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3.08" sheetId="2" r:id="rId5"/>
    <sheet name="10.08" sheetId="3" r:id="rId6"/>
    <sheet name="06.08" sheetId="4" r:id="rId7"/>
    <sheet name="03.08" sheetId="5" r:id="rId8"/>
    <sheet name="30.07" sheetId="6" r:id="rId9" state="hidden"/>
    <sheet name="27.07" sheetId="7" r:id="rId10" state="hidden"/>
    <sheet name="23.07" sheetId="8" r:id="rId11" state="hidden"/>
    <sheet name="20.07" sheetId="9" r:id="rId12" state="hidden"/>
    <sheet name="16.07" sheetId="10" r:id="rId13" state="hidden"/>
    <sheet name="13.07" sheetId="11" r:id="rId14"/>
    <sheet name="09.07" sheetId="12" r:id="rId15" state="hidden"/>
    <sheet name="06.07" sheetId="13" r:id="rId16" state="hidden"/>
    <sheet name="02.07" sheetId="14" r:id="rId17" state="hidden"/>
    <sheet name="25.06" sheetId="15" r:id="rId18" state="hidden"/>
    <sheet name="22.06" sheetId="16" r:id="rId19" state="hidden"/>
    <sheet name="18.06" sheetId="17" r:id="rId20" state="hidden"/>
    <sheet name="15.06" sheetId="18" r:id="rId21" state="hidden"/>
    <sheet name="11.06" sheetId="19" r:id="rId22" state="hidden"/>
    <sheet name="08.06" sheetId="20" r:id="rId23" state="hidden"/>
    <sheet name="04.06" sheetId="21" r:id="rId24" state="hidden"/>
    <sheet name="01.06" sheetId="22" r:id="rId25" state="hidden"/>
    <sheet name="28.5" sheetId="23" r:id="rId26" state="hidden"/>
    <sheet name="25.5 " sheetId="24" r:id="rId27" state="hidden"/>
    <sheet name="21.5" sheetId="25" r:id="rId28" state="hidden"/>
    <sheet name="18.5" sheetId="26" r:id="rId29" state="hidden"/>
    <sheet name="14.5" sheetId="27" r:id="rId30" state="hidden"/>
    <sheet name="11.5" sheetId="28" r:id="rId31" state="hidden"/>
    <sheet name="7.5" sheetId="29" r:id="rId32" state="hidden"/>
    <sheet name="4.5" sheetId="30" r:id="rId33" state="hidden"/>
    <sheet name="28.4" sheetId="31" r:id="rId34" state="hidden"/>
    <sheet name="23.4" sheetId="32" r:id="rId35" state="hidden"/>
    <sheet name="20.4" sheetId="33" r:id="rId36" state="hidden"/>
    <sheet name="16.4" sheetId="34" r:id="rId37" state="hidden"/>
    <sheet name="13.4" sheetId="35" r:id="rId38" state="hidden"/>
    <sheet name="9.4" sheetId="36" r:id="rId39" state="hidden"/>
    <sheet name="6.4" sheetId="37" r:id="rId40" state="hidden"/>
    <sheet name="2.4" sheetId="38" r:id="rId41" state="hidden"/>
    <sheet name="30.3" sheetId="39" r:id="rId42" state="hidden"/>
    <sheet name="26.3" sheetId="40" r:id="rId43" state="hidden"/>
    <sheet name="23.3" sheetId="41" r:id="rId44" state="hidden"/>
    <sheet name="19.3" sheetId="42" r:id="rId45" state="hidden"/>
    <sheet name="16.3" sheetId="43" r:id="rId46" state="hidden"/>
    <sheet name="12.3" sheetId="44" r:id="rId47" state="hidden"/>
    <sheet name="9.3" sheetId="45" r:id="rId48" state="hidden"/>
    <sheet name="5.3" sheetId="46" r:id="rId49" state="hidden"/>
    <sheet name="2.3" sheetId="47" r:id="rId50" state="hidden"/>
    <sheet name="26.2" sheetId="48" r:id="rId51" state="hidden"/>
    <sheet name="23.2" sheetId="49" r:id="rId52" state="hidden"/>
    <sheet name="12.2" sheetId="50" r:id="rId53" state="hidden"/>
    <sheet name="9.2" sheetId="51" r:id="rId54" state="hidden"/>
    <sheet name="5.2" sheetId="52" r:id="rId55" state="hidden"/>
    <sheet name="2.2" sheetId="53" r:id="rId56" state="hidden"/>
    <sheet name="29.1" sheetId="54" r:id="rId57" state="hidden"/>
    <sheet name="26.1" sheetId="55" r:id="rId58" state="hidden"/>
    <sheet name="22.1" sheetId="56" r:id="rId59" state="hidden"/>
    <sheet name="19.1" sheetId="57" r:id="rId60" state="hidden"/>
    <sheet name="15.1" sheetId="58" r:id="rId61" state="hidden"/>
    <sheet name="12.1" sheetId="59" r:id="rId62" state="hidden"/>
    <sheet name="8.1" sheetId="60" r:id="rId63" state="hidden"/>
    <sheet name="5.1" sheetId="61" r:id="rId64" state="hidden"/>
    <sheet name="2.1" sheetId="62" r:id="rId65" state="hidden"/>
    <sheet name="29.06" sheetId="63" r:id="rId66" state="hidden"/>
    <sheet name="Data Products" sheetId="64" r:id="rId67"/>
    <sheet name="Draft v2" sheetId="65" r:id="rId68"/>
    <sheet name="Import List" sheetId="66" r:id="rId69" state="hidden"/>
    <sheet name="Định mức tồn kho tối thiểu" sheetId="67" r:id="rId70"/>
    <sheet name="Đối soát hàng mượn trả tiểu ngạch - chính ngạch" sheetId="68" r:id="rId71" state="hidden"/>
    <sheet name="DOI eSIM 3HKDATAPOOL" sheetId="69" r:id="rId72" state="hidden"/>
    <sheet name="Tồn kho tiểu ngạch" sheetId="70" r:id="rId73"/>
    <sheet name="Báo cáo 2 kho" sheetId="71" r:id="rId74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<sst xmlns="http://schemas.openxmlformats.org/spreadsheetml/2006/main" count="20396" uniqueCount="20396">
  <si>
    <t xml:space="preserve">  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</si>
  <si>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</si>
  <si>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</si>
  <si>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</si>
  <si>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</si>
  <si>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</si>
  <si>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</si>
  <si>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</si>
  <si>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</si>
  <si>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</si>
  <si>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</si>
  <si>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</si>
  <si>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</si>
  <si>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</si>
  <si>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</si>
  <si>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</si>
  <si>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</si>
  <si>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</si>
  <si>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</si>
  <si>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</si>
  <si>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</si>
  <si>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</si>
  <si>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</si>
  <si>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</si>
  <si>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</si>
  <si>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</si>
  <si>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</si>
  <si>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</si>
  <si>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</si>
  <si>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</si>
  <si>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</si>
  <si>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</si>
  <si>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</si>
  <si>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</si>
  <si>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</si>
  <si>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</si>
  <si>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</si>
  <si>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</si>
  <si>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</si>
  <si>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</si>
  <si>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</si>
  <si>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</si>
  <si>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</si>
  <si>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cần có hàng mới 20 - 25/08 để an toàn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</si>
  <si>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</si>
  <si>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</si>
  <si>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</si>
  <si>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</si>
  <si>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</si>
  <si>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</si>
  <si>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</si>
  <si>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</si>
  <si>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</si>
  <si>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</si>
  <si>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</si>
  <si>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</si>
  <si>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</si>
  <si>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</si>
  <si>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</si>
  <si>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</si>
  <si>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</si>
  <si>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</si>
  <si>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</si>
  <si>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</si>
  <si>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</si>
  <si>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</si>
  <si>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</si>
  <si>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</si>
  <si>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cần đầu tháng 9 có hàng mới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</si>
  <si>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</si>
  <si>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</si>
  <si>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</si>
  <si>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</si>
  <si>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</si>
  <si>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</si>
  <si>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</si>
  <si>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</si>
  <si>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</si>
  <si>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</si>
  <si>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</si>
  <si>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</si>
  <si>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</si>
  <si>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</si>
  <si>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</si>
  <si>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</si>
  <si>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</si>
  <si>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</si>
  <si>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</si>
  <si>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</si>
  <si>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</si>
  <si>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</si>
  <si>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</si>
  <si>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</si>
  <si>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</si>
  <si>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</si>
  <si>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</si>
  <si>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</si>
  <si>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</si>
  <si>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</si>
  <si>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</si>
  <si>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</si>
  <si>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</si>
  <si>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</si>
  <si>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</si>
  <si>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</si>
  <si>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</si>
  <si>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</si>
  <si>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</si>
  <si>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</si>
  <si>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</si>
  <si>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</si>
  <si>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</si>
  <si>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</si>
  <si>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</si>
  <si>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</si>
  <si>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</si>
  <si>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</si>
  <si>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</si>
  <si>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</si>
  <si>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</si>
  <si>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</si>
  <si>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</si>
  <si>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</si>
  <si>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</si>
  <si>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</si>
  <si>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</si>
  <si>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</si>
  <si>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</si>
  <si>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</si>
  <si>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</si>
  <si>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</si>
  <si>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</si>
  <si>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</si>
  <si>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</si>
  <si>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</si>
  <si>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</si>
  <si>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</si>
  <si>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</si>
  <si>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</si>
  <si>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</si>
  <si>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</si>
  <si>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</si>
  <si>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</si>
  <si>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</si>
  <si>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</si>
  <si>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</si>
  <si>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</si>
  <si>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</si>
  <si>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</si>
  <si>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</si>
  <si>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</si>
  <si>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</si>
  <si>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</si>
  <si>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</si>
  <si>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</si>
  <si>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</si>
  <si>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</si>
  <si>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</si>
  <si>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</si>
  <si>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</si>
  <si>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</si>
  <si>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</si>
  <si>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</si>
  <si>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</si>
  <si>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</si>
  <si>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</si>
  <si>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</si>
  <si>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</si>
  <si>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</si>
  <si>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</si>
  <si>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</si>
  <si>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</si>
  <si>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</si>
  <si>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</si>
  <si>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</si>
  <si>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</si>
  <si>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</si>
  <si>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</si>
  <si>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</si>
  <si>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</si>
  <si>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</si>
  <si>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</si>
  <si>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</si>
  <si>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</si>
  <si>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</si>
  <si>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</si>
  <si>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</si>
  <si>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</si>
  <si>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</si>
  <si>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</si>
  <si>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</si>
  <si>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</si>
  <si>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</si>
  <si>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</si>
  <si>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</si>
  <si>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</si>
  <si>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</si>
  <si>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</si>
  <si>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</si>
  <si>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</si>
  <si>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</si>
  <si>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</si>
  <si>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</si>
  <si>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</si>
  <si>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</si>
  <si>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</si>
  <si>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</si>
  <si>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</si>
  <si>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</si>
  <si>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</si>
  <si>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</si>
  <si>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</si>
  <si>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</si>
  <si>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</si>
  <si>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</si>
  <si>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</si>
  <si>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</si>
  <si>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</si>
  <si>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</si>
  <si>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</si>
  <si>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</si>
  <si>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</si>
  <si>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</si>
  <si>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</si>
  <si>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</si>
  <si>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</si>
  <si>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</si>
  <si>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</si>
  <si>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</si>
  <si>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</si>
  <si>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</si>
  <si>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</si>
  <si>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</si>
  <si>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cần nhập thêm để chuyển về VN 2000 eSIM, sau đó sẽ off đầu VN bán thành 3C</t>
  </si>
  <si>
    <t xml:space="preserve">ACVNMVMZ00220</t>
  </si>
  <si>
    <t xml:space="preserve">ACCNMCUF01208</t>
  </si>
  <si>
    <t xml:space="preserve">ACCNMCUF01515</t>
  </si>
  <si>
    <t xml:space="preserve">ACCNMCUF01005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</si>
  <si>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</si>
  <si>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</si>
  <si>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</si>
  <si>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</si>
  <si>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- 3,251.17</t>
  </si>
  <si>
    <t xml:space="preserve">Github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</si>
  <si>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</si>
  <si>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</si>
  <si>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</si>
  <si>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</si>
  <si>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</si>
  <si>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</si>
  <si>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</si>
  <si>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</si>
  <si>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</si>
  <si>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</si>
  <si>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</si>
  <si>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</si>
  <si>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</si>
  <si>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</si>
  <si>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</si>
  <si>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</si>
  <si>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</si>
  <si>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</si>
  <si>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</si>
  <si>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</si>
  <si>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</si>
  <si>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</si>
  <si>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</si>
  <si>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</si>
  <si>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</si>
  <si>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</si>
  <si>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</si>
  <si>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</si>
  <si>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</si>
  <si>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</si>
  <si>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</si>
  <si>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</si>
  <si>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</si>
  <si>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</si>
  <si>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</si>
  <si>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</si>
  <si>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</si>
  <si>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</si>
  <si>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</si>
  <si>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</si>
  <si>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</si>
  <si>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</si>
  <si>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cần có hàng mới 20 - 25/08 để an toàn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</si>
  <si>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</si>
  <si>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</si>
  <si>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</si>
  <si>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</si>
  <si>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</si>
  <si>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</si>
  <si>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</si>
  <si>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</si>
  <si>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</si>
  <si>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</si>
  <si>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</si>
  <si>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</si>
  <si>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</si>
  <si>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</si>
  <si>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</si>
  <si>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</si>
  <si>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</si>
  <si>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</si>
  <si>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</si>
  <si>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</si>
  <si>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</si>
  <si>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</si>
  <si>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</si>
  <si>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</si>
  <si>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cần đầu tháng 9 có hàng mới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</si>
  <si>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</si>
  <si>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</si>
  <si>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</si>
  <si>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</si>
  <si>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</si>
  <si>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</si>
  <si>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</si>
  <si>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</si>
  <si>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</si>
  <si>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</si>
  <si>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</si>
  <si>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</si>
  <si>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</si>
  <si>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</si>
  <si>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</si>
  <si>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</si>
  <si>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</si>
  <si>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</si>
  <si>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</si>
  <si>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</si>
  <si>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</si>
  <si>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</si>
  <si>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</si>
  <si>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</si>
  <si>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</si>
  <si>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</si>
  <si>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</si>
  <si>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</si>
  <si>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</si>
  <si>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</si>
  <si>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</si>
  <si>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</si>
  <si>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</si>
  <si>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</si>
  <si>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</si>
  <si>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</si>
  <si>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</si>
  <si>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</si>
  <si>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</si>
  <si>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</si>
  <si>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</si>
  <si>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</si>
  <si>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</si>
  <si>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</si>
  <si>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</si>
  <si>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</si>
  <si>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</si>
  <si>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</si>
  <si>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</si>
  <si>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</si>
  <si>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</si>
  <si>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</si>
  <si>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</si>
  <si>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</si>
  <si>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</si>
  <si>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</si>
  <si>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</si>
  <si>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</si>
  <si>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</si>
  <si>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</si>
  <si>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</si>
  <si>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</si>
  <si>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</si>
  <si>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</si>
  <si>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</si>
  <si>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</si>
  <si>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</si>
  <si>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</si>
  <si>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</si>
  <si>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</si>
  <si>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</si>
  <si>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</si>
  <si>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</si>
  <si>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</si>
  <si>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</si>
  <si>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</si>
  <si>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</si>
  <si>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</si>
  <si>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</si>
  <si>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</si>
  <si>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</si>
  <si>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</si>
  <si>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</si>
  <si>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</si>
  <si>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</si>
  <si>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</si>
  <si>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</si>
  <si>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</si>
  <si>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</si>
  <si>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</si>
  <si>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</si>
  <si>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</si>
  <si>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</si>
  <si>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</si>
  <si>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</si>
  <si>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</si>
  <si>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</si>
  <si>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</si>
  <si>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</si>
  <si>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</si>
  <si>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</si>
  <si>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</si>
  <si>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</si>
  <si>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</si>
  <si>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</si>
  <si>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</si>
  <si>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</si>
  <si>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</si>
  <si>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</si>
  <si>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</si>
  <si>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</si>
  <si>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</si>
  <si>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</si>
  <si>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</si>
  <si>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</si>
  <si>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</si>
  <si>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</si>
  <si>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</si>
  <si>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</si>
  <si>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</si>
  <si>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</si>
  <si>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</si>
  <si>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</si>
  <si>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</si>
  <si>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</si>
  <si>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</si>
  <si>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</si>
  <si>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</si>
  <si>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</si>
  <si>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</si>
  <si>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</si>
  <si>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</si>
  <si>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</si>
  <si>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</si>
  <si>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</si>
  <si>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</si>
  <si>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</si>
  <si>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</si>
  <si>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</si>
  <si>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</si>
  <si>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</si>
  <si>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</si>
  <si>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</si>
  <si>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</si>
  <si>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</si>
  <si>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</si>
  <si>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</si>
  <si>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</si>
  <si>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15146,6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</si>
  <si>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</si>
  <si>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</si>
  <si>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</si>
  <si>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</si>
  <si>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</si>
  <si>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</si>
  <si>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</si>
  <si>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</si>
  <si>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</si>
  <si>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</si>
  <si>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</si>
  <si>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</si>
  <si>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</si>
  <si>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</si>
  <si>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</si>
  <si>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</si>
  <si>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cần nhập thêm để chuyển về VN 2000 eSIM, sau đó sẽ off đầu VN bán thành 3C</t>
  </si>
  <si>
    <t xml:space="preserve">ACVNMVMZ00220</t>
  </si>
  <si>
    <t xml:space="preserve">ACCNMCUF01208</t>
  </si>
  <si>
    <t xml:space="preserve">ACCNMCUF01515</t>
  </si>
  <si>
    <t xml:space="preserve">ACCNMCUF01005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</si>
  <si>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</si>
  <si>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</si>
  <si>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</si>
  <si>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</si>
  <si>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- 3,251.17</t>
  </si>
  <si>
    <t xml:space="preserve">Github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</si>
  <si>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</si>
  <si>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</si>
  <si>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</si>
  <si>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</si>
  <si>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</si>
  <si>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</si>
  <si>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</si>
  <si>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</si>
  <si>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</si>
  <si>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</si>
  <si>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</si>
  <si>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</si>
  <si>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</si>
  <si>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</si>
  <si>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</si>
  <si>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</si>
  <si>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</si>
  <si>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</si>
  <si>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</si>
  <si>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</si>
  <si>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</si>
  <si>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</si>
  <si>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</si>
  <si>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</si>
  <si>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</si>
  <si>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</si>
  <si>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</si>
  <si>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</si>
  <si>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</si>
  <si>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</si>
  <si>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</si>
  <si>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</si>
  <si>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</si>
  <si>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</si>
  <si>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</si>
  <si>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</si>
  <si>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</si>
  <si>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</si>
  <si>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</si>
  <si>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</si>
  <si>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</si>
  <si>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</si>
  <si>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cần có hàng mới 20 - 25/08 để an toàn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</si>
  <si>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</si>
  <si>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</si>
  <si>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</si>
  <si>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</si>
  <si>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</si>
  <si>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</si>
  <si>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</si>
  <si>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</si>
  <si>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</si>
  <si>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</si>
  <si>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</si>
  <si>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</si>
  <si>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</si>
  <si>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</si>
  <si>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</si>
  <si>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</si>
  <si>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</si>
  <si>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</si>
  <si>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</si>
  <si>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</si>
  <si>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</si>
  <si>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</si>
  <si>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</si>
  <si>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</si>
  <si>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cần đầu tháng 9 có hàng mới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</si>
  <si>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</si>
  <si>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</si>
  <si>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</si>
  <si>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</si>
  <si>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</si>
  <si>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</si>
  <si>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</si>
  <si>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</si>
  <si>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</si>
  <si>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</si>
  <si>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</si>
  <si>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</si>
  <si>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</si>
  <si>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</si>
  <si>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</si>
  <si>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</si>
  <si>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</si>
  <si>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</si>
  <si>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</si>
  <si>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</si>
  <si>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</si>
  <si>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</si>
  <si>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</si>
  <si>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</si>
  <si>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</si>
  <si>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</si>
  <si>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</si>
  <si>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</si>
  <si>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</si>
  <si>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</si>
  <si>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</si>
  <si>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</si>
  <si>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</si>
  <si>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</si>
  <si>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</si>
  <si>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</si>
  <si>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</si>
  <si>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</si>
  <si>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</si>
  <si>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</si>
  <si>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</si>
  <si>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</si>
  <si>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</si>
  <si>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</si>
  <si>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</si>
  <si>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</si>
  <si>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</si>
  <si>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</si>
  <si>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</si>
  <si>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</si>
  <si>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</si>
  <si>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</si>
  <si>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</si>
  <si>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</si>
  <si>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</si>
  <si>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</si>
  <si>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</si>
  <si>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</si>
  <si>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</si>
  <si>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</si>
  <si>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</si>
  <si>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</si>
  <si>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</si>
  <si>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</si>
  <si>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</si>
  <si>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</si>
  <si>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</si>
  <si>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</si>
  <si>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</si>
  <si>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</si>
  <si>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</si>
  <si>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</si>
  <si>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</si>
  <si>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</si>
  <si>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</si>
  <si>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</si>
  <si>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</si>
  <si>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</si>
  <si>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</si>
  <si>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</si>
  <si>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</si>
  <si>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</si>
  <si>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</si>
  <si>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</si>
  <si>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</si>
  <si>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</si>
  <si>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</si>
  <si>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</si>
  <si>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</si>
  <si>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</si>
  <si>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</si>
  <si>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</si>
  <si>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</si>
  <si>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</si>
  <si>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</si>
  <si>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</si>
  <si>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</si>
  <si>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</si>
  <si>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</si>
  <si>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</si>
  <si>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</si>
  <si>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</si>
  <si>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</si>
  <si>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</si>
  <si>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</si>
  <si>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</si>
  <si>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</si>
  <si>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</si>
  <si>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</si>
  <si>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</si>
  <si>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</si>
  <si>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</si>
  <si>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</si>
  <si>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</si>
  <si>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</si>
  <si>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</si>
  <si>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</si>
  <si>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</si>
  <si>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</si>
  <si>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</si>
  <si>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</si>
  <si>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</si>
  <si>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</si>
  <si>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</si>
  <si>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</si>
  <si>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</si>
  <si>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</si>
  <si>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</si>
  <si>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</si>
  <si>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</si>
  <si>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</si>
  <si>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</si>
  <si>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</si>
  <si>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</si>
  <si>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</si>
  <si>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</si>
  <si>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</si>
  <si>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</si>
  <si>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</si>
  <si>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</si>
  <si>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</si>
  <si>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</si>
  <si>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</si>
  <si>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</si>
  <si>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</si>
  <si>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</si>
  <si>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</si>
  <si>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</si>
  <si>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15146,6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</si>
  <si>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</si>
  <si>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</si>
  <si>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</si>
  <si>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</si>
  <si>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</si>
  <si>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</si>
  <si>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</si>
  <si>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</si>
  <si>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</si>
  <si>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</si>
  <si>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</si>
  <si>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</si>
  <si>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</si>
  <si>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</si>
  <si>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</si>
  <si>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</si>
  <si>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cần nhập thêm để chuyển về VN 2000 eSIM, sau đó sẽ off đầu VN bán thành 3C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</si>
  <si>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</si>
  <si>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</si>
  <si>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</si>
  <si>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</si>
  <si>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</si>
  <si>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- 3,251.17</t>
  </si>
  <si>
    <t xml:space="preserve">Github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</si>
  <si>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</si>
  <si>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</si>
  <si>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</si>
  <si>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</si>
  <si>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</si>
  <si>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</si>
  <si>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</si>
  <si>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</si>
  <si>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</si>
  <si>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</si>
  <si>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</si>
  <si>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</si>
  <si>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</si>
  <si>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</si>
  <si>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</si>
  <si>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</si>
  <si>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</si>
  <si>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</si>
  <si>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</si>
  <si>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</si>
  <si>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</si>
  <si>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</si>
  <si>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</si>
  <si>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</si>
  <si>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</si>
  <si>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</si>
  <si>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</si>
  <si>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</si>
  <si>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</si>
  <si>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</si>
  <si>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</si>
  <si>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</si>
  <si>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</si>
  <si>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</si>
  <si>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</si>
  <si>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</si>
  <si>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</si>
  <si>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</si>
  <si>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</si>
  <si>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</si>
  <si>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</si>
  <si>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</si>
  <si>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cần có hàng mới 20 - 25/08 để an toàn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</si>
  <si>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</si>
  <si>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</si>
  <si>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</si>
  <si>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</si>
  <si>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</si>
  <si>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</si>
  <si>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</si>
  <si>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</si>
  <si>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</si>
  <si>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</si>
  <si>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</si>
  <si>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</si>
  <si>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</si>
  <si>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</si>
  <si>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</si>
  <si>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</si>
  <si>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</si>
  <si>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</si>
  <si>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</si>
  <si>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</si>
  <si>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</si>
  <si>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</si>
  <si>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</si>
  <si>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</si>
  <si>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cần đầu tháng 9 có hàng mới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</si>
  <si>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</si>
  <si>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</si>
  <si>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</si>
  <si>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</si>
  <si>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</si>
  <si>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</si>
  <si>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</si>
  <si>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</si>
  <si>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</si>
  <si>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</si>
  <si>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</si>
  <si>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</si>
  <si>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</si>
  <si>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</si>
  <si>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</si>
  <si>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</si>
  <si>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</si>
  <si>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</si>
  <si>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</si>
  <si>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</si>
  <si>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</si>
  <si>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</si>
  <si>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</si>
  <si>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</si>
  <si>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</si>
  <si>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</si>
  <si>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</si>
  <si>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</si>
  <si>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</si>
  <si>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</si>
  <si>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</si>
  <si>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</si>
  <si>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</si>
  <si>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</si>
  <si>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</si>
  <si>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</si>
  <si>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</si>
  <si>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</si>
  <si>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</si>
  <si>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</si>
  <si>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</si>
  <si>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</si>
  <si>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</si>
  <si>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</si>
  <si>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</si>
  <si>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</si>
  <si>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</si>
  <si>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</si>
  <si>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</si>
  <si>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</si>
  <si>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</si>
  <si>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</si>
  <si>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</si>
  <si>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</si>
  <si>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</si>
  <si>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</si>
  <si>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</si>
  <si>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</si>
  <si>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</si>
  <si>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</si>
  <si>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</si>
  <si>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</si>
  <si>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</si>
  <si>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</si>
  <si>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</si>
  <si>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</si>
  <si>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</si>
  <si>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</si>
  <si>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</si>
  <si>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</si>
  <si>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</si>
  <si>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</si>
  <si>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</si>
  <si>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</si>
  <si>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</si>
  <si>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</si>
  <si>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</si>
  <si>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</si>
  <si>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</si>
  <si>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</si>
  <si>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</si>
  <si>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</si>
  <si>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</si>
  <si>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</si>
  <si>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</si>
  <si>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</si>
  <si>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</si>
  <si>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</si>
  <si>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</si>
  <si>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</si>
  <si>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</si>
  <si>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</si>
  <si>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</si>
  <si>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</si>
  <si>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</si>
  <si>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</si>
  <si>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</si>
  <si>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</si>
  <si>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</si>
  <si>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</si>
  <si>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</si>
  <si>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</si>
  <si>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</si>
  <si>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</si>
  <si>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</si>
  <si>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</si>
  <si>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</si>
  <si>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</si>
  <si>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</si>
  <si>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</si>
  <si>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</si>
  <si>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</si>
  <si>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</si>
  <si>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</si>
  <si>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</si>
  <si>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</si>
  <si>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</si>
  <si>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</si>
  <si>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</si>
  <si>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</si>
  <si>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</si>
  <si>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</si>
  <si>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</si>
  <si>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</si>
  <si>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</si>
  <si>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</si>
  <si>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</si>
  <si>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</si>
  <si>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</si>
  <si>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</si>
  <si>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</si>
  <si>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</si>
  <si>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</si>
  <si>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</si>
  <si>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</si>
  <si>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</si>
  <si>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</si>
  <si>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</si>
  <si>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</si>
  <si>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</si>
  <si>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</si>
  <si>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</si>
  <si>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</si>
  <si>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</si>
  <si>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</si>
  <si>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</si>
  <si>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</si>
  <si>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</si>
  <si>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15146,6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</si>
  <si>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</si>
  <si>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</si>
  <si>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</si>
  <si>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</si>
  <si>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</si>
  <si>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</si>
  <si>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</si>
  <si>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</si>
  <si>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</si>
  <si>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</si>
  <si>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</si>
  <si>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</si>
  <si>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</si>
  <si>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</si>
  <si>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</si>
  <si>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</si>
  <si>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cần nhập thêm để chuyển về VN 2000 eSIM, sau đó sẽ off đầu VN bán thành 3C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</si>
  <si>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</si>
  <si>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</si>
  <si>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</si>
  <si>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</si>
  <si>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</si>
  <si>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- 3,251.17</t>
  </si>
  <si>
    <t xml:space="preserve">Github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</si>
  <si>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</si>
  <si>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</si>
  <si>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</si>
  <si>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</si>
  <si>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</si>
  <si>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</si>
  <si>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</si>
  <si>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</si>
  <si>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</si>
  <si>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</si>
  <si>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</si>
  <si>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</si>
  <si>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</si>
  <si>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</si>
  <si>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</si>
  <si>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</si>
  <si>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</si>
  <si>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</si>
  <si>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</si>
  <si>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</si>
  <si>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</si>
  <si>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</si>
  <si>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</si>
  <si>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</si>
  <si>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</si>
  <si>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</si>
  <si>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</si>
  <si>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</si>
  <si>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</si>
  <si>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</si>
  <si>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</si>
  <si>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</si>
  <si>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</si>
  <si>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</si>
  <si>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</si>
  <si>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</si>
  <si>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</si>
  <si>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</si>
  <si>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</si>
  <si>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</si>
  <si>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</si>
  <si>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</si>
  <si>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cần có hàng mới 20 - 25/08 để an toàn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</si>
  <si>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</si>
  <si>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</si>
  <si>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</si>
  <si>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</si>
  <si>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</si>
  <si>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</si>
  <si>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</si>
  <si>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</si>
  <si>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</si>
  <si>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</si>
  <si>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</si>
  <si>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</si>
  <si>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</si>
  <si>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</si>
  <si>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</si>
  <si>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</si>
  <si>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</si>
  <si>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</si>
  <si>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</si>
  <si>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</si>
  <si>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</si>
  <si>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</si>
  <si>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</si>
  <si>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</si>
  <si>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cần đầu tháng 9 có hàng mới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</si>
  <si>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</si>
  <si>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</si>
  <si>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</si>
  <si>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</si>
  <si>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</si>
  <si>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</si>
  <si>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</si>
  <si>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</si>
  <si>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</si>
  <si>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</si>
  <si>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</si>
  <si>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</si>
  <si>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</si>
  <si>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</si>
  <si>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</si>
  <si>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</si>
  <si>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</si>
  <si>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</si>
  <si>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</si>
  <si>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</si>
  <si>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</si>
  <si>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</si>
  <si>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</si>
  <si>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</si>
  <si>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</si>
  <si>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</si>
  <si>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</si>
  <si>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</si>
  <si>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</si>
  <si>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</si>
  <si>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</si>
  <si>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</si>
  <si>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</si>
  <si>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</si>
  <si>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</si>
  <si>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</si>
  <si>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</si>
  <si>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</si>
  <si>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</si>
  <si>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</si>
  <si>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</si>
  <si>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</si>
  <si>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</si>
  <si>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</si>
  <si>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</si>
  <si>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</si>
  <si>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</si>
  <si>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</si>
  <si>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</si>
  <si>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</si>
  <si>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</si>
  <si>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</si>
  <si>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</si>
  <si>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</si>
  <si>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</si>
  <si>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</si>
  <si>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</si>
  <si>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</si>
  <si>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</si>
  <si>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</si>
  <si>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</si>
  <si>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</si>
  <si>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</si>
  <si>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</si>
  <si>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</si>
  <si>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</si>
  <si>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</si>
  <si>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</si>
  <si>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</si>
  <si>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</si>
  <si>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</si>
  <si>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</si>
  <si>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</si>
  <si>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</si>
  <si>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</si>
  <si>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</si>
  <si>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</si>
  <si>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</si>
  <si>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</si>
  <si>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</si>
  <si>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</si>
  <si>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</si>
  <si>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</si>
  <si>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</si>
  <si>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</si>
  <si>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</si>
  <si>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</si>
  <si>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</si>
  <si>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</si>
  <si>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</si>
  <si>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</si>
  <si>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</si>
  <si>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</si>
  <si>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</si>
  <si>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</si>
  <si>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</si>
  <si>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</si>
  <si>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</si>
  <si>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</si>
  <si>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</si>
  <si>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</si>
  <si>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</si>
  <si>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</si>
  <si>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</si>
  <si>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</si>
  <si>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</si>
  <si>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</si>
  <si>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</si>
  <si>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</si>
  <si>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</si>
  <si>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</si>
  <si>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</si>
  <si>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</si>
  <si>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</si>
  <si>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</si>
  <si>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</si>
  <si>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</si>
  <si>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</si>
  <si>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</si>
  <si>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</si>
  <si>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</si>
  <si>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</si>
  <si>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</si>
  <si>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</si>
  <si>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</si>
  <si>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</si>
  <si>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</si>
  <si>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</si>
  <si>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</si>
  <si>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</si>
  <si>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</si>
  <si>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</si>
  <si>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</si>
  <si>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</si>
  <si>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</si>
  <si>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</si>
  <si>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</si>
  <si>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</si>
  <si>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</si>
  <si>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</si>
  <si>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</si>
  <si>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</si>
  <si>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</si>
  <si>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</si>
  <si>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</si>
  <si>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</si>
  <si>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</si>
  <si>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</si>
  <si>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15146,6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</si>
  <si>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</si>
  <si>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</si>
  <si>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</si>
  <si>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</si>
  <si>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</si>
  <si>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</si>
  <si>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</si>
  <si>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</si>
  <si>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</si>
  <si>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</si>
  <si>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</si>
  <si>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</si>
  <si>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</si>
  <si>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</si>
  <si>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</si>
  <si>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</si>
  <si>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cần nhập thêm để chuyển về VN 2000 eSIM, sau đó sẽ off đầu VN bán thành 3C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</si>
  <si>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</si>
  <si>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</si>
  <si>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</si>
  <si>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</si>
  <si>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</si>
  <si>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- 3,251.17</t>
  </si>
  <si>
    <t xml:space="preserve">Github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</si>
  <si>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</si>
  <si>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</si>
  <si>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</si>
  <si>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</si>
  <si>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</si>
  <si>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</si>
  <si>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</si>
  <si>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</si>
  <si>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</si>
  <si>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</si>
  <si>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</si>
  <si>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</si>
  <si>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</si>
  <si>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</si>
  <si>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</si>
  <si>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</si>
  <si>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</si>
  <si>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</si>
  <si>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</si>
  <si>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</si>
  <si>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</si>
  <si>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</si>
  <si>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</si>
  <si>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</si>
  <si>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</si>
  <si>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</si>
  <si>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</si>
  <si>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</si>
  <si>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</si>
  <si>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</si>
  <si>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</si>
  <si>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</si>
  <si>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</si>
  <si>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</si>
  <si>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</si>
  <si>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</si>
  <si>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</si>
  <si>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</si>
  <si>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</si>
  <si>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</si>
  <si>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</si>
  <si>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</si>
  <si>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cần có hàng mới 20 - 25/08 để an toàn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</si>
  <si>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</si>
  <si>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</si>
  <si>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</si>
  <si>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</si>
  <si>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</si>
  <si>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</si>
  <si>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</si>
  <si>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</si>
  <si>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</si>
  <si>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</si>
  <si>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</si>
  <si>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</si>
  <si>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</si>
  <si>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</si>
  <si>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</si>
  <si>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</si>
  <si>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</si>
  <si>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</si>
  <si>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</si>
  <si>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</si>
  <si>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</si>
  <si>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</si>
  <si>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</si>
  <si>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</si>
  <si>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cần đầu tháng 9 có hàng mới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</si>
  <si>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</si>
  <si>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</si>
  <si>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</si>
  <si>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</si>
  <si>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</si>
  <si>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</si>
  <si>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</si>
  <si>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</si>
  <si>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</si>
  <si>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</si>
  <si>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</si>
  <si>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</si>
  <si>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</si>
  <si>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</si>
  <si>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</si>
  <si>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</si>
  <si>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</si>
  <si>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</si>
  <si>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</si>
  <si>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</si>
  <si>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</si>
  <si>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</si>
  <si>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</si>
  <si>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</si>
  <si>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</si>
  <si>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</si>
  <si>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</si>
  <si>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</si>
  <si>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</si>
  <si>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</si>
  <si>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</si>
  <si>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</si>
  <si>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</si>
  <si>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</si>
  <si>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</si>
  <si>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</si>
  <si>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</si>
  <si>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</si>
  <si>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</si>
  <si>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</si>
  <si>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</si>
  <si>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</si>
  <si>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</si>
  <si>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</si>
  <si>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</si>
  <si>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</si>
  <si>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</si>
  <si>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</si>
  <si>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</si>
  <si>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</si>
  <si>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</si>
  <si>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</si>
  <si>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</si>
  <si>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</si>
  <si>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</si>
  <si>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</si>
  <si>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</si>
  <si>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</si>
  <si>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</si>
  <si>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</si>
  <si>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</si>
  <si>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</si>
  <si>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</si>
  <si>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</si>
  <si>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</si>
  <si>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</si>
  <si>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</si>
  <si>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</si>
  <si>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</si>
  <si>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</si>
  <si>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</si>
  <si>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</si>
  <si>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</si>
  <si>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</si>
  <si>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</si>
  <si>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</si>
  <si>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</si>
  <si>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</si>
  <si>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</si>
  <si>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</si>
  <si>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</si>
  <si>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</si>
  <si>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</si>
  <si>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</si>
  <si>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</si>
  <si>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</si>
  <si>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</si>
  <si>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</si>
  <si>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</si>
  <si>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</si>
  <si>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</si>
  <si>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</si>
  <si>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</si>
  <si>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</si>
  <si>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</si>
  <si>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</si>
  <si>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</si>
  <si>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</si>
  <si>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</si>
  <si>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</si>
  <si>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</si>
  <si>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</si>
  <si>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</si>
  <si>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</si>
  <si>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</si>
  <si>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</si>
  <si>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</si>
  <si>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</si>
  <si>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</si>
  <si>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</si>
  <si>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</si>
  <si>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</si>
  <si>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</si>
  <si>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</si>
  <si>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</si>
  <si>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</si>
  <si>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</si>
  <si>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</si>
  <si>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</si>
  <si>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</si>
  <si>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</si>
  <si>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</si>
  <si>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</si>
  <si>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</si>
  <si>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</si>
  <si>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</si>
  <si>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</si>
  <si>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</si>
  <si>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</si>
  <si>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</si>
  <si>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</si>
  <si>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</si>
  <si>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</si>
  <si>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</si>
  <si>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</si>
  <si>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</si>
  <si>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</si>
  <si>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</si>
  <si>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</si>
  <si>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</si>
  <si>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</si>
  <si>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</si>
  <si>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</si>
  <si>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</si>
  <si>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</si>
  <si>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</si>
  <si>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</si>
  <si>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</si>
  <si>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</si>
  <si>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</si>
  <si>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</si>
  <si>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</si>
  <si>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</si>
  <si>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</si>
  <si>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</si>
  <si>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</si>
  <si>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</si>
  <si>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</si>
  <si>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</si>
  <si>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</si>
  <si>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</si>
  <si>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</si>
  <si>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</si>
  <si>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</si>
  <si>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cần nhập thêm để chuyển về VN 2000 eSIM, sau đó sẽ off đầu VN bán thành 3C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</si>
  <si>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</si>
  <si>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</si>
  <si>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</si>
  <si>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</si>
  <si>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</si>
  <si>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- 1,415.17</t>
  </si>
  <si>
    <t xml:space="preserve">Github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</si>
  <si>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</si>
  <si>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</si>
  <si>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</si>
  <si>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</si>
  <si>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</si>
  <si>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</si>
  <si>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</si>
  <si>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</si>
  <si>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</si>
  <si>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</si>
  <si>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</si>
  <si>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</si>
  <si>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</si>
  <si>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</si>
  <si>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</si>
  <si>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</si>
  <si>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</si>
  <si>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</si>
  <si>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</si>
  <si>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</si>
  <si>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</si>
  <si>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</si>
  <si>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</si>
  <si>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</si>
  <si>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</si>
  <si>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</si>
  <si>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</si>
  <si>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</si>
  <si>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</si>
  <si>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</si>
  <si>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</si>
  <si>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</si>
  <si>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</si>
  <si>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</si>
  <si>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</si>
  <si>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</si>
  <si>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</si>
  <si>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</si>
  <si>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</si>
  <si>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</si>
  <si>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</si>
  <si>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</si>
  <si>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cần có hàng mới 20 - 25/08 để an toàn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</si>
  <si>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</si>
  <si>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</si>
  <si>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</si>
  <si>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</si>
  <si>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</si>
  <si>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</si>
  <si>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</si>
  <si>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</si>
  <si>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</si>
  <si>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</si>
  <si>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</si>
  <si>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</si>
  <si>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</si>
  <si>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</si>
  <si>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</si>
  <si>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</si>
  <si>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</si>
  <si>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</si>
  <si>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</si>
  <si>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</si>
  <si>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</si>
  <si>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</si>
  <si>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</si>
  <si>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</si>
  <si>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cần đầu tháng 9 có hàng mới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</si>
  <si>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</si>
  <si>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</si>
  <si>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</si>
  <si>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</si>
  <si>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</si>
  <si>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</si>
  <si>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</si>
  <si>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</si>
  <si>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</si>
  <si>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</si>
  <si>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</si>
  <si>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</si>
  <si>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</si>
  <si>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</si>
  <si>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</si>
  <si>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</si>
  <si>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</si>
  <si>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</si>
  <si>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</si>
  <si>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</si>
  <si>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</si>
  <si>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</si>
  <si>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</si>
  <si>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</si>
  <si>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</si>
  <si>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</si>
  <si>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</si>
  <si>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</si>
  <si>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</si>
  <si>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</si>
  <si>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</si>
  <si>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</si>
  <si>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</si>
  <si>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</si>
  <si>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</si>
  <si>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</si>
  <si>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</si>
  <si>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</si>
  <si>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</si>
  <si>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</si>
  <si>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</si>
  <si>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</si>
  <si>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</si>
  <si>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</si>
  <si>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</si>
  <si>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</si>
  <si>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</si>
  <si>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</si>
  <si>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</si>
  <si>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</si>
  <si>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</si>
  <si>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</si>
  <si>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</si>
  <si>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</si>
  <si>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</si>
  <si>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</si>
  <si>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</si>
  <si>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</si>
  <si>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</si>
  <si>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</si>
  <si>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</si>
  <si>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</si>
  <si>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</si>
  <si>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</si>
  <si>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</si>
  <si>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</si>
  <si>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</si>
  <si>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</si>
  <si>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</si>
  <si>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</si>
  <si>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</si>
  <si>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</si>
  <si>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</si>
  <si>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</si>
  <si>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</si>
  <si>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</si>
  <si>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</si>
  <si>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</si>
  <si>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</si>
  <si>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</si>
  <si>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</si>
  <si>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</si>
  <si>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</si>
  <si>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</si>
  <si>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</si>
  <si>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</si>
  <si>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</si>
  <si>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</si>
  <si>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</si>
  <si>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</si>
  <si>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</si>
  <si>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</si>
  <si>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</si>
  <si>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</si>
  <si>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</si>
  <si>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</si>
  <si>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</si>
  <si>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</si>
  <si>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</si>
  <si>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</si>
  <si>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</si>
  <si>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</si>
  <si>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</si>
  <si>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</si>
  <si>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</si>
  <si>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</si>
  <si>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</si>
  <si>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</si>
  <si>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</si>
  <si>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</si>
  <si>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</si>
  <si>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</si>
  <si>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</si>
  <si>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</si>
  <si>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</si>
  <si>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</si>
  <si>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</si>
  <si>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</si>
  <si>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</si>
  <si>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</si>
  <si>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</si>
  <si>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</si>
  <si>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</si>
  <si>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</si>
  <si>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</si>
  <si>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</si>
  <si>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</si>
  <si>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</si>
  <si>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</si>
  <si>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</si>
  <si>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</si>
  <si>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</si>
  <si>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</si>
  <si>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</si>
  <si>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</si>
  <si>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</si>
  <si>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</si>
  <si>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</si>
  <si>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</si>
  <si>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</si>
  <si>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</si>
  <si>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</si>
  <si>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</si>
  <si>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</si>
  <si>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</si>
  <si>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</si>
  <si>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</si>
  <si>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</si>
  <si>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</si>
  <si>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</si>
  <si>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</si>
  <si>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</si>
  <si>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</si>
  <si>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</si>
  <si>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</si>
  <si>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</si>
  <si>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</si>
  <si>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</si>
  <si>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</si>
  <si>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</si>
  <si>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</si>
  <si>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</si>
  <si>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</si>
  <si>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</si>
  <si>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cần nhập thêm để chuyển về VN 2000 eSIM, sau đó sẽ off đầu VN bán thành 3C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</si>
  <si>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</si>
  <si>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</si>
  <si>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</si>
  <si>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</si>
  <si>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</si>
  <si>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- 1,415.17</t>
  </si>
  <si>
    <t xml:space="preserve">Github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</si>
  <si>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</si>
  <si>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</si>
  <si>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</si>
  <si>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</si>
  <si>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</si>
  <si>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</si>
  <si>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</si>
  <si>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</si>
  <si>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</si>
  <si>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</si>
  <si>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</si>
  <si>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</si>
  <si>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</si>
  <si>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</si>
  <si>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</si>
  <si>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</si>
  <si>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</si>
  <si>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</si>
  <si>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</si>
  <si>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</si>
  <si>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</si>
  <si>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</si>
  <si>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</si>
  <si>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</si>
  <si>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</si>
  <si>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</si>
  <si>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</si>
  <si>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</si>
  <si>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</si>
  <si>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</si>
  <si>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</si>
  <si>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</si>
  <si>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</si>
  <si>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</si>
  <si>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</si>
  <si>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</si>
  <si>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</si>
  <si>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</si>
  <si>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</si>
  <si>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</si>
  <si>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</si>
  <si>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</si>
  <si>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</si>
  <si>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</si>
  <si>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</si>
  <si>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</si>
  <si>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</si>
  <si>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</si>
  <si>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</si>
  <si>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</si>
  <si>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</si>
  <si>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</si>
  <si>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</si>
  <si>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</si>
  <si>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</si>
  <si>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</si>
  <si>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</si>
  <si>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</si>
  <si>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</si>
  <si>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</si>
  <si>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</si>
  <si>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</si>
  <si>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</si>
  <si>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</si>
  <si>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</si>
  <si>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</si>
  <si>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</si>
  <si>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</si>
  <si>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</si>
  <si>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</si>
  <si>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</si>
  <si>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</si>
  <si>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</si>
  <si>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</si>
  <si>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</si>
  <si>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</si>
  <si>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</si>
  <si>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</si>
  <si>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</si>
  <si>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</si>
  <si>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</si>
  <si>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</si>
  <si>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</si>
  <si>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</si>
  <si>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</si>
  <si>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</si>
  <si>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</si>
  <si>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</si>
  <si>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</si>
  <si>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</si>
  <si>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</si>
  <si>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</si>
  <si>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</si>
  <si>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</si>
  <si>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</si>
  <si>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</si>
  <si>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</si>
  <si>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</si>
  <si>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</si>
  <si>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</si>
  <si>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</si>
  <si>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</si>
  <si>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</si>
  <si>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</si>
  <si>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</si>
  <si>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</si>
  <si>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</si>
  <si>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</si>
  <si>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</si>
  <si>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</si>
  <si>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</si>
  <si>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</si>
  <si>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</si>
  <si>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</si>
  <si>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</si>
  <si>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</si>
  <si>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</si>
  <si>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</si>
  <si>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</si>
  <si>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</si>
  <si>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</si>
  <si>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</si>
  <si>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</si>
  <si>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</si>
  <si>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</si>
  <si>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</si>
  <si>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</si>
  <si>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</si>
  <si>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</si>
  <si>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</si>
  <si>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</si>
  <si>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</si>
  <si>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</si>
  <si>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</si>
  <si>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</si>
  <si>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</si>
  <si>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</si>
  <si>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</si>
  <si>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</si>
  <si>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</si>
  <si>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</si>
  <si>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</si>
  <si>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</si>
  <si>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</si>
  <si>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</si>
  <si>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</si>
  <si>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</si>
  <si>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</si>
  <si>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</si>
  <si>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</si>
  <si>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</si>
  <si>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</si>
  <si>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</si>
  <si>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</si>
  <si>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</si>
  <si>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</si>
  <si>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</si>
  <si>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</si>
  <si>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</si>
  <si>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</si>
  <si>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</si>
  <si>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</si>
  <si>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</si>
  <si>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</si>
  <si>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</si>
  <si>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</si>
  <si>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</si>
  <si>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</si>
  <si>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</si>
  <si>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</si>
  <si>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</si>
  <si>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</si>
  <si>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</si>
  <si>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</si>
  <si>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</si>
  <si>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</si>
  <si>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</si>
  <si>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</si>
  <si>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</si>
  <si>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</si>
  <si>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</si>
  <si>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</si>
  <si>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</si>
  <si>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</si>
  <si>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</si>
  <si>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</si>
  <si>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</si>
  <si>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</si>
  <si>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</si>
  <si>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</si>
  <si>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</si>
  <si>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</si>
  <si>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</si>
  <si>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</si>
  <si>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</si>
  <si>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</si>
  <si>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</si>
  <si>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</si>
  <si>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</si>
  <si>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</si>
  <si>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</si>
  <si>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</si>
  <si>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</si>
  <si>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</si>
  <si>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</si>
  <si>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</si>
  <si>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</si>
  <si>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</si>
  <si>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</si>
  <si>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</si>
  <si>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</si>
  <si>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</si>
  <si>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</si>
  <si>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</si>
  <si>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</si>
  <si>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</si>
  <si>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</si>
  <si>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</si>
  <si>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</si>
  <si>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</si>
  <si>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</si>
  <si>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</si>
  <si>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</si>
  <si>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</si>
  <si>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</si>
  <si>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</si>
  <si>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</si>
  <si>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</si>
  <si>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</si>
  <si>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</si>
  <si>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</si>
  <si>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</si>
  <si>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</si>
  <si>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</si>
  <si>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</si>
  <si>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</si>
  <si>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</si>
  <si>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</si>
  <si>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</si>
  <si>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</si>
  <si>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</si>
  <si>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</si>
  <si>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</si>
  <si>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</si>
  <si>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</si>
  <si>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</si>
  <si>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</si>
  <si>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</si>
  <si>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</si>
  <si>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</si>
  <si>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</si>
  <si>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</si>
  <si>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</si>
  <si>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</si>
  <si>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</si>
  <si>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</si>
  <si>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</si>
  <si>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</si>
  <si>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</si>
  <si>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</si>
  <si>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</si>
  <si>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</si>
  <si>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</si>
  <si>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</si>
  <si>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</si>
  <si>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</si>
  <si>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</si>
  <si>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</si>
  <si>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</si>
  <si>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</si>
  <si>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</si>
  <si>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</si>
  <si>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</si>
  <si>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</si>
  <si>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</si>
  <si>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</si>
  <si>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</si>
  <si>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</si>
  <si>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</si>
  <si>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</si>
  <si>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</si>
  <si>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</si>
  <si>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</si>
  <si>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</si>
  <si>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</si>
  <si>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</si>
  <si>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</si>
  <si>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</si>
  <si>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</si>
  <si>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</si>
  <si>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</si>
  <si>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</si>
  <si>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</si>
  <si>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</si>
  <si>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</si>
  <si>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</si>
  <si>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</si>
  <si>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</si>
  <si>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</si>
  <si>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</si>
  <si>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</si>
  <si>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</si>
  <si>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</si>
  <si>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</si>
  <si>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</si>
  <si>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</si>
  <si>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</si>
  <si>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</si>
  <si>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</si>
  <si>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</si>
  <si>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</si>
  <si>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</si>
  <si>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</si>
  <si>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</si>
  <si>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</si>
  <si>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</si>
  <si>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</si>
  <si>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</si>
  <si>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</si>
  <si>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</si>
  <si>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</si>
  <si>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</si>
  <si>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</si>
  <si>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</si>
  <si>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</si>
  <si>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</si>
  <si>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</si>
  <si>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</si>
  <si>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</si>
  <si>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</si>
  <si>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</si>
  <si>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</si>
  <si>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</si>
  <si>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</si>
  <si>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</si>
  <si>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</si>
  <si>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</si>
  <si>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</si>
  <si>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</si>
  <si>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</si>
  <si>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</si>
  <si>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</si>
  <si>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</si>
  <si>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</si>
  <si>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</si>
  <si>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</si>
  <si>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</si>
  <si>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</si>
  <si>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</si>
  <si>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</si>
  <si>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</si>
  <si>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</si>
  <si>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</si>
  <si>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</si>
  <si>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</si>
  <si>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</si>
  <si>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</si>
  <si>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</si>
  <si>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</si>
  <si>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</si>
  <si>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</si>
  <si>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</si>
  <si>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</si>
  <si>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</si>
  <si>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</si>
  <si>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</si>
  <si>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</si>
  <si>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</si>
  <si>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</si>
  <si>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</si>
  <si>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</si>
  <si>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</si>
  <si>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</si>
  <si>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</si>
  <si>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</si>
  <si>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</si>
  <si>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</si>
  <si>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</si>
  <si>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</si>
  <si>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</si>
  <si>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</si>
  <si>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</si>
  <si>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</si>
  <si>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</si>
  <si>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</si>
  <si>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</si>
  <si>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</si>
  <si>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</si>
  <si>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</si>
  <si>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</si>
  <si>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</si>
  <si>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</si>
  <si>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</si>
  <si>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</si>
  <si>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</si>
  <si>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</si>
  <si>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</si>
  <si>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</si>
  <si>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</si>
  <si>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</si>
  <si>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</si>
  <si>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</si>
  <si>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</si>
  <si>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</si>
  <si>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</si>
  <si>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</si>
  <si>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</si>
  <si>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</si>
  <si>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</si>
  <si>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</si>
  <si>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</si>
  <si>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</si>
  <si>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</si>
  <si>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</si>
  <si>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</si>
  <si>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</si>
  <si>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</si>
  <si>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</si>
  <si>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</si>
  <si>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</si>
  <si>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</si>
  <si>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</si>
  <si>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</si>
  <si>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</si>
  <si>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</si>
  <si>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</si>
  <si>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</si>
  <si>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</si>
  <si>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</si>
  <si>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</si>
  <si>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</si>
  <si>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</si>
  <si>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</si>
  <si>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</si>
  <si>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</si>
  <si>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</si>
  <si>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</si>
  <si>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</si>
  <si>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</si>
  <si>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</si>
  <si>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</si>
  <si>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</si>
  <si>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</si>
  <si>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</si>
  <si>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</si>
  <si>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</si>
  <si>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</si>
  <si>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</si>
  <si>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</si>
  <si>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</si>
  <si>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</si>
  <si>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</si>
  <si>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</si>
  <si>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</si>
  <si>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</si>
  <si>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</si>
  <si>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</si>
  <si>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</si>
  <si>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</si>
  <si>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</si>
  <si>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</si>
  <si>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</si>
  <si>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</si>
  <si>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</si>
  <si>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</si>
  <si>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</si>
  <si>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</si>
  <si>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</si>
  <si>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</si>
  <si>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</si>
  <si>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</si>
  <si>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</si>
  <si>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</si>
  <si>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</si>
  <si>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</si>
  <si>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</si>
  <si>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</si>
  <si>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</si>
  <si>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</si>
  <si>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</si>
  <si>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</si>
  <si>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</si>
  <si>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</si>
  <si>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</si>
  <si>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</si>
  <si>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</si>
  <si>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</si>
  <si>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</si>
  <si>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</si>
  <si>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</si>
  <si>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</si>
  <si>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</si>
  <si>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</si>
  <si>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</si>
  <si>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</si>
  <si>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</si>
  <si>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</si>
  <si>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</si>
  <si>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</si>
  <si>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</si>
  <si>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</si>
  <si>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</si>
  <si>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</si>
  <si>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</si>
  <si>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</si>
  <si>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</si>
  <si>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</si>
  <si>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</si>
  <si>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</si>
  <si>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</si>
  <si>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</si>
  <si>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</si>
  <si>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</si>
  <si>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</si>
  <si>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</si>
  <si>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</si>
  <si>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</si>
  <si>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</si>
  <si>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</si>
  <si>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</si>
  <si>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</si>
  <si>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</si>
  <si>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</si>
  <si>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</si>
  <si>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</si>
  <si>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</si>
  <si>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</si>
  <si>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</si>
  <si>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</si>
  <si>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</si>
  <si>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</si>
  <si>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</si>
  <si>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</si>
  <si>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</si>
  <si>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</si>
  <si>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</si>
  <si>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</si>
  <si>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</si>
  <si>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</si>
  <si>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</si>
  <si>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</si>
  <si>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</si>
  <si>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</si>
  <si>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</si>
  <si>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</si>
  <si>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</si>
  <si>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</si>
  <si>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</si>
  <si>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</si>
  <si>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</si>
  <si>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</si>
  <si>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</si>
  <si>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</si>
  <si>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</si>
  <si>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</si>
  <si>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</si>
  <si>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</si>
  <si>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</si>
  <si>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</si>
  <si>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</si>
  <si>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</si>
  <si>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</si>
  <si>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</si>
  <si>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</si>
  <si>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</si>
  <si>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</si>
  <si>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</si>
  <si>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</si>
  <si>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</si>
  <si>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</si>
  <si>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</si>
  <si>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</si>
  <si>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</si>
  <si>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</si>
  <si>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</si>
  <si>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</si>
  <si>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</si>
  <si>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</si>
  <si>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</si>
  <si>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</si>
  <si>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</si>
  <si>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</si>
  <si>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</si>
  <si>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</si>
  <si>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</si>
  <si>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</si>
  <si>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</si>
  <si>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</si>
  <si>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</si>
  <si>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</si>
  <si>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</si>
  <si>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</si>
  <si>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</si>
  <si>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</si>
  <si>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</si>
  <si>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</si>
  <si>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</si>
  <si>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</si>
  <si>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</si>
  <si>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</si>
  <si>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</si>
  <si>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</si>
  <si>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</si>
  <si>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</si>
  <si>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</si>
  <si>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</si>
  <si>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</si>
  <si>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</si>
  <si>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</si>
  <si>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</si>
  <si>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</si>
  <si>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</si>
  <si>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</si>
  <si>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</si>
  <si>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</si>
  <si>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</si>
  <si>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</si>
  <si>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</si>
  <si>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</si>
  <si>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</si>
  <si>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</si>
  <si>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</si>
  <si>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</si>
  <si>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</si>
  <si>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</si>
  <si>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</si>
  <si>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</si>
  <si>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</si>
  <si>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</si>
  <si>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</si>
  <si>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</si>
  <si>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</si>
  <si>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</si>
  <si>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</si>
  <si>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</si>
  <si>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</si>
  <si>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</si>
  <si>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</si>
  <si>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</si>
  <si>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</si>
  <si>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</si>
  <si>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</si>
  <si>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</si>
  <si>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</si>
  <si>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</si>
  <si>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</si>
  <si>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</si>
  <si>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</si>
  <si>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</si>
  <si>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</si>
  <si>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</si>
  <si>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</si>
  <si>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</si>
  <si>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</si>
  <si>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</si>
  <si>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</si>
  <si>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</si>
  <si>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</si>
  <si>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</si>
  <si>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</si>
  <si>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</si>
  <si>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</si>
  <si>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</si>
  <si>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</si>
  <si>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</si>
  <si>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</si>
  <si>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</si>
  <si>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</si>
  <si>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</si>
  <si>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</si>
  <si>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</si>
  <si>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</si>
  <si>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</si>
  <si>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</si>
  <si>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</si>
  <si>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</si>
  <si>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</si>
  <si>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</si>
  <si>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</si>
  <si>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</si>
  <si>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</si>
  <si>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</si>
  <si>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</si>
  <si>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</si>
  <si>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</si>
  <si>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</si>
  <si>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</si>
  <si>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</si>
  <si>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</si>
  <si>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</si>
  <si>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</si>
  <si>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</si>
  <si>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</si>
  <si>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</si>
  <si>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</si>
  <si>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</si>
  <si>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</si>
  <si>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</si>
  <si>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</si>
  <si>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</si>
  <si>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</si>
  <si>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</si>
  <si>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</si>
  <si>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</si>
  <si>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</si>
  <si>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</si>
  <si>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</si>
  <si>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</si>
  <si>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</si>
  <si>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</si>
  <si>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</si>
  <si>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</si>
  <si>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</si>
  <si>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</si>
  <si>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</si>
  <si>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</si>
  <si>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</si>
  <si>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</si>
  <si>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</si>
  <si>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</si>
  <si>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</si>
  <si>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</si>
  <si>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</si>
  <si>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</si>
  <si>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</si>
  <si>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</si>
  <si>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</si>
  <si>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</si>
  <si>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</si>
  <si>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</si>
  <si>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</si>
  <si>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</si>
  <si>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</si>
  <si>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</si>
  <si>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</si>
  <si>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</si>
  <si>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</si>
  <si>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</si>
  <si>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</si>
  <si>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</si>
  <si>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</si>
  <si>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</si>
  <si>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</si>
  <si>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</si>
  <si>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</si>
  <si>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</si>
  <si>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</si>
  <si>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</si>
  <si>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</si>
  <si>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</si>
  <si>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</si>
  <si>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</si>
  <si>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</si>
  <si>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</si>
  <si>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</si>
  <si>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</si>
  <si>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</si>
  <si>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</si>
  <si>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</si>
  <si>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</si>
  <si>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</si>
  <si>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</si>
  <si>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</si>
  <si>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</si>
  <si>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</si>
  <si>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</si>
  <si>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</si>
  <si>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</si>
  <si>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</si>
  <si>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</si>
  <si>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</si>
  <si>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</si>
  <si>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</si>
  <si>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</si>
  <si>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</si>
  <si>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</si>
  <si>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</si>
  <si>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</si>
  <si>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</si>
  <si>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</si>
  <si>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</si>
  <si>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</si>
  <si>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</si>
  <si>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</si>
  <si>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</si>
  <si>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</si>
  <si>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</si>
  <si>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</si>
  <si>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</si>
  <si>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</si>
  <si>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</si>
  <si>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</si>
  <si>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</si>
  <si>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</si>
  <si>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</si>
  <si>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</si>
  <si>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</si>
  <si>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</si>
  <si>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</si>
  <si>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</si>
  <si>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</si>
  <si>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</si>
  <si>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</si>
  <si>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</si>
  <si>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</si>
  <si>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</si>
  <si>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</si>
  <si>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</si>
  <si>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</si>
  <si>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</si>
  <si>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</si>
  <si>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</si>
  <si>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</si>
  <si>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</si>
  <si>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</si>
  <si>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</si>
  <si>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</si>
  <si>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</si>
  <si>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</si>
  <si>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</si>
  <si>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</si>
  <si>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</si>
  <si>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</si>
  <si>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</si>
  <si>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</si>
  <si>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</si>
  <si>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</si>
  <si>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</si>
  <si>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</si>
  <si>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</si>
  <si>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</si>
  <si>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</si>
  <si>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</si>
  <si>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</si>
  <si>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</si>
  <si>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</si>
  <si>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</si>
  <si>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</si>
  <si>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</si>
  <si>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</si>
  <si>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</si>
  <si>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</si>
  <si>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</si>
  <si>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</si>
  <si>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</si>
  <si>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</si>
  <si>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</si>
  <si>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</si>
  <si>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</si>
  <si>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</si>
  <si>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</si>
  <si>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</si>
  <si>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</si>
  <si>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</si>
  <si>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</si>
  <si>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</si>
  <si>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</si>
  <si>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</si>
  <si>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</si>
  <si>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</si>
  <si>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</si>
  <si>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</si>
  <si>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</si>
  <si>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</si>
  <si>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</si>
  <si>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</si>
  <si>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</si>
  <si>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</si>
  <si>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</si>
  <si>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</si>
  <si>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</si>
  <si>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</si>
  <si>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</si>
  <si>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</si>
  <si>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</si>
  <si>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</si>
  <si>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</si>
  <si>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</si>
  <si>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</si>
  <si>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</si>
  <si>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</si>
  <si>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</si>
  <si>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</si>
  <si>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</si>
  <si>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</si>
  <si>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</si>
  <si>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</si>
  <si>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</si>
  <si>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</si>
  <si>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</si>
  <si>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</si>
  <si>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</si>
  <si>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</si>
  <si>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</si>
  <si>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</si>
  <si>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</si>
  <si>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</si>
  <si>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</si>
  <si>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</si>
  <si>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</si>
  <si>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</si>
  <si>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</si>
  <si>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</si>
  <si>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</si>
  <si>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</si>
  <si>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</si>
  <si>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</si>
  <si>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</si>
  <si>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</si>
  <si>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</si>
  <si>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</si>
  <si>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</si>
  <si>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</si>
  <si>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</si>
  <si>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</si>
  <si>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</si>
  <si>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</si>
  <si>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</si>
  <si>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</si>
  <si>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</si>
  <si>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</si>
  <si>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</si>
  <si>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</si>
  <si>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</si>
  <si>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</si>
  <si>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</si>
  <si>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</si>
  <si>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</si>
  <si>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</si>
  <si>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</si>
  <si>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</si>
  <si>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</si>
  <si>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</si>
  <si>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</si>
  <si>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</si>
  <si>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</si>
  <si>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</si>
  <si>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</si>
  <si>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</si>
  <si>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</si>
  <si>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</si>
  <si>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</si>
  <si>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</si>
  <si>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</si>
  <si>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</si>
  <si>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</si>
  <si>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</si>
  <si>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</si>
  <si>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</si>
  <si>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</si>
  <si>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</si>
  <si>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</si>
  <si>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</si>
  <si>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</si>
  <si>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</si>
  <si>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</si>
  <si>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</si>
  <si>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</si>
  <si>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</si>
  <si>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</si>
  <si>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</si>
  <si>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</si>
  <si>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</si>
  <si>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</si>
  <si>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</si>
  <si>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</si>
  <si>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</si>
  <si>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</si>
  <si>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</si>
  <si>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</si>
  <si>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</si>
  <si>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</si>
  <si>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</si>
  <si>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</si>
  <si>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</si>
  <si>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</si>
  <si>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</si>
  <si>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</si>
  <si>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</si>
  <si>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</si>
  <si>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</si>
  <si>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</si>
  <si>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</si>
  <si>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</si>
  <si>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</si>
  <si>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</si>
  <si>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</si>
  <si>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</si>
  <si>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</si>
  <si>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</si>
  <si>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</si>
  <si>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</si>
  <si>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</si>
  <si>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</si>
  <si>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</si>
  <si>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</si>
  <si>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</si>
  <si>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</si>
  <si>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</si>
  <si>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</si>
  <si>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</si>
  <si>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</si>
  <si>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</si>
  <si>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</si>
  <si>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</si>
  <si>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</si>
  <si>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</si>
  <si>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</si>
  <si>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</si>
  <si>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</si>
  <si>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</si>
  <si>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</si>
  <si>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</si>
  <si>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</si>
  <si>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</si>
  <si>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</si>
  <si>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</si>
  <si>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</si>
  <si>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</si>
  <si>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</si>
  <si>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</si>
  <si>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</si>
  <si>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</si>
  <si>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</si>
  <si>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</si>
  <si>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</si>
  <si>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</si>
  <si>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</si>
  <si>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</si>
  <si>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</si>
  <si>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</si>
  <si>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</si>
  <si>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</si>
  <si>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</si>
  <si>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</si>
  <si>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</si>
  <si>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</si>
  <si>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</si>
  <si>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</si>
  <si>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</si>
  <si>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</si>
  <si>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</si>
  <si>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</si>
  <si>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</si>
  <si>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</si>
  <si>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</si>
  <si>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</si>
  <si>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</si>
  <si>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</si>
  <si>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</si>
  <si>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</si>
  <si>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</si>
  <si>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</si>
  <si>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</si>
  <si>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</si>
  <si>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</si>
  <si>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</si>
  <si>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</si>
  <si>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</si>
  <si>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</si>
  <si>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</si>
  <si>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</si>
  <si>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</si>
  <si>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</si>
  <si>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</si>
  <si>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</si>
  <si>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</si>
  <si>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</si>
  <si>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</si>
  <si>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</si>
  <si>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</si>
  <si>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</si>
  <si>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</si>
  <si>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</si>
  <si>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</si>
  <si>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</si>
  <si>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</si>
  <si>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</si>
  <si>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</si>
  <si>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</si>
  <si>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</si>
  <si>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</si>
  <si>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</si>
  <si>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</si>
  <si>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</si>
  <si>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</si>
  <si>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</si>
  <si>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</si>
  <si>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</si>
  <si>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</si>
  <si>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</si>
  <si>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</si>
  <si>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</si>
  <si>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</si>
  <si>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</si>
  <si>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</si>
  <si>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</si>
  <si>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</si>
  <si>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</si>
  <si>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</si>
  <si>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</si>
  <si>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</si>
  <si>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</si>
  <si>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</si>
  <si>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</si>
  <si>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</si>
  <si>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</si>
  <si>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</si>
  <si>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</si>
  <si>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</si>
  <si>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</si>
  <si>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</si>
  <si>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</si>
  <si>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</si>
  <si>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</si>
  <si>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</si>
  <si>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</si>
  <si>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</si>
  <si>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</si>
  <si>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</si>
  <si>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</si>
  <si>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</si>
  <si>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</si>
  <si>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</si>
  <si>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</si>
  <si>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</si>
  <si>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</si>
  <si>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</si>
  <si>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</si>
  <si>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</si>
  <si>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</si>
  <si>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</si>
  <si>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</si>
  <si>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</si>
  <si>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</si>
  <si>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</si>
  <si>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</si>
  <si>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</si>
  <si>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</si>
  <si>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</si>
  <si>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</si>
  <si>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</si>
  <si>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</si>
  <si>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</si>
  <si>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</si>
  <si>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</si>
  <si>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</si>
  <si>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</si>
  <si>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</si>
  <si>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</si>
  <si>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</si>
  <si>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</si>
  <si>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</si>
  <si>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</si>
  <si>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</si>
  <si>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</si>
  <si>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</si>
  <si>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</si>
  <si>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</si>
  <si>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</si>
  <si>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</si>
  <si>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</si>
  <si>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</si>
  <si>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</si>
  <si>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</si>
  <si>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</si>
  <si>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</si>
  <si>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</si>
  <si>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</si>
  <si>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</si>
  <si>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</si>
  <si>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</si>
  <si>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</si>
  <si>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</si>
  <si>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</si>
  <si>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</si>
  <si>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</si>
  <si>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</si>
  <si>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</si>
  <si>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</si>
  <si>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</si>
  <si>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</si>
  <si>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</si>
  <si>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</si>
  <si>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</si>
  <si>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</si>
  <si>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</si>
  <si>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</si>
  <si>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</si>
  <si>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</si>
  <si>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</si>
  <si>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</si>
  <si>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</si>
  <si>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</si>
  <si>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</si>
  <si>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</si>
  <si>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</si>
  <si>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</si>
  <si>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</si>
  <si>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</si>
  <si>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</si>
  <si>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</si>
  <si>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</si>
  <si>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</si>
  <si>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</si>
  <si>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</si>
  <si>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</si>
  <si>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</si>
  <si>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</si>
  <si>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</si>
  <si>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</si>
  <si>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</si>
  <si>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</si>
  <si>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</si>
  <si>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</si>
  <si>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</si>
  <si>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</si>
  <si>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</si>
  <si>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</si>
  <si>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</si>
  <si>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</si>
  <si>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</si>
  <si>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</si>
  <si>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</si>
  <si>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</si>
  <si>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</si>
  <si>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</si>
  <si>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</si>
  <si>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</si>
  <si>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</si>
  <si>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</si>
  <si>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</si>
  <si>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</si>
  <si>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</si>
  <si>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</si>
  <si>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</si>
  <si>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</si>
  <si>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</si>
  <si>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</si>
  <si>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</si>
  <si>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</si>
  <si>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</si>
  <si>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</si>
  <si>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</si>
  <si>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</si>
  <si>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</si>
  <si>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</si>
  <si>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</si>
  <si>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</si>
  <si>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</si>
  <si>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</si>
  <si>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</si>
  <si>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</si>
  <si>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</si>
  <si>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</si>
  <si>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</si>
  <si>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</si>
  <si>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</si>
  <si>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</si>
  <si>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</si>
  <si>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</si>
  <si>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</si>
  <si>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</si>
  <si>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</si>
  <si>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</si>
  <si>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</si>
  <si>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</si>
  <si>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</si>
  <si>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</si>
  <si>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</si>
  <si>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</si>
  <si>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</si>
  <si>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</si>
  <si>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</si>
  <si>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</si>
  <si>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</si>
  <si>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</si>
  <si>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</si>
  <si>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</si>
  <si>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</si>
  <si>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</si>
  <si>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</si>
  <si>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</si>
  <si>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</si>
  <si>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</si>
  <si>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</si>
  <si>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</si>
  <si>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</si>
  <si>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</si>
  <si>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</si>
  <si>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</si>
  <si>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</si>
  <si>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</si>
  <si>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</si>
  <si>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</si>
  <si>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</si>
  <si>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</si>
  <si>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</si>
  <si>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</si>
  <si>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</si>
  <si>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</si>
  <si>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</si>
  <si>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</si>
  <si>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</si>
  <si>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</si>
  <si>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</si>
  <si>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</si>
  <si>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</si>
  <si>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</si>
  <si>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</si>
  <si>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</si>
  <si>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</si>
  <si>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</si>
  <si>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</si>
  <si>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</si>
  <si>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</si>
  <si>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</si>
  <si>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</si>
  <si>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</si>
  <si>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</si>
  <si>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</si>
  <si>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</si>
  <si>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</si>
  <si>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</si>
  <si>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</si>
  <si>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</si>
  <si>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</si>
  <si>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</si>
  <si>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</si>
  <si>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</si>
  <si>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</si>
  <si>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</si>
  <si>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</si>
  <si>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</si>
  <si>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</si>
  <si>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</si>
  <si>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</si>
  <si>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</si>
  <si>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</si>
  <si>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</si>
  <si>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</si>
  <si>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</si>
  <si>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</si>
  <si>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</si>
  <si>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</si>
  <si>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</si>
  <si>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</si>
  <si>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</si>
  <si>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</si>
  <si>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</si>
  <si>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</si>
  <si>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</si>
  <si>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</si>
  <si>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</si>
  <si>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</si>
  <si>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</si>
  <si>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</si>
  <si>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</si>
  <si>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</si>
  <si>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</si>
  <si>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</si>
  <si>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</si>
  <si>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</si>
  <si>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</si>
  <si>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</si>
  <si>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</si>
  <si>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</si>
  <si>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</si>
  <si>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</si>
  <si>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</si>
  <si>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</si>
  <si>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</si>
  <si>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</si>
  <si>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</si>
  <si>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</si>
  <si>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</si>
  <si>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</si>
  <si>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</si>
  <si>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</si>
  <si>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</si>
  <si>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</si>
  <si>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</si>
  <si>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</si>
  <si>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</si>
  <si>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</si>
  <si>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</si>
  <si>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</si>
  <si>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</si>
  <si>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</si>
  <si>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</si>
  <si>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</si>
  <si>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</si>
  <si>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</si>
  <si>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</si>
  <si>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</si>
  <si>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</si>
  <si>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</si>
  <si>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</si>
  <si>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</si>
  <si>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</si>
  <si>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</si>
  <si>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</si>
  <si>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</si>
  <si>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</si>
  <si>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</si>
  <si>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</si>
  <si>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</si>
  <si>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</si>
  <si>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</si>
  <si>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</si>
  <si>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</si>
  <si>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</si>
  <si>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</si>
  <si>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</si>
  <si>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</si>
  <si>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</si>
  <si>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</si>
  <si>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</si>
  <si>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</si>
  <si>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</si>
  <si>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</si>
  <si>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</si>
  <si>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</si>
  <si>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</si>
  <si>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</si>
  <si>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</si>
  <si>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</si>
  <si>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</si>
  <si>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</si>
  <si>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</si>
  <si>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</si>
  <si>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</si>
  <si>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</si>
  <si>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</si>
  <si>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</si>
  <si>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</si>
  <si>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</si>
  <si>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</si>
  <si>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</si>
  <si>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</si>
  <si>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</si>
  <si>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</si>
  <si>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</si>
  <si>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</si>
  <si>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</si>
  <si>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</si>
  <si>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</si>
  <si>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</si>
  <si>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</si>
  <si>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</si>
  <si>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</si>
  <si>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</si>
  <si>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</si>
  <si>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</si>
  <si>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</si>
  <si>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</si>
  <si>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</si>
  <si>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</si>
  <si>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</si>
  <si>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</si>
  <si>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</si>
  <si>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</si>
  <si>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</si>
  <si>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</si>
  <si>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</si>
  <si>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</si>
  <si>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</si>
  <si>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</si>
  <si>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</si>
  <si>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</si>
  <si>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</si>
  <si>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</si>
  <si>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</si>
  <si>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</si>
  <si>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</si>
  <si>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</si>
  <si>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</si>
  <si>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</si>
  <si>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</si>
  <si>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</si>
  <si>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</si>
  <si>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</si>
  <si>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</si>
  <si>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</si>
  <si>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</si>
  <si>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</si>
  <si>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</si>
  <si>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</si>
  <si>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</si>
  <si>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</si>
  <si>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</si>
  <si>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</si>
  <si>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</si>
  <si>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</si>
  <si>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</si>
  <si>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</si>
  <si>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</si>
  <si>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</si>
  <si>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</si>
  <si>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</si>
  <si>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</si>
  <si>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</si>
  <si>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</si>
  <si>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</si>
  <si>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</si>
  <si>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</si>
  <si>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</si>
  <si>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</si>
  <si>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</si>
  <si>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</si>
  <si>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</si>
  <si>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</si>
  <si>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</si>
  <si>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</si>
  <si>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</si>
  <si>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</si>
  <si>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</si>
  <si>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</si>
  <si>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</si>
  <si>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</si>
  <si>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</si>
  <si>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</si>
  <si>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</si>
  <si>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</si>
  <si>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</si>
  <si>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</si>
  <si>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</si>
  <si>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</si>
  <si>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</si>
  <si>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</si>
  <si>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</si>
  <si>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</si>
  <si>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</si>
  <si>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</si>
  <si>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</si>
  <si>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</si>
  <si>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</si>
  <si>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</si>
  <si>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</si>
  <si>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</si>
  <si>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</si>
  <si>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</si>
  <si>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</si>
  <si>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</si>
  <si>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</si>
  <si>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</si>
  <si>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</si>
  <si>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</si>
  <si>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</si>
  <si>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</si>
  <si>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</si>
  <si>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</si>
  <si>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</si>
  <si>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</si>
  <si>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</si>
  <si>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</si>
  <si>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</si>
  <si>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</si>
  <si>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</si>
  <si>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</si>
  <si>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</si>
  <si>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</si>
  <si>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</si>
  <si>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</si>
  <si>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</si>
  <si>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</si>
  <si>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</si>
  <si>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</si>
  <si>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</si>
  <si>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</si>
  <si>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</si>
  <si>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</si>
  <si>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</si>
  <si>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</si>
  <si>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</si>
  <si>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</si>
  <si>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</si>
  <si>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</si>
  <si>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</si>
  <si>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</si>
  <si>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</si>
  <si>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</si>
  <si>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</si>
  <si>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</si>
  <si>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</si>
  <si>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</si>
  <si>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</si>
  <si>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</si>
  <si>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</si>
  <si>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</si>
  <si>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</si>
  <si>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</si>
  <si>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</si>
  <si>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</si>
  <si>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</si>
  <si>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</si>
  <si>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</si>
  <si>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</si>
  <si>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</si>
  <si>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</si>
  <si>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</si>
  <si>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</si>
  <si>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</si>
  <si>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</si>
  <si>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</si>
  <si>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</si>
  <si>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</si>
  <si>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</si>
  <si>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</si>
  <si>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</si>
  <si>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</si>
  <si>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</si>
  <si>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</si>
  <si>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</si>
  <si>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</si>
  <si>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</si>
  <si>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</si>
  <si>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</si>
  <si>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</si>
  <si>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</si>
  <si>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</si>
  <si>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</si>
  <si>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</si>
  <si>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</si>
  <si>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</si>
  <si>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</si>
  <si>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</si>
  <si>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</si>
  <si>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</si>
  <si>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</si>
  <si>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</si>
  <si>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</si>
  <si>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</si>
  <si>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</si>
  <si>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</si>
  <si>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</si>
  <si>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</si>
  <si>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</si>
  <si>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</si>
  <si>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</si>
  <si>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</si>
  <si>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</si>
  <si>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</si>
  <si>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</si>
  <si>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</si>
  <si>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</si>
  <si>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</si>
  <si>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</si>
  <si>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</si>
  <si>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</si>
  <si>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</si>
  <si>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</si>
  <si>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</si>
  <si>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</si>
  <si>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</si>
  <si>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</si>
  <si>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</si>
  <si>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</si>
  <si>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</si>
  <si>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</si>
  <si>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</si>
  <si>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</si>
  <si>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</si>
  <si>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</si>
  <si>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</si>
  <si>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</si>
  <si>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</si>
  <si>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</si>
  <si>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</si>
  <si>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</si>
  <si>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</si>
  <si>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</si>
  <si>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</si>
  <si>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</si>
  <si>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</si>
  <si>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</si>
  <si>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</si>
  <si>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</si>
  <si>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</si>
  <si>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</si>
  <si>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</si>
  <si>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</si>
  <si>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</si>
  <si>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</si>
  <si>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</si>
  <si>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</si>
  <si>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</si>
  <si>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</si>
  <si>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</si>
  <si>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</si>
  <si>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</si>
  <si>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</si>
  <si>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</si>
  <si>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</si>
  <si>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</si>
  <si>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</si>
  <si>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</si>
  <si>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</si>
  <si>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</si>
  <si>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</si>
  <si>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</si>
  <si>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</si>
  <si>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</si>
  <si>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</si>
  <si>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</si>
  <si>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</si>
  <si>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</si>
  <si>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</si>
  <si>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</si>
  <si>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</si>
  <si>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</si>
  <si>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</si>
  <si>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</si>
  <si>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</si>
  <si>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</si>
  <si>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</si>
  <si>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</si>
  <si>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</si>
  <si>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</si>
  <si>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</si>
  <si>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</si>
  <si>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</si>
  <si>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</si>
  <si>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</si>
  <si>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</si>
  <si>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</si>
  <si>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</si>
  <si>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</si>
  <si>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</si>
  <si>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</si>
  <si>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</si>
  <si>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</si>
  <si>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</si>
  <si>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</si>
  <si>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</si>
  <si>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</si>
  <si>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</si>
  <si>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</si>
  <si>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</si>
  <si>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</si>
  <si>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</si>
  <si>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</si>
  <si>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</si>
  <si>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</si>
  <si>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</si>
  <si>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</si>
  <si>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</si>
  <si>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</si>
  <si>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</si>
  <si>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</si>
  <si>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</si>
  <si>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</si>
  <si>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</si>
  <si>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</si>
  <si>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</si>
  <si>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</si>
  <si>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</si>
  <si>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</si>
  <si>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</si>
  <si>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</si>
  <si>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</si>
  <si>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</si>
  <si>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</si>
  <si>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</si>
  <si>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</si>
  <si>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</si>
  <si>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</si>
  <si>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</si>
  <si>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</si>
  <si>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</si>
  <si>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</si>
  <si>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</si>
  <si>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</si>
  <si>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</si>
  <si>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</si>
  <si>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</si>
  <si>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</si>
  <si>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</si>
  <si>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</si>
  <si>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</si>
  <si>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</si>
  <si>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</si>
  <si>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</si>
  <si>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</si>
  <si>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</si>
  <si>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</si>
  <si>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</si>
  <si>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</si>
  <si>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</si>
  <si>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</si>
  <si>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</si>
  <si>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</si>
  <si>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</si>
  <si>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</si>
  <si>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</si>
  <si>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</si>
  <si>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</si>
  <si>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</si>
  <si>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</si>
  <si>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</si>
  <si>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</si>
  <si>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</si>
  <si>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</si>
  <si>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</si>
  <si>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</si>
  <si>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</si>
  <si>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</si>
  <si>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</si>
  <si>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</si>
  <si>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</si>
  <si>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</si>
  <si>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</si>
  <si>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</si>
  <si>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</si>
  <si>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</si>
  <si>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</si>
  <si>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</si>
  <si>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</si>
  <si>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</si>
  <si>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</si>
  <si>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</si>
  <si>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</si>
  <si>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</si>
  <si>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</si>
  <si>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</si>
  <si>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</si>
  <si>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</si>
  <si>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</si>
  <si>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</si>
  <si>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</si>
  <si>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</si>
  <si>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</si>
  <si>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</si>
  <si>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</si>
  <si>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</si>
  <si>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</si>
  <si>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</si>
  <si>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</si>
  <si>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</si>
  <si>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</si>
  <si>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</si>
  <si>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</si>
  <si>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</si>
  <si>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</si>
  <si>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</si>
  <si>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</si>
  <si>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</si>
  <si>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</si>
  <si>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</si>
  <si>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</si>
  <si>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</si>
  <si>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</si>
  <si>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</si>
  <si>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</si>
  <si>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</si>
  <si>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</si>
  <si>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</si>
  <si>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</si>
  <si>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</si>
  <si>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</si>
  <si>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</si>
  <si>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</si>
  <si>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</si>
  <si>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</si>
  <si>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</si>
  <si>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</si>
  <si>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</si>
  <si>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</si>
  <si>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</si>
  <si>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</si>
  <si>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</si>
  <si>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</si>
  <si>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</si>
  <si>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</si>
  <si>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</si>
  <si>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</si>
  <si>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</si>
  <si>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</si>
  <si>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</si>
  <si>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</si>
  <si>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</si>
  <si>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</si>
  <si>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</si>
  <si>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</si>
  <si>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</si>
  <si>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</si>
  <si>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</si>
  <si>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</si>
  <si>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</si>
  <si>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</si>
  <si>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</si>
  <si>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</si>
  <si>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</si>
  <si>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</si>
  <si>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</si>
  <si>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</si>
  <si>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</si>
  <si>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</si>
  <si>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</si>
  <si>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</si>
  <si>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</si>
  <si>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</si>
  <si>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</si>
  <si>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</si>
  <si>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</si>
  <si>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</si>
  <si>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</si>
  <si>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</si>
  <si>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</si>
  <si>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</si>
  <si>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</si>
  <si>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</si>
  <si>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</si>
  <si>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</si>
  <si>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</si>
  <si>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</si>
  <si>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</si>
  <si>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</si>
  <si>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</si>
  <si>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</si>
  <si>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</si>
  <si>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</si>
  <si>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</si>
  <si>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</si>
  <si>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</si>
  <si>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</si>
  <si>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</si>
  <si>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</si>
  <si>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</si>
  <si>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</si>
  <si>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</si>
  <si>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</si>
  <si>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</si>
  <si>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</si>
  <si>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</si>
  <si>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</si>
  <si>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</si>
  <si>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</si>
  <si>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</si>
  <si>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</si>
  <si>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</si>
  <si>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</si>
  <si>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</si>
  <si>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</si>
  <si>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</si>
  <si>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</si>
  <si>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</si>
  <si>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</si>
  <si>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</si>
  <si>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</si>
  <si>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</si>
  <si>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</si>
  <si>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</si>
  <si>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</si>
  <si>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</si>
  <si>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</si>
  <si>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</si>
  <si>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</si>
  <si>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</si>
  <si>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</si>
  <si>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</si>
  <si>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</si>
  <si>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</si>
  <si>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</si>
  <si>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</si>
  <si>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</si>
  <si>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</si>
  <si>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</si>
  <si>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</si>
  <si>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</si>
  <si>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</si>
  <si>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</si>
  <si>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</si>
  <si>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</si>
  <si>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</si>
  <si>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</si>
  <si>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</si>
  <si>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</si>
  <si>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</si>
  <si>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</si>
  <si>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</si>
  <si>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</si>
  <si>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</si>
  <si>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</si>
  <si>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</si>
  <si>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</si>
  <si>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</si>
  <si>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</si>
  <si>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</si>
  <si>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</si>
  <si>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</si>
  <si>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</si>
  <si>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</si>
  <si>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</si>
  <si>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</si>
  <si>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</si>
  <si>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</si>
  <si>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</si>
  <si>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</si>
  <si>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</si>
  <si>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</si>
  <si>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</si>
  <si>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</si>
  <si>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</si>
  <si>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</si>
  <si>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</si>
  <si>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</si>
  <si>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</si>
  <si>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</si>
  <si>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</si>
  <si>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</si>
  <si>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</si>
  <si>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</si>
  <si>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</si>
  <si>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</si>
  <si>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</si>
  <si>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</si>
  <si>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</si>
  <si>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</si>
  <si>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</si>
  <si>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</si>
  <si>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</si>
  <si>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</si>
  <si>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</si>
  <si>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</si>
  <si>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</si>
  <si>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</si>
  <si>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</si>
  <si>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</si>
  <si>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</si>
  <si>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</si>
  <si>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</si>
  <si>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</si>
  <si>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</si>
  <si>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</si>
  <si>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</si>
  <si>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</si>
  <si>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</si>
  <si>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</si>
  <si>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</si>
  <si>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</si>
  <si>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</si>
  <si>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</si>
  <si>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</si>
  <si>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</si>
  <si>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</si>
  <si>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</si>
  <si>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</si>
  <si>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</si>
  <si>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</si>
  <si>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</si>
  <si>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</si>
  <si>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</si>
  <si>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</si>
  <si>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</si>
  <si>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</si>
  <si>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</si>
  <si>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</si>
  <si>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</si>
  <si>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</si>
  <si>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</si>
  <si>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</si>
  <si>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</si>
  <si>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</si>
  <si>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</si>
  <si>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</si>
  <si>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</si>
  <si>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</si>
  <si>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</si>
  <si>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</si>
  <si>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</si>
  <si>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</si>
  <si>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</si>
  <si>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</si>
  <si>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</si>
  <si>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</si>
  <si>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</si>
  <si>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</si>
  <si>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</si>
  <si>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</si>
  <si>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</si>
  <si>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</si>
  <si>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</si>
  <si>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</si>
  <si>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</si>
  <si>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</si>
  <si>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</si>
  <si>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</si>
  <si>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</si>
  <si>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</si>
  <si>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</si>
  <si>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</si>
  <si>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</si>
  <si>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</si>
  <si>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</si>
  <si>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</si>
  <si>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</si>
  <si>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</si>
  <si>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</si>
  <si>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</si>
  <si>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</si>
  <si>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</si>
  <si>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</si>
  <si>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</si>
  <si>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</si>
  <si>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</si>
  <si>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</si>
  <si>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</si>
  <si>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</si>
  <si>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</si>
  <si>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</si>
  <si>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</si>
  <si>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</si>
  <si>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</si>
  <si>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</si>
  <si>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</si>
  <si>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</si>
  <si>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</si>
  <si>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</si>
  <si>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</si>
  <si>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</si>
  <si>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</si>
  <si>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</si>
  <si>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</si>
  <si>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</si>
  <si>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</si>
  <si>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</si>
  <si>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</si>
  <si>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</si>
  <si>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</si>
  <si>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</si>
  <si>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</si>
  <si>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</si>
  <si>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</si>
  <si>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</si>
  <si>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</si>
  <si>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</si>
  <si>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</si>
  <si>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</si>
  <si>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</si>
  <si>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</si>
  <si>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</si>
  <si>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</si>
  <si>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</si>
  <si>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</si>
  <si>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</si>
  <si>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</si>
  <si>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</si>
  <si>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</si>
  <si>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</si>
  <si>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</si>
  <si>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</si>
  <si>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</si>
  <si>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</si>
  <si>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</si>
  <si>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</si>
  <si>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</si>
  <si>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</si>
  <si>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</si>
  <si>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</si>
  <si>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</si>
  <si>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</si>
  <si>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</si>
  <si>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</si>
  <si>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</si>
  <si>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</si>
  <si>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</si>
  <si>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</si>
  <si>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</si>
  <si>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</si>
  <si>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</si>
  <si>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</si>
  <si>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</si>
  <si>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</si>
  <si>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</si>
  <si>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</si>
  <si>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</si>
  <si>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</si>
  <si>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</si>
  <si>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</si>
  <si>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</si>
  <si>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</si>
  <si>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</si>
  <si>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</si>
  <si>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</si>
  <si>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</si>
  <si>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</si>
  <si>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</si>
  <si>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</si>
  <si>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</si>
  <si>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</si>
  <si>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</si>
  <si>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</si>
  <si>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</si>
  <si>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</si>
  <si>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</si>
  <si>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</si>
  <si>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</si>
  <si>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</si>
  <si>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</si>
  <si>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</si>
  <si>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</si>
  <si>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</si>
  <si>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</si>
  <si>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</si>
  <si>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</si>
  <si>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</si>
  <si>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</si>
  <si>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</si>
  <si>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</si>
  <si>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</si>
  <si>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</si>
  <si>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</si>
  <si>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</si>
  <si>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</si>
  <si>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</si>
  <si>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</si>
  <si>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</si>
  <si>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</si>
  <si>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</si>
  <si>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</si>
  <si>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</si>
  <si>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</si>
  <si>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</si>
  <si>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</si>
  <si>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</si>
  <si>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</si>
  <si>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</si>
  <si>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</si>
  <si>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</si>
  <si>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</si>
  <si>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</si>
  <si>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</si>
  <si>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</si>
  <si>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</si>
  <si>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</si>
  <si>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</si>
  <si>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</si>
  <si>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</si>
  <si>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</si>
  <si>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</si>
  <si>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</si>
  <si>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</si>
  <si>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</si>
  <si>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</si>
  <si>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</si>
  <si>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</si>
  <si>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</si>
  <si>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</si>
  <si>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</si>
  <si>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</si>
  <si>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</si>
  <si>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</si>
  <si>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</si>
  <si>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</si>
  <si>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</si>
  <si>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</si>
  <si>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</si>
  <si>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</si>
  <si>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</si>
  <si>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</si>
  <si>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</si>
  <si>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</si>
  <si>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</si>
  <si>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</si>
  <si>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</si>
  <si>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</si>
  <si>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</si>
  <si>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</si>
  <si>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</si>
  <si>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</si>
  <si>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</si>
  <si>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</si>
  <si>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</si>
  <si>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</si>
  <si>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</si>
  <si>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</si>
  <si>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</si>
  <si>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</si>
  <si>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</si>
  <si>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</si>
  <si>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</si>
  <si>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</si>
  <si>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</si>
  <si>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</si>
  <si>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</si>
  <si>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</si>
  <si>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</si>
  <si>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</si>
  <si>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</si>
  <si>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</si>
  <si>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</si>
  <si>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</si>
  <si>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</si>
  <si>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</si>
  <si>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</si>
  <si>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</si>
  <si>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</si>
  <si>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</si>
  <si>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</si>
  <si>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</si>
  <si>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</si>
  <si>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</si>
  <si>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</si>
  <si>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</si>
  <si>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</si>
  <si>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</si>
  <si>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</si>
  <si>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</si>
  <si>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</si>
  <si>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</si>
  <si>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</si>
  <si>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</si>
  <si>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</si>
  <si>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</si>
  <si>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</si>
  <si>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</si>
  <si>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</si>
  <si>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</si>
  <si>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</si>
  <si>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</si>
  <si>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</si>
  <si>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</si>
  <si>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</si>
  <si>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</si>
  <si>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</si>
  <si>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</si>
  <si>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</si>
  <si>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</si>
  <si>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</si>
  <si>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</si>
  <si>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</si>
  <si>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</si>
  <si>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</si>
  <si>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</si>
  <si>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</si>
  <si>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</si>
  <si>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</si>
  <si>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</si>
  <si>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</si>
  <si>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</si>
  <si>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</si>
  <si>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</si>
  <si>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</si>
  <si>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</si>
  <si>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</si>
  <si>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</si>
  <si>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</si>
  <si>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</si>
  <si>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</si>
  <si>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</si>
  <si>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</si>
  <si>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</si>
  <si>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</si>
  <si>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</si>
  <si>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</si>
  <si>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</si>
  <si>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</si>
  <si>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</si>
  <si>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</si>
  <si>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</si>
  <si>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</si>
  <si>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</si>
  <si>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</si>
  <si>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</si>
  <si>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</si>
  <si>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</si>
  <si>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</si>
  <si>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</si>
  <si>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</si>
  <si>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</si>
  <si>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</si>
  <si>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</si>
  <si>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</si>
  <si>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</si>
  <si>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</si>
  <si>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</si>
  <si>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</si>
  <si>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</si>
  <si>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</si>
  <si>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</si>
  <si>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</si>
  <si>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</si>
  <si>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</si>
  <si>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</si>
  <si>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</si>
  <si>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</si>
  <si>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</si>
  <si>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</si>
  <si>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</si>
  <si>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</si>
  <si>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</si>
  <si>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</si>
  <si>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</si>
  <si>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</si>
  <si>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</si>
  <si>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</si>
  <si>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</si>
  <si>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</si>
  <si>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</si>
  <si>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</si>
  <si>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</si>
  <si>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</si>
  <si>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</si>
  <si>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</si>
  <si>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</si>
  <si>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</si>
  <si>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</si>
  <si>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</si>
  <si>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</si>
  <si>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</si>
  <si>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</si>
  <si>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</si>
  <si>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</si>
  <si>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</si>
  <si>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</si>
  <si>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</si>
  <si>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</si>
  <si>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</si>
  <si>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</si>
  <si>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</si>
  <si>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</si>
  <si>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</si>
  <si>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</si>
  <si>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</si>
  <si>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</si>
  <si>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</si>
  <si>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</si>
  <si>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</si>
  <si>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</si>
  <si>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</si>
  <si>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</si>
  <si>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</si>
  <si>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</si>
  <si>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</si>
  <si>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</si>
  <si>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</si>
  <si>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</si>
  <si>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</si>
  <si>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</si>
  <si>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</si>
  <si>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</si>
  <si>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</si>
  <si>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</si>
  <si>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</si>
  <si>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</si>
  <si>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</si>
  <si>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</si>
  <si>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</si>
  <si>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</si>
  <si>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</si>
  <si>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</si>
  <si>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</si>
  <si>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</si>
  <si>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</si>
  <si>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</si>
  <si>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</si>
  <si>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</si>
  <si>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</si>
  <si>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</si>
  <si>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</si>
  <si>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</si>
  <si>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</si>
  <si>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</si>
  <si>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</si>
  <si>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</si>
  <si>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</si>
  <si>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</si>
  <si>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</si>
  <si>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</si>
  <si>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</si>
  <si>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</si>
  <si>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</si>
  <si>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</si>
  <si>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</si>
  <si>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</si>
  <si>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</si>
  <si>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</si>
  <si>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</si>
  <si>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</si>
  <si>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</si>
  <si>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</si>
  <si>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</si>
  <si>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</si>
  <si>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</si>
  <si>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</si>
  <si>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</si>
  <si>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</si>
  <si>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</si>
  <si>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</si>
  <si>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</si>
  <si>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</si>
  <si>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</si>
  <si>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</si>
  <si>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</si>
  <si>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</si>
  <si>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</si>
  <si>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</si>
  <si>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</si>
  <si>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</si>
  <si>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</si>
  <si>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</si>
  <si>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</si>
  <si>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</si>
  <si>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</si>
  <si>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</si>
  <si>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</si>
  <si>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</si>
  <si>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</si>
  <si>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</si>
  <si>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</si>
  <si>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</si>
  <si>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</si>
  <si>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</si>
  <si>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</si>
  <si>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</si>
  <si>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</si>
  <si>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</si>
  <si>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</si>
  <si>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</si>
  <si>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</si>
  <si>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</si>
  <si>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</si>
  <si>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</si>
  <si>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</si>
  <si>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</si>
  <si>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</si>
  <si>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</si>
  <si>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</si>
  <si>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</si>
  <si>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</si>
  <si>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</si>
  <si>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</si>
  <si>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</si>
  <si>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</si>
  <si>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</si>
  <si>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</si>
  <si>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</si>
  <si>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</si>
  <si>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</si>
  <si>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</si>
  <si>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</si>
  <si>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</si>
  <si>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</si>
  <si>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</si>
  <si>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</si>
  <si>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</si>
  <si>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</si>
  <si>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</si>
  <si>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</si>
  <si>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</si>
  <si>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</si>
  <si>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</si>
  <si>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</si>
  <si>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</si>
  <si>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</si>
  <si>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</si>
  <si>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</si>
  <si>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</si>
  <si>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</si>
  <si>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</si>
  <si>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</si>
  <si>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</si>
  <si>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</si>
  <si>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</si>
  <si>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</si>
  <si>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</si>
  <si>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</si>
  <si>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</si>
  <si>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</si>
  <si>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</si>
  <si>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</si>
  <si>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</si>
  <si>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</si>
  <si>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</si>
  <si>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</si>
  <si>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</si>
  <si>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</si>
  <si>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</si>
  <si>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</si>
  <si>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</si>
  <si>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</si>
  <si>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</si>
  <si>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</si>
  <si>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</si>
  <si>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</si>
  <si>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</si>
  <si>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</si>
  <si>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</si>
  <si>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</si>
  <si>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</si>
  <si>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</si>
  <si>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</si>
  <si>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</si>
  <si>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</si>
  <si>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</si>
  <si>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</si>
  <si>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</si>
  <si>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</si>
  <si>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</si>
  <si>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</si>
  <si>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</si>
  <si>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</si>
  <si>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</si>
  <si>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</si>
  <si>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</si>
  <si>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</si>
  <si>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</si>
  <si>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</si>
  <si>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</si>
  <si>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</si>
  <si>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</si>
  <si>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</si>
  <si>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</si>
  <si>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</si>
  <si>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</si>
  <si>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</si>
  <si>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</si>
  <si>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</si>
  <si>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</si>
  <si>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</si>
  <si>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</si>
  <si>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</si>
  <si>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</si>
  <si>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</si>
  <si>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</si>
  <si>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</si>
  <si>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</si>
  <si>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</si>
  <si>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</si>
  <si>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</si>
  <si>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</si>
  <si>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</si>
  <si>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</si>
  <si>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</si>
  <si>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</si>
  <si>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</si>
  <si>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</si>
  <si>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</si>
  <si>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</si>
  <si>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</si>
  <si>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</si>
  <si>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</si>
  <si>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</si>
  <si>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</si>
  <si>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</si>
  <si>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</si>
  <si>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</si>
  <si>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</si>
  <si>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</si>
  <si>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</si>
  <si>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</si>
  <si>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</si>
  <si>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</si>
  <si>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</si>
  <si>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</si>
  <si>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</si>
  <si>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</si>
  <si>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</si>
  <si>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</si>
  <si>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</si>
  <si>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</si>
  <si>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</si>
  <si>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</si>
  <si>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</si>
  <si>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</si>
  <si>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</si>
  <si>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</si>
  <si>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</si>
  <si>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</si>
  <si>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</si>
  <si>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</si>
  <si>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</si>
  <si>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</si>
  <si>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</si>
  <si>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</si>
  <si>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</si>
  <si>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</si>
  <si>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</si>
  <si>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</si>
  <si>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</si>
  <si>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</si>
  <si>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</si>
  <si>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</si>
  <si>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</si>
  <si>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</si>
  <si>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</si>
  <si>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</si>
  <si>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</si>
  <si>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</si>
  <si>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</si>
  <si>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</si>
  <si>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</si>
  <si>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</si>
  <si>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</si>
  <si>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</si>
  <si>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</si>
  <si>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</si>
  <si>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</si>
  <si>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</si>
  <si>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</si>
  <si>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</si>
  <si>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</si>
  <si>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</si>
  <si>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</si>
  <si>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</si>
  <si>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</si>
  <si>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</si>
  <si>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</si>
  <si>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</si>
  <si>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</si>
  <si>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</si>
  <si>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</si>
  <si>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</si>
  <si>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</si>
  <si>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</si>
  <si>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</si>
  <si>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</si>
  <si>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</si>
  <si>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</si>
  <si>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</si>
  <si>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</si>
  <si>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</si>
  <si>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</si>
  <si>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</si>
  <si>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</si>
  <si>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</si>
  <si>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</si>
  <si>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</si>
  <si>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</si>
  <si>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</si>
  <si>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</si>
  <si>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</si>
  <si>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</si>
  <si>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</si>
  <si>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</si>
  <si>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</si>
  <si>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</si>
  <si>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</si>
  <si>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</si>
  <si>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</si>
  <si>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</si>
  <si>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</si>
  <si>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</si>
  <si>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</si>
  <si>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</si>
  <si>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</si>
  <si>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</si>
  <si>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</si>
  <si>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</si>
  <si>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</si>
  <si>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</si>
  <si>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</si>
  <si>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</si>
  <si>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</si>
  <si>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</si>
  <si>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</si>
  <si>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</si>
  <si>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</si>
  <si>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</si>
  <si>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</si>
  <si>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</si>
  <si>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</si>
  <si>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</si>
  <si>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</si>
  <si>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</si>
  <si>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</si>
  <si>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</si>
  <si>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</si>
  <si>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</si>
  <si>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</si>
  <si>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</si>
  <si>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</si>
  <si>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</si>
  <si>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</si>
  <si>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</si>
  <si>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</si>
  <si>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</si>
  <si>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</si>
  <si>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</si>
  <si>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</si>
  <si>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</si>
  <si>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</si>
  <si>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</si>
  <si>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</si>
  <si>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</si>
  <si>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</si>
  <si>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</si>
  <si>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</si>
  <si>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</si>
  <si>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</si>
  <si>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</si>
  <si>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</si>
  <si>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</si>
  <si>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</si>
  <si>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</si>
  <si>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</si>
  <si>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</si>
  <si>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</si>
  <si>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</si>
  <si>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</si>
  <si>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</si>
  <si>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</si>
  <si>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</si>
  <si>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</si>
  <si>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</si>
  <si>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</si>
  <si>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</si>
  <si>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</si>
  <si>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</si>
  <si>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</si>
  <si>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</si>
  <si>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</si>
  <si>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</si>
  <si>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</si>
  <si>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</si>
  <si>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</si>
  <si>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</si>
  <si>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</si>
  <si>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</si>
  <si>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</si>
  <si>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</si>
  <si>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</si>
  <si>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</si>
  <si>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</si>
  <si>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</si>
  <si>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</si>
  <si>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</si>
  <si>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</si>
  <si>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</si>
  <si>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</si>
  <si>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</si>
  <si>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</si>
  <si>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</si>
  <si>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</si>
  <si>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</si>
  <si>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</si>
  <si>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</si>
  <si>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</si>
  <si>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</si>
  <si>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</si>
  <si>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</si>
  <si>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</si>
  <si>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</si>
  <si>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</si>
  <si>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</si>
  <si>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</si>
  <si>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</si>
  <si>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</si>
  <si>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</si>
  <si>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</si>
  <si>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</si>
  <si>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</si>
  <si>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</si>
  <si>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</si>
  <si>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</si>
  <si>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</si>
  <si>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</si>
  <si>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</si>
  <si>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</si>
  <si>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</si>
  <si>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</si>
  <si>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</si>
  <si>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</si>
  <si>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</si>
  <si>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</si>
  <si>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</si>
  <si>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</si>
  <si>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</si>
  <si>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</si>
  <si>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</si>
  <si>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</si>
  <si>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</si>
  <si>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</si>
  <si>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</si>
  <si>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</si>
  <si>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</si>
  <si>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</si>
  <si>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</si>
  <si>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</si>
  <si>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</si>
  <si>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</si>
  <si>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</si>
  <si>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</si>
  <si>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</si>
  <si>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</si>
  <si>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</si>
  <si>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</si>
  <si>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</si>
  <si>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</si>
  <si>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</si>
  <si>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</si>
  <si>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</si>
  <si>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</si>
  <si>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</si>
  <si>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</si>
  <si>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</si>
  <si>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</si>
  <si>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 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</si>
  <si>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</si>
  <si>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</si>
  <si>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</si>
  <si>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</si>
  <si>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</si>
  <si>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</si>
  <si>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</si>
  <si>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</si>
  <si>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</si>
  <si>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</si>
  <si>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</si>
  <si>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</si>
  <si>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</si>
  <si>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</si>
  <si>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</si>
  <si>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</si>
  <si>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</si>
  <si>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</si>
  <si>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</si>
  <si>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</si>
  <si>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</si>
  <si>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</si>
  <si>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</si>
  <si>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</si>
  <si>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</si>
  <si>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</si>
  <si>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</si>
  <si>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</si>
  <si>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</si>
  <si>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</si>
  <si>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</si>
  <si>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</si>
  <si>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</si>
  <si>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</si>
  <si>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</si>
  <si>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</si>
  <si>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</si>
  <si>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</si>
  <si>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</si>
  <si>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</si>
  <si>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</si>
  <si>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</si>
  <si>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</si>
  <si>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</si>
  <si>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</si>
  <si>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</si>
  <si>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</si>
  <si>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</si>
  <si>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</si>
  <si>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</si>
  <si>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</si>
  <si>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</si>
  <si>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</si>
  <si>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</si>
  <si>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</si>
  <si>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</si>
  <si>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</si>
  <si>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</si>
  <si>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</si>
  <si>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</si>
  <si>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</si>
  <si>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</si>
  <si>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</si>
  <si>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</si>
  <si>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</si>
  <si>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</si>
  <si>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</si>
  <si>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</si>
  <si>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</si>
  <si>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</si>
  <si>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</si>
  <si>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</si>
  <si>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</si>
  <si>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</si>
  <si>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</si>
  <si>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</si>
  <si>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</si>
  <si>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</si>
  <si>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</si>
  <si>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</si>
  <si>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</si>
  <si>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</si>
  <si>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</si>
  <si>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</si>
  <si>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</si>
  <si>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</si>
  <si>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</si>
  <si>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</si>
  <si>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</si>
  <si>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</si>
  <si>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</si>
  <si>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</si>
  <si>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</si>
  <si>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</si>
  <si>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</si>
  <si>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</si>
  <si>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</si>
  <si>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</si>
  <si>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</si>
  <si>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</si>
  <si>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</si>
  <si>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</si>
  <si>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</si>
  <si>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</si>
  <si>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</si>
  <si>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</si>
  <si>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</si>
  <si>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</si>
  <si>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</si>
  <si>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</si>
  <si>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</si>
  <si>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</si>
  <si>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</si>
  <si>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</si>
  <si>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</si>
  <si>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</si>
  <si>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</si>
  <si>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</si>
  <si>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</si>
  <si>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</si>
  <si>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</si>
  <si>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</si>
  <si>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</si>
  <si>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</si>
  <si>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</si>
  <si>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</si>
  <si>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</si>
  <si>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</si>
  <si>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</si>
  <si>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</si>
  <si>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</si>
  <si>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</si>
  <si>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</si>
  <si>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</si>
  <si>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</si>
  <si>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</si>
  <si>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</si>
  <si>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</si>
  <si>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</si>
  <si>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</si>
  <si>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</si>
  <si>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</si>
  <si>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</si>
  <si>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</si>
  <si>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</si>
  <si>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</si>
  <si>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</si>
  <si>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</si>
  <si>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</si>
  <si>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</si>
  <si>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</si>
  <si>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</si>
  <si>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</si>
  <si>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</si>
  <si>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</si>
  <si>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</si>
  <si>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</si>
  <si>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</si>
  <si>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</si>
  <si>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</si>
  <si>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</si>
  <si>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</si>
  <si>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</si>
  <si>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</si>
  <si>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</si>
  <si>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</si>
  <si>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</si>
  <si>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</si>
  <si>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</si>
  <si>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</si>
  <si>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</si>
  <si>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</si>
  <si>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</si>
  <si>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</si>
  <si>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</si>
  <si>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</si>
  <si>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</si>
  <si>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</si>
  <si>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</si>
  <si>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</si>
  <si>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</si>
  <si>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</si>
  <si>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</si>
  <si>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</si>
  <si>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</si>
  <si>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</si>
  <si>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</si>
  <si>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</si>
  <si>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</si>
  <si>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</si>
  <si>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</si>
  <si>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</si>
  <si>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</si>
  <si>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</si>
  <si>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</si>
  <si>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</si>
  <si>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</si>
  <si>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</si>
  <si>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</si>
  <si>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</si>
  <si>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</si>
  <si>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</si>
  <si>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</si>
  <si>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</si>
  <si>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</si>
  <si>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</si>
  <si>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</si>
  <si>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</si>
  <si>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</si>
  <si>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</si>
  <si>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</si>
  <si>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</si>
  <si>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</si>
  <si>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</si>
  <si>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</si>
  <si>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</si>
  <si>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</si>
  <si>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</si>
  <si>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</si>
  <si>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</si>
  <si>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</si>
  <si>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</si>
  <si>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lô hàng tiếp theo 22/5 mới tới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</si>
  <si>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</si>
  <si>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</si>
  <si>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</si>
  <si>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</si>
  <si>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</si>
  <si>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</si>
  <si>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</si>
  <si>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</si>
  <si>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</si>
  <si>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</si>
  <si>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</si>
  <si>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JY17112022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</si>
  <si>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</si>
  <si>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</si>
  <si>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</si>
  <si>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</si>
  <si>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</si>
  <si>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</si>
  <si>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</si>
  <si>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</si>
  <si>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</si>
  <si>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</si>
  <si>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cần clear hết trong 3 tháng tới (30/09/2026)</t>
  </si>
  <si>
    <t xml:space="preserve">1DWORCBF01030</t>
  </si>
  <si>
    <t xml:space="preserve">1EWORCBF01030</t>
  </si>
  <si>
    <t xml:space="preserve">đã nhờ B2B đẩy tồn</t>
  </si>
  <si>
    <t xml:space="preserve">1DTHATMF01507</t>
  </si>
  <si>
    <t xml:space="preserve">1ETHATMF01507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</si>
  <si>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</si>
  <si>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</si>
  <si>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</si>
  <si>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</si>
  <si>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PO2, chờ kích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</si>
  <si>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</si>
  <si>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</si>
  <si>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</si>
  <si>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</si>
  <si>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</si>
  <si>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</si>
  <si>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</si>
  <si>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</si>
  <si>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</si>
  <si>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</si>
  <si>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</si>
  <si>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</si>
  <si>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</si>
  <si>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</si>
  <si>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</si>
  <si>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</si>
  <si>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</si>
  <si>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</si>
  <si>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</si>
  <si>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</si>
  <si>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</si>
  <si>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</si>
  <si>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</si>
  <si>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</si>
  <si>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</si>
  <si>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</si>
  <si>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</si>
  <si>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</si>
  <si>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</si>
  <si>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</si>
  <si>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</si>
  <si>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</si>
  <si>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</si>
  <si>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</si>
  <si>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</si>
  <si>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</si>
  <si>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</si>
  <si>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</si>
  <si>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</si>
  <si>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</si>
  <si>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</si>
  <si>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</si>
  <si>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</si>
  <si>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</si>
  <si>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</si>
  <si>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</si>
  <si>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</si>
  <si>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</si>
  <si>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</si>
  <si>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</si>
  <si>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</si>
  <si>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</si>
  <si>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</si>
  <si>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</si>
  <si>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</si>
  <si>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</si>
  <si>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</si>
  <si>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</si>
  <si>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</si>
  <si>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</si>
  <si>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</si>
  <si>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</si>
  <si>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</si>
  <si>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</si>
  <si>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</si>
  <si>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</si>
  <si>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</si>
  <si>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</si>
  <si>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</si>
  <si>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</si>
  <si>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</si>
  <si>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</si>
  <si>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</si>
  <si>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</si>
  <si>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</si>
  <si>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</si>
  <si>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</si>
  <si>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</si>
  <si>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</si>
  <si>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</si>
  <si>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</si>
  <si>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</si>
  <si>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</si>
  <si>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</si>
  <si>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</si>
  <si>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</si>
  <si>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</si>
  <si>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</si>
  <si>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</si>
  <si>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</si>
  <si>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</si>
  <si>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</si>
  <si>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</si>
  <si>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</si>
  <si>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</si>
  <si>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</si>
  <si>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</si>
  <si>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</si>
  <si>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</si>
  <si>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</si>
  <si>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</si>
  <si>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</si>
  <si>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</si>
  <si>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</si>
  <si>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</si>
  <si>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</si>
  <si>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</si>
  <si>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</si>
  <si>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</si>
  <si>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</si>
  <si>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</si>
  <si>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</si>
  <si>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</si>
  <si>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</si>
  <si>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</si>
  <si>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</si>
  <si>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</si>
  <si>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</si>
  <si>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</si>
  <si>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</si>
  <si>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</si>
  <si>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</si>
  <si>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</si>
  <si>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</si>
  <si>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</si>
  <si>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</si>
  <si>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</si>
  <si>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</si>
  <si>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</si>
  <si>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</si>
  <si>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</si>
  <si>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</si>
  <si>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</si>
  <si>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</si>
  <si>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</si>
  <si>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</si>
  <si>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</si>
  <si>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</si>
  <si>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</si>
  <si>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</si>
  <si>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</si>
  <si>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</si>
  <si>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</si>
  <si>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</si>
  <si>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</si>
  <si>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</si>
  <si>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</si>
  <si>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</si>
  <si>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</si>
  <si>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</si>
  <si>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</si>
  <si>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</si>
  <si>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tsau có hàng 30k</t>
  </si>
  <si>
    <t xml:space="preserve">ACTHACBF05010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</si>
  <si>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</si>
  <si>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</si>
  <si>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</si>
  <si>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</si>
  <si>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30/04/2029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</si>
  <si>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</si>
  <si>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</si>
  <si>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</si>
  <si>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</si>
  <si>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</si>
  <si>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</si>
  <si>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</si>
  <si>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</si>
  <si>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</si>
  <si>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</si>
  <si>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</si>
  <si>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</si>
  <si>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</si>
  <si>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</si>
  <si>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</si>
  <si>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</si>
  <si>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</si>
  <si>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</si>
  <si>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</si>
  <si>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</si>
  <si>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</si>
  <si>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</si>
  <si>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</si>
  <si>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</si>
  <si>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</si>
  <si>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</si>
  <si>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</si>
  <si>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</si>
  <si>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</si>
  <si>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</si>
  <si>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</si>
  <si>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</si>
  <si>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</si>
  <si>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</si>
  <si>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</si>
  <si>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</si>
  <si>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</si>
  <si>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</si>
  <si>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</si>
  <si>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</si>
  <si>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</si>
  <si>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</si>
  <si>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3HKDATAPOOLSIM</t>
  </si>
  <si>
    <t xml:space="preserve">1D0003DK00000</t>
  </si>
  <si>
    <t xml:space="preserve">lô hàng tiếp theo 22/5 mới tới</t>
  </si>
  <si>
    <t xml:space="preserve">1D000BCK00000</t>
  </si>
  <si>
    <t xml:space="preserve">sắp hết hạn, gia hạn thêm 1 tháng</t>
  </si>
  <si>
    <t xml:space="preserve">Temporary</t>
  </si>
  <si>
    <t xml:space="preserve">GOH10052022</t>
  </si>
  <si>
    <t xml:space="preserve">1D000JYK00000</t>
  </si>
  <si>
    <t xml:space="preserve">JY17112022</t>
  </si>
  <si>
    <t xml:space="preserve">1D000SSK00000</t>
  </si>
  <si>
    <t xml:space="preserve">TMOBILEBLANK</t>
  </si>
  <si>
    <t xml:space="preserve">1D000UBK00000</t>
  </si>
  <si>
    <t xml:space="preserve">1D000WMK00000</t>
  </si>
  <si>
    <t xml:space="preserve">qua tết push lại, mỗi tuần nhắc lại</t>
  </si>
  <si>
    <t xml:space="preserve">ELITEBLANKSIM</t>
  </si>
  <si>
    <t xml:space="preserve">1D000ELK00000</t>
  </si>
  <si>
    <t xml:space="preserve">CNMCU05GBFY05D</t>
  </si>
  <si>
    <t xml:space="preserve">PO2, chờ kích</t>
  </si>
  <si>
    <t xml:space="preserve">Inactive</t>
  </si>
  <si>
    <t xml:space="preserve">CNMCU07GBFY08D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</si>
  <si>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</si>
  <si>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</si>
  <si>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</si>
  <si>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</si>
  <si>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</si>
  <si>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</si>
  <si>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</si>
  <si>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cần clear hết trong 3 tháng tới (30/09/2026)</t>
  </si>
  <si>
    <t xml:space="preserve">1DCNMCUF00505</t>
  </si>
  <si>
    <t xml:space="preserve">1ECNMCUF00505</t>
  </si>
  <si>
    <t xml:space="preserve">đã nhờ B2B đẩy tồn</t>
  </si>
  <si>
    <t xml:space="preserve">1DTHADTF05010</t>
  </si>
  <si>
    <t xml:space="preserve">1ETHADTF05010</t>
  </si>
  <si>
    <t xml:space="preserve">1DWORCBF01030</t>
  </si>
  <si>
    <t xml:space="preserve">1EWORCBF01030</t>
  </si>
  <si>
    <t xml:space="preserve">pass quý 1 push lại</t>
  </si>
  <si>
    <t xml:space="preserve">1DTHATMF01507</t>
  </si>
  <si>
    <t xml:space="preserve">1ETHATMF01507</t>
  </si>
  <si>
    <t xml:space="preserve">sắp hết hàng, chuẩn bị về 10k sim</t>
  </si>
  <si>
    <t xml:space="preserve">1DTHATMF05010</t>
  </si>
  <si>
    <t xml:space="preserve">1ETHATMF05010</t>
  </si>
  <si>
    <t xml:space="preserve">có nhập thêm, chờ kế toán đi tiền</t>
  </si>
  <si>
    <t xml:space="preserve">THADT50GBFY10D</t>
  </si>
  <si>
    <t xml:space="preserve">THATM50GBFY10D</t>
  </si>
  <si>
    <t xml:space="preserve">CNMCU15GBFY30D</t>
  </si>
  <si>
    <t xml:space="preserve">CNMCU10GBFY15D</t>
  </si>
  <si>
    <t xml:space="preserve">1ECNMCUF01015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</si>
  <si>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</si>
  <si>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</si>
  <si>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</si>
  <si>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</si>
  <si>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</si>
  <si>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</si>
  <si>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</si>
  <si>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</si>
  <si>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</si>
  <si>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</si>
  <si>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</si>
  <si>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</si>
  <si>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</si>
  <si>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</si>
  <si>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</si>
  <si>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</si>
  <si>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</si>
  <si>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</si>
  <si>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</si>
  <si>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</si>
  <si>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</si>
  <si>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</si>
  <si>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</si>
  <si>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</si>
  <si>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</si>
  <si>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</si>
  <si>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</si>
  <si>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</si>
  <si>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</si>
  <si>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</si>
  <si>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</si>
  <si>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</si>
  <si>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</si>
  <si>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</si>
  <si>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</si>
  <si>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</si>
  <si>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</si>
  <si>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</si>
  <si>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</si>
  <si>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</si>
  <si>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</si>
  <si>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</si>
  <si>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</si>
  <si>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</si>
  <si>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</si>
  <si>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</si>
  <si>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</si>
  <si>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</si>
  <si>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</si>
  <si>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</si>
  <si>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</si>
  <si>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</si>
  <si>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</si>
  <si>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</si>
  <si>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</si>
  <si>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</si>
  <si>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</si>
  <si>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</si>
  <si>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</si>
  <si>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</si>
  <si>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</si>
  <si>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</si>
  <si>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</si>
  <si>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</si>
  <si>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</si>
  <si>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</si>
  <si>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</si>
  <si>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</si>
  <si>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</si>
  <si>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</si>
  <si>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</si>
  <si>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</si>
  <si>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</si>
  <si>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</si>
  <si>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</si>
  <si>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</si>
  <si>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</si>
  <si>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</si>
  <si>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</si>
  <si>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</si>
  <si>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</si>
  <si>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</si>
  <si>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</si>
  <si>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</si>
  <si>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</si>
  <si>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</si>
  <si>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</si>
  <si>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</si>
  <si>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</si>
  <si>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</si>
  <si>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</si>
  <si>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</si>
  <si>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</si>
  <si>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</si>
  <si>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</si>
  <si>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</si>
  <si>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</si>
  <si>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</si>
  <si>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</si>
  <si>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</si>
  <si>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</si>
  <si>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</si>
  <si>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</si>
  <si>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</si>
  <si>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</si>
  <si>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</si>
  <si>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</si>
  <si>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</si>
  <si>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</si>
  <si>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</si>
  <si>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</si>
  <si>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</si>
  <si>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</si>
  <si>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</si>
  <si>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</si>
  <si>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</si>
  <si>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</si>
  <si>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</si>
  <si>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</si>
  <si>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</si>
  <si>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</si>
  <si>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</si>
  <si>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</si>
  <si>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</si>
  <si>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</si>
  <si>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</si>
  <si>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</si>
  <si>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</si>
  <si>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</si>
  <si>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</si>
  <si>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</si>
  <si>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</si>
  <si>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</si>
  <si>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</si>
  <si>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</si>
  <si>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</si>
  <si>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</si>
  <si>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</si>
  <si>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</si>
  <si>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</si>
  <si>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</si>
  <si>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</si>
  <si>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</si>
  <si>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</si>
  <si>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</si>
  <si>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</si>
  <si>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</si>
  <si>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</si>
  <si>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</si>
  <si>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</si>
  <si>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tsau có hàng 30k</t>
  </si>
  <si>
    <t xml:space="preserve">ACTHACBF05010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</si>
  <si>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</si>
  <si>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</si>
  <si>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</si>
  <si>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</si>
  <si>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30/04/2029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</si>
  <si>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</si>
  <si>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</si>
  <si>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</si>
  <si>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</si>
  <si>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</si>
  <si>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</si>
  <si>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</si>
  <si>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</si>
  <si>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</si>
  <si>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</si>
  <si>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</si>
  <si>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</si>
  <si>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</si>
  <si>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</si>
  <si>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</si>
  <si>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</si>
  <si>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</si>
  <si>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</si>
  <si>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</si>
  <si>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</si>
  <si>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</si>
  <si>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</si>
  <si>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</si>
  <si>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</si>
  <si>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</si>
  <si>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</si>
  <si>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</si>
  <si>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</si>
  <si>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</si>
  <si>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</si>
  <si>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</si>
  <si>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</si>
  <si>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</si>
  <si>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</si>
  <si>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</si>
  <si>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</si>
  <si>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</si>
  <si>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</si>
  <si>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</si>
  <si>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</si>
  <si>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</si>
  <si>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</si>
  <si>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3HKDATAPOOLSIM</t>
  </si>
  <si>
    <t xml:space="preserve">1D0003DK00000</t>
  </si>
  <si>
    <t xml:space="preserve">lô hàng tiếp theo 22/5 mới tới</t>
  </si>
  <si>
    <t xml:space="preserve">1D000BCK00000</t>
  </si>
  <si>
    <t xml:space="preserve">sắp hết hạn, gia hạn thêm 1 tháng</t>
  </si>
  <si>
    <t xml:space="preserve">Temporary</t>
  </si>
  <si>
    <t xml:space="preserve">GOH10052022</t>
  </si>
  <si>
    <t xml:space="preserve">1D000JYK00000</t>
  </si>
  <si>
    <t xml:space="preserve">JY17112022</t>
  </si>
  <si>
    <t xml:space="preserve">1D000SSK00000</t>
  </si>
  <si>
    <t xml:space="preserve">TMOBILEBLANK</t>
  </si>
  <si>
    <t xml:space="preserve">1D000UBK00000</t>
  </si>
  <si>
    <t xml:space="preserve">1D000WMK00000</t>
  </si>
  <si>
    <t xml:space="preserve">qua tết push lại, mỗi tuần nhắc lại</t>
  </si>
  <si>
    <t xml:space="preserve">ELITEBLANKSIM</t>
  </si>
  <si>
    <t xml:space="preserve">1D000ELK00000</t>
  </si>
  <si>
    <t xml:space="preserve">CNMCU05GBFY05D</t>
  </si>
  <si>
    <t xml:space="preserve">PO2, chờ kích</t>
  </si>
  <si>
    <t xml:space="preserve">Inactive</t>
  </si>
  <si>
    <t xml:space="preserve">CNMCU07GBFY08D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</si>
  <si>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</si>
  <si>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</si>
  <si>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</si>
  <si>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</si>
  <si>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</si>
  <si>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</si>
  <si>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</si>
  <si>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cần clear hết trong 3 tháng tới (30/09/2026)</t>
  </si>
  <si>
    <t xml:space="preserve">1DCNMCUF00505</t>
  </si>
  <si>
    <t xml:space="preserve">1ECNMCUF00505</t>
  </si>
  <si>
    <t xml:space="preserve">đã nhờ B2B đẩy tồn</t>
  </si>
  <si>
    <t xml:space="preserve">1DTHADTF05010</t>
  </si>
  <si>
    <t xml:space="preserve">1ETHADTF05010</t>
  </si>
  <si>
    <t xml:space="preserve">1DWORCBF01030</t>
  </si>
  <si>
    <t xml:space="preserve">1EWORCBF01030</t>
  </si>
  <si>
    <t xml:space="preserve">pass quý 1 push lại</t>
  </si>
  <si>
    <t xml:space="preserve">1DTHATMF01507</t>
  </si>
  <si>
    <t xml:space="preserve">1ETHATMF01507</t>
  </si>
  <si>
    <t xml:space="preserve">sắp hết hàng, chuẩn bị về 10k sim</t>
  </si>
  <si>
    <t xml:space="preserve">1DTHATMF05010</t>
  </si>
  <si>
    <t xml:space="preserve">1ETHATMF05010</t>
  </si>
  <si>
    <t xml:space="preserve">có nhập thêm, chờ kế toán đi tiền</t>
  </si>
  <si>
    <t xml:space="preserve">THADT50GBFY10D</t>
  </si>
  <si>
    <t xml:space="preserve">THATM50GBFY10D</t>
  </si>
  <si>
    <t xml:space="preserve">CNMCU15GBFY30D</t>
  </si>
  <si>
    <t xml:space="preserve">CNMCU10GBFY15D</t>
  </si>
  <si>
    <t xml:space="preserve">1ECNMCUF01015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</si>
  <si>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</si>
  <si>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</si>
  <si>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</si>
  <si>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</si>
  <si>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</si>
  <si>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</si>
  <si>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</si>
  <si>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</si>
  <si>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</si>
  <si>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</si>
  <si>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</si>
  <si>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</si>
  <si>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</si>
  <si>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</si>
  <si>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</si>
  <si>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</si>
  <si>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</si>
  <si>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</si>
  <si>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</si>
  <si>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</si>
  <si>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</si>
  <si>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</si>
  <si>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</si>
  <si>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</si>
  <si>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</si>
  <si>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</si>
  <si>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</si>
  <si>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</si>
  <si>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</si>
  <si>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</si>
  <si>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</si>
  <si>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</si>
  <si>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</si>
  <si>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</si>
  <si>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</si>
  <si>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</si>
  <si>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</si>
  <si>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</si>
  <si>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</si>
  <si>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</si>
  <si>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</si>
  <si>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</si>
  <si>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</si>
  <si>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</si>
  <si>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</si>
  <si>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</si>
  <si>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</si>
  <si>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</si>
  <si>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</si>
  <si>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</si>
  <si>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</si>
  <si>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</si>
  <si>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</si>
  <si>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</si>
  <si>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</si>
  <si>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</si>
  <si>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</si>
  <si>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</si>
  <si>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</si>
  <si>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</si>
  <si>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</si>
  <si>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</si>
  <si>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</si>
  <si>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</si>
  <si>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</si>
  <si>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</si>
  <si>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</si>
  <si>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</si>
  <si>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</si>
  <si>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</si>
  <si>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</si>
  <si>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</si>
  <si>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</si>
  <si>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</si>
  <si>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</si>
  <si>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</si>
  <si>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</si>
  <si>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</si>
  <si>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</si>
  <si>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</si>
  <si>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</si>
  <si>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</si>
  <si>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</si>
  <si>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</si>
  <si>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</si>
  <si>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</si>
  <si>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</si>
  <si>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</si>
  <si>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</si>
  <si>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</si>
  <si>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</si>
  <si>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</si>
  <si>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</si>
  <si>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</si>
  <si>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</si>
  <si>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</si>
  <si>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</si>
  <si>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</si>
  <si>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</si>
  <si>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</si>
  <si>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</si>
  <si>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</si>
  <si>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</si>
  <si>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</si>
  <si>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</si>
  <si>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</si>
  <si>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</si>
  <si>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</si>
  <si>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</si>
  <si>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</si>
  <si>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</si>
  <si>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</si>
  <si>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</si>
  <si>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</si>
  <si>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</si>
  <si>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</si>
  <si>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</si>
  <si>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</si>
  <si>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</si>
  <si>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</si>
  <si>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</si>
  <si>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</si>
  <si>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</si>
  <si>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</si>
  <si>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</si>
  <si>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</si>
  <si>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</si>
  <si>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</si>
  <si>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</si>
  <si>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</si>
  <si>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</si>
  <si>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</si>
  <si>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</si>
  <si>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</si>
  <si>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</si>
  <si>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</si>
  <si>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</si>
  <si>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</si>
  <si>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</si>
  <si>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</si>
  <si>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</si>
  <si>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</si>
  <si>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</si>
  <si>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</si>
  <si>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</si>
  <si>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</si>
  <si>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</si>
  <si>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</si>
  <si>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</si>
  <si>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</si>
  <si>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tsau có hàng 30k</t>
  </si>
  <si>
    <t xml:space="preserve">ACTHACBF05010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</si>
  <si>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</si>
  <si>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</si>
  <si>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</si>
  <si>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</si>
  <si>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30/04/2029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</si>
  <si>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</si>
  <si>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</si>
  <si>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</si>
  <si>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</si>
  <si>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</si>
  <si>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</si>
  <si>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</si>
  <si>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</si>
  <si>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</si>
  <si>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</si>
  <si>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</si>
  <si>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</si>
  <si>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</si>
  <si>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</si>
  <si>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</si>
  <si>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</si>
  <si>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</si>
  <si>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</si>
  <si>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</si>
  <si>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</si>
  <si>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</si>
  <si>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</si>
  <si>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</si>
  <si>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</si>
  <si>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</si>
  <si>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</si>
  <si>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</si>
  <si>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</si>
  <si>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</si>
  <si>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</si>
  <si>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</si>
  <si>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</si>
  <si>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</si>
  <si>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</si>
  <si>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</si>
  <si>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</si>
  <si>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</si>
  <si>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</si>
  <si>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</si>
  <si>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</si>
  <si>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</si>
  <si>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</si>
  <si>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3HKDATAPOOLSIM</t>
  </si>
  <si>
    <t xml:space="preserve">1D0003DK00000</t>
  </si>
  <si>
    <t xml:space="preserve">lô hàng tiếp theo 22/5 mới tới</t>
  </si>
  <si>
    <t xml:space="preserve">1D000BCK00000</t>
  </si>
  <si>
    <t xml:space="preserve">sắp hết hạn, gia hạn thêm 1 tháng</t>
  </si>
  <si>
    <t xml:space="preserve">Temporary</t>
  </si>
  <si>
    <t xml:space="preserve">GOH10052022</t>
  </si>
  <si>
    <t xml:space="preserve">1D000JYK00000</t>
  </si>
  <si>
    <t xml:space="preserve">JY17112022</t>
  </si>
  <si>
    <t xml:space="preserve">1D000SSK00000</t>
  </si>
  <si>
    <t xml:space="preserve">TMOBILEBLANK</t>
  </si>
  <si>
    <t xml:space="preserve">1D000UBK00000</t>
  </si>
  <si>
    <t xml:space="preserve">1D000WMK00000</t>
  </si>
  <si>
    <t xml:space="preserve">qua tết push lại, mỗi tuần nhắc lại</t>
  </si>
  <si>
    <t xml:space="preserve">ELITEBLANKSIM</t>
  </si>
  <si>
    <t xml:space="preserve">1D000ELK00000</t>
  </si>
  <si>
    <t xml:space="preserve">CNMCU05GBFY05D</t>
  </si>
  <si>
    <t xml:space="preserve">PO2, chờ kích</t>
  </si>
  <si>
    <t xml:space="preserve">Inactive</t>
  </si>
  <si>
    <t xml:space="preserve">CNMCU07GBFY08D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</si>
  <si>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</si>
  <si>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</si>
  <si>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</si>
  <si>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</si>
  <si>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</si>
  <si>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</si>
  <si>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</si>
  <si>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cần clear hết trong 3 tháng tới (30/09/2026)</t>
  </si>
  <si>
    <t xml:space="preserve">1DCNMCUF00505</t>
  </si>
  <si>
    <t xml:space="preserve">1ECNMCUF00505</t>
  </si>
  <si>
    <t xml:space="preserve">đã nhờ B2B đẩy tồn</t>
  </si>
  <si>
    <t xml:space="preserve">1DTHADTF05010</t>
  </si>
  <si>
    <t xml:space="preserve">1ETHADTF05010</t>
  </si>
  <si>
    <t xml:space="preserve">1DWORCBF01030</t>
  </si>
  <si>
    <t xml:space="preserve">1EWORCBF01030</t>
  </si>
  <si>
    <t xml:space="preserve">pass quý 1 push lại</t>
  </si>
  <si>
    <t xml:space="preserve">1DTHATMF01507</t>
  </si>
  <si>
    <t xml:space="preserve">1ETHATMF01507</t>
  </si>
  <si>
    <t xml:space="preserve">sắp hết hàng, chuẩn bị về 10k sim</t>
  </si>
  <si>
    <t xml:space="preserve">1DTHATMF05010</t>
  </si>
  <si>
    <t xml:space="preserve">1ETHATMF05010</t>
  </si>
  <si>
    <t xml:space="preserve">có nhập thêm, chờ kế toán đi tiền</t>
  </si>
  <si>
    <t xml:space="preserve">THADT50GBFY10D</t>
  </si>
  <si>
    <t xml:space="preserve">THATM50GBFY10D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</si>
  <si>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</si>
  <si>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</si>
  <si>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</si>
  <si>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</si>
  <si>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</si>
  <si>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</si>
  <si>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</si>
  <si>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</si>
  <si>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</si>
  <si>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</si>
  <si>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</si>
  <si>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</si>
  <si>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</si>
  <si>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</si>
  <si>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</si>
  <si>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</si>
  <si>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</si>
  <si>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</si>
  <si>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</si>
  <si>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</si>
  <si>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</si>
  <si>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</si>
  <si>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</si>
  <si>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</si>
  <si>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</si>
  <si>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</si>
  <si>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</si>
  <si>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</si>
  <si>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</si>
  <si>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</si>
  <si>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</si>
  <si>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</si>
  <si>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</si>
  <si>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</si>
  <si>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</si>
  <si>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</si>
  <si>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</si>
  <si>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</si>
  <si>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</si>
  <si>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</si>
  <si>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</si>
  <si>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</si>
  <si>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</si>
  <si>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</si>
  <si>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</si>
  <si>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</si>
  <si>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</si>
  <si>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</si>
  <si>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</si>
  <si>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</si>
  <si>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</si>
  <si>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</si>
  <si>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</si>
  <si>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</si>
  <si>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</si>
  <si>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</si>
  <si>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</si>
  <si>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</si>
  <si>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</si>
  <si>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</si>
  <si>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</si>
  <si>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</si>
  <si>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</si>
  <si>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</si>
  <si>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</si>
  <si>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</si>
  <si>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</si>
  <si>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</si>
  <si>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</si>
  <si>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</si>
  <si>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</si>
  <si>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</si>
  <si>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</si>
  <si>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</si>
  <si>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</si>
  <si>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</si>
  <si>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</si>
  <si>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</si>
  <si>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</si>
  <si>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</si>
  <si>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</si>
  <si>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</si>
  <si>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</si>
  <si>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</si>
  <si>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</si>
  <si>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</si>
  <si>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</si>
  <si>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</si>
  <si>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</si>
  <si>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</si>
  <si>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</si>
  <si>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</si>
  <si>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</si>
  <si>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</si>
  <si>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</si>
  <si>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</si>
  <si>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</si>
  <si>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</si>
  <si>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</si>
  <si>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</si>
  <si>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</si>
  <si>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</si>
  <si>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</si>
  <si>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</si>
  <si>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</si>
  <si>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</si>
  <si>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</si>
  <si>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</si>
  <si>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</si>
  <si>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</si>
  <si>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</si>
  <si>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</si>
  <si>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</si>
  <si>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</si>
  <si>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</si>
  <si>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</si>
  <si>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</si>
  <si>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</si>
  <si>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</si>
  <si>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</si>
  <si>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</si>
  <si>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</si>
  <si>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</si>
  <si>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</si>
  <si>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</si>
  <si>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</si>
  <si>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</si>
  <si>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</si>
  <si>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</si>
  <si>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</si>
  <si>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</si>
  <si>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</si>
  <si>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</si>
  <si>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</si>
  <si>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</si>
  <si>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</si>
  <si>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</si>
  <si>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</si>
  <si>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</si>
  <si>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</si>
  <si>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</si>
  <si>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</si>
  <si>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</si>
  <si>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</si>
  <si>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</si>
  <si>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</si>
  <si>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</si>
  <si>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</si>
  <si>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</si>
  <si>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</si>
  <si>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tsau có hàng 30k</t>
  </si>
  <si>
    <t xml:space="preserve">ACTHDCBF05010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</si>
  <si>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</si>
  <si>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</si>
  <si>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</si>
  <si>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</si>
  <si>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30/04/2029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</si>
  <si>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</si>
  <si>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</si>
  <si>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</si>
  <si>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</si>
  <si>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</si>
  <si>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</si>
  <si>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</si>
  <si>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</si>
  <si>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</si>
  <si>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</si>
  <si>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</si>
  <si>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</si>
  <si>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</si>
  <si>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</si>
  <si>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</si>
  <si>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</si>
  <si>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</si>
  <si>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</si>
  <si>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</si>
  <si>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</si>
  <si>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</si>
  <si>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</si>
  <si>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</si>
  <si>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</si>
  <si>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</si>
  <si>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</si>
  <si>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</si>
  <si>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</si>
  <si>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</si>
  <si>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</si>
  <si>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</si>
  <si>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</si>
  <si>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</si>
  <si>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</si>
  <si>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</si>
  <si>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</si>
  <si>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</si>
  <si>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</si>
  <si>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</si>
  <si>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</si>
  <si>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</si>
  <si>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</si>
  <si>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3HKDATAPOOLSIM</t>
  </si>
  <si>
    <t xml:space="preserve">1D0003DK00000</t>
  </si>
  <si>
    <t xml:space="preserve">lô hàng tiếp theo 22/5 mới tới</t>
  </si>
  <si>
    <t xml:space="preserve">1D000BCK00000</t>
  </si>
  <si>
    <t xml:space="preserve">sắp hết hạn, gia hạn thêm 1 tháng</t>
  </si>
  <si>
    <t xml:space="preserve">Temporary</t>
  </si>
  <si>
    <t xml:space="preserve">GOH10052022</t>
  </si>
  <si>
    <t xml:space="preserve">1D000JYK00000</t>
  </si>
  <si>
    <t xml:space="preserve">JY17112022</t>
  </si>
  <si>
    <t xml:space="preserve">1D000SSK00000</t>
  </si>
  <si>
    <t xml:space="preserve">TMOBILEBLANK</t>
  </si>
  <si>
    <t xml:space="preserve">1D000UBK00000</t>
  </si>
  <si>
    <t xml:space="preserve">1D000WMK00000</t>
  </si>
  <si>
    <t xml:space="preserve">qua tết push lại, mỗi tuần nhắc lại</t>
  </si>
  <si>
    <t xml:space="preserve">ELITEBLANKSIM</t>
  </si>
  <si>
    <t xml:space="preserve">1D000ELK00000</t>
  </si>
  <si>
    <t xml:space="preserve">CNMCU05GBFY05D</t>
  </si>
  <si>
    <t xml:space="preserve">PO2, chờ kích</t>
  </si>
  <si>
    <t xml:space="preserve">Inactive</t>
  </si>
  <si>
    <t xml:space="preserve">CNMCU07GBFY08D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</si>
  <si>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</si>
  <si>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</si>
  <si>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</si>
  <si>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</si>
  <si>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</si>
  <si>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</si>
  <si>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</si>
  <si>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cần clear hết trong 3 tháng tới (30/09/2026)</t>
  </si>
  <si>
    <t xml:space="preserve">1DCNMCUF00505</t>
  </si>
  <si>
    <t xml:space="preserve">1ECNMCUF00505</t>
  </si>
  <si>
    <t xml:space="preserve">đã nhờ B2B đẩy tồn</t>
  </si>
  <si>
    <t xml:space="preserve">1DTHADTF05010</t>
  </si>
  <si>
    <t xml:space="preserve">1ETHADTF05010</t>
  </si>
  <si>
    <t xml:space="preserve">1DWORCBF01030</t>
  </si>
  <si>
    <t xml:space="preserve">1EWORCBF01030</t>
  </si>
  <si>
    <t xml:space="preserve">pass quý 1 push lại</t>
  </si>
  <si>
    <t xml:space="preserve">1DTHATMF01507</t>
  </si>
  <si>
    <t xml:space="preserve">1ETHATMF01507</t>
  </si>
  <si>
    <t xml:space="preserve">sắp hết hàng, chuẩn bị về 10k sim</t>
  </si>
  <si>
    <t xml:space="preserve">1DTHATMF05010</t>
  </si>
  <si>
    <t xml:space="preserve">1ETHATMF05010</t>
  </si>
  <si>
    <t xml:space="preserve">có nhập thêm, chờ kế toán đi tiền</t>
  </si>
  <si>
    <t xml:space="preserve">THADT50GBFY10D</t>
  </si>
  <si>
    <t xml:space="preserve">THATM50GBFY10D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</si>
  <si>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</si>
  <si>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</si>
  <si>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</si>
  <si>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</si>
  <si>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</si>
  <si>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</si>
  <si>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</si>
  <si>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</si>
  <si>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</si>
  <si>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</si>
  <si>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</si>
  <si>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</si>
  <si>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</si>
  <si>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</si>
  <si>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</si>
  <si>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</si>
  <si>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</si>
  <si>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</si>
  <si>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</si>
  <si>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</si>
  <si>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</si>
  <si>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</si>
  <si>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</si>
  <si>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</si>
  <si>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</si>
  <si>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</si>
  <si>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</si>
  <si>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</si>
  <si>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</si>
  <si>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</si>
  <si>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</si>
  <si>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</si>
  <si>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</si>
  <si>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</si>
  <si>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</si>
  <si>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</si>
  <si>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</si>
  <si>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</si>
  <si>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</si>
  <si>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</si>
  <si>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</si>
  <si>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</si>
  <si>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</si>
  <si>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</si>
  <si>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</si>
  <si>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</si>
  <si>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</si>
  <si>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</si>
  <si>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</si>
  <si>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</si>
  <si>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</si>
  <si>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</si>
  <si>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</si>
  <si>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</si>
  <si>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</si>
  <si>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</si>
  <si>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</si>
  <si>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</si>
  <si>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</si>
  <si>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</si>
  <si>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</si>
  <si>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</si>
  <si>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</si>
  <si>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</si>
  <si>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</si>
  <si>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</si>
  <si>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</si>
  <si>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</si>
  <si>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</si>
  <si>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</si>
  <si>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</si>
  <si>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</si>
  <si>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</si>
  <si>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</si>
  <si>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</si>
  <si>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</si>
  <si>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</si>
  <si>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</si>
  <si>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</si>
  <si>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</si>
  <si>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</si>
  <si>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</si>
  <si>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</si>
  <si>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</si>
  <si>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</si>
  <si>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</si>
  <si>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</si>
  <si>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</si>
  <si>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</si>
  <si>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</si>
  <si>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</si>
  <si>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</si>
  <si>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</si>
  <si>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</si>
  <si>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</si>
  <si>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</si>
  <si>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</si>
  <si>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</si>
  <si>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</si>
  <si>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</si>
  <si>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</si>
  <si>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</si>
  <si>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</si>
  <si>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</si>
  <si>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</si>
  <si>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</si>
  <si>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</si>
  <si>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</si>
  <si>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</si>
  <si>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</si>
  <si>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</si>
  <si>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</si>
  <si>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</si>
  <si>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</si>
  <si>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</si>
  <si>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</si>
  <si>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</si>
  <si>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</si>
  <si>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</si>
  <si>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</si>
  <si>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</si>
  <si>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</si>
  <si>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</si>
  <si>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</si>
  <si>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</si>
  <si>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</si>
  <si>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</si>
  <si>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</si>
  <si>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</si>
  <si>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</si>
  <si>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</si>
  <si>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</si>
  <si>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</si>
  <si>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</si>
  <si>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</si>
  <si>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</si>
  <si>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</si>
  <si>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</si>
  <si>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</si>
  <si>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</si>
  <si>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</si>
  <si>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</si>
  <si>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</si>
  <si>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</si>
  <si>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</si>
  <si>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</si>
  <si>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</si>
  <si>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</si>
  <si>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</si>
  <si>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</si>
  <si>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tsau có hàng 30k</t>
  </si>
  <si>
    <t xml:space="preserve">ACTHDCBF05010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</si>
  <si>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</si>
  <si>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</si>
  <si>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</si>
  <si>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</si>
  <si>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30/04/2029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</si>
  <si>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</si>
  <si>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</si>
  <si>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</si>
  <si>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</si>
  <si>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</si>
  <si>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</si>
  <si>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</si>
  <si>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</si>
  <si>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</si>
  <si>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</si>
  <si>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</si>
  <si>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</si>
  <si>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</si>
  <si>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</si>
  <si>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</si>
  <si>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</si>
  <si>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</si>
  <si>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</si>
  <si>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</si>
  <si>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</si>
  <si>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</si>
  <si>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</si>
  <si>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</si>
  <si>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</si>
  <si>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</si>
  <si>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</si>
  <si>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</si>
  <si>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</si>
  <si>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</si>
  <si>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</si>
  <si>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</si>
  <si>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</si>
  <si>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</si>
  <si>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</si>
  <si>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</si>
  <si>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</si>
  <si>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</si>
  <si>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</si>
  <si>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</si>
  <si>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</si>
  <si>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</si>
  <si>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</si>
  <si>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3HKDATAPOOLSIM</t>
  </si>
  <si>
    <t xml:space="preserve">1D0003DK00000</t>
  </si>
  <si>
    <t xml:space="preserve">lô hàng tiếp theo 22/5 mới tới</t>
  </si>
  <si>
    <t xml:space="preserve">1D000BCK00000</t>
  </si>
  <si>
    <t xml:space="preserve">sắp hết hạn, gia hạn thêm 1 tháng</t>
  </si>
  <si>
    <t xml:space="preserve">Temporary</t>
  </si>
  <si>
    <t xml:space="preserve">GOH10052022</t>
  </si>
  <si>
    <t xml:space="preserve">1D000JYK00000</t>
  </si>
  <si>
    <t xml:space="preserve">JY17112022</t>
  </si>
  <si>
    <t xml:space="preserve">1D000SSK00000</t>
  </si>
  <si>
    <t xml:space="preserve">TMOBILEBLANK</t>
  </si>
  <si>
    <t xml:space="preserve">1D000UBK00000</t>
  </si>
  <si>
    <t xml:space="preserve">1D000WMK00000</t>
  </si>
  <si>
    <t xml:space="preserve">qua tết push lại, mỗi tuần nhắc lại</t>
  </si>
  <si>
    <t xml:space="preserve">ELITEBLANKSIM</t>
  </si>
  <si>
    <t xml:space="preserve">1D000ELK00000</t>
  </si>
  <si>
    <t xml:space="preserve">CNMCU05GBFY05D</t>
  </si>
  <si>
    <t xml:space="preserve">PO2, chờ kích</t>
  </si>
  <si>
    <t xml:space="preserve">Inactive</t>
  </si>
  <si>
    <t xml:space="preserve">CNMCU07GBFY08D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</si>
  <si>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</si>
  <si>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</si>
  <si>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</si>
  <si>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</si>
  <si>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</si>
  <si>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</si>
  <si>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</si>
  <si>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cần clear hết trong 3 tháng tới (30/09/2026)</t>
  </si>
  <si>
    <t xml:space="preserve">1DCNMCUF00505</t>
  </si>
  <si>
    <t xml:space="preserve">1ECNMCUF00505</t>
  </si>
  <si>
    <t xml:space="preserve">đã nhờ B2B đẩy tồn</t>
  </si>
  <si>
    <t xml:space="preserve">1DTHADTF05010</t>
  </si>
  <si>
    <t xml:space="preserve">1ETHADTF05010</t>
  </si>
  <si>
    <t xml:space="preserve">Lô 30/11/2026 còn 1000 SIM</t>
  </si>
  <si>
    <t xml:space="preserve">1DWORCBF01030</t>
  </si>
  <si>
    <t xml:space="preserve">1EWORCBF01030</t>
  </si>
  <si>
    <t xml:space="preserve">pass quý 1 push lại</t>
  </si>
  <si>
    <t xml:space="preserve">1DTHATMF01507</t>
  </si>
  <si>
    <t xml:space="preserve">1ETHATMF01507</t>
  </si>
  <si>
    <t xml:space="preserve">sắp hết hàng, chuẩn bị về 10k sim</t>
  </si>
  <si>
    <t xml:space="preserve">1DTHATMF05010</t>
  </si>
  <si>
    <t xml:space="preserve">1ETHATMF05010</t>
  </si>
  <si>
    <t xml:space="preserve">có nhập thêm, chờ kế toán đi tiền</t>
  </si>
  <si>
    <t xml:space="preserve">THADT50GBFY10D</t>
  </si>
  <si>
    <t xml:space="preserve">THATM50GBFY10D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</si>
  <si>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</si>
  <si>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</si>
  <si>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</si>
  <si>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</si>
  <si>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</si>
  <si>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</si>
  <si>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</si>
  <si>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</si>
  <si>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</si>
  <si>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</si>
  <si>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</si>
  <si>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</si>
  <si>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</si>
  <si>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</si>
  <si>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</si>
  <si>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</si>
  <si>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</si>
  <si>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</si>
  <si>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</si>
  <si>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</si>
  <si>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</si>
  <si>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</si>
  <si>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</si>
  <si>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</si>
  <si>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</si>
  <si>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</si>
  <si>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</si>
  <si>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</si>
  <si>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</si>
  <si>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</si>
  <si>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</si>
  <si>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</si>
  <si>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</si>
  <si>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</si>
  <si>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</si>
  <si>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</si>
  <si>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</si>
  <si>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</si>
  <si>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</si>
  <si>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</si>
  <si>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</si>
  <si>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</si>
  <si>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</si>
  <si>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</si>
  <si>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</si>
  <si>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</si>
  <si>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</si>
  <si>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</si>
  <si>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</si>
  <si>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</si>
  <si>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</si>
  <si>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</si>
  <si>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</si>
  <si>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</si>
  <si>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</si>
  <si>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</si>
  <si>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</si>
  <si>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</si>
  <si>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</si>
  <si>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</si>
  <si>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</si>
  <si>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</si>
  <si>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</si>
  <si>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</si>
  <si>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</si>
  <si>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</si>
  <si>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</si>
  <si>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</si>
  <si>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</si>
  <si>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</si>
  <si>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</si>
  <si>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</si>
  <si>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</si>
  <si>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</si>
  <si>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</si>
  <si>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</si>
  <si>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</si>
  <si>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</si>
  <si>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</si>
  <si>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</si>
  <si>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</si>
  <si>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</si>
  <si>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</si>
  <si>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</si>
  <si>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</si>
  <si>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</si>
  <si>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</si>
  <si>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</si>
  <si>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</si>
  <si>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</si>
  <si>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</si>
  <si>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</si>
  <si>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</si>
  <si>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</si>
  <si>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</si>
  <si>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</si>
  <si>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</si>
  <si>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</si>
  <si>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</si>
  <si>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</si>
  <si>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</si>
  <si>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</si>
  <si>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</si>
  <si>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</si>
  <si>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</si>
  <si>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</si>
  <si>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</si>
  <si>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</si>
  <si>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</si>
  <si>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</si>
  <si>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</si>
  <si>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</si>
  <si>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</si>
  <si>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</si>
  <si>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</si>
  <si>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</si>
  <si>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</si>
  <si>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</si>
  <si>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</si>
  <si>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</si>
  <si>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</si>
  <si>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</si>
  <si>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</si>
  <si>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</si>
  <si>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</si>
  <si>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</si>
  <si>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</si>
  <si>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</si>
  <si>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</si>
  <si>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</si>
  <si>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</si>
  <si>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</si>
  <si>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</si>
  <si>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</si>
  <si>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</si>
  <si>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</si>
  <si>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</si>
  <si>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</si>
  <si>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</si>
  <si>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</si>
  <si>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</si>
  <si>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</si>
  <si>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</si>
  <si>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</si>
  <si>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</si>
  <si>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</si>
  <si>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</si>
  <si>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</si>
  <si>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</si>
  <si>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</si>
  <si>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tsau có hàng 30k</t>
  </si>
  <si>
    <t xml:space="preserve">ACTHDCBF05010</t>
  </si>
  <si>
    <t xml:space="preserve">ACTHATMF05010</t>
  </si>
  <si>
    <t xml:space="preserve">DCJPNKDDUNL15</t>
  </si>
  <si>
    <t xml:space="preserve">DCJPNKDDUNL03</t>
  </si>
  <si>
    <t xml:space="preserve">30/04/2027</t>
  </si>
  <si>
    <t xml:space="preserve">30/04/2028</t>
  </si>
  <si>
    <t xml:space="preserve">ACTHATMF01507</t>
  </si>
  <si>
    <t xml:space="preserve">30/04/2029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</si>
  <si>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</si>
  <si>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</si>
  <si>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</si>
  <si>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</si>
  <si>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</si>
  <si>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 (Sapo)</t>
  </si>
  <si>
    <t xml:space="preserve">SKU (mới)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</si>
  <si>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</si>
  <si>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</si>
  <si>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</si>
  <si>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</si>
  <si>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</si>
  <si>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</si>
  <si>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</si>
  <si>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</si>
  <si>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</si>
  <si>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</si>
  <si>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</si>
  <si>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</si>
  <si>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</si>
  <si>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</si>
  <si>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</si>
  <si>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</si>
  <si>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</si>
  <si>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</si>
  <si>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</si>
  <si>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</si>
  <si>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</si>
  <si>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</si>
  <si>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</si>
  <si>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</si>
  <si>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</si>
  <si>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</si>
  <si>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</si>
  <si>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</si>
  <si>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</si>
  <si>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</si>
  <si>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</si>
  <si>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</si>
  <si>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</si>
  <si>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</si>
  <si>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3HKDATAPOOLSIM</t>
  </si>
  <si>
    <t xml:space="preserve">1D0003DK00000</t>
  </si>
  <si>
    <t xml:space="preserve">lô hàng tiếp theo 22/5 mới tới</t>
  </si>
  <si>
    <t xml:space="preserve">1D000BCK00000</t>
  </si>
  <si>
    <t xml:space="preserve">sắp hết hạn, gia hạn thêm 1 tháng</t>
  </si>
  <si>
    <t xml:space="preserve">Temporary</t>
  </si>
  <si>
    <t xml:space="preserve">GOH10052022</t>
  </si>
  <si>
    <t xml:space="preserve">1D000JYK00000</t>
  </si>
  <si>
    <t xml:space="preserve">JY17112022</t>
  </si>
  <si>
    <t xml:space="preserve">1D000SSK00000</t>
  </si>
  <si>
    <t xml:space="preserve">TMOBILEBLANK</t>
  </si>
  <si>
    <t xml:space="preserve">1D000UBK00000</t>
  </si>
  <si>
    <t xml:space="preserve">1D000WMK00000</t>
  </si>
  <si>
    <t xml:space="preserve">700 HSD 30/06/2026</t>
  </si>
  <si>
    <t xml:space="preserve">qua tết push lại, mỗi tuần nhắc lại</t>
  </si>
  <si>
    <t xml:space="preserve">ELITEBLANKSIM</t>
  </si>
  <si>
    <t xml:space="preserve">1D000ELK00000</t>
  </si>
  <si>
    <t xml:space="preserve">CNMCU05GBFY05D</t>
  </si>
  <si>
    <t xml:space="preserve">PO2, chờ kích</t>
  </si>
  <si>
    <t xml:space="preserve">Inactive</t>
  </si>
  <si>
    <t xml:space="preserve">CNMCU07GBFY08D</t>
  </si>
  <si>
    <t xml:space="preserve">KORCU10GBFY05D</t>
  </si>
  <si>
    <t xml:space="preserve">1DCNMCTF00705</t>
  </si>
  <si>
    <t xml:space="preserve">1DCNMCUF01530</t>
  </si>
  <si>
    <t xml:space="preserve">1DCNMCUF00303</t>
  </si>
  <si>
    <t xml:space="preserve">chuyển hết lô 30/6 cho kho HN, trong 3 tháng tới clear hết lô 31/12</t>
  </si>
  <si>
    <t xml:space="preserve">1DCNMCUF00505</t>
  </si>
  <si>
    <t xml:space="preserve">đã nhờ B2B đẩy tồn</t>
  </si>
  <si>
    <t xml:space="preserve">1DTHADTF05010</t>
  </si>
  <si>
    <t xml:space="preserve">1DWORCBF01030</t>
  </si>
  <si>
    <t xml:space="preserve">pass quý 1 push lại</t>
  </si>
  <si>
    <t xml:space="preserve">1DTHATMF01507</t>
  </si>
  <si>
    <t xml:space="preserve">sắp hết hàng, chuẩn bị về 10k sim</t>
  </si>
  <si>
    <t xml:space="preserve">1DTHATMF05010</t>
  </si>
  <si>
    <t xml:space="preserve">THADT50GBFY10D</t>
  </si>
  <si>
    <t xml:space="preserve">THATM50GBFY10D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</si>
  <si>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</si>
  <si>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</si>
  <si>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</si>
  <si>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</si>
  <si>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</si>
  <si>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</si>
  <si>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</si>
  <si>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</si>
  <si>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</si>
  <si>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</si>
  <si>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</si>
  <si>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</si>
  <si>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</si>
  <si>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</si>
  <si>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</si>
  <si>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</si>
  <si>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</si>
  <si>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</si>
  <si>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</si>
  <si>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</si>
  <si>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</si>
  <si>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</si>
  <si>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</si>
  <si>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</si>
  <si>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</si>
  <si>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</si>
  <si>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</si>
  <si>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</si>
  <si>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</si>
  <si>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</si>
  <si>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</si>
  <si>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</si>
  <si>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</si>
  <si>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</si>
  <si>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</si>
  <si>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</si>
  <si>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</si>
  <si>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</si>
  <si>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</si>
  <si>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</si>
  <si>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</si>
  <si>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</si>
  <si>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</si>
  <si>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</si>
  <si>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</si>
  <si>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</si>
  <si>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</si>
  <si>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</si>
  <si>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</si>
  <si>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</si>
  <si>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</si>
  <si>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</si>
  <si>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</si>
  <si>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</si>
  <si>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</si>
  <si>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</si>
  <si>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</si>
  <si>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</si>
  <si>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</si>
  <si>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</si>
  <si>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</si>
  <si>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</si>
  <si>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</si>
  <si>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</si>
  <si>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</si>
  <si>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</si>
  <si>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</si>
  <si>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</si>
  <si>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</si>
  <si>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</si>
  <si>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</si>
  <si>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</si>
  <si>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</si>
  <si>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</si>
  <si>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</si>
  <si>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</si>
  <si>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</si>
  <si>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</si>
  <si>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</si>
  <si>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</si>
  <si>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</si>
  <si>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</si>
  <si>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</si>
  <si>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</si>
  <si>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</si>
  <si>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</si>
  <si>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</si>
  <si>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</si>
  <si>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</si>
  <si>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</si>
  <si>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</si>
  <si>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</si>
  <si>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</si>
  <si>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</si>
  <si>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</si>
  <si>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</si>
  <si>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</si>
  <si>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</si>
  <si>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</si>
  <si>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</si>
  <si>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</si>
  <si>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</si>
  <si>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</si>
  <si>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</si>
  <si>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</si>
  <si>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</si>
  <si>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</si>
  <si>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</si>
  <si>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</si>
  <si>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</si>
  <si>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</si>
  <si>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</si>
  <si>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</si>
  <si>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</si>
  <si>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</si>
  <si>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</si>
  <si>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</si>
  <si>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</si>
  <si>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</si>
  <si>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</si>
  <si>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</si>
  <si>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</si>
  <si>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</si>
  <si>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</si>
  <si>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</si>
  <si>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</si>
  <si>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</si>
  <si>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</si>
  <si>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</si>
  <si>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</si>
  <si>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</si>
  <si>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</si>
  <si>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</si>
  <si>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</si>
  <si>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</si>
  <si>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</si>
  <si>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</si>
  <si>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</si>
  <si>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</si>
  <si>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</si>
  <si>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</si>
  <si>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</si>
  <si>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</si>
  <si>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</si>
  <si>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</si>
  <si>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</si>
  <si>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</si>
  <si>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</si>
  <si>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</si>
  <si>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</si>
  <si>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</si>
  <si>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tsau có hàng 30k</t>
  </si>
  <si>
    <t xml:space="preserve">ACTHDCBF05010</t>
  </si>
  <si>
    <t xml:space="preserve">ACTHATMF05010</t>
  </si>
  <si>
    <t xml:space="preserve">DCJPNKDDUNL15</t>
  </si>
  <si>
    <t xml:space="preserve">DCJPNKDDUNL03</t>
  </si>
  <si>
    <t xml:space="preserve">30/04/2027</t>
  </si>
  <si>
    <t xml:space="preserve">30/04/2028</t>
  </si>
  <si>
    <t xml:space="preserve">ACTHATMF01507</t>
  </si>
  <si>
    <t xml:space="preserve">30/04/2029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</si>
  <si>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</si>
  <si>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</si>
  <si>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</si>
  <si>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</si>
  <si>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</si>
  <si>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 (Sapo)</t>
  </si>
  <si>
    <t xml:space="preserve">SKU (mới)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</si>
  <si>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</si>
  <si>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</si>
  <si>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</si>
  <si>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</si>
  <si>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</si>
  <si>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</si>
  <si>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</si>
  <si>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</si>
  <si>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</si>
  <si>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</si>
  <si>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</si>
  <si>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</si>
  <si>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</si>
  <si>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</si>
  <si>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</si>
  <si>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</si>
  <si>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</si>
  <si>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</si>
  <si>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</si>
  <si>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</si>
  <si>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</si>
  <si>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</si>
  <si>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</si>
  <si>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</si>
  <si>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</si>
  <si>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</si>
  <si>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</si>
  <si>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</si>
  <si>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</si>
  <si>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</si>
  <si>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</si>
  <si>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</si>
  <si>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</si>
  <si>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</si>
  <si>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3HKDATAPOOLSIM</t>
  </si>
  <si>
    <t xml:space="preserve">1D0003DK00000</t>
  </si>
  <si>
    <t xml:space="preserve">1D000BCK00000</t>
  </si>
  <si>
    <t xml:space="preserve">sắp hết hạn, gia hạn thêm 1 tháng</t>
  </si>
  <si>
    <t xml:space="preserve">Temporary</t>
  </si>
  <si>
    <t xml:space="preserve">GOH10052022</t>
  </si>
  <si>
    <t xml:space="preserve">1D000JYK00000</t>
  </si>
  <si>
    <t xml:space="preserve">JY17112022</t>
  </si>
  <si>
    <t xml:space="preserve">1D000SSK00000</t>
  </si>
  <si>
    <t xml:space="preserve">TMOBILEBLANK</t>
  </si>
  <si>
    <t xml:space="preserve">1D000UBK00000</t>
  </si>
  <si>
    <t xml:space="preserve">1D000WMK00000</t>
  </si>
  <si>
    <t xml:space="preserve">700 HSD 30/06/2026</t>
  </si>
  <si>
    <t xml:space="preserve">qua tết push lại, mỗi tuần nhắc lại</t>
  </si>
  <si>
    <t xml:space="preserve">ELITEBLANKSIM</t>
  </si>
  <si>
    <t xml:space="preserve">1D000ELK00000</t>
  </si>
  <si>
    <t xml:space="preserve">CNMCU05GBFY05D</t>
  </si>
  <si>
    <t xml:space="preserve">PO2, chờ kích</t>
  </si>
  <si>
    <t xml:space="preserve">Inactive</t>
  </si>
  <si>
    <t xml:space="preserve">CNMCU07GBFY08D</t>
  </si>
  <si>
    <t xml:space="preserve">KORCU10GBFY05D</t>
  </si>
  <si>
    <t xml:space="preserve">1DCNMCTF00705</t>
  </si>
  <si>
    <t xml:space="preserve">1DCNMCUF01530</t>
  </si>
  <si>
    <t xml:space="preserve">1DCNMCUF00303</t>
  </si>
  <si>
    <t xml:space="preserve">chuyển hết lô 30/6 cho kho HN, trong 3 tháng tới clear hết lô 31/12</t>
  </si>
  <si>
    <t xml:space="preserve">1DCNMCUF00505</t>
  </si>
  <si>
    <t xml:space="preserve">đã nhờ B2B đẩy tồn</t>
  </si>
  <si>
    <t xml:space="preserve">1DTHADTF05010</t>
  </si>
  <si>
    <t xml:space="preserve">1DWORCBF01030</t>
  </si>
  <si>
    <t xml:space="preserve">pass quý 1 push lại</t>
  </si>
  <si>
    <t xml:space="preserve">1DTHATMF01507</t>
  </si>
  <si>
    <t xml:space="preserve">sắp hết hàng, chuẩn bị về 10k sim</t>
  </si>
  <si>
    <t xml:space="preserve">1DTHATMF05010</t>
  </si>
  <si>
    <t xml:space="preserve">THADT50GBFY10D</t>
  </si>
  <si>
    <t xml:space="preserve">THATM50GBFY10D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</si>
  <si>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</si>
  <si>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</si>
  <si>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</si>
  <si>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</si>
  <si>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</si>
  <si>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</si>
  <si>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</si>
  <si>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</si>
  <si>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</si>
  <si>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</si>
  <si>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</si>
  <si>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</si>
  <si>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</si>
  <si>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</si>
  <si>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</si>
  <si>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</si>
  <si>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</si>
  <si>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</si>
  <si>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</si>
  <si>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</si>
  <si>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</si>
  <si>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</si>
  <si>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</si>
  <si>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</si>
  <si>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</si>
  <si>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</si>
  <si>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</si>
  <si>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</si>
  <si>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</si>
  <si>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</si>
  <si>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</si>
  <si>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</si>
  <si>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</si>
  <si>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</si>
  <si>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</si>
  <si>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</si>
  <si>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</si>
  <si>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</si>
  <si>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</si>
  <si>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</si>
  <si>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</si>
  <si>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</si>
  <si>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</si>
  <si>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</si>
  <si>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</si>
  <si>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</si>
  <si>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</si>
  <si>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</si>
  <si>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</si>
  <si>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</si>
  <si>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</si>
  <si>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</si>
  <si>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</si>
  <si>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</si>
  <si>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</si>
  <si>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</si>
  <si>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</si>
  <si>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</si>
  <si>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</si>
  <si>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</si>
  <si>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</si>
  <si>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</si>
  <si>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</si>
  <si>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</si>
  <si>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</si>
  <si>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</si>
  <si>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</si>
  <si>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</si>
  <si>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</si>
  <si>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</si>
  <si>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</si>
  <si>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</si>
  <si>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</si>
  <si>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</si>
  <si>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</si>
  <si>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</si>
  <si>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</si>
  <si>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</si>
  <si>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</si>
  <si>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</si>
  <si>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</si>
  <si>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</si>
  <si>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</si>
  <si>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</si>
  <si>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</si>
  <si>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</si>
  <si>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</si>
  <si>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</si>
  <si>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</si>
  <si>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</si>
  <si>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</si>
  <si>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</si>
  <si>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</si>
  <si>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</si>
  <si>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</si>
  <si>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</si>
  <si>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</si>
  <si>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</si>
  <si>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</si>
  <si>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</si>
  <si>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</si>
  <si>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</si>
  <si>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</si>
  <si>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</si>
  <si>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</si>
  <si>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</si>
  <si>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</si>
  <si>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</si>
  <si>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</si>
  <si>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</si>
  <si>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</si>
  <si>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</si>
  <si>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</si>
  <si>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</si>
  <si>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</si>
  <si>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</si>
  <si>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</si>
  <si>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</si>
  <si>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</si>
  <si>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</si>
  <si>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</si>
  <si>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</si>
  <si>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</si>
  <si>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</si>
  <si>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</si>
  <si>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</si>
  <si>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</si>
  <si>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</si>
  <si>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</si>
  <si>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</si>
  <si>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</si>
  <si>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</si>
  <si>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4HK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</si>
  <si>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</si>
  <si>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</si>
  <si>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</si>
  <si>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</si>
  <si>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</si>
  <si>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</si>
  <si>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</si>
  <si>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</si>
  <si>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</si>
  <si>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</si>
  <si>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</si>
  <si>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</si>
  <si>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</si>
  <si>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</si>
  <si>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</si>
  <si>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</si>
  <si>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</si>
  <si>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tsau có hàng 30k</t>
  </si>
  <si>
    <t xml:space="preserve">ACTHDCBF05010</t>
  </si>
  <si>
    <t xml:space="preserve">ACTHATMF05010</t>
  </si>
  <si>
    <t xml:space="preserve">DCJPNKDDUNL15</t>
  </si>
  <si>
    <t xml:space="preserve">DCJPNKDDUNL03</t>
  </si>
  <si>
    <t xml:space="preserve">30/04/2027</t>
  </si>
  <si>
    <t xml:space="preserve">30/04/2028</t>
  </si>
  <si>
    <t xml:space="preserve">ACTHATMF01507</t>
  </si>
  <si>
    <t xml:space="preserve">30/04/2029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</si>
  <si>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</si>
  <si>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</si>
  <si>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</si>
  <si>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</si>
  <si>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</si>
  <si>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 (Sapo)</t>
  </si>
  <si>
    <t xml:space="preserve">SKU (mới)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</si>
  <si>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</si>
  <si>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</si>
  <si>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</si>
  <si>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</si>
  <si>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</si>
  <si>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</si>
  <si>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</si>
  <si>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</si>
  <si>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</si>
  <si>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</si>
  <si>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</si>
  <si>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</si>
  <si>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</si>
  <si>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</si>
  <si>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</si>
  <si>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</si>
  <si>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</si>
  <si>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</si>
  <si>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</si>
  <si>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</si>
  <si>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</si>
  <si>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</si>
  <si>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</si>
  <si>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</si>
  <si>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</si>
  <si>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</si>
  <si>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</si>
  <si>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</si>
  <si>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</si>
  <si>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</si>
  <si>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</si>
  <si>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</si>
  <si>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</si>
  <si>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</si>
  <si>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</si>
  <si>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3HKDATAPOOLSIM</t>
  </si>
  <si>
    <t xml:space="preserve">1D0003DK00000</t>
  </si>
  <si>
    <t xml:space="preserve">1D000BCK00000</t>
  </si>
  <si>
    <t xml:space="preserve">Temporary</t>
  </si>
  <si>
    <t xml:space="preserve">GOH10052022</t>
  </si>
  <si>
    <t xml:space="preserve">1D000JYK00000</t>
  </si>
  <si>
    <t xml:space="preserve">JY17112022</t>
  </si>
  <si>
    <t xml:space="preserve">1D000SSK00000</t>
  </si>
  <si>
    <t xml:space="preserve">TMOBILEBLANK</t>
  </si>
  <si>
    <t xml:space="preserve">1D000UBK00000</t>
  </si>
  <si>
    <t xml:space="preserve">1D000WMK00000</t>
  </si>
  <si>
    <t xml:space="preserve">700 HSD 30/06/2026</t>
  </si>
  <si>
    <t xml:space="preserve">qua tết push lại, mỗi tuần nhắc lại</t>
  </si>
  <si>
    <t xml:space="preserve">ELITEBLANKSIM</t>
  </si>
  <si>
    <t xml:space="preserve">1D000ELK00000</t>
  </si>
  <si>
    <t xml:space="preserve">CNMCU05GBFY05D</t>
  </si>
  <si>
    <t xml:space="preserve">PO2, chờ kích</t>
  </si>
  <si>
    <t xml:space="preserve">Inactive</t>
  </si>
  <si>
    <t xml:space="preserve">CNMCU07GBFY08D</t>
  </si>
  <si>
    <t xml:space="preserve">KORCU10GBFY05D</t>
  </si>
  <si>
    <t xml:space="preserve">1DCNMCTF00705</t>
  </si>
  <si>
    <t xml:space="preserve">1DCNMCUF01530</t>
  </si>
  <si>
    <t xml:space="preserve">1DCNMCUF00303</t>
  </si>
  <si>
    <t xml:space="preserve">1DCNMCUF00505</t>
  </si>
  <si>
    <t xml:space="preserve">1DTHADTF05010</t>
  </si>
  <si>
    <t xml:space="preserve">1DWORCBF01030</t>
  </si>
  <si>
    <t xml:space="preserve">pass quý 1 push lại</t>
  </si>
  <si>
    <t xml:space="preserve">1DTHATMF01507</t>
  </si>
  <si>
    <t xml:space="preserve">1DTHATMF05010</t>
  </si>
  <si>
    <t xml:space="preserve">THADT50GBFY10D</t>
  </si>
  <si>
    <t xml:space="preserve">THATM50GBFY10D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</si>
  <si>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</si>
  <si>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</si>
  <si>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</si>
  <si>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</si>
  <si>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</si>
  <si>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</si>
  <si>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</si>
  <si>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</si>
  <si>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</si>
  <si>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</si>
  <si>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</si>
  <si>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</si>
  <si>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</si>
  <si>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</si>
  <si>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</si>
  <si>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3HK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</si>
  <si>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</si>
  <si>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</si>
  <si>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</si>
  <si>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</si>
  <si>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</si>
  <si>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</si>
  <si>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</si>
  <si>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</si>
  <si>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</si>
  <si>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</si>
  <si>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</si>
  <si>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EKORCUFY10GB05D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</si>
  <si>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</si>
  <si>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</si>
  <si>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</si>
  <si>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</si>
  <si>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</si>
  <si>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</si>
  <si>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</si>
  <si>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</si>
  <si>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</si>
  <si>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</si>
  <si>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</si>
  <si>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</si>
  <si>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</si>
  <si>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</si>
  <si>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</si>
  <si>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</si>
  <si>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</si>
  <si>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</si>
  <si>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</si>
  <si>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</si>
  <si>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</si>
  <si>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</si>
  <si>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</si>
  <si>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</si>
  <si>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</si>
  <si>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</si>
  <si>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dự kiến cuối tháng 4 đầu tháng 5 có hàng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</si>
  <si>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</si>
  <si>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</si>
  <si>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</si>
  <si>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</si>
  <si>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</si>
  <si>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</si>
  <si>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</si>
  <si>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</si>
  <si>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</si>
  <si>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</si>
  <si>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</si>
  <si>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</si>
  <si>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</si>
  <si>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</si>
  <si>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</si>
  <si>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</si>
  <si>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</si>
  <si>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</si>
  <si>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</si>
  <si>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</si>
  <si>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</si>
  <si>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</si>
  <si>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</si>
  <si>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</si>
  <si>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</si>
  <si>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</si>
  <si>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</si>
  <si>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</si>
  <si>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</si>
  <si>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</si>
  <si>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</si>
  <si>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</si>
  <si>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</si>
  <si>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</si>
  <si>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</si>
  <si>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</si>
  <si>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</si>
  <si>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</si>
  <si>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</si>
  <si>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</si>
  <si>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</si>
  <si>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</si>
  <si>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</si>
  <si>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</si>
  <si>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</si>
  <si>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</si>
  <si>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</si>
  <si>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</si>
  <si>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</si>
  <si>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</si>
  <si>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</si>
  <si>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</si>
  <si>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</si>
  <si>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</si>
  <si>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</si>
  <si>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</si>
  <si>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</si>
  <si>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</si>
  <si>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</si>
  <si>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</si>
  <si>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</si>
  <si>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</si>
  <si>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</si>
  <si>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</si>
  <si>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</si>
  <si>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</si>
  <si>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</si>
  <si>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</si>
  <si>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</si>
  <si>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</si>
  <si>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</si>
  <si>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</si>
  <si>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</si>
  <si>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</si>
  <si>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</si>
  <si>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</si>
  <si>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</si>
  <si>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2CTHATMF05010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</si>
  <si>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</si>
  <si>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</si>
  <si>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</si>
  <si>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</si>
  <si>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</si>
  <si>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Uhuibao (CNY)</t>
  </si>
  <si>
    <t xml:space="preserve">&lt;20.000</t>
  </si>
  <si>
    <t xml:space="preserve">&gt;40.000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</si>
  <si>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</si>
  <si>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</si>
  <si>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</si>
  <si>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</si>
  <si>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</si>
  <si>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</si>
  <si>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</si>
  <si>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ACTHDCBF05010</t>
  </si>
  <si>
    <t xml:space="preserve">ACTHATMF05010</t>
  </si>
  <si>
    <t xml:space="preserve">DCJPNKDDUNL15</t>
  </si>
  <si>
    <t xml:space="preserve">DCJPNKDDUNL03</t>
  </si>
  <si>
    <t xml:space="preserve">ETWNW1FY20GB15D</t>
  </si>
  <si>
    <t xml:space="preserve">DCTWNWMF02015</t>
  </si>
  <si>
    <t xml:space="preserve">ACTHATMF01507</t>
  </si>
  <si>
    <t xml:space="preserve">30/04/2027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</si>
  <si>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</si>
  <si>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</si>
  <si>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</si>
  <si>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</si>
  <si>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</si>
  <si>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</t>
  </si>
  <si>
    <t xml:space="preserve">SKU (mới)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</si>
  <si>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</si>
  <si>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</si>
  <si>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</si>
  <si>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</si>
  <si>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</si>
  <si>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</si>
  <si>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</si>
  <si>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</si>
  <si>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</si>
  <si>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</si>
  <si>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</si>
  <si>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</si>
  <si>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</si>
  <si>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</si>
  <si>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</si>
  <si>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</si>
  <si>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</si>
  <si>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</si>
  <si>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</si>
  <si>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</si>
  <si>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</si>
  <si>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</si>
  <si>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</si>
  <si>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</si>
  <si>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</si>
  <si>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</si>
  <si>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</si>
  <si>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</si>
  <si>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</si>
  <si>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</si>
  <si>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</si>
  <si>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</si>
  <si>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</si>
  <si>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</si>
  <si>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</si>
  <si>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</si>
  <si>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1D000BCK00000</t>
  </si>
  <si>
    <t xml:space="preserve">BC</t>
  </si>
  <si>
    <t xml:space="preserve"> dự kiến cuối tháng 3 về hàng 20k</t>
  </si>
  <si>
    <t xml:space="preserve">ELITEBLANKSIM</t>
  </si>
  <si>
    <t xml:space="preserve">1D000ELK00000</t>
  </si>
  <si>
    <t xml:space="preserve">Elite</t>
  </si>
  <si>
    <t xml:space="preserve">tạm thời treo, đợi quyết định off</t>
  </si>
  <si>
    <t xml:space="preserve">Inactive</t>
  </si>
  <si>
    <t xml:space="preserve">3UKCOBLANK</t>
  </si>
  <si>
    <t xml:space="preserve">Core</t>
  </si>
  <si>
    <t xml:space="preserve">3HKBLANK</t>
  </si>
  <si>
    <t xml:space="preserve">3HK</t>
  </si>
  <si>
    <t xml:space="preserve">Active</t>
  </si>
  <si>
    <t xml:space="preserve">3HKDATAPOOLSIM</t>
  </si>
  <si>
    <t xml:space="preserve">1D0003DK00000</t>
  </si>
  <si>
    <t xml:space="preserve">dự kiến cuối tháng 4 đi tiền, đầu tháng 5 có hàng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</si>
  <si>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</si>
  <si>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</si>
  <si>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</si>
  <si>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</si>
  <si>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</si>
  <si>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</si>
  <si>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</si>
  <si>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</si>
  <si>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</si>
  <si>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</si>
  <si>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</si>
  <si>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</si>
  <si>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</si>
  <si>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</si>
  <si>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1ECNMCUF00303</t>
  </si>
  <si>
    <t xml:space="preserve">CNMCU05GBFY05D</t>
  </si>
  <si>
    <t xml:space="preserve">1ECNMCUF00505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</si>
  <si>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</si>
  <si>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</si>
  <si>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</si>
  <si>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</si>
  <si>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1ECNMCUF01530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</si>
  <si>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</si>
  <si>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</si>
  <si>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</si>
  <si>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</si>
  <si>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</si>
  <si>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</si>
  <si>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</si>
  <si>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</si>
  <si>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1ETHATMF01507</t>
  </si>
  <si>
    <t xml:space="preserve">dự kiến cuối tháng 3 về 5000 con</t>
  </si>
  <si>
    <t xml:space="preserve">THADT50GBFY10D</t>
  </si>
  <si>
    <t xml:space="preserve">1ETHADTF05010</t>
  </si>
  <si>
    <t xml:space="preserve">AAUTM06GBFY10D</t>
  </si>
  <si>
    <t xml:space="preserve">chưa có plan nhập thêm</t>
  </si>
  <si>
    <t xml:space="preserve">THATM50GBFY10D</t>
  </si>
  <si>
    <t xml:space="preserve">1ETHATMF05010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</si>
  <si>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</si>
  <si>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</si>
  <si>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</si>
  <si>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</si>
  <si>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</si>
  <si>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</si>
  <si>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</si>
  <si>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</si>
  <si>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1EWORCBF01030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</si>
  <si>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</si>
  <si>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</si>
  <si>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</si>
  <si>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</si>
  <si>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1D000JYK00000</t>
  </si>
  <si>
    <t xml:space="preserve">Joytel</t>
  </si>
  <si>
    <t xml:space="preserve">TMOBILEBLANK</t>
  </si>
  <si>
    <t xml:space="preserve">1D000SSK00000</t>
  </si>
  <si>
    <t xml:space="preserve">B2B Only</t>
  </si>
  <si>
    <t xml:space="preserve">UHUIBAO</t>
  </si>
  <si>
    <t xml:space="preserve">1D000UBK00000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</si>
  <si>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</si>
  <si>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</si>
  <si>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</si>
  <si>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</si>
  <si>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</si>
  <si>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</si>
  <si>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</si>
  <si>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1ECNMCTF00505</t>
  </si>
  <si>
    <t xml:space="preserve">CT</t>
  </si>
  <si>
    <t xml:space="preserve">chưa có plan nhập, chuyển status</t>
  </si>
  <si>
    <t xml:space="preserve">WMBLANKSIM</t>
  </si>
  <si>
    <t xml:space="preserve">1D000WMK00000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</si>
  <si>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</si>
  <si>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</si>
  <si>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</si>
  <si>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</si>
  <si>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</si>
  <si>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</si>
  <si>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</si>
  <si>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</si>
  <si>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</si>
  <si>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</si>
  <si>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</si>
  <si>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</si>
  <si>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</si>
  <si>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</si>
  <si>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</si>
  <si>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1B0003DK00000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</si>
  <si>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</si>
  <si>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</si>
  <si>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</si>
  <si>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</si>
  <si>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</si>
  <si>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</si>
  <si>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</si>
  <si>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</si>
  <si>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1CCNMCUY01530</t>
  </si>
  <si>
    <t xml:space="preserve">EKORCUFY10GB05D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</si>
  <si>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</si>
  <si>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</si>
  <si>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</si>
  <si>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</si>
  <si>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</si>
  <si>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</si>
  <si>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</si>
  <si>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</si>
  <si>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</si>
  <si>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</si>
  <si>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</si>
  <si>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</si>
  <si>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</si>
  <si>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</si>
  <si>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</si>
  <si>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</si>
  <si>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</si>
  <si>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</si>
  <si>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</si>
  <si>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</si>
  <si>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</si>
  <si>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</si>
  <si>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</si>
  <si>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</si>
  <si>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</si>
  <si>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dự kiến cuối tháng 4 đầu tháng 5 có hàng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</si>
  <si>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</si>
  <si>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</si>
  <si>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</si>
  <si>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</si>
  <si>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</si>
  <si>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</si>
  <si>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</si>
  <si>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</si>
  <si>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</si>
  <si>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</si>
  <si>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</si>
  <si>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</si>
  <si>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</si>
  <si>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</si>
  <si>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</si>
  <si>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</si>
  <si>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</si>
  <si>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</si>
  <si>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</si>
  <si>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</si>
  <si>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</si>
  <si>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</si>
  <si>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</si>
  <si>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</si>
  <si>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</si>
  <si>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</si>
  <si>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</si>
  <si>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</si>
  <si>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</si>
  <si>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</si>
  <si>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</si>
  <si>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</si>
  <si>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11VNMMBZ00610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</si>
  <si>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</si>
  <si>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</si>
  <si>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</si>
  <si>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</si>
  <si>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</si>
  <si>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</si>
  <si>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</si>
  <si>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</si>
  <si>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</si>
  <si>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</si>
  <si>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</si>
  <si>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</si>
  <si>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</si>
  <si>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</si>
  <si>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</si>
  <si>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</si>
  <si>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</si>
  <si>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</si>
  <si>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</si>
  <si>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</si>
  <si>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</si>
  <si>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</si>
  <si>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</si>
  <si>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</si>
  <si>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</si>
  <si>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</si>
  <si>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</si>
  <si>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</si>
  <si>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</si>
  <si>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</si>
  <si>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</si>
  <si>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</si>
  <si>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</si>
  <si>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</si>
  <si>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</si>
  <si>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</si>
  <si>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</si>
  <si>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</si>
  <si>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</si>
  <si>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</si>
  <si>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</si>
  <si>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</si>
  <si>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</si>
  <si>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</si>
  <si>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</si>
  <si>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</si>
  <si>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VN Balance</t>
  </si>
  <si>
    <t xml:space="preserve">Balance</t>
  </si>
  <si>
    <t xml:space="preserve">Risk</t>
  </si>
  <si>
    <t xml:space="preserve">Safe</t>
  </si>
  <si>
    <t xml:space="preserve">Uhuibao (CNY)</t>
  </si>
  <si>
    <t xml:space="preserve">&lt;20.000</t>
  </si>
  <si>
    <t xml:space="preserve">&gt;40.000</t>
  </si>
  <si>
    <t xml:space="preserve">Elite (Pound)</t>
  </si>
  <si>
    <t xml:space="preserve">&lt;1000</t>
  </si>
  <si>
    <t xml:space="preserve">&gt;4000</t>
  </si>
  <si>
    <t xml:space="preserve">Combitz (USD)</t>
  </si>
  <si>
    <t/>
    <r>
      <rPr>
        <u val="single"/>
        <color theme="10"/>
      </rPr>
      <t xml:space="preserve">@Nguyễn Duy Mai</t>
    </r>
    <r>
      <rPr/>
      <t xml:space="preserve">em bổ sung nữa nha</t>
    </r>
  </si>
  <si>
    <t xml:space="preserve">eSIM US</t>
  </si>
  <si>
    <t xml:space="preserve">AB0003DK00000</t>
  </si>
  <si>
    <t xml:space="preserve">3hk</t>
  </si>
  <si>
    <t xml:space="preserve">ACTHDCBF05010</t>
  </si>
  <si>
    <t xml:space="preserve">ACTHATMF05010</t>
  </si>
  <si>
    <t xml:space="preserve">DCJPNKDDUNL15</t>
  </si>
  <si>
    <t xml:space="preserve">DCJPNKDDUNL03</t>
  </si>
  <si>
    <t xml:space="preserve">ETWNW1FY20GB15D</t>
  </si>
  <si>
    <t xml:space="preserve">DCTWNWMF02015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</si>
  <si>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</si>
  <si>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</si>
  <si>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</si>
  <si>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</si>
  <si>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</si>
  <si>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</t>
  </si>
  <si>
    <t xml:space="preserve">SKU (mới)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</si>
  <si>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</si>
  <si>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</si>
  <si>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</si>
  <si>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</si>
  <si>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</si>
  <si>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</si>
  <si>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</si>
  <si>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</si>
  <si>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</si>
  <si>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</si>
  <si>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</si>
  <si>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</si>
  <si>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</si>
  <si>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</si>
  <si>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</si>
  <si>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</si>
  <si>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</si>
  <si>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</si>
  <si>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</si>
  <si>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</si>
  <si>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</si>
  <si>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</si>
  <si>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</si>
  <si>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</si>
  <si>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</si>
  <si>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</si>
  <si>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</si>
  <si>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</si>
  <si>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</si>
  <si>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</si>
  <si>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</si>
  <si>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</si>
  <si>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</si>
  <si>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</si>
  <si>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</si>
  <si>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</si>
  <si>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1D000BCK00000</t>
  </si>
  <si>
    <t xml:space="preserve">BC</t>
  </si>
  <si>
    <t xml:space="preserve"> dự kiến cuối tháng 3 về hàng 20k</t>
  </si>
  <si>
    <t xml:space="preserve">ELITEBLANKSIM</t>
  </si>
  <si>
    <t xml:space="preserve">1D000ELK00000</t>
  </si>
  <si>
    <t xml:space="preserve">Elite</t>
  </si>
  <si>
    <t xml:space="preserve">tạm thời treo, đợi quyết định off</t>
  </si>
  <si>
    <t xml:space="preserve">Inactive</t>
  </si>
  <si>
    <t xml:space="preserve">3UKCOBLANK</t>
  </si>
  <si>
    <t xml:space="preserve">Core</t>
  </si>
  <si>
    <t xml:space="preserve">3HKBLANK</t>
  </si>
  <si>
    <t xml:space="preserve">3HK</t>
  </si>
  <si>
    <t xml:space="preserve">Active</t>
  </si>
  <si>
    <t xml:space="preserve">3HKDATAPOOLSIM</t>
  </si>
  <si>
    <t xml:space="preserve">1D0003DK00000</t>
  </si>
  <si>
    <t xml:space="preserve">dự kiến cuối tháng 4 đi tiền, đầu tháng 5 có hàng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</si>
  <si>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</si>
  <si>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</si>
  <si>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</si>
  <si>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</si>
  <si>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</si>
  <si>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</si>
  <si>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</si>
  <si>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</si>
  <si>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</si>
  <si>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</si>
  <si>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</si>
  <si>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</si>
  <si>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</si>
  <si>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</si>
  <si>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1ECNMCUF00303</t>
  </si>
  <si>
    <t xml:space="preserve">CNMCU05GBFY05D</t>
  </si>
  <si>
    <t xml:space="preserve">1ECNMCUF00505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</si>
  <si>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</si>
  <si>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</si>
  <si>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</si>
  <si>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</si>
  <si>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1ECNMCUF01530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</si>
  <si>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</si>
  <si>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</si>
  <si>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</si>
  <si>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</si>
  <si>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</si>
  <si>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</si>
  <si>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</si>
  <si>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</si>
  <si>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1ETHATMF01507</t>
  </si>
  <si>
    <t xml:space="preserve">dự kiến cuối tháng 3 về 5000 con</t>
  </si>
  <si>
    <t xml:space="preserve">THADT50GBFY10D</t>
  </si>
  <si>
    <t xml:space="preserve">1ETHADTF05010</t>
  </si>
  <si>
    <t xml:space="preserve">AAUTM06GBFY10D</t>
  </si>
  <si>
    <t xml:space="preserve">chưa có plan nhập thêm</t>
  </si>
  <si>
    <t xml:space="preserve">THATM50GBFY10D</t>
  </si>
  <si>
    <t xml:space="preserve">1ETHATMF05010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</si>
  <si>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</si>
  <si>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</si>
  <si>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</si>
  <si>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</si>
  <si>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</si>
  <si>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</si>
  <si>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</si>
  <si>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</si>
  <si>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1EWORCBF01030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</si>
  <si>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</si>
  <si>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</si>
  <si>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</si>
  <si>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</si>
  <si>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1D000JYK00000</t>
  </si>
  <si>
    <t xml:space="preserve">Joytel</t>
  </si>
  <si>
    <t xml:space="preserve">TMOBILEBLANK</t>
  </si>
  <si>
    <t xml:space="preserve">1D000SSK00000</t>
  </si>
  <si>
    <t xml:space="preserve">B2B Only</t>
  </si>
  <si>
    <t xml:space="preserve">UHUIBAO</t>
  </si>
  <si>
    <t xml:space="preserve">1D000UBK00000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</si>
  <si>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</si>
  <si>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</si>
  <si>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</si>
  <si>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</si>
  <si>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</si>
  <si>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</si>
  <si>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</si>
  <si>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1ECNMCTF00505</t>
  </si>
  <si>
    <t xml:space="preserve">CT</t>
  </si>
  <si>
    <t xml:space="preserve">chưa có plan nhập, chuyển status</t>
  </si>
  <si>
    <t xml:space="preserve">WMBLANKSIM</t>
  </si>
  <si>
    <t xml:space="preserve">1D000WMK00000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</si>
  <si>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</si>
  <si>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</si>
  <si>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</si>
  <si>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</si>
  <si>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</si>
  <si>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</si>
  <si>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</si>
  <si>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</si>
  <si>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</si>
  <si>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</si>
  <si>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</si>
  <si>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</si>
  <si>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</si>
  <si>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</si>
  <si>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</si>
  <si>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1B0003DK00000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</si>
  <si>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</si>
  <si>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</si>
  <si>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</si>
  <si>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</si>
  <si>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</si>
  <si>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</si>
  <si>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</si>
  <si>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</si>
  <si>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1CCNMCUY01530</t>
  </si>
  <si>
    <t xml:space="preserve">EKORCUFY10GB05D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</si>
  <si>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</si>
  <si>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</si>
  <si>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</si>
  <si>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</si>
  <si>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</si>
  <si>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</si>
  <si>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</si>
  <si>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</si>
  <si>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</si>
  <si>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</si>
  <si>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</si>
  <si>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</si>
  <si>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</si>
  <si>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</si>
  <si>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</si>
  <si>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</si>
  <si>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</si>
  <si>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</si>
  <si>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</si>
  <si>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</si>
  <si>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</si>
  <si>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</si>
  <si>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</si>
  <si>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</si>
  <si>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</si>
  <si>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dự kiến cuối tháng 4 đầu tháng 5 có hàng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</si>
  <si>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</si>
  <si>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</si>
  <si>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</si>
  <si>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</si>
  <si>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</si>
  <si>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</si>
  <si>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</si>
  <si>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</si>
  <si>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</si>
  <si>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</si>
  <si>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</si>
  <si>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</si>
  <si>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</si>
  <si>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</si>
  <si>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</si>
  <si>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</si>
  <si>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</si>
  <si>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</si>
  <si>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</si>
  <si>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</si>
  <si>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</si>
  <si>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</si>
  <si>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</si>
  <si>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</si>
  <si>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</si>
  <si>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</si>
  <si>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</si>
  <si>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</si>
  <si>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</si>
  <si>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</si>
  <si>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</si>
  <si>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</si>
  <si>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11VNMMBZ00610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</si>
  <si>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</si>
  <si>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</si>
  <si>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</si>
  <si>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</si>
  <si>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</si>
  <si>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</si>
  <si>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</si>
  <si>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</si>
  <si>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</si>
  <si>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</si>
  <si>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</si>
  <si>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</si>
  <si>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</si>
  <si>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</si>
  <si>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</si>
  <si>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</si>
  <si>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</si>
  <si>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</si>
  <si>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</si>
  <si>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</si>
  <si>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</si>
  <si>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</si>
  <si>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</si>
  <si>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</si>
  <si>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</si>
  <si>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</si>
  <si>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</si>
  <si>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</si>
  <si>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</si>
  <si>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</si>
  <si>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</si>
  <si>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</si>
  <si>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</si>
  <si>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</si>
  <si>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</si>
  <si>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</si>
  <si>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</si>
  <si>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</si>
  <si>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</si>
  <si>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</si>
  <si>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</si>
  <si>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</si>
  <si>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</si>
  <si>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</si>
  <si>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</si>
  <si>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</si>
  <si>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VN Balance</t>
  </si>
  <si>
    <t xml:space="preserve">Balance</t>
  </si>
  <si>
    <t xml:space="preserve">Risk</t>
  </si>
  <si>
    <t xml:space="preserve">Safe</t>
  </si>
  <si>
    <t xml:space="preserve">Uhuibao (CNY)</t>
  </si>
  <si>
    <t xml:space="preserve">&lt;20.000</t>
  </si>
  <si>
    <t xml:space="preserve">&gt;40.000</t>
  </si>
  <si>
    <t xml:space="preserve">Elite (Pound)</t>
  </si>
  <si>
    <t xml:space="preserve">&lt;1000</t>
  </si>
  <si>
    <t xml:space="preserve">&gt;4000</t>
  </si>
  <si>
    <t xml:space="preserve">eSIM US</t>
  </si>
  <si>
    <t xml:space="preserve">AB0003DK00000</t>
  </si>
  <si>
    <t xml:space="preserve">3hk</t>
  </si>
  <si>
    <t xml:space="preserve">ACTHDCBF05010</t>
  </si>
  <si>
    <t xml:space="preserve">ETWNW1FY20GB15D</t>
  </si>
  <si>
    <t xml:space="preserve">DCTWNWMF02015</t>
  </si>
  <si>
    <t xml:space="preserve">US Balance</t>
  </si>
  <si>
    <t xml:space="preserve">JY (CNY)</t>
  </si>
  <si>
    <t xml:space="preserve">BC (CNY)</t>
  </si>
  <si>
    <t xml:space="preserve">SIM</t>
  </si>
  <si>
    <t xml:space="preserve">Status</t>
  </si>
  <si>
    <t xml:space="preserve">SKU</t>
  </si>
  <si>
    <t xml:space="preserve">SKU (mới)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</si>
  <si>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</si>
  <si>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</si>
  <si>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</si>
  <si>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</si>
  <si>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</si>
  <si>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</si>
  <si>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</si>
  <si>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</si>
  <si>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</si>
  <si>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</si>
  <si>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</si>
  <si>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</si>
  <si>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</si>
  <si>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</si>
  <si>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</si>
  <si>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</si>
  <si>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</si>
  <si>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</si>
  <si>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</si>
  <si>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</si>
  <si>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</si>
  <si>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</si>
  <si>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</si>
  <si>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</si>
  <si>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</si>
  <si>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</si>
  <si>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</si>
  <si>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</si>
  <si>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</si>
  <si>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</si>
  <si>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</si>
  <si>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</si>
  <si>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</si>
  <si>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</si>
  <si>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</si>
  <si>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</si>
  <si>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1D000BCK00000</t>
  </si>
  <si>
    <t xml:space="preserve">BC</t>
  </si>
  <si>
    <t xml:space="preserve"> dự kiến cuối tháng 3 về hàng 20k</t>
  </si>
  <si>
    <t xml:space="preserve">ELITEBLANKSIM</t>
  </si>
  <si>
    <t xml:space="preserve">1D000ELK00000</t>
  </si>
  <si>
    <t xml:space="preserve">Elite</t>
  </si>
  <si>
    <t xml:space="preserve">tạm thời treo, đợi quyết định off</t>
  </si>
  <si>
    <t xml:space="preserve">Inactive</t>
  </si>
  <si>
    <t xml:space="preserve">3UKCOBLANK</t>
  </si>
  <si>
    <t xml:space="preserve">Core</t>
  </si>
  <si>
    <t xml:space="preserve">3HKBLANK</t>
  </si>
  <si>
    <t xml:space="preserve">3HK</t>
  </si>
  <si>
    <t xml:space="preserve">Active</t>
  </si>
  <si>
    <t xml:space="preserve">3HKDATAPOOLSIM</t>
  </si>
  <si>
    <t xml:space="preserve">1D0003DK00000</t>
  </si>
  <si>
    <t xml:space="preserve">dự kiến cuối tháng 4 đi tiền, đầu tháng 5 có hàng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</si>
  <si>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</si>
  <si>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</si>
  <si>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</si>
  <si>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</si>
  <si>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</si>
  <si>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</si>
  <si>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</si>
  <si>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</si>
  <si>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</si>
  <si>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</si>
  <si>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</si>
  <si>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</si>
  <si>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</si>
  <si>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</si>
  <si>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1ECNMCUF00303</t>
  </si>
  <si>
    <t xml:space="preserve">CNMCU05GBFY05D</t>
  </si>
  <si>
    <t xml:space="preserve">1ECNMCUF00505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</si>
  <si>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</si>
  <si>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</si>
  <si>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</si>
  <si>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</si>
  <si>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1ECNMCUF01530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</si>
  <si>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</si>
  <si>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</si>
  <si>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</si>
  <si>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</si>
  <si>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</si>
  <si>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</si>
  <si>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</si>
  <si>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</si>
  <si>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1ETHATMF01507</t>
  </si>
  <si>
    <t xml:space="preserve">dự kiến cuối tháng 3 về 5000 con</t>
  </si>
  <si>
    <t xml:space="preserve">THADT50GBFY10D</t>
  </si>
  <si>
    <t xml:space="preserve">1ETHADTF05010</t>
  </si>
  <si>
    <t xml:space="preserve">AAUTM06GBFY10D</t>
  </si>
  <si>
    <t xml:space="preserve">chưa có plan nhập thêm</t>
  </si>
  <si>
    <t xml:space="preserve">THATM50GBFY10D</t>
  </si>
  <si>
    <t xml:space="preserve">1ETHATMF05010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</si>
  <si>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</si>
  <si>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</si>
  <si>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</si>
  <si>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</si>
  <si>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</si>
  <si>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</si>
  <si>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</si>
  <si>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</si>
  <si>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1EWORCBF01030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</si>
  <si>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</si>
  <si>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</si>
  <si>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</si>
  <si>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</si>
  <si>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1D000JYK00000</t>
  </si>
  <si>
    <t xml:space="preserve">Joytel</t>
  </si>
  <si>
    <t xml:space="preserve">TMOBILEBLANK</t>
  </si>
  <si>
    <t xml:space="preserve">1D000SSK00000</t>
  </si>
  <si>
    <t xml:space="preserve">B2B Only</t>
  </si>
  <si>
    <t xml:space="preserve">UHUIBAO</t>
  </si>
  <si>
    <t xml:space="preserve">1D000UBK00000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</si>
  <si>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</si>
  <si>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</si>
  <si>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</si>
  <si>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</si>
  <si>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</si>
  <si>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</si>
  <si>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</si>
  <si>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1ECNMCTF00705</t>
  </si>
  <si>
    <t xml:space="preserve">CT</t>
  </si>
  <si>
    <t xml:space="preserve">chưa có plan nhập, chuyển status</t>
  </si>
  <si>
    <t xml:space="preserve">WMBLANKSIM</t>
  </si>
  <si>
    <t xml:space="preserve">1D000WMK00000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</si>
  <si>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</si>
  <si>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</si>
  <si>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</si>
  <si>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</si>
  <si>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</si>
  <si>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</si>
  <si>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</si>
  <si>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</si>
  <si>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</si>
  <si>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</si>
  <si>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</si>
  <si>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</si>
  <si>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</si>
  <si>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</si>
  <si>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</si>
  <si>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1B0003DK00000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</si>
  <si>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</si>
  <si>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</si>
  <si>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</si>
  <si>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</si>
  <si>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</si>
  <si>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</si>
  <si>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</si>
  <si>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</si>
  <si>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1CCNMCUY01530</t>
  </si>
  <si>
    <t xml:space="preserve">EKORCUFY10GB05D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</si>
  <si>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</si>
  <si>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</si>
  <si>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</si>
  <si>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</si>
  <si>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</si>
  <si>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</si>
  <si>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</si>
  <si>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</si>
  <si>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</si>
  <si>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</si>
  <si>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</si>
  <si>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</si>
  <si>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</si>
  <si>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</si>
  <si>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</si>
  <si>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</si>
  <si>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</si>
  <si>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</si>
  <si>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</si>
  <si>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</si>
  <si>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</si>
  <si>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</si>
  <si>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</si>
  <si>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</si>
  <si>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</si>
  <si>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dự kiến cuối tháng 4 đầu tháng 5 có hàng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</si>
  <si>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</si>
  <si>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</si>
  <si>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</si>
  <si>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</si>
  <si>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</si>
  <si>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</si>
  <si>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</si>
  <si>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</si>
  <si>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</si>
  <si>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</si>
  <si>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</si>
  <si>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</si>
  <si>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</si>
  <si>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</si>
  <si>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</si>
  <si>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</si>
  <si>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</si>
  <si>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</si>
  <si>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</si>
  <si>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</si>
  <si>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</si>
  <si>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</si>
  <si>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</si>
  <si>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</si>
  <si>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</si>
  <si>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</si>
  <si>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</si>
  <si>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</si>
  <si>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</si>
  <si>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</si>
  <si>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</si>
  <si>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</si>
  <si>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11VNMMBZ00610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</si>
  <si>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</si>
  <si>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</si>
  <si>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</si>
  <si>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</si>
  <si>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</si>
  <si>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</si>
  <si>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</si>
  <si>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</si>
  <si>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</si>
  <si>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</si>
  <si>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</si>
  <si>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</si>
  <si>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</si>
  <si>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</si>
  <si>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</si>
  <si>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EE33UBPY500M15D</t>
  </si>
  <si>
    <t xml:space="preserve">4CE33UBP5HM15</t>
  </si>
  <si>
    <t xml:space="preserve">EE33UBPY01GB03D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</si>
  <si>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</si>
  <si>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</si>
  <si>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</si>
  <si>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</si>
  <si>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</si>
  <si>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</si>
  <si>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</si>
  <si>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</si>
  <si>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</si>
  <si>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</si>
  <si>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</si>
  <si>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</si>
  <si>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</si>
  <si>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</si>
  <si>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</si>
  <si>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</si>
  <si>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</si>
  <si>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</si>
  <si>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</si>
  <si>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</si>
  <si>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</si>
  <si>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</si>
  <si>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</si>
  <si>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</si>
  <si>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</si>
  <si>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</si>
  <si>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4CTWNWMF02015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</si>
  <si>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</si>
  <si>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</si>
  <si>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</si>
  <si>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</si>
  <si>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</si>
  <si>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</si>
  <si>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</si>
  <si>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</si>
  <si>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</si>
  <si>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</si>
  <si>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</si>
  <si>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eSIM US</t>
  </si>
  <si>
    <t xml:space="preserve">AB0003DK00000</t>
  </si>
  <si>
    <t xml:space="preserve">3hk</t>
  </si>
  <si>
    <t xml:space="preserve">ACTHDCBF05010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</si>
  <si>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</si>
  <si>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</si>
  <si>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</si>
  <si>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</si>
  <si>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</si>
  <si>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</si>
  <si>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</si>
  <si>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</si>
  <si>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</si>
  <si>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</si>
  <si>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</si>
  <si>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</si>
  <si>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</si>
  <si>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</si>
  <si>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</si>
  <si>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</si>
  <si>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</si>
  <si>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</si>
  <si>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</si>
  <si>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</si>
  <si>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</si>
  <si>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</si>
  <si>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</si>
  <si>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</si>
  <si>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</si>
  <si>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</si>
  <si>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</si>
  <si>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</si>
  <si>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</si>
  <si>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</si>
  <si>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</si>
  <si>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</si>
  <si>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</si>
  <si>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</si>
  <si>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</si>
  <si>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</si>
  <si>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</si>
  <si>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</si>
  <si>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</si>
  <si>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</si>
  <si>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 dự kiến cuối tháng 3 về hàng 20k</t>
  </si>
  <si>
    <t xml:space="preserve">ELITEBLANKSIM</t>
  </si>
  <si>
    <t xml:space="preserve">Elite</t>
  </si>
  <si>
    <t xml:space="preserve">tạm thời treo, đợi quyết định off</t>
  </si>
  <si>
    <t xml:space="preserve">Inactive</t>
  </si>
  <si>
    <t xml:space="preserve">3UKCOBLANK</t>
  </si>
  <si>
    <t xml:space="preserve">Core</t>
  </si>
  <si>
    <t xml:space="preserve">3HKBLANK</t>
  </si>
  <si>
    <t xml:space="preserve">3HK</t>
  </si>
  <si>
    <t xml:space="preserve">Active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</si>
  <si>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</si>
  <si>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</si>
  <si>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</si>
  <si>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</si>
  <si>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</si>
  <si>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</si>
  <si>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</si>
  <si>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</si>
  <si>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</si>
  <si>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</si>
  <si>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</si>
  <si>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</si>
  <si>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</si>
  <si>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</si>
  <si>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</si>
  <si>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</si>
  <si>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</si>
  <si>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</si>
  <si>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</si>
  <si>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</si>
  <si>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</si>
  <si>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</si>
  <si>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</si>
  <si>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</si>
  <si>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</si>
  <si>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</si>
  <si>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</si>
  <si>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</si>
  <si>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dự kiến cuối tháng 3 về 5000 con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</si>
  <si>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</si>
  <si>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</si>
  <si>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</si>
  <si>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</si>
  <si>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</si>
  <si>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</si>
  <si>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</si>
  <si>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</si>
  <si>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</si>
  <si>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</si>
  <si>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</si>
  <si>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</si>
  <si>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</si>
  <si>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</si>
  <si>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</si>
  <si>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</si>
  <si>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</si>
  <si>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</si>
  <si>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</si>
  <si>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</si>
  <si>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</si>
  <si>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</si>
  <si>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</si>
  <si>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</si>
  <si>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</si>
  <si>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</si>
  <si>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</si>
  <si>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</si>
  <si>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</si>
  <si>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</si>
  <si>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</si>
  <si>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</si>
  <si>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</si>
  <si>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</si>
  <si>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</si>
  <si>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</si>
  <si>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</si>
  <si>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</si>
  <si>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</si>
  <si>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</si>
  <si>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</si>
  <si>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</si>
  <si>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</si>
  <si>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</si>
  <si>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</si>
  <si>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</si>
  <si>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</si>
  <si>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</si>
  <si>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</si>
  <si>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</si>
  <si>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</si>
  <si>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</si>
  <si>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</si>
  <si>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</si>
  <si>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</si>
  <si>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</si>
  <si>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</si>
  <si>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</si>
  <si>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</si>
  <si>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</si>
  <si>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</si>
  <si>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</si>
  <si>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</si>
  <si>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</si>
  <si>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</si>
  <si>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</si>
  <si>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</si>
  <si>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mốt có hàng của CB nhé</t>
  </si>
  <si>
    <t xml:space="preserve">ETHATMFY15GB07D</t>
  </si>
  <si>
    <t xml:space="preserve">plan lại cuối tháng 3 đi tiền</t>
  </si>
  <si>
    <t xml:space="preserve">ETHDCBFY50GB10D</t>
  </si>
  <si>
    <t xml:space="preserve">Commbitz</t>
  </si>
  <si>
    <t xml:space="preserve">2CTHACBF05010</t>
  </si>
  <si>
    <t xml:space="preserve">Commbitzz</t>
  </si>
  <si>
    <t xml:space="preserve">dự kiến cuối tháng 4 đầu tháng 5 có hàng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</si>
  <si>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</si>
  <si>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</si>
  <si>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</si>
  <si>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</si>
  <si>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</si>
  <si>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</si>
  <si>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</si>
  <si>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</si>
  <si>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</si>
  <si>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</si>
  <si>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</si>
  <si>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</si>
  <si>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</si>
  <si>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</si>
  <si>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</si>
  <si>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</si>
  <si>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</si>
  <si>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</si>
  <si>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</si>
  <si>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</si>
  <si>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</si>
  <si>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</si>
  <si>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</si>
  <si>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</si>
  <si>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</si>
  <si>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</si>
  <si>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</si>
  <si>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</si>
  <si>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</si>
  <si>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</si>
  <si>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</si>
  <si>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</si>
  <si>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</si>
  <si>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</si>
  <si>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</si>
  <si>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</si>
  <si>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</si>
  <si>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</si>
  <si>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</si>
  <si>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</si>
  <si>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</si>
  <si>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</si>
  <si>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</si>
  <si>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</si>
  <si>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</si>
  <si>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</si>
  <si>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</si>
  <si>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</si>
  <si>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</si>
  <si>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</si>
  <si>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</si>
  <si>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</si>
  <si>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</si>
  <si>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</si>
  <si>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</si>
  <si>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</si>
  <si>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</si>
  <si>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</si>
  <si>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</si>
  <si>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</si>
  <si>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</si>
  <si>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</si>
  <si>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</si>
  <si>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</si>
  <si>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</si>
  <si>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</si>
  <si>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</si>
  <si>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</si>
  <si>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</si>
  <si>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</si>
  <si>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</si>
  <si>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</si>
  <si>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</si>
  <si>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eSIM US</t>
  </si>
  <si>
    <t xml:space="preserve">AB0003DK00000</t>
  </si>
  <si>
    <t xml:space="preserve">6314</t>
  </si>
  <si>
    <t xml:space="preserve">3hk</t>
  </si>
  <si>
    <t xml:space="preserve">ACTHDCBF05010</t>
  </si>
  <si>
    <t xml:space="preserve">201</t>
  </si>
  <si>
    <t xml:space="preserve">401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</si>
  <si>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</si>
  <si>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</si>
  <si>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</si>
  <si>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</si>
  <si>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</si>
  <si>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</si>
  <si>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</si>
  <si>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</si>
  <si>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</si>
  <si>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</si>
  <si>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</si>
  <si>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</si>
  <si>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</si>
  <si>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</si>
  <si>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</si>
  <si>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</si>
  <si>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</si>
  <si>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</si>
  <si>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</si>
  <si>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</si>
  <si>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</si>
  <si>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</si>
  <si>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</si>
  <si>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</si>
  <si>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</si>
  <si>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</si>
  <si>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</si>
  <si>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</si>
  <si>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</si>
  <si>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</si>
  <si>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</si>
  <si>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</si>
  <si>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</si>
  <si>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</si>
  <si>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</si>
  <si>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</si>
  <si>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</si>
  <si>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</si>
  <si>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</si>
  <si>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</si>
  <si>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 dự kiến cuối tháng 3 về hàng 20k</t>
  </si>
  <si>
    <t xml:space="preserve">ELITEBLANKSIM</t>
  </si>
  <si>
    <t xml:space="preserve">Elite</t>
  </si>
  <si>
    <t xml:space="preserve">tạm thời treo, đợi quyết định off</t>
  </si>
  <si>
    <t xml:space="preserve">Inactive</t>
  </si>
  <si>
    <t xml:space="preserve">3UKCOBLANK</t>
  </si>
  <si>
    <t xml:space="preserve">Core</t>
  </si>
  <si>
    <t xml:space="preserve">3HKBLANK</t>
  </si>
  <si>
    <t xml:space="preserve">3HK</t>
  </si>
  <si>
    <t xml:space="preserve">Active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</si>
  <si>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</si>
  <si>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</si>
  <si>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</si>
  <si>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</si>
  <si>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</si>
  <si>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</si>
  <si>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</si>
  <si>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</si>
  <si>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</si>
  <si>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</si>
  <si>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</si>
  <si>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</si>
  <si>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</si>
  <si>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</si>
  <si>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</si>
  <si>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</si>
  <si>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</si>
  <si>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</si>
  <si>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</si>
  <si>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</si>
  <si>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</si>
  <si>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</si>
  <si>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</si>
  <si>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</si>
  <si>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</si>
  <si>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</si>
  <si>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</si>
  <si>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</si>
  <si>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dự kiến cuối tháng 3 về 5000 con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</si>
  <si>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</si>
  <si>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</si>
  <si>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</si>
  <si>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</si>
  <si>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</si>
  <si>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</si>
  <si>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</si>
  <si>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</si>
  <si>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</si>
  <si>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</si>
  <si>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</si>
  <si>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</si>
  <si>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</si>
  <si>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</si>
  <si>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</si>
  <si>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</si>
  <si>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</si>
  <si>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</si>
  <si>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</si>
  <si>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</si>
  <si>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</si>
  <si>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</si>
  <si>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</si>
  <si>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</si>
  <si>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</si>
  <si>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</si>
  <si>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</si>
  <si>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</si>
  <si>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</si>
  <si>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</si>
  <si>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</si>
  <si>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</si>
  <si>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</si>
  <si>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</si>
  <si>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</si>
  <si>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</si>
  <si>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</si>
  <si>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</si>
  <si>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</si>
  <si>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</si>
  <si>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</si>
  <si>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</si>
  <si>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</si>
  <si>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</si>
  <si>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</si>
  <si>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</si>
  <si>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</si>
  <si>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</si>
  <si>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</si>
  <si>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</si>
  <si>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</si>
  <si>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</si>
  <si>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</si>
  <si>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</si>
  <si>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</si>
  <si>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</si>
  <si>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</si>
  <si>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</si>
  <si>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</si>
  <si>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</si>
  <si>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</si>
  <si>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</si>
  <si>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</si>
  <si>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</si>
  <si>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</si>
  <si>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</si>
  <si>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</si>
  <si>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mốt có hàng của CB nhé</t>
  </si>
  <si>
    <t xml:space="preserve">ETHATMFY15GB07D</t>
  </si>
  <si>
    <t xml:space="preserve">plan lại cuối tháng 3 đi tiền</t>
  </si>
  <si>
    <t xml:space="preserve">ETHDCBFY50GB10D</t>
  </si>
  <si>
    <t xml:space="preserve">Commbitz</t>
  </si>
  <si>
    <t xml:space="preserve">2CTHACBF05010</t>
  </si>
  <si>
    <t xml:space="preserve">Commbitzz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</si>
  <si>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</si>
  <si>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</si>
  <si>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</si>
  <si>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</si>
  <si>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</si>
  <si>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</si>
  <si>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</si>
  <si>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</si>
  <si>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</si>
  <si>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</si>
  <si>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</si>
  <si>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</si>
  <si>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</si>
  <si>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</si>
  <si>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</si>
  <si>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</si>
  <si>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</si>
  <si>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</si>
  <si>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</si>
  <si>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</si>
  <si>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</si>
  <si>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</si>
  <si>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</si>
  <si>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</si>
  <si>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</si>
  <si>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</si>
  <si>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</si>
  <si>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</si>
  <si>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</si>
  <si>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</si>
  <si>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</si>
  <si>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</si>
  <si>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</si>
  <si>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</si>
  <si>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</si>
  <si>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</si>
  <si>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</si>
  <si>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</si>
  <si>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</si>
  <si>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</si>
  <si>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</si>
  <si>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</si>
  <si>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</si>
  <si>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</si>
  <si>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</si>
  <si>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</si>
  <si>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</si>
  <si>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</si>
  <si>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</si>
  <si>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</si>
  <si>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</si>
  <si>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</si>
  <si>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</si>
  <si>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</si>
  <si>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</si>
  <si>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</si>
  <si>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</si>
  <si>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</si>
  <si>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</si>
  <si>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</si>
  <si>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</si>
  <si>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</si>
  <si>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</si>
  <si>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</si>
  <si>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</si>
  <si>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</si>
  <si>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</si>
  <si>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</si>
  <si>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</si>
  <si>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</si>
  <si>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</si>
  <si>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</si>
  <si>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</si>
  <si>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eSIM US</t>
  </si>
  <si>
    <t xml:space="preserve">AB0003DK00000</t>
  </si>
  <si>
    <t xml:space="preserve">3hk</t>
  </si>
  <si>
    <t xml:space="preserve">ACTHDCBF05010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</si>
  <si>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</si>
  <si>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</si>
  <si>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</si>
  <si>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</si>
  <si>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</si>
  <si>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</si>
  <si>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</si>
  <si>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</si>
  <si>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</si>
  <si>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</si>
  <si>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</si>
  <si>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</si>
  <si>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</si>
  <si>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</si>
  <si>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</si>
  <si>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</si>
  <si>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</si>
  <si>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</si>
  <si>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</si>
  <si>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</si>
  <si>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</si>
  <si>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</si>
  <si>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</si>
  <si>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</si>
  <si>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</si>
  <si>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</si>
  <si>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</si>
  <si>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</si>
  <si>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</si>
  <si>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</si>
  <si>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</si>
  <si>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</si>
  <si>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</si>
  <si>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</si>
  <si>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</si>
  <si>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</si>
  <si>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</si>
  <si>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</si>
  <si>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</si>
  <si>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</si>
  <si>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 dự kiến cuối tháng 3 về hàng 20k</t>
  </si>
  <si>
    <t xml:space="preserve">ELITEBLANKSIM</t>
  </si>
  <si>
    <t xml:space="preserve">Elite</t>
  </si>
  <si>
    <t xml:space="preserve">tạm thời treo, đợi quyết định off</t>
  </si>
  <si>
    <t xml:space="preserve">Inactive</t>
  </si>
  <si>
    <t xml:space="preserve">3UKCOBLANK</t>
  </si>
  <si>
    <t xml:space="preserve">Core</t>
  </si>
  <si>
    <t xml:space="preserve">3HKBLANK</t>
  </si>
  <si>
    <t xml:space="preserve">3HK</t>
  </si>
  <si>
    <t xml:space="preserve">Active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</si>
  <si>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</si>
  <si>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</si>
  <si>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</si>
  <si>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</si>
  <si>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</si>
  <si>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</si>
  <si>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</si>
  <si>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</si>
  <si>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</si>
  <si>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</si>
  <si>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</si>
  <si>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</si>
  <si>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</si>
  <si>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</si>
  <si>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</si>
  <si>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</si>
  <si>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</si>
  <si>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</si>
  <si>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</si>
  <si>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</si>
  <si>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</si>
  <si>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</si>
  <si>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</si>
  <si>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</si>
  <si>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</si>
  <si>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</si>
  <si>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</si>
  <si>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</si>
  <si>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dự kiến cuối tháng 3 về 5000 con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</si>
  <si>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</si>
  <si>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</si>
  <si>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</si>
  <si>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</si>
  <si>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</si>
  <si>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</si>
  <si>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</si>
  <si>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</si>
  <si>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</si>
  <si>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</si>
  <si>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</si>
  <si>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</si>
  <si>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</si>
  <si>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</si>
  <si>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</si>
  <si>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</si>
  <si>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</si>
  <si>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</si>
  <si>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</si>
  <si>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</si>
  <si>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</si>
  <si>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</si>
  <si>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</si>
  <si>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</si>
  <si>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</si>
  <si>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</si>
  <si>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</si>
  <si>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</si>
  <si>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</si>
  <si>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</si>
  <si>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</si>
  <si>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</si>
  <si>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</si>
  <si>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</si>
  <si>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</si>
  <si>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</si>
  <si>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</si>
  <si>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</si>
  <si>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</si>
  <si>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</si>
  <si>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</si>
  <si>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</si>
  <si>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</si>
  <si>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</si>
  <si>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</si>
  <si>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</si>
  <si>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</si>
  <si>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</si>
  <si>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</si>
  <si>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</si>
  <si>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</si>
  <si>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</si>
  <si>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</si>
  <si>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</si>
  <si>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</si>
  <si>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</si>
  <si>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</si>
  <si>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</si>
  <si>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</si>
  <si>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</si>
  <si>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</si>
  <si>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</si>
  <si>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</si>
  <si>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</si>
  <si>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</si>
  <si>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</si>
  <si>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</si>
  <si>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mốt có hàng của CB nhé</t>
  </si>
  <si>
    <t xml:space="preserve">ETHATMFY15GB07D</t>
  </si>
  <si>
    <t xml:space="preserve">plan lại cuối tháng 3 đi tiền</t>
  </si>
  <si>
    <t xml:space="preserve">ETHDCBFY50GB10D</t>
  </si>
  <si>
    <t xml:space="preserve">Commbitz</t>
  </si>
  <si>
    <t xml:space="preserve">2CTHACBF05010</t>
  </si>
  <si>
    <t xml:space="preserve">Commbitzz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</si>
  <si>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</si>
  <si>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</si>
  <si>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</si>
  <si>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</si>
  <si>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</si>
  <si>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</si>
  <si>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</si>
  <si>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</si>
  <si>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</si>
  <si>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</si>
  <si>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</si>
  <si>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</si>
  <si>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</si>
  <si>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</si>
  <si>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</si>
  <si>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</si>
  <si>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</si>
  <si>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</si>
  <si>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</si>
  <si>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</si>
  <si>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</si>
  <si>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</si>
  <si>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</si>
  <si>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</si>
  <si>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</si>
  <si>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</si>
  <si>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</si>
  <si>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</si>
  <si>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</si>
  <si>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</si>
  <si>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</si>
  <si>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</si>
  <si>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</si>
  <si>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</si>
  <si>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</si>
  <si>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</si>
  <si>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</si>
  <si>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</si>
  <si>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</si>
  <si>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</si>
  <si>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</si>
  <si>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</si>
  <si>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</si>
  <si>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</si>
  <si>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</si>
  <si>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</si>
  <si>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</si>
  <si>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</si>
  <si>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</si>
  <si>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</si>
  <si>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</si>
  <si>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</si>
  <si>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</si>
  <si>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</si>
  <si>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</si>
  <si>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</si>
  <si>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</si>
  <si>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</si>
  <si>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</si>
  <si>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</si>
  <si>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</si>
  <si>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</si>
  <si>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</si>
  <si>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</si>
  <si>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</si>
  <si>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</si>
  <si>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</si>
  <si>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</si>
  <si>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</si>
  <si>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</si>
  <si>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</si>
  <si>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</si>
  <si>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</si>
  <si>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eSIM US</t>
  </si>
  <si>
    <t xml:space="preserve">AB0003DK00000</t>
  </si>
  <si>
    <t xml:space="preserve">3hk</t>
  </si>
  <si>
    <t xml:space="preserve">ACTHDCBF05010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</si>
  <si>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</si>
  <si>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</si>
  <si>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</si>
  <si>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</si>
  <si>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</si>
  <si>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</si>
  <si>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</si>
  <si>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</si>
  <si>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</si>
  <si>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</si>
  <si>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</si>
  <si>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</si>
  <si>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</si>
  <si>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</si>
  <si>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</si>
  <si>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</si>
  <si>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</si>
  <si>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</si>
  <si>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</si>
  <si>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</si>
  <si>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</si>
  <si>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</si>
  <si>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</si>
  <si>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</si>
  <si>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</si>
  <si>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</si>
  <si>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</si>
  <si>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</si>
  <si>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</si>
  <si>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</si>
  <si>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</si>
  <si>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</si>
  <si>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</si>
  <si>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</si>
  <si>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</si>
  <si>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</si>
  <si>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</si>
  <si>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</si>
  <si>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</si>
  <si>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</si>
  <si>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 dự kiến cuối tháng 3 về hàng 20k</t>
  </si>
  <si>
    <t xml:space="preserve">ELITEBLANKSIM</t>
  </si>
  <si>
    <t xml:space="preserve">Elite</t>
  </si>
  <si>
    <t xml:space="preserve">tạm thời treo, đợi quyết định off</t>
  </si>
  <si>
    <t xml:space="preserve">Inactive</t>
  </si>
  <si>
    <t xml:space="preserve">3UKCOBLANK</t>
  </si>
  <si>
    <t xml:space="preserve">Core</t>
  </si>
  <si>
    <t xml:space="preserve">3HKBLANK</t>
  </si>
  <si>
    <t xml:space="preserve">3HK</t>
  </si>
  <si>
    <t xml:space="preserve">Active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</si>
  <si>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</si>
  <si>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</si>
  <si>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</si>
  <si>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</si>
  <si>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</si>
  <si>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</si>
  <si>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</si>
  <si>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</si>
  <si>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</si>
  <si>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</si>
  <si>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</si>
  <si>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</si>
  <si>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</si>
  <si>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</si>
  <si>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</si>
  <si>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</si>
  <si>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</si>
  <si>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</si>
  <si>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</si>
  <si>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</si>
  <si>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</si>
  <si>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</si>
  <si>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</si>
  <si>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</si>
  <si>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</si>
  <si>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</si>
  <si>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</si>
  <si>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</si>
  <si>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dự kiến cuối tháng 3 về 5000 con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</si>
  <si>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</si>
  <si>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</si>
  <si>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</si>
  <si>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</si>
  <si>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</si>
  <si>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</si>
  <si>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</si>
  <si>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</si>
  <si>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</si>
  <si>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</si>
  <si>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</si>
  <si>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</si>
  <si>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</si>
  <si>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</si>
  <si>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</si>
  <si>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</si>
  <si>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</si>
  <si>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</si>
  <si>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</si>
  <si>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</si>
  <si>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</si>
  <si>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</si>
  <si>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</si>
  <si>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</si>
  <si>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</si>
  <si>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</si>
  <si>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</si>
  <si>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</si>
  <si>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</si>
  <si>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</si>
  <si>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</si>
  <si>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</si>
  <si>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</si>
  <si>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</si>
  <si>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</si>
  <si>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</si>
  <si>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</si>
  <si>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</si>
  <si>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</si>
  <si>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</si>
  <si>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</si>
  <si>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</si>
  <si>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</si>
  <si>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</si>
  <si>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</si>
  <si>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</si>
  <si>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</si>
  <si>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</si>
  <si>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</si>
  <si>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</si>
  <si>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</si>
  <si>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</si>
  <si>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</si>
  <si>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</si>
  <si>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</si>
  <si>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</si>
  <si>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</si>
  <si>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</si>
  <si>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</si>
  <si>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</si>
  <si>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</si>
  <si>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</si>
  <si>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</si>
  <si>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</si>
  <si>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</si>
  <si>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</si>
  <si>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</si>
  <si>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mốt có hàng của CB nhé</t>
  </si>
  <si>
    <t xml:space="preserve">ETHATMFY15GB07D</t>
  </si>
  <si>
    <t xml:space="preserve">plan lại cuối tháng 3 đi tiền</t>
  </si>
  <si>
    <t xml:space="preserve">ETHDCBFY50GB10D</t>
  </si>
  <si>
    <t xml:space="preserve">Commbitz</t>
  </si>
  <si>
    <t xml:space="preserve">2CTHACBF05010</t>
  </si>
  <si>
    <t xml:space="preserve">Commbitzz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</si>
  <si>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</si>
  <si>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</si>
  <si>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</si>
  <si>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</si>
  <si>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</si>
  <si>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</si>
  <si>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</si>
  <si>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</si>
  <si>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</si>
  <si>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</si>
  <si>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</si>
  <si>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</si>
  <si>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</si>
  <si>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</si>
  <si>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</si>
  <si>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</si>
  <si>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</si>
  <si>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</si>
  <si>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</si>
  <si>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</si>
  <si>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</si>
  <si>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</si>
  <si>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</si>
  <si>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</si>
  <si>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</si>
  <si>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</si>
  <si>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</si>
  <si>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</si>
  <si>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</si>
  <si>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</si>
  <si>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</si>
  <si>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</si>
  <si>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</si>
  <si>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</si>
  <si>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</si>
  <si>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</si>
  <si>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</si>
  <si>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</si>
  <si>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</si>
  <si>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</si>
  <si>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</si>
  <si>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</si>
  <si>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</si>
  <si>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</si>
  <si>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</si>
  <si>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</si>
  <si>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</si>
  <si>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</si>
  <si>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</si>
  <si>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</si>
  <si>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</si>
  <si>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</si>
  <si>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</si>
  <si>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</si>
  <si>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</si>
  <si>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</si>
  <si>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</si>
  <si>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</si>
  <si>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</si>
  <si>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</si>
  <si>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</si>
  <si>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</si>
  <si>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</si>
  <si>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</si>
  <si>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</si>
  <si>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</si>
  <si>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</si>
  <si>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</si>
  <si>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</si>
  <si>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</si>
  <si>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</si>
  <si>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</si>
  <si>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</si>
  <si>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eSIM US</t>
  </si>
  <si>
    <t xml:space="preserve">AB0003DK00000</t>
  </si>
  <si>
    <t xml:space="preserve">3hk</t>
  </si>
  <si>
    <t xml:space="preserve">ACTHDCBF05010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</si>
  <si>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</si>
  <si>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</si>
  <si>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</si>
  <si>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</si>
  <si>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</si>
  <si>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</si>
  <si>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</si>
  <si>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</si>
  <si>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</si>
  <si>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</si>
  <si>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</si>
  <si>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</si>
  <si>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</si>
  <si>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</si>
  <si>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</si>
  <si>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</si>
  <si>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</si>
  <si>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</si>
  <si>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</si>
  <si>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</si>
  <si>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</si>
  <si>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</si>
  <si>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</si>
  <si>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</si>
  <si>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</si>
  <si>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</si>
  <si>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</si>
  <si>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</si>
  <si>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</si>
  <si>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</si>
  <si>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</si>
  <si>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</si>
  <si>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</si>
  <si>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</si>
  <si>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</si>
  <si>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</si>
  <si>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</si>
  <si>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</si>
  <si>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</si>
  <si>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</si>
  <si>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 dự kiến cuối tháng 3 về hàng 20k</t>
  </si>
  <si>
    <t xml:space="preserve">ELITEBLANKSIM</t>
  </si>
  <si>
    <t xml:space="preserve">Elite</t>
  </si>
  <si>
    <t xml:space="preserve">tạm thời treo, đợi quyết định off</t>
  </si>
  <si>
    <t xml:space="preserve">Inactive</t>
  </si>
  <si>
    <t xml:space="preserve">3UKCOBLANK</t>
  </si>
  <si>
    <t xml:space="preserve">Core</t>
  </si>
  <si>
    <t xml:space="preserve">3HKBLANK</t>
  </si>
  <si>
    <t xml:space="preserve">3HK</t>
  </si>
  <si>
    <t xml:space="preserve">Active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</si>
  <si>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</si>
  <si>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</si>
  <si>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</si>
  <si>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</si>
  <si>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</si>
  <si>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</si>
  <si>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</si>
  <si>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</si>
  <si>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</si>
  <si>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</si>
  <si>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</si>
  <si>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</si>
  <si>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</si>
  <si>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</si>
  <si>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</si>
  <si>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</si>
  <si>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</si>
  <si>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</si>
  <si>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</si>
  <si>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</si>
  <si>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</si>
  <si>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</si>
  <si>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</si>
  <si>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</si>
  <si>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</si>
  <si>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</si>
  <si>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</si>
  <si>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</si>
  <si>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dự kiến cuối tháng 3 về 5000 con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</si>
  <si>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</si>
  <si>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</si>
  <si>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</si>
  <si>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</si>
  <si>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</si>
  <si>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</si>
  <si>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</si>
  <si>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</si>
  <si>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</si>
  <si>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</si>
  <si>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</si>
  <si>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</si>
  <si>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</si>
  <si>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</si>
  <si>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</si>
  <si>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</si>
  <si>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</si>
  <si>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</si>
  <si>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</si>
  <si>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</si>
  <si>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</si>
  <si>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</si>
  <si>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</si>
  <si>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</si>
  <si>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</si>
  <si>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</si>
  <si>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</si>
  <si>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</si>
  <si>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</si>
  <si>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</si>
  <si>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</si>
  <si>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</si>
  <si>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</si>
  <si>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</si>
  <si>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</si>
  <si>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</si>
  <si>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</si>
  <si>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</si>
  <si>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</si>
  <si>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</si>
  <si>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</si>
  <si>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</si>
  <si>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</si>
  <si>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</si>
  <si>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</si>
  <si>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</si>
  <si>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</si>
  <si>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</si>
  <si>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</si>
  <si>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</si>
  <si>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</si>
  <si>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</si>
  <si>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</si>
  <si>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</si>
  <si>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</si>
  <si>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</si>
  <si>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</si>
  <si>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</si>
  <si>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</si>
  <si>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</si>
  <si>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</si>
  <si>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</si>
  <si>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</si>
  <si>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</si>
  <si>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</si>
  <si>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</si>
  <si>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</si>
  <si>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mốt có hàng của CB nhé</t>
  </si>
  <si>
    <t xml:space="preserve">ETHATMFY15GB07D</t>
  </si>
  <si>
    <t xml:space="preserve">plan lại cuối tháng 3 đi tiền</t>
  </si>
  <si>
    <t xml:space="preserve">ETHDCBFY50GB10D</t>
  </si>
  <si>
    <t xml:space="preserve">Commbitz</t>
  </si>
  <si>
    <t xml:space="preserve">2CTHACBF05010</t>
  </si>
  <si>
    <t xml:space="preserve">Commbitzz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</si>
  <si>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</si>
  <si>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</si>
  <si>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</si>
  <si>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</si>
  <si>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</si>
  <si>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</si>
  <si>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</si>
  <si>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</si>
  <si>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</si>
  <si>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</si>
  <si>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</si>
  <si>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</si>
  <si>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</si>
  <si>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</si>
  <si>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</si>
  <si>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</si>
  <si>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</si>
  <si>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</si>
  <si>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</si>
  <si>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</si>
  <si>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</si>
  <si>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</si>
  <si>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</si>
  <si>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</si>
  <si>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</si>
  <si>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</si>
  <si>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</si>
  <si>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</si>
  <si>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</si>
  <si>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</si>
  <si>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</si>
  <si>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</si>
  <si>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</si>
  <si>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</si>
  <si>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</si>
  <si>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</si>
  <si>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</si>
  <si>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</si>
  <si>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</si>
  <si>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</si>
  <si>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</si>
  <si>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</si>
  <si>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</si>
  <si>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</si>
  <si>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</si>
  <si>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</si>
  <si>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</si>
  <si>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</si>
  <si>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</si>
  <si>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</si>
  <si>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</si>
  <si>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</si>
  <si>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</si>
  <si>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</si>
  <si>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</si>
  <si>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</si>
  <si>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</si>
  <si>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</si>
  <si>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</si>
  <si>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</si>
  <si>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</si>
  <si>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</si>
  <si>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</si>
  <si>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</si>
  <si>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</si>
  <si>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</si>
  <si>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</si>
  <si>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</si>
  <si>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</si>
  <si>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</si>
  <si>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</si>
  <si>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</si>
  <si>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</si>
  <si>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eSIM US</t>
  </si>
  <si>
    <t xml:space="preserve">AB0003DK00000</t>
  </si>
  <si>
    <t xml:space="preserve">3hk</t>
  </si>
  <si>
    <t xml:space="preserve">ACTHDCBF05010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</si>
  <si>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</si>
  <si>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</si>
  <si>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</si>
  <si>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</si>
  <si>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</si>
  <si>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</si>
  <si>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</si>
  <si>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</si>
  <si>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</si>
  <si>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</si>
  <si>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</si>
  <si>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</si>
  <si>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</si>
  <si>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</si>
  <si>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</si>
  <si>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</si>
  <si>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</si>
  <si>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</si>
  <si>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</si>
  <si>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</si>
  <si>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</si>
  <si>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</si>
  <si>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</si>
  <si>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</si>
  <si>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</si>
  <si>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</si>
  <si>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</si>
  <si>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</si>
  <si>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</si>
  <si>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</si>
  <si>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</si>
  <si>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</si>
  <si>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</si>
  <si>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</si>
  <si>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</si>
  <si>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</si>
  <si>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</si>
  <si>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</si>
  <si>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</si>
  <si>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</si>
  <si>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 dự kiến cuối tháng 3 về hàng 20k</t>
  </si>
  <si>
    <t xml:space="preserve">ELITEBLANKSIM</t>
  </si>
  <si>
    <t xml:space="preserve">Elite</t>
  </si>
  <si>
    <t xml:space="preserve">tạm thời treo, đợi quyết định off</t>
  </si>
  <si>
    <t xml:space="preserve">Inactive</t>
  </si>
  <si>
    <t xml:space="preserve">3UKCOBLANK</t>
  </si>
  <si>
    <t xml:space="preserve">Core</t>
  </si>
  <si>
    <t xml:space="preserve">3HKBLANK</t>
  </si>
  <si>
    <t xml:space="preserve">3HK</t>
  </si>
  <si>
    <t xml:space="preserve">Active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</si>
  <si>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</si>
  <si>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</si>
  <si>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</si>
  <si>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</si>
  <si>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</si>
  <si>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</si>
  <si>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</si>
  <si>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</si>
  <si>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</si>
  <si>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</si>
  <si>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</si>
  <si>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</si>
  <si>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</si>
  <si>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</si>
  <si>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</si>
  <si>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</si>
  <si>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</si>
  <si>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</si>
  <si>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</si>
  <si>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</si>
  <si>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</si>
  <si>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</si>
  <si>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</si>
  <si>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</si>
  <si>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</si>
  <si>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</si>
  <si>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</si>
  <si>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</si>
  <si>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dự kiến cuối tháng 3 về 5000 con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</si>
  <si>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</si>
  <si>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</si>
  <si>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</si>
  <si>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</si>
  <si>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</si>
  <si>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</si>
  <si>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</si>
  <si>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</si>
  <si>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</si>
  <si>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</si>
  <si>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</si>
  <si>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</si>
  <si>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</si>
  <si>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</si>
  <si>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</si>
  <si>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</si>
  <si>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</si>
  <si>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</si>
  <si>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</si>
  <si>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</si>
  <si>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</si>
  <si>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</si>
  <si>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</si>
  <si>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</si>
  <si>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</si>
  <si>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</si>
  <si>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</si>
  <si>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</si>
  <si>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</si>
  <si>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</si>
  <si>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</si>
  <si>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</si>
  <si>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</si>
  <si>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</si>
  <si>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</si>
  <si>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</si>
  <si>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</si>
  <si>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</si>
  <si>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</si>
  <si>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</si>
  <si>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</si>
  <si>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</si>
  <si>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</si>
  <si>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</si>
  <si>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</si>
  <si>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</si>
  <si>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</si>
  <si>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</si>
  <si>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</si>
  <si>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</si>
  <si>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</si>
  <si>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</si>
  <si>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</si>
  <si>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</si>
  <si>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</si>
  <si>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</si>
  <si>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</si>
  <si>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</si>
  <si>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</si>
  <si>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</si>
  <si>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</si>
  <si>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</si>
  <si>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</si>
  <si>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</si>
  <si>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</si>
  <si>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</si>
  <si>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</si>
  <si>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mốt có hàng của CB nhé</t>
  </si>
  <si>
    <t xml:space="preserve">ETHATMFY15GB07D</t>
  </si>
  <si>
    <t xml:space="preserve">plan lại cuối tháng 3 đi tiền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</si>
  <si>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</si>
  <si>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</si>
  <si>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</si>
  <si>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</si>
  <si>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</si>
  <si>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</si>
  <si>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</si>
  <si>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</si>
  <si>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</si>
  <si>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</si>
  <si>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</si>
  <si>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</si>
  <si>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</si>
  <si>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</si>
  <si>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</si>
  <si>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</si>
  <si>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</si>
  <si>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</si>
  <si>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</si>
  <si>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</si>
  <si>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</si>
  <si>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</si>
  <si>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</si>
  <si>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</si>
  <si>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</si>
  <si>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</si>
  <si>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</si>
  <si>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</si>
  <si>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</si>
  <si>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</si>
  <si>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</si>
  <si>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</si>
  <si>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</si>
  <si>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</si>
  <si>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</si>
  <si>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</si>
  <si>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</si>
  <si>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</si>
  <si>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</si>
  <si>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</si>
  <si>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</si>
  <si>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</si>
  <si>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</si>
  <si>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</si>
  <si>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</si>
  <si>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</si>
  <si>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</si>
  <si>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</si>
  <si>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</si>
  <si>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</si>
  <si>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</si>
  <si>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</si>
  <si>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</si>
  <si>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</si>
  <si>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</si>
  <si>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</si>
  <si>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</si>
  <si>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</si>
  <si>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</si>
  <si>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</si>
  <si>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</si>
  <si>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</si>
  <si>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</si>
  <si>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</si>
  <si>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</si>
  <si>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</si>
  <si>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</si>
  <si>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</si>
  <si>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</si>
  <si>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</si>
  <si>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</si>
  <si>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</si>
  <si>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</si>
  <si>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</si>
  <si>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</si>
  <si>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eSIM US</t>
  </si>
  <si>
    <t xml:space="preserve">AB0003DK00000</t>
  </si>
  <si>
    <t xml:space="preserve">3hk</t>
  </si>
  <si>
    <t xml:space="preserve">ACTHDCBF05010</t>
  </si>
  <si>
    <t xml:space="preserve">True Move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</si>
  <si>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</si>
  <si>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</si>
  <si>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</si>
  <si>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</si>
  <si>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</si>
  <si>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</si>
  <si>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</si>
  <si>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</si>
  <si>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</si>
  <si>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</si>
  <si>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</si>
  <si>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</si>
  <si>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</si>
  <si>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</si>
  <si>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</si>
  <si>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</si>
  <si>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</si>
  <si>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</si>
  <si>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</si>
  <si>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</si>
  <si>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</si>
  <si>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</si>
  <si>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</si>
  <si>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</si>
  <si>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</si>
  <si>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</si>
  <si>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</si>
  <si>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</si>
  <si>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</si>
  <si>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</si>
  <si>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</si>
  <si>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</si>
  <si>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</si>
  <si>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</si>
  <si>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</si>
  <si>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</si>
  <si>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</si>
  <si>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</si>
  <si>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</si>
  <si>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</si>
  <si>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 dự kiến cuối tháng 3 về hàng 20k</t>
  </si>
  <si>
    <t xml:space="preserve">ELITEBLANKSIM</t>
  </si>
  <si>
    <t xml:space="preserve">Elite</t>
  </si>
  <si>
    <t xml:space="preserve">tạm thời treo, đợi quyết định off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</si>
  <si>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</si>
  <si>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</si>
  <si>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</si>
  <si>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</si>
  <si>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</si>
  <si>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</si>
  <si>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</si>
  <si>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</si>
  <si>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</si>
  <si>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</si>
  <si>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</si>
  <si>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</si>
  <si>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</si>
  <si>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</si>
  <si>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</si>
  <si>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</si>
  <si>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</si>
  <si>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</si>
  <si>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</si>
  <si>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</si>
  <si>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</si>
  <si>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</si>
  <si>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</si>
  <si>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</si>
  <si>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</si>
  <si>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</si>
  <si>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</si>
  <si>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</si>
  <si>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</si>
  <si>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</si>
  <si>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</si>
  <si>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</si>
  <si>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</si>
  <si>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</si>
  <si>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dự kiến cuối tháng 3 về 5000 con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</si>
  <si>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</si>
  <si>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</si>
  <si>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</si>
  <si>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</si>
  <si>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</si>
  <si>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</si>
  <si>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</si>
  <si>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</si>
  <si>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</si>
  <si>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</si>
  <si>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</si>
  <si>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</si>
  <si>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</si>
  <si>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</si>
  <si>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</si>
  <si>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</si>
  <si>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</si>
  <si>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</si>
  <si>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</si>
  <si>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</si>
  <si>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</si>
  <si>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</si>
  <si>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</si>
  <si>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</si>
  <si>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</si>
  <si>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</si>
  <si>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</si>
  <si>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</si>
  <si>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</si>
  <si>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</si>
  <si>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</si>
  <si>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</si>
  <si>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</si>
  <si>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</si>
  <si>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</si>
  <si>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</si>
  <si>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</si>
  <si>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</si>
  <si>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</si>
  <si>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</si>
  <si>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</si>
  <si>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</si>
  <si>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</si>
  <si>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</si>
  <si>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</si>
  <si>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</si>
  <si>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</si>
  <si>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</si>
  <si>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</si>
  <si>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</si>
  <si>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</si>
  <si>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</si>
  <si>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</si>
  <si>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</si>
  <si>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</si>
  <si>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</si>
  <si>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</si>
  <si>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</si>
  <si>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</si>
  <si>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</si>
  <si>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</si>
  <si>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</si>
  <si>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</si>
  <si>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</si>
  <si>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</si>
  <si>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</si>
  <si>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</si>
  <si>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mốt có hàng của CB nhé</t>
  </si>
  <si>
    <t xml:space="preserve">ETHATMFY15GB07D</t>
  </si>
  <si>
    <t xml:space="preserve">plan lại cuối tháng 3 đi tiền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</si>
  <si>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</si>
  <si>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</si>
  <si>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</si>
  <si>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</si>
  <si>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</si>
  <si>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</si>
  <si>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</si>
  <si>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</si>
  <si>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</si>
  <si>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</si>
  <si>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</si>
  <si>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</si>
  <si>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</si>
  <si>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</si>
  <si>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</si>
  <si>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</si>
  <si>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</si>
  <si>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</si>
  <si>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</si>
  <si>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</si>
  <si>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</si>
  <si>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</si>
  <si>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</si>
  <si>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</si>
  <si>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</si>
  <si>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</si>
  <si>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</si>
  <si>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</si>
  <si>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</si>
  <si>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</si>
  <si>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</si>
  <si>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</si>
  <si>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</si>
  <si>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</si>
  <si>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</si>
  <si>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</si>
  <si>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</si>
  <si>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</si>
  <si>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</si>
  <si>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</si>
  <si>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</si>
  <si>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</si>
  <si>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</si>
  <si>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</si>
  <si>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</si>
  <si>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</si>
  <si>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</si>
  <si>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</si>
  <si>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</si>
  <si>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</si>
  <si>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</si>
  <si>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</si>
  <si>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</si>
  <si>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</si>
  <si>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</si>
  <si>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</si>
  <si>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</si>
  <si>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</si>
  <si>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</si>
  <si>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</si>
  <si>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</si>
  <si>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</si>
  <si>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</si>
  <si>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</si>
  <si>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</si>
  <si>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</si>
  <si>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</si>
  <si>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</si>
  <si>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</si>
  <si>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</si>
  <si>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</si>
  <si>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</si>
  <si>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</si>
  <si>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</si>
  <si>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</si>
  <si>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</si>
  <si>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</si>
  <si>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</si>
  <si>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</si>
  <si>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</si>
  <si>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</si>
  <si>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</si>
  <si>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</si>
  <si>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</si>
  <si>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</si>
  <si>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</si>
  <si>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</si>
  <si>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</si>
  <si>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</si>
  <si>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</si>
  <si>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</si>
  <si>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</si>
  <si>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</si>
  <si>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</si>
  <si>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</si>
  <si>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</si>
  <si>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</si>
  <si>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</si>
  <si>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</si>
  <si>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</si>
  <si>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</si>
  <si>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</si>
  <si>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</si>
  <si>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</si>
  <si>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</si>
  <si>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</si>
  <si>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</si>
  <si>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</si>
  <si>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</si>
  <si>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</si>
  <si>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</si>
  <si>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</si>
  <si>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</si>
  <si>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</si>
  <si>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</si>
  <si>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 dự kiến cuối tháng 3 về hàng 20k</t>
  </si>
  <si>
    <t xml:space="preserve">ELITEBLANKSIM</t>
  </si>
  <si>
    <t xml:space="preserve">Elite</t>
  </si>
  <si>
    <t xml:space="preserve">tạm thời treo, đợi quyết định off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</si>
  <si>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</si>
  <si>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</si>
  <si>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</si>
  <si>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</si>
  <si>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</si>
  <si>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</si>
  <si>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</si>
  <si>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</si>
  <si>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</si>
  <si>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</si>
  <si>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</si>
  <si>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</si>
  <si>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</si>
  <si>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</si>
  <si>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</si>
  <si>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</si>
  <si>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</si>
  <si>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</si>
  <si>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</si>
  <si>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</si>
  <si>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</si>
  <si>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</si>
  <si>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</si>
  <si>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</si>
  <si>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</si>
  <si>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</si>
  <si>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</si>
  <si>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</si>
  <si>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</si>
  <si>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</si>
  <si>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</si>
  <si>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</si>
  <si>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</si>
  <si>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</si>
  <si>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dự kiến cuối tháng 3 về 5000 con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</si>
  <si>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</si>
  <si>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</si>
  <si>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</si>
  <si>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</si>
  <si>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</si>
  <si>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</si>
  <si>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</si>
  <si>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</si>
  <si>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</si>
  <si>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</si>
  <si>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</si>
  <si>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</si>
  <si>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</si>
  <si>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</si>
  <si>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</si>
  <si>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</si>
  <si>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</si>
  <si>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</si>
  <si>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</si>
  <si>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</si>
  <si>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</si>
  <si>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</si>
  <si>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</si>
  <si>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</si>
  <si>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</si>
  <si>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</si>
  <si>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</si>
  <si>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</si>
  <si>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</si>
  <si>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</si>
  <si>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</si>
  <si>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</si>
  <si>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</si>
  <si>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</si>
  <si>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</si>
  <si>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</si>
  <si>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</si>
  <si>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</si>
  <si>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</si>
  <si>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</si>
  <si>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</si>
  <si>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</si>
  <si>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</si>
  <si>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</si>
  <si>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</si>
  <si>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</si>
  <si>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</si>
  <si>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</si>
  <si>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</si>
  <si>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</si>
  <si>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</si>
  <si>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</si>
  <si>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</si>
  <si>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</si>
  <si>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</si>
  <si>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</si>
  <si>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</si>
  <si>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</si>
  <si>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</si>
  <si>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</si>
  <si>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</si>
  <si>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</si>
  <si>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</si>
  <si>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</si>
  <si>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</si>
  <si>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</si>
  <si>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</si>
  <si>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mốt có hàng của CB nhé</t>
  </si>
  <si>
    <t xml:space="preserve">ETHATMFY15GB07D</t>
  </si>
  <si>
    <t xml:space="preserve">plan lại cuối tháng 3 đi tiền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</si>
  <si>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</si>
  <si>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</si>
  <si>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</si>
  <si>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</si>
  <si>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</si>
  <si>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</si>
  <si>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</si>
  <si>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</si>
  <si>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</si>
  <si>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</si>
  <si>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</si>
  <si>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</si>
  <si>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</si>
  <si>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</si>
  <si>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</si>
  <si>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</si>
  <si>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</si>
  <si>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</si>
  <si>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</si>
  <si>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</si>
  <si>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</si>
  <si>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</si>
  <si>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</si>
  <si>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</si>
  <si>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</si>
  <si>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</si>
  <si>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</si>
  <si>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</si>
  <si>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</si>
  <si>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</si>
  <si>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</si>
  <si>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</si>
  <si>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</si>
  <si>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</si>
  <si>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</si>
  <si>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</si>
  <si>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</si>
  <si>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</si>
  <si>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</si>
  <si>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</si>
  <si>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</si>
  <si>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</si>
  <si>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</si>
  <si>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</si>
  <si>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</si>
  <si>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</si>
  <si>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</si>
  <si>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</si>
  <si>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</si>
  <si>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</si>
  <si>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</si>
  <si>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</si>
  <si>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</si>
  <si>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</si>
  <si>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</si>
  <si>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</si>
  <si>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</si>
  <si>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</si>
  <si>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</si>
  <si>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</si>
  <si>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</si>
  <si>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</si>
  <si>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</si>
  <si>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</si>
  <si>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</si>
  <si>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</si>
  <si>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</si>
  <si>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</si>
  <si>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</si>
  <si>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</si>
  <si>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</si>
  <si>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</si>
  <si>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</si>
  <si>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</si>
  <si>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</si>
  <si>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</si>
  <si>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</si>
  <si>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</si>
  <si>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</si>
  <si>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</si>
  <si>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</si>
  <si>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</si>
  <si>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</si>
  <si>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</si>
  <si>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</si>
  <si>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</si>
  <si>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</si>
  <si>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</si>
  <si>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</si>
  <si>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</si>
  <si>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</si>
  <si>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</si>
  <si>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</si>
  <si>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</si>
  <si>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</si>
  <si>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</si>
  <si>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</si>
  <si>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</si>
  <si>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</si>
  <si>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</si>
  <si>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</si>
  <si>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</si>
  <si>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</si>
  <si>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</si>
  <si>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</si>
  <si>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</si>
  <si>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</si>
  <si>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</si>
  <si>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</si>
  <si>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</si>
  <si>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</si>
  <si>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</si>
  <si>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</si>
  <si>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</si>
  <si>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</si>
  <si>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 dự kiến cuối tháng 3 về hàng 20k</t>
  </si>
  <si>
    <t xml:space="preserve">ELITEBLANKSIM</t>
  </si>
  <si>
    <t xml:space="preserve">Elite</t>
  </si>
  <si>
    <t xml:space="preserve">tạm thời treo, đợi quyết định off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</si>
  <si>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</si>
  <si>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</si>
  <si>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</si>
  <si>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</si>
  <si>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</si>
  <si>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</si>
  <si>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</si>
  <si>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</si>
  <si>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</si>
  <si>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</si>
  <si>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</si>
  <si>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</si>
  <si>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</si>
  <si>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</si>
  <si>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</si>
  <si>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</si>
  <si>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</si>
  <si>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</si>
  <si>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</si>
  <si>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</si>
  <si>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</si>
  <si>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</si>
  <si>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</si>
  <si>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</si>
  <si>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</si>
  <si>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</si>
  <si>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</si>
  <si>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</si>
  <si>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</si>
  <si>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</si>
  <si>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</si>
  <si>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</si>
  <si>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</si>
  <si>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</si>
  <si>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dự kiến cuối tháng 3 về 5000 con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</si>
  <si>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</si>
  <si>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</si>
  <si>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</si>
  <si>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</si>
  <si>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</si>
  <si>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</si>
  <si>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</si>
  <si>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</si>
  <si>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</si>
  <si>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</si>
  <si>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</si>
  <si>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</si>
  <si>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</si>
  <si>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</si>
  <si>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</si>
  <si>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</si>
  <si>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</si>
  <si>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</si>
  <si>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</si>
  <si>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</si>
  <si>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</si>
  <si>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</si>
  <si>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</si>
  <si>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</si>
  <si>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</si>
  <si>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</si>
  <si>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</si>
  <si>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</si>
  <si>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</si>
  <si>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</si>
  <si>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</si>
  <si>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</si>
  <si>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</si>
  <si>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</si>
  <si>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</si>
  <si>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</si>
  <si>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</si>
  <si>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</si>
  <si>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</si>
  <si>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</si>
  <si>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</si>
  <si>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</si>
  <si>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</si>
  <si>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</si>
  <si>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</si>
  <si>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</si>
  <si>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</si>
  <si>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</si>
  <si>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</si>
  <si>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</si>
  <si>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</si>
  <si>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</si>
  <si>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</si>
  <si>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</si>
  <si>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</si>
  <si>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</si>
  <si>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</si>
  <si>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</si>
  <si>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</si>
  <si>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</si>
  <si>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</si>
  <si>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</si>
  <si>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</si>
  <si>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</si>
  <si>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</si>
  <si>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</si>
  <si>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</si>
  <si>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mốt có hàng của CB nhé</t>
  </si>
  <si>
    <t xml:space="preserve">ETHATMFY15GB07D</t>
  </si>
  <si>
    <t xml:space="preserve">plan lại cuối tháng 3 đi tiền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</si>
  <si>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</si>
  <si>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</si>
  <si>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</si>
  <si>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</si>
  <si>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</si>
  <si>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</si>
  <si>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</si>
  <si>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</si>
  <si>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</si>
  <si>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</si>
  <si>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</si>
  <si>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</si>
  <si>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</si>
  <si>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</si>
  <si>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</si>
  <si>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</si>
  <si>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</si>
  <si>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</si>
  <si>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</si>
  <si>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</si>
  <si>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</si>
  <si>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</si>
  <si>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</si>
  <si>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</si>
  <si>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</si>
  <si>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</si>
  <si>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</si>
  <si>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</si>
  <si>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</si>
  <si>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</si>
  <si>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</si>
  <si>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</si>
  <si>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</si>
  <si>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</si>
  <si>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</si>
  <si>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</si>
  <si>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</si>
  <si>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</si>
  <si>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</si>
  <si>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</si>
  <si>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</si>
  <si>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</si>
  <si>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</si>
  <si>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</si>
  <si>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</si>
  <si>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</si>
  <si>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</si>
  <si>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</si>
  <si>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</si>
  <si>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</si>
  <si>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</si>
  <si>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</si>
  <si>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</si>
  <si>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</si>
  <si>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</si>
  <si>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</si>
  <si>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</si>
  <si>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</si>
  <si>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</si>
  <si>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</si>
  <si>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</si>
  <si>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</si>
  <si>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</si>
  <si>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</si>
  <si>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</si>
  <si>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</si>
  <si>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</si>
  <si>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</si>
  <si>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</si>
  <si>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</si>
  <si>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</si>
  <si>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</si>
  <si>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</si>
  <si>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</si>
  <si>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</si>
  <si>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</si>
  <si>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</si>
  <si>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</si>
  <si>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</si>
  <si>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</si>
  <si>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</si>
  <si>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</si>
  <si>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</si>
  <si>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</si>
  <si>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</si>
  <si>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</si>
  <si>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</si>
  <si>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</si>
  <si>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</si>
  <si>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</si>
  <si>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</si>
  <si>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</si>
  <si>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</si>
  <si>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</si>
  <si>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</si>
  <si>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</si>
  <si>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</si>
  <si>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</si>
  <si>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</si>
  <si>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</si>
  <si>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</si>
  <si>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</si>
  <si>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</si>
  <si>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</si>
  <si>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</si>
  <si>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</si>
  <si>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</si>
  <si>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</si>
  <si>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</si>
  <si>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</si>
  <si>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</si>
  <si>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</si>
  <si>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</si>
  <si>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</si>
  <si>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</si>
  <si>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 dự kiến cuối tháng 3 về hàng 20k</t>
  </si>
  <si>
    <t xml:space="preserve">ELITEBLANKSIM</t>
  </si>
  <si>
    <t xml:space="preserve">Elite</t>
  </si>
  <si>
    <t xml:space="preserve">tạm thời treo, đợi quyết định off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</si>
  <si>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</si>
  <si>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</si>
  <si>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</si>
  <si>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</si>
  <si>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</si>
  <si>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</si>
  <si>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</si>
  <si>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</si>
  <si>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</si>
  <si>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</si>
  <si>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</si>
  <si>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</si>
  <si>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</si>
  <si>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</si>
  <si>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</si>
  <si>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</si>
  <si>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</si>
  <si>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</si>
  <si>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</si>
  <si>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</si>
  <si>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</si>
  <si>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</si>
  <si>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</si>
  <si>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</si>
  <si>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</si>
  <si>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</si>
  <si>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</si>
  <si>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</si>
  <si>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</si>
  <si>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</si>
  <si>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</si>
  <si>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</si>
  <si>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</si>
  <si>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</si>
  <si>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dự kiến cuối tháng 3 về 5000 con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</si>
  <si>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</si>
  <si>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</si>
  <si>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</si>
  <si>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</si>
  <si>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</si>
  <si>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</si>
  <si>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</si>
  <si>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</si>
  <si>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</si>
  <si>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</si>
  <si>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</si>
  <si>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</si>
  <si>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</si>
  <si>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</si>
  <si>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</si>
  <si>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</si>
  <si>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</si>
  <si>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</si>
  <si>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</si>
  <si>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</si>
  <si>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</si>
  <si>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</si>
  <si>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</si>
  <si>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</si>
  <si>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</si>
  <si>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</si>
  <si>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</si>
  <si>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</si>
  <si>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</si>
  <si>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</si>
  <si>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</si>
  <si>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</si>
  <si>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</si>
  <si>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</si>
  <si>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</si>
  <si>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</si>
  <si>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</si>
  <si>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</si>
  <si>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</si>
  <si>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</si>
  <si>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</si>
  <si>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</si>
  <si>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</si>
  <si>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</si>
  <si>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</si>
  <si>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dự kiến tsau có hàng 30k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</si>
  <si>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</si>
  <si>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</si>
  <si>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</si>
  <si>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</si>
  <si>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</si>
  <si>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</si>
  <si>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</si>
  <si>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</si>
  <si>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</si>
  <si>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</si>
  <si>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</si>
  <si>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</si>
  <si>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</si>
  <si>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</si>
  <si>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</si>
  <si>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</si>
  <si>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</si>
  <si>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</si>
  <si>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</si>
  <si>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</si>
  <si>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</si>
  <si>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mốt có hàng của CB nhé</t>
  </si>
  <si>
    <t xml:space="preserve">ETHATMFY15GB07D</t>
  </si>
  <si>
    <t xml:space="preserve">plan lại cuối tháng 3 đi tiền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</si>
  <si>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</si>
  <si>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</si>
  <si>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</si>
  <si>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</si>
  <si>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</si>
  <si>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</si>
  <si>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</si>
  <si>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</si>
  <si>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</si>
  <si>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</si>
  <si>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</si>
  <si>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</si>
  <si>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</si>
  <si>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</si>
  <si>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</si>
  <si>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</si>
  <si>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</si>
  <si>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</si>
  <si>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</si>
  <si>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</si>
  <si>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</si>
  <si>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EVNMVMPX02GB20D cuối tuần sau có hàng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</si>
  <si>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</si>
  <si>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</si>
  <si>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</si>
  <si>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</si>
  <si>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</si>
  <si>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</si>
  <si>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</si>
  <si>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</si>
  <si>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</si>
  <si>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</si>
  <si>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</si>
  <si>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</si>
  <si>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</si>
  <si>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</si>
  <si>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</si>
  <si>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</si>
  <si>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</si>
  <si>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</si>
  <si>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</si>
  <si>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</si>
  <si>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</si>
  <si>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</si>
  <si>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</si>
  <si>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</si>
  <si>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</si>
  <si>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</si>
  <si>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</si>
  <si>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</si>
  <si>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</si>
  <si>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</si>
  <si>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</si>
  <si>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</si>
  <si>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</si>
  <si>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</si>
  <si>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</si>
  <si>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</si>
  <si>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</si>
  <si>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</si>
  <si>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</si>
  <si>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</si>
  <si>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</si>
  <si>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</si>
  <si>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</si>
  <si>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</si>
  <si>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</si>
  <si>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</si>
  <si>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</si>
  <si>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</si>
  <si>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</si>
  <si>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</si>
  <si>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</si>
  <si>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</si>
  <si>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</si>
  <si>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</si>
  <si>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</si>
  <si>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</si>
  <si>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</si>
  <si>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</si>
  <si>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</si>
  <si>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</si>
  <si>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</si>
  <si>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</si>
  <si>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</si>
  <si>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</si>
  <si>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</si>
  <si>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</si>
  <si>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</si>
  <si>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</si>
  <si>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</si>
  <si>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</si>
  <si>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</si>
  <si>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</si>
  <si>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</si>
  <si>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</si>
  <si>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</si>
  <si>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</si>
  <si>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</si>
  <si>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</si>
  <si>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</si>
  <si>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</si>
  <si>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</si>
  <si>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</si>
  <si>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</si>
  <si>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</si>
  <si>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</si>
  <si>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</si>
  <si>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</si>
  <si>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</si>
  <si>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</si>
  <si>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</si>
  <si>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</si>
  <si>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</si>
  <si>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</si>
  <si>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</si>
  <si>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SIM 3D cuối tháng 3 hàng về</t>
  </si>
  <si>
    <t xml:space="preserve">ELITEBLANKSIM</t>
  </si>
  <si>
    <t xml:space="preserve">Elite</t>
  </si>
  <si>
    <t xml:space="preserve">tạm thời treo, đợi quyết định off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</si>
  <si>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</si>
  <si>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</si>
  <si>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</si>
  <si>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</si>
  <si>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</si>
  <si>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</si>
  <si>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</si>
  <si>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</si>
  <si>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</si>
  <si>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</si>
  <si>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</si>
  <si>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</si>
  <si>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</si>
  <si>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</si>
  <si>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</si>
  <si>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</si>
  <si>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</si>
  <si>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</si>
  <si>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</si>
  <si>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</si>
  <si>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</si>
  <si>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</si>
  <si>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</si>
  <si>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</si>
  <si>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</si>
  <si>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</si>
  <si>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</si>
  <si>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</si>
  <si>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</si>
  <si>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</si>
  <si>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</si>
  <si>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</si>
  <si>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</si>
  <si>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</si>
  <si>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THATM15GBFY07D chưa chốt được timeline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</si>
  <si>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</si>
  <si>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</si>
  <si>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</si>
  <si>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</si>
  <si>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</si>
  <si>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</si>
  <si>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</si>
  <si>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</si>
  <si>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</si>
  <si>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</si>
  <si>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</si>
  <si>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</si>
  <si>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</si>
  <si>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</si>
  <si>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</si>
  <si>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</si>
  <si>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</si>
  <si>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</si>
  <si>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</si>
  <si>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</si>
  <si>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</si>
  <si>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</si>
  <si>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</si>
  <si>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</si>
  <si>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</si>
  <si>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</si>
  <si>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</si>
  <si>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</si>
  <si>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</si>
  <si>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</si>
  <si>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</si>
  <si>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</si>
  <si>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</si>
  <si>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</si>
  <si>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</si>
  <si>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</si>
  <si>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</si>
  <si>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</si>
  <si>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</si>
  <si>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</si>
  <si>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</si>
  <si>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</si>
  <si>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</si>
  <si>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</si>
  <si>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</si>
  <si>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eSIM 3D dự kiến tsau có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</si>
  <si>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</si>
  <si>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</si>
  <si>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</si>
  <si>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</si>
  <si>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</si>
  <si>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</si>
  <si>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</si>
  <si>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</si>
  <si>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</si>
  <si>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</si>
  <si>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</si>
  <si>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</si>
  <si>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</si>
  <si>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</si>
  <si>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</si>
  <si>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</si>
  <si>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</si>
  <si>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</si>
  <si>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</si>
  <si>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</si>
  <si>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</si>
  <si>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ETHATMFY50GB10D, sẽ nhập thêm của commbitz</t>
  </si>
  <si>
    <t xml:space="preserve">ETHATMFY15GB07D</t>
  </si>
  <si>
    <t xml:space="preserve">ETHATMFY15GB07D dời nha, dự kiến cuối tháng 3, đầu tháng 4 đi tiền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</si>
  <si>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</si>
  <si>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</si>
  <si>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</si>
  <si>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</si>
  <si>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</si>
  <si>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</si>
  <si>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</si>
  <si>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</si>
  <si>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</si>
  <si>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</si>
  <si>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</si>
  <si>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</si>
  <si>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</si>
  <si>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</si>
  <si>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</si>
  <si>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</si>
  <si>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</si>
  <si>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</si>
  <si>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</si>
  <si>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</si>
  <si>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</si>
  <si>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EVNMVMPX02GB20D cuối tuần sau có hàng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</si>
  <si>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</si>
  <si>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</si>
  <si>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</si>
  <si>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</si>
  <si>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</si>
  <si>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</si>
  <si>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</si>
  <si>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</si>
  <si>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</si>
  <si>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</si>
  <si>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</si>
  <si>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</si>
  <si>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</si>
  <si>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</si>
  <si>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</si>
  <si>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</si>
  <si>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</si>
  <si>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</si>
  <si>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</si>
  <si>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</si>
  <si>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</si>
  <si>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</si>
  <si>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</si>
  <si>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</si>
  <si>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</si>
  <si>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</si>
  <si>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</si>
  <si>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</si>
  <si>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</si>
  <si>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</si>
  <si>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</si>
  <si>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</si>
  <si>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</si>
  <si>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</si>
  <si>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</si>
  <si>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</si>
  <si>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</si>
  <si>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</si>
  <si>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</si>
  <si>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</si>
  <si>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</si>
  <si>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</si>
  <si>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</si>
  <si>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</si>
  <si>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</si>
  <si>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</si>
  <si>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</si>
  <si>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</si>
  <si>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</si>
  <si>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</si>
  <si>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</si>
  <si>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</si>
  <si>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</si>
  <si>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</si>
  <si>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</si>
  <si>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</si>
  <si>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</si>
  <si>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</si>
  <si>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</si>
  <si>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</si>
  <si>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</si>
  <si>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</si>
  <si>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</si>
  <si>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</si>
  <si>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</si>
  <si>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</si>
  <si>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</si>
  <si>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</si>
  <si>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</si>
  <si>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</si>
  <si>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</si>
  <si>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</si>
  <si>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</si>
  <si>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</si>
  <si>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</si>
  <si>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</si>
  <si>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</si>
  <si>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</si>
  <si>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</si>
  <si>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</si>
  <si>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</si>
  <si>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</si>
  <si>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</si>
  <si>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</si>
  <si>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</si>
  <si>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</si>
  <si>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</si>
  <si>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</si>
  <si>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</si>
  <si>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</si>
  <si>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</si>
  <si>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</si>
  <si>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</si>
  <si>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</si>
  <si>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ELITEBLANKSIM</t>
  </si>
  <si>
    <t xml:space="preserve">Elite</t>
  </si>
  <si>
    <t xml:space="preserve">tạm thời treo, đợi quyết định off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</si>
  <si>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</si>
  <si>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</si>
  <si>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</si>
  <si>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</si>
  <si>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</si>
  <si>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</si>
  <si>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</si>
  <si>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</si>
  <si>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</si>
  <si>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</si>
  <si>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</si>
  <si>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</si>
  <si>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</si>
  <si>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</si>
  <si>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</si>
  <si>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</si>
  <si>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</si>
  <si>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</si>
  <si>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</si>
  <si>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</si>
  <si>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</si>
  <si>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</si>
  <si>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</si>
  <si>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</si>
  <si>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</si>
  <si>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</si>
  <si>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</si>
  <si>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</si>
  <si>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</si>
  <si>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</si>
  <si>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</si>
  <si>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</si>
  <si>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</si>
  <si>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</si>
  <si>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THATM15GBFY07D chưa chốt được timeline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</si>
  <si>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</si>
  <si>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</si>
  <si>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</si>
  <si>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</si>
  <si>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</si>
  <si>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</si>
  <si>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</si>
  <si>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</si>
  <si>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</si>
  <si>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</si>
  <si>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</si>
  <si>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</si>
  <si>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</si>
  <si>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</si>
  <si>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</si>
  <si>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</si>
  <si>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</si>
  <si>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</si>
  <si>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</si>
  <si>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</si>
  <si>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</si>
  <si>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</si>
  <si>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</si>
  <si>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</si>
  <si>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</si>
  <si>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</si>
  <si>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</si>
  <si>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</si>
  <si>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</si>
  <si>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</si>
  <si>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</si>
  <si>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</si>
  <si>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</si>
  <si>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</si>
  <si>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</si>
  <si>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</si>
  <si>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</si>
  <si>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</si>
  <si>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</si>
  <si>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</si>
  <si>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</si>
  <si>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</si>
  <si>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</si>
  <si>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</si>
  <si>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</si>
  <si>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Tuần này thanh toán sim/esim 3hk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</si>
  <si>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</si>
  <si>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</si>
  <si>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</si>
  <si>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</si>
  <si>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</si>
  <si>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</si>
  <si>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</si>
  <si>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</si>
  <si>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</si>
  <si>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</si>
  <si>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</si>
  <si>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</si>
  <si>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</si>
  <si>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</si>
  <si>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</si>
  <si>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</si>
  <si>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</si>
  <si>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</si>
  <si>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</si>
  <si>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</si>
  <si>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</si>
  <si>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ETHATMFY50GB10D, sẽ nhập thêm của commbitz</t>
  </si>
  <si>
    <t xml:space="preserve">ETHATMFY15GB07D</t>
  </si>
  <si>
    <t xml:space="preserve">ETHATMFY15GB07D dời nha, dự kiến cuối tháng 3, đầu tháng 4 đi tiền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</si>
  <si>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</si>
  <si>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</si>
  <si>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</si>
  <si>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</si>
  <si>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</si>
  <si>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</si>
  <si>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</si>
  <si>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</si>
  <si>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</si>
  <si>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</si>
  <si>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</si>
  <si>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</si>
  <si>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</si>
  <si>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</si>
  <si>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</si>
  <si>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</si>
  <si>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</si>
  <si>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</si>
  <si>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</si>
  <si>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</si>
  <si>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</si>
  <si>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EVNMVMPX02GB20D cuối tuần sau có hàng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</si>
  <si>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</si>
  <si>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</si>
  <si>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</si>
  <si>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</si>
  <si>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</si>
  <si>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</si>
  <si>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</si>
  <si>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</si>
  <si>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</si>
  <si>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</si>
  <si>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</si>
  <si>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</si>
  <si>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</si>
  <si>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</si>
  <si>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</si>
  <si>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</si>
  <si>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</si>
  <si>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</si>
  <si>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</si>
  <si>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</si>
  <si>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</si>
  <si>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</si>
  <si>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</si>
  <si>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</si>
  <si>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</si>
  <si>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</si>
  <si>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</si>
  <si>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</si>
  <si>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</si>
  <si>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</si>
  <si>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</si>
  <si>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</si>
  <si>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</si>
  <si>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</si>
  <si>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</si>
  <si>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</si>
  <si>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</si>
  <si>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</si>
  <si>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</si>
  <si>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</si>
  <si>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</si>
  <si>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</si>
  <si>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</si>
  <si>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</si>
  <si>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</si>
  <si>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</si>
  <si>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</si>
  <si>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</si>
  <si>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</si>
  <si>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</si>
  <si>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</si>
  <si>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</si>
  <si>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</si>
  <si>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</si>
  <si>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</si>
  <si>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</si>
  <si>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</si>
  <si>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</si>
  <si>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</si>
  <si>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</si>
  <si>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</si>
  <si>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</si>
  <si>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</si>
  <si>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</si>
  <si>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</si>
  <si>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</si>
  <si>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</si>
  <si>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</si>
  <si>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</si>
  <si>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</si>
  <si>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</si>
  <si>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</si>
  <si>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</si>
  <si>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</si>
  <si>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</si>
  <si>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</si>
  <si>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</si>
  <si>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</si>
  <si>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</si>
  <si>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</si>
  <si>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</si>
  <si>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</si>
  <si>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</si>
  <si>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</si>
  <si>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</si>
  <si>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</si>
  <si>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</si>
  <si>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</si>
  <si>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</si>
  <si>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</si>
  <si>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</si>
  <si>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</si>
  <si>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</si>
  <si>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ELITEBLANKSIM</t>
  </si>
  <si>
    <t xml:space="preserve">Elite</t>
  </si>
  <si>
    <t xml:space="preserve">tạm thời treo, đợi quyết định off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</si>
  <si>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</si>
  <si>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</si>
  <si>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</si>
  <si>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</si>
  <si>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</si>
  <si>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</si>
  <si>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</si>
  <si>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</si>
  <si>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</si>
  <si>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</si>
  <si>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</si>
  <si>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</si>
  <si>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</si>
  <si>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</si>
  <si>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</si>
  <si>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</si>
  <si>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</si>
  <si>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</si>
  <si>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</si>
  <si>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</si>
  <si>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</si>
  <si>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</si>
  <si>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</si>
  <si>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</si>
  <si>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</si>
  <si>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</si>
  <si>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</si>
  <si>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</si>
  <si>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</si>
  <si>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</si>
  <si>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</si>
  <si>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</si>
  <si>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</si>
  <si>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</si>
  <si>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</si>
  <si>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</si>
  <si>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</si>
  <si>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</si>
  <si>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</si>
  <si>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</si>
  <si>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</si>
  <si>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</si>
  <si>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</si>
  <si>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</si>
  <si>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</si>
  <si>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</si>
  <si>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</si>
  <si>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</si>
  <si>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</si>
  <si>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</si>
  <si>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</si>
  <si>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</si>
  <si>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</si>
  <si>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</si>
  <si>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</si>
  <si>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lại, mỗi tuần nhắc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</si>
  <si>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</si>
  <si>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</si>
  <si>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</si>
  <si>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</si>
  <si>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</si>
  <si>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</si>
  <si>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</si>
  <si>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</si>
  <si>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</si>
  <si>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</si>
  <si>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</si>
  <si>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</si>
  <si>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</si>
  <si>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</si>
  <si>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</si>
  <si>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</si>
  <si>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</si>
  <si>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</si>
  <si>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</si>
  <si>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</si>
  <si>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</si>
  <si>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</si>
  <si>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</si>
  <si>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</si>
  <si>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</si>
  <si>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</si>
  <si>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</si>
  <si>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</si>
  <si>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</si>
  <si>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</si>
  <si>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</si>
  <si>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</si>
  <si>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</si>
  <si>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</si>
  <si>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</si>
  <si>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</si>
  <si>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</si>
  <si>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</si>
  <si>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</si>
  <si>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</si>
  <si>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</si>
  <si>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</si>
  <si>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</si>
  <si>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</si>
  <si>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giữa tháng 3 đi tiền</t>
  </si>
  <si>
    <t xml:space="preserve">ETHATMFY15GB07D</t>
  </si>
  <si>
    <t xml:space="preserve">ETHDCBFY50GB10D</t>
  </si>
  <si>
    <t xml:space="preserve">Commbitz</t>
  </si>
  <si>
    <t xml:space="preserve">dự kiến cuối tuần có hàng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</si>
  <si>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</si>
  <si>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</si>
  <si>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</si>
  <si>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</si>
  <si>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</si>
  <si>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</si>
  <si>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</si>
  <si>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</si>
  <si>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</si>
  <si>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</si>
  <si>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</si>
  <si>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</si>
  <si>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</si>
  <si>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</si>
  <si>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</si>
  <si>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</si>
  <si>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</si>
  <si>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</si>
  <si>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</si>
  <si>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</si>
  <si>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</si>
  <si>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</si>
  <si>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</si>
  <si>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</si>
  <si>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</si>
  <si>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</si>
  <si>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</si>
  <si>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</si>
  <si>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</si>
  <si>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</si>
  <si>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</si>
  <si>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</si>
  <si>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</si>
  <si>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</si>
  <si>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</si>
  <si>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</si>
  <si>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</si>
  <si>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</si>
  <si>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</si>
  <si>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</si>
  <si>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</si>
  <si>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</si>
  <si>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</si>
  <si>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</si>
  <si>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</si>
  <si>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</si>
  <si>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</si>
  <si>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</si>
  <si>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</si>
  <si>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</si>
  <si>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</si>
  <si>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</si>
  <si>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</si>
  <si>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</si>
  <si>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</si>
  <si>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</si>
  <si>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</si>
  <si>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</si>
  <si>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</si>
  <si>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</si>
  <si>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</si>
  <si>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</si>
  <si>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</si>
  <si>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</si>
  <si>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</si>
  <si>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</si>
  <si>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</si>
  <si>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</si>
  <si>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</si>
  <si>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</si>
  <si>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</si>
  <si>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</si>
  <si>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</si>
  <si>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</si>
  <si>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</si>
  <si>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</si>
  <si>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</si>
  <si>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</si>
  <si>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</si>
  <si>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</si>
  <si>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</si>
  <si>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</si>
  <si>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</si>
  <si>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</si>
  <si>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</si>
  <si>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</si>
  <si>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</si>
  <si>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</si>
  <si>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</si>
  <si>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</si>
  <si>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</si>
  <si>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</si>
  <si>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</si>
  <si>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</si>
  <si>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</si>
  <si>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</si>
  <si>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</si>
  <si>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</si>
  <si>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</si>
  <si>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</si>
  <si>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</si>
  <si>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</si>
  <si>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</si>
  <si>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</si>
  <si>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</si>
  <si>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</si>
  <si>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</si>
  <si>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</si>
  <si>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</si>
  <si>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</si>
  <si>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</si>
  <si>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</si>
  <si>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</si>
  <si>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</si>
  <si>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</si>
  <si>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ELITEBLANKSIM</t>
  </si>
  <si>
    <t xml:space="preserve">Elite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</si>
  <si>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</si>
  <si>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</si>
  <si>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</si>
  <si>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</si>
  <si>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</si>
  <si>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</si>
  <si>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</si>
  <si>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</si>
  <si>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</si>
  <si>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</si>
  <si>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</si>
  <si>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</si>
  <si>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</si>
  <si>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</si>
  <si>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</si>
  <si>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</si>
  <si>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</si>
  <si>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</si>
  <si>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</si>
  <si>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</si>
  <si>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</si>
  <si>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</si>
  <si>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</si>
  <si>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</si>
  <si>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</si>
  <si>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</si>
  <si>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</si>
  <si>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</si>
  <si>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</si>
  <si>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</si>
  <si>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</si>
  <si>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</si>
  <si>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</si>
  <si>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</si>
  <si>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</si>
  <si>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</si>
  <si>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</si>
  <si>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</si>
  <si>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</si>
  <si>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</si>
  <si>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</si>
  <si>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</si>
  <si>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</si>
  <si>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</si>
  <si>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</si>
  <si>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</si>
  <si>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</si>
  <si>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</si>
  <si>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</si>
  <si>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</si>
  <si>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</si>
  <si>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</si>
  <si>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</si>
  <si>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</si>
  <si>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</si>
  <si>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</si>
  <si>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</si>
  <si>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</si>
  <si>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</si>
  <si>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</si>
  <si>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</si>
  <si>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</si>
  <si>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</si>
  <si>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</si>
  <si>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</si>
  <si>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</si>
  <si>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</si>
  <si>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</si>
  <si>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</si>
  <si>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</si>
  <si>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</si>
  <si>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</si>
  <si>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</si>
  <si>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</si>
  <si>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</si>
  <si>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</si>
  <si>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</si>
  <si>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</si>
  <si>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</si>
  <si>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</si>
  <si>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</si>
  <si>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</si>
  <si>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</si>
  <si>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</si>
  <si>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</si>
  <si>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</si>
  <si>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</si>
  <si>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</si>
  <si>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</si>
  <si>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</si>
  <si>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</si>
  <si>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</si>
  <si>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</si>
  <si>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</si>
  <si>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</si>
  <si>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</si>
  <si>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</si>
  <si>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</si>
  <si>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</si>
  <si>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</si>
  <si>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giữa tháng 3 đi tiền</t>
  </si>
  <si>
    <t xml:space="preserve">ETHATMFY15GB07D</t>
  </si>
  <si>
    <t xml:space="preserve">ETHDCBFY50GB10D</t>
  </si>
  <si>
    <t xml:space="preserve">Commbitz</t>
  </si>
  <si>
    <t xml:space="preserve">dự kiến cuối tuần có hàng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</si>
  <si>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</si>
  <si>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</si>
  <si>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</si>
  <si>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</si>
  <si>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</si>
  <si>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</si>
  <si>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</si>
  <si>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</si>
  <si>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</si>
  <si>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</si>
  <si>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</si>
  <si>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</si>
  <si>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</si>
  <si>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</si>
  <si>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</si>
  <si>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</si>
  <si>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</si>
  <si>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</si>
  <si>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</si>
  <si>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</si>
  <si>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</si>
  <si>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</si>
  <si>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</si>
  <si>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</si>
  <si>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</si>
  <si>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</si>
  <si>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</si>
  <si>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</si>
  <si>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</si>
  <si>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</si>
  <si>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</si>
  <si>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</si>
  <si>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</si>
  <si>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</si>
  <si>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</si>
  <si>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</si>
  <si>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</si>
  <si>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</si>
  <si>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</si>
  <si>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</si>
  <si>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</si>
  <si>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</si>
  <si>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</si>
  <si>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</si>
  <si>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</si>
  <si>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</si>
  <si>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</si>
  <si>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</si>
  <si>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</si>
  <si>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</si>
  <si>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</si>
  <si>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</si>
  <si>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</si>
  <si>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</si>
  <si>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</si>
  <si>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</si>
  <si>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</si>
  <si>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</si>
  <si>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</si>
  <si>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</si>
  <si>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</si>
  <si>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</si>
  <si>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</si>
  <si>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</si>
  <si>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</si>
  <si>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</si>
  <si>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</si>
  <si>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</si>
  <si>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</si>
  <si>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</si>
  <si>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</si>
  <si>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</si>
  <si>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</si>
  <si>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</si>
  <si>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</si>
  <si>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</si>
  <si>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</si>
  <si>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</si>
  <si>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</si>
  <si>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</si>
  <si>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</si>
  <si>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</si>
  <si>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</si>
  <si>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</si>
  <si>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</si>
  <si>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</si>
  <si>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</si>
  <si>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</si>
  <si>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</si>
  <si>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</si>
  <si>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</si>
  <si>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</si>
  <si>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</si>
  <si>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</si>
  <si>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</si>
  <si>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</si>
  <si>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</si>
  <si>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</si>
  <si>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</si>
  <si>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</si>
  <si>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</si>
  <si>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</si>
  <si>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</si>
  <si>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</si>
  <si>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</si>
  <si>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</si>
  <si>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</si>
  <si>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</si>
  <si>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</si>
  <si>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</si>
  <si>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</si>
  <si>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</si>
  <si>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</si>
  <si>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</si>
  <si>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</si>
  <si>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ELITEBLANKSIM</t>
  </si>
  <si>
    <t xml:space="preserve">Elite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</si>
  <si>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</si>
  <si>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</si>
  <si>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</si>
  <si>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</si>
  <si>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</si>
  <si>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</si>
  <si>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</si>
  <si>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</si>
  <si>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</si>
  <si>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</si>
  <si>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</si>
  <si>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</si>
  <si>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</si>
  <si>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</si>
  <si>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</si>
  <si>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</si>
  <si>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</si>
  <si>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</si>
  <si>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</si>
  <si>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</si>
  <si>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</si>
  <si>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</si>
  <si>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</si>
  <si>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</si>
  <si>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</si>
  <si>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</si>
  <si>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</si>
  <si>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</si>
  <si>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</si>
  <si>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</si>
  <si>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</si>
  <si>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</si>
  <si>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</si>
  <si>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</si>
  <si>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</si>
  <si>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</si>
  <si>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</si>
  <si>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</si>
  <si>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</si>
  <si>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</si>
  <si>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</si>
  <si>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</si>
  <si>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</si>
  <si>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</si>
  <si>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</si>
  <si>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</si>
  <si>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</si>
  <si>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</si>
  <si>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</si>
  <si>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</si>
  <si>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</si>
  <si>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</si>
  <si>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</si>
  <si>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</si>
  <si>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</si>
  <si>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</si>
  <si>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</si>
  <si>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</si>
  <si>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</si>
  <si>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</si>
  <si>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</si>
  <si>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</si>
  <si>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</si>
  <si>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</si>
  <si>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</si>
  <si>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</si>
  <si>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</si>
  <si>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</si>
  <si>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</si>
  <si>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</si>
  <si>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</si>
  <si>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</si>
  <si>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</si>
  <si>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</si>
  <si>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</si>
  <si>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</si>
  <si>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</si>
  <si>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</si>
  <si>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</si>
  <si>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</si>
  <si>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</si>
  <si>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</si>
  <si>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</si>
  <si>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</si>
  <si>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</si>
  <si>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</si>
  <si>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</si>
  <si>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</si>
  <si>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</si>
  <si>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</si>
  <si>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</si>
  <si>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</si>
  <si>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</si>
  <si>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</si>
  <si>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</si>
  <si>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</si>
  <si>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</si>
  <si>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</si>
  <si>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</si>
  <si>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</si>
  <si>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giữa tháng 3 đi tiền</t>
  </si>
  <si>
    <t xml:space="preserve">ETHATMFY15GB07D</t>
  </si>
  <si>
    <t xml:space="preserve">ETHDCBFY50GB10D</t>
  </si>
  <si>
    <t xml:space="preserve">Commbitz</t>
  </si>
  <si>
    <t xml:space="preserve">dự kiến cuối tuần có hàng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</si>
  <si>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</si>
  <si>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</si>
  <si>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</si>
  <si>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</si>
  <si>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</si>
  <si>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</si>
  <si>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</si>
  <si>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</si>
  <si>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</si>
  <si>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</si>
  <si>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</si>
  <si>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</si>
  <si>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</si>
  <si>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</si>
  <si>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</si>
  <si>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</si>
  <si>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</si>
  <si>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</si>
  <si>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</si>
  <si>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</si>
  <si>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</si>
  <si>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</si>
  <si>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</si>
  <si>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</si>
  <si>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</si>
  <si>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</si>
  <si>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</si>
  <si>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</si>
  <si>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</si>
  <si>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</si>
  <si>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</si>
  <si>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</si>
  <si>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</si>
  <si>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</si>
  <si>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</si>
  <si>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</si>
  <si>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</si>
  <si>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</si>
  <si>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</si>
  <si>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</si>
  <si>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</si>
  <si>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</si>
  <si>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</si>
  <si>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</si>
  <si>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</si>
  <si>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</si>
  <si>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</si>
  <si>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</si>
  <si>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</si>
  <si>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</si>
  <si>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</si>
  <si>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</si>
  <si>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</si>
  <si>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</si>
  <si>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</si>
  <si>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</si>
  <si>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</si>
  <si>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</si>
  <si>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</si>
  <si>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</si>
  <si>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</si>
  <si>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</si>
  <si>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</si>
  <si>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</si>
  <si>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</si>
  <si>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</si>
  <si>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</si>
  <si>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</si>
  <si>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</si>
  <si>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</si>
  <si>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</si>
  <si>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</si>
  <si>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</si>
  <si>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</si>
  <si>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</si>
  <si>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</si>
  <si>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</si>
  <si>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</si>
  <si>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</si>
  <si>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</si>
  <si>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</si>
  <si>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</si>
  <si>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</si>
  <si>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</si>
  <si>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</si>
  <si>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</si>
  <si>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</si>
  <si>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</si>
  <si>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</si>
  <si>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</si>
  <si>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</si>
  <si>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</si>
  <si>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</si>
  <si>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</si>
  <si>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</si>
  <si>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</si>
  <si>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</si>
  <si>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</si>
  <si>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</si>
  <si>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</si>
  <si>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</si>
  <si>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</si>
  <si>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</si>
  <si>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</si>
  <si>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</si>
  <si>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</si>
  <si>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</si>
  <si>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</si>
  <si>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</si>
  <si>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</si>
  <si>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</si>
  <si>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</si>
  <si>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</si>
  <si>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</si>
  <si>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</si>
  <si>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ELITEBLANKSIM</t>
  </si>
  <si>
    <t xml:space="preserve">Elite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</si>
  <si>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</si>
  <si>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</si>
  <si>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</si>
  <si>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</si>
  <si>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</si>
  <si>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</si>
  <si>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</si>
  <si>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</si>
  <si>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</si>
  <si>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</si>
  <si>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</si>
  <si>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</si>
  <si>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</si>
  <si>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</si>
  <si>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</si>
  <si>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</si>
  <si>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</si>
  <si>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</si>
  <si>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</si>
  <si>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</si>
  <si>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</si>
  <si>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</si>
  <si>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</si>
  <si>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</si>
  <si>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</si>
  <si>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</si>
  <si>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</si>
  <si>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</si>
  <si>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</si>
  <si>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</si>
  <si>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</si>
  <si>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</si>
  <si>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</si>
  <si>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</si>
  <si>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</si>
  <si>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</si>
  <si>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</si>
  <si>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</si>
  <si>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</si>
  <si>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</si>
  <si>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</si>
  <si>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</si>
  <si>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</si>
  <si>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</si>
  <si>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</si>
  <si>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</si>
  <si>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</si>
  <si>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</si>
  <si>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</si>
  <si>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</si>
  <si>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</si>
  <si>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</si>
  <si>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</si>
  <si>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</si>
  <si>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</si>
  <si>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</si>
  <si>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</si>
  <si>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</si>
  <si>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</si>
  <si>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</si>
  <si>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</si>
  <si>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</si>
  <si>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</si>
  <si>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</si>
  <si>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</si>
  <si>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</si>
  <si>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</si>
  <si>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</si>
  <si>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</si>
  <si>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</si>
  <si>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</si>
  <si>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</si>
  <si>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</si>
  <si>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</si>
  <si>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</si>
  <si>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</si>
  <si>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</si>
  <si>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</si>
  <si>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</si>
  <si>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</si>
  <si>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</si>
  <si>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</si>
  <si>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</si>
  <si>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</si>
  <si>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</si>
  <si>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</si>
  <si>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</si>
  <si>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</si>
  <si>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</si>
  <si>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</si>
  <si>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</si>
  <si>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</si>
  <si>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</si>
  <si>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</si>
  <si>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</si>
  <si>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</si>
  <si>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</si>
  <si>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</si>
  <si>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</si>
  <si>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</si>
  <si>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</si>
  <si>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giữa tháng 3 đi tiền</t>
  </si>
  <si>
    <t xml:space="preserve">ETHATMFY15GB07D</t>
  </si>
  <si>
    <t xml:space="preserve">ETHDCBFY50GB10D</t>
  </si>
  <si>
    <t xml:space="preserve">Commbitz</t>
  </si>
  <si>
    <t xml:space="preserve">dự kiến cuối tuần có hàng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</si>
  <si>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</si>
  <si>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</si>
  <si>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</si>
  <si>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</si>
  <si>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</si>
  <si>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</si>
  <si>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</si>
  <si>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</si>
  <si>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</si>
  <si>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</si>
  <si>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</si>
  <si>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</si>
  <si>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</si>
  <si>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</si>
  <si>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</si>
  <si>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</si>
  <si>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</si>
  <si>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</si>
  <si>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</si>
  <si>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</si>
  <si>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</si>
  <si>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</si>
  <si>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</si>
  <si>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</si>
  <si>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</si>
  <si>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</si>
  <si>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</si>
  <si>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</si>
  <si>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</si>
  <si>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</si>
  <si>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</si>
  <si>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</si>
  <si>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</si>
  <si>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</si>
  <si>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</si>
  <si>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</si>
  <si>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</si>
  <si>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</si>
  <si>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</si>
  <si>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</si>
  <si>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</si>
  <si>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</si>
  <si>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</si>
  <si>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</si>
  <si>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</si>
  <si>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</si>
  <si>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</si>
  <si>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</si>
  <si>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</si>
  <si>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</si>
  <si>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</si>
  <si>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</si>
  <si>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</si>
  <si>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</si>
  <si>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</si>
  <si>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</si>
  <si>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</si>
  <si>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</si>
  <si>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</si>
  <si>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</si>
  <si>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</si>
  <si>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</si>
  <si>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</si>
  <si>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</si>
  <si>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</si>
  <si>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</si>
  <si>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</si>
  <si>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</si>
  <si>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</si>
  <si>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</si>
  <si>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</si>
  <si>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</si>
  <si>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</si>
  <si>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</si>
  <si>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</si>
  <si>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</si>
  <si>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</si>
  <si>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</si>
  <si>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</si>
  <si>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</si>
  <si>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</si>
  <si>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</si>
  <si>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</si>
  <si>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</si>
  <si>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</si>
  <si>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</si>
  <si>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</si>
  <si>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</si>
  <si>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</si>
  <si>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</si>
  <si>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</si>
  <si>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</si>
  <si>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</si>
  <si>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</si>
  <si>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</si>
  <si>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</si>
  <si>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</si>
  <si>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</si>
  <si>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</si>
  <si>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</si>
  <si>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</si>
  <si>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</si>
  <si>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</si>
  <si>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</si>
  <si>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</si>
  <si>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</si>
  <si>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</si>
  <si>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</si>
  <si>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</si>
  <si>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</si>
  <si>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</si>
  <si>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</si>
  <si>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</si>
  <si>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</si>
  <si>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</si>
  <si>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ELITEBLANKSIM</t>
  </si>
  <si>
    <t xml:space="preserve">Elite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</si>
  <si>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</si>
  <si>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</si>
  <si>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</si>
  <si>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</si>
  <si>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</si>
  <si>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</si>
  <si>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</si>
  <si>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</si>
  <si>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</si>
  <si>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</si>
  <si>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</si>
  <si>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</si>
  <si>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</si>
  <si>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</si>
  <si>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</si>
  <si>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</si>
  <si>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</si>
  <si>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</si>
  <si>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</si>
  <si>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</si>
  <si>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</si>
  <si>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</si>
  <si>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</si>
  <si>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</si>
  <si>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</si>
  <si>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</si>
  <si>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</si>
  <si>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</si>
  <si>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</si>
  <si>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</si>
  <si>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</si>
  <si>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</si>
  <si>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</si>
  <si>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</si>
  <si>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</si>
  <si>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</si>
  <si>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</si>
  <si>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</si>
  <si>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</si>
  <si>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</si>
  <si>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</si>
  <si>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</si>
  <si>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</si>
  <si>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</si>
  <si>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</si>
  <si>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</si>
  <si>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</si>
  <si>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</si>
  <si>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</si>
  <si>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</si>
  <si>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</si>
  <si>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</si>
  <si>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</si>
  <si>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</si>
  <si>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</si>
  <si>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</si>
  <si>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</si>
  <si>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</si>
  <si>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</si>
  <si>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</si>
  <si>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</si>
  <si>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</si>
  <si>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</si>
  <si>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</si>
  <si>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</si>
  <si>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</si>
  <si>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</si>
  <si>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</si>
  <si>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</si>
  <si>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</si>
  <si>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</si>
  <si>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</si>
  <si>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</si>
  <si>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</si>
  <si>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</si>
  <si>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</si>
  <si>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</si>
  <si>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</si>
  <si>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</si>
  <si>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</si>
  <si>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đầu tháng 2 push lại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</si>
  <si>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</si>
  <si>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</si>
  <si>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</si>
  <si>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</si>
  <si>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</si>
  <si>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</si>
  <si>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</si>
  <si>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</si>
  <si>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</si>
  <si>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</si>
  <si>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</si>
  <si>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</si>
  <si>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</si>
  <si>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</si>
  <si>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</si>
  <si>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</si>
  <si>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</si>
  <si>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</si>
  <si>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</si>
  <si>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</si>
  <si>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</si>
  <si>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dự kiến cuối tuần có hàng</t>
  </si>
  <si>
    <t xml:space="preserve">ETHATMFY15GB07D</t>
  </si>
  <si>
    <t xml:space="preserve">set mức chặn, hết hàng off chuyển qua TM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</si>
  <si>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</si>
  <si>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</si>
  <si>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</si>
  <si>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</si>
  <si>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</si>
  <si>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</si>
  <si>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</si>
  <si>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</si>
  <si>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</si>
  <si>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</si>
  <si>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</si>
  <si>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</si>
  <si>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</si>
  <si>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</si>
  <si>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</si>
  <si>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</si>
  <si>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</si>
  <si>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</si>
  <si>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</si>
  <si>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</si>
  <si>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</si>
  <si>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</si>
  <si>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</si>
  <si>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</si>
  <si>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</si>
  <si>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</si>
  <si>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</si>
  <si>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</si>
  <si>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</si>
  <si>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</si>
  <si>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</si>
  <si>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</si>
  <si>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</si>
  <si>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</si>
  <si>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</si>
  <si>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</si>
  <si>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</si>
  <si>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</si>
  <si>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</si>
  <si>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</si>
  <si>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</si>
  <si>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</si>
  <si>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</si>
  <si>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</si>
  <si>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</si>
  <si>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</si>
  <si>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</si>
  <si>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</si>
  <si>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</si>
  <si>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</si>
  <si>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</si>
  <si>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</si>
  <si>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</si>
  <si>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</si>
  <si>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</si>
  <si>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</si>
  <si>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</si>
  <si>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</si>
  <si>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</si>
  <si>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</si>
  <si>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</si>
  <si>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</si>
  <si>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</si>
  <si>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</si>
  <si>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</si>
  <si>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</si>
  <si>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</si>
  <si>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</si>
  <si>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</si>
  <si>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</si>
  <si>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</si>
  <si>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</si>
  <si>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</si>
  <si>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</si>
  <si>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</si>
  <si>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</si>
  <si>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</si>
  <si>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3HK (HKD)</t>
  </si>
  <si>
    <t xml:space="preserve">Treo số dư này chờ xử lý sau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</si>
  <si>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</si>
  <si>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</si>
  <si>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</si>
  <si>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</si>
  <si>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</si>
  <si>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</si>
  <si>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</si>
  <si>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</si>
  <si>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</si>
  <si>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</si>
  <si>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</si>
  <si>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</si>
  <si>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</si>
  <si>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</si>
  <si>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</si>
  <si>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</si>
  <si>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</si>
  <si>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</si>
  <si>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</si>
  <si>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</si>
  <si>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</si>
  <si>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</si>
  <si>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</si>
  <si>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</si>
  <si>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</si>
  <si>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</si>
  <si>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</si>
  <si>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</si>
  <si>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</si>
  <si>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</si>
  <si>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</si>
  <si>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</si>
  <si>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</si>
  <si>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</si>
  <si>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</si>
  <si>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</si>
  <si>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</si>
  <si>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</si>
  <si>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</si>
  <si>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</si>
  <si>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ELITEBLANKSIM</t>
  </si>
  <si>
    <t xml:space="preserve">Elite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</si>
  <si>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</si>
  <si>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</si>
  <si>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</si>
  <si>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</si>
  <si>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</si>
  <si>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</si>
  <si>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</si>
  <si>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</si>
  <si>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</si>
  <si>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</si>
  <si>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</si>
  <si>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</si>
  <si>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</si>
  <si>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</si>
  <si>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</si>
  <si>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</si>
  <si>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</si>
  <si>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</si>
  <si>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</si>
  <si>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</si>
  <si>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</si>
  <si>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</si>
  <si>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</si>
  <si>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</si>
  <si>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</si>
  <si>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</si>
  <si>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</si>
  <si>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</si>
  <si>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</si>
  <si>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</si>
  <si>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</si>
  <si>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</si>
  <si>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</si>
  <si>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</si>
  <si>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</si>
  <si>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</si>
  <si>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</si>
  <si>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</si>
  <si>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</si>
  <si>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</si>
  <si>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</si>
  <si>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</si>
  <si>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</si>
  <si>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</si>
  <si>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</si>
  <si>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</si>
  <si>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</si>
  <si>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</si>
  <si>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</si>
  <si>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</si>
  <si>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</si>
  <si>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</si>
  <si>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</si>
  <si>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</si>
  <si>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</si>
  <si>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</si>
  <si>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</si>
  <si>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</si>
  <si>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</si>
  <si>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</si>
  <si>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</si>
  <si>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</si>
  <si>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</si>
  <si>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</si>
  <si>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</si>
  <si>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</si>
  <si>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</si>
  <si>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</si>
  <si>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</si>
  <si>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</si>
  <si>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</si>
  <si>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</si>
  <si>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</si>
  <si>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</si>
  <si>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</si>
  <si>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</si>
  <si>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</si>
  <si>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</si>
  <si>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</si>
  <si>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</si>
  <si>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đầu tháng 2 push lại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</si>
  <si>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</si>
  <si>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</si>
  <si>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</si>
  <si>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</si>
  <si>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</si>
  <si>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</si>
  <si>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</si>
  <si>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</si>
  <si>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</si>
  <si>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</si>
  <si>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</si>
  <si>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</si>
  <si>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</si>
  <si>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</si>
  <si>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</si>
  <si>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</si>
  <si>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</si>
  <si>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</si>
  <si>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</si>
  <si>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</si>
  <si>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</si>
  <si>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dự kiến cuối tuần có hàng</t>
  </si>
  <si>
    <t xml:space="preserve">ETHATMFY15GB07D</t>
  </si>
  <si>
    <t xml:space="preserve">set mức chặn, hết hàng off chuyển qua TM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</si>
  <si>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</si>
  <si>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</si>
  <si>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</si>
  <si>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</si>
  <si>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</si>
  <si>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</si>
  <si>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</si>
  <si>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</si>
  <si>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</si>
  <si>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</si>
  <si>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</si>
  <si>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</si>
  <si>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</si>
  <si>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</si>
  <si>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</si>
  <si>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</si>
  <si>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</si>
  <si>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</si>
  <si>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</si>
  <si>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</si>
  <si>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</si>
  <si>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</si>
  <si>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</si>
  <si>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</si>
  <si>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</si>
  <si>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</si>
  <si>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</si>
  <si>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</si>
  <si>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</si>
  <si>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</si>
  <si>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</si>
  <si>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</si>
  <si>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</si>
  <si>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</si>
  <si>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</si>
  <si>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</si>
  <si>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</si>
  <si>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</si>
  <si>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</si>
  <si>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</si>
  <si>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</si>
  <si>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</si>
  <si>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</si>
  <si>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</si>
  <si>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</si>
  <si>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</si>
  <si>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</si>
  <si>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</si>
  <si>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</si>
  <si>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</si>
  <si>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</si>
  <si>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</si>
  <si>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</si>
  <si>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</si>
  <si>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</si>
  <si>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</si>
  <si>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</si>
  <si>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</si>
  <si>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</si>
  <si>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</si>
  <si>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</si>
  <si>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</si>
  <si>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</si>
  <si>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</si>
  <si>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</si>
  <si>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</si>
  <si>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</si>
  <si>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</si>
  <si>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</si>
  <si>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</si>
  <si>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</si>
  <si>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</si>
  <si>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</si>
  <si>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</si>
  <si>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</si>
  <si>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</si>
  <si>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</si>
  <si>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3HK (HKD)</t>
  </si>
  <si>
    <t xml:space="preserve">Treo số dư này chờ xử lý sau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</si>
  <si>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</si>
  <si>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</si>
  <si>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</si>
  <si>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</si>
  <si>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</si>
  <si>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</si>
  <si>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</si>
  <si>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</si>
  <si>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</si>
  <si>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</si>
  <si>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</si>
  <si>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</si>
  <si>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</si>
  <si>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</si>
  <si>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</si>
  <si>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</si>
  <si>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</si>
  <si>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</si>
  <si>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</si>
  <si>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</si>
  <si>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</si>
  <si>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</si>
  <si>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</si>
  <si>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</si>
  <si>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</si>
  <si>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</si>
  <si>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</si>
  <si>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</si>
  <si>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</si>
  <si>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</si>
  <si>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</si>
  <si>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</si>
  <si>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</si>
  <si>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</si>
  <si>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</si>
  <si>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</si>
  <si>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</si>
  <si>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</si>
  <si>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</si>
  <si>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</si>
  <si>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ELITEBLANKSIM</t>
  </si>
  <si>
    <t xml:space="preserve">Elite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</si>
  <si>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</si>
  <si>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</si>
  <si>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</si>
  <si>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</si>
  <si>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</si>
  <si>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</si>
  <si>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</si>
  <si>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</si>
  <si>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</si>
  <si>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</si>
  <si>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</si>
  <si>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</si>
  <si>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</si>
  <si>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</si>
  <si>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</si>
  <si>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</si>
  <si>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</si>
  <si>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</si>
  <si>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</si>
  <si>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</si>
  <si>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</si>
  <si>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</si>
  <si>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</si>
  <si>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</si>
  <si>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</si>
  <si>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</si>
  <si>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</si>
  <si>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</si>
  <si>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</si>
  <si>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</si>
  <si>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</si>
  <si>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</si>
  <si>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</si>
  <si>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</si>
  <si>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</si>
  <si>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</si>
  <si>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</si>
  <si>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</si>
  <si>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</si>
  <si>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</si>
  <si>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</si>
  <si>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</si>
  <si>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</si>
  <si>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</si>
  <si>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</si>
  <si>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</si>
  <si>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</si>
  <si>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</si>
  <si>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</si>
  <si>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</si>
  <si>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</si>
  <si>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</si>
  <si>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</si>
  <si>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</si>
  <si>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</si>
  <si>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</si>
  <si>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</si>
  <si>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</si>
  <si>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</si>
  <si>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</si>
  <si>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</si>
  <si>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</si>
  <si>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</si>
  <si>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</si>
  <si>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</si>
  <si>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</si>
  <si>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</si>
  <si>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</si>
  <si>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</si>
  <si>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</si>
  <si>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</si>
  <si>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</si>
  <si>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</si>
  <si>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</si>
  <si>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</si>
  <si>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</si>
  <si>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</si>
  <si>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</si>
  <si>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</si>
  <si>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</si>
  <si>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đầu tháng 2 push lại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</si>
  <si>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</si>
  <si>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</si>
  <si>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</si>
  <si>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</si>
  <si>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</si>
  <si>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</si>
  <si>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</si>
  <si>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</si>
  <si>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</si>
  <si>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</si>
  <si>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</si>
  <si>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</si>
  <si>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</si>
  <si>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</si>
  <si>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</si>
  <si>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</si>
  <si>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</si>
  <si>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</si>
  <si>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</si>
  <si>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</si>
  <si>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</si>
  <si>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dự kiến cuối tuần có hàng</t>
  </si>
  <si>
    <t xml:space="preserve">ETHATMFY15GB07D</t>
  </si>
  <si>
    <t xml:space="preserve">set mức chặn, hết hàng off chuyển qua TM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</si>
  <si>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</si>
  <si>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</si>
  <si>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</si>
  <si>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</si>
  <si>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</si>
  <si>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</si>
  <si>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</si>
  <si>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</si>
  <si>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</si>
  <si>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</si>
  <si>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</si>
  <si>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</si>
  <si>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</si>
  <si>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</si>
  <si>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</si>
  <si>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</si>
  <si>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</si>
  <si>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</si>
  <si>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</si>
  <si>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</si>
  <si>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</si>
  <si>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</si>
  <si>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</si>
  <si>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</si>
  <si>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</si>
  <si>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</si>
  <si>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</si>
  <si>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</si>
  <si>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</si>
  <si>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</si>
  <si>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</si>
  <si>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</si>
  <si>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</si>
  <si>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</si>
  <si>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</si>
  <si>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</si>
  <si>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</si>
  <si>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</si>
  <si>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</si>
  <si>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</si>
  <si>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</si>
  <si>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</si>
  <si>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</si>
  <si>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</si>
  <si>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</si>
  <si>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</si>
  <si>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</si>
  <si>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</si>
  <si>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</si>
  <si>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</si>
  <si>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</si>
  <si>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</si>
  <si>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</si>
  <si>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</si>
  <si>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</si>
  <si>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</si>
  <si>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</si>
  <si>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</si>
  <si>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</si>
  <si>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</si>
  <si>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</si>
  <si>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</si>
  <si>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</si>
  <si>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</si>
  <si>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</si>
  <si>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</si>
  <si>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</si>
  <si>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</si>
  <si>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</si>
  <si>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</si>
  <si>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</si>
  <si>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</si>
  <si>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</si>
  <si>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</si>
  <si>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</si>
  <si>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</si>
  <si>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</si>
  <si>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3HK (HKD)</t>
  </si>
  <si>
    <t xml:space="preserve">Treo số dư này chờ xử lý sau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</si>
  <si>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</si>
  <si>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</si>
  <si>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</si>
  <si>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</si>
  <si>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</si>
  <si>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</si>
  <si>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</si>
  <si>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</si>
  <si>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</si>
  <si>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</si>
  <si>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</si>
  <si>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</si>
  <si>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</si>
  <si>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</si>
  <si>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</si>
  <si>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</si>
  <si>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</si>
  <si>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</si>
  <si>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</si>
  <si>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</si>
  <si>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</si>
  <si>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</si>
  <si>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</si>
  <si>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</si>
  <si>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</si>
  <si>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</si>
  <si>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</si>
  <si>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</si>
  <si>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</si>
  <si>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</si>
  <si>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</si>
  <si>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</si>
  <si>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</si>
  <si>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</si>
  <si>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</si>
  <si>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</si>
  <si>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</si>
  <si>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</si>
  <si>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</si>
  <si>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</si>
  <si>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ELITEBLANKSIM</t>
  </si>
  <si>
    <t xml:space="preserve">Elite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</si>
  <si>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</si>
  <si>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</si>
  <si>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</si>
  <si>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</si>
  <si>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</si>
  <si>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</si>
  <si>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</si>
  <si>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</si>
  <si>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</si>
  <si>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</si>
  <si>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</si>
  <si>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</si>
  <si>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</si>
  <si>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</si>
  <si>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</si>
  <si>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</si>
  <si>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</si>
  <si>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</si>
  <si>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</si>
  <si>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</si>
  <si>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</si>
  <si>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</si>
  <si>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</si>
  <si>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</si>
  <si>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</si>
  <si>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</si>
  <si>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</si>
  <si>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</si>
  <si>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</si>
  <si>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</si>
  <si>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</si>
  <si>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</si>
  <si>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</si>
  <si>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</si>
  <si>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</si>
  <si>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</si>
  <si>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</si>
  <si>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</si>
  <si>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</si>
  <si>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</si>
  <si>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</si>
  <si>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</si>
  <si>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</si>
  <si>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</si>
  <si>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</si>
  <si>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</si>
  <si>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</si>
  <si>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</si>
  <si>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</si>
  <si>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</si>
  <si>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</si>
  <si>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</si>
  <si>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</si>
  <si>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</si>
  <si>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</si>
  <si>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</si>
  <si>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</si>
  <si>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</si>
  <si>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</si>
  <si>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</si>
  <si>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</si>
  <si>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</si>
  <si>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</si>
  <si>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</si>
  <si>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</si>
  <si>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</si>
  <si>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</si>
  <si>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</si>
  <si>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</si>
  <si>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</si>
  <si>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</si>
  <si>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</si>
  <si>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</si>
  <si>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</si>
  <si>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</si>
  <si>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</si>
  <si>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</si>
  <si>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</si>
  <si>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</si>
  <si>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</si>
  <si>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đầu tháng 2 push lại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</si>
  <si>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</si>
  <si>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</si>
  <si>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</si>
  <si>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</si>
  <si>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</si>
  <si>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</si>
  <si>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</si>
  <si>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</si>
  <si>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</si>
  <si>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</si>
  <si>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</si>
  <si>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</si>
  <si>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</si>
  <si>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</si>
  <si>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</si>
  <si>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</si>
  <si>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</si>
  <si>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</si>
  <si>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</si>
  <si>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</si>
  <si>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</si>
  <si>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dự kiến cuối tuần có hàng</t>
  </si>
  <si>
    <t xml:space="preserve">ETHATMFY15GB07D</t>
  </si>
  <si>
    <t xml:space="preserve">set mức chặn, hết hàng off chuyển qua TM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</si>
  <si>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</si>
  <si>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</si>
  <si>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</si>
  <si>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</si>
  <si>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</si>
  <si>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</si>
  <si>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</si>
  <si>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</si>
  <si>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</si>
  <si>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</si>
  <si>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</si>
  <si>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</si>
  <si>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</si>
  <si>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</si>
  <si>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</si>
  <si>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</si>
  <si>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</si>
  <si>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</si>
  <si>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</si>
  <si>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</si>
  <si>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</si>
  <si>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</si>
  <si>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</si>
  <si>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</si>
  <si>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</si>
  <si>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</si>
  <si>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</si>
  <si>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Preparing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</si>
  <si>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</si>
  <si>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</si>
  <si>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</si>
  <si>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</si>
  <si>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</si>
  <si>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</si>
  <si>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</si>
  <si>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</si>
  <si>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</si>
  <si>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</si>
  <si>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</si>
  <si>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</si>
  <si>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</si>
  <si>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</si>
  <si>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</si>
  <si>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</si>
  <si>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</si>
  <si>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</si>
  <si>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</si>
  <si>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</si>
  <si>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</si>
  <si>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</si>
  <si>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</si>
  <si>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</si>
  <si>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</si>
  <si>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</si>
  <si>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</si>
  <si>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</si>
  <si>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</si>
  <si>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</si>
  <si>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</si>
  <si>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</si>
  <si>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</si>
  <si>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</si>
  <si>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</si>
  <si>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</si>
  <si>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</si>
  <si>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</si>
  <si>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</si>
  <si>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</si>
  <si>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</si>
  <si>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</si>
  <si>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</si>
  <si>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</si>
  <si>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</si>
  <si>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</si>
  <si>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</si>
  <si>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</si>
  <si>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</si>
  <si>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</si>
  <si>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3HK (HKD)</t>
  </si>
  <si>
    <t xml:space="preserve">Treo số dư này chờ xử lý sau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</si>
  <si>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</si>
  <si>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</si>
  <si>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</si>
  <si>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</si>
  <si>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</si>
  <si>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</si>
  <si>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</si>
  <si>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</si>
  <si>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</si>
  <si>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</si>
  <si>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</si>
  <si>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</si>
  <si>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</si>
  <si>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</si>
  <si>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</si>
  <si>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</si>
  <si>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</si>
  <si>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</si>
  <si>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</si>
  <si>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</si>
  <si>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</si>
  <si>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</si>
  <si>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</si>
  <si>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</si>
  <si>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</si>
  <si>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</si>
  <si>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</si>
  <si>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</si>
  <si>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</si>
  <si>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</si>
  <si>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</si>
  <si>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</si>
  <si>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</si>
  <si>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</si>
  <si>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</si>
  <si>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</si>
  <si>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</si>
  <si>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</si>
  <si>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</si>
  <si>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</si>
  <si>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ELITEBLANKSIM</t>
  </si>
  <si>
    <t xml:space="preserve">Elite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</si>
  <si>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</si>
  <si>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</si>
  <si>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</si>
  <si>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</si>
  <si>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</si>
  <si>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</si>
  <si>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</si>
  <si>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</si>
  <si>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</si>
  <si>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</si>
  <si>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</si>
  <si>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</si>
  <si>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</si>
  <si>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</si>
  <si>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</si>
  <si>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</si>
  <si>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</si>
  <si>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</si>
  <si>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</si>
  <si>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</si>
  <si>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</si>
  <si>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</si>
  <si>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</si>
  <si>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</si>
  <si>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</si>
  <si>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</si>
  <si>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</si>
  <si>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</si>
  <si>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</si>
  <si>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</si>
  <si>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</si>
  <si>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</si>
  <si>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</si>
  <si>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</si>
  <si>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</si>
  <si>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</si>
  <si>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</si>
  <si>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</si>
  <si>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</si>
  <si>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</si>
  <si>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</si>
  <si>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</si>
  <si>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</si>
  <si>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</si>
  <si>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</si>
  <si>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</si>
  <si>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</si>
  <si>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</si>
  <si>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</si>
  <si>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</si>
  <si>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</si>
  <si>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</si>
  <si>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</si>
  <si>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</si>
  <si>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</si>
  <si>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</si>
  <si>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</si>
  <si>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</si>
  <si>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</si>
  <si>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</si>
  <si>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</si>
  <si>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</si>
  <si>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</si>
  <si>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</si>
  <si>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</si>
  <si>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</si>
  <si>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</si>
  <si>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</si>
  <si>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</si>
  <si>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</si>
  <si>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</si>
  <si>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</si>
  <si>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</si>
  <si>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</si>
  <si>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</si>
  <si>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</si>
  <si>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</si>
  <si>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</si>
  <si>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</si>
  <si>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</si>
  <si>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đầu tháng 2 push lại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</si>
  <si>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</si>
  <si>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</si>
  <si>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</si>
  <si>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</si>
  <si>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</si>
  <si>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</si>
  <si>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</si>
  <si>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</si>
  <si>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</si>
  <si>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</si>
  <si>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</si>
  <si>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</si>
  <si>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</si>
  <si>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</si>
  <si>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</si>
  <si>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</si>
  <si>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</si>
  <si>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</si>
  <si>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</si>
  <si>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</si>
  <si>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</si>
  <si>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dự kiến cuối tuần có hàng</t>
  </si>
  <si>
    <t xml:space="preserve">ETHATMFY15GB07D</t>
  </si>
  <si>
    <t xml:space="preserve">set mức chặn, hết hàng off chuyển qua TM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</si>
  <si>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</si>
  <si>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</si>
  <si>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</si>
  <si>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</si>
  <si>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</si>
  <si>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</si>
  <si>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</si>
  <si>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</si>
  <si>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</si>
  <si>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</si>
  <si>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</si>
  <si>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</si>
  <si>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</si>
  <si>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</si>
  <si>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</si>
  <si>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</si>
  <si>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</si>
  <si>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</si>
  <si>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</si>
  <si>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</si>
  <si>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</si>
  <si>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</si>
  <si>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</si>
  <si>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</si>
  <si>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</si>
  <si>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</si>
  <si>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</si>
  <si>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Preparing</t>
  </si>
  <si>
    <t xml:space="preserve">EVNMSFPY03GB15D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</si>
  <si>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</si>
  <si>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</si>
  <si>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</si>
  <si>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</si>
  <si>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</si>
  <si>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</si>
  <si>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</si>
  <si>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</si>
  <si>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</si>
  <si>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</si>
  <si>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</si>
  <si>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</si>
  <si>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</si>
  <si>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</si>
  <si>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</si>
  <si>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</si>
  <si>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</si>
  <si>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</si>
  <si>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</si>
  <si>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</si>
  <si>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</si>
  <si>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</si>
  <si>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</si>
  <si>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</si>
  <si>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</si>
  <si>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</si>
  <si>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</si>
  <si>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</si>
  <si>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</si>
  <si>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</si>
  <si>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</si>
  <si>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</si>
  <si>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</si>
  <si>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</si>
  <si>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</si>
  <si>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</si>
  <si>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</si>
  <si>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</si>
  <si>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</si>
  <si>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</si>
  <si>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</si>
  <si>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</si>
  <si>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</si>
  <si>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</si>
  <si>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</si>
  <si>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</si>
  <si>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</si>
  <si>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</si>
  <si>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</si>
  <si>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3HK (HKD)</t>
  </si>
  <si>
    <t xml:space="preserve">Treo số dư này chờ xử lý sau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</si>
  <si>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</si>
  <si>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</si>
  <si>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</si>
  <si>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</si>
  <si>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</si>
  <si>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</si>
  <si>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</si>
  <si>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</si>
  <si>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</si>
  <si>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</si>
  <si>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</si>
  <si>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</si>
  <si>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</si>
  <si>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</si>
  <si>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</si>
  <si>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</si>
  <si>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</si>
  <si>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</si>
  <si>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</si>
  <si>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</si>
  <si>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</si>
  <si>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</si>
  <si>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</si>
  <si>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</si>
  <si>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</si>
  <si>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</si>
  <si>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</si>
  <si>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</si>
  <si>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</si>
  <si>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</si>
  <si>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</si>
  <si>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</si>
  <si>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</si>
  <si>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</si>
  <si>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</si>
  <si>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</si>
  <si>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</si>
  <si>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</si>
  <si>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</si>
  <si>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</si>
  <si>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ELITEBLANKSIM</t>
  </si>
  <si>
    <t xml:space="preserve">Elite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</si>
  <si>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</si>
  <si>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</si>
  <si>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</si>
  <si>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</si>
  <si>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</si>
  <si>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</si>
  <si>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</si>
  <si>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</si>
  <si>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</si>
  <si>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</si>
  <si>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</si>
  <si>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</si>
  <si>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</si>
  <si>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</si>
  <si>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</si>
  <si>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</si>
  <si>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</si>
  <si>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</si>
  <si>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</si>
  <si>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</si>
  <si>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</si>
  <si>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</si>
  <si>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</si>
  <si>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</si>
  <si>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</si>
  <si>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</si>
  <si>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</si>
  <si>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</si>
  <si>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</si>
  <si>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</si>
  <si>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</si>
  <si>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</si>
  <si>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</si>
  <si>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</si>
  <si>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</si>
  <si>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</si>
  <si>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</si>
  <si>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</si>
  <si>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</si>
  <si>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</si>
  <si>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</si>
  <si>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</si>
  <si>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</si>
  <si>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</si>
  <si>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</si>
  <si>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</si>
  <si>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</si>
  <si>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</si>
  <si>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</si>
  <si>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</si>
  <si>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</si>
  <si>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</si>
  <si>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</si>
  <si>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</si>
  <si>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</si>
  <si>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</si>
  <si>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</si>
  <si>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</si>
  <si>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</si>
  <si>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</si>
  <si>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</si>
  <si>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</si>
  <si>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</si>
  <si>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</si>
  <si>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</si>
  <si>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</si>
  <si>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</si>
  <si>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</si>
  <si>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</si>
  <si>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</si>
  <si>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</si>
  <si>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</si>
  <si>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</si>
  <si>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</si>
  <si>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</si>
  <si>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</si>
  <si>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</si>
  <si>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</si>
  <si>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</si>
  <si>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</si>
  <si>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đầu tháng 2 push lại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</si>
  <si>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</si>
  <si>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</si>
  <si>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</si>
  <si>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</si>
  <si>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</si>
  <si>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</si>
  <si>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</si>
  <si>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</si>
  <si>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</si>
  <si>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</si>
  <si>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</si>
  <si>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</si>
  <si>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</si>
  <si>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</si>
  <si>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</si>
  <si>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</si>
  <si>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</si>
  <si>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</si>
  <si>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</si>
  <si>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</si>
  <si>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</si>
  <si>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dự kiến cuối tuần có hàng</t>
  </si>
  <si>
    <t xml:space="preserve">ETHATMFY15GB07D</t>
  </si>
  <si>
    <t xml:space="preserve">set mức chặn, hết hàng off chuyển qua TM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</si>
  <si>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</si>
  <si>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</si>
  <si>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</si>
  <si>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</si>
  <si>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</si>
  <si>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</si>
  <si>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</si>
  <si>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</si>
  <si>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</si>
  <si>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</si>
  <si>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</si>
  <si>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</si>
  <si>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</si>
  <si>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</si>
  <si>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</si>
  <si>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</si>
  <si>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</si>
  <si>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</si>
  <si>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</si>
  <si>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</si>
  <si>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</si>
  <si>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</si>
  <si>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</si>
  <si>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</si>
  <si>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</si>
  <si>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</si>
  <si>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</si>
  <si>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Preparing</t>
  </si>
  <si>
    <t xml:space="preserve">EVNMSFPY03GB15D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</si>
  <si>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</si>
  <si>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</si>
  <si>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</si>
  <si>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</si>
  <si>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</si>
  <si>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</si>
  <si>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</si>
  <si>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</si>
  <si>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</si>
  <si>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</si>
  <si>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</si>
  <si>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</si>
  <si>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</si>
  <si>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</si>
  <si>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</si>
  <si>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</si>
  <si>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</si>
  <si>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</si>
  <si>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</si>
  <si>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</si>
  <si>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</si>
  <si>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</si>
  <si>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</si>
  <si>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</si>
  <si>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</si>
  <si>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</si>
  <si>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</si>
  <si>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</si>
  <si>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</si>
  <si>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</si>
  <si>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</si>
  <si>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</si>
  <si>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</si>
  <si>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</si>
  <si>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</si>
  <si>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</si>
  <si>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</si>
  <si>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</si>
  <si>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</si>
  <si>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</si>
  <si>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</si>
  <si>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</si>
  <si>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</si>
  <si>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</si>
  <si>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</si>
  <si>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</si>
  <si>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</si>
  <si>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</si>
  <si>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3HK (HKD)</t>
  </si>
  <si>
    <t xml:space="preserve">Treo số dư này chờ xử lý sau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</si>
  <si>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</si>
  <si>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</si>
  <si>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</si>
  <si>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</si>
  <si>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</si>
  <si>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</si>
  <si>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</si>
  <si>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</si>
  <si>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</si>
  <si>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</si>
  <si>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</si>
  <si>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</si>
  <si>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</si>
  <si>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</si>
  <si>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</si>
  <si>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</si>
  <si>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</si>
  <si>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</si>
  <si>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</si>
  <si>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</si>
  <si>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</si>
  <si>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</si>
  <si>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</si>
  <si>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</si>
  <si>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</si>
  <si>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</si>
  <si>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</si>
  <si>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</si>
  <si>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</si>
  <si>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</si>
  <si>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</si>
  <si>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</si>
  <si>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</si>
  <si>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</si>
  <si>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</si>
  <si>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</si>
  <si>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</si>
  <si>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</si>
  <si>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GOH10052022</t>
  </si>
  <si>
    <t xml:space="preserve">BC</t>
  </si>
  <si>
    <t xml:space="preserve">ELITEBLANKSIM</t>
  </si>
  <si>
    <t xml:space="preserve">Elite</t>
  </si>
  <si>
    <t xml:space="preserve">Active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</si>
  <si>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</si>
  <si>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</si>
  <si>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</si>
  <si>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</si>
  <si>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</si>
  <si>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</si>
  <si>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</si>
  <si>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</si>
  <si>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</si>
  <si>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</si>
  <si>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</si>
  <si>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</si>
  <si>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</si>
  <si>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</si>
  <si>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</si>
  <si>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</si>
  <si>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</si>
  <si>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</si>
  <si>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</si>
  <si>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</si>
  <si>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</si>
  <si>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</si>
  <si>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</si>
  <si>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</si>
  <si>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</si>
  <si>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</si>
  <si>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</si>
  <si>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</si>
  <si>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</si>
  <si>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</si>
  <si>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</si>
  <si>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</si>
  <si>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</si>
  <si>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</si>
  <si>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</si>
  <si>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</si>
  <si>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</si>
  <si>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</si>
  <si>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</si>
  <si>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</si>
  <si>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</si>
  <si>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</si>
  <si>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</si>
  <si>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</si>
  <si>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</si>
  <si>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</si>
  <si>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</si>
  <si>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pass quý 1 push lại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</si>
  <si>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</si>
  <si>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</si>
  <si>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</si>
  <si>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</si>
  <si>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</si>
  <si>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</si>
  <si>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</si>
  <si>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qua tết push lại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</si>
  <si>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</si>
  <si>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</si>
  <si>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</si>
  <si>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</si>
  <si>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</si>
  <si>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</si>
  <si>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</si>
  <si>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</si>
  <si>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</si>
  <si>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</si>
  <si>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</si>
  <si>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</si>
  <si>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</si>
  <si>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</si>
  <si>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</si>
  <si>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</si>
  <si>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</si>
  <si>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</si>
  <si>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</si>
  <si>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</si>
  <si>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</si>
  <si>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</si>
  <si>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</si>
  <si>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đầu tháng 2 push lại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</si>
  <si>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</si>
  <si>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</si>
  <si>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</si>
  <si>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</si>
  <si>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</si>
  <si>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</si>
  <si>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</si>
  <si>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</si>
  <si>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</si>
  <si>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</si>
  <si>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</si>
  <si>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</si>
  <si>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</si>
  <si>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</si>
  <si>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</si>
  <si>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</si>
  <si>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</si>
  <si>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</si>
  <si>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</si>
  <si>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</si>
  <si>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</si>
  <si>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dự kiến cuối tuần có hàng</t>
  </si>
  <si>
    <t xml:space="preserve">ETHATMFY15GB07D</t>
  </si>
  <si>
    <t xml:space="preserve">set mức chặn, hết hàng off chuyển qua TM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</si>
  <si>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</si>
  <si>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</si>
  <si>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</si>
  <si>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</si>
  <si>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</si>
  <si>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</si>
  <si>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</si>
  <si>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</si>
  <si>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</si>
  <si>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</si>
  <si>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</si>
  <si>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</si>
  <si>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</si>
  <si>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</si>
  <si>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</si>
  <si>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</si>
  <si>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</si>
  <si>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</si>
  <si>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</si>
  <si>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</si>
  <si>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</si>
  <si>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</si>
  <si>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</si>
  <si>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</si>
  <si>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</si>
  <si>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</si>
  <si>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</si>
  <si>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</si>
  <si>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</si>
  <si>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</si>
  <si>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</si>
  <si>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</si>
  <si>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</si>
  <si>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</si>
  <si>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</si>
  <si>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</si>
  <si>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</si>
  <si>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</si>
  <si>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</si>
  <si>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</si>
  <si>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</si>
  <si>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</si>
  <si>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</si>
  <si>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</si>
  <si>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</si>
  <si>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</si>
  <si>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</si>
  <si>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</si>
  <si>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</si>
  <si>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</si>
  <si>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</si>
  <si>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</si>
  <si>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</si>
  <si>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</si>
  <si>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</si>
  <si>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</si>
  <si>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</si>
  <si>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</si>
  <si>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</si>
  <si>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</si>
  <si>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</si>
  <si>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</si>
  <si>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</si>
  <si>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</si>
  <si>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</si>
  <si>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</si>
  <si>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</si>
  <si>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</si>
  <si>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</si>
  <si>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</si>
  <si>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</si>
  <si>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</si>
  <si>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</si>
  <si>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</si>
  <si>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</si>
  <si>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3HK (HKD)</t>
  </si>
  <si>
    <t xml:space="preserve">Treo số dư này chờ xử lý sau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</si>
  <si>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</si>
  <si>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</si>
  <si>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</si>
  <si>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</si>
  <si>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</si>
  <si>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</si>
  <si>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</si>
  <si>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</si>
  <si>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</si>
  <si>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</si>
  <si>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</si>
  <si>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</si>
  <si>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</si>
  <si>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</si>
  <si>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</si>
  <si>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</si>
  <si>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</si>
  <si>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</si>
  <si>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</si>
  <si>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</si>
  <si>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</si>
  <si>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</si>
  <si>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</si>
  <si>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</si>
  <si>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</si>
  <si>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</si>
  <si>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</si>
  <si>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</si>
  <si>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</si>
  <si>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</si>
  <si>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</si>
  <si>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</si>
  <si>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</si>
  <si>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</si>
  <si>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</si>
  <si>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</si>
  <si>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</si>
  <si>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</si>
  <si>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GOH10052022</t>
  </si>
  <si>
    <t xml:space="preserve">BC</t>
  </si>
  <si>
    <t xml:space="preserve">Temporary</t>
  </si>
  <si>
    <t xml:space="preserve">ELITEBLANKSIM</t>
  </si>
  <si>
    <t xml:space="preserve">Elite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</si>
  <si>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</si>
  <si>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</si>
  <si>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</si>
  <si>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</si>
  <si>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</si>
  <si>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</si>
  <si>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</si>
  <si>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</si>
  <si>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</si>
  <si>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</si>
  <si>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</si>
  <si>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</si>
  <si>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</si>
  <si>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</si>
  <si>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</si>
  <si>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</si>
  <si>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</si>
  <si>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</si>
  <si>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</si>
  <si>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</si>
  <si>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</si>
  <si>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</si>
  <si>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</si>
  <si>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</si>
  <si>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</si>
  <si>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</si>
  <si>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</si>
  <si>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</si>
  <si>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</si>
  <si>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</si>
  <si>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</si>
  <si>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</si>
  <si>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</si>
  <si>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</si>
  <si>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</si>
  <si>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</si>
  <si>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</si>
  <si>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</si>
  <si>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</si>
  <si>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</si>
  <si>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</si>
  <si>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</si>
  <si>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</si>
  <si>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</si>
  <si>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</si>
  <si>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</si>
  <si>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</si>
  <si>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</si>
  <si>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</si>
  <si>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</si>
  <si>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</si>
  <si>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</si>
  <si>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</si>
  <si>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</si>
  <si>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</si>
  <si>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</si>
  <si>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</si>
  <si>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</si>
  <si>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</si>
  <si>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</si>
  <si>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</si>
  <si>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</si>
  <si>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</si>
  <si>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</si>
  <si>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</si>
  <si>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</si>
  <si>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</si>
  <si>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</si>
  <si>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</si>
  <si>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</si>
  <si>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</si>
  <si>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</si>
  <si>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</si>
  <si>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</si>
  <si>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</si>
  <si>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</si>
  <si>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</si>
  <si>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cỡ cuối tháng có hàng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</si>
  <si>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</si>
  <si>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</si>
  <si>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</si>
  <si>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</si>
  <si>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</si>
  <si>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</si>
  <si>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</si>
  <si>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</si>
  <si>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</si>
  <si>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</si>
  <si>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</si>
  <si>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</si>
  <si>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</si>
  <si>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</si>
  <si>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</si>
  <si>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</si>
  <si>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</si>
  <si>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</si>
  <si>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</si>
  <si>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</si>
  <si>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</si>
  <si>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dự kiến cuối tuần có hàng</t>
  </si>
  <si>
    <t xml:space="preserve">ETHATMFY15GB07D</t>
  </si>
  <si>
    <t xml:space="preserve">set mức chặn, hết hàng off chuyển qua TM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</si>
  <si>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</si>
  <si>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</si>
  <si>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</si>
  <si>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</si>
  <si>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</si>
  <si>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</si>
  <si>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</si>
  <si>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</si>
  <si>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</si>
  <si>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</si>
  <si>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</si>
  <si>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</si>
  <si>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</si>
  <si>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</si>
  <si>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</si>
  <si>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</si>
  <si>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</si>
  <si>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</si>
  <si>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</si>
  <si>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</si>
  <si>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</si>
  <si>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</si>
  <si>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</si>
  <si>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</si>
  <si>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</si>
  <si>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</si>
  <si>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</si>
  <si>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</si>
  <si>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</si>
  <si>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</si>
  <si>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</si>
  <si>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</si>
  <si>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</si>
  <si>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</si>
  <si>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</si>
  <si>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</si>
  <si>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</si>
  <si>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</si>
  <si>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</si>
  <si>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</si>
  <si>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</si>
  <si>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</si>
  <si>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</si>
  <si>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</si>
  <si>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</si>
  <si>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</si>
  <si>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</si>
  <si>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</si>
  <si>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</si>
  <si>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</si>
  <si>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</si>
  <si>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</si>
  <si>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</si>
  <si>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</si>
  <si>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</si>
  <si>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</si>
  <si>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</si>
  <si>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</si>
  <si>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</si>
  <si>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</si>
  <si>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</si>
  <si>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</si>
  <si>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</si>
  <si>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</si>
  <si>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</si>
  <si>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</si>
  <si>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</si>
  <si>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</si>
  <si>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</si>
  <si>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</si>
  <si>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</si>
  <si>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</si>
  <si>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</si>
  <si>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</si>
  <si>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</si>
  <si>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3HK (HKD)</t>
  </si>
  <si>
    <t xml:space="preserve">Treo số dư này chờ xử lý sau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</si>
  <si>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</si>
  <si>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</si>
  <si>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</si>
  <si>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</si>
  <si>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</si>
  <si>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</si>
  <si>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</si>
  <si>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</si>
  <si>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</si>
  <si>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</si>
  <si>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</si>
  <si>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</si>
  <si>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</si>
  <si>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</si>
  <si>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</si>
  <si>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</si>
  <si>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</si>
  <si>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</si>
  <si>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</si>
  <si>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</si>
  <si>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</si>
  <si>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</si>
  <si>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</si>
  <si>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</si>
  <si>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</si>
  <si>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</si>
  <si>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</si>
  <si>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</si>
  <si>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</si>
  <si>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</si>
  <si>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</si>
  <si>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</si>
  <si>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</si>
  <si>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</si>
  <si>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</si>
  <si>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</si>
  <si>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</si>
  <si>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</si>
  <si>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GOH10052022</t>
  </si>
  <si>
    <t xml:space="preserve">BC</t>
  </si>
  <si>
    <t xml:space="preserve">Temporary</t>
  </si>
  <si>
    <t xml:space="preserve">ELITEBLANKSIM</t>
  </si>
  <si>
    <t xml:space="preserve">Elite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</si>
  <si>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</si>
  <si>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</si>
  <si>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</si>
  <si>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</si>
  <si>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</si>
  <si>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</si>
  <si>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</si>
  <si>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</si>
  <si>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</si>
  <si>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</si>
  <si>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</si>
  <si>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</si>
  <si>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</si>
  <si>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</si>
  <si>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</si>
  <si>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</si>
  <si>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</si>
  <si>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</si>
  <si>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</si>
  <si>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</si>
  <si>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</si>
  <si>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</si>
  <si>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</si>
  <si>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</si>
  <si>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</si>
  <si>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</si>
  <si>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</si>
  <si>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</si>
  <si>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</si>
  <si>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</si>
  <si>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</si>
  <si>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</si>
  <si>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</si>
  <si>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</si>
  <si>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</si>
  <si>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</si>
  <si>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</si>
  <si>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</si>
  <si>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</si>
  <si>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</si>
  <si>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</si>
  <si>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</si>
  <si>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</si>
  <si>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</si>
  <si>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</si>
  <si>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</si>
  <si>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</si>
  <si>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</si>
  <si>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</si>
  <si>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</si>
  <si>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</si>
  <si>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</si>
  <si>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</si>
  <si>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</si>
  <si>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</si>
  <si>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</si>
  <si>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</si>
  <si>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</si>
  <si>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</si>
  <si>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</si>
  <si>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</si>
  <si>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</si>
  <si>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</si>
  <si>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</si>
  <si>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</si>
  <si>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</si>
  <si>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</si>
  <si>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</si>
  <si>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</si>
  <si>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</si>
  <si>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</si>
  <si>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</si>
  <si>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</si>
  <si>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</si>
  <si>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</si>
  <si>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</si>
  <si>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</si>
  <si>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cỡ cuối tháng có hàng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</si>
  <si>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</si>
  <si>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</si>
  <si>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</si>
  <si>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</si>
  <si>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</si>
  <si>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</si>
  <si>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</si>
  <si>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</si>
  <si>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</si>
  <si>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</si>
  <si>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</si>
  <si>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</si>
  <si>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</si>
  <si>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</si>
  <si>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</si>
  <si>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</si>
  <si>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</si>
  <si>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</si>
  <si>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</si>
  <si>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</si>
  <si>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</si>
  <si>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dự kiến cuối tuần có hàng</t>
  </si>
  <si>
    <t xml:space="preserve">ETHATMFY15GB07D</t>
  </si>
  <si>
    <t xml:space="preserve">set mức chặn, hết hàng off chuyển qua TM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</si>
  <si>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</si>
  <si>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</si>
  <si>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</si>
  <si>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</si>
  <si>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</si>
  <si>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</si>
  <si>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</si>
  <si>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</si>
  <si>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</si>
  <si>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</si>
  <si>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</si>
  <si>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</si>
  <si>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</si>
  <si>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</si>
  <si>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</si>
  <si>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</si>
  <si>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</si>
  <si>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</si>
  <si>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</si>
  <si>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</si>
  <si>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</si>
  <si>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</si>
  <si>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</si>
  <si>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</si>
  <si>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</si>
  <si>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</si>
  <si>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</si>
  <si>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</si>
  <si>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</si>
  <si>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</si>
  <si>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</si>
  <si>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</si>
  <si>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</si>
  <si>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</si>
  <si>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</si>
  <si>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</si>
  <si>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</si>
  <si>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</si>
  <si>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</si>
  <si>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</si>
  <si>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</si>
  <si>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</si>
  <si>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</si>
  <si>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</si>
  <si>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</si>
  <si>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</si>
  <si>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</si>
  <si>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</si>
  <si>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</si>
  <si>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</si>
  <si>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</si>
  <si>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</si>
  <si>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</si>
  <si>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</si>
  <si>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</si>
  <si>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</si>
  <si>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</si>
  <si>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</si>
  <si>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</si>
  <si>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</si>
  <si>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</si>
  <si>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</si>
  <si>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</si>
  <si>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</si>
  <si>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</si>
  <si>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</si>
  <si>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</si>
  <si>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</si>
  <si>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</si>
  <si>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</si>
  <si>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</si>
  <si>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</si>
  <si>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</si>
  <si>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</si>
  <si>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</si>
  <si>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3HK (HKD)</t>
  </si>
  <si>
    <t xml:space="preserve">Treo số dư này chờ xử lý sau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</si>
  <si>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</si>
  <si>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</si>
  <si>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</si>
  <si>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</si>
  <si>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</si>
  <si>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</si>
  <si>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</si>
  <si>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</si>
  <si>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</si>
  <si>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</si>
  <si>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</si>
  <si>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</si>
  <si>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</si>
  <si>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</si>
  <si>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</si>
  <si>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</si>
  <si>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</si>
  <si>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</si>
  <si>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</si>
  <si>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</si>
  <si>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</si>
  <si>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</si>
  <si>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</si>
  <si>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</si>
  <si>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</si>
  <si>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</si>
  <si>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</si>
  <si>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</si>
  <si>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</si>
  <si>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</si>
  <si>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</si>
  <si>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</si>
  <si>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</si>
  <si>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</si>
  <si>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</si>
  <si>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</si>
  <si>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</si>
  <si>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</si>
  <si>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GOH10052022</t>
  </si>
  <si>
    <t xml:space="preserve">BC</t>
  </si>
  <si>
    <t xml:space="preserve">Temporary</t>
  </si>
  <si>
    <t xml:space="preserve">ELITEBLANKSIM</t>
  </si>
  <si>
    <t xml:space="preserve">Elite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</si>
  <si>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</si>
  <si>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</si>
  <si>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</si>
  <si>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</si>
  <si>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</si>
  <si>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</si>
  <si>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</si>
  <si>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</si>
  <si>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</si>
  <si>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</si>
  <si>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</si>
  <si>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</si>
  <si>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</si>
  <si>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</si>
  <si>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</si>
  <si>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</si>
  <si>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</si>
  <si>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</si>
  <si>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</si>
  <si>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</si>
  <si>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</si>
  <si>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</si>
  <si>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</si>
  <si>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</si>
  <si>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</si>
  <si>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</si>
  <si>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</si>
  <si>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</si>
  <si>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</si>
  <si>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</si>
  <si>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</si>
  <si>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</si>
  <si>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</si>
  <si>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</si>
  <si>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</si>
  <si>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</si>
  <si>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</si>
  <si>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</si>
  <si>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</si>
  <si>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</si>
  <si>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</si>
  <si>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</si>
  <si>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</si>
  <si>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</si>
  <si>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</si>
  <si>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</si>
  <si>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</si>
  <si>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</si>
  <si>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</si>
  <si>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</si>
  <si>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</si>
  <si>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</si>
  <si>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</si>
  <si>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</si>
  <si>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</si>
  <si>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</si>
  <si>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</si>
  <si>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</si>
  <si>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</si>
  <si>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</si>
  <si>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</si>
  <si>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</si>
  <si>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Worldmove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</si>
  <si>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</si>
  <si>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</si>
  <si>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</si>
  <si>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</si>
  <si>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</si>
  <si>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</si>
  <si>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</si>
  <si>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</si>
  <si>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</si>
  <si>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</si>
  <si>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</si>
  <si>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</si>
  <si>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</si>
  <si>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</si>
  <si>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cỡ cuối tháng có hàng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</si>
  <si>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</si>
  <si>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</si>
  <si>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</si>
  <si>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</si>
  <si>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</si>
  <si>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</si>
  <si>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</si>
  <si>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</si>
  <si>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</si>
  <si>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</si>
  <si>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</si>
  <si>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</si>
  <si>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</si>
  <si>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</si>
  <si>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</si>
  <si>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</si>
  <si>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</si>
  <si>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</si>
  <si>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</si>
  <si>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</si>
  <si>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</si>
  <si>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dự kiến cuối tuần có hàng</t>
  </si>
  <si>
    <t xml:space="preserve">ETHATMFY15GB07D</t>
  </si>
  <si>
    <t xml:space="preserve">set mức chặn, hết hàng off chuyển qua TM</t>
  </si>
  <si>
    <t xml:space="preserve">ETHDCBFY50GB10D</t>
  </si>
  <si>
    <t xml:space="preserve">Commbitz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</si>
  <si>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</si>
  <si>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</si>
  <si>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</si>
  <si>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</si>
  <si>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</si>
  <si>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</si>
  <si>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</si>
  <si>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</si>
  <si>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</si>
  <si>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</si>
  <si>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</si>
  <si>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</si>
  <si>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</si>
  <si>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</si>
  <si>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</si>
  <si>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</si>
  <si>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</si>
  <si>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</si>
  <si>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</si>
  <si>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</si>
  <si>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</si>
  <si>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</si>
  <si>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</si>
  <si>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</si>
  <si>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</si>
  <si>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</si>
  <si>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</si>
  <si>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</si>
  <si>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</si>
  <si>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</si>
  <si>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</si>
  <si>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</si>
  <si>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</si>
  <si>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</si>
  <si>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</si>
  <si>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</si>
  <si>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</si>
  <si>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</si>
  <si>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</si>
  <si>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</si>
  <si>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</si>
  <si>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</si>
  <si>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</si>
  <si>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</si>
  <si>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</si>
  <si>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</si>
  <si>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</si>
  <si>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</si>
  <si>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</si>
  <si>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</si>
  <si>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</si>
  <si>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</si>
  <si>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</si>
  <si>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</si>
  <si>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</si>
  <si>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</si>
  <si>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</si>
  <si>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</si>
  <si>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</si>
  <si>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</si>
  <si>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</si>
  <si>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</si>
  <si>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</si>
  <si>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</si>
  <si>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</si>
  <si>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</si>
  <si>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</si>
  <si>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</si>
  <si>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</si>
  <si>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</si>
  <si>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</si>
  <si>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</si>
  <si>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</si>
  <si>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3HK (HKD)</t>
  </si>
  <si>
    <t xml:space="preserve">Treo số dư này chờ xử lý sau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</si>
  <si>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</si>
  <si>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</si>
  <si>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</si>
  <si>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</si>
  <si>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</si>
  <si>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</si>
  <si>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</si>
  <si>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</si>
  <si>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</si>
  <si>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</si>
  <si>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</si>
  <si>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</si>
  <si>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</si>
  <si>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</si>
  <si>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</si>
  <si>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</si>
  <si>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</si>
  <si>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</si>
  <si>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</si>
  <si>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</si>
  <si>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</si>
  <si>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</si>
  <si>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</si>
  <si>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</si>
  <si>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</si>
  <si>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</si>
  <si>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</si>
  <si>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</si>
  <si>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</si>
  <si>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</si>
  <si>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</si>
  <si>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</si>
  <si>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</si>
  <si>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</si>
  <si>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</si>
  <si>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</si>
  <si>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</si>
  <si>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</si>
  <si>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GOH10052022</t>
  </si>
  <si>
    <t xml:space="preserve">BC</t>
  </si>
  <si>
    <t xml:space="preserve">Temporary</t>
  </si>
  <si>
    <t xml:space="preserve">ELITEBLANKSIM</t>
  </si>
  <si>
    <t xml:space="preserve">Elite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</si>
  <si>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</si>
  <si>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</si>
  <si>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</si>
  <si>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</si>
  <si>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</si>
  <si>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</si>
  <si>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</si>
  <si>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</si>
  <si>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</si>
  <si>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</si>
  <si>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</si>
  <si>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</si>
  <si>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</si>
  <si>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</si>
  <si>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</si>
  <si>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</si>
  <si>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</si>
  <si>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</si>
  <si>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</si>
  <si>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</si>
  <si>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</si>
  <si>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</si>
  <si>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</si>
  <si>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</si>
  <si>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</si>
  <si>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</si>
  <si>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</si>
  <si>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</si>
  <si>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</si>
  <si>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</si>
  <si>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</si>
  <si>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</si>
  <si>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</si>
  <si>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</si>
  <si>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</si>
  <si>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</si>
  <si>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</si>
  <si>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</si>
  <si>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</si>
  <si>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</si>
  <si>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</si>
  <si>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</si>
  <si>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</si>
  <si>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</si>
  <si>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</si>
  <si>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</si>
  <si>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</si>
  <si>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</si>
  <si>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</si>
  <si>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</si>
  <si>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</si>
  <si>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</si>
  <si>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</si>
  <si>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</si>
  <si>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</si>
  <si>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</si>
  <si>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</si>
  <si>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</si>
  <si>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</si>
  <si>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</si>
  <si>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</si>
  <si>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WMBLANKSIM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</si>
  <si>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</si>
  <si>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</si>
  <si>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</si>
  <si>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</si>
  <si>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</si>
  <si>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</si>
  <si>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</si>
  <si>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</si>
  <si>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</si>
  <si>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</si>
  <si>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</si>
  <si>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</si>
  <si>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</si>
  <si>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</si>
  <si>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</si>
  <si>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</si>
  <si>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</si>
  <si>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</si>
  <si>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</si>
  <si>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</si>
  <si>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</si>
  <si>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</si>
  <si>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</si>
  <si>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</si>
  <si>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</si>
  <si>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</si>
  <si>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</si>
  <si>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</si>
  <si>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</si>
  <si>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</si>
  <si>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</si>
  <si>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</si>
  <si>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</si>
  <si>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</si>
  <si>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</si>
  <si>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Vẫn bán song song với CB</t>
  </si>
  <si>
    <t xml:space="preserve">ETHATMFY15GB07D</t>
  </si>
  <si>
    <t xml:space="preserve">set mức chặn, chờ hàng về đầu tháng 1/2026</t>
  </si>
  <si>
    <t xml:space="preserve">ETHDCBFY50GB10D</t>
  </si>
  <si>
    <t xml:space="preserve">Commbitz</t>
  </si>
  <si>
    <t xml:space="preserve">đầu tuần sau có thêm hàng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</si>
  <si>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</si>
  <si>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</si>
  <si>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</si>
  <si>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</si>
  <si>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</si>
  <si>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</si>
  <si>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</si>
  <si>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</si>
  <si>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</si>
  <si>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</si>
  <si>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</si>
  <si>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</si>
  <si>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</si>
  <si>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</si>
  <si>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</si>
  <si>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</si>
  <si>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</si>
  <si>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</si>
  <si>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</si>
  <si>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</si>
  <si>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</si>
  <si>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</si>
  <si>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cuối tuần sau có hàng</t>
  </si>
  <si>
    <t xml:space="preserve">EUSAVMFY05GB03D</t>
  </si>
  <si>
    <t xml:space="preserve">EUSAVMFY60GB30D</t>
  </si>
  <si>
    <t xml:space="preserve">EUSAVMFY10GB15D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</si>
  <si>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</si>
  <si>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</si>
  <si>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</si>
  <si>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</si>
  <si>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</si>
  <si>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</si>
  <si>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</si>
  <si>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</si>
  <si>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</si>
  <si>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</si>
  <si>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</si>
  <si>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</si>
  <si>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</si>
  <si>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</si>
  <si>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</si>
  <si>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</si>
  <si>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</si>
  <si>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</si>
  <si>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</si>
  <si>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</si>
  <si>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</si>
  <si>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</si>
  <si>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</si>
  <si>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</si>
  <si>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</si>
  <si>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</si>
  <si>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</si>
  <si>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</si>
  <si>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</si>
  <si>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</si>
  <si>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</si>
  <si>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</si>
  <si>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</si>
  <si>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</si>
  <si>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</si>
  <si>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</si>
  <si>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</si>
  <si>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</si>
  <si>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</si>
  <si>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</si>
  <si>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</si>
  <si>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</si>
  <si>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</si>
  <si>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</si>
  <si>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</si>
  <si>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</si>
  <si>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</si>
  <si>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</si>
  <si>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3HK (HKD)</t>
  </si>
  <si>
    <t xml:space="preserve">Treo số dư này chờ xử lý sau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</si>
  <si>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</si>
  <si>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</si>
  <si>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</si>
  <si>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</si>
  <si>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</si>
  <si>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</si>
  <si>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</si>
  <si>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</si>
  <si>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</si>
  <si>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</si>
  <si>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</si>
  <si>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</si>
  <si>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</si>
  <si>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</si>
  <si>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</si>
  <si>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</si>
  <si>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</si>
  <si>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</si>
  <si>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</si>
  <si>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</si>
  <si>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</si>
  <si>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</si>
  <si>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</si>
  <si>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</si>
  <si>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</si>
  <si>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</si>
  <si>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</si>
  <si>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</si>
  <si>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</si>
  <si>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</si>
  <si>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</si>
  <si>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</si>
  <si>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</si>
  <si>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</si>
  <si>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</si>
  <si>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</si>
  <si>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</si>
  <si>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</si>
  <si>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GOH10052022</t>
  </si>
  <si>
    <t xml:space="preserve">BC</t>
  </si>
  <si>
    <t xml:space="preserve">Temporary</t>
  </si>
  <si>
    <t xml:space="preserve">ELITEBLANKSIM</t>
  </si>
  <si>
    <t xml:space="preserve">Elite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</si>
  <si>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</si>
  <si>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</si>
  <si>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</si>
  <si>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</si>
  <si>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</si>
  <si>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</si>
  <si>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</si>
  <si>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</si>
  <si>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</si>
  <si>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</si>
  <si>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</si>
  <si>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</si>
  <si>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</si>
  <si>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</si>
  <si>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</si>
  <si>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</si>
  <si>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</si>
  <si>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</si>
  <si>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</si>
  <si>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</si>
  <si>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</si>
  <si>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</si>
  <si>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</si>
  <si>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</si>
  <si>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</si>
  <si>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</si>
  <si>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</si>
  <si>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</si>
  <si>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</si>
  <si>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</si>
  <si>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</si>
  <si>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</si>
  <si>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</si>
  <si>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</si>
  <si>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</si>
  <si>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</si>
  <si>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</si>
  <si>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</si>
  <si>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</si>
  <si>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</si>
  <si>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</si>
  <si>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</si>
  <si>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</si>
  <si>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</si>
  <si>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</si>
  <si>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</si>
  <si>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</si>
  <si>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</si>
  <si>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</si>
  <si>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</si>
  <si>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</si>
  <si>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</si>
  <si>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</si>
  <si>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</si>
  <si>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</si>
  <si>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</si>
  <si>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</si>
  <si>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</si>
  <si>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</si>
  <si>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</si>
  <si>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</si>
  <si>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</si>
  <si>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</si>
  <si>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</si>
  <si>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</si>
  <si>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</si>
  <si>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</si>
  <si>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</si>
  <si>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</si>
  <si>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</si>
  <si>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</si>
  <si>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</si>
  <si>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</si>
  <si>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</si>
  <si>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</si>
  <si>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</si>
  <si>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</si>
  <si>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</si>
  <si>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</si>
  <si>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</si>
  <si>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</si>
  <si>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</si>
  <si>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</si>
  <si>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</si>
  <si>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</si>
  <si>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</si>
  <si>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</si>
  <si>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</si>
  <si>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</si>
  <si>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</si>
  <si>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</si>
  <si>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</si>
  <si>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</si>
  <si>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</si>
  <si>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</si>
  <si>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</si>
  <si>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Vẫn bán song song với CB</t>
  </si>
  <si>
    <t xml:space="preserve">ETHATMFY15GB07D</t>
  </si>
  <si>
    <t xml:space="preserve">set mức chặn, chờ hàng về đầu tháng 1/2026</t>
  </si>
  <si>
    <t xml:space="preserve">ETHDCBFY50GB10D</t>
  </si>
  <si>
    <t xml:space="preserve">Commbitz</t>
  </si>
  <si>
    <t xml:space="preserve">đầu tuần sau có thêm hàng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</si>
  <si>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</si>
  <si>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</si>
  <si>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</si>
  <si>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</si>
  <si>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</si>
  <si>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</si>
  <si>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</si>
  <si>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</si>
  <si>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</si>
  <si>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</si>
  <si>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</si>
  <si>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</si>
  <si>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</si>
  <si>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</si>
  <si>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</si>
  <si>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</si>
  <si>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</si>
  <si>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</si>
  <si>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</si>
  <si>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</si>
  <si>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</si>
  <si>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</si>
  <si>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cuối tuần sau có hàng</t>
  </si>
  <si>
    <t xml:space="preserve">EUSAVMFY05GB03D</t>
  </si>
  <si>
    <t xml:space="preserve">EUSAVMFY60GB30D</t>
  </si>
  <si>
    <t xml:space="preserve">EUSAVMFY10GB15D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</si>
  <si>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</si>
  <si>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</si>
  <si>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</si>
  <si>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</si>
  <si>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</si>
  <si>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</si>
  <si>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</si>
  <si>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</si>
  <si>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</si>
  <si>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</si>
  <si>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</si>
  <si>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</si>
  <si>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</si>
  <si>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</si>
  <si>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</si>
  <si>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</si>
  <si>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</si>
  <si>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</si>
  <si>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</si>
  <si>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</si>
  <si>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</si>
  <si>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</si>
  <si>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</si>
  <si>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</si>
  <si>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</si>
  <si>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</si>
  <si>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</si>
  <si>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</si>
  <si>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</si>
  <si>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</si>
  <si>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</si>
  <si>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</si>
  <si>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</si>
  <si>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</si>
  <si>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</si>
  <si>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</si>
  <si>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</si>
  <si>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</si>
  <si>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</si>
  <si>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</si>
  <si>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</si>
  <si>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</si>
  <si>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</si>
  <si>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</si>
  <si>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</si>
  <si>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</si>
  <si>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</si>
  <si>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</si>
  <si>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3HK (HKD)</t>
  </si>
  <si>
    <t xml:space="preserve">Treo số dư này chờ xử lý sau</t>
  </si>
  <si>
    <t xml:space="preserve">SIM</t>
  </si>
  <si>
    <t xml:space="preserve">Status</t>
  </si>
  <si>
    <t xml:space="preserve">SKU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</si>
  <si>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</si>
  <si>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</si>
  <si>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</si>
  <si>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</si>
  <si>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</si>
  <si>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</si>
  <si>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</si>
  <si>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</si>
  <si>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</si>
  <si>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</si>
  <si>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</si>
  <si>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</si>
  <si>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</si>
  <si>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</si>
  <si>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</si>
  <si>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Trần Tống - Đà Nẵng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</si>
  <si>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</si>
  <si>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</si>
  <si>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</si>
  <si>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</si>
  <si>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</si>
  <si>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</si>
  <si>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</si>
  <si>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</si>
  <si>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</si>
  <si>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</si>
  <si>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</si>
  <si>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</si>
  <si>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</si>
  <si>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</si>
  <si>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</si>
  <si>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</si>
  <si>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</si>
  <si>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</si>
  <si>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Active</t>
  </si>
  <si>
    <t xml:space="preserve">GOH10052022</t>
  </si>
  <si>
    <t xml:space="preserve">BC</t>
  </si>
  <si>
    <t xml:space="preserve">Temporary</t>
  </si>
  <si>
    <t xml:space="preserve">ELITEBLANKSIM</t>
  </si>
  <si>
    <t xml:space="preserve">Elite</t>
  </si>
  <si>
    <t xml:space="preserve">3UKCOBLANK</t>
  </si>
  <si>
    <t xml:space="preserve">Core</t>
  </si>
  <si>
    <t xml:space="preserve">Inactive</t>
  </si>
  <si>
    <t xml:space="preserve">3HKBLANK</t>
  </si>
  <si>
    <t xml:space="preserve">3HK</t>
  </si>
  <si>
    <t xml:space="preserve">3HKDATAPOOLSIM</t>
  </si>
  <si>
    <t xml:space="preserve">E723B10GBFX30D</t>
  </si>
  <si>
    <t xml:space="preserve">E723T10GBFX30D</t>
  </si>
  <si>
    <t xml:space="preserve">E723T12GBFX30D</t>
  </si>
  <si>
    <t xml:space="preserve">E723B12GBFX30D</t>
  </si>
  <si>
    <t xml:space="preserve">CNMCU15GBFX30D</t>
  </si>
  <si>
    <t xml:space="preserve">700 HSD 30/06/2026</t>
  </si>
  <si>
    <t xml:space="preserve">CU</t>
  </si>
  <si>
    <t xml:space="preserve">A10CU05GBFY08D</t>
  </si>
  <si>
    <t xml:space="preserve">Cần đẩy hàng</t>
  </si>
  <si>
    <t xml:space="preserve">KORCU10GBFY05D</t>
  </si>
  <si>
    <t xml:space="preserve">KORCU20GBFY08D</t>
  </si>
  <si>
    <t xml:space="preserve">KORCU30GBFY30D</t>
  </si>
  <si>
    <t xml:space="preserve">CNMCU10GBFX15D</t>
  </si>
  <si>
    <t xml:space="preserve">CNMCU03GBFY03D</t>
  </si>
  <si>
    <t xml:space="preserve">CNMCU05GBFY05D</t>
  </si>
  <si>
    <t xml:space="preserve">Ecom Only</t>
  </si>
  <si>
    <t xml:space="preserve">CNMCU07GBFY08D</t>
  </si>
  <si>
    <t xml:space="preserve">chờ PO2 kích</t>
  </si>
  <si>
    <t xml:space="preserve">CNMCU10GBFY15D</t>
  </si>
  <si>
    <t xml:space="preserve">CNMCU15GBFY30D</t>
  </si>
  <si>
    <t xml:space="preserve">ANZCU08GBFY15D</t>
  </si>
  <si>
    <t xml:space="preserve">hết hàng off, chờ nhập hàng mới</t>
  </si>
  <si>
    <t xml:space="preserve">Deleted</t>
  </si>
  <si>
    <t xml:space="preserve">ARECU04GBFY30D</t>
  </si>
  <si>
    <t xml:space="preserve">THADT15GBFY07D</t>
  </si>
  <si>
    <t xml:space="preserve">Dtac</t>
  </si>
  <si>
    <t xml:space="preserve">AAUHA06GBFY10D</t>
  </si>
  <si>
    <t xml:space="preserve">THATM15GBFY07D</t>
  </si>
  <si>
    <t xml:space="preserve">THADT50GBFY10D</t>
  </si>
  <si>
    <t xml:space="preserve">AAUTM06GBFY10D</t>
  </si>
  <si>
    <t xml:space="preserve">chưa có plan nhập thêm</t>
  </si>
  <si>
    <t xml:space="preserve">THATM50GBFY10D</t>
  </si>
  <si>
    <t xml:space="preserve">SGPFG15GBFY30D</t>
  </si>
  <si>
    <t xml:space="preserve">Fragrant</t>
  </si>
  <si>
    <t xml:space="preserve">SGPFG30GBFY30D</t>
  </si>
  <si>
    <t xml:space="preserve">JPNKD20GBFY07D</t>
  </si>
  <si>
    <t xml:space="preserve">KDDI</t>
  </si>
  <si>
    <t xml:space="preserve">xuất bỏ</t>
  </si>
  <si>
    <t xml:space="preserve">JPNK1UNLIPY07D</t>
  </si>
  <si>
    <t xml:space="preserve">WOR3U10GBFY30D</t>
  </si>
  <si>
    <t xml:space="preserve">Harsh</t>
  </si>
  <si>
    <t xml:space="preserve">WOR3U12GBFY30D</t>
  </si>
  <si>
    <t xml:space="preserve">JY17112022</t>
  </si>
  <si>
    <t xml:space="preserve">Joytel</t>
  </si>
  <si>
    <t xml:space="preserve">TMOBILEBLANK</t>
  </si>
  <si>
    <t xml:space="preserve">B2B Only</t>
  </si>
  <si>
    <t xml:space="preserve">UHUIBAO</t>
  </si>
  <si>
    <t xml:space="preserve">Uhuibao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</si>
  <si>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</si>
  <si>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</si>
  <si>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</si>
  <si>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</si>
  <si>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</si>
  <si>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</si>
  <si>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chưa có plan nhập, chuyển status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</si>
  <si>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</si>
  <si>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</si>
  <si>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</si>
  <si>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</si>
  <si>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</si>
  <si>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</si>
  <si>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</si>
  <si>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</si>
  <si>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</si>
  <si>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</si>
  <si>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</si>
  <si>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</si>
  <si>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</si>
  <si>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3HKDATAPOOLESIM</t>
  </si>
  <si>
    <t xml:space="preserve">EEURBGFX15GB15D</t>
  </si>
  <si>
    <t xml:space="preserve">Bouygues</t>
  </si>
  <si>
    <t xml:space="preserve">EEURBGFX20GB15D</t>
  </si>
  <si>
    <t xml:space="preserve">0</t>
  </si>
  <si>
    <t xml:space="preserve">EEURBGFX30GB30D</t>
  </si>
  <si>
    <t xml:space="preserve">ECMTCUFY05GB05D</t>
  </si>
  <si>
    <t xml:space="preserve">ECNMCUFX15GB30D</t>
  </si>
  <si>
    <t xml:space="preserve">EKORCUFY10GB05D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</si>
  <si>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</si>
  <si>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</si>
  <si>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</si>
  <si>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</si>
  <si>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</si>
  <si>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EARECUFY04GB30D</t>
  </si>
  <si>
    <t xml:space="preserve">EKORCUFY20GB08D</t>
  </si>
  <si>
    <t xml:space="preserve">ECNMCUFX10GB15D</t>
  </si>
  <si>
    <t xml:space="preserve">ETHDD1FY50GB10D</t>
  </si>
  <si>
    <t xml:space="preserve">ETHDDTFY50GB10D</t>
  </si>
  <si>
    <t xml:space="preserve">ETHDDTFY15GB07D</t>
  </si>
  <si>
    <t xml:space="preserve">ETHATMFY50GB10D</t>
  </si>
  <si>
    <t xml:space="preserve">TrueMove</t>
  </si>
  <si>
    <t xml:space="preserve">Vẫn bán song song với CB</t>
  </si>
  <si>
    <t xml:space="preserve">ETHATMFY15GB07D</t>
  </si>
  <si>
    <t xml:space="preserve">set mức chặn, chờ hàng về đầu tháng 1/2026</t>
  </si>
  <si>
    <t xml:space="preserve">ETHDCBFY50GB10D</t>
  </si>
  <si>
    <t xml:space="preserve">Commbitz</t>
  </si>
  <si>
    <t xml:space="preserve">đầu tuần sau có thêm hàng</t>
  </si>
  <si>
    <t xml:space="preserve">ETHDYDFY50GB10D</t>
  </si>
  <si>
    <t xml:space="preserve">YiDao</t>
  </si>
  <si>
    <t xml:space="preserve">ESGP3HFY15GB30D</t>
  </si>
  <si>
    <t xml:space="preserve">cần nhập</t>
  </si>
  <si>
    <t xml:space="preserve">ESGP3HFY30GB30D</t>
  </si>
  <si>
    <t xml:space="preserve">EJPNKDPYUNLI04D</t>
  </si>
  <si>
    <t xml:space="preserve">200 HSD 21/06/2025
300 HSD 20/08/2025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</si>
  <si>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</si>
  <si>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</si>
  <si>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</si>
  <si>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</si>
  <si>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đẩy hàng trước</t>
  </si>
  <si>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</si>
  <si>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</si>
  <si>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</si>
  <si>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</si>
  <si>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</si>
  <si>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</si>
  <si>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</si>
  <si>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</si>
  <si>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1000 HSD 24/03/2026</t>
  </si>
  <si>
    <t xml:space="preserve">VietnamMobile</t>
  </si>
  <si>
    <t xml:space="preserve">cuối tuần sau có hàng</t>
  </si>
  <si>
    <t xml:space="preserve">EUSAVMFY05GB03D</t>
  </si>
  <si>
    <t xml:space="preserve">EUSAVMFY60GB30D</t>
  </si>
  <si>
    <t xml:space="preserve">EUSAVMFY10GB15D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</si>
  <si>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</si>
  <si>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</si>
  <si>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</si>
  <si>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</si>
  <si>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</si>
  <si>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EVNMMBPX06GB10D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</si>
  <si>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</si>
  <si>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</si>
  <si>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</si>
  <si>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</si>
  <si>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</si>
  <si>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</si>
  <si>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</si>
  <si>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</si>
  <si>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</si>
  <si>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</si>
  <si>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</si>
  <si>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</si>
  <si>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</si>
  <si>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</si>
  <si>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</si>
  <si>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</si>
  <si>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</si>
  <si>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</si>
  <si>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</si>
  <si>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</si>
  <si>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</si>
  <si>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</si>
  <si>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</si>
  <si>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</si>
  <si>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</si>
  <si>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</si>
  <si>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</si>
  <si>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</si>
  <si>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</si>
  <si>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</si>
  <si>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</si>
  <si>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Balance</t>
  </si>
  <si>
    <t xml:space="preserve">Risk</t>
  </si>
  <si>
    <t xml:space="preserve">Safe</t>
  </si>
  <si>
    <t xml:space="preserve">JY (CNY)</t>
  </si>
  <si>
    <t xml:space="preserve">&lt;20.000</t>
  </si>
  <si>
    <t xml:space="preserve">&gt;40.000</t>
  </si>
  <si>
    <t xml:space="preserve">BC (CNY)</t>
  </si>
  <si>
    <t xml:space="preserve">Uhuibao (CNY)</t>
  </si>
  <si>
    <t xml:space="preserve">Elite (Pound)</t>
  </si>
  <si>
    <t xml:space="preserve">&lt;1000</t>
  </si>
  <si>
    <t xml:space="preserve">&gt;4000</t>
  </si>
  <si>
    <t xml:space="preserve">3HK (HKD)</t>
  </si>
  <si>
    <t xml:space="preserve">Treo số dư này chờ xử lý sau</t>
  </si>
  <si>
    <t xml:space="preserve">SIM</t>
  </si>
  <si>
    <t xml:space="preserve">Status</t>
  </si>
  <si>
    <t xml:space="preserve">SKU (Sapo)</t>
  </si>
  <si>
    <t xml:space="preserve">SKU (mới)</t>
  </si>
  <si>
    <t xml:space="preserve">SKU (full)</t>
  </si>
  <si>
    <t xml:space="preserve">Total Inventory</t>
  </si>
  <si>
    <t xml:space="preserve">Quantity due to expiration</t>
  </si>
  <si>
    <t xml:space="preserve">Expiration</t>
  </si>
  <si>
    <t xml:space="preserve">Expired date left</t>
  </si>
  <si>
    <t xml:space="preserve">Date of Import</t>
  </si>
  <si>
    <t xml:space="preserve">Inventory Age</t>
  </si>
  <si>
    <t xml:space="preserve">Last 15 days</t>
  </si>
  <si>
    <t xml:space="preserve">Last 30 days</t>
  </si>
  <si>
    <t xml:space="preserve">Safety Stock
(15D)</t>
  </si>
  <si>
    <t xml:space="preserve">Reorder Point
(30D)</t>
  </si>
  <si>
    <t xml:space="preserve">Vendor</t>
  </si>
  <si>
    <t xml:space="preserve">Kho tổng</t>
  </si>
  <si>
    <t xml:space="preserve">Phổ Quang - HCM</t>
  </si>
  <si>
    <t xml:space="preserve">Đống Đa - Hà Nội</t>
  </si>
  <si>
    <t xml:space="preserve">Tân Sơn Nhất - HCM</t>
  </si>
  <si>
    <t xml:space="preserve">Chi nhánh Ký gửi</t>
  </si>
  <si>
    <t xml:space="preserve">Avg Pcs/day</t>
  </si>
  <si>
    <t xml:space="preserve">DOI (Số ngày tồn kho)</t>
  </si>
  <si>
    <t xml:space="preserve">Estimated date out of stock</t>
  </si>
  <si>
    <t xml:space="preserve">Evaluate</t>
  </si>
  <si>
    <t xml:space="preserve">Retail Price</t>
  </si>
  <si>
    <t xml:space="preserve">Total retail price</t>
  </si>
  <si>
    <t xml:space="preserve">Near Expiration Inventory</t>
  </si>
  <si>
    <t xml:space="preserve">OPS</t>
  </si>
  <si>
    <t xml:space="preserve">Telco</t>
  </si>
  <si>
    <t xml:space="preserve">OD</t>
  </si>
  <si>
    <t xml:space="preserve">WS</t>
  </si>
  <si>
    <t xml:space="preserve">B2C</t>
  </si>
  <si>
    <t xml:space="preserve">Marketing</t>
  </si>
  <si>
    <t xml:space="preserve">No.</t>
  </si>
  <si>
    <t xml:space="preserve">Stock</t>
  </si>
  <si>
    <t xml:space="preserve">Available for sale</t>
  </si>
  <si>
    <t xml:space="preserve">Sold</t>
  </si>
  <si>
    <t xml:space="preserve">Temporary</t>
  </si>
  <si>
    <t xml:space="preserve">3HKDATAPOOLSIM</t>
  </si>
  <si>
    <t xml:space="preserve">1D0003DK00000</t>
  </si>
  <si>
    <t xml:space="preserve">Active</t>
  </si>
  <si>
    <t xml:space="preserve">dự kiến 22/06 hoặc 29/06 có hàng</t>
  </si>
  <si>
    <t xml:space="preserve">1D000BCK00000</t>
  </si>
  <si>
    <t xml:space="preserve">sắp hết hạn, gia hạn thêm 1 tháng</t>
  </si>
  <si>
    <t xml:space="preserve">1D000ELK00000</t>
  </si>
  <si>
    <t xml:space="preserve">1D000JYK00000</t>
  </si>
  <si>
    <t xml:space="preserve">1D000SSK00000</t>
  </si>
  <si>
    <t xml:space="preserve">1D000UBK00000</t>
  </si>
  <si>
    <t xml:space="preserve">1D000WMK00000</t>
  </si>
  <si>
    <t xml:space="preserve">CNMCU05GBFY05D</t>
  </si>
  <si>
    <t xml:space="preserve">CNMCU07GBFY08D</t>
  </si>
  <si>
    <t xml:space="preserve">qua tết push lại, mỗi tuần nhắc lại</t>
  </si>
  <si>
    <t xml:space="preserve">KORCU10GBFY05D</t>
  </si>
  <si>
    <t xml:space="preserve">1DCNMCTF00705</t>
  </si>
  <si>
    <t xml:space="preserve">1ECNMCTF00705</t>
  </si>
  <si>
    <t xml:space="preserve">1DCNMCUF01530</t>
  </si>
  <si>
    <t xml:space="preserve">1ECNMCUF01530</t>
  </si>
  <si>
    <t xml:space="preserve">1DCNMCUF00303</t>
  </si>
  <si>
    <t xml:space="preserve">1ECNMCUF00303</t>
  </si>
  <si>
    <t xml:space="preserve">1DCNMCUF00505</t>
  </si>
  <si>
    <t xml:space="preserve">1ECNMCUF00505</t>
  </si>
  <si>
    <t xml:space="preserve">1DTHADTF05010</t>
  </si>
  <si>
    <t xml:space="preserve">1ETHADTF05010</t>
  </si>
  <si>
    <t xml:space="preserve">1DWORCBF01030</t>
  </si>
  <si>
    <t xml:space="preserve">1DTHATMF01507</t>
  </si>
  <si>
    <t xml:space="preserve">1ETHATMF01507</t>
  </si>
  <si>
    <t xml:space="preserve">đã nhờ B2B đẩy tồn</t>
  </si>
  <si>
    <t xml:space="preserve">1DTHATMF05010</t>
  </si>
  <si>
    <t xml:space="preserve">1ETHATMF05010</t>
  </si>
  <si>
    <t xml:space="preserve">pass quý 1 push lại</t>
  </si>
  <si>
    <t xml:space="preserve">CNMCU15GBFY30D</t>
  </si>
  <si>
    <t xml:space="preserve">CNMCU10GBFY15D</t>
  </si>
  <si>
    <t xml:space="preserve"> </t>
  </si>
  <si>
    <t xml:space="preserve">Total stock with retail price</t>
  </si>
  <si>
    <t xml:space="preserve">Out of stock less than 60 days</t>
  </si>
  <si>
    <t xml:space="preserve">Not sold yet</t>
  </si>
  <si>
    <t xml:space="preserve">Out of stock more than 60 days</t>
  </si>
  <si>
    <t xml:space="preserve">Out of stock more than 150 days</t>
  </si>
  <si>
    <t xml:space="preserve">ESIM VN</t>
  </si>
  <si>
    <t xml:space="preserve">SKU</t>
  </si>
  <si>
    <t xml:space="preserve">Quantity</t>
  </si>
  <si>
    <t xml:space="preserve">Safety Stock</t>
  </si>
  <si>
    <t xml:space="preserve">Reorder Point</t>
  </si>
  <si>
    <t xml:space="preserve">Ngày hết hàng dự kiến</t>
  </si>
  <si>
    <t xml:space="preserve">Đánh giá</t>
  </si>
  <si>
    <t xml:space="preserve">B2B</t>
  </si>
  <si>
    <t xml:space="preserve">Inactive</t>
  </si>
  <si>
    <t xml:space="preserve">3HKDATAPOOLESIM</t>
  </si>
  <si>
    <t xml:space="preserve">3HK</t>
  </si>
  <si>
    <t xml:space="preserve">treo chờ xử lý sau</t>
  </si>
  <si>
    <t xml:space="preserve">EEURBGFX15GB15D</t>
  </si>
  <si>
    <t xml:space="preserve">Bouygues</t>
  </si>
  <si>
    <t xml:space="preserve">EEURBGFX20GB15D</t>
  </si>
  <si>
    <t xml:space="preserve">EEURBGFX30GB30D</t>
  </si>
  <si>
    <t xml:space="preserve">Deleted</t>
  </si>
  <si>
    <t xml:space="preserve">ECMTCUFY05GB05D</t>
  </si>
  <si>
    <t xml:space="preserve">CU</t>
  </si>
  <si>
    <t xml:space="preserve">ECNMCUFX15GB30D</t>
  </si>
  <si>
    <t xml:space="preserve">1CCNMCUY01530</t>
  </si>
  <si>
    <t xml:space="preserve">1CKORCUF01005</t>
  </si>
  <si>
    <t xml:space="preserve">EKORCUFY30GB30D</t>
  </si>
  <si>
    <t xml:space="preserve">EA10CUFY05GB08D</t>
  </si>
  <si>
    <t xml:space="preserve">ECMTCUFY07GB08D</t>
  </si>
  <si>
    <t xml:space="preserve">ECNMCUFY05GB05D</t>
  </si>
  <si>
    <t xml:space="preserve">ECNMCUFY07GB08D</t>
  </si>
  <si>
    <t xml:space="preserve">1CCNMCUF00708</t>
  </si>
  <si>
    <t xml:space="preserve">EARECUFY04GB30D</t>
  </si>
  <si>
    <t xml:space="preserve">EKORCUFY20GB08D</t>
  </si>
  <si>
    <t xml:space="preserve">1CKORCUF02008</t>
  </si>
  <si>
    <t xml:space="preserve">ECNMCUFX10GB15D</t>
  </si>
  <si>
    <t xml:space="preserve">ETHDD1FY50GB10D</t>
  </si>
  <si>
    <t xml:space="preserve">Dtac</t>
  </si>
  <si>
    <t xml:space="preserve">ETHDDTFY50GB10D</t>
  </si>
  <si>
    <t xml:space="preserve">ETHDDTFY15GB07D</t>
  </si>
  <si>
    <t xml:space="preserve">ETHATMFY50GB10D</t>
  </si>
  <si>
    <t xml:space="preserve">1CTHATMF05010</t>
  </si>
  <si>
    <t xml:space="preserve">TrueMove</t>
  </si>
  <si>
    <t xml:space="preserve">mốt có hàng của CB nhé</t>
  </si>
  <si>
    <t xml:space="preserve">ETHATMFY15GB07D</t>
  </si>
  <si>
    <t xml:space="preserve">1CTHATMF01507</t>
  </si>
  <si>
    <t xml:space="preserve">dự kiến cuối tháng 4 có hàng</t>
  </si>
  <si>
    <t xml:space="preserve">ETHDCBFY50GB10D</t>
  </si>
  <si>
    <t xml:space="preserve">2CTHACBF05010</t>
  </si>
  <si>
    <t xml:space="preserve">Commbitz</t>
  </si>
  <si>
    <t xml:space="preserve">Commbitzz</t>
  </si>
  <si>
    <t xml:space="preserve">bán hết sẽ clear tồn</t>
  </si>
  <si>
    <t xml:space="preserve">ETHDYDFY50GB10D</t>
  </si>
  <si>
    <t xml:space="preserve">YiDao</t>
  </si>
  <si>
    <t xml:space="preserve">ESGP3HFY15GB30D</t>
  </si>
  <si>
    <t xml:space="preserve">ESGP3HFY30GB30D</t>
  </si>
  <si>
    <t xml:space="preserve">EJPNKDPYUNLI04D</t>
  </si>
  <si>
    <t xml:space="preserve">200 HSD 21/06/2025
300 HSD 20/08/2025</t>
  </si>
  <si>
    <t xml:space="preserve">KDDI</t>
  </si>
  <si>
    <t xml:space="preserve">EJPNKDPYUNLI07D</t>
  </si>
  <si>
    <t xml:space="preserve">EJPNKDPYUNLI10D</t>
  </si>
  <si>
    <t xml:space="preserve">EJPNKDFY20GB07D</t>
  </si>
  <si>
    <t xml:space="preserve">100 HSD 20/08/2025</t>
  </si>
  <si>
    <t xml:space="preserve">EJPNK1PYUNLI07D</t>
  </si>
  <si>
    <t xml:space="preserve">EJPNKDPYUNLI15D</t>
  </si>
  <si>
    <t xml:space="preserve">EKORSBPXUNLI05D</t>
  </si>
  <si>
    <t xml:space="preserve">Softbay</t>
  </si>
  <si>
    <t xml:space="preserve">EKORSBPXUNLI07D</t>
  </si>
  <si>
    <t xml:space="preserve">EKORSBPXUNLI10D</t>
  </si>
  <si>
    <t xml:space="preserve">EVNMVMPX02GB20D</t>
  </si>
  <si>
    <t xml:space="preserve">11VNMVMZ00220</t>
  </si>
  <si>
    <t xml:space="preserve">VietnamMobile</t>
  </si>
  <si>
    <t xml:space="preserve">EUSAVMFY05GB03D</t>
  </si>
  <si>
    <t xml:space="preserve">EUSAVMFY60GB30D</t>
  </si>
  <si>
    <t xml:space="preserve">EUSAVMFY10GB15D</t>
  </si>
  <si>
    <t xml:space="preserve">EVNMSFPY03GB15D</t>
  </si>
  <si>
    <t xml:space="preserve">11VNMSFP00315</t>
  </si>
  <si>
    <t xml:space="preserve">Skyfi</t>
  </si>
  <si>
    <t xml:space="preserve">EVNMMBPX03GB07D</t>
  </si>
  <si>
    <t xml:space="preserve">Mobifone</t>
  </si>
  <si>
    <t xml:space="preserve">EVNMMBPX04GB15D</t>
  </si>
  <si>
    <t xml:space="preserve">EVNMMBPX05GB15D</t>
  </si>
  <si>
    <t xml:space="preserve">EVNMMBPY05GB20D</t>
  </si>
  <si>
    <t xml:space="preserve">11VNMMBZ00610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</si>
  <si>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</si>
  <si>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</si>
  <si>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</si>
  <si>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</si>
  <si>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</si>
  <si>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EE33UBPY500M01D</t>
  </si>
  <si>
    <t xml:space="preserve">4CE33UBP5HM01</t>
  </si>
  <si>
    <t xml:space="preserve">EE33UBPY500M03D</t>
  </si>
  <si>
    <t xml:space="preserve">4CE33UBP5HM03</t>
  </si>
  <si>
    <t xml:space="preserve">EE33UBPY500M05D</t>
  </si>
  <si>
    <t xml:space="preserve">4CE33UBP5HM05</t>
  </si>
  <si>
    <t xml:space="preserve">EE33UBPY500M07D</t>
  </si>
  <si>
    <t xml:space="preserve">4CE33UBP5HM07</t>
  </si>
  <si>
    <t xml:space="preserve">EE33UBPY500M10D</t>
  </si>
  <si>
    <t xml:space="preserve">4CE33UBP5HM10</t>
  </si>
  <si>
    <t xml:space="preserve">EE33UBPY500M15D</t>
  </si>
  <si>
    <t xml:space="preserve">4CE33UBP5HM15</t>
  </si>
  <si>
    <t xml:space="preserve">EE33UBPY01GB03D</t>
  </si>
  <si>
    <t xml:space="preserve">4CE33UBP5HM</t>
  </si>
  <si>
    <t xml:space="preserve">EE33UBPY01GB05D</t>
  </si>
  <si>
    <t xml:space="preserve">4CE33UBP00105</t>
  </si>
  <si>
    <t xml:space="preserve">EE33UBPY01GB07D</t>
  </si>
  <si>
    <t xml:space="preserve">4CE33UBP00107</t>
  </si>
  <si>
    <t xml:space="preserve">EE33UBPY01GB10D</t>
  </si>
  <si>
    <t xml:space="preserve">4CE33UBP00110</t>
  </si>
  <si>
    <t xml:space="preserve">EE33UBPY01GB15D</t>
  </si>
  <si>
    <t xml:space="preserve">4CE33UBP00115</t>
  </si>
  <si>
    <t xml:space="preserve">EE33UBPY01GB20D</t>
  </si>
  <si>
    <t xml:space="preserve">4CE33UBP00120</t>
  </si>
  <si>
    <t xml:space="preserve">EE33UBPY01GB30D</t>
  </si>
  <si>
    <t xml:space="preserve">4CE33UBP00130</t>
  </si>
  <si>
    <t xml:space="preserve">EE33UBPY02GB03D</t>
  </si>
  <si>
    <t xml:space="preserve">EE33UBPY02GB05D</t>
  </si>
  <si>
    <t xml:space="preserve">EE33UBPY02GB07D</t>
  </si>
  <si>
    <t xml:space="preserve">4CE33UBP00207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</si>
  <si>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</si>
  <si>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</si>
  <si>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</si>
  <si>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</si>
  <si>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4CE33UBP00230</t>
  </si>
  <si>
    <t xml:space="preserve">ETWNW1FY05GB10D</t>
  </si>
  <si>
    <t xml:space="preserve">ETWNW1FY05GB15D</t>
  </si>
  <si>
    <t xml:space="preserve">đã lên ticket nhờ đẩy tồn</t>
  </si>
  <si>
    <t xml:space="preserve">ETWNW1FY10GB15D</t>
  </si>
  <si>
    <t xml:space="preserve">ETWNW1FY20GB15D</t>
  </si>
  <si>
    <t xml:space="preserve">2CTHATMF05010</t>
  </si>
  <si>
    <t xml:space="preserve">không nhập thêm</t>
  </si>
  <si>
    <t xml:space="preserve">4HK</t>
  </si>
  <si>
    <t xml:space="preserve">khuyến mãi đẩy tồn</t>
  </si>
  <si>
    <t xml:space="preserve">xin đối tác gia hạn</t>
  </si>
  <si>
    <t xml:space="preserve">2CTHATMF01507</t>
  </si>
  <si>
    <t xml:space="preserve">VN Balance</t>
  </si>
  <si>
    <t xml:space="preserve">Balance</t>
  </si>
  <si>
    <t xml:space="preserve">Risk</t>
  </si>
  <si>
    <t xml:space="preserve">Safe</t>
  </si>
  <si>
    <t xml:space="preserve">Note</t>
  </si>
  <si>
    <t xml:space="preserve">Uhuibao (CNY)</t>
  </si>
  <si>
    <t xml:space="preserve">&lt;20.000</t>
  </si>
  <si>
    <t xml:space="preserve">&gt;40.000</t>
  </si>
  <si>
    <t xml:space="preserve">Clear tồn sẽ đóng account</t>
  </si>
  <si>
    <t xml:space="preserve">Elite (Pound)</t>
  </si>
  <si>
    <t xml:space="preserve">&lt;1000</t>
  </si>
  <si>
    <t xml:space="preserve">&gt;4000</t>
  </si>
  <si>
    <t xml:space="preserve">Combitz (USD)</t>
  </si>
  <si>
    <t xml:space="preserve">eSIM US</t>
  </si>
  <si>
    <t xml:space="preserve">AB0003DK00000</t>
  </si>
  <si>
    <t xml:space="preserve">3hk</t>
  </si>
  <si>
    <t xml:space="preserve">dự kiến 15/06 có hàng</t>
  </si>
  <si>
    <t xml:space="preserve">ACTHACBF05010</t>
  </si>
  <si>
    <t xml:space="preserve">đổi các đơn bán TM thành bán CB để clear</t>
  </si>
  <si>
    <t xml:space="preserve">ACTHATMF05010</t>
  </si>
  <si>
    <t xml:space="preserve">DCJPNKDDUNL15</t>
  </si>
  <si>
    <t xml:space="preserve">DCJPNKDDUNL03</t>
  </si>
  <si>
    <t xml:space="preserve">ACTHATMF01507</t>
  </si>
  <si>
    <t xml:space="preserve">ACVNMVMZ00220</t>
  </si>
  <si>
    <t xml:space="preserve">US Balance</t>
  </si>
  <si>
    <t xml:space="preserve">JY (CNY)</t>
  </si>
  <si>
    <t xml:space="preserve">BC (CNY)</t>
  </si>
  <si>
    <t xml:space="preserve">SIMSTORE (USD)</t>
  </si>
  <si>
    <t xml:space="preserve">SKU</t>
  </si>
  <si>
    <t xml:space="preserve">HSD chỗ lấy data</t>
  </si>
  <si>
    <t xml:space="preserve">HSD</t>
  </si>
  <si>
    <t xml:space="preserve">VENDOR</t>
  </si>
  <si>
    <t xml:space="preserve">STATUS</t>
  </si>
  <si>
    <t xml:space="preserve">Safety Stock</t>
  </si>
  <si>
    <t xml:space="preserve">Reorder Point</t>
  </si>
  <si>
    <t xml:space="preserve">Retail Price</t>
  </si>
  <si>
    <t xml:space="preserve">Giá sapo</t>
  </si>
  <si>
    <t xml:space="preserve">Ngày</t>
  </si>
  <si>
    <t xml:space="preserve">Tháng</t>
  </si>
  <si>
    <t xml:space="preserve">Năm</t>
  </si>
  <si>
    <t xml:space="preserve">3UKCOBLANK</t>
  </si>
  <si>
    <t xml:space="preserve">Core</t>
  </si>
  <si>
    <t xml:space="preserve">Active</t>
  </si>
  <si>
    <t xml:space="preserve">WOREL30GBFX30D</t>
  </si>
  <si>
    <t xml:space="preserve">WMBLANKSIM</t>
  </si>
  <si>
    <t xml:space="preserve">Worldmove</t>
  </si>
  <si>
    <t xml:space="preserve">Inactive</t>
  </si>
  <si>
    <t xml:space="preserve">E723T10GBFX30D</t>
  </si>
  <si>
    <t xml:space="preserve">WOREL10GBFX30D</t>
  </si>
  <si>
    <t xml:space="preserve">E723T12GBFX30D</t>
  </si>
  <si>
    <t xml:space="preserve">EKORSBPXUNLI05D</t>
  </si>
  <si>
    <t xml:space="preserve">E723B10GBFX30D</t>
  </si>
  <si>
    <t xml:space="preserve">EKORSBPXUNLI07D</t>
  </si>
  <si>
    <t xml:space="preserve">E723B12GBFX30D</t>
  </si>
  <si>
    <t xml:space="preserve">EKORSBPXUNLI10D</t>
  </si>
  <si>
    <t xml:space="preserve">3HKBLANK</t>
  </si>
  <si>
    <t xml:space="preserve">3HK</t>
  </si>
  <si>
    <t xml:space="preserve">Temporary</t>
  </si>
  <si>
    <t xml:space="preserve">3HKDATAPOOLSIM</t>
  </si>
  <si>
    <t xml:space="preserve">3HKDATAPOOLESIM</t>
  </si>
  <si>
    <t xml:space="preserve">SGPFG15GBFY30D</t>
  </si>
  <si>
    <t xml:space="preserve">Fragrant</t>
  </si>
  <si>
    <t xml:space="preserve">EKORSBPXUNLI15D</t>
  </si>
  <si>
    <t xml:space="preserve">SGPFG30GBFY30D</t>
  </si>
  <si>
    <t xml:space="preserve">Deleted</t>
  </si>
  <si>
    <t xml:space="preserve">EKORSBPXUNLI20D</t>
  </si>
  <si>
    <t xml:space="preserve">A10CU05GBFY08D</t>
  </si>
  <si>
    <t xml:space="preserve">CU</t>
  </si>
  <si>
    <t xml:space="preserve">THATM50GBFY10D</t>
  </si>
  <si>
    <t xml:space="preserve">ANZCU08GBFY15D</t>
  </si>
  <si>
    <t xml:space="preserve">EVNMMBPX03GB07D</t>
  </si>
  <si>
    <t xml:space="preserve">CMTCU12GBFX30D</t>
  </si>
  <si>
    <t xml:space="preserve">EVNMMBPX04GB15D</t>
  </si>
  <si>
    <t xml:space="preserve">CMTCU09GBFX15D</t>
  </si>
  <si>
    <t xml:space="preserve">EVNMMBPX05GB15D</t>
  </si>
  <si>
    <t xml:space="preserve">KORCU10GBFY05D</t>
  </si>
  <si>
    <t xml:space="preserve">EVNMMBPY05GB20D</t>
  </si>
  <si>
    <t xml:space="preserve">CMTCU07GBFY08D</t>
  </si>
  <si>
    <t xml:space="preserve">THDAS15GBFY07D</t>
  </si>
  <si>
    <t xml:space="preserve">CMTCU03GBFY03D</t>
  </si>
  <si>
    <t xml:space="preserve">EJPNKDPYUNLI04D</t>
  </si>
  <si>
    <t xml:space="preserve">CMTCU05GBFY05D</t>
  </si>
  <si>
    <t xml:space="preserve">EJPNKDPYUNLI07D</t>
  </si>
  <si>
    <t xml:space="preserve">KORCU20GBFY08D</t>
  </si>
  <si>
    <t xml:space="preserve">Ecom Only</t>
  </si>
  <si>
    <t xml:space="preserve">EJPNKDPYUNLI10D</t>
  </si>
  <si>
    <t xml:space="preserve">KORCU30GBFY30D</t>
  </si>
  <si>
    <t xml:space="preserve">EJPNKDPYUNLI15D</t>
  </si>
  <si>
    <t xml:space="preserve">EKORCUFY30GB30D</t>
  </si>
  <si>
    <t xml:space="preserve">EARECUFY04GB30D</t>
  </si>
  <si>
    <t xml:space="preserve">ECMTCUFX12GB30D</t>
  </si>
  <si>
    <t xml:space="preserve">ARECU04GBFY30D</t>
  </si>
  <si>
    <t xml:space="preserve">EA10CUFY05GB08D</t>
  </si>
  <si>
    <t xml:space="preserve">WOR3U10GBFY30D</t>
  </si>
  <si>
    <t xml:space="preserve">ECMTCUFY07GB08D</t>
  </si>
  <si>
    <t xml:space="preserve">WOR3U12GBFY30D</t>
  </si>
  <si>
    <t xml:space="preserve">ECMTCUFY05GB05D</t>
  </si>
  <si>
    <t xml:space="preserve">EEURBGFX30GB30D</t>
  </si>
  <si>
    <t xml:space="preserve">ECNMCUFX15GB30D</t>
  </si>
  <si>
    <t xml:space="preserve">EHKGCUFX06GB90D</t>
  </si>
  <si>
    <t xml:space="preserve">ECNMCUFX10GB15D</t>
  </si>
  <si>
    <t xml:space="preserve">EKORCUFY20GB08D</t>
  </si>
  <si>
    <t xml:space="preserve">CNMCU15GBFX30D</t>
  </si>
  <si>
    <t xml:space="preserve">CNMCU10GBFX15D</t>
  </si>
  <si>
    <t xml:space="preserve">EKORCUFY10GB05D</t>
  </si>
  <si>
    <t xml:space="preserve">THADT15GBFY07D</t>
  </si>
  <si>
    <t xml:space="preserve">EARECUFX03GB30D</t>
  </si>
  <si>
    <t xml:space="preserve">ECHHUBPY01GB05D</t>
  </si>
  <si>
    <t xml:space="preserve">EANZCUFY08GB15D</t>
  </si>
  <si>
    <t xml:space="preserve">ECHHUBPY01GB07D</t>
  </si>
  <si>
    <t xml:space="preserve">ECHHUBPY01GB10D</t>
  </si>
  <si>
    <t xml:space="preserve">ECMTCUFX09GB15D</t>
  </si>
  <si>
    <t xml:space="preserve">TMOBILEBLANK</t>
  </si>
  <si>
    <t xml:space="preserve">CNMCU03GBFY03D</t>
  </si>
  <si>
    <t xml:space="preserve">CNMCU05GBFY05D</t>
  </si>
  <si>
    <t xml:space="preserve">CNMCU07GBFY08D</t>
  </si>
  <si>
    <t xml:space="preserve">CNMCU10GBFY15D</t>
  </si>
  <si>
    <t xml:space="preserve">CNMCU15GBFY30D</t>
  </si>
  <si>
    <t xml:space="preserve">HKGCU10GBFY05D</t>
  </si>
  <si>
    <t xml:space="preserve">HKGCU12GBFY07D</t>
  </si>
  <si>
    <t xml:space="preserve">HKGCU06GBFX90D</t>
  </si>
  <si>
    <t xml:space="preserve">THADT50GBFY10D</t>
  </si>
  <si>
    <t xml:space="preserve">ECNMCUFY05GB05D</t>
  </si>
  <si>
    <t xml:space="preserve">ECNMCUFY07GB08D</t>
  </si>
  <si>
    <t xml:space="preserve">Harsh</t>
  </si>
  <si>
    <t xml:space="preserve">ETHDDTFY50GB10D</t>
  </si>
  <si>
    <t xml:space="preserve">EUSAVMFY30GB30D</t>
  </si>
  <si>
    <t xml:space="preserve">VietnamMobile</t>
  </si>
  <si>
    <t xml:space="preserve">UHUIBAO</t>
  </si>
  <si>
    <t xml:space="preserve">EUSAVMFY05GB03D</t>
  </si>
  <si>
    <t xml:space="preserve">EVNMW2PX03GB10D</t>
  </si>
  <si>
    <t xml:space="preserve">EUSAVMFY60GB30D</t>
  </si>
  <si>
    <t xml:space="preserve">EUSAVMFY10GB15D</t>
  </si>
  <si>
    <t xml:space="preserve">KORJY02GBPY04D</t>
  </si>
  <si>
    <t xml:space="preserve">EVNMVMPX02GB20D</t>
  </si>
  <si>
    <t xml:space="preserve">KDDI</t>
  </si>
  <si>
    <t xml:space="preserve">ETWNCUFY05GB05D</t>
  </si>
  <si>
    <t xml:space="preserve">EJPNKDFY20GB07D</t>
  </si>
  <si>
    <t xml:space="preserve">EJPNK1PYUNLI07D</t>
  </si>
  <si>
    <t xml:space="preserve">JPNK1UNLIPY07D</t>
  </si>
  <si>
    <t xml:space="preserve">JPNKD20GBFY07D</t>
  </si>
  <si>
    <t xml:space="preserve">Dtac</t>
  </si>
  <si>
    <t xml:space="preserve">AAUHA06GBFY10D</t>
  </si>
  <si>
    <t xml:space="preserve">THANTUNLIFY07D</t>
  </si>
  <si>
    <t xml:space="preserve">THACTUNLIFY08D</t>
  </si>
  <si>
    <t xml:space="preserve">ETHDD1FY50GB10D</t>
  </si>
  <si>
    <t xml:space="preserve">ETHDDTFY15GB07D</t>
  </si>
  <si>
    <t xml:space="preserve">EAAUDTFY06GB10D</t>
  </si>
  <si>
    <t xml:space="preserve">AAUTM06GBFY10D</t>
  </si>
  <si>
    <t xml:space="preserve">THATM15GBFY07D</t>
  </si>
  <si>
    <t xml:space="preserve">ETHATMFY50GB10D</t>
  </si>
  <si>
    <t xml:space="preserve">TrueMove</t>
  </si>
  <si>
    <t xml:space="preserve">ETHATMFY15GB07D</t>
  </si>
  <si>
    <t xml:space="preserve">ETHDCBFY50GB10D</t>
  </si>
  <si>
    <t xml:space="preserve">Commbitz</t>
  </si>
  <si>
    <t xml:space="preserve">THAAS15GBF07D</t>
  </si>
  <si>
    <t xml:space="preserve">AIS</t>
  </si>
  <si>
    <t xml:space="preserve">B2B Only</t>
  </si>
  <si>
    <t xml:space="preserve">GOH10052022</t>
  </si>
  <si>
    <t xml:space="preserve">BC</t>
  </si>
  <si>
    <t xml:space="preserve">JY17112022</t>
  </si>
  <si>
    <t xml:space="preserve">Joytel</t>
  </si>
  <si>
    <t xml:space="preserve">Uhuibao</t>
  </si>
  <si>
    <t xml:space="preserve">EEURBGFX15GB15D</t>
  </si>
  <si>
    <t xml:space="preserve">ECHHUBPY03GB07D</t>
  </si>
  <si>
    <t xml:space="preserve">ECHHUBPY03GB05D</t>
  </si>
  <si>
    <t xml:space="preserve">ECHHUBPY03GB01D</t>
  </si>
  <si>
    <t xml:space="preserve">ECHHUBPY01GB01D</t>
  </si>
  <si>
    <t xml:space="preserve">EBFEUBFX00GB01D</t>
  </si>
  <si>
    <t xml:space="preserve">ECHHUBFY05GB05D</t>
  </si>
  <si>
    <t xml:space="preserve">EE33UBPY500M01D</t>
  </si>
  <si>
    <t xml:space="preserve">EE33UBPY500M03D</t>
  </si>
  <si>
    <t xml:space="preserve">EE33UBPY500M05D</t>
  </si>
  <si>
    <t xml:space="preserve">EE33UBPY500M07D</t>
  </si>
  <si>
    <t xml:space="preserve">EE33UBPY500M10D</t>
  </si>
  <si>
    <t xml:space="preserve">EE33UBPY500M15D</t>
  </si>
  <si>
    <t xml:space="preserve">EE33UBPY01GB03D</t>
  </si>
  <si>
    <t xml:space="preserve">EE33UBPY01GB05D</t>
  </si>
  <si>
    <t xml:space="preserve">EE33UBPY01GB07D</t>
  </si>
  <si>
    <t xml:space="preserve">EE33UBPY01GB10D</t>
  </si>
  <si>
    <t xml:space="preserve">EE33UBPY01GB15D</t>
  </si>
  <si>
    <t xml:space="preserve">EE33UBPY01GB20D</t>
  </si>
  <si>
    <t xml:space="preserve">EE33UBPY01GB30D</t>
  </si>
  <si>
    <t xml:space="preserve">EE33UBPY02GB03D</t>
  </si>
  <si>
    <t xml:space="preserve">EE33UBPY02GB05D</t>
  </si>
  <si>
    <t xml:space="preserve">EE33UBPY02GB07D</t>
  </si>
  <si>
    <t xml:space="preserve">EE33UBPY02GB10D</t>
  </si>
  <si>
    <t xml:space="preserve">EE33UBPY02GB15D</t>
  </si>
  <si>
    <t xml:space="preserve">EE33UBPY02GB20D</t>
  </si>
  <si>
    <t xml:space="preserve">EE33UBPY02GB30D</t>
  </si>
  <si>
    <t xml:space="preserve">Bouygues</t>
  </si>
  <si>
    <t xml:space="preserve">EEURBGFX20GB15D</t>
  </si>
  <si>
    <t xml:space="preserve">ESGP3HFY15GB30D</t>
  </si>
  <si>
    <t xml:space="preserve">ESGP3HFY30GB30D</t>
  </si>
  <si>
    <t xml:space="preserve">Softbay</t>
  </si>
  <si>
    <t xml:space="preserve">Mobifone</t>
  </si>
  <si>
    <t xml:space="preserve">EVNMMBPX06GB10D</t>
  </si>
  <si>
    <t xml:space="preserve">ELITEBLANKSIM</t>
  </si>
  <si>
    <t xml:space="preserve">Elite</t>
  </si>
  <si>
    <t xml:space="preserve">EUSATLFX01GB07D</t>
  </si>
  <si>
    <t xml:space="preserve">Telli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</si>
  <si>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</si>
  <si>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</si>
  <si>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</si>
  <si>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</si>
  <si>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WORKG12GBFX30D</t>
  </si>
  <si>
    <t xml:space="preserve">Kango</t>
  </si>
  <si>
    <t xml:space="preserve">WO1OT20GBFX28D</t>
  </si>
  <si>
    <t xml:space="preserve">WO1OT25GBFX28D</t>
  </si>
  <si>
    <t xml:space="preserve">CNMCT07GBFY05D</t>
  </si>
  <si>
    <t xml:space="preserve">CT</t>
  </si>
  <si>
    <t xml:space="preserve">ETWNW1FY05GB10D</t>
  </si>
  <si>
    <t xml:space="preserve">WorldMove</t>
  </si>
  <si>
    <t xml:space="preserve">ETWNW1FY05GB15D</t>
  </si>
  <si>
    <t xml:space="preserve">ETWNW1FY10GB15D</t>
  </si>
  <si>
    <t xml:space="preserve">ETWNW1FY20GB15D</t>
  </si>
  <si>
    <t xml:space="preserve">ETHDYDFY50GB10D</t>
  </si>
  <si>
    <t xml:space="preserve">YiDao</t>
  </si>
  <si>
    <t xml:space="preserve">EVNMSFPY03GB15D</t>
  </si>
  <si>
    <t xml:space="preserve">Skyfi</t>
  </si>
  <si>
    <t xml:space="preserve">AB0003DK00000</t>
  </si>
  <si>
    <t xml:space="preserve">3hk</t>
  </si>
  <si>
    <t xml:space="preserve">ACTHDCBF05010</t>
  </si>
  <si>
    <t xml:space="preserve">Commbitzz</t>
  </si>
  <si>
    <t xml:space="preserve">2CTHACBF05010</t>
  </si>
  <si>
    <t xml:space="preserve">ACTHATMF05010</t>
  </si>
  <si>
    <t xml:space="preserve">DCJPNKDDUNL03</t>
  </si>
  <si>
    <t xml:space="preserve">DCJPNKDDUNL15</t>
  </si>
  <si>
    <t xml:space="preserve">1D000WMK00000</t>
  </si>
  <si>
    <t xml:space="preserve">0</t>
  </si>
  <si>
    <t xml:space="preserve">1D0003DK00000</t>
  </si>
  <si>
    <t xml:space="preserve">1D000BCK00000</t>
  </si>
  <si>
    <t xml:space="preserve">1D000ELK00000</t>
  </si>
  <si>
    <t xml:space="preserve">1D000JYK00000</t>
  </si>
  <si>
    <t xml:space="preserve">1D000UBK00000</t>
  </si>
  <si>
    <t xml:space="preserve">1D000SSK00000</t>
  </si>
  <si>
    <t xml:space="preserve">1DCNMCTF00705</t>
  </si>
  <si>
    <t xml:space="preserve">1DCNMCUF01530</t>
  </si>
  <si>
    <t xml:space="preserve">1DCNMCUF00303</t>
  </si>
  <si>
    <t xml:space="preserve">1DCNMCUF00505</t>
  </si>
  <si>
    <t xml:space="preserve">1DTHADTF05010</t>
  </si>
  <si>
    <t xml:space="preserve">1DWORCBF01030</t>
  </si>
  <si>
    <t xml:space="preserve">1DTHATMF01507</t>
  </si>
  <si>
    <t xml:space="preserve">1DTHATMF05010</t>
  </si>
  <si>
    <t xml:space="preserve">1CCNMCUF00708</t>
  </si>
  <si>
    <t xml:space="preserve">1CKORCUF01005</t>
  </si>
  <si>
    <t xml:space="preserve">11VNMMBZ00610</t>
  </si>
  <si>
    <t xml:space="preserve">ACTHACBF05010</t>
  </si>
  <si>
    <t xml:space="preserve">11VNMSFP00315</t>
  </si>
  <si>
    <t xml:space="preserve">1CCNMCUY01530</t>
  </si>
  <si>
    <t xml:space="preserve">2CTHATMF05010</t>
  </si>
  <si>
    <t xml:space="preserve">ACTHATMF01507</t>
  </si>
  <si>
    <t xml:space="preserve">2CTHATMF01507</t>
  </si>
  <si>
    <t xml:space="preserve">11VNMVMZ00220</t>
  </si>
  <si>
    <t xml:space="preserve">1CTHATMF01507</t>
  </si>
  <si>
    <t xml:space="preserve">ACVNMVMZ00220</t>
  </si>
  <si>
    <t xml:space="preserve">ACCNMCUF01208</t>
  </si>
  <si>
    <t xml:space="preserve">ACCNMCUF01515</t>
  </si>
  <si>
    <t xml:space="preserve">ACCNMCUF01005</t>
  </si>
  <si>
    <t xml:space="preserve">Raw data Sapo sim vật lý</t>
  </si>
  <si>
    <t xml:space="preserve">Số bán 15 ngày</t>
  </si>
  <si>
    <t xml:space="preserve">Số 30 ngày</t>
  </si>
  <si>
    <t xml:space="preserve">Báo cáo SIM</t>
  </si>
  <si>
    <t xml:space="preserve">STT</t>
  </si>
  <si>
    <t xml:space="preserve">Tên sản phẩm</t>
  </si>
  <si>
    <t xml:space="preserve">Phiên bản</t>
  </si>
  <si>
    <t xml:space="preserve">SKU</t>
  </si>
  <si>
    <t xml:space="preserve">Barcode</t>
  </si>
  <si>
    <t xml:space="preserve">Bạch Đằng - HCM</t>
  </si>
  <si>
    <t xml:space="preserve">Cầu Giấy - Hà Nội</t>
  </si>
  <si>
    <t xml:space="preserve">Tân Sơn Nhất - HCM</t>
  </si>
  <si>
    <t xml:space="preserve">Trần Tống - Đà Nẵng</t>
  </si>
  <si>
    <t xml:space="preserve">Chi nhánh Ký gửi</t>
  </si>
  <si>
    <t xml:space="preserve">B2B Only HCM</t>
  </si>
  <si>
    <t xml:space="preserve">Kho tổng</t>
  </si>
  <si>
    <t xml:space="preserve">Status</t>
  </si>
  <si>
    <t xml:space="preserve">Total Inventory</t>
  </si>
  <si>
    <t xml:space="preserve">Quantity due to expiration</t>
  </si>
  <si>
    <t xml:space="preserve">Expiration</t>
  </si>
  <si>
    <t xml:space="preserve">Last 15 days</t>
  </si>
  <si>
    <t xml:space="preserve">Last 30 days</t>
  </si>
  <si>
    <t xml:space="preserve">Safety Stock</t>
  </si>
  <si>
    <t xml:space="preserve">Reorder Point</t>
  </si>
  <si>
    <t xml:space="preserve">Vendor</t>
  </si>
  <si>
    <t xml:space="preserve">Phổ Quang - HCM</t>
  </si>
  <si>
    <t xml:space="preserve">Đống Đa - Hà Nội</t>
  </si>
  <si>
    <t xml:space="preserve">Tồn kho</t>
  </si>
  <si>
    <t xml:space="preserve">Có thể bán</t>
  </si>
  <si>
    <t xml:space="preserve">Mã SKU</t>
  </si>
  <si>
    <t xml:space="preserve">Loại sản phẩm</t>
  </si>
  <si>
    <t xml:space="preserve">Số lượng hàng bán</t>
  </si>
  <si>
    <t xml:space="preserve">Stock</t>
  </si>
  <si>
    <t xml:space="preserve">Available for sale</t>
  </si>
  <si>
    <t xml:space="preserve">Sold</t>
  </si>
  <si>
    <t xml:space="preserve">Blank SIMCARD 3HK</t>
  </si>
  <si>
    <t xml:space="preserve">1D0003DK00000</t>
  </si>
  <si>
    <t xml:space="preserve">BLANK SIM (SIM TRẮNG)</t>
  </si>
  <si>
    <t xml:space="preserve">Blank SIMCARD BC</t>
  </si>
  <si>
    <t xml:space="preserve">1D000BCK00000</t>
  </si>
  <si>
    <t xml:space="preserve">AB0003DK00000</t>
  </si>
  <si>
    <t xml:space="preserve">Blank SIMCARD Elite</t>
  </si>
  <si>
    <t xml:space="preserve">1D000ELK00000</t>
  </si>
  <si>
    <t xml:space="preserve">ACTHATMF05010</t>
  </si>
  <si>
    <t xml:space="preserve">Blank SIMCARD Joytel</t>
  </si>
  <si>
    <t xml:space="preserve">1D000JYK00000</t>
  </si>
  <si>
    <t xml:space="preserve">EACHN3DF01215</t>
  </si>
  <si>
    <t xml:space="preserve">1DTHATMF01507</t>
  </si>
  <si>
    <t xml:space="preserve">Prepaid (Có gói sẵn)</t>
  </si>
  <si>
    <t xml:space="preserve">Blank SIMCARD Tmobile</t>
  </si>
  <si>
    <t xml:space="preserve">1D000SSK00000</t>
  </si>
  <si>
    <t xml:space="preserve">3ACHN3DF01215</t>
  </si>
  <si>
    <t xml:space="preserve">1ATHATMF01507</t>
  </si>
  <si>
    <t xml:space="preserve">Blank SIMCARD Uhuibao</t>
  </si>
  <si>
    <t xml:space="preserve">1D000UBK00000</t>
  </si>
  <si>
    <t xml:space="preserve">2CTHATMF01507</t>
  </si>
  <si>
    <t xml:space="preserve">Blank SIMCARD Worldmove</t>
  </si>
  <si>
    <t xml:space="preserve">1D000WMK00000</t>
  </si>
  <si>
    <t xml:space="preserve">EACHN3DF00705</t>
  </si>
  <si>
    <t xml:space="preserve">Mainland &amp; Macau - Data Only - throttle 256 Kbps</t>
  </si>
  <si>
    <t xml:space="preserve">Mainland &amp; Macau - Data Only - throttle 256 Kbps - 05 GB - 05 Ngày</t>
  </si>
  <si>
    <t xml:space="preserve">CNMCU05GBFY05D</t>
  </si>
  <si>
    <t xml:space="preserve">3ACHN3DF00705</t>
  </si>
  <si>
    <t xml:space="preserve">Mainland &amp; Macau - Data Only - throttle 256 Kbps - 07 GB - 08 Ngày</t>
  </si>
  <si>
    <t xml:space="preserve">CNMCU07GBFY08D</t>
  </si>
  <si>
    <t xml:space="preserve">SIM 4G Hàn Quốc - Có nghe gọi, nhắn tin</t>
  </si>
  <si>
    <t xml:space="preserve">SIM 4G Hàn Quốc - Có nghe gọi, nhắn tin - 10 GB - 05 Ngày</t>
  </si>
  <si>
    <t xml:space="preserve">KORCU10GBFY05D</t>
  </si>
  <si>
    <t xml:space="preserve">SIM Prepaid China Telecom China Macau 7GB 5days</t>
  </si>
  <si>
    <t xml:space="preserve">1DCNMCTF00705</t>
  </si>
  <si>
    <t xml:space="preserve">3CTHATMF05010</t>
  </si>
  <si>
    <t xml:space="preserve">SIM Prepaid China Unicom 15GB 30Days</t>
  </si>
  <si>
    <t xml:space="preserve">1DCNMCUF01530</t>
  </si>
  <si>
    <t xml:space="preserve">1DTHATMF05010</t>
  </si>
  <si>
    <t xml:space="preserve">SIM Prepaid China Unicom 3GB 3Days</t>
  </si>
  <si>
    <t xml:space="preserve">1DCNMCUF00303</t>
  </si>
  <si>
    <t xml:space="preserve">GOHUB_3E_2026</t>
  </si>
  <si>
    <t xml:space="preserve">EACHN3DP00205</t>
  </si>
  <si>
    <t xml:space="preserve">SIM Prepaid Dtac Thailand 50GB 10days</t>
  </si>
  <si>
    <t xml:space="preserve">1DTHADTF05010</t>
  </si>
  <si>
    <t xml:space="preserve">1ATHATMF05010</t>
  </si>
  <si>
    <t xml:space="preserve">EACHN3DF00503</t>
  </si>
  <si>
    <t xml:space="preserve">1DCNMCUF00505</t>
  </si>
  <si>
    <t xml:space="preserve">SIM Prepaid Three UK World 10GB 30days</t>
  </si>
  <si>
    <t xml:space="preserve">1DWORCBF01030</t>
  </si>
  <si>
    <t xml:space="preserve">EACHN3DP00305</t>
  </si>
  <si>
    <t xml:space="preserve">SIM Prepaid Truemove Thailand 15GB 7Days</t>
  </si>
  <si>
    <t xml:space="preserve">EACHN3DP00203</t>
  </si>
  <si>
    <t xml:space="preserve">SIM Prepaid Truemove Thailand 50GB 10days</t>
  </si>
  <si>
    <t xml:space="preserve">EACHN3DBUNL05</t>
  </si>
  <si>
    <t xml:space="preserve">3ACHN3DF00503</t>
  </si>
  <si>
    <t xml:space="preserve">EACHN3DF01007</t>
  </si>
  <si>
    <t xml:space="preserve">3ACHN3DP00205</t>
  </si>
  <si>
    <t xml:space="preserve">EACHN3DP00204</t>
  </si>
  <si>
    <t xml:space="preserve">EACHN3DP00206</t>
  </si>
  <si>
    <t xml:space="preserve">3ACHN3DF01007</t>
  </si>
  <si>
    <t xml:space="preserve">EACHN3DP00304</t>
  </si>
  <si>
    <t xml:space="preserve">EACHN3DP00106</t>
  </si>
  <si>
    <t xml:space="preserve">EACHN3DP00105</t>
  </si>
  <si>
    <t xml:space="preserve">EACHN3DP00110</t>
  </si>
  <si>
    <t xml:space="preserve">EACHN3DP00303</t>
  </si>
  <si>
    <t xml:space="preserve">3CCHN3DBUNL05</t>
  </si>
  <si>
    <t xml:space="preserve">3ACHN3DP00110</t>
  </si>
  <si>
    <t xml:space="preserve">3ACHN3DP00106</t>
  </si>
  <si>
    <t xml:space="preserve">EACHN3DP00307</t>
  </si>
  <si>
    <t xml:space="preserve">3CCHN3DP00205</t>
  </si>
  <si>
    <t xml:space="preserve">Báo cáo eSIM</t>
  </si>
  <si>
    <t xml:space="preserve">3CCHN3DP00203</t>
  </si>
  <si>
    <t xml:space="preserve">3HKDATAPOOLESIM</t>
  </si>
  <si>
    <t xml:space="preserve">EACHN3DP00207</t>
  </si>
  <si>
    <t xml:space="preserve">EEURBGFX15GB15D</t>
  </si>
  <si>
    <t xml:space="preserve">EAEU13DP00207</t>
  </si>
  <si>
    <t xml:space="preserve">EEURBGFX20GB15D</t>
  </si>
  <si>
    <t xml:space="preserve">3CCHN3DP00305</t>
  </si>
  <si>
    <t xml:space="preserve">EEURBGFX30GB30D</t>
  </si>
  <si>
    <t xml:space="preserve">EASEA3DP00205</t>
  </si>
  <si>
    <t xml:space="preserve">ECMTCUFY05GB05D</t>
  </si>
  <si>
    <t xml:space="preserve">3ACHN3DP00203</t>
  </si>
  <si>
    <t xml:space="preserve">ECNMCUFX15GB30D</t>
  </si>
  <si>
    <t xml:space="preserve">EACHN3DBUNL03</t>
  </si>
  <si>
    <t xml:space="preserve">EKORCUFY10GB05D</t>
  </si>
  <si>
    <t xml:space="preserve">3ACHN3DP00305</t>
  </si>
  <si>
    <t xml:space="preserve">EKORCUFY30GB30D</t>
  </si>
  <si>
    <t xml:space="preserve">1ACNMCUF00303</t>
  </si>
  <si>
    <t xml:space="preserve">3ACHN3DP00105</t>
  </si>
  <si>
    <t xml:space="preserve">EA10CUFY05GB08D</t>
  </si>
  <si>
    <t xml:space="preserve">EACHN3DBUNL07</t>
  </si>
  <si>
    <t xml:space="preserve">ECMTCUFY07GB08D</t>
  </si>
  <si>
    <t xml:space="preserve">3CSEA3DP00205</t>
  </si>
  <si>
    <t xml:space="preserve">Active</t>
  </si>
  <si>
    <t xml:space="preserve">ECNMCUFY05GB05D</t>
  </si>
  <si>
    <t xml:space="preserve">EAAS43DP00205</t>
  </si>
  <si>
    <t xml:space="preserve">ECNMCUFY07GB08D</t>
  </si>
  <si>
    <t xml:space="preserve">EARECUFY04GB30D</t>
  </si>
  <si>
    <t xml:space="preserve">EAJPN3DP00107</t>
  </si>
  <si>
    <t xml:space="preserve">EAJPN3DP00205</t>
  </si>
  <si>
    <t xml:space="preserve">EKORCUFY20GB08D</t>
  </si>
  <si>
    <t xml:space="preserve">EAJPN3DF01015</t>
  </si>
  <si>
    <t xml:space="preserve">EACHN3DF01005</t>
  </si>
  <si>
    <t xml:space="preserve">ECNMCUFX10GB15D</t>
  </si>
  <si>
    <t xml:space="preserve">EACHN3DF01010</t>
  </si>
  <si>
    <t xml:space="preserve">ETHDD1FY50GB10D</t>
  </si>
  <si>
    <t xml:space="preserve">3CCHN3DP00105</t>
  </si>
  <si>
    <t xml:space="preserve">ETHDDTFY50GB10D</t>
  </si>
  <si>
    <t xml:space="preserve">3CCHN3DF01010</t>
  </si>
  <si>
    <t xml:space="preserve">3CCHN3DP00307</t>
  </si>
  <si>
    <t xml:space="preserve">ETHDDTFY15GB07D</t>
  </si>
  <si>
    <t xml:space="preserve">3CJPN3DF01015</t>
  </si>
  <si>
    <t xml:space="preserve">EACHN3DBUNL04</t>
  </si>
  <si>
    <t xml:space="preserve">ETHATMFY50GB10D</t>
  </si>
  <si>
    <t xml:space="preserve">ETHATMFY15GB07D</t>
  </si>
  <si>
    <t xml:space="preserve">ETHDCBFY50GB10D</t>
  </si>
  <si>
    <t xml:space="preserve">EAEAS3DP00205</t>
  </si>
  <si>
    <t xml:space="preserve">DCCHMWMP00205</t>
  </si>
  <si>
    <t xml:space="preserve">2CTHACBF05010</t>
  </si>
  <si>
    <t xml:space="preserve">EACNM3DF01730</t>
  </si>
  <si>
    <t xml:space="preserve">ETHDYDFY50GB10D</t>
  </si>
  <si>
    <t xml:space="preserve">EATHA3DP00205</t>
  </si>
  <si>
    <t xml:space="preserve">3AEU13DP00207</t>
  </si>
  <si>
    <t xml:space="preserve">ESGP3HFY15GB30D</t>
  </si>
  <si>
    <t xml:space="preserve">EACHN3DF00505</t>
  </si>
  <si>
    <t xml:space="preserve">EACNM3DF01005</t>
  </si>
  <si>
    <t xml:space="preserve">ESGP3HFY30GB30D</t>
  </si>
  <si>
    <t xml:space="preserve">EJPNKDPYUNLI04D</t>
  </si>
  <si>
    <t xml:space="preserve">EJPNKDPYUNLI07D</t>
  </si>
  <si>
    <t xml:space="preserve">3CCHMWMP00205</t>
  </si>
  <si>
    <t xml:space="preserve">EJPNKDPYUNLI10D</t>
  </si>
  <si>
    <t xml:space="preserve">EACNM3DF01208</t>
  </si>
  <si>
    <t xml:space="preserve">EACHN3DP00103</t>
  </si>
  <si>
    <t xml:space="preserve">EJPNKDFY20GB07D</t>
  </si>
  <si>
    <t xml:space="preserve">DCEURWMY02030</t>
  </si>
  <si>
    <t xml:space="preserve">EJPNK1PYUNLI07D</t>
  </si>
  <si>
    <t xml:space="preserve">3ACHN3DBUNL05</t>
  </si>
  <si>
    <t xml:space="preserve">EAKOR3DP00205</t>
  </si>
  <si>
    <t xml:space="preserve">EJPNKDPYUNLI15D</t>
  </si>
  <si>
    <t xml:space="preserve">3CCHN3DBUNL07</t>
  </si>
  <si>
    <t xml:space="preserve">EKORSBPXUNLI05D</t>
  </si>
  <si>
    <t xml:space="preserve">Raw data eSIM Gohub Cloud</t>
  </si>
  <si>
    <t xml:space="preserve">Báo cáo eSIM đã fix định dạng</t>
  </si>
  <si>
    <t xml:space="preserve">theo data product</t>
  </si>
  <si>
    <t xml:space="preserve">3AAS43DP00205</t>
  </si>
  <si>
    <t xml:space="preserve">3CCHN3DP00207</t>
  </si>
  <si>
    <t xml:space="preserve">EKORSBPXUNLI07D</t>
  </si>
  <si>
    <t xml:space="preserve">1CKORCUF01005</t>
  </si>
  <si>
    <t xml:space="preserve">30/09/2026</t>
  </si>
  <si>
    <t xml:space="preserve">3CEURWMY02030</t>
  </si>
  <si>
    <t xml:space="preserve">EKORSBPXUNLI10D</t>
  </si>
  <si>
    <t xml:space="preserve">EASGP3DP00205</t>
  </si>
  <si>
    <t xml:space="preserve">EVNMVMPX02GB20D</t>
  </si>
  <si>
    <t xml:space="preserve">11VNMMBZ00610</t>
  </si>
  <si>
    <t xml:space="preserve">30/11/2026</t>
  </si>
  <si>
    <t xml:space="preserve">11VNMVMZ00220</t>
  </si>
  <si>
    <t xml:space="preserve">EACHN3DP00306</t>
  </si>
  <si>
    <t xml:space="preserve">EUSAVMFY05GB03D</t>
  </si>
  <si>
    <t xml:space="preserve">31/12/2026</t>
  </si>
  <si>
    <t xml:space="preserve">3ACHN3DP00206</t>
  </si>
  <si>
    <t xml:space="preserve">3CCHN3DBUNL03</t>
  </si>
  <si>
    <t xml:space="preserve">EUSAVMFY60GB30D</t>
  </si>
  <si>
    <t xml:space="preserve">11VNMSFP00315</t>
  </si>
  <si>
    <t xml:space="preserve">3CCHN3DF01005</t>
  </si>
  <si>
    <t xml:space="preserve">EUSAVMFY10GB15D</t>
  </si>
  <si>
    <t xml:space="preserve">1CCNMCUY01530</t>
  </si>
  <si>
    <t xml:space="preserve">EACHN3DF02030</t>
  </si>
  <si>
    <t xml:space="preserve">1AWORCBF01030</t>
  </si>
  <si>
    <t xml:space="preserve">EVNMSFPY03GB15D</t>
  </si>
  <si>
    <t xml:space="preserve">2CTHATMF05010</t>
  </si>
  <si>
    <t xml:space="preserve">EVNMMBPX03GB07D</t>
  </si>
  <si>
    <t xml:space="preserve">28/04/2027</t>
  </si>
  <si>
    <t xml:space="preserve">3CCHN3DP00303</t>
  </si>
  <si>
    <t xml:space="preserve">EVNMMBPX04GB15D</t>
  </si>
  <si>
    <t xml:space="preserve">1CTHATMF01507</t>
  </si>
  <si>
    <t xml:space="preserve">30/04/2027</t>
  </si>
  <si>
    <t xml:space="preserve">3CCHN3DF02030</t>
  </si>
  <si>
    <t xml:space="preserve">EVNMMBPX05GB15D</t>
  </si>
  <si>
    <t xml:space="preserve">ACTHATMF01507</t>
  </si>
  <si>
    <t xml:space="preserve">EACHN3DF00305</t>
  </si>
  <si>
    <t xml:space="preserve">EVNMMBPY05GB20D</t>
  </si>
  <si>
    <t xml:space="preserve">30/05/2027</t>
  </si>
  <si>
    <t xml:space="preserve">EVNMMBPX06GB10D</t>
  </si>
  <si>
    <t xml:space="preserve">ACVNMVMZ00220</t>
  </si>
  <si>
    <t xml:space="preserve">3CCHN3DF00305</t>
  </si>
  <si>
    <t xml:space="preserve">EUSATLFX01GB07D</t>
  </si>
  <si>
    <t xml:space="preserve">EUSATLFX05GB30D</t>
  </si>
  <si>
    <t xml:space="preserve">ACCNMCUF01208</t>
  </si>
  <si>
    <t xml:space="preserve">31/12/2027</t>
  </si>
  <si>
    <t xml:space="preserve">EAEU13DP00210</t>
  </si>
  <si>
    <t xml:space="preserve">EUSATLFX10GB30D</t>
  </si>
  <si>
    <t xml:space="preserve">ACCNMCUF01515</t>
  </si>
  <si>
    <t xml:space="preserve">EAAS43DP00105</t>
  </si>
  <si>
    <t xml:space="preserve">EUSATLFX20GB30D</t>
  </si>
  <si>
    <t xml:space="preserve">ACCNMCUF01005</t>
  </si>
  <si>
    <t xml:space="preserve">EUSATLFX50GB30D</t>
  </si>
  <si>
    <t xml:space="preserve">EAAP13DP00307</t>
  </si>
  <si>
    <t xml:space="preserve">31/12/2099</t>
  </si>
  <si>
    <t xml:space="preserve">3CCHN3DP00304</t>
  </si>
  <si>
    <t xml:space="preserve">EE33UBPY500M01D</t>
  </si>
  <si>
    <t xml:space="preserve">EAEU13DF01015</t>
  </si>
  <si>
    <t xml:space="preserve">EE33UBPY500M03D</t>
  </si>
  <si>
    <t xml:space="preserve">3AAS43DP00105</t>
  </si>
  <si>
    <t xml:space="preserve">EACHN3DF01003</t>
  </si>
  <si>
    <t xml:space="preserve">EE33UBPY500M05D</t>
  </si>
  <si>
    <t xml:space="preserve">EACHN3DP00210</t>
  </si>
  <si>
    <t xml:space="preserve">EE33UBPY500M07D</t>
  </si>
  <si>
    <t xml:space="preserve">EAJPN3DF00315</t>
  </si>
  <si>
    <t xml:space="preserve">EE33UBPY500M10D</t>
  </si>
  <si>
    <t xml:space="preserve">EAAS43DP00305</t>
  </si>
  <si>
    <t xml:space="preserve">EAJPN3DP00215</t>
  </si>
  <si>
    <t xml:space="preserve">EE33UBPY500M15D</t>
  </si>
  <si>
    <t xml:space="preserve">3CEU13DF01015</t>
  </si>
  <si>
    <t xml:space="preserve">EE33UBPY01GB03D</t>
  </si>
  <si>
    <t xml:space="preserve">3CCHN3DF01003</t>
  </si>
  <si>
    <t xml:space="preserve">EE33UBPY01GB05D</t>
  </si>
  <si>
    <t xml:space="preserve">EE33UBPY01GB07D</t>
  </si>
  <si>
    <t xml:space="preserve">EE33UBPY01GB10D</t>
  </si>
  <si>
    <t xml:space="preserve">3ACHN3DP00207</t>
  </si>
  <si>
    <t xml:space="preserve">EE33UBPY01GB15D</t>
  </si>
  <si>
    <t xml:space="preserve">DCTWNWMF00515</t>
  </si>
  <si>
    <t xml:space="preserve">3ACNM3DF01005</t>
  </si>
  <si>
    <t xml:space="preserve">EE33UBPY01GB20D</t>
  </si>
  <si>
    <t xml:space="preserve">3AJPN3DP00205</t>
  </si>
  <si>
    <t xml:space="preserve">EE33UBPY01GB30D</t>
  </si>
  <si>
    <t xml:space="preserve">EE33UBPY02GB03D</t>
  </si>
  <si>
    <t xml:space="preserve">3CCHN3DP00103</t>
  </si>
  <si>
    <t xml:space="preserve">EE33UBPY02GB05D</t>
  </si>
  <si>
    <t xml:space="preserve">EASEA3DP00105</t>
  </si>
  <si>
    <t xml:space="preserve">EACNM3DF02030</t>
  </si>
  <si>
    <t xml:space="preserve">EE33UBPY02GB07D</t>
  </si>
  <si>
    <t xml:space="preserve">3CSEA3DP00105</t>
  </si>
  <si>
    <t xml:space="preserve">EE33UBPY02GB10D</t>
  </si>
  <si>
    <t xml:space="preserve">3CTWNWMF00515</t>
  </si>
  <si>
    <t xml:space="preserve">3CCHN3DF00503</t>
  </si>
  <si>
    <t xml:space="preserve">EE33UBPY02GB15D</t>
  </si>
  <si>
    <t xml:space="preserve">EATHA3DBUNL01</t>
  </si>
  <si>
    <t xml:space="preserve">EASGP3DP00305</t>
  </si>
  <si>
    <t xml:space="preserve">EE33UBPY02GB20D</t>
  </si>
  <si>
    <t xml:space="preserve">EATHA3DBUNL03</t>
  </si>
  <si>
    <t xml:space="preserve">EE33UBPY02GB30D</t>
  </si>
  <si>
    <t xml:space="preserve">EATHA3DBUNL04</t>
  </si>
  <si>
    <t xml:space="preserve">3CCHN3DP1D501</t>
  </si>
  <si>
    <t xml:space="preserve">ETWNW1FY05GB10D</t>
  </si>
  <si>
    <t xml:space="preserve">3ACHN3DP00303</t>
  </si>
  <si>
    <t xml:space="preserve">EACHN3DP1D501</t>
  </si>
  <si>
    <t xml:space="preserve">ETWNW1FY05GB15D</t>
  </si>
  <si>
    <t xml:space="preserve">EAJPN3DP00103</t>
  </si>
  <si>
    <t xml:space="preserve">ETWNW1FY10GB15D</t>
  </si>
  <si>
    <t xml:space="preserve">EACHN3DAUNL05</t>
  </si>
  <si>
    <t xml:space="preserve">ETWNW1FY20GB15D</t>
  </si>
  <si>
    <t xml:space="preserve">3ATHA3DP00205</t>
  </si>
  <si>
    <t xml:space="preserve">1CCNMCUF00708</t>
  </si>
  <si>
    <t xml:space="preserve">3CJPN3DF00315</t>
  </si>
  <si>
    <t xml:space="preserve">EAPHL3DF02015</t>
  </si>
  <si>
    <t xml:space="preserve">3APHL3DF02015</t>
  </si>
  <si>
    <t xml:space="preserve">EACHN3DP00208</t>
  </si>
  <si>
    <t xml:space="preserve">EASEA3DP00103</t>
  </si>
  <si>
    <t xml:space="preserve">EATHA3DBUNL02</t>
  </si>
  <si>
    <t xml:space="preserve">DCJPNKDDUNL07</t>
  </si>
  <si>
    <t xml:space="preserve">3CCHN3DBUNL04</t>
  </si>
  <si>
    <t xml:space="preserve">ACTHACBF05010</t>
  </si>
  <si>
    <t xml:space="preserve">3ACHN3DP00306</t>
  </si>
  <si>
    <t xml:space="preserve">EAJPN3DP00210</t>
  </si>
  <si>
    <t xml:space="preserve">DCJPNKDDUNL15</t>
  </si>
  <si>
    <t xml:space="preserve">DCJPNKDDUNL03</t>
  </si>
  <si>
    <t xml:space="preserve">EACHN3DAUNL07</t>
  </si>
  <si>
    <t xml:space="preserve">EACHN3DBUNL10</t>
  </si>
  <si>
    <t xml:space="preserve">EASGP3DP00105</t>
  </si>
  <si>
    <t xml:space="preserve">EAIDN3DF01010</t>
  </si>
  <si>
    <t xml:space="preserve">EAJPN3DP00307</t>
  </si>
  <si>
    <t xml:space="preserve">EATHA3DP00103</t>
  </si>
  <si>
    <t xml:space="preserve">EAIDN3DF00505</t>
  </si>
  <si>
    <t xml:space="preserve">3ACNM3DF01208</t>
  </si>
  <si>
    <t xml:space="preserve">EAJPN3DF00515</t>
  </si>
  <si>
    <t xml:space="preserve">EAEU13DF01030</t>
  </si>
  <si>
    <t xml:space="preserve">DCJPNKDDUNL10</t>
  </si>
  <si>
    <t xml:space="preserve">EACHN3DP00310</t>
  </si>
  <si>
    <t xml:space="preserve">EACHN3DP00301</t>
  </si>
  <si>
    <t xml:space="preserve">EAKOR3DP00305</t>
  </si>
  <si>
    <t xml:space="preserve">3CCHMWMP00105</t>
  </si>
  <si>
    <t xml:space="preserve">3CCHN3DP00204</t>
  </si>
  <si>
    <t xml:space="preserve">3CEAS3DP00205</t>
  </si>
  <si>
    <t xml:space="preserve">EACHN3DAUNL03</t>
  </si>
  <si>
    <t xml:space="preserve">3CEU13DF01030</t>
  </si>
  <si>
    <t xml:space="preserve">EACNM3DF01515</t>
  </si>
  <si>
    <t xml:space="preserve">3CJPN3DP00107</t>
  </si>
  <si>
    <t xml:space="preserve">3CSGP3DP00105</t>
  </si>
  <si>
    <t xml:space="preserve">EASGP3DP00203</t>
  </si>
  <si>
    <t xml:space="preserve">ACTHDCBF05010</t>
  </si>
  <si>
    <t xml:space="preserve">EAKOR3DP00105</t>
  </si>
  <si>
    <t xml:space="preserve">EACNM3DF00603</t>
  </si>
  <si>
    <t xml:space="preserve">EACHN3DP00107</t>
  </si>
  <si>
    <t xml:space="preserve">3CJPN3DF00515</t>
  </si>
  <si>
    <t xml:space="preserve">EACHN3DF02015</t>
  </si>
  <si>
    <t xml:space="preserve">3ACHN3DP00307</t>
  </si>
  <si>
    <t xml:space="preserve">EATHA3DP00105</t>
  </si>
  <si>
    <t xml:space="preserve">3CCHN3DP00206</t>
  </si>
  <si>
    <t xml:space="preserve">EACNM3DF00505</t>
  </si>
  <si>
    <t xml:space="preserve">3AJPN3DP00107</t>
  </si>
  <si>
    <t xml:space="preserve">3AAS43DP00206</t>
  </si>
  <si>
    <t xml:space="preserve">3ACHN3DBUNL03</t>
  </si>
  <si>
    <t xml:space="preserve">3CSGP3DP00205</t>
  </si>
  <si>
    <t xml:space="preserve">3AEU13DP00210</t>
  </si>
  <si>
    <t xml:space="preserve">EASGP3DBUNL03</t>
  </si>
  <si>
    <t xml:space="preserve">EAANZ3DF01015</t>
  </si>
  <si>
    <t xml:space="preserve">EAAS43DP00207</t>
  </si>
  <si>
    <t xml:space="preserve">EACHN3DP00104</t>
  </si>
  <si>
    <t xml:space="preserve">3CJPN3DP00210</t>
  </si>
  <si>
    <t xml:space="preserve">3CSGP3DP00305</t>
  </si>
  <si>
    <t xml:space="preserve">EACHN3DF01015</t>
  </si>
  <si>
    <t xml:space="preserve">3CAS43DP00205</t>
  </si>
  <si>
    <t xml:space="preserve">3CCHN3DF01215</t>
  </si>
  <si>
    <t xml:space="preserve">3CKOR3DP00205</t>
  </si>
  <si>
    <t xml:space="preserve">EAANZ3DP00207</t>
  </si>
  <si>
    <t xml:space="preserve">DCCHMWMP00105</t>
  </si>
  <si>
    <t xml:space="preserve">EAJPN3DBUNL01</t>
  </si>
  <si>
    <t xml:space="preserve">EAAS43DP00206</t>
  </si>
  <si>
    <t xml:space="preserve">EASGP3DP00303</t>
  </si>
  <si>
    <t xml:space="preserve">4AWORELY03030</t>
  </si>
  <si>
    <t xml:space="preserve">3CJPN3DBUNL01</t>
  </si>
  <si>
    <t xml:space="preserve">3CCHN3DP00301</t>
  </si>
  <si>
    <t xml:space="preserve">3ACHN3DP00304</t>
  </si>
  <si>
    <t xml:space="preserve">EAIDN3DP00105</t>
  </si>
  <si>
    <t xml:space="preserve">EAJPN3DP00110</t>
  </si>
  <si>
    <t xml:space="preserve">3CJPN3DP00307</t>
  </si>
  <si>
    <t xml:space="preserve">EASEA3DP00305</t>
  </si>
  <si>
    <t xml:space="preserve">EACHN3DP00201</t>
  </si>
  <si>
    <t xml:space="preserve">3CSEA3DP00305</t>
  </si>
  <si>
    <t xml:space="preserve">3CCHN3DBUNL10</t>
  </si>
  <si>
    <t xml:space="preserve">EAPHL3DF00505</t>
  </si>
  <si>
    <t xml:space="preserve">3CCHN3DP00201</t>
  </si>
  <si>
    <t xml:space="preserve">EAPHL3DP00305</t>
  </si>
  <si>
    <t xml:space="preserve">DCEURWMY10030</t>
  </si>
  <si>
    <t xml:space="preserve">EACNM3DF01530</t>
  </si>
  <si>
    <t xml:space="preserve">EACHN3DF02005</t>
  </si>
  <si>
    <t xml:space="preserve">EAJPN3DP00305</t>
  </si>
  <si>
    <t xml:space="preserve">EACHN3DP3HM01</t>
  </si>
  <si>
    <t xml:space="preserve">EAANZ3DP00205</t>
  </si>
  <si>
    <t xml:space="preserve">EAANZ3DP00307</t>
  </si>
  <si>
    <t xml:space="preserve">DATWNWMF01010</t>
  </si>
  <si>
    <t xml:space="preserve">3ATWNWMF01010</t>
  </si>
  <si>
    <t xml:space="preserve">3CAS43DP00305</t>
  </si>
  <si>
    <t xml:space="preserve">EATHA3DP00203</t>
  </si>
  <si>
    <t xml:space="preserve">DCTWNWMP00103</t>
  </si>
  <si>
    <t xml:space="preserve">EATHA3DF00505</t>
  </si>
  <si>
    <t xml:space="preserve">3CCHN3DF01015</t>
  </si>
  <si>
    <t xml:space="preserve">3CUSASSDUNL30</t>
  </si>
  <si>
    <t xml:space="preserve">EACHN3DF00510</t>
  </si>
  <si>
    <t xml:space="preserve">3CCHN3DP3HM01</t>
  </si>
  <si>
    <t xml:space="preserve">EAJPN3DP00207</t>
  </si>
  <si>
    <t xml:space="preserve">EAMAL3DP00303</t>
  </si>
  <si>
    <t xml:space="preserve">3CEURWMY10030</t>
  </si>
  <si>
    <t xml:space="preserve">EACHN3DBUNL15</t>
  </si>
  <si>
    <t xml:space="preserve">3CCHN3DP00310</t>
  </si>
  <si>
    <t xml:space="preserve">3AAS43DP00204</t>
  </si>
  <si>
    <t xml:space="preserve">3CTWNWMP00103</t>
  </si>
  <si>
    <t xml:space="preserve">3CCHN3DF02015</t>
  </si>
  <si>
    <t xml:space="preserve">3CTHA3DP00205</t>
  </si>
  <si>
    <t xml:space="preserve">EAKOR3DAUNL05</t>
  </si>
  <si>
    <t xml:space="preserve">EAKOR3DP00207</t>
  </si>
  <si>
    <t xml:space="preserve">EAAS43DP00203</t>
  </si>
  <si>
    <t xml:space="preserve">3ACHN3DP00204</t>
  </si>
  <si>
    <t xml:space="preserve">3AJPN3DP00307</t>
  </si>
  <si>
    <t xml:space="preserve">DCJPNKDDUNL04</t>
  </si>
  <si>
    <t xml:space="preserve">3APHL3DP00305</t>
  </si>
  <si>
    <t xml:space="preserve">3CCHN3DP00210</t>
  </si>
  <si>
    <t xml:space="preserve">EACHN3DP00505</t>
  </si>
  <si>
    <t xml:space="preserve">3ACNM3DF02030</t>
  </si>
  <si>
    <t xml:space="preserve">EASGP3DP00103</t>
  </si>
  <si>
    <t xml:space="preserve">3CTWNWMF01015</t>
  </si>
  <si>
    <t xml:space="preserve">DCTWNWMF01015</t>
  </si>
  <si>
    <t xml:space="preserve">3CIDN3DF00530</t>
  </si>
  <si>
    <t xml:space="preserve">3ATWNWMP00205</t>
  </si>
  <si>
    <t xml:space="preserve">EAIDN3DF00530</t>
  </si>
  <si>
    <t xml:space="preserve">3ATHA3DP00204</t>
  </si>
  <si>
    <t xml:space="preserve">3CSEA3DP00103</t>
  </si>
  <si>
    <t xml:space="preserve">EAKOR3DBUNL07</t>
  </si>
  <si>
    <t xml:space="preserve">3CPHL3DF00505</t>
  </si>
  <si>
    <t xml:space="preserve">DATWNWMP00205</t>
  </si>
  <si>
    <t xml:space="preserve">EASEA3DP00203</t>
  </si>
  <si>
    <t xml:space="preserve">3CSEA3DP00203</t>
  </si>
  <si>
    <t xml:space="preserve">EASGP3DF00505</t>
  </si>
  <si>
    <t xml:space="preserve">3ACHN3DAUNL05</t>
  </si>
  <si>
    <t xml:space="preserve">EAJPN3DF01005</t>
  </si>
  <si>
    <t xml:space="preserve">EACHN3DF00303</t>
  </si>
  <si>
    <t xml:space="preserve">3CCHN3DAUNL07</t>
  </si>
  <si>
    <t xml:space="preserve">3CCHN3DP00306</t>
  </si>
  <si>
    <t xml:space="preserve">EACHN3DP00215</t>
  </si>
  <si>
    <t xml:space="preserve">3CCHN3DF00510</t>
  </si>
  <si>
    <t xml:space="preserve">3CEU13DP00210</t>
  </si>
  <si>
    <t xml:space="preserve">EATHA3DP00204</t>
  </si>
  <si>
    <t xml:space="preserve">3AKOR3DP00205</t>
  </si>
  <si>
    <t xml:space="preserve">3ACNM3DF01730</t>
  </si>
  <si>
    <t xml:space="preserve">3CUSASSDUNL15</t>
  </si>
  <si>
    <t xml:space="preserve">EAAS43DP00103</t>
  </si>
  <si>
    <t xml:space="preserve">3CTHA3DBUNL04</t>
  </si>
  <si>
    <t xml:space="preserve">EATHA3DBUNL05</t>
  </si>
  <si>
    <t xml:space="preserve">3ACHN3DBUNL07</t>
  </si>
  <si>
    <t xml:space="preserve">3ACHN3DF01005</t>
  </si>
  <si>
    <t xml:space="preserve">3AANZ3DP00205</t>
  </si>
  <si>
    <t xml:space="preserve">EACHN3DF00908</t>
  </si>
  <si>
    <t xml:space="preserve">EAJPN3DF02015</t>
  </si>
  <si>
    <t xml:space="preserve">EACHN3DF05030</t>
  </si>
  <si>
    <t xml:space="preserve">EACNM3DF01015</t>
  </si>
  <si>
    <t xml:space="preserve">3CEU13DP00207</t>
  </si>
  <si>
    <t xml:space="preserve">EACHN3DAUNL04</t>
  </si>
  <si>
    <t xml:space="preserve">3CANZ3DP00207</t>
  </si>
  <si>
    <t xml:space="preserve">EAJPN3DP00203</t>
  </si>
  <si>
    <t xml:space="preserve">3CKOR3DP00105</t>
  </si>
  <si>
    <t xml:space="preserve">3CAS43DF01030</t>
  </si>
  <si>
    <t xml:space="preserve">EAIDN3DP00205</t>
  </si>
  <si>
    <t xml:space="preserve">EAAS43DF01030</t>
  </si>
  <si>
    <t xml:space="preserve">EAJPN3DF01030</t>
  </si>
  <si>
    <t xml:space="preserve">3CTWNWMP00105</t>
  </si>
  <si>
    <t xml:space="preserve">DCTWNWMP00105</t>
  </si>
  <si>
    <t xml:space="preserve">3CCHN3DAUNL05</t>
  </si>
  <si>
    <t xml:space="preserve">3CAS43DF01005</t>
  </si>
  <si>
    <t xml:space="preserve">3ACHN3DP00107</t>
  </si>
  <si>
    <t xml:space="preserve">3AAS43DT00205</t>
  </si>
  <si>
    <t xml:space="preserve">DATAPOOL</t>
  </si>
  <si>
    <t xml:space="preserve">3AANZ3DF01015</t>
  </si>
  <si>
    <t xml:space="preserve">EAUSA3DF01015</t>
  </si>
  <si>
    <t xml:space="preserve">DATWNWMP00305</t>
  </si>
  <si>
    <t xml:space="preserve">DCTWNWMP00305</t>
  </si>
  <si>
    <t xml:space="preserve">EACHN3DF02007</t>
  </si>
  <si>
    <t xml:space="preserve">3ATWNWMP00305</t>
  </si>
  <si>
    <t xml:space="preserve">3CCHN3DF00303</t>
  </si>
  <si>
    <t xml:space="preserve">3ATHA3DP00103</t>
  </si>
  <si>
    <t xml:space="preserve">EAJPN3DP00105</t>
  </si>
  <si>
    <t xml:space="preserve">EAKOR3DP00306</t>
  </si>
  <si>
    <t xml:space="preserve">3CKOR3DP00305</t>
  </si>
  <si>
    <t xml:space="preserve">EAAS43DP00204</t>
  </si>
  <si>
    <t xml:space="preserve">3CCHN3DP00505</t>
  </si>
  <si>
    <t xml:space="preserve">3CSGP3DP00203</t>
  </si>
  <si>
    <t xml:space="preserve">3ACHN3DF00505</t>
  </si>
  <si>
    <t xml:space="preserve">EASGP3DP3HM01</t>
  </si>
  <si>
    <t xml:space="preserve">3ACHN3DAUNL07</t>
  </si>
  <si>
    <t xml:space="preserve">EAAS43DF00505</t>
  </si>
  <si>
    <t xml:space="preserve">3AAS43DP00305</t>
  </si>
  <si>
    <t xml:space="preserve">EACHN3DP00503</t>
  </si>
  <si>
    <t xml:space="preserve">3CJPNKDDUNL07</t>
  </si>
  <si>
    <t xml:space="preserve">EAIDN3DF01015</t>
  </si>
  <si>
    <t xml:space="preserve">EAMAL3DP00205</t>
  </si>
  <si>
    <t xml:space="preserve">EAAS43DF01005</t>
  </si>
  <si>
    <t xml:space="preserve">3AAS43DP00203</t>
  </si>
  <si>
    <t xml:space="preserve">3CCHMWMP00305</t>
  </si>
  <si>
    <t xml:space="preserve">EATHA3DP3HM01</t>
  </si>
  <si>
    <t xml:space="preserve">DCCHMWMP00305</t>
  </si>
  <si>
    <t xml:space="preserve">3CSGP3DP00303</t>
  </si>
  <si>
    <t xml:space="preserve">EASGP3DBUNL04</t>
  </si>
  <si>
    <t xml:space="preserve">3CCNM3DF00603</t>
  </si>
  <si>
    <t xml:space="preserve">3CCHN3DF05030</t>
  </si>
  <si>
    <t xml:space="preserve">3CJPN3DF02015</t>
  </si>
  <si>
    <t xml:space="preserve">3ASGP3DP00205</t>
  </si>
  <si>
    <t xml:space="preserve">EAIDN3DP00305</t>
  </si>
  <si>
    <t xml:space="preserve">3AAS43DT00204</t>
  </si>
  <si>
    <t xml:space="preserve">3CCHN3DAUNL03</t>
  </si>
  <si>
    <t xml:space="preserve">3CANZ3DP00307</t>
  </si>
  <si>
    <t xml:space="preserve">3ACHMWMP00205</t>
  </si>
  <si>
    <t xml:space="preserve">3ATHA3DP00105</t>
  </si>
  <si>
    <t xml:space="preserve">3CCHN3DP00208</t>
  </si>
  <si>
    <t xml:space="preserve">3CAS43DF00505</t>
  </si>
  <si>
    <t xml:space="preserve">3CAS43DP00207</t>
  </si>
  <si>
    <t xml:space="preserve">EASGP3DF00303</t>
  </si>
  <si>
    <t xml:space="preserve">3CPHL3DF00305</t>
  </si>
  <si>
    <t xml:space="preserve">EAPHL3DF00305</t>
  </si>
  <si>
    <t xml:space="preserve">EAIDN3DF00303</t>
  </si>
  <si>
    <t xml:space="preserve">3CJPN3DF01030</t>
  </si>
  <si>
    <t xml:space="preserve">3CKOR3DP00207</t>
  </si>
  <si>
    <t xml:space="preserve">EACHN3DP00230</t>
  </si>
  <si>
    <t xml:space="preserve">3AKOR3DP00305</t>
  </si>
  <si>
    <t xml:space="preserve">EACHN3DP00101</t>
  </si>
  <si>
    <t xml:space="preserve">3CCHMWMP00107</t>
  </si>
  <si>
    <t xml:space="preserve">EAPHL3DF01005</t>
  </si>
  <si>
    <t xml:space="preserve">DCCHMWMP00107</t>
  </si>
  <si>
    <t xml:space="preserve">3CCHN3DF01007</t>
  </si>
  <si>
    <t xml:space="preserve">EAKOR3DF01005</t>
  </si>
  <si>
    <t xml:space="preserve">3ACHN3DP00103</t>
  </si>
  <si>
    <t xml:space="preserve">3ACHN3DP00102</t>
  </si>
  <si>
    <t xml:space="preserve">3AJPN3DT00205</t>
  </si>
  <si>
    <t xml:space="preserve">EAEU13DP00110</t>
  </si>
  <si>
    <t xml:space="preserve">EAKOR3DF01015</t>
  </si>
  <si>
    <t xml:space="preserve">EAJPN3DF01010</t>
  </si>
  <si>
    <t xml:space="preserve">EAJPN3DP00306</t>
  </si>
  <si>
    <t xml:space="preserve">3CTWNWMF01030</t>
  </si>
  <si>
    <t xml:space="preserve">DCTWNWMF01030</t>
  </si>
  <si>
    <t xml:space="preserve">EATHA3DF00303</t>
  </si>
  <si>
    <t xml:space="preserve">EAJPN3DP00115</t>
  </si>
  <si>
    <t xml:space="preserve">3AMAL3DP00307</t>
  </si>
  <si>
    <t xml:space="preserve">3CCHN3DP00107</t>
  </si>
  <si>
    <t xml:space="preserve">EACHN3DF00507</t>
  </si>
  <si>
    <t xml:space="preserve">3CCHN3DP00215</t>
  </si>
  <si>
    <t xml:space="preserve">EAANZ3DP00110</t>
  </si>
  <si>
    <t xml:space="preserve">3CPHL3DF01005</t>
  </si>
  <si>
    <t xml:space="preserve">EAPHL3DP00205</t>
  </si>
  <si>
    <t xml:space="preserve">3ACHN3DF01015</t>
  </si>
  <si>
    <t xml:space="preserve">3ACHN3DP00210</t>
  </si>
  <si>
    <t xml:space="preserve">3CIDN3DP00205</t>
  </si>
  <si>
    <t xml:space="preserve">3AAS43DP00207</t>
  </si>
  <si>
    <t xml:space="preserve">EAIDN3DF02030</t>
  </si>
  <si>
    <t xml:space="preserve">EAIDN3DP3HM01</t>
  </si>
  <si>
    <t xml:space="preserve">3ASGP3DP00305</t>
  </si>
  <si>
    <t xml:space="preserve">EATHA3DF00105</t>
  </si>
  <si>
    <t xml:space="preserve">EAJPN3DF00505</t>
  </si>
  <si>
    <t xml:space="preserve">EASGP3DP00107</t>
  </si>
  <si>
    <t xml:space="preserve">EASGP3DF02015</t>
  </si>
  <si>
    <t xml:space="preserve">EAJPN3DP00310</t>
  </si>
  <si>
    <t xml:space="preserve">EASGP3DF00515</t>
  </si>
  <si>
    <t xml:space="preserve">3CJPN3DP00205</t>
  </si>
  <si>
    <t xml:space="preserve">3CCHMWMP5HM03</t>
  </si>
  <si>
    <t xml:space="preserve">3CIDN3DF01010</t>
  </si>
  <si>
    <t xml:space="preserve">DCCHMWMP5HM03</t>
  </si>
  <si>
    <t xml:space="preserve">EAEU13DF02030</t>
  </si>
  <si>
    <t xml:space="preserve">3CCHN3DP00101</t>
  </si>
  <si>
    <t xml:space="preserve">EACHN3DBUNL30</t>
  </si>
  <si>
    <t xml:space="preserve">EAEU13DP00105</t>
  </si>
  <si>
    <t xml:space="preserve">3APHL3DP00205</t>
  </si>
  <si>
    <t xml:space="preserve">EAUSA3DF01030</t>
  </si>
  <si>
    <t xml:space="preserve">EASGP3DP00207</t>
  </si>
  <si>
    <t xml:space="preserve">3CKOR3DF01015</t>
  </si>
  <si>
    <t xml:space="preserve">EASGP3DF00203</t>
  </si>
  <si>
    <t xml:space="preserve">EAKOR3DBUNL05</t>
  </si>
  <si>
    <t xml:space="preserve">3CAS43DP00105</t>
  </si>
  <si>
    <t xml:space="preserve">3CTWNWMP00205</t>
  </si>
  <si>
    <t xml:space="preserve">3CUSA3DF01030</t>
  </si>
  <si>
    <t xml:space="preserve">3ATHA3DT00103</t>
  </si>
  <si>
    <t xml:space="preserve">3AJPN3DP00305</t>
  </si>
  <si>
    <t xml:space="preserve">3AANZ3DF02015</t>
  </si>
  <si>
    <t xml:space="preserve">EAEU13DP00203</t>
  </si>
  <si>
    <t xml:space="preserve">DACHMWMP00205</t>
  </si>
  <si>
    <t xml:space="preserve">EACHN3DP00115</t>
  </si>
  <si>
    <t xml:space="preserve">EAANZ3DF02015</t>
  </si>
  <si>
    <t xml:space="preserve">DCCHMWMP5HM05</t>
  </si>
  <si>
    <t xml:space="preserve">EACHN3DF00203</t>
  </si>
  <si>
    <t xml:space="preserve">EAEU13DP00310</t>
  </si>
  <si>
    <t xml:space="preserve">3CANZ3DP00110</t>
  </si>
  <si>
    <t xml:space="preserve">3CJPN3DP00305</t>
  </si>
  <si>
    <t xml:space="preserve">EAMAL3DP00305</t>
  </si>
  <si>
    <t xml:space="preserve">3CJPN3DP00103</t>
  </si>
  <si>
    <t xml:space="preserve">3CCHN3DBUNL15</t>
  </si>
  <si>
    <t xml:space="preserve">3CIDN3DF01015</t>
  </si>
  <si>
    <t xml:space="preserve">3ACHN3DP00208</t>
  </si>
  <si>
    <t xml:space="preserve">3CJPN3DP5HM01</t>
  </si>
  <si>
    <t xml:space="preserve">EAJPN3DP5HM01</t>
  </si>
  <si>
    <t xml:space="preserve">EATHA3DF00203</t>
  </si>
  <si>
    <t xml:space="preserve">DCJPNKDDUNL05</t>
  </si>
  <si>
    <t xml:space="preserve">DCTWNWMP00205</t>
  </si>
  <si>
    <t xml:space="preserve">EAMAL3DP00105</t>
  </si>
  <si>
    <t xml:space="preserve">EAAS43DF01015</t>
  </si>
  <si>
    <t xml:space="preserve">EAIDN3DP00103</t>
  </si>
  <si>
    <t xml:space="preserve">3CAS43DAUNL03</t>
  </si>
  <si>
    <t xml:space="preserve">EAPHL3DF01015</t>
  </si>
  <si>
    <t xml:space="preserve">EAAS43DAUNL03</t>
  </si>
  <si>
    <t xml:space="preserve">3CSGP3DBUNL03</t>
  </si>
  <si>
    <t xml:space="preserve">EAAS43DP00303</t>
  </si>
  <si>
    <t xml:space="preserve">3CAS43DF02030</t>
  </si>
  <si>
    <t xml:space="preserve">3CCHMWMP00203</t>
  </si>
  <si>
    <t xml:space="preserve">DCCHMWMP00203</t>
  </si>
  <si>
    <t xml:space="preserve">DCCHMWMF01005</t>
  </si>
  <si>
    <t xml:space="preserve">3CCHN3DBUNL30</t>
  </si>
  <si>
    <t xml:space="preserve">EACHN3DP00308</t>
  </si>
  <si>
    <t xml:space="preserve">EACHN3DP00507</t>
  </si>
  <si>
    <t xml:space="preserve">3ACHN3DBUNL04</t>
  </si>
  <si>
    <t xml:space="preserve">3CANZ3DF01015</t>
  </si>
  <si>
    <t xml:space="preserve">3CTHA3DBUNL05</t>
  </si>
  <si>
    <t xml:space="preserve">DCTWNWMF00505</t>
  </si>
  <si>
    <t xml:space="preserve">3CJPN3DP0D601</t>
  </si>
  <si>
    <t xml:space="preserve">3CTHA3DP00103</t>
  </si>
  <si>
    <t xml:space="preserve">EAJPN3DP0D601</t>
  </si>
  <si>
    <t xml:space="preserve">3CKOR3DBUNL07</t>
  </si>
  <si>
    <t xml:space="preserve">EAEU13DF02015</t>
  </si>
  <si>
    <t xml:space="preserve">3AKOR3DAUNL05</t>
  </si>
  <si>
    <t xml:space="preserve">3CJPN3DP00207</t>
  </si>
  <si>
    <t xml:space="preserve">3AUSA3DF01015</t>
  </si>
  <si>
    <t xml:space="preserve">DCE33BCF01015</t>
  </si>
  <si>
    <t xml:space="preserve">3CTHA3DF00505</t>
  </si>
  <si>
    <t xml:space="preserve">3CCHN3DP1D503</t>
  </si>
  <si>
    <t xml:space="preserve">3ACHN3DP00308</t>
  </si>
  <si>
    <t xml:space="preserve">EACHN3DP1D503</t>
  </si>
  <si>
    <t xml:space="preserve">EACHN3DF03015</t>
  </si>
  <si>
    <t xml:space="preserve">3ASGP3DF02015</t>
  </si>
  <si>
    <t xml:space="preserve">3CCHMWMF01005</t>
  </si>
  <si>
    <t xml:space="preserve">3AMAL3DP00205</t>
  </si>
  <si>
    <t xml:space="preserve">3AIDN3DP00105</t>
  </si>
  <si>
    <t xml:space="preserve">EACHN3DP00130</t>
  </si>
  <si>
    <t xml:space="preserve">3CCHN3DF00705</t>
  </si>
  <si>
    <t xml:space="preserve">EAAS43DF02030</t>
  </si>
  <si>
    <t xml:space="preserve">EACHN3DF05015</t>
  </si>
  <si>
    <t xml:space="preserve">3CAS43DF01007</t>
  </si>
  <si>
    <t xml:space="preserve">3CEU13DP00310</t>
  </si>
  <si>
    <t xml:space="preserve">EAAS43DF01007</t>
  </si>
  <si>
    <t xml:space="preserve">EAEU13DP00115</t>
  </si>
  <si>
    <t xml:space="preserve">3CCNM3DF01730</t>
  </si>
  <si>
    <t xml:space="preserve">EAKOR3DP00307</t>
  </si>
  <si>
    <t xml:space="preserve">3CKHMWMF00505</t>
  </si>
  <si>
    <t xml:space="preserve">DCKHMWMF00505</t>
  </si>
  <si>
    <t xml:space="preserve">3CCHN3DP00115</t>
  </si>
  <si>
    <t xml:space="preserve">3CSGP3DP00207</t>
  </si>
  <si>
    <t xml:space="preserve">EASEA3DP00307</t>
  </si>
  <si>
    <t xml:space="preserve">EASGP3DF01015</t>
  </si>
  <si>
    <t xml:space="preserve">3CSEA3DP00307</t>
  </si>
  <si>
    <t xml:space="preserve">3CAS43DF01015</t>
  </si>
  <si>
    <t xml:space="preserve">EAAS43DP00307</t>
  </si>
  <si>
    <t xml:space="preserve">3CAS43DF01010</t>
  </si>
  <si>
    <t xml:space="preserve">3CAS43DP00103</t>
  </si>
  <si>
    <t xml:space="preserve">3CSGP3DF00303</t>
  </si>
  <si>
    <t xml:space="preserve">3ACHN3DP00104</t>
  </si>
  <si>
    <t xml:space="preserve">EASGP3DP00307</t>
  </si>
  <si>
    <t xml:space="preserve">EAAS43DP00107</t>
  </si>
  <si>
    <t xml:space="preserve">DCCHMWMP00101</t>
  </si>
  <si>
    <t xml:space="preserve">3CJPNKDDUNL05</t>
  </si>
  <si>
    <t xml:space="preserve">3CJPNKDDUNL08</t>
  </si>
  <si>
    <t xml:space="preserve">3CJPN3DF01010</t>
  </si>
  <si>
    <t xml:space="preserve">DCJPNKDDUNL08</t>
  </si>
  <si>
    <t xml:space="preserve">3CMAL3DP00205</t>
  </si>
  <si>
    <t xml:space="preserve">3CJPN3DP3HM01</t>
  </si>
  <si>
    <t xml:space="preserve">EAIDN3DF02015</t>
  </si>
  <si>
    <t xml:space="preserve">EAJPN3DP3HM01</t>
  </si>
  <si>
    <t xml:space="preserve">3CJPNKDDUNL04</t>
  </si>
  <si>
    <t xml:space="preserve">3CJPN3DP00110</t>
  </si>
  <si>
    <t xml:space="preserve">3CCHMWMP00101</t>
  </si>
  <si>
    <t xml:space="preserve">EAJPN3DF00530</t>
  </si>
  <si>
    <t xml:space="preserve">EASEA3DP00107</t>
  </si>
  <si>
    <t xml:space="preserve">EACHN3DF03010</t>
  </si>
  <si>
    <t xml:space="preserve">3CSGP3DF00515</t>
  </si>
  <si>
    <t xml:space="preserve">3ASGP3DP00303</t>
  </si>
  <si>
    <t xml:space="preserve">3AAS43DP00104</t>
  </si>
  <si>
    <t xml:space="preserve">EATHA3DF01005</t>
  </si>
  <si>
    <t xml:space="preserve">3CPHL3DF01015</t>
  </si>
  <si>
    <t xml:space="preserve">3CUSA3DF01015</t>
  </si>
  <si>
    <t xml:space="preserve">EAAS43DF01010</t>
  </si>
  <si>
    <t xml:space="preserve">3AANZ3DF00515</t>
  </si>
  <si>
    <t xml:space="preserve">3CAS43DAUNL04</t>
  </si>
  <si>
    <t xml:space="preserve">EAAS43DAUNL04</t>
  </si>
  <si>
    <t xml:space="preserve">3CTWNWMF00505</t>
  </si>
  <si>
    <t xml:space="preserve">3CAS43DF00530</t>
  </si>
  <si>
    <t xml:space="preserve">EAAS43DF00530</t>
  </si>
  <si>
    <t xml:space="preserve">3CSEA3DP00107</t>
  </si>
  <si>
    <t xml:space="preserve">EACHN3DP00315</t>
  </si>
  <si>
    <t xml:space="preserve">3CKHMWMP00102</t>
  </si>
  <si>
    <t xml:space="preserve">DCKHMWMP00102</t>
  </si>
  <si>
    <t xml:space="preserve">EAANZ3DF02030</t>
  </si>
  <si>
    <t xml:space="preserve">3CANZ3DP00310</t>
  </si>
  <si>
    <t xml:space="preserve">3CCHN3DF00505</t>
  </si>
  <si>
    <t xml:space="preserve">EAANZ3DP00310</t>
  </si>
  <si>
    <t xml:space="preserve">3CJPN3DP00203</t>
  </si>
  <si>
    <t xml:space="preserve">3CEU13DP00203</t>
  </si>
  <si>
    <t xml:space="preserve">EAEU13DP00303</t>
  </si>
  <si>
    <t xml:space="preserve">EAMAL3DP00103</t>
  </si>
  <si>
    <t xml:space="preserve">EAEU13DF00515</t>
  </si>
  <si>
    <t xml:space="preserve">3CMAL3DP00305</t>
  </si>
  <si>
    <t xml:space="preserve">3CJPN3DP00105</t>
  </si>
  <si>
    <t xml:space="preserve">3CCHN3DF02005</t>
  </si>
  <si>
    <t xml:space="preserve">EACNM3DF00908</t>
  </si>
  <si>
    <t xml:space="preserve">3ACHN3DP00310</t>
  </si>
  <si>
    <t xml:space="preserve">3AANZ3DP00307</t>
  </si>
  <si>
    <t xml:space="preserve">3CCHN3DF00908</t>
  </si>
  <si>
    <t xml:space="preserve">3AAS43DT00207</t>
  </si>
  <si>
    <t xml:space="preserve">3CCHN3DP1D504</t>
  </si>
  <si>
    <t xml:space="preserve">3AKOR3DT00205</t>
  </si>
  <si>
    <t xml:space="preserve">EACHN3DP1D504</t>
  </si>
  <si>
    <t xml:space="preserve">3CCHN3DF03010</t>
  </si>
  <si>
    <t xml:space="preserve">3CCHN3DP00503</t>
  </si>
  <si>
    <t xml:space="preserve">3AJPN3DP00207</t>
  </si>
  <si>
    <t xml:space="preserve">3CTWNWMP00110</t>
  </si>
  <si>
    <t xml:space="preserve">3AAS43DP00103</t>
  </si>
  <si>
    <t xml:space="preserve">DCTWNWMP00110</t>
  </si>
  <si>
    <t xml:space="preserve">3AEU13DP00110</t>
  </si>
  <si>
    <t xml:space="preserve">DAUSATBDUNL15</t>
  </si>
  <si>
    <t xml:space="preserve">3CTWNWMP00305</t>
  </si>
  <si>
    <t xml:space="preserve">3CTHA3DP00105</t>
  </si>
  <si>
    <t xml:space="preserve">EAKOR3DP00107</t>
  </si>
  <si>
    <t xml:space="preserve">EATHA3DP00107</t>
  </si>
  <si>
    <t xml:space="preserve">EAKOR3DAUNL07</t>
  </si>
  <si>
    <t xml:space="preserve">3CKOR3DP00307</t>
  </si>
  <si>
    <t xml:space="preserve">EAAS43DF00503</t>
  </si>
  <si>
    <t xml:space="preserve">EAAS43DP00110</t>
  </si>
  <si>
    <t xml:space="preserve">3CKOR3DP00306</t>
  </si>
  <si>
    <t xml:space="preserve">3CTHA3DP3HM01</t>
  </si>
  <si>
    <t xml:space="preserve">EAKOR3DP00204</t>
  </si>
  <si>
    <t xml:space="preserve">3CANZ3DF01007</t>
  </si>
  <si>
    <t xml:space="preserve">3ACHN3DP00202</t>
  </si>
  <si>
    <t xml:space="preserve">3ACHN3DF00507</t>
  </si>
  <si>
    <t xml:space="preserve">3ASGP3DP00203</t>
  </si>
  <si>
    <t xml:space="preserve">3AJPN3DP00306</t>
  </si>
  <si>
    <t xml:space="preserve">3AMAL3DP00303</t>
  </si>
  <si>
    <t xml:space="preserve">3CCHMWMP00207</t>
  </si>
  <si>
    <t xml:space="preserve">3ATHA3DP00107</t>
  </si>
  <si>
    <t xml:space="preserve">DCCHMWMP00207</t>
  </si>
  <si>
    <t xml:space="preserve">EAANZ3DF00515</t>
  </si>
  <si>
    <t xml:space="preserve">3CCHN3DF05015</t>
  </si>
  <si>
    <t xml:space="preserve">EAIDN3DP00303</t>
  </si>
  <si>
    <t xml:space="preserve">EAAP13DP00207</t>
  </si>
  <si>
    <t xml:space="preserve">EAAP13DP00305</t>
  </si>
  <si>
    <t xml:space="preserve">3AKOR3DP00206</t>
  </si>
  <si>
    <t xml:space="preserve">EAEAS3DF02015</t>
  </si>
  <si>
    <t xml:space="preserve">EAIDN3DP00203</t>
  </si>
  <si>
    <t xml:space="preserve">3CCHMJYP00207</t>
  </si>
  <si>
    <t xml:space="preserve">EAIDN3DF00203</t>
  </si>
  <si>
    <t xml:space="preserve">EASEA3DP00210</t>
  </si>
  <si>
    <t xml:space="preserve">3CCNM3DF02030</t>
  </si>
  <si>
    <t xml:space="preserve">EAAS43DF00507</t>
  </si>
  <si>
    <t xml:space="preserve">EAEU13DP00215</t>
  </si>
  <si>
    <t xml:space="preserve">3CAS43DBUNL10</t>
  </si>
  <si>
    <t xml:space="preserve">EAAP13DP00205</t>
  </si>
  <si>
    <t xml:space="preserve">EAAS43DBUNL10</t>
  </si>
  <si>
    <t xml:space="preserve">EAKOR3DP00206</t>
  </si>
  <si>
    <t xml:space="preserve">3ACHN3DP00507</t>
  </si>
  <si>
    <t xml:space="preserve">3CSGP3DP00107</t>
  </si>
  <si>
    <t xml:space="preserve">3ACHN3DF00203</t>
  </si>
  <si>
    <t xml:space="preserve">3CPHL3DF01030</t>
  </si>
  <si>
    <t xml:space="preserve">3AAS43DT00105</t>
  </si>
  <si>
    <t xml:space="preserve">EAPHL3DF01030</t>
  </si>
  <si>
    <t xml:space="preserve">3AEAS3DP00205</t>
  </si>
  <si>
    <t xml:space="preserve">3CSGP3DBUNL04</t>
  </si>
  <si>
    <t xml:space="preserve">3CTHA3DP1D501</t>
  </si>
  <si>
    <t xml:space="preserve">EAJPN3DP00303</t>
  </si>
  <si>
    <t xml:space="preserve">EATHA3DP1D501</t>
  </si>
  <si>
    <t xml:space="preserve">DCJPNKDBUNL05</t>
  </si>
  <si>
    <t xml:space="preserve">EAJPN3DBUNL07</t>
  </si>
  <si>
    <t xml:space="preserve">3CAS43DF00503</t>
  </si>
  <si>
    <t xml:space="preserve">3CMAL3DP00303</t>
  </si>
  <si>
    <t xml:space="preserve">3CSEA3DP00207</t>
  </si>
  <si>
    <t xml:space="preserve">EAMAL3DP00307</t>
  </si>
  <si>
    <t xml:space="preserve">EASEA3DP00207</t>
  </si>
  <si>
    <t xml:space="preserve">EAMAL3DBUNL03</t>
  </si>
  <si>
    <t xml:space="preserve">EAMAL3DBUNL04</t>
  </si>
  <si>
    <t xml:space="preserve">EAJPN3DBUNL03</t>
  </si>
  <si>
    <t xml:space="preserve">3CJPN3DBUNL03</t>
  </si>
  <si>
    <t xml:space="preserve">EAAS43DBUNL05</t>
  </si>
  <si>
    <t xml:space="preserve">EASGP3DBUNL05</t>
  </si>
  <si>
    <t xml:space="preserve">3CTHA3DP1D505</t>
  </si>
  <si>
    <t xml:space="preserve">3CSGP3DP00307</t>
  </si>
  <si>
    <t xml:space="preserve">EATHA3DP1D505</t>
  </si>
  <si>
    <t xml:space="preserve">3CPHL3DF01007</t>
  </si>
  <si>
    <t xml:space="preserve">3CTHA3DBUNL01</t>
  </si>
  <si>
    <t xml:space="preserve">EAPHL3DF01007</t>
  </si>
  <si>
    <t xml:space="preserve">3CPHL3DF00310</t>
  </si>
  <si>
    <t xml:space="preserve">3CCHN3DF02007</t>
  </si>
  <si>
    <t xml:space="preserve">EAPHL3DF00310</t>
  </si>
  <si>
    <t xml:space="preserve">EAAS43DAUNL05</t>
  </si>
  <si>
    <t xml:space="preserve">EAANZ3DF01030</t>
  </si>
  <si>
    <t xml:space="preserve">3CAS43DF00507</t>
  </si>
  <si>
    <t xml:space="preserve">3CSEA3DP00210</t>
  </si>
  <si>
    <t xml:space="preserve">DCCHMWMP00103</t>
  </si>
  <si>
    <t xml:space="preserve">3CSEA3DP00303</t>
  </si>
  <si>
    <t xml:space="preserve">DCHKMBCP00205</t>
  </si>
  <si>
    <t xml:space="preserve">3CJPN3DP00215</t>
  </si>
  <si>
    <t xml:space="preserve">EASEA3DP00303</t>
  </si>
  <si>
    <t xml:space="preserve">3CCHN3DP00230</t>
  </si>
  <si>
    <t xml:space="preserve">DCCHMWMP5HM07</t>
  </si>
  <si>
    <t xml:space="preserve">3AKOR3DP00204</t>
  </si>
  <si>
    <t xml:space="preserve">3CCHN3DF00103</t>
  </si>
  <si>
    <t xml:space="preserve">EACHN3DF00103</t>
  </si>
  <si>
    <t xml:space="preserve">DCJPNKDBUNL03</t>
  </si>
  <si>
    <t xml:space="preserve">DCMNGWMY01510</t>
  </si>
  <si>
    <t xml:space="preserve">3CAPAWMP00205</t>
  </si>
  <si>
    <t xml:space="preserve">3CMNGWMY01510</t>
  </si>
  <si>
    <t xml:space="preserve">3CAP13DP00207</t>
  </si>
  <si>
    <t xml:space="preserve">EACHN3DP00508</t>
  </si>
  <si>
    <t xml:space="preserve">DCJPNKDDUNL11</t>
  </si>
  <si>
    <t xml:space="preserve">3CEU13DF02030</t>
  </si>
  <si>
    <t xml:space="preserve">3CEU13DP00303</t>
  </si>
  <si>
    <t xml:space="preserve">EAEU13DP00107</t>
  </si>
  <si>
    <t xml:space="preserve">EAEU13DP00307</t>
  </si>
  <si>
    <t xml:space="preserve">3CCNM3DF01005</t>
  </si>
  <si>
    <t xml:space="preserve">3CCHMWMP00103</t>
  </si>
  <si>
    <t xml:space="preserve">EAEU13DP00205</t>
  </si>
  <si>
    <t xml:space="preserve">3CEU13DP00103</t>
  </si>
  <si>
    <t xml:space="preserve">3CTHA3DP1D504</t>
  </si>
  <si>
    <t xml:space="preserve">EAEU13DP00103</t>
  </si>
  <si>
    <t xml:space="preserve">EATHA3DP1D504</t>
  </si>
  <si>
    <t xml:space="preserve">3CEU13DP00105</t>
  </si>
  <si>
    <t xml:space="preserve">3CCNM3DF01208</t>
  </si>
  <si>
    <t xml:space="preserve">3AEU13DP00205</t>
  </si>
  <si>
    <t xml:space="preserve">3ACHN3DF02015</t>
  </si>
  <si>
    <t xml:space="preserve">3AAS43DP00110</t>
  </si>
  <si>
    <t xml:space="preserve">3ASGP3DF01015</t>
  </si>
  <si>
    <t xml:space="preserve">3ASGP3DF00515</t>
  </si>
  <si>
    <t xml:space="preserve">3AKOR3DP00107</t>
  </si>
  <si>
    <t xml:space="preserve">3AAS43DP5HM02</t>
  </si>
  <si>
    <t xml:space="preserve">3CKOR3DBUNL05</t>
  </si>
  <si>
    <t xml:space="preserve">3ACHN3DP00503</t>
  </si>
  <si>
    <t xml:space="preserve">3CTWNWMP00107</t>
  </si>
  <si>
    <t xml:space="preserve">3AEU13DP00105</t>
  </si>
  <si>
    <t xml:space="preserve">DCTWNWMP00203</t>
  </si>
  <si>
    <t xml:space="preserve">DCTWNWMP00107</t>
  </si>
  <si>
    <t xml:space="preserve">EAPHL3DP00303</t>
  </si>
  <si>
    <t xml:space="preserve">3AANZ3DP00207</t>
  </si>
  <si>
    <t xml:space="preserve">3CTHA3DAUNL03</t>
  </si>
  <si>
    <t xml:space="preserve">EATHA3DAUNL03</t>
  </si>
  <si>
    <t xml:space="preserve">EASGP3DF00103</t>
  </si>
  <si>
    <t xml:space="preserve">EAAS43DP00104</t>
  </si>
  <si>
    <t xml:space="preserve">EATHA3DF01010</t>
  </si>
  <si>
    <t xml:space="preserve">EAUSA3DP00215</t>
  </si>
  <si>
    <t xml:space="preserve">3CAS43DP00307</t>
  </si>
  <si>
    <t xml:space="preserve">EAKOR3DP00303</t>
  </si>
  <si>
    <t xml:space="preserve">3CKOR3DAUNL05</t>
  </si>
  <si>
    <t xml:space="preserve">3CAS43DP00303</t>
  </si>
  <si>
    <t xml:space="preserve">EAAS43DF00515</t>
  </si>
  <si>
    <t xml:space="preserve">3CTHA3DF00205</t>
  </si>
  <si>
    <t xml:space="preserve">EATHA3DF00205</t>
  </si>
  <si>
    <t xml:space="preserve">EAKOR3DBUNL04</t>
  </si>
  <si>
    <t xml:space="preserve">DCTWNWMF02030</t>
  </si>
  <si>
    <t xml:space="preserve">3CKOR3DAUNL07</t>
  </si>
  <si>
    <t xml:space="preserve">3CKOR3DBUNL04</t>
  </si>
  <si>
    <t xml:space="preserve">EAKOR3DP00203</t>
  </si>
  <si>
    <t xml:space="preserve">EAUSA3DF02015</t>
  </si>
  <si>
    <t xml:space="preserve">3CANZ3DF00330</t>
  </si>
  <si>
    <t xml:space="preserve">3AMAL3DP00204</t>
  </si>
  <si>
    <t xml:space="preserve">EAUSA3DP00107</t>
  </si>
  <si>
    <t xml:space="preserve">3ACHN3DF02007</t>
  </si>
  <si>
    <t xml:space="preserve">3AKHMBCP00205</t>
  </si>
  <si>
    <t xml:space="preserve">3ACHN3DF03030</t>
  </si>
  <si>
    <t xml:space="preserve">3ACHN3DP00215</t>
  </si>
  <si>
    <t xml:space="preserve">EAUSA3DP00130</t>
  </si>
  <si>
    <t xml:space="preserve">3ACHN3DP00230</t>
  </si>
  <si>
    <t xml:space="preserve">3CAP13DP00205</t>
  </si>
  <si>
    <t xml:space="preserve">3CCHN3DP00106</t>
  </si>
  <si>
    <t xml:space="preserve">3ACHN3DAUNL04</t>
  </si>
  <si>
    <t xml:space="preserve">3CCHN3DP0D601</t>
  </si>
  <si>
    <t xml:space="preserve">EACHN3DP0D601</t>
  </si>
  <si>
    <t xml:space="preserve">3ACHN3DP00508</t>
  </si>
  <si>
    <t xml:space="preserve">3CCHN3DP00315</t>
  </si>
  <si>
    <t xml:space="preserve">3ACHN3DP00330</t>
  </si>
  <si>
    <t xml:space="preserve">3CCHN3DF03015</t>
  </si>
  <si>
    <t xml:space="preserve">EACHN3DAUNL10</t>
  </si>
  <si>
    <t xml:space="preserve">3AKOR3DP00105</t>
  </si>
  <si>
    <t xml:space="preserve">GOHUB_1E_2026</t>
  </si>
  <si>
    <t xml:space="preserve">3ASGP3DP00103</t>
  </si>
  <si>
    <t xml:space="preserve">3CHKMBCP00205</t>
  </si>
  <si>
    <t xml:space="preserve">3AKOR3DBUNL05</t>
  </si>
  <si>
    <t xml:space="preserve">3CJPNKDDUNL10</t>
  </si>
  <si>
    <t xml:space="preserve">3CCNM3DF01530</t>
  </si>
  <si>
    <t xml:space="preserve">EAJPN3DF02030</t>
  </si>
  <si>
    <t xml:space="preserve">3CEU13DP00115</t>
  </si>
  <si>
    <t xml:space="preserve">3CJPN3DF02010</t>
  </si>
  <si>
    <t xml:space="preserve">3CEU13DF00515</t>
  </si>
  <si>
    <t xml:space="preserve">EAJPN3DF02010</t>
  </si>
  <si>
    <t xml:space="preserve">DCE33BCP00202</t>
  </si>
  <si>
    <t xml:space="preserve">3CJPN3DP1D501</t>
  </si>
  <si>
    <t xml:space="preserve">3CCHN3DF00507</t>
  </si>
  <si>
    <t xml:space="preserve">EAJPN3DP1D501</t>
  </si>
  <si>
    <t xml:space="preserve">EACHN3DP00330</t>
  </si>
  <si>
    <t xml:space="preserve">3CAP13DP00305</t>
  </si>
  <si>
    <t xml:space="preserve">EAAP13DP00103</t>
  </si>
  <si>
    <t xml:space="preserve">3CJPN3DP00310</t>
  </si>
  <si>
    <t xml:space="preserve">3CCHN3DP00130</t>
  </si>
  <si>
    <t xml:space="preserve">EAJPN3DP00206</t>
  </si>
  <si>
    <t xml:space="preserve">3CCHN3DF00203</t>
  </si>
  <si>
    <t xml:space="preserve">DAKHMBCP00205</t>
  </si>
  <si>
    <t xml:space="preserve">3CJPN3DP00201</t>
  </si>
  <si>
    <t xml:space="preserve">EAJPN3DP00201</t>
  </si>
  <si>
    <t xml:space="preserve">EASEA3DF01005</t>
  </si>
  <si>
    <t xml:space="preserve">EACHN3DF02010</t>
  </si>
  <si>
    <t xml:space="preserve">3CAS43DAUNL05</t>
  </si>
  <si>
    <t xml:space="preserve">EACHN3DP1D515</t>
  </si>
  <si>
    <t xml:space="preserve">EAANZ3DP00107</t>
  </si>
  <si>
    <t xml:space="preserve">3CTHA3DBUNL03</t>
  </si>
  <si>
    <t xml:space="preserve">3CCHN3DP00202</t>
  </si>
  <si>
    <t xml:space="preserve">3CCHN3DP00302</t>
  </si>
  <si>
    <t xml:space="preserve">EAIDN3DF00515</t>
  </si>
  <si>
    <t xml:space="preserve">EAIDN3DP00207</t>
  </si>
  <si>
    <t xml:space="preserve">3AAS43DT00305</t>
  </si>
  <si>
    <t xml:space="preserve">3ACHN3DP00130</t>
  </si>
  <si>
    <t xml:space="preserve">3ACHN3DAUNL03</t>
  </si>
  <si>
    <t xml:space="preserve">EAKOR3DP00115</t>
  </si>
  <si>
    <t xml:space="preserve">EAJPN3DF00303</t>
  </si>
  <si>
    <t xml:space="preserve">EAJPN3DP5HM03</t>
  </si>
  <si>
    <t xml:space="preserve">3CTWNWMP00203</t>
  </si>
  <si>
    <t xml:space="preserve">3CMAL3DBUNL04</t>
  </si>
  <si>
    <t xml:space="preserve">EAAS43DF00305</t>
  </si>
  <si>
    <t xml:space="preserve">3CJPNKDBUNL05</t>
  </si>
  <si>
    <t xml:space="preserve">3CMAL3DP00103</t>
  </si>
  <si>
    <t xml:space="preserve">EAMAL3DP00207</t>
  </si>
  <si>
    <t xml:space="preserve">3CTWNWMF02030</t>
  </si>
  <si>
    <t xml:space="preserve">3CMAL3DF00303</t>
  </si>
  <si>
    <t xml:space="preserve">3CKOR3DP00203</t>
  </si>
  <si>
    <t xml:space="preserve">EAMAL3DF00303</t>
  </si>
  <si>
    <t xml:space="preserve">EAKOR3DP00103</t>
  </si>
  <si>
    <t xml:space="preserve">EAJPN3DF03030</t>
  </si>
  <si>
    <t xml:space="preserve">3AEU13DP00310</t>
  </si>
  <si>
    <t xml:space="preserve">3CJPN3DF00303</t>
  </si>
  <si>
    <t xml:space="preserve">3AHKMBCP00205</t>
  </si>
  <si>
    <t xml:space="preserve">3CJPN3DP00303</t>
  </si>
  <si>
    <t xml:space="preserve">3CIDN3DP00207</t>
  </si>
  <si>
    <t xml:space="preserve">3CIDN3DP00103</t>
  </si>
  <si>
    <t xml:space="preserve">DAUSATBDUNL30</t>
  </si>
  <si>
    <t xml:space="preserve">DCINDWMP00207</t>
  </si>
  <si>
    <t xml:space="preserve">3CTHA3DAUNL01</t>
  </si>
  <si>
    <t xml:space="preserve">EAIDN3DP00307</t>
  </si>
  <si>
    <t xml:space="preserve">EATHA3DAUNL01</t>
  </si>
  <si>
    <t xml:space="preserve">EASGP3DF01010</t>
  </si>
  <si>
    <t xml:space="preserve">3CSGP3DF01015</t>
  </si>
  <si>
    <t xml:space="preserve">EATHA3DF00515</t>
  </si>
  <si>
    <t xml:space="preserve">3CSGP3DF00505</t>
  </si>
  <si>
    <t xml:space="preserve">EAUSA3DP00307</t>
  </si>
  <si>
    <t xml:space="preserve">EASGP3DP00210</t>
  </si>
  <si>
    <t xml:space="preserve">3CAP13DP00307</t>
  </si>
  <si>
    <t xml:space="preserve">3CSGP3DF00203</t>
  </si>
  <si>
    <t xml:space="preserve">3CAPAWMP00103</t>
  </si>
  <si>
    <t xml:space="preserve">3CAS43DP00107</t>
  </si>
  <si>
    <t xml:space="preserve">3CCHN3DP1D515</t>
  </si>
  <si>
    <t xml:space="preserve">EAPHL3DP00110</t>
  </si>
  <si>
    <t xml:space="preserve">EACHN3DP00510</t>
  </si>
  <si>
    <t xml:space="preserve">EAPHL3DF00507</t>
  </si>
  <si>
    <t xml:space="preserve">3CCHN3DP1D505</t>
  </si>
  <si>
    <t xml:space="preserve">3CPHL3DF02030</t>
  </si>
  <si>
    <t xml:space="preserve">EACHN3DP1D505</t>
  </si>
  <si>
    <t xml:space="preserve">EAPHL3DF02030</t>
  </si>
  <si>
    <t xml:space="preserve">EACHN3DF03030</t>
  </si>
  <si>
    <t xml:space="preserve">EAPHL3DBUNL07</t>
  </si>
  <si>
    <t xml:space="preserve">3CCHN3DP0D603</t>
  </si>
  <si>
    <t xml:space="preserve">EACHN3DP0D603</t>
  </si>
  <si>
    <t xml:space="preserve">3CCNM3DF01515</t>
  </si>
  <si>
    <t xml:space="preserve">EAAS43DF01003</t>
  </si>
  <si>
    <t xml:space="preserve">DAHKMBCP00205</t>
  </si>
  <si>
    <t xml:space="preserve">3CJPN3DF02030</t>
  </si>
  <si>
    <t xml:space="preserve">3CKHMWMP00302</t>
  </si>
  <si>
    <t xml:space="preserve">3CJPN3DF00530</t>
  </si>
  <si>
    <t xml:space="preserve">DCKHMWMP00302</t>
  </si>
  <si>
    <t xml:space="preserve">3CCHN3DP00110</t>
  </si>
  <si>
    <t xml:space="preserve">3CMAL3DP1D505</t>
  </si>
  <si>
    <t xml:space="preserve">DCCHMJYP00207</t>
  </si>
  <si>
    <t xml:space="preserve">EAMAL3DP1D505</t>
  </si>
  <si>
    <t xml:space="preserve">DCCHMWMF02005</t>
  </si>
  <si>
    <t xml:space="preserve">EAAP13DP00105</t>
  </si>
  <si>
    <t xml:space="preserve">3CAP13DP00230</t>
  </si>
  <si>
    <t xml:space="preserve">3AUSASSDUNL30</t>
  </si>
  <si>
    <t xml:space="preserve">3CAP13DP00103</t>
  </si>
  <si>
    <t xml:space="preserve">3CAPAWMP00207</t>
  </si>
  <si>
    <t xml:space="preserve">EAJPN3DBUNL10</t>
  </si>
  <si>
    <t xml:space="preserve">3CAPAWMP00210</t>
  </si>
  <si>
    <t xml:space="preserve">3CAPAWMP00203</t>
  </si>
  <si>
    <t xml:space="preserve">3CEAS3DF01015</t>
  </si>
  <si>
    <t xml:space="preserve">EACHN3DP00108</t>
  </si>
  <si>
    <t xml:space="preserve">EAEAS3DF01015</t>
  </si>
  <si>
    <t xml:space="preserve">EAAP13DP00230</t>
  </si>
  <si>
    <t xml:space="preserve">EAANZ3DP00210</t>
  </si>
  <si>
    <t xml:space="preserve">DCCHMWMF01007</t>
  </si>
  <si>
    <t xml:space="preserve">3CANZ3DP00205</t>
  </si>
  <si>
    <t xml:space="preserve">DCASIBCP00205</t>
  </si>
  <si>
    <t xml:space="preserve">3CCHN3DAUNL04</t>
  </si>
  <si>
    <t xml:space="preserve">EACHN3DP00514</t>
  </si>
  <si>
    <t xml:space="preserve">EAEAS3DP00207</t>
  </si>
  <si>
    <t xml:space="preserve">3CKHMWMP00205</t>
  </si>
  <si>
    <t xml:space="preserve">3CEU13DBUNL07</t>
  </si>
  <si>
    <t xml:space="preserve">3CUSA3DP00307</t>
  </si>
  <si>
    <t xml:space="preserve">EAEU13DBUNL07</t>
  </si>
  <si>
    <t xml:space="preserve">3CEU13DP00110</t>
  </si>
  <si>
    <t xml:space="preserve">3CUSASSDUNL10</t>
  </si>
  <si>
    <t xml:space="preserve">3AJPN3DF01015</t>
  </si>
  <si>
    <t xml:space="preserve">3AEU13DP00307</t>
  </si>
  <si>
    <t xml:space="preserve">3AJPN3DP00210</t>
  </si>
  <si>
    <t xml:space="preserve">3AJPN3DP00203</t>
  </si>
  <si>
    <t xml:space="preserve">3AJPN3DP00215</t>
  </si>
  <si>
    <t xml:space="preserve">3ASGP3DP00307</t>
  </si>
  <si>
    <t xml:space="preserve">3AJPN3DP00105</t>
  </si>
  <si>
    <t xml:space="preserve">3ASGP3DF00505</t>
  </si>
  <si>
    <t xml:space="preserve">3AEU13DF02015</t>
  </si>
  <si>
    <t xml:space="preserve">3ASGP3DP00210</t>
  </si>
  <si>
    <t xml:space="preserve">3ASGP3DP00107</t>
  </si>
  <si>
    <t xml:space="preserve">3ACHN3DP00505</t>
  </si>
  <si>
    <t xml:space="preserve">3ACHN3DF01010</t>
  </si>
  <si>
    <t xml:space="preserve">3CKOR3DP00110</t>
  </si>
  <si>
    <t xml:space="preserve">EAKOR3DP00110</t>
  </si>
  <si>
    <t xml:space="preserve">3ACHN3DBUNL15</t>
  </si>
  <si>
    <t xml:space="preserve">3CKOR3DP00115</t>
  </si>
  <si>
    <t xml:space="preserve">3ACHN3DBUNL10</t>
  </si>
  <si>
    <t xml:space="preserve">3AANZ3DF02030</t>
  </si>
  <si>
    <t xml:space="preserve">EASEA3DP00102</t>
  </si>
  <si>
    <t xml:space="preserve">3AANZ3DF01030</t>
  </si>
  <si>
    <t xml:space="preserve">3CAS43DF00515</t>
  </si>
  <si>
    <t xml:space="preserve">EAUSA3DP00115</t>
  </si>
  <si>
    <t xml:space="preserve">3CSGP3DP1D501</t>
  </si>
  <si>
    <t xml:space="preserve">3CANZ3DF03015</t>
  </si>
  <si>
    <t xml:space="preserve">EASGP3DP1D501</t>
  </si>
  <si>
    <t xml:space="preserve">EAUSA3DP00203</t>
  </si>
  <si>
    <t xml:space="preserve">EAPHL3DF01010</t>
  </si>
  <si>
    <t xml:space="preserve">3CUSA3DP00215</t>
  </si>
  <si>
    <t xml:space="preserve">3CPHL3DP00305</t>
  </si>
  <si>
    <t xml:space="preserve">3CUSASSDUNL07</t>
  </si>
  <si>
    <t xml:space="preserve">3CSGP3DP00103</t>
  </si>
  <si>
    <t xml:space="preserve">3CKOR3DP00303</t>
  </si>
  <si>
    <t xml:space="preserve">DCKORBCZUNL10</t>
  </si>
  <si>
    <t xml:space="preserve">3CAS43DF00305</t>
  </si>
  <si>
    <t xml:space="preserve">3CKOR3DAUNL04</t>
  </si>
  <si>
    <t xml:space="preserve">EAKOR3DAUNL04</t>
  </si>
  <si>
    <t xml:space="preserve">3CTHA3DF00303</t>
  </si>
  <si>
    <t xml:space="preserve">DCTWNWMP00303</t>
  </si>
  <si>
    <t xml:space="preserve">DATWNWMF00505</t>
  </si>
  <si>
    <t xml:space="preserve">3CTWNWMP00307</t>
  </si>
  <si>
    <t xml:space="preserve">3CTWNWMF01010</t>
  </si>
  <si>
    <t xml:space="preserve">DCTWNWMP00307</t>
  </si>
  <si>
    <t xml:space="preserve">DCTWNWMF01010</t>
  </si>
  <si>
    <t xml:space="preserve">EATHA3DP00305</t>
  </si>
  <si>
    <t xml:space="preserve">3CTHA3DP0D601</t>
  </si>
  <si>
    <t xml:space="preserve">EATHA3DP0D601</t>
  </si>
  <si>
    <t xml:space="preserve">EAKOR3DF01007</t>
  </si>
  <si>
    <t xml:space="preserve">EAKOR3DF02030</t>
  </si>
  <si>
    <t xml:space="preserve">EAKOR3DBUNL03</t>
  </si>
  <si>
    <t xml:space="preserve">3ACHMWMP00305</t>
  </si>
  <si>
    <t xml:space="preserve">3CKOR3DF00303</t>
  </si>
  <si>
    <t xml:space="preserve">3AJPN3DP00110</t>
  </si>
  <si>
    <t xml:space="preserve">EAKOR3DF00303</t>
  </si>
  <si>
    <t xml:space="preserve">EAKOR3DF00530</t>
  </si>
  <si>
    <t xml:space="preserve">3AAS43DP00307</t>
  </si>
  <si>
    <t xml:space="preserve">3CKOR3DF01005</t>
  </si>
  <si>
    <t xml:space="preserve">3AAS43DF00305</t>
  </si>
  <si>
    <t xml:space="preserve">3AANZ3DP00107</t>
  </si>
  <si>
    <t xml:space="preserve">EAUSA3DBUNL05</t>
  </si>
  <si>
    <t xml:space="preserve">3CCHN3DF00302</t>
  </si>
  <si>
    <t xml:space="preserve">3CTHA3DBUNL02</t>
  </si>
  <si>
    <t xml:space="preserve">DCKHMWMP00205</t>
  </si>
  <si>
    <t xml:space="preserve">3CUSA3DP00203</t>
  </si>
  <si>
    <t xml:space="preserve">DCKHMWMP00305</t>
  </si>
  <si>
    <t xml:space="preserve">3AAS43DT00104</t>
  </si>
  <si>
    <t xml:space="preserve">3AJPN3DT00105</t>
  </si>
  <si>
    <t xml:space="preserve">3ACHN3DF05030</t>
  </si>
  <si>
    <t xml:space="preserve">EAAP13DF00515</t>
  </si>
  <si>
    <t xml:space="preserve">3ACHMWMP00307</t>
  </si>
  <si>
    <t xml:space="preserve">3ACHMWMF01005</t>
  </si>
  <si>
    <t xml:space="preserve">EACHN3DF01030</t>
  </si>
  <si>
    <t xml:space="preserve">EACHN3DF03007</t>
  </si>
  <si>
    <t xml:space="preserve">3ACHN3DF01008</t>
  </si>
  <si>
    <t xml:space="preserve">EACHN3DF02020</t>
  </si>
  <si>
    <t xml:space="preserve">3AAS43DP00107</t>
  </si>
  <si>
    <t xml:space="preserve">3CCHN3DAUNL10</t>
  </si>
  <si>
    <t xml:space="preserve">3ASGP3DBUNL04</t>
  </si>
  <si>
    <t xml:space="preserve">EACHN3DP00220</t>
  </si>
  <si>
    <t xml:space="preserve">3AJPN3DP00115</t>
  </si>
  <si>
    <t xml:space="preserve">3AIDN3DP00315</t>
  </si>
  <si>
    <t xml:space="preserve">3CCHMWMF01007</t>
  </si>
  <si>
    <t xml:space="preserve">3AEU13DP00215</t>
  </si>
  <si>
    <t xml:space="preserve">3ACHMWMF02007</t>
  </si>
  <si>
    <t xml:space="preserve">3AJPN3DF01005</t>
  </si>
  <si>
    <t xml:space="preserve">3AMAL3DP00207</t>
  </si>
  <si>
    <t xml:space="preserve">3AMAL3DBUNL03</t>
  </si>
  <si>
    <t xml:space="preserve">EAJPN3DP00130</t>
  </si>
  <si>
    <t xml:space="preserve">3AJPN3DF00515</t>
  </si>
  <si>
    <t xml:space="preserve">DCJPNKDBUNL07</t>
  </si>
  <si>
    <t xml:space="preserve">3AUSA3DBUNL05</t>
  </si>
  <si>
    <t xml:space="preserve">3ATHA3DP00305</t>
  </si>
  <si>
    <t xml:space="preserve">EAMAL3DP00203</t>
  </si>
  <si>
    <t xml:space="preserve">EAEU13DP00220</t>
  </si>
  <si>
    <t xml:space="preserve">3CEU13DP00307</t>
  </si>
  <si>
    <t xml:space="preserve">3CEU13DBUNL05</t>
  </si>
  <si>
    <t xml:space="preserve">3ATWNWMF00505</t>
  </si>
  <si>
    <t xml:space="preserve">EAEU13DBUNL05</t>
  </si>
  <si>
    <t xml:space="preserve">3AKOR3DP00207</t>
  </si>
  <si>
    <t xml:space="preserve">3CE33BCF02030</t>
  </si>
  <si>
    <t xml:space="preserve">3AKOR3DF01015</t>
  </si>
  <si>
    <t xml:space="preserve">DCE33BCF02030</t>
  </si>
  <si>
    <t xml:space="preserve">EAMAL3DP00204</t>
  </si>
  <si>
    <t xml:space="preserve">3CE33BCP00202</t>
  </si>
  <si>
    <t xml:space="preserve">3CMAL3DP1D503</t>
  </si>
  <si>
    <t xml:space="preserve">EAMAL3DP1D503</t>
  </si>
  <si>
    <t xml:space="preserve">DCINDWMP00103</t>
  </si>
  <si>
    <t xml:space="preserve">EAMAL3DP00107</t>
  </si>
  <si>
    <t xml:space="preserve">3CINDWMP00115</t>
  </si>
  <si>
    <t xml:space="preserve">DCINDWMP00115</t>
  </si>
  <si>
    <t xml:space="preserve">3CE33BCP00203</t>
  </si>
  <si>
    <t xml:space="preserve">3CJPN3DP00115</t>
  </si>
  <si>
    <t xml:space="preserve">DCE33BCP00203</t>
  </si>
  <si>
    <t xml:space="preserve">3CHKMWMP00305</t>
  </si>
  <si>
    <t xml:space="preserve">3CE33BCF01010</t>
  </si>
  <si>
    <t xml:space="preserve">DCE33BCF01010</t>
  </si>
  <si>
    <t xml:space="preserve">3CEU13DP00215</t>
  </si>
  <si>
    <t xml:space="preserve">3CCHN3DF02010</t>
  </si>
  <si>
    <t xml:space="preserve">3CEU13DP00107</t>
  </si>
  <si>
    <t xml:space="preserve">EACHN3DF01008</t>
  </si>
  <si>
    <t xml:space="preserve">EACHN3DF00307</t>
  </si>
  <si>
    <t xml:space="preserve">3CCHN3DP00220</t>
  </si>
  <si>
    <t xml:space="preserve">DACHMWMF02007</t>
  </si>
  <si>
    <t xml:space="preserve">3CCNM3DF01015</t>
  </si>
  <si>
    <t xml:space="preserve">EACHM3DAUNL03</t>
  </si>
  <si>
    <t xml:space="preserve">DACHMWMP00307</t>
  </si>
  <si>
    <t xml:space="preserve">DACHMWMF01005</t>
  </si>
  <si>
    <t xml:space="preserve">3CANZ3DP00210</t>
  </si>
  <si>
    <t xml:space="preserve">3CANZ3DF02030</t>
  </si>
  <si>
    <t xml:space="preserve">3CUSA3DP00207</t>
  </si>
  <si>
    <t xml:space="preserve">EAEAS3DF00515</t>
  </si>
  <si>
    <t xml:space="preserve">EAUSA3DP00207</t>
  </si>
  <si>
    <t xml:space="preserve">EAAP13DF01005</t>
  </si>
  <si>
    <t xml:space="preserve">3CAP13DP00105</t>
  </si>
  <si>
    <t xml:space="preserve">EAEAS3DP00105</t>
  </si>
  <si>
    <t xml:space="preserve">3AMAL3DP00105</t>
  </si>
  <si>
    <t xml:space="preserve">3CKHMWMP00202</t>
  </si>
  <si>
    <t xml:space="preserve">DCCHMWMF00503</t>
  </si>
  <si>
    <t xml:space="preserve">3AEU13DF01015</t>
  </si>
  <si>
    <t xml:space="preserve">3CCHMWMF00505</t>
  </si>
  <si>
    <t xml:space="preserve">DCCHMWMF00505</t>
  </si>
  <si>
    <t xml:space="preserve">3CKOR3DP00304</t>
  </si>
  <si>
    <t xml:space="preserve">EAKOR3DP00304</t>
  </si>
  <si>
    <t xml:space="preserve">3CAS43DBUNL05</t>
  </si>
  <si>
    <t xml:space="preserve">EAAS43DP00210</t>
  </si>
  <si>
    <t xml:space="preserve">EAAS43DP00215</t>
  </si>
  <si>
    <t xml:space="preserve">DCTWNWMF02015</t>
  </si>
  <si>
    <t xml:space="preserve">3CAS43DF01003</t>
  </si>
  <si>
    <t xml:space="preserve">EATHA3DP00104</t>
  </si>
  <si>
    <t xml:space="preserve">3CSEA3DF01005</t>
  </si>
  <si>
    <t xml:space="preserve">EAAS43DP00115</t>
  </si>
  <si>
    <t xml:space="preserve">EASEA3DF00505</t>
  </si>
  <si>
    <t xml:space="preserve">3CAS43DF00330</t>
  </si>
  <si>
    <t xml:space="preserve">EAAS43DF00330</t>
  </si>
  <si>
    <t xml:space="preserve">3CPHL3DF01010</t>
  </si>
  <si>
    <t xml:space="preserve">3CPHL3DF00507</t>
  </si>
  <si>
    <t xml:space="preserve">EAPHL3DP00307</t>
  </si>
  <si>
    <t xml:space="preserve">3CPHL3DF00307</t>
  </si>
  <si>
    <t xml:space="preserve">3CAS43DF02010</t>
  </si>
  <si>
    <t xml:space="preserve">EAPHL3DF00307</t>
  </si>
  <si>
    <t xml:space="preserve">EAAS43DF02010</t>
  </si>
  <si>
    <t xml:space="preserve">3CMAL3DBUNL03</t>
  </si>
  <si>
    <t xml:space="preserve">3CAS43DF02015</t>
  </si>
  <si>
    <t xml:space="preserve">EAAS43DF02015</t>
  </si>
  <si>
    <t xml:space="preserve">EAAS43DP5HM02</t>
  </si>
  <si>
    <t xml:space="preserve">3CAS43DP00203</t>
  </si>
  <si>
    <t xml:space="preserve">3CAS43DF00303</t>
  </si>
  <si>
    <t xml:space="preserve">EAAS43DF00303</t>
  </si>
  <si>
    <t xml:space="preserve">EAPHL3DP00105</t>
  </si>
  <si>
    <t xml:space="preserve">EASGP3DF02030</t>
  </si>
  <si>
    <t xml:space="preserve">3CTWNWMP00303</t>
  </si>
  <si>
    <t xml:space="preserve">EASGP3DF01530</t>
  </si>
  <si>
    <t xml:space="preserve">3CTWNWMP00207</t>
  </si>
  <si>
    <t xml:space="preserve">EAJPN3DP00104</t>
  </si>
  <si>
    <t xml:space="preserve">DCTWNWMP00207</t>
  </si>
  <si>
    <t xml:space="preserve">3CIDN3DP3HM01</t>
  </si>
  <si>
    <t xml:space="preserve">3CTHA3DP00203</t>
  </si>
  <si>
    <t xml:space="preserve">3CJPN3DP00101</t>
  </si>
  <si>
    <t xml:space="preserve">EAJPN3DP00101</t>
  </si>
  <si>
    <t xml:space="preserve">EAIDN3DP00310</t>
  </si>
  <si>
    <t xml:space="preserve">EATHA3DP00304</t>
  </si>
  <si>
    <t xml:space="preserve">EAIDN3DP00315</t>
  </si>
  <si>
    <t xml:space="preserve">3CTWNWMF02015</t>
  </si>
  <si>
    <t xml:space="preserve">3CINDWMP00207</t>
  </si>
  <si>
    <t xml:space="preserve">3CIDN3DP00105</t>
  </si>
  <si>
    <t xml:space="preserve">3CINDWMF01007</t>
  </si>
  <si>
    <t xml:space="preserve">EAAS43DAUNL07</t>
  </si>
  <si>
    <t xml:space="preserve">DCINDWMF01007</t>
  </si>
  <si>
    <t xml:space="preserve">EAIDN3DP00107</t>
  </si>
  <si>
    <t xml:space="preserve">3CKOR3DP0D601</t>
  </si>
  <si>
    <t xml:space="preserve">EAKOR3DP0D601</t>
  </si>
  <si>
    <t xml:space="preserve">EAKOR3DP00310</t>
  </si>
  <si>
    <t xml:space="preserve">EAKOR3DF02015</t>
  </si>
  <si>
    <t xml:space="preserve">EAJPN3DP00315</t>
  </si>
  <si>
    <t xml:space="preserve">3CJPN3DF03030</t>
  </si>
  <si>
    <t xml:space="preserve">3CJPN3DBUNL07</t>
  </si>
  <si>
    <t xml:space="preserve">3ACHN3DF01030</t>
  </si>
  <si>
    <t xml:space="preserve">3CJPNKDDUNL03</t>
  </si>
  <si>
    <t xml:space="preserve">DCJPNKDBUNL08</t>
  </si>
  <si>
    <t xml:space="preserve">3CJPNKDDUNL06</t>
  </si>
  <si>
    <t xml:space="preserve">DCJPNKDDUNL06</t>
  </si>
  <si>
    <t xml:space="preserve">3AAS43DP00303</t>
  </si>
  <si>
    <t xml:space="preserve">3CJPNKDDUNL15</t>
  </si>
  <si>
    <t xml:space="preserve">EAMAL3DP00104</t>
  </si>
  <si>
    <t xml:space="preserve">3CMAL3DP00105</t>
  </si>
  <si>
    <t xml:space="preserve">EAUSA3DF00515</t>
  </si>
  <si>
    <t xml:space="preserve">3CCHN3DP00510</t>
  </si>
  <si>
    <t xml:space="preserve">3CLAOWMP00103</t>
  </si>
  <si>
    <t xml:space="preserve">3CTHA3DF01005</t>
  </si>
  <si>
    <t xml:space="preserve">DCLAOWMP00103</t>
  </si>
  <si>
    <t xml:space="preserve">3CKHMWMP00305</t>
  </si>
  <si>
    <t xml:space="preserve">EAMAL3DBUNL05</t>
  </si>
  <si>
    <t xml:space="preserve">EAMAL3DF02030</t>
  </si>
  <si>
    <t xml:space="preserve">3CJPNKDDUNL09</t>
  </si>
  <si>
    <t xml:space="preserve">DCJPNKDDUNL09</t>
  </si>
  <si>
    <t xml:space="preserve">3CAPAWMP00105</t>
  </si>
  <si>
    <t xml:space="preserve">3CJPNKDBUNL08</t>
  </si>
  <si>
    <t xml:space="preserve">3CCHN3DF03007</t>
  </si>
  <si>
    <t xml:space="preserve">EAJPN3DBUNL05</t>
  </si>
  <si>
    <t xml:space="preserve">DACHMWMP00305</t>
  </si>
  <si>
    <t xml:space="preserve">EAJPN3DF02007</t>
  </si>
  <si>
    <t xml:space="preserve">3CCHN3DF00307</t>
  </si>
  <si>
    <t xml:space="preserve">EAJPN3DF01003</t>
  </si>
  <si>
    <t xml:space="preserve">EAJPN3DF01007</t>
  </si>
  <si>
    <t xml:space="preserve">EAJPN3DP00320</t>
  </si>
  <si>
    <t xml:space="preserve">3CEU13DP00205</t>
  </si>
  <si>
    <t xml:space="preserve">3CJPN3DF00505</t>
  </si>
  <si>
    <t xml:space="preserve">EAEU13DP00120</t>
  </si>
  <si>
    <t xml:space="preserve">3CIDN3DP00305</t>
  </si>
  <si>
    <t xml:space="preserve">3CEU13DF02015</t>
  </si>
  <si>
    <t xml:space="preserve">EAIDN3DP00215</t>
  </si>
  <si>
    <t xml:space="preserve">EAJPN3DP00102</t>
  </si>
  <si>
    <t xml:space="preserve">EAJPN3DF00103</t>
  </si>
  <si>
    <t xml:space="preserve">3CSGP3DF01530</t>
  </si>
  <si>
    <t xml:space="preserve">3CSGP3DBUNL05</t>
  </si>
  <si>
    <t xml:space="preserve">3CAP13DF00515</t>
  </si>
  <si>
    <t xml:space="preserve">EASEA3DP00110</t>
  </si>
  <si>
    <t xml:space="preserve">EASGP3DP00115</t>
  </si>
  <si>
    <t xml:space="preserve">EASGP3DP00130</t>
  </si>
  <si>
    <t xml:space="preserve">EASGP3DF00530</t>
  </si>
  <si>
    <t xml:space="preserve">3CSGP3DF01010</t>
  </si>
  <si>
    <t xml:space="preserve">3CPHL3DP00110</t>
  </si>
  <si>
    <t xml:space="preserve">3CJPN3DP00206</t>
  </si>
  <si>
    <t xml:space="preserve">3CPHL3DP00105</t>
  </si>
  <si>
    <t xml:space="preserve">EAKOR3DP00210</t>
  </si>
  <si>
    <t xml:space="preserve">DCJPNKDDUNL12</t>
  </si>
  <si>
    <t xml:space="preserve">3CKOR3DP00103</t>
  </si>
  <si>
    <t xml:space="preserve">3CSEA3DP00115</t>
  </si>
  <si>
    <t xml:space="preserve">3ATHA3DP00104</t>
  </si>
  <si>
    <t xml:space="preserve">EASEA3DP00115</t>
  </si>
  <si>
    <t xml:space="preserve">3ATHA3DP00304</t>
  </si>
  <si>
    <t xml:space="preserve">3AUSASSDUNL15</t>
  </si>
  <si>
    <t xml:space="preserve">3CCHMWMP00215</t>
  </si>
  <si>
    <t xml:space="preserve">3ATHA3DP00203</t>
  </si>
  <si>
    <t xml:space="preserve">DCCHMWMP00215</t>
  </si>
  <si>
    <t xml:space="preserve">3ATWNWMP00105</t>
  </si>
  <si>
    <t xml:space="preserve">DCKHMWMP00202</t>
  </si>
  <si>
    <t xml:space="preserve">EAMAL3DP00304</t>
  </si>
  <si>
    <t xml:space="preserve">3CMAL3DP00107</t>
  </si>
  <si>
    <t xml:space="preserve">3CMAL3DP1D504</t>
  </si>
  <si>
    <t xml:space="preserve">EAMAL3DP1D504</t>
  </si>
  <si>
    <t xml:space="preserve">3CEU13DF01005</t>
  </si>
  <si>
    <t xml:space="preserve">3CMAL3DP1D501</t>
  </si>
  <si>
    <t xml:space="preserve">EAMAL3DP1D501</t>
  </si>
  <si>
    <t xml:space="preserve">3CEAS3DP00203</t>
  </si>
  <si>
    <t xml:space="preserve">EAEAS3DP00203</t>
  </si>
  <si>
    <t xml:space="preserve">3CEAS3DP00105</t>
  </si>
  <si>
    <t xml:space="preserve">3CJPNKDDUNL12</t>
  </si>
  <si>
    <t xml:space="preserve">3CAP13DP00330</t>
  </si>
  <si>
    <t xml:space="preserve">EAAP13DF01015</t>
  </si>
  <si>
    <t xml:space="preserve">3CJPN3DP1D502</t>
  </si>
  <si>
    <t xml:space="preserve">EAAP13DP00330</t>
  </si>
  <si>
    <t xml:space="preserve">EAJPN3DP1D502</t>
  </si>
  <si>
    <t xml:space="preserve">EAEAS3DP00305</t>
  </si>
  <si>
    <t xml:space="preserve">3CJPN3DF01007</t>
  </si>
  <si>
    <t xml:space="preserve">3CJPN3DP0D603</t>
  </si>
  <si>
    <t xml:space="preserve">3CANZ3DP00107</t>
  </si>
  <si>
    <t xml:space="preserve">EAJPN3DP0D603</t>
  </si>
  <si>
    <t xml:space="preserve">DCASIBCP00107</t>
  </si>
  <si>
    <t xml:space="preserve">3CJPN3DP0D605</t>
  </si>
  <si>
    <t xml:space="preserve">DCASIBCP5HM05</t>
  </si>
  <si>
    <t xml:space="preserve">EAJPN3DP0D605</t>
  </si>
  <si>
    <t xml:space="preserve">EAEAS3DF02030</t>
  </si>
  <si>
    <t xml:space="preserve">3CASIBCP00101</t>
  </si>
  <si>
    <t xml:space="preserve">DCASIBCP00101</t>
  </si>
  <si>
    <t xml:space="preserve">3CJPN3DP00130</t>
  </si>
  <si>
    <t xml:space="preserve">DACHMWMF00507</t>
  </si>
  <si>
    <t xml:space="preserve">3CCNM3DF00505</t>
  </si>
  <si>
    <t xml:space="preserve">3CCHM3DAUNL03</t>
  </si>
  <si>
    <t xml:space="preserve">DACHMWMP00207</t>
  </si>
  <si>
    <t xml:space="preserve">EAEU13DP00315</t>
  </si>
  <si>
    <t xml:space="preserve">DACHMWMP00115</t>
  </si>
  <si>
    <t xml:space="preserve">EACHN3DF00515</t>
  </si>
  <si>
    <t xml:space="preserve">3CCHN3DP00330</t>
  </si>
  <si>
    <t xml:space="preserve">EACHN3DF00310</t>
  </si>
  <si>
    <t xml:space="preserve">DACHMWMF02005</t>
  </si>
  <si>
    <t xml:space="preserve">EACHN3DAUNL15</t>
  </si>
  <si>
    <t xml:space="preserve">DCGLBWMF02030</t>
  </si>
  <si>
    <t xml:space="preserve">DAE33BCF03030</t>
  </si>
  <si>
    <t xml:space="preserve">EAANZ3DP00105</t>
  </si>
  <si>
    <t xml:space="preserve">3CEU13DP00305</t>
  </si>
  <si>
    <t xml:space="preserve">EAEU13DP00305</t>
  </si>
  <si>
    <t xml:space="preserve">3CANZ3DF01030</t>
  </si>
  <si>
    <t xml:space="preserve">3CEU13DP00220</t>
  </si>
  <si>
    <t xml:space="preserve">3CKHMWMP00105</t>
  </si>
  <si>
    <t xml:space="preserve">3CUSA3DP00130</t>
  </si>
  <si>
    <t xml:space="preserve">3CUSA3DF00515</t>
  </si>
  <si>
    <t xml:space="preserve">EAEU13DP00130</t>
  </si>
  <si>
    <t xml:space="preserve">EAUSA3DP00210</t>
  </si>
  <si>
    <t xml:space="preserve">3ATHA3DP00303</t>
  </si>
  <si>
    <t xml:space="preserve">EAUSA3DP00230</t>
  </si>
  <si>
    <t xml:space="preserve">3CUSA3DF02030</t>
  </si>
  <si>
    <t xml:space="preserve">EAUSA3DF02030</t>
  </si>
  <si>
    <t xml:space="preserve">3ANACBCP00210</t>
  </si>
  <si>
    <t xml:space="preserve">3AAS43DT00307</t>
  </si>
  <si>
    <t xml:space="preserve">3ATWNWMP00307</t>
  </si>
  <si>
    <t xml:space="preserve">3AJPN3DP00310</t>
  </si>
  <si>
    <t xml:space="preserve">3AMAL3DP00104</t>
  </si>
  <si>
    <t xml:space="preserve">3AMAL3DP00304</t>
  </si>
  <si>
    <t xml:space="preserve">GOHUB_1D_2026</t>
  </si>
  <si>
    <t xml:space="preserve">3AEU13DF02030</t>
  </si>
  <si>
    <t xml:space="preserve">3ACHN3DF02020</t>
  </si>
  <si>
    <t xml:space="preserve">3AEU13DP00120</t>
  </si>
  <si>
    <t xml:space="preserve">3AIDN3DP00215</t>
  </si>
  <si>
    <t xml:space="preserve">3ACHMWMF02005</t>
  </si>
  <si>
    <t xml:space="preserve">3APHL3DF00515</t>
  </si>
  <si>
    <t xml:space="preserve">3APHL3DF00505</t>
  </si>
  <si>
    <t xml:space="preserve">3ASGP3DBUNL03</t>
  </si>
  <si>
    <t xml:space="preserve">3CKOR3DF02015</t>
  </si>
  <si>
    <t xml:space="preserve">3ASGP3DP00130</t>
  </si>
  <si>
    <t xml:space="preserve">EAKOR3DF00515</t>
  </si>
  <si>
    <t xml:space="preserve">3AAS43DP00215</t>
  </si>
  <si>
    <t xml:space="preserve">3CKOR3DP00107</t>
  </si>
  <si>
    <t xml:space="preserve">DCTWNWMF00530</t>
  </si>
  <si>
    <t xml:space="preserve">3ACHN3DF03015</t>
  </si>
  <si>
    <t xml:space="preserve">3CTHA3DF00203</t>
  </si>
  <si>
    <t xml:space="preserve">3ACHN3DF00510</t>
  </si>
  <si>
    <t xml:space="preserve">3ACHN3DF00515</t>
  </si>
  <si>
    <t xml:space="preserve">3CTHA3DF00105</t>
  </si>
  <si>
    <t xml:space="preserve">DATWNWMP00105</t>
  </si>
  <si>
    <t xml:space="preserve">3ACHMWMF00507</t>
  </si>
  <si>
    <t xml:space="preserve">3ACHMWMP00103</t>
  </si>
  <si>
    <t xml:space="preserve">3CAS43DF02005</t>
  </si>
  <si>
    <t xml:space="preserve">3ACHMWMP00115</t>
  </si>
  <si>
    <t xml:space="preserve">EAAS43DF02005</t>
  </si>
  <si>
    <t xml:space="preserve">EAPHL3DP00207</t>
  </si>
  <si>
    <t xml:space="preserve">3AANZ3DF00530</t>
  </si>
  <si>
    <t xml:space="preserve">EAUSA3DP00120</t>
  </si>
  <si>
    <t xml:space="preserve">3CPHL3DP00205</t>
  </si>
  <si>
    <t xml:space="preserve">3CUSA3DP00115</t>
  </si>
  <si>
    <t xml:space="preserve">3CCHN3DP00507</t>
  </si>
  <si>
    <t xml:space="preserve">3CSGP3DF00103</t>
  </si>
  <si>
    <t xml:space="preserve">3CCHN3DF00502</t>
  </si>
  <si>
    <t xml:space="preserve">EAUSA3DP00310</t>
  </si>
  <si>
    <t xml:space="preserve">DCUSABCP00215</t>
  </si>
  <si>
    <t xml:space="preserve">3CAS43DP00115</t>
  </si>
  <si>
    <t xml:space="preserve">3CTWNWMF00530</t>
  </si>
  <si>
    <t xml:space="preserve">DANACBCP00210</t>
  </si>
  <si>
    <t xml:space="preserve">EAVNM3DF00505</t>
  </si>
  <si>
    <t xml:space="preserve">EASEA3DF01015</t>
  </si>
  <si>
    <t xml:space="preserve">EAVNM3DP00205</t>
  </si>
  <si>
    <t xml:space="preserve">3CKOR3DP1D501</t>
  </si>
  <si>
    <t xml:space="preserve">3CKOR3DF01007</t>
  </si>
  <si>
    <t xml:space="preserve">EAKOR3DP1D501</t>
  </si>
  <si>
    <t xml:space="preserve">EAKOR3DF01030</t>
  </si>
  <si>
    <t xml:space="preserve">EAKOR3DF02005</t>
  </si>
  <si>
    <t xml:space="preserve">EAKOR3DP00302</t>
  </si>
  <si>
    <t xml:space="preserve">3CKOR3DBUNL03</t>
  </si>
  <si>
    <t xml:space="preserve">3CKOR3DP5HM01</t>
  </si>
  <si>
    <t xml:space="preserve">EAKOR3DP5HM01</t>
  </si>
  <si>
    <t xml:space="preserve">3AEU13DP00107</t>
  </si>
  <si>
    <t xml:space="preserve">3AEU13DP00115</t>
  </si>
  <si>
    <t xml:space="preserve">DATWNWMP00307</t>
  </si>
  <si>
    <t xml:space="preserve">3ACHMWMP00303</t>
  </si>
  <si>
    <t xml:space="preserve">EATHA3DP00303</t>
  </si>
  <si>
    <t xml:space="preserve">3AAS43DP00210</t>
  </si>
  <si>
    <t xml:space="preserve">3AAS43DF01010</t>
  </si>
  <si>
    <t xml:space="preserve">3AAPAWMF02015</t>
  </si>
  <si>
    <t xml:space="preserve">EAVNM3DF01005</t>
  </si>
  <si>
    <t xml:space="preserve">DATWNWMF00530</t>
  </si>
  <si>
    <t xml:space="preserve">3CUSA3DP00230</t>
  </si>
  <si>
    <t xml:space="preserve">DATWNWMP00303</t>
  </si>
  <si>
    <t xml:space="preserve">3CANZ3DF00303</t>
  </si>
  <si>
    <t xml:space="preserve">EATWN3DP00205</t>
  </si>
  <si>
    <t xml:space="preserve">3CTHA3DP1D503</t>
  </si>
  <si>
    <t xml:space="preserve">DATWNWMP00203</t>
  </si>
  <si>
    <t xml:space="preserve">EATHA3DP1D503</t>
  </si>
  <si>
    <t xml:space="preserve">3CKOR3DP00310</t>
  </si>
  <si>
    <t xml:space="preserve">3CTHA3DP1D507</t>
  </si>
  <si>
    <t xml:space="preserve">3CKOR3DF00530</t>
  </si>
  <si>
    <t xml:space="preserve">EATHA3DP1D507</t>
  </si>
  <si>
    <t xml:space="preserve">3CKOR3DF00505</t>
  </si>
  <si>
    <t xml:space="preserve">EAKOR3DBUNL01</t>
  </si>
  <si>
    <t xml:space="preserve">3CEU13DF03030</t>
  </si>
  <si>
    <t xml:space="preserve">3CAP13DP00203</t>
  </si>
  <si>
    <t xml:space="preserve">3CKOR3DF01010</t>
  </si>
  <si>
    <t xml:space="preserve">EAKOR3DF01010</t>
  </si>
  <si>
    <t xml:space="preserve">3CUSA3DBUNL30</t>
  </si>
  <si>
    <t xml:space="preserve">3CAP13DP00301</t>
  </si>
  <si>
    <t xml:space="preserve">3CINDWMF03007</t>
  </si>
  <si>
    <t xml:space="preserve">EAAP13DP00301</t>
  </si>
  <si>
    <t xml:space="preserve">EAVNM3DP00103</t>
  </si>
  <si>
    <t xml:space="preserve">EAVNM3DP00301</t>
  </si>
  <si>
    <t xml:space="preserve">EAAP13DP00203</t>
  </si>
  <si>
    <t xml:space="preserve">DANACBCP00115</t>
  </si>
  <si>
    <t xml:space="preserve">EAUSA3DBUNL30</t>
  </si>
  <si>
    <t xml:space="preserve">3CANZ3DP00105</t>
  </si>
  <si>
    <t xml:space="preserve">DAUSATBDUNL10</t>
  </si>
  <si>
    <t xml:space="preserve">3CUSA3DP00310</t>
  </si>
  <si>
    <t xml:space="preserve">EAUSA3DP00305</t>
  </si>
  <si>
    <t xml:space="preserve">3CUSA3DP00220</t>
  </si>
  <si>
    <t xml:space="preserve">DCUSABCP00220</t>
  </si>
  <si>
    <t xml:space="preserve">EAUSA3DP00220</t>
  </si>
  <si>
    <t xml:space="preserve">EACHN3DP00214</t>
  </si>
  <si>
    <t xml:space="preserve">3CCHN3DF00310</t>
  </si>
  <si>
    <t xml:space="preserve">3CCHN3DP00308</t>
  </si>
  <si>
    <t xml:space="preserve">3CCHN3DP00108</t>
  </si>
  <si>
    <t xml:space="preserve">DCUSABCP00205</t>
  </si>
  <si>
    <t xml:space="preserve">3CUSA3DF02015</t>
  </si>
  <si>
    <t xml:space="preserve">3CTHA3DF01010</t>
  </si>
  <si>
    <t xml:space="preserve">3CANZ3DF00307</t>
  </si>
  <si>
    <t xml:space="preserve">3CE33BCF01015</t>
  </si>
  <si>
    <t xml:space="preserve">3CTURWMP00210</t>
  </si>
  <si>
    <t xml:space="preserve">DCTURWMP00210</t>
  </si>
  <si>
    <t xml:space="preserve">EAUSA3DP00103</t>
  </si>
  <si>
    <t xml:space="preserve">EAUSA3DP00105</t>
  </si>
  <si>
    <t xml:space="preserve">3CUSA3DP00107</t>
  </si>
  <si>
    <t xml:space="preserve">3ACHN3DP00108</t>
  </si>
  <si>
    <t xml:space="preserve">3AAP13DP00305</t>
  </si>
  <si>
    <t xml:space="preserve">EAJPN3DP00301</t>
  </si>
  <si>
    <t xml:space="preserve">3AEAS3DF00515</t>
  </si>
  <si>
    <t xml:space="preserve">3ACHN3DF00502</t>
  </si>
  <si>
    <t xml:space="preserve">3CMAL3DP00203</t>
  </si>
  <si>
    <t xml:space="preserve">3AAS43DT00202</t>
  </si>
  <si>
    <t xml:space="preserve">3AAS43DT00203</t>
  </si>
  <si>
    <t xml:space="preserve">EAMAL3DF01015</t>
  </si>
  <si>
    <t xml:space="preserve">3ACHN3DF05015</t>
  </si>
  <si>
    <t xml:space="preserve">3AKOR3DP00307</t>
  </si>
  <si>
    <t xml:space="preserve">3ACHMWMF00505</t>
  </si>
  <si>
    <t xml:space="preserve">3ACHMWMP00310</t>
  </si>
  <si>
    <t xml:space="preserve">3AUSA3DP00130</t>
  </si>
  <si>
    <t xml:space="preserve">3ATHA3DF00515</t>
  </si>
  <si>
    <t xml:space="preserve">3ACHMWMF01007</t>
  </si>
  <si>
    <t xml:space="preserve">3AUSASSDUNL10</t>
  </si>
  <si>
    <t xml:space="preserve">3AKOR3DP00505</t>
  </si>
  <si>
    <t xml:space="preserve">3ACNM3DF00705</t>
  </si>
  <si>
    <t xml:space="preserve">3AKOR3DF01005</t>
  </si>
  <si>
    <t xml:space="preserve">3AKOR3DF01006</t>
  </si>
  <si>
    <t xml:space="preserve">3ACHN3DP00315</t>
  </si>
  <si>
    <t xml:space="preserve">3ACHN3DF00908</t>
  </si>
  <si>
    <t xml:space="preserve">3CMAL3DP00307</t>
  </si>
  <si>
    <t xml:space="preserve">3CMAL3DP00207</t>
  </si>
  <si>
    <t xml:space="preserve">3CLAOWMP00303</t>
  </si>
  <si>
    <t xml:space="preserve">3AKOR3DP00306</t>
  </si>
  <si>
    <t xml:space="preserve">DCLAOWMP00303</t>
  </si>
  <si>
    <t xml:space="preserve">3CJPN3DP5HM10</t>
  </si>
  <si>
    <t xml:space="preserve">EAJPN3DP5HM10</t>
  </si>
  <si>
    <t xml:space="preserve">3AAS43DP00120</t>
  </si>
  <si>
    <t xml:space="preserve">3CJPNKDDUNL11</t>
  </si>
  <si>
    <t xml:space="preserve">3CJPN3DP00301</t>
  </si>
  <si>
    <t xml:space="preserve">3AAS43DP00106</t>
  </si>
  <si>
    <t xml:space="preserve">3CE33BCF01030</t>
  </si>
  <si>
    <t xml:space="preserve">3APHL3DF00507</t>
  </si>
  <si>
    <t xml:space="preserve">DCE33BCF01030</t>
  </si>
  <si>
    <t xml:space="preserve">3APHL3DP00303</t>
  </si>
  <si>
    <t xml:space="preserve">3CE33BCF02010</t>
  </si>
  <si>
    <t xml:space="preserve">3APHL3DP00310</t>
  </si>
  <si>
    <t xml:space="preserve">DCE33BCF02010</t>
  </si>
  <si>
    <t xml:space="preserve">3AJPN3DP00206</t>
  </si>
  <si>
    <t xml:space="preserve">3CE33BCF02015</t>
  </si>
  <si>
    <t xml:space="preserve">DCE33BCF02015</t>
  </si>
  <si>
    <t xml:space="preserve">3AEU13DP00130</t>
  </si>
  <si>
    <t xml:space="preserve">3CE33BCF00515</t>
  </si>
  <si>
    <t xml:space="preserve">3AEU13DF00515</t>
  </si>
  <si>
    <t xml:space="preserve">3AE33BCF03030</t>
  </si>
  <si>
    <t xml:space="preserve">EAEU13DP00230</t>
  </si>
  <si>
    <t xml:space="preserve">3AMAL3DP00107</t>
  </si>
  <si>
    <t xml:space="preserve">3ALAOWMP00205</t>
  </si>
  <si>
    <t xml:space="preserve">3CEU13DP00315</t>
  </si>
  <si>
    <t xml:space="preserve">3AJPN3DP00315</t>
  </si>
  <si>
    <t xml:space="preserve">EACHN3DP00114</t>
  </si>
  <si>
    <t xml:space="preserve">3AJPN3DP00320</t>
  </si>
  <si>
    <t xml:space="preserve">3CCHN3DP0D615</t>
  </si>
  <si>
    <t xml:space="preserve">3AJPN3DF00530</t>
  </si>
  <si>
    <t xml:space="preserve">EACHN3DP0D615</t>
  </si>
  <si>
    <t xml:space="preserve">3AJPN3DF01030</t>
  </si>
  <si>
    <t xml:space="preserve">3AJPN3DF02007</t>
  </si>
  <si>
    <t xml:space="preserve">3CCHMWMF00503</t>
  </si>
  <si>
    <t xml:space="preserve">3AJPN3DF02015</t>
  </si>
  <si>
    <t xml:space="preserve">DCCHMWMP00303</t>
  </si>
  <si>
    <t xml:space="preserve">3ATWNWMP00303</t>
  </si>
  <si>
    <t xml:space="preserve">DCCHMWMP5HM01</t>
  </si>
  <si>
    <t xml:space="preserve">3ATWNWMF00530</t>
  </si>
  <si>
    <t xml:space="preserve">EACHM3DAUNL04</t>
  </si>
  <si>
    <t xml:space="preserve">3AKOR3DF01030</t>
  </si>
  <si>
    <t xml:space="preserve">DACHMWMP00303</t>
  </si>
  <si>
    <t xml:space="preserve">3AKOR3DF00530</t>
  </si>
  <si>
    <t xml:space="preserve">3CCHN3DAUNL15</t>
  </si>
  <si>
    <t xml:space="preserve">3AKOR3DBUNL03</t>
  </si>
  <si>
    <t xml:space="preserve">3ATWN3DP00115</t>
  </si>
  <si>
    <t xml:space="preserve">3CAPFWMF05007</t>
  </si>
  <si>
    <t xml:space="preserve">3ATWNWMP00203</t>
  </si>
  <si>
    <t xml:space="preserve">3ATWN3DP00205</t>
  </si>
  <si>
    <t xml:space="preserve">3ANACBCP00115</t>
  </si>
  <si>
    <t xml:space="preserve">3AUSA3DP00105</t>
  </si>
  <si>
    <t xml:space="preserve">3CAPAWMP00303</t>
  </si>
  <si>
    <t xml:space="preserve">3AUSA3DP00120</t>
  </si>
  <si>
    <t xml:space="preserve">3CAPAWMP00307</t>
  </si>
  <si>
    <t xml:space="preserve">3AUSA3DP00210</t>
  </si>
  <si>
    <t xml:space="preserve">3CAPAWMF00530</t>
  </si>
  <si>
    <t xml:space="preserve">3AUSA3DP00215</t>
  </si>
  <si>
    <t xml:space="preserve">EAEAS3DP00308</t>
  </si>
  <si>
    <t xml:space="preserve">EACNM3DF00705</t>
  </si>
  <si>
    <t xml:space="preserve">EAAP13DP00315</t>
  </si>
  <si>
    <t xml:space="preserve">EAEU13DF00530</t>
  </si>
  <si>
    <t xml:space="preserve">3CAP13DP00315</t>
  </si>
  <si>
    <t xml:space="preserve">DCKHMWMP00105</t>
  </si>
  <si>
    <t xml:space="preserve">EAANZ3DP00305</t>
  </si>
  <si>
    <t xml:space="preserve">EAEU13DBUNL30</t>
  </si>
  <si>
    <t xml:space="preserve">EAANZ3DF00530</t>
  </si>
  <si>
    <t xml:space="preserve">3CGLBWMF02030</t>
  </si>
  <si>
    <t xml:space="preserve">3CANZ3DF02015</t>
  </si>
  <si>
    <t xml:space="preserve">3CE33BCF01005</t>
  </si>
  <si>
    <t xml:space="preserve">DCTURWMP00103</t>
  </si>
  <si>
    <t xml:space="preserve">DCE33BCF01005</t>
  </si>
  <si>
    <t xml:space="preserve">DCE33BCF00515</t>
  </si>
  <si>
    <t xml:space="preserve">3CE33BCP00210</t>
  </si>
  <si>
    <t xml:space="preserve">DCE33BCP00210</t>
  </si>
  <si>
    <t xml:space="preserve">3CE33BCF00303</t>
  </si>
  <si>
    <t xml:space="preserve">DCE33BCF00303</t>
  </si>
  <si>
    <t xml:space="preserve">3CUSA3DAUNL15</t>
  </si>
  <si>
    <t xml:space="preserve">EACHN3DF02003</t>
  </si>
  <si>
    <t xml:space="preserve">EAUSA3DAUNL15</t>
  </si>
  <si>
    <t xml:space="preserve">3CCHN3DAUNL30</t>
  </si>
  <si>
    <t xml:space="preserve">EACHN3DAUNL30</t>
  </si>
  <si>
    <t xml:space="preserve">3ACHN3DP00114</t>
  </si>
  <si>
    <t xml:space="preserve">DACHMWMF00505</t>
  </si>
  <si>
    <t xml:space="preserve">DACHMWMF01007</t>
  </si>
  <si>
    <t xml:space="preserve">3APHL3DF00530</t>
  </si>
  <si>
    <t xml:space="preserve">3CAPFWMP00110</t>
  </si>
  <si>
    <t xml:space="preserve">3CEAS3DF02030</t>
  </si>
  <si>
    <t xml:space="preserve">3CAPAWMP00305</t>
  </si>
  <si>
    <t xml:space="preserve">3CEAS3DP00305</t>
  </si>
  <si>
    <t xml:space="preserve">3CASIBCP5HM05</t>
  </si>
  <si>
    <t xml:space="preserve">3CANZWMP00130</t>
  </si>
  <si>
    <t xml:space="preserve">DCANZWMP00130</t>
  </si>
  <si>
    <t xml:space="preserve">3ACHMWMP00207</t>
  </si>
  <si>
    <t xml:space="preserve">3ACNM3DF01515</t>
  </si>
  <si>
    <t xml:space="preserve">3CANZ3DF00530</t>
  </si>
  <si>
    <t xml:space="preserve">3CANZWMP00230</t>
  </si>
  <si>
    <t xml:space="preserve">DCANZWMP00230</t>
  </si>
  <si>
    <t xml:space="preserve">3AIDN3DF02030</t>
  </si>
  <si>
    <t xml:space="preserve">3CEAS3DF00515</t>
  </si>
  <si>
    <t xml:space="preserve">3ACHN3DP5HM03</t>
  </si>
  <si>
    <t xml:space="preserve">3CAPAWMF01015</t>
  </si>
  <si>
    <t xml:space="preserve">3CAPAWMF01030</t>
  </si>
  <si>
    <t xml:space="preserve">3CAPAWMP00110</t>
  </si>
  <si>
    <t xml:space="preserve">EAKOR3DF02020</t>
  </si>
  <si>
    <t xml:space="preserve">3CKOR3DF02030</t>
  </si>
  <si>
    <t xml:space="preserve">3CAPAWMP00107</t>
  </si>
  <si>
    <t xml:space="preserve">3CKOR3DF02005</t>
  </si>
  <si>
    <t xml:space="preserve">EAKOR3DF01006</t>
  </si>
  <si>
    <t xml:space="preserve">EAEAS3DF00101</t>
  </si>
  <si>
    <t xml:space="preserve">EAEAS3DP00107</t>
  </si>
  <si>
    <t xml:space="preserve">3CEAS3DP00107</t>
  </si>
  <si>
    <t xml:space="preserve">3CKOR3DF00515</t>
  </si>
  <si>
    <t xml:space="preserve">EAKOR3DP00505</t>
  </si>
  <si>
    <t xml:space="preserve">3CCHN3DP00104</t>
  </si>
  <si>
    <t xml:space="preserve">3CKOR3DP1D508</t>
  </si>
  <si>
    <t xml:space="preserve">EAKOR3DP1D508</t>
  </si>
  <si>
    <t xml:space="preserve">3CCHMWMP5HM05</t>
  </si>
  <si>
    <t xml:space="preserve">3CCHMWMF02005</t>
  </si>
  <si>
    <t xml:space="preserve">3CTHA3DP0D603</t>
  </si>
  <si>
    <t xml:space="preserve">EATHA3DP0D603</t>
  </si>
  <si>
    <t xml:space="preserve">DCCHMWMP5HM15</t>
  </si>
  <si>
    <t xml:space="preserve">EATHA3DP00110</t>
  </si>
  <si>
    <t xml:space="preserve">3CEU13DF02010</t>
  </si>
  <si>
    <t xml:space="preserve">3CEU13DF02007</t>
  </si>
  <si>
    <t xml:space="preserve">3CEU13DF00505</t>
  </si>
  <si>
    <t xml:space="preserve">3CSEA3DP00110</t>
  </si>
  <si>
    <t xml:space="preserve">3CKHMWMF00515</t>
  </si>
  <si>
    <t xml:space="preserve">3CSEA3DP00202</t>
  </si>
  <si>
    <t xml:space="preserve">DCKHMWMF00515</t>
  </si>
  <si>
    <t xml:space="preserve">EASEA3DP00202</t>
  </si>
  <si>
    <t xml:space="preserve">3CKHMWMF01005</t>
  </si>
  <si>
    <t xml:space="preserve">EAAS43DP00106</t>
  </si>
  <si>
    <t xml:space="preserve">DCKHMWMF01005</t>
  </si>
  <si>
    <t xml:space="preserve">3CSEA3DP00102</t>
  </si>
  <si>
    <t xml:space="preserve">DCANZBCF00507</t>
  </si>
  <si>
    <t xml:space="preserve">3CANZBCF02015</t>
  </si>
  <si>
    <t xml:space="preserve">DCANZBCF02015</t>
  </si>
  <si>
    <t xml:space="preserve">3CSGP3DF02015</t>
  </si>
  <si>
    <t xml:space="preserve">3CCHMWMP00303</t>
  </si>
  <si>
    <t xml:space="preserve">3CSGP3DAUNL04</t>
  </si>
  <si>
    <t xml:space="preserve">EASGP3DAUNL04</t>
  </si>
  <si>
    <t xml:space="preserve">3CKHMWMP5HM02</t>
  </si>
  <si>
    <t xml:space="preserve">3CAS43DF02007</t>
  </si>
  <si>
    <t xml:space="preserve">DCKHMWMP5HM02</t>
  </si>
  <si>
    <t xml:space="preserve">EAAS43DF02007</t>
  </si>
  <si>
    <t xml:space="preserve">3CCHMWMF01015</t>
  </si>
  <si>
    <t xml:space="preserve">DCCHMWMF01015</t>
  </si>
  <si>
    <t xml:space="preserve">EAAS43DP00120</t>
  </si>
  <si>
    <t xml:space="preserve">3CSEA3DP00215</t>
  </si>
  <si>
    <t xml:space="preserve">3CAS43DF00510</t>
  </si>
  <si>
    <t xml:space="preserve">3CAS43DP00210</t>
  </si>
  <si>
    <t xml:space="preserve">EAAS43DF00510</t>
  </si>
  <si>
    <t xml:space="preserve">3CSEA3DP00302</t>
  </si>
  <si>
    <t xml:space="preserve">3CSGP3DP0D605</t>
  </si>
  <si>
    <t xml:space="preserve">EASEA3DP00302</t>
  </si>
  <si>
    <t xml:space="preserve">EASGP3DP0D605</t>
  </si>
  <si>
    <t xml:space="preserve">3CSEA3DF00505</t>
  </si>
  <si>
    <t xml:space="preserve">EASGP3DP00110</t>
  </si>
  <si>
    <t xml:space="preserve">3CKOR3DP00101</t>
  </si>
  <si>
    <t xml:space="preserve">EAKOR3DP00101</t>
  </si>
  <si>
    <t xml:space="preserve">3CKOR3DP00302</t>
  </si>
  <si>
    <t xml:space="preserve">EAPHL3DP00103</t>
  </si>
  <si>
    <t xml:space="preserve">3CKOR3DP00130</t>
  </si>
  <si>
    <t xml:space="preserve">3CPHL3DP00207</t>
  </si>
  <si>
    <t xml:space="preserve">EAKOR3DP00130</t>
  </si>
  <si>
    <t xml:space="preserve">3CPHL3DP00307</t>
  </si>
  <si>
    <t xml:space="preserve">3CKOR3DP00201</t>
  </si>
  <si>
    <t xml:space="preserve">EAKOR3DP00201</t>
  </si>
  <si>
    <t xml:space="preserve">EAPHL3DP00310</t>
  </si>
  <si>
    <t xml:space="preserve">3CAS43DP5HM05</t>
  </si>
  <si>
    <t xml:space="preserve">3CPHL3DF00510</t>
  </si>
  <si>
    <t xml:space="preserve">EAAS43DP5HM05</t>
  </si>
  <si>
    <t xml:space="preserve">EAPHL3DF00510</t>
  </si>
  <si>
    <t xml:space="preserve">3CAS43DAUNL07</t>
  </si>
  <si>
    <t xml:space="preserve">3CSGP3DF00530</t>
  </si>
  <si>
    <t xml:space="preserve">3CSGP3DP00310</t>
  </si>
  <si>
    <t xml:space="preserve">EASGP3DP00310</t>
  </si>
  <si>
    <t xml:space="preserve">EAAS43DP00315</t>
  </si>
  <si>
    <t xml:space="preserve">DCRUSBCF01015</t>
  </si>
  <si>
    <t xml:space="preserve">3CAS43DF03007</t>
  </si>
  <si>
    <t xml:space="preserve">EAAS43DF03007</t>
  </si>
  <si>
    <t xml:space="preserve">3CPHL3DBUNL04</t>
  </si>
  <si>
    <t xml:space="preserve">EAPHL3DBUNL04</t>
  </si>
  <si>
    <t xml:space="preserve">DATWNWMP00107</t>
  </si>
  <si>
    <t xml:space="preserve">3CSGP3DP00115</t>
  </si>
  <si>
    <t xml:space="preserve">DCTWNJYF01015</t>
  </si>
  <si>
    <t xml:space="preserve">3CKOR3DP0D603</t>
  </si>
  <si>
    <t xml:space="preserve">EAKOR3DP0D603</t>
  </si>
  <si>
    <t xml:space="preserve">EAPHL3DF00515</t>
  </si>
  <si>
    <t xml:space="preserve">3CNACWMP00215</t>
  </si>
  <si>
    <t xml:space="preserve">3CNACWMP00207</t>
  </si>
  <si>
    <t xml:space="preserve">3CNACWMP00315</t>
  </si>
  <si>
    <t xml:space="preserve">3CKOR3DP1D504</t>
  </si>
  <si>
    <t xml:space="preserve">EAKOR3DP1D504</t>
  </si>
  <si>
    <t xml:space="preserve">3CSGP3DF01030</t>
  </si>
  <si>
    <t xml:space="preserve">EAKOR3DF00505</t>
  </si>
  <si>
    <t xml:space="preserve">EASGP3DF01030</t>
  </si>
  <si>
    <t xml:space="preserve">3CSGP3DP00210</t>
  </si>
  <si>
    <t xml:space="preserve">3CKOR3DF02007</t>
  </si>
  <si>
    <t xml:space="preserve">EAKOR3DF02007</t>
  </si>
  <si>
    <t xml:space="preserve">3CAS43DP00110</t>
  </si>
  <si>
    <t xml:space="preserve">3CKOR3DF02010</t>
  </si>
  <si>
    <t xml:space="preserve">EAKOR3DF02010</t>
  </si>
  <si>
    <t xml:space="preserve">3CJPN3DP00102</t>
  </si>
  <si>
    <t xml:space="preserve">3ACHN3DF02030</t>
  </si>
  <si>
    <t xml:space="preserve">3CAP13DF01015</t>
  </si>
  <si>
    <t xml:space="preserve">3CIDN3DP00310</t>
  </si>
  <si>
    <t xml:space="preserve">3CIDN3DF02015</t>
  </si>
  <si>
    <t xml:space="preserve">EAIDN3DP00210</t>
  </si>
  <si>
    <t xml:space="preserve">3CIDN3DP00303</t>
  </si>
  <si>
    <t xml:space="preserve">3APHL3DP00107</t>
  </si>
  <si>
    <t xml:space="preserve">3AEAS3DP00308</t>
  </si>
  <si>
    <t xml:space="preserve">3CJPN3DP00315</t>
  </si>
  <si>
    <t xml:space="preserve">EAUSA3DBUNL10</t>
  </si>
  <si>
    <t xml:space="preserve">3CUSA3DBUNL10</t>
  </si>
  <si>
    <t xml:space="preserve">3CJPN3DF01003</t>
  </si>
  <si>
    <t xml:space="preserve">EAJPN3DF00815</t>
  </si>
  <si>
    <t xml:space="preserve">EAJPN3DP00220</t>
  </si>
  <si>
    <t xml:space="preserve">EAVNM3DP00303</t>
  </si>
  <si>
    <t xml:space="preserve">EAVNM3DP00305</t>
  </si>
  <si>
    <t xml:space="preserve">3CJPN3DP5HM03</t>
  </si>
  <si>
    <t xml:space="preserve">3CJPN3DBUNL10</t>
  </si>
  <si>
    <t xml:space="preserve">3CUSA3DP00103</t>
  </si>
  <si>
    <t xml:space="preserve">EAJPN3DAUNL05</t>
  </si>
  <si>
    <t xml:space="preserve">3CANZ3DF00505</t>
  </si>
  <si>
    <t xml:space="preserve">3CANZ3DF03030</t>
  </si>
  <si>
    <t xml:space="preserve">DCANZWMF03030</t>
  </si>
  <si>
    <t xml:space="preserve">3CJPNKDBUNL07</t>
  </si>
  <si>
    <t xml:space="preserve">3CANZ3DF00515</t>
  </si>
  <si>
    <t xml:space="preserve">3CANZ3DP00305</t>
  </si>
  <si>
    <t xml:space="preserve">DCJPNKDBUNL10</t>
  </si>
  <si>
    <t xml:space="preserve">EAANZ3DP00203</t>
  </si>
  <si>
    <t xml:space="preserve">3CJPNKDBUNL04</t>
  </si>
  <si>
    <t xml:space="preserve">DCJPNKDBUNL04</t>
  </si>
  <si>
    <t xml:space="preserve">DCMDVBCY02010</t>
  </si>
  <si>
    <t xml:space="preserve">3CMDVBCY02010</t>
  </si>
  <si>
    <t xml:space="preserve">3CAP13DP00303</t>
  </si>
  <si>
    <t xml:space="preserve">3CNACWMP00110</t>
  </si>
  <si>
    <t xml:space="preserve">3CMAL3DF00505</t>
  </si>
  <si>
    <t xml:space="preserve">EAMAL3DF00505</t>
  </si>
  <si>
    <t xml:space="preserve">3CMAL3DF02030</t>
  </si>
  <si>
    <t xml:space="preserve">EAAP13DP00303</t>
  </si>
  <si>
    <t xml:space="preserve">3CMAL3DF01010</t>
  </si>
  <si>
    <t xml:space="preserve">3CEAS3DP00208</t>
  </si>
  <si>
    <t xml:space="preserve">EAMAL3DF01010</t>
  </si>
  <si>
    <t xml:space="preserve">EAEAS3DP00208</t>
  </si>
  <si>
    <t xml:space="preserve">DALAOWMP00205</t>
  </si>
  <si>
    <t xml:space="preserve">EAEAS3DF01030</t>
  </si>
  <si>
    <t xml:space="preserve">EAASI3DP00105</t>
  </si>
  <si>
    <t xml:space="preserve">3CMAL3DP00210</t>
  </si>
  <si>
    <t xml:space="preserve">DACHMWMP00103</t>
  </si>
  <si>
    <t xml:space="preserve">EAMAL3DP00210</t>
  </si>
  <si>
    <t xml:space="preserve">DCLAOWMP00205</t>
  </si>
  <si>
    <t xml:space="preserve">3CCHN3DP1D507</t>
  </si>
  <si>
    <t xml:space="preserve">DALAOWMP00305</t>
  </si>
  <si>
    <t xml:space="preserve">EACHN3DP1D507</t>
  </si>
  <si>
    <t xml:space="preserve">3CLAOWMF01005</t>
  </si>
  <si>
    <t xml:space="preserve">DCLAOWMF01005</t>
  </si>
  <si>
    <t xml:space="preserve">DACHMJYF01005</t>
  </si>
  <si>
    <t xml:space="preserve">3CLAOWMP00203</t>
  </si>
  <si>
    <t xml:space="preserve">DCLAOWMP00203</t>
  </si>
  <si>
    <t xml:space="preserve">3CCHN3DP0D607</t>
  </si>
  <si>
    <t xml:space="preserve">3CMAL3DF00103</t>
  </si>
  <si>
    <t xml:space="preserve">EACHN3DP0D607</t>
  </si>
  <si>
    <t xml:space="preserve">EAMAL3DF00103</t>
  </si>
  <si>
    <t xml:space="preserve">3CMAL3DF01030</t>
  </si>
  <si>
    <t xml:space="preserve">EAMAL3DF01030</t>
  </si>
  <si>
    <t xml:space="preserve">3CMAL3DF02015</t>
  </si>
  <si>
    <t xml:space="preserve">EAMAL3DF02015</t>
  </si>
  <si>
    <t xml:space="preserve">3CMAL3DF00515</t>
  </si>
  <si>
    <t xml:space="preserve">DCE33BCF03030</t>
  </si>
  <si>
    <t xml:space="preserve">EAMAL3DF00515</t>
  </si>
  <si>
    <t xml:space="preserve">EAMAL3DF01004</t>
  </si>
  <si>
    <t xml:space="preserve">3CNACWMP00107</t>
  </si>
  <si>
    <t xml:space="preserve">3CNACWMF02015</t>
  </si>
  <si>
    <t xml:space="preserve">3CNACWMF01030</t>
  </si>
  <si>
    <t xml:space="preserve">3CNACWMF01005</t>
  </si>
  <si>
    <t xml:space="preserve">3CMAL3DP3HM01</t>
  </si>
  <si>
    <t xml:space="preserve">EAMAL3DP3HM01</t>
  </si>
  <si>
    <t xml:space="preserve">3CMAL3DAUNL03</t>
  </si>
  <si>
    <t xml:space="preserve">EAMAL3DAUNL03</t>
  </si>
  <si>
    <t xml:space="preserve">3CIDN3DF00505</t>
  </si>
  <si>
    <t xml:space="preserve">3CMAL3DBUNL05</t>
  </si>
  <si>
    <t xml:space="preserve">DCJPNKDDUNL13</t>
  </si>
  <si>
    <t xml:space="preserve">3CJPN3DF00103</t>
  </si>
  <si>
    <t xml:space="preserve">3CJPNKDDUNL14</t>
  </si>
  <si>
    <t xml:space="preserve">3CJPN3DP0D615</t>
  </si>
  <si>
    <t xml:space="preserve">DCJPNKDDUNL14</t>
  </si>
  <si>
    <t xml:space="preserve">EAJPN3DP0D615</t>
  </si>
  <si>
    <t xml:space="preserve">DCJPNKDDUNL16</t>
  </si>
  <si>
    <t xml:space="preserve">3CJPNKDDUNL18</t>
  </si>
  <si>
    <t xml:space="preserve">3CJPN3DF00507</t>
  </si>
  <si>
    <t xml:space="preserve">DCJPNKDDUNL18</t>
  </si>
  <si>
    <t xml:space="preserve">DCJPNKDDUNL31</t>
  </si>
  <si>
    <t xml:space="preserve">3CJPN3DP1D505</t>
  </si>
  <si>
    <t xml:space="preserve">EAJPN3DP1D505</t>
  </si>
  <si>
    <t xml:space="preserve">3CJPNKDBUNL03</t>
  </si>
  <si>
    <t xml:space="preserve">3CJPN3DP5HM15</t>
  </si>
  <si>
    <t xml:space="preserve">EAJPN3DP5HM07</t>
  </si>
  <si>
    <t xml:space="preserve">EAJPN3DP5HM15</t>
  </si>
  <si>
    <t xml:space="preserve">3CJPN3DF05030</t>
  </si>
  <si>
    <t xml:space="preserve">EAJPN3DAUNL03</t>
  </si>
  <si>
    <t xml:space="preserve">3CJPN3DAUNL05</t>
  </si>
  <si>
    <t xml:space="preserve">3CJPN3DBUNL05</t>
  </si>
  <si>
    <t xml:space="preserve">3CJPN3DF02007</t>
  </si>
  <si>
    <t xml:space="preserve">3CMAL3DP1D502</t>
  </si>
  <si>
    <t xml:space="preserve">EAJPN3DF02020</t>
  </si>
  <si>
    <t xml:space="preserve">EAMAL3DP1D502</t>
  </si>
  <si>
    <t xml:space="preserve">3CJPN3DP00302</t>
  </si>
  <si>
    <t xml:space="preserve">3CMAL3DP1D507</t>
  </si>
  <si>
    <t xml:space="preserve">EAJPN3DP00302</t>
  </si>
  <si>
    <t xml:space="preserve">EAMAL3DP1D507</t>
  </si>
  <si>
    <t xml:space="preserve">3CJPN3DP00204</t>
  </si>
  <si>
    <t xml:space="preserve">EAJPN3DP00204</t>
  </si>
  <si>
    <t xml:space="preserve">3CJPN3DP00202</t>
  </si>
  <si>
    <t xml:space="preserve">3ATWNWMP00107</t>
  </si>
  <si>
    <t xml:space="preserve">EAJPN3DP00202</t>
  </si>
  <si>
    <t xml:space="preserve">3AKOR3DF01007</t>
  </si>
  <si>
    <t xml:space="preserve">3CJPN3DP00120</t>
  </si>
  <si>
    <t xml:space="preserve">3AKOR3DP00310</t>
  </si>
  <si>
    <t xml:space="preserve">EAJPN3DP00120</t>
  </si>
  <si>
    <t xml:space="preserve">3AAS43DBUNL10</t>
  </si>
  <si>
    <t xml:space="preserve">3AUSA3DF01030</t>
  </si>
  <si>
    <t xml:space="preserve">3CJPN3DF00830</t>
  </si>
  <si>
    <t xml:space="preserve">EAJPN3DF00830</t>
  </si>
  <si>
    <t xml:space="preserve">3CJPN3DF00815</t>
  </si>
  <si>
    <t xml:space="preserve">3CJPN3DP00306</t>
  </si>
  <si>
    <t xml:space="preserve">3AUSA3DP00115</t>
  </si>
  <si>
    <t xml:space="preserve">EAJPN3DF00510</t>
  </si>
  <si>
    <t xml:space="preserve">EAJPN3DF00330</t>
  </si>
  <si>
    <t xml:space="preserve">3AKOR3DP00303</t>
  </si>
  <si>
    <t xml:space="preserve">DCINDWMP00210</t>
  </si>
  <si>
    <t xml:space="preserve">3AKOR3DF00515</t>
  </si>
  <si>
    <t xml:space="preserve">3CIDN3DP00107</t>
  </si>
  <si>
    <t xml:space="preserve">3AKOR3DF02020</t>
  </si>
  <si>
    <t xml:space="preserve">3CINDWMF01010</t>
  </si>
  <si>
    <t xml:space="preserve">3AKOR3DBUNL04</t>
  </si>
  <si>
    <t xml:space="preserve">DCINDWMF01010</t>
  </si>
  <si>
    <t xml:space="preserve">3ATWNWMP00210</t>
  </si>
  <si>
    <t xml:space="preserve">DCINDWMF01030</t>
  </si>
  <si>
    <t xml:space="preserve">DCINDWMF02007</t>
  </si>
  <si>
    <t xml:space="preserve">3CINDWMP5HM07</t>
  </si>
  <si>
    <t xml:space="preserve">3CMAL3DF01015</t>
  </si>
  <si>
    <t xml:space="preserve">DCINDWMP5HM07</t>
  </si>
  <si>
    <t xml:space="preserve">EAIDN3DP00110</t>
  </si>
  <si>
    <t xml:space="preserve">3CIDN3DF00203</t>
  </si>
  <si>
    <t xml:space="preserve">3CIDN3DP00203</t>
  </si>
  <si>
    <t xml:space="preserve">EAIDN3DF01030</t>
  </si>
  <si>
    <t xml:space="preserve">EAMAL3DP00106</t>
  </si>
  <si>
    <t xml:space="preserve">3CIDN3DP00307</t>
  </si>
  <si>
    <t xml:space="preserve">3CMAL3DP0D603</t>
  </si>
  <si>
    <t xml:space="preserve">EAMAL3DP0D603</t>
  </si>
  <si>
    <t xml:space="preserve">3CJPN3DP00104</t>
  </si>
  <si>
    <t xml:space="preserve">3CSGP3DF02030</t>
  </si>
  <si>
    <t xml:space="preserve">3CSGP3DP3HM01</t>
  </si>
  <si>
    <t xml:space="preserve">EAAS43DP00102</t>
  </si>
  <si>
    <t xml:space="preserve">3CJPN3DP1D503</t>
  </si>
  <si>
    <t xml:space="preserve">EAJPN3DP1D503</t>
  </si>
  <si>
    <t xml:space="preserve">3CJPN3DP1D515</t>
  </si>
  <si>
    <t xml:space="preserve">EAJPN3DP1D515</t>
  </si>
  <si>
    <t xml:space="preserve">3CPHL3DF00330</t>
  </si>
  <si>
    <t xml:space="preserve">EAPHL3DF00330</t>
  </si>
  <si>
    <t xml:space="preserve">3CJPN3DF01005</t>
  </si>
  <si>
    <t xml:space="preserve">EAPHL3DP00210</t>
  </si>
  <si>
    <t xml:space="preserve">3CPHL3DP00203</t>
  </si>
  <si>
    <t xml:space="preserve">EAPHL3DF00203</t>
  </si>
  <si>
    <t xml:space="preserve">EAPHL3DP00203</t>
  </si>
  <si>
    <t xml:space="preserve">3CPHL3DP00103</t>
  </si>
  <si>
    <t xml:space="preserve">3CNACWMP00203</t>
  </si>
  <si>
    <t xml:space="preserve">3CJPN3DP00106</t>
  </si>
  <si>
    <t xml:space="preserve">EAPHL3DP3HM01</t>
  </si>
  <si>
    <t xml:space="preserve">EAJPN3DP00106</t>
  </si>
  <si>
    <t xml:space="preserve">3CPHL3DF02015</t>
  </si>
  <si>
    <t xml:space="preserve">3CSGP3DP00110</t>
  </si>
  <si>
    <t xml:space="preserve">EAPHL3DBUNL05</t>
  </si>
  <si>
    <t xml:space="preserve">3CJPN3DP0D607</t>
  </si>
  <si>
    <t xml:space="preserve">3CSEA3DF01015</t>
  </si>
  <si>
    <t xml:space="preserve">EAJPN3DP0D607</t>
  </si>
  <si>
    <t xml:space="preserve">3CAS43DF03010</t>
  </si>
  <si>
    <t xml:space="preserve">3CINDWMF01015</t>
  </si>
  <si>
    <t xml:space="preserve">EAAS43DF03010</t>
  </si>
  <si>
    <t xml:space="preserve">DCINDWMF01015</t>
  </si>
  <si>
    <t xml:space="preserve">3CAS43DBUNL07</t>
  </si>
  <si>
    <t xml:space="preserve">3CINDWMP00103</t>
  </si>
  <si>
    <t xml:space="preserve">3CAS43DAUNL06</t>
  </si>
  <si>
    <t xml:space="preserve">DCINDWMP00205</t>
  </si>
  <si>
    <t xml:space="preserve">EAAS43DAUNL06</t>
  </si>
  <si>
    <t xml:space="preserve">EAEU13DBUNL03</t>
  </si>
  <si>
    <t xml:space="preserve">EAEU13DBUNL10</t>
  </si>
  <si>
    <t xml:space="preserve">3CAS43DF05007</t>
  </si>
  <si>
    <t xml:space="preserve">3CEU13DBUNL30</t>
  </si>
  <si>
    <t xml:space="preserve">EAAS43DF05007</t>
  </si>
  <si>
    <t xml:space="preserve">3CKOR3DP00220</t>
  </si>
  <si>
    <t xml:space="preserve">3CE33BCF01007</t>
  </si>
  <si>
    <t xml:space="preserve">EAKOR3DP00220</t>
  </si>
  <si>
    <t xml:space="preserve">DCE33BCF01007</t>
  </si>
  <si>
    <t xml:space="preserve">3CKOR3DP00102</t>
  </si>
  <si>
    <t xml:space="preserve">3CE33BCF00505</t>
  </si>
  <si>
    <t xml:space="preserve">EAKOR3DP00102</t>
  </si>
  <si>
    <t xml:space="preserve">DCE33BCF00505</t>
  </si>
  <si>
    <t xml:space="preserve">EAAS43DBUNL07</t>
  </si>
  <si>
    <t xml:space="preserve">3CEU13DP00120</t>
  </si>
  <si>
    <t xml:space="preserve">EAKOR3DP00104</t>
  </si>
  <si>
    <t xml:space="preserve">3CEU13DP00230</t>
  </si>
  <si>
    <t xml:space="preserve">EAKOR3DP00106</t>
  </si>
  <si>
    <t xml:space="preserve">3CAS43DP00310</t>
  </si>
  <si>
    <t xml:space="preserve">EAAS43DP00310</t>
  </si>
  <si>
    <t xml:space="preserve">DCCHMJYP00103</t>
  </si>
  <si>
    <t xml:space="preserve">3CAS43DP00215</t>
  </si>
  <si>
    <t xml:space="preserve">EASEA3DP00215</t>
  </si>
  <si>
    <t xml:space="preserve">3CAS43DP00130</t>
  </si>
  <si>
    <t xml:space="preserve">EAAS43DP00130</t>
  </si>
  <si>
    <t xml:space="preserve">3CCHN3DF01030</t>
  </si>
  <si>
    <t xml:space="preserve">3CCHN3DF02020</t>
  </si>
  <si>
    <t xml:space="preserve">3CCHMWMF01030</t>
  </si>
  <si>
    <t xml:space="preserve">DCCHMWMF01030</t>
  </si>
  <si>
    <t xml:space="preserve">3CCHMWMF01010</t>
  </si>
  <si>
    <t xml:space="preserve">3CCHM3DAUNL04</t>
  </si>
  <si>
    <t xml:space="preserve">DCCHMWMF01010</t>
  </si>
  <si>
    <t xml:space="preserve">3CCHM3DAUNL07</t>
  </si>
  <si>
    <t xml:space="preserve">3CCHMWMF00507</t>
  </si>
  <si>
    <t xml:space="preserve">EACHM3DAUNL07</t>
  </si>
  <si>
    <t xml:space="preserve">DCCHMWMF00507</t>
  </si>
  <si>
    <t xml:space="preserve">EACHN3DF03020</t>
  </si>
  <si>
    <t xml:space="preserve">3CCHMWMP00307</t>
  </si>
  <si>
    <t xml:space="preserve">3CCHN3DF03030</t>
  </si>
  <si>
    <t xml:space="preserve">DCCHMWMP00307</t>
  </si>
  <si>
    <t xml:space="preserve">3CCHMWMP00115</t>
  </si>
  <si>
    <t xml:space="preserve">DCCHMWMP00115</t>
  </si>
  <si>
    <t xml:space="preserve">3CANZBCF03020</t>
  </si>
  <si>
    <t xml:space="preserve">DCANZBCF03020</t>
  </si>
  <si>
    <t xml:space="preserve">3CEAS3DF01030</t>
  </si>
  <si>
    <t xml:space="preserve">DCANZBCF00807</t>
  </si>
  <si>
    <t xml:space="preserve">EAEAS3DP00303</t>
  </si>
  <si>
    <t xml:space="preserve">3CANZBCF00810</t>
  </si>
  <si>
    <t xml:space="preserve">DCANZBCF00810</t>
  </si>
  <si>
    <t xml:space="preserve">3CEAS3DP00307</t>
  </si>
  <si>
    <t xml:space="preserve">DCANZBCF01010</t>
  </si>
  <si>
    <t xml:space="preserve">3CEAS3DP00303</t>
  </si>
  <si>
    <t xml:space="preserve">3CANZBCF01015</t>
  </si>
  <si>
    <t xml:space="preserve">EAEAS3DP00307</t>
  </si>
  <si>
    <t xml:space="preserve">DCANZBCF01015</t>
  </si>
  <si>
    <t xml:space="preserve">EAEAS3DP00103</t>
  </si>
  <si>
    <t xml:space="preserve">3CKHMWMP00107</t>
  </si>
  <si>
    <t xml:space="preserve">DCKHMWMP00107</t>
  </si>
  <si>
    <t xml:space="preserve">3CKHMWMF01015</t>
  </si>
  <si>
    <t xml:space="preserve">DCKHMWMF01015</t>
  </si>
  <si>
    <t xml:space="preserve">3CEU13DF01007</t>
  </si>
  <si>
    <t xml:space="preserve">DAKHMBCP5HM02</t>
  </si>
  <si>
    <t xml:space="preserve">3CKHMWMF00510</t>
  </si>
  <si>
    <t xml:space="preserve">3CEU13DP00202</t>
  </si>
  <si>
    <t xml:space="preserve">DCKHMWMF00510</t>
  </si>
  <si>
    <t xml:space="preserve">DCCHMJYP5HM01</t>
  </si>
  <si>
    <t xml:space="preserve">DCCHMWMP5HM10</t>
  </si>
  <si>
    <t xml:space="preserve">3CANZ3DP00203</t>
  </si>
  <si>
    <t xml:space="preserve">3CCHMWMF02007</t>
  </si>
  <si>
    <t xml:space="preserve">DCCHMWMF02007</t>
  </si>
  <si>
    <t xml:space="preserve">3CANZBCF00303</t>
  </si>
  <si>
    <t xml:space="preserve">EAAP13DP00107</t>
  </si>
  <si>
    <t xml:space="preserve">DCANZBCF00303</t>
  </si>
  <si>
    <t xml:space="preserve">3CANZWMF03030</t>
  </si>
  <si>
    <t xml:space="preserve">EAAP13DP00101</t>
  </si>
  <si>
    <t xml:space="preserve">3CANZ3DF01010</t>
  </si>
  <si>
    <t xml:space="preserve">EATHA3DBUNL06</t>
  </si>
  <si>
    <t xml:space="preserve">3CAP13DF02007</t>
  </si>
  <si>
    <t xml:space="preserve">3CANZ3DF00507</t>
  </si>
  <si>
    <t xml:space="preserve">3CINDWMP00209</t>
  </si>
  <si>
    <t xml:space="preserve">DCUSABCP00107</t>
  </si>
  <si>
    <t xml:space="preserve">3CINDWMP00303</t>
  </si>
  <si>
    <t xml:space="preserve">DCUSABCP00210</t>
  </si>
  <si>
    <t xml:space="preserve">3CINDWMP00305</t>
  </si>
  <si>
    <t xml:space="preserve">3CAP13DP00101</t>
  </si>
  <si>
    <t xml:space="preserve">3CNACBCF01015</t>
  </si>
  <si>
    <t xml:space="preserve">EAAP13DF01007</t>
  </si>
  <si>
    <t xml:space="preserve">DCNACBCF01015</t>
  </si>
  <si>
    <t xml:space="preserve">3CNACBCF01020</t>
  </si>
  <si>
    <t xml:space="preserve">3CAPAWMP00115</t>
  </si>
  <si>
    <t xml:space="preserve">DCNACBCF01020</t>
  </si>
  <si>
    <t xml:space="preserve">EAEAS3DF00530</t>
  </si>
  <si>
    <t xml:space="preserve">3ACHN3DBUNL06</t>
  </si>
  <si>
    <t xml:space="preserve">3AJPN3DT00207</t>
  </si>
  <si>
    <t xml:space="preserve">EAEAS3DP00315</t>
  </si>
  <si>
    <t xml:space="preserve">3AANZ3DP00305</t>
  </si>
  <si>
    <t xml:space="preserve">3AAS43DP00102</t>
  </si>
  <si>
    <t xml:space="preserve">3CANZWMP00303</t>
  </si>
  <si>
    <t xml:space="preserve">DCANZWMP00303</t>
  </si>
  <si>
    <t xml:space="preserve">3APHL3DP00105</t>
  </si>
  <si>
    <t xml:space="preserve">3AAS43DP00115</t>
  </si>
  <si>
    <t xml:space="preserve">3CANZWMF01015</t>
  </si>
  <si>
    <t xml:space="preserve">DCANZWMF01015</t>
  </si>
  <si>
    <t xml:space="preserve">3CANZWMP00315</t>
  </si>
  <si>
    <t xml:space="preserve">3AAS43DF00505</t>
  </si>
  <si>
    <t xml:space="preserve">DCANZWMP00315</t>
  </si>
  <si>
    <t xml:space="preserve">3AAS43DBUNL05</t>
  </si>
  <si>
    <t xml:space="preserve">3CANZWMF02010</t>
  </si>
  <si>
    <t xml:space="preserve">3AAS43DP00310</t>
  </si>
  <si>
    <t xml:space="preserve">DCANZWMF02010</t>
  </si>
  <si>
    <t xml:space="preserve">3AAS43DP00315</t>
  </si>
  <si>
    <t xml:space="preserve">3CANZWMF03015</t>
  </si>
  <si>
    <t xml:space="preserve">3AAS43DF00510</t>
  </si>
  <si>
    <t xml:space="preserve">DCANZWMF03015</t>
  </si>
  <si>
    <t xml:space="preserve">3AAS43DF00515</t>
  </si>
  <si>
    <t xml:space="preserve">3CANZBCF00130</t>
  </si>
  <si>
    <t xml:space="preserve">3APHL3DP00215</t>
  </si>
  <si>
    <t xml:space="preserve">DCANZBCF00130</t>
  </si>
  <si>
    <t xml:space="preserve">3AMAL3DBUNL05</t>
  </si>
  <si>
    <t xml:space="preserve">3CANZBCF00305</t>
  </si>
  <si>
    <t xml:space="preserve">DCANZBCF00305</t>
  </si>
  <si>
    <t xml:space="preserve">3AMAL3DP00106</t>
  </si>
  <si>
    <t xml:space="preserve">3CANZBCF00503</t>
  </si>
  <si>
    <t xml:space="preserve">DCANZBCF00503</t>
  </si>
  <si>
    <t xml:space="preserve">3AJPN3DBUNL10</t>
  </si>
  <si>
    <t xml:space="preserve">DCANZBCF00505</t>
  </si>
  <si>
    <t xml:space="preserve">3CANZBCF00507</t>
  </si>
  <si>
    <t xml:space="preserve">3AJPN3DP00103</t>
  </si>
  <si>
    <t xml:space="preserve">3CASI3DP00110</t>
  </si>
  <si>
    <t xml:space="preserve">EAASI3DP00110</t>
  </si>
  <si>
    <t xml:space="preserve">DCASIBCP00207</t>
  </si>
  <si>
    <t xml:space="preserve">3ACHN3DF02005</t>
  </si>
  <si>
    <t xml:space="preserve">DCASIBCP1D505</t>
  </si>
  <si>
    <t xml:space="preserve">3ACHN3DF00520</t>
  </si>
  <si>
    <t xml:space="preserve">EAAP13DF02007</t>
  </si>
  <si>
    <t xml:space="preserve">3ACHN3DF03020</t>
  </si>
  <si>
    <t xml:space="preserve">3CEAS3DF02015</t>
  </si>
  <si>
    <t xml:space="preserve">3ACHN3DF03010</t>
  </si>
  <si>
    <t xml:space="preserve">3ACHN3DF02010</t>
  </si>
  <si>
    <t xml:space="preserve">3CAPFWMF01030</t>
  </si>
  <si>
    <t xml:space="preserve">3ACHN3DP00214</t>
  </si>
  <si>
    <t xml:space="preserve">3CAPFWMP00103</t>
  </si>
  <si>
    <t xml:space="preserve">3ACHN3DP00314</t>
  </si>
  <si>
    <t xml:space="preserve">3CAPFWMP00105</t>
  </si>
  <si>
    <t xml:space="preserve">3CAPFWMP00203</t>
  </si>
  <si>
    <t xml:space="preserve">3CAPFWMF03010</t>
  </si>
  <si>
    <t xml:space="preserve">3CAPFWMP00310</t>
  </si>
  <si>
    <t xml:space="preserve">3CAPFWMP00307</t>
  </si>
  <si>
    <t xml:space="preserve">3CASI3DP00105</t>
  </si>
  <si>
    <t xml:space="preserve">3CKOR3DP3HM01</t>
  </si>
  <si>
    <t xml:space="preserve">EAKOR3DP3HM01</t>
  </si>
  <si>
    <t xml:space="preserve">3CASIBCP00107</t>
  </si>
  <si>
    <t xml:space="preserve">3CCHN3DF05007</t>
  </si>
  <si>
    <t xml:space="preserve">EACHN3DF05007</t>
  </si>
  <si>
    <t xml:space="preserve">3CKOR3DP1D515</t>
  </si>
  <si>
    <t xml:space="preserve">DACHMWMP00310</t>
  </si>
  <si>
    <t xml:space="preserve">EAKOR3DP1D515</t>
  </si>
  <si>
    <t xml:space="preserve">DACHMWMP00315</t>
  </si>
  <si>
    <t xml:space="preserve">3CCHMJYF00503</t>
  </si>
  <si>
    <t xml:space="preserve">DCCHMJYF00503</t>
  </si>
  <si>
    <t xml:space="preserve">3CKOR3DP00301</t>
  </si>
  <si>
    <t xml:space="preserve">EACHM3DAUNL05</t>
  </si>
  <si>
    <t xml:space="preserve">EAKOR3DP00301</t>
  </si>
  <si>
    <t xml:space="preserve">3CCHM3DAUNL10</t>
  </si>
  <si>
    <t xml:space="preserve">3CKOR3DP00215</t>
  </si>
  <si>
    <t xml:space="preserve">EACHM3DAUNL10</t>
  </si>
  <si>
    <t xml:space="preserve">EAKOR3DP00215</t>
  </si>
  <si>
    <t xml:space="preserve">3CCHM3DAUNL15</t>
  </si>
  <si>
    <t xml:space="preserve">EACHM3DAUNL15</t>
  </si>
  <si>
    <t xml:space="preserve">3CTHA3DF00305</t>
  </si>
  <si>
    <t xml:space="preserve">DACHMWMP00107</t>
  </si>
  <si>
    <t xml:space="preserve">EATHA3DF00305</t>
  </si>
  <si>
    <t xml:space="preserve">DACHMWMP00210</t>
  </si>
  <si>
    <t xml:space="preserve">3CTHA3DF00515</t>
  </si>
  <si>
    <t xml:space="preserve">3CCHN3DF02003</t>
  </si>
  <si>
    <t xml:space="preserve">EAKOR3DAUNL10</t>
  </si>
  <si>
    <t xml:space="preserve">3CKOR3DAUNL10</t>
  </si>
  <si>
    <t xml:space="preserve">EACHN3DF00520</t>
  </si>
  <si>
    <t xml:space="preserve">3CTWN3DP00205</t>
  </si>
  <si>
    <t xml:space="preserve">3CE33BCF00305</t>
  </si>
  <si>
    <t xml:space="preserve">DATWNWMP00210</t>
  </si>
  <si>
    <t xml:space="preserve">DCE33BCF00305</t>
  </si>
  <si>
    <t xml:space="preserve">3CE33BCF00503</t>
  </si>
  <si>
    <t xml:space="preserve">DCE33BCF00503</t>
  </si>
  <si>
    <t xml:space="preserve">3CE33BCP00220</t>
  </si>
  <si>
    <t xml:space="preserve">DCE33BCP00220</t>
  </si>
  <si>
    <t xml:space="preserve">3CE33BCP00230</t>
  </si>
  <si>
    <t xml:space="preserve">DCE33BCP00230</t>
  </si>
  <si>
    <t xml:space="preserve">DCE33BCF00530</t>
  </si>
  <si>
    <t xml:space="preserve">3CE33BCF01003</t>
  </si>
  <si>
    <t xml:space="preserve">DCE33BCF01003</t>
  </si>
  <si>
    <t xml:space="preserve">3CE33BCF00103</t>
  </si>
  <si>
    <t xml:space="preserve">DCE33BCF00103</t>
  </si>
  <si>
    <t xml:space="preserve">3CE33BCF00120</t>
  </si>
  <si>
    <t xml:space="preserve">DCE33BCF00120</t>
  </si>
  <si>
    <t xml:space="preserve">3CSGP3DP0D603</t>
  </si>
  <si>
    <t xml:space="preserve">DCE33BCF02020</t>
  </si>
  <si>
    <t xml:space="preserve">EASGP3DP0D603</t>
  </si>
  <si>
    <t xml:space="preserve">3CHKMBCP00207</t>
  </si>
  <si>
    <t xml:space="preserve">DCHKMBCP00207</t>
  </si>
  <si>
    <t xml:space="preserve">EAPHL3DP00215</t>
  </si>
  <si>
    <t xml:space="preserve">3CPHL3DP00303</t>
  </si>
  <si>
    <t xml:space="preserve">DCINDWMP00105</t>
  </si>
  <si>
    <t xml:space="preserve">3CINDJYP00107</t>
  </si>
  <si>
    <t xml:space="preserve">EAPHL3DP00107</t>
  </si>
  <si>
    <t xml:space="preserve">DCINDJYP00107</t>
  </si>
  <si>
    <t xml:space="preserve">DAE33BCF01030</t>
  </si>
  <si>
    <t xml:space="preserve">3CNACWMF02030</t>
  </si>
  <si>
    <t xml:space="preserve">3CEU13DAUNL07</t>
  </si>
  <si>
    <t xml:space="preserve">EAEU13DAUNL07</t>
  </si>
  <si>
    <t xml:space="preserve">3CE33BCP5HM02</t>
  </si>
  <si>
    <t xml:space="preserve">DCE33BCP5HM02</t>
  </si>
  <si>
    <t xml:space="preserve">3CPHL3DP00310</t>
  </si>
  <si>
    <t xml:space="preserve">3CE33BCF05030</t>
  </si>
  <si>
    <t xml:space="preserve">EAPHL3DF00530</t>
  </si>
  <si>
    <t xml:space="preserve">DCE33BCF05030</t>
  </si>
  <si>
    <t xml:space="preserve">3CPHL3DBUNL03</t>
  </si>
  <si>
    <t xml:space="preserve">EAPHL3DBUNL03</t>
  </si>
  <si>
    <t xml:space="preserve">3CEU13DP00330</t>
  </si>
  <si>
    <t xml:space="preserve">EAEU13DP00330</t>
  </si>
  <si>
    <t xml:space="preserve">3CCNM3DF00908</t>
  </si>
  <si>
    <t xml:space="preserve">3CSGP3DP0D601</t>
  </si>
  <si>
    <t xml:space="preserve">3CEU13DP00130</t>
  </si>
  <si>
    <t xml:space="preserve">EASGP3DP0D601</t>
  </si>
  <si>
    <t xml:space="preserve">3AUSA3DP00307</t>
  </si>
  <si>
    <t xml:space="preserve">3AUSA3DP00310</t>
  </si>
  <si>
    <t xml:space="preserve">3AUSA3DF00515</t>
  </si>
  <si>
    <t xml:space="preserve">EASGP3DP1D503</t>
  </si>
  <si>
    <t xml:space="preserve">3CSGP3DP1D507</t>
  </si>
  <si>
    <t xml:space="preserve">3ATHA3DP00505</t>
  </si>
  <si>
    <t xml:space="preserve">EASGP3DP1D507</t>
  </si>
  <si>
    <t xml:space="preserve">3CSGP3DP1D502</t>
  </si>
  <si>
    <t xml:space="preserve">EASGP3DP1D502</t>
  </si>
  <si>
    <t xml:space="preserve">3ATHA3DF00303</t>
  </si>
  <si>
    <t xml:space="preserve">3CAS43DP00230</t>
  </si>
  <si>
    <t xml:space="preserve">3ANACBCP00130</t>
  </si>
  <si>
    <t xml:space="preserve">EAAS43DP00230</t>
  </si>
  <si>
    <t xml:space="preserve">3ANACBCP00110</t>
  </si>
  <si>
    <t xml:space="preserve">3ATWN3DP00203</t>
  </si>
  <si>
    <t xml:space="preserve">EASGP3DAUNL05</t>
  </si>
  <si>
    <t xml:space="preserve">3CTWNWMP00310</t>
  </si>
  <si>
    <t xml:space="preserve">3ATWNWMP00110</t>
  </si>
  <si>
    <t xml:space="preserve">DATWNWMP00310</t>
  </si>
  <si>
    <t xml:space="preserve">3ATWNWMP00103</t>
  </si>
  <si>
    <t xml:space="preserve">DCTWNWMP00310</t>
  </si>
  <si>
    <t xml:space="preserve">3AKOR3DAUNL07</t>
  </si>
  <si>
    <t xml:space="preserve">3AKOR3DF02030</t>
  </si>
  <si>
    <t xml:space="preserve">EATWN3DP00107</t>
  </si>
  <si>
    <t xml:space="preserve">3AKOR3DF01020</t>
  </si>
  <si>
    <t xml:space="preserve">EATWN3DP00207</t>
  </si>
  <si>
    <t xml:space="preserve">3ATWNWMF01015</t>
  </si>
  <si>
    <t xml:space="preserve">EATWN3DP00105</t>
  </si>
  <si>
    <t xml:space="preserve">3ATWNWMF01030</t>
  </si>
  <si>
    <t xml:space="preserve">DATWNWMP00103</t>
  </si>
  <si>
    <t xml:space="preserve">3ATWNWMF02015</t>
  </si>
  <si>
    <t xml:space="preserve">DCASIJYF02030</t>
  </si>
  <si>
    <t xml:space="preserve">3ATWN3DF01010</t>
  </si>
  <si>
    <t xml:space="preserve">EAKOR3DBUNL15</t>
  </si>
  <si>
    <t xml:space="preserve">3ATWN3DF00530</t>
  </si>
  <si>
    <t xml:space="preserve">3CTHA3DP1D502</t>
  </si>
  <si>
    <t xml:space="preserve">3AJPN3DF02030</t>
  </si>
  <si>
    <t xml:space="preserve">EATHA3DP1D502</t>
  </si>
  <si>
    <t xml:space="preserve">3AJPN3DF03030</t>
  </si>
  <si>
    <t xml:space="preserve">EATWN3DF02030</t>
  </si>
  <si>
    <t xml:space="preserve">3AJPN3DBUNL05</t>
  </si>
  <si>
    <t xml:space="preserve">3CTWNJYF01015</t>
  </si>
  <si>
    <t xml:space="preserve">3AJPN3DF01003</t>
  </si>
  <si>
    <t xml:space="preserve">EATWN3DF00505</t>
  </si>
  <si>
    <t xml:space="preserve">3AJPN3DF00505</t>
  </si>
  <si>
    <t xml:space="preserve">DATWNWMF00515</t>
  </si>
  <si>
    <t xml:space="preserve">3ALAOWMP00305</t>
  </si>
  <si>
    <t xml:space="preserve">3CTHA3DP0D605</t>
  </si>
  <si>
    <t xml:space="preserve">3ACHMJYF01005</t>
  </si>
  <si>
    <t xml:space="preserve">EATHA3DP0D605</t>
  </si>
  <si>
    <t xml:space="preserve">3AJPN3DF01010</t>
  </si>
  <si>
    <t xml:space="preserve">DATWNWMF01030</t>
  </si>
  <si>
    <t xml:space="preserve">3AMAL3DBUNL04</t>
  </si>
  <si>
    <t xml:space="preserve">3AMAL3DF01004</t>
  </si>
  <si>
    <t xml:space="preserve">3AMAL3DF02030</t>
  </si>
  <si>
    <t xml:space="preserve">3AMAL3DP00210</t>
  </si>
  <si>
    <t xml:space="preserve">EAAS43DBUNL03</t>
  </si>
  <si>
    <t xml:space="preserve">3AMAL3DP00305</t>
  </si>
  <si>
    <t xml:space="preserve">3AEU13DBUNL07</t>
  </si>
  <si>
    <t xml:space="preserve">3CKOR3DP00210</t>
  </si>
  <si>
    <t xml:space="preserve">3ACHN3DP00514</t>
  </si>
  <si>
    <t xml:space="preserve">3AE33BCF01030</t>
  </si>
  <si>
    <t xml:space="preserve">3AEU13DP00203</t>
  </si>
  <si>
    <t xml:space="preserve">3ACHN3DF03007</t>
  </si>
  <si>
    <t xml:space="preserve">3AEU13DP00315</t>
  </si>
  <si>
    <t xml:space="preserve">3AIDN3DP00305</t>
  </si>
  <si>
    <t xml:space="preserve">3AEU13DP00220</t>
  </si>
  <si>
    <t xml:space="preserve">3AEU13DP00303</t>
  </si>
  <si>
    <t xml:space="preserve">3AJPN3DP00130</t>
  </si>
  <si>
    <t xml:space="preserve">3AEU13DF01030</t>
  </si>
  <si>
    <t xml:space="preserve">3ACHN3DAUNL15</t>
  </si>
  <si>
    <t xml:space="preserve">3ACHMJYP00105</t>
  </si>
  <si>
    <t xml:space="preserve">3ACHMBCF00305</t>
  </si>
  <si>
    <t xml:space="preserve">3AJPN3DP00104</t>
  </si>
  <si>
    <t xml:space="preserve">3ASGP3DP00105</t>
  </si>
  <si>
    <t xml:space="preserve">3AJPN3DP5HM07</t>
  </si>
  <si>
    <t xml:space="preserve">3ASGP3DBUNL05</t>
  </si>
  <si>
    <t xml:space="preserve">3AAS43DF00503</t>
  </si>
  <si>
    <t xml:space="preserve">3AAS43DF01003</t>
  </si>
  <si>
    <t xml:space="preserve">3AJPN3DP00303</t>
  </si>
  <si>
    <t xml:space="preserve">3AAS43DF01007</t>
  </si>
  <si>
    <t xml:space="preserve">3AMAL3DP00203</t>
  </si>
  <si>
    <t xml:space="preserve">3AAS43DAUNL05</t>
  </si>
  <si>
    <t xml:space="preserve">3AKOR3DP00104</t>
  </si>
  <si>
    <t xml:space="preserve">3AAS43DF01015</t>
  </si>
  <si>
    <t xml:space="preserve">3AKOR3DP00115</t>
  </si>
  <si>
    <t xml:space="preserve">3AAS43DF00307</t>
  </si>
  <si>
    <t xml:space="preserve">3ASGP3DP00207</t>
  </si>
  <si>
    <t xml:space="preserve">3AANZ3DP00110</t>
  </si>
  <si>
    <t xml:space="preserve">3AAPAWMF00515</t>
  </si>
  <si>
    <t xml:space="preserve">3AAPFWMF01005</t>
  </si>
  <si>
    <t xml:space="preserve">3ACHN3DP00115</t>
  </si>
  <si>
    <t xml:space="preserve">1ACNMCTF00705</t>
  </si>
  <si>
    <t xml:space="preserve">3AAS43DT00315</t>
  </si>
  <si>
    <t xml:space="preserve">3ACHMWMF01030</t>
  </si>
  <si>
    <t xml:space="preserve">3AAP13DP00205</t>
  </si>
  <si>
    <t xml:space="preserve">3ACHMWMP00315</t>
  </si>
  <si>
    <t xml:space="preserve">3AINDWMF00505</t>
  </si>
  <si>
    <t xml:space="preserve">3AEU13DT00120</t>
  </si>
  <si>
    <t xml:space="preserve">3ACHMWMP00210</t>
  </si>
  <si>
    <t xml:space="preserve">3AINDWMP00205</t>
  </si>
  <si>
    <t xml:space="preserve">3ACHN3DAUNL10</t>
  </si>
  <si>
    <t xml:space="preserve">3AAS43DT00220</t>
  </si>
  <si>
    <t xml:space="preserve">EAVNM3DP00101</t>
  </si>
  <si>
    <t xml:space="preserve">3AKOR3DT00107</t>
  </si>
  <si>
    <t xml:space="preserve">3AAS43DT00102</t>
  </si>
  <si>
    <t xml:space="preserve">EAVNM3DP00110</t>
  </si>
  <si>
    <t xml:space="preserve">3AAS43DT00107</t>
  </si>
  <si>
    <t xml:space="preserve">EAVNM3DP00307</t>
  </si>
  <si>
    <t xml:space="preserve">3AAS43DT00115</t>
  </si>
  <si>
    <t xml:space="preserve">EAVNM3DF01007</t>
  </si>
  <si>
    <t xml:space="preserve">3AAS43DT00130</t>
  </si>
  <si>
    <t xml:space="preserve">3AINDWMP00107</t>
  </si>
  <si>
    <t xml:space="preserve">3AEU13DT00105</t>
  </si>
  <si>
    <t xml:space="preserve">EAVNM3DF02030</t>
  </si>
  <si>
    <t xml:space="preserve">DCUSABCF01030</t>
  </si>
  <si>
    <t xml:space="preserve">3AINDWMF00305</t>
  </si>
  <si>
    <t xml:space="preserve">3AAP13DP00107</t>
  </si>
  <si>
    <t xml:space="preserve">DANACBCP00130</t>
  </si>
  <si>
    <t xml:space="preserve">3APHL3DT00105</t>
  </si>
  <si>
    <t xml:space="preserve">3AAP13DF01007</t>
  </si>
  <si>
    <t xml:space="preserve">3CUSA3DP00320</t>
  </si>
  <si>
    <t xml:space="preserve">3AAP13DF01015</t>
  </si>
  <si>
    <t xml:space="preserve">EAUSA3DP00320</t>
  </si>
  <si>
    <t xml:space="preserve">EAUSA3DF00530</t>
  </si>
  <si>
    <t xml:space="preserve">3AEAS3DF02015</t>
  </si>
  <si>
    <t xml:space="preserve">3CUSABCP00210</t>
  </si>
  <si>
    <t xml:space="preserve">3AAPFWMF01010</t>
  </si>
  <si>
    <t xml:space="preserve">EAUSA3DP00205</t>
  </si>
  <si>
    <t xml:space="preserve">3AAPFWMF02015</t>
  </si>
  <si>
    <t xml:space="preserve">3AAPFWMF00507</t>
  </si>
  <si>
    <t xml:space="preserve">3CUSA3DP00305</t>
  </si>
  <si>
    <t xml:space="preserve">3CUSABCP00107</t>
  </si>
  <si>
    <t xml:space="preserve">3CUSA3DP00205</t>
  </si>
  <si>
    <t xml:space="preserve">3AANZ3DP00203</t>
  </si>
  <si>
    <t xml:space="preserve">3CUSABCP00105</t>
  </si>
  <si>
    <t xml:space="preserve">3AKHMBCP5HM02</t>
  </si>
  <si>
    <t xml:space="preserve">DCUSABCP00105</t>
  </si>
  <si>
    <t xml:space="preserve">3AANZ3DP00210</t>
  </si>
  <si>
    <t xml:space="preserve">3CANZ3DF00510</t>
  </si>
  <si>
    <t xml:space="preserve">3ACHN3DP00220</t>
  </si>
  <si>
    <t xml:space="preserve">3CCHMWMAUNL04</t>
  </si>
  <si>
    <t xml:space="preserve">3CTHA3DP1D515</t>
  </si>
  <si>
    <t xml:space="preserve">EATHA3DP1D515</t>
  </si>
  <si>
    <t xml:space="preserve">3CANZ3DF00503</t>
  </si>
  <si>
    <t xml:space="preserve">3CANZ3DF02010</t>
  </si>
  <si>
    <t xml:space="preserve">3CANZ3DF00810</t>
  </si>
  <si>
    <t xml:space="preserve">DCGBRBCP00103</t>
  </si>
  <si>
    <t xml:space="preserve">3CUSA3DP00120</t>
  </si>
  <si>
    <t xml:space="preserve">3CCHN3DP00508</t>
  </si>
  <si>
    <t xml:space="preserve">DCTURWMF01007</t>
  </si>
  <si>
    <t xml:space="preserve">DCANZWMF03010</t>
  </si>
  <si>
    <t xml:space="preserve">DCTURWMF01010</t>
  </si>
  <si>
    <t xml:space="preserve">DCTURWMF01015</t>
  </si>
  <si>
    <t xml:space="preserve">3CTURWMF01030</t>
  </si>
  <si>
    <t xml:space="preserve">DCTURWMF01030</t>
  </si>
  <si>
    <t xml:space="preserve">DCTURWMF02010</t>
  </si>
  <si>
    <t xml:space="preserve">3CANZWMF00503</t>
  </si>
  <si>
    <t xml:space="preserve">DCANZWMF00503</t>
  </si>
  <si>
    <t xml:space="preserve">3CANZ3DF00315</t>
  </si>
  <si>
    <t xml:space="preserve">3CCHMWMAUNL03</t>
  </si>
  <si>
    <t xml:space="preserve">3CTURWMP00207</t>
  </si>
  <si>
    <t xml:space="preserve">DCTURWMP00207</t>
  </si>
  <si>
    <t xml:space="preserve">3CKHMWMF01010</t>
  </si>
  <si>
    <t xml:space="preserve">EATHA3DP00505</t>
  </si>
  <si>
    <t xml:space="preserve">DCKHMWMF01010</t>
  </si>
  <si>
    <t xml:space="preserve">3CTHA3DBUNL06</t>
  </si>
  <si>
    <t xml:space="preserve">3CTHA3DBUNL15</t>
  </si>
  <si>
    <t xml:space="preserve">EATHA3DBUNL15</t>
  </si>
  <si>
    <t xml:space="preserve">3CKHMWMP00210</t>
  </si>
  <si>
    <t xml:space="preserve">EATHA3DBUNL30</t>
  </si>
  <si>
    <t xml:space="preserve">DCKHMWMP00210</t>
  </si>
  <si>
    <t xml:space="preserve">3CCHN3DP00102</t>
  </si>
  <si>
    <t xml:space="preserve">DCUSABCP5HM07</t>
  </si>
  <si>
    <t xml:space="preserve">3CAP13DP00110</t>
  </si>
  <si>
    <t xml:space="preserve">3CUSA3DF00530</t>
  </si>
  <si>
    <t xml:space="preserve">3CAP13DP00201</t>
  </si>
  <si>
    <t xml:space="preserve">EAAP13DP00201</t>
  </si>
  <si>
    <t xml:space="preserve">3CUSABCF00515</t>
  </si>
  <si>
    <t xml:space="preserve">DCUSABCF00515</t>
  </si>
  <si>
    <t xml:space="preserve">3CUSABCP00205</t>
  </si>
  <si>
    <t xml:space="preserve">3CUSABCP00215</t>
  </si>
  <si>
    <t xml:space="preserve">EAAP13DP00110</t>
  </si>
  <si>
    <t xml:space="preserve">3CUSA3DBUNL15</t>
  </si>
  <si>
    <t xml:space="preserve">DCNACSSDUNL30</t>
  </si>
  <si>
    <t xml:space="preserve">DANACBCP00110</t>
  </si>
  <si>
    <t xml:space="preserve">EAUSA3DBUNL15</t>
  </si>
  <si>
    <t xml:space="preserve">3CNACBCF00505</t>
  </si>
  <si>
    <t xml:space="preserve">3CANZ3DP00103</t>
  </si>
  <si>
    <t xml:space="preserve">DCNACBCF00505</t>
  </si>
  <si>
    <t xml:space="preserve">EAANZ3DP00103</t>
  </si>
  <si>
    <t xml:space="preserve">DCASIBCP00210</t>
  </si>
  <si>
    <t xml:space="preserve">3CINDWMF00303</t>
  </si>
  <si>
    <t xml:space="preserve">DACHMJYP00105</t>
  </si>
  <si>
    <t xml:space="preserve">EAVNM3DP00315</t>
  </si>
  <si>
    <t xml:space="preserve">EAVNM3DP00320</t>
  </si>
  <si>
    <t xml:space="preserve">DACHMWMP00203</t>
  </si>
  <si>
    <t xml:space="preserve">EAVNM3DF00515</t>
  </si>
  <si>
    <t xml:space="preserve">EAVNM3DP00107</t>
  </si>
  <si>
    <t xml:space="preserve">DACHMBCF00305</t>
  </si>
  <si>
    <t xml:space="preserve">EAVNM3DP00120</t>
  </si>
  <si>
    <t xml:space="preserve">EAKOR3DF01020</t>
  </si>
  <si>
    <t xml:space="preserve">3CKOR3DF01030</t>
  </si>
  <si>
    <t xml:space="preserve">3CCHN3DP1D508</t>
  </si>
  <si>
    <t xml:space="preserve">DCKORJYP5HM01</t>
  </si>
  <si>
    <t xml:space="preserve">EACHN3DP1D508</t>
  </si>
  <si>
    <t xml:space="preserve">3CKORBCZUNL05</t>
  </si>
  <si>
    <t xml:space="preserve">DCKORBCZUNL05</t>
  </si>
  <si>
    <t xml:space="preserve">3CKOR3DBUNL01</t>
  </si>
  <si>
    <t xml:space="preserve">3CKORBCZUNL10</t>
  </si>
  <si>
    <t xml:space="preserve">3CCHMWMP5HM07</t>
  </si>
  <si>
    <t xml:space="preserve">DCASIJYF01010</t>
  </si>
  <si>
    <t xml:space="preserve">3CCHN3DP0D605</t>
  </si>
  <si>
    <t xml:space="preserve">EACHN3DP0D605</t>
  </si>
  <si>
    <t xml:space="preserve">EACHN3DP00314</t>
  </si>
  <si>
    <t xml:space="preserve">3CCHN3DP00120</t>
  </si>
  <si>
    <t xml:space="preserve">EACHN3DP00120</t>
  </si>
  <si>
    <t xml:space="preserve">3CKOR3DF02020</t>
  </si>
  <si>
    <t xml:space="preserve">3CEURBCY10030</t>
  </si>
  <si>
    <t xml:space="preserve">DCEURBCY10030</t>
  </si>
  <si>
    <t xml:space="preserve">3CKOR3DP00315</t>
  </si>
  <si>
    <t xml:space="preserve">EAKOR3DP00315</t>
  </si>
  <si>
    <t xml:space="preserve">3CKOR3DP00330</t>
  </si>
  <si>
    <t xml:space="preserve">EAKOR3DP00330</t>
  </si>
  <si>
    <t xml:space="preserve">EATWN3DP00115</t>
  </si>
  <si>
    <t xml:space="preserve">DATWNWMP00110</t>
  </si>
  <si>
    <t xml:space="preserve">DCTWNWMP00210</t>
  </si>
  <si>
    <t xml:space="preserve">EATWN3DF00530</t>
  </si>
  <si>
    <t xml:space="preserve">DATWNWMF02015</t>
  </si>
  <si>
    <t xml:space="preserve">3CEU13DBUNL03</t>
  </si>
  <si>
    <t xml:space="preserve">3CEU13DBUNL10</t>
  </si>
  <si>
    <t xml:space="preserve">EATWN3DF01010</t>
  </si>
  <si>
    <t xml:space="preserve">DATWNWMF01015</t>
  </si>
  <si>
    <t xml:space="preserve">3CE33BCF03030</t>
  </si>
  <si>
    <t xml:space="preserve">3CHKG3DP00105</t>
  </si>
  <si>
    <t xml:space="preserve">EAHKG3DP00105</t>
  </si>
  <si>
    <t xml:space="preserve">DCINDWMP00107</t>
  </si>
  <si>
    <t xml:space="preserve">EAJPN3DF00203</t>
  </si>
  <si>
    <t xml:space="preserve">3CJPN3DF00510</t>
  </si>
  <si>
    <t xml:space="preserve">3CJPN3DP1D507</t>
  </si>
  <si>
    <t xml:space="preserve">EAJPN3DP1D507</t>
  </si>
  <si>
    <t xml:space="preserve">3CJPN3DP5HM07</t>
  </si>
  <si>
    <t xml:space="preserve">3CJPN3DP5HM20</t>
  </si>
  <si>
    <t xml:space="preserve">EAJPN3DP5HM20</t>
  </si>
  <si>
    <t xml:space="preserve">3CMAL3DP0D607</t>
  </si>
  <si>
    <t xml:space="preserve">EAMAL3DP0D607</t>
  </si>
  <si>
    <t xml:space="preserve">EAMAC3DF00505</t>
  </si>
  <si>
    <t xml:space="preserve">3CMAL3DP0D601</t>
  </si>
  <si>
    <t xml:space="preserve">EAMAL3DP0D601</t>
  </si>
  <si>
    <t xml:space="preserve">3CLAOWMF00505</t>
  </si>
  <si>
    <t xml:space="preserve">DCLAOWMF00505</t>
  </si>
  <si>
    <t xml:space="preserve">3CJPNKDBUNL06</t>
  </si>
  <si>
    <t xml:space="preserve">DCJPNKDBUNL06</t>
  </si>
  <si>
    <t xml:space="preserve">EAJPN3DBUNL15</t>
  </si>
  <si>
    <t xml:space="preserve">3ATWNWMF00515</t>
  </si>
  <si>
    <t xml:space="preserve">3AKOR3DF02015</t>
  </si>
  <si>
    <t xml:space="preserve">3ATWNWMP00310</t>
  </si>
  <si>
    <t xml:space="preserve">3ATWN3DF00505</t>
  </si>
  <si>
    <t xml:space="preserve">3ATWN3DP00207</t>
  </si>
  <si>
    <t xml:space="preserve">3AKOR3DBUNL07</t>
  </si>
  <si>
    <t xml:space="preserve">3AKOR3DBUNL15</t>
  </si>
  <si>
    <t xml:space="preserve">3AKOR3DP00106</t>
  </si>
  <si>
    <t xml:space="preserve">3AKOR3DP00210</t>
  </si>
  <si>
    <t xml:space="preserve">3AUSA3DF00530</t>
  </si>
  <si>
    <t xml:space="preserve">3ANACBCP00205</t>
  </si>
  <si>
    <t xml:space="preserve">3AUSA3DP00220</t>
  </si>
  <si>
    <t xml:space="preserve">3AUSA3DP00107</t>
  </si>
  <si>
    <t xml:space="preserve">3AKOR3DP00103</t>
  </si>
  <si>
    <t xml:space="preserve">3AKOR3DF00505</t>
  </si>
  <si>
    <t xml:space="preserve">3AKOR3DF02005</t>
  </si>
  <si>
    <t xml:space="preserve">3ATWN3DP00105</t>
  </si>
  <si>
    <t xml:space="preserve">3AKOR3DF03015</t>
  </si>
  <si>
    <t xml:space="preserve">3AKOR3DAUNL10</t>
  </si>
  <si>
    <t xml:space="preserve">3ATWN3DP00107</t>
  </si>
  <si>
    <t xml:space="preserve">3ATWN3DF02030</t>
  </si>
  <si>
    <t xml:space="preserve">3ATWN3DF01030</t>
  </si>
  <si>
    <t xml:space="preserve">3ATWNJYP00305</t>
  </si>
  <si>
    <t xml:space="preserve">3CNACWMP00120</t>
  </si>
  <si>
    <t xml:space="preserve">3CNACWMP00105</t>
  </si>
  <si>
    <t xml:space="preserve">3CNACWMF01010</t>
  </si>
  <si>
    <t xml:space="preserve">3CMAL3DP1D508</t>
  </si>
  <si>
    <t xml:space="preserve">EAMAL3DP1D508</t>
  </si>
  <si>
    <t xml:space="preserve">3CMAL3DF00530</t>
  </si>
  <si>
    <t xml:space="preserve">EAMAL3DF00530</t>
  </si>
  <si>
    <t xml:space="preserve">3CMAL3DP00310</t>
  </si>
  <si>
    <t xml:space="preserve">EAMAL3DP00310</t>
  </si>
  <si>
    <t xml:space="preserve">EAMAL3DP00320</t>
  </si>
  <si>
    <t xml:space="preserve">EAMAL3DP00306</t>
  </si>
  <si>
    <t xml:space="preserve">EAMAL3DP00206</t>
  </si>
  <si>
    <t xml:space="preserve">3CJPNKDDUNL17</t>
  </si>
  <si>
    <t xml:space="preserve">DCJPNKDDUNL17</t>
  </si>
  <si>
    <t xml:space="preserve">3CJPNKDDUNL16</t>
  </si>
  <si>
    <t xml:space="preserve">3CJPN3DBUNL15</t>
  </si>
  <si>
    <t xml:space="preserve">DALAOWMP00103</t>
  </si>
  <si>
    <t xml:space="preserve">3CJPN3DBUNL30</t>
  </si>
  <si>
    <t xml:space="preserve">EAJPN3DBUNL30</t>
  </si>
  <si>
    <t xml:space="preserve">3CLAOWMF00515</t>
  </si>
  <si>
    <t xml:space="preserve">DCLAOWMF00515</t>
  </si>
  <si>
    <t xml:space="preserve">EAMAC3DF00203</t>
  </si>
  <si>
    <t xml:space="preserve">3CLAOWMP00305</t>
  </si>
  <si>
    <t xml:space="preserve">DCLAOWMP00305</t>
  </si>
  <si>
    <t xml:space="preserve">3CJPN3DF01020</t>
  </si>
  <si>
    <t xml:space="preserve">EAJPN3DF01020</t>
  </si>
  <si>
    <t xml:space="preserve">3CJPN3DF02020</t>
  </si>
  <si>
    <t xml:space="preserve">3CJPN3DAUNL03</t>
  </si>
  <si>
    <t xml:space="preserve">3CJPN3DP5HM02</t>
  </si>
  <si>
    <t xml:space="preserve">EAJPN3DP5HM02</t>
  </si>
  <si>
    <t xml:space="preserve">3CJPNKDDUNL13</t>
  </si>
  <si>
    <t xml:space="preserve">EAJPN3DF00507</t>
  </si>
  <si>
    <t xml:space="preserve">3CJPN3DP00220</t>
  </si>
  <si>
    <t xml:space="preserve">3CJPN3DF00203</t>
  </si>
  <si>
    <t xml:space="preserve">EAIDN3DP00230</t>
  </si>
  <si>
    <t xml:space="preserve">3CIDN3DF00303</t>
  </si>
  <si>
    <t xml:space="preserve">3CIDN3DF02030</t>
  </si>
  <si>
    <t xml:space="preserve">3CIDN3DF01030</t>
  </si>
  <si>
    <t xml:space="preserve">DCINDWMF02005</t>
  </si>
  <si>
    <t xml:space="preserve">DCINDJYF01007</t>
  </si>
  <si>
    <t xml:space="preserve">DCINDWMP00203</t>
  </si>
  <si>
    <t xml:space="preserve">DCINDWMP00110</t>
  </si>
  <si>
    <t xml:space="preserve">3CINDWMF00505</t>
  </si>
  <si>
    <t xml:space="preserve">DCINDWMF00505</t>
  </si>
  <si>
    <t xml:space="preserve">DCINDWMF00507</t>
  </si>
  <si>
    <t xml:space="preserve">3CINDWMF01005</t>
  </si>
  <si>
    <t xml:space="preserve">DCINDWMF01005</t>
  </si>
  <si>
    <t xml:space="preserve">3CINDJYF01007</t>
  </si>
  <si>
    <t xml:space="preserve">3CHKG3DP00230</t>
  </si>
  <si>
    <t xml:space="preserve">EAHKG3DP00230</t>
  </si>
  <si>
    <t xml:space="preserve">3CHKG3DF00505</t>
  </si>
  <si>
    <t xml:space="preserve">EAHKG3DF00505</t>
  </si>
  <si>
    <t xml:space="preserve">3CHKMBCP00202</t>
  </si>
  <si>
    <t xml:space="preserve">DCHKMBCP00202</t>
  </si>
  <si>
    <t xml:space="preserve">DCGLBJYF02030</t>
  </si>
  <si>
    <t xml:space="preserve">3CHKMWMP00204</t>
  </si>
  <si>
    <t xml:space="preserve">3CE33BCP5HM30</t>
  </si>
  <si>
    <t xml:space="preserve">DCE33BCP5HM30</t>
  </si>
  <si>
    <t xml:space="preserve">3CE30BCF01030</t>
  </si>
  <si>
    <t xml:space="preserve">DCE30BCF01030</t>
  </si>
  <si>
    <t xml:space="preserve">3CE33BCP00102</t>
  </si>
  <si>
    <t xml:space="preserve">DCE33BCP00102</t>
  </si>
  <si>
    <t xml:space="preserve">DCE33BCF00307</t>
  </si>
  <si>
    <t xml:space="preserve">3CE33BCF00507</t>
  </si>
  <si>
    <t xml:space="preserve">DCE33BCF00507</t>
  </si>
  <si>
    <t xml:space="preserve">3CEU13DF00530</t>
  </si>
  <si>
    <t xml:space="preserve">3CEU13DP00320</t>
  </si>
  <si>
    <t xml:space="preserve">EAEU13DP00320</t>
  </si>
  <si>
    <t xml:space="preserve">DCCHMJYP00101</t>
  </si>
  <si>
    <t xml:space="preserve">DCCHMWMF02030</t>
  </si>
  <si>
    <t xml:space="preserve">3CCHMWMP5HM01</t>
  </si>
  <si>
    <t xml:space="preserve">EACHN3DP00520</t>
  </si>
  <si>
    <t xml:space="preserve">EACHN3DP5HM01</t>
  </si>
  <si>
    <t xml:space="preserve">EACHN3DP5HM03</t>
  </si>
  <si>
    <t xml:space="preserve">DACHMWMP00105</t>
  </si>
  <si>
    <t xml:space="preserve">DACHMWMP00110</t>
  </si>
  <si>
    <t xml:space="preserve">3CASIBCP00207</t>
  </si>
  <si>
    <t xml:space="preserve">3CASIBCP00115</t>
  </si>
  <si>
    <t xml:space="preserve">DCASIBCP00115</t>
  </si>
  <si>
    <t xml:space="preserve">3CASIBCP00205</t>
  </si>
  <si>
    <t xml:space="preserve">3CAPFWMF00505</t>
  </si>
  <si>
    <t xml:space="preserve">3CAPFWMF00507</t>
  </si>
  <si>
    <t xml:space="preserve">3CAPFWMAUNL01</t>
  </si>
  <si>
    <t xml:space="preserve">3CAPFWMAUNL07</t>
  </si>
  <si>
    <t xml:space="preserve">3CW243DP00202</t>
  </si>
  <si>
    <t xml:space="preserve">EAW243DP00202</t>
  </si>
  <si>
    <t xml:space="preserve">3CW243DP01010</t>
  </si>
  <si>
    <t xml:space="preserve">EAW243DP01010</t>
  </si>
  <si>
    <t xml:space="preserve">3CAPFWMP00210</t>
  </si>
  <si>
    <t xml:space="preserve">3CAPFWMP00215</t>
  </si>
  <si>
    <t xml:space="preserve">3CAPFWMF03030</t>
  </si>
  <si>
    <t xml:space="preserve">3CAPAWMF00515</t>
  </si>
  <si>
    <t xml:space="preserve">EAAP13DP00130</t>
  </si>
  <si>
    <t xml:space="preserve">3CEAS3DP00210</t>
  </si>
  <si>
    <t xml:space="preserve">EAEAS3DP00210</t>
  </si>
  <si>
    <t xml:space="preserve">3CEAS3DP00207</t>
  </si>
  <si>
    <t xml:space="preserve">3CEAS3DP00308</t>
  </si>
  <si>
    <t xml:space="preserve">EAAP13DP00310</t>
  </si>
  <si>
    <t xml:space="preserve">EAAP13DP00320</t>
  </si>
  <si>
    <t xml:space="preserve">3CAP13DP00130</t>
  </si>
  <si>
    <t xml:space="preserve">3CINDWMP00104</t>
  </si>
  <si>
    <t xml:space="preserve">3CINDWMP00108</t>
  </si>
  <si>
    <t xml:space="preserve">3CINDWMP00202</t>
  </si>
  <si>
    <t xml:space="preserve">3CINDWMP00206</t>
  </si>
  <si>
    <t xml:space="preserve">3CAP13DP00107</t>
  </si>
  <si>
    <t xml:space="preserve">3CEAS3DP00103</t>
  </si>
  <si>
    <t xml:space="preserve">3CAP13DP00310</t>
  </si>
  <si>
    <t xml:space="preserve">3CKHMWMF01007</t>
  </si>
  <si>
    <t xml:space="preserve">DCKHMWMF01007</t>
  </si>
  <si>
    <t xml:space="preserve">3CANZBCF03010</t>
  </si>
  <si>
    <t xml:space="preserve">DCANZBCF03010</t>
  </si>
  <si>
    <t xml:space="preserve">3CKHMWMP00207</t>
  </si>
  <si>
    <t xml:space="preserve">DCKHMWMP00207</t>
  </si>
  <si>
    <t xml:space="preserve">3CEU13DF05030</t>
  </si>
  <si>
    <t xml:space="preserve">3CKHMWMF02005</t>
  </si>
  <si>
    <t xml:space="preserve">DCKHMWMF02005</t>
  </si>
  <si>
    <t xml:space="preserve">3CKHMWMP5HM05</t>
  </si>
  <si>
    <t xml:space="preserve">DCKHMWMP5HM05</t>
  </si>
  <si>
    <t xml:space="preserve">3CKHMWMP5HM07</t>
  </si>
  <si>
    <t xml:space="preserve">DCKHMWMP5HM07</t>
  </si>
  <si>
    <t xml:space="preserve">3CEU13DF01010</t>
  </si>
  <si>
    <t xml:space="preserve">3CCHMWMP00210</t>
  </si>
  <si>
    <t xml:space="preserve">DCCHMWMP00210</t>
  </si>
  <si>
    <t xml:space="preserve">3CCHMWMP00110</t>
  </si>
  <si>
    <t xml:space="preserve">DCCHMWMP00110</t>
  </si>
  <si>
    <t xml:space="preserve">3CANZ3DP00303</t>
  </si>
  <si>
    <t xml:space="preserve">EAANZ3DP00303</t>
  </si>
  <si>
    <t xml:space="preserve">DCANZWMP00205</t>
  </si>
  <si>
    <t xml:space="preserve">3CANZWMF00310</t>
  </si>
  <si>
    <t xml:space="preserve">DCANZWMF00310</t>
  </si>
  <si>
    <t xml:space="preserve">3CANZWMF01007</t>
  </si>
  <si>
    <t xml:space="preserve">DCANZWMF01007</t>
  </si>
  <si>
    <t xml:space="preserve">3CANZWMF01010</t>
  </si>
  <si>
    <t xml:space="preserve">DCANZWMF01010</t>
  </si>
  <si>
    <t xml:space="preserve">3CANZBCF00110</t>
  </si>
  <si>
    <t xml:space="preserve">DCANZBCF00110</t>
  </si>
  <si>
    <t xml:space="preserve">DCANZBCF01007</t>
  </si>
  <si>
    <t xml:space="preserve">3CANZBCF00307</t>
  </si>
  <si>
    <t xml:space="preserve">DCANZBCF00307</t>
  </si>
  <si>
    <t xml:space="preserve">3CANZBCF00320</t>
  </si>
  <si>
    <t xml:space="preserve">DCANZBCF00320</t>
  </si>
  <si>
    <t xml:space="preserve">DCANZWMF03007</t>
  </si>
  <si>
    <t xml:space="preserve">3CANZWMF02005</t>
  </si>
  <si>
    <t xml:space="preserve">DCANZWMF02005</t>
  </si>
  <si>
    <t xml:space="preserve">3CTURWMP00105</t>
  </si>
  <si>
    <t xml:space="preserve">DCTURWMP00105</t>
  </si>
  <si>
    <t xml:space="preserve">3CTURWMP00120</t>
  </si>
  <si>
    <t xml:space="preserve">DCTURWMP00120</t>
  </si>
  <si>
    <t xml:space="preserve">3CCHN3DP00520</t>
  </si>
  <si>
    <t xml:space="preserve">DCAREJYP00105</t>
  </si>
  <si>
    <t xml:space="preserve">3CAREJYP00205</t>
  </si>
  <si>
    <t xml:space="preserve">DCAREJYP00205</t>
  </si>
  <si>
    <t xml:space="preserve">3CANZ3DF01003</t>
  </si>
  <si>
    <t xml:space="preserve">3CANZ3DF01005</t>
  </si>
  <si>
    <t xml:space="preserve">3CANZ3DF03010</t>
  </si>
  <si>
    <t xml:space="preserve">3CANZ3DF00305</t>
  </si>
  <si>
    <t xml:space="preserve">3CANZ3DF00310</t>
  </si>
  <si>
    <t xml:space="preserve">DCGBRBCF03030</t>
  </si>
  <si>
    <t xml:space="preserve">EAUSA3DP00110</t>
  </si>
  <si>
    <t xml:space="preserve">3CUSA3DP00303</t>
  </si>
  <si>
    <t xml:space="preserve">EAUSA3DP00303</t>
  </si>
  <si>
    <t xml:space="preserve">3CUSA3DP00210</t>
  </si>
  <si>
    <t xml:space="preserve">3CUSABCF01030</t>
  </si>
  <si>
    <t xml:space="preserve">EAUSA3DP00315</t>
  </si>
  <si>
    <t xml:space="preserve">DANACBCP00205</t>
  </si>
  <si>
    <t xml:space="preserve">3CNACBCP00102</t>
  </si>
  <si>
    <t xml:space="preserve">DCNACBCP00102</t>
  </si>
  <si>
    <t xml:space="preserve">3CNACBCP00107</t>
  </si>
  <si>
    <t xml:space="preserve">DCNACBCP00107</t>
  </si>
  <si>
    <t xml:space="preserve">3CNACBCP00110</t>
  </si>
  <si>
    <t xml:space="preserve">DCNACBCP00110</t>
  </si>
  <si>
    <t xml:space="preserve">3CNACBCP00205</t>
  </si>
  <si>
    <t xml:space="preserve">DCNACBCP00205</t>
  </si>
  <si>
    <t xml:space="preserve">EAVNM3DF02007</t>
  </si>
  <si>
    <t xml:space="preserve">EAVNM3DF00203</t>
  </si>
  <si>
    <t xml:space="preserve">EAVNM3DP00203</t>
  </si>
  <si>
    <t xml:space="preserve">EAVNM3DP00105</t>
  </si>
  <si>
    <t xml:space="preserve">3CINDWMF00315</t>
  </si>
  <si>
    <t xml:space="preserve">AS5BC02GBPY04D-</t>
  </si>
  <si>
    <t xml:space="preserve">DATA (Cần báo topup)</t>
  </si>
  <si>
    <t xml:space="preserve">3AINDWMF02007</t>
  </si>
  <si>
    <t xml:space="preserve">3AINDWMF00510</t>
  </si>
  <si>
    <t xml:space="preserve">3AKOR3DT00104</t>
  </si>
  <si>
    <t xml:space="preserve">3AAPFWMF03030</t>
  </si>
  <si>
    <t xml:space="preserve">3AANZ3DP00105</t>
  </si>
  <si>
    <t xml:space="preserve">3ASGP3DF02030</t>
  </si>
  <si>
    <t xml:space="preserve">3ASGP3DP00115</t>
  </si>
  <si>
    <t xml:space="preserve">3AAS43DF00507</t>
  </si>
  <si>
    <t xml:space="preserve">3AAS43DBUNL03</t>
  </si>
  <si>
    <t xml:space="preserve">3AAS43DF01005</t>
  </si>
  <si>
    <t xml:space="preserve">3AAS43DP00302</t>
  </si>
  <si>
    <t xml:space="preserve">3APHL3DP00203</t>
  </si>
  <si>
    <t xml:space="preserve">3APHL3DP00207</t>
  </si>
  <si>
    <t xml:space="preserve">3APHL3DP00210</t>
  </si>
  <si>
    <t xml:space="preserve">3AMAL3DF00530</t>
  </si>
  <si>
    <t xml:space="preserve">3APHL3DP00103</t>
  </si>
  <si>
    <t xml:space="preserve">3AMAL3DP00306</t>
  </si>
  <si>
    <t xml:space="preserve">3AMAL3DP00206</t>
  </si>
  <si>
    <t xml:space="preserve">3AJPN3DBUNL07</t>
  </si>
  <si>
    <t xml:space="preserve">3ALAOWMP00103</t>
  </si>
  <si>
    <t xml:space="preserve">3ACHMWMP00105</t>
  </si>
  <si>
    <t xml:space="preserve">3ACHMWMP00107</t>
  </si>
  <si>
    <t xml:space="preserve">3ACHMWMP00110</t>
  </si>
  <si>
    <t xml:space="preserve">3ACHMWMP00203</t>
  </si>
  <si>
    <t xml:space="preserve">3ACHMWMP00215</t>
  </si>
  <si>
    <t xml:space="preserve">3AIDN3DP00230</t>
  </si>
  <si>
    <t xml:space="preserve">3ACHN3DF00530</t>
  </si>
  <si>
    <t xml:space="preserve">3ACHN3DF01003</t>
  </si>
  <si>
    <t xml:space="preserve">3ACHN3DP5HM01</t>
  </si>
  <si>
    <t xml:space="preserve">3ACHN3DP00301</t>
  </si>
  <si>
    <t xml:space="preserve">3ACHN3DP00201</t>
  </si>
  <si>
    <t xml:space="preserve">EAAS43DAUNL10</t>
  </si>
  <si>
    <t xml:space="preserve">3CAS43DAUNL10</t>
  </si>
  <si>
    <t xml:space="preserve">3CKOR3DP0D607</t>
  </si>
  <si>
    <t xml:space="preserve">EAKOR3DP0D607</t>
  </si>
  <si>
    <t xml:space="preserve">3CAS43DBUNL03</t>
  </si>
  <si>
    <t xml:space="preserve">3CKOR3DF01003</t>
  </si>
  <si>
    <t xml:space="preserve">EAKOR3DF01003</t>
  </si>
  <si>
    <t xml:space="preserve">3CKOR3DF00507</t>
  </si>
  <si>
    <t xml:space="preserve">EAKOR3DF00507</t>
  </si>
  <si>
    <t xml:space="preserve">3CKOR3DP1D503</t>
  </si>
  <si>
    <t xml:space="preserve">EAKOR3DP1D503</t>
  </si>
  <si>
    <t xml:space="preserve">EAKOR3DF03015</t>
  </si>
  <si>
    <t xml:space="preserve">3CKOR3DP5HM05</t>
  </si>
  <si>
    <t xml:space="preserve">EAKOR3DP5HM05</t>
  </si>
  <si>
    <t xml:space="preserve">EATWN3DF01030</t>
  </si>
  <si>
    <t xml:space="preserve">3CTWN3DF02030</t>
  </si>
  <si>
    <t xml:space="preserve">3CTHA3DP0D607</t>
  </si>
  <si>
    <t xml:space="preserve">EATHA3DP0D607</t>
  </si>
  <si>
    <t xml:space="preserve">3CTHA3DP0D615</t>
  </si>
  <si>
    <t xml:space="preserve">EATHA3DP0D615</t>
  </si>
  <si>
    <t xml:space="preserve">EAKOR3DBUNL20</t>
  </si>
  <si>
    <t xml:space="preserve">3CASIJYF00530</t>
  </si>
  <si>
    <t xml:space="preserve">DCASIJYF00530</t>
  </si>
  <si>
    <t xml:space="preserve">3CTWN3DP00103</t>
  </si>
  <si>
    <t xml:space="preserve">3CTWN3DP00107</t>
  </si>
  <si>
    <t xml:space="preserve">EATWN3DP00103</t>
  </si>
  <si>
    <t xml:space="preserve">3CTWN3DP00105</t>
  </si>
  <si>
    <t xml:space="preserve">3CKOR3DBUNL10</t>
  </si>
  <si>
    <t xml:space="preserve">EAKOR3DBUNL10</t>
  </si>
  <si>
    <t xml:space="preserve">EATWN3DP00203</t>
  </si>
  <si>
    <t xml:space="preserve">DATWNJYP00305</t>
  </si>
  <si>
    <t xml:space="preserve">3CAS43DF00310</t>
  </si>
  <si>
    <t xml:space="preserve">EAAS43DF00310</t>
  </si>
  <si>
    <t xml:space="preserve">3CAS43DP00315</t>
  </si>
  <si>
    <t xml:space="preserve">3CAS43DF02003</t>
  </si>
  <si>
    <t xml:space="preserve">EAAS43DF02003</t>
  </si>
  <si>
    <t xml:space="preserve">3CSGP3DP1D503</t>
  </si>
  <si>
    <t xml:space="preserve">3CSGP3DP1D515</t>
  </si>
  <si>
    <t xml:space="preserve">EASGP3DP1D515</t>
  </si>
  <si>
    <t xml:space="preserve">3CSGP3DP1D505</t>
  </si>
  <si>
    <t xml:space="preserve">EASGP3DP1D505</t>
  </si>
  <si>
    <t xml:space="preserve">3CPHL3DBUNL05</t>
  </si>
  <si>
    <t xml:space="preserve">EAPHL3DBUNL10</t>
  </si>
  <si>
    <t xml:space="preserve">3CRUSBCP00105</t>
  </si>
  <si>
    <t xml:space="preserve">DCRUSBCP00105</t>
  </si>
  <si>
    <t xml:space="preserve">3CPHL3DF00515</t>
  </si>
  <si>
    <t xml:space="preserve">3CNACWMP00305</t>
  </si>
  <si>
    <t xml:space="preserve">DAMRFJYP00315</t>
  </si>
  <si>
    <t xml:space="preserve">3CCHM3DAUNL05</t>
  </si>
  <si>
    <t xml:space="preserve">Date of Import</t>
  </si>
  <si>
    <t xml:space="preserve">Month</t>
  </si>
  <si>
    <t xml:space="preserve">SKU</t>
  </si>
  <si>
    <t xml:space="preserve">Quantity</t>
  </si>
  <si>
    <t xml:space="preserve">Sort</t>
  </si>
  <si>
    <t xml:space="preserve">HSD</t>
  </si>
  <si>
    <t xml:space="preserve">CNMCU10GBFX15D</t>
  </si>
  <si>
    <t xml:space="preserve">30/06/2026</t>
  </si>
  <si>
    <t xml:space="preserve">GOH10052022</t>
  </si>
  <si>
    <t xml:space="preserve">CNMCU15GBFX30D</t>
  </si>
  <si>
    <t xml:space="preserve">ELITEBLANKSIM</t>
  </si>
  <si>
    <t xml:space="preserve">CMTCU07GBFY08D</t>
  </si>
  <si>
    <t xml:space="preserve">3UKCOBLANK</t>
  </si>
  <si>
    <t xml:space="preserve">CMTCU05GBFY05D</t>
  </si>
  <si>
    <t xml:space="preserve">E723B10GBFX30D</t>
  </si>
  <si>
    <t xml:space="preserve">CMTCU03GBFY03D</t>
  </si>
  <si>
    <t xml:space="preserve">E723T10GBFX30D</t>
  </si>
  <si>
    <t xml:space="preserve">JY17112022</t>
  </si>
  <si>
    <t xml:space="preserve">30/12/2025</t>
  </si>
  <si>
    <t xml:space="preserve">E723T12GBFX30D</t>
  </si>
  <si>
    <t xml:space="preserve">EVNMVMPX02GB20D</t>
  </si>
  <si>
    <t xml:space="preserve">31/01/2026</t>
  </si>
  <si>
    <t xml:space="preserve">E723B12GBFX30D</t>
  </si>
  <si>
    <t xml:space="preserve">ETHDDTFY50GB10D</t>
  </si>
  <si>
    <t xml:space="preserve">28/02/2026</t>
  </si>
  <si>
    <t xml:space="preserve">EJPNKDPYUNLI04D</t>
  </si>
  <si>
    <t xml:space="preserve">20/08/2025</t>
  </si>
  <si>
    <t xml:space="preserve">A10CU05GBFY08D</t>
  </si>
  <si>
    <t xml:space="preserve">EJPNKDPYUNLI07D</t>
  </si>
  <si>
    <t xml:space="preserve">KORCU10GBFY05D</t>
  </si>
  <si>
    <t xml:space="preserve">EJPNKDPYUNLI10D</t>
  </si>
  <si>
    <t xml:space="preserve">KORCU20GBFY08D</t>
  </si>
  <si>
    <t xml:space="preserve">EJPNKDPYUNLI15D</t>
  </si>
  <si>
    <t xml:space="preserve">KORCU30GBFY30D</t>
  </si>
  <si>
    <t xml:space="preserve">CNMCU05GBFY05D</t>
  </si>
  <si>
    <t xml:space="preserve">20/02/2026</t>
  </si>
  <si>
    <t xml:space="preserve">CNMCU07GBFY08D</t>
  </si>
  <si>
    <t xml:space="preserve">ECNMCUFX15GB30D</t>
  </si>
  <si>
    <t xml:space="preserve">ANZCU08GBFY15D</t>
  </si>
  <si>
    <t xml:space="preserve">ECNMCUFX10GB15D</t>
  </si>
  <si>
    <t xml:space="preserve">ARECU04GBFY30D</t>
  </si>
  <si>
    <t xml:space="preserve">ECNMCUFY07GB08D</t>
  </si>
  <si>
    <t xml:space="preserve">THADT15GBFY07D</t>
  </si>
  <si>
    <t xml:space="preserve">ECNMCUFY05GB05D</t>
  </si>
  <si>
    <t xml:space="preserve">AAUHA06GBFY10D</t>
  </si>
  <si>
    <t xml:space="preserve">EA10CUFY05GB08D</t>
  </si>
  <si>
    <t xml:space="preserve">THADT50GBFY10D</t>
  </si>
  <si>
    <t xml:space="preserve">EKORCUFY10GB05D</t>
  </si>
  <si>
    <t xml:space="preserve">THATM50GBFY10D</t>
  </si>
  <si>
    <t xml:space="preserve">EEURBGFX20GB15D</t>
  </si>
  <si>
    <t xml:space="preserve">SGPFG15GBFY30D</t>
  </si>
  <si>
    <t xml:space="preserve">ETHDDTFY15GB07D</t>
  </si>
  <si>
    <t xml:space="preserve">31/03/2026</t>
  </si>
  <si>
    <t xml:space="preserve">SGPFG30GBFY30D</t>
  </si>
  <si>
    <t xml:space="preserve">WOR3U10GBFY30D</t>
  </si>
  <si>
    <t xml:space="preserve">CNMCU03GBFY03D</t>
  </si>
  <si>
    <t xml:space="preserve">WOR3U12GBFY30D</t>
  </si>
  <si>
    <t xml:space="preserve">TMOBILEBLANK</t>
  </si>
  <si>
    <t xml:space="preserve">UHUIBAO</t>
  </si>
  <si>
    <t xml:space="preserve">WORKG12GBFX30D</t>
  </si>
  <si>
    <t xml:space="preserve">WO1OT20GBFX28D</t>
  </si>
  <si>
    <t xml:space="preserve">WO1OT25GBFX28D</t>
  </si>
  <si>
    <t xml:space="preserve">ETHDD1FY50GB10D</t>
  </si>
  <si>
    <t xml:space="preserve">19/04/2025</t>
  </si>
  <si>
    <t xml:space="preserve">3HKBLANK</t>
  </si>
  <si>
    <t xml:space="preserve">EVNMVMPX02GB20D </t>
  </si>
  <si>
    <t xml:space="preserve">24/03/2026</t>
  </si>
  <si>
    <t xml:space="preserve">ESGP3HFY15GB30D</t>
  </si>
  <si>
    <t xml:space="preserve">31/12/2025</t>
  </si>
  <si>
    <t xml:space="preserve">ESGP3HFY30GB30D</t>
  </si>
  <si>
    <t xml:space="preserve">EEURBGFX15GB15D</t>
  </si>
  <si>
    <t xml:space="preserve">EEURBGFX30GB30D</t>
  </si>
  <si>
    <t xml:space="preserve">ECMTCUFY05GB05D</t>
  </si>
  <si>
    <t xml:space="preserve">EKORCUFY30GB30D</t>
  </si>
  <si>
    <t xml:space="preserve">16/04/2026</t>
  </si>
  <si>
    <t xml:space="preserve">ECMTCUFY07GB08D</t>
  </si>
  <si>
    <t xml:space="preserve">EARECUFY04GB30D</t>
  </si>
  <si>
    <t xml:space="preserve">EKORCUFY20GB08D</t>
  </si>
  <si>
    <t xml:space="preserve">EKORSBPXUNLI05D</t>
  </si>
  <si>
    <t xml:space="preserve">EKORSBPXUNLI07D</t>
  </si>
  <si>
    <t xml:space="preserve">EKORSBPXUNLI10D</t>
  </si>
  <si>
    <t xml:space="preserve">EUSAVMFY05GB03D</t>
  </si>
  <si>
    <t xml:space="preserve">EUSAVMFY60GB30D</t>
  </si>
  <si>
    <t xml:space="preserve">EUSAVMFY10GB15D</t>
  </si>
  <si>
    <t xml:space="preserve">EVNMMBPX03GB07D</t>
  </si>
  <si>
    <t xml:space="preserve">EVNMMBPX04GB15D</t>
  </si>
  <si>
    <t xml:space="preserve">EVNMMBPX05GB15D</t>
  </si>
  <si>
    <t xml:space="preserve">EVNMMBPY05GB20D</t>
  </si>
  <si>
    <t xml:space="preserve">EUSATLFX01GB07D</t>
  </si>
  <si>
    <t xml:space="preserve">EUSATLFX05GB30D</t>
  </si>
  <si>
    <t xml:space="preserve">EUSATLFX10GB30D</t>
  </si>
  <si>
    <t xml:space="preserve">EUSATLFX20GB30D</t>
  </si>
  <si>
    <t xml:space="preserve">EUSATLFX50GB30D</t>
  </si>
  <si>
    <t xml:space="preserve">NEW</t>
  </si>
  <si>
    <t xml:space="preserve">Công thức</t>
  </si>
  <si>
    <t xml:space="preserve">Đề Xuất</t>
  </si>
  <si>
    <t xml:space="preserve">Mã SKU</t>
  </si>
  <si>
    <t xml:space="preserve">Loại sản phẩm</t>
  </si>
  <si>
    <t xml:space="preserve">Số lượng hàng bán</t>
  </si>
  <si>
    <t xml:space="preserve">SKU</t>
  </si>
  <si>
    <t xml:space="preserve">Total (90Days)</t>
  </si>
  <si>
    <t xml:space="preserve">Average/Day</t>
  </si>
  <si>
    <t xml:space="preserve">Max Sale Daily</t>
  </si>
  <si>
    <t xml:space="preserve">Safety Stock</t>
  </si>
  <si>
    <t xml:space="preserve">Reorder Point</t>
  </si>
  <si>
    <t xml:space="preserve">3HKDATAPOOLESIM</t>
  </si>
  <si>
    <t xml:space="preserve">3HKDATAPOOLSIM</t>
  </si>
  <si>
    <t xml:space="preserve">BLANK SIM (SIM TRẮNG)</t>
  </si>
  <si>
    <t xml:space="preserve">THATM50GBFY10D</t>
  </si>
  <si>
    <t xml:space="preserve">Prepaid (Có gói sẵn)</t>
  </si>
  <si>
    <t xml:space="preserve">GOH10052022</t>
  </si>
  <si>
    <t xml:space="preserve">ETHDCBFY50GB10D</t>
  </si>
  <si>
    <t xml:space="preserve">ESIM STOCK</t>
  </si>
  <si>
    <t xml:space="preserve">Delivery</t>
  </si>
  <si>
    <t xml:space="preserve">Lead Time (Day)</t>
  </si>
  <si>
    <t xml:space="preserve">3UKCOBLANK</t>
  </si>
  <si>
    <t xml:space="preserve">ETHATMFY15GB07D</t>
  </si>
  <si>
    <t xml:space="preserve">E723B10GBFX30D</t>
  </si>
  <si>
    <t xml:space="preserve">THATM15GBFY07D</t>
  </si>
  <si>
    <t xml:space="preserve">E723T10GBFX30D</t>
  </si>
  <si>
    <t xml:space="preserve">ESEA3DPY02GB05D</t>
  </si>
  <si>
    <t xml:space="preserve">DATAPOOL</t>
  </si>
  <si>
    <t xml:space="preserve">E723T12GBFX30D</t>
  </si>
  <si>
    <t xml:space="preserve">ETHATMFY50GB10D</t>
  </si>
  <si>
    <t xml:space="preserve">E723B12GBFX30D</t>
  </si>
  <si>
    <t xml:space="preserve">CHN3D07GBFY05D-</t>
  </si>
  <si>
    <t xml:space="preserve">CNMCU15GBFX30D</t>
  </si>
  <si>
    <t xml:space="preserve">EJPNBCPY800M30D</t>
  </si>
  <si>
    <t xml:space="preserve">ESIM API</t>
  </si>
  <si>
    <t xml:space="preserve">A10CU05GBFY08D</t>
  </si>
  <si>
    <t xml:space="preserve">ECHM3DP2UNLI03D</t>
  </si>
  <si>
    <t xml:space="preserve">KORCU10GBFY05D</t>
  </si>
  <si>
    <t xml:space="preserve">CHN3D12GBFY15D-</t>
  </si>
  <si>
    <t xml:space="preserve">KORCU20GBFY08D</t>
  </si>
  <si>
    <t xml:space="preserve">CHN3D10GBFY07D-</t>
  </si>
  <si>
    <t xml:space="preserve">KORCU30GBFY30D</t>
  </si>
  <si>
    <t xml:space="preserve">THADT50GBFY10D</t>
  </si>
  <si>
    <t xml:space="preserve">CNMCU10GBFX15D</t>
  </si>
  <si>
    <t xml:space="preserve">EJPN3DPY01GB07D</t>
  </si>
  <si>
    <t xml:space="preserve">Average Lead Time</t>
  </si>
  <si>
    <t xml:space="preserve">CMTCU03GBFY03D</t>
  </si>
  <si>
    <t xml:space="preserve">CHN3D05GBFY03D-</t>
  </si>
  <si>
    <t xml:space="preserve">MAX Lead Time</t>
  </si>
  <si>
    <t xml:space="preserve">CMTCU05GBFY05D</t>
  </si>
  <si>
    <t xml:space="preserve">ETHA3DP2UNLI04D</t>
  </si>
  <si>
    <t xml:space="preserve">CMTCU07GBFY08D</t>
  </si>
  <si>
    <t xml:space="preserve">ECHM3DP2UNLI05D</t>
  </si>
  <si>
    <t xml:space="preserve">ANZCU08GBFY15D</t>
  </si>
  <si>
    <t xml:space="preserve">CNMCU05GBFY05D</t>
  </si>
  <si>
    <t xml:space="preserve">ARECU04GBFY30D</t>
  </si>
  <si>
    <t xml:space="preserve">ESEA3DPY01GB03D</t>
  </si>
  <si>
    <t xml:space="preserve">METHOD 2</t>
  </si>
  <si>
    <t xml:space="preserve">THADT15GBFY07D</t>
  </si>
  <si>
    <t xml:space="preserve">ECHMWMPY02GB05D</t>
  </si>
  <si>
    <t xml:space="preserve">Safety Stock = (Max Lead Time * Max Sale) - (Average Lead Time * Average Sale)</t>
  </si>
  <si>
    <t xml:space="preserve">AAUHA06GBFY10D</t>
  </si>
  <si>
    <t xml:space="preserve">ECHN3DP2UNLI07D</t>
  </si>
  <si>
    <t xml:space="preserve">Reorder Point = SS + average sale (or forecast) * Average Lead Time</t>
  </si>
  <si>
    <t xml:space="preserve">ECHM3DP2UNLI04D</t>
  </si>
  <si>
    <t xml:space="preserve">SGPFG15GBFY30D</t>
  </si>
  <si>
    <t xml:space="preserve">ETHA3DP2UNLI03D</t>
  </si>
  <si>
    <t xml:space="preserve">Limits</t>
  </si>
  <si>
    <t xml:space="preserve">A delay or an extreme sale can have a significant impact on the calculation</t>
  </si>
  <si>
    <t xml:space="preserve">SGPFG30GBFY30D</t>
  </si>
  <si>
    <t xml:space="preserve">AAUTM06GBFY10D</t>
  </si>
  <si>
    <t xml:space="preserve">No consideration of the target service rate</t>
  </si>
  <si>
    <t xml:space="preserve">WOR3U10GBFY30D</t>
  </si>
  <si>
    <t xml:space="preserve">EJPN3DP2UNLI03D</t>
  </si>
  <si>
    <t xml:space="preserve">Tips</t>
  </si>
  <si>
    <t xml:space="preserve">Capping leadtime / max sales</t>
  </si>
  <si>
    <t xml:space="preserve">WOR3U12GBFY30D</t>
  </si>
  <si>
    <t xml:space="preserve">ECNM3DFY17GB30D</t>
  </si>
  <si>
    <t xml:space="preserve">JY17112022</t>
  </si>
  <si>
    <t xml:space="preserve">ETWNJYFY10GB15D</t>
  </si>
  <si>
    <t xml:space="preserve">TMOBILEBLANK</t>
  </si>
  <si>
    <t xml:space="preserve">ECHN3DPY02GB05D</t>
  </si>
  <si>
    <t xml:space="preserve">UHUIBAO</t>
  </si>
  <si>
    <t xml:space="preserve">TRAVELTAG</t>
  </si>
  <si>
    <t xml:space="preserve">SẢN PHẨM KHÁC</t>
  </si>
  <si>
    <t xml:space="preserve">EEURBGFX15GB15D</t>
  </si>
  <si>
    <t xml:space="preserve">EKOR3DPY02GB05D</t>
  </si>
  <si>
    <t xml:space="preserve">EEURBGFX30GB30D</t>
  </si>
  <si>
    <t xml:space="preserve">EMAL3DP2UNLI03D</t>
  </si>
  <si>
    <t xml:space="preserve">ECMTCUFY05GB05D</t>
  </si>
  <si>
    <t xml:space="preserve">EASI3DPY01GB05D</t>
  </si>
  <si>
    <t xml:space="preserve">ECNMCUFX15GB30D</t>
  </si>
  <si>
    <t xml:space="preserve">EE33BCFY10GB15D</t>
  </si>
  <si>
    <t xml:space="preserve">EKORCUFY10GB05D</t>
  </si>
  <si>
    <t xml:space="preserve">EGLBWMFY20GB30D</t>
  </si>
  <si>
    <t xml:space="preserve">EKORCUFY30GB30D</t>
  </si>
  <si>
    <t xml:space="preserve">CHN3D01GBPY05D-</t>
  </si>
  <si>
    <t xml:space="preserve">EA10CUFY05GB08D</t>
  </si>
  <si>
    <t xml:space="preserve">EJPN3DP2UNLI01D</t>
  </si>
  <si>
    <t xml:space="preserve">ECMTCUFY07GB08D</t>
  </si>
  <si>
    <t xml:space="preserve">CHN3D03GBPY04D-</t>
  </si>
  <si>
    <t xml:space="preserve">EARECUFY04GB30D</t>
  </si>
  <si>
    <t xml:space="preserve">ECNMCUFY05GB05D</t>
  </si>
  <si>
    <t xml:space="preserve">EKORCUFY20GB08D</t>
  </si>
  <si>
    <t xml:space="preserve">ETHA3DP2UNLI06D</t>
  </si>
  <si>
    <t xml:space="preserve">ECNMCUFX10GB15D</t>
  </si>
  <si>
    <t xml:space="preserve">ESGP3DP2UNLI03D</t>
  </si>
  <si>
    <t xml:space="preserve">ETHDDTFY50GB10D</t>
  </si>
  <si>
    <t xml:space="preserve">EJPN3DFY05GB15D</t>
  </si>
  <si>
    <t xml:space="preserve">EJPNKDPYUNLI04D</t>
  </si>
  <si>
    <t xml:space="preserve">ECHN3DFY03GB03D</t>
  </si>
  <si>
    <t xml:space="preserve">EJPNKDPYUNLI07D</t>
  </si>
  <si>
    <t xml:space="preserve">ECHN3DP2UNLI10D</t>
  </si>
  <si>
    <t xml:space="preserve">EJPNKDPYUNLI10D</t>
  </si>
  <si>
    <t xml:space="preserve">EJPNKDPYUNLI15D</t>
  </si>
  <si>
    <t xml:space="preserve">ETWN3DP2UNLI05D</t>
  </si>
  <si>
    <t xml:space="preserve">EKORSBPXUNLI05D</t>
  </si>
  <si>
    <t xml:space="preserve">EJPNK2PYUNLI07D</t>
  </si>
  <si>
    <t xml:space="preserve">EKORSBPXUNLI07D</t>
  </si>
  <si>
    <t xml:space="preserve">EVNMMBPX06GB10D</t>
  </si>
  <si>
    <t xml:space="preserve">EKORSBPXUNLI10D</t>
  </si>
  <si>
    <t xml:space="preserve">CHN3D09GBFY08D-</t>
  </si>
  <si>
    <t xml:space="preserve">EVNMVMPX02GB20D</t>
  </si>
  <si>
    <t xml:space="preserve">CHN3D02GBPY03D-</t>
  </si>
  <si>
    <t xml:space="preserve">EUSAVMFY05GB03D</t>
  </si>
  <si>
    <t xml:space="preserve">EJPNK2PYUNLI10D</t>
  </si>
  <si>
    <t xml:space="preserve">EUSAVMFY60GB30D</t>
  </si>
  <si>
    <t xml:space="preserve">ECHN3DPY02GB07D</t>
  </si>
  <si>
    <t xml:space="preserve">EUSAVMFY10GB15D</t>
  </si>
  <si>
    <t xml:space="preserve">ECHN3DPY02GB03D</t>
  </si>
  <si>
    <t xml:space="preserve">ECHN3DP1UNLI07D</t>
  </si>
  <si>
    <t xml:space="preserve">ECHN3DFY12GB15D</t>
  </si>
  <si>
    <t xml:space="preserve">ECHN3DP1UNLI05D</t>
  </si>
  <si>
    <t xml:space="preserve">CHN3D02GBPY04D-</t>
  </si>
  <si>
    <t xml:space="preserve">EASI3DPY01GB10D</t>
  </si>
  <si>
    <t xml:space="preserve">ECHMJYPY500M03D</t>
  </si>
  <si>
    <t xml:space="preserve">EIDN3DFY05GB15D</t>
  </si>
  <si>
    <t xml:space="preserve">ETHA3DP2UNLI01D</t>
  </si>
  <si>
    <t xml:space="preserve">EKOR3DP2UNLI05D</t>
  </si>
  <si>
    <t xml:space="preserve">CHN3D02GBPY05D-</t>
  </si>
  <si>
    <t xml:space="preserve">EMAL3DP2UNLI04D</t>
  </si>
  <si>
    <t xml:space="preserve">ECHN3DFY07GB05D</t>
  </si>
  <si>
    <t xml:space="preserve">EJPN3DPY02GB05D</t>
  </si>
  <si>
    <t xml:space="preserve">EJPN3DFY10GB15D</t>
  </si>
  <si>
    <t xml:space="preserve">EAS3D05GBFY15D-</t>
  </si>
  <si>
    <t xml:space="preserve">EAS43DP1UNLI03D</t>
  </si>
  <si>
    <t xml:space="preserve">ECHN3DFY20GB30D</t>
  </si>
  <si>
    <t xml:space="preserve">EUSASSPYUNLI10D</t>
  </si>
  <si>
    <t xml:space="preserve">EJPN3DPY01GB03D</t>
  </si>
  <si>
    <t xml:space="preserve">ESGP3DP2UNLI04D</t>
  </si>
  <si>
    <t xml:space="preserve">EKOR3DP2UNLI04D</t>
  </si>
  <si>
    <t xml:space="preserve">EAS43DP1UNLI05D</t>
  </si>
  <si>
    <t xml:space="preserve">EMAL3DFY05GB15D</t>
  </si>
  <si>
    <t xml:space="preserve">ECHN3DFY05GB03D</t>
  </si>
  <si>
    <t xml:space="preserve">EJPN3DPY01GB10D</t>
  </si>
  <si>
    <t xml:space="preserve">ECHN3DPY01GB03D</t>
  </si>
  <si>
    <t xml:space="preserve">EMAL3DP2UNLI05D</t>
  </si>
  <si>
    <t xml:space="preserve">CNMCU15GBFY30D</t>
  </si>
  <si>
    <t xml:space="preserve">EAP13DFY10GB15D</t>
  </si>
  <si>
    <t xml:space="preserve">CHN3D02GBPY07D-</t>
  </si>
  <si>
    <t xml:space="preserve">EJPN3DPY02GB15D</t>
  </si>
  <si>
    <t xml:space="preserve">ETHA3DP2UNLI07D</t>
  </si>
  <si>
    <t xml:space="preserve">EJPNK2PYUNLI04D</t>
  </si>
  <si>
    <t xml:space="preserve">ECHN3DPY03GB05D</t>
  </si>
  <si>
    <t xml:space="preserve">EKOR3DP2UNLI07D</t>
  </si>
  <si>
    <t xml:space="preserve">EJPN3DPY02GB10D</t>
  </si>
  <si>
    <t xml:space="preserve">KOR3D02GBPY05D-</t>
  </si>
  <si>
    <t xml:space="preserve">CHN3D02GBPY06D-</t>
  </si>
  <si>
    <t xml:space="preserve">ESGP3DPY02GB03D</t>
  </si>
  <si>
    <t xml:space="preserve">ETHA3DFY01GB05D</t>
  </si>
  <si>
    <t xml:space="preserve">ECNMCUFY07GB08D</t>
  </si>
  <si>
    <t xml:space="preserve">ECHN3DPY01GB05D</t>
  </si>
  <si>
    <t xml:space="preserve">ECHN3DPY03GB04D</t>
  </si>
  <si>
    <t xml:space="preserve">ECHN3DFY10GB10D</t>
  </si>
  <si>
    <t xml:space="preserve">ETHTBCFY50GB10D</t>
  </si>
  <si>
    <t xml:space="preserve">EAS43DP2UNLI05D</t>
  </si>
  <si>
    <t xml:space="preserve">ETWN3DP2UNLI03D</t>
  </si>
  <si>
    <t xml:space="preserve">ESGP3DP2UNLI05D</t>
  </si>
  <si>
    <t xml:space="preserve">CHN3D03GBPY05D-</t>
  </si>
  <si>
    <t xml:space="preserve">EE33BCPY02GB02D</t>
  </si>
  <si>
    <t xml:space="preserve">EJPN3DPY02GB07D</t>
  </si>
  <si>
    <t xml:space="preserve">ECHN3DFY10GB05D</t>
  </si>
  <si>
    <t xml:space="preserve">EAP13DPY01GB05D</t>
  </si>
  <si>
    <t xml:space="preserve">ETWN3DP2UNLI04D</t>
  </si>
  <si>
    <t xml:space="preserve">EJPN3DPY01GB05D</t>
  </si>
  <si>
    <t xml:space="preserve">AS43D02GBPY05D-</t>
  </si>
  <si>
    <t xml:space="preserve">ECHN3DP1UNLI03D</t>
  </si>
  <si>
    <t xml:space="preserve">EKOR3DP2UNLI03D</t>
  </si>
  <si>
    <t xml:space="preserve">ETHA3DP2UNLI02D</t>
  </si>
  <si>
    <t xml:space="preserve">EJPN3DPY02GB03D</t>
  </si>
  <si>
    <t xml:space="preserve">EAP13DPY02GB05D</t>
  </si>
  <si>
    <t xml:space="preserve">ECHN3DPY02GB04D</t>
  </si>
  <si>
    <t xml:space="preserve">EAP13DFY05GB15D</t>
  </si>
  <si>
    <t xml:space="preserve">EEAS3DPY03GB05D</t>
  </si>
  <si>
    <t xml:space="preserve">EJPNK2PYUNLI15D</t>
  </si>
  <si>
    <t xml:space="preserve">ESGP3DPY01GB03D</t>
  </si>
  <si>
    <t xml:space="preserve">ECHN3DPY03GB07D</t>
  </si>
  <si>
    <t xml:space="preserve">WMBLANKSIM</t>
  </si>
  <si>
    <t xml:space="preserve">JPN3D01GBPY07D-</t>
  </si>
  <si>
    <t xml:space="preserve">ECHN3DP2UNLI15D</t>
  </si>
  <si>
    <t xml:space="preserve">ETHA3DPY300M01D</t>
  </si>
  <si>
    <t xml:space="preserve">ECHN3DPY01GB01D</t>
  </si>
  <si>
    <t xml:space="preserve">CHN3D03GBPY03D-</t>
  </si>
  <si>
    <t xml:space="preserve">EKOR3DPY01GB05D</t>
  </si>
  <si>
    <t xml:space="preserve">EAS43DP2UNLI03D</t>
  </si>
  <si>
    <t xml:space="preserve">CHN3DUNLIP204D-</t>
  </si>
  <si>
    <t xml:space="preserve">ECHN3DFY05GB05D</t>
  </si>
  <si>
    <t xml:space="preserve">EEAS3DPY02GB05D</t>
  </si>
  <si>
    <t xml:space="preserve">ECHMWMPY01GB05D</t>
  </si>
  <si>
    <t xml:space="preserve">ESGP3DFY05GB05D</t>
  </si>
  <si>
    <t xml:space="preserve">EUSABCPY01GB05D</t>
  </si>
  <si>
    <t xml:space="preserve">CHN3DUNLIP107D-</t>
  </si>
  <si>
    <t xml:space="preserve">CNM3D17GBFY30D-</t>
  </si>
  <si>
    <t xml:space="preserve">DATA (Cần báo topup)</t>
  </si>
  <si>
    <t xml:space="preserve">ESGP3DPY01GB05D</t>
  </si>
  <si>
    <t xml:space="preserve">TWNJY03GBPY04D-</t>
  </si>
  <si>
    <t xml:space="preserve">EAP13DPY03GB05D</t>
  </si>
  <si>
    <t xml:space="preserve">EAS43DPY03GB03D</t>
  </si>
  <si>
    <t xml:space="preserve">EJPN3DPY01GB15D</t>
  </si>
  <si>
    <t xml:space="preserve">EE33BCFY10GB30D</t>
  </si>
  <si>
    <t xml:space="preserve">CHN3D01GBPY03D-</t>
  </si>
  <si>
    <t xml:space="preserve">JPN3D02GBPY07D-</t>
  </si>
  <si>
    <t xml:space="preserve">ESGP3DPY02GB05D</t>
  </si>
  <si>
    <t xml:space="preserve">EJPN3DPY01GB02D</t>
  </si>
  <si>
    <t xml:space="preserve">ECHN3DPY03GB03D</t>
  </si>
  <si>
    <t xml:space="preserve">ETWNWMPY03GB05D</t>
  </si>
  <si>
    <t xml:space="preserve">EE33BCPY02GB15D</t>
  </si>
  <si>
    <t xml:space="preserve">EAS43DP2UNLI04D</t>
  </si>
  <si>
    <t xml:space="preserve">EASIBCPY01GB15D</t>
  </si>
  <si>
    <t xml:space="preserve">JPN3D01GBPY05D-</t>
  </si>
  <si>
    <t xml:space="preserve">EASIBCPY01GB07D</t>
  </si>
  <si>
    <t xml:space="preserve">ESGP3DPY03GB03D</t>
  </si>
  <si>
    <t xml:space="preserve">EJPN3DPY03GB05D</t>
  </si>
  <si>
    <t xml:space="preserve">EHKMBCPY02GB05D</t>
  </si>
  <si>
    <t xml:space="preserve">EAS43DFY05GB05D</t>
  </si>
  <si>
    <t xml:space="preserve">EEAS3DFY30GB30D</t>
  </si>
  <si>
    <t xml:space="preserve">CHN3DUNLIP207D-</t>
  </si>
  <si>
    <t xml:space="preserve">EAP13DPY01GB07D</t>
  </si>
  <si>
    <t xml:space="preserve">ETWNWMFY10GB15D</t>
  </si>
  <si>
    <t xml:space="preserve">ECHN3DP1UNLI10D</t>
  </si>
  <si>
    <t xml:space="preserve">THA3D03GBPY03D-</t>
  </si>
  <si>
    <t xml:space="preserve">EAS43DFY05GB03D</t>
  </si>
  <si>
    <t xml:space="preserve">CHN3DUNLIP205D-</t>
  </si>
  <si>
    <t xml:space="preserve">ESEA3DPY02GB03D</t>
  </si>
  <si>
    <t xml:space="preserve">ECHN3DPY03GB06D</t>
  </si>
  <si>
    <t xml:space="preserve">ECHN3DPY02GB06D</t>
  </si>
  <si>
    <t xml:space="preserve">EAP13DPY01GB03D</t>
  </si>
  <si>
    <t xml:space="preserve">EJPNK2PYUNLI06D</t>
  </si>
  <si>
    <t xml:space="preserve">EUSASSPYUNLI30D</t>
  </si>
  <si>
    <t xml:space="preserve">ECHN3DP2UNLI30D</t>
  </si>
  <si>
    <t xml:space="preserve">EJPN3DP2UNLI20D</t>
  </si>
  <si>
    <t xml:space="preserve">ECHN3DP2UNLI03D</t>
  </si>
  <si>
    <t xml:space="preserve">ECHMJYPY02GB07D</t>
  </si>
  <si>
    <t xml:space="preserve">ESEA3DPY01GB02D</t>
  </si>
  <si>
    <t xml:space="preserve">ESEA3DPY01GB05D</t>
  </si>
  <si>
    <t xml:space="preserve">CHN3D03GBPY07D-</t>
  </si>
  <si>
    <t xml:space="preserve">CHN3DUNLIP105D-</t>
  </si>
  <si>
    <t xml:space="preserve">ECHMWMPY03GB05D</t>
  </si>
  <si>
    <t xml:space="preserve">CHN3D01GBPY10D-</t>
  </si>
  <si>
    <t xml:space="preserve">EAS3D10GBFY15D-</t>
  </si>
  <si>
    <t xml:space="preserve">EAS3D01GBPY05D-</t>
  </si>
  <si>
    <t xml:space="preserve">ETHA3DP1UNLI04D</t>
  </si>
  <si>
    <t xml:space="preserve">ETWNWMPY02GB05D</t>
  </si>
  <si>
    <t xml:space="preserve">EKOR3DP1UNLI05D</t>
  </si>
  <si>
    <t xml:space="preserve">EJPN3DFY03GB15D</t>
  </si>
  <si>
    <t xml:space="preserve">EMAL3DPY01GB05D</t>
  </si>
  <si>
    <t xml:space="preserve">EJPN3DFY20GB15D</t>
  </si>
  <si>
    <t xml:space="preserve">ECHN3DFY10GB03D</t>
  </si>
  <si>
    <t xml:space="preserve">ESEA3DPY02GB02D</t>
  </si>
  <si>
    <t xml:space="preserve">EAP13DPY02GB03D</t>
  </si>
  <si>
    <t xml:space="preserve">EEURWMFX20GB30D</t>
  </si>
  <si>
    <t xml:space="preserve">ETHA3DP1UNLI05D</t>
  </si>
  <si>
    <t xml:space="preserve">EUSASSPYUNLI15D</t>
  </si>
  <si>
    <t xml:space="preserve">AS43D01GBPY05D-</t>
  </si>
  <si>
    <t xml:space="preserve">SGP3D02GBPY03D-</t>
  </si>
  <si>
    <t xml:space="preserve">CHN3D20GBFY15D-</t>
  </si>
  <si>
    <t xml:space="preserve">EJPNK3PYUNLI03D</t>
  </si>
  <si>
    <t xml:space="preserve">EAS43DP2UNLI07D</t>
  </si>
  <si>
    <t xml:space="preserve">EJPN3DPY01GB04D</t>
  </si>
  <si>
    <t xml:space="preserve">EKOR3DPY03GB05D</t>
  </si>
  <si>
    <t xml:space="preserve">ETWNWMFY10GB30D</t>
  </si>
  <si>
    <t xml:space="preserve">EAS43DFY03GB03D</t>
  </si>
  <si>
    <t xml:space="preserve">ECHN3DPY01GB07D</t>
  </si>
  <si>
    <t xml:space="preserve">EKOR3DP2UNLI10D</t>
  </si>
  <si>
    <t xml:space="preserve">CHN3D10GBFY05D-</t>
  </si>
  <si>
    <t xml:space="preserve">EAS43DP2UNLI06D</t>
  </si>
  <si>
    <t xml:space="preserve">ECHMWMFY10GB05D</t>
  </si>
  <si>
    <t xml:space="preserve">ETHA3DPY02GB05D</t>
  </si>
  <si>
    <t xml:space="preserve">MRFJY02GBPY15D-</t>
  </si>
  <si>
    <t xml:space="preserve">ETWNWMPY03GB03D</t>
  </si>
  <si>
    <t xml:space="preserve">EAS43DFY10GB05D</t>
  </si>
  <si>
    <t xml:space="preserve">EAS43DP1UNLI07D</t>
  </si>
  <si>
    <t xml:space="preserve">EKOR3DFY05GB15D</t>
  </si>
  <si>
    <t xml:space="preserve">EKOR3DFY20GB30D</t>
  </si>
  <si>
    <t xml:space="preserve">EE33BCPY02GB10D</t>
  </si>
  <si>
    <t xml:space="preserve">ECHMJYPY500M05D</t>
  </si>
  <si>
    <t xml:space="preserve">ECHN3DFY09GB08D</t>
  </si>
  <si>
    <t xml:space="preserve">ECHN3DP1UNLI04D</t>
  </si>
  <si>
    <t xml:space="preserve">CNMCT07GBFY05D</t>
  </si>
  <si>
    <t xml:space="preserve">EAS3D03GBPY05D-</t>
  </si>
  <si>
    <t xml:space="preserve">CHN3D03GBPY10D-</t>
  </si>
  <si>
    <t xml:space="preserve">CHN3DUNLIP203D-</t>
  </si>
  <si>
    <t xml:space="preserve">EAS3D01GBPY07D-</t>
  </si>
  <si>
    <t xml:space="preserve">ECHMWMPY01GB01D</t>
  </si>
  <si>
    <t xml:space="preserve">ECHMJYPY01GB03D</t>
  </si>
  <si>
    <t xml:space="preserve">ECHN3DFY05GB10D</t>
  </si>
  <si>
    <t xml:space="preserve">ETWNWMFY20GB15D</t>
  </si>
  <si>
    <t xml:space="preserve">EJPN3DFY10GB30D</t>
  </si>
  <si>
    <t xml:space="preserve">EKOR3DPY01GB10D</t>
  </si>
  <si>
    <t xml:space="preserve">EKOR3DP1UNLI10D</t>
  </si>
  <si>
    <t xml:space="preserve">EKOR3DPY02GB10D</t>
  </si>
  <si>
    <t xml:space="preserve">EJPNK2PYUNLI05D</t>
  </si>
  <si>
    <t xml:space="preserve">ETWNWMFY05GB15D</t>
  </si>
  <si>
    <t xml:space="preserve">EEAS3DPY02GB07D</t>
  </si>
  <si>
    <t xml:space="preserve">ESGP3DFY05GB15D</t>
  </si>
  <si>
    <t xml:space="preserve">ECHMWMPY02GB07D</t>
  </si>
  <si>
    <t xml:space="preserve">ETWNJYFY05GB15D</t>
  </si>
  <si>
    <t xml:space="preserve">EASIBCPY02GB05D</t>
  </si>
  <si>
    <t xml:space="preserve">EJPN3DP2UNLI30D</t>
  </si>
  <si>
    <t xml:space="preserve">AS43D02GBPY03D-</t>
  </si>
  <si>
    <t xml:space="preserve">KOR3D02GBPY04D-</t>
  </si>
  <si>
    <t xml:space="preserve">KOR3D03GBPY05D-</t>
  </si>
  <si>
    <t xml:space="preserve">THA3D02GBPY04D-</t>
  </si>
  <si>
    <t xml:space="preserve">ECHMBCPY03GB07D</t>
  </si>
  <si>
    <t xml:space="preserve">EAS43DFY05GB07D</t>
  </si>
  <si>
    <t xml:space="preserve">EPHL3DFY03GB05D</t>
  </si>
  <si>
    <t xml:space="preserve">EE33BCFY05GB05D</t>
  </si>
  <si>
    <t xml:space="preserve">EPHL3DFY05GB05D</t>
  </si>
  <si>
    <t xml:space="preserve">EKOR3DFY10GB15D</t>
  </si>
  <si>
    <t xml:space="preserve">EAS43DPY03GB05D</t>
  </si>
  <si>
    <t xml:space="preserve">EAP13DPY03GB03D</t>
  </si>
  <si>
    <t xml:space="preserve">EAP13DPY02GB07D</t>
  </si>
  <si>
    <t xml:space="preserve">EAP13DFY20GB15D</t>
  </si>
  <si>
    <t xml:space="preserve">THA3D01GBPY03D-</t>
  </si>
  <si>
    <t xml:space="preserve">ELITEBLANKSIM</t>
  </si>
  <si>
    <t xml:space="preserve">KOR3D01GBPY05D-</t>
  </si>
  <si>
    <t xml:space="preserve">ECHN3DFY10GB07D</t>
  </si>
  <si>
    <t xml:space="preserve">ESGP3DPY03GB05D</t>
  </si>
  <si>
    <t xml:space="preserve">CHN3D02GBFY03D-</t>
  </si>
  <si>
    <t xml:space="preserve">WOREL30GBFX30D-</t>
  </si>
  <si>
    <t xml:space="preserve">CHN3D20GBFY10D-</t>
  </si>
  <si>
    <t xml:space="preserve">ETHA3DPY02GB03D</t>
  </si>
  <si>
    <t xml:space="preserve">JPN3D02GBPY05D-</t>
  </si>
  <si>
    <t xml:space="preserve">MAL3D02GBPY04D-</t>
  </si>
  <si>
    <t xml:space="preserve">EAP13DPY03GB07D</t>
  </si>
  <si>
    <t xml:space="preserve">EKOR3DPY01GB07D</t>
  </si>
  <si>
    <t xml:space="preserve">EHKG3DFY03GB15D</t>
  </si>
  <si>
    <t xml:space="preserve">EIDN3DPY300M01D</t>
  </si>
  <si>
    <t xml:space="preserve">EJPN3DFY05GB30D</t>
  </si>
  <si>
    <t xml:space="preserve">EEAS3DPY03GB15D</t>
  </si>
  <si>
    <t xml:space="preserve">EANZBCFY10GB10D</t>
  </si>
  <si>
    <t xml:space="preserve">ESEA3DPY02GB07D</t>
  </si>
  <si>
    <t xml:space="preserve">ETWNWMFY10GB10D</t>
  </si>
  <si>
    <t xml:space="preserve">EAS43DPY01GB05D</t>
  </si>
  <si>
    <t xml:space="preserve">THA3D01GBPY05D-</t>
  </si>
  <si>
    <t xml:space="preserve">ECHMJYPY02GB03D</t>
  </si>
  <si>
    <t xml:space="preserve">EAS43DP2UNLI10D</t>
  </si>
  <si>
    <t xml:space="preserve">ECHN3DP2UNLI05D</t>
  </si>
  <si>
    <t xml:space="preserve">CHN3D02GBPY10D-</t>
  </si>
  <si>
    <t xml:space="preserve">CHN3DUNLIP110D-</t>
  </si>
  <si>
    <t xml:space="preserve">EUSASSPYUNLI07D</t>
  </si>
  <si>
    <t xml:space="preserve">ECHN3DFY30GB07D</t>
  </si>
  <si>
    <t xml:space="preserve">AS43D02GBPY04D-</t>
  </si>
  <si>
    <t xml:space="preserve">EAP23DFY05GB30D</t>
  </si>
  <si>
    <t xml:space="preserve">EPHL3DFY10GB15D</t>
  </si>
  <si>
    <t xml:space="preserve">EE33BCFY10GB07D</t>
  </si>
  <si>
    <t xml:space="preserve">EIDN3DPY01GB05D</t>
  </si>
  <si>
    <t xml:space="preserve">EKOR3DPY02GB07D</t>
  </si>
  <si>
    <t xml:space="preserve">EKOR3DFY10GB30D</t>
  </si>
  <si>
    <t xml:space="preserve">EKOR3DP1UNLI07D</t>
  </si>
  <si>
    <t xml:space="preserve">EJPN3DP1UNLI05D</t>
  </si>
  <si>
    <t xml:space="preserve">EPHL3DPY02GB05D</t>
  </si>
  <si>
    <t xml:space="preserve">EMAL3DPY03GB07D</t>
  </si>
  <si>
    <t xml:space="preserve">EANZBCFY03GB03D</t>
  </si>
  <si>
    <t xml:space="preserve">EANZBCFY05GB15D</t>
  </si>
  <si>
    <t xml:space="preserve">ESEA3DPY01GB07D</t>
  </si>
  <si>
    <t xml:space="preserve">EAS43DFY03GB05D</t>
  </si>
  <si>
    <t xml:space="preserve">ECHN3DPY02GB10D</t>
  </si>
  <si>
    <t xml:space="preserve">AS43D02GBPY07D-</t>
  </si>
  <si>
    <t xml:space="preserve">MAL3D01GBPY04D-</t>
  </si>
  <si>
    <t xml:space="preserve">ETHA3DP1UNLI03D</t>
  </si>
  <si>
    <t xml:space="preserve">ETHA3DPY01GB03D</t>
  </si>
  <si>
    <t xml:space="preserve">CHN3DUNLIP103D-</t>
  </si>
  <si>
    <t xml:space="preserve">CHN3D05GBFY07D-</t>
  </si>
  <si>
    <t xml:space="preserve">MAL3DUNLIP204D-</t>
  </si>
  <si>
    <t xml:space="preserve">ESGP3DFY10GB15D</t>
  </si>
  <si>
    <t xml:space="preserve">ECHN3DFY20GB07D</t>
  </si>
  <si>
    <t xml:space="preserve">ECHMWMPY03GB03D</t>
  </si>
  <si>
    <t xml:space="preserve">EUSAJYPY01GB10D</t>
  </si>
  <si>
    <t xml:space="preserve">CHN3D01GBPY07D-</t>
  </si>
  <si>
    <t xml:space="preserve">EAS3D03GBPY07D-</t>
  </si>
  <si>
    <t xml:space="preserve">ETWNWMPY01GB05D</t>
  </si>
  <si>
    <t xml:space="preserve">EAS43DFY10GB15D</t>
  </si>
  <si>
    <t xml:space="preserve">EAS43DPY02GB05D</t>
  </si>
  <si>
    <t xml:space="preserve">EE33UBPY02GB05D</t>
  </si>
  <si>
    <t xml:space="preserve">EJPN3DFY20GB30D</t>
  </si>
  <si>
    <t xml:space="preserve">EPHL3DFY10GB30D</t>
  </si>
  <si>
    <t xml:space="preserve">EPHL3DFY10GB05D</t>
  </si>
  <si>
    <t xml:space="preserve">EPHL3DFY10GB07D</t>
  </si>
  <si>
    <t xml:space="preserve">EJPNK2PYUNLI08D</t>
  </si>
  <si>
    <t xml:space="preserve">EJPNK2PYUNLI03D</t>
  </si>
  <si>
    <t xml:space="preserve">EJPN3DPY03GB06D</t>
  </si>
  <si>
    <t xml:space="preserve">EJPN3DPY300M01D</t>
  </si>
  <si>
    <t xml:space="preserve">EKOR3DPY01GB03D</t>
  </si>
  <si>
    <t xml:space="preserve">EKOR3DPY02GB03D</t>
  </si>
  <si>
    <t xml:space="preserve">EJPN3DPY03GB03D</t>
  </si>
  <si>
    <t xml:space="preserve">EKOR3DP1UNLI03D</t>
  </si>
  <si>
    <t xml:space="preserve">EEAS3DPY01GB03D</t>
  </si>
  <si>
    <t xml:space="preserve">ETWNWMFY05GB05D</t>
  </si>
  <si>
    <t xml:space="preserve">ECHMJYPY500M07D</t>
  </si>
  <si>
    <t xml:space="preserve">AS43D01GBPY04D-</t>
  </si>
  <si>
    <t xml:space="preserve">TWN3D01GBPY07D-</t>
  </si>
  <si>
    <t xml:space="preserve">SGP3D03GBPY03D-</t>
  </si>
  <si>
    <t xml:space="preserve">ECHMWMPY500M01D</t>
  </si>
  <si>
    <t xml:space="preserve">CHN3D20GBFY05D-</t>
  </si>
  <si>
    <t xml:space="preserve">CHN3D20GBFY07D-</t>
  </si>
  <si>
    <t xml:space="preserve">CHN3D10GBFY15D-</t>
  </si>
  <si>
    <t xml:space="preserve">CHN3DUNLIP115D-</t>
  </si>
  <si>
    <t xml:space="preserve">AS43DUNLIP205D-</t>
  </si>
  <si>
    <t xml:space="preserve">ECHN3DFY20GB10D</t>
  </si>
  <si>
    <t xml:space="preserve">EPHL3DPY02GB03D</t>
  </si>
  <si>
    <t xml:space="preserve">JPN3D02GBPY15D-</t>
  </si>
  <si>
    <t xml:space="preserve">SGP3D01GBPY05D-</t>
  </si>
  <si>
    <t xml:space="preserve">MAL3D02GBPY06D-</t>
  </si>
  <si>
    <t xml:space="preserve">EJPNK3PYUNLI04D</t>
  </si>
  <si>
    <t xml:space="preserve">JPN3D10GBFY15D-</t>
  </si>
  <si>
    <t xml:space="preserve">JPN3D20GBFY15D-</t>
  </si>
  <si>
    <t xml:space="preserve">EJPNK3PYUNLI07D</t>
  </si>
  <si>
    <t xml:space="preserve">EAS3D02GBPY07D-</t>
  </si>
  <si>
    <t xml:space="preserve">ECHMBCPY03GB01D</t>
  </si>
  <si>
    <t xml:space="preserve">ECHN3DPY03GB10D</t>
  </si>
  <si>
    <t xml:space="preserve">ECHN3DFY50GB30D</t>
  </si>
  <si>
    <t xml:space="preserve">EAS43DP1UNLI10D</t>
  </si>
  <si>
    <t xml:space="preserve">EE33UBPY02GB07D</t>
  </si>
  <si>
    <t xml:space="preserve">EEAS3DFY01GB01D</t>
  </si>
  <si>
    <t xml:space="preserve">EJPN3DP1UNLI07D</t>
  </si>
  <si>
    <t xml:space="preserve">EJPN3DFY01GB03D</t>
  </si>
  <si>
    <t xml:space="preserve">EE33BCFY20GB15D</t>
  </si>
  <si>
    <t xml:space="preserve">EE33BCPY02GB03D</t>
  </si>
  <si>
    <t xml:space="preserve">EPHL3DFY05GB07D</t>
  </si>
  <si>
    <t xml:space="preserve">EJPNK2PYUNLI11D</t>
  </si>
  <si>
    <t xml:space="preserve">EPHL3DFY10GB10D</t>
  </si>
  <si>
    <t xml:space="preserve">EE33BCPY500M02D</t>
  </si>
  <si>
    <t xml:space="preserve">EPHL3DPY01GB05D</t>
  </si>
  <si>
    <t xml:space="preserve">EE33BCFY20GB30D</t>
  </si>
  <si>
    <t xml:space="preserve">EJPN3DPY03GB10D</t>
  </si>
  <si>
    <t xml:space="preserve">EIDN3DFY20GB30D</t>
  </si>
  <si>
    <t xml:space="preserve">EIDN3DPY01GB03D</t>
  </si>
  <si>
    <t xml:space="preserve">EINDJYFY10GB10D</t>
  </si>
  <si>
    <t xml:space="preserve">EIDN3DPY02GB05D</t>
  </si>
  <si>
    <t xml:space="preserve">EIDN3DPY02GB07D</t>
  </si>
  <si>
    <t xml:space="preserve">EKOR3DPY03GB07D</t>
  </si>
  <si>
    <t xml:space="preserve">EHKMBCPY03GB05D</t>
  </si>
  <si>
    <t xml:space="preserve">EKHMWMFY10GB05D</t>
  </si>
  <si>
    <t xml:space="preserve">EEU13DPY01GB03D</t>
  </si>
  <si>
    <t xml:space="preserve">EEAS3DFY05GB15D</t>
  </si>
  <si>
    <t xml:space="preserve">EEAS3DFY10GB15D</t>
  </si>
  <si>
    <t xml:space="preserve">EAS43DFY10GB07D</t>
  </si>
  <si>
    <t xml:space="preserve">EAS43DFY10GB30D</t>
  </si>
  <si>
    <t xml:space="preserve">ESEA3DPY03GB03D</t>
  </si>
  <si>
    <t xml:space="preserve">ESEA3DPY03GB05D</t>
  </si>
  <si>
    <t xml:space="preserve">EAS43DPY01GB07D</t>
  </si>
  <si>
    <t xml:space="preserve">EAS43DPY01GB03D</t>
  </si>
  <si>
    <t xml:space="preserve">ECHN3DPY01GB15D</t>
  </si>
  <si>
    <t xml:space="preserve">ECHN3DP1UNLI15D</t>
  </si>
  <si>
    <t xml:space="preserve">AS43D500MPY02D-</t>
  </si>
  <si>
    <t xml:space="preserve">AS43D03GBPY05D-</t>
  </si>
  <si>
    <t xml:space="preserve">EJPNK3PYUNLI06D</t>
  </si>
  <si>
    <t xml:space="preserve">KOR3D10GBFY05D-</t>
  </si>
  <si>
    <t xml:space="preserve">USASSUNLIPY10D-</t>
  </si>
  <si>
    <t xml:space="preserve">USASSUNLIPY30D-</t>
  </si>
  <si>
    <t xml:space="preserve">PHL3D10GBFY15D-</t>
  </si>
  <si>
    <t xml:space="preserve">THA3D05GBFY05D-</t>
  </si>
  <si>
    <t xml:space="preserve">ESGP3DFY10GB10D</t>
  </si>
  <si>
    <t xml:space="preserve">ETHA3DPY01GB05D</t>
  </si>
  <si>
    <t xml:space="preserve">ECHN3DFY20GB15D</t>
  </si>
  <si>
    <t xml:space="preserve">ECHN3DFY30GB10D</t>
  </si>
  <si>
    <t xml:space="preserve">ECHN3DFY30GB30D</t>
  </si>
  <si>
    <t xml:space="preserve">ECHMWMPY03GB07D</t>
  </si>
  <si>
    <t xml:space="preserve">ECHM3DPY01GB05D</t>
  </si>
  <si>
    <t xml:space="preserve">CHN3D500MPY03D-</t>
  </si>
  <si>
    <t xml:space="preserve">CHN3D500MPY05D-</t>
  </si>
  <si>
    <t xml:space="preserve">CHN3D10GBFY10D-</t>
  </si>
  <si>
    <t xml:space="preserve">CHN3D20GBFY30D-</t>
  </si>
  <si>
    <t xml:space="preserve">CHN3DUNLIP104D-</t>
  </si>
  <si>
    <t xml:space="preserve">SGP3DUNLIP203D-</t>
  </si>
  <si>
    <t xml:space="preserve">ECHMWMPY02GB03D</t>
  </si>
  <si>
    <t xml:space="preserve">ECHMWMFY20GB05D</t>
  </si>
  <si>
    <t xml:space="preserve">ETHABCFY15GB07D</t>
  </si>
  <si>
    <t xml:space="preserve">ECHMJYPY02GB05D</t>
  </si>
  <si>
    <t xml:space="preserve">ESGP3DPY300M01D</t>
  </si>
  <si>
    <t xml:space="preserve">ETHA3DP2UNLI08D</t>
  </si>
  <si>
    <t xml:space="preserve">EJPNK3PYUNLI10D</t>
  </si>
  <si>
    <t xml:space="preserve">USASSUNLIPY15D-</t>
  </si>
  <si>
    <t xml:space="preserve">KOR3D20GBFY15D-</t>
  </si>
  <si>
    <t xml:space="preserve">JPN3D01GBPY10D-</t>
  </si>
  <si>
    <t xml:space="preserve">EJPNK3PYUNLI05D</t>
  </si>
  <si>
    <t xml:space="preserve">EAS3D02GBPY05D-</t>
  </si>
  <si>
    <t xml:space="preserve">ETWNWMPY03GB07D</t>
  </si>
  <si>
    <t xml:space="preserve">ECHN3DFY50GB15D</t>
  </si>
  <si>
    <t xml:space="preserve">ETWNWMFY20GB30D</t>
  </si>
  <si>
    <t xml:space="preserve">EAS43DFY05GB30D</t>
  </si>
  <si>
    <t xml:space="preserve">EEAS3DPY01GB07D</t>
  </si>
  <si>
    <t xml:space="preserve">EW243DFY01GB10D</t>
  </si>
  <si>
    <t xml:space="preserve">EKHMWMPY02GB05D</t>
  </si>
  <si>
    <t xml:space="preserve">EKHMWMPY03GB02D</t>
  </si>
  <si>
    <t xml:space="preserve">EIDN3DFY10GB10D</t>
  </si>
  <si>
    <t xml:space="preserve">EJPN3DPY03GB07D</t>
  </si>
  <si>
    <t xml:space="preserve">EJPN3DPY500M01D</t>
  </si>
  <si>
    <t xml:space="preserve">EJPN3DPY500M03D</t>
  </si>
  <si>
    <t xml:space="preserve">EJPN3DFY03GB30D</t>
  </si>
  <si>
    <t xml:space="preserve">EINDJYFY05GB05D</t>
  </si>
  <si>
    <t xml:space="preserve">EINDJYPY500M01D</t>
  </si>
  <si>
    <t xml:space="preserve">EINDJYPY02GB07D</t>
  </si>
  <si>
    <t xml:space="preserve">EE33BCFY10GB05D</t>
  </si>
  <si>
    <t xml:space="preserve">EJPN3DPY01GB06D</t>
  </si>
  <si>
    <t xml:space="preserve">EE33BCFY05GB30D</t>
  </si>
  <si>
    <t xml:space="preserve">EPHL3DFY03GB07D</t>
  </si>
  <si>
    <t xml:space="preserve">EMAL3DPY01GB03D</t>
  </si>
  <si>
    <t xml:space="preserve">EKHMWMFY05GB10D</t>
  </si>
  <si>
    <t xml:space="preserve">EEAS3DPY03GB07D</t>
  </si>
  <si>
    <t xml:space="preserve">ECHN3DFY03GB05D</t>
  </si>
  <si>
    <t xml:space="preserve">ETWNWMFY05GB30D</t>
  </si>
  <si>
    <t xml:space="preserve">ECHMJYPY500M15D</t>
  </si>
  <si>
    <t xml:space="preserve">ECHN3DP1UNLI30D</t>
  </si>
  <si>
    <t xml:space="preserve">EAS3D02GBPY03D-</t>
  </si>
  <si>
    <t xml:space="preserve">EAS3D03GBPY03D-</t>
  </si>
  <si>
    <t xml:space="preserve">TWNJY02GBPY05D-</t>
  </si>
  <si>
    <t xml:space="preserve">AS43D01GBPY03D-</t>
  </si>
  <si>
    <t xml:space="preserve">KOR3D01GBPY04D-</t>
  </si>
  <si>
    <t xml:space="preserve">MAL3D03GBPY04D-</t>
  </si>
  <si>
    <t xml:space="preserve">PHL3D02GBPY05D-</t>
  </si>
  <si>
    <t xml:space="preserve">SGP3D02GBPY05D-</t>
  </si>
  <si>
    <t xml:space="preserve">EASIBCPY500M05D</t>
  </si>
  <si>
    <t xml:space="preserve">ETWNJYFY20GB30D</t>
  </si>
  <si>
    <t xml:space="preserve">EJPN3DFY20GB07D</t>
  </si>
  <si>
    <t xml:space="preserve">WO1OT20GBFX28D</t>
  </si>
  <si>
    <t xml:space="preserve">ETHA3D01GBFY05D</t>
  </si>
  <si>
    <t xml:space="preserve">ECHM3DPY01GB07D</t>
  </si>
  <si>
    <t xml:space="preserve">EAS43DP2UNLI15D</t>
  </si>
  <si>
    <t xml:space="preserve">CHN3D05GBPY03D-</t>
  </si>
  <si>
    <t xml:space="preserve">CHN3D03GBPY06D-</t>
  </si>
  <si>
    <t xml:space="preserve">CHN3D03GBPY14D-</t>
  </si>
  <si>
    <t xml:space="preserve">EKOR3DP2UNLI20D</t>
  </si>
  <si>
    <t xml:space="preserve">ECNM3DFY15GB30D</t>
  </si>
  <si>
    <t xml:space="preserve">ECHMWMFY05GB05D</t>
  </si>
  <si>
    <t xml:space="preserve">ECHMWMPY01GB07D</t>
  </si>
  <si>
    <t xml:space="preserve">ECHMWMPY01GB10D</t>
  </si>
  <si>
    <t xml:space="preserve">ECHN3DFY30GB15D</t>
  </si>
  <si>
    <t xml:space="preserve">ECHN3DFY10GB15D</t>
  </si>
  <si>
    <t xml:space="preserve">ESGP3DPY01GB07D</t>
  </si>
  <si>
    <t xml:space="preserve">EJPN3DFY20GB10D</t>
  </si>
  <si>
    <t xml:space="preserve">EJPN3DFY10GB05D</t>
  </si>
  <si>
    <t xml:space="preserve">INDJY01GBPY07D-</t>
  </si>
  <si>
    <t xml:space="preserve">EJPN3DFY05GB07D</t>
  </si>
  <si>
    <t xml:space="preserve">EASIBCPY02GB07D</t>
  </si>
  <si>
    <t xml:space="preserve">ETHA3DP2UNLI15D</t>
  </si>
  <si>
    <t xml:space="preserve">ETHA3DP2UNLI30D</t>
  </si>
  <si>
    <t xml:space="preserve">EUSABCPY01GB20D</t>
  </si>
  <si>
    <t xml:space="preserve">EUSABCFY10GB15D</t>
  </si>
  <si>
    <t xml:space="preserve">SGP3D01GBPY03D-</t>
  </si>
  <si>
    <t xml:space="preserve">JPN3D03GBPY05D-</t>
  </si>
  <si>
    <t xml:space="preserve">JPN3D10GBFY10D-</t>
  </si>
  <si>
    <t xml:space="preserve">KOR3D10GBFY15D-</t>
  </si>
  <si>
    <t xml:space="preserve">HKMBC02GBPY05D-</t>
  </si>
  <si>
    <t xml:space="preserve">IDN3D02GBPY05D-</t>
  </si>
  <si>
    <t xml:space="preserve">AS43D01GBPY02D-</t>
  </si>
  <si>
    <t xml:space="preserve">AP13D02GBPY07D-</t>
  </si>
  <si>
    <t xml:space="preserve">AP13D10GBFY15D-</t>
  </si>
  <si>
    <t xml:space="preserve">EAS3D10GBFY30D-</t>
  </si>
  <si>
    <t xml:space="preserve">EU13D02GBPY10D-</t>
  </si>
  <si>
    <t xml:space="preserve">ETWNWMPY01GB03D</t>
  </si>
  <si>
    <t xml:space="preserve">ECHN3DPY02GB15D</t>
  </si>
  <si>
    <t xml:space="preserve">ECHN3DPY300M01D</t>
  </si>
  <si>
    <t xml:space="preserve">EAS43DPY01GB10D</t>
  </si>
  <si>
    <t xml:space="preserve">EEAS3DPY01GB05D</t>
  </si>
  <si>
    <t xml:space="preserve">EINDWMFY10GB05D</t>
  </si>
  <si>
    <t xml:space="preserve">EE33UBPY01GB10D</t>
  </si>
  <si>
    <t xml:space="preserve">EKHMWMFY05GB05D</t>
  </si>
  <si>
    <t xml:space="preserve">EMAL3DPY03GB03D</t>
  </si>
  <si>
    <t xml:space="preserve">EMAL3DPY03GB05D</t>
  </si>
  <si>
    <t xml:space="preserve">EJPNJYFY05GB05D</t>
  </si>
  <si>
    <t xml:space="preserve">EMAL3DPY01GB07D</t>
  </si>
  <si>
    <t xml:space="preserve">EJPNK2PYUNLI12D</t>
  </si>
  <si>
    <t xml:space="preserve">EPHL3DPY01GB07D</t>
  </si>
  <si>
    <t xml:space="preserve">EE33BCFY20GB07D</t>
  </si>
  <si>
    <t xml:space="preserve">EE33BCFY30GB30D</t>
  </si>
  <si>
    <t xml:space="preserve">EE33BCFY05GB07D</t>
  </si>
  <si>
    <t xml:space="preserve">EHKMBCPY03GB07D</t>
  </si>
  <si>
    <t xml:space="preserve">EKOR3DPY500M01D</t>
  </si>
  <si>
    <t xml:space="preserve">EKOR3DPY03GB03D</t>
  </si>
  <si>
    <t xml:space="preserve">EKOR3DFY20GB15D</t>
  </si>
  <si>
    <t xml:space="preserve">EKOR3DPY02GB02D</t>
  </si>
  <si>
    <t xml:space="preserve">EIDN3DFY10GB15D</t>
  </si>
  <si>
    <t xml:space="preserve">EJPN3DFY30GB30D</t>
  </si>
  <si>
    <t xml:space="preserve">EJPN3DP1UNLI10D</t>
  </si>
  <si>
    <t xml:space="preserve">EJPN3DPY03GB02D</t>
  </si>
  <si>
    <t xml:space="preserve">EIDN3DFY05GB05D</t>
  </si>
  <si>
    <t xml:space="preserve">EJPN3DPY02GB02D</t>
  </si>
  <si>
    <t xml:space="preserve">EIDN3DPY01GB07D</t>
  </si>
  <si>
    <t xml:space="preserve">EINDJYFY05GB10D</t>
  </si>
  <si>
    <t xml:space="preserve">EKOR3DFY20GB07D</t>
  </si>
  <si>
    <t xml:space="preserve">EKOR3DPY01GB02D</t>
  </si>
  <si>
    <t xml:space="preserve">EKOR3DP1UNLI01D</t>
  </si>
  <si>
    <t xml:space="preserve">EINDJYPY02GB03D</t>
  </si>
  <si>
    <t xml:space="preserve">EE33BCFY05GB15D</t>
  </si>
  <si>
    <t xml:space="preserve">EPHL3DFY05GB15D</t>
  </si>
  <si>
    <t xml:space="preserve">ELAOWMPY01GB20D</t>
  </si>
  <si>
    <t xml:space="preserve">EMAL3DPY02GB07D</t>
  </si>
  <si>
    <t xml:space="preserve">EMAL3DFY10GB15D</t>
  </si>
  <si>
    <t xml:space="preserve">EE33UBPY01GB05D</t>
  </si>
  <si>
    <t xml:space="preserve">EE33UBPY01GB07D</t>
  </si>
  <si>
    <t xml:space="preserve">EANZBCFY20GB15D</t>
  </si>
  <si>
    <t xml:space="preserve">EANZBCFY03GB07D</t>
  </si>
  <si>
    <t xml:space="preserve">EANZWMFY05GB15D</t>
  </si>
  <si>
    <t xml:space="preserve">EAP13DPY02GB10D</t>
  </si>
  <si>
    <t xml:space="preserve">EAS43DPY03GB07D</t>
  </si>
  <si>
    <t xml:space="preserve">EAS43DFY10GB03D</t>
  </si>
  <si>
    <t xml:space="preserve">ESEA3DFY10GB05D</t>
  </si>
  <si>
    <t xml:space="preserve">ECHN3DPY01GB30D</t>
  </si>
  <si>
    <t xml:space="preserve">EAS3D03GBPY15D-</t>
  </si>
  <si>
    <t xml:space="preserve">TWNJY02GBPY07D-</t>
  </si>
  <si>
    <t xml:space="preserve">TWNJY03GBPY05D-</t>
  </si>
  <si>
    <t xml:space="preserve">W223D01GBPY01D-</t>
  </si>
  <si>
    <t xml:space="preserve">AS43D03GBPY03D-</t>
  </si>
  <si>
    <t xml:space="preserve">KOR3D01GBPY10D-</t>
  </si>
  <si>
    <t xml:space="preserve">CHMWM05GBFY05D-</t>
  </si>
  <si>
    <t xml:space="preserve">TWNWM03GBPY05D-</t>
  </si>
  <si>
    <t xml:space="preserve">MAL3D01GBPY06D-</t>
  </si>
  <si>
    <t xml:space="preserve">MAL3D01GBPY03D-</t>
  </si>
  <si>
    <t xml:space="preserve">IDN3D03GBPY05D-</t>
  </si>
  <si>
    <t xml:space="preserve">KOR3D02GBPY10D-</t>
  </si>
  <si>
    <t xml:space="preserve">JPN3D03GBPY07D-</t>
  </si>
  <si>
    <t xml:space="preserve">SGP3D05GBFY15D-</t>
  </si>
  <si>
    <t xml:space="preserve">EASIBCPY01GB01D</t>
  </si>
  <si>
    <t xml:space="preserve">EUSABCPY02GB10D</t>
  </si>
  <si>
    <t xml:space="preserve">EASIJYFY05GB30D</t>
  </si>
  <si>
    <t xml:space="preserve">EJPN3DFY05GB05D</t>
  </si>
  <si>
    <t xml:space="preserve">E33BC30GBFY15D-</t>
  </si>
  <si>
    <t xml:space="preserve">EJPN3DFY10GB07D</t>
  </si>
  <si>
    <t xml:space="preserve">TWNJY10GBFY30D-</t>
  </si>
  <si>
    <t xml:space="preserve">E33BC500MPY05D-</t>
  </si>
  <si>
    <t xml:space="preserve">ETWN3DPY03GB03D</t>
  </si>
  <si>
    <t xml:space="preserve">ESGP3DFY20GB15D</t>
  </si>
  <si>
    <t xml:space="preserve">ECHN3DFY05GB07D</t>
  </si>
  <si>
    <t xml:space="preserve">ECHMWMFY05GB03D</t>
  </si>
  <si>
    <t xml:space="preserve">ECHN3DFY50GB07D</t>
  </si>
  <si>
    <t xml:space="preserve">ECHN3DPY02GB08D</t>
  </si>
  <si>
    <t xml:space="preserve">ECHMWMFY10GB07D</t>
  </si>
  <si>
    <t xml:space="preserve">ECHMWMPY01GB03D</t>
  </si>
  <si>
    <t xml:space="preserve">CHN3D03GBPY08D-</t>
  </si>
  <si>
    <t xml:space="preserve">AS43DUNLIP207D-</t>
  </si>
  <si>
    <t xml:space="preserve">JPN3DUNLIP215D-</t>
  </si>
  <si>
    <t xml:space="preserve">MAL3DUNLIP205D-</t>
  </si>
  <si>
    <t xml:space="preserve">KOR3DUNLIP204D-</t>
  </si>
  <si>
    <t xml:space="preserve">KOR3DUNLIP207D-</t>
  </si>
  <si>
    <t xml:space="preserve">SGP3DUNLIP204D-</t>
  </si>
  <si>
    <t xml:space="preserve">CHN3DUNLIP230D-</t>
  </si>
  <si>
    <t xml:space="preserve">TWN3DUNLIP205D-</t>
  </si>
  <si>
    <t xml:space="preserve">CHN3D30GBFY15D-</t>
  </si>
  <si>
    <t xml:space="preserve">CHN3D30GBFY07D-</t>
  </si>
  <si>
    <t xml:space="preserve">CHN3D05GBFY05D-</t>
  </si>
  <si>
    <t xml:space="preserve">CHN3D05GBPY07D-</t>
  </si>
  <si>
    <t xml:space="preserve">CHN3D500MPY01D-</t>
  </si>
  <si>
    <t xml:space="preserve">CHN3D02GBPY15D-</t>
  </si>
  <si>
    <t xml:space="preserve">ECHN3DFY20GB20D</t>
  </si>
  <si>
    <t xml:space="preserve">ESGP3DP1UNLI04D</t>
  </si>
  <si>
    <t xml:space="preserve">ESGP3DFY01GB03D</t>
  </si>
  <si>
    <t xml:space="preserve">ESGP3DFY15GB30D</t>
  </si>
  <si>
    <t xml:space="preserve">EMYS3DPY300M01D</t>
  </si>
  <si>
    <t xml:space="preserve">ETHA3DP1UNLI01D</t>
  </si>
  <si>
    <t xml:space="preserve">TWNJY02GBPY04D-</t>
  </si>
  <si>
    <t xml:space="preserve">CNMCU07GBFY08D</t>
  </si>
  <si>
    <t xml:space="preserve">CNMCU03GBFY03D</t>
  </si>
  <si>
    <t xml:space="preserve">MRFJY03GBPY15D-</t>
  </si>
  <si>
    <t xml:space="preserve">EASIBCPY500M15D</t>
  </si>
  <si>
    <t xml:space="preserve">EASIBCPY500M07D</t>
  </si>
  <si>
    <t xml:space="preserve">EUSABCPY01GB07D</t>
  </si>
  <si>
    <t xml:space="preserve">EUSABCFY01GB15D</t>
  </si>
  <si>
    <t xml:space="preserve">EASIBCPY02GB01D</t>
  </si>
  <si>
    <t xml:space="preserve">EUSABCPY02GB07D</t>
  </si>
  <si>
    <t xml:space="preserve">SGP3D10GBFY15D-</t>
  </si>
  <si>
    <t xml:space="preserve">SGP3D03GBPY05D-</t>
  </si>
  <si>
    <t xml:space="preserve">THA3D02GBPY03D-</t>
  </si>
  <si>
    <t xml:space="preserve">THA3D03GBPY05D-</t>
  </si>
  <si>
    <t xml:space="preserve">JPN3D03GBPY10D-</t>
  </si>
  <si>
    <t xml:space="preserve">JPN3D02GBPY10D-</t>
  </si>
  <si>
    <t xml:space="preserve">PHL3D02GBPY03D-</t>
  </si>
  <si>
    <t xml:space="preserve">KOR3D05GBPY06D-</t>
  </si>
  <si>
    <t xml:space="preserve">KOR3D02GBPY06D-</t>
  </si>
  <si>
    <t xml:space="preserve">IDN3D10GBFY15D-</t>
  </si>
  <si>
    <t xml:space="preserve">IDN3D02GBPY15D-</t>
  </si>
  <si>
    <t xml:space="preserve">EJPNK3PYUNLI08D</t>
  </si>
  <si>
    <t xml:space="preserve">MAL3D02GBPY05D-</t>
  </si>
  <si>
    <t xml:space="preserve">MAL3D02GBPY03D-</t>
  </si>
  <si>
    <t xml:space="preserve">MAL3D03GBPY03D-</t>
  </si>
  <si>
    <t xml:space="preserve">AS43D01GBPY07D-</t>
  </si>
  <si>
    <t xml:space="preserve">TWNWM02GBPY05D-</t>
  </si>
  <si>
    <t xml:space="preserve">KOR3D03GBPY07D-</t>
  </si>
  <si>
    <t xml:space="preserve">KOR3D02GBPY15D-</t>
  </si>
  <si>
    <t xml:space="preserve">TWNJY03GBPY07D-</t>
  </si>
  <si>
    <t xml:space="preserve">JPN3D03GBFY15D-</t>
  </si>
  <si>
    <t xml:space="preserve">ECHMBCPY03GB05D</t>
  </si>
  <si>
    <t xml:space="preserve">ETWNWMPY01GB07D</t>
  </si>
  <si>
    <t xml:space="preserve">ETWNWMPY02GB07D</t>
  </si>
  <si>
    <t xml:space="preserve">ETWNWMPY02GB03D</t>
  </si>
  <si>
    <t xml:space="preserve">ESEA3DPY03GB02D</t>
  </si>
  <si>
    <t xml:space="preserve">EAS43DPY02GB10D</t>
  </si>
  <si>
    <t xml:space="preserve">EEAS3DPY03GB03D</t>
  </si>
  <si>
    <t xml:space="preserve">EAP13DPY01GB15D</t>
  </si>
  <si>
    <t xml:space="preserve">EAP13DFY20GB30D</t>
  </si>
  <si>
    <t xml:space="preserve">EEAS3DFY10GB30D</t>
  </si>
  <si>
    <t xml:space="preserve">EANZWMFY20GB07D</t>
  </si>
  <si>
    <t xml:space="preserve">EANZBCFY10GB07D</t>
  </si>
  <si>
    <t xml:space="preserve">EE33UBPY500M10D</t>
  </si>
  <si>
    <t xml:space="preserve">EEU13DPY02GB10D</t>
  </si>
  <si>
    <t xml:space="preserve">EEU13DFY20GB15D</t>
  </si>
  <si>
    <t xml:space="preserve">EEU13DP1UNLI03D</t>
  </si>
  <si>
    <t xml:space="preserve">EUSA3DFY05GB15D</t>
  </si>
  <si>
    <t xml:space="preserve">EMAL3DPY02GB03D</t>
  </si>
  <si>
    <t xml:space="preserve">ELAOWMFY05GB05D</t>
  </si>
  <si>
    <t xml:space="preserve">EMAL3DFY01GB03D</t>
  </si>
  <si>
    <t xml:space="preserve">EPHL3DPY03GB05D</t>
  </si>
  <si>
    <t xml:space="preserve">EJPNK2PYUNLI09D</t>
  </si>
  <si>
    <t xml:space="preserve">EE33BCFY20GB05D</t>
  </si>
  <si>
    <t xml:space="preserve">EJPN3DPY02GB04D</t>
  </si>
  <si>
    <t xml:space="preserve">EJPN3DFY02GB03D</t>
  </si>
  <si>
    <t xml:space="preserve">EKOR3DP1UNLI04D</t>
  </si>
  <si>
    <t xml:space="preserve">EKOR3DFY05GB05D</t>
  </si>
  <si>
    <t xml:space="preserve">EKOR3DFY10GB10D</t>
  </si>
  <si>
    <t xml:space="preserve">EIDN3DPY03GB05D</t>
  </si>
  <si>
    <t xml:space="preserve">EJPNBCPY02GB10D</t>
  </si>
  <si>
    <t xml:space="preserve">EINDJYFY20GB15D</t>
  </si>
  <si>
    <t xml:space="preserve">EINDJYPY500M10D</t>
  </si>
  <si>
    <t xml:space="preserve">EJPN3DPY01GB20D</t>
  </si>
  <si>
    <t xml:space="preserve">EJPN3DPY500M02D</t>
  </si>
  <si>
    <t xml:space="preserve">EJPN3DP1UNLI03D</t>
  </si>
  <si>
    <t xml:space="preserve">EKOR3DFY10GB07D</t>
  </si>
  <si>
    <t xml:space="preserve">EKOR3DPY03GB04D</t>
  </si>
  <si>
    <t xml:space="preserve">EKOR3DPY15HM02D</t>
  </si>
  <si>
    <t xml:space="preserve">EKOR3DPY15HM05D</t>
  </si>
  <si>
    <t xml:space="preserve">EINDJYPY01GB05D</t>
  </si>
  <si>
    <t xml:space="preserve">EKOR3DPY300M01D</t>
  </si>
  <si>
    <t xml:space="preserve">EKOR3DPY500M02D</t>
  </si>
  <si>
    <t xml:space="preserve">EKOR3DPY500M03D</t>
  </si>
  <si>
    <t xml:space="preserve">EKOR3DPY500M05D</t>
  </si>
  <si>
    <t xml:space="preserve">EHKMBCPY02GB07D</t>
  </si>
  <si>
    <t xml:space="preserve">ERUSBCFY10GB10D</t>
  </si>
  <si>
    <t xml:space="preserve">EJPNBCPY800M15D</t>
  </si>
  <si>
    <t xml:space="preserve">EPHL3DFY05GB10D</t>
  </si>
  <si>
    <t xml:space="preserve">EPHL3DPY01GB10D</t>
  </si>
  <si>
    <t xml:space="preserve">EPHL3DPY01GB03D</t>
  </si>
  <si>
    <t xml:space="preserve">EPHL3DFY20GB15D</t>
  </si>
  <si>
    <t xml:space="preserve">EKORB1PXUNLI15D</t>
  </si>
  <si>
    <t xml:space="preserve">ELAOWMPY01GB03D</t>
  </si>
  <si>
    <t xml:space="preserve">EKOR3DPY500M07D</t>
  </si>
  <si>
    <t xml:space="preserve">EMAL3DFY20GB15D</t>
  </si>
  <si>
    <t xml:space="preserve">EEU13DP1UNLI05D</t>
  </si>
  <si>
    <t xml:space="preserve">EEU13DPY03GB10D</t>
  </si>
  <si>
    <t xml:space="preserve">EEURWMFX100G30D</t>
  </si>
  <si>
    <t xml:space="preserve">EE33UBPY02GB10D</t>
  </si>
  <si>
    <t xml:space="preserve">EE33UBPY02GB15D</t>
  </si>
  <si>
    <t xml:space="preserve">EKHMWMPY03GB05D</t>
  </si>
  <si>
    <t xml:space="preserve">EANZWMPY03GB03D</t>
  </si>
  <si>
    <t xml:space="preserve">EANZBCFY01GB07D</t>
  </si>
  <si>
    <t xml:space="preserve">EANZBCFY05GB10D</t>
  </si>
  <si>
    <t xml:space="preserve">EANZBCFY05GB03D</t>
  </si>
  <si>
    <t xml:space="preserve">EEAS3DFY20GB15D</t>
  </si>
  <si>
    <t xml:space="preserve">EEAS3DFY20GB30D</t>
  </si>
  <si>
    <t xml:space="preserve">EINDWMFY05GB07D</t>
  </si>
  <si>
    <t xml:space="preserve">EEAS3DPY02GB03D</t>
  </si>
  <si>
    <t xml:space="preserve">EINDWMPY01GB05D</t>
  </si>
  <si>
    <t xml:space="preserve">CHMBC01GBPY07D-</t>
  </si>
  <si>
    <t xml:space="preserve">CHMBC03GBPY07D-</t>
  </si>
  <si>
    <t xml:space="preserve">EAP13DFY10GB30D</t>
  </si>
  <si>
    <t xml:space="preserve">EAP13DFY10GB05D</t>
  </si>
  <si>
    <t xml:space="preserve">EANZWMPY01GB05D</t>
  </si>
  <si>
    <t xml:space="preserve">EAP13DPY03GB15D</t>
  </si>
  <si>
    <t xml:space="preserve">EAP13DPY01GB10D</t>
  </si>
  <si>
    <t xml:space="preserve">ESEA3DPY02GB10D</t>
  </si>
  <si>
    <t xml:space="preserve">EAS43DPY02GB03D</t>
  </si>
  <si>
    <t xml:space="preserve">EAS43DPY01GB30D</t>
  </si>
  <si>
    <t xml:space="preserve">EAS43DPY02GB07D</t>
  </si>
  <si>
    <t xml:space="preserve">ESEA3DPY01GB10D</t>
  </si>
  <si>
    <t xml:space="preserve">EAS43DP1UNLI20D</t>
  </si>
  <si>
    <t xml:space="preserve">ANZJY05GBFY10D-</t>
  </si>
  <si>
    <t xml:space="preserve">ANZJY05GBFY20D-</t>
  </si>
  <si>
    <t xml:space="preserve">ANZJY10GBFY10D-</t>
  </si>
  <si>
    <t xml:space="preserve">ANZJY10GBFY20D-</t>
  </si>
  <si>
    <t xml:space="preserve">EAS3D01GBPY10D-</t>
  </si>
  <si>
    <t xml:space="preserve">AP13D03GBPY05D-</t>
  </si>
  <si>
    <t xml:space="preserve">EAS3D02GBPY10D-</t>
  </si>
  <si>
    <t xml:space="preserve">KOR3D02GBPY03D-</t>
  </si>
  <si>
    <t xml:space="preserve">GLBJY06GBFY15D-</t>
  </si>
  <si>
    <t xml:space="preserve">KOR3D01GBPY07D-</t>
  </si>
  <si>
    <t xml:space="preserve">AS43D02GBPY02D-</t>
  </si>
  <si>
    <t xml:space="preserve">AP13D20GBFY30D-</t>
  </si>
  <si>
    <t xml:space="preserve">TWN3D01GBPY05D-</t>
  </si>
  <si>
    <t xml:space="preserve">TWN3D20GBFY05D-</t>
  </si>
  <si>
    <t xml:space="preserve">TWN3D03GBPY05D-</t>
  </si>
  <si>
    <t xml:space="preserve">TWNWM20GBFY30D-</t>
  </si>
  <si>
    <t xml:space="preserve">MAL3D02GBPY07D-</t>
  </si>
  <si>
    <t xml:space="preserve">MAL3D03GBPY06D-</t>
  </si>
  <si>
    <t xml:space="preserve">MAL3D20GBFY30D-</t>
  </si>
  <si>
    <t xml:space="preserve">HKG3D10GBFY05D-</t>
  </si>
  <si>
    <t xml:space="preserve">MAL3D01GBPY05D-</t>
  </si>
  <si>
    <t xml:space="preserve">KOR3DUNLIP107D-</t>
  </si>
  <si>
    <t xml:space="preserve">PHL3D03GBPY05D-</t>
  </si>
  <si>
    <t xml:space="preserve">EUSABCFY10GB30D</t>
  </si>
  <si>
    <t xml:space="preserve">ENACBCPY01GB30D</t>
  </si>
  <si>
    <t xml:space="preserve">EUSABCPY02GB15D</t>
  </si>
  <si>
    <t xml:space="preserve">EUSABCPY01GB10D</t>
  </si>
  <si>
    <t xml:space="preserve">ECHM3DP2UNLI07D</t>
  </si>
  <si>
    <t xml:space="preserve">ECHN3DP2UNLI04D</t>
  </si>
  <si>
    <t xml:space="preserve">EASIJYFY05GB07D</t>
  </si>
  <si>
    <t xml:space="preserve">ESEAJYFY10GB03D</t>
  </si>
  <si>
    <t xml:space="preserve">E33BC10GBFY15D-</t>
  </si>
  <si>
    <t xml:space="preserve">EJPN3DFY10GB10D</t>
  </si>
  <si>
    <t xml:space="preserve">EJPN3DFY20GB05D</t>
  </si>
  <si>
    <t xml:space="preserve">ECHMJYPY01GB15D</t>
  </si>
  <si>
    <t xml:space="preserve">ETURWMFY10GB07D</t>
  </si>
  <si>
    <t xml:space="preserve">ECHN3DFY03GB07D</t>
  </si>
  <si>
    <t xml:space="preserve">ESGP3DPY03GB07D</t>
  </si>
  <si>
    <t xml:space="preserve">ECHN3DPY03GB08D</t>
  </si>
  <si>
    <t xml:space="preserve">ECHN3DFY20GB05D</t>
  </si>
  <si>
    <t xml:space="preserve">ECHMWMFY05GB07D</t>
  </si>
  <si>
    <t xml:space="preserve">EKOR3DP2UNLI30D</t>
  </si>
  <si>
    <t xml:space="preserve">CHN3D03GBPY15D-</t>
  </si>
  <si>
    <t xml:space="preserve">CHN3D05GBFY10D-</t>
  </si>
  <si>
    <t xml:space="preserve">CHN3D30GBFY10D-</t>
  </si>
  <si>
    <t xml:space="preserve">CHN3D50GBFY10D-</t>
  </si>
  <si>
    <t xml:space="preserve">TWN3DUNLIP203D-</t>
  </si>
  <si>
    <t xml:space="preserve">JPN3DUNLIP210D-</t>
  </si>
  <si>
    <t xml:space="preserve">ANZ3D03GBPY07D-</t>
  </si>
  <si>
    <t xml:space="preserve">MAL3DUNLIP203D-</t>
  </si>
  <si>
    <t xml:space="preserve">CHN3DUNLIP210D-</t>
  </si>
  <si>
    <t xml:space="preserve">CHN3DUNLIP215D-</t>
  </si>
  <si>
    <t xml:space="preserve">ESEABCPY02GB05D</t>
  </si>
  <si>
    <t xml:space="preserve">EGBRBCFY05GB03D</t>
  </si>
  <si>
    <t xml:space="preserve">ANZ3D05GBFY15D-</t>
  </si>
  <si>
    <t xml:space="preserve">CHN3DUNLIP130D-</t>
  </si>
  <si>
    <t xml:space="preserve">CHN3D30GBFY30D-</t>
  </si>
  <si>
    <t xml:space="preserve">CHN3D10GBFY30D-</t>
  </si>
  <si>
    <t xml:space="preserve">CHN3D10GBFY20D-</t>
  </si>
  <si>
    <t xml:space="preserve">CHN3D02GBPY08D-</t>
  </si>
  <si>
    <t xml:space="preserve">EAREBCPY01GB02D</t>
  </si>
  <si>
    <t xml:space="preserve">ECHM3DPY02GB05D</t>
  </si>
  <si>
    <t xml:space="preserve">ECNM3DFY05GB03D</t>
  </si>
  <si>
    <t xml:space="preserve">ECHMWMFY10GB10D</t>
  </si>
  <si>
    <t xml:space="preserve">ECHMWMFY20GB15D</t>
  </si>
  <si>
    <t xml:space="preserve">ECHMWMPY02GB10D</t>
  </si>
  <si>
    <t xml:space="preserve">ECHN3DFY02GB03D</t>
  </si>
  <si>
    <t xml:space="preserve">ESGP3DPY03GB10D</t>
  </si>
  <si>
    <t xml:space="preserve">EPHL3DPY300M01D</t>
  </si>
  <si>
    <t xml:space="preserve">ESGP3DPY01GB10D</t>
  </si>
  <si>
    <t xml:space="preserve">ESGP3DPY02GB07D</t>
  </si>
  <si>
    <t xml:space="preserve">ESGP3DPY02GB10D</t>
  </si>
  <si>
    <t xml:space="preserve">ESGP3DFY10GB30D</t>
  </si>
  <si>
    <t xml:space="preserve">ESGP3DPY01GB15D</t>
  </si>
  <si>
    <t xml:space="preserve">ESGP3DPY01GB30D</t>
  </si>
  <si>
    <t xml:space="preserve">ETWN3DPY01GB03D</t>
  </si>
  <si>
    <t xml:space="preserve">ECHMJYPY01GB01D</t>
  </si>
  <si>
    <t xml:space="preserve">ECHMJYPY01GB10D</t>
  </si>
  <si>
    <t xml:space="preserve">ETWN3DP1UNLI05D</t>
  </si>
  <si>
    <t xml:space="preserve">ETHA3DFY10GB05D</t>
  </si>
  <si>
    <t xml:space="preserve">EJPNBCFY05GB30D</t>
  </si>
  <si>
    <t xml:space="preserve">EJPN3DFY08GB30D</t>
  </si>
  <si>
    <t xml:space="preserve">MRFJY02GBPY30D-</t>
  </si>
  <si>
    <t xml:space="preserve">E33BC01GBPY30D-</t>
  </si>
  <si>
    <t xml:space="preserve">E33BC01GBPY07D-</t>
  </si>
  <si>
    <t xml:space="preserve">TWNJY02GBPY03D-</t>
  </si>
  <si>
    <t xml:space="preserve">TWNJY05GBFY30D-</t>
  </si>
  <si>
    <t xml:space="preserve">TWNJY01GBPY07D-</t>
  </si>
  <si>
    <t xml:space="preserve">ESEAJYFY05GB05D</t>
  </si>
  <si>
    <t xml:space="preserve">ETWNJYFY20GB15D</t>
  </si>
  <si>
    <t xml:space="preserve">ESEAJYFY10GB05D</t>
  </si>
  <si>
    <t xml:space="preserve">EASIJYFY05GB15D</t>
  </si>
  <si>
    <t xml:space="preserve">ENACBCPY01GB10D</t>
  </si>
  <si>
    <t xml:space="preserve">EJPN3DP2UNLI10D</t>
  </si>
  <si>
    <t xml:space="preserve">EUSABCPY02GB20D</t>
  </si>
  <si>
    <t xml:space="preserve">EUSAJYPY02GB30D</t>
  </si>
  <si>
    <t xml:space="preserve">ENACBCPY02GB07D</t>
  </si>
  <si>
    <t xml:space="preserve">JPN3D500MPY15D-</t>
  </si>
  <si>
    <t xml:space="preserve">SGP3D10GBFY10D-</t>
  </si>
  <si>
    <t xml:space="preserve">SGP3DUNLIP104D-</t>
  </si>
  <si>
    <t xml:space="preserve">JPN3D02GBPY06D-</t>
  </si>
  <si>
    <t xml:space="preserve">JPN3D02GBPY03D-</t>
  </si>
  <si>
    <t xml:space="preserve">PHL3D01GBPY03D-</t>
  </si>
  <si>
    <t xml:space="preserve">PHL3D01GBPY05D-</t>
  </si>
  <si>
    <t xml:space="preserve">PHL3D01GBPY07D-</t>
  </si>
  <si>
    <t xml:space="preserve">PHL3D01GBPY10D-</t>
  </si>
  <si>
    <t xml:space="preserve">CHN3D01GBPY15D-</t>
  </si>
  <si>
    <t xml:space="preserve">CHN3D01GBPY04D-</t>
  </si>
  <si>
    <t xml:space="preserve">CHN3D01GBPY06D-</t>
  </si>
  <si>
    <t xml:space="preserve">KOR3D20GBFY30D-</t>
  </si>
  <si>
    <t xml:space="preserve">USA3D01GBPY30D-</t>
  </si>
  <si>
    <t xml:space="preserve">JPN3D02GBFY03D-</t>
  </si>
  <si>
    <t xml:space="preserve">MAL3D01GBPY10D-</t>
  </si>
  <si>
    <t xml:space="preserve">JPN3D10GBFY05D-</t>
  </si>
  <si>
    <t xml:space="preserve">JPN3D05GBFY15D-</t>
  </si>
  <si>
    <t xml:space="preserve">AS43D01GBPY10D-</t>
  </si>
  <si>
    <t xml:space="preserve">TWN3D03GBPY07D-</t>
  </si>
  <si>
    <t xml:space="preserve">TWN3D03GBPY15D-</t>
  </si>
  <si>
    <t xml:space="preserve">TWN3D05GBFY03D-</t>
  </si>
  <si>
    <t xml:space="preserve">TWN3D05GBFY07D-</t>
  </si>
  <si>
    <t xml:space="preserve">TWNWM01GBPY07D-</t>
  </si>
  <si>
    <t xml:space="preserve">TWN3D02GBPY05D-</t>
  </si>
  <si>
    <t xml:space="preserve">CHMWM02GBPY10D-</t>
  </si>
  <si>
    <t xml:space="preserve">CHMWM03GBPY10D-</t>
  </si>
  <si>
    <t xml:space="preserve">TWNWM01GBPY03D-</t>
  </si>
  <si>
    <t xml:space="preserve">CHMWM10GBFY07D-</t>
  </si>
  <si>
    <t xml:space="preserve">CHMWM20GBFY15D-</t>
  </si>
  <si>
    <t xml:space="preserve">CHMWM20GBFY30D-</t>
  </si>
  <si>
    <t xml:space="preserve">AS43D02GBPY06D-</t>
  </si>
  <si>
    <t xml:space="preserve">AS43D05GBFY10D-</t>
  </si>
  <si>
    <t xml:space="preserve">KOR3D01GBPY06D-</t>
  </si>
  <si>
    <t xml:space="preserve">AS43D02GBPY10D-</t>
  </si>
  <si>
    <t xml:space="preserve">AS43D02GBPY30D-</t>
  </si>
  <si>
    <t xml:space="preserve">KOR3D01GBPY15D-</t>
  </si>
  <si>
    <t xml:space="preserve">KOR3D01GBPY20D-</t>
  </si>
  <si>
    <t xml:space="preserve">KOR3D03GBPY10D-</t>
  </si>
  <si>
    <t xml:space="preserve">KOR3D05GBFY05D-</t>
  </si>
  <si>
    <t xml:space="preserve">KOR3D05GBFY07D-</t>
  </si>
  <si>
    <t xml:space="preserve">AP13D02GBPY03D-</t>
  </si>
  <si>
    <t xml:space="preserve">AP13D02GBPY10D-</t>
  </si>
  <si>
    <t xml:space="preserve">AP13D03GBPY07D-</t>
  </si>
  <si>
    <t xml:space="preserve">CHMWM01GBPY05D-</t>
  </si>
  <si>
    <t xml:space="preserve">EU13D01GBPY10D-</t>
  </si>
  <si>
    <t xml:space="preserve">ANZJY20GBFY10D-</t>
  </si>
  <si>
    <t xml:space="preserve">AP13D01GBPY05D-</t>
  </si>
  <si>
    <t xml:space="preserve">ANZBC20GBFY30D-</t>
  </si>
  <si>
    <t xml:space="preserve">ANZJY20GBFY30D-</t>
  </si>
  <si>
    <t xml:space="preserve">EAS3D20GBFY15D-</t>
  </si>
  <si>
    <t xml:space="preserve">EAS3D20GBFY30D-</t>
  </si>
  <si>
    <t xml:space="preserve">JPN3D03GBFY30D-</t>
  </si>
  <si>
    <t xml:space="preserve">TWNJY03GBPY10D-</t>
  </si>
  <si>
    <t xml:space="preserve">TWNJY02GBPY15D-</t>
  </si>
  <si>
    <t xml:space="preserve">TWNJY03GBPY03D-</t>
  </si>
  <si>
    <t xml:space="preserve">ESEA3DFY10GB15D</t>
  </si>
  <si>
    <t xml:space="preserve">EAS43DFY10GB10D</t>
  </si>
  <si>
    <t xml:space="preserve">EAS43DFY20GB05D</t>
  </si>
  <si>
    <t xml:space="preserve">EAS43DFY20GB10D</t>
  </si>
  <si>
    <t xml:space="preserve">EAS43DFY20GB30D</t>
  </si>
  <si>
    <t xml:space="preserve">ESEA3DFY05GB05D</t>
  </si>
  <si>
    <t xml:space="preserve">EAS43DFY05GB10D</t>
  </si>
  <si>
    <t xml:space="preserve">EAS43DFY05GB15D</t>
  </si>
  <si>
    <t xml:space="preserve">EAS43DFY03GB07D</t>
  </si>
  <si>
    <t xml:space="preserve">ETWNW1FY05GB15D</t>
  </si>
  <si>
    <t xml:space="preserve">ESEA3DPY03GB07D</t>
  </si>
  <si>
    <t xml:space="preserve">EAS43DPY03GB15D</t>
  </si>
  <si>
    <t xml:space="preserve">ETWNWMPY03GB10D</t>
  </si>
  <si>
    <t xml:space="preserve">ECHMBCPY02GB03D</t>
  </si>
  <si>
    <t xml:space="preserve">ECHMBCPY03GB03D</t>
  </si>
  <si>
    <t xml:space="preserve">ECHMBCPY02GB10D</t>
  </si>
  <si>
    <t xml:space="preserve">ECHNBCPYUNLI05D</t>
  </si>
  <si>
    <t xml:space="preserve">ECHN3DPY02GB01D</t>
  </si>
  <si>
    <t xml:space="preserve">ECHN3DPY01GB06D</t>
  </si>
  <si>
    <t xml:space="preserve">ECHN3DPY03GB01D</t>
  </si>
  <si>
    <t xml:space="preserve">EAP13DPY03GB10D</t>
  </si>
  <si>
    <t xml:space="preserve">EANZWMFY10GB03D</t>
  </si>
  <si>
    <t xml:space="preserve">EANZWMFY10GB07D</t>
  </si>
  <si>
    <t xml:space="preserve">EANZWMPY01GB03D</t>
  </si>
  <si>
    <t xml:space="preserve">CHNBCUNLIPY05D-</t>
  </si>
  <si>
    <t xml:space="preserve">EINDWMPY01GB03D</t>
  </si>
  <si>
    <t xml:space="preserve">EINDWMPY02GB10D</t>
  </si>
  <si>
    <t xml:space="preserve">EINDWMFY05GB05D</t>
  </si>
  <si>
    <t xml:space="preserve">EANZBCFY08GB10D</t>
  </si>
  <si>
    <t xml:space="preserve">EANZBCFY03GB10D</t>
  </si>
  <si>
    <t xml:space="preserve">EANZBCFY03GB15D</t>
  </si>
  <si>
    <t xml:space="preserve">EANZBCFY03GB30D</t>
  </si>
  <si>
    <t xml:space="preserve">EKHMWMPY01GB05D</t>
  </si>
  <si>
    <t xml:space="preserve">EKHMWMPY02GB02D</t>
  </si>
  <si>
    <t xml:space="preserve">EANZBCFY01GB03D</t>
  </si>
  <si>
    <t xml:space="preserve">EANZBCFY10GB15D</t>
  </si>
  <si>
    <t xml:space="preserve">EE33UBPY02GB30D</t>
  </si>
  <si>
    <t xml:space="preserve">EEU13DPY03GB07D</t>
  </si>
  <si>
    <t xml:space="preserve">EEU13DFY10GB15D</t>
  </si>
  <si>
    <t xml:space="preserve">EEU13DPY01GB07D</t>
  </si>
  <si>
    <t xml:space="preserve">EEU13DPY01GB20D</t>
  </si>
  <si>
    <t xml:space="preserve">EMAL3DFY10GB30D</t>
  </si>
  <si>
    <t xml:space="preserve">EMAL3DPY02GB05D</t>
  </si>
  <si>
    <t xml:space="preserve">EE33BCPY02GB20D</t>
  </si>
  <si>
    <t xml:space="preserve">EUSA3DFY20GB30D</t>
  </si>
  <si>
    <t xml:space="preserve">EJPNJYFY10GB05D</t>
  </si>
  <si>
    <t xml:space="preserve">EJPNJYPY01GB10D</t>
  </si>
  <si>
    <t xml:space="preserve">ELAOWMPY01GB05D</t>
  </si>
  <si>
    <t xml:space="preserve">ELAOWMFY05GB07D</t>
  </si>
  <si>
    <t xml:space="preserve">ELAOWMFY10GB07D</t>
  </si>
  <si>
    <t xml:space="preserve">ELAOWMPY03GB03D</t>
  </si>
  <si>
    <t xml:space="preserve">EPHL3DFY20GB30D</t>
  </si>
  <si>
    <t xml:space="preserve">EPHL3DFY03GB10D</t>
  </si>
  <si>
    <t xml:space="preserve">EJPN3DFY20GB20D</t>
  </si>
  <si>
    <t xml:space="preserve">EJPN3DPY500M15D</t>
  </si>
  <si>
    <t xml:space="preserve">EJPN3DPY500M20D</t>
  </si>
  <si>
    <t xml:space="preserve">ERUSBCPY02GB10D</t>
  </si>
  <si>
    <t xml:space="preserve">EJPN3DPY03GB04D</t>
  </si>
  <si>
    <t xml:space="preserve">EJPN3DPY02GB01D</t>
  </si>
  <si>
    <t xml:space="preserve">EJPN3DFY03GB03D</t>
  </si>
  <si>
    <t xml:space="preserve">EE33BCFY20GB20D</t>
  </si>
  <si>
    <t xml:space="preserve">EE33BCFY10GB10D</t>
  </si>
  <si>
    <t xml:space="preserve">EE33BCFY10GB03D</t>
  </si>
  <si>
    <t xml:space="preserve">EHKMBCPY01GB05D</t>
  </si>
  <si>
    <t xml:space="preserve">EINDJYPY01GB10D</t>
  </si>
  <si>
    <t xml:space="preserve">EINDJYPY01GB15D</t>
  </si>
  <si>
    <t xml:space="preserve">EINDJYPY02GB05D</t>
  </si>
  <si>
    <t xml:space="preserve">EINDJYPY02GB10D</t>
  </si>
  <si>
    <t xml:space="preserve">EHKG3DFY03GB05D</t>
  </si>
  <si>
    <t xml:space="preserve">EHKG3DFY20GB30D</t>
  </si>
  <si>
    <t xml:space="preserve">EKOR3DFY20GB05D</t>
  </si>
  <si>
    <t xml:space="preserve">EKOR3DFY10GB05D</t>
  </si>
  <si>
    <t xml:space="preserve">EKOR3DPY03GB10D</t>
  </si>
  <si>
    <t xml:space="preserve">EKOR3DFY03GB03D</t>
  </si>
  <si>
    <t xml:space="preserve">EGLBJYFY20GB30D</t>
  </si>
  <si>
    <t xml:space="preserve">EE30BCFY10GB05D</t>
  </si>
  <si>
    <t xml:space="preserve">EINDJYFY05GB07D</t>
  </si>
  <si>
    <t xml:space="preserve">EINDJYFY10GB15D</t>
  </si>
  <si>
    <t xml:space="preserve">EIDN3DPY03GB10D</t>
  </si>
  <si>
    <t xml:space="preserve">EIDN3DPY03GB03D</t>
  </si>
  <si>
    <t xml:space="preserve">EIDN3DPY01GB10D</t>
  </si>
  <si>
    <t xml:space="preserve">EIDN3DFY02GB03D</t>
  </si>
  <si>
    <t xml:space="preserve">EIDN3DPY02GB03D</t>
  </si>
  <si>
    <t xml:space="preserve">EJPN3DPY500M05D</t>
  </si>
  <si>
    <t xml:space="preserve">EJPN3DPY500M07D</t>
  </si>
  <si>
    <t xml:space="preserve">EIDN3DFY10GB30D</t>
  </si>
  <si>
    <t xml:space="preserve">EIDN3DFY20GB15D</t>
  </si>
  <si>
    <t xml:space="preserve">EINDJYFY20GB05D</t>
  </si>
  <si>
    <t xml:space="preserve">EINDJYFY20GB07D</t>
  </si>
  <si>
    <t xml:space="preserve">EINDJYFY10GB05D</t>
  </si>
  <si>
    <t xml:space="preserve">EINDJYPY500M15D</t>
  </si>
  <si>
    <t xml:space="preserve">EINDJYFY20GB30D</t>
  </si>
  <si>
    <t xml:space="preserve">EINDJYPY500M05D</t>
  </si>
  <si>
    <t xml:space="preserve">EJPN3DP1UNLI15D</t>
  </si>
  <si>
    <t xml:space="preserve">EJPN3DPY500M10D</t>
  </si>
  <si>
    <t xml:space="preserve">EJPN3DPY02GB20D</t>
  </si>
  <si>
    <t xml:space="preserve">EE30BCFY10GB08D</t>
  </si>
  <si>
    <t xml:space="preserve">EE30BCFY10GB10D</t>
  </si>
  <si>
    <t xml:space="preserve">EKOR3DFY02GB03D</t>
  </si>
  <si>
    <t xml:space="preserve">EKOR3DPY15HM10D</t>
  </si>
  <si>
    <t xml:space="preserve">EINDJYPY01GB03D</t>
  </si>
  <si>
    <t xml:space="preserve">EHKG3DFY10GB05D</t>
  </si>
  <si>
    <t xml:space="preserve">EHKG3DFY10GB10D</t>
  </si>
  <si>
    <t xml:space="preserve">EHKG3DPY01GB03D</t>
  </si>
  <si>
    <t xml:space="preserve">EHKG3DPY01GB07D</t>
  </si>
  <si>
    <t xml:space="preserve">EHKG3DPY02GB05D</t>
  </si>
  <si>
    <t xml:space="preserve">EINDJYPY01GB20D</t>
  </si>
  <si>
    <t xml:space="preserve">EINDJYPY01GB07D</t>
  </si>
  <si>
    <t xml:space="preserve">EHKMBCPY03GB02D</t>
  </si>
  <si>
    <t xml:space="preserve">EKOR3DP1UNLI15D</t>
  </si>
  <si>
    <t xml:space="preserve">EHKG3DPY01GB10D</t>
  </si>
  <si>
    <t xml:space="preserve">EKOR3DPY500M10D</t>
  </si>
  <si>
    <t xml:space="preserve">EKOR3DPY01GB15D</t>
  </si>
  <si>
    <t xml:space="preserve">EE33BCFY05GB03D</t>
  </si>
  <si>
    <t xml:space="preserve">EE33BCPY02GB07D</t>
  </si>
  <si>
    <t xml:space="preserve">ERUSBCFY05GB10D</t>
  </si>
  <si>
    <t xml:space="preserve">EJPN3DFY10GB03D</t>
  </si>
  <si>
    <t xml:space="preserve">EJPN3DPY01GB30D</t>
  </si>
  <si>
    <t xml:space="preserve">EJPN3DPY01GB01D</t>
  </si>
  <si>
    <t xml:space="preserve">EJPNBCPY800M03D</t>
  </si>
  <si>
    <t xml:space="preserve">EJPNBCPY800M05D</t>
  </si>
  <si>
    <t xml:space="preserve">ERUSBCPY01GB10D</t>
  </si>
  <si>
    <t xml:space="preserve">ERUSBCPY02GB05D</t>
  </si>
  <si>
    <t xml:space="preserve">EJPNK2PYUNLI31D</t>
  </si>
  <si>
    <t xml:space="preserve">EPHL3DFY05GB30D</t>
  </si>
  <si>
    <t xml:space="preserve">EPHL3DPY03GB07D</t>
  </si>
  <si>
    <t xml:space="preserve">EPHL3DPY03GB10D</t>
  </si>
  <si>
    <t xml:space="preserve">EPHL3DPY02GB07D</t>
  </si>
  <si>
    <t xml:space="preserve">EPHL3DPY03GB03D</t>
  </si>
  <si>
    <t xml:space="preserve">ELAOWMPY03GB05D</t>
  </si>
  <si>
    <t xml:space="preserve">ELAOWMPY02GB05D</t>
  </si>
  <si>
    <t xml:space="preserve">EMAL3DPY01GB10D</t>
  </si>
  <si>
    <t xml:space="preserve">EMAL3DFY02GB03D</t>
  </si>
  <si>
    <t xml:space="preserve">EJPNJYPY02GB15D</t>
  </si>
  <si>
    <t xml:space="preserve">EJPN3DFY08GB15D</t>
  </si>
  <si>
    <t xml:space="preserve">EJPNJYFY10GB07D</t>
  </si>
  <si>
    <t xml:space="preserve">EKOR3DPY15HM03D</t>
  </si>
  <si>
    <t xml:space="preserve">EKORB1PXUNLI03D</t>
  </si>
  <si>
    <t xml:space="preserve">EKORB1PXUNLI10D</t>
  </si>
  <si>
    <t xml:space="preserve">EJPNJYFY05GB30D</t>
  </si>
  <si>
    <t xml:space="preserve">EUSA3DPY01GB03D</t>
  </si>
  <si>
    <t xml:space="preserve">EUSA3DPY01GB05D</t>
  </si>
  <si>
    <t xml:space="preserve">EUSA3DPY01GB10D</t>
  </si>
  <si>
    <t xml:space="preserve">EUSA3DPY01GB30D</t>
  </si>
  <si>
    <t xml:space="preserve">EUSA3DPY02GB05D</t>
  </si>
  <si>
    <t xml:space="preserve">EUSA3DPY03GB03D</t>
  </si>
  <si>
    <t xml:space="preserve">EUSA3DPY03GB10D</t>
  </si>
  <si>
    <t xml:space="preserve">EE33BCPY01GB02D</t>
  </si>
  <si>
    <t xml:space="preserve">EE33BCPY01GB10D</t>
  </si>
  <si>
    <t xml:space="preserve">EE33BCPY500M10D</t>
  </si>
  <si>
    <t xml:space="preserve">EE33BCPY500M30D</t>
  </si>
  <si>
    <t xml:space="preserve">EE33BCFY01GB10D</t>
  </si>
  <si>
    <t xml:space="preserve">EE33BCFY03GB20D</t>
  </si>
  <si>
    <t xml:space="preserve">EMAL3DPY03GB10D</t>
  </si>
  <si>
    <t xml:space="preserve">EUSA3DP1UNLI03D</t>
  </si>
  <si>
    <t xml:space="preserve">EUSA3DFY05GB30D</t>
  </si>
  <si>
    <t xml:space="preserve">EUSA3DFY10GB15D</t>
  </si>
  <si>
    <t xml:space="preserve">EUSA3DFY10GB30D</t>
  </si>
  <si>
    <t xml:space="preserve">EUSA3DFY20GB15D</t>
  </si>
  <si>
    <t xml:space="preserve">EEU13DPY01GB30D</t>
  </si>
  <si>
    <t xml:space="preserve">EEU13DPY02GB05D</t>
  </si>
  <si>
    <t xml:space="preserve">EEU13DPY02GB07D</t>
  </si>
  <si>
    <t xml:space="preserve">EEU13DFY10GB30D</t>
  </si>
  <si>
    <t xml:space="preserve">EEU13DFY05GB30D</t>
  </si>
  <si>
    <t xml:space="preserve">EEU13DPY02GB15D</t>
  </si>
  <si>
    <t xml:space="preserve">EEU13DPY03GB03D</t>
  </si>
  <si>
    <t xml:space="preserve">EEURBCFY03GB10D</t>
  </si>
  <si>
    <t xml:space="preserve">EEU13DP1UNLI10D</t>
  </si>
  <si>
    <t xml:space="preserve">EEU13DFY05GB15D</t>
  </si>
  <si>
    <t xml:space="preserve">EE33UBPY01GB30D</t>
  </si>
  <si>
    <t xml:space="preserve">EKHMWMFY10GB07D</t>
  </si>
  <si>
    <t xml:space="preserve">EAAFBCPY01GB10D</t>
  </si>
  <si>
    <t xml:space="preserve">EAAFBCPY02GB03D</t>
  </si>
  <si>
    <t xml:space="preserve">EAAFBCPY02GB07D</t>
  </si>
  <si>
    <t xml:space="preserve">EAAFBCPY03GB05D</t>
  </si>
  <si>
    <t xml:space="preserve">EAAFBCFY05GB05D</t>
  </si>
  <si>
    <t xml:space="preserve">EANZBCFY10GB05D</t>
  </si>
  <si>
    <t xml:space="preserve">EANZBCFY30GB30D</t>
  </si>
  <si>
    <t xml:space="preserve">EANZBCFY30GB07D</t>
  </si>
  <si>
    <t xml:space="preserve">EKHMWMPY01GB02D</t>
  </si>
  <si>
    <t xml:space="preserve">EKHMWMPY02GB07D</t>
  </si>
  <si>
    <t xml:space="preserve">EKHMWMFY05GB30D</t>
  </si>
  <si>
    <t xml:space="preserve">EANZBCFY03GB05D</t>
  </si>
  <si>
    <t xml:space="preserve">EANZWMPY03GB15D</t>
  </si>
  <si>
    <t xml:space="preserve">EANZWMFY20GB30D</t>
  </si>
  <si>
    <t xml:space="preserve">EANZWMFY30GB30D</t>
  </si>
  <si>
    <t xml:space="preserve">EANZBCFY08GB03D</t>
  </si>
  <si>
    <t xml:space="preserve">EANZBCFY05GB05D</t>
  </si>
  <si>
    <t xml:space="preserve">EANZBCFY05GB07D</t>
  </si>
  <si>
    <t xml:space="preserve">EANZBCFY05GB20D</t>
  </si>
  <si>
    <t xml:space="preserve">EINDWMFY20GB05D</t>
  </si>
  <si>
    <t xml:space="preserve">EINDWMPY500M10D</t>
  </si>
  <si>
    <t xml:space="preserve">EINDWMPY01GB15D</t>
  </si>
  <si>
    <t xml:space="preserve">CHMBC05GBFY03D-</t>
  </si>
  <si>
    <t xml:space="preserve">CHMJY03GBPY07D-</t>
  </si>
  <si>
    <t xml:space="preserve">EEAS3DPY01GB10D</t>
  </si>
  <si>
    <t xml:space="preserve">EEAS3DPY01GB15D</t>
  </si>
  <si>
    <t xml:space="preserve">EEAS3DPY02GB08D</t>
  </si>
  <si>
    <t xml:space="preserve">EEAS3DPY02GB10D</t>
  </si>
  <si>
    <t xml:space="preserve">EEAS3DPY02GB15D</t>
  </si>
  <si>
    <t xml:space="preserve">EEAS3DFY01GB05D</t>
  </si>
  <si>
    <t xml:space="preserve">EAP13DPY01GB01D</t>
  </si>
  <si>
    <t xml:space="preserve">EANZWMFY10GB10D</t>
  </si>
  <si>
    <t xml:space="preserve">EANZWMFY10GB15D</t>
  </si>
  <si>
    <t xml:space="preserve">EANZWMPY01GB07D</t>
  </si>
  <si>
    <t xml:space="preserve">EANZWMPY01GB10D</t>
  </si>
  <si>
    <t xml:space="preserve">EANZWMPY01GB15D</t>
  </si>
  <si>
    <t xml:space="preserve">EANZWMPY02GB03D</t>
  </si>
  <si>
    <t xml:space="preserve">EANZWMPY02GB05D</t>
  </si>
  <si>
    <t xml:space="preserve">EANZWMFY03GB03D</t>
  </si>
  <si>
    <t xml:space="preserve">EAP13DPY02GB15D</t>
  </si>
  <si>
    <t xml:space="preserve">ECHN3DPY01GB04D</t>
  </si>
  <si>
    <t xml:space="preserve">ECHN3DPY01GB10D</t>
  </si>
  <si>
    <t xml:space="preserve">ECHN3DPY03GB15D</t>
  </si>
  <si>
    <t xml:space="preserve">ECHMJYPY500M01D</t>
  </si>
  <si>
    <t xml:space="preserve">ECHMBCPY03GB10D</t>
  </si>
  <si>
    <t xml:space="preserve">ECHMBCPY03GB20D</t>
  </si>
  <si>
    <t xml:space="preserve">ECHMJYPY500M10D</t>
  </si>
  <si>
    <t xml:space="preserve">ECHMBCFY05GB10D</t>
  </si>
  <si>
    <t xml:space="preserve">ECHMBCFY10GB05D</t>
  </si>
  <si>
    <t xml:space="preserve">ECHMBCPY02GB07D</t>
  </si>
  <si>
    <t xml:space="preserve">ETWNW1FY05GB10D</t>
  </si>
  <si>
    <t xml:space="preserve">ETWNWMPY02GB10D</t>
  </si>
  <si>
    <t xml:space="preserve">ETWNWMPY01GB10D</t>
  </si>
  <si>
    <t xml:space="preserve">ETWN3DFY10GB10D</t>
  </si>
  <si>
    <t xml:space="preserve">ESEA3DPY03GB15D</t>
  </si>
  <si>
    <t xml:space="preserve">EAS43DPY02GB15D</t>
  </si>
  <si>
    <t xml:space="preserve">ESEA3DPY02GB20D</t>
  </si>
  <si>
    <t xml:space="preserve">ESEA3DPY01GB15D</t>
  </si>
  <si>
    <t xml:space="preserve">EAS43DFY03GB15D</t>
  </si>
  <si>
    <t xml:space="preserve">EAS43DPY500M10D</t>
  </si>
  <si>
    <t xml:space="preserve">ESEA3DFY05GB30D</t>
  </si>
  <si>
    <t xml:space="preserve">EAS43DFY30GB10D</t>
  </si>
  <si>
    <t xml:space="preserve">EAS43DP1UNLI30D</t>
  </si>
  <si>
    <t xml:space="preserve">EAS43DP1UNLI15D</t>
  </si>
  <si>
    <t xml:space="preserve">TWNJY02GBPY10D-</t>
  </si>
  <si>
    <t xml:space="preserve">JPN3D08GBFY15D-</t>
  </si>
  <si>
    <t xml:space="preserve">JPN3D08GBFY30D-</t>
  </si>
  <si>
    <t xml:space="preserve">JPN3D02GBPY20D-</t>
  </si>
  <si>
    <t xml:space="preserve">AUSBC01GBPY10D-</t>
  </si>
  <si>
    <t xml:space="preserve">ANZBC02GBPY15D-</t>
  </si>
  <si>
    <t xml:space="preserve">AP13D01GBPY03D-</t>
  </si>
  <si>
    <t xml:space="preserve">EAS3D01GBPY03D-</t>
  </si>
  <si>
    <t xml:space="preserve">ANZJY20GBFY20D-</t>
  </si>
  <si>
    <t xml:space="preserve">KOR3D500MPY05D-</t>
  </si>
  <si>
    <t xml:space="preserve">ANZBC10GBFY30D-</t>
  </si>
  <si>
    <t xml:space="preserve">EU13D02GBPY03D-</t>
  </si>
  <si>
    <t xml:space="preserve">EU13D02GBPY05D-</t>
  </si>
  <si>
    <t xml:space="preserve">AP13D20GBFY15D-</t>
  </si>
  <si>
    <t xml:space="preserve">CHMWM02GBPY05D-</t>
  </si>
  <si>
    <t xml:space="preserve">EU13D03GBPY07D-</t>
  </si>
  <si>
    <t xml:space="preserve">EU13D03GBPY15D-</t>
  </si>
  <si>
    <t xml:space="preserve">AP13D05GBFY15D-</t>
  </si>
  <si>
    <t xml:space="preserve">AP13D10GBFY30D-</t>
  </si>
  <si>
    <t xml:space="preserve">EU13D10GBFY15D-</t>
  </si>
  <si>
    <t xml:space="preserve">EU13D20GBFY15D-</t>
  </si>
  <si>
    <t xml:space="preserve">EU13D20GBFY30D-</t>
  </si>
  <si>
    <t xml:space="preserve">EU13D01GBPY03D-</t>
  </si>
  <si>
    <t xml:space="preserve">EAS3D01GBPY15D-</t>
  </si>
  <si>
    <t xml:space="preserve">AP13D02GBPY05D-</t>
  </si>
  <si>
    <t xml:space="preserve">AS43D10GBFY07D-</t>
  </si>
  <si>
    <t xml:space="preserve">AS43D10GBFY10D-</t>
  </si>
  <si>
    <t xml:space="preserve">AS43D20GBFY05D-</t>
  </si>
  <si>
    <t xml:space="preserve">AS43D03GBPY07D-</t>
  </si>
  <si>
    <t xml:space="preserve">AS43D03GBFY05D-</t>
  </si>
  <si>
    <t xml:space="preserve">AS43D05GBFY05D-</t>
  </si>
  <si>
    <t xml:space="preserve">CHMWM03GBPY15D-</t>
  </si>
  <si>
    <t xml:space="preserve">CHMWM10GBFY05D-</t>
  </si>
  <si>
    <t xml:space="preserve">TWNWM02GBPY07D-</t>
  </si>
  <si>
    <t xml:space="preserve">TWN3D02GBPY03D-</t>
  </si>
  <si>
    <t xml:space="preserve">TWNWM01GBPY05D-</t>
  </si>
  <si>
    <t xml:space="preserve">TWNWM05GBFY15D-</t>
  </si>
  <si>
    <t xml:space="preserve">TWN3D10GBFY05D-</t>
  </si>
  <si>
    <t xml:space="preserve">TWN3D10GBFY15D-</t>
  </si>
  <si>
    <t xml:space="preserve">TWN3D05GBFY05D-</t>
  </si>
  <si>
    <t xml:space="preserve">AS43D01GBPY15D-</t>
  </si>
  <si>
    <t xml:space="preserve">AS43D01GBPY30D-</t>
  </si>
  <si>
    <t xml:space="preserve">TWN3D20GBFY07D-</t>
  </si>
  <si>
    <t xml:space="preserve">JPN3D05GBFY30D-</t>
  </si>
  <si>
    <t xml:space="preserve">JPN3D10GBFY30D-</t>
  </si>
  <si>
    <t xml:space="preserve">EJPNK3PYUNLI09D</t>
  </si>
  <si>
    <t xml:space="preserve">JPN3D01GBPY15D-</t>
  </si>
  <si>
    <t xml:space="preserve">JPN3D01GBPY30D-</t>
  </si>
  <si>
    <t xml:space="preserve">MAL3D02GBPY10D-</t>
  </si>
  <si>
    <t xml:space="preserve">MAL3D03GBPY05D-</t>
  </si>
  <si>
    <t xml:space="preserve">JPN3D05GBFY05D-</t>
  </si>
  <si>
    <t xml:space="preserve">JPN3D03GBPY06D-</t>
  </si>
  <si>
    <t xml:space="preserve">MAL3D03GBPY07D-</t>
  </si>
  <si>
    <t xml:space="preserve">MAL3D05GBFY30D-</t>
  </si>
  <si>
    <t xml:space="preserve">KOR3D30GBFY30D-</t>
  </si>
  <si>
    <t xml:space="preserve">KOR3DUNLIP103D-</t>
  </si>
  <si>
    <t xml:space="preserve">KOR3DUNLIP104D-</t>
  </si>
  <si>
    <t xml:space="preserve">KOR3DUNLIP105D-</t>
  </si>
  <si>
    <t xml:space="preserve">HKG3D05GBFY05D-</t>
  </si>
  <si>
    <t xml:space="preserve">HKG3D10GBFY03D-</t>
  </si>
  <si>
    <t xml:space="preserve">KOR3D02GBPY07D-</t>
  </si>
  <si>
    <t xml:space="preserve">KOR3D10GBFY20D-</t>
  </si>
  <si>
    <t xml:space="preserve">KOR3D10GBFY30D-</t>
  </si>
  <si>
    <t xml:space="preserve">KOR3D10GBFY10D-</t>
  </si>
  <si>
    <t xml:space="preserve">MAL3D01GBPY07D-</t>
  </si>
  <si>
    <t xml:space="preserve">IDN3D03GBPY07D-</t>
  </si>
  <si>
    <t xml:space="preserve">HKMBC01GBPY07D-</t>
  </si>
  <si>
    <t xml:space="preserve">HKMBC02GBPY10D-</t>
  </si>
  <si>
    <t xml:space="preserve">IDN3D01GBPY05D-</t>
  </si>
  <si>
    <t xml:space="preserve">IDN3D01GBPY10D-</t>
  </si>
  <si>
    <t xml:space="preserve">IDN3D01GBPY15D-</t>
  </si>
  <si>
    <t xml:space="preserve">CHN3D01GBPY08D-</t>
  </si>
  <si>
    <t xml:space="preserve">THA3D10GBFY05D-</t>
  </si>
  <si>
    <t xml:space="preserve">THA3D20GBFY30D-</t>
  </si>
  <si>
    <t xml:space="preserve">SGP3D03GBPY07D-</t>
  </si>
  <si>
    <t xml:space="preserve">SGP3D03GBPY15D-</t>
  </si>
  <si>
    <t xml:space="preserve">SGP3D20GBFY15D-</t>
  </si>
  <si>
    <t xml:space="preserve">SGP3D02GBPY10D-</t>
  </si>
  <si>
    <t xml:space="preserve">THA3D01GBPY15D-</t>
  </si>
  <si>
    <t xml:space="preserve">THA3D01GBPY04D-</t>
  </si>
  <si>
    <t xml:space="preserve">THA3D02GBPY05D-</t>
  </si>
  <si>
    <t xml:space="preserve">THA3D03GBPY04D-</t>
  </si>
  <si>
    <t xml:space="preserve">JPN3D500MPY03D-</t>
  </si>
  <si>
    <t xml:space="preserve">JPN3D500MPY07D-</t>
  </si>
  <si>
    <t xml:space="preserve">JPN3D500MPY10D-</t>
  </si>
  <si>
    <t xml:space="preserve">JPN3D01GBPY03D-</t>
  </si>
  <si>
    <t xml:space="preserve">SGP3DUNLIP105D-</t>
  </si>
  <si>
    <t xml:space="preserve">SGP3D30GBFY30D-</t>
  </si>
  <si>
    <t xml:space="preserve">SGP3D01GBPY15D-</t>
  </si>
  <si>
    <t xml:space="preserve">JPN3DUNLIP107D-</t>
  </si>
  <si>
    <t xml:space="preserve">PHL3D10GBFY30D-</t>
  </si>
  <si>
    <t xml:space="preserve">PHL3D03GBPY07D-</t>
  </si>
  <si>
    <t xml:space="preserve">PHL3D05GBFY05D-</t>
  </si>
  <si>
    <t xml:space="preserve">EASIBCPY02GB10D</t>
  </si>
  <si>
    <t xml:space="preserve">EASIBCPY02GB15D</t>
  </si>
  <si>
    <t xml:space="preserve">ENACBCFY01GB30D</t>
  </si>
  <si>
    <t xml:space="preserve">ENACBCPY01GB05D</t>
  </si>
  <si>
    <t xml:space="preserve">EUSAJYFY10GB30D</t>
  </si>
  <si>
    <t xml:space="preserve">EUSAJYFY20GB30D</t>
  </si>
  <si>
    <t xml:space="preserve">EUSABCFY05GB30D</t>
  </si>
  <si>
    <t xml:space="preserve">EUSAJYPY02GB07D</t>
  </si>
  <si>
    <t xml:space="preserve">EUSABCPY02GB05D</t>
  </si>
  <si>
    <t xml:space="preserve">EUSABCPY01GB15D</t>
  </si>
  <si>
    <t xml:space="preserve">EUSABCPY01GB03D</t>
  </si>
  <si>
    <t xml:space="preserve">EJPN3DP2UNLI05D</t>
  </si>
  <si>
    <t xml:space="preserve">EJPN3DP2UNLI07D</t>
  </si>
  <si>
    <t xml:space="preserve">ECHM3DP2UNLI15D</t>
  </si>
  <si>
    <t xml:space="preserve">EUSA3DP2UNLI03D</t>
  </si>
  <si>
    <t xml:space="preserve">EUSA3DP2UNLI05D</t>
  </si>
  <si>
    <t xml:space="preserve">ESEAJYFY10GB10D</t>
  </si>
  <si>
    <t xml:space="preserve">ESEAJYPY03GB05D</t>
  </si>
  <si>
    <t xml:space="preserve">EASIJYFY10GB07D</t>
  </si>
  <si>
    <t xml:space="preserve">EASIJYFY10GB10D</t>
  </si>
  <si>
    <t xml:space="preserve">EASIBCPY1.5G07D</t>
  </si>
  <si>
    <t xml:space="preserve">EASIBCPY500M01D</t>
  </si>
  <si>
    <t xml:space="preserve">EJPN3DFY05GB10D</t>
  </si>
  <si>
    <t xml:space="preserve">EJPNBCFY05GB15D</t>
  </si>
  <si>
    <t xml:space="preserve">ECHMJYFY10GB05D</t>
  </si>
  <si>
    <t xml:space="preserve">ECHMJYFY10GB07D</t>
  </si>
  <si>
    <t xml:space="preserve">ECHMJYFY20GB05D</t>
  </si>
  <si>
    <t xml:space="preserve">ECHMJYFY20GB07D</t>
  </si>
  <si>
    <t xml:space="preserve">ETWNJYFY05GB30D</t>
  </si>
  <si>
    <t xml:space="preserve">ETWNJYFY10GB30D</t>
  </si>
  <si>
    <t xml:space="preserve">TWNJY01GBPY10D-</t>
  </si>
  <si>
    <t xml:space="preserve">TWNJY01GBPY15D-</t>
  </si>
  <si>
    <t xml:space="preserve">E33BC01GBPY20D-</t>
  </si>
  <si>
    <t xml:space="preserve">KHMBC500MPY07D-</t>
  </si>
  <si>
    <t xml:space="preserve">E33BC01GBPY05D-</t>
  </si>
  <si>
    <t xml:space="preserve">INDJY01GBPY03D-</t>
  </si>
  <si>
    <t xml:space="preserve">INDJY01GBPY05D-</t>
  </si>
  <si>
    <t xml:space="preserve">INDJY02GBPY03D-</t>
  </si>
  <si>
    <t xml:space="preserve">USAJY05GBFY30D-</t>
  </si>
  <si>
    <t xml:space="preserve">SEAJY02GBPY03D-</t>
  </si>
  <si>
    <t xml:space="preserve">EJPN3DFY50GB07D</t>
  </si>
  <si>
    <t xml:space="preserve">ETHA3DFY02GB03D</t>
  </si>
  <si>
    <t xml:space="preserve">ECHN3DFY03GB15D</t>
  </si>
  <si>
    <t xml:space="preserve">ETURWMPY03GB05D</t>
  </si>
  <si>
    <t xml:space="preserve">ECHN3DFY01GB03D</t>
  </si>
  <si>
    <t xml:space="preserve">ECHMJYPY02GB10D</t>
  </si>
  <si>
    <t xml:space="preserve">ETURWMFY10GB05D</t>
  </si>
  <si>
    <t xml:space="preserve">ETWN3DPY02GB03D</t>
  </si>
  <si>
    <t xml:space="preserve">ETWN3DPY03GB05D</t>
  </si>
  <si>
    <t xml:space="preserve">ETWN3DPY03GB07D</t>
  </si>
  <si>
    <t xml:space="preserve">ETWN3DFY05GB15D</t>
  </si>
  <si>
    <t xml:space="preserve">ETWN3DFY20GB15D</t>
  </si>
  <si>
    <t xml:space="preserve">ETWN3DPY300M01D</t>
  </si>
  <si>
    <t xml:space="preserve">ETWN3DP1UNLI03D</t>
  </si>
  <si>
    <t xml:space="preserve">ESGP3DFY20GB30D</t>
  </si>
  <si>
    <t xml:space="preserve">ECHMWMPY02GB15D</t>
  </si>
  <si>
    <t xml:space="preserve">ECHMWMFY05GB15D</t>
  </si>
  <si>
    <t xml:space="preserve">ECHMWMFY20GB10D</t>
  </si>
  <si>
    <t xml:space="preserve">ECNM3DFY07GB05D</t>
  </si>
  <si>
    <t xml:space="preserve">ECNM3DFY10GB15D</t>
  </si>
  <si>
    <t xml:space="preserve">EAREBCFY03GB03D</t>
  </si>
  <si>
    <t xml:space="preserve">EAREBCFY03GB05D</t>
  </si>
  <si>
    <t xml:space="preserve">EAREBCPY01GB03D</t>
  </si>
  <si>
    <t xml:space="preserve">EAREBCPY01GB05D</t>
  </si>
  <si>
    <t xml:space="preserve">ECHMWMPY03GB15D</t>
  </si>
  <si>
    <t xml:space="preserve">ECHMWMPY500M03D</t>
  </si>
  <si>
    <t xml:space="preserve">ECHMWMPY500M05D</t>
  </si>
  <si>
    <t xml:space="preserve">ECHMWMPY500M07D</t>
  </si>
  <si>
    <t xml:space="preserve">ECHMWMPY500M15D</t>
  </si>
  <si>
    <t xml:space="preserve">EAREBCPY500M02D</t>
  </si>
  <si>
    <t xml:space="preserve">EANZ3DPY03GB07D</t>
  </si>
  <si>
    <t xml:space="preserve">CHN3D03GBPY30D-</t>
  </si>
  <si>
    <t xml:space="preserve">CHN3D03GBFY03D-</t>
  </si>
  <si>
    <t xml:space="preserve">CHN3D05GBFY15D-</t>
  </si>
  <si>
    <t xml:space="preserve">CHN3D05GBFY20D-</t>
  </si>
  <si>
    <t xml:space="preserve">CHN3D50GBFY07D-</t>
  </si>
  <si>
    <t xml:space="preserve">CHN3D50GBFY15D-</t>
  </si>
  <si>
    <t xml:space="preserve">CHNBC50GBFY30D-</t>
  </si>
  <si>
    <t xml:space="preserve">AREJY02GBPY07D-</t>
  </si>
  <si>
    <t xml:space="preserve">AREJY03GBPY07D-</t>
  </si>
  <si>
    <t xml:space="preserve">ANZ3D10GBFY15D-</t>
  </si>
  <si>
    <t xml:space="preserve">AS43DUNLIP203D-</t>
  </si>
  <si>
    <t xml:space="preserve">AS43DUNLIP230D-</t>
  </si>
  <si>
    <t xml:space="preserve">EGBRBCFY10GB10D</t>
  </si>
  <si>
    <t xml:space="preserve">EGBRBCFY50GB07D</t>
  </si>
  <si>
    <t xml:space="preserve">NACBC01GBPY10D-</t>
  </si>
  <si>
    <t xml:space="preserve">NACBC02GBPY07D-</t>
  </si>
  <si>
    <t xml:space="preserve">NACBC02GBPY30D-</t>
  </si>
  <si>
    <t xml:space="preserve">AREBC01GBFY05D-</t>
  </si>
  <si>
    <t xml:space="preserve">EGBRBCPY02GB05D</t>
  </si>
  <si>
    <t xml:space="preserve">KOR3DUNLIP210D-</t>
  </si>
  <si>
    <t xml:space="preserve">KOR3DUNLIP215D-</t>
  </si>
  <si>
    <t xml:space="preserve">KOR3DUNLIP205D-</t>
  </si>
  <si>
    <t xml:space="preserve">JPN3DUNLIP201D-</t>
  </si>
  <si>
    <t xml:space="preserve">JPN3DUNLIP203D-</t>
  </si>
  <si>
    <t xml:space="preserve">JPN3DUNLIP205D-</t>
  </si>
  <si>
    <t xml:space="preserve">Kho Tiểu Ngạch</t>
  </si>
  <si>
    <t xml:space="preserve">Tổng</t>
  </si>
  <si>
    <t xml:space="preserve">Kho Chính Ngạch</t>
  </si>
  <si>
    <t xml:space="preserve">STT</t>
  </si>
  <si>
    <t xml:space="preserve">SKU</t>
  </si>
  <si>
    <t xml:space="preserve">Số lượng</t>
  </si>
  <si>
    <t xml:space="preserve">Kho</t>
  </si>
  <si>
    <t xml:space="preserve">Ngày</t>
  </si>
  <si>
    <t xml:space="preserve">Trạng thái</t>
  </si>
  <si>
    <t xml:space="preserve">B2B Only HN Mượn</t>
  </si>
  <si>
    <t xml:space="preserve">B2B Only HCM Mượn</t>
  </si>
  <si>
    <t xml:space="preserve">B2B Only HN Trả</t>
  </si>
  <si>
    <t xml:space="preserve">B2B Only HCM Trả</t>
  </si>
  <si>
    <t xml:space="preserve">Tổng còn phải trả</t>
  </si>
  <si>
    <t xml:space="preserve">CNMC107GBFY08D</t>
  </si>
  <si>
    <t xml:space="preserve">B2B Only HN</t>
  </si>
  <si>
    <t xml:space="preserve">Mượn</t>
  </si>
  <si>
    <t xml:space="preserve">CNMC103GBFY03D</t>
  </si>
  <si>
    <t xml:space="preserve">CNMCU03GBFY03D</t>
  </si>
  <si>
    <t xml:space="preserve">Cầu Giấy - HN</t>
  </si>
  <si>
    <t xml:space="preserve">CNMC110GBFY15D</t>
  </si>
  <si>
    <t xml:space="preserve">CNMC105GBFY05D</t>
  </si>
  <si>
    <t xml:space="preserve">CNMCU15GBFX30D</t>
  </si>
  <si>
    <t xml:space="preserve">Đã Nhận</t>
  </si>
  <si>
    <t xml:space="preserve">CNMC115GBFY30D</t>
  </si>
  <si>
    <t xml:space="preserve">CNMCU07GBFY08D</t>
  </si>
  <si>
    <t xml:space="preserve">CNMCU05GBFY05D</t>
  </si>
  <si>
    <t xml:space="preserve">Phổ Quang - HCM</t>
  </si>
  <si>
    <t xml:space="preserve">CNMC115GBFX30D</t>
  </si>
  <si>
    <t xml:space="preserve">Trả</t>
  </si>
  <si>
    <t xml:space="preserve">CNMC107GBFY08D </t>
  </si>
  <si>
    <t xml:space="preserve">B2B Only HCM</t>
  </si>
  <si>
    <t xml:space="preserve">CNMC110GbFY15D</t>
  </si>
  <si>
    <t xml:space="preserve">CNMC110GBFY15D </t>
  </si>
  <si>
    <t xml:space="preserve">Tổng số bán</t>
  </si>
  <si>
    <t xml:space="preserve">Số bán 30 ngày trước</t>
  </si>
  <si>
    <t xml:space="preserve">Số bán 15 ngày trước</t>
  </si>
  <si>
    <t xml:space="preserve">SKU Swap</t>
  </si>
  <si>
    <t xml:space="preserve">Tồn esim 3HKDATAPOOL</t>
  </si>
  <si>
    <t xml:space="preserve">DOI (Số ngày tồn kho con)</t>
  </si>
  <si>
    <t xml:space="preserve">Mã SKU</t>
  </si>
  <si>
    <t xml:space="preserve">Loại sản phẩm</t>
  </si>
  <si>
    <t xml:space="preserve">Số lượng hàng bán</t>
  </si>
  <si>
    <t xml:space="preserve">THADT50GBFY10D</t>
  </si>
  <si>
    <t xml:space="preserve">Prepaid (Có gói sẵn)</t>
  </si>
  <si>
    <t xml:space="preserve">ESEABCPY02GB05D</t>
  </si>
  <si>
    <t xml:space="preserve">CNMC110GBFY15D</t>
  </si>
  <si>
    <t xml:space="preserve">ESIM API</t>
  </si>
  <si>
    <t xml:space="preserve">ECNMCUFX10GB15D</t>
  </si>
  <si>
    <t xml:space="preserve">CNMC105GBFY05D</t>
  </si>
  <si>
    <t xml:space="preserve">ECHMJYPY02GB05D</t>
  </si>
  <si>
    <t xml:space="preserve">ECNMCUFY05GB05D</t>
  </si>
  <si>
    <t xml:space="preserve">ETHABCFY15GB07D</t>
  </si>
  <si>
    <t xml:space="preserve">EVNMVMPX02GB20D</t>
  </si>
  <si>
    <t xml:space="preserve">ECNMCUFX15GB30D</t>
  </si>
  <si>
    <t xml:space="preserve">ECNMCUFY07GB08D</t>
  </si>
  <si>
    <t xml:space="preserve">JY17112022</t>
  </si>
  <si>
    <t xml:space="preserve">BLANK SIM (SIM TRẮNG)</t>
  </si>
  <si>
    <t xml:space="preserve">ETHDBCFY50GB10D</t>
  </si>
  <si>
    <t xml:space="preserve">ETWNJYFY10GB15D</t>
  </si>
  <si>
    <t xml:space="preserve">CNMC107GBFY08D</t>
  </si>
  <si>
    <t xml:space="preserve">ESEABCPY01GB05D</t>
  </si>
  <si>
    <t xml:space="preserve">GOH10052022</t>
  </si>
  <si>
    <t xml:space="preserve">EHKMBCPY02GB05D</t>
  </si>
  <si>
    <t xml:space="preserve">THATM50GBFY10D</t>
  </si>
  <si>
    <t xml:space="preserve">EKORBCPY02GB05D</t>
  </si>
  <si>
    <t xml:space="preserve">ESEAJYPY02GB05D</t>
  </si>
  <si>
    <t xml:space="preserve">ESIM STOCK</t>
  </si>
  <si>
    <t xml:space="preserve">ECHNBCFY10GB07D</t>
  </si>
  <si>
    <t xml:space="preserve">CNMC103GBFY03D</t>
  </si>
  <si>
    <t xml:space="preserve">EASIBCPY01GB05D</t>
  </si>
  <si>
    <t xml:space="preserve">ESGP3HFY15GB30D</t>
  </si>
  <si>
    <t xml:space="preserve">ESEABCPY02GB03D</t>
  </si>
  <si>
    <t xml:space="preserve">EEAS3DFY05GB15D</t>
  </si>
  <si>
    <t xml:space="preserve">TMOBILEBLANK</t>
  </si>
  <si>
    <t xml:space="preserve">ESEABCPY01GB03D</t>
  </si>
  <si>
    <t xml:space="preserve">EKORCUFY10GB05D</t>
  </si>
  <si>
    <t xml:space="preserve">ETWNJYFY05GB15D</t>
  </si>
  <si>
    <t xml:space="preserve">THADT15GBFY07D</t>
  </si>
  <si>
    <t xml:space="preserve">CNMCU05GBFY05D</t>
  </si>
  <si>
    <t xml:space="preserve">ELAOJYFX15GB10D</t>
  </si>
  <si>
    <t xml:space="preserve">CNMCU07GBFY08D</t>
  </si>
  <si>
    <t xml:space="preserve">ESEAJYFY10GB05D</t>
  </si>
  <si>
    <t xml:space="preserve">CNMCU10GBFX15D</t>
  </si>
  <si>
    <t xml:space="preserve">3HKBLANK</t>
  </si>
  <si>
    <t xml:space="preserve">ESEAJYPY01GB05D</t>
  </si>
  <si>
    <t xml:space="preserve">EJPNBCPY01GB07D</t>
  </si>
  <si>
    <t xml:space="preserve">EKORBCPY02GB03D</t>
  </si>
  <si>
    <t xml:space="preserve">CHNJY02GBPY05D-</t>
  </si>
  <si>
    <t xml:space="preserve">DATA (Cần báo topup)</t>
  </si>
  <si>
    <t xml:space="preserve">ECHNBCFY05GB07D</t>
  </si>
  <si>
    <t xml:space="preserve">CNMCU10GBFY15D</t>
  </si>
  <si>
    <t xml:space="preserve">ESEABCPY01GB07D</t>
  </si>
  <si>
    <t xml:space="preserve">ESEAJYPY02GB03D</t>
  </si>
  <si>
    <t xml:space="preserve">3HKDATAPOOLSIM</t>
  </si>
  <si>
    <t xml:space="preserve">EASIBCPY01GB10D</t>
  </si>
  <si>
    <t xml:space="preserve">WORKG12GBFX30D</t>
  </si>
  <si>
    <t xml:space="preserve">ETWNJYFY20GB15D</t>
  </si>
  <si>
    <t xml:space="preserve">UHUIBAO</t>
  </si>
  <si>
    <t xml:space="preserve">EA10CUFY05GB08D</t>
  </si>
  <si>
    <t xml:space="preserve">SGP3H15GBFY30D-</t>
  </si>
  <si>
    <t xml:space="preserve">ECHMJYPY01GB05D</t>
  </si>
  <si>
    <t xml:space="preserve">ECHMJYPY01GB07D</t>
  </si>
  <si>
    <t xml:space="preserve">WOR3U10GBFY30D</t>
  </si>
  <si>
    <t xml:space="preserve">CHNBC10GBFY07D-</t>
  </si>
  <si>
    <t xml:space="preserve">EEAS3DPY02GB05D</t>
  </si>
  <si>
    <t xml:space="preserve">DATAPOOL</t>
  </si>
  <si>
    <t xml:space="preserve">SEAJY02GBPY04D-</t>
  </si>
  <si>
    <t xml:space="preserve">CHNJY02GBPY07D-</t>
  </si>
  <si>
    <t xml:space="preserve">AS5BC02GBPY03D-</t>
  </si>
  <si>
    <t xml:space="preserve">CNMCU15GBFX30D</t>
  </si>
  <si>
    <t xml:space="preserve">WOR3U12GBFY30D</t>
  </si>
  <si>
    <t xml:space="preserve">EEAS3DPY02GB03D</t>
  </si>
  <si>
    <t xml:space="preserve">EEAS3DPY01GB05D</t>
  </si>
  <si>
    <t xml:space="preserve">USATBUNLIPX15D-</t>
  </si>
  <si>
    <t xml:space="preserve">CHNBCUNLIPY05D-</t>
  </si>
  <si>
    <t xml:space="preserve">ESEAJYFY05GB05D</t>
  </si>
  <si>
    <t xml:space="preserve">EJPNKDPYUNLI07D</t>
  </si>
  <si>
    <t xml:space="preserve">KORCU10GBFY05D</t>
  </si>
  <si>
    <t xml:space="preserve">SEAJY02GBPY05D-</t>
  </si>
  <si>
    <t xml:space="preserve">SGP3H30GBFY30D-</t>
  </si>
  <si>
    <t xml:space="preserve">AS5BC02GBPY05D-</t>
  </si>
  <si>
    <t xml:space="preserve">AS5BC01GBPY05D-</t>
  </si>
  <si>
    <t xml:space="preserve">EASIBCPY01GB07D</t>
  </si>
  <si>
    <t xml:space="preserve">ECHN3DFY03GB03D</t>
  </si>
  <si>
    <t xml:space="preserve">CHNBC05GBFY07D-</t>
  </si>
  <si>
    <t xml:space="preserve">USATBUNLIPX30D-</t>
  </si>
  <si>
    <t xml:space="preserve">EEAS3DFY10GB15D</t>
  </si>
  <si>
    <t xml:space="preserve">JKDJY01GBPY05D-</t>
  </si>
  <si>
    <t xml:space="preserve">ESEAJYPY03GB05D</t>
  </si>
  <si>
    <t xml:space="preserve">EEAS3DPY03GB03D</t>
  </si>
  <si>
    <t xml:space="preserve">CHMUB01GBPY05D-</t>
  </si>
  <si>
    <t xml:space="preserve">AS5BC02GBPY04D-</t>
  </si>
  <si>
    <t xml:space="preserve">EJPNKDPYUNLI04D</t>
  </si>
  <si>
    <t xml:space="preserve">EJPNKDPYUNLI10D</t>
  </si>
  <si>
    <t xml:space="preserve">EE33BCFY10GB15D</t>
  </si>
  <si>
    <t xml:space="preserve">AS5BC01GBPY04D-</t>
  </si>
  <si>
    <t xml:space="preserve">ESEAJYFY05GB03D</t>
  </si>
  <si>
    <t xml:space="preserve">ECHMJYPY01GB03D</t>
  </si>
  <si>
    <t xml:space="preserve">EKORBCPY01GB05D</t>
  </si>
  <si>
    <t xml:space="preserve">ANZCU08GBFY15D</t>
  </si>
  <si>
    <t xml:space="preserve">EJPNJYPY01GB05D</t>
  </si>
  <si>
    <t xml:space="preserve">ESEAJYFY03GB03D</t>
  </si>
  <si>
    <t xml:space="preserve">ECHNBCPYUNLI05D</t>
  </si>
  <si>
    <t xml:space="preserve">ECHNBCFY05GB03D</t>
  </si>
  <si>
    <t xml:space="preserve">EJPNBCFY03GB15D</t>
  </si>
  <si>
    <t xml:space="preserve">EKORBCPY01GB03D</t>
  </si>
  <si>
    <t xml:space="preserve">EKORBCPY02GB07D</t>
  </si>
  <si>
    <t xml:space="preserve">EEAS3DPY01GB03D</t>
  </si>
  <si>
    <t xml:space="preserve">EASIJYPYUNLI03D</t>
  </si>
  <si>
    <t xml:space="preserve">EUSASSPYUNLI07D</t>
  </si>
  <si>
    <t xml:space="preserve">USATBUNLIPX10D-</t>
  </si>
  <si>
    <t xml:space="preserve">EEAS3DPY01GB07D</t>
  </si>
  <si>
    <t xml:space="preserve">EEAS3DPY02GB07D</t>
  </si>
  <si>
    <t xml:space="preserve">ESGP3HFY30GB30D</t>
  </si>
  <si>
    <t xml:space="preserve">SEAJY03GBPY05D-</t>
  </si>
  <si>
    <t xml:space="preserve">EASIBCPY500M05D</t>
  </si>
  <si>
    <t xml:space="preserve">CHNBCUNLIPY07D-</t>
  </si>
  <si>
    <t xml:space="preserve">EJPNKDPYUNLI15D</t>
  </si>
  <si>
    <t xml:space="preserve">ECHMBCPY02GB05D</t>
  </si>
  <si>
    <t xml:space="preserve">HKMBC03GBPY05D-</t>
  </si>
  <si>
    <t xml:space="preserve">E33BC30GBFY15D-</t>
  </si>
  <si>
    <t xml:space="preserve">CHNBCUNLIPY03D-</t>
  </si>
  <si>
    <t xml:space="preserve">ESEAJYPY01GB03D</t>
  </si>
  <si>
    <t xml:space="preserve">EASIBCPY01GB15D</t>
  </si>
  <si>
    <t xml:space="preserve">ESEABCPY01GB02D</t>
  </si>
  <si>
    <t xml:space="preserve">EJPNBCPY02GB05D</t>
  </si>
  <si>
    <t xml:space="preserve">EAS3D01GBPY05D-</t>
  </si>
  <si>
    <t xml:space="preserve">EE33BCFY10GB30D</t>
  </si>
  <si>
    <t xml:space="preserve">ECHMJYPY02GB07D</t>
  </si>
  <si>
    <t xml:space="preserve">ECHMJYPY02GB03D</t>
  </si>
  <si>
    <t xml:space="preserve">ECHMJYPY500M05D</t>
  </si>
  <si>
    <t xml:space="preserve">EEAS3DPY03GB05D</t>
  </si>
  <si>
    <t xml:space="preserve">CHMBC03GBPY07D-</t>
  </si>
  <si>
    <t xml:space="preserve">SEAJY01GBPY04D-</t>
  </si>
  <si>
    <t xml:space="preserve">EASIJYPYUNLI05D</t>
  </si>
  <si>
    <t xml:space="preserve">SEAJY01GBPY05D-</t>
  </si>
  <si>
    <t xml:space="preserve">EKORCUFY20GB08D</t>
  </si>
  <si>
    <t xml:space="preserve">ESEABCPY02GB02D</t>
  </si>
  <si>
    <t xml:space="preserve">KORJY01GBPY04D-</t>
  </si>
  <si>
    <t xml:space="preserve">ESEAJYFY03GB05D</t>
  </si>
  <si>
    <t xml:space="preserve">EUSASSPYUNLI30D</t>
  </si>
  <si>
    <t xml:space="preserve">EPHLJYFY03GB05D</t>
  </si>
  <si>
    <t xml:space="preserve">SEAJY02GBPY07D-</t>
  </si>
  <si>
    <t xml:space="preserve">MRFJY02GBPY15D-</t>
  </si>
  <si>
    <t xml:space="preserve">EHKMBCPY03GB05D</t>
  </si>
  <si>
    <t xml:space="preserve">TWNJY02GBPY05D-</t>
  </si>
  <si>
    <t xml:space="preserve">EE33BCPY01GB07D</t>
  </si>
  <si>
    <t xml:space="preserve">CHMUB01GBPY03D-</t>
  </si>
  <si>
    <t xml:space="preserve">WO1OT25GBFX28D</t>
  </si>
  <si>
    <t xml:space="preserve">EAS3D03GBPY05D-</t>
  </si>
  <si>
    <t xml:space="preserve">EAS3D03GBPY07D-</t>
  </si>
  <si>
    <t xml:space="preserve">HKMBC02GBPY05D-</t>
  </si>
  <si>
    <t xml:space="preserve">AS5BC02GBPY07D-</t>
  </si>
  <si>
    <t xml:space="preserve">ANZJY05GBFY10D-</t>
  </si>
  <si>
    <t xml:space="preserve">TWNJY02GBPY10D-</t>
  </si>
  <si>
    <t xml:space="preserve">AS5BC01GBPY03D-</t>
  </si>
  <si>
    <t xml:space="preserve">JKDJY02GBPY06D-</t>
  </si>
  <si>
    <t xml:space="preserve">KORJY01GBPY05D-</t>
  </si>
  <si>
    <t xml:space="preserve">EEURBGFX20GB15D</t>
  </si>
  <si>
    <t xml:space="preserve">EJPNBCPY02GB03D</t>
  </si>
  <si>
    <t xml:space="preserve">ESEAJYPY03GB03D</t>
  </si>
  <si>
    <t xml:space="preserve">ESEAJYPY02GB07D</t>
  </si>
  <si>
    <t xml:space="preserve">JKDJY02GBPY05D-</t>
  </si>
  <si>
    <t xml:space="preserve">KORJY01GBPY07D-</t>
  </si>
  <si>
    <t xml:space="preserve">EJPNBCPY500M30D</t>
  </si>
  <si>
    <t xml:space="preserve">ANZJY10GBFY10D-</t>
  </si>
  <si>
    <t xml:space="preserve">ECHNBCPYUNLI07D</t>
  </si>
  <si>
    <t xml:space="preserve">EASIBCPY500M15D</t>
  </si>
  <si>
    <t xml:space="preserve">EKORBCPY01GB07D</t>
  </si>
  <si>
    <t xml:space="preserve">EEURBGFX15GB15D</t>
  </si>
  <si>
    <t xml:space="preserve">ESEAJYFY05GB07D</t>
  </si>
  <si>
    <t xml:space="preserve">ESEAJYFY10GB10D</t>
  </si>
  <si>
    <t xml:space="preserve">JPNJY10GBFX15D-</t>
  </si>
  <si>
    <t xml:space="preserve">ESEABCPY02GB07D</t>
  </si>
  <si>
    <t xml:space="preserve">EJPNBCPY01GB10D</t>
  </si>
  <si>
    <t xml:space="preserve">AS5BC01GBPY07D-</t>
  </si>
  <si>
    <t xml:space="preserve">ECHMJYPY500M03D</t>
  </si>
  <si>
    <t xml:space="preserve">ECHMJYPY01GB01D</t>
  </si>
  <si>
    <t xml:space="preserve">KORJY02GBPY06D-</t>
  </si>
  <si>
    <t xml:space="preserve">TWNJY10GBFY30D-</t>
  </si>
  <si>
    <t xml:space="preserve">EE33BCFY05GB05D</t>
  </si>
  <si>
    <t xml:space="preserve">KORJY02GBPY05D-</t>
  </si>
  <si>
    <t xml:space="preserve">EANZBCFY01GB03D</t>
  </si>
  <si>
    <t xml:space="preserve">EE33BCPY02GB15D</t>
  </si>
  <si>
    <t xml:space="preserve">EJPN3DFY10GB15D</t>
  </si>
  <si>
    <t xml:space="preserve">EJPNBCPY01GB03D</t>
  </si>
  <si>
    <t xml:space="preserve">EHKMBCPY01GB05D</t>
  </si>
  <si>
    <t xml:space="preserve">EKORJYPY01GB05D</t>
  </si>
  <si>
    <t xml:space="preserve">EJPNJYPY02GB07D</t>
  </si>
  <si>
    <t xml:space="preserve">SEAJY02GBPY10D-</t>
  </si>
  <si>
    <t xml:space="preserve">CHMBC02GBPY05D-</t>
  </si>
  <si>
    <t xml:space="preserve">EJPNJYPY02GB05D</t>
  </si>
  <si>
    <t xml:space="preserve">CHMBC05GBFY03D-</t>
  </si>
  <si>
    <t xml:space="preserve">CNMBC03GBFY05D-</t>
  </si>
  <si>
    <t xml:space="preserve">CHNBCUNLIPY10D-</t>
  </si>
  <si>
    <t xml:space="preserve">EUSAJYPY02GB03D</t>
  </si>
  <si>
    <t xml:space="preserve">CHNBCUNLIPY15D-</t>
  </si>
  <si>
    <t xml:space="preserve">NACTBUNLIPX30D-</t>
  </si>
  <si>
    <t xml:space="preserve">EAS3D01GBPY07D-</t>
  </si>
  <si>
    <t xml:space="preserve">TWNJY02GBPY07D-</t>
  </si>
  <si>
    <t xml:space="preserve">AS5BC02GBPY02D-</t>
  </si>
  <si>
    <t xml:space="preserve">ESEABCPY03GB03D</t>
  </si>
  <si>
    <t xml:space="preserve">SEAJY02GBPY12D-</t>
  </si>
  <si>
    <t xml:space="preserve">WO1OT20GBFX28D</t>
  </si>
  <si>
    <t xml:space="preserve">EAS3D02GBPY05D-</t>
  </si>
  <si>
    <t xml:space="preserve">NACTBUNLIPX15D-</t>
  </si>
  <si>
    <t xml:space="preserve">EE33BCFY30GB30D</t>
  </si>
  <si>
    <t xml:space="preserve">EASIBCPY02GB05D</t>
  </si>
  <si>
    <t xml:space="preserve">CHMUB01GBPY04D-</t>
  </si>
  <si>
    <t xml:space="preserve">JKDJY01GBPY07D-</t>
  </si>
  <si>
    <t xml:space="preserve">TWNJY03GBPY07D-</t>
  </si>
  <si>
    <t xml:space="preserve">CHMUB02GBPY05D-</t>
  </si>
  <si>
    <t xml:space="preserve">KORJY02GBPY10D-</t>
  </si>
  <si>
    <t xml:space="preserve">CHMUB02GBPY06D-</t>
  </si>
  <si>
    <t xml:space="preserve">SEAJY01GBPY03D-</t>
  </si>
  <si>
    <t xml:space="preserve">TWNJY03GBPY05D-</t>
  </si>
  <si>
    <t xml:space="preserve">SEAJY02GBPY03D-</t>
  </si>
  <si>
    <t xml:space="preserve">AS5BC02GBPY06D-</t>
  </si>
  <si>
    <t xml:space="preserve">CNMCU03GBFY03D</t>
  </si>
  <si>
    <t xml:space="preserve">EEAS3DPY01GB10D</t>
  </si>
  <si>
    <t xml:space="preserve">AAUTM06GBFY10D</t>
  </si>
  <si>
    <t xml:space="preserve">ECHN3DPY02GB07D</t>
  </si>
  <si>
    <t xml:space="preserve">EKORJYPY01GB07D</t>
  </si>
  <si>
    <t xml:space="preserve">EANZBCFY10GB10D</t>
  </si>
  <si>
    <t xml:space="preserve">EKORJYPY03GB05D</t>
  </si>
  <si>
    <t xml:space="preserve">EVNMMBPX03GB07D</t>
  </si>
  <si>
    <t xml:space="preserve">EJPNBCPY01GB05D</t>
  </si>
  <si>
    <t xml:space="preserve">EPHLJYFY05GB05D</t>
  </si>
  <si>
    <t xml:space="preserve">EEAS3DPY02GB10D</t>
  </si>
  <si>
    <t xml:space="preserve">EEAS3DFY20GB15D</t>
  </si>
  <si>
    <t xml:space="preserve">ECHN3DPY03GB07D</t>
  </si>
  <si>
    <t xml:space="preserve">ECHNBCPYUNLI03D</t>
  </si>
  <si>
    <t xml:space="preserve">EEAS3DFY05GB30D</t>
  </si>
  <si>
    <t xml:space="preserve">EEAS3DFY20GB30D</t>
  </si>
  <si>
    <t xml:space="preserve">EJPNBCFY05GB15D</t>
  </si>
  <si>
    <t xml:space="preserve">A10CU05GBFY08D</t>
  </si>
  <si>
    <t xml:space="preserve">EASIBCPY01GB01D</t>
  </si>
  <si>
    <t xml:space="preserve">AS5BC01GBPY06D-</t>
  </si>
  <si>
    <t xml:space="preserve">EASIBCPY500M10D</t>
  </si>
  <si>
    <t xml:space="preserve">EUSASSPYUNLI10D</t>
  </si>
  <si>
    <t xml:space="preserve">KORCU30GBFY30D</t>
  </si>
  <si>
    <t xml:space="preserve">EUSAJYFY20GB30D</t>
  </si>
  <si>
    <t xml:space="preserve">ESEAJYFY10GB07D</t>
  </si>
  <si>
    <t xml:space="preserve">CHNJY01GBPY04D-</t>
  </si>
  <si>
    <t xml:space="preserve">CHNJY01GBPY05D-</t>
  </si>
  <si>
    <t xml:space="preserve">EAS3D02GBPY07D-</t>
  </si>
  <si>
    <t xml:space="preserve">EAS3D01GBPY10D-</t>
  </si>
  <si>
    <t xml:space="preserve">CHNBC10GBFY10D-</t>
  </si>
  <si>
    <t xml:space="preserve">CHNBC05GBFY03D-</t>
  </si>
  <si>
    <t xml:space="preserve">ECMTCUFY05GB05D</t>
  </si>
  <si>
    <t xml:space="preserve">JPNJY20GBFX15D-</t>
  </si>
  <si>
    <t xml:space="preserve">ECHNBCFY20GB07D</t>
  </si>
  <si>
    <t xml:space="preserve">TWNJY03GBPY03D-</t>
  </si>
  <si>
    <t xml:space="preserve">EJPNBCPY02GB07D</t>
  </si>
  <si>
    <t xml:space="preserve">GBRBC02GBPY15D-</t>
  </si>
  <si>
    <t xml:space="preserve">SEAJY02GBPY15D-</t>
  </si>
  <si>
    <t xml:space="preserve">EE33BCFY20GB30D</t>
  </si>
  <si>
    <t xml:space="preserve">ETWNJYFY10GB30D</t>
  </si>
  <si>
    <t xml:space="preserve">CHMUB01GBPY06D-</t>
  </si>
  <si>
    <t xml:space="preserve">SGPFG30GBFY30D</t>
  </si>
  <si>
    <t xml:space="preserve">CHMUB02GBPY10D-</t>
  </si>
  <si>
    <t xml:space="preserve">EANZBCFY01GB07D</t>
  </si>
  <si>
    <t xml:space="preserve">EEAS3DPY02GB08D</t>
  </si>
  <si>
    <t xml:space="preserve">JPNKD20GBFY07D</t>
  </si>
  <si>
    <t xml:space="preserve">ECHMBCFY03GB03D</t>
  </si>
  <si>
    <t xml:space="preserve">ECHN3DPY02GB05D</t>
  </si>
  <si>
    <t xml:space="preserve">TWNJY02GBPY15D-</t>
  </si>
  <si>
    <t xml:space="preserve">ECHN3DFY05GB03D</t>
  </si>
  <si>
    <t xml:space="preserve">AS5BC01GBPY15D-</t>
  </si>
  <si>
    <t xml:space="preserve">EJPNJYPY01GB10D</t>
  </si>
  <si>
    <t xml:space="preserve">EKORBCPY01GB02D</t>
  </si>
  <si>
    <t xml:space="preserve">EE30BCFY10GB10D</t>
  </si>
  <si>
    <t xml:space="preserve">ECHMJYPY500M15D</t>
  </si>
  <si>
    <t xml:space="preserve">EANZBCFY10GB07D</t>
  </si>
  <si>
    <t xml:space="preserve">ECHNBCFY50GB15D</t>
  </si>
  <si>
    <t xml:space="preserve">ECHNBCFY10GB15D</t>
  </si>
  <si>
    <t xml:space="preserve">EPHLJYFY05GB07D</t>
  </si>
  <si>
    <t xml:space="preserve">EEAS3DFY10GB30D</t>
  </si>
  <si>
    <t xml:space="preserve">EPHLJYFY10GB07D</t>
  </si>
  <si>
    <t xml:space="preserve">PHLJY05GBFY05D-</t>
  </si>
  <si>
    <t xml:space="preserve">ESEAJYFY20GB05D</t>
  </si>
  <si>
    <t xml:space="preserve">ESEABCFY10GB05D</t>
  </si>
  <si>
    <t xml:space="preserve">CHN3D10GBFY07D-</t>
  </si>
  <si>
    <t xml:space="preserve">EJPNK1PYUNLI07D</t>
  </si>
  <si>
    <t xml:space="preserve">SEAJY03GBPY07D-</t>
  </si>
  <si>
    <t xml:space="preserve">HKMBC01GBPY05D-</t>
  </si>
  <si>
    <t xml:space="preserve">CHNJY01GBPY03D-</t>
  </si>
  <si>
    <t xml:space="preserve">CHNJY02GBPY03D-</t>
  </si>
  <si>
    <t xml:space="preserve">ESEAJYFY10GB03D</t>
  </si>
  <si>
    <t xml:space="preserve">ETWNJYFY20GB30D</t>
  </si>
  <si>
    <t xml:space="preserve">ESGP3DPY01GB05D</t>
  </si>
  <si>
    <t xml:space="preserve">CHMUB03GBPY04D-</t>
  </si>
  <si>
    <t xml:space="preserve">EVNMMBPX04GB15D</t>
  </si>
  <si>
    <t xml:space="preserve">EUSAJYFY20GB15D</t>
  </si>
  <si>
    <t xml:space="preserve">ESEAJYFY20GB15D</t>
  </si>
  <si>
    <t xml:space="preserve">EUSASSPYUNLI15D</t>
  </si>
  <si>
    <t xml:space="preserve">EEAS3DPY01GB08D</t>
  </si>
  <si>
    <t xml:space="preserve">ESEAJYPY01GB07D</t>
  </si>
  <si>
    <t xml:space="preserve">CHMBC03GBPY05D-</t>
  </si>
  <si>
    <t xml:space="preserve">ECHNBCFY10GB10D</t>
  </si>
  <si>
    <t xml:space="preserve">ECHN3DPY03GB05D</t>
  </si>
  <si>
    <t xml:space="preserve">ECHNBCFY30GB15D</t>
  </si>
  <si>
    <t xml:space="preserve">ECHN3DFY05GB05D</t>
  </si>
  <si>
    <t xml:space="preserve">EJPNBCPY02GB15D</t>
  </si>
  <si>
    <t xml:space="preserve">EKORBCPY03GB05D</t>
  </si>
  <si>
    <t xml:space="preserve">EJPNBCPY500M01D</t>
  </si>
  <si>
    <t xml:space="preserve">EJPNJYPY03GB05D</t>
  </si>
  <si>
    <t xml:space="preserve">EASIBCPY500M07D</t>
  </si>
  <si>
    <t xml:space="preserve">EE33BCFY20GB15D</t>
  </si>
  <si>
    <t xml:space="preserve">EKORJYPY03GB07D</t>
  </si>
  <si>
    <t xml:space="preserve">EKORJYFY10GB05D</t>
  </si>
  <si>
    <t xml:space="preserve">ESEABCPY03GB05D</t>
  </si>
  <si>
    <t xml:space="preserve">ESEAJYFY10GB30D</t>
  </si>
  <si>
    <t xml:space="preserve">CHNBC05GBFY10D-</t>
  </si>
  <si>
    <t xml:space="preserve">EJPN3DPY01GB10D</t>
  </si>
  <si>
    <t xml:space="preserve">KORJY02GBPY07D-</t>
  </si>
  <si>
    <t xml:space="preserve">EJPN3DPY01GB03D</t>
  </si>
  <si>
    <t xml:space="preserve">EJPN3DPY01GB07D</t>
  </si>
  <si>
    <t xml:space="preserve">EJPNBCPY01GB02D</t>
  </si>
  <si>
    <t xml:space="preserve">EJPNBCFY20GB15D</t>
  </si>
  <si>
    <t xml:space="preserve">EKORJYPY02GB05D</t>
  </si>
  <si>
    <t xml:space="preserve">EKORBCPY02GB10D</t>
  </si>
  <si>
    <t xml:space="preserve">EKORBCPY01GB10D</t>
  </si>
  <si>
    <t xml:space="preserve">EKORBCPXUNLI01D</t>
  </si>
  <si>
    <t xml:space="preserve">ECHN3DPY02GB03D</t>
  </si>
  <si>
    <t xml:space="preserve">ECHMBCPY02GB03D</t>
  </si>
  <si>
    <t xml:space="preserve">EVNMMBPY05GB20D</t>
  </si>
  <si>
    <t xml:space="preserve">ECHN3DFY10GB10D</t>
  </si>
  <si>
    <t xml:space="preserve">EASIJYFY05GB05D</t>
  </si>
  <si>
    <t xml:space="preserve">EUSABCPY01GB05D</t>
  </si>
  <si>
    <t xml:space="preserve">EEAS3DPY03GB07D</t>
  </si>
  <si>
    <t xml:space="preserve">EJPNBCPY01GB15D</t>
  </si>
  <si>
    <t xml:space="preserve">CHMBC01GBPY05D-</t>
  </si>
  <si>
    <t xml:space="preserve">EJPNJYPY02GB03D</t>
  </si>
  <si>
    <t xml:space="preserve">EJPNBCPY03GB03D</t>
  </si>
  <si>
    <t xml:space="preserve">ECHMJYPY500M07D</t>
  </si>
  <si>
    <t xml:space="preserve">ESEAJYFY05GB30D</t>
  </si>
  <si>
    <t xml:space="preserve">JPNBC03GBPY05D-</t>
  </si>
  <si>
    <t xml:space="preserve">CHNBCUNLIPY30D-</t>
  </si>
  <si>
    <t xml:space="preserve">EASIBCPY1.5G05D</t>
  </si>
  <si>
    <t xml:space="preserve">EUSAJYPY01GB20D</t>
  </si>
  <si>
    <t xml:space="preserve">ECHMJYPY03GB10D</t>
  </si>
  <si>
    <t xml:space="preserve">EANZBCFY02GB03D</t>
  </si>
  <si>
    <t xml:space="preserve">EUSABCPY02GB15D</t>
  </si>
  <si>
    <t xml:space="preserve">ETHDDTFY50GB10D</t>
  </si>
  <si>
    <t xml:space="preserve">EE33BCFY10GB10D</t>
  </si>
  <si>
    <t xml:space="preserve">EE33BCPY02GB20D</t>
  </si>
  <si>
    <t xml:space="preserve">ECHNBCFY30GB07D</t>
  </si>
  <si>
    <t xml:space="preserve">EE33BCFY10GB07D</t>
  </si>
  <si>
    <t xml:space="preserve">AS5BC01GBPY02D-</t>
  </si>
  <si>
    <t xml:space="preserve">ECHMJYPY500M01D</t>
  </si>
  <si>
    <t xml:space="preserve">EKORJYFY05GB05D</t>
  </si>
  <si>
    <t xml:space="preserve">CHNJY01GBPY07D-</t>
  </si>
  <si>
    <t xml:space="preserve">EKORBCPY03GB04D</t>
  </si>
  <si>
    <t xml:space="preserve">CHNBC10GBFY03D-</t>
  </si>
  <si>
    <t xml:space="preserve">CHNBC10GBFY15D-</t>
  </si>
  <si>
    <t xml:space="preserve">E33BC01GBPY07D-</t>
  </si>
  <si>
    <t xml:space="preserve">SEAJY03GBPY10D-</t>
  </si>
  <si>
    <t xml:space="preserve">EASIJYPYUNLI07D</t>
  </si>
  <si>
    <t xml:space="preserve">TWNJY01GBPY07D-</t>
  </si>
  <si>
    <t xml:space="preserve">EGBRBCFY10GB07D</t>
  </si>
  <si>
    <t xml:space="preserve">AS5BC01GBPY10D-</t>
  </si>
  <si>
    <t xml:space="preserve">EGBRBCFY20GB15D</t>
  </si>
  <si>
    <t xml:space="preserve">AS5BC02GBPY10D-</t>
  </si>
  <si>
    <t xml:space="preserve">KORJY02GBPY04D-</t>
  </si>
  <si>
    <t xml:space="preserve">ESEABCPY01GB10D</t>
  </si>
  <si>
    <t xml:space="preserve">EJPNKDFY20GB07D</t>
  </si>
  <si>
    <t xml:space="preserve">EE33BCPY02GB07D</t>
  </si>
  <si>
    <t xml:space="preserve">KORJY03GBPY05D-</t>
  </si>
  <si>
    <t xml:space="preserve">EJPNJYFY05GB05D</t>
  </si>
  <si>
    <t xml:space="preserve">EJPNJYFY10GB05D</t>
  </si>
  <si>
    <t xml:space="preserve">ANZJY10GBFY20D-</t>
  </si>
  <si>
    <t xml:space="preserve">EJPNJYFY10GB07D</t>
  </si>
  <si>
    <t xml:space="preserve">CHMUB01GBPY07D-</t>
  </si>
  <si>
    <t xml:space="preserve">EKORBCPY02GB02D</t>
  </si>
  <si>
    <t xml:space="preserve">TWNJY05GBFY30D-</t>
  </si>
  <si>
    <t xml:space="preserve">EJPN3DFY05GB15D</t>
  </si>
  <si>
    <t xml:space="preserve">EJPN3DPY02GB10D</t>
  </si>
  <si>
    <t xml:space="preserve">EJPNBCPY02GB10D</t>
  </si>
  <si>
    <t xml:space="preserve">ECHMJYPY02GB10D</t>
  </si>
  <si>
    <t xml:space="preserve">EINDJYPY500M03D</t>
  </si>
  <si>
    <t xml:space="preserve">ESEAJYPY03GB07D</t>
  </si>
  <si>
    <t xml:space="preserve">EKOR3DPY01GB07D</t>
  </si>
  <si>
    <t xml:space="preserve">EKOR3DPY03GB03D</t>
  </si>
  <si>
    <t xml:space="preserve">ECHNBCFY30GB10D</t>
  </si>
  <si>
    <t xml:space="preserve">EINDJYPY01GB03D</t>
  </si>
  <si>
    <t xml:space="preserve">EPHLJYFY10GB05D</t>
  </si>
  <si>
    <t xml:space="preserve">EINDJYFY05GB07D</t>
  </si>
  <si>
    <t xml:space="preserve">EINDJYFY10GB05D</t>
  </si>
  <si>
    <t xml:space="preserve">EE30BCFY10GB15D</t>
  </si>
  <si>
    <t xml:space="preserve">ECHMJYPY500M10D</t>
  </si>
  <si>
    <t xml:space="preserve">ECHMBCPY01GB05D</t>
  </si>
  <si>
    <t xml:space="preserve">ECHNBCFY05GB10D</t>
  </si>
  <si>
    <t xml:space="preserve">ECHNBCFY10GB03D</t>
  </si>
  <si>
    <t xml:space="preserve">CHMBC20GBFY10D-</t>
  </si>
  <si>
    <t xml:space="preserve">EPHLJYFY03GB07D</t>
  </si>
  <si>
    <t xml:space="preserve">EEAS3DPY03GB10D</t>
  </si>
  <si>
    <t xml:space="preserve">EUSAJYFY10GB30D</t>
  </si>
  <si>
    <t xml:space="preserve">E33BC01GBFY30D-</t>
  </si>
  <si>
    <t xml:space="preserve">EASIJYFY05GB30D</t>
  </si>
  <si>
    <t xml:space="preserve">ECHMJYPY01GB10D</t>
  </si>
  <si>
    <t xml:space="preserve">JKDJY01GBPY04D-</t>
  </si>
  <si>
    <t xml:space="preserve">JKDJY02GBPY15D-</t>
  </si>
  <si>
    <t xml:space="preserve">ESEAJYFY05GB10D</t>
  </si>
  <si>
    <t xml:space="preserve">ETWNJYFY05GB30D</t>
  </si>
  <si>
    <t xml:space="preserve">EASIJYFY05GB07D</t>
  </si>
  <si>
    <t xml:space="preserve">E33BC01GBPY20D-</t>
  </si>
  <si>
    <t xml:space="preserve">ESEAJYFY03GB07D</t>
  </si>
  <si>
    <t xml:space="preserve">ANZJY20GBFY20D-</t>
  </si>
  <si>
    <t xml:space="preserve">EE33BCPY02GB30D</t>
  </si>
  <si>
    <t xml:space="preserve">JPNBC01GBPY05D-</t>
  </si>
  <si>
    <t xml:space="preserve">ESGP3DPY03GB03D</t>
  </si>
  <si>
    <t xml:space="preserve">ETHDJYFY50GB10D</t>
  </si>
  <si>
    <t xml:space="preserve">KORJY01GBPY15D-</t>
  </si>
  <si>
    <t xml:space="preserve">EE33BCPY02GB10D</t>
  </si>
  <si>
    <t xml:space="preserve">EE33BCPY01GB05D</t>
  </si>
  <si>
    <t xml:space="preserve">EUSABCPY02GB07D</t>
  </si>
  <si>
    <t xml:space="preserve">EVNMBCPY01GB03D</t>
  </si>
  <si>
    <t xml:space="preserve">CHNBC20GBFY10D-</t>
  </si>
  <si>
    <t xml:space="preserve">ARECU04GBFY30D</t>
  </si>
  <si>
    <t xml:space="preserve">SEAJY01GBPY07D-</t>
  </si>
  <si>
    <t xml:space="preserve">MRFJY03GBPY15D-</t>
  </si>
  <si>
    <t xml:space="preserve">TWNJY02GBPY04D-</t>
  </si>
  <si>
    <t xml:space="preserve">TWNJY03GBPY10D-</t>
  </si>
  <si>
    <t xml:space="preserve">EE33BCPY01GB10D</t>
  </si>
  <si>
    <t xml:space="preserve">PHLJY01GBPY07D-</t>
  </si>
  <si>
    <t xml:space="preserve">HKMBC03GBPY10D-</t>
  </si>
  <si>
    <t xml:space="preserve">EKORJYPY01GB10D</t>
  </si>
  <si>
    <t xml:space="preserve">EW04ASFY06GB15D</t>
  </si>
  <si>
    <t xml:space="preserve">ANZJY05GBFY20D-</t>
  </si>
  <si>
    <t xml:space="preserve">ANZJY05GBFY30D-</t>
  </si>
  <si>
    <t xml:space="preserve">CHNBC20GBFY15D-</t>
  </si>
  <si>
    <t xml:space="preserve">ESEABCFY05GB05D</t>
  </si>
  <si>
    <t xml:space="preserve">CHMBC02GBPY07D-</t>
  </si>
  <si>
    <t xml:space="preserve">JPNK1UNLIPY07D</t>
  </si>
  <si>
    <t xml:space="preserve">EANZBCFY05GB05D</t>
  </si>
  <si>
    <t xml:space="preserve">JPNBC02GBPY15D-</t>
  </si>
  <si>
    <t xml:space="preserve">JPNBC02GBPY05D-</t>
  </si>
  <si>
    <t xml:space="preserve">EINDJYPY01GB10D</t>
  </si>
  <si>
    <t xml:space="preserve">KORJY03GBPY10D-</t>
  </si>
  <si>
    <t xml:space="preserve">JPNJY10GBFX30D-</t>
  </si>
  <si>
    <t xml:space="preserve">EVNMBCPY1.5G03D</t>
  </si>
  <si>
    <t xml:space="preserve">ECHMJYPY03GB07D</t>
  </si>
  <si>
    <t xml:space="preserve">KORJY01GBPY06D-</t>
  </si>
  <si>
    <t xml:space="preserve">EUSAJYFY10GB15D</t>
  </si>
  <si>
    <t xml:space="preserve">EUSABCFY10GB15D</t>
  </si>
  <si>
    <t xml:space="preserve">EGBRBCFY20GB10D</t>
  </si>
  <si>
    <t xml:space="preserve">EKORJYPY01GB03D</t>
  </si>
  <si>
    <t xml:space="preserve">EVNMBCPY01GB05D</t>
  </si>
  <si>
    <t xml:space="preserve">EVNMBCPY1.5G05D</t>
  </si>
  <si>
    <t xml:space="preserve">EJPNBCFY10GB15D</t>
  </si>
  <si>
    <t xml:space="preserve">ESEAJYFY10GB15D</t>
  </si>
  <si>
    <t xml:space="preserve">EASIBCPY500M01D</t>
  </si>
  <si>
    <t xml:space="preserve">JPNJY30GBFX30D-</t>
  </si>
  <si>
    <t xml:space="preserve">EASIBCPY02GB07D</t>
  </si>
  <si>
    <t xml:space="preserve">TWNJY02GBPY03D-</t>
  </si>
  <si>
    <t xml:space="preserve">EUSABCPY02GB30D</t>
  </si>
  <si>
    <t xml:space="preserve">ECHMJYPY02GB15D</t>
  </si>
  <si>
    <t xml:space="preserve">EUSAJYPY02GB15D</t>
  </si>
  <si>
    <t xml:space="preserve">ESEABCPY02GB10D</t>
  </si>
  <si>
    <t xml:space="preserve">ETHAJYPYUNLI05D</t>
  </si>
  <si>
    <t xml:space="preserve">EUSAJYFY05GB30D</t>
  </si>
  <si>
    <t xml:space="preserve">testnewvar</t>
  </si>
  <si>
    <t xml:space="preserve">EE33BCPY01GB03D</t>
  </si>
  <si>
    <t xml:space="preserve">CHNBC30GBFY30D-</t>
  </si>
  <si>
    <t xml:space="preserve">TWNJY03GBPY04D-</t>
  </si>
  <si>
    <t xml:space="preserve">EE33BCPY02GB03D</t>
  </si>
  <si>
    <t xml:space="preserve">CHNBC20GBFY07D-</t>
  </si>
  <si>
    <t xml:space="preserve">EE33BCFY10GB05D</t>
  </si>
  <si>
    <t xml:space="preserve">EE33BCFY10GB20D</t>
  </si>
  <si>
    <t xml:space="preserve">CHNJY500MPY03D-</t>
  </si>
  <si>
    <t xml:space="preserve">ESEAJYFY03GB30D</t>
  </si>
  <si>
    <t xml:space="preserve">JKDJY01GBPY06D-</t>
  </si>
  <si>
    <t xml:space="preserve">EASIJYFY05GB15D</t>
  </si>
  <si>
    <t xml:space="preserve">JKDJY02GBPY07D-</t>
  </si>
  <si>
    <t xml:space="preserve">ESEAJYPY01GB10D</t>
  </si>
  <si>
    <t xml:space="preserve">ESEAJYPY01GB15D</t>
  </si>
  <si>
    <t xml:space="preserve">EASIJYFY10GB05D</t>
  </si>
  <si>
    <t xml:space="preserve">CHMUB03GBPY05D-</t>
  </si>
  <si>
    <t xml:space="preserve">ESEAJYFY20GB07D</t>
  </si>
  <si>
    <t xml:space="preserve">E33BC10GBFY15D-</t>
  </si>
  <si>
    <t xml:space="preserve">EJPNJYFY10GB10D</t>
  </si>
  <si>
    <t xml:space="preserve">EJPNBCFY10GB30D</t>
  </si>
  <si>
    <t xml:space="preserve">EJPNBCFY03GB30D</t>
  </si>
  <si>
    <t xml:space="preserve">E33BC01GBPY30D-</t>
  </si>
  <si>
    <t xml:space="preserve">E33BC500MPY05D-</t>
  </si>
  <si>
    <t xml:space="preserve">E33BC05GBFY30D-</t>
  </si>
  <si>
    <t xml:space="preserve">E33BC01GBPY05D-</t>
  </si>
  <si>
    <t xml:space="preserve">EVNMBCPY1.5G07D</t>
  </si>
  <si>
    <t xml:space="preserve">EANZBCFY01GB05D</t>
  </si>
  <si>
    <t xml:space="preserve">EANZBCFY03GB05D</t>
  </si>
  <si>
    <t xml:space="preserve">EANZBCFY05GB15D</t>
  </si>
  <si>
    <t xml:space="preserve">EHKMBCPY03GB02D</t>
  </si>
  <si>
    <t xml:space="preserve">EEAS3DPY02GB15D</t>
  </si>
  <si>
    <t xml:space="preserve">ECHN3DPY03GB03D</t>
  </si>
  <si>
    <t xml:space="preserve">EANZBCFY08GB07D</t>
  </si>
  <si>
    <t xml:space="preserve">ECHMBCPY01GB07D</t>
  </si>
  <si>
    <t xml:space="preserve">ECHN3DFY10GB03D</t>
  </si>
  <si>
    <t xml:space="preserve">EE50JYFX08GB14D</t>
  </si>
  <si>
    <t xml:space="preserve">EEAS3DPY01GB15D</t>
  </si>
  <si>
    <t xml:space="preserve">ECHN3DPY01GB07D</t>
  </si>
  <si>
    <t xml:space="preserve">ECHNBCPYUNLI15D</t>
  </si>
  <si>
    <t xml:space="preserve">ECHMBCPY03GB03D</t>
  </si>
  <si>
    <t xml:space="preserve">EKOR3DPY01GB03D</t>
  </si>
  <si>
    <t xml:space="preserve">ECHNBCFY20GB10D</t>
  </si>
  <si>
    <t xml:space="preserve">EANZBCFY10GB15D</t>
  </si>
  <si>
    <t xml:space="preserve">EANZBCFY05GB10D</t>
  </si>
  <si>
    <t xml:space="preserve">ECHMBCPY03GB05D</t>
  </si>
  <si>
    <t xml:space="preserve">EINDJYFY10GB07D</t>
  </si>
  <si>
    <t xml:space="preserve">EHKG3DPY01GB05D</t>
  </si>
  <si>
    <t xml:space="preserve">ECHNBCPYUNLI10D</t>
  </si>
  <si>
    <t xml:space="preserve">EHKMBCPY03GB07D</t>
  </si>
  <si>
    <t xml:space="preserve">EINDJYPY500M01D</t>
  </si>
  <si>
    <t xml:space="preserve">EJPNBCPY500M03D</t>
  </si>
  <si>
    <t xml:space="preserve">EJPN3DPY01GB05D</t>
  </si>
  <si>
    <t xml:space="preserve">EKORBCPXUNLI07D</t>
  </si>
  <si>
    <t xml:space="preserve">EKORJYFY20GB10D</t>
  </si>
  <si>
    <t xml:space="preserve">EKORJYPY02GB07D</t>
  </si>
  <si>
    <t xml:space="preserve">EINDJYPY500M05D</t>
  </si>
  <si>
    <t xml:space="preserve">EKORJYPY03GB10D</t>
  </si>
  <si>
    <t xml:space="preserve">EJPNJYFY05GB07D</t>
  </si>
  <si>
    <t xml:space="preserve">EASIJYFY10GB15D</t>
  </si>
  <si>
    <t xml:space="preserve">EUSAJYPY01GB15D</t>
  </si>
  <si>
    <t xml:space="preserve">EJPNJYPY01GB07D</t>
  </si>
  <si>
    <t xml:space="preserve">EJPN3DFY20GB30D</t>
  </si>
  <si>
    <t xml:space="preserve">EJPNJYFY05GB15D</t>
  </si>
  <si>
    <t xml:space="preserve">EKORJYPY02GB10D</t>
  </si>
  <si>
    <t xml:space="preserve">EJPNJYPY02GB10D</t>
  </si>
  <si>
    <t xml:space="preserve">EKORJYFY10GB10D</t>
  </si>
  <si>
    <t xml:space="preserve">EJPNJYFY10GB15D</t>
  </si>
  <si>
    <t xml:space="preserve">EKORJYFY10GB30D</t>
  </si>
  <si>
    <t xml:space="preserve">EKORBCPY03GB06D</t>
  </si>
  <si>
    <t xml:space="preserve">EKORBCPY03GB10D</t>
  </si>
  <si>
    <t xml:space="preserve">EE33BCPY01GB20D</t>
  </si>
  <si>
    <t xml:space="preserve">EKORBCPY1.5G03D</t>
  </si>
  <si>
    <t xml:space="preserve">EKORBCPY1.5G02D</t>
  </si>
  <si>
    <t xml:space="preserve">EKORJYFY20GB15D</t>
  </si>
  <si>
    <t xml:space="preserve">PHLJY05GBFY07D-</t>
  </si>
  <si>
    <t xml:space="preserve">EKORBCPY500M01D</t>
  </si>
  <si>
    <t xml:space="preserve">EJPNBCPY500M10D</t>
  </si>
  <si>
    <t xml:space="preserve">EJPN3DPY02GB03D</t>
  </si>
  <si>
    <t xml:space="preserve">A31JY06GBFY08D-</t>
  </si>
  <si>
    <t xml:space="preserve">EJPN3DPY02GB05D</t>
  </si>
  <si>
    <t xml:space="preserve">EJPNBCPY03GB05D</t>
  </si>
  <si>
    <t xml:space="preserve">EJPN3DPY02GB07D</t>
  </si>
  <si>
    <t xml:space="preserve">MRFJY02GBPY30D-</t>
  </si>
  <si>
    <t xml:space="preserve">EJPN3DPY03GB05D</t>
  </si>
  <si>
    <t xml:space="preserve">ESEAJYFY20GB03D</t>
  </si>
  <si>
    <t xml:space="preserve">EJPN3DFY10GB30D</t>
  </si>
  <si>
    <t xml:space="preserve">EINDJYFY05GB05D</t>
  </si>
  <si>
    <t xml:space="preserve">JPNJY1.5GPY05D-</t>
  </si>
  <si>
    <t xml:space="preserve">EJPNBCPY02GB20D</t>
  </si>
  <si>
    <t xml:space="preserve">PHLJY01GBPY05D-</t>
  </si>
  <si>
    <t xml:space="preserve">EKOR3DPY02GB07D</t>
  </si>
  <si>
    <t xml:space="preserve">EKOR3DPY01GB10D</t>
  </si>
  <si>
    <t xml:space="preserve">EKOR3DPY02GB03D</t>
  </si>
  <si>
    <t xml:space="preserve">AS5BC02GBPY20D-</t>
  </si>
  <si>
    <t xml:space="preserve">EINDJYPY01GB07D</t>
  </si>
  <si>
    <t xml:space="preserve">EINDJYPY02GB07D</t>
  </si>
  <si>
    <t xml:space="preserve">ECHMBCPY03GB07D</t>
  </si>
  <si>
    <t xml:space="preserve">KORJY10GBFX30D-</t>
  </si>
  <si>
    <t xml:space="preserve">ECHNBCFY20GB15D</t>
  </si>
  <si>
    <t xml:space="preserve">CHNJY03GBPY05D-</t>
  </si>
  <si>
    <t xml:space="preserve">EKOR3DPY01GB05D</t>
  </si>
  <si>
    <t xml:space="preserve">EE30BCFY10GB20D</t>
  </si>
  <si>
    <t xml:space="preserve">ECHNBCPYUNLI30D</t>
  </si>
  <si>
    <t xml:space="preserve">NACBC01GBPY10D-</t>
  </si>
  <si>
    <t xml:space="preserve">ESEABCPY03GB02D</t>
  </si>
  <si>
    <t xml:space="preserve">ECHN3DPY01GB03D</t>
  </si>
  <si>
    <t xml:space="preserve">ESEABCFY10GB15D</t>
  </si>
  <si>
    <t xml:space="preserve">ECHN3DPY01GB05D</t>
  </si>
  <si>
    <t xml:space="preserve">NACBC02GBPY15D-</t>
  </si>
  <si>
    <t xml:space="preserve">EANZBCFY10GB20D</t>
  </si>
  <si>
    <t xml:space="preserve">ECHN3DFY20GB30D</t>
  </si>
  <si>
    <t xml:space="preserve">HKMBC02GBPY07D-</t>
  </si>
  <si>
    <t xml:space="preserve">ECHN3DFY50GB30D</t>
  </si>
  <si>
    <t xml:space="preserve">CHMBC03GBPY10D-</t>
  </si>
  <si>
    <t xml:space="preserve">ESEAJYFY20GB30D</t>
  </si>
  <si>
    <t xml:space="preserve">CHMBC01GBPY30D-</t>
  </si>
  <si>
    <t xml:space="preserve">INDJY01GBPY07D-</t>
  </si>
  <si>
    <t xml:space="preserve">EANZBCFY08GB20D</t>
  </si>
  <si>
    <t xml:space="preserve">ESEAJYPY500M05D</t>
  </si>
  <si>
    <t xml:space="preserve">EANZBCFY05GB30D</t>
  </si>
  <si>
    <t xml:space="preserve">CHMUB02GBPY04D-</t>
  </si>
  <si>
    <t xml:space="preserve">CHMUB02GBPY07D-</t>
  </si>
  <si>
    <t xml:space="preserve">EE33BCFY01GB03D</t>
  </si>
  <si>
    <t xml:space="preserve">MLRJY05GBFX05D-</t>
  </si>
  <si>
    <t xml:space="preserve">EE33BCPY02GB02D</t>
  </si>
  <si>
    <t xml:space="preserve">PHLJY05GBFY15D-</t>
  </si>
  <si>
    <t xml:space="preserve">ESCABCPY02GB05D</t>
  </si>
  <si>
    <t xml:space="preserve">ESCABCPY02GB10D</t>
  </si>
  <si>
    <t xml:space="preserve">EKORJYFY05GB07D</t>
  </si>
  <si>
    <t xml:space="preserve">JKDJY01GBPY10D-</t>
  </si>
  <si>
    <t xml:space="preserve">EKORJYFY10GB07D</t>
  </si>
  <si>
    <t xml:space="preserve">JKDJY02GBPY10D-</t>
  </si>
  <si>
    <t xml:space="preserve">SEAJY02GBPY02D-</t>
  </si>
  <si>
    <t xml:space="preserve">ESEAJYPY03GB15D</t>
  </si>
  <si>
    <t xml:space="preserve">EUSAJYPY01GB03D</t>
  </si>
  <si>
    <t xml:space="preserve">EUSAJYPY01GB10D</t>
  </si>
  <si>
    <t xml:space="preserve">EUSABCFY10GB30D</t>
  </si>
  <si>
    <t xml:space="preserve">ESEAJYFY30GB05D</t>
  </si>
  <si>
    <t xml:space="preserve">ECHMJYPY03GB05D</t>
  </si>
  <si>
    <t xml:space="preserve">ECHMJYFY20GB05D</t>
  </si>
  <si>
    <t xml:space="preserve">EUSABCPY01GB07D</t>
  </si>
  <si>
    <t xml:space="preserve">EASIJYFY10GB10D</t>
  </si>
  <si>
    <t xml:space="preserve">EUSABCPY01GB10D</t>
  </si>
  <si>
    <t xml:space="preserve">ESEAJYFY03GB10D</t>
  </si>
  <si>
    <t xml:space="preserve">ESEAJYFY03GB15D</t>
  </si>
  <si>
    <t xml:space="preserve">ESEAJYPY02GB15D</t>
  </si>
  <si>
    <t xml:space="preserve">ESEAJYPY03GB10D</t>
  </si>
  <si>
    <t xml:space="preserve">EE33BCFY05GB07D</t>
  </si>
  <si>
    <t xml:space="preserve">EASIJYFY10GB03D</t>
  </si>
  <si>
    <t xml:space="preserve">EE33BCFY20GB10D</t>
  </si>
  <si>
    <t xml:space="preserve">EE33BCFY05GB30D</t>
  </si>
  <si>
    <t xml:space="preserve">EE33BCFY20GB20D</t>
  </si>
  <si>
    <t xml:space="preserve">EJPNBCPY500M02D</t>
  </si>
  <si>
    <t xml:space="preserve">EE33BCPY500M02D</t>
  </si>
  <si>
    <t xml:space="preserve">ETWN3DPY02GB05D</t>
  </si>
  <si>
    <t xml:space="preserve">ESGP3DPY02GB03D</t>
  </si>
  <si>
    <t xml:space="preserve">EINDJYPY01GB05D</t>
  </si>
  <si>
    <t xml:space="preserve">ENACBCFY05GB15D</t>
  </si>
  <si>
    <t xml:space="preserve">EAREBCPY01GB05D</t>
  </si>
  <si>
    <t xml:space="preserve">EAREBCPY500M05D</t>
  </si>
  <si>
    <t xml:space="preserve">EASIBCPY1.5G01D</t>
  </si>
  <si>
    <t xml:space="preserve">EVNMMBPX05GB15D</t>
  </si>
  <si>
    <t xml:space="preserve">EASIBCPY02GB01D</t>
  </si>
  <si>
    <t xml:space="preserve">ECHMBCPY02GB07D</t>
  </si>
  <si>
    <t xml:space="preserve">ENACBCFY20GB30D</t>
  </si>
  <si>
    <t xml:space="preserve">EVNMBCPY1.5G10D</t>
  </si>
  <si>
    <t xml:space="preserve">EVNM3DPY300M01D</t>
  </si>
  <si>
    <t xml:space="preserve">CHMBC03GBPY04D-</t>
  </si>
  <si>
    <t xml:space="preserve">EGBRBCPY02GB15D</t>
  </si>
  <si>
    <t xml:space="preserve">EGBRBCFY05GB03D</t>
  </si>
  <si>
    <t xml:space="preserve">CHMBC03GBPY15D-</t>
  </si>
  <si>
    <t xml:space="preserve">EEAS3DPY03GB08D</t>
  </si>
  <si>
    <t xml:space="preserve">EKHMBCPY500M02D</t>
  </si>
  <si>
    <t xml:space="preserve">KORBC01GBPY07D-</t>
  </si>
  <si>
    <t xml:space="preserve">TWNJY03GBPY15D-</t>
  </si>
  <si>
    <t xml:space="preserve">EEURBCFX12GB30D</t>
  </si>
  <si>
    <t xml:space="preserve">JPNJY20GBFX30D-</t>
  </si>
  <si>
    <t xml:space="preserve">JPNBC02GBPY10D-</t>
  </si>
  <si>
    <t xml:space="preserve">EANZBCFY20GB15D</t>
  </si>
  <si>
    <t xml:space="preserve">THABC15GBFY07D-</t>
  </si>
  <si>
    <t xml:space="preserve">EANZBCFY02GB05D</t>
  </si>
  <si>
    <t xml:space="preserve">EANZBCFY03GB10D</t>
  </si>
  <si>
    <t xml:space="preserve">SCABC01GBPY15D-</t>
  </si>
  <si>
    <t xml:space="preserve">SAAJY05GBFY05D-</t>
  </si>
  <si>
    <t xml:space="preserve">SEAJY03GBPY02D-</t>
  </si>
  <si>
    <t xml:space="preserve">CHNBC30GBFY07D-</t>
  </si>
  <si>
    <t xml:space="preserve">CHNBC30GBFY15D-</t>
  </si>
  <si>
    <t xml:space="preserve">EHKMBCPY02GB02D</t>
  </si>
  <si>
    <t xml:space="preserve">ANZJY10GBFY30D-</t>
  </si>
  <si>
    <t xml:space="preserve">EAS3D02GBPY10D-</t>
  </si>
  <si>
    <t xml:space="preserve">EJPNJYPY01GB15D</t>
  </si>
  <si>
    <t xml:space="preserve">EAS3D03GBPY03D-</t>
  </si>
  <si>
    <t xml:space="preserve">EJPNJYPY01GB03D</t>
  </si>
  <si>
    <t xml:space="preserve">ANZJY20GBFY30D-</t>
  </si>
  <si>
    <t xml:space="preserve">EAS3D10GBFY15D-</t>
  </si>
  <si>
    <t xml:space="preserve">EJPNBCPY500M15D</t>
  </si>
  <si>
    <t xml:space="preserve">HKMBC01GBPY07D-</t>
  </si>
  <si>
    <t xml:space="preserve">EINDJYFY20GB30D</t>
  </si>
  <si>
    <t xml:space="preserve">HKMBC01GBPY10D-</t>
  </si>
  <si>
    <t xml:space="preserve">EJPNBCPY01GB30D</t>
  </si>
  <si>
    <t xml:space="preserve">HKMBC03GBPY07D-</t>
  </si>
  <si>
    <t xml:space="preserve">NACTBUNLIPX10D-</t>
  </si>
  <si>
    <t xml:space="preserve">SCABC01GBPY10D-</t>
  </si>
  <si>
    <t xml:space="preserve">SEAJY500MPY02D-</t>
  </si>
  <si>
    <t xml:space="preserve">CHNJY02GBPY10D-</t>
  </si>
  <si>
    <t xml:space="preserve">CHNJY01GBPY10D-</t>
  </si>
  <si>
    <t xml:space="preserve">AUSBC01GBPY05D-</t>
  </si>
  <si>
    <t xml:space="preserve">PHLJY500MPY05D-</t>
  </si>
  <si>
    <t xml:space="preserve">JPNBC500MPY05D-</t>
  </si>
  <si>
    <t xml:space="preserve">JPNBC500MPY10D-</t>
  </si>
  <si>
    <t xml:space="preserve">EJPNJYFY10GB30D</t>
  </si>
  <si>
    <t xml:space="preserve">JPNBC02GBPY07D-</t>
  </si>
  <si>
    <t xml:space="preserve">JPNBC01GBPY07D-</t>
  </si>
  <si>
    <t xml:space="preserve">EKORBCPY03GB03D</t>
  </si>
  <si>
    <t xml:space="preserve">JPNBC01GBPY15D-</t>
  </si>
  <si>
    <t xml:space="preserve">JPNBC01GBPY30D-</t>
  </si>
  <si>
    <t xml:space="preserve">KORJY01GBPY10D-</t>
  </si>
  <si>
    <t xml:space="preserve">KORJY10GBFX15D-</t>
  </si>
  <si>
    <t xml:space="preserve">EKORJYFY20GB30D</t>
  </si>
  <si>
    <t xml:space="preserve">EE33BCFY50GB30D</t>
  </si>
  <si>
    <t xml:space="preserve">EE33BCFY03GB05D</t>
  </si>
  <si>
    <t xml:space="preserve">EKORBCPXUNLI05D</t>
  </si>
  <si>
    <t xml:space="preserve">AS5BC02GBPY30D-</t>
  </si>
  <si>
    <t xml:space="preserve">AS5BC02GBPY15D-</t>
  </si>
  <si>
    <t xml:space="preserve">AS5BC01GBPY30D-</t>
  </si>
  <si>
    <t xml:space="preserve">KHMBC01GBPY07D-</t>
  </si>
  <si>
    <t xml:space="preserve">EASIJYPYUNLI10D</t>
  </si>
  <si>
    <t xml:space="preserve">EASIJYPYUNLI20D</t>
  </si>
  <si>
    <t xml:space="preserve">ESEAJYFY05GB15D</t>
  </si>
  <si>
    <t xml:space="preserve">EGBRBCFY10GB10D</t>
  </si>
  <si>
    <t xml:space="preserve">CHNBC10GBFY30D-</t>
  </si>
  <si>
    <t xml:space="preserve">EGBRBCFY20GB30D</t>
  </si>
  <si>
    <t xml:space="preserve">HKMBC1.5GPY07D-</t>
  </si>
  <si>
    <t xml:space="preserve">EGBRBCFY30GB30D</t>
  </si>
  <si>
    <t xml:space="preserve">KORJY03GBPY06D-</t>
  </si>
  <si>
    <t xml:space="preserve">EVNMBCPY01GB07D</t>
  </si>
  <si>
    <t xml:space="preserve">NACBC02GBPY30D-</t>
  </si>
  <si>
    <t xml:space="preserve">ENACBCFY30GB15D</t>
  </si>
  <si>
    <t xml:space="preserve">ENACBCFY30GB30D</t>
  </si>
  <si>
    <t xml:space="preserve">ENACBCPY02GB07D</t>
  </si>
  <si>
    <t xml:space="preserve">EACMBCFY05GB15D</t>
  </si>
  <si>
    <t xml:space="preserve">EASIBCPY02GB10D</t>
  </si>
  <si>
    <t xml:space="preserve">NACBC01GBPY15D-</t>
  </si>
  <si>
    <t xml:space="preserve">EASIBCPY02GB15D</t>
  </si>
  <si>
    <t xml:space="preserve">NACBC01GBPY30D-</t>
  </si>
  <si>
    <t xml:space="preserve">ESEABCPY01GB30D</t>
  </si>
  <si>
    <t xml:space="preserve">EUSABCPY01GB20D</t>
  </si>
  <si>
    <t xml:space="preserve">ESEABCPY03GB10D</t>
  </si>
  <si>
    <t xml:space="preserve">EAREBCPY01GB02D</t>
  </si>
  <si>
    <t xml:space="preserve">ESEABCFY05GB30D</t>
  </si>
  <si>
    <t xml:space="preserve">EUSABCPY02GB10D</t>
  </si>
  <si>
    <t xml:space="preserve">EUSABCPY500M03D</t>
  </si>
  <si>
    <t xml:space="preserve">IDN.AS5BC01GBPY05D-</t>
  </si>
  <si>
    <t xml:space="preserve">ENACBCFY05GB30D</t>
  </si>
  <si>
    <t xml:space="preserve">KORJY02GBPY15D-</t>
  </si>
  <si>
    <t xml:space="preserve">ENACBCFY10GB07D</t>
  </si>
  <si>
    <t xml:space="preserve">KORJY03GBPY04D-</t>
  </si>
  <si>
    <t xml:space="preserve">ENACBCFY10GB15D</t>
  </si>
  <si>
    <t xml:space="preserve">JPNBC05GBFY30D-</t>
  </si>
  <si>
    <t xml:space="preserve">ENACBCFY10GB20D</t>
  </si>
  <si>
    <t xml:space="preserve">ENACBCFY10GB30D</t>
  </si>
  <si>
    <t xml:space="preserve">KORBC01GBPY04D-</t>
  </si>
  <si>
    <t xml:space="preserve">ENACBCFY20GB15D</t>
  </si>
  <si>
    <t xml:space="preserve">KORBC01GBPY05D-</t>
  </si>
  <si>
    <t xml:space="preserve">EUSAJYPY02GB30D</t>
  </si>
  <si>
    <t xml:space="preserve">EUSAJYFY05GB15D</t>
  </si>
  <si>
    <t xml:space="preserve">KORBC02GBPY07D-</t>
  </si>
  <si>
    <t xml:space="preserve">ESGP3DPY01GB03D</t>
  </si>
  <si>
    <t xml:space="preserve">ESGP3DPY01GB10D</t>
  </si>
  <si>
    <t xml:space="preserve">ESGP3DPY02GB05D</t>
  </si>
  <si>
    <t xml:space="preserve">ESGP3DFY05GB15D</t>
  </si>
  <si>
    <t xml:space="preserve">TWNJY01GBPY30D-</t>
  </si>
  <si>
    <t xml:space="preserve">EE33BCPY02GB05D</t>
  </si>
  <si>
    <t xml:space="preserve">TWNJY02GBPY30D-</t>
  </si>
  <si>
    <t xml:space="preserve">EE33BCPY300M02D</t>
  </si>
  <si>
    <t xml:space="preserve">ESCABCPY02GB02D</t>
  </si>
  <si>
    <t xml:space="preserve">ETHAJYPYUNLI03D</t>
  </si>
  <si>
    <t xml:space="preserve">ETHAJYPYUNLI04D</t>
  </si>
  <si>
    <t xml:space="preserve">JPNBC500MPY07D-</t>
  </si>
  <si>
    <t xml:space="preserve">EE33BCPY01GB02D</t>
  </si>
  <si>
    <t xml:space="preserve">EE33BCPY01GB15D</t>
  </si>
  <si>
    <t xml:space="preserve">EE33BCFY03GB03D</t>
  </si>
  <si>
    <t xml:space="preserve">EE33BCFY03GB07D</t>
  </si>
  <si>
    <t xml:space="preserve">CHNBC50GBFY10D-</t>
  </si>
  <si>
    <t xml:space="preserve">EE33BCFY05GB15D</t>
  </si>
  <si>
    <t xml:space="preserve">EE33BCFY05GB03D</t>
  </si>
  <si>
    <t xml:space="preserve">ESAMBCFY08GB15D</t>
  </si>
  <si>
    <t xml:space="preserve">CHNBC30GBFY10D-</t>
  </si>
  <si>
    <t xml:space="preserve">ESEAJYPY02GB30D</t>
  </si>
  <si>
    <t xml:space="preserve">ESEAJYPY02GB10D</t>
  </si>
  <si>
    <t xml:space="preserve">ESEAJYPY500M03D</t>
  </si>
  <si>
    <t xml:space="preserve">EJPNJYPYUNLI03D</t>
  </si>
  <si>
    <t xml:space="preserve">ECHMJYFY10GB07D</t>
  </si>
  <si>
    <t xml:space="preserve">ECHMJYFY10GB15D</t>
  </si>
  <si>
    <t xml:space="preserve">EASIJYFY10GB30D</t>
  </si>
  <si>
    <t xml:space="preserve">EASIJYFY05GB03D</t>
  </si>
  <si>
    <t xml:space="preserve">JPNBC03GBPY07D-</t>
  </si>
  <si>
    <t xml:space="preserve">EASIJYFY10GB07D</t>
  </si>
  <si>
    <t xml:space="preserve">EJPNBCPY03GB20D</t>
  </si>
  <si>
    <t xml:space="preserve">EJPNBCPY03GB07D</t>
  </si>
  <si>
    <t xml:space="preserve">ESEAJYPY01GB30D</t>
  </si>
  <si>
    <t xml:space="preserve">SEAJY01GBPY02D-</t>
  </si>
  <si>
    <t xml:space="preserve">E33BC10GBFY30D-</t>
  </si>
  <si>
    <t xml:space="preserve">E33BC500MPY07D-</t>
  </si>
  <si>
    <t xml:space="preserve">E33BC30GBFY30D-</t>
  </si>
  <si>
    <t xml:space="preserve">E33BC500MPY30D-</t>
  </si>
  <si>
    <t xml:space="preserve">ESEAJYFY20GB10D</t>
  </si>
  <si>
    <t xml:space="preserve">TestKYC</t>
  </si>
  <si>
    <t xml:space="preserve">ECHMJYFY10GB05D</t>
  </si>
  <si>
    <t xml:space="preserve">BUUDIEN25K</t>
  </si>
  <si>
    <t xml:space="preserve">SẢN PHẨM KHÁC</t>
  </si>
  <si>
    <t xml:space="preserve">SEAJY01GBPY12D-</t>
  </si>
  <si>
    <t xml:space="preserve">EJPNBCFY20GB30D</t>
  </si>
  <si>
    <t xml:space="preserve">EKORJYPY02GB03D</t>
  </si>
  <si>
    <t xml:space="preserve">EMDVBCFX20GB10D</t>
  </si>
  <si>
    <t xml:space="preserve">EUSATLFX01GB07D</t>
  </si>
  <si>
    <t xml:space="preserve">EJPNBCPY03GB10D</t>
  </si>
  <si>
    <t xml:space="preserve">ESAMBCFY08GB08D</t>
  </si>
  <si>
    <t xml:space="preserve">EJPNBCFY05GB30D</t>
  </si>
  <si>
    <t xml:space="preserve">CHMUB03GBPY06D-</t>
  </si>
  <si>
    <t xml:space="preserve">EE33BCPY01GB30D</t>
  </si>
  <si>
    <t xml:space="preserve">PHLJY05GBFY10D-</t>
  </si>
  <si>
    <t xml:space="preserve">E33BC03GBFY30D-</t>
  </si>
  <si>
    <t xml:space="preserve">EANZBCFY03GB07D</t>
  </si>
  <si>
    <t xml:space="preserve">EKORJYFY10GB15D</t>
  </si>
  <si>
    <t xml:space="preserve">EKORJYPY03GB03D</t>
  </si>
  <si>
    <t xml:space="preserve">EANZBCFY08GB10D</t>
  </si>
  <si>
    <t xml:space="preserve">EKORBCPY500M02D</t>
  </si>
  <si>
    <t xml:space="preserve">EKORBCPY500M10D</t>
  </si>
  <si>
    <t xml:space="preserve">EANZBCFY03GB03D</t>
  </si>
  <si>
    <t xml:space="preserve">EKORBCPY500M05D</t>
  </si>
  <si>
    <t xml:space="preserve">EANZBCFY02GB10D</t>
  </si>
  <si>
    <t xml:space="preserve">EANZBCFY02GB20D</t>
  </si>
  <si>
    <t xml:space="preserve">EJPNJYFY05GB10D</t>
  </si>
  <si>
    <t xml:space="preserve">CHMBC02GBPY03D-</t>
  </si>
  <si>
    <t xml:space="preserve">EJPNJYPY03GB10D</t>
  </si>
  <si>
    <t xml:space="preserve">CHMJY02GBPY07D-</t>
  </si>
  <si>
    <t xml:space="preserve">EJPNBCFY08GB15D</t>
  </si>
  <si>
    <t xml:space="preserve">CHMBC10GBFY07D-</t>
  </si>
  <si>
    <t xml:space="preserve">EUSAJYPY02GB20D</t>
  </si>
  <si>
    <t xml:space="preserve">EUSAJYPY02GB05D</t>
  </si>
  <si>
    <t xml:space="preserve">CHMBC02GBPY15D-</t>
  </si>
  <si>
    <t xml:space="preserve">EUSAJYPY02GB07D</t>
  </si>
  <si>
    <t xml:space="preserve">EPHLJYFY10GB10D</t>
  </si>
  <si>
    <t xml:space="preserve">EKHMBCPY01GB15D</t>
  </si>
  <si>
    <t xml:space="preserve">EKHMBCPY02GB02D</t>
  </si>
  <si>
    <t xml:space="preserve">ECHMJYPY01GB15D</t>
  </si>
  <si>
    <t xml:space="preserve">EPHLJYFY03GB10D</t>
  </si>
  <si>
    <t xml:space="preserve">EPHLJYFY05GB10D</t>
  </si>
  <si>
    <t xml:space="preserve">EUSABCPY02GB03D</t>
  </si>
  <si>
    <t xml:space="preserve">ECHMBCPY02GB15D</t>
  </si>
  <si>
    <t xml:space="preserve">ECHMJYPY03GB15D</t>
  </si>
  <si>
    <t xml:space="preserve">ECHMBCFY15GB10D</t>
  </si>
  <si>
    <t xml:space="preserve">ECHMBCPY03GB02D</t>
  </si>
  <si>
    <t xml:space="preserve">EANZBCFY20GB07D</t>
  </si>
  <si>
    <t xml:space="preserve">EANZBCFY30GB30D</t>
  </si>
  <si>
    <t xml:space="preserve">EEURB2FX12GB30D</t>
  </si>
  <si>
    <t xml:space="preserve">ECHN3DFY10GB05D</t>
  </si>
  <si>
    <t xml:space="preserve">ECHN3DFY03GB05D</t>
  </si>
  <si>
    <t xml:space="preserve">ECHN3DFY03GB10D</t>
  </si>
  <si>
    <t xml:space="preserve">ECHNBCFY30GB180</t>
  </si>
  <si>
    <t xml:space="preserve">EE30BCFY10GB30D</t>
  </si>
  <si>
    <t xml:space="preserve">EVNMBCPY01GB10D</t>
  </si>
  <si>
    <t xml:space="preserve">EE30BCFY10GB08D</t>
  </si>
  <si>
    <t xml:space="preserve">ECHNBCFY30GB30D</t>
  </si>
  <si>
    <t xml:space="preserve">EJPNBCPY02GB02D</t>
  </si>
  <si>
    <t xml:space="preserve">EINDJYPY02GB10D</t>
  </si>
  <si>
    <t xml:space="preserve">EINDJYFY10GB10D</t>
  </si>
  <si>
    <t xml:space="preserve">EINDJYFY20GB10D</t>
  </si>
  <si>
    <t xml:space="preserve">EINDJYFY05GB10D</t>
  </si>
  <si>
    <t xml:space="preserve">EJPNBCPY03GB02D</t>
  </si>
  <si>
    <t xml:space="preserve">EINDJYPY01GB15D</t>
  </si>
  <si>
    <t xml:space="preserve">EINDJYPY02GB05D</t>
  </si>
  <si>
    <t xml:space="preserve">EHKG3DPY02GB05D</t>
  </si>
  <si>
    <t xml:space="preserve">EJPNJYPY03GB03D</t>
  </si>
  <si>
    <t xml:space="preserve">EHKG3DPY300M01D</t>
  </si>
  <si>
    <t xml:space="preserve">EHKG3DFY03GB03D</t>
  </si>
  <si>
    <t xml:space="preserve">EJPNBCPY500M07D</t>
  </si>
  <si>
    <t xml:space="preserve">EHKG3DFY05GB05D</t>
  </si>
  <si>
    <t xml:space="preserve">EKOR3DPY02GB05D</t>
  </si>
  <si>
    <t xml:space="preserve">EKOR3DPY03GB07D</t>
  </si>
  <si>
    <t xml:space="preserve">EHKMBCPY02GB07D</t>
  </si>
  <si>
    <t xml:space="preserve">EKOR3DPY03GB10D</t>
  </si>
  <si>
    <t xml:space="preserve">EINDJYPY02GB03D</t>
  </si>
  <si>
    <t xml:space="preserve">EKOR3DFY10GB30D</t>
  </si>
  <si>
    <t xml:space="preserve">EHKMBCPY01GB02D</t>
  </si>
  <si>
    <t xml:space="preserve">EKOR3DPY02GB10D</t>
  </si>
  <si>
    <t xml:space="preserve">EHKMBCPY01GB07D</t>
  </si>
  <si>
    <t xml:space="preserve">EHKMBCPY01GB10D</t>
  </si>
  <si>
    <t xml:space="preserve">EHKG3DPY01GB03D</t>
  </si>
  <si>
    <t xml:space="preserve">EHKMBCPY02GB20D</t>
  </si>
  <si>
    <t xml:space="preserve">EIDNBCPY01GB03D</t>
  </si>
  <si>
    <t xml:space="preserve">EJPN3DFY20GB15D</t>
  </si>
  <si>
    <t xml:space="preserve">EANZBCFY03GB15D</t>
  </si>
  <si>
    <t xml:space="preserve">EJPN3DFY05GB30D</t>
  </si>
  <si>
    <t xml:space="preserve">EANZBCFY01GB30D</t>
  </si>
  <si>
    <t xml:space="preserve">EANZBCFY20GB20D</t>
  </si>
  <si>
    <t xml:space="preserve">EKORBCPXUNLI10D</t>
  </si>
  <si>
    <t xml:space="preserve">EKORBCPXUNLI30D</t>
  </si>
  <si>
    <t xml:space="preserve">EANZBCFY10GB30D</t>
  </si>
  <si>
    <t xml:space="preserve">EKORJYFY50GB05D</t>
  </si>
  <si>
    <t xml:space="preserve">EKORB1PXUNLI01D</t>
  </si>
  <si>
    <t xml:space="preserve">EANZBCFY05GB03D</t>
  </si>
  <si>
    <t xml:space="preserve">EKORJYPY02GB15D</t>
  </si>
  <si>
    <t xml:space="preserve">ECHMBCPY02GB10D</t>
  </si>
  <si>
    <t xml:space="preserve">ECHMBCPY03GB04D</t>
  </si>
  <si>
    <t xml:space="preserve">EKHMBCPY500M05D</t>
  </si>
  <si>
    <t xml:space="preserve">EKORBCPY1.5G10D</t>
  </si>
  <si>
    <t xml:space="preserve">EPHLJYFY10GB15D</t>
  </si>
  <si>
    <t xml:space="preserve">EJPNJYFY20GB15D</t>
  </si>
  <si>
    <t xml:space="preserve">EEAS3DPY03GB15D</t>
  </si>
  <si>
    <t xml:space="preserve">EJPNBCFY08GB30D</t>
  </si>
  <si>
    <t xml:space="preserve">CHMBC01GBPY03D-</t>
  </si>
  <si>
    <t xml:space="preserve">CHMBC03GBPY02D-</t>
  </si>
  <si>
    <t xml:space="preserve">W30JY06GBFY15D-</t>
  </si>
  <si>
    <t xml:space="preserve">CHMJY01GBPY10D-</t>
  </si>
  <si>
    <t xml:space="preserve">CHMJY02GBPY10D-</t>
  </si>
  <si>
    <t xml:space="preserve">EANZBCFY01GB10D</t>
  </si>
  <si>
    <t xml:space="preserve">EANZBCFY01GB15D</t>
  </si>
  <si>
    <t xml:space="preserve">EKHMBCPY03GB02D</t>
  </si>
  <si>
    <t xml:space="preserve">EKHMBCPY03GB05D</t>
  </si>
  <si>
    <t xml:space="preserve">EKHMBCPY01GB02D</t>
  </si>
  <si>
    <t xml:space="preserve">EKHMBCPY500M15D</t>
  </si>
  <si>
    <t xml:space="preserve">ECHMBCPY02GB30D</t>
  </si>
  <si>
    <t xml:space="preserve">ECHMBCPY01GB10D</t>
  </si>
  <si>
    <t xml:space="preserve">EANZBCFY20GB10D</t>
  </si>
  <si>
    <t xml:space="preserve">EANZBCFY05GB07D</t>
  </si>
  <si>
    <t xml:space="preserve">EANZBCFY08GB15D</t>
  </si>
  <si>
    <t xml:space="preserve">EEURBCFX70GB30D</t>
  </si>
  <si>
    <t xml:space="preserve">EANZBCFY02GB15D</t>
  </si>
  <si>
    <t xml:space="preserve">EANZBCFY05GB20D</t>
  </si>
  <si>
    <t xml:space="preserve">EE30BCFY10GB05D</t>
  </si>
  <si>
    <t xml:space="preserve">EKORJYPYUNLI03D</t>
  </si>
  <si>
    <t xml:space="preserve">EKORJYPYUNLI07D</t>
  </si>
  <si>
    <t xml:space="preserve">EHKMBCPY03GB10D</t>
  </si>
  <si>
    <t xml:space="preserve">EJPNJYPY03GB07D</t>
  </si>
  <si>
    <t xml:space="preserve">EJPNBCPY500M05D</t>
  </si>
  <si>
    <t xml:space="preserve">EINDJYFY20GB15D</t>
  </si>
  <si>
    <t xml:space="preserve">EINDJYPY500M20D</t>
  </si>
  <si>
    <t xml:space="preserve">EINDJYFY10GB15D</t>
  </si>
  <si>
    <t xml:space="preserve">EINDJYFY20GB05D</t>
  </si>
  <si>
    <t xml:space="preserve">EINDJYPY02GB20D</t>
  </si>
  <si>
    <t xml:space="preserve">EVNMBCPY1.5G20D</t>
  </si>
  <si>
    <t xml:space="preserve">EASIBCPY1.5G07D</t>
  </si>
  <si>
    <t xml:space="preserve">EASIJYFY20GB30D</t>
  </si>
  <si>
    <t xml:space="preserve">EUSABCPY500M15D</t>
  </si>
  <si>
    <t xml:space="preserve">ENACBCPY01GB02D</t>
  </si>
  <si>
    <t xml:space="preserve">ENACBCPY02GB15D</t>
  </si>
  <si>
    <t xml:space="preserve">ENACBCFY10GB10D</t>
  </si>
  <si>
    <t xml:space="preserve">ENACBCFY10GB05D</t>
  </si>
  <si>
    <t xml:space="preserve">ENACBCFY01GB02D</t>
  </si>
  <si>
    <t xml:space="preserve">EUSAJYPY01GB30D</t>
  </si>
  <si>
    <t xml:space="preserve">EUSABCFY05GB15D</t>
  </si>
  <si>
    <t xml:space="preserve">EJPNJYFY05GB30D</t>
  </si>
  <si>
    <t xml:space="preserve">EJPNJYFY20GB30D</t>
  </si>
  <si>
    <t xml:space="preserve">EJPNJYFY50GB30D</t>
  </si>
  <si>
    <t xml:space="preserve">EKORBCPY03GB07D</t>
  </si>
  <si>
    <t xml:space="preserve">EKORJYFY20GB07D</t>
  </si>
  <si>
    <t xml:space="preserve">EKORJYFY05GB10D</t>
  </si>
  <si>
    <t xml:space="preserve">EKORBCPXUNLI03D</t>
  </si>
  <si>
    <t xml:space="preserve">EKORJYPY500M03D</t>
  </si>
  <si>
    <t xml:space="preserve">ESCABCPY02GB07D</t>
  </si>
  <si>
    <t xml:space="preserve">EE33BCPY300M05D</t>
  </si>
  <si>
    <t xml:space="preserve">EE33BCFY20GB07D</t>
  </si>
  <si>
    <t xml:space="preserve">SGK1</t>
  </si>
  <si>
    <t xml:space="preserve">HOATOC40K</t>
  </si>
  <si>
    <t xml:space="preserve">CHMUB03GBPY03D-</t>
  </si>
  <si>
    <t xml:space="preserve">CHMUB03GBPY07D-</t>
  </si>
  <si>
    <t xml:space="preserve">TWNJY20GBFY30D-</t>
  </si>
  <si>
    <t xml:space="preserve">TWNJY30GBFY30D-</t>
  </si>
  <si>
    <t xml:space="preserve">MLRJY10GBFX10D-</t>
  </si>
  <si>
    <t xml:space="preserve">USAJY10GBFY15D-</t>
  </si>
  <si>
    <t xml:space="preserve">SEAJY01GBPY10D-</t>
  </si>
  <si>
    <t xml:space="preserve">SEAJY01GBPY15D-</t>
  </si>
  <si>
    <t xml:space="preserve">CHMUB01GBPY10D-</t>
  </si>
  <si>
    <t xml:space="preserve">INDJY02GBPY05D-</t>
  </si>
  <si>
    <t xml:space="preserve">JPNBC03GBPY10D-</t>
  </si>
  <si>
    <t xml:space="preserve">ECHMJYFY05GB05D</t>
  </si>
  <si>
    <t xml:space="preserve">ESEAJYFY30GB10D</t>
  </si>
  <si>
    <t xml:space="preserve">CHNJY03GBPY03D-</t>
  </si>
  <si>
    <t xml:space="preserve">HKMBC1.5GPY10D-</t>
  </si>
  <si>
    <t xml:space="preserve">HKMBC1.5GPY05D-</t>
  </si>
  <si>
    <t xml:space="preserve">JPNBC01GBPY10D-</t>
  </si>
  <si>
    <t xml:space="preserve">TWNJY03GBPY30D-</t>
  </si>
  <si>
    <t xml:space="preserve">KORBC01GBPY10D-</t>
  </si>
  <si>
    <t xml:space="preserve">KORJY30GBFX30D-</t>
  </si>
  <si>
    <t xml:space="preserve">KORJY03GBPY07D-</t>
  </si>
  <si>
    <t xml:space="preserve">CHNJY03GBPY10D-</t>
  </si>
  <si>
    <t xml:space="preserve">ESEABCFY05GB15D</t>
  </si>
  <si>
    <t xml:space="preserve">WOREL30GBFX30D-</t>
  </si>
  <si>
    <t xml:space="preserve">ELITEBLANKSIM</t>
  </si>
  <si>
    <t xml:space="preserve">EASIJYPYUNLI15D</t>
  </si>
  <si>
    <t xml:space="preserve">NACBC02GBPY10D-</t>
  </si>
  <si>
    <t xml:space="preserve">NACBC01GBPY07D-</t>
  </si>
  <si>
    <t xml:space="preserve">EGBRBCFY05GB07D</t>
  </si>
  <si>
    <t xml:space="preserve">SKU</t>
  </si>
  <si>
    <t xml:space="preserve">MÃ LÔ</t>
  </si>
  <si>
    <t xml:space="preserve">HSD</t>
  </si>
  <si>
    <t xml:space="preserve">TÔN KHO THỰC TẾ</t>
  </si>
  <si>
    <t xml:space="preserve">Note</t>
  </si>
  <si>
    <t xml:space="preserve">KORC110GBFY05D</t>
  </si>
  <si>
    <t xml:space="preserve">CU29042025</t>
  </si>
  <si>
    <t xml:space="preserve">30/06/2026</t>
  </si>
  <si>
    <t xml:space="preserve">CU27122024</t>
  </si>
  <si>
    <t xml:space="preserve">31/03/2026</t>
  </si>
  <si>
    <t xml:space="preserve">Hết hạn</t>
  </si>
  <si>
    <t xml:space="preserve">STT</t>
  </si>
  <si>
    <t xml:space="preserve">SKU</t>
  </si>
  <si>
    <t xml:space="preserve">Bạch Đằng - HCM</t>
  </si>
  <si>
    <t xml:space="preserve">Cầu Giấy - Hà Nội</t>
  </si>
  <si>
    <t xml:space="preserve">Last 30D HCM</t>
  </si>
  <si>
    <t xml:space="preserve">Last 30D HN</t>
  </si>
  <si>
    <t xml:space="preserve">PCS / DAY HCM</t>
  </si>
  <si>
    <t xml:space="preserve">PCS / DAY HN</t>
  </si>
  <si>
    <t xml:space="preserve">DOI HCM</t>
  </si>
  <si>
    <t xml:space="preserve">DOI HN</t>
  </si>
  <si>
    <t xml:space="preserve">Barcode</t>
  </si>
  <si>
    <t xml:space="preserve">Tân Sơn Nhất - HCM</t>
  </si>
  <si>
    <t xml:space="preserve">Kho Tổng</t>
  </si>
  <si>
    <t xml:space="preserve">Số bán 30 ngày kho HCM</t>
  </si>
  <si>
    <t xml:space="preserve">Số bán 30 ngày kho HN</t>
  </si>
  <si>
    <t xml:space="preserve">Tồn kho</t>
  </si>
  <si>
    <t xml:space="preserve">Có thể bán</t>
  </si>
  <si>
    <t xml:space="preserve">Sold</t>
  </si>
  <si>
    <t xml:space="preserve">1DTHATMF01507</t>
  </si>
  <si>
    <t xml:space="preserve">Prepaid (Có gói sẵn)</t>
  </si>
  <si>
    <t xml:space="preserve">1D0003DK00000</t>
  </si>
  <si>
    <t xml:space="preserve">BLANK SIM (SIM TRẮNG)</t>
  </si>
  <si>
    <t xml:space="preserve">1ATHATMF01507</t>
  </si>
  <si>
    <t xml:space="preserve">3ACHN3DF00705</t>
  </si>
  <si>
    <t xml:space="preserve">1D000BCK00000</t>
  </si>
  <si>
    <t xml:space="preserve">3ACHN3DF01215</t>
  </si>
  <si>
    <t xml:space="preserve">1D000ELK00000</t>
  </si>
  <si>
    <t xml:space="preserve">ELITEBLANKSIM</t>
  </si>
  <si>
    <t xml:space="preserve">1AAAUTMF00610</t>
  </si>
  <si>
    <t xml:space="preserve">1D000JYK00000</t>
  </si>
  <si>
    <t xml:space="preserve">1ATHATMF05010</t>
  </si>
  <si>
    <t xml:space="preserve">1DAAUTMF00610</t>
  </si>
  <si>
    <t xml:space="preserve">1D000SSK00000</t>
  </si>
  <si>
    <t xml:space="preserve">1DTHATMF05010</t>
  </si>
  <si>
    <t xml:space="preserve">3ACHN3DF01007</t>
  </si>
  <si>
    <t xml:space="preserve">1D000UBK00000</t>
  </si>
  <si>
    <t xml:space="preserve">3ACHN3DP00207</t>
  </si>
  <si>
    <t xml:space="preserve">1D000WMK00000</t>
  </si>
  <si>
    <t xml:space="preserve">1DTHADTF05010</t>
  </si>
  <si>
    <t xml:space="preserve">CNMCU05GBFY05D</t>
  </si>
  <si>
    <t xml:space="preserve">3HKDATAPOOLSIM</t>
  </si>
  <si>
    <t xml:space="preserve">CNMCU07GBFY08D</t>
  </si>
  <si>
    <t xml:space="preserve">1ATHADTF05010</t>
  </si>
  <si>
    <t xml:space="preserve">3ACHN3DF00503</t>
  </si>
  <si>
    <t xml:space="preserve">KORCU10GBFY05D</t>
  </si>
  <si>
    <t xml:space="preserve">3ACHN3DP00205</t>
  </si>
  <si>
    <t xml:space="preserve">3ACNM3DF01215</t>
  </si>
  <si>
    <t xml:space="preserve">1DCNMCTF00705</t>
  </si>
  <si>
    <t xml:space="preserve">3ASGP3DF00515</t>
  </si>
  <si>
    <t xml:space="preserve">1DCNMCUF01530</t>
  </si>
  <si>
    <t xml:space="preserve">3ACHN3DP00305</t>
  </si>
  <si>
    <t xml:space="preserve">1DCNMCUF00303</t>
  </si>
  <si>
    <t xml:space="preserve">3AAS43DP00205</t>
  </si>
  <si>
    <t xml:space="preserve">3ACNM3DF01730</t>
  </si>
  <si>
    <t xml:space="preserve">1DCNMCUF00505</t>
  </si>
  <si>
    <t xml:space="preserve">3ACHN3DP00307</t>
  </si>
  <si>
    <t xml:space="preserve">3AAS43DP00305</t>
  </si>
  <si>
    <t xml:space="preserve">3ACNM3DF02030</t>
  </si>
  <si>
    <t xml:space="preserve">1DWORCBF01030</t>
  </si>
  <si>
    <t xml:space="preserve">3AAS43DP00204</t>
  </si>
  <si>
    <t xml:space="preserve">3ACHN3DP00203</t>
  </si>
  <si>
    <t xml:space="preserve">3AAS43DP00105</t>
  </si>
  <si>
    <t xml:space="preserve">3ACHN3DP00105</t>
  </si>
  <si>
    <t xml:space="preserve">3ACHN3DP00206</t>
  </si>
  <si>
    <t xml:space="preserve">3AJPN3DP00107</t>
  </si>
  <si>
    <t xml:space="preserve">3ACHN3DP00303</t>
  </si>
  <si>
    <t xml:space="preserve">3AAS43DP00206</t>
  </si>
  <si>
    <t xml:space="preserve">3ACNM3DF01208</t>
  </si>
  <si>
    <t xml:space="preserve">3ACHN3DBUNL03</t>
  </si>
  <si>
    <t xml:space="preserve">3ACHN3DBUNL07</t>
  </si>
  <si>
    <t xml:space="preserve">3AJPN3DP00205</t>
  </si>
  <si>
    <t xml:space="preserve">3ACHN3DP00204</t>
  </si>
  <si>
    <t xml:space="preserve">3ATWNWMP00305</t>
  </si>
  <si>
    <t xml:space="preserve">3AKOR3DP00305</t>
  </si>
  <si>
    <t xml:space="preserve">3ACHN3DP00103</t>
  </si>
  <si>
    <t xml:space="preserve">3AANZ3DF01015</t>
  </si>
  <si>
    <t xml:space="preserve">3ATWNWMP00205</t>
  </si>
  <si>
    <t xml:space="preserve">3ACHN3DF00505</t>
  </si>
  <si>
    <t xml:space="preserve">3ACHN3DBUNL04</t>
  </si>
  <si>
    <t xml:space="preserve">3ASGP3DP00205</t>
  </si>
  <si>
    <t xml:space="preserve">3ACNM3DF01005</t>
  </si>
  <si>
    <t xml:space="preserve">3ACHN3DF02015</t>
  </si>
  <si>
    <t xml:space="preserve">3ACHN3DBUNL05</t>
  </si>
  <si>
    <t xml:space="preserve">3ACHN3DF00908</t>
  </si>
  <si>
    <t xml:space="preserve">3ACHN3DP00106</t>
  </si>
  <si>
    <t xml:space="preserve">3AAS43DP00307</t>
  </si>
  <si>
    <t xml:space="preserve">3AANZ3DF02015</t>
  </si>
  <si>
    <t xml:space="preserve">3ACHN3DF00203</t>
  </si>
  <si>
    <t xml:space="preserve">3ACHN3DP00115</t>
  </si>
  <si>
    <t xml:space="preserve">3AKOR3DP00205</t>
  </si>
  <si>
    <t xml:space="preserve">1ACNMCUF00505</t>
  </si>
  <si>
    <t xml:space="preserve">3AJPN3DP00207</t>
  </si>
  <si>
    <t xml:space="preserve">1AWORCBF01030</t>
  </si>
  <si>
    <t xml:space="preserve">3ACHN3DP00107</t>
  </si>
  <si>
    <t xml:space="preserve">3ACHN3DBUNL10</t>
  </si>
  <si>
    <t xml:space="preserve">3ACHN3DP00104</t>
  </si>
  <si>
    <t xml:space="preserve">3ACHN3DP00310</t>
  </si>
  <si>
    <t xml:space="preserve">3ACHMWMP00205</t>
  </si>
  <si>
    <t xml:space="preserve">3ACHN3DP00210</t>
  </si>
  <si>
    <t xml:space="preserve">3AJPN3DP00305</t>
  </si>
  <si>
    <t xml:space="preserve">3AKOR3DP00107</t>
  </si>
  <si>
    <t xml:space="preserve">3AUSASSDUNL30</t>
  </si>
  <si>
    <t xml:space="preserve">3ACHN3DF01010</t>
  </si>
  <si>
    <t xml:space="preserve">3ACNM3DF00603</t>
  </si>
  <si>
    <t xml:space="preserve">3ACHMWMP00305</t>
  </si>
  <si>
    <t xml:space="preserve">3ACHN3DF02010</t>
  </si>
  <si>
    <t xml:space="preserve">3ACHN3DAUNL07</t>
  </si>
  <si>
    <t xml:space="preserve">3ASGP3DP00305</t>
  </si>
  <si>
    <t xml:space="preserve">3ACHN3DF01015</t>
  </si>
  <si>
    <t xml:space="preserve">3AJPN3DP00105</t>
  </si>
  <si>
    <t xml:space="preserve">3ACHN3DP00304</t>
  </si>
  <si>
    <t xml:space="preserve">3ACHN3DAUNL05</t>
  </si>
  <si>
    <t xml:space="preserve">3AKOR3DP00105</t>
  </si>
  <si>
    <t xml:space="preserve">3AJPN3DP00210</t>
  </si>
  <si>
    <t xml:space="preserve">3ACHN3DP00530</t>
  </si>
  <si>
    <t xml:space="preserve">3ACHN3DF01005</t>
  </si>
  <si>
    <t xml:space="preserve">3ACHN3DP00208</t>
  </si>
  <si>
    <t xml:space="preserve">3ATHA3DP00104</t>
  </si>
  <si>
    <t xml:space="preserve">3ATHA3DP00205</t>
  </si>
  <si>
    <t xml:space="preserve">3AJPN3DP00307</t>
  </si>
  <si>
    <t xml:space="preserve">3AANZ3DF02030</t>
  </si>
  <si>
    <t xml:space="preserve">3ACHN3DF00507</t>
  </si>
  <si>
    <t xml:space="preserve">3ACHN3DP00308</t>
  </si>
  <si>
    <t xml:space="preserve">3AAS43DP00107</t>
  </si>
  <si>
    <t xml:space="preserve">3ASGP3DP00303</t>
  </si>
  <si>
    <t xml:space="preserve">3ACHMWMP00203</t>
  </si>
  <si>
    <t xml:space="preserve">CHMWM03GBPY07D-</t>
  </si>
  <si>
    <t xml:space="preserve">3AE33BCF01015</t>
  </si>
  <si>
    <t xml:space="preserve">3ACNM3DF01515</t>
  </si>
  <si>
    <t xml:space="preserve">3AAS43DP00303</t>
  </si>
  <si>
    <t xml:space="preserve">3AAS43DP00104</t>
  </si>
  <si>
    <t xml:space="preserve">3AKOR3DP00104</t>
  </si>
  <si>
    <t xml:space="preserve">3AKOR3DP00206</t>
  </si>
  <si>
    <t xml:space="preserve">3ATWNWMP00310</t>
  </si>
  <si>
    <t xml:space="preserve">3ACHN3DP00110</t>
  </si>
  <si>
    <t xml:space="preserve">3ATHA3DP00304</t>
  </si>
  <si>
    <t xml:space="preserve">3ACHN3DP00215</t>
  </si>
  <si>
    <t xml:space="preserve">3AKOR3DP00215</t>
  </si>
  <si>
    <t xml:space="preserve">3ACHN3DAUNL04</t>
  </si>
  <si>
    <t xml:space="preserve">3ACHN3DP00503</t>
  </si>
  <si>
    <t xml:space="preserve">3AEU13DF01015</t>
  </si>
  <si>
    <t xml:space="preserve">3ACHN3DBUNL15</t>
  </si>
  <si>
    <t xml:space="preserve">3ACHMWMP00207</t>
  </si>
  <si>
    <t xml:space="preserve">3ACHN3DP00306</t>
  </si>
  <si>
    <t xml:space="preserve">3ACHN3DP00315</t>
  </si>
  <si>
    <t xml:space="preserve">3ACHMWMP00107</t>
  </si>
  <si>
    <t xml:space="preserve">3AKOR3DF02015</t>
  </si>
  <si>
    <t xml:space="preserve">3AJPN3DP00110</t>
  </si>
  <si>
    <t xml:space="preserve">3ATHA3DP00204</t>
  </si>
  <si>
    <t xml:space="preserve">3AJPN3DF02015</t>
  </si>
  <si>
    <t xml:space="preserve">3AKOR3DF01015</t>
  </si>
  <si>
    <t xml:space="preserve">3AAS43DP00106</t>
  </si>
  <si>
    <t xml:space="preserve">3AAS43DP00115</t>
  </si>
  <si>
    <t xml:space="preserve">3AUSASSDUNL15</t>
  </si>
  <si>
    <t xml:space="preserve">3AAS43DP00102</t>
  </si>
  <si>
    <t xml:space="preserve">3ATWNWMP00105</t>
  </si>
  <si>
    <t xml:space="preserve">3AJPN3DF01015</t>
  </si>
  <si>
    <t xml:space="preserve">3AJPN3DP00310</t>
  </si>
  <si>
    <t xml:space="preserve">3ASGP3DP00203</t>
  </si>
  <si>
    <t xml:space="preserve">3AKOR3DAUNL05</t>
  </si>
  <si>
    <t xml:space="preserve">3AEAS3DP00107</t>
  </si>
  <si>
    <t xml:space="preserve">3AEU13DP00210</t>
  </si>
  <si>
    <t xml:space="preserve">3AANZ3DP00307</t>
  </si>
  <si>
    <t xml:space="preserve">3AJPN3DP00103</t>
  </si>
  <si>
    <t xml:space="preserve">3ACHN3DP00507</t>
  </si>
  <si>
    <t xml:space="preserve">3ACHN3DF02007</t>
  </si>
  <si>
    <t xml:space="preserve">3AEU13DF01030</t>
  </si>
  <si>
    <t xml:space="preserve">3ASGP3DP00105</t>
  </si>
  <si>
    <t xml:space="preserve">3ASGP3DF01015</t>
  </si>
  <si>
    <t xml:space="preserve">3AJPN3DP00303</t>
  </si>
  <si>
    <t xml:space="preserve">3AJPN3DBUNL07</t>
  </si>
  <si>
    <t xml:space="preserve">3AHKG3DP00205</t>
  </si>
  <si>
    <t xml:space="preserve">3APHL3DP00205</t>
  </si>
  <si>
    <t xml:space="preserve">3AKOR3DP00204</t>
  </si>
  <si>
    <t xml:space="preserve">3AAS43DBUNL05</t>
  </si>
  <si>
    <t xml:space="preserve">3AAS43DP00103</t>
  </si>
  <si>
    <t xml:space="preserve">3ATWNJYP00305</t>
  </si>
  <si>
    <t xml:space="preserve">3APHL3DP00307</t>
  </si>
  <si>
    <t xml:space="preserve">3ATWNWMP00107</t>
  </si>
  <si>
    <t xml:space="preserve">3APHL3DF01015</t>
  </si>
  <si>
    <t xml:space="preserve">CHN3D02GBPY05D-</t>
  </si>
  <si>
    <t xml:space="preserve">DATAPOOL</t>
  </si>
  <si>
    <t xml:space="preserve">3APHL3DP00107</t>
  </si>
  <si>
    <t xml:space="preserve">3ATHA3DP00303</t>
  </si>
  <si>
    <t xml:space="preserve">3AJPN3DF00505</t>
  </si>
  <si>
    <t xml:space="preserve">3AJPN3DP00203</t>
  </si>
  <si>
    <t xml:space="preserve">CHN3D03GBPY03D-</t>
  </si>
  <si>
    <t xml:space="preserve">3ATWNJYP00205</t>
  </si>
  <si>
    <t xml:space="preserve">THADT50GBFY10D</t>
  </si>
  <si>
    <t xml:space="preserve">3EKOR3DP00107</t>
  </si>
  <si>
    <t xml:space="preserve">3ATHA3DP00103</t>
  </si>
  <si>
    <t xml:space="preserve">3AKOR3DP00110</t>
  </si>
  <si>
    <t xml:space="preserve">3ATHA3DP00105</t>
  </si>
  <si>
    <t xml:space="preserve">3AKOR3DP00306</t>
  </si>
  <si>
    <t xml:space="preserve">3AKOR3DBUNL05</t>
  </si>
  <si>
    <t xml:space="preserve">CHN3D02GBPY04D-</t>
  </si>
  <si>
    <t xml:space="preserve">3AUSA3DP00130</t>
  </si>
  <si>
    <t xml:space="preserve">3AEU13DP00207</t>
  </si>
  <si>
    <t xml:space="preserve">3ACHMWMP00105</t>
  </si>
  <si>
    <t xml:space="preserve">3AEU13DP00310</t>
  </si>
  <si>
    <t xml:space="preserve">3ACHN3DF05030</t>
  </si>
  <si>
    <t xml:space="preserve">3ACHN3DF01030</t>
  </si>
  <si>
    <t xml:space="preserve">3AIDN3DP00303</t>
  </si>
  <si>
    <t xml:space="preserve">AS43D02GBPY05D-</t>
  </si>
  <si>
    <t xml:space="preserve">3ASGP3DP00103</t>
  </si>
  <si>
    <t xml:space="preserve">4AWORELY03030</t>
  </si>
  <si>
    <t xml:space="preserve">3AMAL3DP00204</t>
  </si>
  <si>
    <t xml:space="preserve">3AANZ3DF00515</t>
  </si>
  <si>
    <t xml:space="preserve">3ACHN3DF02005</t>
  </si>
  <si>
    <t xml:space="preserve">3ACHN3DAUNL03</t>
  </si>
  <si>
    <t xml:space="preserve">EU13D01GBPY15D-</t>
  </si>
  <si>
    <t xml:space="preserve">3ACHMWMF02007</t>
  </si>
  <si>
    <t xml:space="preserve">3ACHN3DF00510</t>
  </si>
  <si>
    <t xml:space="preserve">3ACHN3DP00230</t>
  </si>
  <si>
    <t xml:space="preserve">3ACHN3DF00520</t>
  </si>
  <si>
    <t xml:space="preserve">3ACHN3DF01003</t>
  </si>
  <si>
    <t xml:space="preserve">3AJPN3DF01030</t>
  </si>
  <si>
    <t xml:space="preserve">AS43D02GBPY30D-</t>
  </si>
  <si>
    <t xml:space="preserve">3AMAL3DP00303</t>
  </si>
  <si>
    <t xml:space="preserve">3ASGP3DP00107</t>
  </si>
  <si>
    <t xml:space="preserve">3APHL3DP00305</t>
  </si>
  <si>
    <t xml:space="preserve">3AIDN3DF02030</t>
  </si>
  <si>
    <t xml:space="preserve">3AJPN3DP00130</t>
  </si>
  <si>
    <t xml:space="preserve">CHMWM02GBPY05D-</t>
  </si>
  <si>
    <t xml:space="preserve">3AJPN3DP00306</t>
  </si>
  <si>
    <t xml:space="preserve">1ACNMCUF01530</t>
  </si>
  <si>
    <t xml:space="preserve">3AKOR3DF01005</t>
  </si>
  <si>
    <t xml:space="preserve">3AUSA3DF02030</t>
  </si>
  <si>
    <t xml:space="preserve">CHN3D02GBFY03D-</t>
  </si>
  <si>
    <t xml:space="preserve">3AKOR3DP00106</t>
  </si>
  <si>
    <t xml:space="preserve">3AKOR3DP00307</t>
  </si>
  <si>
    <t xml:space="preserve">3AAS43DP00207</t>
  </si>
  <si>
    <t xml:space="preserve">3AKOR3DP00210</t>
  </si>
  <si>
    <t xml:space="preserve">3AAS43DP00203</t>
  </si>
  <si>
    <t xml:space="preserve">3ATWNWMP00307</t>
  </si>
  <si>
    <t xml:space="preserve">3ATWNJYP00307</t>
  </si>
  <si>
    <t xml:space="preserve">3ATWN3DP00207</t>
  </si>
  <si>
    <t xml:space="preserve">3ATWNWMP00303</t>
  </si>
  <si>
    <t xml:space="preserve">3AJPN3DF00530</t>
  </si>
  <si>
    <t xml:space="preserve">3APHL3DP00110</t>
  </si>
  <si>
    <t xml:space="preserve">3ATWN3DP00205</t>
  </si>
  <si>
    <t xml:space="preserve">3AJPN3DF03030</t>
  </si>
  <si>
    <t xml:space="preserve">3ATWNWMF01015</t>
  </si>
  <si>
    <t xml:space="preserve">CHN3D01GBPY06D-</t>
  </si>
  <si>
    <t xml:space="preserve">3AJPN3DBUNL10</t>
  </si>
  <si>
    <t xml:space="preserve">3AAS43DF01005</t>
  </si>
  <si>
    <t xml:space="preserve">CHN3D03GBPY05D-</t>
  </si>
  <si>
    <t xml:space="preserve">CHN3D03GBPY07D-</t>
  </si>
  <si>
    <t xml:space="preserve">3AAS43DP00302</t>
  </si>
  <si>
    <t xml:space="preserve">CHN3D10GBFY10D-</t>
  </si>
  <si>
    <t xml:space="preserve">3ASGP3DF02015</t>
  </si>
  <si>
    <t xml:space="preserve">ANZ3D20GBFY15D-</t>
  </si>
  <si>
    <t xml:space="preserve">3AAS43DP00130</t>
  </si>
  <si>
    <t xml:space="preserve">3AKOR3DP00207</t>
  </si>
  <si>
    <t xml:space="preserve">3AKOR3DP00505</t>
  </si>
  <si>
    <t xml:space="preserve">3AAS43DP00110</t>
  </si>
  <si>
    <t xml:space="preserve">3AJPN3DF01010</t>
  </si>
  <si>
    <t xml:space="preserve">3ANACBCP00115</t>
  </si>
  <si>
    <t xml:space="preserve">3AJPN3DP00215</t>
  </si>
  <si>
    <t xml:space="preserve">3AKOR3DBUNL04</t>
  </si>
  <si>
    <t xml:space="preserve">3AJPN3DP00115</t>
  </si>
  <si>
    <t xml:space="preserve">3AINDJYP00107</t>
  </si>
  <si>
    <t xml:space="preserve">3AEU13DP00130</t>
  </si>
  <si>
    <t xml:space="preserve">3AEU13DP00115</t>
  </si>
  <si>
    <t xml:space="preserve">CHN3D03GBPY04D-</t>
  </si>
  <si>
    <t xml:space="preserve">KOR3D02GBPY05D-</t>
  </si>
  <si>
    <t xml:space="preserve">3ASGP3DP00307</t>
  </si>
  <si>
    <t xml:space="preserve">3ASGP3DP00315</t>
  </si>
  <si>
    <t xml:space="preserve">CHN3D01GBPY05D-</t>
  </si>
  <si>
    <t xml:space="preserve">3ASGP3DBUNL03</t>
  </si>
  <si>
    <t xml:space="preserve">3AUSA3DF02015</t>
  </si>
  <si>
    <t xml:space="preserve">3AMAL3DP00203</t>
  </si>
  <si>
    <t xml:space="preserve">AS43DUNLIP205D-</t>
  </si>
  <si>
    <t xml:space="preserve">3AJPN3DF02030</t>
  </si>
  <si>
    <t xml:space="preserve">3ANACBCP00210</t>
  </si>
  <si>
    <t xml:space="preserve">3AMAL3DP00105</t>
  </si>
  <si>
    <t xml:space="preserve">TMOBILEBLANK</t>
  </si>
  <si>
    <t xml:space="preserve">3ACHMWMP00303</t>
  </si>
  <si>
    <t xml:space="preserve">3ACHN3DF03005</t>
  </si>
  <si>
    <t xml:space="preserve">3ACHMWMP00307</t>
  </si>
  <si>
    <t xml:space="preserve">3ACHN3DF01020</t>
  </si>
  <si>
    <t xml:space="preserve">3ACHN3DF03015</t>
  </si>
  <si>
    <t xml:space="preserve">3ACHN3DF03030</t>
  </si>
  <si>
    <t xml:space="preserve">AS43D01GBPY04D-</t>
  </si>
  <si>
    <t xml:space="preserve">3ACHN3DBUNL30</t>
  </si>
  <si>
    <t xml:space="preserve">3AEU13DF02015</t>
  </si>
  <si>
    <t xml:space="preserve">3AEU13DF02030</t>
  </si>
  <si>
    <t xml:space="preserve">3AE33BCP00105</t>
  </si>
  <si>
    <t xml:space="preserve">3ACHN3DP00130</t>
  </si>
  <si>
    <t xml:space="preserve">3AIDN3DP00105</t>
  </si>
  <si>
    <t xml:space="preserve">3AANZ3DP00310</t>
  </si>
  <si>
    <t xml:space="preserve">3AE33BCF01030</t>
  </si>
  <si>
    <t xml:space="preserve">3AEU13DP00307</t>
  </si>
  <si>
    <t xml:space="preserve">3AE33BCP5HM20</t>
  </si>
  <si>
    <t xml:space="preserve">3AANZ3DP00107</t>
  </si>
  <si>
    <t xml:space="preserve">3AMRFJYP00215</t>
  </si>
  <si>
    <t xml:space="preserve">3AAP13DP00207</t>
  </si>
  <si>
    <t xml:space="preserve">3ACHN3DF01014</t>
  </si>
  <si>
    <t xml:space="preserve">3ACHN3DF02030</t>
  </si>
  <si>
    <t xml:space="preserve">3AANZ3DF01030</t>
  </si>
  <si>
    <t xml:space="preserve">3ACHN3DP00214</t>
  </si>
  <si>
    <t xml:space="preserve">3ACHN3DP00330</t>
  </si>
  <si>
    <t xml:space="preserve">3ACHN3DF00303</t>
  </si>
  <si>
    <t xml:space="preserve">3ACHMWMP00310</t>
  </si>
  <si>
    <t xml:space="preserve">AS43D02GBPY04D-</t>
  </si>
  <si>
    <t xml:space="preserve">3ACHN3DF02020</t>
  </si>
  <si>
    <t xml:space="preserve">3AANZ3DF00530</t>
  </si>
  <si>
    <t xml:space="preserve">3ACHN3DF00530</t>
  </si>
  <si>
    <t xml:space="preserve">3AEAS3DF00515</t>
  </si>
  <si>
    <t xml:space="preserve">3ACHN3DF03007</t>
  </si>
  <si>
    <t xml:space="preserve">3AEAS3DF01015</t>
  </si>
  <si>
    <t xml:space="preserve">3ACHN3DF03020</t>
  </si>
  <si>
    <t xml:space="preserve">3AEAS3DP00215</t>
  </si>
  <si>
    <t xml:space="preserve">3ACHN3DP5HM03</t>
  </si>
  <si>
    <t xml:space="preserve">GOH10052022</t>
  </si>
  <si>
    <t xml:space="preserve">AS43D02GBPY20D-</t>
  </si>
  <si>
    <t xml:space="preserve">DATA (Cần báo topup)</t>
  </si>
  <si>
    <t xml:space="preserve">3ACHN3DAUNL10</t>
  </si>
  <si>
    <t xml:space="preserve">JPN3D08GBFY15D-</t>
  </si>
  <si>
    <t xml:space="preserve">3AMAL3DP00107</t>
  </si>
  <si>
    <t xml:space="preserve">3AJPN3DF02020</t>
  </si>
  <si>
    <t xml:space="preserve">3ACHN3DP00108</t>
  </si>
  <si>
    <t xml:space="preserve">3APHL3DP00105</t>
  </si>
  <si>
    <t xml:space="preserve">3ACHN3DP00320</t>
  </si>
  <si>
    <t xml:space="preserve">3ACHN3DF00515</t>
  </si>
  <si>
    <t xml:space="preserve">3ASGP3DP00207</t>
  </si>
  <si>
    <t xml:space="preserve">3AEU13DP00315</t>
  </si>
  <si>
    <t xml:space="preserve">3AE33BCP00107</t>
  </si>
  <si>
    <t xml:space="preserve">3AE33BCF03015</t>
  </si>
  <si>
    <t xml:space="preserve">3AE33BCP00120</t>
  </si>
  <si>
    <t xml:space="preserve">3AE33BCF03030</t>
  </si>
  <si>
    <t xml:space="preserve">3AIDN3DF02015</t>
  </si>
  <si>
    <t xml:space="preserve">3AEU13DP00107</t>
  </si>
  <si>
    <t xml:space="preserve">3AEU13DP00215</t>
  </si>
  <si>
    <t xml:space="preserve">3AJPN3DP00104</t>
  </si>
  <si>
    <t xml:space="preserve">3AHKMBCP00305</t>
  </si>
  <si>
    <t xml:space="preserve">3AHKMBCP1D507</t>
  </si>
  <si>
    <t xml:space="preserve">3AIDN3DP00205</t>
  </si>
  <si>
    <t xml:space="preserve">3AJPN3DF01005</t>
  </si>
  <si>
    <t xml:space="preserve">3AIDN3DP00103</t>
  </si>
  <si>
    <t xml:space="preserve">3AJPN3DP00315</t>
  </si>
  <si>
    <t xml:space="preserve">3AE33BCP00130</t>
  </si>
  <si>
    <t xml:space="preserve">3AEU13DP00205</t>
  </si>
  <si>
    <t xml:space="preserve">3ANACBCP00105</t>
  </si>
  <si>
    <t xml:space="preserve">3AUSA3DP00215</t>
  </si>
  <si>
    <t xml:space="preserve">3AKOR3DF02030</t>
  </si>
  <si>
    <t xml:space="preserve">3AEU13DP00103</t>
  </si>
  <si>
    <t xml:space="preserve">3AKOR3DAUNL04</t>
  </si>
  <si>
    <t xml:space="preserve">3ACHN3DAUNL15</t>
  </si>
  <si>
    <t xml:space="preserve">3AKOR3DAUNL07</t>
  </si>
  <si>
    <t xml:space="preserve">3AKOR3DF02007</t>
  </si>
  <si>
    <t xml:space="preserve">3ACHMWMF00507</t>
  </si>
  <si>
    <t xml:space="preserve">3AKOR3DP00506</t>
  </si>
  <si>
    <t xml:space="preserve">3ACHMWMF00510</t>
  </si>
  <si>
    <t xml:space="preserve">3ACHMWMF02005</t>
  </si>
  <si>
    <t xml:space="preserve">3AAS43DP5HM02</t>
  </si>
  <si>
    <t xml:space="preserve">3AAS43DBUNL03</t>
  </si>
  <si>
    <t xml:space="preserve">3ACHMWMP00210</t>
  </si>
  <si>
    <t xml:space="preserve">CHN3D03GBPY06D-</t>
  </si>
  <si>
    <t xml:space="preserve">CHN3D01GBPY04D-</t>
  </si>
  <si>
    <t xml:space="preserve">3ATHA3DP00203</t>
  </si>
  <si>
    <t xml:space="preserve">3AUSA3DP00220</t>
  </si>
  <si>
    <t xml:space="preserve">3ATWN3DF00505</t>
  </si>
  <si>
    <t xml:space="preserve">CHN3D10GBFY05D-</t>
  </si>
  <si>
    <t xml:space="preserve">3ATWNWMP00203</t>
  </si>
  <si>
    <t xml:space="preserve">CHN3D20GBFY30D-</t>
  </si>
  <si>
    <t xml:space="preserve">3ATWNWMP00207</t>
  </si>
  <si>
    <t xml:space="preserve">CHN3D02GBPY03D-</t>
  </si>
  <si>
    <t xml:space="preserve">3ATWNWMP00210</t>
  </si>
  <si>
    <t xml:space="preserve">3ATWN3DP00307</t>
  </si>
  <si>
    <t xml:space="preserve">CHN3D02GBPY08D-</t>
  </si>
  <si>
    <t xml:space="preserve">3ATWN3DBUNL05</t>
  </si>
  <si>
    <t xml:space="preserve">3AKOR3DF01020</t>
  </si>
  <si>
    <t xml:space="preserve">THA3D01GBPY05D-</t>
  </si>
  <si>
    <t xml:space="preserve">3ATWNWMF01010</t>
  </si>
  <si>
    <t xml:space="preserve">3AKOR3DF00530</t>
  </si>
  <si>
    <t xml:space="preserve">3ATHA3DP00115</t>
  </si>
  <si>
    <t xml:space="preserve">3AKOR3DF01007</t>
  </si>
  <si>
    <t xml:space="preserve">3ATWNJYP00107</t>
  </si>
  <si>
    <t xml:space="preserve">3ATHA3DP00305</t>
  </si>
  <si>
    <t xml:space="preserve">THA3D01GBPY04D-</t>
  </si>
  <si>
    <t xml:space="preserve">3AGBRBCP00110</t>
  </si>
  <si>
    <t xml:space="preserve">CHN3D10GBFY30D-</t>
  </si>
  <si>
    <t xml:space="preserve">3AAS43DF02030</t>
  </si>
  <si>
    <t xml:space="preserve">3AKOR3DF03015</t>
  </si>
  <si>
    <t xml:space="preserve">3AAS43DBUNL07</t>
  </si>
  <si>
    <t xml:space="preserve">3AKOR3DAUNL10</t>
  </si>
  <si>
    <t xml:space="preserve">3AKOR3DBUNL03</t>
  </si>
  <si>
    <t xml:space="preserve">3ATWNWMP00103</t>
  </si>
  <si>
    <t xml:space="preserve">3AJPN3DF00815</t>
  </si>
  <si>
    <t xml:space="preserve">3AUSA3DP00230</t>
  </si>
  <si>
    <t xml:space="preserve">3AJPN3DF00515</t>
  </si>
  <si>
    <t xml:space="preserve">3AUSA3DF00515</t>
  </si>
  <si>
    <t xml:space="preserve">3AJPN3DP5HM07</t>
  </si>
  <si>
    <t xml:space="preserve">CHN3D05GBFY03D-</t>
  </si>
  <si>
    <t xml:space="preserve">3APHL3DP00210</t>
  </si>
  <si>
    <t xml:space="preserve">3ALAOWMF00507</t>
  </si>
  <si>
    <t xml:space="preserve">3AUSASSDUNL10</t>
  </si>
  <si>
    <t xml:space="preserve">CHN3DUNLIP205D-</t>
  </si>
  <si>
    <t xml:space="preserve">3AMAL3DP00205</t>
  </si>
  <si>
    <t xml:space="preserve">3AMAL3DP00206</t>
  </si>
  <si>
    <t xml:space="preserve">3AIDN3DP00305</t>
  </si>
  <si>
    <t xml:space="preserve">3AMAL3DP00207</t>
  </si>
  <si>
    <t xml:space="preserve">3AIDN3DF00505</t>
  </si>
  <si>
    <t xml:space="preserve">3AMAL3DBUNL05</t>
  </si>
  <si>
    <t xml:space="preserve">3AIDN3DF01010</t>
  </si>
  <si>
    <t xml:space="preserve">JPN3D01GBPY03D-</t>
  </si>
  <si>
    <t xml:space="preserve">3AIDN3DF01015</t>
  </si>
  <si>
    <t xml:space="preserve">JPN3D01GBPY10D-</t>
  </si>
  <si>
    <t xml:space="preserve">JPN3D02GBPY10D-</t>
  </si>
  <si>
    <t xml:space="preserve">3AEU13DP00105</t>
  </si>
  <si>
    <t xml:space="preserve">3AEU13DP00120</t>
  </si>
  <si>
    <t xml:space="preserve">3AAS43DP00220</t>
  </si>
  <si>
    <t xml:space="preserve">3AMRFJYP00315</t>
  </si>
  <si>
    <t xml:space="preserve">KOR3D01GBPY05D-</t>
  </si>
  <si>
    <t xml:space="preserve">3AAS43DF01015</t>
  </si>
  <si>
    <t xml:space="preserve">KOR3D03GBPY05D-</t>
  </si>
  <si>
    <t xml:space="preserve">3AHKMBCP00205</t>
  </si>
  <si>
    <t xml:space="preserve">3APHL3DF02030</t>
  </si>
  <si>
    <t xml:space="preserve">3APHL3DF00530</t>
  </si>
  <si>
    <t xml:space="preserve">3ASGP3DBUNL04</t>
  </si>
  <si>
    <t xml:space="preserve">SGP3D01GBPY10D-</t>
  </si>
  <si>
    <t xml:space="preserve">3APHL3DP00203</t>
  </si>
  <si>
    <t xml:space="preserve">3APHL3DP00303</t>
  </si>
  <si>
    <t xml:space="preserve">3APHL3DP00103</t>
  </si>
  <si>
    <t xml:space="preserve">3AMAL3DF01015</t>
  </si>
  <si>
    <t xml:space="preserve">CHMWM03GBPY10D-</t>
  </si>
  <si>
    <t xml:space="preserve">3AMAL3DF02015</t>
  </si>
  <si>
    <t xml:space="preserve">CHMWM10GBFY07D-</t>
  </si>
  <si>
    <t xml:space="preserve">3AMAL3DBUNL03</t>
  </si>
  <si>
    <t xml:space="preserve">3AMAL3DP00110</t>
  </si>
  <si>
    <t xml:space="preserve">3AMAL3DP00103</t>
  </si>
  <si>
    <t xml:space="preserve">3AMAL3DP00104</t>
  </si>
  <si>
    <t xml:space="preserve">TWN3D10GBFY30D-</t>
  </si>
  <si>
    <t xml:space="preserve">KOR3D10GBFY05D-</t>
  </si>
  <si>
    <t xml:space="preserve">3AMAL3DP00210</t>
  </si>
  <si>
    <t xml:space="preserve">3ACHN3DP00505</t>
  </si>
  <si>
    <t xml:space="preserve">TWN3D10GBFY05D-</t>
  </si>
  <si>
    <t xml:space="preserve">3ACHMWMF01005</t>
  </si>
  <si>
    <t xml:space="preserve">3ACHMWMF00505</t>
  </si>
  <si>
    <t xml:space="preserve">3ACHMWMP00103</t>
  </si>
  <si>
    <t xml:space="preserve">CHMWM03GBPY05D-</t>
  </si>
  <si>
    <t xml:space="preserve">3ACHN3DP00314</t>
  </si>
  <si>
    <t xml:space="preserve">3ACHN3DP00120</t>
  </si>
  <si>
    <t xml:space="preserve">3ACHN3DP00114</t>
  </si>
  <si>
    <t xml:space="preserve">3AANZ3DP00303</t>
  </si>
  <si>
    <t xml:space="preserve">E33BC01GBPY20D-</t>
  </si>
  <si>
    <t xml:space="preserve">3AANZJYF01010</t>
  </si>
  <si>
    <t xml:space="preserve">3AANZJYF01020</t>
  </si>
  <si>
    <t xml:space="preserve">3AANZ3DP00110</t>
  </si>
  <si>
    <t xml:space="preserve">3AEAS3DP00110</t>
  </si>
  <si>
    <t xml:space="preserve">EU13D02GBPY05D-</t>
  </si>
  <si>
    <t xml:space="preserve">3AEAS3DP00205</t>
  </si>
  <si>
    <t xml:space="preserve">3AANZ3DP00210</t>
  </si>
  <si>
    <t xml:space="preserve">3AUSA3DBUNL15</t>
  </si>
  <si>
    <t xml:space="preserve">3AEAS3DP00207</t>
  </si>
  <si>
    <t xml:space="preserve">3AEAS3DP00208</t>
  </si>
  <si>
    <t xml:space="preserve">3AEAS3DP00305</t>
  </si>
  <si>
    <t xml:space="preserve">3AEAS3DP00308</t>
  </si>
  <si>
    <t xml:space="preserve">INDJY02GBPY07D-</t>
  </si>
  <si>
    <t xml:space="preserve">TestKYC</t>
  </si>
  <si>
    <t xml:space="preserve">3AKHMBCP00105</t>
  </si>
  <si>
    <t xml:space="preserve">EU13D01GBPY03D-</t>
  </si>
  <si>
    <t xml:space="preserve">3ACHN3DP00514</t>
  </si>
  <si>
    <t xml:space="preserve">3ACHMBCP00305</t>
  </si>
  <si>
    <t xml:space="preserve">3ACHMWMP00215</t>
  </si>
  <si>
    <t xml:space="preserve">TWN3D02GBPY05D-</t>
  </si>
  <si>
    <t xml:space="preserve">TWNWM02GBPY05D-</t>
  </si>
  <si>
    <t xml:space="preserve">TWN3D03GBPY05D-</t>
  </si>
  <si>
    <t xml:space="preserve">AS43D01GBPY02D-</t>
  </si>
  <si>
    <t xml:space="preserve">AS43D02GBPY07D-</t>
  </si>
  <si>
    <t xml:space="preserve">AS43D03GBPY02D-</t>
  </si>
  <si>
    <t xml:space="preserve">3ACHN3DF02003</t>
  </si>
  <si>
    <t xml:space="preserve">3ACHN3DF03010</t>
  </si>
  <si>
    <t xml:space="preserve">3ACHN3DP5HM05</t>
  </si>
  <si>
    <t xml:space="preserve">3AJPN3DF02010</t>
  </si>
  <si>
    <t xml:space="preserve">3AJPN3DP5HM05</t>
  </si>
  <si>
    <t xml:space="preserve">3ALAOWMP00205</t>
  </si>
  <si>
    <t xml:space="preserve">MAL3D02GBPY04D-</t>
  </si>
  <si>
    <t xml:space="preserve">MAL3D03GBPY03D-</t>
  </si>
  <si>
    <t xml:space="preserve">JPN3D03GBPY07D-</t>
  </si>
  <si>
    <t xml:space="preserve">PHL3D01GBPY10D-</t>
  </si>
  <si>
    <t xml:space="preserve">3AMAL3DP00304</t>
  </si>
  <si>
    <t xml:space="preserve">3AMAL3DP00306</t>
  </si>
  <si>
    <t xml:space="preserve">3AMAL3DP00307</t>
  </si>
  <si>
    <t xml:space="preserve">3AMAL3DF01006</t>
  </si>
  <si>
    <t xml:space="preserve">3AMAL3DF01030</t>
  </si>
  <si>
    <t xml:space="preserve">SGP3D02GBPY03D-</t>
  </si>
  <si>
    <t xml:space="preserve">SGP3D02GBPY10D-</t>
  </si>
  <si>
    <t xml:space="preserve">SGP3D05GBFY15D-</t>
  </si>
  <si>
    <t xml:space="preserve">SGP3D10GBFY15D-</t>
  </si>
  <si>
    <t xml:space="preserve">SGP3D20GBFY30D-</t>
  </si>
  <si>
    <t xml:space="preserve">3ASGP3DP00210</t>
  </si>
  <si>
    <t xml:space="preserve">3ASGP3DP00215</t>
  </si>
  <si>
    <t xml:space="preserve">SGP3D01GBPY03D-</t>
  </si>
  <si>
    <t xml:space="preserve">3APHL3DF02015</t>
  </si>
  <si>
    <t xml:space="preserve">3APHL3DP00310</t>
  </si>
  <si>
    <t xml:space="preserve">3APHL3DF00505</t>
  </si>
  <si>
    <t xml:space="preserve">3AHKMBCP00207</t>
  </si>
  <si>
    <t xml:space="preserve">3AHKMBCP00302</t>
  </si>
  <si>
    <t xml:space="preserve">3AHKG3DF00303</t>
  </si>
  <si>
    <t xml:space="preserve">3AHKMBCP00202</t>
  </si>
  <si>
    <t xml:space="preserve">KOR3D03GBPY06D-</t>
  </si>
  <si>
    <t xml:space="preserve">KOR3D02GBPY06D-</t>
  </si>
  <si>
    <t xml:space="preserve">KOR3D01GBPY06D-</t>
  </si>
  <si>
    <t xml:space="preserve">3AGLBJYF00615</t>
  </si>
  <si>
    <t xml:space="preserve">3AEU13DP00220</t>
  </si>
  <si>
    <t xml:space="preserve">3AEU13DBUNL03</t>
  </si>
  <si>
    <t xml:space="preserve">3AEU13DAUNL15</t>
  </si>
  <si>
    <t xml:space="preserve">3AEU13DBUNL15</t>
  </si>
  <si>
    <t xml:space="preserve">3AIDN3DP00307</t>
  </si>
  <si>
    <t xml:space="preserve">3AJPN3DP00106</t>
  </si>
  <si>
    <t xml:space="preserve">3AINDJYP00103</t>
  </si>
  <si>
    <t xml:space="preserve">3AINDJYP00205</t>
  </si>
  <si>
    <t xml:space="preserve">3AINDJYP00210</t>
  </si>
  <si>
    <t xml:space="preserve">3AINDJYP00215</t>
  </si>
  <si>
    <t xml:space="preserve">3AINDJYP5HM02</t>
  </si>
  <si>
    <t xml:space="preserve">3AJPN3DP00206</t>
  </si>
  <si>
    <t xml:space="preserve">CHN3DUNLIP204D-</t>
  </si>
  <si>
    <t xml:space="preserve">3AUSA3DAUNL10</t>
  </si>
  <si>
    <t xml:space="preserve">3AUSA3DBUNL10</t>
  </si>
  <si>
    <t xml:space="preserve">3AUSA3DP00210</t>
  </si>
  <si>
    <t xml:space="preserve">3AUSA3DF01015</t>
  </si>
  <si>
    <t xml:space="preserve">3ANACBCP00107</t>
  </si>
  <si>
    <t xml:space="preserve">3ANACBCP00205</t>
  </si>
  <si>
    <t xml:space="preserve">3ANACBCP00215</t>
  </si>
  <si>
    <t xml:space="preserve">3AKOR3DP5HM05</t>
  </si>
  <si>
    <t xml:space="preserve">3ATWN3DP00103</t>
  </si>
  <si>
    <t xml:space="preserve">3AKOR3DF01006</t>
  </si>
  <si>
    <t xml:space="preserve">3AKOR3DBUNL01</t>
  </si>
  <si>
    <t xml:space="preserve">3AKOR3DP00203</t>
  </si>
  <si>
    <t xml:space="preserve">3AKOR3DP00310</t>
  </si>
  <si>
    <t xml:space="preserve">3AAS43DP00230</t>
  </si>
  <si>
    <t xml:space="preserve">3AAS43DP00202</t>
  </si>
  <si>
    <t xml:space="preserve">3AKOR3DP00103</t>
  </si>
  <si>
    <t xml:space="preserve">3AAS43DF00305</t>
  </si>
  <si>
    <t xml:space="preserve">3AAS43DF00503</t>
  </si>
  <si>
    <t xml:space="preserve">3AAS43DF00515</t>
  </si>
  <si>
    <t xml:space="preserve">3AAS43DF00530</t>
  </si>
  <si>
    <t xml:space="preserve">3AAS43DF01030</t>
  </si>
  <si>
    <t xml:space="preserve">CHN3D20GBFY07D-</t>
  </si>
  <si>
    <t xml:space="preserve">CHN3D20GBFY10D-</t>
  </si>
  <si>
    <t xml:space="preserve">CHN3DUNLIP107D-</t>
  </si>
  <si>
    <t xml:space="preserve">ANZ3D05GBFY15D-</t>
  </si>
  <si>
    <t xml:space="preserve">ANZ3D10GBFY30D-</t>
  </si>
  <si>
    <t xml:space="preserve">3AGBRBCF03010</t>
  </si>
  <si>
    <t xml:space="preserve">3AUSA3DP00105</t>
  </si>
  <si>
    <t xml:space="preserve">CHN3D05GBFY15D-</t>
  </si>
  <si>
    <t xml:space="preserve">CHN3D02GBPY15D-</t>
  </si>
  <si>
    <t xml:space="preserve">CHN3D02GBPY30D-</t>
  </si>
  <si>
    <t xml:space="preserve">CHN3D01GBPY03D-</t>
  </si>
  <si>
    <t xml:space="preserve">THA3D01GBPY07D-</t>
  </si>
  <si>
    <t xml:space="preserve">THA3D03GBPY05D-</t>
  </si>
  <si>
    <t xml:space="preserve">THATM50GBFY10D</t>
  </si>
  <si>
    <t xml:space="preserve">3ATHA3DP00107</t>
  </si>
  <si>
    <t xml:space="preserve">THA3D01GBPY03D-</t>
  </si>
  <si>
    <t xml:space="preserve">3ATWN3DF02005</t>
  </si>
  <si>
    <t xml:space="preserve">3ATWN3DBUNL04</t>
  </si>
  <si>
    <t xml:space="preserve">3ATWNWMF00515</t>
  </si>
  <si>
    <t xml:space="preserve">3ATWN3DF00530</t>
  </si>
  <si>
    <t xml:space="preserve">3ATWNJYF00530</t>
  </si>
  <si>
    <t xml:space="preserve">3ATWN3DF01003</t>
  </si>
  <si>
    <t xml:space="preserve">3ATWN3DP00305</t>
  </si>
  <si>
    <t xml:space="preserve">3ATWN3DP00110</t>
  </si>
  <si>
    <t xml:space="preserve">3ATWNWMP00110</t>
  </si>
  <si>
    <t xml:space="preserve">3ATWN3DP00130</t>
  </si>
  <si>
    <t xml:space="preserve">3AKOR3DBUNL07</t>
  </si>
  <si>
    <t xml:space="preserve">3AKOR3DF02005</t>
  </si>
  <si>
    <t xml:space="preserve">CHN3D01GBPY15D-</t>
  </si>
  <si>
    <t xml:space="preserve">3ATWNWMF02015</t>
  </si>
  <si>
    <t xml:space="preserve">THA3D02GBPY04D-</t>
  </si>
  <si>
    <t xml:space="preserve">THA3D03GBPY03D-</t>
  </si>
  <si>
    <t xml:space="preserve">THA3D03GBPY04D-</t>
  </si>
  <si>
    <t xml:space="preserve">3AAS43DF00505</t>
  </si>
  <si>
    <t xml:space="preserve">JPN3D03GBPY10D-</t>
  </si>
  <si>
    <t xml:space="preserve">JPN3D500MPY03D-</t>
  </si>
  <si>
    <t xml:space="preserve">JPN3D500MPY10D-</t>
  </si>
  <si>
    <t xml:space="preserve">PHL3D02GBPY07D-</t>
  </si>
  <si>
    <t xml:space="preserve">PHL3D05GBFY15D-</t>
  </si>
  <si>
    <t xml:space="preserve">3APHL3DF01030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</si>
</sst>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04">
    <numFmt numFmtId="164" formatCode="m/d/yyyy"/>
    <numFmt numFmtId="165" formatCode="0"/>
    <numFmt numFmtId="166" formatCode="#,##0"/>
    <numFmt numFmtId="167" formatCode="DD/MM/YYYY"/>
    <numFmt numFmtId="168" formatCode="dd/mm/yyyy"/>
    <numFmt numFmtId="169" formatCode="General"/>
    <numFmt numFmtId="170" formatCode="0.0"/>
    <numFmt numFmtId="171" formatCode="0.00%"/>
    <numFmt numFmtId="172" formatCode="0%"/>
    <numFmt numFmtId="173" formatCode="dd/mm/yyy"/>
    <numFmt numFmtId="174" formatCode="m/d/yyyy"/>
    <numFmt numFmtId="175" formatCode="0"/>
    <numFmt numFmtId="176" formatCode="#,##0"/>
    <numFmt numFmtId="177" formatCode="DD/MM/YYYY"/>
    <numFmt numFmtId="178" formatCode="dd/mm/yyyy"/>
    <numFmt numFmtId="179" formatCode="General"/>
    <numFmt numFmtId="180" formatCode="0.0"/>
    <numFmt numFmtId="181" formatCode="0.00%"/>
    <numFmt numFmtId="182" formatCode="0%"/>
    <numFmt numFmtId="183" formatCode="dd/mm/yyy"/>
    <numFmt numFmtId="184" formatCode="m/d/yyyy"/>
    <numFmt numFmtId="185" formatCode="0"/>
    <numFmt numFmtId="186" formatCode="#,##0"/>
    <numFmt numFmtId="187" formatCode="DD/MM/YYYY"/>
    <numFmt numFmtId="188" formatCode="dd/mm/yyyy"/>
    <numFmt numFmtId="189" formatCode="General"/>
    <numFmt numFmtId="190" formatCode="0.0"/>
    <numFmt numFmtId="191" formatCode="0.00%"/>
    <numFmt numFmtId="192" formatCode="0%"/>
    <numFmt numFmtId="193" formatCode="dd/mm/yyy"/>
    <numFmt numFmtId="194" formatCode="m/d/yyyy"/>
    <numFmt numFmtId="195" formatCode="0"/>
    <numFmt numFmtId="196" formatCode="#,##0"/>
    <numFmt numFmtId="197" formatCode="DD/MM/YYYY"/>
    <numFmt numFmtId="198" formatCode="dd/mm/yyyy"/>
    <numFmt numFmtId="199" formatCode="General"/>
    <numFmt numFmtId="200" formatCode="0.0"/>
    <numFmt numFmtId="201" formatCode="0.00%"/>
    <numFmt numFmtId="202" formatCode="0%"/>
    <numFmt numFmtId="203" formatCode="dd/mm/yyy"/>
    <numFmt numFmtId="204" formatCode="m/d/yyyy"/>
    <numFmt numFmtId="205" formatCode="0"/>
    <numFmt numFmtId="206" formatCode="#,##0"/>
    <numFmt numFmtId="207" formatCode="DD/MM/YYYY"/>
    <numFmt numFmtId="208" formatCode="dd/mm/yyyy"/>
    <numFmt numFmtId="209" formatCode="General"/>
    <numFmt numFmtId="210" formatCode="0.0"/>
    <numFmt numFmtId="211" formatCode="0.00%"/>
    <numFmt numFmtId="212" formatCode="0%"/>
    <numFmt numFmtId="213" formatCode="dd/mm/yyy"/>
    <numFmt numFmtId="214" formatCode="m/d/yyyy"/>
    <numFmt numFmtId="215" formatCode="0"/>
    <numFmt numFmtId="216" formatCode="#,##0"/>
    <numFmt numFmtId="217" formatCode="DD/MM/YYYY"/>
    <numFmt numFmtId="218" formatCode="dd/mm/yyyy"/>
    <numFmt numFmtId="219" formatCode="General"/>
    <numFmt numFmtId="220" formatCode="0.0"/>
    <numFmt numFmtId="221" formatCode="0.00%"/>
    <numFmt numFmtId="222" formatCode="0%"/>
    <numFmt numFmtId="223" formatCode="dd/mm/yyy"/>
    <numFmt numFmtId="224" formatCode="m/d/yyyy"/>
    <numFmt numFmtId="225" formatCode="0"/>
    <numFmt numFmtId="226" formatCode="#,##0"/>
    <numFmt numFmtId="227" formatCode="DD/MM/YYYY"/>
    <numFmt numFmtId="228" formatCode="dd/mm/yyyy"/>
    <numFmt numFmtId="229" formatCode="General"/>
    <numFmt numFmtId="230" formatCode="0.0"/>
    <numFmt numFmtId="231" formatCode="0.00%"/>
    <numFmt numFmtId="232" formatCode="0%"/>
    <numFmt numFmtId="233" formatCode="dd/mm/yyy"/>
    <numFmt numFmtId="234" formatCode="m/d/yyyy"/>
    <numFmt numFmtId="235" formatCode="0"/>
    <numFmt numFmtId="236" formatCode="#,##0"/>
    <numFmt numFmtId="237" formatCode="DD/MM/YYYY"/>
    <numFmt numFmtId="238" formatCode="dd/mm/yyyy"/>
    <numFmt numFmtId="239" formatCode="General"/>
    <numFmt numFmtId="240" formatCode="0.0"/>
    <numFmt numFmtId="241" formatCode="0.00%"/>
    <numFmt numFmtId="242" formatCode="0%"/>
    <numFmt numFmtId="243" formatCode="dd/mm/yyy"/>
    <numFmt numFmtId="244" formatCode="m/d/yyyy"/>
    <numFmt numFmtId="245" formatCode="0"/>
    <numFmt numFmtId="246" formatCode="#,##0"/>
    <numFmt numFmtId="247" formatCode="DD/MM/YYYY"/>
    <numFmt numFmtId="248" formatCode="dd/mm/yyyy"/>
    <numFmt numFmtId="249" formatCode="General"/>
    <numFmt numFmtId="250" formatCode="0.0"/>
    <numFmt numFmtId="251" formatCode="0.00%"/>
    <numFmt numFmtId="252" formatCode="0%"/>
    <numFmt numFmtId="253" formatCode="dd/mm/yyy"/>
    <numFmt numFmtId="254" formatCode="m/d/yyyy"/>
    <numFmt numFmtId="255" formatCode="0"/>
    <numFmt numFmtId="256" formatCode="#,##0"/>
    <numFmt numFmtId="257" formatCode="DD/MM/YYYY"/>
    <numFmt numFmtId="258" formatCode="dd/mm/yyyy"/>
    <numFmt numFmtId="259" formatCode="General"/>
    <numFmt numFmtId="260" formatCode="0.0"/>
    <numFmt numFmtId="261" formatCode="0.00%"/>
    <numFmt numFmtId="262" formatCode="0%"/>
    <numFmt numFmtId="263" formatCode="dd/mm/yyy"/>
    <numFmt numFmtId="264" formatCode="m/d/yyyy"/>
    <numFmt numFmtId="265" formatCode="0"/>
    <numFmt numFmtId="266" formatCode="#,##0"/>
    <numFmt numFmtId="267" formatCode="DD/MM/YYYY"/>
    <numFmt numFmtId="268" formatCode="dd/mm/yyyy"/>
    <numFmt numFmtId="269" formatCode="General"/>
    <numFmt numFmtId="270" formatCode="0.0"/>
    <numFmt numFmtId="271" formatCode="0.00%"/>
    <numFmt numFmtId="272" formatCode="0%"/>
    <numFmt numFmtId="273" formatCode="dd/mm/yyy"/>
    <numFmt numFmtId="274" formatCode="m/d/yyyy"/>
    <numFmt numFmtId="275" formatCode="0"/>
    <numFmt numFmtId="276" formatCode="#,##0"/>
    <numFmt numFmtId="277" formatCode="DD/MM/YYYY"/>
    <numFmt numFmtId="278" formatCode="dd/mm/yyyy"/>
    <numFmt numFmtId="279" formatCode="General"/>
    <numFmt numFmtId="280" formatCode="0.0"/>
    <numFmt numFmtId="281" formatCode="0.00%"/>
    <numFmt numFmtId="282" formatCode="0%"/>
    <numFmt numFmtId="283" formatCode="dd/mm/yyy"/>
    <numFmt numFmtId="284" formatCode="m/d/yyyy"/>
    <numFmt numFmtId="285" formatCode="0"/>
    <numFmt numFmtId="286" formatCode="#,##0"/>
    <numFmt numFmtId="287" formatCode="DD/MM/YYYY"/>
    <numFmt numFmtId="288" formatCode="dd/mm/yyyy"/>
    <numFmt numFmtId="289" formatCode="General"/>
    <numFmt numFmtId="290" formatCode="0.0"/>
    <numFmt numFmtId="291" formatCode="0.00%"/>
    <numFmt numFmtId="292" formatCode="0%"/>
    <numFmt numFmtId="293" formatCode="dd/mm/yyy"/>
    <numFmt numFmtId="294" formatCode="m/d/yyyy"/>
    <numFmt numFmtId="295" formatCode="0"/>
    <numFmt numFmtId="296" formatCode="#,##0"/>
    <numFmt numFmtId="297" formatCode="DD/MM/YYYY"/>
    <numFmt numFmtId="298" formatCode="dd/mm/yyyy"/>
    <numFmt numFmtId="299" formatCode="General"/>
    <numFmt numFmtId="300" formatCode="0.0"/>
    <numFmt numFmtId="301" formatCode="0.00%"/>
    <numFmt numFmtId="302" formatCode="0%"/>
    <numFmt numFmtId="303" formatCode="dd/mm/yyy"/>
    <numFmt numFmtId="304" formatCode="m/d/yyyy"/>
    <numFmt numFmtId="305" formatCode="0"/>
    <numFmt numFmtId="306" formatCode="#,##0"/>
    <numFmt numFmtId="307" formatCode="DD/MM/YYYY"/>
    <numFmt numFmtId="308" formatCode="dd/mm/yyyy"/>
    <numFmt numFmtId="309" formatCode="General"/>
    <numFmt numFmtId="310" formatCode="0.0"/>
    <numFmt numFmtId="311" formatCode="0.00%"/>
    <numFmt numFmtId="312" formatCode="0%"/>
    <numFmt numFmtId="313" formatCode="dd/mm/yyy"/>
    <numFmt numFmtId="314" formatCode="m/d/yyyy"/>
    <numFmt numFmtId="315" formatCode="0"/>
    <numFmt numFmtId="316" formatCode="#,##0"/>
    <numFmt numFmtId="317" formatCode="DD/MM/YYYY"/>
    <numFmt numFmtId="318" formatCode="dd/mm/yyyy"/>
    <numFmt numFmtId="319" formatCode="General"/>
    <numFmt numFmtId="320" formatCode="0.0"/>
    <numFmt numFmtId="321" formatCode="0.00%"/>
    <numFmt numFmtId="322" formatCode="0%"/>
    <numFmt numFmtId="323" formatCode="dd/mm/yyy"/>
    <numFmt numFmtId="324" formatCode="m/d/yyyy"/>
    <numFmt numFmtId="325" formatCode="0"/>
    <numFmt numFmtId="326" formatCode="#,##0"/>
    <numFmt numFmtId="327" formatCode="DD/MM/YYYY"/>
    <numFmt numFmtId="328" formatCode="dd/mm/yyyy"/>
    <numFmt numFmtId="329" formatCode="General"/>
    <numFmt numFmtId="330" formatCode="0.0"/>
    <numFmt numFmtId="331" formatCode="0.00%"/>
    <numFmt numFmtId="332" formatCode="0%"/>
    <numFmt numFmtId="333" formatCode="dd/mm/yyy"/>
    <numFmt numFmtId="334" formatCode="m/d/yyyy"/>
    <numFmt numFmtId="335" formatCode="0"/>
    <numFmt numFmtId="336" formatCode="#,##0"/>
    <numFmt numFmtId="337" formatCode="DD/MM/YYYY"/>
    <numFmt numFmtId="338" formatCode="dd/mm/yyyy"/>
    <numFmt numFmtId="339" formatCode="General"/>
    <numFmt numFmtId="340" formatCode="0.0"/>
    <numFmt numFmtId="341" formatCode="0.00%"/>
    <numFmt numFmtId="342" formatCode="0%"/>
    <numFmt numFmtId="343" formatCode="dd/mm/yyy"/>
    <numFmt numFmtId="344" formatCode="m/d/yyyy"/>
    <numFmt numFmtId="345" formatCode="0"/>
    <numFmt numFmtId="346" formatCode="#,##0"/>
    <numFmt numFmtId="347" formatCode="DD/MM/YYYY"/>
    <numFmt numFmtId="348" formatCode="dd/mm/yyyy"/>
    <numFmt numFmtId="349" formatCode="General"/>
    <numFmt numFmtId="350" formatCode="0.0"/>
    <numFmt numFmtId="351" formatCode="0.00%"/>
    <numFmt numFmtId="352" formatCode="0%"/>
    <numFmt numFmtId="353" formatCode="dd/mm/yyy"/>
    <numFmt numFmtId="354" formatCode="m/d/yyyy"/>
    <numFmt numFmtId="355" formatCode="0"/>
    <numFmt numFmtId="356" formatCode="#,##0"/>
    <numFmt numFmtId="357" formatCode="DD/MM/YYYY"/>
    <numFmt numFmtId="358" formatCode="dd/mm/yyyy"/>
    <numFmt numFmtId="359" formatCode="General"/>
    <numFmt numFmtId="360" formatCode="0.0"/>
    <numFmt numFmtId="361" formatCode="0.00%"/>
    <numFmt numFmtId="362" formatCode="0%"/>
    <numFmt numFmtId="363" formatCode="dd/mm/yyy"/>
    <numFmt numFmtId="364" formatCode="m/d/yyyy"/>
    <numFmt numFmtId="365" formatCode="0"/>
    <numFmt numFmtId="366" formatCode="#,##0"/>
    <numFmt numFmtId="367" formatCode="DD/MM/YYYY"/>
    <numFmt numFmtId="368" formatCode="dd/mm/yyyy"/>
    <numFmt numFmtId="369" formatCode="General"/>
    <numFmt numFmtId="370" formatCode="0.0"/>
    <numFmt numFmtId="371" formatCode="0.00%"/>
    <numFmt numFmtId="372" formatCode="0%"/>
    <numFmt numFmtId="373" formatCode="dd/mm/yyy"/>
    <numFmt numFmtId="374" formatCode="m/d/yyyy"/>
    <numFmt numFmtId="375" formatCode="0"/>
    <numFmt numFmtId="376" formatCode="DD/MM/YYYY"/>
    <numFmt numFmtId="377" formatCode="dd/mm/yyyy"/>
    <numFmt numFmtId="378" formatCode="#,##0"/>
    <numFmt numFmtId="379" formatCode="General"/>
    <numFmt numFmtId="380" formatCode="0.0"/>
    <numFmt numFmtId="381" formatCode="0.00%"/>
    <numFmt numFmtId="382" formatCode="0%"/>
    <numFmt numFmtId="383" formatCode="dd/mm/yyy"/>
    <numFmt numFmtId="384" formatCode="m/d/yyyy"/>
    <numFmt numFmtId="385" formatCode="0"/>
    <numFmt numFmtId="386" formatCode="DD/MM/YYYY"/>
    <numFmt numFmtId="387" formatCode="dd/mm/yyyy"/>
    <numFmt numFmtId="388" formatCode="#,##0"/>
    <numFmt numFmtId="389" formatCode="General"/>
    <numFmt numFmtId="390" formatCode="0.0"/>
    <numFmt numFmtId="391" formatCode="0.00%"/>
    <numFmt numFmtId="392" formatCode="0%"/>
    <numFmt numFmtId="393" formatCode="dd/mm/yyy"/>
    <numFmt numFmtId="394" formatCode="m/d/yyyy"/>
    <numFmt numFmtId="395" formatCode="0"/>
    <numFmt numFmtId="396" formatCode="DD/MM/YYYY"/>
    <numFmt numFmtId="397" formatCode="dd/mm/yyyy"/>
    <numFmt numFmtId="398" formatCode="#,##0"/>
    <numFmt numFmtId="399" formatCode="General"/>
    <numFmt numFmtId="400" formatCode="0.0"/>
    <numFmt numFmtId="401" formatCode="0.00%"/>
    <numFmt numFmtId="402" formatCode="0%"/>
    <numFmt numFmtId="403" formatCode="dd/mm/yyy"/>
    <numFmt numFmtId="404" formatCode="m/d/yyyy"/>
    <numFmt numFmtId="405" formatCode="0"/>
    <numFmt numFmtId="406" formatCode="DD/MM/YYYY"/>
    <numFmt numFmtId="407" formatCode="dd/mm/yyyy"/>
    <numFmt numFmtId="408" formatCode="#,##0"/>
    <numFmt numFmtId="409" formatCode="General"/>
    <numFmt numFmtId="410" formatCode="0.0"/>
    <numFmt numFmtId="411" formatCode="0.00%"/>
    <numFmt numFmtId="412" formatCode="0%"/>
    <numFmt numFmtId="413" formatCode="m/d/yyyy"/>
    <numFmt numFmtId="414" formatCode="0"/>
    <numFmt numFmtId="415" formatCode="DD/MM/YYYY"/>
    <numFmt numFmtId="416" formatCode="dd/mm/yyyy"/>
    <numFmt numFmtId="417" formatCode="#,##0"/>
    <numFmt numFmtId="418" formatCode="General"/>
    <numFmt numFmtId="419" formatCode="0.0"/>
    <numFmt numFmtId="420" formatCode="0.00%"/>
    <numFmt numFmtId="421" formatCode="0%"/>
    <numFmt numFmtId="422" formatCode="m/d/yyyy"/>
    <numFmt numFmtId="423" formatCode="0"/>
    <numFmt numFmtId="424" formatCode="DD/MM/YYYY"/>
    <numFmt numFmtId="425" formatCode="dd/mm/yyyy"/>
    <numFmt numFmtId="426" formatCode="#,##0"/>
    <numFmt numFmtId="427" formatCode="General"/>
    <numFmt numFmtId="428" formatCode="0.0"/>
    <numFmt numFmtId="429" formatCode="0.00%"/>
    <numFmt numFmtId="430" formatCode="0%"/>
    <numFmt numFmtId="431" formatCode="m/d/yyyy"/>
    <numFmt numFmtId="432" formatCode="0"/>
    <numFmt numFmtId="433" formatCode="DD/MM/YYYY"/>
    <numFmt numFmtId="434" formatCode="dd/mm/yyyy"/>
    <numFmt numFmtId="435" formatCode="#,##0"/>
    <numFmt numFmtId="436" formatCode="General"/>
    <numFmt numFmtId="437" formatCode="0.0"/>
    <numFmt numFmtId="438" formatCode="0.00%"/>
    <numFmt numFmtId="439" formatCode="0%"/>
    <numFmt numFmtId="440" formatCode="m/d/yyyy"/>
    <numFmt numFmtId="441" formatCode="0"/>
    <numFmt numFmtId="442" formatCode="DD/MM/YYYY"/>
    <numFmt numFmtId="443" formatCode="dd/mm/yyyy"/>
    <numFmt numFmtId="444" formatCode="#,##0"/>
    <numFmt numFmtId="445" formatCode="General"/>
    <numFmt numFmtId="446" formatCode="0.0"/>
    <numFmt numFmtId="447" formatCode="MM-dd-yyyy"/>
    <numFmt numFmtId="448" formatCode="0.00%"/>
    <numFmt numFmtId="449" formatCode="0%"/>
    <numFmt numFmtId="450" formatCode="m/d/yyyy"/>
    <numFmt numFmtId="451" formatCode="0"/>
    <numFmt numFmtId="452" formatCode="DD/MM/YYYY"/>
    <numFmt numFmtId="453" formatCode="dd/mm/yyyy"/>
    <numFmt numFmtId="454" formatCode="#,##0"/>
    <numFmt numFmtId="455" formatCode="General"/>
    <numFmt numFmtId="456" formatCode="0.0"/>
    <numFmt numFmtId="457" formatCode="0.00%"/>
    <numFmt numFmtId="458" formatCode="0%"/>
    <numFmt numFmtId="459" formatCode="m/d/yyyy"/>
    <numFmt numFmtId="460" formatCode="0"/>
    <numFmt numFmtId="461" formatCode="DD/MM/YYYY"/>
    <numFmt numFmtId="462" formatCode="dd/mm/yyyy"/>
    <numFmt numFmtId="463" formatCode="#,##0"/>
    <numFmt numFmtId="464" formatCode="General"/>
    <numFmt numFmtId="465" formatCode="0.0"/>
    <numFmt numFmtId="466" formatCode="0.00%"/>
    <numFmt numFmtId="467" formatCode="0%"/>
    <numFmt numFmtId="468" formatCode="m/d/yyyy"/>
    <numFmt numFmtId="469" formatCode="0"/>
    <numFmt numFmtId="470" formatCode="DD/MM/YYYY"/>
    <numFmt numFmtId="471" formatCode="dd/mm/yyyy"/>
    <numFmt numFmtId="472" formatCode="#,##0"/>
    <numFmt numFmtId="473" formatCode="General"/>
    <numFmt numFmtId="474" formatCode="0.0"/>
    <numFmt numFmtId="475" formatCode="0.00%"/>
    <numFmt numFmtId="476" formatCode="0%"/>
    <numFmt numFmtId="477" formatCode="m/d/yyyy"/>
    <numFmt numFmtId="478" formatCode="0"/>
    <numFmt numFmtId="479" formatCode="DD/MM/YYYY"/>
    <numFmt numFmtId="480" formatCode="dd/mm/yyyy"/>
    <numFmt numFmtId="481" formatCode="#,##0"/>
    <numFmt numFmtId="482" formatCode="General"/>
    <numFmt numFmtId="483" formatCode="0.0"/>
    <numFmt numFmtId="484" formatCode="0.00%"/>
    <numFmt numFmtId="485" formatCode="0%"/>
    <numFmt numFmtId="486" formatCode="m/d/yyyy"/>
    <numFmt numFmtId="487" formatCode="0"/>
    <numFmt numFmtId="488" formatCode="DD/MM/YYYY"/>
    <numFmt numFmtId="489" formatCode="dd/mm/yyyy"/>
    <numFmt numFmtId="490" formatCode="#,##0"/>
    <numFmt numFmtId="491" formatCode="General"/>
    <numFmt numFmtId="492" formatCode="0.0"/>
    <numFmt numFmtId="493" formatCode="0.00%"/>
    <numFmt numFmtId="494" formatCode="0%"/>
    <numFmt numFmtId="495" formatCode="m/d/yyyy"/>
    <numFmt numFmtId="496" formatCode="0"/>
    <numFmt numFmtId="497" formatCode="DD/MM/YYYY"/>
    <numFmt numFmtId="498" formatCode="dd/mm/yyyy"/>
    <numFmt numFmtId="499" formatCode="#,##0"/>
    <numFmt numFmtId="500" formatCode="General"/>
    <numFmt numFmtId="501" formatCode="0.0"/>
    <numFmt numFmtId="502" formatCode="0.00%"/>
    <numFmt numFmtId="503" formatCode="0%"/>
    <numFmt numFmtId="504" formatCode="m/d/yyyy"/>
    <numFmt numFmtId="505" formatCode="0"/>
    <numFmt numFmtId="506" formatCode="DD/MM/YYYY"/>
    <numFmt numFmtId="507" formatCode="dd/mm/yyyy"/>
    <numFmt numFmtId="508" formatCode="#,##0"/>
    <numFmt numFmtId="509" formatCode="General"/>
    <numFmt numFmtId="510" formatCode="0.0"/>
    <numFmt numFmtId="511" formatCode="0.00%"/>
    <numFmt numFmtId="512" formatCode="0%"/>
    <numFmt numFmtId="513" formatCode="m/d/yyyy"/>
    <numFmt numFmtId="514" formatCode="0"/>
    <numFmt numFmtId="515" formatCode="DD/MM/YYYY"/>
    <numFmt numFmtId="516" formatCode="dd/mm/yyyy"/>
    <numFmt numFmtId="517" formatCode="#,##0"/>
    <numFmt numFmtId="518" formatCode="General"/>
    <numFmt numFmtId="519" formatCode="0.0"/>
    <numFmt numFmtId="520" formatCode="0.00%"/>
    <numFmt numFmtId="521" formatCode="0%"/>
    <numFmt numFmtId="522" formatCode="m/d/yyyy"/>
    <numFmt numFmtId="523" formatCode="0"/>
    <numFmt numFmtId="524" formatCode="DD/MM/YYYY"/>
    <numFmt numFmtId="525" formatCode="dd/mm/yyyy"/>
    <numFmt numFmtId="526" formatCode="#,##0"/>
    <numFmt numFmtId="527" formatCode="General"/>
    <numFmt numFmtId="528" formatCode="0.0"/>
    <numFmt numFmtId="529" formatCode="0.00%"/>
    <numFmt numFmtId="530" formatCode="0%"/>
    <numFmt numFmtId="531" formatCode="m/d/yyyy"/>
    <numFmt numFmtId="532" formatCode="0"/>
    <numFmt numFmtId="533" formatCode="DD/MM/YYYY"/>
    <numFmt numFmtId="534" formatCode="dd/mm/yyyy"/>
    <numFmt numFmtId="535" formatCode="#,##0"/>
    <numFmt numFmtId="536" formatCode="General"/>
    <numFmt numFmtId="537" formatCode="0.0"/>
    <numFmt numFmtId="538" formatCode="0.00%"/>
    <numFmt numFmtId="539" formatCode="0%"/>
    <numFmt numFmtId="540" formatCode="m/d/yyyy"/>
    <numFmt numFmtId="541" formatCode="0"/>
    <numFmt numFmtId="542" formatCode="DD/MM/YYYY"/>
    <numFmt numFmtId="543" formatCode="dd/mm/yyyy"/>
    <numFmt numFmtId="544" formatCode="#,##0"/>
    <numFmt numFmtId="545" formatCode="General"/>
    <numFmt numFmtId="546" formatCode="0.0"/>
    <numFmt numFmtId="547" formatCode="0.00%"/>
    <numFmt numFmtId="548" formatCode="0%"/>
    <numFmt numFmtId="549" formatCode="m/d/yyyy"/>
    <numFmt numFmtId="550" formatCode="0"/>
    <numFmt numFmtId="551" formatCode="DD/MM/YYYY"/>
    <numFmt numFmtId="552" formatCode="dd/mm/yyyy"/>
    <numFmt numFmtId="553" formatCode="#,##0"/>
    <numFmt numFmtId="554" formatCode="General"/>
    <numFmt numFmtId="555" formatCode="0.0"/>
    <numFmt numFmtId="556" formatCode="0.00%"/>
    <numFmt numFmtId="557" formatCode="0%"/>
    <numFmt numFmtId="558" formatCode="m/d/yyyy"/>
    <numFmt numFmtId="559" formatCode="0"/>
    <numFmt numFmtId="560" formatCode="DD/MM/YYYY"/>
    <numFmt numFmtId="561" formatCode="dd/mm/yyyy"/>
    <numFmt numFmtId="562" formatCode="#,##0"/>
    <numFmt numFmtId="563" formatCode="General"/>
    <numFmt numFmtId="564" formatCode="0.0"/>
    <numFmt numFmtId="565" formatCode="0.00%"/>
    <numFmt numFmtId="566" formatCode="0%"/>
    <numFmt numFmtId="567" formatCode="m/d/yyyy"/>
    <numFmt numFmtId="568" formatCode="0"/>
    <numFmt numFmtId="569" formatCode="DD/MM/YYYY"/>
    <numFmt numFmtId="570" formatCode="dd/mm/yyyy"/>
    <numFmt numFmtId="571" formatCode="#,##0"/>
    <numFmt numFmtId="572" formatCode="General"/>
    <numFmt numFmtId="573" formatCode="0.0"/>
    <numFmt numFmtId="574" formatCode="0.00%"/>
    <numFmt numFmtId="575" formatCode="0%"/>
    <numFmt numFmtId="576" formatCode="m/d/yyyy"/>
    <numFmt numFmtId="577" formatCode="0"/>
    <numFmt numFmtId="578" formatCode="DD/MM/YYYY"/>
    <numFmt numFmtId="579" formatCode="dd/mm/yyyy"/>
    <numFmt numFmtId="580" formatCode="#,##0"/>
    <numFmt numFmtId="581" formatCode="General"/>
    <numFmt numFmtId="582" formatCode="0.0"/>
    <numFmt numFmtId="583" formatCode="0.00%"/>
    <numFmt numFmtId="584" formatCode="0%"/>
    <numFmt numFmtId="585" formatCode="m/d/yyyy"/>
    <numFmt numFmtId="586" formatCode="0"/>
    <numFmt numFmtId="587" formatCode="DD/MM/YYYY"/>
    <numFmt numFmtId="588" formatCode="dd/mm/yyyy"/>
    <numFmt numFmtId="589" formatCode="#,##0"/>
    <numFmt numFmtId="590" formatCode="General"/>
    <numFmt numFmtId="591" formatCode="0.0"/>
    <numFmt numFmtId="592" formatCode="0.00%"/>
    <numFmt numFmtId="593" formatCode="0%"/>
    <numFmt numFmtId="594" formatCode="m/d/yyyy"/>
    <numFmt numFmtId="595" formatCode="0"/>
    <numFmt numFmtId="596" formatCode="DD/MM/YYYY"/>
    <numFmt numFmtId="597" formatCode="dd/mm/yyyy"/>
    <numFmt numFmtId="598" formatCode="#,##0"/>
    <numFmt numFmtId="599" formatCode="General"/>
    <numFmt numFmtId="600" formatCode="0.0"/>
    <numFmt numFmtId="601" formatCode="0.00%"/>
    <numFmt numFmtId="602" formatCode="0%"/>
    <numFmt numFmtId="603" formatCode="m/d/yyyy"/>
    <numFmt numFmtId="604" formatCode="0"/>
    <numFmt numFmtId="605" formatCode="DD/MM/YYYY"/>
    <numFmt numFmtId="606" formatCode="dd/mm/yyyy"/>
    <numFmt numFmtId="607" formatCode="#,##0"/>
    <numFmt numFmtId="608" formatCode="General"/>
    <numFmt numFmtId="609" formatCode="0.0"/>
    <numFmt numFmtId="610" formatCode="0.00%"/>
    <numFmt numFmtId="611" formatCode="0%"/>
    <numFmt numFmtId="612" formatCode="m/d/yyyy"/>
    <numFmt numFmtId="613" formatCode="0"/>
    <numFmt numFmtId="614" formatCode="DD/MM/YYYY"/>
    <numFmt numFmtId="615" formatCode="dd/mm/yyyy"/>
    <numFmt numFmtId="616" formatCode="#,##0"/>
    <numFmt numFmtId="617" formatCode="General"/>
    <numFmt numFmtId="618" formatCode="0.0"/>
    <numFmt numFmtId="619" formatCode="0.00%"/>
    <numFmt numFmtId="620" formatCode="0%"/>
    <numFmt numFmtId="621" formatCode="m/d/yyyy"/>
    <numFmt numFmtId="622" formatCode="0"/>
    <numFmt numFmtId="623" formatCode="DD/MM/YYYY"/>
    <numFmt numFmtId="624" formatCode="dd/mm/yyyy"/>
    <numFmt numFmtId="625" formatCode="#,##0"/>
    <numFmt numFmtId="626" formatCode="General"/>
    <numFmt numFmtId="627" formatCode="0.0"/>
    <numFmt numFmtId="628" formatCode="0.00%"/>
    <numFmt numFmtId="629" formatCode="0%"/>
    <numFmt numFmtId="630" formatCode="m/d/yyyy"/>
    <numFmt numFmtId="631" formatCode="0"/>
    <numFmt numFmtId="632" formatCode="DD/MM/YYYY"/>
    <numFmt numFmtId="633" formatCode="dd/mm/yyyy"/>
    <numFmt numFmtId="634" formatCode="#,##0"/>
    <numFmt numFmtId="635" formatCode="General"/>
    <numFmt numFmtId="636" formatCode="0.0"/>
    <numFmt numFmtId="637" formatCode="0.00%"/>
    <numFmt numFmtId="638" formatCode="0%"/>
    <numFmt numFmtId="639" formatCode="m/d/yyyy"/>
    <numFmt numFmtId="640" formatCode="0"/>
    <numFmt numFmtId="641" formatCode="DD/MM/YYYY"/>
    <numFmt numFmtId="642" formatCode="dd/mm/yyyy"/>
    <numFmt numFmtId="643" formatCode="#,##0"/>
    <numFmt numFmtId="644" formatCode="General"/>
    <numFmt numFmtId="645" formatCode="0.0"/>
    <numFmt numFmtId="646" formatCode="0.00%"/>
    <numFmt numFmtId="647" formatCode="0%"/>
    <numFmt numFmtId="648" formatCode="m/d/yyyy"/>
    <numFmt numFmtId="649" formatCode="0"/>
    <numFmt numFmtId="650" formatCode="DD/MM/YYYY"/>
    <numFmt numFmtId="651" formatCode="dd/mm/yyyy"/>
    <numFmt numFmtId="652" formatCode="#,##0"/>
    <numFmt numFmtId="653" formatCode="General"/>
    <numFmt numFmtId="654" formatCode="0.0"/>
    <numFmt numFmtId="655" formatCode="0.00%"/>
    <numFmt numFmtId="656" formatCode="0%"/>
    <numFmt numFmtId="657" formatCode="m/d/yyyy"/>
    <numFmt numFmtId="658" formatCode="0"/>
    <numFmt numFmtId="659" formatCode="DD/MM/YYYY"/>
    <numFmt numFmtId="660" formatCode="dd/mm/yyyy"/>
    <numFmt numFmtId="661" formatCode="#,##0"/>
    <numFmt numFmtId="662" formatCode="General"/>
    <numFmt numFmtId="663" formatCode="0.0"/>
    <numFmt numFmtId="664" formatCode="0.00%"/>
    <numFmt numFmtId="665" formatCode="0%"/>
    <numFmt numFmtId="666" formatCode="m/d/yyyy"/>
    <numFmt numFmtId="667" formatCode="0"/>
    <numFmt numFmtId="668" formatCode="DD/MM/YYYY"/>
    <numFmt numFmtId="669" formatCode="dd/mm/yyyy"/>
    <numFmt numFmtId="670" formatCode="#,##0"/>
    <numFmt numFmtId="671" formatCode="General"/>
    <numFmt numFmtId="672" formatCode="0.0"/>
    <numFmt numFmtId="673" formatCode="0.00%"/>
    <numFmt numFmtId="674" formatCode="0%"/>
    <numFmt numFmtId="675" formatCode="m/d/yyyy"/>
    <numFmt numFmtId="676" formatCode="0"/>
    <numFmt numFmtId="677" formatCode="DD/MM/YYYY"/>
    <numFmt numFmtId="678" formatCode="dd/mm/yyyy"/>
    <numFmt numFmtId="679" formatCode="#,##0"/>
    <numFmt numFmtId="680" formatCode="General"/>
    <numFmt numFmtId="681" formatCode="0.0"/>
    <numFmt numFmtId="682" formatCode="0.00%"/>
    <numFmt numFmtId="683" formatCode="0%"/>
    <numFmt numFmtId="684" formatCode="m/d/yyyy"/>
    <numFmt numFmtId="685" formatCode="0"/>
    <numFmt numFmtId="686" formatCode="DD/MM/YYYY"/>
    <numFmt numFmtId="687" formatCode="dd/mm/yyyy"/>
    <numFmt numFmtId="688" formatCode="#,##0"/>
    <numFmt numFmtId="689" formatCode="General"/>
    <numFmt numFmtId="690" formatCode="0.0"/>
    <numFmt numFmtId="691" formatCode="0.00%"/>
    <numFmt numFmtId="692" formatCode="0%"/>
    <numFmt numFmtId="693" formatCode="m/d/yyyy"/>
    <numFmt numFmtId="694" formatCode="0"/>
    <numFmt numFmtId="695" formatCode="DD/MM/YYYY"/>
    <numFmt numFmtId="696" formatCode="dd/mm/yyyy"/>
    <numFmt numFmtId="697" formatCode="#,##0"/>
    <numFmt numFmtId="698" formatCode="General"/>
    <numFmt numFmtId="699" formatCode="0.0"/>
    <numFmt numFmtId="700" formatCode="0.00%"/>
    <numFmt numFmtId="701" formatCode="0%"/>
    <numFmt numFmtId="702" formatCode="m/d/yyyy"/>
    <numFmt numFmtId="703" formatCode="0"/>
    <numFmt numFmtId="704" formatCode="DD/MM/YYYY"/>
    <numFmt numFmtId="705" formatCode="dd/mm/yyyy"/>
    <numFmt numFmtId="706" formatCode="#,##0"/>
    <numFmt numFmtId="707" formatCode="General"/>
    <numFmt numFmtId="708" formatCode="0.0"/>
    <numFmt numFmtId="709" formatCode="0.00%"/>
    <numFmt numFmtId="710" formatCode="0%"/>
    <numFmt numFmtId="711" formatCode="m/d/yyyy"/>
    <numFmt numFmtId="712" formatCode="0"/>
    <numFmt numFmtId="713" formatCode="DD/MM/YYYY"/>
    <numFmt numFmtId="714" formatCode="dd/mm/yyyy"/>
    <numFmt numFmtId="715" formatCode="#,##0"/>
    <numFmt numFmtId="716" formatCode="General"/>
    <numFmt numFmtId="717" formatCode="0.0"/>
    <numFmt numFmtId="718" formatCode="0.00%"/>
    <numFmt numFmtId="719" formatCode="0%"/>
    <numFmt numFmtId="720" formatCode="m/d/yyyy"/>
    <numFmt numFmtId="721" formatCode="0"/>
    <numFmt numFmtId="722" formatCode="DD/MM/YYYY"/>
    <numFmt numFmtId="723" formatCode="dd/mm/yyyy"/>
    <numFmt numFmtId="724" formatCode="#,##0"/>
    <numFmt numFmtId="725" formatCode="General"/>
    <numFmt numFmtId="726" formatCode="0.0"/>
    <numFmt numFmtId="727" formatCode="0.00%"/>
    <numFmt numFmtId="728" formatCode="0%"/>
    <numFmt numFmtId="729" formatCode="m/d/yyyy"/>
    <numFmt numFmtId="730" formatCode="0"/>
    <numFmt numFmtId="731" formatCode="DD/MM/YYYY"/>
    <numFmt numFmtId="732" formatCode="dd/mm/yyyy"/>
    <numFmt numFmtId="733" formatCode="#,##0"/>
    <numFmt numFmtId="734" formatCode="General"/>
    <numFmt numFmtId="735" formatCode="0.0"/>
    <numFmt numFmtId="736" formatCode="0.00%"/>
    <numFmt numFmtId="737" formatCode="0%"/>
    <numFmt numFmtId="738" formatCode="m/d/yyyy"/>
    <numFmt numFmtId="739" formatCode="0"/>
    <numFmt numFmtId="740" formatCode="#,##0"/>
    <numFmt numFmtId="741" formatCode="DD/MM/YYYY"/>
    <numFmt numFmtId="742" formatCode="dd/mm/yyyy"/>
    <numFmt numFmtId="743" formatCode="General"/>
    <numFmt numFmtId="744" formatCode="0.0"/>
    <numFmt numFmtId="745" formatCode="0.00%"/>
    <numFmt numFmtId="746" formatCode="0%"/>
    <numFmt numFmtId="747" formatCode="dd/mm/yyy"/>
    <numFmt numFmtId="748" formatCode="#,##0"/>
    <numFmt numFmtId="749" formatCode="dd/mm/yyyy"/>
    <numFmt numFmtId="750" formatCode="General"/>
    <numFmt numFmtId="751" formatCode="m/d/yyyy"/>
    <numFmt numFmtId="752" formatCode="@"/>
    <numFmt numFmtId="753" formatCode="dd/mm/yyyy"/>
    <numFmt numFmtId="754" formatCode="0"/>
    <numFmt numFmtId="755" formatCode="#,##0"/>
    <numFmt numFmtId="756" formatCode="MM/dd/yyyy"/>
    <numFmt numFmtId="757" formatCode="m/d/yyyy"/>
    <numFmt numFmtId="758" formatCode="DD/MM/YYYY"/>
    <numFmt numFmtId="759" formatCode="dd/mm/yyyy"/>
    <numFmt numFmtId="760" formatCode="m/d/yyyy"/>
    <numFmt numFmtId="761" formatCode="#,##0"/>
    <numFmt numFmtId="762" formatCode="0.00"/>
    <numFmt numFmtId="763" formatCode="dd/mm/yyyy"/>
    <numFmt numFmtId="764" formatCode="m/d/yyyy"/>
    <numFmt numFmtId="765" formatCode="#,##0"/>
    <numFmt numFmtId="766" formatCode="m/d/yyyy h:mm"/>
    <numFmt numFmtId="767" formatCode="0"/>
  </numFmts>
  <fonts count="24">
    <font>
      <sz val="12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b val="true"/>
      <sz val="9"/>
      <color rgb="FFFFFFFF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1"/>
      <color rgb="FF000000"/>
      <name val="Arial"/>
      <family val="2"/>
    </font>
    <font>
      <sz val="11"/>
      <color rgb="FF1F2329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b val="true"/>
      <sz val="14"/>
      <color rgb="FF1F2329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b val="true"/>
      <sz val="14"/>
      <color rgb="FFFFFFFF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Arial"/>
      <family val="2"/>
    </font>
  </fonts>
  <fills count="52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DEE0E3"/>
        <bgColor/>
      </patternFill>
    </fill>
    <fill>
      <patternFill patternType="solid">
        <fgColor rgb="FF00618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01D94"/>
        <bgColor/>
      </patternFill>
    </fill>
    <fill>
      <patternFill patternType="solid">
        <fgColor rgb="FFF54A45"/>
        <bgColor/>
      </patternFill>
    </fill>
    <fill>
      <patternFill patternType="solid">
        <fgColor rgb="FFDEE0E3"/>
        <bgColor/>
      </patternFill>
    </fill>
    <fill>
      <patternFill patternType="solid">
        <fgColor rgb="FFFAFAFA"/>
        <bgColor/>
      </patternFill>
    </fill>
    <fill>
      <patternFill patternType="solid">
        <fgColor rgb="FF006185"/>
        <bgColor/>
      </patternFill>
    </fill>
    <fill>
      <patternFill patternType="solid">
        <fgColor rgb="FFDEE0E3"/>
        <bgColor/>
      </patternFill>
    </fill>
    <fill>
      <patternFill patternType="solid">
        <fgColor rgb="FFF54A45"/>
        <bgColor/>
      </patternFill>
    </fill>
    <fill>
      <patternFill patternType="solid">
        <fgColor rgb="FF3C73A2"/>
        <bgColor/>
      </patternFill>
    </fill>
    <fill>
      <patternFill patternType="solid">
        <fgColor rgb="FFFAFAFA"/>
        <bgColor/>
      </patternFill>
    </fill>
    <fill>
      <patternFill patternType="solid">
        <fgColor rgb="FFDEE0E3"/>
        <bgColor/>
      </patternFill>
    </fill>
    <fill>
      <patternFill patternType="solid">
        <fgColor rgb="FF3C73A2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AFAFA"/>
        <bgColor/>
      </patternFill>
    </fill>
    <fill>
      <patternFill patternType="solid">
        <fgColor rgb="FFDCE6F1"/>
        <bgColor/>
      </patternFill>
    </fill>
    <fill>
      <patternFill patternType="solid">
        <fgColor rgb="FF3C73A2"/>
        <bgColor/>
      </patternFill>
    </fill>
    <fill>
      <patternFill patternType="solid">
        <fgColor rgb="FF8EE085"/>
        <bgColor/>
      </patternFill>
    </fill>
    <fill>
      <patternFill patternType="solid">
        <fgColor rgb="FFFAF1D1"/>
        <bgColor/>
      </patternFill>
    </fill>
    <fill>
      <patternFill patternType="solid">
        <fgColor rgb="FFD9F3FD"/>
        <bgColor/>
      </patternFill>
    </fill>
    <fill>
      <patternFill patternType="solid">
        <fgColor rgb="FFBDD6EE"/>
        <bgColor/>
      </patternFill>
    </fill>
    <fill>
      <patternFill patternType="solid">
        <fgColor rgb="FFFFFF00"/>
        <bgColor/>
      </patternFill>
    </fill>
    <fill>
      <patternFill patternType="solid">
        <fgColor rgb="FF92D05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037EAA"/>
        <bgColor/>
      </patternFill>
    </fill>
    <fill>
      <patternFill patternType="solid">
        <fgColor rgb="FF3C73A2"/>
        <bgColor/>
      </patternFill>
    </fill>
    <fill>
      <patternFill patternType="solid">
        <fgColor rgb="FFFFF258"/>
        <bgColor/>
      </patternFill>
    </fill>
  </fills>
  <borders count="135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 style="thin">
        <color rgb="FFF0F0F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F0F0F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95B3D7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43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 wrapText="true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true" applyProtection="false" borderId="1" fillId="2" fontId="2" numFmtId="165" xfId="0">
      <alignment horizontal="center" vertical="center" wrapText="true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bottom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false" applyFont="true" applyNumberFormat="true" applyProtection="false" borderId="4" fillId="0" fontId="3" numFmtId="166" xfId="0">
      <alignment horizontal="center" vertical="center"/>
    </xf>
    <xf applyAlignment="true" applyBorder="false" applyFill="false" applyFont="true" applyNumberFormat="true" applyProtection="false" borderId="4" fillId="0" fontId="3" numFmtId="166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true" applyProtection="false" borderId="1" fillId="0" fontId="3" numFmtId="167" xfId="0">
      <alignment vertical="center"/>
    </xf>
    <xf applyAlignment="true" applyBorder="false" applyFill="false" applyFont="true" applyNumberFormat="true" applyProtection="false" borderId="5" fillId="0" fontId="3" numFmtId="165" xfId="0">
      <alignment vertical="center"/>
    </xf>
    <xf applyAlignment="true" applyBorder="false" applyFill="false" applyFont="true" applyNumberFormat="true" applyProtection="false" borderId="1" fillId="0" fontId="3" numFmtId="168" xfId="0">
      <alignment vertical="center"/>
    </xf>
    <xf applyAlignment="true" applyBorder="false" applyFill="false" applyFont="true" applyNumberFormat="true" applyProtection="false" borderId="6" fillId="0" fontId="3" numFmtId="165" xfId="0">
      <alignment vertical="center"/>
    </xf>
    <xf applyAlignment="true" applyBorder="false" applyFill="true" applyFont="true" applyNumberFormat="true" applyProtection="false" borderId="1" fillId="3" fontId="3" numFmtId="165" xfId="0">
      <alignment horizontal="right" vertical="center"/>
    </xf>
    <xf applyAlignment="true" applyBorder="false" applyFill="true" applyFont="true" applyNumberFormat="true" applyProtection="false" borderId="1" fillId="4" fontId="3" numFmtId="165" xfId="0">
      <alignment vertical="center"/>
    </xf>
    <xf applyAlignment="true" applyBorder="false" applyFill="false" applyFont="true" applyNumberFormat="true" applyProtection="false" borderId="1" fillId="0" fontId="3" numFmtId="168" xfId="0">
      <alignment vertical="center"/>
    </xf>
    <xf applyAlignment="true" applyBorder="false" applyFill="true" applyFont="true" applyNumberFormat="false" applyProtection="false" borderId="1" fillId="4" fontId="3" numFmtId="0" xfId="0">
      <alignment horizontal="center" vertical="center"/>
    </xf>
    <xf applyAlignment="true" applyBorder="false" applyFill="true" applyFont="true" applyNumberFormat="true" applyProtection="false" borderId="1" fillId="3" fontId="3" numFmtId="166" xfId="0">
      <alignment vertical="center"/>
    </xf>
    <xf applyAlignment="true" applyBorder="false" applyFill="true" applyFont="true" applyNumberFormat="true" applyProtection="false" borderId="5" fillId="3" fontId="3" numFmtId="166" xfId="0">
      <alignment vertical="center"/>
    </xf>
    <xf applyAlignment="true" applyBorder="false" applyFill="true" applyFont="true" applyNumberFormat="true" applyProtection="false" borderId="5" fillId="3" fontId="4" numFmtId="169" xfId="0">
      <alignment vertical="center"/>
    </xf>
    <xf applyAlignment="true" applyBorder="false" applyFill="false" applyFont="true" applyNumberFormat="true" applyProtection="false" borderId="1" fillId="0" fontId="4" numFmtId="169" xfId="0">
      <alignment vertical="center"/>
    </xf>
    <xf applyAlignment="true" applyBorder="false" applyFill="false" applyFont="true" applyNumberFormat="true" applyProtection="false" borderId="1" fillId="0" fontId="4" numFmtId="170" xfId="0">
      <alignment vertical="center"/>
    </xf>
    <xf applyAlignment="true" applyBorder="false" applyFill="false" applyFont="true" applyNumberFormat="false" applyProtection="false" borderId="1" fillId="0" fontId="4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true" applyProtection="false" borderId="4" fillId="0" fontId="3" numFmtId="166" xfId="0">
      <alignment horizontal="center" vertical="center"/>
    </xf>
    <xf applyAlignment="true" applyBorder="false" applyFill="false" applyFont="true" applyNumberFormat="true" applyProtection="false" borderId="1" fillId="0" fontId="3" numFmtId="166" xfId="0">
      <alignment vertical="center"/>
    </xf>
    <xf applyAlignment="true" applyBorder="false" applyFill="false" applyFont="true" applyNumberFormat="true" applyProtection="false" borderId="1" fillId="0" fontId="3" numFmtId="166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right" vertical="center"/>
    </xf>
    <xf applyAlignment="true" applyBorder="false" applyFill="false" applyFont="true" applyNumberFormat="true" applyProtection="false" borderId="1" fillId="0" fontId="3" numFmtId="165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horizontal="center" vertical="bottom"/>
    </xf>
    <xf applyAlignment="true" applyBorder="false" applyFill="false" applyFont="true" applyNumberFormat="true" applyProtection="false" borderId="0" fillId="0" fontId="3" numFmtId="166" xfId="0">
      <alignment vertical="bottom"/>
    </xf>
    <xf applyAlignment="true" applyBorder="false" applyFill="false" applyFont="true" applyNumberFormat="true" applyProtection="false" borderId="0" fillId="0" fontId="3" numFmtId="166" xfId="0">
      <alignment vertical="bottom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true" applyProtection="false" borderId="7" fillId="0" fontId="3" numFmtId="166" xfId="0">
      <alignment vertical="center"/>
    </xf>
    <xf applyAlignment="true" applyBorder="false" applyFill="false" applyFont="true" applyNumberFormat="true" applyProtection="false" borderId="8" fillId="0" fontId="3" numFmtId="166" xfId="0">
      <alignment vertical="center"/>
    </xf>
    <xf applyAlignment="true" applyBorder="false" applyFill="false" applyFont="true" applyNumberFormat="true" applyProtection="false" borderId="8" fillId="0" fontId="3" numFmtId="166" xfId="0">
      <alignment vertical="bottom"/>
    </xf>
    <xf applyAlignment="true" applyBorder="false" applyFill="false" applyFont="true" applyNumberFormat="false" applyProtection="false" borderId="6" fillId="0" fontId="3" numFmtId="0" xfId="0">
      <alignment vertical="center"/>
    </xf>
    <xf applyAlignment="true" applyBorder="false" applyFill="false" applyFont="true" applyNumberFormat="true" applyProtection="false" borderId="9" fillId="0" fontId="3" numFmtId="165" xfId="0">
      <alignment vertical="center"/>
    </xf>
    <xf applyAlignment="true" applyBorder="false" applyFill="false" applyFont="true" applyNumberFormat="false" applyProtection="false" borderId="6" fillId="0" fontId="4" numFmtId="0" xfId="0">
      <alignment vertical="center"/>
    </xf>
    <xf applyAlignment="true" applyBorder="false" applyFill="false" applyFont="true" applyNumberFormat="false" applyProtection="false" borderId="2" fillId="0" fontId="3" numFmtId="0" xfId="0">
      <alignment horizontal="center" vertical="bottom"/>
    </xf>
    <xf applyAlignment="true" applyBorder="false" applyFill="false" applyFont="true" applyNumberFormat="true" applyProtection="false" borderId="10" fillId="0" fontId="3" numFmtId="166" xfId="0">
      <alignment vertical="center"/>
    </xf>
    <xf applyAlignment="true" applyBorder="false" applyFill="false" applyFont="true" applyNumberFormat="false" applyProtection="false" borderId="11" fillId="0" fontId="3" numFmtId="0" xfId="0">
      <alignment horizontal="center" vertical="bottom"/>
    </xf>
    <xf applyAlignment="true" applyBorder="false" applyFill="false" applyFont="true" applyNumberFormat="false" applyProtection="false" borderId="11" fillId="0" fontId="3" numFmtId="0" xfId="0">
      <alignment horizontal="center" vertical="bottom"/>
    </xf>
    <xf applyAlignment="true" applyBorder="false" applyFill="false" applyFont="true" applyNumberFormat="true" applyProtection="false" borderId="12" fillId="0" fontId="3" numFmtId="166" xfId="0">
      <alignment horizontal="center" vertical="center"/>
    </xf>
    <xf applyAlignment="true" applyBorder="false" applyFill="false" applyFont="true" applyNumberFormat="true" applyProtection="false" borderId="7" fillId="0" fontId="4" numFmtId="169" xfId="0">
      <alignment vertical="center"/>
    </xf>
    <xf applyAlignment="true" applyBorder="false" applyFill="false" applyFont="true" applyNumberFormat="false" applyProtection="false" borderId="13" fillId="0" fontId="3" numFmtId="0" xfId="0">
      <alignment horizontal="center" vertical="center"/>
    </xf>
    <xf applyAlignment="true" applyBorder="false" applyFill="false" applyFont="true" applyNumberFormat="true" applyProtection="false" borderId="8" fillId="0" fontId="3" numFmtId="166" xfId="0">
      <alignment horizontal="center" vertical="center"/>
    </xf>
    <xf applyAlignment="true" applyBorder="false" applyFill="false" applyFont="true" applyNumberFormat="true" applyProtection="false" borderId="14" fillId="0" fontId="3" numFmtId="166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vertical="center"/>
    </xf>
    <xf applyAlignment="true" applyBorder="false" applyFill="false" applyFont="true" applyNumberFormat="true" applyProtection="false" borderId="7" fillId="0" fontId="3" numFmtId="167" xfId="0">
      <alignment vertical="center"/>
    </xf>
    <xf applyAlignment="true" applyBorder="false" applyFill="false" applyFont="true" applyNumberFormat="true" applyProtection="false" borderId="15" fillId="0" fontId="3" numFmtId="165" xfId="0">
      <alignment vertical="center"/>
    </xf>
    <xf applyAlignment="true" applyBorder="false" applyFill="false" applyFont="true" applyNumberFormat="true" applyProtection="false" borderId="7" fillId="0" fontId="3" numFmtId="168" xfId="0">
      <alignment vertical="center"/>
    </xf>
    <xf applyAlignment="true" applyBorder="false" applyFill="false" applyFont="true" applyNumberFormat="true" applyProtection="false" borderId="16" fillId="0" fontId="3" numFmtId="165" xfId="0">
      <alignment vertical="center"/>
    </xf>
    <xf applyAlignment="true" applyBorder="false" applyFill="false" applyFont="true" applyNumberFormat="true" applyProtection="false" borderId="17" fillId="0" fontId="3" numFmtId="166" xfId="0">
      <alignment horizontal="right" vertical="center"/>
    </xf>
    <xf applyAlignment="true" applyBorder="false" applyFill="false" applyFont="true" applyNumberFormat="false" applyProtection="false" borderId="17" fillId="0" fontId="3" numFmtId="0" xfId="0">
      <alignment horizontal="right" vertical="center"/>
    </xf>
    <xf applyAlignment="true" applyBorder="false" applyFill="true" applyFont="true" applyNumberFormat="true" applyProtection="false" borderId="7" fillId="3" fontId="3" numFmtId="165" xfId="0">
      <alignment horizontal="right" vertical="center"/>
    </xf>
    <xf applyAlignment="true" applyBorder="false" applyFill="false" applyFont="true" applyNumberFormat="true" applyProtection="false" borderId="7" fillId="0" fontId="3" numFmtId="165" xfId="0">
      <alignment vertical="center"/>
    </xf>
    <xf applyAlignment="true" applyBorder="false" applyFill="false" applyFont="true" applyNumberFormat="false" applyProtection="false" borderId="7" fillId="0" fontId="3" numFmtId="0" xfId="0">
      <alignment horizontal="center" vertical="center"/>
    </xf>
    <xf applyAlignment="true" applyBorder="false" applyFill="true" applyFont="true" applyNumberFormat="true" applyProtection="false" borderId="7" fillId="3" fontId="3" numFmtId="166" xfId="0">
      <alignment vertical="center"/>
    </xf>
    <xf applyAlignment="true" applyBorder="false" applyFill="true" applyFont="true" applyNumberFormat="true" applyProtection="false" borderId="15" fillId="3" fontId="3" numFmtId="166" xfId="0">
      <alignment vertical="center"/>
    </xf>
    <xf applyAlignment="true" applyBorder="false" applyFill="true" applyFont="true" applyNumberFormat="true" applyProtection="false" borderId="8" fillId="3" fontId="4" numFmtId="171" xfId="0">
      <alignment vertical="center"/>
    </xf>
    <xf applyAlignment="true" applyBorder="false" applyFill="false" applyFont="true" applyNumberFormat="true" applyProtection="false" borderId="13" fillId="0" fontId="4" numFmtId="170" xfId="0">
      <alignment horizontal="right" vertical="center"/>
    </xf>
    <xf applyAlignment="true" applyBorder="false" applyFill="false" applyFont="true" applyNumberFormat="false" applyProtection="false" borderId="8" fillId="0" fontId="4" numFmtId="0" xfId="0">
      <alignment horizontal="right" vertical="center"/>
    </xf>
    <xf applyAlignment="true" applyBorder="false" applyFill="false" applyFont="true" applyNumberFormat="true" applyProtection="false" borderId="8" fillId="0" fontId="4" numFmtId="170" xfId="0">
      <alignment horizontal="right" vertical="center"/>
    </xf>
    <xf applyAlignment="true" applyBorder="false" applyFill="false" applyFont="true" applyNumberFormat="false" applyProtection="false" borderId="13" fillId="0" fontId="3" numFmtId="0" xfId="0">
      <alignment horizontal="center" vertical="center"/>
    </xf>
    <xf applyAlignment="true" applyBorder="false" applyFill="false" applyFont="true" applyNumberFormat="true" applyProtection="false" borderId="18" fillId="0" fontId="3" numFmtId="166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vertical="center"/>
    </xf>
    <xf applyAlignment="true" applyBorder="false" applyFill="false" applyFont="true" applyNumberFormat="true" applyProtection="false" borderId="8" fillId="0" fontId="3" numFmtId="167" xfId="0">
      <alignment vertical="center"/>
    </xf>
    <xf applyAlignment="true" applyBorder="false" applyFill="false" applyFont="true" applyNumberFormat="true" applyProtection="false" borderId="8" fillId="0" fontId="3" numFmtId="165" xfId="0">
      <alignment vertical="center"/>
    </xf>
    <xf applyAlignment="true" applyBorder="false" applyFill="false" applyFont="true" applyNumberFormat="true" applyProtection="false" borderId="8" fillId="0" fontId="3" numFmtId="168" xfId="0">
      <alignment vertical="center"/>
    </xf>
    <xf applyAlignment="true" applyBorder="false" applyFill="false" applyFont="true" applyNumberFormat="true" applyProtection="false" borderId="8" fillId="0" fontId="3" numFmtId="165" xfId="0">
      <alignment vertical="center"/>
    </xf>
    <xf applyAlignment="true" applyBorder="false" applyFill="false" applyFont="true" applyNumberFormat="true" applyProtection="false" borderId="8" fillId="0" fontId="3" numFmtId="166" xfId="0">
      <alignment horizontal="right" vertical="center"/>
    </xf>
    <xf applyAlignment="true" applyBorder="false" applyFill="false" applyFont="true" applyNumberFormat="false" applyProtection="false" borderId="8" fillId="0" fontId="3" numFmtId="0" xfId="0">
      <alignment horizontal="right" vertical="center"/>
    </xf>
    <xf applyAlignment="true" applyBorder="false" applyFill="true" applyFont="true" applyNumberFormat="true" applyProtection="false" borderId="8" fillId="3" fontId="3" numFmtId="165" xfId="0">
      <alignment horizontal="right" vertical="center"/>
    </xf>
    <xf applyAlignment="true" applyBorder="false" applyFill="false" applyFont="true" applyNumberFormat="true" applyProtection="false" borderId="8" fillId="0" fontId="3" numFmtId="165" xfId="0">
      <alignment vertical="center"/>
    </xf>
    <xf applyAlignment="true" applyBorder="false" applyFill="false" applyFont="true" applyNumberFormat="false" applyProtection="false" borderId="16" fillId="0" fontId="3" numFmtId="0" xfId="0">
      <alignment horizontal="center" vertical="center"/>
    </xf>
    <xf applyAlignment="true" applyBorder="false" applyFill="true" applyFont="true" applyNumberFormat="true" applyProtection="false" borderId="8" fillId="3" fontId="3" numFmtId="166" xfId="0">
      <alignment vertical="center"/>
    </xf>
    <xf applyAlignment="true" applyBorder="false" applyFill="true" applyFont="true" applyNumberFormat="true" applyProtection="false" borderId="14" fillId="3" fontId="4" numFmtId="17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16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0" fillId="5" fontId="5" numFmtId="0" xfId="0">
      <alignment horizontal="center" vertical="center"/>
    </xf>
    <xf applyAlignment="true" applyBorder="false" applyFill="true" applyFont="true" applyNumberFormat="true" applyProtection="false" borderId="1" fillId="5" fontId="4" numFmtId="172" xfId="0">
      <alignment horizontal="right" vertical="center"/>
    </xf>
    <xf applyAlignment="true" applyBorder="false" applyFill="true" applyFont="true" applyNumberFormat="true" applyProtection="false" borderId="10" fillId="5" fontId="5" numFmtId="16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170" xfId="0">
      <alignment horizontal="right" vertical="center"/>
    </xf>
    <xf applyAlignment="true" applyBorder="false" applyFill="true" applyFont="true" applyNumberFormat="false" applyProtection="false" borderId="1" fillId="5" fontId="4" numFmtId="0" xfId="0">
      <alignment horizontal="center" vertical="center"/>
    </xf>
    <xf applyAlignment="true" applyBorder="false" applyFill="true" applyFont="true" applyNumberFormat="true" applyProtection="false" borderId="1" fillId="5" fontId="4" numFmtId="166" xfId="0">
      <alignment horizontal="right" vertical="center"/>
    </xf>
    <xf applyAlignment="true" applyBorder="false" applyFill="true" applyFont="true" applyNumberFormat="true" applyProtection="false" borderId="0" fillId="3" fontId="4" numFmtId="166" xfId="0">
      <alignment vertical="center"/>
    </xf>
    <xf applyAlignment="true" applyBorder="false" applyFill="true" applyFont="true" applyNumberFormat="true" applyProtection="false" borderId="1" fillId="5" fontId="4" numFmtId="171" xfId="0">
      <alignment horizontal="right" vertical="center"/>
    </xf>
    <xf applyAlignment="true" applyBorder="false" applyFill="false" applyFont="true" applyNumberFormat="true" applyProtection="false" borderId="0" fillId="0" fontId="4" numFmtId="166" xfId="0">
      <alignment horizontal="right" vertical="center"/>
    </xf>
    <xf applyAlignment="true" applyBorder="false" applyFill="true" applyFont="true" applyNumberFormat="false" applyProtection="false" borderId="1" fillId="2" fontId="6" numFmtId="0" xfId="0">
      <alignment horizontal="center" vertical="center"/>
    </xf>
    <xf applyAlignment="true" applyBorder="false" applyFill="true" applyFont="true" applyNumberFormat="false" applyProtection="false" borderId="1" fillId="2" fontId="6" numFmtId="0" xfId="0">
      <alignment horizontal="center" vertical="center"/>
    </xf>
    <xf applyAlignment="true" applyBorder="false" applyFill="true" applyFont="true" applyNumberFormat="true" applyProtection="false" borderId="1" fillId="2" fontId="6" numFmtId="164" xfId="0">
      <alignment horizontal="center" vertical="center"/>
    </xf>
    <xf applyAlignment="true" applyBorder="false" applyFill="true" applyFont="true" applyNumberFormat="true" applyProtection="false" borderId="1" fillId="2" fontId="6" numFmtId="165" xfId="0">
      <alignment horizontal="center" vertical="center" wrapText="true"/>
    </xf>
    <xf applyAlignment="true" applyBorder="false" applyFill="true" applyFont="true" applyNumberFormat="false" applyProtection="false" borderId="0" fillId="2" fontId="6" numFmtId="0" xfId="0">
      <alignment horizontal="center" vertical="center"/>
    </xf>
    <xf applyAlignment="true" applyBorder="false" applyFill="true" applyFont="true" applyNumberFormat="true" applyProtection="false" borderId="6" fillId="2" fontId="6" numFmtId="165" xfId="0">
      <alignment horizontal="center" vertical="center"/>
    </xf>
    <xf applyAlignment="true" applyBorder="false" applyFill="true" applyFont="true" applyNumberFormat="true" applyProtection="false" borderId="1" fillId="2" fontId="6" numFmtId="166" xfId="0">
      <alignment horizontal="center" vertical="center" wrapText="true"/>
    </xf>
    <xf applyAlignment="true" applyBorder="false" applyFill="true" applyFont="true" applyNumberFormat="false" applyProtection="false" borderId="7" fillId="2" fontId="6" numFmtId="0" xfId="0">
      <alignment horizontal="center" vertical="center"/>
    </xf>
    <xf applyAlignment="true" applyBorder="false" applyFill="true" applyFont="true" applyNumberFormat="false" applyProtection="false" borderId="1" fillId="2" fontId="6" numFmtId="0" xfId="0">
      <alignment horizontal="center" vertical="center" wrapText="true"/>
    </xf>
    <xf applyAlignment="true" applyBorder="false" applyFill="true" applyFont="true" applyNumberFormat="true" applyProtection="false" borderId="7" fillId="2" fontId="6" numFmtId="164" xfId="0">
      <alignment horizontal="center" vertical="center"/>
    </xf>
    <xf applyAlignment="true" applyBorder="false" applyFill="true" applyFont="true" applyNumberFormat="true" applyProtection="false" borderId="7" fillId="2" fontId="6" numFmtId="165" xfId="0">
      <alignment horizontal="center" vertical="center" wrapText="true"/>
    </xf>
    <xf applyAlignment="true" applyBorder="false" applyFill="true" applyFont="true" applyNumberFormat="true" applyProtection="false" borderId="7" fillId="2" fontId="2" numFmtId="165" xfId="0">
      <alignment horizontal="center" vertical="center" wrapText="true"/>
    </xf>
    <xf applyAlignment="true" applyBorder="false" applyFill="false" applyFont="true" applyNumberFormat="false" applyProtection="false" borderId="5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vertical="center"/>
    </xf>
    <xf applyAlignment="true" applyBorder="false" applyFill="false" applyFont="true" applyNumberFormat="false" applyProtection="false" borderId="6" fillId="0" fontId="4" numFmtId="0" xfId="0">
      <alignment vertical="center"/>
    </xf>
    <xf applyAlignment="true" applyBorder="false" applyFill="false" applyFont="true" applyNumberFormat="false" applyProtection="false" borderId="19" fillId="0" fontId="4" numFmtId="0" xfId="0">
      <alignment horizontal="center" vertical="bottom"/>
    </xf>
    <xf applyAlignment="true" applyBorder="false" applyFill="false" applyFont="true" applyNumberFormat="false" applyProtection="false" borderId="5" fillId="0" fontId="4" numFmtId="0" xfId="0">
      <alignment horizontal="right" vertical="center"/>
    </xf>
    <xf applyAlignment="true" applyBorder="false" applyFill="false" applyFont="true" applyNumberFormat="true" applyProtection="false" borderId="8" fillId="0" fontId="7" numFmtId="168" xfId="0">
      <alignment horizontal="center" vertical="center"/>
    </xf>
    <xf applyAlignment="true" applyBorder="false" applyFill="false" applyFont="true" applyNumberFormat="true" applyProtection="false" borderId="8" fillId="0" fontId="4" numFmtId="165" xfId="0">
      <alignment vertical="center"/>
    </xf>
    <xf applyAlignment="true" applyBorder="false" applyFill="false" applyFont="true" applyNumberFormat="true" applyProtection="false" borderId="8" fillId="0" fontId="4" numFmtId="168" xfId="0">
      <alignment vertical="center"/>
    </xf>
    <xf applyAlignment="true" applyBorder="false" applyFill="false" applyFont="true" applyNumberFormat="true" applyProtection="false" borderId="6" fillId="0" fontId="4" numFmtId="165" xfId="0">
      <alignment vertical="center"/>
    </xf>
    <xf applyAlignment="true" applyBorder="false" applyFill="false" applyFont="true" applyNumberFormat="true" applyProtection="false" borderId="5" fillId="0" fontId="4" numFmtId="166" xfId="0">
      <alignment vertical="center"/>
    </xf>
    <xf applyAlignment="true" applyBorder="false" applyFill="false" applyFont="true" applyNumberFormat="true" applyProtection="false" borderId="8" fillId="0" fontId="4" numFmtId="166" xfId="0">
      <alignment vertical="center"/>
    </xf>
    <xf applyAlignment="true" applyBorder="false" applyFill="false" applyFont="true" applyNumberFormat="false" applyProtection="false" borderId="1" fillId="0" fontId="4" numFmtId="0" xfId="0">
      <alignment vertical="center"/>
    </xf>
    <xf applyAlignment="true" applyBorder="false" applyFill="false" applyFont="true" applyNumberFormat="true" applyProtection="false" borderId="20" fillId="0" fontId="4" numFmtId="168" xfId="0">
      <alignment vertical="center" wrapText="true"/>
    </xf>
    <xf applyAlignment="true" applyBorder="false" applyFill="false" applyFont="true" applyNumberFormat="true" applyProtection="false" borderId="1" fillId="0" fontId="4" numFmtId="165" xfId="0">
      <alignment horizontal="right" vertical="center"/>
    </xf>
    <xf applyAlignment="true" applyBorder="false" applyFill="false" applyFont="true" applyNumberFormat="true" applyProtection="false" borderId="1" fillId="0" fontId="4" numFmtId="165" xfId="0">
      <alignment vertical="center"/>
    </xf>
    <xf applyAlignment="true" applyBorder="false" applyFill="false" applyFont="true" applyNumberFormat="true" applyProtection="false" borderId="1" fillId="0" fontId="4" numFmtId="168" xfId="0">
      <alignment vertical="center"/>
    </xf>
    <xf applyAlignment="true" applyBorder="false" applyFill="false" applyFont="true" applyNumberFormat="false" applyProtection="false" borderId="1" fillId="0" fontId="8" numFmtId="0" xfId="0">
      <alignment horizontal="center" vertical="center"/>
    </xf>
    <xf applyAlignment="true" applyBorder="false" applyFill="true" applyFont="true" applyNumberFormat="true" applyProtection="false" borderId="1" fillId="3" fontId="4" numFmtId="166" xfId="0">
      <alignment horizontal="right" vertical="center"/>
    </xf>
    <xf applyAlignment="true" applyBorder="false" applyFill="true" applyFont="true" applyNumberFormat="true" applyProtection="false" borderId="5" fillId="3" fontId="4" numFmtId="166" xfId="0">
      <alignment horizontal="right" vertical="center"/>
    </xf>
    <xf applyAlignment="true" applyBorder="false" applyFill="true" applyFont="true" applyNumberFormat="true" applyProtection="false" borderId="5" fillId="3" fontId="4" numFmtId="166" xfId="0">
      <alignment vertical="center"/>
    </xf>
    <xf applyAlignment="true" applyBorder="false" applyFill="false" applyFont="true" applyNumberFormat="true" applyProtection="false" borderId="8" fillId="0" fontId="4" numFmtId="170" xfId="0">
      <alignment vertical="center"/>
    </xf>
    <xf applyAlignment="true" applyBorder="false" applyFill="false" applyFont="true" applyNumberFormat="true" applyProtection="false" borderId="6" fillId="0" fontId="4" numFmtId="170" xfId="0">
      <alignment vertical="center"/>
    </xf>
    <xf applyAlignment="true" applyBorder="false" applyFill="false" applyFont="true" applyNumberFormat="false" applyProtection="false" borderId="8" fillId="0" fontId="4" numFmtId="0" xfId="0">
      <alignment vertical="center"/>
    </xf>
    <xf applyAlignment="true" applyBorder="false" applyFill="false" applyFont="true" applyNumberFormat="true" applyProtection="false" borderId="5" fillId="0" fontId="4" numFmtId="166" xfId="0">
      <alignment vertical="center"/>
    </xf>
    <xf applyAlignment="true" applyBorder="false" applyFill="false" applyFont="true" applyNumberFormat="true" applyProtection="false" borderId="8" fillId="0" fontId="4" numFmtId="166" xfId="0">
      <alignment vertical="center"/>
    </xf>
    <xf applyAlignment="true" applyBorder="false" applyFill="false" applyFont="true" applyNumberFormat="true" applyProtection="false" borderId="8" fillId="0" fontId="4" numFmtId="170" xfId="0">
      <alignment vertical="center"/>
    </xf>
    <xf applyAlignment="true" applyBorder="false" applyFill="false" applyFont="true" applyNumberFormat="true" applyProtection="false" borderId="6" fillId="0" fontId="4" numFmtId="169" xfId="0">
      <alignment vertical="center"/>
    </xf>
    <xf applyAlignment="true" applyBorder="false" applyFill="false" applyFont="true" applyNumberFormat="true" applyProtection="false" borderId="1" fillId="0" fontId="4" numFmtId="169" xfId="0">
      <alignment vertical="center"/>
    </xf>
    <xf applyAlignment="true" applyBorder="false" applyFill="true" applyFont="true" applyNumberFormat="true" applyProtection="false" borderId="20" fillId="6" fontId="4" numFmtId="168" xfId="0">
      <alignment vertical="center" wrapText="true"/>
    </xf>
    <xf applyAlignment="true" applyBorder="false" applyFill="false" applyFont="true" applyNumberFormat="false" applyProtection="false" borderId="6" fillId="0" fontId="4" numFmtId="0" xfId="0">
      <alignment vertical="center"/>
    </xf>
    <xf applyAlignment="true" applyBorder="false" applyFill="false" applyFont="true" applyNumberFormat="false" applyProtection="false" borderId="7" fillId="0" fontId="4" numFmtId="0" xfId="0">
      <alignment horizontal="center" vertical="center"/>
    </xf>
    <xf applyAlignment="true" applyBorder="false" applyFill="false" applyFont="true" applyNumberFormat="false" applyProtection="false" borderId="10" fillId="0" fontId="4" numFmtId="0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true" applyProtection="false" borderId="8" fillId="0" fontId="4" numFmtId="166" xfId="0">
      <alignment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true" applyProtection="false" borderId="20" fillId="0" fontId="4" numFmtId="168" xfId="0">
      <alignment vertical="center" wrapText="true"/>
    </xf>
    <xf applyAlignment="true" applyBorder="false" applyFill="false" applyFont="true" applyNumberFormat="false" applyProtection="false" borderId="15" fillId="0" fontId="4" numFmtId="0" xfId="0">
      <alignment horizontal="center" vertical="center"/>
    </xf>
    <xf applyAlignment="true" applyBorder="false" applyFill="false" applyFont="true" applyNumberFormat="false" applyProtection="false" borderId="16" fillId="0" fontId="4" numFmtId="0" xfId="0">
      <alignment vertical="center"/>
    </xf>
    <xf applyAlignment="true" applyBorder="false" applyFill="false" applyFont="true" applyNumberFormat="false" applyProtection="false" borderId="7" fillId="0" fontId="4" numFmtId="0" xfId="0">
      <alignment vertical="center"/>
    </xf>
    <xf applyAlignment="true" applyBorder="false" applyFill="false" applyFont="true" applyNumberFormat="false" applyProtection="false" borderId="21" fillId="0" fontId="4" numFmtId="0" xfId="0">
      <alignment horizontal="right" vertical="center"/>
    </xf>
    <xf applyAlignment="true" applyBorder="false" applyFill="false" applyFont="true" applyNumberFormat="true" applyProtection="false" borderId="15" fillId="0" fontId="4" numFmtId="166" xfId="0">
      <alignment vertical="center"/>
    </xf>
    <xf applyAlignment="true" applyBorder="false" applyFill="false" applyFont="true" applyNumberFormat="false" applyProtection="false" borderId="22" fillId="0" fontId="4" numFmtId="0" xfId="0">
      <alignment horizontal="center" vertical="center"/>
    </xf>
    <xf applyAlignment="true" applyBorder="false" applyFill="false" applyFont="true" applyNumberFormat="false" applyProtection="false" borderId="23" fillId="0" fontId="4" numFmtId="0" xfId="0">
      <alignment vertical="center"/>
    </xf>
    <xf applyAlignment="true" applyBorder="false" applyFill="false" applyFont="true" applyNumberFormat="false" applyProtection="false" borderId="10" fillId="0" fontId="4" numFmtId="0" xfId="0">
      <alignment vertical="center"/>
    </xf>
    <xf applyAlignment="true" applyBorder="false" applyFill="false" applyFont="true" applyNumberFormat="false" applyProtection="false" borderId="16" fillId="0" fontId="4" numFmtId="0" xfId="0">
      <alignment vertical="center"/>
    </xf>
    <xf applyAlignment="true" applyBorder="false" applyFill="false" applyFont="true" applyNumberFormat="false" applyProtection="false" borderId="7" fillId="0" fontId="4" numFmtId="0" xfId="0">
      <alignment vertical="center"/>
    </xf>
    <xf applyAlignment="true" applyBorder="false" applyFill="false" applyFont="true" applyNumberFormat="true" applyProtection="false" borderId="7" fillId="0" fontId="4" numFmtId="170" xfId="0">
      <alignment vertical="center"/>
    </xf>
    <xf applyAlignment="true" applyBorder="false" applyFill="false" applyFont="true" applyNumberFormat="false" applyProtection="false" borderId="5" fillId="0" fontId="4" numFmtId="0" xfId="0">
      <alignment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false" applyProtection="false" borderId="6" fillId="0" fontId="4" numFmtId="0" xfId="0">
      <alignment horizontal="right" vertical="center"/>
    </xf>
    <xf applyAlignment="true" applyBorder="false" applyFill="false" applyFont="true" applyNumberFormat="false" applyProtection="false" borderId="1" fillId="0" fontId="4" numFmtId="0" xfId="0">
      <alignment horizontal="right" vertical="center"/>
    </xf>
    <xf applyAlignment="true" applyBorder="false" applyFill="false" applyFont="true" applyNumberFormat="true" applyProtection="false" borderId="10" fillId="0" fontId="4" numFmtId="165" xfId="0">
      <alignment horizontal="right" vertical="center"/>
    </xf>
    <xf applyAlignment="true" applyBorder="false" applyFill="false" applyFont="true" applyNumberFormat="true" applyProtection="false" borderId="16" fillId="0" fontId="4" numFmtId="165" xfId="0">
      <alignment vertical="center"/>
    </xf>
    <xf applyAlignment="true" applyBorder="false" applyFill="false" applyFont="true" applyNumberFormat="false" applyProtection="false" borderId="6" fillId="0" fontId="4" numFmtId="0" xfId="0">
      <alignment horizontal="right" vertical="center"/>
    </xf>
    <xf applyAlignment="true" applyBorder="false" applyFill="false" applyFont="true" applyNumberFormat="false" applyProtection="false" borderId="1" fillId="0" fontId="4" numFmtId="0" xfId="0">
      <alignment horizontal="right" vertical="center"/>
    </xf>
    <xf applyAlignment="true" applyBorder="false" applyFill="false" applyFont="true" applyNumberFormat="false" applyProtection="false" borderId="15" fillId="0" fontId="4" numFmtId="0" xfId="0">
      <alignment vertical="center"/>
    </xf>
    <xf applyAlignment="true" applyBorder="false" applyFill="false" applyFont="true" applyNumberFormat="false" applyProtection="false" borderId="16" fillId="0" fontId="4" numFmtId="0" xfId="0">
      <alignment horizontal="right" vertical="center"/>
    </xf>
    <xf applyAlignment="true" applyBorder="false" applyFill="false" applyFont="true" applyNumberFormat="false" applyProtection="false" borderId="7" fillId="0" fontId="4" numFmtId="0" xfId="0">
      <alignment horizontal="right" vertical="center"/>
    </xf>
    <xf applyAlignment="true" applyBorder="false" applyFill="false" applyFont="true" applyNumberFormat="true" applyProtection="false" borderId="7" fillId="0" fontId="4" numFmtId="165" xfId="0">
      <alignment horizontal="right" vertical="center"/>
    </xf>
    <xf applyAlignment="true" applyBorder="false" applyFill="false" applyFont="true" applyNumberFormat="true" applyProtection="false" borderId="6" fillId="0" fontId="4" numFmtId="168" xfId="0">
      <alignment vertical="center"/>
    </xf>
    <xf applyAlignment="true" applyBorder="false" applyFill="false" applyFont="true" applyNumberFormat="true" applyProtection="false" borderId="16" fillId="0" fontId="4" numFmtId="165" xfId="0">
      <alignment vertical="center"/>
    </xf>
    <xf applyAlignment="true" applyBorder="false" applyFill="false" applyFont="true" applyNumberFormat="false" applyProtection="false" borderId="13" fillId="0" fontId="4" numFmtId="0" xfId="0">
      <alignment horizontal="center" vertical="center" wrapText="true"/>
    </xf>
    <xf applyAlignment="true" applyBorder="false" applyFill="false" applyFont="true" applyNumberFormat="false" applyProtection="false" borderId="8" fillId="0" fontId="4" numFmtId="0" xfId="0">
      <alignment horizontal="center" vertical="center" wrapText="true"/>
    </xf>
    <xf applyAlignment="true" applyBorder="false" applyFill="false" applyFont="true" applyNumberFormat="false" applyProtection="false" borderId="13" fillId="0" fontId="4" numFmtId="0" xfId="0">
      <alignment vertical="center"/>
    </xf>
    <xf applyAlignment="true" applyBorder="false" applyFill="false" applyFont="true" applyNumberFormat="true" applyProtection="false" borderId="14" fillId="0" fontId="4" numFmtId="165" xfId="0">
      <alignment vertical="center"/>
    </xf>
    <xf applyAlignment="true" applyBorder="false" applyFill="false" applyFont="true" applyNumberFormat="true" applyProtection="false" borderId="13" fillId="0" fontId="4" numFmtId="166" xfId="0">
      <alignment vertical="center"/>
    </xf>
    <xf applyAlignment="true" applyBorder="false" applyFill="false" applyFont="true" applyNumberFormat="false" applyProtection="false" borderId="14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70" xfId="0">
      <alignment vertical="center"/>
    </xf>
    <xf applyAlignment="true" applyBorder="false" applyFill="false" applyFont="true" applyNumberFormat="false" applyProtection="false" borderId="17" fillId="0" fontId="4" numFmtId="0" xfId="0">
      <alignment horizontal="center" vertical="center"/>
    </xf>
    <xf applyAlignment="true" applyBorder="false" applyFill="false" applyFont="true" applyNumberFormat="false" applyProtection="false" borderId="17" fillId="0" fontId="4" numFmtId="0" xfId="0">
      <alignment horizontal="center" vertical="center"/>
    </xf>
    <xf applyAlignment="true" applyBorder="false" applyFill="false" applyFont="true" applyNumberFormat="false" applyProtection="false" borderId="24" fillId="0" fontId="4" numFmtId="0" xfId="0">
      <alignment horizontal="center" vertical="center" wrapText="true"/>
    </xf>
    <xf applyAlignment="true" applyBorder="false" applyFill="false" applyFont="true" applyNumberFormat="false" applyProtection="false" borderId="24" fillId="0" fontId="4" numFmtId="0" xfId="0">
      <alignment vertical="center"/>
    </xf>
    <xf applyAlignment="true" applyBorder="false" applyFill="false" applyFont="true" applyNumberFormat="true" applyProtection="false" borderId="8" fillId="0" fontId="7" numFmtId="166" xfId="0">
      <alignment horizontal="center" vertical="center"/>
    </xf>
    <xf applyAlignment="true" applyBorder="false" applyFill="false" applyFont="true" applyNumberFormat="true" applyProtection="false" borderId="25" fillId="0" fontId="4" numFmtId="165" xfId="0">
      <alignment vertical="center"/>
    </xf>
    <xf applyAlignment="true" applyBorder="false" applyFill="false" applyFont="true" applyNumberFormat="true" applyProtection="false" borderId="24" fillId="0" fontId="4" numFmtId="166" xfId="0">
      <alignment vertical="center"/>
    </xf>
    <xf applyAlignment="true" applyBorder="false" applyFill="false" applyFont="true" applyNumberFormat="false" applyProtection="false" borderId="25" fillId="0" fontId="4" numFmtId="0" xfId="0">
      <alignment horizontal="right" vertical="center"/>
    </xf>
    <xf applyAlignment="true" applyBorder="false" applyFill="false" applyFont="true" applyNumberFormat="false" applyProtection="false" borderId="17" fillId="0" fontId="4" numFmtId="0" xfId="0">
      <alignment horizontal="right" vertical="center"/>
    </xf>
    <xf applyAlignment="true" applyBorder="false" applyFill="false" applyFont="true" applyNumberFormat="true" applyProtection="false" borderId="7" fillId="0" fontId="4" numFmtId="168" xfId="0">
      <alignment vertical="center"/>
    </xf>
    <xf applyAlignment="true" applyBorder="false" applyFill="false" applyFont="true" applyNumberFormat="false" applyProtection="false" borderId="17" fillId="0" fontId="3" numFmtId="0" xfId="0">
      <alignment horizontal="center" vertical="center"/>
    </xf>
    <xf applyAlignment="true" applyBorder="false" applyFill="false" applyFont="true" applyNumberFormat="false" applyProtection="false" borderId="26" fillId="0" fontId="3" numFmtId="0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horizontal="center" vertical="center"/>
    </xf>
    <xf applyAlignment="true" applyBorder="false" applyFill="false" applyFont="true" applyNumberFormat="false" applyProtection="false" borderId="19" fillId="0" fontId="3" numFmtId="0" xfId="0">
      <alignment horizontal="center" vertical="bottom"/>
    </xf>
    <xf applyAlignment="true" applyBorder="false" applyFill="false" applyFont="true" applyNumberFormat="true" applyProtection="false" borderId="8" fillId="0" fontId="9" numFmtId="168" xfId="0">
      <alignment horizontal="center" vertical="center"/>
    </xf>
    <xf applyAlignment="true" applyBorder="false" applyFill="false" applyFont="true" applyNumberFormat="true" applyProtection="false" borderId="5" fillId="0" fontId="3" numFmtId="166" xfId="0">
      <alignment vertical="center"/>
    </xf>
    <xf applyAlignment="true" applyBorder="false" applyFill="false" applyFont="true" applyNumberFormat="true" applyProtection="false" borderId="8" fillId="0" fontId="3" numFmtId="166" xfId="0">
      <alignment vertical="bottom"/>
    </xf>
    <xf applyAlignment="true" applyBorder="false" applyFill="false" applyFont="true" applyNumberFormat="false" applyProtection="false" borderId="0" fillId="0" fontId="3" numFmtId="0" xfId="0">
      <alignment horizontal="right" vertical="center"/>
    </xf>
    <xf applyAlignment="true" applyBorder="false" applyFill="false" applyFont="true" applyNumberFormat="true" applyProtection="false" borderId="20" fillId="0" fontId="3" numFmtId="168" xfId="0">
      <alignment vertical="center" wrapText="true"/>
    </xf>
    <xf applyAlignment="true" applyBorder="false" applyFill="false" applyFont="true" applyNumberFormat="true" applyProtection="false" borderId="1" fillId="0" fontId="3" numFmtId="165" xfId="0">
      <alignment horizontal="right" vertical="center"/>
    </xf>
    <xf applyAlignment="true" applyBorder="false" applyFill="false" applyFont="true" applyNumberFormat="false" applyProtection="false" borderId="1" fillId="0" fontId="10" numFmtId="0" xfId="0">
      <alignment horizontal="center" vertical="center"/>
    </xf>
    <xf applyAlignment="true" applyBorder="false" applyFill="true" applyFont="true" applyNumberFormat="true" applyProtection="false" borderId="1" fillId="3" fontId="3" numFmtId="166" xfId="0">
      <alignment horizontal="right" vertical="center"/>
    </xf>
    <xf applyAlignment="true" applyBorder="false" applyFill="false" applyFont="true" applyNumberFormat="true" applyProtection="false" borderId="13" fillId="0" fontId="4" numFmtId="170" xfId="0">
      <alignment vertical="center"/>
    </xf>
    <xf applyAlignment="true" applyBorder="false" applyFill="false" applyFont="true" applyNumberFormat="false" applyProtection="false" borderId="8" fillId="0" fontId="4" numFmtId="0" xfId="0">
      <alignment vertical="center"/>
    </xf>
    <xf applyAlignment="true" applyBorder="false" applyFill="false" applyFont="true" applyNumberFormat="true" applyProtection="false" borderId="13" fillId="0" fontId="4" numFmtId="170" xfId="0">
      <alignment vertical="center"/>
    </xf>
    <xf applyAlignment="true" applyBorder="false" applyFill="false" applyFont="true" applyNumberFormat="true" applyProtection="false" borderId="5" fillId="0" fontId="3" numFmtId="166" xfId="0">
      <alignment vertical="center"/>
    </xf>
    <xf applyAlignment="true" applyBorder="false" applyFill="false" applyFont="true" applyNumberFormat="false" applyProtection="false" borderId="10" fillId="0" fontId="3" numFmtId="0" xfId="0">
      <alignment horizontal="center" vertical="center"/>
    </xf>
    <xf applyAlignment="true" applyBorder="false" applyFill="false" applyFont="true" applyNumberFormat="true" applyProtection="false" borderId="8" fillId="0" fontId="3" numFmtId="166" xfId="0">
      <alignment vertical="center"/>
    </xf>
    <xf applyAlignment="true" applyBorder="false" applyFill="false" applyFont="true" applyNumberFormat="false" applyProtection="false" borderId="19" fillId="0" fontId="3" numFmtId="0" xfId="0">
      <alignment horizontal="center" vertical="bottom"/>
    </xf>
    <xf applyAlignment="true" applyBorder="false" applyFill="false" applyFont="true" applyNumberFormat="true" applyProtection="false" borderId="15" fillId="0" fontId="3" numFmtId="166" xfId="0">
      <alignment vertical="center"/>
    </xf>
    <xf applyAlignment="true" applyBorder="false" applyFill="false" applyFont="true" applyNumberFormat="true" applyProtection="false" borderId="13" fillId="0" fontId="3" numFmtId="166" xfId="0">
      <alignment vertical="center"/>
    </xf>
    <xf applyAlignment="true" applyBorder="false" applyFill="false" applyFont="true" applyNumberFormat="false" applyProtection="false" borderId="7" fillId="0" fontId="10" numFmtId="0" xfId="0">
      <alignment horizontal="center" vertical="center"/>
    </xf>
    <xf applyAlignment="true" applyBorder="false" applyFill="true" applyFont="true" applyNumberFormat="true" applyProtection="false" borderId="7" fillId="3" fontId="3" numFmtId="166" xfId="0">
      <alignment horizontal="right" vertical="center"/>
    </xf>
    <xf applyAlignment="true" applyBorder="false" applyFill="true" applyFont="true" applyNumberFormat="true" applyProtection="false" borderId="15" fillId="3" fontId="4" numFmtId="166" xfId="0">
      <alignment horizontal="right" vertical="center"/>
    </xf>
    <xf applyAlignment="true" applyBorder="false" applyFill="false" applyFont="true" applyNumberFormat="false" applyProtection="false" borderId="8" fillId="0" fontId="3" numFmtId="0" xfId="0">
      <alignment horizontal="center" vertical="center"/>
    </xf>
    <xf applyAlignment="true" applyBorder="false" applyFill="false" applyFont="true" applyNumberFormat="true" applyProtection="false" borderId="8" fillId="0" fontId="3" numFmtId="168" xfId="0">
      <alignment vertical="center"/>
    </xf>
    <xf applyAlignment="true" applyBorder="false" applyFill="false" applyFont="true" applyNumberFormat="true" applyProtection="false" borderId="0" fillId="0" fontId="4" numFmtId="168" xfId="0">
      <alignment horizontal="center" vertical="bottom"/>
    </xf>
    <xf applyAlignment="true" applyBorder="false" applyFill="false" applyFont="true" applyNumberFormat="true" applyProtection="false" borderId="0" fillId="0" fontId="4" numFmtId="165" xfId="0">
      <alignment vertical="center"/>
    </xf>
    <xf applyAlignment="true" applyBorder="false" applyFill="false" applyFont="true" applyNumberFormat="true" applyProtection="false" borderId="0" fillId="0" fontId="4" numFmtId="165" xfId="0">
      <alignment vertical="center"/>
    </xf>
    <xf applyAlignment="true" applyBorder="false" applyFill="false" applyFont="true" applyNumberFormat="true" applyProtection="false" borderId="0" fillId="0" fontId="4" numFmtId="168" xfId="0">
      <alignment vertical="center"/>
    </xf>
    <xf applyAlignment="true" applyBorder="false" applyFill="true" applyFont="true" applyNumberFormat="false" applyProtection="false" borderId="8" fillId="5" fontId="5" numFmtId="0" xfId="0">
      <alignment horizontal="center" vertical="center"/>
    </xf>
    <xf applyAlignment="true" applyBorder="false" applyFill="true" applyFont="true" applyNumberFormat="true" applyProtection="false" borderId="8" fillId="5" fontId="4" numFmtId="172" xfId="0">
      <alignment vertical="center"/>
    </xf>
    <xf applyAlignment="true" applyBorder="false" applyFill="true" applyFont="true" applyNumberFormat="true" applyProtection="false" borderId="8" fillId="5" fontId="4" numFmtId="166" xfId="0">
      <alignment vertical="center"/>
    </xf>
    <xf applyAlignment="true" applyBorder="false" applyFill="true" applyFont="true" applyNumberFormat="false" applyProtection="false" borderId="8" fillId="5" fontId="4" numFmtId="0" xfId="0">
      <alignment horizontal="center" vertical="center"/>
    </xf>
    <xf applyAlignment="true" applyBorder="false" applyFill="true" applyFont="true" applyNumberFormat="true" applyProtection="false" borderId="8" fillId="5" fontId="4" numFmtId="172" xfId="0">
      <alignment horizontal="right" vertical="center"/>
    </xf>
    <xf applyAlignment="true" applyBorder="false" applyFill="true" applyFont="true" applyNumberFormat="true" applyProtection="false" borderId="8" fillId="5" fontId="4" numFmtId="166" xfId="0">
      <alignment horizontal="right" vertical="center"/>
    </xf>
    <xf applyAlignment="true" applyBorder="false" applyFill="true" applyFont="true" applyNumberFormat="true" applyProtection="false" borderId="8" fillId="7" fontId="4" numFmtId="172" xfId="0">
      <alignment vertical="center"/>
    </xf>
    <xf applyAlignment="true" applyBorder="false" applyFill="true" applyFont="true" applyNumberFormat="true" applyProtection="false" borderId="8" fillId="7" fontId="4" numFmtId="166" xfId="0">
      <alignment vertical="center"/>
    </xf>
    <xf applyAlignment="true" applyBorder="false" applyFill="true" applyFont="true" applyNumberFormat="false" applyProtection="false" borderId="0" fillId="8" fontId="6" numFmtId="0" xfId="0">
      <alignment horizontal="center" vertical="center"/>
    </xf>
    <xf applyAlignment="true" applyBorder="false" applyFill="true" applyFont="true" applyNumberFormat="false" applyProtection="false" borderId="1" fillId="8" fontId="6" numFmtId="0" xfId="0">
      <alignment horizontal="center" vertical="center"/>
    </xf>
    <xf applyAlignment="true" applyBorder="false" applyFill="true" applyFont="true" applyNumberFormat="false" applyProtection="false" borderId="5" fillId="8" fontId="6" numFmtId="0" xfId="0">
      <alignment horizontal="center" vertical="center"/>
    </xf>
    <xf applyAlignment="true" applyBorder="false" applyFill="true" applyFont="true" applyNumberFormat="false" applyProtection="false" borderId="8" fillId="8" fontId="6" numFmtId="0" xfId="0">
      <alignment vertical="center"/>
    </xf>
    <xf applyAlignment="true" applyBorder="false" applyFill="true" applyFont="true" applyNumberFormat="false" applyProtection="false" borderId="7" fillId="8" fontId="6" numFmtId="0" xfId="0">
      <alignment horizontal="center" vertical="center"/>
    </xf>
    <xf applyAlignment="true" applyBorder="false" applyFill="true" applyFont="true" applyNumberFormat="false" applyProtection="false" borderId="8" fillId="8" fontId="6" numFmtId="0" xfId="0">
      <alignment vertical="center"/>
    </xf>
    <xf applyAlignment="true" applyBorder="false" applyFill="false" applyFont="true" applyNumberFormat="false" applyProtection="false" borderId="6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vertical="center" wrapText="true"/>
    </xf>
    <xf applyAlignment="true" applyBorder="false" applyFill="false" applyFont="true" applyNumberFormat="false" applyProtection="false" borderId="16" fillId="0" fontId="4" numFmtId="0" xfId="0">
      <alignment horizontal="center" vertical="center"/>
    </xf>
    <xf applyAlignment="true" applyBorder="false" applyFill="false" applyFont="true" applyNumberFormat="false" applyProtection="false" borderId="7" fillId="0" fontId="4" numFmtId="0" xfId="0">
      <alignment horizontal="center" vertical="center"/>
    </xf>
    <xf applyAlignment="true" applyBorder="false" applyFill="false" applyFont="true" applyNumberFormat="false" applyProtection="false" borderId="13" fillId="0" fontId="4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true" applyProtection="false" borderId="6" fillId="2" fontId="1" numFmtId="165" xfId="0">
      <alignment horizontal="center" vertical="center"/>
    </xf>
    <xf applyAlignment="true" applyBorder="false" applyFill="true" applyFont="true" applyNumberFormat="true" applyProtection="false" borderId="5" fillId="2" fontId="1" numFmtId="166" xfId="0">
      <alignment horizontal="center" vertical="center" wrapText="true"/>
    </xf>
    <xf applyAlignment="true" applyBorder="false" applyFill="true" applyFont="true" applyNumberFormat="true" applyProtection="false" borderId="8" fillId="2" fontId="1" numFmtId="166" xfId="0">
      <alignment horizontal="center" vertical="center" wrapText="true"/>
    </xf>
    <xf applyAlignment="true" applyBorder="false" applyFill="true" applyFont="true" applyNumberFormat="false" applyProtection="false" borderId="7" fillId="2" fontId="1" numFmtId="0" xfId="0">
      <alignment horizontal="center" vertical="center"/>
    </xf>
    <xf applyAlignment="true" applyBorder="false" applyFill="true" applyFont="true" applyNumberFormat="false" applyProtection="false" borderId="7" fillId="2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27" fillId="0" fontId="3" numFmtId="0" xfId="0">
      <alignment horizontal="center" vertical="bottom"/>
    </xf>
    <xf applyAlignment="true" applyBorder="false" applyFill="false" applyFont="true" applyNumberFormat="false" applyProtection="false" borderId="8" fillId="0" fontId="3" numFmtId="0" xfId="0">
      <alignment horizontal="center" vertical="bottom"/>
    </xf>
    <xf applyAlignment="true" applyBorder="false" applyFill="false" applyFont="true" applyNumberFormat="false" applyProtection="false" borderId="14" fillId="0" fontId="3" numFmtId="0" xfId="0">
      <alignment horizontal="center" vertical="center"/>
    </xf>
    <xf applyAlignment="true" applyBorder="false" applyFill="false" applyFont="true" applyNumberFormat="false" applyProtection="false" borderId="9" fillId="0" fontId="3" numFmtId="0" xfId="0">
      <alignment horizontal="right" vertical="center"/>
    </xf>
    <xf applyAlignment="true" applyBorder="false" applyFill="false" applyFont="true" applyNumberFormat="false" applyProtection="false" borderId="4" fillId="0" fontId="9" numFmtId="0" xfId="0">
      <alignment horizontal="center" vertical="center"/>
    </xf>
    <xf applyAlignment="true" applyBorder="false" applyFill="false" applyFont="true" applyNumberFormat="true" applyProtection="false" borderId="6" fillId="0" fontId="3" numFmtId="165" xfId="0">
      <alignment vertical="center"/>
    </xf>
    <xf applyAlignment="true" applyBorder="false" applyFill="false" applyFont="true" applyNumberFormat="true" applyProtection="false" borderId="1" fillId="0" fontId="3" numFmtId="173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15" fillId="0" fontId="3" numFmtId="0" xfId="0">
      <alignment horizontal="center" vertical="center"/>
    </xf>
    <xf applyAlignment="true" applyBorder="false" applyFill="false" applyFont="true" applyNumberFormat="true" applyProtection="false" borderId="1" fillId="0" fontId="3" numFmtId="168" xfId="0">
      <alignment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true" applyFont="true" applyNumberFormat="false" applyProtection="false" borderId="0" fillId="6" fontId="3" numFmtId="0" xfId="0">
      <alignment horizontal="center" vertical="center" wrapText="true"/>
    </xf>
    <xf applyAlignment="true" applyBorder="false" applyFill="true" applyFont="true" applyNumberFormat="false" applyProtection="false" borderId="8" fillId="6" fontId="3" numFmtId="0" xfId="0">
      <alignment horizontal="center" vertical="center" wrapText="true"/>
    </xf>
    <xf applyAlignment="true" applyBorder="false" applyFill="false" applyFont="true" applyNumberFormat="false" applyProtection="false" borderId="9" fillId="0" fontId="3" numFmtId="0" xfId="0">
      <alignment vertical="center"/>
    </xf>
    <xf applyAlignment="true" applyBorder="false" applyFill="false" applyFont="true" applyNumberFormat="false" applyProtection="false" borderId="8" fillId="0" fontId="7" numFmtId="0" xfId="0">
      <alignment vertical="center"/>
    </xf>
    <xf applyAlignment="true" applyBorder="false" applyFill="false" applyFont="true" applyNumberFormat="false" applyProtection="false" borderId="27" fillId="0" fontId="3" numFmtId="0" xfId="0">
      <alignment horizontal="center" vertical="center" wrapText="true"/>
    </xf>
    <xf applyAlignment="true" applyBorder="false" applyFill="false" applyFont="true" applyNumberFormat="false" applyProtection="false" borderId="8" fillId="0" fontId="3" numFmtId="0" xfId="0">
      <alignment horizontal="center" vertical="center" wrapText="true"/>
    </xf>
    <xf applyAlignment="true" applyBorder="false" applyFill="false" applyFont="true" applyNumberFormat="false" applyProtection="false" borderId="28" fillId="0" fontId="3" numFmtId="0" xfId="0">
      <alignment horizontal="center" vertical="center"/>
    </xf>
    <xf applyAlignment="true" applyBorder="false" applyFill="false" applyFont="true" applyNumberFormat="false" applyProtection="false" borderId="18" fillId="0" fontId="3" numFmtId="0" xfId="0">
      <alignment horizontal="center" vertical="center"/>
    </xf>
    <xf applyAlignment="true" applyBorder="false" applyFill="false" applyFont="true" applyNumberFormat="true" applyProtection="false" borderId="1" fillId="0" fontId="3" numFmtId="164" xfId="0">
      <alignment vertical="center"/>
    </xf>
    <xf applyAlignment="true" applyBorder="false" applyFill="false" applyFont="true" applyNumberFormat="true" applyProtection="false" borderId="1" fillId="0" fontId="3" numFmtId="166" xfId="0">
      <alignment vertical="center"/>
    </xf>
    <xf applyAlignment="true" applyBorder="false" applyFill="false" applyFont="true" applyNumberFormat="false" applyProtection="false" borderId="8" fillId="0" fontId="7" numFmtId="0" xfId="0">
      <alignment vertical="center"/>
    </xf>
    <xf applyAlignment="true" applyBorder="false" applyFill="false" applyFont="true" applyNumberFormat="false" applyProtection="false" borderId="14" fillId="0" fontId="3" numFmtId="0" xfId="0">
      <alignment horizontal="center" vertical="center"/>
    </xf>
    <xf applyAlignment="true" applyBorder="false" applyFill="false" applyFont="true" applyNumberFormat="false" applyProtection="false" borderId="21" fillId="0" fontId="3" numFmtId="0" xfId="0">
      <alignment vertical="center"/>
    </xf>
    <xf applyAlignment="true" applyBorder="false" applyFill="false" applyFont="true" applyNumberFormat="false" applyProtection="false" borderId="25" fillId="0" fontId="3" numFmtId="0" xfId="0">
      <alignment horizontal="center" vertical="center"/>
    </xf>
    <xf applyAlignment="true" applyBorder="false" applyFill="false" applyFont="true" applyNumberFormat="true" applyProtection="false" borderId="13" fillId="0" fontId="3" numFmtId="165" xfId="0">
      <alignment horizontal="right" vertical="center"/>
    </xf>
    <xf applyAlignment="true" applyBorder="false" applyFill="false" applyFont="true" applyNumberFormat="true" applyProtection="false" borderId="8" fillId="0" fontId="3" numFmtId="168" xfId="0">
      <alignment vertical="center"/>
    </xf>
    <xf applyAlignment="true" applyBorder="false" applyFill="false" applyFont="true" applyNumberFormat="false" applyProtection="false" borderId="17" fillId="0" fontId="3" numFmtId="0" xfId="0">
      <alignment horizontal="center" vertical="center"/>
    </xf>
    <xf applyAlignment="true" applyBorder="false" applyFill="true" applyFont="true" applyNumberFormat="true" applyProtection="false" borderId="17" fillId="3" fontId="3" numFmtId="166" xfId="0">
      <alignment vertical="center"/>
    </xf>
    <xf applyAlignment="true" applyBorder="false" applyFill="false" applyFont="true" applyNumberFormat="false" applyProtection="false" borderId="26" fillId="0" fontId="3" numFmtId="0" xfId="0">
      <alignment horizontal="center" vertical="center"/>
    </xf>
    <xf applyAlignment="true" applyBorder="false" applyFill="false" applyFont="true" applyNumberFormat="false" applyProtection="false" borderId="29" fillId="0" fontId="3" numFmtId="0" xfId="0">
      <alignment horizontal="center" vertical="center"/>
    </xf>
    <xf applyAlignment="true" applyBorder="false" applyFill="false" applyFont="true" applyNumberFormat="false" applyProtection="false" borderId="17" fillId="0" fontId="3" numFmtId="0" xfId="0">
      <alignment horizontal="center" vertical="center" wrapText="true"/>
    </xf>
    <xf applyAlignment="true" applyBorder="false" applyFill="true" applyFont="true" applyNumberFormat="true" applyProtection="false" borderId="15" fillId="3" fontId="3" numFmtId="166" xfId="0">
      <alignment horizontal="right" vertical="center"/>
    </xf>
    <xf applyAlignment="true" applyBorder="false" applyFill="false" applyFont="true" applyNumberFormat="false" applyProtection="false" borderId="30" fillId="0" fontId="3" numFmtId="0" xfId="0">
      <alignment horizontal="center" vertical="bottom"/>
    </xf>
    <xf applyAlignment="true" applyBorder="false" applyFill="false" applyFont="true" applyNumberFormat="true" applyProtection="false" borderId="0" fillId="0" fontId="4" numFmtId="16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31" fillId="9" fontId="2" numFmtId="0" xfId="0">
      <alignment horizontal="center" vertical="center"/>
    </xf>
    <xf applyAlignment="true" applyBorder="false" applyFill="true" applyFont="true" applyNumberFormat="false" applyProtection="false" borderId="31" fillId="9" fontId="2" numFmtId="0" xfId="0">
      <alignment horizontal="center" vertical="center"/>
    </xf>
    <xf applyAlignment="true" applyBorder="false" applyFill="true" applyFont="true" applyNumberFormat="false" applyProtection="false" borderId="31" fillId="9" fontId="2" numFmtId="0" xfId="0">
      <alignment horizontal="center" vertical="center" wrapText="true"/>
    </xf>
    <xf applyAlignment="true" applyBorder="false" applyFill="true" applyFont="true" applyNumberFormat="true" applyProtection="false" borderId="31" fillId="9" fontId="2" numFmtId="174" xfId="0">
      <alignment horizontal="center" vertical="center"/>
    </xf>
    <xf applyAlignment="true" applyBorder="false" applyFill="true" applyFont="true" applyNumberFormat="true" applyProtection="false" borderId="31" fillId="9" fontId="2" numFmtId="175" xfId="0">
      <alignment horizontal="center" vertical="center" wrapText="true"/>
    </xf>
    <xf applyAlignment="true" applyBorder="false" applyFill="true" applyFont="true" applyNumberFormat="false" applyProtection="false" borderId="31" fillId="9" fontId="6" numFmtId="0" xfId="0">
      <alignment horizontal="center" vertical="center"/>
    </xf>
    <xf applyAlignment="true" applyBorder="false" applyFill="true" applyFont="true" applyNumberFormat="false" applyProtection="false" borderId="32" fillId="9" fontId="6" numFmtId="0" xfId="0">
      <alignment horizontal="center" vertical="center"/>
    </xf>
    <xf applyAlignment="true" applyBorder="false" applyFill="true" applyFont="true" applyNumberFormat="true" applyProtection="false" borderId="31" fillId="9" fontId="2" numFmtId="175" xfId="0">
      <alignment horizontal="center" vertical="center"/>
    </xf>
    <xf applyAlignment="true" applyBorder="false" applyFill="true" applyFont="true" applyNumberFormat="false" applyProtection="false" borderId="31" fillId="9" fontId="6" numFmtId="0" xfId="0">
      <alignment horizontal="center" vertical="center" wrapText="true"/>
    </xf>
    <xf applyAlignment="true" applyBorder="false" applyFill="false" applyFont="true" applyNumberFormat="false" applyProtection="false" borderId="31" fillId="0" fontId="4" numFmtId="0" xfId="0">
      <alignment horizontal="center" vertical="center"/>
    </xf>
    <xf applyAlignment="true" applyBorder="false" applyFill="false" applyFont="true" applyNumberFormat="false" applyProtection="false" borderId="33" fillId="0" fontId="11" numFmtId="0" xfId="0">
      <alignment horizontal="center" vertical="bottom"/>
    </xf>
    <xf applyAlignment="true" applyBorder="false" applyFill="false" applyFont="true" applyNumberFormat="false" applyProtection="false" borderId="34" fillId="0" fontId="11" numFmtId="0" xfId="0">
      <alignment horizontal="center" vertical="center"/>
    </xf>
    <xf applyAlignment="true" applyBorder="false" applyFill="false" applyFont="true" applyNumberFormat="true" applyProtection="false" borderId="34" fillId="0" fontId="4" numFmtId="176" xfId="0">
      <alignment horizontal="center" vertical="center"/>
    </xf>
    <xf applyAlignment="true" applyBorder="false" applyFill="false" applyFont="true" applyNumberFormat="true" applyProtection="false" borderId="34" fillId="0" fontId="4" numFmtId="176" xfId="0">
      <alignment horizontal="center" vertical="center"/>
    </xf>
    <xf applyAlignment="true" applyBorder="false" applyFill="false" applyFont="true" applyNumberFormat="false" applyProtection="false" borderId="31" fillId="0" fontId="4" numFmtId="0" xfId="0">
      <alignment vertical="center"/>
    </xf>
    <xf applyAlignment="true" applyBorder="false" applyFill="false" applyFont="true" applyNumberFormat="true" applyProtection="false" borderId="31" fillId="0" fontId="4" numFmtId="177" xfId="0">
      <alignment vertical="center"/>
    </xf>
    <xf applyAlignment="true" applyBorder="false" applyFill="false" applyFont="true" applyNumberFormat="true" applyProtection="false" borderId="35" fillId="0" fontId="4" numFmtId="175" xfId="0">
      <alignment vertical="center"/>
    </xf>
    <xf applyAlignment="true" applyBorder="false" applyFill="false" applyFont="true" applyNumberFormat="true" applyProtection="false" borderId="31" fillId="0" fontId="4" numFmtId="178" xfId="0">
      <alignment vertical="center"/>
    </xf>
    <xf applyAlignment="true" applyBorder="false" applyFill="false" applyFont="true" applyNumberFormat="true" applyProtection="false" borderId="36" fillId="0" fontId="4" numFmtId="175" xfId="0">
      <alignment vertical="center"/>
    </xf>
    <xf applyAlignment="true" applyBorder="false" applyFill="true" applyFont="true" applyNumberFormat="true" applyProtection="false" borderId="31" fillId="10" fontId="4" numFmtId="175" xfId="0">
      <alignment horizontal="right" vertical="center"/>
    </xf>
    <xf applyAlignment="true" applyBorder="false" applyFill="true" applyFont="true" applyNumberFormat="true" applyProtection="false" borderId="31" fillId="11" fontId="4" numFmtId="175" xfId="0">
      <alignment vertical="center"/>
    </xf>
    <xf applyAlignment="true" applyBorder="false" applyFill="false" applyFont="true" applyNumberFormat="true" applyProtection="false" borderId="31" fillId="0" fontId="4" numFmtId="178" xfId="0">
      <alignment vertical="center"/>
    </xf>
    <xf applyAlignment="true" applyBorder="false" applyFill="true" applyFont="true" applyNumberFormat="false" applyProtection="false" borderId="31" fillId="11" fontId="4" numFmtId="0" xfId="0">
      <alignment horizontal="center" vertical="center"/>
    </xf>
    <xf applyAlignment="true" applyBorder="false" applyFill="true" applyFont="true" applyNumberFormat="true" applyProtection="false" borderId="31" fillId="10" fontId="4" numFmtId="176" xfId="0">
      <alignment vertical="center"/>
    </xf>
    <xf applyAlignment="true" applyBorder="false" applyFill="true" applyFont="true" applyNumberFormat="true" applyProtection="false" borderId="35" fillId="10" fontId="4" numFmtId="176" xfId="0">
      <alignment vertical="center"/>
    </xf>
    <xf applyAlignment="true" applyBorder="false" applyFill="true" applyFont="true" applyNumberFormat="true" applyProtection="false" borderId="35" fillId="10" fontId="4" numFmtId="179" xfId="0">
      <alignment vertical="center"/>
    </xf>
    <xf applyAlignment="true" applyBorder="false" applyFill="false" applyFont="true" applyNumberFormat="true" applyProtection="false" borderId="31" fillId="0" fontId="4" numFmtId="179" xfId="0">
      <alignment vertical="center"/>
    </xf>
    <xf applyAlignment="true" applyBorder="false" applyFill="false" applyFont="true" applyNumberFormat="true" applyProtection="false" borderId="31" fillId="0" fontId="4" numFmtId="180" xfId="0">
      <alignment vertical="center"/>
    </xf>
    <xf applyAlignment="true" applyBorder="false" applyFill="false" applyFont="true" applyNumberFormat="false" applyProtection="false" borderId="31" fillId="0" fontId="4" numFmtId="0" xfId="0">
      <alignment vertical="center"/>
    </xf>
    <xf applyAlignment="true" applyBorder="false" applyFill="false" applyFont="true" applyNumberFormat="false" applyProtection="false" borderId="31" fillId="0" fontId="4" numFmtId="0" xfId="0">
      <alignment horizontal="center" vertical="center"/>
    </xf>
    <xf applyAlignment="true" applyBorder="false" applyFill="false" applyFont="true" applyNumberFormat="true" applyProtection="false" borderId="34" fillId="0" fontId="4" numFmtId="176" xfId="0">
      <alignment horizontal="center" vertical="center"/>
    </xf>
    <xf applyAlignment="true" applyBorder="false" applyFill="false" applyFont="true" applyNumberFormat="true" applyProtection="false" borderId="31" fillId="0" fontId="4" numFmtId="176" xfId="0">
      <alignment vertical="center"/>
    </xf>
    <xf applyAlignment="true" applyBorder="false" applyFill="false" applyFont="true" applyNumberFormat="false" applyProtection="false" borderId="31" fillId="0" fontId="4" numFmtId="0" xfId="0">
      <alignment horizontal="right" vertical="center"/>
    </xf>
    <xf applyAlignment="true" applyBorder="false" applyFill="false" applyFont="true" applyNumberFormat="true" applyProtection="false" borderId="31" fillId="0" fontId="4" numFmtId="175" xfId="0">
      <alignment vertical="center"/>
    </xf>
    <xf applyAlignment="true" applyBorder="false" applyFill="false" applyFont="true" applyNumberFormat="false" applyProtection="false" borderId="31" fillId="0" fontId="4" numFmtId="0" xfId="0">
      <alignment horizontal="center" vertical="center"/>
    </xf>
    <xf applyAlignment="true" applyBorder="false" applyFill="false" applyFont="true" applyNumberFormat="false" applyProtection="false" borderId="32" fillId="0" fontId="11" numFmtId="0" xfId="0">
      <alignment horizontal="center" vertical="bottom"/>
    </xf>
    <xf applyAlignment="true" applyBorder="false" applyFill="false" applyFont="true" applyNumberFormat="true" applyProtection="false" borderId="0" fillId="0" fontId="11" numFmtId="176" xfId="0">
      <alignment vertical="bottom"/>
    </xf>
    <xf applyAlignment="true" applyBorder="false" applyFill="false" applyFont="true" applyNumberFormat="false" applyProtection="false" borderId="31" fillId="0" fontId="4" numFmtId="0" xfId="0">
      <alignment vertical="center"/>
    </xf>
    <xf applyAlignment="true" applyBorder="false" applyFill="false" applyFont="true" applyNumberFormat="true" applyProtection="false" borderId="37" fillId="0" fontId="4" numFmtId="176" xfId="0">
      <alignment vertical="center"/>
    </xf>
    <xf applyAlignment="true" applyBorder="false" applyFill="false" applyFont="true" applyNumberFormat="true" applyProtection="false" borderId="38" fillId="0" fontId="4" numFmtId="176" xfId="0">
      <alignment vertical="center"/>
    </xf>
    <xf applyAlignment="true" applyBorder="false" applyFill="false" applyFont="true" applyNumberFormat="true" applyProtection="false" borderId="38" fillId="0" fontId="11" numFmtId="176" xfId="0">
      <alignment vertical="bottom"/>
    </xf>
    <xf applyAlignment="true" applyBorder="false" applyFill="false" applyFont="true" applyNumberFormat="false" applyProtection="false" borderId="36" fillId="0" fontId="4" numFmtId="0" xfId="0">
      <alignment vertical="center"/>
    </xf>
    <xf applyAlignment="true" applyBorder="false" applyFill="false" applyFont="true" applyNumberFormat="true" applyProtection="false" borderId="39" fillId="0" fontId="4" numFmtId="175" xfId="0">
      <alignment vertical="center"/>
    </xf>
    <xf applyAlignment="true" applyBorder="false" applyFill="false" applyFont="true" applyNumberFormat="false" applyProtection="false" borderId="32" fillId="0" fontId="11" numFmtId="0" xfId="0">
      <alignment horizontal="center" vertical="bottom"/>
    </xf>
    <xf applyAlignment="true" applyBorder="false" applyFill="false" applyFont="true" applyNumberFormat="true" applyProtection="false" borderId="40" fillId="0" fontId="4" numFmtId="176" xfId="0">
      <alignment vertical="center"/>
    </xf>
    <xf applyAlignment="true" applyBorder="false" applyFill="false" applyFont="true" applyNumberFormat="true" applyProtection="false" borderId="31" fillId="0" fontId="4" numFmtId="176" xfId="0">
      <alignment vertical="center"/>
    </xf>
    <xf applyAlignment="true" applyBorder="false" applyFill="false" applyFont="true" applyNumberFormat="false" applyProtection="false" borderId="41" fillId="0" fontId="11" numFmtId="0" xfId="0">
      <alignment horizontal="center" vertical="bottom"/>
    </xf>
    <xf applyAlignment="true" applyBorder="false" applyFill="false" applyFont="true" applyNumberFormat="false" applyProtection="false" borderId="41" fillId="0" fontId="11" numFmtId="0" xfId="0">
      <alignment horizontal="center" vertical="bottom"/>
    </xf>
    <xf applyAlignment="true" applyBorder="false" applyFill="false" applyFont="true" applyNumberFormat="true" applyProtection="false" borderId="42" fillId="0" fontId="4" numFmtId="176" xfId="0">
      <alignment horizontal="center" vertical="center"/>
    </xf>
    <xf applyAlignment="true" applyBorder="false" applyFill="false" applyFont="true" applyNumberFormat="true" applyProtection="false" borderId="37" fillId="0" fontId="4" numFmtId="179" xfId="0">
      <alignment vertical="center"/>
    </xf>
    <xf applyAlignment="true" applyBorder="false" applyFill="false" applyFont="true" applyNumberFormat="false" applyProtection="false" borderId="43" fillId="0" fontId="11" numFmtId="0" xfId="0">
      <alignment horizontal="center" vertical="center"/>
    </xf>
    <xf applyAlignment="true" applyBorder="false" applyFill="false" applyFont="true" applyNumberFormat="true" applyProtection="false" borderId="38" fillId="0" fontId="4" numFmtId="176" xfId="0">
      <alignment horizontal="center" vertical="center"/>
    </xf>
    <xf applyAlignment="true" applyBorder="false" applyFill="false" applyFont="true" applyNumberFormat="true" applyProtection="false" borderId="44" fillId="0" fontId="4" numFmtId="176" xfId="0">
      <alignment horizontal="center" vertical="center"/>
    </xf>
    <xf applyAlignment="true" applyBorder="false" applyFill="false" applyFont="true" applyNumberFormat="false" applyProtection="false" borderId="38" fillId="0" fontId="4" numFmtId="0" xfId="0">
      <alignment vertical="center"/>
    </xf>
    <xf applyAlignment="true" applyBorder="false" applyFill="false" applyFont="true" applyNumberFormat="true" applyProtection="false" borderId="37" fillId="0" fontId="4" numFmtId="177" xfId="0">
      <alignment vertical="center"/>
    </xf>
    <xf applyAlignment="true" applyBorder="false" applyFill="false" applyFont="true" applyNumberFormat="true" applyProtection="false" borderId="45" fillId="0" fontId="4" numFmtId="175" xfId="0">
      <alignment vertical="center"/>
    </xf>
    <xf applyAlignment="true" applyBorder="false" applyFill="false" applyFont="true" applyNumberFormat="true" applyProtection="false" borderId="37" fillId="0" fontId="4" numFmtId="178" xfId="0">
      <alignment vertical="center"/>
    </xf>
    <xf applyAlignment="true" applyBorder="false" applyFill="false" applyFont="true" applyNumberFormat="true" applyProtection="false" borderId="46" fillId="0" fontId="4" numFmtId="175" xfId="0">
      <alignment vertical="center"/>
    </xf>
    <xf applyAlignment="true" applyBorder="false" applyFill="false" applyFont="true" applyNumberFormat="true" applyProtection="false" borderId="47" fillId="0" fontId="4" numFmtId="176" xfId="0">
      <alignment horizontal="right" vertical="center"/>
    </xf>
    <xf applyAlignment="true" applyBorder="false" applyFill="false" applyFont="true" applyNumberFormat="false" applyProtection="false" borderId="47" fillId="0" fontId="4" numFmtId="0" xfId="0">
      <alignment horizontal="right" vertical="center"/>
    </xf>
    <xf applyAlignment="true" applyBorder="false" applyFill="true" applyFont="true" applyNumberFormat="true" applyProtection="false" borderId="37" fillId="10" fontId="4" numFmtId="175" xfId="0">
      <alignment horizontal="right" vertical="center"/>
    </xf>
    <xf applyAlignment="true" applyBorder="false" applyFill="false" applyFont="true" applyNumberFormat="true" applyProtection="false" borderId="37" fillId="0" fontId="4" numFmtId="175" xfId="0">
      <alignment vertical="center"/>
    </xf>
    <xf applyAlignment="true" applyBorder="false" applyFill="false" applyFont="true" applyNumberFormat="false" applyProtection="false" borderId="37" fillId="0" fontId="4" numFmtId="0" xfId="0">
      <alignment horizontal="center" vertical="center"/>
    </xf>
    <xf applyAlignment="true" applyBorder="false" applyFill="true" applyFont="true" applyNumberFormat="true" applyProtection="false" borderId="37" fillId="10" fontId="4" numFmtId="176" xfId="0">
      <alignment vertical="center"/>
    </xf>
    <xf applyAlignment="true" applyBorder="false" applyFill="true" applyFont="true" applyNumberFormat="true" applyProtection="false" borderId="45" fillId="10" fontId="4" numFmtId="176" xfId="0">
      <alignment vertical="center"/>
    </xf>
    <xf applyAlignment="true" applyBorder="false" applyFill="true" applyFont="true" applyNumberFormat="true" applyProtection="false" borderId="38" fillId="10" fontId="4" numFmtId="181" xfId="0">
      <alignment vertical="center"/>
    </xf>
    <xf applyAlignment="true" applyBorder="false" applyFill="false" applyFont="true" applyNumberFormat="true" applyProtection="false" borderId="43" fillId="0" fontId="4" numFmtId="180" xfId="0">
      <alignment horizontal="right" vertical="center"/>
    </xf>
    <xf applyAlignment="true" applyBorder="false" applyFill="false" applyFont="true" applyNumberFormat="false" applyProtection="false" borderId="38" fillId="0" fontId="4" numFmtId="0" xfId="0">
      <alignment horizontal="right" vertical="center"/>
    </xf>
    <xf applyAlignment="true" applyBorder="false" applyFill="false" applyFont="true" applyNumberFormat="true" applyProtection="false" borderId="38" fillId="0" fontId="4" numFmtId="180" xfId="0">
      <alignment horizontal="right" vertical="center"/>
    </xf>
    <xf applyAlignment="true" applyBorder="false" applyFill="false" applyFont="true" applyNumberFormat="false" applyProtection="false" borderId="43" fillId="0" fontId="11" numFmtId="0" xfId="0">
      <alignment horizontal="center" vertical="center"/>
    </xf>
    <xf applyAlignment="true" applyBorder="false" applyFill="false" applyFont="true" applyNumberFormat="true" applyProtection="false" borderId="48" fillId="0" fontId="4" numFmtId="176" xfId="0">
      <alignment horizontal="center" vertical="center"/>
    </xf>
    <xf applyAlignment="true" applyBorder="false" applyFill="false" applyFont="true" applyNumberFormat="false" applyProtection="false" borderId="43" fillId="0" fontId="4" numFmtId="0" xfId="0">
      <alignment vertical="center"/>
    </xf>
    <xf applyAlignment="true" applyBorder="false" applyFill="false" applyFont="true" applyNumberFormat="true" applyProtection="false" borderId="38" fillId="0" fontId="4" numFmtId="177" xfId="0">
      <alignment vertical="center"/>
    </xf>
    <xf applyAlignment="true" applyBorder="false" applyFill="false" applyFont="true" applyNumberFormat="true" applyProtection="false" borderId="38" fillId="0" fontId="4" numFmtId="175" xfId="0">
      <alignment vertical="center"/>
    </xf>
    <xf applyAlignment="true" applyBorder="false" applyFill="false" applyFont="true" applyNumberFormat="true" applyProtection="false" borderId="38" fillId="0" fontId="4" numFmtId="178" xfId="0">
      <alignment vertical="center"/>
    </xf>
    <xf applyAlignment="true" applyBorder="false" applyFill="false" applyFont="true" applyNumberFormat="true" applyProtection="false" borderId="38" fillId="0" fontId="4" numFmtId="175" xfId="0">
      <alignment vertical="center"/>
    </xf>
    <xf applyAlignment="true" applyBorder="false" applyFill="false" applyFont="true" applyNumberFormat="true" applyProtection="false" borderId="38" fillId="0" fontId="4" numFmtId="176" xfId="0">
      <alignment horizontal="right" vertical="center"/>
    </xf>
    <xf applyAlignment="true" applyBorder="false" applyFill="false" applyFont="true" applyNumberFormat="false" applyProtection="false" borderId="38" fillId="0" fontId="4" numFmtId="0" xfId="0">
      <alignment horizontal="right" vertical="center"/>
    </xf>
    <xf applyAlignment="true" applyBorder="false" applyFill="true" applyFont="true" applyNumberFormat="true" applyProtection="false" borderId="38" fillId="10" fontId="4" numFmtId="175" xfId="0">
      <alignment horizontal="right" vertical="center"/>
    </xf>
    <xf applyAlignment="true" applyBorder="false" applyFill="false" applyFont="true" applyNumberFormat="true" applyProtection="false" borderId="38" fillId="0" fontId="4" numFmtId="175" xfId="0">
      <alignment vertical="center"/>
    </xf>
    <xf applyAlignment="true" applyBorder="false" applyFill="false" applyFont="true" applyNumberFormat="false" applyProtection="false" borderId="46" fillId="0" fontId="4" numFmtId="0" xfId="0">
      <alignment horizontal="center" vertical="center"/>
    </xf>
    <xf applyAlignment="true" applyBorder="false" applyFill="true" applyFont="true" applyNumberFormat="true" applyProtection="false" borderId="38" fillId="10" fontId="4" numFmtId="176" xfId="0">
      <alignment vertical="center"/>
    </xf>
    <xf applyAlignment="true" applyBorder="false" applyFill="true" applyFont="true" applyNumberFormat="true" applyProtection="false" borderId="44" fillId="10" fontId="4" numFmtId="18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17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40" fillId="12" fontId="5" numFmtId="0" xfId="0">
      <alignment horizontal="center" vertical="center"/>
    </xf>
    <xf applyAlignment="true" applyBorder="false" applyFill="true" applyFont="true" applyNumberFormat="true" applyProtection="false" borderId="31" fillId="12" fontId="4" numFmtId="182" xfId="0">
      <alignment horizontal="right" vertical="center"/>
    </xf>
    <xf applyAlignment="true" applyBorder="false" applyFill="true" applyFont="true" applyNumberFormat="true" applyProtection="false" borderId="40" fillId="12" fontId="5" numFmtId="17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180" xfId="0">
      <alignment horizontal="right" vertical="center"/>
    </xf>
    <xf applyAlignment="true" applyBorder="false" applyFill="true" applyFont="true" applyNumberFormat="false" applyProtection="false" borderId="31" fillId="12" fontId="4" numFmtId="0" xfId="0">
      <alignment horizontal="center" vertical="center"/>
    </xf>
    <xf applyAlignment="true" applyBorder="false" applyFill="true" applyFont="true" applyNumberFormat="true" applyProtection="false" borderId="31" fillId="12" fontId="4" numFmtId="176" xfId="0">
      <alignment horizontal="right" vertical="center"/>
    </xf>
    <xf applyAlignment="true" applyBorder="false" applyFill="true" applyFont="true" applyNumberFormat="true" applyProtection="false" borderId="0" fillId="10" fontId="4" numFmtId="176" xfId="0">
      <alignment vertical="center"/>
    </xf>
    <xf applyAlignment="true" applyBorder="false" applyFill="true" applyFont="true" applyNumberFormat="true" applyProtection="false" borderId="31" fillId="12" fontId="4" numFmtId="181" xfId="0">
      <alignment horizontal="right" vertical="center"/>
    </xf>
    <xf applyAlignment="true" applyBorder="false" applyFill="false" applyFont="true" applyNumberFormat="true" applyProtection="false" borderId="0" fillId="0" fontId="4" numFmtId="176" xfId="0">
      <alignment horizontal="right" vertical="center"/>
    </xf>
    <xf applyAlignment="true" applyBorder="false" applyFill="true" applyFont="true" applyNumberFormat="false" applyProtection="false" borderId="31" fillId="9" fontId="6" numFmtId="0" xfId="0">
      <alignment horizontal="center" vertical="center"/>
    </xf>
    <xf applyAlignment="true" applyBorder="false" applyFill="true" applyFont="true" applyNumberFormat="true" applyProtection="false" borderId="31" fillId="9" fontId="6" numFmtId="174" xfId="0">
      <alignment horizontal="center" vertical="center"/>
    </xf>
    <xf applyAlignment="true" applyBorder="false" applyFill="true" applyFont="true" applyNumberFormat="true" applyProtection="false" borderId="31" fillId="9" fontId="6" numFmtId="175" xfId="0">
      <alignment horizontal="center" vertical="center" wrapText="true"/>
    </xf>
    <xf applyAlignment="true" applyBorder="false" applyFill="true" applyFont="true" applyNumberFormat="false" applyProtection="false" borderId="0" fillId="9" fontId="6" numFmtId="0" xfId="0">
      <alignment horizontal="center" vertical="center"/>
    </xf>
    <xf applyAlignment="true" applyBorder="false" applyFill="true" applyFont="true" applyNumberFormat="true" applyProtection="false" borderId="36" fillId="9" fontId="6" numFmtId="175" xfId="0">
      <alignment horizontal="center" vertical="center"/>
    </xf>
    <xf applyAlignment="true" applyBorder="false" applyFill="true" applyFont="true" applyNumberFormat="true" applyProtection="false" borderId="31" fillId="9" fontId="6" numFmtId="176" xfId="0">
      <alignment horizontal="center" vertical="center" wrapText="true"/>
    </xf>
    <xf applyAlignment="true" applyBorder="false" applyFill="true" applyFont="true" applyNumberFormat="false" applyProtection="false" borderId="37" fillId="9" fontId="6" numFmtId="0" xfId="0">
      <alignment horizontal="center" vertical="center"/>
    </xf>
    <xf applyAlignment="true" applyBorder="false" applyFill="true" applyFont="true" applyNumberFormat="true" applyProtection="false" borderId="37" fillId="9" fontId="6" numFmtId="174" xfId="0">
      <alignment horizontal="center" vertical="center"/>
    </xf>
    <xf applyAlignment="true" applyBorder="false" applyFill="true" applyFont="true" applyNumberFormat="true" applyProtection="false" borderId="37" fillId="9" fontId="6" numFmtId="175" xfId="0">
      <alignment horizontal="center" vertical="center" wrapText="true"/>
    </xf>
    <xf applyAlignment="true" applyBorder="false" applyFill="true" applyFont="true" applyNumberFormat="true" applyProtection="false" borderId="37" fillId="9" fontId="2" numFmtId="175" xfId="0">
      <alignment horizontal="center" vertical="center" wrapText="true"/>
    </xf>
    <xf applyAlignment="true" applyBorder="false" applyFill="false" applyFont="true" applyNumberFormat="false" applyProtection="false" borderId="35" fillId="0" fontId="4" numFmtId="0" xfId="0">
      <alignment horizontal="center" vertical="center"/>
    </xf>
    <xf applyAlignment="true" applyBorder="false" applyFill="false" applyFont="true" applyNumberFormat="false" applyProtection="false" borderId="38" fillId="0" fontId="4" numFmtId="0" xfId="0">
      <alignment vertical="center"/>
    </xf>
    <xf applyAlignment="true" applyBorder="false" applyFill="false" applyFont="true" applyNumberFormat="false" applyProtection="false" borderId="36" fillId="0" fontId="4" numFmtId="0" xfId="0">
      <alignment vertical="center"/>
    </xf>
    <xf applyAlignment="true" applyBorder="false" applyFill="false" applyFont="true" applyNumberFormat="false" applyProtection="false" borderId="49" fillId="0" fontId="4" numFmtId="0" xfId="0">
      <alignment horizontal="center" vertical="bottom"/>
    </xf>
    <xf applyAlignment="true" applyBorder="false" applyFill="false" applyFont="true" applyNumberFormat="false" applyProtection="false" borderId="35" fillId="0" fontId="4" numFmtId="0" xfId="0">
      <alignment horizontal="right" vertical="center"/>
    </xf>
    <xf applyAlignment="true" applyBorder="false" applyFill="false" applyFont="true" applyNumberFormat="true" applyProtection="false" borderId="38" fillId="0" fontId="7" numFmtId="178" xfId="0">
      <alignment horizontal="center" vertical="center"/>
    </xf>
    <xf applyAlignment="true" applyBorder="false" applyFill="false" applyFont="true" applyNumberFormat="true" applyProtection="false" borderId="35" fillId="0" fontId="4" numFmtId="176" xfId="0">
      <alignment vertical="center"/>
    </xf>
    <xf applyAlignment="true" applyBorder="false" applyFill="false" applyFont="true" applyNumberFormat="true" applyProtection="false" borderId="38" fillId="0" fontId="4" numFmtId="176" xfId="0">
      <alignment vertical="center"/>
    </xf>
    <xf applyAlignment="true" applyBorder="false" applyFill="false" applyFont="true" applyNumberFormat="true" applyProtection="false" borderId="50" fillId="0" fontId="4" numFmtId="178" xfId="0">
      <alignment vertical="center" wrapText="true"/>
    </xf>
    <xf applyAlignment="true" applyBorder="false" applyFill="false" applyFont="true" applyNumberFormat="true" applyProtection="false" borderId="31" fillId="0" fontId="4" numFmtId="175" xfId="0">
      <alignment horizontal="right" vertical="center"/>
    </xf>
    <xf applyAlignment="true" applyBorder="false" applyFill="false" applyFont="true" applyNumberFormat="false" applyProtection="false" borderId="31" fillId="0" fontId="8" numFmtId="0" xfId="0">
      <alignment horizontal="center" vertical="center"/>
    </xf>
    <xf applyAlignment="true" applyBorder="false" applyFill="true" applyFont="true" applyNumberFormat="true" applyProtection="false" borderId="31" fillId="10" fontId="4" numFmtId="176" xfId="0">
      <alignment horizontal="right" vertical="center"/>
    </xf>
    <xf applyAlignment="true" applyBorder="false" applyFill="true" applyFont="true" applyNumberFormat="true" applyProtection="false" borderId="35" fillId="10" fontId="4" numFmtId="176" xfId="0">
      <alignment horizontal="right" vertical="center"/>
    </xf>
    <xf applyAlignment="true" applyBorder="false" applyFill="false" applyFont="true" applyNumberFormat="true" applyProtection="false" borderId="38" fillId="0" fontId="4" numFmtId="180" xfId="0">
      <alignment vertical="center"/>
    </xf>
    <xf applyAlignment="true" applyBorder="false" applyFill="false" applyFont="true" applyNumberFormat="true" applyProtection="false" borderId="36" fillId="0" fontId="4" numFmtId="180" xfId="0">
      <alignment vertical="center"/>
    </xf>
    <xf applyAlignment="true" applyBorder="false" applyFill="false" applyFont="true" applyNumberFormat="true" applyProtection="false" borderId="35" fillId="0" fontId="4" numFmtId="176" xfId="0">
      <alignment vertical="center"/>
    </xf>
    <xf applyAlignment="true" applyBorder="false" applyFill="false" applyFont="true" applyNumberFormat="true" applyProtection="false" borderId="38" fillId="0" fontId="4" numFmtId="180" xfId="0">
      <alignment vertical="center"/>
    </xf>
    <xf applyAlignment="true" applyBorder="false" applyFill="false" applyFont="true" applyNumberFormat="true" applyProtection="false" borderId="36" fillId="0" fontId="4" numFmtId="179" xfId="0">
      <alignment vertical="center"/>
    </xf>
    <xf applyAlignment="true" applyBorder="false" applyFill="false" applyFont="true" applyNumberFormat="true" applyProtection="false" borderId="31" fillId="0" fontId="4" numFmtId="179" xfId="0">
      <alignment vertical="center"/>
    </xf>
    <xf applyAlignment="true" applyBorder="false" applyFill="true" applyFont="true" applyNumberFormat="true" applyProtection="false" borderId="50" fillId="13" fontId="4" numFmtId="178" xfId="0">
      <alignment vertical="center" wrapText="true"/>
    </xf>
    <xf applyAlignment="true" applyBorder="false" applyFill="false" applyFont="true" applyNumberFormat="false" applyProtection="false" borderId="36" fillId="0" fontId="4" numFmtId="0" xfId="0">
      <alignment vertical="center"/>
    </xf>
    <xf applyAlignment="true" applyBorder="false" applyFill="false" applyFont="true" applyNumberFormat="false" applyProtection="false" borderId="37" fillId="0" fontId="4" numFmtId="0" xfId="0">
      <alignment horizontal="center" vertical="center"/>
    </xf>
    <xf applyAlignment="true" applyBorder="false" applyFill="false" applyFont="true" applyNumberFormat="false" applyProtection="false" borderId="40" fillId="0" fontId="4" numFmtId="0" xfId="0">
      <alignment horizontal="center" vertical="center"/>
    </xf>
    <xf applyAlignment="true" applyBorder="false" applyFill="false" applyFont="true" applyNumberFormat="false" applyProtection="false" borderId="38" fillId="0" fontId="4" numFmtId="0" xfId="0">
      <alignment horizontal="center" vertical="center"/>
    </xf>
    <xf applyAlignment="true" applyBorder="false" applyFill="false" applyFont="true" applyNumberFormat="true" applyProtection="false" borderId="38" fillId="0" fontId="4" numFmtId="176" xfId="0">
      <alignment vertical="center"/>
    </xf>
    <xf applyAlignment="true" applyBorder="false" applyFill="false" applyFont="true" applyNumberFormat="false" applyProtection="false" borderId="38" fillId="0" fontId="4" numFmtId="0" xfId="0">
      <alignment horizontal="center" vertical="center"/>
    </xf>
    <xf applyAlignment="true" applyBorder="false" applyFill="false" applyFont="true" applyNumberFormat="true" applyProtection="false" borderId="50" fillId="0" fontId="4" numFmtId="178" xfId="0">
      <alignment vertical="center" wrapText="true"/>
    </xf>
    <xf applyAlignment="true" applyBorder="false" applyFill="false" applyFont="true" applyNumberFormat="false" applyProtection="false" borderId="45" fillId="0" fontId="4" numFmtId="0" xfId="0">
      <alignment horizontal="center" vertical="center"/>
    </xf>
    <xf applyAlignment="true" applyBorder="false" applyFill="false" applyFont="true" applyNumberFormat="false" applyProtection="false" borderId="46" fillId="0" fontId="4" numFmtId="0" xfId="0">
      <alignment vertical="center"/>
    </xf>
    <xf applyAlignment="true" applyBorder="false" applyFill="false" applyFont="true" applyNumberFormat="false" applyProtection="false" borderId="37" fillId="0" fontId="4" numFmtId="0" xfId="0">
      <alignment vertical="center"/>
    </xf>
    <xf applyAlignment="true" applyBorder="false" applyFill="false" applyFont="true" applyNumberFormat="false" applyProtection="false" borderId="51" fillId="0" fontId="4" numFmtId="0" xfId="0">
      <alignment horizontal="right" vertical="center"/>
    </xf>
    <xf applyAlignment="true" applyBorder="false" applyFill="false" applyFont="true" applyNumberFormat="true" applyProtection="false" borderId="45" fillId="0" fontId="4" numFmtId="176" xfId="0">
      <alignment vertical="center"/>
    </xf>
    <xf applyAlignment="true" applyBorder="false" applyFill="false" applyFont="true" applyNumberFormat="false" applyProtection="false" borderId="52" fillId="0" fontId="4" numFmtId="0" xfId="0">
      <alignment horizontal="center" vertical="center"/>
    </xf>
    <xf applyAlignment="true" applyBorder="false" applyFill="false" applyFont="true" applyNumberFormat="false" applyProtection="false" borderId="53" fillId="0" fontId="4" numFmtId="0" xfId="0">
      <alignment vertical="center"/>
    </xf>
    <xf applyAlignment="true" applyBorder="false" applyFill="false" applyFont="true" applyNumberFormat="false" applyProtection="false" borderId="40" fillId="0" fontId="4" numFmtId="0" xfId="0">
      <alignment vertical="center"/>
    </xf>
    <xf applyAlignment="true" applyBorder="false" applyFill="false" applyFont="true" applyNumberFormat="false" applyProtection="false" borderId="46" fillId="0" fontId="4" numFmtId="0" xfId="0">
      <alignment vertical="center"/>
    </xf>
    <xf applyAlignment="true" applyBorder="false" applyFill="false" applyFont="true" applyNumberFormat="false" applyProtection="false" borderId="37" fillId="0" fontId="4" numFmtId="0" xfId="0">
      <alignment vertical="center"/>
    </xf>
    <xf applyAlignment="true" applyBorder="false" applyFill="false" applyFont="true" applyNumberFormat="true" applyProtection="false" borderId="37" fillId="0" fontId="4" numFmtId="180" xfId="0">
      <alignment vertical="center"/>
    </xf>
    <xf applyAlignment="true" applyBorder="false" applyFill="false" applyFont="true" applyNumberFormat="false" applyProtection="false" borderId="35" fillId="0" fontId="4" numFmtId="0" xfId="0">
      <alignment vertical="center"/>
    </xf>
    <xf applyAlignment="true" applyBorder="false" applyFill="false" applyFont="true" applyNumberFormat="false" applyProtection="false" borderId="38" fillId="0" fontId="4" numFmtId="0" xfId="0">
      <alignment horizontal="center" vertical="center"/>
    </xf>
    <xf applyAlignment="true" applyBorder="false" applyFill="false" applyFont="true" applyNumberFormat="false" applyProtection="false" borderId="36" fillId="0" fontId="4" numFmtId="0" xfId="0">
      <alignment horizontal="right" vertical="center"/>
    </xf>
    <xf applyAlignment="true" applyBorder="false" applyFill="false" applyFont="true" applyNumberFormat="true" applyProtection="false" borderId="40" fillId="0" fontId="4" numFmtId="175" xfId="0">
      <alignment horizontal="right" vertical="center"/>
    </xf>
    <xf applyAlignment="true" applyBorder="false" applyFill="false" applyFont="true" applyNumberFormat="true" applyProtection="false" borderId="46" fillId="0" fontId="4" numFmtId="175" xfId="0">
      <alignment vertical="center"/>
    </xf>
    <xf applyAlignment="true" applyBorder="false" applyFill="false" applyFont="true" applyNumberFormat="false" applyProtection="false" borderId="36" fillId="0" fontId="4" numFmtId="0" xfId="0">
      <alignment horizontal="right" vertical="center"/>
    </xf>
    <xf applyAlignment="true" applyBorder="false" applyFill="false" applyFont="true" applyNumberFormat="false" applyProtection="false" borderId="31" fillId="0" fontId="4" numFmtId="0" xfId="0">
      <alignment horizontal="right" vertical="center"/>
    </xf>
    <xf applyAlignment="true" applyBorder="false" applyFill="false" applyFont="true" applyNumberFormat="false" applyProtection="false" borderId="45" fillId="0" fontId="4" numFmtId="0" xfId="0">
      <alignment vertical="center"/>
    </xf>
    <xf applyAlignment="true" applyBorder="false" applyFill="false" applyFont="true" applyNumberFormat="false" applyProtection="false" borderId="46" fillId="0" fontId="4" numFmtId="0" xfId="0">
      <alignment horizontal="right" vertical="center"/>
    </xf>
    <xf applyAlignment="true" applyBorder="false" applyFill="false" applyFont="true" applyNumberFormat="false" applyProtection="false" borderId="37" fillId="0" fontId="4" numFmtId="0" xfId="0">
      <alignment horizontal="right" vertical="center"/>
    </xf>
    <xf applyAlignment="true" applyBorder="false" applyFill="false" applyFont="true" applyNumberFormat="true" applyProtection="false" borderId="37" fillId="0" fontId="4" numFmtId="175" xfId="0">
      <alignment horizontal="right" vertical="center"/>
    </xf>
    <xf applyAlignment="true" applyBorder="false" applyFill="false" applyFont="true" applyNumberFormat="true" applyProtection="false" borderId="36" fillId="0" fontId="4" numFmtId="178" xfId="0">
      <alignment vertical="center"/>
    </xf>
    <xf applyAlignment="true" applyBorder="false" applyFill="false" applyFont="true" applyNumberFormat="false" applyProtection="false" borderId="43" fillId="0" fontId="4" numFmtId="0" xfId="0">
      <alignment horizontal="center" vertical="center" wrapText="true"/>
    </xf>
    <xf applyAlignment="true" applyBorder="false" applyFill="false" applyFont="true" applyNumberFormat="false" applyProtection="false" borderId="38" fillId="0" fontId="4" numFmtId="0" xfId="0">
      <alignment horizontal="center" vertical="center" wrapText="true"/>
    </xf>
    <xf applyAlignment="true" applyBorder="false" applyFill="false" applyFont="true" applyNumberFormat="true" applyProtection="false" borderId="44" fillId="0" fontId="4" numFmtId="175" xfId="0">
      <alignment vertical="center"/>
    </xf>
    <xf applyAlignment="true" applyBorder="false" applyFill="false" applyFont="true" applyNumberFormat="true" applyProtection="false" borderId="43" fillId="0" fontId="4" numFmtId="176" xfId="0">
      <alignment vertical="center"/>
    </xf>
    <xf applyAlignment="true" applyBorder="false" applyFill="false" applyFont="true" applyNumberFormat="false" applyProtection="false" borderId="44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80" xfId="0">
      <alignment vertical="center"/>
    </xf>
    <xf applyAlignment="true" applyBorder="false" applyFill="false" applyFont="true" applyNumberFormat="false" applyProtection="false" borderId="47" fillId="0" fontId="4" numFmtId="0" xfId="0">
      <alignment horizontal="center" vertical="center"/>
    </xf>
    <xf applyAlignment="true" applyBorder="false" applyFill="false" applyFont="true" applyNumberFormat="false" applyProtection="false" borderId="47" fillId="0" fontId="4" numFmtId="0" xfId="0">
      <alignment horizontal="center" vertical="center"/>
    </xf>
    <xf applyAlignment="true" applyBorder="false" applyFill="false" applyFont="true" applyNumberFormat="false" applyProtection="false" borderId="54" fillId="0" fontId="4" numFmtId="0" xfId="0">
      <alignment horizontal="center" vertical="center" wrapText="true"/>
    </xf>
    <xf applyAlignment="true" applyBorder="false" applyFill="false" applyFont="true" applyNumberFormat="false" applyProtection="false" borderId="54" fillId="0" fontId="4" numFmtId="0" xfId="0">
      <alignment vertical="center"/>
    </xf>
    <xf applyAlignment="true" applyBorder="false" applyFill="false" applyFont="true" applyNumberFormat="true" applyProtection="false" borderId="38" fillId="0" fontId="7" numFmtId="176" xfId="0">
      <alignment horizontal="center" vertical="center"/>
    </xf>
    <xf applyAlignment="true" applyBorder="false" applyFill="false" applyFont="true" applyNumberFormat="true" applyProtection="false" borderId="55" fillId="0" fontId="4" numFmtId="175" xfId="0">
      <alignment vertical="center"/>
    </xf>
    <xf applyAlignment="true" applyBorder="false" applyFill="false" applyFont="true" applyNumberFormat="true" applyProtection="false" borderId="54" fillId="0" fontId="4" numFmtId="176" xfId="0">
      <alignment vertical="center"/>
    </xf>
    <xf applyAlignment="true" applyBorder="false" applyFill="false" applyFont="true" applyNumberFormat="false" applyProtection="false" borderId="55" fillId="0" fontId="4" numFmtId="0" xfId="0">
      <alignment horizontal="right" vertical="center"/>
    </xf>
    <xf applyAlignment="true" applyBorder="false" applyFill="false" applyFont="true" applyNumberFormat="false" applyProtection="false" borderId="47" fillId="0" fontId="4" numFmtId="0" xfId="0">
      <alignment horizontal="right" vertical="center"/>
    </xf>
    <xf applyAlignment="true" applyBorder="false" applyFill="false" applyFont="true" applyNumberFormat="true" applyProtection="false" borderId="37" fillId="0" fontId="4" numFmtId="178" xfId="0">
      <alignment vertical="center"/>
    </xf>
    <xf applyAlignment="true" applyBorder="false" applyFill="false" applyFont="true" applyNumberFormat="false" applyProtection="false" borderId="43" fillId="0" fontId="4" numFmtId="0" xfId="0">
      <alignment horizontal="center" vertical="center"/>
    </xf>
    <xf applyAlignment="true" applyBorder="false" applyFill="false" applyFont="true" applyNumberFormat="false" applyProtection="false" borderId="56" fillId="0" fontId="4" numFmtId="0" xfId="0">
      <alignment horizontal="center" vertical="center"/>
    </xf>
    <xf applyAlignment="true" applyBorder="false" applyFill="false" applyFont="true" applyNumberFormat="true" applyProtection="false" borderId="38" fillId="0" fontId="11" numFmtId="176" xfId="0">
      <alignment vertical="bottom"/>
    </xf>
    <xf applyAlignment="true" applyBorder="false" applyFill="false" applyFont="true" applyNumberFormat="true" applyProtection="false" borderId="43" fillId="0" fontId="4" numFmtId="180" xfId="0">
      <alignment vertical="center"/>
    </xf>
    <xf applyAlignment="true" applyBorder="false" applyFill="false" applyFont="true" applyNumberFormat="false" applyProtection="false" borderId="38" fillId="0" fontId="4" numFmtId="0" xfId="0">
      <alignment vertical="center"/>
    </xf>
    <xf applyAlignment="true" applyBorder="false" applyFill="false" applyFont="true" applyNumberFormat="true" applyProtection="false" borderId="43" fillId="0" fontId="4" numFmtId="180" xfId="0">
      <alignment vertical="center"/>
    </xf>
    <xf applyAlignment="true" applyBorder="false" applyFill="false" applyFont="true" applyNumberFormat="false" applyProtection="false" borderId="49" fillId="0" fontId="4" numFmtId="0" xfId="0">
      <alignment horizontal="center" vertical="bottom"/>
    </xf>
    <xf applyAlignment="true" applyBorder="false" applyFill="false" applyFont="true" applyNumberFormat="true" applyProtection="false" borderId="45" fillId="0" fontId="4" numFmtId="176" xfId="0">
      <alignment vertical="center"/>
    </xf>
    <xf applyAlignment="true" applyBorder="false" applyFill="false" applyFont="true" applyNumberFormat="true" applyProtection="false" borderId="43" fillId="0" fontId="4" numFmtId="176" xfId="0">
      <alignment vertical="center"/>
    </xf>
    <xf applyAlignment="true" applyBorder="false" applyFill="false" applyFont="true" applyNumberFormat="false" applyProtection="false" borderId="37" fillId="0" fontId="8" numFmtId="0" xfId="0">
      <alignment horizontal="center" vertical="center"/>
    </xf>
    <xf applyAlignment="true" applyBorder="false" applyFill="true" applyFont="true" applyNumberFormat="true" applyProtection="false" borderId="37" fillId="10" fontId="4" numFmtId="176" xfId="0">
      <alignment horizontal="right" vertical="center"/>
    </xf>
    <xf applyAlignment="true" applyBorder="false" applyFill="true" applyFont="true" applyNumberFormat="true" applyProtection="false" borderId="45" fillId="10" fontId="4" numFmtId="176" xfId="0">
      <alignment horizontal="right" vertical="center"/>
    </xf>
    <xf applyAlignment="true" applyBorder="false" applyFill="false" applyFont="true" applyNumberFormat="true" applyProtection="false" borderId="38" fillId="0" fontId="4" numFmtId="178" xfId="0">
      <alignment vertical="center"/>
    </xf>
    <xf applyAlignment="true" applyBorder="false" applyFill="false" applyFont="true" applyNumberFormat="true" applyProtection="false" borderId="0" fillId="0" fontId="4" numFmtId="178" xfId="0">
      <alignment horizontal="center" vertical="bottom"/>
    </xf>
    <xf applyAlignment="true" applyBorder="false" applyFill="false" applyFont="true" applyNumberFormat="true" applyProtection="false" borderId="0" fillId="0" fontId="4" numFmtId="175" xfId="0">
      <alignment vertical="center"/>
    </xf>
    <xf applyAlignment="true" applyBorder="false" applyFill="false" applyFont="true" applyNumberFormat="true" applyProtection="false" borderId="0" fillId="0" fontId="4" numFmtId="175" xfId="0">
      <alignment vertical="center"/>
    </xf>
    <xf applyAlignment="true" applyBorder="false" applyFill="false" applyFont="true" applyNumberFormat="true" applyProtection="false" borderId="0" fillId="0" fontId="4" numFmtId="178" xfId="0">
      <alignment vertical="center"/>
    </xf>
    <xf applyAlignment="true" applyBorder="false" applyFill="true" applyFont="true" applyNumberFormat="false" applyProtection="false" borderId="38" fillId="12" fontId="5" numFmtId="0" xfId="0">
      <alignment horizontal="center" vertical="center"/>
    </xf>
    <xf applyAlignment="true" applyBorder="false" applyFill="true" applyFont="true" applyNumberFormat="true" applyProtection="false" borderId="38" fillId="12" fontId="4" numFmtId="182" xfId="0">
      <alignment vertical="center"/>
    </xf>
    <xf applyAlignment="true" applyBorder="false" applyFill="true" applyFont="true" applyNumberFormat="true" applyProtection="false" borderId="38" fillId="12" fontId="4" numFmtId="176" xfId="0">
      <alignment vertical="center"/>
    </xf>
    <xf applyAlignment="true" applyBorder="false" applyFill="true" applyFont="true" applyNumberFormat="false" applyProtection="false" borderId="0" fillId="14" fontId="6" numFmtId="0" xfId="0">
      <alignment horizontal="center" vertical="center"/>
    </xf>
    <xf applyAlignment="true" applyBorder="false" applyFill="true" applyFont="true" applyNumberFormat="false" applyProtection="false" borderId="38" fillId="12" fontId="4" numFmtId="0" xfId="0">
      <alignment horizontal="center" vertical="center"/>
    </xf>
    <xf applyAlignment="true" applyBorder="false" applyFill="true" applyFont="true" applyNumberFormat="false" applyProtection="false" borderId="31" fillId="14" fontId="6" numFmtId="0" xfId="0">
      <alignment horizontal="center" vertical="center"/>
    </xf>
    <xf applyAlignment="true" applyBorder="false" applyFill="true" applyFont="true" applyNumberFormat="false" applyProtection="false" borderId="35" fillId="14" fontId="6" numFmtId="0" xfId="0">
      <alignment horizontal="center" vertical="center"/>
    </xf>
    <xf applyAlignment="true" applyBorder="false" applyFill="true" applyFont="true" applyNumberFormat="false" applyProtection="false" borderId="38" fillId="14" fontId="6" numFmtId="0" xfId="0">
      <alignment vertical="center"/>
    </xf>
    <xf applyAlignment="true" applyBorder="false" applyFill="true" applyFont="true" applyNumberFormat="false" applyProtection="false" borderId="37" fillId="14" fontId="6" numFmtId="0" xfId="0">
      <alignment horizontal="center" vertical="center"/>
    </xf>
    <xf applyAlignment="true" applyBorder="false" applyFill="true" applyFont="true" applyNumberFormat="false" applyProtection="false" borderId="38" fillId="14" fontId="6" numFmtId="0" xfId="0">
      <alignment vertical="center"/>
    </xf>
    <xf applyAlignment="true" applyBorder="false" applyFill="true" applyFont="true" applyNumberFormat="true" applyProtection="false" borderId="38" fillId="12" fontId="4" numFmtId="182" xfId="0">
      <alignment horizontal="right" vertical="center"/>
    </xf>
    <xf applyAlignment="true" applyBorder="false" applyFill="true" applyFont="true" applyNumberFormat="true" applyProtection="false" borderId="38" fillId="12" fontId="4" numFmtId="176" xfId="0">
      <alignment horizontal="right" vertical="center"/>
    </xf>
    <xf applyAlignment="true" applyBorder="false" applyFill="false" applyFont="true" applyNumberFormat="false" applyProtection="false" borderId="36" fillId="0" fontId="4" numFmtId="0" xfId="0">
      <alignment horizontal="center" vertical="center"/>
    </xf>
    <xf applyAlignment="true" applyBorder="false" applyFill="false" applyFont="true" applyNumberFormat="false" applyProtection="false" borderId="38" fillId="0" fontId="4" numFmtId="0" xfId="0">
      <alignment vertical="center" wrapText="true"/>
    </xf>
    <xf applyAlignment="true" applyBorder="false" applyFill="true" applyFont="true" applyNumberFormat="true" applyProtection="false" borderId="38" fillId="15" fontId="4" numFmtId="182" xfId="0">
      <alignment vertical="center"/>
    </xf>
    <xf applyAlignment="true" applyBorder="false" applyFill="true" applyFont="true" applyNumberFormat="true" applyProtection="false" borderId="38" fillId="15" fontId="4" numFmtId="176" xfId="0">
      <alignment vertical="center"/>
    </xf>
    <xf applyAlignment="true" applyBorder="false" applyFill="false" applyFont="true" applyNumberFormat="false" applyProtection="false" borderId="46" fillId="0" fontId="4" numFmtId="0" xfId="0">
      <alignment horizontal="center" vertical="center"/>
    </xf>
    <xf applyAlignment="true" applyBorder="false" applyFill="false" applyFont="true" applyNumberFormat="false" applyProtection="false" borderId="37" fillId="0" fontId="4" numFmtId="0" xfId="0">
      <alignment horizontal="center" vertical="center"/>
    </xf>
    <xf applyAlignment="true" applyBorder="false" applyFill="false" applyFont="true" applyNumberFormat="false" applyProtection="false" borderId="43" fillId="0" fontId="4" numFmtId="0" xfId="0">
      <alignment horizontal="center" vertical="center"/>
    </xf>
    <xf applyAlignment="true" applyBorder="false" applyFill="true" applyFont="true" applyNumberFormat="true" applyProtection="false" borderId="35" fillId="9" fontId="6" numFmtId="176" xfId="0">
      <alignment horizontal="center" vertical="center" wrapText="true"/>
    </xf>
    <xf applyAlignment="true" applyBorder="false" applyFill="true" applyFont="true" applyNumberFormat="true" applyProtection="false" borderId="38" fillId="9" fontId="6" numFmtId="176" xfId="0">
      <alignment horizontal="center" vertical="center" wrapText="true"/>
    </xf>
    <xf applyAlignment="true" applyBorder="false" applyFill="true" applyFont="true" applyNumberFormat="false" applyProtection="false" borderId="37" fillId="9" fontId="6" numFmtId="0" xfId="0">
      <alignment horizontal="center" vertical="center" wrapText="true"/>
    </xf>
    <xf applyAlignment="true" applyBorder="false" applyFill="false" applyFont="true" applyNumberFormat="false" applyProtection="false" borderId="57" fillId="0" fontId="4" numFmtId="0" xfId="0">
      <alignment horizontal="center" vertical="bottom"/>
    </xf>
    <xf applyAlignment="true" applyBorder="false" applyFill="false" applyFont="true" applyNumberFormat="false" applyProtection="false" borderId="38" fillId="0" fontId="4" numFmtId="0" xfId="0">
      <alignment horizontal="center" vertical="bottom"/>
    </xf>
    <xf applyAlignment="true" applyBorder="false" applyFill="false" applyFont="true" applyNumberFormat="false" applyProtection="false" borderId="44" fillId="0" fontId="4" numFmtId="0" xfId="0">
      <alignment horizontal="center" vertical="center"/>
    </xf>
    <xf applyAlignment="true" applyBorder="false" applyFill="false" applyFont="true" applyNumberFormat="false" applyProtection="false" borderId="39" fillId="0" fontId="4" numFmtId="0" xfId="0">
      <alignment horizontal="right" vertical="center"/>
    </xf>
    <xf applyAlignment="true" applyBorder="false" applyFill="false" applyFont="true" applyNumberFormat="false" applyProtection="false" borderId="34" fillId="0" fontId="7" numFmtId="0" xfId="0">
      <alignment horizontal="center" vertical="center"/>
    </xf>
    <xf applyAlignment="true" applyBorder="false" applyFill="false" applyFont="true" applyNumberFormat="true" applyProtection="false" borderId="36" fillId="0" fontId="4" numFmtId="175" xfId="0">
      <alignment vertical="center"/>
    </xf>
    <xf applyAlignment="true" applyBorder="false" applyFill="false" applyFont="true" applyNumberFormat="true" applyProtection="false" borderId="31" fillId="0" fontId="4" numFmtId="183" xfId="0">
      <alignment vertical="center"/>
    </xf>
    <xf applyAlignment="true" applyBorder="false" applyFill="false" applyFont="true" applyNumberFormat="true" applyProtection="false" borderId="0" fillId="0" fontId="4" numFmtId="176" xfId="0">
      <alignment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31" fillId="0" fontId="4" numFmtId="178" xfId="0">
      <alignment vertical="center"/>
    </xf>
    <xf applyAlignment="true" applyBorder="false" applyFill="true" applyFont="true" applyNumberFormat="false" applyProtection="false" borderId="0" fillId="13" fontId="4" numFmtId="0" xfId="0">
      <alignment horizontal="center" vertical="center" wrapText="true"/>
    </xf>
    <xf applyAlignment="true" applyBorder="false" applyFill="true" applyFont="true" applyNumberFormat="false" applyProtection="false" borderId="38" fillId="13" fontId="4" numFmtId="0" xfId="0">
      <alignment horizontal="center" vertical="center" wrapText="true"/>
    </xf>
    <xf applyAlignment="true" applyBorder="false" applyFill="false" applyFont="true" applyNumberFormat="false" applyProtection="false" borderId="39" fillId="0" fontId="4" numFmtId="0" xfId="0">
      <alignment vertical="center"/>
    </xf>
    <xf applyAlignment="true" applyBorder="false" applyFill="false" applyFont="true" applyNumberFormat="false" applyProtection="false" borderId="38" fillId="0" fontId="7" numFmtId="0" xfId="0">
      <alignment vertical="center"/>
    </xf>
    <xf applyAlignment="true" applyBorder="false" applyFill="false" applyFont="true" applyNumberFormat="false" applyProtection="false" borderId="57" fillId="0" fontId="4" numFmtId="0" xfId="0">
      <alignment horizontal="center" vertical="center" wrapText="true"/>
    </xf>
    <xf applyAlignment="true" applyBorder="false" applyFill="false" applyFont="true" applyNumberFormat="false" applyProtection="false" borderId="58" fillId="0" fontId="4" numFmtId="0" xfId="0">
      <alignment horizontal="center" vertical="center"/>
    </xf>
    <xf applyAlignment="true" applyBorder="false" applyFill="false" applyFont="true" applyNumberFormat="false" applyProtection="false" borderId="48" fillId="0" fontId="4" numFmtId="0" xfId="0">
      <alignment horizontal="center" vertical="center"/>
    </xf>
    <xf applyAlignment="true" applyBorder="false" applyFill="false" applyFont="true" applyNumberFormat="true" applyProtection="false" borderId="31" fillId="0" fontId="4" numFmtId="174" xfId="0">
      <alignment vertical="center"/>
    </xf>
    <xf applyAlignment="true" applyBorder="false" applyFill="false" applyFont="true" applyNumberFormat="true" applyProtection="false" borderId="31" fillId="0" fontId="4" numFmtId="176" xfId="0">
      <alignment vertical="center"/>
    </xf>
    <xf applyAlignment="true" applyBorder="false" applyFill="false" applyFont="true" applyNumberFormat="false" applyProtection="false" borderId="38" fillId="0" fontId="7" numFmtId="0" xfId="0">
      <alignment vertical="center"/>
    </xf>
    <xf applyAlignment="true" applyBorder="false" applyFill="false" applyFont="true" applyNumberFormat="false" applyProtection="false" borderId="44" fillId="0" fontId="4" numFmtId="0" xfId="0">
      <alignment horizontal="center" vertical="center"/>
    </xf>
    <xf applyAlignment="true" applyBorder="false" applyFill="false" applyFont="true" applyNumberFormat="false" applyProtection="false" borderId="51" fillId="0" fontId="4" numFmtId="0" xfId="0">
      <alignment vertical="center"/>
    </xf>
    <xf applyAlignment="true" applyBorder="false" applyFill="false" applyFont="true" applyNumberFormat="false" applyProtection="false" borderId="43" fillId="0" fontId="4" numFmtId="0" xfId="0">
      <alignment horizontal="center" vertical="center"/>
    </xf>
    <xf applyAlignment="true" applyBorder="false" applyFill="false" applyFont="true" applyNumberFormat="false" applyProtection="false" borderId="55" fillId="0" fontId="4" numFmtId="0" xfId="0">
      <alignment horizontal="center" vertical="center"/>
    </xf>
    <xf applyAlignment="true" applyBorder="false" applyFill="false" applyFont="true" applyNumberFormat="true" applyProtection="false" borderId="43" fillId="0" fontId="4" numFmtId="175" xfId="0">
      <alignment horizontal="right" vertical="center"/>
    </xf>
    <xf applyAlignment="true" applyBorder="false" applyFill="false" applyFont="true" applyNumberFormat="true" applyProtection="false" borderId="38" fillId="0" fontId="4" numFmtId="178" xfId="0">
      <alignment vertical="center"/>
    </xf>
    <xf applyAlignment="true" applyBorder="false" applyFill="false" applyFont="true" applyNumberFormat="false" applyProtection="false" borderId="47" fillId="0" fontId="4" numFmtId="0" xfId="0">
      <alignment horizontal="center" vertical="center"/>
    </xf>
    <xf applyAlignment="true" applyBorder="false" applyFill="true" applyFont="true" applyNumberFormat="true" applyProtection="false" borderId="47" fillId="10" fontId="4" numFmtId="176" xfId="0">
      <alignment vertical="center"/>
    </xf>
    <xf applyAlignment="true" applyBorder="false" applyFill="false" applyFont="true" applyNumberFormat="false" applyProtection="false" borderId="56" fillId="0" fontId="4" numFmtId="0" xfId="0">
      <alignment horizontal="center" vertical="center"/>
    </xf>
    <xf applyAlignment="true" applyBorder="false" applyFill="false" applyFont="true" applyNumberFormat="false" applyProtection="false" borderId="59" fillId="0" fontId="4" numFmtId="0" xfId="0">
      <alignment horizontal="center" vertical="center"/>
    </xf>
    <xf applyAlignment="true" applyBorder="false" applyFill="false" applyFont="true" applyNumberFormat="false" applyProtection="false" borderId="47" fillId="0" fontId="11" numFmtId="0" xfId="0">
      <alignment horizontal="center" vertical="center" wrapText="true"/>
    </xf>
    <xf applyAlignment="true" applyBorder="false" applyFill="false" applyFont="true" applyNumberFormat="false" applyProtection="false" borderId="38" fillId="0" fontId="11" numFmtId="0" xfId="0">
      <alignment horizontal="center" vertical="center" wrapText="true"/>
    </xf>
    <xf applyAlignment="true" applyBorder="false" applyFill="false" applyFont="true" applyNumberFormat="false" applyProtection="false" borderId="6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17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31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61" fillId="16" fontId="2" numFmtId="0" xfId="0">
      <alignment horizontal="center" vertical="center"/>
    </xf>
    <xf applyAlignment="true" applyBorder="false" applyFill="true" applyFont="true" applyNumberFormat="false" applyProtection="false" borderId="61" fillId="16" fontId="2" numFmtId="0" xfId="0">
      <alignment horizontal="center" vertical="center"/>
    </xf>
    <xf applyAlignment="true" applyBorder="false" applyFill="true" applyFont="true" applyNumberFormat="false" applyProtection="false" borderId="61" fillId="16" fontId="2" numFmtId="0" xfId="0">
      <alignment horizontal="center" vertical="center" wrapText="true"/>
    </xf>
    <xf applyAlignment="true" applyBorder="false" applyFill="true" applyFont="true" applyNumberFormat="true" applyProtection="false" borderId="61" fillId="16" fontId="2" numFmtId="184" xfId="0">
      <alignment horizontal="center" vertical="center"/>
    </xf>
    <xf applyAlignment="true" applyBorder="false" applyFill="true" applyFont="true" applyNumberFormat="true" applyProtection="false" borderId="61" fillId="16" fontId="2" numFmtId="185" xfId="0">
      <alignment horizontal="center" vertical="center" wrapText="true"/>
    </xf>
    <xf applyAlignment="true" applyBorder="false" applyFill="true" applyFont="true" applyNumberFormat="false" applyProtection="false" borderId="61" fillId="16" fontId="6" numFmtId="0" xfId="0">
      <alignment horizontal="center" vertical="center"/>
    </xf>
    <xf applyAlignment="true" applyBorder="false" applyFill="true" applyFont="true" applyNumberFormat="false" applyProtection="false" borderId="62" fillId="16" fontId="6" numFmtId="0" xfId="0">
      <alignment horizontal="center" vertical="center"/>
    </xf>
    <xf applyAlignment="true" applyBorder="false" applyFill="true" applyFont="true" applyNumberFormat="true" applyProtection="false" borderId="61" fillId="16" fontId="2" numFmtId="185" xfId="0">
      <alignment horizontal="center" vertical="center"/>
    </xf>
    <xf applyAlignment="true" applyBorder="false" applyFill="true" applyFont="true" applyNumberFormat="false" applyProtection="false" borderId="61" fillId="16" fontId="6" numFmtId="0" xfId="0">
      <alignment horizontal="center" vertical="center" wrapText="true"/>
    </xf>
    <xf applyAlignment="true" applyBorder="false" applyFill="false" applyFont="true" applyNumberFormat="false" applyProtection="false" borderId="61" fillId="0" fontId="4" numFmtId="0" xfId="0">
      <alignment horizontal="center" vertical="center"/>
    </xf>
    <xf applyAlignment="true" applyBorder="false" applyFill="false" applyFont="true" applyNumberFormat="false" applyProtection="false" borderId="63" fillId="0" fontId="11" numFmtId="0" xfId="0">
      <alignment horizontal="center" vertical="bottom"/>
    </xf>
    <xf applyAlignment="true" applyBorder="false" applyFill="false" applyFont="true" applyNumberFormat="false" applyProtection="false" borderId="64" fillId="0" fontId="11" numFmtId="0" xfId="0">
      <alignment horizontal="center" vertical="center"/>
    </xf>
    <xf applyAlignment="true" applyBorder="false" applyFill="false" applyFont="true" applyNumberFormat="true" applyProtection="false" borderId="64" fillId="0" fontId="4" numFmtId="186" xfId="0">
      <alignment horizontal="center" vertical="center"/>
    </xf>
    <xf applyAlignment="true" applyBorder="false" applyFill="false" applyFont="true" applyNumberFormat="true" applyProtection="false" borderId="64" fillId="0" fontId="4" numFmtId="186" xfId="0">
      <alignment horizontal="center" vertical="center"/>
    </xf>
    <xf applyAlignment="true" applyBorder="false" applyFill="false" applyFont="true" applyNumberFormat="false" applyProtection="false" borderId="61" fillId="0" fontId="4" numFmtId="0" xfId="0">
      <alignment vertical="center"/>
    </xf>
    <xf applyAlignment="true" applyBorder="false" applyFill="false" applyFont="true" applyNumberFormat="true" applyProtection="false" borderId="61" fillId="0" fontId="4" numFmtId="187" xfId="0">
      <alignment vertical="center"/>
    </xf>
    <xf applyAlignment="true" applyBorder="false" applyFill="false" applyFont="true" applyNumberFormat="true" applyProtection="false" borderId="65" fillId="0" fontId="4" numFmtId="185" xfId="0">
      <alignment vertical="center"/>
    </xf>
    <xf applyAlignment="true" applyBorder="false" applyFill="false" applyFont="true" applyNumberFormat="true" applyProtection="false" borderId="61" fillId="0" fontId="4" numFmtId="188" xfId="0">
      <alignment vertical="center"/>
    </xf>
    <xf applyAlignment="true" applyBorder="false" applyFill="false" applyFont="true" applyNumberFormat="true" applyProtection="false" borderId="66" fillId="0" fontId="4" numFmtId="185" xfId="0">
      <alignment vertical="center"/>
    </xf>
    <xf applyAlignment="true" applyBorder="false" applyFill="true" applyFont="true" applyNumberFormat="true" applyProtection="false" borderId="61" fillId="17" fontId="4" numFmtId="185" xfId="0">
      <alignment horizontal="right" vertical="center"/>
    </xf>
    <xf applyAlignment="true" applyBorder="false" applyFill="true" applyFont="true" applyNumberFormat="true" applyProtection="false" borderId="61" fillId="18" fontId="4" numFmtId="185" xfId="0">
      <alignment vertical="center"/>
    </xf>
    <xf applyAlignment="true" applyBorder="false" applyFill="false" applyFont="true" applyNumberFormat="true" applyProtection="false" borderId="61" fillId="0" fontId="4" numFmtId="188" xfId="0">
      <alignment vertical="center"/>
    </xf>
    <xf applyAlignment="true" applyBorder="false" applyFill="true" applyFont="true" applyNumberFormat="false" applyProtection="false" borderId="61" fillId="18" fontId="4" numFmtId="0" xfId="0">
      <alignment horizontal="center" vertical="center"/>
    </xf>
    <xf applyAlignment="true" applyBorder="false" applyFill="true" applyFont="true" applyNumberFormat="true" applyProtection="false" borderId="61" fillId="17" fontId="4" numFmtId="186" xfId="0">
      <alignment vertical="center"/>
    </xf>
    <xf applyAlignment="true" applyBorder="false" applyFill="true" applyFont="true" applyNumberFormat="true" applyProtection="false" borderId="65" fillId="17" fontId="4" numFmtId="186" xfId="0">
      <alignment vertical="center"/>
    </xf>
    <xf applyAlignment="true" applyBorder="false" applyFill="true" applyFont="true" applyNumberFormat="true" applyProtection="false" borderId="65" fillId="17" fontId="4" numFmtId="189" xfId="0">
      <alignment vertical="center"/>
    </xf>
    <xf applyAlignment="true" applyBorder="false" applyFill="false" applyFont="true" applyNumberFormat="true" applyProtection="false" borderId="61" fillId="0" fontId="4" numFmtId="189" xfId="0">
      <alignment vertical="center"/>
    </xf>
    <xf applyAlignment="true" applyBorder="false" applyFill="false" applyFont="true" applyNumberFormat="true" applyProtection="false" borderId="61" fillId="0" fontId="4" numFmtId="190" xfId="0">
      <alignment vertical="center"/>
    </xf>
    <xf applyAlignment="true" applyBorder="false" applyFill="false" applyFont="true" applyNumberFormat="false" applyProtection="false" borderId="61" fillId="0" fontId="4" numFmtId="0" xfId="0">
      <alignment vertical="center"/>
    </xf>
    <xf applyAlignment="true" applyBorder="false" applyFill="false" applyFont="true" applyNumberFormat="false" applyProtection="false" borderId="61" fillId="0" fontId="4" numFmtId="0" xfId="0">
      <alignment horizontal="center" vertical="center"/>
    </xf>
    <xf applyAlignment="true" applyBorder="false" applyFill="false" applyFont="true" applyNumberFormat="true" applyProtection="false" borderId="64" fillId="0" fontId="4" numFmtId="186" xfId="0">
      <alignment horizontal="center" vertical="center"/>
    </xf>
    <xf applyAlignment="true" applyBorder="false" applyFill="false" applyFont="true" applyNumberFormat="true" applyProtection="false" borderId="61" fillId="0" fontId="4" numFmtId="186" xfId="0">
      <alignment vertical="center"/>
    </xf>
    <xf applyAlignment="true" applyBorder="false" applyFill="false" applyFont="true" applyNumberFormat="false" applyProtection="false" borderId="61" fillId="0" fontId="4" numFmtId="0" xfId="0">
      <alignment horizontal="right" vertical="center"/>
    </xf>
    <xf applyAlignment="true" applyBorder="false" applyFill="false" applyFont="true" applyNumberFormat="true" applyProtection="false" borderId="61" fillId="0" fontId="4" numFmtId="185" xfId="0">
      <alignment vertical="center"/>
    </xf>
    <xf applyAlignment="true" applyBorder="false" applyFill="false" applyFont="true" applyNumberFormat="false" applyProtection="false" borderId="61" fillId="0" fontId="4" numFmtId="0" xfId="0">
      <alignment horizontal="center" vertical="center"/>
    </xf>
    <xf applyAlignment="true" applyBorder="false" applyFill="false" applyFont="true" applyNumberFormat="false" applyProtection="false" borderId="62" fillId="0" fontId="11" numFmtId="0" xfId="0">
      <alignment horizontal="center" vertical="bottom"/>
    </xf>
    <xf applyAlignment="true" applyBorder="false" applyFill="false" applyFont="true" applyNumberFormat="true" applyProtection="false" borderId="0" fillId="0" fontId="11" numFmtId="186" xfId="0">
      <alignment vertical="bottom"/>
    </xf>
    <xf applyAlignment="true" applyBorder="false" applyFill="false" applyFont="true" applyNumberFormat="false" applyProtection="false" borderId="61" fillId="0" fontId="4" numFmtId="0" xfId="0">
      <alignment vertical="center"/>
    </xf>
    <xf applyAlignment="true" applyBorder="false" applyFill="false" applyFont="true" applyNumberFormat="true" applyProtection="false" borderId="67" fillId="0" fontId="4" numFmtId="186" xfId="0">
      <alignment vertical="center"/>
    </xf>
    <xf applyAlignment="true" applyBorder="false" applyFill="false" applyFont="true" applyNumberFormat="true" applyProtection="false" borderId="68" fillId="0" fontId="4" numFmtId="186" xfId="0">
      <alignment vertical="center"/>
    </xf>
    <xf applyAlignment="true" applyBorder="false" applyFill="false" applyFont="true" applyNumberFormat="true" applyProtection="false" borderId="68" fillId="0" fontId="11" numFmtId="186" xfId="0">
      <alignment vertical="bottom"/>
    </xf>
    <xf applyAlignment="true" applyBorder="false" applyFill="false" applyFont="true" applyNumberFormat="false" applyProtection="false" borderId="66" fillId="0" fontId="4" numFmtId="0" xfId="0">
      <alignment vertical="center"/>
    </xf>
    <xf applyAlignment="true" applyBorder="false" applyFill="false" applyFont="true" applyNumberFormat="true" applyProtection="false" borderId="69" fillId="0" fontId="4" numFmtId="185" xfId="0">
      <alignment vertical="center"/>
    </xf>
    <xf applyAlignment="true" applyBorder="false" applyFill="false" applyFont="true" applyNumberFormat="false" applyProtection="false" borderId="62" fillId="0" fontId="11" numFmtId="0" xfId="0">
      <alignment horizontal="center" vertical="bottom"/>
    </xf>
    <xf applyAlignment="true" applyBorder="false" applyFill="false" applyFont="true" applyNumberFormat="true" applyProtection="false" borderId="70" fillId="0" fontId="4" numFmtId="186" xfId="0">
      <alignment vertical="center"/>
    </xf>
    <xf applyAlignment="true" applyBorder="false" applyFill="false" applyFont="true" applyNumberFormat="true" applyProtection="false" borderId="61" fillId="0" fontId="4" numFmtId="186" xfId="0">
      <alignment vertical="center"/>
    </xf>
    <xf applyAlignment="true" applyBorder="false" applyFill="false" applyFont="true" applyNumberFormat="false" applyProtection="false" borderId="71" fillId="0" fontId="11" numFmtId="0" xfId="0">
      <alignment horizontal="center" vertical="bottom"/>
    </xf>
    <xf applyAlignment="true" applyBorder="false" applyFill="false" applyFont="true" applyNumberFormat="false" applyProtection="false" borderId="71" fillId="0" fontId="11" numFmtId="0" xfId="0">
      <alignment horizontal="center" vertical="bottom"/>
    </xf>
    <xf applyAlignment="true" applyBorder="false" applyFill="false" applyFont="true" applyNumberFormat="true" applyProtection="false" borderId="72" fillId="0" fontId="4" numFmtId="186" xfId="0">
      <alignment horizontal="center" vertical="center"/>
    </xf>
    <xf applyAlignment="true" applyBorder="false" applyFill="false" applyFont="true" applyNumberFormat="true" applyProtection="false" borderId="67" fillId="0" fontId="4" numFmtId="189" xfId="0">
      <alignment vertical="center"/>
    </xf>
    <xf applyAlignment="true" applyBorder="false" applyFill="false" applyFont="true" applyNumberFormat="false" applyProtection="false" borderId="73" fillId="0" fontId="11" numFmtId="0" xfId="0">
      <alignment horizontal="center" vertical="center"/>
    </xf>
    <xf applyAlignment="true" applyBorder="false" applyFill="false" applyFont="true" applyNumberFormat="true" applyProtection="false" borderId="68" fillId="0" fontId="4" numFmtId="186" xfId="0">
      <alignment horizontal="center" vertical="center"/>
    </xf>
    <xf applyAlignment="true" applyBorder="false" applyFill="false" applyFont="true" applyNumberFormat="true" applyProtection="false" borderId="74" fillId="0" fontId="4" numFmtId="186" xfId="0">
      <alignment horizontal="center" vertical="center"/>
    </xf>
    <xf applyAlignment="true" applyBorder="false" applyFill="false" applyFont="true" applyNumberFormat="false" applyProtection="false" borderId="68" fillId="0" fontId="4" numFmtId="0" xfId="0">
      <alignment vertical="center"/>
    </xf>
    <xf applyAlignment="true" applyBorder="false" applyFill="false" applyFont="true" applyNumberFormat="true" applyProtection="false" borderId="67" fillId="0" fontId="4" numFmtId="187" xfId="0">
      <alignment vertical="center"/>
    </xf>
    <xf applyAlignment="true" applyBorder="false" applyFill="false" applyFont="true" applyNumberFormat="true" applyProtection="false" borderId="75" fillId="0" fontId="4" numFmtId="185" xfId="0">
      <alignment vertical="center"/>
    </xf>
    <xf applyAlignment="true" applyBorder="false" applyFill="false" applyFont="true" applyNumberFormat="true" applyProtection="false" borderId="67" fillId="0" fontId="4" numFmtId="188" xfId="0">
      <alignment vertical="center"/>
    </xf>
    <xf applyAlignment="true" applyBorder="false" applyFill="false" applyFont="true" applyNumberFormat="true" applyProtection="false" borderId="76" fillId="0" fontId="4" numFmtId="185" xfId="0">
      <alignment vertical="center"/>
    </xf>
    <xf applyAlignment="true" applyBorder="false" applyFill="false" applyFont="true" applyNumberFormat="true" applyProtection="false" borderId="77" fillId="0" fontId="4" numFmtId="186" xfId="0">
      <alignment horizontal="right" vertical="center"/>
    </xf>
    <xf applyAlignment="true" applyBorder="false" applyFill="false" applyFont="true" applyNumberFormat="false" applyProtection="false" borderId="77" fillId="0" fontId="4" numFmtId="0" xfId="0">
      <alignment horizontal="right" vertical="center"/>
    </xf>
    <xf applyAlignment="true" applyBorder="false" applyFill="true" applyFont="true" applyNumberFormat="true" applyProtection="false" borderId="67" fillId="17" fontId="4" numFmtId="185" xfId="0">
      <alignment horizontal="right" vertical="center"/>
    </xf>
    <xf applyAlignment="true" applyBorder="false" applyFill="false" applyFont="true" applyNumberFormat="true" applyProtection="false" borderId="67" fillId="0" fontId="4" numFmtId="185" xfId="0">
      <alignment vertical="center"/>
    </xf>
    <xf applyAlignment="true" applyBorder="false" applyFill="false" applyFont="true" applyNumberFormat="false" applyProtection="false" borderId="67" fillId="0" fontId="4" numFmtId="0" xfId="0">
      <alignment horizontal="center" vertical="center"/>
    </xf>
    <xf applyAlignment="true" applyBorder="false" applyFill="true" applyFont="true" applyNumberFormat="true" applyProtection="false" borderId="67" fillId="17" fontId="4" numFmtId="186" xfId="0">
      <alignment vertical="center"/>
    </xf>
    <xf applyAlignment="true" applyBorder="false" applyFill="true" applyFont="true" applyNumberFormat="true" applyProtection="false" borderId="75" fillId="17" fontId="4" numFmtId="186" xfId="0">
      <alignment vertical="center"/>
    </xf>
    <xf applyAlignment="true" applyBorder="false" applyFill="true" applyFont="true" applyNumberFormat="true" applyProtection="false" borderId="68" fillId="17" fontId="4" numFmtId="191" xfId="0">
      <alignment vertical="center"/>
    </xf>
    <xf applyAlignment="true" applyBorder="false" applyFill="false" applyFont="true" applyNumberFormat="true" applyProtection="false" borderId="73" fillId="0" fontId="4" numFmtId="190" xfId="0">
      <alignment horizontal="right" vertical="center"/>
    </xf>
    <xf applyAlignment="true" applyBorder="false" applyFill="false" applyFont="true" applyNumberFormat="false" applyProtection="false" borderId="68" fillId="0" fontId="4" numFmtId="0" xfId="0">
      <alignment horizontal="right" vertical="center"/>
    </xf>
    <xf applyAlignment="true" applyBorder="false" applyFill="false" applyFont="true" applyNumberFormat="true" applyProtection="false" borderId="68" fillId="0" fontId="4" numFmtId="190" xfId="0">
      <alignment horizontal="right" vertical="center"/>
    </xf>
    <xf applyAlignment="true" applyBorder="false" applyFill="false" applyFont="true" applyNumberFormat="false" applyProtection="false" borderId="73" fillId="0" fontId="11" numFmtId="0" xfId="0">
      <alignment horizontal="center" vertical="center"/>
    </xf>
    <xf applyAlignment="true" applyBorder="false" applyFill="false" applyFont="true" applyNumberFormat="true" applyProtection="false" borderId="78" fillId="0" fontId="4" numFmtId="186" xfId="0">
      <alignment horizontal="center" vertical="center"/>
    </xf>
    <xf applyAlignment="true" applyBorder="false" applyFill="false" applyFont="true" applyNumberFormat="false" applyProtection="false" borderId="73" fillId="0" fontId="4" numFmtId="0" xfId="0">
      <alignment vertical="center"/>
    </xf>
    <xf applyAlignment="true" applyBorder="false" applyFill="false" applyFont="true" applyNumberFormat="true" applyProtection="false" borderId="68" fillId="0" fontId="4" numFmtId="187" xfId="0">
      <alignment vertical="center"/>
    </xf>
    <xf applyAlignment="true" applyBorder="false" applyFill="false" applyFont="true" applyNumberFormat="true" applyProtection="false" borderId="68" fillId="0" fontId="4" numFmtId="185" xfId="0">
      <alignment vertical="center"/>
    </xf>
    <xf applyAlignment="true" applyBorder="false" applyFill="false" applyFont="true" applyNumberFormat="true" applyProtection="false" borderId="68" fillId="0" fontId="4" numFmtId="188" xfId="0">
      <alignment vertical="center"/>
    </xf>
    <xf applyAlignment="true" applyBorder="false" applyFill="false" applyFont="true" applyNumberFormat="true" applyProtection="false" borderId="68" fillId="0" fontId="4" numFmtId="185" xfId="0">
      <alignment vertical="center"/>
    </xf>
    <xf applyAlignment="true" applyBorder="false" applyFill="false" applyFont="true" applyNumberFormat="true" applyProtection="false" borderId="68" fillId="0" fontId="4" numFmtId="186" xfId="0">
      <alignment horizontal="right" vertical="center"/>
    </xf>
    <xf applyAlignment="true" applyBorder="false" applyFill="false" applyFont="true" applyNumberFormat="false" applyProtection="false" borderId="68" fillId="0" fontId="4" numFmtId="0" xfId="0">
      <alignment horizontal="right" vertical="center"/>
    </xf>
    <xf applyAlignment="true" applyBorder="false" applyFill="true" applyFont="true" applyNumberFormat="true" applyProtection="false" borderId="68" fillId="17" fontId="4" numFmtId="185" xfId="0">
      <alignment horizontal="right" vertical="center"/>
    </xf>
    <xf applyAlignment="true" applyBorder="false" applyFill="false" applyFont="true" applyNumberFormat="true" applyProtection="false" borderId="68" fillId="0" fontId="4" numFmtId="185" xfId="0">
      <alignment vertical="center"/>
    </xf>
    <xf applyAlignment="true" applyBorder="false" applyFill="false" applyFont="true" applyNumberFormat="false" applyProtection="false" borderId="76" fillId="0" fontId="4" numFmtId="0" xfId="0">
      <alignment horizontal="center" vertical="center"/>
    </xf>
    <xf applyAlignment="true" applyBorder="false" applyFill="true" applyFont="true" applyNumberFormat="true" applyProtection="false" borderId="68" fillId="17" fontId="4" numFmtId="186" xfId="0">
      <alignment vertical="center"/>
    </xf>
    <xf applyAlignment="true" applyBorder="false" applyFill="true" applyFont="true" applyNumberFormat="true" applyProtection="false" borderId="74" fillId="17" fontId="4" numFmtId="19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18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70" fillId="19" fontId="5" numFmtId="0" xfId="0">
      <alignment horizontal="center" vertical="center"/>
    </xf>
    <xf applyAlignment="true" applyBorder="false" applyFill="true" applyFont="true" applyNumberFormat="true" applyProtection="false" borderId="61" fillId="19" fontId="4" numFmtId="192" xfId="0">
      <alignment horizontal="right" vertical="center"/>
    </xf>
    <xf applyAlignment="true" applyBorder="false" applyFill="true" applyFont="true" applyNumberFormat="true" applyProtection="false" borderId="70" fillId="19" fontId="5" numFmtId="18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190" xfId="0">
      <alignment horizontal="right" vertical="center"/>
    </xf>
    <xf applyAlignment="true" applyBorder="false" applyFill="true" applyFont="true" applyNumberFormat="false" applyProtection="false" borderId="61" fillId="19" fontId="4" numFmtId="0" xfId="0">
      <alignment horizontal="center" vertical="center"/>
    </xf>
    <xf applyAlignment="true" applyBorder="false" applyFill="true" applyFont="true" applyNumberFormat="true" applyProtection="false" borderId="61" fillId="19" fontId="4" numFmtId="186" xfId="0">
      <alignment horizontal="right" vertical="center"/>
    </xf>
    <xf applyAlignment="true" applyBorder="false" applyFill="true" applyFont="true" applyNumberFormat="true" applyProtection="false" borderId="0" fillId="17" fontId="4" numFmtId="186" xfId="0">
      <alignment vertical="center"/>
    </xf>
    <xf applyAlignment="true" applyBorder="false" applyFill="true" applyFont="true" applyNumberFormat="true" applyProtection="false" borderId="61" fillId="19" fontId="4" numFmtId="191" xfId="0">
      <alignment horizontal="right" vertical="center"/>
    </xf>
    <xf applyAlignment="true" applyBorder="false" applyFill="false" applyFont="true" applyNumberFormat="true" applyProtection="false" borderId="0" fillId="0" fontId="4" numFmtId="186" xfId="0">
      <alignment horizontal="right" vertical="center"/>
    </xf>
    <xf applyAlignment="true" applyBorder="false" applyFill="true" applyFont="true" applyNumberFormat="false" applyProtection="false" borderId="61" fillId="16" fontId="6" numFmtId="0" xfId="0">
      <alignment horizontal="center" vertical="center"/>
    </xf>
    <xf applyAlignment="true" applyBorder="false" applyFill="true" applyFont="true" applyNumberFormat="true" applyProtection="false" borderId="61" fillId="16" fontId="6" numFmtId="184" xfId="0">
      <alignment horizontal="center" vertical="center"/>
    </xf>
    <xf applyAlignment="true" applyBorder="false" applyFill="true" applyFont="true" applyNumberFormat="true" applyProtection="false" borderId="61" fillId="16" fontId="6" numFmtId="185" xfId="0">
      <alignment horizontal="center" vertical="center" wrapText="true"/>
    </xf>
    <xf applyAlignment="true" applyBorder="false" applyFill="true" applyFont="true" applyNumberFormat="false" applyProtection="false" borderId="0" fillId="16" fontId="6" numFmtId="0" xfId="0">
      <alignment horizontal="center" vertical="center"/>
    </xf>
    <xf applyAlignment="true" applyBorder="false" applyFill="true" applyFont="true" applyNumberFormat="true" applyProtection="false" borderId="66" fillId="16" fontId="6" numFmtId="185" xfId="0">
      <alignment horizontal="center" vertical="center"/>
    </xf>
    <xf applyAlignment="true" applyBorder="false" applyFill="true" applyFont="true" applyNumberFormat="true" applyProtection="false" borderId="61" fillId="16" fontId="6" numFmtId="186" xfId="0">
      <alignment horizontal="center" vertical="center" wrapText="true"/>
    </xf>
    <xf applyAlignment="true" applyBorder="false" applyFill="true" applyFont="true" applyNumberFormat="false" applyProtection="false" borderId="67" fillId="16" fontId="6" numFmtId="0" xfId="0">
      <alignment horizontal="center" vertical="center"/>
    </xf>
    <xf applyAlignment="true" applyBorder="false" applyFill="true" applyFont="true" applyNumberFormat="true" applyProtection="false" borderId="67" fillId="16" fontId="6" numFmtId="184" xfId="0">
      <alignment horizontal="center" vertical="center"/>
    </xf>
    <xf applyAlignment="true" applyBorder="false" applyFill="true" applyFont="true" applyNumberFormat="true" applyProtection="false" borderId="67" fillId="16" fontId="6" numFmtId="185" xfId="0">
      <alignment horizontal="center" vertical="center" wrapText="true"/>
    </xf>
    <xf applyAlignment="true" applyBorder="false" applyFill="true" applyFont="true" applyNumberFormat="true" applyProtection="false" borderId="67" fillId="16" fontId="2" numFmtId="185" xfId="0">
      <alignment horizontal="center" vertical="center" wrapText="true"/>
    </xf>
    <xf applyAlignment="true" applyBorder="false" applyFill="false" applyFont="true" applyNumberFormat="false" applyProtection="false" borderId="65" fillId="0" fontId="4" numFmtId="0" xfId="0">
      <alignment horizontal="center" vertical="center"/>
    </xf>
    <xf applyAlignment="true" applyBorder="false" applyFill="false" applyFont="true" applyNumberFormat="false" applyProtection="false" borderId="68" fillId="0" fontId="4" numFmtId="0" xfId="0">
      <alignment vertical="center"/>
    </xf>
    <xf applyAlignment="true" applyBorder="false" applyFill="false" applyFont="true" applyNumberFormat="false" applyProtection="false" borderId="66" fillId="0" fontId="4" numFmtId="0" xfId="0">
      <alignment vertical="center"/>
    </xf>
    <xf applyAlignment="true" applyBorder="false" applyFill="false" applyFont="true" applyNumberFormat="false" applyProtection="false" borderId="79" fillId="0" fontId="4" numFmtId="0" xfId="0">
      <alignment horizontal="center" vertical="bottom"/>
    </xf>
    <xf applyAlignment="true" applyBorder="false" applyFill="false" applyFont="true" applyNumberFormat="false" applyProtection="false" borderId="65" fillId="0" fontId="4" numFmtId="0" xfId="0">
      <alignment horizontal="right" vertical="center"/>
    </xf>
    <xf applyAlignment="true" applyBorder="false" applyFill="false" applyFont="true" applyNumberFormat="true" applyProtection="false" borderId="68" fillId="0" fontId="7" numFmtId="188" xfId="0">
      <alignment horizontal="center" vertical="center"/>
    </xf>
    <xf applyAlignment="true" applyBorder="false" applyFill="false" applyFont="true" applyNumberFormat="true" applyProtection="false" borderId="65" fillId="0" fontId="4" numFmtId="186" xfId="0">
      <alignment vertical="center"/>
    </xf>
    <xf applyAlignment="true" applyBorder="false" applyFill="false" applyFont="true" applyNumberFormat="true" applyProtection="false" borderId="68" fillId="0" fontId="4" numFmtId="186" xfId="0">
      <alignment vertical="center"/>
    </xf>
    <xf applyAlignment="true" applyBorder="false" applyFill="false" applyFont="true" applyNumberFormat="true" applyProtection="false" borderId="80" fillId="0" fontId="4" numFmtId="188" xfId="0">
      <alignment vertical="center" wrapText="true"/>
    </xf>
    <xf applyAlignment="true" applyBorder="false" applyFill="false" applyFont="true" applyNumberFormat="true" applyProtection="false" borderId="61" fillId="0" fontId="4" numFmtId="185" xfId="0">
      <alignment horizontal="right" vertical="center"/>
    </xf>
    <xf applyAlignment="true" applyBorder="false" applyFill="false" applyFont="true" applyNumberFormat="false" applyProtection="false" borderId="61" fillId="0" fontId="8" numFmtId="0" xfId="0">
      <alignment horizontal="center" vertical="center"/>
    </xf>
    <xf applyAlignment="true" applyBorder="false" applyFill="true" applyFont="true" applyNumberFormat="true" applyProtection="false" borderId="61" fillId="17" fontId="4" numFmtId="186" xfId="0">
      <alignment horizontal="right" vertical="center"/>
    </xf>
    <xf applyAlignment="true" applyBorder="false" applyFill="true" applyFont="true" applyNumberFormat="true" applyProtection="false" borderId="65" fillId="17" fontId="4" numFmtId="186" xfId="0">
      <alignment horizontal="right" vertical="center"/>
    </xf>
    <xf applyAlignment="true" applyBorder="false" applyFill="false" applyFont="true" applyNumberFormat="true" applyProtection="false" borderId="68" fillId="0" fontId="4" numFmtId="190" xfId="0">
      <alignment vertical="center"/>
    </xf>
    <xf applyAlignment="true" applyBorder="false" applyFill="false" applyFont="true" applyNumberFormat="true" applyProtection="false" borderId="66" fillId="0" fontId="4" numFmtId="190" xfId="0">
      <alignment vertical="center"/>
    </xf>
    <xf applyAlignment="true" applyBorder="false" applyFill="false" applyFont="true" applyNumberFormat="true" applyProtection="false" borderId="65" fillId="0" fontId="4" numFmtId="186" xfId="0">
      <alignment vertical="center"/>
    </xf>
    <xf applyAlignment="true" applyBorder="false" applyFill="false" applyFont="true" applyNumberFormat="true" applyProtection="false" borderId="68" fillId="0" fontId="4" numFmtId="190" xfId="0">
      <alignment vertical="center"/>
    </xf>
    <xf applyAlignment="true" applyBorder="false" applyFill="false" applyFont="true" applyNumberFormat="true" applyProtection="false" borderId="66" fillId="0" fontId="4" numFmtId="189" xfId="0">
      <alignment vertical="center"/>
    </xf>
    <xf applyAlignment="true" applyBorder="false" applyFill="false" applyFont="true" applyNumberFormat="true" applyProtection="false" borderId="61" fillId="0" fontId="4" numFmtId="189" xfId="0">
      <alignment vertical="center"/>
    </xf>
    <xf applyAlignment="true" applyBorder="false" applyFill="true" applyFont="true" applyNumberFormat="true" applyProtection="false" borderId="80" fillId="20" fontId="4" numFmtId="188" xfId="0">
      <alignment vertical="center" wrapText="true"/>
    </xf>
    <xf applyAlignment="true" applyBorder="false" applyFill="false" applyFont="true" applyNumberFormat="false" applyProtection="false" borderId="66" fillId="0" fontId="4" numFmtId="0" xfId="0">
      <alignment vertical="center"/>
    </xf>
    <xf applyAlignment="true" applyBorder="false" applyFill="false" applyFont="true" applyNumberFormat="false" applyProtection="false" borderId="67" fillId="0" fontId="4" numFmtId="0" xfId="0">
      <alignment horizontal="center" vertical="center"/>
    </xf>
    <xf applyAlignment="true" applyBorder="false" applyFill="false" applyFont="true" applyNumberFormat="false" applyProtection="false" borderId="70" fillId="0" fontId="4" numFmtId="0" xfId="0">
      <alignment horizontal="center" vertical="center"/>
    </xf>
    <xf applyAlignment="true" applyBorder="false" applyFill="false" applyFont="true" applyNumberFormat="false" applyProtection="false" borderId="68" fillId="0" fontId="4" numFmtId="0" xfId="0">
      <alignment horizontal="center" vertical="center"/>
    </xf>
    <xf applyAlignment="true" applyBorder="false" applyFill="false" applyFont="true" applyNumberFormat="true" applyProtection="false" borderId="68" fillId="0" fontId="4" numFmtId="186" xfId="0">
      <alignment vertical="center"/>
    </xf>
    <xf applyAlignment="true" applyBorder="false" applyFill="false" applyFont="true" applyNumberFormat="false" applyProtection="false" borderId="68" fillId="0" fontId="4" numFmtId="0" xfId="0">
      <alignment horizontal="center" vertical="center"/>
    </xf>
    <xf applyAlignment="true" applyBorder="false" applyFill="false" applyFont="true" applyNumberFormat="true" applyProtection="false" borderId="80" fillId="0" fontId="4" numFmtId="188" xfId="0">
      <alignment vertical="center" wrapText="true"/>
    </xf>
    <xf applyAlignment="true" applyBorder="false" applyFill="false" applyFont="true" applyNumberFormat="false" applyProtection="false" borderId="75" fillId="0" fontId="4" numFmtId="0" xfId="0">
      <alignment horizontal="center" vertical="center"/>
    </xf>
    <xf applyAlignment="true" applyBorder="false" applyFill="false" applyFont="true" applyNumberFormat="false" applyProtection="false" borderId="76" fillId="0" fontId="4" numFmtId="0" xfId="0">
      <alignment vertical="center"/>
    </xf>
    <xf applyAlignment="true" applyBorder="false" applyFill="false" applyFont="true" applyNumberFormat="false" applyProtection="false" borderId="67" fillId="0" fontId="4" numFmtId="0" xfId="0">
      <alignment vertical="center"/>
    </xf>
    <xf applyAlignment="true" applyBorder="false" applyFill="false" applyFont="true" applyNumberFormat="false" applyProtection="false" borderId="81" fillId="0" fontId="4" numFmtId="0" xfId="0">
      <alignment horizontal="right" vertical="center"/>
    </xf>
    <xf applyAlignment="true" applyBorder="false" applyFill="false" applyFont="true" applyNumberFormat="true" applyProtection="false" borderId="75" fillId="0" fontId="4" numFmtId="186" xfId="0">
      <alignment vertical="center"/>
    </xf>
    <xf applyAlignment="true" applyBorder="false" applyFill="false" applyFont="true" applyNumberFormat="false" applyProtection="false" borderId="82" fillId="0" fontId="4" numFmtId="0" xfId="0">
      <alignment horizontal="center" vertical="center"/>
    </xf>
    <xf applyAlignment="true" applyBorder="false" applyFill="false" applyFont="true" applyNumberFormat="false" applyProtection="false" borderId="83" fillId="0" fontId="4" numFmtId="0" xfId="0">
      <alignment vertical="center"/>
    </xf>
    <xf applyAlignment="true" applyBorder="false" applyFill="false" applyFont="true" applyNumberFormat="false" applyProtection="false" borderId="70" fillId="0" fontId="4" numFmtId="0" xfId="0">
      <alignment vertical="center"/>
    </xf>
    <xf applyAlignment="true" applyBorder="false" applyFill="false" applyFont="true" applyNumberFormat="false" applyProtection="false" borderId="76" fillId="0" fontId="4" numFmtId="0" xfId="0">
      <alignment vertical="center"/>
    </xf>
    <xf applyAlignment="true" applyBorder="false" applyFill="false" applyFont="true" applyNumberFormat="false" applyProtection="false" borderId="67" fillId="0" fontId="4" numFmtId="0" xfId="0">
      <alignment vertical="center"/>
    </xf>
    <xf applyAlignment="true" applyBorder="false" applyFill="false" applyFont="true" applyNumberFormat="true" applyProtection="false" borderId="67" fillId="0" fontId="4" numFmtId="190" xfId="0">
      <alignment vertical="center"/>
    </xf>
    <xf applyAlignment="true" applyBorder="false" applyFill="false" applyFont="true" applyNumberFormat="false" applyProtection="false" borderId="65" fillId="0" fontId="4" numFmtId="0" xfId="0">
      <alignment vertical="center"/>
    </xf>
    <xf applyAlignment="true" applyBorder="false" applyFill="false" applyFont="true" applyNumberFormat="false" applyProtection="false" borderId="68" fillId="0" fontId="4" numFmtId="0" xfId="0">
      <alignment horizontal="center" vertical="center"/>
    </xf>
    <xf applyAlignment="true" applyBorder="false" applyFill="false" applyFont="true" applyNumberFormat="false" applyProtection="false" borderId="66" fillId="0" fontId="4" numFmtId="0" xfId="0">
      <alignment horizontal="right" vertical="center"/>
    </xf>
    <xf applyAlignment="true" applyBorder="false" applyFill="false" applyFont="true" applyNumberFormat="true" applyProtection="false" borderId="70" fillId="0" fontId="4" numFmtId="185" xfId="0">
      <alignment horizontal="right" vertical="center"/>
    </xf>
    <xf applyAlignment="true" applyBorder="false" applyFill="false" applyFont="true" applyNumberFormat="true" applyProtection="false" borderId="76" fillId="0" fontId="4" numFmtId="185" xfId="0">
      <alignment vertical="center"/>
    </xf>
    <xf applyAlignment="true" applyBorder="false" applyFill="false" applyFont="true" applyNumberFormat="false" applyProtection="false" borderId="66" fillId="0" fontId="4" numFmtId="0" xfId="0">
      <alignment horizontal="right" vertical="center"/>
    </xf>
    <xf applyAlignment="true" applyBorder="false" applyFill="false" applyFont="true" applyNumberFormat="false" applyProtection="false" borderId="61" fillId="0" fontId="4" numFmtId="0" xfId="0">
      <alignment horizontal="right" vertical="center"/>
    </xf>
    <xf applyAlignment="true" applyBorder="false" applyFill="false" applyFont="true" applyNumberFormat="false" applyProtection="false" borderId="75" fillId="0" fontId="4" numFmtId="0" xfId="0">
      <alignment vertical="center"/>
    </xf>
    <xf applyAlignment="true" applyBorder="false" applyFill="false" applyFont="true" applyNumberFormat="false" applyProtection="false" borderId="76" fillId="0" fontId="4" numFmtId="0" xfId="0">
      <alignment horizontal="right" vertical="center"/>
    </xf>
    <xf applyAlignment="true" applyBorder="false" applyFill="false" applyFont="true" applyNumberFormat="false" applyProtection="false" borderId="67" fillId="0" fontId="4" numFmtId="0" xfId="0">
      <alignment horizontal="right" vertical="center"/>
    </xf>
    <xf applyAlignment="true" applyBorder="false" applyFill="false" applyFont="true" applyNumberFormat="true" applyProtection="false" borderId="67" fillId="0" fontId="4" numFmtId="185" xfId="0">
      <alignment horizontal="right" vertical="center"/>
    </xf>
    <xf applyAlignment="true" applyBorder="false" applyFill="false" applyFont="true" applyNumberFormat="true" applyProtection="false" borderId="66" fillId="0" fontId="4" numFmtId="188" xfId="0">
      <alignment vertical="center"/>
    </xf>
    <xf applyAlignment="true" applyBorder="false" applyFill="false" applyFont="true" applyNumberFormat="false" applyProtection="false" borderId="73" fillId="0" fontId="4" numFmtId="0" xfId="0">
      <alignment horizontal="center" vertical="center" wrapText="true"/>
    </xf>
    <xf applyAlignment="true" applyBorder="false" applyFill="false" applyFont="true" applyNumberFormat="false" applyProtection="false" borderId="68" fillId="0" fontId="4" numFmtId="0" xfId="0">
      <alignment horizontal="center" vertical="center" wrapText="true"/>
    </xf>
    <xf applyAlignment="true" applyBorder="false" applyFill="false" applyFont="true" applyNumberFormat="true" applyProtection="false" borderId="74" fillId="0" fontId="4" numFmtId="185" xfId="0">
      <alignment vertical="center"/>
    </xf>
    <xf applyAlignment="true" applyBorder="false" applyFill="false" applyFont="true" applyNumberFormat="true" applyProtection="false" borderId="73" fillId="0" fontId="4" numFmtId="186" xfId="0">
      <alignment vertical="center"/>
    </xf>
    <xf applyAlignment="true" applyBorder="false" applyFill="false" applyFont="true" applyNumberFormat="false" applyProtection="false" borderId="74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90" xfId="0">
      <alignment vertical="center"/>
    </xf>
    <xf applyAlignment="true" applyBorder="false" applyFill="false" applyFont="true" applyNumberFormat="false" applyProtection="false" borderId="77" fillId="0" fontId="4" numFmtId="0" xfId="0">
      <alignment horizontal="center" vertical="center"/>
    </xf>
    <xf applyAlignment="true" applyBorder="false" applyFill="false" applyFont="true" applyNumberFormat="false" applyProtection="false" borderId="77" fillId="0" fontId="4" numFmtId="0" xfId="0">
      <alignment horizontal="center" vertical="center"/>
    </xf>
    <xf applyAlignment="true" applyBorder="false" applyFill="false" applyFont="true" applyNumberFormat="false" applyProtection="false" borderId="84" fillId="0" fontId="4" numFmtId="0" xfId="0">
      <alignment horizontal="center" vertical="center" wrapText="true"/>
    </xf>
    <xf applyAlignment="true" applyBorder="false" applyFill="false" applyFont="true" applyNumberFormat="false" applyProtection="false" borderId="84" fillId="0" fontId="4" numFmtId="0" xfId="0">
      <alignment vertical="center"/>
    </xf>
    <xf applyAlignment="true" applyBorder="false" applyFill="false" applyFont="true" applyNumberFormat="true" applyProtection="false" borderId="68" fillId="0" fontId="7" numFmtId="186" xfId="0">
      <alignment horizontal="center" vertical="center"/>
    </xf>
    <xf applyAlignment="true" applyBorder="false" applyFill="false" applyFont="true" applyNumberFormat="true" applyProtection="false" borderId="85" fillId="0" fontId="4" numFmtId="185" xfId="0">
      <alignment vertical="center"/>
    </xf>
    <xf applyAlignment="true" applyBorder="false" applyFill="false" applyFont="true" applyNumberFormat="true" applyProtection="false" borderId="84" fillId="0" fontId="4" numFmtId="186" xfId="0">
      <alignment vertical="center"/>
    </xf>
    <xf applyAlignment="true" applyBorder="false" applyFill="false" applyFont="true" applyNumberFormat="false" applyProtection="false" borderId="85" fillId="0" fontId="4" numFmtId="0" xfId="0">
      <alignment horizontal="right" vertical="center"/>
    </xf>
    <xf applyAlignment="true" applyBorder="false" applyFill="false" applyFont="true" applyNumberFormat="false" applyProtection="false" borderId="77" fillId="0" fontId="4" numFmtId="0" xfId="0">
      <alignment horizontal="right" vertical="center"/>
    </xf>
    <xf applyAlignment="true" applyBorder="false" applyFill="false" applyFont="true" applyNumberFormat="true" applyProtection="false" borderId="67" fillId="0" fontId="4" numFmtId="188" xfId="0">
      <alignment vertical="center"/>
    </xf>
    <xf applyAlignment="true" applyBorder="false" applyFill="false" applyFont="true" applyNumberFormat="false" applyProtection="false" borderId="73" fillId="0" fontId="4" numFmtId="0" xfId="0">
      <alignment horizontal="center" vertical="center"/>
    </xf>
    <xf applyAlignment="true" applyBorder="false" applyFill="false" applyFont="true" applyNumberFormat="false" applyProtection="false" borderId="86" fillId="0" fontId="4" numFmtId="0" xfId="0">
      <alignment horizontal="center" vertical="center"/>
    </xf>
    <xf applyAlignment="true" applyBorder="false" applyFill="false" applyFont="true" applyNumberFormat="true" applyProtection="false" borderId="68" fillId="0" fontId="11" numFmtId="186" xfId="0">
      <alignment vertical="bottom"/>
    </xf>
    <xf applyAlignment="true" applyBorder="false" applyFill="false" applyFont="true" applyNumberFormat="true" applyProtection="false" borderId="73" fillId="0" fontId="4" numFmtId="190" xfId="0">
      <alignment vertical="center"/>
    </xf>
    <xf applyAlignment="true" applyBorder="false" applyFill="false" applyFont="true" applyNumberFormat="false" applyProtection="false" borderId="68" fillId="0" fontId="4" numFmtId="0" xfId="0">
      <alignment vertical="center"/>
    </xf>
    <xf applyAlignment="true" applyBorder="false" applyFill="false" applyFont="true" applyNumberFormat="true" applyProtection="false" borderId="73" fillId="0" fontId="4" numFmtId="190" xfId="0">
      <alignment vertical="center"/>
    </xf>
    <xf applyAlignment="true" applyBorder="false" applyFill="false" applyFont="true" applyNumberFormat="true" applyProtection="false" borderId="75" fillId="0" fontId="4" numFmtId="186" xfId="0">
      <alignment vertical="center"/>
    </xf>
    <xf applyAlignment="true" applyBorder="false" applyFill="false" applyFont="true" applyNumberFormat="true" applyProtection="false" borderId="73" fillId="0" fontId="4" numFmtId="186" xfId="0">
      <alignment vertical="center"/>
    </xf>
    <xf applyAlignment="true" applyBorder="false" applyFill="false" applyFont="true" applyNumberFormat="false" applyProtection="false" borderId="67" fillId="0" fontId="8" numFmtId="0" xfId="0">
      <alignment horizontal="center" vertical="center"/>
    </xf>
    <xf applyAlignment="true" applyBorder="false" applyFill="true" applyFont="true" applyNumberFormat="true" applyProtection="false" borderId="67" fillId="17" fontId="4" numFmtId="186" xfId="0">
      <alignment horizontal="right" vertical="center"/>
    </xf>
    <xf applyAlignment="true" applyBorder="false" applyFill="true" applyFont="true" applyNumberFormat="true" applyProtection="false" borderId="75" fillId="17" fontId="4" numFmtId="186" xfId="0">
      <alignment horizontal="right" vertical="center"/>
    </xf>
    <xf applyAlignment="true" applyBorder="false" applyFill="false" applyFont="true" applyNumberFormat="true" applyProtection="false" borderId="68" fillId="0" fontId="4" numFmtId="188" xfId="0">
      <alignment vertical="center"/>
    </xf>
    <xf applyAlignment="true" applyBorder="false" applyFill="false" applyFont="true" applyNumberFormat="true" applyProtection="false" borderId="0" fillId="0" fontId="4" numFmtId="188" xfId="0">
      <alignment horizontal="center" vertical="bottom"/>
    </xf>
    <xf applyAlignment="true" applyBorder="false" applyFill="false" applyFont="true" applyNumberFormat="true" applyProtection="false" borderId="0" fillId="0" fontId="4" numFmtId="185" xfId="0">
      <alignment vertical="center"/>
    </xf>
    <xf applyAlignment="true" applyBorder="false" applyFill="false" applyFont="true" applyNumberFormat="true" applyProtection="false" borderId="0" fillId="0" fontId="4" numFmtId="185" xfId="0">
      <alignment vertical="center"/>
    </xf>
    <xf applyAlignment="true" applyBorder="false" applyFill="false" applyFont="true" applyNumberFormat="true" applyProtection="false" borderId="0" fillId="0" fontId="4" numFmtId="188" xfId="0">
      <alignment vertical="center"/>
    </xf>
    <xf applyAlignment="true" applyBorder="false" applyFill="true" applyFont="true" applyNumberFormat="false" applyProtection="false" borderId="68" fillId="19" fontId="5" numFmtId="0" xfId="0">
      <alignment horizontal="center" vertical="center"/>
    </xf>
    <xf applyAlignment="true" applyBorder="false" applyFill="true" applyFont="true" applyNumberFormat="true" applyProtection="false" borderId="68" fillId="19" fontId="4" numFmtId="192" xfId="0">
      <alignment vertical="center"/>
    </xf>
    <xf applyAlignment="true" applyBorder="false" applyFill="true" applyFont="true" applyNumberFormat="true" applyProtection="false" borderId="68" fillId="19" fontId="4" numFmtId="186" xfId="0">
      <alignment vertical="center"/>
    </xf>
    <xf applyAlignment="true" applyBorder="false" applyFill="true" applyFont="true" applyNumberFormat="false" applyProtection="false" borderId="0" fillId="21" fontId="6" numFmtId="0" xfId="0">
      <alignment horizontal="center" vertical="center"/>
    </xf>
    <xf applyAlignment="true" applyBorder="false" applyFill="true" applyFont="true" applyNumberFormat="false" applyProtection="false" borderId="68" fillId="19" fontId="4" numFmtId="0" xfId="0">
      <alignment horizontal="center" vertical="center"/>
    </xf>
    <xf applyAlignment="true" applyBorder="false" applyFill="true" applyFont="true" applyNumberFormat="false" applyProtection="false" borderId="61" fillId="21" fontId="6" numFmtId="0" xfId="0">
      <alignment horizontal="center" vertical="center"/>
    </xf>
    <xf applyAlignment="true" applyBorder="false" applyFill="true" applyFont="true" applyNumberFormat="false" applyProtection="false" borderId="65" fillId="21" fontId="6" numFmtId="0" xfId="0">
      <alignment horizontal="center" vertical="center"/>
    </xf>
    <xf applyAlignment="true" applyBorder="false" applyFill="true" applyFont="true" applyNumberFormat="false" applyProtection="false" borderId="68" fillId="21" fontId="6" numFmtId="0" xfId="0">
      <alignment vertical="center"/>
    </xf>
    <xf applyAlignment="true" applyBorder="false" applyFill="true" applyFont="true" applyNumberFormat="false" applyProtection="false" borderId="67" fillId="21" fontId="6" numFmtId="0" xfId="0">
      <alignment horizontal="center" vertical="center"/>
    </xf>
    <xf applyAlignment="true" applyBorder="false" applyFill="true" applyFont="true" applyNumberFormat="false" applyProtection="false" borderId="68" fillId="21" fontId="6" numFmtId="0" xfId="0">
      <alignment vertical="center"/>
    </xf>
    <xf applyAlignment="true" applyBorder="false" applyFill="true" applyFont="true" applyNumberFormat="true" applyProtection="false" borderId="68" fillId="19" fontId="4" numFmtId="192" xfId="0">
      <alignment horizontal="right" vertical="center"/>
    </xf>
    <xf applyAlignment="true" applyBorder="false" applyFill="true" applyFont="true" applyNumberFormat="true" applyProtection="false" borderId="68" fillId="19" fontId="4" numFmtId="186" xfId="0">
      <alignment horizontal="right" vertical="center"/>
    </xf>
    <xf applyAlignment="true" applyBorder="false" applyFill="false" applyFont="true" applyNumberFormat="false" applyProtection="false" borderId="66" fillId="0" fontId="4" numFmtId="0" xfId="0">
      <alignment horizontal="center" vertical="center"/>
    </xf>
    <xf applyAlignment="true" applyBorder="false" applyFill="false" applyFont="true" applyNumberFormat="false" applyProtection="false" borderId="68" fillId="0" fontId="4" numFmtId="0" xfId="0">
      <alignment vertical="center" wrapText="true"/>
    </xf>
    <xf applyAlignment="true" applyBorder="false" applyFill="true" applyFont="true" applyNumberFormat="true" applyProtection="false" borderId="68" fillId="22" fontId="4" numFmtId="192" xfId="0">
      <alignment vertical="center"/>
    </xf>
    <xf applyAlignment="true" applyBorder="false" applyFill="true" applyFont="true" applyNumberFormat="true" applyProtection="false" borderId="68" fillId="22" fontId="4" numFmtId="186" xfId="0">
      <alignment vertical="center"/>
    </xf>
    <xf applyAlignment="true" applyBorder="false" applyFill="false" applyFont="true" applyNumberFormat="false" applyProtection="false" borderId="76" fillId="0" fontId="4" numFmtId="0" xfId="0">
      <alignment horizontal="center" vertical="center"/>
    </xf>
    <xf applyAlignment="true" applyBorder="false" applyFill="false" applyFont="true" applyNumberFormat="false" applyProtection="false" borderId="67" fillId="0" fontId="4" numFmtId="0" xfId="0">
      <alignment horizontal="center" vertical="center"/>
    </xf>
    <xf applyAlignment="true" applyBorder="false" applyFill="false" applyFont="true" applyNumberFormat="false" applyProtection="false" borderId="73" fillId="0" fontId="4" numFmtId="0" xfId="0">
      <alignment horizontal="center" vertical="center"/>
    </xf>
    <xf applyAlignment="true" applyBorder="false" applyFill="true" applyFont="true" applyNumberFormat="true" applyProtection="false" borderId="65" fillId="16" fontId="6" numFmtId="186" xfId="0">
      <alignment horizontal="center" vertical="center" wrapText="true"/>
    </xf>
    <xf applyAlignment="true" applyBorder="false" applyFill="true" applyFont="true" applyNumberFormat="true" applyProtection="false" borderId="68" fillId="16" fontId="6" numFmtId="186" xfId="0">
      <alignment horizontal="center" vertical="center" wrapText="true"/>
    </xf>
    <xf applyAlignment="true" applyBorder="false" applyFill="true" applyFont="true" applyNumberFormat="false" applyProtection="false" borderId="67" fillId="16" fontId="6" numFmtId="0" xfId="0">
      <alignment horizontal="center" vertical="center" wrapText="true"/>
    </xf>
    <xf applyAlignment="true" applyBorder="false" applyFill="false" applyFont="true" applyNumberFormat="false" applyProtection="false" borderId="87" fillId="0" fontId="4" numFmtId="0" xfId="0">
      <alignment horizontal="center" vertical="bottom"/>
    </xf>
    <xf applyAlignment="true" applyBorder="false" applyFill="false" applyFont="true" applyNumberFormat="false" applyProtection="false" borderId="68" fillId="0" fontId="4" numFmtId="0" xfId="0">
      <alignment horizontal="center" vertical="bottom"/>
    </xf>
    <xf applyAlignment="true" applyBorder="false" applyFill="false" applyFont="true" applyNumberFormat="false" applyProtection="false" borderId="74" fillId="0" fontId="4" numFmtId="0" xfId="0">
      <alignment horizontal="right" vertical="center"/>
    </xf>
    <xf applyAlignment="true" applyBorder="false" applyFill="false" applyFont="true" applyNumberFormat="false" applyProtection="false" borderId="68" fillId="0" fontId="4" numFmtId="0" xfId="0">
      <alignment horizontal="right" vertical="center"/>
    </xf>
    <xf applyAlignment="true" applyBorder="false" applyFill="false" applyFont="true" applyNumberFormat="false" applyProtection="false" borderId="69" fillId="0" fontId="4" numFmtId="0" xfId="0">
      <alignment horizontal="right" vertical="center"/>
    </xf>
    <xf applyAlignment="true" applyBorder="false" applyFill="false" applyFont="true" applyNumberFormat="false" applyProtection="false" borderId="64" fillId="0" fontId="7" numFmtId="0" xfId="0">
      <alignment horizontal="center" vertical="center"/>
    </xf>
    <xf applyAlignment="true" applyBorder="false" applyFill="false" applyFont="true" applyNumberFormat="true" applyProtection="false" borderId="66" fillId="0" fontId="4" numFmtId="185" xfId="0">
      <alignment vertical="center"/>
    </xf>
    <xf applyAlignment="true" applyBorder="false" applyFill="false" applyFont="true" applyNumberFormat="true" applyProtection="false" borderId="61" fillId="0" fontId="4" numFmtId="193" xfId="0">
      <alignment vertical="center"/>
    </xf>
    <xf applyAlignment="true" applyBorder="false" applyFill="false" applyFont="true" applyNumberFormat="true" applyProtection="false" borderId="0" fillId="0" fontId="4" numFmtId="186" xfId="0">
      <alignment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61" fillId="0" fontId="4" numFmtId="188" xfId="0">
      <alignment vertical="center"/>
    </xf>
    <xf applyAlignment="true" applyBorder="false" applyFill="true" applyFont="true" applyNumberFormat="false" applyProtection="false" borderId="0" fillId="20" fontId="4" numFmtId="0" xfId="0">
      <alignment horizontal="center" vertical="center" wrapText="true"/>
    </xf>
    <xf applyAlignment="true" applyBorder="false" applyFill="true" applyFont="true" applyNumberFormat="false" applyProtection="false" borderId="68" fillId="20" fontId="4" numFmtId="0" xfId="0">
      <alignment horizontal="center" vertical="center" wrapText="true"/>
    </xf>
    <xf applyAlignment="true" applyBorder="false" applyFill="false" applyFont="true" applyNumberFormat="false" applyProtection="false" borderId="69" fillId="0" fontId="4" numFmtId="0" xfId="0">
      <alignment vertical="center"/>
    </xf>
    <xf applyAlignment="true" applyBorder="false" applyFill="false" applyFont="true" applyNumberFormat="false" applyProtection="false" borderId="68" fillId="0" fontId="7" numFmtId="0" xfId="0">
      <alignment vertical="center"/>
    </xf>
    <xf applyAlignment="true" applyBorder="false" applyFill="false" applyFont="true" applyNumberFormat="false" applyProtection="false" borderId="87" fillId="0" fontId="4" numFmtId="0" xfId="0">
      <alignment horizontal="center" vertical="center" wrapText="true"/>
    </xf>
    <xf applyAlignment="true" applyBorder="false" applyFill="false" applyFont="true" applyNumberFormat="false" applyProtection="false" borderId="88" fillId="0" fontId="4" numFmtId="0" xfId="0">
      <alignment horizontal="right" vertical="center"/>
    </xf>
    <xf applyAlignment="true" applyBorder="false" applyFill="false" applyFont="true" applyNumberFormat="false" applyProtection="false" borderId="78" fillId="0" fontId="4" numFmtId="0" xfId="0">
      <alignment horizontal="right" vertical="center"/>
    </xf>
    <xf applyAlignment="true" applyBorder="false" applyFill="false" applyFont="true" applyNumberFormat="true" applyProtection="false" borderId="61" fillId="0" fontId="4" numFmtId="184" xfId="0">
      <alignment vertical="center"/>
    </xf>
    <xf applyAlignment="true" applyBorder="false" applyFill="false" applyFont="true" applyNumberFormat="true" applyProtection="false" borderId="61" fillId="0" fontId="4" numFmtId="186" xfId="0">
      <alignment vertical="center"/>
    </xf>
    <xf applyAlignment="true" applyBorder="false" applyFill="false" applyFont="true" applyNumberFormat="false" applyProtection="false" borderId="68" fillId="0" fontId="7" numFmtId="0" xfId="0">
      <alignment vertical="center"/>
    </xf>
    <xf applyAlignment="true" applyBorder="false" applyFill="false" applyFont="true" applyNumberFormat="false" applyProtection="false" borderId="74" fillId="0" fontId="4" numFmtId="0" xfId="0">
      <alignment horizontal="right" vertical="center"/>
    </xf>
    <xf applyAlignment="true" applyBorder="false" applyFill="false" applyFont="true" applyNumberFormat="false" applyProtection="false" borderId="81" fillId="0" fontId="4" numFmtId="0" xfId="0">
      <alignment vertical="center"/>
    </xf>
    <xf applyAlignment="true" applyBorder="false" applyFill="false" applyFont="true" applyNumberFormat="false" applyProtection="false" borderId="73" fillId="0" fontId="4" numFmtId="0" xfId="0">
      <alignment horizontal="center" vertical="center"/>
    </xf>
    <xf applyAlignment="true" applyBorder="false" applyFill="false" applyFont="true" applyNumberFormat="false" applyProtection="false" borderId="85" fillId="0" fontId="4" numFmtId="0" xfId="0">
      <alignment horizontal="right" vertical="center"/>
    </xf>
    <xf applyAlignment="true" applyBorder="false" applyFill="false" applyFont="true" applyNumberFormat="false" applyProtection="false" borderId="73" fillId="0" fontId="4" numFmtId="0" xfId="0">
      <alignment horizontal="right" vertical="center"/>
    </xf>
    <xf applyAlignment="true" applyBorder="false" applyFill="false" applyFont="true" applyNumberFormat="true" applyProtection="false" borderId="73" fillId="0" fontId="4" numFmtId="185" xfId="0">
      <alignment horizontal="right" vertical="center"/>
    </xf>
    <xf applyAlignment="true" applyBorder="false" applyFill="false" applyFont="true" applyNumberFormat="true" applyProtection="false" borderId="68" fillId="0" fontId="4" numFmtId="188" xfId="0">
      <alignment vertical="center"/>
    </xf>
    <xf applyAlignment="true" applyBorder="false" applyFill="false" applyFont="true" applyNumberFormat="false" applyProtection="false" borderId="77" fillId="0" fontId="4" numFmtId="0" xfId="0">
      <alignment horizontal="center" vertical="center"/>
    </xf>
    <xf applyAlignment="true" applyBorder="false" applyFill="true" applyFont="true" applyNumberFormat="true" applyProtection="false" borderId="77" fillId="17" fontId="4" numFmtId="186" xfId="0">
      <alignment vertical="center"/>
    </xf>
    <xf applyAlignment="true" applyBorder="false" applyFill="false" applyFont="true" applyNumberFormat="false" applyProtection="false" borderId="86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8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89" fillId="23" fontId="2" numFmtId="0" xfId="0">
      <alignment horizontal="center" vertical="center"/>
    </xf>
    <xf applyAlignment="true" applyBorder="false" applyFill="true" applyFont="true" applyNumberFormat="false" applyProtection="false" borderId="89" fillId="23" fontId="2" numFmtId="0" xfId="0">
      <alignment horizontal="center" vertical="center"/>
    </xf>
    <xf applyAlignment="true" applyBorder="false" applyFill="true" applyFont="true" applyNumberFormat="false" applyProtection="false" borderId="89" fillId="23" fontId="2" numFmtId="0" xfId="0">
      <alignment horizontal="center" vertical="center" wrapText="true"/>
    </xf>
    <xf applyAlignment="true" applyBorder="false" applyFill="true" applyFont="true" applyNumberFormat="true" applyProtection="false" borderId="89" fillId="23" fontId="2" numFmtId="194" xfId="0">
      <alignment horizontal="center" vertical="center"/>
    </xf>
    <xf applyAlignment="true" applyBorder="false" applyFill="true" applyFont="true" applyNumberFormat="true" applyProtection="false" borderId="89" fillId="23" fontId="2" numFmtId="195" xfId="0">
      <alignment horizontal="center" vertical="center" wrapText="true"/>
    </xf>
    <xf applyAlignment="true" applyBorder="false" applyFill="true" applyFont="true" applyNumberFormat="false" applyProtection="false" borderId="89" fillId="23" fontId="6" numFmtId="0" xfId="0">
      <alignment horizontal="center" vertical="center"/>
    </xf>
    <xf applyAlignment="true" applyBorder="false" applyFill="true" applyFont="true" applyNumberFormat="false" applyProtection="false" borderId="90" fillId="23" fontId="6" numFmtId="0" xfId="0">
      <alignment horizontal="center" vertical="center"/>
    </xf>
    <xf applyAlignment="true" applyBorder="false" applyFill="true" applyFont="true" applyNumberFormat="true" applyProtection="false" borderId="89" fillId="23" fontId="2" numFmtId="195" xfId="0">
      <alignment horizontal="center" vertical="center"/>
    </xf>
    <xf applyAlignment="true" applyBorder="false" applyFill="true" applyFont="true" applyNumberFormat="false" applyProtection="false" borderId="89" fillId="23" fontId="6" numFmtId="0" xfId="0">
      <alignment horizontal="center" vertical="center" wrapText="true"/>
    </xf>
    <xf applyAlignment="true" applyBorder="false" applyFill="false" applyFont="true" applyNumberFormat="false" applyProtection="false" borderId="89" fillId="0" fontId="4" numFmtId="0" xfId="0">
      <alignment horizontal="center" vertical="center"/>
    </xf>
    <xf applyAlignment="true" applyBorder="false" applyFill="false" applyFont="true" applyNumberFormat="false" applyProtection="false" borderId="91" fillId="0" fontId="11" numFmtId="0" xfId="0">
      <alignment horizontal="center" vertical="bottom"/>
    </xf>
    <xf applyAlignment="true" applyBorder="false" applyFill="false" applyFont="true" applyNumberFormat="false" applyProtection="false" borderId="92" fillId="0" fontId="11" numFmtId="0" xfId="0">
      <alignment horizontal="center" vertical="center"/>
    </xf>
    <xf applyAlignment="true" applyBorder="false" applyFill="false" applyFont="true" applyNumberFormat="true" applyProtection="false" borderId="92" fillId="0" fontId="4" numFmtId="196" xfId="0">
      <alignment horizontal="center" vertical="center"/>
    </xf>
    <xf applyAlignment="true" applyBorder="false" applyFill="false" applyFont="true" applyNumberFormat="true" applyProtection="false" borderId="92" fillId="0" fontId="4" numFmtId="196" xfId="0">
      <alignment horizontal="center" vertical="center"/>
    </xf>
    <xf applyAlignment="true" applyBorder="false" applyFill="false" applyFont="true" applyNumberFormat="false" applyProtection="false" borderId="89" fillId="0" fontId="4" numFmtId="0" xfId="0">
      <alignment vertical="center"/>
    </xf>
    <xf applyAlignment="true" applyBorder="false" applyFill="false" applyFont="true" applyNumberFormat="true" applyProtection="false" borderId="89" fillId="0" fontId="4" numFmtId="197" xfId="0">
      <alignment vertical="center"/>
    </xf>
    <xf applyAlignment="true" applyBorder="false" applyFill="false" applyFont="true" applyNumberFormat="true" applyProtection="false" borderId="93" fillId="0" fontId="4" numFmtId="195" xfId="0">
      <alignment vertical="center"/>
    </xf>
    <xf applyAlignment="true" applyBorder="false" applyFill="false" applyFont="true" applyNumberFormat="true" applyProtection="false" borderId="89" fillId="0" fontId="4" numFmtId="198" xfId="0">
      <alignment vertical="center"/>
    </xf>
    <xf applyAlignment="true" applyBorder="false" applyFill="false" applyFont="true" applyNumberFormat="true" applyProtection="false" borderId="94" fillId="0" fontId="4" numFmtId="195" xfId="0">
      <alignment vertical="center"/>
    </xf>
    <xf applyAlignment="true" applyBorder="false" applyFill="true" applyFont="true" applyNumberFormat="true" applyProtection="false" borderId="89" fillId="24" fontId="4" numFmtId="195" xfId="0">
      <alignment horizontal="right" vertical="center"/>
    </xf>
    <xf applyAlignment="true" applyBorder="false" applyFill="true" applyFont="true" applyNumberFormat="true" applyProtection="false" borderId="89" fillId="25" fontId="4" numFmtId="195" xfId="0">
      <alignment vertical="center"/>
    </xf>
    <xf applyAlignment="true" applyBorder="false" applyFill="false" applyFont="true" applyNumberFormat="true" applyProtection="false" borderId="89" fillId="0" fontId="4" numFmtId="198" xfId="0">
      <alignment vertical="center"/>
    </xf>
    <xf applyAlignment="true" applyBorder="false" applyFill="true" applyFont="true" applyNumberFormat="false" applyProtection="false" borderId="89" fillId="25" fontId="4" numFmtId="0" xfId="0">
      <alignment horizontal="center" vertical="center"/>
    </xf>
    <xf applyAlignment="true" applyBorder="false" applyFill="true" applyFont="true" applyNumberFormat="true" applyProtection="false" borderId="89" fillId="24" fontId="4" numFmtId="196" xfId="0">
      <alignment vertical="center"/>
    </xf>
    <xf applyAlignment="true" applyBorder="false" applyFill="true" applyFont="true" applyNumberFormat="true" applyProtection="false" borderId="93" fillId="24" fontId="4" numFmtId="196" xfId="0">
      <alignment vertical="center"/>
    </xf>
    <xf applyAlignment="true" applyBorder="false" applyFill="true" applyFont="true" applyNumberFormat="true" applyProtection="false" borderId="93" fillId="24" fontId="4" numFmtId="199" xfId="0">
      <alignment vertical="center"/>
    </xf>
    <xf applyAlignment="true" applyBorder="false" applyFill="false" applyFont="true" applyNumberFormat="true" applyProtection="false" borderId="89" fillId="0" fontId="4" numFmtId="199" xfId="0">
      <alignment vertical="center"/>
    </xf>
    <xf applyAlignment="true" applyBorder="false" applyFill="false" applyFont="true" applyNumberFormat="true" applyProtection="false" borderId="89" fillId="0" fontId="4" numFmtId="200" xfId="0">
      <alignment vertical="center"/>
    </xf>
    <xf applyAlignment="true" applyBorder="false" applyFill="false" applyFont="true" applyNumberFormat="false" applyProtection="false" borderId="89" fillId="0" fontId="4" numFmtId="0" xfId="0">
      <alignment vertical="center"/>
    </xf>
    <xf applyAlignment="true" applyBorder="false" applyFill="false" applyFont="true" applyNumberFormat="false" applyProtection="false" borderId="89" fillId="0" fontId="4" numFmtId="0" xfId="0">
      <alignment horizontal="center" vertical="center"/>
    </xf>
    <xf applyAlignment="true" applyBorder="false" applyFill="false" applyFont="true" applyNumberFormat="true" applyProtection="false" borderId="92" fillId="0" fontId="4" numFmtId="196" xfId="0">
      <alignment horizontal="center" vertical="center"/>
    </xf>
    <xf applyAlignment="true" applyBorder="false" applyFill="false" applyFont="true" applyNumberFormat="true" applyProtection="false" borderId="89" fillId="0" fontId="4" numFmtId="196" xfId="0">
      <alignment vertical="center"/>
    </xf>
    <xf applyAlignment="true" applyBorder="false" applyFill="false" applyFont="true" applyNumberFormat="false" applyProtection="false" borderId="89" fillId="0" fontId="4" numFmtId="0" xfId="0">
      <alignment horizontal="right" vertical="center"/>
    </xf>
    <xf applyAlignment="true" applyBorder="false" applyFill="false" applyFont="true" applyNumberFormat="true" applyProtection="false" borderId="89" fillId="0" fontId="4" numFmtId="195" xfId="0">
      <alignment vertical="center"/>
    </xf>
    <xf applyAlignment="true" applyBorder="false" applyFill="false" applyFont="true" applyNumberFormat="false" applyProtection="false" borderId="89" fillId="0" fontId="4" numFmtId="0" xfId="0">
      <alignment horizontal="center" vertical="center"/>
    </xf>
    <xf applyAlignment="true" applyBorder="false" applyFill="false" applyFont="true" applyNumberFormat="false" applyProtection="false" borderId="90" fillId="0" fontId="11" numFmtId="0" xfId="0">
      <alignment horizontal="center" vertical="bottom"/>
    </xf>
    <xf applyAlignment="true" applyBorder="false" applyFill="false" applyFont="true" applyNumberFormat="true" applyProtection="false" borderId="0" fillId="0" fontId="11" numFmtId="196" xfId="0">
      <alignment vertical="bottom"/>
    </xf>
    <xf applyAlignment="true" applyBorder="false" applyFill="false" applyFont="true" applyNumberFormat="false" applyProtection="false" borderId="89" fillId="0" fontId="4" numFmtId="0" xfId="0">
      <alignment vertical="center"/>
    </xf>
    <xf applyAlignment="true" applyBorder="false" applyFill="false" applyFont="true" applyNumberFormat="true" applyProtection="false" borderId="95" fillId="0" fontId="4" numFmtId="196" xfId="0">
      <alignment vertical="center"/>
    </xf>
    <xf applyAlignment="true" applyBorder="false" applyFill="false" applyFont="true" applyNumberFormat="true" applyProtection="false" borderId="96" fillId="0" fontId="4" numFmtId="196" xfId="0">
      <alignment vertical="center"/>
    </xf>
    <xf applyAlignment="true" applyBorder="false" applyFill="false" applyFont="true" applyNumberFormat="true" applyProtection="false" borderId="96" fillId="0" fontId="11" numFmtId="196" xfId="0">
      <alignment vertical="bottom"/>
    </xf>
    <xf applyAlignment="true" applyBorder="false" applyFill="false" applyFont="true" applyNumberFormat="false" applyProtection="false" borderId="94" fillId="0" fontId="4" numFmtId="0" xfId="0">
      <alignment vertical="center"/>
    </xf>
    <xf applyAlignment="true" applyBorder="false" applyFill="false" applyFont="true" applyNumberFormat="true" applyProtection="false" borderId="97" fillId="0" fontId="4" numFmtId="195" xfId="0">
      <alignment vertical="center"/>
    </xf>
    <xf applyAlignment="true" applyBorder="false" applyFill="false" applyFont="true" applyNumberFormat="false" applyProtection="false" borderId="90" fillId="0" fontId="11" numFmtId="0" xfId="0">
      <alignment horizontal="center" vertical="bottom"/>
    </xf>
    <xf applyAlignment="true" applyBorder="false" applyFill="false" applyFont="true" applyNumberFormat="true" applyProtection="false" borderId="98" fillId="0" fontId="4" numFmtId="196" xfId="0">
      <alignment vertical="center"/>
    </xf>
    <xf applyAlignment="true" applyBorder="false" applyFill="false" applyFont="true" applyNumberFormat="true" applyProtection="false" borderId="89" fillId="0" fontId="4" numFmtId="196" xfId="0">
      <alignment vertical="center"/>
    </xf>
    <xf applyAlignment="true" applyBorder="false" applyFill="false" applyFont="true" applyNumberFormat="false" applyProtection="false" borderId="99" fillId="0" fontId="11" numFmtId="0" xfId="0">
      <alignment horizontal="center" vertical="bottom"/>
    </xf>
    <xf applyAlignment="true" applyBorder="false" applyFill="false" applyFont="true" applyNumberFormat="false" applyProtection="false" borderId="99" fillId="0" fontId="11" numFmtId="0" xfId="0">
      <alignment horizontal="center" vertical="bottom"/>
    </xf>
    <xf applyAlignment="true" applyBorder="false" applyFill="false" applyFont="true" applyNumberFormat="true" applyProtection="false" borderId="100" fillId="0" fontId="4" numFmtId="196" xfId="0">
      <alignment horizontal="center" vertical="center"/>
    </xf>
    <xf applyAlignment="true" applyBorder="false" applyFill="false" applyFont="true" applyNumberFormat="true" applyProtection="false" borderId="95" fillId="0" fontId="4" numFmtId="199" xfId="0">
      <alignment vertical="center"/>
    </xf>
    <xf applyAlignment="true" applyBorder="false" applyFill="false" applyFont="true" applyNumberFormat="false" applyProtection="false" borderId="101" fillId="0" fontId="11" numFmtId="0" xfId="0">
      <alignment horizontal="center" vertical="center"/>
    </xf>
    <xf applyAlignment="true" applyBorder="false" applyFill="false" applyFont="true" applyNumberFormat="true" applyProtection="false" borderId="96" fillId="0" fontId="4" numFmtId="196" xfId="0">
      <alignment horizontal="center" vertical="center"/>
    </xf>
    <xf applyAlignment="true" applyBorder="false" applyFill="false" applyFont="true" applyNumberFormat="true" applyProtection="false" borderId="102" fillId="0" fontId="4" numFmtId="196" xfId="0">
      <alignment horizontal="center" vertical="center"/>
    </xf>
    <xf applyAlignment="true" applyBorder="false" applyFill="false" applyFont="true" applyNumberFormat="false" applyProtection="false" borderId="96" fillId="0" fontId="4" numFmtId="0" xfId="0">
      <alignment vertical="center"/>
    </xf>
    <xf applyAlignment="true" applyBorder="false" applyFill="false" applyFont="true" applyNumberFormat="true" applyProtection="false" borderId="95" fillId="0" fontId="4" numFmtId="197" xfId="0">
      <alignment vertical="center"/>
    </xf>
    <xf applyAlignment="true" applyBorder="false" applyFill="false" applyFont="true" applyNumberFormat="true" applyProtection="false" borderId="103" fillId="0" fontId="4" numFmtId="195" xfId="0">
      <alignment vertical="center"/>
    </xf>
    <xf applyAlignment="true" applyBorder="false" applyFill="false" applyFont="true" applyNumberFormat="true" applyProtection="false" borderId="95" fillId="0" fontId="4" numFmtId="198" xfId="0">
      <alignment vertical="center"/>
    </xf>
    <xf applyAlignment="true" applyBorder="false" applyFill="false" applyFont="true" applyNumberFormat="true" applyProtection="false" borderId="104" fillId="0" fontId="4" numFmtId="195" xfId="0">
      <alignment vertical="center"/>
    </xf>
    <xf applyAlignment="true" applyBorder="false" applyFill="false" applyFont="true" applyNumberFormat="true" applyProtection="false" borderId="105" fillId="0" fontId="4" numFmtId="196" xfId="0">
      <alignment horizontal="right" vertical="center"/>
    </xf>
    <xf applyAlignment="true" applyBorder="false" applyFill="false" applyFont="true" applyNumberFormat="false" applyProtection="false" borderId="105" fillId="0" fontId="4" numFmtId="0" xfId="0">
      <alignment horizontal="right" vertical="center"/>
    </xf>
    <xf applyAlignment="true" applyBorder="false" applyFill="true" applyFont="true" applyNumberFormat="true" applyProtection="false" borderId="95" fillId="24" fontId="4" numFmtId="195" xfId="0">
      <alignment horizontal="right" vertical="center"/>
    </xf>
    <xf applyAlignment="true" applyBorder="false" applyFill="false" applyFont="true" applyNumberFormat="true" applyProtection="false" borderId="95" fillId="0" fontId="4" numFmtId="195" xfId="0">
      <alignment vertical="center"/>
    </xf>
    <xf applyAlignment="true" applyBorder="false" applyFill="false" applyFont="true" applyNumberFormat="false" applyProtection="false" borderId="95" fillId="0" fontId="4" numFmtId="0" xfId="0">
      <alignment horizontal="center" vertical="center"/>
    </xf>
    <xf applyAlignment="true" applyBorder="false" applyFill="true" applyFont="true" applyNumberFormat="true" applyProtection="false" borderId="95" fillId="24" fontId="4" numFmtId="196" xfId="0">
      <alignment vertical="center"/>
    </xf>
    <xf applyAlignment="true" applyBorder="false" applyFill="true" applyFont="true" applyNumberFormat="true" applyProtection="false" borderId="103" fillId="24" fontId="4" numFmtId="196" xfId="0">
      <alignment vertical="center"/>
    </xf>
    <xf applyAlignment="true" applyBorder="false" applyFill="true" applyFont="true" applyNumberFormat="true" applyProtection="false" borderId="96" fillId="24" fontId="4" numFmtId="201" xfId="0">
      <alignment vertical="center"/>
    </xf>
    <xf applyAlignment="true" applyBorder="false" applyFill="false" applyFont="true" applyNumberFormat="true" applyProtection="false" borderId="101" fillId="0" fontId="4" numFmtId="200" xfId="0">
      <alignment horizontal="right" vertical="center"/>
    </xf>
    <xf applyAlignment="true" applyBorder="false" applyFill="false" applyFont="true" applyNumberFormat="false" applyProtection="false" borderId="96" fillId="0" fontId="4" numFmtId="0" xfId="0">
      <alignment horizontal="right" vertical="center"/>
    </xf>
    <xf applyAlignment="true" applyBorder="false" applyFill="false" applyFont="true" applyNumberFormat="true" applyProtection="false" borderId="96" fillId="0" fontId="4" numFmtId="200" xfId="0">
      <alignment horizontal="right" vertical="center"/>
    </xf>
    <xf applyAlignment="true" applyBorder="false" applyFill="false" applyFont="true" applyNumberFormat="false" applyProtection="false" borderId="101" fillId="0" fontId="11" numFmtId="0" xfId="0">
      <alignment horizontal="center" vertical="center"/>
    </xf>
    <xf applyAlignment="true" applyBorder="false" applyFill="false" applyFont="true" applyNumberFormat="true" applyProtection="false" borderId="106" fillId="0" fontId="4" numFmtId="196" xfId="0">
      <alignment horizontal="center" vertical="center"/>
    </xf>
    <xf applyAlignment="true" applyBorder="false" applyFill="false" applyFont="true" applyNumberFormat="false" applyProtection="false" borderId="101" fillId="0" fontId="4" numFmtId="0" xfId="0">
      <alignment vertical="center"/>
    </xf>
    <xf applyAlignment="true" applyBorder="false" applyFill="false" applyFont="true" applyNumberFormat="true" applyProtection="false" borderId="96" fillId="0" fontId="4" numFmtId="197" xfId="0">
      <alignment vertical="center"/>
    </xf>
    <xf applyAlignment="true" applyBorder="false" applyFill="false" applyFont="true" applyNumberFormat="true" applyProtection="false" borderId="96" fillId="0" fontId="4" numFmtId="195" xfId="0">
      <alignment vertical="center"/>
    </xf>
    <xf applyAlignment="true" applyBorder="false" applyFill="false" applyFont="true" applyNumberFormat="true" applyProtection="false" borderId="96" fillId="0" fontId="4" numFmtId="198" xfId="0">
      <alignment vertical="center"/>
    </xf>
    <xf applyAlignment="true" applyBorder="false" applyFill="false" applyFont="true" applyNumberFormat="true" applyProtection="false" borderId="96" fillId="0" fontId="4" numFmtId="195" xfId="0">
      <alignment vertical="center"/>
    </xf>
    <xf applyAlignment="true" applyBorder="false" applyFill="false" applyFont="true" applyNumberFormat="true" applyProtection="false" borderId="96" fillId="0" fontId="4" numFmtId="196" xfId="0">
      <alignment horizontal="right" vertical="center"/>
    </xf>
    <xf applyAlignment="true" applyBorder="false" applyFill="false" applyFont="true" applyNumberFormat="false" applyProtection="false" borderId="96" fillId="0" fontId="4" numFmtId="0" xfId="0">
      <alignment horizontal="right" vertical="center"/>
    </xf>
    <xf applyAlignment="true" applyBorder="false" applyFill="true" applyFont="true" applyNumberFormat="true" applyProtection="false" borderId="96" fillId="24" fontId="4" numFmtId="195" xfId="0">
      <alignment horizontal="right" vertical="center"/>
    </xf>
    <xf applyAlignment="true" applyBorder="false" applyFill="false" applyFont="true" applyNumberFormat="true" applyProtection="false" borderId="96" fillId="0" fontId="4" numFmtId="195" xfId="0">
      <alignment vertical="center"/>
    </xf>
    <xf applyAlignment="true" applyBorder="false" applyFill="false" applyFont="true" applyNumberFormat="false" applyProtection="false" borderId="104" fillId="0" fontId="4" numFmtId="0" xfId="0">
      <alignment horizontal="center" vertical="center"/>
    </xf>
    <xf applyAlignment="true" applyBorder="false" applyFill="true" applyFont="true" applyNumberFormat="true" applyProtection="false" borderId="96" fillId="24" fontId="4" numFmtId="196" xfId="0">
      <alignment vertical="center"/>
    </xf>
    <xf applyAlignment="true" applyBorder="false" applyFill="true" applyFont="true" applyNumberFormat="true" applyProtection="false" borderId="102" fillId="24" fontId="4" numFmtId="20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19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98" fillId="26" fontId="5" numFmtId="0" xfId="0">
      <alignment horizontal="center" vertical="center"/>
    </xf>
    <xf applyAlignment="true" applyBorder="false" applyFill="true" applyFont="true" applyNumberFormat="true" applyProtection="false" borderId="89" fillId="26" fontId="4" numFmtId="202" xfId="0">
      <alignment horizontal="right" vertical="center"/>
    </xf>
    <xf applyAlignment="true" applyBorder="false" applyFill="true" applyFont="true" applyNumberFormat="true" applyProtection="false" borderId="98" fillId="26" fontId="5" numFmtId="19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200" xfId="0">
      <alignment horizontal="right" vertical="center"/>
    </xf>
    <xf applyAlignment="true" applyBorder="false" applyFill="true" applyFont="true" applyNumberFormat="false" applyProtection="false" borderId="89" fillId="26" fontId="4" numFmtId="0" xfId="0">
      <alignment horizontal="center" vertical="center"/>
    </xf>
    <xf applyAlignment="true" applyBorder="false" applyFill="true" applyFont="true" applyNumberFormat="true" applyProtection="false" borderId="89" fillId="26" fontId="4" numFmtId="196" xfId="0">
      <alignment horizontal="right" vertical="center"/>
    </xf>
    <xf applyAlignment="true" applyBorder="false" applyFill="true" applyFont="true" applyNumberFormat="true" applyProtection="false" borderId="0" fillId="24" fontId="4" numFmtId="196" xfId="0">
      <alignment vertical="center"/>
    </xf>
    <xf applyAlignment="true" applyBorder="false" applyFill="true" applyFont="true" applyNumberFormat="true" applyProtection="false" borderId="89" fillId="26" fontId="4" numFmtId="201" xfId="0">
      <alignment horizontal="right" vertical="center"/>
    </xf>
    <xf applyAlignment="true" applyBorder="false" applyFill="false" applyFont="true" applyNumberFormat="true" applyProtection="false" borderId="0" fillId="0" fontId="4" numFmtId="196" xfId="0">
      <alignment horizontal="right" vertical="center"/>
    </xf>
    <xf applyAlignment="true" applyBorder="false" applyFill="true" applyFont="true" applyNumberFormat="false" applyProtection="false" borderId="89" fillId="23" fontId="6" numFmtId="0" xfId="0">
      <alignment horizontal="center" vertical="center"/>
    </xf>
    <xf applyAlignment="true" applyBorder="false" applyFill="true" applyFont="true" applyNumberFormat="true" applyProtection="false" borderId="89" fillId="23" fontId="6" numFmtId="194" xfId="0">
      <alignment horizontal="center" vertical="center"/>
    </xf>
    <xf applyAlignment="true" applyBorder="false" applyFill="true" applyFont="true" applyNumberFormat="true" applyProtection="false" borderId="89" fillId="23" fontId="6" numFmtId="195" xfId="0">
      <alignment horizontal="center" vertical="center" wrapText="true"/>
    </xf>
    <xf applyAlignment="true" applyBorder="false" applyFill="true" applyFont="true" applyNumberFormat="false" applyProtection="false" borderId="0" fillId="23" fontId="6" numFmtId="0" xfId="0">
      <alignment horizontal="center" vertical="center"/>
    </xf>
    <xf applyAlignment="true" applyBorder="false" applyFill="true" applyFont="true" applyNumberFormat="true" applyProtection="false" borderId="94" fillId="23" fontId="6" numFmtId="195" xfId="0">
      <alignment horizontal="center" vertical="center"/>
    </xf>
    <xf applyAlignment="true" applyBorder="false" applyFill="true" applyFont="true" applyNumberFormat="true" applyProtection="false" borderId="89" fillId="23" fontId="6" numFmtId="196" xfId="0">
      <alignment horizontal="center" vertical="center" wrapText="true"/>
    </xf>
    <xf applyAlignment="true" applyBorder="false" applyFill="true" applyFont="true" applyNumberFormat="false" applyProtection="false" borderId="95" fillId="23" fontId="6" numFmtId="0" xfId="0">
      <alignment horizontal="center" vertical="center"/>
    </xf>
    <xf applyAlignment="true" applyBorder="false" applyFill="true" applyFont="true" applyNumberFormat="true" applyProtection="false" borderId="95" fillId="23" fontId="6" numFmtId="194" xfId="0">
      <alignment horizontal="center" vertical="center"/>
    </xf>
    <xf applyAlignment="true" applyBorder="false" applyFill="true" applyFont="true" applyNumberFormat="true" applyProtection="false" borderId="95" fillId="23" fontId="6" numFmtId="195" xfId="0">
      <alignment horizontal="center" vertical="center" wrapText="true"/>
    </xf>
    <xf applyAlignment="true" applyBorder="false" applyFill="true" applyFont="true" applyNumberFormat="true" applyProtection="false" borderId="95" fillId="23" fontId="2" numFmtId="195" xfId="0">
      <alignment horizontal="center" vertical="center" wrapText="true"/>
    </xf>
    <xf applyAlignment="true" applyBorder="false" applyFill="false" applyFont="true" applyNumberFormat="false" applyProtection="false" borderId="93" fillId="0" fontId="4" numFmtId="0" xfId="0">
      <alignment horizontal="center" vertical="center"/>
    </xf>
    <xf applyAlignment="true" applyBorder="false" applyFill="false" applyFont="true" applyNumberFormat="false" applyProtection="false" borderId="96" fillId="0" fontId="4" numFmtId="0" xfId="0">
      <alignment vertical="center"/>
    </xf>
    <xf applyAlignment="true" applyBorder="false" applyFill="false" applyFont="true" applyNumberFormat="false" applyProtection="false" borderId="94" fillId="0" fontId="4" numFmtId="0" xfId="0">
      <alignment vertical="center"/>
    </xf>
    <xf applyAlignment="true" applyBorder="false" applyFill="false" applyFont="true" applyNumberFormat="false" applyProtection="false" borderId="107" fillId="0" fontId="4" numFmtId="0" xfId="0">
      <alignment horizontal="center" vertical="bottom"/>
    </xf>
    <xf applyAlignment="true" applyBorder="false" applyFill="false" applyFont="true" applyNumberFormat="false" applyProtection="false" borderId="93" fillId="0" fontId="4" numFmtId="0" xfId="0">
      <alignment horizontal="right" vertical="center"/>
    </xf>
    <xf applyAlignment="true" applyBorder="false" applyFill="false" applyFont="true" applyNumberFormat="true" applyProtection="false" borderId="96" fillId="0" fontId="7" numFmtId="198" xfId="0">
      <alignment horizontal="center" vertical="center"/>
    </xf>
    <xf applyAlignment="true" applyBorder="false" applyFill="false" applyFont="true" applyNumberFormat="true" applyProtection="false" borderId="93" fillId="0" fontId="4" numFmtId="196" xfId="0">
      <alignment vertical="center"/>
    </xf>
    <xf applyAlignment="true" applyBorder="false" applyFill="false" applyFont="true" applyNumberFormat="true" applyProtection="false" borderId="96" fillId="0" fontId="4" numFmtId="196" xfId="0">
      <alignment vertical="center"/>
    </xf>
    <xf applyAlignment="true" applyBorder="false" applyFill="false" applyFont="true" applyNumberFormat="true" applyProtection="false" borderId="108" fillId="0" fontId="4" numFmtId="198" xfId="0">
      <alignment vertical="center" wrapText="true"/>
    </xf>
    <xf applyAlignment="true" applyBorder="false" applyFill="false" applyFont="true" applyNumberFormat="true" applyProtection="false" borderId="89" fillId="0" fontId="4" numFmtId="195" xfId="0">
      <alignment horizontal="right" vertical="center"/>
    </xf>
    <xf applyAlignment="true" applyBorder="false" applyFill="false" applyFont="true" applyNumberFormat="false" applyProtection="false" borderId="89" fillId="0" fontId="8" numFmtId="0" xfId="0">
      <alignment horizontal="center" vertical="center"/>
    </xf>
    <xf applyAlignment="true" applyBorder="false" applyFill="true" applyFont="true" applyNumberFormat="true" applyProtection="false" borderId="89" fillId="24" fontId="4" numFmtId="196" xfId="0">
      <alignment horizontal="right" vertical="center"/>
    </xf>
    <xf applyAlignment="true" applyBorder="false" applyFill="true" applyFont="true" applyNumberFormat="true" applyProtection="false" borderId="93" fillId="24" fontId="4" numFmtId="196" xfId="0">
      <alignment horizontal="right" vertical="center"/>
    </xf>
    <xf applyAlignment="true" applyBorder="false" applyFill="false" applyFont="true" applyNumberFormat="true" applyProtection="false" borderId="96" fillId="0" fontId="4" numFmtId="200" xfId="0">
      <alignment vertical="center"/>
    </xf>
    <xf applyAlignment="true" applyBorder="false" applyFill="false" applyFont="true" applyNumberFormat="true" applyProtection="false" borderId="94" fillId="0" fontId="4" numFmtId="200" xfId="0">
      <alignment vertical="center"/>
    </xf>
    <xf applyAlignment="true" applyBorder="false" applyFill="false" applyFont="true" applyNumberFormat="true" applyProtection="false" borderId="93" fillId="0" fontId="4" numFmtId="196" xfId="0">
      <alignment vertical="center"/>
    </xf>
    <xf applyAlignment="true" applyBorder="false" applyFill="false" applyFont="true" applyNumberFormat="true" applyProtection="false" borderId="96" fillId="0" fontId="4" numFmtId="200" xfId="0">
      <alignment vertical="center"/>
    </xf>
    <xf applyAlignment="true" applyBorder="false" applyFill="false" applyFont="true" applyNumberFormat="true" applyProtection="false" borderId="94" fillId="0" fontId="4" numFmtId="199" xfId="0">
      <alignment vertical="center"/>
    </xf>
    <xf applyAlignment="true" applyBorder="false" applyFill="false" applyFont="true" applyNumberFormat="true" applyProtection="false" borderId="89" fillId="0" fontId="4" numFmtId="199" xfId="0">
      <alignment vertical="center"/>
    </xf>
    <xf applyAlignment="true" applyBorder="false" applyFill="true" applyFont="true" applyNumberFormat="true" applyProtection="false" borderId="108" fillId="27" fontId="4" numFmtId="198" xfId="0">
      <alignment vertical="center" wrapText="true"/>
    </xf>
    <xf applyAlignment="true" applyBorder="false" applyFill="false" applyFont="true" applyNumberFormat="false" applyProtection="false" borderId="94" fillId="0" fontId="4" numFmtId="0" xfId="0">
      <alignment vertical="center"/>
    </xf>
    <xf applyAlignment="true" applyBorder="false" applyFill="false" applyFont="true" applyNumberFormat="false" applyProtection="false" borderId="95" fillId="0" fontId="4" numFmtId="0" xfId="0">
      <alignment horizontal="center" vertical="center"/>
    </xf>
    <xf applyAlignment="true" applyBorder="false" applyFill="false" applyFont="true" applyNumberFormat="false" applyProtection="false" borderId="98" fillId="0" fontId="4" numFmtId="0" xfId="0">
      <alignment horizontal="center" vertical="center"/>
    </xf>
    <xf applyAlignment="true" applyBorder="false" applyFill="false" applyFont="true" applyNumberFormat="false" applyProtection="false" borderId="96" fillId="0" fontId="4" numFmtId="0" xfId="0">
      <alignment horizontal="center" vertical="center"/>
    </xf>
    <xf applyAlignment="true" applyBorder="false" applyFill="false" applyFont="true" applyNumberFormat="true" applyProtection="false" borderId="96" fillId="0" fontId="4" numFmtId="196" xfId="0">
      <alignment vertical="center"/>
    </xf>
    <xf applyAlignment="true" applyBorder="false" applyFill="false" applyFont="true" applyNumberFormat="false" applyProtection="false" borderId="96" fillId="0" fontId="4" numFmtId="0" xfId="0">
      <alignment horizontal="center" vertical="center"/>
    </xf>
    <xf applyAlignment="true" applyBorder="false" applyFill="false" applyFont="true" applyNumberFormat="true" applyProtection="false" borderId="108" fillId="0" fontId="4" numFmtId="198" xfId="0">
      <alignment vertical="center" wrapText="true"/>
    </xf>
    <xf applyAlignment="true" applyBorder="false" applyFill="false" applyFont="true" applyNumberFormat="false" applyProtection="false" borderId="103" fillId="0" fontId="4" numFmtId="0" xfId="0">
      <alignment horizontal="center" vertical="center"/>
    </xf>
    <xf applyAlignment="true" applyBorder="false" applyFill="false" applyFont="true" applyNumberFormat="false" applyProtection="false" borderId="104" fillId="0" fontId="4" numFmtId="0" xfId="0">
      <alignment vertical="center"/>
    </xf>
    <xf applyAlignment="true" applyBorder="false" applyFill="false" applyFont="true" applyNumberFormat="false" applyProtection="false" borderId="95" fillId="0" fontId="4" numFmtId="0" xfId="0">
      <alignment vertical="center"/>
    </xf>
    <xf applyAlignment="true" applyBorder="false" applyFill="false" applyFont="true" applyNumberFormat="false" applyProtection="false" borderId="109" fillId="0" fontId="4" numFmtId="0" xfId="0">
      <alignment horizontal="right" vertical="center"/>
    </xf>
    <xf applyAlignment="true" applyBorder="false" applyFill="false" applyFont="true" applyNumberFormat="true" applyProtection="false" borderId="103" fillId="0" fontId="4" numFmtId="196" xfId="0">
      <alignment vertical="center"/>
    </xf>
    <xf applyAlignment="true" applyBorder="false" applyFill="false" applyFont="true" applyNumberFormat="false" applyProtection="false" borderId="110" fillId="0" fontId="4" numFmtId="0" xfId="0">
      <alignment horizontal="center" vertical="center"/>
    </xf>
    <xf applyAlignment="true" applyBorder="false" applyFill="false" applyFont="true" applyNumberFormat="false" applyProtection="false" borderId="111" fillId="0" fontId="4" numFmtId="0" xfId="0">
      <alignment vertical="center"/>
    </xf>
    <xf applyAlignment="true" applyBorder="false" applyFill="false" applyFont="true" applyNumberFormat="false" applyProtection="false" borderId="98" fillId="0" fontId="4" numFmtId="0" xfId="0">
      <alignment vertical="center"/>
    </xf>
    <xf applyAlignment="true" applyBorder="false" applyFill="false" applyFont="true" applyNumberFormat="false" applyProtection="false" borderId="104" fillId="0" fontId="4" numFmtId="0" xfId="0">
      <alignment vertical="center"/>
    </xf>
    <xf applyAlignment="true" applyBorder="false" applyFill="false" applyFont="true" applyNumberFormat="false" applyProtection="false" borderId="95" fillId="0" fontId="4" numFmtId="0" xfId="0">
      <alignment vertical="center"/>
    </xf>
    <xf applyAlignment="true" applyBorder="false" applyFill="false" applyFont="true" applyNumberFormat="true" applyProtection="false" borderId="95" fillId="0" fontId="4" numFmtId="200" xfId="0">
      <alignment vertical="center"/>
    </xf>
    <xf applyAlignment="true" applyBorder="false" applyFill="false" applyFont="true" applyNumberFormat="false" applyProtection="false" borderId="93" fillId="0" fontId="4" numFmtId="0" xfId="0">
      <alignment vertical="center"/>
    </xf>
    <xf applyAlignment="true" applyBorder="false" applyFill="false" applyFont="true" applyNumberFormat="false" applyProtection="false" borderId="96" fillId="0" fontId="4" numFmtId="0" xfId="0">
      <alignment horizontal="center" vertical="center"/>
    </xf>
    <xf applyAlignment="true" applyBorder="false" applyFill="false" applyFont="true" applyNumberFormat="false" applyProtection="false" borderId="94" fillId="0" fontId="4" numFmtId="0" xfId="0">
      <alignment horizontal="right" vertical="center"/>
    </xf>
    <xf applyAlignment="true" applyBorder="false" applyFill="false" applyFont="true" applyNumberFormat="true" applyProtection="false" borderId="98" fillId="0" fontId="4" numFmtId="195" xfId="0">
      <alignment horizontal="right" vertical="center"/>
    </xf>
    <xf applyAlignment="true" applyBorder="false" applyFill="false" applyFont="true" applyNumberFormat="true" applyProtection="false" borderId="104" fillId="0" fontId="4" numFmtId="195" xfId="0">
      <alignment vertical="center"/>
    </xf>
    <xf applyAlignment="true" applyBorder="false" applyFill="false" applyFont="true" applyNumberFormat="false" applyProtection="false" borderId="94" fillId="0" fontId="4" numFmtId="0" xfId="0">
      <alignment horizontal="right" vertical="center"/>
    </xf>
    <xf applyAlignment="true" applyBorder="false" applyFill="false" applyFont="true" applyNumberFormat="false" applyProtection="false" borderId="89" fillId="0" fontId="4" numFmtId="0" xfId="0">
      <alignment horizontal="right" vertical="center"/>
    </xf>
    <xf applyAlignment="true" applyBorder="false" applyFill="false" applyFont="true" applyNumberFormat="false" applyProtection="false" borderId="103" fillId="0" fontId="4" numFmtId="0" xfId="0">
      <alignment vertical="center"/>
    </xf>
    <xf applyAlignment="true" applyBorder="false" applyFill="false" applyFont="true" applyNumberFormat="false" applyProtection="false" borderId="104" fillId="0" fontId="4" numFmtId="0" xfId="0">
      <alignment horizontal="right" vertical="center"/>
    </xf>
    <xf applyAlignment="true" applyBorder="false" applyFill="false" applyFont="true" applyNumberFormat="false" applyProtection="false" borderId="95" fillId="0" fontId="4" numFmtId="0" xfId="0">
      <alignment horizontal="right" vertical="center"/>
    </xf>
    <xf applyAlignment="true" applyBorder="false" applyFill="false" applyFont="true" applyNumberFormat="true" applyProtection="false" borderId="95" fillId="0" fontId="4" numFmtId="195" xfId="0">
      <alignment horizontal="right" vertical="center"/>
    </xf>
    <xf applyAlignment="true" applyBorder="false" applyFill="false" applyFont="true" applyNumberFormat="true" applyProtection="false" borderId="94" fillId="0" fontId="4" numFmtId="198" xfId="0">
      <alignment vertical="center"/>
    </xf>
    <xf applyAlignment="true" applyBorder="false" applyFill="false" applyFont="true" applyNumberFormat="false" applyProtection="false" borderId="101" fillId="0" fontId="4" numFmtId="0" xfId="0">
      <alignment horizontal="center" vertical="center" wrapText="true"/>
    </xf>
    <xf applyAlignment="true" applyBorder="false" applyFill="false" applyFont="true" applyNumberFormat="false" applyProtection="false" borderId="96" fillId="0" fontId="4" numFmtId="0" xfId="0">
      <alignment horizontal="center" vertical="center" wrapText="true"/>
    </xf>
    <xf applyAlignment="true" applyBorder="false" applyFill="false" applyFont="true" applyNumberFormat="true" applyProtection="false" borderId="102" fillId="0" fontId="4" numFmtId="195" xfId="0">
      <alignment vertical="center"/>
    </xf>
    <xf applyAlignment="true" applyBorder="false" applyFill="false" applyFont="true" applyNumberFormat="true" applyProtection="false" borderId="101" fillId="0" fontId="4" numFmtId="196" xfId="0">
      <alignment vertical="center"/>
    </xf>
    <xf applyAlignment="true" applyBorder="false" applyFill="false" applyFont="true" applyNumberFormat="false" applyProtection="false" borderId="10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200" xfId="0">
      <alignment vertical="center"/>
    </xf>
    <xf applyAlignment="true" applyBorder="false" applyFill="false" applyFont="true" applyNumberFormat="false" applyProtection="false" borderId="105" fillId="0" fontId="4" numFmtId="0" xfId="0">
      <alignment horizontal="center" vertical="center"/>
    </xf>
    <xf applyAlignment="true" applyBorder="false" applyFill="false" applyFont="true" applyNumberFormat="false" applyProtection="false" borderId="105" fillId="0" fontId="4" numFmtId="0" xfId="0">
      <alignment horizontal="center" vertical="center"/>
    </xf>
    <xf applyAlignment="true" applyBorder="false" applyFill="false" applyFont="true" applyNumberFormat="false" applyProtection="false" borderId="112" fillId="0" fontId="4" numFmtId="0" xfId="0">
      <alignment horizontal="center" vertical="center" wrapText="true"/>
    </xf>
    <xf applyAlignment="true" applyBorder="false" applyFill="false" applyFont="true" applyNumberFormat="false" applyProtection="false" borderId="112" fillId="0" fontId="4" numFmtId="0" xfId="0">
      <alignment vertical="center"/>
    </xf>
    <xf applyAlignment="true" applyBorder="false" applyFill="false" applyFont="true" applyNumberFormat="true" applyProtection="false" borderId="96" fillId="0" fontId="7" numFmtId="196" xfId="0">
      <alignment horizontal="center" vertical="center"/>
    </xf>
    <xf applyAlignment="true" applyBorder="false" applyFill="false" applyFont="true" applyNumberFormat="true" applyProtection="false" borderId="113" fillId="0" fontId="4" numFmtId="195" xfId="0">
      <alignment vertical="center"/>
    </xf>
    <xf applyAlignment="true" applyBorder="false" applyFill="false" applyFont="true" applyNumberFormat="true" applyProtection="false" borderId="112" fillId="0" fontId="4" numFmtId="196" xfId="0">
      <alignment vertical="center"/>
    </xf>
    <xf applyAlignment="true" applyBorder="false" applyFill="false" applyFont="true" applyNumberFormat="false" applyProtection="false" borderId="113" fillId="0" fontId="4" numFmtId="0" xfId="0">
      <alignment horizontal="right" vertical="center"/>
    </xf>
    <xf applyAlignment="true" applyBorder="false" applyFill="false" applyFont="true" applyNumberFormat="false" applyProtection="false" borderId="105" fillId="0" fontId="4" numFmtId="0" xfId="0">
      <alignment horizontal="right" vertical="center"/>
    </xf>
    <xf applyAlignment="true" applyBorder="false" applyFill="false" applyFont="true" applyNumberFormat="true" applyProtection="false" borderId="95" fillId="0" fontId="4" numFmtId="198" xfId="0">
      <alignment vertical="center"/>
    </xf>
    <xf applyAlignment="true" applyBorder="false" applyFill="false" applyFont="true" applyNumberFormat="false" applyProtection="false" borderId="101" fillId="0" fontId="4" numFmtId="0" xfId="0">
      <alignment horizontal="center" vertical="center"/>
    </xf>
    <xf applyAlignment="true" applyBorder="false" applyFill="false" applyFont="true" applyNumberFormat="false" applyProtection="false" borderId="114" fillId="0" fontId="4" numFmtId="0" xfId="0">
      <alignment horizontal="center" vertical="center"/>
    </xf>
    <xf applyAlignment="true" applyBorder="false" applyFill="false" applyFont="true" applyNumberFormat="true" applyProtection="false" borderId="96" fillId="0" fontId="11" numFmtId="196" xfId="0">
      <alignment vertical="bottom"/>
    </xf>
    <xf applyAlignment="true" applyBorder="false" applyFill="false" applyFont="true" applyNumberFormat="true" applyProtection="false" borderId="101" fillId="0" fontId="4" numFmtId="200" xfId="0">
      <alignment vertical="center"/>
    </xf>
    <xf applyAlignment="true" applyBorder="false" applyFill="false" applyFont="true" applyNumberFormat="false" applyProtection="false" borderId="96" fillId="0" fontId="4" numFmtId="0" xfId="0">
      <alignment vertical="center"/>
    </xf>
    <xf applyAlignment="true" applyBorder="false" applyFill="false" applyFont="true" applyNumberFormat="true" applyProtection="false" borderId="101" fillId="0" fontId="4" numFmtId="200" xfId="0">
      <alignment vertical="center"/>
    </xf>
    <xf applyAlignment="true" applyBorder="false" applyFill="false" applyFont="true" applyNumberFormat="true" applyProtection="false" borderId="103" fillId="0" fontId="4" numFmtId="196" xfId="0">
      <alignment vertical="center"/>
    </xf>
    <xf applyAlignment="true" applyBorder="false" applyFill="false" applyFont="true" applyNumberFormat="true" applyProtection="false" borderId="101" fillId="0" fontId="4" numFmtId="196" xfId="0">
      <alignment vertical="center"/>
    </xf>
    <xf applyAlignment="true" applyBorder="false" applyFill="false" applyFont="true" applyNumberFormat="false" applyProtection="false" borderId="95" fillId="0" fontId="8" numFmtId="0" xfId="0">
      <alignment horizontal="center" vertical="center"/>
    </xf>
    <xf applyAlignment="true" applyBorder="false" applyFill="true" applyFont="true" applyNumberFormat="true" applyProtection="false" borderId="95" fillId="24" fontId="4" numFmtId="196" xfId="0">
      <alignment horizontal="right" vertical="center"/>
    </xf>
    <xf applyAlignment="true" applyBorder="false" applyFill="true" applyFont="true" applyNumberFormat="true" applyProtection="false" borderId="103" fillId="24" fontId="4" numFmtId="196" xfId="0">
      <alignment horizontal="right" vertical="center"/>
    </xf>
    <xf applyAlignment="true" applyBorder="false" applyFill="false" applyFont="true" applyNumberFormat="true" applyProtection="false" borderId="96" fillId="0" fontId="4" numFmtId="198" xfId="0">
      <alignment vertical="center"/>
    </xf>
    <xf applyAlignment="true" applyBorder="false" applyFill="false" applyFont="true" applyNumberFormat="true" applyProtection="false" borderId="0" fillId="0" fontId="4" numFmtId="198" xfId="0">
      <alignment horizontal="center" vertical="bottom"/>
    </xf>
    <xf applyAlignment="true" applyBorder="false" applyFill="false" applyFont="true" applyNumberFormat="true" applyProtection="false" borderId="0" fillId="0" fontId="4" numFmtId="195" xfId="0">
      <alignment vertical="center"/>
    </xf>
    <xf applyAlignment="true" applyBorder="false" applyFill="false" applyFont="true" applyNumberFormat="true" applyProtection="false" borderId="0" fillId="0" fontId="4" numFmtId="195" xfId="0">
      <alignment vertical="center"/>
    </xf>
    <xf applyAlignment="true" applyBorder="false" applyFill="false" applyFont="true" applyNumberFormat="true" applyProtection="false" borderId="0" fillId="0" fontId="4" numFmtId="198" xfId="0">
      <alignment vertical="center"/>
    </xf>
    <xf applyAlignment="true" applyBorder="false" applyFill="true" applyFont="true" applyNumberFormat="false" applyProtection="false" borderId="96" fillId="26" fontId="5" numFmtId="0" xfId="0">
      <alignment horizontal="center" vertical="center"/>
    </xf>
    <xf applyAlignment="true" applyBorder="false" applyFill="true" applyFont="true" applyNumberFormat="true" applyProtection="false" borderId="96" fillId="26" fontId="4" numFmtId="202" xfId="0">
      <alignment vertical="center"/>
    </xf>
    <xf applyAlignment="true" applyBorder="false" applyFill="true" applyFont="true" applyNumberFormat="true" applyProtection="false" borderId="96" fillId="26" fontId="4" numFmtId="196" xfId="0">
      <alignment vertical="center"/>
    </xf>
    <xf applyAlignment="true" applyBorder="false" applyFill="true" applyFont="true" applyNumberFormat="false" applyProtection="false" borderId="0" fillId="28" fontId="6" numFmtId="0" xfId="0">
      <alignment horizontal="center" vertical="center"/>
    </xf>
    <xf applyAlignment="true" applyBorder="false" applyFill="true" applyFont="true" applyNumberFormat="false" applyProtection="false" borderId="96" fillId="26" fontId="4" numFmtId="0" xfId="0">
      <alignment horizontal="center" vertical="center"/>
    </xf>
    <xf applyAlignment="true" applyBorder="false" applyFill="true" applyFont="true" applyNumberFormat="false" applyProtection="false" borderId="89" fillId="28" fontId="6" numFmtId="0" xfId="0">
      <alignment horizontal="center" vertical="center"/>
    </xf>
    <xf applyAlignment="true" applyBorder="false" applyFill="true" applyFont="true" applyNumberFormat="false" applyProtection="false" borderId="93" fillId="28" fontId="6" numFmtId="0" xfId="0">
      <alignment horizontal="center" vertical="center"/>
    </xf>
    <xf applyAlignment="true" applyBorder="false" applyFill="true" applyFont="true" applyNumberFormat="false" applyProtection="false" borderId="96" fillId="28" fontId="6" numFmtId="0" xfId="0">
      <alignment vertical="center"/>
    </xf>
    <xf applyAlignment="true" applyBorder="false" applyFill="true" applyFont="true" applyNumberFormat="false" applyProtection="false" borderId="95" fillId="28" fontId="6" numFmtId="0" xfId="0">
      <alignment horizontal="center" vertical="center"/>
    </xf>
    <xf applyAlignment="true" applyBorder="false" applyFill="true" applyFont="true" applyNumberFormat="false" applyProtection="false" borderId="96" fillId="28" fontId="6" numFmtId="0" xfId="0">
      <alignment vertical="center"/>
    </xf>
    <xf applyAlignment="true" applyBorder="false" applyFill="true" applyFont="true" applyNumberFormat="true" applyProtection="false" borderId="96" fillId="26" fontId="4" numFmtId="202" xfId="0">
      <alignment horizontal="right" vertical="center"/>
    </xf>
    <xf applyAlignment="true" applyBorder="false" applyFill="true" applyFont="true" applyNumberFormat="true" applyProtection="false" borderId="96" fillId="26" fontId="4" numFmtId="196" xfId="0">
      <alignment horizontal="right" vertical="center"/>
    </xf>
    <xf applyAlignment="true" applyBorder="false" applyFill="false" applyFont="true" applyNumberFormat="false" applyProtection="false" borderId="94" fillId="0" fontId="4" numFmtId="0" xfId="0">
      <alignment horizontal="center" vertical="center"/>
    </xf>
    <xf applyAlignment="true" applyBorder="false" applyFill="false" applyFont="true" applyNumberFormat="false" applyProtection="false" borderId="96" fillId="0" fontId="4" numFmtId="0" xfId="0">
      <alignment vertical="center" wrapText="true"/>
    </xf>
    <xf applyAlignment="true" applyBorder="false" applyFill="true" applyFont="true" applyNumberFormat="true" applyProtection="false" borderId="96" fillId="29" fontId="4" numFmtId="202" xfId="0">
      <alignment vertical="center"/>
    </xf>
    <xf applyAlignment="true" applyBorder="false" applyFill="true" applyFont="true" applyNumberFormat="true" applyProtection="false" borderId="96" fillId="29" fontId="4" numFmtId="196" xfId="0">
      <alignment vertical="center"/>
    </xf>
    <xf applyAlignment="true" applyBorder="false" applyFill="false" applyFont="true" applyNumberFormat="false" applyProtection="false" borderId="104" fillId="0" fontId="4" numFmtId="0" xfId="0">
      <alignment horizontal="center" vertical="center"/>
    </xf>
    <xf applyAlignment="true" applyBorder="false" applyFill="false" applyFont="true" applyNumberFormat="false" applyProtection="false" borderId="95" fillId="0" fontId="4" numFmtId="0" xfId="0">
      <alignment horizontal="center" vertical="center"/>
    </xf>
    <xf applyAlignment="true" applyBorder="false" applyFill="false" applyFont="true" applyNumberFormat="false" applyProtection="false" borderId="101" fillId="0" fontId="4" numFmtId="0" xfId="0">
      <alignment horizontal="center" vertical="center"/>
    </xf>
    <xf applyAlignment="true" applyBorder="false" applyFill="true" applyFont="true" applyNumberFormat="true" applyProtection="false" borderId="93" fillId="23" fontId="6" numFmtId="196" xfId="0">
      <alignment horizontal="center" vertical="center" wrapText="true"/>
    </xf>
    <xf applyAlignment="true" applyBorder="false" applyFill="true" applyFont="true" applyNumberFormat="true" applyProtection="false" borderId="96" fillId="23" fontId="6" numFmtId="196" xfId="0">
      <alignment horizontal="center" vertical="center" wrapText="true"/>
    </xf>
    <xf applyAlignment="true" applyBorder="false" applyFill="true" applyFont="true" applyNumberFormat="false" applyProtection="false" borderId="95" fillId="23" fontId="6" numFmtId="0" xfId="0">
      <alignment horizontal="center" vertical="center" wrapText="true"/>
    </xf>
    <xf applyAlignment="true" applyBorder="false" applyFill="false" applyFont="true" applyNumberFormat="false" applyProtection="false" borderId="115" fillId="0" fontId="4" numFmtId="0" xfId="0">
      <alignment horizontal="center" vertical="bottom"/>
    </xf>
    <xf applyAlignment="true" applyBorder="false" applyFill="false" applyFont="true" applyNumberFormat="false" applyProtection="false" borderId="96" fillId="0" fontId="4" numFmtId="0" xfId="0">
      <alignment horizontal="center" vertical="bottom"/>
    </xf>
    <xf applyAlignment="true" applyBorder="false" applyFill="false" applyFont="true" applyNumberFormat="false" applyProtection="false" borderId="102" fillId="0" fontId="4" numFmtId="0" xfId="0">
      <alignment horizontal="right" vertical="center"/>
    </xf>
    <xf applyAlignment="true" applyBorder="false" applyFill="false" applyFont="true" applyNumberFormat="false" applyProtection="false" borderId="96" fillId="0" fontId="4" numFmtId="0" xfId="0">
      <alignment horizontal="right" vertical="center"/>
    </xf>
    <xf applyAlignment="true" applyBorder="false" applyFill="false" applyFont="true" applyNumberFormat="false" applyProtection="false" borderId="97" fillId="0" fontId="4" numFmtId="0" xfId="0">
      <alignment horizontal="right" vertical="center"/>
    </xf>
    <xf applyAlignment="true" applyBorder="false" applyFill="false" applyFont="true" applyNumberFormat="false" applyProtection="false" borderId="92" fillId="0" fontId="7" numFmtId="0" xfId="0">
      <alignment horizontal="center" vertical="center"/>
    </xf>
    <xf applyAlignment="true" applyBorder="false" applyFill="false" applyFont="true" applyNumberFormat="true" applyProtection="false" borderId="94" fillId="0" fontId="4" numFmtId="195" xfId="0">
      <alignment vertical="center"/>
    </xf>
    <xf applyAlignment="true" applyBorder="false" applyFill="false" applyFont="true" applyNumberFormat="true" applyProtection="false" borderId="89" fillId="0" fontId="4" numFmtId="203" xfId="0">
      <alignment vertical="center"/>
    </xf>
    <xf applyAlignment="true" applyBorder="false" applyFill="false" applyFont="true" applyNumberFormat="true" applyProtection="false" borderId="0" fillId="0" fontId="4" numFmtId="196" xfId="0">
      <alignment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89" fillId="0" fontId="4" numFmtId="198" xfId="0">
      <alignment vertical="center"/>
    </xf>
    <xf applyAlignment="true" applyBorder="false" applyFill="true" applyFont="true" applyNumberFormat="false" applyProtection="false" borderId="0" fillId="27" fontId="4" numFmtId="0" xfId="0">
      <alignment horizontal="center" vertical="center" wrapText="true"/>
    </xf>
    <xf applyAlignment="true" applyBorder="false" applyFill="true" applyFont="true" applyNumberFormat="false" applyProtection="false" borderId="96" fillId="27" fontId="4" numFmtId="0" xfId="0">
      <alignment horizontal="center" vertical="center" wrapText="true"/>
    </xf>
    <xf applyAlignment="true" applyBorder="false" applyFill="false" applyFont="true" applyNumberFormat="false" applyProtection="false" borderId="97" fillId="0" fontId="4" numFmtId="0" xfId="0">
      <alignment vertical="center"/>
    </xf>
    <xf applyAlignment="true" applyBorder="false" applyFill="false" applyFont="true" applyNumberFormat="false" applyProtection="false" borderId="96" fillId="0" fontId="7" numFmtId="0" xfId="0">
      <alignment vertical="center"/>
    </xf>
    <xf applyAlignment="true" applyBorder="false" applyFill="false" applyFont="true" applyNumberFormat="false" applyProtection="false" borderId="115" fillId="0" fontId="4" numFmtId="0" xfId="0">
      <alignment horizontal="center" vertical="center" wrapText="true"/>
    </xf>
    <xf applyAlignment="true" applyBorder="false" applyFill="false" applyFont="true" applyNumberFormat="false" applyProtection="false" borderId="116" fillId="0" fontId="4" numFmtId="0" xfId="0">
      <alignment horizontal="right" vertical="center"/>
    </xf>
    <xf applyAlignment="true" applyBorder="false" applyFill="false" applyFont="true" applyNumberFormat="false" applyProtection="false" borderId="106" fillId="0" fontId="4" numFmtId="0" xfId="0">
      <alignment horizontal="right" vertical="center"/>
    </xf>
    <xf applyAlignment="true" applyBorder="false" applyFill="false" applyFont="true" applyNumberFormat="true" applyProtection="false" borderId="89" fillId="0" fontId="4" numFmtId="194" xfId="0">
      <alignment vertical="center"/>
    </xf>
    <xf applyAlignment="true" applyBorder="false" applyFill="false" applyFont="true" applyNumberFormat="true" applyProtection="false" borderId="89" fillId="0" fontId="4" numFmtId="196" xfId="0">
      <alignment vertical="center"/>
    </xf>
    <xf applyAlignment="true" applyBorder="false" applyFill="false" applyFont="true" applyNumberFormat="false" applyProtection="false" borderId="96" fillId="0" fontId="7" numFmtId="0" xfId="0">
      <alignment vertical="center"/>
    </xf>
    <xf applyAlignment="true" applyBorder="false" applyFill="false" applyFont="true" applyNumberFormat="false" applyProtection="false" borderId="102" fillId="0" fontId="4" numFmtId="0" xfId="0">
      <alignment horizontal="right" vertical="center"/>
    </xf>
    <xf applyAlignment="true" applyBorder="false" applyFill="false" applyFont="true" applyNumberFormat="false" applyProtection="false" borderId="109" fillId="0" fontId="4" numFmtId="0" xfId="0">
      <alignment vertical="center"/>
    </xf>
    <xf applyAlignment="true" applyBorder="false" applyFill="false" applyFont="true" applyNumberFormat="false" applyProtection="false" borderId="101" fillId="0" fontId="4" numFmtId="0" xfId="0">
      <alignment horizontal="center" vertical="center"/>
    </xf>
    <xf applyAlignment="true" applyBorder="false" applyFill="false" applyFont="true" applyNumberFormat="false" applyProtection="false" borderId="113" fillId="0" fontId="4" numFmtId="0" xfId="0">
      <alignment horizontal="right" vertical="center"/>
    </xf>
    <xf applyAlignment="true" applyBorder="false" applyFill="false" applyFont="true" applyNumberFormat="false" applyProtection="false" borderId="101" fillId="0" fontId="4" numFmtId="0" xfId="0">
      <alignment horizontal="right" vertical="center"/>
    </xf>
    <xf applyAlignment="true" applyBorder="false" applyFill="false" applyFont="true" applyNumberFormat="true" applyProtection="false" borderId="101" fillId="0" fontId="4" numFmtId="195" xfId="0">
      <alignment horizontal="right" vertical="center"/>
    </xf>
    <xf applyAlignment="true" applyBorder="false" applyFill="false" applyFont="true" applyNumberFormat="true" applyProtection="false" borderId="96" fillId="0" fontId="4" numFmtId="198" xfId="0">
      <alignment vertical="center"/>
    </xf>
    <xf applyAlignment="true" applyBorder="false" applyFill="false" applyFont="true" applyNumberFormat="false" applyProtection="false" borderId="105" fillId="0" fontId="4" numFmtId="0" xfId="0">
      <alignment horizontal="center" vertical="center"/>
    </xf>
    <xf applyAlignment="true" applyBorder="false" applyFill="true" applyFont="true" applyNumberFormat="true" applyProtection="false" borderId="105" fillId="24" fontId="4" numFmtId="196" xfId="0">
      <alignment vertical="center"/>
    </xf>
    <xf applyAlignment="true" applyBorder="false" applyFill="false" applyFont="true" applyNumberFormat="false" applyProtection="false" borderId="114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9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117" fillId="30" fontId="2" numFmtId="0" xfId="0">
      <alignment horizontal="center" vertical="center"/>
    </xf>
    <xf applyAlignment="true" applyBorder="false" applyFill="true" applyFont="true" applyNumberFormat="false" applyProtection="false" borderId="117" fillId="30" fontId="2" numFmtId="0" xfId="0">
      <alignment horizontal="center" vertical="center"/>
    </xf>
    <xf applyAlignment="true" applyBorder="false" applyFill="true" applyFont="true" applyNumberFormat="false" applyProtection="false" borderId="117" fillId="30" fontId="2" numFmtId="0" xfId="0">
      <alignment horizontal="center" vertical="center" wrapText="true"/>
    </xf>
    <xf applyAlignment="true" applyBorder="false" applyFill="true" applyFont="true" applyNumberFormat="true" applyProtection="false" borderId="117" fillId="30" fontId="2" numFmtId="204" xfId="0">
      <alignment horizontal="center" vertical="center"/>
    </xf>
    <xf applyAlignment="true" applyBorder="false" applyFill="true" applyFont="true" applyNumberFormat="true" applyProtection="false" borderId="117" fillId="30" fontId="2" numFmtId="205" xfId="0">
      <alignment horizontal="center" vertical="center" wrapText="true"/>
    </xf>
    <xf applyAlignment="true" applyBorder="false" applyFill="true" applyFont="true" applyNumberFormat="false" applyProtection="false" borderId="117" fillId="30" fontId="6" numFmtId="0" xfId="0">
      <alignment horizontal="center" vertical="center"/>
    </xf>
    <xf applyAlignment="true" applyBorder="false" applyFill="true" applyFont="true" applyNumberFormat="false" applyProtection="false" borderId="118" fillId="30" fontId="6" numFmtId="0" xfId="0">
      <alignment horizontal="center" vertical="center"/>
    </xf>
    <xf applyAlignment="true" applyBorder="false" applyFill="true" applyFont="true" applyNumberFormat="true" applyProtection="false" borderId="117" fillId="30" fontId="2" numFmtId="205" xfId="0">
      <alignment horizontal="center" vertical="center"/>
    </xf>
    <xf applyAlignment="true" applyBorder="false" applyFill="true" applyFont="true" applyNumberFormat="false" applyProtection="false" borderId="117" fillId="30" fontId="6" numFmtId="0" xfId="0">
      <alignment horizontal="center" vertical="center" wrapText="true"/>
    </xf>
    <xf applyAlignment="true" applyBorder="false" applyFill="false" applyFont="true" applyNumberFormat="false" applyProtection="false" borderId="117" fillId="0" fontId="4" numFmtId="0" xfId="0">
      <alignment horizontal="center" vertical="center"/>
    </xf>
    <xf applyAlignment="true" applyBorder="false" applyFill="false" applyFont="true" applyNumberFormat="false" applyProtection="false" borderId="119" fillId="0" fontId="11" numFmtId="0" xfId="0">
      <alignment horizontal="center" vertical="bottom"/>
    </xf>
    <xf applyAlignment="true" applyBorder="false" applyFill="false" applyFont="true" applyNumberFormat="false" applyProtection="false" borderId="120" fillId="0" fontId="11" numFmtId="0" xfId="0">
      <alignment horizontal="center" vertical="center"/>
    </xf>
    <xf applyAlignment="true" applyBorder="false" applyFill="false" applyFont="true" applyNumberFormat="true" applyProtection="false" borderId="120" fillId="0" fontId="4" numFmtId="206" xfId="0">
      <alignment horizontal="center" vertical="center"/>
    </xf>
    <xf applyAlignment="true" applyBorder="false" applyFill="false" applyFont="true" applyNumberFormat="true" applyProtection="false" borderId="120" fillId="0" fontId="4" numFmtId="206" xfId="0">
      <alignment horizontal="center" vertical="center"/>
    </xf>
    <xf applyAlignment="true" applyBorder="false" applyFill="false" applyFont="true" applyNumberFormat="false" applyProtection="false" borderId="117" fillId="0" fontId="4" numFmtId="0" xfId="0">
      <alignment vertical="center"/>
    </xf>
    <xf applyAlignment="true" applyBorder="false" applyFill="false" applyFont="true" applyNumberFormat="true" applyProtection="false" borderId="117" fillId="0" fontId="4" numFmtId="207" xfId="0">
      <alignment vertical="center"/>
    </xf>
    <xf applyAlignment="true" applyBorder="false" applyFill="false" applyFont="true" applyNumberFormat="true" applyProtection="false" borderId="121" fillId="0" fontId="4" numFmtId="205" xfId="0">
      <alignment vertical="center"/>
    </xf>
    <xf applyAlignment="true" applyBorder="false" applyFill="false" applyFont="true" applyNumberFormat="true" applyProtection="false" borderId="117" fillId="0" fontId="4" numFmtId="208" xfId="0">
      <alignment vertical="center"/>
    </xf>
    <xf applyAlignment="true" applyBorder="false" applyFill="false" applyFont="true" applyNumberFormat="true" applyProtection="false" borderId="122" fillId="0" fontId="4" numFmtId="205" xfId="0">
      <alignment vertical="center"/>
    </xf>
    <xf applyAlignment="true" applyBorder="false" applyFill="true" applyFont="true" applyNumberFormat="true" applyProtection="false" borderId="117" fillId="31" fontId="4" numFmtId="205" xfId="0">
      <alignment horizontal="right" vertical="center"/>
    </xf>
    <xf applyAlignment="true" applyBorder="false" applyFill="true" applyFont="true" applyNumberFormat="true" applyProtection="false" borderId="117" fillId="32" fontId="4" numFmtId="205" xfId="0">
      <alignment vertical="center"/>
    </xf>
    <xf applyAlignment="true" applyBorder="false" applyFill="false" applyFont="true" applyNumberFormat="true" applyProtection="false" borderId="117" fillId="0" fontId="4" numFmtId="208" xfId="0">
      <alignment vertical="center"/>
    </xf>
    <xf applyAlignment="true" applyBorder="false" applyFill="true" applyFont="true" applyNumberFormat="false" applyProtection="false" borderId="117" fillId="32" fontId="4" numFmtId="0" xfId="0">
      <alignment horizontal="center" vertical="center"/>
    </xf>
    <xf applyAlignment="true" applyBorder="false" applyFill="true" applyFont="true" applyNumberFormat="true" applyProtection="false" borderId="117" fillId="31" fontId="4" numFmtId="206" xfId="0">
      <alignment vertical="center"/>
    </xf>
    <xf applyAlignment="true" applyBorder="false" applyFill="true" applyFont="true" applyNumberFormat="true" applyProtection="false" borderId="121" fillId="31" fontId="4" numFmtId="206" xfId="0">
      <alignment vertical="center"/>
    </xf>
    <xf applyAlignment="true" applyBorder="false" applyFill="true" applyFont="true" applyNumberFormat="true" applyProtection="false" borderId="121" fillId="31" fontId="4" numFmtId="209" xfId="0">
      <alignment vertical="center"/>
    </xf>
    <xf applyAlignment="true" applyBorder="false" applyFill="false" applyFont="true" applyNumberFormat="true" applyProtection="false" borderId="117" fillId="0" fontId="4" numFmtId="209" xfId="0">
      <alignment vertical="center"/>
    </xf>
    <xf applyAlignment="true" applyBorder="false" applyFill="false" applyFont="true" applyNumberFormat="true" applyProtection="false" borderId="117" fillId="0" fontId="4" numFmtId="210" xfId="0">
      <alignment vertical="center"/>
    </xf>
    <xf applyAlignment="true" applyBorder="false" applyFill="false" applyFont="true" applyNumberFormat="false" applyProtection="false" borderId="117" fillId="0" fontId="4" numFmtId="0" xfId="0">
      <alignment vertical="center"/>
    </xf>
    <xf applyAlignment="true" applyBorder="false" applyFill="false" applyFont="true" applyNumberFormat="false" applyProtection="false" borderId="117" fillId="0" fontId="4" numFmtId="0" xfId="0">
      <alignment horizontal="center" vertical="center"/>
    </xf>
    <xf applyAlignment="true" applyBorder="false" applyFill="false" applyFont="true" applyNumberFormat="true" applyProtection="false" borderId="120" fillId="0" fontId="4" numFmtId="206" xfId="0">
      <alignment horizontal="center" vertical="center"/>
    </xf>
    <xf applyAlignment="true" applyBorder="false" applyFill="false" applyFont="true" applyNumberFormat="true" applyProtection="false" borderId="117" fillId="0" fontId="4" numFmtId="206" xfId="0">
      <alignment vertical="center"/>
    </xf>
    <xf applyAlignment="true" applyBorder="false" applyFill="false" applyFont="true" applyNumberFormat="false" applyProtection="false" borderId="117" fillId="0" fontId="4" numFmtId="0" xfId="0">
      <alignment horizontal="right" vertical="center"/>
    </xf>
    <xf applyAlignment="true" applyBorder="false" applyFill="false" applyFont="true" applyNumberFormat="true" applyProtection="false" borderId="117" fillId="0" fontId="4" numFmtId="205" xfId="0">
      <alignment vertical="center"/>
    </xf>
    <xf applyAlignment="true" applyBorder="false" applyFill="false" applyFont="true" applyNumberFormat="false" applyProtection="false" borderId="117" fillId="0" fontId="4" numFmtId="0" xfId="0">
      <alignment horizontal="center" vertical="center"/>
    </xf>
    <xf applyAlignment="true" applyBorder="false" applyFill="false" applyFont="true" applyNumberFormat="false" applyProtection="false" borderId="118" fillId="0" fontId="11" numFmtId="0" xfId="0">
      <alignment horizontal="center" vertical="bottom"/>
    </xf>
    <xf applyAlignment="true" applyBorder="false" applyFill="false" applyFont="true" applyNumberFormat="true" applyProtection="false" borderId="0" fillId="0" fontId="11" numFmtId="206" xfId="0">
      <alignment vertical="bottom"/>
    </xf>
    <xf applyAlignment="true" applyBorder="false" applyFill="false" applyFont="true" applyNumberFormat="false" applyProtection="false" borderId="117" fillId="0" fontId="4" numFmtId="0" xfId="0">
      <alignment vertical="center"/>
    </xf>
    <xf applyAlignment="true" applyBorder="false" applyFill="false" applyFont="true" applyNumberFormat="true" applyProtection="false" borderId="123" fillId="0" fontId="4" numFmtId="206" xfId="0">
      <alignment vertical="center"/>
    </xf>
    <xf applyAlignment="true" applyBorder="false" applyFill="false" applyFont="true" applyNumberFormat="true" applyProtection="false" borderId="124" fillId="0" fontId="4" numFmtId="206" xfId="0">
      <alignment vertical="center"/>
    </xf>
    <xf applyAlignment="true" applyBorder="false" applyFill="false" applyFont="true" applyNumberFormat="true" applyProtection="false" borderId="124" fillId="0" fontId="11" numFmtId="206" xfId="0">
      <alignment vertical="bottom"/>
    </xf>
    <xf applyAlignment="true" applyBorder="false" applyFill="false" applyFont="true" applyNumberFormat="false" applyProtection="false" borderId="122" fillId="0" fontId="4" numFmtId="0" xfId="0">
      <alignment vertical="center"/>
    </xf>
    <xf applyAlignment="true" applyBorder="false" applyFill="false" applyFont="true" applyNumberFormat="true" applyProtection="false" borderId="125" fillId="0" fontId="4" numFmtId="205" xfId="0">
      <alignment vertical="center"/>
    </xf>
    <xf applyAlignment="true" applyBorder="false" applyFill="false" applyFont="true" applyNumberFormat="false" applyProtection="false" borderId="118" fillId="0" fontId="11" numFmtId="0" xfId="0">
      <alignment horizontal="center" vertical="bottom"/>
    </xf>
    <xf applyAlignment="true" applyBorder="false" applyFill="false" applyFont="true" applyNumberFormat="true" applyProtection="false" borderId="126" fillId="0" fontId="4" numFmtId="206" xfId="0">
      <alignment vertical="center"/>
    </xf>
    <xf applyAlignment="true" applyBorder="false" applyFill="false" applyFont="true" applyNumberFormat="true" applyProtection="false" borderId="117" fillId="0" fontId="4" numFmtId="206" xfId="0">
      <alignment vertical="center"/>
    </xf>
    <xf applyAlignment="true" applyBorder="false" applyFill="false" applyFont="true" applyNumberFormat="false" applyProtection="false" borderId="127" fillId="0" fontId="11" numFmtId="0" xfId="0">
      <alignment horizontal="center" vertical="bottom"/>
    </xf>
    <xf applyAlignment="true" applyBorder="false" applyFill="false" applyFont="true" applyNumberFormat="false" applyProtection="false" borderId="127" fillId="0" fontId="11" numFmtId="0" xfId="0">
      <alignment horizontal="center" vertical="bottom"/>
    </xf>
    <xf applyAlignment="true" applyBorder="false" applyFill="false" applyFont="true" applyNumberFormat="true" applyProtection="false" borderId="128" fillId="0" fontId="4" numFmtId="206" xfId="0">
      <alignment horizontal="center" vertical="center"/>
    </xf>
    <xf applyAlignment="true" applyBorder="false" applyFill="false" applyFont="true" applyNumberFormat="true" applyProtection="false" borderId="123" fillId="0" fontId="4" numFmtId="209" xfId="0">
      <alignment vertical="center"/>
    </xf>
    <xf applyAlignment="true" applyBorder="false" applyFill="false" applyFont="true" applyNumberFormat="false" applyProtection="false" borderId="129" fillId="0" fontId="11" numFmtId="0" xfId="0">
      <alignment horizontal="center" vertical="center"/>
    </xf>
    <xf applyAlignment="true" applyBorder="false" applyFill="false" applyFont="true" applyNumberFormat="true" applyProtection="false" borderId="124" fillId="0" fontId="4" numFmtId="206" xfId="0">
      <alignment horizontal="center" vertical="center"/>
    </xf>
    <xf applyAlignment="true" applyBorder="false" applyFill="false" applyFont="true" applyNumberFormat="true" applyProtection="false" borderId="130" fillId="0" fontId="4" numFmtId="206" xfId="0">
      <alignment horizontal="center" vertical="center"/>
    </xf>
    <xf applyAlignment="true" applyBorder="false" applyFill="false" applyFont="true" applyNumberFormat="false" applyProtection="false" borderId="124" fillId="0" fontId="4" numFmtId="0" xfId="0">
      <alignment vertical="center"/>
    </xf>
    <xf applyAlignment="true" applyBorder="false" applyFill="false" applyFont="true" applyNumberFormat="true" applyProtection="false" borderId="123" fillId="0" fontId="4" numFmtId="207" xfId="0">
      <alignment vertical="center"/>
    </xf>
    <xf applyAlignment="true" applyBorder="false" applyFill="false" applyFont="true" applyNumberFormat="true" applyProtection="false" borderId="131" fillId="0" fontId="4" numFmtId="205" xfId="0">
      <alignment vertical="center"/>
    </xf>
    <xf applyAlignment="true" applyBorder="false" applyFill="false" applyFont="true" applyNumberFormat="true" applyProtection="false" borderId="123" fillId="0" fontId="4" numFmtId="208" xfId="0">
      <alignment vertical="center"/>
    </xf>
    <xf applyAlignment="true" applyBorder="false" applyFill="false" applyFont="true" applyNumberFormat="true" applyProtection="false" borderId="132" fillId="0" fontId="4" numFmtId="205" xfId="0">
      <alignment vertical="center"/>
    </xf>
    <xf applyAlignment="true" applyBorder="false" applyFill="false" applyFont="true" applyNumberFormat="true" applyProtection="false" borderId="133" fillId="0" fontId="4" numFmtId="206" xfId="0">
      <alignment horizontal="right" vertical="center"/>
    </xf>
    <xf applyAlignment="true" applyBorder="false" applyFill="false" applyFont="true" applyNumberFormat="false" applyProtection="false" borderId="133" fillId="0" fontId="4" numFmtId="0" xfId="0">
      <alignment horizontal="right" vertical="center"/>
    </xf>
    <xf applyAlignment="true" applyBorder="false" applyFill="true" applyFont="true" applyNumberFormat="true" applyProtection="false" borderId="123" fillId="31" fontId="4" numFmtId="205" xfId="0">
      <alignment horizontal="right" vertical="center"/>
    </xf>
    <xf applyAlignment="true" applyBorder="false" applyFill="false" applyFont="true" applyNumberFormat="true" applyProtection="false" borderId="123" fillId="0" fontId="4" numFmtId="205" xfId="0">
      <alignment vertical="center"/>
    </xf>
    <xf applyAlignment="true" applyBorder="false" applyFill="false" applyFont="true" applyNumberFormat="false" applyProtection="false" borderId="123" fillId="0" fontId="4" numFmtId="0" xfId="0">
      <alignment horizontal="center" vertical="center"/>
    </xf>
    <xf applyAlignment="true" applyBorder="false" applyFill="true" applyFont="true" applyNumberFormat="true" applyProtection="false" borderId="123" fillId="31" fontId="4" numFmtId="206" xfId="0">
      <alignment vertical="center"/>
    </xf>
    <xf applyAlignment="true" applyBorder="false" applyFill="true" applyFont="true" applyNumberFormat="true" applyProtection="false" borderId="131" fillId="31" fontId="4" numFmtId="206" xfId="0">
      <alignment vertical="center"/>
    </xf>
    <xf applyAlignment="true" applyBorder="false" applyFill="true" applyFont="true" applyNumberFormat="true" applyProtection="false" borderId="124" fillId="31" fontId="4" numFmtId="211" xfId="0">
      <alignment vertical="center"/>
    </xf>
    <xf applyAlignment="true" applyBorder="false" applyFill="false" applyFont="true" applyNumberFormat="true" applyProtection="false" borderId="129" fillId="0" fontId="4" numFmtId="210" xfId="0">
      <alignment horizontal="right" vertical="center"/>
    </xf>
    <xf applyAlignment="true" applyBorder="false" applyFill="false" applyFont="true" applyNumberFormat="false" applyProtection="false" borderId="124" fillId="0" fontId="4" numFmtId="0" xfId="0">
      <alignment horizontal="right" vertical="center"/>
    </xf>
    <xf applyAlignment="true" applyBorder="false" applyFill="false" applyFont="true" applyNumberFormat="true" applyProtection="false" borderId="124" fillId="0" fontId="4" numFmtId="210" xfId="0">
      <alignment horizontal="right" vertical="center"/>
    </xf>
    <xf applyAlignment="true" applyBorder="false" applyFill="false" applyFont="true" applyNumberFormat="false" applyProtection="false" borderId="129" fillId="0" fontId="11" numFmtId="0" xfId="0">
      <alignment horizontal="center" vertical="center"/>
    </xf>
    <xf applyAlignment="true" applyBorder="false" applyFill="false" applyFont="true" applyNumberFormat="true" applyProtection="false" borderId="134" fillId="0" fontId="4" numFmtId="206" xfId="0">
      <alignment horizontal="center" vertical="center"/>
    </xf>
    <xf applyAlignment="true" applyBorder="false" applyFill="false" applyFont="true" applyNumberFormat="false" applyProtection="false" borderId="129" fillId="0" fontId="4" numFmtId="0" xfId="0">
      <alignment vertical="center"/>
    </xf>
    <xf applyAlignment="true" applyBorder="false" applyFill="false" applyFont="true" applyNumberFormat="true" applyProtection="false" borderId="124" fillId="0" fontId="4" numFmtId="207" xfId="0">
      <alignment vertical="center"/>
    </xf>
    <xf applyAlignment="true" applyBorder="false" applyFill="false" applyFont="true" applyNumberFormat="true" applyProtection="false" borderId="124" fillId="0" fontId="4" numFmtId="205" xfId="0">
      <alignment vertical="center"/>
    </xf>
    <xf applyAlignment="true" applyBorder="false" applyFill="false" applyFont="true" applyNumberFormat="true" applyProtection="false" borderId="124" fillId="0" fontId="4" numFmtId="208" xfId="0">
      <alignment vertical="center"/>
    </xf>
    <xf applyAlignment="true" applyBorder="false" applyFill="false" applyFont="true" applyNumberFormat="true" applyProtection="false" borderId="124" fillId="0" fontId="4" numFmtId="205" xfId="0">
      <alignment vertical="center"/>
    </xf>
    <xf applyAlignment="true" applyBorder="false" applyFill="false" applyFont="true" applyNumberFormat="true" applyProtection="false" borderId="124" fillId="0" fontId="4" numFmtId="206" xfId="0">
      <alignment horizontal="right" vertical="center"/>
    </xf>
    <xf applyAlignment="true" applyBorder="false" applyFill="false" applyFont="true" applyNumberFormat="false" applyProtection="false" borderId="124" fillId="0" fontId="4" numFmtId="0" xfId="0">
      <alignment horizontal="right" vertical="center"/>
    </xf>
    <xf applyAlignment="true" applyBorder="false" applyFill="true" applyFont="true" applyNumberFormat="true" applyProtection="false" borderId="124" fillId="31" fontId="4" numFmtId="205" xfId="0">
      <alignment horizontal="right" vertical="center"/>
    </xf>
    <xf applyAlignment="true" applyBorder="false" applyFill="false" applyFont="true" applyNumberFormat="true" applyProtection="false" borderId="124" fillId="0" fontId="4" numFmtId="205" xfId="0">
      <alignment vertical="center"/>
    </xf>
    <xf applyAlignment="true" applyBorder="false" applyFill="false" applyFont="true" applyNumberFormat="false" applyProtection="false" borderId="132" fillId="0" fontId="4" numFmtId="0" xfId="0">
      <alignment horizontal="center" vertical="center"/>
    </xf>
    <xf applyAlignment="true" applyBorder="false" applyFill="true" applyFont="true" applyNumberFormat="true" applyProtection="false" borderId="124" fillId="31" fontId="4" numFmtId="206" xfId="0">
      <alignment vertical="center"/>
    </xf>
    <xf applyAlignment="true" applyBorder="false" applyFill="true" applyFont="true" applyNumberFormat="true" applyProtection="false" borderId="130" fillId="31" fontId="4" numFmtId="21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20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26" fillId="33" fontId="5" numFmtId="0" xfId="0">
      <alignment horizontal="center" vertical="center"/>
    </xf>
    <xf applyAlignment="true" applyBorder="false" applyFill="true" applyFont="true" applyNumberFormat="true" applyProtection="false" borderId="117" fillId="33" fontId="4" numFmtId="212" xfId="0">
      <alignment horizontal="right" vertical="center"/>
    </xf>
    <xf applyAlignment="true" applyBorder="false" applyFill="true" applyFont="true" applyNumberFormat="true" applyProtection="false" borderId="126" fillId="33" fontId="5" numFmtId="20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210" xfId="0">
      <alignment horizontal="right" vertical="center"/>
    </xf>
    <xf applyAlignment="true" applyBorder="false" applyFill="true" applyFont="true" applyNumberFormat="false" applyProtection="false" borderId="117" fillId="33" fontId="4" numFmtId="0" xfId="0">
      <alignment horizontal="center" vertical="center"/>
    </xf>
    <xf applyAlignment="true" applyBorder="false" applyFill="true" applyFont="true" applyNumberFormat="true" applyProtection="false" borderId="117" fillId="33" fontId="4" numFmtId="206" xfId="0">
      <alignment horizontal="right" vertical="center"/>
    </xf>
    <xf applyAlignment="true" applyBorder="false" applyFill="true" applyFont="true" applyNumberFormat="true" applyProtection="false" borderId="0" fillId="31" fontId="4" numFmtId="206" xfId="0">
      <alignment vertical="center"/>
    </xf>
    <xf applyAlignment="true" applyBorder="false" applyFill="true" applyFont="true" applyNumberFormat="true" applyProtection="false" borderId="117" fillId="33" fontId="4" numFmtId="211" xfId="0">
      <alignment horizontal="right" vertical="center"/>
    </xf>
    <xf applyAlignment="true" applyBorder="false" applyFill="false" applyFont="true" applyNumberFormat="true" applyProtection="false" borderId="0" fillId="0" fontId="4" numFmtId="206" xfId="0">
      <alignment horizontal="right" vertical="center"/>
    </xf>
    <xf applyAlignment="true" applyBorder="false" applyFill="true" applyFont="true" applyNumberFormat="false" applyProtection="false" borderId="117" fillId="30" fontId="6" numFmtId="0" xfId="0">
      <alignment horizontal="center" vertical="center"/>
    </xf>
    <xf applyAlignment="true" applyBorder="false" applyFill="true" applyFont="true" applyNumberFormat="true" applyProtection="false" borderId="117" fillId="30" fontId="6" numFmtId="204" xfId="0">
      <alignment horizontal="center" vertical="center"/>
    </xf>
    <xf applyAlignment="true" applyBorder="false" applyFill="true" applyFont="true" applyNumberFormat="true" applyProtection="false" borderId="117" fillId="30" fontId="6" numFmtId="205" xfId="0">
      <alignment horizontal="center" vertical="center" wrapText="true"/>
    </xf>
    <xf applyAlignment="true" applyBorder="false" applyFill="true" applyFont="true" applyNumberFormat="false" applyProtection="false" borderId="0" fillId="30" fontId="6" numFmtId="0" xfId="0">
      <alignment horizontal="center" vertical="center"/>
    </xf>
    <xf applyAlignment="true" applyBorder="false" applyFill="true" applyFont="true" applyNumberFormat="true" applyProtection="false" borderId="122" fillId="30" fontId="6" numFmtId="205" xfId="0">
      <alignment horizontal="center" vertical="center"/>
    </xf>
    <xf applyAlignment="true" applyBorder="false" applyFill="true" applyFont="true" applyNumberFormat="true" applyProtection="false" borderId="117" fillId="30" fontId="6" numFmtId="206" xfId="0">
      <alignment horizontal="center" vertical="center" wrapText="true"/>
    </xf>
    <xf applyAlignment="true" applyBorder="false" applyFill="true" applyFont="true" applyNumberFormat="false" applyProtection="false" borderId="123" fillId="30" fontId="6" numFmtId="0" xfId="0">
      <alignment horizontal="center" vertical="center"/>
    </xf>
    <xf applyAlignment="true" applyBorder="false" applyFill="true" applyFont="true" applyNumberFormat="true" applyProtection="false" borderId="123" fillId="30" fontId="6" numFmtId="204" xfId="0">
      <alignment horizontal="center" vertical="center"/>
    </xf>
    <xf applyAlignment="true" applyBorder="false" applyFill="true" applyFont="true" applyNumberFormat="true" applyProtection="false" borderId="123" fillId="30" fontId="6" numFmtId="205" xfId="0">
      <alignment horizontal="center" vertical="center" wrapText="true"/>
    </xf>
    <xf applyAlignment="true" applyBorder="false" applyFill="true" applyFont="true" applyNumberFormat="true" applyProtection="false" borderId="123" fillId="30" fontId="2" numFmtId="205" xfId="0">
      <alignment horizontal="center" vertical="center" wrapText="true"/>
    </xf>
    <xf applyAlignment="true" applyBorder="false" applyFill="false" applyFont="true" applyNumberFormat="false" applyProtection="false" borderId="121" fillId="0" fontId="4" numFmtId="0" xfId="0">
      <alignment horizontal="center" vertical="center"/>
    </xf>
    <xf applyAlignment="true" applyBorder="false" applyFill="false" applyFont="true" applyNumberFormat="false" applyProtection="false" borderId="124" fillId="0" fontId="4" numFmtId="0" xfId="0">
      <alignment vertical="center"/>
    </xf>
    <xf applyAlignment="true" applyBorder="false" applyFill="false" applyFont="true" applyNumberFormat="false" applyProtection="false" borderId="122" fillId="0" fontId="4" numFmtId="0" xfId="0">
      <alignment vertical="center"/>
    </xf>
    <xf applyAlignment="true" applyBorder="false" applyFill="false" applyFont="true" applyNumberFormat="false" applyProtection="false" borderId="135" fillId="0" fontId="4" numFmtId="0" xfId="0">
      <alignment horizontal="center" vertical="bottom"/>
    </xf>
    <xf applyAlignment="true" applyBorder="false" applyFill="false" applyFont="true" applyNumberFormat="false" applyProtection="false" borderId="121" fillId="0" fontId="4" numFmtId="0" xfId="0">
      <alignment horizontal="right" vertical="center"/>
    </xf>
    <xf applyAlignment="true" applyBorder="false" applyFill="false" applyFont="true" applyNumberFormat="true" applyProtection="false" borderId="124" fillId="0" fontId="7" numFmtId="208" xfId="0">
      <alignment horizontal="center" vertical="center"/>
    </xf>
    <xf applyAlignment="true" applyBorder="false" applyFill="false" applyFont="true" applyNumberFormat="true" applyProtection="false" borderId="121" fillId="0" fontId="4" numFmtId="206" xfId="0">
      <alignment vertical="center"/>
    </xf>
    <xf applyAlignment="true" applyBorder="false" applyFill="false" applyFont="true" applyNumberFormat="true" applyProtection="false" borderId="124" fillId="0" fontId="4" numFmtId="206" xfId="0">
      <alignment vertical="center"/>
    </xf>
    <xf applyAlignment="true" applyBorder="false" applyFill="false" applyFont="true" applyNumberFormat="true" applyProtection="false" borderId="136" fillId="0" fontId="4" numFmtId="208" xfId="0">
      <alignment vertical="center" wrapText="true"/>
    </xf>
    <xf applyAlignment="true" applyBorder="false" applyFill="false" applyFont="true" applyNumberFormat="true" applyProtection="false" borderId="117" fillId="0" fontId="4" numFmtId="205" xfId="0">
      <alignment horizontal="right" vertical="center"/>
    </xf>
    <xf applyAlignment="true" applyBorder="false" applyFill="false" applyFont="true" applyNumberFormat="false" applyProtection="false" borderId="117" fillId="0" fontId="8" numFmtId="0" xfId="0">
      <alignment horizontal="center" vertical="center"/>
    </xf>
    <xf applyAlignment="true" applyBorder="false" applyFill="true" applyFont="true" applyNumberFormat="true" applyProtection="false" borderId="117" fillId="31" fontId="4" numFmtId="206" xfId="0">
      <alignment horizontal="right" vertical="center"/>
    </xf>
    <xf applyAlignment="true" applyBorder="false" applyFill="true" applyFont="true" applyNumberFormat="true" applyProtection="false" borderId="121" fillId="31" fontId="4" numFmtId="206" xfId="0">
      <alignment horizontal="right" vertical="center"/>
    </xf>
    <xf applyAlignment="true" applyBorder="false" applyFill="false" applyFont="true" applyNumberFormat="true" applyProtection="false" borderId="124" fillId="0" fontId="4" numFmtId="210" xfId="0">
      <alignment vertical="center"/>
    </xf>
    <xf applyAlignment="true" applyBorder="false" applyFill="false" applyFont="true" applyNumberFormat="true" applyProtection="false" borderId="122" fillId="0" fontId="4" numFmtId="210" xfId="0">
      <alignment vertical="center"/>
    </xf>
    <xf applyAlignment="true" applyBorder="false" applyFill="false" applyFont="true" applyNumberFormat="true" applyProtection="false" borderId="121" fillId="0" fontId="4" numFmtId="206" xfId="0">
      <alignment vertical="center"/>
    </xf>
    <xf applyAlignment="true" applyBorder="false" applyFill="false" applyFont="true" applyNumberFormat="true" applyProtection="false" borderId="124" fillId="0" fontId="4" numFmtId="210" xfId="0">
      <alignment vertical="center"/>
    </xf>
    <xf applyAlignment="true" applyBorder="false" applyFill="false" applyFont="true" applyNumberFormat="true" applyProtection="false" borderId="122" fillId="0" fontId="4" numFmtId="209" xfId="0">
      <alignment vertical="center"/>
    </xf>
    <xf applyAlignment="true" applyBorder="false" applyFill="false" applyFont="true" applyNumberFormat="true" applyProtection="false" borderId="117" fillId="0" fontId="4" numFmtId="209" xfId="0">
      <alignment vertical="center"/>
    </xf>
    <xf applyAlignment="true" applyBorder="false" applyFill="true" applyFont="true" applyNumberFormat="true" applyProtection="false" borderId="136" fillId="34" fontId="4" numFmtId="208" xfId="0">
      <alignment vertical="center" wrapText="true"/>
    </xf>
    <xf applyAlignment="true" applyBorder="false" applyFill="false" applyFont="true" applyNumberFormat="false" applyProtection="false" borderId="122" fillId="0" fontId="4" numFmtId="0" xfId="0">
      <alignment vertical="center"/>
    </xf>
    <xf applyAlignment="true" applyBorder="false" applyFill="false" applyFont="true" applyNumberFormat="false" applyProtection="false" borderId="123" fillId="0" fontId="4" numFmtId="0" xfId="0">
      <alignment horizontal="center" vertical="center"/>
    </xf>
    <xf applyAlignment="true" applyBorder="false" applyFill="false" applyFont="true" applyNumberFormat="false" applyProtection="false" borderId="126" fillId="0" fontId="4" numFmtId="0" xfId="0">
      <alignment horizontal="center" vertical="center"/>
    </xf>
    <xf applyAlignment="true" applyBorder="false" applyFill="false" applyFont="true" applyNumberFormat="false" applyProtection="false" borderId="124" fillId="0" fontId="4" numFmtId="0" xfId="0">
      <alignment horizontal="center" vertical="center"/>
    </xf>
    <xf applyAlignment="true" applyBorder="false" applyFill="false" applyFont="true" applyNumberFormat="true" applyProtection="false" borderId="124" fillId="0" fontId="4" numFmtId="206" xfId="0">
      <alignment vertical="center"/>
    </xf>
    <xf applyAlignment="true" applyBorder="false" applyFill="false" applyFont="true" applyNumberFormat="false" applyProtection="false" borderId="124" fillId="0" fontId="4" numFmtId="0" xfId="0">
      <alignment horizontal="center" vertical="center"/>
    </xf>
    <xf applyAlignment="true" applyBorder="false" applyFill="false" applyFont="true" applyNumberFormat="true" applyProtection="false" borderId="136" fillId="0" fontId="4" numFmtId="208" xfId="0">
      <alignment vertical="center" wrapText="true"/>
    </xf>
    <xf applyAlignment="true" applyBorder="false" applyFill="false" applyFont="true" applyNumberFormat="false" applyProtection="false" borderId="131" fillId="0" fontId="4" numFmtId="0" xfId="0">
      <alignment horizontal="center" vertical="center"/>
    </xf>
    <xf applyAlignment="true" applyBorder="false" applyFill="false" applyFont="true" applyNumberFormat="false" applyProtection="false" borderId="132" fillId="0" fontId="4" numFmtId="0" xfId="0">
      <alignment vertical="center"/>
    </xf>
    <xf applyAlignment="true" applyBorder="false" applyFill="false" applyFont="true" applyNumberFormat="false" applyProtection="false" borderId="123" fillId="0" fontId="4" numFmtId="0" xfId="0">
      <alignment vertical="center"/>
    </xf>
    <xf applyAlignment="true" applyBorder="false" applyFill="false" applyFont="true" applyNumberFormat="false" applyProtection="false" borderId="137" fillId="0" fontId="4" numFmtId="0" xfId="0">
      <alignment horizontal="right" vertical="center"/>
    </xf>
    <xf applyAlignment="true" applyBorder="false" applyFill="false" applyFont="true" applyNumberFormat="true" applyProtection="false" borderId="131" fillId="0" fontId="4" numFmtId="206" xfId="0">
      <alignment vertical="center"/>
    </xf>
    <xf applyAlignment="true" applyBorder="false" applyFill="false" applyFont="true" applyNumberFormat="false" applyProtection="false" borderId="138" fillId="0" fontId="4" numFmtId="0" xfId="0">
      <alignment horizontal="center" vertical="center"/>
    </xf>
    <xf applyAlignment="true" applyBorder="false" applyFill="false" applyFont="true" applyNumberFormat="false" applyProtection="false" borderId="139" fillId="0" fontId="4" numFmtId="0" xfId="0">
      <alignment vertical="center"/>
    </xf>
    <xf applyAlignment="true" applyBorder="false" applyFill="false" applyFont="true" applyNumberFormat="false" applyProtection="false" borderId="126" fillId="0" fontId="4" numFmtId="0" xfId="0">
      <alignment vertical="center"/>
    </xf>
    <xf applyAlignment="true" applyBorder="false" applyFill="false" applyFont="true" applyNumberFormat="false" applyProtection="false" borderId="132" fillId="0" fontId="4" numFmtId="0" xfId="0">
      <alignment vertical="center"/>
    </xf>
    <xf applyAlignment="true" applyBorder="false" applyFill="false" applyFont="true" applyNumberFormat="false" applyProtection="false" borderId="123" fillId="0" fontId="4" numFmtId="0" xfId="0">
      <alignment vertical="center"/>
    </xf>
    <xf applyAlignment="true" applyBorder="false" applyFill="false" applyFont="true" applyNumberFormat="true" applyProtection="false" borderId="123" fillId="0" fontId="4" numFmtId="210" xfId="0">
      <alignment vertical="center"/>
    </xf>
    <xf applyAlignment="true" applyBorder="false" applyFill="false" applyFont="true" applyNumberFormat="false" applyProtection="false" borderId="121" fillId="0" fontId="4" numFmtId="0" xfId="0">
      <alignment vertical="center"/>
    </xf>
    <xf applyAlignment="true" applyBorder="false" applyFill="false" applyFont="true" applyNumberFormat="false" applyProtection="false" borderId="124" fillId="0" fontId="4" numFmtId="0" xfId="0">
      <alignment horizontal="center" vertical="center"/>
    </xf>
    <xf applyAlignment="true" applyBorder="false" applyFill="false" applyFont="true" applyNumberFormat="false" applyProtection="false" borderId="122" fillId="0" fontId="4" numFmtId="0" xfId="0">
      <alignment horizontal="right" vertical="center"/>
    </xf>
    <xf applyAlignment="true" applyBorder="false" applyFill="false" applyFont="true" applyNumberFormat="true" applyProtection="false" borderId="126" fillId="0" fontId="4" numFmtId="205" xfId="0">
      <alignment horizontal="right" vertical="center"/>
    </xf>
    <xf applyAlignment="true" applyBorder="false" applyFill="false" applyFont="true" applyNumberFormat="true" applyProtection="false" borderId="132" fillId="0" fontId="4" numFmtId="205" xfId="0">
      <alignment vertical="center"/>
    </xf>
    <xf applyAlignment="true" applyBorder="false" applyFill="false" applyFont="true" applyNumberFormat="false" applyProtection="false" borderId="122" fillId="0" fontId="4" numFmtId="0" xfId="0">
      <alignment horizontal="right" vertical="center"/>
    </xf>
    <xf applyAlignment="true" applyBorder="false" applyFill="false" applyFont="true" applyNumberFormat="false" applyProtection="false" borderId="117" fillId="0" fontId="4" numFmtId="0" xfId="0">
      <alignment horizontal="right" vertical="center"/>
    </xf>
    <xf applyAlignment="true" applyBorder="false" applyFill="false" applyFont="true" applyNumberFormat="false" applyProtection="false" borderId="131" fillId="0" fontId="4" numFmtId="0" xfId="0">
      <alignment vertical="center"/>
    </xf>
    <xf applyAlignment="true" applyBorder="false" applyFill="false" applyFont="true" applyNumberFormat="false" applyProtection="false" borderId="132" fillId="0" fontId="4" numFmtId="0" xfId="0">
      <alignment horizontal="right" vertical="center"/>
    </xf>
    <xf applyAlignment="true" applyBorder="false" applyFill="false" applyFont="true" applyNumberFormat="false" applyProtection="false" borderId="123" fillId="0" fontId="4" numFmtId="0" xfId="0">
      <alignment horizontal="right" vertical="center"/>
    </xf>
    <xf applyAlignment="true" applyBorder="false" applyFill="false" applyFont="true" applyNumberFormat="true" applyProtection="false" borderId="123" fillId="0" fontId="4" numFmtId="205" xfId="0">
      <alignment horizontal="right" vertical="center"/>
    </xf>
    <xf applyAlignment="true" applyBorder="false" applyFill="false" applyFont="true" applyNumberFormat="true" applyProtection="false" borderId="122" fillId="0" fontId="4" numFmtId="208" xfId="0">
      <alignment vertical="center"/>
    </xf>
    <xf applyAlignment="true" applyBorder="false" applyFill="false" applyFont="true" applyNumberFormat="false" applyProtection="false" borderId="129" fillId="0" fontId="4" numFmtId="0" xfId="0">
      <alignment horizontal="center" vertical="center" wrapText="true"/>
    </xf>
    <xf applyAlignment="true" applyBorder="false" applyFill="false" applyFont="true" applyNumberFormat="false" applyProtection="false" borderId="124" fillId="0" fontId="4" numFmtId="0" xfId="0">
      <alignment horizontal="center" vertical="center" wrapText="true"/>
    </xf>
    <xf applyAlignment="true" applyBorder="false" applyFill="false" applyFont="true" applyNumberFormat="true" applyProtection="false" borderId="130" fillId="0" fontId="4" numFmtId="205" xfId="0">
      <alignment vertical="center"/>
    </xf>
    <xf applyAlignment="true" applyBorder="false" applyFill="false" applyFont="true" applyNumberFormat="true" applyProtection="false" borderId="129" fillId="0" fontId="4" numFmtId="206" xfId="0">
      <alignment vertical="center"/>
    </xf>
    <xf applyAlignment="true" applyBorder="false" applyFill="false" applyFont="true" applyNumberFormat="false" applyProtection="false" borderId="130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210" xfId="0">
      <alignment vertical="center"/>
    </xf>
    <xf applyAlignment="true" applyBorder="false" applyFill="false" applyFont="true" applyNumberFormat="false" applyProtection="false" borderId="133" fillId="0" fontId="4" numFmtId="0" xfId="0">
      <alignment horizontal="center" vertical="center"/>
    </xf>
    <xf applyAlignment="true" applyBorder="false" applyFill="false" applyFont="true" applyNumberFormat="false" applyProtection="false" borderId="133" fillId="0" fontId="4" numFmtId="0" xfId="0">
      <alignment horizontal="center" vertical="center"/>
    </xf>
    <xf applyAlignment="true" applyBorder="false" applyFill="false" applyFont="true" applyNumberFormat="false" applyProtection="false" borderId="140" fillId="0" fontId="4" numFmtId="0" xfId="0">
      <alignment horizontal="center" vertical="center" wrapText="true"/>
    </xf>
    <xf applyAlignment="true" applyBorder="false" applyFill="false" applyFont="true" applyNumberFormat="false" applyProtection="false" borderId="140" fillId="0" fontId="4" numFmtId="0" xfId="0">
      <alignment vertical="center"/>
    </xf>
    <xf applyAlignment="true" applyBorder="false" applyFill="false" applyFont="true" applyNumberFormat="true" applyProtection="false" borderId="124" fillId="0" fontId="7" numFmtId="206" xfId="0">
      <alignment horizontal="center" vertical="center"/>
    </xf>
    <xf applyAlignment="true" applyBorder="false" applyFill="false" applyFont="true" applyNumberFormat="true" applyProtection="false" borderId="141" fillId="0" fontId="4" numFmtId="205" xfId="0">
      <alignment vertical="center"/>
    </xf>
    <xf applyAlignment="true" applyBorder="false" applyFill="false" applyFont="true" applyNumberFormat="true" applyProtection="false" borderId="140" fillId="0" fontId="4" numFmtId="206" xfId="0">
      <alignment vertical="center"/>
    </xf>
    <xf applyAlignment="true" applyBorder="false" applyFill="false" applyFont="true" applyNumberFormat="false" applyProtection="false" borderId="141" fillId="0" fontId="4" numFmtId="0" xfId="0">
      <alignment horizontal="right" vertical="center"/>
    </xf>
    <xf applyAlignment="true" applyBorder="false" applyFill="false" applyFont="true" applyNumberFormat="false" applyProtection="false" borderId="133" fillId="0" fontId="4" numFmtId="0" xfId="0">
      <alignment horizontal="right" vertical="center"/>
    </xf>
    <xf applyAlignment="true" applyBorder="false" applyFill="false" applyFont="true" applyNumberFormat="true" applyProtection="false" borderId="123" fillId="0" fontId="4" numFmtId="208" xfId="0">
      <alignment vertical="center"/>
    </xf>
    <xf applyAlignment="true" applyBorder="false" applyFill="false" applyFont="true" applyNumberFormat="false" applyProtection="false" borderId="129" fillId="0" fontId="4" numFmtId="0" xfId="0">
      <alignment horizontal="center" vertical="center"/>
    </xf>
    <xf applyAlignment="true" applyBorder="false" applyFill="false" applyFont="true" applyNumberFormat="false" applyProtection="false" borderId="142" fillId="0" fontId="4" numFmtId="0" xfId="0">
      <alignment horizontal="center" vertical="center"/>
    </xf>
    <xf applyAlignment="true" applyBorder="false" applyFill="false" applyFont="true" applyNumberFormat="true" applyProtection="false" borderId="124" fillId="0" fontId="11" numFmtId="206" xfId="0">
      <alignment vertical="bottom"/>
    </xf>
    <xf applyAlignment="true" applyBorder="false" applyFill="false" applyFont="true" applyNumberFormat="true" applyProtection="false" borderId="129" fillId="0" fontId="4" numFmtId="210" xfId="0">
      <alignment vertical="center"/>
    </xf>
    <xf applyAlignment="true" applyBorder="false" applyFill="false" applyFont="true" applyNumberFormat="false" applyProtection="false" borderId="124" fillId="0" fontId="4" numFmtId="0" xfId="0">
      <alignment vertical="center"/>
    </xf>
    <xf applyAlignment="true" applyBorder="false" applyFill="false" applyFont="true" applyNumberFormat="true" applyProtection="false" borderId="129" fillId="0" fontId="4" numFmtId="210" xfId="0">
      <alignment vertical="center"/>
    </xf>
    <xf applyAlignment="true" applyBorder="false" applyFill="false" applyFont="true" applyNumberFormat="true" applyProtection="false" borderId="131" fillId="0" fontId="4" numFmtId="206" xfId="0">
      <alignment vertical="center"/>
    </xf>
    <xf applyAlignment="true" applyBorder="false" applyFill="false" applyFont="true" applyNumberFormat="true" applyProtection="false" borderId="129" fillId="0" fontId="4" numFmtId="206" xfId="0">
      <alignment vertical="center"/>
    </xf>
    <xf applyAlignment="true" applyBorder="false" applyFill="false" applyFont="true" applyNumberFormat="false" applyProtection="false" borderId="123" fillId="0" fontId="8" numFmtId="0" xfId="0">
      <alignment horizontal="center" vertical="center"/>
    </xf>
    <xf applyAlignment="true" applyBorder="false" applyFill="true" applyFont="true" applyNumberFormat="true" applyProtection="false" borderId="123" fillId="31" fontId="4" numFmtId="206" xfId="0">
      <alignment horizontal="right" vertical="center"/>
    </xf>
    <xf applyAlignment="true" applyBorder="false" applyFill="true" applyFont="true" applyNumberFormat="true" applyProtection="false" borderId="131" fillId="31" fontId="4" numFmtId="206" xfId="0">
      <alignment horizontal="right" vertical="center"/>
    </xf>
    <xf applyAlignment="true" applyBorder="false" applyFill="false" applyFont="true" applyNumberFormat="true" applyProtection="false" borderId="124" fillId="0" fontId="4" numFmtId="208" xfId="0">
      <alignment vertical="center"/>
    </xf>
    <xf applyAlignment="true" applyBorder="false" applyFill="false" applyFont="true" applyNumberFormat="true" applyProtection="false" borderId="0" fillId="0" fontId="4" numFmtId="208" xfId="0">
      <alignment horizontal="center" vertical="bottom"/>
    </xf>
    <xf applyAlignment="true" applyBorder="false" applyFill="false" applyFont="true" applyNumberFormat="true" applyProtection="false" borderId="0" fillId="0" fontId="4" numFmtId="205" xfId="0">
      <alignment vertical="center"/>
    </xf>
    <xf applyAlignment="true" applyBorder="false" applyFill="false" applyFont="true" applyNumberFormat="true" applyProtection="false" borderId="0" fillId="0" fontId="4" numFmtId="205" xfId="0">
      <alignment vertical="center"/>
    </xf>
    <xf applyAlignment="true" applyBorder="false" applyFill="false" applyFont="true" applyNumberFormat="true" applyProtection="false" borderId="0" fillId="0" fontId="4" numFmtId="208" xfId="0">
      <alignment vertical="center"/>
    </xf>
    <xf applyAlignment="true" applyBorder="false" applyFill="true" applyFont="true" applyNumberFormat="false" applyProtection="false" borderId="124" fillId="33" fontId="5" numFmtId="0" xfId="0">
      <alignment horizontal="center" vertical="center"/>
    </xf>
    <xf applyAlignment="true" applyBorder="false" applyFill="true" applyFont="true" applyNumberFormat="true" applyProtection="false" borderId="124" fillId="33" fontId="4" numFmtId="212" xfId="0">
      <alignment vertical="center"/>
    </xf>
    <xf applyAlignment="true" applyBorder="false" applyFill="true" applyFont="true" applyNumberFormat="true" applyProtection="false" borderId="124" fillId="33" fontId="4" numFmtId="206" xfId="0">
      <alignment vertical="center"/>
    </xf>
    <xf applyAlignment="true" applyBorder="false" applyFill="true" applyFont="true" applyNumberFormat="false" applyProtection="false" borderId="0" fillId="35" fontId="6" numFmtId="0" xfId="0">
      <alignment horizontal="center" vertical="center"/>
    </xf>
    <xf applyAlignment="true" applyBorder="false" applyFill="true" applyFont="true" applyNumberFormat="false" applyProtection="false" borderId="124" fillId="33" fontId="4" numFmtId="0" xfId="0">
      <alignment horizontal="center" vertical="center"/>
    </xf>
    <xf applyAlignment="true" applyBorder="false" applyFill="true" applyFont="true" applyNumberFormat="false" applyProtection="false" borderId="117" fillId="35" fontId="6" numFmtId="0" xfId="0">
      <alignment horizontal="center" vertical="center"/>
    </xf>
    <xf applyAlignment="true" applyBorder="false" applyFill="true" applyFont="true" applyNumberFormat="false" applyProtection="false" borderId="121" fillId="35" fontId="6" numFmtId="0" xfId="0">
      <alignment horizontal="center" vertical="center"/>
    </xf>
    <xf applyAlignment="true" applyBorder="false" applyFill="true" applyFont="true" applyNumberFormat="false" applyProtection="false" borderId="124" fillId="35" fontId="6" numFmtId="0" xfId="0">
      <alignment vertical="center"/>
    </xf>
    <xf applyAlignment="true" applyBorder="false" applyFill="true" applyFont="true" applyNumberFormat="false" applyProtection="false" borderId="123" fillId="35" fontId="6" numFmtId="0" xfId="0">
      <alignment horizontal="center" vertical="center"/>
    </xf>
    <xf applyAlignment="true" applyBorder="false" applyFill="true" applyFont="true" applyNumberFormat="false" applyProtection="false" borderId="124" fillId="35" fontId="6" numFmtId="0" xfId="0">
      <alignment vertical="center"/>
    </xf>
    <xf applyAlignment="true" applyBorder="false" applyFill="true" applyFont="true" applyNumberFormat="true" applyProtection="false" borderId="124" fillId="33" fontId="4" numFmtId="212" xfId="0">
      <alignment horizontal="right" vertical="center"/>
    </xf>
    <xf applyAlignment="true" applyBorder="false" applyFill="true" applyFont="true" applyNumberFormat="true" applyProtection="false" borderId="124" fillId="33" fontId="4" numFmtId="206" xfId="0">
      <alignment horizontal="right" vertical="center"/>
    </xf>
    <xf applyAlignment="true" applyBorder="false" applyFill="false" applyFont="true" applyNumberFormat="false" applyProtection="false" borderId="122" fillId="0" fontId="4" numFmtId="0" xfId="0">
      <alignment horizontal="center" vertical="center"/>
    </xf>
    <xf applyAlignment="true" applyBorder="false" applyFill="false" applyFont="true" applyNumberFormat="false" applyProtection="false" borderId="124" fillId="0" fontId="4" numFmtId="0" xfId="0">
      <alignment vertical="center" wrapText="true"/>
    </xf>
    <xf applyAlignment="true" applyBorder="false" applyFill="true" applyFont="true" applyNumberFormat="true" applyProtection="false" borderId="124" fillId="36" fontId="4" numFmtId="212" xfId="0">
      <alignment vertical="center"/>
    </xf>
    <xf applyAlignment="true" applyBorder="false" applyFill="true" applyFont="true" applyNumberFormat="true" applyProtection="false" borderId="124" fillId="36" fontId="4" numFmtId="206" xfId="0">
      <alignment vertical="center"/>
    </xf>
    <xf applyAlignment="true" applyBorder="false" applyFill="false" applyFont="true" applyNumberFormat="false" applyProtection="false" borderId="132" fillId="0" fontId="4" numFmtId="0" xfId="0">
      <alignment horizontal="center" vertical="center"/>
    </xf>
    <xf applyAlignment="true" applyBorder="false" applyFill="false" applyFont="true" applyNumberFormat="false" applyProtection="false" borderId="123" fillId="0" fontId="4" numFmtId="0" xfId="0">
      <alignment horizontal="center" vertical="center"/>
    </xf>
    <xf applyAlignment="true" applyBorder="false" applyFill="false" applyFont="true" applyNumberFormat="false" applyProtection="false" borderId="129" fillId="0" fontId="4" numFmtId="0" xfId="0">
      <alignment horizontal="center" vertical="center"/>
    </xf>
    <xf applyAlignment="true" applyBorder="false" applyFill="true" applyFont="true" applyNumberFormat="true" applyProtection="false" borderId="121" fillId="30" fontId="6" numFmtId="206" xfId="0">
      <alignment horizontal="center" vertical="center" wrapText="true"/>
    </xf>
    <xf applyAlignment="true" applyBorder="false" applyFill="true" applyFont="true" applyNumberFormat="true" applyProtection="false" borderId="124" fillId="30" fontId="6" numFmtId="206" xfId="0">
      <alignment horizontal="center" vertical="center" wrapText="true"/>
    </xf>
    <xf applyAlignment="true" applyBorder="false" applyFill="true" applyFont="true" applyNumberFormat="false" applyProtection="false" borderId="123" fillId="30" fontId="6" numFmtId="0" xfId="0">
      <alignment horizontal="center" vertical="center" wrapText="true"/>
    </xf>
    <xf applyAlignment="true" applyBorder="false" applyFill="false" applyFont="true" applyNumberFormat="false" applyProtection="false" borderId="143" fillId="0" fontId="4" numFmtId="0" xfId="0">
      <alignment horizontal="center" vertical="bottom"/>
    </xf>
    <xf applyAlignment="true" applyBorder="false" applyFill="false" applyFont="true" applyNumberFormat="false" applyProtection="false" borderId="124" fillId="0" fontId="4" numFmtId="0" xfId="0">
      <alignment horizontal="center" vertical="bottom"/>
    </xf>
    <xf applyAlignment="true" applyBorder="false" applyFill="false" applyFont="true" applyNumberFormat="false" applyProtection="false" borderId="130" fillId="0" fontId="4" numFmtId="0" xfId="0">
      <alignment horizontal="right" vertical="center"/>
    </xf>
    <xf applyAlignment="true" applyBorder="false" applyFill="false" applyFont="true" applyNumberFormat="false" applyProtection="false" borderId="124" fillId="0" fontId="4" numFmtId="0" xfId="0">
      <alignment horizontal="right" vertical="center"/>
    </xf>
    <xf applyAlignment="true" applyBorder="false" applyFill="false" applyFont="true" applyNumberFormat="false" applyProtection="false" borderId="125" fillId="0" fontId="4" numFmtId="0" xfId="0">
      <alignment horizontal="right" vertical="center"/>
    </xf>
    <xf applyAlignment="true" applyBorder="false" applyFill="false" applyFont="true" applyNumberFormat="false" applyProtection="false" borderId="120" fillId="0" fontId="7" numFmtId="0" xfId="0">
      <alignment horizontal="center" vertical="center"/>
    </xf>
    <xf applyAlignment="true" applyBorder="false" applyFill="false" applyFont="true" applyNumberFormat="true" applyProtection="false" borderId="122" fillId="0" fontId="4" numFmtId="205" xfId="0">
      <alignment vertical="center"/>
    </xf>
    <xf applyAlignment="true" applyBorder="false" applyFill="false" applyFont="true" applyNumberFormat="true" applyProtection="false" borderId="117" fillId="0" fontId="4" numFmtId="213" xfId="0">
      <alignment vertical="center"/>
    </xf>
    <xf applyAlignment="true" applyBorder="false" applyFill="false" applyFont="true" applyNumberFormat="true" applyProtection="false" borderId="0" fillId="0" fontId="4" numFmtId="206" xfId="0">
      <alignment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117" fillId="0" fontId="4" numFmtId="208" xfId="0">
      <alignment vertical="center"/>
    </xf>
    <xf applyAlignment="true" applyBorder="false" applyFill="true" applyFont="true" applyNumberFormat="false" applyProtection="false" borderId="0" fillId="34" fontId="4" numFmtId="0" xfId="0">
      <alignment horizontal="center" vertical="center" wrapText="true"/>
    </xf>
    <xf applyAlignment="true" applyBorder="false" applyFill="true" applyFont="true" applyNumberFormat="false" applyProtection="false" borderId="124" fillId="34" fontId="4" numFmtId="0" xfId="0">
      <alignment horizontal="center" vertical="center" wrapText="true"/>
    </xf>
    <xf applyAlignment="true" applyBorder="false" applyFill="false" applyFont="true" applyNumberFormat="false" applyProtection="false" borderId="125" fillId="0" fontId="4" numFmtId="0" xfId="0">
      <alignment vertical="center"/>
    </xf>
    <xf applyAlignment="true" applyBorder="false" applyFill="false" applyFont="true" applyNumberFormat="false" applyProtection="false" borderId="124" fillId="0" fontId="7" numFmtId="0" xfId="0">
      <alignment vertical="center"/>
    </xf>
    <xf applyAlignment="true" applyBorder="false" applyFill="false" applyFont="true" applyNumberFormat="false" applyProtection="false" borderId="143" fillId="0" fontId="4" numFmtId="0" xfId="0">
      <alignment horizontal="center" vertical="center" wrapText="true"/>
    </xf>
    <xf applyAlignment="true" applyBorder="false" applyFill="false" applyFont="true" applyNumberFormat="false" applyProtection="false" borderId="144" fillId="0" fontId="4" numFmtId="0" xfId="0">
      <alignment horizontal="right" vertical="center"/>
    </xf>
    <xf applyAlignment="true" applyBorder="false" applyFill="false" applyFont="true" applyNumberFormat="false" applyProtection="false" borderId="134" fillId="0" fontId="4" numFmtId="0" xfId="0">
      <alignment horizontal="right" vertical="center"/>
    </xf>
    <xf applyAlignment="true" applyBorder="false" applyFill="false" applyFont="true" applyNumberFormat="true" applyProtection="false" borderId="117" fillId="0" fontId="4" numFmtId="204" xfId="0">
      <alignment vertical="center"/>
    </xf>
    <xf applyAlignment="true" applyBorder="false" applyFill="false" applyFont="true" applyNumberFormat="true" applyProtection="false" borderId="117" fillId="0" fontId="4" numFmtId="206" xfId="0">
      <alignment vertical="center"/>
    </xf>
    <xf applyAlignment="true" applyBorder="false" applyFill="false" applyFont="true" applyNumberFormat="false" applyProtection="false" borderId="124" fillId="0" fontId="7" numFmtId="0" xfId="0">
      <alignment vertical="center"/>
    </xf>
    <xf applyAlignment="true" applyBorder="false" applyFill="false" applyFont="true" applyNumberFormat="false" applyProtection="false" borderId="130" fillId="0" fontId="4" numFmtId="0" xfId="0">
      <alignment horizontal="right" vertical="center"/>
    </xf>
    <xf applyAlignment="true" applyBorder="false" applyFill="false" applyFont="true" applyNumberFormat="false" applyProtection="false" borderId="137" fillId="0" fontId="4" numFmtId="0" xfId="0">
      <alignment vertical="center"/>
    </xf>
    <xf applyAlignment="true" applyBorder="false" applyFill="false" applyFont="true" applyNumberFormat="false" applyProtection="false" borderId="129" fillId="0" fontId="4" numFmtId="0" xfId="0">
      <alignment horizontal="center" vertical="center"/>
    </xf>
    <xf applyAlignment="true" applyBorder="false" applyFill="false" applyFont="true" applyNumberFormat="false" applyProtection="false" borderId="141" fillId="0" fontId="4" numFmtId="0" xfId="0">
      <alignment horizontal="right" vertical="center"/>
    </xf>
    <xf applyAlignment="true" applyBorder="false" applyFill="false" applyFont="true" applyNumberFormat="false" applyProtection="false" borderId="129" fillId="0" fontId="4" numFmtId="0" xfId="0">
      <alignment horizontal="right" vertical="center"/>
    </xf>
    <xf applyAlignment="true" applyBorder="false" applyFill="false" applyFont="true" applyNumberFormat="true" applyProtection="false" borderId="129" fillId="0" fontId="4" numFmtId="205" xfId="0">
      <alignment horizontal="right" vertical="center"/>
    </xf>
    <xf applyAlignment="true" applyBorder="false" applyFill="false" applyFont="true" applyNumberFormat="true" applyProtection="false" borderId="124" fillId="0" fontId="4" numFmtId="208" xfId="0">
      <alignment vertical="center"/>
    </xf>
    <xf applyAlignment="true" applyBorder="false" applyFill="false" applyFont="true" applyNumberFormat="false" applyProtection="false" borderId="133" fillId="0" fontId="4" numFmtId="0" xfId="0">
      <alignment horizontal="center" vertical="center"/>
    </xf>
    <xf applyAlignment="true" applyBorder="false" applyFill="true" applyFont="true" applyNumberFormat="true" applyProtection="false" borderId="133" fillId="31" fontId="4" numFmtId="206" xfId="0">
      <alignment vertical="center"/>
    </xf>
    <xf applyAlignment="true" applyBorder="false" applyFill="false" applyFont="true" applyNumberFormat="false" applyProtection="false" borderId="14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20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117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145" fillId="37" fontId="2" numFmtId="0" xfId="0">
      <alignment horizontal="center" vertical="center"/>
    </xf>
    <xf applyAlignment="true" applyBorder="false" applyFill="true" applyFont="true" applyNumberFormat="false" applyProtection="false" borderId="145" fillId="37" fontId="2" numFmtId="0" xfId="0">
      <alignment horizontal="center" vertical="center"/>
    </xf>
    <xf applyAlignment="true" applyBorder="false" applyFill="true" applyFont="true" applyNumberFormat="false" applyProtection="false" borderId="145" fillId="37" fontId="2" numFmtId="0" xfId="0">
      <alignment horizontal="center" vertical="center" wrapText="true"/>
    </xf>
    <xf applyAlignment="true" applyBorder="false" applyFill="true" applyFont="true" applyNumberFormat="true" applyProtection="false" borderId="145" fillId="37" fontId="2" numFmtId="214" xfId="0">
      <alignment horizontal="center" vertical="center"/>
    </xf>
    <xf applyAlignment="true" applyBorder="false" applyFill="true" applyFont="true" applyNumberFormat="true" applyProtection="false" borderId="145" fillId="37" fontId="2" numFmtId="215" xfId="0">
      <alignment horizontal="center" vertical="center" wrapText="true"/>
    </xf>
    <xf applyAlignment="true" applyBorder="false" applyFill="true" applyFont="true" applyNumberFormat="false" applyProtection="false" borderId="145" fillId="37" fontId="6" numFmtId="0" xfId="0">
      <alignment horizontal="center" vertical="center"/>
    </xf>
    <xf applyAlignment="true" applyBorder="false" applyFill="true" applyFont="true" applyNumberFormat="false" applyProtection="false" borderId="146" fillId="37" fontId="6" numFmtId="0" xfId="0">
      <alignment horizontal="center" vertical="center"/>
    </xf>
    <xf applyAlignment="true" applyBorder="false" applyFill="true" applyFont="true" applyNumberFormat="true" applyProtection="false" borderId="145" fillId="37" fontId="2" numFmtId="215" xfId="0">
      <alignment horizontal="center" vertical="center"/>
    </xf>
    <xf applyAlignment="true" applyBorder="false" applyFill="true" applyFont="true" applyNumberFormat="false" applyProtection="false" borderId="145" fillId="37" fontId="6" numFmtId="0" xfId="0">
      <alignment horizontal="center" vertical="center" wrapText="true"/>
    </xf>
    <xf applyAlignment="true" applyBorder="false" applyFill="false" applyFont="true" applyNumberFormat="false" applyProtection="false" borderId="145" fillId="0" fontId="4" numFmtId="0" xfId="0">
      <alignment horizontal="center" vertical="center"/>
    </xf>
    <xf applyAlignment="true" applyBorder="false" applyFill="false" applyFont="true" applyNumberFormat="false" applyProtection="false" borderId="147" fillId="0" fontId="11" numFmtId="0" xfId="0">
      <alignment horizontal="center" vertical="bottom"/>
    </xf>
    <xf applyAlignment="true" applyBorder="false" applyFill="false" applyFont="true" applyNumberFormat="false" applyProtection="false" borderId="148" fillId="0" fontId="11" numFmtId="0" xfId="0">
      <alignment horizontal="center" vertical="center"/>
    </xf>
    <xf applyAlignment="true" applyBorder="false" applyFill="false" applyFont="true" applyNumberFormat="true" applyProtection="false" borderId="148" fillId="0" fontId="4" numFmtId="216" xfId="0">
      <alignment horizontal="center" vertical="center"/>
    </xf>
    <xf applyAlignment="true" applyBorder="false" applyFill="false" applyFont="true" applyNumberFormat="true" applyProtection="false" borderId="148" fillId="0" fontId="4" numFmtId="216" xfId="0">
      <alignment horizontal="center" vertical="center"/>
    </xf>
    <xf applyAlignment="true" applyBorder="false" applyFill="false" applyFont="true" applyNumberFormat="false" applyProtection="false" borderId="145" fillId="0" fontId="4" numFmtId="0" xfId="0">
      <alignment vertical="center"/>
    </xf>
    <xf applyAlignment="true" applyBorder="false" applyFill="false" applyFont="true" applyNumberFormat="true" applyProtection="false" borderId="145" fillId="0" fontId="4" numFmtId="217" xfId="0">
      <alignment vertical="center"/>
    </xf>
    <xf applyAlignment="true" applyBorder="false" applyFill="false" applyFont="true" applyNumberFormat="true" applyProtection="false" borderId="149" fillId="0" fontId="4" numFmtId="215" xfId="0">
      <alignment vertical="center"/>
    </xf>
    <xf applyAlignment="true" applyBorder="false" applyFill="false" applyFont="true" applyNumberFormat="true" applyProtection="false" borderId="145" fillId="0" fontId="4" numFmtId="218" xfId="0">
      <alignment vertical="center"/>
    </xf>
    <xf applyAlignment="true" applyBorder="false" applyFill="false" applyFont="true" applyNumberFormat="true" applyProtection="false" borderId="150" fillId="0" fontId="4" numFmtId="215" xfId="0">
      <alignment vertical="center"/>
    </xf>
    <xf applyAlignment="true" applyBorder="false" applyFill="true" applyFont="true" applyNumberFormat="true" applyProtection="false" borderId="145" fillId="38" fontId="4" numFmtId="215" xfId="0">
      <alignment horizontal="right" vertical="center"/>
    </xf>
    <xf applyAlignment="true" applyBorder="false" applyFill="true" applyFont="true" applyNumberFormat="true" applyProtection="false" borderId="145" fillId="39" fontId="4" numFmtId="215" xfId="0">
      <alignment vertical="center"/>
    </xf>
    <xf applyAlignment="true" applyBorder="false" applyFill="false" applyFont="true" applyNumberFormat="true" applyProtection="false" borderId="145" fillId="0" fontId="4" numFmtId="218" xfId="0">
      <alignment vertical="center"/>
    </xf>
    <xf applyAlignment="true" applyBorder="false" applyFill="true" applyFont="true" applyNumberFormat="false" applyProtection="false" borderId="145" fillId="39" fontId="4" numFmtId="0" xfId="0">
      <alignment horizontal="center" vertical="center"/>
    </xf>
    <xf applyAlignment="true" applyBorder="false" applyFill="true" applyFont="true" applyNumberFormat="true" applyProtection="false" borderId="145" fillId="38" fontId="4" numFmtId="216" xfId="0">
      <alignment vertical="center"/>
    </xf>
    <xf applyAlignment="true" applyBorder="false" applyFill="true" applyFont="true" applyNumberFormat="true" applyProtection="false" borderId="149" fillId="38" fontId="4" numFmtId="216" xfId="0">
      <alignment vertical="center"/>
    </xf>
    <xf applyAlignment="true" applyBorder="false" applyFill="true" applyFont="true" applyNumberFormat="true" applyProtection="false" borderId="149" fillId="38" fontId="4" numFmtId="219" xfId="0">
      <alignment vertical="center"/>
    </xf>
    <xf applyAlignment="true" applyBorder="false" applyFill="false" applyFont="true" applyNumberFormat="true" applyProtection="false" borderId="145" fillId="0" fontId="4" numFmtId="219" xfId="0">
      <alignment vertical="center"/>
    </xf>
    <xf applyAlignment="true" applyBorder="false" applyFill="false" applyFont="true" applyNumberFormat="true" applyProtection="false" borderId="145" fillId="0" fontId="4" numFmtId="220" xfId="0">
      <alignment vertical="center"/>
    </xf>
    <xf applyAlignment="true" applyBorder="false" applyFill="false" applyFont="true" applyNumberFormat="false" applyProtection="false" borderId="145" fillId="0" fontId="4" numFmtId="0" xfId="0">
      <alignment vertical="center"/>
    </xf>
    <xf applyAlignment="true" applyBorder="false" applyFill="false" applyFont="true" applyNumberFormat="false" applyProtection="false" borderId="145" fillId="0" fontId="4" numFmtId="0" xfId="0">
      <alignment horizontal="center" vertical="center"/>
    </xf>
    <xf applyAlignment="true" applyBorder="false" applyFill="false" applyFont="true" applyNumberFormat="true" applyProtection="false" borderId="148" fillId="0" fontId="4" numFmtId="216" xfId="0">
      <alignment horizontal="center" vertical="center"/>
    </xf>
    <xf applyAlignment="true" applyBorder="false" applyFill="false" applyFont="true" applyNumberFormat="true" applyProtection="false" borderId="145" fillId="0" fontId="4" numFmtId="216" xfId="0">
      <alignment vertical="center"/>
    </xf>
    <xf applyAlignment="true" applyBorder="false" applyFill="false" applyFont="true" applyNumberFormat="false" applyProtection="false" borderId="145" fillId="0" fontId="4" numFmtId="0" xfId="0">
      <alignment horizontal="right" vertical="center"/>
    </xf>
    <xf applyAlignment="true" applyBorder="false" applyFill="false" applyFont="true" applyNumberFormat="true" applyProtection="false" borderId="145" fillId="0" fontId="4" numFmtId="215" xfId="0">
      <alignment vertical="center"/>
    </xf>
    <xf applyAlignment="true" applyBorder="false" applyFill="false" applyFont="true" applyNumberFormat="false" applyProtection="false" borderId="145" fillId="0" fontId="4" numFmtId="0" xfId="0">
      <alignment horizontal="center" vertical="center"/>
    </xf>
    <xf applyAlignment="true" applyBorder="false" applyFill="false" applyFont="true" applyNumberFormat="false" applyProtection="false" borderId="146" fillId="0" fontId="11" numFmtId="0" xfId="0">
      <alignment horizontal="center" vertical="bottom"/>
    </xf>
    <xf applyAlignment="true" applyBorder="false" applyFill="false" applyFont="true" applyNumberFormat="true" applyProtection="false" borderId="0" fillId="0" fontId="11" numFmtId="216" xfId="0">
      <alignment vertical="bottom"/>
    </xf>
    <xf applyAlignment="true" applyBorder="false" applyFill="false" applyFont="true" applyNumberFormat="false" applyProtection="false" borderId="145" fillId="0" fontId="4" numFmtId="0" xfId="0">
      <alignment vertical="center"/>
    </xf>
    <xf applyAlignment="true" applyBorder="false" applyFill="false" applyFont="true" applyNumberFormat="true" applyProtection="false" borderId="151" fillId="0" fontId="4" numFmtId="216" xfId="0">
      <alignment vertical="center"/>
    </xf>
    <xf applyAlignment="true" applyBorder="false" applyFill="false" applyFont="true" applyNumberFormat="true" applyProtection="false" borderId="152" fillId="0" fontId="4" numFmtId="216" xfId="0">
      <alignment vertical="center"/>
    </xf>
    <xf applyAlignment="true" applyBorder="false" applyFill="false" applyFont="true" applyNumberFormat="true" applyProtection="false" borderId="152" fillId="0" fontId="11" numFmtId="216" xfId="0">
      <alignment vertical="bottom"/>
    </xf>
    <xf applyAlignment="true" applyBorder="false" applyFill="false" applyFont="true" applyNumberFormat="false" applyProtection="false" borderId="150" fillId="0" fontId="4" numFmtId="0" xfId="0">
      <alignment vertical="center"/>
    </xf>
    <xf applyAlignment="true" applyBorder="false" applyFill="false" applyFont="true" applyNumberFormat="true" applyProtection="false" borderId="153" fillId="0" fontId="4" numFmtId="215" xfId="0">
      <alignment vertical="center"/>
    </xf>
    <xf applyAlignment="true" applyBorder="false" applyFill="false" applyFont="true" applyNumberFormat="false" applyProtection="false" borderId="146" fillId="0" fontId="11" numFmtId="0" xfId="0">
      <alignment horizontal="center" vertical="bottom"/>
    </xf>
    <xf applyAlignment="true" applyBorder="false" applyFill="false" applyFont="true" applyNumberFormat="true" applyProtection="false" borderId="154" fillId="0" fontId="4" numFmtId="216" xfId="0">
      <alignment vertical="center"/>
    </xf>
    <xf applyAlignment="true" applyBorder="false" applyFill="false" applyFont="true" applyNumberFormat="true" applyProtection="false" borderId="145" fillId="0" fontId="4" numFmtId="216" xfId="0">
      <alignment vertical="center"/>
    </xf>
    <xf applyAlignment="true" applyBorder="false" applyFill="false" applyFont="true" applyNumberFormat="false" applyProtection="false" borderId="155" fillId="0" fontId="11" numFmtId="0" xfId="0">
      <alignment horizontal="center" vertical="bottom"/>
    </xf>
    <xf applyAlignment="true" applyBorder="false" applyFill="false" applyFont="true" applyNumberFormat="false" applyProtection="false" borderId="155" fillId="0" fontId="11" numFmtId="0" xfId="0">
      <alignment horizontal="center" vertical="bottom"/>
    </xf>
    <xf applyAlignment="true" applyBorder="false" applyFill="false" applyFont="true" applyNumberFormat="true" applyProtection="false" borderId="156" fillId="0" fontId="4" numFmtId="216" xfId="0">
      <alignment horizontal="center" vertical="center"/>
    </xf>
    <xf applyAlignment="true" applyBorder="false" applyFill="false" applyFont="true" applyNumberFormat="true" applyProtection="false" borderId="151" fillId="0" fontId="4" numFmtId="219" xfId="0">
      <alignment vertical="center"/>
    </xf>
    <xf applyAlignment="true" applyBorder="false" applyFill="false" applyFont="true" applyNumberFormat="false" applyProtection="false" borderId="157" fillId="0" fontId="11" numFmtId="0" xfId="0">
      <alignment horizontal="center" vertical="center"/>
    </xf>
    <xf applyAlignment="true" applyBorder="false" applyFill="false" applyFont="true" applyNumberFormat="true" applyProtection="false" borderId="152" fillId="0" fontId="4" numFmtId="216" xfId="0">
      <alignment horizontal="center" vertical="center"/>
    </xf>
    <xf applyAlignment="true" applyBorder="false" applyFill="false" applyFont="true" applyNumberFormat="true" applyProtection="false" borderId="158" fillId="0" fontId="4" numFmtId="216" xfId="0">
      <alignment horizontal="center" vertical="center"/>
    </xf>
    <xf applyAlignment="true" applyBorder="false" applyFill="false" applyFont="true" applyNumberFormat="false" applyProtection="false" borderId="152" fillId="0" fontId="4" numFmtId="0" xfId="0">
      <alignment vertical="center"/>
    </xf>
    <xf applyAlignment="true" applyBorder="false" applyFill="false" applyFont="true" applyNumberFormat="true" applyProtection="false" borderId="151" fillId="0" fontId="4" numFmtId="217" xfId="0">
      <alignment vertical="center"/>
    </xf>
    <xf applyAlignment="true" applyBorder="false" applyFill="false" applyFont="true" applyNumberFormat="true" applyProtection="false" borderId="159" fillId="0" fontId="4" numFmtId="215" xfId="0">
      <alignment vertical="center"/>
    </xf>
    <xf applyAlignment="true" applyBorder="false" applyFill="false" applyFont="true" applyNumberFormat="true" applyProtection="false" borderId="151" fillId="0" fontId="4" numFmtId="218" xfId="0">
      <alignment vertical="center"/>
    </xf>
    <xf applyAlignment="true" applyBorder="false" applyFill="false" applyFont="true" applyNumberFormat="true" applyProtection="false" borderId="160" fillId="0" fontId="4" numFmtId="215" xfId="0">
      <alignment vertical="center"/>
    </xf>
    <xf applyAlignment="true" applyBorder="false" applyFill="false" applyFont="true" applyNumberFormat="true" applyProtection="false" borderId="161" fillId="0" fontId="4" numFmtId="216" xfId="0">
      <alignment horizontal="right" vertical="center"/>
    </xf>
    <xf applyAlignment="true" applyBorder="false" applyFill="false" applyFont="true" applyNumberFormat="false" applyProtection="false" borderId="161" fillId="0" fontId="4" numFmtId="0" xfId="0">
      <alignment horizontal="right" vertical="center"/>
    </xf>
    <xf applyAlignment="true" applyBorder="false" applyFill="true" applyFont="true" applyNumberFormat="true" applyProtection="false" borderId="151" fillId="38" fontId="4" numFmtId="215" xfId="0">
      <alignment horizontal="right" vertical="center"/>
    </xf>
    <xf applyAlignment="true" applyBorder="false" applyFill="false" applyFont="true" applyNumberFormat="true" applyProtection="false" borderId="151" fillId="0" fontId="4" numFmtId="215" xfId="0">
      <alignment vertical="center"/>
    </xf>
    <xf applyAlignment="true" applyBorder="false" applyFill="false" applyFont="true" applyNumberFormat="false" applyProtection="false" borderId="151" fillId="0" fontId="4" numFmtId="0" xfId="0">
      <alignment horizontal="center" vertical="center"/>
    </xf>
    <xf applyAlignment="true" applyBorder="false" applyFill="true" applyFont="true" applyNumberFormat="true" applyProtection="false" borderId="151" fillId="38" fontId="4" numFmtId="216" xfId="0">
      <alignment vertical="center"/>
    </xf>
    <xf applyAlignment="true" applyBorder="false" applyFill="true" applyFont="true" applyNumberFormat="true" applyProtection="false" borderId="159" fillId="38" fontId="4" numFmtId="216" xfId="0">
      <alignment vertical="center"/>
    </xf>
    <xf applyAlignment="true" applyBorder="false" applyFill="true" applyFont="true" applyNumberFormat="true" applyProtection="false" borderId="152" fillId="38" fontId="4" numFmtId="221" xfId="0">
      <alignment vertical="center"/>
    </xf>
    <xf applyAlignment="true" applyBorder="false" applyFill="false" applyFont="true" applyNumberFormat="true" applyProtection="false" borderId="157" fillId="0" fontId="4" numFmtId="220" xfId="0">
      <alignment horizontal="right" vertical="center"/>
    </xf>
    <xf applyAlignment="true" applyBorder="false" applyFill="false" applyFont="true" applyNumberFormat="false" applyProtection="false" borderId="152" fillId="0" fontId="4" numFmtId="0" xfId="0">
      <alignment horizontal="right" vertical="center"/>
    </xf>
    <xf applyAlignment="true" applyBorder="false" applyFill="false" applyFont="true" applyNumberFormat="true" applyProtection="false" borderId="152" fillId="0" fontId="4" numFmtId="220" xfId="0">
      <alignment horizontal="right" vertical="center"/>
    </xf>
    <xf applyAlignment="true" applyBorder="false" applyFill="false" applyFont="true" applyNumberFormat="false" applyProtection="false" borderId="157" fillId="0" fontId="11" numFmtId="0" xfId="0">
      <alignment horizontal="center" vertical="center"/>
    </xf>
    <xf applyAlignment="true" applyBorder="false" applyFill="false" applyFont="true" applyNumberFormat="true" applyProtection="false" borderId="162" fillId="0" fontId="4" numFmtId="216" xfId="0">
      <alignment horizontal="center" vertical="center"/>
    </xf>
    <xf applyAlignment="true" applyBorder="false" applyFill="false" applyFont="true" applyNumberFormat="false" applyProtection="false" borderId="157" fillId="0" fontId="4" numFmtId="0" xfId="0">
      <alignment vertical="center"/>
    </xf>
    <xf applyAlignment="true" applyBorder="false" applyFill="false" applyFont="true" applyNumberFormat="true" applyProtection="false" borderId="152" fillId="0" fontId="4" numFmtId="217" xfId="0">
      <alignment vertical="center"/>
    </xf>
    <xf applyAlignment="true" applyBorder="false" applyFill="false" applyFont="true" applyNumberFormat="true" applyProtection="false" borderId="152" fillId="0" fontId="4" numFmtId="215" xfId="0">
      <alignment vertical="center"/>
    </xf>
    <xf applyAlignment="true" applyBorder="false" applyFill="false" applyFont="true" applyNumberFormat="true" applyProtection="false" borderId="152" fillId="0" fontId="4" numFmtId="218" xfId="0">
      <alignment vertical="center"/>
    </xf>
    <xf applyAlignment="true" applyBorder="false" applyFill="false" applyFont="true" applyNumberFormat="true" applyProtection="false" borderId="152" fillId="0" fontId="4" numFmtId="215" xfId="0">
      <alignment vertical="center"/>
    </xf>
    <xf applyAlignment="true" applyBorder="false" applyFill="false" applyFont="true" applyNumberFormat="true" applyProtection="false" borderId="152" fillId="0" fontId="4" numFmtId="216" xfId="0">
      <alignment horizontal="right" vertical="center"/>
    </xf>
    <xf applyAlignment="true" applyBorder="false" applyFill="false" applyFont="true" applyNumberFormat="false" applyProtection="false" borderId="152" fillId="0" fontId="4" numFmtId="0" xfId="0">
      <alignment horizontal="right" vertical="center"/>
    </xf>
    <xf applyAlignment="true" applyBorder="false" applyFill="true" applyFont="true" applyNumberFormat="true" applyProtection="false" borderId="152" fillId="38" fontId="4" numFmtId="215" xfId="0">
      <alignment horizontal="right" vertical="center"/>
    </xf>
    <xf applyAlignment="true" applyBorder="false" applyFill="false" applyFont="true" applyNumberFormat="true" applyProtection="false" borderId="152" fillId="0" fontId="4" numFmtId="215" xfId="0">
      <alignment vertical="center"/>
    </xf>
    <xf applyAlignment="true" applyBorder="false" applyFill="false" applyFont="true" applyNumberFormat="false" applyProtection="false" borderId="160" fillId="0" fontId="4" numFmtId="0" xfId="0">
      <alignment horizontal="center" vertical="center"/>
    </xf>
    <xf applyAlignment="true" applyBorder="false" applyFill="true" applyFont="true" applyNumberFormat="true" applyProtection="false" borderId="152" fillId="38" fontId="4" numFmtId="216" xfId="0">
      <alignment vertical="center"/>
    </xf>
    <xf applyAlignment="true" applyBorder="false" applyFill="true" applyFont="true" applyNumberFormat="true" applyProtection="false" borderId="158" fillId="38" fontId="4" numFmtId="22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21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54" fillId="40" fontId="5" numFmtId="0" xfId="0">
      <alignment horizontal="center" vertical="center"/>
    </xf>
    <xf applyAlignment="true" applyBorder="false" applyFill="true" applyFont="true" applyNumberFormat="true" applyProtection="false" borderId="145" fillId="40" fontId="4" numFmtId="222" xfId="0">
      <alignment horizontal="right" vertical="center"/>
    </xf>
    <xf applyAlignment="true" applyBorder="false" applyFill="true" applyFont="true" applyNumberFormat="true" applyProtection="false" borderId="154" fillId="40" fontId="5" numFmtId="21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220" xfId="0">
      <alignment horizontal="right" vertical="center"/>
    </xf>
    <xf applyAlignment="true" applyBorder="false" applyFill="true" applyFont="true" applyNumberFormat="false" applyProtection="false" borderId="145" fillId="40" fontId="4" numFmtId="0" xfId="0">
      <alignment horizontal="center" vertical="center"/>
    </xf>
    <xf applyAlignment="true" applyBorder="false" applyFill="true" applyFont="true" applyNumberFormat="true" applyProtection="false" borderId="145" fillId="40" fontId="4" numFmtId="216" xfId="0">
      <alignment horizontal="right" vertical="center"/>
    </xf>
    <xf applyAlignment="true" applyBorder="false" applyFill="true" applyFont="true" applyNumberFormat="true" applyProtection="false" borderId="0" fillId="38" fontId="4" numFmtId="216" xfId="0">
      <alignment vertical="center"/>
    </xf>
    <xf applyAlignment="true" applyBorder="false" applyFill="true" applyFont="true" applyNumberFormat="true" applyProtection="false" borderId="145" fillId="40" fontId="4" numFmtId="221" xfId="0">
      <alignment horizontal="right" vertical="center"/>
    </xf>
    <xf applyAlignment="true" applyBorder="false" applyFill="false" applyFont="true" applyNumberFormat="true" applyProtection="false" borderId="0" fillId="0" fontId="4" numFmtId="216" xfId="0">
      <alignment horizontal="right" vertical="center"/>
    </xf>
    <xf applyAlignment="true" applyBorder="false" applyFill="true" applyFont="true" applyNumberFormat="false" applyProtection="false" borderId="145" fillId="37" fontId="6" numFmtId="0" xfId="0">
      <alignment horizontal="center" vertical="center"/>
    </xf>
    <xf applyAlignment="true" applyBorder="false" applyFill="true" applyFont="true" applyNumberFormat="true" applyProtection="false" borderId="145" fillId="37" fontId="6" numFmtId="214" xfId="0">
      <alignment horizontal="center" vertical="center"/>
    </xf>
    <xf applyAlignment="true" applyBorder="false" applyFill="true" applyFont="true" applyNumberFormat="true" applyProtection="false" borderId="145" fillId="37" fontId="6" numFmtId="215" xfId="0">
      <alignment horizontal="center" vertical="center" wrapText="true"/>
    </xf>
    <xf applyAlignment="true" applyBorder="false" applyFill="true" applyFont="true" applyNumberFormat="false" applyProtection="false" borderId="0" fillId="37" fontId="6" numFmtId="0" xfId="0">
      <alignment horizontal="center" vertical="center"/>
    </xf>
    <xf applyAlignment="true" applyBorder="false" applyFill="true" applyFont="true" applyNumberFormat="true" applyProtection="false" borderId="150" fillId="37" fontId="6" numFmtId="215" xfId="0">
      <alignment horizontal="center" vertical="center"/>
    </xf>
    <xf applyAlignment="true" applyBorder="false" applyFill="true" applyFont="true" applyNumberFormat="true" applyProtection="false" borderId="145" fillId="37" fontId="6" numFmtId="216" xfId="0">
      <alignment horizontal="center" vertical="center" wrapText="true"/>
    </xf>
    <xf applyAlignment="true" applyBorder="false" applyFill="true" applyFont="true" applyNumberFormat="false" applyProtection="false" borderId="151" fillId="37" fontId="6" numFmtId="0" xfId="0">
      <alignment horizontal="center" vertical="center"/>
    </xf>
    <xf applyAlignment="true" applyBorder="false" applyFill="true" applyFont="true" applyNumberFormat="true" applyProtection="false" borderId="151" fillId="37" fontId="6" numFmtId="214" xfId="0">
      <alignment horizontal="center" vertical="center"/>
    </xf>
    <xf applyAlignment="true" applyBorder="false" applyFill="true" applyFont="true" applyNumberFormat="true" applyProtection="false" borderId="151" fillId="37" fontId="6" numFmtId="215" xfId="0">
      <alignment horizontal="center" vertical="center" wrapText="true"/>
    </xf>
    <xf applyAlignment="true" applyBorder="false" applyFill="true" applyFont="true" applyNumberFormat="true" applyProtection="false" borderId="151" fillId="37" fontId="2" numFmtId="215" xfId="0">
      <alignment horizontal="center" vertical="center" wrapText="true"/>
    </xf>
    <xf applyAlignment="true" applyBorder="false" applyFill="false" applyFont="true" applyNumberFormat="false" applyProtection="false" borderId="149" fillId="0" fontId="4" numFmtId="0" xfId="0">
      <alignment horizontal="center" vertical="center"/>
    </xf>
    <xf applyAlignment="true" applyBorder="false" applyFill="false" applyFont="true" applyNumberFormat="false" applyProtection="false" borderId="152" fillId="0" fontId="4" numFmtId="0" xfId="0">
      <alignment vertical="center"/>
    </xf>
    <xf applyAlignment="true" applyBorder="false" applyFill="false" applyFont="true" applyNumberFormat="false" applyProtection="false" borderId="150" fillId="0" fontId="4" numFmtId="0" xfId="0">
      <alignment vertical="center"/>
    </xf>
    <xf applyAlignment="true" applyBorder="false" applyFill="false" applyFont="true" applyNumberFormat="false" applyProtection="false" borderId="163" fillId="0" fontId="4" numFmtId="0" xfId="0">
      <alignment horizontal="center" vertical="bottom"/>
    </xf>
    <xf applyAlignment="true" applyBorder="false" applyFill="false" applyFont="true" applyNumberFormat="false" applyProtection="false" borderId="149" fillId="0" fontId="4" numFmtId="0" xfId="0">
      <alignment horizontal="right" vertical="center"/>
    </xf>
    <xf applyAlignment="true" applyBorder="false" applyFill="false" applyFont="true" applyNumberFormat="true" applyProtection="false" borderId="152" fillId="0" fontId="7" numFmtId="218" xfId="0">
      <alignment horizontal="center" vertical="center"/>
    </xf>
    <xf applyAlignment="true" applyBorder="false" applyFill="false" applyFont="true" applyNumberFormat="true" applyProtection="false" borderId="149" fillId="0" fontId="4" numFmtId="216" xfId="0">
      <alignment vertical="center"/>
    </xf>
    <xf applyAlignment="true" applyBorder="false" applyFill="false" applyFont="true" applyNumberFormat="true" applyProtection="false" borderId="152" fillId="0" fontId="4" numFmtId="216" xfId="0">
      <alignment vertical="center"/>
    </xf>
    <xf applyAlignment="true" applyBorder="false" applyFill="false" applyFont="true" applyNumberFormat="true" applyProtection="false" borderId="164" fillId="0" fontId="4" numFmtId="218" xfId="0">
      <alignment vertical="center" wrapText="true"/>
    </xf>
    <xf applyAlignment="true" applyBorder="false" applyFill="false" applyFont="true" applyNumberFormat="true" applyProtection="false" borderId="145" fillId="0" fontId="4" numFmtId="215" xfId="0">
      <alignment horizontal="right" vertical="center"/>
    </xf>
    <xf applyAlignment="true" applyBorder="false" applyFill="false" applyFont="true" applyNumberFormat="false" applyProtection="false" borderId="145" fillId="0" fontId="8" numFmtId="0" xfId="0">
      <alignment horizontal="center" vertical="center"/>
    </xf>
    <xf applyAlignment="true" applyBorder="false" applyFill="true" applyFont="true" applyNumberFormat="true" applyProtection="false" borderId="145" fillId="38" fontId="4" numFmtId="216" xfId="0">
      <alignment horizontal="right" vertical="center"/>
    </xf>
    <xf applyAlignment="true" applyBorder="false" applyFill="true" applyFont="true" applyNumberFormat="true" applyProtection="false" borderId="149" fillId="38" fontId="4" numFmtId="216" xfId="0">
      <alignment horizontal="right" vertical="center"/>
    </xf>
    <xf applyAlignment="true" applyBorder="false" applyFill="false" applyFont="true" applyNumberFormat="true" applyProtection="false" borderId="152" fillId="0" fontId="4" numFmtId="220" xfId="0">
      <alignment vertical="center"/>
    </xf>
    <xf applyAlignment="true" applyBorder="false" applyFill="false" applyFont="true" applyNumberFormat="true" applyProtection="false" borderId="150" fillId="0" fontId="4" numFmtId="220" xfId="0">
      <alignment vertical="center"/>
    </xf>
    <xf applyAlignment="true" applyBorder="false" applyFill="false" applyFont="true" applyNumberFormat="true" applyProtection="false" borderId="149" fillId="0" fontId="4" numFmtId="216" xfId="0">
      <alignment vertical="center"/>
    </xf>
    <xf applyAlignment="true" applyBorder="false" applyFill="false" applyFont="true" applyNumberFormat="true" applyProtection="false" borderId="152" fillId="0" fontId="4" numFmtId="220" xfId="0">
      <alignment vertical="center"/>
    </xf>
    <xf applyAlignment="true" applyBorder="false" applyFill="false" applyFont="true" applyNumberFormat="true" applyProtection="false" borderId="150" fillId="0" fontId="4" numFmtId="219" xfId="0">
      <alignment vertical="center"/>
    </xf>
    <xf applyAlignment="true" applyBorder="false" applyFill="false" applyFont="true" applyNumberFormat="true" applyProtection="false" borderId="145" fillId="0" fontId="4" numFmtId="219" xfId="0">
      <alignment vertical="center"/>
    </xf>
    <xf applyAlignment="true" applyBorder="false" applyFill="true" applyFont="true" applyNumberFormat="true" applyProtection="false" borderId="164" fillId="41" fontId="4" numFmtId="218" xfId="0">
      <alignment vertical="center" wrapText="true"/>
    </xf>
    <xf applyAlignment="true" applyBorder="false" applyFill="false" applyFont="true" applyNumberFormat="false" applyProtection="false" borderId="150" fillId="0" fontId="4" numFmtId="0" xfId="0">
      <alignment vertical="center"/>
    </xf>
    <xf applyAlignment="true" applyBorder="false" applyFill="false" applyFont="true" applyNumberFormat="false" applyProtection="false" borderId="151" fillId="0" fontId="4" numFmtId="0" xfId="0">
      <alignment horizontal="center" vertical="center"/>
    </xf>
    <xf applyAlignment="true" applyBorder="false" applyFill="false" applyFont="true" applyNumberFormat="false" applyProtection="false" borderId="154" fillId="0" fontId="4" numFmtId="0" xfId="0">
      <alignment horizontal="center" vertical="center"/>
    </xf>
    <xf applyAlignment="true" applyBorder="false" applyFill="false" applyFont="true" applyNumberFormat="false" applyProtection="false" borderId="152" fillId="0" fontId="4" numFmtId="0" xfId="0">
      <alignment horizontal="center" vertical="center"/>
    </xf>
    <xf applyAlignment="true" applyBorder="false" applyFill="false" applyFont="true" applyNumberFormat="true" applyProtection="false" borderId="152" fillId="0" fontId="4" numFmtId="216" xfId="0">
      <alignment vertical="center"/>
    </xf>
    <xf applyAlignment="true" applyBorder="false" applyFill="false" applyFont="true" applyNumberFormat="false" applyProtection="false" borderId="152" fillId="0" fontId="4" numFmtId="0" xfId="0">
      <alignment horizontal="center" vertical="center"/>
    </xf>
    <xf applyAlignment="true" applyBorder="false" applyFill="false" applyFont="true" applyNumberFormat="true" applyProtection="false" borderId="164" fillId="0" fontId="4" numFmtId="218" xfId="0">
      <alignment vertical="center" wrapText="true"/>
    </xf>
    <xf applyAlignment="true" applyBorder="false" applyFill="false" applyFont="true" applyNumberFormat="false" applyProtection="false" borderId="159" fillId="0" fontId="4" numFmtId="0" xfId="0">
      <alignment horizontal="center" vertical="center"/>
    </xf>
    <xf applyAlignment="true" applyBorder="false" applyFill="false" applyFont="true" applyNumberFormat="false" applyProtection="false" borderId="160" fillId="0" fontId="4" numFmtId="0" xfId="0">
      <alignment vertical="center"/>
    </xf>
    <xf applyAlignment="true" applyBorder="false" applyFill="false" applyFont="true" applyNumberFormat="false" applyProtection="false" borderId="151" fillId="0" fontId="4" numFmtId="0" xfId="0">
      <alignment vertical="center"/>
    </xf>
    <xf applyAlignment="true" applyBorder="false" applyFill="false" applyFont="true" applyNumberFormat="false" applyProtection="false" borderId="165" fillId="0" fontId="4" numFmtId="0" xfId="0">
      <alignment horizontal="right" vertical="center"/>
    </xf>
    <xf applyAlignment="true" applyBorder="false" applyFill="false" applyFont="true" applyNumberFormat="true" applyProtection="false" borderId="159" fillId="0" fontId="4" numFmtId="216" xfId="0">
      <alignment vertical="center"/>
    </xf>
    <xf applyAlignment="true" applyBorder="false" applyFill="false" applyFont="true" applyNumberFormat="false" applyProtection="false" borderId="166" fillId="0" fontId="4" numFmtId="0" xfId="0">
      <alignment horizontal="center" vertical="center"/>
    </xf>
    <xf applyAlignment="true" applyBorder="false" applyFill="false" applyFont="true" applyNumberFormat="false" applyProtection="false" borderId="167" fillId="0" fontId="4" numFmtId="0" xfId="0">
      <alignment vertical="center"/>
    </xf>
    <xf applyAlignment="true" applyBorder="false" applyFill="false" applyFont="true" applyNumberFormat="false" applyProtection="false" borderId="154" fillId="0" fontId="4" numFmtId="0" xfId="0">
      <alignment vertical="center"/>
    </xf>
    <xf applyAlignment="true" applyBorder="false" applyFill="false" applyFont="true" applyNumberFormat="false" applyProtection="false" borderId="160" fillId="0" fontId="4" numFmtId="0" xfId="0">
      <alignment vertical="center"/>
    </xf>
    <xf applyAlignment="true" applyBorder="false" applyFill="false" applyFont="true" applyNumberFormat="false" applyProtection="false" borderId="151" fillId="0" fontId="4" numFmtId="0" xfId="0">
      <alignment vertical="center"/>
    </xf>
    <xf applyAlignment="true" applyBorder="false" applyFill="false" applyFont="true" applyNumberFormat="true" applyProtection="false" borderId="151" fillId="0" fontId="4" numFmtId="220" xfId="0">
      <alignment vertical="center"/>
    </xf>
    <xf applyAlignment="true" applyBorder="false" applyFill="false" applyFont="true" applyNumberFormat="false" applyProtection="false" borderId="149" fillId="0" fontId="4" numFmtId="0" xfId="0">
      <alignment vertical="center"/>
    </xf>
    <xf applyAlignment="true" applyBorder="false" applyFill="false" applyFont="true" applyNumberFormat="false" applyProtection="false" borderId="152" fillId="0" fontId="4" numFmtId="0" xfId="0">
      <alignment horizontal="center" vertical="center"/>
    </xf>
    <xf applyAlignment="true" applyBorder="false" applyFill="false" applyFont="true" applyNumberFormat="false" applyProtection="false" borderId="150" fillId="0" fontId="4" numFmtId="0" xfId="0">
      <alignment horizontal="right" vertical="center"/>
    </xf>
    <xf applyAlignment="true" applyBorder="false" applyFill="false" applyFont="true" applyNumberFormat="true" applyProtection="false" borderId="154" fillId="0" fontId="4" numFmtId="215" xfId="0">
      <alignment horizontal="right" vertical="center"/>
    </xf>
    <xf applyAlignment="true" applyBorder="false" applyFill="false" applyFont="true" applyNumberFormat="true" applyProtection="false" borderId="160" fillId="0" fontId="4" numFmtId="215" xfId="0">
      <alignment vertical="center"/>
    </xf>
    <xf applyAlignment="true" applyBorder="false" applyFill="false" applyFont="true" applyNumberFormat="false" applyProtection="false" borderId="150" fillId="0" fontId="4" numFmtId="0" xfId="0">
      <alignment horizontal="right" vertical="center"/>
    </xf>
    <xf applyAlignment="true" applyBorder="false" applyFill="false" applyFont="true" applyNumberFormat="false" applyProtection="false" borderId="145" fillId="0" fontId="4" numFmtId="0" xfId="0">
      <alignment horizontal="right" vertical="center"/>
    </xf>
    <xf applyAlignment="true" applyBorder="false" applyFill="false" applyFont="true" applyNumberFormat="false" applyProtection="false" borderId="159" fillId="0" fontId="4" numFmtId="0" xfId="0">
      <alignment vertical="center"/>
    </xf>
    <xf applyAlignment="true" applyBorder="false" applyFill="false" applyFont="true" applyNumberFormat="false" applyProtection="false" borderId="160" fillId="0" fontId="4" numFmtId="0" xfId="0">
      <alignment horizontal="right" vertical="center"/>
    </xf>
    <xf applyAlignment="true" applyBorder="false" applyFill="false" applyFont="true" applyNumberFormat="false" applyProtection="false" borderId="151" fillId="0" fontId="4" numFmtId="0" xfId="0">
      <alignment horizontal="right" vertical="center"/>
    </xf>
    <xf applyAlignment="true" applyBorder="false" applyFill="false" applyFont="true" applyNumberFormat="true" applyProtection="false" borderId="151" fillId="0" fontId="4" numFmtId="215" xfId="0">
      <alignment horizontal="right" vertical="center"/>
    </xf>
    <xf applyAlignment="true" applyBorder="false" applyFill="false" applyFont="true" applyNumberFormat="true" applyProtection="false" borderId="150" fillId="0" fontId="4" numFmtId="218" xfId="0">
      <alignment vertical="center"/>
    </xf>
    <xf applyAlignment="true" applyBorder="false" applyFill="false" applyFont="true" applyNumberFormat="false" applyProtection="false" borderId="157" fillId="0" fontId="4" numFmtId="0" xfId="0">
      <alignment horizontal="center" vertical="center" wrapText="true"/>
    </xf>
    <xf applyAlignment="true" applyBorder="false" applyFill="false" applyFont="true" applyNumberFormat="false" applyProtection="false" borderId="152" fillId="0" fontId="4" numFmtId="0" xfId="0">
      <alignment horizontal="center" vertical="center" wrapText="true"/>
    </xf>
    <xf applyAlignment="true" applyBorder="false" applyFill="false" applyFont="true" applyNumberFormat="true" applyProtection="false" borderId="158" fillId="0" fontId="4" numFmtId="215" xfId="0">
      <alignment vertical="center"/>
    </xf>
    <xf applyAlignment="true" applyBorder="false" applyFill="false" applyFont="true" applyNumberFormat="true" applyProtection="false" borderId="157" fillId="0" fontId="4" numFmtId="216" xfId="0">
      <alignment vertical="center"/>
    </xf>
    <xf applyAlignment="true" applyBorder="false" applyFill="false" applyFont="true" applyNumberFormat="false" applyProtection="false" borderId="158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220" xfId="0">
      <alignment vertical="center"/>
    </xf>
    <xf applyAlignment="true" applyBorder="false" applyFill="false" applyFont="true" applyNumberFormat="false" applyProtection="false" borderId="161" fillId="0" fontId="4" numFmtId="0" xfId="0">
      <alignment horizontal="center" vertical="center"/>
    </xf>
    <xf applyAlignment="true" applyBorder="false" applyFill="false" applyFont="true" applyNumberFormat="false" applyProtection="false" borderId="161" fillId="0" fontId="4" numFmtId="0" xfId="0">
      <alignment horizontal="center" vertical="center"/>
    </xf>
    <xf applyAlignment="true" applyBorder="false" applyFill="false" applyFont="true" applyNumberFormat="false" applyProtection="false" borderId="168" fillId="0" fontId="4" numFmtId="0" xfId="0">
      <alignment horizontal="center" vertical="center" wrapText="true"/>
    </xf>
    <xf applyAlignment="true" applyBorder="false" applyFill="false" applyFont="true" applyNumberFormat="false" applyProtection="false" borderId="168" fillId="0" fontId="4" numFmtId="0" xfId="0">
      <alignment vertical="center"/>
    </xf>
    <xf applyAlignment="true" applyBorder="false" applyFill="false" applyFont="true" applyNumberFormat="true" applyProtection="false" borderId="152" fillId="0" fontId="7" numFmtId="216" xfId="0">
      <alignment horizontal="center" vertical="center"/>
    </xf>
    <xf applyAlignment="true" applyBorder="false" applyFill="false" applyFont="true" applyNumberFormat="true" applyProtection="false" borderId="169" fillId="0" fontId="4" numFmtId="215" xfId="0">
      <alignment vertical="center"/>
    </xf>
    <xf applyAlignment="true" applyBorder="false" applyFill="false" applyFont="true" applyNumberFormat="true" applyProtection="false" borderId="168" fillId="0" fontId="4" numFmtId="216" xfId="0">
      <alignment vertical="center"/>
    </xf>
    <xf applyAlignment="true" applyBorder="false" applyFill="false" applyFont="true" applyNumberFormat="false" applyProtection="false" borderId="169" fillId="0" fontId="4" numFmtId="0" xfId="0">
      <alignment horizontal="right" vertical="center"/>
    </xf>
    <xf applyAlignment="true" applyBorder="false" applyFill="false" applyFont="true" applyNumberFormat="false" applyProtection="false" borderId="161" fillId="0" fontId="4" numFmtId="0" xfId="0">
      <alignment horizontal="right" vertical="center"/>
    </xf>
    <xf applyAlignment="true" applyBorder="false" applyFill="false" applyFont="true" applyNumberFormat="true" applyProtection="false" borderId="151" fillId="0" fontId="4" numFmtId="218" xfId="0">
      <alignment vertical="center"/>
    </xf>
    <xf applyAlignment="true" applyBorder="false" applyFill="false" applyFont="true" applyNumberFormat="false" applyProtection="false" borderId="157" fillId="0" fontId="4" numFmtId="0" xfId="0">
      <alignment horizontal="center" vertical="center"/>
    </xf>
    <xf applyAlignment="true" applyBorder="false" applyFill="false" applyFont="true" applyNumberFormat="false" applyProtection="false" borderId="170" fillId="0" fontId="4" numFmtId="0" xfId="0">
      <alignment horizontal="center" vertical="center"/>
    </xf>
    <xf applyAlignment="true" applyBorder="false" applyFill="false" applyFont="true" applyNumberFormat="true" applyProtection="false" borderId="152" fillId="0" fontId="11" numFmtId="216" xfId="0">
      <alignment vertical="bottom"/>
    </xf>
    <xf applyAlignment="true" applyBorder="false" applyFill="false" applyFont="true" applyNumberFormat="true" applyProtection="false" borderId="157" fillId="0" fontId="4" numFmtId="220" xfId="0">
      <alignment vertical="center"/>
    </xf>
    <xf applyAlignment="true" applyBorder="false" applyFill="false" applyFont="true" applyNumberFormat="false" applyProtection="false" borderId="152" fillId="0" fontId="4" numFmtId="0" xfId="0">
      <alignment vertical="center"/>
    </xf>
    <xf applyAlignment="true" applyBorder="false" applyFill="false" applyFont="true" applyNumberFormat="true" applyProtection="false" borderId="157" fillId="0" fontId="4" numFmtId="220" xfId="0">
      <alignment vertical="center"/>
    </xf>
    <xf applyAlignment="true" applyBorder="false" applyFill="false" applyFont="true" applyNumberFormat="false" applyProtection="false" borderId="163" fillId="0" fontId="4" numFmtId="0" xfId="0">
      <alignment horizontal="center" vertical="bottom"/>
    </xf>
    <xf applyAlignment="true" applyBorder="false" applyFill="false" applyFont="true" applyNumberFormat="true" applyProtection="false" borderId="159" fillId="0" fontId="4" numFmtId="216" xfId="0">
      <alignment vertical="center"/>
    </xf>
    <xf applyAlignment="true" applyBorder="false" applyFill="false" applyFont="true" applyNumberFormat="true" applyProtection="false" borderId="152" fillId="0" fontId="4" numFmtId="216" xfId="0">
      <alignment vertical="center"/>
    </xf>
    <xf applyAlignment="true" applyBorder="false" applyFill="false" applyFont="true" applyNumberFormat="true" applyProtection="false" borderId="157" fillId="0" fontId="4" numFmtId="216" xfId="0">
      <alignment vertical="center"/>
    </xf>
    <xf applyAlignment="true" applyBorder="false" applyFill="false" applyFont="true" applyNumberFormat="false" applyProtection="false" borderId="151" fillId="0" fontId="8" numFmtId="0" xfId="0">
      <alignment horizontal="center" vertical="center"/>
    </xf>
    <xf applyAlignment="true" applyBorder="false" applyFill="true" applyFont="true" applyNumberFormat="true" applyProtection="false" borderId="151" fillId="38" fontId="4" numFmtId="216" xfId="0">
      <alignment horizontal="right" vertical="center"/>
    </xf>
    <xf applyAlignment="true" applyBorder="false" applyFill="true" applyFont="true" applyNumberFormat="true" applyProtection="false" borderId="159" fillId="38" fontId="4" numFmtId="216" xfId="0">
      <alignment horizontal="right" vertical="center"/>
    </xf>
    <xf applyAlignment="true" applyBorder="false" applyFill="false" applyFont="true" applyNumberFormat="true" applyProtection="false" borderId="152" fillId="0" fontId="4" numFmtId="218" xfId="0">
      <alignment vertical="center"/>
    </xf>
    <xf applyAlignment="true" applyBorder="false" applyFill="false" applyFont="true" applyNumberFormat="true" applyProtection="false" borderId="0" fillId="0" fontId="4" numFmtId="218" xfId="0">
      <alignment horizontal="center" vertical="bottom"/>
    </xf>
    <xf applyAlignment="true" applyBorder="false" applyFill="false" applyFont="true" applyNumberFormat="true" applyProtection="false" borderId="0" fillId="0" fontId="4" numFmtId="215" xfId="0">
      <alignment vertical="center"/>
    </xf>
    <xf applyAlignment="true" applyBorder="false" applyFill="false" applyFont="true" applyNumberFormat="true" applyProtection="false" borderId="0" fillId="0" fontId="4" numFmtId="215" xfId="0">
      <alignment vertical="center"/>
    </xf>
    <xf applyAlignment="true" applyBorder="false" applyFill="false" applyFont="true" applyNumberFormat="true" applyProtection="false" borderId="0" fillId="0" fontId="4" numFmtId="218" xfId="0">
      <alignment vertical="center"/>
    </xf>
    <xf applyAlignment="true" applyBorder="false" applyFill="true" applyFont="true" applyNumberFormat="false" applyProtection="false" borderId="152" fillId="40" fontId="5" numFmtId="0" xfId="0">
      <alignment horizontal="center" vertical="center"/>
    </xf>
    <xf applyAlignment="true" applyBorder="false" applyFill="true" applyFont="true" applyNumberFormat="true" applyProtection="false" borderId="152" fillId="40" fontId="4" numFmtId="222" xfId="0">
      <alignment vertical="center"/>
    </xf>
    <xf applyAlignment="true" applyBorder="false" applyFill="true" applyFont="true" applyNumberFormat="true" applyProtection="false" borderId="152" fillId="40" fontId="4" numFmtId="216" xfId="0">
      <alignment vertical="center"/>
    </xf>
    <xf applyAlignment="true" applyBorder="false" applyFill="true" applyFont="true" applyNumberFormat="false" applyProtection="false" borderId="0" fillId="42" fontId="6" numFmtId="0" xfId="0">
      <alignment horizontal="center" vertical="center"/>
    </xf>
    <xf applyAlignment="true" applyBorder="false" applyFill="true" applyFont="true" applyNumberFormat="false" applyProtection="false" borderId="152" fillId="40" fontId="4" numFmtId="0" xfId="0">
      <alignment horizontal="center" vertical="center"/>
    </xf>
    <xf applyAlignment="true" applyBorder="false" applyFill="true" applyFont="true" applyNumberFormat="false" applyProtection="false" borderId="145" fillId="42" fontId="6" numFmtId="0" xfId="0">
      <alignment horizontal="center" vertical="center"/>
    </xf>
    <xf applyAlignment="true" applyBorder="false" applyFill="true" applyFont="true" applyNumberFormat="false" applyProtection="false" borderId="149" fillId="42" fontId="6" numFmtId="0" xfId="0">
      <alignment horizontal="center" vertical="center"/>
    </xf>
    <xf applyAlignment="true" applyBorder="false" applyFill="true" applyFont="true" applyNumberFormat="false" applyProtection="false" borderId="152" fillId="42" fontId="6" numFmtId="0" xfId="0">
      <alignment vertical="center"/>
    </xf>
    <xf applyAlignment="true" applyBorder="false" applyFill="true" applyFont="true" applyNumberFormat="false" applyProtection="false" borderId="151" fillId="42" fontId="6" numFmtId="0" xfId="0">
      <alignment horizontal="center" vertical="center"/>
    </xf>
    <xf applyAlignment="true" applyBorder="false" applyFill="true" applyFont="true" applyNumberFormat="false" applyProtection="false" borderId="152" fillId="42" fontId="6" numFmtId="0" xfId="0">
      <alignment vertical="center"/>
    </xf>
    <xf applyAlignment="true" applyBorder="false" applyFill="true" applyFont="true" applyNumberFormat="true" applyProtection="false" borderId="152" fillId="40" fontId="4" numFmtId="222" xfId="0">
      <alignment horizontal="right" vertical="center"/>
    </xf>
    <xf applyAlignment="true" applyBorder="false" applyFill="true" applyFont="true" applyNumberFormat="true" applyProtection="false" borderId="152" fillId="40" fontId="4" numFmtId="216" xfId="0">
      <alignment horizontal="right" vertical="center"/>
    </xf>
    <xf applyAlignment="true" applyBorder="false" applyFill="false" applyFont="true" applyNumberFormat="false" applyProtection="false" borderId="150" fillId="0" fontId="4" numFmtId="0" xfId="0">
      <alignment horizontal="center" vertical="center"/>
    </xf>
    <xf applyAlignment="true" applyBorder="false" applyFill="false" applyFont="true" applyNumberFormat="false" applyProtection="false" borderId="152" fillId="0" fontId="4" numFmtId="0" xfId="0">
      <alignment vertical="center" wrapText="true"/>
    </xf>
    <xf applyAlignment="true" applyBorder="false" applyFill="true" applyFont="true" applyNumberFormat="true" applyProtection="false" borderId="152" fillId="43" fontId="4" numFmtId="222" xfId="0">
      <alignment vertical="center"/>
    </xf>
    <xf applyAlignment="true" applyBorder="false" applyFill="true" applyFont="true" applyNumberFormat="true" applyProtection="false" borderId="152" fillId="43" fontId="4" numFmtId="216" xfId="0">
      <alignment vertical="center"/>
    </xf>
    <xf applyAlignment="true" applyBorder="false" applyFill="false" applyFont="true" applyNumberFormat="false" applyProtection="false" borderId="160" fillId="0" fontId="4" numFmtId="0" xfId="0">
      <alignment horizontal="center" vertical="center"/>
    </xf>
    <xf applyAlignment="true" applyBorder="false" applyFill="false" applyFont="true" applyNumberFormat="false" applyProtection="false" borderId="151" fillId="0" fontId="4" numFmtId="0" xfId="0">
      <alignment horizontal="center" vertical="center"/>
    </xf>
    <xf applyAlignment="true" applyBorder="false" applyFill="false" applyFont="true" applyNumberFormat="false" applyProtection="false" borderId="157" fillId="0" fontId="4" numFmtId="0" xfId="0">
      <alignment horizontal="center" vertical="center"/>
    </xf>
    <xf applyAlignment="true" applyBorder="false" applyFill="true" applyFont="true" applyNumberFormat="true" applyProtection="false" borderId="149" fillId="37" fontId="6" numFmtId="216" xfId="0">
      <alignment horizontal="center" vertical="center" wrapText="true"/>
    </xf>
    <xf applyAlignment="true" applyBorder="false" applyFill="true" applyFont="true" applyNumberFormat="true" applyProtection="false" borderId="152" fillId="37" fontId="6" numFmtId="216" xfId="0">
      <alignment horizontal="center" vertical="center" wrapText="true"/>
    </xf>
    <xf applyAlignment="true" applyBorder="false" applyFill="true" applyFont="true" applyNumberFormat="false" applyProtection="false" borderId="151" fillId="37" fontId="6" numFmtId="0" xfId="0">
      <alignment horizontal="center" vertical="center" wrapText="true"/>
    </xf>
    <xf applyAlignment="true" applyBorder="false" applyFill="false" applyFont="true" applyNumberFormat="false" applyProtection="false" borderId="171" fillId="0" fontId="4" numFmtId="0" xfId="0">
      <alignment horizontal="center" vertical="bottom"/>
    </xf>
    <xf applyAlignment="true" applyBorder="false" applyFill="false" applyFont="true" applyNumberFormat="false" applyProtection="false" borderId="152" fillId="0" fontId="4" numFmtId="0" xfId="0">
      <alignment horizontal="center" vertical="bottom"/>
    </xf>
    <xf applyAlignment="true" applyBorder="false" applyFill="false" applyFont="true" applyNumberFormat="false" applyProtection="false" borderId="158" fillId="0" fontId="4" numFmtId="0" xfId="0">
      <alignment horizontal="right" vertical="center"/>
    </xf>
    <xf applyAlignment="true" applyBorder="false" applyFill="false" applyFont="true" applyNumberFormat="false" applyProtection="false" borderId="152" fillId="0" fontId="4" numFmtId="0" xfId="0">
      <alignment horizontal="right" vertical="center"/>
    </xf>
    <xf applyAlignment="true" applyBorder="false" applyFill="false" applyFont="true" applyNumberFormat="false" applyProtection="false" borderId="153" fillId="0" fontId="4" numFmtId="0" xfId="0">
      <alignment horizontal="right" vertical="center"/>
    </xf>
    <xf applyAlignment="true" applyBorder="false" applyFill="false" applyFont="true" applyNumberFormat="false" applyProtection="false" borderId="148" fillId="0" fontId="7" numFmtId="0" xfId="0">
      <alignment horizontal="center" vertical="center"/>
    </xf>
    <xf applyAlignment="true" applyBorder="false" applyFill="false" applyFont="true" applyNumberFormat="true" applyProtection="false" borderId="150" fillId="0" fontId="4" numFmtId="215" xfId="0">
      <alignment vertical="center"/>
    </xf>
    <xf applyAlignment="true" applyBorder="false" applyFill="false" applyFont="true" applyNumberFormat="true" applyProtection="false" borderId="145" fillId="0" fontId="4" numFmtId="223" xfId="0">
      <alignment vertical="center"/>
    </xf>
    <xf applyAlignment="true" applyBorder="false" applyFill="false" applyFont="true" applyNumberFormat="true" applyProtection="false" borderId="0" fillId="0" fontId="4" numFmtId="216" xfId="0">
      <alignment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145" fillId="0" fontId="4" numFmtId="218" xfId="0">
      <alignment vertical="center"/>
    </xf>
    <xf applyAlignment="true" applyBorder="false" applyFill="true" applyFont="true" applyNumberFormat="false" applyProtection="false" borderId="0" fillId="41" fontId="4" numFmtId="0" xfId="0">
      <alignment horizontal="center" vertical="center" wrapText="true"/>
    </xf>
    <xf applyAlignment="true" applyBorder="false" applyFill="true" applyFont="true" applyNumberFormat="false" applyProtection="false" borderId="152" fillId="41" fontId="4" numFmtId="0" xfId="0">
      <alignment horizontal="center" vertical="center" wrapText="true"/>
    </xf>
    <xf applyAlignment="true" applyBorder="false" applyFill="false" applyFont="true" applyNumberFormat="false" applyProtection="false" borderId="153" fillId="0" fontId="4" numFmtId="0" xfId="0">
      <alignment vertical="center"/>
    </xf>
    <xf applyAlignment="true" applyBorder="false" applyFill="false" applyFont="true" applyNumberFormat="false" applyProtection="false" borderId="152" fillId="0" fontId="7" numFmtId="0" xfId="0">
      <alignment vertical="center"/>
    </xf>
    <xf applyAlignment="true" applyBorder="false" applyFill="false" applyFont="true" applyNumberFormat="false" applyProtection="false" borderId="171" fillId="0" fontId="4" numFmtId="0" xfId="0">
      <alignment horizontal="center" vertical="center" wrapText="true"/>
    </xf>
    <xf applyAlignment="true" applyBorder="false" applyFill="false" applyFont="true" applyNumberFormat="false" applyProtection="false" borderId="172" fillId="0" fontId="4" numFmtId="0" xfId="0">
      <alignment horizontal="right" vertical="center"/>
    </xf>
    <xf applyAlignment="true" applyBorder="false" applyFill="false" applyFont="true" applyNumberFormat="false" applyProtection="false" borderId="162" fillId="0" fontId="4" numFmtId="0" xfId="0">
      <alignment horizontal="right" vertical="center"/>
    </xf>
    <xf applyAlignment="true" applyBorder="false" applyFill="false" applyFont="true" applyNumberFormat="true" applyProtection="false" borderId="145" fillId="0" fontId="4" numFmtId="214" xfId="0">
      <alignment vertical="center"/>
    </xf>
    <xf applyAlignment="true" applyBorder="false" applyFill="false" applyFont="true" applyNumberFormat="true" applyProtection="false" borderId="145" fillId="0" fontId="4" numFmtId="216" xfId="0">
      <alignment vertical="center"/>
    </xf>
    <xf applyAlignment="true" applyBorder="false" applyFill="false" applyFont="true" applyNumberFormat="false" applyProtection="false" borderId="152" fillId="0" fontId="7" numFmtId="0" xfId="0">
      <alignment vertical="center"/>
    </xf>
    <xf applyAlignment="true" applyBorder="false" applyFill="false" applyFont="true" applyNumberFormat="false" applyProtection="false" borderId="158" fillId="0" fontId="4" numFmtId="0" xfId="0">
      <alignment horizontal="right" vertical="center"/>
    </xf>
    <xf applyAlignment="true" applyBorder="false" applyFill="false" applyFont="true" applyNumberFormat="false" applyProtection="false" borderId="165" fillId="0" fontId="4" numFmtId="0" xfId="0">
      <alignment vertical="center"/>
    </xf>
    <xf applyAlignment="true" applyBorder="false" applyFill="false" applyFont="true" applyNumberFormat="false" applyProtection="false" borderId="157" fillId="0" fontId="4" numFmtId="0" xfId="0">
      <alignment horizontal="center" vertical="center"/>
    </xf>
    <xf applyAlignment="true" applyBorder="false" applyFill="false" applyFont="true" applyNumberFormat="false" applyProtection="false" borderId="169" fillId="0" fontId="4" numFmtId="0" xfId="0">
      <alignment horizontal="right" vertical="center"/>
    </xf>
    <xf applyAlignment="true" applyBorder="false" applyFill="false" applyFont="true" applyNumberFormat="false" applyProtection="false" borderId="157" fillId="0" fontId="4" numFmtId="0" xfId="0">
      <alignment horizontal="right" vertical="center"/>
    </xf>
    <xf applyAlignment="true" applyBorder="false" applyFill="false" applyFont="true" applyNumberFormat="true" applyProtection="false" borderId="157" fillId="0" fontId="4" numFmtId="215" xfId="0">
      <alignment horizontal="right" vertical="center"/>
    </xf>
    <xf applyAlignment="true" applyBorder="false" applyFill="false" applyFont="true" applyNumberFormat="true" applyProtection="false" borderId="152" fillId="0" fontId="4" numFmtId="218" xfId="0">
      <alignment vertical="center"/>
    </xf>
    <xf applyAlignment="true" applyBorder="false" applyFill="false" applyFont="true" applyNumberFormat="false" applyProtection="false" borderId="161" fillId="0" fontId="4" numFmtId="0" xfId="0">
      <alignment horizontal="center" vertical="center"/>
    </xf>
    <xf applyAlignment="true" applyBorder="false" applyFill="true" applyFont="true" applyNumberFormat="true" applyProtection="false" borderId="161" fillId="38" fontId="4" numFmtId="216" xfId="0">
      <alignment vertical="center"/>
    </xf>
    <xf applyAlignment="true" applyBorder="false" applyFill="false" applyFont="true" applyNumberFormat="false" applyProtection="false" borderId="170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21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173" fillId="44" fontId="2" numFmtId="0" xfId="0">
      <alignment horizontal="center" vertical="center"/>
    </xf>
    <xf applyAlignment="true" applyBorder="false" applyFill="true" applyFont="true" applyNumberFormat="false" applyProtection="false" borderId="173" fillId="44" fontId="2" numFmtId="0" xfId="0">
      <alignment horizontal="center" vertical="center"/>
    </xf>
    <xf applyAlignment="true" applyBorder="false" applyFill="true" applyFont="true" applyNumberFormat="false" applyProtection="false" borderId="173" fillId="44" fontId="2" numFmtId="0" xfId="0">
      <alignment horizontal="center" vertical="center" wrapText="true"/>
    </xf>
    <xf applyAlignment="true" applyBorder="false" applyFill="true" applyFont="true" applyNumberFormat="true" applyProtection="false" borderId="173" fillId="44" fontId="2" numFmtId="224" xfId="0">
      <alignment horizontal="center" vertical="center"/>
    </xf>
    <xf applyAlignment="true" applyBorder="false" applyFill="true" applyFont="true" applyNumberFormat="true" applyProtection="false" borderId="173" fillId="44" fontId="2" numFmtId="225" xfId="0">
      <alignment horizontal="center" vertical="center" wrapText="true"/>
    </xf>
    <xf applyAlignment="true" applyBorder="false" applyFill="true" applyFont="true" applyNumberFormat="false" applyProtection="false" borderId="173" fillId="44" fontId="6" numFmtId="0" xfId="0">
      <alignment horizontal="center" vertical="center"/>
    </xf>
    <xf applyAlignment="true" applyBorder="false" applyFill="true" applyFont="true" applyNumberFormat="false" applyProtection="false" borderId="174" fillId="44" fontId="6" numFmtId="0" xfId="0">
      <alignment horizontal="center" vertical="center"/>
    </xf>
    <xf applyAlignment="true" applyBorder="false" applyFill="true" applyFont="true" applyNumberFormat="true" applyProtection="false" borderId="173" fillId="44" fontId="2" numFmtId="225" xfId="0">
      <alignment horizontal="center" vertical="center"/>
    </xf>
    <xf applyAlignment="true" applyBorder="false" applyFill="true" applyFont="true" applyNumberFormat="false" applyProtection="false" borderId="173" fillId="44" fontId="6" numFmtId="0" xfId="0">
      <alignment horizontal="center" vertical="center" wrapText="true"/>
    </xf>
    <xf applyAlignment="true" applyBorder="false" applyFill="false" applyFont="true" applyNumberFormat="false" applyProtection="false" borderId="173" fillId="0" fontId="4" numFmtId="0" xfId="0">
      <alignment horizontal="center" vertical="center"/>
    </xf>
    <xf applyAlignment="true" applyBorder="false" applyFill="false" applyFont="true" applyNumberFormat="false" applyProtection="false" borderId="175" fillId="0" fontId="11" numFmtId="0" xfId="0">
      <alignment horizontal="center" vertical="bottom"/>
    </xf>
    <xf applyAlignment="true" applyBorder="false" applyFill="false" applyFont="true" applyNumberFormat="false" applyProtection="false" borderId="176" fillId="0" fontId="11" numFmtId="0" xfId="0">
      <alignment horizontal="center" vertical="center"/>
    </xf>
    <xf applyAlignment="true" applyBorder="false" applyFill="false" applyFont="true" applyNumberFormat="true" applyProtection="false" borderId="176" fillId="0" fontId="4" numFmtId="226" xfId="0">
      <alignment horizontal="center" vertical="center"/>
    </xf>
    <xf applyAlignment="true" applyBorder="false" applyFill="false" applyFont="true" applyNumberFormat="true" applyProtection="false" borderId="176" fillId="0" fontId="4" numFmtId="226" xfId="0">
      <alignment horizontal="center" vertical="center"/>
    </xf>
    <xf applyAlignment="true" applyBorder="false" applyFill="false" applyFont="true" applyNumberFormat="false" applyProtection="false" borderId="173" fillId="0" fontId="4" numFmtId="0" xfId="0">
      <alignment vertical="center"/>
    </xf>
    <xf applyAlignment="true" applyBorder="false" applyFill="false" applyFont="true" applyNumberFormat="true" applyProtection="false" borderId="173" fillId="0" fontId="4" numFmtId="227" xfId="0">
      <alignment vertical="center"/>
    </xf>
    <xf applyAlignment="true" applyBorder="false" applyFill="false" applyFont="true" applyNumberFormat="true" applyProtection="false" borderId="177" fillId="0" fontId="4" numFmtId="225" xfId="0">
      <alignment vertical="center"/>
    </xf>
    <xf applyAlignment="true" applyBorder="false" applyFill="false" applyFont="true" applyNumberFormat="true" applyProtection="false" borderId="173" fillId="0" fontId="4" numFmtId="228" xfId="0">
      <alignment vertical="center"/>
    </xf>
    <xf applyAlignment="true" applyBorder="false" applyFill="false" applyFont="true" applyNumberFormat="true" applyProtection="false" borderId="178" fillId="0" fontId="4" numFmtId="225" xfId="0">
      <alignment vertical="center"/>
    </xf>
    <xf applyAlignment="true" applyBorder="false" applyFill="true" applyFont="true" applyNumberFormat="true" applyProtection="false" borderId="173" fillId="45" fontId="4" numFmtId="225" xfId="0">
      <alignment horizontal="right" vertical="center"/>
    </xf>
    <xf applyAlignment="true" applyBorder="false" applyFill="true" applyFont="true" applyNumberFormat="true" applyProtection="false" borderId="173" fillId="46" fontId="4" numFmtId="225" xfId="0">
      <alignment vertical="center"/>
    </xf>
    <xf applyAlignment="true" applyBorder="false" applyFill="false" applyFont="true" applyNumberFormat="true" applyProtection="false" borderId="173" fillId="0" fontId="4" numFmtId="228" xfId="0">
      <alignment vertical="center"/>
    </xf>
    <xf applyAlignment="true" applyBorder="false" applyFill="true" applyFont="true" applyNumberFormat="false" applyProtection="false" borderId="173" fillId="46" fontId="4" numFmtId="0" xfId="0">
      <alignment horizontal="center" vertical="center"/>
    </xf>
    <xf applyAlignment="true" applyBorder="false" applyFill="true" applyFont="true" applyNumberFormat="true" applyProtection="false" borderId="173" fillId="45" fontId="4" numFmtId="226" xfId="0">
      <alignment vertical="center"/>
    </xf>
    <xf applyAlignment="true" applyBorder="false" applyFill="true" applyFont="true" applyNumberFormat="true" applyProtection="false" borderId="177" fillId="45" fontId="4" numFmtId="226" xfId="0">
      <alignment vertical="center"/>
    </xf>
    <xf applyAlignment="true" applyBorder="false" applyFill="true" applyFont="true" applyNumberFormat="true" applyProtection="false" borderId="177" fillId="45" fontId="4" numFmtId="229" xfId="0">
      <alignment vertical="center"/>
    </xf>
    <xf applyAlignment="true" applyBorder="false" applyFill="false" applyFont="true" applyNumberFormat="true" applyProtection="false" borderId="173" fillId="0" fontId="4" numFmtId="229" xfId="0">
      <alignment vertical="center"/>
    </xf>
    <xf applyAlignment="true" applyBorder="false" applyFill="false" applyFont="true" applyNumberFormat="true" applyProtection="false" borderId="173" fillId="0" fontId="4" numFmtId="230" xfId="0">
      <alignment vertical="center"/>
    </xf>
    <xf applyAlignment="true" applyBorder="false" applyFill="false" applyFont="true" applyNumberFormat="false" applyProtection="false" borderId="173" fillId="0" fontId="4" numFmtId="0" xfId="0">
      <alignment vertical="center"/>
    </xf>
    <xf applyAlignment="true" applyBorder="false" applyFill="false" applyFont="true" applyNumberFormat="false" applyProtection="false" borderId="173" fillId="0" fontId="4" numFmtId="0" xfId="0">
      <alignment horizontal="center" vertical="center"/>
    </xf>
    <xf applyAlignment="true" applyBorder="false" applyFill="false" applyFont="true" applyNumberFormat="true" applyProtection="false" borderId="176" fillId="0" fontId="4" numFmtId="226" xfId="0">
      <alignment horizontal="center" vertical="center"/>
    </xf>
    <xf applyAlignment="true" applyBorder="false" applyFill="false" applyFont="true" applyNumberFormat="true" applyProtection="false" borderId="173" fillId="0" fontId="4" numFmtId="226" xfId="0">
      <alignment vertical="center"/>
    </xf>
    <xf applyAlignment="true" applyBorder="false" applyFill="false" applyFont="true" applyNumberFormat="false" applyProtection="false" borderId="173" fillId="0" fontId="4" numFmtId="0" xfId="0">
      <alignment horizontal="right" vertical="center"/>
    </xf>
    <xf applyAlignment="true" applyBorder="false" applyFill="false" applyFont="true" applyNumberFormat="true" applyProtection="false" borderId="173" fillId="0" fontId="4" numFmtId="225" xfId="0">
      <alignment vertical="center"/>
    </xf>
    <xf applyAlignment="true" applyBorder="false" applyFill="false" applyFont="true" applyNumberFormat="false" applyProtection="false" borderId="173" fillId="0" fontId="4" numFmtId="0" xfId="0">
      <alignment horizontal="center" vertical="center"/>
    </xf>
    <xf applyAlignment="true" applyBorder="false" applyFill="false" applyFont="true" applyNumberFormat="false" applyProtection="false" borderId="174" fillId="0" fontId="11" numFmtId="0" xfId="0">
      <alignment horizontal="center" vertical="bottom"/>
    </xf>
    <xf applyAlignment="true" applyBorder="false" applyFill="false" applyFont="true" applyNumberFormat="true" applyProtection="false" borderId="0" fillId="0" fontId="11" numFmtId="226" xfId="0">
      <alignment vertical="bottom"/>
    </xf>
    <xf applyAlignment="true" applyBorder="false" applyFill="false" applyFont="true" applyNumberFormat="false" applyProtection="false" borderId="173" fillId="0" fontId="4" numFmtId="0" xfId="0">
      <alignment vertical="center"/>
    </xf>
    <xf applyAlignment="true" applyBorder="false" applyFill="false" applyFont="true" applyNumberFormat="true" applyProtection="false" borderId="179" fillId="0" fontId="4" numFmtId="226" xfId="0">
      <alignment vertical="center"/>
    </xf>
    <xf applyAlignment="true" applyBorder="false" applyFill="false" applyFont="true" applyNumberFormat="true" applyProtection="false" borderId="180" fillId="0" fontId="4" numFmtId="226" xfId="0">
      <alignment vertical="center"/>
    </xf>
    <xf applyAlignment="true" applyBorder="false" applyFill="false" applyFont="true" applyNumberFormat="true" applyProtection="false" borderId="180" fillId="0" fontId="11" numFmtId="226" xfId="0">
      <alignment vertical="bottom"/>
    </xf>
    <xf applyAlignment="true" applyBorder="false" applyFill="false" applyFont="true" applyNumberFormat="false" applyProtection="false" borderId="178" fillId="0" fontId="4" numFmtId="0" xfId="0">
      <alignment vertical="center"/>
    </xf>
    <xf applyAlignment="true" applyBorder="false" applyFill="false" applyFont="true" applyNumberFormat="true" applyProtection="false" borderId="181" fillId="0" fontId="4" numFmtId="225" xfId="0">
      <alignment vertical="center"/>
    </xf>
    <xf applyAlignment="true" applyBorder="false" applyFill="false" applyFont="true" applyNumberFormat="false" applyProtection="false" borderId="174" fillId="0" fontId="11" numFmtId="0" xfId="0">
      <alignment horizontal="center" vertical="bottom"/>
    </xf>
    <xf applyAlignment="true" applyBorder="false" applyFill="false" applyFont="true" applyNumberFormat="true" applyProtection="false" borderId="182" fillId="0" fontId="4" numFmtId="226" xfId="0">
      <alignment vertical="center"/>
    </xf>
    <xf applyAlignment="true" applyBorder="false" applyFill="false" applyFont="true" applyNumberFormat="true" applyProtection="false" borderId="173" fillId="0" fontId="4" numFmtId="226" xfId="0">
      <alignment vertical="center"/>
    </xf>
    <xf applyAlignment="true" applyBorder="false" applyFill="false" applyFont="true" applyNumberFormat="false" applyProtection="false" borderId="183" fillId="0" fontId="11" numFmtId="0" xfId="0">
      <alignment horizontal="center" vertical="bottom"/>
    </xf>
    <xf applyAlignment="true" applyBorder="false" applyFill="false" applyFont="true" applyNumberFormat="false" applyProtection="false" borderId="183" fillId="0" fontId="11" numFmtId="0" xfId="0">
      <alignment horizontal="center" vertical="bottom"/>
    </xf>
    <xf applyAlignment="true" applyBorder="false" applyFill="false" applyFont="true" applyNumberFormat="true" applyProtection="false" borderId="184" fillId="0" fontId="4" numFmtId="226" xfId="0">
      <alignment horizontal="center" vertical="center"/>
    </xf>
    <xf applyAlignment="true" applyBorder="false" applyFill="false" applyFont="true" applyNumberFormat="true" applyProtection="false" borderId="179" fillId="0" fontId="4" numFmtId="229" xfId="0">
      <alignment vertical="center"/>
    </xf>
    <xf applyAlignment="true" applyBorder="false" applyFill="false" applyFont="true" applyNumberFormat="false" applyProtection="false" borderId="185" fillId="0" fontId="11" numFmtId="0" xfId="0">
      <alignment horizontal="center" vertical="center"/>
    </xf>
    <xf applyAlignment="true" applyBorder="false" applyFill="false" applyFont="true" applyNumberFormat="true" applyProtection="false" borderId="180" fillId="0" fontId="4" numFmtId="226" xfId="0">
      <alignment horizontal="center" vertical="center"/>
    </xf>
    <xf applyAlignment="true" applyBorder="false" applyFill="false" applyFont="true" applyNumberFormat="true" applyProtection="false" borderId="186" fillId="0" fontId="4" numFmtId="226" xfId="0">
      <alignment horizontal="center" vertical="center"/>
    </xf>
    <xf applyAlignment="true" applyBorder="false" applyFill="false" applyFont="true" applyNumberFormat="false" applyProtection="false" borderId="180" fillId="0" fontId="4" numFmtId="0" xfId="0">
      <alignment vertical="center"/>
    </xf>
    <xf applyAlignment="true" applyBorder="false" applyFill="false" applyFont="true" applyNumberFormat="true" applyProtection="false" borderId="179" fillId="0" fontId="4" numFmtId="227" xfId="0">
      <alignment vertical="center"/>
    </xf>
    <xf applyAlignment="true" applyBorder="false" applyFill="false" applyFont="true" applyNumberFormat="true" applyProtection="false" borderId="187" fillId="0" fontId="4" numFmtId="225" xfId="0">
      <alignment vertical="center"/>
    </xf>
    <xf applyAlignment="true" applyBorder="false" applyFill="false" applyFont="true" applyNumberFormat="true" applyProtection="false" borderId="179" fillId="0" fontId="4" numFmtId="228" xfId="0">
      <alignment vertical="center"/>
    </xf>
    <xf applyAlignment="true" applyBorder="false" applyFill="false" applyFont="true" applyNumberFormat="true" applyProtection="false" borderId="188" fillId="0" fontId="4" numFmtId="225" xfId="0">
      <alignment vertical="center"/>
    </xf>
    <xf applyAlignment="true" applyBorder="false" applyFill="false" applyFont="true" applyNumberFormat="true" applyProtection="false" borderId="189" fillId="0" fontId="4" numFmtId="226" xfId="0">
      <alignment horizontal="right" vertical="center"/>
    </xf>
    <xf applyAlignment="true" applyBorder="false" applyFill="false" applyFont="true" applyNumberFormat="false" applyProtection="false" borderId="189" fillId="0" fontId="4" numFmtId="0" xfId="0">
      <alignment horizontal="right" vertical="center"/>
    </xf>
    <xf applyAlignment="true" applyBorder="false" applyFill="true" applyFont="true" applyNumberFormat="true" applyProtection="false" borderId="179" fillId="45" fontId="4" numFmtId="225" xfId="0">
      <alignment horizontal="right" vertical="center"/>
    </xf>
    <xf applyAlignment="true" applyBorder="false" applyFill="false" applyFont="true" applyNumberFormat="true" applyProtection="false" borderId="179" fillId="0" fontId="4" numFmtId="225" xfId="0">
      <alignment vertical="center"/>
    </xf>
    <xf applyAlignment="true" applyBorder="false" applyFill="false" applyFont="true" applyNumberFormat="false" applyProtection="false" borderId="179" fillId="0" fontId="4" numFmtId="0" xfId="0">
      <alignment horizontal="center" vertical="center"/>
    </xf>
    <xf applyAlignment="true" applyBorder="false" applyFill="true" applyFont="true" applyNumberFormat="true" applyProtection="false" borderId="179" fillId="45" fontId="4" numFmtId="226" xfId="0">
      <alignment vertical="center"/>
    </xf>
    <xf applyAlignment="true" applyBorder="false" applyFill="true" applyFont="true" applyNumberFormat="true" applyProtection="false" borderId="187" fillId="45" fontId="4" numFmtId="226" xfId="0">
      <alignment vertical="center"/>
    </xf>
    <xf applyAlignment="true" applyBorder="false" applyFill="true" applyFont="true" applyNumberFormat="true" applyProtection="false" borderId="180" fillId="45" fontId="4" numFmtId="231" xfId="0">
      <alignment vertical="center"/>
    </xf>
    <xf applyAlignment="true" applyBorder="false" applyFill="false" applyFont="true" applyNumberFormat="true" applyProtection="false" borderId="185" fillId="0" fontId="4" numFmtId="230" xfId="0">
      <alignment horizontal="right" vertical="center"/>
    </xf>
    <xf applyAlignment="true" applyBorder="false" applyFill="false" applyFont="true" applyNumberFormat="false" applyProtection="false" borderId="180" fillId="0" fontId="4" numFmtId="0" xfId="0">
      <alignment horizontal="right" vertical="center"/>
    </xf>
    <xf applyAlignment="true" applyBorder="false" applyFill="false" applyFont="true" applyNumberFormat="true" applyProtection="false" borderId="180" fillId="0" fontId="4" numFmtId="230" xfId="0">
      <alignment horizontal="right" vertical="center"/>
    </xf>
    <xf applyAlignment="true" applyBorder="false" applyFill="false" applyFont="true" applyNumberFormat="false" applyProtection="false" borderId="185" fillId="0" fontId="11" numFmtId="0" xfId="0">
      <alignment horizontal="center" vertical="center"/>
    </xf>
    <xf applyAlignment="true" applyBorder="false" applyFill="false" applyFont="true" applyNumberFormat="true" applyProtection="false" borderId="190" fillId="0" fontId="4" numFmtId="226" xfId="0">
      <alignment horizontal="center" vertical="center"/>
    </xf>
    <xf applyAlignment="true" applyBorder="false" applyFill="false" applyFont="true" applyNumberFormat="false" applyProtection="false" borderId="185" fillId="0" fontId="4" numFmtId="0" xfId="0">
      <alignment vertical="center"/>
    </xf>
    <xf applyAlignment="true" applyBorder="false" applyFill="false" applyFont="true" applyNumberFormat="true" applyProtection="false" borderId="180" fillId="0" fontId="4" numFmtId="227" xfId="0">
      <alignment vertical="center"/>
    </xf>
    <xf applyAlignment="true" applyBorder="false" applyFill="false" applyFont="true" applyNumberFormat="true" applyProtection="false" borderId="180" fillId="0" fontId="4" numFmtId="225" xfId="0">
      <alignment vertical="center"/>
    </xf>
    <xf applyAlignment="true" applyBorder="false" applyFill="false" applyFont="true" applyNumberFormat="true" applyProtection="false" borderId="180" fillId="0" fontId="4" numFmtId="228" xfId="0">
      <alignment vertical="center"/>
    </xf>
    <xf applyAlignment="true" applyBorder="false" applyFill="false" applyFont="true" applyNumberFormat="true" applyProtection="false" borderId="180" fillId="0" fontId="4" numFmtId="225" xfId="0">
      <alignment vertical="center"/>
    </xf>
    <xf applyAlignment="true" applyBorder="false" applyFill="false" applyFont="true" applyNumberFormat="true" applyProtection="false" borderId="180" fillId="0" fontId="4" numFmtId="226" xfId="0">
      <alignment horizontal="right" vertical="center"/>
    </xf>
    <xf applyAlignment="true" applyBorder="false" applyFill="false" applyFont="true" applyNumberFormat="false" applyProtection="false" borderId="180" fillId="0" fontId="4" numFmtId="0" xfId="0">
      <alignment horizontal="right" vertical="center"/>
    </xf>
    <xf applyAlignment="true" applyBorder="false" applyFill="true" applyFont="true" applyNumberFormat="true" applyProtection="false" borderId="180" fillId="45" fontId="4" numFmtId="225" xfId="0">
      <alignment horizontal="right" vertical="center"/>
    </xf>
    <xf applyAlignment="true" applyBorder="false" applyFill="false" applyFont="true" applyNumberFormat="true" applyProtection="false" borderId="180" fillId="0" fontId="4" numFmtId="225" xfId="0">
      <alignment vertical="center"/>
    </xf>
    <xf applyAlignment="true" applyBorder="false" applyFill="false" applyFont="true" applyNumberFormat="false" applyProtection="false" borderId="188" fillId="0" fontId="4" numFmtId="0" xfId="0">
      <alignment horizontal="center" vertical="center"/>
    </xf>
    <xf applyAlignment="true" applyBorder="false" applyFill="true" applyFont="true" applyNumberFormat="true" applyProtection="false" borderId="180" fillId="45" fontId="4" numFmtId="226" xfId="0">
      <alignment vertical="center"/>
    </xf>
    <xf applyAlignment="true" applyBorder="false" applyFill="true" applyFont="true" applyNumberFormat="true" applyProtection="false" borderId="186" fillId="45" fontId="4" numFmtId="23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22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82" fillId="47" fontId="5" numFmtId="0" xfId="0">
      <alignment horizontal="center" vertical="center"/>
    </xf>
    <xf applyAlignment="true" applyBorder="false" applyFill="true" applyFont="true" applyNumberFormat="true" applyProtection="false" borderId="173" fillId="47" fontId="4" numFmtId="232" xfId="0">
      <alignment horizontal="right" vertical="center"/>
    </xf>
    <xf applyAlignment="true" applyBorder="false" applyFill="true" applyFont="true" applyNumberFormat="true" applyProtection="false" borderId="182" fillId="47" fontId="5" numFmtId="22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230" xfId="0">
      <alignment horizontal="right" vertical="center"/>
    </xf>
    <xf applyAlignment="true" applyBorder="false" applyFill="true" applyFont="true" applyNumberFormat="false" applyProtection="false" borderId="173" fillId="47" fontId="4" numFmtId="0" xfId="0">
      <alignment horizontal="center" vertical="center"/>
    </xf>
    <xf applyAlignment="true" applyBorder="false" applyFill="true" applyFont="true" applyNumberFormat="true" applyProtection="false" borderId="173" fillId="47" fontId="4" numFmtId="226" xfId="0">
      <alignment horizontal="right" vertical="center"/>
    </xf>
    <xf applyAlignment="true" applyBorder="false" applyFill="true" applyFont="true" applyNumberFormat="true" applyProtection="false" borderId="0" fillId="45" fontId="4" numFmtId="226" xfId="0">
      <alignment vertical="center"/>
    </xf>
    <xf applyAlignment="true" applyBorder="false" applyFill="true" applyFont="true" applyNumberFormat="true" applyProtection="false" borderId="173" fillId="47" fontId="4" numFmtId="231" xfId="0">
      <alignment horizontal="right" vertical="center"/>
    </xf>
    <xf applyAlignment="true" applyBorder="false" applyFill="false" applyFont="true" applyNumberFormat="true" applyProtection="false" borderId="0" fillId="0" fontId="4" numFmtId="226" xfId="0">
      <alignment horizontal="right" vertical="center"/>
    </xf>
    <xf applyAlignment="true" applyBorder="false" applyFill="true" applyFont="true" applyNumberFormat="false" applyProtection="false" borderId="173" fillId="44" fontId="6" numFmtId="0" xfId="0">
      <alignment horizontal="center" vertical="center"/>
    </xf>
    <xf applyAlignment="true" applyBorder="false" applyFill="true" applyFont="true" applyNumberFormat="true" applyProtection="false" borderId="173" fillId="44" fontId="6" numFmtId="224" xfId="0">
      <alignment horizontal="center" vertical="center"/>
    </xf>
    <xf applyAlignment="true" applyBorder="false" applyFill="true" applyFont="true" applyNumberFormat="true" applyProtection="false" borderId="173" fillId="44" fontId="6" numFmtId="225" xfId="0">
      <alignment horizontal="center" vertical="center" wrapText="true"/>
    </xf>
    <xf applyAlignment="true" applyBorder="false" applyFill="true" applyFont="true" applyNumberFormat="false" applyProtection="false" borderId="0" fillId="44" fontId="6" numFmtId="0" xfId="0">
      <alignment horizontal="center" vertical="center"/>
    </xf>
    <xf applyAlignment="true" applyBorder="false" applyFill="true" applyFont="true" applyNumberFormat="true" applyProtection="false" borderId="178" fillId="44" fontId="6" numFmtId="225" xfId="0">
      <alignment horizontal="center" vertical="center"/>
    </xf>
    <xf applyAlignment="true" applyBorder="false" applyFill="true" applyFont="true" applyNumberFormat="true" applyProtection="false" borderId="173" fillId="44" fontId="6" numFmtId="226" xfId="0">
      <alignment horizontal="center" vertical="center" wrapText="true"/>
    </xf>
    <xf applyAlignment="true" applyBorder="false" applyFill="true" applyFont="true" applyNumberFormat="false" applyProtection="false" borderId="179" fillId="44" fontId="6" numFmtId="0" xfId="0">
      <alignment horizontal="center" vertical="center"/>
    </xf>
    <xf applyAlignment="true" applyBorder="false" applyFill="true" applyFont="true" applyNumberFormat="true" applyProtection="false" borderId="179" fillId="44" fontId="6" numFmtId="224" xfId="0">
      <alignment horizontal="center" vertical="center"/>
    </xf>
    <xf applyAlignment="true" applyBorder="false" applyFill="true" applyFont="true" applyNumberFormat="true" applyProtection="false" borderId="179" fillId="44" fontId="6" numFmtId="225" xfId="0">
      <alignment horizontal="center" vertical="center" wrapText="true"/>
    </xf>
    <xf applyAlignment="true" applyBorder="false" applyFill="true" applyFont="true" applyNumberFormat="true" applyProtection="false" borderId="179" fillId="44" fontId="2" numFmtId="225" xfId="0">
      <alignment horizontal="center" vertical="center" wrapText="true"/>
    </xf>
    <xf applyAlignment="true" applyBorder="false" applyFill="false" applyFont="true" applyNumberFormat="false" applyProtection="false" borderId="177" fillId="0" fontId="4" numFmtId="0" xfId="0">
      <alignment horizontal="center" vertical="center"/>
    </xf>
    <xf applyAlignment="true" applyBorder="false" applyFill="false" applyFont="true" applyNumberFormat="false" applyProtection="false" borderId="180" fillId="0" fontId="4" numFmtId="0" xfId="0">
      <alignment vertical="center"/>
    </xf>
    <xf applyAlignment="true" applyBorder="false" applyFill="false" applyFont="true" applyNumberFormat="false" applyProtection="false" borderId="178" fillId="0" fontId="4" numFmtId="0" xfId="0">
      <alignment vertical="center"/>
    </xf>
    <xf applyAlignment="true" applyBorder="false" applyFill="false" applyFont="true" applyNumberFormat="false" applyProtection="false" borderId="191" fillId="0" fontId="4" numFmtId="0" xfId="0">
      <alignment horizontal="center" vertical="bottom"/>
    </xf>
    <xf applyAlignment="true" applyBorder="false" applyFill="false" applyFont="true" applyNumberFormat="false" applyProtection="false" borderId="177" fillId="0" fontId="4" numFmtId="0" xfId="0">
      <alignment horizontal="right" vertical="center"/>
    </xf>
    <xf applyAlignment="true" applyBorder="false" applyFill="false" applyFont="true" applyNumberFormat="true" applyProtection="false" borderId="180" fillId="0" fontId="7" numFmtId="228" xfId="0">
      <alignment horizontal="center" vertical="center"/>
    </xf>
    <xf applyAlignment="true" applyBorder="false" applyFill="false" applyFont="true" applyNumberFormat="true" applyProtection="false" borderId="177" fillId="0" fontId="4" numFmtId="226" xfId="0">
      <alignment vertical="center"/>
    </xf>
    <xf applyAlignment="true" applyBorder="false" applyFill="false" applyFont="true" applyNumberFormat="true" applyProtection="false" borderId="180" fillId="0" fontId="4" numFmtId="226" xfId="0">
      <alignment vertical="center"/>
    </xf>
    <xf applyAlignment="true" applyBorder="false" applyFill="false" applyFont="true" applyNumberFormat="true" applyProtection="false" borderId="192" fillId="0" fontId="4" numFmtId="228" xfId="0">
      <alignment vertical="center" wrapText="true"/>
    </xf>
    <xf applyAlignment="true" applyBorder="false" applyFill="false" applyFont="true" applyNumberFormat="true" applyProtection="false" borderId="173" fillId="0" fontId="4" numFmtId="225" xfId="0">
      <alignment horizontal="right" vertical="center"/>
    </xf>
    <xf applyAlignment="true" applyBorder="false" applyFill="false" applyFont="true" applyNumberFormat="false" applyProtection="false" borderId="173" fillId="0" fontId="8" numFmtId="0" xfId="0">
      <alignment horizontal="center" vertical="center"/>
    </xf>
    <xf applyAlignment="true" applyBorder="false" applyFill="true" applyFont="true" applyNumberFormat="true" applyProtection="false" borderId="173" fillId="45" fontId="4" numFmtId="226" xfId="0">
      <alignment horizontal="right" vertical="center"/>
    </xf>
    <xf applyAlignment="true" applyBorder="false" applyFill="true" applyFont="true" applyNumberFormat="true" applyProtection="false" borderId="177" fillId="45" fontId="4" numFmtId="226" xfId="0">
      <alignment horizontal="right" vertical="center"/>
    </xf>
    <xf applyAlignment="true" applyBorder="false" applyFill="false" applyFont="true" applyNumberFormat="true" applyProtection="false" borderId="180" fillId="0" fontId="4" numFmtId="230" xfId="0">
      <alignment vertical="center"/>
    </xf>
    <xf applyAlignment="true" applyBorder="false" applyFill="false" applyFont="true" applyNumberFormat="true" applyProtection="false" borderId="178" fillId="0" fontId="4" numFmtId="230" xfId="0">
      <alignment vertical="center"/>
    </xf>
    <xf applyAlignment="true" applyBorder="false" applyFill="false" applyFont="true" applyNumberFormat="true" applyProtection="false" borderId="177" fillId="0" fontId="4" numFmtId="226" xfId="0">
      <alignment vertical="center"/>
    </xf>
    <xf applyAlignment="true" applyBorder="false" applyFill="false" applyFont="true" applyNumberFormat="true" applyProtection="false" borderId="180" fillId="0" fontId="4" numFmtId="230" xfId="0">
      <alignment vertical="center"/>
    </xf>
    <xf applyAlignment="true" applyBorder="false" applyFill="false" applyFont="true" applyNumberFormat="true" applyProtection="false" borderId="178" fillId="0" fontId="4" numFmtId="229" xfId="0">
      <alignment vertical="center"/>
    </xf>
    <xf applyAlignment="true" applyBorder="false" applyFill="false" applyFont="true" applyNumberFormat="true" applyProtection="false" borderId="173" fillId="0" fontId="4" numFmtId="229" xfId="0">
      <alignment vertical="center"/>
    </xf>
    <xf applyAlignment="true" applyBorder="false" applyFill="true" applyFont="true" applyNumberFormat="true" applyProtection="false" borderId="192" fillId="48" fontId="4" numFmtId="228" xfId="0">
      <alignment vertical="center" wrapText="true"/>
    </xf>
    <xf applyAlignment="true" applyBorder="false" applyFill="false" applyFont="true" applyNumberFormat="false" applyProtection="false" borderId="178" fillId="0" fontId="4" numFmtId="0" xfId="0">
      <alignment vertical="center"/>
    </xf>
    <xf applyAlignment="true" applyBorder="false" applyFill="false" applyFont="true" applyNumberFormat="false" applyProtection="false" borderId="179" fillId="0" fontId="4" numFmtId="0" xfId="0">
      <alignment horizontal="center" vertical="center"/>
    </xf>
    <xf applyAlignment="true" applyBorder="false" applyFill="false" applyFont="true" applyNumberFormat="false" applyProtection="false" borderId="182" fillId="0" fontId="4" numFmtId="0" xfId="0">
      <alignment horizontal="center" vertical="center"/>
    </xf>
    <xf applyAlignment="true" applyBorder="false" applyFill="false" applyFont="true" applyNumberFormat="false" applyProtection="false" borderId="180" fillId="0" fontId="4" numFmtId="0" xfId="0">
      <alignment horizontal="center" vertical="center"/>
    </xf>
    <xf applyAlignment="true" applyBorder="false" applyFill="false" applyFont="true" applyNumberFormat="true" applyProtection="false" borderId="180" fillId="0" fontId="4" numFmtId="226" xfId="0">
      <alignment vertical="center"/>
    </xf>
    <xf applyAlignment="true" applyBorder="false" applyFill="false" applyFont="true" applyNumberFormat="false" applyProtection="false" borderId="180" fillId="0" fontId="4" numFmtId="0" xfId="0">
      <alignment horizontal="center" vertical="center"/>
    </xf>
    <xf applyAlignment="true" applyBorder="false" applyFill="false" applyFont="true" applyNumberFormat="true" applyProtection="false" borderId="192" fillId="0" fontId="4" numFmtId="228" xfId="0">
      <alignment vertical="center" wrapText="true"/>
    </xf>
    <xf applyAlignment="true" applyBorder="false" applyFill="false" applyFont="true" applyNumberFormat="false" applyProtection="false" borderId="187" fillId="0" fontId="4" numFmtId="0" xfId="0">
      <alignment horizontal="center" vertical="center"/>
    </xf>
    <xf applyAlignment="true" applyBorder="false" applyFill="false" applyFont="true" applyNumberFormat="false" applyProtection="false" borderId="188" fillId="0" fontId="4" numFmtId="0" xfId="0">
      <alignment vertical="center"/>
    </xf>
    <xf applyAlignment="true" applyBorder="false" applyFill="false" applyFont="true" applyNumberFormat="false" applyProtection="false" borderId="179" fillId="0" fontId="4" numFmtId="0" xfId="0">
      <alignment vertical="center"/>
    </xf>
    <xf applyAlignment="true" applyBorder="false" applyFill="false" applyFont="true" applyNumberFormat="false" applyProtection="false" borderId="193" fillId="0" fontId="4" numFmtId="0" xfId="0">
      <alignment horizontal="right" vertical="center"/>
    </xf>
    <xf applyAlignment="true" applyBorder="false" applyFill="false" applyFont="true" applyNumberFormat="true" applyProtection="false" borderId="187" fillId="0" fontId="4" numFmtId="226" xfId="0">
      <alignment vertical="center"/>
    </xf>
    <xf applyAlignment="true" applyBorder="false" applyFill="false" applyFont="true" applyNumberFormat="false" applyProtection="false" borderId="194" fillId="0" fontId="4" numFmtId="0" xfId="0">
      <alignment horizontal="center" vertical="center"/>
    </xf>
    <xf applyAlignment="true" applyBorder="false" applyFill="false" applyFont="true" applyNumberFormat="false" applyProtection="false" borderId="195" fillId="0" fontId="4" numFmtId="0" xfId="0">
      <alignment vertical="center"/>
    </xf>
    <xf applyAlignment="true" applyBorder="false" applyFill="false" applyFont="true" applyNumberFormat="false" applyProtection="false" borderId="182" fillId="0" fontId="4" numFmtId="0" xfId="0">
      <alignment vertical="center"/>
    </xf>
    <xf applyAlignment="true" applyBorder="false" applyFill="false" applyFont="true" applyNumberFormat="false" applyProtection="false" borderId="188" fillId="0" fontId="4" numFmtId="0" xfId="0">
      <alignment vertical="center"/>
    </xf>
    <xf applyAlignment="true" applyBorder="false" applyFill="false" applyFont="true" applyNumberFormat="false" applyProtection="false" borderId="179" fillId="0" fontId="4" numFmtId="0" xfId="0">
      <alignment vertical="center"/>
    </xf>
    <xf applyAlignment="true" applyBorder="false" applyFill="false" applyFont="true" applyNumberFormat="true" applyProtection="false" borderId="179" fillId="0" fontId="4" numFmtId="230" xfId="0">
      <alignment vertical="center"/>
    </xf>
    <xf applyAlignment="true" applyBorder="false" applyFill="false" applyFont="true" applyNumberFormat="false" applyProtection="false" borderId="177" fillId="0" fontId="4" numFmtId="0" xfId="0">
      <alignment vertical="center"/>
    </xf>
    <xf applyAlignment="true" applyBorder="false" applyFill="false" applyFont="true" applyNumberFormat="false" applyProtection="false" borderId="180" fillId="0" fontId="4" numFmtId="0" xfId="0">
      <alignment horizontal="center" vertical="center"/>
    </xf>
    <xf applyAlignment="true" applyBorder="false" applyFill="false" applyFont="true" applyNumberFormat="false" applyProtection="false" borderId="178" fillId="0" fontId="4" numFmtId="0" xfId="0">
      <alignment horizontal="right" vertical="center"/>
    </xf>
    <xf applyAlignment="true" applyBorder="false" applyFill="false" applyFont="true" applyNumberFormat="true" applyProtection="false" borderId="182" fillId="0" fontId="4" numFmtId="225" xfId="0">
      <alignment horizontal="right" vertical="center"/>
    </xf>
    <xf applyAlignment="true" applyBorder="false" applyFill="false" applyFont="true" applyNumberFormat="true" applyProtection="false" borderId="188" fillId="0" fontId="4" numFmtId="225" xfId="0">
      <alignment vertical="center"/>
    </xf>
    <xf applyAlignment="true" applyBorder="false" applyFill="false" applyFont="true" applyNumberFormat="false" applyProtection="false" borderId="178" fillId="0" fontId="4" numFmtId="0" xfId="0">
      <alignment horizontal="right" vertical="center"/>
    </xf>
    <xf applyAlignment="true" applyBorder="false" applyFill="false" applyFont="true" applyNumberFormat="false" applyProtection="false" borderId="173" fillId="0" fontId="4" numFmtId="0" xfId="0">
      <alignment horizontal="right" vertical="center"/>
    </xf>
    <xf applyAlignment="true" applyBorder="false" applyFill="false" applyFont="true" applyNumberFormat="false" applyProtection="false" borderId="187" fillId="0" fontId="4" numFmtId="0" xfId="0">
      <alignment vertical="center"/>
    </xf>
    <xf applyAlignment="true" applyBorder="false" applyFill="false" applyFont="true" applyNumberFormat="false" applyProtection="false" borderId="188" fillId="0" fontId="4" numFmtId="0" xfId="0">
      <alignment horizontal="right" vertical="center"/>
    </xf>
    <xf applyAlignment="true" applyBorder="false" applyFill="false" applyFont="true" applyNumberFormat="false" applyProtection="false" borderId="179" fillId="0" fontId="4" numFmtId="0" xfId="0">
      <alignment horizontal="right" vertical="center"/>
    </xf>
    <xf applyAlignment="true" applyBorder="false" applyFill="false" applyFont="true" applyNumberFormat="true" applyProtection="false" borderId="179" fillId="0" fontId="4" numFmtId="225" xfId="0">
      <alignment horizontal="right" vertical="center"/>
    </xf>
    <xf applyAlignment="true" applyBorder="false" applyFill="false" applyFont="true" applyNumberFormat="true" applyProtection="false" borderId="178" fillId="0" fontId="4" numFmtId="228" xfId="0">
      <alignment vertical="center"/>
    </xf>
    <xf applyAlignment="true" applyBorder="false" applyFill="false" applyFont="true" applyNumberFormat="false" applyProtection="false" borderId="185" fillId="0" fontId="4" numFmtId="0" xfId="0">
      <alignment horizontal="center" vertical="center" wrapText="true"/>
    </xf>
    <xf applyAlignment="true" applyBorder="false" applyFill="false" applyFont="true" applyNumberFormat="false" applyProtection="false" borderId="180" fillId="0" fontId="4" numFmtId="0" xfId="0">
      <alignment horizontal="center" vertical="center" wrapText="true"/>
    </xf>
    <xf applyAlignment="true" applyBorder="false" applyFill="false" applyFont="true" applyNumberFormat="true" applyProtection="false" borderId="186" fillId="0" fontId="4" numFmtId="225" xfId="0">
      <alignment vertical="center"/>
    </xf>
    <xf applyAlignment="true" applyBorder="false" applyFill="false" applyFont="true" applyNumberFormat="true" applyProtection="false" borderId="185" fillId="0" fontId="4" numFmtId="226" xfId="0">
      <alignment vertical="center"/>
    </xf>
    <xf applyAlignment="true" applyBorder="false" applyFill="false" applyFont="true" applyNumberFormat="false" applyProtection="false" borderId="186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230" xfId="0">
      <alignment vertical="center"/>
    </xf>
    <xf applyAlignment="true" applyBorder="false" applyFill="false" applyFont="true" applyNumberFormat="false" applyProtection="false" borderId="189" fillId="0" fontId="4" numFmtId="0" xfId="0">
      <alignment horizontal="center" vertical="center"/>
    </xf>
    <xf applyAlignment="true" applyBorder="false" applyFill="false" applyFont="true" applyNumberFormat="false" applyProtection="false" borderId="189" fillId="0" fontId="4" numFmtId="0" xfId="0">
      <alignment horizontal="center" vertical="center"/>
    </xf>
    <xf applyAlignment="true" applyBorder="false" applyFill="false" applyFont="true" applyNumberFormat="false" applyProtection="false" borderId="196" fillId="0" fontId="4" numFmtId="0" xfId="0">
      <alignment horizontal="center" vertical="center" wrapText="true"/>
    </xf>
    <xf applyAlignment="true" applyBorder="false" applyFill="false" applyFont="true" applyNumberFormat="false" applyProtection="false" borderId="196" fillId="0" fontId="4" numFmtId="0" xfId="0">
      <alignment vertical="center"/>
    </xf>
    <xf applyAlignment="true" applyBorder="false" applyFill="false" applyFont="true" applyNumberFormat="true" applyProtection="false" borderId="180" fillId="0" fontId="7" numFmtId="226" xfId="0">
      <alignment horizontal="center" vertical="center"/>
    </xf>
    <xf applyAlignment="true" applyBorder="false" applyFill="false" applyFont="true" applyNumberFormat="true" applyProtection="false" borderId="197" fillId="0" fontId="4" numFmtId="225" xfId="0">
      <alignment vertical="center"/>
    </xf>
    <xf applyAlignment="true" applyBorder="false" applyFill="false" applyFont="true" applyNumberFormat="true" applyProtection="false" borderId="196" fillId="0" fontId="4" numFmtId="226" xfId="0">
      <alignment vertical="center"/>
    </xf>
    <xf applyAlignment="true" applyBorder="false" applyFill="false" applyFont="true" applyNumberFormat="false" applyProtection="false" borderId="197" fillId="0" fontId="4" numFmtId="0" xfId="0">
      <alignment horizontal="right" vertical="center"/>
    </xf>
    <xf applyAlignment="true" applyBorder="false" applyFill="false" applyFont="true" applyNumberFormat="false" applyProtection="false" borderId="189" fillId="0" fontId="4" numFmtId="0" xfId="0">
      <alignment horizontal="right" vertical="center"/>
    </xf>
    <xf applyAlignment="true" applyBorder="false" applyFill="false" applyFont="true" applyNumberFormat="true" applyProtection="false" borderId="179" fillId="0" fontId="4" numFmtId="228" xfId="0">
      <alignment vertical="center"/>
    </xf>
    <xf applyAlignment="true" applyBorder="false" applyFill="false" applyFont="true" applyNumberFormat="false" applyProtection="false" borderId="185" fillId="0" fontId="4" numFmtId="0" xfId="0">
      <alignment horizontal="center" vertical="center"/>
    </xf>
    <xf applyAlignment="true" applyBorder="false" applyFill="false" applyFont="true" applyNumberFormat="false" applyProtection="false" borderId="198" fillId="0" fontId="4" numFmtId="0" xfId="0">
      <alignment horizontal="center" vertical="center"/>
    </xf>
    <xf applyAlignment="true" applyBorder="false" applyFill="false" applyFont="true" applyNumberFormat="true" applyProtection="false" borderId="180" fillId="0" fontId="11" numFmtId="226" xfId="0">
      <alignment vertical="bottom"/>
    </xf>
    <xf applyAlignment="true" applyBorder="false" applyFill="false" applyFont="true" applyNumberFormat="true" applyProtection="false" borderId="185" fillId="0" fontId="4" numFmtId="230" xfId="0">
      <alignment vertical="center"/>
    </xf>
    <xf applyAlignment="true" applyBorder="false" applyFill="false" applyFont="true" applyNumberFormat="false" applyProtection="false" borderId="180" fillId="0" fontId="4" numFmtId="0" xfId="0">
      <alignment vertical="center"/>
    </xf>
    <xf applyAlignment="true" applyBorder="false" applyFill="false" applyFont="true" applyNumberFormat="true" applyProtection="false" borderId="185" fillId="0" fontId="4" numFmtId="230" xfId="0">
      <alignment vertical="center"/>
    </xf>
    <xf applyAlignment="true" applyBorder="false" applyFill="false" applyFont="true" applyNumberFormat="true" applyProtection="false" borderId="187" fillId="0" fontId="4" numFmtId="226" xfId="0">
      <alignment vertical="center"/>
    </xf>
    <xf applyAlignment="true" applyBorder="false" applyFill="false" applyFont="true" applyNumberFormat="true" applyProtection="false" borderId="185" fillId="0" fontId="4" numFmtId="226" xfId="0">
      <alignment vertical="center"/>
    </xf>
    <xf applyAlignment="true" applyBorder="false" applyFill="false" applyFont="true" applyNumberFormat="false" applyProtection="false" borderId="179" fillId="0" fontId="8" numFmtId="0" xfId="0">
      <alignment horizontal="center" vertical="center"/>
    </xf>
    <xf applyAlignment="true" applyBorder="false" applyFill="true" applyFont="true" applyNumberFormat="true" applyProtection="false" borderId="179" fillId="45" fontId="4" numFmtId="226" xfId="0">
      <alignment horizontal="right" vertical="center"/>
    </xf>
    <xf applyAlignment="true" applyBorder="false" applyFill="true" applyFont="true" applyNumberFormat="true" applyProtection="false" borderId="187" fillId="45" fontId="4" numFmtId="226" xfId="0">
      <alignment horizontal="right" vertical="center"/>
    </xf>
    <xf applyAlignment="true" applyBorder="false" applyFill="false" applyFont="true" applyNumberFormat="true" applyProtection="false" borderId="180" fillId="0" fontId="4" numFmtId="228" xfId="0">
      <alignment vertical="center"/>
    </xf>
    <xf applyAlignment="true" applyBorder="false" applyFill="false" applyFont="true" applyNumberFormat="true" applyProtection="false" borderId="0" fillId="0" fontId="4" numFmtId="228" xfId="0">
      <alignment horizontal="center" vertical="bottom"/>
    </xf>
    <xf applyAlignment="true" applyBorder="false" applyFill="false" applyFont="true" applyNumberFormat="true" applyProtection="false" borderId="0" fillId="0" fontId="4" numFmtId="225" xfId="0">
      <alignment vertical="center"/>
    </xf>
    <xf applyAlignment="true" applyBorder="false" applyFill="false" applyFont="true" applyNumberFormat="true" applyProtection="false" borderId="0" fillId="0" fontId="4" numFmtId="225" xfId="0">
      <alignment vertical="center"/>
    </xf>
    <xf applyAlignment="true" applyBorder="false" applyFill="false" applyFont="true" applyNumberFormat="true" applyProtection="false" borderId="0" fillId="0" fontId="4" numFmtId="228" xfId="0">
      <alignment vertical="center"/>
    </xf>
    <xf applyAlignment="true" applyBorder="false" applyFill="true" applyFont="true" applyNumberFormat="false" applyProtection="false" borderId="180" fillId="47" fontId="5" numFmtId="0" xfId="0">
      <alignment horizontal="center" vertical="center"/>
    </xf>
    <xf applyAlignment="true" applyBorder="false" applyFill="true" applyFont="true" applyNumberFormat="true" applyProtection="false" borderId="180" fillId="47" fontId="4" numFmtId="232" xfId="0">
      <alignment vertical="center"/>
    </xf>
    <xf applyAlignment="true" applyBorder="false" applyFill="true" applyFont="true" applyNumberFormat="true" applyProtection="false" borderId="180" fillId="47" fontId="4" numFmtId="226" xfId="0">
      <alignment vertical="center"/>
    </xf>
    <xf applyAlignment="true" applyBorder="false" applyFill="true" applyFont="true" applyNumberFormat="false" applyProtection="false" borderId="0" fillId="49" fontId="6" numFmtId="0" xfId="0">
      <alignment horizontal="center" vertical="center"/>
    </xf>
    <xf applyAlignment="true" applyBorder="false" applyFill="true" applyFont="true" applyNumberFormat="false" applyProtection="false" borderId="180" fillId="47" fontId="4" numFmtId="0" xfId="0">
      <alignment horizontal="center" vertical="center"/>
    </xf>
    <xf applyAlignment="true" applyBorder="false" applyFill="true" applyFont="true" applyNumberFormat="false" applyProtection="false" borderId="173" fillId="49" fontId="6" numFmtId="0" xfId="0">
      <alignment horizontal="center" vertical="center"/>
    </xf>
    <xf applyAlignment="true" applyBorder="false" applyFill="true" applyFont="true" applyNumberFormat="false" applyProtection="false" borderId="177" fillId="49" fontId="6" numFmtId="0" xfId="0">
      <alignment horizontal="center" vertical="center"/>
    </xf>
    <xf applyAlignment="true" applyBorder="false" applyFill="true" applyFont="true" applyNumberFormat="false" applyProtection="false" borderId="180" fillId="49" fontId="6" numFmtId="0" xfId="0">
      <alignment vertical="center"/>
    </xf>
    <xf applyAlignment="true" applyBorder="false" applyFill="true" applyFont="true" applyNumberFormat="false" applyProtection="false" borderId="179" fillId="49" fontId="6" numFmtId="0" xfId="0">
      <alignment horizontal="center" vertical="center"/>
    </xf>
    <xf applyAlignment="true" applyBorder="false" applyFill="true" applyFont="true" applyNumberFormat="false" applyProtection="false" borderId="180" fillId="49" fontId="6" numFmtId="0" xfId="0">
      <alignment vertical="center"/>
    </xf>
    <xf applyAlignment="true" applyBorder="false" applyFill="true" applyFont="true" applyNumberFormat="true" applyProtection="false" borderId="180" fillId="47" fontId="4" numFmtId="232" xfId="0">
      <alignment horizontal="right" vertical="center"/>
    </xf>
    <xf applyAlignment="true" applyBorder="false" applyFill="true" applyFont="true" applyNumberFormat="true" applyProtection="false" borderId="180" fillId="47" fontId="4" numFmtId="226" xfId="0">
      <alignment horizontal="right" vertical="center"/>
    </xf>
    <xf applyAlignment="true" applyBorder="false" applyFill="false" applyFont="true" applyNumberFormat="false" applyProtection="false" borderId="178" fillId="0" fontId="4" numFmtId="0" xfId="0">
      <alignment horizontal="center" vertical="center"/>
    </xf>
    <xf applyAlignment="true" applyBorder="false" applyFill="false" applyFont="true" applyNumberFormat="false" applyProtection="false" borderId="173" fillId="0" fontId="4" numFmtId="0" xfId="0">
      <alignment horizontal="center" vertical="center"/>
    </xf>
    <xf applyAlignment="true" applyBorder="false" applyFill="false" applyFont="true" applyNumberFormat="false" applyProtection="false" borderId="180" fillId="0" fontId="4" numFmtId="0" xfId="0">
      <alignment vertical="center" wrapText="true"/>
    </xf>
    <xf applyAlignment="true" applyBorder="false" applyFill="true" applyFont="true" applyNumberFormat="true" applyProtection="false" borderId="180" fillId="50" fontId="4" numFmtId="232" xfId="0">
      <alignment vertical="center"/>
    </xf>
    <xf applyAlignment="true" applyBorder="false" applyFill="true" applyFont="true" applyNumberFormat="true" applyProtection="false" borderId="180" fillId="50" fontId="4" numFmtId="226" xfId="0">
      <alignment vertical="center"/>
    </xf>
    <xf applyAlignment="true" applyBorder="false" applyFill="false" applyFont="true" applyNumberFormat="false" applyProtection="false" borderId="188" fillId="0" fontId="4" numFmtId="0" xfId="0">
      <alignment horizontal="center" vertical="center"/>
    </xf>
    <xf applyAlignment="true" applyBorder="false" applyFill="false" applyFont="true" applyNumberFormat="false" applyProtection="false" borderId="179" fillId="0" fontId="4" numFmtId="0" xfId="0">
      <alignment horizontal="center" vertical="center"/>
    </xf>
    <xf applyAlignment="true" applyBorder="false" applyFill="false" applyFont="true" applyNumberFormat="false" applyProtection="false" borderId="185" fillId="0" fontId="4" numFmtId="0" xfId="0">
      <alignment horizontal="center" vertical="center"/>
    </xf>
    <xf applyAlignment="true" applyBorder="false" applyFill="true" applyFont="true" applyNumberFormat="true" applyProtection="false" borderId="177" fillId="44" fontId="6" numFmtId="226" xfId="0">
      <alignment horizontal="center" vertical="center" wrapText="true"/>
    </xf>
    <xf applyAlignment="true" applyBorder="false" applyFill="true" applyFont="true" applyNumberFormat="true" applyProtection="false" borderId="180" fillId="44" fontId="6" numFmtId="226" xfId="0">
      <alignment horizontal="center" vertical="center" wrapText="true"/>
    </xf>
    <xf applyAlignment="true" applyBorder="false" applyFill="true" applyFont="true" applyNumberFormat="false" applyProtection="false" borderId="179" fillId="44" fontId="6" numFmtId="0" xfId="0">
      <alignment horizontal="center" vertical="center" wrapText="true"/>
    </xf>
    <xf applyAlignment="true" applyBorder="false" applyFill="false" applyFont="true" applyNumberFormat="false" applyProtection="false" borderId="199" fillId="0" fontId="4" numFmtId="0" xfId="0">
      <alignment horizontal="center" vertical="bottom"/>
    </xf>
    <xf applyAlignment="true" applyBorder="false" applyFill="false" applyFont="true" applyNumberFormat="false" applyProtection="false" borderId="180" fillId="0" fontId="4" numFmtId="0" xfId="0">
      <alignment horizontal="center" vertical="bottom"/>
    </xf>
    <xf applyAlignment="true" applyBorder="false" applyFill="false" applyFont="true" applyNumberFormat="false" applyProtection="false" borderId="186" fillId="0" fontId="4" numFmtId="0" xfId="0">
      <alignment horizontal="right" vertical="center"/>
    </xf>
    <xf applyAlignment="true" applyBorder="false" applyFill="false" applyFont="true" applyNumberFormat="false" applyProtection="false" borderId="180" fillId="0" fontId="4" numFmtId="0" xfId="0">
      <alignment horizontal="right" vertical="center"/>
    </xf>
    <xf applyAlignment="true" applyBorder="false" applyFill="false" applyFont="true" applyNumberFormat="false" applyProtection="false" borderId="181" fillId="0" fontId="4" numFmtId="0" xfId="0">
      <alignment horizontal="right" vertical="center"/>
    </xf>
    <xf applyAlignment="true" applyBorder="false" applyFill="false" applyFont="true" applyNumberFormat="false" applyProtection="false" borderId="176" fillId="0" fontId="7" numFmtId="0" xfId="0">
      <alignment horizontal="center" vertical="center"/>
    </xf>
    <xf applyAlignment="true" applyBorder="false" applyFill="false" applyFont="true" applyNumberFormat="true" applyProtection="false" borderId="178" fillId="0" fontId="4" numFmtId="225" xfId="0">
      <alignment vertical="center"/>
    </xf>
    <xf applyAlignment="true" applyBorder="false" applyFill="false" applyFont="true" applyNumberFormat="true" applyProtection="false" borderId="173" fillId="0" fontId="4" numFmtId="233" xfId="0">
      <alignment vertical="center"/>
    </xf>
    <xf applyAlignment="true" applyBorder="false" applyFill="false" applyFont="true" applyNumberFormat="true" applyProtection="false" borderId="0" fillId="0" fontId="4" numFmtId="226" xfId="0">
      <alignment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173" fillId="0" fontId="4" numFmtId="228" xfId="0">
      <alignment vertical="center"/>
    </xf>
    <xf applyAlignment="true" applyBorder="false" applyFill="true" applyFont="true" applyNumberFormat="false" applyProtection="false" borderId="0" fillId="48" fontId="4" numFmtId="0" xfId="0">
      <alignment horizontal="center" vertical="center" wrapText="true"/>
    </xf>
    <xf applyAlignment="true" applyBorder="false" applyFill="true" applyFont="true" applyNumberFormat="false" applyProtection="false" borderId="180" fillId="48" fontId="4" numFmtId="0" xfId="0">
      <alignment horizontal="center" vertical="center" wrapText="true"/>
    </xf>
    <xf applyAlignment="true" applyBorder="false" applyFill="false" applyFont="true" applyNumberFormat="false" applyProtection="false" borderId="181" fillId="0" fontId="4" numFmtId="0" xfId="0">
      <alignment vertical="center"/>
    </xf>
    <xf applyAlignment="true" applyBorder="false" applyFill="false" applyFont="true" applyNumberFormat="false" applyProtection="false" borderId="180" fillId="0" fontId="7" numFmtId="0" xfId="0">
      <alignment vertical="center"/>
    </xf>
    <xf applyAlignment="true" applyBorder="false" applyFill="false" applyFont="true" applyNumberFormat="false" applyProtection="false" borderId="199" fillId="0" fontId="4" numFmtId="0" xfId="0">
      <alignment horizontal="center" vertical="center" wrapText="true"/>
    </xf>
    <xf applyAlignment="true" applyBorder="false" applyFill="false" applyFont="true" applyNumberFormat="false" applyProtection="false" borderId="200" fillId="0" fontId="4" numFmtId="0" xfId="0">
      <alignment horizontal="right" vertical="center"/>
    </xf>
    <xf applyAlignment="true" applyBorder="false" applyFill="false" applyFont="true" applyNumberFormat="false" applyProtection="false" borderId="190" fillId="0" fontId="4" numFmtId="0" xfId="0">
      <alignment horizontal="right" vertical="center"/>
    </xf>
    <xf applyAlignment="true" applyBorder="false" applyFill="false" applyFont="true" applyNumberFormat="true" applyProtection="false" borderId="173" fillId="0" fontId="4" numFmtId="224" xfId="0">
      <alignment vertical="center"/>
    </xf>
    <xf applyAlignment="true" applyBorder="false" applyFill="false" applyFont="true" applyNumberFormat="true" applyProtection="false" borderId="173" fillId="0" fontId="4" numFmtId="226" xfId="0">
      <alignment vertical="center"/>
    </xf>
    <xf applyAlignment="true" applyBorder="false" applyFill="false" applyFont="true" applyNumberFormat="false" applyProtection="false" borderId="180" fillId="0" fontId="7" numFmtId="0" xfId="0">
      <alignment vertical="center"/>
    </xf>
    <xf applyAlignment="true" applyBorder="false" applyFill="false" applyFont="true" applyNumberFormat="false" applyProtection="false" borderId="186" fillId="0" fontId="4" numFmtId="0" xfId="0">
      <alignment horizontal="right" vertical="center"/>
    </xf>
    <xf applyAlignment="true" applyBorder="false" applyFill="false" applyFont="true" applyNumberFormat="false" applyProtection="false" borderId="193" fillId="0" fontId="4" numFmtId="0" xfId="0">
      <alignment vertical="center"/>
    </xf>
    <xf applyAlignment="true" applyBorder="false" applyFill="false" applyFont="true" applyNumberFormat="false" applyProtection="false" borderId="185" fillId="0" fontId="4" numFmtId="0" xfId="0">
      <alignment horizontal="center" vertical="center"/>
    </xf>
    <xf applyAlignment="true" applyBorder="false" applyFill="false" applyFont="true" applyNumberFormat="false" applyProtection="false" borderId="197" fillId="0" fontId="4" numFmtId="0" xfId="0">
      <alignment horizontal="right" vertical="center"/>
    </xf>
    <xf applyAlignment="true" applyBorder="false" applyFill="false" applyFont="true" applyNumberFormat="false" applyProtection="false" borderId="185" fillId="0" fontId="4" numFmtId="0" xfId="0">
      <alignment horizontal="right" vertical="center"/>
    </xf>
    <xf applyAlignment="true" applyBorder="false" applyFill="false" applyFont="true" applyNumberFormat="true" applyProtection="false" borderId="185" fillId="0" fontId="4" numFmtId="225" xfId="0">
      <alignment horizontal="right" vertical="center"/>
    </xf>
    <xf applyAlignment="true" applyBorder="false" applyFill="false" applyFont="true" applyNumberFormat="true" applyProtection="false" borderId="180" fillId="0" fontId="4" numFmtId="228" xfId="0">
      <alignment vertical="center"/>
    </xf>
    <xf applyAlignment="true" applyBorder="false" applyFill="false" applyFont="true" applyNumberFormat="false" applyProtection="false" borderId="189" fillId="0" fontId="4" numFmtId="0" xfId="0">
      <alignment horizontal="center" vertical="center"/>
    </xf>
    <xf applyAlignment="true" applyBorder="false" applyFill="true" applyFont="true" applyNumberFormat="true" applyProtection="false" borderId="189" fillId="45" fontId="4" numFmtId="226" xfId="0">
      <alignment vertical="center"/>
    </xf>
    <xf applyAlignment="true" applyBorder="false" applyFill="false" applyFont="true" applyNumberFormat="true" applyProtection="false" borderId="180" fillId="0" fontId="4" numFmtId="230" xfId="0">
      <alignment vertical="center"/>
    </xf>
    <xf applyAlignment="true" applyBorder="false" applyFill="false" applyFont="true" applyNumberFormat="false" applyProtection="false" borderId="198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22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173" fillId="0" fontId="4" numFmtId="0" xfId="0">
      <alignment horizontal="center" vertical="center"/>
    </xf>
    <xf applyAlignment="true" applyBorder="false" applyFill="true" applyFont="true" applyNumberFormat="false" applyProtection="false" borderId="201" fillId="51" fontId="2" numFmtId="0" xfId="0">
      <alignment horizontal="center" vertical="center"/>
    </xf>
    <xf applyAlignment="true" applyBorder="false" applyFill="true" applyFont="true" applyNumberFormat="false" applyProtection="false" borderId="201" fillId="51" fontId="2" numFmtId="0" xfId="0">
      <alignment horizontal="center" vertical="center"/>
    </xf>
    <xf applyAlignment="true" applyBorder="false" applyFill="true" applyFont="true" applyNumberFormat="false" applyProtection="false" borderId="201" fillId="51" fontId="2" numFmtId="0" xfId="0">
      <alignment horizontal="center" vertical="center" wrapText="true"/>
    </xf>
    <xf applyAlignment="true" applyBorder="false" applyFill="true" applyFont="true" applyNumberFormat="true" applyProtection="false" borderId="201" fillId="51" fontId="2" numFmtId="234" xfId="0">
      <alignment horizontal="center" vertical="center"/>
    </xf>
    <xf applyAlignment="true" applyBorder="false" applyFill="true" applyFont="true" applyNumberFormat="true" applyProtection="false" borderId="201" fillId="51" fontId="2" numFmtId="235" xfId="0">
      <alignment horizontal="center" vertical="center" wrapText="true"/>
    </xf>
    <xf applyAlignment="true" applyBorder="false" applyFill="true" applyFont="true" applyNumberFormat="false" applyProtection="false" borderId="201" fillId="51" fontId="6" numFmtId="0" xfId="0">
      <alignment horizontal="center" vertical="center"/>
    </xf>
    <xf applyAlignment="true" applyBorder="false" applyFill="true" applyFont="true" applyNumberFormat="false" applyProtection="false" borderId="202" fillId="51" fontId="6" numFmtId="0" xfId="0">
      <alignment horizontal="center" vertical="center"/>
    </xf>
    <xf applyAlignment="true" applyBorder="false" applyFill="true" applyFont="true" applyNumberFormat="true" applyProtection="false" borderId="201" fillId="51" fontId="2" numFmtId="235" xfId="0">
      <alignment horizontal="center" vertical="center"/>
    </xf>
    <xf applyAlignment="true" applyBorder="false" applyFill="true" applyFont="true" applyNumberFormat="false" applyProtection="false" borderId="201" fillId="51" fontId="6" numFmtId="0" xfId="0">
      <alignment horizontal="center" vertical="center" wrapText="true"/>
    </xf>
    <xf applyAlignment="true" applyBorder="false" applyFill="false" applyFont="true" applyNumberFormat="false" applyProtection="false" borderId="201" fillId="0" fontId="4" numFmtId="0" xfId="0">
      <alignment horizontal="center" vertical="center"/>
    </xf>
    <xf applyAlignment="true" applyBorder="false" applyFill="false" applyFont="true" applyNumberFormat="false" applyProtection="false" borderId="203" fillId="0" fontId="11" numFmtId="0" xfId="0">
      <alignment horizontal="center" vertical="bottom"/>
    </xf>
    <xf applyAlignment="true" applyBorder="false" applyFill="false" applyFont="true" applyNumberFormat="false" applyProtection="false" borderId="204" fillId="0" fontId="11" numFmtId="0" xfId="0">
      <alignment horizontal="center" vertical="center"/>
    </xf>
    <xf applyAlignment="true" applyBorder="false" applyFill="false" applyFont="true" applyNumberFormat="true" applyProtection="false" borderId="204" fillId="0" fontId="4" numFmtId="236" xfId="0">
      <alignment horizontal="center" vertical="center"/>
    </xf>
    <xf applyAlignment="true" applyBorder="false" applyFill="false" applyFont="true" applyNumberFormat="true" applyProtection="false" borderId="204" fillId="0" fontId="4" numFmtId="236" xfId="0">
      <alignment horizontal="center" vertical="center"/>
    </xf>
    <xf applyAlignment="true" applyBorder="false" applyFill="false" applyFont="true" applyNumberFormat="false" applyProtection="false" borderId="201" fillId="0" fontId="4" numFmtId="0" xfId="0">
      <alignment vertical="center"/>
    </xf>
    <xf applyAlignment="true" applyBorder="false" applyFill="false" applyFont="true" applyNumberFormat="true" applyProtection="false" borderId="201" fillId="0" fontId="4" numFmtId="237" xfId="0">
      <alignment vertical="center"/>
    </xf>
    <xf applyAlignment="true" applyBorder="false" applyFill="false" applyFont="true" applyNumberFormat="true" applyProtection="false" borderId="205" fillId="0" fontId="4" numFmtId="235" xfId="0">
      <alignment vertical="center"/>
    </xf>
    <xf applyAlignment="true" applyBorder="false" applyFill="false" applyFont="true" applyNumberFormat="true" applyProtection="false" borderId="201" fillId="0" fontId="4" numFmtId="238" xfId="0">
      <alignment vertical="center"/>
    </xf>
    <xf applyAlignment="true" applyBorder="false" applyFill="false" applyFont="true" applyNumberFormat="true" applyProtection="false" borderId="206" fillId="0" fontId="4" numFmtId="235" xfId="0">
      <alignment vertical="center"/>
    </xf>
    <xf applyAlignment="true" applyBorder="false" applyFill="true" applyFont="true" applyNumberFormat="true" applyProtection="false" borderId="201" fillId="52" fontId="4" numFmtId="235" xfId="0">
      <alignment horizontal="right" vertical="center"/>
    </xf>
    <xf applyAlignment="true" applyBorder="false" applyFill="true" applyFont="true" applyNumberFormat="true" applyProtection="false" borderId="201" fillId="53" fontId="4" numFmtId="235" xfId="0">
      <alignment vertical="center"/>
    </xf>
    <xf applyAlignment="true" applyBorder="false" applyFill="false" applyFont="true" applyNumberFormat="true" applyProtection="false" borderId="201" fillId="0" fontId="4" numFmtId="238" xfId="0">
      <alignment vertical="center"/>
    </xf>
    <xf applyAlignment="true" applyBorder="false" applyFill="true" applyFont="true" applyNumberFormat="false" applyProtection="false" borderId="201" fillId="53" fontId="4" numFmtId="0" xfId="0">
      <alignment horizontal="center" vertical="center"/>
    </xf>
    <xf applyAlignment="true" applyBorder="false" applyFill="true" applyFont="true" applyNumberFormat="true" applyProtection="false" borderId="201" fillId="52" fontId="4" numFmtId="236" xfId="0">
      <alignment vertical="center"/>
    </xf>
    <xf applyAlignment="true" applyBorder="false" applyFill="true" applyFont="true" applyNumberFormat="true" applyProtection="false" borderId="205" fillId="52" fontId="4" numFmtId="236" xfId="0">
      <alignment vertical="center"/>
    </xf>
    <xf applyAlignment="true" applyBorder="false" applyFill="true" applyFont="true" applyNumberFormat="true" applyProtection="false" borderId="205" fillId="52" fontId="4" numFmtId="239" xfId="0">
      <alignment vertical="center"/>
    </xf>
    <xf applyAlignment="true" applyBorder="false" applyFill="false" applyFont="true" applyNumberFormat="true" applyProtection="false" borderId="201" fillId="0" fontId="4" numFmtId="239" xfId="0">
      <alignment vertical="center"/>
    </xf>
    <xf applyAlignment="true" applyBorder="false" applyFill="false" applyFont="true" applyNumberFormat="true" applyProtection="false" borderId="201" fillId="0" fontId="4" numFmtId="240" xfId="0">
      <alignment vertical="center"/>
    </xf>
    <xf applyAlignment="true" applyBorder="false" applyFill="false" applyFont="true" applyNumberFormat="false" applyProtection="false" borderId="201" fillId="0" fontId="4" numFmtId="0" xfId="0">
      <alignment vertical="center"/>
    </xf>
    <xf applyAlignment="true" applyBorder="false" applyFill="false" applyFont="true" applyNumberFormat="false" applyProtection="false" borderId="201" fillId="0" fontId="4" numFmtId="0" xfId="0">
      <alignment horizontal="center" vertical="center"/>
    </xf>
    <xf applyAlignment="true" applyBorder="false" applyFill="false" applyFont="true" applyNumberFormat="true" applyProtection="false" borderId="204" fillId="0" fontId="4" numFmtId="236" xfId="0">
      <alignment horizontal="center" vertical="center"/>
    </xf>
    <xf applyAlignment="true" applyBorder="false" applyFill="false" applyFont="true" applyNumberFormat="true" applyProtection="false" borderId="201" fillId="0" fontId="4" numFmtId="236" xfId="0">
      <alignment vertical="center"/>
    </xf>
    <xf applyAlignment="true" applyBorder="false" applyFill="false" applyFont="true" applyNumberFormat="false" applyProtection="false" borderId="201" fillId="0" fontId="4" numFmtId="0" xfId="0">
      <alignment horizontal="right" vertical="center"/>
    </xf>
    <xf applyAlignment="true" applyBorder="false" applyFill="false" applyFont="true" applyNumberFormat="true" applyProtection="false" borderId="201" fillId="0" fontId="4" numFmtId="235" xfId="0">
      <alignment vertical="center"/>
    </xf>
    <xf applyAlignment="true" applyBorder="false" applyFill="false" applyFont="true" applyNumberFormat="false" applyProtection="false" borderId="201" fillId="0" fontId="4" numFmtId="0" xfId="0">
      <alignment horizontal="center" vertical="center"/>
    </xf>
    <xf applyAlignment="true" applyBorder="false" applyFill="false" applyFont="true" applyNumberFormat="false" applyProtection="false" borderId="202" fillId="0" fontId="11" numFmtId="0" xfId="0">
      <alignment horizontal="center" vertical="bottom"/>
    </xf>
    <xf applyAlignment="true" applyBorder="false" applyFill="false" applyFont="true" applyNumberFormat="true" applyProtection="false" borderId="0" fillId="0" fontId="11" numFmtId="236" xfId="0">
      <alignment vertical="bottom"/>
    </xf>
    <xf applyAlignment="true" applyBorder="false" applyFill="false" applyFont="true" applyNumberFormat="false" applyProtection="false" borderId="201" fillId="0" fontId="4" numFmtId="0" xfId="0">
      <alignment vertical="center"/>
    </xf>
    <xf applyAlignment="true" applyBorder="false" applyFill="false" applyFont="true" applyNumberFormat="true" applyProtection="false" borderId="207" fillId="0" fontId="4" numFmtId="236" xfId="0">
      <alignment vertical="center"/>
    </xf>
    <xf applyAlignment="true" applyBorder="false" applyFill="false" applyFont="true" applyNumberFormat="true" applyProtection="false" borderId="208" fillId="0" fontId="4" numFmtId="236" xfId="0">
      <alignment vertical="center"/>
    </xf>
    <xf applyAlignment="true" applyBorder="false" applyFill="false" applyFont="true" applyNumberFormat="true" applyProtection="false" borderId="208" fillId="0" fontId="11" numFmtId="236" xfId="0">
      <alignment vertical="bottom"/>
    </xf>
    <xf applyAlignment="true" applyBorder="false" applyFill="false" applyFont="true" applyNumberFormat="false" applyProtection="false" borderId="206" fillId="0" fontId="4" numFmtId="0" xfId="0">
      <alignment vertical="center"/>
    </xf>
    <xf applyAlignment="true" applyBorder="false" applyFill="false" applyFont="true" applyNumberFormat="true" applyProtection="false" borderId="209" fillId="0" fontId="4" numFmtId="235" xfId="0">
      <alignment vertical="center"/>
    </xf>
    <xf applyAlignment="true" applyBorder="false" applyFill="false" applyFont="true" applyNumberFormat="false" applyProtection="false" borderId="202" fillId="0" fontId="11" numFmtId="0" xfId="0">
      <alignment horizontal="center" vertical="bottom"/>
    </xf>
    <xf applyAlignment="true" applyBorder="false" applyFill="false" applyFont="true" applyNumberFormat="true" applyProtection="false" borderId="210" fillId="0" fontId="4" numFmtId="236" xfId="0">
      <alignment vertical="center"/>
    </xf>
    <xf applyAlignment="true" applyBorder="false" applyFill="false" applyFont="true" applyNumberFormat="true" applyProtection="false" borderId="201" fillId="0" fontId="4" numFmtId="236" xfId="0">
      <alignment vertical="center"/>
    </xf>
    <xf applyAlignment="true" applyBorder="false" applyFill="false" applyFont="true" applyNumberFormat="false" applyProtection="false" borderId="211" fillId="0" fontId="11" numFmtId="0" xfId="0">
      <alignment horizontal="center" vertical="bottom"/>
    </xf>
    <xf applyAlignment="true" applyBorder="false" applyFill="false" applyFont="true" applyNumberFormat="false" applyProtection="false" borderId="211" fillId="0" fontId="11" numFmtId="0" xfId="0">
      <alignment horizontal="center" vertical="bottom"/>
    </xf>
    <xf applyAlignment="true" applyBorder="false" applyFill="false" applyFont="true" applyNumberFormat="true" applyProtection="false" borderId="212" fillId="0" fontId="4" numFmtId="236" xfId="0">
      <alignment horizontal="center" vertical="center"/>
    </xf>
    <xf applyAlignment="true" applyBorder="false" applyFill="false" applyFont="true" applyNumberFormat="true" applyProtection="false" borderId="207" fillId="0" fontId="4" numFmtId="239" xfId="0">
      <alignment vertical="center"/>
    </xf>
    <xf applyAlignment="true" applyBorder="false" applyFill="false" applyFont="true" applyNumberFormat="false" applyProtection="false" borderId="213" fillId="0" fontId="11" numFmtId="0" xfId="0">
      <alignment horizontal="center" vertical="center"/>
    </xf>
    <xf applyAlignment="true" applyBorder="false" applyFill="false" applyFont="true" applyNumberFormat="true" applyProtection="false" borderId="208" fillId="0" fontId="4" numFmtId="236" xfId="0">
      <alignment horizontal="center" vertical="center"/>
    </xf>
    <xf applyAlignment="true" applyBorder="false" applyFill="false" applyFont="true" applyNumberFormat="true" applyProtection="false" borderId="214" fillId="0" fontId="4" numFmtId="236" xfId="0">
      <alignment horizontal="center" vertical="center"/>
    </xf>
    <xf applyAlignment="true" applyBorder="false" applyFill="false" applyFont="true" applyNumberFormat="false" applyProtection="false" borderId="208" fillId="0" fontId="4" numFmtId="0" xfId="0">
      <alignment vertical="center"/>
    </xf>
    <xf applyAlignment="true" applyBorder="false" applyFill="false" applyFont="true" applyNumberFormat="true" applyProtection="false" borderId="207" fillId="0" fontId="4" numFmtId="237" xfId="0">
      <alignment vertical="center"/>
    </xf>
    <xf applyAlignment="true" applyBorder="false" applyFill="false" applyFont="true" applyNumberFormat="true" applyProtection="false" borderId="215" fillId="0" fontId="4" numFmtId="235" xfId="0">
      <alignment vertical="center"/>
    </xf>
    <xf applyAlignment="true" applyBorder="false" applyFill="false" applyFont="true" applyNumberFormat="true" applyProtection="false" borderId="207" fillId="0" fontId="4" numFmtId="238" xfId="0">
      <alignment vertical="center"/>
    </xf>
    <xf applyAlignment="true" applyBorder="false" applyFill="false" applyFont="true" applyNumberFormat="true" applyProtection="false" borderId="216" fillId="0" fontId="4" numFmtId="235" xfId="0">
      <alignment vertical="center"/>
    </xf>
    <xf applyAlignment="true" applyBorder="false" applyFill="false" applyFont="true" applyNumberFormat="true" applyProtection="false" borderId="217" fillId="0" fontId="4" numFmtId="236" xfId="0">
      <alignment horizontal="right" vertical="center"/>
    </xf>
    <xf applyAlignment="true" applyBorder="false" applyFill="false" applyFont="true" applyNumberFormat="false" applyProtection="false" borderId="217" fillId="0" fontId="4" numFmtId="0" xfId="0">
      <alignment horizontal="right" vertical="center"/>
    </xf>
    <xf applyAlignment="true" applyBorder="false" applyFill="true" applyFont="true" applyNumberFormat="true" applyProtection="false" borderId="207" fillId="52" fontId="4" numFmtId="235" xfId="0">
      <alignment horizontal="right" vertical="center"/>
    </xf>
    <xf applyAlignment="true" applyBorder="false" applyFill="false" applyFont="true" applyNumberFormat="true" applyProtection="false" borderId="207" fillId="0" fontId="4" numFmtId="235" xfId="0">
      <alignment vertical="center"/>
    </xf>
    <xf applyAlignment="true" applyBorder="false" applyFill="false" applyFont="true" applyNumberFormat="false" applyProtection="false" borderId="207" fillId="0" fontId="4" numFmtId="0" xfId="0">
      <alignment horizontal="center" vertical="center"/>
    </xf>
    <xf applyAlignment="true" applyBorder="false" applyFill="true" applyFont="true" applyNumberFormat="true" applyProtection="false" borderId="207" fillId="52" fontId="4" numFmtId="236" xfId="0">
      <alignment vertical="center"/>
    </xf>
    <xf applyAlignment="true" applyBorder="false" applyFill="true" applyFont="true" applyNumberFormat="true" applyProtection="false" borderId="215" fillId="52" fontId="4" numFmtId="236" xfId="0">
      <alignment vertical="center"/>
    </xf>
    <xf applyAlignment="true" applyBorder="false" applyFill="true" applyFont="true" applyNumberFormat="true" applyProtection="false" borderId="208" fillId="52" fontId="4" numFmtId="241" xfId="0">
      <alignment vertical="center"/>
    </xf>
    <xf applyAlignment="true" applyBorder="false" applyFill="false" applyFont="true" applyNumberFormat="true" applyProtection="false" borderId="213" fillId="0" fontId="4" numFmtId="240" xfId="0">
      <alignment horizontal="right" vertical="center"/>
    </xf>
    <xf applyAlignment="true" applyBorder="false" applyFill="false" applyFont="true" applyNumberFormat="false" applyProtection="false" borderId="208" fillId="0" fontId="4" numFmtId="0" xfId="0">
      <alignment horizontal="right" vertical="center"/>
    </xf>
    <xf applyAlignment="true" applyBorder="false" applyFill="false" applyFont="true" applyNumberFormat="true" applyProtection="false" borderId="208" fillId="0" fontId="4" numFmtId="240" xfId="0">
      <alignment horizontal="right" vertical="center"/>
    </xf>
    <xf applyAlignment="true" applyBorder="false" applyFill="false" applyFont="true" applyNumberFormat="false" applyProtection="false" borderId="213" fillId="0" fontId="11" numFmtId="0" xfId="0">
      <alignment horizontal="center" vertical="center"/>
    </xf>
    <xf applyAlignment="true" applyBorder="false" applyFill="false" applyFont="true" applyNumberFormat="true" applyProtection="false" borderId="218" fillId="0" fontId="4" numFmtId="236" xfId="0">
      <alignment horizontal="center" vertical="center"/>
    </xf>
    <xf applyAlignment="true" applyBorder="false" applyFill="false" applyFont="true" applyNumberFormat="false" applyProtection="false" borderId="213" fillId="0" fontId="4" numFmtId="0" xfId="0">
      <alignment vertical="center"/>
    </xf>
    <xf applyAlignment="true" applyBorder="false" applyFill="false" applyFont="true" applyNumberFormat="true" applyProtection="false" borderId="208" fillId="0" fontId="4" numFmtId="237" xfId="0">
      <alignment vertical="center"/>
    </xf>
    <xf applyAlignment="true" applyBorder="false" applyFill="false" applyFont="true" applyNumberFormat="true" applyProtection="false" borderId="208" fillId="0" fontId="4" numFmtId="235" xfId="0">
      <alignment vertical="center"/>
    </xf>
    <xf applyAlignment="true" applyBorder="false" applyFill="false" applyFont="true" applyNumberFormat="true" applyProtection="false" borderId="208" fillId="0" fontId="4" numFmtId="238" xfId="0">
      <alignment vertical="center"/>
    </xf>
    <xf applyAlignment="true" applyBorder="false" applyFill="false" applyFont="true" applyNumberFormat="true" applyProtection="false" borderId="208" fillId="0" fontId="4" numFmtId="235" xfId="0">
      <alignment vertical="center"/>
    </xf>
    <xf applyAlignment="true" applyBorder="false" applyFill="false" applyFont="true" applyNumberFormat="true" applyProtection="false" borderId="208" fillId="0" fontId="4" numFmtId="236" xfId="0">
      <alignment horizontal="right" vertical="center"/>
    </xf>
    <xf applyAlignment="true" applyBorder="false" applyFill="false" applyFont="true" applyNumberFormat="false" applyProtection="false" borderId="208" fillId="0" fontId="4" numFmtId="0" xfId="0">
      <alignment horizontal="right" vertical="center"/>
    </xf>
    <xf applyAlignment="true" applyBorder="false" applyFill="true" applyFont="true" applyNumberFormat="true" applyProtection="false" borderId="208" fillId="52" fontId="4" numFmtId="235" xfId="0">
      <alignment horizontal="right" vertical="center"/>
    </xf>
    <xf applyAlignment="true" applyBorder="false" applyFill="false" applyFont="true" applyNumberFormat="true" applyProtection="false" borderId="208" fillId="0" fontId="4" numFmtId="235" xfId="0">
      <alignment vertical="center"/>
    </xf>
    <xf applyAlignment="true" applyBorder="false" applyFill="false" applyFont="true" applyNumberFormat="false" applyProtection="false" borderId="216" fillId="0" fontId="4" numFmtId="0" xfId="0">
      <alignment horizontal="center" vertical="center"/>
    </xf>
    <xf applyAlignment="true" applyBorder="false" applyFill="true" applyFont="true" applyNumberFormat="true" applyProtection="false" borderId="208" fillId="52" fontId="4" numFmtId="236" xfId="0">
      <alignment vertical="center"/>
    </xf>
    <xf applyAlignment="true" applyBorder="false" applyFill="true" applyFont="true" applyNumberFormat="true" applyProtection="false" borderId="214" fillId="52" fontId="4" numFmtId="24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23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210" fillId="54" fontId="5" numFmtId="0" xfId="0">
      <alignment horizontal="center" vertical="center"/>
    </xf>
    <xf applyAlignment="true" applyBorder="false" applyFill="true" applyFont="true" applyNumberFormat="true" applyProtection="false" borderId="201" fillId="54" fontId="4" numFmtId="242" xfId="0">
      <alignment horizontal="right" vertical="center"/>
    </xf>
    <xf applyAlignment="true" applyBorder="false" applyFill="true" applyFont="true" applyNumberFormat="true" applyProtection="false" borderId="210" fillId="54" fontId="5" numFmtId="23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240" xfId="0">
      <alignment horizontal="right" vertical="center"/>
    </xf>
    <xf applyAlignment="true" applyBorder="false" applyFill="true" applyFont="true" applyNumberFormat="false" applyProtection="false" borderId="201" fillId="54" fontId="4" numFmtId="0" xfId="0">
      <alignment horizontal="center" vertical="center"/>
    </xf>
    <xf applyAlignment="true" applyBorder="false" applyFill="true" applyFont="true" applyNumberFormat="true" applyProtection="false" borderId="201" fillId="54" fontId="4" numFmtId="236" xfId="0">
      <alignment horizontal="right" vertical="center"/>
    </xf>
    <xf applyAlignment="true" applyBorder="false" applyFill="true" applyFont="true" applyNumberFormat="true" applyProtection="false" borderId="0" fillId="52" fontId="4" numFmtId="236" xfId="0">
      <alignment vertical="center"/>
    </xf>
    <xf applyAlignment="true" applyBorder="false" applyFill="true" applyFont="true" applyNumberFormat="true" applyProtection="false" borderId="201" fillId="54" fontId="4" numFmtId="241" xfId="0">
      <alignment horizontal="right" vertical="center"/>
    </xf>
    <xf applyAlignment="true" applyBorder="false" applyFill="false" applyFont="true" applyNumberFormat="true" applyProtection="false" borderId="0" fillId="0" fontId="4" numFmtId="236" xfId="0">
      <alignment horizontal="right" vertical="center"/>
    </xf>
    <xf applyAlignment="true" applyBorder="false" applyFill="true" applyFont="true" applyNumberFormat="false" applyProtection="false" borderId="201" fillId="51" fontId="6" numFmtId="0" xfId="0">
      <alignment horizontal="center" vertical="center"/>
    </xf>
    <xf applyAlignment="true" applyBorder="false" applyFill="true" applyFont="true" applyNumberFormat="true" applyProtection="false" borderId="201" fillId="51" fontId="6" numFmtId="234" xfId="0">
      <alignment horizontal="center" vertical="center"/>
    </xf>
    <xf applyAlignment="true" applyBorder="false" applyFill="true" applyFont="true" applyNumberFormat="true" applyProtection="false" borderId="201" fillId="51" fontId="6" numFmtId="235" xfId="0">
      <alignment horizontal="center" vertical="center" wrapText="true"/>
    </xf>
    <xf applyAlignment="true" applyBorder="false" applyFill="true" applyFont="true" applyNumberFormat="false" applyProtection="false" borderId="0" fillId="51" fontId="6" numFmtId="0" xfId="0">
      <alignment horizontal="center" vertical="center"/>
    </xf>
    <xf applyAlignment="true" applyBorder="false" applyFill="true" applyFont="true" applyNumberFormat="true" applyProtection="false" borderId="206" fillId="51" fontId="6" numFmtId="235" xfId="0">
      <alignment horizontal="center" vertical="center"/>
    </xf>
    <xf applyAlignment="true" applyBorder="false" applyFill="true" applyFont="true" applyNumberFormat="true" applyProtection="false" borderId="201" fillId="51" fontId="6" numFmtId="236" xfId="0">
      <alignment horizontal="center" vertical="center" wrapText="true"/>
    </xf>
    <xf applyAlignment="true" applyBorder="false" applyFill="true" applyFont="true" applyNumberFormat="false" applyProtection="false" borderId="207" fillId="51" fontId="6" numFmtId="0" xfId="0">
      <alignment horizontal="center" vertical="center"/>
    </xf>
    <xf applyAlignment="true" applyBorder="false" applyFill="true" applyFont="true" applyNumberFormat="true" applyProtection="false" borderId="207" fillId="51" fontId="6" numFmtId="234" xfId="0">
      <alignment horizontal="center" vertical="center"/>
    </xf>
    <xf applyAlignment="true" applyBorder="false" applyFill="true" applyFont="true" applyNumberFormat="true" applyProtection="false" borderId="207" fillId="51" fontId="6" numFmtId="235" xfId="0">
      <alignment horizontal="center" vertical="center" wrapText="true"/>
    </xf>
    <xf applyAlignment="true" applyBorder="false" applyFill="true" applyFont="true" applyNumberFormat="true" applyProtection="false" borderId="207" fillId="51" fontId="2" numFmtId="235" xfId="0">
      <alignment horizontal="center" vertical="center" wrapText="true"/>
    </xf>
    <xf applyAlignment="true" applyBorder="false" applyFill="false" applyFont="true" applyNumberFormat="false" applyProtection="false" borderId="205" fillId="0" fontId="4" numFmtId="0" xfId="0">
      <alignment horizontal="center" vertical="center"/>
    </xf>
    <xf applyAlignment="true" applyBorder="false" applyFill="false" applyFont="true" applyNumberFormat="false" applyProtection="false" borderId="208" fillId="0" fontId="4" numFmtId="0" xfId="0">
      <alignment vertical="center"/>
    </xf>
    <xf applyAlignment="true" applyBorder="false" applyFill="false" applyFont="true" applyNumberFormat="false" applyProtection="false" borderId="206" fillId="0" fontId="4" numFmtId="0" xfId="0">
      <alignment vertical="center"/>
    </xf>
    <xf applyAlignment="true" applyBorder="false" applyFill="false" applyFont="true" applyNumberFormat="false" applyProtection="false" borderId="219" fillId="0" fontId="4" numFmtId="0" xfId="0">
      <alignment horizontal="center" vertical="bottom"/>
    </xf>
    <xf applyAlignment="true" applyBorder="false" applyFill="false" applyFont="true" applyNumberFormat="false" applyProtection="false" borderId="205" fillId="0" fontId="4" numFmtId="0" xfId="0">
      <alignment horizontal="right" vertical="center"/>
    </xf>
    <xf applyAlignment="true" applyBorder="false" applyFill="false" applyFont="true" applyNumberFormat="true" applyProtection="false" borderId="208" fillId="0" fontId="7" numFmtId="238" xfId="0">
      <alignment horizontal="center" vertical="center"/>
    </xf>
    <xf applyAlignment="true" applyBorder="false" applyFill="false" applyFont="true" applyNumberFormat="true" applyProtection="false" borderId="205" fillId="0" fontId="4" numFmtId="236" xfId="0">
      <alignment vertical="center"/>
    </xf>
    <xf applyAlignment="true" applyBorder="false" applyFill="false" applyFont="true" applyNumberFormat="true" applyProtection="false" borderId="208" fillId="0" fontId="4" numFmtId="236" xfId="0">
      <alignment vertical="center"/>
    </xf>
    <xf applyAlignment="true" applyBorder="false" applyFill="false" applyFont="true" applyNumberFormat="true" applyProtection="false" borderId="220" fillId="0" fontId="4" numFmtId="238" xfId="0">
      <alignment vertical="center" wrapText="true"/>
    </xf>
    <xf applyAlignment="true" applyBorder="false" applyFill="false" applyFont="true" applyNumberFormat="true" applyProtection="false" borderId="201" fillId="0" fontId="4" numFmtId="235" xfId="0">
      <alignment horizontal="right" vertical="center"/>
    </xf>
    <xf applyAlignment="true" applyBorder="false" applyFill="false" applyFont="true" applyNumberFormat="false" applyProtection="false" borderId="201" fillId="0" fontId="8" numFmtId="0" xfId="0">
      <alignment horizontal="center" vertical="center"/>
    </xf>
    <xf applyAlignment="true" applyBorder="false" applyFill="true" applyFont="true" applyNumberFormat="true" applyProtection="false" borderId="201" fillId="52" fontId="4" numFmtId="236" xfId="0">
      <alignment horizontal="right" vertical="center"/>
    </xf>
    <xf applyAlignment="true" applyBorder="false" applyFill="true" applyFont="true" applyNumberFormat="true" applyProtection="false" borderId="205" fillId="52" fontId="4" numFmtId="236" xfId="0">
      <alignment horizontal="right" vertical="center"/>
    </xf>
    <xf applyAlignment="true" applyBorder="false" applyFill="false" applyFont="true" applyNumberFormat="true" applyProtection="false" borderId="208" fillId="0" fontId="4" numFmtId="240" xfId="0">
      <alignment vertical="center"/>
    </xf>
    <xf applyAlignment="true" applyBorder="false" applyFill="false" applyFont="true" applyNumberFormat="true" applyProtection="false" borderId="206" fillId="0" fontId="4" numFmtId="240" xfId="0">
      <alignment vertical="center"/>
    </xf>
    <xf applyAlignment="true" applyBorder="false" applyFill="false" applyFont="true" applyNumberFormat="true" applyProtection="false" borderId="205" fillId="0" fontId="4" numFmtId="236" xfId="0">
      <alignment vertical="center"/>
    </xf>
    <xf applyAlignment="true" applyBorder="false" applyFill="false" applyFont="true" applyNumberFormat="true" applyProtection="false" borderId="208" fillId="0" fontId="4" numFmtId="240" xfId="0">
      <alignment vertical="center"/>
    </xf>
    <xf applyAlignment="true" applyBorder="false" applyFill="false" applyFont="true" applyNumberFormat="true" applyProtection="false" borderId="206" fillId="0" fontId="4" numFmtId="239" xfId="0">
      <alignment vertical="center"/>
    </xf>
    <xf applyAlignment="true" applyBorder="false" applyFill="false" applyFont="true" applyNumberFormat="true" applyProtection="false" borderId="201" fillId="0" fontId="4" numFmtId="239" xfId="0">
      <alignment vertical="center"/>
    </xf>
    <xf applyAlignment="true" applyBorder="false" applyFill="true" applyFont="true" applyNumberFormat="true" applyProtection="false" borderId="220" fillId="55" fontId="4" numFmtId="238" xfId="0">
      <alignment vertical="center" wrapText="true"/>
    </xf>
    <xf applyAlignment="true" applyBorder="false" applyFill="false" applyFont="true" applyNumberFormat="false" applyProtection="false" borderId="206" fillId="0" fontId="4" numFmtId="0" xfId="0">
      <alignment vertical="center"/>
    </xf>
    <xf applyAlignment="true" applyBorder="false" applyFill="false" applyFont="true" applyNumberFormat="false" applyProtection="false" borderId="207" fillId="0" fontId="4" numFmtId="0" xfId="0">
      <alignment horizontal="center" vertical="center"/>
    </xf>
    <xf applyAlignment="true" applyBorder="false" applyFill="false" applyFont="true" applyNumberFormat="false" applyProtection="false" borderId="210" fillId="0" fontId="4" numFmtId="0" xfId="0">
      <alignment horizontal="center" vertical="center"/>
    </xf>
    <xf applyAlignment="true" applyBorder="false" applyFill="false" applyFont="true" applyNumberFormat="false" applyProtection="false" borderId="208" fillId="0" fontId="4" numFmtId="0" xfId="0">
      <alignment horizontal="center" vertical="center"/>
    </xf>
    <xf applyAlignment="true" applyBorder="false" applyFill="false" applyFont="true" applyNumberFormat="true" applyProtection="false" borderId="208" fillId="0" fontId="4" numFmtId="236" xfId="0">
      <alignment vertical="center"/>
    </xf>
    <xf applyAlignment="true" applyBorder="false" applyFill="false" applyFont="true" applyNumberFormat="false" applyProtection="false" borderId="208" fillId="0" fontId="4" numFmtId="0" xfId="0">
      <alignment horizontal="center" vertical="center"/>
    </xf>
    <xf applyAlignment="true" applyBorder="false" applyFill="false" applyFont="true" applyNumberFormat="true" applyProtection="false" borderId="220" fillId="0" fontId="4" numFmtId="238" xfId="0">
      <alignment vertical="center" wrapText="true"/>
    </xf>
    <xf applyAlignment="true" applyBorder="false" applyFill="false" applyFont="true" applyNumberFormat="false" applyProtection="false" borderId="215" fillId="0" fontId="4" numFmtId="0" xfId="0">
      <alignment horizontal="center" vertical="center"/>
    </xf>
    <xf applyAlignment="true" applyBorder="false" applyFill="false" applyFont="true" applyNumberFormat="false" applyProtection="false" borderId="216" fillId="0" fontId="4" numFmtId="0" xfId="0">
      <alignment vertical="center"/>
    </xf>
    <xf applyAlignment="true" applyBorder="false" applyFill="false" applyFont="true" applyNumberFormat="false" applyProtection="false" borderId="207" fillId="0" fontId="4" numFmtId="0" xfId="0">
      <alignment vertical="center"/>
    </xf>
    <xf applyAlignment="true" applyBorder="false" applyFill="false" applyFont="true" applyNumberFormat="false" applyProtection="false" borderId="221" fillId="0" fontId="4" numFmtId="0" xfId="0">
      <alignment horizontal="right" vertical="center"/>
    </xf>
    <xf applyAlignment="true" applyBorder="false" applyFill="false" applyFont="true" applyNumberFormat="true" applyProtection="false" borderId="215" fillId="0" fontId="4" numFmtId="236" xfId="0">
      <alignment vertical="center"/>
    </xf>
    <xf applyAlignment="true" applyBorder="false" applyFill="false" applyFont="true" applyNumberFormat="false" applyProtection="false" borderId="222" fillId="0" fontId="4" numFmtId="0" xfId="0">
      <alignment horizontal="center" vertical="center"/>
    </xf>
    <xf applyAlignment="true" applyBorder="false" applyFill="false" applyFont="true" applyNumberFormat="false" applyProtection="false" borderId="223" fillId="0" fontId="4" numFmtId="0" xfId="0">
      <alignment vertical="center"/>
    </xf>
    <xf applyAlignment="true" applyBorder="false" applyFill="false" applyFont="true" applyNumberFormat="false" applyProtection="false" borderId="210" fillId="0" fontId="4" numFmtId="0" xfId="0">
      <alignment vertical="center"/>
    </xf>
    <xf applyAlignment="true" applyBorder="false" applyFill="false" applyFont="true" applyNumberFormat="false" applyProtection="false" borderId="216" fillId="0" fontId="4" numFmtId="0" xfId="0">
      <alignment vertical="center"/>
    </xf>
    <xf applyAlignment="true" applyBorder="false" applyFill="false" applyFont="true" applyNumberFormat="false" applyProtection="false" borderId="207" fillId="0" fontId="4" numFmtId="0" xfId="0">
      <alignment vertical="center"/>
    </xf>
    <xf applyAlignment="true" applyBorder="false" applyFill="false" applyFont="true" applyNumberFormat="true" applyProtection="false" borderId="207" fillId="0" fontId="4" numFmtId="240" xfId="0">
      <alignment vertical="center"/>
    </xf>
    <xf applyAlignment="true" applyBorder="false" applyFill="false" applyFont="true" applyNumberFormat="false" applyProtection="false" borderId="205" fillId="0" fontId="4" numFmtId="0" xfId="0">
      <alignment vertical="center"/>
    </xf>
    <xf applyAlignment="true" applyBorder="false" applyFill="false" applyFont="true" applyNumberFormat="false" applyProtection="false" borderId="208" fillId="0" fontId="4" numFmtId="0" xfId="0">
      <alignment horizontal="center" vertical="center"/>
    </xf>
    <xf applyAlignment="true" applyBorder="false" applyFill="false" applyFont="true" applyNumberFormat="false" applyProtection="false" borderId="206" fillId="0" fontId="4" numFmtId="0" xfId="0">
      <alignment horizontal="right" vertical="center"/>
    </xf>
    <xf applyAlignment="true" applyBorder="false" applyFill="false" applyFont="true" applyNumberFormat="true" applyProtection="false" borderId="210" fillId="0" fontId="4" numFmtId="235" xfId="0">
      <alignment horizontal="right" vertical="center"/>
    </xf>
    <xf applyAlignment="true" applyBorder="false" applyFill="false" applyFont="true" applyNumberFormat="true" applyProtection="false" borderId="216" fillId="0" fontId="4" numFmtId="235" xfId="0">
      <alignment vertical="center"/>
    </xf>
    <xf applyAlignment="true" applyBorder="false" applyFill="false" applyFont="true" applyNumberFormat="false" applyProtection="false" borderId="206" fillId="0" fontId="4" numFmtId="0" xfId="0">
      <alignment horizontal="right" vertical="center"/>
    </xf>
    <xf applyAlignment="true" applyBorder="false" applyFill="false" applyFont="true" applyNumberFormat="false" applyProtection="false" borderId="201" fillId="0" fontId="4" numFmtId="0" xfId="0">
      <alignment horizontal="right" vertical="center"/>
    </xf>
    <xf applyAlignment="true" applyBorder="false" applyFill="false" applyFont="true" applyNumberFormat="false" applyProtection="false" borderId="215" fillId="0" fontId="4" numFmtId="0" xfId="0">
      <alignment vertical="center"/>
    </xf>
    <xf applyAlignment="true" applyBorder="false" applyFill="false" applyFont="true" applyNumberFormat="false" applyProtection="false" borderId="216" fillId="0" fontId="4" numFmtId="0" xfId="0">
      <alignment horizontal="right" vertical="center"/>
    </xf>
    <xf applyAlignment="true" applyBorder="false" applyFill="false" applyFont="true" applyNumberFormat="false" applyProtection="false" borderId="207" fillId="0" fontId="4" numFmtId="0" xfId="0">
      <alignment horizontal="right" vertical="center"/>
    </xf>
    <xf applyAlignment="true" applyBorder="false" applyFill="false" applyFont="true" applyNumberFormat="true" applyProtection="false" borderId="207" fillId="0" fontId="4" numFmtId="235" xfId="0">
      <alignment horizontal="right" vertical="center"/>
    </xf>
    <xf applyAlignment="true" applyBorder="false" applyFill="false" applyFont="true" applyNumberFormat="true" applyProtection="false" borderId="206" fillId="0" fontId="4" numFmtId="238" xfId="0">
      <alignment vertical="center"/>
    </xf>
    <xf applyAlignment="true" applyBorder="false" applyFill="false" applyFont="true" applyNumberFormat="false" applyProtection="false" borderId="213" fillId="0" fontId="4" numFmtId="0" xfId="0">
      <alignment horizontal="center" vertical="center" wrapText="true"/>
    </xf>
    <xf applyAlignment="true" applyBorder="false" applyFill="false" applyFont="true" applyNumberFormat="false" applyProtection="false" borderId="208" fillId="0" fontId="4" numFmtId="0" xfId="0">
      <alignment horizontal="center" vertical="center" wrapText="true"/>
    </xf>
    <xf applyAlignment="true" applyBorder="false" applyFill="false" applyFont="true" applyNumberFormat="true" applyProtection="false" borderId="214" fillId="0" fontId="4" numFmtId="235" xfId="0">
      <alignment vertical="center"/>
    </xf>
    <xf applyAlignment="true" applyBorder="false" applyFill="false" applyFont="true" applyNumberFormat="true" applyProtection="false" borderId="213" fillId="0" fontId="4" numFmtId="236" xfId="0">
      <alignment vertical="center"/>
    </xf>
    <xf applyAlignment="true" applyBorder="false" applyFill="false" applyFont="true" applyNumberFormat="false" applyProtection="false" borderId="214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240" xfId="0">
      <alignment vertical="center"/>
    </xf>
    <xf applyAlignment="true" applyBorder="false" applyFill="false" applyFont="true" applyNumberFormat="false" applyProtection="false" borderId="217" fillId="0" fontId="4" numFmtId="0" xfId="0">
      <alignment horizontal="center" vertical="center"/>
    </xf>
    <xf applyAlignment="true" applyBorder="false" applyFill="false" applyFont="true" applyNumberFormat="false" applyProtection="false" borderId="217" fillId="0" fontId="4" numFmtId="0" xfId="0">
      <alignment horizontal="center" vertical="center"/>
    </xf>
    <xf applyAlignment="true" applyBorder="false" applyFill="false" applyFont="true" applyNumberFormat="false" applyProtection="false" borderId="224" fillId="0" fontId="4" numFmtId="0" xfId="0">
      <alignment horizontal="center" vertical="center" wrapText="true"/>
    </xf>
    <xf applyAlignment="true" applyBorder="false" applyFill="false" applyFont="true" applyNumberFormat="false" applyProtection="false" borderId="224" fillId="0" fontId="4" numFmtId="0" xfId="0">
      <alignment vertical="center"/>
    </xf>
    <xf applyAlignment="true" applyBorder="false" applyFill="false" applyFont="true" applyNumberFormat="true" applyProtection="false" borderId="208" fillId="0" fontId="7" numFmtId="236" xfId="0">
      <alignment horizontal="center" vertical="center"/>
    </xf>
    <xf applyAlignment="true" applyBorder="false" applyFill="false" applyFont="true" applyNumberFormat="true" applyProtection="false" borderId="225" fillId="0" fontId="4" numFmtId="235" xfId="0">
      <alignment vertical="center"/>
    </xf>
    <xf applyAlignment="true" applyBorder="false" applyFill="false" applyFont="true" applyNumberFormat="true" applyProtection="false" borderId="224" fillId="0" fontId="4" numFmtId="236" xfId="0">
      <alignment vertical="center"/>
    </xf>
    <xf applyAlignment="true" applyBorder="false" applyFill="false" applyFont="true" applyNumberFormat="false" applyProtection="false" borderId="225" fillId="0" fontId="4" numFmtId="0" xfId="0">
      <alignment horizontal="right" vertical="center"/>
    </xf>
    <xf applyAlignment="true" applyBorder="false" applyFill="false" applyFont="true" applyNumberFormat="false" applyProtection="false" borderId="217" fillId="0" fontId="4" numFmtId="0" xfId="0">
      <alignment horizontal="right" vertical="center"/>
    </xf>
    <xf applyAlignment="true" applyBorder="false" applyFill="false" applyFont="true" applyNumberFormat="true" applyProtection="false" borderId="207" fillId="0" fontId="4" numFmtId="238" xfId="0">
      <alignment vertical="center"/>
    </xf>
    <xf applyAlignment="true" applyBorder="false" applyFill="false" applyFont="true" applyNumberFormat="false" applyProtection="false" borderId="213" fillId="0" fontId="4" numFmtId="0" xfId="0">
      <alignment horizontal="center" vertical="center"/>
    </xf>
    <xf applyAlignment="true" applyBorder="false" applyFill="false" applyFont="true" applyNumberFormat="false" applyProtection="false" borderId="226" fillId="0" fontId="4" numFmtId="0" xfId="0">
      <alignment horizontal="center" vertical="center"/>
    </xf>
    <xf applyAlignment="true" applyBorder="false" applyFill="false" applyFont="true" applyNumberFormat="true" applyProtection="false" borderId="205" fillId="0" fontId="4" numFmtId="236" xfId="0">
      <alignment vertical="center"/>
    </xf>
    <xf applyAlignment="true" applyBorder="false" applyFill="false" applyFont="true" applyNumberFormat="true" applyProtection="false" borderId="208" fillId="0" fontId="11" numFmtId="236" xfId="0">
      <alignment vertical="bottom"/>
    </xf>
    <xf applyAlignment="true" applyBorder="false" applyFill="false" applyFont="true" applyNumberFormat="true" applyProtection="false" borderId="213" fillId="0" fontId="4" numFmtId="240" xfId="0">
      <alignment vertical="center"/>
    </xf>
    <xf applyAlignment="true" applyBorder="false" applyFill="false" applyFont="true" applyNumberFormat="false" applyProtection="false" borderId="208" fillId="0" fontId="4" numFmtId="0" xfId="0">
      <alignment vertical="center"/>
    </xf>
    <xf applyAlignment="true" applyBorder="false" applyFill="false" applyFont="true" applyNumberFormat="true" applyProtection="false" borderId="213" fillId="0" fontId="4" numFmtId="240" xfId="0">
      <alignment vertical="center"/>
    </xf>
    <xf applyAlignment="true" applyBorder="false" applyFill="false" applyFont="true" applyNumberFormat="true" applyProtection="false" borderId="215" fillId="0" fontId="4" numFmtId="236" xfId="0">
      <alignment vertical="center"/>
    </xf>
    <xf applyAlignment="true" applyBorder="false" applyFill="false" applyFont="true" applyNumberFormat="true" applyProtection="false" borderId="208" fillId="0" fontId="4" numFmtId="236" xfId="0">
      <alignment vertical="center"/>
    </xf>
    <xf applyAlignment="true" applyBorder="false" applyFill="false" applyFont="true" applyNumberFormat="true" applyProtection="false" borderId="213" fillId="0" fontId="4" numFmtId="236" xfId="0">
      <alignment vertical="center"/>
    </xf>
    <xf applyAlignment="true" applyBorder="false" applyFill="false" applyFont="true" applyNumberFormat="false" applyProtection="false" borderId="207" fillId="0" fontId="8" numFmtId="0" xfId="0">
      <alignment horizontal="center" vertical="center"/>
    </xf>
    <xf applyAlignment="true" applyBorder="false" applyFill="true" applyFont="true" applyNumberFormat="true" applyProtection="false" borderId="207" fillId="52" fontId="4" numFmtId="236" xfId="0">
      <alignment horizontal="right" vertical="center"/>
    </xf>
    <xf applyAlignment="true" applyBorder="false" applyFill="true" applyFont="true" applyNumberFormat="true" applyProtection="false" borderId="215" fillId="52" fontId="4" numFmtId="236" xfId="0">
      <alignment horizontal="right" vertical="center"/>
    </xf>
    <xf applyAlignment="true" applyBorder="false" applyFill="false" applyFont="true" applyNumberFormat="true" applyProtection="false" borderId="208" fillId="0" fontId="4" numFmtId="238" xfId="0">
      <alignment vertical="center"/>
    </xf>
    <xf applyAlignment="true" applyBorder="false" applyFill="false" applyFont="true" applyNumberFormat="true" applyProtection="false" borderId="208" fillId="0" fontId="11" numFmtId="236" xfId="0">
      <alignment vertical="bottom"/>
    </xf>
    <xf applyAlignment="true" applyBorder="false" applyFill="false" applyFont="true" applyNumberFormat="true" applyProtection="false" borderId="0" fillId="0" fontId="4" numFmtId="238" xfId="0">
      <alignment horizontal="center" vertical="bottom"/>
    </xf>
    <xf applyAlignment="true" applyBorder="false" applyFill="false" applyFont="true" applyNumberFormat="true" applyProtection="false" borderId="0" fillId="0" fontId="4" numFmtId="235" xfId="0">
      <alignment vertical="center"/>
    </xf>
    <xf applyAlignment="true" applyBorder="false" applyFill="false" applyFont="true" applyNumberFormat="true" applyProtection="false" borderId="0" fillId="0" fontId="4" numFmtId="235" xfId="0">
      <alignment vertical="center"/>
    </xf>
    <xf applyAlignment="true" applyBorder="false" applyFill="false" applyFont="true" applyNumberFormat="true" applyProtection="false" borderId="0" fillId="0" fontId="4" numFmtId="238" xfId="0">
      <alignment vertical="center"/>
    </xf>
    <xf applyAlignment="true" applyBorder="false" applyFill="true" applyFont="true" applyNumberFormat="false" applyProtection="false" borderId="208" fillId="54" fontId="5" numFmtId="0" xfId="0">
      <alignment horizontal="center" vertical="center"/>
    </xf>
    <xf applyAlignment="true" applyBorder="false" applyFill="true" applyFont="true" applyNumberFormat="true" applyProtection="false" borderId="208" fillId="54" fontId="4" numFmtId="242" xfId="0">
      <alignment vertical="center"/>
    </xf>
    <xf applyAlignment="true" applyBorder="false" applyFill="true" applyFont="true" applyNumberFormat="true" applyProtection="false" borderId="208" fillId="54" fontId="4" numFmtId="236" xfId="0">
      <alignment vertical="center"/>
    </xf>
    <xf applyAlignment="true" applyBorder="false" applyFill="true" applyFont="true" applyNumberFormat="false" applyProtection="false" borderId="0" fillId="56" fontId="6" numFmtId="0" xfId="0">
      <alignment horizontal="center" vertical="center"/>
    </xf>
    <xf applyAlignment="true" applyBorder="false" applyFill="true" applyFont="true" applyNumberFormat="false" applyProtection="false" borderId="208" fillId="54" fontId="4" numFmtId="0" xfId="0">
      <alignment horizontal="center" vertical="center"/>
    </xf>
    <xf applyAlignment="true" applyBorder="false" applyFill="true" applyFont="true" applyNumberFormat="false" applyProtection="false" borderId="201" fillId="56" fontId="6" numFmtId="0" xfId="0">
      <alignment horizontal="center" vertical="center"/>
    </xf>
    <xf applyAlignment="true" applyBorder="false" applyFill="true" applyFont="true" applyNumberFormat="false" applyProtection="false" borderId="205" fillId="56" fontId="6" numFmtId="0" xfId="0">
      <alignment horizontal="center" vertical="center"/>
    </xf>
    <xf applyAlignment="true" applyBorder="false" applyFill="true" applyFont="true" applyNumberFormat="false" applyProtection="false" borderId="208" fillId="56" fontId="6" numFmtId="0" xfId="0">
      <alignment vertical="center"/>
    </xf>
    <xf applyAlignment="true" applyBorder="false" applyFill="true" applyFont="true" applyNumberFormat="false" applyProtection="false" borderId="207" fillId="56" fontId="6" numFmtId="0" xfId="0">
      <alignment horizontal="center" vertical="center"/>
    </xf>
    <xf applyAlignment="true" applyBorder="false" applyFill="true" applyFont="true" applyNumberFormat="false" applyProtection="false" borderId="208" fillId="56" fontId="6" numFmtId="0" xfId="0">
      <alignment vertical="center"/>
    </xf>
    <xf applyAlignment="true" applyBorder="false" applyFill="true" applyFont="true" applyNumberFormat="true" applyProtection="false" borderId="208" fillId="54" fontId="4" numFmtId="242" xfId="0">
      <alignment horizontal="right" vertical="center"/>
    </xf>
    <xf applyAlignment="true" applyBorder="false" applyFill="true" applyFont="true" applyNumberFormat="true" applyProtection="false" borderId="208" fillId="54" fontId="4" numFmtId="236" xfId="0">
      <alignment horizontal="right" vertical="center"/>
    </xf>
    <xf applyAlignment="true" applyBorder="false" applyFill="false" applyFont="true" applyNumberFormat="false" applyProtection="false" borderId="206" fillId="0" fontId="4" numFmtId="0" xfId="0">
      <alignment horizontal="center" vertical="center"/>
    </xf>
    <xf applyAlignment="true" applyBorder="false" applyFill="false" applyFont="true" applyNumberFormat="false" applyProtection="false" borderId="208" fillId="0" fontId="4" numFmtId="0" xfId="0">
      <alignment vertical="center" wrapText="true"/>
    </xf>
    <xf applyAlignment="true" applyBorder="false" applyFill="true" applyFont="true" applyNumberFormat="true" applyProtection="false" borderId="208" fillId="57" fontId="4" numFmtId="242" xfId="0">
      <alignment vertical="center"/>
    </xf>
    <xf applyAlignment="true" applyBorder="false" applyFill="true" applyFont="true" applyNumberFormat="true" applyProtection="false" borderId="208" fillId="57" fontId="4" numFmtId="236" xfId="0">
      <alignment vertical="center"/>
    </xf>
    <xf applyAlignment="true" applyBorder="false" applyFill="false" applyFont="true" applyNumberFormat="false" applyProtection="false" borderId="216" fillId="0" fontId="4" numFmtId="0" xfId="0">
      <alignment horizontal="center" vertical="center"/>
    </xf>
    <xf applyAlignment="true" applyBorder="false" applyFill="false" applyFont="true" applyNumberFormat="false" applyProtection="false" borderId="207" fillId="0" fontId="4" numFmtId="0" xfId="0">
      <alignment horizontal="center" vertical="center"/>
    </xf>
    <xf applyAlignment="true" applyBorder="false" applyFill="false" applyFont="true" applyNumberFormat="false" applyProtection="false" borderId="213" fillId="0" fontId="4" numFmtId="0" xfId="0">
      <alignment horizontal="center" vertical="center"/>
    </xf>
    <xf applyAlignment="true" applyBorder="false" applyFill="true" applyFont="true" applyNumberFormat="true" applyProtection="false" borderId="205" fillId="51" fontId="6" numFmtId="236" xfId="0">
      <alignment horizontal="center" vertical="center" wrapText="true"/>
    </xf>
    <xf applyAlignment="true" applyBorder="false" applyFill="true" applyFont="true" applyNumberFormat="true" applyProtection="false" borderId="208" fillId="51" fontId="6" numFmtId="236" xfId="0">
      <alignment horizontal="center" vertical="center" wrapText="true"/>
    </xf>
    <xf applyAlignment="true" applyBorder="false" applyFill="true" applyFont="true" applyNumberFormat="false" applyProtection="false" borderId="207" fillId="51" fontId="6" numFmtId="0" xfId="0">
      <alignment horizontal="center" vertical="center" wrapText="true"/>
    </xf>
    <xf applyAlignment="true" applyBorder="false" applyFill="false" applyFont="true" applyNumberFormat="false" applyProtection="false" borderId="227" fillId="0" fontId="4" numFmtId="0" xfId="0">
      <alignment horizontal="center" vertical="bottom"/>
    </xf>
    <xf applyAlignment="true" applyBorder="false" applyFill="false" applyFont="true" applyNumberFormat="false" applyProtection="false" borderId="208" fillId="0" fontId="4" numFmtId="0" xfId="0">
      <alignment horizontal="center" vertical="bottom"/>
    </xf>
    <xf applyAlignment="true" applyBorder="false" applyFill="false" applyFont="true" applyNumberFormat="false" applyProtection="false" borderId="214" fillId="0" fontId="4" numFmtId="0" xfId="0">
      <alignment horizontal="right" vertical="center"/>
    </xf>
    <xf applyAlignment="true" applyBorder="false" applyFill="false" applyFont="true" applyNumberFormat="false" applyProtection="false" borderId="208" fillId="0" fontId="4" numFmtId="0" xfId="0">
      <alignment horizontal="right" vertical="center"/>
    </xf>
    <xf applyAlignment="true" applyBorder="false" applyFill="false" applyFont="true" applyNumberFormat="false" applyProtection="false" borderId="209" fillId="0" fontId="4" numFmtId="0" xfId="0">
      <alignment horizontal="right" vertical="center"/>
    </xf>
    <xf applyAlignment="true" applyBorder="false" applyFill="false" applyFont="true" applyNumberFormat="false" applyProtection="false" borderId="204" fillId="0" fontId="7" numFmtId="0" xfId="0">
      <alignment horizontal="center" vertical="center"/>
    </xf>
    <xf applyAlignment="true" applyBorder="false" applyFill="false" applyFont="true" applyNumberFormat="true" applyProtection="false" borderId="206" fillId="0" fontId="4" numFmtId="235" xfId="0">
      <alignment vertical="center"/>
    </xf>
    <xf applyAlignment="true" applyBorder="false" applyFill="false" applyFont="true" applyNumberFormat="true" applyProtection="false" borderId="201" fillId="0" fontId="4" numFmtId="243" xfId="0">
      <alignment vertical="center"/>
    </xf>
    <xf applyAlignment="true" applyBorder="false" applyFill="false" applyFont="true" applyNumberFormat="true" applyProtection="false" borderId="0" fillId="0" fontId="4" numFmtId="236" xfId="0">
      <alignment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201" fillId="0" fontId="4" numFmtId="238" xfId="0">
      <alignment vertical="center"/>
    </xf>
    <xf applyAlignment="true" applyBorder="false" applyFill="true" applyFont="true" applyNumberFormat="false" applyProtection="false" borderId="0" fillId="55" fontId="4" numFmtId="0" xfId="0">
      <alignment horizontal="center" vertical="center" wrapText="true"/>
    </xf>
    <xf applyAlignment="true" applyBorder="false" applyFill="true" applyFont="true" applyNumberFormat="false" applyProtection="false" borderId="208" fillId="55" fontId="4" numFmtId="0" xfId="0">
      <alignment horizontal="center" vertical="center" wrapText="true"/>
    </xf>
    <xf applyAlignment="true" applyBorder="false" applyFill="false" applyFont="true" applyNumberFormat="false" applyProtection="false" borderId="209" fillId="0" fontId="4" numFmtId="0" xfId="0">
      <alignment vertical="center"/>
    </xf>
    <xf applyAlignment="true" applyBorder="false" applyFill="false" applyFont="true" applyNumberFormat="true" applyProtection="false" borderId="201" fillId="0" fontId="4" numFmtId="236" xfId="0">
      <alignment vertical="center"/>
    </xf>
    <xf applyAlignment="true" applyBorder="false" applyFill="false" applyFont="true" applyNumberFormat="false" applyProtection="false" borderId="208" fillId="0" fontId="7" numFmtId="0" xfId="0">
      <alignment vertical="center"/>
    </xf>
    <xf applyAlignment="true" applyBorder="false" applyFill="false" applyFont="true" applyNumberFormat="false" applyProtection="false" borderId="227" fillId="0" fontId="4" numFmtId="0" xfId="0">
      <alignment horizontal="center" vertical="center" wrapText="true"/>
    </xf>
    <xf applyAlignment="true" applyBorder="false" applyFill="false" applyFont="true" applyNumberFormat="false" applyProtection="false" borderId="228" fillId="0" fontId="4" numFmtId="0" xfId="0">
      <alignment horizontal="right" vertical="center"/>
    </xf>
    <xf applyAlignment="true" applyBorder="false" applyFill="false" applyFont="true" applyNumberFormat="false" applyProtection="false" borderId="218" fillId="0" fontId="4" numFmtId="0" xfId="0">
      <alignment horizontal="right" vertical="center"/>
    </xf>
    <xf applyAlignment="true" applyBorder="false" applyFill="false" applyFont="true" applyNumberFormat="true" applyProtection="false" borderId="201" fillId="0" fontId="4" numFmtId="234" xfId="0">
      <alignment vertical="center"/>
    </xf>
    <xf applyAlignment="true" applyBorder="false" applyFill="false" applyFont="true" applyNumberFormat="true" applyProtection="false" borderId="201" fillId="0" fontId="4" numFmtId="236" xfId="0">
      <alignment vertical="center"/>
    </xf>
    <xf applyAlignment="true" applyBorder="false" applyFill="false" applyFont="true" applyNumberFormat="false" applyProtection="false" borderId="214" fillId="0" fontId="4" numFmtId="0" xfId="0">
      <alignment horizontal="right" vertical="center"/>
    </xf>
    <xf applyAlignment="true" applyBorder="false" applyFill="false" applyFont="true" applyNumberFormat="false" applyProtection="false" borderId="221" fillId="0" fontId="4" numFmtId="0" xfId="0">
      <alignment vertical="center"/>
    </xf>
    <xf applyAlignment="true" applyBorder="false" applyFill="false" applyFont="true" applyNumberFormat="false" applyProtection="false" borderId="213" fillId="0" fontId="4" numFmtId="0" xfId="0">
      <alignment horizontal="center" vertical="center"/>
    </xf>
    <xf applyAlignment="true" applyBorder="false" applyFill="false" applyFont="true" applyNumberFormat="false" applyProtection="false" borderId="225" fillId="0" fontId="4" numFmtId="0" xfId="0">
      <alignment horizontal="right" vertical="center"/>
    </xf>
    <xf applyAlignment="true" applyBorder="false" applyFill="false" applyFont="true" applyNumberFormat="false" applyProtection="false" borderId="213" fillId="0" fontId="4" numFmtId="0" xfId="0">
      <alignment horizontal="right" vertical="center"/>
    </xf>
    <xf applyAlignment="true" applyBorder="false" applyFill="false" applyFont="true" applyNumberFormat="true" applyProtection="false" borderId="213" fillId="0" fontId="4" numFmtId="235" xfId="0">
      <alignment horizontal="right" vertical="center"/>
    </xf>
    <xf applyAlignment="true" applyBorder="false" applyFill="false" applyFont="true" applyNumberFormat="true" applyProtection="false" borderId="208" fillId="0" fontId="4" numFmtId="238" xfId="0">
      <alignment vertical="center"/>
    </xf>
    <xf applyAlignment="true" applyBorder="false" applyFill="false" applyFont="true" applyNumberFormat="false" applyProtection="false" borderId="217" fillId="0" fontId="4" numFmtId="0" xfId="0">
      <alignment horizontal="center" vertical="center"/>
    </xf>
    <xf applyAlignment="true" applyBorder="false" applyFill="true" applyFont="true" applyNumberFormat="true" applyProtection="false" borderId="217" fillId="52" fontId="4" numFmtId="236" xfId="0">
      <alignment vertical="center"/>
    </xf>
    <xf applyAlignment="true" applyBorder="false" applyFill="false" applyFont="true" applyNumberFormat="false" applyProtection="false" borderId="226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23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201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229" fillId="58" fontId="2" numFmtId="0" xfId="0">
      <alignment horizontal="center" vertical="center"/>
    </xf>
    <xf applyAlignment="true" applyBorder="false" applyFill="true" applyFont="true" applyNumberFormat="false" applyProtection="false" borderId="229" fillId="58" fontId="2" numFmtId="0" xfId="0">
      <alignment horizontal="center" vertical="center"/>
    </xf>
    <xf applyAlignment="true" applyBorder="false" applyFill="true" applyFont="true" applyNumberFormat="false" applyProtection="false" borderId="229" fillId="58" fontId="2" numFmtId="0" xfId="0">
      <alignment horizontal="center" vertical="center" wrapText="true"/>
    </xf>
    <xf applyAlignment="true" applyBorder="false" applyFill="true" applyFont="true" applyNumberFormat="true" applyProtection="false" borderId="229" fillId="58" fontId="2" numFmtId="244" xfId="0">
      <alignment horizontal="center" vertical="center"/>
    </xf>
    <xf applyAlignment="true" applyBorder="false" applyFill="true" applyFont="true" applyNumberFormat="true" applyProtection="false" borderId="229" fillId="58" fontId="2" numFmtId="245" xfId="0">
      <alignment horizontal="center" vertical="center" wrapText="true"/>
    </xf>
    <xf applyAlignment="true" applyBorder="false" applyFill="true" applyFont="true" applyNumberFormat="false" applyProtection="false" borderId="229" fillId="58" fontId="6" numFmtId="0" xfId="0">
      <alignment horizontal="center" vertical="center"/>
    </xf>
    <xf applyAlignment="true" applyBorder="false" applyFill="true" applyFont="true" applyNumberFormat="false" applyProtection="false" borderId="230" fillId="58" fontId="6" numFmtId="0" xfId="0">
      <alignment horizontal="center" vertical="center"/>
    </xf>
    <xf applyAlignment="true" applyBorder="false" applyFill="true" applyFont="true" applyNumberFormat="true" applyProtection="false" borderId="229" fillId="58" fontId="2" numFmtId="245" xfId="0">
      <alignment horizontal="center" vertical="center"/>
    </xf>
    <xf applyAlignment="true" applyBorder="false" applyFill="true" applyFont="true" applyNumberFormat="false" applyProtection="false" borderId="229" fillId="58" fontId="6" numFmtId="0" xfId="0">
      <alignment horizontal="center" vertical="center" wrapText="true"/>
    </xf>
    <xf applyAlignment="true" applyBorder="false" applyFill="false" applyFont="true" applyNumberFormat="false" applyProtection="false" borderId="229" fillId="0" fontId="4" numFmtId="0" xfId="0">
      <alignment horizontal="center" vertical="center"/>
    </xf>
    <xf applyAlignment="true" applyBorder="false" applyFill="false" applyFont="true" applyNumberFormat="false" applyProtection="false" borderId="231" fillId="0" fontId="11" numFmtId="0" xfId="0">
      <alignment horizontal="center" vertical="bottom"/>
    </xf>
    <xf applyAlignment="true" applyBorder="false" applyFill="false" applyFont="true" applyNumberFormat="false" applyProtection="false" borderId="232" fillId="0" fontId="11" numFmtId="0" xfId="0">
      <alignment horizontal="center" vertical="center"/>
    </xf>
    <xf applyAlignment="true" applyBorder="false" applyFill="false" applyFont="true" applyNumberFormat="true" applyProtection="false" borderId="232" fillId="0" fontId="4" numFmtId="246" xfId="0">
      <alignment horizontal="center" vertical="center"/>
    </xf>
    <xf applyAlignment="true" applyBorder="false" applyFill="false" applyFont="true" applyNumberFormat="true" applyProtection="false" borderId="232" fillId="0" fontId="4" numFmtId="246" xfId="0">
      <alignment horizontal="center" vertical="center"/>
    </xf>
    <xf applyAlignment="true" applyBorder="false" applyFill="false" applyFont="true" applyNumberFormat="false" applyProtection="false" borderId="229" fillId="0" fontId="4" numFmtId="0" xfId="0">
      <alignment vertical="center"/>
    </xf>
    <xf applyAlignment="true" applyBorder="false" applyFill="false" applyFont="true" applyNumberFormat="true" applyProtection="false" borderId="229" fillId="0" fontId="4" numFmtId="247" xfId="0">
      <alignment vertical="center"/>
    </xf>
    <xf applyAlignment="true" applyBorder="false" applyFill="false" applyFont="true" applyNumberFormat="true" applyProtection="false" borderId="233" fillId="0" fontId="4" numFmtId="245" xfId="0">
      <alignment vertical="center"/>
    </xf>
    <xf applyAlignment="true" applyBorder="false" applyFill="false" applyFont="true" applyNumberFormat="true" applyProtection="false" borderId="229" fillId="0" fontId="4" numFmtId="248" xfId="0">
      <alignment vertical="center"/>
    </xf>
    <xf applyAlignment="true" applyBorder="false" applyFill="false" applyFont="true" applyNumberFormat="true" applyProtection="false" borderId="234" fillId="0" fontId="4" numFmtId="245" xfId="0">
      <alignment vertical="center"/>
    </xf>
    <xf applyAlignment="true" applyBorder="false" applyFill="true" applyFont="true" applyNumberFormat="true" applyProtection="false" borderId="229" fillId="59" fontId="4" numFmtId="245" xfId="0">
      <alignment horizontal="right" vertical="center"/>
    </xf>
    <xf applyAlignment="true" applyBorder="false" applyFill="true" applyFont="true" applyNumberFormat="true" applyProtection="false" borderId="229" fillId="60" fontId="4" numFmtId="245" xfId="0">
      <alignment vertical="center"/>
    </xf>
    <xf applyAlignment="true" applyBorder="false" applyFill="false" applyFont="true" applyNumberFormat="true" applyProtection="false" borderId="229" fillId="0" fontId="4" numFmtId="248" xfId="0">
      <alignment vertical="center"/>
    </xf>
    <xf applyAlignment="true" applyBorder="false" applyFill="true" applyFont="true" applyNumberFormat="false" applyProtection="false" borderId="229" fillId="60" fontId="4" numFmtId="0" xfId="0">
      <alignment horizontal="center" vertical="center"/>
    </xf>
    <xf applyAlignment="true" applyBorder="false" applyFill="true" applyFont="true" applyNumberFormat="true" applyProtection="false" borderId="229" fillId="59" fontId="4" numFmtId="246" xfId="0">
      <alignment vertical="center"/>
    </xf>
    <xf applyAlignment="true" applyBorder="false" applyFill="true" applyFont="true" applyNumberFormat="true" applyProtection="false" borderId="233" fillId="59" fontId="4" numFmtId="246" xfId="0">
      <alignment vertical="center"/>
    </xf>
    <xf applyAlignment="true" applyBorder="false" applyFill="true" applyFont="true" applyNumberFormat="true" applyProtection="false" borderId="233" fillId="59" fontId="4" numFmtId="249" xfId="0">
      <alignment vertical="center"/>
    </xf>
    <xf applyAlignment="true" applyBorder="false" applyFill="false" applyFont="true" applyNumberFormat="true" applyProtection="false" borderId="229" fillId="0" fontId="4" numFmtId="249" xfId="0">
      <alignment vertical="center"/>
    </xf>
    <xf applyAlignment="true" applyBorder="false" applyFill="false" applyFont="true" applyNumberFormat="true" applyProtection="false" borderId="229" fillId="0" fontId="4" numFmtId="250" xfId="0">
      <alignment vertical="center"/>
    </xf>
    <xf applyAlignment="true" applyBorder="false" applyFill="false" applyFont="true" applyNumberFormat="false" applyProtection="false" borderId="229" fillId="0" fontId="4" numFmtId="0" xfId="0">
      <alignment vertical="center"/>
    </xf>
    <xf applyAlignment="true" applyBorder="false" applyFill="false" applyFont="true" applyNumberFormat="false" applyProtection="false" borderId="229" fillId="0" fontId="4" numFmtId="0" xfId="0">
      <alignment horizontal="center" vertical="center"/>
    </xf>
    <xf applyAlignment="true" applyBorder="false" applyFill="false" applyFont="true" applyNumberFormat="true" applyProtection="false" borderId="232" fillId="0" fontId="4" numFmtId="246" xfId="0">
      <alignment horizontal="center" vertical="center"/>
    </xf>
    <xf applyAlignment="true" applyBorder="false" applyFill="false" applyFont="true" applyNumberFormat="true" applyProtection="false" borderId="229" fillId="0" fontId="4" numFmtId="246" xfId="0">
      <alignment vertical="center"/>
    </xf>
    <xf applyAlignment="true" applyBorder="false" applyFill="false" applyFont="true" applyNumberFormat="false" applyProtection="false" borderId="229" fillId="0" fontId="4" numFmtId="0" xfId="0">
      <alignment horizontal="right" vertical="center"/>
    </xf>
    <xf applyAlignment="true" applyBorder="false" applyFill="true" applyFont="true" applyNumberFormat="true" applyProtection="false" borderId="229" fillId="61" fontId="4" numFmtId="245" xfId="0">
      <alignment vertical="center"/>
    </xf>
    <xf applyAlignment="true" applyBorder="false" applyFill="true" applyFont="true" applyNumberFormat="false" applyProtection="false" borderId="229" fillId="61" fontId="4" numFmtId="0" xfId="0">
      <alignment horizontal="center" vertical="center"/>
    </xf>
    <xf applyAlignment="true" applyBorder="false" applyFill="false" applyFont="true" applyNumberFormat="false" applyProtection="false" borderId="230" fillId="0" fontId="11" numFmtId="0" xfId="0">
      <alignment horizontal="center" vertical="bottom"/>
    </xf>
    <xf applyAlignment="true" applyBorder="false" applyFill="false" applyFont="true" applyNumberFormat="true" applyProtection="false" borderId="0" fillId="0" fontId="11" numFmtId="246" xfId="0">
      <alignment vertical="bottom"/>
    </xf>
    <xf applyAlignment="true" applyBorder="false" applyFill="false" applyFont="true" applyNumberFormat="false" applyProtection="false" borderId="229" fillId="0" fontId="4" numFmtId="0" xfId="0">
      <alignment vertical="center"/>
    </xf>
    <xf applyAlignment="true" applyBorder="false" applyFill="true" applyFont="true" applyNumberFormat="true" applyProtection="false" borderId="229" fillId="62" fontId="4" numFmtId="245" xfId="0">
      <alignment vertical="center"/>
    </xf>
    <xf applyAlignment="true" applyBorder="false" applyFill="true" applyFont="true" applyNumberFormat="false" applyProtection="false" borderId="229" fillId="62" fontId="4" numFmtId="0" xfId="0">
      <alignment horizontal="center" vertical="center"/>
    </xf>
    <xf applyAlignment="true" applyBorder="false" applyFill="false" applyFont="true" applyNumberFormat="true" applyProtection="false" borderId="235" fillId="0" fontId="4" numFmtId="246" xfId="0">
      <alignment vertical="center"/>
    </xf>
    <xf applyAlignment="true" applyBorder="false" applyFill="false" applyFont="true" applyNumberFormat="true" applyProtection="false" borderId="236" fillId="0" fontId="4" numFmtId="246" xfId="0">
      <alignment vertical="center"/>
    </xf>
    <xf applyAlignment="true" applyBorder="false" applyFill="false" applyFont="true" applyNumberFormat="true" applyProtection="false" borderId="236" fillId="0" fontId="11" numFmtId="246" xfId="0">
      <alignment vertical="bottom"/>
    </xf>
    <xf applyAlignment="true" applyBorder="false" applyFill="false" applyFont="true" applyNumberFormat="false" applyProtection="false" borderId="234" fillId="0" fontId="4" numFmtId="0" xfId="0">
      <alignment vertical="center"/>
    </xf>
    <xf applyAlignment="true" applyBorder="false" applyFill="false" applyFont="true" applyNumberFormat="true" applyProtection="false" borderId="237" fillId="0" fontId="4" numFmtId="245" xfId="0">
      <alignment vertical="center"/>
    </xf>
    <xf applyAlignment="true" applyBorder="false" applyFill="false" applyFont="true" applyNumberFormat="false" applyProtection="false" borderId="230" fillId="0" fontId="11" numFmtId="0" xfId="0">
      <alignment horizontal="center" vertical="bottom"/>
    </xf>
    <xf applyAlignment="true" applyBorder="false" applyFill="false" applyFont="true" applyNumberFormat="true" applyProtection="false" borderId="238" fillId="0" fontId="4" numFmtId="246" xfId="0">
      <alignment vertical="center"/>
    </xf>
    <xf applyAlignment="true" applyBorder="false" applyFill="false" applyFont="true" applyNumberFormat="true" applyProtection="false" borderId="229" fillId="0" fontId="4" numFmtId="246" xfId="0">
      <alignment vertical="center"/>
    </xf>
    <xf applyAlignment="true" applyBorder="false" applyFill="false" applyFont="true" applyNumberFormat="false" applyProtection="false" borderId="239" fillId="0" fontId="11" numFmtId="0" xfId="0">
      <alignment horizontal="center" vertical="bottom"/>
    </xf>
    <xf applyAlignment="true" applyBorder="false" applyFill="false" applyFont="true" applyNumberFormat="false" applyProtection="false" borderId="239" fillId="0" fontId="11" numFmtId="0" xfId="0">
      <alignment horizontal="center" vertical="bottom"/>
    </xf>
    <xf applyAlignment="true" applyBorder="false" applyFill="false" applyFont="true" applyNumberFormat="true" applyProtection="false" borderId="240" fillId="0" fontId="4" numFmtId="246" xfId="0">
      <alignment horizontal="center" vertical="center"/>
    </xf>
    <xf applyAlignment="true" applyBorder="false" applyFill="false" applyFont="true" applyNumberFormat="true" applyProtection="false" borderId="235" fillId="0" fontId="4" numFmtId="249" xfId="0">
      <alignment vertical="center"/>
    </xf>
    <xf applyAlignment="true" applyBorder="false" applyFill="false" applyFont="true" applyNumberFormat="false" applyProtection="false" borderId="241" fillId="0" fontId="11" numFmtId="0" xfId="0">
      <alignment horizontal="center" vertical="center"/>
    </xf>
    <xf applyAlignment="true" applyBorder="false" applyFill="false" applyFont="true" applyNumberFormat="false" applyProtection="false" borderId="236" fillId="0" fontId="4" numFmtId="0" xfId="0">
      <alignment horizontal="center" vertical="center"/>
    </xf>
    <xf applyAlignment="true" applyBorder="false" applyFill="false" applyFont="true" applyNumberFormat="false" applyProtection="false" borderId="242" fillId="0" fontId="4" numFmtId="0" xfId="0">
      <alignment horizontal="center" vertical="center"/>
    </xf>
    <xf applyAlignment="true" applyBorder="false" applyFill="false" applyFont="true" applyNumberFormat="false" applyProtection="false" borderId="236" fillId="0" fontId="4" numFmtId="0" xfId="0">
      <alignment vertical="center"/>
    </xf>
    <xf applyAlignment="true" applyBorder="false" applyFill="false" applyFont="true" applyNumberFormat="true" applyProtection="false" borderId="235" fillId="0" fontId="4" numFmtId="247" xfId="0">
      <alignment vertical="center"/>
    </xf>
    <xf applyAlignment="true" applyBorder="false" applyFill="false" applyFont="true" applyNumberFormat="true" applyProtection="false" borderId="243" fillId="0" fontId="4" numFmtId="245" xfId="0">
      <alignment vertical="center"/>
    </xf>
    <xf applyAlignment="true" applyBorder="false" applyFill="false" applyFont="true" applyNumberFormat="true" applyProtection="false" borderId="235" fillId="0" fontId="4" numFmtId="248" xfId="0">
      <alignment vertical="center"/>
    </xf>
    <xf applyAlignment="true" applyBorder="false" applyFill="false" applyFont="true" applyNumberFormat="true" applyProtection="false" borderId="244" fillId="0" fontId="4" numFmtId="245" xfId="0">
      <alignment vertical="center"/>
    </xf>
    <xf applyAlignment="true" applyBorder="false" applyFill="false" applyFont="true" applyNumberFormat="true" applyProtection="false" borderId="245" fillId="0" fontId="4" numFmtId="246" xfId="0">
      <alignment horizontal="right" vertical="center"/>
    </xf>
    <xf applyAlignment="true" applyBorder="false" applyFill="false" applyFont="true" applyNumberFormat="false" applyProtection="false" borderId="245" fillId="0" fontId="4" numFmtId="0" xfId="0">
      <alignment horizontal="right" vertical="center"/>
    </xf>
    <xf applyAlignment="true" applyBorder="false" applyFill="true" applyFont="true" applyNumberFormat="true" applyProtection="false" borderId="235" fillId="59" fontId="4" numFmtId="245" xfId="0">
      <alignment horizontal="right" vertical="center"/>
    </xf>
    <xf applyAlignment="true" applyBorder="false" applyFill="true" applyFont="true" applyNumberFormat="true" applyProtection="false" borderId="235" fillId="61" fontId="4" numFmtId="245" xfId="0">
      <alignment vertical="center"/>
    </xf>
    <xf applyAlignment="true" applyBorder="false" applyFill="true" applyFont="true" applyNumberFormat="false" applyProtection="false" borderId="235" fillId="61" fontId="4" numFmtId="0" xfId="0">
      <alignment horizontal="center" vertical="center"/>
    </xf>
    <xf applyAlignment="true" applyBorder="false" applyFill="true" applyFont="true" applyNumberFormat="true" applyProtection="false" borderId="235" fillId="59" fontId="4" numFmtId="246" xfId="0">
      <alignment vertical="center"/>
    </xf>
    <xf applyAlignment="true" applyBorder="false" applyFill="true" applyFont="true" applyNumberFormat="true" applyProtection="false" borderId="243" fillId="59" fontId="4" numFmtId="246" xfId="0">
      <alignment vertical="center"/>
    </xf>
    <xf applyAlignment="true" applyBorder="false" applyFill="true" applyFont="true" applyNumberFormat="true" applyProtection="false" borderId="236" fillId="59" fontId="4" numFmtId="251" xfId="0">
      <alignment vertical="center"/>
    </xf>
    <xf applyAlignment="true" applyBorder="false" applyFill="false" applyFont="true" applyNumberFormat="true" applyProtection="false" borderId="241" fillId="0" fontId="4" numFmtId="250" xfId="0">
      <alignment horizontal="right" vertical="center"/>
    </xf>
    <xf applyAlignment="true" applyBorder="false" applyFill="false" applyFont="true" applyNumberFormat="false" applyProtection="false" borderId="236" fillId="0" fontId="4" numFmtId="0" xfId="0">
      <alignment horizontal="right" vertical="center"/>
    </xf>
    <xf applyAlignment="true" applyBorder="false" applyFill="false" applyFont="true" applyNumberFormat="true" applyProtection="false" borderId="236" fillId="0" fontId="4" numFmtId="250" xfId="0">
      <alignment horizontal="right" vertical="center"/>
    </xf>
    <xf applyAlignment="true" applyBorder="false" applyFill="false" applyFont="true" applyNumberFormat="false" applyProtection="false" borderId="241" fillId="0" fontId="11" numFmtId="0" xfId="0">
      <alignment horizontal="center" vertical="center"/>
    </xf>
    <xf applyAlignment="true" applyBorder="false" applyFill="false" applyFont="true" applyNumberFormat="false" applyProtection="false" borderId="246" fillId="0" fontId="4" numFmtId="0" xfId="0">
      <alignment horizontal="center" vertical="center"/>
    </xf>
    <xf applyAlignment="true" applyBorder="false" applyFill="false" applyFont="true" applyNumberFormat="false" applyProtection="false" borderId="241" fillId="0" fontId="4" numFmtId="0" xfId="0">
      <alignment vertical="center"/>
    </xf>
    <xf applyAlignment="true" applyBorder="false" applyFill="false" applyFont="true" applyNumberFormat="true" applyProtection="false" borderId="236" fillId="0" fontId="4" numFmtId="247" xfId="0">
      <alignment vertical="center"/>
    </xf>
    <xf applyAlignment="true" applyBorder="false" applyFill="false" applyFont="true" applyNumberFormat="true" applyProtection="false" borderId="236" fillId="0" fontId="4" numFmtId="245" xfId="0">
      <alignment vertical="center"/>
    </xf>
    <xf applyAlignment="true" applyBorder="false" applyFill="false" applyFont="true" applyNumberFormat="true" applyProtection="false" borderId="236" fillId="0" fontId="4" numFmtId="248" xfId="0">
      <alignment vertical="center"/>
    </xf>
    <xf applyAlignment="true" applyBorder="false" applyFill="false" applyFont="true" applyNumberFormat="true" applyProtection="false" borderId="236" fillId="0" fontId="4" numFmtId="245" xfId="0">
      <alignment vertical="center"/>
    </xf>
    <xf applyAlignment="true" applyBorder="false" applyFill="false" applyFont="true" applyNumberFormat="true" applyProtection="false" borderId="236" fillId="0" fontId="4" numFmtId="246" xfId="0">
      <alignment horizontal="right" vertical="center"/>
    </xf>
    <xf applyAlignment="true" applyBorder="false" applyFill="false" applyFont="true" applyNumberFormat="false" applyProtection="false" borderId="236" fillId="0" fontId="4" numFmtId="0" xfId="0">
      <alignment horizontal="right" vertical="center"/>
    </xf>
    <xf applyAlignment="true" applyBorder="false" applyFill="true" applyFont="true" applyNumberFormat="true" applyProtection="false" borderId="236" fillId="59" fontId="4" numFmtId="245" xfId="0">
      <alignment horizontal="right" vertical="center"/>
    </xf>
    <xf applyAlignment="true" applyBorder="false" applyFill="true" applyFont="true" applyNumberFormat="true" applyProtection="false" borderId="236" fillId="61" fontId="4" numFmtId="245" xfId="0">
      <alignment vertical="center"/>
    </xf>
    <xf applyAlignment="true" applyBorder="false" applyFill="true" applyFont="true" applyNumberFormat="false" applyProtection="false" borderId="244" fillId="61" fontId="4" numFmtId="0" xfId="0">
      <alignment horizontal="center" vertical="center"/>
    </xf>
    <xf applyAlignment="true" applyBorder="false" applyFill="true" applyFont="true" applyNumberFormat="true" applyProtection="false" borderId="236" fillId="59" fontId="4" numFmtId="246" xfId="0">
      <alignment vertical="center"/>
    </xf>
    <xf applyAlignment="true" applyBorder="false" applyFill="true" applyFont="true" applyNumberFormat="true" applyProtection="false" borderId="242" fillId="59" fontId="4" numFmtId="25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24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238" fillId="63" fontId="5" numFmtId="0" xfId="0">
      <alignment horizontal="center" vertical="center"/>
    </xf>
    <xf applyAlignment="true" applyBorder="false" applyFill="true" applyFont="true" applyNumberFormat="true" applyProtection="false" borderId="229" fillId="63" fontId="4" numFmtId="252" xfId="0">
      <alignment horizontal="right" vertical="center"/>
    </xf>
    <xf applyAlignment="true" applyBorder="false" applyFill="true" applyFont="true" applyNumberFormat="true" applyProtection="false" borderId="238" fillId="63" fontId="5" numFmtId="24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250" xfId="0">
      <alignment horizontal="right" vertical="center"/>
    </xf>
    <xf applyAlignment="true" applyBorder="false" applyFill="true" applyFont="true" applyNumberFormat="false" applyProtection="false" borderId="229" fillId="63" fontId="4" numFmtId="0" xfId="0">
      <alignment horizontal="center" vertical="center"/>
    </xf>
    <xf applyAlignment="true" applyBorder="false" applyFill="true" applyFont="true" applyNumberFormat="true" applyProtection="false" borderId="229" fillId="63" fontId="4" numFmtId="246" xfId="0">
      <alignment horizontal="right" vertical="center"/>
    </xf>
    <xf applyAlignment="true" applyBorder="false" applyFill="true" applyFont="true" applyNumberFormat="true" applyProtection="false" borderId="0" fillId="59" fontId="4" numFmtId="246" xfId="0">
      <alignment vertical="center"/>
    </xf>
    <xf applyAlignment="true" applyBorder="false" applyFill="true" applyFont="true" applyNumberFormat="true" applyProtection="false" borderId="229" fillId="63" fontId="4" numFmtId="251" xfId="0">
      <alignment horizontal="right" vertical="center"/>
    </xf>
    <xf applyAlignment="true" applyBorder="false" applyFill="false" applyFont="true" applyNumberFormat="true" applyProtection="false" borderId="0" fillId="0" fontId="4" numFmtId="246" xfId="0">
      <alignment horizontal="right" vertical="center"/>
    </xf>
    <xf applyAlignment="true" applyBorder="false" applyFill="true" applyFont="true" applyNumberFormat="false" applyProtection="false" borderId="229" fillId="58" fontId="6" numFmtId="0" xfId="0">
      <alignment horizontal="center" vertical="center"/>
    </xf>
    <xf applyAlignment="true" applyBorder="false" applyFill="true" applyFont="true" applyNumberFormat="true" applyProtection="false" borderId="229" fillId="58" fontId="6" numFmtId="244" xfId="0">
      <alignment horizontal="center" vertical="center"/>
    </xf>
    <xf applyAlignment="true" applyBorder="false" applyFill="true" applyFont="true" applyNumberFormat="true" applyProtection="false" borderId="229" fillId="58" fontId="6" numFmtId="245" xfId="0">
      <alignment horizontal="center" vertical="center" wrapText="true"/>
    </xf>
    <xf applyAlignment="true" applyBorder="false" applyFill="true" applyFont="true" applyNumberFormat="false" applyProtection="false" borderId="0" fillId="58" fontId="6" numFmtId="0" xfId="0">
      <alignment horizontal="center" vertical="center"/>
    </xf>
    <xf applyAlignment="true" applyBorder="false" applyFill="true" applyFont="true" applyNumberFormat="true" applyProtection="false" borderId="234" fillId="58" fontId="6" numFmtId="245" xfId="0">
      <alignment horizontal="center" vertical="center"/>
    </xf>
    <xf applyAlignment="true" applyBorder="false" applyFill="true" applyFont="true" applyNumberFormat="true" applyProtection="false" borderId="229" fillId="58" fontId="6" numFmtId="246" xfId="0">
      <alignment horizontal="center" vertical="center" wrapText="true"/>
    </xf>
    <xf applyAlignment="true" applyBorder="false" applyFill="true" applyFont="true" applyNumberFormat="false" applyProtection="false" borderId="235" fillId="58" fontId="6" numFmtId="0" xfId="0">
      <alignment horizontal="center" vertical="center"/>
    </xf>
    <xf applyAlignment="true" applyBorder="false" applyFill="true" applyFont="true" applyNumberFormat="true" applyProtection="false" borderId="235" fillId="58" fontId="6" numFmtId="244" xfId="0">
      <alignment horizontal="center" vertical="center"/>
    </xf>
    <xf applyAlignment="true" applyBorder="false" applyFill="true" applyFont="true" applyNumberFormat="true" applyProtection="false" borderId="235" fillId="58" fontId="6" numFmtId="245" xfId="0">
      <alignment horizontal="center" vertical="center" wrapText="true"/>
    </xf>
    <xf applyAlignment="true" applyBorder="false" applyFill="true" applyFont="true" applyNumberFormat="true" applyProtection="false" borderId="235" fillId="58" fontId="2" numFmtId="245" xfId="0">
      <alignment horizontal="center" vertical="center" wrapText="true"/>
    </xf>
    <xf applyAlignment="true" applyBorder="false" applyFill="false" applyFont="true" applyNumberFormat="false" applyProtection="false" borderId="233" fillId="0" fontId="4" numFmtId="0" xfId="0">
      <alignment horizontal="center" vertical="center"/>
    </xf>
    <xf applyAlignment="true" applyBorder="false" applyFill="false" applyFont="true" applyNumberFormat="false" applyProtection="false" borderId="236" fillId="0" fontId="4" numFmtId="0" xfId="0">
      <alignment vertical="center"/>
    </xf>
    <xf applyAlignment="true" applyBorder="false" applyFill="false" applyFont="true" applyNumberFormat="false" applyProtection="false" borderId="234" fillId="0" fontId="4" numFmtId="0" xfId="0">
      <alignment vertical="center"/>
    </xf>
    <xf applyAlignment="true" applyBorder="false" applyFill="false" applyFont="true" applyNumberFormat="false" applyProtection="false" borderId="247" fillId="0" fontId="4" numFmtId="0" xfId="0">
      <alignment horizontal="center" vertical="bottom"/>
    </xf>
    <xf applyAlignment="true" applyBorder="false" applyFill="false" applyFont="true" applyNumberFormat="false" applyProtection="false" borderId="233" fillId="0" fontId="4" numFmtId="0" xfId="0">
      <alignment horizontal="right" vertical="center"/>
    </xf>
    <xf applyAlignment="true" applyBorder="false" applyFill="false" applyFont="true" applyNumberFormat="true" applyProtection="false" borderId="236" fillId="0" fontId="7" numFmtId="248" xfId="0">
      <alignment horizontal="center" vertical="center"/>
    </xf>
    <xf applyAlignment="true" applyBorder="false" applyFill="false" applyFont="true" applyNumberFormat="true" applyProtection="false" borderId="233" fillId="0" fontId="4" numFmtId="246" xfId="0">
      <alignment vertical="center"/>
    </xf>
    <xf applyAlignment="true" applyBorder="false" applyFill="false" applyFont="true" applyNumberFormat="true" applyProtection="false" borderId="236" fillId="0" fontId="4" numFmtId="246" xfId="0">
      <alignment vertical="center"/>
    </xf>
    <xf applyAlignment="true" applyBorder="false" applyFill="false" applyFont="true" applyNumberFormat="true" applyProtection="false" borderId="248" fillId="0" fontId="4" numFmtId="248" xfId="0">
      <alignment vertical="center" wrapText="true"/>
    </xf>
    <xf applyAlignment="true" applyBorder="false" applyFill="false" applyFont="true" applyNumberFormat="true" applyProtection="false" borderId="229" fillId="0" fontId="4" numFmtId="245" xfId="0">
      <alignment horizontal="right" vertical="center"/>
    </xf>
    <xf applyAlignment="true" applyBorder="false" applyFill="true" applyFont="true" applyNumberFormat="true" applyProtection="false" borderId="229" fillId="59" fontId="4" numFmtId="246" xfId="0">
      <alignment horizontal="right" vertical="center"/>
    </xf>
    <xf applyAlignment="true" applyBorder="false" applyFill="true" applyFont="true" applyNumberFormat="true" applyProtection="false" borderId="233" fillId="59" fontId="4" numFmtId="246" xfId="0">
      <alignment horizontal="right" vertical="center"/>
    </xf>
    <xf applyAlignment="true" applyBorder="false" applyFill="false" applyFont="true" applyNumberFormat="true" applyProtection="false" borderId="236" fillId="0" fontId="4" numFmtId="250" xfId="0">
      <alignment vertical="center"/>
    </xf>
    <xf applyAlignment="true" applyBorder="false" applyFill="false" applyFont="true" applyNumberFormat="true" applyProtection="false" borderId="234" fillId="0" fontId="4" numFmtId="250" xfId="0">
      <alignment vertical="center"/>
    </xf>
    <xf applyAlignment="true" applyBorder="false" applyFill="false" applyFont="true" applyNumberFormat="true" applyProtection="false" borderId="233" fillId="0" fontId="4" numFmtId="246" xfId="0">
      <alignment vertical="center"/>
    </xf>
    <xf applyAlignment="true" applyBorder="false" applyFill="false" applyFont="true" applyNumberFormat="true" applyProtection="false" borderId="236" fillId="0" fontId="4" numFmtId="250" xfId="0">
      <alignment vertical="center"/>
    </xf>
    <xf applyAlignment="true" applyBorder="false" applyFill="false" applyFont="true" applyNumberFormat="true" applyProtection="false" borderId="234" fillId="0" fontId="4" numFmtId="249" xfId="0">
      <alignment vertical="center"/>
    </xf>
    <xf applyAlignment="true" applyBorder="false" applyFill="false" applyFont="true" applyNumberFormat="true" applyProtection="false" borderId="229" fillId="0" fontId="4" numFmtId="249" xfId="0">
      <alignment vertical="center"/>
    </xf>
    <xf applyAlignment="true" applyBorder="false" applyFill="true" applyFont="true" applyNumberFormat="true" applyProtection="false" borderId="248" fillId="64" fontId="4" numFmtId="248" xfId="0">
      <alignment vertical="center" wrapText="true"/>
    </xf>
    <xf applyAlignment="true" applyBorder="false" applyFill="false" applyFont="true" applyNumberFormat="false" applyProtection="false" borderId="234" fillId="0" fontId="4" numFmtId="0" xfId="0">
      <alignment vertical="center"/>
    </xf>
    <xf applyAlignment="true" applyBorder="false" applyFill="false" applyFont="true" applyNumberFormat="false" applyProtection="false" borderId="235" fillId="0" fontId="4" numFmtId="0" xfId="0">
      <alignment horizontal="center" vertical="center"/>
    </xf>
    <xf applyAlignment="true" applyBorder="false" applyFill="false" applyFont="true" applyNumberFormat="false" applyProtection="false" borderId="238" fillId="0" fontId="4" numFmtId="0" xfId="0">
      <alignment horizontal="center" vertical="center"/>
    </xf>
    <xf applyAlignment="true" applyBorder="false" applyFill="false" applyFont="true" applyNumberFormat="true" applyProtection="false" borderId="229" fillId="0" fontId="4" numFmtId="245" xfId="0">
      <alignment vertical="center"/>
    </xf>
    <xf applyAlignment="true" applyBorder="false" applyFill="false" applyFont="true" applyNumberFormat="false" applyProtection="false" borderId="229" fillId="0" fontId="4" numFmtId="0" xfId="0">
      <alignment horizontal="center" vertical="center"/>
    </xf>
    <xf applyAlignment="true" applyBorder="false" applyFill="false" applyFont="true" applyNumberFormat="true" applyProtection="false" borderId="236" fillId="0" fontId="4" numFmtId="246" xfId="0">
      <alignment vertical="center"/>
    </xf>
    <xf applyAlignment="true" applyBorder="false" applyFill="false" applyFont="true" applyNumberFormat="false" applyProtection="false" borderId="236" fillId="0" fontId="4" numFmtId="0" xfId="0">
      <alignment horizontal="center" vertical="center"/>
    </xf>
    <xf applyAlignment="true" applyBorder="false" applyFill="false" applyFont="true" applyNumberFormat="true" applyProtection="false" borderId="248" fillId="0" fontId="4" numFmtId="248" xfId="0">
      <alignment vertical="center" wrapText="true"/>
    </xf>
    <xf applyAlignment="true" applyBorder="false" applyFill="false" applyFont="true" applyNumberFormat="false" applyProtection="false" borderId="243" fillId="0" fontId="4" numFmtId="0" xfId="0">
      <alignment horizontal="center" vertical="center"/>
    </xf>
    <xf applyAlignment="true" applyBorder="false" applyFill="false" applyFont="true" applyNumberFormat="false" applyProtection="false" borderId="244" fillId="0" fontId="4" numFmtId="0" xfId="0">
      <alignment vertical="center"/>
    </xf>
    <xf applyAlignment="true" applyBorder="false" applyFill="false" applyFont="true" applyNumberFormat="false" applyProtection="false" borderId="235" fillId="0" fontId="4" numFmtId="0" xfId="0">
      <alignment vertical="center"/>
    </xf>
    <xf applyAlignment="true" applyBorder="false" applyFill="false" applyFont="true" applyNumberFormat="false" applyProtection="false" borderId="249" fillId="0" fontId="4" numFmtId="0" xfId="0">
      <alignment horizontal="right" vertical="center"/>
    </xf>
    <xf applyAlignment="true" applyBorder="false" applyFill="false" applyFont="true" applyNumberFormat="true" applyProtection="false" borderId="243" fillId="0" fontId="4" numFmtId="246" xfId="0">
      <alignment vertical="center"/>
    </xf>
    <xf applyAlignment="true" applyBorder="false" applyFill="false" applyFont="true" applyNumberFormat="false" applyProtection="false" borderId="250" fillId="0" fontId="4" numFmtId="0" xfId="0">
      <alignment horizontal="center" vertical="center"/>
    </xf>
    <xf applyAlignment="true" applyBorder="false" applyFill="false" applyFont="true" applyNumberFormat="false" applyProtection="false" borderId="251" fillId="0" fontId="4" numFmtId="0" xfId="0">
      <alignment vertical="center"/>
    </xf>
    <xf applyAlignment="true" applyBorder="false" applyFill="false" applyFont="true" applyNumberFormat="false" applyProtection="false" borderId="238" fillId="0" fontId="4" numFmtId="0" xfId="0">
      <alignment vertical="center"/>
    </xf>
    <xf applyAlignment="true" applyBorder="false" applyFill="false" applyFont="true" applyNumberFormat="false" applyProtection="false" borderId="244" fillId="0" fontId="4" numFmtId="0" xfId="0">
      <alignment vertical="center"/>
    </xf>
    <xf applyAlignment="true" applyBorder="false" applyFill="false" applyFont="true" applyNumberFormat="false" applyProtection="false" borderId="235" fillId="0" fontId="4" numFmtId="0" xfId="0">
      <alignment vertical="center"/>
    </xf>
    <xf applyAlignment="true" applyBorder="false" applyFill="false" applyFont="true" applyNumberFormat="true" applyProtection="false" borderId="235" fillId="0" fontId="4" numFmtId="250" xfId="0">
      <alignment vertical="center"/>
    </xf>
    <xf applyAlignment="true" applyBorder="false" applyFill="false" applyFont="true" applyNumberFormat="false" applyProtection="false" borderId="233" fillId="0" fontId="4" numFmtId="0" xfId="0">
      <alignment vertical="center"/>
    </xf>
    <xf applyAlignment="true" applyBorder="false" applyFill="false" applyFont="true" applyNumberFormat="false" applyProtection="false" borderId="236" fillId="0" fontId="4" numFmtId="0" xfId="0">
      <alignment horizontal="center" vertical="center"/>
    </xf>
    <xf applyAlignment="true" applyBorder="false" applyFill="false" applyFont="true" applyNumberFormat="false" applyProtection="false" borderId="234" fillId="0" fontId="4" numFmtId="0" xfId="0">
      <alignment horizontal="right" vertical="center"/>
    </xf>
    <xf applyAlignment="true" applyBorder="false" applyFill="false" applyFont="true" applyNumberFormat="true" applyProtection="false" borderId="238" fillId="0" fontId="4" numFmtId="245" xfId="0">
      <alignment horizontal="right" vertical="center"/>
    </xf>
    <xf applyAlignment="true" applyBorder="false" applyFill="true" applyFont="true" applyNumberFormat="true" applyProtection="false" borderId="244" fillId="61" fontId="4" numFmtId="245" xfId="0">
      <alignment vertical="center"/>
    </xf>
    <xf applyAlignment="true" applyBorder="false" applyFill="false" applyFont="true" applyNumberFormat="false" applyProtection="false" borderId="234" fillId="0" fontId="4" numFmtId="0" xfId="0">
      <alignment horizontal="right" vertical="center"/>
    </xf>
    <xf applyAlignment="true" applyBorder="false" applyFill="false" applyFont="true" applyNumberFormat="false" applyProtection="false" borderId="229" fillId="0" fontId="4" numFmtId="0" xfId="0">
      <alignment horizontal="right" vertical="center"/>
    </xf>
    <xf applyAlignment="true" applyBorder="false" applyFill="true" applyFont="true" applyNumberFormat="true" applyProtection="false" borderId="244" fillId="62" fontId="4" numFmtId="245" xfId="0">
      <alignment vertical="center"/>
    </xf>
    <xf applyAlignment="true" applyBorder="false" applyFill="false" applyFont="true" applyNumberFormat="false" applyProtection="false" borderId="243" fillId="0" fontId="4" numFmtId="0" xfId="0">
      <alignment vertical="center"/>
    </xf>
    <xf applyAlignment="true" applyBorder="false" applyFill="false" applyFont="true" applyNumberFormat="false" applyProtection="false" borderId="244" fillId="0" fontId="4" numFmtId="0" xfId="0">
      <alignment horizontal="right" vertical="center"/>
    </xf>
    <xf applyAlignment="true" applyBorder="false" applyFill="false" applyFont="true" applyNumberFormat="false" applyProtection="false" borderId="235" fillId="0" fontId="4" numFmtId="0" xfId="0">
      <alignment horizontal="right" vertical="center"/>
    </xf>
    <xf applyAlignment="true" applyBorder="false" applyFill="false" applyFont="true" applyNumberFormat="true" applyProtection="false" borderId="235" fillId="0" fontId="4" numFmtId="245" xfId="0">
      <alignment horizontal="right" vertical="center"/>
    </xf>
    <xf applyAlignment="true" applyBorder="false" applyFill="false" applyFont="true" applyNumberFormat="true" applyProtection="false" borderId="234" fillId="0" fontId="4" numFmtId="248" xfId="0">
      <alignment vertical="center"/>
    </xf>
    <xf applyAlignment="true" applyBorder="false" applyFill="false" applyFont="true" applyNumberFormat="false" applyProtection="false" borderId="241" fillId="0" fontId="4" numFmtId="0" xfId="0">
      <alignment horizontal="center" vertical="center" wrapText="true"/>
    </xf>
    <xf applyAlignment="true" applyBorder="false" applyFill="false" applyFont="true" applyNumberFormat="false" applyProtection="false" borderId="236" fillId="0" fontId="4" numFmtId="0" xfId="0">
      <alignment horizontal="center" vertical="center" wrapText="true"/>
    </xf>
    <xf applyAlignment="true" applyBorder="false" applyFill="false" applyFont="true" applyNumberFormat="true" applyProtection="false" borderId="242" fillId="0" fontId="4" numFmtId="245" xfId="0">
      <alignment vertical="center"/>
    </xf>
    <xf applyAlignment="true" applyBorder="false" applyFill="false" applyFont="true" applyNumberFormat="true" applyProtection="false" borderId="241" fillId="0" fontId="4" numFmtId="246" xfId="0">
      <alignment vertical="center"/>
    </xf>
    <xf applyAlignment="true" applyBorder="false" applyFill="false" applyFont="true" applyNumberFormat="false" applyProtection="false" borderId="24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250" xfId="0">
      <alignment vertical="center"/>
    </xf>
    <xf applyAlignment="true" applyBorder="false" applyFill="false" applyFont="true" applyNumberFormat="false" applyProtection="false" borderId="245" fillId="0" fontId="4" numFmtId="0" xfId="0">
      <alignment horizontal="center" vertical="center"/>
    </xf>
    <xf applyAlignment="true" applyBorder="false" applyFill="false" applyFont="true" applyNumberFormat="false" applyProtection="false" borderId="245" fillId="0" fontId="4" numFmtId="0" xfId="0">
      <alignment horizontal="center" vertical="center"/>
    </xf>
    <xf applyAlignment="true" applyBorder="false" applyFill="false" applyFont="true" applyNumberFormat="false" applyProtection="false" borderId="252" fillId="0" fontId="4" numFmtId="0" xfId="0">
      <alignment horizontal="center" vertical="center" wrapText="true"/>
    </xf>
    <xf applyAlignment="true" applyBorder="false" applyFill="false" applyFont="true" applyNumberFormat="false" applyProtection="false" borderId="252" fillId="0" fontId="4" numFmtId="0" xfId="0">
      <alignment vertical="center"/>
    </xf>
    <xf applyAlignment="true" applyBorder="false" applyFill="false" applyFont="true" applyNumberFormat="true" applyProtection="false" borderId="236" fillId="0" fontId="7" numFmtId="246" xfId="0">
      <alignment horizontal="center" vertical="center"/>
    </xf>
    <xf applyAlignment="true" applyBorder="false" applyFill="false" applyFont="true" applyNumberFormat="true" applyProtection="false" borderId="253" fillId="0" fontId="4" numFmtId="245" xfId="0">
      <alignment vertical="center"/>
    </xf>
    <xf applyAlignment="true" applyBorder="false" applyFill="false" applyFont="true" applyNumberFormat="true" applyProtection="false" borderId="252" fillId="0" fontId="4" numFmtId="246" xfId="0">
      <alignment vertical="center"/>
    </xf>
    <xf applyAlignment="true" applyBorder="false" applyFill="false" applyFont="true" applyNumberFormat="false" applyProtection="false" borderId="253" fillId="0" fontId="4" numFmtId="0" xfId="0">
      <alignment horizontal="right" vertical="center"/>
    </xf>
    <xf applyAlignment="true" applyBorder="false" applyFill="false" applyFont="true" applyNumberFormat="false" applyProtection="false" borderId="245" fillId="0" fontId="4" numFmtId="0" xfId="0">
      <alignment horizontal="right" vertical="center"/>
    </xf>
    <xf applyAlignment="true" applyBorder="false" applyFill="false" applyFont="true" applyNumberFormat="true" applyProtection="false" borderId="235" fillId="0" fontId="4" numFmtId="248" xfId="0">
      <alignment vertical="center"/>
    </xf>
    <xf applyAlignment="true" applyBorder="false" applyFill="false" applyFont="true" applyNumberFormat="false" applyProtection="false" borderId="241" fillId="0" fontId="4" numFmtId="0" xfId="0">
      <alignment horizontal="center" vertical="center"/>
    </xf>
    <xf applyAlignment="true" applyBorder="false" applyFill="false" applyFont="true" applyNumberFormat="false" applyProtection="false" borderId="254" fillId="0" fontId="4" numFmtId="0" xfId="0">
      <alignment horizontal="center" vertical="center"/>
    </xf>
    <xf applyAlignment="true" applyBorder="false" applyFill="false" applyFont="true" applyNumberFormat="true" applyProtection="false" borderId="236" fillId="0" fontId="11" numFmtId="246" xfId="0">
      <alignment vertical="bottom"/>
    </xf>
    <xf applyAlignment="true" applyBorder="false" applyFill="false" applyFont="true" applyNumberFormat="true" applyProtection="false" borderId="241" fillId="0" fontId="4" numFmtId="250" xfId="0">
      <alignment vertical="center"/>
    </xf>
    <xf applyAlignment="true" applyBorder="false" applyFill="false" applyFont="true" applyNumberFormat="false" applyProtection="false" borderId="236" fillId="0" fontId="4" numFmtId="0" xfId="0">
      <alignment vertical="center"/>
    </xf>
    <xf applyAlignment="true" applyBorder="false" applyFill="false" applyFont="true" applyNumberFormat="true" applyProtection="false" borderId="236" fillId="0" fontId="11" numFmtId="246" xfId="0">
      <alignment vertical="bottom"/>
    </xf>
    <xf applyAlignment="true" applyBorder="false" applyFill="false" applyFont="true" applyNumberFormat="true" applyProtection="false" borderId="241" fillId="0" fontId="4" numFmtId="250" xfId="0">
      <alignment vertical="center"/>
    </xf>
    <xf applyAlignment="true" applyBorder="false" applyFill="false" applyFont="true" applyNumberFormat="true" applyProtection="false" borderId="243" fillId="0" fontId="4" numFmtId="246" xfId="0">
      <alignment vertical="center"/>
    </xf>
    <xf applyAlignment="true" applyBorder="false" applyFill="false" applyFont="true" applyNumberFormat="true" applyProtection="false" borderId="236" fillId="0" fontId="4" numFmtId="246" xfId="0">
      <alignment vertical="center"/>
    </xf>
    <xf applyAlignment="true" applyBorder="false" applyFill="false" applyFont="true" applyNumberFormat="true" applyProtection="false" borderId="241" fillId="0" fontId="4" numFmtId="246" xfId="0">
      <alignment vertical="center"/>
    </xf>
    <xf applyAlignment="true" applyBorder="false" applyFill="true" applyFont="true" applyNumberFormat="false" applyProtection="false" borderId="235" fillId="62" fontId="4" numFmtId="0" xfId="0">
      <alignment horizontal="center" vertical="center"/>
    </xf>
    <xf applyAlignment="true" applyBorder="false" applyFill="true" applyFont="true" applyNumberFormat="true" applyProtection="false" borderId="235" fillId="59" fontId="4" numFmtId="246" xfId="0">
      <alignment horizontal="right" vertical="center"/>
    </xf>
    <xf applyAlignment="true" applyBorder="false" applyFill="true" applyFont="true" applyNumberFormat="true" applyProtection="false" borderId="243" fillId="59" fontId="4" numFmtId="246" xfId="0">
      <alignment horizontal="right" vertical="center"/>
    </xf>
    <xf applyAlignment="true" applyBorder="false" applyFill="false" applyFont="true" applyNumberFormat="true" applyProtection="false" borderId="236" fillId="0" fontId="4" numFmtId="248" xfId="0">
      <alignment vertical="center"/>
    </xf>
    <xf applyAlignment="true" applyBorder="false" applyFill="false" applyFont="true" applyNumberFormat="true" applyProtection="false" borderId="0" fillId="0" fontId="4" numFmtId="248" xfId="0">
      <alignment horizontal="center" vertical="bottom"/>
    </xf>
    <xf applyAlignment="true" applyBorder="false" applyFill="false" applyFont="true" applyNumberFormat="true" applyProtection="false" borderId="0" fillId="0" fontId="4" numFmtId="245" xfId="0">
      <alignment vertical="center"/>
    </xf>
    <xf applyAlignment="true" applyBorder="false" applyFill="false" applyFont="true" applyNumberFormat="true" applyProtection="false" borderId="0" fillId="0" fontId="4" numFmtId="245" xfId="0">
      <alignment vertical="center"/>
    </xf>
    <xf applyAlignment="true" applyBorder="false" applyFill="false" applyFont="true" applyNumberFormat="true" applyProtection="false" borderId="0" fillId="0" fontId="4" numFmtId="248" xfId="0">
      <alignment vertical="center"/>
    </xf>
    <xf applyAlignment="true" applyBorder="false" applyFill="true" applyFont="true" applyNumberFormat="false" applyProtection="false" borderId="236" fillId="63" fontId="5" numFmtId="0" xfId="0">
      <alignment horizontal="center" vertical="center"/>
    </xf>
    <xf applyAlignment="true" applyBorder="false" applyFill="true" applyFont="true" applyNumberFormat="true" applyProtection="false" borderId="236" fillId="63" fontId="4" numFmtId="252" xfId="0">
      <alignment vertical="center"/>
    </xf>
    <xf applyAlignment="true" applyBorder="false" applyFill="true" applyFont="true" applyNumberFormat="true" applyProtection="false" borderId="236" fillId="63" fontId="4" numFmtId="246" xfId="0">
      <alignment vertical="center"/>
    </xf>
    <xf applyAlignment="true" applyBorder="false" applyFill="true" applyFont="true" applyNumberFormat="false" applyProtection="false" borderId="0" fillId="65" fontId="6" numFmtId="0" xfId="0">
      <alignment horizontal="center" vertical="center"/>
    </xf>
    <xf applyAlignment="true" applyBorder="false" applyFill="true" applyFont="true" applyNumberFormat="false" applyProtection="false" borderId="236" fillId="63" fontId="4" numFmtId="0" xfId="0">
      <alignment horizontal="center" vertical="center"/>
    </xf>
    <xf applyAlignment="true" applyBorder="false" applyFill="true" applyFont="true" applyNumberFormat="false" applyProtection="false" borderId="229" fillId="65" fontId="6" numFmtId="0" xfId="0">
      <alignment horizontal="center" vertical="center"/>
    </xf>
    <xf applyAlignment="true" applyBorder="false" applyFill="true" applyFont="true" applyNumberFormat="false" applyProtection="false" borderId="233" fillId="65" fontId="6" numFmtId="0" xfId="0">
      <alignment horizontal="center" vertical="center"/>
    </xf>
    <xf applyAlignment="true" applyBorder="false" applyFill="true" applyFont="true" applyNumberFormat="false" applyProtection="false" borderId="236" fillId="65" fontId="6" numFmtId="0" xfId="0">
      <alignment vertical="center"/>
    </xf>
    <xf applyAlignment="true" applyBorder="false" applyFill="true" applyFont="true" applyNumberFormat="false" applyProtection="false" borderId="235" fillId="65" fontId="6" numFmtId="0" xfId="0">
      <alignment horizontal="center" vertical="center"/>
    </xf>
    <xf applyAlignment="true" applyBorder="false" applyFill="true" applyFont="true" applyNumberFormat="false" applyProtection="false" borderId="236" fillId="65" fontId="6" numFmtId="0" xfId="0">
      <alignment vertical="center"/>
    </xf>
    <xf applyAlignment="true" applyBorder="false" applyFill="true" applyFont="true" applyNumberFormat="true" applyProtection="false" borderId="236" fillId="63" fontId="4" numFmtId="252" xfId="0">
      <alignment horizontal="right" vertical="center"/>
    </xf>
    <xf applyAlignment="true" applyBorder="false" applyFill="true" applyFont="true" applyNumberFormat="true" applyProtection="false" borderId="236" fillId="63" fontId="4" numFmtId="246" xfId="0">
      <alignment horizontal="right" vertical="center"/>
    </xf>
    <xf applyAlignment="true" applyBorder="false" applyFill="false" applyFont="true" applyNumberFormat="false" applyProtection="false" borderId="234" fillId="0" fontId="4" numFmtId="0" xfId="0">
      <alignment horizontal="center" vertical="center"/>
    </xf>
    <xf applyAlignment="true" applyBorder="false" applyFill="false" applyFont="true" applyNumberFormat="false" applyProtection="false" borderId="236" fillId="0" fontId="4" numFmtId="0" xfId="0">
      <alignment vertical="center" wrapText="true"/>
    </xf>
    <xf applyAlignment="true" applyBorder="false" applyFill="true" applyFont="true" applyNumberFormat="true" applyProtection="false" borderId="236" fillId="66" fontId="4" numFmtId="252" xfId="0">
      <alignment vertical="center"/>
    </xf>
    <xf applyAlignment="true" applyBorder="false" applyFill="true" applyFont="true" applyNumberFormat="true" applyProtection="false" borderId="236" fillId="66" fontId="4" numFmtId="246" xfId="0">
      <alignment vertical="center"/>
    </xf>
    <xf applyAlignment="true" applyBorder="false" applyFill="false" applyFont="true" applyNumberFormat="false" applyProtection="false" borderId="244" fillId="0" fontId="4" numFmtId="0" xfId="0">
      <alignment horizontal="center" vertical="center"/>
    </xf>
    <xf applyAlignment="true" applyBorder="false" applyFill="false" applyFont="true" applyNumberFormat="false" applyProtection="false" borderId="235" fillId="0" fontId="4" numFmtId="0" xfId="0">
      <alignment horizontal="center" vertical="center"/>
    </xf>
    <xf applyAlignment="true" applyBorder="false" applyFill="false" applyFont="true" applyNumberFormat="false" applyProtection="false" borderId="241" fillId="0" fontId="4" numFmtId="0" xfId="0">
      <alignment horizontal="center" vertical="center"/>
    </xf>
    <xf applyAlignment="true" applyBorder="false" applyFill="true" applyFont="true" applyNumberFormat="true" applyProtection="false" borderId="233" fillId="58" fontId="6" numFmtId="246" xfId="0">
      <alignment horizontal="center" vertical="center" wrapText="true"/>
    </xf>
    <xf applyAlignment="true" applyBorder="false" applyFill="true" applyFont="true" applyNumberFormat="true" applyProtection="false" borderId="236" fillId="58" fontId="6" numFmtId="246" xfId="0">
      <alignment horizontal="center" vertical="center" wrapText="true"/>
    </xf>
    <xf applyAlignment="true" applyBorder="false" applyFill="true" applyFont="true" applyNumberFormat="false" applyProtection="false" borderId="235" fillId="58" fontId="6" numFmtId="0" xfId="0">
      <alignment horizontal="center" vertical="center" wrapText="true"/>
    </xf>
    <xf applyAlignment="true" applyBorder="false" applyFill="false" applyFont="true" applyNumberFormat="false" applyProtection="false" borderId="255" fillId="0" fontId="4" numFmtId="0" xfId="0">
      <alignment horizontal="center" vertical="bottom"/>
    </xf>
    <xf applyAlignment="true" applyBorder="false" applyFill="false" applyFont="true" applyNumberFormat="false" applyProtection="false" borderId="236" fillId="0" fontId="4" numFmtId="0" xfId="0">
      <alignment horizontal="center" vertical="bottom"/>
    </xf>
    <xf applyAlignment="true" applyBorder="false" applyFill="false" applyFont="true" applyNumberFormat="false" applyProtection="false" borderId="242" fillId="0" fontId="4" numFmtId="0" xfId="0">
      <alignment horizontal="right" vertical="center"/>
    </xf>
    <xf applyAlignment="true" applyBorder="false" applyFill="false" applyFont="true" applyNumberFormat="false" applyProtection="false" borderId="236" fillId="0" fontId="4" numFmtId="0" xfId="0">
      <alignment horizontal="right" vertical="center"/>
    </xf>
    <xf applyAlignment="true" applyBorder="false" applyFill="false" applyFont="true" applyNumberFormat="false" applyProtection="false" borderId="237" fillId="0" fontId="4" numFmtId="0" xfId="0">
      <alignment horizontal="right" vertical="center"/>
    </xf>
    <xf applyAlignment="true" applyBorder="false" applyFill="false" applyFont="true" applyNumberFormat="false" applyProtection="false" borderId="232" fillId="0" fontId="7" numFmtId="0" xfId="0">
      <alignment horizontal="center" vertical="center"/>
    </xf>
    <xf applyAlignment="true" applyBorder="false" applyFill="false" applyFont="true" applyNumberFormat="true" applyProtection="false" borderId="234" fillId="0" fontId="4" numFmtId="245" xfId="0">
      <alignment vertical="center"/>
    </xf>
    <xf applyAlignment="true" applyBorder="false" applyFill="false" applyFont="true" applyNumberFormat="true" applyProtection="false" borderId="229" fillId="0" fontId="4" numFmtId="253" xfId="0">
      <alignment vertical="center"/>
    </xf>
    <xf applyAlignment="true" applyBorder="false" applyFill="false" applyFont="true" applyNumberFormat="true" applyProtection="false" borderId="0" fillId="0" fontId="4" numFmtId="246" xfId="0">
      <alignment vertical="bottom"/>
    </xf>
    <xf applyAlignment="true" applyBorder="false" applyFill="true" applyFont="true" applyNumberFormat="true" applyProtection="false" borderId="229" fillId="67" fontId="4" numFmtId="245" xfId="0">
      <alignment vertical="center"/>
    </xf>
    <xf applyAlignment="true" applyBorder="false" applyFill="true" applyFont="true" applyNumberFormat="false" applyProtection="false" borderId="229" fillId="67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229" fillId="0" fontId="4" numFmtId="248" xfId="0">
      <alignment vertical="center"/>
    </xf>
    <xf applyAlignment="true" applyBorder="false" applyFill="true" applyFont="true" applyNumberFormat="false" applyProtection="false" borderId="0" fillId="64" fontId="4" numFmtId="0" xfId="0">
      <alignment horizontal="center" vertical="center" wrapText="true"/>
    </xf>
    <xf applyAlignment="true" applyBorder="false" applyFill="true" applyFont="true" applyNumberFormat="false" applyProtection="false" borderId="236" fillId="64" fontId="4" numFmtId="0" xfId="0">
      <alignment horizontal="center" vertical="center" wrapText="true"/>
    </xf>
    <xf applyAlignment="true" applyBorder="false" applyFill="false" applyFont="true" applyNumberFormat="false" applyProtection="false" borderId="237" fillId="0" fontId="4" numFmtId="0" xfId="0">
      <alignment vertical="center"/>
    </xf>
    <xf applyAlignment="true" applyBorder="false" applyFill="false" applyFont="true" applyNumberFormat="false" applyProtection="false" borderId="236" fillId="0" fontId="7" numFmtId="0" xfId="0">
      <alignment vertical="center"/>
    </xf>
    <xf applyAlignment="true" applyBorder="false" applyFill="false" applyFont="true" applyNumberFormat="false" applyProtection="false" borderId="255" fillId="0" fontId="4" numFmtId="0" xfId="0">
      <alignment horizontal="center" vertical="center" wrapText="true"/>
    </xf>
    <xf applyAlignment="true" applyBorder="false" applyFill="false" applyFont="true" applyNumberFormat="false" applyProtection="false" borderId="256" fillId="0" fontId="4" numFmtId="0" xfId="0">
      <alignment horizontal="right" vertical="center"/>
    </xf>
    <xf applyAlignment="true" applyBorder="false" applyFill="false" applyFont="true" applyNumberFormat="false" applyProtection="false" borderId="246" fillId="0" fontId="4" numFmtId="0" xfId="0">
      <alignment horizontal="right" vertical="center"/>
    </xf>
    <xf applyAlignment="true" applyBorder="false" applyFill="false" applyFont="true" applyNumberFormat="true" applyProtection="false" borderId="229" fillId="0" fontId="4" numFmtId="244" xfId="0">
      <alignment vertical="center"/>
    </xf>
    <xf applyAlignment="true" applyBorder="false" applyFill="false" applyFont="true" applyNumberFormat="true" applyProtection="false" borderId="229" fillId="0" fontId="4" numFmtId="246" xfId="0">
      <alignment vertical="center"/>
    </xf>
    <xf applyAlignment="true" applyBorder="false" applyFill="false" applyFont="true" applyNumberFormat="false" applyProtection="false" borderId="242" fillId="0" fontId="4" numFmtId="0" xfId="0">
      <alignment horizontal="right" vertical="center"/>
    </xf>
    <xf applyAlignment="true" applyBorder="false" applyFill="false" applyFont="true" applyNumberFormat="false" applyProtection="false" borderId="249" fillId="0" fontId="4" numFmtId="0" xfId="0">
      <alignment vertical="center"/>
    </xf>
    <xf applyAlignment="true" applyBorder="false" applyFill="false" applyFont="true" applyNumberFormat="false" applyProtection="false" borderId="241" fillId="0" fontId="4" numFmtId="0" xfId="0">
      <alignment horizontal="center" vertical="center"/>
    </xf>
    <xf applyAlignment="true" applyBorder="false" applyFill="false" applyFont="true" applyNumberFormat="false" applyProtection="false" borderId="253" fillId="0" fontId="4" numFmtId="0" xfId="0">
      <alignment horizontal="right" vertical="center"/>
    </xf>
    <xf applyAlignment="true" applyBorder="false" applyFill="false" applyFont="true" applyNumberFormat="false" applyProtection="false" borderId="241" fillId="0" fontId="4" numFmtId="0" xfId="0">
      <alignment horizontal="right" vertical="center"/>
    </xf>
    <xf applyAlignment="true" applyBorder="false" applyFill="false" applyFont="true" applyNumberFormat="true" applyProtection="false" borderId="241" fillId="0" fontId="4" numFmtId="245" xfId="0">
      <alignment horizontal="right" vertical="center"/>
    </xf>
    <xf applyAlignment="true" applyBorder="false" applyFill="false" applyFont="true" applyNumberFormat="true" applyProtection="false" borderId="236" fillId="0" fontId="4" numFmtId="248" xfId="0">
      <alignment vertical="center"/>
    </xf>
    <xf applyAlignment="true" applyBorder="false" applyFill="true" applyFont="true" applyNumberFormat="false" applyProtection="false" borderId="245" fillId="61" fontId="4" numFmtId="0" xfId="0">
      <alignment horizontal="center" vertical="center"/>
    </xf>
    <xf applyAlignment="true" applyBorder="false" applyFill="true" applyFont="true" applyNumberFormat="true" applyProtection="false" borderId="245" fillId="59" fontId="4" numFmtId="246" xfId="0">
      <alignment vertical="center"/>
    </xf>
    <xf applyAlignment="true" applyBorder="false" applyFill="false" applyFont="true" applyNumberFormat="false" applyProtection="false" borderId="254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24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229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257" fillId="68" fontId="2" numFmtId="0" xfId="0">
      <alignment horizontal="center" vertical="center"/>
    </xf>
    <xf applyAlignment="true" applyBorder="false" applyFill="true" applyFont="true" applyNumberFormat="false" applyProtection="false" borderId="257" fillId="68" fontId="2" numFmtId="0" xfId="0">
      <alignment horizontal="center" vertical="center"/>
    </xf>
    <xf applyAlignment="true" applyBorder="false" applyFill="true" applyFont="true" applyNumberFormat="false" applyProtection="false" borderId="257" fillId="68" fontId="2" numFmtId="0" xfId="0">
      <alignment horizontal="center" vertical="center" wrapText="true"/>
    </xf>
    <xf applyAlignment="true" applyBorder="false" applyFill="true" applyFont="true" applyNumberFormat="true" applyProtection="false" borderId="257" fillId="68" fontId="2" numFmtId="254" xfId="0">
      <alignment horizontal="center" vertical="center"/>
    </xf>
    <xf applyAlignment="true" applyBorder="false" applyFill="true" applyFont="true" applyNumberFormat="true" applyProtection="false" borderId="257" fillId="68" fontId="2" numFmtId="255" xfId="0">
      <alignment horizontal="center" vertical="center" wrapText="true"/>
    </xf>
    <xf applyAlignment="true" applyBorder="false" applyFill="true" applyFont="true" applyNumberFormat="false" applyProtection="false" borderId="257" fillId="68" fontId="6" numFmtId="0" xfId="0">
      <alignment horizontal="center" vertical="center"/>
    </xf>
    <xf applyAlignment="true" applyBorder="false" applyFill="true" applyFont="true" applyNumberFormat="false" applyProtection="false" borderId="258" fillId="68" fontId="6" numFmtId="0" xfId="0">
      <alignment horizontal="center" vertical="center"/>
    </xf>
    <xf applyAlignment="true" applyBorder="false" applyFill="true" applyFont="true" applyNumberFormat="true" applyProtection="false" borderId="257" fillId="68" fontId="2" numFmtId="255" xfId="0">
      <alignment horizontal="center" vertical="center"/>
    </xf>
    <xf applyAlignment="true" applyBorder="false" applyFill="true" applyFont="true" applyNumberFormat="false" applyProtection="false" borderId="257" fillId="68" fontId="6" numFmtId="0" xfId="0">
      <alignment horizontal="center" vertical="center" wrapText="true"/>
    </xf>
    <xf applyAlignment="true" applyBorder="false" applyFill="false" applyFont="true" applyNumberFormat="false" applyProtection="false" borderId="257" fillId="0" fontId="4" numFmtId="0" xfId="0">
      <alignment horizontal="center" vertical="center"/>
    </xf>
    <xf applyAlignment="true" applyBorder="false" applyFill="false" applyFont="true" applyNumberFormat="false" applyProtection="false" borderId="259" fillId="0" fontId="11" numFmtId="0" xfId="0">
      <alignment horizontal="center" vertical="bottom"/>
    </xf>
    <xf applyAlignment="true" applyBorder="false" applyFill="false" applyFont="true" applyNumberFormat="false" applyProtection="false" borderId="260" fillId="0" fontId="11" numFmtId="0" xfId="0">
      <alignment horizontal="center" vertical="center"/>
    </xf>
    <xf applyAlignment="true" applyBorder="false" applyFill="false" applyFont="true" applyNumberFormat="true" applyProtection="false" borderId="260" fillId="0" fontId="4" numFmtId="256" xfId="0">
      <alignment horizontal="center" vertical="center"/>
    </xf>
    <xf applyAlignment="true" applyBorder="false" applyFill="false" applyFont="true" applyNumberFormat="true" applyProtection="false" borderId="260" fillId="0" fontId="4" numFmtId="256" xfId="0">
      <alignment horizontal="center" vertical="center"/>
    </xf>
    <xf applyAlignment="true" applyBorder="false" applyFill="false" applyFont="true" applyNumberFormat="false" applyProtection="false" borderId="257" fillId="0" fontId="4" numFmtId="0" xfId="0">
      <alignment vertical="center"/>
    </xf>
    <xf applyAlignment="true" applyBorder="false" applyFill="false" applyFont="true" applyNumberFormat="true" applyProtection="false" borderId="257" fillId="0" fontId="4" numFmtId="257" xfId="0">
      <alignment vertical="center"/>
    </xf>
    <xf applyAlignment="true" applyBorder="false" applyFill="false" applyFont="true" applyNumberFormat="true" applyProtection="false" borderId="261" fillId="0" fontId="4" numFmtId="255" xfId="0">
      <alignment vertical="center"/>
    </xf>
    <xf applyAlignment="true" applyBorder="false" applyFill="false" applyFont="true" applyNumberFormat="true" applyProtection="false" borderId="257" fillId="0" fontId="4" numFmtId="258" xfId="0">
      <alignment vertical="center"/>
    </xf>
    <xf applyAlignment="true" applyBorder="false" applyFill="false" applyFont="true" applyNumberFormat="true" applyProtection="false" borderId="262" fillId="0" fontId="4" numFmtId="255" xfId="0">
      <alignment vertical="center"/>
    </xf>
    <xf applyAlignment="true" applyBorder="false" applyFill="true" applyFont="true" applyNumberFormat="true" applyProtection="false" borderId="257" fillId="69" fontId="4" numFmtId="255" xfId="0">
      <alignment horizontal="right" vertical="center"/>
    </xf>
    <xf applyAlignment="true" applyBorder="false" applyFill="true" applyFont="true" applyNumberFormat="true" applyProtection="false" borderId="257" fillId="70" fontId="4" numFmtId="255" xfId="0">
      <alignment vertical="center"/>
    </xf>
    <xf applyAlignment="true" applyBorder="false" applyFill="false" applyFont="true" applyNumberFormat="true" applyProtection="false" borderId="257" fillId="0" fontId="4" numFmtId="258" xfId="0">
      <alignment vertical="center"/>
    </xf>
    <xf applyAlignment="true" applyBorder="false" applyFill="true" applyFont="true" applyNumberFormat="false" applyProtection="false" borderId="257" fillId="70" fontId="4" numFmtId="0" xfId="0">
      <alignment horizontal="center" vertical="center"/>
    </xf>
    <xf applyAlignment="true" applyBorder="false" applyFill="true" applyFont="true" applyNumberFormat="true" applyProtection="false" borderId="257" fillId="69" fontId="4" numFmtId="256" xfId="0">
      <alignment vertical="center"/>
    </xf>
    <xf applyAlignment="true" applyBorder="false" applyFill="true" applyFont="true" applyNumberFormat="true" applyProtection="false" borderId="261" fillId="69" fontId="4" numFmtId="256" xfId="0">
      <alignment vertical="center"/>
    </xf>
    <xf applyAlignment="true" applyBorder="false" applyFill="true" applyFont="true" applyNumberFormat="true" applyProtection="false" borderId="261" fillId="69" fontId="4" numFmtId="259" xfId="0">
      <alignment vertical="center"/>
    </xf>
    <xf applyAlignment="true" applyBorder="false" applyFill="false" applyFont="true" applyNumberFormat="true" applyProtection="false" borderId="257" fillId="0" fontId="4" numFmtId="259" xfId="0">
      <alignment vertical="center"/>
    </xf>
    <xf applyAlignment="true" applyBorder="false" applyFill="false" applyFont="true" applyNumberFormat="true" applyProtection="false" borderId="257" fillId="0" fontId="4" numFmtId="260" xfId="0">
      <alignment vertical="center"/>
    </xf>
    <xf applyAlignment="true" applyBorder="false" applyFill="false" applyFont="true" applyNumberFormat="false" applyProtection="false" borderId="257" fillId="0" fontId="4" numFmtId="0" xfId="0">
      <alignment vertical="center"/>
    </xf>
    <xf applyAlignment="true" applyBorder="false" applyFill="false" applyFont="true" applyNumberFormat="false" applyProtection="false" borderId="257" fillId="0" fontId="4" numFmtId="0" xfId="0">
      <alignment horizontal="center" vertical="center"/>
    </xf>
    <xf applyAlignment="true" applyBorder="false" applyFill="false" applyFont="true" applyNumberFormat="true" applyProtection="false" borderId="260" fillId="0" fontId="4" numFmtId="256" xfId="0">
      <alignment horizontal="center" vertical="center"/>
    </xf>
    <xf applyAlignment="true" applyBorder="false" applyFill="false" applyFont="true" applyNumberFormat="true" applyProtection="false" borderId="257" fillId="0" fontId="4" numFmtId="256" xfId="0">
      <alignment vertical="center"/>
    </xf>
    <xf applyAlignment="true" applyBorder="false" applyFill="false" applyFont="true" applyNumberFormat="false" applyProtection="false" borderId="257" fillId="0" fontId="4" numFmtId="0" xfId="0">
      <alignment horizontal="right" vertical="center"/>
    </xf>
    <xf applyAlignment="true" applyBorder="false" applyFill="true" applyFont="true" applyNumberFormat="true" applyProtection="false" borderId="257" fillId="71" fontId="4" numFmtId="255" xfId="0">
      <alignment vertical="center"/>
    </xf>
    <xf applyAlignment="true" applyBorder="false" applyFill="true" applyFont="true" applyNumberFormat="false" applyProtection="false" borderId="257" fillId="71" fontId="4" numFmtId="0" xfId="0">
      <alignment horizontal="center" vertical="center"/>
    </xf>
    <xf applyAlignment="true" applyBorder="false" applyFill="false" applyFont="true" applyNumberFormat="false" applyProtection="false" borderId="258" fillId="0" fontId="11" numFmtId="0" xfId="0">
      <alignment horizontal="center" vertical="bottom"/>
    </xf>
    <xf applyAlignment="true" applyBorder="false" applyFill="false" applyFont="true" applyNumberFormat="true" applyProtection="false" borderId="0" fillId="0" fontId="11" numFmtId="256" xfId="0">
      <alignment vertical="bottom"/>
    </xf>
    <xf applyAlignment="true" applyBorder="false" applyFill="false" applyFont="true" applyNumberFormat="false" applyProtection="false" borderId="257" fillId="0" fontId="4" numFmtId="0" xfId="0">
      <alignment vertical="center"/>
    </xf>
    <xf applyAlignment="true" applyBorder="false" applyFill="true" applyFont="true" applyNumberFormat="true" applyProtection="false" borderId="257" fillId="72" fontId="4" numFmtId="255" xfId="0">
      <alignment vertical="center"/>
    </xf>
    <xf applyAlignment="true" applyBorder="false" applyFill="true" applyFont="true" applyNumberFormat="false" applyProtection="false" borderId="257" fillId="72" fontId="4" numFmtId="0" xfId="0">
      <alignment horizontal="center" vertical="center"/>
    </xf>
    <xf applyAlignment="true" applyBorder="false" applyFill="false" applyFont="true" applyNumberFormat="true" applyProtection="false" borderId="263" fillId="0" fontId="4" numFmtId="256" xfId="0">
      <alignment vertical="center"/>
    </xf>
    <xf applyAlignment="true" applyBorder="false" applyFill="false" applyFont="true" applyNumberFormat="true" applyProtection="false" borderId="264" fillId="0" fontId="4" numFmtId="256" xfId="0">
      <alignment vertical="center"/>
    </xf>
    <xf applyAlignment="true" applyBorder="false" applyFill="false" applyFont="true" applyNumberFormat="true" applyProtection="false" borderId="264" fillId="0" fontId="11" numFmtId="256" xfId="0">
      <alignment vertical="bottom"/>
    </xf>
    <xf applyAlignment="true" applyBorder="false" applyFill="false" applyFont="true" applyNumberFormat="false" applyProtection="false" borderId="262" fillId="0" fontId="4" numFmtId="0" xfId="0">
      <alignment vertical="center"/>
    </xf>
    <xf applyAlignment="true" applyBorder="false" applyFill="false" applyFont="true" applyNumberFormat="true" applyProtection="false" borderId="265" fillId="0" fontId="4" numFmtId="255" xfId="0">
      <alignment vertical="center"/>
    </xf>
    <xf applyAlignment="true" applyBorder="false" applyFill="false" applyFont="true" applyNumberFormat="false" applyProtection="false" borderId="258" fillId="0" fontId="11" numFmtId="0" xfId="0">
      <alignment horizontal="center" vertical="bottom"/>
    </xf>
    <xf applyAlignment="true" applyBorder="false" applyFill="false" applyFont="true" applyNumberFormat="true" applyProtection="false" borderId="266" fillId="0" fontId="4" numFmtId="256" xfId="0">
      <alignment vertical="center"/>
    </xf>
    <xf applyAlignment="true" applyBorder="false" applyFill="false" applyFont="true" applyNumberFormat="true" applyProtection="false" borderId="257" fillId="0" fontId="4" numFmtId="256" xfId="0">
      <alignment vertical="center"/>
    </xf>
    <xf applyAlignment="true" applyBorder="false" applyFill="false" applyFont="true" applyNumberFormat="false" applyProtection="false" borderId="267" fillId="0" fontId="11" numFmtId="0" xfId="0">
      <alignment horizontal="center" vertical="bottom"/>
    </xf>
    <xf applyAlignment="true" applyBorder="false" applyFill="false" applyFont="true" applyNumberFormat="false" applyProtection="false" borderId="267" fillId="0" fontId="11" numFmtId="0" xfId="0">
      <alignment horizontal="center" vertical="bottom"/>
    </xf>
    <xf applyAlignment="true" applyBorder="false" applyFill="false" applyFont="true" applyNumberFormat="true" applyProtection="false" borderId="268" fillId="0" fontId="4" numFmtId="256" xfId="0">
      <alignment horizontal="center" vertical="center"/>
    </xf>
    <xf applyAlignment="true" applyBorder="false" applyFill="false" applyFont="true" applyNumberFormat="true" applyProtection="false" borderId="263" fillId="0" fontId="4" numFmtId="259" xfId="0">
      <alignment vertical="center"/>
    </xf>
    <xf applyAlignment="true" applyBorder="false" applyFill="false" applyFont="true" applyNumberFormat="false" applyProtection="false" borderId="269" fillId="0" fontId="11" numFmtId="0" xfId="0">
      <alignment horizontal="center" vertical="center"/>
    </xf>
    <xf applyAlignment="true" applyBorder="false" applyFill="false" applyFont="true" applyNumberFormat="false" applyProtection="false" borderId="264" fillId="0" fontId="4" numFmtId="0" xfId="0">
      <alignment horizontal="center" vertical="center"/>
    </xf>
    <xf applyAlignment="true" applyBorder="false" applyFill="false" applyFont="true" applyNumberFormat="false" applyProtection="false" borderId="270" fillId="0" fontId="4" numFmtId="0" xfId="0">
      <alignment horizontal="center" vertical="center"/>
    </xf>
    <xf applyAlignment="true" applyBorder="false" applyFill="false" applyFont="true" applyNumberFormat="false" applyProtection="false" borderId="264" fillId="0" fontId="4" numFmtId="0" xfId="0">
      <alignment vertical="center"/>
    </xf>
    <xf applyAlignment="true" applyBorder="false" applyFill="false" applyFont="true" applyNumberFormat="true" applyProtection="false" borderId="263" fillId="0" fontId="4" numFmtId="257" xfId="0">
      <alignment vertical="center"/>
    </xf>
    <xf applyAlignment="true" applyBorder="false" applyFill="false" applyFont="true" applyNumberFormat="true" applyProtection="false" borderId="271" fillId="0" fontId="4" numFmtId="255" xfId="0">
      <alignment vertical="center"/>
    </xf>
    <xf applyAlignment="true" applyBorder="false" applyFill="false" applyFont="true" applyNumberFormat="true" applyProtection="false" borderId="263" fillId="0" fontId="4" numFmtId="258" xfId="0">
      <alignment vertical="center"/>
    </xf>
    <xf applyAlignment="true" applyBorder="false" applyFill="false" applyFont="true" applyNumberFormat="true" applyProtection="false" borderId="272" fillId="0" fontId="4" numFmtId="255" xfId="0">
      <alignment vertical="center"/>
    </xf>
    <xf applyAlignment="true" applyBorder="false" applyFill="false" applyFont="true" applyNumberFormat="true" applyProtection="false" borderId="273" fillId="0" fontId="4" numFmtId="256" xfId="0">
      <alignment horizontal="right" vertical="center"/>
    </xf>
    <xf applyAlignment="true" applyBorder="false" applyFill="false" applyFont="true" applyNumberFormat="false" applyProtection="false" borderId="273" fillId="0" fontId="4" numFmtId="0" xfId="0">
      <alignment horizontal="right" vertical="center"/>
    </xf>
    <xf applyAlignment="true" applyBorder="false" applyFill="true" applyFont="true" applyNumberFormat="true" applyProtection="false" borderId="263" fillId="69" fontId="4" numFmtId="255" xfId="0">
      <alignment horizontal="right" vertical="center"/>
    </xf>
    <xf applyAlignment="true" applyBorder="false" applyFill="true" applyFont="true" applyNumberFormat="true" applyProtection="false" borderId="263" fillId="71" fontId="4" numFmtId="255" xfId="0">
      <alignment vertical="center"/>
    </xf>
    <xf applyAlignment="true" applyBorder="false" applyFill="true" applyFont="true" applyNumberFormat="false" applyProtection="false" borderId="263" fillId="71" fontId="4" numFmtId="0" xfId="0">
      <alignment horizontal="center" vertical="center"/>
    </xf>
    <xf applyAlignment="true" applyBorder="false" applyFill="true" applyFont="true" applyNumberFormat="true" applyProtection="false" borderId="263" fillId="69" fontId="4" numFmtId="256" xfId="0">
      <alignment vertical="center"/>
    </xf>
    <xf applyAlignment="true" applyBorder="false" applyFill="true" applyFont="true" applyNumberFormat="true" applyProtection="false" borderId="271" fillId="69" fontId="4" numFmtId="256" xfId="0">
      <alignment vertical="center"/>
    </xf>
    <xf applyAlignment="true" applyBorder="false" applyFill="true" applyFont="true" applyNumberFormat="true" applyProtection="false" borderId="264" fillId="69" fontId="4" numFmtId="261" xfId="0">
      <alignment vertical="center"/>
    </xf>
    <xf applyAlignment="true" applyBorder="false" applyFill="false" applyFont="true" applyNumberFormat="true" applyProtection="false" borderId="269" fillId="0" fontId="4" numFmtId="260" xfId="0">
      <alignment horizontal="right" vertical="center"/>
    </xf>
    <xf applyAlignment="true" applyBorder="false" applyFill="false" applyFont="true" applyNumberFormat="false" applyProtection="false" borderId="264" fillId="0" fontId="4" numFmtId="0" xfId="0">
      <alignment horizontal="right" vertical="center"/>
    </xf>
    <xf applyAlignment="true" applyBorder="false" applyFill="false" applyFont="true" applyNumberFormat="true" applyProtection="false" borderId="264" fillId="0" fontId="4" numFmtId="260" xfId="0">
      <alignment horizontal="right" vertical="center"/>
    </xf>
    <xf applyAlignment="true" applyBorder="false" applyFill="false" applyFont="true" applyNumberFormat="false" applyProtection="false" borderId="269" fillId="0" fontId="11" numFmtId="0" xfId="0">
      <alignment horizontal="center" vertical="center"/>
    </xf>
    <xf applyAlignment="true" applyBorder="false" applyFill="false" applyFont="true" applyNumberFormat="false" applyProtection="false" borderId="274" fillId="0" fontId="4" numFmtId="0" xfId="0">
      <alignment horizontal="center" vertical="center"/>
    </xf>
    <xf applyAlignment="true" applyBorder="false" applyFill="false" applyFont="true" applyNumberFormat="false" applyProtection="false" borderId="269" fillId="0" fontId="4" numFmtId="0" xfId="0">
      <alignment vertical="center"/>
    </xf>
    <xf applyAlignment="true" applyBorder="false" applyFill="false" applyFont="true" applyNumberFormat="true" applyProtection="false" borderId="264" fillId="0" fontId="4" numFmtId="257" xfId="0">
      <alignment vertical="center"/>
    </xf>
    <xf applyAlignment="true" applyBorder="false" applyFill="false" applyFont="true" applyNumberFormat="true" applyProtection="false" borderId="264" fillId="0" fontId="4" numFmtId="255" xfId="0">
      <alignment vertical="center"/>
    </xf>
    <xf applyAlignment="true" applyBorder="false" applyFill="false" applyFont="true" applyNumberFormat="true" applyProtection="false" borderId="264" fillId="0" fontId="4" numFmtId="258" xfId="0">
      <alignment vertical="center"/>
    </xf>
    <xf applyAlignment="true" applyBorder="false" applyFill="false" applyFont="true" applyNumberFormat="true" applyProtection="false" borderId="264" fillId="0" fontId="4" numFmtId="255" xfId="0">
      <alignment vertical="center"/>
    </xf>
    <xf applyAlignment="true" applyBorder="false" applyFill="false" applyFont="true" applyNumberFormat="true" applyProtection="false" borderId="264" fillId="0" fontId="4" numFmtId="256" xfId="0">
      <alignment horizontal="right" vertical="center"/>
    </xf>
    <xf applyAlignment="true" applyBorder="false" applyFill="false" applyFont="true" applyNumberFormat="false" applyProtection="false" borderId="264" fillId="0" fontId="4" numFmtId="0" xfId="0">
      <alignment horizontal="right" vertical="center"/>
    </xf>
    <xf applyAlignment="true" applyBorder="false" applyFill="true" applyFont="true" applyNumberFormat="true" applyProtection="false" borderId="264" fillId="69" fontId="4" numFmtId="255" xfId="0">
      <alignment horizontal="right" vertical="center"/>
    </xf>
    <xf applyAlignment="true" applyBorder="false" applyFill="true" applyFont="true" applyNumberFormat="true" applyProtection="false" borderId="264" fillId="71" fontId="4" numFmtId="255" xfId="0">
      <alignment vertical="center"/>
    </xf>
    <xf applyAlignment="true" applyBorder="false" applyFill="true" applyFont="true" applyNumberFormat="false" applyProtection="false" borderId="272" fillId="71" fontId="4" numFmtId="0" xfId="0">
      <alignment horizontal="center" vertical="center"/>
    </xf>
    <xf applyAlignment="true" applyBorder="false" applyFill="true" applyFont="true" applyNumberFormat="true" applyProtection="false" borderId="264" fillId="69" fontId="4" numFmtId="256" xfId="0">
      <alignment vertical="center"/>
    </xf>
    <xf applyAlignment="true" applyBorder="false" applyFill="true" applyFont="true" applyNumberFormat="true" applyProtection="false" borderId="270" fillId="69" fontId="4" numFmtId="26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25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266" fillId="73" fontId="5" numFmtId="0" xfId="0">
      <alignment horizontal="center" vertical="center"/>
    </xf>
    <xf applyAlignment="true" applyBorder="false" applyFill="true" applyFont="true" applyNumberFormat="true" applyProtection="false" borderId="257" fillId="73" fontId="4" numFmtId="262" xfId="0">
      <alignment horizontal="right" vertical="center"/>
    </xf>
    <xf applyAlignment="true" applyBorder="false" applyFill="true" applyFont="true" applyNumberFormat="true" applyProtection="false" borderId="266" fillId="73" fontId="5" numFmtId="25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260" xfId="0">
      <alignment horizontal="right" vertical="center"/>
    </xf>
    <xf applyAlignment="true" applyBorder="false" applyFill="true" applyFont="true" applyNumberFormat="false" applyProtection="false" borderId="257" fillId="73" fontId="4" numFmtId="0" xfId="0">
      <alignment horizontal="center" vertical="center"/>
    </xf>
    <xf applyAlignment="true" applyBorder="false" applyFill="true" applyFont="true" applyNumberFormat="true" applyProtection="false" borderId="257" fillId="73" fontId="4" numFmtId="256" xfId="0">
      <alignment horizontal="right" vertical="center"/>
    </xf>
    <xf applyAlignment="true" applyBorder="false" applyFill="true" applyFont="true" applyNumberFormat="true" applyProtection="false" borderId="0" fillId="69" fontId="4" numFmtId="256" xfId="0">
      <alignment vertical="center"/>
    </xf>
    <xf applyAlignment="true" applyBorder="false" applyFill="true" applyFont="true" applyNumberFormat="true" applyProtection="false" borderId="257" fillId="73" fontId="4" numFmtId="261" xfId="0">
      <alignment horizontal="right" vertical="center"/>
    </xf>
    <xf applyAlignment="true" applyBorder="false" applyFill="false" applyFont="true" applyNumberFormat="true" applyProtection="false" borderId="0" fillId="0" fontId="4" numFmtId="256" xfId="0">
      <alignment horizontal="right" vertical="center"/>
    </xf>
    <xf applyAlignment="true" applyBorder="false" applyFill="true" applyFont="true" applyNumberFormat="false" applyProtection="false" borderId="257" fillId="68" fontId="6" numFmtId="0" xfId="0">
      <alignment horizontal="center" vertical="center"/>
    </xf>
    <xf applyAlignment="true" applyBorder="false" applyFill="true" applyFont="true" applyNumberFormat="true" applyProtection="false" borderId="257" fillId="68" fontId="6" numFmtId="254" xfId="0">
      <alignment horizontal="center" vertical="center"/>
    </xf>
    <xf applyAlignment="true" applyBorder="false" applyFill="true" applyFont="true" applyNumberFormat="true" applyProtection="false" borderId="257" fillId="68" fontId="6" numFmtId="255" xfId="0">
      <alignment horizontal="center" vertical="center" wrapText="true"/>
    </xf>
    <xf applyAlignment="true" applyBorder="false" applyFill="true" applyFont="true" applyNumberFormat="false" applyProtection="false" borderId="0" fillId="68" fontId="6" numFmtId="0" xfId="0">
      <alignment horizontal="center" vertical="center"/>
    </xf>
    <xf applyAlignment="true" applyBorder="false" applyFill="true" applyFont="true" applyNumberFormat="true" applyProtection="false" borderId="262" fillId="68" fontId="6" numFmtId="255" xfId="0">
      <alignment horizontal="center" vertical="center"/>
    </xf>
    <xf applyAlignment="true" applyBorder="false" applyFill="true" applyFont="true" applyNumberFormat="true" applyProtection="false" borderId="257" fillId="68" fontId="6" numFmtId="256" xfId="0">
      <alignment horizontal="center" vertical="center" wrapText="true"/>
    </xf>
    <xf applyAlignment="true" applyBorder="false" applyFill="true" applyFont="true" applyNumberFormat="false" applyProtection="false" borderId="263" fillId="68" fontId="6" numFmtId="0" xfId="0">
      <alignment horizontal="center" vertical="center"/>
    </xf>
    <xf applyAlignment="true" applyBorder="false" applyFill="true" applyFont="true" applyNumberFormat="true" applyProtection="false" borderId="263" fillId="68" fontId="6" numFmtId="254" xfId="0">
      <alignment horizontal="center" vertical="center"/>
    </xf>
    <xf applyAlignment="true" applyBorder="false" applyFill="true" applyFont="true" applyNumberFormat="true" applyProtection="false" borderId="263" fillId="68" fontId="6" numFmtId="255" xfId="0">
      <alignment horizontal="center" vertical="center" wrapText="true"/>
    </xf>
    <xf applyAlignment="true" applyBorder="false" applyFill="true" applyFont="true" applyNumberFormat="true" applyProtection="false" borderId="263" fillId="68" fontId="2" numFmtId="255" xfId="0">
      <alignment horizontal="center" vertical="center" wrapText="true"/>
    </xf>
    <xf applyAlignment="true" applyBorder="false" applyFill="false" applyFont="true" applyNumberFormat="false" applyProtection="false" borderId="261" fillId="0" fontId="4" numFmtId="0" xfId="0">
      <alignment horizontal="center" vertical="center"/>
    </xf>
    <xf applyAlignment="true" applyBorder="false" applyFill="false" applyFont="true" applyNumberFormat="false" applyProtection="false" borderId="264" fillId="0" fontId="4" numFmtId="0" xfId="0">
      <alignment vertical="center"/>
    </xf>
    <xf applyAlignment="true" applyBorder="false" applyFill="false" applyFont="true" applyNumberFormat="false" applyProtection="false" borderId="262" fillId="0" fontId="4" numFmtId="0" xfId="0">
      <alignment vertical="center"/>
    </xf>
    <xf applyAlignment="true" applyBorder="false" applyFill="false" applyFont="true" applyNumberFormat="false" applyProtection="false" borderId="275" fillId="0" fontId="4" numFmtId="0" xfId="0">
      <alignment horizontal="center" vertical="bottom"/>
    </xf>
    <xf applyAlignment="true" applyBorder="false" applyFill="false" applyFont="true" applyNumberFormat="false" applyProtection="false" borderId="261" fillId="0" fontId="4" numFmtId="0" xfId="0">
      <alignment horizontal="right" vertical="center"/>
    </xf>
    <xf applyAlignment="true" applyBorder="false" applyFill="false" applyFont="true" applyNumberFormat="true" applyProtection="false" borderId="264" fillId="0" fontId="7" numFmtId="258" xfId="0">
      <alignment horizontal="center" vertical="center"/>
    </xf>
    <xf applyAlignment="true" applyBorder="false" applyFill="false" applyFont="true" applyNumberFormat="true" applyProtection="false" borderId="261" fillId="0" fontId="4" numFmtId="256" xfId="0">
      <alignment vertical="center"/>
    </xf>
    <xf applyAlignment="true" applyBorder="false" applyFill="false" applyFont="true" applyNumberFormat="true" applyProtection="false" borderId="264" fillId="0" fontId="4" numFmtId="256" xfId="0">
      <alignment vertical="center"/>
    </xf>
    <xf applyAlignment="true" applyBorder="false" applyFill="false" applyFont="true" applyNumberFormat="true" applyProtection="false" borderId="276" fillId="0" fontId="4" numFmtId="258" xfId="0">
      <alignment vertical="center" wrapText="true"/>
    </xf>
    <xf applyAlignment="true" applyBorder="false" applyFill="false" applyFont="true" applyNumberFormat="true" applyProtection="false" borderId="257" fillId="0" fontId="4" numFmtId="255" xfId="0">
      <alignment horizontal="right" vertical="center"/>
    </xf>
    <xf applyAlignment="true" applyBorder="false" applyFill="true" applyFont="true" applyNumberFormat="true" applyProtection="false" borderId="257" fillId="69" fontId="4" numFmtId="256" xfId="0">
      <alignment horizontal="right" vertical="center"/>
    </xf>
    <xf applyAlignment="true" applyBorder="false" applyFill="true" applyFont="true" applyNumberFormat="true" applyProtection="false" borderId="261" fillId="69" fontId="4" numFmtId="256" xfId="0">
      <alignment horizontal="right" vertical="center"/>
    </xf>
    <xf applyAlignment="true" applyBorder="false" applyFill="false" applyFont="true" applyNumberFormat="true" applyProtection="false" borderId="264" fillId="0" fontId="4" numFmtId="260" xfId="0">
      <alignment vertical="center"/>
    </xf>
    <xf applyAlignment="true" applyBorder="false" applyFill="false" applyFont="true" applyNumberFormat="true" applyProtection="false" borderId="262" fillId="0" fontId="4" numFmtId="260" xfId="0">
      <alignment vertical="center"/>
    </xf>
    <xf applyAlignment="true" applyBorder="false" applyFill="false" applyFont="true" applyNumberFormat="true" applyProtection="false" borderId="261" fillId="0" fontId="4" numFmtId="256" xfId="0">
      <alignment vertical="center"/>
    </xf>
    <xf applyAlignment="true" applyBorder="false" applyFill="false" applyFont="true" applyNumberFormat="true" applyProtection="false" borderId="264" fillId="0" fontId="4" numFmtId="260" xfId="0">
      <alignment vertical="center"/>
    </xf>
    <xf applyAlignment="true" applyBorder="false" applyFill="false" applyFont="true" applyNumberFormat="true" applyProtection="false" borderId="262" fillId="0" fontId="4" numFmtId="259" xfId="0">
      <alignment vertical="center"/>
    </xf>
    <xf applyAlignment="true" applyBorder="false" applyFill="false" applyFont="true" applyNumberFormat="true" applyProtection="false" borderId="257" fillId="0" fontId="4" numFmtId="259" xfId="0">
      <alignment vertical="center"/>
    </xf>
    <xf applyAlignment="true" applyBorder="false" applyFill="true" applyFont="true" applyNumberFormat="true" applyProtection="false" borderId="276" fillId="74" fontId="4" numFmtId="258" xfId="0">
      <alignment vertical="center" wrapText="true"/>
    </xf>
    <xf applyAlignment="true" applyBorder="false" applyFill="false" applyFont="true" applyNumberFormat="false" applyProtection="false" borderId="262" fillId="0" fontId="4" numFmtId="0" xfId="0">
      <alignment vertical="center"/>
    </xf>
    <xf applyAlignment="true" applyBorder="false" applyFill="false" applyFont="true" applyNumberFormat="false" applyProtection="false" borderId="263" fillId="0" fontId="4" numFmtId="0" xfId="0">
      <alignment horizontal="center" vertical="center"/>
    </xf>
    <xf applyAlignment="true" applyBorder="false" applyFill="false" applyFont="true" applyNumberFormat="false" applyProtection="false" borderId="266" fillId="0" fontId="4" numFmtId="0" xfId="0">
      <alignment horizontal="center" vertical="center"/>
    </xf>
    <xf applyAlignment="true" applyBorder="false" applyFill="false" applyFont="true" applyNumberFormat="true" applyProtection="false" borderId="257" fillId="0" fontId="4" numFmtId="255" xfId="0">
      <alignment vertical="center"/>
    </xf>
    <xf applyAlignment="true" applyBorder="false" applyFill="false" applyFont="true" applyNumberFormat="false" applyProtection="false" borderId="257" fillId="0" fontId="4" numFmtId="0" xfId="0">
      <alignment horizontal="center" vertical="center"/>
    </xf>
    <xf applyAlignment="true" applyBorder="false" applyFill="false" applyFont="true" applyNumberFormat="true" applyProtection="false" borderId="264" fillId="0" fontId="4" numFmtId="256" xfId="0">
      <alignment vertical="center"/>
    </xf>
    <xf applyAlignment="true" applyBorder="false" applyFill="false" applyFont="true" applyNumberFormat="false" applyProtection="false" borderId="264" fillId="0" fontId="4" numFmtId="0" xfId="0">
      <alignment horizontal="center" vertical="center"/>
    </xf>
    <xf applyAlignment="true" applyBorder="false" applyFill="false" applyFont="true" applyNumberFormat="true" applyProtection="false" borderId="276" fillId="0" fontId="4" numFmtId="258" xfId="0">
      <alignment vertical="center" wrapText="true"/>
    </xf>
    <xf applyAlignment="true" applyBorder="false" applyFill="false" applyFont="true" applyNumberFormat="false" applyProtection="false" borderId="271" fillId="0" fontId="4" numFmtId="0" xfId="0">
      <alignment horizontal="center" vertical="center"/>
    </xf>
    <xf applyAlignment="true" applyBorder="false" applyFill="false" applyFont="true" applyNumberFormat="false" applyProtection="false" borderId="272" fillId="0" fontId="4" numFmtId="0" xfId="0">
      <alignment vertical="center"/>
    </xf>
    <xf applyAlignment="true" applyBorder="false" applyFill="false" applyFont="true" applyNumberFormat="false" applyProtection="false" borderId="263" fillId="0" fontId="4" numFmtId="0" xfId="0">
      <alignment vertical="center"/>
    </xf>
    <xf applyAlignment="true" applyBorder="false" applyFill="false" applyFont="true" applyNumberFormat="false" applyProtection="false" borderId="277" fillId="0" fontId="4" numFmtId="0" xfId="0">
      <alignment horizontal="right" vertical="center"/>
    </xf>
    <xf applyAlignment="true" applyBorder="false" applyFill="false" applyFont="true" applyNumberFormat="true" applyProtection="false" borderId="271" fillId="0" fontId="4" numFmtId="256" xfId="0">
      <alignment vertical="center"/>
    </xf>
    <xf applyAlignment="true" applyBorder="false" applyFill="false" applyFont="true" applyNumberFormat="false" applyProtection="false" borderId="278" fillId="0" fontId="4" numFmtId="0" xfId="0">
      <alignment horizontal="center" vertical="center"/>
    </xf>
    <xf applyAlignment="true" applyBorder="false" applyFill="false" applyFont="true" applyNumberFormat="false" applyProtection="false" borderId="279" fillId="0" fontId="4" numFmtId="0" xfId="0">
      <alignment vertical="center"/>
    </xf>
    <xf applyAlignment="true" applyBorder="false" applyFill="false" applyFont="true" applyNumberFormat="false" applyProtection="false" borderId="266" fillId="0" fontId="4" numFmtId="0" xfId="0">
      <alignment vertical="center"/>
    </xf>
    <xf applyAlignment="true" applyBorder="false" applyFill="false" applyFont="true" applyNumberFormat="false" applyProtection="false" borderId="272" fillId="0" fontId="4" numFmtId="0" xfId="0">
      <alignment vertical="center"/>
    </xf>
    <xf applyAlignment="true" applyBorder="false" applyFill="false" applyFont="true" applyNumberFormat="false" applyProtection="false" borderId="263" fillId="0" fontId="4" numFmtId="0" xfId="0">
      <alignment vertical="center"/>
    </xf>
    <xf applyAlignment="true" applyBorder="false" applyFill="false" applyFont="true" applyNumberFormat="true" applyProtection="false" borderId="263" fillId="0" fontId="4" numFmtId="260" xfId="0">
      <alignment vertical="center"/>
    </xf>
    <xf applyAlignment="true" applyBorder="false" applyFill="false" applyFont="true" applyNumberFormat="false" applyProtection="false" borderId="261" fillId="0" fontId="4" numFmtId="0" xfId="0">
      <alignment vertical="center"/>
    </xf>
    <xf applyAlignment="true" applyBorder="false" applyFill="false" applyFont="true" applyNumberFormat="false" applyProtection="false" borderId="264" fillId="0" fontId="4" numFmtId="0" xfId="0">
      <alignment horizontal="center" vertical="center"/>
    </xf>
    <xf applyAlignment="true" applyBorder="false" applyFill="false" applyFont="true" applyNumberFormat="false" applyProtection="false" borderId="262" fillId="0" fontId="4" numFmtId="0" xfId="0">
      <alignment horizontal="right" vertical="center"/>
    </xf>
    <xf applyAlignment="true" applyBorder="false" applyFill="false" applyFont="true" applyNumberFormat="true" applyProtection="false" borderId="266" fillId="0" fontId="4" numFmtId="255" xfId="0">
      <alignment horizontal="right" vertical="center"/>
    </xf>
    <xf applyAlignment="true" applyBorder="false" applyFill="true" applyFont="true" applyNumberFormat="true" applyProtection="false" borderId="272" fillId="71" fontId="4" numFmtId="255" xfId="0">
      <alignment vertical="center"/>
    </xf>
    <xf applyAlignment="true" applyBorder="false" applyFill="false" applyFont="true" applyNumberFormat="false" applyProtection="false" borderId="262" fillId="0" fontId="4" numFmtId="0" xfId="0">
      <alignment horizontal="right" vertical="center"/>
    </xf>
    <xf applyAlignment="true" applyBorder="false" applyFill="false" applyFont="true" applyNumberFormat="false" applyProtection="false" borderId="257" fillId="0" fontId="4" numFmtId="0" xfId="0">
      <alignment horizontal="right" vertical="center"/>
    </xf>
    <xf applyAlignment="true" applyBorder="false" applyFill="true" applyFont="true" applyNumberFormat="true" applyProtection="false" borderId="272" fillId="72" fontId="4" numFmtId="255" xfId="0">
      <alignment vertical="center"/>
    </xf>
    <xf applyAlignment="true" applyBorder="false" applyFill="false" applyFont="true" applyNumberFormat="false" applyProtection="false" borderId="271" fillId="0" fontId="4" numFmtId="0" xfId="0">
      <alignment vertical="center"/>
    </xf>
    <xf applyAlignment="true" applyBorder="false" applyFill="false" applyFont="true" applyNumberFormat="false" applyProtection="false" borderId="272" fillId="0" fontId="4" numFmtId="0" xfId="0">
      <alignment horizontal="right" vertical="center"/>
    </xf>
    <xf applyAlignment="true" applyBorder="false" applyFill="false" applyFont="true" applyNumberFormat="false" applyProtection="false" borderId="263" fillId="0" fontId="4" numFmtId="0" xfId="0">
      <alignment horizontal="right" vertical="center"/>
    </xf>
    <xf applyAlignment="true" applyBorder="false" applyFill="false" applyFont="true" applyNumberFormat="true" applyProtection="false" borderId="263" fillId="0" fontId="4" numFmtId="255" xfId="0">
      <alignment horizontal="right" vertical="center"/>
    </xf>
    <xf applyAlignment="true" applyBorder="false" applyFill="false" applyFont="true" applyNumberFormat="true" applyProtection="false" borderId="262" fillId="0" fontId="4" numFmtId="258" xfId="0">
      <alignment vertical="center"/>
    </xf>
    <xf applyAlignment="true" applyBorder="false" applyFill="false" applyFont="true" applyNumberFormat="false" applyProtection="false" borderId="269" fillId="0" fontId="4" numFmtId="0" xfId="0">
      <alignment horizontal="center" vertical="center" wrapText="true"/>
    </xf>
    <xf applyAlignment="true" applyBorder="false" applyFill="false" applyFont="true" applyNumberFormat="false" applyProtection="false" borderId="264" fillId="0" fontId="4" numFmtId="0" xfId="0">
      <alignment horizontal="center" vertical="center" wrapText="true"/>
    </xf>
    <xf applyAlignment="true" applyBorder="false" applyFill="false" applyFont="true" applyNumberFormat="true" applyProtection="false" borderId="270" fillId="0" fontId="4" numFmtId="255" xfId="0">
      <alignment vertical="center"/>
    </xf>
    <xf applyAlignment="true" applyBorder="false" applyFill="false" applyFont="true" applyNumberFormat="true" applyProtection="false" borderId="269" fillId="0" fontId="4" numFmtId="256" xfId="0">
      <alignment vertical="center"/>
    </xf>
    <xf applyAlignment="true" applyBorder="false" applyFill="false" applyFont="true" applyNumberFormat="false" applyProtection="false" borderId="270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260" xfId="0">
      <alignment vertical="center"/>
    </xf>
    <xf applyAlignment="true" applyBorder="false" applyFill="false" applyFont="true" applyNumberFormat="false" applyProtection="false" borderId="273" fillId="0" fontId="4" numFmtId="0" xfId="0">
      <alignment horizontal="center" vertical="center"/>
    </xf>
    <xf applyAlignment="true" applyBorder="false" applyFill="false" applyFont="true" applyNumberFormat="false" applyProtection="false" borderId="273" fillId="0" fontId="4" numFmtId="0" xfId="0">
      <alignment horizontal="center" vertical="center"/>
    </xf>
    <xf applyAlignment="true" applyBorder="false" applyFill="false" applyFont="true" applyNumberFormat="false" applyProtection="false" borderId="280" fillId="0" fontId="4" numFmtId="0" xfId="0">
      <alignment horizontal="center" vertical="center" wrapText="true"/>
    </xf>
    <xf applyAlignment="true" applyBorder="false" applyFill="false" applyFont="true" applyNumberFormat="false" applyProtection="false" borderId="280" fillId="0" fontId="4" numFmtId="0" xfId="0">
      <alignment vertical="center"/>
    </xf>
    <xf applyAlignment="true" applyBorder="false" applyFill="false" applyFont="true" applyNumberFormat="true" applyProtection="false" borderId="264" fillId="0" fontId="7" numFmtId="256" xfId="0">
      <alignment horizontal="center" vertical="center"/>
    </xf>
    <xf applyAlignment="true" applyBorder="false" applyFill="false" applyFont="true" applyNumberFormat="true" applyProtection="false" borderId="281" fillId="0" fontId="4" numFmtId="255" xfId="0">
      <alignment vertical="center"/>
    </xf>
    <xf applyAlignment="true" applyBorder="false" applyFill="false" applyFont="true" applyNumberFormat="true" applyProtection="false" borderId="280" fillId="0" fontId="4" numFmtId="256" xfId="0">
      <alignment vertical="center"/>
    </xf>
    <xf applyAlignment="true" applyBorder="false" applyFill="false" applyFont="true" applyNumberFormat="false" applyProtection="false" borderId="281" fillId="0" fontId="4" numFmtId="0" xfId="0">
      <alignment horizontal="right" vertical="center"/>
    </xf>
    <xf applyAlignment="true" applyBorder="false" applyFill="false" applyFont="true" applyNumberFormat="false" applyProtection="false" borderId="273" fillId="0" fontId="4" numFmtId="0" xfId="0">
      <alignment horizontal="right" vertical="center"/>
    </xf>
    <xf applyAlignment="true" applyBorder="false" applyFill="false" applyFont="true" applyNumberFormat="true" applyProtection="false" borderId="263" fillId="0" fontId="4" numFmtId="258" xfId="0">
      <alignment vertical="center"/>
    </xf>
    <xf applyAlignment="true" applyBorder="false" applyFill="false" applyFont="true" applyNumberFormat="false" applyProtection="false" borderId="269" fillId="0" fontId="4" numFmtId="0" xfId="0">
      <alignment horizontal="center" vertical="center"/>
    </xf>
    <xf applyAlignment="true" applyBorder="false" applyFill="false" applyFont="true" applyNumberFormat="false" applyProtection="false" borderId="282" fillId="0" fontId="4" numFmtId="0" xfId="0">
      <alignment horizontal="center" vertical="center"/>
    </xf>
    <xf applyAlignment="true" applyBorder="false" applyFill="false" applyFont="true" applyNumberFormat="true" applyProtection="false" borderId="264" fillId="0" fontId="11" numFmtId="256" xfId="0">
      <alignment vertical="bottom"/>
    </xf>
    <xf applyAlignment="true" applyBorder="false" applyFill="false" applyFont="true" applyNumberFormat="true" applyProtection="false" borderId="269" fillId="0" fontId="4" numFmtId="260" xfId="0">
      <alignment vertical="center"/>
    </xf>
    <xf applyAlignment="true" applyBorder="false" applyFill="false" applyFont="true" applyNumberFormat="false" applyProtection="false" borderId="264" fillId="0" fontId="4" numFmtId="0" xfId="0">
      <alignment vertical="center"/>
    </xf>
    <xf applyAlignment="true" applyBorder="false" applyFill="false" applyFont="true" applyNumberFormat="true" applyProtection="false" borderId="269" fillId="0" fontId="4" numFmtId="260" xfId="0">
      <alignment vertical="center"/>
    </xf>
    <xf applyAlignment="true" applyBorder="false" applyFill="false" applyFont="true" applyNumberFormat="true" applyProtection="false" borderId="271" fillId="0" fontId="4" numFmtId="256" xfId="0">
      <alignment vertical="center"/>
    </xf>
    <xf applyAlignment="true" applyBorder="false" applyFill="false" applyFont="true" applyNumberFormat="true" applyProtection="false" borderId="269" fillId="0" fontId="4" numFmtId="256" xfId="0">
      <alignment vertical="center"/>
    </xf>
    <xf applyAlignment="true" applyBorder="false" applyFill="true" applyFont="true" applyNumberFormat="false" applyProtection="false" borderId="263" fillId="72" fontId="4" numFmtId="0" xfId="0">
      <alignment horizontal="center" vertical="center"/>
    </xf>
    <xf applyAlignment="true" applyBorder="false" applyFill="true" applyFont="true" applyNumberFormat="true" applyProtection="false" borderId="263" fillId="69" fontId="4" numFmtId="256" xfId="0">
      <alignment horizontal="right" vertical="center"/>
    </xf>
    <xf applyAlignment="true" applyBorder="false" applyFill="true" applyFont="true" applyNumberFormat="true" applyProtection="false" borderId="271" fillId="69" fontId="4" numFmtId="256" xfId="0">
      <alignment horizontal="right" vertical="center"/>
    </xf>
    <xf applyAlignment="true" applyBorder="false" applyFill="false" applyFont="true" applyNumberFormat="true" applyProtection="false" borderId="264" fillId="0" fontId="4" numFmtId="258" xfId="0">
      <alignment vertical="center"/>
    </xf>
    <xf applyAlignment="true" applyBorder="false" applyFill="false" applyFont="true" applyNumberFormat="true" applyProtection="false" borderId="0" fillId="0" fontId="4" numFmtId="258" xfId="0">
      <alignment horizontal="center" vertical="bottom"/>
    </xf>
    <xf applyAlignment="true" applyBorder="false" applyFill="false" applyFont="true" applyNumberFormat="true" applyProtection="false" borderId="0" fillId="0" fontId="4" numFmtId="255" xfId="0">
      <alignment vertical="center"/>
    </xf>
    <xf applyAlignment="true" applyBorder="false" applyFill="false" applyFont="true" applyNumberFormat="true" applyProtection="false" borderId="0" fillId="0" fontId="4" numFmtId="255" xfId="0">
      <alignment vertical="center"/>
    </xf>
    <xf applyAlignment="true" applyBorder="false" applyFill="false" applyFont="true" applyNumberFormat="true" applyProtection="false" borderId="0" fillId="0" fontId="4" numFmtId="258" xfId="0">
      <alignment vertical="center"/>
    </xf>
    <xf applyAlignment="true" applyBorder="false" applyFill="true" applyFont="true" applyNumberFormat="false" applyProtection="false" borderId="264" fillId="73" fontId="5" numFmtId="0" xfId="0">
      <alignment horizontal="center" vertical="center"/>
    </xf>
    <xf applyAlignment="true" applyBorder="false" applyFill="true" applyFont="true" applyNumberFormat="true" applyProtection="false" borderId="264" fillId="73" fontId="4" numFmtId="262" xfId="0">
      <alignment vertical="center"/>
    </xf>
    <xf applyAlignment="true" applyBorder="false" applyFill="true" applyFont="true" applyNumberFormat="true" applyProtection="false" borderId="264" fillId="73" fontId="4" numFmtId="256" xfId="0">
      <alignment vertical="center"/>
    </xf>
    <xf applyAlignment="true" applyBorder="false" applyFill="true" applyFont="true" applyNumberFormat="false" applyProtection="false" borderId="0" fillId="75" fontId="6" numFmtId="0" xfId="0">
      <alignment horizontal="center" vertical="center"/>
    </xf>
    <xf applyAlignment="true" applyBorder="false" applyFill="true" applyFont="true" applyNumberFormat="false" applyProtection="false" borderId="264" fillId="73" fontId="4" numFmtId="0" xfId="0">
      <alignment horizontal="center" vertical="center"/>
    </xf>
    <xf applyAlignment="true" applyBorder="false" applyFill="true" applyFont="true" applyNumberFormat="false" applyProtection="false" borderId="257" fillId="75" fontId="6" numFmtId="0" xfId="0">
      <alignment horizontal="center" vertical="center"/>
    </xf>
    <xf applyAlignment="true" applyBorder="false" applyFill="true" applyFont="true" applyNumberFormat="false" applyProtection="false" borderId="261" fillId="75" fontId="6" numFmtId="0" xfId="0">
      <alignment horizontal="center" vertical="center"/>
    </xf>
    <xf applyAlignment="true" applyBorder="false" applyFill="true" applyFont="true" applyNumberFormat="false" applyProtection="false" borderId="264" fillId="75" fontId="6" numFmtId="0" xfId="0">
      <alignment vertical="center"/>
    </xf>
    <xf applyAlignment="true" applyBorder="false" applyFill="true" applyFont="true" applyNumberFormat="false" applyProtection="false" borderId="263" fillId="75" fontId="6" numFmtId="0" xfId="0">
      <alignment horizontal="center" vertical="center"/>
    </xf>
    <xf applyAlignment="true" applyBorder="false" applyFill="true" applyFont="true" applyNumberFormat="false" applyProtection="false" borderId="264" fillId="75" fontId="6" numFmtId="0" xfId="0">
      <alignment vertical="center"/>
    </xf>
    <xf applyAlignment="true" applyBorder="false" applyFill="true" applyFont="true" applyNumberFormat="true" applyProtection="false" borderId="264" fillId="73" fontId="4" numFmtId="262" xfId="0">
      <alignment horizontal="right" vertical="center"/>
    </xf>
    <xf applyAlignment="true" applyBorder="false" applyFill="true" applyFont="true" applyNumberFormat="true" applyProtection="false" borderId="264" fillId="73" fontId="4" numFmtId="256" xfId="0">
      <alignment horizontal="right" vertical="center"/>
    </xf>
    <xf applyAlignment="true" applyBorder="false" applyFill="false" applyFont="true" applyNumberFormat="false" applyProtection="false" borderId="262" fillId="0" fontId="4" numFmtId="0" xfId="0">
      <alignment horizontal="center" vertical="center"/>
    </xf>
    <xf applyAlignment="true" applyBorder="false" applyFill="false" applyFont="true" applyNumberFormat="false" applyProtection="false" borderId="264" fillId="0" fontId="4" numFmtId="0" xfId="0">
      <alignment vertical="center" wrapText="true"/>
    </xf>
    <xf applyAlignment="true" applyBorder="false" applyFill="true" applyFont="true" applyNumberFormat="true" applyProtection="false" borderId="264" fillId="76" fontId="4" numFmtId="262" xfId="0">
      <alignment vertical="center"/>
    </xf>
    <xf applyAlignment="true" applyBorder="false" applyFill="true" applyFont="true" applyNumberFormat="true" applyProtection="false" borderId="264" fillId="76" fontId="4" numFmtId="256" xfId="0">
      <alignment vertical="center"/>
    </xf>
    <xf applyAlignment="true" applyBorder="false" applyFill="false" applyFont="true" applyNumberFormat="false" applyProtection="false" borderId="272" fillId="0" fontId="4" numFmtId="0" xfId="0">
      <alignment horizontal="center" vertical="center"/>
    </xf>
    <xf applyAlignment="true" applyBorder="false" applyFill="false" applyFont="true" applyNumberFormat="false" applyProtection="false" borderId="263" fillId="0" fontId="4" numFmtId="0" xfId="0">
      <alignment horizontal="center" vertical="center"/>
    </xf>
    <xf applyAlignment="true" applyBorder="false" applyFill="false" applyFont="true" applyNumberFormat="false" applyProtection="false" borderId="269" fillId="0" fontId="4" numFmtId="0" xfId="0">
      <alignment horizontal="center" vertical="center"/>
    </xf>
    <xf applyAlignment="true" applyBorder="false" applyFill="true" applyFont="true" applyNumberFormat="true" applyProtection="false" borderId="261" fillId="68" fontId="6" numFmtId="256" xfId="0">
      <alignment horizontal="center" vertical="center" wrapText="true"/>
    </xf>
    <xf applyAlignment="true" applyBorder="false" applyFill="true" applyFont="true" applyNumberFormat="true" applyProtection="false" borderId="264" fillId="68" fontId="6" numFmtId="256" xfId="0">
      <alignment horizontal="center" vertical="center" wrapText="true"/>
    </xf>
    <xf applyAlignment="true" applyBorder="false" applyFill="true" applyFont="true" applyNumberFormat="false" applyProtection="false" borderId="263" fillId="68" fontId="6" numFmtId="0" xfId="0">
      <alignment horizontal="center" vertical="center" wrapText="true"/>
    </xf>
    <xf applyAlignment="true" applyBorder="false" applyFill="false" applyFont="true" applyNumberFormat="false" applyProtection="false" borderId="283" fillId="0" fontId="4" numFmtId="0" xfId="0">
      <alignment horizontal="center" vertical="bottom"/>
    </xf>
    <xf applyAlignment="true" applyBorder="false" applyFill="false" applyFont="true" applyNumberFormat="false" applyProtection="false" borderId="264" fillId="0" fontId="4" numFmtId="0" xfId="0">
      <alignment horizontal="center" vertical="bottom"/>
    </xf>
    <xf applyAlignment="true" applyBorder="false" applyFill="false" applyFont="true" applyNumberFormat="false" applyProtection="false" borderId="270" fillId="0" fontId="4" numFmtId="0" xfId="0">
      <alignment horizontal="right" vertical="center"/>
    </xf>
    <xf applyAlignment="true" applyBorder="false" applyFill="false" applyFont="true" applyNumberFormat="false" applyProtection="false" borderId="264" fillId="0" fontId="4" numFmtId="0" xfId="0">
      <alignment horizontal="right" vertical="center"/>
    </xf>
    <xf applyAlignment="true" applyBorder="false" applyFill="false" applyFont="true" applyNumberFormat="false" applyProtection="false" borderId="265" fillId="0" fontId="4" numFmtId="0" xfId="0">
      <alignment horizontal="right" vertical="center"/>
    </xf>
    <xf applyAlignment="true" applyBorder="false" applyFill="false" applyFont="true" applyNumberFormat="false" applyProtection="false" borderId="260" fillId="0" fontId="7" numFmtId="0" xfId="0">
      <alignment horizontal="center" vertical="center"/>
    </xf>
    <xf applyAlignment="true" applyBorder="false" applyFill="false" applyFont="true" applyNumberFormat="true" applyProtection="false" borderId="262" fillId="0" fontId="4" numFmtId="255" xfId="0">
      <alignment vertical="center"/>
    </xf>
    <xf applyAlignment="true" applyBorder="false" applyFill="false" applyFont="true" applyNumberFormat="true" applyProtection="false" borderId="257" fillId="0" fontId="4" numFmtId="263" xfId="0">
      <alignment vertical="center"/>
    </xf>
    <xf applyAlignment="true" applyBorder="false" applyFill="false" applyFont="true" applyNumberFormat="true" applyProtection="false" borderId="0" fillId="0" fontId="4" numFmtId="256" xfId="0">
      <alignment vertical="bottom"/>
    </xf>
    <xf applyAlignment="true" applyBorder="false" applyFill="true" applyFont="true" applyNumberFormat="true" applyProtection="false" borderId="257" fillId="77" fontId="4" numFmtId="255" xfId="0">
      <alignment vertical="center"/>
    </xf>
    <xf applyAlignment="true" applyBorder="false" applyFill="true" applyFont="true" applyNumberFormat="false" applyProtection="false" borderId="257" fillId="77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257" fillId="0" fontId="4" numFmtId="258" xfId="0">
      <alignment vertical="center"/>
    </xf>
    <xf applyAlignment="true" applyBorder="false" applyFill="true" applyFont="true" applyNumberFormat="false" applyProtection="false" borderId="0" fillId="74" fontId="4" numFmtId="0" xfId="0">
      <alignment horizontal="center" vertical="center" wrapText="true"/>
    </xf>
    <xf applyAlignment="true" applyBorder="false" applyFill="true" applyFont="true" applyNumberFormat="false" applyProtection="false" borderId="264" fillId="74" fontId="4" numFmtId="0" xfId="0">
      <alignment horizontal="center" vertical="center" wrapText="true"/>
    </xf>
    <xf applyAlignment="true" applyBorder="false" applyFill="false" applyFont="true" applyNumberFormat="false" applyProtection="false" borderId="265" fillId="0" fontId="4" numFmtId="0" xfId="0">
      <alignment vertical="center"/>
    </xf>
    <xf applyAlignment="true" applyBorder="false" applyFill="false" applyFont="true" applyNumberFormat="false" applyProtection="false" borderId="264" fillId="0" fontId="7" numFmtId="0" xfId="0">
      <alignment vertical="center"/>
    </xf>
    <xf applyAlignment="true" applyBorder="false" applyFill="false" applyFont="true" applyNumberFormat="false" applyProtection="false" borderId="283" fillId="0" fontId="4" numFmtId="0" xfId="0">
      <alignment horizontal="center" vertical="center" wrapText="true"/>
    </xf>
    <xf applyAlignment="true" applyBorder="false" applyFill="false" applyFont="true" applyNumberFormat="false" applyProtection="false" borderId="284" fillId="0" fontId="4" numFmtId="0" xfId="0">
      <alignment horizontal="right" vertical="center"/>
    </xf>
    <xf applyAlignment="true" applyBorder="false" applyFill="false" applyFont="true" applyNumberFormat="false" applyProtection="false" borderId="274" fillId="0" fontId="4" numFmtId="0" xfId="0">
      <alignment horizontal="right" vertical="center"/>
    </xf>
    <xf applyAlignment="true" applyBorder="false" applyFill="false" applyFont="true" applyNumberFormat="true" applyProtection="false" borderId="257" fillId="0" fontId="4" numFmtId="254" xfId="0">
      <alignment vertical="center"/>
    </xf>
    <xf applyAlignment="true" applyBorder="false" applyFill="false" applyFont="true" applyNumberFormat="true" applyProtection="false" borderId="257" fillId="0" fontId="4" numFmtId="256" xfId="0">
      <alignment vertical="center"/>
    </xf>
    <xf applyAlignment="true" applyBorder="false" applyFill="false" applyFont="true" applyNumberFormat="false" applyProtection="false" borderId="270" fillId="0" fontId="4" numFmtId="0" xfId="0">
      <alignment horizontal="right" vertical="center"/>
    </xf>
    <xf applyAlignment="true" applyBorder="false" applyFill="false" applyFont="true" applyNumberFormat="false" applyProtection="false" borderId="277" fillId="0" fontId="4" numFmtId="0" xfId="0">
      <alignment vertical="center"/>
    </xf>
    <xf applyAlignment="true" applyBorder="false" applyFill="false" applyFont="true" applyNumberFormat="false" applyProtection="false" borderId="269" fillId="0" fontId="4" numFmtId="0" xfId="0">
      <alignment horizontal="center" vertical="center"/>
    </xf>
    <xf applyAlignment="true" applyBorder="false" applyFill="false" applyFont="true" applyNumberFormat="false" applyProtection="false" borderId="281" fillId="0" fontId="4" numFmtId="0" xfId="0">
      <alignment horizontal="right" vertical="center"/>
    </xf>
    <xf applyAlignment="true" applyBorder="false" applyFill="false" applyFont="true" applyNumberFormat="false" applyProtection="false" borderId="269" fillId="0" fontId="4" numFmtId="0" xfId="0">
      <alignment horizontal="right" vertical="center"/>
    </xf>
    <xf applyAlignment="true" applyBorder="false" applyFill="false" applyFont="true" applyNumberFormat="true" applyProtection="false" borderId="269" fillId="0" fontId="4" numFmtId="255" xfId="0">
      <alignment horizontal="right" vertical="center"/>
    </xf>
    <xf applyAlignment="true" applyBorder="false" applyFill="false" applyFont="true" applyNumberFormat="true" applyProtection="false" borderId="264" fillId="0" fontId="4" numFmtId="258" xfId="0">
      <alignment vertical="center"/>
    </xf>
    <xf applyAlignment="true" applyBorder="false" applyFill="true" applyFont="true" applyNumberFormat="false" applyProtection="false" borderId="273" fillId="71" fontId="4" numFmtId="0" xfId="0">
      <alignment horizontal="center" vertical="center"/>
    </xf>
    <xf applyAlignment="true" applyBorder="false" applyFill="true" applyFont="true" applyNumberFormat="true" applyProtection="false" borderId="273" fillId="69" fontId="4" numFmtId="256" xfId="0">
      <alignment vertical="center"/>
    </xf>
    <xf applyAlignment="true" applyBorder="false" applyFill="false" applyFont="true" applyNumberFormat="false" applyProtection="false" borderId="28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25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257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285" fillId="78" fontId="2" numFmtId="0" xfId="0">
      <alignment horizontal="center" vertical="center"/>
    </xf>
    <xf applyAlignment="true" applyBorder="false" applyFill="true" applyFont="true" applyNumberFormat="false" applyProtection="false" borderId="285" fillId="78" fontId="2" numFmtId="0" xfId="0">
      <alignment horizontal="center" vertical="center"/>
    </xf>
    <xf applyAlignment="true" applyBorder="false" applyFill="true" applyFont="true" applyNumberFormat="false" applyProtection="false" borderId="285" fillId="78" fontId="2" numFmtId="0" xfId="0">
      <alignment horizontal="center" vertical="center" wrapText="true"/>
    </xf>
    <xf applyAlignment="true" applyBorder="false" applyFill="true" applyFont="true" applyNumberFormat="true" applyProtection="false" borderId="285" fillId="78" fontId="2" numFmtId="264" xfId="0">
      <alignment horizontal="center" vertical="center"/>
    </xf>
    <xf applyAlignment="true" applyBorder="false" applyFill="true" applyFont="true" applyNumberFormat="true" applyProtection="false" borderId="285" fillId="78" fontId="2" numFmtId="265" xfId="0">
      <alignment horizontal="center" vertical="center" wrapText="true"/>
    </xf>
    <xf applyAlignment="true" applyBorder="false" applyFill="true" applyFont="true" applyNumberFormat="false" applyProtection="false" borderId="285" fillId="78" fontId="6" numFmtId="0" xfId="0">
      <alignment horizontal="center" vertical="center"/>
    </xf>
    <xf applyAlignment="true" applyBorder="false" applyFill="true" applyFont="true" applyNumberFormat="false" applyProtection="false" borderId="286" fillId="78" fontId="6" numFmtId="0" xfId="0">
      <alignment horizontal="center" vertical="center"/>
    </xf>
    <xf applyAlignment="true" applyBorder="false" applyFill="true" applyFont="true" applyNumberFormat="true" applyProtection="false" borderId="285" fillId="78" fontId="2" numFmtId="265" xfId="0">
      <alignment horizontal="center" vertical="center"/>
    </xf>
    <xf applyAlignment="true" applyBorder="false" applyFill="true" applyFont="true" applyNumberFormat="false" applyProtection="false" borderId="285" fillId="78" fontId="6" numFmtId="0" xfId="0">
      <alignment horizontal="center" vertical="center" wrapText="true"/>
    </xf>
    <xf applyAlignment="true" applyBorder="false" applyFill="false" applyFont="true" applyNumberFormat="false" applyProtection="false" borderId="285" fillId="0" fontId="4" numFmtId="0" xfId="0">
      <alignment horizontal="center" vertical="center"/>
    </xf>
    <xf applyAlignment="true" applyBorder="false" applyFill="false" applyFont="true" applyNumberFormat="false" applyProtection="false" borderId="287" fillId="0" fontId="11" numFmtId="0" xfId="0">
      <alignment horizontal="center" vertical="bottom"/>
    </xf>
    <xf applyAlignment="true" applyBorder="false" applyFill="false" applyFont="true" applyNumberFormat="false" applyProtection="false" borderId="288" fillId="0" fontId="11" numFmtId="0" xfId="0">
      <alignment horizontal="center" vertical="center"/>
    </xf>
    <xf applyAlignment="true" applyBorder="false" applyFill="false" applyFont="true" applyNumberFormat="true" applyProtection="false" borderId="288" fillId="0" fontId="4" numFmtId="266" xfId="0">
      <alignment horizontal="center" vertical="center"/>
    </xf>
    <xf applyAlignment="true" applyBorder="false" applyFill="false" applyFont="true" applyNumberFormat="true" applyProtection="false" borderId="288" fillId="0" fontId="4" numFmtId="266" xfId="0">
      <alignment horizontal="center" vertical="center"/>
    </xf>
    <xf applyAlignment="true" applyBorder="false" applyFill="false" applyFont="true" applyNumberFormat="false" applyProtection="false" borderId="285" fillId="0" fontId="4" numFmtId="0" xfId="0">
      <alignment vertical="center"/>
    </xf>
    <xf applyAlignment="true" applyBorder="false" applyFill="false" applyFont="true" applyNumberFormat="true" applyProtection="false" borderId="285" fillId="0" fontId="4" numFmtId="267" xfId="0">
      <alignment vertical="center"/>
    </xf>
    <xf applyAlignment="true" applyBorder="false" applyFill="false" applyFont="true" applyNumberFormat="true" applyProtection="false" borderId="289" fillId="0" fontId="4" numFmtId="265" xfId="0">
      <alignment vertical="center"/>
    </xf>
    <xf applyAlignment="true" applyBorder="false" applyFill="false" applyFont="true" applyNumberFormat="true" applyProtection="false" borderId="285" fillId="0" fontId="4" numFmtId="268" xfId="0">
      <alignment vertical="center"/>
    </xf>
    <xf applyAlignment="true" applyBorder="false" applyFill="false" applyFont="true" applyNumberFormat="true" applyProtection="false" borderId="290" fillId="0" fontId="4" numFmtId="265" xfId="0">
      <alignment vertical="center"/>
    </xf>
    <xf applyAlignment="true" applyBorder="false" applyFill="true" applyFont="true" applyNumberFormat="true" applyProtection="false" borderId="285" fillId="79" fontId="4" numFmtId="265" xfId="0">
      <alignment horizontal="right" vertical="center"/>
    </xf>
    <xf applyAlignment="true" applyBorder="false" applyFill="true" applyFont="true" applyNumberFormat="true" applyProtection="false" borderId="285" fillId="80" fontId="4" numFmtId="265" xfId="0">
      <alignment vertical="center"/>
    </xf>
    <xf applyAlignment="true" applyBorder="false" applyFill="false" applyFont="true" applyNumberFormat="true" applyProtection="false" borderId="285" fillId="0" fontId="4" numFmtId="268" xfId="0">
      <alignment vertical="center"/>
    </xf>
    <xf applyAlignment="true" applyBorder="false" applyFill="true" applyFont="true" applyNumberFormat="false" applyProtection="false" borderId="285" fillId="80" fontId="4" numFmtId="0" xfId="0">
      <alignment horizontal="center" vertical="center"/>
    </xf>
    <xf applyAlignment="true" applyBorder="false" applyFill="true" applyFont="true" applyNumberFormat="true" applyProtection="false" borderId="285" fillId="79" fontId="4" numFmtId="266" xfId="0">
      <alignment vertical="center"/>
    </xf>
    <xf applyAlignment="true" applyBorder="false" applyFill="true" applyFont="true" applyNumberFormat="true" applyProtection="false" borderId="289" fillId="79" fontId="4" numFmtId="266" xfId="0">
      <alignment vertical="center"/>
    </xf>
    <xf applyAlignment="true" applyBorder="false" applyFill="true" applyFont="true" applyNumberFormat="true" applyProtection="false" borderId="289" fillId="79" fontId="4" numFmtId="269" xfId="0">
      <alignment vertical="center"/>
    </xf>
    <xf applyAlignment="true" applyBorder="false" applyFill="false" applyFont="true" applyNumberFormat="true" applyProtection="false" borderId="285" fillId="0" fontId="4" numFmtId="269" xfId="0">
      <alignment vertical="center"/>
    </xf>
    <xf applyAlignment="true" applyBorder="false" applyFill="false" applyFont="true" applyNumberFormat="true" applyProtection="false" borderId="285" fillId="0" fontId="4" numFmtId="270" xfId="0">
      <alignment vertical="center"/>
    </xf>
    <xf applyAlignment="true" applyBorder="false" applyFill="false" applyFont="true" applyNumberFormat="false" applyProtection="false" borderId="285" fillId="0" fontId="4" numFmtId="0" xfId="0">
      <alignment vertical="center"/>
    </xf>
    <xf applyAlignment="true" applyBorder="false" applyFill="false" applyFont="true" applyNumberFormat="false" applyProtection="false" borderId="285" fillId="0" fontId="4" numFmtId="0" xfId="0">
      <alignment horizontal="center" vertical="center"/>
    </xf>
    <xf applyAlignment="true" applyBorder="false" applyFill="false" applyFont="true" applyNumberFormat="true" applyProtection="false" borderId="288" fillId="0" fontId="4" numFmtId="266" xfId="0">
      <alignment horizontal="center" vertical="center"/>
    </xf>
    <xf applyAlignment="true" applyBorder="false" applyFill="false" applyFont="true" applyNumberFormat="true" applyProtection="false" borderId="285" fillId="0" fontId="4" numFmtId="266" xfId="0">
      <alignment vertical="center"/>
    </xf>
    <xf applyAlignment="true" applyBorder="false" applyFill="false" applyFont="true" applyNumberFormat="false" applyProtection="false" borderId="285" fillId="0" fontId="4" numFmtId="0" xfId="0">
      <alignment horizontal="right" vertical="center"/>
    </xf>
    <xf applyAlignment="true" applyBorder="false" applyFill="true" applyFont="true" applyNumberFormat="true" applyProtection="false" borderId="285" fillId="81" fontId="4" numFmtId="265" xfId="0">
      <alignment vertical="center"/>
    </xf>
    <xf applyAlignment="true" applyBorder="false" applyFill="true" applyFont="true" applyNumberFormat="false" applyProtection="false" borderId="285" fillId="81" fontId="4" numFmtId="0" xfId="0">
      <alignment horizontal="center" vertical="center"/>
    </xf>
    <xf applyAlignment="true" applyBorder="false" applyFill="false" applyFont="true" applyNumberFormat="false" applyProtection="false" borderId="286" fillId="0" fontId="11" numFmtId="0" xfId="0">
      <alignment horizontal="center" vertical="bottom"/>
    </xf>
    <xf applyAlignment="true" applyBorder="false" applyFill="false" applyFont="true" applyNumberFormat="true" applyProtection="false" borderId="0" fillId="0" fontId="11" numFmtId="266" xfId="0">
      <alignment vertical="bottom"/>
    </xf>
    <xf applyAlignment="true" applyBorder="false" applyFill="false" applyFont="true" applyNumberFormat="false" applyProtection="false" borderId="285" fillId="0" fontId="4" numFmtId="0" xfId="0">
      <alignment vertical="center"/>
    </xf>
    <xf applyAlignment="true" applyBorder="false" applyFill="true" applyFont="true" applyNumberFormat="true" applyProtection="false" borderId="285" fillId="82" fontId="4" numFmtId="265" xfId="0">
      <alignment vertical="center"/>
    </xf>
    <xf applyAlignment="true" applyBorder="false" applyFill="true" applyFont="true" applyNumberFormat="false" applyProtection="false" borderId="285" fillId="82" fontId="4" numFmtId="0" xfId="0">
      <alignment horizontal="center" vertical="center"/>
    </xf>
    <xf applyAlignment="true" applyBorder="false" applyFill="false" applyFont="true" applyNumberFormat="true" applyProtection="false" borderId="291" fillId="0" fontId="4" numFmtId="266" xfId="0">
      <alignment vertical="center"/>
    </xf>
    <xf applyAlignment="true" applyBorder="false" applyFill="false" applyFont="true" applyNumberFormat="true" applyProtection="false" borderId="292" fillId="0" fontId="4" numFmtId="266" xfId="0">
      <alignment vertical="center"/>
    </xf>
    <xf applyAlignment="true" applyBorder="false" applyFill="false" applyFont="true" applyNumberFormat="true" applyProtection="false" borderId="292" fillId="0" fontId="11" numFmtId="266" xfId="0">
      <alignment vertical="bottom"/>
    </xf>
    <xf applyAlignment="true" applyBorder="false" applyFill="false" applyFont="true" applyNumberFormat="false" applyProtection="false" borderId="290" fillId="0" fontId="4" numFmtId="0" xfId="0">
      <alignment vertical="center"/>
    </xf>
    <xf applyAlignment="true" applyBorder="false" applyFill="false" applyFont="true" applyNumberFormat="true" applyProtection="false" borderId="293" fillId="0" fontId="4" numFmtId="265" xfId="0">
      <alignment vertical="center"/>
    </xf>
    <xf applyAlignment="true" applyBorder="false" applyFill="false" applyFont="true" applyNumberFormat="false" applyProtection="false" borderId="286" fillId="0" fontId="11" numFmtId="0" xfId="0">
      <alignment horizontal="center" vertical="bottom"/>
    </xf>
    <xf applyAlignment="true" applyBorder="false" applyFill="false" applyFont="true" applyNumberFormat="true" applyProtection="false" borderId="294" fillId="0" fontId="4" numFmtId="266" xfId="0">
      <alignment vertical="center"/>
    </xf>
    <xf applyAlignment="true" applyBorder="false" applyFill="false" applyFont="true" applyNumberFormat="true" applyProtection="false" borderId="285" fillId="0" fontId="4" numFmtId="266" xfId="0">
      <alignment vertical="center"/>
    </xf>
    <xf applyAlignment="true" applyBorder="false" applyFill="false" applyFont="true" applyNumberFormat="false" applyProtection="false" borderId="295" fillId="0" fontId="11" numFmtId="0" xfId="0">
      <alignment horizontal="center" vertical="bottom"/>
    </xf>
    <xf applyAlignment="true" applyBorder="false" applyFill="false" applyFont="true" applyNumberFormat="false" applyProtection="false" borderId="295" fillId="0" fontId="11" numFmtId="0" xfId="0">
      <alignment horizontal="center" vertical="bottom"/>
    </xf>
    <xf applyAlignment="true" applyBorder="false" applyFill="false" applyFont="true" applyNumberFormat="true" applyProtection="false" borderId="296" fillId="0" fontId="4" numFmtId="266" xfId="0">
      <alignment horizontal="center" vertical="center"/>
    </xf>
    <xf applyAlignment="true" applyBorder="false" applyFill="false" applyFont="true" applyNumberFormat="true" applyProtection="false" borderId="291" fillId="0" fontId="4" numFmtId="269" xfId="0">
      <alignment vertical="center"/>
    </xf>
    <xf applyAlignment="true" applyBorder="false" applyFill="false" applyFont="true" applyNumberFormat="false" applyProtection="false" borderId="297" fillId="0" fontId="11" numFmtId="0" xfId="0">
      <alignment horizontal="center" vertical="center"/>
    </xf>
    <xf applyAlignment="true" applyBorder="false" applyFill="false" applyFont="true" applyNumberFormat="false" applyProtection="false" borderId="292" fillId="0" fontId="4" numFmtId="0" xfId="0">
      <alignment horizontal="center" vertical="center"/>
    </xf>
    <xf applyAlignment="true" applyBorder="false" applyFill="false" applyFont="true" applyNumberFormat="false" applyProtection="false" borderId="298" fillId="0" fontId="4" numFmtId="0" xfId="0">
      <alignment horizontal="center" vertical="center"/>
    </xf>
    <xf applyAlignment="true" applyBorder="false" applyFill="false" applyFont="true" applyNumberFormat="false" applyProtection="false" borderId="292" fillId="0" fontId="4" numFmtId="0" xfId="0">
      <alignment vertical="center"/>
    </xf>
    <xf applyAlignment="true" applyBorder="false" applyFill="false" applyFont="true" applyNumberFormat="true" applyProtection="false" borderId="291" fillId="0" fontId="4" numFmtId="267" xfId="0">
      <alignment vertical="center"/>
    </xf>
    <xf applyAlignment="true" applyBorder="false" applyFill="false" applyFont="true" applyNumberFormat="true" applyProtection="false" borderId="299" fillId="0" fontId="4" numFmtId="265" xfId="0">
      <alignment vertical="center"/>
    </xf>
    <xf applyAlignment="true" applyBorder="false" applyFill="false" applyFont="true" applyNumberFormat="true" applyProtection="false" borderId="291" fillId="0" fontId="4" numFmtId="268" xfId="0">
      <alignment vertical="center"/>
    </xf>
    <xf applyAlignment="true" applyBorder="false" applyFill="false" applyFont="true" applyNumberFormat="true" applyProtection="false" borderId="300" fillId="0" fontId="4" numFmtId="265" xfId="0">
      <alignment vertical="center"/>
    </xf>
    <xf applyAlignment="true" applyBorder="false" applyFill="false" applyFont="true" applyNumberFormat="true" applyProtection="false" borderId="301" fillId="0" fontId="4" numFmtId="266" xfId="0">
      <alignment horizontal="right" vertical="center"/>
    </xf>
    <xf applyAlignment="true" applyBorder="false" applyFill="false" applyFont="true" applyNumberFormat="false" applyProtection="false" borderId="301" fillId="0" fontId="4" numFmtId="0" xfId="0">
      <alignment horizontal="right" vertical="center"/>
    </xf>
    <xf applyAlignment="true" applyBorder="false" applyFill="true" applyFont="true" applyNumberFormat="true" applyProtection="false" borderId="291" fillId="79" fontId="4" numFmtId="265" xfId="0">
      <alignment horizontal="right" vertical="center"/>
    </xf>
    <xf applyAlignment="true" applyBorder="false" applyFill="true" applyFont="true" applyNumberFormat="true" applyProtection="false" borderId="291" fillId="81" fontId="4" numFmtId="265" xfId="0">
      <alignment vertical="center"/>
    </xf>
    <xf applyAlignment="true" applyBorder="false" applyFill="true" applyFont="true" applyNumberFormat="false" applyProtection="false" borderId="291" fillId="81" fontId="4" numFmtId="0" xfId="0">
      <alignment horizontal="center" vertical="center"/>
    </xf>
    <xf applyAlignment="true" applyBorder="false" applyFill="true" applyFont="true" applyNumberFormat="true" applyProtection="false" borderId="291" fillId="79" fontId="4" numFmtId="266" xfId="0">
      <alignment vertical="center"/>
    </xf>
    <xf applyAlignment="true" applyBorder="false" applyFill="true" applyFont="true" applyNumberFormat="true" applyProtection="false" borderId="299" fillId="79" fontId="4" numFmtId="266" xfId="0">
      <alignment vertical="center"/>
    </xf>
    <xf applyAlignment="true" applyBorder="false" applyFill="true" applyFont="true" applyNumberFormat="true" applyProtection="false" borderId="292" fillId="79" fontId="4" numFmtId="271" xfId="0">
      <alignment vertical="center"/>
    </xf>
    <xf applyAlignment="true" applyBorder="false" applyFill="false" applyFont="true" applyNumberFormat="true" applyProtection="false" borderId="297" fillId="0" fontId="4" numFmtId="270" xfId="0">
      <alignment horizontal="right" vertical="center"/>
    </xf>
    <xf applyAlignment="true" applyBorder="false" applyFill="false" applyFont="true" applyNumberFormat="false" applyProtection="false" borderId="292" fillId="0" fontId="4" numFmtId="0" xfId="0">
      <alignment horizontal="right" vertical="center"/>
    </xf>
    <xf applyAlignment="true" applyBorder="false" applyFill="false" applyFont="true" applyNumberFormat="true" applyProtection="false" borderId="292" fillId="0" fontId="4" numFmtId="270" xfId="0">
      <alignment horizontal="right" vertical="center"/>
    </xf>
    <xf applyAlignment="true" applyBorder="false" applyFill="false" applyFont="true" applyNumberFormat="false" applyProtection="false" borderId="297" fillId="0" fontId="11" numFmtId="0" xfId="0">
      <alignment horizontal="center" vertical="center"/>
    </xf>
    <xf applyAlignment="true" applyBorder="false" applyFill="false" applyFont="true" applyNumberFormat="false" applyProtection="false" borderId="302" fillId="0" fontId="4" numFmtId="0" xfId="0">
      <alignment horizontal="center" vertical="center"/>
    </xf>
    <xf applyAlignment="true" applyBorder="false" applyFill="false" applyFont="true" applyNumberFormat="false" applyProtection="false" borderId="297" fillId="0" fontId="4" numFmtId="0" xfId="0">
      <alignment vertical="center"/>
    </xf>
    <xf applyAlignment="true" applyBorder="false" applyFill="false" applyFont="true" applyNumberFormat="true" applyProtection="false" borderId="292" fillId="0" fontId="4" numFmtId="267" xfId="0">
      <alignment vertical="center"/>
    </xf>
    <xf applyAlignment="true" applyBorder="false" applyFill="false" applyFont="true" applyNumberFormat="true" applyProtection="false" borderId="292" fillId="0" fontId="4" numFmtId="265" xfId="0">
      <alignment vertical="center"/>
    </xf>
    <xf applyAlignment="true" applyBorder="false" applyFill="false" applyFont="true" applyNumberFormat="true" applyProtection="false" borderId="292" fillId="0" fontId="4" numFmtId="268" xfId="0">
      <alignment vertical="center"/>
    </xf>
    <xf applyAlignment="true" applyBorder="false" applyFill="false" applyFont="true" applyNumberFormat="true" applyProtection="false" borderId="292" fillId="0" fontId="4" numFmtId="265" xfId="0">
      <alignment vertical="center"/>
    </xf>
    <xf applyAlignment="true" applyBorder="false" applyFill="false" applyFont="true" applyNumberFormat="true" applyProtection="false" borderId="292" fillId="0" fontId="4" numFmtId="266" xfId="0">
      <alignment horizontal="right" vertical="center"/>
    </xf>
    <xf applyAlignment="true" applyBorder="false" applyFill="false" applyFont="true" applyNumberFormat="false" applyProtection="false" borderId="292" fillId="0" fontId="4" numFmtId="0" xfId="0">
      <alignment horizontal="right" vertical="center"/>
    </xf>
    <xf applyAlignment="true" applyBorder="false" applyFill="true" applyFont="true" applyNumberFormat="true" applyProtection="false" borderId="292" fillId="79" fontId="4" numFmtId="265" xfId="0">
      <alignment horizontal="right" vertical="center"/>
    </xf>
    <xf applyAlignment="true" applyBorder="false" applyFill="true" applyFont="true" applyNumberFormat="true" applyProtection="false" borderId="292" fillId="81" fontId="4" numFmtId="265" xfId="0">
      <alignment vertical="center"/>
    </xf>
    <xf applyAlignment="true" applyBorder="false" applyFill="true" applyFont="true" applyNumberFormat="false" applyProtection="false" borderId="300" fillId="81" fontId="4" numFmtId="0" xfId="0">
      <alignment horizontal="center" vertical="center"/>
    </xf>
    <xf applyAlignment="true" applyBorder="false" applyFill="true" applyFont="true" applyNumberFormat="true" applyProtection="false" borderId="292" fillId="79" fontId="4" numFmtId="266" xfId="0">
      <alignment vertical="center"/>
    </xf>
    <xf applyAlignment="true" applyBorder="false" applyFill="true" applyFont="true" applyNumberFormat="true" applyProtection="false" borderId="298" fillId="79" fontId="4" numFmtId="27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26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294" fillId="83" fontId="5" numFmtId="0" xfId="0">
      <alignment horizontal="center" vertical="center"/>
    </xf>
    <xf applyAlignment="true" applyBorder="false" applyFill="true" applyFont="true" applyNumberFormat="true" applyProtection="false" borderId="285" fillId="83" fontId="4" numFmtId="272" xfId="0">
      <alignment horizontal="right" vertical="center"/>
    </xf>
    <xf applyAlignment="true" applyBorder="false" applyFill="true" applyFont="true" applyNumberFormat="true" applyProtection="false" borderId="294" fillId="83" fontId="5" numFmtId="26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270" xfId="0">
      <alignment horizontal="right" vertical="center"/>
    </xf>
    <xf applyAlignment="true" applyBorder="false" applyFill="true" applyFont="true" applyNumberFormat="false" applyProtection="false" borderId="285" fillId="83" fontId="4" numFmtId="0" xfId="0">
      <alignment horizontal="center" vertical="center"/>
    </xf>
    <xf applyAlignment="true" applyBorder="false" applyFill="true" applyFont="true" applyNumberFormat="true" applyProtection="false" borderId="285" fillId="83" fontId="4" numFmtId="266" xfId="0">
      <alignment horizontal="right" vertical="center"/>
    </xf>
    <xf applyAlignment="true" applyBorder="false" applyFill="true" applyFont="true" applyNumberFormat="true" applyProtection="false" borderId="0" fillId="79" fontId="4" numFmtId="266" xfId="0">
      <alignment vertical="center"/>
    </xf>
    <xf applyAlignment="true" applyBorder="false" applyFill="true" applyFont="true" applyNumberFormat="true" applyProtection="false" borderId="285" fillId="83" fontId="4" numFmtId="271" xfId="0">
      <alignment horizontal="right" vertical="center"/>
    </xf>
    <xf applyAlignment="true" applyBorder="false" applyFill="false" applyFont="true" applyNumberFormat="true" applyProtection="false" borderId="0" fillId="0" fontId="4" numFmtId="266" xfId="0">
      <alignment horizontal="right" vertical="center"/>
    </xf>
    <xf applyAlignment="true" applyBorder="false" applyFill="true" applyFont="true" applyNumberFormat="false" applyProtection="false" borderId="285" fillId="78" fontId="6" numFmtId="0" xfId="0">
      <alignment horizontal="center" vertical="center"/>
    </xf>
    <xf applyAlignment="true" applyBorder="false" applyFill="true" applyFont="true" applyNumberFormat="true" applyProtection="false" borderId="285" fillId="78" fontId="6" numFmtId="264" xfId="0">
      <alignment horizontal="center" vertical="center"/>
    </xf>
    <xf applyAlignment="true" applyBorder="false" applyFill="true" applyFont="true" applyNumberFormat="true" applyProtection="false" borderId="285" fillId="78" fontId="6" numFmtId="265" xfId="0">
      <alignment horizontal="center" vertical="center" wrapText="true"/>
    </xf>
    <xf applyAlignment="true" applyBorder="false" applyFill="true" applyFont="true" applyNumberFormat="false" applyProtection="false" borderId="0" fillId="78" fontId="6" numFmtId="0" xfId="0">
      <alignment horizontal="center" vertical="center"/>
    </xf>
    <xf applyAlignment="true" applyBorder="false" applyFill="true" applyFont="true" applyNumberFormat="true" applyProtection="false" borderId="290" fillId="78" fontId="6" numFmtId="265" xfId="0">
      <alignment horizontal="center" vertical="center"/>
    </xf>
    <xf applyAlignment="true" applyBorder="false" applyFill="true" applyFont="true" applyNumberFormat="true" applyProtection="false" borderId="285" fillId="78" fontId="6" numFmtId="266" xfId="0">
      <alignment horizontal="center" vertical="center" wrapText="true"/>
    </xf>
    <xf applyAlignment="true" applyBorder="false" applyFill="true" applyFont="true" applyNumberFormat="false" applyProtection="false" borderId="291" fillId="78" fontId="6" numFmtId="0" xfId="0">
      <alignment horizontal="center" vertical="center"/>
    </xf>
    <xf applyAlignment="true" applyBorder="false" applyFill="true" applyFont="true" applyNumberFormat="true" applyProtection="false" borderId="291" fillId="78" fontId="6" numFmtId="264" xfId="0">
      <alignment horizontal="center" vertical="center"/>
    </xf>
    <xf applyAlignment="true" applyBorder="false" applyFill="true" applyFont="true" applyNumberFormat="true" applyProtection="false" borderId="291" fillId="78" fontId="6" numFmtId="265" xfId="0">
      <alignment horizontal="center" vertical="center" wrapText="true"/>
    </xf>
    <xf applyAlignment="true" applyBorder="false" applyFill="true" applyFont="true" applyNumberFormat="true" applyProtection="false" borderId="291" fillId="78" fontId="2" numFmtId="265" xfId="0">
      <alignment horizontal="center" vertical="center" wrapText="true"/>
    </xf>
    <xf applyAlignment="true" applyBorder="false" applyFill="false" applyFont="true" applyNumberFormat="false" applyProtection="false" borderId="289" fillId="0" fontId="4" numFmtId="0" xfId="0">
      <alignment horizontal="center" vertical="center"/>
    </xf>
    <xf applyAlignment="true" applyBorder="false" applyFill="false" applyFont="true" applyNumberFormat="false" applyProtection="false" borderId="292" fillId="0" fontId="4" numFmtId="0" xfId="0">
      <alignment vertical="center"/>
    </xf>
    <xf applyAlignment="true" applyBorder="false" applyFill="false" applyFont="true" applyNumberFormat="false" applyProtection="false" borderId="290" fillId="0" fontId="4" numFmtId="0" xfId="0">
      <alignment vertical="center"/>
    </xf>
    <xf applyAlignment="true" applyBorder="false" applyFill="false" applyFont="true" applyNumberFormat="false" applyProtection="false" borderId="303" fillId="0" fontId="4" numFmtId="0" xfId="0">
      <alignment horizontal="center" vertical="bottom"/>
    </xf>
    <xf applyAlignment="true" applyBorder="false" applyFill="false" applyFont="true" applyNumberFormat="false" applyProtection="false" borderId="289" fillId="0" fontId="4" numFmtId="0" xfId="0">
      <alignment horizontal="right" vertical="center"/>
    </xf>
    <xf applyAlignment="true" applyBorder="false" applyFill="false" applyFont="true" applyNumberFormat="true" applyProtection="false" borderId="292" fillId="0" fontId="7" numFmtId="268" xfId="0">
      <alignment horizontal="center" vertical="center"/>
    </xf>
    <xf applyAlignment="true" applyBorder="false" applyFill="false" applyFont="true" applyNumberFormat="true" applyProtection="false" borderId="289" fillId="0" fontId="4" numFmtId="266" xfId="0">
      <alignment vertical="center"/>
    </xf>
    <xf applyAlignment="true" applyBorder="false" applyFill="false" applyFont="true" applyNumberFormat="true" applyProtection="false" borderId="292" fillId="0" fontId="4" numFmtId="266" xfId="0">
      <alignment vertical="center"/>
    </xf>
    <xf applyAlignment="true" applyBorder="false" applyFill="false" applyFont="true" applyNumberFormat="true" applyProtection="false" borderId="304" fillId="0" fontId="4" numFmtId="268" xfId="0">
      <alignment vertical="center" wrapText="true"/>
    </xf>
    <xf applyAlignment="true" applyBorder="false" applyFill="false" applyFont="true" applyNumberFormat="true" applyProtection="false" borderId="285" fillId="0" fontId="4" numFmtId="265" xfId="0">
      <alignment horizontal="right" vertical="center"/>
    </xf>
    <xf applyAlignment="true" applyBorder="false" applyFill="true" applyFont="true" applyNumberFormat="true" applyProtection="false" borderId="285" fillId="79" fontId="4" numFmtId="266" xfId="0">
      <alignment horizontal="right" vertical="center"/>
    </xf>
    <xf applyAlignment="true" applyBorder="false" applyFill="true" applyFont="true" applyNumberFormat="true" applyProtection="false" borderId="289" fillId="79" fontId="4" numFmtId="266" xfId="0">
      <alignment horizontal="right" vertical="center"/>
    </xf>
    <xf applyAlignment="true" applyBorder="false" applyFill="false" applyFont="true" applyNumberFormat="true" applyProtection="false" borderId="292" fillId="0" fontId="4" numFmtId="270" xfId="0">
      <alignment vertical="center"/>
    </xf>
    <xf applyAlignment="true" applyBorder="false" applyFill="false" applyFont="true" applyNumberFormat="true" applyProtection="false" borderId="290" fillId="0" fontId="4" numFmtId="270" xfId="0">
      <alignment vertical="center"/>
    </xf>
    <xf applyAlignment="true" applyBorder="false" applyFill="false" applyFont="true" applyNumberFormat="true" applyProtection="false" borderId="289" fillId="0" fontId="4" numFmtId="266" xfId="0">
      <alignment vertical="center"/>
    </xf>
    <xf applyAlignment="true" applyBorder="false" applyFill="false" applyFont="true" applyNumberFormat="true" applyProtection="false" borderId="292" fillId="0" fontId="4" numFmtId="270" xfId="0">
      <alignment vertical="center"/>
    </xf>
    <xf applyAlignment="true" applyBorder="false" applyFill="false" applyFont="true" applyNumberFormat="true" applyProtection="false" borderId="290" fillId="0" fontId="4" numFmtId="269" xfId="0">
      <alignment vertical="center"/>
    </xf>
    <xf applyAlignment="true" applyBorder="false" applyFill="false" applyFont="true" applyNumberFormat="true" applyProtection="false" borderId="285" fillId="0" fontId="4" numFmtId="269" xfId="0">
      <alignment vertical="center"/>
    </xf>
    <xf applyAlignment="true" applyBorder="false" applyFill="true" applyFont="true" applyNumberFormat="true" applyProtection="false" borderId="304" fillId="84" fontId="4" numFmtId="268" xfId="0">
      <alignment vertical="center" wrapText="true"/>
    </xf>
    <xf applyAlignment="true" applyBorder="false" applyFill="false" applyFont="true" applyNumberFormat="false" applyProtection="false" borderId="290" fillId="0" fontId="4" numFmtId="0" xfId="0">
      <alignment vertical="center"/>
    </xf>
    <xf applyAlignment="true" applyBorder="false" applyFill="false" applyFont="true" applyNumberFormat="false" applyProtection="false" borderId="291" fillId="0" fontId="4" numFmtId="0" xfId="0">
      <alignment horizontal="center" vertical="center"/>
    </xf>
    <xf applyAlignment="true" applyBorder="false" applyFill="false" applyFont="true" applyNumberFormat="false" applyProtection="false" borderId="294" fillId="0" fontId="4" numFmtId="0" xfId="0">
      <alignment horizontal="center" vertical="center"/>
    </xf>
    <xf applyAlignment="true" applyBorder="false" applyFill="false" applyFont="true" applyNumberFormat="true" applyProtection="false" borderId="285" fillId="0" fontId="4" numFmtId="265" xfId="0">
      <alignment vertical="center"/>
    </xf>
    <xf applyAlignment="true" applyBorder="false" applyFill="false" applyFont="true" applyNumberFormat="false" applyProtection="false" borderId="285" fillId="0" fontId="4" numFmtId="0" xfId="0">
      <alignment horizontal="center" vertical="center"/>
    </xf>
    <xf applyAlignment="true" applyBorder="false" applyFill="false" applyFont="true" applyNumberFormat="true" applyProtection="false" borderId="292" fillId="0" fontId="4" numFmtId="266" xfId="0">
      <alignment vertical="center"/>
    </xf>
    <xf applyAlignment="true" applyBorder="false" applyFill="false" applyFont="true" applyNumberFormat="false" applyProtection="false" borderId="292" fillId="0" fontId="4" numFmtId="0" xfId="0">
      <alignment horizontal="center" vertical="center"/>
    </xf>
    <xf applyAlignment="true" applyBorder="false" applyFill="false" applyFont="true" applyNumberFormat="true" applyProtection="false" borderId="304" fillId="0" fontId="4" numFmtId="268" xfId="0">
      <alignment vertical="center" wrapText="true"/>
    </xf>
    <xf applyAlignment="true" applyBorder="false" applyFill="false" applyFont="true" applyNumberFormat="false" applyProtection="false" borderId="299" fillId="0" fontId="4" numFmtId="0" xfId="0">
      <alignment horizontal="center" vertical="center"/>
    </xf>
    <xf applyAlignment="true" applyBorder="false" applyFill="false" applyFont="true" applyNumberFormat="false" applyProtection="false" borderId="300" fillId="0" fontId="4" numFmtId="0" xfId="0">
      <alignment vertical="center"/>
    </xf>
    <xf applyAlignment="true" applyBorder="false" applyFill="false" applyFont="true" applyNumberFormat="false" applyProtection="false" borderId="291" fillId="0" fontId="4" numFmtId="0" xfId="0">
      <alignment vertical="center"/>
    </xf>
    <xf applyAlignment="true" applyBorder="false" applyFill="false" applyFont="true" applyNumberFormat="false" applyProtection="false" borderId="305" fillId="0" fontId="4" numFmtId="0" xfId="0">
      <alignment horizontal="right" vertical="center"/>
    </xf>
    <xf applyAlignment="true" applyBorder="false" applyFill="false" applyFont="true" applyNumberFormat="true" applyProtection="false" borderId="299" fillId="0" fontId="4" numFmtId="266" xfId="0">
      <alignment vertical="center"/>
    </xf>
    <xf applyAlignment="true" applyBorder="false" applyFill="false" applyFont="true" applyNumberFormat="false" applyProtection="false" borderId="306" fillId="0" fontId="4" numFmtId="0" xfId="0">
      <alignment horizontal="center" vertical="center"/>
    </xf>
    <xf applyAlignment="true" applyBorder="false" applyFill="false" applyFont="true" applyNumberFormat="false" applyProtection="false" borderId="307" fillId="0" fontId="4" numFmtId="0" xfId="0">
      <alignment vertical="center"/>
    </xf>
    <xf applyAlignment="true" applyBorder="false" applyFill="false" applyFont="true" applyNumberFormat="false" applyProtection="false" borderId="294" fillId="0" fontId="4" numFmtId="0" xfId="0">
      <alignment vertical="center"/>
    </xf>
    <xf applyAlignment="true" applyBorder="false" applyFill="false" applyFont="true" applyNumberFormat="false" applyProtection="false" borderId="300" fillId="0" fontId="4" numFmtId="0" xfId="0">
      <alignment vertical="center"/>
    </xf>
    <xf applyAlignment="true" applyBorder="false" applyFill="false" applyFont="true" applyNumberFormat="false" applyProtection="false" borderId="291" fillId="0" fontId="4" numFmtId="0" xfId="0">
      <alignment vertical="center"/>
    </xf>
    <xf applyAlignment="true" applyBorder="false" applyFill="false" applyFont="true" applyNumberFormat="true" applyProtection="false" borderId="291" fillId="0" fontId="4" numFmtId="270" xfId="0">
      <alignment vertical="center"/>
    </xf>
    <xf applyAlignment="true" applyBorder="false" applyFill="false" applyFont="true" applyNumberFormat="false" applyProtection="false" borderId="289" fillId="0" fontId="4" numFmtId="0" xfId="0">
      <alignment vertical="center"/>
    </xf>
    <xf applyAlignment="true" applyBorder="false" applyFill="false" applyFont="true" applyNumberFormat="false" applyProtection="false" borderId="292" fillId="0" fontId="4" numFmtId="0" xfId="0">
      <alignment horizontal="center" vertical="center"/>
    </xf>
    <xf applyAlignment="true" applyBorder="false" applyFill="false" applyFont="true" applyNumberFormat="false" applyProtection="false" borderId="290" fillId="0" fontId="4" numFmtId="0" xfId="0">
      <alignment horizontal="right" vertical="center"/>
    </xf>
    <xf applyAlignment="true" applyBorder="false" applyFill="false" applyFont="true" applyNumberFormat="true" applyProtection="false" borderId="294" fillId="0" fontId="4" numFmtId="265" xfId="0">
      <alignment horizontal="right" vertical="center"/>
    </xf>
    <xf applyAlignment="true" applyBorder="false" applyFill="true" applyFont="true" applyNumberFormat="true" applyProtection="false" borderId="300" fillId="81" fontId="4" numFmtId="265" xfId="0">
      <alignment vertical="center"/>
    </xf>
    <xf applyAlignment="true" applyBorder="false" applyFill="false" applyFont="true" applyNumberFormat="false" applyProtection="false" borderId="290" fillId="0" fontId="4" numFmtId="0" xfId="0">
      <alignment horizontal="right" vertical="center"/>
    </xf>
    <xf applyAlignment="true" applyBorder="false" applyFill="false" applyFont="true" applyNumberFormat="false" applyProtection="false" borderId="285" fillId="0" fontId="4" numFmtId="0" xfId="0">
      <alignment horizontal="right" vertical="center"/>
    </xf>
    <xf applyAlignment="true" applyBorder="false" applyFill="true" applyFont="true" applyNumberFormat="true" applyProtection="false" borderId="300" fillId="82" fontId="4" numFmtId="265" xfId="0">
      <alignment vertical="center"/>
    </xf>
    <xf applyAlignment="true" applyBorder="false" applyFill="false" applyFont="true" applyNumberFormat="false" applyProtection="false" borderId="299" fillId="0" fontId="4" numFmtId="0" xfId="0">
      <alignment vertical="center"/>
    </xf>
    <xf applyAlignment="true" applyBorder="false" applyFill="false" applyFont="true" applyNumberFormat="false" applyProtection="false" borderId="300" fillId="0" fontId="4" numFmtId="0" xfId="0">
      <alignment horizontal="right" vertical="center"/>
    </xf>
    <xf applyAlignment="true" applyBorder="false" applyFill="false" applyFont="true" applyNumberFormat="false" applyProtection="false" borderId="291" fillId="0" fontId="4" numFmtId="0" xfId="0">
      <alignment horizontal="right" vertical="center"/>
    </xf>
    <xf applyAlignment="true" applyBorder="false" applyFill="false" applyFont="true" applyNumberFormat="true" applyProtection="false" borderId="291" fillId="0" fontId="4" numFmtId="265" xfId="0">
      <alignment horizontal="right" vertical="center"/>
    </xf>
    <xf applyAlignment="true" applyBorder="false" applyFill="false" applyFont="true" applyNumberFormat="true" applyProtection="false" borderId="290" fillId="0" fontId="4" numFmtId="268" xfId="0">
      <alignment vertical="center"/>
    </xf>
    <xf applyAlignment="true" applyBorder="false" applyFill="false" applyFont="true" applyNumberFormat="false" applyProtection="false" borderId="297" fillId="0" fontId="4" numFmtId="0" xfId="0">
      <alignment horizontal="center" vertical="center" wrapText="true"/>
    </xf>
    <xf applyAlignment="true" applyBorder="false" applyFill="false" applyFont="true" applyNumberFormat="false" applyProtection="false" borderId="292" fillId="0" fontId="4" numFmtId="0" xfId="0">
      <alignment horizontal="center" vertical="center" wrapText="true"/>
    </xf>
    <xf applyAlignment="true" applyBorder="false" applyFill="false" applyFont="true" applyNumberFormat="true" applyProtection="false" borderId="298" fillId="0" fontId="4" numFmtId="265" xfId="0">
      <alignment vertical="center"/>
    </xf>
    <xf applyAlignment="true" applyBorder="false" applyFill="false" applyFont="true" applyNumberFormat="true" applyProtection="false" borderId="297" fillId="0" fontId="4" numFmtId="266" xfId="0">
      <alignment vertical="center"/>
    </xf>
    <xf applyAlignment="true" applyBorder="false" applyFill="false" applyFont="true" applyNumberFormat="false" applyProtection="false" borderId="298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270" xfId="0">
      <alignment vertical="center"/>
    </xf>
    <xf applyAlignment="true" applyBorder="false" applyFill="false" applyFont="true" applyNumberFormat="false" applyProtection="false" borderId="301" fillId="0" fontId="4" numFmtId="0" xfId="0">
      <alignment horizontal="center" vertical="center"/>
    </xf>
    <xf applyAlignment="true" applyBorder="false" applyFill="false" applyFont="true" applyNumberFormat="false" applyProtection="false" borderId="301" fillId="0" fontId="4" numFmtId="0" xfId="0">
      <alignment horizontal="center" vertical="center"/>
    </xf>
    <xf applyAlignment="true" applyBorder="false" applyFill="false" applyFont="true" applyNumberFormat="false" applyProtection="false" borderId="308" fillId="0" fontId="4" numFmtId="0" xfId="0">
      <alignment horizontal="center" vertical="center" wrapText="true"/>
    </xf>
    <xf applyAlignment="true" applyBorder="false" applyFill="false" applyFont="true" applyNumberFormat="false" applyProtection="false" borderId="308" fillId="0" fontId="4" numFmtId="0" xfId="0">
      <alignment vertical="center"/>
    </xf>
    <xf applyAlignment="true" applyBorder="false" applyFill="false" applyFont="true" applyNumberFormat="true" applyProtection="false" borderId="292" fillId="0" fontId="7" numFmtId="266" xfId="0">
      <alignment horizontal="center" vertical="center"/>
    </xf>
    <xf applyAlignment="true" applyBorder="false" applyFill="false" applyFont="true" applyNumberFormat="true" applyProtection="false" borderId="309" fillId="0" fontId="4" numFmtId="265" xfId="0">
      <alignment vertical="center"/>
    </xf>
    <xf applyAlignment="true" applyBorder="false" applyFill="false" applyFont="true" applyNumberFormat="true" applyProtection="false" borderId="308" fillId="0" fontId="4" numFmtId="266" xfId="0">
      <alignment vertical="center"/>
    </xf>
    <xf applyAlignment="true" applyBorder="false" applyFill="false" applyFont="true" applyNumberFormat="false" applyProtection="false" borderId="309" fillId="0" fontId="4" numFmtId="0" xfId="0">
      <alignment horizontal="right" vertical="center"/>
    </xf>
    <xf applyAlignment="true" applyBorder="false" applyFill="false" applyFont="true" applyNumberFormat="false" applyProtection="false" borderId="301" fillId="0" fontId="4" numFmtId="0" xfId="0">
      <alignment horizontal="right" vertical="center"/>
    </xf>
    <xf applyAlignment="true" applyBorder="false" applyFill="false" applyFont="true" applyNumberFormat="true" applyProtection="false" borderId="291" fillId="0" fontId="4" numFmtId="268" xfId="0">
      <alignment vertical="center"/>
    </xf>
    <xf applyAlignment="true" applyBorder="false" applyFill="false" applyFont="true" applyNumberFormat="false" applyProtection="false" borderId="297" fillId="0" fontId="4" numFmtId="0" xfId="0">
      <alignment horizontal="center" vertical="center"/>
    </xf>
    <xf applyAlignment="true" applyBorder="false" applyFill="false" applyFont="true" applyNumberFormat="false" applyProtection="false" borderId="310" fillId="0" fontId="4" numFmtId="0" xfId="0">
      <alignment horizontal="center" vertical="center"/>
    </xf>
    <xf applyAlignment="true" applyBorder="false" applyFill="false" applyFont="true" applyNumberFormat="true" applyProtection="false" borderId="292" fillId="0" fontId="11" numFmtId="266" xfId="0">
      <alignment vertical="bottom"/>
    </xf>
    <xf applyAlignment="true" applyBorder="false" applyFill="false" applyFont="true" applyNumberFormat="true" applyProtection="false" borderId="297" fillId="0" fontId="4" numFmtId="270" xfId="0">
      <alignment vertical="center"/>
    </xf>
    <xf applyAlignment="true" applyBorder="false" applyFill="false" applyFont="true" applyNumberFormat="false" applyProtection="false" borderId="292" fillId="0" fontId="4" numFmtId="0" xfId="0">
      <alignment vertical="center"/>
    </xf>
    <xf applyAlignment="true" applyBorder="false" applyFill="false" applyFont="true" applyNumberFormat="true" applyProtection="false" borderId="297" fillId="0" fontId="4" numFmtId="270" xfId="0">
      <alignment vertical="center"/>
    </xf>
    <xf applyAlignment="true" applyBorder="false" applyFill="false" applyFont="true" applyNumberFormat="true" applyProtection="false" borderId="299" fillId="0" fontId="4" numFmtId="266" xfId="0">
      <alignment vertical="center"/>
    </xf>
    <xf applyAlignment="true" applyBorder="false" applyFill="false" applyFont="true" applyNumberFormat="true" applyProtection="false" borderId="297" fillId="0" fontId="4" numFmtId="266" xfId="0">
      <alignment vertical="center"/>
    </xf>
    <xf applyAlignment="true" applyBorder="false" applyFill="true" applyFont="true" applyNumberFormat="false" applyProtection="false" borderId="291" fillId="82" fontId="4" numFmtId="0" xfId="0">
      <alignment horizontal="center" vertical="center"/>
    </xf>
    <xf applyAlignment="true" applyBorder="false" applyFill="true" applyFont="true" applyNumberFormat="true" applyProtection="false" borderId="291" fillId="79" fontId="4" numFmtId="266" xfId="0">
      <alignment horizontal="right" vertical="center"/>
    </xf>
    <xf applyAlignment="true" applyBorder="false" applyFill="true" applyFont="true" applyNumberFormat="true" applyProtection="false" borderId="299" fillId="79" fontId="4" numFmtId="266" xfId="0">
      <alignment horizontal="right" vertical="center"/>
    </xf>
    <xf applyAlignment="true" applyBorder="false" applyFill="false" applyFont="true" applyNumberFormat="true" applyProtection="false" borderId="292" fillId="0" fontId="4" numFmtId="268" xfId="0">
      <alignment vertical="center"/>
    </xf>
    <xf applyAlignment="true" applyBorder="false" applyFill="false" applyFont="true" applyNumberFormat="true" applyProtection="false" borderId="0" fillId="0" fontId="4" numFmtId="268" xfId="0">
      <alignment horizontal="center" vertical="bottom"/>
    </xf>
    <xf applyAlignment="true" applyBorder="false" applyFill="false" applyFont="true" applyNumberFormat="true" applyProtection="false" borderId="0" fillId="0" fontId="4" numFmtId="265" xfId="0">
      <alignment vertical="center"/>
    </xf>
    <xf applyAlignment="true" applyBorder="false" applyFill="false" applyFont="true" applyNumberFormat="true" applyProtection="false" borderId="0" fillId="0" fontId="4" numFmtId="265" xfId="0">
      <alignment vertical="center"/>
    </xf>
    <xf applyAlignment="true" applyBorder="false" applyFill="false" applyFont="true" applyNumberFormat="true" applyProtection="false" borderId="0" fillId="0" fontId="4" numFmtId="268" xfId="0">
      <alignment vertical="center"/>
    </xf>
    <xf applyAlignment="true" applyBorder="false" applyFill="true" applyFont="true" applyNumberFormat="false" applyProtection="false" borderId="292" fillId="83" fontId="5" numFmtId="0" xfId="0">
      <alignment horizontal="center" vertical="center"/>
    </xf>
    <xf applyAlignment="true" applyBorder="false" applyFill="true" applyFont="true" applyNumberFormat="true" applyProtection="false" borderId="292" fillId="83" fontId="4" numFmtId="272" xfId="0">
      <alignment vertical="center"/>
    </xf>
    <xf applyAlignment="true" applyBorder="false" applyFill="true" applyFont="true" applyNumberFormat="true" applyProtection="false" borderId="292" fillId="83" fontId="4" numFmtId="266" xfId="0">
      <alignment vertical="center"/>
    </xf>
    <xf applyAlignment="true" applyBorder="false" applyFill="true" applyFont="true" applyNumberFormat="false" applyProtection="false" borderId="0" fillId="85" fontId="6" numFmtId="0" xfId="0">
      <alignment horizontal="center" vertical="center"/>
    </xf>
    <xf applyAlignment="true" applyBorder="false" applyFill="true" applyFont="true" applyNumberFormat="false" applyProtection="false" borderId="292" fillId="83" fontId="4" numFmtId="0" xfId="0">
      <alignment horizontal="center" vertical="center"/>
    </xf>
    <xf applyAlignment="true" applyBorder="false" applyFill="true" applyFont="true" applyNumberFormat="false" applyProtection="false" borderId="285" fillId="85" fontId="6" numFmtId="0" xfId="0">
      <alignment horizontal="center" vertical="center"/>
    </xf>
    <xf applyAlignment="true" applyBorder="false" applyFill="true" applyFont="true" applyNumberFormat="false" applyProtection="false" borderId="289" fillId="85" fontId="6" numFmtId="0" xfId="0">
      <alignment horizontal="center" vertical="center"/>
    </xf>
    <xf applyAlignment="true" applyBorder="false" applyFill="true" applyFont="true" applyNumberFormat="false" applyProtection="false" borderId="292" fillId="85" fontId="6" numFmtId="0" xfId="0">
      <alignment vertical="center"/>
    </xf>
    <xf applyAlignment="true" applyBorder="false" applyFill="true" applyFont="true" applyNumberFormat="false" applyProtection="false" borderId="291" fillId="85" fontId="6" numFmtId="0" xfId="0">
      <alignment horizontal="center" vertical="center"/>
    </xf>
    <xf applyAlignment="true" applyBorder="false" applyFill="true" applyFont="true" applyNumberFormat="false" applyProtection="false" borderId="292" fillId="85" fontId="6" numFmtId="0" xfId="0">
      <alignment vertical="center"/>
    </xf>
    <xf applyAlignment="true" applyBorder="false" applyFill="true" applyFont="true" applyNumberFormat="true" applyProtection="false" borderId="292" fillId="83" fontId="4" numFmtId="272" xfId="0">
      <alignment horizontal="right" vertical="center"/>
    </xf>
    <xf applyAlignment="true" applyBorder="false" applyFill="true" applyFont="true" applyNumberFormat="true" applyProtection="false" borderId="292" fillId="83" fontId="4" numFmtId="266" xfId="0">
      <alignment horizontal="right" vertical="center"/>
    </xf>
    <xf applyAlignment="true" applyBorder="false" applyFill="false" applyFont="true" applyNumberFormat="false" applyProtection="false" borderId="290" fillId="0" fontId="4" numFmtId="0" xfId="0">
      <alignment horizontal="center" vertical="center"/>
    </xf>
    <xf applyAlignment="true" applyBorder="false" applyFill="false" applyFont="true" applyNumberFormat="false" applyProtection="false" borderId="292" fillId="0" fontId="4" numFmtId="0" xfId="0">
      <alignment vertical="center" wrapText="true"/>
    </xf>
    <xf applyAlignment="true" applyBorder="false" applyFill="true" applyFont="true" applyNumberFormat="true" applyProtection="false" borderId="292" fillId="86" fontId="4" numFmtId="272" xfId="0">
      <alignment vertical="center"/>
    </xf>
    <xf applyAlignment="true" applyBorder="false" applyFill="true" applyFont="true" applyNumberFormat="true" applyProtection="false" borderId="292" fillId="86" fontId="4" numFmtId="266" xfId="0">
      <alignment vertical="center"/>
    </xf>
    <xf applyAlignment="true" applyBorder="false" applyFill="false" applyFont="true" applyNumberFormat="false" applyProtection="false" borderId="300" fillId="0" fontId="4" numFmtId="0" xfId="0">
      <alignment horizontal="center" vertical="center"/>
    </xf>
    <xf applyAlignment="true" applyBorder="false" applyFill="false" applyFont="true" applyNumberFormat="false" applyProtection="false" borderId="291" fillId="0" fontId="4" numFmtId="0" xfId="0">
      <alignment horizontal="center" vertical="center"/>
    </xf>
    <xf applyAlignment="true" applyBorder="false" applyFill="false" applyFont="true" applyNumberFormat="false" applyProtection="false" borderId="297" fillId="0" fontId="4" numFmtId="0" xfId="0">
      <alignment horizontal="center" vertical="center"/>
    </xf>
    <xf applyAlignment="true" applyBorder="false" applyFill="true" applyFont="true" applyNumberFormat="true" applyProtection="false" borderId="289" fillId="78" fontId="6" numFmtId="266" xfId="0">
      <alignment horizontal="center" vertical="center" wrapText="true"/>
    </xf>
    <xf applyAlignment="true" applyBorder="false" applyFill="true" applyFont="true" applyNumberFormat="true" applyProtection="false" borderId="292" fillId="78" fontId="6" numFmtId="266" xfId="0">
      <alignment horizontal="center" vertical="center" wrapText="true"/>
    </xf>
    <xf applyAlignment="true" applyBorder="false" applyFill="true" applyFont="true" applyNumberFormat="false" applyProtection="false" borderId="291" fillId="78" fontId="6" numFmtId="0" xfId="0">
      <alignment horizontal="center" vertical="center" wrapText="true"/>
    </xf>
    <xf applyAlignment="true" applyBorder="false" applyFill="false" applyFont="true" applyNumberFormat="false" applyProtection="false" borderId="311" fillId="0" fontId="4" numFmtId="0" xfId="0">
      <alignment horizontal="center" vertical="bottom"/>
    </xf>
    <xf applyAlignment="true" applyBorder="false" applyFill="false" applyFont="true" applyNumberFormat="false" applyProtection="false" borderId="292" fillId="0" fontId="4" numFmtId="0" xfId="0">
      <alignment horizontal="center" vertical="bottom"/>
    </xf>
    <xf applyAlignment="true" applyBorder="false" applyFill="false" applyFont="true" applyNumberFormat="false" applyProtection="false" borderId="298" fillId="0" fontId="4" numFmtId="0" xfId="0">
      <alignment horizontal="right" vertical="center"/>
    </xf>
    <xf applyAlignment="true" applyBorder="false" applyFill="false" applyFont="true" applyNumberFormat="false" applyProtection="false" borderId="292" fillId="0" fontId="4" numFmtId="0" xfId="0">
      <alignment horizontal="right" vertical="center"/>
    </xf>
    <xf applyAlignment="true" applyBorder="false" applyFill="false" applyFont="true" applyNumberFormat="false" applyProtection="false" borderId="293" fillId="0" fontId="4" numFmtId="0" xfId="0">
      <alignment horizontal="right" vertical="center"/>
    </xf>
    <xf applyAlignment="true" applyBorder="false" applyFill="false" applyFont="true" applyNumberFormat="false" applyProtection="false" borderId="288" fillId="0" fontId="7" numFmtId="0" xfId="0">
      <alignment horizontal="center" vertical="center"/>
    </xf>
    <xf applyAlignment="true" applyBorder="false" applyFill="false" applyFont="true" applyNumberFormat="true" applyProtection="false" borderId="290" fillId="0" fontId="4" numFmtId="265" xfId="0">
      <alignment vertical="center"/>
    </xf>
    <xf applyAlignment="true" applyBorder="false" applyFill="false" applyFont="true" applyNumberFormat="true" applyProtection="false" borderId="285" fillId="0" fontId="4" numFmtId="273" xfId="0">
      <alignment vertical="center"/>
    </xf>
    <xf applyAlignment="true" applyBorder="false" applyFill="false" applyFont="true" applyNumberFormat="true" applyProtection="false" borderId="285" fillId="0" fontId="4" numFmtId="266" xfId="0">
      <alignment vertical="center"/>
    </xf>
    <xf applyAlignment="true" applyBorder="false" applyFill="false" applyFont="true" applyNumberFormat="true" applyProtection="false" borderId="0" fillId="0" fontId="4" numFmtId="266" xfId="0">
      <alignment vertical="bottom"/>
    </xf>
    <xf applyAlignment="true" applyBorder="false" applyFill="true" applyFont="true" applyNumberFormat="true" applyProtection="false" borderId="285" fillId="87" fontId="4" numFmtId="265" xfId="0">
      <alignment vertical="center"/>
    </xf>
    <xf applyAlignment="true" applyBorder="false" applyFill="true" applyFont="true" applyNumberFormat="false" applyProtection="false" borderId="285" fillId="87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285" fillId="0" fontId="4" numFmtId="268" xfId="0">
      <alignment vertical="center"/>
    </xf>
    <xf applyAlignment="true" applyBorder="false" applyFill="true" applyFont="true" applyNumberFormat="false" applyProtection="false" borderId="0" fillId="84" fontId="4" numFmtId="0" xfId="0">
      <alignment horizontal="center" vertical="center" wrapText="true"/>
    </xf>
    <xf applyAlignment="true" applyBorder="false" applyFill="true" applyFont="true" applyNumberFormat="false" applyProtection="false" borderId="292" fillId="84" fontId="4" numFmtId="0" xfId="0">
      <alignment horizontal="center" vertical="center" wrapText="true"/>
    </xf>
    <xf applyAlignment="true" applyBorder="false" applyFill="false" applyFont="true" applyNumberFormat="false" applyProtection="false" borderId="293" fillId="0" fontId="4" numFmtId="0" xfId="0">
      <alignment vertical="center"/>
    </xf>
    <xf applyAlignment="true" applyBorder="false" applyFill="false" applyFont="true" applyNumberFormat="false" applyProtection="false" borderId="292" fillId="0" fontId="7" numFmtId="0" xfId="0">
      <alignment vertical="center"/>
    </xf>
    <xf applyAlignment="true" applyBorder="false" applyFill="false" applyFont="true" applyNumberFormat="false" applyProtection="false" borderId="311" fillId="0" fontId="4" numFmtId="0" xfId="0">
      <alignment horizontal="center" vertical="center" wrapText="true"/>
    </xf>
    <xf applyAlignment="true" applyBorder="false" applyFill="false" applyFont="true" applyNumberFormat="false" applyProtection="false" borderId="312" fillId="0" fontId="4" numFmtId="0" xfId="0">
      <alignment horizontal="right" vertical="center"/>
    </xf>
    <xf applyAlignment="true" applyBorder="false" applyFill="false" applyFont="true" applyNumberFormat="false" applyProtection="false" borderId="302" fillId="0" fontId="4" numFmtId="0" xfId="0">
      <alignment horizontal="right" vertical="center"/>
    </xf>
    <xf applyAlignment="true" applyBorder="false" applyFill="false" applyFont="true" applyNumberFormat="true" applyProtection="false" borderId="285" fillId="0" fontId="4" numFmtId="264" xfId="0">
      <alignment vertical="center"/>
    </xf>
    <xf applyAlignment="true" applyBorder="false" applyFill="false" applyFont="true" applyNumberFormat="true" applyProtection="false" borderId="285" fillId="0" fontId="4" numFmtId="266" xfId="0">
      <alignment vertical="center"/>
    </xf>
    <xf applyAlignment="true" applyBorder="false" applyFill="false" applyFont="true" applyNumberFormat="false" applyProtection="false" borderId="298" fillId="0" fontId="4" numFmtId="0" xfId="0">
      <alignment horizontal="right" vertical="center"/>
    </xf>
    <xf applyAlignment="true" applyBorder="false" applyFill="false" applyFont="true" applyNumberFormat="false" applyProtection="false" borderId="305" fillId="0" fontId="4" numFmtId="0" xfId="0">
      <alignment vertical="center"/>
    </xf>
    <xf applyAlignment="true" applyBorder="false" applyFill="false" applyFont="true" applyNumberFormat="false" applyProtection="false" borderId="297" fillId="0" fontId="4" numFmtId="0" xfId="0">
      <alignment horizontal="center" vertical="center"/>
    </xf>
    <xf applyAlignment="true" applyBorder="false" applyFill="false" applyFont="true" applyNumberFormat="false" applyProtection="false" borderId="309" fillId="0" fontId="4" numFmtId="0" xfId="0">
      <alignment horizontal="right" vertical="center"/>
    </xf>
    <xf applyAlignment="true" applyBorder="false" applyFill="false" applyFont="true" applyNumberFormat="false" applyProtection="false" borderId="297" fillId="0" fontId="4" numFmtId="0" xfId="0">
      <alignment horizontal="right" vertical="center"/>
    </xf>
    <xf applyAlignment="true" applyBorder="false" applyFill="false" applyFont="true" applyNumberFormat="true" applyProtection="false" borderId="297" fillId="0" fontId="4" numFmtId="265" xfId="0">
      <alignment horizontal="right" vertical="center"/>
    </xf>
    <xf applyAlignment="true" applyBorder="false" applyFill="false" applyFont="true" applyNumberFormat="true" applyProtection="false" borderId="292" fillId="0" fontId="4" numFmtId="268" xfId="0">
      <alignment vertical="center"/>
    </xf>
    <xf applyAlignment="true" applyBorder="false" applyFill="true" applyFont="true" applyNumberFormat="false" applyProtection="false" borderId="301" fillId="81" fontId="4" numFmtId="0" xfId="0">
      <alignment horizontal="center" vertical="center"/>
    </xf>
    <xf applyAlignment="true" applyBorder="false" applyFill="true" applyFont="true" applyNumberFormat="true" applyProtection="false" borderId="301" fillId="79" fontId="4" numFmtId="266" xfId="0">
      <alignment vertical="center"/>
    </xf>
    <xf applyAlignment="true" applyBorder="false" applyFill="false" applyFont="true" applyNumberFormat="false" applyProtection="false" borderId="310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26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313" fillId="88" fontId="2" numFmtId="0" xfId="0">
      <alignment horizontal="center" vertical="center"/>
    </xf>
    <xf applyAlignment="true" applyBorder="false" applyFill="true" applyFont="true" applyNumberFormat="false" applyProtection="false" borderId="313" fillId="88" fontId="2" numFmtId="0" xfId="0">
      <alignment horizontal="center" vertical="center"/>
    </xf>
    <xf applyAlignment="true" applyBorder="false" applyFill="true" applyFont="true" applyNumberFormat="false" applyProtection="false" borderId="313" fillId="88" fontId="2" numFmtId="0" xfId="0">
      <alignment horizontal="center" vertical="center" wrapText="true"/>
    </xf>
    <xf applyAlignment="true" applyBorder="false" applyFill="true" applyFont="true" applyNumberFormat="true" applyProtection="false" borderId="313" fillId="88" fontId="2" numFmtId="274" xfId="0">
      <alignment horizontal="center" vertical="center"/>
    </xf>
    <xf applyAlignment="true" applyBorder="false" applyFill="true" applyFont="true" applyNumberFormat="true" applyProtection="false" borderId="313" fillId="88" fontId="2" numFmtId="275" xfId="0">
      <alignment horizontal="center" vertical="center" wrapText="true"/>
    </xf>
    <xf applyAlignment="true" applyBorder="false" applyFill="true" applyFont="true" applyNumberFormat="false" applyProtection="false" borderId="313" fillId="88" fontId="6" numFmtId="0" xfId="0">
      <alignment horizontal="center" vertical="center"/>
    </xf>
    <xf applyAlignment="true" applyBorder="false" applyFill="true" applyFont="true" applyNumberFormat="false" applyProtection="false" borderId="314" fillId="88" fontId="6" numFmtId="0" xfId="0">
      <alignment horizontal="center" vertical="center"/>
    </xf>
    <xf applyAlignment="true" applyBorder="false" applyFill="true" applyFont="true" applyNumberFormat="true" applyProtection="false" borderId="313" fillId="88" fontId="2" numFmtId="275" xfId="0">
      <alignment horizontal="center" vertical="center"/>
    </xf>
    <xf applyAlignment="true" applyBorder="false" applyFill="true" applyFont="true" applyNumberFormat="false" applyProtection="false" borderId="313" fillId="88" fontId="6" numFmtId="0" xfId="0">
      <alignment horizontal="center" vertical="center" wrapText="true"/>
    </xf>
    <xf applyAlignment="true" applyBorder="false" applyFill="false" applyFont="true" applyNumberFormat="false" applyProtection="false" borderId="313" fillId="0" fontId="4" numFmtId="0" xfId="0">
      <alignment horizontal="center" vertical="center"/>
    </xf>
    <xf applyAlignment="true" applyBorder="false" applyFill="false" applyFont="true" applyNumberFormat="false" applyProtection="false" borderId="315" fillId="0" fontId="11" numFmtId="0" xfId="0">
      <alignment horizontal="center" vertical="bottom"/>
    </xf>
    <xf applyAlignment="true" applyBorder="false" applyFill="false" applyFont="true" applyNumberFormat="false" applyProtection="false" borderId="316" fillId="0" fontId="11" numFmtId="0" xfId="0">
      <alignment horizontal="center" vertical="center"/>
    </xf>
    <xf applyAlignment="true" applyBorder="false" applyFill="false" applyFont="true" applyNumberFormat="true" applyProtection="false" borderId="316" fillId="0" fontId="4" numFmtId="276" xfId="0">
      <alignment horizontal="center" vertical="center"/>
    </xf>
    <xf applyAlignment="true" applyBorder="false" applyFill="false" applyFont="true" applyNumberFormat="true" applyProtection="false" borderId="316" fillId="0" fontId="4" numFmtId="276" xfId="0">
      <alignment horizontal="center" vertical="center"/>
    </xf>
    <xf applyAlignment="true" applyBorder="false" applyFill="false" applyFont="true" applyNumberFormat="false" applyProtection="false" borderId="313" fillId="0" fontId="4" numFmtId="0" xfId="0">
      <alignment vertical="center"/>
    </xf>
    <xf applyAlignment="true" applyBorder="false" applyFill="false" applyFont="true" applyNumberFormat="true" applyProtection="false" borderId="313" fillId="0" fontId="4" numFmtId="277" xfId="0">
      <alignment vertical="center"/>
    </xf>
    <xf applyAlignment="true" applyBorder="false" applyFill="false" applyFont="true" applyNumberFormat="true" applyProtection="false" borderId="317" fillId="0" fontId="4" numFmtId="275" xfId="0">
      <alignment vertical="center"/>
    </xf>
    <xf applyAlignment="true" applyBorder="false" applyFill="false" applyFont="true" applyNumberFormat="true" applyProtection="false" borderId="313" fillId="0" fontId="4" numFmtId="278" xfId="0">
      <alignment vertical="center"/>
    </xf>
    <xf applyAlignment="true" applyBorder="false" applyFill="false" applyFont="true" applyNumberFormat="true" applyProtection="false" borderId="318" fillId="0" fontId="4" numFmtId="275" xfId="0">
      <alignment vertical="center"/>
    </xf>
    <xf applyAlignment="true" applyBorder="false" applyFill="true" applyFont="true" applyNumberFormat="true" applyProtection="false" borderId="313" fillId="89" fontId="4" numFmtId="275" xfId="0">
      <alignment horizontal="right" vertical="center"/>
    </xf>
    <xf applyAlignment="true" applyBorder="false" applyFill="true" applyFont="true" applyNumberFormat="true" applyProtection="false" borderId="313" fillId="90" fontId="4" numFmtId="275" xfId="0">
      <alignment vertical="center"/>
    </xf>
    <xf applyAlignment="true" applyBorder="false" applyFill="false" applyFont="true" applyNumberFormat="true" applyProtection="false" borderId="313" fillId="0" fontId="4" numFmtId="278" xfId="0">
      <alignment vertical="center"/>
    </xf>
    <xf applyAlignment="true" applyBorder="false" applyFill="true" applyFont="true" applyNumberFormat="false" applyProtection="false" borderId="313" fillId="90" fontId="4" numFmtId="0" xfId="0">
      <alignment horizontal="center" vertical="center"/>
    </xf>
    <xf applyAlignment="true" applyBorder="false" applyFill="true" applyFont="true" applyNumberFormat="true" applyProtection="false" borderId="313" fillId="89" fontId="4" numFmtId="276" xfId="0">
      <alignment vertical="center"/>
    </xf>
    <xf applyAlignment="true" applyBorder="false" applyFill="true" applyFont="true" applyNumberFormat="true" applyProtection="false" borderId="317" fillId="89" fontId="4" numFmtId="276" xfId="0">
      <alignment vertical="center"/>
    </xf>
    <xf applyAlignment="true" applyBorder="false" applyFill="true" applyFont="true" applyNumberFormat="true" applyProtection="false" borderId="317" fillId="89" fontId="4" numFmtId="279" xfId="0">
      <alignment vertical="center"/>
    </xf>
    <xf applyAlignment="true" applyBorder="false" applyFill="false" applyFont="true" applyNumberFormat="true" applyProtection="false" borderId="313" fillId="0" fontId="4" numFmtId="279" xfId="0">
      <alignment vertical="center"/>
    </xf>
    <xf applyAlignment="true" applyBorder="false" applyFill="false" applyFont="true" applyNumberFormat="true" applyProtection="false" borderId="313" fillId="0" fontId="4" numFmtId="280" xfId="0">
      <alignment vertical="center"/>
    </xf>
    <xf applyAlignment="true" applyBorder="false" applyFill="false" applyFont="true" applyNumberFormat="false" applyProtection="false" borderId="313" fillId="0" fontId="4" numFmtId="0" xfId="0">
      <alignment vertical="center"/>
    </xf>
    <xf applyAlignment="true" applyBorder="false" applyFill="false" applyFont="true" applyNumberFormat="false" applyProtection="false" borderId="313" fillId="0" fontId="4" numFmtId="0" xfId="0">
      <alignment horizontal="center" vertical="center"/>
    </xf>
    <xf applyAlignment="true" applyBorder="false" applyFill="false" applyFont="true" applyNumberFormat="true" applyProtection="false" borderId="316" fillId="0" fontId="4" numFmtId="276" xfId="0">
      <alignment horizontal="center" vertical="center"/>
    </xf>
    <xf applyAlignment="true" applyBorder="false" applyFill="false" applyFont="true" applyNumberFormat="true" applyProtection="false" borderId="313" fillId="0" fontId="4" numFmtId="276" xfId="0">
      <alignment vertical="center"/>
    </xf>
    <xf applyAlignment="true" applyBorder="false" applyFill="false" applyFont="true" applyNumberFormat="false" applyProtection="false" borderId="313" fillId="0" fontId="4" numFmtId="0" xfId="0">
      <alignment horizontal="right" vertical="center"/>
    </xf>
    <xf applyAlignment="true" applyBorder="false" applyFill="true" applyFont="true" applyNumberFormat="true" applyProtection="false" borderId="313" fillId="91" fontId="4" numFmtId="275" xfId="0">
      <alignment vertical="center"/>
    </xf>
    <xf applyAlignment="true" applyBorder="false" applyFill="true" applyFont="true" applyNumberFormat="false" applyProtection="false" borderId="313" fillId="91" fontId="4" numFmtId="0" xfId="0">
      <alignment horizontal="center" vertical="center"/>
    </xf>
    <xf applyAlignment="true" applyBorder="false" applyFill="false" applyFont="true" applyNumberFormat="false" applyProtection="false" borderId="314" fillId="0" fontId="11" numFmtId="0" xfId="0">
      <alignment horizontal="center" vertical="bottom"/>
    </xf>
    <xf applyAlignment="true" applyBorder="false" applyFill="false" applyFont="true" applyNumberFormat="true" applyProtection="false" borderId="0" fillId="0" fontId="11" numFmtId="276" xfId="0">
      <alignment vertical="bottom"/>
    </xf>
    <xf applyAlignment="true" applyBorder="false" applyFill="false" applyFont="true" applyNumberFormat="false" applyProtection="false" borderId="313" fillId="0" fontId="4" numFmtId="0" xfId="0">
      <alignment vertical="center"/>
    </xf>
    <xf applyAlignment="true" applyBorder="false" applyFill="true" applyFont="true" applyNumberFormat="true" applyProtection="false" borderId="313" fillId="92" fontId="4" numFmtId="275" xfId="0">
      <alignment vertical="center"/>
    </xf>
    <xf applyAlignment="true" applyBorder="false" applyFill="true" applyFont="true" applyNumberFormat="false" applyProtection="false" borderId="313" fillId="92" fontId="4" numFmtId="0" xfId="0">
      <alignment horizontal="center" vertical="center"/>
    </xf>
    <xf applyAlignment="true" applyBorder="false" applyFill="false" applyFont="true" applyNumberFormat="true" applyProtection="false" borderId="319" fillId="0" fontId="4" numFmtId="276" xfId="0">
      <alignment vertical="center"/>
    </xf>
    <xf applyAlignment="true" applyBorder="false" applyFill="false" applyFont="true" applyNumberFormat="true" applyProtection="false" borderId="320" fillId="0" fontId="4" numFmtId="276" xfId="0">
      <alignment vertical="center"/>
    </xf>
    <xf applyAlignment="true" applyBorder="false" applyFill="false" applyFont="true" applyNumberFormat="true" applyProtection="false" borderId="320" fillId="0" fontId="11" numFmtId="276" xfId="0">
      <alignment vertical="bottom"/>
    </xf>
    <xf applyAlignment="true" applyBorder="false" applyFill="false" applyFont="true" applyNumberFormat="false" applyProtection="false" borderId="318" fillId="0" fontId="4" numFmtId="0" xfId="0">
      <alignment vertical="center"/>
    </xf>
    <xf applyAlignment="true" applyBorder="false" applyFill="false" applyFont="true" applyNumberFormat="true" applyProtection="false" borderId="321" fillId="0" fontId="4" numFmtId="275" xfId="0">
      <alignment vertical="center"/>
    </xf>
    <xf applyAlignment="true" applyBorder="false" applyFill="false" applyFont="true" applyNumberFormat="false" applyProtection="false" borderId="314" fillId="0" fontId="11" numFmtId="0" xfId="0">
      <alignment horizontal="center" vertical="bottom"/>
    </xf>
    <xf applyAlignment="true" applyBorder="false" applyFill="false" applyFont="true" applyNumberFormat="true" applyProtection="false" borderId="322" fillId="0" fontId="4" numFmtId="276" xfId="0">
      <alignment vertical="center"/>
    </xf>
    <xf applyAlignment="true" applyBorder="false" applyFill="false" applyFont="true" applyNumberFormat="true" applyProtection="false" borderId="313" fillId="0" fontId="4" numFmtId="276" xfId="0">
      <alignment vertical="center"/>
    </xf>
    <xf applyAlignment="true" applyBorder="false" applyFill="false" applyFont="true" applyNumberFormat="false" applyProtection="false" borderId="323" fillId="0" fontId="11" numFmtId="0" xfId="0">
      <alignment horizontal="center" vertical="bottom"/>
    </xf>
    <xf applyAlignment="true" applyBorder="false" applyFill="false" applyFont="true" applyNumberFormat="false" applyProtection="false" borderId="323" fillId="0" fontId="11" numFmtId="0" xfId="0">
      <alignment horizontal="center" vertical="bottom"/>
    </xf>
    <xf applyAlignment="true" applyBorder="false" applyFill="false" applyFont="true" applyNumberFormat="true" applyProtection="false" borderId="324" fillId="0" fontId="4" numFmtId="276" xfId="0">
      <alignment horizontal="center" vertical="center"/>
    </xf>
    <xf applyAlignment="true" applyBorder="false" applyFill="false" applyFont="true" applyNumberFormat="true" applyProtection="false" borderId="319" fillId="0" fontId="4" numFmtId="279" xfId="0">
      <alignment vertical="center"/>
    </xf>
    <xf applyAlignment="true" applyBorder="false" applyFill="false" applyFont="true" applyNumberFormat="false" applyProtection="false" borderId="325" fillId="0" fontId="11" numFmtId="0" xfId="0">
      <alignment horizontal="center" vertical="center"/>
    </xf>
    <xf applyAlignment="true" applyBorder="false" applyFill="false" applyFont="true" applyNumberFormat="false" applyProtection="false" borderId="320" fillId="0" fontId="4" numFmtId="0" xfId="0">
      <alignment horizontal="center" vertical="center"/>
    </xf>
    <xf applyAlignment="true" applyBorder="false" applyFill="false" applyFont="true" applyNumberFormat="false" applyProtection="false" borderId="326" fillId="0" fontId="4" numFmtId="0" xfId="0">
      <alignment horizontal="center" vertical="center"/>
    </xf>
    <xf applyAlignment="true" applyBorder="false" applyFill="false" applyFont="true" applyNumberFormat="false" applyProtection="false" borderId="320" fillId="0" fontId="4" numFmtId="0" xfId="0">
      <alignment vertical="center"/>
    </xf>
    <xf applyAlignment="true" applyBorder="false" applyFill="false" applyFont="true" applyNumberFormat="true" applyProtection="false" borderId="319" fillId="0" fontId="4" numFmtId="277" xfId="0">
      <alignment vertical="center"/>
    </xf>
    <xf applyAlignment="true" applyBorder="false" applyFill="false" applyFont="true" applyNumberFormat="true" applyProtection="false" borderId="327" fillId="0" fontId="4" numFmtId="275" xfId="0">
      <alignment vertical="center"/>
    </xf>
    <xf applyAlignment="true" applyBorder="false" applyFill="false" applyFont="true" applyNumberFormat="true" applyProtection="false" borderId="319" fillId="0" fontId="4" numFmtId="278" xfId="0">
      <alignment vertical="center"/>
    </xf>
    <xf applyAlignment="true" applyBorder="false" applyFill="false" applyFont="true" applyNumberFormat="true" applyProtection="false" borderId="328" fillId="0" fontId="4" numFmtId="275" xfId="0">
      <alignment vertical="center"/>
    </xf>
    <xf applyAlignment="true" applyBorder="false" applyFill="false" applyFont="true" applyNumberFormat="true" applyProtection="false" borderId="329" fillId="0" fontId="4" numFmtId="276" xfId="0">
      <alignment horizontal="right" vertical="center"/>
    </xf>
    <xf applyAlignment="true" applyBorder="false" applyFill="false" applyFont="true" applyNumberFormat="false" applyProtection="false" borderId="329" fillId="0" fontId="4" numFmtId="0" xfId="0">
      <alignment horizontal="right" vertical="center"/>
    </xf>
    <xf applyAlignment="true" applyBorder="false" applyFill="true" applyFont="true" applyNumberFormat="true" applyProtection="false" borderId="319" fillId="89" fontId="4" numFmtId="275" xfId="0">
      <alignment horizontal="right" vertical="center"/>
    </xf>
    <xf applyAlignment="true" applyBorder="false" applyFill="true" applyFont="true" applyNumberFormat="true" applyProtection="false" borderId="319" fillId="91" fontId="4" numFmtId="275" xfId="0">
      <alignment vertical="center"/>
    </xf>
    <xf applyAlignment="true" applyBorder="false" applyFill="true" applyFont="true" applyNumberFormat="false" applyProtection="false" borderId="319" fillId="91" fontId="4" numFmtId="0" xfId="0">
      <alignment horizontal="center" vertical="center"/>
    </xf>
    <xf applyAlignment="true" applyBorder="false" applyFill="true" applyFont="true" applyNumberFormat="true" applyProtection="false" borderId="319" fillId="89" fontId="4" numFmtId="276" xfId="0">
      <alignment vertical="center"/>
    </xf>
    <xf applyAlignment="true" applyBorder="false" applyFill="true" applyFont="true" applyNumberFormat="true" applyProtection="false" borderId="327" fillId="89" fontId="4" numFmtId="276" xfId="0">
      <alignment vertical="center"/>
    </xf>
    <xf applyAlignment="true" applyBorder="false" applyFill="true" applyFont="true" applyNumberFormat="true" applyProtection="false" borderId="320" fillId="89" fontId="4" numFmtId="281" xfId="0">
      <alignment vertical="center"/>
    </xf>
    <xf applyAlignment="true" applyBorder="false" applyFill="false" applyFont="true" applyNumberFormat="true" applyProtection="false" borderId="325" fillId="0" fontId="4" numFmtId="280" xfId="0">
      <alignment horizontal="right" vertical="center"/>
    </xf>
    <xf applyAlignment="true" applyBorder="false" applyFill="false" applyFont="true" applyNumberFormat="false" applyProtection="false" borderId="320" fillId="0" fontId="4" numFmtId="0" xfId="0">
      <alignment horizontal="right" vertical="center"/>
    </xf>
    <xf applyAlignment="true" applyBorder="false" applyFill="false" applyFont="true" applyNumberFormat="true" applyProtection="false" borderId="320" fillId="0" fontId="4" numFmtId="280" xfId="0">
      <alignment horizontal="right" vertical="center"/>
    </xf>
    <xf applyAlignment="true" applyBorder="false" applyFill="false" applyFont="true" applyNumberFormat="false" applyProtection="false" borderId="325" fillId="0" fontId="11" numFmtId="0" xfId="0">
      <alignment horizontal="center" vertical="center"/>
    </xf>
    <xf applyAlignment="true" applyBorder="false" applyFill="false" applyFont="true" applyNumberFormat="false" applyProtection="false" borderId="330" fillId="0" fontId="4" numFmtId="0" xfId="0">
      <alignment horizontal="center" vertical="center"/>
    </xf>
    <xf applyAlignment="true" applyBorder="false" applyFill="false" applyFont="true" applyNumberFormat="false" applyProtection="false" borderId="325" fillId="0" fontId="4" numFmtId="0" xfId="0">
      <alignment vertical="center"/>
    </xf>
    <xf applyAlignment="true" applyBorder="false" applyFill="false" applyFont="true" applyNumberFormat="true" applyProtection="false" borderId="320" fillId="0" fontId="4" numFmtId="277" xfId="0">
      <alignment vertical="center"/>
    </xf>
    <xf applyAlignment="true" applyBorder="false" applyFill="false" applyFont="true" applyNumberFormat="true" applyProtection="false" borderId="320" fillId="0" fontId="4" numFmtId="275" xfId="0">
      <alignment vertical="center"/>
    </xf>
    <xf applyAlignment="true" applyBorder="false" applyFill="false" applyFont="true" applyNumberFormat="true" applyProtection="false" borderId="320" fillId="0" fontId="4" numFmtId="278" xfId="0">
      <alignment vertical="center"/>
    </xf>
    <xf applyAlignment="true" applyBorder="false" applyFill="false" applyFont="true" applyNumberFormat="true" applyProtection="false" borderId="320" fillId="0" fontId="4" numFmtId="275" xfId="0">
      <alignment vertical="center"/>
    </xf>
    <xf applyAlignment="true" applyBorder="false" applyFill="false" applyFont="true" applyNumberFormat="true" applyProtection="false" borderId="320" fillId="0" fontId="4" numFmtId="276" xfId="0">
      <alignment horizontal="right" vertical="center"/>
    </xf>
    <xf applyAlignment="true" applyBorder="false" applyFill="false" applyFont="true" applyNumberFormat="false" applyProtection="false" borderId="320" fillId="0" fontId="4" numFmtId="0" xfId="0">
      <alignment horizontal="right" vertical="center"/>
    </xf>
    <xf applyAlignment="true" applyBorder="false" applyFill="true" applyFont="true" applyNumberFormat="true" applyProtection="false" borderId="320" fillId="89" fontId="4" numFmtId="275" xfId="0">
      <alignment horizontal="right" vertical="center"/>
    </xf>
    <xf applyAlignment="true" applyBorder="false" applyFill="true" applyFont="true" applyNumberFormat="true" applyProtection="false" borderId="320" fillId="91" fontId="4" numFmtId="275" xfId="0">
      <alignment vertical="center"/>
    </xf>
    <xf applyAlignment="true" applyBorder="false" applyFill="true" applyFont="true" applyNumberFormat="false" applyProtection="false" borderId="328" fillId="91" fontId="4" numFmtId="0" xfId="0">
      <alignment horizontal="center" vertical="center"/>
    </xf>
    <xf applyAlignment="true" applyBorder="false" applyFill="true" applyFont="true" applyNumberFormat="true" applyProtection="false" borderId="320" fillId="89" fontId="4" numFmtId="276" xfId="0">
      <alignment vertical="center"/>
    </xf>
    <xf applyAlignment="true" applyBorder="false" applyFill="true" applyFont="true" applyNumberFormat="true" applyProtection="false" borderId="326" fillId="89" fontId="4" numFmtId="28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27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322" fillId="93" fontId="5" numFmtId="0" xfId="0">
      <alignment horizontal="center" vertical="center"/>
    </xf>
    <xf applyAlignment="true" applyBorder="false" applyFill="true" applyFont="true" applyNumberFormat="true" applyProtection="false" borderId="313" fillId="93" fontId="4" numFmtId="282" xfId="0">
      <alignment horizontal="right" vertical="center"/>
    </xf>
    <xf applyAlignment="true" applyBorder="false" applyFill="true" applyFont="true" applyNumberFormat="true" applyProtection="false" borderId="322" fillId="93" fontId="5" numFmtId="27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280" xfId="0">
      <alignment horizontal="right" vertical="center"/>
    </xf>
    <xf applyAlignment="true" applyBorder="false" applyFill="true" applyFont="true" applyNumberFormat="false" applyProtection="false" borderId="313" fillId="93" fontId="4" numFmtId="0" xfId="0">
      <alignment horizontal="center" vertical="center"/>
    </xf>
    <xf applyAlignment="true" applyBorder="false" applyFill="true" applyFont="true" applyNumberFormat="true" applyProtection="false" borderId="313" fillId="93" fontId="4" numFmtId="276" xfId="0">
      <alignment horizontal="right" vertical="center"/>
    </xf>
    <xf applyAlignment="true" applyBorder="false" applyFill="true" applyFont="true" applyNumberFormat="true" applyProtection="false" borderId="0" fillId="89" fontId="4" numFmtId="276" xfId="0">
      <alignment vertical="center"/>
    </xf>
    <xf applyAlignment="true" applyBorder="false" applyFill="true" applyFont="true" applyNumberFormat="true" applyProtection="false" borderId="313" fillId="93" fontId="4" numFmtId="281" xfId="0">
      <alignment horizontal="right" vertical="center"/>
    </xf>
    <xf applyAlignment="true" applyBorder="false" applyFill="false" applyFont="true" applyNumberFormat="true" applyProtection="false" borderId="0" fillId="0" fontId="4" numFmtId="276" xfId="0">
      <alignment horizontal="right" vertical="center"/>
    </xf>
    <xf applyAlignment="true" applyBorder="false" applyFill="true" applyFont="true" applyNumberFormat="false" applyProtection="false" borderId="313" fillId="88" fontId="6" numFmtId="0" xfId="0">
      <alignment horizontal="center" vertical="center"/>
    </xf>
    <xf applyAlignment="true" applyBorder="false" applyFill="true" applyFont="true" applyNumberFormat="true" applyProtection="false" borderId="313" fillId="88" fontId="6" numFmtId="274" xfId="0">
      <alignment horizontal="center" vertical="center"/>
    </xf>
    <xf applyAlignment="true" applyBorder="false" applyFill="true" applyFont="true" applyNumberFormat="true" applyProtection="false" borderId="313" fillId="88" fontId="6" numFmtId="275" xfId="0">
      <alignment horizontal="center" vertical="center" wrapText="true"/>
    </xf>
    <xf applyAlignment="true" applyBorder="false" applyFill="true" applyFont="true" applyNumberFormat="false" applyProtection="false" borderId="0" fillId="88" fontId="6" numFmtId="0" xfId="0">
      <alignment horizontal="center" vertical="center"/>
    </xf>
    <xf applyAlignment="true" applyBorder="false" applyFill="true" applyFont="true" applyNumberFormat="true" applyProtection="false" borderId="318" fillId="88" fontId="6" numFmtId="275" xfId="0">
      <alignment horizontal="center" vertical="center"/>
    </xf>
    <xf applyAlignment="true" applyBorder="false" applyFill="true" applyFont="true" applyNumberFormat="true" applyProtection="false" borderId="313" fillId="88" fontId="6" numFmtId="276" xfId="0">
      <alignment horizontal="center" vertical="center" wrapText="true"/>
    </xf>
    <xf applyAlignment="true" applyBorder="false" applyFill="true" applyFont="true" applyNumberFormat="false" applyProtection="false" borderId="319" fillId="88" fontId="6" numFmtId="0" xfId="0">
      <alignment horizontal="center" vertical="center"/>
    </xf>
    <xf applyAlignment="true" applyBorder="false" applyFill="true" applyFont="true" applyNumberFormat="true" applyProtection="false" borderId="319" fillId="88" fontId="6" numFmtId="274" xfId="0">
      <alignment horizontal="center" vertical="center"/>
    </xf>
    <xf applyAlignment="true" applyBorder="false" applyFill="true" applyFont="true" applyNumberFormat="true" applyProtection="false" borderId="319" fillId="88" fontId="6" numFmtId="275" xfId="0">
      <alignment horizontal="center" vertical="center" wrapText="true"/>
    </xf>
    <xf applyAlignment="true" applyBorder="false" applyFill="true" applyFont="true" applyNumberFormat="true" applyProtection="false" borderId="319" fillId="88" fontId="2" numFmtId="275" xfId="0">
      <alignment horizontal="center" vertical="center" wrapText="true"/>
    </xf>
    <xf applyAlignment="true" applyBorder="false" applyFill="false" applyFont="true" applyNumberFormat="false" applyProtection="false" borderId="317" fillId="0" fontId="4" numFmtId="0" xfId="0">
      <alignment horizontal="center" vertical="center"/>
    </xf>
    <xf applyAlignment="true" applyBorder="false" applyFill="false" applyFont="true" applyNumberFormat="false" applyProtection="false" borderId="320" fillId="0" fontId="4" numFmtId="0" xfId="0">
      <alignment vertical="center"/>
    </xf>
    <xf applyAlignment="true" applyBorder="false" applyFill="false" applyFont="true" applyNumberFormat="false" applyProtection="false" borderId="318" fillId="0" fontId="4" numFmtId="0" xfId="0">
      <alignment vertical="center"/>
    </xf>
    <xf applyAlignment="true" applyBorder="false" applyFill="false" applyFont="true" applyNumberFormat="false" applyProtection="false" borderId="331" fillId="0" fontId="4" numFmtId="0" xfId="0">
      <alignment horizontal="center" vertical="bottom"/>
    </xf>
    <xf applyAlignment="true" applyBorder="false" applyFill="false" applyFont="true" applyNumberFormat="false" applyProtection="false" borderId="317" fillId="0" fontId="4" numFmtId="0" xfId="0">
      <alignment horizontal="right" vertical="center"/>
    </xf>
    <xf applyAlignment="true" applyBorder="false" applyFill="false" applyFont="true" applyNumberFormat="true" applyProtection="false" borderId="320" fillId="0" fontId="7" numFmtId="278" xfId="0">
      <alignment horizontal="center" vertical="center"/>
    </xf>
    <xf applyAlignment="true" applyBorder="false" applyFill="false" applyFont="true" applyNumberFormat="true" applyProtection="false" borderId="317" fillId="0" fontId="4" numFmtId="276" xfId="0">
      <alignment vertical="center"/>
    </xf>
    <xf applyAlignment="true" applyBorder="false" applyFill="false" applyFont="true" applyNumberFormat="true" applyProtection="false" borderId="320" fillId="0" fontId="4" numFmtId="276" xfId="0">
      <alignment vertical="center"/>
    </xf>
    <xf applyAlignment="true" applyBorder="false" applyFill="false" applyFont="true" applyNumberFormat="true" applyProtection="false" borderId="332" fillId="0" fontId="4" numFmtId="278" xfId="0">
      <alignment vertical="center" wrapText="true"/>
    </xf>
    <xf applyAlignment="true" applyBorder="false" applyFill="false" applyFont="true" applyNumberFormat="true" applyProtection="false" borderId="313" fillId="0" fontId="4" numFmtId="275" xfId="0">
      <alignment horizontal="right" vertical="center"/>
    </xf>
    <xf applyAlignment="true" applyBorder="false" applyFill="true" applyFont="true" applyNumberFormat="true" applyProtection="false" borderId="313" fillId="89" fontId="4" numFmtId="276" xfId="0">
      <alignment horizontal="right" vertical="center"/>
    </xf>
    <xf applyAlignment="true" applyBorder="false" applyFill="true" applyFont="true" applyNumberFormat="true" applyProtection="false" borderId="317" fillId="89" fontId="4" numFmtId="276" xfId="0">
      <alignment horizontal="right" vertical="center"/>
    </xf>
    <xf applyAlignment="true" applyBorder="false" applyFill="false" applyFont="true" applyNumberFormat="true" applyProtection="false" borderId="320" fillId="0" fontId="4" numFmtId="280" xfId="0">
      <alignment vertical="center"/>
    </xf>
    <xf applyAlignment="true" applyBorder="false" applyFill="false" applyFont="true" applyNumberFormat="true" applyProtection="false" borderId="318" fillId="0" fontId="4" numFmtId="280" xfId="0">
      <alignment vertical="center"/>
    </xf>
    <xf applyAlignment="true" applyBorder="false" applyFill="false" applyFont="true" applyNumberFormat="true" applyProtection="false" borderId="317" fillId="0" fontId="4" numFmtId="276" xfId="0">
      <alignment vertical="center"/>
    </xf>
    <xf applyAlignment="true" applyBorder="false" applyFill="false" applyFont="true" applyNumberFormat="true" applyProtection="false" borderId="320" fillId="0" fontId="4" numFmtId="280" xfId="0">
      <alignment vertical="center"/>
    </xf>
    <xf applyAlignment="true" applyBorder="false" applyFill="false" applyFont="true" applyNumberFormat="true" applyProtection="false" borderId="318" fillId="0" fontId="4" numFmtId="279" xfId="0">
      <alignment vertical="center"/>
    </xf>
    <xf applyAlignment="true" applyBorder="false" applyFill="false" applyFont="true" applyNumberFormat="true" applyProtection="false" borderId="313" fillId="0" fontId="4" numFmtId="279" xfId="0">
      <alignment vertical="center"/>
    </xf>
    <xf applyAlignment="true" applyBorder="false" applyFill="true" applyFont="true" applyNumberFormat="true" applyProtection="false" borderId="332" fillId="94" fontId="4" numFmtId="278" xfId="0">
      <alignment vertical="center" wrapText="true"/>
    </xf>
    <xf applyAlignment="true" applyBorder="false" applyFill="false" applyFont="true" applyNumberFormat="false" applyProtection="false" borderId="318" fillId="0" fontId="4" numFmtId="0" xfId="0">
      <alignment vertical="center"/>
    </xf>
    <xf applyAlignment="true" applyBorder="false" applyFill="false" applyFont="true" applyNumberFormat="false" applyProtection="false" borderId="319" fillId="0" fontId="4" numFmtId="0" xfId="0">
      <alignment horizontal="center" vertical="center"/>
    </xf>
    <xf applyAlignment="true" applyBorder="false" applyFill="false" applyFont="true" applyNumberFormat="false" applyProtection="false" borderId="322" fillId="0" fontId="4" numFmtId="0" xfId="0">
      <alignment horizontal="center" vertical="center"/>
    </xf>
    <xf applyAlignment="true" applyBorder="false" applyFill="false" applyFont="true" applyNumberFormat="true" applyProtection="false" borderId="313" fillId="0" fontId="4" numFmtId="275" xfId="0">
      <alignment vertical="center"/>
    </xf>
    <xf applyAlignment="true" applyBorder="false" applyFill="false" applyFont="true" applyNumberFormat="false" applyProtection="false" borderId="313" fillId="0" fontId="4" numFmtId="0" xfId="0">
      <alignment horizontal="center" vertical="center"/>
    </xf>
    <xf applyAlignment="true" applyBorder="false" applyFill="false" applyFont="true" applyNumberFormat="true" applyProtection="false" borderId="320" fillId="0" fontId="4" numFmtId="276" xfId="0">
      <alignment vertical="center"/>
    </xf>
    <xf applyAlignment="true" applyBorder="false" applyFill="false" applyFont="true" applyNumberFormat="false" applyProtection="false" borderId="320" fillId="0" fontId="4" numFmtId="0" xfId="0">
      <alignment horizontal="center" vertical="center"/>
    </xf>
    <xf applyAlignment="true" applyBorder="false" applyFill="false" applyFont="true" applyNumberFormat="true" applyProtection="false" borderId="332" fillId="0" fontId="4" numFmtId="278" xfId="0">
      <alignment vertical="center" wrapText="true"/>
    </xf>
    <xf applyAlignment="true" applyBorder="false" applyFill="false" applyFont="true" applyNumberFormat="false" applyProtection="false" borderId="327" fillId="0" fontId="4" numFmtId="0" xfId="0">
      <alignment horizontal="center" vertical="center"/>
    </xf>
    <xf applyAlignment="true" applyBorder="false" applyFill="false" applyFont="true" applyNumberFormat="false" applyProtection="false" borderId="328" fillId="0" fontId="4" numFmtId="0" xfId="0">
      <alignment vertical="center"/>
    </xf>
    <xf applyAlignment="true" applyBorder="false" applyFill="false" applyFont="true" applyNumberFormat="false" applyProtection="false" borderId="319" fillId="0" fontId="4" numFmtId="0" xfId="0">
      <alignment vertical="center"/>
    </xf>
    <xf applyAlignment="true" applyBorder="false" applyFill="false" applyFont="true" applyNumberFormat="false" applyProtection="false" borderId="333" fillId="0" fontId="4" numFmtId="0" xfId="0">
      <alignment horizontal="right" vertical="center"/>
    </xf>
    <xf applyAlignment="true" applyBorder="false" applyFill="false" applyFont="true" applyNumberFormat="true" applyProtection="false" borderId="327" fillId="0" fontId="4" numFmtId="276" xfId="0">
      <alignment vertical="center"/>
    </xf>
    <xf applyAlignment="true" applyBorder="false" applyFill="false" applyFont="true" applyNumberFormat="false" applyProtection="false" borderId="334" fillId="0" fontId="4" numFmtId="0" xfId="0">
      <alignment horizontal="center" vertical="center"/>
    </xf>
    <xf applyAlignment="true" applyBorder="false" applyFill="false" applyFont="true" applyNumberFormat="false" applyProtection="false" borderId="335" fillId="0" fontId="4" numFmtId="0" xfId="0">
      <alignment vertical="center"/>
    </xf>
    <xf applyAlignment="true" applyBorder="false" applyFill="false" applyFont="true" applyNumberFormat="false" applyProtection="false" borderId="322" fillId="0" fontId="4" numFmtId="0" xfId="0">
      <alignment vertical="center"/>
    </xf>
    <xf applyAlignment="true" applyBorder="false" applyFill="false" applyFont="true" applyNumberFormat="false" applyProtection="false" borderId="328" fillId="0" fontId="4" numFmtId="0" xfId="0">
      <alignment vertical="center"/>
    </xf>
    <xf applyAlignment="true" applyBorder="false" applyFill="false" applyFont="true" applyNumberFormat="false" applyProtection="false" borderId="319" fillId="0" fontId="4" numFmtId="0" xfId="0">
      <alignment vertical="center"/>
    </xf>
    <xf applyAlignment="true" applyBorder="false" applyFill="false" applyFont="true" applyNumberFormat="true" applyProtection="false" borderId="319" fillId="0" fontId="4" numFmtId="280" xfId="0">
      <alignment vertical="center"/>
    </xf>
    <xf applyAlignment="true" applyBorder="false" applyFill="false" applyFont="true" applyNumberFormat="false" applyProtection="false" borderId="317" fillId="0" fontId="4" numFmtId="0" xfId="0">
      <alignment vertical="center"/>
    </xf>
    <xf applyAlignment="true" applyBorder="false" applyFill="false" applyFont="true" applyNumberFormat="false" applyProtection="false" borderId="320" fillId="0" fontId="4" numFmtId="0" xfId="0">
      <alignment horizontal="center" vertical="center"/>
    </xf>
    <xf applyAlignment="true" applyBorder="false" applyFill="false" applyFont="true" applyNumberFormat="false" applyProtection="false" borderId="318" fillId="0" fontId="4" numFmtId="0" xfId="0">
      <alignment horizontal="right" vertical="center"/>
    </xf>
    <xf applyAlignment="true" applyBorder="false" applyFill="false" applyFont="true" applyNumberFormat="true" applyProtection="false" borderId="322" fillId="0" fontId="4" numFmtId="275" xfId="0">
      <alignment horizontal="right" vertical="center"/>
    </xf>
    <xf applyAlignment="true" applyBorder="false" applyFill="true" applyFont="true" applyNumberFormat="true" applyProtection="false" borderId="328" fillId="91" fontId="4" numFmtId="275" xfId="0">
      <alignment vertical="center"/>
    </xf>
    <xf applyAlignment="true" applyBorder="false" applyFill="false" applyFont="true" applyNumberFormat="false" applyProtection="false" borderId="318" fillId="0" fontId="4" numFmtId="0" xfId="0">
      <alignment horizontal="right" vertical="center"/>
    </xf>
    <xf applyAlignment="true" applyBorder="false" applyFill="false" applyFont="true" applyNumberFormat="false" applyProtection="false" borderId="313" fillId="0" fontId="4" numFmtId="0" xfId="0">
      <alignment horizontal="right" vertical="center"/>
    </xf>
    <xf applyAlignment="true" applyBorder="false" applyFill="true" applyFont="true" applyNumberFormat="true" applyProtection="false" borderId="328" fillId="92" fontId="4" numFmtId="275" xfId="0">
      <alignment vertical="center"/>
    </xf>
    <xf applyAlignment="true" applyBorder="false" applyFill="false" applyFont="true" applyNumberFormat="false" applyProtection="false" borderId="327" fillId="0" fontId="4" numFmtId="0" xfId="0">
      <alignment vertical="center"/>
    </xf>
    <xf applyAlignment="true" applyBorder="false" applyFill="false" applyFont="true" applyNumberFormat="false" applyProtection="false" borderId="328" fillId="0" fontId="4" numFmtId="0" xfId="0">
      <alignment horizontal="right" vertical="center"/>
    </xf>
    <xf applyAlignment="true" applyBorder="false" applyFill="false" applyFont="true" applyNumberFormat="false" applyProtection="false" borderId="319" fillId="0" fontId="4" numFmtId="0" xfId="0">
      <alignment horizontal="right" vertical="center"/>
    </xf>
    <xf applyAlignment="true" applyBorder="false" applyFill="false" applyFont="true" applyNumberFormat="true" applyProtection="false" borderId="319" fillId="0" fontId="4" numFmtId="275" xfId="0">
      <alignment horizontal="right" vertical="center"/>
    </xf>
    <xf applyAlignment="true" applyBorder="false" applyFill="false" applyFont="true" applyNumberFormat="true" applyProtection="false" borderId="318" fillId="0" fontId="4" numFmtId="278" xfId="0">
      <alignment vertical="center"/>
    </xf>
    <xf applyAlignment="true" applyBorder="false" applyFill="false" applyFont="true" applyNumberFormat="false" applyProtection="false" borderId="325" fillId="0" fontId="4" numFmtId="0" xfId="0">
      <alignment horizontal="center" vertical="center" wrapText="true"/>
    </xf>
    <xf applyAlignment="true" applyBorder="false" applyFill="false" applyFont="true" applyNumberFormat="false" applyProtection="false" borderId="320" fillId="0" fontId="4" numFmtId="0" xfId="0">
      <alignment horizontal="center" vertical="center" wrapText="true"/>
    </xf>
    <xf applyAlignment="true" applyBorder="false" applyFill="false" applyFont="true" applyNumberFormat="true" applyProtection="false" borderId="326" fillId="0" fontId="4" numFmtId="275" xfId="0">
      <alignment vertical="center"/>
    </xf>
    <xf applyAlignment="true" applyBorder="false" applyFill="false" applyFont="true" applyNumberFormat="true" applyProtection="false" borderId="325" fillId="0" fontId="4" numFmtId="276" xfId="0">
      <alignment vertical="center"/>
    </xf>
    <xf applyAlignment="true" applyBorder="false" applyFill="false" applyFont="true" applyNumberFormat="false" applyProtection="false" borderId="326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280" xfId="0">
      <alignment vertical="center"/>
    </xf>
    <xf applyAlignment="true" applyBorder="false" applyFill="false" applyFont="true" applyNumberFormat="false" applyProtection="false" borderId="329" fillId="0" fontId="4" numFmtId="0" xfId="0">
      <alignment horizontal="center" vertical="center"/>
    </xf>
    <xf applyAlignment="true" applyBorder="false" applyFill="false" applyFont="true" applyNumberFormat="false" applyProtection="false" borderId="329" fillId="0" fontId="4" numFmtId="0" xfId="0">
      <alignment horizontal="center" vertical="center"/>
    </xf>
    <xf applyAlignment="true" applyBorder="false" applyFill="false" applyFont="true" applyNumberFormat="false" applyProtection="false" borderId="336" fillId="0" fontId="4" numFmtId="0" xfId="0">
      <alignment horizontal="center" vertical="center" wrapText="true"/>
    </xf>
    <xf applyAlignment="true" applyBorder="false" applyFill="false" applyFont="true" applyNumberFormat="false" applyProtection="false" borderId="336" fillId="0" fontId="4" numFmtId="0" xfId="0">
      <alignment vertical="center"/>
    </xf>
    <xf applyAlignment="true" applyBorder="false" applyFill="false" applyFont="true" applyNumberFormat="true" applyProtection="false" borderId="320" fillId="0" fontId="7" numFmtId="276" xfId="0">
      <alignment horizontal="center" vertical="center"/>
    </xf>
    <xf applyAlignment="true" applyBorder="false" applyFill="false" applyFont="true" applyNumberFormat="true" applyProtection="false" borderId="337" fillId="0" fontId="4" numFmtId="275" xfId="0">
      <alignment vertical="center"/>
    </xf>
    <xf applyAlignment="true" applyBorder="false" applyFill="false" applyFont="true" applyNumberFormat="true" applyProtection="false" borderId="336" fillId="0" fontId="4" numFmtId="276" xfId="0">
      <alignment vertical="center"/>
    </xf>
    <xf applyAlignment="true" applyBorder="false" applyFill="false" applyFont="true" applyNumberFormat="false" applyProtection="false" borderId="337" fillId="0" fontId="4" numFmtId="0" xfId="0">
      <alignment horizontal="right" vertical="center"/>
    </xf>
    <xf applyAlignment="true" applyBorder="false" applyFill="false" applyFont="true" applyNumberFormat="false" applyProtection="false" borderId="329" fillId="0" fontId="4" numFmtId="0" xfId="0">
      <alignment horizontal="right" vertical="center"/>
    </xf>
    <xf applyAlignment="true" applyBorder="false" applyFill="false" applyFont="true" applyNumberFormat="true" applyProtection="false" borderId="319" fillId="0" fontId="4" numFmtId="278" xfId="0">
      <alignment vertical="center"/>
    </xf>
    <xf applyAlignment="true" applyBorder="false" applyFill="false" applyFont="true" applyNumberFormat="false" applyProtection="false" borderId="325" fillId="0" fontId="4" numFmtId="0" xfId="0">
      <alignment horizontal="center" vertical="center"/>
    </xf>
    <xf applyAlignment="true" applyBorder="false" applyFill="false" applyFont="true" applyNumberFormat="false" applyProtection="false" borderId="338" fillId="0" fontId="4" numFmtId="0" xfId="0">
      <alignment horizontal="center" vertical="center"/>
    </xf>
    <xf applyAlignment="true" applyBorder="false" applyFill="false" applyFont="true" applyNumberFormat="true" applyProtection="false" borderId="317" fillId="0" fontId="4" numFmtId="276" xfId="0">
      <alignment vertical="center"/>
    </xf>
    <xf applyAlignment="true" applyBorder="false" applyFill="false" applyFont="true" applyNumberFormat="true" applyProtection="false" borderId="320" fillId="0" fontId="11" numFmtId="276" xfId="0">
      <alignment vertical="bottom"/>
    </xf>
    <xf applyAlignment="true" applyBorder="false" applyFill="false" applyFont="true" applyNumberFormat="true" applyProtection="false" borderId="325" fillId="0" fontId="4" numFmtId="280" xfId="0">
      <alignment vertical="center"/>
    </xf>
    <xf applyAlignment="true" applyBorder="false" applyFill="false" applyFont="true" applyNumberFormat="false" applyProtection="false" borderId="320" fillId="0" fontId="4" numFmtId="0" xfId="0">
      <alignment vertical="center"/>
    </xf>
    <xf applyAlignment="true" applyBorder="false" applyFill="false" applyFont="true" applyNumberFormat="true" applyProtection="false" borderId="320" fillId="0" fontId="11" numFmtId="276" xfId="0">
      <alignment vertical="bottom"/>
    </xf>
    <xf applyAlignment="true" applyBorder="false" applyFill="false" applyFont="true" applyNumberFormat="true" applyProtection="false" borderId="325" fillId="0" fontId="4" numFmtId="280" xfId="0">
      <alignment vertical="center"/>
    </xf>
    <xf applyAlignment="true" applyBorder="false" applyFill="false" applyFont="true" applyNumberFormat="true" applyProtection="false" borderId="327" fillId="0" fontId="4" numFmtId="276" xfId="0">
      <alignment vertical="center"/>
    </xf>
    <xf applyAlignment="true" applyBorder="false" applyFill="false" applyFont="true" applyNumberFormat="true" applyProtection="false" borderId="320" fillId="0" fontId="4" numFmtId="276" xfId="0">
      <alignment vertical="center"/>
    </xf>
    <xf applyAlignment="true" applyBorder="false" applyFill="false" applyFont="true" applyNumberFormat="true" applyProtection="false" borderId="325" fillId="0" fontId="4" numFmtId="276" xfId="0">
      <alignment vertical="center"/>
    </xf>
    <xf applyAlignment="true" applyBorder="false" applyFill="true" applyFont="true" applyNumberFormat="false" applyProtection="false" borderId="319" fillId="92" fontId="4" numFmtId="0" xfId="0">
      <alignment horizontal="center" vertical="center"/>
    </xf>
    <xf applyAlignment="true" applyBorder="false" applyFill="true" applyFont="true" applyNumberFormat="true" applyProtection="false" borderId="319" fillId="89" fontId="4" numFmtId="276" xfId="0">
      <alignment horizontal="right" vertical="center"/>
    </xf>
    <xf applyAlignment="true" applyBorder="false" applyFill="true" applyFont="true" applyNumberFormat="true" applyProtection="false" borderId="327" fillId="89" fontId="4" numFmtId="276" xfId="0">
      <alignment horizontal="right" vertical="center"/>
    </xf>
    <xf applyAlignment="true" applyBorder="false" applyFill="false" applyFont="true" applyNumberFormat="true" applyProtection="false" borderId="320" fillId="0" fontId="4" numFmtId="278" xfId="0">
      <alignment vertical="center"/>
    </xf>
    <xf applyAlignment="true" applyBorder="false" applyFill="false" applyFont="true" applyNumberFormat="true" applyProtection="false" borderId="325" fillId="0" fontId="4" numFmtId="276" xfId="0">
      <alignment vertical="center"/>
    </xf>
    <xf applyAlignment="true" applyBorder="false" applyFill="false" applyFont="true" applyNumberFormat="true" applyProtection="false" borderId="0" fillId="0" fontId="4" numFmtId="278" xfId="0">
      <alignment horizontal="center" vertical="bottom"/>
    </xf>
    <xf applyAlignment="true" applyBorder="false" applyFill="false" applyFont="true" applyNumberFormat="true" applyProtection="false" borderId="0" fillId="0" fontId="4" numFmtId="275" xfId="0">
      <alignment vertical="center"/>
    </xf>
    <xf applyAlignment="true" applyBorder="false" applyFill="false" applyFont="true" applyNumberFormat="true" applyProtection="false" borderId="0" fillId="0" fontId="4" numFmtId="275" xfId="0">
      <alignment vertical="center"/>
    </xf>
    <xf applyAlignment="true" applyBorder="false" applyFill="false" applyFont="true" applyNumberFormat="true" applyProtection="false" borderId="0" fillId="0" fontId="4" numFmtId="278" xfId="0">
      <alignment vertical="center"/>
    </xf>
    <xf applyAlignment="true" applyBorder="false" applyFill="true" applyFont="true" applyNumberFormat="false" applyProtection="false" borderId="320" fillId="93" fontId="5" numFmtId="0" xfId="0">
      <alignment horizontal="center" vertical="center"/>
    </xf>
    <xf applyAlignment="true" applyBorder="false" applyFill="true" applyFont="true" applyNumberFormat="true" applyProtection="false" borderId="320" fillId="93" fontId="4" numFmtId="282" xfId="0">
      <alignment vertical="center"/>
    </xf>
    <xf applyAlignment="true" applyBorder="false" applyFill="true" applyFont="true" applyNumberFormat="true" applyProtection="false" borderId="320" fillId="93" fontId="4" numFmtId="276" xfId="0">
      <alignment vertical="center"/>
    </xf>
    <xf applyAlignment="true" applyBorder="false" applyFill="true" applyFont="true" applyNumberFormat="false" applyProtection="false" borderId="0" fillId="95" fontId="6" numFmtId="0" xfId="0">
      <alignment horizontal="center" vertical="center"/>
    </xf>
    <xf applyAlignment="true" applyBorder="false" applyFill="true" applyFont="true" applyNumberFormat="false" applyProtection="false" borderId="320" fillId="93" fontId="4" numFmtId="0" xfId="0">
      <alignment horizontal="center" vertical="center"/>
    </xf>
    <xf applyAlignment="true" applyBorder="false" applyFill="true" applyFont="true" applyNumberFormat="false" applyProtection="false" borderId="313" fillId="95" fontId="6" numFmtId="0" xfId="0">
      <alignment horizontal="center" vertical="center"/>
    </xf>
    <xf applyAlignment="true" applyBorder="false" applyFill="true" applyFont="true" applyNumberFormat="false" applyProtection="false" borderId="317" fillId="95" fontId="6" numFmtId="0" xfId="0">
      <alignment horizontal="center" vertical="center"/>
    </xf>
    <xf applyAlignment="true" applyBorder="false" applyFill="true" applyFont="true" applyNumberFormat="false" applyProtection="false" borderId="320" fillId="95" fontId="6" numFmtId="0" xfId="0">
      <alignment vertical="center"/>
    </xf>
    <xf applyAlignment="true" applyBorder="false" applyFill="true" applyFont="true" applyNumberFormat="false" applyProtection="false" borderId="319" fillId="95" fontId="6" numFmtId="0" xfId="0">
      <alignment horizontal="center" vertical="center"/>
    </xf>
    <xf applyAlignment="true" applyBorder="false" applyFill="true" applyFont="true" applyNumberFormat="false" applyProtection="false" borderId="320" fillId="95" fontId="6" numFmtId="0" xfId="0">
      <alignment vertical="center"/>
    </xf>
    <xf applyAlignment="true" applyBorder="false" applyFill="true" applyFont="true" applyNumberFormat="true" applyProtection="false" borderId="320" fillId="93" fontId="4" numFmtId="282" xfId="0">
      <alignment horizontal="right" vertical="center"/>
    </xf>
    <xf applyAlignment="true" applyBorder="false" applyFill="true" applyFont="true" applyNumberFormat="true" applyProtection="false" borderId="320" fillId="93" fontId="4" numFmtId="276" xfId="0">
      <alignment horizontal="right" vertical="center"/>
    </xf>
    <xf applyAlignment="true" applyBorder="false" applyFill="false" applyFont="true" applyNumberFormat="false" applyProtection="false" borderId="318" fillId="0" fontId="4" numFmtId="0" xfId="0">
      <alignment horizontal="center" vertical="center"/>
    </xf>
    <xf applyAlignment="true" applyBorder="false" applyFill="false" applyFont="true" applyNumberFormat="false" applyProtection="false" borderId="320" fillId="0" fontId="4" numFmtId="0" xfId="0">
      <alignment vertical="center" wrapText="true"/>
    </xf>
    <xf applyAlignment="true" applyBorder="false" applyFill="true" applyFont="true" applyNumberFormat="true" applyProtection="false" borderId="320" fillId="96" fontId="4" numFmtId="282" xfId="0">
      <alignment vertical="center"/>
    </xf>
    <xf applyAlignment="true" applyBorder="false" applyFill="true" applyFont="true" applyNumberFormat="true" applyProtection="false" borderId="320" fillId="96" fontId="4" numFmtId="276" xfId="0">
      <alignment vertical="center"/>
    </xf>
    <xf applyAlignment="true" applyBorder="false" applyFill="false" applyFont="true" applyNumberFormat="false" applyProtection="false" borderId="328" fillId="0" fontId="4" numFmtId="0" xfId="0">
      <alignment horizontal="center" vertical="center"/>
    </xf>
    <xf applyAlignment="true" applyBorder="false" applyFill="false" applyFont="true" applyNumberFormat="false" applyProtection="false" borderId="319" fillId="0" fontId="4" numFmtId="0" xfId="0">
      <alignment horizontal="center" vertical="center"/>
    </xf>
    <xf applyAlignment="true" applyBorder="false" applyFill="false" applyFont="true" applyNumberFormat="false" applyProtection="false" borderId="325" fillId="0" fontId="4" numFmtId="0" xfId="0">
      <alignment horizontal="center" vertical="center"/>
    </xf>
    <xf applyAlignment="true" applyBorder="false" applyFill="true" applyFont="true" applyNumberFormat="true" applyProtection="false" borderId="317" fillId="88" fontId="6" numFmtId="276" xfId="0">
      <alignment horizontal="center" vertical="center" wrapText="true"/>
    </xf>
    <xf applyAlignment="true" applyBorder="false" applyFill="true" applyFont="true" applyNumberFormat="true" applyProtection="false" borderId="320" fillId="88" fontId="6" numFmtId="276" xfId="0">
      <alignment horizontal="center" vertical="center" wrapText="true"/>
    </xf>
    <xf applyAlignment="true" applyBorder="false" applyFill="true" applyFont="true" applyNumberFormat="false" applyProtection="false" borderId="319" fillId="88" fontId="6" numFmtId="0" xfId="0">
      <alignment horizontal="center" vertical="center" wrapText="true"/>
    </xf>
    <xf applyAlignment="true" applyBorder="false" applyFill="false" applyFont="true" applyNumberFormat="false" applyProtection="false" borderId="339" fillId="0" fontId="4" numFmtId="0" xfId="0">
      <alignment horizontal="center" vertical="bottom"/>
    </xf>
    <xf applyAlignment="true" applyBorder="false" applyFill="false" applyFont="true" applyNumberFormat="false" applyProtection="false" borderId="320" fillId="0" fontId="4" numFmtId="0" xfId="0">
      <alignment horizontal="center" vertical="bottom"/>
    </xf>
    <xf applyAlignment="true" applyBorder="false" applyFill="false" applyFont="true" applyNumberFormat="false" applyProtection="false" borderId="326" fillId="0" fontId="4" numFmtId="0" xfId="0">
      <alignment horizontal="right" vertical="center"/>
    </xf>
    <xf applyAlignment="true" applyBorder="false" applyFill="false" applyFont="true" applyNumberFormat="false" applyProtection="false" borderId="320" fillId="0" fontId="4" numFmtId="0" xfId="0">
      <alignment horizontal="right" vertical="center"/>
    </xf>
    <xf applyAlignment="true" applyBorder="false" applyFill="false" applyFont="true" applyNumberFormat="false" applyProtection="false" borderId="321" fillId="0" fontId="4" numFmtId="0" xfId="0">
      <alignment horizontal="right" vertical="center"/>
    </xf>
    <xf applyAlignment="true" applyBorder="false" applyFill="false" applyFont="true" applyNumberFormat="false" applyProtection="false" borderId="316" fillId="0" fontId="7" numFmtId="0" xfId="0">
      <alignment horizontal="center" vertical="center"/>
    </xf>
    <xf applyAlignment="true" applyBorder="false" applyFill="false" applyFont="true" applyNumberFormat="true" applyProtection="false" borderId="318" fillId="0" fontId="4" numFmtId="275" xfId="0">
      <alignment vertical="center"/>
    </xf>
    <xf applyAlignment="true" applyBorder="false" applyFill="false" applyFont="true" applyNumberFormat="true" applyProtection="false" borderId="313" fillId="0" fontId="4" numFmtId="283" xfId="0">
      <alignment vertical="center"/>
    </xf>
    <xf applyAlignment="true" applyBorder="false" applyFill="false" applyFont="true" applyNumberFormat="true" applyProtection="false" borderId="0" fillId="0" fontId="4" numFmtId="276" xfId="0">
      <alignment vertical="bottom"/>
    </xf>
    <xf applyAlignment="true" applyBorder="false" applyFill="true" applyFont="true" applyNumberFormat="true" applyProtection="false" borderId="313" fillId="97" fontId="4" numFmtId="275" xfId="0">
      <alignment vertical="center"/>
    </xf>
    <xf applyAlignment="true" applyBorder="false" applyFill="true" applyFont="true" applyNumberFormat="false" applyProtection="false" borderId="313" fillId="97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313" fillId="0" fontId="4" numFmtId="278" xfId="0">
      <alignment vertical="center"/>
    </xf>
    <xf applyAlignment="true" applyBorder="false" applyFill="true" applyFont="true" applyNumberFormat="false" applyProtection="false" borderId="0" fillId="94" fontId="4" numFmtId="0" xfId="0">
      <alignment horizontal="center" vertical="center" wrapText="true"/>
    </xf>
    <xf applyAlignment="true" applyBorder="false" applyFill="true" applyFont="true" applyNumberFormat="false" applyProtection="false" borderId="320" fillId="94" fontId="4" numFmtId="0" xfId="0">
      <alignment horizontal="center" vertical="center" wrapText="true"/>
    </xf>
    <xf applyAlignment="true" applyBorder="false" applyFill="false" applyFont="true" applyNumberFormat="false" applyProtection="false" borderId="321" fillId="0" fontId="4" numFmtId="0" xfId="0">
      <alignment vertical="center"/>
    </xf>
    <xf applyAlignment="true" applyBorder="false" applyFill="false" applyFont="true" applyNumberFormat="true" applyProtection="false" borderId="313" fillId="0" fontId="4" numFmtId="276" xfId="0">
      <alignment vertical="center"/>
    </xf>
    <xf applyAlignment="true" applyBorder="false" applyFill="false" applyFont="true" applyNumberFormat="false" applyProtection="false" borderId="320" fillId="0" fontId="7" numFmtId="0" xfId="0">
      <alignment vertical="center"/>
    </xf>
    <xf applyAlignment="true" applyBorder="false" applyFill="false" applyFont="true" applyNumberFormat="false" applyProtection="false" borderId="339" fillId="0" fontId="4" numFmtId="0" xfId="0">
      <alignment horizontal="center" vertical="center" wrapText="true"/>
    </xf>
    <xf applyAlignment="true" applyBorder="false" applyFill="false" applyFont="true" applyNumberFormat="false" applyProtection="false" borderId="340" fillId="0" fontId="4" numFmtId="0" xfId="0">
      <alignment horizontal="right" vertical="center"/>
    </xf>
    <xf applyAlignment="true" applyBorder="false" applyFill="false" applyFont="true" applyNumberFormat="false" applyProtection="false" borderId="330" fillId="0" fontId="4" numFmtId="0" xfId="0">
      <alignment horizontal="right" vertical="center"/>
    </xf>
    <xf applyAlignment="true" applyBorder="false" applyFill="false" applyFont="true" applyNumberFormat="true" applyProtection="false" borderId="313" fillId="0" fontId="4" numFmtId="274" xfId="0">
      <alignment vertical="center"/>
    </xf>
    <xf applyAlignment="true" applyBorder="false" applyFill="false" applyFont="true" applyNumberFormat="true" applyProtection="false" borderId="313" fillId="0" fontId="4" numFmtId="276" xfId="0">
      <alignment vertical="center"/>
    </xf>
    <xf applyAlignment="true" applyBorder="false" applyFill="false" applyFont="true" applyNumberFormat="false" applyProtection="false" borderId="326" fillId="0" fontId="4" numFmtId="0" xfId="0">
      <alignment horizontal="right" vertical="center"/>
    </xf>
    <xf applyAlignment="true" applyBorder="false" applyFill="false" applyFont="true" applyNumberFormat="false" applyProtection="false" borderId="333" fillId="0" fontId="4" numFmtId="0" xfId="0">
      <alignment vertical="center"/>
    </xf>
    <xf applyAlignment="true" applyBorder="false" applyFill="false" applyFont="true" applyNumberFormat="false" applyProtection="false" borderId="325" fillId="0" fontId="4" numFmtId="0" xfId="0">
      <alignment horizontal="center" vertical="center"/>
    </xf>
    <xf applyAlignment="true" applyBorder="false" applyFill="false" applyFont="true" applyNumberFormat="false" applyProtection="false" borderId="337" fillId="0" fontId="4" numFmtId="0" xfId="0">
      <alignment horizontal="right" vertical="center"/>
    </xf>
    <xf applyAlignment="true" applyBorder="false" applyFill="false" applyFont="true" applyNumberFormat="false" applyProtection="false" borderId="325" fillId="0" fontId="4" numFmtId="0" xfId="0">
      <alignment horizontal="right" vertical="center"/>
    </xf>
    <xf applyAlignment="true" applyBorder="false" applyFill="false" applyFont="true" applyNumberFormat="true" applyProtection="false" borderId="325" fillId="0" fontId="4" numFmtId="275" xfId="0">
      <alignment horizontal="right" vertical="center"/>
    </xf>
    <xf applyAlignment="true" applyBorder="false" applyFill="false" applyFont="true" applyNumberFormat="true" applyProtection="false" borderId="320" fillId="0" fontId="4" numFmtId="278" xfId="0">
      <alignment vertical="center"/>
    </xf>
    <xf applyAlignment="true" applyBorder="false" applyFill="true" applyFont="true" applyNumberFormat="false" applyProtection="false" borderId="329" fillId="91" fontId="4" numFmtId="0" xfId="0">
      <alignment horizontal="center" vertical="center"/>
    </xf>
    <xf applyAlignment="true" applyBorder="false" applyFill="true" applyFont="true" applyNumberFormat="true" applyProtection="false" borderId="329" fillId="89" fontId="4" numFmtId="276" xfId="0">
      <alignment vertical="center"/>
    </xf>
    <xf applyAlignment="true" applyBorder="false" applyFill="false" applyFont="true" applyNumberFormat="false" applyProtection="false" borderId="338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27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341" fillId="98" fontId="2" numFmtId="0" xfId="0">
      <alignment horizontal="center" vertical="center"/>
    </xf>
    <xf applyAlignment="true" applyBorder="false" applyFill="true" applyFont="true" applyNumberFormat="false" applyProtection="false" borderId="341" fillId="98" fontId="2" numFmtId="0" xfId="0">
      <alignment horizontal="center" vertical="center"/>
    </xf>
    <xf applyAlignment="true" applyBorder="false" applyFill="true" applyFont="true" applyNumberFormat="false" applyProtection="false" borderId="341" fillId="98" fontId="2" numFmtId="0" xfId="0">
      <alignment horizontal="center" vertical="center" wrapText="true"/>
    </xf>
    <xf applyAlignment="true" applyBorder="false" applyFill="true" applyFont="true" applyNumberFormat="true" applyProtection="false" borderId="341" fillId="98" fontId="2" numFmtId="284" xfId="0">
      <alignment horizontal="center" vertical="center"/>
    </xf>
    <xf applyAlignment="true" applyBorder="false" applyFill="true" applyFont="true" applyNumberFormat="true" applyProtection="false" borderId="341" fillId="98" fontId="2" numFmtId="285" xfId="0">
      <alignment horizontal="center" vertical="center" wrapText="true"/>
    </xf>
    <xf applyAlignment="true" applyBorder="false" applyFill="true" applyFont="true" applyNumberFormat="false" applyProtection="false" borderId="341" fillId="98" fontId="6" numFmtId="0" xfId="0">
      <alignment horizontal="center" vertical="center"/>
    </xf>
    <xf applyAlignment="true" applyBorder="false" applyFill="true" applyFont="true" applyNumberFormat="false" applyProtection="false" borderId="342" fillId="98" fontId="6" numFmtId="0" xfId="0">
      <alignment horizontal="center" vertical="center"/>
    </xf>
    <xf applyAlignment="true" applyBorder="false" applyFill="true" applyFont="true" applyNumberFormat="true" applyProtection="false" borderId="341" fillId="98" fontId="2" numFmtId="285" xfId="0">
      <alignment horizontal="center" vertical="center"/>
    </xf>
    <xf applyAlignment="true" applyBorder="false" applyFill="true" applyFont="true" applyNumberFormat="false" applyProtection="false" borderId="341" fillId="98" fontId="6" numFmtId="0" xfId="0">
      <alignment horizontal="center" vertical="center" wrapText="true"/>
    </xf>
    <xf applyAlignment="true" applyBorder="false" applyFill="false" applyFont="true" applyNumberFormat="false" applyProtection="false" borderId="341" fillId="0" fontId="4" numFmtId="0" xfId="0">
      <alignment horizontal="center" vertical="center"/>
    </xf>
    <xf applyAlignment="true" applyBorder="false" applyFill="false" applyFont="true" applyNumberFormat="false" applyProtection="false" borderId="343" fillId="0" fontId="11" numFmtId="0" xfId="0">
      <alignment horizontal="center" vertical="bottom"/>
    </xf>
    <xf applyAlignment="true" applyBorder="false" applyFill="false" applyFont="true" applyNumberFormat="false" applyProtection="false" borderId="344" fillId="0" fontId="11" numFmtId="0" xfId="0">
      <alignment horizontal="center" vertical="center"/>
    </xf>
    <xf applyAlignment="true" applyBorder="false" applyFill="false" applyFont="true" applyNumberFormat="true" applyProtection="false" borderId="344" fillId="0" fontId="4" numFmtId="286" xfId="0">
      <alignment horizontal="center" vertical="center"/>
    </xf>
    <xf applyAlignment="true" applyBorder="false" applyFill="false" applyFont="true" applyNumberFormat="true" applyProtection="false" borderId="344" fillId="0" fontId="4" numFmtId="286" xfId="0">
      <alignment horizontal="center" vertical="center"/>
    </xf>
    <xf applyAlignment="true" applyBorder="false" applyFill="false" applyFont="true" applyNumberFormat="false" applyProtection="false" borderId="341" fillId="0" fontId="4" numFmtId="0" xfId="0">
      <alignment vertical="center"/>
    </xf>
    <xf applyAlignment="true" applyBorder="false" applyFill="false" applyFont="true" applyNumberFormat="true" applyProtection="false" borderId="341" fillId="0" fontId="4" numFmtId="287" xfId="0">
      <alignment vertical="center"/>
    </xf>
    <xf applyAlignment="true" applyBorder="false" applyFill="false" applyFont="true" applyNumberFormat="true" applyProtection="false" borderId="345" fillId="0" fontId="4" numFmtId="285" xfId="0">
      <alignment vertical="center"/>
    </xf>
    <xf applyAlignment="true" applyBorder="false" applyFill="false" applyFont="true" applyNumberFormat="true" applyProtection="false" borderId="341" fillId="0" fontId="4" numFmtId="288" xfId="0">
      <alignment vertical="center"/>
    </xf>
    <xf applyAlignment="true" applyBorder="false" applyFill="false" applyFont="true" applyNumberFormat="true" applyProtection="false" borderId="346" fillId="0" fontId="4" numFmtId="285" xfId="0">
      <alignment vertical="center"/>
    </xf>
    <xf applyAlignment="true" applyBorder="false" applyFill="true" applyFont="true" applyNumberFormat="true" applyProtection="false" borderId="341" fillId="99" fontId="4" numFmtId="285" xfId="0">
      <alignment horizontal="right" vertical="center"/>
    </xf>
    <xf applyAlignment="true" applyBorder="false" applyFill="true" applyFont="true" applyNumberFormat="true" applyProtection="false" borderId="341" fillId="100" fontId="4" numFmtId="285" xfId="0">
      <alignment vertical="center"/>
    </xf>
    <xf applyAlignment="true" applyBorder="false" applyFill="false" applyFont="true" applyNumberFormat="true" applyProtection="false" borderId="341" fillId="0" fontId="4" numFmtId="288" xfId="0">
      <alignment vertical="center"/>
    </xf>
    <xf applyAlignment="true" applyBorder="false" applyFill="true" applyFont="true" applyNumberFormat="false" applyProtection="false" borderId="341" fillId="100" fontId="4" numFmtId="0" xfId="0">
      <alignment horizontal="center" vertical="center"/>
    </xf>
    <xf applyAlignment="true" applyBorder="false" applyFill="true" applyFont="true" applyNumberFormat="true" applyProtection="false" borderId="341" fillId="99" fontId="4" numFmtId="286" xfId="0">
      <alignment vertical="center"/>
    </xf>
    <xf applyAlignment="true" applyBorder="false" applyFill="true" applyFont="true" applyNumberFormat="true" applyProtection="false" borderId="345" fillId="99" fontId="4" numFmtId="286" xfId="0">
      <alignment vertical="center"/>
    </xf>
    <xf applyAlignment="true" applyBorder="false" applyFill="true" applyFont="true" applyNumberFormat="true" applyProtection="false" borderId="345" fillId="99" fontId="4" numFmtId="289" xfId="0">
      <alignment vertical="center"/>
    </xf>
    <xf applyAlignment="true" applyBorder="false" applyFill="false" applyFont="true" applyNumberFormat="true" applyProtection="false" borderId="341" fillId="0" fontId="4" numFmtId="289" xfId="0">
      <alignment vertical="center"/>
    </xf>
    <xf applyAlignment="true" applyBorder="false" applyFill="false" applyFont="true" applyNumberFormat="true" applyProtection="false" borderId="341" fillId="0" fontId="4" numFmtId="290" xfId="0">
      <alignment vertical="center"/>
    </xf>
    <xf applyAlignment="true" applyBorder="false" applyFill="false" applyFont="true" applyNumberFormat="false" applyProtection="false" borderId="341" fillId="0" fontId="4" numFmtId="0" xfId="0">
      <alignment vertical="center"/>
    </xf>
    <xf applyAlignment="true" applyBorder="false" applyFill="false" applyFont="true" applyNumberFormat="false" applyProtection="false" borderId="341" fillId="0" fontId="4" numFmtId="0" xfId="0">
      <alignment horizontal="center" vertical="center"/>
    </xf>
    <xf applyAlignment="true" applyBorder="false" applyFill="false" applyFont="true" applyNumberFormat="true" applyProtection="false" borderId="344" fillId="0" fontId="4" numFmtId="286" xfId="0">
      <alignment horizontal="center" vertical="center"/>
    </xf>
    <xf applyAlignment="true" applyBorder="false" applyFill="false" applyFont="true" applyNumberFormat="true" applyProtection="false" borderId="341" fillId="0" fontId="4" numFmtId="286" xfId="0">
      <alignment vertical="center"/>
    </xf>
    <xf applyAlignment="true" applyBorder="false" applyFill="false" applyFont="true" applyNumberFormat="false" applyProtection="false" borderId="341" fillId="0" fontId="4" numFmtId="0" xfId="0">
      <alignment horizontal="right" vertical="center"/>
    </xf>
    <xf applyAlignment="true" applyBorder="false" applyFill="true" applyFont="true" applyNumberFormat="true" applyProtection="false" borderId="341" fillId="101" fontId="4" numFmtId="285" xfId="0">
      <alignment vertical="center"/>
    </xf>
    <xf applyAlignment="true" applyBorder="false" applyFill="true" applyFont="true" applyNumberFormat="false" applyProtection="false" borderId="341" fillId="101" fontId="4" numFmtId="0" xfId="0">
      <alignment horizontal="center" vertical="center"/>
    </xf>
    <xf applyAlignment="true" applyBorder="false" applyFill="false" applyFont="true" applyNumberFormat="false" applyProtection="false" borderId="342" fillId="0" fontId="11" numFmtId="0" xfId="0">
      <alignment horizontal="center" vertical="bottom"/>
    </xf>
    <xf applyAlignment="true" applyBorder="false" applyFill="false" applyFont="true" applyNumberFormat="true" applyProtection="false" borderId="0" fillId="0" fontId="11" numFmtId="286" xfId="0">
      <alignment vertical="bottom"/>
    </xf>
    <xf applyAlignment="true" applyBorder="false" applyFill="false" applyFont="true" applyNumberFormat="false" applyProtection="false" borderId="341" fillId="0" fontId="4" numFmtId="0" xfId="0">
      <alignment vertical="center"/>
    </xf>
    <xf applyAlignment="true" applyBorder="false" applyFill="true" applyFont="true" applyNumberFormat="true" applyProtection="false" borderId="341" fillId="102" fontId="4" numFmtId="285" xfId="0">
      <alignment vertical="center"/>
    </xf>
    <xf applyAlignment="true" applyBorder="false" applyFill="true" applyFont="true" applyNumberFormat="false" applyProtection="false" borderId="341" fillId="102" fontId="4" numFmtId="0" xfId="0">
      <alignment horizontal="center" vertical="center"/>
    </xf>
    <xf applyAlignment="true" applyBorder="false" applyFill="false" applyFont="true" applyNumberFormat="true" applyProtection="false" borderId="347" fillId="0" fontId="4" numFmtId="286" xfId="0">
      <alignment vertical="center"/>
    </xf>
    <xf applyAlignment="true" applyBorder="false" applyFill="false" applyFont="true" applyNumberFormat="true" applyProtection="false" borderId="348" fillId="0" fontId="4" numFmtId="286" xfId="0">
      <alignment vertical="center"/>
    </xf>
    <xf applyAlignment="true" applyBorder="false" applyFill="false" applyFont="true" applyNumberFormat="true" applyProtection="false" borderId="348" fillId="0" fontId="11" numFmtId="286" xfId="0">
      <alignment vertical="bottom"/>
    </xf>
    <xf applyAlignment="true" applyBorder="false" applyFill="false" applyFont="true" applyNumberFormat="false" applyProtection="false" borderId="346" fillId="0" fontId="4" numFmtId="0" xfId="0">
      <alignment vertical="center"/>
    </xf>
    <xf applyAlignment="true" applyBorder="false" applyFill="false" applyFont="true" applyNumberFormat="true" applyProtection="false" borderId="349" fillId="0" fontId="4" numFmtId="285" xfId="0">
      <alignment vertical="center"/>
    </xf>
    <xf applyAlignment="true" applyBorder="false" applyFill="false" applyFont="true" applyNumberFormat="false" applyProtection="false" borderId="342" fillId="0" fontId="11" numFmtId="0" xfId="0">
      <alignment horizontal="center" vertical="bottom"/>
    </xf>
    <xf applyAlignment="true" applyBorder="false" applyFill="false" applyFont="true" applyNumberFormat="true" applyProtection="false" borderId="350" fillId="0" fontId="4" numFmtId="286" xfId="0">
      <alignment vertical="center"/>
    </xf>
    <xf applyAlignment="true" applyBorder="false" applyFill="false" applyFont="true" applyNumberFormat="true" applyProtection="false" borderId="341" fillId="0" fontId="4" numFmtId="286" xfId="0">
      <alignment vertical="center"/>
    </xf>
    <xf applyAlignment="true" applyBorder="false" applyFill="false" applyFont="true" applyNumberFormat="false" applyProtection="false" borderId="351" fillId="0" fontId="11" numFmtId="0" xfId="0">
      <alignment horizontal="center" vertical="bottom"/>
    </xf>
    <xf applyAlignment="true" applyBorder="false" applyFill="false" applyFont="true" applyNumberFormat="false" applyProtection="false" borderId="351" fillId="0" fontId="11" numFmtId="0" xfId="0">
      <alignment horizontal="center" vertical="bottom"/>
    </xf>
    <xf applyAlignment="true" applyBorder="false" applyFill="false" applyFont="true" applyNumberFormat="true" applyProtection="false" borderId="352" fillId="0" fontId="4" numFmtId="286" xfId="0">
      <alignment horizontal="center" vertical="center"/>
    </xf>
    <xf applyAlignment="true" applyBorder="false" applyFill="false" applyFont="true" applyNumberFormat="true" applyProtection="false" borderId="347" fillId="0" fontId="4" numFmtId="289" xfId="0">
      <alignment vertical="center"/>
    </xf>
    <xf applyAlignment="true" applyBorder="false" applyFill="false" applyFont="true" applyNumberFormat="false" applyProtection="false" borderId="353" fillId="0" fontId="11" numFmtId="0" xfId="0">
      <alignment horizontal="center" vertical="center"/>
    </xf>
    <xf applyAlignment="true" applyBorder="false" applyFill="false" applyFont="true" applyNumberFormat="false" applyProtection="false" borderId="348" fillId="0" fontId="4" numFmtId="0" xfId="0">
      <alignment horizontal="center" vertical="center"/>
    </xf>
    <xf applyAlignment="true" applyBorder="false" applyFill="false" applyFont="true" applyNumberFormat="false" applyProtection="false" borderId="354" fillId="0" fontId="4" numFmtId="0" xfId="0">
      <alignment horizontal="center" vertical="center"/>
    </xf>
    <xf applyAlignment="true" applyBorder="false" applyFill="false" applyFont="true" applyNumberFormat="false" applyProtection="false" borderId="348" fillId="0" fontId="4" numFmtId="0" xfId="0">
      <alignment vertical="center"/>
    </xf>
    <xf applyAlignment="true" applyBorder="false" applyFill="false" applyFont="true" applyNumberFormat="true" applyProtection="false" borderId="347" fillId="0" fontId="4" numFmtId="287" xfId="0">
      <alignment vertical="center"/>
    </xf>
    <xf applyAlignment="true" applyBorder="false" applyFill="false" applyFont="true" applyNumberFormat="true" applyProtection="false" borderId="355" fillId="0" fontId="4" numFmtId="285" xfId="0">
      <alignment vertical="center"/>
    </xf>
    <xf applyAlignment="true" applyBorder="false" applyFill="false" applyFont="true" applyNumberFormat="true" applyProtection="false" borderId="347" fillId="0" fontId="4" numFmtId="288" xfId="0">
      <alignment vertical="center"/>
    </xf>
    <xf applyAlignment="true" applyBorder="false" applyFill="false" applyFont="true" applyNumberFormat="true" applyProtection="false" borderId="356" fillId="0" fontId="4" numFmtId="285" xfId="0">
      <alignment vertical="center"/>
    </xf>
    <xf applyAlignment="true" applyBorder="false" applyFill="false" applyFont="true" applyNumberFormat="true" applyProtection="false" borderId="357" fillId="0" fontId="4" numFmtId="286" xfId="0">
      <alignment horizontal="right" vertical="center"/>
    </xf>
    <xf applyAlignment="true" applyBorder="false" applyFill="false" applyFont="true" applyNumberFormat="false" applyProtection="false" borderId="357" fillId="0" fontId="4" numFmtId="0" xfId="0">
      <alignment horizontal="right" vertical="center"/>
    </xf>
    <xf applyAlignment="true" applyBorder="false" applyFill="true" applyFont="true" applyNumberFormat="true" applyProtection="false" borderId="347" fillId="99" fontId="4" numFmtId="285" xfId="0">
      <alignment horizontal="right" vertical="center"/>
    </xf>
    <xf applyAlignment="true" applyBorder="false" applyFill="true" applyFont="true" applyNumberFormat="true" applyProtection="false" borderId="347" fillId="101" fontId="4" numFmtId="285" xfId="0">
      <alignment vertical="center"/>
    </xf>
    <xf applyAlignment="true" applyBorder="false" applyFill="true" applyFont="true" applyNumberFormat="false" applyProtection="false" borderId="347" fillId="101" fontId="4" numFmtId="0" xfId="0">
      <alignment horizontal="center" vertical="center"/>
    </xf>
    <xf applyAlignment="true" applyBorder="false" applyFill="true" applyFont="true" applyNumberFormat="true" applyProtection="false" borderId="347" fillId="99" fontId="4" numFmtId="286" xfId="0">
      <alignment vertical="center"/>
    </xf>
    <xf applyAlignment="true" applyBorder="false" applyFill="true" applyFont="true" applyNumberFormat="true" applyProtection="false" borderId="355" fillId="99" fontId="4" numFmtId="286" xfId="0">
      <alignment vertical="center"/>
    </xf>
    <xf applyAlignment="true" applyBorder="false" applyFill="true" applyFont="true" applyNumberFormat="true" applyProtection="false" borderId="348" fillId="99" fontId="4" numFmtId="291" xfId="0">
      <alignment vertical="center"/>
    </xf>
    <xf applyAlignment="true" applyBorder="false" applyFill="false" applyFont="true" applyNumberFormat="true" applyProtection="false" borderId="353" fillId="0" fontId="4" numFmtId="290" xfId="0">
      <alignment horizontal="right" vertical="center"/>
    </xf>
    <xf applyAlignment="true" applyBorder="false" applyFill="false" applyFont="true" applyNumberFormat="false" applyProtection="false" borderId="348" fillId="0" fontId="4" numFmtId="0" xfId="0">
      <alignment horizontal="right" vertical="center"/>
    </xf>
    <xf applyAlignment="true" applyBorder="false" applyFill="false" applyFont="true" applyNumberFormat="true" applyProtection="false" borderId="348" fillId="0" fontId="4" numFmtId="290" xfId="0">
      <alignment horizontal="right" vertical="center"/>
    </xf>
    <xf applyAlignment="true" applyBorder="false" applyFill="false" applyFont="true" applyNumberFormat="false" applyProtection="false" borderId="353" fillId="0" fontId="11" numFmtId="0" xfId="0">
      <alignment horizontal="center" vertical="center"/>
    </xf>
    <xf applyAlignment="true" applyBorder="false" applyFill="false" applyFont="true" applyNumberFormat="false" applyProtection="false" borderId="358" fillId="0" fontId="4" numFmtId="0" xfId="0">
      <alignment horizontal="center" vertical="center"/>
    </xf>
    <xf applyAlignment="true" applyBorder="false" applyFill="false" applyFont="true" applyNumberFormat="false" applyProtection="false" borderId="353" fillId="0" fontId="4" numFmtId="0" xfId="0">
      <alignment vertical="center"/>
    </xf>
    <xf applyAlignment="true" applyBorder="false" applyFill="false" applyFont="true" applyNumberFormat="true" applyProtection="false" borderId="348" fillId="0" fontId="4" numFmtId="287" xfId="0">
      <alignment vertical="center"/>
    </xf>
    <xf applyAlignment="true" applyBorder="false" applyFill="false" applyFont="true" applyNumberFormat="true" applyProtection="false" borderId="348" fillId="0" fontId="4" numFmtId="285" xfId="0">
      <alignment vertical="center"/>
    </xf>
    <xf applyAlignment="true" applyBorder="false" applyFill="false" applyFont="true" applyNumberFormat="true" applyProtection="false" borderId="348" fillId="0" fontId="4" numFmtId="288" xfId="0">
      <alignment vertical="center"/>
    </xf>
    <xf applyAlignment="true" applyBorder="false" applyFill="false" applyFont="true" applyNumberFormat="true" applyProtection="false" borderId="348" fillId="0" fontId="4" numFmtId="285" xfId="0">
      <alignment vertical="center"/>
    </xf>
    <xf applyAlignment="true" applyBorder="false" applyFill="false" applyFont="true" applyNumberFormat="true" applyProtection="false" borderId="348" fillId="0" fontId="4" numFmtId="286" xfId="0">
      <alignment horizontal="right" vertical="center"/>
    </xf>
    <xf applyAlignment="true" applyBorder="false" applyFill="false" applyFont="true" applyNumberFormat="false" applyProtection="false" borderId="348" fillId="0" fontId="4" numFmtId="0" xfId="0">
      <alignment horizontal="right" vertical="center"/>
    </xf>
    <xf applyAlignment="true" applyBorder="false" applyFill="true" applyFont="true" applyNumberFormat="true" applyProtection="false" borderId="348" fillId="99" fontId="4" numFmtId="285" xfId="0">
      <alignment horizontal="right" vertical="center"/>
    </xf>
    <xf applyAlignment="true" applyBorder="false" applyFill="true" applyFont="true" applyNumberFormat="true" applyProtection="false" borderId="348" fillId="101" fontId="4" numFmtId="285" xfId="0">
      <alignment vertical="center"/>
    </xf>
    <xf applyAlignment="true" applyBorder="false" applyFill="true" applyFont="true" applyNumberFormat="false" applyProtection="false" borderId="356" fillId="101" fontId="4" numFmtId="0" xfId="0">
      <alignment horizontal="center" vertical="center"/>
    </xf>
    <xf applyAlignment="true" applyBorder="false" applyFill="true" applyFont="true" applyNumberFormat="true" applyProtection="false" borderId="348" fillId="99" fontId="4" numFmtId="286" xfId="0">
      <alignment vertical="center"/>
    </xf>
    <xf applyAlignment="true" applyBorder="false" applyFill="true" applyFont="true" applyNumberFormat="true" applyProtection="false" borderId="354" fillId="99" fontId="4" numFmtId="29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28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350" fillId="103" fontId="5" numFmtId="0" xfId="0">
      <alignment horizontal="center" vertical="center"/>
    </xf>
    <xf applyAlignment="true" applyBorder="false" applyFill="true" applyFont="true" applyNumberFormat="true" applyProtection="false" borderId="341" fillId="103" fontId="4" numFmtId="292" xfId="0">
      <alignment horizontal="right" vertical="center"/>
    </xf>
    <xf applyAlignment="true" applyBorder="false" applyFill="true" applyFont="true" applyNumberFormat="true" applyProtection="false" borderId="350" fillId="103" fontId="5" numFmtId="28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290" xfId="0">
      <alignment horizontal="right" vertical="center"/>
    </xf>
    <xf applyAlignment="true" applyBorder="false" applyFill="true" applyFont="true" applyNumberFormat="false" applyProtection="false" borderId="341" fillId="103" fontId="4" numFmtId="0" xfId="0">
      <alignment horizontal="center" vertical="center"/>
    </xf>
    <xf applyAlignment="true" applyBorder="false" applyFill="true" applyFont="true" applyNumberFormat="true" applyProtection="false" borderId="341" fillId="103" fontId="4" numFmtId="286" xfId="0">
      <alignment horizontal="right" vertical="center"/>
    </xf>
    <xf applyAlignment="true" applyBorder="false" applyFill="true" applyFont="true" applyNumberFormat="true" applyProtection="false" borderId="0" fillId="99" fontId="4" numFmtId="286" xfId="0">
      <alignment vertical="center"/>
    </xf>
    <xf applyAlignment="true" applyBorder="false" applyFill="true" applyFont="true" applyNumberFormat="true" applyProtection="false" borderId="341" fillId="103" fontId="4" numFmtId="291" xfId="0">
      <alignment horizontal="right" vertical="center"/>
    </xf>
    <xf applyAlignment="true" applyBorder="false" applyFill="false" applyFont="true" applyNumberFormat="true" applyProtection="false" borderId="0" fillId="0" fontId="4" numFmtId="286" xfId="0">
      <alignment horizontal="right" vertical="center"/>
    </xf>
    <xf applyAlignment="true" applyBorder="false" applyFill="true" applyFont="true" applyNumberFormat="false" applyProtection="false" borderId="341" fillId="98" fontId="6" numFmtId="0" xfId="0">
      <alignment horizontal="center" vertical="center"/>
    </xf>
    <xf applyAlignment="true" applyBorder="false" applyFill="true" applyFont="true" applyNumberFormat="true" applyProtection="false" borderId="341" fillId="98" fontId="6" numFmtId="284" xfId="0">
      <alignment horizontal="center" vertical="center"/>
    </xf>
    <xf applyAlignment="true" applyBorder="false" applyFill="true" applyFont="true" applyNumberFormat="true" applyProtection="false" borderId="341" fillId="98" fontId="6" numFmtId="285" xfId="0">
      <alignment horizontal="center" vertical="center" wrapText="true"/>
    </xf>
    <xf applyAlignment="true" applyBorder="false" applyFill="true" applyFont="true" applyNumberFormat="false" applyProtection="false" borderId="0" fillId="98" fontId="6" numFmtId="0" xfId="0">
      <alignment horizontal="center" vertical="center"/>
    </xf>
    <xf applyAlignment="true" applyBorder="false" applyFill="true" applyFont="true" applyNumberFormat="true" applyProtection="false" borderId="346" fillId="98" fontId="6" numFmtId="285" xfId="0">
      <alignment horizontal="center" vertical="center"/>
    </xf>
    <xf applyAlignment="true" applyBorder="false" applyFill="true" applyFont="true" applyNumberFormat="true" applyProtection="false" borderId="341" fillId="98" fontId="6" numFmtId="286" xfId="0">
      <alignment horizontal="center" vertical="center" wrapText="true"/>
    </xf>
    <xf applyAlignment="true" applyBorder="false" applyFill="true" applyFont="true" applyNumberFormat="false" applyProtection="false" borderId="347" fillId="98" fontId="6" numFmtId="0" xfId="0">
      <alignment horizontal="center" vertical="center"/>
    </xf>
    <xf applyAlignment="true" applyBorder="false" applyFill="true" applyFont="true" applyNumberFormat="true" applyProtection="false" borderId="347" fillId="98" fontId="6" numFmtId="284" xfId="0">
      <alignment horizontal="center" vertical="center"/>
    </xf>
    <xf applyAlignment="true" applyBorder="false" applyFill="true" applyFont="true" applyNumberFormat="true" applyProtection="false" borderId="347" fillId="98" fontId="6" numFmtId="285" xfId="0">
      <alignment horizontal="center" vertical="center" wrapText="true"/>
    </xf>
    <xf applyAlignment="true" applyBorder="false" applyFill="true" applyFont="true" applyNumberFormat="true" applyProtection="false" borderId="347" fillId="98" fontId="2" numFmtId="285" xfId="0">
      <alignment horizontal="center" vertical="center" wrapText="true"/>
    </xf>
    <xf applyAlignment="true" applyBorder="false" applyFill="false" applyFont="true" applyNumberFormat="false" applyProtection="false" borderId="345" fillId="0" fontId="4" numFmtId="0" xfId="0">
      <alignment horizontal="center" vertical="center"/>
    </xf>
    <xf applyAlignment="true" applyBorder="false" applyFill="false" applyFont="true" applyNumberFormat="false" applyProtection="false" borderId="348" fillId="0" fontId="4" numFmtId="0" xfId="0">
      <alignment vertical="center"/>
    </xf>
    <xf applyAlignment="true" applyBorder="false" applyFill="false" applyFont="true" applyNumberFormat="false" applyProtection="false" borderId="346" fillId="0" fontId="4" numFmtId="0" xfId="0">
      <alignment vertical="center"/>
    </xf>
    <xf applyAlignment="true" applyBorder="false" applyFill="false" applyFont="true" applyNumberFormat="false" applyProtection="false" borderId="359" fillId="0" fontId="4" numFmtId="0" xfId="0">
      <alignment horizontal="center" vertical="bottom"/>
    </xf>
    <xf applyAlignment="true" applyBorder="false" applyFill="false" applyFont="true" applyNumberFormat="false" applyProtection="false" borderId="345" fillId="0" fontId="4" numFmtId="0" xfId="0">
      <alignment horizontal="right" vertical="center"/>
    </xf>
    <xf applyAlignment="true" applyBorder="false" applyFill="false" applyFont="true" applyNumberFormat="true" applyProtection="false" borderId="348" fillId="0" fontId="7" numFmtId="288" xfId="0">
      <alignment horizontal="center" vertical="center"/>
    </xf>
    <xf applyAlignment="true" applyBorder="false" applyFill="false" applyFont="true" applyNumberFormat="true" applyProtection="false" borderId="345" fillId="0" fontId="4" numFmtId="286" xfId="0">
      <alignment vertical="center"/>
    </xf>
    <xf applyAlignment="true" applyBorder="false" applyFill="false" applyFont="true" applyNumberFormat="true" applyProtection="false" borderId="348" fillId="0" fontId="4" numFmtId="286" xfId="0">
      <alignment vertical="center"/>
    </xf>
    <xf applyAlignment="true" applyBorder="false" applyFill="false" applyFont="true" applyNumberFormat="true" applyProtection="false" borderId="360" fillId="0" fontId="4" numFmtId="288" xfId="0">
      <alignment vertical="center" wrapText="true"/>
    </xf>
    <xf applyAlignment="true" applyBorder="false" applyFill="false" applyFont="true" applyNumberFormat="true" applyProtection="false" borderId="341" fillId="0" fontId="4" numFmtId="285" xfId="0">
      <alignment horizontal="right" vertical="center"/>
    </xf>
    <xf applyAlignment="true" applyBorder="false" applyFill="true" applyFont="true" applyNumberFormat="true" applyProtection="false" borderId="341" fillId="99" fontId="4" numFmtId="286" xfId="0">
      <alignment horizontal="right" vertical="center"/>
    </xf>
    <xf applyAlignment="true" applyBorder="false" applyFill="true" applyFont="true" applyNumberFormat="true" applyProtection="false" borderId="345" fillId="99" fontId="4" numFmtId="286" xfId="0">
      <alignment horizontal="right" vertical="center"/>
    </xf>
    <xf applyAlignment="true" applyBorder="false" applyFill="false" applyFont="true" applyNumberFormat="true" applyProtection="false" borderId="348" fillId="0" fontId="4" numFmtId="290" xfId="0">
      <alignment vertical="center"/>
    </xf>
    <xf applyAlignment="true" applyBorder="false" applyFill="false" applyFont="true" applyNumberFormat="true" applyProtection="false" borderId="346" fillId="0" fontId="4" numFmtId="290" xfId="0">
      <alignment vertical="center"/>
    </xf>
    <xf applyAlignment="true" applyBorder="false" applyFill="false" applyFont="true" applyNumberFormat="true" applyProtection="false" borderId="345" fillId="0" fontId="4" numFmtId="286" xfId="0">
      <alignment vertical="center"/>
    </xf>
    <xf applyAlignment="true" applyBorder="false" applyFill="false" applyFont="true" applyNumberFormat="true" applyProtection="false" borderId="348" fillId="0" fontId="4" numFmtId="290" xfId="0">
      <alignment vertical="center"/>
    </xf>
    <xf applyAlignment="true" applyBorder="false" applyFill="false" applyFont="true" applyNumberFormat="true" applyProtection="false" borderId="346" fillId="0" fontId="4" numFmtId="289" xfId="0">
      <alignment vertical="center"/>
    </xf>
    <xf applyAlignment="true" applyBorder="false" applyFill="false" applyFont="true" applyNumberFormat="true" applyProtection="false" borderId="341" fillId="0" fontId="4" numFmtId="289" xfId="0">
      <alignment vertical="center"/>
    </xf>
    <xf applyAlignment="true" applyBorder="false" applyFill="true" applyFont="true" applyNumberFormat="true" applyProtection="false" borderId="360" fillId="104" fontId="4" numFmtId="288" xfId="0">
      <alignment vertical="center" wrapText="true"/>
    </xf>
    <xf applyAlignment="true" applyBorder="false" applyFill="false" applyFont="true" applyNumberFormat="false" applyProtection="false" borderId="346" fillId="0" fontId="4" numFmtId="0" xfId="0">
      <alignment vertical="center"/>
    </xf>
    <xf applyAlignment="true" applyBorder="false" applyFill="false" applyFont="true" applyNumberFormat="false" applyProtection="false" borderId="347" fillId="0" fontId="4" numFmtId="0" xfId="0">
      <alignment horizontal="center" vertical="center"/>
    </xf>
    <xf applyAlignment="true" applyBorder="false" applyFill="false" applyFont="true" applyNumberFormat="false" applyProtection="false" borderId="350" fillId="0" fontId="4" numFmtId="0" xfId="0">
      <alignment horizontal="center" vertical="center"/>
    </xf>
    <xf applyAlignment="true" applyBorder="false" applyFill="false" applyFont="true" applyNumberFormat="true" applyProtection="false" borderId="341" fillId="0" fontId="4" numFmtId="285" xfId="0">
      <alignment vertical="center"/>
    </xf>
    <xf applyAlignment="true" applyBorder="false" applyFill="false" applyFont="true" applyNumberFormat="false" applyProtection="false" borderId="341" fillId="0" fontId="4" numFmtId="0" xfId="0">
      <alignment horizontal="center" vertical="center"/>
    </xf>
    <xf applyAlignment="true" applyBorder="false" applyFill="false" applyFont="true" applyNumberFormat="true" applyProtection="false" borderId="348" fillId="0" fontId="4" numFmtId="286" xfId="0">
      <alignment vertical="center"/>
    </xf>
    <xf applyAlignment="true" applyBorder="false" applyFill="false" applyFont="true" applyNumberFormat="false" applyProtection="false" borderId="348" fillId="0" fontId="4" numFmtId="0" xfId="0">
      <alignment horizontal="center" vertical="center"/>
    </xf>
    <xf applyAlignment="true" applyBorder="false" applyFill="false" applyFont="true" applyNumberFormat="true" applyProtection="false" borderId="360" fillId="0" fontId="4" numFmtId="288" xfId="0">
      <alignment vertical="center" wrapText="true"/>
    </xf>
    <xf applyAlignment="true" applyBorder="false" applyFill="false" applyFont="true" applyNumberFormat="false" applyProtection="false" borderId="355" fillId="0" fontId="4" numFmtId="0" xfId="0">
      <alignment horizontal="center" vertical="center"/>
    </xf>
    <xf applyAlignment="true" applyBorder="false" applyFill="false" applyFont="true" applyNumberFormat="false" applyProtection="false" borderId="356" fillId="0" fontId="4" numFmtId="0" xfId="0">
      <alignment vertical="center"/>
    </xf>
    <xf applyAlignment="true" applyBorder="false" applyFill="false" applyFont="true" applyNumberFormat="false" applyProtection="false" borderId="347" fillId="0" fontId="4" numFmtId="0" xfId="0">
      <alignment vertical="center"/>
    </xf>
    <xf applyAlignment="true" applyBorder="false" applyFill="false" applyFont="true" applyNumberFormat="false" applyProtection="false" borderId="361" fillId="0" fontId="4" numFmtId="0" xfId="0">
      <alignment horizontal="right" vertical="center"/>
    </xf>
    <xf applyAlignment="true" applyBorder="false" applyFill="false" applyFont="true" applyNumberFormat="true" applyProtection="false" borderId="355" fillId="0" fontId="4" numFmtId="286" xfId="0">
      <alignment vertical="center"/>
    </xf>
    <xf applyAlignment="true" applyBorder="false" applyFill="false" applyFont="true" applyNumberFormat="false" applyProtection="false" borderId="362" fillId="0" fontId="4" numFmtId="0" xfId="0">
      <alignment horizontal="center" vertical="center"/>
    </xf>
    <xf applyAlignment="true" applyBorder="false" applyFill="false" applyFont="true" applyNumberFormat="false" applyProtection="false" borderId="363" fillId="0" fontId="4" numFmtId="0" xfId="0">
      <alignment vertical="center"/>
    </xf>
    <xf applyAlignment="true" applyBorder="false" applyFill="false" applyFont="true" applyNumberFormat="false" applyProtection="false" borderId="350" fillId="0" fontId="4" numFmtId="0" xfId="0">
      <alignment vertical="center"/>
    </xf>
    <xf applyAlignment="true" applyBorder="false" applyFill="false" applyFont="true" applyNumberFormat="false" applyProtection="false" borderId="356" fillId="0" fontId="4" numFmtId="0" xfId="0">
      <alignment vertical="center"/>
    </xf>
    <xf applyAlignment="true" applyBorder="false" applyFill="false" applyFont="true" applyNumberFormat="false" applyProtection="false" borderId="347" fillId="0" fontId="4" numFmtId="0" xfId="0">
      <alignment vertical="center"/>
    </xf>
    <xf applyAlignment="true" applyBorder="false" applyFill="false" applyFont="true" applyNumberFormat="true" applyProtection="false" borderId="347" fillId="0" fontId="4" numFmtId="290" xfId="0">
      <alignment vertical="center"/>
    </xf>
    <xf applyAlignment="true" applyBorder="false" applyFill="false" applyFont="true" applyNumberFormat="false" applyProtection="false" borderId="345" fillId="0" fontId="4" numFmtId="0" xfId="0">
      <alignment vertical="center"/>
    </xf>
    <xf applyAlignment="true" applyBorder="false" applyFill="false" applyFont="true" applyNumberFormat="false" applyProtection="false" borderId="348" fillId="0" fontId="4" numFmtId="0" xfId="0">
      <alignment horizontal="center" vertical="center"/>
    </xf>
    <xf applyAlignment="true" applyBorder="false" applyFill="false" applyFont="true" applyNumberFormat="false" applyProtection="false" borderId="346" fillId="0" fontId="4" numFmtId="0" xfId="0">
      <alignment horizontal="right" vertical="center"/>
    </xf>
    <xf applyAlignment="true" applyBorder="false" applyFill="false" applyFont="true" applyNumberFormat="true" applyProtection="false" borderId="350" fillId="0" fontId="4" numFmtId="285" xfId="0">
      <alignment horizontal="right" vertical="center"/>
    </xf>
    <xf applyAlignment="true" applyBorder="false" applyFill="true" applyFont="true" applyNumberFormat="true" applyProtection="false" borderId="356" fillId="101" fontId="4" numFmtId="285" xfId="0">
      <alignment vertical="center"/>
    </xf>
    <xf applyAlignment="true" applyBorder="false" applyFill="false" applyFont="true" applyNumberFormat="false" applyProtection="false" borderId="346" fillId="0" fontId="4" numFmtId="0" xfId="0">
      <alignment horizontal="right" vertical="center"/>
    </xf>
    <xf applyAlignment="true" applyBorder="false" applyFill="false" applyFont="true" applyNumberFormat="false" applyProtection="false" borderId="341" fillId="0" fontId="4" numFmtId="0" xfId="0">
      <alignment horizontal="right" vertical="center"/>
    </xf>
    <xf applyAlignment="true" applyBorder="false" applyFill="true" applyFont="true" applyNumberFormat="true" applyProtection="false" borderId="356" fillId="102" fontId="4" numFmtId="285" xfId="0">
      <alignment vertical="center"/>
    </xf>
    <xf applyAlignment="true" applyBorder="false" applyFill="false" applyFont="true" applyNumberFormat="false" applyProtection="false" borderId="355" fillId="0" fontId="4" numFmtId="0" xfId="0">
      <alignment vertical="center"/>
    </xf>
    <xf applyAlignment="true" applyBorder="false" applyFill="false" applyFont="true" applyNumberFormat="false" applyProtection="false" borderId="356" fillId="0" fontId="4" numFmtId="0" xfId="0">
      <alignment horizontal="right" vertical="center"/>
    </xf>
    <xf applyAlignment="true" applyBorder="false" applyFill="false" applyFont="true" applyNumberFormat="false" applyProtection="false" borderId="347" fillId="0" fontId="4" numFmtId="0" xfId="0">
      <alignment horizontal="right" vertical="center"/>
    </xf>
    <xf applyAlignment="true" applyBorder="false" applyFill="false" applyFont="true" applyNumberFormat="true" applyProtection="false" borderId="347" fillId="0" fontId="4" numFmtId="285" xfId="0">
      <alignment horizontal="right" vertical="center"/>
    </xf>
    <xf applyAlignment="true" applyBorder="false" applyFill="false" applyFont="true" applyNumberFormat="true" applyProtection="false" borderId="346" fillId="0" fontId="4" numFmtId="288" xfId="0">
      <alignment vertical="center"/>
    </xf>
    <xf applyAlignment="true" applyBorder="false" applyFill="false" applyFont="true" applyNumberFormat="false" applyProtection="false" borderId="353" fillId="0" fontId="4" numFmtId="0" xfId="0">
      <alignment horizontal="center" vertical="center" wrapText="true"/>
    </xf>
    <xf applyAlignment="true" applyBorder="false" applyFill="false" applyFont="true" applyNumberFormat="false" applyProtection="false" borderId="348" fillId="0" fontId="4" numFmtId="0" xfId="0">
      <alignment horizontal="center" vertical="center" wrapText="true"/>
    </xf>
    <xf applyAlignment="true" applyBorder="false" applyFill="false" applyFont="true" applyNumberFormat="true" applyProtection="false" borderId="354" fillId="0" fontId="4" numFmtId="285" xfId="0">
      <alignment vertical="center"/>
    </xf>
    <xf applyAlignment="true" applyBorder="false" applyFill="false" applyFont="true" applyNumberFormat="true" applyProtection="false" borderId="353" fillId="0" fontId="4" numFmtId="286" xfId="0">
      <alignment vertical="center"/>
    </xf>
    <xf applyAlignment="true" applyBorder="false" applyFill="false" applyFont="true" applyNumberFormat="false" applyProtection="false" borderId="354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290" xfId="0">
      <alignment vertical="center"/>
    </xf>
    <xf applyAlignment="true" applyBorder="false" applyFill="false" applyFont="true" applyNumberFormat="false" applyProtection="false" borderId="357" fillId="0" fontId="4" numFmtId="0" xfId="0">
      <alignment horizontal="center" vertical="center"/>
    </xf>
    <xf applyAlignment="true" applyBorder="false" applyFill="false" applyFont="true" applyNumberFormat="false" applyProtection="false" borderId="357" fillId="0" fontId="4" numFmtId="0" xfId="0">
      <alignment horizontal="center" vertical="center"/>
    </xf>
    <xf applyAlignment="true" applyBorder="false" applyFill="false" applyFont="true" applyNumberFormat="false" applyProtection="false" borderId="364" fillId="0" fontId="4" numFmtId="0" xfId="0">
      <alignment horizontal="center" vertical="center" wrapText="true"/>
    </xf>
    <xf applyAlignment="true" applyBorder="false" applyFill="false" applyFont="true" applyNumberFormat="false" applyProtection="false" borderId="364" fillId="0" fontId="4" numFmtId="0" xfId="0">
      <alignment vertical="center"/>
    </xf>
    <xf applyAlignment="true" applyBorder="false" applyFill="false" applyFont="true" applyNumberFormat="true" applyProtection="false" borderId="348" fillId="0" fontId="7" numFmtId="286" xfId="0">
      <alignment horizontal="center" vertical="center"/>
    </xf>
    <xf applyAlignment="true" applyBorder="false" applyFill="false" applyFont="true" applyNumberFormat="true" applyProtection="false" borderId="365" fillId="0" fontId="4" numFmtId="285" xfId="0">
      <alignment vertical="center"/>
    </xf>
    <xf applyAlignment="true" applyBorder="false" applyFill="false" applyFont="true" applyNumberFormat="true" applyProtection="false" borderId="364" fillId="0" fontId="4" numFmtId="286" xfId="0">
      <alignment vertical="center"/>
    </xf>
    <xf applyAlignment="true" applyBorder="false" applyFill="false" applyFont="true" applyNumberFormat="false" applyProtection="false" borderId="365" fillId="0" fontId="4" numFmtId="0" xfId="0">
      <alignment horizontal="right" vertical="center"/>
    </xf>
    <xf applyAlignment="true" applyBorder="false" applyFill="false" applyFont="true" applyNumberFormat="false" applyProtection="false" borderId="357" fillId="0" fontId="4" numFmtId="0" xfId="0">
      <alignment horizontal="right" vertical="center"/>
    </xf>
    <xf applyAlignment="true" applyBorder="false" applyFill="false" applyFont="true" applyNumberFormat="true" applyProtection="false" borderId="347" fillId="0" fontId="4" numFmtId="288" xfId="0">
      <alignment vertical="center"/>
    </xf>
    <xf applyAlignment="true" applyBorder="false" applyFill="false" applyFont="true" applyNumberFormat="false" applyProtection="false" borderId="353" fillId="0" fontId="4" numFmtId="0" xfId="0">
      <alignment horizontal="center" vertical="center"/>
    </xf>
    <xf applyAlignment="true" applyBorder="false" applyFill="false" applyFont="true" applyNumberFormat="false" applyProtection="false" borderId="366" fillId="0" fontId="4" numFmtId="0" xfId="0">
      <alignment horizontal="center" vertical="center"/>
    </xf>
    <xf applyAlignment="true" applyBorder="false" applyFill="false" applyFont="true" applyNumberFormat="true" applyProtection="false" borderId="348" fillId="0" fontId="11" numFmtId="286" xfId="0">
      <alignment vertical="bottom"/>
    </xf>
    <xf applyAlignment="true" applyBorder="false" applyFill="false" applyFont="true" applyNumberFormat="true" applyProtection="false" borderId="353" fillId="0" fontId="4" numFmtId="290" xfId="0">
      <alignment vertical="center"/>
    </xf>
    <xf applyAlignment="true" applyBorder="false" applyFill="false" applyFont="true" applyNumberFormat="false" applyProtection="false" borderId="348" fillId="0" fontId="4" numFmtId="0" xfId="0">
      <alignment vertical="center"/>
    </xf>
    <xf applyAlignment="true" applyBorder="false" applyFill="false" applyFont="true" applyNumberFormat="true" applyProtection="false" borderId="353" fillId="0" fontId="4" numFmtId="290" xfId="0">
      <alignment vertical="center"/>
    </xf>
    <xf applyAlignment="true" applyBorder="false" applyFill="true" applyFont="true" applyNumberFormat="false" applyProtection="false" borderId="347" fillId="102" fontId="4" numFmtId="0" xfId="0">
      <alignment horizontal="center" vertical="center"/>
    </xf>
    <xf applyAlignment="true" applyBorder="false" applyFill="true" applyFont="true" applyNumberFormat="true" applyProtection="false" borderId="347" fillId="99" fontId="4" numFmtId="286" xfId="0">
      <alignment horizontal="right" vertical="center"/>
    </xf>
    <xf applyAlignment="true" applyBorder="false" applyFill="true" applyFont="true" applyNumberFormat="true" applyProtection="false" borderId="355" fillId="99" fontId="4" numFmtId="286" xfId="0">
      <alignment horizontal="right" vertical="center"/>
    </xf>
    <xf applyAlignment="true" applyBorder="false" applyFill="false" applyFont="true" applyNumberFormat="true" applyProtection="false" borderId="348" fillId="0" fontId="4" numFmtId="288" xfId="0">
      <alignment vertical="center"/>
    </xf>
    <xf applyAlignment="true" applyBorder="false" applyFill="false" applyFont="true" applyNumberFormat="true" applyProtection="false" borderId="353" fillId="0" fontId="4" numFmtId="286" xfId="0">
      <alignment vertical="center"/>
    </xf>
    <xf applyAlignment="true" applyBorder="false" applyFill="false" applyFont="true" applyNumberFormat="true" applyProtection="false" borderId="0" fillId="0" fontId="4" numFmtId="288" xfId="0">
      <alignment horizontal="center" vertical="bottom"/>
    </xf>
    <xf applyAlignment="true" applyBorder="false" applyFill="false" applyFont="true" applyNumberFormat="true" applyProtection="false" borderId="0" fillId="0" fontId="4" numFmtId="285" xfId="0">
      <alignment vertical="center"/>
    </xf>
    <xf applyAlignment="true" applyBorder="false" applyFill="false" applyFont="true" applyNumberFormat="true" applyProtection="false" borderId="0" fillId="0" fontId="4" numFmtId="285" xfId="0">
      <alignment vertical="center"/>
    </xf>
    <xf applyAlignment="true" applyBorder="false" applyFill="false" applyFont="true" applyNumberFormat="true" applyProtection="false" borderId="0" fillId="0" fontId="4" numFmtId="288" xfId="0">
      <alignment vertical="center"/>
    </xf>
    <xf applyAlignment="true" applyBorder="false" applyFill="true" applyFont="true" applyNumberFormat="false" applyProtection="false" borderId="348" fillId="103" fontId="5" numFmtId="0" xfId="0">
      <alignment horizontal="center" vertical="center"/>
    </xf>
    <xf applyAlignment="true" applyBorder="false" applyFill="true" applyFont="true" applyNumberFormat="true" applyProtection="false" borderId="348" fillId="103" fontId="4" numFmtId="292" xfId="0">
      <alignment vertical="center"/>
    </xf>
    <xf applyAlignment="true" applyBorder="false" applyFill="true" applyFont="true" applyNumberFormat="true" applyProtection="false" borderId="348" fillId="103" fontId="4" numFmtId="286" xfId="0">
      <alignment vertical="center"/>
    </xf>
    <xf applyAlignment="true" applyBorder="false" applyFill="true" applyFont="true" applyNumberFormat="false" applyProtection="false" borderId="0" fillId="105" fontId="6" numFmtId="0" xfId="0">
      <alignment horizontal="center" vertical="center"/>
    </xf>
    <xf applyAlignment="true" applyBorder="false" applyFill="true" applyFont="true" applyNumberFormat="false" applyProtection="false" borderId="348" fillId="103" fontId="4" numFmtId="0" xfId="0">
      <alignment horizontal="center" vertical="center"/>
    </xf>
    <xf applyAlignment="true" applyBorder="false" applyFill="true" applyFont="true" applyNumberFormat="false" applyProtection="false" borderId="341" fillId="105" fontId="6" numFmtId="0" xfId="0">
      <alignment horizontal="center" vertical="center"/>
    </xf>
    <xf applyAlignment="true" applyBorder="false" applyFill="true" applyFont="true" applyNumberFormat="false" applyProtection="false" borderId="345" fillId="105" fontId="6" numFmtId="0" xfId="0">
      <alignment horizontal="center" vertical="center"/>
    </xf>
    <xf applyAlignment="true" applyBorder="false" applyFill="true" applyFont="true" applyNumberFormat="false" applyProtection="false" borderId="348" fillId="105" fontId="6" numFmtId="0" xfId="0">
      <alignment vertical="center"/>
    </xf>
    <xf applyAlignment="true" applyBorder="false" applyFill="true" applyFont="true" applyNumberFormat="false" applyProtection="false" borderId="347" fillId="105" fontId="6" numFmtId="0" xfId="0">
      <alignment horizontal="center" vertical="center"/>
    </xf>
    <xf applyAlignment="true" applyBorder="false" applyFill="true" applyFont="true" applyNumberFormat="false" applyProtection="false" borderId="348" fillId="105" fontId="6" numFmtId="0" xfId="0">
      <alignment vertical="center"/>
    </xf>
    <xf applyAlignment="true" applyBorder="false" applyFill="true" applyFont="true" applyNumberFormat="true" applyProtection="false" borderId="348" fillId="103" fontId="4" numFmtId="292" xfId="0">
      <alignment horizontal="right" vertical="center"/>
    </xf>
    <xf applyAlignment="true" applyBorder="false" applyFill="true" applyFont="true" applyNumberFormat="true" applyProtection="false" borderId="348" fillId="103" fontId="4" numFmtId="286" xfId="0">
      <alignment horizontal="right" vertical="center"/>
    </xf>
    <xf applyAlignment="true" applyBorder="false" applyFill="false" applyFont="true" applyNumberFormat="false" applyProtection="false" borderId="346" fillId="0" fontId="4" numFmtId="0" xfId="0">
      <alignment horizontal="center" vertical="center"/>
    </xf>
    <xf applyAlignment="true" applyBorder="false" applyFill="false" applyFont="true" applyNumberFormat="false" applyProtection="false" borderId="348" fillId="0" fontId="4" numFmtId="0" xfId="0">
      <alignment vertical="center" wrapText="true"/>
    </xf>
    <xf applyAlignment="true" applyBorder="false" applyFill="true" applyFont="true" applyNumberFormat="true" applyProtection="false" borderId="348" fillId="106" fontId="4" numFmtId="292" xfId="0">
      <alignment vertical="center"/>
    </xf>
    <xf applyAlignment="true" applyBorder="false" applyFill="true" applyFont="true" applyNumberFormat="true" applyProtection="false" borderId="348" fillId="106" fontId="4" numFmtId="286" xfId="0">
      <alignment vertical="center"/>
    </xf>
    <xf applyAlignment="true" applyBorder="false" applyFill="false" applyFont="true" applyNumberFormat="false" applyProtection="false" borderId="356" fillId="0" fontId="4" numFmtId="0" xfId="0">
      <alignment horizontal="center" vertical="center"/>
    </xf>
    <xf applyAlignment="true" applyBorder="false" applyFill="false" applyFont="true" applyNumberFormat="false" applyProtection="false" borderId="347" fillId="0" fontId="4" numFmtId="0" xfId="0">
      <alignment horizontal="center" vertical="center"/>
    </xf>
    <xf applyAlignment="true" applyBorder="false" applyFill="false" applyFont="true" applyNumberFormat="false" applyProtection="false" borderId="353" fillId="0" fontId="4" numFmtId="0" xfId="0">
      <alignment horizontal="center" vertical="center"/>
    </xf>
    <xf applyAlignment="true" applyBorder="false" applyFill="true" applyFont="true" applyNumberFormat="true" applyProtection="false" borderId="345" fillId="98" fontId="6" numFmtId="286" xfId="0">
      <alignment horizontal="center" vertical="center" wrapText="true"/>
    </xf>
    <xf applyAlignment="true" applyBorder="false" applyFill="true" applyFont="true" applyNumberFormat="true" applyProtection="false" borderId="348" fillId="98" fontId="6" numFmtId="286" xfId="0">
      <alignment horizontal="center" vertical="center" wrapText="true"/>
    </xf>
    <xf applyAlignment="true" applyBorder="false" applyFill="true" applyFont="true" applyNumberFormat="false" applyProtection="false" borderId="347" fillId="98" fontId="6" numFmtId="0" xfId="0">
      <alignment horizontal="center" vertical="center" wrapText="true"/>
    </xf>
    <xf applyAlignment="true" applyBorder="false" applyFill="false" applyFont="true" applyNumberFormat="false" applyProtection="false" borderId="367" fillId="0" fontId="4" numFmtId="0" xfId="0">
      <alignment horizontal="center" vertical="bottom"/>
    </xf>
    <xf applyAlignment="true" applyBorder="false" applyFill="false" applyFont="true" applyNumberFormat="false" applyProtection="false" borderId="348" fillId="0" fontId="4" numFmtId="0" xfId="0">
      <alignment horizontal="center" vertical="bottom"/>
    </xf>
    <xf applyAlignment="true" applyBorder="false" applyFill="false" applyFont="true" applyNumberFormat="false" applyProtection="false" borderId="354" fillId="0" fontId="4" numFmtId="0" xfId="0">
      <alignment horizontal="right" vertical="center"/>
    </xf>
    <xf applyAlignment="true" applyBorder="false" applyFill="false" applyFont="true" applyNumberFormat="false" applyProtection="false" borderId="348" fillId="0" fontId="4" numFmtId="0" xfId="0">
      <alignment horizontal="right" vertical="center"/>
    </xf>
    <xf applyAlignment="true" applyBorder="false" applyFill="false" applyFont="true" applyNumberFormat="false" applyProtection="false" borderId="349" fillId="0" fontId="4" numFmtId="0" xfId="0">
      <alignment horizontal="right" vertical="center"/>
    </xf>
    <xf applyAlignment="true" applyBorder="false" applyFill="false" applyFont="true" applyNumberFormat="false" applyProtection="false" borderId="344" fillId="0" fontId="7" numFmtId="0" xfId="0">
      <alignment horizontal="center" vertical="center"/>
    </xf>
    <xf applyAlignment="true" applyBorder="false" applyFill="false" applyFont="true" applyNumberFormat="true" applyProtection="false" borderId="346" fillId="0" fontId="4" numFmtId="285" xfId="0">
      <alignment vertical="center"/>
    </xf>
    <xf applyAlignment="true" applyBorder="false" applyFill="false" applyFont="true" applyNumberFormat="true" applyProtection="false" borderId="341" fillId="0" fontId="4" numFmtId="293" xfId="0">
      <alignment vertical="center"/>
    </xf>
    <xf applyAlignment="true" applyBorder="false" applyFill="false" applyFont="true" applyNumberFormat="true" applyProtection="false" borderId="0" fillId="0" fontId="4" numFmtId="286" xfId="0">
      <alignment vertical="bottom"/>
    </xf>
    <xf applyAlignment="true" applyBorder="false" applyFill="true" applyFont="true" applyNumberFormat="true" applyProtection="false" borderId="341" fillId="107" fontId="4" numFmtId="285" xfId="0">
      <alignment vertical="center"/>
    </xf>
    <xf applyAlignment="true" applyBorder="false" applyFill="true" applyFont="true" applyNumberFormat="false" applyProtection="false" borderId="341" fillId="107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341" fillId="0" fontId="4" numFmtId="288" xfId="0">
      <alignment vertical="center"/>
    </xf>
    <xf applyAlignment="true" applyBorder="false" applyFill="true" applyFont="true" applyNumberFormat="false" applyProtection="false" borderId="0" fillId="104" fontId="4" numFmtId="0" xfId="0">
      <alignment horizontal="center" vertical="center" wrapText="true"/>
    </xf>
    <xf applyAlignment="true" applyBorder="false" applyFill="true" applyFont="true" applyNumberFormat="false" applyProtection="false" borderId="348" fillId="104" fontId="4" numFmtId="0" xfId="0">
      <alignment horizontal="center" vertical="center" wrapText="true"/>
    </xf>
    <xf applyAlignment="true" applyBorder="false" applyFill="false" applyFont="true" applyNumberFormat="false" applyProtection="false" borderId="349" fillId="0" fontId="4" numFmtId="0" xfId="0">
      <alignment vertical="center"/>
    </xf>
    <xf applyAlignment="true" applyBorder="false" applyFill="false" applyFont="true" applyNumberFormat="false" applyProtection="false" borderId="348" fillId="0" fontId="7" numFmtId="0" xfId="0">
      <alignment vertical="center"/>
    </xf>
    <xf applyAlignment="true" applyBorder="false" applyFill="false" applyFont="true" applyNumberFormat="false" applyProtection="false" borderId="367" fillId="0" fontId="4" numFmtId="0" xfId="0">
      <alignment horizontal="center" vertical="center" wrapText="true"/>
    </xf>
    <xf applyAlignment="true" applyBorder="false" applyFill="false" applyFont="true" applyNumberFormat="false" applyProtection="false" borderId="368" fillId="0" fontId="4" numFmtId="0" xfId="0">
      <alignment horizontal="right" vertical="center"/>
    </xf>
    <xf applyAlignment="true" applyBorder="false" applyFill="false" applyFont="true" applyNumberFormat="false" applyProtection="false" borderId="358" fillId="0" fontId="4" numFmtId="0" xfId="0">
      <alignment horizontal="right" vertical="center"/>
    </xf>
    <xf applyAlignment="true" applyBorder="false" applyFill="false" applyFont="true" applyNumberFormat="true" applyProtection="false" borderId="341" fillId="0" fontId="4" numFmtId="284" xfId="0">
      <alignment vertical="center"/>
    </xf>
    <xf applyAlignment="true" applyBorder="false" applyFill="false" applyFont="true" applyNumberFormat="true" applyProtection="false" borderId="341" fillId="0" fontId="4" numFmtId="286" xfId="0">
      <alignment vertical="center"/>
    </xf>
    <xf applyAlignment="true" applyBorder="false" applyFill="false" applyFont="true" applyNumberFormat="false" applyProtection="false" borderId="354" fillId="0" fontId="4" numFmtId="0" xfId="0">
      <alignment horizontal="right" vertical="center"/>
    </xf>
    <xf applyAlignment="true" applyBorder="false" applyFill="false" applyFont="true" applyNumberFormat="false" applyProtection="false" borderId="361" fillId="0" fontId="4" numFmtId="0" xfId="0">
      <alignment vertical="center"/>
    </xf>
    <xf applyAlignment="true" applyBorder="false" applyFill="false" applyFont="true" applyNumberFormat="false" applyProtection="false" borderId="353" fillId="0" fontId="4" numFmtId="0" xfId="0">
      <alignment horizontal="center" vertical="center"/>
    </xf>
    <xf applyAlignment="true" applyBorder="false" applyFill="false" applyFont="true" applyNumberFormat="false" applyProtection="false" borderId="365" fillId="0" fontId="4" numFmtId="0" xfId="0">
      <alignment horizontal="right" vertical="center"/>
    </xf>
    <xf applyAlignment="true" applyBorder="false" applyFill="false" applyFont="true" applyNumberFormat="false" applyProtection="false" borderId="353" fillId="0" fontId="4" numFmtId="0" xfId="0">
      <alignment horizontal="right" vertical="center"/>
    </xf>
    <xf applyAlignment="true" applyBorder="false" applyFill="false" applyFont="true" applyNumberFormat="true" applyProtection="false" borderId="353" fillId="0" fontId="4" numFmtId="285" xfId="0">
      <alignment horizontal="right" vertical="center"/>
    </xf>
    <xf applyAlignment="true" applyBorder="false" applyFill="false" applyFont="true" applyNumberFormat="true" applyProtection="false" borderId="348" fillId="0" fontId="4" numFmtId="288" xfId="0">
      <alignment vertical="center"/>
    </xf>
    <xf applyAlignment="true" applyBorder="false" applyFill="true" applyFont="true" applyNumberFormat="false" applyProtection="false" borderId="357" fillId="101" fontId="4" numFmtId="0" xfId="0">
      <alignment horizontal="center" vertical="center"/>
    </xf>
    <xf applyAlignment="true" applyBorder="false" applyFill="true" applyFont="true" applyNumberFormat="true" applyProtection="false" borderId="357" fillId="99" fontId="4" numFmtId="286" xfId="0">
      <alignment vertical="center"/>
    </xf>
    <xf applyAlignment="true" applyBorder="false" applyFill="false" applyFont="true" applyNumberFormat="false" applyProtection="false" borderId="366" fillId="0" fontId="4" numFmtId="0" xfId="0">
      <alignment horizontal="right" vertical="center"/>
    </xf>
    <xf applyAlignment="true" applyBorder="false" applyFill="true" applyFont="true" applyNumberFormat="false" applyProtection="false" borderId="357" fillId="101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28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369" fillId="108" fontId="2" numFmtId="0" xfId="0">
      <alignment horizontal="center" vertical="center"/>
    </xf>
    <xf applyAlignment="true" applyBorder="false" applyFill="true" applyFont="true" applyNumberFormat="false" applyProtection="false" borderId="369" fillId="108" fontId="2" numFmtId="0" xfId="0">
      <alignment horizontal="center" vertical="center"/>
    </xf>
    <xf applyAlignment="true" applyBorder="false" applyFill="true" applyFont="true" applyNumberFormat="false" applyProtection="false" borderId="369" fillId="108" fontId="2" numFmtId="0" xfId="0">
      <alignment horizontal="center" vertical="center" wrapText="true"/>
    </xf>
    <xf applyAlignment="true" applyBorder="false" applyFill="true" applyFont="true" applyNumberFormat="true" applyProtection="false" borderId="369" fillId="108" fontId="2" numFmtId="294" xfId="0">
      <alignment horizontal="center" vertical="center"/>
    </xf>
    <xf applyAlignment="true" applyBorder="false" applyFill="true" applyFont="true" applyNumberFormat="true" applyProtection="false" borderId="369" fillId="108" fontId="2" numFmtId="295" xfId="0">
      <alignment horizontal="center" vertical="center" wrapText="true"/>
    </xf>
    <xf applyAlignment="true" applyBorder="false" applyFill="true" applyFont="true" applyNumberFormat="false" applyProtection="false" borderId="369" fillId="108" fontId="6" numFmtId="0" xfId="0">
      <alignment horizontal="center" vertical="center"/>
    </xf>
    <xf applyAlignment="true" applyBorder="false" applyFill="true" applyFont="true" applyNumberFormat="false" applyProtection="false" borderId="370" fillId="108" fontId="6" numFmtId="0" xfId="0">
      <alignment horizontal="center" vertical="center"/>
    </xf>
    <xf applyAlignment="true" applyBorder="false" applyFill="true" applyFont="true" applyNumberFormat="true" applyProtection="false" borderId="369" fillId="108" fontId="2" numFmtId="295" xfId="0">
      <alignment horizontal="center" vertical="center"/>
    </xf>
    <xf applyAlignment="true" applyBorder="false" applyFill="true" applyFont="true" applyNumberFormat="false" applyProtection="false" borderId="369" fillId="108" fontId="6" numFmtId="0" xfId="0">
      <alignment horizontal="center" vertical="center" wrapText="true"/>
    </xf>
    <xf applyAlignment="true" applyBorder="false" applyFill="false" applyFont="true" applyNumberFormat="false" applyProtection="false" borderId="369" fillId="0" fontId="4" numFmtId="0" xfId="0">
      <alignment horizontal="center" vertical="center"/>
    </xf>
    <xf applyAlignment="true" applyBorder="false" applyFill="false" applyFont="true" applyNumberFormat="false" applyProtection="false" borderId="371" fillId="0" fontId="11" numFmtId="0" xfId="0">
      <alignment horizontal="center" vertical="bottom"/>
    </xf>
    <xf applyAlignment="true" applyBorder="false" applyFill="false" applyFont="true" applyNumberFormat="false" applyProtection="false" borderId="372" fillId="0" fontId="11" numFmtId="0" xfId="0">
      <alignment horizontal="center" vertical="center"/>
    </xf>
    <xf applyAlignment="true" applyBorder="false" applyFill="false" applyFont="true" applyNumberFormat="true" applyProtection="false" borderId="372" fillId="0" fontId="4" numFmtId="296" xfId="0">
      <alignment horizontal="center" vertical="center"/>
    </xf>
    <xf applyAlignment="true" applyBorder="false" applyFill="false" applyFont="true" applyNumberFormat="true" applyProtection="false" borderId="372" fillId="0" fontId="4" numFmtId="296" xfId="0">
      <alignment horizontal="center" vertical="center"/>
    </xf>
    <xf applyAlignment="true" applyBorder="false" applyFill="false" applyFont="true" applyNumberFormat="false" applyProtection="false" borderId="369" fillId="0" fontId="4" numFmtId="0" xfId="0">
      <alignment vertical="center"/>
    </xf>
    <xf applyAlignment="true" applyBorder="false" applyFill="false" applyFont="true" applyNumberFormat="true" applyProtection="false" borderId="369" fillId="0" fontId="4" numFmtId="297" xfId="0">
      <alignment vertical="center"/>
    </xf>
    <xf applyAlignment="true" applyBorder="false" applyFill="false" applyFont="true" applyNumberFormat="true" applyProtection="false" borderId="373" fillId="0" fontId="4" numFmtId="295" xfId="0">
      <alignment vertical="center"/>
    </xf>
    <xf applyAlignment="true" applyBorder="false" applyFill="false" applyFont="true" applyNumberFormat="true" applyProtection="false" borderId="369" fillId="0" fontId="4" numFmtId="298" xfId="0">
      <alignment vertical="center"/>
    </xf>
    <xf applyAlignment="true" applyBorder="false" applyFill="false" applyFont="true" applyNumberFormat="true" applyProtection="false" borderId="374" fillId="0" fontId="4" numFmtId="295" xfId="0">
      <alignment vertical="center"/>
    </xf>
    <xf applyAlignment="true" applyBorder="false" applyFill="true" applyFont="true" applyNumberFormat="true" applyProtection="false" borderId="369" fillId="109" fontId="4" numFmtId="295" xfId="0">
      <alignment horizontal="right" vertical="center"/>
    </xf>
    <xf applyAlignment="true" applyBorder="false" applyFill="true" applyFont="true" applyNumberFormat="true" applyProtection="false" borderId="369" fillId="110" fontId="4" numFmtId="295" xfId="0">
      <alignment vertical="center"/>
    </xf>
    <xf applyAlignment="true" applyBorder="false" applyFill="false" applyFont="true" applyNumberFormat="true" applyProtection="false" borderId="369" fillId="0" fontId="4" numFmtId="298" xfId="0">
      <alignment vertical="center"/>
    </xf>
    <xf applyAlignment="true" applyBorder="false" applyFill="true" applyFont="true" applyNumberFormat="false" applyProtection="false" borderId="369" fillId="110" fontId="4" numFmtId="0" xfId="0">
      <alignment horizontal="center" vertical="center"/>
    </xf>
    <xf applyAlignment="true" applyBorder="false" applyFill="true" applyFont="true" applyNumberFormat="true" applyProtection="false" borderId="369" fillId="109" fontId="4" numFmtId="296" xfId="0">
      <alignment vertical="center"/>
    </xf>
    <xf applyAlignment="true" applyBorder="false" applyFill="true" applyFont="true" applyNumberFormat="true" applyProtection="false" borderId="373" fillId="109" fontId="4" numFmtId="296" xfId="0">
      <alignment vertical="center"/>
    </xf>
    <xf applyAlignment="true" applyBorder="false" applyFill="true" applyFont="true" applyNumberFormat="true" applyProtection="false" borderId="373" fillId="109" fontId="4" numFmtId="299" xfId="0">
      <alignment vertical="center"/>
    </xf>
    <xf applyAlignment="true" applyBorder="false" applyFill="false" applyFont="true" applyNumberFormat="true" applyProtection="false" borderId="369" fillId="0" fontId="4" numFmtId="299" xfId="0">
      <alignment vertical="center"/>
    </xf>
    <xf applyAlignment="true" applyBorder="false" applyFill="false" applyFont="true" applyNumberFormat="true" applyProtection="false" borderId="369" fillId="0" fontId="4" numFmtId="300" xfId="0">
      <alignment vertical="center"/>
    </xf>
    <xf applyAlignment="true" applyBorder="false" applyFill="false" applyFont="true" applyNumberFormat="false" applyProtection="false" borderId="369" fillId="0" fontId="4" numFmtId="0" xfId="0">
      <alignment vertical="center"/>
    </xf>
    <xf applyAlignment="true" applyBorder="false" applyFill="false" applyFont="true" applyNumberFormat="false" applyProtection="false" borderId="369" fillId="0" fontId="4" numFmtId="0" xfId="0">
      <alignment horizontal="center" vertical="center"/>
    </xf>
    <xf applyAlignment="true" applyBorder="false" applyFill="false" applyFont="true" applyNumberFormat="true" applyProtection="false" borderId="372" fillId="0" fontId="4" numFmtId="296" xfId="0">
      <alignment horizontal="center" vertical="center"/>
    </xf>
    <xf applyAlignment="true" applyBorder="false" applyFill="false" applyFont="true" applyNumberFormat="false" applyProtection="false" borderId="369" fillId="0" fontId="4" numFmtId="0" xfId="0">
      <alignment horizontal="right" vertical="center"/>
    </xf>
    <xf applyAlignment="true" applyBorder="false" applyFill="true" applyFont="true" applyNumberFormat="true" applyProtection="false" borderId="369" fillId="111" fontId="4" numFmtId="295" xfId="0">
      <alignment vertical="center"/>
    </xf>
    <xf applyAlignment="true" applyBorder="false" applyFill="true" applyFont="true" applyNumberFormat="false" applyProtection="false" borderId="369" fillId="111" fontId="4" numFmtId="0" xfId="0">
      <alignment horizontal="center" vertical="center"/>
    </xf>
    <xf applyAlignment="true" applyBorder="false" applyFill="false" applyFont="true" applyNumberFormat="false" applyProtection="false" borderId="370" fillId="0" fontId="11" numFmtId="0" xfId="0">
      <alignment horizontal="center" vertical="bottom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369" fillId="0" fontId="4" numFmtId="0" xfId="0">
      <alignment vertical="center"/>
    </xf>
    <xf applyAlignment="true" applyBorder="false" applyFill="true" applyFont="true" applyNumberFormat="true" applyProtection="false" borderId="369" fillId="112" fontId="4" numFmtId="295" xfId="0">
      <alignment vertical="center"/>
    </xf>
    <xf applyAlignment="true" applyBorder="false" applyFill="true" applyFont="true" applyNumberFormat="false" applyProtection="false" borderId="369" fillId="112" fontId="4" numFmtId="0" xfId="0">
      <alignment horizontal="center" vertical="center"/>
    </xf>
    <xf applyAlignment="true" applyBorder="false" applyFill="false" applyFont="true" applyNumberFormat="false" applyProtection="false" borderId="375" fillId="0" fontId="4" numFmtId="0" xfId="0">
      <alignment vertical="center"/>
    </xf>
    <xf applyAlignment="true" applyBorder="false" applyFill="false" applyFont="true" applyNumberFormat="false" applyProtection="false" borderId="376" fillId="0" fontId="4" numFmtId="0" xfId="0">
      <alignment vertical="center"/>
    </xf>
    <xf applyAlignment="true" applyBorder="false" applyFill="false" applyFont="true" applyNumberFormat="false" applyProtection="false" borderId="376" fillId="0" fontId="11" numFmtId="0" xfId="0">
      <alignment vertical="bottom"/>
    </xf>
    <xf applyAlignment="true" applyBorder="false" applyFill="false" applyFont="true" applyNumberFormat="false" applyProtection="false" borderId="374" fillId="0" fontId="4" numFmtId="0" xfId="0">
      <alignment vertical="center"/>
    </xf>
    <xf applyAlignment="true" applyBorder="false" applyFill="false" applyFont="true" applyNumberFormat="true" applyProtection="false" borderId="377" fillId="0" fontId="4" numFmtId="295" xfId="0">
      <alignment vertical="center"/>
    </xf>
    <xf applyAlignment="true" applyBorder="false" applyFill="false" applyFont="true" applyNumberFormat="false" applyProtection="false" borderId="370" fillId="0" fontId="11" numFmtId="0" xfId="0">
      <alignment horizontal="center" vertical="bottom"/>
    </xf>
    <xf applyAlignment="true" applyBorder="false" applyFill="false" applyFont="true" applyNumberFormat="false" applyProtection="false" borderId="378" fillId="0" fontId="4" numFmtId="0" xfId="0">
      <alignment vertical="center"/>
    </xf>
    <xf applyAlignment="true" applyBorder="false" applyFill="false" applyFont="true" applyNumberFormat="false" applyProtection="false" borderId="379" fillId="0" fontId="11" numFmtId="0" xfId="0">
      <alignment horizontal="center" vertical="bottom"/>
    </xf>
    <xf applyAlignment="true" applyBorder="false" applyFill="false" applyFont="true" applyNumberFormat="false" applyProtection="false" borderId="379" fillId="0" fontId="11" numFmtId="0" xfId="0">
      <alignment horizontal="center" vertical="bottom"/>
    </xf>
    <xf applyAlignment="true" applyBorder="false" applyFill="false" applyFont="true" applyNumberFormat="true" applyProtection="false" borderId="380" fillId="0" fontId="4" numFmtId="296" xfId="0">
      <alignment horizontal="center" vertical="center"/>
    </xf>
    <xf applyAlignment="true" applyBorder="false" applyFill="false" applyFont="true" applyNumberFormat="true" applyProtection="false" borderId="375" fillId="0" fontId="4" numFmtId="299" xfId="0">
      <alignment vertical="center"/>
    </xf>
    <xf applyAlignment="true" applyBorder="false" applyFill="false" applyFont="true" applyNumberFormat="false" applyProtection="false" borderId="381" fillId="0" fontId="11" numFmtId="0" xfId="0">
      <alignment horizontal="center" vertical="center"/>
    </xf>
    <xf applyAlignment="true" applyBorder="false" applyFill="false" applyFont="true" applyNumberFormat="false" applyProtection="false" borderId="376" fillId="0" fontId="4" numFmtId="0" xfId="0">
      <alignment horizontal="center" vertical="center"/>
    </xf>
    <xf applyAlignment="true" applyBorder="false" applyFill="false" applyFont="true" applyNumberFormat="false" applyProtection="false" borderId="382" fillId="0" fontId="4" numFmtId="0" xfId="0">
      <alignment horizontal="center" vertical="center"/>
    </xf>
    <xf applyAlignment="true" applyBorder="false" applyFill="false" applyFont="true" applyNumberFormat="true" applyProtection="false" borderId="375" fillId="0" fontId="4" numFmtId="297" xfId="0">
      <alignment vertical="center"/>
    </xf>
    <xf applyAlignment="true" applyBorder="false" applyFill="false" applyFont="true" applyNumberFormat="true" applyProtection="false" borderId="383" fillId="0" fontId="4" numFmtId="295" xfId="0">
      <alignment vertical="center"/>
    </xf>
    <xf applyAlignment="true" applyBorder="false" applyFill="false" applyFont="true" applyNumberFormat="true" applyProtection="false" borderId="375" fillId="0" fontId="4" numFmtId="298" xfId="0">
      <alignment vertical="center"/>
    </xf>
    <xf applyAlignment="true" applyBorder="false" applyFill="false" applyFont="true" applyNumberFormat="true" applyProtection="false" borderId="384" fillId="0" fontId="4" numFmtId="295" xfId="0">
      <alignment vertical="center"/>
    </xf>
    <xf applyAlignment="true" applyBorder="false" applyFill="false" applyFont="true" applyNumberFormat="true" applyProtection="false" borderId="385" fillId="0" fontId="4" numFmtId="295" xfId="0">
      <alignment horizontal="right" vertical="center"/>
    </xf>
    <xf applyAlignment="true" applyBorder="false" applyFill="false" applyFont="true" applyNumberFormat="false" applyProtection="false" borderId="385" fillId="0" fontId="4" numFmtId="0" xfId="0">
      <alignment horizontal="right" vertical="center"/>
    </xf>
    <xf applyAlignment="true" applyBorder="false" applyFill="false" applyFont="true" applyNumberFormat="false" applyProtection="false" borderId="385" fillId="0" fontId="4" numFmtId="0" xfId="0">
      <alignment horizontal="right" vertical="center"/>
    </xf>
    <xf applyAlignment="true" applyBorder="false" applyFill="true" applyFont="true" applyNumberFormat="true" applyProtection="false" borderId="375" fillId="109" fontId="4" numFmtId="295" xfId="0">
      <alignment horizontal="right" vertical="center"/>
    </xf>
    <xf applyAlignment="true" applyBorder="false" applyFill="true" applyFont="true" applyNumberFormat="true" applyProtection="false" borderId="375" fillId="111" fontId="4" numFmtId="295" xfId="0">
      <alignment vertical="center"/>
    </xf>
    <xf applyAlignment="true" applyBorder="false" applyFill="true" applyFont="true" applyNumberFormat="false" applyProtection="false" borderId="375" fillId="111" fontId="4" numFmtId="0" xfId="0">
      <alignment horizontal="center" vertical="center"/>
    </xf>
    <xf applyAlignment="true" applyBorder="false" applyFill="true" applyFont="true" applyNumberFormat="true" applyProtection="false" borderId="375" fillId="109" fontId="4" numFmtId="296" xfId="0">
      <alignment vertical="center"/>
    </xf>
    <xf applyAlignment="true" applyBorder="false" applyFill="true" applyFont="true" applyNumberFormat="true" applyProtection="false" borderId="383" fillId="109" fontId="4" numFmtId="296" xfId="0">
      <alignment vertical="center"/>
    </xf>
    <xf applyAlignment="true" applyBorder="false" applyFill="true" applyFont="true" applyNumberFormat="true" applyProtection="false" borderId="376" fillId="109" fontId="4" numFmtId="301" xfId="0">
      <alignment vertical="center"/>
    </xf>
    <xf applyAlignment="true" applyBorder="false" applyFill="false" applyFont="true" applyNumberFormat="true" applyProtection="false" borderId="381" fillId="0" fontId="4" numFmtId="300" xfId="0">
      <alignment horizontal="right" vertical="center"/>
    </xf>
    <xf applyAlignment="true" applyBorder="false" applyFill="false" applyFont="true" applyNumberFormat="false" applyProtection="false" borderId="376" fillId="0" fontId="4" numFmtId="0" xfId="0">
      <alignment horizontal="right" vertical="center"/>
    </xf>
    <xf applyAlignment="true" applyBorder="false" applyFill="false" applyFont="true" applyNumberFormat="true" applyProtection="false" borderId="376" fillId="0" fontId="4" numFmtId="300" xfId="0">
      <alignment horizontal="right" vertical="center"/>
    </xf>
    <xf applyAlignment="true" applyBorder="false" applyFill="false" applyFont="true" applyNumberFormat="false" applyProtection="false" borderId="381" fillId="0" fontId="11" numFmtId="0" xfId="0">
      <alignment horizontal="center" vertical="center"/>
    </xf>
    <xf applyAlignment="true" applyBorder="false" applyFill="false" applyFont="true" applyNumberFormat="false" applyProtection="false" borderId="386" fillId="0" fontId="4" numFmtId="0" xfId="0">
      <alignment horizontal="center" vertical="center"/>
    </xf>
    <xf applyAlignment="true" applyBorder="false" applyFill="false" applyFont="true" applyNumberFormat="false" applyProtection="false" borderId="381" fillId="0" fontId="4" numFmtId="0" xfId="0">
      <alignment vertical="center"/>
    </xf>
    <xf applyAlignment="true" applyBorder="false" applyFill="false" applyFont="true" applyNumberFormat="true" applyProtection="false" borderId="376" fillId="0" fontId="4" numFmtId="297" xfId="0">
      <alignment vertical="center"/>
    </xf>
    <xf applyAlignment="true" applyBorder="false" applyFill="false" applyFont="true" applyNumberFormat="true" applyProtection="false" borderId="376" fillId="0" fontId="4" numFmtId="295" xfId="0">
      <alignment vertical="center"/>
    </xf>
    <xf applyAlignment="true" applyBorder="false" applyFill="false" applyFont="true" applyNumberFormat="true" applyProtection="false" borderId="376" fillId="0" fontId="4" numFmtId="298" xfId="0">
      <alignment vertical="center"/>
    </xf>
    <xf applyAlignment="true" applyBorder="false" applyFill="false" applyFont="true" applyNumberFormat="true" applyProtection="false" borderId="376" fillId="0" fontId="4" numFmtId="295" xfId="0">
      <alignment vertical="center"/>
    </xf>
    <xf applyAlignment="true" applyBorder="false" applyFill="false" applyFont="true" applyNumberFormat="true" applyProtection="false" borderId="376" fillId="0" fontId="4" numFmtId="295" xfId="0">
      <alignment horizontal="right" vertical="center"/>
    </xf>
    <xf applyAlignment="true" applyBorder="false" applyFill="false" applyFont="true" applyNumberFormat="false" applyProtection="false" borderId="376" fillId="0" fontId="4" numFmtId="0" xfId="0">
      <alignment horizontal="right" vertical="center"/>
    </xf>
    <xf applyAlignment="true" applyBorder="false" applyFill="false" applyFont="true" applyNumberFormat="false" applyProtection="false" borderId="376" fillId="0" fontId="4" numFmtId="0" xfId="0">
      <alignment horizontal="right" vertical="center"/>
    </xf>
    <xf applyAlignment="true" applyBorder="false" applyFill="true" applyFont="true" applyNumberFormat="true" applyProtection="false" borderId="376" fillId="109" fontId="4" numFmtId="295" xfId="0">
      <alignment horizontal="right" vertical="center"/>
    </xf>
    <xf applyAlignment="true" applyBorder="false" applyFill="true" applyFont="true" applyNumberFormat="true" applyProtection="false" borderId="376" fillId="111" fontId="4" numFmtId="295" xfId="0">
      <alignment vertical="center"/>
    </xf>
    <xf applyAlignment="true" applyBorder="false" applyFill="true" applyFont="true" applyNumberFormat="false" applyProtection="false" borderId="384" fillId="111" fontId="4" numFmtId="0" xfId="0">
      <alignment horizontal="center" vertical="center"/>
    </xf>
    <xf applyAlignment="true" applyBorder="false" applyFill="true" applyFont="true" applyNumberFormat="true" applyProtection="false" borderId="376" fillId="109" fontId="4" numFmtId="296" xfId="0">
      <alignment vertical="center"/>
    </xf>
    <xf applyAlignment="true" applyBorder="false" applyFill="true" applyFont="true" applyNumberFormat="true" applyProtection="false" borderId="382" fillId="109" fontId="4" numFmtId="30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29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378" fillId="113" fontId="5" numFmtId="0" xfId="0">
      <alignment horizontal="center" vertical="center"/>
    </xf>
    <xf applyAlignment="true" applyBorder="false" applyFill="true" applyFont="true" applyNumberFormat="true" applyProtection="false" borderId="369" fillId="113" fontId="4" numFmtId="302" xfId="0">
      <alignment horizontal="right" vertical="center"/>
    </xf>
    <xf applyAlignment="true" applyBorder="false" applyFill="true" applyFont="true" applyNumberFormat="true" applyProtection="false" borderId="378" fillId="113" fontId="5" numFmtId="29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300" xfId="0">
      <alignment horizontal="right" vertical="center"/>
    </xf>
    <xf applyAlignment="true" applyBorder="false" applyFill="true" applyFont="true" applyNumberFormat="false" applyProtection="false" borderId="369" fillId="113" fontId="4" numFmtId="0" xfId="0">
      <alignment horizontal="center" vertical="center"/>
    </xf>
    <xf applyAlignment="true" applyBorder="false" applyFill="true" applyFont="true" applyNumberFormat="true" applyProtection="false" borderId="369" fillId="113" fontId="4" numFmtId="296" xfId="0">
      <alignment horizontal="right" vertical="center"/>
    </xf>
    <xf applyAlignment="true" applyBorder="false" applyFill="true" applyFont="true" applyNumberFormat="true" applyProtection="false" borderId="0" fillId="109" fontId="4" numFmtId="296" xfId="0">
      <alignment vertical="center"/>
    </xf>
    <xf applyAlignment="true" applyBorder="false" applyFill="true" applyFont="true" applyNumberFormat="true" applyProtection="false" borderId="369" fillId="113" fontId="4" numFmtId="301" xfId="0">
      <alignment horizontal="right" vertical="center"/>
    </xf>
    <xf applyAlignment="true" applyBorder="false" applyFill="false" applyFont="true" applyNumberFormat="true" applyProtection="false" borderId="0" fillId="0" fontId="4" numFmtId="296" xfId="0">
      <alignment horizontal="right" vertical="center"/>
    </xf>
    <xf applyAlignment="true" applyBorder="false" applyFill="true" applyFont="true" applyNumberFormat="false" applyProtection="false" borderId="369" fillId="108" fontId="6" numFmtId="0" xfId="0">
      <alignment horizontal="center" vertical="center"/>
    </xf>
    <xf applyAlignment="true" applyBorder="false" applyFill="true" applyFont="true" applyNumberFormat="true" applyProtection="false" borderId="369" fillId="108" fontId="6" numFmtId="294" xfId="0">
      <alignment horizontal="center" vertical="center"/>
    </xf>
    <xf applyAlignment="true" applyBorder="false" applyFill="true" applyFont="true" applyNumberFormat="true" applyProtection="false" borderId="369" fillId="108" fontId="6" numFmtId="295" xfId="0">
      <alignment horizontal="center" vertical="center" wrapText="true"/>
    </xf>
    <xf applyAlignment="true" applyBorder="false" applyFill="true" applyFont="true" applyNumberFormat="false" applyProtection="false" borderId="0" fillId="108" fontId="6" numFmtId="0" xfId="0">
      <alignment horizontal="center" vertical="center"/>
    </xf>
    <xf applyAlignment="true" applyBorder="false" applyFill="true" applyFont="true" applyNumberFormat="true" applyProtection="false" borderId="374" fillId="108" fontId="6" numFmtId="295" xfId="0">
      <alignment horizontal="center" vertical="center"/>
    </xf>
    <xf applyAlignment="true" applyBorder="false" applyFill="true" applyFont="true" applyNumberFormat="true" applyProtection="false" borderId="369" fillId="108" fontId="6" numFmtId="296" xfId="0">
      <alignment horizontal="center" vertical="center" wrapText="true"/>
    </xf>
    <xf applyAlignment="true" applyBorder="false" applyFill="true" applyFont="true" applyNumberFormat="false" applyProtection="false" borderId="375" fillId="108" fontId="6" numFmtId="0" xfId="0">
      <alignment horizontal="center" vertical="center"/>
    </xf>
    <xf applyAlignment="true" applyBorder="false" applyFill="true" applyFont="true" applyNumberFormat="true" applyProtection="false" borderId="375" fillId="108" fontId="6" numFmtId="294" xfId="0">
      <alignment horizontal="center" vertical="center"/>
    </xf>
    <xf applyAlignment="true" applyBorder="false" applyFill="true" applyFont="true" applyNumberFormat="true" applyProtection="false" borderId="375" fillId="108" fontId="6" numFmtId="295" xfId="0">
      <alignment horizontal="center" vertical="center" wrapText="true"/>
    </xf>
    <xf applyAlignment="true" applyBorder="false" applyFill="true" applyFont="true" applyNumberFormat="true" applyProtection="false" borderId="375" fillId="108" fontId="2" numFmtId="295" xfId="0">
      <alignment horizontal="center" vertical="center" wrapText="true"/>
    </xf>
    <xf applyAlignment="true" applyBorder="false" applyFill="false" applyFont="true" applyNumberFormat="false" applyProtection="false" borderId="373" fillId="0" fontId="4" numFmtId="0" xfId="0">
      <alignment horizontal="center" vertical="center"/>
    </xf>
    <xf applyAlignment="true" applyBorder="false" applyFill="false" applyFont="true" applyNumberFormat="false" applyProtection="false" borderId="376" fillId="0" fontId="4" numFmtId="0" xfId="0">
      <alignment vertical="center"/>
    </xf>
    <xf applyAlignment="true" applyBorder="false" applyFill="false" applyFont="true" applyNumberFormat="false" applyProtection="false" borderId="374" fillId="0" fontId="4" numFmtId="0" xfId="0">
      <alignment vertical="center"/>
    </xf>
    <xf applyAlignment="true" applyBorder="false" applyFill="false" applyFont="true" applyNumberFormat="false" applyProtection="false" borderId="387" fillId="0" fontId="4" numFmtId="0" xfId="0">
      <alignment horizontal="center" vertical="bottom"/>
    </xf>
    <xf applyAlignment="true" applyBorder="false" applyFill="false" applyFont="true" applyNumberFormat="false" applyProtection="false" borderId="373" fillId="0" fontId="4" numFmtId="0" xfId="0">
      <alignment horizontal="right" vertical="center"/>
    </xf>
    <xf applyAlignment="true" applyBorder="false" applyFill="false" applyFont="true" applyNumberFormat="true" applyProtection="false" borderId="376" fillId="0" fontId="7" numFmtId="298" xfId="0">
      <alignment horizontal="center" vertical="center"/>
    </xf>
    <xf applyAlignment="true" applyBorder="false" applyFill="false" applyFont="true" applyNumberFormat="false" applyProtection="false" borderId="373" fillId="0" fontId="4" numFmtId="0" xfId="0">
      <alignment vertical="center"/>
    </xf>
    <xf applyAlignment="true" applyBorder="false" applyFill="false" applyFont="true" applyNumberFormat="true" applyProtection="false" borderId="376" fillId="0" fontId="4" numFmtId="296" xfId="0">
      <alignment vertical="center"/>
    </xf>
    <xf applyAlignment="true" applyBorder="false" applyFill="false" applyFont="true" applyNumberFormat="true" applyProtection="false" borderId="388" fillId="0" fontId="4" numFmtId="298" xfId="0">
      <alignment vertical="center" wrapText="true"/>
    </xf>
    <xf applyAlignment="true" applyBorder="false" applyFill="false" applyFont="true" applyNumberFormat="true" applyProtection="false" borderId="369" fillId="0" fontId="4" numFmtId="295" xfId="0">
      <alignment horizontal="right" vertical="center"/>
    </xf>
    <xf applyAlignment="true" applyBorder="false" applyFill="true" applyFont="true" applyNumberFormat="true" applyProtection="false" borderId="369" fillId="109" fontId="4" numFmtId="296" xfId="0">
      <alignment horizontal="right" vertical="center"/>
    </xf>
    <xf applyAlignment="true" applyBorder="false" applyFill="true" applyFont="true" applyNumberFormat="true" applyProtection="false" borderId="373" fillId="109" fontId="4" numFmtId="296" xfId="0">
      <alignment horizontal="right" vertical="center"/>
    </xf>
    <xf applyAlignment="true" applyBorder="false" applyFill="false" applyFont="true" applyNumberFormat="true" applyProtection="false" borderId="376" fillId="0" fontId="4" numFmtId="300" xfId="0">
      <alignment vertical="center"/>
    </xf>
    <xf applyAlignment="true" applyBorder="false" applyFill="false" applyFont="true" applyNumberFormat="true" applyProtection="false" borderId="374" fillId="0" fontId="4" numFmtId="300" xfId="0">
      <alignment vertical="center"/>
    </xf>
    <xf applyAlignment="true" applyBorder="false" applyFill="false" applyFont="true" applyNumberFormat="false" applyProtection="false" borderId="373" fillId="0" fontId="4" numFmtId="0" xfId="0">
      <alignment vertical="center"/>
    </xf>
    <xf applyAlignment="true" applyBorder="false" applyFill="false" applyFont="true" applyNumberFormat="true" applyProtection="false" borderId="376" fillId="0" fontId="4" numFmtId="300" xfId="0">
      <alignment vertical="center"/>
    </xf>
    <xf applyAlignment="true" applyBorder="false" applyFill="false" applyFont="true" applyNumberFormat="true" applyProtection="false" borderId="374" fillId="0" fontId="4" numFmtId="299" xfId="0">
      <alignment vertical="center"/>
    </xf>
    <xf applyAlignment="true" applyBorder="false" applyFill="false" applyFont="true" applyNumberFormat="true" applyProtection="false" borderId="369" fillId="0" fontId="4" numFmtId="299" xfId="0">
      <alignment vertical="center"/>
    </xf>
    <xf applyAlignment="true" applyBorder="false" applyFill="true" applyFont="true" applyNumberFormat="true" applyProtection="false" borderId="388" fillId="114" fontId="4" numFmtId="298" xfId="0">
      <alignment vertical="center" wrapText="true"/>
    </xf>
    <xf applyAlignment="true" applyBorder="false" applyFill="false" applyFont="true" applyNumberFormat="false" applyProtection="false" borderId="374" fillId="0" fontId="4" numFmtId="0" xfId="0">
      <alignment vertical="center"/>
    </xf>
    <xf applyAlignment="true" applyBorder="false" applyFill="false" applyFont="true" applyNumberFormat="false" applyProtection="false" borderId="375" fillId="0" fontId="4" numFmtId="0" xfId="0">
      <alignment horizontal="center" vertical="center"/>
    </xf>
    <xf applyAlignment="true" applyBorder="false" applyFill="false" applyFont="true" applyNumberFormat="false" applyProtection="false" borderId="378" fillId="0" fontId="4" numFmtId="0" xfId="0">
      <alignment horizontal="center" vertical="center"/>
    </xf>
    <xf applyAlignment="true" applyBorder="false" applyFill="false" applyFont="true" applyNumberFormat="true" applyProtection="false" borderId="369" fillId="0" fontId="4" numFmtId="295" xfId="0">
      <alignment vertical="center"/>
    </xf>
    <xf applyAlignment="true" applyBorder="false" applyFill="false" applyFont="true" applyNumberFormat="false" applyProtection="false" borderId="369" fillId="0" fontId="4" numFmtId="0" xfId="0">
      <alignment horizontal="center" vertical="center"/>
    </xf>
    <xf applyAlignment="true" applyBorder="false" applyFill="false" applyFont="true" applyNumberFormat="false" applyProtection="false" borderId="376" fillId="0" fontId="4" numFmtId="0" xfId="0">
      <alignment horizontal="center" vertical="center"/>
    </xf>
    <xf applyAlignment="true" applyBorder="false" applyFill="false" applyFont="true" applyNumberFormat="true" applyProtection="false" borderId="388" fillId="0" fontId="4" numFmtId="298" xfId="0">
      <alignment vertical="center" wrapText="true"/>
    </xf>
    <xf applyAlignment="true" applyBorder="false" applyFill="false" applyFont="true" applyNumberFormat="false" applyProtection="false" borderId="383" fillId="0" fontId="4" numFmtId="0" xfId="0">
      <alignment horizontal="center" vertical="center"/>
    </xf>
    <xf applyAlignment="true" applyBorder="false" applyFill="false" applyFont="true" applyNumberFormat="false" applyProtection="false" borderId="384" fillId="0" fontId="4" numFmtId="0" xfId="0">
      <alignment vertical="center"/>
    </xf>
    <xf applyAlignment="true" applyBorder="false" applyFill="false" applyFont="true" applyNumberFormat="false" applyProtection="false" borderId="389" fillId="0" fontId="4" numFmtId="0" xfId="0">
      <alignment horizontal="right" vertical="center"/>
    </xf>
    <xf applyAlignment="true" applyBorder="false" applyFill="false" applyFont="true" applyNumberFormat="false" applyProtection="false" borderId="383" fillId="0" fontId="4" numFmtId="0" xfId="0">
      <alignment vertical="center"/>
    </xf>
    <xf applyAlignment="true" applyBorder="false" applyFill="false" applyFont="true" applyNumberFormat="false" applyProtection="false" borderId="390" fillId="0" fontId="4" numFmtId="0" xfId="0">
      <alignment horizontal="center" vertical="center"/>
    </xf>
    <xf applyAlignment="true" applyBorder="false" applyFill="false" applyFont="true" applyNumberFormat="false" applyProtection="false" borderId="391" fillId="0" fontId="4" numFmtId="0" xfId="0">
      <alignment vertical="center"/>
    </xf>
    <xf applyAlignment="true" applyBorder="false" applyFill="false" applyFont="true" applyNumberFormat="false" applyProtection="false" borderId="384" fillId="0" fontId="4" numFmtId="0" xfId="0">
      <alignment vertical="center"/>
    </xf>
    <xf applyAlignment="true" applyBorder="false" applyFill="false" applyFont="true" applyNumberFormat="false" applyProtection="false" borderId="375" fillId="0" fontId="4" numFmtId="0" xfId="0">
      <alignment vertical="center"/>
    </xf>
    <xf applyAlignment="true" applyBorder="false" applyFill="false" applyFont="true" applyNumberFormat="true" applyProtection="false" borderId="375" fillId="0" fontId="4" numFmtId="300" xfId="0">
      <alignment vertical="center"/>
    </xf>
    <xf applyAlignment="true" applyBorder="false" applyFill="false" applyFont="true" applyNumberFormat="false" applyProtection="false" borderId="376" fillId="0" fontId="4" numFmtId="0" xfId="0">
      <alignment horizontal="center" vertical="center"/>
    </xf>
    <xf applyAlignment="true" applyBorder="false" applyFill="false" applyFont="true" applyNumberFormat="false" applyProtection="false" borderId="374" fillId="0" fontId="4" numFmtId="0" xfId="0">
      <alignment horizontal="right" vertical="center"/>
    </xf>
    <xf applyAlignment="true" applyBorder="false" applyFill="false" applyFont="true" applyNumberFormat="true" applyProtection="false" borderId="378" fillId="0" fontId="4" numFmtId="295" xfId="0">
      <alignment horizontal="right" vertical="center"/>
    </xf>
    <xf applyAlignment="true" applyBorder="false" applyFill="true" applyFont="true" applyNumberFormat="true" applyProtection="false" borderId="384" fillId="111" fontId="4" numFmtId="295" xfId="0">
      <alignment vertical="center"/>
    </xf>
    <xf applyAlignment="true" applyBorder="false" applyFill="false" applyFont="true" applyNumberFormat="false" applyProtection="false" borderId="374" fillId="0" fontId="4" numFmtId="0" xfId="0">
      <alignment horizontal="right" vertical="center"/>
    </xf>
    <xf applyAlignment="true" applyBorder="false" applyFill="false" applyFont="true" applyNumberFormat="false" applyProtection="false" borderId="369" fillId="0" fontId="4" numFmtId="0" xfId="0">
      <alignment horizontal="right" vertical="center"/>
    </xf>
    <xf applyAlignment="true" applyBorder="false" applyFill="true" applyFont="true" applyNumberFormat="true" applyProtection="false" borderId="384" fillId="112" fontId="4" numFmtId="295" xfId="0">
      <alignment vertical="center"/>
    </xf>
    <xf applyAlignment="true" applyBorder="false" applyFill="false" applyFont="true" applyNumberFormat="false" applyProtection="false" borderId="384" fillId="0" fontId="4" numFmtId="0" xfId="0">
      <alignment horizontal="right" vertical="center"/>
    </xf>
    <xf applyAlignment="true" applyBorder="false" applyFill="false" applyFont="true" applyNumberFormat="false" applyProtection="false" borderId="375" fillId="0" fontId="4" numFmtId="0" xfId="0">
      <alignment horizontal="right" vertical="center"/>
    </xf>
    <xf applyAlignment="true" applyBorder="false" applyFill="false" applyFont="true" applyNumberFormat="true" applyProtection="false" borderId="375" fillId="0" fontId="4" numFmtId="295" xfId="0">
      <alignment horizontal="right" vertical="center"/>
    </xf>
    <xf applyAlignment="true" applyBorder="false" applyFill="false" applyFont="true" applyNumberFormat="true" applyProtection="false" borderId="374" fillId="0" fontId="4" numFmtId="298" xfId="0">
      <alignment vertical="center"/>
    </xf>
    <xf applyAlignment="true" applyBorder="false" applyFill="false" applyFont="true" applyNumberFormat="false" applyProtection="false" borderId="381" fillId="0" fontId="4" numFmtId="0" xfId="0">
      <alignment horizontal="center" vertical="center" wrapText="true"/>
    </xf>
    <xf applyAlignment="true" applyBorder="false" applyFill="false" applyFont="true" applyNumberFormat="false" applyProtection="false" borderId="376" fillId="0" fontId="4" numFmtId="0" xfId="0">
      <alignment horizontal="center" vertical="center" wrapText="true"/>
    </xf>
    <xf applyAlignment="true" applyBorder="false" applyFill="false" applyFont="true" applyNumberFormat="true" applyProtection="false" borderId="382" fillId="0" fontId="4" numFmtId="295" xfId="0">
      <alignment vertical="center"/>
    </xf>
    <xf applyAlignment="true" applyBorder="false" applyFill="false" applyFont="true" applyNumberFormat="false" applyProtection="false" borderId="38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300" xfId="0">
      <alignment vertical="center"/>
    </xf>
    <xf applyAlignment="true" applyBorder="false" applyFill="false" applyFont="true" applyNumberFormat="false" applyProtection="false" borderId="385" fillId="0" fontId="4" numFmtId="0" xfId="0">
      <alignment horizontal="center" vertical="center"/>
    </xf>
    <xf applyAlignment="true" applyBorder="false" applyFill="false" applyFont="true" applyNumberFormat="false" applyProtection="false" borderId="385" fillId="0" fontId="4" numFmtId="0" xfId="0">
      <alignment horizontal="center" vertical="center"/>
    </xf>
    <xf applyAlignment="true" applyBorder="false" applyFill="false" applyFont="true" applyNumberFormat="false" applyProtection="false" borderId="392" fillId="0" fontId="4" numFmtId="0" xfId="0">
      <alignment horizontal="center" vertical="center" wrapText="true"/>
    </xf>
    <xf applyAlignment="true" applyBorder="false" applyFill="false" applyFont="true" applyNumberFormat="false" applyProtection="false" borderId="392" fillId="0" fontId="4" numFmtId="0" xfId="0">
      <alignment vertical="center"/>
    </xf>
    <xf applyAlignment="true" applyBorder="false" applyFill="false" applyFont="true" applyNumberFormat="true" applyProtection="false" borderId="376" fillId="0" fontId="7" numFmtId="296" xfId="0">
      <alignment horizontal="center" vertical="center"/>
    </xf>
    <xf applyAlignment="true" applyBorder="false" applyFill="false" applyFont="true" applyNumberFormat="true" applyProtection="false" borderId="393" fillId="0" fontId="4" numFmtId="295" xfId="0">
      <alignment vertical="center"/>
    </xf>
    <xf applyAlignment="true" applyBorder="false" applyFill="false" applyFont="true" applyNumberFormat="false" applyProtection="false" borderId="393" fillId="0" fontId="4" numFmtId="0" xfId="0">
      <alignment horizontal="right" vertical="center"/>
    </xf>
    <xf applyAlignment="true" applyBorder="false" applyFill="false" applyFont="true" applyNumberFormat="false" applyProtection="false" borderId="385" fillId="0" fontId="4" numFmtId="0" xfId="0">
      <alignment horizontal="right" vertical="center"/>
    </xf>
    <xf applyAlignment="true" applyBorder="false" applyFill="false" applyFont="true" applyNumberFormat="true" applyProtection="false" borderId="375" fillId="0" fontId="4" numFmtId="298" xfId="0">
      <alignment vertical="center"/>
    </xf>
    <xf applyAlignment="true" applyBorder="false" applyFill="false" applyFont="true" applyNumberFormat="false" applyProtection="false" borderId="381" fillId="0" fontId="4" numFmtId="0" xfId="0">
      <alignment horizontal="center" vertical="center"/>
    </xf>
    <xf applyAlignment="true" applyBorder="false" applyFill="false" applyFont="true" applyNumberFormat="false" applyProtection="false" borderId="394" fillId="0" fontId="4" numFmtId="0" xfId="0">
      <alignment horizontal="center" vertical="center"/>
    </xf>
    <xf applyAlignment="true" applyBorder="false" applyFill="false" applyFont="true" applyNumberFormat="false" applyProtection="false" borderId="376" fillId="0" fontId="11" numFmtId="0" xfId="0">
      <alignment vertical="bottom"/>
    </xf>
    <xf applyAlignment="true" applyBorder="false" applyFill="false" applyFont="true" applyNumberFormat="true" applyProtection="false" borderId="381" fillId="0" fontId="4" numFmtId="300" xfId="0">
      <alignment vertical="center"/>
    </xf>
    <xf applyAlignment="true" applyBorder="false" applyFill="false" applyFont="true" applyNumberFormat="false" applyProtection="false" borderId="376" fillId="0" fontId="4" numFmtId="0" xfId="0">
      <alignment vertical="center"/>
    </xf>
    <xf applyAlignment="true" applyBorder="false" applyFill="false" applyFont="true" applyNumberFormat="true" applyProtection="false" borderId="381" fillId="0" fontId="4" numFmtId="300" xfId="0">
      <alignment vertical="center"/>
    </xf>
    <xf applyAlignment="true" applyBorder="false" applyFill="true" applyFont="true" applyNumberFormat="false" applyProtection="false" borderId="375" fillId="112" fontId="4" numFmtId="0" xfId="0">
      <alignment horizontal="center" vertical="center"/>
    </xf>
    <xf applyAlignment="true" applyBorder="false" applyFill="true" applyFont="true" applyNumberFormat="true" applyProtection="false" borderId="375" fillId="109" fontId="4" numFmtId="296" xfId="0">
      <alignment horizontal="right" vertical="center"/>
    </xf>
    <xf applyAlignment="true" applyBorder="false" applyFill="true" applyFont="true" applyNumberFormat="true" applyProtection="false" borderId="383" fillId="109" fontId="4" numFmtId="296" xfId="0">
      <alignment horizontal="right" vertical="center"/>
    </xf>
    <xf applyAlignment="true" applyBorder="false" applyFill="false" applyFont="true" applyNumberFormat="true" applyProtection="false" borderId="376" fillId="0" fontId="4" numFmtId="298" xfId="0">
      <alignment vertical="center"/>
    </xf>
    <xf applyAlignment="true" applyBorder="false" applyFill="false" applyFont="true" applyNumberFormat="false" applyProtection="false" borderId="381" fillId="0" fontId="4" numFmtId="0" xfId="0">
      <alignment vertical="center"/>
    </xf>
    <xf applyAlignment="true" applyBorder="false" applyFill="false" applyFont="true" applyNumberFormat="true" applyProtection="false" borderId="0" fillId="0" fontId="4" numFmtId="298" xfId="0">
      <alignment horizontal="center" vertical="bottom"/>
    </xf>
    <xf applyAlignment="true" applyBorder="false" applyFill="false" applyFont="true" applyNumberFormat="true" applyProtection="false" borderId="0" fillId="0" fontId="4" numFmtId="295" xfId="0">
      <alignment vertical="center"/>
    </xf>
    <xf applyAlignment="true" applyBorder="false" applyFill="false" applyFont="true" applyNumberFormat="true" applyProtection="false" borderId="0" fillId="0" fontId="4" numFmtId="295" xfId="0">
      <alignment vertical="center"/>
    </xf>
    <xf applyAlignment="true" applyBorder="false" applyFill="false" applyFont="true" applyNumberFormat="true" applyProtection="false" borderId="0" fillId="0" fontId="4" numFmtId="298" xfId="0">
      <alignment vertical="center"/>
    </xf>
    <xf applyAlignment="true" applyBorder="false" applyFill="true" applyFont="true" applyNumberFormat="false" applyProtection="false" borderId="376" fillId="113" fontId="5" numFmtId="0" xfId="0">
      <alignment horizontal="center" vertical="center"/>
    </xf>
    <xf applyAlignment="true" applyBorder="false" applyFill="true" applyFont="true" applyNumberFormat="true" applyProtection="false" borderId="376" fillId="113" fontId="4" numFmtId="302" xfId="0">
      <alignment vertical="center"/>
    </xf>
    <xf applyAlignment="true" applyBorder="false" applyFill="true" applyFont="true" applyNumberFormat="true" applyProtection="false" borderId="376" fillId="113" fontId="4" numFmtId="296" xfId="0">
      <alignment vertical="center"/>
    </xf>
    <xf applyAlignment="true" applyBorder="false" applyFill="true" applyFont="true" applyNumberFormat="false" applyProtection="false" borderId="0" fillId="115" fontId="6" numFmtId="0" xfId="0">
      <alignment horizontal="center" vertical="center"/>
    </xf>
    <xf applyAlignment="true" applyBorder="false" applyFill="true" applyFont="true" applyNumberFormat="false" applyProtection="false" borderId="376" fillId="113" fontId="4" numFmtId="0" xfId="0">
      <alignment horizontal="center" vertical="center"/>
    </xf>
    <xf applyAlignment="true" applyBorder="false" applyFill="true" applyFont="true" applyNumberFormat="false" applyProtection="false" borderId="369" fillId="115" fontId="6" numFmtId="0" xfId="0">
      <alignment horizontal="center" vertical="center"/>
    </xf>
    <xf applyAlignment="true" applyBorder="false" applyFill="true" applyFont="true" applyNumberFormat="false" applyProtection="false" borderId="373" fillId="115" fontId="6" numFmtId="0" xfId="0">
      <alignment horizontal="center" vertical="center"/>
    </xf>
    <xf applyAlignment="true" applyBorder="false" applyFill="true" applyFont="true" applyNumberFormat="false" applyProtection="false" borderId="376" fillId="115" fontId="6" numFmtId="0" xfId="0">
      <alignment vertical="center"/>
    </xf>
    <xf applyAlignment="true" applyBorder="false" applyFill="true" applyFont="true" applyNumberFormat="false" applyProtection="false" borderId="375" fillId="115" fontId="6" numFmtId="0" xfId="0">
      <alignment horizontal="center" vertical="center"/>
    </xf>
    <xf applyAlignment="true" applyBorder="false" applyFill="true" applyFont="true" applyNumberFormat="false" applyProtection="false" borderId="376" fillId="115" fontId="6" numFmtId="0" xfId="0">
      <alignment vertical="center"/>
    </xf>
    <xf applyAlignment="true" applyBorder="false" applyFill="true" applyFont="true" applyNumberFormat="true" applyProtection="false" borderId="376" fillId="113" fontId="4" numFmtId="302" xfId="0">
      <alignment horizontal="right" vertical="center"/>
    </xf>
    <xf applyAlignment="true" applyBorder="false" applyFill="true" applyFont="true" applyNumberFormat="true" applyProtection="false" borderId="376" fillId="113" fontId="4" numFmtId="296" xfId="0">
      <alignment horizontal="right" vertical="center"/>
    </xf>
    <xf applyAlignment="true" applyBorder="false" applyFill="false" applyFont="true" applyNumberFormat="false" applyProtection="false" borderId="374" fillId="0" fontId="4" numFmtId="0" xfId="0">
      <alignment horizontal="center" vertical="center"/>
    </xf>
    <xf applyAlignment="true" applyBorder="false" applyFill="false" applyFont="true" applyNumberFormat="false" applyProtection="false" borderId="376" fillId="0" fontId="4" numFmtId="0" xfId="0">
      <alignment vertical="center" wrapText="true"/>
    </xf>
    <xf applyAlignment="true" applyBorder="false" applyFill="true" applyFont="true" applyNumberFormat="true" applyProtection="false" borderId="376" fillId="116" fontId="4" numFmtId="302" xfId="0">
      <alignment vertical="center"/>
    </xf>
    <xf applyAlignment="true" applyBorder="false" applyFill="true" applyFont="true" applyNumberFormat="true" applyProtection="false" borderId="376" fillId="116" fontId="4" numFmtId="296" xfId="0">
      <alignment vertical="center"/>
    </xf>
    <xf applyAlignment="true" applyBorder="false" applyFill="false" applyFont="true" applyNumberFormat="false" applyProtection="false" borderId="384" fillId="0" fontId="4" numFmtId="0" xfId="0">
      <alignment horizontal="center" vertical="center"/>
    </xf>
    <xf applyAlignment="true" applyBorder="false" applyFill="false" applyFont="true" applyNumberFormat="false" applyProtection="false" borderId="375" fillId="0" fontId="4" numFmtId="0" xfId="0">
      <alignment horizontal="center" vertical="center"/>
    </xf>
    <xf applyAlignment="true" applyBorder="false" applyFill="false" applyFont="true" applyNumberFormat="false" applyProtection="false" borderId="381" fillId="0" fontId="4" numFmtId="0" xfId="0">
      <alignment horizontal="center" vertical="center"/>
    </xf>
    <xf applyAlignment="true" applyBorder="false" applyFill="true" applyFont="true" applyNumberFormat="true" applyProtection="false" borderId="373" fillId="108" fontId="6" numFmtId="296" xfId="0">
      <alignment horizontal="center" vertical="center" wrapText="true"/>
    </xf>
    <xf applyAlignment="true" applyBorder="false" applyFill="true" applyFont="true" applyNumberFormat="true" applyProtection="false" borderId="376" fillId="108" fontId="6" numFmtId="296" xfId="0">
      <alignment horizontal="center" vertical="center" wrapText="true"/>
    </xf>
    <xf applyAlignment="true" applyBorder="false" applyFill="true" applyFont="true" applyNumberFormat="false" applyProtection="false" borderId="375" fillId="108" fontId="6" numFmtId="0" xfId="0">
      <alignment horizontal="center" vertical="center" wrapText="true"/>
    </xf>
    <xf applyAlignment="true" applyBorder="false" applyFill="false" applyFont="true" applyNumberFormat="false" applyProtection="false" borderId="395" fillId="0" fontId="4" numFmtId="0" xfId="0">
      <alignment horizontal="center" vertical="bottom"/>
    </xf>
    <xf applyAlignment="true" applyBorder="false" applyFill="false" applyFont="true" applyNumberFormat="false" applyProtection="false" borderId="385" fillId="0" fontId="4" numFmtId="0" xfId="0">
      <alignment horizontal="center" vertical="bottom"/>
    </xf>
    <xf applyAlignment="true" applyBorder="false" applyFill="false" applyFont="true" applyNumberFormat="false" applyProtection="false" borderId="393" fillId="0" fontId="4" numFmtId="0" xfId="0">
      <alignment horizontal="right" vertical="center"/>
    </xf>
    <xf applyAlignment="true" applyBorder="false" applyFill="false" applyFont="true" applyNumberFormat="false" applyProtection="false" borderId="377" fillId="0" fontId="4" numFmtId="0" xfId="0">
      <alignment horizontal="right" vertical="center"/>
    </xf>
    <xf applyAlignment="true" applyBorder="false" applyFill="false" applyFont="true" applyNumberFormat="false" applyProtection="false" borderId="372" fillId="0" fontId="7" numFmtId="0" xfId="0">
      <alignment horizontal="center" vertical="center"/>
    </xf>
    <xf applyAlignment="true" applyBorder="false" applyFill="false" applyFont="true" applyNumberFormat="true" applyProtection="false" borderId="374" fillId="0" fontId="4" numFmtId="295" xfId="0">
      <alignment vertical="center"/>
    </xf>
    <xf applyAlignment="true" applyBorder="false" applyFill="false" applyFont="true" applyNumberFormat="true" applyProtection="false" borderId="369" fillId="0" fontId="4" numFmtId="303" xfId="0">
      <alignment vertical="center"/>
    </xf>
    <xf applyAlignment="true" applyBorder="false" applyFill="false" applyFont="true" applyNumberFormat="true" applyProtection="false" borderId="0" fillId="0" fontId="11" numFmtId="296" xfId="0">
      <alignment vertical="bottom"/>
    </xf>
    <xf applyAlignment="true" applyBorder="false" applyFill="true" applyFont="true" applyNumberFormat="true" applyProtection="false" borderId="369" fillId="117" fontId="4" numFmtId="295" xfId="0">
      <alignment vertical="center"/>
    </xf>
    <xf applyAlignment="true" applyBorder="false" applyFill="true" applyFont="true" applyNumberFormat="false" applyProtection="false" borderId="369" fillId="117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382" fillId="0" fontId="4" numFmtId="0" xfId="0">
      <alignment horizontal="right" vertical="center"/>
    </xf>
    <xf applyAlignment="true" applyBorder="false" applyFill="false" applyFont="true" applyNumberFormat="true" applyProtection="false" borderId="369" fillId="0" fontId="4" numFmtId="298" xfId="0">
      <alignment vertical="center"/>
    </xf>
    <xf applyAlignment="true" applyBorder="false" applyFill="false" applyFont="true" applyNumberFormat="false" applyProtection="false" borderId="373" fillId="0" fontId="4" numFmtId="0" xfId="0">
      <alignment horizontal="center" vertical="center"/>
    </xf>
    <xf applyAlignment="true" applyBorder="false" applyFill="true" applyFont="true" applyNumberFormat="false" applyProtection="false" borderId="0" fillId="114" fontId="4" numFmtId="0" xfId="0">
      <alignment horizontal="center" vertical="center" wrapText="true"/>
    </xf>
    <xf applyAlignment="true" applyBorder="false" applyFill="true" applyFont="true" applyNumberFormat="false" applyProtection="false" borderId="386" fillId="114" fontId="4" numFmtId="0" xfId="0">
      <alignment horizontal="center" vertical="center" wrapText="true"/>
    </xf>
    <xf applyAlignment="true" applyBorder="false" applyFill="false" applyFont="true" applyNumberFormat="false" applyProtection="false" borderId="396" fillId="0" fontId="4" numFmtId="0" xfId="0">
      <alignment horizontal="right" vertical="center"/>
    </xf>
    <xf applyAlignment="true" applyBorder="false" applyFill="false" applyFont="true" applyNumberFormat="false" applyProtection="false" borderId="386" fillId="0" fontId="4" numFmtId="0" xfId="0">
      <alignment horizontal="right" vertical="center"/>
    </xf>
    <xf applyAlignment="true" applyBorder="false" applyFill="false" applyFont="true" applyNumberFormat="false" applyProtection="false" borderId="377" fillId="0" fontId="4" numFmtId="0" xfId="0">
      <alignment vertical="center"/>
    </xf>
    <xf applyAlignment="true" applyBorder="false" applyFill="false" applyFont="true" applyNumberFormat="false" applyProtection="false" borderId="376" fillId="0" fontId="7" numFmtId="0" xfId="0">
      <alignment vertical="center"/>
    </xf>
    <xf applyAlignment="true" applyBorder="false" applyFill="false" applyFont="true" applyNumberFormat="false" applyProtection="false" borderId="395" fillId="0" fontId="4" numFmtId="0" xfId="0">
      <alignment horizontal="center" vertical="center" wrapText="true"/>
    </xf>
    <xf applyAlignment="true" applyBorder="false" applyFill="false" applyFont="true" applyNumberFormat="false" applyProtection="false" borderId="382" fillId="0" fontId="4" numFmtId="0" xfId="0">
      <alignment horizontal="right" vertical="center"/>
    </xf>
    <xf applyAlignment="true" applyBorder="false" applyFill="false" applyFont="true" applyNumberFormat="true" applyProtection="false" borderId="369" fillId="0" fontId="4" numFmtId="294" xfId="0">
      <alignment vertical="center"/>
    </xf>
    <xf applyAlignment="true" applyBorder="false" applyFill="false" applyFont="true" applyNumberFormat="true" applyProtection="false" borderId="369" fillId="0" fontId="4" numFmtId="296" xfId="0">
      <alignment vertical="center"/>
    </xf>
    <xf applyAlignment="true" applyBorder="false" applyFill="false" applyFont="true" applyNumberFormat="false" applyProtection="false" borderId="389" fillId="0" fontId="4" numFmtId="0" xfId="0">
      <alignment vertical="center"/>
    </xf>
    <xf applyAlignment="true" applyBorder="false" applyFill="false" applyFont="true" applyNumberFormat="false" applyProtection="false" borderId="381" fillId="0" fontId="4" numFmtId="0" xfId="0">
      <alignment horizontal="center" vertical="center"/>
    </xf>
    <xf applyAlignment="true" applyBorder="false" applyFill="false" applyFont="true" applyNumberFormat="false" applyProtection="false" borderId="393" fillId="0" fontId="4" numFmtId="0" xfId="0">
      <alignment horizontal="right" vertical="center"/>
    </xf>
    <xf applyAlignment="true" applyBorder="false" applyFill="false" applyFont="true" applyNumberFormat="false" applyProtection="false" borderId="381" fillId="0" fontId="4" numFmtId="0" xfId="0">
      <alignment horizontal="right" vertical="center"/>
    </xf>
    <xf applyAlignment="true" applyBorder="false" applyFill="false" applyFont="true" applyNumberFormat="true" applyProtection="false" borderId="381" fillId="0" fontId="4" numFmtId="295" xfId="0">
      <alignment horizontal="right" vertical="center"/>
    </xf>
    <xf applyAlignment="true" applyBorder="false" applyFill="false" applyFont="true" applyNumberFormat="true" applyProtection="false" borderId="376" fillId="0" fontId="4" numFmtId="298" xfId="0">
      <alignment vertical="center"/>
    </xf>
    <xf applyAlignment="true" applyBorder="false" applyFill="true" applyFont="true" applyNumberFormat="false" applyProtection="false" borderId="385" fillId="111" fontId="4" numFmtId="0" xfId="0">
      <alignment horizontal="center" vertical="center"/>
    </xf>
    <xf applyAlignment="true" applyBorder="false" applyFill="true" applyFont="true" applyNumberFormat="true" applyProtection="false" borderId="385" fillId="109" fontId="4" numFmtId="296" xfId="0">
      <alignment vertical="center"/>
    </xf>
    <xf applyAlignment="true" applyBorder="false" applyFill="false" applyFont="true" applyNumberFormat="false" applyProtection="false" borderId="394" fillId="0" fontId="4" numFmtId="0" xfId="0">
      <alignment horizontal="right" vertical="center"/>
    </xf>
    <xf applyAlignment="true" applyBorder="false" applyFill="false" applyFont="true" applyNumberFormat="true" applyProtection="false" borderId="376" fillId="0" fontId="4" numFmtId="295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295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397" fillId="118" fontId="2" numFmtId="0" xfId="0">
      <alignment horizontal="center" vertical="center"/>
    </xf>
    <xf applyAlignment="true" applyBorder="false" applyFill="true" applyFont="true" applyNumberFormat="false" applyProtection="false" borderId="397" fillId="118" fontId="2" numFmtId="0" xfId="0">
      <alignment horizontal="center" vertical="center"/>
    </xf>
    <xf applyAlignment="true" applyBorder="false" applyFill="true" applyFont="true" applyNumberFormat="false" applyProtection="false" borderId="397" fillId="118" fontId="2" numFmtId="0" xfId="0">
      <alignment horizontal="center" vertical="center" wrapText="true"/>
    </xf>
    <xf applyAlignment="true" applyBorder="false" applyFill="true" applyFont="true" applyNumberFormat="true" applyProtection="false" borderId="397" fillId="118" fontId="2" numFmtId="304" xfId="0">
      <alignment horizontal="center" vertical="center"/>
    </xf>
    <xf applyAlignment="true" applyBorder="false" applyFill="true" applyFont="true" applyNumberFormat="true" applyProtection="false" borderId="397" fillId="118" fontId="2" numFmtId="305" xfId="0">
      <alignment horizontal="center" vertical="center" wrapText="true"/>
    </xf>
    <xf applyAlignment="true" applyBorder="false" applyFill="true" applyFont="true" applyNumberFormat="false" applyProtection="false" borderId="397" fillId="118" fontId="6" numFmtId="0" xfId="0">
      <alignment horizontal="center" vertical="center"/>
    </xf>
    <xf applyAlignment="true" applyBorder="false" applyFill="true" applyFont="true" applyNumberFormat="false" applyProtection="false" borderId="398" fillId="118" fontId="6" numFmtId="0" xfId="0">
      <alignment horizontal="center" vertical="center"/>
    </xf>
    <xf applyAlignment="true" applyBorder="false" applyFill="true" applyFont="true" applyNumberFormat="true" applyProtection="false" borderId="397" fillId="118" fontId="2" numFmtId="305" xfId="0">
      <alignment horizontal="center" vertical="center"/>
    </xf>
    <xf applyAlignment="true" applyBorder="false" applyFill="true" applyFont="true" applyNumberFormat="false" applyProtection="false" borderId="397" fillId="118" fontId="6" numFmtId="0" xfId="0">
      <alignment horizontal="center" vertical="center" wrapText="true"/>
    </xf>
    <xf applyAlignment="true" applyBorder="false" applyFill="false" applyFont="true" applyNumberFormat="false" applyProtection="false" borderId="397" fillId="0" fontId="4" numFmtId="0" xfId="0">
      <alignment horizontal="center" vertical="center"/>
    </xf>
    <xf applyAlignment="true" applyBorder="false" applyFill="false" applyFont="true" applyNumberFormat="false" applyProtection="false" borderId="399" fillId="0" fontId="11" numFmtId="0" xfId="0">
      <alignment horizontal="center" vertical="bottom"/>
    </xf>
    <xf applyAlignment="true" applyBorder="false" applyFill="false" applyFont="true" applyNumberFormat="false" applyProtection="false" borderId="400" fillId="0" fontId="11" numFmtId="0" xfId="0">
      <alignment horizontal="center" vertical="center"/>
    </xf>
    <xf applyAlignment="true" applyBorder="false" applyFill="false" applyFont="true" applyNumberFormat="true" applyProtection="false" borderId="400" fillId="0" fontId="4" numFmtId="306" xfId="0">
      <alignment horizontal="center" vertical="center"/>
    </xf>
    <xf applyAlignment="true" applyBorder="false" applyFill="false" applyFont="true" applyNumberFormat="true" applyProtection="false" borderId="400" fillId="0" fontId="4" numFmtId="306" xfId="0">
      <alignment horizontal="center" vertical="center"/>
    </xf>
    <xf applyAlignment="true" applyBorder="false" applyFill="false" applyFont="true" applyNumberFormat="false" applyProtection="false" borderId="397" fillId="0" fontId="4" numFmtId="0" xfId="0">
      <alignment vertical="center"/>
    </xf>
    <xf applyAlignment="true" applyBorder="false" applyFill="false" applyFont="true" applyNumberFormat="true" applyProtection="false" borderId="397" fillId="0" fontId="4" numFmtId="307" xfId="0">
      <alignment vertical="center"/>
    </xf>
    <xf applyAlignment="true" applyBorder="false" applyFill="false" applyFont="true" applyNumberFormat="true" applyProtection="false" borderId="401" fillId="0" fontId="4" numFmtId="305" xfId="0">
      <alignment vertical="center"/>
    </xf>
    <xf applyAlignment="true" applyBorder="false" applyFill="false" applyFont="true" applyNumberFormat="true" applyProtection="false" borderId="397" fillId="0" fontId="4" numFmtId="308" xfId="0">
      <alignment vertical="center"/>
    </xf>
    <xf applyAlignment="true" applyBorder="false" applyFill="false" applyFont="true" applyNumberFormat="true" applyProtection="false" borderId="402" fillId="0" fontId="4" numFmtId="305" xfId="0">
      <alignment vertical="center"/>
    </xf>
    <xf applyAlignment="true" applyBorder="false" applyFill="true" applyFont="true" applyNumberFormat="true" applyProtection="false" borderId="397" fillId="119" fontId="4" numFmtId="305" xfId="0">
      <alignment horizontal="right" vertical="center"/>
    </xf>
    <xf applyAlignment="true" applyBorder="false" applyFill="true" applyFont="true" applyNumberFormat="true" applyProtection="false" borderId="397" fillId="120" fontId="4" numFmtId="305" xfId="0">
      <alignment vertical="center"/>
    </xf>
    <xf applyAlignment="true" applyBorder="false" applyFill="false" applyFont="true" applyNumberFormat="true" applyProtection="false" borderId="397" fillId="0" fontId="4" numFmtId="308" xfId="0">
      <alignment vertical="center"/>
    </xf>
    <xf applyAlignment="true" applyBorder="false" applyFill="true" applyFont="true" applyNumberFormat="false" applyProtection="false" borderId="397" fillId="120" fontId="4" numFmtId="0" xfId="0">
      <alignment horizontal="center" vertical="center"/>
    </xf>
    <xf applyAlignment="true" applyBorder="false" applyFill="true" applyFont="true" applyNumberFormat="true" applyProtection="false" borderId="397" fillId="119" fontId="4" numFmtId="306" xfId="0">
      <alignment vertical="center"/>
    </xf>
    <xf applyAlignment="true" applyBorder="false" applyFill="true" applyFont="true" applyNumberFormat="true" applyProtection="false" borderId="401" fillId="119" fontId="4" numFmtId="306" xfId="0">
      <alignment vertical="center"/>
    </xf>
    <xf applyAlignment="true" applyBorder="false" applyFill="true" applyFont="true" applyNumberFormat="true" applyProtection="false" borderId="401" fillId="119" fontId="4" numFmtId="309" xfId="0">
      <alignment vertical="center"/>
    </xf>
    <xf applyAlignment="true" applyBorder="false" applyFill="false" applyFont="true" applyNumberFormat="true" applyProtection="false" borderId="397" fillId="0" fontId="4" numFmtId="309" xfId="0">
      <alignment vertical="center"/>
    </xf>
    <xf applyAlignment="true" applyBorder="false" applyFill="false" applyFont="true" applyNumberFormat="true" applyProtection="false" borderId="397" fillId="0" fontId="4" numFmtId="310" xfId="0">
      <alignment vertical="center"/>
    </xf>
    <xf applyAlignment="true" applyBorder="false" applyFill="false" applyFont="true" applyNumberFormat="false" applyProtection="false" borderId="397" fillId="0" fontId="4" numFmtId="0" xfId="0">
      <alignment vertical="center"/>
    </xf>
    <xf applyAlignment="true" applyBorder="false" applyFill="false" applyFont="true" applyNumberFormat="true" applyProtection="false" borderId="400" fillId="0" fontId="4" numFmtId="306" xfId="0">
      <alignment horizontal="center" vertical="center"/>
    </xf>
    <xf applyAlignment="true" applyBorder="false" applyFill="false" applyFont="true" applyNumberFormat="true" applyProtection="false" borderId="400" fillId="0" fontId="4" numFmtId="306" xfId="0">
      <alignment horizontal="center" vertical="center"/>
    </xf>
    <xf applyAlignment="true" applyBorder="false" applyFill="false" applyFont="true" applyNumberFormat="false" applyProtection="false" borderId="397" fillId="0" fontId="4" numFmtId="0" xfId="0">
      <alignment vertical="center"/>
    </xf>
    <xf applyAlignment="true" applyBorder="false" applyFill="false" applyFont="true" applyNumberFormat="false" applyProtection="false" borderId="397" fillId="0" fontId="4" numFmtId="0" xfId="0">
      <alignment horizontal="right" vertical="center"/>
    </xf>
    <xf applyAlignment="true" applyBorder="false" applyFill="true" applyFont="true" applyNumberFormat="true" applyProtection="false" borderId="397" fillId="121" fontId="4" numFmtId="305" xfId="0">
      <alignment vertical="center"/>
    </xf>
    <xf applyAlignment="true" applyBorder="false" applyFill="true" applyFont="true" applyNumberFormat="false" applyProtection="false" borderId="397" fillId="121" fontId="4" numFmtId="0" xfId="0">
      <alignment horizontal="center" vertical="center"/>
    </xf>
    <xf applyAlignment="true" applyBorder="false" applyFill="false" applyFont="true" applyNumberFormat="false" applyProtection="false" borderId="398" fillId="0" fontId="11" numFmtId="0" xfId="0">
      <alignment horizontal="center" vertical="bottom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true" applyProtection="false" borderId="400" fillId="0" fontId="4" numFmtId="306" xfId="0">
      <alignment horizontal="center" vertical="center"/>
    </xf>
    <xf applyAlignment="true" applyBorder="false" applyFill="false" applyFont="true" applyNumberFormat="false" applyProtection="false" borderId="397" fillId="0" fontId="4" numFmtId="0" xfId="0">
      <alignment vertical="center"/>
    </xf>
    <xf applyAlignment="true" applyBorder="false" applyFill="true" applyFont="true" applyNumberFormat="true" applyProtection="false" borderId="397" fillId="122" fontId="4" numFmtId="305" xfId="0">
      <alignment vertical="center"/>
    </xf>
    <xf applyAlignment="true" applyBorder="false" applyFill="true" applyFont="true" applyNumberFormat="false" applyProtection="false" borderId="397" fillId="122" fontId="4" numFmtId="0" xfId="0">
      <alignment horizontal="center" vertical="center"/>
    </xf>
    <xf applyAlignment="true" applyBorder="false" applyFill="false" applyFont="true" applyNumberFormat="false" applyProtection="false" borderId="403" fillId="0" fontId="4" numFmtId="0" xfId="0">
      <alignment vertical="center"/>
    </xf>
    <xf applyAlignment="true" applyBorder="false" applyFill="false" applyFont="true" applyNumberFormat="false" applyProtection="false" borderId="404" fillId="0" fontId="4" numFmtId="0" xfId="0">
      <alignment vertical="center"/>
    </xf>
    <xf applyAlignment="true" applyBorder="false" applyFill="false" applyFont="true" applyNumberFormat="false" applyProtection="false" borderId="404" fillId="0" fontId="11" numFmtId="0" xfId="0">
      <alignment vertical="bottom"/>
    </xf>
    <xf applyAlignment="true" applyBorder="false" applyFill="false" applyFont="true" applyNumberFormat="false" applyProtection="false" borderId="402" fillId="0" fontId="4" numFmtId="0" xfId="0">
      <alignment vertical="center"/>
    </xf>
    <xf applyAlignment="true" applyBorder="false" applyFill="false" applyFont="true" applyNumberFormat="true" applyProtection="false" borderId="405" fillId="0" fontId="4" numFmtId="305" xfId="0">
      <alignment vertical="center"/>
    </xf>
    <xf applyAlignment="true" applyBorder="false" applyFill="false" applyFont="true" applyNumberFormat="false" applyProtection="false" borderId="398" fillId="0" fontId="11" numFmtId="0" xfId="0">
      <alignment horizontal="center" vertical="bottom"/>
    </xf>
    <xf applyAlignment="true" applyBorder="false" applyFill="false" applyFont="true" applyNumberFormat="false" applyProtection="false" borderId="406" fillId="0" fontId="4" numFmtId="0" xfId="0">
      <alignment vertical="center"/>
    </xf>
    <xf applyAlignment="true" applyBorder="false" applyFill="false" applyFont="true" applyNumberFormat="false" applyProtection="false" borderId="397" fillId="0" fontId="4" numFmtId="0" xfId="0">
      <alignment horizontal="center" vertical="center"/>
    </xf>
    <xf applyAlignment="true" applyBorder="false" applyFill="false" applyFont="true" applyNumberFormat="false" applyProtection="false" borderId="397" fillId="0" fontId="4" numFmtId="0" xfId="0">
      <alignment vertical="center"/>
    </xf>
    <xf applyAlignment="true" applyBorder="false" applyFill="false" applyFont="true" applyNumberFormat="false" applyProtection="false" borderId="407" fillId="0" fontId="11" numFmtId="0" xfId="0">
      <alignment horizontal="center" vertical="bottom"/>
    </xf>
    <xf applyAlignment="true" applyBorder="false" applyFill="false" applyFont="true" applyNumberFormat="false" applyProtection="false" borderId="407" fillId="0" fontId="11" numFmtId="0" xfId="0">
      <alignment horizontal="center" vertical="bottom"/>
    </xf>
    <xf applyAlignment="true" applyBorder="false" applyFill="false" applyFont="true" applyNumberFormat="true" applyProtection="false" borderId="408" fillId="0" fontId="4" numFmtId="306" xfId="0">
      <alignment horizontal="center" vertical="center"/>
    </xf>
    <xf applyAlignment="true" applyBorder="false" applyFill="false" applyFont="true" applyNumberFormat="true" applyProtection="false" borderId="403" fillId="0" fontId="4" numFmtId="309" xfId="0">
      <alignment vertical="center"/>
    </xf>
    <xf applyAlignment="true" applyBorder="false" applyFill="false" applyFont="true" applyNumberFormat="false" applyProtection="false" borderId="409" fillId="0" fontId="4" numFmtId="0" xfId="0">
      <alignment horizontal="center" vertical="center"/>
    </xf>
    <xf applyAlignment="true" applyBorder="false" applyFill="false" applyFont="true" applyNumberFormat="false" applyProtection="false" borderId="409" fillId="0" fontId="11" numFmtId="0" xfId="0">
      <alignment horizontal="center" vertical="center"/>
    </xf>
    <xf applyAlignment="true" applyBorder="false" applyFill="false" applyFont="true" applyNumberFormat="false" applyProtection="false" borderId="404" fillId="0" fontId="4" numFmtId="0" xfId="0">
      <alignment horizontal="center" vertical="center"/>
    </xf>
    <xf applyAlignment="true" applyBorder="false" applyFill="false" applyFont="true" applyNumberFormat="false" applyProtection="false" borderId="410" fillId="0" fontId="4" numFmtId="0" xfId="0">
      <alignment horizontal="center" vertical="center"/>
    </xf>
    <xf applyAlignment="true" applyBorder="false" applyFill="false" applyFont="true" applyNumberFormat="false" applyProtection="false" borderId="404" fillId="0" fontId="4" numFmtId="0" xfId="0">
      <alignment vertical="center"/>
    </xf>
    <xf applyAlignment="true" applyBorder="false" applyFill="false" applyFont="true" applyNumberFormat="true" applyProtection="false" borderId="403" fillId="0" fontId="4" numFmtId="307" xfId="0">
      <alignment vertical="center"/>
    </xf>
    <xf applyAlignment="true" applyBorder="false" applyFill="false" applyFont="true" applyNumberFormat="true" applyProtection="false" borderId="411" fillId="0" fontId="4" numFmtId="305" xfId="0">
      <alignment vertical="center"/>
    </xf>
    <xf applyAlignment="true" applyBorder="false" applyFill="false" applyFont="true" applyNumberFormat="true" applyProtection="false" borderId="403" fillId="0" fontId="4" numFmtId="308" xfId="0">
      <alignment vertical="center"/>
    </xf>
    <xf applyAlignment="true" applyBorder="false" applyFill="false" applyFont="true" applyNumberFormat="true" applyProtection="false" borderId="412" fillId="0" fontId="4" numFmtId="305" xfId="0">
      <alignment vertical="center"/>
    </xf>
    <xf applyAlignment="true" applyBorder="false" applyFill="false" applyFont="true" applyNumberFormat="true" applyProtection="false" borderId="413" fillId="0" fontId="4" numFmtId="305" xfId="0">
      <alignment horizontal="right" vertical="center"/>
    </xf>
    <xf applyAlignment="true" applyBorder="false" applyFill="false" applyFont="true" applyNumberFormat="false" applyProtection="false" borderId="413" fillId="0" fontId="4" numFmtId="0" xfId="0">
      <alignment horizontal="right" vertical="center"/>
    </xf>
    <xf applyAlignment="true" applyBorder="false" applyFill="false" applyFont="true" applyNumberFormat="false" applyProtection="false" borderId="413" fillId="0" fontId="4" numFmtId="0" xfId="0">
      <alignment horizontal="right" vertical="center"/>
    </xf>
    <xf applyAlignment="true" applyBorder="false" applyFill="true" applyFont="true" applyNumberFormat="true" applyProtection="false" borderId="403" fillId="119" fontId="4" numFmtId="305" xfId="0">
      <alignment horizontal="right" vertical="center"/>
    </xf>
    <xf applyAlignment="true" applyBorder="false" applyFill="true" applyFont="true" applyNumberFormat="true" applyProtection="false" borderId="403" fillId="121" fontId="4" numFmtId="305" xfId="0">
      <alignment vertical="center"/>
    </xf>
    <xf applyAlignment="true" applyBorder="false" applyFill="true" applyFont="true" applyNumberFormat="false" applyProtection="false" borderId="403" fillId="121" fontId="4" numFmtId="0" xfId="0">
      <alignment horizontal="center" vertical="center"/>
    </xf>
    <xf applyAlignment="true" applyBorder="false" applyFill="true" applyFont="true" applyNumberFormat="true" applyProtection="false" borderId="403" fillId="119" fontId="4" numFmtId="306" xfId="0">
      <alignment vertical="center"/>
    </xf>
    <xf applyAlignment="true" applyBorder="false" applyFill="true" applyFont="true" applyNumberFormat="true" applyProtection="false" borderId="411" fillId="119" fontId="4" numFmtId="306" xfId="0">
      <alignment vertical="center"/>
    </xf>
    <xf applyAlignment="true" applyBorder="false" applyFill="true" applyFont="true" applyNumberFormat="true" applyProtection="false" borderId="404" fillId="119" fontId="4" numFmtId="311" xfId="0">
      <alignment vertical="center"/>
    </xf>
    <xf applyAlignment="true" applyBorder="false" applyFill="false" applyFont="true" applyNumberFormat="true" applyProtection="false" borderId="409" fillId="0" fontId="4" numFmtId="310" xfId="0">
      <alignment horizontal="right" vertical="center"/>
    </xf>
    <xf applyAlignment="true" applyBorder="false" applyFill="false" applyFont="true" applyNumberFormat="false" applyProtection="false" borderId="404" fillId="0" fontId="4" numFmtId="0" xfId="0">
      <alignment horizontal="right" vertical="center"/>
    </xf>
    <xf applyAlignment="true" applyBorder="false" applyFill="false" applyFont="true" applyNumberFormat="true" applyProtection="false" borderId="404" fillId="0" fontId="4" numFmtId="310" xfId="0">
      <alignment horizontal="right" vertical="center"/>
    </xf>
    <xf applyAlignment="true" applyBorder="false" applyFill="false" applyFont="true" applyNumberFormat="false" applyProtection="false" borderId="409" fillId="0" fontId="11" numFmtId="0" xfId="0">
      <alignment horizontal="center" vertical="center"/>
    </xf>
    <xf applyAlignment="true" applyBorder="false" applyFill="false" applyFont="true" applyNumberFormat="false" applyProtection="false" borderId="414" fillId="0" fontId="4" numFmtId="0" xfId="0">
      <alignment horizontal="center" vertical="center"/>
    </xf>
    <xf applyAlignment="true" applyBorder="false" applyFill="false" applyFont="true" applyNumberFormat="false" applyProtection="false" borderId="409" fillId="0" fontId="4" numFmtId="0" xfId="0">
      <alignment vertical="center"/>
    </xf>
    <xf applyAlignment="true" applyBorder="false" applyFill="false" applyFont="true" applyNumberFormat="true" applyProtection="false" borderId="404" fillId="0" fontId="4" numFmtId="307" xfId="0">
      <alignment vertical="center"/>
    </xf>
    <xf applyAlignment="true" applyBorder="false" applyFill="false" applyFont="true" applyNumberFormat="true" applyProtection="false" borderId="404" fillId="0" fontId="4" numFmtId="305" xfId="0">
      <alignment vertical="center"/>
    </xf>
    <xf applyAlignment="true" applyBorder="false" applyFill="false" applyFont="true" applyNumberFormat="true" applyProtection="false" borderId="404" fillId="0" fontId="4" numFmtId="308" xfId="0">
      <alignment vertical="center"/>
    </xf>
    <xf applyAlignment="true" applyBorder="false" applyFill="false" applyFont="true" applyNumberFormat="true" applyProtection="false" borderId="404" fillId="0" fontId="4" numFmtId="305" xfId="0">
      <alignment vertical="center"/>
    </xf>
    <xf applyAlignment="true" applyBorder="false" applyFill="false" applyFont="true" applyNumberFormat="true" applyProtection="false" borderId="404" fillId="0" fontId="4" numFmtId="305" xfId="0">
      <alignment horizontal="right" vertical="center"/>
    </xf>
    <xf applyAlignment="true" applyBorder="false" applyFill="false" applyFont="true" applyNumberFormat="false" applyProtection="false" borderId="404" fillId="0" fontId="4" numFmtId="0" xfId="0">
      <alignment horizontal="right" vertical="center"/>
    </xf>
    <xf applyAlignment="true" applyBorder="false" applyFill="false" applyFont="true" applyNumberFormat="false" applyProtection="false" borderId="404" fillId="0" fontId="4" numFmtId="0" xfId="0">
      <alignment horizontal="right" vertical="center"/>
    </xf>
    <xf applyAlignment="true" applyBorder="false" applyFill="true" applyFont="true" applyNumberFormat="true" applyProtection="false" borderId="404" fillId="119" fontId="4" numFmtId="305" xfId="0">
      <alignment horizontal="right" vertical="center"/>
    </xf>
    <xf applyAlignment="true" applyBorder="false" applyFill="true" applyFont="true" applyNumberFormat="true" applyProtection="false" borderId="404" fillId="121" fontId="4" numFmtId="305" xfId="0">
      <alignment vertical="center"/>
    </xf>
    <xf applyAlignment="true" applyBorder="false" applyFill="true" applyFont="true" applyNumberFormat="false" applyProtection="false" borderId="412" fillId="121" fontId="4" numFmtId="0" xfId="0">
      <alignment horizontal="center" vertical="center"/>
    </xf>
    <xf applyAlignment="true" applyBorder="false" applyFill="true" applyFont="true" applyNumberFormat="true" applyProtection="false" borderId="404" fillId="119" fontId="4" numFmtId="306" xfId="0">
      <alignment vertical="center"/>
    </xf>
    <xf applyAlignment="true" applyBorder="false" applyFill="true" applyFont="true" applyNumberFormat="true" applyProtection="false" borderId="410" fillId="119" fontId="4" numFmtId="31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30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406" fillId="123" fontId="5" numFmtId="0" xfId="0">
      <alignment horizontal="center" vertical="center"/>
    </xf>
    <xf applyAlignment="true" applyBorder="false" applyFill="true" applyFont="true" applyNumberFormat="true" applyProtection="false" borderId="397" fillId="123" fontId="4" numFmtId="312" xfId="0">
      <alignment horizontal="right" vertical="center"/>
    </xf>
    <xf applyAlignment="true" applyBorder="false" applyFill="true" applyFont="true" applyNumberFormat="true" applyProtection="false" borderId="406" fillId="123" fontId="5" numFmtId="30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310" xfId="0">
      <alignment horizontal="right" vertical="center"/>
    </xf>
    <xf applyAlignment="true" applyBorder="false" applyFill="true" applyFont="true" applyNumberFormat="false" applyProtection="false" borderId="397" fillId="123" fontId="4" numFmtId="0" xfId="0">
      <alignment horizontal="center" vertical="center"/>
    </xf>
    <xf applyAlignment="true" applyBorder="false" applyFill="true" applyFont="true" applyNumberFormat="true" applyProtection="false" borderId="397" fillId="123" fontId="4" numFmtId="306" xfId="0">
      <alignment horizontal="right" vertical="center"/>
    </xf>
    <xf applyAlignment="true" applyBorder="false" applyFill="true" applyFont="true" applyNumberFormat="true" applyProtection="false" borderId="0" fillId="119" fontId="4" numFmtId="306" xfId="0">
      <alignment vertical="center"/>
    </xf>
    <xf applyAlignment="true" applyBorder="false" applyFill="true" applyFont="true" applyNumberFormat="true" applyProtection="false" borderId="397" fillId="123" fontId="4" numFmtId="311" xfId="0">
      <alignment horizontal="right" vertical="center"/>
    </xf>
    <xf applyAlignment="true" applyBorder="false" applyFill="false" applyFont="true" applyNumberFormat="true" applyProtection="false" borderId="0" fillId="0" fontId="4" numFmtId="306" xfId="0">
      <alignment horizontal="right" vertical="center"/>
    </xf>
    <xf applyAlignment="true" applyBorder="false" applyFill="true" applyFont="true" applyNumberFormat="false" applyProtection="false" borderId="397" fillId="118" fontId="6" numFmtId="0" xfId="0">
      <alignment horizontal="center" vertical="center"/>
    </xf>
    <xf applyAlignment="true" applyBorder="false" applyFill="true" applyFont="true" applyNumberFormat="true" applyProtection="false" borderId="397" fillId="118" fontId="6" numFmtId="304" xfId="0">
      <alignment horizontal="center" vertical="center"/>
    </xf>
    <xf applyAlignment="true" applyBorder="false" applyFill="true" applyFont="true" applyNumberFormat="true" applyProtection="false" borderId="397" fillId="118" fontId="6" numFmtId="305" xfId="0">
      <alignment horizontal="center" vertical="center" wrapText="true"/>
    </xf>
    <xf applyAlignment="true" applyBorder="false" applyFill="true" applyFont="true" applyNumberFormat="false" applyProtection="false" borderId="0" fillId="118" fontId="6" numFmtId="0" xfId="0">
      <alignment horizontal="center" vertical="center"/>
    </xf>
    <xf applyAlignment="true" applyBorder="false" applyFill="true" applyFont="true" applyNumberFormat="true" applyProtection="false" borderId="402" fillId="118" fontId="6" numFmtId="305" xfId="0">
      <alignment horizontal="center" vertical="center"/>
    </xf>
    <xf applyAlignment="true" applyBorder="false" applyFill="true" applyFont="true" applyNumberFormat="true" applyProtection="false" borderId="397" fillId="118" fontId="6" numFmtId="306" xfId="0">
      <alignment horizontal="center" vertical="center" wrapText="true"/>
    </xf>
    <xf applyAlignment="true" applyBorder="false" applyFill="true" applyFont="true" applyNumberFormat="false" applyProtection="false" borderId="403" fillId="118" fontId="6" numFmtId="0" xfId="0">
      <alignment horizontal="center" vertical="center"/>
    </xf>
    <xf applyAlignment="true" applyBorder="false" applyFill="true" applyFont="true" applyNumberFormat="true" applyProtection="false" borderId="403" fillId="118" fontId="6" numFmtId="304" xfId="0">
      <alignment horizontal="center" vertical="center"/>
    </xf>
    <xf applyAlignment="true" applyBorder="false" applyFill="true" applyFont="true" applyNumberFormat="true" applyProtection="false" borderId="403" fillId="118" fontId="6" numFmtId="305" xfId="0">
      <alignment horizontal="center" vertical="center" wrapText="true"/>
    </xf>
    <xf applyAlignment="true" applyBorder="false" applyFill="true" applyFont="true" applyNumberFormat="true" applyProtection="false" borderId="403" fillId="118" fontId="2" numFmtId="305" xfId="0">
      <alignment horizontal="center" vertical="center" wrapText="true"/>
    </xf>
    <xf applyAlignment="true" applyBorder="false" applyFill="false" applyFont="true" applyNumberFormat="false" applyProtection="false" borderId="401" fillId="0" fontId="4" numFmtId="0" xfId="0">
      <alignment horizontal="center" vertical="center"/>
    </xf>
    <xf applyAlignment="true" applyBorder="false" applyFill="false" applyFont="true" applyNumberFormat="false" applyProtection="false" borderId="404" fillId="0" fontId="4" numFmtId="0" xfId="0">
      <alignment vertical="center"/>
    </xf>
    <xf applyAlignment="true" applyBorder="false" applyFill="false" applyFont="true" applyNumberFormat="false" applyProtection="false" borderId="402" fillId="0" fontId="4" numFmtId="0" xfId="0">
      <alignment vertical="center"/>
    </xf>
    <xf applyAlignment="true" applyBorder="false" applyFill="false" applyFont="true" applyNumberFormat="false" applyProtection="false" borderId="415" fillId="0" fontId="4" numFmtId="0" xfId="0">
      <alignment horizontal="center" vertical="bottom"/>
    </xf>
    <xf applyAlignment="true" applyBorder="false" applyFill="false" applyFont="true" applyNumberFormat="false" applyProtection="false" borderId="401" fillId="0" fontId="4" numFmtId="0" xfId="0">
      <alignment horizontal="right" vertical="center"/>
    </xf>
    <xf applyAlignment="true" applyBorder="false" applyFill="false" applyFont="true" applyNumberFormat="true" applyProtection="false" borderId="404" fillId="0" fontId="7" numFmtId="308" xfId="0">
      <alignment horizontal="center" vertical="center"/>
    </xf>
    <xf applyAlignment="true" applyBorder="false" applyFill="false" applyFont="true" applyNumberFormat="false" applyProtection="false" borderId="401" fillId="0" fontId="4" numFmtId="0" xfId="0">
      <alignment vertical="center"/>
    </xf>
    <xf applyAlignment="true" applyBorder="false" applyFill="false" applyFont="true" applyNumberFormat="true" applyProtection="false" borderId="404" fillId="0" fontId="4" numFmtId="306" xfId="0">
      <alignment vertical="center"/>
    </xf>
    <xf applyAlignment="true" applyBorder="false" applyFill="false" applyFont="true" applyNumberFormat="true" applyProtection="false" borderId="416" fillId="0" fontId="4" numFmtId="308" xfId="0">
      <alignment vertical="center" wrapText="true"/>
    </xf>
    <xf applyAlignment="true" applyBorder="false" applyFill="false" applyFont="true" applyNumberFormat="true" applyProtection="false" borderId="397" fillId="0" fontId="4" numFmtId="305" xfId="0">
      <alignment horizontal="right" vertical="center"/>
    </xf>
    <xf applyAlignment="true" applyBorder="false" applyFill="true" applyFont="true" applyNumberFormat="true" applyProtection="false" borderId="397" fillId="119" fontId="4" numFmtId="306" xfId="0">
      <alignment horizontal="right" vertical="center"/>
    </xf>
    <xf applyAlignment="true" applyBorder="false" applyFill="true" applyFont="true" applyNumberFormat="true" applyProtection="false" borderId="401" fillId="119" fontId="4" numFmtId="306" xfId="0">
      <alignment horizontal="right" vertical="center"/>
    </xf>
    <xf applyAlignment="true" applyBorder="false" applyFill="false" applyFont="true" applyNumberFormat="true" applyProtection="false" borderId="404" fillId="0" fontId="4" numFmtId="310" xfId="0">
      <alignment vertical="center"/>
    </xf>
    <xf applyAlignment="true" applyBorder="false" applyFill="false" applyFont="true" applyNumberFormat="true" applyProtection="false" borderId="402" fillId="0" fontId="4" numFmtId="310" xfId="0">
      <alignment vertical="center"/>
    </xf>
    <xf applyAlignment="true" applyBorder="false" applyFill="false" applyFont="true" applyNumberFormat="false" applyProtection="false" borderId="401" fillId="0" fontId="4" numFmtId="0" xfId="0">
      <alignment vertical="center"/>
    </xf>
    <xf applyAlignment="true" applyBorder="false" applyFill="false" applyFont="true" applyNumberFormat="true" applyProtection="false" borderId="404" fillId="0" fontId="4" numFmtId="310" xfId="0">
      <alignment vertical="center"/>
    </xf>
    <xf applyAlignment="true" applyBorder="false" applyFill="false" applyFont="true" applyNumberFormat="true" applyProtection="false" borderId="402" fillId="0" fontId="4" numFmtId="309" xfId="0">
      <alignment vertical="center"/>
    </xf>
    <xf applyAlignment="true" applyBorder="false" applyFill="false" applyFont="true" applyNumberFormat="true" applyProtection="false" borderId="397" fillId="0" fontId="4" numFmtId="309" xfId="0">
      <alignment vertical="center"/>
    </xf>
    <xf applyAlignment="true" applyBorder="false" applyFill="true" applyFont="true" applyNumberFormat="true" applyProtection="false" borderId="416" fillId="124" fontId="4" numFmtId="308" xfId="0">
      <alignment vertical="center" wrapText="true"/>
    </xf>
    <xf applyAlignment="true" applyBorder="false" applyFill="false" applyFont="true" applyNumberFormat="false" applyProtection="false" borderId="402" fillId="0" fontId="4" numFmtId="0" xfId="0">
      <alignment vertical="center"/>
    </xf>
    <xf applyAlignment="true" applyBorder="false" applyFill="false" applyFont="true" applyNumberFormat="false" applyProtection="false" borderId="403" fillId="0" fontId="4" numFmtId="0" xfId="0">
      <alignment horizontal="center" vertical="center"/>
    </xf>
    <xf applyAlignment="true" applyBorder="false" applyFill="false" applyFont="true" applyNumberFormat="false" applyProtection="false" borderId="406" fillId="0" fontId="4" numFmtId="0" xfId="0">
      <alignment horizontal="center" vertical="center"/>
    </xf>
    <xf applyAlignment="true" applyBorder="false" applyFill="false" applyFont="true" applyNumberFormat="true" applyProtection="false" borderId="397" fillId="0" fontId="4" numFmtId="305" xfId="0">
      <alignment vertical="center"/>
    </xf>
    <xf applyAlignment="true" applyBorder="false" applyFill="false" applyFont="true" applyNumberFormat="false" applyProtection="false" borderId="397" fillId="0" fontId="4" numFmtId="0" xfId="0">
      <alignment horizontal="center" vertical="center"/>
    </xf>
    <xf applyAlignment="true" applyBorder="false" applyFill="false" applyFont="true" applyNumberFormat="false" applyProtection="false" borderId="404" fillId="0" fontId="4" numFmtId="0" xfId="0">
      <alignment vertical="center"/>
    </xf>
    <xf applyAlignment="true" applyBorder="false" applyFill="false" applyFont="true" applyNumberFormat="false" applyProtection="false" borderId="404" fillId="0" fontId="4" numFmtId="0" xfId="0">
      <alignment horizontal="center" vertical="center"/>
    </xf>
    <xf applyAlignment="true" applyBorder="false" applyFill="false" applyFont="true" applyNumberFormat="true" applyProtection="false" borderId="416" fillId="0" fontId="4" numFmtId="308" xfId="0">
      <alignment vertical="center" wrapText="true"/>
    </xf>
    <xf applyAlignment="true" applyBorder="false" applyFill="false" applyFont="true" applyNumberFormat="false" applyProtection="false" borderId="411" fillId="0" fontId="4" numFmtId="0" xfId="0">
      <alignment horizontal="center" vertical="center"/>
    </xf>
    <xf applyAlignment="true" applyBorder="false" applyFill="false" applyFont="true" applyNumberFormat="false" applyProtection="false" borderId="412" fillId="0" fontId="4" numFmtId="0" xfId="0">
      <alignment vertical="center"/>
    </xf>
    <xf applyAlignment="true" applyBorder="false" applyFill="false" applyFont="true" applyNumberFormat="false" applyProtection="false" borderId="403" fillId="0" fontId="4" numFmtId="0" xfId="0">
      <alignment vertical="center"/>
    </xf>
    <xf applyAlignment="true" applyBorder="false" applyFill="false" applyFont="true" applyNumberFormat="false" applyProtection="false" borderId="417" fillId="0" fontId="4" numFmtId="0" xfId="0">
      <alignment horizontal="right" vertical="center"/>
    </xf>
    <xf applyAlignment="true" applyBorder="false" applyFill="false" applyFont="true" applyNumberFormat="false" applyProtection="false" borderId="411" fillId="0" fontId="4" numFmtId="0" xfId="0">
      <alignment vertical="center"/>
    </xf>
    <xf applyAlignment="true" applyBorder="false" applyFill="false" applyFont="true" applyNumberFormat="false" applyProtection="false" borderId="418" fillId="0" fontId="4" numFmtId="0" xfId="0">
      <alignment horizontal="center" vertical="center"/>
    </xf>
    <xf applyAlignment="true" applyBorder="false" applyFill="false" applyFont="true" applyNumberFormat="false" applyProtection="false" borderId="419" fillId="0" fontId="4" numFmtId="0" xfId="0">
      <alignment vertical="center"/>
    </xf>
    <xf applyAlignment="true" applyBorder="false" applyFill="false" applyFont="true" applyNumberFormat="false" applyProtection="false" borderId="406" fillId="0" fontId="4" numFmtId="0" xfId="0">
      <alignment vertical="center"/>
    </xf>
    <xf applyAlignment="true" applyBorder="false" applyFill="false" applyFont="true" applyNumberFormat="false" applyProtection="false" borderId="412" fillId="0" fontId="4" numFmtId="0" xfId="0">
      <alignment vertical="center"/>
    </xf>
    <xf applyAlignment="true" applyBorder="false" applyFill="false" applyFont="true" applyNumberFormat="false" applyProtection="false" borderId="403" fillId="0" fontId="4" numFmtId="0" xfId="0">
      <alignment vertical="center"/>
    </xf>
    <xf applyAlignment="true" applyBorder="false" applyFill="false" applyFont="true" applyNumberFormat="true" applyProtection="false" borderId="403" fillId="0" fontId="4" numFmtId="310" xfId="0">
      <alignment vertical="center"/>
    </xf>
    <xf applyAlignment="true" applyBorder="false" applyFill="false" applyFont="true" applyNumberFormat="false" applyProtection="false" borderId="401" fillId="0" fontId="4" numFmtId="0" xfId="0">
      <alignment vertical="center"/>
    </xf>
    <xf applyAlignment="true" applyBorder="false" applyFill="false" applyFont="true" applyNumberFormat="false" applyProtection="false" borderId="404" fillId="0" fontId="4" numFmtId="0" xfId="0">
      <alignment horizontal="center" vertical="center"/>
    </xf>
    <xf applyAlignment="true" applyBorder="false" applyFill="false" applyFont="true" applyNumberFormat="false" applyProtection="false" borderId="402" fillId="0" fontId="4" numFmtId="0" xfId="0">
      <alignment horizontal="right" vertical="center"/>
    </xf>
    <xf applyAlignment="true" applyBorder="false" applyFill="false" applyFont="true" applyNumberFormat="true" applyProtection="false" borderId="406" fillId="0" fontId="4" numFmtId="305" xfId="0">
      <alignment horizontal="right" vertical="center"/>
    </xf>
    <xf applyAlignment="true" applyBorder="false" applyFill="true" applyFont="true" applyNumberFormat="true" applyProtection="false" borderId="412" fillId="121" fontId="4" numFmtId="305" xfId="0">
      <alignment vertical="center"/>
    </xf>
    <xf applyAlignment="true" applyBorder="false" applyFill="false" applyFont="true" applyNumberFormat="false" applyProtection="false" borderId="402" fillId="0" fontId="4" numFmtId="0" xfId="0">
      <alignment horizontal="right" vertical="center"/>
    </xf>
    <xf applyAlignment="true" applyBorder="false" applyFill="false" applyFont="true" applyNumberFormat="false" applyProtection="false" borderId="397" fillId="0" fontId="4" numFmtId="0" xfId="0">
      <alignment horizontal="right" vertical="center"/>
    </xf>
    <xf applyAlignment="true" applyBorder="false" applyFill="true" applyFont="true" applyNumberFormat="true" applyProtection="false" borderId="412" fillId="122" fontId="4" numFmtId="305" xfId="0">
      <alignment vertical="center"/>
    </xf>
    <xf applyAlignment="true" applyBorder="false" applyFill="false" applyFont="true" applyNumberFormat="false" applyProtection="false" borderId="411" fillId="0" fontId="4" numFmtId="0" xfId="0">
      <alignment vertical="center"/>
    </xf>
    <xf applyAlignment="true" applyBorder="false" applyFill="false" applyFont="true" applyNumberFormat="false" applyProtection="false" borderId="412" fillId="0" fontId="4" numFmtId="0" xfId="0">
      <alignment horizontal="right" vertical="center"/>
    </xf>
    <xf applyAlignment="true" applyBorder="false" applyFill="false" applyFont="true" applyNumberFormat="false" applyProtection="false" borderId="403" fillId="0" fontId="4" numFmtId="0" xfId="0">
      <alignment horizontal="right" vertical="center"/>
    </xf>
    <xf applyAlignment="true" applyBorder="false" applyFill="false" applyFont="true" applyNumberFormat="true" applyProtection="false" borderId="403" fillId="0" fontId="4" numFmtId="305" xfId="0">
      <alignment horizontal="right" vertical="center"/>
    </xf>
    <xf applyAlignment="true" applyBorder="false" applyFill="false" applyFont="true" applyNumberFormat="true" applyProtection="false" borderId="402" fillId="0" fontId="4" numFmtId="308" xfId="0">
      <alignment vertical="center"/>
    </xf>
    <xf applyAlignment="true" applyBorder="false" applyFill="false" applyFont="true" applyNumberFormat="false" applyProtection="false" borderId="409" fillId="0" fontId="4" numFmtId="0" xfId="0">
      <alignment horizontal="center" vertical="center" wrapText="true"/>
    </xf>
    <xf applyAlignment="true" applyBorder="false" applyFill="false" applyFont="true" applyNumberFormat="false" applyProtection="false" borderId="404" fillId="0" fontId="4" numFmtId="0" xfId="0">
      <alignment horizontal="center" vertical="center" wrapText="true"/>
    </xf>
    <xf applyAlignment="true" applyBorder="false" applyFill="false" applyFont="true" applyNumberFormat="true" applyProtection="false" borderId="410" fillId="0" fontId="4" numFmtId="305" xfId="0">
      <alignment vertical="center"/>
    </xf>
    <xf applyAlignment="true" applyBorder="false" applyFill="false" applyFont="true" applyNumberFormat="false" applyProtection="false" borderId="409" fillId="0" fontId="4" numFmtId="0" xfId="0">
      <alignment vertical="center"/>
    </xf>
    <xf applyAlignment="true" applyBorder="false" applyFill="false" applyFont="true" applyNumberFormat="false" applyProtection="false" borderId="410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310" xfId="0">
      <alignment vertical="center"/>
    </xf>
    <xf applyAlignment="true" applyBorder="false" applyFill="false" applyFont="true" applyNumberFormat="false" applyProtection="false" borderId="413" fillId="0" fontId="4" numFmtId="0" xfId="0">
      <alignment horizontal="center" vertical="center"/>
    </xf>
    <xf applyAlignment="true" applyBorder="false" applyFill="false" applyFont="true" applyNumberFormat="false" applyProtection="false" borderId="413" fillId="0" fontId="4" numFmtId="0" xfId="0">
      <alignment horizontal="center" vertical="center"/>
    </xf>
    <xf applyAlignment="true" applyBorder="false" applyFill="false" applyFont="true" applyNumberFormat="false" applyProtection="false" borderId="420" fillId="0" fontId="4" numFmtId="0" xfId="0">
      <alignment horizontal="center" vertical="center" wrapText="true"/>
    </xf>
    <xf applyAlignment="true" applyBorder="false" applyFill="false" applyFont="true" applyNumberFormat="false" applyProtection="false" borderId="420" fillId="0" fontId="4" numFmtId="0" xfId="0">
      <alignment vertical="center"/>
    </xf>
    <xf applyAlignment="true" applyBorder="false" applyFill="false" applyFont="true" applyNumberFormat="true" applyProtection="false" borderId="404" fillId="0" fontId="7" numFmtId="306" xfId="0">
      <alignment horizontal="center" vertical="center"/>
    </xf>
    <xf applyAlignment="true" applyBorder="false" applyFill="false" applyFont="true" applyNumberFormat="true" applyProtection="false" borderId="421" fillId="0" fontId="4" numFmtId="305" xfId="0">
      <alignment vertical="center"/>
    </xf>
    <xf applyAlignment="true" applyBorder="false" applyFill="false" applyFont="true" applyNumberFormat="false" applyProtection="false" borderId="420" fillId="0" fontId="4" numFmtId="0" xfId="0">
      <alignment vertical="center"/>
    </xf>
    <xf applyAlignment="true" applyBorder="false" applyFill="false" applyFont="true" applyNumberFormat="false" applyProtection="false" borderId="421" fillId="0" fontId="4" numFmtId="0" xfId="0">
      <alignment horizontal="right" vertical="center"/>
    </xf>
    <xf applyAlignment="true" applyBorder="false" applyFill="false" applyFont="true" applyNumberFormat="false" applyProtection="false" borderId="413" fillId="0" fontId="4" numFmtId="0" xfId="0">
      <alignment horizontal="right" vertical="center"/>
    </xf>
    <xf applyAlignment="true" applyBorder="false" applyFill="false" applyFont="true" applyNumberFormat="true" applyProtection="false" borderId="403" fillId="0" fontId="4" numFmtId="308" xfId="0">
      <alignment vertical="center"/>
    </xf>
    <xf applyAlignment="true" applyBorder="false" applyFill="false" applyFont="true" applyNumberFormat="false" applyProtection="false" borderId="422" fillId="0" fontId="4" numFmtId="0" xfId="0">
      <alignment horizontal="center" vertical="center"/>
    </xf>
    <xf applyAlignment="true" applyBorder="false" applyFill="false" applyFont="true" applyNumberFormat="false" applyProtection="false" borderId="404" fillId="0" fontId="11" numFmtId="0" xfId="0">
      <alignment vertical="bottom"/>
    </xf>
    <xf applyAlignment="true" applyBorder="false" applyFill="false" applyFont="true" applyNumberFormat="true" applyProtection="false" borderId="409" fillId="0" fontId="4" numFmtId="310" xfId="0">
      <alignment vertical="center"/>
    </xf>
    <xf applyAlignment="true" applyBorder="false" applyFill="false" applyFont="true" applyNumberFormat="false" applyProtection="false" borderId="404" fillId="0" fontId="4" numFmtId="0" xfId="0">
      <alignment vertical="center"/>
    </xf>
    <xf applyAlignment="true" applyBorder="false" applyFill="false" applyFont="true" applyNumberFormat="true" applyProtection="false" borderId="409" fillId="0" fontId="4" numFmtId="310" xfId="0">
      <alignment vertical="center"/>
    </xf>
    <xf applyAlignment="true" applyBorder="false" applyFill="true" applyFont="true" applyNumberFormat="false" applyProtection="false" borderId="403" fillId="122" fontId="4" numFmtId="0" xfId="0">
      <alignment horizontal="center" vertical="center"/>
    </xf>
    <xf applyAlignment="true" applyBorder="false" applyFill="true" applyFont="true" applyNumberFormat="true" applyProtection="false" borderId="403" fillId="119" fontId="4" numFmtId="306" xfId="0">
      <alignment horizontal="right" vertical="center"/>
    </xf>
    <xf applyAlignment="true" applyBorder="false" applyFill="true" applyFont="true" applyNumberFormat="true" applyProtection="false" borderId="411" fillId="119" fontId="4" numFmtId="306" xfId="0">
      <alignment horizontal="right" vertical="center"/>
    </xf>
    <xf applyAlignment="true" applyBorder="false" applyFill="false" applyFont="true" applyNumberFormat="true" applyProtection="false" borderId="404" fillId="0" fontId="4" numFmtId="308" xfId="0">
      <alignment vertical="center"/>
    </xf>
    <xf applyAlignment="true" applyBorder="false" applyFill="false" applyFont="true" applyNumberFormat="false" applyProtection="false" borderId="409" fillId="0" fontId="4" numFmtId="0" xfId="0">
      <alignment vertical="center"/>
    </xf>
    <xf applyAlignment="true" applyBorder="false" applyFill="false" applyFont="true" applyNumberFormat="true" applyProtection="false" borderId="0" fillId="0" fontId="4" numFmtId="308" xfId="0">
      <alignment horizontal="center" vertical="bottom"/>
    </xf>
    <xf applyAlignment="true" applyBorder="false" applyFill="false" applyFont="true" applyNumberFormat="true" applyProtection="false" borderId="0" fillId="0" fontId="4" numFmtId="305" xfId="0">
      <alignment vertical="center"/>
    </xf>
    <xf applyAlignment="true" applyBorder="false" applyFill="false" applyFont="true" applyNumberFormat="true" applyProtection="false" borderId="0" fillId="0" fontId="4" numFmtId="305" xfId="0">
      <alignment vertical="center"/>
    </xf>
    <xf applyAlignment="true" applyBorder="false" applyFill="false" applyFont="true" applyNumberFormat="true" applyProtection="false" borderId="0" fillId="0" fontId="4" numFmtId="308" xfId="0">
      <alignment vertical="center"/>
    </xf>
    <xf applyAlignment="true" applyBorder="false" applyFill="true" applyFont="true" applyNumberFormat="false" applyProtection="false" borderId="404" fillId="123" fontId="5" numFmtId="0" xfId="0">
      <alignment horizontal="center" vertical="center"/>
    </xf>
    <xf applyAlignment="true" applyBorder="false" applyFill="true" applyFont="true" applyNumberFormat="true" applyProtection="false" borderId="404" fillId="123" fontId="4" numFmtId="312" xfId="0">
      <alignment vertical="center"/>
    </xf>
    <xf applyAlignment="true" applyBorder="false" applyFill="true" applyFont="true" applyNumberFormat="true" applyProtection="false" borderId="404" fillId="123" fontId="4" numFmtId="306" xfId="0">
      <alignment vertical="center"/>
    </xf>
    <xf applyAlignment="true" applyBorder="false" applyFill="true" applyFont="true" applyNumberFormat="false" applyProtection="false" borderId="0" fillId="125" fontId="6" numFmtId="0" xfId="0">
      <alignment horizontal="center" vertical="center"/>
    </xf>
    <xf applyAlignment="true" applyBorder="false" applyFill="true" applyFont="true" applyNumberFormat="false" applyProtection="false" borderId="404" fillId="123" fontId="4" numFmtId="0" xfId="0">
      <alignment horizontal="center" vertical="center"/>
    </xf>
    <xf applyAlignment="true" applyBorder="false" applyFill="true" applyFont="true" applyNumberFormat="false" applyProtection="false" borderId="397" fillId="125" fontId="6" numFmtId="0" xfId="0">
      <alignment horizontal="center" vertical="center"/>
    </xf>
    <xf applyAlignment="true" applyBorder="false" applyFill="true" applyFont="true" applyNumberFormat="false" applyProtection="false" borderId="401" fillId="125" fontId="6" numFmtId="0" xfId="0">
      <alignment horizontal="center" vertical="center"/>
    </xf>
    <xf applyAlignment="true" applyBorder="false" applyFill="true" applyFont="true" applyNumberFormat="false" applyProtection="false" borderId="404" fillId="125" fontId="6" numFmtId="0" xfId="0">
      <alignment vertical="center"/>
    </xf>
    <xf applyAlignment="true" applyBorder="false" applyFill="true" applyFont="true" applyNumberFormat="false" applyProtection="false" borderId="403" fillId="125" fontId="6" numFmtId="0" xfId="0">
      <alignment horizontal="center" vertical="center"/>
    </xf>
    <xf applyAlignment="true" applyBorder="false" applyFill="true" applyFont="true" applyNumberFormat="false" applyProtection="false" borderId="404" fillId="125" fontId="6" numFmtId="0" xfId="0">
      <alignment vertical="center"/>
    </xf>
    <xf applyAlignment="true" applyBorder="false" applyFill="true" applyFont="true" applyNumberFormat="true" applyProtection="false" borderId="404" fillId="123" fontId="4" numFmtId="312" xfId="0">
      <alignment horizontal="right" vertical="center"/>
    </xf>
    <xf applyAlignment="true" applyBorder="false" applyFill="true" applyFont="true" applyNumberFormat="true" applyProtection="false" borderId="404" fillId="123" fontId="4" numFmtId="306" xfId="0">
      <alignment horizontal="right" vertical="center"/>
    </xf>
    <xf applyAlignment="true" applyBorder="false" applyFill="false" applyFont="true" applyNumberFormat="false" applyProtection="false" borderId="402" fillId="0" fontId="4" numFmtId="0" xfId="0">
      <alignment horizontal="center" vertical="center"/>
    </xf>
    <xf applyAlignment="true" applyBorder="false" applyFill="false" applyFont="true" applyNumberFormat="false" applyProtection="false" borderId="397" fillId="0" fontId="4" numFmtId="0" xfId="0">
      <alignment horizontal="center" vertical="center"/>
    </xf>
    <xf applyAlignment="true" applyBorder="false" applyFill="false" applyFont="true" applyNumberFormat="false" applyProtection="false" borderId="404" fillId="0" fontId="4" numFmtId="0" xfId="0">
      <alignment vertical="center" wrapText="true"/>
    </xf>
    <xf applyAlignment="true" applyBorder="false" applyFill="true" applyFont="true" applyNumberFormat="true" applyProtection="false" borderId="404" fillId="126" fontId="4" numFmtId="312" xfId="0">
      <alignment vertical="center"/>
    </xf>
    <xf applyAlignment="true" applyBorder="false" applyFill="true" applyFont="true" applyNumberFormat="true" applyProtection="false" borderId="404" fillId="126" fontId="4" numFmtId="306" xfId="0">
      <alignment vertical="center"/>
    </xf>
    <xf applyAlignment="true" applyBorder="false" applyFill="false" applyFont="true" applyNumberFormat="false" applyProtection="false" borderId="412" fillId="0" fontId="4" numFmtId="0" xfId="0">
      <alignment horizontal="center" vertical="center"/>
    </xf>
    <xf applyAlignment="true" applyBorder="false" applyFill="false" applyFont="true" applyNumberFormat="false" applyProtection="false" borderId="403" fillId="0" fontId="4" numFmtId="0" xfId="0">
      <alignment horizontal="center" vertical="center"/>
    </xf>
    <xf applyAlignment="true" applyBorder="false" applyFill="false" applyFont="true" applyNumberFormat="false" applyProtection="false" borderId="409" fillId="0" fontId="4" numFmtId="0" xfId="0">
      <alignment horizontal="center" vertical="center"/>
    </xf>
    <xf applyAlignment="true" applyBorder="false" applyFill="true" applyFont="true" applyNumberFormat="true" applyProtection="false" borderId="401" fillId="118" fontId="6" numFmtId="306" xfId="0">
      <alignment horizontal="center" vertical="center" wrapText="true"/>
    </xf>
    <xf applyAlignment="true" applyBorder="false" applyFill="true" applyFont="true" applyNumberFormat="true" applyProtection="false" borderId="404" fillId="118" fontId="6" numFmtId="306" xfId="0">
      <alignment horizontal="center" vertical="center" wrapText="true"/>
    </xf>
    <xf applyAlignment="true" applyBorder="false" applyFill="true" applyFont="true" applyNumberFormat="false" applyProtection="false" borderId="403" fillId="118" fontId="6" numFmtId="0" xfId="0">
      <alignment horizontal="center" vertical="center" wrapText="true"/>
    </xf>
    <xf applyAlignment="true" applyBorder="false" applyFill="false" applyFont="true" applyNumberFormat="false" applyProtection="false" borderId="423" fillId="0" fontId="4" numFmtId="0" xfId="0">
      <alignment horizontal="center" vertical="bottom"/>
    </xf>
    <xf applyAlignment="true" applyBorder="false" applyFill="false" applyFont="true" applyNumberFormat="false" applyProtection="false" borderId="413" fillId="0" fontId="4" numFmtId="0" xfId="0">
      <alignment horizontal="center" vertical="bottom"/>
    </xf>
    <xf applyAlignment="true" applyBorder="false" applyFill="false" applyFont="true" applyNumberFormat="false" applyProtection="false" borderId="421" fillId="0" fontId="4" numFmtId="0" xfId="0">
      <alignment horizontal="right" vertical="center"/>
    </xf>
    <xf applyAlignment="true" applyBorder="false" applyFill="false" applyFont="true" applyNumberFormat="false" applyProtection="false" borderId="413" fillId="0" fontId="4" numFmtId="0" xfId="0">
      <alignment horizontal="right" vertical="center"/>
    </xf>
    <xf applyAlignment="true" applyBorder="false" applyFill="false" applyFont="true" applyNumberFormat="false" applyProtection="false" borderId="405" fillId="0" fontId="4" numFmtId="0" xfId="0">
      <alignment horizontal="right" vertical="center"/>
    </xf>
    <xf applyAlignment="true" applyBorder="false" applyFill="false" applyFont="true" applyNumberFormat="false" applyProtection="false" borderId="400" fillId="0" fontId="7" numFmtId="0" xfId="0">
      <alignment horizontal="center" vertical="center"/>
    </xf>
    <xf applyAlignment="true" applyBorder="false" applyFill="false" applyFont="true" applyNumberFormat="true" applyProtection="false" borderId="402" fillId="0" fontId="4" numFmtId="305" xfId="0">
      <alignment vertical="center"/>
    </xf>
    <xf applyAlignment="true" applyBorder="false" applyFill="false" applyFont="true" applyNumberFormat="true" applyProtection="false" borderId="397" fillId="0" fontId="4" numFmtId="313" xfId="0">
      <alignment vertical="center"/>
    </xf>
    <xf applyAlignment="true" applyBorder="false" applyFill="false" applyFont="true" applyNumberFormat="true" applyProtection="false" borderId="0" fillId="0" fontId="11" numFmtId="306" xfId="0">
      <alignment vertical="bottom"/>
    </xf>
    <xf applyAlignment="true" applyBorder="false" applyFill="true" applyFont="true" applyNumberFormat="true" applyProtection="false" borderId="397" fillId="127" fontId="4" numFmtId="305" xfId="0">
      <alignment vertical="center"/>
    </xf>
    <xf applyAlignment="true" applyBorder="false" applyFill="true" applyFont="true" applyNumberFormat="false" applyProtection="false" borderId="397" fillId="127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410" fillId="0" fontId="4" numFmtId="0" xfId="0">
      <alignment horizontal="right" vertical="center"/>
    </xf>
    <xf applyAlignment="true" applyBorder="false" applyFill="false" applyFont="true" applyNumberFormat="false" applyProtection="false" borderId="404" fillId="0" fontId="4" numFmtId="0" xfId="0">
      <alignment horizontal="right" vertical="center"/>
    </xf>
    <xf applyAlignment="true" applyBorder="false" applyFill="false" applyFont="true" applyNumberFormat="true" applyProtection="false" borderId="397" fillId="0" fontId="4" numFmtId="308" xfId="0">
      <alignment vertical="center"/>
    </xf>
    <xf applyAlignment="true" applyBorder="false" applyFill="false" applyFont="true" applyNumberFormat="false" applyProtection="false" borderId="401" fillId="0" fontId="4" numFmtId="0" xfId="0">
      <alignment horizontal="center" vertical="center"/>
    </xf>
    <xf applyAlignment="true" applyBorder="false" applyFill="true" applyFont="true" applyNumberFormat="false" applyProtection="false" borderId="0" fillId="124" fontId="4" numFmtId="0" xfId="0">
      <alignment horizontal="center" vertical="center" wrapText="true"/>
    </xf>
    <xf applyAlignment="true" applyBorder="false" applyFill="true" applyFont="true" applyNumberFormat="false" applyProtection="false" borderId="414" fillId="124" fontId="4" numFmtId="0" xfId="0">
      <alignment horizontal="center" vertical="center" wrapText="true"/>
    </xf>
    <xf applyAlignment="true" applyBorder="false" applyFill="false" applyFont="true" applyNumberFormat="false" applyProtection="false" borderId="424" fillId="0" fontId="4" numFmtId="0" xfId="0">
      <alignment horizontal="right" vertical="center"/>
    </xf>
    <xf applyAlignment="true" applyBorder="false" applyFill="false" applyFont="true" applyNumberFormat="false" applyProtection="false" borderId="414" fillId="0" fontId="4" numFmtId="0" xfId="0">
      <alignment horizontal="right" vertical="center"/>
    </xf>
    <xf applyAlignment="true" applyBorder="false" applyFill="false" applyFont="true" applyNumberFormat="false" applyProtection="false" borderId="405" fillId="0" fontId="4" numFmtId="0" xfId="0">
      <alignment vertical="center"/>
    </xf>
    <xf applyAlignment="true" applyBorder="false" applyFill="false" applyFont="true" applyNumberFormat="false" applyProtection="false" borderId="404" fillId="0" fontId="7" numFmtId="0" xfId="0">
      <alignment vertical="center"/>
    </xf>
    <xf applyAlignment="true" applyBorder="false" applyFill="false" applyFont="true" applyNumberFormat="false" applyProtection="false" borderId="423" fillId="0" fontId="4" numFmtId="0" xfId="0">
      <alignment horizontal="center" vertical="center" wrapText="true"/>
    </xf>
    <xf applyAlignment="true" applyBorder="false" applyFill="false" applyFont="true" applyNumberFormat="false" applyProtection="false" borderId="410" fillId="0" fontId="4" numFmtId="0" xfId="0">
      <alignment horizontal="right" vertical="center"/>
    </xf>
    <xf applyAlignment="true" applyBorder="false" applyFill="false" applyFont="true" applyNumberFormat="false" applyProtection="false" borderId="404" fillId="0" fontId="4" numFmtId="0" xfId="0">
      <alignment horizontal="right" vertical="center"/>
    </xf>
    <xf applyAlignment="true" applyBorder="false" applyFill="false" applyFont="true" applyNumberFormat="true" applyProtection="false" borderId="397" fillId="0" fontId="4" numFmtId="304" xfId="0">
      <alignment vertical="center"/>
    </xf>
    <xf applyAlignment="true" applyBorder="false" applyFill="false" applyFont="true" applyNumberFormat="true" applyProtection="false" borderId="397" fillId="0" fontId="4" numFmtId="306" xfId="0">
      <alignment vertical="center"/>
    </xf>
    <xf applyAlignment="true" applyBorder="false" applyFill="false" applyFont="true" applyNumberFormat="false" applyProtection="false" borderId="417" fillId="0" fontId="4" numFmtId="0" xfId="0">
      <alignment vertical="center"/>
    </xf>
    <xf applyAlignment="true" applyBorder="false" applyFill="false" applyFont="true" applyNumberFormat="false" applyProtection="false" borderId="409" fillId="0" fontId="4" numFmtId="0" xfId="0">
      <alignment horizontal="center" vertical="center"/>
    </xf>
    <xf applyAlignment="true" applyBorder="false" applyFill="false" applyFont="true" applyNumberFormat="false" applyProtection="false" borderId="421" fillId="0" fontId="4" numFmtId="0" xfId="0">
      <alignment horizontal="right" vertical="center"/>
    </xf>
    <xf applyAlignment="true" applyBorder="false" applyFill="false" applyFont="true" applyNumberFormat="false" applyProtection="false" borderId="409" fillId="0" fontId="4" numFmtId="0" xfId="0">
      <alignment horizontal="right" vertical="center"/>
    </xf>
    <xf applyAlignment="true" applyBorder="false" applyFill="false" applyFont="true" applyNumberFormat="true" applyProtection="false" borderId="404" fillId="0" fontId="4" numFmtId="305" xfId="0">
      <alignment vertical="center"/>
    </xf>
    <xf applyAlignment="true" applyBorder="false" applyFill="false" applyFont="true" applyNumberFormat="true" applyProtection="false" borderId="409" fillId="0" fontId="4" numFmtId="305" xfId="0">
      <alignment horizontal="right" vertical="center"/>
    </xf>
    <xf applyAlignment="true" applyBorder="false" applyFill="false" applyFont="true" applyNumberFormat="true" applyProtection="false" borderId="404" fillId="0" fontId="4" numFmtId="308" xfId="0">
      <alignment vertical="center"/>
    </xf>
    <xf applyAlignment="true" applyBorder="false" applyFill="true" applyFont="true" applyNumberFormat="false" applyProtection="false" borderId="413" fillId="121" fontId="4" numFmtId="0" xfId="0">
      <alignment horizontal="center" vertical="center"/>
    </xf>
    <xf applyAlignment="true" applyBorder="false" applyFill="true" applyFont="true" applyNumberFormat="true" applyProtection="false" borderId="413" fillId="119" fontId="4" numFmtId="306" xfId="0">
      <alignment vertical="center"/>
    </xf>
    <xf applyAlignment="true" applyBorder="false" applyFill="false" applyFont="true" applyNumberFormat="false" applyProtection="false" borderId="422" fillId="0" fontId="4" numFmtId="0" xfId="0">
      <alignment horizontal="right" vertical="center"/>
    </xf>
    <xf applyAlignment="true" applyBorder="false" applyFill="false" applyFont="true" applyNumberFormat="true" applyProtection="false" borderId="404" fillId="0" fontId="4" numFmtId="305" xfId="0">
      <alignment vertical="center"/>
    </xf>
    <xf applyAlignment="true" applyBorder="false" applyFill="true" applyFont="true" applyNumberFormat="false" applyProtection="false" borderId="413" fillId="121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305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425" fillId="128" fontId="2" numFmtId="0" xfId="0">
      <alignment horizontal="center" vertical="center"/>
    </xf>
    <xf applyAlignment="true" applyBorder="false" applyFill="true" applyFont="true" applyNumberFormat="false" applyProtection="false" borderId="425" fillId="128" fontId="2" numFmtId="0" xfId="0">
      <alignment horizontal="center" vertical="center"/>
    </xf>
    <xf applyAlignment="true" applyBorder="false" applyFill="true" applyFont="true" applyNumberFormat="false" applyProtection="false" borderId="425" fillId="128" fontId="2" numFmtId="0" xfId="0">
      <alignment horizontal="center" vertical="center" wrapText="true"/>
    </xf>
    <xf applyAlignment="true" applyBorder="false" applyFill="true" applyFont="true" applyNumberFormat="true" applyProtection="false" borderId="425" fillId="128" fontId="2" numFmtId="314" xfId="0">
      <alignment horizontal="center" vertical="center"/>
    </xf>
    <xf applyAlignment="true" applyBorder="false" applyFill="true" applyFont="true" applyNumberFormat="true" applyProtection="false" borderId="425" fillId="128" fontId="2" numFmtId="315" xfId="0">
      <alignment horizontal="center" vertical="center" wrapText="true"/>
    </xf>
    <xf applyAlignment="true" applyBorder="false" applyFill="true" applyFont="true" applyNumberFormat="false" applyProtection="false" borderId="425" fillId="128" fontId="6" numFmtId="0" xfId="0">
      <alignment horizontal="center" vertical="center"/>
    </xf>
    <xf applyAlignment="true" applyBorder="false" applyFill="true" applyFont="true" applyNumberFormat="false" applyProtection="false" borderId="426" fillId="128" fontId="6" numFmtId="0" xfId="0">
      <alignment horizontal="center" vertical="center"/>
    </xf>
    <xf applyAlignment="true" applyBorder="false" applyFill="true" applyFont="true" applyNumberFormat="true" applyProtection="false" borderId="425" fillId="128" fontId="2" numFmtId="315" xfId="0">
      <alignment horizontal="center" vertical="center"/>
    </xf>
    <xf applyAlignment="true" applyBorder="false" applyFill="true" applyFont="true" applyNumberFormat="false" applyProtection="false" borderId="425" fillId="128" fontId="6" numFmtId="0" xfId="0">
      <alignment horizontal="center" vertical="center" wrapText="true"/>
    </xf>
    <xf applyAlignment="true" applyBorder="false" applyFill="false" applyFont="true" applyNumberFormat="false" applyProtection="false" borderId="425" fillId="0" fontId="4" numFmtId="0" xfId="0">
      <alignment horizontal="center" vertical="center"/>
    </xf>
    <xf applyAlignment="true" applyBorder="false" applyFill="false" applyFont="true" applyNumberFormat="false" applyProtection="false" borderId="427" fillId="0" fontId="11" numFmtId="0" xfId="0">
      <alignment horizontal="center" vertical="bottom"/>
    </xf>
    <xf applyAlignment="true" applyBorder="false" applyFill="false" applyFont="true" applyNumberFormat="false" applyProtection="false" borderId="428" fillId="0" fontId="11" numFmtId="0" xfId="0">
      <alignment horizontal="center" vertical="center"/>
    </xf>
    <xf applyAlignment="true" applyBorder="false" applyFill="false" applyFont="true" applyNumberFormat="true" applyProtection="false" borderId="428" fillId="0" fontId="4" numFmtId="316" xfId="0">
      <alignment horizontal="center" vertical="center"/>
    </xf>
    <xf applyAlignment="true" applyBorder="false" applyFill="false" applyFont="true" applyNumberFormat="true" applyProtection="false" borderId="428" fillId="0" fontId="4" numFmtId="316" xfId="0">
      <alignment horizontal="center" vertical="center"/>
    </xf>
    <xf applyAlignment="true" applyBorder="false" applyFill="false" applyFont="true" applyNumberFormat="false" applyProtection="false" borderId="425" fillId="0" fontId="4" numFmtId="0" xfId="0">
      <alignment vertical="center"/>
    </xf>
    <xf applyAlignment="true" applyBorder="false" applyFill="false" applyFont="true" applyNumberFormat="true" applyProtection="false" borderId="425" fillId="0" fontId="4" numFmtId="317" xfId="0">
      <alignment vertical="center"/>
    </xf>
    <xf applyAlignment="true" applyBorder="false" applyFill="false" applyFont="true" applyNumberFormat="true" applyProtection="false" borderId="429" fillId="0" fontId="4" numFmtId="315" xfId="0">
      <alignment vertical="center"/>
    </xf>
    <xf applyAlignment="true" applyBorder="false" applyFill="false" applyFont="true" applyNumberFormat="true" applyProtection="false" borderId="425" fillId="0" fontId="4" numFmtId="318" xfId="0">
      <alignment vertical="center"/>
    </xf>
    <xf applyAlignment="true" applyBorder="false" applyFill="false" applyFont="true" applyNumberFormat="true" applyProtection="false" borderId="430" fillId="0" fontId="4" numFmtId="315" xfId="0">
      <alignment vertical="center"/>
    </xf>
    <xf applyAlignment="true" applyBorder="false" applyFill="true" applyFont="true" applyNumberFormat="true" applyProtection="false" borderId="425" fillId="129" fontId="4" numFmtId="315" xfId="0">
      <alignment horizontal="right" vertical="center"/>
    </xf>
    <xf applyAlignment="true" applyBorder="false" applyFill="true" applyFont="true" applyNumberFormat="true" applyProtection="false" borderId="425" fillId="130" fontId="4" numFmtId="315" xfId="0">
      <alignment vertical="center"/>
    </xf>
    <xf applyAlignment="true" applyBorder="false" applyFill="false" applyFont="true" applyNumberFormat="true" applyProtection="false" borderId="425" fillId="0" fontId="4" numFmtId="318" xfId="0">
      <alignment vertical="center"/>
    </xf>
    <xf applyAlignment="true" applyBorder="false" applyFill="true" applyFont="true" applyNumberFormat="false" applyProtection="false" borderId="425" fillId="130" fontId="4" numFmtId="0" xfId="0">
      <alignment horizontal="center" vertical="center"/>
    </xf>
    <xf applyAlignment="true" applyBorder="false" applyFill="true" applyFont="true" applyNumberFormat="true" applyProtection="false" borderId="425" fillId="129" fontId="4" numFmtId="316" xfId="0">
      <alignment vertical="center"/>
    </xf>
    <xf applyAlignment="true" applyBorder="false" applyFill="true" applyFont="true" applyNumberFormat="true" applyProtection="false" borderId="429" fillId="129" fontId="4" numFmtId="316" xfId="0">
      <alignment vertical="center"/>
    </xf>
    <xf applyAlignment="true" applyBorder="false" applyFill="true" applyFont="true" applyNumberFormat="true" applyProtection="false" borderId="429" fillId="129" fontId="4" numFmtId="319" xfId="0">
      <alignment vertical="center"/>
    </xf>
    <xf applyAlignment="true" applyBorder="false" applyFill="false" applyFont="true" applyNumberFormat="true" applyProtection="false" borderId="425" fillId="0" fontId="4" numFmtId="319" xfId="0">
      <alignment vertical="center"/>
    </xf>
    <xf applyAlignment="true" applyBorder="false" applyFill="false" applyFont="true" applyNumberFormat="true" applyProtection="false" borderId="425" fillId="0" fontId="4" numFmtId="320" xfId="0">
      <alignment vertical="center"/>
    </xf>
    <xf applyAlignment="true" applyBorder="false" applyFill="false" applyFont="true" applyNumberFormat="false" applyProtection="false" borderId="425" fillId="0" fontId="4" numFmtId="0" xfId="0">
      <alignment vertical="center"/>
    </xf>
    <xf applyAlignment="true" applyBorder="false" applyFill="false" applyFont="true" applyNumberFormat="true" applyProtection="false" borderId="428" fillId="0" fontId="4" numFmtId="316" xfId="0">
      <alignment horizontal="center" vertical="center"/>
    </xf>
    <xf applyAlignment="true" applyBorder="false" applyFill="false" applyFont="true" applyNumberFormat="false" applyProtection="false" borderId="425" fillId="0" fontId="4" numFmtId="0" xfId="0">
      <alignment horizontal="right" vertical="center"/>
    </xf>
    <xf applyAlignment="true" applyBorder="false" applyFill="true" applyFont="true" applyNumberFormat="true" applyProtection="false" borderId="425" fillId="131" fontId="4" numFmtId="315" xfId="0">
      <alignment vertical="center"/>
    </xf>
    <xf applyAlignment="true" applyBorder="false" applyFill="true" applyFont="true" applyNumberFormat="false" applyProtection="false" borderId="425" fillId="131" fontId="4" numFmtId="0" xfId="0">
      <alignment horizontal="center" vertical="center"/>
    </xf>
    <xf applyAlignment="true" applyBorder="false" applyFill="false" applyFont="true" applyNumberFormat="false" applyProtection="false" borderId="426" fillId="0" fontId="11" numFmtId="0" xfId="0">
      <alignment horizontal="center" vertical="bottom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425" fillId="0" fontId="4" numFmtId="0" xfId="0">
      <alignment vertical="center"/>
    </xf>
    <xf applyAlignment="true" applyBorder="false" applyFill="true" applyFont="true" applyNumberFormat="true" applyProtection="false" borderId="425" fillId="132" fontId="4" numFmtId="315" xfId="0">
      <alignment vertical="center"/>
    </xf>
    <xf applyAlignment="true" applyBorder="false" applyFill="true" applyFont="true" applyNumberFormat="false" applyProtection="false" borderId="425" fillId="132" fontId="4" numFmtId="0" xfId="0">
      <alignment horizontal="center" vertical="center"/>
    </xf>
    <xf applyAlignment="true" applyBorder="false" applyFill="false" applyFont="true" applyNumberFormat="false" applyProtection="false" borderId="431" fillId="0" fontId="4" numFmtId="0" xfId="0">
      <alignment vertical="center"/>
    </xf>
    <xf applyAlignment="true" applyBorder="false" applyFill="false" applyFont="true" applyNumberFormat="false" applyProtection="false" borderId="432" fillId="0" fontId="4" numFmtId="0" xfId="0">
      <alignment vertical="center"/>
    </xf>
    <xf applyAlignment="true" applyBorder="false" applyFill="false" applyFont="true" applyNumberFormat="false" applyProtection="false" borderId="432" fillId="0" fontId="11" numFmtId="0" xfId="0">
      <alignment vertical="bottom"/>
    </xf>
    <xf applyAlignment="true" applyBorder="false" applyFill="false" applyFont="true" applyNumberFormat="false" applyProtection="false" borderId="430" fillId="0" fontId="4" numFmtId="0" xfId="0">
      <alignment vertical="center"/>
    </xf>
    <xf applyAlignment="true" applyBorder="false" applyFill="false" applyFont="true" applyNumberFormat="true" applyProtection="false" borderId="433" fillId="0" fontId="4" numFmtId="315" xfId="0">
      <alignment vertical="center"/>
    </xf>
    <xf applyAlignment="true" applyBorder="false" applyFill="false" applyFont="true" applyNumberFormat="false" applyProtection="false" borderId="426" fillId="0" fontId="11" numFmtId="0" xfId="0">
      <alignment horizontal="center" vertical="bottom"/>
    </xf>
    <xf applyAlignment="true" applyBorder="false" applyFill="false" applyFont="true" applyNumberFormat="false" applyProtection="false" borderId="434" fillId="0" fontId="4" numFmtId="0" xfId="0">
      <alignment vertical="center"/>
    </xf>
    <xf applyAlignment="true" applyBorder="false" applyFill="false" applyFont="true" applyNumberFormat="false" applyProtection="false" borderId="435" fillId="0" fontId="11" numFmtId="0" xfId="0">
      <alignment horizontal="center" vertical="bottom"/>
    </xf>
    <xf applyAlignment="true" applyBorder="false" applyFill="false" applyFont="true" applyNumberFormat="false" applyProtection="false" borderId="435" fillId="0" fontId="11" numFmtId="0" xfId="0">
      <alignment horizontal="center" vertical="bottom"/>
    </xf>
    <xf applyAlignment="true" applyBorder="false" applyFill="false" applyFont="true" applyNumberFormat="true" applyProtection="false" borderId="436" fillId="0" fontId="4" numFmtId="316" xfId="0">
      <alignment horizontal="center" vertical="center"/>
    </xf>
    <xf applyAlignment="true" applyBorder="false" applyFill="false" applyFont="true" applyNumberFormat="true" applyProtection="false" borderId="431" fillId="0" fontId="4" numFmtId="319" xfId="0">
      <alignment vertical="center"/>
    </xf>
    <xf applyAlignment="true" applyBorder="false" applyFill="false" applyFont="true" applyNumberFormat="false" applyProtection="false" borderId="437" fillId="0" fontId="4" numFmtId="0" xfId="0">
      <alignment horizontal="center" vertical="center"/>
    </xf>
    <xf applyAlignment="true" applyBorder="false" applyFill="false" applyFont="true" applyNumberFormat="false" applyProtection="false" borderId="437" fillId="0" fontId="11" numFmtId="0" xfId="0">
      <alignment horizontal="center" vertical="center"/>
    </xf>
    <xf applyAlignment="true" applyBorder="false" applyFill="false" applyFont="true" applyNumberFormat="false" applyProtection="false" borderId="432" fillId="0" fontId="4" numFmtId="0" xfId="0">
      <alignment horizontal="center" vertical="center"/>
    </xf>
    <xf applyAlignment="true" applyBorder="false" applyFill="false" applyFont="true" applyNumberFormat="false" applyProtection="false" borderId="438" fillId="0" fontId="4" numFmtId="0" xfId="0">
      <alignment horizontal="center" vertical="center"/>
    </xf>
    <xf applyAlignment="true" applyBorder="false" applyFill="false" applyFont="true" applyNumberFormat="true" applyProtection="false" borderId="431" fillId="0" fontId="4" numFmtId="317" xfId="0">
      <alignment vertical="center"/>
    </xf>
    <xf applyAlignment="true" applyBorder="false" applyFill="false" applyFont="true" applyNumberFormat="true" applyProtection="false" borderId="439" fillId="0" fontId="4" numFmtId="315" xfId="0">
      <alignment vertical="center"/>
    </xf>
    <xf applyAlignment="true" applyBorder="false" applyFill="false" applyFont="true" applyNumberFormat="true" applyProtection="false" borderId="431" fillId="0" fontId="4" numFmtId="318" xfId="0">
      <alignment vertical="center"/>
    </xf>
    <xf applyAlignment="true" applyBorder="false" applyFill="false" applyFont="true" applyNumberFormat="true" applyProtection="false" borderId="440" fillId="0" fontId="4" numFmtId="315" xfId="0">
      <alignment vertical="center"/>
    </xf>
    <xf applyAlignment="true" applyBorder="false" applyFill="false" applyFont="true" applyNumberFormat="true" applyProtection="false" borderId="441" fillId="0" fontId="4" numFmtId="315" xfId="0">
      <alignment horizontal="right" vertical="center"/>
    </xf>
    <xf applyAlignment="true" applyBorder="false" applyFill="false" applyFont="true" applyNumberFormat="false" applyProtection="false" borderId="441" fillId="0" fontId="4" numFmtId="0" xfId="0">
      <alignment horizontal="right" vertical="center"/>
    </xf>
    <xf applyAlignment="true" applyBorder="false" applyFill="false" applyFont="true" applyNumberFormat="false" applyProtection="false" borderId="441" fillId="0" fontId="4" numFmtId="0" xfId="0">
      <alignment horizontal="right" vertical="center"/>
    </xf>
    <xf applyAlignment="true" applyBorder="false" applyFill="true" applyFont="true" applyNumberFormat="true" applyProtection="false" borderId="431" fillId="129" fontId="4" numFmtId="315" xfId="0">
      <alignment horizontal="right" vertical="center"/>
    </xf>
    <xf applyAlignment="true" applyBorder="false" applyFill="true" applyFont="true" applyNumberFormat="true" applyProtection="false" borderId="431" fillId="131" fontId="4" numFmtId="315" xfId="0">
      <alignment vertical="center"/>
    </xf>
    <xf applyAlignment="true" applyBorder="false" applyFill="true" applyFont="true" applyNumberFormat="false" applyProtection="false" borderId="431" fillId="131" fontId="4" numFmtId="0" xfId="0">
      <alignment horizontal="center" vertical="center"/>
    </xf>
    <xf applyAlignment="true" applyBorder="false" applyFill="true" applyFont="true" applyNumberFormat="true" applyProtection="false" borderId="431" fillId="129" fontId="4" numFmtId="316" xfId="0">
      <alignment vertical="center"/>
    </xf>
    <xf applyAlignment="true" applyBorder="false" applyFill="true" applyFont="true" applyNumberFormat="true" applyProtection="false" borderId="439" fillId="129" fontId="4" numFmtId="316" xfId="0">
      <alignment vertical="center"/>
    </xf>
    <xf applyAlignment="true" applyBorder="false" applyFill="true" applyFont="true" applyNumberFormat="true" applyProtection="false" borderId="432" fillId="129" fontId="4" numFmtId="321" xfId="0">
      <alignment vertical="center"/>
    </xf>
    <xf applyAlignment="true" applyBorder="false" applyFill="false" applyFont="true" applyNumberFormat="true" applyProtection="false" borderId="437" fillId="0" fontId="4" numFmtId="320" xfId="0">
      <alignment horizontal="right" vertical="center"/>
    </xf>
    <xf applyAlignment="true" applyBorder="false" applyFill="false" applyFont="true" applyNumberFormat="false" applyProtection="false" borderId="432" fillId="0" fontId="4" numFmtId="0" xfId="0">
      <alignment horizontal="right" vertical="center"/>
    </xf>
    <xf applyAlignment="true" applyBorder="false" applyFill="false" applyFont="true" applyNumberFormat="true" applyProtection="false" borderId="432" fillId="0" fontId="4" numFmtId="320" xfId="0">
      <alignment horizontal="right" vertical="center"/>
    </xf>
    <xf applyAlignment="true" applyBorder="false" applyFill="false" applyFont="true" applyNumberFormat="false" applyProtection="false" borderId="437" fillId="0" fontId="11" numFmtId="0" xfId="0">
      <alignment horizontal="center" vertical="center"/>
    </xf>
    <xf applyAlignment="true" applyBorder="false" applyFill="false" applyFont="true" applyNumberFormat="false" applyProtection="false" borderId="442" fillId="0" fontId="4" numFmtId="0" xfId="0">
      <alignment horizontal="center" vertical="center"/>
    </xf>
    <xf applyAlignment="true" applyBorder="false" applyFill="false" applyFont="true" applyNumberFormat="false" applyProtection="false" borderId="437" fillId="0" fontId="4" numFmtId="0" xfId="0">
      <alignment vertical="center"/>
    </xf>
    <xf applyAlignment="true" applyBorder="false" applyFill="false" applyFont="true" applyNumberFormat="true" applyProtection="false" borderId="432" fillId="0" fontId="4" numFmtId="317" xfId="0">
      <alignment vertical="center"/>
    </xf>
    <xf applyAlignment="true" applyBorder="false" applyFill="false" applyFont="true" applyNumberFormat="true" applyProtection="false" borderId="432" fillId="0" fontId="4" numFmtId="315" xfId="0">
      <alignment vertical="center"/>
    </xf>
    <xf applyAlignment="true" applyBorder="false" applyFill="false" applyFont="true" applyNumberFormat="true" applyProtection="false" borderId="432" fillId="0" fontId="4" numFmtId="318" xfId="0">
      <alignment vertical="center"/>
    </xf>
    <xf applyAlignment="true" applyBorder="false" applyFill="false" applyFont="true" applyNumberFormat="true" applyProtection="false" borderId="432" fillId="0" fontId="4" numFmtId="315" xfId="0">
      <alignment vertical="center"/>
    </xf>
    <xf applyAlignment="true" applyBorder="false" applyFill="false" applyFont="true" applyNumberFormat="true" applyProtection="false" borderId="432" fillId="0" fontId="4" numFmtId="315" xfId="0">
      <alignment horizontal="right" vertical="center"/>
    </xf>
    <xf applyAlignment="true" applyBorder="false" applyFill="false" applyFont="true" applyNumberFormat="false" applyProtection="false" borderId="432" fillId="0" fontId="4" numFmtId="0" xfId="0">
      <alignment horizontal="right" vertical="center"/>
    </xf>
    <xf applyAlignment="true" applyBorder="false" applyFill="false" applyFont="true" applyNumberFormat="false" applyProtection="false" borderId="432" fillId="0" fontId="4" numFmtId="0" xfId="0">
      <alignment horizontal="right" vertical="center"/>
    </xf>
    <xf applyAlignment="true" applyBorder="false" applyFill="true" applyFont="true" applyNumberFormat="true" applyProtection="false" borderId="432" fillId="129" fontId="4" numFmtId="315" xfId="0">
      <alignment horizontal="right" vertical="center"/>
    </xf>
    <xf applyAlignment="true" applyBorder="false" applyFill="true" applyFont="true" applyNumberFormat="true" applyProtection="false" borderId="432" fillId="131" fontId="4" numFmtId="315" xfId="0">
      <alignment vertical="center"/>
    </xf>
    <xf applyAlignment="true" applyBorder="false" applyFill="true" applyFont="true" applyNumberFormat="false" applyProtection="false" borderId="440" fillId="131" fontId="4" numFmtId="0" xfId="0">
      <alignment horizontal="center" vertical="center"/>
    </xf>
    <xf applyAlignment="true" applyBorder="false" applyFill="true" applyFont="true" applyNumberFormat="true" applyProtection="false" borderId="432" fillId="129" fontId="4" numFmtId="316" xfId="0">
      <alignment vertical="center"/>
    </xf>
    <xf applyAlignment="true" applyBorder="false" applyFill="true" applyFont="true" applyNumberFormat="true" applyProtection="false" borderId="438" fillId="129" fontId="4" numFmtId="32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31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434" fillId="133" fontId="5" numFmtId="0" xfId="0">
      <alignment horizontal="center" vertical="center"/>
    </xf>
    <xf applyAlignment="true" applyBorder="false" applyFill="true" applyFont="true" applyNumberFormat="true" applyProtection="false" borderId="425" fillId="133" fontId="4" numFmtId="322" xfId="0">
      <alignment horizontal="right" vertical="center"/>
    </xf>
    <xf applyAlignment="true" applyBorder="false" applyFill="true" applyFont="true" applyNumberFormat="true" applyProtection="false" borderId="434" fillId="133" fontId="5" numFmtId="31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320" xfId="0">
      <alignment horizontal="right" vertical="center"/>
    </xf>
    <xf applyAlignment="true" applyBorder="false" applyFill="true" applyFont="true" applyNumberFormat="false" applyProtection="false" borderId="425" fillId="133" fontId="4" numFmtId="0" xfId="0">
      <alignment horizontal="center" vertical="center"/>
    </xf>
    <xf applyAlignment="true" applyBorder="false" applyFill="true" applyFont="true" applyNumberFormat="true" applyProtection="false" borderId="425" fillId="133" fontId="4" numFmtId="316" xfId="0">
      <alignment horizontal="right" vertical="center"/>
    </xf>
    <xf applyAlignment="true" applyBorder="false" applyFill="true" applyFont="true" applyNumberFormat="true" applyProtection="false" borderId="0" fillId="129" fontId="4" numFmtId="316" xfId="0">
      <alignment vertical="center"/>
    </xf>
    <xf applyAlignment="true" applyBorder="false" applyFill="true" applyFont="true" applyNumberFormat="true" applyProtection="false" borderId="425" fillId="133" fontId="4" numFmtId="321" xfId="0">
      <alignment horizontal="right" vertical="center"/>
    </xf>
    <xf applyAlignment="true" applyBorder="false" applyFill="false" applyFont="true" applyNumberFormat="true" applyProtection="false" borderId="0" fillId="0" fontId="4" numFmtId="316" xfId="0">
      <alignment horizontal="right" vertical="center"/>
    </xf>
    <xf applyAlignment="true" applyBorder="false" applyFill="true" applyFont="true" applyNumberFormat="false" applyProtection="false" borderId="425" fillId="128" fontId="6" numFmtId="0" xfId="0">
      <alignment horizontal="center" vertical="center"/>
    </xf>
    <xf applyAlignment="true" applyBorder="false" applyFill="true" applyFont="true" applyNumberFormat="true" applyProtection="false" borderId="425" fillId="128" fontId="6" numFmtId="314" xfId="0">
      <alignment horizontal="center" vertical="center"/>
    </xf>
    <xf applyAlignment="true" applyBorder="false" applyFill="true" applyFont="true" applyNumberFormat="true" applyProtection="false" borderId="425" fillId="128" fontId="6" numFmtId="315" xfId="0">
      <alignment horizontal="center" vertical="center" wrapText="true"/>
    </xf>
    <xf applyAlignment="true" applyBorder="false" applyFill="true" applyFont="true" applyNumberFormat="false" applyProtection="false" borderId="0" fillId="128" fontId="6" numFmtId="0" xfId="0">
      <alignment horizontal="center" vertical="center"/>
    </xf>
    <xf applyAlignment="true" applyBorder="false" applyFill="true" applyFont="true" applyNumberFormat="true" applyProtection="false" borderId="430" fillId="128" fontId="6" numFmtId="315" xfId="0">
      <alignment horizontal="center" vertical="center"/>
    </xf>
    <xf applyAlignment="true" applyBorder="false" applyFill="true" applyFont="true" applyNumberFormat="true" applyProtection="false" borderId="425" fillId="128" fontId="6" numFmtId="316" xfId="0">
      <alignment horizontal="center" vertical="center" wrapText="true"/>
    </xf>
    <xf applyAlignment="true" applyBorder="false" applyFill="true" applyFont="true" applyNumberFormat="false" applyProtection="false" borderId="431" fillId="128" fontId="6" numFmtId="0" xfId="0">
      <alignment horizontal="center" vertical="center"/>
    </xf>
    <xf applyAlignment="true" applyBorder="false" applyFill="true" applyFont="true" applyNumberFormat="true" applyProtection="false" borderId="431" fillId="128" fontId="6" numFmtId="314" xfId="0">
      <alignment horizontal="center" vertical="center"/>
    </xf>
    <xf applyAlignment="true" applyBorder="false" applyFill="true" applyFont="true" applyNumberFormat="true" applyProtection="false" borderId="431" fillId="128" fontId="6" numFmtId="315" xfId="0">
      <alignment horizontal="center" vertical="center" wrapText="true"/>
    </xf>
    <xf applyAlignment="true" applyBorder="false" applyFill="true" applyFont="true" applyNumberFormat="true" applyProtection="false" borderId="431" fillId="128" fontId="2" numFmtId="315" xfId="0">
      <alignment horizontal="center" vertical="center" wrapText="true"/>
    </xf>
    <xf applyAlignment="true" applyBorder="false" applyFill="false" applyFont="true" applyNumberFormat="false" applyProtection="false" borderId="429" fillId="0" fontId="4" numFmtId="0" xfId="0">
      <alignment horizontal="center" vertical="center"/>
    </xf>
    <xf applyAlignment="true" applyBorder="false" applyFill="false" applyFont="true" applyNumberFormat="false" applyProtection="false" borderId="432" fillId="0" fontId="4" numFmtId="0" xfId="0">
      <alignment vertical="center"/>
    </xf>
    <xf applyAlignment="true" applyBorder="false" applyFill="false" applyFont="true" applyNumberFormat="false" applyProtection="false" borderId="430" fillId="0" fontId="4" numFmtId="0" xfId="0">
      <alignment vertical="center"/>
    </xf>
    <xf applyAlignment="true" applyBorder="false" applyFill="false" applyFont="true" applyNumberFormat="false" applyProtection="false" borderId="443" fillId="0" fontId="4" numFmtId="0" xfId="0">
      <alignment horizontal="center" vertical="bottom"/>
    </xf>
    <xf applyAlignment="true" applyBorder="false" applyFill="false" applyFont="true" applyNumberFormat="false" applyProtection="false" borderId="429" fillId="0" fontId="4" numFmtId="0" xfId="0">
      <alignment horizontal="right" vertical="center"/>
    </xf>
    <xf applyAlignment="true" applyBorder="false" applyFill="false" applyFont="true" applyNumberFormat="true" applyProtection="false" borderId="432" fillId="0" fontId="7" numFmtId="318" xfId="0">
      <alignment horizontal="center" vertical="center"/>
    </xf>
    <xf applyAlignment="true" applyBorder="false" applyFill="false" applyFont="true" applyNumberFormat="false" applyProtection="false" borderId="429" fillId="0" fontId="4" numFmtId="0" xfId="0">
      <alignment vertical="center"/>
    </xf>
    <xf applyAlignment="true" applyBorder="false" applyFill="false" applyFont="true" applyNumberFormat="true" applyProtection="false" borderId="432" fillId="0" fontId="4" numFmtId="316" xfId="0">
      <alignment vertical="center"/>
    </xf>
    <xf applyAlignment="true" applyBorder="false" applyFill="false" applyFont="true" applyNumberFormat="true" applyProtection="false" borderId="444" fillId="0" fontId="4" numFmtId="318" xfId="0">
      <alignment vertical="center" wrapText="true"/>
    </xf>
    <xf applyAlignment="true" applyBorder="false" applyFill="false" applyFont="true" applyNumberFormat="true" applyProtection="false" borderId="425" fillId="0" fontId="4" numFmtId="315" xfId="0">
      <alignment horizontal="right" vertical="center"/>
    </xf>
    <xf applyAlignment="true" applyBorder="false" applyFill="true" applyFont="true" applyNumberFormat="true" applyProtection="false" borderId="425" fillId="129" fontId="4" numFmtId="316" xfId="0">
      <alignment horizontal="right" vertical="center"/>
    </xf>
    <xf applyAlignment="true" applyBorder="false" applyFill="true" applyFont="true" applyNumberFormat="true" applyProtection="false" borderId="429" fillId="129" fontId="4" numFmtId="316" xfId="0">
      <alignment horizontal="right" vertical="center"/>
    </xf>
    <xf applyAlignment="true" applyBorder="false" applyFill="false" applyFont="true" applyNumberFormat="true" applyProtection="false" borderId="432" fillId="0" fontId="4" numFmtId="320" xfId="0">
      <alignment vertical="center"/>
    </xf>
    <xf applyAlignment="true" applyBorder="false" applyFill="false" applyFont="true" applyNumberFormat="true" applyProtection="false" borderId="430" fillId="0" fontId="4" numFmtId="320" xfId="0">
      <alignment vertical="center"/>
    </xf>
    <xf applyAlignment="true" applyBorder="false" applyFill="false" applyFont="true" applyNumberFormat="false" applyProtection="false" borderId="429" fillId="0" fontId="4" numFmtId="0" xfId="0">
      <alignment vertical="center"/>
    </xf>
    <xf applyAlignment="true" applyBorder="false" applyFill="false" applyFont="true" applyNumberFormat="true" applyProtection="false" borderId="432" fillId="0" fontId="4" numFmtId="320" xfId="0">
      <alignment vertical="center"/>
    </xf>
    <xf applyAlignment="true" applyBorder="false" applyFill="false" applyFont="true" applyNumberFormat="true" applyProtection="false" borderId="430" fillId="0" fontId="4" numFmtId="319" xfId="0">
      <alignment vertical="center"/>
    </xf>
    <xf applyAlignment="true" applyBorder="false" applyFill="false" applyFont="true" applyNumberFormat="true" applyProtection="false" borderId="425" fillId="0" fontId="4" numFmtId="319" xfId="0">
      <alignment vertical="center"/>
    </xf>
    <xf applyAlignment="true" applyBorder="false" applyFill="true" applyFont="true" applyNumberFormat="true" applyProtection="false" borderId="444" fillId="134" fontId="4" numFmtId="318" xfId="0">
      <alignment vertical="center" wrapText="true"/>
    </xf>
    <xf applyAlignment="true" applyBorder="false" applyFill="false" applyFont="true" applyNumberFormat="false" applyProtection="false" borderId="430" fillId="0" fontId="4" numFmtId="0" xfId="0">
      <alignment vertical="center"/>
    </xf>
    <xf applyAlignment="true" applyBorder="false" applyFill="false" applyFont="true" applyNumberFormat="false" applyProtection="false" borderId="431" fillId="0" fontId="4" numFmtId="0" xfId="0">
      <alignment horizontal="center" vertical="center"/>
    </xf>
    <xf applyAlignment="true" applyBorder="false" applyFill="false" applyFont="true" applyNumberFormat="false" applyProtection="false" borderId="434" fillId="0" fontId="4" numFmtId="0" xfId="0">
      <alignment horizontal="center" vertical="center"/>
    </xf>
    <xf applyAlignment="true" applyBorder="false" applyFill="false" applyFont="true" applyNumberFormat="true" applyProtection="false" borderId="425" fillId="0" fontId="4" numFmtId="315" xfId="0">
      <alignment vertical="center"/>
    </xf>
    <xf applyAlignment="true" applyBorder="false" applyFill="false" applyFont="true" applyNumberFormat="false" applyProtection="false" borderId="425" fillId="0" fontId="4" numFmtId="0" xfId="0">
      <alignment horizontal="center" vertical="center"/>
    </xf>
    <xf applyAlignment="true" applyBorder="false" applyFill="false" applyFont="true" applyNumberFormat="false" applyProtection="false" borderId="432" fillId="0" fontId="4" numFmtId="0" xfId="0">
      <alignment horizontal="center" vertical="center"/>
    </xf>
    <xf applyAlignment="true" applyBorder="false" applyFill="false" applyFont="true" applyNumberFormat="true" applyProtection="false" borderId="444" fillId="0" fontId="4" numFmtId="318" xfId="0">
      <alignment vertical="center" wrapText="true"/>
    </xf>
    <xf applyAlignment="true" applyBorder="false" applyFill="false" applyFont="true" applyNumberFormat="false" applyProtection="false" borderId="439" fillId="0" fontId="4" numFmtId="0" xfId="0">
      <alignment horizontal="center" vertical="center"/>
    </xf>
    <xf applyAlignment="true" applyBorder="false" applyFill="false" applyFont="true" applyNumberFormat="false" applyProtection="false" borderId="440" fillId="0" fontId="4" numFmtId="0" xfId="0">
      <alignment vertical="center"/>
    </xf>
    <xf applyAlignment="true" applyBorder="false" applyFill="false" applyFont="true" applyNumberFormat="false" applyProtection="false" borderId="445" fillId="0" fontId="4" numFmtId="0" xfId="0">
      <alignment horizontal="right" vertical="center"/>
    </xf>
    <xf applyAlignment="true" applyBorder="false" applyFill="false" applyFont="true" applyNumberFormat="false" applyProtection="false" borderId="439" fillId="0" fontId="4" numFmtId="0" xfId="0">
      <alignment vertical="center"/>
    </xf>
    <xf applyAlignment="true" applyBorder="false" applyFill="false" applyFont="true" applyNumberFormat="false" applyProtection="false" borderId="446" fillId="0" fontId="4" numFmtId="0" xfId="0">
      <alignment horizontal="center" vertical="center"/>
    </xf>
    <xf applyAlignment="true" applyBorder="false" applyFill="false" applyFont="true" applyNumberFormat="false" applyProtection="false" borderId="447" fillId="0" fontId="4" numFmtId="0" xfId="0">
      <alignment vertical="center"/>
    </xf>
    <xf applyAlignment="true" applyBorder="false" applyFill="false" applyFont="true" applyNumberFormat="false" applyProtection="false" borderId="440" fillId="0" fontId="4" numFmtId="0" xfId="0">
      <alignment vertical="center"/>
    </xf>
    <xf applyAlignment="true" applyBorder="false" applyFill="false" applyFont="true" applyNumberFormat="false" applyProtection="false" borderId="431" fillId="0" fontId="4" numFmtId="0" xfId="0">
      <alignment vertical="center"/>
    </xf>
    <xf applyAlignment="true" applyBorder="false" applyFill="false" applyFont="true" applyNumberFormat="true" applyProtection="false" borderId="431" fillId="0" fontId="4" numFmtId="320" xfId="0">
      <alignment vertical="center"/>
    </xf>
    <xf applyAlignment="true" applyBorder="false" applyFill="false" applyFont="true" applyNumberFormat="false" applyProtection="false" borderId="432" fillId="0" fontId="4" numFmtId="0" xfId="0">
      <alignment horizontal="center" vertical="center"/>
    </xf>
    <xf applyAlignment="true" applyBorder="false" applyFill="false" applyFont="true" applyNumberFormat="false" applyProtection="false" borderId="430" fillId="0" fontId="4" numFmtId="0" xfId="0">
      <alignment horizontal="right" vertical="center"/>
    </xf>
    <xf applyAlignment="true" applyBorder="false" applyFill="false" applyFont="true" applyNumberFormat="true" applyProtection="false" borderId="434" fillId="0" fontId="4" numFmtId="315" xfId="0">
      <alignment horizontal="right" vertical="center"/>
    </xf>
    <xf applyAlignment="true" applyBorder="false" applyFill="true" applyFont="true" applyNumberFormat="true" applyProtection="false" borderId="440" fillId="131" fontId="4" numFmtId="315" xfId="0">
      <alignment vertical="center"/>
    </xf>
    <xf applyAlignment="true" applyBorder="false" applyFill="false" applyFont="true" applyNumberFormat="false" applyProtection="false" borderId="430" fillId="0" fontId="4" numFmtId="0" xfId="0">
      <alignment horizontal="right" vertical="center"/>
    </xf>
    <xf applyAlignment="true" applyBorder="false" applyFill="false" applyFont="true" applyNumberFormat="false" applyProtection="false" borderId="425" fillId="0" fontId="4" numFmtId="0" xfId="0">
      <alignment horizontal="right" vertical="center"/>
    </xf>
    <xf applyAlignment="true" applyBorder="false" applyFill="true" applyFont="true" applyNumberFormat="true" applyProtection="false" borderId="440" fillId="132" fontId="4" numFmtId="315" xfId="0">
      <alignment vertical="center"/>
    </xf>
    <xf applyAlignment="true" applyBorder="false" applyFill="false" applyFont="true" applyNumberFormat="false" applyProtection="false" borderId="440" fillId="0" fontId="4" numFmtId="0" xfId="0">
      <alignment horizontal="right" vertical="center"/>
    </xf>
    <xf applyAlignment="true" applyBorder="false" applyFill="false" applyFont="true" applyNumberFormat="false" applyProtection="false" borderId="431" fillId="0" fontId="4" numFmtId="0" xfId="0">
      <alignment horizontal="right" vertical="center"/>
    </xf>
    <xf applyAlignment="true" applyBorder="false" applyFill="false" applyFont="true" applyNumberFormat="true" applyProtection="false" borderId="431" fillId="0" fontId="4" numFmtId="315" xfId="0">
      <alignment horizontal="right" vertical="center"/>
    </xf>
    <xf applyAlignment="true" applyBorder="false" applyFill="false" applyFont="true" applyNumberFormat="true" applyProtection="false" borderId="430" fillId="0" fontId="4" numFmtId="318" xfId="0">
      <alignment vertical="center"/>
    </xf>
    <xf applyAlignment="true" applyBorder="false" applyFill="false" applyFont="true" applyNumberFormat="false" applyProtection="false" borderId="437" fillId="0" fontId="4" numFmtId="0" xfId="0">
      <alignment horizontal="center" vertical="center" wrapText="true"/>
    </xf>
    <xf applyAlignment="true" applyBorder="false" applyFill="false" applyFont="true" applyNumberFormat="false" applyProtection="false" borderId="432" fillId="0" fontId="4" numFmtId="0" xfId="0">
      <alignment horizontal="center" vertical="center" wrapText="true"/>
    </xf>
    <xf applyAlignment="true" applyBorder="false" applyFill="false" applyFont="true" applyNumberFormat="true" applyProtection="false" borderId="438" fillId="0" fontId="4" numFmtId="315" xfId="0">
      <alignment vertical="center"/>
    </xf>
    <xf applyAlignment="true" applyBorder="false" applyFill="false" applyFont="true" applyNumberFormat="false" applyProtection="false" borderId="438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320" xfId="0">
      <alignment vertical="center"/>
    </xf>
    <xf applyAlignment="true" applyBorder="false" applyFill="false" applyFont="true" applyNumberFormat="false" applyProtection="false" borderId="441" fillId="0" fontId="4" numFmtId="0" xfId="0">
      <alignment horizontal="center" vertical="center"/>
    </xf>
    <xf applyAlignment="true" applyBorder="false" applyFill="false" applyFont="true" applyNumberFormat="false" applyProtection="false" borderId="441" fillId="0" fontId="4" numFmtId="0" xfId="0">
      <alignment horizontal="center" vertical="center"/>
    </xf>
    <xf applyAlignment="true" applyBorder="false" applyFill="false" applyFont="true" applyNumberFormat="false" applyProtection="false" borderId="448" fillId="0" fontId="4" numFmtId="0" xfId="0">
      <alignment horizontal="center" vertical="center" wrapText="true"/>
    </xf>
    <xf applyAlignment="true" applyBorder="false" applyFill="false" applyFont="true" applyNumberFormat="false" applyProtection="false" borderId="448" fillId="0" fontId="4" numFmtId="0" xfId="0">
      <alignment vertical="center"/>
    </xf>
    <xf applyAlignment="true" applyBorder="false" applyFill="false" applyFont="true" applyNumberFormat="true" applyProtection="false" borderId="432" fillId="0" fontId="7" numFmtId="316" xfId="0">
      <alignment horizontal="center" vertical="center"/>
    </xf>
    <xf applyAlignment="true" applyBorder="false" applyFill="false" applyFont="true" applyNumberFormat="true" applyProtection="false" borderId="449" fillId="0" fontId="4" numFmtId="315" xfId="0">
      <alignment vertical="center"/>
    </xf>
    <xf applyAlignment="true" applyBorder="false" applyFill="false" applyFont="true" applyNumberFormat="false" applyProtection="false" borderId="449" fillId="0" fontId="4" numFmtId="0" xfId="0">
      <alignment horizontal="right" vertical="center"/>
    </xf>
    <xf applyAlignment="true" applyBorder="false" applyFill="false" applyFont="true" applyNumberFormat="false" applyProtection="false" borderId="441" fillId="0" fontId="4" numFmtId="0" xfId="0">
      <alignment horizontal="right" vertical="center"/>
    </xf>
    <xf applyAlignment="true" applyBorder="false" applyFill="false" applyFont="true" applyNumberFormat="true" applyProtection="false" borderId="431" fillId="0" fontId="4" numFmtId="318" xfId="0">
      <alignment vertical="center"/>
    </xf>
    <xf applyAlignment="true" applyBorder="false" applyFill="false" applyFont="true" applyNumberFormat="false" applyProtection="false" borderId="450" fillId="0" fontId="4" numFmtId="0" xfId="0">
      <alignment horizontal="center" vertical="center"/>
    </xf>
    <xf applyAlignment="true" applyBorder="false" applyFill="false" applyFont="true" applyNumberFormat="false" applyProtection="false" borderId="432" fillId="0" fontId="11" numFmtId="0" xfId="0">
      <alignment vertical="bottom"/>
    </xf>
    <xf applyAlignment="true" applyBorder="false" applyFill="false" applyFont="true" applyNumberFormat="true" applyProtection="false" borderId="437" fillId="0" fontId="4" numFmtId="320" xfId="0">
      <alignment vertical="center"/>
    </xf>
    <xf applyAlignment="true" applyBorder="false" applyFill="false" applyFont="true" applyNumberFormat="false" applyProtection="false" borderId="432" fillId="0" fontId="4" numFmtId="0" xfId="0">
      <alignment vertical="center"/>
    </xf>
    <xf applyAlignment="true" applyBorder="false" applyFill="false" applyFont="true" applyNumberFormat="true" applyProtection="false" borderId="437" fillId="0" fontId="4" numFmtId="320" xfId="0">
      <alignment vertical="center"/>
    </xf>
    <xf applyAlignment="true" applyBorder="false" applyFill="true" applyFont="true" applyNumberFormat="false" applyProtection="false" borderId="431" fillId="132" fontId="4" numFmtId="0" xfId="0">
      <alignment horizontal="center" vertical="center"/>
    </xf>
    <xf applyAlignment="true" applyBorder="false" applyFill="true" applyFont="true" applyNumberFormat="true" applyProtection="false" borderId="431" fillId="129" fontId="4" numFmtId="316" xfId="0">
      <alignment horizontal="right" vertical="center"/>
    </xf>
    <xf applyAlignment="true" applyBorder="false" applyFill="true" applyFont="true" applyNumberFormat="true" applyProtection="false" borderId="439" fillId="129" fontId="4" numFmtId="316" xfId="0">
      <alignment horizontal="right" vertical="center"/>
    </xf>
    <xf applyAlignment="true" applyBorder="false" applyFill="false" applyFont="true" applyNumberFormat="true" applyProtection="false" borderId="432" fillId="0" fontId="4" numFmtId="318" xfId="0">
      <alignment vertical="center"/>
    </xf>
    <xf applyAlignment="true" applyBorder="false" applyFill="false" applyFont="true" applyNumberFormat="false" applyProtection="false" borderId="437" fillId="0" fontId="4" numFmtId="0" xfId="0">
      <alignment vertical="center"/>
    </xf>
    <xf applyAlignment="true" applyBorder="false" applyFill="false" applyFont="true" applyNumberFormat="true" applyProtection="false" borderId="0" fillId="0" fontId="4" numFmtId="318" xfId="0">
      <alignment horizontal="center" vertical="bottom"/>
    </xf>
    <xf applyAlignment="true" applyBorder="false" applyFill="false" applyFont="true" applyNumberFormat="true" applyProtection="false" borderId="0" fillId="0" fontId="4" numFmtId="315" xfId="0">
      <alignment vertical="center"/>
    </xf>
    <xf applyAlignment="true" applyBorder="false" applyFill="false" applyFont="true" applyNumberFormat="true" applyProtection="false" borderId="0" fillId="0" fontId="4" numFmtId="315" xfId="0">
      <alignment vertical="center"/>
    </xf>
    <xf applyAlignment="true" applyBorder="false" applyFill="false" applyFont="true" applyNumberFormat="true" applyProtection="false" borderId="0" fillId="0" fontId="4" numFmtId="318" xfId="0">
      <alignment vertical="center"/>
    </xf>
    <xf applyAlignment="true" applyBorder="false" applyFill="true" applyFont="true" applyNumberFormat="false" applyProtection="false" borderId="432" fillId="133" fontId="5" numFmtId="0" xfId="0">
      <alignment horizontal="center" vertical="center"/>
    </xf>
    <xf applyAlignment="true" applyBorder="false" applyFill="true" applyFont="true" applyNumberFormat="true" applyProtection="false" borderId="432" fillId="133" fontId="4" numFmtId="322" xfId="0">
      <alignment vertical="center"/>
    </xf>
    <xf applyAlignment="true" applyBorder="false" applyFill="true" applyFont="true" applyNumberFormat="true" applyProtection="false" borderId="432" fillId="133" fontId="4" numFmtId="316" xfId="0">
      <alignment vertical="center"/>
    </xf>
    <xf applyAlignment="true" applyBorder="false" applyFill="true" applyFont="true" applyNumberFormat="false" applyProtection="false" borderId="0" fillId="135" fontId="6" numFmtId="0" xfId="0">
      <alignment horizontal="center" vertical="center"/>
    </xf>
    <xf applyAlignment="true" applyBorder="false" applyFill="true" applyFont="true" applyNumberFormat="false" applyProtection="false" borderId="432" fillId="133" fontId="4" numFmtId="0" xfId="0">
      <alignment horizontal="center" vertical="center"/>
    </xf>
    <xf applyAlignment="true" applyBorder="false" applyFill="true" applyFont="true" applyNumberFormat="false" applyProtection="false" borderId="425" fillId="135" fontId="6" numFmtId="0" xfId="0">
      <alignment horizontal="center" vertical="center"/>
    </xf>
    <xf applyAlignment="true" applyBorder="false" applyFill="true" applyFont="true" applyNumberFormat="false" applyProtection="false" borderId="429" fillId="135" fontId="6" numFmtId="0" xfId="0">
      <alignment horizontal="center" vertical="center"/>
    </xf>
    <xf applyAlignment="true" applyBorder="false" applyFill="true" applyFont="true" applyNumberFormat="false" applyProtection="false" borderId="432" fillId="135" fontId="6" numFmtId="0" xfId="0">
      <alignment vertical="center"/>
    </xf>
    <xf applyAlignment="true" applyBorder="false" applyFill="true" applyFont="true" applyNumberFormat="false" applyProtection="false" borderId="431" fillId="135" fontId="6" numFmtId="0" xfId="0">
      <alignment horizontal="center" vertical="center"/>
    </xf>
    <xf applyAlignment="true" applyBorder="false" applyFill="true" applyFont="true" applyNumberFormat="false" applyProtection="false" borderId="432" fillId="135" fontId="6" numFmtId="0" xfId="0">
      <alignment vertical="center"/>
    </xf>
    <xf applyAlignment="true" applyBorder="false" applyFill="true" applyFont="true" applyNumberFormat="true" applyProtection="false" borderId="432" fillId="133" fontId="4" numFmtId="322" xfId="0">
      <alignment horizontal="right" vertical="center"/>
    </xf>
    <xf applyAlignment="true" applyBorder="false" applyFill="true" applyFont="true" applyNumberFormat="true" applyProtection="false" borderId="432" fillId="133" fontId="4" numFmtId="316" xfId="0">
      <alignment horizontal="right" vertical="center"/>
    </xf>
    <xf applyAlignment="true" applyBorder="false" applyFill="false" applyFont="true" applyNumberFormat="false" applyProtection="false" borderId="430" fillId="0" fontId="4" numFmtId="0" xfId="0">
      <alignment horizontal="center" vertical="center"/>
    </xf>
    <xf applyAlignment="true" applyBorder="false" applyFill="false" applyFont="true" applyNumberFormat="false" applyProtection="false" borderId="425" fillId="0" fontId="4" numFmtId="0" xfId="0">
      <alignment horizontal="center" vertical="center"/>
    </xf>
    <xf applyAlignment="true" applyBorder="false" applyFill="false" applyFont="true" applyNumberFormat="false" applyProtection="false" borderId="432" fillId="0" fontId="4" numFmtId="0" xfId="0">
      <alignment vertical="center" wrapText="true"/>
    </xf>
    <xf applyAlignment="true" applyBorder="false" applyFill="true" applyFont="true" applyNumberFormat="true" applyProtection="false" borderId="432" fillId="136" fontId="4" numFmtId="322" xfId="0">
      <alignment vertical="center"/>
    </xf>
    <xf applyAlignment="true" applyBorder="false" applyFill="true" applyFont="true" applyNumberFormat="true" applyProtection="false" borderId="432" fillId="136" fontId="4" numFmtId="316" xfId="0">
      <alignment vertical="center"/>
    </xf>
    <xf applyAlignment="true" applyBorder="false" applyFill="false" applyFont="true" applyNumberFormat="false" applyProtection="false" borderId="440" fillId="0" fontId="4" numFmtId="0" xfId="0">
      <alignment horizontal="center" vertical="center"/>
    </xf>
    <xf applyAlignment="true" applyBorder="false" applyFill="false" applyFont="true" applyNumberFormat="false" applyProtection="false" borderId="431" fillId="0" fontId="4" numFmtId="0" xfId="0">
      <alignment horizontal="center" vertical="center"/>
    </xf>
    <xf applyAlignment="true" applyBorder="false" applyFill="false" applyFont="true" applyNumberFormat="false" applyProtection="false" borderId="437" fillId="0" fontId="4" numFmtId="0" xfId="0">
      <alignment horizontal="center" vertical="center"/>
    </xf>
    <xf applyAlignment="true" applyBorder="false" applyFill="true" applyFont="true" applyNumberFormat="true" applyProtection="false" borderId="429" fillId="128" fontId="6" numFmtId="316" xfId="0">
      <alignment horizontal="center" vertical="center" wrapText="true"/>
    </xf>
    <xf applyAlignment="true" applyBorder="false" applyFill="true" applyFont="true" applyNumberFormat="true" applyProtection="false" borderId="432" fillId="128" fontId="6" numFmtId="316" xfId="0">
      <alignment horizontal="center" vertical="center" wrapText="true"/>
    </xf>
    <xf applyAlignment="true" applyBorder="false" applyFill="true" applyFont="true" applyNumberFormat="false" applyProtection="false" borderId="431" fillId="128" fontId="6" numFmtId="0" xfId="0">
      <alignment horizontal="center" vertical="center" wrapText="true"/>
    </xf>
    <xf applyAlignment="true" applyBorder="false" applyFill="false" applyFont="true" applyNumberFormat="false" applyProtection="false" borderId="451" fillId="0" fontId="4" numFmtId="0" xfId="0">
      <alignment horizontal="center" vertical="bottom"/>
    </xf>
    <xf applyAlignment="true" applyBorder="false" applyFill="false" applyFont="true" applyNumberFormat="false" applyProtection="false" borderId="441" fillId="0" fontId="4" numFmtId="0" xfId="0">
      <alignment horizontal="center" vertical="bottom"/>
    </xf>
    <xf applyAlignment="true" applyBorder="false" applyFill="false" applyFont="true" applyNumberFormat="false" applyProtection="false" borderId="449" fillId="0" fontId="4" numFmtId="0" xfId="0">
      <alignment horizontal="right" vertical="center"/>
    </xf>
    <xf applyAlignment="true" applyBorder="false" applyFill="false" applyFont="true" applyNumberFormat="false" applyProtection="false" borderId="433" fillId="0" fontId="4" numFmtId="0" xfId="0">
      <alignment horizontal="right" vertical="center"/>
    </xf>
    <xf applyAlignment="true" applyBorder="false" applyFill="false" applyFont="true" applyNumberFormat="false" applyProtection="false" borderId="428" fillId="0" fontId="7" numFmtId="0" xfId="0">
      <alignment horizontal="center" vertical="center"/>
    </xf>
    <xf applyAlignment="true" applyBorder="false" applyFill="false" applyFont="true" applyNumberFormat="true" applyProtection="false" borderId="430" fillId="0" fontId="4" numFmtId="315" xfId="0">
      <alignment vertical="center"/>
    </xf>
    <xf applyAlignment="true" applyBorder="false" applyFill="false" applyFont="true" applyNumberFormat="true" applyProtection="false" borderId="425" fillId="0" fontId="4" numFmtId="323" xfId="0">
      <alignment vertical="center"/>
    </xf>
    <xf applyAlignment="true" applyBorder="false" applyFill="false" applyFont="true" applyNumberFormat="true" applyProtection="false" borderId="0" fillId="0" fontId="11" numFmtId="316" xfId="0">
      <alignment vertical="bottom"/>
    </xf>
    <xf applyAlignment="true" applyBorder="false" applyFill="true" applyFont="true" applyNumberFormat="true" applyProtection="false" borderId="425" fillId="137" fontId="4" numFmtId="315" xfId="0">
      <alignment vertical="center"/>
    </xf>
    <xf applyAlignment="true" applyBorder="false" applyFill="true" applyFont="true" applyNumberFormat="false" applyProtection="false" borderId="425" fillId="137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438" fillId="0" fontId="4" numFmtId="0" xfId="0">
      <alignment horizontal="right" vertical="center"/>
    </xf>
    <xf applyAlignment="true" applyBorder="false" applyFill="false" applyFont="true" applyNumberFormat="true" applyProtection="false" borderId="425" fillId="0" fontId="4" numFmtId="318" xfId="0">
      <alignment vertical="center"/>
    </xf>
    <xf applyAlignment="true" applyBorder="false" applyFill="false" applyFont="true" applyNumberFormat="false" applyProtection="false" borderId="429" fillId="0" fontId="4" numFmtId="0" xfId="0">
      <alignment horizontal="center" vertical="center"/>
    </xf>
    <xf applyAlignment="true" applyBorder="false" applyFill="true" applyFont="true" applyNumberFormat="false" applyProtection="false" borderId="0" fillId="134" fontId="4" numFmtId="0" xfId="0">
      <alignment horizontal="center" vertical="center" wrapText="true"/>
    </xf>
    <xf applyAlignment="true" applyBorder="false" applyFill="true" applyFont="true" applyNumberFormat="false" applyProtection="false" borderId="442" fillId="134" fontId="4" numFmtId="0" xfId="0">
      <alignment horizontal="center" vertical="center" wrapText="true"/>
    </xf>
    <xf applyAlignment="true" applyBorder="false" applyFill="false" applyFont="true" applyNumberFormat="false" applyProtection="false" borderId="452" fillId="0" fontId="4" numFmtId="0" xfId="0">
      <alignment horizontal="right" vertical="center"/>
    </xf>
    <xf applyAlignment="true" applyBorder="false" applyFill="false" applyFont="true" applyNumberFormat="false" applyProtection="false" borderId="442" fillId="0" fontId="4" numFmtId="0" xfId="0">
      <alignment horizontal="right" vertical="center"/>
    </xf>
    <xf applyAlignment="true" applyBorder="false" applyFill="false" applyFont="true" applyNumberFormat="false" applyProtection="false" borderId="433" fillId="0" fontId="4" numFmtId="0" xfId="0">
      <alignment vertical="center"/>
    </xf>
    <xf applyAlignment="true" applyBorder="false" applyFill="false" applyFont="true" applyNumberFormat="false" applyProtection="false" borderId="432" fillId="0" fontId="7" numFmtId="0" xfId="0">
      <alignment vertical="center"/>
    </xf>
    <xf applyAlignment="true" applyBorder="false" applyFill="false" applyFont="true" applyNumberFormat="false" applyProtection="false" borderId="451" fillId="0" fontId="4" numFmtId="0" xfId="0">
      <alignment horizontal="center" vertical="center" wrapText="true"/>
    </xf>
    <xf applyAlignment="true" applyBorder="false" applyFill="false" applyFont="true" applyNumberFormat="false" applyProtection="false" borderId="438" fillId="0" fontId="4" numFmtId="0" xfId="0">
      <alignment horizontal="right" vertical="center"/>
    </xf>
    <xf applyAlignment="true" applyBorder="false" applyFill="false" applyFont="true" applyNumberFormat="true" applyProtection="false" borderId="425" fillId="0" fontId="4" numFmtId="314" xfId="0">
      <alignment vertical="center"/>
    </xf>
    <xf applyAlignment="true" applyBorder="false" applyFill="false" applyFont="true" applyNumberFormat="true" applyProtection="false" borderId="425" fillId="0" fontId="4" numFmtId="316" xfId="0">
      <alignment vertical="center"/>
    </xf>
    <xf applyAlignment="true" applyBorder="false" applyFill="false" applyFont="true" applyNumberFormat="false" applyProtection="false" borderId="445" fillId="0" fontId="4" numFmtId="0" xfId="0">
      <alignment vertical="center"/>
    </xf>
    <xf applyAlignment="true" applyBorder="false" applyFill="false" applyFont="true" applyNumberFormat="false" applyProtection="false" borderId="437" fillId="0" fontId="4" numFmtId="0" xfId="0">
      <alignment horizontal="center" vertical="center"/>
    </xf>
    <xf applyAlignment="true" applyBorder="false" applyFill="false" applyFont="true" applyNumberFormat="false" applyProtection="false" borderId="449" fillId="0" fontId="4" numFmtId="0" xfId="0">
      <alignment horizontal="right" vertical="center"/>
    </xf>
    <xf applyAlignment="true" applyBorder="false" applyFill="false" applyFont="true" applyNumberFormat="false" applyProtection="false" borderId="437" fillId="0" fontId="4" numFmtId="0" xfId="0">
      <alignment horizontal="right" vertical="center"/>
    </xf>
    <xf applyAlignment="true" applyBorder="false" applyFill="false" applyFont="true" applyNumberFormat="true" applyProtection="false" borderId="437" fillId="0" fontId="4" numFmtId="315" xfId="0">
      <alignment horizontal="right" vertical="center"/>
    </xf>
    <xf applyAlignment="true" applyBorder="false" applyFill="false" applyFont="true" applyNumberFormat="true" applyProtection="false" borderId="432" fillId="0" fontId="4" numFmtId="318" xfId="0">
      <alignment vertical="center"/>
    </xf>
    <xf applyAlignment="true" applyBorder="false" applyFill="true" applyFont="true" applyNumberFormat="false" applyProtection="false" borderId="441" fillId="131" fontId="4" numFmtId="0" xfId="0">
      <alignment horizontal="center" vertical="center"/>
    </xf>
    <xf applyAlignment="true" applyBorder="false" applyFill="true" applyFont="true" applyNumberFormat="true" applyProtection="false" borderId="441" fillId="129" fontId="4" numFmtId="316" xfId="0">
      <alignment vertical="center"/>
    </xf>
    <xf applyAlignment="true" applyBorder="false" applyFill="false" applyFont="true" applyNumberFormat="false" applyProtection="false" borderId="450" fillId="0" fontId="4" numFmtId="0" xfId="0">
      <alignment horizontal="right" vertical="center"/>
    </xf>
    <xf applyAlignment="true" applyBorder="false" applyFill="false" applyFont="true" applyNumberFormat="true" applyProtection="false" borderId="432" fillId="0" fontId="4" numFmtId="315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453" fillId="138" fontId="2" numFmtId="0" xfId="0">
      <alignment horizontal="center" vertical="center"/>
    </xf>
    <xf applyAlignment="true" applyBorder="false" applyFill="true" applyFont="true" applyNumberFormat="false" applyProtection="false" borderId="453" fillId="138" fontId="2" numFmtId="0" xfId="0">
      <alignment horizontal="center" vertical="center"/>
    </xf>
    <xf applyAlignment="true" applyBorder="false" applyFill="true" applyFont="true" applyNumberFormat="false" applyProtection="false" borderId="453" fillId="138" fontId="2" numFmtId="0" xfId="0">
      <alignment horizontal="center" vertical="center" wrapText="true"/>
    </xf>
    <xf applyAlignment="true" applyBorder="false" applyFill="true" applyFont="true" applyNumberFormat="true" applyProtection="false" borderId="453" fillId="138" fontId="2" numFmtId="324" xfId="0">
      <alignment horizontal="center" vertical="center"/>
    </xf>
    <xf applyAlignment="true" applyBorder="false" applyFill="true" applyFont="true" applyNumberFormat="true" applyProtection="false" borderId="453" fillId="138" fontId="2" numFmtId="325" xfId="0">
      <alignment horizontal="center" vertical="center" wrapText="true"/>
    </xf>
    <xf applyAlignment="true" applyBorder="false" applyFill="true" applyFont="true" applyNumberFormat="false" applyProtection="false" borderId="453" fillId="138" fontId="6" numFmtId="0" xfId="0">
      <alignment horizontal="center" vertical="center"/>
    </xf>
    <xf applyAlignment="true" applyBorder="false" applyFill="true" applyFont="true" applyNumberFormat="false" applyProtection="false" borderId="454" fillId="138" fontId="6" numFmtId="0" xfId="0">
      <alignment horizontal="center" vertical="center"/>
    </xf>
    <xf applyAlignment="true" applyBorder="false" applyFill="true" applyFont="true" applyNumberFormat="true" applyProtection="false" borderId="453" fillId="138" fontId="2" numFmtId="325" xfId="0">
      <alignment horizontal="center" vertical="center"/>
    </xf>
    <xf applyAlignment="true" applyBorder="false" applyFill="true" applyFont="true" applyNumberFormat="false" applyProtection="false" borderId="453" fillId="138" fontId="6" numFmtId="0" xfId="0">
      <alignment horizontal="center" vertical="center" wrapText="true"/>
    </xf>
    <xf applyAlignment="true" applyBorder="false" applyFill="false" applyFont="true" applyNumberFormat="false" applyProtection="false" borderId="453" fillId="0" fontId="4" numFmtId="0" xfId="0">
      <alignment horizontal="center" vertical="center"/>
    </xf>
    <xf applyAlignment="true" applyBorder="false" applyFill="false" applyFont="true" applyNumberFormat="false" applyProtection="false" borderId="455" fillId="0" fontId="11" numFmtId="0" xfId="0">
      <alignment horizontal="center" vertical="bottom"/>
    </xf>
    <xf applyAlignment="true" applyBorder="false" applyFill="false" applyFont="true" applyNumberFormat="false" applyProtection="false" borderId="456" fillId="0" fontId="11" numFmtId="0" xfId="0">
      <alignment horizontal="center" vertical="center"/>
    </xf>
    <xf applyAlignment="true" applyBorder="false" applyFill="false" applyFont="true" applyNumberFormat="true" applyProtection="false" borderId="456" fillId="0" fontId="4" numFmtId="326" xfId="0">
      <alignment horizontal="center" vertical="center"/>
    </xf>
    <xf applyAlignment="true" applyBorder="false" applyFill="false" applyFont="true" applyNumberFormat="true" applyProtection="false" borderId="456" fillId="0" fontId="4" numFmtId="326" xfId="0">
      <alignment horizontal="center" vertical="center"/>
    </xf>
    <xf applyAlignment="true" applyBorder="false" applyFill="false" applyFont="true" applyNumberFormat="false" applyProtection="false" borderId="453" fillId="0" fontId="4" numFmtId="0" xfId="0">
      <alignment vertical="center"/>
    </xf>
    <xf applyAlignment="true" applyBorder="false" applyFill="false" applyFont="true" applyNumberFormat="true" applyProtection="false" borderId="453" fillId="0" fontId="4" numFmtId="327" xfId="0">
      <alignment vertical="center"/>
    </xf>
    <xf applyAlignment="true" applyBorder="false" applyFill="false" applyFont="true" applyNumberFormat="true" applyProtection="false" borderId="457" fillId="0" fontId="4" numFmtId="325" xfId="0">
      <alignment vertical="center"/>
    </xf>
    <xf applyAlignment="true" applyBorder="false" applyFill="false" applyFont="true" applyNumberFormat="true" applyProtection="false" borderId="453" fillId="0" fontId="4" numFmtId="328" xfId="0">
      <alignment vertical="center"/>
    </xf>
    <xf applyAlignment="true" applyBorder="false" applyFill="false" applyFont="true" applyNumberFormat="true" applyProtection="false" borderId="458" fillId="0" fontId="4" numFmtId="325" xfId="0">
      <alignment vertical="center"/>
    </xf>
    <xf applyAlignment="true" applyBorder="false" applyFill="true" applyFont="true" applyNumberFormat="true" applyProtection="false" borderId="453" fillId="139" fontId="4" numFmtId="325" xfId="0">
      <alignment horizontal="right" vertical="center"/>
    </xf>
    <xf applyAlignment="true" applyBorder="false" applyFill="true" applyFont="true" applyNumberFormat="true" applyProtection="false" borderId="453" fillId="140" fontId="4" numFmtId="325" xfId="0">
      <alignment vertical="center"/>
    </xf>
    <xf applyAlignment="true" applyBorder="false" applyFill="false" applyFont="true" applyNumberFormat="true" applyProtection="false" borderId="453" fillId="0" fontId="4" numFmtId="328" xfId="0">
      <alignment vertical="center"/>
    </xf>
    <xf applyAlignment="true" applyBorder="false" applyFill="true" applyFont="true" applyNumberFormat="false" applyProtection="false" borderId="453" fillId="140" fontId="4" numFmtId="0" xfId="0">
      <alignment horizontal="center" vertical="center"/>
    </xf>
    <xf applyAlignment="true" applyBorder="false" applyFill="true" applyFont="true" applyNumberFormat="true" applyProtection="false" borderId="453" fillId="139" fontId="4" numFmtId="326" xfId="0">
      <alignment vertical="center"/>
    </xf>
    <xf applyAlignment="true" applyBorder="false" applyFill="true" applyFont="true" applyNumberFormat="true" applyProtection="false" borderId="457" fillId="139" fontId="4" numFmtId="326" xfId="0">
      <alignment vertical="center"/>
    </xf>
    <xf applyAlignment="true" applyBorder="false" applyFill="true" applyFont="true" applyNumberFormat="true" applyProtection="false" borderId="457" fillId="139" fontId="4" numFmtId="329" xfId="0">
      <alignment vertical="center"/>
    </xf>
    <xf applyAlignment="true" applyBorder="false" applyFill="false" applyFont="true" applyNumberFormat="true" applyProtection="false" borderId="453" fillId="0" fontId="4" numFmtId="329" xfId="0">
      <alignment vertical="center"/>
    </xf>
    <xf applyAlignment="true" applyBorder="false" applyFill="false" applyFont="true" applyNumberFormat="true" applyProtection="false" borderId="453" fillId="0" fontId="4" numFmtId="330" xfId="0">
      <alignment vertical="center"/>
    </xf>
    <xf applyAlignment="true" applyBorder="false" applyFill="false" applyFont="true" applyNumberFormat="false" applyProtection="false" borderId="453" fillId="0" fontId="4" numFmtId="0" xfId="0">
      <alignment vertical="center"/>
    </xf>
    <xf applyAlignment="true" applyBorder="false" applyFill="false" applyFont="true" applyNumberFormat="true" applyProtection="false" borderId="456" fillId="0" fontId="4" numFmtId="326" xfId="0">
      <alignment horizontal="center" vertical="center"/>
    </xf>
    <xf applyAlignment="true" applyBorder="false" applyFill="false" applyFont="true" applyNumberFormat="false" applyProtection="false" borderId="453" fillId="0" fontId="4" numFmtId="0" xfId="0">
      <alignment horizontal="right" vertical="center"/>
    </xf>
    <xf applyAlignment="true" applyBorder="false" applyFill="true" applyFont="true" applyNumberFormat="true" applyProtection="false" borderId="453" fillId="141" fontId="4" numFmtId="325" xfId="0">
      <alignment vertical="center"/>
    </xf>
    <xf applyAlignment="true" applyBorder="false" applyFill="true" applyFont="true" applyNumberFormat="false" applyProtection="false" borderId="453" fillId="141" fontId="4" numFmtId="0" xfId="0">
      <alignment horizontal="center" vertical="center"/>
    </xf>
    <xf applyAlignment="true" applyBorder="false" applyFill="false" applyFont="true" applyNumberFormat="false" applyProtection="false" borderId="454" fillId="0" fontId="11" numFmtId="0" xfId="0">
      <alignment horizontal="center" vertical="bottom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453" fillId="0" fontId="4" numFmtId="0" xfId="0">
      <alignment vertical="center"/>
    </xf>
    <xf applyAlignment="true" applyBorder="false" applyFill="true" applyFont="true" applyNumberFormat="true" applyProtection="false" borderId="453" fillId="142" fontId="4" numFmtId="325" xfId="0">
      <alignment vertical="center"/>
    </xf>
    <xf applyAlignment="true" applyBorder="false" applyFill="true" applyFont="true" applyNumberFormat="false" applyProtection="false" borderId="453" fillId="142" fontId="4" numFmtId="0" xfId="0">
      <alignment horizontal="center" vertical="center"/>
    </xf>
    <xf applyAlignment="true" applyBorder="false" applyFill="false" applyFont="true" applyNumberFormat="false" applyProtection="false" borderId="459" fillId="0" fontId="4" numFmtId="0" xfId="0">
      <alignment vertical="center"/>
    </xf>
    <xf applyAlignment="true" applyBorder="false" applyFill="false" applyFont="true" applyNumberFormat="false" applyProtection="false" borderId="460" fillId="0" fontId="4" numFmtId="0" xfId="0">
      <alignment vertical="center"/>
    </xf>
    <xf applyAlignment="true" applyBorder="false" applyFill="false" applyFont="true" applyNumberFormat="false" applyProtection="false" borderId="460" fillId="0" fontId="11" numFmtId="0" xfId="0">
      <alignment vertical="bottom"/>
    </xf>
    <xf applyAlignment="true" applyBorder="false" applyFill="false" applyFont="true" applyNumberFormat="false" applyProtection="false" borderId="458" fillId="0" fontId="4" numFmtId="0" xfId="0">
      <alignment vertical="center"/>
    </xf>
    <xf applyAlignment="true" applyBorder="false" applyFill="false" applyFont="true" applyNumberFormat="true" applyProtection="false" borderId="461" fillId="0" fontId="4" numFmtId="325" xfId="0">
      <alignment vertical="center"/>
    </xf>
    <xf applyAlignment="true" applyBorder="false" applyFill="false" applyFont="true" applyNumberFormat="false" applyProtection="false" borderId="454" fillId="0" fontId="11" numFmtId="0" xfId="0">
      <alignment horizontal="center" vertical="bottom"/>
    </xf>
    <xf applyAlignment="true" applyBorder="false" applyFill="false" applyFont="true" applyNumberFormat="false" applyProtection="false" borderId="462" fillId="0" fontId="4" numFmtId="0" xfId="0">
      <alignment vertical="center"/>
    </xf>
    <xf applyAlignment="true" applyBorder="false" applyFill="false" applyFont="true" applyNumberFormat="false" applyProtection="false" borderId="463" fillId="0" fontId="11" numFmtId="0" xfId="0">
      <alignment horizontal="center" vertical="bottom"/>
    </xf>
    <xf applyAlignment="true" applyBorder="false" applyFill="false" applyFont="true" applyNumberFormat="false" applyProtection="false" borderId="463" fillId="0" fontId="11" numFmtId="0" xfId="0">
      <alignment horizontal="center" vertical="bottom"/>
    </xf>
    <xf applyAlignment="true" applyBorder="false" applyFill="false" applyFont="true" applyNumberFormat="true" applyProtection="false" borderId="464" fillId="0" fontId="4" numFmtId="326" xfId="0">
      <alignment horizontal="center" vertical="center"/>
    </xf>
    <xf applyAlignment="true" applyBorder="false" applyFill="false" applyFont="true" applyNumberFormat="true" applyProtection="false" borderId="459" fillId="0" fontId="4" numFmtId="329" xfId="0">
      <alignment vertical="center"/>
    </xf>
    <xf applyAlignment="true" applyBorder="false" applyFill="false" applyFont="true" applyNumberFormat="false" applyProtection="false" borderId="465" fillId="0" fontId="4" numFmtId="0" xfId="0">
      <alignment horizontal="center" vertical="center"/>
    </xf>
    <xf applyAlignment="true" applyBorder="false" applyFill="false" applyFont="true" applyNumberFormat="false" applyProtection="false" borderId="465" fillId="0" fontId="11" numFmtId="0" xfId="0">
      <alignment horizontal="center" vertical="center"/>
    </xf>
    <xf applyAlignment="true" applyBorder="false" applyFill="false" applyFont="true" applyNumberFormat="false" applyProtection="false" borderId="460" fillId="0" fontId="4" numFmtId="0" xfId="0">
      <alignment horizontal="center" vertical="center"/>
    </xf>
    <xf applyAlignment="true" applyBorder="false" applyFill="false" applyFont="true" applyNumberFormat="false" applyProtection="false" borderId="466" fillId="0" fontId="4" numFmtId="0" xfId="0">
      <alignment horizontal="center" vertical="center"/>
    </xf>
    <xf applyAlignment="true" applyBorder="false" applyFill="false" applyFont="true" applyNumberFormat="true" applyProtection="false" borderId="459" fillId="0" fontId="4" numFmtId="327" xfId="0">
      <alignment vertical="center"/>
    </xf>
    <xf applyAlignment="true" applyBorder="false" applyFill="false" applyFont="true" applyNumberFormat="true" applyProtection="false" borderId="467" fillId="0" fontId="4" numFmtId="325" xfId="0">
      <alignment vertical="center"/>
    </xf>
    <xf applyAlignment="true" applyBorder="false" applyFill="false" applyFont="true" applyNumberFormat="true" applyProtection="false" borderId="459" fillId="0" fontId="4" numFmtId="328" xfId="0">
      <alignment vertical="center"/>
    </xf>
    <xf applyAlignment="true" applyBorder="false" applyFill="false" applyFont="true" applyNumberFormat="true" applyProtection="false" borderId="468" fillId="0" fontId="4" numFmtId="325" xfId="0">
      <alignment vertical="center"/>
    </xf>
    <xf applyAlignment="true" applyBorder="false" applyFill="false" applyFont="true" applyNumberFormat="true" applyProtection="false" borderId="469" fillId="0" fontId="4" numFmtId="325" xfId="0">
      <alignment horizontal="right" vertical="center"/>
    </xf>
    <xf applyAlignment="true" applyBorder="false" applyFill="false" applyFont="true" applyNumberFormat="false" applyProtection="false" borderId="469" fillId="0" fontId="4" numFmtId="0" xfId="0">
      <alignment horizontal="right" vertical="center"/>
    </xf>
    <xf applyAlignment="true" applyBorder="false" applyFill="false" applyFont="true" applyNumberFormat="false" applyProtection="false" borderId="469" fillId="0" fontId="4" numFmtId="0" xfId="0">
      <alignment horizontal="right" vertical="center"/>
    </xf>
    <xf applyAlignment="true" applyBorder="false" applyFill="true" applyFont="true" applyNumberFormat="true" applyProtection="false" borderId="459" fillId="139" fontId="4" numFmtId="325" xfId="0">
      <alignment horizontal="right" vertical="center"/>
    </xf>
    <xf applyAlignment="true" applyBorder="false" applyFill="true" applyFont="true" applyNumberFormat="true" applyProtection="false" borderId="459" fillId="141" fontId="4" numFmtId="325" xfId="0">
      <alignment vertical="center"/>
    </xf>
    <xf applyAlignment="true" applyBorder="false" applyFill="true" applyFont="true" applyNumberFormat="false" applyProtection="false" borderId="459" fillId="141" fontId="4" numFmtId="0" xfId="0">
      <alignment horizontal="center" vertical="center"/>
    </xf>
    <xf applyAlignment="true" applyBorder="false" applyFill="true" applyFont="true" applyNumberFormat="true" applyProtection="false" borderId="459" fillId="139" fontId="4" numFmtId="326" xfId="0">
      <alignment vertical="center"/>
    </xf>
    <xf applyAlignment="true" applyBorder="false" applyFill="true" applyFont="true" applyNumberFormat="true" applyProtection="false" borderId="467" fillId="139" fontId="4" numFmtId="326" xfId="0">
      <alignment vertical="center"/>
    </xf>
    <xf applyAlignment="true" applyBorder="false" applyFill="true" applyFont="true" applyNumberFormat="true" applyProtection="false" borderId="460" fillId="139" fontId="4" numFmtId="331" xfId="0">
      <alignment vertical="center"/>
    </xf>
    <xf applyAlignment="true" applyBorder="false" applyFill="false" applyFont="true" applyNumberFormat="true" applyProtection="false" borderId="465" fillId="0" fontId="4" numFmtId="330" xfId="0">
      <alignment horizontal="right" vertical="center"/>
    </xf>
    <xf applyAlignment="true" applyBorder="false" applyFill="false" applyFont="true" applyNumberFormat="false" applyProtection="false" borderId="460" fillId="0" fontId="4" numFmtId="0" xfId="0">
      <alignment horizontal="right" vertical="center"/>
    </xf>
    <xf applyAlignment="true" applyBorder="false" applyFill="false" applyFont="true" applyNumberFormat="true" applyProtection="false" borderId="460" fillId="0" fontId="4" numFmtId="330" xfId="0">
      <alignment horizontal="right" vertical="center"/>
    </xf>
    <xf applyAlignment="true" applyBorder="false" applyFill="false" applyFont="true" applyNumberFormat="false" applyProtection="false" borderId="465" fillId="0" fontId="11" numFmtId="0" xfId="0">
      <alignment horizontal="center" vertical="center"/>
    </xf>
    <xf applyAlignment="true" applyBorder="false" applyFill="false" applyFont="true" applyNumberFormat="false" applyProtection="false" borderId="470" fillId="0" fontId="4" numFmtId="0" xfId="0">
      <alignment horizontal="center" vertical="center"/>
    </xf>
    <xf applyAlignment="true" applyBorder="false" applyFill="false" applyFont="true" applyNumberFormat="false" applyProtection="false" borderId="465" fillId="0" fontId="4" numFmtId="0" xfId="0">
      <alignment vertical="center"/>
    </xf>
    <xf applyAlignment="true" applyBorder="false" applyFill="false" applyFont="true" applyNumberFormat="true" applyProtection="false" borderId="460" fillId="0" fontId="4" numFmtId="327" xfId="0">
      <alignment vertical="center"/>
    </xf>
    <xf applyAlignment="true" applyBorder="false" applyFill="false" applyFont="true" applyNumberFormat="true" applyProtection="false" borderId="460" fillId="0" fontId="4" numFmtId="325" xfId="0">
      <alignment vertical="center"/>
    </xf>
    <xf applyAlignment="true" applyBorder="false" applyFill="false" applyFont="true" applyNumberFormat="true" applyProtection="false" borderId="460" fillId="0" fontId="4" numFmtId="328" xfId="0">
      <alignment vertical="center"/>
    </xf>
    <xf applyAlignment="true" applyBorder="false" applyFill="false" applyFont="true" applyNumberFormat="true" applyProtection="false" borderId="460" fillId="0" fontId="4" numFmtId="325" xfId="0">
      <alignment vertical="center"/>
    </xf>
    <xf applyAlignment="true" applyBorder="false" applyFill="false" applyFont="true" applyNumberFormat="true" applyProtection="false" borderId="460" fillId="0" fontId="4" numFmtId="325" xfId="0">
      <alignment horizontal="right" vertical="center"/>
    </xf>
    <xf applyAlignment="true" applyBorder="false" applyFill="false" applyFont="true" applyNumberFormat="false" applyProtection="false" borderId="460" fillId="0" fontId="4" numFmtId="0" xfId="0">
      <alignment horizontal="right" vertical="center"/>
    </xf>
    <xf applyAlignment="true" applyBorder="false" applyFill="false" applyFont="true" applyNumberFormat="false" applyProtection="false" borderId="460" fillId="0" fontId="4" numFmtId="0" xfId="0">
      <alignment horizontal="right" vertical="center"/>
    </xf>
    <xf applyAlignment="true" applyBorder="false" applyFill="true" applyFont="true" applyNumberFormat="true" applyProtection="false" borderId="460" fillId="139" fontId="4" numFmtId="325" xfId="0">
      <alignment horizontal="right" vertical="center"/>
    </xf>
    <xf applyAlignment="true" applyBorder="false" applyFill="true" applyFont="true" applyNumberFormat="true" applyProtection="false" borderId="460" fillId="141" fontId="4" numFmtId="325" xfId="0">
      <alignment vertical="center"/>
    </xf>
    <xf applyAlignment="true" applyBorder="false" applyFill="true" applyFont="true" applyNumberFormat="false" applyProtection="false" borderId="468" fillId="141" fontId="4" numFmtId="0" xfId="0">
      <alignment horizontal="center" vertical="center"/>
    </xf>
    <xf applyAlignment="true" applyBorder="false" applyFill="true" applyFont="true" applyNumberFormat="true" applyProtection="false" borderId="460" fillId="139" fontId="4" numFmtId="326" xfId="0">
      <alignment vertical="center"/>
    </xf>
    <xf applyAlignment="true" applyBorder="false" applyFill="true" applyFont="true" applyNumberFormat="true" applyProtection="false" borderId="466" fillId="139" fontId="4" numFmtId="33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32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462" fillId="143" fontId="5" numFmtId="0" xfId="0">
      <alignment horizontal="center" vertical="center"/>
    </xf>
    <xf applyAlignment="true" applyBorder="false" applyFill="true" applyFont="true" applyNumberFormat="true" applyProtection="false" borderId="453" fillId="143" fontId="4" numFmtId="332" xfId="0">
      <alignment horizontal="right" vertical="center"/>
    </xf>
    <xf applyAlignment="true" applyBorder="false" applyFill="true" applyFont="true" applyNumberFormat="true" applyProtection="false" borderId="462" fillId="143" fontId="5" numFmtId="32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330" xfId="0">
      <alignment horizontal="right" vertical="center"/>
    </xf>
    <xf applyAlignment="true" applyBorder="false" applyFill="true" applyFont="true" applyNumberFormat="false" applyProtection="false" borderId="453" fillId="143" fontId="4" numFmtId="0" xfId="0">
      <alignment horizontal="center" vertical="center"/>
    </xf>
    <xf applyAlignment="true" applyBorder="false" applyFill="true" applyFont="true" applyNumberFormat="true" applyProtection="false" borderId="453" fillId="143" fontId="4" numFmtId="326" xfId="0">
      <alignment horizontal="right" vertical="center"/>
    </xf>
    <xf applyAlignment="true" applyBorder="false" applyFill="true" applyFont="true" applyNumberFormat="true" applyProtection="false" borderId="0" fillId="139" fontId="4" numFmtId="326" xfId="0">
      <alignment vertical="center"/>
    </xf>
    <xf applyAlignment="true" applyBorder="false" applyFill="true" applyFont="true" applyNumberFormat="true" applyProtection="false" borderId="453" fillId="143" fontId="4" numFmtId="331" xfId="0">
      <alignment horizontal="right" vertical="center"/>
    </xf>
    <xf applyAlignment="true" applyBorder="false" applyFill="false" applyFont="true" applyNumberFormat="true" applyProtection="false" borderId="0" fillId="0" fontId="4" numFmtId="326" xfId="0">
      <alignment horizontal="right" vertical="center"/>
    </xf>
    <xf applyAlignment="true" applyBorder="false" applyFill="true" applyFont="true" applyNumberFormat="false" applyProtection="false" borderId="453" fillId="138" fontId="6" numFmtId="0" xfId="0">
      <alignment horizontal="center" vertical="center"/>
    </xf>
    <xf applyAlignment="true" applyBorder="false" applyFill="true" applyFont="true" applyNumberFormat="true" applyProtection="false" borderId="453" fillId="138" fontId="6" numFmtId="324" xfId="0">
      <alignment horizontal="center" vertical="center"/>
    </xf>
    <xf applyAlignment="true" applyBorder="false" applyFill="true" applyFont="true" applyNumberFormat="true" applyProtection="false" borderId="453" fillId="138" fontId="6" numFmtId="325" xfId="0">
      <alignment horizontal="center" vertical="center" wrapText="true"/>
    </xf>
    <xf applyAlignment="true" applyBorder="false" applyFill="true" applyFont="true" applyNumberFormat="false" applyProtection="false" borderId="0" fillId="138" fontId="6" numFmtId="0" xfId="0">
      <alignment horizontal="center" vertical="center"/>
    </xf>
    <xf applyAlignment="true" applyBorder="false" applyFill="true" applyFont="true" applyNumberFormat="true" applyProtection="false" borderId="458" fillId="138" fontId="6" numFmtId="325" xfId="0">
      <alignment horizontal="center" vertical="center"/>
    </xf>
    <xf applyAlignment="true" applyBorder="false" applyFill="true" applyFont="true" applyNumberFormat="true" applyProtection="false" borderId="453" fillId="138" fontId="6" numFmtId="326" xfId="0">
      <alignment horizontal="center" vertical="center" wrapText="true"/>
    </xf>
    <xf applyAlignment="true" applyBorder="false" applyFill="true" applyFont="true" applyNumberFormat="false" applyProtection="false" borderId="459" fillId="138" fontId="6" numFmtId="0" xfId="0">
      <alignment horizontal="center" vertical="center"/>
    </xf>
    <xf applyAlignment="true" applyBorder="false" applyFill="true" applyFont="true" applyNumberFormat="true" applyProtection="false" borderId="459" fillId="138" fontId="6" numFmtId="324" xfId="0">
      <alignment horizontal="center" vertical="center"/>
    </xf>
    <xf applyAlignment="true" applyBorder="false" applyFill="true" applyFont="true" applyNumberFormat="true" applyProtection="false" borderId="459" fillId="138" fontId="6" numFmtId="325" xfId="0">
      <alignment horizontal="center" vertical="center" wrapText="true"/>
    </xf>
    <xf applyAlignment="true" applyBorder="false" applyFill="true" applyFont="true" applyNumberFormat="true" applyProtection="false" borderId="459" fillId="138" fontId="2" numFmtId="325" xfId="0">
      <alignment horizontal="center" vertical="center" wrapText="true"/>
    </xf>
    <xf applyAlignment="true" applyBorder="false" applyFill="false" applyFont="true" applyNumberFormat="false" applyProtection="false" borderId="457" fillId="0" fontId="4" numFmtId="0" xfId="0">
      <alignment horizontal="center" vertical="center"/>
    </xf>
    <xf applyAlignment="true" applyBorder="false" applyFill="false" applyFont="true" applyNumberFormat="false" applyProtection="false" borderId="460" fillId="0" fontId="4" numFmtId="0" xfId="0">
      <alignment vertical="center"/>
    </xf>
    <xf applyAlignment="true" applyBorder="false" applyFill="false" applyFont="true" applyNumberFormat="false" applyProtection="false" borderId="458" fillId="0" fontId="4" numFmtId="0" xfId="0">
      <alignment vertical="center"/>
    </xf>
    <xf applyAlignment="true" applyBorder="false" applyFill="false" applyFont="true" applyNumberFormat="false" applyProtection="false" borderId="471" fillId="0" fontId="4" numFmtId="0" xfId="0">
      <alignment horizontal="center" vertical="bottom"/>
    </xf>
    <xf applyAlignment="true" applyBorder="false" applyFill="false" applyFont="true" applyNumberFormat="false" applyProtection="false" borderId="457" fillId="0" fontId="4" numFmtId="0" xfId="0">
      <alignment horizontal="right" vertical="center"/>
    </xf>
    <xf applyAlignment="true" applyBorder="false" applyFill="false" applyFont="true" applyNumberFormat="true" applyProtection="false" borderId="460" fillId="0" fontId="7" numFmtId="328" xfId="0">
      <alignment horizontal="center" vertical="center"/>
    </xf>
    <xf applyAlignment="true" applyBorder="false" applyFill="false" applyFont="true" applyNumberFormat="false" applyProtection="false" borderId="457" fillId="0" fontId="4" numFmtId="0" xfId="0">
      <alignment vertical="center"/>
    </xf>
    <xf applyAlignment="true" applyBorder="false" applyFill="false" applyFont="true" applyNumberFormat="true" applyProtection="false" borderId="460" fillId="0" fontId="4" numFmtId="326" xfId="0">
      <alignment vertical="center"/>
    </xf>
    <xf applyAlignment="true" applyBorder="false" applyFill="false" applyFont="true" applyNumberFormat="true" applyProtection="false" borderId="472" fillId="0" fontId="4" numFmtId="328" xfId="0">
      <alignment vertical="center" wrapText="true"/>
    </xf>
    <xf applyAlignment="true" applyBorder="false" applyFill="false" applyFont="true" applyNumberFormat="true" applyProtection="false" borderId="453" fillId="0" fontId="4" numFmtId="325" xfId="0">
      <alignment horizontal="right" vertical="center"/>
    </xf>
    <xf applyAlignment="true" applyBorder="false" applyFill="true" applyFont="true" applyNumberFormat="true" applyProtection="false" borderId="453" fillId="139" fontId="4" numFmtId="326" xfId="0">
      <alignment horizontal="right" vertical="center"/>
    </xf>
    <xf applyAlignment="true" applyBorder="false" applyFill="true" applyFont="true" applyNumberFormat="true" applyProtection="false" borderId="457" fillId="139" fontId="4" numFmtId="326" xfId="0">
      <alignment horizontal="right" vertical="center"/>
    </xf>
    <xf applyAlignment="true" applyBorder="false" applyFill="false" applyFont="true" applyNumberFormat="true" applyProtection="false" borderId="460" fillId="0" fontId="4" numFmtId="330" xfId="0">
      <alignment vertical="center"/>
    </xf>
    <xf applyAlignment="true" applyBorder="false" applyFill="false" applyFont="true" applyNumberFormat="true" applyProtection="false" borderId="458" fillId="0" fontId="4" numFmtId="330" xfId="0">
      <alignment vertical="center"/>
    </xf>
    <xf applyAlignment="true" applyBorder="false" applyFill="false" applyFont="true" applyNumberFormat="false" applyProtection="false" borderId="457" fillId="0" fontId="4" numFmtId="0" xfId="0">
      <alignment vertical="center"/>
    </xf>
    <xf applyAlignment="true" applyBorder="false" applyFill="false" applyFont="true" applyNumberFormat="true" applyProtection="false" borderId="460" fillId="0" fontId="4" numFmtId="330" xfId="0">
      <alignment vertical="center"/>
    </xf>
    <xf applyAlignment="true" applyBorder="false" applyFill="false" applyFont="true" applyNumberFormat="true" applyProtection="false" borderId="458" fillId="0" fontId="4" numFmtId="329" xfId="0">
      <alignment vertical="center"/>
    </xf>
    <xf applyAlignment="true" applyBorder="false" applyFill="false" applyFont="true" applyNumberFormat="true" applyProtection="false" borderId="453" fillId="0" fontId="4" numFmtId="329" xfId="0">
      <alignment vertical="center"/>
    </xf>
    <xf applyAlignment="true" applyBorder="false" applyFill="true" applyFont="true" applyNumberFormat="true" applyProtection="false" borderId="472" fillId="144" fontId="4" numFmtId="328" xfId="0">
      <alignment vertical="center" wrapText="true"/>
    </xf>
    <xf applyAlignment="true" applyBorder="false" applyFill="false" applyFont="true" applyNumberFormat="false" applyProtection="false" borderId="458" fillId="0" fontId="4" numFmtId="0" xfId="0">
      <alignment vertical="center"/>
    </xf>
    <xf applyAlignment="true" applyBorder="false" applyFill="false" applyFont="true" applyNumberFormat="false" applyProtection="false" borderId="459" fillId="0" fontId="4" numFmtId="0" xfId="0">
      <alignment horizontal="center" vertical="center"/>
    </xf>
    <xf applyAlignment="true" applyBorder="false" applyFill="false" applyFont="true" applyNumberFormat="false" applyProtection="false" borderId="462" fillId="0" fontId="4" numFmtId="0" xfId="0">
      <alignment horizontal="center" vertical="center"/>
    </xf>
    <xf applyAlignment="true" applyBorder="false" applyFill="false" applyFont="true" applyNumberFormat="true" applyProtection="false" borderId="453" fillId="0" fontId="4" numFmtId="325" xfId="0">
      <alignment vertical="center"/>
    </xf>
    <xf applyAlignment="true" applyBorder="false" applyFill="false" applyFont="true" applyNumberFormat="false" applyProtection="false" borderId="453" fillId="0" fontId="4" numFmtId="0" xfId="0">
      <alignment horizontal="center" vertical="center"/>
    </xf>
    <xf applyAlignment="true" applyBorder="false" applyFill="false" applyFont="true" applyNumberFormat="false" applyProtection="false" borderId="460" fillId="0" fontId="4" numFmtId="0" xfId="0">
      <alignment horizontal="center" vertical="center"/>
    </xf>
    <xf applyAlignment="true" applyBorder="false" applyFill="false" applyFont="true" applyNumberFormat="true" applyProtection="false" borderId="472" fillId="0" fontId="4" numFmtId="328" xfId="0">
      <alignment vertical="center" wrapText="true"/>
    </xf>
    <xf applyAlignment="true" applyBorder="false" applyFill="false" applyFont="true" applyNumberFormat="false" applyProtection="false" borderId="467" fillId="0" fontId="4" numFmtId="0" xfId="0">
      <alignment horizontal="center" vertical="center"/>
    </xf>
    <xf applyAlignment="true" applyBorder="false" applyFill="false" applyFont="true" applyNumberFormat="false" applyProtection="false" borderId="468" fillId="0" fontId="4" numFmtId="0" xfId="0">
      <alignment vertical="center"/>
    </xf>
    <xf applyAlignment="true" applyBorder="false" applyFill="false" applyFont="true" applyNumberFormat="false" applyProtection="false" borderId="473" fillId="0" fontId="4" numFmtId="0" xfId="0">
      <alignment horizontal="right" vertical="center"/>
    </xf>
    <xf applyAlignment="true" applyBorder="false" applyFill="false" applyFont="true" applyNumberFormat="false" applyProtection="false" borderId="467" fillId="0" fontId="4" numFmtId="0" xfId="0">
      <alignment vertical="center"/>
    </xf>
    <xf applyAlignment="true" applyBorder="false" applyFill="false" applyFont="true" applyNumberFormat="false" applyProtection="false" borderId="474" fillId="0" fontId="4" numFmtId="0" xfId="0">
      <alignment horizontal="center" vertical="center"/>
    </xf>
    <xf applyAlignment="true" applyBorder="false" applyFill="false" applyFont="true" applyNumberFormat="false" applyProtection="false" borderId="475" fillId="0" fontId="4" numFmtId="0" xfId="0">
      <alignment vertical="center"/>
    </xf>
    <xf applyAlignment="true" applyBorder="false" applyFill="false" applyFont="true" applyNumberFormat="false" applyProtection="false" borderId="468" fillId="0" fontId="4" numFmtId="0" xfId="0">
      <alignment vertical="center"/>
    </xf>
    <xf applyAlignment="true" applyBorder="false" applyFill="false" applyFont="true" applyNumberFormat="false" applyProtection="false" borderId="459" fillId="0" fontId="4" numFmtId="0" xfId="0">
      <alignment vertical="center"/>
    </xf>
    <xf applyAlignment="true" applyBorder="false" applyFill="false" applyFont="true" applyNumberFormat="true" applyProtection="false" borderId="459" fillId="0" fontId="4" numFmtId="330" xfId="0">
      <alignment vertical="center"/>
    </xf>
    <xf applyAlignment="true" applyBorder="false" applyFill="false" applyFont="true" applyNumberFormat="false" applyProtection="false" borderId="460" fillId="0" fontId="4" numFmtId="0" xfId="0">
      <alignment horizontal="center" vertical="center"/>
    </xf>
    <xf applyAlignment="true" applyBorder="false" applyFill="false" applyFont="true" applyNumberFormat="false" applyProtection="false" borderId="458" fillId="0" fontId="4" numFmtId="0" xfId="0">
      <alignment horizontal="right" vertical="center"/>
    </xf>
    <xf applyAlignment="true" applyBorder="false" applyFill="false" applyFont="true" applyNumberFormat="true" applyProtection="false" borderId="462" fillId="0" fontId="4" numFmtId="325" xfId="0">
      <alignment horizontal="right" vertical="center"/>
    </xf>
    <xf applyAlignment="true" applyBorder="false" applyFill="true" applyFont="true" applyNumberFormat="true" applyProtection="false" borderId="468" fillId="141" fontId="4" numFmtId="325" xfId="0">
      <alignment vertical="center"/>
    </xf>
    <xf applyAlignment="true" applyBorder="false" applyFill="false" applyFont="true" applyNumberFormat="false" applyProtection="false" borderId="458" fillId="0" fontId="4" numFmtId="0" xfId="0">
      <alignment horizontal="right" vertical="center"/>
    </xf>
    <xf applyAlignment="true" applyBorder="false" applyFill="false" applyFont="true" applyNumberFormat="false" applyProtection="false" borderId="453" fillId="0" fontId="4" numFmtId="0" xfId="0">
      <alignment horizontal="right" vertical="center"/>
    </xf>
    <xf applyAlignment="true" applyBorder="false" applyFill="true" applyFont="true" applyNumberFormat="true" applyProtection="false" borderId="468" fillId="142" fontId="4" numFmtId="325" xfId="0">
      <alignment vertical="center"/>
    </xf>
    <xf applyAlignment="true" applyBorder="false" applyFill="false" applyFont="true" applyNumberFormat="false" applyProtection="false" borderId="468" fillId="0" fontId="4" numFmtId="0" xfId="0">
      <alignment horizontal="right" vertical="center"/>
    </xf>
    <xf applyAlignment="true" applyBorder="false" applyFill="false" applyFont="true" applyNumberFormat="false" applyProtection="false" borderId="459" fillId="0" fontId="4" numFmtId="0" xfId="0">
      <alignment horizontal="right" vertical="center"/>
    </xf>
    <xf applyAlignment="true" applyBorder="false" applyFill="false" applyFont="true" applyNumberFormat="true" applyProtection="false" borderId="459" fillId="0" fontId="4" numFmtId="325" xfId="0">
      <alignment horizontal="right" vertical="center"/>
    </xf>
    <xf applyAlignment="true" applyBorder="false" applyFill="false" applyFont="true" applyNumberFormat="true" applyProtection="false" borderId="458" fillId="0" fontId="4" numFmtId="328" xfId="0">
      <alignment vertical="center"/>
    </xf>
    <xf applyAlignment="true" applyBorder="false" applyFill="false" applyFont="true" applyNumberFormat="false" applyProtection="false" borderId="465" fillId="0" fontId="4" numFmtId="0" xfId="0">
      <alignment horizontal="center" vertical="center" wrapText="true"/>
    </xf>
    <xf applyAlignment="true" applyBorder="false" applyFill="false" applyFont="true" applyNumberFormat="false" applyProtection="false" borderId="460" fillId="0" fontId="4" numFmtId="0" xfId="0">
      <alignment horizontal="center" vertical="center" wrapText="true"/>
    </xf>
    <xf applyAlignment="true" applyBorder="false" applyFill="false" applyFont="true" applyNumberFormat="true" applyProtection="false" borderId="466" fillId="0" fontId="4" numFmtId="325" xfId="0">
      <alignment vertical="center"/>
    </xf>
    <xf applyAlignment="true" applyBorder="false" applyFill="false" applyFont="true" applyNumberFormat="false" applyProtection="false" borderId="466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330" xfId="0">
      <alignment vertical="center"/>
    </xf>
    <xf applyAlignment="true" applyBorder="false" applyFill="false" applyFont="true" applyNumberFormat="false" applyProtection="false" borderId="469" fillId="0" fontId="4" numFmtId="0" xfId="0">
      <alignment horizontal="center" vertical="center"/>
    </xf>
    <xf applyAlignment="true" applyBorder="false" applyFill="false" applyFont="true" applyNumberFormat="false" applyProtection="false" borderId="469" fillId="0" fontId="4" numFmtId="0" xfId="0">
      <alignment horizontal="center" vertical="center"/>
    </xf>
    <xf applyAlignment="true" applyBorder="false" applyFill="false" applyFont="true" applyNumberFormat="false" applyProtection="false" borderId="476" fillId="0" fontId="4" numFmtId="0" xfId="0">
      <alignment horizontal="center" vertical="center" wrapText="true"/>
    </xf>
    <xf applyAlignment="true" applyBorder="false" applyFill="false" applyFont="true" applyNumberFormat="false" applyProtection="false" borderId="476" fillId="0" fontId="4" numFmtId="0" xfId="0">
      <alignment vertical="center"/>
    </xf>
    <xf applyAlignment="true" applyBorder="false" applyFill="false" applyFont="true" applyNumberFormat="true" applyProtection="false" borderId="460" fillId="0" fontId="7" numFmtId="326" xfId="0">
      <alignment horizontal="center" vertical="center"/>
    </xf>
    <xf applyAlignment="true" applyBorder="false" applyFill="false" applyFont="true" applyNumberFormat="true" applyProtection="false" borderId="477" fillId="0" fontId="4" numFmtId="325" xfId="0">
      <alignment vertical="center"/>
    </xf>
    <xf applyAlignment="true" applyBorder="false" applyFill="false" applyFont="true" applyNumberFormat="false" applyProtection="false" borderId="477" fillId="0" fontId="4" numFmtId="0" xfId="0">
      <alignment horizontal="right" vertical="center"/>
    </xf>
    <xf applyAlignment="true" applyBorder="false" applyFill="false" applyFont="true" applyNumberFormat="false" applyProtection="false" borderId="469" fillId="0" fontId="4" numFmtId="0" xfId="0">
      <alignment horizontal="right" vertical="center"/>
    </xf>
    <xf applyAlignment="true" applyBorder="false" applyFill="false" applyFont="true" applyNumberFormat="true" applyProtection="false" borderId="459" fillId="0" fontId="4" numFmtId="328" xfId="0">
      <alignment vertical="center"/>
    </xf>
    <xf applyAlignment="true" applyBorder="false" applyFill="false" applyFont="true" applyNumberFormat="false" applyProtection="false" borderId="478" fillId="0" fontId="4" numFmtId="0" xfId="0">
      <alignment horizontal="center" vertical="center"/>
    </xf>
    <xf applyAlignment="true" applyBorder="false" applyFill="false" applyFont="true" applyNumberFormat="false" applyProtection="false" borderId="460" fillId="0" fontId="11" numFmtId="0" xfId="0">
      <alignment vertical="bottom"/>
    </xf>
    <xf applyAlignment="true" applyBorder="false" applyFill="false" applyFont="true" applyNumberFormat="true" applyProtection="false" borderId="465" fillId="0" fontId="4" numFmtId="330" xfId="0">
      <alignment vertical="center"/>
    </xf>
    <xf applyAlignment="true" applyBorder="false" applyFill="false" applyFont="true" applyNumberFormat="false" applyProtection="false" borderId="460" fillId="0" fontId="4" numFmtId="0" xfId="0">
      <alignment vertical="center"/>
    </xf>
    <xf applyAlignment="true" applyBorder="false" applyFill="false" applyFont="true" applyNumberFormat="true" applyProtection="false" borderId="465" fillId="0" fontId="4" numFmtId="330" xfId="0">
      <alignment vertical="center"/>
    </xf>
    <xf applyAlignment="true" applyBorder="false" applyFill="true" applyFont="true" applyNumberFormat="false" applyProtection="false" borderId="459" fillId="142" fontId="4" numFmtId="0" xfId="0">
      <alignment horizontal="center" vertical="center"/>
    </xf>
    <xf applyAlignment="true" applyBorder="false" applyFill="true" applyFont="true" applyNumberFormat="true" applyProtection="false" borderId="459" fillId="139" fontId="4" numFmtId="326" xfId="0">
      <alignment horizontal="right" vertical="center"/>
    </xf>
    <xf applyAlignment="true" applyBorder="false" applyFill="true" applyFont="true" applyNumberFormat="true" applyProtection="false" borderId="467" fillId="139" fontId="4" numFmtId="326" xfId="0">
      <alignment horizontal="right" vertical="center"/>
    </xf>
    <xf applyAlignment="true" applyBorder="false" applyFill="false" applyFont="true" applyNumberFormat="true" applyProtection="false" borderId="460" fillId="0" fontId="4" numFmtId="328" xfId="0">
      <alignment vertical="center"/>
    </xf>
    <xf applyAlignment="true" applyBorder="false" applyFill="false" applyFont="true" applyNumberFormat="false" applyProtection="false" borderId="465" fillId="0" fontId="4" numFmtId="0" xfId="0">
      <alignment vertical="center"/>
    </xf>
    <xf applyAlignment="true" applyBorder="false" applyFill="false" applyFont="true" applyNumberFormat="true" applyProtection="false" borderId="0" fillId="0" fontId="4" numFmtId="328" xfId="0">
      <alignment horizontal="center" vertical="bottom"/>
    </xf>
    <xf applyAlignment="true" applyBorder="false" applyFill="false" applyFont="true" applyNumberFormat="true" applyProtection="false" borderId="0" fillId="0" fontId="4" numFmtId="325" xfId="0">
      <alignment vertical="center"/>
    </xf>
    <xf applyAlignment="true" applyBorder="false" applyFill="false" applyFont="true" applyNumberFormat="true" applyProtection="false" borderId="0" fillId="0" fontId="4" numFmtId="325" xfId="0">
      <alignment vertical="center"/>
    </xf>
    <xf applyAlignment="true" applyBorder="false" applyFill="false" applyFont="true" applyNumberFormat="true" applyProtection="false" borderId="0" fillId="0" fontId="4" numFmtId="328" xfId="0">
      <alignment vertical="center"/>
    </xf>
    <xf applyAlignment="true" applyBorder="false" applyFill="true" applyFont="true" applyNumberFormat="false" applyProtection="false" borderId="460" fillId="143" fontId="5" numFmtId="0" xfId="0">
      <alignment horizontal="center" vertical="center"/>
    </xf>
    <xf applyAlignment="true" applyBorder="false" applyFill="true" applyFont="true" applyNumberFormat="true" applyProtection="false" borderId="460" fillId="143" fontId="4" numFmtId="332" xfId="0">
      <alignment vertical="center"/>
    </xf>
    <xf applyAlignment="true" applyBorder="false" applyFill="true" applyFont="true" applyNumberFormat="true" applyProtection="false" borderId="460" fillId="143" fontId="4" numFmtId="326" xfId="0">
      <alignment vertical="center"/>
    </xf>
    <xf applyAlignment="true" applyBorder="false" applyFill="true" applyFont="true" applyNumberFormat="false" applyProtection="false" borderId="0" fillId="145" fontId="6" numFmtId="0" xfId="0">
      <alignment horizontal="center" vertical="center"/>
    </xf>
    <xf applyAlignment="true" applyBorder="false" applyFill="true" applyFont="true" applyNumberFormat="false" applyProtection="false" borderId="460" fillId="143" fontId="4" numFmtId="0" xfId="0">
      <alignment horizontal="center" vertical="center"/>
    </xf>
    <xf applyAlignment="true" applyBorder="false" applyFill="true" applyFont="true" applyNumberFormat="false" applyProtection="false" borderId="453" fillId="145" fontId="6" numFmtId="0" xfId="0">
      <alignment horizontal="center" vertical="center"/>
    </xf>
    <xf applyAlignment="true" applyBorder="false" applyFill="true" applyFont="true" applyNumberFormat="false" applyProtection="false" borderId="457" fillId="145" fontId="6" numFmtId="0" xfId="0">
      <alignment horizontal="center" vertical="center"/>
    </xf>
    <xf applyAlignment="true" applyBorder="false" applyFill="true" applyFont="true" applyNumberFormat="false" applyProtection="false" borderId="460" fillId="145" fontId="6" numFmtId="0" xfId="0">
      <alignment vertical="center"/>
    </xf>
    <xf applyAlignment="true" applyBorder="false" applyFill="true" applyFont="true" applyNumberFormat="false" applyProtection="false" borderId="459" fillId="145" fontId="6" numFmtId="0" xfId="0">
      <alignment horizontal="center" vertical="center"/>
    </xf>
    <xf applyAlignment="true" applyBorder="false" applyFill="true" applyFont="true" applyNumberFormat="false" applyProtection="false" borderId="460" fillId="145" fontId="6" numFmtId="0" xfId="0">
      <alignment vertical="center"/>
    </xf>
    <xf applyAlignment="true" applyBorder="false" applyFill="true" applyFont="true" applyNumberFormat="true" applyProtection="false" borderId="460" fillId="143" fontId="4" numFmtId="332" xfId="0">
      <alignment horizontal="right" vertical="center"/>
    </xf>
    <xf applyAlignment="true" applyBorder="false" applyFill="true" applyFont="true" applyNumberFormat="true" applyProtection="false" borderId="460" fillId="143" fontId="4" numFmtId="326" xfId="0">
      <alignment horizontal="right" vertical="center"/>
    </xf>
    <xf applyAlignment="true" applyBorder="false" applyFill="false" applyFont="true" applyNumberFormat="false" applyProtection="false" borderId="458" fillId="0" fontId="4" numFmtId="0" xfId="0">
      <alignment horizontal="center" vertical="center"/>
    </xf>
    <xf applyAlignment="true" applyBorder="false" applyFill="false" applyFont="true" applyNumberFormat="false" applyProtection="false" borderId="453" fillId="0" fontId="4" numFmtId="0" xfId="0">
      <alignment horizontal="center" vertical="center"/>
    </xf>
    <xf applyAlignment="true" applyBorder="false" applyFill="false" applyFont="true" applyNumberFormat="false" applyProtection="false" borderId="460" fillId="0" fontId="4" numFmtId="0" xfId="0">
      <alignment vertical="center" wrapText="true"/>
    </xf>
    <xf applyAlignment="true" applyBorder="false" applyFill="true" applyFont="true" applyNumberFormat="true" applyProtection="false" borderId="460" fillId="146" fontId="4" numFmtId="332" xfId="0">
      <alignment vertical="center"/>
    </xf>
    <xf applyAlignment="true" applyBorder="false" applyFill="true" applyFont="true" applyNumberFormat="true" applyProtection="false" borderId="460" fillId="146" fontId="4" numFmtId="326" xfId="0">
      <alignment vertical="center"/>
    </xf>
    <xf applyAlignment="true" applyBorder="false" applyFill="false" applyFont="true" applyNumberFormat="false" applyProtection="false" borderId="468" fillId="0" fontId="4" numFmtId="0" xfId="0">
      <alignment horizontal="center" vertical="center"/>
    </xf>
    <xf applyAlignment="true" applyBorder="false" applyFill="false" applyFont="true" applyNumberFormat="false" applyProtection="false" borderId="459" fillId="0" fontId="4" numFmtId="0" xfId="0">
      <alignment horizontal="center" vertical="center"/>
    </xf>
    <xf applyAlignment="true" applyBorder="false" applyFill="false" applyFont="true" applyNumberFormat="false" applyProtection="false" borderId="465" fillId="0" fontId="4" numFmtId="0" xfId="0">
      <alignment horizontal="center" vertical="center"/>
    </xf>
    <xf applyAlignment="true" applyBorder="false" applyFill="true" applyFont="true" applyNumberFormat="true" applyProtection="false" borderId="457" fillId="138" fontId="6" numFmtId="326" xfId="0">
      <alignment horizontal="center" vertical="center" wrapText="true"/>
    </xf>
    <xf applyAlignment="true" applyBorder="false" applyFill="true" applyFont="true" applyNumberFormat="true" applyProtection="false" borderId="460" fillId="138" fontId="6" numFmtId="326" xfId="0">
      <alignment horizontal="center" vertical="center" wrapText="true"/>
    </xf>
    <xf applyAlignment="true" applyBorder="false" applyFill="true" applyFont="true" applyNumberFormat="false" applyProtection="false" borderId="459" fillId="138" fontId="6" numFmtId="0" xfId="0">
      <alignment horizontal="center" vertical="center" wrapText="true"/>
    </xf>
    <xf applyAlignment="true" applyBorder="false" applyFill="false" applyFont="true" applyNumberFormat="false" applyProtection="false" borderId="479" fillId="0" fontId="4" numFmtId="0" xfId="0">
      <alignment horizontal="center" vertical="bottom"/>
    </xf>
    <xf applyAlignment="true" applyBorder="false" applyFill="false" applyFont="true" applyNumberFormat="false" applyProtection="false" borderId="469" fillId="0" fontId="4" numFmtId="0" xfId="0">
      <alignment horizontal="center" vertical="bottom"/>
    </xf>
    <xf applyAlignment="true" applyBorder="false" applyFill="false" applyFont="true" applyNumberFormat="false" applyProtection="false" borderId="477" fillId="0" fontId="4" numFmtId="0" xfId="0">
      <alignment horizontal="right" vertical="center"/>
    </xf>
    <xf applyAlignment="true" applyBorder="false" applyFill="false" applyFont="true" applyNumberFormat="false" applyProtection="false" borderId="461" fillId="0" fontId="4" numFmtId="0" xfId="0">
      <alignment horizontal="right" vertical="center"/>
    </xf>
    <xf applyAlignment="true" applyBorder="false" applyFill="false" applyFont="true" applyNumberFormat="false" applyProtection="false" borderId="456" fillId="0" fontId="7" numFmtId="0" xfId="0">
      <alignment horizontal="center" vertical="center"/>
    </xf>
    <xf applyAlignment="true" applyBorder="false" applyFill="false" applyFont="true" applyNumberFormat="true" applyProtection="false" borderId="458" fillId="0" fontId="4" numFmtId="325" xfId="0">
      <alignment vertical="center"/>
    </xf>
    <xf applyAlignment="true" applyBorder="false" applyFill="false" applyFont="true" applyNumberFormat="true" applyProtection="false" borderId="453" fillId="0" fontId="4" numFmtId="333" xfId="0">
      <alignment vertical="center"/>
    </xf>
    <xf applyAlignment="true" applyBorder="false" applyFill="false" applyFont="true" applyNumberFormat="true" applyProtection="false" borderId="0" fillId="0" fontId="11" numFmtId="326" xfId="0">
      <alignment vertical="bottom"/>
    </xf>
    <xf applyAlignment="true" applyBorder="false" applyFill="true" applyFont="true" applyNumberFormat="true" applyProtection="false" borderId="453" fillId="147" fontId="4" numFmtId="325" xfId="0">
      <alignment vertical="center"/>
    </xf>
    <xf applyAlignment="true" applyBorder="false" applyFill="true" applyFont="true" applyNumberFormat="false" applyProtection="false" borderId="453" fillId="147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466" fillId="0" fontId="4" numFmtId="0" xfId="0">
      <alignment horizontal="right" vertical="center"/>
    </xf>
    <xf applyAlignment="true" applyBorder="false" applyFill="false" applyFont="true" applyNumberFormat="true" applyProtection="false" borderId="453" fillId="0" fontId="4" numFmtId="328" xfId="0">
      <alignment vertical="center"/>
    </xf>
    <xf applyAlignment="true" applyBorder="false" applyFill="false" applyFont="true" applyNumberFormat="false" applyProtection="false" borderId="457" fillId="0" fontId="4" numFmtId="0" xfId="0">
      <alignment horizontal="center" vertical="center"/>
    </xf>
    <xf applyAlignment="true" applyBorder="false" applyFill="true" applyFont="true" applyNumberFormat="false" applyProtection="false" borderId="0" fillId="144" fontId="4" numFmtId="0" xfId="0">
      <alignment horizontal="center" vertical="center" wrapText="true"/>
    </xf>
    <xf applyAlignment="true" applyBorder="false" applyFill="true" applyFont="true" applyNumberFormat="false" applyProtection="false" borderId="470" fillId="144" fontId="4" numFmtId="0" xfId="0">
      <alignment horizontal="center" vertical="center" wrapText="true"/>
    </xf>
    <xf applyAlignment="true" applyBorder="false" applyFill="false" applyFont="true" applyNumberFormat="false" applyProtection="false" borderId="480" fillId="0" fontId="4" numFmtId="0" xfId="0">
      <alignment horizontal="right" vertical="center"/>
    </xf>
    <xf applyAlignment="true" applyBorder="false" applyFill="false" applyFont="true" applyNumberFormat="false" applyProtection="false" borderId="470" fillId="0" fontId="4" numFmtId="0" xfId="0">
      <alignment horizontal="right" vertical="center"/>
    </xf>
    <xf applyAlignment="true" applyBorder="false" applyFill="false" applyFont="true" applyNumberFormat="false" applyProtection="false" borderId="461" fillId="0" fontId="4" numFmtId="0" xfId="0">
      <alignment vertical="center"/>
    </xf>
    <xf applyAlignment="true" applyBorder="false" applyFill="false" applyFont="true" applyNumberFormat="false" applyProtection="false" borderId="453" fillId="0" fontId="4" numFmtId="0" xfId="0">
      <alignment vertical="center"/>
    </xf>
    <xf applyAlignment="true" applyBorder="false" applyFill="false" applyFont="true" applyNumberFormat="false" applyProtection="false" borderId="460" fillId="0" fontId="7" numFmtId="0" xfId="0">
      <alignment vertical="center"/>
    </xf>
    <xf applyAlignment="true" applyBorder="false" applyFill="false" applyFont="true" applyNumberFormat="false" applyProtection="false" borderId="479" fillId="0" fontId="4" numFmtId="0" xfId="0">
      <alignment horizontal="center" vertical="center" wrapText="true"/>
    </xf>
    <xf applyAlignment="true" applyBorder="false" applyFill="false" applyFont="true" applyNumberFormat="false" applyProtection="false" borderId="466" fillId="0" fontId="4" numFmtId="0" xfId="0">
      <alignment horizontal="right" vertical="center"/>
    </xf>
    <xf applyAlignment="true" applyBorder="false" applyFill="false" applyFont="true" applyNumberFormat="true" applyProtection="false" borderId="453" fillId="0" fontId="4" numFmtId="324" xfId="0">
      <alignment vertical="center"/>
    </xf>
    <xf applyAlignment="true" applyBorder="false" applyFill="false" applyFont="true" applyNumberFormat="true" applyProtection="false" borderId="453" fillId="0" fontId="4" numFmtId="326" xfId="0">
      <alignment vertical="center"/>
    </xf>
    <xf applyAlignment="true" applyBorder="false" applyFill="false" applyFont="true" applyNumberFormat="false" applyProtection="false" borderId="473" fillId="0" fontId="4" numFmtId="0" xfId="0">
      <alignment vertical="center"/>
    </xf>
    <xf applyAlignment="true" applyBorder="false" applyFill="false" applyFont="true" applyNumberFormat="false" applyProtection="false" borderId="465" fillId="0" fontId="4" numFmtId="0" xfId="0">
      <alignment horizontal="center" vertical="center"/>
    </xf>
    <xf applyAlignment="true" applyBorder="false" applyFill="false" applyFont="true" applyNumberFormat="false" applyProtection="false" borderId="465" fillId="0" fontId="4" numFmtId="0" xfId="0">
      <alignment horizontal="right" vertical="center"/>
    </xf>
    <xf applyAlignment="true" applyBorder="false" applyFill="false" applyFont="true" applyNumberFormat="true" applyProtection="false" borderId="465" fillId="0" fontId="4" numFmtId="325" xfId="0">
      <alignment horizontal="right" vertical="center"/>
    </xf>
    <xf applyAlignment="true" applyBorder="false" applyFill="false" applyFont="true" applyNumberFormat="true" applyProtection="false" borderId="460" fillId="0" fontId="4" numFmtId="328" xfId="0">
      <alignment vertical="center"/>
    </xf>
    <xf applyAlignment="true" applyBorder="false" applyFill="true" applyFont="true" applyNumberFormat="false" applyProtection="false" borderId="469" fillId="141" fontId="4" numFmtId="0" xfId="0">
      <alignment horizontal="center" vertical="center"/>
    </xf>
    <xf applyAlignment="true" applyBorder="false" applyFill="true" applyFont="true" applyNumberFormat="true" applyProtection="false" borderId="469" fillId="139" fontId="4" numFmtId="326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481" fillId="148" fontId="2" numFmtId="0" xfId="0">
      <alignment horizontal="center" vertical="center"/>
    </xf>
    <xf applyAlignment="true" applyBorder="false" applyFill="true" applyFont="true" applyNumberFormat="false" applyProtection="false" borderId="481" fillId="148" fontId="2" numFmtId="0" xfId="0">
      <alignment horizontal="center" vertical="center"/>
    </xf>
    <xf applyAlignment="true" applyBorder="false" applyFill="true" applyFont="true" applyNumberFormat="false" applyProtection="false" borderId="481" fillId="148" fontId="2" numFmtId="0" xfId="0">
      <alignment horizontal="center" vertical="center" wrapText="true"/>
    </xf>
    <xf applyAlignment="true" applyBorder="false" applyFill="true" applyFont="true" applyNumberFormat="true" applyProtection="false" borderId="481" fillId="148" fontId="2" numFmtId="334" xfId="0">
      <alignment horizontal="center" vertical="center"/>
    </xf>
    <xf applyAlignment="true" applyBorder="false" applyFill="true" applyFont="true" applyNumberFormat="true" applyProtection="false" borderId="481" fillId="148" fontId="2" numFmtId="335" xfId="0">
      <alignment horizontal="center" vertical="center" wrapText="true"/>
    </xf>
    <xf applyAlignment="true" applyBorder="false" applyFill="true" applyFont="true" applyNumberFormat="false" applyProtection="false" borderId="481" fillId="148" fontId="6" numFmtId="0" xfId="0">
      <alignment horizontal="center" vertical="center"/>
    </xf>
    <xf applyAlignment="true" applyBorder="false" applyFill="true" applyFont="true" applyNumberFormat="false" applyProtection="false" borderId="482" fillId="148" fontId="6" numFmtId="0" xfId="0">
      <alignment horizontal="center" vertical="center"/>
    </xf>
    <xf applyAlignment="true" applyBorder="false" applyFill="true" applyFont="true" applyNumberFormat="true" applyProtection="false" borderId="481" fillId="148" fontId="2" numFmtId="335" xfId="0">
      <alignment horizontal="center" vertical="center"/>
    </xf>
    <xf applyAlignment="true" applyBorder="false" applyFill="true" applyFont="true" applyNumberFormat="false" applyProtection="false" borderId="481" fillId="148" fontId="6" numFmtId="0" xfId="0">
      <alignment horizontal="center" vertical="center" wrapText="true"/>
    </xf>
    <xf applyAlignment="true" applyBorder="false" applyFill="false" applyFont="true" applyNumberFormat="false" applyProtection="false" borderId="481" fillId="0" fontId="4" numFmtId="0" xfId="0">
      <alignment horizontal="center" vertical="center"/>
    </xf>
    <xf applyAlignment="true" applyBorder="false" applyFill="false" applyFont="true" applyNumberFormat="false" applyProtection="false" borderId="483" fillId="0" fontId="11" numFmtId="0" xfId="0">
      <alignment horizontal="center" vertical="bottom"/>
    </xf>
    <xf applyAlignment="true" applyBorder="false" applyFill="false" applyFont="true" applyNumberFormat="false" applyProtection="false" borderId="484" fillId="0" fontId="11" numFmtId="0" xfId="0">
      <alignment horizontal="center" vertical="center"/>
    </xf>
    <xf applyAlignment="true" applyBorder="false" applyFill="false" applyFont="true" applyNumberFormat="true" applyProtection="false" borderId="484" fillId="0" fontId="4" numFmtId="336" xfId="0">
      <alignment horizontal="center" vertical="center"/>
    </xf>
    <xf applyAlignment="true" applyBorder="false" applyFill="false" applyFont="true" applyNumberFormat="true" applyProtection="false" borderId="484" fillId="0" fontId="4" numFmtId="336" xfId="0">
      <alignment horizontal="center" vertical="center"/>
    </xf>
    <xf applyAlignment="true" applyBorder="false" applyFill="false" applyFont="true" applyNumberFormat="false" applyProtection="false" borderId="481" fillId="0" fontId="4" numFmtId="0" xfId="0">
      <alignment vertical="center"/>
    </xf>
    <xf applyAlignment="true" applyBorder="false" applyFill="false" applyFont="true" applyNumberFormat="true" applyProtection="false" borderId="481" fillId="0" fontId="4" numFmtId="337" xfId="0">
      <alignment vertical="center"/>
    </xf>
    <xf applyAlignment="true" applyBorder="false" applyFill="false" applyFont="true" applyNumberFormat="true" applyProtection="false" borderId="485" fillId="0" fontId="4" numFmtId="335" xfId="0">
      <alignment vertical="center"/>
    </xf>
    <xf applyAlignment="true" applyBorder="false" applyFill="false" applyFont="true" applyNumberFormat="true" applyProtection="false" borderId="481" fillId="0" fontId="4" numFmtId="338" xfId="0">
      <alignment vertical="center"/>
    </xf>
    <xf applyAlignment="true" applyBorder="false" applyFill="false" applyFont="true" applyNumberFormat="true" applyProtection="false" borderId="486" fillId="0" fontId="4" numFmtId="335" xfId="0">
      <alignment vertical="center"/>
    </xf>
    <xf applyAlignment="true" applyBorder="false" applyFill="true" applyFont="true" applyNumberFormat="true" applyProtection="false" borderId="481" fillId="149" fontId="4" numFmtId="335" xfId="0">
      <alignment horizontal="right" vertical="center"/>
    </xf>
    <xf applyAlignment="true" applyBorder="false" applyFill="true" applyFont="true" applyNumberFormat="true" applyProtection="false" borderId="481" fillId="150" fontId="4" numFmtId="335" xfId="0">
      <alignment vertical="center"/>
    </xf>
    <xf applyAlignment="true" applyBorder="false" applyFill="false" applyFont="true" applyNumberFormat="true" applyProtection="false" borderId="481" fillId="0" fontId="4" numFmtId="338" xfId="0">
      <alignment vertical="center"/>
    </xf>
    <xf applyAlignment="true" applyBorder="false" applyFill="true" applyFont="true" applyNumberFormat="false" applyProtection="false" borderId="481" fillId="150" fontId="4" numFmtId="0" xfId="0">
      <alignment horizontal="center" vertical="center"/>
    </xf>
    <xf applyAlignment="true" applyBorder="false" applyFill="true" applyFont="true" applyNumberFormat="true" applyProtection="false" borderId="481" fillId="149" fontId="4" numFmtId="336" xfId="0">
      <alignment vertical="center"/>
    </xf>
    <xf applyAlignment="true" applyBorder="false" applyFill="true" applyFont="true" applyNumberFormat="true" applyProtection="false" borderId="485" fillId="149" fontId="4" numFmtId="336" xfId="0">
      <alignment vertical="center"/>
    </xf>
    <xf applyAlignment="true" applyBorder="false" applyFill="true" applyFont="true" applyNumberFormat="true" applyProtection="false" borderId="485" fillId="149" fontId="4" numFmtId="339" xfId="0">
      <alignment vertical="center"/>
    </xf>
    <xf applyAlignment="true" applyBorder="false" applyFill="false" applyFont="true" applyNumberFormat="true" applyProtection="false" borderId="481" fillId="0" fontId="4" numFmtId="339" xfId="0">
      <alignment vertical="center"/>
    </xf>
    <xf applyAlignment="true" applyBorder="false" applyFill="false" applyFont="true" applyNumberFormat="true" applyProtection="false" borderId="481" fillId="0" fontId="4" numFmtId="340" xfId="0">
      <alignment vertical="center"/>
    </xf>
    <xf applyAlignment="true" applyBorder="false" applyFill="false" applyFont="true" applyNumberFormat="false" applyProtection="false" borderId="481" fillId="0" fontId="4" numFmtId="0" xfId="0">
      <alignment vertical="center"/>
    </xf>
    <xf applyAlignment="true" applyBorder="false" applyFill="false" applyFont="true" applyNumberFormat="true" applyProtection="false" borderId="484" fillId="0" fontId="4" numFmtId="336" xfId="0">
      <alignment horizontal="center" vertical="center"/>
    </xf>
    <xf applyAlignment="true" applyBorder="false" applyFill="false" applyFont="true" applyNumberFormat="false" applyProtection="false" borderId="481" fillId="0" fontId="4" numFmtId="0" xfId="0">
      <alignment horizontal="right" vertical="center"/>
    </xf>
    <xf applyAlignment="true" applyBorder="false" applyFill="true" applyFont="true" applyNumberFormat="true" applyProtection="false" borderId="481" fillId="151" fontId="4" numFmtId="335" xfId="0">
      <alignment vertical="center"/>
    </xf>
    <xf applyAlignment="true" applyBorder="false" applyFill="true" applyFont="true" applyNumberFormat="false" applyProtection="false" borderId="481" fillId="151" fontId="4" numFmtId="0" xfId="0">
      <alignment horizontal="center" vertical="center"/>
    </xf>
    <xf applyAlignment="true" applyBorder="false" applyFill="false" applyFont="true" applyNumberFormat="false" applyProtection="false" borderId="482" fillId="0" fontId="11" numFmtId="0" xfId="0">
      <alignment horizontal="center" vertical="bottom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481" fillId="0" fontId="4" numFmtId="0" xfId="0">
      <alignment vertical="center"/>
    </xf>
    <xf applyAlignment="true" applyBorder="false" applyFill="true" applyFont="true" applyNumberFormat="true" applyProtection="false" borderId="481" fillId="152" fontId="4" numFmtId="335" xfId="0">
      <alignment vertical="center"/>
    </xf>
    <xf applyAlignment="true" applyBorder="false" applyFill="true" applyFont="true" applyNumberFormat="false" applyProtection="false" borderId="481" fillId="152" fontId="4" numFmtId="0" xfId="0">
      <alignment horizontal="center" vertical="center"/>
    </xf>
    <xf applyAlignment="true" applyBorder="false" applyFill="false" applyFont="true" applyNumberFormat="false" applyProtection="false" borderId="487" fillId="0" fontId="4" numFmtId="0" xfId="0">
      <alignment vertical="center"/>
    </xf>
    <xf applyAlignment="true" applyBorder="false" applyFill="false" applyFont="true" applyNumberFormat="false" applyProtection="false" borderId="488" fillId="0" fontId="4" numFmtId="0" xfId="0">
      <alignment vertical="center"/>
    </xf>
    <xf applyAlignment="true" applyBorder="false" applyFill="false" applyFont="true" applyNumberFormat="false" applyProtection="false" borderId="488" fillId="0" fontId="11" numFmtId="0" xfId="0">
      <alignment vertical="bottom"/>
    </xf>
    <xf applyAlignment="true" applyBorder="false" applyFill="false" applyFont="true" applyNumberFormat="false" applyProtection="false" borderId="486" fillId="0" fontId="4" numFmtId="0" xfId="0">
      <alignment vertical="center"/>
    </xf>
    <xf applyAlignment="true" applyBorder="false" applyFill="false" applyFont="true" applyNumberFormat="true" applyProtection="false" borderId="489" fillId="0" fontId="4" numFmtId="335" xfId="0">
      <alignment vertical="center"/>
    </xf>
    <xf applyAlignment="true" applyBorder="false" applyFill="false" applyFont="true" applyNumberFormat="false" applyProtection="false" borderId="482" fillId="0" fontId="11" numFmtId="0" xfId="0">
      <alignment horizontal="center" vertical="bottom"/>
    </xf>
    <xf applyAlignment="true" applyBorder="false" applyFill="false" applyFont="true" applyNumberFormat="false" applyProtection="false" borderId="490" fillId="0" fontId="4" numFmtId="0" xfId="0">
      <alignment vertical="center"/>
    </xf>
    <xf applyAlignment="true" applyBorder="false" applyFill="false" applyFont="true" applyNumberFormat="false" applyProtection="false" borderId="491" fillId="0" fontId="11" numFmtId="0" xfId="0">
      <alignment horizontal="center" vertical="bottom"/>
    </xf>
    <xf applyAlignment="true" applyBorder="false" applyFill="false" applyFont="true" applyNumberFormat="false" applyProtection="false" borderId="491" fillId="0" fontId="11" numFmtId="0" xfId="0">
      <alignment horizontal="center" vertical="bottom"/>
    </xf>
    <xf applyAlignment="true" applyBorder="false" applyFill="false" applyFont="true" applyNumberFormat="true" applyProtection="false" borderId="492" fillId="0" fontId="4" numFmtId="336" xfId="0">
      <alignment horizontal="center" vertical="center"/>
    </xf>
    <xf applyAlignment="true" applyBorder="false" applyFill="false" applyFont="true" applyNumberFormat="true" applyProtection="false" borderId="487" fillId="0" fontId="4" numFmtId="339" xfId="0">
      <alignment vertical="center"/>
    </xf>
    <xf applyAlignment="true" applyBorder="false" applyFill="false" applyFont="true" applyNumberFormat="false" applyProtection="false" borderId="493" fillId="0" fontId="4" numFmtId="0" xfId="0">
      <alignment horizontal="center" vertical="center"/>
    </xf>
    <xf applyAlignment="true" applyBorder="false" applyFill="false" applyFont="true" applyNumberFormat="false" applyProtection="false" borderId="493" fillId="0" fontId="11" numFmtId="0" xfId="0">
      <alignment horizontal="center" vertical="center"/>
    </xf>
    <xf applyAlignment="true" applyBorder="false" applyFill="false" applyFont="true" applyNumberFormat="false" applyProtection="false" borderId="488" fillId="0" fontId="4" numFmtId="0" xfId="0">
      <alignment horizontal="center" vertical="center"/>
    </xf>
    <xf applyAlignment="true" applyBorder="false" applyFill="false" applyFont="true" applyNumberFormat="false" applyProtection="false" borderId="494" fillId="0" fontId="4" numFmtId="0" xfId="0">
      <alignment horizontal="center" vertical="center"/>
    </xf>
    <xf applyAlignment="true" applyBorder="false" applyFill="false" applyFont="true" applyNumberFormat="true" applyProtection="false" borderId="487" fillId="0" fontId="4" numFmtId="337" xfId="0">
      <alignment vertical="center"/>
    </xf>
    <xf applyAlignment="true" applyBorder="false" applyFill="false" applyFont="true" applyNumberFormat="true" applyProtection="false" borderId="495" fillId="0" fontId="4" numFmtId="335" xfId="0">
      <alignment vertical="center"/>
    </xf>
    <xf applyAlignment="true" applyBorder="false" applyFill="false" applyFont="true" applyNumberFormat="true" applyProtection="false" borderId="487" fillId="0" fontId="4" numFmtId="338" xfId="0">
      <alignment vertical="center"/>
    </xf>
    <xf applyAlignment="true" applyBorder="false" applyFill="false" applyFont="true" applyNumberFormat="true" applyProtection="false" borderId="496" fillId="0" fontId="4" numFmtId="335" xfId="0">
      <alignment vertical="center"/>
    </xf>
    <xf applyAlignment="true" applyBorder="false" applyFill="false" applyFont="true" applyNumberFormat="true" applyProtection="false" borderId="497" fillId="0" fontId="4" numFmtId="335" xfId="0">
      <alignment horizontal="right" vertical="center"/>
    </xf>
    <xf applyAlignment="true" applyBorder="false" applyFill="false" applyFont="true" applyNumberFormat="false" applyProtection="false" borderId="497" fillId="0" fontId="4" numFmtId="0" xfId="0">
      <alignment horizontal="right" vertical="center"/>
    </xf>
    <xf applyAlignment="true" applyBorder="false" applyFill="false" applyFont="true" applyNumberFormat="false" applyProtection="false" borderId="497" fillId="0" fontId="4" numFmtId="0" xfId="0">
      <alignment horizontal="right" vertical="center"/>
    </xf>
    <xf applyAlignment="true" applyBorder="false" applyFill="true" applyFont="true" applyNumberFormat="true" applyProtection="false" borderId="487" fillId="149" fontId="4" numFmtId="335" xfId="0">
      <alignment horizontal="right" vertical="center"/>
    </xf>
    <xf applyAlignment="true" applyBorder="false" applyFill="true" applyFont="true" applyNumberFormat="true" applyProtection="false" borderId="487" fillId="151" fontId="4" numFmtId="335" xfId="0">
      <alignment vertical="center"/>
    </xf>
    <xf applyAlignment="true" applyBorder="false" applyFill="true" applyFont="true" applyNumberFormat="false" applyProtection="false" borderId="487" fillId="151" fontId="4" numFmtId="0" xfId="0">
      <alignment horizontal="center" vertical="center"/>
    </xf>
    <xf applyAlignment="true" applyBorder="false" applyFill="true" applyFont="true" applyNumberFormat="true" applyProtection="false" borderId="487" fillId="149" fontId="4" numFmtId="336" xfId="0">
      <alignment vertical="center"/>
    </xf>
    <xf applyAlignment="true" applyBorder="false" applyFill="true" applyFont="true" applyNumberFormat="true" applyProtection="false" borderId="495" fillId="149" fontId="4" numFmtId="336" xfId="0">
      <alignment vertical="center"/>
    </xf>
    <xf applyAlignment="true" applyBorder="false" applyFill="true" applyFont="true" applyNumberFormat="true" applyProtection="false" borderId="488" fillId="149" fontId="4" numFmtId="341" xfId="0">
      <alignment vertical="center"/>
    </xf>
    <xf applyAlignment="true" applyBorder="false" applyFill="false" applyFont="true" applyNumberFormat="true" applyProtection="false" borderId="493" fillId="0" fontId="4" numFmtId="340" xfId="0">
      <alignment horizontal="right" vertical="center"/>
    </xf>
    <xf applyAlignment="true" applyBorder="false" applyFill="false" applyFont="true" applyNumberFormat="false" applyProtection="false" borderId="488" fillId="0" fontId="4" numFmtId="0" xfId="0">
      <alignment horizontal="right" vertical="center"/>
    </xf>
    <xf applyAlignment="true" applyBorder="false" applyFill="false" applyFont="true" applyNumberFormat="true" applyProtection="false" borderId="488" fillId="0" fontId="4" numFmtId="340" xfId="0">
      <alignment horizontal="right" vertical="center"/>
    </xf>
    <xf applyAlignment="true" applyBorder="false" applyFill="false" applyFont="true" applyNumberFormat="false" applyProtection="false" borderId="493" fillId="0" fontId="11" numFmtId="0" xfId="0">
      <alignment horizontal="center" vertical="center"/>
    </xf>
    <xf applyAlignment="true" applyBorder="false" applyFill="false" applyFont="true" applyNumberFormat="false" applyProtection="false" borderId="498" fillId="0" fontId="4" numFmtId="0" xfId="0">
      <alignment horizontal="center" vertical="center"/>
    </xf>
    <xf applyAlignment="true" applyBorder="false" applyFill="false" applyFont="true" applyNumberFormat="false" applyProtection="false" borderId="493" fillId="0" fontId="4" numFmtId="0" xfId="0">
      <alignment vertical="center"/>
    </xf>
    <xf applyAlignment="true" applyBorder="false" applyFill="false" applyFont="true" applyNumberFormat="true" applyProtection="false" borderId="488" fillId="0" fontId="4" numFmtId="337" xfId="0">
      <alignment vertical="center"/>
    </xf>
    <xf applyAlignment="true" applyBorder="false" applyFill="false" applyFont="true" applyNumberFormat="true" applyProtection="false" borderId="488" fillId="0" fontId="4" numFmtId="335" xfId="0">
      <alignment vertical="center"/>
    </xf>
    <xf applyAlignment="true" applyBorder="false" applyFill="false" applyFont="true" applyNumberFormat="true" applyProtection="false" borderId="488" fillId="0" fontId="4" numFmtId="338" xfId="0">
      <alignment vertical="center"/>
    </xf>
    <xf applyAlignment="true" applyBorder="false" applyFill="false" applyFont="true" applyNumberFormat="true" applyProtection="false" borderId="488" fillId="0" fontId="4" numFmtId="335" xfId="0">
      <alignment vertical="center"/>
    </xf>
    <xf applyAlignment="true" applyBorder="false" applyFill="false" applyFont="true" applyNumberFormat="true" applyProtection="false" borderId="488" fillId="0" fontId="4" numFmtId="335" xfId="0">
      <alignment horizontal="right" vertical="center"/>
    </xf>
    <xf applyAlignment="true" applyBorder="false" applyFill="false" applyFont="true" applyNumberFormat="false" applyProtection="false" borderId="488" fillId="0" fontId="4" numFmtId="0" xfId="0">
      <alignment horizontal="right" vertical="center"/>
    </xf>
    <xf applyAlignment="true" applyBorder="false" applyFill="false" applyFont="true" applyNumberFormat="false" applyProtection="false" borderId="488" fillId="0" fontId="4" numFmtId="0" xfId="0">
      <alignment horizontal="right" vertical="center"/>
    </xf>
    <xf applyAlignment="true" applyBorder="false" applyFill="true" applyFont="true" applyNumberFormat="true" applyProtection="false" borderId="488" fillId="149" fontId="4" numFmtId="335" xfId="0">
      <alignment horizontal="right" vertical="center"/>
    </xf>
    <xf applyAlignment="true" applyBorder="false" applyFill="true" applyFont="true" applyNumberFormat="true" applyProtection="false" borderId="488" fillId="151" fontId="4" numFmtId="335" xfId="0">
      <alignment vertical="center"/>
    </xf>
    <xf applyAlignment="true" applyBorder="false" applyFill="true" applyFont="true" applyNumberFormat="false" applyProtection="false" borderId="496" fillId="151" fontId="4" numFmtId="0" xfId="0">
      <alignment horizontal="center" vertical="center"/>
    </xf>
    <xf applyAlignment="true" applyBorder="false" applyFill="true" applyFont="true" applyNumberFormat="true" applyProtection="false" borderId="488" fillId="149" fontId="4" numFmtId="336" xfId="0">
      <alignment vertical="center"/>
    </xf>
    <xf applyAlignment="true" applyBorder="false" applyFill="true" applyFont="true" applyNumberFormat="true" applyProtection="false" borderId="494" fillId="149" fontId="4" numFmtId="34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33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490" fillId="153" fontId="5" numFmtId="0" xfId="0">
      <alignment horizontal="center" vertical="center"/>
    </xf>
    <xf applyAlignment="true" applyBorder="false" applyFill="true" applyFont="true" applyNumberFormat="true" applyProtection="false" borderId="481" fillId="153" fontId="4" numFmtId="342" xfId="0">
      <alignment horizontal="right" vertical="center"/>
    </xf>
    <xf applyAlignment="true" applyBorder="false" applyFill="true" applyFont="true" applyNumberFormat="true" applyProtection="false" borderId="490" fillId="153" fontId="5" numFmtId="33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340" xfId="0">
      <alignment horizontal="right" vertical="center"/>
    </xf>
    <xf applyAlignment="true" applyBorder="false" applyFill="true" applyFont="true" applyNumberFormat="false" applyProtection="false" borderId="481" fillId="153" fontId="4" numFmtId="0" xfId="0">
      <alignment horizontal="center" vertical="center"/>
    </xf>
    <xf applyAlignment="true" applyBorder="false" applyFill="true" applyFont="true" applyNumberFormat="true" applyProtection="false" borderId="481" fillId="153" fontId="4" numFmtId="336" xfId="0">
      <alignment horizontal="right" vertical="center"/>
    </xf>
    <xf applyAlignment="true" applyBorder="false" applyFill="true" applyFont="true" applyNumberFormat="true" applyProtection="false" borderId="0" fillId="149" fontId="4" numFmtId="336" xfId="0">
      <alignment vertical="center"/>
    </xf>
    <xf applyAlignment="true" applyBorder="false" applyFill="true" applyFont="true" applyNumberFormat="true" applyProtection="false" borderId="481" fillId="153" fontId="4" numFmtId="341" xfId="0">
      <alignment horizontal="right" vertical="center"/>
    </xf>
    <xf applyAlignment="true" applyBorder="false" applyFill="false" applyFont="true" applyNumberFormat="true" applyProtection="false" borderId="0" fillId="0" fontId="4" numFmtId="336" xfId="0">
      <alignment horizontal="right" vertical="center"/>
    </xf>
    <xf applyAlignment="true" applyBorder="false" applyFill="true" applyFont="true" applyNumberFormat="false" applyProtection="false" borderId="481" fillId="148" fontId="6" numFmtId="0" xfId="0">
      <alignment horizontal="center" vertical="center"/>
    </xf>
    <xf applyAlignment="true" applyBorder="false" applyFill="true" applyFont="true" applyNumberFormat="true" applyProtection="false" borderId="481" fillId="148" fontId="6" numFmtId="334" xfId="0">
      <alignment horizontal="center" vertical="center"/>
    </xf>
    <xf applyAlignment="true" applyBorder="false" applyFill="true" applyFont="true" applyNumberFormat="true" applyProtection="false" borderId="481" fillId="148" fontId="6" numFmtId="335" xfId="0">
      <alignment horizontal="center" vertical="center" wrapText="true"/>
    </xf>
    <xf applyAlignment="true" applyBorder="false" applyFill="true" applyFont="true" applyNumberFormat="false" applyProtection="false" borderId="0" fillId="148" fontId="6" numFmtId="0" xfId="0">
      <alignment horizontal="center" vertical="center"/>
    </xf>
    <xf applyAlignment="true" applyBorder="false" applyFill="true" applyFont="true" applyNumberFormat="true" applyProtection="false" borderId="486" fillId="148" fontId="6" numFmtId="335" xfId="0">
      <alignment horizontal="center" vertical="center"/>
    </xf>
    <xf applyAlignment="true" applyBorder="false" applyFill="true" applyFont="true" applyNumberFormat="true" applyProtection="false" borderId="481" fillId="148" fontId="6" numFmtId="336" xfId="0">
      <alignment horizontal="center" vertical="center" wrapText="true"/>
    </xf>
    <xf applyAlignment="true" applyBorder="false" applyFill="true" applyFont="true" applyNumberFormat="false" applyProtection="false" borderId="487" fillId="148" fontId="6" numFmtId="0" xfId="0">
      <alignment horizontal="center" vertical="center"/>
    </xf>
    <xf applyAlignment="true" applyBorder="false" applyFill="true" applyFont="true" applyNumberFormat="true" applyProtection="false" borderId="487" fillId="148" fontId="6" numFmtId="334" xfId="0">
      <alignment horizontal="center" vertical="center"/>
    </xf>
    <xf applyAlignment="true" applyBorder="false" applyFill="true" applyFont="true" applyNumberFormat="true" applyProtection="false" borderId="487" fillId="148" fontId="6" numFmtId="335" xfId="0">
      <alignment horizontal="center" vertical="center" wrapText="true"/>
    </xf>
    <xf applyAlignment="true" applyBorder="false" applyFill="true" applyFont="true" applyNumberFormat="true" applyProtection="false" borderId="487" fillId="148" fontId="2" numFmtId="335" xfId="0">
      <alignment horizontal="center" vertical="center" wrapText="true"/>
    </xf>
    <xf applyAlignment="true" applyBorder="false" applyFill="false" applyFont="true" applyNumberFormat="false" applyProtection="false" borderId="485" fillId="0" fontId="4" numFmtId="0" xfId="0">
      <alignment horizontal="center" vertical="center"/>
    </xf>
    <xf applyAlignment="true" applyBorder="false" applyFill="false" applyFont="true" applyNumberFormat="false" applyProtection="false" borderId="488" fillId="0" fontId="4" numFmtId="0" xfId="0">
      <alignment vertical="center"/>
    </xf>
    <xf applyAlignment="true" applyBorder="false" applyFill="false" applyFont="true" applyNumberFormat="false" applyProtection="false" borderId="486" fillId="0" fontId="4" numFmtId="0" xfId="0">
      <alignment vertical="center"/>
    </xf>
    <xf applyAlignment="true" applyBorder="false" applyFill="false" applyFont="true" applyNumberFormat="false" applyProtection="false" borderId="499" fillId="0" fontId="4" numFmtId="0" xfId="0">
      <alignment horizontal="center" vertical="bottom"/>
    </xf>
    <xf applyAlignment="true" applyBorder="false" applyFill="false" applyFont="true" applyNumberFormat="false" applyProtection="false" borderId="485" fillId="0" fontId="4" numFmtId="0" xfId="0">
      <alignment horizontal="right" vertical="center"/>
    </xf>
    <xf applyAlignment="true" applyBorder="false" applyFill="false" applyFont="true" applyNumberFormat="true" applyProtection="false" borderId="488" fillId="0" fontId="7" numFmtId="338" xfId="0">
      <alignment horizontal="center" vertical="center"/>
    </xf>
    <xf applyAlignment="true" applyBorder="false" applyFill="false" applyFont="true" applyNumberFormat="false" applyProtection="false" borderId="485" fillId="0" fontId="4" numFmtId="0" xfId="0">
      <alignment vertical="center"/>
    </xf>
    <xf applyAlignment="true" applyBorder="false" applyFill="false" applyFont="true" applyNumberFormat="true" applyProtection="false" borderId="488" fillId="0" fontId="4" numFmtId="336" xfId="0">
      <alignment vertical="center"/>
    </xf>
    <xf applyAlignment="true" applyBorder="false" applyFill="false" applyFont="true" applyNumberFormat="true" applyProtection="false" borderId="500" fillId="0" fontId="4" numFmtId="338" xfId="0">
      <alignment vertical="center" wrapText="true"/>
    </xf>
    <xf applyAlignment="true" applyBorder="false" applyFill="false" applyFont="true" applyNumberFormat="true" applyProtection="false" borderId="481" fillId="0" fontId="4" numFmtId="335" xfId="0">
      <alignment horizontal="right" vertical="center"/>
    </xf>
    <xf applyAlignment="true" applyBorder="false" applyFill="true" applyFont="true" applyNumberFormat="true" applyProtection="false" borderId="481" fillId="149" fontId="4" numFmtId="336" xfId="0">
      <alignment horizontal="right" vertical="center"/>
    </xf>
    <xf applyAlignment="true" applyBorder="false" applyFill="true" applyFont="true" applyNumberFormat="true" applyProtection="false" borderId="485" fillId="149" fontId="4" numFmtId="336" xfId="0">
      <alignment horizontal="right" vertical="center"/>
    </xf>
    <xf applyAlignment="true" applyBorder="false" applyFill="false" applyFont="true" applyNumberFormat="true" applyProtection="false" borderId="488" fillId="0" fontId="4" numFmtId="340" xfId="0">
      <alignment vertical="center"/>
    </xf>
    <xf applyAlignment="true" applyBorder="false" applyFill="false" applyFont="true" applyNumberFormat="true" applyProtection="false" borderId="486" fillId="0" fontId="4" numFmtId="340" xfId="0">
      <alignment vertical="center"/>
    </xf>
    <xf applyAlignment="true" applyBorder="false" applyFill="false" applyFont="true" applyNumberFormat="false" applyProtection="false" borderId="485" fillId="0" fontId="4" numFmtId="0" xfId="0">
      <alignment vertical="center"/>
    </xf>
    <xf applyAlignment="true" applyBorder="false" applyFill="false" applyFont="true" applyNumberFormat="true" applyProtection="false" borderId="488" fillId="0" fontId="4" numFmtId="340" xfId="0">
      <alignment vertical="center"/>
    </xf>
    <xf applyAlignment="true" applyBorder="false" applyFill="false" applyFont="true" applyNumberFormat="true" applyProtection="false" borderId="486" fillId="0" fontId="4" numFmtId="339" xfId="0">
      <alignment vertical="center"/>
    </xf>
    <xf applyAlignment="true" applyBorder="false" applyFill="false" applyFont="true" applyNumberFormat="true" applyProtection="false" borderId="481" fillId="0" fontId="4" numFmtId="339" xfId="0">
      <alignment vertical="center"/>
    </xf>
    <xf applyAlignment="true" applyBorder="false" applyFill="true" applyFont="true" applyNumberFormat="true" applyProtection="false" borderId="500" fillId="154" fontId="4" numFmtId="338" xfId="0">
      <alignment vertical="center" wrapText="true"/>
    </xf>
    <xf applyAlignment="true" applyBorder="false" applyFill="false" applyFont="true" applyNumberFormat="false" applyProtection="false" borderId="486" fillId="0" fontId="4" numFmtId="0" xfId="0">
      <alignment vertical="center"/>
    </xf>
    <xf applyAlignment="true" applyBorder="false" applyFill="false" applyFont="true" applyNumberFormat="false" applyProtection="false" borderId="487" fillId="0" fontId="4" numFmtId="0" xfId="0">
      <alignment horizontal="center" vertical="center"/>
    </xf>
    <xf applyAlignment="true" applyBorder="false" applyFill="false" applyFont="true" applyNumberFormat="false" applyProtection="false" borderId="490" fillId="0" fontId="4" numFmtId="0" xfId="0">
      <alignment horizontal="center" vertical="center"/>
    </xf>
    <xf applyAlignment="true" applyBorder="false" applyFill="false" applyFont="true" applyNumberFormat="true" applyProtection="false" borderId="481" fillId="0" fontId="4" numFmtId="335" xfId="0">
      <alignment vertical="center"/>
    </xf>
    <xf applyAlignment="true" applyBorder="false" applyFill="false" applyFont="true" applyNumberFormat="false" applyProtection="false" borderId="481" fillId="0" fontId="4" numFmtId="0" xfId="0">
      <alignment horizontal="center" vertical="center"/>
    </xf>
    <xf applyAlignment="true" applyBorder="false" applyFill="false" applyFont="true" applyNumberFormat="false" applyProtection="false" borderId="488" fillId="0" fontId="4" numFmtId="0" xfId="0">
      <alignment horizontal="center" vertical="center"/>
    </xf>
    <xf applyAlignment="true" applyBorder="false" applyFill="false" applyFont="true" applyNumberFormat="true" applyProtection="false" borderId="500" fillId="0" fontId="4" numFmtId="338" xfId="0">
      <alignment vertical="center" wrapText="true"/>
    </xf>
    <xf applyAlignment="true" applyBorder="false" applyFill="false" applyFont="true" applyNumberFormat="false" applyProtection="false" borderId="495" fillId="0" fontId="4" numFmtId="0" xfId="0">
      <alignment horizontal="center" vertical="center"/>
    </xf>
    <xf applyAlignment="true" applyBorder="false" applyFill="false" applyFont="true" applyNumberFormat="false" applyProtection="false" borderId="496" fillId="0" fontId="4" numFmtId="0" xfId="0">
      <alignment vertical="center"/>
    </xf>
    <xf applyAlignment="true" applyBorder="false" applyFill="false" applyFont="true" applyNumberFormat="false" applyProtection="false" borderId="501" fillId="0" fontId="4" numFmtId="0" xfId="0">
      <alignment horizontal="right" vertical="center"/>
    </xf>
    <xf applyAlignment="true" applyBorder="false" applyFill="false" applyFont="true" applyNumberFormat="false" applyProtection="false" borderId="495" fillId="0" fontId="4" numFmtId="0" xfId="0">
      <alignment vertical="center"/>
    </xf>
    <xf applyAlignment="true" applyBorder="false" applyFill="false" applyFont="true" applyNumberFormat="false" applyProtection="false" borderId="502" fillId="0" fontId="4" numFmtId="0" xfId="0">
      <alignment horizontal="center" vertical="center"/>
    </xf>
    <xf applyAlignment="true" applyBorder="false" applyFill="false" applyFont="true" applyNumberFormat="false" applyProtection="false" borderId="503" fillId="0" fontId="4" numFmtId="0" xfId="0">
      <alignment vertical="center"/>
    </xf>
    <xf applyAlignment="true" applyBorder="false" applyFill="false" applyFont="true" applyNumberFormat="false" applyProtection="false" borderId="496" fillId="0" fontId="4" numFmtId="0" xfId="0">
      <alignment vertical="center"/>
    </xf>
    <xf applyAlignment="true" applyBorder="false" applyFill="false" applyFont="true" applyNumberFormat="false" applyProtection="false" borderId="487" fillId="0" fontId="4" numFmtId="0" xfId="0">
      <alignment vertical="center"/>
    </xf>
    <xf applyAlignment="true" applyBorder="false" applyFill="false" applyFont="true" applyNumberFormat="true" applyProtection="false" borderId="487" fillId="0" fontId="4" numFmtId="340" xfId="0">
      <alignment vertical="center"/>
    </xf>
    <xf applyAlignment="true" applyBorder="false" applyFill="false" applyFont="true" applyNumberFormat="false" applyProtection="false" borderId="488" fillId="0" fontId="4" numFmtId="0" xfId="0">
      <alignment horizontal="center" vertical="center"/>
    </xf>
    <xf applyAlignment="true" applyBorder="false" applyFill="false" applyFont="true" applyNumberFormat="false" applyProtection="false" borderId="486" fillId="0" fontId="4" numFmtId="0" xfId="0">
      <alignment horizontal="right" vertical="center"/>
    </xf>
    <xf applyAlignment="true" applyBorder="false" applyFill="false" applyFont="true" applyNumberFormat="true" applyProtection="false" borderId="490" fillId="0" fontId="4" numFmtId="335" xfId="0">
      <alignment horizontal="right" vertical="center"/>
    </xf>
    <xf applyAlignment="true" applyBorder="false" applyFill="true" applyFont="true" applyNumberFormat="true" applyProtection="false" borderId="496" fillId="151" fontId="4" numFmtId="335" xfId="0">
      <alignment vertical="center"/>
    </xf>
    <xf applyAlignment="true" applyBorder="false" applyFill="false" applyFont="true" applyNumberFormat="false" applyProtection="false" borderId="486" fillId="0" fontId="4" numFmtId="0" xfId="0">
      <alignment horizontal="right" vertical="center"/>
    </xf>
    <xf applyAlignment="true" applyBorder="false" applyFill="false" applyFont="true" applyNumberFormat="false" applyProtection="false" borderId="481" fillId="0" fontId="4" numFmtId="0" xfId="0">
      <alignment horizontal="right" vertical="center"/>
    </xf>
    <xf applyAlignment="true" applyBorder="false" applyFill="true" applyFont="true" applyNumberFormat="true" applyProtection="false" borderId="496" fillId="152" fontId="4" numFmtId="335" xfId="0">
      <alignment vertical="center"/>
    </xf>
    <xf applyAlignment="true" applyBorder="false" applyFill="false" applyFont="true" applyNumberFormat="false" applyProtection="false" borderId="496" fillId="0" fontId="4" numFmtId="0" xfId="0">
      <alignment horizontal="right" vertical="center"/>
    </xf>
    <xf applyAlignment="true" applyBorder="false" applyFill="false" applyFont="true" applyNumberFormat="false" applyProtection="false" borderId="487" fillId="0" fontId="4" numFmtId="0" xfId="0">
      <alignment horizontal="right" vertical="center"/>
    </xf>
    <xf applyAlignment="true" applyBorder="false" applyFill="false" applyFont="true" applyNumberFormat="true" applyProtection="false" borderId="487" fillId="0" fontId="4" numFmtId="335" xfId="0">
      <alignment horizontal="right" vertical="center"/>
    </xf>
    <xf applyAlignment="true" applyBorder="false" applyFill="false" applyFont="true" applyNumberFormat="true" applyProtection="false" borderId="486" fillId="0" fontId="4" numFmtId="338" xfId="0">
      <alignment vertical="center"/>
    </xf>
    <xf applyAlignment="true" applyBorder="false" applyFill="false" applyFont="true" applyNumberFormat="false" applyProtection="false" borderId="493" fillId="0" fontId="4" numFmtId="0" xfId="0">
      <alignment horizontal="center" vertical="center" wrapText="true"/>
    </xf>
    <xf applyAlignment="true" applyBorder="false" applyFill="false" applyFont="true" applyNumberFormat="false" applyProtection="false" borderId="488" fillId="0" fontId="4" numFmtId="0" xfId="0">
      <alignment horizontal="center" vertical="center" wrapText="true"/>
    </xf>
    <xf applyAlignment="true" applyBorder="false" applyFill="false" applyFont="true" applyNumberFormat="true" applyProtection="false" borderId="494" fillId="0" fontId="4" numFmtId="335" xfId="0">
      <alignment vertical="center"/>
    </xf>
    <xf applyAlignment="true" applyBorder="false" applyFill="false" applyFont="true" applyNumberFormat="false" applyProtection="false" borderId="494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340" xfId="0">
      <alignment vertical="center"/>
    </xf>
    <xf applyAlignment="true" applyBorder="false" applyFill="false" applyFont="true" applyNumberFormat="false" applyProtection="false" borderId="497" fillId="0" fontId="4" numFmtId="0" xfId="0">
      <alignment horizontal="center" vertical="center"/>
    </xf>
    <xf applyAlignment="true" applyBorder="false" applyFill="false" applyFont="true" applyNumberFormat="false" applyProtection="false" borderId="497" fillId="0" fontId="4" numFmtId="0" xfId="0">
      <alignment horizontal="center" vertical="center"/>
    </xf>
    <xf applyAlignment="true" applyBorder="false" applyFill="false" applyFont="true" applyNumberFormat="false" applyProtection="false" borderId="504" fillId="0" fontId="4" numFmtId="0" xfId="0">
      <alignment horizontal="center" vertical="center" wrapText="true"/>
    </xf>
    <xf applyAlignment="true" applyBorder="false" applyFill="false" applyFont="true" applyNumberFormat="false" applyProtection="false" borderId="504" fillId="0" fontId="4" numFmtId="0" xfId="0">
      <alignment vertical="center"/>
    </xf>
    <xf applyAlignment="true" applyBorder="false" applyFill="false" applyFont="true" applyNumberFormat="true" applyProtection="false" borderId="488" fillId="0" fontId="7" numFmtId="336" xfId="0">
      <alignment horizontal="center" vertical="center"/>
    </xf>
    <xf applyAlignment="true" applyBorder="false" applyFill="false" applyFont="true" applyNumberFormat="true" applyProtection="false" borderId="505" fillId="0" fontId="4" numFmtId="335" xfId="0">
      <alignment vertical="center"/>
    </xf>
    <xf applyAlignment="true" applyBorder="false" applyFill="false" applyFont="true" applyNumberFormat="false" applyProtection="false" borderId="505" fillId="0" fontId="4" numFmtId="0" xfId="0">
      <alignment horizontal="right" vertical="center"/>
    </xf>
    <xf applyAlignment="true" applyBorder="false" applyFill="false" applyFont="true" applyNumberFormat="false" applyProtection="false" borderId="497" fillId="0" fontId="4" numFmtId="0" xfId="0">
      <alignment horizontal="right" vertical="center"/>
    </xf>
    <xf applyAlignment="true" applyBorder="false" applyFill="false" applyFont="true" applyNumberFormat="true" applyProtection="false" borderId="487" fillId="0" fontId="4" numFmtId="338" xfId="0">
      <alignment vertical="center"/>
    </xf>
    <xf applyAlignment="true" applyBorder="false" applyFill="false" applyFont="true" applyNumberFormat="false" applyProtection="false" borderId="506" fillId="0" fontId="4" numFmtId="0" xfId="0">
      <alignment horizontal="center" vertical="center"/>
    </xf>
    <xf applyAlignment="true" applyBorder="false" applyFill="false" applyFont="true" applyNumberFormat="false" applyProtection="false" borderId="488" fillId="0" fontId="11" numFmtId="0" xfId="0">
      <alignment vertical="bottom"/>
    </xf>
    <xf applyAlignment="true" applyBorder="false" applyFill="false" applyFont="true" applyNumberFormat="true" applyProtection="false" borderId="493" fillId="0" fontId="4" numFmtId="340" xfId="0">
      <alignment vertical="center"/>
    </xf>
    <xf applyAlignment="true" applyBorder="false" applyFill="false" applyFont="true" applyNumberFormat="false" applyProtection="false" borderId="488" fillId="0" fontId="4" numFmtId="0" xfId="0">
      <alignment vertical="center"/>
    </xf>
    <xf applyAlignment="true" applyBorder="false" applyFill="false" applyFont="true" applyNumberFormat="true" applyProtection="false" borderId="493" fillId="0" fontId="4" numFmtId="340" xfId="0">
      <alignment vertical="center"/>
    </xf>
    <xf applyAlignment="true" applyBorder="false" applyFill="true" applyFont="true" applyNumberFormat="false" applyProtection="false" borderId="487" fillId="152" fontId="4" numFmtId="0" xfId="0">
      <alignment horizontal="center" vertical="center"/>
    </xf>
    <xf applyAlignment="true" applyBorder="false" applyFill="true" applyFont="true" applyNumberFormat="true" applyProtection="false" borderId="487" fillId="149" fontId="4" numFmtId="336" xfId="0">
      <alignment horizontal="right" vertical="center"/>
    </xf>
    <xf applyAlignment="true" applyBorder="false" applyFill="true" applyFont="true" applyNumberFormat="true" applyProtection="false" borderId="495" fillId="149" fontId="4" numFmtId="336" xfId="0">
      <alignment horizontal="right" vertical="center"/>
    </xf>
    <xf applyAlignment="true" applyBorder="false" applyFill="false" applyFont="true" applyNumberFormat="true" applyProtection="false" borderId="488" fillId="0" fontId="4" numFmtId="338" xfId="0">
      <alignment vertical="center"/>
    </xf>
    <xf applyAlignment="true" applyBorder="false" applyFill="false" applyFont="true" applyNumberFormat="false" applyProtection="false" borderId="493" fillId="0" fontId="4" numFmtId="0" xfId="0">
      <alignment vertical="center"/>
    </xf>
    <xf applyAlignment="true" applyBorder="false" applyFill="false" applyFont="true" applyNumberFormat="true" applyProtection="false" borderId="0" fillId="0" fontId="4" numFmtId="338" xfId="0">
      <alignment horizontal="center" vertical="bottom"/>
    </xf>
    <xf applyAlignment="true" applyBorder="false" applyFill="false" applyFont="true" applyNumberFormat="true" applyProtection="false" borderId="0" fillId="0" fontId="4" numFmtId="335" xfId="0">
      <alignment vertical="center"/>
    </xf>
    <xf applyAlignment="true" applyBorder="false" applyFill="false" applyFont="true" applyNumberFormat="true" applyProtection="false" borderId="0" fillId="0" fontId="4" numFmtId="335" xfId="0">
      <alignment vertical="center"/>
    </xf>
    <xf applyAlignment="true" applyBorder="false" applyFill="false" applyFont="true" applyNumberFormat="true" applyProtection="false" borderId="0" fillId="0" fontId="4" numFmtId="338" xfId="0">
      <alignment vertical="center"/>
    </xf>
    <xf applyAlignment="true" applyBorder="false" applyFill="true" applyFont="true" applyNumberFormat="false" applyProtection="false" borderId="488" fillId="153" fontId="5" numFmtId="0" xfId="0">
      <alignment horizontal="center" vertical="center"/>
    </xf>
    <xf applyAlignment="true" applyBorder="false" applyFill="true" applyFont="true" applyNumberFormat="true" applyProtection="false" borderId="488" fillId="153" fontId="4" numFmtId="342" xfId="0">
      <alignment vertical="center"/>
    </xf>
    <xf applyAlignment="true" applyBorder="false" applyFill="true" applyFont="true" applyNumberFormat="true" applyProtection="false" borderId="488" fillId="153" fontId="4" numFmtId="336" xfId="0">
      <alignment vertical="center"/>
    </xf>
    <xf applyAlignment="true" applyBorder="false" applyFill="true" applyFont="true" applyNumberFormat="false" applyProtection="false" borderId="0" fillId="155" fontId="6" numFmtId="0" xfId="0">
      <alignment horizontal="center" vertical="center"/>
    </xf>
    <xf applyAlignment="true" applyBorder="false" applyFill="true" applyFont="true" applyNumberFormat="false" applyProtection="false" borderId="488" fillId="153" fontId="4" numFmtId="0" xfId="0">
      <alignment horizontal="center" vertical="center"/>
    </xf>
    <xf applyAlignment="true" applyBorder="false" applyFill="true" applyFont="true" applyNumberFormat="false" applyProtection="false" borderId="481" fillId="155" fontId="6" numFmtId="0" xfId="0">
      <alignment horizontal="center" vertical="center"/>
    </xf>
    <xf applyAlignment="true" applyBorder="false" applyFill="true" applyFont="true" applyNumberFormat="false" applyProtection="false" borderId="485" fillId="155" fontId="6" numFmtId="0" xfId="0">
      <alignment horizontal="center" vertical="center"/>
    </xf>
    <xf applyAlignment="true" applyBorder="false" applyFill="true" applyFont="true" applyNumberFormat="false" applyProtection="false" borderId="488" fillId="155" fontId="6" numFmtId="0" xfId="0">
      <alignment vertical="center"/>
    </xf>
    <xf applyAlignment="true" applyBorder="false" applyFill="true" applyFont="true" applyNumberFormat="false" applyProtection="false" borderId="487" fillId="155" fontId="6" numFmtId="0" xfId="0">
      <alignment horizontal="center" vertical="center"/>
    </xf>
    <xf applyAlignment="true" applyBorder="false" applyFill="true" applyFont="true" applyNumberFormat="false" applyProtection="false" borderId="488" fillId="155" fontId="6" numFmtId="0" xfId="0">
      <alignment vertical="center"/>
    </xf>
    <xf applyAlignment="true" applyBorder="false" applyFill="true" applyFont="true" applyNumberFormat="true" applyProtection="false" borderId="488" fillId="153" fontId="4" numFmtId="342" xfId="0">
      <alignment horizontal="right" vertical="center"/>
    </xf>
    <xf applyAlignment="true" applyBorder="false" applyFill="true" applyFont="true" applyNumberFormat="true" applyProtection="false" borderId="488" fillId="153" fontId="4" numFmtId="336" xfId="0">
      <alignment horizontal="right" vertical="center"/>
    </xf>
    <xf applyAlignment="true" applyBorder="false" applyFill="false" applyFont="true" applyNumberFormat="false" applyProtection="false" borderId="486" fillId="0" fontId="4" numFmtId="0" xfId="0">
      <alignment horizontal="center" vertical="center"/>
    </xf>
    <xf applyAlignment="true" applyBorder="false" applyFill="false" applyFont="true" applyNumberFormat="false" applyProtection="false" borderId="481" fillId="0" fontId="4" numFmtId="0" xfId="0">
      <alignment horizontal="center" vertical="center"/>
    </xf>
    <xf applyAlignment="true" applyBorder="false" applyFill="false" applyFont="true" applyNumberFormat="false" applyProtection="false" borderId="488" fillId="0" fontId="4" numFmtId="0" xfId="0">
      <alignment vertical="center" wrapText="true"/>
    </xf>
    <xf applyAlignment="true" applyBorder="false" applyFill="true" applyFont="true" applyNumberFormat="true" applyProtection="false" borderId="488" fillId="156" fontId="4" numFmtId="342" xfId="0">
      <alignment vertical="center"/>
    </xf>
    <xf applyAlignment="true" applyBorder="false" applyFill="true" applyFont="true" applyNumberFormat="true" applyProtection="false" borderId="488" fillId="156" fontId="4" numFmtId="336" xfId="0">
      <alignment vertical="center"/>
    </xf>
    <xf applyAlignment="true" applyBorder="false" applyFill="false" applyFont="true" applyNumberFormat="false" applyProtection="false" borderId="496" fillId="0" fontId="4" numFmtId="0" xfId="0">
      <alignment horizontal="center" vertical="center"/>
    </xf>
    <xf applyAlignment="true" applyBorder="false" applyFill="false" applyFont="true" applyNumberFormat="false" applyProtection="false" borderId="487" fillId="0" fontId="4" numFmtId="0" xfId="0">
      <alignment horizontal="center" vertical="center"/>
    </xf>
    <xf applyAlignment="true" applyBorder="false" applyFill="false" applyFont="true" applyNumberFormat="false" applyProtection="false" borderId="493" fillId="0" fontId="4" numFmtId="0" xfId="0">
      <alignment horizontal="center" vertical="center"/>
    </xf>
    <xf applyAlignment="true" applyBorder="false" applyFill="true" applyFont="true" applyNumberFormat="true" applyProtection="false" borderId="485" fillId="148" fontId="6" numFmtId="336" xfId="0">
      <alignment horizontal="center" vertical="center" wrapText="true"/>
    </xf>
    <xf applyAlignment="true" applyBorder="false" applyFill="true" applyFont="true" applyNumberFormat="true" applyProtection="false" borderId="488" fillId="148" fontId="6" numFmtId="336" xfId="0">
      <alignment horizontal="center" vertical="center" wrapText="true"/>
    </xf>
    <xf applyAlignment="true" applyBorder="false" applyFill="true" applyFont="true" applyNumberFormat="false" applyProtection="false" borderId="487" fillId="148" fontId="6" numFmtId="0" xfId="0">
      <alignment horizontal="center" vertical="center" wrapText="true"/>
    </xf>
    <xf applyAlignment="true" applyBorder="false" applyFill="false" applyFont="true" applyNumberFormat="false" applyProtection="false" borderId="507" fillId="0" fontId="4" numFmtId="0" xfId="0">
      <alignment horizontal="center" vertical="bottom"/>
    </xf>
    <xf applyAlignment="true" applyBorder="false" applyFill="false" applyFont="true" applyNumberFormat="false" applyProtection="false" borderId="497" fillId="0" fontId="4" numFmtId="0" xfId="0">
      <alignment horizontal="center" vertical="bottom"/>
    </xf>
    <xf applyAlignment="true" applyBorder="false" applyFill="false" applyFont="true" applyNumberFormat="false" applyProtection="false" borderId="505" fillId="0" fontId="4" numFmtId="0" xfId="0">
      <alignment horizontal="right" vertical="center"/>
    </xf>
    <xf applyAlignment="true" applyBorder="false" applyFill="false" applyFont="true" applyNumberFormat="false" applyProtection="false" borderId="489" fillId="0" fontId="4" numFmtId="0" xfId="0">
      <alignment horizontal="right" vertical="center"/>
    </xf>
    <xf applyAlignment="true" applyBorder="false" applyFill="false" applyFont="true" applyNumberFormat="false" applyProtection="false" borderId="484" fillId="0" fontId="7" numFmtId="0" xfId="0">
      <alignment horizontal="center" vertical="center"/>
    </xf>
    <xf applyAlignment="true" applyBorder="false" applyFill="false" applyFont="true" applyNumberFormat="true" applyProtection="false" borderId="486" fillId="0" fontId="4" numFmtId="335" xfId="0">
      <alignment vertical="center"/>
    </xf>
    <xf applyAlignment="true" applyBorder="false" applyFill="false" applyFont="true" applyNumberFormat="true" applyProtection="false" borderId="481" fillId="0" fontId="4" numFmtId="343" xfId="0">
      <alignment vertical="center"/>
    </xf>
    <xf applyAlignment="true" applyBorder="false" applyFill="false" applyFont="true" applyNumberFormat="true" applyProtection="false" borderId="0" fillId="0" fontId="11" numFmtId="336" xfId="0">
      <alignment vertical="bottom"/>
    </xf>
    <xf applyAlignment="true" applyBorder="false" applyFill="true" applyFont="true" applyNumberFormat="true" applyProtection="false" borderId="481" fillId="157" fontId="4" numFmtId="335" xfId="0">
      <alignment vertical="center"/>
    </xf>
    <xf applyAlignment="true" applyBorder="false" applyFill="true" applyFont="true" applyNumberFormat="false" applyProtection="false" borderId="481" fillId="157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494" fillId="0" fontId="4" numFmtId="0" xfId="0">
      <alignment horizontal="right" vertical="center"/>
    </xf>
    <xf applyAlignment="true" applyBorder="false" applyFill="false" applyFont="true" applyNumberFormat="true" applyProtection="false" borderId="481" fillId="0" fontId="4" numFmtId="338" xfId="0">
      <alignment vertical="center"/>
    </xf>
    <xf applyAlignment="true" applyBorder="false" applyFill="false" applyFont="true" applyNumberFormat="false" applyProtection="false" borderId="488" fillId="0" fontId="4" numFmtId="0" xfId="0">
      <alignment vertical="center"/>
    </xf>
    <xf applyAlignment="true" applyBorder="false" applyFill="false" applyFont="true" applyNumberFormat="false" applyProtection="false" borderId="485" fillId="0" fontId="4" numFmtId="0" xfId="0">
      <alignment horizontal="center" vertical="center"/>
    </xf>
    <xf applyAlignment="true" applyBorder="false" applyFill="true" applyFont="true" applyNumberFormat="false" applyProtection="false" borderId="0" fillId="154" fontId="4" numFmtId="0" xfId="0">
      <alignment horizontal="center" vertical="center" wrapText="true"/>
    </xf>
    <xf applyAlignment="true" applyBorder="false" applyFill="true" applyFont="true" applyNumberFormat="false" applyProtection="false" borderId="498" fillId="154" fontId="4" numFmtId="0" xfId="0">
      <alignment horizontal="center" vertical="center" wrapText="true"/>
    </xf>
    <xf applyAlignment="true" applyBorder="false" applyFill="false" applyFont="true" applyNumberFormat="false" applyProtection="false" borderId="508" fillId="0" fontId="4" numFmtId="0" xfId="0">
      <alignment horizontal="right" vertical="center"/>
    </xf>
    <xf applyAlignment="true" applyBorder="false" applyFill="false" applyFont="true" applyNumberFormat="false" applyProtection="false" borderId="498" fillId="0" fontId="4" numFmtId="0" xfId="0">
      <alignment horizontal="right" vertical="center"/>
    </xf>
    <xf applyAlignment="true" applyBorder="false" applyFill="false" applyFont="true" applyNumberFormat="false" applyProtection="false" borderId="489" fillId="0" fontId="4" numFmtId="0" xfId="0">
      <alignment vertical="center"/>
    </xf>
    <xf applyAlignment="true" applyBorder="false" applyFill="false" applyFont="true" applyNumberFormat="false" applyProtection="false" borderId="488" fillId="0" fontId="7" numFmtId="0" xfId="0">
      <alignment vertical="center"/>
    </xf>
    <xf applyAlignment="true" applyBorder="false" applyFill="false" applyFont="true" applyNumberFormat="false" applyProtection="false" borderId="507" fillId="0" fontId="4" numFmtId="0" xfId="0">
      <alignment horizontal="center" vertical="center" wrapText="true"/>
    </xf>
    <xf applyAlignment="true" applyBorder="false" applyFill="false" applyFont="true" applyNumberFormat="false" applyProtection="false" borderId="494" fillId="0" fontId="4" numFmtId="0" xfId="0">
      <alignment horizontal="right" vertical="center"/>
    </xf>
    <xf applyAlignment="true" applyBorder="false" applyFill="false" applyFont="true" applyNumberFormat="true" applyProtection="false" borderId="481" fillId="0" fontId="4" numFmtId="334" xfId="0">
      <alignment vertical="center"/>
    </xf>
    <xf applyAlignment="true" applyBorder="false" applyFill="false" applyFont="true" applyNumberFormat="true" applyProtection="false" borderId="481" fillId="0" fontId="4" numFmtId="336" xfId="0">
      <alignment vertical="center"/>
    </xf>
    <xf applyAlignment="true" applyBorder="false" applyFill="false" applyFont="true" applyNumberFormat="false" applyProtection="false" borderId="501" fillId="0" fontId="4" numFmtId="0" xfId="0">
      <alignment vertical="center"/>
    </xf>
    <xf applyAlignment="true" applyBorder="false" applyFill="false" applyFont="true" applyNumberFormat="false" applyProtection="false" borderId="493" fillId="0" fontId="4" numFmtId="0" xfId="0">
      <alignment horizontal="center" vertical="center"/>
    </xf>
    <xf applyAlignment="true" applyBorder="false" applyFill="false" applyFont="true" applyNumberFormat="false" applyProtection="false" borderId="493" fillId="0" fontId="4" numFmtId="0" xfId="0">
      <alignment horizontal="right" vertical="center"/>
    </xf>
    <xf applyAlignment="true" applyBorder="false" applyFill="false" applyFont="true" applyNumberFormat="true" applyProtection="false" borderId="493" fillId="0" fontId="4" numFmtId="335" xfId="0">
      <alignment horizontal="right" vertical="center"/>
    </xf>
    <xf applyAlignment="true" applyBorder="false" applyFill="false" applyFont="true" applyNumberFormat="true" applyProtection="false" borderId="488" fillId="0" fontId="4" numFmtId="338" xfId="0">
      <alignment vertical="center"/>
    </xf>
    <xf applyAlignment="true" applyBorder="false" applyFill="true" applyFont="true" applyNumberFormat="false" applyProtection="false" borderId="497" fillId="151" fontId="4" numFmtId="0" xfId="0">
      <alignment horizontal="center" vertical="center"/>
    </xf>
    <xf applyAlignment="true" applyBorder="false" applyFill="true" applyFont="true" applyNumberFormat="true" applyProtection="false" borderId="497" fillId="149" fontId="4" numFmtId="336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509" fillId="158" fontId="2" numFmtId="0" xfId="0">
      <alignment horizontal="center" vertical="center"/>
    </xf>
    <xf applyAlignment="true" applyBorder="false" applyFill="true" applyFont="true" applyNumberFormat="false" applyProtection="false" borderId="509" fillId="158" fontId="2" numFmtId="0" xfId="0">
      <alignment horizontal="center" vertical="center"/>
    </xf>
    <xf applyAlignment="true" applyBorder="false" applyFill="true" applyFont="true" applyNumberFormat="false" applyProtection="false" borderId="509" fillId="158" fontId="2" numFmtId="0" xfId="0">
      <alignment horizontal="center" vertical="center" wrapText="true"/>
    </xf>
    <xf applyAlignment="true" applyBorder="false" applyFill="true" applyFont="true" applyNumberFormat="true" applyProtection="false" borderId="509" fillId="158" fontId="2" numFmtId="344" xfId="0">
      <alignment horizontal="center" vertical="center"/>
    </xf>
    <xf applyAlignment="true" applyBorder="false" applyFill="true" applyFont="true" applyNumberFormat="true" applyProtection="false" borderId="509" fillId="158" fontId="2" numFmtId="345" xfId="0">
      <alignment horizontal="center" vertical="center" wrapText="true"/>
    </xf>
    <xf applyAlignment="true" applyBorder="false" applyFill="true" applyFont="true" applyNumberFormat="false" applyProtection="false" borderId="509" fillId="158" fontId="6" numFmtId="0" xfId="0">
      <alignment horizontal="center" vertical="center"/>
    </xf>
    <xf applyAlignment="true" applyBorder="false" applyFill="true" applyFont="true" applyNumberFormat="false" applyProtection="false" borderId="510" fillId="158" fontId="6" numFmtId="0" xfId="0">
      <alignment horizontal="center" vertical="center"/>
    </xf>
    <xf applyAlignment="true" applyBorder="false" applyFill="true" applyFont="true" applyNumberFormat="true" applyProtection="false" borderId="509" fillId="158" fontId="2" numFmtId="345" xfId="0">
      <alignment horizontal="center" vertical="center"/>
    </xf>
    <xf applyAlignment="true" applyBorder="false" applyFill="true" applyFont="true" applyNumberFormat="false" applyProtection="false" borderId="509" fillId="158" fontId="6" numFmtId="0" xfId="0">
      <alignment horizontal="center" vertical="center" wrapText="true"/>
    </xf>
    <xf applyAlignment="true" applyBorder="false" applyFill="false" applyFont="true" applyNumberFormat="false" applyProtection="false" borderId="509" fillId="0" fontId="4" numFmtId="0" xfId="0">
      <alignment horizontal="center" vertical="center"/>
    </xf>
    <xf applyAlignment="true" applyBorder="false" applyFill="false" applyFont="true" applyNumberFormat="false" applyProtection="false" borderId="511" fillId="0" fontId="11" numFmtId="0" xfId="0">
      <alignment horizontal="center" vertical="bottom"/>
    </xf>
    <xf applyAlignment="true" applyBorder="false" applyFill="false" applyFont="true" applyNumberFormat="false" applyProtection="false" borderId="512" fillId="0" fontId="11" numFmtId="0" xfId="0">
      <alignment horizontal="center" vertical="center"/>
    </xf>
    <xf applyAlignment="true" applyBorder="false" applyFill="false" applyFont="true" applyNumberFormat="true" applyProtection="false" borderId="512" fillId="0" fontId="4" numFmtId="346" xfId="0">
      <alignment horizontal="center" vertical="center"/>
    </xf>
    <xf applyAlignment="true" applyBorder="false" applyFill="false" applyFont="true" applyNumberFormat="true" applyProtection="false" borderId="512" fillId="0" fontId="4" numFmtId="346" xfId="0">
      <alignment horizontal="center" vertical="center"/>
    </xf>
    <xf applyAlignment="true" applyBorder="false" applyFill="false" applyFont="true" applyNumberFormat="false" applyProtection="false" borderId="509" fillId="0" fontId="4" numFmtId="0" xfId="0">
      <alignment vertical="center"/>
    </xf>
    <xf applyAlignment="true" applyBorder="false" applyFill="false" applyFont="true" applyNumberFormat="true" applyProtection="false" borderId="509" fillId="0" fontId="4" numFmtId="347" xfId="0">
      <alignment vertical="center"/>
    </xf>
    <xf applyAlignment="true" applyBorder="false" applyFill="false" applyFont="true" applyNumberFormat="true" applyProtection="false" borderId="513" fillId="0" fontId="4" numFmtId="345" xfId="0">
      <alignment vertical="center"/>
    </xf>
    <xf applyAlignment="true" applyBorder="false" applyFill="false" applyFont="true" applyNumberFormat="true" applyProtection="false" borderId="509" fillId="0" fontId="4" numFmtId="348" xfId="0">
      <alignment vertical="center"/>
    </xf>
    <xf applyAlignment="true" applyBorder="false" applyFill="false" applyFont="true" applyNumberFormat="true" applyProtection="false" borderId="514" fillId="0" fontId="4" numFmtId="345" xfId="0">
      <alignment vertical="center"/>
    </xf>
    <xf applyAlignment="true" applyBorder="false" applyFill="true" applyFont="true" applyNumberFormat="true" applyProtection="false" borderId="509" fillId="159" fontId="4" numFmtId="345" xfId="0">
      <alignment horizontal="right" vertical="center"/>
    </xf>
    <xf applyAlignment="true" applyBorder="false" applyFill="true" applyFont="true" applyNumberFormat="true" applyProtection="false" borderId="509" fillId="160" fontId="4" numFmtId="345" xfId="0">
      <alignment vertical="center"/>
    </xf>
    <xf applyAlignment="true" applyBorder="false" applyFill="false" applyFont="true" applyNumberFormat="true" applyProtection="false" borderId="509" fillId="0" fontId="4" numFmtId="348" xfId="0">
      <alignment vertical="center"/>
    </xf>
    <xf applyAlignment="true" applyBorder="false" applyFill="true" applyFont="true" applyNumberFormat="false" applyProtection="false" borderId="509" fillId="160" fontId="4" numFmtId="0" xfId="0">
      <alignment horizontal="center" vertical="center"/>
    </xf>
    <xf applyAlignment="true" applyBorder="false" applyFill="true" applyFont="true" applyNumberFormat="true" applyProtection="false" borderId="509" fillId="159" fontId="4" numFmtId="346" xfId="0">
      <alignment vertical="center"/>
    </xf>
    <xf applyAlignment="true" applyBorder="false" applyFill="true" applyFont="true" applyNumberFormat="true" applyProtection="false" borderId="513" fillId="159" fontId="4" numFmtId="346" xfId="0">
      <alignment vertical="center"/>
    </xf>
    <xf applyAlignment="true" applyBorder="false" applyFill="true" applyFont="true" applyNumberFormat="true" applyProtection="false" borderId="513" fillId="159" fontId="4" numFmtId="349" xfId="0">
      <alignment vertical="center"/>
    </xf>
    <xf applyAlignment="true" applyBorder="false" applyFill="false" applyFont="true" applyNumberFormat="true" applyProtection="false" borderId="509" fillId="0" fontId="4" numFmtId="349" xfId="0">
      <alignment vertical="center"/>
    </xf>
    <xf applyAlignment="true" applyBorder="false" applyFill="false" applyFont="true" applyNumberFormat="true" applyProtection="false" borderId="509" fillId="0" fontId="4" numFmtId="350" xfId="0">
      <alignment vertical="center"/>
    </xf>
    <xf applyAlignment="true" applyBorder="false" applyFill="false" applyFont="true" applyNumberFormat="false" applyProtection="false" borderId="509" fillId="0" fontId="4" numFmtId="0" xfId="0">
      <alignment vertical="center"/>
    </xf>
    <xf applyAlignment="true" applyBorder="false" applyFill="false" applyFont="true" applyNumberFormat="true" applyProtection="false" borderId="512" fillId="0" fontId="4" numFmtId="346" xfId="0">
      <alignment horizontal="center" vertical="center"/>
    </xf>
    <xf applyAlignment="true" applyBorder="false" applyFill="false" applyFont="true" applyNumberFormat="false" applyProtection="false" borderId="509" fillId="0" fontId="4" numFmtId="0" xfId="0">
      <alignment horizontal="right" vertical="center"/>
    </xf>
    <xf applyAlignment="true" applyBorder="false" applyFill="true" applyFont="true" applyNumberFormat="true" applyProtection="false" borderId="509" fillId="161" fontId="4" numFmtId="345" xfId="0">
      <alignment vertical="center"/>
    </xf>
    <xf applyAlignment="true" applyBorder="false" applyFill="true" applyFont="true" applyNumberFormat="false" applyProtection="false" borderId="509" fillId="161" fontId="4" numFmtId="0" xfId="0">
      <alignment horizontal="center" vertical="center"/>
    </xf>
    <xf applyAlignment="true" applyBorder="false" applyFill="false" applyFont="true" applyNumberFormat="false" applyProtection="false" borderId="510" fillId="0" fontId="11" numFmtId="0" xfId="0">
      <alignment horizontal="center" vertical="bottom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509" fillId="0" fontId="4" numFmtId="0" xfId="0">
      <alignment vertical="center"/>
    </xf>
    <xf applyAlignment="true" applyBorder="false" applyFill="true" applyFont="true" applyNumberFormat="true" applyProtection="false" borderId="509" fillId="162" fontId="4" numFmtId="345" xfId="0">
      <alignment vertical="center"/>
    </xf>
    <xf applyAlignment="true" applyBorder="false" applyFill="true" applyFont="true" applyNumberFormat="false" applyProtection="false" borderId="509" fillId="162" fontId="4" numFmtId="0" xfId="0">
      <alignment horizontal="center" vertical="center"/>
    </xf>
    <xf applyAlignment="true" applyBorder="false" applyFill="false" applyFont="true" applyNumberFormat="false" applyProtection="false" borderId="515" fillId="0" fontId="4" numFmtId="0" xfId="0">
      <alignment vertical="center"/>
    </xf>
    <xf applyAlignment="true" applyBorder="false" applyFill="false" applyFont="true" applyNumberFormat="true" applyProtection="false" borderId="514" fillId="0" fontId="4" numFmtId="345" xfId="0">
      <alignment vertical="center"/>
    </xf>
    <xf applyAlignment="true" applyBorder="false" applyFill="false" applyFont="true" applyNumberFormat="false" applyProtection="false" borderId="516" fillId="0" fontId="4" numFmtId="0" xfId="0">
      <alignment vertical="center"/>
    </xf>
    <xf applyAlignment="true" applyBorder="false" applyFill="false" applyFont="true" applyNumberFormat="false" applyProtection="false" borderId="516" fillId="0" fontId="11" numFmtId="0" xfId="0">
      <alignment vertical="bottom"/>
    </xf>
    <xf applyAlignment="true" applyBorder="false" applyFill="false" applyFont="true" applyNumberFormat="false" applyProtection="false" borderId="514" fillId="0" fontId="4" numFmtId="0" xfId="0">
      <alignment vertical="center"/>
    </xf>
    <xf applyAlignment="true" applyBorder="false" applyFill="false" applyFont="true" applyNumberFormat="true" applyProtection="false" borderId="517" fillId="0" fontId="4" numFmtId="345" xfId="0">
      <alignment vertical="center"/>
    </xf>
    <xf applyAlignment="true" applyBorder="false" applyFill="false" applyFont="true" applyNumberFormat="false" applyProtection="false" borderId="510" fillId="0" fontId="11" numFmtId="0" xfId="0">
      <alignment horizontal="center" vertical="bottom"/>
    </xf>
    <xf applyAlignment="true" applyBorder="false" applyFill="false" applyFont="true" applyNumberFormat="false" applyProtection="false" borderId="518" fillId="0" fontId="4" numFmtId="0" xfId="0">
      <alignment vertical="center"/>
    </xf>
    <xf applyAlignment="true" applyBorder="false" applyFill="false" applyFont="true" applyNumberFormat="false" applyProtection="false" borderId="519" fillId="0" fontId="11" numFmtId="0" xfId="0">
      <alignment horizontal="center" vertical="bottom"/>
    </xf>
    <xf applyAlignment="true" applyBorder="false" applyFill="false" applyFont="true" applyNumberFormat="false" applyProtection="false" borderId="519" fillId="0" fontId="11" numFmtId="0" xfId="0">
      <alignment horizontal="center" vertical="bottom"/>
    </xf>
    <xf applyAlignment="true" applyBorder="false" applyFill="false" applyFont="true" applyNumberFormat="true" applyProtection="false" borderId="520" fillId="0" fontId="4" numFmtId="346" xfId="0">
      <alignment horizontal="center" vertical="center"/>
    </xf>
    <xf applyAlignment="true" applyBorder="false" applyFill="false" applyFont="true" applyNumberFormat="true" applyProtection="false" borderId="515" fillId="0" fontId="4" numFmtId="349" xfId="0">
      <alignment vertical="center"/>
    </xf>
    <xf applyAlignment="true" applyBorder="false" applyFill="false" applyFont="true" applyNumberFormat="false" applyProtection="false" borderId="521" fillId="0" fontId="4" numFmtId="0" xfId="0">
      <alignment horizontal="center" vertical="center"/>
    </xf>
    <xf applyAlignment="true" applyBorder="false" applyFill="false" applyFont="true" applyNumberFormat="false" applyProtection="false" borderId="521" fillId="0" fontId="11" numFmtId="0" xfId="0">
      <alignment horizontal="center" vertical="center"/>
    </xf>
    <xf applyAlignment="true" applyBorder="false" applyFill="false" applyFont="true" applyNumberFormat="false" applyProtection="false" borderId="516" fillId="0" fontId="4" numFmtId="0" xfId="0">
      <alignment horizontal="center" vertical="center"/>
    </xf>
    <xf applyAlignment="true" applyBorder="false" applyFill="false" applyFont="true" applyNumberFormat="false" applyProtection="false" borderId="522" fillId="0" fontId="4" numFmtId="0" xfId="0">
      <alignment horizontal="center" vertical="center"/>
    </xf>
    <xf applyAlignment="true" applyBorder="false" applyFill="false" applyFont="true" applyNumberFormat="true" applyProtection="false" borderId="515" fillId="0" fontId="4" numFmtId="347" xfId="0">
      <alignment vertical="center"/>
    </xf>
    <xf applyAlignment="true" applyBorder="false" applyFill="false" applyFont="true" applyNumberFormat="true" applyProtection="false" borderId="523" fillId="0" fontId="4" numFmtId="345" xfId="0">
      <alignment vertical="center"/>
    </xf>
    <xf applyAlignment="true" applyBorder="false" applyFill="false" applyFont="true" applyNumberFormat="true" applyProtection="false" borderId="515" fillId="0" fontId="4" numFmtId="348" xfId="0">
      <alignment vertical="center"/>
    </xf>
    <xf applyAlignment="true" applyBorder="false" applyFill="false" applyFont="true" applyNumberFormat="true" applyProtection="false" borderId="524" fillId="0" fontId="4" numFmtId="345" xfId="0">
      <alignment vertical="center"/>
    </xf>
    <xf applyAlignment="true" applyBorder="false" applyFill="false" applyFont="true" applyNumberFormat="true" applyProtection="false" borderId="525" fillId="0" fontId="4" numFmtId="345" xfId="0">
      <alignment horizontal="right" vertical="center"/>
    </xf>
    <xf applyAlignment="true" applyBorder="false" applyFill="false" applyFont="true" applyNumberFormat="false" applyProtection="false" borderId="525" fillId="0" fontId="4" numFmtId="0" xfId="0">
      <alignment horizontal="right" vertical="center"/>
    </xf>
    <xf applyAlignment="true" applyBorder="false" applyFill="false" applyFont="true" applyNumberFormat="false" applyProtection="false" borderId="525" fillId="0" fontId="4" numFmtId="0" xfId="0">
      <alignment horizontal="right" vertical="center"/>
    </xf>
    <xf applyAlignment="true" applyBorder="false" applyFill="true" applyFont="true" applyNumberFormat="true" applyProtection="false" borderId="515" fillId="159" fontId="4" numFmtId="345" xfId="0">
      <alignment horizontal="right" vertical="center"/>
    </xf>
    <xf applyAlignment="true" applyBorder="false" applyFill="true" applyFont="true" applyNumberFormat="true" applyProtection="false" borderId="515" fillId="161" fontId="4" numFmtId="345" xfId="0">
      <alignment vertical="center"/>
    </xf>
    <xf applyAlignment="true" applyBorder="false" applyFill="true" applyFont="true" applyNumberFormat="false" applyProtection="false" borderId="515" fillId="161" fontId="4" numFmtId="0" xfId="0">
      <alignment horizontal="center" vertical="center"/>
    </xf>
    <xf applyAlignment="true" applyBorder="false" applyFill="true" applyFont="true" applyNumberFormat="true" applyProtection="false" borderId="515" fillId="159" fontId="4" numFmtId="346" xfId="0">
      <alignment vertical="center"/>
    </xf>
    <xf applyAlignment="true" applyBorder="false" applyFill="true" applyFont="true" applyNumberFormat="true" applyProtection="false" borderId="523" fillId="159" fontId="4" numFmtId="346" xfId="0">
      <alignment vertical="center"/>
    </xf>
    <xf applyAlignment="true" applyBorder="false" applyFill="true" applyFont="true" applyNumberFormat="true" applyProtection="false" borderId="516" fillId="159" fontId="4" numFmtId="351" xfId="0">
      <alignment vertical="center"/>
    </xf>
    <xf applyAlignment="true" applyBorder="false" applyFill="false" applyFont="true" applyNumberFormat="true" applyProtection="false" borderId="521" fillId="0" fontId="4" numFmtId="350" xfId="0">
      <alignment horizontal="right" vertical="center"/>
    </xf>
    <xf applyAlignment="true" applyBorder="false" applyFill="false" applyFont="true" applyNumberFormat="false" applyProtection="false" borderId="516" fillId="0" fontId="4" numFmtId="0" xfId="0">
      <alignment horizontal="right" vertical="center"/>
    </xf>
    <xf applyAlignment="true" applyBorder="false" applyFill="false" applyFont="true" applyNumberFormat="true" applyProtection="false" borderId="516" fillId="0" fontId="4" numFmtId="350" xfId="0">
      <alignment horizontal="right" vertical="center"/>
    </xf>
    <xf applyAlignment="true" applyBorder="false" applyFill="false" applyFont="true" applyNumberFormat="false" applyProtection="false" borderId="521" fillId="0" fontId="11" numFmtId="0" xfId="0">
      <alignment horizontal="center" vertical="center"/>
    </xf>
    <xf applyAlignment="true" applyBorder="false" applyFill="false" applyFont="true" applyNumberFormat="false" applyProtection="false" borderId="526" fillId="0" fontId="4" numFmtId="0" xfId="0">
      <alignment horizontal="center" vertical="center"/>
    </xf>
    <xf applyAlignment="true" applyBorder="false" applyFill="false" applyFont="true" applyNumberFormat="false" applyProtection="false" borderId="521" fillId="0" fontId="4" numFmtId="0" xfId="0">
      <alignment vertical="center"/>
    </xf>
    <xf applyAlignment="true" applyBorder="false" applyFill="false" applyFont="true" applyNumberFormat="true" applyProtection="false" borderId="516" fillId="0" fontId="4" numFmtId="347" xfId="0">
      <alignment vertical="center"/>
    </xf>
    <xf applyAlignment="true" applyBorder="false" applyFill="false" applyFont="true" applyNumberFormat="true" applyProtection="false" borderId="516" fillId="0" fontId="4" numFmtId="345" xfId="0">
      <alignment vertical="center"/>
    </xf>
    <xf applyAlignment="true" applyBorder="false" applyFill="false" applyFont="true" applyNumberFormat="true" applyProtection="false" borderId="516" fillId="0" fontId="4" numFmtId="348" xfId="0">
      <alignment vertical="center"/>
    </xf>
    <xf applyAlignment="true" applyBorder="false" applyFill="false" applyFont="true" applyNumberFormat="true" applyProtection="false" borderId="516" fillId="0" fontId="4" numFmtId="345" xfId="0">
      <alignment vertical="center"/>
    </xf>
    <xf applyAlignment="true" applyBorder="false" applyFill="false" applyFont="true" applyNumberFormat="true" applyProtection="false" borderId="516" fillId="0" fontId="4" numFmtId="345" xfId="0">
      <alignment horizontal="right" vertical="center"/>
    </xf>
    <xf applyAlignment="true" applyBorder="false" applyFill="false" applyFont="true" applyNumberFormat="false" applyProtection="false" borderId="516" fillId="0" fontId="4" numFmtId="0" xfId="0">
      <alignment horizontal="right" vertical="center"/>
    </xf>
    <xf applyAlignment="true" applyBorder="false" applyFill="false" applyFont="true" applyNumberFormat="false" applyProtection="false" borderId="516" fillId="0" fontId="4" numFmtId="0" xfId="0">
      <alignment horizontal="right" vertical="center"/>
    </xf>
    <xf applyAlignment="true" applyBorder="false" applyFill="true" applyFont="true" applyNumberFormat="true" applyProtection="false" borderId="516" fillId="159" fontId="4" numFmtId="345" xfId="0">
      <alignment horizontal="right" vertical="center"/>
    </xf>
    <xf applyAlignment="true" applyBorder="false" applyFill="true" applyFont="true" applyNumberFormat="true" applyProtection="false" borderId="516" fillId="161" fontId="4" numFmtId="345" xfId="0">
      <alignment vertical="center"/>
    </xf>
    <xf applyAlignment="true" applyBorder="false" applyFill="true" applyFont="true" applyNumberFormat="false" applyProtection="false" borderId="524" fillId="161" fontId="4" numFmtId="0" xfId="0">
      <alignment horizontal="center" vertical="center"/>
    </xf>
    <xf applyAlignment="true" applyBorder="false" applyFill="true" applyFont="true" applyNumberFormat="true" applyProtection="false" borderId="516" fillId="159" fontId="4" numFmtId="346" xfId="0">
      <alignment vertical="center"/>
    </xf>
    <xf applyAlignment="true" applyBorder="false" applyFill="true" applyFont="true" applyNumberFormat="true" applyProtection="false" borderId="522" fillId="159" fontId="4" numFmtId="35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34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518" fillId="163" fontId="5" numFmtId="0" xfId="0">
      <alignment horizontal="center" vertical="center"/>
    </xf>
    <xf applyAlignment="true" applyBorder="false" applyFill="true" applyFont="true" applyNumberFormat="true" applyProtection="false" borderId="509" fillId="163" fontId="4" numFmtId="352" xfId="0">
      <alignment horizontal="right" vertical="center"/>
    </xf>
    <xf applyAlignment="true" applyBorder="false" applyFill="true" applyFont="true" applyNumberFormat="true" applyProtection="false" borderId="518" fillId="163" fontId="5" numFmtId="34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350" xfId="0">
      <alignment horizontal="right" vertical="center"/>
    </xf>
    <xf applyAlignment="true" applyBorder="false" applyFill="true" applyFont="true" applyNumberFormat="false" applyProtection="false" borderId="509" fillId="163" fontId="4" numFmtId="0" xfId="0">
      <alignment horizontal="center" vertical="center"/>
    </xf>
    <xf applyAlignment="true" applyBorder="false" applyFill="true" applyFont="true" applyNumberFormat="true" applyProtection="false" borderId="509" fillId="163" fontId="4" numFmtId="346" xfId="0">
      <alignment horizontal="right" vertical="center"/>
    </xf>
    <xf applyAlignment="true" applyBorder="false" applyFill="true" applyFont="true" applyNumberFormat="true" applyProtection="false" borderId="0" fillId="159" fontId="4" numFmtId="346" xfId="0">
      <alignment vertical="center"/>
    </xf>
    <xf applyAlignment="true" applyBorder="false" applyFill="true" applyFont="true" applyNumberFormat="true" applyProtection="false" borderId="509" fillId="163" fontId="4" numFmtId="351" xfId="0">
      <alignment horizontal="right" vertical="center"/>
    </xf>
    <xf applyAlignment="true" applyBorder="false" applyFill="false" applyFont="true" applyNumberFormat="true" applyProtection="false" borderId="0" fillId="0" fontId="4" numFmtId="346" xfId="0">
      <alignment horizontal="right" vertical="center"/>
    </xf>
    <xf applyAlignment="true" applyBorder="false" applyFill="true" applyFont="true" applyNumberFormat="false" applyProtection="false" borderId="509" fillId="158" fontId="6" numFmtId="0" xfId="0">
      <alignment horizontal="center" vertical="center"/>
    </xf>
    <xf applyAlignment="true" applyBorder="false" applyFill="true" applyFont="true" applyNumberFormat="true" applyProtection="false" borderId="509" fillId="158" fontId="6" numFmtId="344" xfId="0">
      <alignment horizontal="center" vertical="center"/>
    </xf>
    <xf applyAlignment="true" applyBorder="false" applyFill="true" applyFont="true" applyNumberFormat="true" applyProtection="false" borderId="509" fillId="158" fontId="6" numFmtId="345" xfId="0">
      <alignment horizontal="center" vertical="center" wrapText="true"/>
    </xf>
    <xf applyAlignment="true" applyBorder="false" applyFill="true" applyFont="true" applyNumberFormat="false" applyProtection="false" borderId="0" fillId="158" fontId="6" numFmtId="0" xfId="0">
      <alignment horizontal="center" vertical="center"/>
    </xf>
    <xf applyAlignment="true" applyBorder="false" applyFill="true" applyFont="true" applyNumberFormat="true" applyProtection="false" borderId="514" fillId="158" fontId="6" numFmtId="345" xfId="0">
      <alignment horizontal="center" vertical="center"/>
    </xf>
    <xf applyAlignment="true" applyBorder="false" applyFill="true" applyFont="true" applyNumberFormat="true" applyProtection="false" borderId="509" fillId="158" fontId="6" numFmtId="346" xfId="0">
      <alignment horizontal="center" vertical="center" wrapText="true"/>
    </xf>
    <xf applyAlignment="true" applyBorder="false" applyFill="true" applyFont="true" applyNumberFormat="false" applyProtection="false" borderId="515" fillId="158" fontId="6" numFmtId="0" xfId="0">
      <alignment horizontal="center" vertical="center"/>
    </xf>
    <xf applyAlignment="true" applyBorder="false" applyFill="true" applyFont="true" applyNumberFormat="true" applyProtection="false" borderId="515" fillId="158" fontId="6" numFmtId="344" xfId="0">
      <alignment horizontal="center" vertical="center"/>
    </xf>
    <xf applyAlignment="true" applyBorder="false" applyFill="true" applyFont="true" applyNumberFormat="true" applyProtection="false" borderId="515" fillId="158" fontId="6" numFmtId="345" xfId="0">
      <alignment horizontal="center" vertical="center" wrapText="true"/>
    </xf>
    <xf applyAlignment="true" applyBorder="false" applyFill="true" applyFont="true" applyNumberFormat="true" applyProtection="false" borderId="515" fillId="158" fontId="2" numFmtId="345" xfId="0">
      <alignment horizontal="center" vertical="center" wrapText="true"/>
    </xf>
    <xf applyAlignment="true" applyBorder="false" applyFill="false" applyFont="true" applyNumberFormat="false" applyProtection="false" borderId="513" fillId="0" fontId="4" numFmtId="0" xfId="0">
      <alignment horizontal="center" vertical="center"/>
    </xf>
    <xf applyAlignment="true" applyBorder="false" applyFill="false" applyFont="true" applyNumberFormat="false" applyProtection="false" borderId="516" fillId="0" fontId="4" numFmtId="0" xfId="0">
      <alignment vertical="center"/>
    </xf>
    <xf applyAlignment="true" applyBorder="false" applyFill="false" applyFont="true" applyNumberFormat="false" applyProtection="false" borderId="514" fillId="0" fontId="4" numFmtId="0" xfId="0">
      <alignment vertical="center"/>
    </xf>
    <xf applyAlignment="true" applyBorder="false" applyFill="false" applyFont="true" applyNumberFormat="false" applyProtection="false" borderId="527" fillId="0" fontId="4" numFmtId="0" xfId="0">
      <alignment horizontal="center" vertical="bottom"/>
    </xf>
    <xf applyAlignment="true" applyBorder="false" applyFill="false" applyFont="true" applyNumberFormat="false" applyProtection="false" borderId="513" fillId="0" fontId="4" numFmtId="0" xfId="0">
      <alignment horizontal="right" vertical="center"/>
    </xf>
    <xf applyAlignment="true" applyBorder="false" applyFill="false" applyFont="true" applyNumberFormat="true" applyProtection="false" borderId="516" fillId="0" fontId="7" numFmtId="348" xfId="0">
      <alignment horizontal="center" vertical="center"/>
    </xf>
    <xf applyAlignment="true" applyBorder="false" applyFill="false" applyFont="true" applyNumberFormat="false" applyProtection="false" borderId="513" fillId="0" fontId="4" numFmtId="0" xfId="0">
      <alignment vertical="center"/>
    </xf>
    <xf applyAlignment="true" applyBorder="false" applyFill="false" applyFont="true" applyNumberFormat="true" applyProtection="false" borderId="516" fillId="0" fontId="4" numFmtId="346" xfId="0">
      <alignment vertical="center"/>
    </xf>
    <xf applyAlignment="true" applyBorder="false" applyFill="false" applyFont="true" applyNumberFormat="true" applyProtection="false" borderId="528" fillId="0" fontId="4" numFmtId="348" xfId="0">
      <alignment vertical="center" wrapText="true"/>
    </xf>
    <xf applyAlignment="true" applyBorder="false" applyFill="false" applyFont="true" applyNumberFormat="true" applyProtection="false" borderId="509" fillId="0" fontId="4" numFmtId="345" xfId="0">
      <alignment horizontal="right" vertical="center"/>
    </xf>
    <xf applyAlignment="true" applyBorder="false" applyFill="true" applyFont="true" applyNumberFormat="true" applyProtection="false" borderId="509" fillId="159" fontId="4" numFmtId="346" xfId="0">
      <alignment horizontal="right" vertical="center"/>
    </xf>
    <xf applyAlignment="true" applyBorder="false" applyFill="true" applyFont="true" applyNumberFormat="true" applyProtection="false" borderId="513" fillId="159" fontId="4" numFmtId="346" xfId="0">
      <alignment horizontal="right" vertical="center"/>
    </xf>
    <xf applyAlignment="true" applyBorder="false" applyFill="false" applyFont="true" applyNumberFormat="true" applyProtection="false" borderId="516" fillId="0" fontId="4" numFmtId="350" xfId="0">
      <alignment vertical="center"/>
    </xf>
    <xf applyAlignment="true" applyBorder="false" applyFill="false" applyFont="true" applyNumberFormat="true" applyProtection="false" borderId="514" fillId="0" fontId="4" numFmtId="350" xfId="0">
      <alignment vertical="center"/>
    </xf>
    <xf applyAlignment="true" applyBorder="false" applyFill="false" applyFont="true" applyNumberFormat="false" applyProtection="false" borderId="513" fillId="0" fontId="4" numFmtId="0" xfId="0">
      <alignment vertical="center"/>
    </xf>
    <xf applyAlignment="true" applyBorder="false" applyFill="false" applyFont="true" applyNumberFormat="true" applyProtection="false" borderId="516" fillId="0" fontId="4" numFmtId="350" xfId="0">
      <alignment vertical="center"/>
    </xf>
    <xf applyAlignment="true" applyBorder="false" applyFill="false" applyFont="true" applyNumberFormat="true" applyProtection="false" borderId="514" fillId="0" fontId="4" numFmtId="349" xfId="0">
      <alignment vertical="center"/>
    </xf>
    <xf applyAlignment="true" applyBorder="false" applyFill="false" applyFont="true" applyNumberFormat="true" applyProtection="false" borderId="509" fillId="0" fontId="4" numFmtId="349" xfId="0">
      <alignment vertical="center"/>
    </xf>
    <xf applyAlignment="true" applyBorder="false" applyFill="true" applyFont="true" applyNumberFormat="true" applyProtection="false" borderId="528" fillId="164" fontId="4" numFmtId="348" xfId="0">
      <alignment vertical="center" wrapText="true"/>
    </xf>
    <xf applyAlignment="true" applyBorder="false" applyFill="false" applyFont="true" applyNumberFormat="false" applyProtection="false" borderId="514" fillId="0" fontId="4" numFmtId="0" xfId="0">
      <alignment vertical="center"/>
    </xf>
    <xf applyAlignment="true" applyBorder="false" applyFill="false" applyFont="true" applyNumberFormat="false" applyProtection="false" borderId="515" fillId="0" fontId="4" numFmtId="0" xfId="0">
      <alignment horizontal="center" vertical="center"/>
    </xf>
    <xf applyAlignment="true" applyBorder="false" applyFill="false" applyFont="true" applyNumberFormat="false" applyProtection="false" borderId="518" fillId="0" fontId="4" numFmtId="0" xfId="0">
      <alignment horizontal="center" vertical="center"/>
    </xf>
    <xf applyAlignment="true" applyBorder="false" applyFill="false" applyFont="true" applyNumberFormat="true" applyProtection="false" borderId="509" fillId="0" fontId="4" numFmtId="345" xfId="0">
      <alignment vertical="center"/>
    </xf>
    <xf applyAlignment="true" applyBorder="false" applyFill="false" applyFont="true" applyNumberFormat="false" applyProtection="false" borderId="509" fillId="0" fontId="4" numFmtId="0" xfId="0">
      <alignment horizontal="center" vertical="center"/>
    </xf>
    <xf applyAlignment="true" applyBorder="false" applyFill="false" applyFont="true" applyNumberFormat="false" applyProtection="false" borderId="516" fillId="0" fontId="4" numFmtId="0" xfId="0">
      <alignment horizontal="center" vertical="center"/>
    </xf>
    <xf applyAlignment="true" applyBorder="false" applyFill="false" applyFont="true" applyNumberFormat="true" applyProtection="false" borderId="528" fillId="0" fontId="4" numFmtId="348" xfId="0">
      <alignment vertical="center" wrapText="true"/>
    </xf>
    <xf applyAlignment="true" applyBorder="false" applyFill="false" applyFont="true" applyNumberFormat="false" applyProtection="false" borderId="523" fillId="0" fontId="4" numFmtId="0" xfId="0">
      <alignment horizontal="center" vertical="center"/>
    </xf>
    <xf applyAlignment="true" applyBorder="false" applyFill="false" applyFont="true" applyNumberFormat="false" applyProtection="false" borderId="524" fillId="0" fontId="4" numFmtId="0" xfId="0">
      <alignment vertical="center"/>
    </xf>
    <xf applyAlignment="true" applyBorder="false" applyFill="false" applyFont="true" applyNumberFormat="false" applyProtection="false" borderId="529" fillId="0" fontId="4" numFmtId="0" xfId="0">
      <alignment horizontal="right" vertical="center"/>
    </xf>
    <xf applyAlignment="true" applyBorder="false" applyFill="false" applyFont="true" applyNumberFormat="false" applyProtection="false" borderId="523" fillId="0" fontId="4" numFmtId="0" xfId="0">
      <alignment vertical="center"/>
    </xf>
    <xf applyAlignment="true" applyBorder="false" applyFill="false" applyFont="true" applyNumberFormat="false" applyProtection="false" borderId="530" fillId="0" fontId="4" numFmtId="0" xfId="0">
      <alignment horizontal="center" vertical="center"/>
    </xf>
    <xf applyAlignment="true" applyBorder="false" applyFill="false" applyFont="true" applyNumberFormat="false" applyProtection="false" borderId="531" fillId="0" fontId="4" numFmtId="0" xfId="0">
      <alignment vertical="center"/>
    </xf>
    <xf applyAlignment="true" applyBorder="false" applyFill="false" applyFont="true" applyNumberFormat="false" applyProtection="false" borderId="524" fillId="0" fontId="4" numFmtId="0" xfId="0">
      <alignment vertical="center"/>
    </xf>
    <xf applyAlignment="true" applyBorder="false" applyFill="false" applyFont="true" applyNumberFormat="false" applyProtection="false" borderId="515" fillId="0" fontId="4" numFmtId="0" xfId="0">
      <alignment vertical="center"/>
    </xf>
    <xf applyAlignment="true" applyBorder="false" applyFill="false" applyFont="true" applyNumberFormat="true" applyProtection="false" borderId="515" fillId="0" fontId="4" numFmtId="350" xfId="0">
      <alignment vertical="center"/>
    </xf>
    <xf applyAlignment="true" applyBorder="false" applyFill="false" applyFont="true" applyNumberFormat="false" applyProtection="false" borderId="516" fillId="0" fontId="4" numFmtId="0" xfId="0">
      <alignment horizontal="center" vertical="center"/>
    </xf>
    <xf applyAlignment="true" applyBorder="false" applyFill="false" applyFont="true" applyNumberFormat="false" applyProtection="false" borderId="514" fillId="0" fontId="4" numFmtId="0" xfId="0">
      <alignment horizontal="right" vertical="center"/>
    </xf>
    <xf applyAlignment="true" applyBorder="false" applyFill="false" applyFont="true" applyNumberFormat="true" applyProtection="false" borderId="518" fillId="0" fontId="4" numFmtId="345" xfId="0">
      <alignment horizontal="right" vertical="center"/>
    </xf>
    <xf applyAlignment="true" applyBorder="false" applyFill="true" applyFont="true" applyNumberFormat="true" applyProtection="false" borderId="524" fillId="161" fontId="4" numFmtId="345" xfId="0">
      <alignment vertical="center"/>
    </xf>
    <xf applyAlignment="true" applyBorder="false" applyFill="false" applyFont="true" applyNumberFormat="false" applyProtection="false" borderId="514" fillId="0" fontId="4" numFmtId="0" xfId="0">
      <alignment horizontal="right" vertical="center"/>
    </xf>
    <xf applyAlignment="true" applyBorder="false" applyFill="false" applyFont="true" applyNumberFormat="false" applyProtection="false" borderId="509" fillId="0" fontId="4" numFmtId="0" xfId="0">
      <alignment horizontal="right" vertical="center"/>
    </xf>
    <xf applyAlignment="true" applyBorder="false" applyFill="true" applyFont="true" applyNumberFormat="true" applyProtection="false" borderId="524" fillId="162" fontId="4" numFmtId="345" xfId="0">
      <alignment vertical="center"/>
    </xf>
    <xf applyAlignment="true" applyBorder="false" applyFill="false" applyFont="true" applyNumberFormat="false" applyProtection="false" borderId="524" fillId="0" fontId="4" numFmtId="0" xfId="0">
      <alignment horizontal="right" vertical="center"/>
    </xf>
    <xf applyAlignment="true" applyBorder="false" applyFill="false" applyFont="true" applyNumberFormat="false" applyProtection="false" borderId="515" fillId="0" fontId="4" numFmtId="0" xfId="0">
      <alignment horizontal="right" vertical="center"/>
    </xf>
    <xf applyAlignment="true" applyBorder="false" applyFill="false" applyFont="true" applyNumberFormat="true" applyProtection="false" borderId="515" fillId="0" fontId="4" numFmtId="345" xfId="0">
      <alignment horizontal="right" vertical="center"/>
    </xf>
    <xf applyAlignment="true" applyBorder="false" applyFill="false" applyFont="true" applyNumberFormat="true" applyProtection="false" borderId="514" fillId="0" fontId="4" numFmtId="348" xfId="0">
      <alignment vertical="center"/>
    </xf>
    <xf applyAlignment="true" applyBorder="false" applyFill="false" applyFont="true" applyNumberFormat="false" applyProtection="false" borderId="521" fillId="0" fontId="4" numFmtId="0" xfId="0">
      <alignment horizontal="center" vertical="center" wrapText="true"/>
    </xf>
    <xf applyAlignment="true" applyBorder="false" applyFill="false" applyFont="true" applyNumberFormat="false" applyProtection="false" borderId="516" fillId="0" fontId="4" numFmtId="0" xfId="0">
      <alignment horizontal="center" vertical="center" wrapText="true"/>
    </xf>
    <xf applyAlignment="true" applyBorder="false" applyFill="false" applyFont="true" applyNumberFormat="true" applyProtection="false" borderId="522" fillId="0" fontId="4" numFmtId="345" xfId="0">
      <alignment vertical="center"/>
    </xf>
    <xf applyAlignment="true" applyBorder="false" applyFill="false" applyFont="true" applyNumberFormat="false" applyProtection="false" borderId="52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350" xfId="0">
      <alignment vertical="center"/>
    </xf>
    <xf applyAlignment="true" applyBorder="false" applyFill="false" applyFont="true" applyNumberFormat="false" applyProtection="false" borderId="525" fillId="0" fontId="4" numFmtId="0" xfId="0">
      <alignment horizontal="center" vertical="center"/>
    </xf>
    <xf applyAlignment="true" applyBorder="false" applyFill="false" applyFont="true" applyNumberFormat="false" applyProtection="false" borderId="525" fillId="0" fontId="4" numFmtId="0" xfId="0">
      <alignment horizontal="center" vertical="center"/>
    </xf>
    <xf applyAlignment="true" applyBorder="false" applyFill="false" applyFont="true" applyNumberFormat="false" applyProtection="false" borderId="532" fillId="0" fontId="4" numFmtId="0" xfId="0">
      <alignment horizontal="center" vertical="center" wrapText="true"/>
    </xf>
    <xf applyAlignment="true" applyBorder="false" applyFill="false" applyFont="true" applyNumberFormat="false" applyProtection="false" borderId="532" fillId="0" fontId="4" numFmtId="0" xfId="0">
      <alignment vertical="center"/>
    </xf>
    <xf applyAlignment="true" applyBorder="false" applyFill="false" applyFont="true" applyNumberFormat="true" applyProtection="false" borderId="516" fillId="0" fontId="7" numFmtId="346" xfId="0">
      <alignment horizontal="center" vertical="center"/>
    </xf>
    <xf applyAlignment="true" applyBorder="false" applyFill="false" applyFont="true" applyNumberFormat="true" applyProtection="false" borderId="533" fillId="0" fontId="4" numFmtId="345" xfId="0">
      <alignment vertical="center"/>
    </xf>
    <xf applyAlignment="true" applyBorder="false" applyFill="false" applyFont="true" applyNumberFormat="false" applyProtection="false" borderId="533" fillId="0" fontId="4" numFmtId="0" xfId="0">
      <alignment horizontal="right" vertical="center"/>
    </xf>
    <xf applyAlignment="true" applyBorder="false" applyFill="false" applyFont="true" applyNumberFormat="false" applyProtection="false" borderId="525" fillId="0" fontId="4" numFmtId="0" xfId="0">
      <alignment horizontal="right" vertical="center"/>
    </xf>
    <xf applyAlignment="true" applyBorder="false" applyFill="false" applyFont="true" applyNumberFormat="true" applyProtection="false" borderId="515" fillId="0" fontId="4" numFmtId="348" xfId="0">
      <alignment vertical="center"/>
    </xf>
    <xf applyAlignment="true" applyBorder="false" applyFill="false" applyFont="true" applyNumberFormat="false" applyProtection="false" borderId="534" fillId="0" fontId="4" numFmtId="0" xfId="0">
      <alignment horizontal="center" vertical="center"/>
    </xf>
    <xf applyAlignment="true" applyBorder="false" applyFill="false" applyFont="true" applyNumberFormat="false" applyProtection="false" borderId="516" fillId="0" fontId="11" numFmtId="0" xfId="0">
      <alignment vertical="bottom"/>
    </xf>
    <xf applyAlignment="true" applyBorder="false" applyFill="false" applyFont="true" applyNumberFormat="true" applyProtection="false" borderId="521" fillId="0" fontId="4" numFmtId="350" xfId="0">
      <alignment vertical="center"/>
    </xf>
    <xf applyAlignment="true" applyBorder="false" applyFill="false" applyFont="true" applyNumberFormat="false" applyProtection="false" borderId="516" fillId="0" fontId="4" numFmtId="0" xfId="0">
      <alignment vertical="center"/>
    </xf>
    <xf applyAlignment="true" applyBorder="false" applyFill="true" applyFont="true" applyNumberFormat="false" applyProtection="false" borderId="515" fillId="162" fontId="4" numFmtId="0" xfId="0">
      <alignment horizontal="center" vertical="center"/>
    </xf>
    <xf applyAlignment="true" applyBorder="false" applyFill="true" applyFont="true" applyNumberFormat="true" applyProtection="false" borderId="515" fillId="159" fontId="4" numFmtId="346" xfId="0">
      <alignment horizontal="right" vertical="center"/>
    </xf>
    <xf applyAlignment="true" applyBorder="false" applyFill="true" applyFont="true" applyNumberFormat="true" applyProtection="false" borderId="523" fillId="159" fontId="4" numFmtId="346" xfId="0">
      <alignment horizontal="right" vertical="center"/>
    </xf>
    <xf applyAlignment="true" applyBorder="false" applyFill="false" applyFont="true" applyNumberFormat="true" applyProtection="false" borderId="516" fillId="0" fontId="4" numFmtId="348" xfId="0">
      <alignment vertical="center"/>
    </xf>
    <xf applyAlignment="true" applyBorder="false" applyFill="false" applyFont="true" applyNumberFormat="false" applyProtection="false" borderId="521" fillId="0" fontId="4" numFmtId="0" xfId="0">
      <alignment vertical="center"/>
    </xf>
    <xf applyAlignment="true" applyBorder="false" applyFill="false" applyFont="true" applyNumberFormat="true" applyProtection="false" borderId="0" fillId="0" fontId="4" numFmtId="348" xfId="0">
      <alignment horizontal="center" vertical="bottom"/>
    </xf>
    <xf applyAlignment="true" applyBorder="false" applyFill="false" applyFont="true" applyNumberFormat="true" applyProtection="false" borderId="0" fillId="0" fontId="4" numFmtId="345" xfId="0">
      <alignment vertical="center"/>
    </xf>
    <xf applyAlignment="true" applyBorder="false" applyFill="false" applyFont="true" applyNumberFormat="true" applyProtection="false" borderId="0" fillId="0" fontId="4" numFmtId="345" xfId="0">
      <alignment vertical="center"/>
    </xf>
    <xf applyAlignment="true" applyBorder="false" applyFill="false" applyFont="true" applyNumberFormat="true" applyProtection="false" borderId="0" fillId="0" fontId="4" numFmtId="348" xfId="0">
      <alignment vertical="center"/>
    </xf>
    <xf applyAlignment="true" applyBorder="false" applyFill="true" applyFont="true" applyNumberFormat="false" applyProtection="false" borderId="516" fillId="163" fontId="5" numFmtId="0" xfId="0">
      <alignment horizontal="center" vertical="center"/>
    </xf>
    <xf applyAlignment="true" applyBorder="false" applyFill="true" applyFont="true" applyNumberFormat="true" applyProtection="false" borderId="516" fillId="163" fontId="4" numFmtId="352" xfId="0">
      <alignment vertical="center"/>
    </xf>
    <xf applyAlignment="true" applyBorder="false" applyFill="true" applyFont="true" applyNumberFormat="true" applyProtection="false" borderId="516" fillId="163" fontId="4" numFmtId="346" xfId="0">
      <alignment vertical="center"/>
    </xf>
    <xf applyAlignment="true" applyBorder="false" applyFill="true" applyFont="true" applyNumberFormat="false" applyProtection="false" borderId="0" fillId="165" fontId="6" numFmtId="0" xfId="0">
      <alignment horizontal="center" vertical="center"/>
    </xf>
    <xf applyAlignment="true" applyBorder="false" applyFill="true" applyFont="true" applyNumberFormat="false" applyProtection="false" borderId="516" fillId="163" fontId="4" numFmtId="0" xfId="0">
      <alignment horizontal="center" vertical="center"/>
    </xf>
    <xf applyAlignment="true" applyBorder="false" applyFill="true" applyFont="true" applyNumberFormat="false" applyProtection="false" borderId="509" fillId="165" fontId="6" numFmtId="0" xfId="0">
      <alignment horizontal="center" vertical="center"/>
    </xf>
    <xf applyAlignment="true" applyBorder="false" applyFill="true" applyFont="true" applyNumberFormat="false" applyProtection="false" borderId="513" fillId="165" fontId="6" numFmtId="0" xfId="0">
      <alignment horizontal="center" vertical="center"/>
    </xf>
    <xf applyAlignment="true" applyBorder="false" applyFill="true" applyFont="true" applyNumberFormat="false" applyProtection="false" borderId="516" fillId="165" fontId="6" numFmtId="0" xfId="0">
      <alignment vertical="center"/>
    </xf>
    <xf applyAlignment="true" applyBorder="false" applyFill="true" applyFont="true" applyNumberFormat="false" applyProtection="false" borderId="515" fillId="165" fontId="6" numFmtId="0" xfId="0">
      <alignment horizontal="center" vertical="center"/>
    </xf>
    <xf applyAlignment="true" applyBorder="false" applyFill="true" applyFont="true" applyNumberFormat="false" applyProtection="false" borderId="516" fillId="165" fontId="6" numFmtId="0" xfId="0">
      <alignment vertical="center"/>
    </xf>
    <xf applyAlignment="true" applyBorder="false" applyFill="true" applyFont="true" applyNumberFormat="true" applyProtection="false" borderId="516" fillId="163" fontId="4" numFmtId="352" xfId="0">
      <alignment horizontal="right" vertical="center"/>
    </xf>
    <xf applyAlignment="true" applyBorder="false" applyFill="true" applyFont="true" applyNumberFormat="true" applyProtection="false" borderId="516" fillId="163" fontId="4" numFmtId="346" xfId="0">
      <alignment horizontal="right" vertical="center"/>
    </xf>
    <xf applyAlignment="true" applyBorder="false" applyFill="false" applyFont="true" applyNumberFormat="false" applyProtection="false" borderId="514" fillId="0" fontId="4" numFmtId="0" xfId="0">
      <alignment horizontal="center" vertical="center"/>
    </xf>
    <xf applyAlignment="true" applyBorder="false" applyFill="false" applyFont="true" applyNumberFormat="false" applyProtection="false" borderId="509" fillId="0" fontId="4" numFmtId="0" xfId="0">
      <alignment horizontal="center" vertical="center"/>
    </xf>
    <xf applyAlignment="true" applyBorder="false" applyFill="false" applyFont="true" applyNumberFormat="false" applyProtection="false" borderId="516" fillId="0" fontId="4" numFmtId="0" xfId="0">
      <alignment vertical="center" wrapText="true"/>
    </xf>
    <xf applyAlignment="true" applyBorder="false" applyFill="true" applyFont="true" applyNumberFormat="true" applyProtection="false" borderId="516" fillId="166" fontId="4" numFmtId="352" xfId="0">
      <alignment vertical="center"/>
    </xf>
    <xf applyAlignment="true" applyBorder="false" applyFill="true" applyFont="true" applyNumberFormat="true" applyProtection="false" borderId="516" fillId="166" fontId="4" numFmtId="346" xfId="0">
      <alignment vertical="center"/>
    </xf>
    <xf applyAlignment="true" applyBorder="false" applyFill="false" applyFont="true" applyNumberFormat="false" applyProtection="false" borderId="524" fillId="0" fontId="4" numFmtId="0" xfId="0">
      <alignment horizontal="center" vertical="center"/>
    </xf>
    <xf applyAlignment="true" applyBorder="false" applyFill="false" applyFont="true" applyNumberFormat="false" applyProtection="false" borderId="515" fillId="0" fontId="4" numFmtId="0" xfId="0">
      <alignment horizontal="center" vertical="center"/>
    </xf>
    <xf applyAlignment="true" applyBorder="false" applyFill="false" applyFont="true" applyNumberFormat="false" applyProtection="false" borderId="521" fillId="0" fontId="4" numFmtId="0" xfId="0">
      <alignment horizontal="center" vertical="center"/>
    </xf>
    <xf applyAlignment="true" applyBorder="false" applyFill="true" applyFont="true" applyNumberFormat="true" applyProtection="false" borderId="513" fillId="158" fontId="6" numFmtId="346" xfId="0">
      <alignment horizontal="center" vertical="center" wrapText="true"/>
    </xf>
    <xf applyAlignment="true" applyBorder="false" applyFill="true" applyFont="true" applyNumberFormat="true" applyProtection="false" borderId="516" fillId="158" fontId="6" numFmtId="346" xfId="0">
      <alignment horizontal="center" vertical="center" wrapText="true"/>
    </xf>
    <xf applyAlignment="true" applyBorder="false" applyFill="true" applyFont="true" applyNumberFormat="false" applyProtection="false" borderId="515" fillId="158" fontId="6" numFmtId="0" xfId="0">
      <alignment horizontal="center" vertical="center" wrapText="true"/>
    </xf>
    <xf applyAlignment="true" applyBorder="false" applyFill="false" applyFont="true" applyNumberFormat="false" applyProtection="false" borderId="535" fillId="0" fontId="4" numFmtId="0" xfId="0">
      <alignment horizontal="center" vertical="bottom"/>
    </xf>
    <xf applyAlignment="true" applyBorder="false" applyFill="false" applyFont="true" applyNumberFormat="false" applyProtection="false" borderId="525" fillId="0" fontId="4" numFmtId="0" xfId="0">
      <alignment horizontal="center" vertical="bottom"/>
    </xf>
    <xf applyAlignment="true" applyBorder="false" applyFill="false" applyFont="true" applyNumberFormat="false" applyProtection="false" borderId="533" fillId="0" fontId="4" numFmtId="0" xfId="0">
      <alignment horizontal="right" vertical="center"/>
    </xf>
    <xf applyAlignment="true" applyBorder="false" applyFill="false" applyFont="true" applyNumberFormat="false" applyProtection="false" borderId="517" fillId="0" fontId="4" numFmtId="0" xfId="0">
      <alignment horizontal="right" vertical="center"/>
    </xf>
    <xf applyAlignment="true" applyBorder="false" applyFill="false" applyFont="true" applyNumberFormat="false" applyProtection="false" borderId="512" fillId="0" fontId="7" numFmtId="0" xfId="0">
      <alignment horizontal="center" vertical="center"/>
    </xf>
    <xf applyAlignment="true" applyBorder="false" applyFill="false" applyFont="true" applyNumberFormat="true" applyProtection="false" borderId="514" fillId="0" fontId="4" numFmtId="345" xfId="0">
      <alignment vertical="center"/>
    </xf>
    <xf applyAlignment="true" applyBorder="false" applyFill="false" applyFont="true" applyNumberFormat="true" applyProtection="false" borderId="509" fillId="0" fontId="4" numFmtId="353" xfId="0">
      <alignment vertical="center"/>
    </xf>
    <xf applyAlignment="true" applyBorder="false" applyFill="false" applyFont="true" applyNumberFormat="true" applyProtection="false" borderId="0" fillId="0" fontId="11" numFmtId="346" xfId="0">
      <alignment vertical="bottom"/>
    </xf>
    <xf applyAlignment="true" applyBorder="false" applyFill="true" applyFont="true" applyNumberFormat="true" applyProtection="false" borderId="509" fillId="167" fontId="4" numFmtId="345" xfId="0">
      <alignment vertical="center"/>
    </xf>
    <xf applyAlignment="true" applyBorder="false" applyFill="true" applyFont="true" applyNumberFormat="false" applyProtection="false" borderId="509" fillId="167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522" fillId="0" fontId="4" numFmtId="0" xfId="0">
      <alignment horizontal="right" vertical="center"/>
    </xf>
    <xf applyAlignment="true" applyBorder="false" applyFill="false" applyFont="true" applyNumberFormat="true" applyProtection="false" borderId="509" fillId="0" fontId="4" numFmtId="348" xfId="0">
      <alignment vertical="center"/>
    </xf>
    <xf applyAlignment="true" applyBorder="false" applyFill="false" applyFont="true" applyNumberFormat="false" applyProtection="false" borderId="513" fillId="0" fontId="4" numFmtId="0" xfId="0">
      <alignment horizontal="center" vertical="center"/>
    </xf>
    <xf applyAlignment="true" applyBorder="false" applyFill="true" applyFont="true" applyNumberFormat="false" applyProtection="false" borderId="0" fillId="164" fontId="4" numFmtId="0" xfId="0">
      <alignment horizontal="center" vertical="center" wrapText="true"/>
    </xf>
    <xf applyAlignment="true" applyBorder="false" applyFill="true" applyFont="true" applyNumberFormat="false" applyProtection="false" borderId="526" fillId="164" fontId="4" numFmtId="0" xfId="0">
      <alignment horizontal="center" vertical="center" wrapText="true"/>
    </xf>
    <xf applyAlignment="true" applyBorder="false" applyFill="false" applyFont="true" applyNumberFormat="false" applyProtection="false" borderId="536" fillId="0" fontId="4" numFmtId="0" xfId="0">
      <alignment horizontal="right" vertical="center"/>
    </xf>
    <xf applyAlignment="true" applyBorder="false" applyFill="false" applyFont="true" applyNumberFormat="false" applyProtection="false" borderId="526" fillId="0" fontId="4" numFmtId="0" xfId="0">
      <alignment horizontal="right" vertical="center"/>
    </xf>
    <xf applyAlignment="true" applyBorder="false" applyFill="false" applyFont="true" applyNumberFormat="false" applyProtection="false" borderId="517" fillId="0" fontId="4" numFmtId="0" xfId="0">
      <alignment vertical="center"/>
    </xf>
    <xf applyAlignment="true" applyBorder="false" applyFill="false" applyFont="true" applyNumberFormat="false" applyProtection="false" borderId="516" fillId="0" fontId="7" numFmtId="0" xfId="0">
      <alignment vertical="center"/>
    </xf>
    <xf applyAlignment="true" applyBorder="false" applyFill="false" applyFont="true" applyNumberFormat="false" applyProtection="false" borderId="535" fillId="0" fontId="4" numFmtId="0" xfId="0">
      <alignment horizontal="center" vertical="center" wrapText="true"/>
    </xf>
    <xf applyAlignment="true" applyBorder="false" applyFill="false" applyFont="true" applyNumberFormat="false" applyProtection="false" borderId="522" fillId="0" fontId="4" numFmtId="0" xfId="0">
      <alignment horizontal="right" vertical="center"/>
    </xf>
    <xf applyAlignment="true" applyBorder="false" applyFill="false" applyFont="true" applyNumberFormat="true" applyProtection="false" borderId="509" fillId="0" fontId="4" numFmtId="344" xfId="0">
      <alignment vertical="center"/>
    </xf>
    <xf applyAlignment="true" applyBorder="false" applyFill="false" applyFont="true" applyNumberFormat="true" applyProtection="false" borderId="509" fillId="0" fontId="4" numFmtId="346" xfId="0">
      <alignment vertical="center"/>
    </xf>
    <xf applyAlignment="true" applyBorder="false" applyFill="false" applyFont="true" applyNumberFormat="false" applyProtection="false" borderId="529" fillId="0" fontId="4" numFmtId="0" xfId="0">
      <alignment vertical="center"/>
    </xf>
    <xf applyAlignment="true" applyBorder="false" applyFill="false" applyFont="true" applyNumberFormat="false" applyProtection="false" borderId="521" fillId="0" fontId="4" numFmtId="0" xfId="0">
      <alignment horizontal="center" vertical="center"/>
    </xf>
    <xf applyAlignment="true" applyBorder="false" applyFill="false" applyFont="true" applyNumberFormat="false" applyProtection="false" borderId="521" fillId="0" fontId="4" numFmtId="0" xfId="0">
      <alignment horizontal="right" vertical="center"/>
    </xf>
    <xf applyAlignment="true" applyBorder="false" applyFill="false" applyFont="true" applyNumberFormat="true" applyProtection="false" borderId="521" fillId="0" fontId="4" numFmtId="345" xfId="0">
      <alignment horizontal="right" vertical="center"/>
    </xf>
    <xf applyAlignment="true" applyBorder="false" applyFill="false" applyFont="true" applyNumberFormat="true" applyProtection="false" borderId="516" fillId="0" fontId="4" numFmtId="348" xfId="0">
      <alignment vertical="center"/>
    </xf>
    <xf applyAlignment="true" applyBorder="false" applyFill="true" applyFont="true" applyNumberFormat="false" applyProtection="false" borderId="525" fillId="161" fontId="4" numFmtId="0" xfId="0">
      <alignment horizontal="center" vertical="center"/>
    </xf>
    <xf applyAlignment="true" applyBorder="false" applyFill="true" applyFont="true" applyNumberFormat="true" applyProtection="false" borderId="525" fillId="159" fontId="4" numFmtId="346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537" fillId="168" fontId="2" numFmtId="0" xfId="0">
      <alignment horizontal="center" vertical="center"/>
    </xf>
    <xf applyAlignment="true" applyBorder="false" applyFill="true" applyFont="true" applyNumberFormat="false" applyProtection="false" borderId="537" fillId="168" fontId="2" numFmtId="0" xfId="0">
      <alignment horizontal="center" vertical="center"/>
    </xf>
    <xf applyAlignment="true" applyBorder="false" applyFill="true" applyFont="true" applyNumberFormat="false" applyProtection="false" borderId="537" fillId="168" fontId="2" numFmtId="0" xfId="0">
      <alignment horizontal="center" vertical="center" wrapText="true"/>
    </xf>
    <xf applyAlignment="true" applyBorder="false" applyFill="true" applyFont="true" applyNumberFormat="true" applyProtection="false" borderId="537" fillId="168" fontId="2" numFmtId="354" xfId="0">
      <alignment horizontal="center" vertical="center"/>
    </xf>
    <xf applyAlignment="true" applyBorder="false" applyFill="true" applyFont="true" applyNumberFormat="true" applyProtection="false" borderId="537" fillId="168" fontId="2" numFmtId="355" xfId="0">
      <alignment horizontal="center" vertical="center" wrapText="true"/>
    </xf>
    <xf applyAlignment="true" applyBorder="false" applyFill="true" applyFont="true" applyNumberFormat="false" applyProtection="false" borderId="537" fillId="168" fontId="6" numFmtId="0" xfId="0">
      <alignment horizontal="center" vertical="center"/>
    </xf>
    <xf applyAlignment="true" applyBorder="false" applyFill="true" applyFont="true" applyNumberFormat="false" applyProtection="false" borderId="538" fillId="168" fontId="6" numFmtId="0" xfId="0">
      <alignment horizontal="center" vertical="center"/>
    </xf>
    <xf applyAlignment="true" applyBorder="false" applyFill="true" applyFont="true" applyNumberFormat="true" applyProtection="false" borderId="537" fillId="168" fontId="2" numFmtId="355" xfId="0">
      <alignment horizontal="center" vertical="center"/>
    </xf>
    <xf applyAlignment="true" applyBorder="false" applyFill="true" applyFont="true" applyNumberFormat="false" applyProtection="false" borderId="537" fillId="168" fontId="6" numFmtId="0" xfId="0">
      <alignment horizontal="center" vertical="center" wrapText="true"/>
    </xf>
    <xf applyAlignment="true" applyBorder="false" applyFill="false" applyFont="true" applyNumberFormat="false" applyProtection="false" borderId="537" fillId="0" fontId="4" numFmtId="0" xfId="0">
      <alignment horizontal="center" vertical="center"/>
    </xf>
    <xf applyAlignment="true" applyBorder="false" applyFill="false" applyFont="true" applyNumberFormat="false" applyProtection="false" borderId="539" fillId="0" fontId="11" numFmtId="0" xfId="0">
      <alignment horizontal="center" vertical="bottom"/>
    </xf>
    <xf applyAlignment="true" applyBorder="false" applyFill="false" applyFont="true" applyNumberFormat="false" applyProtection="false" borderId="540" fillId="0" fontId="11" numFmtId="0" xfId="0">
      <alignment horizontal="center" vertical="center"/>
    </xf>
    <xf applyAlignment="true" applyBorder="false" applyFill="false" applyFont="true" applyNumberFormat="true" applyProtection="false" borderId="540" fillId="0" fontId="4" numFmtId="356" xfId="0">
      <alignment horizontal="center" vertical="center"/>
    </xf>
    <xf applyAlignment="true" applyBorder="false" applyFill="false" applyFont="true" applyNumberFormat="true" applyProtection="false" borderId="540" fillId="0" fontId="4" numFmtId="356" xfId="0">
      <alignment horizontal="center" vertical="center"/>
    </xf>
    <xf applyAlignment="true" applyBorder="false" applyFill="false" applyFont="true" applyNumberFormat="false" applyProtection="false" borderId="537" fillId="0" fontId="4" numFmtId="0" xfId="0">
      <alignment vertical="center"/>
    </xf>
    <xf applyAlignment="true" applyBorder="false" applyFill="false" applyFont="true" applyNumberFormat="true" applyProtection="false" borderId="537" fillId="0" fontId="4" numFmtId="357" xfId="0">
      <alignment vertical="center"/>
    </xf>
    <xf applyAlignment="true" applyBorder="false" applyFill="false" applyFont="true" applyNumberFormat="true" applyProtection="false" borderId="541" fillId="0" fontId="4" numFmtId="355" xfId="0">
      <alignment vertical="center"/>
    </xf>
    <xf applyAlignment="true" applyBorder="false" applyFill="false" applyFont="true" applyNumberFormat="true" applyProtection="false" borderId="537" fillId="0" fontId="4" numFmtId="358" xfId="0">
      <alignment vertical="center"/>
    </xf>
    <xf applyAlignment="true" applyBorder="false" applyFill="false" applyFont="true" applyNumberFormat="true" applyProtection="false" borderId="542" fillId="0" fontId="4" numFmtId="355" xfId="0">
      <alignment vertical="center"/>
    </xf>
    <xf applyAlignment="true" applyBorder="false" applyFill="true" applyFont="true" applyNumberFormat="true" applyProtection="false" borderId="537" fillId="169" fontId="4" numFmtId="355" xfId="0">
      <alignment horizontal="right" vertical="center"/>
    </xf>
    <xf applyAlignment="true" applyBorder="false" applyFill="true" applyFont="true" applyNumberFormat="true" applyProtection="false" borderId="537" fillId="170" fontId="4" numFmtId="355" xfId="0">
      <alignment vertical="center"/>
    </xf>
    <xf applyAlignment="true" applyBorder="false" applyFill="false" applyFont="true" applyNumberFormat="true" applyProtection="false" borderId="537" fillId="0" fontId="4" numFmtId="358" xfId="0">
      <alignment vertical="center"/>
    </xf>
    <xf applyAlignment="true" applyBorder="false" applyFill="true" applyFont="true" applyNumberFormat="false" applyProtection="false" borderId="537" fillId="170" fontId="4" numFmtId="0" xfId="0">
      <alignment horizontal="center" vertical="center"/>
    </xf>
    <xf applyAlignment="true" applyBorder="false" applyFill="true" applyFont="true" applyNumberFormat="true" applyProtection="false" borderId="537" fillId="169" fontId="4" numFmtId="356" xfId="0">
      <alignment vertical="center"/>
    </xf>
    <xf applyAlignment="true" applyBorder="false" applyFill="true" applyFont="true" applyNumberFormat="true" applyProtection="false" borderId="541" fillId="169" fontId="4" numFmtId="356" xfId="0">
      <alignment vertical="center"/>
    </xf>
    <xf applyAlignment="true" applyBorder="false" applyFill="true" applyFont="true" applyNumberFormat="true" applyProtection="false" borderId="541" fillId="169" fontId="4" numFmtId="359" xfId="0">
      <alignment vertical="center"/>
    </xf>
    <xf applyAlignment="true" applyBorder="false" applyFill="false" applyFont="true" applyNumberFormat="true" applyProtection="false" borderId="537" fillId="0" fontId="4" numFmtId="359" xfId="0">
      <alignment vertical="center"/>
    </xf>
    <xf applyAlignment="true" applyBorder="false" applyFill="false" applyFont="true" applyNumberFormat="true" applyProtection="false" borderId="537" fillId="0" fontId="4" numFmtId="360" xfId="0">
      <alignment vertical="center"/>
    </xf>
    <xf applyAlignment="true" applyBorder="false" applyFill="false" applyFont="true" applyNumberFormat="false" applyProtection="false" borderId="537" fillId="0" fontId="4" numFmtId="0" xfId="0">
      <alignment vertical="center"/>
    </xf>
    <xf applyAlignment="true" applyBorder="false" applyFill="false" applyFont="true" applyNumberFormat="true" applyProtection="false" borderId="540" fillId="0" fontId="4" numFmtId="356" xfId="0">
      <alignment horizontal="center" vertical="center"/>
    </xf>
    <xf applyAlignment="true" applyBorder="false" applyFill="false" applyFont="true" applyNumberFormat="false" applyProtection="false" borderId="537" fillId="0" fontId="4" numFmtId="0" xfId="0">
      <alignment horizontal="right" vertical="center"/>
    </xf>
    <xf applyAlignment="true" applyBorder="false" applyFill="true" applyFont="true" applyNumberFormat="true" applyProtection="false" borderId="537" fillId="171" fontId="4" numFmtId="355" xfId="0">
      <alignment vertical="center"/>
    </xf>
    <xf applyAlignment="true" applyBorder="false" applyFill="true" applyFont="true" applyNumberFormat="false" applyProtection="false" borderId="537" fillId="171" fontId="4" numFmtId="0" xfId="0">
      <alignment horizontal="center" vertical="center"/>
    </xf>
    <xf applyAlignment="true" applyBorder="false" applyFill="false" applyFont="true" applyNumberFormat="false" applyProtection="false" borderId="538" fillId="0" fontId="11" numFmtId="0" xfId="0">
      <alignment horizontal="center" vertical="bottom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537" fillId="0" fontId="4" numFmtId="0" xfId="0">
      <alignment vertical="center"/>
    </xf>
    <xf applyAlignment="true" applyBorder="false" applyFill="true" applyFont="true" applyNumberFormat="true" applyProtection="false" borderId="537" fillId="172" fontId="4" numFmtId="355" xfId="0">
      <alignment vertical="center"/>
    </xf>
    <xf applyAlignment="true" applyBorder="false" applyFill="true" applyFont="true" applyNumberFormat="false" applyProtection="false" borderId="537" fillId="172" fontId="4" numFmtId="0" xfId="0">
      <alignment horizontal="center" vertical="center"/>
    </xf>
    <xf applyAlignment="true" applyBorder="false" applyFill="false" applyFont="true" applyNumberFormat="false" applyProtection="false" borderId="543" fillId="0" fontId="4" numFmtId="0" xfId="0">
      <alignment vertical="center"/>
    </xf>
    <xf applyAlignment="true" applyBorder="false" applyFill="false" applyFont="true" applyNumberFormat="true" applyProtection="false" borderId="544" fillId="0" fontId="4" numFmtId="355" xfId="0">
      <alignment vertical="center"/>
    </xf>
    <xf applyAlignment="true" applyBorder="false" applyFill="false" applyFont="true" applyNumberFormat="false" applyProtection="false" borderId="545" fillId="0" fontId="4" numFmtId="0" xfId="0">
      <alignment vertical="center"/>
    </xf>
    <xf applyAlignment="true" applyBorder="false" applyFill="false" applyFont="true" applyNumberFormat="false" applyProtection="false" borderId="545" fillId="0" fontId="11" numFmtId="0" xfId="0">
      <alignment vertical="bottom"/>
    </xf>
    <xf applyAlignment="true" applyBorder="false" applyFill="false" applyFont="true" applyNumberFormat="false" applyProtection="false" borderId="542" fillId="0" fontId="4" numFmtId="0" xfId="0">
      <alignment vertical="center"/>
    </xf>
    <xf applyAlignment="true" applyBorder="false" applyFill="false" applyFont="true" applyNumberFormat="true" applyProtection="false" borderId="544" fillId="0" fontId="4" numFmtId="355" xfId="0">
      <alignment vertical="center"/>
    </xf>
    <xf applyAlignment="true" applyBorder="false" applyFill="false" applyFont="true" applyNumberFormat="false" applyProtection="false" borderId="538" fillId="0" fontId="11" numFmtId="0" xfId="0">
      <alignment horizontal="center" vertical="bottom"/>
    </xf>
    <xf applyAlignment="true" applyBorder="false" applyFill="false" applyFont="true" applyNumberFormat="false" applyProtection="false" borderId="546" fillId="0" fontId="4" numFmtId="0" xfId="0">
      <alignment vertical="center"/>
    </xf>
    <xf applyAlignment="true" applyBorder="false" applyFill="false" applyFont="true" applyNumberFormat="true" applyProtection="false" borderId="537" fillId="0" fontId="4" numFmtId="359" xfId="0">
      <alignment vertical="center"/>
    </xf>
    <xf applyAlignment="true" applyBorder="false" applyFill="false" applyFont="true" applyNumberFormat="false" applyProtection="false" borderId="547" fillId="0" fontId="11" numFmtId="0" xfId="0">
      <alignment horizontal="center" vertical="bottom"/>
    </xf>
    <xf applyAlignment="true" applyBorder="false" applyFill="false" applyFont="true" applyNumberFormat="false" applyProtection="false" borderId="547" fillId="0" fontId="11" numFmtId="0" xfId="0">
      <alignment horizontal="center" vertical="bottom"/>
    </xf>
    <xf applyAlignment="true" applyBorder="false" applyFill="false" applyFont="true" applyNumberFormat="true" applyProtection="false" borderId="548" fillId="0" fontId="4" numFmtId="356" xfId="0">
      <alignment horizontal="center" vertical="center"/>
    </xf>
    <xf applyAlignment="true" applyBorder="false" applyFill="false" applyFont="true" applyNumberFormat="true" applyProtection="false" borderId="543" fillId="0" fontId="4" numFmtId="359" xfId="0">
      <alignment vertical="center"/>
    </xf>
    <xf applyAlignment="true" applyBorder="false" applyFill="false" applyFont="true" applyNumberFormat="false" applyProtection="false" borderId="549" fillId="0" fontId="4" numFmtId="0" xfId="0">
      <alignment horizontal="center" vertical="center"/>
    </xf>
    <xf applyAlignment="true" applyBorder="false" applyFill="false" applyFont="true" applyNumberFormat="false" applyProtection="false" borderId="549" fillId="0" fontId="11" numFmtId="0" xfId="0">
      <alignment horizontal="center" vertical="center"/>
    </xf>
    <xf applyAlignment="true" applyBorder="false" applyFill="false" applyFont="true" applyNumberFormat="false" applyProtection="false" borderId="545" fillId="0" fontId="4" numFmtId="0" xfId="0">
      <alignment horizontal="center" vertical="center"/>
    </xf>
    <xf applyAlignment="true" applyBorder="false" applyFill="false" applyFont="true" applyNumberFormat="false" applyProtection="false" borderId="550" fillId="0" fontId="4" numFmtId="0" xfId="0">
      <alignment horizontal="center" vertical="center"/>
    </xf>
    <xf applyAlignment="true" applyBorder="false" applyFill="false" applyFont="true" applyNumberFormat="true" applyProtection="false" borderId="543" fillId="0" fontId="4" numFmtId="357" xfId="0">
      <alignment vertical="center"/>
    </xf>
    <xf applyAlignment="true" applyBorder="false" applyFill="false" applyFont="true" applyNumberFormat="true" applyProtection="false" borderId="551" fillId="0" fontId="4" numFmtId="355" xfId="0">
      <alignment vertical="center"/>
    </xf>
    <xf applyAlignment="true" applyBorder="false" applyFill="false" applyFont="true" applyNumberFormat="true" applyProtection="false" borderId="543" fillId="0" fontId="4" numFmtId="358" xfId="0">
      <alignment vertical="center"/>
    </xf>
    <xf applyAlignment="true" applyBorder="false" applyFill="false" applyFont="true" applyNumberFormat="true" applyProtection="false" borderId="552" fillId="0" fontId="4" numFmtId="355" xfId="0">
      <alignment vertical="center"/>
    </xf>
    <xf applyAlignment="true" applyBorder="false" applyFill="false" applyFont="true" applyNumberFormat="true" applyProtection="false" borderId="553" fillId="0" fontId="4" numFmtId="355" xfId="0">
      <alignment horizontal="right" vertical="center"/>
    </xf>
    <xf applyAlignment="true" applyBorder="false" applyFill="false" applyFont="true" applyNumberFormat="false" applyProtection="false" borderId="553" fillId="0" fontId="4" numFmtId="0" xfId="0">
      <alignment horizontal="right" vertical="center"/>
    </xf>
    <xf applyAlignment="true" applyBorder="false" applyFill="false" applyFont="true" applyNumberFormat="false" applyProtection="false" borderId="553" fillId="0" fontId="4" numFmtId="0" xfId="0">
      <alignment horizontal="right" vertical="center"/>
    </xf>
    <xf applyAlignment="true" applyBorder="false" applyFill="true" applyFont="true" applyNumberFormat="true" applyProtection="false" borderId="543" fillId="169" fontId="4" numFmtId="355" xfId="0">
      <alignment horizontal="right" vertical="center"/>
    </xf>
    <xf applyAlignment="true" applyBorder="false" applyFill="true" applyFont="true" applyNumberFormat="true" applyProtection="false" borderId="543" fillId="171" fontId="4" numFmtId="355" xfId="0">
      <alignment vertical="center"/>
    </xf>
    <xf applyAlignment="true" applyBorder="false" applyFill="true" applyFont="true" applyNumberFormat="false" applyProtection="false" borderId="543" fillId="171" fontId="4" numFmtId="0" xfId="0">
      <alignment horizontal="center" vertical="center"/>
    </xf>
    <xf applyAlignment="true" applyBorder="false" applyFill="true" applyFont="true" applyNumberFormat="true" applyProtection="false" borderId="543" fillId="169" fontId="4" numFmtId="356" xfId="0">
      <alignment vertical="center"/>
    </xf>
    <xf applyAlignment="true" applyBorder="false" applyFill="true" applyFont="true" applyNumberFormat="true" applyProtection="false" borderId="551" fillId="169" fontId="4" numFmtId="356" xfId="0">
      <alignment vertical="center"/>
    </xf>
    <xf applyAlignment="true" applyBorder="false" applyFill="true" applyFont="true" applyNumberFormat="true" applyProtection="false" borderId="545" fillId="169" fontId="4" numFmtId="361" xfId="0">
      <alignment vertical="center"/>
    </xf>
    <xf applyAlignment="true" applyBorder="false" applyFill="false" applyFont="true" applyNumberFormat="true" applyProtection="false" borderId="549" fillId="0" fontId="4" numFmtId="360" xfId="0">
      <alignment horizontal="right" vertical="center"/>
    </xf>
    <xf applyAlignment="true" applyBorder="false" applyFill="false" applyFont="true" applyNumberFormat="false" applyProtection="false" borderId="545" fillId="0" fontId="4" numFmtId="0" xfId="0">
      <alignment horizontal="right" vertical="center"/>
    </xf>
    <xf applyAlignment="true" applyBorder="false" applyFill="false" applyFont="true" applyNumberFormat="true" applyProtection="false" borderId="545" fillId="0" fontId="4" numFmtId="360" xfId="0">
      <alignment horizontal="right" vertical="center"/>
    </xf>
    <xf applyAlignment="true" applyBorder="false" applyFill="false" applyFont="true" applyNumberFormat="false" applyProtection="false" borderId="549" fillId="0" fontId="11" numFmtId="0" xfId="0">
      <alignment horizontal="center" vertical="center"/>
    </xf>
    <xf applyAlignment="true" applyBorder="false" applyFill="false" applyFont="true" applyNumberFormat="false" applyProtection="false" borderId="554" fillId="0" fontId="4" numFmtId="0" xfId="0">
      <alignment horizontal="center" vertical="center"/>
    </xf>
    <xf applyAlignment="true" applyBorder="false" applyFill="false" applyFont="true" applyNumberFormat="false" applyProtection="false" borderId="549" fillId="0" fontId="4" numFmtId="0" xfId="0">
      <alignment vertical="center"/>
    </xf>
    <xf applyAlignment="true" applyBorder="false" applyFill="false" applyFont="true" applyNumberFormat="true" applyProtection="false" borderId="545" fillId="0" fontId="4" numFmtId="357" xfId="0">
      <alignment vertical="center"/>
    </xf>
    <xf applyAlignment="true" applyBorder="false" applyFill="false" applyFont="true" applyNumberFormat="true" applyProtection="false" borderId="545" fillId="0" fontId="4" numFmtId="355" xfId="0">
      <alignment vertical="center"/>
    </xf>
    <xf applyAlignment="true" applyBorder="false" applyFill="false" applyFont="true" applyNumberFormat="true" applyProtection="false" borderId="545" fillId="0" fontId="4" numFmtId="358" xfId="0">
      <alignment vertical="center"/>
    </xf>
    <xf applyAlignment="true" applyBorder="false" applyFill="false" applyFont="true" applyNumberFormat="true" applyProtection="false" borderId="545" fillId="0" fontId="4" numFmtId="355" xfId="0">
      <alignment vertical="center"/>
    </xf>
    <xf applyAlignment="true" applyBorder="false" applyFill="false" applyFont="true" applyNumberFormat="true" applyProtection="false" borderId="545" fillId="0" fontId="4" numFmtId="355" xfId="0">
      <alignment horizontal="right" vertical="center"/>
    </xf>
    <xf applyAlignment="true" applyBorder="false" applyFill="false" applyFont="true" applyNumberFormat="false" applyProtection="false" borderId="545" fillId="0" fontId="4" numFmtId="0" xfId="0">
      <alignment horizontal="right" vertical="center"/>
    </xf>
    <xf applyAlignment="true" applyBorder="false" applyFill="false" applyFont="true" applyNumberFormat="false" applyProtection="false" borderId="545" fillId="0" fontId="4" numFmtId="0" xfId="0">
      <alignment horizontal="right" vertical="center"/>
    </xf>
    <xf applyAlignment="true" applyBorder="false" applyFill="true" applyFont="true" applyNumberFormat="true" applyProtection="false" borderId="545" fillId="169" fontId="4" numFmtId="355" xfId="0">
      <alignment horizontal="right" vertical="center"/>
    </xf>
    <xf applyAlignment="true" applyBorder="false" applyFill="true" applyFont="true" applyNumberFormat="true" applyProtection="false" borderId="545" fillId="171" fontId="4" numFmtId="355" xfId="0">
      <alignment vertical="center"/>
    </xf>
    <xf applyAlignment="true" applyBorder="false" applyFill="true" applyFont="true" applyNumberFormat="false" applyProtection="false" borderId="552" fillId="171" fontId="4" numFmtId="0" xfId="0">
      <alignment horizontal="center" vertical="center"/>
    </xf>
    <xf applyAlignment="true" applyBorder="false" applyFill="true" applyFont="true" applyNumberFormat="true" applyProtection="false" borderId="545" fillId="169" fontId="4" numFmtId="356" xfId="0">
      <alignment vertical="center"/>
    </xf>
    <xf applyAlignment="true" applyBorder="false" applyFill="true" applyFont="true" applyNumberFormat="true" applyProtection="false" borderId="550" fillId="169" fontId="4" numFmtId="36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35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546" fillId="173" fontId="5" numFmtId="0" xfId="0">
      <alignment horizontal="center" vertical="center"/>
    </xf>
    <xf applyAlignment="true" applyBorder="false" applyFill="true" applyFont="true" applyNumberFormat="true" applyProtection="false" borderId="537" fillId="173" fontId="4" numFmtId="362" xfId="0">
      <alignment horizontal="right" vertical="center"/>
    </xf>
    <xf applyAlignment="true" applyBorder="false" applyFill="true" applyFont="true" applyNumberFormat="true" applyProtection="false" borderId="546" fillId="173" fontId="5" numFmtId="35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360" xfId="0">
      <alignment horizontal="right" vertical="center"/>
    </xf>
    <xf applyAlignment="true" applyBorder="false" applyFill="true" applyFont="true" applyNumberFormat="false" applyProtection="false" borderId="537" fillId="173" fontId="4" numFmtId="0" xfId="0">
      <alignment horizontal="center" vertical="center"/>
    </xf>
    <xf applyAlignment="true" applyBorder="false" applyFill="true" applyFont="true" applyNumberFormat="true" applyProtection="false" borderId="537" fillId="173" fontId="4" numFmtId="356" xfId="0">
      <alignment horizontal="right" vertical="center"/>
    </xf>
    <xf applyAlignment="true" applyBorder="false" applyFill="true" applyFont="true" applyNumberFormat="true" applyProtection="false" borderId="0" fillId="169" fontId="4" numFmtId="356" xfId="0">
      <alignment vertical="center"/>
    </xf>
    <xf applyAlignment="true" applyBorder="false" applyFill="true" applyFont="true" applyNumberFormat="true" applyProtection="false" borderId="537" fillId="173" fontId="4" numFmtId="361" xfId="0">
      <alignment horizontal="right" vertical="center"/>
    </xf>
    <xf applyAlignment="true" applyBorder="false" applyFill="false" applyFont="true" applyNumberFormat="true" applyProtection="false" borderId="0" fillId="0" fontId="4" numFmtId="356" xfId="0">
      <alignment horizontal="right" vertical="center"/>
    </xf>
    <xf applyAlignment="true" applyBorder="false" applyFill="true" applyFont="true" applyNumberFormat="false" applyProtection="false" borderId="537" fillId="168" fontId="6" numFmtId="0" xfId="0">
      <alignment horizontal="center" vertical="center"/>
    </xf>
    <xf applyAlignment="true" applyBorder="false" applyFill="true" applyFont="true" applyNumberFormat="true" applyProtection="false" borderId="537" fillId="168" fontId="6" numFmtId="354" xfId="0">
      <alignment horizontal="center" vertical="center"/>
    </xf>
    <xf applyAlignment="true" applyBorder="false" applyFill="true" applyFont="true" applyNumberFormat="true" applyProtection="false" borderId="537" fillId="168" fontId="6" numFmtId="355" xfId="0">
      <alignment horizontal="center" vertical="center" wrapText="true"/>
    </xf>
    <xf applyAlignment="true" applyBorder="false" applyFill="true" applyFont="true" applyNumberFormat="false" applyProtection="false" borderId="0" fillId="168" fontId="6" numFmtId="0" xfId="0">
      <alignment horizontal="center" vertical="center"/>
    </xf>
    <xf applyAlignment="true" applyBorder="false" applyFill="true" applyFont="true" applyNumberFormat="true" applyProtection="false" borderId="542" fillId="168" fontId="6" numFmtId="355" xfId="0">
      <alignment horizontal="center" vertical="center"/>
    </xf>
    <xf applyAlignment="true" applyBorder="false" applyFill="true" applyFont="true" applyNumberFormat="true" applyProtection="false" borderId="537" fillId="168" fontId="6" numFmtId="356" xfId="0">
      <alignment horizontal="center" vertical="center" wrapText="true"/>
    </xf>
    <xf applyAlignment="true" applyBorder="false" applyFill="true" applyFont="true" applyNumberFormat="false" applyProtection="false" borderId="543" fillId="168" fontId="6" numFmtId="0" xfId="0">
      <alignment horizontal="center" vertical="center"/>
    </xf>
    <xf applyAlignment="true" applyBorder="false" applyFill="true" applyFont="true" applyNumberFormat="true" applyProtection="false" borderId="543" fillId="168" fontId="6" numFmtId="354" xfId="0">
      <alignment horizontal="center" vertical="center"/>
    </xf>
    <xf applyAlignment="true" applyBorder="false" applyFill="true" applyFont="true" applyNumberFormat="true" applyProtection="false" borderId="543" fillId="168" fontId="6" numFmtId="355" xfId="0">
      <alignment horizontal="center" vertical="center" wrapText="true"/>
    </xf>
    <xf applyAlignment="true" applyBorder="false" applyFill="true" applyFont="true" applyNumberFormat="true" applyProtection="false" borderId="543" fillId="168" fontId="2" numFmtId="355" xfId="0">
      <alignment horizontal="center" vertical="center" wrapText="true"/>
    </xf>
    <xf applyAlignment="true" applyBorder="false" applyFill="false" applyFont="true" applyNumberFormat="false" applyProtection="false" borderId="541" fillId="0" fontId="4" numFmtId="0" xfId="0">
      <alignment horizontal="center" vertical="center"/>
    </xf>
    <xf applyAlignment="true" applyBorder="false" applyFill="false" applyFont="true" applyNumberFormat="false" applyProtection="false" borderId="545" fillId="0" fontId="4" numFmtId="0" xfId="0">
      <alignment vertical="center"/>
    </xf>
    <xf applyAlignment="true" applyBorder="false" applyFill="false" applyFont="true" applyNumberFormat="false" applyProtection="false" borderId="542" fillId="0" fontId="4" numFmtId="0" xfId="0">
      <alignment vertical="center"/>
    </xf>
    <xf applyAlignment="true" applyBorder="false" applyFill="false" applyFont="true" applyNumberFormat="false" applyProtection="false" borderId="555" fillId="0" fontId="4" numFmtId="0" xfId="0">
      <alignment horizontal="center" vertical="bottom"/>
    </xf>
    <xf applyAlignment="true" applyBorder="false" applyFill="false" applyFont="true" applyNumberFormat="false" applyProtection="false" borderId="541" fillId="0" fontId="4" numFmtId="0" xfId="0">
      <alignment horizontal="right" vertical="center"/>
    </xf>
    <xf applyAlignment="true" applyBorder="false" applyFill="false" applyFont="true" applyNumberFormat="true" applyProtection="false" borderId="545" fillId="0" fontId="7" numFmtId="358" xfId="0">
      <alignment horizontal="center" vertical="center"/>
    </xf>
    <xf applyAlignment="true" applyBorder="false" applyFill="false" applyFont="true" applyNumberFormat="false" applyProtection="false" borderId="541" fillId="0" fontId="4" numFmtId="0" xfId="0">
      <alignment vertical="center"/>
    </xf>
    <xf applyAlignment="true" applyBorder="false" applyFill="false" applyFont="true" applyNumberFormat="true" applyProtection="false" borderId="545" fillId="0" fontId="4" numFmtId="356" xfId="0">
      <alignment vertical="center"/>
    </xf>
    <xf applyAlignment="true" applyBorder="false" applyFill="false" applyFont="true" applyNumberFormat="true" applyProtection="false" borderId="556" fillId="0" fontId="4" numFmtId="358" xfId="0">
      <alignment vertical="center" wrapText="true"/>
    </xf>
    <xf applyAlignment="true" applyBorder="false" applyFill="false" applyFont="true" applyNumberFormat="true" applyProtection="false" borderId="537" fillId="0" fontId="4" numFmtId="355" xfId="0">
      <alignment horizontal="right" vertical="center"/>
    </xf>
    <xf applyAlignment="true" applyBorder="false" applyFill="true" applyFont="true" applyNumberFormat="true" applyProtection="false" borderId="537" fillId="169" fontId="4" numFmtId="356" xfId="0">
      <alignment horizontal="right" vertical="center"/>
    </xf>
    <xf applyAlignment="true" applyBorder="false" applyFill="true" applyFont="true" applyNumberFormat="true" applyProtection="false" borderId="541" fillId="169" fontId="4" numFmtId="356" xfId="0">
      <alignment horizontal="right" vertical="center"/>
    </xf>
    <xf applyAlignment="true" applyBorder="false" applyFill="false" applyFont="true" applyNumberFormat="true" applyProtection="false" borderId="545" fillId="0" fontId="4" numFmtId="360" xfId="0">
      <alignment vertical="center"/>
    </xf>
    <xf applyAlignment="true" applyBorder="false" applyFill="false" applyFont="true" applyNumberFormat="true" applyProtection="false" borderId="542" fillId="0" fontId="4" numFmtId="360" xfId="0">
      <alignment vertical="center"/>
    </xf>
    <xf applyAlignment="true" applyBorder="false" applyFill="false" applyFont="true" applyNumberFormat="false" applyProtection="false" borderId="541" fillId="0" fontId="4" numFmtId="0" xfId="0">
      <alignment vertical="center"/>
    </xf>
    <xf applyAlignment="true" applyBorder="false" applyFill="false" applyFont="true" applyNumberFormat="true" applyProtection="false" borderId="545" fillId="0" fontId="4" numFmtId="360" xfId="0">
      <alignment vertical="center"/>
    </xf>
    <xf applyAlignment="true" applyBorder="false" applyFill="false" applyFont="true" applyNumberFormat="true" applyProtection="false" borderId="542" fillId="0" fontId="4" numFmtId="359" xfId="0">
      <alignment vertical="center"/>
    </xf>
    <xf applyAlignment="true" applyBorder="false" applyFill="false" applyFont="true" applyNumberFormat="true" applyProtection="false" borderId="537" fillId="0" fontId="4" numFmtId="359" xfId="0">
      <alignment vertical="center"/>
    </xf>
    <xf applyAlignment="true" applyBorder="false" applyFill="true" applyFont="true" applyNumberFormat="true" applyProtection="false" borderId="556" fillId="174" fontId="4" numFmtId="358" xfId="0">
      <alignment vertical="center" wrapText="true"/>
    </xf>
    <xf applyAlignment="true" applyBorder="false" applyFill="false" applyFont="true" applyNumberFormat="false" applyProtection="false" borderId="542" fillId="0" fontId="4" numFmtId="0" xfId="0">
      <alignment vertical="center"/>
    </xf>
    <xf applyAlignment="true" applyBorder="false" applyFill="false" applyFont="true" applyNumberFormat="false" applyProtection="false" borderId="543" fillId="0" fontId="4" numFmtId="0" xfId="0">
      <alignment horizontal="center" vertical="center"/>
    </xf>
    <xf applyAlignment="true" applyBorder="false" applyFill="false" applyFont="true" applyNumberFormat="false" applyProtection="false" borderId="546" fillId="0" fontId="4" numFmtId="0" xfId="0">
      <alignment horizontal="center" vertical="center"/>
    </xf>
    <xf applyAlignment="true" applyBorder="false" applyFill="false" applyFont="true" applyNumberFormat="true" applyProtection="false" borderId="537" fillId="0" fontId="4" numFmtId="355" xfId="0">
      <alignment vertical="center"/>
    </xf>
    <xf applyAlignment="true" applyBorder="false" applyFill="false" applyFont="true" applyNumberFormat="false" applyProtection="false" borderId="537" fillId="0" fontId="4" numFmtId="0" xfId="0">
      <alignment horizontal="center" vertical="center"/>
    </xf>
    <xf applyAlignment="true" applyBorder="false" applyFill="false" applyFont="true" applyNumberFormat="false" applyProtection="false" borderId="545" fillId="0" fontId="4" numFmtId="0" xfId="0">
      <alignment horizontal="center" vertical="center"/>
    </xf>
    <xf applyAlignment="true" applyBorder="false" applyFill="false" applyFont="true" applyNumberFormat="true" applyProtection="false" borderId="556" fillId="0" fontId="4" numFmtId="358" xfId="0">
      <alignment vertical="center" wrapText="true"/>
    </xf>
    <xf applyAlignment="true" applyBorder="false" applyFill="false" applyFont="true" applyNumberFormat="false" applyProtection="false" borderId="551" fillId="0" fontId="4" numFmtId="0" xfId="0">
      <alignment horizontal="center" vertical="center"/>
    </xf>
    <xf applyAlignment="true" applyBorder="false" applyFill="false" applyFont="true" applyNumberFormat="false" applyProtection="false" borderId="552" fillId="0" fontId="4" numFmtId="0" xfId="0">
      <alignment vertical="center"/>
    </xf>
    <xf applyAlignment="true" applyBorder="false" applyFill="false" applyFont="true" applyNumberFormat="false" applyProtection="false" borderId="557" fillId="0" fontId="4" numFmtId="0" xfId="0">
      <alignment horizontal="right" vertical="center"/>
    </xf>
    <xf applyAlignment="true" applyBorder="false" applyFill="false" applyFont="true" applyNumberFormat="false" applyProtection="false" borderId="551" fillId="0" fontId="4" numFmtId="0" xfId="0">
      <alignment vertical="center"/>
    </xf>
    <xf applyAlignment="true" applyBorder="false" applyFill="false" applyFont="true" applyNumberFormat="false" applyProtection="false" borderId="558" fillId="0" fontId="4" numFmtId="0" xfId="0">
      <alignment horizontal="center" vertical="center"/>
    </xf>
    <xf applyAlignment="true" applyBorder="false" applyFill="false" applyFont="true" applyNumberFormat="false" applyProtection="false" borderId="559" fillId="0" fontId="4" numFmtId="0" xfId="0">
      <alignment vertical="center"/>
    </xf>
    <xf applyAlignment="true" applyBorder="false" applyFill="false" applyFont="true" applyNumberFormat="false" applyProtection="false" borderId="552" fillId="0" fontId="4" numFmtId="0" xfId="0">
      <alignment vertical="center"/>
    </xf>
    <xf applyAlignment="true" applyBorder="false" applyFill="false" applyFont="true" applyNumberFormat="false" applyProtection="false" borderId="543" fillId="0" fontId="4" numFmtId="0" xfId="0">
      <alignment vertical="center"/>
    </xf>
    <xf applyAlignment="true" applyBorder="false" applyFill="false" applyFont="true" applyNumberFormat="true" applyProtection="false" borderId="543" fillId="0" fontId="4" numFmtId="360" xfId="0">
      <alignment vertical="center"/>
    </xf>
    <xf applyAlignment="true" applyBorder="false" applyFill="false" applyFont="true" applyNumberFormat="false" applyProtection="false" borderId="545" fillId="0" fontId="4" numFmtId="0" xfId="0">
      <alignment horizontal="center" vertical="center"/>
    </xf>
    <xf applyAlignment="true" applyBorder="false" applyFill="false" applyFont="true" applyNumberFormat="false" applyProtection="false" borderId="542" fillId="0" fontId="4" numFmtId="0" xfId="0">
      <alignment horizontal="right" vertical="center"/>
    </xf>
    <xf applyAlignment="true" applyBorder="false" applyFill="false" applyFont="true" applyNumberFormat="true" applyProtection="false" borderId="546" fillId="0" fontId="4" numFmtId="355" xfId="0">
      <alignment horizontal="right" vertical="center"/>
    </xf>
    <xf applyAlignment="true" applyBorder="false" applyFill="true" applyFont="true" applyNumberFormat="true" applyProtection="false" borderId="552" fillId="171" fontId="4" numFmtId="355" xfId="0">
      <alignment vertical="center"/>
    </xf>
    <xf applyAlignment="true" applyBorder="false" applyFill="false" applyFont="true" applyNumberFormat="false" applyProtection="false" borderId="542" fillId="0" fontId="4" numFmtId="0" xfId="0">
      <alignment horizontal="right" vertical="center"/>
    </xf>
    <xf applyAlignment="true" applyBorder="false" applyFill="false" applyFont="true" applyNumberFormat="false" applyProtection="false" borderId="537" fillId="0" fontId="4" numFmtId="0" xfId="0">
      <alignment horizontal="right" vertical="center"/>
    </xf>
    <xf applyAlignment="true" applyBorder="false" applyFill="true" applyFont="true" applyNumberFormat="true" applyProtection="false" borderId="552" fillId="172" fontId="4" numFmtId="355" xfId="0">
      <alignment vertical="center"/>
    </xf>
    <xf applyAlignment="true" applyBorder="false" applyFill="false" applyFont="true" applyNumberFormat="false" applyProtection="false" borderId="552" fillId="0" fontId="4" numFmtId="0" xfId="0">
      <alignment horizontal="right" vertical="center"/>
    </xf>
    <xf applyAlignment="true" applyBorder="false" applyFill="false" applyFont="true" applyNumberFormat="false" applyProtection="false" borderId="543" fillId="0" fontId="4" numFmtId="0" xfId="0">
      <alignment horizontal="right" vertical="center"/>
    </xf>
    <xf applyAlignment="true" applyBorder="false" applyFill="false" applyFont="true" applyNumberFormat="true" applyProtection="false" borderId="543" fillId="0" fontId="4" numFmtId="355" xfId="0">
      <alignment horizontal="right" vertical="center"/>
    </xf>
    <xf applyAlignment="true" applyBorder="false" applyFill="false" applyFont="true" applyNumberFormat="true" applyProtection="false" borderId="542" fillId="0" fontId="4" numFmtId="358" xfId="0">
      <alignment vertical="center"/>
    </xf>
    <xf applyAlignment="true" applyBorder="false" applyFill="false" applyFont="true" applyNumberFormat="false" applyProtection="false" borderId="549" fillId="0" fontId="4" numFmtId="0" xfId="0">
      <alignment horizontal="center" vertical="center" wrapText="true"/>
    </xf>
    <xf applyAlignment="true" applyBorder="false" applyFill="false" applyFont="true" applyNumberFormat="false" applyProtection="false" borderId="545" fillId="0" fontId="4" numFmtId="0" xfId="0">
      <alignment horizontal="center" vertical="center" wrapText="true"/>
    </xf>
    <xf applyAlignment="true" applyBorder="false" applyFill="false" applyFont="true" applyNumberFormat="true" applyProtection="false" borderId="550" fillId="0" fontId="4" numFmtId="355" xfId="0">
      <alignment vertical="center"/>
    </xf>
    <xf applyAlignment="true" applyBorder="false" applyFill="false" applyFont="true" applyNumberFormat="false" applyProtection="false" borderId="550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360" xfId="0">
      <alignment vertical="center"/>
    </xf>
    <xf applyAlignment="true" applyBorder="false" applyFill="false" applyFont="true" applyNumberFormat="false" applyProtection="false" borderId="553" fillId="0" fontId="4" numFmtId="0" xfId="0">
      <alignment horizontal="center" vertical="center"/>
    </xf>
    <xf applyAlignment="true" applyBorder="false" applyFill="false" applyFont="true" applyNumberFormat="false" applyProtection="false" borderId="553" fillId="0" fontId="4" numFmtId="0" xfId="0">
      <alignment horizontal="center" vertical="center"/>
    </xf>
    <xf applyAlignment="true" applyBorder="false" applyFill="false" applyFont="true" applyNumberFormat="false" applyProtection="false" borderId="560" fillId="0" fontId="4" numFmtId="0" xfId="0">
      <alignment horizontal="center" vertical="center" wrapText="true"/>
    </xf>
    <xf applyAlignment="true" applyBorder="false" applyFill="false" applyFont="true" applyNumberFormat="false" applyProtection="false" borderId="560" fillId="0" fontId="4" numFmtId="0" xfId="0">
      <alignment vertical="center"/>
    </xf>
    <xf applyAlignment="true" applyBorder="false" applyFill="false" applyFont="true" applyNumberFormat="true" applyProtection="false" borderId="545" fillId="0" fontId="7" numFmtId="356" xfId="0">
      <alignment horizontal="center" vertical="center"/>
    </xf>
    <xf applyAlignment="true" applyBorder="false" applyFill="false" applyFont="true" applyNumberFormat="true" applyProtection="false" borderId="561" fillId="0" fontId="4" numFmtId="355" xfId="0">
      <alignment vertical="center"/>
    </xf>
    <xf applyAlignment="true" applyBorder="false" applyFill="false" applyFont="true" applyNumberFormat="false" applyProtection="false" borderId="561" fillId="0" fontId="4" numFmtId="0" xfId="0">
      <alignment horizontal="right" vertical="center"/>
    </xf>
    <xf applyAlignment="true" applyBorder="false" applyFill="false" applyFont="true" applyNumberFormat="false" applyProtection="false" borderId="553" fillId="0" fontId="4" numFmtId="0" xfId="0">
      <alignment horizontal="right" vertical="center"/>
    </xf>
    <xf applyAlignment="true" applyBorder="false" applyFill="false" applyFont="true" applyNumberFormat="true" applyProtection="false" borderId="543" fillId="0" fontId="4" numFmtId="358" xfId="0">
      <alignment vertical="center"/>
    </xf>
    <xf applyAlignment="true" applyBorder="false" applyFill="false" applyFont="true" applyNumberFormat="false" applyProtection="false" borderId="562" fillId="0" fontId="4" numFmtId="0" xfId="0">
      <alignment horizontal="center" vertical="center"/>
    </xf>
    <xf applyAlignment="true" applyBorder="false" applyFill="false" applyFont="true" applyNumberFormat="false" applyProtection="false" borderId="545" fillId="0" fontId="11" numFmtId="0" xfId="0">
      <alignment vertical="bottom"/>
    </xf>
    <xf applyAlignment="true" applyBorder="false" applyFill="false" applyFont="true" applyNumberFormat="true" applyProtection="false" borderId="549" fillId="0" fontId="4" numFmtId="360" xfId="0">
      <alignment vertical="center"/>
    </xf>
    <xf applyAlignment="true" applyBorder="false" applyFill="false" applyFont="true" applyNumberFormat="false" applyProtection="false" borderId="545" fillId="0" fontId="4" numFmtId="0" xfId="0">
      <alignment vertical="center"/>
    </xf>
    <xf applyAlignment="true" applyBorder="false" applyFill="true" applyFont="true" applyNumberFormat="false" applyProtection="false" borderId="543" fillId="172" fontId="4" numFmtId="0" xfId="0">
      <alignment horizontal="center" vertical="center"/>
    </xf>
    <xf applyAlignment="true" applyBorder="false" applyFill="true" applyFont="true" applyNumberFormat="true" applyProtection="false" borderId="543" fillId="169" fontId="4" numFmtId="356" xfId="0">
      <alignment horizontal="right" vertical="center"/>
    </xf>
    <xf applyAlignment="true" applyBorder="false" applyFill="true" applyFont="true" applyNumberFormat="true" applyProtection="false" borderId="551" fillId="169" fontId="4" numFmtId="356" xfId="0">
      <alignment horizontal="right" vertical="center"/>
    </xf>
    <xf applyAlignment="true" applyBorder="false" applyFill="false" applyFont="true" applyNumberFormat="true" applyProtection="false" borderId="545" fillId="0" fontId="4" numFmtId="358" xfId="0">
      <alignment vertical="center"/>
    </xf>
    <xf applyAlignment="true" applyBorder="false" applyFill="false" applyFont="true" applyNumberFormat="false" applyProtection="false" borderId="549" fillId="0" fontId="4" numFmtId="0" xfId="0">
      <alignment vertical="center"/>
    </xf>
    <xf applyAlignment="true" applyBorder="false" applyFill="false" applyFont="true" applyNumberFormat="true" applyProtection="false" borderId="0" fillId="0" fontId="4" numFmtId="358" xfId="0">
      <alignment horizontal="center" vertical="bottom"/>
    </xf>
    <xf applyAlignment="true" applyBorder="false" applyFill="false" applyFont="true" applyNumberFormat="true" applyProtection="false" borderId="0" fillId="0" fontId="4" numFmtId="355" xfId="0">
      <alignment vertical="center"/>
    </xf>
    <xf applyAlignment="true" applyBorder="false" applyFill="false" applyFont="true" applyNumberFormat="true" applyProtection="false" borderId="0" fillId="0" fontId="4" numFmtId="355" xfId="0">
      <alignment vertical="center"/>
    </xf>
    <xf applyAlignment="true" applyBorder="false" applyFill="false" applyFont="true" applyNumberFormat="true" applyProtection="false" borderId="0" fillId="0" fontId="4" numFmtId="358" xfId="0">
      <alignment vertical="center"/>
    </xf>
    <xf applyAlignment="true" applyBorder="false" applyFill="true" applyFont="true" applyNumberFormat="false" applyProtection="false" borderId="545" fillId="173" fontId="5" numFmtId="0" xfId="0">
      <alignment horizontal="center" vertical="center"/>
    </xf>
    <xf applyAlignment="true" applyBorder="false" applyFill="true" applyFont="true" applyNumberFormat="true" applyProtection="false" borderId="545" fillId="173" fontId="4" numFmtId="362" xfId="0">
      <alignment vertical="center"/>
    </xf>
    <xf applyAlignment="true" applyBorder="false" applyFill="true" applyFont="true" applyNumberFormat="true" applyProtection="false" borderId="545" fillId="173" fontId="4" numFmtId="356" xfId="0">
      <alignment vertical="center"/>
    </xf>
    <xf applyAlignment="true" applyBorder="false" applyFill="true" applyFont="true" applyNumberFormat="false" applyProtection="false" borderId="0" fillId="175" fontId="6" numFmtId="0" xfId="0">
      <alignment horizontal="center" vertical="center"/>
    </xf>
    <xf applyAlignment="true" applyBorder="false" applyFill="true" applyFont="true" applyNumberFormat="false" applyProtection="false" borderId="545" fillId="173" fontId="4" numFmtId="0" xfId="0">
      <alignment horizontal="center" vertical="center"/>
    </xf>
    <xf applyAlignment="true" applyBorder="false" applyFill="true" applyFont="true" applyNumberFormat="false" applyProtection="false" borderId="537" fillId="175" fontId="6" numFmtId="0" xfId="0">
      <alignment horizontal="center" vertical="center"/>
    </xf>
    <xf applyAlignment="true" applyBorder="false" applyFill="true" applyFont="true" applyNumberFormat="false" applyProtection="false" borderId="541" fillId="175" fontId="6" numFmtId="0" xfId="0">
      <alignment horizontal="center" vertical="center"/>
    </xf>
    <xf applyAlignment="true" applyBorder="false" applyFill="true" applyFont="true" applyNumberFormat="false" applyProtection="false" borderId="545" fillId="175" fontId="6" numFmtId="0" xfId="0">
      <alignment vertical="center"/>
    </xf>
    <xf applyAlignment="true" applyBorder="false" applyFill="true" applyFont="true" applyNumberFormat="false" applyProtection="false" borderId="543" fillId="175" fontId="6" numFmtId="0" xfId="0">
      <alignment horizontal="center" vertical="center"/>
    </xf>
    <xf applyAlignment="true" applyBorder="false" applyFill="true" applyFont="true" applyNumberFormat="false" applyProtection="false" borderId="545" fillId="175" fontId="6" numFmtId="0" xfId="0">
      <alignment vertical="center"/>
    </xf>
    <xf applyAlignment="true" applyBorder="false" applyFill="true" applyFont="true" applyNumberFormat="true" applyProtection="false" borderId="545" fillId="173" fontId="4" numFmtId="362" xfId="0">
      <alignment horizontal="right" vertical="center"/>
    </xf>
    <xf applyAlignment="true" applyBorder="false" applyFill="true" applyFont="true" applyNumberFormat="true" applyProtection="false" borderId="545" fillId="173" fontId="4" numFmtId="356" xfId="0">
      <alignment horizontal="right" vertical="center"/>
    </xf>
    <xf applyAlignment="true" applyBorder="false" applyFill="false" applyFont="true" applyNumberFormat="false" applyProtection="false" borderId="542" fillId="0" fontId="4" numFmtId="0" xfId="0">
      <alignment horizontal="center" vertical="center"/>
    </xf>
    <xf applyAlignment="true" applyBorder="false" applyFill="false" applyFont="true" applyNumberFormat="false" applyProtection="false" borderId="537" fillId="0" fontId="4" numFmtId="0" xfId="0">
      <alignment horizontal="center" vertical="center"/>
    </xf>
    <xf applyAlignment="true" applyBorder="false" applyFill="false" applyFont="true" applyNumberFormat="false" applyProtection="false" borderId="545" fillId="0" fontId="4" numFmtId="0" xfId="0">
      <alignment vertical="center" wrapText="true"/>
    </xf>
    <xf applyAlignment="true" applyBorder="false" applyFill="true" applyFont="true" applyNumberFormat="true" applyProtection="false" borderId="545" fillId="176" fontId="4" numFmtId="362" xfId="0">
      <alignment vertical="center"/>
    </xf>
    <xf applyAlignment="true" applyBorder="false" applyFill="true" applyFont="true" applyNumberFormat="true" applyProtection="false" borderId="545" fillId="176" fontId="4" numFmtId="356" xfId="0">
      <alignment vertical="center"/>
    </xf>
    <xf applyAlignment="true" applyBorder="false" applyFill="false" applyFont="true" applyNumberFormat="false" applyProtection="false" borderId="552" fillId="0" fontId="4" numFmtId="0" xfId="0">
      <alignment horizontal="center" vertical="center"/>
    </xf>
    <xf applyAlignment="true" applyBorder="false" applyFill="false" applyFont="true" applyNumberFormat="false" applyProtection="false" borderId="543" fillId="0" fontId="4" numFmtId="0" xfId="0">
      <alignment horizontal="center" vertical="center"/>
    </xf>
    <xf applyAlignment="true" applyBorder="false" applyFill="false" applyFont="true" applyNumberFormat="false" applyProtection="false" borderId="549" fillId="0" fontId="4" numFmtId="0" xfId="0">
      <alignment horizontal="center" vertical="center"/>
    </xf>
    <xf applyAlignment="true" applyBorder="false" applyFill="true" applyFont="true" applyNumberFormat="true" applyProtection="false" borderId="541" fillId="168" fontId="6" numFmtId="356" xfId="0">
      <alignment horizontal="center" vertical="center" wrapText="true"/>
    </xf>
    <xf applyAlignment="true" applyBorder="false" applyFill="true" applyFont="true" applyNumberFormat="true" applyProtection="false" borderId="545" fillId="168" fontId="6" numFmtId="356" xfId="0">
      <alignment horizontal="center" vertical="center" wrapText="true"/>
    </xf>
    <xf applyAlignment="true" applyBorder="false" applyFill="true" applyFont="true" applyNumberFormat="false" applyProtection="false" borderId="543" fillId="168" fontId="6" numFmtId="0" xfId="0">
      <alignment horizontal="center" vertical="center" wrapText="true"/>
    </xf>
    <xf applyAlignment="true" applyBorder="false" applyFill="false" applyFont="true" applyNumberFormat="false" applyProtection="false" borderId="563" fillId="0" fontId="4" numFmtId="0" xfId="0">
      <alignment horizontal="center" vertical="bottom"/>
    </xf>
    <xf applyAlignment="true" applyBorder="false" applyFill="false" applyFont="true" applyNumberFormat="false" applyProtection="false" borderId="553" fillId="0" fontId="4" numFmtId="0" xfId="0">
      <alignment horizontal="center" vertical="bottom"/>
    </xf>
    <xf applyAlignment="true" applyBorder="false" applyFill="false" applyFont="true" applyNumberFormat="false" applyProtection="false" borderId="561" fillId="0" fontId="4" numFmtId="0" xfId="0">
      <alignment horizontal="right" vertical="center"/>
    </xf>
    <xf applyAlignment="true" applyBorder="false" applyFill="false" applyFont="true" applyNumberFormat="false" applyProtection="false" borderId="544" fillId="0" fontId="4" numFmtId="0" xfId="0">
      <alignment horizontal="right" vertical="center"/>
    </xf>
    <xf applyAlignment="true" applyBorder="false" applyFill="false" applyFont="true" applyNumberFormat="false" applyProtection="false" borderId="540" fillId="0" fontId="7" numFmtId="0" xfId="0">
      <alignment horizontal="center" vertical="center"/>
    </xf>
    <xf applyAlignment="true" applyBorder="false" applyFill="false" applyFont="true" applyNumberFormat="true" applyProtection="false" borderId="542" fillId="0" fontId="4" numFmtId="355" xfId="0">
      <alignment vertical="center"/>
    </xf>
    <xf applyAlignment="true" applyBorder="false" applyFill="false" applyFont="true" applyNumberFormat="true" applyProtection="false" borderId="537" fillId="0" fontId="4" numFmtId="363" xfId="0">
      <alignment vertical="center"/>
    </xf>
    <xf applyAlignment="true" applyBorder="false" applyFill="false" applyFont="true" applyNumberFormat="true" applyProtection="false" borderId="0" fillId="0" fontId="11" numFmtId="356" xfId="0">
      <alignment vertical="bottom"/>
    </xf>
    <xf applyAlignment="true" applyBorder="false" applyFill="true" applyFont="true" applyNumberFormat="true" applyProtection="false" borderId="537" fillId="177" fontId="4" numFmtId="355" xfId="0">
      <alignment vertical="center"/>
    </xf>
    <xf applyAlignment="true" applyBorder="false" applyFill="true" applyFont="true" applyNumberFormat="false" applyProtection="false" borderId="537" fillId="177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550" fillId="0" fontId="4" numFmtId="0" xfId="0">
      <alignment horizontal="right" vertical="center"/>
    </xf>
    <xf applyAlignment="true" applyBorder="false" applyFill="false" applyFont="true" applyNumberFormat="true" applyProtection="false" borderId="537" fillId="0" fontId="4" numFmtId="358" xfId="0">
      <alignment vertical="center"/>
    </xf>
    <xf applyAlignment="true" applyBorder="false" applyFill="false" applyFont="true" applyNumberFormat="false" applyProtection="false" borderId="541" fillId="0" fontId="4" numFmtId="0" xfId="0">
      <alignment horizontal="center" vertical="center"/>
    </xf>
    <xf applyAlignment="true" applyBorder="false" applyFill="true" applyFont="true" applyNumberFormat="false" applyProtection="false" borderId="0" fillId="174" fontId="4" numFmtId="0" xfId="0">
      <alignment horizontal="center" vertical="center" wrapText="true"/>
    </xf>
    <xf applyAlignment="true" applyBorder="false" applyFill="true" applyFont="true" applyNumberFormat="false" applyProtection="false" borderId="554" fillId="174" fontId="4" numFmtId="0" xfId="0">
      <alignment horizontal="center" vertical="center" wrapText="true"/>
    </xf>
    <xf applyAlignment="true" applyBorder="false" applyFill="false" applyFont="true" applyNumberFormat="false" applyProtection="false" borderId="564" fillId="0" fontId="4" numFmtId="0" xfId="0">
      <alignment horizontal="right" vertical="center"/>
    </xf>
    <xf applyAlignment="true" applyBorder="false" applyFill="false" applyFont="true" applyNumberFormat="false" applyProtection="false" borderId="554" fillId="0" fontId="4" numFmtId="0" xfId="0">
      <alignment horizontal="right" vertical="center"/>
    </xf>
    <xf applyAlignment="true" applyBorder="false" applyFill="false" applyFont="true" applyNumberFormat="false" applyProtection="false" borderId="544" fillId="0" fontId="4" numFmtId="0" xfId="0">
      <alignment vertical="center"/>
    </xf>
    <xf applyAlignment="true" applyBorder="false" applyFill="false" applyFont="true" applyNumberFormat="false" applyProtection="false" borderId="545" fillId="0" fontId="7" numFmtId="0" xfId="0">
      <alignment vertical="center"/>
    </xf>
    <xf applyAlignment="true" applyBorder="false" applyFill="false" applyFont="true" applyNumberFormat="false" applyProtection="false" borderId="563" fillId="0" fontId="4" numFmtId="0" xfId="0">
      <alignment horizontal="center" vertical="center" wrapText="true"/>
    </xf>
    <xf applyAlignment="true" applyBorder="false" applyFill="false" applyFont="true" applyNumberFormat="false" applyProtection="false" borderId="550" fillId="0" fontId="4" numFmtId="0" xfId="0">
      <alignment horizontal="right" vertical="center"/>
    </xf>
    <xf applyAlignment="true" applyBorder="false" applyFill="false" applyFont="true" applyNumberFormat="true" applyProtection="false" borderId="537" fillId="0" fontId="4" numFmtId="354" xfId="0">
      <alignment vertical="center"/>
    </xf>
    <xf applyAlignment="true" applyBorder="false" applyFill="false" applyFont="true" applyNumberFormat="true" applyProtection="false" borderId="537" fillId="0" fontId="4" numFmtId="356" xfId="0">
      <alignment vertical="center"/>
    </xf>
    <xf applyAlignment="true" applyBorder="false" applyFill="false" applyFont="true" applyNumberFormat="false" applyProtection="false" borderId="557" fillId="0" fontId="4" numFmtId="0" xfId="0">
      <alignment vertical="center"/>
    </xf>
    <xf applyAlignment="true" applyBorder="false" applyFill="false" applyFont="true" applyNumberFormat="false" applyProtection="false" borderId="549" fillId="0" fontId="4" numFmtId="0" xfId="0">
      <alignment horizontal="center" vertical="center"/>
    </xf>
    <xf applyAlignment="true" applyBorder="false" applyFill="false" applyFont="true" applyNumberFormat="false" applyProtection="false" borderId="549" fillId="0" fontId="4" numFmtId="0" xfId="0">
      <alignment horizontal="right" vertical="center"/>
    </xf>
    <xf applyAlignment="true" applyBorder="false" applyFill="false" applyFont="true" applyNumberFormat="true" applyProtection="false" borderId="549" fillId="0" fontId="4" numFmtId="355" xfId="0">
      <alignment horizontal="right" vertical="center"/>
    </xf>
    <xf applyAlignment="true" applyBorder="false" applyFill="false" applyFont="true" applyNumberFormat="true" applyProtection="false" borderId="545" fillId="0" fontId="4" numFmtId="358" xfId="0">
      <alignment vertical="center"/>
    </xf>
    <xf applyAlignment="true" applyBorder="false" applyFill="true" applyFont="true" applyNumberFormat="false" applyProtection="false" borderId="553" fillId="171" fontId="4" numFmtId="0" xfId="0">
      <alignment horizontal="center" vertical="center"/>
    </xf>
    <xf applyAlignment="true" applyBorder="false" applyFill="true" applyFont="true" applyNumberFormat="true" applyProtection="false" borderId="553" fillId="169" fontId="4" numFmtId="356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565" fillId="178" fontId="2" numFmtId="0" xfId="0">
      <alignment horizontal="center" vertical="center"/>
    </xf>
    <xf applyAlignment="true" applyBorder="false" applyFill="true" applyFont="true" applyNumberFormat="false" applyProtection="false" borderId="565" fillId="178" fontId="2" numFmtId="0" xfId="0">
      <alignment horizontal="center" vertical="center"/>
    </xf>
    <xf applyAlignment="true" applyBorder="false" applyFill="true" applyFont="true" applyNumberFormat="false" applyProtection="false" borderId="565" fillId="178" fontId="2" numFmtId="0" xfId="0">
      <alignment horizontal="center" vertical="center" wrapText="true"/>
    </xf>
    <xf applyAlignment="true" applyBorder="false" applyFill="true" applyFont="true" applyNumberFormat="true" applyProtection="false" borderId="565" fillId="178" fontId="2" numFmtId="364" xfId="0">
      <alignment horizontal="center" vertical="center"/>
    </xf>
    <xf applyAlignment="true" applyBorder="false" applyFill="true" applyFont="true" applyNumberFormat="true" applyProtection="false" borderId="565" fillId="178" fontId="2" numFmtId="365" xfId="0">
      <alignment horizontal="center" vertical="center" wrapText="true"/>
    </xf>
    <xf applyAlignment="true" applyBorder="false" applyFill="true" applyFont="true" applyNumberFormat="false" applyProtection="false" borderId="565" fillId="178" fontId="6" numFmtId="0" xfId="0">
      <alignment horizontal="center" vertical="center"/>
    </xf>
    <xf applyAlignment="true" applyBorder="false" applyFill="true" applyFont="true" applyNumberFormat="false" applyProtection="false" borderId="566" fillId="178" fontId="6" numFmtId="0" xfId="0">
      <alignment horizontal="center" vertical="center"/>
    </xf>
    <xf applyAlignment="true" applyBorder="false" applyFill="true" applyFont="true" applyNumberFormat="true" applyProtection="false" borderId="565" fillId="178" fontId="2" numFmtId="365" xfId="0">
      <alignment horizontal="center" vertical="center"/>
    </xf>
    <xf applyAlignment="true" applyBorder="false" applyFill="true" applyFont="true" applyNumberFormat="false" applyProtection="false" borderId="565" fillId="178" fontId="6" numFmtId="0" xfId="0">
      <alignment horizontal="center" vertical="center" wrapText="true"/>
    </xf>
    <xf applyAlignment="true" applyBorder="false" applyFill="false" applyFont="true" applyNumberFormat="false" applyProtection="false" borderId="565" fillId="0" fontId="4" numFmtId="0" xfId="0">
      <alignment horizontal="center" vertical="center"/>
    </xf>
    <xf applyAlignment="true" applyBorder="false" applyFill="false" applyFont="true" applyNumberFormat="false" applyProtection="false" borderId="567" fillId="0" fontId="11" numFmtId="0" xfId="0">
      <alignment horizontal="center" vertical="bottom"/>
    </xf>
    <xf applyAlignment="true" applyBorder="false" applyFill="false" applyFont="true" applyNumberFormat="false" applyProtection="false" borderId="568" fillId="0" fontId="11" numFmtId="0" xfId="0">
      <alignment horizontal="center" vertical="center"/>
    </xf>
    <xf applyAlignment="true" applyBorder="false" applyFill="false" applyFont="true" applyNumberFormat="true" applyProtection="false" borderId="568" fillId="0" fontId="4" numFmtId="366" xfId="0">
      <alignment horizontal="center" vertical="center"/>
    </xf>
    <xf applyAlignment="true" applyBorder="false" applyFill="false" applyFont="true" applyNumberFormat="true" applyProtection="false" borderId="568" fillId="0" fontId="4" numFmtId="366" xfId="0">
      <alignment horizontal="center" vertical="center"/>
    </xf>
    <xf applyAlignment="true" applyBorder="false" applyFill="false" applyFont="true" applyNumberFormat="false" applyProtection="false" borderId="565" fillId="0" fontId="4" numFmtId="0" xfId="0">
      <alignment vertical="center"/>
    </xf>
    <xf applyAlignment="true" applyBorder="false" applyFill="false" applyFont="true" applyNumberFormat="true" applyProtection="false" borderId="565" fillId="0" fontId="4" numFmtId="367" xfId="0">
      <alignment vertical="center"/>
    </xf>
    <xf applyAlignment="true" applyBorder="false" applyFill="false" applyFont="true" applyNumberFormat="true" applyProtection="false" borderId="569" fillId="0" fontId="4" numFmtId="365" xfId="0">
      <alignment vertical="center"/>
    </xf>
    <xf applyAlignment="true" applyBorder="false" applyFill="false" applyFont="true" applyNumberFormat="true" applyProtection="false" borderId="565" fillId="0" fontId="4" numFmtId="368" xfId="0">
      <alignment vertical="center"/>
    </xf>
    <xf applyAlignment="true" applyBorder="false" applyFill="false" applyFont="true" applyNumberFormat="true" applyProtection="false" borderId="570" fillId="0" fontId="4" numFmtId="365" xfId="0">
      <alignment vertical="center"/>
    </xf>
    <xf applyAlignment="true" applyBorder="false" applyFill="true" applyFont="true" applyNumberFormat="true" applyProtection="false" borderId="565" fillId="179" fontId="4" numFmtId="365" xfId="0">
      <alignment horizontal="right" vertical="center"/>
    </xf>
    <xf applyAlignment="true" applyBorder="false" applyFill="true" applyFont="true" applyNumberFormat="true" applyProtection="false" borderId="565" fillId="180" fontId="4" numFmtId="365" xfId="0">
      <alignment vertical="center"/>
    </xf>
    <xf applyAlignment="true" applyBorder="false" applyFill="false" applyFont="true" applyNumberFormat="true" applyProtection="false" borderId="565" fillId="0" fontId="4" numFmtId="368" xfId="0">
      <alignment vertical="center"/>
    </xf>
    <xf applyAlignment="true" applyBorder="false" applyFill="true" applyFont="true" applyNumberFormat="false" applyProtection="false" borderId="565" fillId="180" fontId="4" numFmtId="0" xfId="0">
      <alignment horizontal="center" vertical="center"/>
    </xf>
    <xf applyAlignment="true" applyBorder="false" applyFill="true" applyFont="true" applyNumberFormat="true" applyProtection="false" borderId="565" fillId="179" fontId="4" numFmtId="366" xfId="0">
      <alignment vertical="center"/>
    </xf>
    <xf applyAlignment="true" applyBorder="false" applyFill="true" applyFont="true" applyNumberFormat="true" applyProtection="false" borderId="569" fillId="179" fontId="4" numFmtId="366" xfId="0">
      <alignment vertical="center"/>
    </xf>
    <xf applyAlignment="true" applyBorder="false" applyFill="true" applyFont="true" applyNumberFormat="true" applyProtection="false" borderId="569" fillId="179" fontId="4" numFmtId="369" xfId="0">
      <alignment vertical="center"/>
    </xf>
    <xf applyAlignment="true" applyBorder="false" applyFill="false" applyFont="true" applyNumberFormat="true" applyProtection="false" borderId="565" fillId="0" fontId="4" numFmtId="369" xfId="0">
      <alignment vertical="center"/>
    </xf>
    <xf applyAlignment="true" applyBorder="false" applyFill="false" applyFont="true" applyNumberFormat="true" applyProtection="false" borderId="565" fillId="0" fontId="4" numFmtId="370" xfId="0">
      <alignment vertical="center"/>
    </xf>
    <xf applyAlignment="true" applyBorder="false" applyFill="false" applyFont="true" applyNumberFormat="false" applyProtection="false" borderId="565" fillId="0" fontId="4" numFmtId="0" xfId="0">
      <alignment vertical="center"/>
    </xf>
    <xf applyAlignment="true" applyBorder="false" applyFill="false" applyFont="true" applyNumberFormat="false" applyProtection="false" borderId="566" fillId="0" fontId="11" numFmtId="0" xfId="0">
      <alignment horizontal="center" vertical="bottom"/>
    </xf>
    <xf applyAlignment="true" applyBorder="false" applyFill="false" applyFont="true" applyNumberFormat="false" applyProtection="false" borderId="566" fillId="0" fontId="11" numFmtId="0" xfId="0">
      <alignment horizontal="center" vertical="center"/>
    </xf>
    <xf applyAlignment="true" applyBorder="false" applyFill="false" applyFont="true" applyNumberFormat="true" applyProtection="false" borderId="568" fillId="0" fontId="4" numFmtId="366" xfId="0">
      <alignment horizontal="center" vertical="center"/>
    </xf>
    <xf applyAlignment="true" applyBorder="false" applyFill="false" applyFont="true" applyNumberFormat="true" applyProtection="false" borderId="568" fillId="0" fontId="4" numFmtId="366" xfId="0">
      <alignment horizontal="center" vertical="center"/>
    </xf>
    <xf applyAlignment="true" applyBorder="false" applyFill="false" applyFont="true" applyNumberFormat="false" applyProtection="false" borderId="565" fillId="0" fontId="4" numFmtId="0" xfId="0">
      <alignment horizontal="right" vertical="center"/>
    </xf>
    <xf applyAlignment="true" applyBorder="false" applyFill="true" applyFont="true" applyNumberFormat="true" applyProtection="false" borderId="565" fillId="181" fontId="4" numFmtId="365" xfId="0">
      <alignment vertical="center"/>
    </xf>
    <xf applyAlignment="true" applyBorder="false" applyFill="true" applyFont="true" applyNumberFormat="false" applyProtection="false" borderId="565" fillId="181" fontId="4" numFmtId="0" xfId="0">
      <alignment horizontal="center" vertical="center"/>
    </xf>
    <xf applyAlignment="true" applyBorder="false" applyFill="false" applyFont="true" applyNumberFormat="true" applyProtection="false" borderId="568" fillId="0" fontId="4" numFmtId="366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565" fillId="0" fontId="4" numFmtId="0" xfId="0">
      <alignment vertical="center"/>
    </xf>
    <xf applyAlignment="true" applyBorder="false" applyFill="true" applyFont="true" applyNumberFormat="true" applyProtection="false" borderId="565" fillId="182" fontId="4" numFmtId="365" xfId="0">
      <alignment vertical="center"/>
    </xf>
    <xf applyAlignment="true" applyBorder="false" applyFill="true" applyFont="true" applyNumberFormat="false" applyProtection="false" borderId="565" fillId="182" fontId="4" numFmtId="0" xfId="0">
      <alignment horizontal="center" vertical="center"/>
    </xf>
    <xf applyAlignment="true" applyBorder="false" applyFill="false" applyFont="true" applyNumberFormat="false" applyProtection="false" borderId="571" fillId="0" fontId="4" numFmtId="0" xfId="0">
      <alignment vertical="center"/>
    </xf>
    <xf applyAlignment="true" applyBorder="false" applyFill="false" applyFont="true" applyNumberFormat="true" applyProtection="false" borderId="572" fillId="0" fontId="4" numFmtId="365" xfId="0">
      <alignment vertical="center"/>
    </xf>
    <xf applyAlignment="true" applyBorder="false" applyFill="false" applyFont="true" applyNumberFormat="false" applyProtection="false" borderId="573" fillId="0" fontId="4" numFmtId="0" xfId="0">
      <alignment vertical="center"/>
    </xf>
    <xf applyAlignment="true" applyBorder="false" applyFill="false" applyFont="true" applyNumberFormat="false" applyProtection="false" borderId="573" fillId="0" fontId="11" numFmtId="0" xfId="0">
      <alignment vertical="bottom"/>
    </xf>
    <xf applyAlignment="true" applyBorder="false" applyFill="false" applyFont="true" applyNumberFormat="false" applyProtection="false" borderId="570" fillId="0" fontId="4" numFmtId="0" xfId="0">
      <alignment vertical="center"/>
    </xf>
    <xf applyAlignment="true" applyBorder="false" applyFill="false" applyFont="true" applyNumberFormat="false" applyProtection="false" borderId="574" fillId="0" fontId="4" numFmtId="0" xfId="0">
      <alignment vertical="center"/>
    </xf>
    <xf applyAlignment="true" applyBorder="false" applyFill="false" applyFont="true" applyNumberFormat="false" applyProtection="false" borderId="566" fillId="0" fontId="11" numFmtId="0" xfId="0">
      <alignment horizontal="center" vertical="bottom"/>
    </xf>
    <xf applyAlignment="true" applyBorder="false" applyFill="false" applyFont="true" applyNumberFormat="false" applyProtection="false" borderId="575" fillId="0" fontId="11" numFmtId="0" xfId="0">
      <alignment horizontal="center" vertical="bottom"/>
    </xf>
    <xf applyAlignment="true" applyBorder="false" applyFill="false" applyFont="true" applyNumberFormat="false" applyProtection="false" borderId="575" fillId="0" fontId="11" numFmtId="0" xfId="0">
      <alignment horizontal="center" vertical="bottom"/>
    </xf>
    <xf applyAlignment="true" applyBorder="false" applyFill="false" applyFont="true" applyNumberFormat="false" applyProtection="false" borderId="573" fillId="0" fontId="12" numFmtId="0" xfId="0">
      <alignment horizontal="center" vertical="center"/>
    </xf>
    <xf applyAlignment="true" applyBorder="false" applyFill="false" applyFont="true" applyNumberFormat="false" applyProtection="false" borderId="573" fillId="0" fontId="12" numFmtId="0" xfId="0">
      <alignment horizontal="center" vertical="center"/>
    </xf>
    <xf applyAlignment="true" applyBorder="false" applyFill="false" applyFont="true" applyNumberFormat="true" applyProtection="false" borderId="571" fillId="0" fontId="4" numFmtId="369" xfId="0">
      <alignment vertical="center"/>
    </xf>
    <xf applyAlignment="true" applyBorder="false" applyFill="false" applyFont="true" applyNumberFormat="false" applyProtection="false" borderId="576" fillId="0" fontId="4" numFmtId="0" xfId="0">
      <alignment horizontal="center" vertical="center"/>
    </xf>
    <xf applyAlignment="true" applyBorder="false" applyFill="false" applyFont="true" applyNumberFormat="false" applyProtection="false" borderId="576" fillId="0" fontId="11" numFmtId="0" xfId="0">
      <alignment horizontal="center" vertical="center"/>
    </xf>
    <xf applyAlignment="true" applyBorder="false" applyFill="false" applyFont="true" applyNumberFormat="false" applyProtection="false" borderId="573" fillId="0" fontId="11" numFmtId="0" xfId="0">
      <alignment horizontal="center" vertical="bottom"/>
    </xf>
    <xf applyAlignment="true" applyBorder="false" applyFill="false" applyFont="true" applyNumberFormat="false" applyProtection="false" borderId="577" fillId="0" fontId="4" numFmtId="0" xfId="0">
      <alignment horizontal="center" vertical="center"/>
    </xf>
    <xf applyAlignment="true" applyBorder="false" applyFill="false" applyFont="true" applyNumberFormat="true" applyProtection="false" borderId="571" fillId="0" fontId="4" numFmtId="367" xfId="0">
      <alignment vertical="center"/>
    </xf>
    <xf applyAlignment="true" applyBorder="false" applyFill="false" applyFont="true" applyNumberFormat="true" applyProtection="false" borderId="578" fillId="0" fontId="4" numFmtId="365" xfId="0">
      <alignment vertical="center"/>
    </xf>
    <xf applyAlignment="true" applyBorder="false" applyFill="false" applyFont="true" applyNumberFormat="true" applyProtection="false" borderId="571" fillId="0" fontId="4" numFmtId="368" xfId="0">
      <alignment vertical="center"/>
    </xf>
    <xf applyAlignment="true" applyBorder="false" applyFill="false" applyFont="true" applyNumberFormat="true" applyProtection="false" borderId="579" fillId="0" fontId="4" numFmtId="365" xfId="0">
      <alignment vertical="center"/>
    </xf>
    <xf applyAlignment="true" applyBorder="false" applyFill="false" applyFont="true" applyNumberFormat="true" applyProtection="false" borderId="580" fillId="0" fontId="4" numFmtId="365" xfId="0">
      <alignment horizontal="right" vertical="center"/>
    </xf>
    <xf applyAlignment="true" applyBorder="false" applyFill="false" applyFont="true" applyNumberFormat="false" applyProtection="false" borderId="580" fillId="0" fontId="4" numFmtId="0" xfId="0">
      <alignment horizontal="right" vertical="center"/>
    </xf>
    <xf applyAlignment="true" applyBorder="false" applyFill="false" applyFont="true" applyNumberFormat="false" applyProtection="false" borderId="580" fillId="0" fontId="4" numFmtId="0" xfId="0">
      <alignment horizontal="right" vertical="center"/>
    </xf>
    <xf applyAlignment="true" applyBorder="false" applyFill="true" applyFont="true" applyNumberFormat="true" applyProtection="false" borderId="571" fillId="179" fontId="4" numFmtId="365" xfId="0">
      <alignment horizontal="right" vertical="center"/>
    </xf>
    <xf applyAlignment="true" applyBorder="false" applyFill="true" applyFont="true" applyNumberFormat="true" applyProtection="false" borderId="571" fillId="181" fontId="4" numFmtId="365" xfId="0">
      <alignment vertical="center"/>
    </xf>
    <xf applyAlignment="true" applyBorder="false" applyFill="true" applyFont="true" applyNumberFormat="false" applyProtection="false" borderId="571" fillId="181" fontId="4" numFmtId="0" xfId="0">
      <alignment horizontal="center" vertical="center"/>
    </xf>
    <xf applyAlignment="true" applyBorder="false" applyFill="true" applyFont="true" applyNumberFormat="true" applyProtection="false" borderId="571" fillId="179" fontId="4" numFmtId="366" xfId="0">
      <alignment vertical="center"/>
    </xf>
    <xf applyAlignment="true" applyBorder="false" applyFill="true" applyFont="true" applyNumberFormat="true" applyProtection="false" borderId="578" fillId="179" fontId="4" numFmtId="366" xfId="0">
      <alignment vertical="center"/>
    </xf>
    <xf applyAlignment="true" applyBorder="false" applyFill="true" applyFont="true" applyNumberFormat="true" applyProtection="false" borderId="573" fillId="179" fontId="4" numFmtId="371" xfId="0">
      <alignment vertical="center"/>
    </xf>
    <xf applyAlignment="true" applyBorder="false" applyFill="false" applyFont="true" applyNumberFormat="true" applyProtection="false" borderId="576" fillId="0" fontId="4" numFmtId="370" xfId="0">
      <alignment horizontal="right" vertical="center"/>
    </xf>
    <xf applyAlignment="true" applyBorder="false" applyFill="false" applyFont="true" applyNumberFormat="false" applyProtection="false" borderId="573" fillId="0" fontId="4" numFmtId="0" xfId="0">
      <alignment horizontal="right" vertical="center"/>
    </xf>
    <xf applyAlignment="true" applyBorder="false" applyFill="false" applyFont="true" applyNumberFormat="true" applyProtection="false" borderId="573" fillId="0" fontId="4" numFmtId="370" xfId="0">
      <alignment horizontal="right" vertical="center"/>
    </xf>
    <xf applyAlignment="true" applyBorder="false" applyFill="false" applyFont="true" applyNumberFormat="false" applyProtection="false" borderId="576" fillId="0" fontId="11" numFmtId="0" xfId="0">
      <alignment horizontal="center" vertical="center"/>
    </xf>
    <xf applyAlignment="true" applyBorder="false" applyFill="false" applyFont="true" applyNumberFormat="false" applyProtection="false" borderId="573" fillId="0" fontId="4" numFmtId="0" xfId="0">
      <alignment horizontal="center" vertical="center"/>
    </xf>
    <xf applyAlignment="true" applyBorder="false" applyFill="false" applyFont="true" applyNumberFormat="false" applyProtection="false" borderId="576" fillId="0" fontId="4" numFmtId="0" xfId="0">
      <alignment vertical="center"/>
    </xf>
    <xf applyAlignment="true" applyBorder="false" applyFill="false" applyFont="true" applyNumberFormat="true" applyProtection="false" borderId="573" fillId="0" fontId="4" numFmtId="367" xfId="0">
      <alignment vertical="center"/>
    </xf>
    <xf applyAlignment="true" applyBorder="false" applyFill="false" applyFont="true" applyNumberFormat="true" applyProtection="false" borderId="573" fillId="0" fontId="4" numFmtId="365" xfId="0">
      <alignment vertical="center"/>
    </xf>
    <xf applyAlignment="true" applyBorder="false" applyFill="false" applyFont="true" applyNumberFormat="true" applyProtection="false" borderId="573" fillId="0" fontId="4" numFmtId="368" xfId="0">
      <alignment vertical="center"/>
    </xf>
    <xf applyAlignment="true" applyBorder="false" applyFill="false" applyFont="true" applyNumberFormat="true" applyProtection="false" borderId="573" fillId="0" fontId="4" numFmtId="365" xfId="0">
      <alignment vertical="center"/>
    </xf>
    <xf applyAlignment="true" applyBorder="false" applyFill="false" applyFont="true" applyNumberFormat="true" applyProtection="false" borderId="573" fillId="0" fontId="4" numFmtId="365" xfId="0">
      <alignment horizontal="right" vertical="center"/>
    </xf>
    <xf applyAlignment="true" applyBorder="false" applyFill="false" applyFont="true" applyNumberFormat="false" applyProtection="false" borderId="573" fillId="0" fontId="4" numFmtId="0" xfId="0">
      <alignment horizontal="right" vertical="center"/>
    </xf>
    <xf applyAlignment="true" applyBorder="false" applyFill="false" applyFont="true" applyNumberFormat="false" applyProtection="false" borderId="573" fillId="0" fontId="4" numFmtId="0" xfId="0">
      <alignment horizontal="right" vertical="center"/>
    </xf>
    <xf applyAlignment="true" applyBorder="false" applyFill="true" applyFont="true" applyNumberFormat="true" applyProtection="false" borderId="573" fillId="179" fontId="4" numFmtId="365" xfId="0">
      <alignment horizontal="right" vertical="center"/>
    </xf>
    <xf applyAlignment="true" applyBorder="false" applyFill="true" applyFont="true" applyNumberFormat="true" applyProtection="false" borderId="573" fillId="181" fontId="4" numFmtId="365" xfId="0">
      <alignment vertical="center"/>
    </xf>
    <xf applyAlignment="true" applyBorder="false" applyFill="true" applyFont="true" applyNumberFormat="false" applyProtection="false" borderId="579" fillId="181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36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574" fillId="183" fontId="5" numFmtId="0" xfId="0">
      <alignment horizontal="center" vertical="center"/>
    </xf>
    <xf applyAlignment="true" applyBorder="false" applyFill="true" applyFont="true" applyNumberFormat="true" applyProtection="false" borderId="574" fillId="183" fontId="5" numFmtId="366" xfId="0">
      <alignment horizontal="right" vertical="center"/>
    </xf>
    <xf applyAlignment="true" applyBorder="false" applyFill="true" applyFont="true" applyNumberFormat="true" applyProtection="false" borderId="0" fillId="179" fontId="4" numFmtId="371" xfId="0">
      <alignment vertical="center"/>
    </xf>
    <xf applyAlignment="true" applyBorder="false" applyFill="false" applyFont="true" applyNumberFormat="true" applyProtection="false" borderId="0" fillId="0" fontId="4" numFmtId="37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565" fillId="183" fontId="4" numFmtId="0" xfId="0">
      <alignment horizontal="center" vertical="center"/>
    </xf>
    <xf applyAlignment="true" applyBorder="false" applyFill="true" applyFont="true" applyNumberFormat="true" applyProtection="false" borderId="565" fillId="183" fontId="4" numFmtId="372" xfId="0">
      <alignment horizontal="right" vertical="center"/>
    </xf>
    <xf applyAlignment="true" applyBorder="false" applyFill="true" applyFont="true" applyNumberFormat="true" applyProtection="false" borderId="565" fillId="183" fontId="4" numFmtId="366" xfId="0">
      <alignment horizontal="right" vertical="center"/>
    </xf>
    <xf applyAlignment="true" applyBorder="false" applyFill="true" applyFont="true" applyNumberFormat="true" applyProtection="false" borderId="0" fillId="179" fontId="4" numFmtId="366" xfId="0">
      <alignment vertical="center"/>
    </xf>
    <xf applyAlignment="true" applyBorder="false" applyFill="true" applyFont="true" applyNumberFormat="true" applyProtection="false" borderId="565" fillId="183" fontId="4" numFmtId="371" xfId="0">
      <alignment horizontal="right" vertical="center"/>
    </xf>
    <xf applyAlignment="true" applyBorder="false" applyFill="false" applyFont="true" applyNumberFormat="true" applyProtection="false" borderId="0" fillId="0" fontId="4" numFmtId="366" xfId="0">
      <alignment horizontal="right" vertical="center"/>
    </xf>
    <xf applyAlignment="true" applyBorder="false" applyFill="true" applyFont="true" applyNumberFormat="false" applyProtection="false" borderId="565" fillId="178" fontId="6" numFmtId="0" xfId="0">
      <alignment horizontal="center" vertical="center"/>
    </xf>
    <xf applyAlignment="true" applyBorder="false" applyFill="true" applyFont="true" applyNumberFormat="true" applyProtection="false" borderId="565" fillId="178" fontId="6" numFmtId="364" xfId="0">
      <alignment horizontal="center" vertical="center"/>
    </xf>
    <xf applyAlignment="true" applyBorder="false" applyFill="true" applyFont="true" applyNumberFormat="true" applyProtection="false" borderId="565" fillId="178" fontId="6" numFmtId="365" xfId="0">
      <alignment horizontal="center" vertical="center" wrapText="true"/>
    </xf>
    <xf applyAlignment="true" applyBorder="false" applyFill="true" applyFont="true" applyNumberFormat="false" applyProtection="false" borderId="0" fillId="178" fontId="6" numFmtId="0" xfId="0">
      <alignment horizontal="center" vertical="center"/>
    </xf>
    <xf applyAlignment="true" applyBorder="false" applyFill="true" applyFont="true" applyNumberFormat="true" applyProtection="false" borderId="570" fillId="178" fontId="6" numFmtId="365" xfId="0">
      <alignment horizontal="center" vertical="center"/>
    </xf>
    <xf applyAlignment="true" applyBorder="false" applyFill="true" applyFont="true" applyNumberFormat="true" applyProtection="false" borderId="565" fillId="178" fontId="6" numFmtId="366" xfId="0">
      <alignment horizontal="center" vertical="center" wrapText="true"/>
    </xf>
    <xf applyAlignment="true" applyBorder="false" applyFill="true" applyFont="true" applyNumberFormat="false" applyProtection="false" borderId="571" fillId="178" fontId="6" numFmtId="0" xfId="0">
      <alignment horizontal="center" vertical="center"/>
    </xf>
    <xf applyAlignment="true" applyBorder="false" applyFill="true" applyFont="true" applyNumberFormat="true" applyProtection="false" borderId="571" fillId="178" fontId="6" numFmtId="364" xfId="0">
      <alignment horizontal="center" vertical="center"/>
    </xf>
    <xf applyAlignment="true" applyBorder="false" applyFill="true" applyFont="true" applyNumberFormat="true" applyProtection="false" borderId="571" fillId="178" fontId="6" numFmtId="365" xfId="0">
      <alignment horizontal="center" vertical="center" wrapText="true"/>
    </xf>
    <xf applyAlignment="true" applyBorder="false" applyFill="true" applyFont="true" applyNumberFormat="true" applyProtection="false" borderId="571" fillId="178" fontId="2" numFmtId="365" xfId="0">
      <alignment horizontal="center" vertical="center" wrapText="true"/>
    </xf>
    <xf applyAlignment="true" applyBorder="false" applyFill="false" applyFont="true" applyNumberFormat="false" applyProtection="false" borderId="569" fillId="0" fontId="4" numFmtId="0" xfId="0">
      <alignment horizontal="center" vertical="center"/>
    </xf>
    <xf applyAlignment="true" applyBorder="false" applyFill="false" applyFont="true" applyNumberFormat="false" applyProtection="false" borderId="573" fillId="0" fontId="4" numFmtId="0" xfId="0">
      <alignment vertical="center"/>
    </xf>
    <xf applyAlignment="true" applyBorder="false" applyFill="false" applyFont="true" applyNumberFormat="false" applyProtection="false" borderId="570" fillId="0" fontId="4" numFmtId="0" xfId="0">
      <alignment vertical="center"/>
    </xf>
    <xf applyAlignment="true" applyBorder="false" applyFill="false" applyFont="true" applyNumberFormat="false" applyProtection="false" borderId="581" fillId="0" fontId="4" numFmtId="0" xfId="0">
      <alignment horizontal="center" vertical="bottom"/>
    </xf>
    <xf applyAlignment="true" applyBorder="false" applyFill="false" applyFont="true" applyNumberFormat="false" applyProtection="false" borderId="569" fillId="0" fontId="4" numFmtId="0" xfId="0">
      <alignment horizontal="right" vertical="center"/>
    </xf>
    <xf applyAlignment="true" applyBorder="false" applyFill="false" applyFont="true" applyNumberFormat="true" applyProtection="false" borderId="573" fillId="0" fontId="7" numFmtId="368" xfId="0">
      <alignment horizontal="center" vertical="center"/>
    </xf>
    <xf applyAlignment="true" applyBorder="false" applyFill="false" applyFont="true" applyNumberFormat="true" applyProtection="false" borderId="565" fillId="0" fontId="4" numFmtId="366" xfId="0">
      <alignment vertical="center"/>
    </xf>
    <xf applyAlignment="true" applyBorder="false" applyFill="false" applyFont="true" applyNumberFormat="true" applyProtection="false" borderId="582" fillId="0" fontId="4" numFmtId="368" xfId="0">
      <alignment vertical="center" wrapText="true"/>
    </xf>
    <xf applyAlignment="true" applyBorder="false" applyFill="false" applyFont="true" applyNumberFormat="true" applyProtection="false" borderId="565" fillId="0" fontId="4" numFmtId="365" xfId="0">
      <alignment horizontal="right" vertical="center"/>
    </xf>
    <xf applyAlignment="true" applyBorder="false" applyFill="true" applyFont="true" applyNumberFormat="true" applyProtection="false" borderId="565" fillId="179" fontId="4" numFmtId="366" xfId="0">
      <alignment horizontal="right" vertical="center"/>
    </xf>
    <xf applyAlignment="true" applyBorder="false" applyFill="true" applyFont="true" applyNumberFormat="true" applyProtection="false" borderId="569" fillId="179" fontId="4" numFmtId="366" xfId="0">
      <alignment horizontal="right" vertical="center"/>
    </xf>
    <xf applyAlignment="true" applyBorder="false" applyFill="false" applyFont="true" applyNumberFormat="true" applyProtection="false" borderId="573" fillId="0" fontId="4" numFmtId="370" xfId="0">
      <alignment vertical="center"/>
    </xf>
    <xf applyAlignment="true" applyBorder="false" applyFill="false" applyFont="true" applyNumberFormat="true" applyProtection="false" borderId="570" fillId="0" fontId="4" numFmtId="370" xfId="0">
      <alignment vertical="center"/>
    </xf>
    <xf applyAlignment="true" applyBorder="false" applyFill="false" applyFont="true" applyNumberFormat="true" applyProtection="false" borderId="573" fillId="0" fontId="4" numFmtId="370" xfId="0">
      <alignment vertical="center"/>
    </xf>
    <xf applyAlignment="true" applyBorder="false" applyFill="false" applyFont="true" applyNumberFormat="true" applyProtection="false" borderId="565" fillId="0" fontId="4" numFmtId="369" xfId="0">
      <alignment vertical="center"/>
    </xf>
    <xf applyAlignment="true" applyBorder="false" applyFill="true" applyFont="true" applyNumberFormat="true" applyProtection="false" borderId="582" fillId="184" fontId="4" numFmtId="368" xfId="0">
      <alignment vertical="center" wrapText="true"/>
    </xf>
    <xf applyAlignment="true" applyBorder="false" applyFill="false" applyFont="true" applyNumberFormat="false" applyProtection="false" borderId="570" fillId="0" fontId="4" numFmtId="0" xfId="0">
      <alignment vertical="center"/>
    </xf>
    <xf applyAlignment="true" applyBorder="false" applyFill="false" applyFont="true" applyNumberFormat="false" applyProtection="false" borderId="571" fillId="0" fontId="4" numFmtId="0" xfId="0">
      <alignment horizontal="center" vertical="center"/>
    </xf>
    <xf applyAlignment="true" applyBorder="false" applyFill="false" applyFont="true" applyNumberFormat="false" applyProtection="false" borderId="574" fillId="0" fontId="4" numFmtId="0" xfId="0">
      <alignment horizontal="center" vertical="center"/>
    </xf>
    <xf applyAlignment="true" applyBorder="false" applyFill="false" applyFont="true" applyNumberFormat="true" applyProtection="false" borderId="565" fillId="0" fontId="4" numFmtId="365" xfId="0">
      <alignment vertical="center"/>
    </xf>
    <xf applyAlignment="true" applyBorder="false" applyFill="false" applyFont="true" applyNumberFormat="false" applyProtection="false" borderId="565" fillId="0" fontId="4" numFmtId="0" xfId="0">
      <alignment horizontal="center" vertical="center"/>
    </xf>
    <xf applyAlignment="true" applyBorder="false" applyFill="false" applyFont="true" applyNumberFormat="false" applyProtection="false" borderId="573" fillId="0" fontId="4" numFmtId="0" xfId="0">
      <alignment horizontal="center" vertical="center"/>
    </xf>
    <xf applyAlignment="true" applyBorder="false" applyFill="false" applyFont="true" applyNumberFormat="false" applyProtection="false" borderId="573" fillId="0" fontId="4" numFmtId="0" xfId="0">
      <alignment horizontal="center" vertical="center"/>
    </xf>
    <xf applyAlignment="true" applyBorder="false" applyFill="false" applyFont="true" applyNumberFormat="true" applyProtection="false" borderId="582" fillId="0" fontId="4" numFmtId="368" xfId="0">
      <alignment vertical="center" wrapText="true"/>
    </xf>
    <xf applyAlignment="true" applyBorder="false" applyFill="false" applyFont="true" applyNumberFormat="false" applyProtection="false" borderId="578" fillId="0" fontId="4" numFmtId="0" xfId="0">
      <alignment horizontal="center" vertical="center"/>
    </xf>
    <xf applyAlignment="true" applyBorder="false" applyFill="false" applyFont="true" applyNumberFormat="false" applyProtection="false" borderId="583" fillId="0" fontId="4" numFmtId="0" xfId="0">
      <alignment horizontal="right" vertical="center"/>
    </xf>
    <xf applyAlignment="true" applyBorder="false" applyFill="false" applyFont="true" applyNumberFormat="false" applyProtection="false" borderId="584" fillId="0" fontId="4" numFmtId="0" xfId="0">
      <alignment horizontal="center" vertical="center"/>
    </xf>
    <xf applyAlignment="true" applyBorder="false" applyFill="false" applyFont="true" applyNumberFormat="false" applyProtection="false" borderId="579" fillId="0" fontId="4" numFmtId="0" xfId="0">
      <alignment vertical="center"/>
    </xf>
    <xf applyAlignment="true" applyBorder="false" applyFill="false" applyFont="true" applyNumberFormat="false" applyProtection="false" borderId="571" fillId="0" fontId="4" numFmtId="0" xfId="0">
      <alignment vertical="center"/>
    </xf>
    <xf applyAlignment="true" applyBorder="false" applyFill="false" applyFont="true" applyNumberFormat="true" applyProtection="false" borderId="571" fillId="0" fontId="4" numFmtId="370" xfId="0">
      <alignment vertical="center"/>
    </xf>
    <xf applyAlignment="true" applyBorder="false" applyFill="false" applyFont="true" applyNumberFormat="false" applyProtection="false" borderId="569" fillId="0" fontId="4" numFmtId="0" xfId="0">
      <alignment vertical="center"/>
    </xf>
    <xf applyAlignment="true" applyBorder="false" applyFill="false" applyFont="true" applyNumberFormat="false" applyProtection="false" borderId="573" fillId="0" fontId="4" numFmtId="0" xfId="0">
      <alignment horizontal="center" vertical="center"/>
    </xf>
    <xf applyAlignment="true" applyBorder="false" applyFill="false" applyFont="true" applyNumberFormat="true" applyProtection="false" borderId="574" fillId="0" fontId="4" numFmtId="365" xfId="0">
      <alignment horizontal="right" vertical="center"/>
    </xf>
    <xf applyAlignment="true" applyBorder="false" applyFill="true" applyFont="true" applyNumberFormat="true" applyProtection="false" borderId="579" fillId="181" fontId="4" numFmtId="365" xfId="0">
      <alignment vertical="center"/>
    </xf>
    <xf applyAlignment="true" applyBorder="false" applyFill="false" applyFont="true" applyNumberFormat="false" applyProtection="false" borderId="565" fillId="0" fontId="4" numFmtId="0" xfId="0">
      <alignment horizontal="right" vertical="center"/>
    </xf>
    <xf applyAlignment="true" applyBorder="false" applyFill="true" applyFont="true" applyNumberFormat="true" applyProtection="false" borderId="579" fillId="182" fontId="4" numFmtId="365" xfId="0">
      <alignment vertical="center"/>
    </xf>
    <xf applyAlignment="true" applyBorder="false" applyFill="false" applyFont="true" applyNumberFormat="false" applyProtection="false" borderId="578" fillId="0" fontId="4" numFmtId="0" xfId="0">
      <alignment vertical="center"/>
    </xf>
    <xf applyAlignment="true" applyBorder="false" applyFill="false" applyFont="true" applyNumberFormat="false" applyProtection="false" borderId="571" fillId="0" fontId="4" numFmtId="0" xfId="0">
      <alignment horizontal="right" vertical="center"/>
    </xf>
    <xf applyAlignment="true" applyBorder="false" applyFill="false" applyFont="true" applyNumberFormat="true" applyProtection="false" borderId="571" fillId="0" fontId="4" numFmtId="365" xfId="0">
      <alignment horizontal="right" vertical="center"/>
    </xf>
    <xf applyAlignment="true" applyBorder="false" applyFill="false" applyFont="true" applyNumberFormat="true" applyProtection="false" borderId="570" fillId="0" fontId="4" numFmtId="368" xfId="0">
      <alignment vertical="center"/>
    </xf>
    <xf applyAlignment="true" applyBorder="false" applyFill="false" applyFont="true" applyNumberFormat="false" applyProtection="false" borderId="576" fillId="0" fontId="4" numFmtId="0" xfId="0">
      <alignment horizontal="center" vertical="center" wrapText="true"/>
    </xf>
    <xf applyAlignment="true" applyBorder="false" applyFill="false" applyFont="true" applyNumberFormat="false" applyProtection="false" borderId="573" fillId="0" fontId="4" numFmtId="0" xfId="0">
      <alignment horizontal="center" vertical="center" wrapText="true"/>
    </xf>
    <xf applyAlignment="true" applyBorder="false" applyFill="false" applyFont="true" applyNumberFormat="true" applyProtection="false" borderId="577" fillId="0" fontId="4" numFmtId="36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370" xfId="0">
      <alignment vertical="center"/>
    </xf>
    <xf applyAlignment="true" applyBorder="false" applyFill="false" applyFont="true" applyNumberFormat="false" applyProtection="false" borderId="580" fillId="0" fontId="4" numFmtId="0" xfId="0">
      <alignment horizontal="center" vertical="center"/>
    </xf>
    <xf applyAlignment="true" applyBorder="false" applyFill="false" applyFont="true" applyNumberFormat="false" applyProtection="false" borderId="580" fillId="0" fontId="4" numFmtId="0" xfId="0">
      <alignment horizontal="center" vertical="center"/>
    </xf>
    <xf applyAlignment="true" applyBorder="false" applyFill="false" applyFont="true" applyNumberFormat="false" applyProtection="false" borderId="585" fillId="0" fontId="4" numFmtId="0" xfId="0">
      <alignment horizontal="center" vertical="center" wrapText="true"/>
    </xf>
    <xf applyAlignment="true" applyBorder="false" applyFill="false" applyFont="true" applyNumberFormat="false" applyProtection="false" borderId="585" fillId="0" fontId="4" numFmtId="0" xfId="0">
      <alignment vertical="center"/>
    </xf>
    <xf applyAlignment="true" applyBorder="false" applyFill="false" applyFont="true" applyNumberFormat="true" applyProtection="false" borderId="573" fillId="0" fontId="7" numFmtId="366" xfId="0">
      <alignment horizontal="center" vertical="center"/>
    </xf>
    <xf applyAlignment="true" applyBorder="false" applyFill="false" applyFont="true" applyNumberFormat="true" applyProtection="false" borderId="586" fillId="0" fontId="4" numFmtId="365" xfId="0">
      <alignment vertical="center"/>
    </xf>
    <xf applyAlignment="true" applyBorder="false" applyFill="false" applyFont="true" applyNumberFormat="false" applyProtection="false" borderId="580" fillId="0" fontId="4" numFmtId="0" xfId="0">
      <alignment vertical="center"/>
    </xf>
    <xf applyAlignment="true" applyBorder="false" applyFill="false" applyFont="true" applyNumberFormat="false" applyProtection="false" borderId="580" fillId="0" fontId="4" numFmtId="0" xfId="0">
      <alignment horizontal="right" vertical="center"/>
    </xf>
    <xf applyAlignment="true" applyBorder="false" applyFill="false" applyFont="true" applyNumberFormat="true" applyProtection="false" borderId="571" fillId="0" fontId="4" numFmtId="368" xfId="0">
      <alignment vertical="center"/>
    </xf>
    <xf applyAlignment="true" applyBorder="false" applyFill="false" applyFont="true" applyNumberFormat="false" applyProtection="false" borderId="587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true" applyProtection="false" borderId="576" fillId="0" fontId="4" numFmtId="370" xfId="0">
      <alignment vertical="center"/>
    </xf>
    <xf applyAlignment="true" applyBorder="false" applyFill="false" applyFont="true" applyNumberFormat="false" applyProtection="false" borderId="573" fillId="0" fontId="4" numFmtId="0" xfId="0">
      <alignment vertical="center"/>
    </xf>
    <xf applyAlignment="true" applyBorder="false" applyFill="false" applyFont="true" applyNumberFormat="false" applyProtection="false" borderId="571" fillId="0" fontId="4" numFmtId="0" xfId="0">
      <alignment vertical="center"/>
    </xf>
    <xf applyAlignment="true" applyBorder="false" applyFill="false" applyFont="true" applyNumberFormat="false" applyProtection="false" borderId="573" fillId="0" fontId="11" numFmtId="0" xfId="0">
      <alignment vertical="bottom"/>
    </xf>
    <xf applyAlignment="true" applyBorder="false" applyFill="true" applyFont="true" applyNumberFormat="false" applyProtection="false" borderId="571" fillId="182" fontId="4" numFmtId="0" xfId="0">
      <alignment horizontal="center" vertical="center"/>
    </xf>
    <xf applyAlignment="true" applyBorder="false" applyFill="true" applyFont="true" applyNumberFormat="true" applyProtection="false" borderId="571" fillId="179" fontId="4" numFmtId="366" xfId="0">
      <alignment horizontal="right" vertical="center"/>
    </xf>
    <xf applyAlignment="true" applyBorder="false" applyFill="true" applyFont="true" applyNumberFormat="true" applyProtection="false" borderId="578" fillId="179" fontId="4" numFmtId="366" xfId="0">
      <alignment horizontal="right" vertical="center"/>
    </xf>
    <xf applyAlignment="true" applyBorder="false" applyFill="false" applyFont="true" applyNumberFormat="true" applyProtection="false" borderId="573" fillId="0" fontId="4" numFmtId="368" xfId="0">
      <alignment vertical="center"/>
    </xf>
    <xf applyAlignment="true" applyBorder="false" applyFill="false" applyFont="true" applyNumberFormat="true" applyProtection="false" borderId="0" fillId="0" fontId="4" numFmtId="368" xfId="0">
      <alignment horizontal="center" vertical="bottom"/>
    </xf>
    <xf applyAlignment="true" applyBorder="false" applyFill="false" applyFont="true" applyNumberFormat="true" applyProtection="false" borderId="0" fillId="0" fontId="4" numFmtId="365" xfId="0">
      <alignment vertical="center"/>
    </xf>
    <xf applyAlignment="true" applyBorder="false" applyFill="false" applyFont="true" applyNumberFormat="true" applyProtection="false" borderId="0" fillId="0" fontId="4" numFmtId="365" xfId="0">
      <alignment vertical="center"/>
    </xf>
    <xf applyAlignment="true" applyBorder="false" applyFill="false" applyFont="true" applyNumberFormat="true" applyProtection="false" borderId="0" fillId="0" fontId="4" numFmtId="368" xfId="0">
      <alignment vertical="center"/>
    </xf>
    <xf applyAlignment="true" applyBorder="false" applyFill="true" applyFont="true" applyNumberFormat="false" applyProtection="false" borderId="573" fillId="183" fontId="5" numFmtId="0" xfId="0">
      <alignment horizontal="center" vertical="center"/>
    </xf>
    <xf applyAlignment="true" applyBorder="false" applyFill="true" applyFont="true" applyNumberFormat="true" applyProtection="false" borderId="573" fillId="183" fontId="4" numFmtId="372" xfId="0">
      <alignment vertical="center"/>
    </xf>
    <xf applyAlignment="true" applyBorder="false" applyFill="true" applyFont="true" applyNumberFormat="true" applyProtection="false" borderId="573" fillId="183" fontId="4" numFmtId="366" xfId="0">
      <alignment vertical="center"/>
    </xf>
    <xf applyAlignment="true" applyBorder="false" applyFill="true" applyFont="true" applyNumberFormat="false" applyProtection="false" borderId="0" fillId="185" fontId="6" numFmtId="0" xfId="0">
      <alignment horizontal="center" vertical="center"/>
    </xf>
    <xf applyAlignment="true" applyBorder="false" applyFill="true" applyFont="true" applyNumberFormat="false" applyProtection="false" borderId="573" fillId="183" fontId="4" numFmtId="0" xfId="0">
      <alignment horizontal="center" vertical="center"/>
    </xf>
    <xf applyAlignment="true" applyBorder="false" applyFill="true" applyFont="true" applyNumberFormat="false" applyProtection="false" borderId="565" fillId="185" fontId="6" numFmtId="0" xfId="0">
      <alignment horizontal="center" vertical="center"/>
    </xf>
    <xf applyAlignment="true" applyBorder="false" applyFill="true" applyFont="true" applyNumberFormat="false" applyProtection="false" borderId="569" fillId="185" fontId="6" numFmtId="0" xfId="0">
      <alignment horizontal="center" vertical="center"/>
    </xf>
    <xf applyAlignment="true" applyBorder="false" applyFill="true" applyFont="true" applyNumberFormat="false" applyProtection="false" borderId="573" fillId="185" fontId="6" numFmtId="0" xfId="0">
      <alignment vertical="center"/>
    </xf>
    <xf applyAlignment="true" applyBorder="false" applyFill="true" applyFont="true" applyNumberFormat="false" applyProtection="false" borderId="571" fillId="185" fontId="6" numFmtId="0" xfId="0">
      <alignment horizontal="center" vertical="center"/>
    </xf>
    <xf applyAlignment="true" applyBorder="false" applyFill="true" applyFont="true" applyNumberFormat="false" applyProtection="false" borderId="573" fillId="185" fontId="6" numFmtId="0" xfId="0">
      <alignment vertical="center"/>
    </xf>
    <xf applyAlignment="true" applyBorder="false" applyFill="true" applyFont="true" applyNumberFormat="true" applyProtection="false" borderId="573" fillId="183" fontId="4" numFmtId="372" xfId="0">
      <alignment horizontal="right" vertical="center"/>
    </xf>
    <xf applyAlignment="true" applyBorder="false" applyFill="true" applyFont="true" applyNumberFormat="true" applyProtection="false" borderId="573" fillId="183" fontId="4" numFmtId="366" xfId="0">
      <alignment horizontal="right" vertical="center"/>
    </xf>
    <xf applyAlignment="true" applyBorder="false" applyFill="false" applyFont="true" applyNumberFormat="false" applyProtection="false" borderId="570" fillId="0" fontId="4" numFmtId="0" xfId="0">
      <alignment horizontal="center" vertical="center"/>
    </xf>
    <xf applyAlignment="true" applyBorder="false" applyFill="false" applyFont="true" applyNumberFormat="false" applyProtection="false" borderId="565" fillId="0" fontId="4" numFmtId="0" xfId="0">
      <alignment horizontal="center" vertical="center"/>
    </xf>
    <xf applyAlignment="true" applyBorder="false" applyFill="false" applyFont="true" applyNumberFormat="false" applyProtection="false" borderId="573" fillId="0" fontId="4" numFmtId="0" xfId="0">
      <alignment vertical="center" wrapText="true"/>
    </xf>
    <xf applyAlignment="true" applyBorder="false" applyFill="true" applyFont="true" applyNumberFormat="true" applyProtection="false" borderId="573" fillId="186" fontId="4" numFmtId="372" xfId="0">
      <alignment vertical="center"/>
    </xf>
    <xf applyAlignment="true" applyBorder="false" applyFill="true" applyFont="true" applyNumberFormat="true" applyProtection="false" borderId="573" fillId="186" fontId="4" numFmtId="366" xfId="0">
      <alignment vertical="center"/>
    </xf>
    <xf applyAlignment="true" applyBorder="false" applyFill="false" applyFont="true" applyNumberFormat="false" applyProtection="false" borderId="579" fillId="0" fontId="4" numFmtId="0" xfId="0">
      <alignment horizontal="center" vertical="center"/>
    </xf>
    <xf applyAlignment="true" applyBorder="false" applyFill="false" applyFont="true" applyNumberFormat="false" applyProtection="false" borderId="571" fillId="0" fontId="4" numFmtId="0" xfId="0">
      <alignment horizontal="center" vertical="center"/>
    </xf>
    <xf applyAlignment="true" applyBorder="false" applyFill="false" applyFont="true" applyNumberFormat="false" applyProtection="false" borderId="576" fillId="0" fontId="4" numFmtId="0" xfId="0">
      <alignment horizontal="center" vertical="center"/>
    </xf>
    <xf applyAlignment="true" applyBorder="false" applyFill="true" applyFont="true" applyNumberFormat="true" applyProtection="false" borderId="569" fillId="178" fontId="6" numFmtId="366" xfId="0">
      <alignment horizontal="center" vertical="center" wrapText="true"/>
    </xf>
    <xf applyAlignment="true" applyBorder="false" applyFill="true" applyFont="true" applyNumberFormat="true" applyProtection="false" borderId="573" fillId="178" fontId="6" numFmtId="366" xfId="0">
      <alignment horizontal="center" vertical="center" wrapText="true"/>
    </xf>
    <xf applyAlignment="true" applyBorder="false" applyFill="true" applyFont="true" applyNumberFormat="false" applyProtection="false" borderId="571" fillId="178" fontId="6" numFmtId="0" xfId="0">
      <alignment horizontal="center" vertical="center" wrapText="true"/>
    </xf>
    <xf applyAlignment="true" applyBorder="false" applyFill="false" applyFont="true" applyNumberFormat="false" applyProtection="false" borderId="588" fillId="0" fontId="4" numFmtId="0" xfId="0">
      <alignment horizontal="center" vertical="bottom"/>
    </xf>
    <xf applyAlignment="true" applyBorder="false" applyFill="false" applyFont="true" applyNumberFormat="false" applyProtection="false" borderId="580" fillId="0" fontId="4" numFmtId="0" xfId="0">
      <alignment horizontal="center" vertical="bottom"/>
    </xf>
    <xf applyAlignment="true" applyBorder="false" applyFill="false" applyFont="true" applyNumberFormat="false" applyProtection="false" borderId="586" fillId="0" fontId="4" numFmtId="0" xfId="0">
      <alignment horizontal="right" vertical="center"/>
    </xf>
    <xf applyAlignment="true" applyBorder="false" applyFill="false" applyFont="true" applyNumberFormat="false" applyProtection="false" borderId="572" fillId="0" fontId="4" numFmtId="0" xfId="0">
      <alignment horizontal="right" vertical="center"/>
    </xf>
    <xf applyAlignment="true" applyBorder="false" applyFill="false" applyFont="true" applyNumberFormat="false" applyProtection="false" borderId="568" fillId="0" fontId="7" numFmtId="0" xfId="0">
      <alignment horizontal="center" vertical="center"/>
    </xf>
    <xf applyAlignment="true" applyBorder="false" applyFill="false" applyFont="true" applyNumberFormat="true" applyProtection="false" borderId="570" fillId="0" fontId="4" numFmtId="365" xfId="0">
      <alignment vertical="center"/>
    </xf>
    <xf applyAlignment="true" applyBorder="false" applyFill="false" applyFont="true" applyNumberFormat="true" applyProtection="false" borderId="565" fillId="0" fontId="4" numFmtId="373" xfId="0">
      <alignment vertical="center"/>
    </xf>
    <xf applyAlignment="true" applyBorder="false" applyFill="false" applyFont="true" applyNumberFormat="true" applyProtection="false" borderId="0" fillId="0" fontId="11" numFmtId="366" xfId="0">
      <alignment vertical="bottom"/>
    </xf>
    <xf applyAlignment="true" applyBorder="false" applyFill="true" applyFont="true" applyNumberFormat="true" applyProtection="false" borderId="565" fillId="187" fontId="4" numFmtId="365" xfId="0">
      <alignment vertical="center"/>
    </xf>
    <xf applyAlignment="true" applyBorder="false" applyFill="true" applyFont="true" applyNumberFormat="false" applyProtection="false" borderId="565" fillId="187" fontId="4" numFmtId="0" xfId="0">
      <alignment horizontal="center" vertical="center"/>
    </xf>
    <xf applyAlignment="true" applyBorder="false" applyFill="true" applyFont="true" applyNumberFormat="true" applyProtection="false" borderId="573" fillId="179" fontId="4" numFmtId="366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577" fillId="0" fontId="4" numFmtId="0" xfId="0">
      <alignment horizontal="right" vertical="center"/>
    </xf>
    <xf applyAlignment="true" applyBorder="false" applyFill="false" applyFont="true" applyNumberFormat="true" applyProtection="false" borderId="565" fillId="0" fontId="4" numFmtId="368" xfId="0">
      <alignment vertical="center"/>
    </xf>
    <xf applyAlignment="true" applyBorder="false" applyFill="false" applyFont="true" applyNumberFormat="false" applyProtection="false" borderId="569" fillId="0" fontId="4" numFmtId="0" xfId="0">
      <alignment horizontal="center" vertical="center"/>
    </xf>
    <xf applyAlignment="true" applyBorder="false" applyFill="true" applyFont="true" applyNumberFormat="false" applyProtection="false" borderId="0" fillId="184" fontId="4" numFmtId="0" xfId="0">
      <alignment horizontal="center" vertical="center" wrapText="true"/>
    </xf>
    <xf applyAlignment="true" applyBorder="false" applyFill="true" applyFont="true" applyNumberFormat="false" applyProtection="false" borderId="589" fillId="184" fontId="4" numFmtId="0" xfId="0">
      <alignment horizontal="center" vertical="center" wrapText="true"/>
    </xf>
    <xf applyAlignment="true" applyBorder="false" applyFill="false" applyFont="true" applyNumberFormat="false" applyProtection="false" borderId="590" fillId="0" fontId="4" numFmtId="0" xfId="0">
      <alignment horizontal="right" vertical="center"/>
    </xf>
    <xf applyAlignment="true" applyBorder="false" applyFill="false" applyFont="true" applyNumberFormat="false" applyProtection="false" borderId="589" fillId="0" fontId="4" numFmtId="0" xfId="0">
      <alignment horizontal="right" vertical="center"/>
    </xf>
    <xf applyAlignment="true" applyBorder="false" applyFill="false" applyFont="true" applyNumberFormat="false" applyProtection="false" borderId="572" fillId="0" fontId="4" numFmtId="0" xfId="0">
      <alignment vertical="center"/>
    </xf>
    <xf applyAlignment="true" applyBorder="false" applyFill="false" applyFont="true" applyNumberFormat="false" applyProtection="false" borderId="573" fillId="0" fontId="7" numFmtId="0" xfId="0">
      <alignment vertical="center"/>
    </xf>
    <xf applyAlignment="true" applyBorder="false" applyFill="false" applyFont="true" applyNumberFormat="false" applyProtection="false" borderId="588" fillId="0" fontId="4" numFmtId="0" xfId="0">
      <alignment horizontal="center" vertical="center" wrapText="true"/>
    </xf>
    <xf applyAlignment="true" applyBorder="false" applyFill="false" applyFont="true" applyNumberFormat="false" applyProtection="false" borderId="577" fillId="0" fontId="4" numFmtId="0" xfId="0">
      <alignment horizontal="right" vertical="center"/>
    </xf>
    <xf applyAlignment="true" applyBorder="false" applyFill="false" applyFont="true" applyNumberFormat="true" applyProtection="false" borderId="565" fillId="0" fontId="4" numFmtId="364" xfId="0">
      <alignment vertical="center"/>
    </xf>
    <xf applyAlignment="true" applyBorder="false" applyFill="false" applyFont="true" applyNumberFormat="false" applyProtection="false" borderId="583" fillId="0" fontId="4" numFmtId="0" xfId="0">
      <alignment vertical="center"/>
    </xf>
    <xf applyAlignment="true" applyBorder="false" applyFill="false" applyFont="true" applyNumberFormat="false" applyProtection="false" borderId="591" fillId="0" fontId="7" numFmtId="0" xfId="0">
      <alignment horizontal="center" vertical="center"/>
    </xf>
    <xf applyAlignment="true" applyBorder="false" applyFill="false" applyFont="true" applyNumberFormat="false" applyProtection="false" borderId="576" fillId="0" fontId="4" numFmtId="0" xfId="0">
      <alignment horizontal="center" vertical="center"/>
    </xf>
    <xf applyAlignment="true" applyBorder="false" applyFill="false" applyFont="true" applyNumberFormat="false" applyProtection="false" borderId="576" fillId="0" fontId="4" numFmtId="0" xfId="0">
      <alignment horizontal="right" vertical="center"/>
    </xf>
    <xf applyAlignment="true" applyBorder="false" applyFill="false" applyFont="true" applyNumberFormat="true" applyProtection="false" borderId="573" fillId="0" fontId="11" numFmtId="369" xfId="0">
      <alignment horizontal="center" vertical="center" wrapText="true"/>
    </xf>
    <xf applyAlignment="true" applyBorder="false" applyFill="false" applyFont="true" applyNumberFormat="true" applyProtection="false" borderId="576" fillId="0" fontId="4" numFmtId="365" xfId="0">
      <alignment horizontal="right" vertical="center"/>
    </xf>
    <xf applyAlignment="true" applyBorder="false" applyFill="false" applyFont="true" applyNumberFormat="true" applyProtection="false" borderId="573" fillId="0" fontId="4" numFmtId="368" xfId="0">
      <alignment vertical="center"/>
    </xf>
    <xf applyAlignment="true" applyBorder="false" applyFill="true" applyFont="true" applyNumberFormat="false" applyProtection="false" borderId="580" fillId="181" fontId="4" numFmtId="0" xfId="0">
      <alignment horizontal="center" vertical="center"/>
    </xf>
    <xf applyAlignment="true" applyBorder="false" applyFill="true" applyFont="true" applyNumberFormat="true" applyProtection="false" borderId="580" fillId="179" fontId="4" numFmtId="366" xfId="0">
      <alignment vertical="center"/>
    </xf>
    <xf applyAlignment="true" applyBorder="false" applyFill="false" applyFont="true" applyNumberFormat="false" applyProtection="false" borderId="589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592" fillId="188" fontId="2" numFmtId="0" xfId="0">
      <alignment horizontal="center" vertical="center"/>
    </xf>
    <xf applyAlignment="true" applyBorder="false" applyFill="true" applyFont="true" applyNumberFormat="false" applyProtection="false" borderId="592" fillId="188" fontId="2" numFmtId="0" xfId="0">
      <alignment horizontal="center" vertical="center"/>
    </xf>
    <xf applyAlignment="true" applyBorder="false" applyFill="true" applyFont="true" applyNumberFormat="false" applyProtection="false" borderId="592" fillId="188" fontId="2" numFmtId="0" xfId="0">
      <alignment horizontal="center" vertical="center" wrapText="true"/>
    </xf>
    <xf applyAlignment="true" applyBorder="false" applyFill="true" applyFont="true" applyNumberFormat="true" applyProtection="false" borderId="592" fillId="188" fontId="2" numFmtId="374" xfId="0">
      <alignment horizontal="center" vertical="center"/>
    </xf>
    <xf applyAlignment="true" applyBorder="false" applyFill="true" applyFont="true" applyNumberFormat="true" applyProtection="false" borderId="592" fillId="188" fontId="2" numFmtId="375" xfId="0">
      <alignment horizontal="center" vertical="center" wrapText="true"/>
    </xf>
    <xf applyAlignment="true" applyBorder="false" applyFill="true" applyFont="true" applyNumberFormat="false" applyProtection="false" borderId="592" fillId="188" fontId="6" numFmtId="0" xfId="0">
      <alignment horizontal="center" vertical="center"/>
    </xf>
    <xf applyAlignment="true" applyBorder="false" applyFill="true" applyFont="true" applyNumberFormat="false" applyProtection="false" borderId="593" fillId="188" fontId="6" numFmtId="0" xfId="0">
      <alignment horizontal="center" vertical="center"/>
    </xf>
    <xf applyAlignment="true" applyBorder="false" applyFill="true" applyFont="true" applyNumberFormat="true" applyProtection="false" borderId="592" fillId="188" fontId="2" numFmtId="375" xfId="0">
      <alignment horizontal="center" vertical="center"/>
    </xf>
    <xf applyAlignment="true" applyBorder="false" applyFill="true" applyFont="true" applyNumberFormat="false" applyProtection="false" borderId="592" fillId="188" fontId="6" numFmtId="0" xfId="0">
      <alignment horizontal="center" vertical="center" wrapText="true"/>
    </xf>
    <xf applyAlignment="true" applyBorder="false" applyFill="false" applyFont="true" applyNumberFormat="false" applyProtection="false" borderId="592" fillId="0" fontId="4" numFmtId="0" xfId="0">
      <alignment horizontal="center" vertical="center"/>
    </xf>
    <xf applyAlignment="true" applyBorder="false" applyFill="false" applyFont="true" applyNumberFormat="false" applyProtection="false" borderId="594" fillId="0" fontId="4" numFmtId="0" xfId="0">
      <alignment horizontal="center" vertical="bottom"/>
    </xf>
    <xf applyAlignment="true" applyBorder="false" applyFill="false" applyFont="true" applyNumberFormat="false" applyProtection="false" borderId="594" fillId="0" fontId="4" numFmtId="0" xfId="0">
      <alignment horizontal="center" vertical="bottom"/>
    </xf>
    <xf applyAlignment="true" applyBorder="false" applyFill="false" applyFont="true" applyNumberFormat="false" applyProtection="false" borderId="594" fillId="0" fontId="4" numFmtId="0" xfId="0">
      <alignment horizontal="center" vertical="bottom"/>
    </xf>
    <xf applyAlignment="true" applyBorder="false" applyFill="false" applyFont="true" applyNumberFormat="false" applyProtection="false" borderId="592" fillId="0" fontId="4" numFmtId="0" xfId="0">
      <alignment vertical="center"/>
    </xf>
    <xf applyAlignment="true" applyBorder="false" applyFill="false" applyFont="true" applyNumberFormat="true" applyProtection="false" borderId="592" fillId="0" fontId="4" numFmtId="376" xfId="0">
      <alignment vertical="center"/>
    </xf>
    <xf applyAlignment="true" applyBorder="false" applyFill="false" applyFont="true" applyNumberFormat="true" applyProtection="false" borderId="595" fillId="0" fontId="4" numFmtId="375" xfId="0">
      <alignment vertical="center"/>
    </xf>
    <xf applyAlignment="true" applyBorder="false" applyFill="false" applyFont="true" applyNumberFormat="true" applyProtection="false" borderId="592" fillId="0" fontId="4" numFmtId="377" xfId="0">
      <alignment vertical="center"/>
    </xf>
    <xf applyAlignment="true" applyBorder="false" applyFill="false" applyFont="true" applyNumberFormat="true" applyProtection="false" borderId="596" fillId="0" fontId="4" numFmtId="375" xfId="0">
      <alignment vertical="center"/>
    </xf>
    <xf applyAlignment="true" applyBorder="false" applyFill="true" applyFont="true" applyNumberFormat="true" applyProtection="false" borderId="592" fillId="189" fontId="4" numFmtId="375" xfId="0">
      <alignment horizontal="right" vertical="center"/>
    </xf>
    <xf applyAlignment="true" applyBorder="false" applyFill="true" applyFont="true" applyNumberFormat="true" applyProtection="false" borderId="592" fillId="190" fontId="4" numFmtId="375" xfId="0">
      <alignment vertical="center"/>
    </xf>
    <xf applyAlignment="true" applyBorder="false" applyFill="false" applyFont="true" applyNumberFormat="true" applyProtection="false" borderId="592" fillId="0" fontId="4" numFmtId="377" xfId="0">
      <alignment vertical="center"/>
    </xf>
    <xf applyAlignment="true" applyBorder="false" applyFill="true" applyFont="true" applyNumberFormat="false" applyProtection="false" borderId="592" fillId="190" fontId="4" numFmtId="0" xfId="0">
      <alignment horizontal="center" vertical="center"/>
    </xf>
    <xf applyAlignment="true" applyBorder="false" applyFill="true" applyFont="true" applyNumberFormat="true" applyProtection="false" borderId="592" fillId="189" fontId="4" numFmtId="378" xfId="0">
      <alignment vertical="center"/>
    </xf>
    <xf applyAlignment="true" applyBorder="false" applyFill="true" applyFont="true" applyNumberFormat="true" applyProtection="false" borderId="595" fillId="189" fontId="4" numFmtId="378" xfId="0">
      <alignment vertical="center"/>
    </xf>
    <xf applyAlignment="true" applyBorder="false" applyFill="true" applyFont="true" applyNumberFormat="true" applyProtection="false" borderId="595" fillId="189" fontId="4" numFmtId="379" xfId="0">
      <alignment vertical="center"/>
    </xf>
    <xf applyAlignment="true" applyBorder="false" applyFill="false" applyFont="true" applyNumberFormat="true" applyProtection="false" borderId="592" fillId="0" fontId="4" numFmtId="379" xfId="0">
      <alignment vertical="center"/>
    </xf>
    <xf applyAlignment="true" applyBorder="false" applyFill="false" applyFont="true" applyNumberFormat="true" applyProtection="false" borderId="592" fillId="0" fontId="4" numFmtId="380" xfId="0">
      <alignment vertical="center"/>
    </xf>
    <xf applyAlignment="true" applyBorder="false" applyFill="false" applyFont="true" applyNumberFormat="false" applyProtection="false" borderId="592" fillId="0" fontId="4" numFmtId="0" xfId="0">
      <alignment vertical="center"/>
    </xf>
    <xf applyAlignment="true" applyBorder="false" applyFill="false" applyFont="true" applyNumberFormat="false" applyProtection="false" borderId="592" fillId="0" fontId="4" numFmtId="0" xfId="0">
      <alignment horizontal="right" vertical="center"/>
    </xf>
    <xf applyAlignment="true" applyBorder="false" applyFill="true" applyFont="true" applyNumberFormat="true" applyProtection="false" borderId="592" fillId="191" fontId="4" numFmtId="375" xfId="0">
      <alignment vertical="center"/>
    </xf>
    <xf applyAlignment="true" applyBorder="false" applyFill="true" applyFont="true" applyNumberFormat="false" applyProtection="false" borderId="592" fillId="191" fontId="4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592" fillId="0" fontId="4" numFmtId="0" xfId="0">
      <alignment vertical="center"/>
    </xf>
    <xf applyAlignment="true" applyBorder="false" applyFill="true" applyFont="true" applyNumberFormat="true" applyProtection="false" borderId="592" fillId="192" fontId="4" numFmtId="375" xfId="0">
      <alignment vertical="center"/>
    </xf>
    <xf applyAlignment="true" applyBorder="false" applyFill="true" applyFont="true" applyNumberFormat="false" applyProtection="false" borderId="592" fillId="192" fontId="4" numFmtId="0" xfId="0">
      <alignment horizontal="center" vertical="center"/>
    </xf>
    <xf applyAlignment="true" applyBorder="false" applyFill="false" applyFont="true" applyNumberFormat="false" applyProtection="false" borderId="597" fillId="0" fontId="4" numFmtId="0" xfId="0">
      <alignment vertical="center"/>
    </xf>
    <xf applyAlignment="true" applyBorder="false" applyFill="false" applyFont="true" applyNumberFormat="true" applyProtection="false" borderId="598" fillId="0" fontId="4" numFmtId="375" xfId="0">
      <alignment vertical="center"/>
    </xf>
    <xf applyAlignment="true" applyBorder="false" applyFill="false" applyFont="true" applyNumberFormat="false" applyProtection="false" borderId="599" fillId="0" fontId="4" numFmtId="0" xfId="0">
      <alignment vertical="center"/>
    </xf>
    <xf applyAlignment="true" applyBorder="false" applyFill="false" applyFont="true" applyNumberFormat="false" applyProtection="false" borderId="599" fillId="0" fontId="11" numFmtId="0" xfId="0">
      <alignment vertical="bottom"/>
    </xf>
    <xf applyAlignment="true" applyBorder="false" applyFill="false" applyFont="true" applyNumberFormat="false" applyProtection="false" borderId="596" fillId="0" fontId="4" numFmtId="0" xfId="0">
      <alignment vertical="center"/>
    </xf>
    <xf applyAlignment="true" applyBorder="false" applyFill="false" applyFont="true" applyNumberFormat="false" applyProtection="false" borderId="600" fillId="0" fontId="4" numFmtId="0" xfId="0">
      <alignment vertical="center"/>
    </xf>
    <xf applyAlignment="true" applyBorder="false" applyFill="false" applyFont="true" applyNumberFormat="true" applyProtection="false" borderId="597" fillId="0" fontId="4" numFmtId="379" xfId="0">
      <alignment vertical="center"/>
    </xf>
    <xf applyAlignment="true" applyBorder="false" applyFill="false" applyFont="true" applyNumberFormat="false" applyProtection="false" borderId="601" fillId="0" fontId="4" numFmtId="0" xfId="0">
      <alignment horizontal="center" vertical="bottom"/>
    </xf>
    <xf applyAlignment="true" applyBorder="false" applyFill="false" applyFont="true" applyNumberFormat="false" applyProtection="false" borderId="597" fillId="0" fontId="4" numFmtId="0" xfId="0">
      <alignment horizontal="center" vertical="center"/>
    </xf>
    <xf applyAlignment="true" applyBorder="false" applyFill="false" applyFont="true" applyNumberFormat="false" applyProtection="false" borderId="602" fillId="0" fontId="4" numFmtId="0" xfId="0">
      <alignment horizontal="center" vertical="center"/>
    </xf>
    <xf applyAlignment="true" applyBorder="false" applyFill="false" applyFont="true" applyNumberFormat="false" applyProtection="false" borderId="599" fillId="0" fontId="4" numFmtId="0" xfId="0">
      <alignment horizontal="center" vertical="bottom"/>
    </xf>
    <xf applyAlignment="true" applyBorder="false" applyFill="false" applyFont="true" applyNumberFormat="false" applyProtection="false" borderId="603" fillId="0" fontId="4" numFmtId="0" xfId="0">
      <alignment horizontal="center" vertical="bottom"/>
    </xf>
    <xf applyAlignment="true" applyBorder="false" applyFill="false" applyFont="true" applyNumberFormat="false" applyProtection="false" borderId="601" fillId="0" fontId="4" numFmtId="0" xfId="0">
      <alignment horizontal="center" vertical="bottom"/>
    </xf>
    <xf applyAlignment="true" applyBorder="false" applyFill="false" applyFont="true" applyNumberFormat="true" applyProtection="false" borderId="597" fillId="0" fontId="4" numFmtId="376" xfId="0">
      <alignment vertical="center"/>
    </xf>
    <xf applyAlignment="true" applyBorder="false" applyFill="false" applyFont="true" applyNumberFormat="true" applyProtection="false" borderId="602" fillId="0" fontId="4" numFmtId="375" xfId="0">
      <alignment vertical="center"/>
    </xf>
    <xf applyAlignment="true" applyBorder="false" applyFill="false" applyFont="true" applyNumberFormat="true" applyProtection="false" borderId="597" fillId="0" fontId="4" numFmtId="377" xfId="0">
      <alignment vertical="center"/>
    </xf>
    <xf applyAlignment="true" applyBorder="false" applyFill="false" applyFont="true" applyNumberFormat="true" applyProtection="false" borderId="604" fillId="0" fontId="4" numFmtId="375" xfId="0">
      <alignment vertical="center"/>
    </xf>
    <xf applyAlignment="true" applyBorder="false" applyFill="true" applyFont="true" applyNumberFormat="true" applyProtection="false" borderId="597" fillId="189" fontId="4" numFmtId="375" xfId="0">
      <alignment horizontal="right" vertical="center"/>
    </xf>
    <xf applyAlignment="true" applyBorder="false" applyFill="true" applyFont="true" applyNumberFormat="true" applyProtection="false" borderId="597" fillId="191" fontId="4" numFmtId="375" xfId="0">
      <alignment vertical="center"/>
    </xf>
    <xf applyAlignment="true" applyBorder="false" applyFill="false" applyFont="true" applyNumberFormat="true" applyProtection="false" borderId="597" fillId="0" fontId="4" numFmtId="377" xfId="0">
      <alignment vertical="center"/>
    </xf>
    <xf applyAlignment="true" applyBorder="false" applyFill="true" applyFont="true" applyNumberFormat="false" applyProtection="false" borderId="597" fillId="191" fontId="4" numFmtId="0" xfId="0">
      <alignment horizontal="center" vertical="center"/>
    </xf>
    <xf applyAlignment="true" applyBorder="false" applyFill="true" applyFont="true" applyNumberFormat="true" applyProtection="false" borderId="597" fillId="189" fontId="4" numFmtId="378" xfId="0">
      <alignment vertical="center"/>
    </xf>
    <xf applyAlignment="true" applyBorder="false" applyFill="true" applyFont="true" applyNumberFormat="true" applyProtection="false" borderId="602" fillId="189" fontId="4" numFmtId="378" xfId="0">
      <alignment vertical="center"/>
    </xf>
    <xf applyAlignment="true" applyBorder="false" applyFill="true" applyFont="true" applyNumberFormat="true" applyProtection="false" borderId="602" fillId="189" fontId="4" numFmtId="379" xfId="0">
      <alignment vertical="center"/>
    </xf>
    <xf applyAlignment="true" applyBorder="false" applyFill="false" applyFont="true" applyNumberFormat="true" applyProtection="false" borderId="597" fillId="0" fontId="4" numFmtId="379" xfId="0">
      <alignment vertical="center"/>
    </xf>
    <xf applyAlignment="true" applyBorder="false" applyFill="false" applyFont="true" applyNumberFormat="true" applyProtection="false" borderId="597" fillId="0" fontId="4" numFmtId="380" xfId="0">
      <alignment vertical="center"/>
    </xf>
    <xf applyAlignment="true" applyBorder="false" applyFill="false" applyFont="true" applyNumberFormat="false" applyProtection="false" borderId="597" fillId="0" fontId="4" numFmtId="0" xfId="0">
      <alignment vertical="center"/>
    </xf>
    <xf applyAlignment="true" applyBorder="false" applyFill="false" applyFont="true" applyNumberFormat="false" applyProtection="false" borderId="605" fillId="0" fontId="4" numFmtId="0" xfId="0">
      <alignment horizontal="center" vertical="center"/>
    </xf>
    <xf applyAlignment="true" applyBorder="false" applyFill="false" applyFont="true" applyNumberFormat="false" applyProtection="false" borderId="605" fillId="0" fontId="4" numFmtId="0" xfId="0">
      <alignment horizontal="center" vertical="center"/>
    </xf>
    <xf applyAlignment="true" applyBorder="false" applyFill="false" applyFont="true" applyNumberFormat="false" applyProtection="false" borderId="599" fillId="0" fontId="4" numFmtId="0" xfId="0">
      <alignment horizontal="center" vertical="bottom"/>
    </xf>
    <xf applyAlignment="true" applyBorder="false" applyFill="false" applyFont="true" applyNumberFormat="false" applyProtection="false" borderId="606" fillId="0" fontId="4" numFmtId="0" xfId="0">
      <alignment horizontal="center" vertical="center"/>
    </xf>
    <xf applyAlignment="true" applyBorder="false" applyFill="false" applyFont="true" applyNumberFormat="false" applyProtection="false" borderId="606" fillId="0" fontId="4" numFmtId="0" xfId="0">
      <alignment horizontal="center" vertical="center"/>
    </xf>
    <xf applyAlignment="true" applyBorder="false" applyFill="false" applyFont="true" applyNumberFormat="true" applyProtection="false" borderId="607" fillId="0" fontId="4" numFmtId="375" xfId="0">
      <alignment horizontal="right" vertical="center"/>
    </xf>
    <xf applyAlignment="true" applyBorder="false" applyFill="false" applyFont="true" applyNumberFormat="false" applyProtection="false" borderId="607" fillId="0" fontId="4" numFmtId="0" xfId="0">
      <alignment horizontal="right" vertical="center"/>
    </xf>
    <xf applyAlignment="true" applyBorder="false" applyFill="false" applyFont="true" applyNumberFormat="false" applyProtection="false" borderId="607" fillId="0" fontId="4" numFmtId="0" xfId="0">
      <alignment horizontal="right" vertical="center"/>
    </xf>
    <xf applyAlignment="true" applyBorder="false" applyFill="true" applyFont="true" applyNumberFormat="true" applyProtection="false" borderId="599" fillId="189" fontId="4" numFmtId="381" xfId="0">
      <alignment vertical="center"/>
    </xf>
    <xf applyAlignment="true" applyBorder="false" applyFill="false" applyFont="true" applyNumberFormat="true" applyProtection="false" borderId="605" fillId="0" fontId="4" numFmtId="380" xfId="0">
      <alignment horizontal="right" vertical="center"/>
    </xf>
    <xf applyAlignment="true" applyBorder="false" applyFill="false" applyFont="true" applyNumberFormat="false" applyProtection="false" borderId="599" fillId="0" fontId="4" numFmtId="0" xfId="0">
      <alignment horizontal="right" vertical="center"/>
    </xf>
    <xf applyAlignment="true" applyBorder="false" applyFill="false" applyFont="true" applyNumberFormat="true" applyProtection="false" borderId="599" fillId="0" fontId="4" numFmtId="380" xfId="0">
      <alignment horizontal="right" vertical="center"/>
    </xf>
    <xf applyAlignment="true" applyBorder="false" applyFill="false" applyFont="true" applyNumberFormat="false" applyProtection="false" borderId="608" fillId="0" fontId="4" numFmtId="0" xfId="0">
      <alignment horizontal="center" vertical="center"/>
    </xf>
    <xf applyAlignment="true" applyBorder="false" applyFill="false" applyFont="true" applyNumberFormat="false" applyProtection="false" borderId="599" fillId="0" fontId="4" numFmtId="0" xfId="0">
      <alignment horizontal="center" vertical="center"/>
    </xf>
    <xf applyAlignment="true" applyBorder="false" applyFill="false" applyFont="true" applyNumberFormat="false" applyProtection="false" borderId="605" fillId="0" fontId="4" numFmtId="0" xfId="0">
      <alignment vertical="center"/>
    </xf>
    <xf applyAlignment="true" applyBorder="false" applyFill="false" applyFont="true" applyNumberFormat="true" applyProtection="false" borderId="599" fillId="0" fontId="4" numFmtId="376" xfId="0">
      <alignment vertical="center"/>
    </xf>
    <xf applyAlignment="true" applyBorder="false" applyFill="false" applyFont="true" applyNumberFormat="true" applyProtection="false" borderId="599" fillId="0" fontId="4" numFmtId="375" xfId="0">
      <alignment vertical="center"/>
    </xf>
    <xf applyAlignment="true" applyBorder="false" applyFill="false" applyFont="true" applyNumberFormat="true" applyProtection="false" borderId="599" fillId="0" fontId="4" numFmtId="377" xfId="0">
      <alignment vertical="center"/>
    </xf>
    <xf applyAlignment="true" applyBorder="false" applyFill="false" applyFont="true" applyNumberFormat="true" applyProtection="false" borderId="599" fillId="0" fontId="4" numFmtId="375" xfId="0">
      <alignment vertical="center"/>
    </xf>
    <xf applyAlignment="true" applyBorder="false" applyFill="false" applyFont="true" applyNumberFormat="true" applyProtection="false" borderId="599" fillId="0" fontId="4" numFmtId="375" xfId="0">
      <alignment horizontal="right" vertical="center"/>
    </xf>
    <xf applyAlignment="true" applyBorder="false" applyFill="false" applyFont="true" applyNumberFormat="false" applyProtection="false" borderId="599" fillId="0" fontId="4" numFmtId="0" xfId="0">
      <alignment horizontal="right" vertical="center"/>
    </xf>
    <xf applyAlignment="true" applyBorder="false" applyFill="false" applyFont="true" applyNumberFormat="false" applyProtection="false" borderId="599" fillId="0" fontId="4" numFmtId="0" xfId="0">
      <alignment horizontal="right" vertical="center"/>
    </xf>
    <xf applyAlignment="true" applyBorder="false" applyFill="true" applyFont="true" applyNumberFormat="true" applyProtection="false" borderId="599" fillId="189" fontId="4" numFmtId="375" xfId="0">
      <alignment horizontal="right" vertical="center"/>
    </xf>
    <xf applyAlignment="true" applyBorder="false" applyFill="true" applyFont="true" applyNumberFormat="true" applyProtection="false" borderId="599" fillId="191" fontId="4" numFmtId="375" xfId="0">
      <alignment vertical="center"/>
    </xf>
    <xf applyAlignment="true" applyBorder="false" applyFill="false" applyFont="true" applyNumberFormat="true" applyProtection="false" borderId="599" fillId="0" fontId="4" numFmtId="377" xfId="0">
      <alignment vertical="center"/>
    </xf>
    <xf applyAlignment="true" applyBorder="false" applyFill="true" applyFont="true" applyNumberFormat="false" applyProtection="false" borderId="604" fillId="191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37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600" fillId="193" fontId="5" numFmtId="0" xfId="0">
      <alignment horizontal="center" vertical="center"/>
    </xf>
    <xf applyAlignment="true" applyBorder="false" applyFill="true" applyFont="true" applyNumberFormat="true" applyProtection="false" borderId="600" fillId="193" fontId="5" numFmtId="378" xfId="0">
      <alignment horizontal="right" vertical="center"/>
    </xf>
    <xf applyAlignment="true" applyBorder="false" applyFill="true" applyFont="true" applyNumberFormat="true" applyProtection="false" borderId="0" fillId="189" fontId="4" numFmtId="381" xfId="0">
      <alignment vertical="center"/>
    </xf>
    <xf applyAlignment="true" applyBorder="false" applyFill="false" applyFont="true" applyNumberFormat="true" applyProtection="false" borderId="0" fillId="0" fontId="4" numFmtId="38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592" fillId="193" fontId="4" numFmtId="0" xfId="0">
      <alignment horizontal="center" vertical="center"/>
    </xf>
    <xf applyAlignment="true" applyBorder="false" applyFill="true" applyFont="true" applyNumberFormat="true" applyProtection="false" borderId="592" fillId="193" fontId="4" numFmtId="382" xfId="0">
      <alignment horizontal="right" vertical="center"/>
    </xf>
    <xf applyAlignment="true" applyBorder="false" applyFill="true" applyFont="true" applyNumberFormat="true" applyProtection="false" borderId="592" fillId="193" fontId="4" numFmtId="378" xfId="0">
      <alignment horizontal="right" vertical="center"/>
    </xf>
    <xf applyAlignment="true" applyBorder="false" applyFill="true" applyFont="true" applyNumberFormat="true" applyProtection="false" borderId="0" fillId="189" fontId="4" numFmtId="378" xfId="0">
      <alignment vertical="center"/>
    </xf>
    <xf applyAlignment="true" applyBorder="false" applyFill="true" applyFont="true" applyNumberFormat="true" applyProtection="false" borderId="592" fillId="193" fontId="4" numFmtId="381" xfId="0">
      <alignment horizontal="right" vertical="center"/>
    </xf>
    <xf applyAlignment="true" applyBorder="false" applyFill="false" applyFont="true" applyNumberFormat="true" applyProtection="false" borderId="0" fillId="0" fontId="4" numFmtId="378" xfId="0">
      <alignment horizontal="right" vertical="center"/>
    </xf>
    <xf applyAlignment="true" applyBorder="false" applyFill="true" applyFont="true" applyNumberFormat="false" applyProtection="false" borderId="592" fillId="188" fontId="6" numFmtId="0" xfId="0">
      <alignment horizontal="center" vertical="center"/>
    </xf>
    <xf applyAlignment="true" applyBorder="false" applyFill="true" applyFont="true" applyNumberFormat="true" applyProtection="false" borderId="592" fillId="188" fontId="6" numFmtId="374" xfId="0">
      <alignment horizontal="center" vertical="center"/>
    </xf>
    <xf applyAlignment="true" applyBorder="false" applyFill="true" applyFont="true" applyNumberFormat="true" applyProtection="false" borderId="592" fillId="188" fontId="6" numFmtId="375" xfId="0">
      <alignment horizontal="center" vertical="center" wrapText="true"/>
    </xf>
    <xf applyAlignment="true" applyBorder="false" applyFill="true" applyFont="true" applyNumberFormat="false" applyProtection="false" borderId="0" fillId="188" fontId="6" numFmtId="0" xfId="0">
      <alignment horizontal="center" vertical="center"/>
    </xf>
    <xf applyAlignment="true" applyBorder="false" applyFill="true" applyFont="true" applyNumberFormat="true" applyProtection="false" borderId="596" fillId="188" fontId="6" numFmtId="375" xfId="0">
      <alignment horizontal="center" vertical="center"/>
    </xf>
    <xf applyAlignment="true" applyBorder="false" applyFill="true" applyFont="true" applyNumberFormat="true" applyProtection="false" borderId="592" fillId="188" fontId="6" numFmtId="378" xfId="0">
      <alignment horizontal="center" vertical="center" wrapText="true"/>
    </xf>
    <xf applyAlignment="true" applyBorder="false" applyFill="true" applyFont="true" applyNumberFormat="false" applyProtection="false" borderId="597" fillId="188" fontId="6" numFmtId="0" xfId="0">
      <alignment horizontal="center" vertical="center"/>
    </xf>
    <xf applyAlignment="true" applyBorder="false" applyFill="true" applyFont="true" applyNumberFormat="true" applyProtection="false" borderId="597" fillId="188" fontId="6" numFmtId="374" xfId="0">
      <alignment horizontal="center" vertical="center"/>
    </xf>
    <xf applyAlignment="true" applyBorder="false" applyFill="true" applyFont="true" applyNumberFormat="true" applyProtection="false" borderId="597" fillId="188" fontId="6" numFmtId="375" xfId="0">
      <alignment horizontal="center" vertical="center" wrapText="true"/>
    </xf>
    <xf applyAlignment="true" applyBorder="false" applyFill="true" applyFont="true" applyNumberFormat="true" applyProtection="false" borderId="597" fillId="188" fontId="2" numFmtId="375" xfId="0">
      <alignment horizontal="center" vertical="center" wrapText="true"/>
    </xf>
    <xf applyAlignment="true" applyBorder="false" applyFill="false" applyFont="true" applyNumberFormat="false" applyProtection="false" borderId="595" fillId="0" fontId="4" numFmtId="0" xfId="0">
      <alignment horizontal="center" vertical="center"/>
    </xf>
    <xf applyAlignment="true" applyBorder="false" applyFill="false" applyFont="true" applyNumberFormat="false" applyProtection="false" borderId="599" fillId="0" fontId="4" numFmtId="0" xfId="0">
      <alignment vertical="center"/>
    </xf>
    <xf applyAlignment="true" applyBorder="false" applyFill="false" applyFont="true" applyNumberFormat="false" applyProtection="false" borderId="596" fillId="0" fontId="4" numFmtId="0" xfId="0">
      <alignment vertical="center"/>
    </xf>
    <xf applyAlignment="true" applyBorder="false" applyFill="false" applyFont="true" applyNumberFormat="false" applyProtection="false" borderId="609" fillId="0" fontId="4" numFmtId="0" xfId="0">
      <alignment horizontal="center" vertical="bottom"/>
    </xf>
    <xf applyAlignment="true" applyBorder="false" applyFill="false" applyFont="true" applyNumberFormat="false" applyProtection="false" borderId="595" fillId="0" fontId="4" numFmtId="0" xfId="0">
      <alignment horizontal="right" vertical="center"/>
    </xf>
    <xf applyAlignment="true" applyBorder="false" applyFill="false" applyFont="true" applyNumberFormat="true" applyProtection="false" borderId="599" fillId="0" fontId="7" numFmtId="377" xfId="0">
      <alignment horizontal="center" vertical="center"/>
    </xf>
    <xf applyAlignment="true" applyBorder="false" applyFill="false" applyFont="true" applyNumberFormat="true" applyProtection="false" borderId="592" fillId="0" fontId="4" numFmtId="378" xfId="0">
      <alignment vertical="center"/>
    </xf>
    <xf applyAlignment="true" applyBorder="false" applyFill="false" applyFont="true" applyNumberFormat="true" applyProtection="false" borderId="610" fillId="0" fontId="4" numFmtId="377" xfId="0">
      <alignment vertical="center" wrapText="true"/>
    </xf>
    <xf applyAlignment="true" applyBorder="false" applyFill="false" applyFont="true" applyNumberFormat="true" applyProtection="false" borderId="592" fillId="0" fontId="4" numFmtId="375" xfId="0">
      <alignment horizontal="right" vertical="center"/>
    </xf>
    <xf applyAlignment="true" applyBorder="false" applyFill="true" applyFont="true" applyNumberFormat="true" applyProtection="false" borderId="592" fillId="189" fontId="4" numFmtId="378" xfId="0">
      <alignment horizontal="right" vertical="center"/>
    </xf>
    <xf applyAlignment="true" applyBorder="false" applyFill="true" applyFont="true" applyNumberFormat="true" applyProtection="false" borderId="595" fillId="189" fontId="4" numFmtId="378" xfId="0">
      <alignment horizontal="right" vertical="center"/>
    </xf>
    <xf applyAlignment="true" applyBorder="false" applyFill="false" applyFont="true" applyNumberFormat="true" applyProtection="false" borderId="599" fillId="0" fontId="4" numFmtId="380" xfId="0">
      <alignment vertical="center"/>
    </xf>
    <xf applyAlignment="true" applyBorder="false" applyFill="false" applyFont="true" applyNumberFormat="true" applyProtection="false" borderId="596" fillId="0" fontId="4" numFmtId="380" xfId="0">
      <alignment vertical="center"/>
    </xf>
    <xf applyAlignment="true" applyBorder="false" applyFill="false" applyFont="true" applyNumberFormat="true" applyProtection="false" borderId="599" fillId="0" fontId="4" numFmtId="380" xfId="0">
      <alignment vertical="center"/>
    </xf>
    <xf applyAlignment="true" applyBorder="false" applyFill="false" applyFont="true" applyNumberFormat="true" applyProtection="false" borderId="592" fillId="0" fontId="4" numFmtId="379" xfId="0">
      <alignment vertical="center"/>
    </xf>
    <xf applyAlignment="true" applyBorder="false" applyFill="true" applyFont="true" applyNumberFormat="true" applyProtection="false" borderId="610" fillId="194" fontId="4" numFmtId="377" xfId="0">
      <alignment vertical="center" wrapText="true"/>
    </xf>
    <xf applyAlignment="true" applyBorder="false" applyFill="false" applyFont="true" applyNumberFormat="false" applyProtection="false" borderId="596" fillId="0" fontId="4" numFmtId="0" xfId="0">
      <alignment vertical="center"/>
    </xf>
    <xf applyAlignment="true" applyBorder="false" applyFill="false" applyFont="true" applyNumberFormat="false" applyProtection="false" borderId="600" fillId="0" fontId="4" numFmtId="0" xfId="0">
      <alignment horizontal="center" vertical="center"/>
    </xf>
    <xf applyAlignment="true" applyBorder="false" applyFill="false" applyFont="true" applyNumberFormat="true" applyProtection="false" borderId="592" fillId="0" fontId="4" numFmtId="375" xfId="0">
      <alignment vertical="center"/>
    </xf>
    <xf applyAlignment="true" applyBorder="false" applyFill="false" applyFont="true" applyNumberFormat="false" applyProtection="false" borderId="592" fillId="0" fontId="4" numFmtId="0" xfId="0">
      <alignment horizontal="center" vertical="center"/>
    </xf>
    <xf applyAlignment="true" applyBorder="false" applyFill="false" applyFont="true" applyNumberFormat="false" applyProtection="false" borderId="599" fillId="0" fontId="4" numFmtId="0" xfId="0">
      <alignment horizontal="center" vertical="center"/>
    </xf>
    <xf applyAlignment="true" applyBorder="false" applyFill="false" applyFont="true" applyNumberFormat="true" applyProtection="false" borderId="610" fillId="0" fontId="4" numFmtId="377" xfId="0">
      <alignment vertical="center" wrapText="true"/>
    </xf>
    <xf applyAlignment="true" applyBorder="false" applyFill="false" applyFont="true" applyNumberFormat="false" applyProtection="false" borderId="611" fillId="0" fontId="4" numFmtId="0" xfId="0">
      <alignment horizontal="right" vertical="center"/>
    </xf>
    <xf applyAlignment="true" applyBorder="false" applyFill="false" applyFont="true" applyNumberFormat="false" applyProtection="false" borderId="612" fillId="0" fontId="4" numFmtId="0" xfId="0">
      <alignment horizontal="center" vertical="center"/>
    </xf>
    <xf applyAlignment="true" applyBorder="false" applyFill="false" applyFont="true" applyNumberFormat="false" applyProtection="false" borderId="604" fillId="0" fontId="4" numFmtId="0" xfId="0">
      <alignment vertical="center"/>
    </xf>
    <xf applyAlignment="true" applyBorder="false" applyFill="false" applyFont="true" applyNumberFormat="false" applyProtection="false" borderId="595" fillId="0" fontId="4" numFmtId="0" xfId="0">
      <alignment vertical="center"/>
    </xf>
    <xf applyAlignment="true" applyBorder="false" applyFill="false" applyFont="true" applyNumberFormat="false" applyProtection="false" borderId="599" fillId="0" fontId="4" numFmtId="0" xfId="0">
      <alignment horizontal="center" vertical="center"/>
    </xf>
    <xf applyAlignment="true" applyBorder="false" applyFill="false" applyFont="true" applyNumberFormat="true" applyProtection="false" borderId="600" fillId="0" fontId="4" numFmtId="375" xfId="0">
      <alignment horizontal="right" vertical="center"/>
    </xf>
    <xf applyAlignment="true" applyBorder="false" applyFill="true" applyFont="true" applyNumberFormat="true" applyProtection="false" borderId="604" fillId="191" fontId="4" numFmtId="375" xfId="0">
      <alignment vertical="center"/>
    </xf>
    <xf applyAlignment="true" applyBorder="false" applyFill="false" applyFont="true" applyNumberFormat="false" applyProtection="false" borderId="592" fillId="0" fontId="4" numFmtId="0" xfId="0">
      <alignment horizontal="right" vertical="center"/>
    </xf>
    <xf applyAlignment="true" applyBorder="false" applyFill="true" applyFont="true" applyNumberFormat="true" applyProtection="false" borderId="604" fillId="192" fontId="4" numFmtId="375" xfId="0">
      <alignment vertical="center"/>
    </xf>
    <xf applyAlignment="true" applyBorder="false" applyFill="false" applyFont="true" applyNumberFormat="false" applyProtection="false" borderId="602" fillId="0" fontId="4" numFmtId="0" xfId="0">
      <alignment vertical="center"/>
    </xf>
    <xf applyAlignment="true" applyBorder="false" applyFill="false" applyFont="true" applyNumberFormat="false" applyProtection="false" borderId="597" fillId="0" fontId="4" numFmtId="0" xfId="0">
      <alignment horizontal="right" vertical="center"/>
    </xf>
    <xf applyAlignment="true" applyBorder="false" applyFill="false" applyFont="true" applyNumberFormat="true" applyProtection="false" borderId="597" fillId="0" fontId="4" numFmtId="375" xfId="0">
      <alignment horizontal="right" vertical="center"/>
    </xf>
    <xf applyAlignment="true" applyBorder="false" applyFill="false" applyFont="true" applyNumberFormat="true" applyProtection="false" borderId="596" fillId="0" fontId="4" numFmtId="377" xfId="0">
      <alignment vertical="center"/>
    </xf>
    <xf applyAlignment="true" applyBorder="false" applyFill="false" applyFont="true" applyNumberFormat="false" applyProtection="false" borderId="605" fillId="0" fontId="4" numFmtId="0" xfId="0">
      <alignment horizontal="center" vertical="center" wrapText="true"/>
    </xf>
    <xf applyAlignment="true" applyBorder="false" applyFill="false" applyFont="true" applyNumberFormat="false" applyProtection="false" borderId="599" fillId="0" fontId="4" numFmtId="0" xfId="0">
      <alignment horizontal="center" vertical="center" wrapText="true"/>
    </xf>
    <xf applyAlignment="true" applyBorder="false" applyFill="false" applyFont="true" applyNumberFormat="true" applyProtection="false" borderId="606" fillId="0" fontId="4" numFmtId="37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380" xfId="0">
      <alignment vertical="center"/>
    </xf>
    <xf applyAlignment="true" applyBorder="false" applyFill="false" applyFont="true" applyNumberFormat="false" applyProtection="false" borderId="607" fillId="0" fontId="4" numFmtId="0" xfId="0">
      <alignment horizontal="center" vertical="center"/>
    </xf>
    <xf applyAlignment="true" applyBorder="false" applyFill="false" applyFont="true" applyNumberFormat="false" applyProtection="false" borderId="607" fillId="0" fontId="4" numFmtId="0" xfId="0">
      <alignment horizontal="center" vertical="center"/>
    </xf>
    <xf applyAlignment="true" applyBorder="false" applyFill="false" applyFont="true" applyNumberFormat="false" applyProtection="false" borderId="613" fillId="0" fontId="4" numFmtId="0" xfId="0">
      <alignment horizontal="center" vertical="center" wrapText="true"/>
    </xf>
    <xf applyAlignment="true" applyBorder="false" applyFill="false" applyFont="true" applyNumberFormat="false" applyProtection="false" borderId="613" fillId="0" fontId="4" numFmtId="0" xfId="0">
      <alignment vertical="center"/>
    </xf>
    <xf applyAlignment="true" applyBorder="false" applyFill="false" applyFont="true" applyNumberFormat="true" applyProtection="false" borderId="599" fillId="0" fontId="7" numFmtId="378" xfId="0">
      <alignment horizontal="center" vertical="center"/>
    </xf>
    <xf applyAlignment="true" applyBorder="false" applyFill="false" applyFont="true" applyNumberFormat="true" applyProtection="false" borderId="614" fillId="0" fontId="4" numFmtId="375" xfId="0">
      <alignment vertical="center"/>
    </xf>
    <xf applyAlignment="true" applyBorder="false" applyFill="false" applyFont="true" applyNumberFormat="false" applyProtection="false" borderId="607" fillId="0" fontId="4" numFmtId="0" xfId="0">
      <alignment vertical="center"/>
    </xf>
    <xf applyAlignment="true" applyBorder="false" applyFill="false" applyFont="true" applyNumberFormat="false" applyProtection="false" borderId="607" fillId="0" fontId="4" numFmtId="0" xfId="0">
      <alignment horizontal="right" vertical="center"/>
    </xf>
    <xf applyAlignment="true" applyBorder="false" applyFill="false" applyFont="true" applyNumberFormat="false" applyProtection="false" borderId="615" fillId="0" fontId="4" numFmtId="0" xfId="0">
      <alignment horizontal="center" vertical="center"/>
    </xf>
    <xf applyAlignment="true" applyBorder="false" applyFill="false" applyFont="true" applyNumberFormat="true" applyProtection="false" borderId="605" fillId="0" fontId="4" numFmtId="380" xfId="0">
      <alignment vertical="center"/>
    </xf>
    <xf applyAlignment="true" applyBorder="false" applyFill="false" applyFont="true" applyNumberFormat="false" applyProtection="false" borderId="599" fillId="0" fontId="4" numFmtId="0" xfId="0">
      <alignment vertical="center"/>
    </xf>
    <xf applyAlignment="true" applyBorder="false" applyFill="false" applyFont="true" applyNumberFormat="false" applyProtection="false" borderId="599" fillId="0" fontId="4" numFmtId="0" xfId="0">
      <alignment horizontal="center" vertical="center"/>
    </xf>
    <xf applyAlignment="true" applyBorder="false" applyFill="true" applyFont="true" applyNumberFormat="false" applyProtection="false" borderId="597" fillId="192" fontId="4" numFmtId="0" xfId="0">
      <alignment horizontal="center" vertical="center"/>
    </xf>
    <xf applyAlignment="true" applyBorder="false" applyFill="true" applyFont="true" applyNumberFormat="true" applyProtection="false" borderId="597" fillId="189" fontId="4" numFmtId="378" xfId="0">
      <alignment horizontal="right" vertical="center"/>
    </xf>
    <xf applyAlignment="true" applyBorder="false" applyFill="true" applyFont="true" applyNumberFormat="true" applyProtection="false" borderId="602" fillId="189" fontId="4" numFmtId="378" xfId="0">
      <alignment horizontal="right" vertical="center"/>
    </xf>
    <xf applyAlignment="true" applyBorder="false" applyFill="false" applyFont="true" applyNumberFormat="true" applyProtection="false" borderId="599" fillId="0" fontId="4" numFmtId="377" xfId="0">
      <alignment vertical="center"/>
    </xf>
    <xf applyAlignment="true" applyBorder="false" applyFill="false" applyFont="true" applyNumberFormat="false" applyProtection="false" borderId="599" fillId="0" fontId="11" numFmtId="0" xfId="0">
      <alignment vertical="bottom"/>
    </xf>
    <xf applyAlignment="true" applyBorder="false" applyFill="false" applyFont="true" applyNumberFormat="true" applyProtection="false" borderId="0" fillId="0" fontId="4" numFmtId="377" xfId="0">
      <alignment horizontal="center" vertical="bottom"/>
    </xf>
    <xf applyAlignment="true" applyBorder="false" applyFill="false" applyFont="true" applyNumberFormat="true" applyProtection="false" borderId="0" fillId="0" fontId="4" numFmtId="375" xfId="0">
      <alignment vertical="center"/>
    </xf>
    <xf applyAlignment="true" applyBorder="false" applyFill="false" applyFont="true" applyNumberFormat="true" applyProtection="false" borderId="0" fillId="0" fontId="4" numFmtId="375" xfId="0">
      <alignment vertical="center"/>
    </xf>
    <xf applyAlignment="true" applyBorder="false" applyFill="false" applyFont="true" applyNumberFormat="true" applyProtection="false" borderId="0" fillId="0" fontId="4" numFmtId="377" xfId="0">
      <alignment vertical="center"/>
    </xf>
    <xf applyAlignment="true" applyBorder="false" applyFill="true" applyFont="true" applyNumberFormat="false" applyProtection="false" borderId="599" fillId="193" fontId="5" numFmtId="0" xfId="0">
      <alignment horizontal="center" vertical="center"/>
    </xf>
    <xf applyAlignment="true" applyBorder="false" applyFill="true" applyFont="true" applyNumberFormat="true" applyProtection="false" borderId="599" fillId="193" fontId="4" numFmtId="382" xfId="0">
      <alignment vertical="center"/>
    </xf>
    <xf applyAlignment="true" applyBorder="false" applyFill="true" applyFont="true" applyNumberFormat="true" applyProtection="false" borderId="599" fillId="193" fontId="4" numFmtId="378" xfId="0">
      <alignment vertical="center"/>
    </xf>
    <xf applyAlignment="true" applyBorder="false" applyFill="true" applyFont="true" applyNumberFormat="false" applyProtection="false" borderId="0" fillId="195" fontId="6" numFmtId="0" xfId="0">
      <alignment horizontal="center" vertical="center"/>
    </xf>
    <xf applyAlignment="true" applyBorder="false" applyFill="true" applyFont="true" applyNumberFormat="false" applyProtection="false" borderId="599" fillId="193" fontId="4" numFmtId="0" xfId="0">
      <alignment horizontal="center" vertical="center"/>
    </xf>
    <xf applyAlignment="true" applyBorder="false" applyFill="true" applyFont="true" applyNumberFormat="false" applyProtection="false" borderId="592" fillId="195" fontId="6" numFmtId="0" xfId="0">
      <alignment horizontal="center" vertical="center"/>
    </xf>
    <xf applyAlignment="true" applyBorder="false" applyFill="true" applyFont="true" applyNumberFormat="false" applyProtection="false" borderId="595" fillId="195" fontId="6" numFmtId="0" xfId="0">
      <alignment horizontal="center" vertical="center"/>
    </xf>
    <xf applyAlignment="true" applyBorder="false" applyFill="true" applyFont="true" applyNumberFormat="false" applyProtection="false" borderId="599" fillId="195" fontId="6" numFmtId="0" xfId="0">
      <alignment vertical="center"/>
    </xf>
    <xf applyAlignment="true" applyBorder="false" applyFill="true" applyFont="true" applyNumberFormat="false" applyProtection="false" borderId="597" fillId="195" fontId="6" numFmtId="0" xfId="0">
      <alignment horizontal="center" vertical="center"/>
    </xf>
    <xf applyAlignment="true" applyBorder="false" applyFill="true" applyFont="true" applyNumberFormat="false" applyProtection="false" borderId="599" fillId="195" fontId="6" numFmtId="0" xfId="0">
      <alignment vertical="center"/>
    </xf>
    <xf applyAlignment="true" applyBorder="false" applyFill="true" applyFont="true" applyNumberFormat="true" applyProtection="false" borderId="599" fillId="193" fontId="4" numFmtId="382" xfId="0">
      <alignment horizontal="right" vertical="center"/>
    </xf>
    <xf applyAlignment="true" applyBorder="false" applyFill="true" applyFont="true" applyNumberFormat="true" applyProtection="false" borderId="599" fillId="193" fontId="4" numFmtId="378" xfId="0">
      <alignment horizontal="right" vertical="center"/>
    </xf>
    <xf applyAlignment="true" applyBorder="false" applyFill="false" applyFont="true" applyNumberFormat="false" applyProtection="false" borderId="596" fillId="0" fontId="4" numFmtId="0" xfId="0">
      <alignment horizontal="center" vertical="center"/>
    </xf>
    <xf applyAlignment="true" applyBorder="false" applyFill="false" applyFont="true" applyNumberFormat="false" applyProtection="false" borderId="592" fillId="0" fontId="4" numFmtId="0" xfId="0">
      <alignment horizontal="center" vertical="center"/>
    </xf>
    <xf applyAlignment="true" applyBorder="false" applyFill="false" applyFont="true" applyNumberFormat="false" applyProtection="false" borderId="599" fillId="0" fontId="4" numFmtId="0" xfId="0">
      <alignment vertical="center" wrapText="true"/>
    </xf>
    <xf applyAlignment="true" applyBorder="false" applyFill="true" applyFont="true" applyNumberFormat="true" applyProtection="false" borderId="599" fillId="196" fontId="4" numFmtId="382" xfId="0">
      <alignment vertical="center"/>
    </xf>
    <xf applyAlignment="true" applyBorder="false" applyFill="true" applyFont="true" applyNumberFormat="true" applyProtection="false" borderId="599" fillId="196" fontId="4" numFmtId="378" xfId="0">
      <alignment vertical="center"/>
    </xf>
    <xf applyAlignment="true" applyBorder="false" applyFill="false" applyFont="true" applyNumberFormat="false" applyProtection="false" borderId="604" fillId="0" fontId="4" numFmtId="0" xfId="0">
      <alignment horizontal="center" vertical="center"/>
    </xf>
    <xf applyAlignment="true" applyBorder="false" applyFill="false" applyFont="true" applyNumberFormat="false" applyProtection="false" borderId="597" fillId="0" fontId="4" numFmtId="0" xfId="0">
      <alignment horizontal="center" vertical="center"/>
    </xf>
    <xf applyAlignment="true" applyBorder="false" applyFill="false" applyFont="true" applyNumberFormat="false" applyProtection="false" borderId="605" fillId="0" fontId="4" numFmtId="0" xfId="0">
      <alignment horizontal="center" vertical="center"/>
    </xf>
    <xf applyAlignment="true" applyBorder="false" applyFill="true" applyFont="true" applyNumberFormat="true" applyProtection="false" borderId="595" fillId="188" fontId="6" numFmtId="378" xfId="0">
      <alignment horizontal="center" vertical="center" wrapText="true"/>
    </xf>
    <xf applyAlignment="true" applyBorder="false" applyFill="true" applyFont="true" applyNumberFormat="true" applyProtection="false" borderId="599" fillId="188" fontId="6" numFmtId="378" xfId="0">
      <alignment horizontal="center" vertical="center" wrapText="true"/>
    </xf>
    <xf applyAlignment="true" applyBorder="false" applyFill="true" applyFont="true" applyNumberFormat="false" applyProtection="false" borderId="597" fillId="188" fontId="6" numFmtId="0" xfId="0">
      <alignment horizontal="center" vertical="center" wrapText="true"/>
    </xf>
    <xf applyAlignment="true" applyBorder="false" applyFill="false" applyFont="true" applyNumberFormat="false" applyProtection="false" borderId="616" fillId="0" fontId="4" numFmtId="0" xfId="0">
      <alignment horizontal="center" vertical="bottom"/>
    </xf>
    <xf applyAlignment="true" applyBorder="false" applyFill="false" applyFont="true" applyNumberFormat="false" applyProtection="false" borderId="607" fillId="0" fontId="4" numFmtId="0" xfId="0">
      <alignment horizontal="center" vertical="bottom"/>
    </xf>
    <xf applyAlignment="true" applyBorder="false" applyFill="false" applyFont="true" applyNumberFormat="false" applyProtection="false" borderId="614" fillId="0" fontId="4" numFmtId="0" xfId="0">
      <alignment horizontal="right" vertical="center"/>
    </xf>
    <xf applyAlignment="true" applyBorder="false" applyFill="false" applyFont="true" applyNumberFormat="false" applyProtection="false" borderId="598" fillId="0" fontId="4" numFmtId="0" xfId="0">
      <alignment horizontal="right" vertical="center"/>
    </xf>
    <xf applyAlignment="true" applyBorder="false" applyFill="false" applyFont="true" applyNumberFormat="false" applyProtection="false" borderId="594" fillId="0" fontId="7" numFmtId="0" xfId="0">
      <alignment horizontal="center" vertical="center"/>
    </xf>
    <xf applyAlignment="true" applyBorder="false" applyFill="false" applyFont="true" applyNumberFormat="true" applyProtection="false" borderId="596" fillId="0" fontId="4" numFmtId="375" xfId="0">
      <alignment vertical="center"/>
    </xf>
    <xf applyAlignment="true" applyBorder="false" applyFill="false" applyFont="true" applyNumberFormat="true" applyProtection="false" borderId="592" fillId="0" fontId="4" numFmtId="383" xfId="0">
      <alignment vertical="center"/>
    </xf>
    <xf applyAlignment="true" applyBorder="false" applyFill="false" applyFont="true" applyNumberFormat="true" applyProtection="false" borderId="0" fillId="0" fontId="11" numFmtId="378" xfId="0">
      <alignment vertical="bottom"/>
    </xf>
    <xf applyAlignment="true" applyBorder="false" applyFill="true" applyFont="true" applyNumberFormat="true" applyProtection="false" borderId="592" fillId="197" fontId="4" numFmtId="375" xfId="0">
      <alignment vertical="center"/>
    </xf>
    <xf applyAlignment="true" applyBorder="false" applyFill="true" applyFont="true" applyNumberFormat="false" applyProtection="false" borderId="592" fillId="197" fontId="4" numFmtId="0" xfId="0">
      <alignment horizontal="center" vertical="center"/>
    </xf>
    <xf applyAlignment="true" applyBorder="false" applyFill="true" applyFont="true" applyNumberFormat="true" applyProtection="false" borderId="599" fillId="189" fontId="4" numFmtId="378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606" fillId="0" fontId="4" numFmtId="0" xfId="0">
      <alignment horizontal="right" vertical="center"/>
    </xf>
    <xf applyAlignment="true" applyBorder="false" applyFill="false" applyFont="true" applyNumberFormat="true" applyProtection="false" borderId="592" fillId="0" fontId="4" numFmtId="377" xfId="0">
      <alignment vertical="center"/>
    </xf>
    <xf applyAlignment="true" applyBorder="false" applyFill="false" applyFont="true" applyNumberFormat="false" applyProtection="false" borderId="595" fillId="0" fontId="4" numFmtId="0" xfId="0">
      <alignment horizontal="center" vertical="center"/>
    </xf>
    <xf applyAlignment="true" applyBorder="false" applyFill="true" applyFont="true" applyNumberFormat="false" applyProtection="false" borderId="0" fillId="194" fontId="4" numFmtId="0" xfId="0">
      <alignment horizontal="center" vertical="center" wrapText="true"/>
    </xf>
    <xf applyAlignment="true" applyBorder="false" applyFill="true" applyFont="true" applyNumberFormat="false" applyProtection="false" borderId="617" fillId="194" fontId="4" numFmtId="0" xfId="0">
      <alignment horizontal="center" vertical="center" wrapText="true"/>
    </xf>
    <xf applyAlignment="true" applyBorder="false" applyFill="false" applyFont="true" applyNumberFormat="false" applyProtection="false" borderId="608" fillId="0" fontId="4" numFmtId="0" xfId="0">
      <alignment horizontal="right" vertical="center"/>
    </xf>
    <xf applyAlignment="true" applyBorder="false" applyFill="false" applyFont="true" applyNumberFormat="false" applyProtection="false" borderId="617" fillId="0" fontId="4" numFmtId="0" xfId="0">
      <alignment horizontal="right" vertical="center"/>
    </xf>
    <xf applyAlignment="true" applyBorder="false" applyFill="false" applyFont="true" applyNumberFormat="false" applyProtection="false" borderId="598" fillId="0" fontId="4" numFmtId="0" xfId="0">
      <alignment vertical="center"/>
    </xf>
    <xf applyAlignment="true" applyBorder="false" applyFill="false" applyFont="true" applyNumberFormat="false" applyProtection="false" borderId="599" fillId="0" fontId="7" numFmtId="0" xfId="0">
      <alignment vertical="center"/>
    </xf>
    <xf applyAlignment="true" applyBorder="false" applyFill="false" applyFont="true" applyNumberFormat="false" applyProtection="false" borderId="616" fillId="0" fontId="4" numFmtId="0" xfId="0">
      <alignment horizontal="center" vertical="center" wrapText="true"/>
    </xf>
    <xf applyAlignment="true" applyBorder="false" applyFill="false" applyFont="true" applyNumberFormat="false" applyProtection="false" borderId="606" fillId="0" fontId="4" numFmtId="0" xfId="0">
      <alignment horizontal="right" vertical="center"/>
    </xf>
    <xf applyAlignment="true" applyBorder="false" applyFill="false" applyFont="true" applyNumberFormat="true" applyProtection="false" borderId="592" fillId="0" fontId="4" numFmtId="374" xfId="0">
      <alignment vertical="center"/>
    </xf>
    <xf applyAlignment="true" applyBorder="false" applyFill="false" applyFont="true" applyNumberFormat="false" applyProtection="false" borderId="611" fillId="0" fontId="4" numFmtId="0" xfId="0">
      <alignment vertical="center"/>
    </xf>
    <xf applyAlignment="true" applyBorder="false" applyFill="false" applyFont="true" applyNumberFormat="false" applyProtection="false" borderId="601" fillId="0" fontId="7" numFmtId="0" xfId="0">
      <alignment horizontal="center" vertical="center"/>
    </xf>
    <xf applyAlignment="true" applyBorder="false" applyFill="false" applyFont="true" applyNumberFormat="false" applyProtection="false" borderId="605" fillId="0" fontId="4" numFmtId="0" xfId="0">
      <alignment horizontal="right" vertical="center"/>
    </xf>
    <xf applyAlignment="true" applyBorder="false" applyFill="false" applyFont="true" applyNumberFormat="true" applyProtection="false" borderId="599" fillId="0" fontId="11" numFmtId="379" xfId="0">
      <alignment horizontal="center" vertical="center" wrapText="true"/>
    </xf>
    <xf applyAlignment="true" applyBorder="false" applyFill="false" applyFont="true" applyNumberFormat="true" applyProtection="false" borderId="605" fillId="0" fontId="4" numFmtId="375" xfId="0">
      <alignment horizontal="right" vertical="center"/>
    </xf>
    <xf applyAlignment="true" applyBorder="false" applyFill="true" applyFont="true" applyNumberFormat="false" applyProtection="false" borderId="607" fillId="191" fontId="4" numFmtId="0" xfId="0">
      <alignment horizontal="center" vertical="center"/>
    </xf>
    <xf applyAlignment="true" applyBorder="false" applyFill="true" applyFont="true" applyNumberFormat="true" applyProtection="false" borderId="607" fillId="189" fontId="4" numFmtId="378" xfId="0">
      <alignment vertical="center"/>
    </xf>
    <xf applyAlignment="true" applyBorder="false" applyFill="false" applyFont="true" applyNumberFormat="false" applyProtection="false" borderId="617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618" fillId="198" fontId="2" numFmtId="0" xfId="0">
      <alignment horizontal="center" vertical="center"/>
    </xf>
    <xf applyAlignment="true" applyBorder="false" applyFill="true" applyFont="true" applyNumberFormat="false" applyProtection="false" borderId="618" fillId="198" fontId="2" numFmtId="0" xfId="0">
      <alignment horizontal="center" vertical="center"/>
    </xf>
    <xf applyAlignment="true" applyBorder="false" applyFill="true" applyFont="true" applyNumberFormat="false" applyProtection="false" borderId="618" fillId="198" fontId="2" numFmtId="0" xfId="0">
      <alignment horizontal="center" vertical="center" wrapText="true"/>
    </xf>
    <xf applyAlignment="true" applyBorder="false" applyFill="true" applyFont="true" applyNumberFormat="true" applyProtection="false" borderId="618" fillId="198" fontId="2" numFmtId="384" xfId="0">
      <alignment horizontal="center" vertical="center"/>
    </xf>
    <xf applyAlignment="true" applyBorder="false" applyFill="true" applyFont="true" applyNumberFormat="true" applyProtection="false" borderId="618" fillId="198" fontId="2" numFmtId="385" xfId="0">
      <alignment horizontal="center" vertical="center" wrapText="true"/>
    </xf>
    <xf applyAlignment="true" applyBorder="false" applyFill="true" applyFont="true" applyNumberFormat="false" applyProtection="false" borderId="618" fillId="198" fontId="6" numFmtId="0" xfId="0">
      <alignment horizontal="center" vertical="center"/>
    </xf>
    <xf applyAlignment="true" applyBorder="false" applyFill="true" applyFont="true" applyNumberFormat="false" applyProtection="false" borderId="619" fillId="198" fontId="6" numFmtId="0" xfId="0">
      <alignment horizontal="center" vertical="center"/>
    </xf>
    <xf applyAlignment="true" applyBorder="false" applyFill="true" applyFont="true" applyNumberFormat="true" applyProtection="false" borderId="618" fillId="198" fontId="2" numFmtId="385" xfId="0">
      <alignment horizontal="center" vertical="center"/>
    </xf>
    <xf applyAlignment="true" applyBorder="false" applyFill="true" applyFont="true" applyNumberFormat="false" applyProtection="false" borderId="618" fillId="198" fontId="6" numFmtId="0" xfId="0">
      <alignment horizontal="center" vertical="center" wrapText="true"/>
    </xf>
    <xf applyAlignment="true" applyBorder="false" applyFill="false" applyFont="true" applyNumberFormat="false" applyProtection="false" borderId="618" fillId="0" fontId="4" numFmtId="0" xfId="0">
      <alignment horizontal="center" vertical="center"/>
    </xf>
    <xf applyAlignment="true" applyBorder="false" applyFill="false" applyFont="true" applyNumberFormat="false" applyProtection="false" borderId="620" fillId="0" fontId="4" numFmtId="0" xfId="0">
      <alignment horizontal="center" vertical="bottom"/>
    </xf>
    <xf applyAlignment="true" applyBorder="false" applyFill="false" applyFont="true" applyNumberFormat="false" applyProtection="false" borderId="620" fillId="0" fontId="4" numFmtId="0" xfId="0">
      <alignment horizontal="center" vertical="bottom"/>
    </xf>
    <xf applyAlignment="true" applyBorder="false" applyFill="false" applyFont="true" applyNumberFormat="false" applyProtection="false" borderId="620" fillId="0" fontId="4" numFmtId="0" xfId="0">
      <alignment horizontal="center" vertical="bottom"/>
    </xf>
    <xf applyAlignment="true" applyBorder="false" applyFill="false" applyFont="true" applyNumberFormat="false" applyProtection="false" borderId="618" fillId="0" fontId="4" numFmtId="0" xfId="0">
      <alignment vertical="center"/>
    </xf>
    <xf applyAlignment="true" applyBorder="false" applyFill="false" applyFont="true" applyNumberFormat="true" applyProtection="false" borderId="618" fillId="0" fontId="4" numFmtId="386" xfId="0">
      <alignment vertical="center"/>
    </xf>
    <xf applyAlignment="true" applyBorder="false" applyFill="false" applyFont="true" applyNumberFormat="true" applyProtection="false" borderId="621" fillId="0" fontId="4" numFmtId="385" xfId="0">
      <alignment vertical="center"/>
    </xf>
    <xf applyAlignment="true" applyBorder="false" applyFill="false" applyFont="true" applyNumberFormat="true" applyProtection="false" borderId="618" fillId="0" fontId="4" numFmtId="387" xfId="0">
      <alignment vertical="center"/>
    </xf>
    <xf applyAlignment="true" applyBorder="false" applyFill="false" applyFont="true" applyNumberFormat="true" applyProtection="false" borderId="622" fillId="0" fontId="4" numFmtId="385" xfId="0">
      <alignment vertical="center"/>
    </xf>
    <xf applyAlignment="true" applyBorder="false" applyFill="false" applyFont="true" applyNumberFormat="false" applyProtection="false" borderId="618" fillId="0" fontId="4" numFmtId="0" xfId="0">
      <alignment vertical="center"/>
    </xf>
    <xf applyAlignment="true" applyBorder="false" applyFill="true" applyFont="true" applyNumberFormat="true" applyProtection="false" borderId="618" fillId="199" fontId="4" numFmtId="385" xfId="0">
      <alignment horizontal="right" vertical="center"/>
    </xf>
    <xf applyAlignment="true" applyBorder="false" applyFill="true" applyFont="true" applyNumberFormat="true" applyProtection="false" borderId="618" fillId="200" fontId="4" numFmtId="385" xfId="0">
      <alignment vertical="center"/>
    </xf>
    <xf applyAlignment="true" applyBorder="false" applyFill="false" applyFont="true" applyNumberFormat="true" applyProtection="false" borderId="618" fillId="0" fontId="4" numFmtId="387" xfId="0">
      <alignment vertical="center"/>
    </xf>
    <xf applyAlignment="true" applyBorder="false" applyFill="true" applyFont="true" applyNumberFormat="false" applyProtection="false" borderId="618" fillId="200" fontId="4" numFmtId="0" xfId="0">
      <alignment horizontal="center" vertical="center"/>
    </xf>
    <xf applyAlignment="true" applyBorder="false" applyFill="true" applyFont="true" applyNumberFormat="true" applyProtection="false" borderId="618" fillId="199" fontId="4" numFmtId="388" xfId="0">
      <alignment vertical="center"/>
    </xf>
    <xf applyAlignment="true" applyBorder="false" applyFill="true" applyFont="true" applyNumberFormat="true" applyProtection="false" borderId="621" fillId="199" fontId="4" numFmtId="388" xfId="0">
      <alignment vertical="center"/>
    </xf>
    <xf applyAlignment="true" applyBorder="false" applyFill="true" applyFont="true" applyNumberFormat="true" applyProtection="false" borderId="621" fillId="199" fontId="4" numFmtId="389" xfId="0">
      <alignment vertical="center"/>
    </xf>
    <xf applyAlignment="true" applyBorder="false" applyFill="false" applyFont="true" applyNumberFormat="true" applyProtection="false" borderId="618" fillId="0" fontId="4" numFmtId="389" xfId="0">
      <alignment vertical="center"/>
    </xf>
    <xf applyAlignment="true" applyBorder="false" applyFill="false" applyFont="true" applyNumberFormat="true" applyProtection="false" borderId="618" fillId="0" fontId="4" numFmtId="390" xfId="0">
      <alignment vertical="center"/>
    </xf>
    <xf applyAlignment="true" applyBorder="false" applyFill="false" applyFont="true" applyNumberFormat="false" applyProtection="false" borderId="618" fillId="0" fontId="4" numFmtId="0" xfId="0">
      <alignment vertical="center"/>
    </xf>
    <xf applyAlignment="true" applyBorder="false" applyFill="false" applyFont="true" applyNumberFormat="false" applyProtection="false" borderId="618" fillId="0" fontId="4" numFmtId="0" xfId="0">
      <alignment horizontal="right" vertical="center"/>
    </xf>
    <xf applyAlignment="true" applyBorder="false" applyFill="true" applyFont="true" applyNumberFormat="true" applyProtection="false" borderId="618" fillId="201" fontId="4" numFmtId="385" xfId="0">
      <alignment vertical="center"/>
    </xf>
    <xf applyAlignment="true" applyBorder="false" applyFill="true" applyFont="true" applyNumberFormat="false" applyProtection="false" borderId="618" fillId="201" fontId="4" numFmtId="0" xfId="0">
      <alignment horizontal="center" vertical="center"/>
    </xf>
    <xf applyAlignment="true" applyBorder="false" applyFill="false" applyFont="true" applyNumberFormat="false" applyProtection="false" borderId="618" fillId="0" fontId="4" numFmtId="0" xfId="0">
      <alignment vertical="center"/>
    </xf>
    <xf applyAlignment="true" applyBorder="false" applyFill="true" applyFont="true" applyNumberFormat="true" applyProtection="false" borderId="618" fillId="202" fontId="4" numFmtId="385" xfId="0">
      <alignment vertical="center"/>
    </xf>
    <xf applyAlignment="true" applyBorder="false" applyFill="true" applyFont="true" applyNumberFormat="false" applyProtection="false" borderId="618" fillId="202" fontId="4" numFmtId="0" xfId="0">
      <alignment horizontal="center" vertical="center"/>
    </xf>
    <xf applyAlignment="true" applyBorder="false" applyFill="false" applyFont="true" applyNumberFormat="false" applyProtection="false" borderId="622" fillId="0" fontId="4" numFmtId="0" xfId="0">
      <alignment vertical="center"/>
    </xf>
    <xf applyAlignment="true" applyBorder="false" applyFill="false" applyFont="true" applyNumberFormat="true" applyProtection="false" borderId="623" fillId="0" fontId="4" numFmtId="389" xfId="0">
      <alignment vertical="center"/>
    </xf>
    <xf applyAlignment="true" applyBorder="false" applyFill="false" applyFont="true" applyNumberFormat="false" applyProtection="false" borderId="624" fillId="0" fontId="4" numFmtId="0" xfId="0">
      <alignment horizontal="center" vertical="bottom"/>
    </xf>
    <xf applyAlignment="true" applyBorder="false" applyFill="false" applyFont="true" applyNumberFormat="false" applyProtection="false" borderId="623" fillId="0" fontId="4" numFmtId="0" xfId="0">
      <alignment horizontal="center" vertical="center"/>
    </xf>
    <xf applyAlignment="true" applyBorder="false" applyFill="false" applyFont="true" applyNumberFormat="false" applyProtection="false" borderId="625" fillId="0" fontId="4" numFmtId="0" xfId="0">
      <alignment horizontal="center" vertical="center"/>
    </xf>
    <xf applyAlignment="true" applyBorder="false" applyFill="false" applyFont="true" applyNumberFormat="false" applyProtection="false" borderId="626" fillId="0" fontId="4" numFmtId="0" xfId="0">
      <alignment horizontal="center" vertical="bottom"/>
    </xf>
    <xf applyAlignment="true" applyBorder="false" applyFill="false" applyFont="true" applyNumberFormat="false" applyProtection="false" borderId="627" fillId="0" fontId="4" numFmtId="0" xfId="0">
      <alignment horizontal="center" vertical="bottom"/>
    </xf>
    <xf applyAlignment="true" applyBorder="false" applyFill="false" applyFont="true" applyNumberFormat="false" applyProtection="false" borderId="624" fillId="0" fontId="4" numFmtId="0" xfId="0">
      <alignment horizontal="center" vertical="bottom"/>
    </xf>
    <xf applyAlignment="true" applyBorder="false" applyFill="false" applyFont="true" applyNumberFormat="false" applyProtection="false" borderId="623" fillId="0" fontId="4" numFmtId="0" xfId="0">
      <alignment vertical="center"/>
    </xf>
    <xf applyAlignment="true" applyBorder="false" applyFill="false" applyFont="true" applyNumberFormat="true" applyProtection="false" borderId="623" fillId="0" fontId="4" numFmtId="386" xfId="0">
      <alignment vertical="center"/>
    </xf>
    <xf applyAlignment="true" applyBorder="false" applyFill="false" applyFont="true" applyNumberFormat="true" applyProtection="false" borderId="625" fillId="0" fontId="4" numFmtId="385" xfId="0">
      <alignment vertical="center"/>
    </xf>
    <xf applyAlignment="true" applyBorder="false" applyFill="false" applyFont="true" applyNumberFormat="true" applyProtection="false" borderId="623" fillId="0" fontId="4" numFmtId="387" xfId="0">
      <alignment vertical="center"/>
    </xf>
    <xf applyAlignment="true" applyBorder="false" applyFill="false" applyFont="true" applyNumberFormat="true" applyProtection="false" borderId="628" fillId="0" fontId="4" numFmtId="385" xfId="0">
      <alignment vertical="center"/>
    </xf>
    <xf applyAlignment="true" applyBorder="false" applyFill="true" applyFont="true" applyNumberFormat="true" applyProtection="false" borderId="623" fillId="199" fontId="4" numFmtId="385" xfId="0">
      <alignment horizontal="right" vertical="center"/>
    </xf>
    <xf applyAlignment="true" applyBorder="false" applyFill="true" applyFont="true" applyNumberFormat="true" applyProtection="false" borderId="623" fillId="201" fontId="4" numFmtId="385" xfId="0">
      <alignment vertical="center"/>
    </xf>
    <xf applyAlignment="true" applyBorder="false" applyFill="false" applyFont="true" applyNumberFormat="true" applyProtection="false" borderId="623" fillId="0" fontId="4" numFmtId="387" xfId="0">
      <alignment vertical="center"/>
    </xf>
    <xf applyAlignment="true" applyBorder="false" applyFill="true" applyFont="true" applyNumberFormat="false" applyProtection="false" borderId="623" fillId="201" fontId="4" numFmtId="0" xfId="0">
      <alignment horizontal="center" vertical="center"/>
    </xf>
    <xf applyAlignment="true" applyBorder="false" applyFill="true" applyFont="true" applyNumberFormat="true" applyProtection="false" borderId="623" fillId="199" fontId="4" numFmtId="388" xfId="0">
      <alignment vertical="center"/>
    </xf>
    <xf applyAlignment="true" applyBorder="false" applyFill="true" applyFont="true" applyNumberFormat="true" applyProtection="false" borderId="625" fillId="199" fontId="4" numFmtId="388" xfId="0">
      <alignment vertical="center"/>
    </xf>
    <xf applyAlignment="true" applyBorder="false" applyFill="true" applyFont="true" applyNumberFormat="true" applyProtection="false" borderId="625" fillId="199" fontId="4" numFmtId="389" xfId="0">
      <alignment vertical="center"/>
    </xf>
    <xf applyAlignment="true" applyBorder="false" applyFill="false" applyFont="true" applyNumberFormat="true" applyProtection="false" borderId="623" fillId="0" fontId="4" numFmtId="389" xfId="0">
      <alignment vertical="center"/>
    </xf>
    <xf applyAlignment="true" applyBorder="false" applyFill="false" applyFont="true" applyNumberFormat="true" applyProtection="false" borderId="623" fillId="0" fontId="4" numFmtId="390" xfId="0">
      <alignment vertical="center"/>
    </xf>
    <xf applyAlignment="true" applyBorder="false" applyFill="false" applyFont="true" applyNumberFormat="false" applyProtection="false" borderId="623" fillId="0" fontId="4" numFmtId="0" xfId="0">
      <alignment vertical="center"/>
    </xf>
    <xf applyAlignment="true" applyBorder="false" applyFill="false" applyFont="true" applyNumberFormat="false" applyProtection="false" borderId="629" fillId="0" fontId="4" numFmtId="0" xfId="0">
      <alignment horizontal="center" vertical="center"/>
    </xf>
    <xf applyAlignment="true" applyBorder="false" applyFill="false" applyFont="true" applyNumberFormat="false" applyProtection="false" borderId="629" fillId="0" fontId="4" numFmtId="0" xfId="0">
      <alignment horizontal="center" vertical="center"/>
    </xf>
    <xf applyAlignment="true" applyBorder="false" applyFill="false" applyFont="true" applyNumberFormat="false" applyProtection="false" borderId="626" fillId="0" fontId="4" numFmtId="0" xfId="0">
      <alignment horizontal="center" vertical="bottom"/>
    </xf>
    <xf applyAlignment="true" applyBorder="false" applyFill="false" applyFont="true" applyNumberFormat="false" applyProtection="false" borderId="630" fillId="0" fontId="4" numFmtId="0" xfId="0">
      <alignment horizontal="center" vertical="center"/>
    </xf>
    <xf applyAlignment="true" applyBorder="false" applyFill="false" applyFont="true" applyNumberFormat="false" applyProtection="false" borderId="630" fillId="0" fontId="4" numFmtId="0" xfId="0">
      <alignment horizontal="center" vertical="center"/>
    </xf>
    <xf applyAlignment="true" applyBorder="false" applyFill="false" applyFont="true" applyNumberFormat="false" applyProtection="false" borderId="626" fillId="0" fontId="4" numFmtId="0" xfId="0">
      <alignment vertical="center"/>
    </xf>
    <xf applyAlignment="true" applyBorder="false" applyFill="false" applyFont="true" applyNumberFormat="true" applyProtection="false" borderId="631" fillId="0" fontId="4" numFmtId="385" xfId="0">
      <alignment horizontal="right" vertical="center"/>
    </xf>
    <xf applyAlignment="true" applyBorder="false" applyFill="false" applyFont="true" applyNumberFormat="false" applyProtection="false" borderId="631" fillId="0" fontId="4" numFmtId="0" xfId="0">
      <alignment horizontal="right" vertical="center"/>
    </xf>
    <xf applyAlignment="true" applyBorder="false" applyFill="false" applyFont="true" applyNumberFormat="false" applyProtection="false" borderId="631" fillId="0" fontId="4" numFmtId="0" xfId="0">
      <alignment horizontal="right" vertical="center"/>
    </xf>
    <xf applyAlignment="true" applyBorder="false" applyFill="true" applyFont="true" applyNumberFormat="true" applyProtection="false" borderId="626" fillId="199" fontId="4" numFmtId="391" xfId="0">
      <alignment vertical="center"/>
    </xf>
    <xf applyAlignment="true" applyBorder="false" applyFill="false" applyFont="true" applyNumberFormat="true" applyProtection="false" borderId="629" fillId="0" fontId="4" numFmtId="390" xfId="0">
      <alignment horizontal="right" vertical="center"/>
    </xf>
    <xf applyAlignment="true" applyBorder="false" applyFill="false" applyFont="true" applyNumberFormat="false" applyProtection="false" borderId="626" fillId="0" fontId="4" numFmtId="0" xfId="0">
      <alignment horizontal="right" vertical="center"/>
    </xf>
    <xf applyAlignment="true" applyBorder="false" applyFill="false" applyFont="true" applyNumberFormat="true" applyProtection="false" borderId="626" fillId="0" fontId="4" numFmtId="390" xfId="0">
      <alignment horizontal="right" vertical="center"/>
    </xf>
    <xf applyAlignment="true" applyBorder="false" applyFill="false" applyFont="true" applyNumberFormat="false" applyProtection="false" borderId="632" fillId="0" fontId="4" numFmtId="0" xfId="0">
      <alignment horizontal="center" vertical="center"/>
    </xf>
    <xf applyAlignment="true" applyBorder="false" applyFill="false" applyFont="true" applyNumberFormat="false" applyProtection="false" borderId="626" fillId="0" fontId="4" numFmtId="0" xfId="0">
      <alignment horizontal="center" vertical="center"/>
    </xf>
    <xf applyAlignment="true" applyBorder="false" applyFill="false" applyFont="true" applyNumberFormat="false" applyProtection="false" borderId="629" fillId="0" fontId="4" numFmtId="0" xfId="0">
      <alignment vertical="center"/>
    </xf>
    <xf applyAlignment="true" applyBorder="false" applyFill="false" applyFont="true" applyNumberFormat="true" applyProtection="false" borderId="626" fillId="0" fontId="4" numFmtId="386" xfId="0">
      <alignment vertical="center"/>
    </xf>
    <xf applyAlignment="true" applyBorder="false" applyFill="false" applyFont="true" applyNumberFormat="true" applyProtection="false" borderId="626" fillId="0" fontId="4" numFmtId="385" xfId="0">
      <alignment vertical="center"/>
    </xf>
    <xf applyAlignment="true" applyBorder="false" applyFill="false" applyFont="true" applyNumberFormat="true" applyProtection="false" borderId="626" fillId="0" fontId="4" numFmtId="387" xfId="0">
      <alignment vertical="center"/>
    </xf>
    <xf applyAlignment="true" applyBorder="false" applyFill="false" applyFont="true" applyNumberFormat="true" applyProtection="false" borderId="626" fillId="0" fontId="4" numFmtId="385" xfId="0">
      <alignment vertical="center"/>
    </xf>
    <xf applyAlignment="true" applyBorder="false" applyFill="false" applyFont="true" applyNumberFormat="true" applyProtection="false" borderId="626" fillId="0" fontId="4" numFmtId="385" xfId="0">
      <alignment horizontal="right" vertical="center"/>
    </xf>
    <xf applyAlignment="true" applyBorder="false" applyFill="false" applyFont="true" applyNumberFormat="false" applyProtection="false" borderId="626" fillId="0" fontId="4" numFmtId="0" xfId="0">
      <alignment horizontal="right" vertical="center"/>
    </xf>
    <xf applyAlignment="true" applyBorder="false" applyFill="false" applyFont="true" applyNumberFormat="false" applyProtection="false" borderId="626" fillId="0" fontId="4" numFmtId="0" xfId="0">
      <alignment horizontal="right" vertical="center"/>
    </xf>
    <xf applyAlignment="true" applyBorder="false" applyFill="true" applyFont="true" applyNumberFormat="true" applyProtection="false" borderId="626" fillId="199" fontId="4" numFmtId="385" xfId="0">
      <alignment horizontal="right" vertical="center"/>
    </xf>
    <xf applyAlignment="true" applyBorder="false" applyFill="true" applyFont="true" applyNumberFormat="true" applyProtection="false" borderId="626" fillId="201" fontId="4" numFmtId="385" xfId="0">
      <alignment vertical="center"/>
    </xf>
    <xf applyAlignment="true" applyBorder="false" applyFill="false" applyFont="true" applyNumberFormat="true" applyProtection="false" borderId="626" fillId="0" fontId="4" numFmtId="387" xfId="0">
      <alignment vertical="center"/>
    </xf>
    <xf applyAlignment="true" applyBorder="false" applyFill="true" applyFont="true" applyNumberFormat="false" applyProtection="false" borderId="628" fillId="201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38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633" fillId="203" fontId="5" numFmtId="0" xfId="0">
      <alignment horizontal="center" vertical="center"/>
    </xf>
    <xf applyAlignment="true" applyBorder="false" applyFill="true" applyFont="true" applyNumberFormat="true" applyProtection="false" borderId="633" fillId="203" fontId="5" numFmtId="388" xfId="0">
      <alignment horizontal="right" vertical="center"/>
    </xf>
    <xf applyAlignment="true" applyBorder="false" applyFill="true" applyFont="true" applyNumberFormat="true" applyProtection="false" borderId="0" fillId="199" fontId="4" numFmtId="391" xfId="0">
      <alignment vertical="center"/>
    </xf>
    <xf applyAlignment="true" applyBorder="false" applyFill="false" applyFont="true" applyNumberFormat="true" applyProtection="false" borderId="0" fillId="0" fontId="4" numFmtId="39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618" fillId="203" fontId="4" numFmtId="0" xfId="0">
      <alignment horizontal="center" vertical="center"/>
    </xf>
    <xf applyAlignment="true" applyBorder="false" applyFill="true" applyFont="true" applyNumberFormat="true" applyProtection="false" borderId="618" fillId="203" fontId="4" numFmtId="392" xfId="0">
      <alignment horizontal="right" vertical="center"/>
    </xf>
    <xf applyAlignment="true" applyBorder="false" applyFill="true" applyFont="true" applyNumberFormat="true" applyProtection="false" borderId="618" fillId="203" fontId="4" numFmtId="388" xfId="0">
      <alignment horizontal="right" vertical="center"/>
    </xf>
    <xf applyAlignment="true" applyBorder="false" applyFill="true" applyFont="true" applyNumberFormat="true" applyProtection="false" borderId="0" fillId="199" fontId="4" numFmtId="388" xfId="0">
      <alignment vertical="center"/>
    </xf>
    <xf applyAlignment="true" applyBorder="false" applyFill="true" applyFont="true" applyNumberFormat="true" applyProtection="false" borderId="618" fillId="203" fontId="4" numFmtId="391" xfId="0">
      <alignment horizontal="right" vertical="center"/>
    </xf>
    <xf applyAlignment="true" applyBorder="false" applyFill="false" applyFont="true" applyNumberFormat="true" applyProtection="false" borderId="0" fillId="0" fontId="4" numFmtId="388" xfId="0">
      <alignment horizontal="right" vertical="center"/>
    </xf>
    <xf applyAlignment="true" applyBorder="false" applyFill="true" applyFont="true" applyNumberFormat="false" applyProtection="false" borderId="618" fillId="198" fontId="6" numFmtId="0" xfId="0">
      <alignment horizontal="center" vertical="center"/>
    </xf>
    <xf applyAlignment="true" applyBorder="false" applyFill="true" applyFont="true" applyNumberFormat="true" applyProtection="false" borderId="618" fillId="198" fontId="6" numFmtId="384" xfId="0">
      <alignment horizontal="center" vertical="center"/>
    </xf>
    <xf applyAlignment="true" applyBorder="false" applyFill="true" applyFont="true" applyNumberFormat="true" applyProtection="false" borderId="618" fillId="198" fontId="6" numFmtId="385" xfId="0">
      <alignment horizontal="center" vertical="center" wrapText="true"/>
    </xf>
    <xf applyAlignment="true" applyBorder="false" applyFill="true" applyFont="true" applyNumberFormat="false" applyProtection="false" borderId="0" fillId="198" fontId="6" numFmtId="0" xfId="0">
      <alignment horizontal="center" vertical="center"/>
    </xf>
    <xf applyAlignment="true" applyBorder="false" applyFill="true" applyFont="true" applyNumberFormat="true" applyProtection="false" borderId="622" fillId="198" fontId="6" numFmtId="385" xfId="0">
      <alignment horizontal="center" vertical="center"/>
    </xf>
    <xf applyAlignment="true" applyBorder="false" applyFill="true" applyFont="true" applyNumberFormat="true" applyProtection="false" borderId="618" fillId="198" fontId="6" numFmtId="388" xfId="0">
      <alignment horizontal="center" vertical="center" wrapText="true"/>
    </xf>
    <xf applyAlignment="true" applyBorder="false" applyFill="true" applyFont="true" applyNumberFormat="false" applyProtection="false" borderId="623" fillId="198" fontId="6" numFmtId="0" xfId="0">
      <alignment horizontal="center" vertical="center"/>
    </xf>
    <xf applyAlignment="true" applyBorder="false" applyFill="true" applyFont="true" applyNumberFormat="true" applyProtection="false" borderId="623" fillId="198" fontId="6" numFmtId="384" xfId="0">
      <alignment horizontal="center" vertical="center"/>
    </xf>
    <xf applyAlignment="true" applyBorder="false" applyFill="true" applyFont="true" applyNumberFormat="true" applyProtection="false" borderId="623" fillId="198" fontId="6" numFmtId="385" xfId="0">
      <alignment horizontal="center" vertical="center" wrapText="true"/>
    </xf>
    <xf applyAlignment="true" applyBorder="false" applyFill="true" applyFont="true" applyNumberFormat="true" applyProtection="false" borderId="623" fillId="198" fontId="2" numFmtId="385" xfId="0">
      <alignment horizontal="center" vertical="center" wrapText="true"/>
    </xf>
    <xf applyAlignment="true" applyBorder="false" applyFill="false" applyFont="true" applyNumberFormat="false" applyProtection="false" borderId="621" fillId="0" fontId="4" numFmtId="0" xfId="0">
      <alignment horizontal="center" vertical="center"/>
    </xf>
    <xf applyAlignment="true" applyBorder="false" applyFill="false" applyFont="true" applyNumberFormat="false" applyProtection="false" borderId="626" fillId="0" fontId="4" numFmtId="0" xfId="0">
      <alignment vertical="center"/>
    </xf>
    <xf applyAlignment="true" applyBorder="false" applyFill="false" applyFont="true" applyNumberFormat="false" applyProtection="false" borderId="622" fillId="0" fontId="4" numFmtId="0" xfId="0">
      <alignment vertical="center"/>
    </xf>
    <xf applyAlignment="true" applyBorder="false" applyFill="false" applyFont="true" applyNumberFormat="false" applyProtection="false" borderId="621" fillId="0" fontId="4" numFmtId="0" xfId="0">
      <alignment horizontal="right" vertical="center"/>
    </xf>
    <xf applyAlignment="true" applyBorder="false" applyFill="false" applyFont="true" applyNumberFormat="true" applyProtection="false" borderId="626" fillId="0" fontId="7" numFmtId="387" xfId="0">
      <alignment horizontal="center" vertical="center"/>
    </xf>
    <xf applyAlignment="true" applyBorder="false" applyFill="false" applyFont="true" applyNumberFormat="true" applyProtection="false" borderId="618" fillId="0" fontId="4" numFmtId="388" xfId="0">
      <alignment vertical="center"/>
    </xf>
    <xf applyAlignment="true" applyBorder="false" applyFill="false" applyFont="true" applyNumberFormat="true" applyProtection="false" borderId="634" fillId="0" fontId="4" numFmtId="387" xfId="0">
      <alignment vertical="center" wrapText="true"/>
    </xf>
    <xf applyAlignment="true" applyBorder="false" applyFill="false" applyFont="true" applyNumberFormat="true" applyProtection="false" borderId="618" fillId="0" fontId="4" numFmtId="385" xfId="0">
      <alignment horizontal="right" vertical="center"/>
    </xf>
    <xf applyAlignment="true" applyBorder="false" applyFill="true" applyFont="true" applyNumberFormat="true" applyProtection="false" borderId="618" fillId="199" fontId="4" numFmtId="388" xfId="0">
      <alignment horizontal="right" vertical="center"/>
    </xf>
    <xf applyAlignment="true" applyBorder="false" applyFill="true" applyFont="true" applyNumberFormat="true" applyProtection="false" borderId="621" fillId="199" fontId="4" numFmtId="388" xfId="0">
      <alignment horizontal="right" vertical="center"/>
    </xf>
    <xf applyAlignment="true" applyBorder="false" applyFill="false" applyFont="true" applyNumberFormat="true" applyProtection="false" borderId="626" fillId="0" fontId="4" numFmtId="390" xfId="0">
      <alignment vertical="center"/>
    </xf>
    <xf applyAlignment="true" applyBorder="false" applyFill="false" applyFont="true" applyNumberFormat="true" applyProtection="false" borderId="622" fillId="0" fontId="4" numFmtId="390" xfId="0">
      <alignment vertical="center"/>
    </xf>
    <xf applyAlignment="true" applyBorder="false" applyFill="false" applyFont="true" applyNumberFormat="true" applyProtection="false" borderId="626" fillId="0" fontId="4" numFmtId="390" xfId="0">
      <alignment vertical="center"/>
    </xf>
    <xf applyAlignment="true" applyBorder="false" applyFill="false" applyFont="true" applyNumberFormat="true" applyProtection="false" borderId="618" fillId="0" fontId="4" numFmtId="389" xfId="0">
      <alignment vertical="center"/>
    </xf>
    <xf applyAlignment="true" applyBorder="false" applyFill="true" applyFont="true" applyNumberFormat="true" applyProtection="false" borderId="634" fillId="204" fontId="4" numFmtId="387" xfId="0">
      <alignment vertical="center" wrapText="true"/>
    </xf>
    <xf applyAlignment="true" applyBorder="false" applyFill="false" applyFont="true" applyNumberFormat="false" applyProtection="false" borderId="622" fillId="0" fontId="4" numFmtId="0" xfId="0">
      <alignment vertical="center"/>
    </xf>
    <xf applyAlignment="true" applyBorder="false" applyFill="false" applyFont="true" applyNumberFormat="false" applyProtection="false" borderId="618" fillId="0" fontId="4" numFmtId="0" xfId="0">
      <alignment horizontal="right" vertical="center"/>
    </xf>
    <xf applyAlignment="true" applyBorder="false" applyFill="false" applyFont="true" applyNumberFormat="false" applyProtection="false" borderId="633" fillId="0" fontId="4" numFmtId="0" xfId="0">
      <alignment horizontal="center" vertical="center"/>
    </xf>
    <xf applyAlignment="true" applyBorder="false" applyFill="false" applyFont="true" applyNumberFormat="true" applyProtection="false" borderId="618" fillId="0" fontId="4" numFmtId="385" xfId="0">
      <alignment vertical="center"/>
    </xf>
    <xf applyAlignment="true" applyBorder="false" applyFill="false" applyFont="true" applyNumberFormat="false" applyProtection="false" borderId="618" fillId="0" fontId="4" numFmtId="0" xfId="0">
      <alignment horizontal="center" vertical="center"/>
    </xf>
    <xf applyAlignment="true" applyBorder="false" applyFill="false" applyFont="true" applyNumberFormat="false" applyProtection="false" borderId="626" fillId="0" fontId="4" numFmtId="0" xfId="0">
      <alignment horizontal="center" vertical="center"/>
    </xf>
    <xf applyAlignment="true" applyBorder="false" applyFill="false" applyFont="true" applyNumberFormat="true" applyProtection="false" borderId="634" fillId="0" fontId="4" numFmtId="387" xfId="0">
      <alignment vertical="center" wrapText="true"/>
    </xf>
    <xf applyAlignment="true" applyBorder="false" applyFill="false" applyFont="true" applyNumberFormat="false" applyProtection="false" borderId="635" fillId="0" fontId="4" numFmtId="0" xfId="0">
      <alignment horizontal="right" vertical="center"/>
    </xf>
    <xf applyAlignment="true" applyBorder="false" applyFill="false" applyFont="true" applyNumberFormat="false" applyProtection="false" borderId="636" fillId="0" fontId="4" numFmtId="0" xfId="0">
      <alignment horizontal="center" vertical="center"/>
    </xf>
    <xf applyAlignment="true" applyBorder="false" applyFill="false" applyFont="true" applyNumberFormat="false" applyProtection="false" borderId="633" fillId="0" fontId="4" numFmtId="0" xfId="0">
      <alignment vertical="center"/>
    </xf>
    <xf applyAlignment="true" applyBorder="false" applyFill="false" applyFont="true" applyNumberFormat="false" applyProtection="false" borderId="628" fillId="0" fontId="4" numFmtId="0" xfId="0">
      <alignment vertical="center"/>
    </xf>
    <xf applyAlignment="true" applyBorder="false" applyFill="false" applyFont="true" applyNumberFormat="false" applyProtection="false" borderId="621" fillId="0" fontId="4" numFmtId="0" xfId="0">
      <alignment vertical="center"/>
    </xf>
    <xf applyAlignment="true" applyBorder="false" applyFill="false" applyFont="true" applyNumberFormat="false" applyProtection="false" borderId="626" fillId="0" fontId="4" numFmtId="0" xfId="0">
      <alignment horizontal="center" vertical="center"/>
    </xf>
    <xf applyAlignment="true" applyBorder="false" applyFill="false" applyFont="true" applyNumberFormat="false" applyProtection="false" borderId="618" fillId="0" fontId="4" numFmtId="0" xfId="0">
      <alignment horizontal="right" vertical="center"/>
    </xf>
    <xf applyAlignment="true" applyBorder="false" applyFill="false" applyFont="true" applyNumberFormat="true" applyProtection="false" borderId="633" fillId="0" fontId="4" numFmtId="385" xfId="0">
      <alignment horizontal="right" vertical="center"/>
    </xf>
    <xf applyAlignment="true" applyBorder="false" applyFill="true" applyFont="true" applyNumberFormat="true" applyProtection="false" borderId="628" fillId="201" fontId="4" numFmtId="385" xfId="0">
      <alignment vertical="center"/>
    </xf>
    <xf applyAlignment="true" applyBorder="false" applyFill="true" applyFont="true" applyNumberFormat="true" applyProtection="false" borderId="628" fillId="202" fontId="4" numFmtId="385" xfId="0">
      <alignment vertical="center"/>
    </xf>
    <xf applyAlignment="true" applyBorder="false" applyFill="false" applyFont="true" applyNumberFormat="false" applyProtection="false" borderId="625" fillId="0" fontId="4" numFmtId="0" xfId="0">
      <alignment vertical="center"/>
    </xf>
    <xf applyAlignment="true" applyBorder="false" applyFill="false" applyFont="true" applyNumberFormat="false" applyProtection="false" borderId="623" fillId="0" fontId="4" numFmtId="0" xfId="0">
      <alignment horizontal="right" vertical="center"/>
    </xf>
    <xf applyAlignment="true" applyBorder="false" applyFill="false" applyFont="true" applyNumberFormat="true" applyProtection="false" borderId="623" fillId="0" fontId="4" numFmtId="385" xfId="0">
      <alignment horizontal="right" vertical="center"/>
    </xf>
    <xf applyAlignment="true" applyBorder="false" applyFill="false" applyFont="true" applyNumberFormat="true" applyProtection="false" borderId="622" fillId="0" fontId="4" numFmtId="387" xfId="0">
      <alignment vertical="center"/>
    </xf>
    <xf applyAlignment="true" applyBorder="false" applyFill="false" applyFont="true" applyNumberFormat="false" applyProtection="false" borderId="623" fillId="0" fontId="4" numFmtId="0" xfId="0">
      <alignment horizontal="right" vertical="center"/>
    </xf>
    <xf applyAlignment="true" applyBorder="false" applyFill="false" applyFont="true" applyNumberFormat="false" applyProtection="false" borderId="629" fillId="0" fontId="4" numFmtId="0" xfId="0">
      <alignment horizontal="center" vertical="center" wrapText="true"/>
    </xf>
    <xf applyAlignment="true" applyBorder="false" applyFill="false" applyFont="true" applyNumberFormat="false" applyProtection="false" borderId="626" fillId="0" fontId="4" numFmtId="0" xfId="0">
      <alignment horizontal="center" vertical="center" wrapText="true"/>
    </xf>
    <xf applyAlignment="true" applyBorder="false" applyFill="false" applyFont="true" applyNumberFormat="true" applyProtection="false" borderId="630" fillId="0" fontId="4" numFmtId="38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390" xfId="0">
      <alignment vertical="center"/>
    </xf>
    <xf applyAlignment="true" applyBorder="false" applyFill="false" applyFont="true" applyNumberFormat="false" applyProtection="false" borderId="631" fillId="0" fontId="4" numFmtId="0" xfId="0">
      <alignment horizontal="center" vertical="center"/>
    </xf>
    <xf applyAlignment="true" applyBorder="false" applyFill="false" applyFont="true" applyNumberFormat="false" applyProtection="false" borderId="631" fillId="0" fontId="4" numFmtId="0" xfId="0">
      <alignment horizontal="center" vertical="center"/>
    </xf>
    <xf applyAlignment="true" applyBorder="false" applyFill="false" applyFont="true" applyNumberFormat="false" applyProtection="false" borderId="637" fillId="0" fontId="4" numFmtId="0" xfId="0">
      <alignment horizontal="center" vertical="center" wrapText="true"/>
    </xf>
    <xf applyAlignment="true" applyBorder="false" applyFill="false" applyFont="true" applyNumberFormat="false" applyProtection="false" borderId="631" fillId="0" fontId="11" numFmtId="0" xfId="0">
      <alignment horizontal="right" vertical="center" wrapText="true"/>
    </xf>
    <xf applyAlignment="true" applyBorder="false" applyFill="false" applyFont="true" applyNumberFormat="false" applyProtection="false" borderId="637" fillId="0" fontId="4" numFmtId="0" xfId="0">
      <alignment vertical="center"/>
    </xf>
    <xf applyAlignment="true" applyBorder="false" applyFill="false" applyFont="true" applyNumberFormat="true" applyProtection="false" borderId="626" fillId="0" fontId="7" numFmtId="388" xfId="0">
      <alignment horizontal="center" vertical="center"/>
    </xf>
    <xf applyAlignment="true" applyBorder="false" applyFill="false" applyFont="true" applyNumberFormat="true" applyProtection="false" borderId="638" fillId="0" fontId="4" numFmtId="385" xfId="0">
      <alignment vertical="center"/>
    </xf>
    <xf applyAlignment="true" applyBorder="false" applyFill="false" applyFont="true" applyNumberFormat="false" applyProtection="false" borderId="631" fillId="0" fontId="4" numFmtId="0" xfId="0">
      <alignment vertical="center"/>
    </xf>
    <xf applyAlignment="true" applyBorder="false" applyFill="false" applyFont="true" applyNumberFormat="false" applyProtection="false" borderId="631" fillId="0" fontId="4" numFmtId="0" xfId="0">
      <alignment horizontal="right" vertical="center"/>
    </xf>
    <xf applyAlignment="true" applyBorder="false" applyFill="false" applyFont="true" applyNumberFormat="false" applyProtection="false" borderId="639" fillId="0" fontId="4" numFmtId="0" xfId="0">
      <alignment horizontal="center" vertical="center"/>
    </xf>
    <xf applyAlignment="true" applyBorder="false" applyFill="false" applyFont="true" applyNumberFormat="true" applyProtection="false" borderId="629" fillId="0" fontId="4" numFmtId="390" xfId="0">
      <alignment vertical="center"/>
    </xf>
    <xf applyAlignment="true" applyBorder="false" applyFill="false" applyFont="true" applyNumberFormat="false" applyProtection="false" borderId="626" fillId="0" fontId="4" numFmtId="0" xfId="0">
      <alignment vertical="center"/>
    </xf>
    <xf applyAlignment="true" applyBorder="false" applyFill="true" applyFont="true" applyNumberFormat="false" applyProtection="false" borderId="623" fillId="202" fontId="4" numFmtId="0" xfId="0">
      <alignment horizontal="center" vertical="center"/>
    </xf>
    <xf applyAlignment="true" applyBorder="false" applyFill="true" applyFont="true" applyNumberFormat="true" applyProtection="false" borderId="623" fillId="199" fontId="4" numFmtId="388" xfId="0">
      <alignment horizontal="right" vertical="center"/>
    </xf>
    <xf applyAlignment="true" applyBorder="false" applyFill="true" applyFont="true" applyNumberFormat="true" applyProtection="false" borderId="625" fillId="199" fontId="4" numFmtId="388" xfId="0">
      <alignment horizontal="right" vertical="center"/>
    </xf>
    <xf applyAlignment="true" applyBorder="false" applyFill="false" applyFont="true" applyNumberFormat="true" applyProtection="false" borderId="0" fillId="0" fontId="4" numFmtId="387" xfId="0">
      <alignment horizontal="center" vertical="bottom"/>
    </xf>
    <xf applyAlignment="true" applyBorder="false" applyFill="false" applyFont="true" applyNumberFormat="true" applyProtection="false" borderId="0" fillId="0" fontId="4" numFmtId="385" xfId="0">
      <alignment vertical="center"/>
    </xf>
    <xf applyAlignment="true" applyBorder="false" applyFill="false" applyFont="true" applyNumberFormat="true" applyProtection="false" borderId="0" fillId="0" fontId="4" numFmtId="385" xfId="0">
      <alignment vertical="center"/>
    </xf>
    <xf applyAlignment="true" applyBorder="false" applyFill="false" applyFont="true" applyNumberFormat="true" applyProtection="false" borderId="0" fillId="0" fontId="4" numFmtId="387" xfId="0">
      <alignment vertical="center"/>
    </xf>
    <xf applyAlignment="true" applyBorder="false" applyFill="true" applyFont="true" applyNumberFormat="false" applyProtection="false" borderId="626" fillId="203" fontId="5" numFmtId="0" xfId="0">
      <alignment horizontal="center" vertical="center"/>
    </xf>
    <xf applyAlignment="true" applyBorder="false" applyFill="true" applyFont="true" applyNumberFormat="true" applyProtection="false" borderId="626" fillId="203" fontId="4" numFmtId="392" xfId="0">
      <alignment vertical="center"/>
    </xf>
    <xf applyAlignment="true" applyBorder="false" applyFill="true" applyFont="true" applyNumberFormat="true" applyProtection="false" borderId="626" fillId="203" fontId="4" numFmtId="388" xfId="0">
      <alignment vertical="center"/>
    </xf>
    <xf applyAlignment="true" applyBorder="false" applyFill="true" applyFont="true" applyNumberFormat="false" applyProtection="false" borderId="626" fillId="203" fontId="4" numFmtId="0" xfId="0">
      <alignment horizontal="center" vertical="center"/>
    </xf>
    <xf applyAlignment="true" applyBorder="false" applyFill="true" applyFont="true" applyNumberFormat="false" applyProtection="false" borderId="0" fillId="205" fontId="6" numFmtId="0" xfId="0">
      <alignment horizontal="center" vertical="center"/>
    </xf>
    <xf applyAlignment="true" applyBorder="false" applyFill="true" applyFont="true" applyNumberFormat="false" applyProtection="false" borderId="618" fillId="205" fontId="6" numFmtId="0" xfId="0">
      <alignment horizontal="center" vertical="center"/>
    </xf>
    <xf applyAlignment="true" applyBorder="false" applyFill="true" applyFont="true" applyNumberFormat="false" applyProtection="false" borderId="621" fillId="205" fontId="6" numFmtId="0" xfId="0">
      <alignment horizontal="center" vertical="center"/>
    </xf>
    <xf applyAlignment="true" applyBorder="false" applyFill="true" applyFont="true" applyNumberFormat="false" applyProtection="false" borderId="626" fillId="205" fontId="6" numFmtId="0" xfId="0">
      <alignment vertical="center"/>
    </xf>
    <xf applyAlignment="true" applyBorder="false" applyFill="true" applyFont="true" applyNumberFormat="true" applyProtection="false" borderId="626" fillId="203" fontId="4" numFmtId="392" xfId="0">
      <alignment horizontal="right" vertical="center"/>
    </xf>
    <xf applyAlignment="true" applyBorder="false" applyFill="true" applyFont="true" applyNumberFormat="true" applyProtection="false" borderId="626" fillId="203" fontId="4" numFmtId="388" xfId="0">
      <alignment horizontal="right" vertical="center"/>
    </xf>
    <xf applyAlignment="true" applyBorder="false" applyFill="true" applyFont="true" applyNumberFormat="false" applyProtection="false" borderId="623" fillId="205" fontId="6" numFmtId="0" xfId="0">
      <alignment horizontal="center" vertical="center"/>
    </xf>
    <xf applyAlignment="true" applyBorder="false" applyFill="true" applyFont="true" applyNumberFormat="false" applyProtection="false" borderId="626" fillId="205" fontId="6" numFmtId="0" xfId="0">
      <alignment vertical="center"/>
    </xf>
    <xf applyAlignment="true" applyBorder="false" applyFill="true" applyFont="true" applyNumberFormat="true" applyProtection="false" borderId="626" fillId="206" fontId="4" numFmtId="392" xfId="0">
      <alignment vertical="center"/>
    </xf>
    <xf applyAlignment="true" applyBorder="false" applyFill="true" applyFont="true" applyNumberFormat="true" applyProtection="false" borderId="626" fillId="206" fontId="4" numFmtId="388" xfId="0">
      <alignment vertical="center"/>
    </xf>
    <xf applyAlignment="true" applyBorder="false" applyFill="false" applyFont="true" applyNumberFormat="false" applyProtection="false" borderId="622" fillId="0" fontId="4" numFmtId="0" xfId="0">
      <alignment horizontal="center" vertical="center"/>
    </xf>
    <xf applyAlignment="true" applyBorder="false" applyFill="false" applyFont="true" applyNumberFormat="false" applyProtection="false" borderId="618" fillId="0" fontId="4" numFmtId="0" xfId="0">
      <alignment horizontal="center" vertical="center"/>
    </xf>
    <xf applyAlignment="true" applyBorder="false" applyFill="false" applyFont="true" applyNumberFormat="false" applyProtection="false" borderId="626" fillId="0" fontId="4" numFmtId="0" xfId="0">
      <alignment vertical="center" wrapText="true"/>
    </xf>
    <xf applyAlignment="true" applyBorder="false" applyFill="false" applyFont="true" applyNumberFormat="false" applyProtection="false" borderId="628" fillId="0" fontId="4" numFmtId="0" xfId="0">
      <alignment horizontal="center" vertical="center"/>
    </xf>
    <xf applyAlignment="true" applyBorder="false" applyFill="false" applyFont="true" applyNumberFormat="false" applyProtection="false" borderId="623" fillId="0" fontId="4" numFmtId="0" xfId="0">
      <alignment horizontal="center" vertical="center"/>
    </xf>
    <xf applyAlignment="true" applyBorder="false" applyFill="false" applyFont="true" applyNumberFormat="false" applyProtection="false" borderId="629" fillId="0" fontId="4" numFmtId="0" xfId="0">
      <alignment horizontal="center" vertical="center"/>
    </xf>
    <xf applyAlignment="true" applyBorder="false" applyFill="true" applyFont="true" applyNumberFormat="true" applyProtection="false" borderId="621" fillId="198" fontId="6" numFmtId="388" xfId="0">
      <alignment horizontal="center" vertical="center" wrapText="true"/>
    </xf>
    <xf applyAlignment="true" applyBorder="false" applyFill="true" applyFont="true" applyNumberFormat="true" applyProtection="false" borderId="626" fillId="198" fontId="6" numFmtId="388" xfId="0">
      <alignment horizontal="center" vertical="center" wrapText="true"/>
    </xf>
    <xf applyAlignment="true" applyBorder="false" applyFill="true" applyFont="true" applyNumberFormat="false" applyProtection="false" borderId="623" fillId="198" fontId="6" numFmtId="0" xfId="0">
      <alignment horizontal="center" vertical="center" wrapText="true"/>
    </xf>
    <xf applyAlignment="true" applyBorder="false" applyFill="false" applyFont="true" applyNumberFormat="false" applyProtection="false" borderId="640" fillId="0" fontId="4" numFmtId="0" xfId="0">
      <alignment horizontal="center" vertical="bottom"/>
    </xf>
    <xf applyAlignment="true" applyBorder="false" applyFill="false" applyFont="true" applyNumberFormat="false" applyProtection="false" borderId="631" fillId="0" fontId="4" numFmtId="0" xfId="0">
      <alignment horizontal="center" vertical="bottom"/>
    </xf>
    <xf applyAlignment="true" applyBorder="false" applyFill="false" applyFont="true" applyNumberFormat="false" applyProtection="false" borderId="638" fillId="0" fontId="4" numFmtId="0" xfId="0">
      <alignment horizontal="right" vertical="center"/>
    </xf>
    <xf applyAlignment="true" applyBorder="false" applyFill="false" applyFont="true" applyNumberFormat="false" applyProtection="false" borderId="641" fillId="0" fontId="4" numFmtId="0" xfId="0">
      <alignment horizontal="right" vertical="center"/>
    </xf>
    <xf applyAlignment="true" applyBorder="false" applyFill="false" applyFont="true" applyNumberFormat="false" applyProtection="false" borderId="620" fillId="0" fontId="7" numFmtId="0" xfId="0">
      <alignment horizontal="center" vertical="center"/>
    </xf>
    <xf applyAlignment="true" applyBorder="false" applyFill="false" applyFont="true" applyNumberFormat="true" applyProtection="false" borderId="622" fillId="0" fontId="4" numFmtId="385" xfId="0">
      <alignment vertical="center"/>
    </xf>
    <xf applyAlignment="true" applyBorder="false" applyFill="false" applyFont="true" applyNumberFormat="true" applyProtection="false" borderId="618" fillId="0" fontId="4" numFmtId="393" xfId="0">
      <alignment vertical="center"/>
    </xf>
    <xf applyAlignment="true" applyBorder="false" applyFill="true" applyFont="true" applyNumberFormat="true" applyProtection="false" borderId="618" fillId="207" fontId="4" numFmtId="385" xfId="0">
      <alignment vertical="center"/>
    </xf>
    <xf applyAlignment="true" applyBorder="false" applyFill="true" applyFont="true" applyNumberFormat="false" applyProtection="false" borderId="618" fillId="207" fontId="4" numFmtId="0" xfId="0">
      <alignment horizontal="center" vertical="center"/>
    </xf>
    <xf applyAlignment="true" applyBorder="false" applyFill="true" applyFont="true" applyNumberFormat="true" applyProtection="false" borderId="626" fillId="199" fontId="4" numFmtId="388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630" fillId="0" fontId="4" numFmtId="0" xfId="0">
      <alignment horizontal="right" vertical="center"/>
    </xf>
    <xf applyAlignment="true" applyBorder="false" applyFill="false" applyFont="true" applyNumberFormat="true" applyProtection="false" borderId="618" fillId="0" fontId="4" numFmtId="387" xfId="0">
      <alignment vertical="center"/>
    </xf>
    <xf applyAlignment="true" applyBorder="false" applyFill="false" applyFont="true" applyNumberFormat="false" applyProtection="false" borderId="621" fillId="0" fontId="4" numFmtId="0" xfId="0">
      <alignment horizontal="center" vertical="center"/>
    </xf>
    <xf applyAlignment="true" applyBorder="false" applyFill="true" applyFont="true" applyNumberFormat="false" applyProtection="false" borderId="0" fillId="204" fontId="4" numFmtId="0" xfId="0">
      <alignment horizontal="center" vertical="center" wrapText="true"/>
    </xf>
    <xf applyAlignment="true" applyBorder="false" applyFill="true" applyFont="true" applyNumberFormat="false" applyProtection="false" borderId="642" fillId="204" fontId="4" numFmtId="0" xfId="0">
      <alignment horizontal="center" vertical="center" wrapText="true"/>
    </xf>
    <xf applyAlignment="true" applyBorder="false" applyFill="false" applyFont="true" applyNumberFormat="false" applyProtection="false" borderId="632" fillId="0" fontId="4" numFmtId="0" xfId="0">
      <alignment horizontal="right" vertical="center"/>
    </xf>
    <xf applyAlignment="true" applyBorder="false" applyFill="false" applyFont="true" applyNumberFormat="false" applyProtection="false" borderId="642" fillId="0" fontId="4" numFmtId="0" xfId="0">
      <alignment horizontal="right" vertical="center"/>
    </xf>
    <xf applyAlignment="true" applyBorder="false" applyFill="false" applyFont="true" applyNumberFormat="false" applyProtection="false" borderId="641" fillId="0" fontId="4" numFmtId="0" xfId="0">
      <alignment vertical="center"/>
    </xf>
    <xf applyAlignment="true" applyBorder="false" applyFill="false" applyFont="true" applyNumberFormat="false" applyProtection="false" borderId="626" fillId="0" fontId="7" numFmtId="0" xfId="0">
      <alignment vertical="center"/>
    </xf>
    <xf applyAlignment="true" applyBorder="false" applyFill="false" applyFont="true" applyNumberFormat="false" applyProtection="false" borderId="640" fillId="0" fontId="4" numFmtId="0" xfId="0">
      <alignment horizontal="center" vertical="center" wrapText="true"/>
    </xf>
    <xf applyAlignment="true" applyBorder="false" applyFill="false" applyFont="true" applyNumberFormat="false" applyProtection="false" borderId="630" fillId="0" fontId="4" numFmtId="0" xfId="0">
      <alignment horizontal="right" vertical="center"/>
    </xf>
    <xf applyAlignment="true" applyBorder="false" applyFill="false" applyFont="true" applyNumberFormat="true" applyProtection="false" borderId="618" fillId="0" fontId="4" numFmtId="384" xfId="0">
      <alignment vertical="center"/>
    </xf>
    <xf applyAlignment="true" applyBorder="false" applyFill="false" applyFont="true" applyNumberFormat="false" applyProtection="false" borderId="635" fillId="0" fontId="4" numFmtId="0" xfId="0">
      <alignment vertical="center"/>
    </xf>
    <xf applyAlignment="true" applyBorder="false" applyFill="false" applyFont="true" applyNumberFormat="false" applyProtection="false" borderId="624" fillId="0" fontId="7" numFmtId="0" xfId="0">
      <alignment horizontal="center" vertical="center"/>
    </xf>
    <xf applyAlignment="true" applyBorder="false" applyFill="false" applyFont="true" applyNumberFormat="false" applyProtection="false" borderId="629" fillId="0" fontId="4" numFmtId="0" xfId="0">
      <alignment horizontal="right" vertical="center"/>
    </xf>
    <xf applyAlignment="true" applyBorder="false" applyFill="false" applyFont="true" applyNumberFormat="true" applyProtection="false" borderId="626" fillId="0" fontId="11" numFmtId="389" xfId="0">
      <alignment horizontal="center" vertical="center" wrapText="true"/>
    </xf>
    <xf applyAlignment="true" applyBorder="false" applyFill="false" applyFont="true" applyNumberFormat="true" applyProtection="false" borderId="626" fillId="0" fontId="4" numFmtId="387" xfId="0">
      <alignment vertical="center"/>
    </xf>
    <xf applyAlignment="true" applyBorder="false" applyFill="false" applyFont="true" applyNumberFormat="true" applyProtection="false" borderId="629" fillId="0" fontId="4" numFmtId="385" xfId="0">
      <alignment horizontal="right" vertical="center"/>
    </xf>
    <xf applyAlignment="true" applyBorder="false" applyFill="true" applyFont="true" applyNumberFormat="false" applyProtection="false" borderId="631" fillId="201" fontId="4" numFmtId="0" xfId="0">
      <alignment horizontal="center" vertical="center"/>
    </xf>
    <xf applyAlignment="true" applyBorder="false" applyFill="true" applyFont="true" applyNumberFormat="true" applyProtection="false" borderId="631" fillId="199" fontId="4" numFmtId="388" xfId="0">
      <alignment vertical="center"/>
    </xf>
    <xf applyAlignment="true" applyBorder="false" applyFill="false" applyFont="true" applyNumberFormat="false" applyProtection="false" borderId="642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643" fillId="208" fontId="2" numFmtId="0" xfId="0">
      <alignment horizontal="center" vertical="center"/>
    </xf>
    <xf applyAlignment="true" applyBorder="false" applyFill="true" applyFont="true" applyNumberFormat="false" applyProtection="false" borderId="643" fillId="208" fontId="2" numFmtId="0" xfId="0">
      <alignment horizontal="center" vertical="center"/>
    </xf>
    <xf applyAlignment="true" applyBorder="false" applyFill="true" applyFont="true" applyNumberFormat="false" applyProtection="false" borderId="643" fillId="208" fontId="2" numFmtId="0" xfId="0">
      <alignment horizontal="center" vertical="center" wrapText="true"/>
    </xf>
    <xf applyAlignment="true" applyBorder="false" applyFill="true" applyFont="true" applyNumberFormat="true" applyProtection="false" borderId="643" fillId="208" fontId="2" numFmtId="394" xfId="0">
      <alignment horizontal="center" vertical="center"/>
    </xf>
    <xf applyAlignment="true" applyBorder="false" applyFill="true" applyFont="true" applyNumberFormat="true" applyProtection="false" borderId="643" fillId="208" fontId="2" numFmtId="395" xfId="0">
      <alignment horizontal="center" vertical="center" wrapText="true"/>
    </xf>
    <xf applyAlignment="true" applyBorder="false" applyFill="true" applyFont="true" applyNumberFormat="false" applyProtection="false" borderId="643" fillId="208" fontId="6" numFmtId="0" xfId="0">
      <alignment horizontal="center" vertical="center"/>
    </xf>
    <xf applyAlignment="true" applyBorder="false" applyFill="true" applyFont="true" applyNumberFormat="false" applyProtection="false" borderId="644" fillId="208" fontId="6" numFmtId="0" xfId="0">
      <alignment horizontal="center" vertical="center"/>
    </xf>
    <xf applyAlignment="true" applyBorder="false" applyFill="true" applyFont="true" applyNumberFormat="true" applyProtection="false" borderId="643" fillId="208" fontId="2" numFmtId="395" xfId="0">
      <alignment horizontal="center" vertical="center"/>
    </xf>
    <xf applyAlignment="true" applyBorder="false" applyFill="true" applyFont="true" applyNumberFormat="false" applyProtection="false" borderId="643" fillId="208" fontId="6" numFmtId="0" xfId="0">
      <alignment horizontal="center" vertical="center" wrapText="true"/>
    </xf>
    <xf applyAlignment="true" applyBorder="false" applyFill="false" applyFont="true" applyNumberFormat="false" applyProtection="false" borderId="643" fillId="0" fontId="4" numFmtId="0" xfId="0">
      <alignment horizontal="center" vertical="center"/>
    </xf>
    <xf applyAlignment="true" applyBorder="false" applyFill="false" applyFont="true" applyNumberFormat="false" applyProtection="false" borderId="645" fillId="0" fontId="4" numFmtId="0" xfId="0">
      <alignment horizontal="center" vertical="bottom"/>
    </xf>
    <xf applyAlignment="true" applyBorder="false" applyFill="false" applyFont="true" applyNumberFormat="false" applyProtection="false" borderId="645" fillId="0" fontId="4" numFmtId="0" xfId="0">
      <alignment horizontal="center" vertical="bottom"/>
    </xf>
    <xf applyAlignment="true" applyBorder="false" applyFill="false" applyFont="true" applyNumberFormat="false" applyProtection="false" borderId="645" fillId="0" fontId="4" numFmtId="0" xfId="0">
      <alignment horizontal="center" vertical="bottom"/>
    </xf>
    <xf applyAlignment="true" applyBorder="false" applyFill="false" applyFont="true" applyNumberFormat="false" applyProtection="false" borderId="643" fillId="0" fontId="4" numFmtId="0" xfId="0">
      <alignment vertical="center"/>
    </xf>
    <xf applyAlignment="true" applyBorder="false" applyFill="false" applyFont="true" applyNumberFormat="true" applyProtection="false" borderId="643" fillId="0" fontId="4" numFmtId="396" xfId="0">
      <alignment vertical="center"/>
    </xf>
    <xf applyAlignment="true" applyBorder="false" applyFill="false" applyFont="true" applyNumberFormat="true" applyProtection="false" borderId="646" fillId="0" fontId="4" numFmtId="395" xfId="0">
      <alignment vertical="center"/>
    </xf>
    <xf applyAlignment="true" applyBorder="false" applyFill="false" applyFont="true" applyNumberFormat="true" applyProtection="false" borderId="643" fillId="0" fontId="4" numFmtId="397" xfId="0">
      <alignment vertical="center"/>
    </xf>
    <xf applyAlignment="true" applyBorder="false" applyFill="false" applyFont="true" applyNumberFormat="true" applyProtection="false" borderId="647" fillId="0" fontId="4" numFmtId="395" xfId="0">
      <alignment vertical="center"/>
    </xf>
    <xf applyAlignment="true" applyBorder="false" applyFill="true" applyFont="true" applyNumberFormat="true" applyProtection="false" borderId="643" fillId="209" fontId="4" numFmtId="395" xfId="0">
      <alignment horizontal="right" vertical="center"/>
    </xf>
    <xf applyAlignment="true" applyBorder="false" applyFill="true" applyFont="true" applyNumberFormat="true" applyProtection="false" borderId="643" fillId="210" fontId="4" numFmtId="395" xfId="0">
      <alignment vertical="center"/>
    </xf>
    <xf applyAlignment="true" applyBorder="false" applyFill="false" applyFont="true" applyNumberFormat="true" applyProtection="false" borderId="643" fillId="0" fontId="4" numFmtId="397" xfId="0">
      <alignment vertical="center"/>
    </xf>
    <xf applyAlignment="true" applyBorder="false" applyFill="true" applyFont="true" applyNumberFormat="false" applyProtection="false" borderId="643" fillId="210" fontId="4" numFmtId="0" xfId="0">
      <alignment horizontal="center" vertical="center"/>
    </xf>
    <xf applyAlignment="true" applyBorder="false" applyFill="true" applyFont="true" applyNumberFormat="true" applyProtection="false" borderId="643" fillId="209" fontId="4" numFmtId="398" xfId="0">
      <alignment vertical="center"/>
    </xf>
    <xf applyAlignment="true" applyBorder="false" applyFill="true" applyFont="true" applyNumberFormat="true" applyProtection="false" borderId="646" fillId="209" fontId="4" numFmtId="398" xfId="0">
      <alignment vertical="center"/>
    </xf>
    <xf applyAlignment="true" applyBorder="false" applyFill="true" applyFont="true" applyNumberFormat="true" applyProtection="false" borderId="646" fillId="209" fontId="4" numFmtId="399" xfId="0">
      <alignment vertical="center"/>
    </xf>
    <xf applyAlignment="true" applyBorder="false" applyFill="false" applyFont="true" applyNumberFormat="true" applyProtection="false" borderId="643" fillId="0" fontId="4" numFmtId="399" xfId="0">
      <alignment vertical="center"/>
    </xf>
    <xf applyAlignment="true" applyBorder="false" applyFill="false" applyFont="true" applyNumberFormat="true" applyProtection="false" borderId="643" fillId="0" fontId="4" numFmtId="400" xfId="0">
      <alignment vertical="center"/>
    </xf>
    <xf applyAlignment="true" applyBorder="false" applyFill="false" applyFont="true" applyNumberFormat="false" applyProtection="false" borderId="643" fillId="0" fontId="4" numFmtId="0" xfId="0">
      <alignment vertical="center"/>
    </xf>
    <xf applyAlignment="true" applyBorder="false" applyFill="false" applyFont="true" applyNumberFormat="false" applyProtection="false" borderId="643" fillId="0" fontId="4" numFmtId="0" xfId="0">
      <alignment horizontal="right" vertical="center"/>
    </xf>
    <xf applyAlignment="true" applyBorder="false" applyFill="true" applyFont="true" applyNumberFormat="true" applyProtection="false" borderId="643" fillId="211" fontId="4" numFmtId="395" xfId="0">
      <alignment vertical="center"/>
    </xf>
    <xf applyAlignment="true" applyBorder="false" applyFill="true" applyFont="true" applyNumberFormat="false" applyProtection="false" borderId="643" fillId="211" fontId="4" numFmtId="0" xfId="0">
      <alignment horizontal="center" vertical="center"/>
    </xf>
    <xf applyAlignment="true" applyBorder="false" applyFill="false" applyFont="true" applyNumberFormat="false" applyProtection="false" borderId="643" fillId="0" fontId="4" numFmtId="0" xfId="0">
      <alignment vertical="center"/>
    </xf>
    <xf applyAlignment="true" applyBorder="false" applyFill="true" applyFont="true" applyNumberFormat="true" applyProtection="false" borderId="643" fillId="212" fontId="4" numFmtId="395" xfId="0">
      <alignment vertical="center"/>
    </xf>
    <xf applyAlignment="true" applyBorder="false" applyFill="true" applyFont="true" applyNumberFormat="false" applyProtection="false" borderId="643" fillId="212" fontId="4" numFmtId="0" xfId="0">
      <alignment horizontal="center" vertical="center"/>
    </xf>
    <xf applyAlignment="true" applyBorder="false" applyFill="false" applyFont="true" applyNumberFormat="false" applyProtection="false" borderId="647" fillId="0" fontId="4" numFmtId="0" xfId="0">
      <alignment vertical="center"/>
    </xf>
    <xf applyAlignment="true" applyBorder="false" applyFill="false" applyFont="true" applyNumberFormat="true" applyProtection="false" borderId="648" fillId="0" fontId="4" numFmtId="399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39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643" fillId="213" fontId="5" numFmtId="0" xfId="0">
      <alignment horizontal="center" vertical="center"/>
    </xf>
    <xf applyAlignment="true" applyBorder="false" applyFill="true" applyFont="true" applyNumberFormat="true" applyProtection="false" borderId="643" fillId="213" fontId="5" numFmtId="398" xfId="0">
      <alignment horizontal="right" vertical="center"/>
    </xf>
    <xf applyAlignment="true" applyBorder="false" applyFill="true" applyFont="true" applyNumberFormat="true" applyProtection="false" borderId="0" fillId="209" fontId="4" numFmtId="401" xfId="0">
      <alignment vertical="center"/>
    </xf>
    <xf applyAlignment="true" applyBorder="false" applyFill="false" applyFont="true" applyNumberFormat="true" applyProtection="false" borderId="0" fillId="0" fontId="4" numFmtId="40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643" fillId="213" fontId="4" numFmtId="0" xfId="0">
      <alignment horizontal="center" vertical="center"/>
    </xf>
    <xf applyAlignment="true" applyBorder="false" applyFill="true" applyFont="true" applyNumberFormat="true" applyProtection="false" borderId="643" fillId="213" fontId="4" numFmtId="402" xfId="0">
      <alignment horizontal="right" vertical="center"/>
    </xf>
    <xf applyAlignment="true" applyBorder="false" applyFill="true" applyFont="true" applyNumberFormat="true" applyProtection="false" borderId="643" fillId="213" fontId="4" numFmtId="398" xfId="0">
      <alignment horizontal="right" vertical="center"/>
    </xf>
    <xf applyAlignment="true" applyBorder="false" applyFill="true" applyFont="true" applyNumberFormat="true" applyProtection="false" borderId="0" fillId="209" fontId="4" numFmtId="398" xfId="0">
      <alignment vertical="center"/>
    </xf>
    <xf applyAlignment="true" applyBorder="false" applyFill="true" applyFont="true" applyNumberFormat="true" applyProtection="false" borderId="643" fillId="213" fontId="4" numFmtId="401" xfId="0">
      <alignment horizontal="right" vertical="center"/>
    </xf>
    <xf applyAlignment="true" applyBorder="false" applyFill="false" applyFont="true" applyNumberFormat="true" applyProtection="false" borderId="0" fillId="0" fontId="4" numFmtId="398" xfId="0">
      <alignment horizontal="right" vertical="center"/>
    </xf>
    <xf applyAlignment="true" applyBorder="false" applyFill="true" applyFont="true" applyNumberFormat="false" applyProtection="false" borderId="643" fillId="208" fontId="6" numFmtId="0" xfId="0">
      <alignment horizontal="center" vertical="center"/>
    </xf>
    <xf applyAlignment="true" applyBorder="false" applyFill="true" applyFont="true" applyNumberFormat="true" applyProtection="false" borderId="643" fillId="208" fontId="6" numFmtId="394" xfId="0">
      <alignment horizontal="center" vertical="center"/>
    </xf>
    <xf applyAlignment="true" applyBorder="false" applyFill="true" applyFont="true" applyNumberFormat="true" applyProtection="false" borderId="643" fillId="208" fontId="6" numFmtId="395" xfId="0">
      <alignment horizontal="center" vertical="center" wrapText="true"/>
    </xf>
    <xf applyAlignment="true" applyBorder="false" applyFill="true" applyFont="true" applyNumberFormat="false" applyProtection="false" borderId="0" fillId="208" fontId="6" numFmtId="0" xfId="0">
      <alignment horizontal="center" vertical="center"/>
    </xf>
    <xf applyAlignment="true" applyBorder="false" applyFill="true" applyFont="true" applyNumberFormat="true" applyProtection="false" borderId="647" fillId="208" fontId="6" numFmtId="395" xfId="0">
      <alignment horizontal="center" vertical="center"/>
    </xf>
    <xf applyAlignment="true" applyBorder="false" applyFill="true" applyFont="true" applyNumberFormat="true" applyProtection="false" borderId="643" fillId="208" fontId="6" numFmtId="398" xfId="0">
      <alignment horizontal="center" vertical="center" wrapText="true"/>
    </xf>
    <xf applyAlignment="true" applyBorder="false" applyFill="true" applyFont="true" applyNumberFormat="false" applyProtection="false" borderId="648" fillId="208" fontId="6" numFmtId="0" xfId="0">
      <alignment horizontal="center" vertical="center"/>
    </xf>
    <xf applyAlignment="true" applyBorder="false" applyFill="true" applyFont="true" applyNumberFormat="true" applyProtection="false" borderId="648" fillId="208" fontId="6" numFmtId="394" xfId="0">
      <alignment horizontal="center" vertical="center"/>
    </xf>
    <xf applyAlignment="true" applyBorder="false" applyFill="true" applyFont="true" applyNumberFormat="true" applyProtection="false" borderId="648" fillId="208" fontId="6" numFmtId="395" xfId="0">
      <alignment horizontal="center" vertical="center" wrapText="true"/>
    </xf>
    <xf applyAlignment="true" applyBorder="false" applyFill="true" applyFont="true" applyNumberFormat="true" applyProtection="false" borderId="648" fillId="208" fontId="2" numFmtId="395" xfId="0">
      <alignment horizontal="center" vertical="center" wrapText="true"/>
    </xf>
    <xf applyAlignment="true" applyBorder="false" applyFill="false" applyFont="true" applyNumberFormat="false" applyProtection="false" borderId="646" fillId="0" fontId="4" numFmtId="0" xfId="0">
      <alignment horizontal="center" vertical="center"/>
    </xf>
    <xf applyAlignment="true" applyBorder="false" applyFill="false" applyFont="true" applyNumberFormat="false" applyProtection="false" borderId="649" fillId="0" fontId="4" numFmtId="0" xfId="0">
      <alignment vertical="center"/>
    </xf>
    <xf applyAlignment="true" applyBorder="false" applyFill="false" applyFont="true" applyNumberFormat="false" applyProtection="false" borderId="647" fillId="0" fontId="4" numFmtId="0" xfId="0">
      <alignment vertical="center"/>
    </xf>
    <xf applyAlignment="true" applyBorder="false" applyFill="false" applyFont="true" applyNumberFormat="false" applyProtection="false" borderId="646" fillId="0" fontId="4" numFmtId="0" xfId="0">
      <alignment horizontal="right" vertical="center"/>
    </xf>
    <xf applyAlignment="true" applyBorder="false" applyFill="false" applyFont="true" applyNumberFormat="true" applyProtection="false" borderId="649" fillId="0" fontId="7" numFmtId="397" xfId="0">
      <alignment horizontal="center" vertical="center"/>
    </xf>
    <xf applyAlignment="true" applyBorder="false" applyFill="false" applyFont="true" applyNumberFormat="true" applyProtection="false" borderId="649" fillId="0" fontId="4" numFmtId="395" xfId="0">
      <alignment vertical="center"/>
    </xf>
    <xf applyAlignment="true" applyBorder="false" applyFill="false" applyFont="true" applyNumberFormat="true" applyProtection="false" borderId="649" fillId="0" fontId="4" numFmtId="397" xfId="0">
      <alignment vertical="center"/>
    </xf>
    <xf applyAlignment="true" applyBorder="false" applyFill="false" applyFont="true" applyNumberFormat="true" applyProtection="false" borderId="643" fillId="0" fontId="4" numFmtId="398" xfId="0">
      <alignment vertical="center"/>
    </xf>
    <xf applyAlignment="true" applyBorder="false" applyFill="false" applyFont="true" applyNumberFormat="true" applyProtection="false" borderId="650" fillId="0" fontId="4" numFmtId="397" xfId="0">
      <alignment vertical="center" wrapText="true"/>
    </xf>
    <xf applyAlignment="true" applyBorder="false" applyFill="false" applyFont="true" applyNumberFormat="true" applyProtection="false" borderId="643" fillId="0" fontId="4" numFmtId="395" xfId="0">
      <alignment horizontal="right" vertical="center"/>
    </xf>
    <xf applyAlignment="true" applyBorder="false" applyFill="true" applyFont="true" applyNumberFormat="true" applyProtection="false" borderId="643" fillId="209" fontId="4" numFmtId="398" xfId="0">
      <alignment horizontal="right" vertical="center"/>
    </xf>
    <xf applyAlignment="true" applyBorder="false" applyFill="true" applyFont="true" applyNumberFormat="true" applyProtection="false" borderId="646" fillId="209" fontId="4" numFmtId="398" xfId="0">
      <alignment horizontal="right" vertical="center"/>
    </xf>
    <xf applyAlignment="true" applyBorder="false" applyFill="false" applyFont="true" applyNumberFormat="true" applyProtection="false" borderId="649" fillId="0" fontId="4" numFmtId="400" xfId="0">
      <alignment vertical="center"/>
    </xf>
    <xf applyAlignment="true" applyBorder="false" applyFill="false" applyFont="true" applyNumberFormat="true" applyProtection="false" borderId="647" fillId="0" fontId="4" numFmtId="400" xfId="0">
      <alignment vertical="center"/>
    </xf>
    <xf applyAlignment="true" applyBorder="false" applyFill="false" applyFont="true" applyNumberFormat="false" applyProtection="false" borderId="649" fillId="0" fontId="4" numFmtId="0" xfId="0">
      <alignment vertical="center"/>
    </xf>
    <xf applyAlignment="true" applyBorder="false" applyFill="false" applyFont="true" applyNumberFormat="true" applyProtection="false" borderId="649" fillId="0" fontId="4" numFmtId="400" xfId="0">
      <alignment vertical="center"/>
    </xf>
    <xf applyAlignment="true" applyBorder="false" applyFill="false" applyFont="true" applyNumberFormat="true" applyProtection="false" borderId="643" fillId="0" fontId="4" numFmtId="399" xfId="0">
      <alignment vertical="center"/>
    </xf>
    <xf applyAlignment="true" applyBorder="false" applyFill="true" applyFont="true" applyNumberFormat="true" applyProtection="false" borderId="650" fillId="214" fontId="4" numFmtId="397" xfId="0">
      <alignment vertical="center" wrapText="true"/>
    </xf>
    <xf applyAlignment="true" applyBorder="false" applyFill="false" applyFont="true" applyNumberFormat="false" applyProtection="false" borderId="647" fillId="0" fontId="4" numFmtId="0" xfId="0">
      <alignment vertical="center"/>
    </xf>
    <xf applyAlignment="true" applyBorder="false" applyFill="false" applyFont="true" applyNumberFormat="false" applyProtection="false" borderId="648" fillId="0" fontId="4" numFmtId="0" xfId="0">
      <alignment horizontal="center" vertical="center"/>
    </xf>
    <xf applyAlignment="true" applyBorder="false" applyFill="false" applyFont="true" applyNumberFormat="false" applyProtection="false" borderId="643" fillId="0" fontId="4" numFmtId="0" xfId="0">
      <alignment horizontal="right" vertical="center"/>
    </xf>
    <xf applyAlignment="true" applyBorder="false" applyFill="false" applyFont="true" applyNumberFormat="false" applyProtection="false" borderId="651" fillId="0" fontId="4" numFmtId="0" xfId="0">
      <alignment horizontal="center" vertical="center"/>
    </xf>
    <xf applyAlignment="true" applyBorder="false" applyFill="false" applyFont="true" applyNumberFormat="true" applyProtection="false" borderId="643" fillId="0" fontId="4" numFmtId="395" xfId="0">
      <alignment vertical="center"/>
    </xf>
    <xf applyAlignment="true" applyBorder="false" applyFill="false" applyFont="true" applyNumberFormat="false" applyProtection="false" borderId="643" fillId="0" fontId="4" numFmtId="0" xfId="0">
      <alignment horizontal="center" vertical="center"/>
    </xf>
    <xf applyAlignment="true" applyBorder="false" applyFill="false" applyFont="true" applyNumberFormat="false" applyProtection="false" borderId="649" fillId="0" fontId="4" numFmtId="0" xfId="0">
      <alignment horizontal="center" vertical="center"/>
    </xf>
    <xf applyAlignment="true" applyBorder="false" applyFill="false" applyFont="true" applyNumberFormat="false" applyProtection="false" borderId="649" fillId="0" fontId="4" numFmtId="0" xfId="0">
      <alignment horizontal="center" vertical="center"/>
    </xf>
    <xf applyAlignment="true" applyBorder="false" applyFill="false" applyFont="true" applyNumberFormat="true" applyProtection="false" borderId="650" fillId="0" fontId="4" numFmtId="397" xfId="0">
      <alignment vertical="center" wrapText="true"/>
    </xf>
    <xf applyAlignment="true" applyBorder="false" applyFill="false" applyFont="true" applyNumberFormat="false" applyProtection="false" borderId="652" fillId="0" fontId="4" numFmtId="0" xfId="0">
      <alignment horizontal="center" vertical="center"/>
    </xf>
    <xf applyAlignment="true" applyBorder="false" applyFill="false" applyFont="true" applyNumberFormat="false" applyProtection="false" borderId="648" fillId="0" fontId="4" numFmtId="0" xfId="0">
      <alignment vertical="center"/>
    </xf>
    <xf applyAlignment="true" applyBorder="false" applyFill="false" applyFont="true" applyNumberFormat="false" applyProtection="false" borderId="653" fillId="0" fontId="4" numFmtId="0" xfId="0">
      <alignment horizontal="right" vertical="center"/>
    </xf>
    <xf applyAlignment="true" applyBorder="false" applyFill="false" applyFont="true" applyNumberFormat="false" applyProtection="false" borderId="654" fillId="0" fontId="4" numFmtId="0" xfId="0">
      <alignment horizontal="center" vertical="center"/>
    </xf>
    <xf applyAlignment="true" applyBorder="false" applyFill="false" applyFont="true" applyNumberFormat="false" applyProtection="false" borderId="651" fillId="0" fontId="4" numFmtId="0" xfId="0">
      <alignment vertical="center"/>
    </xf>
    <xf applyAlignment="true" applyBorder="false" applyFill="false" applyFont="true" applyNumberFormat="false" applyProtection="false" borderId="655" fillId="0" fontId="4" numFmtId="0" xfId="0">
      <alignment vertical="center"/>
    </xf>
    <xf applyAlignment="true" applyBorder="false" applyFill="false" applyFont="true" applyNumberFormat="false" applyProtection="false" borderId="648" fillId="0" fontId="4" numFmtId="0" xfId="0">
      <alignment vertical="center"/>
    </xf>
    <xf applyAlignment="true" applyBorder="false" applyFill="false" applyFont="true" applyNumberFormat="true" applyProtection="false" borderId="648" fillId="0" fontId="4" numFmtId="400" xfId="0">
      <alignment vertical="center"/>
    </xf>
    <xf applyAlignment="true" applyBorder="false" applyFill="false" applyFont="true" applyNumberFormat="false" applyProtection="false" borderId="646" fillId="0" fontId="4" numFmtId="0" xfId="0">
      <alignment vertical="center"/>
    </xf>
    <xf applyAlignment="true" applyBorder="false" applyFill="false" applyFont="true" applyNumberFormat="false" applyProtection="false" borderId="649" fillId="0" fontId="4" numFmtId="0" xfId="0">
      <alignment horizontal="center" vertical="center"/>
    </xf>
    <xf applyAlignment="true" applyBorder="false" applyFill="false" applyFont="true" applyNumberFormat="false" applyProtection="false" borderId="643" fillId="0" fontId="4" numFmtId="0" xfId="0">
      <alignment horizontal="right" vertical="center"/>
    </xf>
    <xf applyAlignment="true" applyBorder="false" applyFill="false" applyFont="true" applyNumberFormat="true" applyProtection="false" borderId="651" fillId="0" fontId="4" numFmtId="395" xfId="0">
      <alignment horizontal="right" vertical="center"/>
    </xf>
    <xf applyAlignment="true" applyBorder="false" applyFill="true" applyFont="true" applyNumberFormat="true" applyProtection="false" borderId="655" fillId="211" fontId="4" numFmtId="395" xfId="0">
      <alignment vertical="center"/>
    </xf>
    <xf applyAlignment="true" applyBorder="false" applyFill="true" applyFont="true" applyNumberFormat="true" applyProtection="false" borderId="655" fillId="212" fontId="4" numFmtId="395" xfId="0">
      <alignment vertical="center"/>
    </xf>
    <xf applyAlignment="true" applyBorder="false" applyFill="false" applyFont="true" applyNumberFormat="false" applyProtection="false" borderId="652" fillId="0" fontId="4" numFmtId="0" xfId="0">
      <alignment vertical="center"/>
    </xf>
    <xf applyAlignment="true" applyBorder="false" applyFill="false" applyFont="true" applyNumberFormat="false" applyProtection="false" borderId="648" fillId="0" fontId="4" numFmtId="0" xfId="0">
      <alignment horizontal="right" vertical="center"/>
    </xf>
    <xf applyAlignment="true" applyBorder="false" applyFill="false" applyFont="true" applyNumberFormat="true" applyProtection="false" borderId="648" fillId="0" fontId="4" numFmtId="395" xfId="0">
      <alignment horizontal="right" vertical="center"/>
    </xf>
    <xf applyAlignment="true" applyBorder="false" applyFill="false" applyFont="true" applyNumberFormat="true" applyProtection="false" borderId="655" fillId="0" fontId="4" numFmtId="395" xfId="0">
      <alignment vertical="center"/>
    </xf>
    <xf applyAlignment="true" applyBorder="false" applyFill="false" applyFont="true" applyNumberFormat="true" applyProtection="false" borderId="647" fillId="0" fontId="4" numFmtId="397" xfId="0">
      <alignment vertical="center"/>
    </xf>
    <xf applyAlignment="true" applyBorder="false" applyFill="false" applyFont="true" applyNumberFormat="false" applyProtection="false" borderId="648" fillId="0" fontId="4" numFmtId="0" xfId="0">
      <alignment horizontal="right" vertical="center"/>
    </xf>
    <xf applyAlignment="true" applyBorder="false" applyFill="false" applyFont="true" applyNumberFormat="false" applyProtection="false" borderId="656" fillId="0" fontId="4" numFmtId="0" xfId="0">
      <alignment horizontal="center" vertical="center" wrapText="true"/>
    </xf>
    <xf applyAlignment="true" applyBorder="false" applyFill="false" applyFont="true" applyNumberFormat="false" applyProtection="false" borderId="649" fillId="0" fontId="4" numFmtId="0" xfId="0">
      <alignment horizontal="center" vertical="center" wrapText="true"/>
    </xf>
    <xf applyAlignment="true" applyBorder="false" applyFill="false" applyFont="true" applyNumberFormat="false" applyProtection="false" borderId="656" fillId="0" fontId="4" numFmtId="0" xfId="0">
      <alignment vertical="center"/>
    </xf>
    <xf applyAlignment="true" applyBorder="false" applyFill="false" applyFont="true" applyNumberFormat="true" applyProtection="false" borderId="657" fillId="0" fontId="4" numFmtId="395" xfId="0">
      <alignment vertical="center"/>
    </xf>
    <xf applyAlignment="true" applyBorder="false" applyFill="false" applyFont="true" applyNumberFormat="false" applyProtection="false" borderId="649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400" xfId="0">
      <alignment vertical="center"/>
    </xf>
    <xf applyAlignment="true" applyBorder="false" applyFill="false" applyFont="true" applyNumberFormat="false" applyProtection="false" borderId="658" fillId="0" fontId="4" numFmtId="0" xfId="0">
      <alignment horizontal="center" vertical="center"/>
    </xf>
    <xf applyAlignment="true" applyBorder="false" applyFill="false" applyFont="true" applyNumberFormat="false" applyProtection="false" borderId="658" fillId="0" fontId="4" numFmtId="0" xfId="0">
      <alignment horizontal="center" vertical="center"/>
    </xf>
    <xf applyAlignment="true" applyBorder="false" applyFill="false" applyFont="true" applyNumberFormat="false" applyProtection="false" borderId="659" fillId="0" fontId="4" numFmtId="0" xfId="0">
      <alignment horizontal="center" vertical="center" wrapText="true"/>
    </xf>
    <xf applyAlignment="true" applyBorder="false" applyFill="false" applyFont="true" applyNumberFormat="false" applyProtection="false" borderId="658" fillId="0" fontId="11" numFmtId="0" xfId="0">
      <alignment horizontal="right" vertical="center" wrapText="true"/>
    </xf>
    <xf applyAlignment="true" applyBorder="false" applyFill="false" applyFont="true" applyNumberFormat="false" applyProtection="false" borderId="659" fillId="0" fontId="4" numFmtId="0" xfId="0">
      <alignment vertical="center"/>
    </xf>
    <xf applyAlignment="true" applyBorder="false" applyFill="false" applyFont="true" applyNumberFormat="true" applyProtection="false" borderId="649" fillId="0" fontId="7" numFmtId="398" xfId="0">
      <alignment horizontal="center" vertical="center"/>
    </xf>
    <xf applyAlignment="true" applyBorder="false" applyFill="false" applyFont="true" applyNumberFormat="true" applyProtection="false" borderId="660" fillId="0" fontId="4" numFmtId="395" xfId="0">
      <alignment vertical="center"/>
    </xf>
    <xf applyAlignment="true" applyBorder="false" applyFill="false" applyFont="true" applyNumberFormat="false" applyProtection="false" borderId="658" fillId="0" fontId="4" numFmtId="0" xfId="0">
      <alignment vertical="center"/>
    </xf>
    <xf applyAlignment="true" applyBorder="false" applyFill="false" applyFont="true" applyNumberFormat="false" applyProtection="false" borderId="658" fillId="0" fontId="4" numFmtId="0" xfId="0">
      <alignment horizontal="right" vertical="center"/>
    </xf>
    <xf applyAlignment="true" applyBorder="false" applyFill="false" applyFont="true" applyNumberFormat="true" applyProtection="false" borderId="648" fillId="0" fontId="4" numFmtId="397" xfId="0">
      <alignment vertical="center"/>
    </xf>
    <xf applyAlignment="true" applyBorder="false" applyFill="false" applyFont="true" applyNumberFormat="false" applyProtection="false" borderId="656" fillId="0" fontId="4" numFmtId="0" xfId="0">
      <alignment horizontal="center" vertical="center"/>
    </xf>
    <xf applyAlignment="true" applyBorder="false" applyFill="false" applyFont="true" applyNumberFormat="false" applyProtection="false" borderId="661" fillId="0" fontId="4" numFmtId="0" xfId="0">
      <alignment horizontal="center" vertical="center"/>
    </xf>
    <xf applyAlignment="true" applyBorder="false" applyFill="false" applyFont="true" applyNumberFormat="false" applyProtection="false" borderId="658" fillId="0" fontId="4" numFmtId="0" xfId="0">
      <alignment horizontal="center" vertical="center"/>
    </xf>
    <xf applyAlignment="true" applyBorder="false" applyFill="false" applyFont="true" applyNumberFormat="false" applyProtection="false" borderId="656" fillId="0" fontId="4" numFmtId="0" xfId="0">
      <alignment horizontal="center" vertical="center"/>
    </xf>
    <xf applyAlignment="true" applyBorder="false" applyFill="false" applyFont="true" applyNumberFormat="false" applyProtection="false" borderId="649" fillId="0" fontId="4" numFmtId="0" xfId="0">
      <alignment horizontal="center" vertical="center"/>
    </xf>
    <xf applyAlignment="true" applyBorder="false" applyFill="false" applyFont="true" applyNumberFormat="false" applyProtection="false" borderId="661" fillId="0" fontId="4" numFmtId="0" xfId="0">
      <alignment horizontal="center" vertical="center"/>
    </xf>
    <xf applyAlignment="true" applyBorder="false" applyFill="true" applyFont="true" applyNumberFormat="false" applyProtection="false" borderId="648" fillId="212" fontId="4" numFmtId="0" xfId="0">
      <alignment horizontal="center" vertical="center"/>
    </xf>
    <xf applyAlignment="true" applyBorder="false" applyFill="true" applyFont="true" applyNumberFormat="true" applyProtection="false" borderId="648" fillId="209" fontId="4" numFmtId="398" xfId="0">
      <alignment horizontal="right" vertical="center"/>
    </xf>
    <xf applyAlignment="true" applyBorder="false" applyFill="true" applyFont="true" applyNumberFormat="true" applyProtection="false" borderId="652" fillId="209" fontId="4" numFmtId="398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397" xfId="0">
      <alignment horizontal="center" vertical="bottom"/>
    </xf>
    <xf applyAlignment="true" applyBorder="false" applyFill="false" applyFont="true" applyNumberFormat="true" applyProtection="false" borderId="0" fillId="0" fontId="4" numFmtId="395" xfId="0">
      <alignment vertical="center"/>
    </xf>
    <xf applyAlignment="true" applyBorder="false" applyFill="false" applyFont="true" applyNumberFormat="true" applyProtection="false" borderId="0" fillId="0" fontId="4" numFmtId="395" xfId="0">
      <alignment vertical="center"/>
    </xf>
    <xf applyAlignment="true" applyBorder="false" applyFill="false" applyFont="true" applyNumberFormat="true" applyProtection="false" borderId="0" fillId="0" fontId="4" numFmtId="397" xfId="0">
      <alignment vertical="center"/>
    </xf>
    <xf applyAlignment="true" applyBorder="false" applyFill="true" applyFont="true" applyNumberFormat="false" applyProtection="false" borderId="649" fillId="213" fontId="5" numFmtId="0" xfId="0">
      <alignment horizontal="center" vertical="center"/>
    </xf>
    <xf applyAlignment="true" applyBorder="false" applyFill="true" applyFont="true" applyNumberFormat="true" applyProtection="false" borderId="649" fillId="213" fontId="4" numFmtId="402" xfId="0">
      <alignment vertical="center"/>
    </xf>
    <xf applyAlignment="true" applyBorder="false" applyFill="true" applyFont="true" applyNumberFormat="true" applyProtection="false" borderId="649" fillId="213" fontId="4" numFmtId="398" xfId="0">
      <alignment vertical="center"/>
    </xf>
    <xf applyAlignment="true" applyBorder="false" applyFill="true" applyFont="true" applyNumberFormat="false" applyProtection="false" borderId="649" fillId="213" fontId="4" numFmtId="0" xfId="0">
      <alignment horizontal="center" vertical="center"/>
    </xf>
    <xf applyAlignment="true" applyBorder="false" applyFill="true" applyFont="true" applyNumberFormat="false" applyProtection="false" borderId="0" fillId="215" fontId="6" numFmtId="0" xfId="0">
      <alignment horizontal="center" vertical="center"/>
    </xf>
    <xf applyAlignment="true" applyBorder="false" applyFill="true" applyFont="true" applyNumberFormat="false" applyProtection="false" borderId="643" fillId="215" fontId="6" numFmtId="0" xfId="0">
      <alignment horizontal="center" vertical="center"/>
    </xf>
    <xf applyAlignment="true" applyBorder="false" applyFill="true" applyFont="true" applyNumberFormat="false" applyProtection="false" borderId="646" fillId="215" fontId="6" numFmtId="0" xfId="0">
      <alignment horizontal="center" vertical="center"/>
    </xf>
    <xf applyAlignment="true" applyBorder="false" applyFill="true" applyFont="true" applyNumberFormat="false" applyProtection="false" borderId="649" fillId="215" fontId="6" numFmtId="0" xfId="0">
      <alignment vertical="center"/>
    </xf>
    <xf applyAlignment="true" applyBorder="false" applyFill="true" applyFont="true" applyNumberFormat="true" applyProtection="false" borderId="649" fillId="213" fontId="4" numFmtId="402" xfId="0">
      <alignment horizontal="right" vertical="center"/>
    </xf>
    <xf applyAlignment="true" applyBorder="false" applyFill="true" applyFont="true" applyNumberFormat="true" applyProtection="false" borderId="649" fillId="213" fontId="4" numFmtId="398" xfId="0">
      <alignment horizontal="right" vertical="center"/>
    </xf>
    <xf applyAlignment="true" applyBorder="false" applyFill="true" applyFont="true" applyNumberFormat="false" applyProtection="false" borderId="648" fillId="215" fontId="6" numFmtId="0" xfId="0">
      <alignment horizontal="center" vertical="center"/>
    </xf>
    <xf applyAlignment="true" applyBorder="false" applyFill="true" applyFont="true" applyNumberFormat="false" applyProtection="false" borderId="649" fillId="215" fontId="6" numFmtId="0" xfId="0">
      <alignment vertical="center"/>
    </xf>
    <xf applyAlignment="true" applyBorder="false" applyFill="true" applyFont="true" applyNumberFormat="true" applyProtection="false" borderId="649" fillId="216" fontId="4" numFmtId="402" xfId="0">
      <alignment vertical="center"/>
    </xf>
    <xf applyAlignment="true" applyBorder="false" applyFill="true" applyFont="true" applyNumberFormat="true" applyProtection="false" borderId="649" fillId="216" fontId="4" numFmtId="398" xfId="0">
      <alignment vertical="center"/>
    </xf>
    <xf applyAlignment="true" applyBorder="false" applyFill="false" applyFont="true" applyNumberFormat="false" applyProtection="false" borderId="647" fillId="0" fontId="4" numFmtId="0" xfId="0">
      <alignment horizontal="center" vertical="center"/>
    </xf>
    <xf applyAlignment="true" applyBorder="false" applyFill="false" applyFont="true" applyNumberFormat="false" applyProtection="false" borderId="643" fillId="0" fontId="4" numFmtId="0" xfId="0">
      <alignment horizontal="center" vertical="center"/>
    </xf>
    <xf applyAlignment="true" applyBorder="false" applyFill="false" applyFont="true" applyNumberFormat="false" applyProtection="false" borderId="649" fillId="0" fontId="4" numFmtId="0" xfId="0">
      <alignment vertical="center" wrapText="true"/>
    </xf>
    <xf applyAlignment="true" applyBorder="false" applyFill="false" applyFont="true" applyNumberFormat="false" applyProtection="false" borderId="655" fillId="0" fontId="4" numFmtId="0" xfId="0">
      <alignment horizontal="center" vertical="center"/>
    </xf>
    <xf applyAlignment="true" applyBorder="false" applyFill="false" applyFont="true" applyNumberFormat="false" applyProtection="false" borderId="648" fillId="0" fontId="4" numFmtId="0" xfId="0">
      <alignment horizontal="center" vertical="center"/>
    </xf>
    <xf applyAlignment="true" applyBorder="false" applyFill="false" applyFont="true" applyNumberFormat="false" applyProtection="false" borderId="656" fillId="0" fontId="4" numFmtId="0" xfId="0">
      <alignment horizontal="center" vertical="center"/>
    </xf>
    <xf applyAlignment="true" applyBorder="false" applyFill="true" applyFont="true" applyNumberFormat="true" applyProtection="false" borderId="646" fillId="208" fontId="6" numFmtId="398" xfId="0">
      <alignment horizontal="center" vertical="center" wrapText="true"/>
    </xf>
    <xf applyAlignment="true" applyBorder="false" applyFill="true" applyFont="true" applyNumberFormat="true" applyProtection="false" borderId="649" fillId="208" fontId="6" numFmtId="398" xfId="0">
      <alignment horizontal="center" vertical="center" wrapText="true"/>
    </xf>
    <xf applyAlignment="true" applyBorder="false" applyFill="true" applyFont="true" applyNumberFormat="false" applyProtection="false" borderId="648" fillId="208" fontId="6" numFmtId="0" xfId="0">
      <alignment horizontal="center" vertical="center" wrapText="true"/>
    </xf>
    <xf applyAlignment="true" applyBorder="false" applyFill="false" applyFont="true" applyNumberFormat="false" applyProtection="false" borderId="662" fillId="0" fontId="4" numFmtId="0" xfId="0">
      <alignment horizontal="center" vertical="bottom"/>
    </xf>
    <xf applyAlignment="true" applyBorder="false" applyFill="false" applyFont="true" applyNumberFormat="false" applyProtection="false" borderId="649" fillId="0" fontId="4" numFmtId="0" xfId="0">
      <alignment horizontal="center" vertical="bottom"/>
    </xf>
    <xf applyAlignment="true" applyBorder="false" applyFill="false" applyFont="true" applyNumberFormat="false" applyProtection="false" borderId="657" fillId="0" fontId="4" numFmtId="0" xfId="0">
      <alignment horizontal="right" vertical="center"/>
    </xf>
    <xf applyAlignment="true" applyBorder="false" applyFill="false" applyFont="true" applyNumberFormat="false" applyProtection="false" borderId="649" fillId="0" fontId="4" numFmtId="0" xfId="0">
      <alignment horizontal="right" vertical="center"/>
    </xf>
    <xf applyAlignment="true" applyBorder="false" applyFill="false" applyFont="true" applyNumberFormat="false" applyProtection="false" borderId="663" fillId="0" fontId="4" numFmtId="0" xfId="0">
      <alignment horizontal="right" vertical="center"/>
    </xf>
    <xf applyAlignment="true" applyBorder="false" applyFill="false" applyFont="true" applyNumberFormat="false" applyProtection="false" borderId="645" fillId="0" fontId="7" numFmtId="0" xfId="0">
      <alignment horizontal="center" vertical="center"/>
    </xf>
    <xf applyAlignment="true" applyBorder="false" applyFill="false" applyFont="true" applyNumberFormat="true" applyProtection="false" borderId="647" fillId="0" fontId="4" numFmtId="395" xfId="0">
      <alignment vertical="center"/>
    </xf>
    <xf applyAlignment="true" applyBorder="false" applyFill="false" applyFont="true" applyNumberFormat="true" applyProtection="false" borderId="643" fillId="0" fontId="4" numFmtId="403" xfId="0">
      <alignment vertical="center"/>
    </xf>
    <xf applyAlignment="true" applyBorder="false" applyFill="true" applyFont="true" applyNumberFormat="true" applyProtection="false" borderId="643" fillId="217" fontId="4" numFmtId="395" xfId="0">
      <alignment vertical="center"/>
    </xf>
    <xf applyAlignment="true" applyBorder="false" applyFill="true" applyFont="true" applyNumberFormat="false" applyProtection="false" borderId="643" fillId="217" fontId="4" numFmtId="0" xfId="0">
      <alignment horizontal="center" vertical="center"/>
    </xf>
    <xf applyAlignment="true" applyBorder="false" applyFill="true" applyFont="true" applyNumberFormat="true" applyProtection="false" borderId="649" fillId="209" fontId="4" numFmtId="398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643" fillId="0" fontId="4" numFmtId="397" xfId="0">
      <alignment vertical="center"/>
    </xf>
    <xf applyAlignment="true" applyBorder="false" applyFill="false" applyFont="true" applyNumberFormat="false" applyProtection="false" borderId="646" fillId="0" fontId="4" numFmtId="0" xfId="0">
      <alignment horizontal="center" vertical="center"/>
    </xf>
    <xf applyAlignment="true" applyBorder="false" applyFill="true" applyFont="true" applyNumberFormat="false" applyProtection="false" borderId="0" fillId="214" fontId="4" numFmtId="0" xfId="0">
      <alignment horizontal="center" vertical="center" wrapText="true"/>
    </xf>
    <xf applyAlignment="true" applyBorder="false" applyFill="true" applyFont="true" applyNumberFormat="false" applyProtection="false" borderId="649" fillId="214" fontId="4" numFmtId="0" xfId="0">
      <alignment horizontal="center" vertical="center" wrapText="true"/>
    </xf>
    <xf applyAlignment="true" applyBorder="false" applyFill="false" applyFont="true" applyNumberFormat="false" applyProtection="false" borderId="663" fillId="0" fontId="4" numFmtId="0" xfId="0">
      <alignment vertical="center"/>
    </xf>
    <xf applyAlignment="true" applyBorder="false" applyFill="false" applyFont="true" applyNumberFormat="false" applyProtection="false" borderId="649" fillId="0" fontId="7" numFmtId="0" xfId="0">
      <alignment vertical="center"/>
    </xf>
    <xf applyAlignment="true" applyBorder="false" applyFill="false" applyFont="true" applyNumberFormat="false" applyProtection="false" borderId="662" fillId="0" fontId="4" numFmtId="0" xfId="0">
      <alignment horizontal="center" vertical="center" wrapText="true"/>
    </xf>
    <xf applyAlignment="true" applyBorder="false" applyFill="false" applyFont="true" applyNumberFormat="false" applyProtection="false" borderId="657" fillId="0" fontId="4" numFmtId="0" xfId="0">
      <alignment horizontal="right" vertical="center"/>
    </xf>
    <xf applyAlignment="true" applyBorder="false" applyFill="false" applyFont="true" applyNumberFormat="false" applyProtection="false" borderId="649" fillId="0" fontId="4" numFmtId="0" xfId="0">
      <alignment horizontal="right" vertical="center"/>
    </xf>
    <xf applyAlignment="true" applyBorder="false" applyFill="false" applyFont="true" applyNumberFormat="true" applyProtection="false" borderId="643" fillId="0" fontId="4" numFmtId="394" xfId="0">
      <alignment vertical="center"/>
    </xf>
    <xf applyAlignment="true" applyBorder="false" applyFill="false" applyFont="true" applyNumberFormat="false" applyProtection="false" borderId="653" fillId="0" fontId="4" numFmtId="0" xfId="0">
      <alignment vertical="center"/>
    </xf>
    <xf applyAlignment="true" applyBorder="false" applyFill="false" applyFont="true" applyNumberFormat="false" applyProtection="false" borderId="664" fillId="0" fontId="7" numFmtId="0" xfId="0">
      <alignment horizontal="center" vertical="center"/>
    </xf>
    <xf applyAlignment="true" applyBorder="false" applyFill="false" applyFont="true" applyNumberFormat="false" applyProtection="false" borderId="656" fillId="0" fontId="4" numFmtId="0" xfId="0">
      <alignment horizontal="center" vertical="center"/>
    </xf>
    <xf applyAlignment="true" applyBorder="false" applyFill="false" applyFont="true" applyNumberFormat="false" applyProtection="false" borderId="656" fillId="0" fontId="4" numFmtId="0" xfId="0">
      <alignment horizontal="right" vertical="center"/>
    </xf>
    <xf applyAlignment="true" applyBorder="false" applyFill="false" applyFont="true" applyNumberFormat="true" applyProtection="false" borderId="649" fillId="0" fontId="11" numFmtId="399" xfId="0">
      <alignment horizontal="center" vertical="center" wrapText="true"/>
    </xf>
    <xf applyAlignment="true" applyBorder="false" applyFill="false" applyFont="true" applyNumberFormat="true" applyProtection="false" borderId="649" fillId="0" fontId="4" numFmtId="397" xfId="0">
      <alignment vertical="center"/>
    </xf>
    <xf applyAlignment="true" applyBorder="false" applyFill="false" applyFont="true" applyNumberFormat="true" applyProtection="false" borderId="649" fillId="0" fontId="4" numFmtId="395" xfId="0">
      <alignment vertical="center"/>
    </xf>
    <xf applyAlignment="true" applyBorder="false" applyFill="false" applyFont="true" applyNumberFormat="true" applyProtection="false" borderId="656" fillId="0" fontId="4" numFmtId="395" xfId="0">
      <alignment horizontal="right" vertical="center"/>
    </xf>
    <xf applyAlignment="true" applyBorder="false" applyFill="true" applyFont="true" applyNumberFormat="true" applyProtection="false" borderId="649" fillId="211" fontId="4" numFmtId="395" xfId="0">
      <alignment vertical="center"/>
    </xf>
    <xf applyAlignment="true" applyBorder="false" applyFill="false" applyFont="true" applyNumberFormat="true" applyProtection="false" borderId="649" fillId="0" fontId="4" numFmtId="397" xfId="0">
      <alignment vertical="center"/>
    </xf>
    <xf applyAlignment="true" applyBorder="false" applyFill="true" applyFont="true" applyNumberFormat="false" applyProtection="false" borderId="658" fillId="211" fontId="4" numFmtId="0" xfId="0">
      <alignment horizontal="center" vertical="center"/>
    </xf>
    <xf applyAlignment="true" applyBorder="false" applyFill="true" applyFont="true" applyNumberFormat="true" applyProtection="false" borderId="658" fillId="209" fontId="4" numFmtId="398" xfId="0">
      <alignment vertical="center"/>
    </xf>
    <xf applyAlignment="true" applyBorder="false" applyFill="false" applyFont="true" applyNumberFormat="false" applyProtection="false" borderId="665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666" fillId="218" fontId="2" numFmtId="0" xfId="0">
      <alignment horizontal="center" vertical="center"/>
    </xf>
    <xf applyAlignment="true" applyBorder="false" applyFill="true" applyFont="true" applyNumberFormat="false" applyProtection="false" borderId="666" fillId="218" fontId="2" numFmtId="0" xfId="0">
      <alignment horizontal="center" vertical="center"/>
    </xf>
    <xf applyAlignment="true" applyBorder="false" applyFill="true" applyFont="true" applyNumberFormat="false" applyProtection="false" borderId="666" fillId="218" fontId="2" numFmtId="0" xfId="0">
      <alignment horizontal="center" vertical="center" wrapText="true"/>
    </xf>
    <xf applyAlignment="true" applyBorder="false" applyFill="true" applyFont="true" applyNumberFormat="true" applyProtection="false" borderId="666" fillId="218" fontId="2" numFmtId="404" xfId="0">
      <alignment horizontal="center" vertical="center"/>
    </xf>
    <xf applyAlignment="true" applyBorder="false" applyFill="true" applyFont="true" applyNumberFormat="true" applyProtection="false" borderId="666" fillId="218" fontId="2" numFmtId="405" xfId="0">
      <alignment horizontal="center" vertical="center" wrapText="true"/>
    </xf>
    <xf applyAlignment="true" applyBorder="false" applyFill="true" applyFont="true" applyNumberFormat="false" applyProtection="false" borderId="666" fillId="218" fontId="6" numFmtId="0" xfId="0">
      <alignment horizontal="center" vertical="center"/>
    </xf>
    <xf applyAlignment="true" applyBorder="false" applyFill="true" applyFont="true" applyNumberFormat="false" applyProtection="false" borderId="667" fillId="218" fontId="6" numFmtId="0" xfId="0">
      <alignment horizontal="center" vertical="center"/>
    </xf>
    <xf applyAlignment="true" applyBorder="false" applyFill="true" applyFont="true" applyNumberFormat="true" applyProtection="false" borderId="666" fillId="218" fontId="2" numFmtId="405" xfId="0">
      <alignment horizontal="center" vertical="center"/>
    </xf>
    <xf applyAlignment="true" applyBorder="false" applyFill="true" applyFont="true" applyNumberFormat="false" applyProtection="false" borderId="666" fillId="218" fontId="6" numFmtId="0" xfId="0">
      <alignment horizontal="center" vertical="center" wrapText="true"/>
    </xf>
    <xf applyAlignment="true" applyBorder="false" applyFill="false" applyFont="true" applyNumberFormat="false" applyProtection="false" borderId="666" fillId="0" fontId="4" numFmtId="0" xfId="0">
      <alignment horizontal="center" vertical="center"/>
    </xf>
    <xf applyAlignment="true" applyBorder="false" applyFill="false" applyFont="true" applyNumberFormat="false" applyProtection="false" borderId="668" fillId="0" fontId="4" numFmtId="0" xfId="0">
      <alignment horizontal="center" vertical="bottom"/>
    </xf>
    <xf applyAlignment="true" applyBorder="false" applyFill="false" applyFont="true" applyNumberFormat="false" applyProtection="false" borderId="668" fillId="0" fontId="4" numFmtId="0" xfId="0">
      <alignment horizontal="center" vertical="bottom"/>
    </xf>
    <xf applyAlignment="true" applyBorder="false" applyFill="false" applyFont="true" applyNumberFormat="false" applyProtection="false" borderId="668" fillId="0" fontId="4" numFmtId="0" xfId="0">
      <alignment horizontal="center" vertical="bottom"/>
    </xf>
    <xf applyAlignment="true" applyBorder="false" applyFill="false" applyFont="true" applyNumberFormat="false" applyProtection="false" borderId="666" fillId="0" fontId="4" numFmtId="0" xfId="0">
      <alignment vertical="center"/>
    </xf>
    <xf applyAlignment="true" applyBorder="false" applyFill="false" applyFont="true" applyNumberFormat="true" applyProtection="false" borderId="666" fillId="0" fontId="4" numFmtId="406" xfId="0">
      <alignment vertical="center"/>
    </xf>
    <xf applyAlignment="true" applyBorder="false" applyFill="false" applyFont="true" applyNumberFormat="true" applyProtection="false" borderId="669" fillId="0" fontId="4" numFmtId="405" xfId="0">
      <alignment vertical="center"/>
    </xf>
    <xf applyAlignment="true" applyBorder="false" applyFill="false" applyFont="true" applyNumberFormat="true" applyProtection="false" borderId="666" fillId="0" fontId="4" numFmtId="407" xfId="0">
      <alignment vertical="center"/>
    </xf>
    <xf applyAlignment="true" applyBorder="false" applyFill="false" applyFont="true" applyNumberFormat="true" applyProtection="false" borderId="670" fillId="0" fontId="4" numFmtId="405" xfId="0">
      <alignment vertical="center"/>
    </xf>
    <xf applyAlignment="true" applyBorder="false" applyFill="true" applyFont="true" applyNumberFormat="true" applyProtection="false" borderId="666" fillId="219" fontId="4" numFmtId="405" xfId="0">
      <alignment horizontal="right" vertical="center"/>
    </xf>
    <xf applyAlignment="true" applyBorder="false" applyFill="true" applyFont="true" applyNumberFormat="true" applyProtection="false" borderId="666" fillId="220" fontId="4" numFmtId="405" xfId="0">
      <alignment vertical="center"/>
    </xf>
    <xf applyAlignment="true" applyBorder="false" applyFill="false" applyFont="true" applyNumberFormat="true" applyProtection="false" borderId="666" fillId="0" fontId="4" numFmtId="407" xfId="0">
      <alignment vertical="center"/>
    </xf>
    <xf applyAlignment="true" applyBorder="false" applyFill="true" applyFont="true" applyNumberFormat="false" applyProtection="false" borderId="666" fillId="220" fontId="4" numFmtId="0" xfId="0">
      <alignment horizontal="center" vertical="center"/>
    </xf>
    <xf applyAlignment="true" applyBorder="false" applyFill="true" applyFont="true" applyNumberFormat="true" applyProtection="false" borderId="666" fillId="219" fontId="4" numFmtId="408" xfId="0">
      <alignment vertical="center"/>
    </xf>
    <xf applyAlignment="true" applyBorder="false" applyFill="true" applyFont="true" applyNumberFormat="true" applyProtection="false" borderId="669" fillId="219" fontId="4" numFmtId="408" xfId="0">
      <alignment vertical="center"/>
    </xf>
    <xf applyAlignment="true" applyBorder="false" applyFill="true" applyFont="true" applyNumberFormat="true" applyProtection="false" borderId="669" fillId="219" fontId="4" numFmtId="409" xfId="0">
      <alignment vertical="center"/>
    </xf>
    <xf applyAlignment="true" applyBorder="false" applyFill="false" applyFont="true" applyNumberFormat="true" applyProtection="false" borderId="666" fillId="0" fontId="4" numFmtId="409" xfId="0">
      <alignment vertical="center"/>
    </xf>
    <xf applyAlignment="true" applyBorder="false" applyFill="false" applyFont="true" applyNumberFormat="true" applyProtection="false" borderId="666" fillId="0" fontId="4" numFmtId="410" xfId="0">
      <alignment vertical="center"/>
    </xf>
    <xf applyAlignment="true" applyBorder="false" applyFill="false" applyFont="true" applyNumberFormat="false" applyProtection="false" borderId="666" fillId="0" fontId="4" numFmtId="0" xfId="0">
      <alignment vertical="center"/>
    </xf>
    <xf applyAlignment="true" applyBorder="false" applyFill="false" applyFont="true" applyNumberFormat="false" applyProtection="false" borderId="668" fillId="0" fontId="4" numFmtId="0" xfId="0">
      <alignment horizontal="center" vertical="bottom"/>
    </xf>
    <xf applyAlignment="true" applyBorder="false" applyFill="false" applyFont="true" applyNumberFormat="false" applyProtection="false" borderId="666" fillId="0" fontId="4" numFmtId="0" xfId="0">
      <alignment horizontal="right" vertical="center"/>
    </xf>
    <xf applyAlignment="true" applyBorder="false" applyFill="true" applyFont="true" applyNumberFormat="true" applyProtection="false" borderId="666" fillId="221" fontId="4" numFmtId="405" xfId="0">
      <alignment vertical="center"/>
    </xf>
    <xf applyAlignment="true" applyBorder="false" applyFill="true" applyFont="true" applyNumberFormat="false" applyProtection="false" borderId="666" fillId="221" fontId="4" numFmtId="0" xfId="0">
      <alignment horizontal="center" vertical="center"/>
    </xf>
    <xf applyAlignment="true" applyBorder="false" applyFill="false" applyFont="true" applyNumberFormat="false" applyProtection="false" borderId="666" fillId="0" fontId="4" numFmtId="0" xfId="0">
      <alignment vertical="center"/>
    </xf>
    <xf applyAlignment="true" applyBorder="false" applyFill="true" applyFont="true" applyNumberFormat="true" applyProtection="false" borderId="666" fillId="222" fontId="4" numFmtId="405" xfId="0">
      <alignment vertical="center"/>
    </xf>
    <xf applyAlignment="true" applyBorder="false" applyFill="true" applyFont="true" applyNumberFormat="false" applyProtection="false" borderId="666" fillId="222" fontId="4" numFmtId="0" xfId="0">
      <alignment horizontal="center" vertical="center"/>
    </xf>
    <xf applyAlignment="true" applyBorder="false" applyFill="false" applyFont="true" applyNumberFormat="false" applyProtection="false" borderId="670" fillId="0" fontId="4" numFmtId="0" xfId="0">
      <alignment vertical="center"/>
    </xf>
    <xf applyAlignment="true" applyBorder="false" applyFill="false" applyFont="true" applyNumberFormat="true" applyProtection="false" borderId="671" fillId="0" fontId="4" numFmtId="409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40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666" fillId="223" fontId="5" numFmtId="0" xfId="0">
      <alignment horizontal="center" vertical="center"/>
    </xf>
    <xf applyAlignment="true" applyBorder="false" applyFill="true" applyFont="true" applyNumberFormat="true" applyProtection="false" borderId="666" fillId="223" fontId="5" numFmtId="408" xfId="0">
      <alignment horizontal="right" vertical="center"/>
    </xf>
    <xf applyAlignment="true" applyBorder="false" applyFill="true" applyFont="true" applyNumberFormat="true" applyProtection="false" borderId="0" fillId="219" fontId="4" numFmtId="411" xfId="0">
      <alignment vertical="center"/>
    </xf>
    <xf applyAlignment="true" applyBorder="false" applyFill="false" applyFont="true" applyNumberFormat="true" applyProtection="false" borderId="0" fillId="0" fontId="4" numFmtId="41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666" fillId="223" fontId="4" numFmtId="0" xfId="0">
      <alignment horizontal="center" vertical="center"/>
    </xf>
    <xf applyAlignment="true" applyBorder="false" applyFill="true" applyFont="true" applyNumberFormat="true" applyProtection="false" borderId="666" fillId="223" fontId="4" numFmtId="412" xfId="0">
      <alignment horizontal="right" vertical="center"/>
    </xf>
    <xf applyAlignment="true" applyBorder="false" applyFill="true" applyFont="true" applyNumberFormat="true" applyProtection="false" borderId="666" fillId="223" fontId="4" numFmtId="408" xfId="0">
      <alignment horizontal="right" vertical="center"/>
    </xf>
    <xf applyAlignment="true" applyBorder="false" applyFill="true" applyFont="true" applyNumberFormat="true" applyProtection="false" borderId="0" fillId="219" fontId="4" numFmtId="408" xfId="0">
      <alignment vertical="center"/>
    </xf>
    <xf applyAlignment="true" applyBorder="false" applyFill="true" applyFont="true" applyNumberFormat="true" applyProtection="false" borderId="666" fillId="223" fontId="4" numFmtId="411" xfId="0">
      <alignment horizontal="right" vertical="center"/>
    </xf>
    <xf applyAlignment="true" applyBorder="false" applyFill="false" applyFont="true" applyNumberFormat="true" applyProtection="false" borderId="0" fillId="0" fontId="4" numFmtId="408" xfId="0">
      <alignment horizontal="right" vertical="center"/>
    </xf>
    <xf applyAlignment="true" applyBorder="false" applyFill="true" applyFont="true" applyNumberFormat="false" applyProtection="false" borderId="666" fillId="218" fontId="6" numFmtId="0" xfId="0">
      <alignment horizontal="center" vertical="center"/>
    </xf>
    <xf applyAlignment="true" applyBorder="false" applyFill="true" applyFont="true" applyNumberFormat="true" applyProtection="false" borderId="666" fillId="218" fontId="6" numFmtId="404" xfId="0">
      <alignment horizontal="center" vertical="center"/>
    </xf>
    <xf applyAlignment="true" applyBorder="false" applyFill="true" applyFont="true" applyNumberFormat="true" applyProtection="false" borderId="666" fillId="218" fontId="6" numFmtId="405" xfId="0">
      <alignment horizontal="center" vertical="center" wrapText="true"/>
    </xf>
    <xf applyAlignment="true" applyBorder="false" applyFill="true" applyFont="true" applyNumberFormat="false" applyProtection="false" borderId="0" fillId="218" fontId="6" numFmtId="0" xfId="0">
      <alignment horizontal="center" vertical="center"/>
    </xf>
    <xf applyAlignment="true" applyBorder="false" applyFill="true" applyFont="true" applyNumberFormat="true" applyProtection="false" borderId="670" fillId="218" fontId="6" numFmtId="405" xfId="0">
      <alignment horizontal="center" vertical="center"/>
    </xf>
    <xf applyAlignment="true" applyBorder="false" applyFill="true" applyFont="true" applyNumberFormat="true" applyProtection="false" borderId="666" fillId="218" fontId="6" numFmtId="408" xfId="0">
      <alignment horizontal="center" vertical="center" wrapText="true"/>
    </xf>
    <xf applyAlignment="true" applyBorder="false" applyFill="true" applyFont="true" applyNumberFormat="false" applyProtection="false" borderId="671" fillId="218" fontId="6" numFmtId="0" xfId="0">
      <alignment horizontal="center" vertical="center"/>
    </xf>
    <xf applyAlignment="true" applyBorder="false" applyFill="true" applyFont="true" applyNumberFormat="true" applyProtection="false" borderId="671" fillId="218" fontId="6" numFmtId="404" xfId="0">
      <alignment horizontal="center" vertical="center"/>
    </xf>
    <xf applyAlignment="true" applyBorder="false" applyFill="true" applyFont="true" applyNumberFormat="true" applyProtection="false" borderId="671" fillId="218" fontId="6" numFmtId="405" xfId="0">
      <alignment horizontal="center" vertical="center" wrapText="true"/>
    </xf>
    <xf applyAlignment="true" applyBorder="false" applyFill="true" applyFont="true" applyNumberFormat="true" applyProtection="false" borderId="671" fillId="218" fontId="2" numFmtId="405" xfId="0">
      <alignment horizontal="center" vertical="center" wrapText="true"/>
    </xf>
    <xf applyAlignment="true" applyBorder="false" applyFill="false" applyFont="true" applyNumberFormat="false" applyProtection="false" borderId="669" fillId="0" fontId="4" numFmtId="0" xfId="0">
      <alignment horizontal="center" vertical="center"/>
    </xf>
    <xf applyAlignment="true" applyBorder="false" applyFill="false" applyFont="true" applyNumberFormat="false" applyProtection="false" borderId="672" fillId="0" fontId="4" numFmtId="0" xfId="0">
      <alignment vertical="center"/>
    </xf>
    <xf applyAlignment="true" applyBorder="false" applyFill="false" applyFont="true" applyNumberFormat="false" applyProtection="false" borderId="670" fillId="0" fontId="4" numFmtId="0" xfId="0">
      <alignment vertical="center"/>
    </xf>
    <xf applyAlignment="true" applyBorder="false" applyFill="false" applyFont="true" applyNumberFormat="false" applyProtection="false" borderId="669" fillId="0" fontId="4" numFmtId="0" xfId="0">
      <alignment horizontal="right" vertical="center"/>
    </xf>
    <xf applyAlignment="true" applyBorder="false" applyFill="false" applyFont="true" applyNumberFormat="true" applyProtection="false" borderId="672" fillId="0" fontId="7" numFmtId="407" xfId="0">
      <alignment horizontal="center" vertical="center"/>
    </xf>
    <xf applyAlignment="true" applyBorder="false" applyFill="false" applyFont="true" applyNumberFormat="true" applyProtection="false" borderId="672" fillId="0" fontId="4" numFmtId="405" xfId="0">
      <alignment vertical="center"/>
    </xf>
    <xf applyAlignment="true" applyBorder="false" applyFill="false" applyFont="true" applyNumberFormat="true" applyProtection="false" borderId="672" fillId="0" fontId="4" numFmtId="407" xfId="0">
      <alignment vertical="center"/>
    </xf>
    <xf applyAlignment="true" applyBorder="false" applyFill="false" applyFont="true" applyNumberFormat="true" applyProtection="false" borderId="666" fillId="0" fontId="4" numFmtId="408" xfId="0">
      <alignment vertical="center"/>
    </xf>
    <xf applyAlignment="true" applyBorder="false" applyFill="false" applyFont="true" applyNumberFormat="true" applyProtection="false" borderId="673" fillId="0" fontId="4" numFmtId="407" xfId="0">
      <alignment vertical="center" wrapText="true"/>
    </xf>
    <xf applyAlignment="true" applyBorder="false" applyFill="false" applyFont="true" applyNumberFormat="true" applyProtection="false" borderId="666" fillId="0" fontId="4" numFmtId="405" xfId="0">
      <alignment horizontal="right" vertical="center"/>
    </xf>
    <xf applyAlignment="true" applyBorder="false" applyFill="true" applyFont="true" applyNumberFormat="true" applyProtection="false" borderId="666" fillId="219" fontId="4" numFmtId="408" xfId="0">
      <alignment horizontal="right" vertical="center"/>
    </xf>
    <xf applyAlignment="true" applyBorder="false" applyFill="true" applyFont="true" applyNumberFormat="true" applyProtection="false" borderId="669" fillId="219" fontId="4" numFmtId="408" xfId="0">
      <alignment horizontal="right" vertical="center"/>
    </xf>
    <xf applyAlignment="true" applyBorder="false" applyFill="false" applyFont="true" applyNumberFormat="true" applyProtection="false" borderId="672" fillId="0" fontId="4" numFmtId="410" xfId="0">
      <alignment vertical="center"/>
    </xf>
    <xf applyAlignment="true" applyBorder="false" applyFill="false" applyFont="true" applyNumberFormat="true" applyProtection="false" borderId="670" fillId="0" fontId="4" numFmtId="410" xfId="0">
      <alignment vertical="center"/>
    </xf>
    <xf applyAlignment="true" applyBorder="false" applyFill="false" applyFont="true" applyNumberFormat="false" applyProtection="false" borderId="672" fillId="0" fontId="4" numFmtId="0" xfId="0">
      <alignment vertical="center"/>
    </xf>
    <xf applyAlignment="true" applyBorder="false" applyFill="false" applyFont="true" applyNumberFormat="true" applyProtection="false" borderId="672" fillId="0" fontId="4" numFmtId="410" xfId="0">
      <alignment vertical="center"/>
    </xf>
    <xf applyAlignment="true" applyBorder="false" applyFill="false" applyFont="true" applyNumberFormat="true" applyProtection="false" borderId="666" fillId="0" fontId="4" numFmtId="409" xfId="0">
      <alignment vertical="center"/>
    </xf>
    <xf applyAlignment="true" applyBorder="false" applyFill="true" applyFont="true" applyNumberFormat="true" applyProtection="false" borderId="673" fillId="224" fontId="4" numFmtId="407" xfId="0">
      <alignment vertical="center" wrapText="true"/>
    </xf>
    <xf applyAlignment="true" applyBorder="false" applyFill="false" applyFont="true" applyNumberFormat="false" applyProtection="false" borderId="670" fillId="0" fontId="4" numFmtId="0" xfId="0">
      <alignment vertical="center"/>
    </xf>
    <xf applyAlignment="true" applyBorder="false" applyFill="false" applyFont="true" applyNumberFormat="false" applyProtection="false" borderId="671" fillId="0" fontId="4" numFmtId="0" xfId="0">
      <alignment horizontal="center" vertical="center"/>
    </xf>
    <xf applyAlignment="true" applyBorder="false" applyFill="false" applyFont="true" applyNumberFormat="false" applyProtection="false" borderId="666" fillId="0" fontId="4" numFmtId="0" xfId="0">
      <alignment horizontal="right" vertical="center"/>
    </xf>
    <xf applyAlignment="true" applyBorder="false" applyFill="false" applyFont="true" applyNumberFormat="false" applyProtection="false" borderId="674" fillId="0" fontId="4" numFmtId="0" xfId="0">
      <alignment horizontal="center" vertical="center"/>
    </xf>
    <xf applyAlignment="true" applyBorder="false" applyFill="false" applyFont="true" applyNumberFormat="true" applyProtection="false" borderId="666" fillId="0" fontId="4" numFmtId="405" xfId="0">
      <alignment vertical="center"/>
    </xf>
    <xf applyAlignment="true" applyBorder="false" applyFill="false" applyFont="true" applyNumberFormat="false" applyProtection="false" borderId="666" fillId="0" fontId="4" numFmtId="0" xfId="0">
      <alignment horizontal="center" vertical="center"/>
    </xf>
    <xf applyAlignment="true" applyBorder="false" applyFill="false" applyFont="true" applyNumberFormat="false" applyProtection="false" borderId="672" fillId="0" fontId="4" numFmtId="0" xfId="0">
      <alignment horizontal="center" vertical="center"/>
    </xf>
    <xf applyAlignment="true" applyBorder="false" applyFill="false" applyFont="true" applyNumberFormat="false" applyProtection="false" borderId="672" fillId="0" fontId="4" numFmtId="0" xfId="0">
      <alignment horizontal="center" vertical="center"/>
    </xf>
    <xf applyAlignment="true" applyBorder="false" applyFill="false" applyFont="true" applyNumberFormat="true" applyProtection="false" borderId="673" fillId="0" fontId="4" numFmtId="407" xfId="0">
      <alignment vertical="center" wrapText="true"/>
    </xf>
    <xf applyAlignment="true" applyBorder="false" applyFill="false" applyFont="true" applyNumberFormat="false" applyProtection="false" borderId="675" fillId="0" fontId="4" numFmtId="0" xfId="0">
      <alignment horizontal="center" vertical="center"/>
    </xf>
    <xf applyAlignment="true" applyBorder="false" applyFill="false" applyFont="true" applyNumberFormat="false" applyProtection="false" borderId="671" fillId="0" fontId="4" numFmtId="0" xfId="0">
      <alignment vertical="center"/>
    </xf>
    <xf applyAlignment="true" applyBorder="false" applyFill="false" applyFont="true" applyNumberFormat="false" applyProtection="false" borderId="676" fillId="0" fontId="4" numFmtId="0" xfId="0">
      <alignment horizontal="right" vertical="center"/>
    </xf>
    <xf applyAlignment="true" applyBorder="false" applyFill="false" applyFont="true" applyNumberFormat="false" applyProtection="false" borderId="677" fillId="0" fontId="4" numFmtId="0" xfId="0">
      <alignment horizontal="center" vertical="center"/>
    </xf>
    <xf applyAlignment="true" applyBorder="false" applyFill="false" applyFont="true" applyNumberFormat="false" applyProtection="false" borderId="674" fillId="0" fontId="4" numFmtId="0" xfId="0">
      <alignment vertical="center"/>
    </xf>
    <xf applyAlignment="true" applyBorder="false" applyFill="false" applyFont="true" applyNumberFormat="false" applyProtection="false" borderId="678" fillId="0" fontId="4" numFmtId="0" xfId="0">
      <alignment vertical="center"/>
    </xf>
    <xf applyAlignment="true" applyBorder="false" applyFill="false" applyFont="true" applyNumberFormat="false" applyProtection="false" borderId="671" fillId="0" fontId="4" numFmtId="0" xfId="0">
      <alignment vertical="center"/>
    </xf>
    <xf applyAlignment="true" applyBorder="false" applyFill="false" applyFont="true" applyNumberFormat="true" applyProtection="false" borderId="671" fillId="0" fontId="4" numFmtId="410" xfId="0">
      <alignment vertical="center"/>
    </xf>
    <xf applyAlignment="true" applyBorder="false" applyFill="false" applyFont="true" applyNumberFormat="false" applyProtection="false" borderId="669" fillId="0" fontId="4" numFmtId="0" xfId="0">
      <alignment vertical="center"/>
    </xf>
    <xf applyAlignment="true" applyBorder="false" applyFill="false" applyFont="true" applyNumberFormat="false" applyProtection="false" borderId="672" fillId="0" fontId="4" numFmtId="0" xfId="0">
      <alignment horizontal="center" vertical="center"/>
    </xf>
    <xf applyAlignment="true" applyBorder="false" applyFill="false" applyFont="true" applyNumberFormat="false" applyProtection="false" borderId="666" fillId="0" fontId="4" numFmtId="0" xfId="0">
      <alignment horizontal="right" vertical="center"/>
    </xf>
    <xf applyAlignment="true" applyBorder="false" applyFill="false" applyFont="true" applyNumberFormat="true" applyProtection="false" borderId="674" fillId="0" fontId="4" numFmtId="405" xfId="0">
      <alignment horizontal="right" vertical="center"/>
    </xf>
    <xf applyAlignment="true" applyBorder="false" applyFill="true" applyFont="true" applyNumberFormat="true" applyProtection="false" borderId="678" fillId="221" fontId="4" numFmtId="405" xfId="0">
      <alignment vertical="center"/>
    </xf>
    <xf applyAlignment="true" applyBorder="false" applyFill="true" applyFont="true" applyNumberFormat="true" applyProtection="false" borderId="678" fillId="222" fontId="4" numFmtId="405" xfId="0">
      <alignment vertical="center"/>
    </xf>
    <xf applyAlignment="true" applyBorder="false" applyFill="false" applyFont="true" applyNumberFormat="false" applyProtection="false" borderId="675" fillId="0" fontId="4" numFmtId="0" xfId="0">
      <alignment vertical="center"/>
    </xf>
    <xf applyAlignment="true" applyBorder="false" applyFill="false" applyFont="true" applyNumberFormat="false" applyProtection="false" borderId="671" fillId="0" fontId="4" numFmtId="0" xfId="0">
      <alignment horizontal="right" vertical="center"/>
    </xf>
    <xf applyAlignment="true" applyBorder="false" applyFill="false" applyFont="true" applyNumberFormat="true" applyProtection="false" borderId="671" fillId="0" fontId="4" numFmtId="405" xfId="0">
      <alignment horizontal="right" vertical="center"/>
    </xf>
    <xf applyAlignment="true" applyBorder="false" applyFill="false" applyFont="true" applyNumberFormat="true" applyProtection="false" borderId="678" fillId="0" fontId="4" numFmtId="405" xfId="0">
      <alignment vertical="center"/>
    </xf>
    <xf applyAlignment="true" applyBorder="false" applyFill="false" applyFont="true" applyNumberFormat="true" applyProtection="false" borderId="670" fillId="0" fontId="4" numFmtId="407" xfId="0">
      <alignment vertical="center"/>
    </xf>
    <xf applyAlignment="true" applyBorder="false" applyFill="false" applyFont="true" applyNumberFormat="false" applyProtection="false" borderId="671" fillId="0" fontId="4" numFmtId="0" xfId="0">
      <alignment horizontal="right" vertical="center"/>
    </xf>
    <xf applyAlignment="true" applyBorder="false" applyFill="false" applyFont="true" applyNumberFormat="false" applyProtection="false" borderId="679" fillId="0" fontId="4" numFmtId="0" xfId="0">
      <alignment horizontal="center" vertical="center" wrapText="true"/>
    </xf>
    <xf applyAlignment="true" applyBorder="false" applyFill="false" applyFont="true" applyNumberFormat="false" applyProtection="false" borderId="672" fillId="0" fontId="4" numFmtId="0" xfId="0">
      <alignment horizontal="center" vertical="center" wrapText="true"/>
    </xf>
    <xf applyAlignment="true" applyBorder="false" applyFill="false" applyFont="true" applyNumberFormat="false" applyProtection="false" borderId="679" fillId="0" fontId="4" numFmtId="0" xfId="0">
      <alignment vertical="center"/>
    </xf>
    <xf applyAlignment="true" applyBorder="false" applyFill="false" applyFont="true" applyNumberFormat="true" applyProtection="false" borderId="680" fillId="0" fontId="4" numFmtId="405" xfId="0">
      <alignment vertical="center"/>
    </xf>
    <xf applyAlignment="true" applyBorder="false" applyFill="false" applyFont="true" applyNumberFormat="false" applyProtection="false" borderId="67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410" xfId="0">
      <alignment vertical="center"/>
    </xf>
    <xf applyAlignment="true" applyBorder="false" applyFill="false" applyFont="true" applyNumberFormat="false" applyProtection="false" borderId="681" fillId="0" fontId="4" numFmtId="0" xfId="0">
      <alignment horizontal="center" vertical="center"/>
    </xf>
    <xf applyAlignment="true" applyBorder="false" applyFill="false" applyFont="true" applyNumberFormat="false" applyProtection="false" borderId="681" fillId="0" fontId="4" numFmtId="0" xfId="0">
      <alignment horizontal="center" vertical="center"/>
    </xf>
    <xf applyAlignment="true" applyBorder="false" applyFill="false" applyFont="true" applyNumberFormat="false" applyProtection="false" borderId="682" fillId="0" fontId="4" numFmtId="0" xfId="0">
      <alignment horizontal="center" vertical="center" wrapText="true"/>
    </xf>
    <xf applyAlignment="true" applyBorder="false" applyFill="false" applyFont="true" applyNumberFormat="false" applyProtection="false" borderId="681" fillId="0" fontId="11" numFmtId="0" xfId="0">
      <alignment horizontal="right" vertical="center" wrapText="true"/>
    </xf>
    <xf applyAlignment="true" applyBorder="false" applyFill="false" applyFont="true" applyNumberFormat="false" applyProtection="false" borderId="682" fillId="0" fontId="4" numFmtId="0" xfId="0">
      <alignment vertical="center"/>
    </xf>
    <xf applyAlignment="true" applyBorder="false" applyFill="false" applyFont="true" applyNumberFormat="true" applyProtection="false" borderId="672" fillId="0" fontId="7" numFmtId="408" xfId="0">
      <alignment horizontal="center" vertical="center"/>
    </xf>
    <xf applyAlignment="true" applyBorder="false" applyFill="false" applyFont="true" applyNumberFormat="true" applyProtection="false" borderId="683" fillId="0" fontId="4" numFmtId="405" xfId="0">
      <alignment vertical="center"/>
    </xf>
    <xf applyAlignment="true" applyBorder="false" applyFill="false" applyFont="true" applyNumberFormat="false" applyProtection="false" borderId="681" fillId="0" fontId="4" numFmtId="0" xfId="0">
      <alignment vertical="center"/>
    </xf>
    <xf applyAlignment="true" applyBorder="false" applyFill="false" applyFont="true" applyNumberFormat="false" applyProtection="false" borderId="681" fillId="0" fontId="4" numFmtId="0" xfId="0">
      <alignment horizontal="right" vertical="center"/>
    </xf>
    <xf applyAlignment="true" applyBorder="false" applyFill="false" applyFont="true" applyNumberFormat="true" applyProtection="false" borderId="671" fillId="0" fontId="4" numFmtId="407" xfId="0">
      <alignment vertical="center"/>
    </xf>
    <xf applyAlignment="true" applyBorder="false" applyFill="false" applyFont="true" applyNumberFormat="false" applyProtection="false" borderId="679" fillId="0" fontId="4" numFmtId="0" xfId="0">
      <alignment horizontal="center" vertical="center"/>
    </xf>
    <xf applyAlignment="true" applyBorder="false" applyFill="false" applyFont="true" applyNumberFormat="false" applyProtection="false" borderId="684" fillId="0" fontId="4" numFmtId="0" xfId="0">
      <alignment horizontal="center" vertical="center"/>
    </xf>
    <xf applyAlignment="true" applyBorder="false" applyFill="true" applyFont="true" applyNumberFormat="false" applyProtection="false" borderId="671" fillId="222" fontId="4" numFmtId="0" xfId="0">
      <alignment horizontal="center" vertical="center"/>
    </xf>
    <xf applyAlignment="true" applyBorder="false" applyFill="true" applyFont="true" applyNumberFormat="true" applyProtection="false" borderId="671" fillId="219" fontId="4" numFmtId="408" xfId="0">
      <alignment horizontal="right" vertical="center"/>
    </xf>
    <xf applyAlignment="true" applyBorder="false" applyFill="true" applyFont="true" applyNumberFormat="true" applyProtection="false" borderId="675" fillId="219" fontId="4" numFmtId="408" xfId="0">
      <alignment horizontal="right" vertical="center"/>
    </xf>
    <xf applyAlignment="true" applyBorder="false" applyFill="false" applyFont="true" applyNumberFormat="true" applyProtection="false" borderId="0" fillId="0" fontId="4" numFmtId="407" xfId="0">
      <alignment horizontal="center" vertical="bottom"/>
    </xf>
    <xf applyAlignment="true" applyBorder="false" applyFill="false" applyFont="true" applyNumberFormat="true" applyProtection="false" borderId="0" fillId="0" fontId="4" numFmtId="405" xfId="0">
      <alignment vertical="center"/>
    </xf>
    <xf applyAlignment="true" applyBorder="false" applyFill="false" applyFont="true" applyNumberFormat="true" applyProtection="false" borderId="0" fillId="0" fontId="4" numFmtId="405" xfId="0">
      <alignment vertical="center"/>
    </xf>
    <xf applyAlignment="true" applyBorder="false" applyFill="false" applyFont="true" applyNumberFormat="true" applyProtection="false" borderId="0" fillId="0" fontId="4" numFmtId="407" xfId="0">
      <alignment vertical="center"/>
    </xf>
    <xf applyAlignment="true" applyBorder="false" applyFill="true" applyFont="true" applyNumberFormat="false" applyProtection="false" borderId="672" fillId="223" fontId="5" numFmtId="0" xfId="0">
      <alignment horizontal="center" vertical="center"/>
    </xf>
    <xf applyAlignment="true" applyBorder="false" applyFill="true" applyFont="true" applyNumberFormat="true" applyProtection="false" borderId="672" fillId="223" fontId="4" numFmtId="412" xfId="0">
      <alignment vertical="center"/>
    </xf>
    <xf applyAlignment="true" applyBorder="false" applyFill="true" applyFont="true" applyNumberFormat="true" applyProtection="false" borderId="672" fillId="223" fontId="4" numFmtId="408" xfId="0">
      <alignment vertical="center"/>
    </xf>
    <xf applyAlignment="true" applyBorder="false" applyFill="true" applyFont="true" applyNumberFormat="false" applyProtection="false" borderId="672" fillId="223" fontId="4" numFmtId="0" xfId="0">
      <alignment horizontal="center" vertical="center"/>
    </xf>
    <xf applyAlignment="true" applyBorder="false" applyFill="true" applyFont="true" applyNumberFormat="false" applyProtection="false" borderId="0" fillId="225" fontId="6" numFmtId="0" xfId="0">
      <alignment horizontal="center" vertical="center"/>
    </xf>
    <xf applyAlignment="true" applyBorder="false" applyFill="true" applyFont="true" applyNumberFormat="false" applyProtection="false" borderId="666" fillId="225" fontId="6" numFmtId="0" xfId="0">
      <alignment horizontal="center" vertical="center"/>
    </xf>
    <xf applyAlignment="true" applyBorder="false" applyFill="true" applyFont="true" applyNumberFormat="false" applyProtection="false" borderId="669" fillId="225" fontId="6" numFmtId="0" xfId="0">
      <alignment horizontal="center" vertical="center"/>
    </xf>
    <xf applyAlignment="true" applyBorder="false" applyFill="true" applyFont="true" applyNumberFormat="false" applyProtection="false" borderId="672" fillId="225" fontId="6" numFmtId="0" xfId="0">
      <alignment vertical="center"/>
    </xf>
    <xf applyAlignment="true" applyBorder="false" applyFill="true" applyFont="true" applyNumberFormat="true" applyProtection="false" borderId="672" fillId="223" fontId="4" numFmtId="412" xfId="0">
      <alignment horizontal="right" vertical="center"/>
    </xf>
    <xf applyAlignment="true" applyBorder="false" applyFill="true" applyFont="true" applyNumberFormat="true" applyProtection="false" borderId="672" fillId="223" fontId="4" numFmtId="408" xfId="0">
      <alignment horizontal="right" vertical="center"/>
    </xf>
    <xf applyAlignment="true" applyBorder="false" applyFill="true" applyFont="true" applyNumberFormat="false" applyProtection="false" borderId="671" fillId="225" fontId="6" numFmtId="0" xfId="0">
      <alignment horizontal="center" vertical="center"/>
    </xf>
    <xf applyAlignment="true" applyBorder="false" applyFill="true" applyFont="true" applyNumberFormat="false" applyProtection="false" borderId="672" fillId="225" fontId="6" numFmtId="0" xfId="0">
      <alignment vertical="center"/>
    </xf>
    <xf applyAlignment="true" applyBorder="false" applyFill="false" applyFont="true" applyNumberFormat="false" applyProtection="false" borderId="670" fillId="0" fontId="4" numFmtId="0" xfId="0">
      <alignment horizontal="center" vertical="center"/>
    </xf>
    <xf applyAlignment="true" applyBorder="false" applyFill="false" applyFont="true" applyNumberFormat="false" applyProtection="false" borderId="666" fillId="0" fontId="4" numFmtId="0" xfId="0">
      <alignment horizontal="center" vertical="center"/>
    </xf>
    <xf applyAlignment="true" applyBorder="false" applyFill="false" applyFont="true" applyNumberFormat="false" applyProtection="false" borderId="672" fillId="0" fontId="4" numFmtId="0" xfId="0">
      <alignment vertical="center" wrapText="true"/>
    </xf>
    <xf applyAlignment="true" applyBorder="false" applyFill="false" applyFont="true" applyNumberFormat="false" applyProtection="false" borderId="678" fillId="0" fontId="4" numFmtId="0" xfId="0">
      <alignment horizontal="center" vertical="center"/>
    </xf>
    <xf applyAlignment="true" applyBorder="false" applyFill="false" applyFont="true" applyNumberFormat="false" applyProtection="false" borderId="671" fillId="0" fontId="4" numFmtId="0" xfId="0">
      <alignment horizontal="center" vertical="center"/>
    </xf>
    <xf applyAlignment="true" applyBorder="false" applyFill="false" applyFont="true" applyNumberFormat="false" applyProtection="false" borderId="679" fillId="0" fontId="4" numFmtId="0" xfId="0">
      <alignment horizontal="center" vertical="center"/>
    </xf>
    <xf applyAlignment="true" applyBorder="false" applyFill="true" applyFont="true" applyNumberFormat="true" applyProtection="false" borderId="669" fillId="218" fontId="6" numFmtId="408" xfId="0">
      <alignment horizontal="center" vertical="center" wrapText="true"/>
    </xf>
    <xf applyAlignment="true" applyBorder="false" applyFill="true" applyFont="true" applyNumberFormat="true" applyProtection="false" borderId="672" fillId="218" fontId="6" numFmtId="408" xfId="0">
      <alignment horizontal="center" vertical="center" wrapText="true"/>
    </xf>
    <xf applyAlignment="true" applyBorder="false" applyFill="true" applyFont="true" applyNumberFormat="false" applyProtection="false" borderId="671" fillId="218" fontId="6" numFmtId="0" xfId="0">
      <alignment horizontal="center" vertical="center" wrapText="true"/>
    </xf>
    <xf applyAlignment="true" applyBorder="false" applyFill="false" applyFont="true" applyNumberFormat="false" applyProtection="false" borderId="685" fillId="0" fontId="4" numFmtId="0" xfId="0">
      <alignment horizontal="center" vertical="bottom"/>
    </xf>
    <xf applyAlignment="true" applyBorder="false" applyFill="false" applyFont="true" applyNumberFormat="false" applyProtection="false" borderId="672" fillId="0" fontId="4" numFmtId="0" xfId="0">
      <alignment horizontal="center" vertical="bottom"/>
    </xf>
    <xf applyAlignment="true" applyBorder="false" applyFill="false" applyFont="true" applyNumberFormat="false" applyProtection="false" borderId="680" fillId="0" fontId="4" numFmtId="0" xfId="0">
      <alignment horizontal="right" vertical="center"/>
    </xf>
    <xf applyAlignment="true" applyBorder="false" applyFill="false" applyFont="true" applyNumberFormat="false" applyProtection="false" borderId="672" fillId="0" fontId="4" numFmtId="0" xfId="0">
      <alignment horizontal="right" vertical="center"/>
    </xf>
    <xf applyAlignment="true" applyBorder="false" applyFill="false" applyFont="true" applyNumberFormat="false" applyProtection="false" borderId="686" fillId="0" fontId="4" numFmtId="0" xfId="0">
      <alignment horizontal="right" vertical="center"/>
    </xf>
    <xf applyAlignment="true" applyBorder="false" applyFill="false" applyFont="true" applyNumberFormat="false" applyProtection="false" borderId="668" fillId="0" fontId="7" numFmtId="0" xfId="0">
      <alignment horizontal="center" vertical="center"/>
    </xf>
    <xf applyAlignment="true" applyBorder="false" applyFill="false" applyFont="true" applyNumberFormat="true" applyProtection="false" borderId="670" fillId="0" fontId="4" numFmtId="405" xfId="0">
      <alignment vertical="center"/>
    </xf>
    <xf applyAlignment="true" applyBorder="false" applyFill="false" applyFont="true" applyNumberFormat="true" applyProtection="false" borderId="666" fillId="0" fontId="4" numFmtId="404" xfId="0">
      <alignment vertical="center"/>
    </xf>
    <xf applyAlignment="true" applyBorder="false" applyFill="true" applyFont="true" applyNumberFormat="true" applyProtection="false" borderId="666" fillId="226" fontId="4" numFmtId="405" xfId="0">
      <alignment vertical="center"/>
    </xf>
    <xf applyAlignment="true" applyBorder="false" applyFill="true" applyFont="true" applyNumberFormat="false" applyProtection="false" borderId="666" fillId="226" fontId="4" numFmtId="0" xfId="0">
      <alignment horizontal="center" vertical="center"/>
    </xf>
    <xf applyAlignment="true" applyBorder="false" applyFill="true" applyFont="true" applyNumberFormat="true" applyProtection="false" borderId="672" fillId="219" fontId="4" numFmtId="408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669" fillId="0" fontId="4" numFmtId="0" xfId="0">
      <alignment horizontal="center" vertical="center"/>
    </xf>
    <xf applyAlignment="true" applyBorder="false" applyFill="true" applyFont="true" applyNumberFormat="false" applyProtection="false" borderId="0" fillId="224" fontId="4" numFmtId="0" xfId="0">
      <alignment horizontal="center" vertical="center" wrapText="true"/>
    </xf>
    <xf applyAlignment="true" applyBorder="false" applyFill="true" applyFont="true" applyNumberFormat="false" applyProtection="false" borderId="672" fillId="224" fontId="4" numFmtId="0" xfId="0">
      <alignment horizontal="center" vertical="center" wrapText="true"/>
    </xf>
    <xf applyAlignment="true" applyBorder="false" applyFill="false" applyFont="true" applyNumberFormat="false" applyProtection="false" borderId="686" fillId="0" fontId="4" numFmtId="0" xfId="0">
      <alignment vertical="center"/>
    </xf>
    <xf applyAlignment="true" applyBorder="false" applyFill="false" applyFont="true" applyNumberFormat="false" applyProtection="false" borderId="672" fillId="0" fontId="7" numFmtId="0" xfId="0">
      <alignment vertical="center"/>
    </xf>
    <xf applyAlignment="true" applyBorder="false" applyFill="false" applyFont="true" applyNumberFormat="false" applyProtection="false" borderId="685" fillId="0" fontId="4" numFmtId="0" xfId="0">
      <alignment horizontal="center" vertical="center" wrapText="true"/>
    </xf>
    <xf applyAlignment="true" applyBorder="false" applyFill="false" applyFont="true" applyNumberFormat="false" applyProtection="false" borderId="680" fillId="0" fontId="4" numFmtId="0" xfId="0">
      <alignment horizontal="right" vertical="center"/>
    </xf>
    <xf applyAlignment="true" applyBorder="false" applyFill="false" applyFont="true" applyNumberFormat="false" applyProtection="false" borderId="672" fillId="0" fontId="4" numFmtId="0" xfId="0">
      <alignment horizontal="right" vertical="center"/>
    </xf>
    <xf applyAlignment="true" applyBorder="false" applyFill="false" applyFont="true" applyNumberFormat="false" applyProtection="false" borderId="676" fillId="0" fontId="4" numFmtId="0" xfId="0">
      <alignment vertical="center"/>
    </xf>
    <xf applyAlignment="true" applyBorder="false" applyFill="false" applyFont="true" applyNumberFormat="false" applyProtection="false" borderId="687" fillId="0" fontId="7" numFmtId="0" xfId="0">
      <alignment horizontal="center" vertical="center"/>
    </xf>
    <xf applyAlignment="true" applyBorder="false" applyFill="false" applyFont="true" applyNumberFormat="false" applyProtection="false" borderId="679" fillId="0" fontId="4" numFmtId="0" xfId="0">
      <alignment horizontal="center" vertical="center"/>
    </xf>
    <xf applyAlignment="true" applyBorder="false" applyFill="false" applyFont="true" applyNumberFormat="false" applyProtection="false" borderId="679" fillId="0" fontId="4" numFmtId="0" xfId="0">
      <alignment horizontal="right" vertical="center"/>
    </xf>
    <xf applyAlignment="true" applyBorder="false" applyFill="false" applyFont="true" applyNumberFormat="true" applyProtection="false" borderId="672" fillId="0" fontId="11" numFmtId="409" xfId="0">
      <alignment horizontal="center" vertical="center" wrapText="true"/>
    </xf>
    <xf applyAlignment="true" applyBorder="false" applyFill="false" applyFont="true" applyNumberFormat="true" applyProtection="false" borderId="672" fillId="0" fontId="4" numFmtId="404" xfId="0">
      <alignment vertical="center"/>
    </xf>
    <xf applyAlignment="true" applyBorder="false" applyFill="false" applyFont="true" applyNumberFormat="true" applyProtection="false" borderId="672" fillId="0" fontId="4" numFmtId="405" xfId="0">
      <alignment vertical="center"/>
    </xf>
    <xf applyAlignment="true" applyBorder="false" applyFill="false" applyFont="true" applyNumberFormat="true" applyProtection="false" borderId="679" fillId="0" fontId="4" numFmtId="405" xfId="0">
      <alignment horizontal="right" vertical="center"/>
    </xf>
    <xf applyAlignment="true" applyBorder="false" applyFill="true" applyFont="true" applyNumberFormat="true" applyProtection="false" borderId="672" fillId="221" fontId="4" numFmtId="405" xfId="0">
      <alignment vertical="center"/>
    </xf>
    <xf applyAlignment="true" applyBorder="false" applyFill="false" applyFont="true" applyNumberFormat="true" applyProtection="false" borderId="672" fillId="0" fontId="4" numFmtId="407" xfId="0">
      <alignment vertical="center"/>
    </xf>
    <xf applyAlignment="true" applyBorder="false" applyFill="true" applyFont="true" applyNumberFormat="false" applyProtection="false" borderId="681" fillId="221" fontId="4" numFmtId="0" xfId="0">
      <alignment horizontal="center" vertical="center"/>
    </xf>
    <xf applyAlignment="true" applyBorder="false" applyFill="true" applyFont="true" applyNumberFormat="true" applyProtection="false" borderId="681" fillId="219" fontId="4" numFmtId="408" xfId="0">
      <alignment vertical="center"/>
    </xf>
    <xf applyAlignment="true" applyBorder="false" applyFill="false" applyFont="true" applyNumberFormat="false" applyProtection="false" borderId="688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689" fillId="227" fontId="2" numFmtId="0" xfId="0">
      <alignment horizontal="center" vertical="center"/>
    </xf>
    <xf applyAlignment="true" applyBorder="false" applyFill="true" applyFont="true" applyNumberFormat="false" applyProtection="false" borderId="689" fillId="227" fontId="2" numFmtId="0" xfId="0">
      <alignment horizontal="center" vertical="center"/>
    </xf>
    <xf applyAlignment="true" applyBorder="false" applyFill="true" applyFont="true" applyNumberFormat="false" applyProtection="false" borderId="689" fillId="227" fontId="2" numFmtId="0" xfId="0">
      <alignment horizontal="center" vertical="center" wrapText="true"/>
    </xf>
    <xf applyAlignment="true" applyBorder="false" applyFill="true" applyFont="true" applyNumberFormat="true" applyProtection="false" borderId="689" fillId="227" fontId="2" numFmtId="413" xfId="0">
      <alignment horizontal="center" vertical="center"/>
    </xf>
    <xf applyAlignment="true" applyBorder="false" applyFill="true" applyFont="true" applyNumberFormat="true" applyProtection="false" borderId="689" fillId="227" fontId="2" numFmtId="414" xfId="0">
      <alignment horizontal="center" vertical="center" wrapText="true"/>
    </xf>
    <xf applyAlignment="true" applyBorder="false" applyFill="true" applyFont="true" applyNumberFormat="false" applyProtection="false" borderId="689" fillId="227" fontId="6" numFmtId="0" xfId="0">
      <alignment horizontal="center" vertical="center"/>
    </xf>
    <xf applyAlignment="true" applyBorder="false" applyFill="true" applyFont="true" applyNumberFormat="false" applyProtection="false" borderId="690" fillId="227" fontId="6" numFmtId="0" xfId="0">
      <alignment horizontal="center" vertical="center"/>
    </xf>
    <xf applyAlignment="true" applyBorder="false" applyFill="true" applyFont="true" applyNumberFormat="true" applyProtection="false" borderId="689" fillId="227" fontId="2" numFmtId="414" xfId="0">
      <alignment horizontal="center" vertical="center"/>
    </xf>
    <xf applyAlignment="true" applyBorder="false" applyFill="true" applyFont="true" applyNumberFormat="false" applyProtection="false" borderId="689" fillId="227" fontId="6" numFmtId="0" xfId="0">
      <alignment horizontal="center" vertical="center" wrapText="true"/>
    </xf>
    <xf applyAlignment="true" applyBorder="false" applyFill="false" applyFont="true" applyNumberFormat="false" applyProtection="false" borderId="689" fillId="0" fontId="4" numFmtId="0" xfId="0">
      <alignment horizontal="center" vertical="center"/>
    </xf>
    <xf applyAlignment="true" applyBorder="false" applyFill="false" applyFont="true" applyNumberFormat="false" applyProtection="false" borderId="691" fillId="0" fontId="4" numFmtId="0" xfId="0">
      <alignment horizontal="center" vertical="bottom"/>
    </xf>
    <xf applyAlignment="true" applyBorder="false" applyFill="false" applyFont="true" applyNumberFormat="false" applyProtection="false" borderId="691" fillId="0" fontId="4" numFmtId="0" xfId="0">
      <alignment horizontal="center" vertical="bottom"/>
    </xf>
    <xf applyAlignment="true" applyBorder="false" applyFill="false" applyFont="true" applyNumberFormat="false" applyProtection="false" borderId="691" fillId="0" fontId="4" numFmtId="0" xfId="0">
      <alignment horizontal="center" vertical="bottom"/>
    </xf>
    <xf applyAlignment="true" applyBorder="false" applyFill="false" applyFont="true" applyNumberFormat="false" applyProtection="false" borderId="689" fillId="0" fontId="4" numFmtId="0" xfId="0">
      <alignment vertical="center"/>
    </xf>
    <xf applyAlignment="true" applyBorder="false" applyFill="false" applyFont="true" applyNumberFormat="true" applyProtection="false" borderId="689" fillId="0" fontId="4" numFmtId="415" xfId="0">
      <alignment vertical="center"/>
    </xf>
    <xf applyAlignment="true" applyBorder="false" applyFill="false" applyFont="true" applyNumberFormat="true" applyProtection="false" borderId="692" fillId="0" fontId="4" numFmtId="414" xfId="0">
      <alignment vertical="center"/>
    </xf>
    <xf applyAlignment="true" applyBorder="false" applyFill="false" applyFont="true" applyNumberFormat="true" applyProtection="false" borderId="689" fillId="0" fontId="4" numFmtId="416" xfId="0">
      <alignment vertical="center"/>
    </xf>
    <xf applyAlignment="true" applyBorder="false" applyFill="false" applyFont="true" applyNumberFormat="true" applyProtection="false" borderId="693" fillId="0" fontId="4" numFmtId="414" xfId="0">
      <alignment vertical="center"/>
    </xf>
    <xf applyAlignment="true" applyBorder="false" applyFill="true" applyFont="true" applyNumberFormat="true" applyProtection="false" borderId="689" fillId="228" fontId="4" numFmtId="414" xfId="0">
      <alignment horizontal="right" vertical="center"/>
    </xf>
    <xf applyAlignment="true" applyBorder="false" applyFill="true" applyFont="true" applyNumberFormat="true" applyProtection="false" borderId="689" fillId="229" fontId="4" numFmtId="414" xfId="0">
      <alignment vertical="center"/>
    </xf>
    <xf applyAlignment="true" applyBorder="false" applyFill="false" applyFont="true" applyNumberFormat="true" applyProtection="false" borderId="689" fillId="0" fontId="4" numFmtId="416" xfId="0">
      <alignment vertical="center"/>
    </xf>
    <xf applyAlignment="true" applyBorder="false" applyFill="true" applyFont="true" applyNumberFormat="false" applyProtection="false" borderId="689" fillId="229" fontId="4" numFmtId="0" xfId="0">
      <alignment horizontal="center" vertical="center"/>
    </xf>
    <xf applyAlignment="true" applyBorder="false" applyFill="true" applyFont="true" applyNumberFormat="true" applyProtection="false" borderId="689" fillId="228" fontId="4" numFmtId="417" xfId="0">
      <alignment vertical="center"/>
    </xf>
    <xf applyAlignment="true" applyBorder="false" applyFill="true" applyFont="true" applyNumberFormat="true" applyProtection="false" borderId="692" fillId="228" fontId="4" numFmtId="417" xfId="0">
      <alignment vertical="center"/>
    </xf>
    <xf applyAlignment="true" applyBorder="false" applyFill="true" applyFont="true" applyNumberFormat="true" applyProtection="false" borderId="692" fillId="228" fontId="4" numFmtId="418" xfId="0">
      <alignment vertical="center"/>
    </xf>
    <xf applyAlignment="true" applyBorder="false" applyFill="false" applyFont="true" applyNumberFormat="true" applyProtection="false" borderId="689" fillId="0" fontId="4" numFmtId="418" xfId="0">
      <alignment vertical="center"/>
    </xf>
    <xf applyAlignment="true" applyBorder="false" applyFill="false" applyFont="true" applyNumberFormat="true" applyProtection="false" borderId="689" fillId="0" fontId="4" numFmtId="419" xfId="0">
      <alignment vertical="center"/>
    </xf>
    <xf applyAlignment="true" applyBorder="false" applyFill="false" applyFont="true" applyNumberFormat="false" applyProtection="false" borderId="689" fillId="0" fontId="4" numFmtId="0" xfId="0">
      <alignment vertical="center"/>
    </xf>
    <xf applyAlignment="true" applyBorder="false" applyFill="false" applyFont="true" applyNumberFormat="false" applyProtection="false" borderId="689" fillId="0" fontId="4" numFmtId="0" xfId="0">
      <alignment horizontal="right" vertical="center"/>
    </xf>
    <xf applyAlignment="true" applyBorder="false" applyFill="true" applyFont="true" applyNumberFormat="true" applyProtection="false" borderId="689" fillId="230" fontId="4" numFmtId="414" xfId="0">
      <alignment vertical="center"/>
    </xf>
    <xf applyAlignment="true" applyBorder="false" applyFill="true" applyFont="true" applyNumberFormat="false" applyProtection="false" borderId="689" fillId="230" fontId="4" numFmtId="0" xfId="0">
      <alignment horizontal="center" vertical="center"/>
    </xf>
    <xf applyAlignment="true" applyBorder="false" applyFill="false" applyFont="true" applyNumberFormat="false" applyProtection="false" borderId="689" fillId="0" fontId="4" numFmtId="0" xfId="0">
      <alignment vertical="center"/>
    </xf>
    <xf applyAlignment="true" applyBorder="false" applyFill="true" applyFont="true" applyNumberFormat="true" applyProtection="false" borderId="689" fillId="231" fontId="4" numFmtId="414" xfId="0">
      <alignment vertical="center"/>
    </xf>
    <xf applyAlignment="true" applyBorder="false" applyFill="true" applyFont="true" applyNumberFormat="false" applyProtection="false" borderId="689" fillId="231" fontId="4" numFmtId="0" xfId="0">
      <alignment horizontal="center" vertical="center"/>
    </xf>
    <xf applyAlignment="true" applyBorder="false" applyFill="false" applyFont="true" applyNumberFormat="false" applyProtection="false" borderId="693" fillId="0" fontId="4" numFmtId="0" xfId="0">
      <alignment vertical="center"/>
    </xf>
    <xf applyAlignment="true" applyBorder="false" applyFill="false" applyFont="true" applyNumberFormat="true" applyProtection="false" borderId="694" fillId="0" fontId="4" numFmtId="418" xfId="0">
      <alignment vertical="center"/>
    </xf>
    <xf applyAlignment="true" applyBorder="false" applyFill="false" applyFont="true" applyNumberFormat="true" applyProtection="false" borderId="689" fillId="0" fontId="4" numFmtId="418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414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689" fillId="232" fontId="5" numFmtId="0" xfId="0">
      <alignment horizontal="center" vertical="center"/>
    </xf>
    <xf applyAlignment="true" applyBorder="false" applyFill="true" applyFont="true" applyNumberFormat="true" applyProtection="false" borderId="689" fillId="232" fontId="5" numFmtId="417" xfId="0">
      <alignment horizontal="right" vertical="center"/>
    </xf>
    <xf applyAlignment="true" applyBorder="false" applyFill="true" applyFont="true" applyNumberFormat="true" applyProtection="false" borderId="0" fillId="228" fontId="4" numFmtId="420" xfId="0">
      <alignment vertical="center"/>
    </xf>
    <xf applyAlignment="true" applyBorder="false" applyFill="false" applyFont="true" applyNumberFormat="true" applyProtection="false" borderId="0" fillId="0" fontId="4" numFmtId="419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689" fillId="232" fontId="4" numFmtId="0" xfId="0">
      <alignment horizontal="center" vertical="center"/>
    </xf>
    <xf applyAlignment="true" applyBorder="false" applyFill="true" applyFont="true" applyNumberFormat="true" applyProtection="false" borderId="689" fillId="232" fontId="4" numFmtId="421" xfId="0">
      <alignment horizontal="right" vertical="center"/>
    </xf>
    <xf applyAlignment="true" applyBorder="false" applyFill="true" applyFont="true" applyNumberFormat="true" applyProtection="false" borderId="689" fillId="232" fontId="4" numFmtId="417" xfId="0">
      <alignment horizontal="right" vertical="center"/>
    </xf>
    <xf applyAlignment="true" applyBorder="false" applyFill="true" applyFont="true" applyNumberFormat="true" applyProtection="false" borderId="0" fillId="228" fontId="4" numFmtId="417" xfId="0">
      <alignment vertical="center"/>
    </xf>
    <xf applyAlignment="true" applyBorder="false" applyFill="true" applyFont="true" applyNumberFormat="true" applyProtection="false" borderId="689" fillId="232" fontId="4" numFmtId="420" xfId="0">
      <alignment horizontal="right" vertical="center"/>
    </xf>
    <xf applyAlignment="true" applyBorder="false" applyFill="false" applyFont="true" applyNumberFormat="true" applyProtection="false" borderId="0" fillId="0" fontId="4" numFmtId="417" xfId="0">
      <alignment horizontal="right" vertical="center"/>
    </xf>
    <xf applyAlignment="true" applyBorder="false" applyFill="true" applyFont="true" applyNumberFormat="false" applyProtection="false" borderId="689" fillId="227" fontId="6" numFmtId="0" xfId="0">
      <alignment horizontal="center" vertical="center"/>
    </xf>
    <xf applyAlignment="true" applyBorder="false" applyFill="true" applyFont="true" applyNumberFormat="true" applyProtection="false" borderId="689" fillId="227" fontId="6" numFmtId="413" xfId="0">
      <alignment horizontal="center" vertical="center"/>
    </xf>
    <xf applyAlignment="true" applyBorder="false" applyFill="true" applyFont="true" applyNumberFormat="true" applyProtection="false" borderId="689" fillId="227" fontId="6" numFmtId="414" xfId="0">
      <alignment horizontal="center" vertical="center" wrapText="true"/>
    </xf>
    <xf applyAlignment="true" applyBorder="false" applyFill="true" applyFont="true" applyNumberFormat="false" applyProtection="false" borderId="0" fillId="227" fontId="6" numFmtId="0" xfId="0">
      <alignment horizontal="center" vertical="center"/>
    </xf>
    <xf applyAlignment="true" applyBorder="false" applyFill="true" applyFont="true" applyNumberFormat="true" applyProtection="false" borderId="693" fillId="227" fontId="6" numFmtId="414" xfId="0">
      <alignment horizontal="center" vertical="center"/>
    </xf>
    <xf applyAlignment="true" applyBorder="false" applyFill="true" applyFont="true" applyNumberFormat="true" applyProtection="false" borderId="689" fillId="227" fontId="6" numFmtId="417" xfId="0">
      <alignment horizontal="center" vertical="center" wrapText="true"/>
    </xf>
    <xf applyAlignment="true" applyBorder="false" applyFill="true" applyFont="true" applyNumberFormat="false" applyProtection="false" borderId="694" fillId="227" fontId="6" numFmtId="0" xfId="0">
      <alignment horizontal="center" vertical="center"/>
    </xf>
    <xf applyAlignment="true" applyBorder="false" applyFill="true" applyFont="true" applyNumberFormat="true" applyProtection="false" borderId="694" fillId="227" fontId="6" numFmtId="413" xfId="0">
      <alignment horizontal="center" vertical="center"/>
    </xf>
    <xf applyAlignment="true" applyBorder="false" applyFill="true" applyFont="true" applyNumberFormat="true" applyProtection="false" borderId="694" fillId="227" fontId="6" numFmtId="414" xfId="0">
      <alignment horizontal="center" vertical="center" wrapText="true"/>
    </xf>
    <xf applyAlignment="true" applyBorder="false" applyFill="true" applyFont="true" applyNumberFormat="true" applyProtection="false" borderId="694" fillId="227" fontId="2" numFmtId="414" xfId="0">
      <alignment horizontal="center" vertical="center" wrapText="true"/>
    </xf>
    <xf applyAlignment="true" applyBorder="false" applyFill="false" applyFont="true" applyNumberFormat="false" applyProtection="false" borderId="692" fillId="0" fontId="4" numFmtId="0" xfId="0">
      <alignment horizontal="center" vertical="center"/>
    </xf>
    <xf applyAlignment="true" applyBorder="false" applyFill="false" applyFont="true" applyNumberFormat="false" applyProtection="false" borderId="695" fillId="0" fontId="4" numFmtId="0" xfId="0">
      <alignment vertical="center"/>
    </xf>
    <xf applyAlignment="true" applyBorder="false" applyFill="false" applyFont="true" applyNumberFormat="false" applyProtection="false" borderId="693" fillId="0" fontId="4" numFmtId="0" xfId="0">
      <alignment vertical="center"/>
    </xf>
    <xf applyAlignment="true" applyBorder="false" applyFill="false" applyFont="true" applyNumberFormat="false" applyProtection="false" borderId="692" fillId="0" fontId="4" numFmtId="0" xfId="0">
      <alignment horizontal="right" vertical="center"/>
    </xf>
    <xf applyAlignment="true" applyBorder="false" applyFill="false" applyFont="true" applyNumberFormat="true" applyProtection="false" borderId="695" fillId="0" fontId="7" numFmtId="416" xfId="0">
      <alignment horizontal="center" vertical="center"/>
    </xf>
    <xf applyAlignment="true" applyBorder="false" applyFill="false" applyFont="true" applyNumberFormat="true" applyProtection="false" borderId="695" fillId="0" fontId="4" numFmtId="414" xfId="0">
      <alignment vertical="center"/>
    </xf>
    <xf applyAlignment="true" applyBorder="false" applyFill="false" applyFont="true" applyNumberFormat="true" applyProtection="false" borderId="695" fillId="0" fontId="4" numFmtId="416" xfId="0">
      <alignment vertical="center"/>
    </xf>
    <xf applyAlignment="true" applyBorder="false" applyFill="false" applyFont="true" applyNumberFormat="true" applyProtection="false" borderId="689" fillId="0" fontId="4" numFmtId="417" xfId="0">
      <alignment vertical="center"/>
    </xf>
    <xf applyAlignment="true" applyBorder="false" applyFill="false" applyFont="true" applyNumberFormat="true" applyProtection="false" borderId="696" fillId="0" fontId="4" numFmtId="416" xfId="0">
      <alignment vertical="center" wrapText="true"/>
    </xf>
    <xf applyAlignment="true" applyBorder="false" applyFill="false" applyFont="true" applyNumberFormat="true" applyProtection="false" borderId="689" fillId="0" fontId="4" numFmtId="414" xfId="0">
      <alignment horizontal="right" vertical="center"/>
    </xf>
    <xf applyAlignment="true" applyBorder="false" applyFill="true" applyFont="true" applyNumberFormat="true" applyProtection="false" borderId="689" fillId="228" fontId="4" numFmtId="417" xfId="0">
      <alignment horizontal="right" vertical="center"/>
    </xf>
    <xf applyAlignment="true" applyBorder="false" applyFill="true" applyFont="true" applyNumberFormat="true" applyProtection="false" borderId="692" fillId="228" fontId="4" numFmtId="417" xfId="0">
      <alignment horizontal="right" vertical="center"/>
    </xf>
    <xf applyAlignment="true" applyBorder="false" applyFill="false" applyFont="true" applyNumberFormat="true" applyProtection="false" borderId="695" fillId="0" fontId="4" numFmtId="419" xfId="0">
      <alignment vertical="center"/>
    </xf>
    <xf applyAlignment="true" applyBorder="false" applyFill="false" applyFont="true" applyNumberFormat="true" applyProtection="false" borderId="693" fillId="0" fontId="4" numFmtId="419" xfId="0">
      <alignment vertical="center"/>
    </xf>
    <xf applyAlignment="true" applyBorder="false" applyFill="false" applyFont="true" applyNumberFormat="false" applyProtection="false" borderId="695" fillId="0" fontId="4" numFmtId="0" xfId="0">
      <alignment vertical="center"/>
    </xf>
    <xf applyAlignment="true" applyBorder="false" applyFill="false" applyFont="true" applyNumberFormat="true" applyProtection="false" borderId="695" fillId="0" fontId="4" numFmtId="419" xfId="0">
      <alignment vertical="center"/>
    </xf>
    <xf applyAlignment="true" applyBorder="false" applyFill="false" applyFont="true" applyNumberFormat="true" applyProtection="false" borderId="689" fillId="0" fontId="4" numFmtId="418" xfId="0">
      <alignment vertical="center"/>
    </xf>
    <xf applyAlignment="true" applyBorder="false" applyFill="true" applyFont="true" applyNumberFormat="true" applyProtection="false" borderId="696" fillId="233" fontId="4" numFmtId="416" xfId="0">
      <alignment vertical="center" wrapText="true"/>
    </xf>
    <xf applyAlignment="true" applyBorder="false" applyFill="false" applyFont="true" applyNumberFormat="false" applyProtection="false" borderId="693" fillId="0" fontId="4" numFmtId="0" xfId="0">
      <alignment vertical="center"/>
    </xf>
    <xf applyAlignment="true" applyBorder="false" applyFill="false" applyFont="true" applyNumberFormat="false" applyProtection="false" borderId="694" fillId="0" fontId="4" numFmtId="0" xfId="0">
      <alignment horizontal="center" vertical="center"/>
    </xf>
    <xf applyAlignment="true" applyBorder="false" applyFill="false" applyFont="true" applyNumberFormat="false" applyProtection="false" borderId="689" fillId="0" fontId="4" numFmtId="0" xfId="0">
      <alignment horizontal="right" vertical="center"/>
    </xf>
    <xf applyAlignment="true" applyBorder="false" applyFill="false" applyFont="true" applyNumberFormat="false" applyProtection="false" borderId="697" fillId="0" fontId="4" numFmtId="0" xfId="0">
      <alignment horizontal="center" vertical="center"/>
    </xf>
    <xf applyAlignment="true" applyBorder="false" applyFill="false" applyFont="true" applyNumberFormat="true" applyProtection="false" borderId="689" fillId="0" fontId="4" numFmtId="414" xfId="0">
      <alignment vertical="center"/>
    </xf>
    <xf applyAlignment="true" applyBorder="false" applyFill="false" applyFont="true" applyNumberFormat="false" applyProtection="false" borderId="689" fillId="0" fontId="4" numFmtId="0" xfId="0">
      <alignment horizontal="center" vertical="center"/>
    </xf>
    <xf applyAlignment="true" applyBorder="false" applyFill="false" applyFont="true" applyNumberFormat="false" applyProtection="false" borderId="695" fillId="0" fontId="4" numFmtId="0" xfId="0">
      <alignment horizontal="center" vertical="center"/>
    </xf>
    <xf applyAlignment="true" applyBorder="false" applyFill="false" applyFont="true" applyNumberFormat="false" applyProtection="false" borderId="695" fillId="0" fontId="4" numFmtId="0" xfId="0">
      <alignment horizontal="center" vertical="center"/>
    </xf>
    <xf applyAlignment="true" applyBorder="false" applyFill="false" applyFont="true" applyNumberFormat="true" applyProtection="false" borderId="696" fillId="0" fontId="4" numFmtId="416" xfId="0">
      <alignment vertical="center" wrapText="true"/>
    </xf>
    <xf applyAlignment="true" applyBorder="false" applyFill="false" applyFont="true" applyNumberFormat="false" applyProtection="false" borderId="698" fillId="0" fontId="4" numFmtId="0" xfId="0">
      <alignment horizontal="center" vertical="center"/>
    </xf>
    <xf applyAlignment="true" applyBorder="false" applyFill="false" applyFont="true" applyNumberFormat="false" applyProtection="false" borderId="694" fillId="0" fontId="4" numFmtId="0" xfId="0">
      <alignment vertical="center"/>
    </xf>
    <xf applyAlignment="true" applyBorder="false" applyFill="false" applyFont="true" applyNumberFormat="false" applyProtection="false" borderId="699" fillId="0" fontId="4" numFmtId="0" xfId="0">
      <alignment horizontal="right" vertical="center"/>
    </xf>
    <xf applyAlignment="true" applyBorder="false" applyFill="false" applyFont="true" applyNumberFormat="false" applyProtection="false" borderId="700" fillId="0" fontId="4" numFmtId="0" xfId="0">
      <alignment horizontal="center" vertical="center"/>
    </xf>
    <xf applyAlignment="true" applyBorder="false" applyFill="false" applyFont="true" applyNumberFormat="false" applyProtection="false" borderId="697" fillId="0" fontId="4" numFmtId="0" xfId="0">
      <alignment vertical="center"/>
    </xf>
    <xf applyAlignment="true" applyBorder="false" applyFill="false" applyFont="true" applyNumberFormat="false" applyProtection="false" borderId="701" fillId="0" fontId="4" numFmtId="0" xfId="0">
      <alignment vertical="center"/>
    </xf>
    <xf applyAlignment="true" applyBorder="false" applyFill="false" applyFont="true" applyNumberFormat="false" applyProtection="false" borderId="694" fillId="0" fontId="4" numFmtId="0" xfId="0">
      <alignment vertical="center"/>
    </xf>
    <xf applyAlignment="true" applyBorder="false" applyFill="false" applyFont="true" applyNumberFormat="true" applyProtection="false" borderId="694" fillId="0" fontId="4" numFmtId="419" xfId="0">
      <alignment vertical="center"/>
    </xf>
    <xf applyAlignment="true" applyBorder="false" applyFill="false" applyFont="true" applyNumberFormat="false" applyProtection="false" borderId="692" fillId="0" fontId="4" numFmtId="0" xfId="0">
      <alignment vertical="center"/>
    </xf>
    <xf applyAlignment="true" applyBorder="false" applyFill="false" applyFont="true" applyNumberFormat="false" applyProtection="false" borderId="695" fillId="0" fontId="4" numFmtId="0" xfId="0">
      <alignment horizontal="center" vertical="center"/>
    </xf>
    <xf applyAlignment="true" applyBorder="false" applyFill="false" applyFont="true" applyNumberFormat="false" applyProtection="false" borderId="689" fillId="0" fontId="4" numFmtId="0" xfId="0">
      <alignment horizontal="right" vertical="center"/>
    </xf>
    <xf applyAlignment="true" applyBorder="false" applyFill="false" applyFont="true" applyNumberFormat="true" applyProtection="false" borderId="697" fillId="0" fontId="4" numFmtId="414" xfId="0">
      <alignment horizontal="right" vertical="center"/>
    </xf>
    <xf applyAlignment="true" applyBorder="false" applyFill="true" applyFont="true" applyNumberFormat="true" applyProtection="false" borderId="701" fillId="230" fontId="4" numFmtId="414" xfId="0">
      <alignment vertical="center"/>
    </xf>
    <xf applyAlignment="true" applyBorder="false" applyFill="true" applyFont="true" applyNumberFormat="true" applyProtection="false" borderId="701" fillId="231" fontId="4" numFmtId="414" xfId="0">
      <alignment vertical="center"/>
    </xf>
    <xf applyAlignment="true" applyBorder="false" applyFill="false" applyFont="true" applyNumberFormat="false" applyProtection="false" borderId="698" fillId="0" fontId="4" numFmtId="0" xfId="0">
      <alignment vertical="center"/>
    </xf>
    <xf applyAlignment="true" applyBorder="false" applyFill="false" applyFont="true" applyNumberFormat="false" applyProtection="false" borderId="694" fillId="0" fontId="4" numFmtId="0" xfId="0">
      <alignment horizontal="right" vertical="center"/>
    </xf>
    <xf applyAlignment="true" applyBorder="false" applyFill="false" applyFont="true" applyNumberFormat="true" applyProtection="false" borderId="694" fillId="0" fontId="4" numFmtId="414" xfId="0">
      <alignment horizontal="right" vertical="center"/>
    </xf>
    <xf applyAlignment="true" applyBorder="false" applyFill="false" applyFont="true" applyNumberFormat="true" applyProtection="false" borderId="701" fillId="0" fontId="4" numFmtId="414" xfId="0">
      <alignment vertical="center"/>
    </xf>
    <xf applyAlignment="true" applyBorder="false" applyFill="false" applyFont="true" applyNumberFormat="true" applyProtection="false" borderId="693" fillId="0" fontId="4" numFmtId="416" xfId="0">
      <alignment vertical="center"/>
    </xf>
    <xf applyAlignment="true" applyBorder="false" applyFill="false" applyFont="true" applyNumberFormat="false" applyProtection="false" borderId="694" fillId="0" fontId="4" numFmtId="0" xfId="0">
      <alignment horizontal="right" vertical="center"/>
    </xf>
    <xf applyAlignment="true" applyBorder="false" applyFill="false" applyFont="true" applyNumberFormat="false" applyProtection="false" borderId="702" fillId="0" fontId="4" numFmtId="0" xfId="0">
      <alignment horizontal="center" vertical="center" wrapText="true"/>
    </xf>
    <xf applyAlignment="true" applyBorder="false" applyFill="false" applyFont="true" applyNumberFormat="false" applyProtection="false" borderId="695" fillId="0" fontId="4" numFmtId="0" xfId="0">
      <alignment horizontal="center" vertical="center" wrapText="true"/>
    </xf>
    <xf applyAlignment="true" applyBorder="false" applyFill="false" applyFont="true" applyNumberFormat="false" applyProtection="false" borderId="702" fillId="0" fontId="4" numFmtId="0" xfId="0">
      <alignment vertical="center"/>
    </xf>
    <xf applyAlignment="true" applyBorder="false" applyFill="false" applyFont="true" applyNumberFormat="true" applyProtection="false" borderId="703" fillId="0" fontId="4" numFmtId="414" xfId="0">
      <alignment vertical="center"/>
    </xf>
    <xf applyAlignment="true" applyBorder="false" applyFill="false" applyFont="true" applyNumberFormat="false" applyProtection="false" borderId="695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419" xfId="0">
      <alignment vertical="center"/>
    </xf>
    <xf applyAlignment="true" applyBorder="false" applyFill="false" applyFont="true" applyNumberFormat="false" applyProtection="false" borderId="704" fillId="0" fontId="4" numFmtId="0" xfId="0">
      <alignment horizontal="center" vertical="center"/>
    </xf>
    <xf applyAlignment="true" applyBorder="false" applyFill="false" applyFont="true" applyNumberFormat="false" applyProtection="false" borderId="704" fillId="0" fontId="4" numFmtId="0" xfId="0">
      <alignment horizontal="center" vertical="center"/>
    </xf>
    <xf applyAlignment="true" applyBorder="false" applyFill="false" applyFont="true" applyNumberFormat="false" applyProtection="false" borderId="705" fillId="0" fontId="4" numFmtId="0" xfId="0">
      <alignment horizontal="center" vertical="center" wrapText="true"/>
    </xf>
    <xf applyAlignment="true" applyBorder="false" applyFill="false" applyFont="true" applyNumberFormat="false" applyProtection="false" borderId="704" fillId="0" fontId="11" numFmtId="0" xfId="0">
      <alignment horizontal="right" vertical="center" wrapText="true"/>
    </xf>
    <xf applyAlignment="true" applyBorder="false" applyFill="false" applyFont="true" applyNumberFormat="false" applyProtection="false" borderId="705" fillId="0" fontId="4" numFmtId="0" xfId="0">
      <alignment vertical="center"/>
    </xf>
    <xf applyAlignment="true" applyBorder="false" applyFill="false" applyFont="true" applyNumberFormat="true" applyProtection="false" borderId="695" fillId="0" fontId="7" numFmtId="417" xfId="0">
      <alignment horizontal="center" vertical="center"/>
    </xf>
    <xf applyAlignment="true" applyBorder="false" applyFill="false" applyFont="true" applyNumberFormat="true" applyProtection="false" borderId="706" fillId="0" fontId="4" numFmtId="414" xfId="0">
      <alignment vertical="center"/>
    </xf>
    <xf applyAlignment="true" applyBorder="false" applyFill="false" applyFont="true" applyNumberFormat="false" applyProtection="false" borderId="704" fillId="0" fontId="4" numFmtId="0" xfId="0">
      <alignment vertical="center"/>
    </xf>
    <xf applyAlignment="true" applyBorder="false" applyFill="false" applyFont="true" applyNumberFormat="false" applyProtection="false" borderId="704" fillId="0" fontId="4" numFmtId="0" xfId="0">
      <alignment horizontal="right" vertical="center"/>
    </xf>
    <xf applyAlignment="true" applyBorder="false" applyFill="false" applyFont="true" applyNumberFormat="true" applyProtection="false" borderId="694" fillId="0" fontId="4" numFmtId="416" xfId="0">
      <alignment vertical="center"/>
    </xf>
    <xf applyAlignment="true" applyBorder="false" applyFill="false" applyFont="true" applyNumberFormat="false" applyProtection="false" borderId="702" fillId="0" fontId="4" numFmtId="0" xfId="0">
      <alignment horizontal="center" vertical="center"/>
    </xf>
    <xf applyAlignment="true" applyBorder="false" applyFill="false" applyFont="true" applyNumberFormat="false" applyProtection="false" borderId="707" fillId="0" fontId="4" numFmtId="0" xfId="0">
      <alignment horizontal="center" vertical="center"/>
    </xf>
    <xf applyAlignment="true" applyBorder="false" applyFill="true" applyFont="true" applyNumberFormat="false" applyProtection="false" borderId="694" fillId="231" fontId="4" numFmtId="0" xfId="0">
      <alignment horizontal="center" vertical="center"/>
    </xf>
    <xf applyAlignment="true" applyBorder="false" applyFill="true" applyFont="true" applyNumberFormat="true" applyProtection="false" borderId="694" fillId="228" fontId="4" numFmtId="417" xfId="0">
      <alignment horizontal="right" vertical="center"/>
    </xf>
    <xf applyAlignment="true" applyBorder="false" applyFill="true" applyFont="true" applyNumberFormat="true" applyProtection="false" borderId="698" fillId="228" fontId="4" numFmtId="417" xfId="0">
      <alignment horizontal="right" vertical="center"/>
    </xf>
    <xf applyAlignment="true" applyBorder="false" applyFill="false" applyFont="true" applyNumberFormat="true" applyProtection="false" borderId="0" fillId="0" fontId="4" numFmtId="416" xfId="0">
      <alignment horizontal="center" vertical="bottom"/>
    </xf>
    <xf applyAlignment="true" applyBorder="false" applyFill="false" applyFont="true" applyNumberFormat="true" applyProtection="false" borderId="0" fillId="0" fontId="4" numFmtId="414" xfId="0">
      <alignment vertical="center"/>
    </xf>
    <xf applyAlignment="true" applyBorder="false" applyFill="false" applyFont="true" applyNumberFormat="true" applyProtection="false" borderId="0" fillId="0" fontId="4" numFmtId="414" xfId="0">
      <alignment vertical="center"/>
    </xf>
    <xf applyAlignment="true" applyBorder="false" applyFill="false" applyFont="true" applyNumberFormat="true" applyProtection="false" borderId="0" fillId="0" fontId="4" numFmtId="416" xfId="0">
      <alignment vertical="center"/>
    </xf>
    <xf applyAlignment="true" applyBorder="false" applyFill="true" applyFont="true" applyNumberFormat="false" applyProtection="false" borderId="695" fillId="232" fontId="5" numFmtId="0" xfId="0">
      <alignment horizontal="center" vertical="center"/>
    </xf>
    <xf applyAlignment="true" applyBorder="false" applyFill="true" applyFont="true" applyNumberFormat="true" applyProtection="false" borderId="695" fillId="232" fontId="4" numFmtId="421" xfId="0">
      <alignment vertical="center"/>
    </xf>
    <xf applyAlignment="true" applyBorder="false" applyFill="true" applyFont="true" applyNumberFormat="true" applyProtection="false" borderId="695" fillId="232" fontId="4" numFmtId="417" xfId="0">
      <alignment vertical="center"/>
    </xf>
    <xf applyAlignment="true" applyBorder="false" applyFill="true" applyFont="true" applyNumberFormat="false" applyProtection="false" borderId="695" fillId="232" fontId="4" numFmtId="0" xfId="0">
      <alignment horizontal="center" vertical="center"/>
    </xf>
    <xf applyAlignment="true" applyBorder="false" applyFill="true" applyFont="true" applyNumberFormat="false" applyProtection="false" borderId="0" fillId="234" fontId="6" numFmtId="0" xfId="0">
      <alignment horizontal="center" vertical="center"/>
    </xf>
    <xf applyAlignment="true" applyBorder="false" applyFill="true" applyFont="true" applyNumberFormat="false" applyProtection="false" borderId="689" fillId="234" fontId="6" numFmtId="0" xfId="0">
      <alignment horizontal="center" vertical="center"/>
    </xf>
    <xf applyAlignment="true" applyBorder="false" applyFill="true" applyFont="true" applyNumberFormat="false" applyProtection="false" borderId="692" fillId="234" fontId="6" numFmtId="0" xfId="0">
      <alignment horizontal="center" vertical="center"/>
    </xf>
    <xf applyAlignment="true" applyBorder="false" applyFill="true" applyFont="true" applyNumberFormat="false" applyProtection="false" borderId="695" fillId="234" fontId="6" numFmtId="0" xfId="0">
      <alignment vertical="center"/>
    </xf>
    <xf applyAlignment="true" applyBorder="false" applyFill="true" applyFont="true" applyNumberFormat="true" applyProtection="false" borderId="695" fillId="232" fontId="4" numFmtId="421" xfId="0">
      <alignment horizontal="right" vertical="center"/>
    </xf>
    <xf applyAlignment="true" applyBorder="false" applyFill="true" applyFont="true" applyNumberFormat="true" applyProtection="false" borderId="695" fillId="232" fontId="4" numFmtId="417" xfId="0">
      <alignment horizontal="right" vertical="center"/>
    </xf>
    <xf applyAlignment="true" applyBorder="false" applyFill="true" applyFont="true" applyNumberFormat="false" applyProtection="false" borderId="694" fillId="234" fontId="6" numFmtId="0" xfId="0">
      <alignment horizontal="center" vertical="center"/>
    </xf>
    <xf applyAlignment="true" applyBorder="false" applyFill="true" applyFont="true" applyNumberFormat="false" applyProtection="false" borderId="695" fillId="234" fontId="6" numFmtId="0" xfId="0">
      <alignment vertical="center"/>
    </xf>
    <xf applyAlignment="true" applyBorder="false" applyFill="false" applyFont="true" applyNumberFormat="false" applyProtection="false" borderId="693" fillId="0" fontId="4" numFmtId="0" xfId="0">
      <alignment horizontal="center" vertical="center"/>
    </xf>
    <xf applyAlignment="true" applyBorder="false" applyFill="false" applyFont="true" applyNumberFormat="false" applyProtection="false" borderId="689" fillId="0" fontId="4" numFmtId="0" xfId="0">
      <alignment horizontal="center" vertical="center"/>
    </xf>
    <xf applyAlignment="true" applyBorder="false" applyFill="false" applyFont="true" applyNumberFormat="false" applyProtection="false" borderId="695" fillId="0" fontId="4" numFmtId="0" xfId="0">
      <alignment vertical="center" wrapText="true"/>
    </xf>
    <xf applyAlignment="true" applyBorder="false" applyFill="false" applyFont="true" applyNumberFormat="false" applyProtection="false" borderId="701" fillId="0" fontId="4" numFmtId="0" xfId="0">
      <alignment horizontal="center" vertical="center"/>
    </xf>
    <xf applyAlignment="true" applyBorder="false" applyFill="false" applyFont="true" applyNumberFormat="false" applyProtection="false" borderId="694" fillId="0" fontId="4" numFmtId="0" xfId="0">
      <alignment horizontal="center" vertical="center"/>
    </xf>
    <xf applyAlignment="true" applyBorder="false" applyFill="false" applyFont="true" applyNumberFormat="false" applyProtection="false" borderId="702" fillId="0" fontId="4" numFmtId="0" xfId="0">
      <alignment horizontal="center" vertical="center"/>
    </xf>
    <xf applyAlignment="true" applyBorder="false" applyFill="true" applyFont="true" applyNumberFormat="true" applyProtection="false" borderId="692" fillId="227" fontId="6" numFmtId="417" xfId="0">
      <alignment horizontal="center" vertical="center" wrapText="true"/>
    </xf>
    <xf applyAlignment="true" applyBorder="false" applyFill="true" applyFont="true" applyNumberFormat="true" applyProtection="false" borderId="695" fillId="227" fontId="6" numFmtId="417" xfId="0">
      <alignment horizontal="center" vertical="center" wrapText="true"/>
    </xf>
    <xf applyAlignment="true" applyBorder="false" applyFill="true" applyFont="true" applyNumberFormat="false" applyProtection="false" borderId="694" fillId="227" fontId="6" numFmtId="0" xfId="0">
      <alignment horizontal="center" vertical="center" wrapText="true"/>
    </xf>
    <xf applyAlignment="true" applyBorder="false" applyFill="false" applyFont="true" applyNumberFormat="false" applyProtection="false" borderId="708" fillId="0" fontId="4" numFmtId="0" xfId="0">
      <alignment horizontal="center" vertical="bottom"/>
    </xf>
    <xf applyAlignment="true" applyBorder="false" applyFill="false" applyFont="true" applyNumberFormat="false" applyProtection="false" borderId="695" fillId="0" fontId="4" numFmtId="0" xfId="0">
      <alignment horizontal="center" vertical="bottom"/>
    </xf>
    <xf applyAlignment="true" applyBorder="false" applyFill="false" applyFont="true" applyNumberFormat="false" applyProtection="false" borderId="703" fillId="0" fontId="4" numFmtId="0" xfId="0">
      <alignment horizontal="right" vertical="center"/>
    </xf>
    <xf applyAlignment="true" applyBorder="false" applyFill="false" applyFont="true" applyNumberFormat="false" applyProtection="false" borderId="695" fillId="0" fontId="4" numFmtId="0" xfId="0">
      <alignment horizontal="right" vertical="center"/>
    </xf>
    <xf applyAlignment="true" applyBorder="false" applyFill="false" applyFont="true" applyNumberFormat="false" applyProtection="false" borderId="709" fillId="0" fontId="4" numFmtId="0" xfId="0">
      <alignment horizontal="right" vertical="center"/>
    </xf>
    <xf applyAlignment="true" applyBorder="false" applyFill="false" applyFont="true" applyNumberFormat="false" applyProtection="false" borderId="691" fillId="0" fontId="7" numFmtId="0" xfId="0">
      <alignment horizontal="center" vertical="center"/>
    </xf>
    <xf applyAlignment="true" applyBorder="false" applyFill="false" applyFont="true" applyNumberFormat="true" applyProtection="false" borderId="693" fillId="0" fontId="4" numFmtId="414" xfId="0">
      <alignment vertical="center"/>
    </xf>
    <xf applyAlignment="true" applyBorder="false" applyFill="false" applyFont="true" applyNumberFormat="true" applyProtection="false" borderId="689" fillId="0" fontId="4" numFmtId="413" xfId="0">
      <alignment vertical="center"/>
    </xf>
    <xf applyAlignment="true" applyBorder="false" applyFill="true" applyFont="true" applyNumberFormat="true" applyProtection="false" borderId="689" fillId="235" fontId="4" numFmtId="414" xfId="0">
      <alignment vertical="center"/>
    </xf>
    <xf applyAlignment="true" applyBorder="false" applyFill="true" applyFont="true" applyNumberFormat="false" applyProtection="false" borderId="689" fillId="235" fontId="4" numFmtId="0" xfId="0">
      <alignment horizontal="center" vertical="center"/>
    </xf>
    <xf applyAlignment="true" applyBorder="false" applyFill="true" applyFont="true" applyNumberFormat="true" applyProtection="false" borderId="695" fillId="228" fontId="4" numFmtId="417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692" fillId="0" fontId="4" numFmtId="0" xfId="0">
      <alignment horizontal="center" vertical="center"/>
    </xf>
    <xf applyAlignment="true" applyBorder="false" applyFill="true" applyFont="true" applyNumberFormat="false" applyProtection="false" borderId="0" fillId="233" fontId="4" numFmtId="0" xfId="0">
      <alignment horizontal="center" vertical="center" wrapText="true"/>
    </xf>
    <xf applyAlignment="true" applyBorder="false" applyFill="true" applyFont="true" applyNumberFormat="false" applyProtection="false" borderId="695" fillId="233" fontId="4" numFmtId="0" xfId="0">
      <alignment horizontal="center" vertical="center" wrapText="true"/>
    </xf>
    <xf applyAlignment="true" applyBorder="false" applyFill="false" applyFont="true" applyNumberFormat="false" applyProtection="false" borderId="709" fillId="0" fontId="4" numFmtId="0" xfId="0">
      <alignment vertical="center"/>
    </xf>
    <xf applyAlignment="true" applyBorder="false" applyFill="false" applyFont="true" applyNumberFormat="false" applyProtection="false" borderId="695" fillId="0" fontId="7" numFmtId="0" xfId="0">
      <alignment vertical="center"/>
    </xf>
    <xf applyAlignment="true" applyBorder="false" applyFill="false" applyFont="true" applyNumberFormat="false" applyProtection="false" borderId="708" fillId="0" fontId="4" numFmtId="0" xfId="0">
      <alignment horizontal="center" vertical="center" wrapText="true"/>
    </xf>
    <xf applyAlignment="true" applyBorder="false" applyFill="false" applyFont="true" applyNumberFormat="false" applyProtection="false" borderId="703" fillId="0" fontId="4" numFmtId="0" xfId="0">
      <alignment horizontal="right" vertical="center"/>
    </xf>
    <xf applyAlignment="true" applyBorder="false" applyFill="false" applyFont="true" applyNumberFormat="false" applyProtection="false" borderId="695" fillId="0" fontId="4" numFmtId="0" xfId="0">
      <alignment horizontal="right" vertical="center"/>
    </xf>
    <xf applyAlignment="true" applyBorder="false" applyFill="false" applyFont="true" applyNumberFormat="false" applyProtection="false" borderId="699" fillId="0" fontId="4" numFmtId="0" xfId="0">
      <alignment vertical="center"/>
    </xf>
    <xf applyAlignment="true" applyBorder="false" applyFill="false" applyFont="true" applyNumberFormat="false" applyProtection="false" borderId="710" fillId="0" fontId="7" numFmtId="0" xfId="0">
      <alignment horizontal="center" vertical="center"/>
    </xf>
    <xf applyAlignment="true" applyBorder="false" applyFill="false" applyFont="true" applyNumberFormat="false" applyProtection="false" borderId="711" fillId="0" fontId="4" numFmtId="0" xfId="0">
      <alignment vertical="center"/>
    </xf>
    <xf applyAlignment="true" applyBorder="false" applyFill="false" applyFont="true" applyNumberFormat="true" applyProtection="false" borderId="704" fillId="0" fontId="11" numFmtId="418" xfId="0">
      <alignment horizontal="center" vertical="center" wrapText="true"/>
    </xf>
    <xf applyAlignment="true" applyBorder="false" applyFill="false" applyFont="true" applyNumberFormat="true" applyProtection="false" borderId="701" fillId="0" fontId="4" numFmtId="414" xfId="0">
      <alignment vertical="center"/>
    </xf>
    <xf applyAlignment="true" applyBorder="false" applyFill="false" applyFont="true" applyNumberFormat="true" applyProtection="false" borderId="694" fillId="0" fontId="4" numFmtId="413" xfId="0">
      <alignment vertical="center"/>
    </xf>
    <xf applyAlignment="true" applyBorder="false" applyFill="false" applyFont="true" applyNumberFormat="false" applyProtection="false" borderId="694" fillId="0" fontId="4" numFmtId="0" xfId="0">
      <alignment vertical="center"/>
    </xf>
    <xf applyAlignment="true" applyBorder="false" applyFill="true" applyFont="true" applyNumberFormat="true" applyProtection="false" borderId="694" fillId="230" fontId="4" numFmtId="414" xfId="0">
      <alignment vertical="center"/>
    </xf>
    <xf applyAlignment="true" applyBorder="false" applyFill="false" applyFont="true" applyNumberFormat="false" applyProtection="false" borderId="702" fillId="0" fontId="4" numFmtId="0" xfId="0">
      <alignment horizontal="center" vertical="center"/>
    </xf>
    <xf applyAlignment="true" applyBorder="false" applyFill="false" applyFont="true" applyNumberFormat="false" applyProtection="false" borderId="702" fillId="0" fontId="4" numFmtId="0" xfId="0">
      <alignment horizontal="right" vertical="center"/>
    </xf>
    <xf applyAlignment="true" applyBorder="false" applyFill="true" applyFont="true" applyNumberFormat="false" applyProtection="false" borderId="694" fillId="230" fontId="4" numFmtId="0" xfId="0">
      <alignment horizontal="center" vertical="center"/>
    </xf>
    <xf applyAlignment="true" applyBorder="false" applyFill="true" applyFont="true" applyNumberFormat="true" applyProtection="false" borderId="698" fillId="228" fontId="4" numFmtId="417" xfId="0">
      <alignment vertical="center"/>
    </xf>
    <xf applyAlignment="true" applyBorder="false" applyFill="true" applyFont="true" applyNumberFormat="true" applyProtection="false" borderId="704" fillId="228" fontId="4" numFmtId="417" xfId="0">
      <alignment vertical="center"/>
    </xf>
    <xf applyAlignment="true" applyBorder="false" applyFill="false" applyFont="true" applyNumberFormat="true" applyProtection="false" borderId="695" fillId="0" fontId="11" numFmtId="418" xfId="0">
      <alignment horizontal="center" vertical="center" wrapText="true"/>
    </xf>
    <xf applyAlignment="true" applyBorder="false" applyFill="false" applyFont="true" applyNumberFormat="true" applyProtection="false" borderId="695" fillId="0" fontId="4" numFmtId="413" xfId="0">
      <alignment vertical="center"/>
    </xf>
    <xf applyAlignment="true" applyBorder="false" applyFill="false" applyFont="true" applyNumberFormat="true" applyProtection="false" borderId="695" fillId="0" fontId="4" numFmtId="414" xfId="0">
      <alignment vertical="center"/>
    </xf>
    <xf applyAlignment="true" applyBorder="false" applyFill="false" applyFont="true" applyNumberFormat="true" applyProtection="false" borderId="702" fillId="0" fontId="4" numFmtId="414" xfId="0">
      <alignment horizontal="right" vertical="center"/>
    </xf>
    <xf applyAlignment="true" applyBorder="false" applyFill="true" applyFont="true" applyNumberFormat="true" applyProtection="false" borderId="695" fillId="230" fontId="4" numFmtId="414" xfId="0">
      <alignment vertical="center"/>
    </xf>
    <xf applyAlignment="true" applyBorder="false" applyFill="false" applyFont="true" applyNumberFormat="true" applyProtection="false" borderId="695" fillId="0" fontId="4" numFmtId="416" xfId="0">
      <alignment vertical="center"/>
    </xf>
    <xf applyAlignment="true" applyBorder="false" applyFill="true" applyFont="true" applyNumberFormat="false" applyProtection="false" borderId="704" fillId="230" fontId="4" numFmtId="0" xfId="0">
      <alignment horizontal="center" vertical="center"/>
    </xf>
    <xf applyAlignment="true" applyBorder="false" applyFill="false" applyFont="true" applyNumberFormat="false" applyProtection="false" borderId="712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713" fillId="236" fontId="2" numFmtId="0" xfId="0">
      <alignment horizontal="center" vertical="center"/>
    </xf>
    <xf applyAlignment="true" applyBorder="false" applyFill="true" applyFont="true" applyNumberFormat="false" applyProtection="false" borderId="713" fillId="236" fontId="2" numFmtId="0" xfId="0">
      <alignment horizontal="center" vertical="center"/>
    </xf>
    <xf applyAlignment="true" applyBorder="false" applyFill="true" applyFont="true" applyNumberFormat="false" applyProtection="false" borderId="713" fillId="236" fontId="2" numFmtId="0" xfId="0">
      <alignment horizontal="center" vertical="center" wrapText="true"/>
    </xf>
    <xf applyAlignment="true" applyBorder="false" applyFill="true" applyFont="true" applyNumberFormat="true" applyProtection="false" borderId="713" fillId="236" fontId="2" numFmtId="422" xfId="0">
      <alignment horizontal="center" vertical="center"/>
    </xf>
    <xf applyAlignment="true" applyBorder="false" applyFill="true" applyFont="true" applyNumberFormat="true" applyProtection="false" borderId="713" fillId="236" fontId="2" numFmtId="423" xfId="0">
      <alignment horizontal="center" vertical="center" wrapText="true"/>
    </xf>
    <xf applyAlignment="true" applyBorder="false" applyFill="true" applyFont="true" applyNumberFormat="false" applyProtection="false" borderId="713" fillId="236" fontId="6" numFmtId="0" xfId="0">
      <alignment horizontal="center" vertical="center"/>
    </xf>
    <xf applyAlignment="true" applyBorder="false" applyFill="true" applyFont="true" applyNumberFormat="false" applyProtection="false" borderId="714" fillId="236" fontId="6" numFmtId="0" xfId="0">
      <alignment horizontal="center" vertical="center"/>
    </xf>
    <xf applyAlignment="true" applyBorder="false" applyFill="true" applyFont="true" applyNumberFormat="true" applyProtection="false" borderId="713" fillId="236" fontId="2" numFmtId="423" xfId="0">
      <alignment horizontal="center" vertical="center"/>
    </xf>
    <xf applyAlignment="true" applyBorder="false" applyFill="true" applyFont="true" applyNumberFormat="false" applyProtection="false" borderId="713" fillId="236" fontId="6" numFmtId="0" xfId="0">
      <alignment horizontal="center" vertical="center" wrapText="true"/>
    </xf>
    <xf applyAlignment="true" applyBorder="false" applyFill="false" applyFont="true" applyNumberFormat="false" applyProtection="false" borderId="713" fillId="0" fontId="4" numFmtId="0" xfId="0">
      <alignment horizontal="center" vertical="center"/>
    </xf>
    <xf applyAlignment="true" applyBorder="false" applyFill="false" applyFont="true" applyNumberFormat="false" applyProtection="false" borderId="715" fillId="0" fontId="4" numFmtId="0" xfId="0">
      <alignment horizontal="center" vertical="bottom"/>
    </xf>
    <xf applyAlignment="true" applyBorder="false" applyFill="false" applyFont="true" applyNumberFormat="false" applyProtection="false" borderId="715" fillId="0" fontId="4" numFmtId="0" xfId="0">
      <alignment horizontal="center" vertical="bottom"/>
    </xf>
    <xf applyAlignment="true" applyBorder="false" applyFill="false" applyFont="true" applyNumberFormat="false" applyProtection="false" borderId="715" fillId="0" fontId="4" numFmtId="0" xfId="0">
      <alignment horizontal="center" vertical="bottom"/>
    </xf>
    <xf applyAlignment="true" applyBorder="false" applyFill="false" applyFont="true" applyNumberFormat="false" applyProtection="false" borderId="713" fillId="0" fontId="4" numFmtId="0" xfId="0">
      <alignment vertical="center"/>
    </xf>
    <xf applyAlignment="true" applyBorder="false" applyFill="false" applyFont="true" applyNumberFormat="true" applyProtection="false" borderId="713" fillId="0" fontId="4" numFmtId="424" xfId="0">
      <alignment vertical="center"/>
    </xf>
    <xf applyAlignment="true" applyBorder="false" applyFill="false" applyFont="true" applyNumberFormat="true" applyProtection="false" borderId="716" fillId="0" fontId="4" numFmtId="423" xfId="0">
      <alignment vertical="center"/>
    </xf>
    <xf applyAlignment="true" applyBorder="false" applyFill="false" applyFont="true" applyNumberFormat="true" applyProtection="false" borderId="713" fillId="0" fontId="4" numFmtId="425" xfId="0">
      <alignment vertical="center"/>
    </xf>
    <xf applyAlignment="true" applyBorder="false" applyFill="false" applyFont="true" applyNumberFormat="true" applyProtection="false" borderId="717" fillId="0" fontId="4" numFmtId="423" xfId="0">
      <alignment vertical="center"/>
    </xf>
    <xf applyAlignment="true" applyBorder="false" applyFill="true" applyFont="true" applyNumberFormat="true" applyProtection="false" borderId="713" fillId="237" fontId="4" numFmtId="423" xfId="0">
      <alignment horizontal="right" vertical="center"/>
    </xf>
    <xf applyAlignment="true" applyBorder="false" applyFill="true" applyFont="true" applyNumberFormat="true" applyProtection="false" borderId="713" fillId="238" fontId="4" numFmtId="423" xfId="0">
      <alignment vertical="center"/>
    </xf>
    <xf applyAlignment="true" applyBorder="false" applyFill="false" applyFont="true" applyNumberFormat="true" applyProtection="false" borderId="713" fillId="0" fontId="4" numFmtId="425" xfId="0">
      <alignment vertical="center"/>
    </xf>
    <xf applyAlignment="true" applyBorder="false" applyFill="true" applyFont="true" applyNumberFormat="false" applyProtection="false" borderId="713" fillId="238" fontId="4" numFmtId="0" xfId="0">
      <alignment horizontal="center" vertical="center"/>
    </xf>
    <xf applyAlignment="true" applyBorder="false" applyFill="true" applyFont="true" applyNumberFormat="true" applyProtection="false" borderId="713" fillId="237" fontId="4" numFmtId="426" xfId="0">
      <alignment vertical="center"/>
    </xf>
    <xf applyAlignment="true" applyBorder="false" applyFill="true" applyFont="true" applyNumberFormat="true" applyProtection="false" borderId="716" fillId="237" fontId="4" numFmtId="426" xfId="0">
      <alignment vertical="center"/>
    </xf>
    <xf applyAlignment="true" applyBorder="false" applyFill="true" applyFont="true" applyNumberFormat="true" applyProtection="false" borderId="716" fillId="237" fontId="4" numFmtId="427" xfId="0">
      <alignment vertical="center"/>
    </xf>
    <xf applyAlignment="true" applyBorder="false" applyFill="false" applyFont="true" applyNumberFormat="true" applyProtection="false" borderId="713" fillId="0" fontId="4" numFmtId="427" xfId="0">
      <alignment vertical="center"/>
    </xf>
    <xf applyAlignment="true" applyBorder="false" applyFill="false" applyFont="true" applyNumberFormat="true" applyProtection="false" borderId="713" fillId="0" fontId="4" numFmtId="428" xfId="0">
      <alignment vertical="center"/>
    </xf>
    <xf applyAlignment="true" applyBorder="false" applyFill="false" applyFont="true" applyNumberFormat="false" applyProtection="false" borderId="713" fillId="0" fontId="4" numFmtId="0" xfId="0">
      <alignment vertical="center"/>
    </xf>
    <xf applyAlignment="true" applyBorder="false" applyFill="false" applyFont="true" applyNumberFormat="false" applyProtection="false" borderId="713" fillId="0" fontId="4" numFmtId="0" xfId="0">
      <alignment horizontal="right" vertical="center"/>
    </xf>
    <xf applyAlignment="true" applyBorder="false" applyFill="true" applyFont="true" applyNumberFormat="true" applyProtection="false" borderId="713" fillId="239" fontId="4" numFmtId="423" xfId="0">
      <alignment vertical="center"/>
    </xf>
    <xf applyAlignment="true" applyBorder="false" applyFill="true" applyFont="true" applyNumberFormat="false" applyProtection="false" borderId="713" fillId="239" fontId="4" numFmtId="0" xfId="0">
      <alignment horizontal="center" vertical="center"/>
    </xf>
    <xf applyAlignment="true" applyBorder="false" applyFill="false" applyFont="true" applyNumberFormat="false" applyProtection="false" borderId="713" fillId="0" fontId="4" numFmtId="0" xfId="0">
      <alignment vertical="center"/>
    </xf>
    <xf applyAlignment="true" applyBorder="false" applyFill="true" applyFont="true" applyNumberFormat="true" applyProtection="false" borderId="713" fillId="240" fontId="4" numFmtId="423" xfId="0">
      <alignment vertical="center"/>
    </xf>
    <xf applyAlignment="true" applyBorder="false" applyFill="true" applyFont="true" applyNumberFormat="false" applyProtection="false" borderId="713" fillId="240" fontId="4" numFmtId="0" xfId="0">
      <alignment horizontal="center" vertical="center"/>
    </xf>
    <xf applyAlignment="true" applyBorder="false" applyFill="false" applyFont="true" applyNumberFormat="false" applyProtection="false" borderId="715" fillId="0" fontId="4" numFmtId="0" xfId="0">
      <alignment horizontal="center" vertical="bottom"/>
    </xf>
    <xf applyAlignment="true" applyBorder="false" applyFill="false" applyFont="true" applyNumberFormat="false" applyProtection="false" borderId="717" fillId="0" fontId="4" numFmtId="0" xfId="0">
      <alignment vertical="center"/>
    </xf>
    <xf applyAlignment="true" applyBorder="false" applyFill="false" applyFont="true" applyNumberFormat="false" applyProtection="false" borderId="713" fillId="0" fontId="4" numFmtId="0" xfId="0">
      <alignment vertical="center"/>
    </xf>
    <xf applyAlignment="true" applyBorder="false" applyFill="false" applyFont="true" applyNumberFormat="true" applyProtection="false" borderId="718" fillId="0" fontId="4" numFmtId="427" xfId="0">
      <alignment vertical="center"/>
    </xf>
    <xf applyAlignment="true" applyBorder="false" applyFill="false" applyFont="true" applyNumberFormat="false" applyProtection="false" borderId="713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423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713" fillId="241" fontId="5" numFmtId="0" xfId="0">
      <alignment horizontal="center" vertical="center"/>
    </xf>
    <xf applyAlignment="true" applyBorder="false" applyFill="true" applyFont="true" applyNumberFormat="true" applyProtection="false" borderId="713" fillId="241" fontId="5" numFmtId="426" xfId="0">
      <alignment horizontal="right" vertical="center"/>
    </xf>
    <xf applyAlignment="true" applyBorder="false" applyFill="true" applyFont="true" applyNumberFormat="true" applyProtection="false" borderId="0" fillId="237" fontId="4" numFmtId="429" xfId="0">
      <alignment vertical="center"/>
    </xf>
    <xf applyAlignment="true" applyBorder="false" applyFill="false" applyFont="true" applyNumberFormat="true" applyProtection="false" borderId="0" fillId="0" fontId="4" numFmtId="428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713" fillId="241" fontId="4" numFmtId="0" xfId="0">
      <alignment horizontal="center" vertical="center"/>
    </xf>
    <xf applyAlignment="true" applyBorder="false" applyFill="true" applyFont="true" applyNumberFormat="true" applyProtection="false" borderId="713" fillId="241" fontId="4" numFmtId="430" xfId="0">
      <alignment horizontal="right" vertical="center"/>
    </xf>
    <xf applyAlignment="true" applyBorder="false" applyFill="true" applyFont="true" applyNumberFormat="true" applyProtection="false" borderId="713" fillId="241" fontId="4" numFmtId="426" xfId="0">
      <alignment horizontal="right" vertical="center"/>
    </xf>
    <xf applyAlignment="true" applyBorder="false" applyFill="true" applyFont="true" applyNumberFormat="true" applyProtection="false" borderId="0" fillId="237" fontId="4" numFmtId="426" xfId="0">
      <alignment vertical="center"/>
    </xf>
    <xf applyAlignment="true" applyBorder="false" applyFill="true" applyFont="true" applyNumberFormat="true" applyProtection="false" borderId="713" fillId="241" fontId="4" numFmtId="429" xfId="0">
      <alignment horizontal="right" vertical="center"/>
    </xf>
    <xf applyAlignment="true" applyBorder="false" applyFill="false" applyFont="true" applyNumberFormat="true" applyProtection="false" borderId="0" fillId="0" fontId="4" numFmtId="426" xfId="0">
      <alignment horizontal="right" vertical="center"/>
    </xf>
    <xf applyAlignment="true" applyBorder="false" applyFill="true" applyFont="true" applyNumberFormat="false" applyProtection="false" borderId="713" fillId="236" fontId="6" numFmtId="0" xfId="0">
      <alignment horizontal="center" vertical="center"/>
    </xf>
    <xf applyAlignment="true" applyBorder="false" applyFill="true" applyFont="true" applyNumberFormat="true" applyProtection="false" borderId="713" fillId="236" fontId="6" numFmtId="422" xfId="0">
      <alignment horizontal="center" vertical="center"/>
    </xf>
    <xf applyAlignment="true" applyBorder="false" applyFill="true" applyFont="true" applyNumberFormat="true" applyProtection="false" borderId="713" fillId="236" fontId="6" numFmtId="423" xfId="0">
      <alignment horizontal="center" vertical="center" wrapText="true"/>
    </xf>
    <xf applyAlignment="true" applyBorder="false" applyFill="true" applyFont="true" applyNumberFormat="false" applyProtection="false" borderId="0" fillId="236" fontId="6" numFmtId="0" xfId="0">
      <alignment horizontal="center" vertical="center"/>
    </xf>
    <xf applyAlignment="true" applyBorder="false" applyFill="true" applyFont="true" applyNumberFormat="true" applyProtection="false" borderId="717" fillId="236" fontId="6" numFmtId="423" xfId="0">
      <alignment horizontal="center" vertical="center"/>
    </xf>
    <xf applyAlignment="true" applyBorder="false" applyFill="true" applyFont="true" applyNumberFormat="true" applyProtection="false" borderId="713" fillId="236" fontId="6" numFmtId="426" xfId="0">
      <alignment horizontal="center" vertical="center" wrapText="true"/>
    </xf>
    <xf applyAlignment="true" applyBorder="false" applyFill="true" applyFont="true" applyNumberFormat="true" applyProtection="false" borderId="718" fillId="236" fontId="6" numFmtId="422" xfId="0">
      <alignment horizontal="center" vertical="center"/>
    </xf>
    <xf applyAlignment="true" applyBorder="false" applyFill="true" applyFont="true" applyNumberFormat="true" applyProtection="false" borderId="718" fillId="236" fontId="6" numFmtId="423" xfId="0">
      <alignment horizontal="center" vertical="center" wrapText="true"/>
    </xf>
    <xf applyAlignment="true" applyBorder="false" applyFill="true" applyFont="true" applyNumberFormat="true" applyProtection="false" borderId="718" fillId="236" fontId="2" numFmtId="423" xfId="0">
      <alignment horizontal="center" vertical="center" wrapText="true"/>
    </xf>
    <xf applyAlignment="true" applyBorder="false" applyFill="false" applyFont="true" applyNumberFormat="false" applyProtection="false" borderId="716" fillId="0" fontId="4" numFmtId="0" xfId="0">
      <alignment horizontal="center" vertical="center"/>
    </xf>
    <xf applyAlignment="true" applyBorder="false" applyFill="false" applyFont="true" applyNumberFormat="false" applyProtection="false" borderId="716" fillId="0" fontId="4" numFmtId="0" xfId="0">
      <alignment horizontal="right" vertical="center"/>
    </xf>
    <xf applyAlignment="true" applyBorder="false" applyFill="false" applyFont="true" applyNumberFormat="true" applyProtection="false" borderId="719" fillId="0" fontId="7" numFmtId="425" xfId="0">
      <alignment horizontal="center" vertical="center"/>
    </xf>
    <xf applyAlignment="true" applyBorder="false" applyFill="false" applyFont="true" applyNumberFormat="true" applyProtection="false" borderId="719" fillId="0" fontId="4" numFmtId="423" xfId="0">
      <alignment vertical="center"/>
    </xf>
    <xf applyAlignment="true" applyBorder="false" applyFill="false" applyFont="true" applyNumberFormat="true" applyProtection="false" borderId="719" fillId="0" fontId="4" numFmtId="425" xfId="0">
      <alignment vertical="center"/>
    </xf>
    <xf applyAlignment="true" applyBorder="false" applyFill="false" applyFont="true" applyNumberFormat="true" applyProtection="false" borderId="713" fillId="0" fontId="4" numFmtId="426" xfId="0">
      <alignment vertical="center"/>
    </xf>
    <xf applyAlignment="true" applyBorder="false" applyFill="false" applyFont="true" applyNumberFormat="true" applyProtection="false" borderId="720" fillId="0" fontId="4" numFmtId="425" xfId="0">
      <alignment vertical="center" wrapText="true"/>
    </xf>
    <xf applyAlignment="true" applyBorder="false" applyFill="false" applyFont="true" applyNumberFormat="true" applyProtection="false" borderId="713" fillId="0" fontId="4" numFmtId="423" xfId="0">
      <alignment horizontal="right" vertical="center"/>
    </xf>
    <xf applyAlignment="true" applyBorder="false" applyFill="true" applyFont="true" applyNumberFormat="true" applyProtection="false" borderId="713" fillId="237" fontId="4" numFmtId="426" xfId="0">
      <alignment horizontal="right" vertical="center"/>
    </xf>
    <xf applyAlignment="true" applyBorder="false" applyFill="true" applyFont="true" applyNumberFormat="true" applyProtection="false" borderId="716" fillId="237" fontId="4" numFmtId="426" xfId="0">
      <alignment horizontal="right" vertical="center"/>
    </xf>
    <xf applyAlignment="true" applyBorder="false" applyFill="false" applyFont="true" applyNumberFormat="true" applyProtection="false" borderId="719" fillId="0" fontId="4" numFmtId="428" xfId="0">
      <alignment vertical="center"/>
    </xf>
    <xf applyAlignment="true" applyBorder="false" applyFill="false" applyFont="true" applyNumberFormat="true" applyProtection="false" borderId="717" fillId="0" fontId="4" numFmtId="428" xfId="0">
      <alignment vertical="center"/>
    </xf>
    <xf applyAlignment="true" applyBorder="false" applyFill="false" applyFont="true" applyNumberFormat="true" applyProtection="false" borderId="719" fillId="0" fontId="4" numFmtId="428" xfId="0">
      <alignment vertical="center"/>
    </xf>
    <xf applyAlignment="true" applyBorder="false" applyFill="false" applyFont="true" applyNumberFormat="true" applyProtection="false" borderId="713" fillId="0" fontId="4" numFmtId="427" xfId="0">
      <alignment vertical="center"/>
    </xf>
    <xf applyAlignment="true" applyBorder="false" applyFill="true" applyFont="true" applyNumberFormat="true" applyProtection="false" borderId="720" fillId="242" fontId="4" numFmtId="425" xfId="0">
      <alignment vertical="center" wrapText="true"/>
    </xf>
    <xf applyAlignment="true" applyBorder="false" applyFill="false" applyFont="true" applyNumberFormat="false" applyProtection="false" borderId="717" fillId="0" fontId="4" numFmtId="0" xfId="0">
      <alignment vertical="center"/>
    </xf>
    <xf applyAlignment="true" applyBorder="false" applyFill="false" applyFont="true" applyNumberFormat="false" applyProtection="false" borderId="718" fillId="0" fontId="4" numFmtId="0" xfId="0">
      <alignment horizontal="center" vertical="center"/>
    </xf>
    <xf applyAlignment="true" applyBorder="false" applyFill="false" applyFont="true" applyNumberFormat="false" applyProtection="false" borderId="713" fillId="0" fontId="4" numFmtId="0" xfId="0">
      <alignment horizontal="right" vertical="center"/>
    </xf>
    <xf applyAlignment="true" applyBorder="false" applyFill="false" applyFont="true" applyNumberFormat="false" applyProtection="false" borderId="721" fillId="0" fontId="4" numFmtId="0" xfId="0">
      <alignment horizontal="center" vertical="center"/>
    </xf>
    <xf applyAlignment="true" applyBorder="false" applyFill="false" applyFont="true" applyNumberFormat="true" applyProtection="false" borderId="713" fillId="0" fontId="4" numFmtId="423" xfId="0">
      <alignment vertical="center"/>
    </xf>
    <xf applyAlignment="true" applyBorder="false" applyFill="false" applyFont="true" applyNumberFormat="false" applyProtection="false" borderId="713" fillId="0" fontId="4" numFmtId="0" xfId="0">
      <alignment horizontal="center" vertical="center"/>
    </xf>
    <xf applyAlignment="true" applyBorder="false" applyFill="false" applyFont="true" applyNumberFormat="false" applyProtection="false" borderId="713" fillId="0" fontId="4" numFmtId="0" xfId="0">
      <alignment horizontal="center" vertical="center"/>
    </xf>
    <xf applyAlignment="true" applyBorder="false" applyFill="false" applyFont="true" applyNumberFormat="true" applyProtection="false" borderId="720" fillId="0" fontId="4" numFmtId="425" xfId="0">
      <alignment vertical="center" wrapText="true"/>
    </xf>
    <xf applyAlignment="true" applyBorder="false" applyFill="false" applyFont="true" applyNumberFormat="false" applyProtection="false" borderId="718" fillId="0" fontId="4" numFmtId="0" xfId="0">
      <alignment vertical="center"/>
    </xf>
    <xf applyAlignment="true" applyBorder="false" applyFill="false" applyFont="true" applyNumberFormat="false" applyProtection="false" borderId="717" fillId="0" fontId="4" numFmtId="0" xfId="0">
      <alignment horizontal="center" vertical="center"/>
    </xf>
    <xf applyAlignment="true" applyBorder="false" applyFill="false" applyFont="true" applyNumberFormat="false" applyProtection="false" borderId="717" fillId="0" fontId="4" numFmtId="0" xfId="0">
      <alignment vertical="center"/>
    </xf>
    <xf applyAlignment="true" applyBorder="false" applyFill="false" applyFont="true" applyNumberFormat="false" applyProtection="false" borderId="722" fillId="0" fontId="4" numFmtId="0" xfId="0">
      <alignment horizontal="right" vertical="center"/>
    </xf>
    <xf applyAlignment="true" applyBorder="false" applyFill="false" applyFont="true" applyNumberFormat="false" applyProtection="false" borderId="721" fillId="0" fontId="4" numFmtId="0" xfId="0">
      <alignment vertical="center"/>
    </xf>
    <xf applyAlignment="true" applyBorder="false" applyFill="false" applyFont="true" applyNumberFormat="false" applyProtection="false" borderId="723" fillId="0" fontId="4" numFmtId="0" xfId="0">
      <alignment vertical="center"/>
    </xf>
    <xf applyAlignment="true" applyBorder="false" applyFill="false" applyFont="true" applyNumberFormat="false" applyProtection="false" borderId="718" fillId="0" fontId="4" numFmtId="0" xfId="0">
      <alignment vertical="center"/>
    </xf>
    <xf applyAlignment="true" applyBorder="false" applyFill="false" applyFont="true" applyNumberFormat="true" applyProtection="false" borderId="718" fillId="0" fontId="4" numFmtId="428" xfId="0">
      <alignment vertical="center"/>
    </xf>
    <xf applyAlignment="true" applyBorder="false" applyFill="false" applyFont="true" applyNumberFormat="false" applyProtection="false" borderId="716" fillId="0" fontId="4" numFmtId="0" xfId="0">
      <alignment vertical="center"/>
    </xf>
    <xf applyAlignment="true" applyBorder="false" applyFill="false" applyFont="true" applyNumberFormat="false" applyProtection="false" borderId="713" fillId="0" fontId="4" numFmtId="0" xfId="0">
      <alignment horizontal="right" vertical="center"/>
    </xf>
    <xf applyAlignment="true" applyBorder="false" applyFill="false" applyFont="true" applyNumberFormat="true" applyProtection="false" borderId="721" fillId="0" fontId="4" numFmtId="423" xfId="0">
      <alignment horizontal="right" vertical="center"/>
    </xf>
    <xf applyAlignment="true" applyBorder="false" applyFill="true" applyFont="true" applyNumberFormat="true" applyProtection="false" borderId="723" fillId="239" fontId="4" numFmtId="423" xfId="0">
      <alignment vertical="center"/>
    </xf>
    <xf applyAlignment="true" applyBorder="false" applyFill="true" applyFont="true" applyNumberFormat="true" applyProtection="false" borderId="723" fillId="240" fontId="4" numFmtId="423" xfId="0">
      <alignment vertical="center"/>
    </xf>
    <xf applyAlignment="true" applyBorder="false" applyFill="false" applyFont="true" applyNumberFormat="false" applyProtection="false" borderId="724" fillId="0" fontId="4" numFmtId="0" xfId="0">
      <alignment vertical="center"/>
    </xf>
    <xf applyAlignment="true" applyBorder="false" applyFill="false" applyFont="true" applyNumberFormat="false" applyProtection="false" borderId="718" fillId="0" fontId="4" numFmtId="0" xfId="0">
      <alignment horizontal="right" vertical="center"/>
    </xf>
    <xf applyAlignment="true" applyBorder="false" applyFill="false" applyFont="true" applyNumberFormat="true" applyProtection="false" borderId="718" fillId="0" fontId="4" numFmtId="423" xfId="0">
      <alignment horizontal="right" vertical="center"/>
    </xf>
    <xf applyAlignment="true" applyBorder="false" applyFill="false" applyFont="true" applyNumberFormat="true" applyProtection="false" borderId="723" fillId="0" fontId="4" numFmtId="423" xfId="0">
      <alignment vertical="center"/>
    </xf>
    <xf applyAlignment="true" applyBorder="false" applyFill="false" applyFont="true" applyNumberFormat="true" applyProtection="false" borderId="717" fillId="0" fontId="4" numFmtId="425" xfId="0">
      <alignment vertical="center"/>
    </xf>
    <xf applyAlignment="true" applyBorder="false" applyFill="false" applyFont="true" applyNumberFormat="false" applyProtection="false" borderId="724" fillId="0" fontId="4" numFmtId="0" xfId="0">
      <alignment horizontal="center" vertical="center"/>
    </xf>
    <xf applyAlignment="true" applyBorder="false" applyFill="false" applyFont="true" applyNumberFormat="false" applyProtection="false" borderId="718" fillId="0" fontId="4" numFmtId="0" xfId="0">
      <alignment horizontal="right" vertical="center"/>
    </xf>
    <xf applyAlignment="true" applyBorder="false" applyFill="false" applyFont="true" applyNumberFormat="false" applyProtection="false" borderId="719" fillId="0" fontId="4" numFmtId="0" xfId="0">
      <alignment horizontal="center" vertical="center"/>
    </xf>
    <xf applyAlignment="true" applyBorder="false" applyFill="false" applyFont="true" applyNumberFormat="false" applyProtection="false" borderId="719" fillId="0" fontId="4" numFmtId="0" xfId="0">
      <alignment horizontal="center" vertical="center"/>
    </xf>
    <xf applyAlignment="true" applyBorder="false" applyFill="false" applyFont="true" applyNumberFormat="false" applyProtection="false" borderId="719" fillId="0" fontId="4" numFmtId="0" xfId="0">
      <alignment horizontal="center" vertical="center" wrapText="true"/>
    </xf>
    <xf applyAlignment="true" applyBorder="false" applyFill="false" applyFont="true" applyNumberFormat="false" applyProtection="false" borderId="719" fillId="0" fontId="4" numFmtId="0" xfId="0">
      <alignment vertical="center"/>
    </xf>
    <xf applyAlignment="true" applyBorder="false" applyFill="false" applyFont="true" applyNumberFormat="false" applyProtection="false" borderId="725" fillId="0" fontId="4" numFmtId="0" xfId="0">
      <alignment vertical="center"/>
    </xf>
    <xf applyAlignment="true" applyBorder="false" applyFill="false" applyFont="true" applyNumberFormat="true" applyProtection="false" borderId="726" fillId="0" fontId="4" numFmtId="423" xfId="0">
      <alignment vertical="center"/>
    </xf>
    <xf applyAlignment="true" applyBorder="false" applyFill="false" applyFont="true" applyNumberFormat="false" applyProtection="false" borderId="719" fillId="0" fontId="4" numFmtId="0" xfId="0">
      <alignment vertical="center"/>
    </xf>
    <xf applyAlignment="true" applyBorder="false" applyFill="false" applyFont="true" applyNumberFormat="false" applyProtection="false" borderId="719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428" xfId="0">
      <alignment vertical="center"/>
    </xf>
    <xf applyAlignment="true" applyBorder="false" applyFill="false" applyFont="true" applyNumberFormat="false" applyProtection="false" borderId="727" fillId="0" fontId="4" numFmtId="0" xfId="0">
      <alignment horizontal="center" vertical="center"/>
    </xf>
    <xf applyAlignment="true" applyBorder="false" applyFill="false" applyFont="true" applyNumberFormat="false" applyProtection="false" borderId="727" fillId="0" fontId="4" numFmtId="0" xfId="0">
      <alignment horizontal="center" vertical="center"/>
    </xf>
    <xf applyAlignment="true" applyBorder="false" applyFill="false" applyFont="true" applyNumberFormat="false" applyProtection="false" borderId="727" fillId="0" fontId="4" numFmtId="0" xfId="0">
      <alignment horizontal="center" vertical="center" wrapText="true"/>
    </xf>
    <xf applyAlignment="true" applyBorder="false" applyFill="false" applyFont="true" applyNumberFormat="false" applyProtection="false" borderId="727" fillId="0" fontId="11" numFmtId="0" xfId="0">
      <alignment horizontal="right" vertical="center" wrapText="true"/>
    </xf>
    <xf applyAlignment="true" applyBorder="false" applyFill="false" applyFont="true" applyNumberFormat="false" applyProtection="false" borderId="728" fillId="0" fontId="4" numFmtId="0" xfId="0">
      <alignment vertical="center"/>
    </xf>
    <xf applyAlignment="true" applyBorder="false" applyFill="false" applyFont="true" applyNumberFormat="true" applyProtection="false" borderId="719" fillId="0" fontId="7" numFmtId="426" xfId="0">
      <alignment horizontal="center" vertical="center"/>
    </xf>
    <xf applyAlignment="true" applyBorder="false" applyFill="false" applyFont="true" applyNumberFormat="true" applyProtection="false" borderId="729" fillId="0" fontId="4" numFmtId="423" xfId="0">
      <alignment vertical="center"/>
    </xf>
    <xf applyAlignment="true" applyBorder="false" applyFill="false" applyFont="true" applyNumberFormat="false" applyProtection="false" borderId="727" fillId="0" fontId="4" numFmtId="0" xfId="0">
      <alignment vertical="center"/>
    </xf>
    <xf applyAlignment="true" applyBorder="false" applyFill="false" applyFont="true" applyNumberFormat="false" applyProtection="false" borderId="727" fillId="0" fontId="4" numFmtId="0" xfId="0">
      <alignment horizontal="right" vertical="center"/>
    </xf>
    <xf applyAlignment="true" applyBorder="false" applyFill="false" applyFont="true" applyNumberFormat="true" applyProtection="false" borderId="718" fillId="0" fontId="4" numFmtId="425" xfId="0">
      <alignment vertical="center"/>
    </xf>
    <xf applyAlignment="true" applyBorder="false" applyFill="false" applyFont="true" applyNumberFormat="true" applyProtection="false" borderId="719" fillId="0" fontId="4" numFmtId="428" xfId="0">
      <alignment vertical="center"/>
    </xf>
    <xf applyAlignment="true" applyBorder="false" applyFill="false" applyFont="true" applyNumberFormat="false" applyProtection="false" borderId="725" fillId="0" fontId="4" numFmtId="0" xfId="0">
      <alignment horizontal="center" vertical="center"/>
    </xf>
    <xf applyAlignment="true" applyBorder="false" applyFill="false" applyFont="true" applyNumberFormat="false" applyProtection="false" borderId="730" fillId="0" fontId="4" numFmtId="0" xfId="0">
      <alignment horizontal="center" vertical="center"/>
    </xf>
    <xf applyAlignment="true" applyBorder="false" applyFill="true" applyFont="true" applyNumberFormat="false" applyProtection="false" borderId="718" fillId="240" fontId="4" numFmtId="0" xfId="0">
      <alignment horizontal="center" vertical="center"/>
    </xf>
    <xf applyAlignment="true" applyBorder="false" applyFill="true" applyFont="true" applyNumberFormat="true" applyProtection="false" borderId="718" fillId="237" fontId="4" numFmtId="426" xfId="0">
      <alignment horizontal="right" vertical="center"/>
    </xf>
    <xf applyAlignment="true" applyBorder="false" applyFill="true" applyFont="true" applyNumberFormat="true" applyProtection="false" borderId="724" fillId="237" fontId="4" numFmtId="426" xfId="0">
      <alignment horizontal="right" vertical="center"/>
    </xf>
    <xf applyAlignment="true" applyBorder="false" applyFill="false" applyFont="true" applyNumberFormat="true" applyProtection="false" borderId="0" fillId="0" fontId="4" numFmtId="425" xfId="0">
      <alignment horizontal="center" vertical="bottom"/>
    </xf>
    <xf applyAlignment="true" applyBorder="false" applyFill="false" applyFont="true" applyNumberFormat="true" applyProtection="false" borderId="0" fillId="0" fontId="4" numFmtId="423" xfId="0">
      <alignment vertical="center"/>
    </xf>
    <xf applyAlignment="true" applyBorder="false" applyFill="false" applyFont="true" applyNumberFormat="true" applyProtection="false" borderId="0" fillId="0" fontId="4" numFmtId="423" xfId="0">
      <alignment vertical="center"/>
    </xf>
    <xf applyAlignment="true" applyBorder="false" applyFill="false" applyFont="true" applyNumberFormat="true" applyProtection="false" borderId="0" fillId="0" fontId="4" numFmtId="425" xfId="0">
      <alignment vertical="center"/>
    </xf>
    <xf applyAlignment="true" applyBorder="false" applyFill="true" applyFont="true" applyNumberFormat="false" applyProtection="false" borderId="719" fillId="241" fontId="5" numFmtId="0" xfId="0">
      <alignment horizontal="center" vertical="center"/>
    </xf>
    <xf applyAlignment="true" applyBorder="false" applyFill="true" applyFont="true" applyNumberFormat="true" applyProtection="false" borderId="719" fillId="241" fontId="4" numFmtId="430" xfId="0">
      <alignment vertical="center"/>
    </xf>
    <xf applyAlignment="true" applyBorder="false" applyFill="true" applyFont="true" applyNumberFormat="true" applyProtection="false" borderId="719" fillId="241" fontId="4" numFmtId="426" xfId="0">
      <alignment vertical="center"/>
    </xf>
    <xf applyAlignment="true" applyBorder="false" applyFill="true" applyFont="true" applyNumberFormat="false" applyProtection="false" borderId="719" fillId="241" fontId="4" numFmtId="0" xfId="0">
      <alignment horizontal="center" vertical="center"/>
    </xf>
    <xf applyAlignment="true" applyBorder="false" applyFill="true" applyFont="true" applyNumberFormat="false" applyProtection="false" borderId="0" fillId="243" fontId="6" numFmtId="0" xfId="0">
      <alignment horizontal="center" vertical="center"/>
    </xf>
    <xf applyAlignment="true" applyBorder="false" applyFill="true" applyFont="true" applyNumberFormat="false" applyProtection="false" borderId="0" fillId="243" fontId="4" numFmtId="0" xfId="0">
      <alignment vertical="center"/>
    </xf>
    <xf applyAlignment="true" applyBorder="false" applyFill="true" applyFont="true" applyNumberFormat="false" applyProtection="false" borderId="713" fillId="243" fontId="6" numFmtId="0" xfId="0">
      <alignment horizontal="center" vertical="center"/>
    </xf>
    <xf applyAlignment="true" applyBorder="false" applyFill="true" applyFont="true" applyNumberFormat="false" applyProtection="false" borderId="716" fillId="243" fontId="6" numFmtId="0" xfId="0">
      <alignment horizontal="center" vertical="center"/>
    </xf>
    <xf applyAlignment="true" applyBorder="false" applyFill="true" applyFont="true" applyNumberFormat="false" applyProtection="false" borderId="719" fillId="243" fontId="6" numFmtId="0" xfId="0">
      <alignment vertical="center"/>
    </xf>
    <xf applyAlignment="true" applyBorder="false" applyFill="true" applyFont="true" applyNumberFormat="true" applyProtection="false" borderId="719" fillId="241" fontId="4" numFmtId="430" xfId="0">
      <alignment horizontal="right" vertical="center"/>
    </xf>
    <xf applyAlignment="true" applyBorder="false" applyFill="true" applyFont="true" applyNumberFormat="true" applyProtection="false" borderId="719" fillId="241" fontId="4" numFmtId="426" xfId="0">
      <alignment horizontal="right" vertical="center"/>
    </xf>
    <xf applyAlignment="true" applyBorder="false" applyFill="true" applyFont="true" applyNumberFormat="false" applyProtection="false" borderId="718" fillId="243" fontId="6" numFmtId="0" xfId="0">
      <alignment horizontal="center" vertical="center"/>
    </xf>
    <xf applyAlignment="true" applyBorder="false" applyFill="true" applyFont="true" applyNumberFormat="false" applyProtection="false" borderId="719" fillId="243" fontId="6" numFmtId="0" xfId="0">
      <alignment vertical="center"/>
    </xf>
    <xf applyAlignment="true" applyBorder="false" applyFill="false" applyFont="true" applyNumberFormat="false" applyProtection="false" borderId="717" fillId="0" fontId="4" numFmtId="0" xfId="0">
      <alignment horizontal="center" vertical="center"/>
    </xf>
    <xf applyAlignment="true" applyBorder="false" applyFill="false" applyFont="true" applyNumberFormat="false" applyProtection="false" borderId="719" fillId="0" fontId="4" numFmtId="0" xfId="0">
      <alignment vertical="center" wrapText="true"/>
    </xf>
    <xf applyAlignment="true" applyBorder="false" applyFill="false" applyFont="true" applyNumberFormat="false" applyProtection="false" borderId="723" fillId="0" fontId="4" numFmtId="0" xfId="0">
      <alignment horizontal="center" vertical="center"/>
    </xf>
    <xf applyAlignment="true" applyBorder="false" applyFill="false" applyFont="true" applyNumberFormat="false" applyProtection="false" borderId="718" fillId="0" fontId="4" numFmtId="0" xfId="0">
      <alignment horizontal="center" vertical="center"/>
    </xf>
    <xf applyAlignment="true" applyBorder="false" applyFill="false" applyFont="true" applyNumberFormat="false" applyProtection="false" borderId="725" fillId="0" fontId="4" numFmtId="0" xfId="0">
      <alignment horizontal="center" vertical="center"/>
    </xf>
    <xf applyAlignment="true" applyBorder="false" applyFill="true" applyFont="true" applyNumberFormat="true" applyProtection="false" borderId="716" fillId="236" fontId="6" numFmtId="426" xfId="0">
      <alignment horizontal="center" vertical="center" wrapText="true"/>
    </xf>
    <xf applyAlignment="true" applyBorder="false" applyFill="true" applyFont="true" applyNumberFormat="true" applyProtection="false" borderId="719" fillId="236" fontId="6" numFmtId="426" xfId="0">
      <alignment horizontal="center" vertical="center" wrapText="true"/>
    </xf>
    <xf applyAlignment="true" applyBorder="false" applyFill="true" applyFont="true" applyNumberFormat="false" applyProtection="false" borderId="718" fillId="236" fontId="6" numFmtId="0" xfId="0">
      <alignment horizontal="center" vertical="center"/>
    </xf>
    <xf applyAlignment="true" applyBorder="false" applyFill="true" applyFont="true" applyNumberFormat="false" applyProtection="false" borderId="718" fillId="236" fontId="6" numFmtId="0" xfId="0">
      <alignment horizontal="center" vertical="center" wrapText="true"/>
    </xf>
    <xf applyAlignment="true" applyBorder="false" applyFill="false" applyFont="true" applyNumberFormat="false" applyProtection="false" borderId="731" fillId="0" fontId="4" numFmtId="0" xfId="0">
      <alignment horizontal="center" vertical="bottom"/>
    </xf>
    <xf applyAlignment="true" applyBorder="false" applyFill="false" applyFont="true" applyNumberFormat="false" applyProtection="false" borderId="719" fillId="0" fontId="4" numFmtId="0" xfId="0">
      <alignment horizontal="center" vertical="bottom"/>
    </xf>
    <xf applyAlignment="true" applyBorder="false" applyFill="false" applyFont="true" applyNumberFormat="false" applyProtection="false" borderId="726" fillId="0" fontId="4" numFmtId="0" xfId="0">
      <alignment horizontal="right" vertical="center"/>
    </xf>
    <xf applyAlignment="true" applyBorder="false" applyFill="false" applyFont="true" applyNumberFormat="false" applyProtection="false" borderId="719" fillId="0" fontId="4" numFmtId="0" xfId="0">
      <alignment horizontal="right" vertical="center"/>
    </xf>
    <xf applyAlignment="true" applyBorder="false" applyFill="false" applyFont="true" applyNumberFormat="false" applyProtection="false" borderId="732" fillId="0" fontId="4" numFmtId="0" xfId="0">
      <alignment horizontal="right" vertical="center"/>
    </xf>
    <xf applyAlignment="true" applyBorder="false" applyFill="false" applyFont="true" applyNumberFormat="false" applyProtection="false" borderId="715" fillId="0" fontId="7" numFmtId="0" xfId="0">
      <alignment horizontal="center" vertical="center"/>
    </xf>
    <xf applyAlignment="true" applyBorder="false" applyFill="false" applyFont="true" applyNumberFormat="true" applyProtection="false" borderId="717" fillId="0" fontId="4" numFmtId="423" xfId="0">
      <alignment vertical="center"/>
    </xf>
    <xf applyAlignment="true" applyBorder="false" applyFill="false" applyFont="true" applyNumberFormat="true" applyProtection="false" borderId="713" fillId="0" fontId="4" numFmtId="422" xfId="0">
      <alignment vertical="center"/>
    </xf>
    <xf applyAlignment="true" applyBorder="false" applyFill="true" applyFont="true" applyNumberFormat="true" applyProtection="false" borderId="713" fillId="244" fontId="4" numFmtId="423" xfId="0">
      <alignment vertical="center"/>
    </xf>
    <xf applyAlignment="true" applyBorder="false" applyFill="true" applyFont="true" applyNumberFormat="false" applyProtection="false" borderId="713" fillId="244" fontId="4" numFmtId="0" xfId="0">
      <alignment horizontal="center" vertical="center"/>
    </xf>
    <xf applyAlignment="true" applyBorder="false" applyFill="true" applyFont="true" applyNumberFormat="true" applyProtection="false" borderId="719" fillId="237" fontId="4" numFmtId="426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716" fillId="0" fontId="4" numFmtId="0" xfId="0">
      <alignment horizontal="center" vertical="center"/>
    </xf>
    <xf applyAlignment="true" applyBorder="false" applyFill="true" applyFont="true" applyNumberFormat="false" applyProtection="false" borderId="0" fillId="242" fontId="4" numFmtId="0" xfId="0">
      <alignment horizontal="center" vertical="center" wrapText="true"/>
    </xf>
    <xf applyAlignment="true" applyBorder="false" applyFill="true" applyFont="true" applyNumberFormat="false" applyProtection="false" borderId="719" fillId="242" fontId="4" numFmtId="0" xfId="0">
      <alignment horizontal="center" vertical="center" wrapText="true"/>
    </xf>
    <xf applyAlignment="true" applyBorder="false" applyFill="false" applyFont="true" applyNumberFormat="false" applyProtection="false" borderId="732" fillId="0" fontId="4" numFmtId="0" xfId="0">
      <alignment vertical="center"/>
    </xf>
    <xf applyAlignment="true" applyBorder="false" applyFill="false" applyFont="true" applyNumberFormat="false" applyProtection="false" borderId="719" fillId="0" fontId="7" numFmtId="0" xfId="0">
      <alignment vertical="center"/>
    </xf>
    <xf applyAlignment="true" applyBorder="false" applyFill="false" applyFont="true" applyNumberFormat="false" applyProtection="false" borderId="731" fillId="0" fontId="4" numFmtId="0" xfId="0">
      <alignment horizontal="center" vertical="center" wrapText="true"/>
    </xf>
    <xf applyAlignment="true" applyBorder="false" applyFill="false" applyFont="true" applyNumberFormat="false" applyProtection="false" borderId="726" fillId="0" fontId="4" numFmtId="0" xfId="0">
      <alignment horizontal="right" vertical="center"/>
    </xf>
    <xf applyAlignment="true" applyBorder="false" applyFill="false" applyFont="true" applyNumberFormat="false" applyProtection="false" borderId="719" fillId="0" fontId="4" numFmtId="0" xfId="0">
      <alignment horizontal="right" vertical="center"/>
    </xf>
    <xf applyAlignment="true" applyBorder="false" applyFill="false" applyFont="true" applyNumberFormat="false" applyProtection="false" borderId="722" fillId="0" fontId="4" numFmtId="0" xfId="0">
      <alignment vertical="center"/>
    </xf>
    <xf applyAlignment="true" applyBorder="false" applyFill="false" applyFont="true" applyNumberFormat="false" applyProtection="false" borderId="733" fillId="0" fontId="7" numFmtId="0" xfId="0">
      <alignment horizontal="center" vertical="center"/>
    </xf>
    <xf applyAlignment="true" applyBorder="false" applyFill="false" applyFont="true" applyNumberFormat="false" applyProtection="false" borderId="728" fillId="0" fontId="4" numFmtId="0" xfId="0">
      <alignment horizontal="center" vertical="center" wrapText="true"/>
    </xf>
    <xf applyAlignment="true" applyBorder="false" applyFill="false" applyFont="true" applyNumberFormat="false" applyProtection="false" borderId="734" fillId="0" fontId="4" numFmtId="0" xfId="0">
      <alignment vertical="center"/>
    </xf>
    <xf applyAlignment="true" applyBorder="false" applyFill="false" applyFont="true" applyNumberFormat="true" applyProtection="false" borderId="727" fillId="0" fontId="11" numFmtId="427" xfId="0">
      <alignment horizontal="center" vertical="center" wrapText="true"/>
    </xf>
    <xf applyAlignment="true" applyBorder="false" applyFill="false" applyFont="true" applyNumberFormat="true" applyProtection="false" borderId="723" fillId="0" fontId="4" numFmtId="423" xfId="0">
      <alignment vertical="center"/>
    </xf>
    <xf applyAlignment="true" applyBorder="false" applyFill="false" applyFont="true" applyNumberFormat="true" applyProtection="false" borderId="718" fillId="0" fontId="4" numFmtId="422" xfId="0">
      <alignment vertical="center"/>
    </xf>
    <xf applyAlignment="true" applyBorder="false" applyFill="false" applyFont="true" applyNumberFormat="false" applyProtection="false" borderId="718" fillId="0" fontId="4" numFmtId="0" xfId="0">
      <alignment vertical="center"/>
    </xf>
    <xf applyAlignment="true" applyBorder="false" applyFill="true" applyFont="true" applyNumberFormat="true" applyProtection="false" borderId="718" fillId="239" fontId="4" numFmtId="423" xfId="0">
      <alignment vertical="center"/>
    </xf>
    <xf applyAlignment="true" applyBorder="false" applyFill="false" applyFont="true" applyNumberFormat="false" applyProtection="false" borderId="725" fillId="0" fontId="4" numFmtId="0" xfId="0">
      <alignment horizontal="center" vertical="center"/>
    </xf>
    <xf applyAlignment="true" applyBorder="false" applyFill="false" applyFont="true" applyNumberFormat="false" applyProtection="false" borderId="725" fillId="0" fontId="4" numFmtId="0" xfId="0">
      <alignment horizontal="right" vertical="center"/>
    </xf>
    <xf applyAlignment="true" applyBorder="false" applyFill="true" applyFont="true" applyNumberFormat="false" applyProtection="false" borderId="718" fillId="239" fontId="4" numFmtId="0" xfId="0">
      <alignment horizontal="center" vertical="center"/>
    </xf>
    <xf applyAlignment="true" applyBorder="false" applyFill="true" applyFont="true" applyNumberFormat="true" applyProtection="false" borderId="724" fillId="237" fontId="4" numFmtId="426" xfId="0">
      <alignment vertical="center"/>
    </xf>
    <xf applyAlignment="true" applyBorder="false" applyFill="true" applyFont="true" applyNumberFormat="true" applyProtection="false" borderId="727" fillId="237" fontId="4" numFmtId="426" xfId="0">
      <alignment vertical="center"/>
    </xf>
    <xf applyAlignment="true" applyBorder="false" applyFill="false" applyFont="true" applyNumberFormat="true" applyProtection="false" borderId="719" fillId="0" fontId="11" numFmtId="427" xfId="0">
      <alignment horizontal="center" vertical="center" wrapText="true"/>
    </xf>
    <xf applyAlignment="true" applyBorder="false" applyFill="false" applyFont="true" applyNumberFormat="true" applyProtection="false" borderId="719" fillId="0" fontId="4" numFmtId="422" xfId="0">
      <alignment vertical="center"/>
    </xf>
    <xf applyAlignment="true" applyBorder="false" applyFill="false" applyFont="true" applyNumberFormat="true" applyProtection="false" borderId="719" fillId="0" fontId="4" numFmtId="423" xfId="0">
      <alignment vertical="center"/>
    </xf>
    <xf applyAlignment="true" applyBorder="false" applyFill="false" applyFont="true" applyNumberFormat="true" applyProtection="false" borderId="725" fillId="0" fontId="4" numFmtId="423" xfId="0">
      <alignment horizontal="right" vertical="center"/>
    </xf>
    <xf applyAlignment="true" applyBorder="false" applyFill="true" applyFont="true" applyNumberFormat="true" applyProtection="false" borderId="719" fillId="239" fontId="4" numFmtId="423" xfId="0">
      <alignment vertical="center"/>
    </xf>
    <xf applyAlignment="true" applyBorder="false" applyFill="false" applyFont="true" applyNumberFormat="true" applyProtection="false" borderId="719" fillId="0" fontId="4" numFmtId="425" xfId="0">
      <alignment vertical="center"/>
    </xf>
    <xf applyAlignment="true" applyBorder="false" applyFill="true" applyFont="true" applyNumberFormat="false" applyProtection="false" borderId="719" fillId="239" fontId="4" numFmtId="0" xfId="0">
      <alignment horizontal="center" vertical="center"/>
    </xf>
    <xf applyAlignment="true" applyBorder="false" applyFill="false" applyFont="true" applyNumberFormat="false" applyProtection="false" borderId="735" fillId="0" fontId="4" numFmtId="0" xfId="0">
      <alignment horizontal="center" vertical="center"/>
    </xf>
    <xf applyAlignment="true" applyBorder="false" applyFill="true" applyFont="true" applyNumberFormat="false" applyProtection="false" borderId="736" fillId="241" fontId="5" numFmtId="0" xfId="0">
      <alignment horizontal="center" vertical="center"/>
    </xf>
    <xf applyAlignment="true" applyBorder="false" applyFill="true" applyFont="true" applyNumberFormat="true" applyProtection="false" borderId="721" fillId="241" fontId="4" numFmtId="430" xfId="0">
      <alignment vertical="center"/>
    </xf>
    <xf applyAlignment="true" applyBorder="false" applyFill="true" applyFont="true" applyNumberFormat="false" applyProtection="false" borderId="717" fillId="241" fontId="4" numFmtId="0" xfId="0">
      <alignment horizontal="center" vertical="center"/>
    </xf>
    <xf applyAlignment="true" applyBorder="false" applyFill="true" applyFont="true" applyNumberFormat="true" applyProtection="false" borderId="713" fillId="241" fontId="4" numFmtId="430" xfId="0">
      <alignment vertical="center"/>
    </xf>
    <xf applyAlignment="true" applyBorder="false" applyFill="true" applyFont="true" applyNumberFormat="true" applyProtection="false" borderId="718" fillId="241" fontId="4" numFmtId="430" xfId="0">
      <alignment vertical="center"/>
    </xf>
    <xf applyAlignment="true" applyBorder="false" applyFill="true" applyFont="true" applyNumberFormat="false" applyProtection="false" borderId="723" fillId="241" fontId="4" numFmtId="0" xfId="0">
      <alignment horizontal="center" vertical="center"/>
    </xf>
    <xf applyAlignment="true" applyBorder="false" applyFill="true" applyFont="true" applyNumberFormat="false" applyProtection="false" borderId="737" fillId="245" fontId="2" numFmtId="0" xfId="0">
      <alignment horizontal="center" vertical="center"/>
    </xf>
    <xf applyAlignment="true" applyBorder="false" applyFill="true" applyFont="true" applyNumberFormat="false" applyProtection="false" borderId="737" fillId="245" fontId="2" numFmtId="0" xfId="0">
      <alignment horizontal="center" vertical="center"/>
    </xf>
    <xf applyAlignment="true" applyBorder="false" applyFill="true" applyFont="true" applyNumberFormat="false" applyProtection="false" borderId="737" fillId="245" fontId="2" numFmtId="0" xfId="0">
      <alignment horizontal="center" vertical="center" wrapText="true"/>
    </xf>
    <xf applyAlignment="true" applyBorder="false" applyFill="true" applyFont="true" applyNumberFormat="true" applyProtection="false" borderId="737" fillId="245" fontId="2" numFmtId="431" xfId="0">
      <alignment horizontal="center" vertical="center"/>
    </xf>
    <xf applyAlignment="true" applyBorder="false" applyFill="true" applyFont="true" applyNumberFormat="true" applyProtection="false" borderId="737" fillId="245" fontId="2" numFmtId="432" xfId="0">
      <alignment horizontal="center" vertical="center" wrapText="true"/>
    </xf>
    <xf applyAlignment="true" applyBorder="false" applyFill="true" applyFont="true" applyNumberFormat="false" applyProtection="false" borderId="737" fillId="245" fontId="6" numFmtId="0" xfId="0">
      <alignment horizontal="center" vertical="center"/>
    </xf>
    <xf applyAlignment="true" applyBorder="false" applyFill="true" applyFont="true" applyNumberFormat="false" applyProtection="false" borderId="738" fillId="245" fontId="6" numFmtId="0" xfId="0">
      <alignment horizontal="center" vertical="center"/>
    </xf>
    <xf applyAlignment="true" applyBorder="false" applyFill="true" applyFont="true" applyNumberFormat="true" applyProtection="false" borderId="737" fillId="245" fontId="2" numFmtId="432" xfId="0">
      <alignment horizontal="center" vertical="center"/>
    </xf>
    <xf applyAlignment="true" applyBorder="false" applyFill="true" applyFont="true" applyNumberFormat="false" applyProtection="false" borderId="737" fillId="245" fontId="6" numFmtId="0" xfId="0">
      <alignment horizontal="center" vertical="center" wrapText="true"/>
    </xf>
    <xf applyAlignment="true" applyBorder="false" applyFill="false" applyFont="true" applyNumberFormat="false" applyProtection="false" borderId="737" fillId="0" fontId="4" numFmtId="0" xfId="0">
      <alignment horizontal="center" vertical="center"/>
    </xf>
    <xf applyAlignment="true" applyBorder="false" applyFill="false" applyFont="true" applyNumberFormat="false" applyProtection="false" borderId="739" fillId="0" fontId="4" numFmtId="0" xfId="0">
      <alignment horizontal="center" vertical="bottom"/>
    </xf>
    <xf applyAlignment="true" applyBorder="false" applyFill="false" applyFont="true" applyNumberFormat="false" applyProtection="false" borderId="739" fillId="0" fontId="4" numFmtId="0" xfId="0">
      <alignment horizontal="center" vertical="bottom"/>
    </xf>
    <xf applyAlignment="true" applyBorder="false" applyFill="false" applyFont="true" applyNumberFormat="false" applyProtection="false" borderId="739" fillId="0" fontId="4" numFmtId="0" xfId="0">
      <alignment horizontal="center" vertical="bottom"/>
    </xf>
    <xf applyAlignment="true" applyBorder="false" applyFill="false" applyFont="true" applyNumberFormat="false" applyProtection="false" borderId="737" fillId="0" fontId="4" numFmtId="0" xfId="0">
      <alignment vertical="center"/>
    </xf>
    <xf applyAlignment="true" applyBorder="false" applyFill="false" applyFont="true" applyNumberFormat="true" applyProtection="false" borderId="737" fillId="0" fontId="4" numFmtId="433" xfId="0">
      <alignment vertical="center"/>
    </xf>
    <xf applyAlignment="true" applyBorder="false" applyFill="false" applyFont="true" applyNumberFormat="true" applyProtection="false" borderId="740" fillId="0" fontId="4" numFmtId="432" xfId="0">
      <alignment vertical="center"/>
    </xf>
    <xf applyAlignment="true" applyBorder="false" applyFill="false" applyFont="true" applyNumberFormat="true" applyProtection="false" borderId="737" fillId="0" fontId="4" numFmtId="434" xfId="0">
      <alignment vertical="center"/>
    </xf>
    <xf applyAlignment="true" applyBorder="false" applyFill="false" applyFont="true" applyNumberFormat="true" applyProtection="false" borderId="741" fillId="0" fontId="4" numFmtId="432" xfId="0">
      <alignment vertical="center"/>
    </xf>
    <xf applyAlignment="true" applyBorder="false" applyFill="true" applyFont="true" applyNumberFormat="true" applyProtection="false" borderId="737" fillId="246" fontId="4" numFmtId="432" xfId="0">
      <alignment horizontal="right" vertical="center"/>
    </xf>
    <xf applyAlignment="true" applyBorder="false" applyFill="true" applyFont="true" applyNumberFormat="true" applyProtection="false" borderId="737" fillId="247" fontId="4" numFmtId="432" xfId="0">
      <alignment vertical="center"/>
    </xf>
    <xf applyAlignment="true" applyBorder="false" applyFill="false" applyFont="true" applyNumberFormat="true" applyProtection="false" borderId="737" fillId="0" fontId="4" numFmtId="434" xfId="0">
      <alignment vertical="center"/>
    </xf>
    <xf applyAlignment="true" applyBorder="false" applyFill="true" applyFont="true" applyNumberFormat="false" applyProtection="false" borderId="737" fillId="247" fontId="4" numFmtId="0" xfId="0">
      <alignment horizontal="center" vertical="center"/>
    </xf>
    <xf applyAlignment="true" applyBorder="false" applyFill="true" applyFont="true" applyNumberFormat="true" applyProtection="false" borderId="737" fillId="246" fontId="4" numFmtId="435" xfId="0">
      <alignment vertical="center"/>
    </xf>
    <xf applyAlignment="true" applyBorder="false" applyFill="true" applyFont="true" applyNumberFormat="true" applyProtection="false" borderId="740" fillId="246" fontId="4" numFmtId="435" xfId="0">
      <alignment vertical="center"/>
    </xf>
    <xf applyAlignment="true" applyBorder="false" applyFill="true" applyFont="true" applyNumberFormat="true" applyProtection="false" borderId="740" fillId="246" fontId="4" numFmtId="436" xfId="0">
      <alignment vertical="center"/>
    </xf>
    <xf applyAlignment="true" applyBorder="false" applyFill="false" applyFont="true" applyNumberFormat="true" applyProtection="false" borderId="737" fillId="0" fontId="4" numFmtId="436" xfId="0">
      <alignment vertical="center"/>
    </xf>
    <xf applyAlignment="true" applyBorder="false" applyFill="false" applyFont="true" applyNumberFormat="true" applyProtection="false" borderId="737" fillId="0" fontId="4" numFmtId="437" xfId="0">
      <alignment vertical="center"/>
    </xf>
    <xf applyAlignment="true" applyBorder="false" applyFill="false" applyFont="true" applyNumberFormat="false" applyProtection="false" borderId="737" fillId="0" fontId="4" numFmtId="0" xfId="0">
      <alignment vertical="center"/>
    </xf>
    <xf applyAlignment="true" applyBorder="false" applyFill="false" applyFont="true" applyNumberFormat="false" applyProtection="false" borderId="737" fillId="0" fontId="4" numFmtId="0" xfId="0">
      <alignment vertical="center"/>
    </xf>
    <xf applyAlignment="true" applyBorder="false" applyFill="false" applyFont="true" applyNumberFormat="false" applyProtection="false" borderId="737" fillId="0" fontId="4" numFmtId="0" xfId="0">
      <alignment horizontal="right" vertical="center"/>
    </xf>
    <xf applyAlignment="true" applyBorder="false" applyFill="true" applyFont="true" applyNumberFormat="true" applyProtection="false" borderId="737" fillId="248" fontId="4" numFmtId="432" xfId="0">
      <alignment vertical="center"/>
    </xf>
    <xf applyAlignment="true" applyBorder="false" applyFill="true" applyFont="true" applyNumberFormat="false" applyProtection="false" borderId="737" fillId="248" fontId="4" numFmtId="0" xfId="0">
      <alignment horizontal="center" vertical="center"/>
    </xf>
    <xf applyAlignment="true" applyBorder="false" applyFill="false" applyFont="true" applyNumberFormat="false" applyProtection="false" borderId="737" fillId="0" fontId="4" numFmtId="0" xfId="0">
      <alignment vertical="center"/>
    </xf>
    <xf applyAlignment="true" applyBorder="false" applyFill="true" applyFont="true" applyNumberFormat="true" applyProtection="false" borderId="737" fillId="249" fontId="4" numFmtId="432" xfId="0">
      <alignment vertical="center"/>
    </xf>
    <xf applyAlignment="true" applyBorder="false" applyFill="true" applyFont="true" applyNumberFormat="false" applyProtection="false" borderId="737" fillId="249" fontId="4" numFmtId="0" xfId="0">
      <alignment horizontal="center" vertical="center"/>
    </xf>
    <xf applyAlignment="true" applyBorder="false" applyFill="false" applyFont="true" applyNumberFormat="false" applyProtection="false" borderId="741" fillId="0" fontId="4" numFmtId="0" xfId="0">
      <alignment vertical="center"/>
    </xf>
    <xf applyAlignment="true" applyBorder="false" applyFill="false" applyFont="true" applyNumberFormat="true" applyProtection="false" borderId="742" fillId="0" fontId="4" numFmtId="436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432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737" fillId="250" fontId="5" numFmtId="0" xfId="0">
      <alignment horizontal="center" vertical="center"/>
    </xf>
    <xf applyAlignment="true" applyBorder="false" applyFill="true" applyFont="true" applyNumberFormat="true" applyProtection="false" borderId="737" fillId="250" fontId="5" numFmtId="435" xfId="0">
      <alignment horizontal="right" vertical="center"/>
    </xf>
    <xf applyAlignment="true" applyBorder="false" applyFill="true" applyFont="true" applyNumberFormat="true" applyProtection="false" borderId="0" fillId="246" fontId="4" numFmtId="438" xfId="0">
      <alignment vertical="center"/>
    </xf>
    <xf applyAlignment="true" applyBorder="false" applyFill="false" applyFont="true" applyNumberFormat="true" applyProtection="false" borderId="0" fillId="0" fontId="4" numFmtId="437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737" fillId="250" fontId="4" numFmtId="0" xfId="0">
      <alignment horizontal="center" vertical="center"/>
    </xf>
    <xf applyAlignment="true" applyBorder="false" applyFill="true" applyFont="true" applyNumberFormat="true" applyProtection="false" borderId="737" fillId="250" fontId="4" numFmtId="439" xfId="0">
      <alignment horizontal="right" vertical="center"/>
    </xf>
    <xf applyAlignment="true" applyBorder="false" applyFill="true" applyFont="true" applyNumberFormat="true" applyProtection="false" borderId="737" fillId="250" fontId="4" numFmtId="435" xfId="0">
      <alignment horizontal="right" vertical="center"/>
    </xf>
    <xf applyAlignment="true" applyBorder="false" applyFill="true" applyFont="true" applyNumberFormat="true" applyProtection="false" borderId="0" fillId="246" fontId="4" numFmtId="435" xfId="0">
      <alignment vertical="center"/>
    </xf>
    <xf applyAlignment="true" applyBorder="false" applyFill="true" applyFont="true" applyNumberFormat="true" applyProtection="false" borderId="737" fillId="250" fontId="4" numFmtId="438" xfId="0">
      <alignment horizontal="right" vertical="center"/>
    </xf>
    <xf applyAlignment="true" applyBorder="false" applyFill="false" applyFont="true" applyNumberFormat="true" applyProtection="false" borderId="0" fillId="0" fontId="4" numFmtId="435" xfId="0">
      <alignment horizontal="right" vertical="center"/>
    </xf>
    <xf applyAlignment="true" applyBorder="false" applyFill="true" applyFont="true" applyNumberFormat="false" applyProtection="false" borderId="737" fillId="245" fontId="6" numFmtId="0" xfId="0">
      <alignment horizontal="center" vertical="center"/>
    </xf>
    <xf applyAlignment="true" applyBorder="false" applyFill="true" applyFont="true" applyNumberFormat="true" applyProtection="false" borderId="737" fillId="245" fontId="6" numFmtId="431" xfId="0">
      <alignment horizontal="center" vertical="center"/>
    </xf>
    <xf applyAlignment="true" applyBorder="false" applyFill="true" applyFont="true" applyNumberFormat="true" applyProtection="false" borderId="737" fillId="245" fontId="6" numFmtId="432" xfId="0">
      <alignment horizontal="center" vertical="center" wrapText="true"/>
    </xf>
    <xf applyAlignment="true" applyBorder="false" applyFill="true" applyFont="true" applyNumberFormat="false" applyProtection="false" borderId="0" fillId="245" fontId="6" numFmtId="0" xfId="0">
      <alignment horizontal="center" vertical="center"/>
    </xf>
    <xf applyAlignment="true" applyBorder="false" applyFill="true" applyFont="true" applyNumberFormat="true" applyProtection="false" borderId="741" fillId="245" fontId="6" numFmtId="432" xfId="0">
      <alignment horizontal="center" vertical="center"/>
    </xf>
    <xf applyAlignment="true" applyBorder="false" applyFill="true" applyFont="true" applyNumberFormat="true" applyProtection="false" borderId="737" fillId="245" fontId="6" numFmtId="435" xfId="0">
      <alignment horizontal="center" vertical="center" wrapText="true"/>
    </xf>
    <xf applyAlignment="true" applyBorder="false" applyFill="true" applyFont="true" applyNumberFormat="true" applyProtection="false" borderId="742" fillId="245" fontId="6" numFmtId="431" xfId="0">
      <alignment horizontal="center" vertical="center"/>
    </xf>
    <xf applyAlignment="true" applyBorder="false" applyFill="true" applyFont="true" applyNumberFormat="true" applyProtection="false" borderId="742" fillId="245" fontId="6" numFmtId="432" xfId="0">
      <alignment horizontal="center" vertical="center" wrapText="true"/>
    </xf>
    <xf applyAlignment="true" applyBorder="false" applyFill="true" applyFont="true" applyNumberFormat="true" applyProtection="false" borderId="742" fillId="245" fontId="2" numFmtId="432" xfId="0">
      <alignment horizontal="center" vertical="center" wrapText="true"/>
    </xf>
    <xf applyAlignment="true" applyBorder="false" applyFill="false" applyFont="true" applyNumberFormat="false" applyProtection="false" borderId="740" fillId="0" fontId="4" numFmtId="0" xfId="0">
      <alignment horizontal="center" vertical="center"/>
    </xf>
    <xf applyAlignment="true" applyBorder="false" applyFill="false" applyFont="true" applyNumberFormat="false" applyProtection="false" borderId="740" fillId="0" fontId="4" numFmtId="0" xfId="0">
      <alignment horizontal="right" vertical="center"/>
    </xf>
    <xf applyAlignment="true" applyBorder="false" applyFill="false" applyFont="true" applyNumberFormat="true" applyProtection="false" borderId="743" fillId="0" fontId="7" numFmtId="434" xfId="0">
      <alignment horizontal="center" vertical="center"/>
    </xf>
    <xf applyAlignment="true" applyBorder="false" applyFill="false" applyFont="true" applyNumberFormat="true" applyProtection="false" borderId="743" fillId="0" fontId="4" numFmtId="432" xfId="0">
      <alignment vertical="center"/>
    </xf>
    <xf applyAlignment="true" applyBorder="false" applyFill="false" applyFont="true" applyNumberFormat="true" applyProtection="false" borderId="743" fillId="0" fontId="4" numFmtId="434" xfId="0">
      <alignment vertical="center"/>
    </xf>
    <xf applyAlignment="true" applyBorder="false" applyFill="false" applyFont="true" applyNumberFormat="true" applyProtection="false" borderId="737" fillId="0" fontId="4" numFmtId="435" xfId="0">
      <alignment vertical="center"/>
    </xf>
    <xf applyAlignment="true" applyBorder="false" applyFill="false" applyFont="true" applyNumberFormat="true" applyProtection="false" borderId="744" fillId="0" fontId="4" numFmtId="434" xfId="0">
      <alignment vertical="center" wrapText="true"/>
    </xf>
    <xf applyAlignment="true" applyBorder="false" applyFill="false" applyFont="true" applyNumberFormat="true" applyProtection="false" borderId="737" fillId="0" fontId="4" numFmtId="432" xfId="0">
      <alignment horizontal="right" vertical="center"/>
    </xf>
    <xf applyAlignment="true" applyBorder="false" applyFill="true" applyFont="true" applyNumberFormat="true" applyProtection="false" borderId="737" fillId="246" fontId="4" numFmtId="435" xfId="0">
      <alignment horizontal="right" vertical="center"/>
    </xf>
    <xf applyAlignment="true" applyBorder="false" applyFill="true" applyFont="true" applyNumberFormat="true" applyProtection="false" borderId="740" fillId="246" fontId="4" numFmtId="435" xfId="0">
      <alignment horizontal="right" vertical="center"/>
    </xf>
    <xf applyAlignment="true" applyBorder="false" applyFill="false" applyFont="true" applyNumberFormat="true" applyProtection="false" borderId="743" fillId="0" fontId="4" numFmtId="437" xfId="0">
      <alignment vertical="center"/>
    </xf>
    <xf applyAlignment="true" applyBorder="false" applyFill="false" applyFont="true" applyNumberFormat="true" applyProtection="false" borderId="741" fillId="0" fontId="4" numFmtId="437" xfId="0">
      <alignment vertical="center"/>
    </xf>
    <xf applyAlignment="true" applyBorder="false" applyFill="false" applyFont="true" applyNumberFormat="true" applyProtection="false" borderId="743" fillId="0" fontId="4" numFmtId="437" xfId="0">
      <alignment vertical="center"/>
    </xf>
    <xf applyAlignment="true" applyBorder="false" applyFill="false" applyFont="true" applyNumberFormat="true" applyProtection="false" borderId="737" fillId="0" fontId="4" numFmtId="436" xfId="0">
      <alignment vertical="center"/>
    </xf>
    <xf applyAlignment="true" applyBorder="false" applyFill="true" applyFont="true" applyNumberFormat="true" applyProtection="false" borderId="744" fillId="251" fontId="4" numFmtId="434" xfId="0">
      <alignment vertical="center" wrapText="true"/>
    </xf>
    <xf applyAlignment="true" applyBorder="false" applyFill="false" applyFont="true" applyNumberFormat="false" applyProtection="false" borderId="741" fillId="0" fontId="4" numFmtId="0" xfId="0">
      <alignment vertical="center"/>
    </xf>
    <xf applyAlignment="true" applyBorder="false" applyFill="false" applyFont="true" applyNumberFormat="false" applyProtection="false" borderId="742" fillId="0" fontId="4" numFmtId="0" xfId="0">
      <alignment horizontal="center" vertical="center"/>
    </xf>
    <xf applyAlignment="true" applyBorder="false" applyFill="false" applyFont="true" applyNumberFormat="false" applyProtection="false" borderId="737" fillId="0" fontId="4" numFmtId="0" xfId="0">
      <alignment horizontal="right" vertical="center"/>
    </xf>
    <xf applyAlignment="true" applyBorder="false" applyFill="false" applyFont="true" applyNumberFormat="false" applyProtection="false" borderId="745" fillId="0" fontId="4" numFmtId="0" xfId="0">
      <alignment horizontal="center" vertical="center"/>
    </xf>
    <xf applyAlignment="true" applyBorder="false" applyFill="false" applyFont="true" applyNumberFormat="true" applyProtection="false" borderId="737" fillId="0" fontId="4" numFmtId="432" xfId="0">
      <alignment vertical="center"/>
    </xf>
    <xf applyAlignment="true" applyBorder="false" applyFill="false" applyFont="true" applyNumberFormat="false" applyProtection="false" borderId="737" fillId="0" fontId="4" numFmtId="0" xfId="0">
      <alignment horizontal="center" vertical="center"/>
    </xf>
    <xf applyAlignment="true" applyBorder="false" applyFill="false" applyFont="true" applyNumberFormat="false" applyProtection="false" borderId="737" fillId="0" fontId="4" numFmtId="0" xfId="0">
      <alignment horizontal="left" vertical="center"/>
    </xf>
    <xf applyAlignment="true" applyBorder="false" applyFill="false" applyFont="true" applyNumberFormat="false" applyProtection="false" borderId="737" fillId="0" fontId="4" numFmtId="0" xfId="0">
      <alignment horizontal="left" vertical="center"/>
    </xf>
    <xf applyAlignment="true" applyBorder="false" applyFill="false" applyFont="true" applyNumberFormat="true" applyProtection="false" borderId="744" fillId="0" fontId="4" numFmtId="434" xfId="0">
      <alignment vertical="center" wrapText="true"/>
    </xf>
    <xf applyAlignment="true" applyBorder="false" applyFill="false" applyFont="true" applyNumberFormat="false" applyProtection="false" borderId="742" fillId="0" fontId="4" numFmtId="0" xfId="0">
      <alignment vertical="center"/>
    </xf>
    <xf applyAlignment="true" applyBorder="false" applyFill="false" applyFont="true" applyNumberFormat="false" applyProtection="false" borderId="741" fillId="0" fontId="4" numFmtId="0" xfId="0">
      <alignment horizontal="left" vertical="center"/>
    </xf>
    <xf applyAlignment="true" applyBorder="false" applyFill="false" applyFont="true" applyNumberFormat="false" applyProtection="false" borderId="741" fillId="0" fontId="4" numFmtId="0" xfId="0">
      <alignment vertical="center"/>
    </xf>
    <xf applyAlignment="true" applyBorder="false" applyFill="false" applyFont="true" applyNumberFormat="false" applyProtection="false" borderId="746" fillId="0" fontId="4" numFmtId="0" xfId="0">
      <alignment horizontal="right" vertical="center"/>
    </xf>
    <xf applyAlignment="true" applyBorder="false" applyFill="false" applyFont="true" applyNumberFormat="false" applyProtection="false" borderId="745" fillId="0" fontId="4" numFmtId="0" xfId="0">
      <alignment horizontal="left" vertical="center"/>
    </xf>
    <xf applyAlignment="true" applyBorder="false" applyFill="false" applyFont="true" applyNumberFormat="false" applyProtection="false" borderId="745" fillId="0" fontId="4" numFmtId="0" xfId="0">
      <alignment vertical="center"/>
    </xf>
    <xf applyAlignment="true" applyBorder="false" applyFill="false" applyFont="true" applyNumberFormat="false" applyProtection="false" borderId="747" fillId="0" fontId="4" numFmtId="0" xfId="0">
      <alignment vertical="center"/>
    </xf>
    <xf applyAlignment="true" applyBorder="false" applyFill="false" applyFont="true" applyNumberFormat="false" applyProtection="false" borderId="742" fillId="0" fontId="4" numFmtId="0" xfId="0">
      <alignment vertical="center"/>
    </xf>
    <xf applyAlignment="true" applyBorder="false" applyFill="false" applyFont="true" applyNumberFormat="true" applyProtection="false" borderId="742" fillId="0" fontId="4" numFmtId="437" xfId="0">
      <alignment vertical="center"/>
    </xf>
    <xf applyAlignment="true" applyBorder="false" applyFill="false" applyFont="true" applyNumberFormat="false" applyProtection="false" borderId="740" fillId="0" fontId="4" numFmtId="0" xfId="0">
      <alignment vertical="center"/>
    </xf>
    <xf applyAlignment="true" applyBorder="false" applyFill="false" applyFont="true" applyNumberFormat="false" applyProtection="false" borderId="737" fillId="0" fontId="4" numFmtId="0" xfId="0">
      <alignment horizontal="left" vertical="center"/>
    </xf>
    <xf applyAlignment="true" applyBorder="false" applyFill="false" applyFont="true" applyNumberFormat="false" applyProtection="false" borderId="737" fillId="0" fontId="4" numFmtId="0" xfId="0">
      <alignment horizontal="right" vertical="center"/>
    </xf>
    <xf applyAlignment="true" applyBorder="false" applyFill="false" applyFont="true" applyNumberFormat="true" applyProtection="false" borderId="745" fillId="0" fontId="4" numFmtId="432" xfId="0">
      <alignment horizontal="right" vertical="center"/>
    </xf>
    <xf applyAlignment="true" applyBorder="false" applyFill="true" applyFont="true" applyNumberFormat="true" applyProtection="false" borderId="747" fillId="248" fontId="4" numFmtId="432" xfId="0">
      <alignment vertical="center"/>
    </xf>
    <xf applyAlignment="true" applyBorder="false" applyFill="true" applyFont="true" applyNumberFormat="true" applyProtection="false" borderId="747" fillId="249" fontId="4" numFmtId="432" xfId="0">
      <alignment vertical="center"/>
    </xf>
    <xf applyAlignment="true" applyBorder="false" applyFill="false" applyFont="true" applyNumberFormat="false" applyProtection="false" borderId="748" fillId="0" fontId="4" numFmtId="0" xfId="0">
      <alignment vertical="center"/>
    </xf>
    <xf applyAlignment="true" applyBorder="false" applyFill="false" applyFont="true" applyNumberFormat="false" applyProtection="false" borderId="742" fillId="0" fontId="4" numFmtId="0" xfId="0">
      <alignment horizontal="right" vertical="center"/>
    </xf>
    <xf applyAlignment="true" applyBorder="false" applyFill="false" applyFont="true" applyNumberFormat="true" applyProtection="false" borderId="742" fillId="0" fontId="4" numFmtId="432" xfId="0">
      <alignment horizontal="right" vertical="center"/>
    </xf>
    <xf applyAlignment="true" applyBorder="false" applyFill="false" applyFont="true" applyNumberFormat="true" applyProtection="false" borderId="747" fillId="0" fontId="4" numFmtId="432" xfId="0">
      <alignment vertical="center"/>
    </xf>
    <xf applyAlignment="true" applyBorder="false" applyFill="false" applyFont="true" applyNumberFormat="true" applyProtection="false" borderId="741" fillId="0" fontId="4" numFmtId="434" xfId="0">
      <alignment vertical="center"/>
    </xf>
    <xf applyAlignment="true" applyBorder="false" applyFill="false" applyFont="true" applyNumberFormat="false" applyProtection="false" borderId="748" fillId="0" fontId="4" numFmtId="0" xfId="0">
      <alignment horizontal="center" vertical="center"/>
    </xf>
    <xf applyAlignment="true" applyBorder="false" applyFill="false" applyFont="true" applyNumberFormat="false" applyProtection="false" borderId="742" fillId="0" fontId="4" numFmtId="0" xfId="0">
      <alignment horizontal="left" vertical="center"/>
    </xf>
    <xf applyAlignment="true" applyBorder="false" applyFill="false" applyFont="true" applyNumberFormat="false" applyProtection="false" borderId="742" fillId="0" fontId="4" numFmtId="0" xfId="0">
      <alignment horizontal="right" vertical="center"/>
    </xf>
    <xf applyAlignment="true" applyBorder="false" applyFill="false" applyFont="true" applyNumberFormat="false" applyProtection="false" borderId="743" fillId="0" fontId="4" numFmtId="0" xfId="0">
      <alignment horizontal="center" vertical="center"/>
    </xf>
    <xf applyAlignment="true" applyBorder="false" applyFill="false" applyFont="true" applyNumberFormat="false" applyProtection="false" borderId="743" fillId="0" fontId="4" numFmtId="0" xfId="0">
      <alignment horizontal="center" vertical="center"/>
    </xf>
    <xf applyAlignment="true" applyBorder="false" applyFill="false" applyFont="true" applyNumberFormat="false" applyProtection="false" borderId="743" fillId="0" fontId="4" numFmtId="0" xfId="0">
      <alignment horizontal="center" vertical="center" wrapText="true"/>
    </xf>
    <xf applyAlignment="true" applyBorder="false" applyFill="false" applyFont="true" applyNumberFormat="false" applyProtection="false" borderId="743" fillId="0" fontId="4" numFmtId="0" xfId="0">
      <alignment horizontal="left" vertical="center" wrapText="true"/>
    </xf>
    <xf applyAlignment="true" applyBorder="false" applyFill="false" applyFont="true" applyNumberFormat="false" applyProtection="false" borderId="743" fillId="0" fontId="4" numFmtId="0" xfId="0">
      <alignment vertical="center"/>
    </xf>
    <xf applyAlignment="true" applyBorder="false" applyFill="false" applyFont="true" applyNumberFormat="false" applyProtection="false" borderId="749" fillId="0" fontId="4" numFmtId="0" xfId="0">
      <alignment vertical="center"/>
    </xf>
    <xf applyAlignment="true" applyBorder="false" applyFill="false" applyFont="true" applyNumberFormat="true" applyProtection="false" borderId="750" fillId="0" fontId="4" numFmtId="432" xfId="0">
      <alignment vertical="center"/>
    </xf>
    <xf applyAlignment="true" applyBorder="false" applyFill="false" applyFont="true" applyNumberFormat="false" applyProtection="false" borderId="743" fillId="0" fontId="4" numFmtId="0" xfId="0">
      <alignment vertical="center"/>
    </xf>
    <xf applyAlignment="true" applyBorder="false" applyFill="false" applyFont="true" applyNumberFormat="false" applyProtection="false" borderId="743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437" xfId="0">
      <alignment vertical="center"/>
    </xf>
    <xf applyAlignment="true" applyBorder="false" applyFill="false" applyFont="true" applyNumberFormat="false" applyProtection="false" borderId="751" fillId="0" fontId="4" numFmtId="0" xfId="0">
      <alignment horizontal="center" vertical="center"/>
    </xf>
    <xf applyAlignment="true" applyBorder="false" applyFill="false" applyFont="true" applyNumberFormat="false" applyProtection="false" borderId="751" fillId="0" fontId="4" numFmtId="0" xfId="0">
      <alignment horizontal="center" vertical="center"/>
    </xf>
    <xf applyAlignment="true" applyBorder="false" applyFill="false" applyFont="true" applyNumberFormat="false" applyProtection="false" borderId="751" fillId="0" fontId="4" numFmtId="0" xfId="0">
      <alignment horizontal="center" vertical="center" wrapText="true"/>
    </xf>
    <xf applyAlignment="true" applyBorder="false" applyFill="false" applyFont="true" applyNumberFormat="false" applyProtection="false" borderId="751" fillId="0" fontId="11" numFmtId="0" xfId="0">
      <alignment horizontal="right" vertical="center" wrapText="true"/>
    </xf>
    <xf applyAlignment="true" applyBorder="false" applyFill="false" applyFont="true" applyNumberFormat="false" applyProtection="false" borderId="752" fillId="0" fontId="4" numFmtId="0" xfId="0">
      <alignment vertical="center"/>
    </xf>
    <xf applyAlignment="true" applyBorder="false" applyFill="false" applyFont="true" applyNumberFormat="true" applyProtection="false" borderId="743" fillId="0" fontId="7" numFmtId="435" xfId="0">
      <alignment horizontal="center" vertical="center"/>
    </xf>
    <xf applyAlignment="true" applyBorder="false" applyFill="false" applyFont="true" applyNumberFormat="true" applyProtection="false" borderId="753" fillId="0" fontId="4" numFmtId="432" xfId="0">
      <alignment vertical="center"/>
    </xf>
    <xf applyAlignment="true" applyBorder="false" applyFill="false" applyFont="true" applyNumberFormat="false" applyProtection="false" borderId="751" fillId="0" fontId="4" numFmtId="0" xfId="0">
      <alignment vertical="center"/>
    </xf>
    <xf applyAlignment="true" applyBorder="false" applyFill="false" applyFont="true" applyNumberFormat="false" applyProtection="false" borderId="751" fillId="0" fontId="4" numFmtId="0" xfId="0">
      <alignment horizontal="right" vertical="center"/>
    </xf>
    <xf applyAlignment="true" applyBorder="false" applyFill="false" applyFont="true" applyNumberFormat="true" applyProtection="false" borderId="742" fillId="0" fontId="4" numFmtId="434" xfId="0">
      <alignment vertical="center"/>
    </xf>
    <xf applyAlignment="true" applyBorder="false" applyFill="false" applyFont="true" applyNumberFormat="false" applyProtection="false" borderId="749" fillId="0" fontId="4" numFmtId="0" xfId="0">
      <alignment horizontal="center" vertical="center"/>
    </xf>
    <xf applyAlignment="true" applyBorder="false" applyFill="false" applyFont="true" applyNumberFormat="false" applyProtection="false" borderId="754" fillId="0" fontId="4" numFmtId="0" xfId="0">
      <alignment horizontal="center" vertical="center"/>
    </xf>
    <xf applyAlignment="true" applyBorder="false" applyFill="true" applyFont="true" applyNumberFormat="false" applyProtection="false" borderId="742" fillId="249" fontId="4" numFmtId="0" xfId="0">
      <alignment horizontal="center" vertical="center"/>
    </xf>
    <xf applyAlignment="true" applyBorder="false" applyFill="true" applyFont="true" applyNumberFormat="true" applyProtection="false" borderId="742" fillId="246" fontId="4" numFmtId="435" xfId="0">
      <alignment horizontal="right" vertical="center"/>
    </xf>
    <xf applyAlignment="true" applyBorder="false" applyFill="true" applyFont="true" applyNumberFormat="true" applyProtection="false" borderId="748" fillId="246" fontId="4" numFmtId="435" xfId="0">
      <alignment horizontal="right" vertical="center"/>
    </xf>
    <xf applyAlignment="true" applyBorder="false" applyFill="false" applyFont="true" applyNumberFormat="true" applyProtection="false" borderId="0" fillId="0" fontId="4" numFmtId="434" xfId="0">
      <alignment horizontal="center" vertical="bottom"/>
    </xf>
    <xf applyAlignment="true" applyBorder="false" applyFill="false" applyFont="true" applyNumberFormat="true" applyProtection="false" borderId="0" fillId="0" fontId="4" numFmtId="432" xfId="0">
      <alignment vertical="center"/>
    </xf>
    <xf applyAlignment="true" applyBorder="false" applyFill="false" applyFont="true" applyNumberFormat="true" applyProtection="false" borderId="0" fillId="0" fontId="4" numFmtId="432" xfId="0">
      <alignment vertical="center"/>
    </xf>
    <xf applyAlignment="true" applyBorder="false" applyFill="false" applyFont="true" applyNumberFormat="true" applyProtection="false" borderId="0" fillId="0" fontId="4" numFmtId="434" xfId="0">
      <alignment vertical="center"/>
    </xf>
    <xf applyAlignment="true" applyBorder="false" applyFill="true" applyFont="true" applyNumberFormat="false" applyProtection="false" borderId="743" fillId="250" fontId="5" numFmtId="0" xfId="0">
      <alignment horizontal="center" vertical="center"/>
    </xf>
    <xf applyAlignment="true" applyBorder="false" applyFill="true" applyFont="true" applyNumberFormat="true" applyProtection="false" borderId="743" fillId="250" fontId="4" numFmtId="439" xfId="0">
      <alignment vertical="center"/>
    </xf>
    <xf applyAlignment="true" applyBorder="false" applyFill="true" applyFont="true" applyNumberFormat="true" applyProtection="false" borderId="743" fillId="250" fontId="4" numFmtId="435" xfId="0">
      <alignment vertical="center"/>
    </xf>
    <xf applyAlignment="true" applyBorder="false" applyFill="true" applyFont="true" applyNumberFormat="false" applyProtection="false" borderId="743" fillId="250" fontId="4" numFmtId="0" xfId="0">
      <alignment horizontal="center" vertical="center"/>
    </xf>
    <xf applyAlignment="true" applyBorder="false" applyFill="true" applyFont="true" applyNumberFormat="false" applyProtection="false" borderId="0" fillId="252" fontId="6" numFmtId="0" xfId="0">
      <alignment horizontal="center" vertical="center"/>
    </xf>
    <xf applyAlignment="true" applyBorder="false" applyFill="true" applyFont="true" applyNumberFormat="false" applyProtection="false" borderId="0" fillId="252" fontId="4" numFmtId="0" xfId="0">
      <alignment vertical="center"/>
    </xf>
    <xf applyAlignment="true" applyBorder="false" applyFill="true" applyFont="true" applyNumberFormat="false" applyProtection="false" borderId="737" fillId="252" fontId="6" numFmtId="0" xfId="0">
      <alignment horizontal="center" vertical="center"/>
    </xf>
    <xf applyAlignment="true" applyBorder="false" applyFill="true" applyFont="true" applyNumberFormat="false" applyProtection="false" borderId="740" fillId="252" fontId="6" numFmtId="0" xfId="0">
      <alignment horizontal="center" vertical="center"/>
    </xf>
    <xf applyAlignment="true" applyBorder="false" applyFill="true" applyFont="true" applyNumberFormat="false" applyProtection="false" borderId="743" fillId="252" fontId="6" numFmtId="0" xfId="0">
      <alignment vertical="center"/>
    </xf>
    <xf applyAlignment="true" applyBorder="false" applyFill="true" applyFont="true" applyNumberFormat="true" applyProtection="false" borderId="743" fillId="250" fontId="4" numFmtId="439" xfId="0">
      <alignment horizontal="right" vertical="center"/>
    </xf>
    <xf applyAlignment="true" applyBorder="false" applyFill="true" applyFont="true" applyNumberFormat="true" applyProtection="false" borderId="743" fillId="250" fontId="4" numFmtId="435" xfId="0">
      <alignment horizontal="right" vertical="center"/>
    </xf>
    <xf applyAlignment="true" applyBorder="false" applyFill="true" applyFont="true" applyNumberFormat="false" applyProtection="false" borderId="742" fillId="252" fontId="6" numFmtId="0" xfId="0">
      <alignment horizontal="center" vertical="center"/>
    </xf>
    <xf applyAlignment="true" applyBorder="false" applyFill="true" applyFont="true" applyNumberFormat="false" applyProtection="false" borderId="743" fillId="252" fontId="6" numFmtId="0" xfId="0">
      <alignment vertical="center"/>
    </xf>
    <xf applyAlignment="true" applyBorder="false" applyFill="false" applyFont="true" applyNumberFormat="false" applyProtection="false" borderId="741" fillId="0" fontId="4" numFmtId="0" xfId="0">
      <alignment horizontal="center" vertical="center"/>
    </xf>
    <xf applyAlignment="true" applyBorder="false" applyFill="false" applyFont="true" applyNumberFormat="false" applyProtection="false" borderId="737" fillId="0" fontId="4" numFmtId="0" xfId="0">
      <alignment horizontal="center" vertical="center"/>
    </xf>
    <xf applyAlignment="true" applyBorder="false" applyFill="false" applyFont="true" applyNumberFormat="false" applyProtection="false" borderId="743" fillId="0" fontId="4" numFmtId="0" xfId="0">
      <alignment vertical="center" wrapText="true"/>
    </xf>
    <xf applyAlignment="true" applyBorder="false" applyFill="false" applyFont="true" applyNumberFormat="false" applyProtection="false" borderId="747" fillId="0" fontId="4" numFmtId="0" xfId="0">
      <alignment horizontal="center" vertical="center"/>
    </xf>
    <xf applyAlignment="true" applyBorder="false" applyFill="false" applyFont="true" applyNumberFormat="false" applyProtection="false" borderId="742" fillId="0" fontId="4" numFmtId="0" xfId="0">
      <alignment horizontal="center" vertical="center"/>
    </xf>
    <xf applyAlignment="true" applyBorder="false" applyFill="false" applyFont="true" applyNumberFormat="false" applyProtection="false" borderId="749" fillId="0" fontId="4" numFmtId="0" xfId="0">
      <alignment horizontal="center" vertical="center"/>
    </xf>
    <xf applyAlignment="true" applyBorder="false" applyFill="true" applyFont="true" applyNumberFormat="true" applyProtection="false" borderId="740" fillId="245" fontId="6" numFmtId="435" xfId="0">
      <alignment horizontal="center" vertical="center" wrapText="true"/>
    </xf>
    <xf applyAlignment="true" applyBorder="false" applyFill="true" applyFont="true" applyNumberFormat="true" applyProtection="false" borderId="743" fillId="245" fontId="6" numFmtId="435" xfId="0">
      <alignment horizontal="center" vertical="center" wrapText="true"/>
    </xf>
    <xf applyAlignment="true" applyBorder="false" applyFill="true" applyFont="true" applyNumberFormat="false" applyProtection="false" borderId="742" fillId="245" fontId="6" numFmtId="0" xfId="0">
      <alignment horizontal="center" vertical="center"/>
    </xf>
    <xf applyAlignment="true" applyBorder="false" applyFill="true" applyFont="true" applyNumberFormat="false" applyProtection="false" borderId="742" fillId="245" fontId="6" numFmtId="0" xfId="0">
      <alignment horizontal="center" vertical="center" wrapText="true"/>
    </xf>
    <xf applyAlignment="true" applyBorder="false" applyFill="false" applyFont="true" applyNumberFormat="false" applyProtection="false" borderId="755" fillId="0" fontId="4" numFmtId="0" xfId="0">
      <alignment horizontal="center" vertical="bottom"/>
    </xf>
    <xf applyAlignment="true" applyBorder="false" applyFill="false" applyFont="true" applyNumberFormat="false" applyProtection="false" borderId="743" fillId="0" fontId="4" numFmtId="0" xfId="0">
      <alignment horizontal="center" vertical="bottom"/>
    </xf>
    <xf applyAlignment="true" applyBorder="false" applyFill="false" applyFont="true" applyNumberFormat="false" applyProtection="false" borderId="750" fillId="0" fontId="4" numFmtId="0" xfId="0">
      <alignment horizontal="right" vertical="center"/>
    </xf>
    <xf applyAlignment="true" applyBorder="false" applyFill="false" applyFont="true" applyNumberFormat="false" applyProtection="false" borderId="743" fillId="0" fontId="4" numFmtId="0" xfId="0">
      <alignment horizontal="right" vertical="center"/>
    </xf>
    <xf applyAlignment="true" applyBorder="false" applyFill="false" applyFont="true" applyNumberFormat="false" applyProtection="false" borderId="756" fillId="0" fontId="4" numFmtId="0" xfId="0">
      <alignment horizontal="right" vertical="center"/>
    </xf>
    <xf applyAlignment="true" applyBorder="false" applyFill="false" applyFont="true" applyNumberFormat="false" applyProtection="false" borderId="739" fillId="0" fontId="7" numFmtId="0" xfId="0">
      <alignment horizontal="center" vertical="center"/>
    </xf>
    <xf applyAlignment="true" applyBorder="false" applyFill="false" applyFont="true" applyNumberFormat="true" applyProtection="false" borderId="741" fillId="0" fontId="4" numFmtId="432" xfId="0">
      <alignment vertical="center"/>
    </xf>
    <xf applyAlignment="true" applyBorder="false" applyFill="false" applyFont="true" applyNumberFormat="true" applyProtection="false" borderId="737" fillId="0" fontId="4" numFmtId="431" xfId="0">
      <alignment vertical="center"/>
    </xf>
    <xf applyAlignment="true" applyBorder="false" applyFill="true" applyFont="true" applyNumberFormat="true" applyProtection="false" borderId="737" fillId="253" fontId="4" numFmtId="432" xfId="0">
      <alignment vertical="center"/>
    </xf>
    <xf applyAlignment="true" applyBorder="false" applyFill="true" applyFont="true" applyNumberFormat="false" applyProtection="false" borderId="737" fillId="253" fontId="4" numFmtId="0" xfId="0">
      <alignment horizontal="center" vertical="center"/>
    </xf>
    <xf applyAlignment="true" applyBorder="false" applyFill="true" applyFont="true" applyNumberFormat="true" applyProtection="false" borderId="743" fillId="246" fontId="4" numFmtId="43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740" fillId="0" fontId="4" numFmtId="0" xfId="0">
      <alignment horizontal="center" vertical="center"/>
    </xf>
    <xf applyAlignment="true" applyBorder="false" applyFill="true" applyFont="true" applyNumberFormat="false" applyProtection="false" borderId="0" fillId="251" fontId="4" numFmtId="0" xfId="0">
      <alignment horizontal="center" vertical="center" wrapText="true"/>
    </xf>
    <xf applyAlignment="true" applyBorder="false" applyFill="true" applyFont="true" applyNumberFormat="false" applyProtection="false" borderId="743" fillId="251" fontId="4" numFmtId="0" xfId="0">
      <alignment horizontal="center" vertical="center" wrapText="true"/>
    </xf>
    <xf applyAlignment="true" applyBorder="false" applyFill="false" applyFont="true" applyNumberFormat="false" applyProtection="false" borderId="756" fillId="0" fontId="4" numFmtId="0" xfId="0">
      <alignment vertical="center"/>
    </xf>
    <xf applyAlignment="true" applyBorder="false" applyFill="false" applyFont="true" applyNumberFormat="false" applyProtection="false" borderId="743" fillId="0" fontId="7" numFmtId="0" xfId="0">
      <alignment vertical="center"/>
    </xf>
    <xf applyAlignment="true" applyBorder="false" applyFill="false" applyFont="true" applyNumberFormat="false" applyProtection="false" borderId="755" fillId="0" fontId="4" numFmtId="0" xfId="0">
      <alignment horizontal="center" vertical="center" wrapText="true"/>
    </xf>
    <xf applyAlignment="true" applyBorder="false" applyFill="false" applyFont="true" applyNumberFormat="false" applyProtection="false" borderId="750" fillId="0" fontId="4" numFmtId="0" xfId="0">
      <alignment horizontal="right" vertical="center"/>
    </xf>
    <xf applyAlignment="true" applyBorder="false" applyFill="false" applyFont="true" applyNumberFormat="false" applyProtection="false" borderId="743" fillId="0" fontId="4" numFmtId="0" xfId="0">
      <alignment horizontal="right" vertical="center"/>
    </xf>
    <xf applyAlignment="true" applyBorder="false" applyFill="false" applyFont="true" applyNumberFormat="false" applyProtection="false" borderId="746" fillId="0" fontId="4" numFmtId="0" xfId="0">
      <alignment vertical="center"/>
    </xf>
    <xf applyAlignment="true" applyBorder="false" applyFill="false" applyFont="true" applyNumberFormat="false" applyProtection="false" borderId="757" fillId="0" fontId="7" numFmtId="0" xfId="0">
      <alignment horizontal="center" vertical="center"/>
    </xf>
    <xf applyAlignment="true" applyBorder="false" applyFill="false" applyFont="true" applyNumberFormat="false" applyProtection="false" borderId="752" fillId="0" fontId="4" numFmtId="0" xfId="0">
      <alignment horizontal="center" vertical="center" wrapText="true"/>
    </xf>
    <xf applyAlignment="true" applyBorder="false" applyFill="false" applyFont="true" applyNumberFormat="false" applyProtection="false" borderId="758" fillId="0" fontId="4" numFmtId="0" xfId="0">
      <alignment vertical="center"/>
    </xf>
    <xf applyAlignment="true" applyBorder="false" applyFill="false" applyFont="true" applyNumberFormat="true" applyProtection="false" borderId="751" fillId="0" fontId="11" numFmtId="436" xfId="0">
      <alignment horizontal="center" vertical="center" wrapText="true"/>
    </xf>
    <xf applyAlignment="true" applyBorder="false" applyFill="false" applyFont="true" applyNumberFormat="true" applyProtection="false" borderId="747" fillId="0" fontId="4" numFmtId="432" xfId="0">
      <alignment vertical="center"/>
    </xf>
    <xf applyAlignment="true" applyBorder="false" applyFill="false" applyFont="true" applyNumberFormat="true" applyProtection="false" borderId="742" fillId="0" fontId="4" numFmtId="431" xfId="0">
      <alignment vertical="center"/>
    </xf>
    <xf applyAlignment="true" applyBorder="false" applyFill="false" applyFont="true" applyNumberFormat="false" applyProtection="false" borderId="742" fillId="0" fontId="4" numFmtId="0" xfId="0">
      <alignment vertical="center"/>
    </xf>
    <xf applyAlignment="true" applyBorder="false" applyFill="true" applyFont="true" applyNumberFormat="true" applyProtection="false" borderId="742" fillId="248" fontId="4" numFmtId="432" xfId="0">
      <alignment vertical="center"/>
    </xf>
    <xf applyAlignment="true" applyBorder="false" applyFill="false" applyFont="true" applyNumberFormat="false" applyProtection="false" borderId="749" fillId="0" fontId="4" numFmtId="0" xfId="0">
      <alignment horizontal="center" vertical="center"/>
    </xf>
    <xf applyAlignment="true" applyBorder="false" applyFill="false" applyFont="true" applyNumberFormat="false" applyProtection="false" borderId="749" fillId="0" fontId="4" numFmtId="0" xfId="0">
      <alignment horizontal="right" vertical="center"/>
    </xf>
    <xf applyAlignment="true" applyBorder="false" applyFill="true" applyFont="true" applyNumberFormat="false" applyProtection="false" borderId="742" fillId="248" fontId="4" numFmtId="0" xfId="0">
      <alignment horizontal="center" vertical="center"/>
    </xf>
    <xf applyAlignment="true" applyBorder="false" applyFill="true" applyFont="true" applyNumberFormat="true" applyProtection="false" borderId="748" fillId="246" fontId="4" numFmtId="435" xfId="0">
      <alignment vertical="center"/>
    </xf>
    <xf applyAlignment="true" applyBorder="false" applyFill="true" applyFont="true" applyNumberFormat="true" applyProtection="false" borderId="751" fillId="246" fontId="4" numFmtId="435" xfId="0">
      <alignment vertical="center"/>
    </xf>
    <xf applyAlignment="true" applyBorder="false" applyFill="false" applyFont="true" applyNumberFormat="true" applyProtection="false" borderId="743" fillId="0" fontId="11" numFmtId="436" xfId="0">
      <alignment horizontal="center" vertical="center" wrapText="true"/>
    </xf>
    <xf applyAlignment="true" applyBorder="false" applyFill="false" applyFont="true" applyNumberFormat="true" applyProtection="false" borderId="743" fillId="0" fontId="4" numFmtId="431" xfId="0">
      <alignment vertical="center"/>
    </xf>
    <xf applyAlignment="true" applyBorder="false" applyFill="false" applyFont="true" applyNumberFormat="true" applyProtection="false" borderId="743" fillId="0" fontId="4" numFmtId="432" xfId="0">
      <alignment vertical="center"/>
    </xf>
    <xf applyAlignment="true" applyBorder="false" applyFill="false" applyFont="true" applyNumberFormat="true" applyProtection="false" borderId="749" fillId="0" fontId="4" numFmtId="432" xfId="0">
      <alignment horizontal="right" vertical="center"/>
    </xf>
    <xf applyAlignment="true" applyBorder="false" applyFill="true" applyFont="true" applyNumberFormat="true" applyProtection="false" borderId="743" fillId="248" fontId="4" numFmtId="432" xfId="0">
      <alignment vertical="center"/>
    </xf>
    <xf applyAlignment="true" applyBorder="false" applyFill="false" applyFont="true" applyNumberFormat="true" applyProtection="false" borderId="743" fillId="0" fontId="4" numFmtId="434" xfId="0">
      <alignment vertical="center"/>
    </xf>
    <xf applyAlignment="true" applyBorder="false" applyFill="true" applyFont="true" applyNumberFormat="false" applyProtection="false" borderId="743" fillId="248" fontId="4" numFmtId="0" xfId="0">
      <alignment horizontal="center" vertical="center"/>
    </xf>
    <xf applyAlignment="true" applyBorder="false" applyFill="false" applyFont="true" applyNumberFormat="false" applyProtection="false" borderId="759" fillId="0" fontId="4" numFmtId="0" xfId="0">
      <alignment horizontal="center" vertical="center"/>
    </xf>
    <xf applyAlignment="true" applyBorder="false" applyFill="true" applyFont="true" applyNumberFormat="false" applyProtection="false" borderId="760" fillId="250" fontId="5" numFmtId="0" xfId="0">
      <alignment horizontal="center" vertical="center"/>
    </xf>
    <xf applyAlignment="true" applyBorder="false" applyFill="true" applyFont="true" applyNumberFormat="true" applyProtection="false" borderId="745" fillId="250" fontId="4" numFmtId="439" xfId="0">
      <alignment vertical="center"/>
    </xf>
    <xf applyAlignment="true" applyBorder="false" applyFill="true" applyFont="true" applyNumberFormat="false" applyProtection="false" borderId="741" fillId="250" fontId="4" numFmtId="0" xfId="0">
      <alignment horizontal="center" vertical="center"/>
    </xf>
    <xf applyAlignment="true" applyBorder="false" applyFill="true" applyFont="true" applyNumberFormat="true" applyProtection="false" borderId="737" fillId="250" fontId="4" numFmtId="439" xfId="0">
      <alignment vertical="center"/>
    </xf>
    <xf applyAlignment="true" applyBorder="false" applyFill="true" applyFont="true" applyNumberFormat="true" applyProtection="false" borderId="742" fillId="250" fontId="4" numFmtId="439" xfId="0">
      <alignment vertical="center"/>
    </xf>
    <xf applyAlignment="true" applyBorder="false" applyFill="true" applyFont="true" applyNumberFormat="false" applyProtection="false" borderId="747" fillId="250" fontId="4" numFmtId="0" xfId="0">
      <alignment horizontal="center" vertical="center"/>
    </xf>
    <xf applyAlignment="true" applyBorder="false" applyFill="true" applyFont="true" applyNumberFormat="false" applyProtection="false" borderId="761" fillId="254" fontId="2" numFmtId="0" xfId="0">
      <alignment horizontal="center" vertical="center"/>
    </xf>
    <xf applyAlignment="true" applyBorder="false" applyFill="true" applyFont="true" applyNumberFormat="false" applyProtection="false" borderId="761" fillId="254" fontId="2" numFmtId="0" xfId="0">
      <alignment horizontal="center" vertical="center"/>
    </xf>
    <xf applyAlignment="true" applyBorder="false" applyFill="true" applyFont="true" applyNumberFormat="false" applyProtection="false" borderId="761" fillId="254" fontId="2" numFmtId="0" xfId="0">
      <alignment horizontal="center" vertical="center" wrapText="true"/>
    </xf>
    <xf applyAlignment="true" applyBorder="false" applyFill="true" applyFont="true" applyNumberFormat="true" applyProtection="false" borderId="761" fillId="254" fontId="2" numFmtId="440" xfId="0">
      <alignment horizontal="center" vertical="center"/>
    </xf>
    <xf applyAlignment="true" applyBorder="false" applyFill="true" applyFont="true" applyNumberFormat="true" applyProtection="false" borderId="761" fillId="254" fontId="2" numFmtId="441" xfId="0">
      <alignment horizontal="center" vertical="center" wrapText="true"/>
    </xf>
    <xf applyAlignment="true" applyBorder="false" applyFill="true" applyFont="true" applyNumberFormat="false" applyProtection="false" borderId="761" fillId="254" fontId="6" numFmtId="0" xfId="0">
      <alignment horizontal="center" vertical="center"/>
    </xf>
    <xf applyAlignment="true" applyBorder="false" applyFill="true" applyFont="true" applyNumberFormat="false" applyProtection="false" borderId="762" fillId="254" fontId="13" numFmtId="0" xfId="0">
      <alignment horizontal="center" vertical="center"/>
    </xf>
    <xf applyAlignment="true" applyBorder="false" applyFill="true" applyFont="true" applyNumberFormat="false" applyProtection="false" borderId="763" fillId="254" fontId="6" numFmtId="0" xfId="0">
      <alignment horizontal="center" vertical="center"/>
    </xf>
    <xf applyAlignment="true" applyBorder="false" applyFill="true" applyFont="true" applyNumberFormat="true" applyProtection="false" borderId="761" fillId="254" fontId="2" numFmtId="441" xfId="0">
      <alignment horizontal="center" vertical="center"/>
    </xf>
    <xf applyAlignment="true" applyBorder="false" applyFill="true" applyFont="true" applyNumberFormat="false" applyProtection="false" borderId="761" fillId="254" fontId="6" numFmtId="0" xfId="0">
      <alignment horizontal="center" vertical="center" wrapText="true"/>
    </xf>
    <xf applyAlignment="true" applyBorder="false" applyFill="false" applyFont="true" applyNumberFormat="false" applyProtection="false" borderId="761" fillId="0" fontId="4" numFmtId="0" xfId="0">
      <alignment horizontal="center" vertical="center"/>
    </xf>
    <xf applyAlignment="true" applyBorder="false" applyFill="false" applyFont="true" applyNumberFormat="false" applyProtection="false" borderId="764" fillId="0" fontId="4" numFmtId="0" xfId="0">
      <alignment horizontal="center" vertical="bottom"/>
    </xf>
    <xf applyAlignment="true" applyBorder="false" applyFill="false" applyFont="true" applyNumberFormat="false" applyProtection="false" borderId="764" fillId="0" fontId="4" numFmtId="0" xfId="0">
      <alignment horizontal="center" vertical="bottom"/>
    </xf>
    <xf applyAlignment="true" applyBorder="false" applyFill="false" applyFont="true" applyNumberFormat="false" applyProtection="false" borderId="764" fillId="0" fontId="4" numFmtId="0" xfId="0">
      <alignment horizontal="center" vertical="bottom"/>
    </xf>
    <xf applyAlignment="true" applyBorder="false" applyFill="false" applyFont="true" applyNumberFormat="false" applyProtection="false" borderId="761" fillId="0" fontId="4" numFmtId="0" xfId="0">
      <alignment vertical="center"/>
    </xf>
    <xf applyAlignment="true" applyBorder="false" applyFill="false" applyFont="true" applyNumberFormat="true" applyProtection="false" borderId="761" fillId="0" fontId="4" numFmtId="442" xfId="0">
      <alignment vertical="center"/>
    </xf>
    <xf applyAlignment="true" applyBorder="false" applyFill="false" applyFont="true" applyNumberFormat="true" applyProtection="false" borderId="765" fillId="0" fontId="4" numFmtId="441" xfId="0">
      <alignment vertical="center"/>
    </xf>
    <xf applyAlignment="true" applyBorder="false" applyFill="false" applyFont="true" applyNumberFormat="true" applyProtection="false" borderId="761" fillId="0" fontId="4" numFmtId="443" xfId="0">
      <alignment vertical="center"/>
    </xf>
    <xf applyAlignment="true" applyBorder="false" applyFill="false" applyFont="true" applyNumberFormat="true" applyProtection="false" borderId="766" fillId="0" fontId="4" numFmtId="441" xfId="0">
      <alignment vertical="center"/>
    </xf>
    <xf applyAlignment="true" applyBorder="false" applyFill="true" applyFont="true" applyNumberFormat="true" applyProtection="false" borderId="761" fillId="255" fontId="4" numFmtId="441" xfId="0">
      <alignment horizontal="right" vertical="center"/>
    </xf>
    <xf applyAlignment="true" applyBorder="false" applyFill="true" applyFont="true" applyNumberFormat="true" applyProtection="false" borderId="761" fillId="256" fontId="4" numFmtId="441" xfId="0">
      <alignment vertical="center"/>
    </xf>
    <xf applyAlignment="true" applyBorder="false" applyFill="false" applyFont="true" applyNumberFormat="true" applyProtection="false" borderId="761" fillId="0" fontId="4" numFmtId="443" xfId="0">
      <alignment vertical="center"/>
    </xf>
    <xf applyAlignment="true" applyBorder="false" applyFill="true" applyFont="true" applyNumberFormat="false" applyProtection="false" borderId="761" fillId="256" fontId="4" numFmtId="0" xfId="0">
      <alignment horizontal="center" vertical="center"/>
    </xf>
    <xf applyAlignment="true" applyBorder="false" applyFill="true" applyFont="true" applyNumberFormat="true" applyProtection="false" borderId="761" fillId="255" fontId="4" numFmtId="444" xfId="0">
      <alignment vertical="center"/>
    </xf>
    <xf applyAlignment="true" applyBorder="false" applyFill="true" applyFont="true" applyNumberFormat="true" applyProtection="false" borderId="765" fillId="255" fontId="4" numFmtId="444" xfId="0">
      <alignment vertical="center"/>
    </xf>
    <xf applyAlignment="true" applyBorder="false" applyFill="true" applyFont="true" applyNumberFormat="true" applyProtection="false" borderId="765" fillId="255" fontId="4" numFmtId="445" xfId="0">
      <alignment vertical="center"/>
    </xf>
    <xf applyAlignment="true" applyBorder="false" applyFill="false" applyFont="true" applyNumberFormat="true" applyProtection="false" borderId="761" fillId="0" fontId="4" numFmtId="445" xfId="0">
      <alignment vertical="center"/>
    </xf>
    <xf applyAlignment="true" applyBorder="false" applyFill="false" applyFont="true" applyNumberFormat="true" applyProtection="false" borderId="761" fillId="0" fontId="4" numFmtId="446" xfId="0">
      <alignment vertical="center"/>
    </xf>
    <xf applyAlignment="true" applyBorder="false" applyFill="false" applyFont="true" applyNumberFormat="false" applyProtection="false" borderId="761" fillId="0" fontId="4" numFmtId="0" xfId="0">
      <alignment vertical="center"/>
    </xf>
    <xf applyAlignment="true" applyBorder="false" applyFill="false" applyFont="true" applyNumberFormat="false" applyProtection="false" borderId="761" fillId="0" fontId="4" numFmtId="0" xfId="0">
      <alignment horizontal="right" vertical="center"/>
    </xf>
    <xf applyAlignment="true" applyBorder="false" applyFill="true" applyFont="true" applyNumberFormat="true" applyProtection="false" borderId="761" fillId="257" fontId="4" numFmtId="441" xfId="0">
      <alignment vertical="center"/>
    </xf>
    <xf applyAlignment="true" applyBorder="false" applyFill="true" applyFont="true" applyNumberFormat="false" applyProtection="false" borderId="761" fillId="257" fontId="4" numFmtId="0" xfId="0">
      <alignment horizontal="center" vertical="center"/>
    </xf>
    <xf applyAlignment="true" applyBorder="false" applyFill="true" applyFont="true" applyNumberFormat="true" applyProtection="false" borderId="761" fillId="258" fontId="4" numFmtId="442" xfId="0">
      <alignment vertical="center"/>
    </xf>
    <xf applyAlignment="true" applyBorder="false" applyFill="true" applyFont="true" applyNumberFormat="true" applyProtection="false" borderId="765" fillId="258" fontId="4" numFmtId="441" xfId="0">
      <alignment vertical="center"/>
    </xf>
    <xf applyAlignment="true" applyBorder="false" applyFill="false" applyFont="true" applyNumberFormat="false" applyProtection="false" borderId="761" fillId="0" fontId="4" numFmtId="0" xfId="0">
      <alignment vertical="center"/>
    </xf>
    <xf applyAlignment="true" applyBorder="false" applyFill="true" applyFont="true" applyNumberFormat="true" applyProtection="false" borderId="761" fillId="258" fontId="4" numFmtId="441" xfId="0">
      <alignment vertical="center"/>
    </xf>
    <xf applyAlignment="true" applyBorder="false" applyFill="true" applyFont="true" applyNumberFormat="false" applyProtection="false" borderId="761" fillId="258" fontId="4" numFmtId="0" xfId="0">
      <alignment horizontal="center" vertical="center"/>
    </xf>
    <xf applyAlignment="true" applyBorder="false" applyFill="false" applyFont="true" applyNumberFormat="false" applyProtection="false" borderId="766" fillId="0" fontId="4" numFmtId="0" xfId="0">
      <alignment vertical="center"/>
    </xf>
    <xf applyAlignment="true" applyBorder="false" applyFill="false" applyFont="true" applyNumberFormat="true" applyProtection="false" borderId="761" fillId="0" fontId="4" numFmtId="447" xfId="0">
      <alignment vertical="center"/>
    </xf>
    <xf applyAlignment="true" applyBorder="false" applyFill="false" applyFont="true" applyNumberFormat="true" applyProtection="false" borderId="767" fillId="0" fontId="4" numFmtId="44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441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761" fillId="259" fontId="5" numFmtId="0" xfId="0">
      <alignment horizontal="center" vertical="center"/>
    </xf>
    <xf applyAlignment="true" applyBorder="false" applyFill="true" applyFont="true" applyNumberFormat="true" applyProtection="false" borderId="761" fillId="259" fontId="5" numFmtId="444" xfId="0">
      <alignment horizontal="right" vertical="center"/>
    </xf>
    <xf applyAlignment="true" applyBorder="false" applyFill="true" applyFont="true" applyNumberFormat="true" applyProtection="false" borderId="0" fillId="255" fontId="4" numFmtId="448" xfId="0">
      <alignment vertical="center"/>
    </xf>
    <xf applyAlignment="true" applyBorder="false" applyFill="false" applyFont="true" applyNumberFormat="true" applyProtection="false" borderId="0" fillId="0" fontId="4" numFmtId="44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761" fillId="259" fontId="4" numFmtId="0" xfId="0">
      <alignment horizontal="center" vertical="center"/>
    </xf>
    <xf applyAlignment="true" applyBorder="false" applyFill="true" applyFont="true" applyNumberFormat="true" applyProtection="false" borderId="761" fillId="259" fontId="4" numFmtId="449" xfId="0">
      <alignment horizontal="right" vertical="center"/>
    </xf>
    <xf applyAlignment="true" applyBorder="false" applyFill="true" applyFont="true" applyNumberFormat="true" applyProtection="false" borderId="761" fillId="259" fontId="4" numFmtId="444" xfId="0">
      <alignment horizontal="right" vertical="center"/>
    </xf>
    <xf applyAlignment="true" applyBorder="false" applyFill="true" applyFont="true" applyNumberFormat="true" applyProtection="false" borderId="0" fillId="255" fontId="4" numFmtId="444" xfId="0">
      <alignment vertical="center"/>
    </xf>
    <xf applyAlignment="true" applyBorder="false" applyFill="true" applyFont="true" applyNumberFormat="true" applyProtection="false" borderId="761" fillId="259" fontId="4" numFmtId="448" xfId="0">
      <alignment horizontal="right" vertical="center"/>
    </xf>
    <xf applyAlignment="true" applyBorder="false" applyFill="false" applyFont="true" applyNumberFormat="true" applyProtection="false" borderId="0" fillId="0" fontId="4" numFmtId="444" xfId="0">
      <alignment horizontal="right" vertical="center"/>
    </xf>
    <xf applyAlignment="true" applyBorder="false" applyFill="true" applyFont="true" applyNumberFormat="false" applyProtection="false" borderId="761" fillId="254" fontId="6" numFmtId="0" xfId="0">
      <alignment horizontal="center" vertical="center"/>
    </xf>
    <xf applyAlignment="true" applyBorder="false" applyFill="true" applyFont="true" applyNumberFormat="true" applyProtection="false" borderId="761" fillId="254" fontId="6" numFmtId="440" xfId="0">
      <alignment horizontal="center" vertical="center"/>
    </xf>
    <xf applyAlignment="true" applyBorder="false" applyFill="true" applyFont="true" applyNumberFormat="true" applyProtection="false" borderId="761" fillId="254" fontId="6" numFmtId="441" xfId="0">
      <alignment horizontal="center" vertical="center" wrapText="true"/>
    </xf>
    <xf applyAlignment="true" applyBorder="false" applyFill="true" applyFont="true" applyNumberFormat="false" applyProtection="false" borderId="0" fillId="254" fontId="6" numFmtId="0" xfId="0">
      <alignment horizontal="center" vertical="center"/>
    </xf>
    <xf applyAlignment="true" applyBorder="false" applyFill="true" applyFont="true" applyNumberFormat="true" applyProtection="false" borderId="766" fillId="254" fontId="6" numFmtId="441" xfId="0">
      <alignment horizontal="center" vertical="center"/>
    </xf>
    <xf applyAlignment="true" applyBorder="false" applyFill="true" applyFont="true" applyNumberFormat="true" applyProtection="false" borderId="761" fillId="254" fontId="6" numFmtId="444" xfId="0">
      <alignment horizontal="center" vertical="center" wrapText="true"/>
    </xf>
    <xf applyAlignment="true" applyBorder="false" applyFill="true" applyFont="true" applyNumberFormat="true" applyProtection="false" borderId="767" fillId="254" fontId="6" numFmtId="440" xfId="0">
      <alignment horizontal="center" vertical="center"/>
    </xf>
    <xf applyAlignment="true" applyBorder="false" applyFill="false" applyFont="true" applyNumberFormat="false" applyProtection="false" borderId="765" fillId="0" fontId="4" numFmtId="0" xfId="0">
      <alignment horizontal="center" vertical="center"/>
    </xf>
    <xf applyAlignment="true" applyBorder="false" applyFill="false" applyFont="true" applyNumberFormat="false" applyProtection="false" borderId="765" fillId="0" fontId="4" numFmtId="0" xfId="0">
      <alignment horizontal="right" vertical="center"/>
    </xf>
    <xf applyAlignment="true" applyBorder="false" applyFill="false" applyFont="true" applyNumberFormat="false" applyProtection="false" borderId="764" fillId="0" fontId="7" numFmtId="0" xfId="0">
      <alignment horizontal="center" vertical="center"/>
    </xf>
    <xf applyAlignment="true" applyBorder="false" applyFill="false" applyFont="true" applyNumberFormat="true" applyProtection="false" borderId="766" fillId="0" fontId="4" numFmtId="441" xfId="0">
      <alignment vertical="center"/>
    </xf>
    <xf applyAlignment="true" applyBorder="false" applyFill="false" applyFont="true" applyNumberFormat="true" applyProtection="false" borderId="761" fillId="0" fontId="4" numFmtId="444" xfId="0">
      <alignment vertical="center"/>
    </xf>
    <xf applyAlignment="true" applyBorder="false" applyFill="false" applyFont="true" applyNumberFormat="true" applyProtection="false" borderId="768" fillId="0" fontId="4" numFmtId="443" xfId="0">
      <alignment vertical="center" wrapText="true"/>
    </xf>
    <xf applyAlignment="true" applyBorder="false" applyFill="false" applyFont="true" applyNumberFormat="true" applyProtection="false" borderId="761" fillId="0" fontId="4" numFmtId="441" xfId="0">
      <alignment horizontal="right" vertical="center"/>
    </xf>
    <xf applyAlignment="true" applyBorder="false" applyFill="false" applyFont="true" applyNumberFormat="true" applyProtection="false" borderId="767" fillId="0" fontId="4" numFmtId="446" xfId="0">
      <alignment vertical="center"/>
    </xf>
    <xf applyAlignment="true" applyBorder="false" applyFill="false" applyFont="true" applyNumberFormat="true" applyProtection="false" borderId="767" fillId="0" fontId="4" numFmtId="446" xfId="0">
      <alignment vertical="center"/>
    </xf>
    <xf applyAlignment="true" applyBorder="false" applyFill="false" applyFont="true" applyNumberFormat="true" applyProtection="false" borderId="761" fillId="0" fontId="4" numFmtId="440" xfId="0">
      <alignment vertical="center"/>
    </xf>
    <xf applyAlignment="true" applyBorder="false" applyFill="false" applyFont="true" applyNumberFormat="true" applyProtection="false" borderId="761" fillId="0" fontId="4" numFmtId="445" xfId="0">
      <alignment vertical="center"/>
    </xf>
    <xf applyAlignment="true" applyBorder="false" applyFill="true" applyFont="true" applyNumberFormat="true" applyProtection="false" borderId="768" fillId="260" fontId="4" numFmtId="443" xfId="0">
      <alignment vertical="center" wrapText="true"/>
    </xf>
    <xf applyAlignment="true" applyBorder="false" applyFill="false" applyFont="true" applyNumberFormat="false" applyProtection="false" borderId="767" fillId="0" fontId="4" numFmtId="0" xfId="0">
      <alignment horizontal="center" vertical="center"/>
    </xf>
    <xf applyAlignment="true" applyBorder="false" applyFill="false" applyFont="true" applyNumberFormat="false" applyProtection="false" borderId="761" fillId="0" fontId="4" numFmtId="0" xfId="0">
      <alignment horizontal="right" vertical="center"/>
    </xf>
    <xf applyAlignment="true" applyBorder="false" applyFill="false" applyFont="true" applyNumberFormat="false" applyProtection="false" borderId="769" fillId="0" fontId="4" numFmtId="0" xfId="0">
      <alignment horizontal="center" vertical="center"/>
    </xf>
    <xf applyAlignment="true" applyBorder="false" applyFill="false" applyFont="true" applyNumberFormat="true" applyProtection="false" borderId="761" fillId="0" fontId="4" numFmtId="441" xfId="0">
      <alignment vertical="center"/>
    </xf>
    <xf applyAlignment="true" applyBorder="false" applyFill="false" applyFont="true" applyNumberFormat="false" applyProtection="false" borderId="761" fillId="0" fontId="4" numFmtId="0" xfId="0">
      <alignment horizontal="center" vertical="center"/>
    </xf>
    <xf applyAlignment="true" applyBorder="false" applyFill="true" applyFont="true" applyNumberFormat="true" applyProtection="false" borderId="766" fillId="258" fontId="4" numFmtId="441" xfId="0">
      <alignment vertical="center"/>
    </xf>
    <xf applyAlignment="true" applyBorder="false" applyFill="false" applyFont="true" applyNumberFormat="true" applyProtection="false" borderId="761" fillId="0" fontId="4" numFmtId="440" xfId="0">
      <alignment vertical="center"/>
    </xf>
    <xf applyAlignment="true" applyBorder="false" applyFill="false" applyFont="true" applyNumberFormat="true" applyProtection="false" borderId="768" fillId="0" fontId="4" numFmtId="443" xfId="0">
      <alignment vertical="center" wrapText="true"/>
    </xf>
    <xf applyAlignment="true" applyBorder="false" applyFill="false" applyFont="true" applyNumberFormat="true" applyProtection="false" borderId="761" fillId="0" fontId="4" numFmtId="441" xfId="0">
      <alignment vertical="center"/>
    </xf>
    <xf applyAlignment="true" applyBorder="false" applyFill="false" applyFont="true" applyNumberFormat="false" applyProtection="false" borderId="767" fillId="0" fontId="4" numFmtId="0" xfId="0">
      <alignment vertical="center"/>
    </xf>
    <xf applyAlignment="true" applyBorder="false" applyFill="false" applyFont="true" applyNumberFormat="false" applyProtection="false" borderId="766" fillId="0" fontId="4" numFmtId="0" xfId="0">
      <alignment vertical="center"/>
    </xf>
    <xf applyAlignment="true" applyBorder="false" applyFill="false" applyFont="true" applyNumberFormat="false" applyProtection="false" borderId="770" fillId="0" fontId="4" numFmtId="0" xfId="0">
      <alignment horizontal="right" vertical="center"/>
    </xf>
    <xf applyAlignment="true" applyBorder="false" applyFill="false" applyFont="true" applyNumberFormat="true" applyProtection="false" borderId="771" fillId="0" fontId="4" numFmtId="441" xfId="0">
      <alignment vertical="center"/>
    </xf>
    <xf applyAlignment="true" applyBorder="false" applyFill="false" applyFont="true" applyNumberFormat="false" applyProtection="false" borderId="769" fillId="0" fontId="4" numFmtId="0" xfId="0">
      <alignment vertical="center"/>
    </xf>
    <xf applyAlignment="true" applyBorder="false" applyFill="false" applyFont="true" applyNumberFormat="false" applyProtection="false" borderId="767" fillId="0" fontId="4" numFmtId="0" xfId="0">
      <alignment vertical="center"/>
    </xf>
    <xf applyAlignment="true" applyBorder="false" applyFill="false" applyFont="true" applyNumberFormat="false" applyProtection="false" borderId="765" fillId="0" fontId="4" numFmtId="0" xfId="0">
      <alignment vertical="center"/>
    </xf>
    <xf applyAlignment="true" applyBorder="false" applyFill="false" applyFont="true" applyNumberFormat="false" applyProtection="false" borderId="761" fillId="0" fontId="4" numFmtId="0" xfId="0">
      <alignment horizontal="right" vertical="center"/>
    </xf>
    <xf applyAlignment="true" applyBorder="false" applyFill="false" applyFont="true" applyNumberFormat="true" applyProtection="false" borderId="769" fillId="0" fontId="4" numFmtId="441" xfId="0">
      <alignment horizontal="right" vertical="center"/>
    </xf>
    <xf applyAlignment="true" applyBorder="false" applyFill="true" applyFont="true" applyNumberFormat="true" applyProtection="false" borderId="771" fillId="257" fontId="4" numFmtId="441" xfId="0">
      <alignment vertical="center"/>
    </xf>
    <xf applyAlignment="true" applyBorder="false" applyFill="true" applyFont="true" applyNumberFormat="true" applyProtection="false" borderId="766" fillId="255" fontId="4" numFmtId="444" xfId="0">
      <alignment vertical="center"/>
    </xf>
    <xf applyAlignment="true" applyBorder="false" applyFill="false" applyFont="true" applyNumberFormat="true" applyProtection="false" borderId="765" fillId="0" fontId="4" numFmtId="446" xfId="0">
      <alignment vertical="center"/>
    </xf>
    <xf applyAlignment="true" applyBorder="false" applyFill="true" applyFont="true" applyNumberFormat="true" applyProtection="false" borderId="771" fillId="255" fontId="4" numFmtId="444" xfId="0">
      <alignment vertical="center"/>
    </xf>
    <xf applyAlignment="true" applyBorder="false" applyFill="true" applyFont="true" applyNumberFormat="true" applyProtection="false" borderId="771" fillId="258" fontId="4" numFmtId="441" xfId="0">
      <alignment vertical="center"/>
    </xf>
    <xf applyAlignment="true" applyBorder="false" applyFill="false" applyFont="true" applyNumberFormat="false" applyProtection="false" borderId="772" fillId="0" fontId="4" numFmtId="0" xfId="0">
      <alignment vertical="center"/>
    </xf>
    <xf applyAlignment="true" applyBorder="false" applyFill="false" applyFont="true" applyNumberFormat="false" applyProtection="false" borderId="767" fillId="0" fontId="4" numFmtId="0" xfId="0">
      <alignment horizontal="right" vertical="center"/>
    </xf>
    <xf applyAlignment="true" applyBorder="false" applyFill="false" applyFont="true" applyNumberFormat="true" applyProtection="false" borderId="767" fillId="0" fontId="4" numFmtId="441" xfId="0">
      <alignment horizontal="right" vertical="center"/>
    </xf>
    <xf applyAlignment="true" applyBorder="false" applyFill="false" applyFont="true" applyNumberFormat="true" applyProtection="false" borderId="772" fillId="0" fontId="4" numFmtId="446" xfId="0">
      <alignment vertical="center"/>
    </xf>
    <xf applyAlignment="true" applyBorder="false" applyFill="true" applyFont="true" applyNumberFormat="true" applyProtection="false" borderId="773" fillId="255" fontId="4" numFmtId="444" xfId="0">
      <alignment vertical="center"/>
    </xf>
    <xf applyAlignment="true" applyBorder="false" applyFill="false" applyFont="true" applyNumberFormat="true" applyProtection="false" borderId="771" fillId="0" fontId="4" numFmtId="441" xfId="0">
      <alignment vertical="center"/>
    </xf>
    <xf applyAlignment="true" applyBorder="false" applyFill="false" applyFont="true" applyNumberFormat="true" applyProtection="false" borderId="766" fillId="0" fontId="4" numFmtId="443" xfId="0">
      <alignment vertical="center"/>
    </xf>
    <xf applyAlignment="true" applyBorder="false" applyFill="false" applyFont="true" applyNumberFormat="true" applyProtection="false" borderId="765" fillId="0" fontId="4" numFmtId="446" xfId="0">
      <alignment vertical="center"/>
    </xf>
    <xf applyAlignment="true" applyBorder="false" applyFill="false" applyFont="true" applyNumberFormat="false" applyProtection="false" borderId="772" fillId="0" fontId="4" numFmtId="0" xfId="0">
      <alignment horizontal="center" vertical="center"/>
    </xf>
    <xf applyAlignment="true" applyBorder="false" applyFill="false" applyFont="true" applyNumberFormat="false" applyProtection="false" borderId="767" fillId="0" fontId="4" numFmtId="0" xfId="0">
      <alignment horizontal="right" vertical="center"/>
    </xf>
    <xf applyAlignment="true" applyBorder="false" applyFill="false" applyFont="true" applyNumberFormat="true" applyProtection="false" borderId="767" fillId="0" fontId="4" numFmtId="443" xfId="0">
      <alignment vertical="center"/>
    </xf>
    <xf applyAlignment="true" applyBorder="false" applyFill="false" applyFont="true" applyNumberFormat="false" applyProtection="false" borderId="774" fillId="0" fontId="4" numFmtId="0" xfId="0">
      <alignment horizontal="center" vertical="center"/>
    </xf>
    <xf applyAlignment="true" applyBorder="false" applyFill="false" applyFont="true" applyNumberFormat="false" applyProtection="false" borderId="774" fillId="0" fontId="4" numFmtId="0" xfId="0">
      <alignment horizontal="center" vertical="center"/>
    </xf>
    <xf applyAlignment="true" applyBorder="false" applyFill="false" applyFont="true" applyNumberFormat="false" applyProtection="false" borderId="774" fillId="0" fontId="11" numFmtId="0" xfId="0">
      <alignment horizontal="center" vertical="center" wrapText="true"/>
    </xf>
    <xf applyAlignment="true" applyBorder="false" applyFill="false" applyFont="true" applyNumberFormat="false" applyProtection="false" borderId="774" fillId="0" fontId="4" numFmtId="0" xfId="0">
      <alignment vertical="center"/>
    </xf>
    <xf applyAlignment="true" applyBorder="false" applyFill="false" applyFont="true" applyNumberFormat="false" applyProtection="false" borderId="774" fillId="0" fontId="4" numFmtId="0" xfId="0">
      <alignment vertical="center"/>
    </xf>
    <xf applyAlignment="true" applyBorder="false" applyFill="false" applyFont="true" applyNumberFormat="true" applyProtection="false" borderId="774" fillId="0" fontId="4" numFmtId="440" xfId="0">
      <alignment vertical="center"/>
    </xf>
    <xf applyAlignment="true" applyBorder="false" applyFill="false" applyFont="true" applyNumberFormat="true" applyProtection="false" borderId="774" fillId="0" fontId="4" numFmtId="441" xfId="0">
      <alignment vertical="center"/>
    </xf>
    <xf applyAlignment="true" applyBorder="false" applyFill="false" applyFont="true" applyNumberFormat="false" applyProtection="false" borderId="774" fillId="0" fontId="4" numFmtId="0" xfId="0">
      <alignment horizontal="right" vertical="center"/>
    </xf>
    <xf applyAlignment="true" applyBorder="false" applyFill="true" applyFont="true" applyNumberFormat="false" applyProtection="false" borderId="769" fillId="259" fontId="4" numFmtId="0" xfId="0">
      <alignment vertical="center"/>
    </xf>
    <xf applyAlignment="true" applyBorder="false" applyFill="true" applyFont="true" applyNumberFormat="false" applyProtection="false" borderId="769" fillId="259" fontId="5" numFmtId="0" xfId="0">
      <alignment vertical="center"/>
    </xf>
    <xf applyAlignment="true" applyBorder="false" applyFill="false" applyFont="true" applyNumberFormat="true" applyProtection="false" borderId="0" fillId="0" fontId="4" numFmtId="446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774" fillId="0" fontId="11" numFmtId="0" xfId="0">
      <alignment horizontal="right" vertical="center" wrapText="true"/>
    </xf>
    <xf applyAlignment="true" applyBorder="false" applyFill="true" applyFont="true" applyNumberFormat="true" applyProtection="false" borderId="761" fillId="259" fontId="4" numFmtId="449" xfId="0">
      <alignment vertical="center"/>
    </xf>
    <xf applyAlignment="true" applyBorder="false" applyFill="true" applyFont="true" applyNumberFormat="true" applyProtection="false" borderId="761" fillId="259" fontId="4" numFmtId="444" xfId="0">
      <alignment vertical="center"/>
    </xf>
    <xf applyAlignment="true" applyBorder="false" applyFill="false" applyFont="true" applyNumberFormat="true" applyProtection="false" borderId="0" fillId="0" fontId="4" numFmtId="443" xfId="0">
      <alignment horizontal="center" vertical="bottom"/>
    </xf>
    <xf applyAlignment="true" applyBorder="false" applyFill="false" applyFont="true" applyNumberFormat="true" applyProtection="false" borderId="0" fillId="0" fontId="4" numFmtId="441" xfId="0">
      <alignment vertical="center"/>
    </xf>
    <xf applyAlignment="true" applyBorder="false" applyFill="false" applyFont="true" applyNumberFormat="true" applyProtection="false" borderId="0" fillId="0" fontId="4" numFmtId="441" xfId="0">
      <alignment vertical="center"/>
    </xf>
    <xf applyAlignment="true" applyBorder="false" applyFill="false" applyFont="true" applyNumberFormat="true" applyProtection="false" borderId="775" fillId="0" fontId="4" numFmtId="443" xfId="0">
      <alignment vertical="center"/>
    </xf>
    <xf applyAlignment="true" applyBorder="false" applyFill="true" applyFont="true" applyNumberFormat="false" applyProtection="false" borderId="776" fillId="259" fontId="5" numFmtId="0" xfId="0">
      <alignment horizontal="center" vertical="center"/>
    </xf>
    <xf applyAlignment="true" applyBorder="false" applyFill="true" applyFont="true" applyNumberFormat="true" applyProtection="false" borderId="767" fillId="259" fontId="4" numFmtId="449" xfId="0">
      <alignment vertical="center"/>
    </xf>
    <xf applyAlignment="true" applyBorder="false" applyFill="false" applyFont="true" applyNumberFormat="true" applyProtection="false" borderId="0" fillId="0" fontId="4" numFmtId="443" xfId="0">
      <alignment vertical="center"/>
    </xf>
    <xf applyAlignment="true" applyBorder="false" applyFill="true" applyFont="true" applyNumberFormat="false" applyProtection="false" borderId="766" fillId="259" fontId="4" numFmtId="0" xfId="0">
      <alignment horizontal="center" vertical="center"/>
    </xf>
    <xf applyAlignment="true" applyBorder="false" applyFill="true" applyFont="true" applyNumberFormat="false" applyProtection="false" borderId="771" fillId="259" fontId="4" numFmtId="0" xfId="0">
      <alignment horizontal="center" vertical="center"/>
    </xf>
    <xf applyAlignment="true" applyBorder="false" applyFill="true" applyFont="true" applyNumberFormat="false" applyProtection="false" borderId="0" fillId="261" fontId="6" numFmtId="0" xfId="0">
      <alignment horizontal="center" vertical="center"/>
    </xf>
    <xf applyAlignment="true" applyBorder="false" applyFill="true" applyFont="true" applyNumberFormat="false" applyProtection="false" borderId="767" fillId="254" fontId="6" numFmtId="0" xfId="0">
      <alignment horizontal="center" vertical="center"/>
    </xf>
    <xf applyAlignment="true" applyBorder="false" applyFill="false" applyFont="true" applyNumberFormat="false" applyProtection="false" borderId="766" fillId="0" fontId="4" numFmtId="0" xfId="0">
      <alignment horizontal="center" vertical="center"/>
    </xf>
    <xf applyAlignment="true" applyBorder="false" applyFill="false" applyFont="true" applyNumberFormat="false" applyProtection="false" borderId="761" fillId="0" fontId="4" numFmtId="0" xfId="0">
      <alignment horizontal="center" vertical="center"/>
    </xf>
    <xf applyAlignment="true" applyBorder="false" applyFill="false" applyFont="true" applyNumberFormat="false" applyProtection="false" borderId="771" fillId="0" fontId="4" numFmtId="0" xfId="0">
      <alignment horizontal="center" vertical="center"/>
    </xf>
    <xf applyAlignment="true" applyBorder="false" applyFill="false" applyFont="true" applyNumberFormat="false" applyProtection="false" borderId="767" fillId="0" fontId="4" numFmtId="0" xfId="0">
      <alignment horizontal="center" vertical="center"/>
    </xf>
    <xf applyAlignment="true" applyBorder="false" applyFill="false" applyFont="true" applyNumberFormat="false" applyProtection="false" borderId="777" fillId="0" fontId="4" numFmtId="0" xfId="0">
      <alignment horizontal="center" vertical="center"/>
    </xf>
    <xf applyAlignment="true" applyBorder="false" applyFill="true" applyFont="true" applyNumberFormat="true" applyProtection="false" borderId="765" fillId="254" fontId="6" numFmtId="444" xfId="0">
      <alignment horizontal="center" vertical="center" wrapText="true"/>
    </xf>
    <xf applyAlignment="true" applyBorder="false" applyFill="true" applyFont="true" applyNumberFormat="true" applyProtection="false" borderId="774" fillId="254" fontId="6" numFmtId="444" xfId="0">
      <alignment horizontal="center" vertical="center" wrapText="true"/>
    </xf>
    <xf applyAlignment="true" applyBorder="false" applyFill="false" applyFont="true" applyNumberFormat="false" applyProtection="false" borderId="764" fillId="0" fontId="4" numFmtId="0" xfId="0">
      <alignment horizontal="center" vertical="bottom"/>
    </xf>
    <xf applyAlignment="true" applyBorder="false" applyFill="true" applyFont="true" applyNumberFormat="true" applyProtection="false" borderId="761" fillId="262" fontId="4" numFmtId="441" xfId="0">
      <alignment vertical="center"/>
    </xf>
    <xf applyAlignment="true" applyBorder="false" applyFill="true" applyFont="true" applyNumberFormat="false" applyProtection="false" borderId="761" fillId="262" fontId="4" numFmtId="0" xfId="0">
      <alignment horizontal="center" vertical="center"/>
    </xf>
    <xf applyAlignment="true" applyBorder="false" applyFill="true" applyFont="true" applyNumberFormat="true" applyProtection="false" borderId="774" fillId="255" fontId="4" numFmtId="44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765" fillId="0" fontId="4" numFmtId="0" xfId="0">
      <alignment horizontal="center" vertical="center"/>
    </xf>
    <xf applyAlignment="true" applyBorder="false" applyFill="true" applyFont="true" applyNumberFormat="false" applyProtection="false" borderId="0" fillId="260" fontId="11" numFmtId="0" xfId="0">
      <alignment horizontal="center" vertical="center" wrapText="true"/>
    </xf>
    <xf applyAlignment="true" applyBorder="false" applyFill="true" applyFont="true" applyNumberFormat="true" applyProtection="false" borderId="773" fillId="255" fontId="4" numFmtId="444" xfId="0">
      <alignment vertical="center"/>
    </xf>
    <xf applyAlignment="true" applyBorder="false" applyFill="true" applyFont="true" applyNumberFormat="true" applyProtection="false" borderId="769" fillId="255" fontId="4" numFmtId="444" xfId="0">
      <alignment vertical="center"/>
    </xf>
    <xf applyAlignment="true" applyBorder="false" applyFill="false" applyFont="true" applyNumberFormat="false" applyProtection="false" borderId="764" fillId="0" fontId="4" numFmtId="0" xfId="0">
      <alignment horizontal="center" vertical="center" wrapText="true"/>
    </xf>
    <xf applyAlignment="true" applyBorder="false" applyFill="false" applyFont="true" applyNumberFormat="false" applyProtection="false" borderId="778" fillId="0" fontId="4" numFmtId="0" xfId="0">
      <alignment vertical="center"/>
    </xf>
    <xf applyAlignment="true" applyBorder="false" applyFill="false" applyFont="true" applyNumberFormat="false" applyProtection="false" borderId="771" fillId="0" fontId="4" numFmtId="0" xfId="0">
      <alignment vertical="center"/>
    </xf>
    <xf applyAlignment="true" applyBorder="false" applyFill="false" applyFont="true" applyNumberFormat="false" applyProtection="false" borderId="779" fillId="0" fontId="7" numFmtId="0" xfId="0">
      <alignment horizontal="center" vertical="center"/>
    </xf>
    <xf applyAlignment="true" applyBorder="false" applyFill="false" applyFont="true" applyNumberFormat="false" applyProtection="false" borderId="777" fillId="0" fontId="4" numFmtId="0" xfId="0">
      <alignment vertical="center"/>
    </xf>
    <xf applyAlignment="true" applyBorder="false" applyFill="false" applyFont="true" applyNumberFormat="true" applyProtection="false" borderId="774" fillId="0" fontId="11" numFmtId="445" xfId="0">
      <alignment horizontal="center" vertical="center" wrapText="true"/>
    </xf>
    <xf applyAlignment="true" applyBorder="false" applyFill="true" applyFont="true" applyNumberFormat="false" applyProtection="false" borderId="769" fillId="259" fontId="4" numFmtId="0" xfId="0">
      <alignment vertical="center"/>
    </xf>
    <xf applyAlignment="true" applyBorder="false" applyFill="true" applyFont="true" applyNumberFormat="false" applyProtection="false" borderId="780" fillId="263" fontId="2" numFmtId="0" xfId="0">
      <alignment horizontal="center" vertical="center"/>
    </xf>
    <xf applyAlignment="true" applyBorder="false" applyFill="true" applyFont="true" applyNumberFormat="false" applyProtection="false" borderId="780" fillId="263" fontId="2" numFmtId="0" xfId="0">
      <alignment horizontal="center" vertical="center"/>
    </xf>
    <xf applyAlignment="true" applyBorder="false" applyFill="true" applyFont="true" applyNumberFormat="false" applyProtection="false" borderId="780" fillId="263" fontId="2" numFmtId="0" xfId="0">
      <alignment horizontal="center" vertical="center" wrapText="true"/>
    </xf>
    <xf applyAlignment="true" applyBorder="false" applyFill="true" applyFont="true" applyNumberFormat="true" applyProtection="false" borderId="780" fillId="263" fontId="2" numFmtId="450" xfId="0">
      <alignment horizontal="center" vertical="center"/>
    </xf>
    <xf applyAlignment="true" applyBorder="false" applyFill="true" applyFont="true" applyNumberFormat="true" applyProtection="false" borderId="780" fillId="263" fontId="2" numFmtId="451" xfId="0">
      <alignment horizontal="center" vertical="center" wrapText="true"/>
    </xf>
    <xf applyAlignment="true" applyBorder="false" applyFill="true" applyFont="true" applyNumberFormat="false" applyProtection="false" borderId="780" fillId="263" fontId="6" numFmtId="0" xfId="0">
      <alignment horizontal="center" vertical="center"/>
    </xf>
    <xf applyAlignment="true" applyBorder="false" applyFill="true" applyFont="true" applyNumberFormat="false" applyProtection="false" borderId="781" fillId="263" fontId="13" numFmtId="0" xfId="0">
      <alignment horizontal="center" vertical="center"/>
    </xf>
    <xf applyAlignment="true" applyBorder="false" applyFill="true" applyFont="true" applyNumberFormat="false" applyProtection="false" borderId="782" fillId="263" fontId="6" numFmtId="0" xfId="0">
      <alignment horizontal="center" vertical="center"/>
    </xf>
    <xf applyAlignment="true" applyBorder="false" applyFill="true" applyFont="true" applyNumberFormat="true" applyProtection="false" borderId="780" fillId="263" fontId="2" numFmtId="451" xfId="0">
      <alignment horizontal="center" vertical="center"/>
    </xf>
    <xf applyAlignment="true" applyBorder="false" applyFill="true" applyFont="true" applyNumberFormat="false" applyProtection="false" borderId="780" fillId="263" fontId="6" numFmtId="0" xfId="0">
      <alignment horizontal="center" vertical="center" wrapText="true"/>
    </xf>
    <xf applyAlignment="true" applyBorder="false" applyFill="false" applyFont="true" applyNumberFormat="false" applyProtection="false" borderId="780" fillId="0" fontId="4" numFmtId="0" xfId="0">
      <alignment horizontal="center" vertical="center"/>
    </xf>
    <xf applyAlignment="true" applyBorder="false" applyFill="false" applyFont="true" applyNumberFormat="false" applyProtection="false" borderId="783" fillId="0" fontId="4" numFmtId="0" xfId="0">
      <alignment horizontal="center" vertical="bottom"/>
    </xf>
    <xf applyAlignment="true" applyBorder="false" applyFill="false" applyFont="true" applyNumberFormat="false" applyProtection="false" borderId="783" fillId="0" fontId="4" numFmtId="0" xfId="0">
      <alignment horizontal="center" vertical="bottom"/>
    </xf>
    <xf applyAlignment="true" applyBorder="false" applyFill="false" applyFont="true" applyNumberFormat="false" applyProtection="false" borderId="783" fillId="0" fontId="4" numFmtId="0" xfId="0">
      <alignment horizontal="center" vertical="bottom"/>
    </xf>
    <xf applyAlignment="true" applyBorder="false" applyFill="false" applyFont="true" applyNumberFormat="false" applyProtection="false" borderId="780" fillId="0" fontId="4" numFmtId="0" xfId="0">
      <alignment vertical="center"/>
    </xf>
    <xf applyAlignment="true" applyBorder="false" applyFill="false" applyFont="true" applyNumberFormat="true" applyProtection="false" borderId="780" fillId="0" fontId="4" numFmtId="452" xfId="0">
      <alignment vertical="center"/>
    </xf>
    <xf applyAlignment="true" applyBorder="false" applyFill="false" applyFont="true" applyNumberFormat="true" applyProtection="false" borderId="784" fillId="0" fontId="4" numFmtId="451" xfId="0">
      <alignment vertical="center"/>
    </xf>
    <xf applyAlignment="true" applyBorder="false" applyFill="false" applyFont="true" applyNumberFormat="true" applyProtection="false" borderId="780" fillId="0" fontId="4" numFmtId="453" xfId="0">
      <alignment vertical="center"/>
    </xf>
    <xf applyAlignment="true" applyBorder="false" applyFill="false" applyFont="true" applyNumberFormat="true" applyProtection="false" borderId="785" fillId="0" fontId="4" numFmtId="451" xfId="0">
      <alignment vertical="center"/>
    </xf>
    <xf applyAlignment="true" applyBorder="false" applyFill="true" applyFont="true" applyNumberFormat="true" applyProtection="false" borderId="780" fillId="264" fontId="4" numFmtId="451" xfId="0">
      <alignment horizontal="right" vertical="center"/>
    </xf>
    <xf applyAlignment="true" applyBorder="false" applyFill="true" applyFont="true" applyNumberFormat="true" applyProtection="false" borderId="780" fillId="265" fontId="4" numFmtId="451" xfId="0">
      <alignment vertical="center"/>
    </xf>
    <xf applyAlignment="true" applyBorder="false" applyFill="false" applyFont="true" applyNumberFormat="true" applyProtection="false" borderId="780" fillId="0" fontId="4" numFmtId="453" xfId="0">
      <alignment vertical="center"/>
    </xf>
    <xf applyAlignment="true" applyBorder="false" applyFill="true" applyFont="true" applyNumberFormat="false" applyProtection="false" borderId="780" fillId="265" fontId="4" numFmtId="0" xfId="0">
      <alignment horizontal="center" vertical="center"/>
    </xf>
    <xf applyAlignment="true" applyBorder="false" applyFill="true" applyFont="true" applyNumberFormat="true" applyProtection="false" borderId="780" fillId="264" fontId="4" numFmtId="454" xfId="0">
      <alignment vertical="center"/>
    </xf>
    <xf applyAlignment="true" applyBorder="false" applyFill="true" applyFont="true" applyNumberFormat="true" applyProtection="false" borderId="784" fillId="264" fontId="4" numFmtId="454" xfId="0">
      <alignment vertical="center"/>
    </xf>
    <xf applyAlignment="true" applyBorder="false" applyFill="true" applyFont="true" applyNumberFormat="true" applyProtection="false" borderId="784" fillId="264" fontId="4" numFmtId="455" xfId="0">
      <alignment vertical="center"/>
    </xf>
    <xf applyAlignment="true" applyBorder="false" applyFill="false" applyFont="true" applyNumberFormat="true" applyProtection="false" borderId="780" fillId="0" fontId="4" numFmtId="456" xfId="0">
      <alignment vertical="center"/>
    </xf>
    <xf applyAlignment="true" applyBorder="false" applyFill="false" applyFont="true" applyNumberFormat="false" applyProtection="false" borderId="780" fillId="0" fontId="4" numFmtId="0" xfId="0">
      <alignment vertical="center"/>
    </xf>
    <xf applyAlignment="true" applyBorder="false" applyFill="false" applyFont="true" applyNumberFormat="false" applyProtection="false" borderId="780" fillId="0" fontId="4" numFmtId="0" xfId="0">
      <alignment horizontal="right" vertical="center"/>
    </xf>
    <xf applyAlignment="true" applyBorder="false" applyFill="true" applyFont="true" applyNumberFormat="true" applyProtection="false" borderId="780" fillId="266" fontId="4" numFmtId="451" xfId="0">
      <alignment vertical="center"/>
    </xf>
    <xf applyAlignment="true" applyBorder="false" applyFill="true" applyFont="true" applyNumberFormat="false" applyProtection="false" borderId="780" fillId="266" fontId="4" numFmtId="0" xfId="0">
      <alignment horizontal="center" vertical="center"/>
    </xf>
    <xf applyAlignment="true" applyBorder="false" applyFill="false" applyFont="true" applyNumberFormat="true" applyProtection="false" borderId="780" fillId="0" fontId="4" numFmtId="456" xfId="0">
      <alignment vertical="center"/>
    </xf>
    <xf applyAlignment="true" applyBorder="false" applyFill="true" applyFont="true" applyNumberFormat="true" applyProtection="false" borderId="780" fillId="267" fontId="4" numFmtId="452" xfId="0">
      <alignment vertical="center"/>
    </xf>
    <xf applyAlignment="true" applyBorder="false" applyFill="true" applyFont="true" applyNumberFormat="true" applyProtection="false" borderId="784" fillId="267" fontId="4" numFmtId="451" xfId="0">
      <alignment vertical="center"/>
    </xf>
    <xf applyAlignment="true" applyBorder="false" applyFill="true" applyFont="true" applyNumberFormat="true" applyProtection="false" borderId="780" fillId="267" fontId="4" numFmtId="451" xfId="0">
      <alignment vertical="center"/>
    </xf>
    <xf applyAlignment="true" applyBorder="false" applyFill="true" applyFont="true" applyNumberFormat="false" applyProtection="false" borderId="780" fillId="267" fontId="4" numFmtId="0" xfId="0">
      <alignment horizontal="center" vertical="center"/>
    </xf>
    <xf applyAlignment="true" applyBorder="false" applyFill="false" applyFont="true" applyNumberFormat="true" applyProtection="false" borderId="786" fillId="0" fontId="4" numFmtId="456" xfId="0">
      <alignment vertical="center"/>
    </xf>
    <xf applyAlignment="true" applyBorder="false" applyFill="false" applyFont="true" applyNumberFormat="false" applyProtection="false" borderId="785" fillId="0" fontId="4" numFmtId="0" xfId="0">
      <alignment vertical="center"/>
    </xf>
    <xf applyAlignment="true" applyBorder="false" applyFill="false" applyFont="true" applyNumberFormat="false" applyProtection="false" borderId="780" fillId="0" fontId="4" numFmtId="0" xfId="0">
      <alignment vertical="center"/>
    </xf>
    <xf applyAlignment="true" applyBorder="false" applyFill="false" applyFont="true" applyNumberFormat="true" applyProtection="false" borderId="780" fillId="0" fontId="4" numFmtId="451" xfId="0">
      <alignment vertical="center"/>
    </xf>
    <xf applyAlignment="true" applyBorder="false" applyFill="false" applyFont="true" applyNumberFormat="false" applyProtection="false" borderId="780" fillId="0" fontId="4" numFmtId="0" xfId="0">
      <alignment horizontal="center" vertical="center"/>
    </xf>
    <xf applyAlignment="true" applyBorder="false" applyFill="false" applyFont="true" applyNumberFormat="true" applyProtection="false" borderId="785" fillId="0" fontId="4" numFmtId="456" xfId="0">
      <alignment vertical="center"/>
    </xf>
    <xf applyAlignment="true" applyBorder="false" applyFill="false" applyFont="true" applyNumberFormat="true" applyProtection="false" borderId="786" fillId="0" fontId="4" numFmtId="456" xfId="0">
      <alignment vertical="center"/>
    </xf>
    <xf applyAlignment="true" applyBorder="false" applyFill="false" applyFont="true" applyNumberFormat="false" applyProtection="false" borderId="786" fillId="0" fontId="4" numFmtId="0" xfId="0">
      <alignment vertical="center"/>
    </xf>
    <xf applyAlignment="true" applyBorder="false" applyFill="false" applyFont="true" applyNumberFormat="true" applyProtection="false" borderId="787" fillId="0" fontId="4" numFmtId="456" xfId="0">
      <alignment vertical="center"/>
    </xf>
    <xf applyAlignment="true" applyBorder="false" applyFill="false" applyFont="true" applyNumberFormat="true" applyProtection="false" borderId="784" fillId="0" fontId="4" numFmtId="451" xfId="0">
      <alignment horizontal="right" vertical="center"/>
    </xf>
    <xf applyAlignment="true" applyBorder="false" applyFill="false" applyFont="true" applyNumberFormat="true" applyProtection="false" borderId="786" fillId="0" fontId="4" numFmtId="456" xfId="0">
      <alignment horizontal="center" vertical="center"/>
    </xf>
    <xf applyAlignment="true" applyBorder="false" applyFill="false" applyFont="true" applyNumberFormat="false" applyProtection="false" borderId="786" fillId="0" fontId="4" numFmtId="0" xfId="0">
      <alignment horizontal="center" vertical="center"/>
    </xf>
    <xf applyAlignment="true" applyBorder="false" applyFill="false" applyFont="true" applyNumberFormat="true" applyProtection="false" borderId="787" fillId="0" fontId="4" numFmtId="456" xfId="0">
      <alignment horizontal="center" vertical="center"/>
    </xf>
    <xf applyAlignment="true" applyBorder="false" applyFill="false" applyFont="true" applyNumberFormat="true" applyProtection="false" borderId="780" fillId="0" fontId="4" numFmtId="456" xfId="0">
      <alignment horizontal="right" vertical="center"/>
    </xf>
    <xf applyAlignment="true" applyBorder="false" applyFill="false" applyFont="true" applyNumberFormat="false" applyProtection="false" borderId="780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780" fillId="0" fontId="4" numFmtId="456" xfId="0">
      <alignment horizontal="left" vertical="center"/>
    </xf>
    <xf applyAlignment="true" applyBorder="false" applyFill="false" applyFont="true" applyNumberFormat="true" applyProtection="false" borderId="780" fillId="0" fontId="4" numFmtId="45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451" xfId="0">
      <alignment horizontal="right" vertical="center"/>
    </xf>
    <xf applyAlignment="true" applyBorder="false" applyFill="true" applyFont="true" applyNumberFormat="false" applyProtection="false" borderId="780" fillId="268" fontId="5" numFmtId="0" xfId="0">
      <alignment horizontal="center" vertical="center"/>
    </xf>
    <xf applyAlignment="true" applyBorder="false" applyFill="true" applyFont="true" applyNumberFormat="true" applyProtection="false" borderId="780" fillId="268" fontId="5" numFmtId="454" xfId="0">
      <alignment horizontal="right" vertical="center"/>
    </xf>
    <xf applyAlignment="true" applyBorder="false" applyFill="true" applyFont="true" applyNumberFormat="true" applyProtection="false" borderId="0" fillId="264" fontId="4" numFmtId="457" xfId="0">
      <alignment vertical="center"/>
    </xf>
    <xf applyAlignment="true" applyBorder="false" applyFill="false" applyFont="true" applyNumberFormat="true" applyProtection="false" borderId="0" fillId="0" fontId="4" numFmtId="45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780" fillId="268" fontId="4" numFmtId="0" xfId="0">
      <alignment horizontal="center" vertical="center"/>
    </xf>
    <xf applyAlignment="true" applyBorder="false" applyFill="true" applyFont="true" applyNumberFormat="true" applyProtection="false" borderId="780" fillId="268" fontId="4" numFmtId="458" xfId="0">
      <alignment horizontal="right" vertical="center"/>
    </xf>
    <xf applyAlignment="true" applyBorder="false" applyFill="true" applyFont="true" applyNumberFormat="true" applyProtection="false" borderId="780" fillId="268" fontId="4" numFmtId="454" xfId="0">
      <alignment horizontal="right" vertical="center"/>
    </xf>
    <xf applyAlignment="true" applyBorder="false" applyFill="true" applyFont="true" applyNumberFormat="true" applyProtection="false" borderId="0" fillId="264" fontId="4" numFmtId="454" xfId="0">
      <alignment vertical="center"/>
    </xf>
    <xf applyAlignment="true" applyBorder="false" applyFill="true" applyFont="true" applyNumberFormat="true" applyProtection="false" borderId="780" fillId="268" fontId="4" numFmtId="457" xfId="0">
      <alignment horizontal="right" vertical="center"/>
    </xf>
    <xf applyAlignment="true" applyBorder="false" applyFill="false" applyFont="true" applyNumberFormat="true" applyProtection="false" borderId="0" fillId="0" fontId="4" numFmtId="454" xfId="0">
      <alignment horizontal="right" vertical="center"/>
    </xf>
    <xf applyAlignment="true" applyBorder="false" applyFill="true" applyFont="true" applyNumberFormat="false" applyProtection="false" borderId="780" fillId="263" fontId="6" numFmtId="0" xfId="0">
      <alignment horizontal="center" vertical="center"/>
    </xf>
    <xf applyAlignment="true" applyBorder="false" applyFill="true" applyFont="true" applyNumberFormat="true" applyProtection="false" borderId="780" fillId="263" fontId="6" numFmtId="450" xfId="0">
      <alignment horizontal="center" vertical="center"/>
    </xf>
    <xf applyAlignment="true" applyBorder="false" applyFill="true" applyFont="true" applyNumberFormat="true" applyProtection="false" borderId="780" fillId="263" fontId="6" numFmtId="451" xfId="0">
      <alignment horizontal="center" vertical="center" wrapText="true"/>
    </xf>
    <xf applyAlignment="true" applyBorder="false" applyFill="true" applyFont="true" applyNumberFormat="false" applyProtection="false" borderId="0" fillId="263" fontId="6" numFmtId="0" xfId="0">
      <alignment horizontal="center" vertical="center"/>
    </xf>
    <xf applyAlignment="true" applyBorder="false" applyFill="true" applyFont="true" applyNumberFormat="true" applyProtection="false" borderId="785" fillId="263" fontId="6" numFmtId="451" xfId="0">
      <alignment horizontal="center" vertical="center"/>
    </xf>
    <xf applyAlignment="true" applyBorder="false" applyFill="true" applyFont="true" applyNumberFormat="true" applyProtection="false" borderId="780" fillId="263" fontId="6" numFmtId="454" xfId="0">
      <alignment horizontal="center" vertical="center" wrapText="true"/>
    </xf>
    <xf applyAlignment="true" applyBorder="false" applyFill="true" applyFont="true" applyNumberFormat="true" applyProtection="false" borderId="786" fillId="263" fontId="6" numFmtId="450" xfId="0">
      <alignment horizontal="center" vertical="center"/>
    </xf>
    <xf applyAlignment="true" applyBorder="false" applyFill="false" applyFont="true" applyNumberFormat="false" applyProtection="false" borderId="784" fillId="0" fontId="4" numFmtId="0" xfId="0">
      <alignment horizontal="center" vertical="center"/>
    </xf>
    <xf applyAlignment="true" applyBorder="false" applyFill="false" applyFont="true" applyNumberFormat="false" applyProtection="false" borderId="784" fillId="0" fontId="4" numFmtId="0" xfId="0">
      <alignment horizontal="right" vertical="center"/>
    </xf>
    <xf applyAlignment="true" applyBorder="false" applyFill="false" applyFont="true" applyNumberFormat="false" applyProtection="false" borderId="783" fillId="0" fontId="7" numFmtId="0" xfId="0">
      <alignment horizontal="center" vertical="center"/>
    </xf>
    <xf applyAlignment="true" applyBorder="false" applyFill="false" applyFont="true" applyNumberFormat="true" applyProtection="false" borderId="785" fillId="0" fontId="4" numFmtId="451" xfId="0">
      <alignment vertical="center"/>
    </xf>
    <xf applyAlignment="true" applyBorder="false" applyFill="false" applyFont="true" applyNumberFormat="true" applyProtection="false" borderId="780" fillId="0" fontId="4" numFmtId="454" xfId="0">
      <alignment vertical="center"/>
    </xf>
    <xf applyAlignment="true" applyBorder="false" applyFill="false" applyFont="true" applyNumberFormat="true" applyProtection="false" borderId="788" fillId="0" fontId="4" numFmtId="453" xfId="0">
      <alignment vertical="center" wrapText="true"/>
    </xf>
    <xf applyAlignment="true" applyBorder="false" applyFill="false" applyFont="true" applyNumberFormat="true" applyProtection="false" borderId="780" fillId="0" fontId="4" numFmtId="451" xfId="0">
      <alignment horizontal="right" vertical="center"/>
    </xf>
    <xf applyAlignment="true" applyBorder="false" applyFill="false" applyFont="true" applyNumberFormat="true" applyProtection="false" borderId="780" fillId="0" fontId="4" numFmtId="455" xfId="0">
      <alignment vertical="center"/>
    </xf>
    <xf applyAlignment="true" applyBorder="false" applyFill="true" applyFont="true" applyNumberFormat="true" applyProtection="false" borderId="788" fillId="269" fontId="4" numFmtId="453" xfId="0">
      <alignment vertical="center" wrapText="true"/>
    </xf>
    <xf applyAlignment="true" applyBorder="false" applyFill="false" applyFont="true" applyNumberFormat="false" applyProtection="false" borderId="786" fillId="0" fontId="4" numFmtId="0" xfId="0">
      <alignment horizontal="center" vertical="center"/>
    </xf>
    <xf applyAlignment="true" applyBorder="false" applyFill="false" applyFont="true" applyNumberFormat="false" applyProtection="false" borderId="789" fillId="0" fontId="4" numFmtId="0" xfId="0">
      <alignment horizontal="center" vertical="center"/>
    </xf>
    <xf applyAlignment="true" applyBorder="false" applyFill="true" applyFont="true" applyNumberFormat="true" applyProtection="false" borderId="785" fillId="267" fontId="4" numFmtId="451" xfId="0">
      <alignment vertical="center"/>
    </xf>
    <xf applyAlignment="true" applyBorder="false" applyFill="false" applyFont="true" applyNumberFormat="true" applyProtection="false" borderId="780" fillId="0" fontId="4" numFmtId="450" xfId="0">
      <alignment vertical="center"/>
    </xf>
    <xf applyAlignment="true" applyBorder="false" applyFill="false" applyFont="true" applyNumberFormat="true" applyProtection="false" borderId="788" fillId="0" fontId="4" numFmtId="453" xfId="0">
      <alignment vertical="center" wrapText="true"/>
    </xf>
    <xf applyAlignment="true" applyBorder="false" applyFill="false" applyFont="true" applyNumberFormat="true" applyProtection="false" borderId="780" fillId="0" fontId="4" numFmtId="451" xfId="0">
      <alignment vertical="center"/>
    </xf>
    <xf applyAlignment="true" applyBorder="false" applyFill="false" applyFont="true" applyNumberFormat="false" applyProtection="false" borderId="786" fillId="0" fontId="4" numFmtId="0" xfId="0">
      <alignment vertical="center"/>
    </xf>
    <xf applyAlignment="true" applyBorder="false" applyFill="false" applyFont="true" applyNumberFormat="false" applyProtection="false" borderId="785" fillId="0" fontId="4" numFmtId="0" xfId="0">
      <alignment vertical="center"/>
    </xf>
    <xf applyAlignment="true" applyBorder="false" applyFill="false" applyFont="true" applyNumberFormat="false" applyProtection="false" borderId="790" fillId="0" fontId="4" numFmtId="0" xfId="0">
      <alignment horizontal="right" vertical="center"/>
    </xf>
    <xf applyAlignment="true" applyBorder="false" applyFill="false" applyFont="true" applyNumberFormat="true" applyProtection="false" borderId="787" fillId="0" fontId="4" numFmtId="451" xfId="0">
      <alignment vertical="center"/>
    </xf>
    <xf applyAlignment="true" applyBorder="false" applyFill="false" applyFont="true" applyNumberFormat="false" applyProtection="false" borderId="789" fillId="0" fontId="4" numFmtId="0" xfId="0">
      <alignment vertical="center"/>
    </xf>
    <xf applyAlignment="true" applyBorder="false" applyFill="false" applyFont="true" applyNumberFormat="false" applyProtection="false" borderId="784" fillId="0" fontId="4" numFmtId="0" xfId="0">
      <alignment vertical="center"/>
    </xf>
    <xf applyAlignment="true" applyBorder="false" applyFill="false" applyFont="true" applyNumberFormat="true" applyProtection="false" borderId="789" fillId="0" fontId="4" numFmtId="451" xfId="0">
      <alignment horizontal="right" vertical="center"/>
    </xf>
    <xf applyAlignment="true" applyBorder="false" applyFill="true" applyFont="true" applyNumberFormat="true" applyProtection="false" borderId="787" fillId="266" fontId="4" numFmtId="451" xfId="0">
      <alignment vertical="center"/>
    </xf>
    <xf applyAlignment="true" applyBorder="false" applyFill="true" applyFont="true" applyNumberFormat="true" applyProtection="false" borderId="785" fillId="264" fontId="4" numFmtId="454" xfId="0">
      <alignment vertical="center"/>
    </xf>
    <xf applyAlignment="true" applyBorder="false" applyFill="false" applyFont="true" applyNumberFormat="true" applyProtection="false" borderId="784" fillId="0" fontId="4" numFmtId="456" xfId="0">
      <alignment vertical="center"/>
    </xf>
    <xf applyAlignment="true" applyBorder="false" applyFill="true" applyFont="true" applyNumberFormat="true" applyProtection="false" borderId="787" fillId="264" fontId="4" numFmtId="454" xfId="0">
      <alignment vertical="center"/>
    </xf>
    <xf applyAlignment="true" applyBorder="false" applyFill="true" applyFont="true" applyNumberFormat="true" applyProtection="false" borderId="787" fillId="267" fontId="4" numFmtId="451" xfId="0">
      <alignment vertical="center"/>
    </xf>
    <xf applyAlignment="true" applyBorder="false" applyFill="false" applyFont="true" applyNumberFormat="false" applyProtection="false" borderId="791" fillId="0" fontId="4" numFmtId="0" xfId="0">
      <alignment vertical="center"/>
    </xf>
    <xf applyAlignment="true" applyBorder="false" applyFill="false" applyFont="true" applyNumberFormat="false" applyProtection="false" borderId="786" fillId="0" fontId="4" numFmtId="0" xfId="0">
      <alignment horizontal="right" vertical="center"/>
    </xf>
    <xf applyAlignment="true" applyBorder="false" applyFill="false" applyFont="true" applyNumberFormat="true" applyProtection="false" borderId="786" fillId="0" fontId="4" numFmtId="451" xfId="0">
      <alignment horizontal="right" vertical="center"/>
    </xf>
    <xf applyAlignment="true" applyBorder="false" applyFill="false" applyFont="true" applyNumberFormat="true" applyProtection="false" borderId="791" fillId="0" fontId="4" numFmtId="456" xfId="0">
      <alignment vertical="center"/>
    </xf>
    <xf applyAlignment="true" applyBorder="false" applyFill="true" applyFont="true" applyNumberFormat="true" applyProtection="false" borderId="792" fillId="264" fontId="4" numFmtId="454" xfId="0">
      <alignment vertical="center"/>
    </xf>
    <xf applyAlignment="true" applyBorder="false" applyFill="false" applyFont="true" applyNumberFormat="true" applyProtection="false" borderId="787" fillId="0" fontId="4" numFmtId="451" xfId="0">
      <alignment vertical="center"/>
    </xf>
    <xf applyAlignment="true" applyBorder="false" applyFill="false" applyFont="true" applyNumberFormat="true" applyProtection="false" borderId="785" fillId="0" fontId="4" numFmtId="453" xfId="0">
      <alignment vertical="center"/>
    </xf>
    <xf applyAlignment="true" applyBorder="false" applyFill="false" applyFont="true" applyNumberFormat="true" applyProtection="false" borderId="784" fillId="0" fontId="4" numFmtId="456" xfId="0">
      <alignment vertical="center"/>
    </xf>
    <xf applyAlignment="true" applyBorder="false" applyFill="false" applyFont="true" applyNumberFormat="true" applyProtection="false" borderId="0" fillId="0" fontId="4" numFmtId="453" xfId="0">
      <alignment horizontal="center" vertical="bottom"/>
    </xf>
    <xf applyAlignment="true" applyBorder="false" applyFill="false" applyFont="true" applyNumberFormat="true" applyProtection="false" borderId="0" fillId="0" fontId="4" numFmtId="451" xfId="0">
      <alignment vertical="center"/>
    </xf>
    <xf applyAlignment="true" applyBorder="false" applyFill="false" applyFont="true" applyNumberFormat="true" applyProtection="false" borderId="0" fillId="0" fontId="4" numFmtId="451" xfId="0">
      <alignment vertical="center"/>
    </xf>
    <xf applyAlignment="true" applyBorder="false" applyFill="false" applyFont="true" applyNumberFormat="true" applyProtection="false" borderId="793" fillId="0" fontId="4" numFmtId="453" xfId="0">
      <alignment vertical="center"/>
    </xf>
    <xf applyAlignment="true" applyBorder="false" applyFill="true" applyFont="true" applyNumberFormat="false" applyProtection="false" borderId="794" fillId="268" fontId="5" numFmtId="0" xfId="0">
      <alignment horizontal="center" vertical="center"/>
    </xf>
    <xf applyAlignment="true" applyBorder="false" applyFill="true" applyFont="true" applyNumberFormat="false" applyProtection="false" borderId="789" fillId="268" fontId="4" numFmtId="0" xfId="0">
      <alignment vertical="center"/>
    </xf>
    <xf applyAlignment="true" applyBorder="false" applyFill="true" applyFont="true" applyNumberFormat="false" applyProtection="false" borderId="789" fillId="268" fontId="5" numFmtId="0" xfId="0">
      <alignment vertical="center"/>
    </xf>
    <xf applyAlignment="true" applyBorder="false" applyFill="false" applyFont="true" applyNumberFormat="true" applyProtection="false" borderId="0" fillId="0" fontId="4" numFmtId="456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785" fillId="268" fontId="4" numFmtId="0" xfId="0">
      <alignment horizontal="center" vertical="center"/>
    </xf>
    <xf applyAlignment="true" applyBorder="false" applyFill="true" applyFont="true" applyNumberFormat="true" applyProtection="false" borderId="780" fillId="268" fontId="4" numFmtId="458" xfId="0">
      <alignment vertical="center"/>
    </xf>
    <xf applyAlignment="true" applyBorder="false" applyFill="true" applyFont="true" applyNumberFormat="true" applyProtection="false" borderId="780" fillId="268" fontId="4" numFmtId="454" xfId="0">
      <alignment vertical="center"/>
    </xf>
    <xf applyAlignment="true" applyBorder="false" applyFill="true" applyFont="true" applyNumberFormat="false" applyProtection="false" borderId="787" fillId="268" fontId="4" numFmtId="0" xfId="0">
      <alignment horizontal="center" vertical="center"/>
    </xf>
    <xf applyAlignment="true" applyBorder="false" applyFill="true" applyFont="true" applyNumberFormat="true" applyProtection="false" borderId="786" fillId="268" fontId="4" numFmtId="458" xfId="0">
      <alignment vertical="center"/>
    </xf>
    <xf applyAlignment="true" applyBorder="false" applyFill="false" applyFont="true" applyNumberFormat="true" applyProtection="false" borderId="0" fillId="0" fontId="4" numFmtId="453" xfId="0">
      <alignment vertical="center"/>
    </xf>
    <xf applyAlignment="true" applyBorder="false" applyFill="true" applyFont="true" applyNumberFormat="false" applyProtection="false" borderId="0" fillId="270" fontId="6" numFmtId="0" xfId="0">
      <alignment horizontal="center" vertical="center"/>
    </xf>
    <xf applyAlignment="true" applyBorder="false" applyFill="false" applyFont="true" applyNumberFormat="false" applyProtection="false" borderId="78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true" applyFont="true" applyNumberFormat="true" applyProtection="false" borderId="784" fillId="263" fontId="6" numFmtId="454" xfId="0">
      <alignment horizontal="center" vertical="center" wrapText="true"/>
    </xf>
    <xf applyAlignment="true" applyBorder="false" applyFill="true" applyFont="true" applyNumberFormat="true" applyProtection="false" borderId="795" fillId="263" fontId="6" numFmtId="454" xfId="0">
      <alignment horizontal="center" vertical="center" wrapText="true"/>
    </xf>
    <xf applyAlignment="true" applyBorder="false" applyFill="false" applyFont="true" applyNumberFormat="false" applyProtection="false" borderId="783" fillId="0" fontId="4" numFmtId="0" xfId="0">
      <alignment horizontal="center" vertical="bottom"/>
    </xf>
    <xf applyAlignment="true" applyBorder="false" applyFill="true" applyFont="true" applyNumberFormat="true" applyProtection="false" borderId="780" fillId="271" fontId="4" numFmtId="451" xfId="0">
      <alignment vertical="center"/>
    </xf>
    <xf applyAlignment="true" applyBorder="false" applyFill="true" applyFont="true" applyNumberFormat="false" applyProtection="false" borderId="780" fillId="271" fontId="4" numFmtId="0" xfId="0">
      <alignment horizontal="center" vertical="center"/>
    </xf>
    <xf applyAlignment="true" applyBorder="false" applyFill="true" applyFont="true" applyNumberFormat="true" applyProtection="false" borderId="795" fillId="264" fontId="4" numFmtId="45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784" fillId="0" fontId="4" numFmtId="0" xfId="0">
      <alignment horizontal="center" vertical="center"/>
    </xf>
    <xf applyAlignment="true" applyBorder="false" applyFill="true" applyFont="true" applyNumberFormat="false" applyProtection="false" borderId="0" fillId="269" fontId="11" numFmtId="0" xfId="0">
      <alignment horizontal="center" vertical="center" wrapText="true"/>
    </xf>
    <xf applyAlignment="true" applyBorder="false" applyFill="false" applyFont="true" applyNumberFormat="false" applyProtection="false" borderId="795" fillId="0" fontId="4" numFmtId="0" xfId="0">
      <alignment vertical="center"/>
    </xf>
    <xf applyAlignment="true" applyBorder="false" applyFill="true" applyFont="true" applyNumberFormat="true" applyProtection="false" borderId="789" fillId="264" fontId="4" numFmtId="454" xfId="0">
      <alignment vertical="center"/>
    </xf>
    <xf applyAlignment="true" applyBorder="false" applyFill="false" applyFont="true" applyNumberFormat="false" applyProtection="false" borderId="783" fillId="0" fontId="4" numFmtId="0" xfId="0">
      <alignment horizontal="center" vertical="center" wrapText="true"/>
    </xf>
    <xf applyAlignment="true" applyBorder="false" applyFill="true" applyFont="true" applyNumberFormat="false" applyProtection="false" borderId="796" fillId="272" fontId="2" numFmtId="0" xfId="0">
      <alignment horizontal="center" vertical="center"/>
    </xf>
    <xf applyAlignment="true" applyBorder="false" applyFill="true" applyFont="true" applyNumberFormat="false" applyProtection="false" borderId="796" fillId="272" fontId="2" numFmtId="0" xfId="0">
      <alignment horizontal="center" vertical="center"/>
    </xf>
    <xf applyAlignment="true" applyBorder="false" applyFill="true" applyFont="true" applyNumberFormat="false" applyProtection="false" borderId="796" fillId="272" fontId="2" numFmtId="0" xfId="0">
      <alignment horizontal="center" vertical="center" wrapText="true"/>
    </xf>
    <xf applyAlignment="true" applyBorder="false" applyFill="true" applyFont="true" applyNumberFormat="true" applyProtection="false" borderId="796" fillId="272" fontId="2" numFmtId="459" xfId="0">
      <alignment horizontal="center" vertical="center"/>
    </xf>
    <xf applyAlignment="true" applyBorder="false" applyFill="true" applyFont="true" applyNumberFormat="true" applyProtection="false" borderId="796" fillId="272" fontId="2" numFmtId="460" xfId="0">
      <alignment horizontal="center" vertical="center" wrapText="true"/>
    </xf>
    <xf applyAlignment="true" applyBorder="false" applyFill="true" applyFont="true" applyNumberFormat="false" applyProtection="false" borderId="796" fillId="272" fontId="6" numFmtId="0" xfId="0">
      <alignment horizontal="center" vertical="center"/>
    </xf>
    <xf applyAlignment="true" applyBorder="false" applyFill="true" applyFont="true" applyNumberFormat="false" applyProtection="false" borderId="797" fillId="272" fontId="13" numFmtId="0" xfId="0">
      <alignment horizontal="center" vertical="center"/>
    </xf>
    <xf applyAlignment="true" applyBorder="false" applyFill="true" applyFont="true" applyNumberFormat="false" applyProtection="false" borderId="798" fillId="272" fontId="6" numFmtId="0" xfId="0">
      <alignment horizontal="center" vertical="center"/>
    </xf>
    <xf applyAlignment="true" applyBorder="false" applyFill="true" applyFont="true" applyNumberFormat="true" applyProtection="false" borderId="796" fillId="272" fontId="2" numFmtId="460" xfId="0">
      <alignment horizontal="center" vertical="center"/>
    </xf>
    <xf applyAlignment="true" applyBorder="false" applyFill="true" applyFont="true" applyNumberFormat="false" applyProtection="false" borderId="796" fillId="272" fontId="6" numFmtId="0" xfId="0">
      <alignment horizontal="center" vertical="center" wrapText="true"/>
    </xf>
    <xf applyAlignment="true" applyBorder="false" applyFill="false" applyFont="true" applyNumberFormat="false" applyProtection="false" borderId="796" fillId="0" fontId="4" numFmtId="0" xfId="0">
      <alignment horizontal="center" vertical="center"/>
    </xf>
    <xf applyAlignment="true" applyBorder="false" applyFill="false" applyFont="true" applyNumberFormat="false" applyProtection="false" borderId="799" fillId="0" fontId="4" numFmtId="0" xfId="0">
      <alignment horizontal="center" vertical="bottom"/>
    </xf>
    <xf applyAlignment="true" applyBorder="false" applyFill="false" applyFont="true" applyNumberFormat="false" applyProtection="false" borderId="799" fillId="0" fontId="4" numFmtId="0" xfId="0">
      <alignment horizontal="center" vertical="bottom"/>
    </xf>
    <xf applyAlignment="true" applyBorder="false" applyFill="false" applyFont="true" applyNumberFormat="false" applyProtection="false" borderId="799" fillId="0" fontId="4" numFmtId="0" xfId="0">
      <alignment horizontal="center" vertical="bottom"/>
    </xf>
    <xf applyAlignment="true" applyBorder="false" applyFill="false" applyFont="true" applyNumberFormat="false" applyProtection="false" borderId="796" fillId="0" fontId="4" numFmtId="0" xfId="0">
      <alignment vertical="center"/>
    </xf>
    <xf applyAlignment="true" applyBorder="false" applyFill="false" applyFont="true" applyNumberFormat="true" applyProtection="false" borderId="796" fillId="0" fontId="4" numFmtId="461" xfId="0">
      <alignment vertical="center"/>
    </xf>
    <xf applyAlignment="true" applyBorder="false" applyFill="false" applyFont="true" applyNumberFormat="true" applyProtection="false" borderId="800" fillId="0" fontId="4" numFmtId="460" xfId="0">
      <alignment vertical="center"/>
    </xf>
    <xf applyAlignment="true" applyBorder="false" applyFill="false" applyFont="true" applyNumberFormat="true" applyProtection="false" borderId="796" fillId="0" fontId="4" numFmtId="462" xfId="0">
      <alignment vertical="center"/>
    </xf>
    <xf applyAlignment="true" applyBorder="false" applyFill="false" applyFont="true" applyNumberFormat="true" applyProtection="false" borderId="801" fillId="0" fontId="4" numFmtId="460" xfId="0">
      <alignment vertical="center"/>
    </xf>
    <xf applyAlignment="true" applyBorder="false" applyFill="true" applyFont="true" applyNumberFormat="true" applyProtection="false" borderId="796" fillId="273" fontId="4" numFmtId="460" xfId="0">
      <alignment horizontal="right" vertical="center"/>
    </xf>
    <xf applyAlignment="true" applyBorder="false" applyFill="true" applyFont="true" applyNumberFormat="true" applyProtection="false" borderId="796" fillId="274" fontId="4" numFmtId="460" xfId="0">
      <alignment vertical="center"/>
    </xf>
    <xf applyAlignment="true" applyBorder="false" applyFill="false" applyFont="true" applyNumberFormat="true" applyProtection="false" borderId="796" fillId="0" fontId="4" numFmtId="462" xfId="0">
      <alignment vertical="center"/>
    </xf>
    <xf applyAlignment="true" applyBorder="false" applyFill="true" applyFont="true" applyNumberFormat="false" applyProtection="false" borderId="796" fillId="274" fontId="4" numFmtId="0" xfId="0">
      <alignment horizontal="center" vertical="center"/>
    </xf>
    <xf applyAlignment="true" applyBorder="false" applyFill="true" applyFont="true" applyNumberFormat="true" applyProtection="false" borderId="796" fillId="273" fontId="4" numFmtId="463" xfId="0">
      <alignment vertical="center"/>
    </xf>
    <xf applyAlignment="true" applyBorder="false" applyFill="true" applyFont="true" applyNumberFormat="true" applyProtection="false" borderId="800" fillId="273" fontId="4" numFmtId="463" xfId="0">
      <alignment vertical="center"/>
    </xf>
    <xf applyAlignment="true" applyBorder="false" applyFill="true" applyFont="true" applyNumberFormat="true" applyProtection="false" borderId="800" fillId="273" fontId="4" numFmtId="464" xfId="0">
      <alignment vertical="center"/>
    </xf>
    <xf applyAlignment="true" applyBorder="false" applyFill="false" applyFont="true" applyNumberFormat="true" applyProtection="false" borderId="796" fillId="0" fontId="4" numFmtId="465" xfId="0">
      <alignment vertical="center"/>
    </xf>
    <xf applyAlignment="true" applyBorder="false" applyFill="false" applyFont="true" applyNumberFormat="false" applyProtection="false" borderId="796" fillId="0" fontId="4" numFmtId="0" xfId="0">
      <alignment vertical="center"/>
    </xf>
    <xf applyAlignment="true" applyBorder="false" applyFill="false" applyFont="true" applyNumberFormat="false" applyProtection="false" borderId="796" fillId="0" fontId="4" numFmtId="0" xfId="0">
      <alignment horizontal="right" vertical="center"/>
    </xf>
    <xf applyAlignment="true" applyBorder="false" applyFill="true" applyFont="true" applyNumberFormat="true" applyProtection="false" borderId="796" fillId="275" fontId="4" numFmtId="460" xfId="0">
      <alignment vertical="center"/>
    </xf>
    <xf applyAlignment="true" applyBorder="false" applyFill="true" applyFont="true" applyNumberFormat="false" applyProtection="false" borderId="796" fillId="275" fontId="4" numFmtId="0" xfId="0">
      <alignment horizontal="center" vertical="center"/>
    </xf>
    <xf applyAlignment="true" applyBorder="false" applyFill="false" applyFont="true" applyNumberFormat="true" applyProtection="false" borderId="796" fillId="0" fontId="4" numFmtId="465" xfId="0">
      <alignment vertical="center"/>
    </xf>
    <xf applyAlignment="true" applyBorder="false" applyFill="true" applyFont="true" applyNumberFormat="true" applyProtection="false" borderId="796" fillId="276" fontId="4" numFmtId="461" xfId="0">
      <alignment vertical="center"/>
    </xf>
    <xf applyAlignment="true" applyBorder="false" applyFill="true" applyFont="true" applyNumberFormat="true" applyProtection="false" borderId="800" fillId="276" fontId="4" numFmtId="460" xfId="0">
      <alignment vertical="center"/>
    </xf>
    <xf applyAlignment="true" applyBorder="false" applyFill="true" applyFont="true" applyNumberFormat="true" applyProtection="false" borderId="796" fillId="276" fontId="4" numFmtId="460" xfId="0">
      <alignment vertical="center"/>
    </xf>
    <xf applyAlignment="true" applyBorder="false" applyFill="true" applyFont="true" applyNumberFormat="false" applyProtection="false" borderId="796" fillId="276" fontId="4" numFmtId="0" xfId="0">
      <alignment horizontal="center" vertical="center"/>
    </xf>
    <xf applyAlignment="true" applyBorder="false" applyFill="false" applyFont="true" applyNumberFormat="true" applyProtection="false" borderId="802" fillId="0" fontId="4" numFmtId="465" xfId="0">
      <alignment vertical="center"/>
    </xf>
    <xf applyAlignment="true" applyBorder="false" applyFill="false" applyFont="true" applyNumberFormat="false" applyProtection="false" borderId="801" fillId="0" fontId="4" numFmtId="0" xfId="0">
      <alignment vertical="center"/>
    </xf>
    <xf applyAlignment="true" applyBorder="false" applyFill="false" applyFont="true" applyNumberFormat="true" applyProtection="false" borderId="796" fillId="0" fontId="4" numFmtId="460" xfId="0">
      <alignment vertical="center"/>
    </xf>
    <xf applyAlignment="true" applyBorder="false" applyFill="false" applyFont="true" applyNumberFormat="false" applyProtection="false" borderId="796" fillId="0" fontId="4" numFmtId="0" xfId="0">
      <alignment horizontal="center" vertical="center"/>
    </xf>
    <xf applyAlignment="true" applyBorder="false" applyFill="false" applyFont="true" applyNumberFormat="true" applyProtection="false" borderId="801" fillId="0" fontId="4" numFmtId="465" xfId="0">
      <alignment vertical="center"/>
    </xf>
    <xf applyAlignment="true" applyBorder="false" applyFill="false" applyFont="true" applyNumberFormat="true" applyProtection="false" borderId="802" fillId="0" fontId="4" numFmtId="465" xfId="0">
      <alignment vertical="center"/>
    </xf>
    <xf applyAlignment="true" applyBorder="false" applyFill="false" applyFont="true" applyNumberFormat="false" applyProtection="false" borderId="802" fillId="0" fontId="4" numFmtId="0" xfId="0">
      <alignment vertical="center"/>
    </xf>
    <xf applyAlignment="true" applyBorder="false" applyFill="false" applyFont="true" applyNumberFormat="true" applyProtection="false" borderId="803" fillId="0" fontId="4" numFmtId="465" xfId="0">
      <alignment vertical="center"/>
    </xf>
    <xf applyAlignment="true" applyBorder="false" applyFill="false" applyFont="true" applyNumberFormat="true" applyProtection="false" borderId="800" fillId="0" fontId="4" numFmtId="460" xfId="0">
      <alignment horizontal="right" vertical="center"/>
    </xf>
    <xf applyAlignment="true" applyBorder="false" applyFill="false" applyFont="true" applyNumberFormat="true" applyProtection="false" borderId="802" fillId="0" fontId="4" numFmtId="465" xfId="0">
      <alignment horizontal="center" vertical="center"/>
    </xf>
    <xf applyAlignment="true" applyBorder="false" applyFill="false" applyFont="true" applyNumberFormat="false" applyProtection="false" borderId="802" fillId="0" fontId="4" numFmtId="0" xfId="0">
      <alignment horizontal="center" vertical="center"/>
    </xf>
    <xf applyAlignment="true" applyBorder="false" applyFill="false" applyFont="true" applyNumberFormat="true" applyProtection="false" borderId="803" fillId="0" fontId="4" numFmtId="465" xfId="0">
      <alignment horizontal="center" vertical="center"/>
    </xf>
    <xf applyAlignment="true" applyBorder="false" applyFill="false" applyFont="true" applyNumberFormat="true" applyProtection="false" borderId="796" fillId="0" fontId="4" numFmtId="465" xfId="0">
      <alignment horizontal="right" vertical="center"/>
    </xf>
    <xf applyAlignment="true" applyBorder="false" applyFill="false" applyFont="true" applyNumberFormat="false" applyProtection="false" borderId="796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796" fillId="0" fontId="4" numFmtId="465" xfId="0">
      <alignment horizontal="left" vertical="center"/>
    </xf>
    <xf applyAlignment="true" applyBorder="false" applyFill="false" applyFont="true" applyNumberFormat="true" applyProtection="false" borderId="796" fillId="0" fontId="4" numFmtId="459" xfId="0">
      <alignment vertical="center"/>
    </xf>
    <xf applyAlignment="true" applyBorder="false" applyFill="false" applyFont="true" applyNumberFormat="false" applyProtection="false" borderId="796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460" xfId="0">
      <alignment horizontal="right" vertical="center"/>
    </xf>
    <xf applyAlignment="true" applyBorder="false" applyFill="true" applyFont="true" applyNumberFormat="false" applyProtection="false" borderId="796" fillId="277" fontId="5" numFmtId="0" xfId="0">
      <alignment horizontal="center" vertical="center"/>
    </xf>
    <xf applyAlignment="true" applyBorder="false" applyFill="true" applyFont="true" applyNumberFormat="true" applyProtection="false" borderId="796" fillId="277" fontId="5" numFmtId="463" xfId="0">
      <alignment horizontal="right" vertical="center"/>
    </xf>
    <xf applyAlignment="true" applyBorder="false" applyFill="true" applyFont="true" applyNumberFormat="true" applyProtection="false" borderId="0" fillId="273" fontId="4" numFmtId="466" xfId="0">
      <alignment vertical="center"/>
    </xf>
    <xf applyAlignment="true" applyBorder="false" applyFill="false" applyFont="true" applyNumberFormat="true" applyProtection="false" borderId="0" fillId="0" fontId="4" numFmtId="46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796" fillId="277" fontId="4" numFmtId="0" xfId="0">
      <alignment horizontal="center" vertical="center"/>
    </xf>
    <xf applyAlignment="true" applyBorder="false" applyFill="true" applyFont="true" applyNumberFormat="true" applyProtection="false" borderId="796" fillId="277" fontId="4" numFmtId="467" xfId="0">
      <alignment horizontal="right" vertical="center"/>
    </xf>
    <xf applyAlignment="true" applyBorder="false" applyFill="true" applyFont="true" applyNumberFormat="true" applyProtection="false" borderId="796" fillId="277" fontId="4" numFmtId="463" xfId="0">
      <alignment horizontal="right" vertical="center"/>
    </xf>
    <xf applyAlignment="true" applyBorder="false" applyFill="true" applyFont="true" applyNumberFormat="true" applyProtection="false" borderId="0" fillId="273" fontId="4" numFmtId="463" xfId="0">
      <alignment vertical="center"/>
    </xf>
    <xf applyAlignment="true" applyBorder="false" applyFill="true" applyFont="true" applyNumberFormat="true" applyProtection="false" borderId="796" fillId="277" fontId="4" numFmtId="466" xfId="0">
      <alignment horizontal="right" vertical="center"/>
    </xf>
    <xf applyAlignment="true" applyBorder="false" applyFill="false" applyFont="true" applyNumberFormat="true" applyProtection="false" borderId="0" fillId="0" fontId="4" numFmtId="463" xfId="0">
      <alignment horizontal="right" vertical="center"/>
    </xf>
    <xf applyAlignment="true" applyBorder="false" applyFill="true" applyFont="true" applyNumberFormat="false" applyProtection="false" borderId="796" fillId="272" fontId="6" numFmtId="0" xfId="0">
      <alignment horizontal="center" vertical="center"/>
    </xf>
    <xf applyAlignment="true" applyBorder="false" applyFill="true" applyFont="true" applyNumberFormat="true" applyProtection="false" borderId="796" fillId="272" fontId="6" numFmtId="459" xfId="0">
      <alignment horizontal="center" vertical="center"/>
    </xf>
    <xf applyAlignment="true" applyBorder="false" applyFill="true" applyFont="true" applyNumberFormat="true" applyProtection="false" borderId="796" fillId="272" fontId="6" numFmtId="460" xfId="0">
      <alignment horizontal="center" vertical="center" wrapText="true"/>
    </xf>
    <xf applyAlignment="true" applyBorder="false" applyFill="true" applyFont="true" applyNumberFormat="false" applyProtection="false" borderId="0" fillId="272" fontId="6" numFmtId="0" xfId="0">
      <alignment horizontal="center" vertical="center"/>
    </xf>
    <xf applyAlignment="true" applyBorder="false" applyFill="true" applyFont="true" applyNumberFormat="true" applyProtection="false" borderId="801" fillId="272" fontId="6" numFmtId="460" xfId="0">
      <alignment horizontal="center" vertical="center"/>
    </xf>
    <xf applyAlignment="true" applyBorder="false" applyFill="true" applyFont="true" applyNumberFormat="true" applyProtection="false" borderId="796" fillId="272" fontId="6" numFmtId="463" xfId="0">
      <alignment horizontal="center" vertical="center" wrapText="true"/>
    </xf>
    <xf applyAlignment="true" applyBorder="false" applyFill="true" applyFont="true" applyNumberFormat="true" applyProtection="false" borderId="802" fillId="272" fontId="6" numFmtId="459" xfId="0">
      <alignment horizontal="center" vertical="center"/>
    </xf>
    <xf applyAlignment="true" applyBorder="false" applyFill="false" applyFont="true" applyNumberFormat="false" applyProtection="false" borderId="800" fillId="0" fontId="4" numFmtId="0" xfId="0">
      <alignment horizontal="center" vertical="center"/>
    </xf>
    <xf applyAlignment="true" applyBorder="false" applyFill="false" applyFont="true" applyNumberFormat="false" applyProtection="false" borderId="800" fillId="0" fontId="4" numFmtId="0" xfId="0">
      <alignment horizontal="right" vertical="center"/>
    </xf>
    <xf applyAlignment="true" applyBorder="false" applyFill="false" applyFont="true" applyNumberFormat="false" applyProtection="false" borderId="799" fillId="0" fontId="7" numFmtId="0" xfId="0">
      <alignment horizontal="center" vertical="center"/>
    </xf>
    <xf applyAlignment="true" applyBorder="false" applyFill="false" applyFont="true" applyNumberFormat="true" applyProtection="false" borderId="801" fillId="0" fontId="4" numFmtId="460" xfId="0">
      <alignment vertical="center"/>
    </xf>
    <xf applyAlignment="true" applyBorder="false" applyFill="false" applyFont="true" applyNumberFormat="true" applyProtection="false" borderId="796" fillId="0" fontId="4" numFmtId="463" xfId="0">
      <alignment vertical="center"/>
    </xf>
    <xf applyAlignment="true" applyBorder="false" applyFill="false" applyFont="true" applyNumberFormat="true" applyProtection="false" borderId="804" fillId="0" fontId="4" numFmtId="462" xfId="0">
      <alignment vertical="center" wrapText="true"/>
    </xf>
    <xf applyAlignment="true" applyBorder="false" applyFill="false" applyFont="true" applyNumberFormat="true" applyProtection="false" borderId="796" fillId="0" fontId="4" numFmtId="460" xfId="0">
      <alignment horizontal="right" vertical="center"/>
    </xf>
    <xf applyAlignment="true" applyBorder="false" applyFill="false" applyFont="true" applyNumberFormat="true" applyProtection="false" borderId="796" fillId="0" fontId="4" numFmtId="464" xfId="0">
      <alignment vertical="center"/>
    </xf>
    <xf applyAlignment="true" applyBorder="false" applyFill="true" applyFont="true" applyNumberFormat="true" applyProtection="false" borderId="804" fillId="278" fontId="4" numFmtId="462" xfId="0">
      <alignment vertical="center" wrapText="true"/>
    </xf>
    <xf applyAlignment="true" applyBorder="false" applyFill="false" applyFont="true" applyNumberFormat="false" applyProtection="false" borderId="802" fillId="0" fontId="4" numFmtId="0" xfId="0">
      <alignment horizontal="center" vertical="center"/>
    </xf>
    <xf applyAlignment="true" applyBorder="false" applyFill="false" applyFont="true" applyNumberFormat="false" applyProtection="false" borderId="805" fillId="0" fontId="4" numFmtId="0" xfId="0">
      <alignment horizontal="center" vertical="center"/>
    </xf>
    <xf applyAlignment="true" applyBorder="false" applyFill="true" applyFont="true" applyNumberFormat="true" applyProtection="false" borderId="801" fillId="276" fontId="4" numFmtId="460" xfId="0">
      <alignment vertical="center"/>
    </xf>
    <xf applyAlignment="true" applyBorder="false" applyFill="false" applyFont="true" applyNumberFormat="false" applyProtection="false" borderId="796" fillId="0" fontId="4" numFmtId="0" xfId="0">
      <alignment horizontal="center" vertical="center"/>
    </xf>
    <xf applyAlignment="true" applyBorder="false" applyFill="false" applyFont="true" applyNumberFormat="true" applyProtection="false" borderId="796" fillId="0" fontId="4" numFmtId="459" xfId="0">
      <alignment vertical="center"/>
    </xf>
    <xf applyAlignment="true" applyBorder="false" applyFill="false" applyFont="true" applyNumberFormat="true" applyProtection="false" borderId="804" fillId="0" fontId="4" numFmtId="462" xfId="0">
      <alignment vertical="center" wrapText="true"/>
    </xf>
    <xf applyAlignment="true" applyBorder="false" applyFill="false" applyFont="true" applyNumberFormat="true" applyProtection="false" borderId="796" fillId="0" fontId="4" numFmtId="460" xfId="0">
      <alignment vertical="center"/>
    </xf>
    <xf applyAlignment="true" applyBorder="false" applyFill="false" applyFont="true" applyNumberFormat="false" applyProtection="false" borderId="802" fillId="0" fontId="4" numFmtId="0" xfId="0">
      <alignment vertical="center"/>
    </xf>
    <xf applyAlignment="true" applyBorder="false" applyFill="false" applyFont="true" applyNumberFormat="false" applyProtection="false" borderId="801" fillId="0" fontId="4" numFmtId="0" xfId="0">
      <alignment vertical="center"/>
    </xf>
    <xf applyAlignment="true" applyBorder="false" applyFill="false" applyFont="true" applyNumberFormat="false" applyProtection="false" borderId="806" fillId="0" fontId="4" numFmtId="0" xfId="0">
      <alignment horizontal="right" vertical="center"/>
    </xf>
    <xf applyAlignment="true" applyBorder="false" applyFill="false" applyFont="true" applyNumberFormat="true" applyProtection="false" borderId="803" fillId="0" fontId="4" numFmtId="460" xfId="0">
      <alignment vertical="center"/>
    </xf>
    <xf applyAlignment="true" applyBorder="false" applyFill="false" applyFont="true" applyNumberFormat="false" applyProtection="false" borderId="805" fillId="0" fontId="4" numFmtId="0" xfId="0">
      <alignment vertical="center"/>
    </xf>
    <xf applyAlignment="true" applyBorder="false" applyFill="false" applyFont="true" applyNumberFormat="false" applyProtection="false" borderId="800" fillId="0" fontId="4" numFmtId="0" xfId="0">
      <alignment vertical="center"/>
    </xf>
    <xf applyAlignment="true" applyBorder="false" applyFill="false" applyFont="true" applyNumberFormat="true" applyProtection="false" borderId="805" fillId="0" fontId="4" numFmtId="460" xfId="0">
      <alignment horizontal="right" vertical="center"/>
    </xf>
    <xf applyAlignment="true" applyBorder="false" applyFill="true" applyFont="true" applyNumberFormat="true" applyProtection="false" borderId="803" fillId="275" fontId="4" numFmtId="460" xfId="0">
      <alignment vertical="center"/>
    </xf>
    <xf applyAlignment="true" applyBorder="false" applyFill="true" applyFont="true" applyNumberFormat="true" applyProtection="false" borderId="801" fillId="273" fontId="4" numFmtId="463" xfId="0">
      <alignment vertical="center"/>
    </xf>
    <xf applyAlignment="true" applyBorder="false" applyFill="false" applyFont="true" applyNumberFormat="true" applyProtection="false" borderId="800" fillId="0" fontId="4" numFmtId="465" xfId="0">
      <alignment vertical="center"/>
    </xf>
    <xf applyAlignment="true" applyBorder="false" applyFill="true" applyFont="true" applyNumberFormat="true" applyProtection="false" borderId="803" fillId="273" fontId="4" numFmtId="463" xfId="0">
      <alignment vertical="center"/>
    </xf>
    <xf applyAlignment="true" applyBorder="false" applyFill="true" applyFont="true" applyNumberFormat="true" applyProtection="false" borderId="803" fillId="276" fontId="4" numFmtId="460" xfId="0">
      <alignment vertical="center"/>
    </xf>
    <xf applyAlignment="true" applyBorder="false" applyFill="false" applyFont="true" applyNumberFormat="false" applyProtection="false" borderId="807" fillId="0" fontId="4" numFmtId="0" xfId="0">
      <alignment vertical="center"/>
    </xf>
    <xf applyAlignment="true" applyBorder="false" applyFill="false" applyFont="true" applyNumberFormat="false" applyProtection="false" borderId="802" fillId="0" fontId="4" numFmtId="0" xfId="0">
      <alignment horizontal="right" vertical="center"/>
    </xf>
    <xf applyAlignment="true" applyBorder="false" applyFill="false" applyFont="true" applyNumberFormat="true" applyProtection="false" borderId="802" fillId="0" fontId="4" numFmtId="460" xfId="0">
      <alignment horizontal="right" vertical="center"/>
    </xf>
    <xf applyAlignment="true" applyBorder="false" applyFill="false" applyFont="true" applyNumberFormat="true" applyProtection="false" borderId="807" fillId="0" fontId="4" numFmtId="465" xfId="0">
      <alignment vertical="center"/>
    </xf>
    <xf applyAlignment="true" applyBorder="false" applyFill="true" applyFont="true" applyNumberFormat="true" applyProtection="false" borderId="808" fillId="273" fontId="4" numFmtId="463" xfId="0">
      <alignment vertical="center"/>
    </xf>
    <xf applyAlignment="true" applyBorder="false" applyFill="false" applyFont="true" applyNumberFormat="true" applyProtection="false" borderId="803" fillId="0" fontId="4" numFmtId="460" xfId="0">
      <alignment vertical="center"/>
    </xf>
    <xf applyAlignment="true" applyBorder="false" applyFill="false" applyFont="true" applyNumberFormat="true" applyProtection="false" borderId="801" fillId="0" fontId="4" numFmtId="462" xfId="0">
      <alignment vertical="center"/>
    </xf>
    <xf applyAlignment="true" applyBorder="false" applyFill="false" applyFont="true" applyNumberFormat="true" applyProtection="false" borderId="800" fillId="0" fontId="4" numFmtId="465" xfId="0">
      <alignment vertical="center"/>
    </xf>
    <xf applyAlignment="true" applyBorder="false" applyFill="false" applyFont="true" applyNumberFormat="true" applyProtection="false" borderId="0" fillId="0" fontId="4" numFmtId="462" xfId="0">
      <alignment horizontal="center" vertical="bottom"/>
    </xf>
    <xf applyAlignment="true" applyBorder="false" applyFill="false" applyFont="true" applyNumberFormat="true" applyProtection="false" borderId="0" fillId="0" fontId="4" numFmtId="460" xfId="0">
      <alignment vertical="center"/>
    </xf>
    <xf applyAlignment="true" applyBorder="false" applyFill="false" applyFont="true" applyNumberFormat="true" applyProtection="false" borderId="0" fillId="0" fontId="4" numFmtId="460" xfId="0">
      <alignment vertical="center"/>
    </xf>
    <xf applyAlignment="true" applyBorder="false" applyFill="false" applyFont="true" applyNumberFormat="true" applyProtection="false" borderId="809" fillId="0" fontId="4" numFmtId="462" xfId="0">
      <alignment vertical="center"/>
    </xf>
    <xf applyAlignment="true" applyBorder="false" applyFill="true" applyFont="true" applyNumberFormat="false" applyProtection="false" borderId="810" fillId="277" fontId="5" numFmtId="0" xfId="0">
      <alignment horizontal="center" vertical="center"/>
    </xf>
    <xf applyAlignment="true" applyBorder="false" applyFill="true" applyFont="true" applyNumberFormat="false" applyProtection="false" borderId="805" fillId="277" fontId="4" numFmtId="0" xfId="0">
      <alignment vertical="center"/>
    </xf>
    <xf applyAlignment="true" applyBorder="false" applyFill="true" applyFont="true" applyNumberFormat="false" applyProtection="false" borderId="805" fillId="277" fontId="5" numFmtId="0" xfId="0">
      <alignment vertical="center"/>
    </xf>
    <xf applyAlignment="true" applyBorder="false" applyFill="false" applyFont="true" applyNumberFormat="true" applyProtection="false" borderId="0" fillId="0" fontId="4" numFmtId="46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801" fillId="277" fontId="4" numFmtId="0" xfId="0">
      <alignment horizontal="center" vertical="center"/>
    </xf>
    <xf applyAlignment="true" applyBorder="false" applyFill="true" applyFont="true" applyNumberFormat="true" applyProtection="false" borderId="796" fillId="277" fontId="4" numFmtId="467" xfId="0">
      <alignment vertical="center"/>
    </xf>
    <xf applyAlignment="true" applyBorder="false" applyFill="true" applyFont="true" applyNumberFormat="true" applyProtection="false" borderId="796" fillId="277" fontId="4" numFmtId="463" xfId="0">
      <alignment vertical="center"/>
    </xf>
    <xf applyAlignment="true" applyBorder="false" applyFill="true" applyFont="true" applyNumberFormat="false" applyProtection="false" borderId="803" fillId="277" fontId="4" numFmtId="0" xfId="0">
      <alignment horizontal="center" vertical="center"/>
    </xf>
    <xf applyAlignment="true" applyBorder="false" applyFill="true" applyFont="true" applyNumberFormat="true" applyProtection="false" borderId="802" fillId="277" fontId="4" numFmtId="467" xfId="0">
      <alignment vertical="center"/>
    </xf>
    <xf applyAlignment="true" applyBorder="false" applyFill="false" applyFont="true" applyNumberFormat="true" applyProtection="false" borderId="0" fillId="0" fontId="4" numFmtId="462" xfId="0">
      <alignment vertical="center"/>
    </xf>
    <xf applyAlignment="true" applyBorder="false" applyFill="true" applyFont="true" applyNumberFormat="false" applyProtection="false" borderId="0" fillId="279" fontId="6" numFmtId="0" xfId="0">
      <alignment horizontal="center" vertical="center"/>
    </xf>
    <xf applyAlignment="true" applyBorder="false" applyFill="false" applyFont="true" applyNumberFormat="false" applyProtection="false" borderId="796" fillId="0" fontId="4" numFmtId="0" xfId="0">
      <alignment horizontal="center" vertical="center"/>
    </xf>
    <xf applyAlignment="true" applyBorder="false" applyFill="true" applyFont="true" applyNumberFormat="true" applyProtection="false" borderId="800" fillId="272" fontId="6" numFmtId="463" xfId="0">
      <alignment horizontal="center" vertical="center" wrapText="true"/>
    </xf>
    <xf applyAlignment="true" applyBorder="false" applyFill="true" applyFont="true" applyNumberFormat="true" applyProtection="false" borderId="811" fillId="272" fontId="6" numFmtId="463" xfId="0">
      <alignment horizontal="center" vertical="center" wrapText="true"/>
    </xf>
    <xf applyAlignment="true" applyBorder="false" applyFill="true" applyFont="true" applyNumberFormat="true" applyProtection="false" borderId="796" fillId="280" fontId="4" numFmtId="460" xfId="0">
      <alignment vertical="center"/>
    </xf>
    <xf applyAlignment="true" applyBorder="false" applyFill="true" applyFont="true" applyNumberFormat="false" applyProtection="false" borderId="796" fillId="280" fontId="4" numFmtId="0" xfId="0">
      <alignment horizontal="center" vertical="center"/>
    </xf>
    <xf applyAlignment="true" applyBorder="false" applyFill="true" applyFont="true" applyNumberFormat="true" applyProtection="false" borderId="811" fillId="273" fontId="4" numFmtId="463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800" fillId="0" fontId="4" numFmtId="0" xfId="0">
      <alignment horizontal="center" vertical="center"/>
    </xf>
    <xf applyAlignment="true" applyBorder="false" applyFill="false" applyFont="true" applyNumberFormat="false" applyProtection="false" borderId="811" fillId="0" fontId="4" numFmtId="0" xfId="0">
      <alignment vertical="center"/>
    </xf>
    <xf applyAlignment="true" applyBorder="false" applyFill="true" applyFont="true" applyNumberFormat="true" applyProtection="false" borderId="805" fillId="273" fontId="4" numFmtId="463" xfId="0">
      <alignment vertical="center"/>
    </xf>
    <xf applyAlignment="true" applyBorder="false" applyFill="true" applyFont="true" applyNumberFormat="false" applyProtection="false" borderId="812" fillId="281" fontId="2" numFmtId="0" xfId="0">
      <alignment horizontal="center" vertical="center"/>
    </xf>
    <xf applyAlignment="true" applyBorder="false" applyFill="true" applyFont="true" applyNumberFormat="false" applyProtection="false" borderId="812" fillId="281" fontId="2" numFmtId="0" xfId="0">
      <alignment horizontal="center" vertical="center"/>
    </xf>
    <xf applyAlignment="true" applyBorder="false" applyFill="true" applyFont="true" applyNumberFormat="false" applyProtection="false" borderId="812" fillId="281" fontId="2" numFmtId="0" xfId="0">
      <alignment horizontal="center" vertical="center" wrapText="true"/>
    </xf>
    <xf applyAlignment="true" applyBorder="false" applyFill="true" applyFont="true" applyNumberFormat="true" applyProtection="false" borderId="812" fillId="281" fontId="2" numFmtId="468" xfId="0">
      <alignment horizontal="center" vertical="center"/>
    </xf>
    <xf applyAlignment="true" applyBorder="false" applyFill="true" applyFont="true" applyNumberFormat="true" applyProtection="false" borderId="812" fillId="281" fontId="2" numFmtId="469" xfId="0">
      <alignment horizontal="center" vertical="center" wrapText="true"/>
    </xf>
    <xf applyAlignment="true" applyBorder="false" applyFill="true" applyFont="true" applyNumberFormat="false" applyProtection="false" borderId="812" fillId="281" fontId="6" numFmtId="0" xfId="0">
      <alignment horizontal="center" vertical="center"/>
    </xf>
    <xf applyAlignment="true" applyBorder="false" applyFill="true" applyFont="true" applyNumberFormat="false" applyProtection="false" borderId="813" fillId="281" fontId="13" numFmtId="0" xfId="0">
      <alignment horizontal="center" vertical="center"/>
    </xf>
    <xf applyAlignment="true" applyBorder="false" applyFill="true" applyFont="true" applyNumberFormat="false" applyProtection="false" borderId="814" fillId="281" fontId="6" numFmtId="0" xfId="0">
      <alignment horizontal="center" vertical="center"/>
    </xf>
    <xf applyAlignment="true" applyBorder="false" applyFill="true" applyFont="true" applyNumberFormat="true" applyProtection="false" borderId="812" fillId="281" fontId="2" numFmtId="469" xfId="0">
      <alignment horizontal="center" vertical="center"/>
    </xf>
    <xf applyAlignment="true" applyBorder="false" applyFill="true" applyFont="true" applyNumberFormat="false" applyProtection="false" borderId="812" fillId="281" fontId="6" numFmtId="0" xfId="0">
      <alignment horizontal="center" vertical="center" wrapText="true"/>
    </xf>
    <xf applyAlignment="true" applyBorder="false" applyFill="false" applyFont="true" applyNumberFormat="false" applyProtection="false" borderId="812" fillId="0" fontId="4" numFmtId="0" xfId="0">
      <alignment horizontal="center" vertical="center"/>
    </xf>
    <xf applyAlignment="true" applyBorder="false" applyFill="false" applyFont="true" applyNumberFormat="false" applyProtection="false" borderId="815" fillId="0" fontId="4" numFmtId="0" xfId="0">
      <alignment horizontal="center" vertical="bottom"/>
    </xf>
    <xf applyAlignment="true" applyBorder="false" applyFill="false" applyFont="true" applyNumberFormat="false" applyProtection="false" borderId="815" fillId="0" fontId="4" numFmtId="0" xfId="0">
      <alignment horizontal="center" vertical="bottom"/>
    </xf>
    <xf applyAlignment="true" applyBorder="false" applyFill="false" applyFont="true" applyNumberFormat="false" applyProtection="false" borderId="815" fillId="0" fontId="4" numFmtId="0" xfId="0">
      <alignment horizontal="center" vertical="bottom"/>
    </xf>
    <xf applyAlignment="true" applyBorder="false" applyFill="false" applyFont="true" applyNumberFormat="false" applyProtection="false" borderId="812" fillId="0" fontId="4" numFmtId="0" xfId="0">
      <alignment vertical="center"/>
    </xf>
    <xf applyAlignment="true" applyBorder="false" applyFill="false" applyFont="true" applyNumberFormat="true" applyProtection="false" borderId="812" fillId="0" fontId="4" numFmtId="470" xfId="0">
      <alignment vertical="center"/>
    </xf>
    <xf applyAlignment="true" applyBorder="false" applyFill="false" applyFont="true" applyNumberFormat="true" applyProtection="false" borderId="816" fillId="0" fontId="4" numFmtId="469" xfId="0">
      <alignment vertical="center"/>
    </xf>
    <xf applyAlignment="true" applyBorder="false" applyFill="false" applyFont="true" applyNumberFormat="true" applyProtection="false" borderId="812" fillId="0" fontId="4" numFmtId="471" xfId="0">
      <alignment vertical="center"/>
    </xf>
    <xf applyAlignment="true" applyBorder="false" applyFill="false" applyFont="true" applyNumberFormat="true" applyProtection="false" borderId="817" fillId="0" fontId="4" numFmtId="469" xfId="0">
      <alignment vertical="center"/>
    </xf>
    <xf applyAlignment="true" applyBorder="false" applyFill="true" applyFont="true" applyNumberFormat="true" applyProtection="false" borderId="812" fillId="282" fontId="4" numFmtId="469" xfId="0">
      <alignment horizontal="right" vertical="center"/>
    </xf>
    <xf applyAlignment="true" applyBorder="false" applyFill="true" applyFont="true" applyNumberFormat="true" applyProtection="false" borderId="812" fillId="283" fontId="4" numFmtId="469" xfId="0">
      <alignment vertical="center"/>
    </xf>
    <xf applyAlignment="true" applyBorder="false" applyFill="false" applyFont="true" applyNumberFormat="true" applyProtection="false" borderId="812" fillId="0" fontId="4" numFmtId="471" xfId="0">
      <alignment vertical="center"/>
    </xf>
    <xf applyAlignment="true" applyBorder="false" applyFill="true" applyFont="true" applyNumberFormat="false" applyProtection="false" borderId="812" fillId="283" fontId="4" numFmtId="0" xfId="0">
      <alignment horizontal="center" vertical="center"/>
    </xf>
    <xf applyAlignment="true" applyBorder="false" applyFill="true" applyFont="true" applyNumberFormat="true" applyProtection="false" borderId="812" fillId="282" fontId="4" numFmtId="472" xfId="0">
      <alignment vertical="center"/>
    </xf>
    <xf applyAlignment="true" applyBorder="false" applyFill="true" applyFont="true" applyNumberFormat="true" applyProtection="false" borderId="816" fillId="282" fontId="4" numFmtId="472" xfId="0">
      <alignment vertical="center"/>
    </xf>
    <xf applyAlignment="true" applyBorder="false" applyFill="true" applyFont="true" applyNumberFormat="true" applyProtection="false" borderId="816" fillId="282" fontId="4" numFmtId="473" xfId="0">
      <alignment vertical="center"/>
    </xf>
    <xf applyAlignment="true" applyBorder="false" applyFill="false" applyFont="true" applyNumberFormat="true" applyProtection="false" borderId="812" fillId="0" fontId="4" numFmtId="474" xfId="0">
      <alignment vertical="center"/>
    </xf>
    <xf applyAlignment="true" applyBorder="false" applyFill="false" applyFont="true" applyNumberFormat="false" applyProtection="false" borderId="812" fillId="0" fontId="4" numFmtId="0" xfId="0">
      <alignment vertical="center"/>
    </xf>
    <xf applyAlignment="true" applyBorder="false" applyFill="false" applyFont="true" applyNumberFormat="false" applyProtection="false" borderId="812" fillId="0" fontId="4" numFmtId="0" xfId="0">
      <alignment horizontal="right" vertical="center"/>
    </xf>
    <xf applyAlignment="true" applyBorder="false" applyFill="true" applyFont="true" applyNumberFormat="true" applyProtection="false" borderId="812" fillId="284" fontId="4" numFmtId="469" xfId="0">
      <alignment vertical="center"/>
    </xf>
    <xf applyAlignment="true" applyBorder="false" applyFill="true" applyFont="true" applyNumberFormat="false" applyProtection="false" borderId="812" fillId="284" fontId="4" numFmtId="0" xfId="0">
      <alignment horizontal="center" vertical="center"/>
    </xf>
    <xf applyAlignment="true" applyBorder="false" applyFill="false" applyFont="true" applyNumberFormat="true" applyProtection="false" borderId="812" fillId="0" fontId="4" numFmtId="474" xfId="0">
      <alignment vertical="center"/>
    </xf>
    <xf applyAlignment="true" applyBorder="false" applyFill="true" applyFont="true" applyNumberFormat="true" applyProtection="false" borderId="812" fillId="285" fontId="4" numFmtId="470" xfId="0">
      <alignment vertical="center"/>
    </xf>
    <xf applyAlignment="true" applyBorder="false" applyFill="true" applyFont="true" applyNumberFormat="true" applyProtection="false" borderId="816" fillId="285" fontId="4" numFmtId="469" xfId="0">
      <alignment vertical="center"/>
    </xf>
    <xf applyAlignment="true" applyBorder="false" applyFill="true" applyFont="true" applyNumberFormat="true" applyProtection="false" borderId="812" fillId="285" fontId="4" numFmtId="469" xfId="0">
      <alignment vertical="center"/>
    </xf>
    <xf applyAlignment="true" applyBorder="false" applyFill="true" applyFont="true" applyNumberFormat="false" applyProtection="false" borderId="812" fillId="285" fontId="4" numFmtId="0" xfId="0">
      <alignment horizontal="center" vertical="center"/>
    </xf>
    <xf applyAlignment="true" applyBorder="false" applyFill="false" applyFont="true" applyNumberFormat="true" applyProtection="false" borderId="818" fillId="0" fontId="4" numFmtId="474" xfId="0">
      <alignment vertical="center"/>
    </xf>
    <xf applyAlignment="true" applyBorder="false" applyFill="false" applyFont="true" applyNumberFormat="false" applyProtection="false" borderId="817" fillId="0" fontId="4" numFmtId="0" xfId="0">
      <alignment vertical="center"/>
    </xf>
    <xf applyAlignment="true" applyBorder="false" applyFill="false" applyFont="true" applyNumberFormat="false" applyProtection="false" borderId="815" fillId="0" fontId="4" numFmtId="0" xfId="0">
      <alignment horizontal="center" vertical="bottom"/>
    </xf>
    <xf applyAlignment="true" applyBorder="false" applyFill="false" applyFont="true" applyNumberFormat="false" applyProtection="false" borderId="815" fillId="0" fontId="4" numFmtId="0" xfId="0">
      <alignment horizontal="center" vertical="bottom"/>
    </xf>
    <xf applyAlignment="true" applyBorder="false" applyFill="false" applyFont="true" applyNumberFormat="true" applyProtection="false" borderId="812" fillId="0" fontId="4" numFmtId="469" xfId="0">
      <alignment vertical="center"/>
    </xf>
    <xf applyAlignment="true" applyBorder="false" applyFill="false" applyFont="true" applyNumberFormat="false" applyProtection="false" borderId="812" fillId="0" fontId="4" numFmtId="0" xfId="0">
      <alignment horizontal="center" vertical="center"/>
    </xf>
    <xf applyAlignment="true" applyBorder="false" applyFill="false" applyFont="true" applyNumberFormat="true" applyProtection="false" borderId="817" fillId="0" fontId="4" numFmtId="474" xfId="0">
      <alignment vertical="center"/>
    </xf>
    <xf applyAlignment="true" applyBorder="false" applyFill="false" applyFont="true" applyNumberFormat="true" applyProtection="false" borderId="818" fillId="0" fontId="4" numFmtId="474" xfId="0">
      <alignment vertical="center"/>
    </xf>
    <xf applyAlignment="true" applyBorder="false" applyFill="false" applyFont="true" applyNumberFormat="false" applyProtection="false" borderId="818" fillId="0" fontId="4" numFmtId="0" xfId="0">
      <alignment vertical="center"/>
    </xf>
    <xf applyAlignment="true" applyBorder="false" applyFill="false" applyFont="true" applyNumberFormat="true" applyProtection="false" borderId="819" fillId="0" fontId="4" numFmtId="474" xfId="0">
      <alignment vertical="center"/>
    </xf>
    <xf applyAlignment="true" applyBorder="false" applyFill="false" applyFont="true" applyNumberFormat="true" applyProtection="false" borderId="816" fillId="0" fontId="4" numFmtId="469" xfId="0">
      <alignment horizontal="right" vertical="center"/>
    </xf>
    <xf applyAlignment="true" applyBorder="false" applyFill="false" applyFont="true" applyNumberFormat="true" applyProtection="false" borderId="818" fillId="0" fontId="4" numFmtId="474" xfId="0">
      <alignment horizontal="center" vertical="center"/>
    </xf>
    <xf applyAlignment="true" applyBorder="false" applyFill="false" applyFont="true" applyNumberFormat="false" applyProtection="false" borderId="818" fillId="0" fontId="4" numFmtId="0" xfId="0">
      <alignment horizontal="center" vertical="center"/>
    </xf>
    <xf applyAlignment="true" applyBorder="false" applyFill="false" applyFont="true" applyNumberFormat="true" applyProtection="false" borderId="819" fillId="0" fontId="4" numFmtId="474" xfId="0">
      <alignment horizontal="center" vertical="center"/>
    </xf>
    <xf applyAlignment="true" applyBorder="false" applyFill="false" applyFont="true" applyNumberFormat="true" applyProtection="false" borderId="812" fillId="0" fontId="4" numFmtId="474" xfId="0">
      <alignment horizontal="right" vertical="center"/>
    </xf>
    <xf applyAlignment="true" applyBorder="false" applyFill="false" applyFont="true" applyNumberFormat="false" applyProtection="false" borderId="81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812" fillId="0" fontId="4" numFmtId="474" xfId="0">
      <alignment horizontal="left" vertical="center"/>
    </xf>
    <xf applyAlignment="true" applyBorder="false" applyFill="false" applyFont="true" applyNumberFormat="true" applyProtection="false" borderId="812" fillId="0" fontId="4" numFmtId="468" xfId="0">
      <alignment vertical="center"/>
    </xf>
    <xf applyAlignment="true" applyBorder="false" applyFill="false" applyFont="true" applyNumberFormat="false" applyProtection="false" borderId="812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469" xfId="0">
      <alignment horizontal="right" vertical="center"/>
    </xf>
    <xf applyAlignment="true" applyBorder="false" applyFill="true" applyFont="true" applyNumberFormat="false" applyProtection="false" borderId="812" fillId="286" fontId="5" numFmtId="0" xfId="0">
      <alignment horizontal="center" vertical="center"/>
    </xf>
    <xf applyAlignment="true" applyBorder="false" applyFill="true" applyFont="true" applyNumberFormat="true" applyProtection="false" borderId="812" fillId="286" fontId="5" numFmtId="472" xfId="0">
      <alignment horizontal="right" vertical="center"/>
    </xf>
    <xf applyAlignment="true" applyBorder="false" applyFill="true" applyFont="true" applyNumberFormat="true" applyProtection="false" borderId="0" fillId="282" fontId="4" numFmtId="475" xfId="0">
      <alignment vertical="center"/>
    </xf>
    <xf applyAlignment="true" applyBorder="false" applyFill="false" applyFont="true" applyNumberFormat="true" applyProtection="false" borderId="0" fillId="0" fontId="4" numFmtId="474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812" fillId="286" fontId="4" numFmtId="0" xfId="0">
      <alignment horizontal="center" vertical="center"/>
    </xf>
    <xf applyAlignment="true" applyBorder="false" applyFill="true" applyFont="true" applyNumberFormat="true" applyProtection="false" borderId="812" fillId="286" fontId="4" numFmtId="476" xfId="0">
      <alignment horizontal="right" vertical="center"/>
    </xf>
    <xf applyAlignment="true" applyBorder="false" applyFill="true" applyFont="true" applyNumberFormat="true" applyProtection="false" borderId="812" fillId="286" fontId="4" numFmtId="472" xfId="0">
      <alignment horizontal="right" vertical="center"/>
    </xf>
    <xf applyAlignment="true" applyBorder="false" applyFill="true" applyFont="true" applyNumberFormat="true" applyProtection="false" borderId="0" fillId="282" fontId="4" numFmtId="472" xfId="0">
      <alignment vertical="center"/>
    </xf>
    <xf applyAlignment="true" applyBorder="false" applyFill="true" applyFont="true" applyNumberFormat="true" applyProtection="false" borderId="812" fillId="286" fontId="4" numFmtId="475" xfId="0">
      <alignment horizontal="right" vertical="center"/>
    </xf>
    <xf applyAlignment="true" applyBorder="false" applyFill="false" applyFont="true" applyNumberFormat="true" applyProtection="false" borderId="0" fillId="0" fontId="4" numFmtId="472" xfId="0">
      <alignment horizontal="right" vertical="center"/>
    </xf>
    <xf applyAlignment="true" applyBorder="false" applyFill="true" applyFont="true" applyNumberFormat="false" applyProtection="false" borderId="812" fillId="281" fontId="6" numFmtId="0" xfId="0">
      <alignment horizontal="center" vertical="center"/>
    </xf>
    <xf applyAlignment="true" applyBorder="false" applyFill="true" applyFont="true" applyNumberFormat="true" applyProtection="false" borderId="812" fillId="281" fontId="6" numFmtId="468" xfId="0">
      <alignment horizontal="center" vertical="center"/>
    </xf>
    <xf applyAlignment="true" applyBorder="false" applyFill="true" applyFont="true" applyNumberFormat="true" applyProtection="false" borderId="812" fillId="281" fontId="6" numFmtId="469" xfId="0">
      <alignment horizontal="center" vertical="center" wrapText="true"/>
    </xf>
    <xf applyAlignment="true" applyBorder="false" applyFill="true" applyFont="true" applyNumberFormat="false" applyProtection="false" borderId="0" fillId="281" fontId="6" numFmtId="0" xfId="0">
      <alignment horizontal="center" vertical="center"/>
    </xf>
    <xf applyAlignment="true" applyBorder="false" applyFill="true" applyFont="true" applyNumberFormat="true" applyProtection="false" borderId="817" fillId="281" fontId="6" numFmtId="469" xfId="0">
      <alignment horizontal="center" vertical="center"/>
    </xf>
    <xf applyAlignment="true" applyBorder="false" applyFill="true" applyFont="true" applyNumberFormat="true" applyProtection="false" borderId="812" fillId="281" fontId="6" numFmtId="472" xfId="0">
      <alignment horizontal="center" vertical="center" wrapText="true"/>
    </xf>
    <xf applyAlignment="true" applyBorder="false" applyFill="true" applyFont="true" applyNumberFormat="true" applyProtection="false" borderId="818" fillId="281" fontId="6" numFmtId="468" xfId="0">
      <alignment horizontal="center" vertical="center"/>
    </xf>
    <xf applyAlignment="true" applyBorder="false" applyFill="false" applyFont="true" applyNumberFormat="false" applyProtection="false" borderId="816" fillId="0" fontId="4" numFmtId="0" xfId="0">
      <alignment horizontal="center" vertical="center"/>
    </xf>
    <xf applyAlignment="true" applyBorder="false" applyFill="false" applyFont="true" applyNumberFormat="false" applyProtection="false" borderId="816" fillId="0" fontId="4" numFmtId="0" xfId="0">
      <alignment horizontal="right" vertical="center"/>
    </xf>
    <xf applyAlignment="true" applyBorder="false" applyFill="false" applyFont="true" applyNumberFormat="false" applyProtection="false" borderId="815" fillId="0" fontId="7" numFmtId="0" xfId="0">
      <alignment horizontal="center" vertical="center"/>
    </xf>
    <xf applyAlignment="true" applyBorder="false" applyFill="false" applyFont="true" applyNumberFormat="true" applyProtection="false" borderId="817" fillId="0" fontId="4" numFmtId="469" xfId="0">
      <alignment vertical="center"/>
    </xf>
    <xf applyAlignment="true" applyBorder="false" applyFill="false" applyFont="true" applyNumberFormat="true" applyProtection="false" borderId="812" fillId="0" fontId="4" numFmtId="472" xfId="0">
      <alignment vertical="center"/>
    </xf>
    <xf applyAlignment="true" applyBorder="false" applyFill="false" applyFont="true" applyNumberFormat="true" applyProtection="false" borderId="820" fillId="0" fontId="4" numFmtId="471" xfId="0">
      <alignment vertical="center" wrapText="true"/>
    </xf>
    <xf applyAlignment="true" applyBorder="false" applyFill="false" applyFont="true" applyNumberFormat="true" applyProtection="false" borderId="812" fillId="0" fontId="4" numFmtId="469" xfId="0">
      <alignment horizontal="right" vertical="center"/>
    </xf>
    <xf applyAlignment="true" applyBorder="false" applyFill="false" applyFont="true" applyNumberFormat="true" applyProtection="false" borderId="812" fillId="0" fontId="4" numFmtId="473" xfId="0">
      <alignment vertical="center"/>
    </xf>
    <xf applyAlignment="true" applyBorder="false" applyFill="true" applyFont="true" applyNumberFormat="true" applyProtection="false" borderId="820" fillId="287" fontId="4" numFmtId="471" xfId="0">
      <alignment vertical="center" wrapText="true"/>
    </xf>
    <xf applyAlignment="true" applyBorder="false" applyFill="false" applyFont="true" applyNumberFormat="false" applyProtection="false" borderId="818" fillId="0" fontId="4" numFmtId="0" xfId="0">
      <alignment horizontal="center" vertical="center"/>
    </xf>
    <xf applyAlignment="true" applyBorder="false" applyFill="false" applyFont="true" applyNumberFormat="false" applyProtection="false" borderId="821" fillId="0" fontId="4" numFmtId="0" xfId="0">
      <alignment horizontal="center" vertical="center"/>
    </xf>
    <xf applyAlignment="true" applyBorder="false" applyFill="true" applyFont="true" applyNumberFormat="true" applyProtection="false" borderId="817" fillId="285" fontId="4" numFmtId="469" xfId="0">
      <alignment vertical="center"/>
    </xf>
    <xf applyAlignment="true" applyBorder="false" applyFill="false" applyFont="true" applyNumberFormat="true" applyProtection="false" borderId="812" fillId="0" fontId="4" numFmtId="468" xfId="0">
      <alignment vertical="center"/>
    </xf>
    <xf applyAlignment="true" applyBorder="false" applyFill="false" applyFont="true" applyNumberFormat="true" applyProtection="false" borderId="820" fillId="0" fontId="4" numFmtId="471" xfId="0">
      <alignment vertical="center" wrapText="true"/>
    </xf>
    <xf applyAlignment="true" applyBorder="false" applyFill="false" applyFont="true" applyNumberFormat="true" applyProtection="false" borderId="812" fillId="0" fontId="4" numFmtId="469" xfId="0">
      <alignment vertical="center"/>
    </xf>
    <xf applyAlignment="true" applyBorder="false" applyFill="false" applyFont="true" applyNumberFormat="false" applyProtection="false" borderId="818" fillId="0" fontId="4" numFmtId="0" xfId="0">
      <alignment vertical="center"/>
    </xf>
    <xf applyAlignment="true" applyBorder="false" applyFill="false" applyFont="true" applyNumberFormat="false" applyProtection="false" borderId="817" fillId="0" fontId="4" numFmtId="0" xfId="0">
      <alignment vertical="center"/>
    </xf>
    <xf applyAlignment="true" applyBorder="false" applyFill="false" applyFont="true" applyNumberFormat="false" applyProtection="false" borderId="822" fillId="0" fontId="4" numFmtId="0" xfId="0">
      <alignment horizontal="right" vertical="center"/>
    </xf>
    <xf applyAlignment="true" applyBorder="false" applyFill="false" applyFont="true" applyNumberFormat="true" applyProtection="false" borderId="819" fillId="0" fontId="4" numFmtId="469" xfId="0">
      <alignment vertical="center"/>
    </xf>
    <xf applyAlignment="true" applyBorder="false" applyFill="false" applyFont="true" applyNumberFormat="false" applyProtection="false" borderId="821" fillId="0" fontId="4" numFmtId="0" xfId="0">
      <alignment vertical="center"/>
    </xf>
    <xf applyAlignment="true" applyBorder="false" applyFill="false" applyFont="true" applyNumberFormat="false" applyProtection="false" borderId="816" fillId="0" fontId="4" numFmtId="0" xfId="0">
      <alignment vertical="center"/>
    </xf>
    <xf applyAlignment="true" applyBorder="false" applyFill="false" applyFont="true" applyNumberFormat="true" applyProtection="false" borderId="821" fillId="0" fontId="4" numFmtId="469" xfId="0">
      <alignment horizontal="right" vertical="center"/>
    </xf>
    <xf applyAlignment="true" applyBorder="false" applyFill="true" applyFont="true" applyNumberFormat="true" applyProtection="false" borderId="819" fillId="284" fontId="4" numFmtId="469" xfId="0">
      <alignment vertical="center"/>
    </xf>
    <xf applyAlignment="true" applyBorder="false" applyFill="true" applyFont="true" applyNumberFormat="true" applyProtection="false" borderId="817" fillId="282" fontId="4" numFmtId="472" xfId="0">
      <alignment vertical="center"/>
    </xf>
    <xf applyAlignment="true" applyBorder="false" applyFill="false" applyFont="true" applyNumberFormat="true" applyProtection="false" borderId="816" fillId="0" fontId="4" numFmtId="474" xfId="0">
      <alignment vertical="center"/>
    </xf>
    <xf applyAlignment="true" applyBorder="false" applyFill="true" applyFont="true" applyNumberFormat="true" applyProtection="false" borderId="819" fillId="282" fontId="4" numFmtId="472" xfId="0">
      <alignment vertical="center"/>
    </xf>
    <xf applyAlignment="true" applyBorder="false" applyFill="true" applyFont="true" applyNumberFormat="true" applyProtection="false" borderId="819" fillId="285" fontId="4" numFmtId="469" xfId="0">
      <alignment vertical="center"/>
    </xf>
    <xf applyAlignment="true" applyBorder="false" applyFill="false" applyFont="true" applyNumberFormat="false" applyProtection="false" borderId="823" fillId="0" fontId="4" numFmtId="0" xfId="0">
      <alignment vertical="center"/>
    </xf>
    <xf applyAlignment="true" applyBorder="false" applyFill="false" applyFont="true" applyNumberFormat="false" applyProtection="false" borderId="818" fillId="0" fontId="4" numFmtId="0" xfId="0">
      <alignment horizontal="right" vertical="center"/>
    </xf>
    <xf applyAlignment="true" applyBorder="false" applyFill="false" applyFont="true" applyNumberFormat="true" applyProtection="false" borderId="818" fillId="0" fontId="4" numFmtId="469" xfId="0">
      <alignment horizontal="right" vertical="center"/>
    </xf>
    <xf applyAlignment="true" applyBorder="false" applyFill="false" applyFont="true" applyNumberFormat="true" applyProtection="false" borderId="823" fillId="0" fontId="4" numFmtId="474" xfId="0">
      <alignment vertical="center"/>
    </xf>
    <xf applyAlignment="true" applyBorder="false" applyFill="true" applyFont="true" applyNumberFormat="true" applyProtection="false" borderId="824" fillId="282" fontId="4" numFmtId="472" xfId="0">
      <alignment vertical="center"/>
    </xf>
    <xf applyAlignment="true" applyBorder="false" applyFill="false" applyFont="true" applyNumberFormat="true" applyProtection="false" borderId="819" fillId="0" fontId="4" numFmtId="469" xfId="0">
      <alignment vertical="center"/>
    </xf>
    <xf applyAlignment="true" applyBorder="false" applyFill="false" applyFont="true" applyNumberFormat="true" applyProtection="false" borderId="817" fillId="0" fontId="4" numFmtId="471" xfId="0">
      <alignment vertical="center"/>
    </xf>
    <xf applyAlignment="true" applyBorder="false" applyFill="false" applyFont="true" applyNumberFormat="true" applyProtection="false" borderId="816" fillId="0" fontId="4" numFmtId="474" xfId="0">
      <alignment vertical="center"/>
    </xf>
    <xf applyAlignment="true" applyBorder="false" applyFill="false" applyFont="true" applyNumberFormat="true" applyProtection="false" borderId="0" fillId="0" fontId="4" numFmtId="471" xfId="0">
      <alignment horizontal="center" vertical="bottom"/>
    </xf>
    <xf applyAlignment="true" applyBorder="false" applyFill="false" applyFont="true" applyNumberFormat="true" applyProtection="false" borderId="0" fillId="0" fontId="4" numFmtId="469" xfId="0">
      <alignment vertical="center"/>
    </xf>
    <xf applyAlignment="true" applyBorder="false" applyFill="false" applyFont="true" applyNumberFormat="true" applyProtection="false" borderId="0" fillId="0" fontId="4" numFmtId="469" xfId="0">
      <alignment vertical="center"/>
    </xf>
    <xf applyAlignment="true" applyBorder="false" applyFill="false" applyFont="true" applyNumberFormat="true" applyProtection="false" borderId="825" fillId="0" fontId="4" numFmtId="471" xfId="0">
      <alignment vertical="center"/>
    </xf>
    <xf applyAlignment="true" applyBorder="false" applyFill="true" applyFont="true" applyNumberFormat="false" applyProtection="false" borderId="826" fillId="286" fontId="5" numFmtId="0" xfId="0">
      <alignment horizontal="center" vertical="center"/>
    </xf>
    <xf applyAlignment="true" applyBorder="false" applyFill="true" applyFont="true" applyNumberFormat="false" applyProtection="false" borderId="821" fillId="286" fontId="4" numFmtId="0" xfId="0">
      <alignment vertical="center"/>
    </xf>
    <xf applyAlignment="true" applyBorder="false" applyFill="true" applyFont="true" applyNumberFormat="false" applyProtection="false" borderId="821" fillId="286" fontId="5" numFmtId="0" xfId="0">
      <alignment vertical="center"/>
    </xf>
    <xf applyAlignment="true" applyBorder="false" applyFill="false" applyFont="true" applyNumberFormat="true" applyProtection="false" borderId="0" fillId="0" fontId="4" numFmtId="47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817" fillId="286" fontId="4" numFmtId="0" xfId="0">
      <alignment horizontal="center" vertical="center"/>
    </xf>
    <xf applyAlignment="true" applyBorder="false" applyFill="true" applyFont="true" applyNumberFormat="true" applyProtection="false" borderId="812" fillId="286" fontId="4" numFmtId="476" xfId="0">
      <alignment vertical="center"/>
    </xf>
    <xf applyAlignment="true" applyBorder="false" applyFill="true" applyFont="true" applyNumberFormat="true" applyProtection="false" borderId="812" fillId="286" fontId="4" numFmtId="472" xfId="0">
      <alignment vertical="center"/>
    </xf>
    <xf applyAlignment="true" applyBorder="false" applyFill="true" applyFont="true" applyNumberFormat="false" applyProtection="false" borderId="819" fillId="286" fontId="4" numFmtId="0" xfId="0">
      <alignment horizontal="center" vertical="center"/>
    </xf>
    <xf applyAlignment="true" applyBorder="false" applyFill="true" applyFont="true" applyNumberFormat="true" applyProtection="false" borderId="818" fillId="286" fontId="4" numFmtId="476" xfId="0">
      <alignment vertical="center"/>
    </xf>
    <xf applyAlignment="true" applyBorder="false" applyFill="false" applyFont="true" applyNumberFormat="true" applyProtection="false" borderId="0" fillId="0" fontId="4" numFmtId="471" xfId="0">
      <alignment vertical="center"/>
    </xf>
    <xf applyAlignment="true" applyBorder="false" applyFill="false" applyFont="true" applyNumberFormat="false" applyProtection="false" borderId="812" fillId="0" fontId="4" numFmtId="0" xfId="0">
      <alignment horizontal="center" vertical="center"/>
    </xf>
    <xf applyAlignment="true" applyBorder="false" applyFill="true" applyFont="true" applyNumberFormat="true" applyProtection="false" borderId="812" fillId="288" fontId="4" numFmtId="469" xfId="0">
      <alignment vertical="center"/>
    </xf>
    <xf applyAlignment="true" applyBorder="false" applyFill="true" applyFont="true" applyNumberFormat="false" applyProtection="false" borderId="812" fillId="288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827" fillId="289" fontId="2" numFmtId="0" xfId="0">
      <alignment horizontal="center" vertical="center"/>
    </xf>
    <xf applyAlignment="true" applyBorder="false" applyFill="true" applyFont="true" applyNumberFormat="false" applyProtection="false" borderId="827" fillId="289" fontId="2" numFmtId="0" xfId="0">
      <alignment horizontal="center" vertical="center" wrapText="true"/>
    </xf>
    <xf applyAlignment="true" applyBorder="false" applyFill="true" applyFont="true" applyNumberFormat="true" applyProtection="false" borderId="827" fillId="289" fontId="2" numFmtId="477" xfId="0">
      <alignment horizontal="center" vertical="center"/>
    </xf>
    <xf applyAlignment="true" applyBorder="false" applyFill="true" applyFont="true" applyNumberFormat="true" applyProtection="false" borderId="827" fillId="289" fontId="2" numFmtId="478" xfId="0">
      <alignment horizontal="center" vertical="center" wrapText="true"/>
    </xf>
    <xf applyAlignment="true" applyBorder="false" applyFill="true" applyFont="true" applyNumberFormat="false" applyProtection="false" borderId="827" fillId="289" fontId="6" numFmtId="0" xfId="0">
      <alignment horizontal="center" vertical="center"/>
    </xf>
    <xf applyAlignment="true" applyBorder="false" applyFill="true" applyFont="true" applyNumberFormat="false" applyProtection="false" borderId="828" fillId="289" fontId="13" numFmtId="0" xfId="0">
      <alignment horizontal="center" vertical="center"/>
    </xf>
    <xf applyAlignment="true" applyBorder="false" applyFill="true" applyFont="true" applyNumberFormat="false" applyProtection="false" borderId="829" fillId="289" fontId="6" numFmtId="0" xfId="0">
      <alignment horizontal="center" vertical="center"/>
    </xf>
    <xf applyAlignment="true" applyBorder="false" applyFill="true" applyFont="true" applyNumberFormat="true" applyProtection="false" borderId="827" fillId="289" fontId="2" numFmtId="478" xfId="0">
      <alignment horizontal="center" vertical="center"/>
    </xf>
    <xf applyAlignment="true" applyBorder="false" applyFill="true" applyFont="true" applyNumberFormat="false" applyProtection="false" borderId="827" fillId="289" fontId="6" numFmtId="0" xfId="0">
      <alignment horizontal="center" vertical="center" wrapText="true"/>
    </xf>
    <xf applyAlignment="true" applyBorder="false" applyFill="false" applyFont="true" applyNumberFormat="false" applyProtection="false" borderId="827" fillId="0" fontId="4" numFmtId="0" xfId="0">
      <alignment horizontal="center" vertical="center"/>
    </xf>
    <xf applyAlignment="true" applyBorder="false" applyFill="false" applyFont="true" applyNumberFormat="false" applyProtection="false" borderId="830" fillId="0" fontId="4" numFmtId="0" xfId="0">
      <alignment horizontal="center" vertical="bottom"/>
    </xf>
    <xf applyAlignment="true" applyBorder="false" applyFill="false" applyFont="true" applyNumberFormat="false" applyProtection="false" borderId="830" fillId="0" fontId="4" numFmtId="0" xfId="0">
      <alignment horizontal="center" vertical="bottom"/>
    </xf>
    <xf applyAlignment="true" applyBorder="false" applyFill="false" applyFont="true" applyNumberFormat="false" applyProtection="false" borderId="827" fillId="0" fontId="4" numFmtId="0" xfId="0">
      <alignment vertical="center"/>
    </xf>
    <xf applyAlignment="true" applyBorder="false" applyFill="false" applyFont="true" applyNumberFormat="true" applyProtection="false" borderId="827" fillId="0" fontId="4" numFmtId="479" xfId="0">
      <alignment vertical="center"/>
    </xf>
    <xf applyAlignment="true" applyBorder="false" applyFill="false" applyFont="true" applyNumberFormat="true" applyProtection="false" borderId="831" fillId="0" fontId="4" numFmtId="478" xfId="0">
      <alignment vertical="center"/>
    </xf>
    <xf applyAlignment="true" applyBorder="false" applyFill="false" applyFont="true" applyNumberFormat="true" applyProtection="false" borderId="827" fillId="0" fontId="4" numFmtId="480" xfId="0">
      <alignment vertical="center"/>
    </xf>
    <xf applyAlignment="true" applyBorder="false" applyFill="false" applyFont="true" applyNumberFormat="true" applyProtection="false" borderId="832" fillId="0" fontId="4" numFmtId="478" xfId="0">
      <alignment vertical="center"/>
    </xf>
    <xf applyAlignment="true" applyBorder="false" applyFill="true" applyFont="true" applyNumberFormat="true" applyProtection="false" borderId="827" fillId="290" fontId="4" numFmtId="478" xfId="0">
      <alignment horizontal="right" vertical="center"/>
    </xf>
    <xf applyAlignment="true" applyBorder="false" applyFill="true" applyFont="true" applyNumberFormat="true" applyProtection="false" borderId="827" fillId="291" fontId="4" numFmtId="478" xfId="0">
      <alignment vertical="center"/>
    </xf>
    <xf applyAlignment="true" applyBorder="false" applyFill="false" applyFont="true" applyNumberFormat="true" applyProtection="false" borderId="827" fillId="0" fontId="4" numFmtId="480" xfId="0">
      <alignment vertical="center"/>
    </xf>
    <xf applyAlignment="true" applyBorder="false" applyFill="true" applyFont="true" applyNumberFormat="false" applyProtection="false" borderId="827" fillId="291" fontId="4" numFmtId="0" xfId="0">
      <alignment horizontal="center" vertical="center"/>
    </xf>
    <xf applyAlignment="true" applyBorder="false" applyFill="true" applyFont="true" applyNumberFormat="true" applyProtection="false" borderId="827" fillId="290" fontId="4" numFmtId="481" xfId="0">
      <alignment vertical="center"/>
    </xf>
    <xf applyAlignment="true" applyBorder="false" applyFill="true" applyFont="true" applyNumberFormat="true" applyProtection="false" borderId="831" fillId="290" fontId="4" numFmtId="481" xfId="0">
      <alignment vertical="center"/>
    </xf>
    <xf applyAlignment="true" applyBorder="false" applyFill="true" applyFont="true" applyNumberFormat="true" applyProtection="false" borderId="831" fillId="290" fontId="4" numFmtId="482" xfId="0">
      <alignment vertical="center"/>
    </xf>
    <xf applyAlignment="true" applyBorder="false" applyFill="false" applyFont="true" applyNumberFormat="true" applyProtection="false" borderId="827" fillId="0" fontId="4" numFmtId="483" xfId="0">
      <alignment vertical="center"/>
    </xf>
    <xf applyAlignment="true" applyBorder="false" applyFill="false" applyFont="true" applyNumberFormat="false" applyProtection="false" borderId="827" fillId="0" fontId="4" numFmtId="0" xfId="0">
      <alignment vertical="center"/>
    </xf>
    <xf applyAlignment="true" applyBorder="false" applyFill="false" applyFont="true" applyNumberFormat="false" applyProtection="false" borderId="827" fillId="0" fontId="4" numFmtId="0" xfId="0">
      <alignment horizontal="right" vertical="center"/>
    </xf>
    <xf applyAlignment="true" applyBorder="false" applyFill="true" applyFont="true" applyNumberFormat="true" applyProtection="false" borderId="827" fillId="292" fontId="4" numFmtId="478" xfId="0">
      <alignment vertical="center"/>
    </xf>
    <xf applyAlignment="true" applyBorder="false" applyFill="true" applyFont="true" applyNumberFormat="false" applyProtection="false" borderId="827" fillId="292" fontId="4" numFmtId="0" xfId="0">
      <alignment horizontal="center" vertical="center"/>
    </xf>
    <xf applyAlignment="true" applyBorder="false" applyFill="false" applyFont="true" applyNumberFormat="true" applyProtection="false" borderId="827" fillId="0" fontId="4" numFmtId="483" xfId="0">
      <alignment vertical="center"/>
    </xf>
    <xf applyAlignment="true" applyBorder="false" applyFill="true" applyFont="true" applyNumberFormat="true" applyProtection="false" borderId="827" fillId="293" fontId="4" numFmtId="479" xfId="0">
      <alignment vertical="center"/>
    </xf>
    <xf applyAlignment="true" applyBorder="false" applyFill="true" applyFont="true" applyNumberFormat="true" applyProtection="false" borderId="831" fillId="293" fontId="4" numFmtId="478" xfId="0">
      <alignment vertical="center"/>
    </xf>
    <xf applyAlignment="true" applyBorder="false" applyFill="true" applyFont="true" applyNumberFormat="true" applyProtection="false" borderId="827" fillId="293" fontId="4" numFmtId="478" xfId="0">
      <alignment vertical="center"/>
    </xf>
    <xf applyAlignment="true" applyBorder="false" applyFill="true" applyFont="true" applyNumberFormat="false" applyProtection="false" borderId="827" fillId="293" fontId="4" numFmtId="0" xfId="0">
      <alignment horizontal="center" vertical="center"/>
    </xf>
    <xf applyAlignment="true" applyBorder="false" applyFill="false" applyFont="true" applyNumberFormat="true" applyProtection="false" borderId="833" fillId="0" fontId="4" numFmtId="483" xfId="0">
      <alignment vertical="center"/>
    </xf>
    <xf applyAlignment="true" applyBorder="false" applyFill="false" applyFont="true" applyNumberFormat="false" applyProtection="false" borderId="832" fillId="0" fontId="4" numFmtId="0" xfId="0">
      <alignment vertical="center"/>
    </xf>
    <xf applyAlignment="true" applyBorder="false" applyFill="false" applyFont="true" applyNumberFormat="true" applyProtection="false" borderId="827" fillId="0" fontId="4" numFmtId="478" xfId="0">
      <alignment vertical="center"/>
    </xf>
    <xf applyAlignment="true" applyBorder="false" applyFill="false" applyFont="true" applyNumberFormat="false" applyProtection="false" borderId="827" fillId="0" fontId="4" numFmtId="0" xfId="0">
      <alignment horizontal="center" vertical="center"/>
    </xf>
    <xf applyAlignment="true" applyBorder="false" applyFill="false" applyFont="true" applyNumberFormat="true" applyProtection="false" borderId="832" fillId="0" fontId="4" numFmtId="483" xfId="0">
      <alignment vertical="center"/>
    </xf>
    <xf applyAlignment="true" applyBorder="false" applyFill="false" applyFont="true" applyNumberFormat="true" applyProtection="false" borderId="833" fillId="0" fontId="4" numFmtId="483" xfId="0">
      <alignment vertical="center"/>
    </xf>
    <xf applyAlignment="true" applyBorder="false" applyFill="false" applyFont="true" applyNumberFormat="false" applyProtection="false" borderId="833" fillId="0" fontId="4" numFmtId="0" xfId="0">
      <alignment vertical="center"/>
    </xf>
    <xf applyAlignment="true" applyBorder="false" applyFill="false" applyFont="true" applyNumberFormat="true" applyProtection="false" borderId="834" fillId="0" fontId="4" numFmtId="483" xfId="0">
      <alignment vertical="center"/>
    </xf>
    <xf applyAlignment="true" applyBorder="false" applyFill="false" applyFont="true" applyNumberFormat="true" applyProtection="false" borderId="831" fillId="0" fontId="4" numFmtId="478" xfId="0">
      <alignment horizontal="right" vertical="center"/>
    </xf>
    <xf applyAlignment="true" applyBorder="false" applyFill="false" applyFont="true" applyNumberFormat="true" applyProtection="false" borderId="833" fillId="0" fontId="4" numFmtId="483" xfId="0">
      <alignment horizontal="center" vertical="center"/>
    </xf>
    <xf applyAlignment="true" applyBorder="false" applyFill="false" applyFont="true" applyNumberFormat="false" applyProtection="false" borderId="833" fillId="0" fontId="4" numFmtId="0" xfId="0">
      <alignment horizontal="center" vertical="center"/>
    </xf>
    <xf applyAlignment="true" applyBorder="false" applyFill="false" applyFont="true" applyNumberFormat="true" applyProtection="false" borderId="834" fillId="0" fontId="4" numFmtId="483" xfId="0">
      <alignment horizontal="center" vertical="center"/>
    </xf>
    <xf applyAlignment="true" applyBorder="false" applyFill="false" applyFont="true" applyNumberFormat="true" applyProtection="false" borderId="827" fillId="0" fontId="4" numFmtId="483" xfId="0">
      <alignment horizontal="right" vertical="center"/>
    </xf>
    <xf applyAlignment="true" applyBorder="false" applyFill="false" applyFont="true" applyNumberFormat="false" applyProtection="false" borderId="827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827" fillId="0" fontId="4" numFmtId="483" xfId="0">
      <alignment horizontal="left" vertical="center"/>
    </xf>
    <xf applyAlignment="true" applyBorder="false" applyFill="false" applyFont="true" applyNumberFormat="true" applyProtection="false" borderId="827" fillId="0" fontId="4" numFmtId="477" xfId="0">
      <alignment vertical="center"/>
    </xf>
    <xf applyAlignment="true" applyBorder="false" applyFill="false" applyFont="true" applyNumberFormat="false" applyProtection="false" borderId="827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478" xfId="0">
      <alignment horizontal="right" vertical="center"/>
    </xf>
    <xf applyAlignment="true" applyBorder="false" applyFill="true" applyFont="true" applyNumberFormat="false" applyProtection="false" borderId="827" fillId="294" fontId="5" numFmtId="0" xfId="0">
      <alignment horizontal="center" vertical="center"/>
    </xf>
    <xf applyAlignment="true" applyBorder="false" applyFill="true" applyFont="true" applyNumberFormat="true" applyProtection="false" borderId="827" fillId="294" fontId="5" numFmtId="481" xfId="0">
      <alignment horizontal="right" vertical="center"/>
    </xf>
    <xf applyAlignment="true" applyBorder="false" applyFill="true" applyFont="true" applyNumberFormat="true" applyProtection="false" borderId="0" fillId="290" fontId="4" numFmtId="484" xfId="0">
      <alignment vertical="center"/>
    </xf>
    <xf applyAlignment="true" applyBorder="false" applyFill="false" applyFont="true" applyNumberFormat="true" applyProtection="false" borderId="0" fillId="0" fontId="4" numFmtId="483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827" fillId="294" fontId="4" numFmtId="0" xfId="0">
      <alignment horizontal="center" vertical="center"/>
    </xf>
    <xf applyAlignment="true" applyBorder="false" applyFill="true" applyFont="true" applyNumberFormat="true" applyProtection="false" borderId="827" fillId="294" fontId="4" numFmtId="485" xfId="0">
      <alignment horizontal="right" vertical="center"/>
    </xf>
    <xf applyAlignment="true" applyBorder="false" applyFill="true" applyFont="true" applyNumberFormat="true" applyProtection="false" borderId="827" fillId="294" fontId="4" numFmtId="481" xfId="0">
      <alignment horizontal="right" vertical="center"/>
    </xf>
    <xf applyAlignment="true" applyBorder="false" applyFill="true" applyFont="true" applyNumberFormat="true" applyProtection="false" borderId="0" fillId="290" fontId="4" numFmtId="481" xfId="0">
      <alignment vertical="center"/>
    </xf>
    <xf applyAlignment="true" applyBorder="false" applyFill="true" applyFont="true" applyNumberFormat="true" applyProtection="false" borderId="827" fillId="294" fontId="4" numFmtId="484" xfId="0">
      <alignment horizontal="right" vertical="center"/>
    </xf>
    <xf applyAlignment="true" applyBorder="false" applyFill="false" applyFont="true" applyNumberFormat="true" applyProtection="false" borderId="0" fillId="0" fontId="4" numFmtId="481" xfId="0">
      <alignment horizontal="right" vertical="center"/>
    </xf>
    <xf applyAlignment="true" applyBorder="false" applyFill="true" applyFont="true" applyNumberFormat="false" applyProtection="false" borderId="827" fillId="289" fontId="6" numFmtId="0" xfId="0">
      <alignment horizontal="center" vertical="center"/>
    </xf>
    <xf applyAlignment="true" applyBorder="false" applyFill="true" applyFont="true" applyNumberFormat="true" applyProtection="false" borderId="827" fillId="289" fontId="6" numFmtId="477" xfId="0">
      <alignment horizontal="center" vertical="center"/>
    </xf>
    <xf applyAlignment="true" applyBorder="false" applyFill="true" applyFont="true" applyNumberFormat="true" applyProtection="false" borderId="827" fillId="289" fontId="6" numFmtId="478" xfId="0">
      <alignment horizontal="center" vertical="center" wrapText="true"/>
    </xf>
    <xf applyAlignment="true" applyBorder="false" applyFill="true" applyFont="true" applyNumberFormat="false" applyProtection="false" borderId="0" fillId="289" fontId="6" numFmtId="0" xfId="0">
      <alignment horizontal="center" vertical="center"/>
    </xf>
    <xf applyAlignment="true" applyBorder="false" applyFill="true" applyFont="true" applyNumberFormat="true" applyProtection="false" borderId="832" fillId="289" fontId="6" numFmtId="478" xfId="0">
      <alignment horizontal="center" vertical="center"/>
    </xf>
    <xf applyAlignment="true" applyBorder="false" applyFill="true" applyFont="true" applyNumberFormat="true" applyProtection="false" borderId="827" fillId="289" fontId="6" numFmtId="481" xfId="0">
      <alignment horizontal="center" vertical="center" wrapText="true"/>
    </xf>
    <xf applyAlignment="true" applyBorder="false" applyFill="true" applyFont="true" applyNumberFormat="true" applyProtection="false" borderId="833" fillId="289" fontId="6" numFmtId="477" xfId="0">
      <alignment horizontal="center" vertical="center"/>
    </xf>
    <xf applyAlignment="true" applyBorder="false" applyFill="false" applyFont="true" applyNumberFormat="false" applyProtection="false" borderId="831" fillId="0" fontId="4" numFmtId="0" xfId="0">
      <alignment horizontal="center" vertical="center"/>
    </xf>
    <xf applyAlignment="true" applyBorder="false" applyFill="false" applyFont="true" applyNumberFormat="false" applyProtection="false" borderId="831" fillId="0" fontId="4" numFmtId="0" xfId="0">
      <alignment horizontal="right" vertical="center"/>
    </xf>
    <xf applyAlignment="true" applyBorder="false" applyFill="false" applyFont="true" applyNumberFormat="false" applyProtection="false" borderId="830" fillId="0" fontId="7" numFmtId="0" xfId="0">
      <alignment horizontal="center" vertical="center"/>
    </xf>
    <xf applyAlignment="true" applyBorder="false" applyFill="false" applyFont="true" applyNumberFormat="true" applyProtection="false" borderId="832" fillId="0" fontId="4" numFmtId="478" xfId="0">
      <alignment vertical="center"/>
    </xf>
    <xf applyAlignment="true" applyBorder="false" applyFill="false" applyFont="true" applyNumberFormat="true" applyProtection="false" borderId="827" fillId="0" fontId="4" numFmtId="481" xfId="0">
      <alignment vertical="center"/>
    </xf>
    <xf applyAlignment="true" applyBorder="false" applyFill="false" applyFont="true" applyNumberFormat="true" applyProtection="false" borderId="835" fillId="0" fontId="4" numFmtId="480" xfId="0">
      <alignment vertical="center" wrapText="true"/>
    </xf>
    <xf applyAlignment="true" applyBorder="false" applyFill="false" applyFont="true" applyNumberFormat="true" applyProtection="false" borderId="827" fillId="0" fontId="4" numFmtId="478" xfId="0">
      <alignment horizontal="right" vertical="center"/>
    </xf>
    <xf applyAlignment="true" applyBorder="false" applyFill="false" applyFont="true" applyNumberFormat="true" applyProtection="false" borderId="827" fillId="0" fontId="4" numFmtId="482" xfId="0">
      <alignment vertical="center"/>
    </xf>
    <xf applyAlignment="true" applyBorder="false" applyFill="true" applyFont="true" applyNumberFormat="true" applyProtection="false" borderId="835" fillId="295" fontId="4" numFmtId="480" xfId="0">
      <alignment vertical="center" wrapText="true"/>
    </xf>
    <xf applyAlignment="true" applyBorder="false" applyFill="false" applyFont="true" applyNumberFormat="false" applyProtection="false" borderId="833" fillId="0" fontId="4" numFmtId="0" xfId="0">
      <alignment horizontal="center" vertical="center"/>
    </xf>
    <xf applyAlignment="true" applyBorder="false" applyFill="false" applyFont="true" applyNumberFormat="false" applyProtection="false" borderId="836" fillId="0" fontId="4" numFmtId="0" xfId="0">
      <alignment horizontal="center" vertical="center"/>
    </xf>
    <xf applyAlignment="true" applyBorder="false" applyFill="true" applyFont="true" applyNumberFormat="true" applyProtection="false" borderId="832" fillId="293" fontId="4" numFmtId="478" xfId="0">
      <alignment vertical="center"/>
    </xf>
    <xf applyAlignment="true" applyBorder="false" applyFill="false" applyFont="true" applyNumberFormat="true" applyProtection="false" borderId="827" fillId="0" fontId="4" numFmtId="477" xfId="0">
      <alignment vertical="center"/>
    </xf>
    <xf applyAlignment="true" applyBorder="false" applyFill="false" applyFont="true" applyNumberFormat="true" applyProtection="false" borderId="833" fillId="0" fontId="4" numFmtId="483" xfId="0">
      <alignment vertical="center"/>
    </xf>
    <xf applyAlignment="true" applyBorder="false" applyFill="false" applyFont="true" applyNumberFormat="true" applyProtection="false" borderId="835" fillId="0" fontId="4" numFmtId="480" xfId="0">
      <alignment vertical="center" wrapText="true"/>
    </xf>
    <xf applyAlignment="true" applyBorder="false" applyFill="false" applyFont="true" applyNumberFormat="true" applyProtection="false" borderId="827" fillId="0" fontId="4" numFmtId="478" xfId="0">
      <alignment vertical="center"/>
    </xf>
    <xf applyAlignment="true" applyBorder="false" applyFill="false" applyFont="true" applyNumberFormat="false" applyProtection="false" borderId="833" fillId="0" fontId="4" numFmtId="0" xfId="0">
      <alignment vertical="center"/>
    </xf>
    <xf applyAlignment="true" applyBorder="false" applyFill="false" applyFont="true" applyNumberFormat="false" applyProtection="false" borderId="837" fillId="0" fontId="4" numFmtId="0" xfId="0">
      <alignment horizontal="right" vertical="center"/>
    </xf>
    <xf applyAlignment="true" applyBorder="false" applyFill="false" applyFont="true" applyNumberFormat="true" applyProtection="false" borderId="834" fillId="0" fontId="4" numFmtId="478" xfId="0">
      <alignment vertical="center"/>
    </xf>
    <xf applyAlignment="true" applyBorder="false" applyFill="false" applyFont="true" applyNumberFormat="false" applyProtection="false" borderId="836" fillId="0" fontId="4" numFmtId="0" xfId="0">
      <alignment vertical="center"/>
    </xf>
    <xf applyAlignment="true" applyBorder="false" applyFill="false" applyFont="true" applyNumberFormat="false" applyProtection="false" borderId="831" fillId="0" fontId="4" numFmtId="0" xfId="0">
      <alignment vertical="center"/>
    </xf>
    <xf applyAlignment="true" applyBorder="false" applyFill="false" applyFont="true" applyNumberFormat="true" applyProtection="false" borderId="836" fillId="0" fontId="4" numFmtId="478" xfId="0">
      <alignment horizontal="right" vertical="center"/>
    </xf>
    <xf applyAlignment="true" applyBorder="false" applyFill="true" applyFont="true" applyNumberFormat="true" applyProtection="false" borderId="834" fillId="292" fontId="4" numFmtId="478" xfId="0">
      <alignment vertical="center"/>
    </xf>
    <xf applyAlignment="true" applyBorder="false" applyFill="true" applyFont="true" applyNumberFormat="true" applyProtection="false" borderId="832" fillId="290" fontId="4" numFmtId="481" xfId="0">
      <alignment vertical="center"/>
    </xf>
    <xf applyAlignment="true" applyBorder="false" applyFill="false" applyFont="true" applyNumberFormat="true" applyProtection="false" borderId="831" fillId="0" fontId="4" numFmtId="483" xfId="0">
      <alignment vertical="center"/>
    </xf>
    <xf applyAlignment="true" applyBorder="false" applyFill="true" applyFont="true" applyNumberFormat="true" applyProtection="false" borderId="834" fillId="290" fontId="4" numFmtId="481" xfId="0">
      <alignment vertical="center"/>
    </xf>
    <xf applyAlignment="true" applyBorder="false" applyFill="true" applyFont="true" applyNumberFormat="true" applyProtection="false" borderId="834" fillId="293" fontId="4" numFmtId="478" xfId="0">
      <alignment vertical="center"/>
    </xf>
    <xf applyAlignment="true" applyBorder="false" applyFill="false" applyFont="true" applyNumberFormat="false" applyProtection="false" borderId="838" fillId="0" fontId="4" numFmtId="0" xfId="0">
      <alignment vertical="center"/>
    </xf>
    <xf applyAlignment="true" applyBorder="false" applyFill="false" applyFont="true" applyNumberFormat="false" applyProtection="false" borderId="833" fillId="0" fontId="4" numFmtId="0" xfId="0">
      <alignment horizontal="right" vertical="center"/>
    </xf>
    <xf applyAlignment="true" applyBorder="false" applyFill="false" applyFont="true" applyNumberFormat="true" applyProtection="false" borderId="833" fillId="0" fontId="4" numFmtId="478" xfId="0">
      <alignment horizontal="right" vertical="center"/>
    </xf>
    <xf applyAlignment="true" applyBorder="false" applyFill="false" applyFont="true" applyNumberFormat="true" applyProtection="false" borderId="838" fillId="0" fontId="4" numFmtId="483" xfId="0">
      <alignment vertical="center"/>
    </xf>
    <xf applyAlignment="true" applyBorder="false" applyFill="true" applyFont="true" applyNumberFormat="true" applyProtection="false" borderId="839" fillId="290" fontId="4" numFmtId="481" xfId="0">
      <alignment vertical="center"/>
    </xf>
    <xf applyAlignment="true" applyBorder="false" applyFill="false" applyFont="true" applyNumberFormat="true" applyProtection="false" borderId="834" fillId="0" fontId="4" numFmtId="478" xfId="0">
      <alignment vertical="center"/>
    </xf>
    <xf applyAlignment="true" applyBorder="false" applyFill="false" applyFont="true" applyNumberFormat="true" applyProtection="false" borderId="832" fillId="0" fontId="4" numFmtId="480" xfId="0">
      <alignment vertical="center"/>
    </xf>
    <xf applyAlignment="true" applyBorder="false" applyFill="false" applyFont="true" applyNumberFormat="true" applyProtection="false" borderId="831" fillId="0" fontId="4" numFmtId="483" xfId="0">
      <alignment vertical="center"/>
    </xf>
    <xf applyAlignment="true" applyBorder="false" applyFill="false" applyFont="true" applyNumberFormat="true" applyProtection="false" borderId="0" fillId="0" fontId="4" numFmtId="480" xfId="0">
      <alignment horizontal="center" vertical="bottom"/>
    </xf>
    <xf applyAlignment="true" applyBorder="false" applyFill="false" applyFont="true" applyNumberFormat="true" applyProtection="false" borderId="0" fillId="0" fontId="4" numFmtId="478" xfId="0">
      <alignment vertical="center"/>
    </xf>
    <xf applyAlignment="true" applyBorder="false" applyFill="false" applyFont="true" applyNumberFormat="true" applyProtection="false" borderId="0" fillId="0" fontId="4" numFmtId="478" xfId="0">
      <alignment vertical="center"/>
    </xf>
    <xf applyAlignment="true" applyBorder="false" applyFill="false" applyFont="true" applyNumberFormat="true" applyProtection="false" borderId="840" fillId="0" fontId="4" numFmtId="480" xfId="0">
      <alignment vertical="center"/>
    </xf>
    <xf applyAlignment="true" applyBorder="false" applyFill="true" applyFont="true" applyNumberFormat="false" applyProtection="false" borderId="841" fillId="294" fontId="5" numFmtId="0" xfId="0">
      <alignment horizontal="center" vertical="center"/>
    </xf>
    <xf applyAlignment="true" applyBorder="false" applyFill="true" applyFont="true" applyNumberFormat="false" applyProtection="false" borderId="836" fillId="294" fontId="4" numFmtId="0" xfId="0">
      <alignment vertical="center"/>
    </xf>
    <xf applyAlignment="true" applyBorder="false" applyFill="true" applyFont="true" applyNumberFormat="false" applyProtection="false" borderId="836" fillId="294" fontId="5" numFmtId="0" xfId="0">
      <alignment vertical="center"/>
    </xf>
    <xf applyAlignment="true" applyBorder="false" applyFill="false" applyFont="true" applyNumberFormat="true" applyProtection="false" borderId="0" fillId="0" fontId="4" numFmtId="483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832" fillId="294" fontId="4" numFmtId="0" xfId="0">
      <alignment horizontal="center" vertical="center"/>
    </xf>
    <xf applyAlignment="true" applyBorder="false" applyFill="true" applyFont="true" applyNumberFormat="true" applyProtection="false" borderId="827" fillId="294" fontId="4" numFmtId="485" xfId="0">
      <alignment vertical="center"/>
    </xf>
    <xf applyAlignment="true" applyBorder="false" applyFill="true" applyFont="true" applyNumberFormat="true" applyProtection="false" borderId="827" fillId="294" fontId="4" numFmtId="481" xfId="0">
      <alignment vertical="center"/>
    </xf>
    <xf applyAlignment="true" applyBorder="false" applyFill="true" applyFont="true" applyNumberFormat="false" applyProtection="false" borderId="834" fillId="294" fontId="4" numFmtId="0" xfId="0">
      <alignment horizontal="center" vertical="center"/>
    </xf>
    <xf applyAlignment="true" applyBorder="false" applyFill="true" applyFont="true" applyNumberFormat="true" applyProtection="false" borderId="833" fillId="294" fontId="4" numFmtId="485" xfId="0">
      <alignment vertical="center"/>
    </xf>
    <xf applyAlignment="true" applyBorder="false" applyFill="false" applyFont="true" applyNumberFormat="true" applyProtection="false" borderId="0" fillId="0" fontId="4" numFmtId="480" xfId="0">
      <alignment vertical="center"/>
    </xf>
    <xf applyAlignment="true" applyBorder="false" applyFill="false" applyFont="true" applyNumberFormat="false" applyProtection="false" borderId="827" fillId="0" fontId="4" numFmtId="0" xfId="0">
      <alignment horizontal="center" vertical="center"/>
    </xf>
    <xf applyAlignment="true" applyBorder="false" applyFill="true" applyFont="true" applyNumberFormat="true" applyProtection="false" borderId="827" fillId="296" fontId="4" numFmtId="478" xfId="0">
      <alignment vertical="center"/>
    </xf>
    <xf applyAlignment="true" applyBorder="false" applyFill="true" applyFont="true" applyNumberFormat="false" applyProtection="false" borderId="827" fillId="296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842" fillId="297" fontId="2" numFmtId="0" xfId="0">
      <alignment horizontal="center" vertical="center"/>
    </xf>
    <xf applyAlignment="true" applyBorder="false" applyFill="true" applyFont="true" applyNumberFormat="false" applyProtection="false" borderId="842" fillId="297" fontId="2" numFmtId="0" xfId="0">
      <alignment horizontal="center" vertical="center" wrapText="true"/>
    </xf>
    <xf applyAlignment="true" applyBorder="false" applyFill="true" applyFont="true" applyNumberFormat="true" applyProtection="false" borderId="842" fillId="297" fontId="2" numFmtId="486" xfId="0">
      <alignment horizontal="center" vertical="center"/>
    </xf>
    <xf applyAlignment="true" applyBorder="false" applyFill="true" applyFont="true" applyNumberFormat="true" applyProtection="false" borderId="842" fillId="297" fontId="2" numFmtId="487" xfId="0">
      <alignment horizontal="center" vertical="center" wrapText="true"/>
    </xf>
    <xf applyAlignment="true" applyBorder="false" applyFill="true" applyFont="true" applyNumberFormat="false" applyProtection="false" borderId="842" fillId="297" fontId="6" numFmtId="0" xfId="0">
      <alignment horizontal="center" vertical="center"/>
    </xf>
    <xf applyAlignment="true" applyBorder="false" applyFill="true" applyFont="true" applyNumberFormat="false" applyProtection="false" borderId="843" fillId="297" fontId="13" numFmtId="0" xfId="0">
      <alignment horizontal="center" vertical="center"/>
    </xf>
    <xf applyAlignment="true" applyBorder="false" applyFill="true" applyFont="true" applyNumberFormat="false" applyProtection="false" borderId="844" fillId="297" fontId="6" numFmtId="0" xfId="0">
      <alignment horizontal="center" vertical="center"/>
    </xf>
    <xf applyAlignment="true" applyBorder="false" applyFill="true" applyFont="true" applyNumberFormat="true" applyProtection="false" borderId="842" fillId="297" fontId="2" numFmtId="487" xfId="0">
      <alignment horizontal="center" vertical="center"/>
    </xf>
    <xf applyAlignment="true" applyBorder="false" applyFill="true" applyFont="true" applyNumberFormat="false" applyProtection="false" borderId="842" fillId="297" fontId="6" numFmtId="0" xfId="0">
      <alignment horizontal="center" vertical="center" wrapText="true"/>
    </xf>
    <xf applyAlignment="true" applyBorder="false" applyFill="false" applyFont="true" applyNumberFormat="false" applyProtection="false" borderId="842" fillId="0" fontId="4" numFmtId="0" xfId="0">
      <alignment horizontal="center" vertical="center"/>
    </xf>
    <xf applyAlignment="true" applyBorder="false" applyFill="false" applyFont="true" applyNumberFormat="false" applyProtection="false" borderId="845" fillId="0" fontId="4" numFmtId="0" xfId="0">
      <alignment horizontal="center" vertical="bottom"/>
    </xf>
    <xf applyAlignment="true" applyBorder="false" applyFill="false" applyFont="true" applyNumberFormat="false" applyProtection="false" borderId="845" fillId="0" fontId="4" numFmtId="0" xfId="0">
      <alignment horizontal="center" vertical="bottom"/>
    </xf>
    <xf applyAlignment="true" applyBorder="false" applyFill="false" applyFont="true" applyNumberFormat="false" applyProtection="false" borderId="842" fillId="0" fontId="4" numFmtId="0" xfId="0">
      <alignment vertical="center"/>
    </xf>
    <xf applyAlignment="true" applyBorder="false" applyFill="false" applyFont="true" applyNumberFormat="true" applyProtection="false" borderId="842" fillId="0" fontId="4" numFmtId="488" xfId="0">
      <alignment vertical="center"/>
    </xf>
    <xf applyAlignment="true" applyBorder="false" applyFill="false" applyFont="true" applyNumberFormat="true" applyProtection="false" borderId="846" fillId="0" fontId="4" numFmtId="487" xfId="0">
      <alignment vertical="center"/>
    </xf>
    <xf applyAlignment="true" applyBorder="false" applyFill="false" applyFont="true" applyNumberFormat="true" applyProtection="false" borderId="842" fillId="0" fontId="4" numFmtId="489" xfId="0">
      <alignment vertical="center"/>
    </xf>
    <xf applyAlignment="true" applyBorder="false" applyFill="false" applyFont="true" applyNumberFormat="true" applyProtection="false" borderId="847" fillId="0" fontId="4" numFmtId="487" xfId="0">
      <alignment vertical="center"/>
    </xf>
    <xf applyAlignment="true" applyBorder="false" applyFill="true" applyFont="true" applyNumberFormat="true" applyProtection="false" borderId="842" fillId="298" fontId="4" numFmtId="487" xfId="0">
      <alignment horizontal="right" vertical="center"/>
    </xf>
    <xf applyAlignment="true" applyBorder="false" applyFill="true" applyFont="true" applyNumberFormat="true" applyProtection="false" borderId="842" fillId="299" fontId="4" numFmtId="487" xfId="0">
      <alignment vertical="center"/>
    </xf>
    <xf applyAlignment="true" applyBorder="false" applyFill="false" applyFont="true" applyNumberFormat="true" applyProtection="false" borderId="842" fillId="0" fontId="4" numFmtId="489" xfId="0">
      <alignment vertical="center"/>
    </xf>
    <xf applyAlignment="true" applyBorder="false" applyFill="true" applyFont="true" applyNumberFormat="false" applyProtection="false" borderId="842" fillId="299" fontId="4" numFmtId="0" xfId="0">
      <alignment horizontal="center" vertical="center"/>
    </xf>
    <xf applyAlignment="true" applyBorder="false" applyFill="true" applyFont="true" applyNumberFormat="true" applyProtection="false" borderId="842" fillId="298" fontId="4" numFmtId="490" xfId="0">
      <alignment vertical="center"/>
    </xf>
    <xf applyAlignment="true" applyBorder="false" applyFill="true" applyFont="true" applyNumberFormat="true" applyProtection="false" borderId="846" fillId="298" fontId="4" numFmtId="490" xfId="0">
      <alignment vertical="center"/>
    </xf>
    <xf applyAlignment="true" applyBorder="false" applyFill="true" applyFont="true" applyNumberFormat="true" applyProtection="false" borderId="846" fillId="298" fontId="4" numFmtId="491" xfId="0">
      <alignment vertical="center"/>
    </xf>
    <xf applyAlignment="true" applyBorder="false" applyFill="false" applyFont="true" applyNumberFormat="true" applyProtection="false" borderId="842" fillId="0" fontId="4" numFmtId="492" xfId="0">
      <alignment vertical="center"/>
    </xf>
    <xf applyAlignment="true" applyBorder="false" applyFill="false" applyFont="true" applyNumberFormat="false" applyProtection="false" borderId="842" fillId="0" fontId="4" numFmtId="0" xfId="0">
      <alignment vertical="center"/>
    </xf>
    <xf applyAlignment="true" applyBorder="false" applyFill="false" applyFont="true" applyNumberFormat="false" applyProtection="false" borderId="842" fillId="0" fontId="4" numFmtId="0" xfId="0">
      <alignment horizontal="right" vertical="center"/>
    </xf>
    <xf applyAlignment="true" applyBorder="false" applyFill="true" applyFont="true" applyNumberFormat="true" applyProtection="false" borderId="842" fillId="300" fontId="4" numFmtId="487" xfId="0">
      <alignment vertical="center"/>
    </xf>
    <xf applyAlignment="true" applyBorder="false" applyFill="true" applyFont="true" applyNumberFormat="false" applyProtection="false" borderId="842" fillId="300" fontId="4" numFmtId="0" xfId="0">
      <alignment horizontal="center" vertical="center"/>
    </xf>
    <xf applyAlignment="true" applyBorder="false" applyFill="false" applyFont="true" applyNumberFormat="true" applyProtection="false" borderId="842" fillId="0" fontId="4" numFmtId="492" xfId="0">
      <alignment vertical="center"/>
    </xf>
    <xf applyAlignment="true" applyBorder="false" applyFill="true" applyFont="true" applyNumberFormat="true" applyProtection="false" borderId="842" fillId="301" fontId="4" numFmtId="488" xfId="0">
      <alignment vertical="center"/>
    </xf>
    <xf applyAlignment="true" applyBorder="false" applyFill="true" applyFont="true" applyNumberFormat="true" applyProtection="false" borderId="846" fillId="301" fontId="4" numFmtId="487" xfId="0">
      <alignment vertical="center"/>
    </xf>
    <xf applyAlignment="true" applyBorder="false" applyFill="true" applyFont="true" applyNumberFormat="true" applyProtection="false" borderId="842" fillId="301" fontId="4" numFmtId="487" xfId="0">
      <alignment vertical="center"/>
    </xf>
    <xf applyAlignment="true" applyBorder="false" applyFill="true" applyFont="true" applyNumberFormat="false" applyProtection="false" borderId="842" fillId="301" fontId="4" numFmtId="0" xfId="0">
      <alignment horizontal="center" vertical="center"/>
    </xf>
    <xf applyAlignment="true" applyBorder="false" applyFill="false" applyFont="true" applyNumberFormat="true" applyProtection="false" borderId="848" fillId="0" fontId="4" numFmtId="492" xfId="0">
      <alignment vertical="center"/>
    </xf>
    <xf applyAlignment="true" applyBorder="false" applyFill="false" applyFont="true" applyNumberFormat="false" applyProtection="false" borderId="847" fillId="0" fontId="4" numFmtId="0" xfId="0">
      <alignment vertical="center"/>
    </xf>
    <xf applyAlignment="true" applyBorder="false" applyFill="false" applyFont="true" applyNumberFormat="true" applyProtection="false" borderId="842" fillId="0" fontId="4" numFmtId="487" xfId="0">
      <alignment vertical="center"/>
    </xf>
    <xf applyAlignment="true" applyBorder="false" applyFill="false" applyFont="true" applyNumberFormat="false" applyProtection="false" borderId="842" fillId="0" fontId="4" numFmtId="0" xfId="0">
      <alignment horizontal="center" vertical="center"/>
    </xf>
    <xf applyAlignment="true" applyBorder="false" applyFill="false" applyFont="true" applyNumberFormat="true" applyProtection="false" borderId="847" fillId="0" fontId="4" numFmtId="492" xfId="0">
      <alignment vertical="center"/>
    </xf>
    <xf applyAlignment="true" applyBorder="false" applyFill="false" applyFont="true" applyNumberFormat="true" applyProtection="false" borderId="848" fillId="0" fontId="4" numFmtId="492" xfId="0">
      <alignment vertical="center"/>
    </xf>
    <xf applyAlignment="true" applyBorder="false" applyFill="false" applyFont="true" applyNumberFormat="false" applyProtection="false" borderId="848" fillId="0" fontId="4" numFmtId="0" xfId="0">
      <alignment vertical="center"/>
    </xf>
    <xf applyAlignment="true" applyBorder="false" applyFill="false" applyFont="true" applyNumberFormat="true" applyProtection="false" borderId="849" fillId="0" fontId="4" numFmtId="492" xfId="0">
      <alignment vertical="center"/>
    </xf>
    <xf applyAlignment="true" applyBorder="false" applyFill="false" applyFont="true" applyNumberFormat="true" applyProtection="false" borderId="846" fillId="0" fontId="4" numFmtId="487" xfId="0">
      <alignment horizontal="right" vertical="center"/>
    </xf>
    <xf applyAlignment="true" applyBorder="false" applyFill="false" applyFont="true" applyNumberFormat="true" applyProtection="false" borderId="848" fillId="0" fontId="4" numFmtId="492" xfId="0">
      <alignment horizontal="center" vertical="center"/>
    </xf>
    <xf applyAlignment="true" applyBorder="false" applyFill="false" applyFont="true" applyNumberFormat="false" applyProtection="false" borderId="848" fillId="0" fontId="4" numFmtId="0" xfId="0">
      <alignment horizontal="center" vertical="center"/>
    </xf>
    <xf applyAlignment="true" applyBorder="false" applyFill="false" applyFont="true" applyNumberFormat="true" applyProtection="false" borderId="849" fillId="0" fontId="4" numFmtId="492" xfId="0">
      <alignment horizontal="center" vertical="center"/>
    </xf>
    <xf applyAlignment="true" applyBorder="false" applyFill="false" applyFont="true" applyNumberFormat="true" applyProtection="false" borderId="842" fillId="0" fontId="4" numFmtId="492" xfId="0">
      <alignment horizontal="right" vertical="center"/>
    </xf>
    <xf applyAlignment="true" applyBorder="false" applyFill="false" applyFont="true" applyNumberFormat="false" applyProtection="false" borderId="84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842" fillId="0" fontId="4" numFmtId="492" xfId="0">
      <alignment horizontal="left" vertical="center"/>
    </xf>
    <xf applyAlignment="true" applyBorder="false" applyFill="false" applyFont="true" applyNumberFormat="true" applyProtection="false" borderId="842" fillId="0" fontId="4" numFmtId="486" xfId="0">
      <alignment vertical="center"/>
    </xf>
    <xf applyAlignment="true" applyBorder="false" applyFill="false" applyFont="true" applyNumberFormat="false" applyProtection="false" borderId="842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487" xfId="0">
      <alignment horizontal="right" vertical="center"/>
    </xf>
    <xf applyAlignment="true" applyBorder="false" applyFill="true" applyFont="true" applyNumberFormat="false" applyProtection="false" borderId="842" fillId="302" fontId="5" numFmtId="0" xfId="0">
      <alignment horizontal="center" vertical="center"/>
    </xf>
    <xf applyAlignment="true" applyBorder="false" applyFill="true" applyFont="true" applyNumberFormat="true" applyProtection="false" borderId="842" fillId="302" fontId="5" numFmtId="490" xfId="0">
      <alignment horizontal="right" vertical="center"/>
    </xf>
    <xf applyAlignment="true" applyBorder="false" applyFill="true" applyFont="true" applyNumberFormat="true" applyProtection="false" borderId="0" fillId="298" fontId="4" numFmtId="493" xfId="0">
      <alignment vertical="center"/>
    </xf>
    <xf applyAlignment="true" applyBorder="false" applyFill="false" applyFont="true" applyNumberFormat="true" applyProtection="false" borderId="0" fillId="0" fontId="4" numFmtId="492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842" fillId="302" fontId="4" numFmtId="0" xfId="0">
      <alignment horizontal="center" vertical="center"/>
    </xf>
    <xf applyAlignment="true" applyBorder="false" applyFill="true" applyFont="true" applyNumberFormat="true" applyProtection="false" borderId="842" fillId="302" fontId="4" numFmtId="494" xfId="0">
      <alignment horizontal="right" vertical="center"/>
    </xf>
    <xf applyAlignment="true" applyBorder="false" applyFill="true" applyFont="true" applyNumberFormat="true" applyProtection="false" borderId="842" fillId="302" fontId="4" numFmtId="490" xfId="0">
      <alignment horizontal="right" vertical="center"/>
    </xf>
    <xf applyAlignment="true" applyBorder="false" applyFill="true" applyFont="true" applyNumberFormat="true" applyProtection="false" borderId="0" fillId="298" fontId="4" numFmtId="490" xfId="0">
      <alignment vertical="center"/>
    </xf>
    <xf applyAlignment="true" applyBorder="false" applyFill="true" applyFont="true" applyNumberFormat="true" applyProtection="false" borderId="842" fillId="302" fontId="4" numFmtId="493" xfId="0">
      <alignment horizontal="right" vertical="center"/>
    </xf>
    <xf applyAlignment="true" applyBorder="false" applyFill="false" applyFont="true" applyNumberFormat="true" applyProtection="false" borderId="0" fillId="0" fontId="4" numFmtId="490" xfId="0">
      <alignment horizontal="right" vertical="center"/>
    </xf>
    <xf applyAlignment="true" applyBorder="false" applyFill="true" applyFont="true" applyNumberFormat="false" applyProtection="false" borderId="842" fillId="297" fontId="6" numFmtId="0" xfId="0">
      <alignment horizontal="center" vertical="center"/>
    </xf>
    <xf applyAlignment="true" applyBorder="false" applyFill="true" applyFont="true" applyNumberFormat="true" applyProtection="false" borderId="842" fillId="297" fontId="6" numFmtId="486" xfId="0">
      <alignment horizontal="center" vertical="center"/>
    </xf>
    <xf applyAlignment="true" applyBorder="false" applyFill="true" applyFont="true" applyNumberFormat="true" applyProtection="false" borderId="842" fillId="297" fontId="6" numFmtId="487" xfId="0">
      <alignment horizontal="center" vertical="center" wrapText="true"/>
    </xf>
    <xf applyAlignment="true" applyBorder="false" applyFill="true" applyFont="true" applyNumberFormat="false" applyProtection="false" borderId="0" fillId="297" fontId="6" numFmtId="0" xfId="0">
      <alignment horizontal="center" vertical="center"/>
    </xf>
    <xf applyAlignment="true" applyBorder="false" applyFill="true" applyFont="true" applyNumberFormat="true" applyProtection="false" borderId="847" fillId="297" fontId="6" numFmtId="487" xfId="0">
      <alignment horizontal="center" vertical="center"/>
    </xf>
    <xf applyAlignment="true" applyBorder="false" applyFill="true" applyFont="true" applyNumberFormat="true" applyProtection="false" borderId="842" fillId="297" fontId="6" numFmtId="490" xfId="0">
      <alignment horizontal="center" vertical="center" wrapText="true"/>
    </xf>
    <xf applyAlignment="true" applyBorder="false" applyFill="true" applyFont="true" applyNumberFormat="true" applyProtection="false" borderId="848" fillId="297" fontId="6" numFmtId="486" xfId="0">
      <alignment horizontal="center" vertical="center"/>
    </xf>
    <xf applyAlignment="true" applyBorder="false" applyFill="false" applyFont="true" applyNumberFormat="false" applyProtection="false" borderId="846" fillId="0" fontId="4" numFmtId="0" xfId="0">
      <alignment horizontal="center" vertical="center"/>
    </xf>
    <xf applyAlignment="true" applyBorder="false" applyFill="false" applyFont="true" applyNumberFormat="false" applyProtection="false" borderId="846" fillId="0" fontId="4" numFmtId="0" xfId="0">
      <alignment horizontal="right" vertical="center"/>
    </xf>
    <xf applyAlignment="true" applyBorder="false" applyFill="false" applyFont="true" applyNumberFormat="false" applyProtection="false" borderId="845" fillId="0" fontId="7" numFmtId="0" xfId="0">
      <alignment horizontal="center" vertical="center"/>
    </xf>
    <xf applyAlignment="true" applyBorder="false" applyFill="false" applyFont="true" applyNumberFormat="true" applyProtection="false" borderId="847" fillId="0" fontId="4" numFmtId="487" xfId="0">
      <alignment vertical="center"/>
    </xf>
    <xf applyAlignment="true" applyBorder="false" applyFill="false" applyFont="true" applyNumberFormat="true" applyProtection="false" borderId="842" fillId="0" fontId="4" numFmtId="490" xfId="0">
      <alignment vertical="center"/>
    </xf>
    <xf applyAlignment="true" applyBorder="false" applyFill="false" applyFont="true" applyNumberFormat="true" applyProtection="false" borderId="850" fillId="0" fontId="4" numFmtId="489" xfId="0">
      <alignment vertical="center" wrapText="true"/>
    </xf>
    <xf applyAlignment="true" applyBorder="false" applyFill="false" applyFont="true" applyNumberFormat="true" applyProtection="false" borderId="842" fillId="0" fontId="4" numFmtId="487" xfId="0">
      <alignment horizontal="right" vertical="center"/>
    </xf>
    <xf applyAlignment="true" applyBorder="false" applyFill="false" applyFont="true" applyNumberFormat="true" applyProtection="false" borderId="842" fillId="0" fontId="4" numFmtId="491" xfId="0">
      <alignment vertical="center"/>
    </xf>
    <xf applyAlignment="true" applyBorder="false" applyFill="true" applyFont="true" applyNumberFormat="true" applyProtection="false" borderId="850" fillId="303" fontId="4" numFmtId="489" xfId="0">
      <alignment vertical="center" wrapText="true"/>
    </xf>
    <xf applyAlignment="true" applyBorder="false" applyFill="false" applyFont="true" applyNumberFormat="false" applyProtection="false" borderId="848" fillId="0" fontId="4" numFmtId="0" xfId="0">
      <alignment horizontal="center" vertical="center"/>
    </xf>
    <xf applyAlignment="true" applyBorder="false" applyFill="false" applyFont="true" applyNumberFormat="false" applyProtection="false" borderId="842" fillId="0" fontId="4" numFmtId="0" xfId="0">
      <alignment horizontal="center" vertical="center"/>
    </xf>
    <xf applyAlignment="true" applyBorder="false" applyFill="false" applyFont="true" applyNumberFormat="false" applyProtection="false" borderId="851" fillId="0" fontId="4" numFmtId="0" xfId="0">
      <alignment horizontal="center" vertical="center"/>
    </xf>
    <xf applyAlignment="true" applyBorder="false" applyFill="true" applyFont="true" applyNumberFormat="true" applyProtection="false" borderId="847" fillId="301" fontId="4" numFmtId="487" xfId="0">
      <alignment vertical="center"/>
    </xf>
    <xf applyAlignment="true" applyBorder="false" applyFill="false" applyFont="true" applyNumberFormat="true" applyProtection="false" borderId="842" fillId="0" fontId="4" numFmtId="486" xfId="0">
      <alignment vertical="center"/>
    </xf>
    <xf applyAlignment="true" applyBorder="false" applyFill="false" applyFont="true" applyNumberFormat="true" applyProtection="false" borderId="850" fillId="0" fontId="4" numFmtId="489" xfId="0">
      <alignment vertical="center" wrapText="true"/>
    </xf>
    <xf applyAlignment="true" applyBorder="false" applyFill="false" applyFont="true" applyNumberFormat="true" applyProtection="false" borderId="842" fillId="0" fontId="4" numFmtId="487" xfId="0">
      <alignment vertical="center"/>
    </xf>
    <xf applyAlignment="true" applyBorder="false" applyFill="false" applyFont="true" applyNumberFormat="false" applyProtection="false" borderId="848" fillId="0" fontId="4" numFmtId="0" xfId="0">
      <alignment vertical="center"/>
    </xf>
    <xf applyAlignment="true" applyBorder="false" applyFill="false" applyFont="true" applyNumberFormat="false" applyProtection="false" borderId="852" fillId="0" fontId="4" numFmtId="0" xfId="0">
      <alignment horizontal="right" vertical="center"/>
    </xf>
    <xf applyAlignment="true" applyBorder="false" applyFill="false" applyFont="true" applyNumberFormat="true" applyProtection="false" borderId="849" fillId="0" fontId="4" numFmtId="487" xfId="0">
      <alignment vertical="center"/>
    </xf>
    <xf applyAlignment="true" applyBorder="false" applyFill="false" applyFont="true" applyNumberFormat="false" applyProtection="false" borderId="851" fillId="0" fontId="4" numFmtId="0" xfId="0">
      <alignment vertical="center"/>
    </xf>
    <xf applyAlignment="true" applyBorder="false" applyFill="false" applyFont="true" applyNumberFormat="false" applyProtection="false" borderId="846" fillId="0" fontId="4" numFmtId="0" xfId="0">
      <alignment vertical="center"/>
    </xf>
    <xf applyAlignment="true" applyBorder="false" applyFill="false" applyFont="true" applyNumberFormat="true" applyProtection="false" borderId="851" fillId="0" fontId="4" numFmtId="487" xfId="0">
      <alignment horizontal="right" vertical="center"/>
    </xf>
    <xf applyAlignment="true" applyBorder="false" applyFill="true" applyFont="true" applyNumberFormat="true" applyProtection="false" borderId="849" fillId="300" fontId="4" numFmtId="487" xfId="0">
      <alignment vertical="center"/>
    </xf>
    <xf applyAlignment="true" applyBorder="false" applyFill="true" applyFont="true" applyNumberFormat="true" applyProtection="false" borderId="847" fillId="298" fontId="4" numFmtId="490" xfId="0">
      <alignment vertical="center"/>
    </xf>
    <xf applyAlignment="true" applyBorder="false" applyFill="false" applyFont="true" applyNumberFormat="true" applyProtection="false" borderId="846" fillId="0" fontId="4" numFmtId="492" xfId="0">
      <alignment vertical="center"/>
    </xf>
    <xf applyAlignment="true" applyBorder="false" applyFill="true" applyFont="true" applyNumberFormat="true" applyProtection="false" borderId="849" fillId="298" fontId="4" numFmtId="490" xfId="0">
      <alignment vertical="center"/>
    </xf>
    <xf applyAlignment="true" applyBorder="false" applyFill="true" applyFont="true" applyNumberFormat="true" applyProtection="false" borderId="849" fillId="301" fontId="4" numFmtId="487" xfId="0">
      <alignment vertical="center"/>
    </xf>
    <xf applyAlignment="true" applyBorder="false" applyFill="false" applyFont="true" applyNumberFormat="false" applyProtection="false" borderId="853" fillId="0" fontId="4" numFmtId="0" xfId="0">
      <alignment vertical="center"/>
    </xf>
    <xf applyAlignment="true" applyBorder="false" applyFill="false" applyFont="true" applyNumberFormat="false" applyProtection="false" borderId="848" fillId="0" fontId="4" numFmtId="0" xfId="0">
      <alignment horizontal="right" vertical="center"/>
    </xf>
    <xf applyAlignment="true" applyBorder="false" applyFill="false" applyFont="true" applyNumberFormat="true" applyProtection="false" borderId="848" fillId="0" fontId="4" numFmtId="487" xfId="0">
      <alignment horizontal="right" vertical="center"/>
    </xf>
    <xf applyAlignment="true" applyBorder="false" applyFill="false" applyFont="true" applyNumberFormat="true" applyProtection="false" borderId="853" fillId="0" fontId="4" numFmtId="492" xfId="0">
      <alignment vertical="center"/>
    </xf>
    <xf applyAlignment="true" applyBorder="false" applyFill="true" applyFont="true" applyNumberFormat="true" applyProtection="false" borderId="854" fillId="298" fontId="4" numFmtId="490" xfId="0">
      <alignment vertical="center"/>
    </xf>
    <xf applyAlignment="true" applyBorder="false" applyFill="false" applyFont="true" applyNumberFormat="true" applyProtection="false" borderId="849" fillId="0" fontId="4" numFmtId="487" xfId="0">
      <alignment vertical="center"/>
    </xf>
    <xf applyAlignment="true" applyBorder="false" applyFill="false" applyFont="true" applyNumberFormat="true" applyProtection="false" borderId="847" fillId="0" fontId="4" numFmtId="489" xfId="0">
      <alignment vertical="center"/>
    </xf>
    <xf applyAlignment="true" applyBorder="false" applyFill="false" applyFont="true" applyNumberFormat="true" applyProtection="false" borderId="846" fillId="0" fontId="4" numFmtId="492" xfId="0">
      <alignment vertical="center"/>
    </xf>
    <xf applyAlignment="true" applyBorder="false" applyFill="false" applyFont="true" applyNumberFormat="true" applyProtection="false" borderId="0" fillId="0" fontId="4" numFmtId="489" xfId="0">
      <alignment horizontal="center" vertical="bottom"/>
    </xf>
    <xf applyAlignment="true" applyBorder="false" applyFill="false" applyFont="true" applyNumberFormat="true" applyProtection="false" borderId="0" fillId="0" fontId="4" numFmtId="487" xfId="0">
      <alignment vertical="center"/>
    </xf>
    <xf applyAlignment="true" applyBorder="false" applyFill="false" applyFont="true" applyNumberFormat="true" applyProtection="false" borderId="0" fillId="0" fontId="4" numFmtId="487" xfId="0">
      <alignment vertical="center"/>
    </xf>
    <xf applyAlignment="true" applyBorder="false" applyFill="false" applyFont="true" applyNumberFormat="true" applyProtection="false" borderId="855" fillId="0" fontId="4" numFmtId="489" xfId="0">
      <alignment vertical="center"/>
    </xf>
    <xf applyAlignment="true" applyBorder="false" applyFill="true" applyFont="true" applyNumberFormat="false" applyProtection="false" borderId="856" fillId="302" fontId="5" numFmtId="0" xfId="0">
      <alignment horizontal="center" vertical="center"/>
    </xf>
    <xf applyAlignment="true" applyBorder="false" applyFill="true" applyFont="true" applyNumberFormat="false" applyProtection="false" borderId="851" fillId="302" fontId="4" numFmtId="0" xfId="0">
      <alignment vertical="center"/>
    </xf>
    <xf applyAlignment="true" applyBorder="false" applyFill="true" applyFont="true" applyNumberFormat="false" applyProtection="false" borderId="851" fillId="302" fontId="5" numFmtId="0" xfId="0">
      <alignment vertical="center"/>
    </xf>
    <xf applyAlignment="true" applyBorder="false" applyFill="false" applyFont="true" applyNumberFormat="true" applyProtection="false" borderId="0" fillId="0" fontId="4" numFmtId="492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847" fillId="302" fontId="4" numFmtId="0" xfId="0">
      <alignment horizontal="center" vertical="center"/>
    </xf>
    <xf applyAlignment="true" applyBorder="false" applyFill="true" applyFont="true" applyNumberFormat="true" applyProtection="false" borderId="842" fillId="302" fontId="4" numFmtId="494" xfId="0">
      <alignment vertical="center"/>
    </xf>
    <xf applyAlignment="true" applyBorder="false" applyFill="true" applyFont="true" applyNumberFormat="true" applyProtection="false" borderId="842" fillId="302" fontId="4" numFmtId="490" xfId="0">
      <alignment vertical="center"/>
    </xf>
    <xf applyAlignment="true" applyBorder="false" applyFill="true" applyFont="true" applyNumberFormat="false" applyProtection="false" borderId="849" fillId="302" fontId="4" numFmtId="0" xfId="0">
      <alignment horizontal="center" vertical="center"/>
    </xf>
    <xf applyAlignment="true" applyBorder="false" applyFill="true" applyFont="true" applyNumberFormat="true" applyProtection="false" borderId="848" fillId="302" fontId="4" numFmtId="494" xfId="0">
      <alignment vertical="center"/>
    </xf>
    <xf applyAlignment="true" applyBorder="false" applyFill="false" applyFont="true" applyNumberFormat="true" applyProtection="false" borderId="0" fillId="0" fontId="4" numFmtId="489" xfId="0">
      <alignment vertical="center"/>
    </xf>
    <xf applyAlignment="true" applyBorder="false" applyFill="false" applyFont="true" applyNumberFormat="false" applyProtection="false" borderId="842" fillId="0" fontId="4" numFmtId="0" xfId="0">
      <alignment horizontal="center" vertical="center"/>
    </xf>
    <xf applyAlignment="true" applyBorder="false" applyFill="true" applyFont="true" applyNumberFormat="true" applyProtection="false" borderId="842" fillId="304" fontId="4" numFmtId="487" xfId="0">
      <alignment vertical="center"/>
    </xf>
    <xf applyAlignment="true" applyBorder="false" applyFill="true" applyFont="true" applyNumberFormat="false" applyProtection="false" borderId="842" fillId="304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857" fillId="305" fontId="2" numFmtId="0" xfId="0">
      <alignment horizontal="center" vertical="center"/>
    </xf>
    <xf applyAlignment="true" applyBorder="false" applyFill="true" applyFont="true" applyNumberFormat="false" applyProtection="false" borderId="857" fillId="305" fontId="2" numFmtId="0" xfId="0">
      <alignment horizontal="center" vertical="center" wrapText="true"/>
    </xf>
    <xf applyAlignment="true" applyBorder="false" applyFill="true" applyFont="true" applyNumberFormat="true" applyProtection="false" borderId="857" fillId="305" fontId="2" numFmtId="495" xfId="0">
      <alignment horizontal="center" vertical="center"/>
    </xf>
    <xf applyAlignment="true" applyBorder="false" applyFill="true" applyFont="true" applyNumberFormat="true" applyProtection="false" borderId="857" fillId="305" fontId="2" numFmtId="496" xfId="0">
      <alignment horizontal="center" vertical="center" wrapText="true"/>
    </xf>
    <xf applyAlignment="true" applyBorder="false" applyFill="true" applyFont="true" applyNumberFormat="false" applyProtection="false" borderId="857" fillId="305" fontId="6" numFmtId="0" xfId="0">
      <alignment horizontal="center" vertical="center"/>
    </xf>
    <xf applyAlignment="true" applyBorder="false" applyFill="true" applyFont="true" applyNumberFormat="false" applyProtection="false" borderId="858" fillId="305" fontId="13" numFmtId="0" xfId="0">
      <alignment horizontal="center" vertical="center"/>
    </xf>
    <xf applyAlignment="true" applyBorder="false" applyFill="true" applyFont="true" applyNumberFormat="false" applyProtection="false" borderId="859" fillId="305" fontId="6" numFmtId="0" xfId="0">
      <alignment horizontal="center" vertical="center"/>
    </xf>
    <xf applyAlignment="true" applyBorder="false" applyFill="true" applyFont="true" applyNumberFormat="true" applyProtection="false" borderId="857" fillId="305" fontId="2" numFmtId="496" xfId="0">
      <alignment horizontal="center" vertical="center"/>
    </xf>
    <xf applyAlignment="true" applyBorder="false" applyFill="true" applyFont="true" applyNumberFormat="false" applyProtection="false" borderId="857" fillId="305" fontId="6" numFmtId="0" xfId="0">
      <alignment horizontal="center" vertical="center" wrapText="true"/>
    </xf>
    <xf applyAlignment="true" applyBorder="false" applyFill="false" applyFont="true" applyNumberFormat="false" applyProtection="false" borderId="857" fillId="0" fontId="4" numFmtId="0" xfId="0">
      <alignment horizontal="center" vertical="center"/>
    </xf>
    <xf applyAlignment="true" applyBorder="false" applyFill="false" applyFont="true" applyNumberFormat="false" applyProtection="false" borderId="857" fillId="0" fontId="4" numFmtId="0" xfId="0">
      <alignment vertical="center"/>
    </xf>
    <xf applyAlignment="true" applyBorder="false" applyFill="false" applyFont="true" applyNumberFormat="true" applyProtection="false" borderId="857" fillId="0" fontId="4" numFmtId="497" xfId="0">
      <alignment vertical="center"/>
    </xf>
    <xf applyAlignment="true" applyBorder="false" applyFill="false" applyFont="true" applyNumberFormat="true" applyProtection="false" borderId="860" fillId="0" fontId="4" numFmtId="496" xfId="0">
      <alignment vertical="center"/>
    </xf>
    <xf applyAlignment="true" applyBorder="false" applyFill="false" applyFont="true" applyNumberFormat="true" applyProtection="false" borderId="857" fillId="0" fontId="4" numFmtId="498" xfId="0">
      <alignment vertical="center"/>
    </xf>
    <xf applyAlignment="true" applyBorder="false" applyFill="false" applyFont="true" applyNumberFormat="true" applyProtection="false" borderId="861" fillId="0" fontId="4" numFmtId="496" xfId="0">
      <alignment vertical="center"/>
    </xf>
    <xf applyAlignment="true" applyBorder="false" applyFill="true" applyFont="true" applyNumberFormat="true" applyProtection="false" borderId="857" fillId="306" fontId="4" numFmtId="496" xfId="0">
      <alignment horizontal="right" vertical="center"/>
    </xf>
    <xf applyAlignment="true" applyBorder="false" applyFill="true" applyFont="true" applyNumberFormat="true" applyProtection="false" borderId="857" fillId="307" fontId="4" numFmtId="496" xfId="0">
      <alignment vertical="center"/>
    </xf>
    <xf applyAlignment="true" applyBorder="false" applyFill="false" applyFont="true" applyNumberFormat="true" applyProtection="false" borderId="857" fillId="0" fontId="4" numFmtId="498" xfId="0">
      <alignment vertical="center"/>
    </xf>
    <xf applyAlignment="true" applyBorder="false" applyFill="true" applyFont="true" applyNumberFormat="false" applyProtection="false" borderId="857" fillId="307" fontId="4" numFmtId="0" xfId="0">
      <alignment horizontal="center" vertical="center"/>
    </xf>
    <xf applyAlignment="true" applyBorder="false" applyFill="true" applyFont="true" applyNumberFormat="true" applyProtection="false" borderId="857" fillId="306" fontId="4" numFmtId="499" xfId="0">
      <alignment vertical="center"/>
    </xf>
    <xf applyAlignment="true" applyBorder="false" applyFill="true" applyFont="true" applyNumberFormat="true" applyProtection="false" borderId="860" fillId="306" fontId="4" numFmtId="499" xfId="0">
      <alignment vertical="center"/>
    </xf>
    <xf applyAlignment="true" applyBorder="false" applyFill="true" applyFont="true" applyNumberFormat="true" applyProtection="false" borderId="860" fillId="306" fontId="4" numFmtId="500" xfId="0">
      <alignment vertical="center"/>
    </xf>
    <xf applyAlignment="true" applyBorder="false" applyFill="false" applyFont="true" applyNumberFormat="true" applyProtection="false" borderId="857" fillId="0" fontId="4" numFmtId="501" xfId="0">
      <alignment vertical="center"/>
    </xf>
    <xf applyAlignment="true" applyBorder="false" applyFill="false" applyFont="true" applyNumberFormat="false" applyProtection="false" borderId="857" fillId="0" fontId="4" numFmtId="0" xfId="0">
      <alignment vertical="center"/>
    </xf>
    <xf applyAlignment="true" applyBorder="false" applyFill="false" applyFont="true" applyNumberFormat="false" applyProtection="false" borderId="857" fillId="0" fontId="4" numFmtId="0" xfId="0">
      <alignment horizontal="right" vertical="center"/>
    </xf>
    <xf applyAlignment="true" applyBorder="false" applyFill="true" applyFont="true" applyNumberFormat="true" applyProtection="false" borderId="857" fillId="308" fontId="4" numFmtId="496" xfId="0">
      <alignment vertical="center"/>
    </xf>
    <xf applyAlignment="true" applyBorder="false" applyFill="true" applyFont="true" applyNumberFormat="false" applyProtection="false" borderId="857" fillId="308" fontId="4" numFmtId="0" xfId="0">
      <alignment horizontal="center" vertical="center"/>
    </xf>
    <xf applyAlignment="true" applyBorder="false" applyFill="false" applyFont="true" applyNumberFormat="true" applyProtection="false" borderId="857" fillId="0" fontId="4" numFmtId="501" xfId="0">
      <alignment vertical="center"/>
    </xf>
    <xf applyAlignment="true" applyBorder="false" applyFill="false" applyFont="true" applyNumberFormat="false" applyProtection="false" borderId="857" fillId="0" fontId="4" numFmtId="0" xfId="0">
      <alignment vertical="center"/>
    </xf>
    <xf applyAlignment="true" applyBorder="false" applyFill="true" applyFont="true" applyNumberFormat="true" applyProtection="false" borderId="857" fillId="309" fontId="4" numFmtId="497" xfId="0">
      <alignment vertical="center"/>
    </xf>
    <xf applyAlignment="true" applyBorder="false" applyFill="true" applyFont="true" applyNumberFormat="true" applyProtection="false" borderId="860" fillId="309" fontId="4" numFmtId="496" xfId="0">
      <alignment vertical="center"/>
    </xf>
    <xf applyAlignment="true" applyBorder="false" applyFill="true" applyFont="true" applyNumberFormat="true" applyProtection="false" borderId="857" fillId="309" fontId="4" numFmtId="496" xfId="0">
      <alignment vertical="center"/>
    </xf>
    <xf applyAlignment="true" applyBorder="false" applyFill="true" applyFont="true" applyNumberFormat="false" applyProtection="false" borderId="857" fillId="309" fontId="4" numFmtId="0" xfId="0">
      <alignment horizontal="center" vertical="center"/>
    </xf>
    <xf applyAlignment="true" applyBorder="false" applyFill="false" applyFont="true" applyNumberFormat="true" applyProtection="false" borderId="862" fillId="0" fontId="4" numFmtId="501" xfId="0">
      <alignment vertical="center"/>
    </xf>
    <xf applyAlignment="true" applyBorder="false" applyFill="false" applyFont="true" applyNumberFormat="false" applyProtection="false" borderId="861" fillId="0" fontId="4" numFmtId="0" xfId="0">
      <alignment vertical="center"/>
    </xf>
    <xf applyAlignment="true" applyBorder="false" applyFill="false" applyFont="true" applyNumberFormat="true" applyProtection="false" borderId="857" fillId="0" fontId="4" numFmtId="496" xfId="0">
      <alignment vertical="center"/>
    </xf>
    <xf applyAlignment="true" applyBorder="false" applyFill="false" applyFont="true" applyNumberFormat="false" applyProtection="false" borderId="857" fillId="0" fontId="4" numFmtId="0" xfId="0">
      <alignment horizontal="center" vertical="center"/>
    </xf>
    <xf applyAlignment="true" applyBorder="false" applyFill="false" applyFont="true" applyNumberFormat="true" applyProtection="false" borderId="861" fillId="0" fontId="4" numFmtId="501" xfId="0">
      <alignment vertical="center"/>
    </xf>
    <xf applyAlignment="true" applyBorder="false" applyFill="false" applyFont="true" applyNumberFormat="true" applyProtection="false" borderId="862" fillId="0" fontId="4" numFmtId="501" xfId="0">
      <alignment vertical="center"/>
    </xf>
    <xf applyAlignment="true" applyBorder="false" applyFill="false" applyFont="true" applyNumberFormat="false" applyProtection="false" borderId="862" fillId="0" fontId="4" numFmtId="0" xfId="0">
      <alignment vertical="center"/>
    </xf>
    <xf applyAlignment="true" applyBorder="false" applyFill="false" applyFont="true" applyNumberFormat="true" applyProtection="false" borderId="863" fillId="0" fontId="4" numFmtId="501" xfId="0">
      <alignment vertical="center"/>
    </xf>
    <xf applyAlignment="true" applyBorder="false" applyFill="false" applyFont="true" applyNumberFormat="true" applyProtection="false" borderId="860" fillId="0" fontId="4" numFmtId="496" xfId="0">
      <alignment horizontal="right" vertical="center"/>
    </xf>
    <xf applyAlignment="true" applyBorder="false" applyFill="false" applyFont="true" applyNumberFormat="true" applyProtection="false" borderId="862" fillId="0" fontId="4" numFmtId="501" xfId="0">
      <alignment horizontal="center" vertical="center"/>
    </xf>
    <xf applyAlignment="true" applyBorder="false" applyFill="false" applyFont="true" applyNumberFormat="false" applyProtection="false" borderId="862" fillId="0" fontId="4" numFmtId="0" xfId="0">
      <alignment horizontal="center" vertical="center"/>
    </xf>
    <xf applyAlignment="true" applyBorder="false" applyFill="false" applyFont="true" applyNumberFormat="true" applyProtection="false" borderId="863" fillId="0" fontId="4" numFmtId="501" xfId="0">
      <alignment horizontal="center" vertical="center"/>
    </xf>
    <xf applyAlignment="true" applyBorder="false" applyFill="false" applyFont="true" applyNumberFormat="true" applyProtection="false" borderId="857" fillId="0" fontId="4" numFmtId="501" xfId="0">
      <alignment horizontal="right" vertical="center"/>
    </xf>
    <xf applyAlignment="true" applyBorder="false" applyFill="false" applyFont="true" applyNumberFormat="false" applyProtection="false" borderId="857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857" fillId="0" fontId="4" numFmtId="501" xfId="0">
      <alignment horizontal="left" vertical="center"/>
    </xf>
    <xf applyAlignment="true" applyBorder="false" applyFill="false" applyFont="true" applyNumberFormat="true" applyProtection="false" borderId="857" fillId="0" fontId="4" numFmtId="49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496" xfId="0">
      <alignment horizontal="right" vertical="center"/>
    </xf>
    <xf applyAlignment="true" applyBorder="false" applyFill="true" applyFont="true" applyNumberFormat="false" applyProtection="false" borderId="857" fillId="310" fontId="5" numFmtId="0" xfId="0">
      <alignment horizontal="center" vertical="center"/>
    </xf>
    <xf applyAlignment="true" applyBorder="false" applyFill="true" applyFont="true" applyNumberFormat="true" applyProtection="false" borderId="857" fillId="310" fontId="5" numFmtId="499" xfId="0">
      <alignment horizontal="right" vertical="center"/>
    </xf>
    <xf applyAlignment="true" applyBorder="false" applyFill="true" applyFont="true" applyNumberFormat="true" applyProtection="false" borderId="0" fillId="306" fontId="4" numFmtId="502" xfId="0">
      <alignment vertical="center"/>
    </xf>
    <xf applyAlignment="true" applyBorder="false" applyFill="false" applyFont="true" applyNumberFormat="true" applyProtection="false" borderId="0" fillId="0" fontId="4" numFmtId="501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857" fillId="310" fontId="4" numFmtId="0" xfId="0">
      <alignment horizontal="center" vertical="center"/>
    </xf>
    <xf applyAlignment="true" applyBorder="false" applyFill="true" applyFont="true" applyNumberFormat="true" applyProtection="false" borderId="857" fillId="310" fontId="4" numFmtId="503" xfId="0">
      <alignment horizontal="right" vertical="center"/>
    </xf>
    <xf applyAlignment="true" applyBorder="false" applyFill="true" applyFont="true" applyNumberFormat="true" applyProtection="false" borderId="857" fillId="310" fontId="4" numFmtId="499" xfId="0">
      <alignment horizontal="right" vertical="center"/>
    </xf>
    <xf applyAlignment="true" applyBorder="false" applyFill="true" applyFont="true" applyNumberFormat="true" applyProtection="false" borderId="0" fillId="306" fontId="4" numFmtId="499" xfId="0">
      <alignment vertical="center"/>
    </xf>
    <xf applyAlignment="true" applyBorder="false" applyFill="true" applyFont="true" applyNumberFormat="true" applyProtection="false" borderId="857" fillId="310" fontId="4" numFmtId="502" xfId="0">
      <alignment horizontal="right" vertical="center"/>
    </xf>
    <xf applyAlignment="true" applyBorder="false" applyFill="false" applyFont="true" applyNumberFormat="true" applyProtection="false" borderId="0" fillId="0" fontId="4" numFmtId="499" xfId="0">
      <alignment horizontal="right" vertical="center"/>
    </xf>
    <xf applyAlignment="true" applyBorder="false" applyFill="true" applyFont="true" applyNumberFormat="false" applyProtection="false" borderId="857" fillId="305" fontId="6" numFmtId="0" xfId="0">
      <alignment horizontal="center" vertical="center"/>
    </xf>
    <xf applyAlignment="true" applyBorder="false" applyFill="true" applyFont="true" applyNumberFormat="true" applyProtection="false" borderId="857" fillId="305" fontId="6" numFmtId="495" xfId="0">
      <alignment horizontal="center" vertical="center"/>
    </xf>
    <xf applyAlignment="true" applyBorder="false" applyFill="true" applyFont="true" applyNumberFormat="true" applyProtection="false" borderId="857" fillId="305" fontId="6" numFmtId="496" xfId="0">
      <alignment horizontal="center" vertical="center" wrapText="true"/>
    </xf>
    <xf applyAlignment="true" applyBorder="false" applyFill="true" applyFont="true" applyNumberFormat="false" applyProtection="false" borderId="0" fillId="305" fontId="6" numFmtId="0" xfId="0">
      <alignment horizontal="center" vertical="center"/>
    </xf>
    <xf applyAlignment="true" applyBorder="false" applyFill="true" applyFont="true" applyNumberFormat="true" applyProtection="false" borderId="861" fillId="305" fontId="6" numFmtId="496" xfId="0">
      <alignment horizontal="center" vertical="center"/>
    </xf>
    <xf applyAlignment="true" applyBorder="false" applyFill="true" applyFont="true" applyNumberFormat="true" applyProtection="false" borderId="857" fillId="305" fontId="6" numFmtId="499" xfId="0">
      <alignment horizontal="center" vertical="center" wrapText="true"/>
    </xf>
    <xf applyAlignment="true" applyBorder="false" applyFill="true" applyFont="true" applyNumberFormat="true" applyProtection="false" borderId="862" fillId="305" fontId="6" numFmtId="495" xfId="0">
      <alignment horizontal="center" vertical="center"/>
    </xf>
    <xf applyAlignment="true" applyBorder="false" applyFill="false" applyFont="true" applyNumberFormat="false" applyProtection="false" borderId="860" fillId="0" fontId="4" numFmtId="0" xfId="0">
      <alignment horizontal="center" vertical="center"/>
    </xf>
    <xf applyAlignment="true" applyBorder="false" applyFill="false" applyFont="true" applyNumberFormat="false" applyProtection="false" borderId="860" fillId="0" fontId="4" numFmtId="0" xfId="0">
      <alignment horizontal="right" vertical="center"/>
    </xf>
    <xf applyAlignment="true" applyBorder="false" applyFill="false" applyFont="true" applyNumberFormat="false" applyProtection="false" borderId="864" fillId="0" fontId="7" numFmtId="0" xfId="0">
      <alignment horizontal="center" vertical="center"/>
    </xf>
    <xf applyAlignment="true" applyBorder="false" applyFill="false" applyFont="true" applyNumberFormat="true" applyProtection="false" borderId="861" fillId="0" fontId="4" numFmtId="496" xfId="0">
      <alignment vertical="center"/>
    </xf>
    <xf applyAlignment="true" applyBorder="false" applyFill="false" applyFont="true" applyNumberFormat="true" applyProtection="false" borderId="857" fillId="0" fontId="4" numFmtId="499" xfId="0">
      <alignment vertical="center"/>
    </xf>
    <xf applyAlignment="true" applyBorder="false" applyFill="false" applyFont="true" applyNumberFormat="true" applyProtection="false" borderId="865" fillId="0" fontId="4" numFmtId="498" xfId="0">
      <alignment vertical="center" wrapText="true"/>
    </xf>
    <xf applyAlignment="true" applyBorder="false" applyFill="false" applyFont="true" applyNumberFormat="true" applyProtection="false" borderId="857" fillId="0" fontId="4" numFmtId="496" xfId="0">
      <alignment horizontal="right" vertical="center"/>
    </xf>
    <xf applyAlignment="true" applyBorder="false" applyFill="false" applyFont="true" applyNumberFormat="true" applyProtection="false" borderId="857" fillId="0" fontId="4" numFmtId="500" xfId="0">
      <alignment vertical="center"/>
    </xf>
    <xf applyAlignment="true" applyBorder="false" applyFill="true" applyFont="true" applyNumberFormat="true" applyProtection="false" borderId="865" fillId="311" fontId="4" numFmtId="498" xfId="0">
      <alignment vertical="center" wrapText="true"/>
    </xf>
    <xf applyAlignment="true" applyBorder="false" applyFill="false" applyFont="true" applyNumberFormat="false" applyProtection="false" borderId="862" fillId="0" fontId="4" numFmtId="0" xfId="0">
      <alignment horizontal="center" vertical="center"/>
    </xf>
    <xf applyAlignment="true" applyBorder="false" applyFill="false" applyFont="true" applyNumberFormat="false" applyProtection="false" borderId="866" fillId="0" fontId="4" numFmtId="0" xfId="0">
      <alignment horizontal="center" vertical="center"/>
    </xf>
    <xf applyAlignment="true" applyBorder="false" applyFill="true" applyFont="true" applyNumberFormat="true" applyProtection="false" borderId="861" fillId="309" fontId="4" numFmtId="496" xfId="0">
      <alignment vertical="center"/>
    </xf>
    <xf applyAlignment="true" applyBorder="false" applyFill="false" applyFont="true" applyNumberFormat="true" applyProtection="false" borderId="857" fillId="0" fontId="4" numFmtId="495" xfId="0">
      <alignment vertical="center"/>
    </xf>
    <xf applyAlignment="true" applyBorder="false" applyFill="false" applyFont="true" applyNumberFormat="true" applyProtection="false" borderId="865" fillId="0" fontId="4" numFmtId="498" xfId="0">
      <alignment vertical="center" wrapText="true"/>
    </xf>
    <xf applyAlignment="true" applyBorder="false" applyFill="false" applyFont="true" applyNumberFormat="true" applyProtection="false" borderId="857" fillId="0" fontId="4" numFmtId="496" xfId="0">
      <alignment vertical="center"/>
    </xf>
    <xf applyAlignment="true" applyBorder="false" applyFill="false" applyFont="true" applyNumberFormat="false" applyProtection="false" borderId="862" fillId="0" fontId="4" numFmtId="0" xfId="0">
      <alignment vertical="center"/>
    </xf>
    <xf applyAlignment="true" applyBorder="false" applyFill="false" applyFont="true" applyNumberFormat="false" applyProtection="false" borderId="867" fillId="0" fontId="4" numFmtId="0" xfId="0">
      <alignment horizontal="right" vertical="center"/>
    </xf>
    <xf applyAlignment="true" applyBorder="false" applyFill="false" applyFont="true" applyNumberFormat="true" applyProtection="false" borderId="863" fillId="0" fontId="4" numFmtId="496" xfId="0">
      <alignment vertical="center"/>
    </xf>
    <xf applyAlignment="true" applyBorder="false" applyFill="false" applyFont="true" applyNumberFormat="false" applyProtection="false" borderId="866" fillId="0" fontId="4" numFmtId="0" xfId="0">
      <alignment vertical="center"/>
    </xf>
    <xf applyAlignment="true" applyBorder="false" applyFill="false" applyFont="true" applyNumberFormat="false" applyProtection="false" borderId="860" fillId="0" fontId="4" numFmtId="0" xfId="0">
      <alignment vertical="center"/>
    </xf>
    <xf applyAlignment="true" applyBorder="false" applyFill="false" applyFont="true" applyNumberFormat="true" applyProtection="false" borderId="866" fillId="0" fontId="4" numFmtId="496" xfId="0">
      <alignment horizontal="right" vertical="center"/>
    </xf>
    <xf applyAlignment="true" applyBorder="false" applyFill="true" applyFont="true" applyNumberFormat="true" applyProtection="false" borderId="863" fillId="308" fontId="4" numFmtId="496" xfId="0">
      <alignment vertical="center"/>
    </xf>
    <xf applyAlignment="true" applyBorder="false" applyFill="true" applyFont="true" applyNumberFormat="true" applyProtection="false" borderId="861" fillId="306" fontId="4" numFmtId="499" xfId="0">
      <alignment vertical="center"/>
    </xf>
    <xf applyAlignment="true" applyBorder="false" applyFill="false" applyFont="true" applyNumberFormat="true" applyProtection="false" borderId="860" fillId="0" fontId="4" numFmtId="501" xfId="0">
      <alignment vertical="center"/>
    </xf>
    <xf applyAlignment="true" applyBorder="false" applyFill="true" applyFont="true" applyNumberFormat="true" applyProtection="false" borderId="863" fillId="306" fontId="4" numFmtId="499" xfId="0">
      <alignment vertical="center"/>
    </xf>
    <xf applyAlignment="true" applyBorder="false" applyFill="true" applyFont="true" applyNumberFormat="true" applyProtection="false" borderId="863" fillId="309" fontId="4" numFmtId="496" xfId="0">
      <alignment vertical="center"/>
    </xf>
    <xf applyAlignment="true" applyBorder="false" applyFill="false" applyFont="true" applyNumberFormat="false" applyProtection="false" borderId="868" fillId="0" fontId="4" numFmtId="0" xfId="0">
      <alignment vertical="center"/>
    </xf>
    <xf applyAlignment="true" applyBorder="false" applyFill="false" applyFont="true" applyNumberFormat="false" applyProtection="false" borderId="862" fillId="0" fontId="4" numFmtId="0" xfId="0">
      <alignment horizontal="right" vertical="center"/>
    </xf>
    <xf applyAlignment="true" applyBorder="false" applyFill="false" applyFont="true" applyNumberFormat="true" applyProtection="false" borderId="862" fillId="0" fontId="4" numFmtId="496" xfId="0">
      <alignment horizontal="right" vertical="center"/>
    </xf>
    <xf applyAlignment="true" applyBorder="false" applyFill="false" applyFont="true" applyNumberFormat="true" applyProtection="false" borderId="868" fillId="0" fontId="4" numFmtId="501" xfId="0">
      <alignment vertical="center"/>
    </xf>
    <xf applyAlignment="true" applyBorder="false" applyFill="true" applyFont="true" applyNumberFormat="true" applyProtection="false" borderId="869" fillId="306" fontId="4" numFmtId="499" xfId="0">
      <alignment vertical="center"/>
    </xf>
    <xf applyAlignment="true" applyBorder="false" applyFill="false" applyFont="true" applyNumberFormat="true" applyProtection="false" borderId="863" fillId="0" fontId="4" numFmtId="496" xfId="0">
      <alignment vertical="center"/>
    </xf>
    <xf applyAlignment="true" applyBorder="false" applyFill="false" applyFont="true" applyNumberFormat="true" applyProtection="false" borderId="861" fillId="0" fontId="4" numFmtId="498" xfId="0">
      <alignment vertical="center"/>
    </xf>
    <xf applyAlignment="true" applyBorder="false" applyFill="false" applyFont="true" applyNumberFormat="true" applyProtection="false" borderId="860" fillId="0" fontId="4" numFmtId="501" xfId="0">
      <alignment vertical="center"/>
    </xf>
    <xf applyAlignment="true" applyBorder="false" applyFill="false" applyFont="true" applyNumberFormat="true" applyProtection="false" borderId="0" fillId="0" fontId="4" numFmtId="498" xfId="0">
      <alignment horizontal="center" vertical="bottom"/>
    </xf>
    <xf applyAlignment="true" applyBorder="false" applyFill="false" applyFont="true" applyNumberFormat="true" applyProtection="false" borderId="0" fillId="0" fontId="4" numFmtId="496" xfId="0">
      <alignment vertical="center"/>
    </xf>
    <xf applyAlignment="true" applyBorder="false" applyFill="false" applyFont="true" applyNumberFormat="true" applyProtection="false" borderId="0" fillId="0" fontId="4" numFmtId="496" xfId="0">
      <alignment vertical="center"/>
    </xf>
    <xf applyAlignment="true" applyBorder="false" applyFill="false" applyFont="true" applyNumberFormat="true" applyProtection="false" borderId="870" fillId="0" fontId="4" numFmtId="498" xfId="0">
      <alignment vertical="center"/>
    </xf>
    <xf applyAlignment="true" applyBorder="false" applyFill="true" applyFont="true" applyNumberFormat="false" applyProtection="false" borderId="871" fillId="310" fontId="5" numFmtId="0" xfId="0">
      <alignment horizontal="center" vertical="center"/>
    </xf>
    <xf applyAlignment="true" applyBorder="false" applyFill="true" applyFont="true" applyNumberFormat="false" applyProtection="false" borderId="866" fillId="310" fontId="4" numFmtId="0" xfId="0">
      <alignment vertical="center"/>
    </xf>
    <xf applyAlignment="true" applyBorder="false" applyFill="true" applyFont="true" applyNumberFormat="false" applyProtection="false" borderId="866" fillId="310" fontId="5" numFmtId="0" xfId="0">
      <alignment vertical="center"/>
    </xf>
    <xf applyAlignment="true" applyBorder="false" applyFill="false" applyFont="true" applyNumberFormat="true" applyProtection="false" borderId="0" fillId="0" fontId="4" numFmtId="50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861" fillId="310" fontId="4" numFmtId="0" xfId="0">
      <alignment horizontal="center" vertical="center"/>
    </xf>
    <xf applyAlignment="true" applyBorder="false" applyFill="true" applyFont="true" applyNumberFormat="true" applyProtection="false" borderId="857" fillId="310" fontId="4" numFmtId="503" xfId="0">
      <alignment vertical="center"/>
    </xf>
    <xf applyAlignment="true" applyBorder="false" applyFill="true" applyFont="true" applyNumberFormat="true" applyProtection="false" borderId="857" fillId="310" fontId="4" numFmtId="499" xfId="0">
      <alignment vertical="center"/>
    </xf>
    <xf applyAlignment="true" applyBorder="false" applyFill="true" applyFont="true" applyNumberFormat="false" applyProtection="false" borderId="863" fillId="310" fontId="4" numFmtId="0" xfId="0">
      <alignment horizontal="center" vertical="center"/>
    </xf>
    <xf applyAlignment="true" applyBorder="false" applyFill="true" applyFont="true" applyNumberFormat="true" applyProtection="false" borderId="862" fillId="310" fontId="4" numFmtId="503" xfId="0">
      <alignment vertical="center"/>
    </xf>
    <xf applyAlignment="true" applyBorder="false" applyFill="false" applyFont="true" applyNumberFormat="true" applyProtection="false" borderId="0" fillId="0" fontId="4" numFmtId="498" xfId="0">
      <alignment vertical="center"/>
    </xf>
    <xf applyAlignment="true" applyBorder="false" applyFill="false" applyFont="true" applyNumberFormat="false" applyProtection="false" borderId="857" fillId="0" fontId="4" numFmtId="0" xfId="0">
      <alignment horizontal="center" vertical="center"/>
    </xf>
    <xf applyAlignment="true" applyBorder="false" applyFill="true" applyFont="true" applyNumberFormat="false" applyProtection="false" borderId="857" fillId="305" fontId="6" numFmtId="0" xfId="0">
      <alignment horizontal="center" vertical="center"/>
    </xf>
    <xf applyAlignment="true" applyBorder="false" applyFill="true" applyFont="true" applyNumberFormat="true" applyProtection="false" borderId="857" fillId="312" fontId="4" numFmtId="496" xfId="0">
      <alignment vertical="center"/>
    </xf>
    <xf applyAlignment="true" applyBorder="false" applyFill="true" applyFont="true" applyNumberFormat="false" applyProtection="false" borderId="857" fillId="312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872" fillId="313" fontId="2" numFmtId="0" xfId="0">
      <alignment horizontal="center" vertical="center"/>
    </xf>
    <xf applyAlignment="true" applyBorder="false" applyFill="true" applyFont="true" applyNumberFormat="false" applyProtection="false" borderId="872" fillId="313" fontId="2" numFmtId="0" xfId="0">
      <alignment horizontal="center" vertical="center" wrapText="true"/>
    </xf>
    <xf applyAlignment="true" applyBorder="false" applyFill="true" applyFont="true" applyNumberFormat="true" applyProtection="false" borderId="872" fillId="313" fontId="2" numFmtId="504" xfId="0">
      <alignment horizontal="center" vertical="center"/>
    </xf>
    <xf applyAlignment="true" applyBorder="false" applyFill="true" applyFont="true" applyNumberFormat="true" applyProtection="false" borderId="872" fillId="313" fontId="2" numFmtId="505" xfId="0">
      <alignment horizontal="center" vertical="center" wrapText="true"/>
    </xf>
    <xf applyAlignment="true" applyBorder="false" applyFill="true" applyFont="true" applyNumberFormat="false" applyProtection="false" borderId="872" fillId="313" fontId="6" numFmtId="0" xfId="0">
      <alignment horizontal="center" vertical="center"/>
    </xf>
    <xf applyAlignment="true" applyBorder="false" applyFill="true" applyFont="true" applyNumberFormat="false" applyProtection="false" borderId="873" fillId="313" fontId="13" numFmtId="0" xfId="0">
      <alignment horizontal="center" vertical="center"/>
    </xf>
    <xf applyAlignment="true" applyBorder="false" applyFill="true" applyFont="true" applyNumberFormat="false" applyProtection="false" borderId="874" fillId="313" fontId="6" numFmtId="0" xfId="0">
      <alignment horizontal="center" vertical="center"/>
    </xf>
    <xf applyAlignment="true" applyBorder="false" applyFill="true" applyFont="true" applyNumberFormat="true" applyProtection="false" borderId="872" fillId="313" fontId="2" numFmtId="505" xfId="0">
      <alignment horizontal="center" vertical="center"/>
    </xf>
    <xf applyAlignment="true" applyBorder="false" applyFill="true" applyFont="true" applyNumberFormat="false" applyProtection="false" borderId="872" fillId="313" fontId="6" numFmtId="0" xfId="0">
      <alignment horizontal="center" vertical="center" wrapText="true"/>
    </xf>
    <xf applyAlignment="true" applyBorder="false" applyFill="false" applyFont="true" applyNumberFormat="false" applyProtection="false" borderId="872" fillId="0" fontId="4" numFmtId="0" xfId="0">
      <alignment horizontal="center" vertical="center"/>
    </xf>
    <xf applyAlignment="true" applyBorder="false" applyFill="false" applyFont="true" applyNumberFormat="false" applyProtection="false" borderId="872" fillId="0" fontId="4" numFmtId="0" xfId="0">
      <alignment vertical="center"/>
    </xf>
    <xf applyAlignment="true" applyBorder="false" applyFill="false" applyFont="true" applyNumberFormat="true" applyProtection="false" borderId="872" fillId="0" fontId="4" numFmtId="506" xfId="0">
      <alignment vertical="center"/>
    </xf>
    <xf applyAlignment="true" applyBorder="false" applyFill="false" applyFont="true" applyNumberFormat="true" applyProtection="false" borderId="875" fillId="0" fontId="4" numFmtId="505" xfId="0">
      <alignment vertical="center"/>
    </xf>
    <xf applyAlignment="true" applyBorder="false" applyFill="false" applyFont="true" applyNumberFormat="true" applyProtection="false" borderId="872" fillId="0" fontId="4" numFmtId="507" xfId="0">
      <alignment vertical="center"/>
    </xf>
    <xf applyAlignment="true" applyBorder="false" applyFill="false" applyFont="true" applyNumberFormat="true" applyProtection="false" borderId="876" fillId="0" fontId="4" numFmtId="505" xfId="0">
      <alignment vertical="center"/>
    </xf>
    <xf applyAlignment="true" applyBorder="false" applyFill="true" applyFont="true" applyNumberFormat="true" applyProtection="false" borderId="872" fillId="314" fontId="4" numFmtId="505" xfId="0">
      <alignment horizontal="right" vertical="center"/>
    </xf>
    <xf applyAlignment="true" applyBorder="false" applyFill="true" applyFont="true" applyNumberFormat="true" applyProtection="false" borderId="872" fillId="315" fontId="4" numFmtId="505" xfId="0">
      <alignment vertical="center"/>
    </xf>
    <xf applyAlignment="true" applyBorder="false" applyFill="false" applyFont="true" applyNumberFormat="true" applyProtection="false" borderId="872" fillId="0" fontId="4" numFmtId="507" xfId="0">
      <alignment vertical="center"/>
    </xf>
    <xf applyAlignment="true" applyBorder="false" applyFill="true" applyFont="true" applyNumberFormat="false" applyProtection="false" borderId="872" fillId="315" fontId="4" numFmtId="0" xfId="0">
      <alignment horizontal="center" vertical="center"/>
    </xf>
    <xf applyAlignment="true" applyBorder="false" applyFill="true" applyFont="true" applyNumberFormat="true" applyProtection="false" borderId="872" fillId="314" fontId="4" numFmtId="508" xfId="0">
      <alignment vertical="center"/>
    </xf>
    <xf applyAlignment="true" applyBorder="false" applyFill="true" applyFont="true" applyNumberFormat="true" applyProtection="false" borderId="875" fillId="314" fontId="4" numFmtId="508" xfId="0">
      <alignment vertical="center"/>
    </xf>
    <xf applyAlignment="true" applyBorder="false" applyFill="true" applyFont="true" applyNumberFormat="true" applyProtection="false" borderId="875" fillId="314" fontId="4" numFmtId="509" xfId="0">
      <alignment vertical="center"/>
    </xf>
    <xf applyAlignment="true" applyBorder="false" applyFill="false" applyFont="true" applyNumberFormat="true" applyProtection="false" borderId="872" fillId="0" fontId="4" numFmtId="510" xfId="0">
      <alignment vertical="center"/>
    </xf>
    <xf applyAlignment="true" applyBorder="false" applyFill="false" applyFont="true" applyNumberFormat="false" applyProtection="false" borderId="872" fillId="0" fontId="4" numFmtId="0" xfId="0">
      <alignment vertical="center"/>
    </xf>
    <xf applyAlignment="true" applyBorder="false" applyFill="false" applyFont="true" applyNumberFormat="false" applyProtection="false" borderId="872" fillId="0" fontId="4" numFmtId="0" xfId="0">
      <alignment horizontal="right" vertical="center"/>
    </xf>
    <xf applyAlignment="true" applyBorder="false" applyFill="true" applyFont="true" applyNumberFormat="true" applyProtection="false" borderId="872" fillId="316" fontId="4" numFmtId="505" xfId="0">
      <alignment vertical="center"/>
    </xf>
    <xf applyAlignment="true" applyBorder="false" applyFill="true" applyFont="true" applyNumberFormat="false" applyProtection="false" borderId="872" fillId="316" fontId="4" numFmtId="0" xfId="0">
      <alignment horizontal="center" vertical="center"/>
    </xf>
    <xf applyAlignment="true" applyBorder="false" applyFill="false" applyFont="true" applyNumberFormat="true" applyProtection="false" borderId="872" fillId="0" fontId="4" numFmtId="510" xfId="0">
      <alignment vertical="center"/>
    </xf>
    <xf applyAlignment="true" applyBorder="false" applyFill="false" applyFont="true" applyNumberFormat="false" applyProtection="false" borderId="872" fillId="0" fontId="4" numFmtId="0" xfId="0">
      <alignment vertical="center"/>
    </xf>
    <xf applyAlignment="true" applyBorder="false" applyFill="true" applyFont="true" applyNumberFormat="true" applyProtection="false" borderId="872" fillId="317" fontId="4" numFmtId="506" xfId="0">
      <alignment vertical="center"/>
    </xf>
    <xf applyAlignment="true" applyBorder="false" applyFill="true" applyFont="true" applyNumberFormat="true" applyProtection="false" borderId="875" fillId="317" fontId="4" numFmtId="505" xfId="0">
      <alignment vertical="center"/>
    </xf>
    <xf applyAlignment="true" applyBorder="false" applyFill="true" applyFont="true" applyNumberFormat="true" applyProtection="false" borderId="872" fillId="317" fontId="4" numFmtId="505" xfId="0">
      <alignment vertical="center"/>
    </xf>
    <xf applyAlignment="true" applyBorder="false" applyFill="true" applyFont="true" applyNumberFormat="false" applyProtection="false" borderId="872" fillId="317" fontId="4" numFmtId="0" xfId="0">
      <alignment horizontal="center" vertical="center"/>
    </xf>
    <xf applyAlignment="true" applyBorder="false" applyFill="false" applyFont="true" applyNumberFormat="true" applyProtection="false" borderId="877" fillId="0" fontId="4" numFmtId="510" xfId="0">
      <alignment vertical="center"/>
    </xf>
    <xf applyAlignment="true" applyBorder="false" applyFill="false" applyFont="true" applyNumberFormat="false" applyProtection="false" borderId="876" fillId="0" fontId="4" numFmtId="0" xfId="0">
      <alignment vertical="center"/>
    </xf>
    <xf applyAlignment="true" applyBorder="false" applyFill="false" applyFont="true" applyNumberFormat="false" applyProtection="false" borderId="872" fillId="0" fontId="4" numFmtId="0" xfId="0">
      <alignment vertical="center"/>
    </xf>
    <xf applyAlignment="true" applyBorder="false" applyFill="false" applyFont="true" applyNumberFormat="true" applyProtection="false" borderId="872" fillId="0" fontId="4" numFmtId="505" xfId="0">
      <alignment vertical="center"/>
    </xf>
    <xf applyAlignment="true" applyBorder="false" applyFill="false" applyFont="true" applyNumberFormat="false" applyProtection="false" borderId="872" fillId="0" fontId="4" numFmtId="0" xfId="0">
      <alignment horizontal="center" vertical="center"/>
    </xf>
    <xf applyAlignment="true" applyBorder="false" applyFill="false" applyFont="true" applyNumberFormat="true" applyProtection="false" borderId="876" fillId="0" fontId="4" numFmtId="510" xfId="0">
      <alignment vertical="center"/>
    </xf>
    <xf applyAlignment="true" applyBorder="false" applyFill="false" applyFont="true" applyNumberFormat="true" applyProtection="false" borderId="877" fillId="0" fontId="4" numFmtId="510" xfId="0">
      <alignment vertical="center"/>
    </xf>
    <xf applyAlignment="true" applyBorder="false" applyFill="false" applyFont="true" applyNumberFormat="false" applyProtection="false" borderId="877" fillId="0" fontId="4" numFmtId="0" xfId="0">
      <alignment vertical="center"/>
    </xf>
    <xf applyAlignment="true" applyBorder="false" applyFill="false" applyFont="true" applyNumberFormat="true" applyProtection="false" borderId="878" fillId="0" fontId="4" numFmtId="510" xfId="0">
      <alignment vertical="center"/>
    </xf>
    <xf applyAlignment="true" applyBorder="false" applyFill="false" applyFont="true" applyNumberFormat="true" applyProtection="false" borderId="875" fillId="0" fontId="4" numFmtId="505" xfId="0">
      <alignment horizontal="right" vertical="center"/>
    </xf>
    <xf applyAlignment="true" applyBorder="false" applyFill="false" applyFont="true" applyNumberFormat="true" applyProtection="false" borderId="877" fillId="0" fontId="4" numFmtId="510" xfId="0">
      <alignment horizontal="center" vertical="center"/>
    </xf>
    <xf applyAlignment="true" applyBorder="false" applyFill="false" applyFont="true" applyNumberFormat="false" applyProtection="false" borderId="877" fillId="0" fontId="4" numFmtId="0" xfId="0">
      <alignment horizontal="center" vertical="center"/>
    </xf>
    <xf applyAlignment="true" applyBorder="false" applyFill="false" applyFont="true" applyNumberFormat="true" applyProtection="false" borderId="878" fillId="0" fontId="4" numFmtId="510" xfId="0">
      <alignment horizontal="center" vertical="center"/>
    </xf>
    <xf applyAlignment="true" applyBorder="false" applyFill="false" applyFont="true" applyNumberFormat="true" applyProtection="false" borderId="872" fillId="0" fontId="4" numFmtId="510" xfId="0">
      <alignment horizontal="right" vertical="center"/>
    </xf>
    <xf applyAlignment="true" applyBorder="false" applyFill="false" applyFont="true" applyNumberFormat="false" applyProtection="false" borderId="87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872" fillId="0" fontId="4" numFmtId="510" xfId="0">
      <alignment horizontal="left" vertical="center"/>
    </xf>
    <xf applyAlignment="true" applyBorder="false" applyFill="false" applyFont="true" applyNumberFormat="true" applyProtection="false" borderId="872" fillId="0" fontId="4" numFmtId="50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505" xfId="0">
      <alignment horizontal="right" vertical="center"/>
    </xf>
    <xf applyAlignment="true" applyBorder="false" applyFill="true" applyFont="true" applyNumberFormat="false" applyProtection="false" borderId="872" fillId="318" fontId="5" numFmtId="0" xfId="0">
      <alignment horizontal="center" vertical="center"/>
    </xf>
    <xf applyAlignment="true" applyBorder="false" applyFill="true" applyFont="true" applyNumberFormat="true" applyProtection="false" borderId="872" fillId="318" fontId="5" numFmtId="508" xfId="0">
      <alignment horizontal="right" vertical="center"/>
    </xf>
    <xf applyAlignment="true" applyBorder="false" applyFill="true" applyFont="true" applyNumberFormat="true" applyProtection="false" borderId="0" fillId="314" fontId="4" numFmtId="511" xfId="0">
      <alignment vertical="center"/>
    </xf>
    <xf applyAlignment="true" applyBorder="false" applyFill="false" applyFont="true" applyNumberFormat="true" applyProtection="false" borderId="0" fillId="0" fontId="4" numFmtId="51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872" fillId="318" fontId="4" numFmtId="0" xfId="0">
      <alignment horizontal="center" vertical="center"/>
    </xf>
    <xf applyAlignment="true" applyBorder="false" applyFill="true" applyFont="true" applyNumberFormat="true" applyProtection="false" borderId="872" fillId="318" fontId="4" numFmtId="512" xfId="0">
      <alignment horizontal="right" vertical="center"/>
    </xf>
    <xf applyAlignment="true" applyBorder="false" applyFill="true" applyFont="true" applyNumberFormat="true" applyProtection="false" borderId="872" fillId="318" fontId="4" numFmtId="508" xfId="0">
      <alignment horizontal="right" vertical="center"/>
    </xf>
    <xf applyAlignment="true" applyBorder="false" applyFill="true" applyFont="true" applyNumberFormat="true" applyProtection="false" borderId="0" fillId="314" fontId="4" numFmtId="508" xfId="0">
      <alignment vertical="center"/>
    </xf>
    <xf applyAlignment="true" applyBorder="false" applyFill="true" applyFont="true" applyNumberFormat="true" applyProtection="false" borderId="872" fillId="318" fontId="4" numFmtId="511" xfId="0">
      <alignment horizontal="right" vertical="center"/>
    </xf>
    <xf applyAlignment="true" applyBorder="false" applyFill="false" applyFont="true" applyNumberFormat="true" applyProtection="false" borderId="0" fillId="0" fontId="4" numFmtId="508" xfId="0">
      <alignment horizontal="right" vertical="center"/>
    </xf>
    <xf applyAlignment="true" applyBorder="false" applyFill="true" applyFont="true" applyNumberFormat="true" applyProtection="false" borderId="872" fillId="313" fontId="6" numFmtId="504" xfId="0">
      <alignment horizontal="center" vertical="center"/>
    </xf>
    <xf applyAlignment="true" applyBorder="false" applyFill="true" applyFont="true" applyNumberFormat="true" applyProtection="false" borderId="872" fillId="313" fontId="6" numFmtId="505" xfId="0">
      <alignment horizontal="center" vertical="center" wrapText="true"/>
    </xf>
    <xf applyAlignment="true" applyBorder="false" applyFill="true" applyFont="true" applyNumberFormat="false" applyProtection="false" borderId="0" fillId="313" fontId="6" numFmtId="0" xfId="0">
      <alignment horizontal="center" vertical="center"/>
    </xf>
    <xf applyAlignment="true" applyBorder="false" applyFill="true" applyFont="true" applyNumberFormat="true" applyProtection="false" borderId="876" fillId="313" fontId="6" numFmtId="505" xfId="0">
      <alignment horizontal="center" vertical="center"/>
    </xf>
    <xf applyAlignment="true" applyBorder="false" applyFill="true" applyFont="true" applyNumberFormat="true" applyProtection="false" borderId="872" fillId="313" fontId="6" numFmtId="508" xfId="0">
      <alignment horizontal="center" vertical="center" wrapText="true"/>
    </xf>
    <xf applyAlignment="true" applyBorder="false" applyFill="true" applyFont="true" applyNumberFormat="true" applyProtection="false" borderId="877" fillId="313" fontId="6" numFmtId="504" xfId="0">
      <alignment horizontal="center" vertical="center"/>
    </xf>
    <xf applyAlignment="true" applyBorder="false" applyFill="false" applyFont="true" applyNumberFormat="false" applyProtection="false" borderId="875" fillId="0" fontId="4" numFmtId="0" xfId="0">
      <alignment horizontal="center" vertical="center"/>
    </xf>
    <xf applyAlignment="true" applyBorder="false" applyFill="false" applyFont="true" applyNumberFormat="false" applyProtection="false" borderId="875" fillId="0" fontId="4" numFmtId="0" xfId="0">
      <alignment horizontal="right" vertical="center"/>
    </xf>
    <xf applyAlignment="true" applyBorder="false" applyFill="false" applyFont="true" applyNumberFormat="false" applyProtection="false" borderId="879" fillId="0" fontId="7" numFmtId="0" xfId="0">
      <alignment horizontal="center" vertical="center"/>
    </xf>
    <xf applyAlignment="true" applyBorder="false" applyFill="false" applyFont="true" applyNumberFormat="true" applyProtection="false" borderId="876" fillId="0" fontId="4" numFmtId="505" xfId="0">
      <alignment vertical="center"/>
    </xf>
    <xf applyAlignment="true" applyBorder="false" applyFill="false" applyFont="true" applyNumberFormat="true" applyProtection="false" borderId="872" fillId="0" fontId="4" numFmtId="508" xfId="0">
      <alignment vertical="center"/>
    </xf>
    <xf applyAlignment="true" applyBorder="false" applyFill="false" applyFont="true" applyNumberFormat="true" applyProtection="false" borderId="880" fillId="0" fontId="4" numFmtId="507" xfId="0">
      <alignment vertical="center" wrapText="true"/>
    </xf>
    <xf applyAlignment="true" applyBorder="false" applyFill="false" applyFont="true" applyNumberFormat="true" applyProtection="false" borderId="872" fillId="0" fontId="4" numFmtId="505" xfId="0">
      <alignment horizontal="right" vertical="center"/>
    </xf>
    <xf applyAlignment="true" applyBorder="false" applyFill="false" applyFont="true" applyNumberFormat="true" applyProtection="false" borderId="872" fillId="0" fontId="4" numFmtId="509" xfId="0">
      <alignment vertical="center"/>
    </xf>
    <xf applyAlignment="true" applyBorder="false" applyFill="true" applyFont="true" applyNumberFormat="true" applyProtection="false" borderId="880" fillId="319" fontId="4" numFmtId="507" xfId="0">
      <alignment vertical="center" wrapText="true"/>
    </xf>
    <xf applyAlignment="true" applyBorder="false" applyFill="false" applyFont="true" applyNumberFormat="false" applyProtection="false" borderId="877" fillId="0" fontId="4" numFmtId="0" xfId="0">
      <alignment horizontal="center" vertical="center"/>
    </xf>
    <xf applyAlignment="true" applyBorder="false" applyFill="false" applyFont="true" applyNumberFormat="false" applyProtection="false" borderId="881" fillId="0" fontId="4" numFmtId="0" xfId="0">
      <alignment horizontal="center" vertical="center"/>
    </xf>
    <xf applyAlignment="true" applyBorder="false" applyFill="true" applyFont="true" applyNumberFormat="true" applyProtection="false" borderId="876" fillId="317" fontId="4" numFmtId="505" xfId="0">
      <alignment vertical="center"/>
    </xf>
    <xf applyAlignment="true" applyBorder="false" applyFill="false" applyFont="true" applyNumberFormat="true" applyProtection="false" borderId="872" fillId="0" fontId="4" numFmtId="504" xfId="0">
      <alignment vertical="center"/>
    </xf>
    <xf applyAlignment="true" applyBorder="false" applyFill="false" applyFont="true" applyNumberFormat="true" applyProtection="false" borderId="880" fillId="0" fontId="4" numFmtId="507" xfId="0">
      <alignment vertical="center" wrapText="true"/>
    </xf>
    <xf applyAlignment="true" applyBorder="false" applyFill="false" applyFont="true" applyNumberFormat="true" applyProtection="false" borderId="872" fillId="0" fontId="4" numFmtId="505" xfId="0">
      <alignment vertical="center"/>
    </xf>
    <xf applyAlignment="true" applyBorder="false" applyFill="false" applyFont="true" applyNumberFormat="false" applyProtection="false" borderId="877" fillId="0" fontId="4" numFmtId="0" xfId="0">
      <alignment vertical="center"/>
    </xf>
    <xf applyAlignment="true" applyBorder="false" applyFill="false" applyFont="true" applyNumberFormat="false" applyProtection="false" borderId="882" fillId="0" fontId="4" numFmtId="0" xfId="0">
      <alignment horizontal="right" vertical="center"/>
    </xf>
    <xf applyAlignment="true" applyBorder="false" applyFill="false" applyFont="true" applyNumberFormat="true" applyProtection="false" borderId="878" fillId="0" fontId="4" numFmtId="505" xfId="0">
      <alignment vertical="center"/>
    </xf>
    <xf applyAlignment="true" applyBorder="false" applyFill="false" applyFont="true" applyNumberFormat="false" applyProtection="false" borderId="881" fillId="0" fontId="4" numFmtId="0" xfId="0">
      <alignment vertical="center"/>
    </xf>
    <xf applyAlignment="true" applyBorder="false" applyFill="false" applyFont="true" applyNumberFormat="false" applyProtection="false" borderId="875" fillId="0" fontId="4" numFmtId="0" xfId="0">
      <alignment vertical="center"/>
    </xf>
    <xf applyAlignment="true" applyBorder="false" applyFill="false" applyFont="true" applyNumberFormat="true" applyProtection="false" borderId="881" fillId="0" fontId="4" numFmtId="505" xfId="0">
      <alignment horizontal="right" vertical="center"/>
    </xf>
    <xf applyAlignment="true" applyBorder="false" applyFill="true" applyFont="true" applyNumberFormat="true" applyProtection="false" borderId="878" fillId="316" fontId="4" numFmtId="505" xfId="0">
      <alignment vertical="center"/>
    </xf>
    <xf applyAlignment="true" applyBorder="false" applyFill="true" applyFont="true" applyNumberFormat="true" applyProtection="false" borderId="876" fillId="314" fontId="4" numFmtId="508" xfId="0">
      <alignment vertical="center"/>
    </xf>
    <xf applyAlignment="true" applyBorder="false" applyFill="false" applyFont="true" applyNumberFormat="true" applyProtection="false" borderId="875" fillId="0" fontId="4" numFmtId="510" xfId="0">
      <alignment vertical="center"/>
    </xf>
    <xf applyAlignment="true" applyBorder="false" applyFill="true" applyFont="true" applyNumberFormat="true" applyProtection="false" borderId="878" fillId="314" fontId="4" numFmtId="508" xfId="0">
      <alignment vertical="center"/>
    </xf>
    <xf applyAlignment="true" applyBorder="false" applyFill="true" applyFont="true" applyNumberFormat="true" applyProtection="false" borderId="878" fillId="317" fontId="4" numFmtId="505" xfId="0">
      <alignment vertical="center"/>
    </xf>
    <xf applyAlignment="true" applyBorder="false" applyFill="false" applyFont="true" applyNumberFormat="false" applyProtection="false" borderId="883" fillId="0" fontId="4" numFmtId="0" xfId="0">
      <alignment vertical="center"/>
    </xf>
    <xf applyAlignment="true" applyBorder="false" applyFill="false" applyFont="true" applyNumberFormat="false" applyProtection="false" borderId="877" fillId="0" fontId="4" numFmtId="0" xfId="0">
      <alignment horizontal="right" vertical="center"/>
    </xf>
    <xf applyAlignment="true" applyBorder="false" applyFill="false" applyFont="true" applyNumberFormat="true" applyProtection="false" borderId="877" fillId="0" fontId="4" numFmtId="505" xfId="0">
      <alignment horizontal="right" vertical="center"/>
    </xf>
    <xf applyAlignment="true" applyBorder="false" applyFill="false" applyFont="true" applyNumberFormat="true" applyProtection="false" borderId="883" fillId="0" fontId="4" numFmtId="510" xfId="0">
      <alignment vertical="center"/>
    </xf>
    <xf applyAlignment="true" applyBorder="false" applyFill="true" applyFont="true" applyNumberFormat="true" applyProtection="false" borderId="884" fillId="314" fontId="4" numFmtId="508" xfId="0">
      <alignment vertical="center"/>
    </xf>
    <xf applyAlignment="true" applyBorder="false" applyFill="false" applyFont="true" applyNumberFormat="true" applyProtection="false" borderId="878" fillId="0" fontId="4" numFmtId="505" xfId="0">
      <alignment vertical="center"/>
    </xf>
    <xf applyAlignment="true" applyBorder="false" applyFill="false" applyFont="true" applyNumberFormat="true" applyProtection="false" borderId="876" fillId="0" fontId="4" numFmtId="507" xfId="0">
      <alignment vertical="center"/>
    </xf>
    <xf applyAlignment="true" applyBorder="false" applyFill="false" applyFont="true" applyNumberFormat="true" applyProtection="false" borderId="875" fillId="0" fontId="4" numFmtId="510" xfId="0">
      <alignment vertical="center"/>
    </xf>
    <xf applyAlignment="true" applyBorder="false" applyFill="false" applyFont="true" applyNumberFormat="true" applyProtection="false" borderId="0" fillId="0" fontId="4" numFmtId="507" xfId="0">
      <alignment horizontal="center" vertical="bottom"/>
    </xf>
    <xf applyAlignment="true" applyBorder="false" applyFill="false" applyFont="true" applyNumberFormat="true" applyProtection="false" borderId="0" fillId="0" fontId="4" numFmtId="505" xfId="0">
      <alignment vertical="center"/>
    </xf>
    <xf applyAlignment="true" applyBorder="false" applyFill="false" applyFont="true" applyNumberFormat="true" applyProtection="false" borderId="0" fillId="0" fontId="4" numFmtId="505" xfId="0">
      <alignment vertical="center"/>
    </xf>
    <xf applyAlignment="true" applyBorder="false" applyFill="false" applyFont="true" applyNumberFormat="true" applyProtection="false" borderId="885" fillId="0" fontId="4" numFmtId="507" xfId="0">
      <alignment vertical="center"/>
    </xf>
    <xf applyAlignment="true" applyBorder="false" applyFill="true" applyFont="true" applyNumberFormat="false" applyProtection="false" borderId="886" fillId="318" fontId="5" numFmtId="0" xfId="0">
      <alignment horizontal="center" vertical="center"/>
    </xf>
    <xf applyAlignment="true" applyBorder="false" applyFill="true" applyFont="true" applyNumberFormat="false" applyProtection="false" borderId="881" fillId="318" fontId="4" numFmtId="0" xfId="0">
      <alignment vertical="center"/>
    </xf>
    <xf applyAlignment="true" applyBorder="false" applyFill="true" applyFont="true" applyNumberFormat="false" applyProtection="false" borderId="881" fillId="318" fontId="5" numFmtId="0" xfId="0">
      <alignment vertical="center"/>
    </xf>
    <xf applyAlignment="true" applyBorder="false" applyFill="false" applyFont="true" applyNumberFormat="true" applyProtection="false" borderId="0" fillId="0" fontId="4" numFmtId="51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876" fillId="318" fontId="4" numFmtId="0" xfId="0">
      <alignment horizontal="center" vertical="center"/>
    </xf>
    <xf applyAlignment="true" applyBorder="false" applyFill="true" applyFont="true" applyNumberFormat="true" applyProtection="false" borderId="872" fillId="318" fontId="4" numFmtId="512" xfId="0">
      <alignment vertical="center"/>
    </xf>
    <xf applyAlignment="true" applyBorder="false" applyFill="true" applyFont="true" applyNumberFormat="true" applyProtection="false" borderId="872" fillId="318" fontId="4" numFmtId="508" xfId="0">
      <alignment vertical="center"/>
    </xf>
    <xf applyAlignment="true" applyBorder="false" applyFill="true" applyFont="true" applyNumberFormat="false" applyProtection="false" borderId="878" fillId="318" fontId="4" numFmtId="0" xfId="0">
      <alignment horizontal="center" vertical="center"/>
    </xf>
    <xf applyAlignment="true" applyBorder="false" applyFill="true" applyFont="true" applyNumberFormat="true" applyProtection="false" borderId="877" fillId="318" fontId="4" numFmtId="512" xfId="0">
      <alignment vertical="center"/>
    </xf>
    <xf applyAlignment="true" applyBorder="false" applyFill="false" applyFont="true" applyNumberFormat="true" applyProtection="false" borderId="0" fillId="0" fontId="4" numFmtId="507" xfId="0">
      <alignment vertical="center"/>
    </xf>
    <xf applyAlignment="true" applyBorder="false" applyFill="false" applyFont="true" applyNumberFormat="false" applyProtection="false" borderId="872" fillId="0" fontId="4" numFmtId="0" xfId="0">
      <alignment horizontal="center" vertical="center"/>
    </xf>
    <xf applyAlignment="true" applyBorder="false" applyFill="true" applyFont="true" applyNumberFormat="false" applyProtection="false" borderId="872" fillId="313" fontId="6" numFmtId="0" xfId="0">
      <alignment horizontal="center" vertical="center"/>
    </xf>
    <xf applyAlignment="true" applyBorder="false" applyFill="true" applyFont="true" applyNumberFormat="true" applyProtection="false" borderId="872" fillId="320" fontId="4" numFmtId="505" xfId="0">
      <alignment vertical="center"/>
    </xf>
    <xf applyAlignment="true" applyBorder="false" applyFill="true" applyFont="true" applyNumberFormat="false" applyProtection="false" borderId="872" fillId="32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887" fillId="321" fontId="2" numFmtId="0" xfId="0">
      <alignment horizontal="center" vertical="center"/>
    </xf>
    <xf applyAlignment="true" applyBorder="false" applyFill="true" applyFont="true" applyNumberFormat="false" applyProtection="false" borderId="887" fillId="321" fontId="2" numFmtId="0" xfId="0">
      <alignment horizontal="center" vertical="center" wrapText="true"/>
    </xf>
    <xf applyAlignment="true" applyBorder="false" applyFill="true" applyFont="true" applyNumberFormat="true" applyProtection="false" borderId="887" fillId="321" fontId="2" numFmtId="513" xfId="0">
      <alignment horizontal="center" vertical="center"/>
    </xf>
    <xf applyAlignment="true" applyBorder="false" applyFill="true" applyFont="true" applyNumberFormat="true" applyProtection="false" borderId="887" fillId="321" fontId="2" numFmtId="514" xfId="0">
      <alignment horizontal="center" vertical="center" wrapText="true"/>
    </xf>
    <xf applyAlignment="true" applyBorder="false" applyFill="true" applyFont="true" applyNumberFormat="false" applyProtection="false" borderId="887" fillId="321" fontId="6" numFmtId="0" xfId="0">
      <alignment horizontal="center" vertical="center"/>
    </xf>
    <xf applyAlignment="true" applyBorder="false" applyFill="true" applyFont="true" applyNumberFormat="false" applyProtection="false" borderId="888" fillId="321" fontId="13" numFmtId="0" xfId="0">
      <alignment horizontal="center" vertical="center"/>
    </xf>
    <xf applyAlignment="true" applyBorder="false" applyFill="true" applyFont="true" applyNumberFormat="false" applyProtection="false" borderId="889" fillId="321" fontId="6" numFmtId="0" xfId="0">
      <alignment horizontal="center" vertical="center"/>
    </xf>
    <xf applyAlignment="true" applyBorder="false" applyFill="true" applyFont="true" applyNumberFormat="true" applyProtection="false" borderId="887" fillId="321" fontId="2" numFmtId="514" xfId="0">
      <alignment horizontal="center" vertical="center"/>
    </xf>
    <xf applyAlignment="true" applyBorder="false" applyFill="true" applyFont="true" applyNumberFormat="false" applyProtection="false" borderId="887" fillId="321" fontId="6" numFmtId="0" xfId="0">
      <alignment horizontal="center" vertical="center" wrapText="true"/>
    </xf>
    <xf applyAlignment="true" applyBorder="false" applyFill="false" applyFont="true" applyNumberFormat="false" applyProtection="false" borderId="887" fillId="0" fontId="4" numFmtId="0" xfId="0">
      <alignment horizontal="center" vertical="center"/>
    </xf>
    <xf applyAlignment="true" applyBorder="false" applyFill="false" applyFont="true" applyNumberFormat="false" applyProtection="false" borderId="887" fillId="0" fontId="4" numFmtId="0" xfId="0">
      <alignment vertical="center"/>
    </xf>
    <xf applyAlignment="true" applyBorder="false" applyFill="false" applyFont="true" applyNumberFormat="true" applyProtection="false" borderId="887" fillId="0" fontId="4" numFmtId="515" xfId="0">
      <alignment vertical="center"/>
    </xf>
    <xf applyAlignment="true" applyBorder="false" applyFill="false" applyFont="true" applyNumberFormat="true" applyProtection="false" borderId="890" fillId="0" fontId="4" numFmtId="514" xfId="0">
      <alignment vertical="center"/>
    </xf>
    <xf applyAlignment="true" applyBorder="false" applyFill="false" applyFont="true" applyNumberFormat="true" applyProtection="false" borderId="887" fillId="0" fontId="4" numFmtId="516" xfId="0">
      <alignment vertical="center"/>
    </xf>
    <xf applyAlignment="true" applyBorder="false" applyFill="false" applyFont="true" applyNumberFormat="true" applyProtection="false" borderId="891" fillId="0" fontId="4" numFmtId="514" xfId="0">
      <alignment vertical="center"/>
    </xf>
    <xf applyAlignment="true" applyBorder="false" applyFill="true" applyFont="true" applyNumberFormat="true" applyProtection="false" borderId="887" fillId="322" fontId="4" numFmtId="514" xfId="0">
      <alignment horizontal="right" vertical="center"/>
    </xf>
    <xf applyAlignment="true" applyBorder="false" applyFill="true" applyFont="true" applyNumberFormat="true" applyProtection="false" borderId="887" fillId="323" fontId="4" numFmtId="514" xfId="0">
      <alignment vertical="center"/>
    </xf>
    <xf applyAlignment="true" applyBorder="false" applyFill="false" applyFont="true" applyNumberFormat="true" applyProtection="false" borderId="887" fillId="0" fontId="4" numFmtId="516" xfId="0">
      <alignment vertical="center"/>
    </xf>
    <xf applyAlignment="true" applyBorder="false" applyFill="true" applyFont="true" applyNumberFormat="false" applyProtection="false" borderId="887" fillId="323" fontId="4" numFmtId="0" xfId="0">
      <alignment horizontal="center" vertical="center"/>
    </xf>
    <xf applyAlignment="true" applyBorder="false" applyFill="true" applyFont="true" applyNumberFormat="true" applyProtection="false" borderId="887" fillId="322" fontId="4" numFmtId="517" xfId="0">
      <alignment vertical="center"/>
    </xf>
    <xf applyAlignment="true" applyBorder="false" applyFill="true" applyFont="true" applyNumberFormat="true" applyProtection="false" borderId="890" fillId="322" fontId="4" numFmtId="517" xfId="0">
      <alignment vertical="center"/>
    </xf>
    <xf applyAlignment="true" applyBorder="false" applyFill="true" applyFont="true" applyNumberFormat="true" applyProtection="false" borderId="890" fillId="322" fontId="4" numFmtId="518" xfId="0">
      <alignment vertical="center"/>
    </xf>
    <xf applyAlignment="true" applyBorder="false" applyFill="false" applyFont="true" applyNumberFormat="true" applyProtection="false" borderId="887" fillId="0" fontId="4" numFmtId="519" xfId="0">
      <alignment vertical="center"/>
    </xf>
    <xf applyAlignment="true" applyBorder="false" applyFill="false" applyFont="true" applyNumberFormat="false" applyProtection="false" borderId="887" fillId="0" fontId="4" numFmtId="0" xfId="0">
      <alignment vertical="center"/>
    </xf>
    <xf applyAlignment="true" applyBorder="false" applyFill="false" applyFont="true" applyNumberFormat="false" applyProtection="false" borderId="887" fillId="0" fontId="4" numFmtId="0" xfId="0">
      <alignment horizontal="right" vertical="center"/>
    </xf>
    <xf applyAlignment="true" applyBorder="false" applyFill="true" applyFont="true" applyNumberFormat="true" applyProtection="false" borderId="887" fillId="324" fontId="4" numFmtId="514" xfId="0">
      <alignment vertical="center"/>
    </xf>
    <xf applyAlignment="true" applyBorder="false" applyFill="true" applyFont="true" applyNumberFormat="false" applyProtection="false" borderId="887" fillId="324" fontId="4" numFmtId="0" xfId="0">
      <alignment horizontal="center" vertical="center"/>
    </xf>
    <xf applyAlignment="true" applyBorder="false" applyFill="false" applyFont="true" applyNumberFormat="true" applyProtection="false" borderId="887" fillId="0" fontId="4" numFmtId="519" xfId="0">
      <alignment vertical="center"/>
    </xf>
    <xf applyAlignment="true" applyBorder="false" applyFill="false" applyFont="true" applyNumberFormat="false" applyProtection="false" borderId="887" fillId="0" fontId="4" numFmtId="0" xfId="0">
      <alignment vertical="center"/>
    </xf>
    <xf applyAlignment="true" applyBorder="false" applyFill="true" applyFont="true" applyNumberFormat="true" applyProtection="false" borderId="887" fillId="325" fontId="4" numFmtId="515" xfId="0">
      <alignment vertical="center"/>
    </xf>
    <xf applyAlignment="true" applyBorder="false" applyFill="true" applyFont="true" applyNumberFormat="true" applyProtection="false" borderId="890" fillId="325" fontId="4" numFmtId="514" xfId="0">
      <alignment vertical="center"/>
    </xf>
    <xf applyAlignment="true" applyBorder="false" applyFill="true" applyFont="true" applyNumberFormat="true" applyProtection="false" borderId="887" fillId="325" fontId="4" numFmtId="514" xfId="0">
      <alignment vertical="center"/>
    </xf>
    <xf applyAlignment="true" applyBorder="false" applyFill="true" applyFont="true" applyNumberFormat="false" applyProtection="false" borderId="887" fillId="325" fontId="4" numFmtId="0" xfId="0">
      <alignment horizontal="center" vertical="center"/>
    </xf>
    <xf applyAlignment="true" applyBorder="false" applyFill="false" applyFont="true" applyNumberFormat="true" applyProtection="false" borderId="892" fillId="0" fontId="4" numFmtId="519" xfId="0">
      <alignment vertical="center"/>
    </xf>
    <xf applyAlignment="true" applyBorder="false" applyFill="false" applyFont="true" applyNumberFormat="false" applyProtection="false" borderId="891" fillId="0" fontId="4" numFmtId="0" xfId="0">
      <alignment vertical="center"/>
    </xf>
    <xf applyAlignment="true" applyBorder="false" applyFill="false" applyFont="true" applyNumberFormat="true" applyProtection="false" borderId="887" fillId="0" fontId="4" numFmtId="514" xfId="0">
      <alignment vertical="center"/>
    </xf>
    <xf applyAlignment="true" applyBorder="false" applyFill="false" applyFont="true" applyNumberFormat="false" applyProtection="false" borderId="887" fillId="0" fontId="4" numFmtId="0" xfId="0">
      <alignment horizontal="center" vertical="center"/>
    </xf>
    <xf applyAlignment="true" applyBorder="false" applyFill="false" applyFont="true" applyNumberFormat="true" applyProtection="false" borderId="891" fillId="0" fontId="4" numFmtId="519" xfId="0">
      <alignment vertical="center"/>
    </xf>
    <xf applyAlignment="true" applyBorder="false" applyFill="false" applyFont="true" applyNumberFormat="true" applyProtection="false" borderId="892" fillId="0" fontId="4" numFmtId="519" xfId="0">
      <alignment vertical="center"/>
    </xf>
    <xf applyAlignment="true" applyBorder="false" applyFill="false" applyFont="true" applyNumberFormat="false" applyProtection="false" borderId="892" fillId="0" fontId="4" numFmtId="0" xfId="0">
      <alignment vertical="center"/>
    </xf>
    <xf applyAlignment="true" applyBorder="false" applyFill="false" applyFont="true" applyNumberFormat="true" applyProtection="false" borderId="893" fillId="0" fontId="4" numFmtId="519" xfId="0">
      <alignment vertical="center"/>
    </xf>
    <xf applyAlignment="true" applyBorder="false" applyFill="false" applyFont="true" applyNumberFormat="true" applyProtection="false" borderId="890" fillId="0" fontId="4" numFmtId="514" xfId="0">
      <alignment horizontal="right" vertical="center"/>
    </xf>
    <xf applyAlignment="true" applyBorder="false" applyFill="false" applyFont="true" applyNumberFormat="true" applyProtection="false" borderId="892" fillId="0" fontId="4" numFmtId="519" xfId="0">
      <alignment horizontal="center" vertical="center"/>
    </xf>
    <xf applyAlignment="true" applyBorder="false" applyFill="false" applyFont="true" applyNumberFormat="false" applyProtection="false" borderId="892" fillId="0" fontId="4" numFmtId="0" xfId="0">
      <alignment horizontal="center" vertical="center"/>
    </xf>
    <xf applyAlignment="true" applyBorder="false" applyFill="false" applyFont="true" applyNumberFormat="true" applyProtection="false" borderId="893" fillId="0" fontId="4" numFmtId="519" xfId="0">
      <alignment horizontal="center" vertical="center"/>
    </xf>
    <xf applyAlignment="true" applyBorder="false" applyFill="false" applyFont="true" applyNumberFormat="true" applyProtection="false" borderId="887" fillId="0" fontId="4" numFmtId="519" xfId="0">
      <alignment horizontal="right" vertical="center"/>
    </xf>
    <xf applyAlignment="true" applyBorder="false" applyFill="false" applyFont="true" applyNumberFormat="false" applyProtection="false" borderId="887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887" fillId="0" fontId="4" numFmtId="519" xfId="0">
      <alignment horizontal="left" vertical="center"/>
    </xf>
    <xf applyAlignment="true" applyBorder="false" applyFill="false" applyFont="true" applyNumberFormat="true" applyProtection="false" borderId="887" fillId="0" fontId="4" numFmtId="513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514" xfId="0">
      <alignment horizontal="right" vertical="center"/>
    </xf>
    <xf applyAlignment="true" applyBorder="false" applyFill="true" applyFont="true" applyNumberFormat="false" applyProtection="false" borderId="887" fillId="326" fontId="5" numFmtId="0" xfId="0">
      <alignment horizontal="center" vertical="center"/>
    </xf>
    <xf applyAlignment="true" applyBorder="false" applyFill="true" applyFont="true" applyNumberFormat="true" applyProtection="false" borderId="887" fillId="326" fontId="5" numFmtId="517" xfId="0">
      <alignment horizontal="right" vertical="center"/>
    </xf>
    <xf applyAlignment="true" applyBorder="false" applyFill="true" applyFont="true" applyNumberFormat="true" applyProtection="false" borderId="0" fillId="322" fontId="4" numFmtId="520" xfId="0">
      <alignment vertical="center"/>
    </xf>
    <xf applyAlignment="true" applyBorder="false" applyFill="false" applyFont="true" applyNumberFormat="true" applyProtection="false" borderId="0" fillId="0" fontId="4" numFmtId="519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887" fillId="326" fontId="4" numFmtId="0" xfId="0">
      <alignment horizontal="center" vertical="center"/>
    </xf>
    <xf applyAlignment="true" applyBorder="false" applyFill="true" applyFont="true" applyNumberFormat="true" applyProtection="false" borderId="887" fillId="326" fontId="4" numFmtId="521" xfId="0">
      <alignment horizontal="right" vertical="center"/>
    </xf>
    <xf applyAlignment="true" applyBorder="false" applyFill="true" applyFont="true" applyNumberFormat="true" applyProtection="false" borderId="887" fillId="326" fontId="4" numFmtId="517" xfId="0">
      <alignment horizontal="right" vertical="center"/>
    </xf>
    <xf applyAlignment="true" applyBorder="false" applyFill="true" applyFont="true" applyNumberFormat="true" applyProtection="false" borderId="0" fillId="322" fontId="4" numFmtId="517" xfId="0">
      <alignment vertical="center"/>
    </xf>
    <xf applyAlignment="true" applyBorder="false" applyFill="true" applyFont="true" applyNumberFormat="true" applyProtection="false" borderId="887" fillId="326" fontId="4" numFmtId="520" xfId="0">
      <alignment horizontal="right" vertical="center"/>
    </xf>
    <xf applyAlignment="true" applyBorder="false" applyFill="false" applyFont="true" applyNumberFormat="true" applyProtection="false" borderId="0" fillId="0" fontId="4" numFmtId="517" xfId="0">
      <alignment horizontal="right" vertical="center"/>
    </xf>
    <xf applyAlignment="true" applyBorder="false" applyFill="true" applyFont="true" applyNumberFormat="true" applyProtection="false" borderId="887" fillId="321" fontId="6" numFmtId="513" xfId="0">
      <alignment horizontal="center" vertical="center"/>
    </xf>
    <xf applyAlignment="true" applyBorder="false" applyFill="true" applyFont="true" applyNumberFormat="true" applyProtection="false" borderId="887" fillId="321" fontId="6" numFmtId="514" xfId="0">
      <alignment horizontal="center" vertical="center" wrapText="true"/>
    </xf>
    <xf applyAlignment="true" applyBorder="false" applyFill="true" applyFont="true" applyNumberFormat="false" applyProtection="false" borderId="0" fillId="321" fontId="6" numFmtId="0" xfId="0">
      <alignment horizontal="center" vertical="center"/>
    </xf>
    <xf applyAlignment="true" applyBorder="false" applyFill="true" applyFont="true" applyNumberFormat="true" applyProtection="false" borderId="891" fillId="321" fontId="6" numFmtId="514" xfId="0">
      <alignment horizontal="center" vertical="center"/>
    </xf>
    <xf applyAlignment="true" applyBorder="false" applyFill="true" applyFont="true" applyNumberFormat="true" applyProtection="false" borderId="887" fillId="321" fontId="6" numFmtId="517" xfId="0">
      <alignment horizontal="center" vertical="center" wrapText="true"/>
    </xf>
    <xf applyAlignment="true" applyBorder="false" applyFill="true" applyFont="true" applyNumberFormat="true" applyProtection="false" borderId="892" fillId="321" fontId="6" numFmtId="513" xfId="0">
      <alignment horizontal="center" vertical="center"/>
    </xf>
    <xf applyAlignment="true" applyBorder="false" applyFill="false" applyFont="true" applyNumberFormat="false" applyProtection="false" borderId="890" fillId="0" fontId="4" numFmtId="0" xfId="0">
      <alignment horizontal="center" vertical="center"/>
    </xf>
    <xf applyAlignment="true" applyBorder="false" applyFill="false" applyFont="true" applyNumberFormat="false" applyProtection="false" borderId="890" fillId="0" fontId="4" numFmtId="0" xfId="0">
      <alignment horizontal="right" vertical="center"/>
    </xf>
    <xf applyAlignment="true" applyBorder="false" applyFill="false" applyFont="true" applyNumberFormat="false" applyProtection="false" borderId="894" fillId="0" fontId="7" numFmtId="0" xfId="0">
      <alignment horizontal="center" vertical="center"/>
    </xf>
    <xf applyAlignment="true" applyBorder="false" applyFill="false" applyFont="true" applyNumberFormat="true" applyProtection="false" borderId="891" fillId="0" fontId="4" numFmtId="514" xfId="0">
      <alignment vertical="center"/>
    </xf>
    <xf applyAlignment="true" applyBorder="false" applyFill="false" applyFont="true" applyNumberFormat="true" applyProtection="false" borderId="887" fillId="0" fontId="4" numFmtId="517" xfId="0">
      <alignment vertical="center"/>
    </xf>
    <xf applyAlignment="true" applyBorder="false" applyFill="false" applyFont="true" applyNumberFormat="true" applyProtection="false" borderId="895" fillId="0" fontId="4" numFmtId="516" xfId="0">
      <alignment vertical="center" wrapText="true"/>
    </xf>
    <xf applyAlignment="true" applyBorder="false" applyFill="false" applyFont="true" applyNumberFormat="true" applyProtection="false" borderId="887" fillId="0" fontId="4" numFmtId="514" xfId="0">
      <alignment horizontal="right" vertical="center"/>
    </xf>
    <xf applyAlignment="true" applyBorder="false" applyFill="false" applyFont="true" applyNumberFormat="true" applyProtection="false" borderId="887" fillId="0" fontId="4" numFmtId="518" xfId="0">
      <alignment vertical="center"/>
    </xf>
    <xf applyAlignment="true" applyBorder="false" applyFill="true" applyFont="true" applyNumberFormat="true" applyProtection="false" borderId="895" fillId="327" fontId="4" numFmtId="516" xfId="0">
      <alignment vertical="center" wrapText="true"/>
    </xf>
    <xf applyAlignment="true" applyBorder="false" applyFill="false" applyFont="true" applyNumberFormat="false" applyProtection="false" borderId="892" fillId="0" fontId="4" numFmtId="0" xfId="0">
      <alignment horizontal="center" vertical="center"/>
    </xf>
    <xf applyAlignment="true" applyBorder="false" applyFill="false" applyFont="true" applyNumberFormat="false" applyProtection="false" borderId="896" fillId="0" fontId="4" numFmtId="0" xfId="0">
      <alignment horizontal="center" vertical="center"/>
    </xf>
    <xf applyAlignment="true" applyBorder="false" applyFill="true" applyFont="true" applyNumberFormat="true" applyProtection="false" borderId="891" fillId="325" fontId="4" numFmtId="514" xfId="0">
      <alignment vertical="center"/>
    </xf>
    <xf applyAlignment="true" applyBorder="false" applyFill="false" applyFont="true" applyNumberFormat="false" applyProtection="false" borderId="890" fillId="0" fontId="4" numFmtId="0" xfId="0">
      <alignment horizontal="center" vertical="center"/>
    </xf>
    <xf applyAlignment="true" applyBorder="false" applyFill="false" applyFont="true" applyNumberFormat="false" applyProtection="false" borderId="887" fillId="0" fontId="4" numFmtId="0" xfId="0">
      <alignment horizontal="center" vertical="center"/>
    </xf>
    <xf applyAlignment="true" applyBorder="false" applyFill="false" applyFont="true" applyNumberFormat="false" applyProtection="false" borderId="887" fillId="0" fontId="4" numFmtId="0" xfId="0">
      <alignment vertical="center"/>
    </xf>
    <xf applyAlignment="true" applyBorder="false" applyFill="false" applyFont="true" applyNumberFormat="false" applyProtection="false" borderId="887" fillId="0" fontId="4" numFmtId="0" xfId="0">
      <alignment horizontal="right" vertical="center"/>
    </xf>
    <xf applyAlignment="true" applyBorder="false" applyFill="false" applyFont="true" applyNumberFormat="false" applyProtection="false" borderId="890" fillId="0" fontId="4" numFmtId="0" xfId="0">
      <alignment horizontal="right" vertical="center"/>
    </xf>
    <xf applyAlignment="true" applyBorder="false" applyFill="false" applyFont="true" applyNumberFormat="false" applyProtection="false" borderId="894" fillId="0" fontId="7" numFmtId="0" xfId="0">
      <alignment horizontal="center" vertical="center"/>
    </xf>
    <xf applyAlignment="true" applyBorder="false" applyFill="false" applyFont="true" applyNumberFormat="true" applyProtection="false" borderId="891" fillId="0" fontId="4" numFmtId="514" xfId="0">
      <alignment vertical="center"/>
    </xf>
    <xf applyAlignment="true" applyBorder="false" applyFill="false" applyFont="true" applyNumberFormat="true" applyProtection="false" borderId="887" fillId="0" fontId="4" numFmtId="513" xfId="0">
      <alignment vertical="center"/>
    </xf>
    <xf applyAlignment="true" applyBorder="false" applyFill="false" applyFont="true" applyNumberFormat="true" applyProtection="false" borderId="891" fillId="0" fontId="4" numFmtId="514" xfId="0">
      <alignment vertical="center"/>
    </xf>
    <xf applyAlignment="true" applyBorder="false" applyFill="false" applyFont="true" applyNumberFormat="false" applyProtection="false" borderId="887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895" fillId="0" fontId="4" numFmtId="516" xfId="0">
      <alignment vertical="center" wrapText="true"/>
    </xf>
    <xf applyAlignment="true" applyBorder="false" applyFill="false" applyFont="true" applyNumberFormat="true" applyProtection="false" borderId="887" fillId="0" fontId="4" numFmtId="514" xfId="0">
      <alignment horizontal="right" vertical="center"/>
    </xf>
    <xf applyAlignment="true" applyBorder="false" applyFill="true" applyFont="true" applyNumberFormat="true" applyProtection="false" borderId="887" fillId="325" fontId="4" numFmtId="514" xfId="0">
      <alignment vertical="center"/>
    </xf>
    <xf applyAlignment="true" applyBorder="false" applyFill="false" applyFont="true" applyNumberFormat="true" applyProtection="false" borderId="887" fillId="0" fontId="4" numFmtId="516" xfId="0">
      <alignment vertical="center"/>
    </xf>
    <xf applyAlignment="true" applyBorder="false" applyFill="true" applyFont="true" applyNumberFormat="false" applyProtection="false" borderId="887" fillId="325" fontId="4" numFmtId="0" xfId="0">
      <alignment horizontal="center" vertical="center"/>
    </xf>
    <xf applyAlignment="true" applyBorder="false" applyFill="true" applyFont="true" applyNumberFormat="true" applyProtection="false" borderId="887" fillId="322" fontId="4" numFmtId="517" xfId="0">
      <alignment vertical="center"/>
    </xf>
    <xf applyAlignment="true" applyBorder="false" applyFill="true" applyFont="true" applyNumberFormat="true" applyProtection="false" borderId="890" fillId="322" fontId="4" numFmtId="517" xfId="0">
      <alignment vertical="center"/>
    </xf>
    <xf applyAlignment="true" applyBorder="false" applyFill="false" applyFont="true" applyNumberFormat="true" applyProtection="false" borderId="892" fillId="0" fontId="4" numFmtId="519" xfId="0">
      <alignment vertical="center"/>
    </xf>
    <xf applyAlignment="true" applyBorder="false" applyFill="false" applyFont="true" applyNumberFormat="false" applyProtection="false" borderId="887" fillId="0" fontId="4" numFmtId="0" xfId="0">
      <alignment vertical="center"/>
    </xf>
    <xf applyAlignment="true" applyBorder="false" applyFill="false" applyFont="true" applyNumberFormat="true" applyProtection="false" borderId="887" fillId="0" fontId="4" numFmtId="519" xfId="0">
      <alignment vertical="center"/>
    </xf>
    <xf applyAlignment="true" applyBorder="false" applyFill="false" applyFont="true" applyNumberFormat="true" applyProtection="false" borderId="895" fillId="0" fontId="4" numFmtId="516" xfId="0">
      <alignment vertical="center" wrapText="true"/>
    </xf>
    <xf applyAlignment="true" applyBorder="false" applyFill="false" applyFont="true" applyNumberFormat="true" applyProtection="false" borderId="887" fillId="0" fontId="4" numFmtId="514" xfId="0">
      <alignment vertical="center"/>
    </xf>
    <xf applyAlignment="true" applyBorder="false" applyFill="false" applyFont="true" applyNumberFormat="false" applyProtection="false" borderId="892" fillId="0" fontId="4" numFmtId="0" xfId="0">
      <alignment vertical="center"/>
    </xf>
    <xf applyAlignment="true" applyBorder="false" applyFill="false" applyFont="true" applyNumberFormat="false" applyProtection="false" borderId="897" fillId="0" fontId="4" numFmtId="0" xfId="0">
      <alignment horizontal="right" vertical="center"/>
    </xf>
    <xf applyAlignment="true" applyBorder="false" applyFill="false" applyFont="true" applyNumberFormat="true" applyProtection="false" borderId="893" fillId="0" fontId="4" numFmtId="514" xfId="0">
      <alignment vertical="center"/>
    </xf>
    <xf applyAlignment="true" applyBorder="false" applyFill="false" applyFont="true" applyNumberFormat="false" applyProtection="false" borderId="896" fillId="0" fontId="4" numFmtId="0" xfId="0">
      <alignment vertical="center"/>
    </xf>
    <xf applyAlignment="true" applyBorder="false" applyFill="false" applyFont="true" applyNumberFormat="false" applyProtection="false" borderId="890" fillId="0" fontId="4" numFmtId="0" xfId="0">
      <alignment vertical="center"/>
    </xf>
    <xf applyAlignment="true" applyBorder="false" applyFill="false" applyFont="true" applyNumberFormat="true" applyProtection="false" borderId="896" fillId="0" fontId="4" numFmtId="514" xfId="0">
      <alignment horizontal="right" vertical="center"/>
    </xf>
    <xf applyAlignment="true" applyBorder="false" applyFill="true" applyFont="true" applyNumberFormat="true" applyProtection="false" borderId="893" fillId="324" fontId="4" numFmtId="514" xfId="0">
      <alignment vertical="center"/>
    </xf>
    <xf applyAlignment="true" applyBorder="false" applyFill="true" applyFont="true" applyNumberFormat="true" applyProtection="false" borderId="891" fillId="322" fontId="4" numFmtId="517" xfId="0">
      <alignment vertical="center"/>
    </xf>
    <xf applyAlignment="true" applyBorder="false" applyFill="false" applyFont="true" applyNumberFormat="true" applyProtection="false" borderId="890" fillId="0" fontId="4" numFmtId="519" xfId="0">
      <alignment vertical="center"/>
    </xf>
    <xf applyAlignment="true" applyBorder="false" applyFill="true" applyFont="true" applyNumberFormat="true" applyProtection="false" borderId="893" fillId="322" fontId="4" numFmtId="517" xfId="0">
      <alignment vertical="center"/>
    </xf>
    <xf applyAlignment="true" applyBorder="false" applyFill="true" applyFont="true" applyNumberFormat="true" applyProtection="false" borderId="893" fillId="325" fontId="4" numFmtId="514" xfId="0">
      <alignment vertical="center"/>
    </xf>
    <xf applyAlignment="true" applyBorder="false" applyFill="false" applyFont="true" applyNumberFormat="false" applyProtection="false" borderId="898" fillId="0" fontId="4" numFmtId="0" xfId="0">
      <alignment vertical="center"/>
    </xf>
    <xf applyAlignment="true" applyBorder="false" applyFill="false" applyFont="true" applyNumberFormat="false" applyProtection="false" borderId="892" fillId="0" fontId="4" numFmtId="0" xfId="0">
      <alignment horizontal="right" vertical="center"/>
    </xf>
    <xf applyAlignment="true" applyBorder="false" applyFill="false" applyFont="true" applyNumberFormat="true" applyProtection="false" borderId="892" fillId="0" fontId="4" numFmtId="514" xfId="0">
      <alignment horizontal="right" vertical="center"/>
    </xf>
    <xf applyAlignment="true" applyBorder="false" applyFill="false" applyFont="true" applyNumberFormat="true" applyProtection="false" borderId="898" fillId="0" fontId="4" numFmtId="519" xfId="0">
      <alignment vertical="center"/>
    </xf>
    <xf applyAlignment="true" applyBorder="false" applyFill="true" applyFont="true" applyNumberFormat="true" applyProtection="false" borderId="899" fillId="322" fontId="4" numFmtId="517" xfId="0">
      <alignment vertical="center"/>
    </xf>
    <xf applyAlignment="true" applyBorder="false" applyFill="false" applyFont="true" applyNumberFormat="true" applyProtection="false" borderId="893" fillId="0" fontId="4" numFmtId="514" xfId="0">
      <alignment vertical="center"/>
    </xf>
    <xf applyAlignment="true" applyBorder="false" applyFill="false" applyFont="true" applyNumberFormat="true" applyProtection="false" borderId="891" fillId="0" fontId="4" numFmtId="516" xfId="0">
      <alignment vertical="center"/>
    </xf>
    <xf applyAlignment="true" applyBorder="false" applyFill="false" applyFont="true" applyNumberFormat="true" applyProtection="false" borderId="890" fillId="0" fontId="4" numFmtId="519" xfId="0">
      <alignment vertical="center"/>
    </xf>
    <xf applyAlignment="true" applyBorder="false" applyFill="false" applyFont="true" applyNumberFormat="true" applyProtection="false" borderId="0" fillId="0" fontId="4" numFmtId="516" xfId="0">
      <alignment horizontal="center" vertical="bottom"/>
    </xf>
    <xf applyAlignment="true" applyBorder="false" applyFill="false" applyFont="true" applyNumberFormat="true" applyProtection="false" borderId="0" fillId="0" fontId="4" numFmtId="514" xfId="0">
      <alignment vertical="center"/>
    </xf>
    <xf applyAlignment="true" applyBorder="false" applyFill="false" applyFont="true" applyNumberFormat="true" applyProtection="false" borderId="0" fillId="0" fontId="4" numFmtId="514" xfId="0">
      <alignment vertical="center"/>
    </xf>
    <xf applyAlignment="true" applyBorder="false" applyFill="false" applyFont="true" applyNumberFormat="true" applyProtection="false" borderId="900" fillId="0" fontId="4" numFmtId="516" xfId="0">
      <alignment vertical="center"/>
    </xf>
    <xf applyAlignment="true" applyBorder="false" applyFill="true" applyFont="true" applyNumberFormat="false" applyProtection="false" borderId="901" fillId="326" fontId="5" numFmtId="0" xfId="0">
      <alignment horizontal="center" vertical="center"/>
    </xf>
    <xf applyAlignment="true" applyBorder="false" applyFill="true" applyFont="true" applyNumberFormat="false" applyProtection="false" borderId="896" fillId="326" fontId="4" numFmtId="0" xfId="0">
      <alignment vertical="center"/>
    </xf>
    <xf applyAlignment="true" applyBorder="false" applyFill="true" applyFont="true" applyNumberFormat="false" applyProtection="false" borderId="896" fillId="326" fontId="5" numFmtId="0" xfId="0">
      <alignment vertical="center"/>
    </xf>
    <xf applyAlignment="true" applyBorder="false" applyFill="false" applyFont="true" applyNumberFormat="true" applyProtection="false" borderId="0" fillId="0" fontId="4" numFmtId="519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891" fillId="326" fontId="4" numFmtId="0" xfId="0">
      <alignment horizontal="center" vertical="center"/>
    </xf>
    <xf applyAlignment="true" applyBorder="false" applyFill="true" applyFont="true" applyNumberFormat="true" applyProtection="false" borderId="887" fillId="326" fontId="4" numFmtId="521" xfId="0">
      <alignment vertical="center"/>
    </xf>
    <xf applyAlignment="true" applyBorder="false" applyFill="true" applyFont="true" applyNumberFormat="true" applyProtection="false" borderId="887" fillId="326" fontId="4" numFmtId="517" xfId="0">
      <alignment vertical="center"/>
    </xf>
    <xf applyAlignment="true" applyBorder="false" applyFill="true" applyFont="true" applyNumberFormat="false" applyProtection="false" borderId="893" fillId="326" fontId="4" numFmtId="0" xfId="0">
      <alignment horizontal="center" vertical="center"/>
    </xf>
    <xf applyAlignment="true" applyBorder="false" applyFill="true" applyFont="true" applyNumberFormat="true" applyProtection="false" borderId="892" fillId="326" fontId="4" numFmtId="521" xfId="0">
      <alignment vertical="center"/>
    </xf>
    <xf applyAlignment="true" applyBorder="false" applyFill="false" applyFont="true" applyNumberFormat="true" applyProtection="false" borderId="0" fillId="0" fontId="4" numFmtId="516" xfId="0">
      <alignment vertical="center"/>
    </xf>
    <xf applyAlignment="true" applyBorder="false" applyFill="false" applyFont="true" applyNumberFormat="false" applyProtection="false" borderId="887" fillId="0" fontId="4" numFmtId="0" xfId="0">
      <alignment horizontal="center" vertical="center"/>
    </xf>
    <xf applyAlignment="true" applyBorder="false" applyFill="true" applyFont="true" applyNumberFormat="false" applyProtection="false" borderId="887" fillId="321" fontId="6" numFmtId="0" xfId="0">
      <alignment horizontal="center" vertical="center"/>
    </xf>
    <xf applyAlignment="true" applyBorder="false" applyFill="false" applyFont="true" applyNumberFormat="true" applyProtection="false" borderId="887" fillId="0" fontId="4" numFmtId="513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902" fillId="328" fontId="2" numFmtId="0" xfId="0">
      <alignment horizontal="center" vertical="center"/>
    </xf>
    <xf applyAlignment="true" applyBorder="false" applyFill="true" applyFont="true" applyNumberFormat="false" applyProtection="false" borderId="902" fillId="328" fontId="2" numFmtId="0" xfId="0">
      <alignment horizontal="center" vertical="center" wrapText="true"/>
    </xf>
    <xf applyAlignment="true" applyBorder="false" applyFill="true" applyFont="true" applyNumberFormat="true" applyProtection="false" borderId="902" fillId="328" fontId="2" numFmtId="522" xfId="0">
      <alignment horizontal="center" vertical="center"/>
    </xf>
    <xf applyAlignment="true" applyBorder="false" applyFill="true" applyFont="true" applyNumberFormat="true" applyProtection="false" borderId="902" fillId="328" fontId="2" numFmtId="523" xfId="0">
      <alignment horizontal="center" vertical="center" wrapText="true"/>
    </xf>
    <xf applyAlignment="true" applyBorder="false" applyFill="true" applyFont="true" applyNumberFormat="false" applyProtection="false" borderId="902" fillId="328" fontId="6" numFmtId="0" xfId="0">
      <alignment horizontal="center" vertical="center"/>
    </xf>
    <xf applyAlignment="true" applyBorder="false" applyFill="true" applyFont="true" applyNumberFormat="false" applyProtection="false" borderId="903" fillId="328" fontId="13" numFmtId="0" xfId="0">
      <alignment horizontal="center" vertical="center"/>
    </xf>
    <xf applyAlignment="true" applyBorder="false" applyFill="true" applyFont="true" applyNumberFormat="false" applyProtection="false" borderId="904" fillId="328" fontId="6" numFmtId="0" xfId="0">
      <alignment horizontal="center" vertical="center"/>
    </xf>
    <xf applyAlignment="true" applyBorder="false" applyFill="true" applyFont="true" applyNumberFormat="true" applyProtection="false" borderId="902" fillId="328" fontId="2" numFmtId="523" xfId="0">
      <alignment horizontal="center" vertical="center"/>
    </xf>
    <xf applyAlignment="true" applyBorder="false" applyFill="true" applyFont="true" applyNumberFormat="false" applyProtection="false" borderId="902" fillId="328" fontId="6" numFmtId="0" xfId="0">
      <alignment horizontal="center" vertical="center" wrapText="true"/>
    </xf>
    <xf applyAlignment="true" applyBorder="false" applyFill="false" applyFont="true" applyNumberFormat="false" applyProtection="false" borderId="902" fillId="0" fontId="4" numFmtId="0" xfId="0">
      <alignment horizontal="center" vertical="center"/>
    </xf>
    <xf applyAlignment="true" applyBorder="false" applyFill="false" applyFont="true" applyNumberFormat="false" applyProtection="false" borderId="902" fillId="0" fontId="4" numFmtId="0" xfId="0">
      <alignment vertical="center"/>
    </xf>
    <xf applyAlignment="true" applyBorder="false" applyFill="false" applyFont="true" applyNumberFormat="true" applyProtection="false" borderId="902" fillId="0" fontId="4" numFmtId="524" xfId="0">
      <alignment vertical="center"/>
    </xf>
    <xf applyAlignment="true" applyBorder="false" applyFill="false" applyFont="true" applyNumberFormat="true" applyProtection="false" borderId="905" fillId="0" fontId="4" numFmtId="523" xfId="0">
      <alignment vertical="center"/>
    </xf>
    <xf applyAlignment="true" applyBorder="false" applyFill="false" applyFont="true" applyNumberFormat="true" applyProtection="false" borderId="902" fillId="0" fontId="4" numFmtId="525" xfId="0">
      <alignment vertical="center"/>
    </xf>
    <xf applyAlignment="true" applyBorder="false" applyFill="false" applyFont="true" applyNumberFormat="true" applyProtection="false" borderId="906" fillId="0" fontId="4" numFmtId="523" xfId="0">
      <alignment vertical="center"/>
    </xf>
    <xf applyAlignment="true" applyBorder="false" applyFill="true" applyFont="true" applyNumberFormat="true" applyProtection="false" borderId="902" fillId="329" fontId="4" numFmtId="523" xfId="0">
      <alignment horizontal="right" vertical="center"/>
    </xf>
    <xf applyAlignment="true" applyBorder="false" applyFill="true" applyFont="true" applyNumberFormat="true" applyProtection="false" borderId="902" fillId="330" fontId="4" numFmtId="523" xfId="0">
      <alignment vertical="center"/>
    </xf>
    <xf applyAlignment="true" applyBorder="false" applyFill="false" applyFont="true" applyNumberFormat="true" applyProtection="false" borderId="902" fillId="0" fontId="4" numFmtId="525" xfId="0">
      <alignment vertical="center"/>
    </xf>
    <xf applyAlignment="true" applyBorder="false" applyFill="true" applyFont="true" applyNumberFormat="false" applyProtection="false" borderId="902" fillId="330" fontId="4" numFmtId="0" xfId="0">
      <alignment horizontal="center" vertical="center"/>
    </xf>
    <xf applyAlignment="true" applyBorder="false" applyFill="true" applyFont="true" applyNumberFormat="true" applyProtection="false" borderId="902" fillId="329" fontId="4" numFmtId="526" xfId="0">
      <alignment vertical="center"/>
    </xf>
    <xf applyAlignment="true" applyBorder="false" applyFill="true" applyFont="true" applyNumberFormat="true" applyProtection="false" borderId="905" fillId="329" fontId="4" numFmtId="526" xfId="0">
      <alignment vertical="center"/>
    </xf>
    <xf applyAlignment="true" applyBorder="false" applyFill="true" applyFont="true" applyNumberFormat="true" applyProtection="false" borderId="905" fillId="329" fontId="4" numFmtId="527" xfId="0">
      <alignment vertical="center"/>
    </xf>
    <xf applyAlignment="true" applyBorder="false" applyFill="false" applyFont="true" applyNumberFormat="true" applyProtection="false" borderId="902" fillId="0" fontId="4" numFmtId="528" xfId="0">
      <alignment vertical="center"/>
    </xf>
    <xf applyAlignment="true" applyBorder="false" applyFill="false" applyFont="true" applyNumberFormat="false" applyProtection="false" borderId="902" fillId="0" fontId="4" numFmtId="0" xfId="0">
      <alignment vertical="center"/>
    </xf>
    <xf applyAlignment="true" applyBorder="false" applyFill="false" applyFont="true" applyNumberFormat="false" applyProtection="false" borderId="902" fillId="0" fontId="4" numFmtId="0" xfId="0">
      <alignment horizontal="right" vertical="center"/>
    </xf>
    <xf applyAlignment="true" applyBorder="false" applyFill="true" applyFont="true" applyNumberFormat="true" applyProtection="false" borderId="902" fillId="331" fontId="4" numFmtId="523" xfId="0">
      <alignment vertical="center"/>
    </xf>
    <xf applyAlignment="true" applyBorder="false" applyFill="true" applyFont="true" applyNumberFormat="false" applyProtection="false" borderId="902" fillId="331" fontId="4" numFmtId="0" xfId="0">
      <alignment horizontal="center" vertical="center"/>
    </xf>
    <xf applyAlignment="true" applyBorder="false" applyFill="false" applyFont="true" applyNumberFormat="true" applyProtection="false" borderId="902" fillId="0" fontId="4" numFmtId="528" xfId="0">
      <alignment vertical="center"/>
    </xf>
    <xf applyAlignment="true" applyBorder="false" applyFill="false" applyFont="true" applyNumberFormat="false" applyProtection="false" borderId="902" fillId="0" fontId="4" numFmtId="0" xfId="0">
      <alignment vertical="center"/>
    </xf>
    <xf applyAlignment="true" applyBorder="false" applyFill="true" applyFont="true" applyNumberFormat="true" applyProtection="false" borderId="902" fillId="332" fontId="4" numFmtId="524" xfId="0">
      <alignment vertical="center"/>
    </xf>
    <xf applyAlignment="true" applyBorder="false" applyFill="true" applyFont="true" applyNumberFormat="true" applyProtection="false" borderId="905" fillId="332" fontId="4" numFmtId="523" xfId="0">
      <alignment vertical="center"/>
    </xf>
    <xf applyAlignment="true" applyBorder="false" applyFill="true" applyFont="true" applyNumberFormat="true" applyProtection="false" borderId="902" fillId="332" fontId="4" numFmtId="523" xfId="0">
      <alignment vertical="center"/>
    </xf>
    <xf applyAlignment="true" applyBorder="false" applyFill="true" applyFont="true" applyNumberFormat="false" applyProtection="false" borderId="902" fillId="332" fontId="4" numFmtId="0" xfId="0">
      <alignment horizontal="center" vertical="center"/>
    </xf>
    <xf applyAlignment="true" applyBorder="false" applyFill="false" applyFont="true" applyNumberFormat="true" applyProtection="false" borderId="907" fillId="0" fontId="4" numFmtId="528" xfId="0">
      <alignment vertical="center"/>
    </xf>
    <xf applyAlignment="true" applyBorder="false" applyFill="false" applyFont="true" applyNumberFormat="false" applyProtection="false" borderId="906" fillId="0" fontId="4" numFmtId="0" xfId="0">
      <alignment vertical="center"/>
    </xf>
    <xf applyAlignment="true" applyBorder="false" applyFill="false" applyFont="true" applyNumberFormat="true" applyProtection="false" borderId="902" fillId="0" fontId="4" numFmtId="523" xfId="0">
      <alignment vertical="center"/>
    </xf>
    <xf applyAlignment="true" applyBorder="false" applyFill="false" applyFont="true" applyNumberFormat="false" applyProtection="false" borderId="902" fillId="0" fontId="4" numFmtId="0" xfId="0">
      <alignment horizontal="center" vertical="center"/>
    </xf>
    <xf applyAlignment="true" applyBorder="false" applyFill="false" applyFont="true" applyNumberFormat="true" applyProtection="false" borderId="906" fillId="0" fontId="4" numFmtId="528" xfId="0">
      <alignment vertical="center"/>
    </xf>
    <xf applyAlignment="true" applyBorder="false" applyFill="false" applyFont="true" applyNumberFormat="true" applyProtection="false" borderId="907" fillId="0" fontId="4" numFmtId="528" xfId="0">
      <alignment vertical="center"/>
    </xf>
    <xf applyAlignment="true" applyBorder="false" applyFill="false" applyFont="true" applyNumberFormat="false" applyProtection="false" borderId="907" fillId="0" fontId="4" numFmtId="0" xfId="0">
      <alignment vertical="center"/>
    </xf>
    <xf applyAlignment="true" applyBorder="false" applyFill="false" applyFont="true" applyNumberFormat="true" applyProtection="false" borderId="908" fillId="0" fontId="4" numFmtId="528" xfId="0">
      <alignment vertical="center"/>
    </xf>
    <xf applyAlignment="true" applyBorder="false" applyFill="false" applyFont="true" applyNumberFormat="true" applyProtection="false" borderId="905" fillId="0" fontId="4" numFmtId="523" xfId="0">
      <alignment horizontal="right" vertical="center"/>
    </xf>
    <xf applyAlignment="true" applyBorder="false" applyFill="false" applyFont="true" applyNumberFormat="true" applyProtection="false" borderId="907" fillId="0" fontId="4" numFmtId="528" xfId="0">
      <alignment horizontal="center" vertical="center"/>
    </xf>
    <xf applyAlignment="true" applyBorder="false" applyFill="false" applyFont="true" applyNumberFormat="false" applyProtection="false" borderId="907" fillId="0" fontId="4" numFmtId="0" xfId="0">
      <alignment horizontal="center" vertical="center"/>
    </xf>
    <xf applyAlignment="true" applyBorder="false" applyFill="false" applyFont="true" applyNumberFormat="true" applyProtection="false" borderId="908" fillId="0" fontId="4" numFmtId="528" xfId="0">
      <alignment horizontal="center" vertical="center"/>
    </xf>
    <xf applyAlignment="true" applyBorder="false" applyFill="false" applyFont="true" applyNumberFormat="true" applyProtection="false" borderId="902" fillId="0" fontId="4" numFmtId="528" xfId="0">
      <alignment horizontal="right" vertical="center"/>
    </xf>
    <xf applyAlignment="true" applyBorder="false" applyFill="false" applyFont="true" applyNumberFormat="false" applyProtection="false" borderId="90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902" fillId="0" fontId="4" numFmtId="528" xfId="0">
      <alignment horizontal="left" vertical="center"/>
    </xf>
    <xf applyAlignment="true" applyBorder="false" applyFill="false" applyFont="true" applyNumberFormat="true" applyProtection="false" borderId="902" fillId="0" fontId="4" numFmtId="522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523" xfId="0">
      <alignment horizontal="right" vertical="center"/>
    </xf>
    <xf applyAlignment="true" applyBorder="false" applyFill="true" applyFont="true" applyNumberFormat="false" applyProtection="false" borderId="902" fillId="333" fontId="5" numFmtId="0" xfId="0">
      <alignment horizontal="center" vertical="center"/>
    </xf>
    <xf applyAlignment="true" applyBorder="false" applyFill="true" applyFont="true" applyNumberFormat="true" applyProtection="false" borderId="902" fillId="333" fontId="5" numFmtId="526" xfId="0">
      <alignment horizontal="right" vertical="center"/>
    </xf>
    <xf applyAlignment="true" applyBorder="false" applyFill="true" applyFont="true" applyNumberFormat="true" applyProtection="false" borderId="0" fillId="329" fontId="4" numFmtId="529" xfId="0">
      <alignment vertical="center"/>
    </xf>
    <xf applyAlignment="true" applyBorder="false" applyFill="false" applyFont="true" applyNumberFormat="true" applyProtection="false" borderId="0" fillId="0" fontId="4" numFmtId="528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902" fillId="333" fontId="4" numFmtId="0" xfId="0">
      <alignment horizontal="center" vertical="center"/>
    </xf>
    <xf applyAlignment="true" applyBorder="false" applyFill="true" applyFont="true" applyNumberFormat="true" applyProtection="false" borderId="902" fillId="333" fontId="4" numFmtId="530" xfId="0">
      <alignment horizontal="right" vertical="center"/>
    </xf>
    <xf applyAlignment="true" applyBorder="false" applyFill="true" applyFont="true" applyNumberFormat="true" applyProtection="false" borderId="902" fillId="333" fontId="4" numFmtId="526" xfId="0">
      <alignment horizontal="right" vertical="center"/>
    </xf>
    <xf applyAlignment="true" applyBorder="false" applyFill="true" applyFont="true" applyNumberFormat="true" applyProtection="false" borderId="0" fillId="329" fontId="4" numFmtId="526" xfId="0">
      <alignment vertical="center"/>
    </xf>
    <xf applyAlignment="true" applyBorder="false" applyFill="true" applyFont="true" applyNumberFormat="true" applyProtection="false" borderId="902" fillId="333" fontId="4" numFmtId="529" xfId="0">
      <alignment horizontal="right" vertical="center"/>
    </xf>
    <xf applyAlignment="true" applyBorder="false" applyFill="false" applyFont="true" applyNumberFormat="true" applyProtection="false" borderId="0" fillId="0" fontId="4" numFmtId="526" xfId="0">
      <alignment horizontal="right" vertical="center"/>
    </xf>
    <xf applyAlignment="true" applyBorder="false" applyFill="true" applyFont="true" applyNumberFormat="true" applyProtection="false" borderId="902" fillId="328" fontId="6" numFmtId="522" xfId="0">
      <alignment horizontal="center" vertical="center"/>
    </xf>
    <xf applyAlignment="true" applyBorder="false" applyFill="true" applyFont="true" applyNumberFormat="true" applyProtection="false" borderId="902" fillId="328" fontId="6" numFmtId="523" xfId="0">
      <alignment horizontal="center" vertical="center" wrapText="true"/>
    </xf>
    <xf applyAlignment="true" applyBorder="false" applyFill="true" applyFont="true" applyNumberFormat="false" applyProtection="false" borderId="0" fillId="328" fontId="6" numFmtId="0" xfId="0">
      <alignment horizontal="center" vertical="center"/>
    </xf>
    <xf applyAlignment="true" applyBorder="false" applyFill="true" applyFont="true" applyNumberFormat="true" applyProtection="false" borderId="906" fillId="328" fontId="6" numFmtId="523" xfId="0">
      <alignment horizontal="center" vertical="center"/>
    </xf>
    <xf applyAlignment="true" applyBorder="false" applyFill="true" applyFont="true" applyNumberFormat="true" applyProtection="false" borderId="902" fillId="328" fontId="6" numFmtId="526" xfId="0">
      <alignment horizontal="center" vertical="center" wrapText="true"/>
    </xf>
    <xf applyAlignment="true" applyBorder="false" applyFill="true" applyFont="true" applyNumberFormat="true" applyProtection="false" borderId="907" fillId="328" fontId="6" numFmtId="522" xfId="0">
      <alignment horizontal="center" vertical="center"/>
    </xf>
    <xf applyAlignment="true" applyBorder="false" applyFill="false" applyFont="true" applyNumberFormat="false" applyProtection="false" borderId="905" fillId="0" fontId="4" numFmtId="0" xfId="0">
      <alignment horizontal="center" vertical="center"/>
    </xf>
    <xf applyAlignment="true" applyBorder="false" applyFill="false" applyFont="true" applyNumberFormat="false" applyProtection="false" borderId="905" fillId="0" fontId="4" numFmtId="0" xfId="0">
      <alignment horizontal="right" vertical="center"/>
    </xf>
    <xf applyAlignment="true" applyBorder="false" applyFill="false" applyFont="true" applyNumberFormat="false" applyProtection="false" borderId="909" fillId="0" fontId="7" numFmtId="0" xfId="0">
      <alignment horizontal="center" vertical="center"/>
    </xf>
    <xf applyAlignment="true" applyBorder="false" applyFill="false" applyFont="true" applyNumberFormat="true" applyProtection="false" borderId="906" fillId="0" fontId="4" numFmtId="523" xfId="0">
      <alignment vertical="center"/>
    </xf>
    <xf applyAlignment="true" applyBorder="false" applyFill="false" applyFont="true" applyNumberFormat="true" applyProtection="false" borderId="902" fillId="0" fontId="4" numFmtId="526" xfId="0">
      <alignment vertical="center"/>
    </xf>
    <xf applyAlignment="true" applyBorder="false" applyFill="false" applyFont="true" applyNumberFormat="true" applyProtection="false" borderId="910" fillId="0" fontId="4" numFmtId="525" xfId="0">
      <alignment vertical="center" wrapText="true"/>
    </xf>
    <xf applyAlignment="true" applyBorder="false" applyFill="false" applyFont="true" applyNumberFormat="true" applyProtection="false" borderId="902" fillId="0" fontId="4" numFmtId="523" xfId="0">
      <alignment horizontal="right" vertical="center"/>
    </xf>
    <xf applyAlignment="true" applyBorder="false" applyFill="false" applyFont="true" applyNumberFormat="true" applyProtection="false" borderId="902" fillId="0" fontId="4" numFmtId="527" xfId="0">
      <alignment vertical="center"/>
    </xf>
    <xf applyAlignment="true" applyBorder="false" applyFill="true" applyFont="true" applyNumberFormat="true" applyProtection="false" borderId="910" fillId="334" fontId="4" numFmtId="525" xfId="0">
      <alignment vertical="center" wrapText="true"/>
    </xf>
    <xf applyAlignment="true" applyBorder="false" applyFill="false" applyFont="true" applyNumberFormat="false" applyProtection="false" borderId="907" fillId="0" fontId="4" numFmtId="0" xfId="0">
      <alignment horizontal="center" vertical="center"/>
    </xf>
    <xf applyAlignment="true" applyBorder="false" applyFill="false" applyFont="true" applyNumberFormat="false" applyProtection="false" borderId="911" fillId="0" fontId="4" numFmtId="0" xfId="0">
      <alignment horizontal="center" vertical="center"/>
    </xf>
    <xf applyAlignment="true" applyBorder="false" applyFill="true" applyFont="true" applyNumberFormat="true" applyProtection="false" borderId="906" fillId="332" fontId="4" numFmtId="523" xfId="0">
      <alignment vertical="center"/>
    </xf>
    <xf applyAlignment="true" applyBorder="false" applyFill="false" applyFont="true" applyNumberFormat="true" applyProtection="false" borderId="910" fillId="0" fontId="4" numFmtId="525" xfId="0">
      <alignment vertical="center" wrapText="true"/>
    </xf>
    <xf applyAlignment="true" applyBorder="false" applyFill="false" applyFont="true" applyNumberFormat="true" applyProtection="false" borderId="902" fillId="0" fontId="4" numFmtId="523" xfId="0">
      <alignment vertical="center"/>
    </xf>
    <xf applyAlignment="true" applyBorder="false" applyFill="false" applyFont="true" applyNumberFormat="false" applyProtection="false" borderId="907" fillId="0" fontId="4" numFmtId="0" xfId="0">
      <alignment vertical="center"/>
    </xf>
    <xf applyAlignment="true" applyBorder="false" applyFill="false" applyFont="true" applyNumberFormat="false" applyProtection="false" borderId="912" fillId="0" fontId="4" numFmtId="0" xfId="0">
      <alignment horizontal="right" vertical="center"/>
    </xf>
    <xf applyAlignment="true" applyBorder="false" applyFill="false" applyFont="true" applyNumberFormat="true" applyProtection="false" borderId="908" fillId="0" fontId="4" numFmtId="523" xfId="0">
      <alignment vertical="center"/>
    </xf>
    <xf applyAlignment="true" applyBorder="false" applyFill="false" applyFont="true" applyNumberFormat="false" applyProtection="false" borderId="911" fillId="0" fontId="4" numFmtId="0" xfId="0">
      <alignment vertical="center"/>
    </xf>
    <xf applyAlignment="true" applyBorder="false" applyFill="false" applyFont="true" applyNumberFormat="false" applyProtection="false" borderId="905" fillId="0" fontId="4" numFmtId="0" xfId="0">
      <alignment vertical="center"/>
    </xf>
    <xf applyAlignment="true" applyBorder="false" applyFill="false" applyFont="true" applyNumberFormat="true" applyProtection="false" borderId="911" fillId="0" fontId="4" numFmtId="523" xfId="0">
      <alignment horizontal="right" vertical="center"/>
    </xf>
    <xf applyAlignment="true" applyBorder="false" applyFill="true" applyFont="true" applyNumberFormat="true" applyProtection="false" borderId="908" fillId="331" fontId="4" numFmtId="523" xfId="0">
      <alignment vertical="center"/>
    </xf>
    <xf applyAlignment="true" applyBorder="false" applyFill="true" applyFont="true" applyNumberFormat="true" applyProtection="false" borderId="906" fillId="329" fontId="4" numFmtId="526" xfId="0">
      <alignment vertical="center"/>
    </xf>
    <xf applyAlignment="true" applyBorder="false" applyFill="false" applyFont="true" applyNumberFormat="true" applyProtection="false" borderId="905" fillId="0" fontId="4" numFmtId="528" xfId="0">
      <alignment vertical="center"/>
    </xf>
    <xf applyAlignment="true" applyBorder="false" applyFill="true" applyFont="true" applyNumberFormat="true" applyProtection="false" borderId="908" fillId="329" fontId="4" numFmtId="526" xfId="0">
      <alignment vertical="center"/>
    </xf>
    <xf applyAlignment="true" applyBorder="false" applyFill="true" applyFont="true" applyNumberFormat="true" applyProtection="false" borderId="908" fillId="332" fontId="4" numFmtId="523" xfId="0">
      <alignment vertical="center"/>
    </xf>
    <xf applyAlignment="true" applyBorder="false" applyFill="false" applyFont="true" applyNumberFormat="false" applyProtection="false" borderId="913" fillId="0" fontId="4" numFmtId="0" xfId="0">
      <alignment vertical="center"/>
    </xf>
    <xf applyAlignment="true" applyBorder="false" applyFill="false" applyFont="true" applyNumberFormat="false" applyProtection="false" borderId="907" fillId="0" fontId="4" numFmtId="0" xfId="0">
      <alignment horizontal="right" vertical="center"/>
    </xf>
    <xf applyAlignment="true" applyBorder="false" applyFill="false" applyFont="true" applyNumberFormat="true" applyProtection="false" borderId="907" fillId="0" fontId="4" numFmtId="523" xfId="0">
      <alignment horizontal="right" vertical="center"/>
    </xf>
    <xf applyAlignment="true" applyBorder="false" applyFill="false" applyFont="true" applyNumberFormat="true" applyProtection="false" borderId="913" fillId="0" fontId="4" numFmtId="528" xfId="0">
      <alignment vertical="center"/>
    </xf>
    <xf applyAlignment="true" applyBorder="false" applyFill="true" applyFont="true" applyNumberFormat="true" applyProtection="false" borderId="914" fillId="329" fontId="4" numFmtId="526" xfId="0">
      <alignment vertical="center"/>
    </xf>
    <xf applyAlignment="true" applyBorder="false" applyFill="false" applyFont="true" applyNumberFormat="true" applyProtection="false" borderId="908" fillId="0" fontId="4" numFmtId="523" xfId="0">
      <alignment vertical="center"/>
    </xf>
    <xf applyAlignment="true" applyBorder="false" applyFill="false" applyFont="true" applyNumberFormat="true" applyProtection="false" borderId="906" fillId="0" fontId="4" numFmtId="525" xfId="0">
      <alignment vertical="center"/>
    </xf>
    <xf applyAlignment="true" applyBorder="false" applyFill="false" applyFont="true" applyNumberFormat="true" applyProtection="false" borderId="905" fillId="0" fontId="4" numFmtId="528" xfId="0">
      <alignment vertical="center"/>
    </xf>
    <xf applyAlignment="true" applyBorder="false" applyFill="false" applyFont="true" applyNumberFormat="true" applyProtection="false" borderId="0" fillId="0" fontId="4" numFmtId="525" xfId="0">
      <alignment horizontal="center" vertical="bottom"/>
    </xf>
    <xf applyAlignment="true" applyBorder="false" applyFill="false" applyFont="true" applyNumberFormat="true" applyProtection="false" borderId="0" fillId="0" fontId="4" numFmtId="523" xfId="0">
      <alignment vertical="center"/>
    </xf>
    <xf applyAlignment="true" applyBorder="false" applyFill="false" applyFont="true" applyNumberFormat="true" applyProtection="false" borderId="0" fillId="0" fontId="4" numFmtId="523" xfId="0">
      <alignment vertical="center"/>
    </xf>
    <xf applyAlignment="true" applyBorder="false" applyFill="false" applyFont="true" applyNumberFormat="true" applyProtection="false" borderId="915" fillId="0" fontId="4" numFmtId="525" xfId="0">
      <alignment vertical="center"/>
    </xf>
    <xf applyAlignment="true" applyBorder="false" applyFill="true" applyFont="true" applyNumberFormat="false" applyProtection="false" borderId="916" fillId="333" fontId="5" numFmtId="0" xfId="0">
      <alignment horizontal="center" vertical="center"/>
    </xf>
    <xf applyAlignment="true" applyBorder="false" applyFill="true" applyFont="true" applyNumberFormat="false" applyProtection="false" borderId="911" fillId="333" fontId="4" numFmtId="0" xfId="0">
      <alignment vertical="center"/>
    </xf>
    <xf applyAlignment="true" applyBorder="false" applyFill="true" applyFont="true" applyNumberFormat="false" applyProtection="false" borderId="911" fillId="333" fontId="5" numFmtId="0" xfId="0">
      <alignment vertical="center"/>
    </xf>
    <xf applyAlignment="true" applyBorder="false" applyFill="false" applyFont="true" applyNumberFormat="true" applyProtection="false" borderId="0" fillId="0" fontId="4" numFmtId="528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906" fillId="333" fontId="4" numFmtId="0" xfId="0">
      <alignment horizontal="center" vertical="center"/>
    </xf>
    <xf applyAlignment="true" applyBorder="false" applyFill="true" applyFont="true" applyNumberFormat="true" applyProtection="false" borderId="902" fillId="333" fontId="4" numFmtId="530" xfId="0">
      <alignment vertical="center"/>
    </xf>
    <xf applyAlignment="true" applyBorder="false" applyFill="true" applyFont="true" applyNumberFormat="true" applyProtection="false" borderId="902" fillId="333" fontId="4" numFmtId="526" xfId="0">
      <alignment vertical="center"/>
    </xf>
    <xf applyAlignment="true" applyBorder="false" applyFill="true" applyFont="true" applyNumberFormat="false" applyProtection="false" borderId="908" fillId="333" fontId="4" numFmtId="0" xfId="0">
      <alignment horizontal="center" vertical="center"/>
    </xf>
    <xf applyAlignment="true" applyBorder="false" applyFill="true" applyFont="true" applyNumberFormat="true" applyProtection="false" borderId="907" fillId="333" fontId="4" numFmtId="530" xfId="0">
      <alignment vertical="center"/>
    </xf>
    <xf applyAlignment="true" applyBorder="false" applyFill="false" applyFont="true" applyNumberFormat="true" applyProtection="false" borderId="0" fillId="0" fontId="4" numFmtId="525" xfId="0">
      <alignment vertical="center"/>
    </xf>
    <xf applyAlignment="true" applyBorder="false" applyFill="false" applyFont="true" applyNumberFormat="false" applyProtection="false" borderId="902" fillId="0" fontId="4" numFmtId="0" xfId="0">
      <alignment horizontal="center" vertical="center"/>
    </xf>
    <xf applyAlignment="true" applyBorder="false" applyFill="true" applyFont="true" applyNumberFormat="false" applyProtection="false" borderId="902" fillId="328" fontId="6" numFmtId="0" xfId="0">
      <alignment horizontal="center" vertical="center"/>
    </xf>
    <xf applyAlignment="true" applyBorder="false" applyFill="false" applyFont="true" applyNumberFormat="true" applyProtection="false" borderId="902" fillId="0" fontId="4" numFmtId="522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911" fillId="333" fontId="4" numFmtId="0" xfId="0">
      <alignment vertical="center"/>
    </xf>
    <xf applyAlignment="true" applyBorder="false" applyFill="true" applyFont="true" applyNumberFormat="true" applyProtection="false" borderId="907" fillId="333" fontId="4" numFmtId="530" xfId="0">
      <alignment vertical="center"/>
    </xf>
    <xf applyAlignment="true" applyBorder="false" applyFill="true" applyFont="true" applyNumberFormat="true" applyProtection="false" borderId="902" fillId="333" fontId="4" numFmtId="530" xfId="0">
      <alignment vertical="center"/>
    </xf>
    <xf applyAlignment="true" applyBorder="false" applyFill="true" applyFont="true" applyNumberFormat="true" applyProtection="false" borderId="902" fillId="333" fontId="4" numFmtId="530" xfId="0">
      <alignment horizontal="right" vertical="center"/>
    </xf>
    <xf applyAlignment="true" applyBorder="false" applyFill="true" applyFont="true" applyNumberFormat="false" applyProtection="false" borderId="917" fillId="335" fontId="2" numFmtId="0" xfId="0">
      <alignment horizontal="center" vertical="center"/>
    </xf>
    <xf applyAlignment="true" applyBorder="false" applyFill="true" applyFont="true" applyNumberFormat="false" applyProtection="false" borderId="917" fillId="335" fontId="2" numFmtId="0" xfId="0">
      <alignment horizontal="center" vertical="center" wrapText="true"/>
    </xf>
    <xf applyAlignment="true" applyBorder="false" applyFill="true" applyFont="true" applyNumberFormat="true" applyProtection="false" borderId="917" fillId="335" fontId="2" numFmtId="531" xfId="0">
      <alignment horizontal="center" vertical="center"/>
    </xf>
    <xf applyAlignment="true" applyBorder="false" applyFill="true" applyFont="true" applyNumberFormat="true" applyProtection="false" borderId="917" fillId="335" fontId="2" numFmtId="532" xfId="0">
      <alignment horizontal="center" vertical="center" wrapText="true"/>
    </xf>
    <xf applyAlignment="true" applyBorder="false" applyFill="true" applyFont="true" applyNumberFormat="false" applyProtection="false" borderId="917" fillId="335" fontId="6" numFmtId="0" xfId="0">
      <alignment horizontal="center" vertical="center"/>
    </xf>
    <xf applyAlignment="true" applyBorder="false" applyFill="true" applyFont="true" applyNumberFormat="false" applyProtection="false" borderId="918" fillId="335" fontId="13" numFmtId="0" xfId="0">
      <alignment horizontal="center" vertical="center"/>
    </xf>
    <xf applyAlignment="true" applyBorder="false" applyFill="true" applyFont="true" applyNumberFormat="false" applyProtection="false" borderId="919" fillId="335" fontId="6" numFmtId="0" xfId="0">
      <alignment horizontal="center" vertical="center"/>
    </xf>
    <xf applyAlignment="true" applyBorder="false" applyFill="true" applyFont="true" applyNumberFormat="true" applyProtection="false" borderId="917" fillId="335" fontId="2" numFmtId="532" xfId="0">
      <alignment horizontal="center" vertical="center"/>
    </xf>
    <xf applyAlignment="true" applyBorder="false" applyFill="true" applyFont="true" applyNumberFormat="false" applyProtection="false" borderId="917" fillId="335" fontId="6" numFmtId="0" xfId="0">
      <alignment horizontal="center" vertical="center" wrapText="true"/>
    </xf>
    <xf applyAlignment="true" applyBorder="false" applyFill="false" applyFont="true" applyNumberFormat="false" applyProtection="false" borderId="917" fillId="0" fontId="4" numFmtId="0" xfId="0">
      <alignment horizontal="center" vertical="center"/>
    </xf>
    <xf applyAlignment="true" applyBorder="false" applyFill="false" applyFont="true" applyNumberFormat="false" applyProtection="false" borderId="917" fillId="0" fontId="4" numFmtId="0" xfId="0">
      <alignment vertical="center"/>
    </xf>
    <xf applyAlignment="true" applyBorder="false" applyFill="false" applyFont="true" applyNumberFormat="true" applyProtection="false" borderId="917" fillId="0" fontId="4" numFmtId="533" xfId="0">
      <alignment vertical="center"/>
    </xf>
    <xf applyAlignment="true" applyBorder="false" applyFill="false" applyFont="true" applyNumberFormat="true" applyProtection="false" borderId="920" fillId="0" fontId="4" numFmtId="532" xfId="0">
      <alignment vertical="center"/>
    </xf>
    <xf applyAlignment="true" applyBorder="false" applyFill="false" applyFont="true" applyNumberFormat="true" applyProtection="false" borderId="917" fillId="0" fontId="4" numFmtId="534" xfId="0">
      <alignment vertical="center"/>
    </xf>
    <xf applyAlignment="true" applyBorder="false" applyFill="false" applyFont="true" applyNumberFormat="true" applyProtection="false" borderId="921" fillId="0" fontId="4" numFmtId="532" xfId="0">
      <alignment vertical="center"/>
    </xf>
    <xf applyAlignment="true" applyBorder="false" applyFill="true" applyFont="true" applyNumberFormat="true" applyProtection="false" borderId="917" fillId="336" fontId="4" numFmtId="532" xfId="0">
      <alignment horizontal="right" vertical="center"/>
    </xf>
    <xf applyAlignment="true" applyBorder="false" applyFill="true" applyFont="true" applyNumberFormat="true" applyProtection="false" borderId="917" fillId="337" fontId="4" numFmtId="532" xfId="0">
      <alignment vertical="center"/>
    </xf>
    <xf applyAlignment="true" applyBorder="false" applyFill="false" applyFont="true" applyNumberFormat="true" applyProtection="false" borderId="917" fillId="0" fontId="4" numFmtId="534" xfId="0">
      <alignment vertical="center"/>
    </xf>
    <xf applyAlignment="true" applyBorder="false" applyFill="true" applyFont="true" applyNumberFormat="false" applyProtection="false" borderId="917" fillId="337" fontId="4" numFmtId="0" xfId="0">
      <alignment horizontal="center" vertical="center"/>
    </xf>
    <xf applyAlignment="true" applyBorder="false" applyFill="true" applyFont="true" applyNumberFormat="true" applyProtection="false" borderId="917" fillId="336" fontId="4" numFmtId="535" xfId="0">
      <alignment vertical="center"/>
    </xf>
    <xf applyAlignment="true" applyBorder="false" applyFill="true" applyFont="true" applyNumberFormat="true" applyProtection="false" borderId="920" fillId="336" fontId="4" numFmtId="535" xfId="0">
      <alignment vertical="center"/>
    </xf>
    <xf applyAlignment="true" applyBorder="false" applyFill="true" applyFont="true" applyNumberFormat="true" applyProtection="false" borderId="920" fillId="336" fontId="4" numFmtId="536" xfId="0">
      <alignment vertical="center"/>
    </xf>
    <xf applyAlignment="true" applyBorder="false" applyFill="false" applyFont="true" applyNumberFormat="true" applyProtection="false" borderId="917" fillId="0" fontId="4" numFmtId="537" xfId="0">
      <alignment vertical="center"/>
    </xf>
    <xf applyAlignment="true" applyBorder="false" applyFill="false" applyFont="true" applyNumberFormat="false" applyProtection="false" borderId="917" fillId="0" fontId="4" numFmtId="0" xfId="0">
      <alignment vertical="center"/>
    </xf>
    <xf applyAlignment="true" applyBorder="false" applyFill="false" applyFont="true" applyNumberFormat="false" applyProtection="false" borderId="917" fillId="0" fontId="4" numFmtId="0" xfId="0">
      <alignment horizontal="right" vertical="center"/>
    </xf>
    <xf applyAlignment="true" applyBorder="false" applyFill="true" applyFont="true" applyNumberFormat="true" applyProtection="false" borderId="917" fillId="338" fontId="4" numFmtId="532" xfId="0">
      <alignment vertical="center"/>
    </xf>
    <xf applyAlignment="true" applyBorder="false" applyFill="true" applyFont="true" applyNumberFormat="false" applyProtection="false" borderId="917" fillId="338" fontId="4" numFmtId="0" xfId="0">
      <alignment horizontal="center" vertical="center"/>
    </xf>
    <xf applyAlignment="true" applyBorder="false" applyFill="false" applyFont="true" applyNumberFormat="true" applyProtection="false" borderId="917" fillId="0" fontId="4" numFmtId="537" xfId="0">
      <alignment vertical="center"/>
    </xf>
    <xf applyAlignment="true" applyBorder="false" applyFill="true" applyFont="true" applyNumberFormat="true" applyProtection="false" borderId="917" fillId="339" fontId="4" numFmtId="533" xfId="0">
      <alignment vertical="center"/>
    </xf>
    <xf applyAlignment="true" applyBorder="false" applyFill="true" applyFont="true" applyNumberFormat="true" applyProtection="false" borderId="920" fillId="339" fontId="4" numFmtId="532" xfId="0">
      <alignment vertical="center"/>
    </xf>
    <xf applyAlignment="true" applyBorder="false" applyFill="false" applyFont="true" applyNumberFormat="false" applyProtection="false" borderId="917" fillId="0" fontId="4" numFmtId="0" xfId="0">
      <alignment vertical="center"/>
    </xf>
    <xf applyAlignment="true" applyBorder="false" applyFill="true" applyFont="true" applyNumberFormat="true" applyProtection="false" borderId="917" fillId="339" fontId="4" numFmtId="532" xfId="0">
      <alignment vertical="center"/>
    </xf>
    <xf applyAlignment="true" applyBorder="false" applyFill="true" applyFont="true" applyNumberFormat="false" applyProtection="false" borderId="917" fillId="339" fontId="4" numFmtId="0" xfId="0">
      <alignment horizontal="center" vertical="center"/>
    </xf>
    <xf applyAlignment="true" applyBorder="false" applyFill="false" applyFont="true" applyNumberFormat="true" applyProtection="false" borderId="922" fillId="0" fontId="4" numFmtId="537" xfId="0">
      <alignment vertical="center"/>
    </xf>
    <xf applyAlignment="true" applyBorder="false" applyFill="false" applyFont="true" applyNumberFormat="false" applyProtection="false" borderId="921" fillId="0" fontId="4" numFmtId="0" xfId="0">
      <alignment vertical="center"/>
    </xf>
    <xf applyAlignment="true" applyBorder="false" applyFill="false" applyFont="true" applyNumberFormat="true" applyProtection="false" borderId="917" fillId="0" fontId="4" numFmtId="532" xfId="0">
      <alignment vertical="center"/>
    </xf>
    <xf applyAlignment="true" applyBorder="false" applyFill="false" applyFont="true" applyNumberFormat="false" applyProtection="false" borderId="917" fillId="0" fontId="4" numFmtId="0" xfId="0">
      <alignment horizontal="center" vertical="center"/>
    </xf>
    <xf applyAlignment="true" applyBorder="false" applyFill="false" applyFont="true" applyNumberFormat="true" applyProtection="false" borderId="921" fillId="0" fontId="4" numFmtId="537" xfId="0">
      <alignment vertical="center"/>
    </xf>
    <xf applyAlignment="true" applyBorder="false" applyFill="false" applyFont="true" applyNumberFormat="true" applyProtection="false" borderId="922" fillId="0" fontId="4" numFmtId="537" xfId="0">
      <alignment vertical="center"/>
    </xf>
    <xf applyAlignment="true" applyBorder="false" applyFill="false" applyFont="true" applyNumberFormat="false" applyProtection="false" borderId="922" fillId="0" fontId="4" numFmtId="0" xfId="0">
      <alignment vertical="center"/>
    </xf>
    <xf applyAlignment="true" applyBorder="false" applyFill="false" applyFont="true" applyNumberFormat="true" applyProtection="false" borderId="923" fillId="0" fontId="4" numFmtId="537" xfId="0">
      <alignment vertical="center"/>
    </xf>
    <xf applyAlignment="true" applyBorder="false" applyFill="false" applyFont="true" applyNumberFormat="true" applyProtection="false" borderId="920" fillId="0" fontId="4" numFmtId="532" xfId="0">
      <alignment horizontal="right" vertical="center"/>
    </xf>
    <xf applyAlignment="true" applyBorder="false" applyFill="false" applyFont="true" applyNumberFormat="true" applyProtection="false" borderId="922" fillId="0" fontId="4" numFmtId="537" xfId="0">
      <alignment horizontal="center" vertical="center"/>
    </xf>
    <xf applyAlignment="true" applyBorder="false" applyFill="false" applyFont="true" applyNumberFormat="false" applyProtection="false" borderId="922" fillId="0" fontId="4" numFmtId="0" xfId="0">
      <alignment horizontal="center" vertical="center"/>
    </xf>
    <xf applyAlignment="true" applyBorder="false" applyFill="false" applyFont="true" applyNumberFormat="true" applyProtection="false" borderId="923" fillId="0" fontId="4" numFmtId="537" xfId="0">
      <alignment horizontal="center" vertical="center"/>
    </xf>
    <xf applyAlignment="true" applyBorder="false" applyFill="false" applyFont="true" applyNumberFormat="true" applyProtection="false" borderId="917" fillId="0" fontId="4" numFmtId="537" xfId="0">
      <alignment horizontal="right" vertical="center"/>
    </xf>
    <xf applyAlignment="true" applyBorder="false" applyFill="false" applyFont="true" applyNumberFormat="false" applyProtection="false" borderId="917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917" fillId="0" fontId="4" numFmtId="537" xfId="0">
      <alignment horizontal="left" vertical="center"/>
    </xf>
    <xf applyAlignment="true" applyBorder="false" applyFill="false" applyFont="true" applyNumberFormat="true" applyProtection="false" borderId="917" fillId="0" fontId="4" numFmtId="53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532" xfId="0">
      <alignment horizontal="right" vertical="center"/>
    </xf>
    <xf applyAlignment="true" applyBorder="false" applyFill="true" applyFont="true" applyNumberFormat="false" applyProtection="false" borderId="917" fillId="340" fontId="5" numFmtId="0" xfId="0">
      <alignment horizontal="center" vertical="center"/>
    </xf>
    <xf applyAlignment="true" applyBorder="false" applyFill="true" applyFont="true" applyNumberFormat="true" applyProtection="false" borderId="917" fillId="340" fontId="5" numFmtId="535" xfId="0">
      <alignment horizontal="right" vertical="center"/>
    </xf>
    <xf applyAlignment="true" applyBorder="false" applyFill="true" applyFont="true" applyNumberFormat="true" applyProtection="false" borderId="0" fillId="336" fontId="4" numFmtId="538" xfId="0">
      <alignment vertical="center"/>
    </xf>
    <xf applyAlignment="true" applyBorder="false" applyFill="false" applyFont="true" applyNumberFormat="true" applyProtection="false" borderId="0" fillId="0" fontId="4" numFmtId="537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917" fillId="340" fontId="4" numFmtId="0" xfId="0">
      <alignment horizontal="center" vertical="center"/>
    </xf>
    <xf applyAlignment="true" applyBorder="false" applyFill="true" applyFont="true" applyNumberFormat="true" applyProtection="false" borderId="917" fillId="340" fontId="4" numFmtId="539" xfId="0">
      <alignment horizontal="right" vertical="center"/>
    </xf>
    <xf applyAlignment="true" applyBorder="false" applyFill="true" applyFont="true" applyNumberFormat="true" applyProtection="false" borderId="917" fillId="340" fontId="4" numFmtId="535" xfId="0">
      <alignment horizontal="right" vertical="center"/>
    </xf>
    <xf applyAlignment="true" applyBorder="false" applyFill="true" applyFont="true" applyNumberFormat="true" applyProtection="false" borderId="0" fillId="336" fontId="4" numFmtId="535" xfId="0">
      <alignment vertical="center"/>
    </xf>
    <xf applyAlignment="true" applyBorder="false" applyFill="true" applyFont="true" applyNumberFormat="true" applyProtection="false" borderId="917" fillId="340" fontId="4" numFmtId="538" xfId="0">
      <alignment horizontal="right" vertical="center"/>
    </xf>
    <xf applyAlignment="true" applyBorder="false" applyFill="false" applyFont="true" applyNumberFormat="true" applyProtection="false" borderId="0" fillId="0" fontId="4" numFmtId="535" xfId="0">
      <alignment horizontal="right" vertical="center"/>
    </xf>
    <xf applyAlignment="true" applyBorder="false" applyFill="true" applyFont="true" applyNumberFormat="true" applyProtection="false" borderId="917" fillId="335" fontId="6" numFmtId="531" xfId="0">
      <alignment horizontal="center" vertical="center"/>
    </xf>
    <xf applyAlignment="true" applyBorder="false" applyFill="true" applyFont="true" applyNumberFormat="true" applyProtection="false" borderId="917" fillId="335" fontId="6" numFmtId="532" xfId="0">
      <alignment horizontal="center" vertical="center" wrapText="true"/>
    </xf>
    <xf applyAlignment="true" applyBorder="false" applyFill="true" applyFont="true" applyNumberFormat="false" applyProtection="false" borderId="0" fillId="335" fontId="6" numFmtId="0" xfId="0">
      <alignment horizontal="center" vertical="center"/>
    </xf>
    <xf applyAlignment="true" applyBorder="false" applyFill="true" applyFont="true" applyNumberFormat="true" applyProtection="false" borderId="921" fillId="335" fontId="6" numFmtId="532" xfId="0">
      <alignment horizontal="center" vertical="center"/>
    </xf>
    <xf applyAlignment="true" applyBorder="false" applyFill="true" applyFont="true" applyNumberFormat="true" applyProtection="false" borderId="917" fillId="335" fontId="6" numFmtId="535" xfId="0">
      <alignment horizontal="center" vertical="center" wrapText="true"/>
    </xf>
    <xf applyAlignment="true" applyBorder="false" applyFill="true" applyFont="true" applyNumberFormat="true" applyProtection="false" borderId="922" fillId="335" fontId="6" numFmtId="531" xfId="0">
      <alignment horizontal="center" vertical="center"/>
    </xf>
    <xf applyAlignment="true" applyBorder="false" applyFill="false" applyFont="true" applyNumberFormat="false" applyProtection="false" borderId="920" fillId="0" fontId="4" numFmtId="0" xfId="0">
      <alignment horizontal="center" vertical="center"/>
    </xf>
    <xf applyAlignment="true" applyBorder="false" applyFill="false" applyFont="true" applyNumberFormat="false" applyProtection="false" borderId="920" fillId="0" fontId="4" numFmtId="0" xfId="0">
      <alignment horizontal="right" vertical="center"/>
    </xf>
    <xf applyAlignment="true" applyBorder="false" applyFill="false" applyFont="true" applyNumberFormat="false" applyProtection="false" borderId="924" fillId="0" fontId="7" numFmtId="0" xfId="0">
      <alignment horizontal="center" vertical="center"/>
    </xf>
    <xf applyAlignment="true" applyBorder="false" applyFill="false" applyFont="true" applyNumberFormat="true" applyProtection="false" borderId="921" fillId="0" fontId="4" numFmtId="532" xfId="0">
      <alignment vertical="center"/>
    </xf>
    <xf applyAlignment="true" applyBorder="false" applyFill="false" applyFont="true" applyNumberFormat="true" applyProtection="false" borderId="917" fillId="0" fontId="4" numFmtId="535" xfId="0">
      <alignment vertical="center"/>
    </xf>
    <xf applyAlignment="true" applyBorder="false" applyFill="false" applyFont="true" applyNumberFormat="true" applyProtection="false" borderId="925" fillId="0" fontId="4" numFmtId="534" xfId="0">
      <alignment vertical="center" wrapText="true"/>
    </xf>
    <xf applyAlignment="true" applyBorder="false" applyFill="false" applyFont="true" applyNumberFormat="true" applyProtection="false" borderId="917" fillId="0" fontId="4" numFmtId="532" xfId="0">
      <alignment horizontal="right" vertical="center"/>
    </xf>
    <xf applyAlignment="true" applyBorder="false" applyFill="false" applyFont="true" applyNumberFormat="true" applyProtection="false" borderId="917" fillId="0" fontId="4" numFmtId="536" xfId="0">
      <alignment vertical="center"/>
    </xf>
    <xf applyAlignment="true" applyBorder="false" applyFill="true" applyFont="true" applyNumberFormat="true" applyProtection="false" borderId="925" fillId="341" fontId="4" numFmtId="534" xfId="0">
      <alignment vertical="center" wrapText="true"/>
    </xf>
    <xf applyAlignment="true" applyBorder="false" applyFill="false" applyFont="true" applyNumberFormat="false" applyProtection="false" borderId="922" fillId="0" fontId="4" numFmtId="0" xfId="0">
      <alignment horizontal="center" vertical="center"/>
    </xf>
    <xf applyAlignment="true" applyBorder="false" applyFill="false" applyFont="true" applyNumberFormat="false" applyProtection="false" borderId="926" fillId="0" fontId="4" numFmtId="0" xfId="0">
      <alignment horizontal="center" vertical="center"/>
    </xf>
    <xf applyAlignment="true" applyBorder="false" applyFill="true" applyFont="true" applyNumberFormat="true" applyProtection="false" borderId="921" fillId="339" fontId="4" numFmtId="532" xfId="0">
      <alignment vertical="center"/>
    </xf>
    <xf applyAlignment="true" applyBorder="false" applyFill="false" applyFont="true" applyNumberFormat="false" applyProtection="false" borderId="917" fillId="0" fontId="4" numFmtId="0" xfId="0">
      <alignment horizontal="center" vertical="center"/>
    </xf>
    <xf applyAlignment="true" applyBorder="false" applyFill="false" applyFont="true" applyNumberFormat="true" applyProtection="false" borderId="925" fillId="0" fontId="4" numFmtId="534" xfId="0">
      <alignment vertical="center" wrapText="true"/>
    </xf>
    <xf applyAlignment="true" applyBorder="false" applyFill="false" applyFont="true" applyNumberFormat="true" applyProtection="false" borderId="917" fillId="0" fontId="4" numFmtId="532" xfId="0">
      <alignment vertical="center"/>
    </xf>
    <xf applyAlignment="true" applyBorder="false" applyFill="false" applyFont="true" applyNumberFormat="false" applyProtection="false" borderId="922" fillId="0" fontId="4" numFmtId="0" xfId="0">
      <alignment vertical="center"/>
    </xf>
    <xf applyAlignment="true" applyBorder="false" applyFill="false" applyFont="true" applyNumberFormat="false" applyProtection="false" borderId="927" fillId="0" fontId="4" numFmtId="0" xfId="0">
      <alignment horizontal="right" vertical="center"/>
    </xf>
    <xf applyAlignment="true" applyBorder="false" applyFill="false" applyFont="true" applyNumberFormat="true" applyProtection="false" borderId="923" fillId="0" fontId="4" numFmtId="532" xfId="0">
      <alignment vertical="center"/>
    </xf>
    <xf applyAlignment="true" applyBorder="false" applyFill="false" applyFont="true" applyNumberFormat="false" applyProtection="false" borderId="926" fillId="0" fontId="4" numFmtId="0" xfId="0">
      <alignment vertical="center"/>
    </xf>
    <xf applyAlignment="true" applyBorder="false" applyFill="false" applyFont="true" applyNumberFormat="false" applyProtection="false" borderId="920" fillId="0" fontId="4" numFmtId="0" xfId="0">
      <alignment vertical="center"/>
    </xf>
    <xf applyAlignment="true" applyBorder="false" applyFill="false" applyFont="true" applyNumberFormat="true" applyProtection="false" borderId="926" fillId="0" fontId="4" numFmtId="532" xfId="0">
      <alignment horizontal="right" vertical="center"/>
    </xf>
    <xf applyAlignment="true" applyBorder="false" applyFill="true" applyFont="true" applyNumberFormat="true" applyProtection="false" borderId="923" fillId="338" fontId="4" numFmtId="532" xfId="0">
      <alignment vertical="center"/>
    </xf>
    <xf applyAlignment="true" applyBorder="false" applyFill="true" applyFont="true" applyNumberFormat="true" applyProtection="false" borderId="921" fillId="336" fontId="4" numFmtId="535" xfId="0">
      <alignment vertical="center"/>
    </xf>
    <xf applyAlignment="true" applyBorder="false" applyFill="false" applyFont="true" applyNumberFormat="true" applyProtection="false" borderId="920" fillId="0" fontId="4" numFmtId="537" xfId="0">
      <alignment vertical="center"/>
    </xf>
    <xf applyAlignment="true" applyBorder="false" applyFill="true" applyFont="true" applyNumberFormat="true" applyProtection="false" borderId="923" fillId="336" fontId="4" numFmtId="535" xfId="0">
      <alignment vertical="center"/>
    </xf>
    <xf applyAlignment="true" applyBorder="false" applyFill="true" applyFont="true" applyNumberFormat="true" applyProtection="false" borderId="923" fillId="339" fontId="4" numFmtId="532" xfId="0">
      <alignment vertical="center"/>
    </xf>
    <xf applyAlignment="true" applyBorder="false" applyFill="false" applyFont="true" applyNumberFormat="false" applyProtection="false" borderId="928" fillId="0" fontId="4" numFmtId="0" xfId="0">
      <alignment vertical="center"/>
    </xf>
    <xf applyAlignment="true" applyBorder="false" applyFill="false" applyFont="true" applyNumberFormat="false" applyProtection="false" borderId="922" fillId="0" fontId="4" numFmtId="0" xfId="0">
      <alignment horizontal="right" vertical="center"/>
    </xf>
    <xf applyAlignment="true" applyBorder="false" applyFill="false" applyFont="true" applyNumberFormat="true" applyProtection="false" borderId="922" fillId="0" fontId="4" numFmtId="532" xfId="0">
      <alignment horizontal="right" vertical="center"/>
    </xf>
    <xf applyAlignment="true" applyBorder="false" applyFill="false" applyFont="true" applyNumberFormat="true" applyProtection="false" borderId="928" fillId="0" fontId="4" numFmtId="537" xfId="0">
      <alignment vertical="center"/>
    </xf>
    <xf applyAlignment="true" applyBorder="false" applyFill="true" applyFont="true" applyNumberFormat="true" applyProtection="false" borderId="929" fillId="336" fontId="4" numFmtId="535" xfId="0">
      <alignment vertical="center"/>
    </xf>
    <xf applyAlignment="true" applyBorder="false" applyFill="false" applyFont="true" applyNumberFormat="true" applyProtection="false" borderId="923" fillId="0" fontId="4" numFmtId="532" xfId="0">
      <alignment vertical="center"/>
    </xf>
    <xf applyAlignment="true" applyBorder="false" applyFill="false" applyFont="true" applyNumberFormat="true" applyProtection="false" borderId="921" fillId="0" fontId="4" numFmtId="534" xfId="0">
      <alignment vertical="center"/>
    </xf>
    <xf applyAlignment="true" applyBorder="false" applyFill="false" applyFont="true" applyNumberFormat="true" applyProtection="false" borderId="920" fillId="0" fontId="4" numFmtId="537" xfId="0">
      <alignment vertical="center"/>
    </xf>
    <xf applyAlignment="true" applyBorder="false" applyFill="false" applyFont="true" applyNumberFormat="true" applyProtection="false" borderId="0" fillId="0" fontId="4" numFmtId="534" xfId="0">
      <alignment horizontal="center" vertical="bottom"/>
    </xf>
    <xf applyAlignment="true" applyBorder="false" applyFill="false" applyFont="true" applyNumberFormat="true" applyProtection="false" borderId="0" fillId="0" fontId="4" numFmtId="532" xfId="0">
      <alignment vertical="center"/>
    </xf>
    <xf applyAlignment="true" applyBorder="false" applyFill="false" applyFont="true" applyNumberFormat="true" applyProtection="false" borderId="0" fillId="0" fontId="4" numFmtId="532" xfId="0">
      <alignment vertical="center"/>
    </xf>
    <xf applyAlignment="true" applyBorder="false" applyFill="false" applyFont="true" applyNumberFormat="true" applyProtection="false" borderId="930" fillId="0" fontId="4" numFmtId="534" xfId="0">
      <alignment vertical="center"/>
    </xf>
    <xf applyAlignment="true" applyBorder="false" applyFill="true" applyFont="true" applyNumberFormat="false" applyProtection="false" borderId="931" fillId="340" fontId="5" numFmtId="0" xfId="0">
      <alignment horizontal="center" vertical="center"/>
    </xf>
    <xf applyAlignment="true" applyBorder="false" applyFill="true" applyFont="true" applyNumberFormat="false" applyProtection="false" borderId="926" fillId="340" fontId="4" numFmtId="0" xfId="0">
      <alignment vertical="center"/>
    </xf>
    <xf applyAlignment="true" applyBorder="false" applyFill="true" applyFont="true" applyNumberFormat="false" applyProtection="false" borderId="926" fillId="340" fontId="5" numFmtId="0" xfId="0">
      <alignment vertical="center"/>
    </xf>
    <xf applyAlignment="true" applyBorder="false" applyFill="false" applyFont="true" applyNumberFormat="true" applyProtection="false" borderId="0" fillId="0" fontId="4" numFmtId="537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921" fillId="340" fontId="4" numFmtId="0" xfId="0">
      <alignment horizontal="center" vertical="center"/>
    </xf>
    <xf applyAlignment="true" applyBorder="false" applyFill="true" applyFont="true" applyNumberFormat="true" applyProtection="false" borderId="917" fillId="340" fontId="4" numFmtId="539" xfId="0">
      <alignment vertical="center"/>
    </xf>
    <xf applyAlignment="true" applyBorder="false" applyFill="true" applyFont="true" applyNumberFormat="true" applyProtection="false" borderId="917" fillId="340" fontId="4" numFmtId="535" xfId="0">
      <alignment vertical="center"/>
    </xf>
    <xf applyAlignment="true" applyBorder="false" applyFill="true" applyFont="true" applyNumberFormat="false" applyProtection="false" borderId="923" fillId="340" fontId="4" numFmtId="0" xfId="0">
      <alignment horizontal="center" vertical="center"/>
    </xf>
    <xf applyAlignment="true" applyBorder="false" applyFill="true" applyFont="true" applyNumberFormat="true" applyProtection="false" borderId="922" fillId="340" fontId="4" numFmtId="539" xfId="0">
      <alignment vertical="center"/>
    </xf>
    <xf applyAlignment="true" applyBorder="false" applyFill="false" applyFont="true" applyNumberFormat="true" applyProtection="false" borderId="0" fillId="0" fontId="4" numFmtId="534" xfId="0">
      <alignment vertical="center"/>
    </xf>
    <xf applyAlignment="true" applyBorder="false" applyFill="false" applyFont="true" applyNumberFormat="false" applyProtection="false" borderId="917" fillId="0" fontId="4" numFmtId="0" xfId="0">
      <alignment horizontal="center" vertical="center"/>
    </xf>
    <xf applyAlignment="true" applyBorder="false" applyFill="true" applyFont="true" applyNumberFormat="false" applyProtection="false" borderId="932" fillId="342" fontId="2" numFmtId="0" xfId="0">
      <alignment horizontal="center" vertical="center"/>
    </xf>
    <xf applyAlignment="true" applyBorder="false" applyFill="true" applyFont="true" applyNumberFormat="false" applyProtection="false" borderId="932" fillId="342" fontId="2" numFmtId="0" xfId="0">
      <alignment horizontal="center" vertical="center" wrapText="true"/>
    </xf>
    <xf applyAlignment="true" applyBorder="false" applyFill="true" applyFont="true" applyNumberFormat="true" applyProtection="false" borderId="932" fillId="342" fontId="2" numFmtId="540" xfId="0">
      <alignment horizontal="center" vertical="center"/>
    </xf>
    <xf applyAlignment="true" applyBorder="false" applyFill="true" applyFont="true" applyNumberFormat="true" applyProtection="false" borderId="932" fillId="342" fontId="2" numFmtId="541" xfId="0">
      <alignment horizontal="center" vertical="center" wrapText="true"/>
    </xf>
    <xf applyAlignment="true" applyBorder="false" applyFill="true" applyFont="true" applyNumberFormat="false" applyProtection="false" borderId="932" fillId="342" fontId="6" numFmtId="0" xfId="0">
      <alignment horizontal="center" vertical="center"/>
    </xf>
    <xf applyAlignment="true" applyBorder="false" applyFill="true" applyFont="true" applyNumberFormat="false" applyProtection="false" borderId="933" fillId="342" fontId="13" numFmtId="0" xfId="0">
      <alignment horizontal="center" vertical="center"/>
    </xf>
    <xf applyAlignment="true" applyBorder="false" applyFill="true" applyFont="true" applyNumberFormat="false" applyProtection="false" borderId="934" fillId="342" fontId="6" numFmtId="0" xfId="0">
      <alignment horizontal="center" vertical="center"/>
    </xf>
    <xf applyAlignment="true" applyBorder="false" applyFill="true" applyFont="true" applyNumberFormat="true" applyProtection="false" borderId="932" fillId="342" fontId="2" numFmtId="541" xfId="0">
      <alignment horizontal="center" vertical="center"/>
    </xf>
    <xf applyAlignment="true" applyBorder="false" applyFill="true" applyFont="true" applyNumberFormat="false" applyProtection="false" borderId="932" fillId="342" fontId="6" numFmtId="0" xfId="0">
      <alignment horizontal="center" vertical="center" wrapText="true"/>
    </xf>
    <xf applyAlignment="true" applyBorder="false" applyFill="false" applyFont="true" applyNumberFormat="false" applyProtection="false" borderId="932" fillId="0" fontId="4" numFmtId="0" xfId="0">
      <alignment horizontal="center" vertical="center"/>
    </xf>
    <xf applyAlignment="true" applyBorder="false" applyFill="false" applyFont="true" applyNumberFormat="false" applyProtection="false" borderId="932" fillId="0" fontId="4" numFmtId="0" xfId="0">
      <alignment vertical="center"/>
    </xf>
    <xf applyAlignment="true" applyBorder="false" applyFill="false" applyFont="true" applyNumberFormat="true" applyProtection="false" borderId="932" fillId="0" fontId="4" numFmtId="542" xfId="0">
      <alignment vertical="center"/>
    </xf>
    <xf applyAlignment="true" applyBorder="false" applyFill="false" applyFont="true" applyNumberFormat="true" applyProtection="false" borderId="935" fillId="0" fontId="4" numFmtId="541" xfId="0">
      <alignment vertical="center"/>
    </xf>
    <xf applyAlignment="true" applyBorder="false" applyFill="false" applyFont="true" applyNumberFormat="true" applyProtection="false" borderId="932" fillId="0" fontId="4" numFmtId="543" xfId="0">
      <alignment vertical="center"/>
    </xf>
    <xf applyAlignment="true" applyBorder="false" applyFill="false" applyFont="true" applyNumberFormat="true" applyProtection="false" borderId="936" fillId="0" fontId="4" numFmtId="541" xfId="0">
      <alignment vertical="center"/>
    </xf>
    <xf applyAlignment="true" applyBorder="false" applyFill="true" applyFont="true" applyNumberFormat="true" applyProtection="false" borderId="932" fillId="343" fontId="4" numFmtId="541" xfId="0">
      <alignment horizontal="right" vertical="center"/>
    </xf>
    <xf applyAlignment="true" applyBorder="false" applyFill="true" applyFont="true" applyNumberFormat="true" applyProtection="false" borderId="932" fillId="344" fontId="4" numFmtId="541" xfId="0">
      <alignment vertical="center"/>
    </xf>
    <xf applyAlignment="true" applyBorder="false" applyFill="false" applyFont="true" applyNumberFormat="true" applyProtection="false" borderId="932" fillId="0" fontId="4" numFmtId="543" xfId="0">
      <alignment vertical="center"/>
    </xf>
    <xf applyAlignment="true" applyBorder="false" applyFill="true" applyFont="true" applyNumberFormat="false" applyProtection="false" borderId="932" fillId="344" fontId="4" numFmtId="0" xfId="0">
      <alignment horizontal="center" vertical="center"/>
    </xf>
    <xf applyAlignment="true" applyBorder="false" applyFill="true" applyFont="true" applyNumberFormat="true" applyProtection="false" borderId="932" fillId="343" fontId="4" numFmtId="544" xfId="0">
      <alignment vertical="center"/>
    </xf>
    <xf applyAlignment="true" applyBorder="false" applyFill="true" applyFont="true" applyNumberFormat="true" applyProtection="false" borderId="935" fillId="343" fontId="4" numFmtId="544" xfId="0">
      <alignment vertical="center"/>
    </xf>
    <xf applyAlignment="true" applyBorder="false" applyFill="true" applyFont="true" applyNumberFormat="true" applyProtection="false" borderId="935" fillId="343" fontId="4" numFmtId="545" xfId="0">
      <alignment vertical="center"/>
    </xf>
    <xf applyAlignment="true" applyBorder="false" applyFill="false" applyFont="true" applyNumberFormat="true" applyProtection="false" borderId="932" fillId="0" fontId="4" numFmtId="546" xfId="0">
      <alignment vertical="center"/>
    </xf>
    <xf applyAlignment="true" applyBorder="false" applyFill="false" applyFont="true" applyNumberFormat="false" applyProtection="false" borderId="932" fillId="0" fontId="4" numFmtId="0" xfId="0">
      <alignment vertical="center"/>
    </xf>
    <xf applyAlignment="true" applyBorder="false" applyFill="false" applyFont="true" applyNumberFormat="false" applyProtection="false" borderId="932" fillId="0" fontId="4" numFmtId="0" xfId="0">
      <alignment vertical="center"/>
    </xf>
    <xf applyAlignment="true" applyBorder="false" applyFill="false" applyFont="true" applyNumberFormat="false" applyProtection="false" borderId="932" fillId="0" fontId="4" numFmtId="0" xfId="0">
      <alignment horizontal="right" vertical="center"/>
    </xf>
    <xf applyAlignment="true" applyBorder="false" applyFill="true" applyFont="true" applyNumberFormat="true" applyProtection="false" borderId="932" fillId="345" fontId="4" numFmtId="541" xfId="0">
      <alignment vertical="center"/>
    </xf>
    <xf applyAlignment="true" applyBorder="false" applyFill="true" applyFont="true" applyNumberFormat="false" applyProtection="false" borderId="932" fillId="345" fontId="4" numFmtId="0" xfId="0">
      <alignment horizontal="center" vertical="center"/>
    </xf>
    <xf applyAlignment="true" applyBorder="false" applyFill="false" applyFont="true" applyNumberFormat="true" applyProtection="false" borderId="932" fillId="0" fontId="4" numFmtId="546" xfId="0">
      <alignment vertical="center"/>
    </xf>
    <xf applyAlignment="true" applyBorder="false" applyFill="true" applyFont="true" applyNumberFormat="true" applyProtection="false" borderId="932" fillId="346" fontId="4" numFmtId="542" xfId="0">
      <alignment vertical="center"/>
    </xf>
    <xf applyAlignment="true" applyBorder="false" applyFill="true" applyFont="true" applyNumberFormat="true" applyProtection="false" borderId="935" fillId="346" fontId="4" numFmtId="541" xfId="0">
      <alignment vertical="center"/>
    </xf>
    <xf applyAlignment="true" applyBorder="false" applyFill="false" applyFont="true" applyNumberFormat="false" applyProtection="false" borderId="932" fillId="0" fontId="4" numFmtId="0" xfId="0">
      <alignment vertical="center"/>
    </xf>
    <xf applyAlignment="true" applyBorder="false" applyFill="true" applyFont="true" applyNumberFormat="true" applyProtection="false" borderId="932" fillId="346" fontId="4" numFmtId="541" xfId="0">
      <alignment vertical="center"/>
    </xf>
    <xf applyAlignment="true" applyBorder="false" applyFill="true" applyFont="true" applyNumberFormat="false" applyProtection="false" borderId="932" fillId="346" fontId="4" numFmtId="0" xfId="0">
      <alignment horizontal="center" vertical="center"/>
    </xf>
    <xf applyAlignment="true" applyBorder="false" applyFill="false" applyFont="true" applyNumberFormat="true" applyProtection="false" borderId="937" fillId="0" fontId="4" numFmtId="546" xfId="0">
      <alignment vertical="center"/>
    </xf>
    <xf applyAlignment="true" applyBorder="false" applyFill="false" applyFont="true" applyNumberFormat="false" applyProtection="false" borderId="936" fillId="0" fontId="4" numFmtId="0" xfId="0">
      <alignment vertical="center"/>
    </xf>
    <xf applyAlignment="true" applyBorder="false" applyFill="false" applyFont="true" applyNumberFormat="true" applyProtection="false" borderId="932" fillId="0" fontId="4" numFmtId="541" xfId="0">
      <alignment vertical="center"/>
    </xf>
    <xf applyAlignment="true" applyBorder="false" applyFill="false" applyFont="true" applyNumberFormat="false" applyProtection="false" borderId="932" fillId="0" fontId="4" numFmtId="0" xfId="0">
      <alignment horizontal="center" vertical="center"/>
    </xf>
    <xf applyAlignment="true" applyBorder="false" applyFill="false" applyFont="true" applyNumberFormat="true" applyProtection="false" borderId="936" fillId="0" fontId="4" numFmtId="546" xfId="0">
      <alignment vertical="center"/>
    </xf>
    <xf applyAlignment="true" applyBorder="false" applyFill="false" applyFont="true" applyNumberFormat="true" applyProtection="false" borderId="937" fillId="0" fontId="4" numFmtId="546" xfId="0">
      <alignment vertical="center"/>
    </xf>
    <xf applyAlignment="true" applyBorder="false" applyFill="false" applyFont="true" applyNumberFormat="false" applyProtection="false" borderId="937" fillId="0" fontId="4" numFmtId="0" xfId="0">
      <alignment vertical="center"/>
    </xf>
    <xf applyAlignment="true" applyBorder="false" applyFill="false" applyFont="true" applyNumberFormat="true" applyProtection="false" borderId="938" fillId="0" fontId="4" numFmtId="546" xfId="0">
      <alignment vertical="center"/>
    </xf>
    <xf applyAlignment="true" applyBorder="false" applyFill="false" applyFont="true" applyNumberFormat="true" applyProtection="false" borderId="935" fillId="0" fontId="4" numFmtId="541" xfId="0">
      <alignment horizontal="right" vertical="center"/>
    </xf>
    <xf applyAlignment="true" applyBorder="false" applyFill="false" applyFont="true" applyNumberFormat="true" applyProtection="false" borderId="937" fillId="0" fontId="4" numFmtId="546" xfId="0">
      <alignment horizontal="center" vertical="center"/>
    </xf>
    <xf applyAlignment="true" applyBorder="false" applyFill="false" applyFont="true" applyNumberFormat="false" applyProtection="false" borderId="937" fillId="0" fontId="4" numFmtId="0" xfId="0">
      <alignment horizontal="center" vertical="center"/>
    </xf>
    <xf applyAlignment="true" applyBorder="false" applyFill="false" applyFont="true" applyNumberFormat="true" applyProtection="false" borderId="938" fillId="0" fontId="4" numFmtId="546" xfId="0">
      <alignment horizontal="center" vertical="center"/>
    </xf>
    <xf applyAlignment="true" applyBorder="false" applyFill="false" applyFont="true" applyNumberFormat="true" applyProtection="false" borderId="932" fillId="0" fontId="4" numFmtId="546" xfId="0">
      <alignment horizontal="right" vertical="center"/>
    </xf>
    <xf applyAlignment="true" applyBorder="false" applyFill="false" applyFont="true" applyNumberFormat="false" applyProtection="false" borderId="93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932" fillId="0" fontId="4" numFmtId="546" xfId="0">
      <alignment horizontal="left" vertical="center"/>
    </xf>
    <xf applyAlignment="true" applyBorder="false" applyFill="false" applyFont="true" applyNumberFormat="true" applyProtection="false" borderId="932" fillId="0" fontId="4" numFmtId="54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541" xfId="0">
      <alignment horizontal="right" vertical="center"/>
    </xf>
    <xf applyAlignment="true" applyBorder="false" applyFill="true" applyFont="true" applyNumberFormat="false" applyProtection="false" borderId="932" fillId="347" fontId="5" numFmtId="0" xfId="0">
      <alignment horizontal="center" vertical="center"/>
    </xf>
    <xf applyAlignment="true" applyBorder="false" applyFill="true" applyFont="true" applyNumberFormat="true" applyProtection="false" borderId="932" fillId="347" fontId="5" numFmtId="544" xfId="0">
      <alignment horizontal="right" vertical="center"/>
    </xf>
    <xf applyAlignment="true" applyBorder="false" applyFill="true" applyFont="true" applyNumberFormat="true" applyProtection="false" borderId="0" fillId="343" fontId="4" numFmtId="547" xfId="0">
      <alignment vertical="center"/>
    </xf>
    <xf applyAlignment="true" applyBorder="false" applyFill="false" applyFont="true" applyNumberFormat="true" applyProtection="false" borderId="0" fillId="0" fontId="4" numFmtId="54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932" fillId="347" fontId="4" numFmtId="0" xfId="0">
      <alignment horizontal="center" vertical="center"/>
    </xf>
    <xf applyAlignment="true" applyBorder="false" applyFill="true" applyFont="true" applyNumberFormat="true" applyProtection="false" borderId="932" fillId="347" fontId="4" numFmtId="548" xfId="0">
      <alignment horizontal="right" vertical="center"/>
    </xf>
    <xf applyAlignment="true" applyBorder="false" applyFill="true" applyFont="true" applyNumberFormat="true" applyProtection="false" borderId="932" fillId="347" fontId="4" numFmtId="544" xfId="0">
      <alignment horizontal="right" vertical="center"/>
    </xf>
    <xf applyAlignment="true" applyBorder="false" applyFill="true" applyFont="true" applyNumberFormat="true" applyProtection="false" borderId="0" fillId="343" fontId="4" numFmtId="544" xfId="0">
      <alignment vertical="center"/>
    </xf>
    <xf applyAlignment="true" applyBorder="false" applyFill="true" applyFont="true" applyNumberFormat="true" applyProtection="false" borderId="932" fillId="347" fontId="4" numFmtId="547" xfId="0">
      <alignment horizontal="right" vertical="center"/>
    </xf>
    <xf applyAlignment="true" applyBorder="false" applyFill="false" applyFont="true" applyNumberFormat="true" applyProtection="false" borderId="0" fillId="0" fontId="4" numFmtId="544" xfId="0">
      <alignment horizontal="right" vertical="center"/>
    </xf>
    <xf applyAlignment="true" applyBorder="false" applyFill="true" applyFont="true" applyNumberFormat="true" applyProtection="false" borderId="932" fillId="342" fontId="6" numFmtId="540" xfId="0">
      <alignment horizontal="center" vertical="center"/>
    </xf>
    <xf applyAlignment="true" applyBorder="false" applyFill="true" applyFont="true" applyNumberFormat="true" applyProtection="false" borderId="932" fillId="342" fontId="6" numFmtId="541" xfId="0">
      <alignment horizontal="center" vertical="center" wrapText="true"/>
    </xf>
    <xf applyAlignment="true" applyBorder="false" applyFill="true" applyFont="true" applyNumberFormat="false" applyProtection="false" borderId="0" fillId="342" fontId="6" numFmtId="0" xfId="0">
      <alignment horizontal="center" vertical="center"/>
    </xf>
    <xf applyAlignment="true" applyBorder="false" applyFill="true" applyFont="true" applyNumberFormat="true" applyProtection="false" borderId="936" fillId="342" fontId="6" numFmtId="541" xfId="0">
      <alignment horizontal="center" vertical="center"/>
    </xf>
    <xf applyAlignment="true" applyBorder="false" applyFill="true" applyFont="true" applyNumberFormat="true" applyProtection="false" borderId="932" fillId="342" fontId="6" numFmtId="544" xfId="0">
      <alignment horizontal="center" vertical="center" wrapText="true"/>
    </xf>
    <xf applyAlignment="true" applyBorder="false" applyFill="true" applyFont="true" applyNumberFormat="true" applyProtection="false" borderId="937" fillId="342" fontId="6" numFmtId="540" xfId="0">
      <alignment horizontal="center" vertical="center"/>
    </xf>
    <xf applyAlignment="true" applyBorder="false" applyFill="false" applyFont="true" applyNumberFormat="false" applyProtection="false" borderId="935" fillId="0" fontId="4" numFmtId="0" xfId="0">
      <alignment horizontal="center" vertical="center"/>
    </xf>
    <xf applyAlignment="true" applyBorder="false" applyFill="false" applyFont="true" applyNumberFormat="false" applyProtection="false" borderId="935" fillId="0" fontId="4" numFmtId="0" xfId="0">
      <alignment horizontal="right" vertical="center"/>
    </xf>
    <xf applyAlignment="true" applyBorder="false" applyFill="false" applyFont="true" applyNumberFormat="false" applyProtection="false" borderId="939" fillId="0" fontId="7" numFmtId="0" xfId="0">
      <alignment horizontal="center" vertical="center"/>
    </xf>
    <xf applyAlignment="true" applyBorder="false" applyFill="false" applyFont="true" applyNumberFormat="true" applyProtection="false" borderId="936" fillId="0" fontId="4" numFmtId="541" xfId="0">
      <alignment vertical="center"/>
    </xf>
    <xf applyAlignment="true" applyBorder="false" applyFill="false" applyFont="true" applyNumberFormat="true" applyProtection="false" borderId="932" fillId="0" fontId="4" numFmtId="544" xfId="0">
      <alignment vertical="center"/>
    </xf>
    <xf applyAlignment="true" applyBorder="false" applyFill="false" applyFont="true" applyNumberFormat="true" applyProtection="false" borderId="940" fillId="0" fontId="4" numFmtId="543" xfId="0">
      <alignment vertical="center" wrapText="true"/>
    </xf>
    <xf applyAlignment="true" applyBorder="false" applyFill="false" applyFont="true" applyNumberFormat="true" applyProtection="false" borderId="932" fillId="0" fontId="4" numFmtId="541" xfId="0">
      <alignment horizontal="right" vertical="center"/>
    </xf>
    <xf applyAlignment="true" applyBorder="false" applyFill="false" applyFont="true" applyNumberFormat="true" applyProtection="false" borderId="932" fillId="0" fontId="4" numFmtId="545" xfId="0">
      <alignment vertical="center"/>
    </xf>
    <xf applyAlignment="true" applyBorder="false" applyFill="true" applyFont="true" applyNumberFormat="true" applyProtection="false" borderId="940" fillId="348" fontId="4" numFmtId="543" xfId="0">
      <alignment vertical="center" wrapText="true"/>
    </xf>
    <xf applyAlignment="true" applyBorder="false" applyFill="false" applyFont="true" applyNumberFormat="false" applyProtection="false" borderId="937" fillId="0" fontId="4" numFmtId="0" xfId="0">
      <alignment horizontal="center" vertical="center"/>
    </xf>
    <xf applyAlignment="true" applyBorder="false" applyFill="false" applyFont="true" applyNumberFormat="false" applyProtection="false" borderId="941" fillId="0" fontId="4" numFmtId="0" xfId="0">
      <alignment horizontal="center" vertical="center"/>
    </xf>
    <xf applyAlignment="true" applyBorder="false" applyFill="true" applyFont="true" applyNumberFormat="true" applyProtection="false" borderId="936" fillId="346" fontId="4" numFmtId="541" xfId="0">
      <alignment vertical="center"/>
    </xf>
    <xf applyAlignment="true" applyBorder="false" applyFill="false" applyFont="true" applyNumberFormat="true" applyProtection="false" borderId="940" fillId="0" fontId="4" numFmtId="543" xfId="0">
      <alignment vertical="center" wrapText="true"/>
    </xf>
    <xf applyAlignment="true" applyBorder="false" applyFill="false" applyFont="true" applyNumberFormat="true" applyProtection="false" borderId="932" fillId="0" fontId="4" numFmtId="541" xfId="0">
      <alignment vertical="center"/>
    </xf>
    <xf applyAlignment="true" applyBorder="false" applyFill="false" applyFont="true" applyNumberFormat="false" applyProtection="false" borderId="937" fillId="0" fontId="4" numFmtId="0" xfId="0">
      <alignment vertical="center"/>
    </xf>
    <xf applyAlignment="true" applyBorder="false" applyFill="false" applyFont="true" applyNumberFormat="false" applyProtection="false" borderId="942" fillId="0" fontId="4" numFmtId="0" xfId="0">
      <alignment horizontal="right" vertical="center"/>
    </xf>
    <xf applyAlignment="true" applyBorder="false" applyFill="false" applyFont="true" applyNumberFormat="true" applyProtection="false" borderId="938" fillId="0" fontId="4" numFmtId="541" xfId="0">
      <alignment vertical="center"/>
    </xf>
    <xf applyAlignment="true" applyBorder="false" applyFill="false" applyFont="true" applyNumberFormat="false" applyProtection="false" borderId="941" fillId="0" fontId="4" numFmtId="0" xfId="0">
      <alignment vertical="center"/>
    </xf>
    <xf applyAlignment="true" applyBorder="false" applyFill="false" applyFont="true" applyNumberFormat="false" applyProtection="false" borderId="935" fillId="0" fontId="4" numFmtId="0" xfId="0">
      <alignment vertical="center"/>
    </xf>
    <xf applyAlignment="true" applyBorder="false" applyFill="false" applyFont="true" applyNumberFormat="false" applyProtection="false" borderId="932" fillId="0" fontId="4" numFmtId="0" xfId="0">
      <alignment horizontal="right" vertical="center"/>
    </xf>
    <xf applyAlignment="true" applyBorder="false" applyFill="false" applyFont="true" applyNumberFormat="true" applyProtection="false" borderId="941" fillId="0" fontId="4" numFmtId="541" xfId="0">
      <alignment horizontal="right" vertical="center"/>
    </xf>
    <xf applyAlignment="true" applyBorder="false" applyFill="true" applyFont="true" applyNumberFormat="true" applyProtection="false" borderId="938" fillId="345" fontId="4" numFmtId="541" xfId="0">
      <alignment vertical="center"/>
    </xf>
    <xf applyAlignment="true" applyBorder="false" applyFill="true" applyFont="true" applyNumberFormat="true" applyProtection="false" borderId="936" fillId="343" fontId="4" numFmtId="544" xfId="0">
      <alignment vertical="center"/>
    </xf>
    <xf applyAlignment="true" applyBorder="false" applyFill="false" applyFont="true" applyNumberFormat="true" applyProtection="false" borderId="935" fillId="0" fontId="4" numFmtId="546" xfId="0">
      <alignment vertical="center"/>
    </xf>
    <xf applyAlignment="true" applyBorder="false" applyFill="false" applyFont="true" applyNumberFormat="false" applyProtection="false" borderId="932" fillId="0" fontId="4" numFmtId="0" xfId="0">
      <alignment horizontal="right" vertical="center"/>
    </xf>
    <xf applyAlignment="true" applyBorder="false" applyFill="true" applyFont="true" applyNumberFormat="true" applyProtection="false" borderId="938" fillId="343" fontId="4" numFmtId="544" xfId="0">
      <alignment vertical="center"/>
    </xf>
    <xf applyAlignment="true" applyBorder="false" applyFill="true" applyFont="true" applyNumberFormat="true" applyProtection="false" borderId="938" fillId="346" fontId="4" numFmtId="541" xfId="0">
      <alignment vertical="center"/>
    </xf>
    <xf applyAlignment="true" applyBorder="false" applyFill="false" applyFont="true" applyNumberFormat="false" applyProtection="false" borderId="943" fillId="0" fontId="4" numFmtId="0" xfId="0">
      <alignment vertical="center"/>
    </xf>
    <xf applyAlignment="true" applyBorder="false" applyFill="false" applyFont="true" applyNumberFormat="false" applyProtection="false" borderId="937" fillId="0" fontId="4" numFmtId="0" xfId="0">
      <alignment horizontal="right" vertical="center"/>
    </xf>
    <xf applyAlignment="true" applyBorder="false" applyFill="false" applyFont="true" applyNumberFormat="true" applyProtection="false" borderId="937" fillId="0" fontId="4" numFmtId="541" xfId="0">
      <alignment horizontal="right" vertical="center"/>
    </xf>
    <xf applyAlignment="true" applyBorder="false" applyFill="false" applyFont="true" applyNumberFormat="true" applyProtection="false" borderId="943" fillId="0" fontId="4" numFmtId="546" xfId="0">
      <alignment vertical="center"/>
    </xf>
    <xf applyAlignment="true" applyBorder="false" applyFill="true" applyFont="true" applyNumberFormat="true" applyProtection="false" borderId="944" fillId="343" fontId="4" numFmtId="544" xfId="0">
      <alignment vertical="center"/>
    </xf>
    <xf applyAlignment="true" applyBorder="false" applyFill="false" applyFont="true" applyNumberFormat="true" applyProtection="false" borderId="938" fillId="0" fontId="4" numFmtId="541" xfId="0">
      <alignment vertical="center"/>
    </xf>
    <xf applyAlignment="true" applyBorder="false" applyFill="false" applyFont="true" applyNumberFormat="true" applyProtection="false" borderId="936" fillId="0" fontId="4" numFmtId="543" xfId="0">
      <alignment vertical="center"/>
    </xf>
    <xf applyAlignment="true" applyBorder="false" applyFill="false" applyFont="true" applyNumberFormat="true" applyProtection="false" borderId="935" fillId="0" fontId="4" numFmtId="546" xfId="0">
      <alignment vertical="center"/>
    </xf>
    <xf applyAlignment="true" applyBorder="false" applyFill="false" applyFont="true" applyNumberFormat="true" applyProtection="false" borderId="0" fillId="0" fontId="4" numFmtId="543" xfId="0">
      <alignment horizontal="center" vertical="bottom"/>
    </xf>
    <xf applyAlignment="true" applyBorder="false" applyFill="false" applyFont="true" applyNumberFormat="true" applyProtection="false" borderId="0" fillId="0" fontId="4" numFmtId="541" xfId="0">
      <alignment vertical="center"/>
    </xf>
    <xf applyAlignment="true" applyBorder="false" applyFill="false" applyFont="true" applyNumberFormat="true" applyProtection="false" borderId="0" fillId="0" fontId="4" numFmtId="541" xfId="0">
      <alignment vertical="center"/>
    </xf>
    <xf applyAlignment="true" applyBorder="false" applyFill="false" applyFont="true" applyNumberFormat="true" applyProtection="false" borderId="945" fillId="0" fontId="4" numFmtId="543" xfId="0">
      <alignment vertical="center"/>
    </xf>
    <xf applyAlignment="true" applyBorder="false" applyFill="true" applyFont="true" applyNumberFormat="false" applyProtection="false" borderId="946" fillId="347" fontId="5" numFmtId="0" xfId="0">
      <alignment horizontal="center" vertical="center"/>
    </xf>
    <xf applyAlignment="true" applyBorder="false" applyFill="true" applyFont="true" applyNumberFormat="false" applyProtection="false" borderId="941" fillId="347" fontId="4" numFmtId="0" xfId="0">
      <alignment vertical="center"/>
    </xf>
    <xf applyAlignment="true" applyBorder="false" applyFill="true" applyFont="true" applyNumberFormat="false" applyProtection="false" borderId="941" fillId="347" fontId="5" numFmtId="0" xfId="0">
      <alignment vertical="center"/>
    </xf>
    <xf applyAlignment="true" applyBorder="false" applyFill="false" applyFont="true" applyNumberFormat="true" applyProtection="false" borderId="0" fillId="0" fontId="4" numFmtId="546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936" fillId="347" fontId="4" numFmtId="0" xfId="0">
      <alignment horizontal="center" vertical="center"/>
    </xf>
    <xf applyAlignment="true" applyBorder="false" applyFill="true" applyFont="true" applyNumberFormat="true" applyProtection="false" borderId="932" fillId="347" fontId="4" numFmtId="548" xfId="0">
      <alignment vertical="center"/>
    </xf>
    <xf applyAlignment="true" applyBorder="false" applyFill="true" applyFont="true" applyNumberFormat="true" applyProtection="false" borderId="932" fillId="347" fontId="4" numFmtId="544" xfId="0">
      <alignment vertical="center"/>
    </xf>
    <xf applyAlignment="true" applyBorder="false" applyFill="true" applyFont="true" applyNumberFormat="false" applyProtection="false" borderId="938" fillId="347" fontId="4" numFmtId="0" xfId="0">
      <alignment horizontal="center" vertical="center"/>
    </xf>
    <xf applyAlignment="true" applyBorder="false" applyFill="true" applyFont="true" applyNumberFormat="true" applyProtection="false" borderId="937" fillId="347" fontId="4" numFmtId="548" xfId="0">
      <alignment vertical="center"/>
    </xf>
    <xf applyAlignment="true" applyBorder="false" applyFill="false" applyFont="true" applyNumberFormat="true" applyProtection="false" borderId="0" fillId="0" fontId="4" numFmtId="543" xfId="0">
      <alignment vertical="center"/>
    </xf>
    <xf applyAlignment="true" applyBorder="false" applyFill="false" applyFont="true" applyNumberFormat="false" applyProtection="false" borderId="932" fillId="0" fontId="4" numFmtId="0" xfId="0">
      <alignment horizontal="center" vertical="center"/>
    </xf>
    <xf applyAlignment="true" applyBorder="false" applyFill="false" applyFont="true" applyNumberFormat="false" applyProtection="false" borderId="932" fillId="0" fontId="4" numFmtId="0" xfId="0">
      <alignment horizontal="center" vertical="center"/>
    </xf>
    <xf applyAlignment="true" applyBorder="false" applyFill="true" applyFont="true" applyNumberFormat="false" applyProtection="false" borderId="947" fillId="349" fontId="2" numFmtId="0" xfId="0">
      <alignment horizontal="center" vertical="center"/>
    </xf>
    <xf applyAlignment="true" applyBorder="false" applyFill="true" applyFont="true" applyNumberFormat="false" applyProtection="false" borderId="947" fillId="349" fontId="2" numFmtId="0" xfId="0">
      <alignment horizontal="center" vertical="center" wrapText="true"/>
    </xf>
    <xf applyAlignment="true" applyBorder="false" applyFill="true" applyFont="true" applyNumberFormat="true" applyProtection="false" borderId="947" fillId="349" fontId="2" numFmtId="549" xfId="0">
      <alignment horizontal="center" vertical="center"/>
    </xf>
    <xf applyAlignment="true" applyBorder="false" applyFill="true" applyFont="true" applyNumberFormat="true" applyProtection="false" borderId="947" fillId="349" fontId="2" numFmtId="550" xfId="0">
      <alignment horizontal="center" vertical="center" wrapText="true"/>
    </xf>
    <xf applyAlignment="true" applyBorder="false" applyFill="true" applyFont="true" applyNumberFormat="false" applyProtection="false" borderId="947" fillId="349" fontId="6" numFmtId="0" xfId="0">
      <alignment horizontal="center" vertical="center"/>
    </xf>
    <xf applyAlignment="true" applyBorder="false" applyFill="true" applyFont="true" applyNumberFormat="false" applyProtection="false" borderId="948" fillId="349" fontId="13" numFmtId="0" xfId="0">
      <alignment horizontal="center" vertical="center"/>
    </xf>
    <xf applyAlignment="true" applyBorder="false" applyFill="true" applyFont="true" applyNumberFormat="false" applyProtection="false" borderId="949" fillId="349" fontId="6" numFmtId="0" xfId="0">
      <alignment horizontal="center" vertical="center"/>
    </xf>
    <xf applyAlignment="true" applyBorder="false" applyFill="true" applyFont="true" applyNumberFormat="true" applyProtection="false" borderId="947" fillId="349" fontId="2" numFmtId="550" xfId="0">
      <alignment horizontal="center" vertical="center"/>
    </xf>
    <xf applyAlignment="true" applyBorder="false" applyFill="true" applyFont="true" applyNumberFormat="false" applyProtection="false" borderId="947" fillId="349" fontId="6" numFmtId="0" xfId="0">
      <alignment horizontal="center" vertical="center" wrapText="true"/>
    </xf>
    <xf applyAlignment="true" applyBorder="false" applyFill="false" applyFont="true" applyNumberFormat="false" applyProtection="false" borderId="947" fillId="0" fontId="4" numFmtId="0" xfId="0">
      <alignment horizontal="center" vertical="center"/>
    </xf>
    <xf applyAlignment="true" applyBorder="false" applyFill="false" applyFont="true" applyNumberFormat="false" applyProtection="false" borderId="947" fillId="0" fontId="4" numFmtId="0" xfId="0">
      <alignment vertical="center"/>
    </xf>
    <xf applyAlignment="true" applyBorder="false" applyFill="false" applyFont="true" applyNumberFormat="true" applyProtection="false" borderId="947" fillId="0" fontId="4" numFmtId="551" xfId="0">
      <alignment vertical="center"/>
    </xf>
    <xf applyAlignment="true" applyBorder="false" applyFill="false" applyFont="true" applyNumberFormat="true" applyProtection="false" borderId="950" fillId="0" fontId="4" numFmtId="550" xfId="0">
      <alignment vertical="center"/>
    </xf>
    <xf applyAlignment="true" applyBorder="false" applyFill="false" applyFont="true" applyNumberFormat="true" applyProtection="false" borderId="947" fillId="0" fontId="4" numFmtId="552" xfId="0">
      <alignment vertical="center"/>
    </xf>
    <xf applyAlignment="true" applyBorder="false" applyFill="false" applyFont="true" applyNumberFormat="true" applyProtection="false" borderId="951" fillId="0" fontId="4" numFmtId="550" xfId="0">
      <alignment vertical="center"/>
    </xf>
    <xf applyAlignment="true" applyBorder="false" applyFill="true" applyFont="true" applyNumberFormat="true" applyProtection="false" borderId="947" fillId="350" fontId="4" numFmtId="550" xfId="0">
      <alignment horizontal="right" vertical="center"/>
    </xf>
    <xf applyAlignment="true" applyBorder="false" applyFill="true" applyFont="true" applyNumberFormat="true" applyProtection="false" borderId="947" fillId="351" fontId="4" numFmtId="550" xfId="0">
      <alignment vertical="center"/>
    </xf>
    <xf applyAlignment="true" applyBorder="false" applyFill="false" applyFont="true" applyNumberFormat="true" applyProtection="false" borderId="947" fillId="0" fontId="4" numFmtId="552" xfId="0">
      <alignment vertical="center"/>
    </xf>
    <xf applyAlignment="true" applyBorder="false" applyFill="true" applyFont="true" applyNumberFormat="false" applyProtection="false" borderId="947" fillId="351" fontId="4" numFmtId="0" xfId="0">
      <alignment horizontal="center" vertical="center"/>
    </xf>
    <xf applyAlignment="true" applyBorder="false" applyFill="true" applyFont="true" applyNumberFormat="true" applyProtection="false" borderId="947" fillId="350" fontId="4" numFmtId="553" xfId="0">
      <alignment vertical="center"/>
    </xf>
    <xf applyAlignment="true" applyBorder="false" applyFill="true" applyFont="true" applyNumberFormat="true" applyProtection="false" borderId="950" fillId="350" fontId="4" numFmtId="553" xfId="0">
      <alignment vertical="center"/>
    </xf>
    <xf applyAlignment="true" applyBorder="false" applyFill="true" applyFont="true" applyNumberFormat="true" applyProtection="false" borderId="950" fillId="350" fontId="4" numFmtId="554" xfId="0">
      <alignment vertical="center"/>
    </xf>
    <xf applyAlignment="true" applyBorder="false" applyFill="false" applyFont="true" applyNumberFormat="true" applyProtection="false" borderId="947" fillId="0" fontId="4" numFmtId="555" xfId="0">
      <alignment vertical="center"/>
    </xf>
    <xf applyAlignment="true" applyBorder="false" applyFill="false" applyFont="true" applyNumberFormat="false" applyProtection="false" borderId="947" fillId="0" fontId="4" numFmtId="0" xfId="0">
      <alignment vertical="center"/>
    </xf>
    <xf applyAlignment="true" applyBorder="false" applyFill="false" applyFont="true" applyNumberFormat="false" applyProtection="false" borderId="947" fillId="0" fontId="4" numFmtId="0" xfId="0">
      <alignment horizontal="right" vertical="center"/>
    </xf>
    <xf applyAlignment="true" applyBorder="false" applyFill="true" applyFont="true" applyNumberFormat="true" applyProtection="false" borderId="947" fillId="352" fontId="4" numFmtId="550" xfId="0">
      <alignment vertical="center"/>
    </xf>
    <xf applyAlignment="true" applyBorder="false" applyFill="true" applyFont="true" applyNumberFormat="false" applyProtection="false" borderId="947" fillId="352" fontId="4" numFmtId="0" xfId="0">
      <alignment horizontal="center" vertical="center"/>
    </xf>
    <xf applyAlignment="true" applyBorder="false" applyFill="false" applyFont="true" applyNumberFormat="true" applyProtection="false" borderId="947" fillId="0" fontId="4" numFmtId="555" xfId="0">
      <alignment vertical="center"/>
    </xf>
    <xf applyAlignment="true" applyBorder="false" applyFill="true" applyFont="true" applyNumberFormat="true" applyProtection="false" borderId="947" fillId="353" fontId="4" numFmtId="551" xfId="0">
      <alignment vertical="center"/>
    </xf>
    <xf applyAlignment="true" applyBorder="false" applyFill="true" applyFont="true" applyNumberFormat="true" applyProtection="false" borderId="950" fillId="353" fontId="4" numFmtId="550" xfId="0">
      <alignment vertical="center"/>
    </xf>
    <xf applyAlignment="true" applyBorder="false" applyFill="false" applyFont="true" applyNumberFormat="false" applyProtection="false" borderId="947" fillId="0" fontId="4" numFmtId="0" xfId="0">
      <alignment vertical="center"/>
    </xf>
    <xf applyAlignment="true" applyBorder="false" applyFill="true" applyFont="true" applyNumberFormat="true" applyProtection="false" borderId="947" fillId="353" fontId="4" numFmtId="550" xfId="0">
      <alignment vertical="center"/>
    </xf>
    <xf applyAlignment="true" applyBorder="false" applyFill="true" applyFont="true" applyNumberFormat="false" applyProtection="false" borderId="947" fillId="353" fontId="4" numFmtId="0" xfId="0">
      <alignment horizontal="center" vertical="center"/>
    </xf>
    <xf applyAlignment="true" applyBorder="false" applyFill="false" applyFont="true" applyNumberFormat="true" applyProtection="false" borderId="952" fillId="0" fontId="4" numFmtId="555" xfId="0">
      <alignment vertical="center"/>
    </xf>
    <xf applyAlignment="true" applyBorder="false" applyFill="false" applyFont="true" applyNumberFormat="false" applyProtection="false" borderId="951" fillId="0" fontId="4" numFmtId="0" xfId="0">
      <alignment vertical="center"/>
    </xf>
    <xf applyAlignment="true" applyBorder="false" applyFill="false" applyFont="true" applyNumberFormat="true" applyProtection="false" borderId="947" fillId="0" fontId="4" numFmtId="550" xfId="0">
      <alignment vertical="center"/>
    </xf>
    <xf applyAlignment="true" applyBorder="false" applyFill="false" applyFont="true" applyNumberFormat="false" applyProtection="false" borderId="947" fillId="0" fontId="4" numFmtId="0" xfId="0">
      <alignment horizontal="center" vertical="center"/>
    </xf>
    <xf applyAlignment="true" applyBorder="false" applyFill="false" applyFont="true" applyNumberFormat="true" applyProtection="false" borderId="951" fillId="0" fontId="4" numFmtId="555" xfId="0">
      <alignment vertical="center"/>
    </xf>
    <xf applyAlignment="true" applyBorder="false" applyFill="false" applyFont="true" applyNumberFormat="true" applyProtection="false" borderId="952" fillId="0" fontId="4" numFmtId="555" xfId="0">
      <alignment vertical="center"/>
    </xf>
    <xf applyAlignment="true" applyBorder="false" applyFill="false" applyFont="true" applyNumberFormat="false" applyProtection="false" borderId="952" fillId="0" fontId="4" numFmtId="0" xfId="0">
      <alignment vertical="center"/>
    </xf>
    <xf applyAlignment="true" applyBorder="false" applyFill="false" applyFont="true" applyNumberFormat="true" applyProtection="false" borderId="953" fillId="0" fontId="4" numFmtId="555" xfId="0">
      <alignment vertical="center"/>
    </xf>
    <xf applyAlignment="true" applyBorder="false" applyFill="false" applyFont="true" applyNumberFormat="true" applyProtection="false" borderId="950" fillId="0" fontId="4" numFmtId="550" xfId="0">
      <alignment horizontal="right" vertical="center"/>
    </xf>
    <xf applyAlignment="true" applyBorder="false" applyFill="false" applyFont="true" applyNumberFormat="true" applyProtection="false" borderId="952" fillId="0" fontId="4" numFmtId="555" xfId="0">
      <alignment horizontal="center" vertical="center"/>
    </xf>
    <xf applyAlignment="true" applyBorder="false" applyFill="false" applyFont="true" applyNumberFormat="false" applyProtection="false" borderId="952" fillId="0" fontId="4" numFmtId="0" xfId="0">
      <alignment horizontal="center" vertical="center"/>
    </xf>
    <xf applyAlignment="true" applyBorder="false" applyFill="false" applyFont="true" applyNumberFormat="true" applyProtection="false" borderId="953" fillId="0" fontId="4" numFmtId="555" xfId="0">
      <alignment horizontal="center" vertical="center"/>
    </xf>
    <xf applyAlignment="true" applyBorder="false" applyFill="false" applyFont="true" applyNumberFormat="true" applyProtection="false" borderId="947" fillId="0" fontId="4" numFmtId="555" xfId="0">
      <alignment horizontal="right" vertical="center"/>
    </xf>
    <xf applyAlignment="true" applyBorder="false" applyFill="false" applyFont="true" applyNumberFormat="false" applyProtection="false" borderId="947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947" fillId="0" fontId="4" numFmtId="555" xfId="0">
      <alignment horizontal="left" vertical="center"/>
    </xf>
    <xf applyAlignment="true" applyBorder="false" applyFill="false" applyFont="true" applyNumberFormat="true" applyProtection="false" borderId="947" fillId="0" fontId="4" numFmtId="549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550" xfId="0">
      <alignment horizontal="right" vertical="center"/>
    </xf>
    <xf applyAlignment="true" applyBorder="false" applyFill="true" applyFont="true" applyNumberFormat="false" applyProtection="false" borderId="947" fillId="354" fontId="5" numFmtId="0" xfId="0">
      <alignment horizontal="center" vertical="center"/>
    </xf>
    <xf applyAlignment="true" applyBorder="false" applyFill="true" applyFont="true" applyNumberFormat="true" applyProtection="false" borderId="947" fillId="354" fontId="5" numFmtId="553" xfId="0">
      <alignment horizontal="right" vertical="center"/>
    </xf>
    <xf applyAlignment="true" applyBorder="false" applyFill="true" applyFont="true" applyNumberFormat="true" applyProtection="false" borderId="0" fillId="350" fontId="4" numFmtId="556" xfId="0">
      <alignment vertical="center"/>
    </xf>
    <xf applyAlignment="true" applyBorder="false" applyFill="false" applyFont="true" applyNumberFormat="true" applyProtection="false" borderId="0" fillId="0" fontId="4" numFmtId="55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947" fillId="354" fontId="4" numFmtId="0" xfId="0">
      <alignment horizontal="center" vertical="center"/>
    </xf>
    <xf applyAlignment="true" applyBorder="false" applyFill="true" applyFont="true" applyNumberFormat="true" applyProtection="false" borderId="947" fillId="354" fontId="4" numFmtId="557" xfId="0">
      <alignment horizontal="right" vertical="center"/>
    </xf>
    <xf applyAlignment="true" applyBorder="false" applyFill="true" applyFont="true" applyNumberFormat="true" applyProtection="false" borderId="947" fillId="354" fontId="4" numFmtId="553" xfId="0">
      <alignment horizontal="right" vertical="center"/>
    </xf>
    <xf applyAlignment="true" applyBorder="false" applyFill="true" applyFont="true" applyNumberFormat="true" applyProtection="false" borderId="0" fillId="350" fontId="4" numFmtId="553" xfId="0">
      <alignment vertical="center"/>
    </xf>
    <xf applyAlignment="true" applyBorder="false" applyFill="true" applyFont="true" applyNumberFormat="true" applyProtection="false" borderId="947" fillId="354" fontId="4" numFmtId="556" xfId="0">
      <alignment horizontal="right" vertical="center"/>
    </xf>
    <xf applyAlignment="true" applyBorder="false" applyFill="false" applyFont="true" applyNumberFormat="true" applyProtection="false" borderId="0" fillId="0" fontId="4" numFmtId="553" xfId="0">
      <alignment horizontal="right" vertical="center"/>
    </xf>
    <xf applyAlignment="true" applyBorder="false" applyFill="true" applyFont="true" applyNumberFormat="true" applyProtection="false" borderId="947" fillId="349" fontId="6" numFmtId="549" xfId="0">
      <alignment horizontal="center" vertical="center"/>
    </xf>
    <xf applyAlignment="true" applyBorder="false" applyFill="true" applyFont="true" applyNumberFormat="true" applyProtection="false" borderId="947" fillId="349" fontId="6" numFmtId="550" xfId="0">
      <alignment horizontal="center" vertical="center" wrapText="true"/>
    </xf>
    <xf applyAlignment="true" applyBorder="false" applyFill="true" applyFont="true" applyNumberFormat="false" applyProtection="false" borderId="0" fillId="349" fontId="6" numFmtId="0" xfId="0">
      <alignment horizontal="center" vertical="center"/>
    </xf>
    <xf applyAlignment="true" applyBorder="false" applyFill="true" applyFont="true" applyNumberFormat="true" applyProtection="false" borderId="951" fillId="349" fontId="6" numFmtId="550" xfId="0">
      <alignment horizontal="center" vertical="center"/>
    </xf>
    <xf applyAlignment="true" applyBorder="false" applyFill="true" applyFont="true" applyNumberFormat="true" applyProtection="false" borderId="947" fillId="349" fontId="6" numFmtId="553" xfId="0">
      <alignment horizontal="center" vertical="center" wrapText="true"/>
    </xf>
    <xf applyAlignment="true" applyBorder="false" applyFill="true" applyFont="true" applyNumberFormat="true" applyProtection="false" borderId="952" fillId="349" fontId="6" numFmtId="549" xfId="0">
      <alignment horizontal="center" vertical="center"/>
    </xf>
    <xf applyAlignment="true" applyBorder="false" applyFill="false" applyFont="true" applyNumberFormat="false" applyProtection="false" borderId="950" fillId="0" fontId="4" numFmtId="0" xfId="0">
      <alignment horizontal="center" vertical="center"/>
    </xf>
    <xf applyAlignment="true" applyBorder="false" applyFill="false" applyFont="true" applyNumberFormat="false" applyProtection="false" borderId="950" fillId="0" fontId="4" numFmtId="0" xfId="0">
      <alignment horizontal="right" vertical="center"/>
    </xf>
    <xf applyAlignment="true" applyBorder="false" applyFill="false" applyFont="true" applyNumberFormat="false" applyProtection="false" borderId="954" fillId="0" fontId="7" numFmtId="0" xfId="0">
      <alignment horizontal="center" vertical="center"/>
    </xf>
    <xf applyAlignment="true" applyBorder="false" applyFill="false" applyFont="true" applyNumberFormat="true" applyProtection="false" borderId="951" fillId="0" fontId="4" numFmtId="550" xfId="0">
      <alignment vertical="center"/>
    </xf>
    <xf applyAlignment="true" applyBorder="false" applyFill="false" applyFont="true" applyNumberFormat="true" applyProtection="false" borderId="947" fillId="0" fontId="4" numFmtId="553" xfId="0">
      <alignment vertical="center"/>
    </xf>
    <xf applyAlignment="true" applyBorder="false" applyFill="false" applyFont="true" applyNumberFormat="true" applyProtection="false" borderId="955" fillId="0" fontId="4" numFmtId="552" xfId="0">
      <alignment vertical="center" wrapText="true"/>
    </xf>
    <xf applyAlignment="true" applyBorder="false" applyFill="false" applyFont="true" applyNumberFormat="true" applyProtection="false" borderId="947" fillId="0" fontId="4" numFmtId="550" xfId="0">
      <alignment horizontal="right" vertical="center"/>
    </xf>
    <xf applyAlignment="true" applyBorder="false" applyFill="false" applyFont="true" applyNumberFormat="true" applyProtection="false" borderId="947" fillId="0" fontId="4" numFmtId="554" xfId="0">
      <alignment vertical="center"/>
    </xf>
    <xf applyAlignment="true" applyBorder="false" applyFill="true" applyFont="true" applyNumberFormat="true" applyProtection="false" borderId="955" fillId="355" fontId="4" numFmtId="552" xfId="0">
      <alignment vertical="center" wrapText="true"/>
    </xf>
    <xf applyAlignment="true" applyBorder="false" applyFill="false" applyFont="true" applyNumberFormat="false" applyProtection="false" borderId="952" fillId="0" fontId="4" numFmtId="0" xfId="0">
      <alignment horizontal="center" vertical="center"/>
    </xf>
    <xf applyAlignment="true" applyBorder="false" applyFill="false" applyFont="true" applyNumberFormat="false" applyProtection="false" borderId="956" fillId="0" fontId="4" numFmtId="0" xfId="0">
      <alignment horizontal="center" vertical="center"/>
    </xf>
    <xf applyAlignment="true" applyBorder="false" applyFill="true" applyFont="true" applyNumberFormat="true" applyProtection="false" borderId="951" fillId="353" fontId="4" numFmtId="550" xfId="0">
      <alignment vertical="center"/>
    </xf>
    <xf applyAlignment="true" applyBorder="false" applyFill="false" applyFont="true" applyNumberFormat="true" applyProtection="false" borderId="955" fillId="0" fontId="4" numFmtId="552" xfId="0">
      <alignment vertical="center" wrapText="true"/>
    </xf>
    <xf applyAlignment="true" applyBorder="false" applyFill="false" applyFont="true" applyNumberFormat="true" applyProtection="false" borderId="947" fillId="0" fontId="4" numFmtId="550" xfId="0">
      <alignment vertical="center"/>
    </xf>
    <xf applyAlignment="true" applyBorder="false" applyFill="false" applyFont="true" applyNumberFormat="false" applyProtection="false" borderId="952" fillId="0" fontId="4" numFmtId="0" xfId="0">
      <alignment vertical="center"/>
    </xf>
    <xf applyAlignment="true" applyBorder="false" applyFill="false" applyFont="true" applyNumberFormat="false" applyProtection="false" borderId="957" fillId="0" fontId="4" numFmtId="0" xfId="0">
      <alignment horizontal="right" vertical="center"/>
    </xf>
    <xf applyAlignment="true" applyBorder="false" applyFill="false" applyFont="true" applyNumberFormat="true" applyProtection="false" borderId="953" fillId="0" fontId="4" numFmtId="550" xfId="0">
      <alignment vertical="center"/>
    </xf>
    <xf applyAlignment="true" applyBorder="false" applyFill="false" applyFont="true" applyNumberFormat="false" applyProtection="false" borderId="956" fillId="0" fontId="4" numFmtId="0" xfId="0">
      <alignment vertical="center"/>
    </xf>
    <xf applyAlignment="true" applyBorder="false" applyFill="false" applyFont="true" applyNumberFormat="false" applyProtection="false" borderId="950" fillId="0" fontId="4" numFmtId="0" xfId="0">
      <alignment vertical="center"/>
    </xf>
    <xf applyAlignment="true" applyBorder="false" applyFill="false" applyFont="true" applyNumberFormat="true" applyProtection="false" borderId="956" fillId="0" fontId="4" numFmtId="550" xfId="0">
      <alignment horizontal="right" vertical="center"/>
    </xf>
    <xf applyAlignment="true" applyBorder="false" applyFill="true" applyFont="true" applyNumberFormat="true" applyProtection="false" borderId="953" fillId="352" fontId="4" numFmtId="550" xfId="0">
      <alignment vertical="center"/>
    </xf>
    <xf applyAlignment="true" applyBorder="false" applyFill="true" applyFont="true" applyNumberFormat="true" applyProtection="false" borderId="951" fillId="350" fontId="4" numFmtId="553" xfId="0">
      <alignment vertical="center"/>
    </xf>
    <xf applyAlignment="true" applyBorder="false" applyFill="false" applyFont="true" applyNumberFormat="true" applyProtection="false" borderId="950" fillId="0" fontId="4" numFmtId="555" xfId="0">
      <alignment vertical="center"/>
    </xf>
    <xf applyAlignment="true" applyBorder="false" applyFill="true" applyFont="true" applyNumberFormat="true" applyProtection="false" borderId="953" fillId="350" fontId="4" numFmtId="553" xfId="0">
      <alignment vertical="center"/>
    </xf>
    <xf applyAlignment="true" applyBorder="false" applyFill="true" applyFont="true" applyNumberFormat="true" applyProtection="false" borderId="953" fillId="353" fontId="4" numFmtId="550" xfId="0">
      <alignment vertical="center"/>
    </xf>
    <xf applyAlignment="true" applyBorder="false" applyFill="false" applyFont="true" applyNumberFormat="false" applyProtection="false" borderId="958" fillId="0" fontId="4" numFmtId="0" xfId="0">
      <alignment vertical="center"/>
    </xf>
    <xf applyAlignment="true" applyBorder="false" applyFill="false" applyFont="true" applyNumberFormat="false" applyProtection="false" borderId="952" fillId="0" fontId="4" numFmtId="0" xfId="0">
      <alignment horizontal="right" vertical="center"/>
    </xf>
    <xf applyAlignment="true" applyBorder="false" applyFill="false" applyFont="true" applyNumberFormat="true" applyProtection="false" borderId="952" fillId="0" fontId="4" numFmtId="550" xfId="0">
      <alignment horizontal="right" vertical="center"/>
    </xf>
    <xf applyAlignment="true" applyBorder="false" applyFill="false" applyFont="true" applyNumberFormat="true" applyProtection="false" borderId="958" fillId="0" fontId="4" numFmtId="555" xfId="0">
      <alignment vertical="center"/>
    </xf>
    <xf applyAlignment="true" applyBorder="false" applyFill="true" applyFont="true" applyNumberFormat="true" applyProtection="false" borderId="959" fillId="350" fontId="4" numFmtId="553" xfId="0">
      <alignment vertical="center"/>
    </xf>
    <xf applyAlignment="true" applyBorder="false" applyFill="false" applyFont="true" applyNumberFormat="true" applyProtection="false" borderId="953" fillId="0" fontId="4" numFmtId="550" xfId="0">
      <alignment vertical="center"/>
    </xf>
    <xf applyAlignment="true" applyBorder="false" applyFill="false" applyFont="true" applyNumberFormat="true" applyProtection="false" borderId="951" fillId="0" fontId="4" numFmtId="552" xfId="0">
      <alignment vertical="center"/>
    </xf>
    <xf applyAlignment="true" applyBorder="false" applyFill="false" applyFont="true" applyNumberFormat="true" applyProtection="false" borderId="950" fillId="0" fontId="4" numFmtId="555" xfId="0">
      <alignment vertical="center"/>
    </xf>
    <xf applyAlignment="true" applyBorder="false" applyFill="false" applyFont="true" applyNumberFormat="true" applyProtection="false" borderId="0" fillId="0" fontId="4" numFmtId="552" xfId="0">
      <alignment horizontal="center" vertical="bottom"/>
    </xf>
    <xf applyAlignment="true" applyBorder="false" applyFill="false" applyFont="true" applyNumberFormat="true" applyProtection="false" borderId="0" fillId="0" fontId="4" numFmtId="550" xfId="0">
      <alignment vertical="center"/>
    </xf>
    <xf applyAlignment="true" applyBorder="false" applyFill="false" applyFont="true" applyNumberFormat="true" applyProtection="false" borderId="0" fillId="0" fontId="4" numFmtId="550" xfId="0">
      <alignment vertical="center"/>
    </xf>
    <xf applyAlignment="true" applyBorder="false" applyFill="false" applyFont="true" applyNumberFormat="true" applyProtection="false" borderId="960" fillId="0" fontId="4" numFmtId="552" xfId="0">
      <alignment vertical="center"/>
    </xf>
    <xf applyAlignment="true" applyBorder="false" applyFill="true" applyFont="true" applyNumberFormat="false" applyProtection="false" borderId="961" fillId="354" fontId="5" numFmtId="0" xfId="0">
      <alignment horizontal="center" vertical="center"/>
    </xf>
    <xf applyAlignment="true" applyBorder="false" applyFill="true" applyFont="true" applyNumberFormat="false" applyProtection="false" borderId="956" fillId="354" fontId="4" numFmtId="0" xfId="0">
      <alignment vertical="center"/>
    </xf>
    <xf applyAlignment="true" applyBorder="false" applyFill="true" applyFont="true" applyNumberFormat="false" applyProtection="false" borderId="956" fillId="354" fontId="5" numFmtId="0" xfId="0">
      <alignment vertical="center"/>
    </xf>
    <xf applyAlignment="true" applyBorder="false" applyFill="false" applyFont="true" applyNumberFormat="true" applyProtection="false" borderId="0" fillId="0" fontId="4" numFmtId="55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951" fillId="354" fontId="4" numFmtId="0" xfId="0">
      <alignment horizontal="center" vertical="center"/>
    </xf>
    <xf applyAlignment="true" applyBorder="false" applyFill="true" applyFont="true" applyNumberFormat="true" applyProtection="false" borderId="947" fillId="354" fontId="4" numFmtId="557" xfId="0">
      <alignment vertical="center"/>
    </xf>
    <xf applyAlignment="true" applyBorder="false" applyFill="true" applyFont="true" applyNumberFormat="true" applyProtection="false" borderId="947" fillId="354" fontId="4" numFmtId="553" xfId="0">
      <alignment vertical="center"/>
    </xf>
    <xf applyAlignment="true" applyBorder="false" applyFill="true" applyFont="true" applyNumberFormat="false" applyProtection="false" borderId="953" fillId="354" fontId="4" numFmtId="0" xfId="0">
      <alignment horizontal="center" vertical="center"/>
    </xf>
    <xf applyAlignment="true" applyBorder="false" applyFill="true" applyFont="true" applyNumberFormat="true" applyProtection="false" borderId="952" fillId="354" fontId="4" numFmtId="557" xfId="0">
      <alignment vertical="center"/>
    </xf>
    <xf applyAlignment="true" applyBorder="false" applyFill="false" applyFont="true" applyNumberFormat="true" applyProtection="false" borderId="0" fillId="0" fontId="4" numFmtId="552" xfId="0">
      <alignment vertical="center"/>
    </xf>
    <xf applyAlignment="true" applyBorder="false" applyFill="false" applyFont="true" applyNumberFormat="false" applyProtection="false" borderId="947" fillId="0" fontId="4" numFmtId="0" xfId="0">
      <alignment horizontal="center" vertical="center"/>
    </xf>
    <xf applyAlignment="true" applyBorder="false" applyFill="true" applyFont="true" applyNumberFormat="false" applyProtection="false" borderId="962" fillId="356" fontId="2" numFmtId="0" xfId="0">
      <alignment horizontal="center" vertical="center"/>
    </xf>
    <xf applyAlignment="true" applyBorder="false" applyFill="true" applyFont="true" applyNumberFormat="false" applyProtection="false" borderId="962" fillId="356" fontId="2" numFmtId="0" xfId="0">
      <alignment horizontal="center" vertical="center" wrapText="true"/>
    </xf>
    <xf applyAlignment="true" applyBorder="false" applyFill="true" applyFont="true" applyNumberFormat="true" applyProtection="false" borderId="962" fillId="356" fontId="2" numFmtId="558" xfId="0">
      <alignment horizontal="center" vertical="center"/>
    </xf>
    <xf applyAlignment="true" applyBorder="false" applyFill="true" applyFont="true" applyNumberFormat="true" applyProtection="false" borderId="962" fillId="356" fontId="2" numFmtId="559" xfId="0">
      <alignment horizontal="center" vertical="center" wrapText="true"/>
    </xf>
    <xf applyAlignment="true" applyBorder="false" applyFill="true" applyFont="true" applyNumberFormat="false" applyProtection="false" borderId="962" fillId="356" fontId="6" numFmtId="0" xfId="0">
      <alignment horizontal="center" vertical="center"/>
    </xf>
    <xf applyAlignment="true" applyBorder="false" applyFill="true" applyFont="true" applyNumberFormat="false" applyProtection="false" borderId="963" fillId="356" fontId="13" numFmtId="0" xfId="0">
      <alignment horizontal="center" vertical="center"/>
    </xf>
    <xf applyAlignment="true" applyBorder="false" applyFill="true" applyFont="true" applyNumberFormat="false" applyProtection="false" borderId="964" fillId="356" fontId="6" numFmtId="0" xfId="0">
      <alignment horizontal="center" vertical="center"/>
    </xf>
    <xf applyAlignment="true" applyBorder="false" applyFill="true" applyFont="true" applyNumberFormat="true" applyProtection="false" borderId="962" fillId="356" fontId="2" numFmtId="559" xfId="0">
      <alignment horizontal="center" vertical="center"/>
    </xf>
    <xf applyAlignment="true" applyBorder="false" applyFill="true" applyFont="true" applyNumberFormat="false" applyProtection="false" borderId="962" fillId="356" fontId="6" numFmtId="0" xfId="0">
      <alignment horizontal="center" vertical="center" wrapText="true"/>
    </xf>
    <xf applyAlignment="true" applyBorder="false" applyFill="false" applyFont="true" applyNumberFormat="false" applyProtection="false" borderId="962" fillId="0" fontId="4" numFmtId="0" xfId="0">
      <alignment horizontal="center" vertical="center"/>
    </xf>
    <xf applyAlignment="true" applyBorder="false" applyFill="false" applyFont="true" applyNumberFormat="false" applyProtection="false" borderId="962" fillId="0" fontId="4" numFmtId="0" xfId="0">
      <alignment vertical="center"/>
    </xf>
    <xf applyAlignment="true" applyBorder="false" applyFill="false" applyFont="true" applyNumberFormat="true" applyProtection="false" borderId="962" fillId="0" fontId="4" numFmtId="560" xfId="0">
      <alignment vertical="center"/>
    </xf>
    <xf applyAlignment="true" applyBorder="false" applyFill="false" applyFont="true" applyNumberFormat="true" applyProtection="false" borderId="965" fillId="0" fontId="4" numFmtId="559" xfId="0">
      <alignment vertical="center"/>
    </xf>
    <xf applyAlignment="true" applyBorder="false" applyFill="false" applyFont="true" applyNumberFormat="true" applyProtection="false" borderId="962" fillId="0" fontId="4" numFmtId="561" xfId="0">
      <alignment vertical="center"/>
    </xf>
    <xf applyAlignment="true" applyBorder="false" applyFill="false" applyFont="true" applyNumberFormat="true" applyProtection="false" borderId="966" fillId="0" fontId="4" numFmtId="559" xfId="0">
      <alignment vertical="center"/>
    </xf>
    <xf applyAlignment="true" applyBorder="false" applyFill="true" applyFont="true" applyNumberFormat="true" applyProtection="false" borderId="962" fillId="357" fontId="4" numFmtId="559" xfId="0">
      <alignment horizontal="right" vertical="center"/>
    </xf>
    <xf applyAlignment="true" applyBorder="false" applyFill="true" applyFont="true" applyNumberFormat="true" applyProtection="false" borderId="962" fillId="358" fontId="4" numFmtId="559" xfId="0">
      <alignment vertical="center"/>
    </xf>
    <xf applyAlignment="true" applyBorder="false" applyFill="false" applyFont="true" applyNumberFormat="true" applyProtection="false" borderId="962" fillId="0" fontId="4" numFmtId="561" xfId="0">
      <alignment vertical="center"/>
    </xf>
    <xf applyAlignment="true" applyBorder="false" applyFill="true" applyFont="true" applyNumberFormat="false" applyProtection="false" borderId="962" fillId="358" fontId="4" numFmtId="0" xfId="0">
      <alignment horizontal="center" vertical="center"/>
    </xf>
    <xf applyAlignment="true" applyBorder="false" applyFill="true" applyFont="true" applyNumberFormat="true" applyProtection="false" borderId="962" fillId="357" fontId="4" numFmtId="562" xfId="0">
      <alignment vertical="center"/>
    </xf>
    <xf applyAlignment="true" applyBorder="false" applyFill="true" applyFont="true" applyNumberFormat="true" applyProtection="false" borderId="965" fillId="357" fontId="4" numFmtId="562" xfId="0">
      <alignment vertical="center"/>
    </xf>
    <xf applyAlignment="true" applyBorder="false" applyFill="true" applyFont="true" applyNumberFormat="true" applyProtection="false" borderId="965" fillId="357" fontId="4" numFmtId="563" xfId="0">
      <alignment vertical="center"/>
    </xf>
    <xf applyAlignment="true" applyBorder="false" applyFill="false" applyFont="true" applyNumberFormat="true" applyProtection="false" borderId="962" fillId="0" fontId="4" numFmtId="564" xfId="0">
      <alignment vertical="center"/>
    </xf>
    <xf applyAlignment="true" applyBorder="false" applyFill="false" applyFont="true" applyNumberFormat="false" applyProtection="false" borderId="962" fillId="0" fontId="4" numFmtId="0" xfId="0">
      <alignment vertical="center"/>
    </xf>
    <xf applyAlignment="true" applyBorder="false" applyFill="false" applyFont="true" applyNumberFormat="false" applyProtection="false" borderId="962" fillId="0" fontId="4" numFmtId="0" xfId="0">
      <alignment horizontal="right" vertical="center"/>
    </xf>
    <xf applyAlignment="true" applyBorder="false" applyFill="true" applyFont="true" applyNumberFormat="true" applyProtection="false" borderId="962" fillId="359" fontId="4" numFmtId="559" xfId="0">
      <alignment vertical="center"/>
    </xf>
    <xf applyAlignment="true" applyBorder="false" applyFill="true" applyFont="true" applyNumberFormat="false" applyProtection="false" borderId="962" fillId="359" fontId="4" numFmtId="0" xfId="0">
      <alignment horizontal="center" vertical="center"/>
    </xf>
    <xf applyAlignment="true" applyBorder="false" applyFill="false" applyFont="true" applyNumberFormat="true" applyProtection="false" borderId="962" fillId="0" fontId="4" numFmtId="564" xfId="0">
      <alignment vertical="center"/>
    </xf>
    <xf applyAlignment="true" applyBorder="false" applyFill="true" applyFont="true" applyNumberFormat="true" applyProtection="false" borderId="962" fillId="360" fontId="4" numFmtId="560" xfId="0">
      <alignment vertical="center"/>
    </xf>
    <xf applyAlignment="true" applyBorder="false" applyFill="true" applyFont="true" applyNumberFormat="true" applyProtection="false" borderId="965" fillId="360" fontId="4" numFmtId="559" xfId="0">
      <alignment vertical="center"/>
    </xf>
    <xf applyAlignment="true" applyBorder="false" applyFill="false" applyFont="true" applyNumberFormat="false" applyProtection="false" borderId="962" fillId="0" fontId="4" numFmtId="0" xfId="0">
      <alignment vertical="center"/>
    </xf>
    <xf applyAlignment="true" applyBorder="false" applyFill="true" applyFont="true" applyNumberFormat="true" applyProtection="false" borderId="962" fillId="360" fontId="4" numFmtId="559" xfId="0">
      <alignment vertical="center"/>
    </xf>
    <xf applyAlignment="true" applyBorder="false" applyFill="true" applyFont="true" applyNumberFormat="false" applyProtection="false" borderId="962" fillId="360" fontId="4" numFmtId="0" xfId="0">
      <alignment horizontal="center" vertical="center"/>
    </xf>
    <xf applyAlignment="true" applyBorder="false" applyFill="false" applyFont="true" applyNumberFormat="true" applyProtection="false" borderId="967" fillId="0" fontId="4" numFmtId="564" xfId="0">
      <alignment vertical="center"/>
    </xf>
    <xf applyAlignment="true" applyBorder="false" applyFill="false" applyFont="true" applyNumberFormat="false" applyProtection="false" borderId="966" fillId="0" fontId="4" numFmtId="0" xfId="0">
      <alignment vertical="center"/>
    </xf>
    <xf applyAlignment="true" applyBorder="false" applyFill="false" applyFont="true" applyNumberFormat="true" applyProtection="false" borderId="962" fillId="0" fontId="4" numFmtId="559" xfId="0">
      <alignment vertical="center"/>
    </xf>
    <xf applyAlignment="true" applyBorder="false" applyFill="false" applyFont="true" applyNumberFormat="false" applyProtection="false" borderId="962" fillId="0" fontId="4" numFmtId="0" xfId="0">
      <alignment horizontal="center" vertical="center"/>
    </xf>
    <xf applyAlignment="true" applyBorder="false" applyFill="false" applyFont="true" applyNumberFormat="true" applyProtection="false" borderId="966" fillId="0" fontId="4" numFmtId="564" xfId="0">
      <alignment vertical="center"/>
    </xf>
    <xf applyAlignment="true" applyBorder="false" applyFill="false" applyFont="true" applyNumberFormat="true" applyProtection="false" borderId="967" fillId="0" fontId="4" numFmtId="564" xfId="0">
      <alignment vertical="center"/>
    </xf>
    <xf applyAlignment="true" applyBorder="false" applyFill="false" applyFont="true" applyNumberFormat="false" applyProtection="false" borderId="967" fillId="0" fontId="4" numFmtId="0" xfId="0">
      <alignment vertical="center"/>
    </xf>
    <xf applyAlignment="true" applyBorder="false" applyFill="false" applyFont="true" applyNumberFormat="true" applyProtection="false" borderId="968" fillId="0" fontId="4" numFmtId="564" xfId="0">
      <alignment vertical="center"/>
    </xf>
    <xf applyAlignment="true" applyBorder="false" applyFill="false" applyFont="true" applyNumberFormat="true" applyProtection="false" borderId="965" fillId="0" fontId="4" numFmtId="559" xfId="0">
      <alignment horizontal="right" vertical="center"/>
    </xf>
    <xf applyAlignment="true" applyBorder="false" applyFill="false" applyFont="true" applyNumberFormat="true" applyProtection="false" borderId="967" fillId="0" fontId="4" numFmtId="564" xfId="0">
      <alignment horizontal="center" vertical="center"/>
    </xf>
    <xf applyAlignment="true" applyBorder="false" applyFill="false" applyFont="true" applyNumberFormat="false" applyProtection="false" borderId="967" fillId="0" fontId="4" numFmtId="0" xfId="0">
      <alignment horizontal="center" vertical="center"/>
    </xf>
    <xf applyAlignment="true" applyBorder="false" applyFill="false" applyFont="true" applyNumberFormat="true" applyProtection="false" borderId="968" fillId="0" fontId="4" numFmtId="564" xfId="0">
      <alignment horizontal="center" vertical="center"/>
    </xf>
    <xf applyAlignment="true" applyBorder="false" applyFill="false" applyFont="true" applyNumberFormat="true" applyProtection="false" borderId="962" fillId="0" fontId="4" numFmtId="564" xfId="0">
      <alignment horizontal="right" vertical="center"/>
    </xf>
    <xf applyAlignment="true" applyBorder="false" applyFill="false" applyFont="true" applyNumberFormat="false" applyProtection="false" borderId="96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962" fillId="0" fontId="4" numFmtId="564" xfId="0">
      <alignment horizontal="left" vertical="center"/>
    </xf>
    <xf applyAlignment="true" applyBorder="false" applyFill="false" applyFont="true" applyNumberFormat="true" applyProtection="false" borderId="962" fillId="0" fontId="4" numFmtId="558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559" xfId="0">
      <alignment horizontal="right" vertical="center"/>
    </xf>
    <xf applyAlignment="true" applyBorder="false" applyFill="true" applyFont="true" applyNumberFormat="false" applyProtection="false" borderId="962" fillId="361" fontId="5" numFmtId="0" xfId="0">
      <alignment horizontal="center" vertical="center"/>
    </xf>
    <xf applyAlignment="true" applyBorder="false" applyFill="true" applyFont="true" applyNumberFormat="true" applyProtection="false" borderId="962" fillId="361" fontId="5" numFmtId="562" xfId="0">
      <alignment horizontal="right" vertical="center"/>
    </xf>
    <xf applyAlignment="true" applyBorder="false" applyFill="true" applyFont="true" applyNumberFormat="true" applyProtection="false" borderId="0" fillId="357" fontId="4" numFmtId="565" xfId="0">
      <alignment vertical="center"/>
    </xf>
    <xf applyAlignment="true" applyBorder="false" applyFill="false" applyFont="true" applyNumberFormat="true" applyProtection="false" borderId="0" fillId="0" fontId="4" numFmtId="564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962" fillId="361" fontId="4" numFmtId="0" xfId="0">
      <alignment horizontal="center" vertical="center"/>
    </xf>
    <xf applyAlignment="true" applyBorder="false" applyFill="true" applyFont="true" applyNumberFormat="true" applyProtection="false" borderId="962" fillId="361" fontId="4" numFmtId="566" xfId="0">
      <alignment horizontal="right" vertical="center"/>
    </xf>
    <xf applyAlignment="true" applyBorder="false" applyFill="true" applyFont="true" applyNumberFormat="true" applyProtection="false" borderId="962" fillId="361" fontId="4" numFmtId="562" xfId="0">
      <alignment horizontal="right" vertical="center"/>
    </xf>
    <xf applyAlignment="true" applyBorder="false" applyFill="true" applyFont="true" applyNumberFormat="true" applyProtection="false" borderId="0" fillId="357" fontId="4" numFmtId="562" xfId="0">
      <alignment vertical="center"/>
    </xf>
    <xf applyAlignment="true" applyBorder="false" applyFill="true" applyFont="true" applyNumberFormat="true" applyProtection="false" borderId="962" fillId="361" fontId="4" numFmtId="565" xfId="0">
      <alignment horizontal="right" vertical="center"/>
    </xf>
    <xf applyAlignment="true" applyBorder="false" applyFill="false" applyFont="true" applyNumberFormat="true" applyProtection="false" borderId="0" fillId="0" fontId="4" numFmtId="562" xfId="0">
      <alignment horizontal="right" vertical="center"/>
    </xf>
    <xf applyAlignment="true" applyBorder="false" applyFill="true" applyFont="true" applyNumberFormat="true" applyProtection="false" borderId="962" fillId="356" fontId="6" numFmtId="558" xfId="0">
      <alignment horizontal="center" vertical="center"/>
    </xf>
    <xf applyAlignment="true" applyBorder="false" applyFill="true" applyFont="true" applyNumberFormat="true" applyProtection="false" borderId="962" fillId="356" fontId="6" numFmtId="559" xfId="0">
      <alignment horizontal="center" vertical="center" wrapText="true"/>
    </xf>
    <xf applyAlignment="true" applyBorder="false" applyFill="true" applyFont="true" applyNumberFormat="false" applyProtection="false" borderId="0" fillId="356" fontId="6" numFmtId="0" xfId="0">
      <alignment horizontal="center" vertical="center"/>
    </xf>
    <xf applyAlignment="true" applyBorder="false" applyFill="true" applyFont="true" applyNumberFormat="true" applyProtection="false" borderId="966" fillId="356" fontId="6" numFmtId="559" xfId="0">
      <alignment horizontal="center" vertical="center"/>
    </xf>
    <xf applyAlignment="true" applyBorder="false" applyFill="true" applyFont="true" applyNumberFormat="true" applyProtection="false" borderId="962" fillId="356" fontId="6" numFmtId="562" xfId="0">
      <alignment horizontal="center" vertical="center" wrapText="true"/>
    </xf>
    <xf applyAlignment="true" applyBorder="false" applyFill="true" applyFont="true" applyNumberFormat="true" applyProtection="false" borderId="967" fillId="356" fontId="6" numFmtId="558" xfId="0">
      <alignment horizontal="center" vertical="center"/>
    </xf>
    <xf applyAlignment="true" applyBorder="false" applyFill="false" applyFont="true" applyNumberFormat="false" applyProtection="false" borderId="965" fillId="0" fontId="4" numFmtId="0" xfId="0">
      <alignment horizontal="center" vertical="center"/>
    </xf>
    <xf applyAlignment="true" applyBorder="false" applyFill="false" applyFont="true" applyNumberFormat="false" applyProtection="false" borderId="965" fillId="0" fontId="4" numFmtId="0" xfId="0">
      <alignment horizontal="right" vertical="center"/>
    </xf>
    <xf applyAlignment="true" applyBorder="false" applyFill="false" applyFont="true" applyNumberFormat="false" applyProtection="false" borderId="969" fillId="0" fontId="7" numFmtId="0" xfId="0">
      <alignment horizontal="center" vertical="center"/>
    </xf>
    <xf applyAlignment="true" applyBorder="false" applyFill="false" applyFont="true" applyNumberFormat="true" applyProtection="false" borderId="966" fillId="0" fontId="4" numFmtId="559" xfId="0">
      <alignment vertical="center"/>
    </xf>
    <xf applyAlignment="true" applyBorder="false" applyFill="false" applyFont="true" applyNumberFormat="true" applyProtection="false" borderId="962" fillId="0" fontId="4" numFmtId="562" xfId="0">
      <alignment vertical="center"/>
    </xf>
    <xf applyAlignment="true" applyBorder="false" applyFill="false" applyFont="true" applyNumberFormat="true" applyProtection="false" borderId="970" fillId="0" fontId="4" numFmtId="561" xfId="0">
      <alignment vertical="center" wrapText="true"/>
    </xf>
    <xf applyAlignment="true" applyBorder="false" applyFill="false" applyFont="true" applyNumberFormat="true" applyProtection="false" borderId="962" fillId="0" fontId="4" numFmtId="559" xfId="0">
      <alignment horizontal="right" vertical="center"/>
    </xf>
    <xf applyAlignment="true" applyBorder="false" applyFill="false" applyFont="true" applyNumberFormat="true" applyProtection="false" borderId="962" fillId="0" fontId="4" numFmtId="563" xfId="0">
      <alignment vertical="center"/>
    </xf>
    <xf applyAlignment="true" applyBorder="false" applyFill="true" applyFont="true" applyNumberFormat="true" applyProtection="false" borderId="970" fillId="362" fontId="4" numFmtId="561" xfId="0">
      <alignment vertical="center" wrapText="true"/>
    </xf>
    <xf applyAlignment="true" applyBorder="false" applyFill="false" applyFont="true" applyNumberFormat="false" applyProtection="false" borderId="967" fillId="0" fontId="4" numFmtId="0" xfId="0">
      <alignment horizontal="center" vertical="center"/>
    </xf>
    <xf applyAlignment="true" applyBorder="false" applyFill="false" applyFont="true" applyNumberFormat="false" applyProtection="false" borderId="971" fillId="0" fontId="4" numFmtId="0" xfId="0">
      <alignment horizontal="center" vertical="center"/>
    </xf>
    <xf applyAlignment="true" applyBorder="false" applyFill="true" applyFont="true" applyNumberFormat="true" applyProtection="false" borderId="966" fillId="360" fontId="4" numFmtId="559" xfId="0">
      <alignment vertical="center"/>
    </xf>
    <xf applyAlignment="true" applyBorder="false" applyFill="false" applyFont="true" applyNumberFormat="true" applyProtection="false" borderId="970" fillId="0" fontId="4" numFmtId="561" xfId="0">
      <alignment vertical="center" wrapText="true"/>
    </xf>
    <xf applyAlignment="true" applyBorder="false" applyFill="false" applyFont="true" applyNumberFormat="true" applyProtection="false" borderId="962" fillId="0" fontId="4" numFmtId="559" xfId="0">
      <alignment vertical="center"/>
    </xf>
    <xf applyAlignment="true" applyBorder="false" applyFill="false" applyFont="true" applyNumberFormat="false" applyProtection="false" borderId="967" fillId="0" fontId="4" numFmtId="0" xfId="0">
      <alignment vertical="center"/>
    </xf>
    <xf applyAlignment="true" applyBorder="false" applyFill="false" applyFont="true" applyNumberFormat="false" applyProtection="false" borderId="972" fillId="0" fontId="4" numFmtId="0" xfId="0">
      <alignment horizontal="right" vertical="center"/>
    </xf>
    <xf applyAlignment="true" applyBorder="false" applyFill="false" applyFont="true" applyNumberFormat="true" applyProtection="false" borderId="968" fillId="0" fontId="4" numFmtId="559" xfId="0">
      <alignment vertical="center"/>
    </xf>
    <xf applyAlignment="true" applyBorder="false" applyFill="false" applyFont="true" applyNumberFormat="false" applyProtection="false" borderId="971" fillId="0" fontId="4" numFmtId="0" xfId="0">
      <alignment vertical="center"/>
    </xf>
    <xf applyAlignment="true" applyBorder="false" applyFill="false" applyFont="true" applyNumberFormat="false" applyProtection="false" borderId="965" fillId="0" fontId="4" numFmtId="0" xfId="0">
      <alignment vertical="center"/>
    </xf>
    <xf applyAlignment="true" applyBorder="false" applyFill="false" applyFont="true" applyNumberFormat="true" applyProtection="false" borderId="971" fillId="0" fontId="4" numFmtId="559" xfId="0">
      <alignment horizontal="right" vertical="center"/>
    </xf>
    <xf applyAlignment="true" applyBorder="false" applyFill="true" applyFont="true" applyNumberFormat="true" applyProtection="false" borderId="968" fillId="359" fontId="4" numFmtId="559" xfId="0">
      <alignment vertical="center"/>
    </xf>
    <xf applyAlignment="true" applyBorder="false" applyFill="true" applyFont="true" applyNumberFormat="true" applyProtection="false" borderId="966" fillId="357" fontId="4" numFmtId="562" xfId="0">
      <alignment vertical="center"/>
    </xf>
    <xf applyAlignment="true" applyBorder="false" applyFill="false" applyFont="true" applyNumberFormat="true" applyProtection="false" borderId="965" fillId="0" fontId="4" numFmtId="564" xfId="0">
      <alignment vertical="center"/>
    </xf>
    <xf applyAlignment="true" applyBorder="false" applyFill="true" applyFont="true" applyNumberFormat="true" applyProtection="false" borderId="968" fillId="357" fontId="4" numFmtId="562" xfId="0">
      <alignment vertical="center"/>
    </xf>
    <xf applyAlignment="true" applyBorder="false" applyFill="true" applyFont="true" applyNumberFormat="true" applyProtection="false" borderId="968" fillId="360" fontId="4" numFmtId="559" xfId="0">
      <alignment vertical="center"/>
    </xf>
    <xf applyAlignment="true" applyBorder="false" applyFill="false" applyFont="true" applyNumberFormat="false" applyProtection="false" borderId="973" fillId="0" fontId="4" numFmtId="0" xfId="0">
      <alignment vertical="center"/>
    </xf>
    <xf applyAlignment="true" applyBorder="false" applyFill="false" applyFont="true" applyNumberFormat="false" applyProtection="false" borderId="967" fillId="0" fontId="4" numFmtId="0" xfId="0">
      <alignment horizontal="right" vertical="center"/>
    </xf>
    <xf applyAlignment="true" applyBorder="false" applyFill="false" applyFont="true" applyNumberFormat="true" applyProtection="false" borderId="967" fillId="0" fontId="4" numFmtId="559" xfId="0">
      <alignment horizontal="right" vertical="center"/>
    </xf>
    <xf applyAlignment="true" applyBorder="false" applyFill="false" applyFont="true" applyNumberFormat="true" applyProtection="false" borderId="973" fillId="0" fontId="4" numFmtId="564" xfId="0">
      <alignment vertical="center"/>
    </xf>
    <xf applyAlignment="true" applyBorder="false" applyFill="true" applyFont="true" applyNumberFormat="true" applyProtection="false" borderId="974" fillId="357" fontId="4" numFmtId="562" xfId="0">
      <alignment vertical="center"/>
    </xf>
    <xf applyAlignment="true" applyBorder="false" applyFill="false" applyFont="true" applyNumberFormat="true" applyProtection="false" borderId="968" fillId="0" fontId="4" numFmtId="559" xfId="0">
      <alignment vertical="center"/>
    </xf>
    <xf applyAlignment="true" applyBorder="false" applyFill="false" applyFont="true" applyNumberFormat="true" applyProtection="false" borderId="966" fillId="0" fontId="4" numFmtId="561" xfId="0">
      <alignment vertical="center"/>
    </xf>
    <xf applyAlignment="true" applyBorder="false" applyFill="false" applyFont="true" applyNumberFormat="true" applyProtection="false" borderId="965" fillId="0" fontId="4" numFmtId="564" xfId="0">
      <alignment vertical="center"/>
    </xf>
    <xf applyAlignment="true" applyBorder="false" applyFill="false" applyFont="true" applyNumberFormat="true" applyProtection="false" borderId="0" fillId="0" fontId="4" numFmtId="561" xfId="0">
      <alignment horizontal="center" vertical="bottom"/>
    </xf>
    <xf applyAlignment="true" applyBorder="false" applyFill="false" applyFont="true" applyNumberFormat="true" applyProtection="false" borderId="0" fillId="0" fontId="4" numFmtId="559" xfId="0">
      <alignment vertical="center"/>
    </xf>
    <xf applyAlignment="true" applyBorder="false" applyFill="false" applyFont="true" applyNumberFormat="true" applyProtection="false" borderId="0" fillId="0" fontId="4" numFmtId="559" xfId="0">
      <alignment vertical="center"/>
    </xf>
    <xf applyAlignment="true" applyBorder="false" applyFill="false" applyFont="true" applyNumberFormat="true" applyProtection="false" borderId="975" fillId="0" fontId="4" numFmtId="561" xfId="0">
      <alignment vertical="center"/>
    </xf>
    <xf applyAlignment="true" applyBorder="false" applyFill="true" applyFont="true" applyNumberFormat="false" applyProtection="false" borderId="976" fillId="361" fontId="5" numFmtId="0" xfId="0">
      <alignment horizontal="center" vertical="center"/>
    </xf>
    <xf applyAlignment="true" applyBorder="false" applyFill="true" applyFont="true" applyNumberFormat="false" applyProtection="false" borderId="971" fillId="361" fontId="4" numFmtId="0" xfId="0">
      <alignment vertical="center"/>
    </xf>
    <xf applyAlignment="true" applyBorder="false" applyFill="true" applyFont="true" applyNumberFormat="false" applyProtection="false" borderId="971" fillId="361" fontId="5" numFmtId="0" xfId="0">
      <alignment vertical="center"/>
    </xf>
    <xf applyAlignment="true" applyBorder="false" applyFill="false" applyFont="true" applyNumberFormat="true" applyProtection="false" borderId="0" fillId="0" fontId="4" numFmtId="56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966" fillId="361" fontId="4" numFmtId="0" xfId="0">
      <alignment horizontal="center" vertical="center"/>
    </xf>
    <xf applyAlignment="true" applyBorder="false" applyFill="true" applyFont="true" applyNumberFormat="true" applyProtection="false" borderId="962" fillId="361" fontId="4" numFmtId="566" xfId="0">
      <alignment vertical="center"/>
    </xf>
    <xf applyAlignment="true" applyBorder="false" applyFill="true" applyFont="true" applyNumberFormat="true" applyProtection="false" borderId="962" fillId="361" fontId="4" numFmtId="562" xfId="0">
      <alignment vertical="center"/>
    </xf>
    <xf applyAlignment="true" applyBorder="false" applyFill="true" applyFont="true" applyNumberFormat="false" applyProtection="false" borderId="968" fillId="361" fontId="4" numFmtId="0" xfId="0">
      <alignment horizontal="center" vertical="center"/>
    </xf>
    <xf applyAlignment="true" applyBorder="false" applyFill="true" applyFont="true" applyNumberFormat="true" applyProtection="false" borderId="967" fillId="361" fontId="4" numFmtId="566" xfId="0">
      <alignment vertical="center"/>
    </xf>
    <xf applyAlignment="true" applyBorder="false" applyFill="false" applyFont="true" applyNumberFormat="true" applyProtection="false" borderId="0" fillId="0" fontId="4" numFmtId="561" xfId="0">
      <alignment vertical="center"/>
    </xf>
    <xf applyAlignment="true" applyBorder="false" applyFill="false" applyFont="true" applyNumberFormat="false" applyProtection="false" borderId="962" fillId="0" fontId="4" numFmtId="0" xfId="0">
      <alignment horizontal="center" vertical="center"/>
    </xf>
    <xf applyAlignment="true" applyBorder="false" applyFill="true" applyFont="true" applyNumberFormat="false" applyProtection="false" borderId="977" fillId="363" fontId="2" numFmtId="0" xfId="0">
      <alignment horizontal="center" vertical="center"/>
    </xf>
    <xf applyAlignment="true" applyBorder="false" applyFill="true" applyFont="true" applyNumberFormat="false" applyProtection="false" borderId="977" fillId="363" fontId="2" numFmtId="0" xfId="0">
      <alignment horizontal="center" vertical="center" wrapText="true"/>
    </xf>
    <xf applyAlignment="true" applyBorder="false" applyFill="true" applyFont="true" applyNumberFormat="true" applyProtection="false" borderId="977" fillId="363" fontId="2" numFmtId="567" xfId="0">
      <alignment horizontal="center" vertical="center"/>
    </xf>
    <xf applyAlignment="true" applyBorder="false" applyFill="true" applyFont="true" applyNumberFormat="true" applyProtection="false" borderId="977" fillId="363" fontId="2" numFmtId="568" xfId="0">
      <alignment horizontal="center" vertical="center" wrapText="true"/>
    </xf>
    <xf applyAlignment="true" applyBorder="false" applyFill="true" applyFont="true" applyNumberFormat="false" applyProtection="false" borderId="977" fillId="363" fontId="6" numFmtId="0" xfId="0">
      <alignment horizontal="center" vertical="center"/>
    </xf>
    <xf applyAlignment="true" applyBorder="false" applyFill="true" applyFont="true" applyNumberFormat="false" applyProtection="false" borderId="978" fillId="363" fontId="13" numFmtId="0" xfId="0">
      <alignment horizontal="center" vertical="center"/>
    </xf>
    <xf applyAlignment="true" applyBorder="false" applyFill="true" applyFont="true" applyNumberFormat="false" applyProtection="false" borderId="979" fillId="363" fontId="6" numFmtId="0" xfId="0">
      <alignment horizontal="center" vertical="center"/>
    </xf>
    <xf applyAlignment="true" applyBorder="false" applyFill="true" applyFont="true" applyNumberFormat="true" applyProtection="false" borderId="977" fillId="363" fontId="2" numFmtId="568" xfId="0">
      <alignment horizontal="center" vertical="center"/>
    </xf>
    <xf applyAlignment="true" applyBorder="false" applyFill="true" applyFont="true" applyNumberFormat="false" applyProtection="false" borderId="977" fillId="363" fontId="6" numFmtId="0" xfId="0">
      <alignment horizontal="center" vertical="center" wrapText="true"/>
    </xf>
    <xf applyAlignment="true" applyBorder="false" applyFill="false" applyFont="true" applyNumberFormat="false" applyProtection="false" borderId="977" fillId="0" fontId="4" numFmtId="0" xfId="0">
      <alignment horizontal="center" vertical="center"/>
    </xf>
    <xf applyAlignment="true" applyBorder="false" applyFill="false" applyFont="true" applyNumberFormat="false" applyProtection="false" borderId="977" fillId="0" fontId="4" numFmtId="0" xfId="0">
      <alignment vertical="center"/>
    </xf>
    <xf applyAlignment="true" applyBorder="false" applyFill="false" applyFont="true" applyNumberFormat="true" applyProtection="false" borderId="977" fillId="0" fontId="4" numFmtId="569" xfId="0">
      <alignment vertical="center"/>
    </xf>
    <xf applyAlignment="true" applyBorder="false" applyFill="false" applyFont="true" applyNumberFormat="true" applyProtection="false" borderId="980" fillId="0" fontId="4" numFmtId="568" xfId="0">
      <alignment vertical="center"/>
    </xf>
    <xf applyAlignment="true" applyBorder="false" applyFill="false" applyFont="true" applyNumberFormat="true" applyProtection="false" borderId="977" fillId="0" fontId="4" numFmtId="570" xfId="0">
      <alignment vertical="center"/>
    </xf>
    <xf applyAlignment="true" applyBorder="false" applyFill="false" applyFont="true" applyNumberFormat="true" applyProtection="false" borderId="981" fillId="0" fontId="4" numFmtId="568" xfId="0">
      <alignment vertical="center"/>
    </xf>
    <xf applyAlignment="true" applyBorder="false" applyFill="true" applyFont="true" applyNumberFormat="true" applyProtection="false" borderId="977" fillId="364" fontId="4" numFmtId="568" xfId="0">
      <alignment horizontal="right" vertical="center"/>
    </xf>
    <xf applyAlignment="true" applyBorder="false" applyFill="true" applyFont="true" applyNumberFormat="true" applyProtection="false" borderId="977" fillId="365" fontId="4" numFmtId="568" xfId="0">
      <alignment vertical="center"/>
    </xf>
    <xf applyAlignment="true" applyBorder="false" applyFill="false" applyFont="true" applyNumberFormat="true" applyProtection="false" borderId="977" fillId="0" fontId="4" numFmtId="570" xfId="0">
      <alignment vertical="center"/>
    </xf>
    <xf applyAlignment="true" applyBorder="false" applyFill="true" applyFont="true" applyNumberFormat="false" applyProtection="false" borderId="977" fillId="365" fontId="4" numFmtId="0" xfId="0">
      <alignment horizontal="center" vertical="center"/>
    </xf>
    <xf applyAlignment="true" applyBorder="false" applyFill="true" applyFont="true" applyNumberFormat="true" applyProtection="false" borderId="977" fillId="364" fontId="4" numFmtId="571" xfId="0">
      <alignment vertical="center"/>
    </xf>
    <xf applyAlignment="true" applyBorder="false" applyFill="true" applyFont="true" applyNumberFormat="true" applyProtection="false" borderId="980" fillId="364" fontId="4" numFmtId="571" xfId="0">
      <alignment vertical="center"/>
    </xf>
    <xf applyAlignment="true" applyBorder="false" applyFill="true" applyFont="true" applyNumberFormat="true" applyProtection="false" borderId="980" fillId="364" fontId="4" numFmtId="572" xfId="0">
      <alignment vertical="center"/>
    </xf>
    <xf applyAlignment="true" applyBorder="false" applyFill="false" applyFont="true" applyNumberFormat="true" applyProtection="false" borderId="977" fillId="0" fontId="4" numFmtId="573" xfId="0">
      <alignment vertical="center"/>
    </xf>
    <xf applyAlignment="true" applyBorder="false" applyFill="false" applyFont="true" applyNumberFormat="false" applyProtection="false" borderId="977" fillId="0" fontId="4" numFmtId="0" xfId="0">
      <alignment vertical="center"/>
    </xf>
    <xf applyAlignment="true" applyBorder="false" applyFill="false" applyFont="true" applyNumberFormat="false" applyProtection="false" borderId="977" fillId="0" fontId="4" numFmtId="0" xfId="0">
      <alignment horizontal="right" vertical="center"/>
    </xf>
    <xf applyAlignment="true" applyBorder="false" applyFill="true" applyFont="true" applyNumberFormat="true" applyProtection="false" borderId="977" fillId="366" fontId="4" numFmtId="568" xfId="0">
      <alignment vertical="center"/>
    </xf>
    <xf applyAlignment="true" applyBorder="false" applyFill="true" applyFont="true" applyNumberFormat="false" applyProtection="false" borderId="977" fillId="366" fontId="4" numFmtId="0" xfId="0">
      <alignment horizontal="center" vertical="center"/>
    </xf>
    <xf applyAlignment="true" applyBorder="false" applyFill="false" applyFont="true" applyNumberFormat="true" applyProtection="false" borderId="977" fillId="0" fontId="4" numFmtId="573" xfId="0">
      <alignment vertical="center"/>
    </xf>
    <xf applyAlignment="true" applyBorder="false" applyFill="true" applyFont="true" applyNumberFormat="true" applyProtection="false" borderId="977" fillId="367" fontId="4" numFmtId="569" xfId="0">
      <alignment vertical="center"/>
    </xf>
    <xf applyAlignment="true" applyBorder="false" applyFill="true" applyFont="true" applyNumberFormat="true" applyProtection="false" borderId="980" fillId="367" fontId="4" numFmtId="568" xfId="0">
      <alignment vertical="center"/>
    </xf>
    <xf applyAlignment="true" applyBorder="false" applyFill="false" applyFont="true" applyNumberFormat="false" applyProtection="false" borderId="977" fillId="0" fontId="4" numFmtId="0" xfId="0">
      <alignment vertical="center"/>
    </xf>
    <xf applyAlignment="true" applyBorder="false" applyFill="true" applyFont="true" applyNumberFormat="true" applyProtection="false" borderId="977" fillId="367" fontId="4" numFmtId="568" xfId="0">
      <alignment vertical="center"/>
    </xf>
    <xf applyAlignment="true" applyBorder="false" applyFill="true" applyFont="true" applyNumberFormat="false" applyProtection="false" borderId="977" fillId="367" fontId="4" numFmtId="0" xfId="0">
      <alignment horizontal="center" vertical="center"/>
    </xf>
    <xf applyAlignment="true" applyBorder="false" applyFill="false" applyFont="true" applyNumberFormat="true" applyProtection="false" borderId="982" fillId="0" fontId="4" numFmtId="573" xfId="0">
      <alignment vertical="center"/>
    </xf>
    <xf applyAlignment="true" applyBorder="false" applyFill="false" applyFont="true" applyNumberFormat="false" applyProtection="false" borderId="981" fillId="0" fontId="4" numFmtId="0" xfId="0">
      <alignment vertical="center"/>
    </xf>
    <xf applyAlignment="true" applyBorder="false" applyFill="false" applyFont="true" applyNumberFormat="true" applyProtection="false" borderId="977" fillId="0" fontId="4" numFmtId="568" xfId="0">
      <alignment vertical="center"/>
    </xf>
    <xf applyAlignment="true" applyBorder="false" applyFill="false" applyFont="true" applyNumberFormat="false" applyProtection="false" borderId="977" fillId="0" fontId="4" numFmtId="0" xfId="0">
      <alignment horizontal="center" vertical="center"/>
    </xf>
    <xf applyAlignment="true" applyBorder="false" applyFill="false" applyFont="true" applyNumberFormat="true" applyProtection="false" borderId="981" fillId="0" fontId="4" numFmtId="573" xfId="0">
      <alignment vertical="center"/>
    </xf>
    <xf applyAlignment="true" applyBorder="false" applyFill="false" applyFont="true" applyNumberFormat="true" applyProtection="false" borderId="982" fillId="0" fontId="4" numFmtId="573" xfId="0">
      <alignment vertical="center"/>
    </xf>
    <xf applyAlignment="true" applyBorder="false" applyFill="false" applyFont="true" applyNumberFormat="false" applyProtection="false" borderId="982" fillId="0" fontId="4" numFmtId="0" xfId="0">
      <alignment vertical="center"/>
    </xf>
    <xf applyAlignment="true" applyBorder="false" applyFill="false" applyFont="true" applyNumberFormat="true" applyProtection="false" borderId="983" fillId="0" fontId="4" numFmtId="573" xfId="0">
      <alignment vertical="center"/>
    </xf>
    <xf applyAlignment="true" applyBorder="false" applyFill="false" applyFont="true" applyNumberFormat="true" applyProtection="false" borderId="980" fillId="0" fontId="4" numFmtId="568" xfId="0">
      <alignment horizontal="right" vertical="center"/>
    </xf>
    <xf applyAlignment="true" applyBorder="false" applyFill="false" applyFont="true" applyNumberFormat="true" applyProtection="false" borderId="982" fillId="0" fontId="4" numFmtId="573" xfId="0">
      <alignment horizontal="center" vertical="center"/>
    </xf>
    <xf applyAlignment="true" applyBorder="false" applyFill="false" applyFont="true" applyNumberFormat="false" applyProtection="false" borderId="982" fillId="0" fontId="4" numFmtId="0" xfId="0">
      <alignment horizontal="center" vertical="center"/>
    </xf>
    <xf applyAlignment="true" applyBorder="false" applyFill="false" applyFont="true" applyNumberFormat="true" applyProtection="false" borderId="983" fillId="0" fontId="4" numFmtId="573" xfId="0">
      <alignment horizontal="center" vertical="center"/>
    </xf>
    <xf applyAlignment="true" applyBorder="false" applyFill="false" applyFont="true" applyNumberFormat="true" applyProtection="false" borderId="977" fillId="0" fontId="4" numFmtId="573" xfId="0">
      <alignment horizontal="right" vertical="center"/>
    </xf>
    <xf applyAlignment="true" applyBorder="false" applyFill="false" applyFont="true" applyNumberFormat="false" applyProtection="false" borderId="977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977" fillId="0" fontId="4" numFmtId="573" xfId="0">
      <alignment horizontal="left" vertical="center"/>
    </xf>
    <xf applyAlignment="true" applyBorder="false" applyFill="false" applyFont="true" applyNumberFormat="true" applyProtection="false" borderId="977" fillId="0" fontId="4" numFmtId="567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568" xfId="0">
      <alignment horizontal="right" vertical="center"/>
    </xf>
    <xf applyAlignment="true" applyBorder="false" applyFill="true" applyFont="true" applyNumberFormat="false" applyProtection="false" borderId="977" fillId="368" fontId="5" numFmtId="0" xfId="0">
      <alignment horizontal="center" vertical="center"/>
    </xf>
    <xf applyAlignment="true" applyBorder="false" applyFill="true" applyFont="true" applyNumberFormat="true" applyProtection="false" borderId="977" fillId="368" fontId="5" numFmtId="571" xfId="0">
      <alignment horizontal="right" vertical="center"/>
    </xf>
    <xf applyAlignment="true" applyBorder="false" applyFill="true" applyFont="true" applyNumberFormat="true" applyProtection="false" borderId="0" fillId="364" fontId="4" numFmtId="574" xfId="0">
      <alignment vertical="center"/>
    </xf>
    <xf applyAlignment="true" applyBorder="false" applyFill="false" applyFont="true" applyNumberFormat="true" applyProtection="false" borderId="0" fillId="0" fontId="4" numFmtId="573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977" fillId="368" fontId="4" numFmtId="0" xfId="0">
      <alignment horizontal="center" vertical="center"/>
    </xf>
    <xf applyAlignment="true" applyBorder="false" applyFill="true" applyFont="true" applyNumberFormat="true" applyProtection="false" borderId="977" fillId="368" fontId="4" numFmtId="575" xfId="0">
      <alignment horizontal="right" vertical="center"/>
    </xf>
    <xf applyAlignment="true" applyBorder="false" applyFill="true" applyFont="true" applyNumberFormat="true" applyProtection="false" borderId="977" fillId="368" fontId="4" numFmtId="571" xfId="0">
      <alignment horizontal="right" vertical="center"/>
    </xf>
    <xf applyAlignment="true" applyBorder="false" applyFill="true" applyFont="true" applyNumberFormat="true" applyProtection="false" borderId="0" fillId="364" fontId="4" numFmtId="571" xfId="0">
      <alignment vertical="center"/>
    </xf>
    <xf applyAlignment="true" applyBorder="false" applyFill="true" applyFont="true" applyNumberFormat="true" applyProtection="false" borderId="977" fillId="368" fontId="4" numFmtId="574" xfId="0">
      <alignment horizontal="right" vertical="center"/>
    </xf>
    <xf applyAlignment="true" applyBorder="false" applyFill="false" applyFont="true" applyNumberFormat="true" applyProtection="false" borderId="0" fillId="0" fontId="4" numFmtId="571" xfId="0">
      <alignment horizontal="right" vertical="center"/>
    </xf>
    <xf applyAlignment="true" applyBorder="false" applyFill="true" applyFont="true" applyNumberFormat="true" applyProtection="false" borderId="977" fillId="363" fontId="6" numFmtId="567" xfId="0">
      <alignment horizontal="center" vertical="center"/>
    </xf>
    <xf applyAlignment="true" applyBorder="false" applyFill="true" applyFont="true" applyNumberFormat="true" applyProtection="false" borderId="977" fillId="363" fontId="6" numFmtId="568" xfId="0">
      <alignment horizontal="center" vertical="center" wrapText="true"/>
    </xf>
    <xf applyAlignment="true" applyBorder="false" applyFill="true" applyFont="true" applyNumberFormat="false" applyProtection="false" borderId="0" fillId="363" fontId="6" numFmtId="0" xfId="0">
      <alignment horizontal="center" vertical="center"/>
    </xf>
    <xf applyAlignment="true" applyBorder="false" applyFill="true" applyFont="true" applyNumberFormat="true" applyProtection="false" borderId="981" fillId="363" fontId="6" numFmtId="568" xfId="0">
      <alignment horizontal="center" vertical="center"/>
    </xf>
    <xf applyAlignment="true" applyBorder="false" applyFill="true" applyFont="true" applyNumberFormat="true" applyProtection="false" borderId="977" fillId="363" fontId="6" numFmtId="571" xfId="0">
      <alignment horizontal="center" vertical="center" wrapText="true"/>
    </xf>
    <xf applyAlignment="true" applyBorder="false" applyFill="true" applyFont="true" applyNumberFormat="true" applyProtection="false" borderId="982" fillId="363" fontId="6" numFmtId="567" xfId="0">
      <alignment horizontal="center" vertical="center"/>
    </xf>
    <xf applyAlignment="true" applyBorder="false" applyFill="false" applyFont="true" applyNumberFormat="false" applyProtection="false" borderId="980" fillId="0" fontId="4" numFmtId="0" xfId="0">
      <alignment horizontal="center" vertical="center"/>
    </xf>
    <xf applyAlignment="true" applyBorder="false" applyFill="false" applyFont="true" applyNumberFormat="false" applyProtection="false" borderId="980" fillId="0" fontId="4" numFmtId="0" xfId="0">
      <alignment horizontal="right" vertical="center"/>
    </xf>
    <xf applyAlignment="true" applyBorder="false" applyFill="false" applyFont="true" applyNumberFormat="false" applyProtection="false" borderId="984" fillId="0" fontId="7" numFmtId="0" xfId="0">
      <alignment horizontal="center" vertical="center"/>
    </xf>
    <xf applyAlignment="true" applyBorder="false" applyFill="false" applyFont="true" applyNumberFormat="true" applyProtection="false" borderId="981" fillId="0" fontId="4" numFmtId="568" xfId="0">
      <alignment vertical="center"/>
    </xf>
    <xf applyAlignment="true" applyBorder="false" applyFill="false" applyFont="true" applyNumberFormat="true" applyProtection="false" borderId="977" fillId="0" fontId="4" numFmtId="571" xfId="0">
      <alignment vertical="center"/>
    </xf>
    <xf applyAlignment="true" applyBorder="false" applyFill="false" applyFont="true" applyNumberFormat="true" applyProtection="false" borderId="985" fillId="0" fontId="4" numFmtId="570" xfId="0">
      <alignment vertical="center" wrapText="true"/>
    </xf>
    <xf applyAlignment="true" applyBorder="false" applyFill="false" applyFont="true" applyNumberFormat="true" applyProtection="false" borderId="977" fillId="0" fontId="4" numFmtId="568" xfId="0">
      <alignment horizontal="right" vertical="center"/>
    </xf>
    <xf applyAlignment="true" applyBorder="false" applyFill="false" applyFont="true" applyNumberFormat="true" applyProtection="false" borderId="977" fillId="0" fontId="4" numFmtId="572" xfId="0">
      <alignment vertical="center"/>
    </xf>
    <xf applyAlignment="true" applyBorder="false" applyFill="true" applyFont="true" applyNumberFormat="true" applyProtection="false" borderId="985" fillId="369" fontId="4" numFmtId="570" xfId="0">
      <alignment vertical="center" wrapText="true"/>
    </xf>
    <xf applyAlignment="true" applyBorder="false" applyFill="false" applyFont="true" applyNumberFormat="false" applyProtection="false" borderId="982" fillId="0" fontId="4" numFmtId="0" xfId="0">
      <alignment horizontal="center" vertical="center"/>
    </xf>
    <xf applyAlignment="true" applyBorder="false" applyFill="false" applyFont="true" applyNumberFormat="false" applyProtection="false" borderId="986" fillId="0" fontId="4" numFmtId="0" xfId="0">
      <alignment horizontal="center" vertical="center"/>
    </xf>
    <xf applyAlignment="true" applyBorder="false" applyFill="true" applyFont="true" applyNumberFormat="true" applyProtection="false" borderId="981" fillId="367" fontId="4" numFmtId="568" xfId="0">
      <alignment vertical="center"/>
    </xf>
    <xf applyAlignment="true" applyBorder="false" applyFill="false" applyFont="true" applyNumberFormat="true" applyProtection="false" borderId="985" fillId="0" fontId="4" numFmtId="570" xfId="0">
      <alignment vertical="center" wrapText="true"/>
    </xf>
    <xf applyAlignment="true" applyBorder="false" applyFill="false" applyFont="true" applyNumberFormat="true" applyProtection="false" borderId="977" fillId="0" fontId="4" numFmtId="568" xfId="0">
      <alignment vertical="center"/>
    </xf>
    <xf applyAlignment="true" applyBorder="false" applyFill="false" applyFont="true" applyNumberFormat="false" applyProtection="false" borderId="982" fillId="0" fontId="4" numFmtId="0" xfId="0">
      <alignment vertical="center"/>
    </xf>
    <xf applyAlignment="true" applyBorder="false" applyFill="false" applyFont="true" applyNumberFormat="false" applyProtection="false" borderId="987" fillId="0" fontId="4" numFmtId="0" xfId="0">
      <alignment horizontal="right" vertical="center"/>
    </xf>
    <xf applyAlignment="true" applyBorder="false" applyFill="false" applyFont="true" applyNumberFormat="true" applyProtection="false" borderId="983" fillId="0" fontId="4" numFmtId="568" xfId="0">
      <alignment vertical="center"/>
    </xf>
    <xf applyAlignment="true" applyBorder="false" applyFill="false" applyFont="true" applyNumberFormat="false" applyProtection="false" borderId="986" fillId="0" fontId="4" numFmtId="0" xfId="0">
      <alignment vertical="center"/>
    </xf>
    <xf applyAlignment="true" applyBorder="false" applyFill="false" applyFont="true" applyNumberFormat="false" applyProtection="false" borderId="980" fillId="0" fontId="4" numFmtId="0" xfId="0">
      <alignment vertical="center"/>
    </xf>
    <xf applyAlignment="true" applyBorder="false" applyFill="false" applyFont="true" applyNumberFormat="true" applyProtection="false" borderId="986" fillId="0" fontId="4" numFmtId="568" xfId="0">
      <alignment horizontal="right" vertical="center"/>
    </xf>
    <xf applyAlignment="true" applyBorder="false" applyFill="true" applyFont="true" applyNumberFormat="true" applyProtection="false" borderId="983" fillId="366" fontId="4" numFmtId="568" xfId="0">
      <alignment vertical="center"/>
    </xf>
    <xf applyAlignment="true" applyBorder="false" applyFill="true" applyFont="true" applyNumberFormat="true" applyProtection="false" borderId="981" fillId="364" fontId="4" numFmtId="571" xfId="0">
      <alignment vertical="center"/>
    </xf>
    <xf applyAlignment="true" applyBorder="false" applyFill="false" applyFont="true" applyNumberFormat="true" applyProtection="false" borderId="980" fillId="0" fontId="4" numFmtId="573" xfId="0">
      <alignment vertical="center"/>
    </xf>
    <xf applyAlignment="true" applyBorder="false" applyFill="true" applyFont="true" applyNumberFormat="true" applyProtection="false" borderId="983" fillId="364" fontId="4" numFmtId="571" xfId="0">
      <alignment vertical="center"/>
    </xf>
    <xf applyAlignment="true" applyBorder="false" applyFill="true" applyFont="true" applyNumberFormat="true" applyProtection="false" borderId="983" fillId="367" fontId="4" numFmtId="568" xfId="0">
      <alignment vertical="center"/>
    </xf>
    <xf applyAlignment="true" applyBorder="false" applyFill="false" applyFont="true" applyNumberFormat="false" applyProtection="false" borderId="988" fillId="0" fontId="4" numFmtId="0" xfId="0">
      <alignment vertical="center"/>
    </xf>
    <xf applyAlignment="true" applyBorder="false" applyFill="false" applyFont="true" applyNumberFormat="false" applyProtection="false" borderId="982" fillId="0" fontId="4" numFmtId="0" xfId="0">
      <alignment horizontal="right" vertical="center"/>
    </xf>
    <xf applyAlignment="true" applyBorder="false" applyFill="false" applyFont="true" applyNumberFormat="true" applyProtection="false" borderId="982" fillId="0" fontId="4" numFmtId="568" xfId="0">
      <alignment horizontal="right" vertical="center"/>
    </xf>
    <xf applyAlignment="true" applyBorder="false" applyFill="false" applyFont="true" applyNumberFormat="true" applyProtection="false" borderId="988" fillId="0" fontId="4" numFmtId="573" xfId="0">
      <alignment vertical="center"/>
    </xf>
    <xf applyAlignment="true" applyBorder="false" applyFill="true" applyFont="true" applyNumberFormat="true" applyProtection="false" borderId="989" fillId="364" fontId="4" numFmtId="571" xfId="0">
      <alignment vertical="center"/>
    </xf>
    <xf applyAlignment="true" applyBorder="false" applyFill="false" applyFont="true" applyNumberFormat="true" applyProtection="false" borderId="983" fillId="0" fontId="4" numFmtId="568" xfId="0">
      <alignment vertical="center"/>
    </xf>
    <xf applyAlignment="true" applyBorder="false" applyFill="false" applyFont="true" applyNumberFormat="true" applyProtection="false" borderId="981" fillId="0" fontId="4" numFmtId="570" xfId="0">
      <alignment vertical="center"/>
    </xf>
    <xf applyAlignment="true" applyBorder="false" applyFill="false" applyFont="true" applyNumberFormat="true" applyProtection="false" borderId="980" fillId="0" fontId="4" numFmtId="573" xfId="0">
      <alignment vertical="center"/>
    </xf>
    <xf applyAlignment="true" applyBorder="false" applyFill="false" applyFont="true" applyNumberFormat="true" applyProtection="false" borderId="0" fillId="0" fontId="4" numFmtId="570" xfId="0">
      <alignment horizontal="center" vertical="bottom"/>
    </xf>
    <xf applyAlignment="true" applyBorder="false" applyFill="false" applyFont="true" applyNumberFormat="true" applyProtection="false" borderId="0" fillId="0" fontId="4" numFmtId="568" xfId="0">
      <alignment vertical="center"/>
    </xf>
    <xf applyAlignment="true" applyBorder="false" applyFill="false" applyFont="true" applyNumberFormat="true" applyProtection="false" borderId="0" fillId="0" fontId="4" numFmtId="568" xfId="0">
      <alignment vertical="center"/>
    </xf>
    <xf applyAlignment="true" applyBorder="false" applyFill="false" applyFont="true" applyNumberFormat="true" applyProtection="false" borderId="990" fillId="0" fontId="4" numFmtId="570" xfId="0">
      <alignment vertical="center"/>
    </xf>
    <xf applyAlignment="true" applyBorder="false" applyFill="true" applyFont="true" applyNumberFormat="false" applyProtection="false" borderId="991" fillId="368" fontId="5" numFmtId="0" xfId="0">
      <alignment horizontal="center" vertical="center"/>
    </xf>
    <xf applyAlignment="true" applyBorder="false" applyFill="true" applyFont="true" applyNumberFormat="false" applyProtection="false" borderId="986" fillId="368" fontId="4" numFmtId="0" xfId="0">
      <alignment vertical="center"/>
    </xf>
    <xf applyAlignment="true" applyBorder="false" applyFill="true" applyFont="true" applyNumberFormat="false" applyProtection="false" borderId="986" fillId="368" fontId="5" numFmtId="0" xfId="0">
      <alignment vertical="center"/>
    </xf>
    <xf applyAlignment="true" applyBorder="false" applyFill="false" applyFont="true" applyNumberFormat="true" applyProtection="false" borderId="0" fillId="0" fontId="4" numFmtId="573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981" fillId="368" fontId="4" numFmtId="0" xfId="0">
      <alignment horizontal="center" vertical="center"/>
    </xf>
    <xf applyAlignment="true" applyBorder="false" applyFill="true" applyFont="true" applyNumberFormat="true" applyProtection="false" borderId="977" fillId="368" fontId="4" numFmtId="575" xfId="0">
      <alignment vertical="center"/>
    </xf>
    <xf applyAlignment="true" applyBorder="false" applyFill="true" applyFont="true" applyNumberFormat="true" applyProtection="false" borderId="977" fillId="368" fontId="4" numFmtId="571" xfId="0">
      <alignment vertical="center"/>
    </xf>
    <xf applyAlignment="true" applyBorder="false" applyFill="true" applyFont="true" applyNumberFormat="false" applyProtection="false" borderId="983" fillId="368" fontId="4" numFmtId="0" xfId="0">
      <alignment horizontal="center" vertical="center"/>
    </xf>
    <xf applyAlignment="true" applyBorder="false" applyFill="true" applyFont="true" applyNumberFormat="true" applyProtection="false" borderId="982" fillId="368" fontId="4" numFmtId="575" xfId="0">
      <alignment vertical="center"/>
    </xf>
    <xf applyAlignment="true" applyBorder="false" applyFill="false" applyFont="true" applyNumberFormat="true" applyProtection="false" borderId="0" fillId="0" fontId="4" numFmtId="570" xfId="0">
      <alignment vertical="center"/>
    </xf>
    <xf applyAlignment="true" applyBorder="false" applyFill="false" applyFont="true" applyNumberFormat="false" applyProtection="false" borderId="977" fillId="0" fontId="4" numFmtId="0" xfId="0">
      <alignment horizontal="center" vertical="center"/>
    </xf>
    <xf applyAlignment="true" applyBorder="false" applyFill="true" applyFont="true" applyNumberFormat="false" applyProtection="false" borderId="992" fillId="370" fontId="2" numFmtId="0" xfId="0">
      <alignment horizontal="center" vertical="center"/>
    </xf>
    <xf applyAlignment="true" applyBorder="false" applyFill="true" applyFont="true" applyNumberFormat="false" applyProtection="false" borderId="992" fillId="370" fontId="2" numFmtId="0" xfId="0">
      <alignment horizontal="center" vertical="center" wrapText="true"/>
    </xf>
    <xf applyAlignment="true" applyBorder="false" applyFill="true" applyFont="true" applyNumberFormat="true" applyProtection="false" borderId="992" fillId="370" fontId="2" numFmtId="576" xfId="0">
      <alignment horizontal="center" vertical="center"/>
    </xf>
    <xf applyAlignment="true" applyBorder="false" applyFill="true" applyFont="true" applyNumberFormat="true" applyProtection="false" borderId="992" fillId="370" fontId="2" numFmtId="577" xfId="0">
      <alignment horizontal="center" vertical="center" wrapText="true"/>
    </xf>
    <xf applyAlignment="true" applyBorder="false" applyFill="true" applyFont="true" applyNumberFormat="false" applyProtection="false" borderId="992" fillId="370" fontId="6" numFmtId="0" xfId="0">
      <alignment horizontal="center" vertical="center"/>
    </xf>
    <xf applyAlignment="true" applyBorder="false" applyFill="true" applyFont="true" applyNumberFormat="false" applyProtection="false" borderId="993" fillId="370" fontId="13" numFmtId="0" xfId="0">
      <alignment horizontal="center" vertical="center"/>
    </xf>
    <xf applyAlignment="true" applyBorder="false" applyFill="true" applyFont="true" applyNumberFormat="false" applyProtection="false" borderId="994" fillId="370" fontId="6" numFmtId="0" xfId="0">
      <alignment horizontal="center" vertical="center"/>
    </xf>
    <xf applyAlignment="true" applyBorder="false" applyFill="true" applyFont="true" applyNumberFormat="true" applyProtection="false" borderId="992" fillId="370" fontId="2" numFmtId="577" xfId="0">
      <alignment horizontal="center" vertical="center"/>
    </xf>
    <xf applyAlignment="true" applyBorder="false" applyFill="true" applyFont="true" applyNumberFormat="false" applyProtection="false" borderId="992" fillId="370" fontId="6" numFmtId="0" xfId="0">
      <alignment horizontal="center" vertical="center" wrapText="true"/>
    </xf>
    <xf applyAlignment="true" applyBorder="false" applyFill="false" applyFont="true" applyNumberFormat="false" applyProtection="false" borderId="992" fillId="0" fontId="4" numFmtId="0" xfId="0">
      <alignment horizontal="center" vertical="center"/>
    </xf>
    <xf applyAlignment="true" applyBorder="false" applyFill="false" applyFont="true" applyNumberFormat="false" applyProtection="false" borderId="992" fillId="0" fontId="4" numFmtId="0" xfId="0">
      <alignment vertical="center"/>
    </xf>
    <xf applyAlignment="true" applyBorder="false" applyFill="false" applyFont="true" applyNumberFormat="true" applyProtection="false" borderId="992" fillId="0" fontId="4" numFmtId="578" xfId="0">
      <alignment vertical="center"/>
    </xf>
    <xf applyAlignment="true" applyBorder="false" applyFill="false" applyFont="true" applyNumberFormat="true" applyProtection="false" borderId="995" fillId="0" fontId="4" numFmtId="577" xfId="0">
      <alignment vertical="center"/>
    </xf>
    <xf applyAlignment="true" applyBorder="false" applyFill="false" applyFont="true" applyNumberFormat="true" applyProtection="false" borderId="992" fillId="0" fontId="4" numFmtId="579" xfId="0">
      <alignment vertical="center"/>
    </xf>
    <xf applyAlignment="true" applyBorder="false" applyFill="false" applyFont="true" applyNumberFormat="true" applyProtection="false" borderId="996" fillId="0" fontId="4" numFmtId="577" xfId="0">
      <alignment vertical="center"/>
    </xf>
    <xf applyAlignment="true" applyBorder="false" applyFill="true" applyFont="true" applyNumberFormat="true" applyProtection="false" borderId="992" fillId="371" fontId="4" numFmtId="577" xfId="0">
      <alignment horizontal="right" vertical="center"/>
    </xf>
    <xf applyAlignment="true" applyBorder="false" applyFill="true" applyFont="true" applyNumberFormat="true" applyProtection="false" borderId="992" fillId="372" fontId="4" numFmtId="577" xfId="0">
      <alignment vertical="center"/>
    </xf>
    <xf applyAlignment="true" applyBorder="false" applyFill="false" applyFont="true" applyNumberFormat="true" applyProtection="false" borderId="992" fillId="0" fontId="4" numFmtId="579" xfId="0">
      <alignment vertical="center"/>
    </xf>
    <xf applyAlignment="true" applyBorder="false" applyFill="true" applyFont="true" applyNumberFormat="false" applyProtection="false" borderId="992" fillId="372" fontId="4" numFmtId="0" xfId="0">
      <alignment horizontal="center" vertical="center"/>
    </xf>
    <xf applyAlignment="true" applyBorder="false" applyFill="true" applyFont="true" applyNumberFormat="true" applyProtection="false" borderId="992" fillId="371" fontId="4" numFmtId="580" xfId="0">
      <alignment vertical="center"/>
    </xf>
    <xf applyAlignment="true" applyBorder="false" applyFill="true" applyFont="true" applyNumberFormat="true" applyProtection="false" borderId="995" fillId="371" fontId="4" numFmtId="580" xfId="0">
      <alignment vertical="center"/>
    </xf>
    <xf applyAlignment="true" applyBorder="false" applyFill="true" applyFont="true" applyNumberFormat="true" applyProtection="false" borderId="995" fillId="371" fontId="4" numFmtId="581" xfId="0">
      <alignment vertical="center"/>
    </xf>
    <xf applyAlignment="true" applyBorder="false" applyFill="false" applyFont="true" applyNumberFormat="true" applyProtection="false" borderId="992" fillId="0" fontId="4" numFmtId="582" xfId="0">
      <alignment vertical="center"/>
    </xf>
    <xf applyAlignment="true" applyBorder="false" applyFill="false" applyFont="true" applyNumberFormat="false" applyProtection="false" borderId="992" fillId="0" fontId="4" numFmtId="0" xfId="0">
      <alignment vertical="center"/>
    </xf>
    <xf applyAlignment="true" applyBorder="false" applyFill="false" applyFont="true" applyNumberFormat="false" applyProtection="false" borderId="992" fillId="0" fontId="4" numFmtId="0" xfId="0">
      <alignment horizontal="right" vertical="center"/>
    </xf>
    <xf applyAlignment="true" applyBorder="false" applyFill="true" applyFont="true" applyNumberFormat="true" applyProtection="false" borderId="992" fillId="373" fontId="4" numFmtId="577" xfId="0">
      <alignment vertical="center"/>
    </xf>
    <xf applyAlignment="true" applyBorder="false" applyFill="true" applyFont="true" applyNumberFormat="false" applyProtection="false" borderId="992" fillId="373" fontId="4" numFmtId="0" xfId="0">
      <alignment horizontal="center" vertical="center"/>
    </xf>
    <xf applyAlignment="true" applyBorder="false" applyFill="false" applyFont="true" applyNumberFormat="true" applyProtection="false" borderId="992" fillId="0" fontId="4" numFmtId="582" xfId="0">
      <alignment vertical="center"/>
    </xf>
    <xf applyAlignment="true" applyBorder="false" applyFill="true" applyFont="true" applyNumberFormat="true" applyProtection="false" borderId="992" fillId="374" fontId="4" numFmtId="578" xfId="0">
      <alignment vertical="center"/>
    </xf>
    <xf applyAlignment="true" applyBorder="false" applyFill="true" applyFont="true" applyNumberFormat="true" applyProtection="false" borderId="995" fillId="374" fontId="4" numFmtId="577" xfId="0">
      <alignment vertical="center"/>
    </xf>
    <xf applyAlignment="true" applyBorder="false" applyFill="false" applyFont="true" applyNumberFormat="false" applyProtection="false" borderId="992" fillId="0" fontId="4" numFmtId="0" xfId="0">
      <alignment vertical="center"/>
    </xf>
    <xf applyAlignment="true" applyBorder="false" applyFill="true" applyFont="true" applyNumberFormat="true" applyProtection="false" borderId="992" fillId="374" fontId="4" numFmtId="577" xfId="0">
      <alignment vertical="center"/>
    </xf>
    <xf applyAlignment="true" applyBorder="false" applyFill="true" applyFont="true" applyNumberFormat="false" applyProtection="false" borderId="992" fillId="374" fontId="4" numFmtId="0" xfId="0">
      <alignment horizontal="center" vertical="center"/>
    </xf>
    <xf applyAlignment="true" applyBorder="false" applyFill="false" applyFont="true" applyNumberFormat="true" applyProtection="false" borderId="997" fillId="0" fontId="4" numFmtId="582" xfId="0">
      <alignment vertical="center"/>
    </xf>
    <xf applyAlignment="true" applyBorder="false" applyFill="false" applyFont="true" applyNumberFormat="false" applyProtection="false" borderId="996" fillId="0" fontId="4" numFmtId="0" xfId="0">
      <alignment vertical="center"/>
    </xf>
    <xf applyAlignment="true" applyBorder="false" applyFill="false" applyFont="true" applyNumberFormat="true" applyProtection="false" borderId="992" fillId="0" fontId="4" numFmtId="577" xfId="0">
      <alignment vertical="center"/>
    </xf>
    <xf applyAlignment="true" applyBorder="false" applyFill="false" applyFont="true" applyNumberFormat="false" applyProtection="false" borderId="992" fillId="0" fontId="4" numFmtId="0" xfId="0">
      <alignment horizontal="center" vertical="center"/>
    </xf>
    <xf applyAlignment="true" applyBorder="false" applyFill="false" applyFont="true" applyNumberFormat="true" applyProtection="false" borderId="996" fillId="0" fontId="4" numFmtId="582" xfId="0">
      <alignment vertical="center"/>
    </xf>
    <xf applyAlignment="true" applyBorder="false" applyFill="false" applyFont="true" applyNumberFormat="true" applyProtection="false" borderId="997" fillId="0" fontId="4" numFmtId="582" xfId="0">
      <alignment vertical="center"/>
    </xf>
    <xf applyAlignment="true" applyBorder="false" applyFill="false" applyFont="true" applyNumberFormat="false" applyProtection="false" borderId="997" fillId="0" fontId="4" numFmtId="0" xfId="0">
      <alignment vertical="center"/>
    </xf>
    <xf applyAlignment="true" applyBorder="false" applyFill="false" applyFont="true" applyNumberFormat="true" applyProtection="false" borderId="998" fillId="0" fontId="4" numFmtId="582" xfId="0">
      <alignment vertical="center"/>
    </xf>
    <xf applyAlignment="true" applyBorder="false" applyFill="false" applyFont="true" applyNumberFormat="true" applyProtection="false" borderId="995" fillId="0" fontId="4" numFmtId="577" xfId="0">
      <alignment horizontal="right" vertical="center"/>
    </xf>
    <xf applyAlignment="true" applyBorder="false" applyFill="false" applyFont="true" applyNumberFormat="true" applyProtection="false" borderId="997" fillId="0" fontId="4" numFmtId="582" xfId="0">
      <alignment horizontal="center" vertical="center"/>
    </xf>
    <xf applyAlignment="true" applyBorder="false" applyFill="false" applyFont="true" applyNumberFormat="false" applyProtection="false" borderId="997" fillId="0" fontId="4" numFmtId="0" xfId="0">
      <alignment horizontal="center" vertical="center"/>
    </xf>
    <xf applyAlignment="true" applyBorder="false" applyFill="false" applyFont="true" applyNumberFormat="true" applyProtection="false" borderId="998" fillId="0" fontId="4" numFmtId="582" xfId="0">
      <alignment horizontal="center" vertical="center"/>
    </xf>
    <xf applyAlignment="true" applyBorder="false" applyFill="false" applyFont="true" applyNumberFormat="true" applyProtection="false" borderId="992" fillId="0" fontId="4" numFmtId="582" xfId="0">
      <alignment horizontal="right" vertical="center"/>
    </xf>
    <xf applyAlignment="true" applyBorder="false" applyFill="false" applyFont="true" applyNumberFormat="false" applyProtection="false" borderId="99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992" fillId="0" fontId="4" numFmtId="582" xfId="0">
      <alignment horizontal="left" vertical="center"/>
    </xf>
    <xf applyAlignment="true" applyBorder="false" applyFill="false" applyFont="true" applyNumberFormat="true" applyProtection="false" borderId="992" fillId="0" fontId="4" numFmtId="576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577" xfId="0">
      <alignment horizontal="right" vertical="center"/>
    </xf>
    <xf applyAlignment="true" applyBorder="false" applyFill="true" applyFont="true" applyNumberFormat="false" applyProtection="false" borderId="992" fillId="375" fontId="5" numFmtId="0" xfId="0">
      <alignment horizontal="center" vertical="center"/>
    </xf>
    <xf applyAlignment="true" applyBorder="false" applyFill="true" applyFont="true" applyNumberFormat="true" applyProtection="false" borderId="992" fillId="375" fontId="5" numFmtId="580" xfId="0">
      <alignment horizontal="right" vertical="center"/>
    </xf>
    <xf applyAlignment="true" applyBorder="false" applyFill="true" applyFont="true" applyNumberFormat="true" applyProtection="false" borderId="0" fillId="371" fontId="4" numFmtId="583" xfId="0">
      <alignment vertical="center"/>
    </xf>
    <xf applyAlignment="true" applyBorder="false" applyFill="false" applyFont="true" applyNumberFormat="true" applyProtection="false" borderId="0" fillId="0" fontId="4" numFmtId="582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992" fillId="375" fontId="4" numFmtId="0" xfId="0">
      <alignment horizontal="center" vertical="center"/>
    </xf>
    <xf applyAlignment="true" applyBorder="false" applyFill="true" applyFont="true" applyNumberFormat="true" applyProtection="false" borderId="992" fillId="375" fontId="4" numFmtId="584" xfId="0">
      <alignment horizontal="right" vertical="center"/>
    </xf>
    <xf applyAlignment="true" applyBorder="false" applyFill="true" applyFont="true" applyNumberFormat="true" applyProtection="false" borderId="992" fillId="375" fontId="4" numFmtId="580" xfId="0">
      <alignment horizontal="right" vertical="center"/>
    </xf>
    <xf applyAlignment="true" applyBorder="false" applyFill="true" applyFont="true" applyNumberFormat="true" applyProtection="false" borderId="0" fillId="371" fontId="4" numFmtId="580" xfId="0">
      <alignment vertical="center"/>
    </xf>
    <xf applyAlignment="true" applyBorder="false" applyFill="true" applyFont="true" applyNumberFormat="true" applyProtection="false" borderId="992" fillId="375" fontId="4" numFmtId="583" xfId="0">
      <alignment horizontal="right" vertical="center"/>
    </xf>
    <xf applyAlignment="true" applyBorder="false" applyFill="false" applyFont="true" applyNumberFormat="true" applyProtection="false" borderId="0" fillId="0" fontId="4" numFmtId="580" xfId="0">
      <alignment horizontal="right" vertical="center"/>
    </xf>
    <xf applyAlignment="true" applyBorder="false" applyFill="true" applyFont="true" applyNumberFormat="true" applyProtection="false" borderId="992" fillId="370" fontId="6" numFmtId="576" xfId="0">
      <alignment horizontal="center" vertical="center"/>
    </xf>
    <xf applyAlignment="true" applyBorder="false" applyFill="true" applyFont="true" applyNumberFormat="true" applyProtection="false" borderId="992" fillId="370" fontId="6" numFmtId="577" xfId="0">
      <alignment horizontal="center" vertical="center" wrapText="true"/>
    </xf>
    <xf applyAlignment="true" applyBorder="false" applyFill="true" applyFont="true" applyNumberFormat="false" applyProtection="false" borderId="0" fillId="370" fontId="6" numFmtId="0" xfId="0">
      <alignment horizontal="center" vertical="center"/>
    </xf>
    <xf applyAlignment="true" applyBorder="false" applyFill="true" applyFont="true" applyNumberFormat="true" applyProtection="false" borderId="996" fillId="370" fontId="6" numFmtId="577" xfId="0">
      <alignment horizontal="center" vertical="center"/>
    </xf>
    <xf applyAlignment="true" applyBorder="false" applyFill="true" applyFont="true" applyNumberFormat="true" applyProtection="false" borderId="992" fillId="370" fontId="6" numFmtId="580" xfId="0">
      <alignment horizontal="center" vertical="center" wrapText="true"/>
    </xf>
    <xf applyAlignment="true" applyBorder="false" applyFill="true" applyFont="true" applyNumberFormat="true" applyProtection="false" borderId="997" fillId="370" fontId="6" numFmtId="576" xfId="0">
      <alignment horizontal="center" vertical="center"/>
    </xf>
    <xf applyAlignment="true" applyBorder="false" applyFill="false" applyFont="true" applyNumberFormat="false" applyProtection="false" borderId="995" fillId="0" fontId="4" numFmtId="0" xfId="0">
      <alignment horizontal="center" vertical="center"/>
    </xf>
    <xf applyAlignment="true" applyBorder="false" applyFill="false" applyFont="true" applyNumberFormat="false" applyProtection="false" borderId="995" fillId="0" fontId="4" numFmtId="0" xfId="0">
      <alignment horizontal="right" vertical="center"/>
    </xf>
    <xf applyAlignment="true" applyBorder="false" applyFill="false" applyFont="true" applyNumberFormat="false" applyProtection="false" borderId="999" fillId="0" fontId="7" numFmtId="0" xfId="0">
      <alignment horizontal="center" vertical="center"/>
    </xf>
    <xf applyAlignment="true" applyBorder="false" applyFill="false" applyFont="true" applyNumberFormat="true" applyProtection="false" borderId="996" fillId="0" fontId="4" numFmtId="577" xfId="0">
      <alignment vertical="center"/>
    </xf>
    <xf applyAlignment="true" applyBorder="false" applyFill="false" applyFont="true" applyNumberFormat="true" applyProtection="false" borderId="992" fillId="0" fontId="4" numFmtId="580" xfId="0">
      <alignment vertical="center"/>
    </xf>
    <xf applyAlignment="true" applyBorder="false" applyFill="false" applyFont="true" applyNumberFormat="true" applyProtection="false" borderId="1000" fillId="0" fontId="4" numFmtId="579" xfId="0">
      <alignment vertical="center" wrapText="true"/>
    </xf>
    <xf applyAlignment="true" applyBorder="false" applyFill="false" applyFont="true" applyNumberFormat="true" applyProtection="false" borderId="992" fillId="0" fontId="4" numFmtId="577" xfId="0">
      <alignment horizontal="right" vertical="center"/>
    </xf>
    <xf applyAlignment="true" applyBorder="false" applyFill="false" applyFont="true" applyNumberFormat="true" applyProtection="false" borderId="992" fillId="0" fontId="4" numFmtId="581" xfId="0">
      <alignment vertical="center"/>
    </xf>
    <xf applyAlignment="true" applyBorder="false" applyFill="true" applyFont="true" applyNumberFormat="true" applyProtection="false" borderId="1000" fillId="376" fontId="4" numFmtId="579" xfId="0">
      <alignment vertical="center" wrapText="true"/>
    </xf>
    <xf applyAlignment="true" applyBorder="false" applyFill="false" applyFont="true" applyNumberFormat="false" applyProtection="false" borderId="997" fillId="0" fontId="4" numFmtId="0" xfId="0">
      <alignment horizontal="center" vertical="center"/>
    </xf>
    <xf applyAlignment="true" applyBorder="false" applyFill="false" applyFont="true" applyNumberFormat="false" applyProtection="false" borderId="1001" fillId="0" fontId="4" numFmtId="0" xfId="0">
      <alignment horizontal="center" vertical="center"/>
    </xf>
    <xf applyAlignment="true" applyBorder="false" applyFill="true" applyFont="true" applyNumberFormat="true" applyProtection="false" borderId="996" fillId="374" fontId="4" numFmtId="577" xfId="0">
      <alignment vertical="center"/>
    </xf>
    <xf applyAlignment="true" applyBorder="false" applyFill="false" applyFont="true" applyNumberFormat="true" applyProtection="false" borderId="1000" fillId="0" fontId="4" numFmtId="579" xfId="0">
      <alignment vertical="center" wrapText="true"/>
    </xf>
    <xf applyAlignment="true" applyBorder="false" applyFill="false" applyFont="true" applyNumberFormat="true" applyProtection="false" borderId="992" fillId="0" fontId="4" numFmtId="577" xfId="0">
      <alignment vertical="center"/>
    </xf>
    <xf applyAlignment="true" applyBorder="false" applyFill="false" applyFont="true" applyNumberFormat="false" applyProtection="false" borderId="997" fillId="0" fontId="4" numFmtId="0" xfId="0">
      <alignment vertical="center"/>
    </xf>
    <xf applyAlignment="true" applyBorder="false" applyFill="false" applyFont="true" applyNumberFormat="false" applyProtection="false" borderId="1002" fillId="0" fontId="4" numFmtId="0" xfId="0">
      <alignment horizontal="right" vertical="center"/>
    </xf>
    <xf applyAlignment="true" applyBorder="false" applyFill="false" applyFont="true" applyNumberFormat="true" applyProtection="false" borderId="998" fillId="0" fontId="4" numFmtId="577" xfId="0">
      <alignment vertical="center"/>
    </xf>
    <xf applyAlignment="true" applyBorder="false" applyFill="false" applyFont="true" applyNumberFormat="false" applyProtection="false" borderId="1001" fillId="0" fontId="4" numFmtId="0" xfId="0">
      <alignment vertical="center"/>
    </xf>
    <xf applyAlignment="true" applyBorder="false" applyFill="false" applyFont="true" applyNumberFormat="false" applyProtection="false" borderId="995" fillId="0" fontId="4" numFmtId="0" xfId="0">
      <alignment vertical="center"/>
    </xf>
    <xf applyAlignment="true" applyBorder="false" applyFill="false" applyFont="true" applyNumberFormat="true" applyProtection="false" borderId="1001" fillId="0" fontId="4" numFmtId="577" xfId="0">
      <alignment horizontal="right" vertical="center"/>
    </xf>
    <xf applyAlignment="true" applyBorder="false" applyFill="true" applyFont="true" applyNumberFormat="true" applyProtection="false" borderId="998" fillId="373" fontId="4" numFmtId="577" xfId="0">
      <alignment vertical="center"/>
    </xf>
    <xf applyAlignment="true" applyBorder="false" applyFill="true" applyFont="true" applyNumberFormat="true" applyProtection="false" borderId="996" fillId="371" fontId="4" numFmtId="580" xfId="0">
      <alignment vertical="center"/>
    </xf>
    <xf applyAlignment="true" applyBorder="false" applyFill="false" applyFont="true" applyNumberFormat="true" applyProtection="false" borderId="995" fillId="0" fontId="4" numFmtId="582" xfId="0">
      <alignment vertical="center"/>
    </xf>
    <xf applyAlignment="true" applyBorder="false" applyFill="true" applyFont="true" applyNumberFormat="true" applyProtection="false" borderId="998" fillId="371" fontId="4" numFmtId="580" xfId="0">
      <alignment vertical="center"/>
    </xf>
    <xf applyAlignment="true" applyBorder="false" applyFill="true" applyFont="true" applyNumberFormat="true" applyProtection="false" borderId="998" fillId="374" fontId="4" numFmtId="577" xfId="0">
      <alignment vertical="center"/>
    </xf>
    <xf applyAlignment="true" applyBorder="false" applyFill="false" applyFont="true" applyNumberFormat="false" applyProtection="false" borderId="1003" fillId="0" fontId="4" numFmtId="0" xfId="0">
      <alignment vertical="center"/>
    </xf>
    <xf applyAlignment="true" applyBorder="false" applyFill="false" applyFont="true" applyNumberFormat="false" applyProtection="false" borderId="997" fillId="0" fontId="4" numFmtId="0" xfId="0">
      <alignment horizontal="right" vertical="center"/>
    </xf>
    <xf applyAlignment="true" applyBorder="false" applyFill="false" applyFont="true" applyNumberFormat="true" applyProtection="false" borderId="997" fillId="0" fontId="4" numFmtId="577" xfId="0">
      <alignment horizontal="right" vertical="center"/>
    </xf>
    <xf applyAlignment="true" applyBorder="false" applyFill="false" applyFont="true" applyNumberFormat="true" applyProtection="false" borderId="1003" fillId="0" fontId="4" numFmtId="582" xfId="0">
      <alignment vertical="center"/>
    </xf>
    <xf applyAlignment="true" applyBorder="false" applyFill="true" applyFont="true" applyNumberFormat="true" applyProtection="false" borderId="1004" fillId="371" fontId="4" numFmtId="580" xfId="0">
      <alignment vertical="center"/>
    </xf>
    <xf applyAlignment="true" applyBorder="false" applyFill="false" applyFont="true" applyNumberFormat="true" applyProtection="false" borderId="998" fillId="0" fontId="4" numFmtId="577" xfId="0">
      <alignment vertical="center"/>
    </xf>
    <xf applyAlignment="true" applyBorder="false" applyFill="false" applyFont="true" applyNumberFormat="true" applyProtection="false" borderId="996" fillId="0" fontId="4" numFmtId="579" xfId="0">
      <alignment vertical="center"/>
    </xf>
    <xf applyAlignment="true" applyBorder="false" applyFill="false" applyFont="true" applyNumberFormat="true" applyProtection="false" borderId="0" fillId="0" fontId="4" numFmtId="579" xfId="0">
      <alignment horizontal="center" vertical="bottom"/>
    </xf>
    <xf applyAlignment="true" applyBorder="false" applyFill="false" applyFont="true" applyNumberFormat="true" applyProtection="false" borderId="0" fillId="0" fontId="4" numFmtId="577" xfId="0">
      <alignment vertical="center"/>
    </xf>
    <xf applyAlignment="true" applyBorder="false" applyFill="false" applyFont="true" applyNumberFormat="true" applyProtection="false" borderId="0" fillId="0" fontId="4" numFmtId="577" xfId="0">
      <alignment vertical="center"/>
    </xf>
    <xf applyAlignment="true" applyBorder="false" applyFill="false" applyFont="true" applyNumberFormat="true" applyProtection="false" borderId="1005" fillId="0" fontId="4" numFmtId="579" xfId="0">
      <alignment vertical="center"/>
    </xf>
    <xf applyAlignment="true" applyBorder="false" applyFill="true" applyFont="true" applyNumberFormat="false" applyProtection="false" borderId="1006" fillId="375" fontId="5" numFmtId="0" xfId="0">
      <alignment horizontal="center" vertical="center"/>
    </xf>
    <xf applyAlignment="true" applyBorder="false" applyFill="true" applyFont="true" applyNumberFormat="false" applyProtection="false" borderId="1001" fillId="375" fontId="4" numFmtId="0" xfId="0">
      <alignment vertical="center"/>
    </xf>
    <xf applyAlignment="true" applyBorder="false" applyFill="true" applyFont="true" applyNumberFormat="false" applyProtection="false" borderId="1001" fillId="375" fontId="5" numFmtId="0" xfId="0">
      <alignment vertical="center"/>
    </xf>
    <xf applyAlignment="true" applyBorder="false" applyFill="false" applyFont="true" applyNumberFormat="true" applyProtection="false" borderId="0" fillId="0" fontId="4" numFmtId="582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996" fillId="375" fontId="4" numFmtId="0" xfId="0">
      <alignment horizontal="center" vertical="center"/>
    </xf>
    <xf applyAlignment="true" applyBorder="false" applyFill="true" applyFont="true" applyNumberFormat="true" applyProtection="false" borderId="992" fillId="375" fontId="4" numFmtId="584" xfId="0">
      <alignment vertical="center"/>
    </xf>
    <xf applyAlignment="true" applyBorder="false" applyFill="true" applyFont="true" applyNumberFormat="true" applyProtection="false" borderId="992" fillId="375" fontId="4" numFmtId="580" xfId="0">
      <alignment vertical="center"/>
    </xf>
    <xf applyAlignment="true" applyBorder="false" applyFill="true" applyFont="true" applyNumberFormat="false" applyProtection="false" borderId="998" fillId="375" fontId="4" numFmtId="0" xfId="0">
      <alignment horizontal="center" vertical="center"/>
    </xf>
    <xf applyAlignment="true" applyBorder="false" applyFill="true" applyFont="true" applyNumberFormat="true" applyProtection="false" borderId="997" fillId="375" fontId="4" numFmtId="584" xfId="0">
      <alignment vertical="center"/>
    </xf>
    <xf applyAlignment="true" applyBorder="false" applyFill="false" applyFont="true" applyNumberFormat="true" applyProtection="false" borderId="0" fillId="0" fontId="4" numFmtId="579" xfId="0">
      <alignment vertical="center"/>
    </xf>
    <xf applyAlignment="true" applyBorder="false" applyFill="false" applyFont="true" applyNumberFormat="false" applyProtection="false" borderId="992" fillId="0" fontId="4" numFmtId="0" xfId="0">
      <alignment horizontal="center" vertical="center"/>
    </xf>
    <xf applyAlignment="true" applyBorder="false" applyFill="true" applyFont="true" applyNumberFormat="false" applyProtection="false" borderId="1007" fillId="377" fontId="2" numFmtId="0" xfId="0">
      <alignment horizontal="center" vertical="center"/>
    </xf>
    <xf applyAlignment="true" applyBorder="false" applyFill="true" applyFont="true" applyNumberFormat="false" applyProtection="false" borderId="1007" fillId="377" fontId="2" numFmtId="0" xfId="0">
      <alignment horizontal="center" vertical="center" wrapText="true"/>
    </xf>
    <xf applyAlignment="true" applyBorder="false" applyFill="true" applyFont="true" applyNumberFormat="true" applyProtection="false" borderId="1007" fillId="377" fontId="2" numFmtId="585" xfId="0">
      <alignment horizontal="center" vertical="center"/>
    </xf>
    <xf applyAlignment="true" applyBorder="false" applyFill="true" applyFont="true" applyNumberFormat="true" applyProtection="false" borderId="1007" fillId="377" fontId="2" numFmtId="586" xfId="0">
      <alignment horizontal="center" vertical="center" wrapText="true"/>
    </xf>
    <xf applyAlignment="true" applyBorder="false" applyFill="true" applyFont="true" applyNumberFormat="false" applyProtection="false" borderId="1007" fillId="377" fontId="6" numFmtId="0" xfId="0">
      <alignment horizontal="center" vertical="center"/>
    </xf>
    <xf applyAlignment="true" applyBorder="false" applyFill="true" applyFont="true" applyNumberFormat="false" applyProtection="false" borderId="1008" fillId="377" fontId="13" numFmtId="0" xfId="0">
      <alignment horizontal="center" vertical="center"/>
    </xf>
    <xf applyAlignment="true" applyBorder="false" applyFill="true" applyFont="true" applyNumberFormat="false" applyProtection="false" borderId="1009" fillId="377" fontId="6" numFmtId="0" xfId="0">
      <alignment horizontal="center" vertical="center"/>
    </xf>
    <xf applyAlignment="true" applyBorder="false" applyFill="true" applyFont="true" applyNumberFormat="true" applyProtection="false" borderId="1007" fillId="377" fontId="2" numFmtId="586" xfId="0">
      <alignment horizontal="center" vertical="center"/>
    </xf>
    <xf applyAlignment="true" applyBorder="false" applyFill="true" applyFont="true" applyNumberFormat="false" applyProtection="false" borderId="1007" fillId="377" fontId="6" numFmtId="0" xfId="0">
      <alignment horizontal="center" vertical="center" wrapText="true"/>
    </xf>
    <xf applyAlignment="true" applyBorder="false" applyFill="false" applyFont="true" applyNumberFormat="false" applyProtection="false" borderId="1007" fillId="0" fontId="4" numFmtId="0" xfId="0">
      <alignment horizontal="center" vertical="center"/>
    </xf>
    <xf applyAlignment="true" applyBorder="false" applyFill="false" applyFont="true" applyNumberFormat="false" applyProtection="false" borderId="1007" fillId="0" fontId="4" numFmtId="0" xfId="0">
      <alignment vertical="center"/>
    </xf>
    <xf applyAlignment="true" applyBorder="false" applyFill="false" applyFont="true" applyNumberFormat="true" applyProtection="false" borderId="1007" fillId="0" fontId="4" numFmtId="587" xfId="0">
      <alignment vertical="center"/>
    </xf>
    <xf applyAlignment="true" applyBorder="false" applyFill="false" applyFont="true" applyNumberFormat="true" applyProtection="false" borderId="1010" fillId="0" fontId="4" numFmtId="586" xfId="0">
      <alignment vertical="center"/>
    </xf>
    <xf applyAlignment="true" applyBorder="false" applyFill="false" applyFont="true" applyNumberFormat="true" applyProtection="false" borderId="1007" fillId="0" fontId="4" numFmtId="588" xfId="0">
      <alignment vertical="center"/>
    </xf>
    <xf applyAlignment="true" applyBorder="false" applyFill="false" applyFont="true" applyNumberFormat="true" applyProtection="false" borderId="1011" fillId="0" fontId="4" numFmtId="586" xfId="0">
      <alignment vertical="center"/>
    </xf>
    <xf applyAlignment="true" applyBorder="false" applyFill="true" applyFont="true" applyNumberFormat="true" applyProtection="false" borderId="1007" fillId="378" fontId="4" numFmtId="586" xfId="0">
      <alignment horizontal="right" vertical="center"/>
    </xf>
    <xf applyAlignment="true" applyBorder="false" applyFill="true" applyFont="true" applyNumberFormat="true" applyProtection="false" borderId="1007" fillId="379" fontId="4" numFmtId="586" xfId="0">
      <alignment vertical="center"/>
    </xf>
    <xf applyAlignment="true" applyBorder="false" applyFill="false" applyFont="true" applyNumberFormat="true" applyProtection="false" borderId="1007" fillId="0" fontId="4" numFmtId="588" xfId="0">
      <alignment vertical="center"/>
    </xf>
    <xf applyAlignment="true" applyBorder="false" applyFill="true" applyFont="true" applyNumberFormat="false" applyProtection="false" borderId="1007" fillId="379" fontId="4" numFmtId="0" xfId="0">
      <alignment horizontal="center" vertical="center"/>
    </xf>
    <xf applyAlignment="true" applyBorder="false" applyFill="true" applyFont="true" applyNumberFormat="true" applyProtection="false" borderId="1007" fillId="378" fontId="4" numFmtId="589" xfId="0">
      <alignment vertical="center"/>
    </xf>
    <xf applyAlignment="true" applyBorder="false" applyFill="true" applyFont="true" applyNumberFormat="true" applyProtection="false" borderId="1010" fillId="378" fontId="4" numFmtId="589" xfId="0">
      <alignment vertical="center"/>
    </xf>
    <xf applyAlignment="true" applyBorder="false" applyFill="true" applyFont="true" applyNumberFormat="true" applyProtection="false" borderId="1010" fillId="378" fontId="4" numFmtId="590" xfId="0">
      <alignment vertical="center"/>
    </xf>
    <xf applyAlignment="true" applyBorder="false" applyFill="false" applyFont="true" applyNumberFormat="true" applyProtection="false" borderId="1007" fillId="0" fontId="4" numFmtId="591" xfId="0">
      <alignment vertical="center"/>
    </xf>
    <xf applyAlignment="true" applyBorder="false" applyFill="false" applyFont="true" applyNumberFormat="false" applyProtection="false" borderId="1007" fillId="0" fontId="4" numFmtId="0" xfId="0">
      <alignment vertical="center"/>
    </xf>
    <xf applyAlignment="true" applyBorder="false" applyFill="false" applyFont="true" applyNumberFormat="false" applyProtection="false" borderId="1007" fillId="0" fontId="4" numFmtId="0" xfId="0">
      <alignment horizontal="right" vertical="center"/>
    </xf>
    <xf applyAlignment="true" applyBorder="false" applyFill="true" applyFont="true" applyNumberFormat="true" applyProtection="false" borderId="1007" fillId="380" fontId="4" numFmtId="586" xfId="0">
      <alignment vertical="center"/>
    </xf>
    <xf applyAlignment="true" applyBorder="false" applyFill="true" applyFont="true" applyNumberFormat="false" applyProtection="false" borderId="1007" fillId="380" fontId="4" numFmtId="0" xfId="0">
      <alignment horizontal="center" vertical="center"/>
    </xf>
    <xf applyAlignment="true" applyBorder="false" applyFill="false" applyFont="true" applyNumberFormat="true" applyProtection="false" borderId="1007" fillId="0" fontId="4" numFmtId="591" xfId="0">
      <alignment vertical="center"/>
    </xf>
    <xf applyAlignment="true" applyBorder="false" applyFill="true" applyFont="true" applyNumberFormat="true" applyProtection="false" borderId="1007" fillId="381" fontId="4" numFmtId="587" xfId="0">
      <alignment vertical="center"/>
    </xf>
    <xf applyAlignment="true" applyBorder="false" applyFill="true" applyFont="true" applyNumberFormat="true" applyProtection="false" borderId="1010" fillId="381" fontId="4" numFmtId="586" xfId="0">
      <alignment vertical="center"/>
    </xf>
    <xf applyAlignment="true" applyBorder="false" applyFill="false" applyFont="true" applyNumberFormat="false" applyProtection="false" borderId="1007" fillId="0" fontId="4" numFmtId="0" xfId="0">
      <alignment vertical="center"/>
    </xf>
    <xf applyAlignment="true" applyBorder="false" applyFill="true" applyFont="true" applyNumberFormat="true" applyProtection="false" borderId="1007" fillId="381" fontId="4" numFmtId="586" xfId="0">
      <alignment vertical="center"/>
    </xf>
    <xf applyAlignment="true" applyBorder="false" applyFill="true" applyFont="true" applyNumberFormat="false" applyProtection="false" borderId="1007" fillId="381" fontId="4" numFmtId="0" xfId="0">
      <alignment horizontal="center" vertical="center"/>
    </xf>
    <xf applyAlignment="true" applyBorder="false" applyFill="false" applyFont="true" applyNumberFormat="true" applyProtection="false" borderId="1012" fillId="0" fontId="4" numFmtId="591" xfId="0">
      <alignment vertical="center"/>
    </xf>
    <xf applyAlignment="true" applyBorder="false" applyFill="false" applyFont="true" applyNumberFormat="false" applyProtection="false" borderId="1011" fillId="0" fontId="4" numFmtId="0" xfId="0">
      <alignment vertical="center"/>
    </xf>
    <xf applyAlignment="true" applyBorder="false" applyFill="false" applyFont="true" applyNumberFormat="true" applyProtection="false" borderId="1007" fillId="0" fontId="4" numFmtId="586" xfId="0">
      <alignment vertical="center"/>
    </xf>
    <xf applyAlignment="true" applyBorder="false" applyFill="false" applyFont="true" applyNumberFormat="false" applyProtection="false" borderId="1007" fillId="0" fontId="4" numFmtId="0" xfId="0">
      <alignment horizontal="center" vertical="center"/>
    </xf>
    <xf applyAlignment="true" applyBorder="false" applyFill="false" applyFont="true" applyNumberFormat="true" applyProtection="false" borderId="1011" fillId="0" fontId="4" numFmtId="591" xfId="0">
      <alignment vertical="center"/>
    </xf>
    <xf applyAlignment="true" applyBorder="false" applyFill="false" applyFont="true" applyNumberFormat="true" applyProtection="false" borderId="1012" fillId="0" fontId="4" numFmtId="591" xfId="0">
      <alignment vertical="center"/>
    </xf>
    <xf applyAlignment="true" applyBorder="false" applyFill="false" applyFont="true" applyNumberFormat="false" applyProtection="false" borderId="1012" fillId="0" fontId="4" numFmtId="0" xfId="0">
      <alignment vertical="center"/>
    </xf>
    <xf applyAlignment="true" applyBorder="false" applyFill="false" applyFont="true" applyNumberFormat="true" applyProtection="false" borderId="1013" fillId="0" fontId="4" numFmtId="591" xfId="0">
      <alignment vertical="center"/>
    </xf>
    <xf applyAlignment="true" applyBorder="false" applyFill="false" applyFont="true" applyNumberFormat="true" applyProtection="false" borderId="1007" fillId="0" fontId="4" numFmtId="591" xfId="0">
      <alignment vertical="center"/>
    </xf>
    <xf applyAlignment="true" applyBorder="false" applyFill="false" applyFont="true" applyNumberFormat="true" applyProtection="false" borderId="1010" fillId="0" fontId="4" numFmtId="586" xfId="0">
      <alignment horizontal="right" vertical="center"/>
    </xf>
    <xf applyAlignment="true" applyBorder="false" applyFill="false" applyFont="true" applyNumberFormat="true" applyProtection="false" borderId="1012" fillId="0" fontId="4" numFmtId="591" xfId="0">
      <alignment horizontal="center" vertical="center"/>
    </xf>
    <xf applyAlignment="true" applyBorder="false" applyFill="false" applyFont="true" applyNumberFormat="false" applyProtection="false" borderId="1012" fillId="0" fontId="4" numFmtId="0" xfId="0">
      <alignment horizontal="center" vertical="center"/>
    </xf>
    <xf applyAlignment="true" applyBorder="false" applyFill="false" applyFont="true" applyNumberFormat="true" applyProtection="false" borderId="1013" fillId="0" fontId="4" numFmtId="591" xfId="0">
      <alignment horizontal="center" vertical="center"/>
    </xf>
    <xf applyAlignment="true" applyBorder="false" applyFill="false" applyFont="true" applyNumberFormat="true" applyProtection="false" borderId="1007" fillId="0" fontId="4" numFmtId="591" xfId="0">
      <alignment horizontal="right" vertical="center"/>
    </xf>
    <xf applyAlignment="true" applyBorder="false" applyFill="false" applyFont="true" applyNumberFormat="false" applyProtection="false" borderId="1007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007" fillId="0" fontId="4" numFmtId="591" xfId="0">
      <alignment horizontal="left" vertical="center"/>
    </xf>
    <xf applyAlignment="true" applyBorder="false" applyFill="false" applyFont="true" applyNumberFormat="true" applyProtection="false" borderId="1007" fillId="0" fontId="4" numFmtId="58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586" xfId="0">
      <alignment horizontal="right" vertical="center"/>
    </xf>
    <xf applyAlignment="true" applyBorder="false" applyFill="true" applyFont="true" applyNumberFormat="false" applyProtection="false" borderId="1007" fillId="382" fontId="5" numFmtId="0" xfId="0">
      <alignment horizontal="center" vertical="center"/>
    </xf>
    <xf applyAlignment="true" applyBorder="false" applyFill="true" applyFont="true" applyNumberFormat="true" applyProtection="false" borderId="1007" fillId="382" fontId="5" numFmtId="589" xfId="0">
      <alignment horizontal="right" vertical="center"/>
    </xf>
    <xf applyAlignment="true" applyBorder="false" applyFill="true" applyFont="true" applyNumberFormat="true" applyProtection="false" borderId="0" fillId="378" fontId="4" numFmtId="592" xfId="0">
      <alignment vertical="center"/>
    </xf>
    <xf applyAlignment="true" applyBorder="false" applyFill="false" applyFont="true" applyNumberFormat="true" applyProtection="false" borderId="0" fillId="0" fontId="4" numFmtId="591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007" fillId="382" fontId="4" numFmtId="0" xfId="0">
      <alignment horizontal="center" vertical="center"/>
    </xf>
    <xf applyAlignment="true" applyBorder="false" applyFill="true" applyFont="true" applyNumberFormat="true" applyProtection="false" borderId="1007" fillId="382" fontId="4" numFmtId="593" xfId="0">
      <alignment horizontal="right" vertical="center"/>
    </xf>
    <xf applyAlignment="true" applyBorder="false" applyFill="true" applyFont="true" applyNumberFormat="true" applyProtection="false" borderId="1007" fillId="382" fontId="4" numFmtId="589" xfId="0">
      <alignment horizontal="right" vertical="center"/>
    </xf>
    <xf applyAlignment="true" applyBorder="false" applyFill="true" applyFont="true" applyNumberFormat="true" applyProtection="false" borderId="0" fillId="378" fontId="4" numFmtId="589" xfId="0">
      <alignment vertical="center"/>
    </xf>
    <xf applyAlignment="true" applyBorder="false" applyFill="true" applyFont="true" applyNumberFormat="true" applyProtection="false" borderId="1007" fillId="382" fontId="4" numFmtId="592" xfId="0">
      <alignment horizontal="right" vertical="center"/>
    </xf>
    <xf applyAlignment="true" applyBorder="false" applyFill="false" applyFont="true" applyNumberFormat="true" applyProtection="false" borderId="0" fillId="0" fontId="4" numFmtId="589" xfId="0">
      <alignment horizontal="right" vertical="center"/>
    </xf>
    <xf applyAlignment="true" applyBorder="false" applyFill="true" applyFont="true" applyNumberFormat="true" applyProtection="false" borderId="1007" fillId="377" fontId="6" numFmtId="585" xfId="0">
      <alignment horizontal="center" vertical="center"/>
    </xf>
    <xf applyAlignment="true" applyBorder="false" applyFill="true" applyFont="true" applyNumberFormat="true" applyProtection="false" borderId="1007" fillId="377" fontId="6" numFmtId="586" xfId="0">
      <alignment horizontal="center" vertical="center" wrapText="true"/>
    </xf>
    <xf applyAlignment="true" applyBorder="false" applyFill="true" applyFont="true" applyNumberFormat="false" applyProtection="false" borderId="0" fillId="377" fontId="6" numFmtId="0" xfId="0">
      <alignment horizontal="center" vertical="center"/>
    </xf>
    <xf applyAlignment="true" applyBorder="false" applyFill="true" applyFont="true" applyNumberFormat="true" applyProtection="false" borderId="1011" fillId="377" fontId="6" numFmtId="586" xfId="0">
      <alignment horizontal="center" vertical="center"/>
    </xf>
    <xf applyAlignment="true" applyBorder="false" applyFill="true" applyFont="true" applyNumberFormat="true" applyProtection="false" borderId="1007" fillId="377" fontId="6" numFmtId="589" xfId="0">
      <alignment horizontal="center" vertical="center" wrapText="true"/>
    </xf>
    <xf applyAlignment="true" applyBorder="false" applyFill="true" applyFont="true" applyNumberFormat="true" applyProtection="false" borderId="1012" fillId="377" fontId="6" numFmtId="585" xfId="0">
      <alignment horizontal="center" vertical="center"/>
    </xf>
    <xf applyAlignment="true" applyBorder="false" applyFill="false" applyFont="true" applyNumberFormat="false" applyProtection="false" borderId="1010" fillId="0" fontId="4" numFmtId="0" xfId="0">
      <alignment horizontal="center" vertical="center"/>
    </xf>
    <xf applyAlignment="true" applyBorder="false" applyFill="false" applyFont="true" applyNumberFormat="false" applyProtection="false" borderId="1010" fillId="0" fontId="4" numFmtId="0" xfId="0">
      <alignment horizontal="right" vertical="center"/>
    </xf>
    <xf applyAlignment="true" applyBorder="false" applyFill="false" applyFont="true" applyNumberFormat="false" applyProtection="false" borderId="1014" fillId="0" fontId="7" numFmtId="0" xfId="0">
      <alignment horizontal="center" vertical="center"/>
    </xf>
    <xf applyAlignment="true" applyBorder="false" applyFill="false" applyFont="true" applyNumberFormat="true" applyProtection="false" borderId="1011" fillId="0" fontId="4" numFmtId="586" xfId="0">
      <alignment vertical="center"/>
    </xf>
    <xf applyAlignment="true" applyBorder="false" applyFill="false" applyFont="true" applyNumberFormat="true" applyProtection="false" borderId="1007" fillId="0" fontId="4" numFmtId="589" xfId="0">
      <alignment vertical="center"/>
    </xf>
    <xf applyAlignment="true" applyBorder="false" applyFill="false" applyFont="true" applyNumberFormat="true" applyProtection="false" borderId="1015" fillId="0" fontId="4" numFmtId="588" xfId="0">
      <alignment vertical="center" wrapText="true"/>
    </xf>
    <xf applyAlignment="true" applyBorder="false" applyFill="false" applyFont="true" applyNumberFormat="true" applyProtection="false" borderId="1007" fillId="0" fontId="4" numFmtId="586" xfId="0">
      <alignment horizontal="right" vertical="center"/>
    </xf>
    <xf applyAlignment="true" applyBorder="false" applyFill="false" applyFont="true" applyNumberFormat="true" applyProtection="false" borderId="1007" fillId="0" fontId="4" numFmtId="590" xfId="0">
      <alignment vertical="center"/>
    </xf>
    <xf applyAlignment="true" applyBorder="false" applyFill="true" applyFont="true" applyNumberFormat="true" applyProtection="false" borderId="1015" fillId="383" fontId="4" numFmtId="588" xfId="0">
      <alignment vertical="center" wrapText="true"/>
    </xf>
    <xf applyAlignment="true" applyBorder="false" applyFill="false" applyFont="true" applyNumberFormat="false" applyProtection="false" borderId="1012" fillId="0" fontId="4" numFmtId="0" xfId="0">
      <alignment horizontal="center" vertical="center"/>
    </xf>
    <xf applyAlignment="true" applyBorder="false" applyFill="false" applyFont="true" applyNumberFormat="false" applyProtection="false" borderId="1016" fillId="0" fontId="4" numFmtId="0" xfId="0">
      <alignment horizontal="center" vertical="center"/>
    </xf>
    <xf applyAlignment="true" applyBorder="false" applyFill="true" applyFont="true" applyNumberFormat="true" applyProtection="false" borderId="1011" fillId="381" fontId="4" numFmtId="586" xfId="0">
      <alignment vertical="center"/>
    </xf>
    <xf applyAlignment="true" applyBorder="false" applyFill="false" applyFont="true" applyNumberFormat="true" applyProtection="false" borderId="1015" fillId="0" fontId="4" numFmtId="588" xfId="0">
      <alignment vertical="center" wrapText="true"/>
    </xf>
    <xf applyAlignment="true" applyBorder="false" applyFill="false" applyFont="true" applyNumberFormat="true" applyProtection="false" borderId="1007" fillId="0" fontId="4" numFmtId="586" xfId="0">
      <alignment vertical="center"/>
    </xf>
    <xf applyAlignment="true" applyBorder="false" applyFill="false" applyFont="true" applyNumberFormat="false" applyProtection="false" borderId="1012" fillId="0" fontId="4" numFmtId="0" xfId="0">
      <alignment vertical="center"/>
    </xf>
    <xf applyAlignment="true" applyBorder="false" applyFill="false" applyFont="true" applyNumberFormat="false" applyProtection="false" borderId="1017" fillId="0" fontId="4" numFmtId="0" xfId="0">
      <alignment horizontal="right" vertical="center"/>
    </xf>
    <xf applyAlignment="true" applyBorder="false" applyFill="false" applyFont="true" applyNumberFormat="true" applyProtection="false" borderId="1013" fillId="0" fontId="4" numFmtId="586" xfId="0">
      <alignment vertical="center"/>
    </xf>
    <xf applyAlignment="true" applyBorder="false" applyFill="false" applyFont="true" applyNumberFormat="false" applyProtection="false" borderId="1016" fillId="0" fontId="4" numFmtId="0" xfId="0">
      <alignment vertical="center"/>
    </xf>
    <xf applyAlignment="true" applyBorder="false" applyFill="false" applyFont="true" applyNumberFormat="false" applyProtection="false" borderId="1010" fillId="0" fontId="4" numFmtId="0" xfId="0">
      <alignment vertical="center"/>
    </xf>
    <xf applyAlignment="true" applyBorder="false" applyFill="false" applyFont="true" applyNumberFormat="true" applyProtection="false" borderId="1016" fillId="0" fontId="4" numFmtId="586" xfId="0">
      <alignment horizontal="right" vertical="center"/>
    </xf>
    <xf applyAlignment="true" applyBorder="false" applyFill="true" applyFont="true" applyNumberFormat="true" applyProtection="false" borderId="1013" fillId="380" fontId="4" numFmtId="586" xfId="0">
      <alignment vertical="center"/>
    </xf>
    <xf applyAlignment="true" applyBorder="false" applyFill="true" applyFont="true" applyNumberFormat="true" applyProtection="false" borderId="1011" fillId="378" fontId="4" numFmtId="589" xfId="0">
      <alignment vertical="center"/>
    </xf>
    <xf applyAlignment="true" applyBorder="false" applyFill="false" applyFont="true" applyNumberFormat="true" applyProtection="false" borderId="1010" fillId="0" fontId="4" numFmtId="591" xfId="0">
      <alignment vertical="center"/>
    </xf>
    <xf applyAlignment="true" applyBorder="false" applyFill="true" applyFont="true" applyNumberFormat="true" applyProtection="false" borderId="1013" fillId="378" fontId="4" numFmtId="589" xfId="0">
      <alignment vertical="center"/>
    </xf>
    <xf applyAlignment="true" applyBorder="false" applyFill="true" applyFont="true" applyNumberFormat="true" applyProtection="false" borderId="1013" fillId="381" fontId="4" numFmtId="586" xfId="0">
      <alignment vertical="center"/>
    </xf>
    <xf applyAlignment="true" applyBorder="false" applyFill="false" applyFont="true" applyNumberFormat="false" applyProtection="false" borderId="1018" fillId="0" fontId="4" numFmtId="0" xfId="0">
      <alignment vertical="center"/>
    </xf>
    <xf applyAlignment="true" applyBorder="false" applyFill="false" applyFont="true" applyNumberFormat="false" applyProtection="false" borderId="1012" fillId="0" fontId="4" numFmtId="0" xfId="0">
      <alignment horizontal="right" vertical="center"/>
    </xf>
    <xf applyAlignment="true" applyBorder="false" applyFill="false" applyFont="true" applyNumberFormat="true" applyProtection="false" borderId="1012" fillId="0" fontId="4" numFmtId="586" xfId="0">
      <alignment horizontal="right" vertical="center"/>
    </xf>
    <xf applyAlignment="true" applyBorder="false" applyFill="false" applyFont="true" applyNumberFormat="true" applyProtection="false" borderId="1018" fillId="0" fontId="4" numFmtId="591" xfId="0">
      <alignment vertical="center"/>
    </xf>
    <xf applyAlignment="true" applyBorder="false" applyFill="true" applyFont="true" applyNumberFormat="true" applyProtection="false" borderId="1019" fillId="378" fontId="4" numFmtId="589" xfId="0">
      <alignment vertical="center"/>
    </xf>
    <xf applyAlignment="true" applyBorder="false" applyFill="false" applyFont="true" applyNumberFormat="true" applyProtection="false" borderId="1013" fillId="0" fontId="4" numFmtId="586" xfId="0">
      <alignment vertical="center"/>
    </xf>
    <xf applyAlignment="true" applyBorder="false" applyFill="false" applyFont="true" applyNumberFormat="true" applyProtection="false" borderId="1011" fillId="0" fontId="4" numFmtId="588" xfId="0">
      <alignment vertical="center"/>
    </xf>
    <xf applyAlignment="true" applyBorder="false" applyFill="false" applyFont="true" applyNumberFormat="true" applyProtection="false" borderId="0" fillId="0" fontId="4" numFmtId="588" xfId="0">
      <alignment horizontal="center" vertical="bottom"/>
    </xf>
    <xf applyAlignment="true" applyBorder="false" applyFill="false" applyFont="true" applyNumberFormat="true" applyProtection="false" borderId="0" fillId="0" fontId="4" numFmtId="586" xfId="0">
      <alignment vertical="center"/>
    </xf>
    <xf applyAlignment="true" applyBorder="false" applyFill="false" applyFont="true" applyNumberFormat="true" applyProtection="false" borderId="0" fillId="0" fontId="4" numFmtId="586" xfId="0">
      <alignment vertical="center"/>
    </xf>
    <xf applyAlignment="true" applyBorder="false" applyFill="false" applyFont="true" applyNumberFormat="true" applyProtection="false" borderId="1020" fillId="0" fontId="4" numFmtId="588" xfId="0">
      <alignment vertical="center"/>
    </xf>
    <xf applyAlignment="true" applyBorder="false" applyFill="true" applyFont="true" applyNumberFormat="false" applyProtection="false" borderId="1021" fillId="382" fontId="5" numFmtId="0" xfId="0">
      <alignment horizontal="center" vertical="center"/>
    </xf>
    <xf applyAlignment="true" applyBorder="false" applyFill="true" applyFont="true" applyNumberFormat="false" applyProtection="false" borderId="1016" fillId="382" fontId="4" numFmtId="0" xfId="0">
      <alignment vertical="center"/>
    </xf>
    <xf applyAlignment="true" applyBorder="false" applyFill="true" applyFont="true" applyNumberFormat="false" applyProtection="false" borderId="1016" fillId="382" fontId="5" numFmtId="0" xfId="0">
      <alignment vertical="center"/>
    </xf>
    <xf applyAlignment="true" applyBorder="false" applyFill="false" applyFont="true" applyNumberFormat="true" applyProtection="false" borderId="0" fillId="0" fontId="4" numFmtId="59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011" fillId="382" fontId="4" numFmtId="0" xfId="0">
      <alignment horizontal="center" vertical="center"/>
    </xf>
    <xf applyAlignment="true" applyBorder="false" applyFill="true" applyFont="true" applyNumberFormat="true" applyProtection="false" borderId="1007" fillId="382" fontId="4" numFmtId="593" xfId="0">
      <alignment vertical="center"/>
    </xf>
    <xf applyAlignment="true" applyBorder="false" applyFill="true" applyFont="true" applyNumberFormat="true" applyProtection="false" borderId="1007" fillId="382" fontId="4" numFmtId="589" xfId="0">
      <alignment vertical="center"/>
    </xf>
    <xf applyAlignment="true" applyBorder="false" applyFill="true" applyFont="true" applyNumberFormat="false" applyProtection="false" borderId="1013" fillId="382" fontId="4" numFmtId="0" xfId="0">
      <alignment horizontal="center" vertical="center"/>
    </xf>
    <xf applyAlignment="true" applyBorder="false" applyFill="true" applyFont="true" applyNumberFormat="true" applyProtection="false" borderId="1012" fillId="382" fontId="4" numFmtId="593" xfId="0">
      <alignment vertical="center"/>
    </xf>
    <xf applyAlignment="true" applyBorder="false" applyFill="false" applyFont="true" applyNumberFormat="true" applyProtection="false" borderId="0" fillId="0" fontId="4" numFmtId="588" xfId="0">
      <alignment vertical="center"/>
    </xf>
    <xf applyAlignment="true" applyBorder="false" applyFill="false" applyFont="true" applyNumberFormat="false" applyProtection="false" borderId="1007" fillId="0" fontId="4" numFmtId="0" xfId="0">
      <alignment horizontal="center" vertical="center"/>
    </xf>
    <xf applyAlignment="true" applyBorder="false" applyFill="true" applyFont="true" applyNumberFormat="false" applyProtection="false" borderId="1022" fillId="384" fontId="2" numFmtId="0" xfId="0">
      <alignment horizontal="center" vertical="center"/>
    </xf>
    <xf applyAlignment="true" applyBorder="false" applyFill="true" applyFont="true" applyNumberFormat="false" applyProtection="false" borderId="1022" fillId="384" fontId="2" numFmtId="0" xfId="0">
      <alignment horizontal="center" vertical="center" wrapText="true"/>
    </xf>
    <xf applyAlignment="true" applyBorder="false" applyFill="true" applyFont="true" applyNumberFormat="true" applyProtection="false" borderId="1022" fillId="384" fontId="2" numFmtId="594" xfId="0">
      <alignment horizontal="center" vertical="center"/>
    </xf>
    <xf applyAlignment="true" applyBorder="false" applyFill="true" applyFont="true" applyNumberFormat="true" applyProtection="false" borderId="1022" fillId="384" fontId="2" numFmtId="595" xfId="0">
      <alignment horizontal="center" vertical="center" wrapText="true"/>
    </xf>
    <xf applyAlignment="true" applyBorder="false" applyFill="true" applyFont="true" applyNumberFormat="false" applyProtection="false" borderId="1022" fillId="384" fontId="6" numFmtId="0" xfId="0">
      <alignment horizontal="center" vertical="center"/>
    </xf>
    <xf applyAlignment="true" applyBorder="false" applyFill="true" applyFont="true" applyNumberFormat="false" applyProtection="false" borderId="1023" fillId="384" fontId="13" numFmtId="0" xfId="0">
      <alignment horizontal="center" vertical="center"/>
    </xf>
    <xf applyAlignment="true" applyBorder="false" applyFill="true" applyFont="true" applyNumberFormat="false" applyProtection="false" borderId="1024" fillId="384" fontId="6" numFmtId="0" xfId="0">
      <alignment horizontal="center" vertical="center"/>
    </xf>
    <xf applyAlignment="true" applyBorder="false" applyFill="true" applyFont="true" applyNumberFormat="true" applyProtection="false" borderId="1022" fillId="384" fontId="2" numFmtId="595" xfId="0">
      <alignment horizontal="center" vertical="center"/>
    </xf>
    <xf applyAlignment="true" applyBorder="false" applyFill="true" applyFont="true" applyNumberFormat="false" applyProtection="false" borderId="1022" fillId="384" fontId="6" numFmtId="0" xfId="0">
      <alignment horizontal="center" vertical="center" wrapText="true"/>
    </xf>
    <xf applyAlignment="true" applyBorder="false" applyFill="false" applyFont="true" applyNumberFormat="false" applyProtection="false" borderId="1022" fillId="0" fontId="4" numFmtId="0" xfId="0">
      <alignment horizontal="center" vertical="center"/>
    </xf>
    <xf applyAlignment="true" applyBorder="false" applyFill="false" applyFont="true" applyNumberFormat="false" applyProtection="false" borderId="1022" fillId="0" fontId="4" numFmtId="0" xfId="0">
      <alignment vertical="center"/>
    </xf>
    <xf applyAlignment="true" applyBorder="false" applyFill="false" applyFont="true" applyNumberFormat="true" applyProtection="false" borderId="1022" fillId="0" fontId="4" numFmtId="596" xfId="0">
      <alignment vertical="center"/>
    </xf>
    <xf applyAlignment="true" applyBorder="false" applyFill="false" applyFont="true" applyNumberFormat="true" applyProtection="false" borderId="1025" fillId="0" fontId="4" numFmtId="595" xfId="0">
      <alignment vertical="center"/>
    </xf>
    <xf applyAlignment="true" applyBorder="false" applyFill="false" applyFont="true" applyNumberFormat="true" applyProtection="false" borderId="1022" fillId="0" fontId="4" numFmtId="597" xfId="0">
      <alignment vertical="center"/>
    </xf>
    <xf applyAlignment="true" applyBorder="false" applyFill="false" applyFont="true" applyNumberFormat="true" applyProtection="false" borderId="1026" fillId="0" fontId="4" numFmtId="595" xfId="0">
      <alignment vertical="center"/>
    </xf>
    <xf applyAlignment="true" applyBorder="false" applyFill="true" applyFont="true" applyNumberFormat="true" applyProtection="false" borderId="1022" fillId="385" fontId="4" numFmtId="595" xfId="0">
      <alignment horizontal="right" vertical="center"/>
    </xf>
    <xf applyAlignment="true" applyBorder="false" applyFill="true" applyFont="true" applyNumberFormat="true" applyProtection="false" borderId="1022" fillId="386" fontId="4" numFmtId="595" xfId="0">
      <alignment vertical="center"/>
    </xf>
    <xf applyAlignment="true" applyBorder="false" applyFill="false" applyFont="true" applyNumberFormat="true" applyProtection="false" borderId="1022" fillId="0" fontId="4" numFmtId="597" xfId="0">
      <alignment vertical="center"/>
    </xf>
    <xf applyAlignment="true" applyBorder="false" applyFill="true" applyFont="true" applyNumberFormat="false" applyProtection="false" borderId="1022" fillId="386" fontId="4" numFmtId="0" xfId="0">
      <alignment horizontal="center" vertical="center"/>
    </xf>
    <xf applyAlignment="true" applyBorder="false" applyFill="true" applyFont="true" applyNumberFormat="true" applyProtection="false" borderId="1022" fillId="385" fontId="4" numFmtId="598" xfId="0">
      <alignment vertical="center"/>
    </xf>
    <xf applyAlignment="true" applyBorder="false" applyFill="true" applyFont="true" applyNumberFormat="true" applyProtection="false" borderId="1025" fillId="385" fontId="4" numFmtId="598" xfId="0">
      <alignment vertical="center"/>
    </xf>
    <xf applyAlignment="true" applyBorder="false" applyFill="true" applyFont="true" applyNumberFormat="true" applyProtection="false" borderId="1025" fillId="385" fontId="4" numFmtId="599" xfId="0">
      <alignment vertical="center"/>
    </xf>
    <xf applyAlignment="true" applyBorder="false" applyFill="false" applyFont="true" applyNumberFormat="true" applyProtection="false" borderId="1022" fillId="0" fontId="4" numFmtId="600" xfId="0">
      <alignment vertical="center"/>
    </xf>
    <xf applyAlignment="true" applyBorder="false" applyFill="false" applyFont="true" applyNumberFormat="false" applyProtection="false" borderId="1022" fillId="0" fontId="4" numFmtId="0" xfId="0">
      <alignment vertical="center"/>
    </xf>
    <xf applyAlignment="true" applyBorder="false" applyFill="false" applyFont="true" applyNumberFormat="false" applyProtection="false" borderId="1022" fillId="0" fontId="4" numFmtId="0" xfId="0">
      <alignment horizontal="right" vertical="center"/>
    </xf>
    <xf applyAlignment="true" applyBorder="false" applyFill="true" applyFont="true" applyNumberFormat="true" applyProtection="false" borderId="1022" fillId="387" fontId="4" numFmtId="595" xfId="0">
      <alignment vertical="center"/>
    </xf>
    <xf applyAlignment="true" applyBorder="false" applyFill="true" applyFont="true" applyNumberFormat="false" applyProtection="false" borderId="1022" fillId="387" fontId="4" numFmtId="0" xfId="0">
      <alignment horizontal="center" vertical="center"/>
    </xf>
    <xf applyAlignment="true" applyBorder="false" applyFill="true" applyFont="true" applyNumberFormat="true" applyProtection="false" borderId="1022" fillId="388" fontId="4" numFmtId="596" xfId="0">
      <alignment vertical="center"/>
    </xf>
    <xf applyAlignment="true" applyBorder="false" applyFill="true" applyFont="true" applyNumberFormat="true" applyProtection="false" borderId="1025" fillId="388" fontId="4" numFmtId="595" xfId="0">
      <alignment vertical="center"/>
    </xf>
    <xf applyAlignment="true" applyBorder="false" applyFill="false" applyFont="true" applyNumberFormat="false" applyProtection="false" borderId="1022" fillId="0" fontId="4" numFmtId="0" xfId="0">
      <alignment vertical="center"/>
    </xf>
    <xf applyAlignment="true" applyBorder="false" applyFill="true" applyFont="true" applyNumberFormat="true" applyProtection="false" borderId="1022" fillId="388" fontId="4" numFmtId="595" xfId="0">
      <alignment vertical="center"/>
    </xf>
    <xf applyAlignment="true" applyBorder="false" applyFill="true" applyFont="true" applyNumberFormat="false" applyProtection="false" borderId="1022" fillId="388" fontId="4" numFmtId="0" xfId="0">
      <alignment horizontal="center" vertical="center"/>
    </xf>
    <xf applyAlignment="true" applyBorder="false" applyFill="false" applyFont="true" applyNumberFormat="true" applyProtection="false" borderId="1027" fillId="0" fontId="4" numFmtId="600" xfId="0">
      <alignment vertical="center"/>
    </xf>
    <xf applyAlignment="true" applyBorder="false" applyFill="false" applyFont="true" applyNumberFormat="false" applyProtection="false" borderId="1026" fillId="0" fontId="4" numFmtId="0" xfId="0">
      <alignment vertical="center"/>
    </xf>
    <xf applyAlignment="true" applyBorder="false" applyFill="false" applyFont="true" applyNumberFormat="true" applyProtection="false" borderId="1022" fillId="0" fontId="4" numFmtId="595" xfId="0">
      <alignment vertical="center"/>
    </xf>
    <xf applyAlignment="true" applyBorder="false" applyFill="false" applyFont="true" applyNumberFormat="false" applyProtection="false" borderId="1022" fillId="0" fontId="4" numFmtId="0" xfId="0">
      <alignment horizontal="center" vertical="center"/>
    </xf>
    <xf applyAlignment="true" applyBorder="false" applyFill="false" applyFont="true" applyNumberFormat="true" applyProtection="false" borderId="1026" fillId="0" fontId="4" numFmtId="600" xfId="0">
      <alignment vertical="center"/>
    </xf>
    <xf applyAlignment="true" applyBorder="false" applyFill="false" applyFont="true" applyNumberFormat="true" applyProtection="false" borderId="1027" fillId="0" fontId="4" numFmtId="600" xfId="0">
      <alignment vertical="center"/>
    </xf>
    <xf applyAlignment="true" applyBorder="false" applyFill="false" applyFont="true" applyNumberFormat="false" applyProtection="false" borderId="1027" fillId="0" fontId="4" numFmtId="0" xfId="0">
      <alignment vertical="center"/>
    </xf>
    <xf applyAlignment="true" applyBorder="false" applyFill="false" applyFont="true" applyNumberFormat="true" applyProtection="false" borderId="1028" fillId="0" fontId="4" numFmtId="600" xfId="0">
      <alignment vertical="center"/>
    </xf>
    <xf applyAlignment="true" applyBorder="false" applyFill="false" applyFont="true" applyNumberFormat="true" applyProtection="false" borderId="1022" fillId="0" fontId="4" numFmtId="600" xfId="0">
      <alignment vertical="center"/>
    </xf>
    <xf applyAlignment="true" applyBorder="false" applyFill="false" applyFont="true" applyNumberFormat="true" applyProtection="false" borderId="1025" fillId="0" fontId="4" numFmtId="595" xfId="0">
      <alignment horizontal="right" vertical="center"/>
    </xf>
    <xf applyAlignment="true" applyBorder="false" applyFill="false" applyFont="true" applyNumberFormat="true" applyProtection="false" borderId="1027" fillId="0" fontId="4" numFmtId="600" xfId="0">
      <alignment horizontal="center" vertical="center"/>
    </xf>
    <xf applyAlignment="true" applyBorder="false" applyFill="false" applyFont="true" applyNumberFormat="false" applyProtection="false" borderId="1027" fillId="0" fontId="4" numFmtId="0" xfId="0">
      <alignment horizontal="center" vertical="center"/>
    </xf>
    <xf applyAlignment="true" applyBorder="false" applyFill="false" applyFont="true" applyNumberFormat="true" applyProtection="false" borderId="1028" fillId="0" fontId="4" numFmtId="600" xfId="0">
      <alignment horizontal="center" vertical="center"/>
    </xf>
    <xf applyAlignment="true" applyBorder="false" applyFill="false" applyFont="true" applyNumberFormat="true" applyProtection="false" borderId="1022" fillId="0" fontId="4" numFmtId="600" xfId="0">
      <alignment horizontal="right" vertical="center"/>
    </xf>
    <xf applyAlignment="true" applyBorder="false" applyFill="false" applyFont="true" applyNumberFormat="false" applyProtection="false" borderId="102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022" fillId="0" fontId="4" numFmtId="600" xfId="0">
      <alignment horizontal="left" vertical="center"/>
    </xf>
    <xf applyAlignment="true" applyBorder="false" applyFill="false" applyFont="true" applyNumberFormat="true" applyProtection="false" borderId="1022" fillId="0" fontId="4" numFmtId="59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595" xfId="0">
      <alignment horizontal="right" vertical="center"/>
    </xf>
    <xf applyAlignment="true" applyBorder="false" applyFill="true" applyFont="true" applyNumberFormat="false" applyProtection="false" borderId="1022" fillId="389" fontId="5" numFmtId="0" xfId="0">
      <alignment horizontal="center" vertical="center"/>
    </xf>
    <xf applyAlignment="true" applyBorder="false" applyFill="true" applyFont="true" applyNumberFormat="true" applyProtection="false" borderId="1022" fillId="389" fontId="5" numFmtId="598" xfId="0">
      <alignment horizontal="right" vertical="center"/>
    </xf>
    <xf applyAlignment="true" applyBorder="false" applyFill="true" applyFont="true" applyNumberFormat="true" applyProtection="false" borderId="0" fillId="385" fontId="4" numFmtId="601" xfId="0">
      <alignment vertical="center"/>
    </xf>
    <xf applyAlignment="true" applyBorder="false" applyFill="false" applyFont="true" applyNumberFormat="true" applyProtection="false" borderId="0" fillId="0" fontId="4" numFmtId="60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022" fillId="389" fontId="4" numFmtId="0" xfId="0">
      <alignment horizontal="center" vertical="center"/>
    </xf>
    <xf applyAlignment="true" applyBorder="false" applyFill="true" applyFont="true" applyNumberFormat="true" applyProtection="false" borderId="1022" fillId="389" fontId="4" numFmtId="602" xfId="0">
      <alignment horizontal="right" vertical="center"/>
    </xf>
    <xf applyAlignment="true" applyBorder="false" applyFill="true" applyFont="true" applyNumberFormat="true" applyProtection="false" borderId="1022" fillId="389" fontId="4" numFmtId="598" xfId="0">
      <alignment horizontal="right" vertical="center"/>
    </xf>
    <xf applyAlignment="true" applyBorder="false" applyFill="true" applyFont="true" applyNumberFormat="true" applyProtection="false" borderId="0" fillId="385" fontId="4" numFmtId="598" xfId="0">
      <alignment vertical="center"/>
    </xf>
    <xf applyAlignment="true" applyBorder="false" applyFill="true" applyFont="true" applyNumberFormat="true" applyProtection="false" borderId="1022" fillId="389" fontId="4" numFmtId="601" xfId="0">
      <alignment horizontal="right" vertical="center"/>
    </xf>
    <xf applyAlignment="true" applyBorder="false" applyFill="false" applyFont="true" applyNumberFormat="true" applyProtection="false" borderId="0" fillId="0" fontId="4" numFmtId="598" xfId="0">
      <alignment horizontal="right" vertical="center"/>
    </xf>
    <xf applyAlignment="true" applyBorder="false" applyFill="true" applyFont="true" applyNumberFormat="true" applyProtection="false" borderId="1022" fillId="384" fontId="6" numFmtId="594" xfId="0">
      <alignment horizontal="center" vertical="center"/>
    </xf>
    <xf applyAlignment="true" applyBorder="false" applyFill="true" applyFont="true" applyNumberFormat="true" applyProtection="false" borderId="1022" fillId="384" fontId="6" numFmtId="595" xfId="0">
      <alignment horizontal="center" vertical="center" wrapText="true"/>
    </xf>
    <xf applyAlignment="true" applyBorder="false" applyFill="true" applyFont="true" applyNumberFormat="false" applyProtection="false" borderId="0" fillId="384" fontId="6" numFmtId="0" xfId="0">
      <alignment horizontal="center" vertical="center"/>
    </xf>
    <xf applyAlignment="true" applyBorder="false" applyFill="true" applyFont="true" applyNumberFormat="true" applyProtection="false" borderId="1026" fillId="384" fontId="6" numFmtId="595" xfId="0">
      <alignment horizontal="center" vertical="center"/>
    </xf>
    <xf applyAlignment="true" applyBorder="false" applyFill="true" applyFont="true" applyNumberFormat="true" applyProtection="false" borderId="1022" fillId="384" fontId="6" numFmtId="598" xfId="0">
      <alignment horizontal="center" vertical="center" wrapText="true"/>
    </xf>
    <xf applyAlignment="true" applyBorder="false" applyFill="true" applyFont="true" applyNumberFormat="true" applyProtection="false" borderId="1027" fillId="384" fontId="6" numFmtId="594" xfId="0">
      <alignment horizontal="center" vertical="center"/>
    </xf>
    <xf applyAlignment="true" applyBorder="false" applyFill="false" applyFont="true" applyNumberFormat="false" applyProtection="false" borderId="1025" fillId="0" fontId="4" numFmtId="0" xfId="0">
      <alignment horizontal="center" vertical="center"/>
    </xf>
    <xf applyAlignment="true" applyBorder="false" applyFill="false" applyFont="true" applyNumberFormat="false" applyProtection="false" borderId="1025" fillId="0" fontId="4" numFmtId="0" xfId="0">
      <alignment horizontal="right" vertical="center"/>
    </xf>
    <xf applyAlignment="true" applyBorder="false" applyFill="false" applyFont="true" applyNumberFormat="false" applyProtection="false" borderId="1029" fillId="0" fontId="7" numFmtId="0" xfId="0">
      <alignment horizontal="center" vertical="center"/>
    </xf>
    <xf applyAlignment="true" applyBorder="false" applyFill="false" applyFont="true" applyNumberFormat="true" applyProtection="false" borderId="1026" fillId="0" fontId="4" numFmtId="595" xfId="0">
      <alignment vertical="center"/>
    </xf>
    <xf applyAlignment="true" applyBorder="false" applyFill="false" applyFont="true" applyNumberFormat="true" applyProtection="false" borderId="1022" fillId="0" fontId="4" numFmtId="598" xfId="0">
      <alignment vertical="center"/>
    </xf>
    <xf applyAlignment="true" applyBorder="false" applyFill="false" applyFont="true" applyNumberFormat="true" applyProtection="false" borderId="1030" fillId="0" fontId="4" numFmtId="597" xfId="0">
      <alignment vertical="center" wrapText="true"/>
    </xf>
    <xf applyAlignment="true" applyBorder="false" applyFill="false" applyFont="true" applyNumberFormat="true" applyProtection="false" borderId="1022" fillId="0" fontId="4" numFmtId="595" xfId="0">
      <alignment horizontal="right" vertical="center"/>
    </xf>
    <xf applyAlignment="true" applyBorder="false" applyFill="false" applyFont="true" applyNumberFormat="true" applyProtection="false" borderId="1022" fillId="0" fontId="4" numFmtId="599" xfId="0">
      <alignment vertical="center"/>
    </xf>
    <xf applyAlignment="true" applyBorder="false" applyFill="true" applyFont="true" applyNumberFormat="true" applyProtection="false" borderId="1030" fillId="390" fontId="4" numFmtId="597" xfId="0">
      <alignment vertical="center" wrapText="true"/>
    </xf>
    <xf applyAlignment="true" applyBorder="false" applyFill="false" applyFont="true" applyNumberFormat="false" applyProtection="false" borderId="1027" fillId="0" fontId="4" numFmtId="0" xfId="0">
      <alignment horizontal="center" vertical="center"/>
    </xf>
    <xf applyAlignment="true" applyBorder="false" applyFill="false" applyFont="true" applyNumberFormat="false" applyProtection="false" borderId="1031" fillId="0" fontId="4" numFmtId="0" xfId="0">
      <alignment horizontal="center" vertical="center"/>
    </xf>
    <xf applyAlignment="true" applyBorder="false" applyFill="true" applyFont="true" applyNumberFormat="true" applyProtection="false" borderId="1026" fillId="388" fontId="4" numFmtId="595" xfId="0">
      <alignment vertical="center"/>
    </xf>
    <xf applyAlignment="true" applyBorder="false" applyFill="false" applyFont="true" applyNumberFormat="false" applyProtection="false" borderId="1022" fillId="0" fontId="4" numFmtId="0" xfId="0">
      <alignment vertical="center"/>
    </xf>
    <xf applyAlignment="true" applyBorder="false" applyFill="false" applyFont="true" applyNumberFormat="true" applyProtection="false" borderId="1030" fillId="0" fontId="4" numFmtId="597" xfId="0">
      <alignment vertical="center" wrapText="true"/>
    </xf>
    <xf applyAlignment="true" applyBorder="false" applyFill="false" applyFont="true" applyNumberFormat="true" applyProtection="false" borderId="1022" fillId="0" fontId="4" numFmtId="595" xfId="0">
      <alignment vertical="center"/>
    </xf>
    <xf applyAlignment="true" applyBorder="false" applyFill="false" applyFont="true" applyNumberFormat="false" applyProtection="false" borderId="1027" fillId="0" fontId="4" numFmtId="0" xfId="0">
      <alignment vertical="center"/>
    </xf>
    <xf applyAlignment="true" applyBorder="false" applyFill="false" applyFont="true" applyNumberFormat="false" applyProtection="false" borderId="1032" fillId="0" fontId="4" numFmtId="0" xfId="0">
      <alignment horizontal="right" vertical="center"/>
    </xf>
    <xf applyAlignment="true" applyBorder="false" applyFill="false" applyFont="true" applyNumberFormat="true" applyProtection="false" borderId="1028" fillId="0" fontId="4" numFmtId="595" xfId="0">
      <alignment vertical="center"/>
    </xf>
    <xf applyAlignment="true" applyBorder="false" applyFill="false" applyFont="true" applyNumberFormat="false" applyProtection="false" borderId="1031" fillId="0" fontId="4" numFmtId="0" xfId="0">
      <alignment vertical="center"/>
    </xf>
    <xf applyAlignment="true" applyBorder="false" applyFill="false" applyFont="true" applyNumberFormat="false" applyProtection="false" borderId="1025" fillId="0" fontId="4" numFmtId="0" xfId="0">
      <alignment vertical="center"/>
    </xf>
    <xf applyAlignment="true" applyBorder="false" applyFill="false" applyFont="true" applyNumberFormat="true" applyProtection="false" borderId="1031" fillId="0" fontId="4" numFmtId="595" xfId="0">
      <alignment horizontal="right" vertical="center"/>
    </xf>
    <xf applyAlignment="true" applyBorder="false" applyFill="true" applyFont="true" applyNumberFormat="true" applyProtection="false" borderId="1028" fillId="387" fontId="4" numFmtId="595" xfId="0">
      <alignment vertical="center"/>
    </xf>
    <xf applyAlignment="true" applyBorder="false" applyFill="true" applyFont="true" applyNumberFormat="true" applyProtection="false" borderId="1026" fillId="385" fontId="4" numFmtId="598" xfId="0">
      <alignment vertical="center"/>
    </xf>
    <xf applyAlignment="true" applyBorder="false" applyFill="false" applyFont="true" applyNumberFormat="true" applyProtection="false" borderId="1025" fillId="0" fontId="4" numFmtId="600" xfId="0">
      <alignment vertical="center"/>
    </xf>
    <xf applyAlignment="true" applyBorder="false" applyFill="true" applyFont="true" applyNumberFormat="true" applyProtection="false" borderId="1028" fillId="385" fontId="4" numFmtId="598" xfId="0">
      <alignment vertical="center"/>
    </xf>
    <xf applyAlignment="true" applyBorder="false" applyFill="true" applyFont="true" applyNumberFormat="true" applyProtection="false" borderId="1028" fillId="388" fontId="4" numFmtId="595" xfId="0">
      <alignment vertical="center"/>
    </xf>
    <xf applyAlignment="true" applyBorder="false" applyFill="false" applyFont="true" applyNumberFormat="false" applyProtection="false" borderId="1033" fillId="0" fontId="4" numFmtId="0" xfId="0">
      <alignment vertical="center"/>
    </xf>
    <xf applyAlignment="true" applyBorder="false" applyFill="false" applyFont="true" applyNumberFormat="false" applyProtection="false" borderId="1027" fillId="0" fontId="4" numFmtId="0" xfId="0">
      <alignment horizontal="right" vertical="center"/>
    </xf>
    <xf applyAlignment="true" applyBorder="false" applyFill="false" applyFont="true" applyNumberFormat="true" applyProtection="false" borderId="1027" fillId="0" fontId="4" numFmtId="595" xfId="0">
      <alignment horizontal="right" vertical="center"/>
    </xf>
    <xf applyAlignment="true" applyBorder="false" applyFill="false" applyFont="true" applyNumberFormat="true" applyProtection="false" borderId="1033" fillId="0" fontId="4" numFmtId="600" xfId="0">
      <alignment vertical="center"/>
    </xf>
    <xf applyAlignment="true" applyBorder="false" applyFill="true" applyFont="true" applyNumberFormat="true" applyProtection="false" borderId="1034" fillId="385" fontId="4" numFmtId="598" xfId="0">
      <alignment vertical="center"/>
    </xf>
    <xf applyAlignment="true" applyBorder="false" applyFill="false" applyFont="true" applyNumberFormat="true" applyProtection="false" borderId="1028" fillId="0" fontId="4" numFmtId="595" xfId="0">
      <alignment vertical="center"/>
    </xf>
    <xf applyAlignment="true" applyBorder="false" applyFill="false" applyFont="true" applyNumberFormat="true" applyProtection="false" borderId="1026" fillId="0" fontId="4" numFmtId="597" xfId="0">
      <alignment vertical="center"/>
    </xf>
    <xf applyAlignment="true" applyBorder="false" applyFill="false" applyFont="true" applyNumberFormat="true" applyProtection="false" borderId="0" fillId="0" fontId="4" numFmtId="597" xfId="0">
      <alignment horizontal="center" vertical="bottom"/>
    </xf>
    <xf applyAlignment="true" applyBorder="false" applyFill="false" applyFont="true" applyNumberFormat="true" applyProtection="false" borderId="0" fillId="0" fontId="4" numFmtId="595" xfId="0">
      <alignment vertical="center"/>
    </xf>
    <xf applyAlignment="true" applyBorder="false" applyFill="false" applyFont="true" applyNumberFormat="true" applyProtection="false" borderId="0" fillId="0" fontId="4" numFmtId="595" xfId="0">
      <alignment vertical="center"/>
    </xf>
    <xf applyAlignment="true" applyBorder="false" applyFill="false" applyFont="true" applyNumberFormat="true" applyProtection="false" borderId="1035" fillId="0" fontId="4" numFmtId="597" xfId="0">
      <alignment vertical="center"/>
    </xf>
    <xf applyAlignment="true" applyBorder="false" applyFill="true" applyFont="true" applyNumberFormat="false" applyProtection="false" borderId="1036" fillId="389" fontId="5" numFmtId="0" xfId="0">
      <alignment horizontal="center" vertical="center"/>
    </xf>
    <xf applyAlignment="true" applyBorder="false" applyFill="true" applyFont="true" applyNumberFormat="false" applyProtection="false" borderId="1031" fillId="389" fontId="4" numFmtId="0" xfId="0">
      <alignment vertical="center"/>
    </xf>
    <xf applyAlignment="true" applyBorder="false" applyFill="true" applyFont="true" applyNumberFormat="false" applyProtection="false" borderId="1031" fillId="389" fontId="5" numFmtId="0" xfId="0">
      <alignment vertical="center"/>
    </xf>
    <xf applyAlignment="true" applyBorder="false" applyFill="false" applyFont="true" applyNumberFormat="true" applyProtection="false" borderId="0" fillId="0" fontId="4" numFmtId="60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026" fillId="389" fontId="4" numFmtId="0" xfId="0">
      <alignment horizontal="center" vertical="center"/>
    </xf>
    <xf applyAlignment="true" applyBorder="false" applyFill="true" applyFont="true" applyNumberFormat="true" applyProtection="false" borderId="1022" fillId="389" fontId="4" numFmtId="602" xfId="0">
      <alignment vertical="center"/>
    </xf>
    <xf applyAlignment="true" applyBorder="false" applyFill="true" applyFont="true" applyNumberFormat="true" applyProtection="false" borderId="1022" fillId="389" fontId="4" numFmtId="598" xfId="0">
      <alignment vertical="center"/>
    </xf>
    <xf applyAlignment="true" applyBorder="false" applyFill="true" applyFont="true" applyNumberFormat="false" applyProtection="false" borderId="1028" fillId="389" fontId="4" numFmtId="0" xfId="0">
      <alignment horizontal="center" vertical="center"/>
    </xf>
    <xf applyAlignment="true" applyBorder="false" applyFill="true" applyFont="true" applyNumberFormat="true" applyProtection="false" borderId="1027" fillId="389" fontId="4" numFmtId="602" xfId="0">
      <alignment vertical="center"/>
    </xf>
    <xf applyAlignment="true" applyBorder="false" applyFill="false" applyFont="true" applyNumberFormat="true" applyProtection="false" borderId="0" fillId="0" fontId="4" numFmtId="597" xfId="0">
      <alignment vertical="center"/>
    </xf>
    <xf applyAlignment="true" applyBorder="false" applyFill="false" applyFont="true" applyNumberFormat="false" applyProtection="false" borderId="1022" fillId="0" fontId="4" numFmtId="0" xfId="0">
      <alignment horizontal="center" vertical="center"/>
    </xf>
    <xf applyAlignment="true" applyBorder="false" applyFill="true" applyFont="true" applyNumberFormat="false" applyProtection="false" borderId="1037" fillId="391" fontId="2" numFmtId="0" xfId="0">
      <alignment horizontal="center" vertical="center"/>
    </xf>
    <xf applyAlignment="true" applyBorder="false" applyFill="true" applyFont="true" applyNumberFormat="false" applyProtection="false" borderId="1037" fillId="391" fontId="2" numFmtId="0" xfId="0">
      <alignment horizontal="center" vertical="center" wrapText="true"/>
    </xf>
    <xf applyAlignment="true" applyBorder="false" applyFill="true" applyFont="true" applyNumberFormat="true" applyProtection="false" borderId="1037" fillId="391" fontId="2" numFmtId="603" xfId="0">
      <alignment horizontal="center" vertical="center"/>
    </xf>
    <xf applyAlignment="true" applyBorder="false" applyFill="true" applyFont="true" applyNumberFormat="true" applyProtection="false" borderId="1037" fillId="391" fontId="2" numFmtId="604" xfId="0">
      <alignment horizontal="center" vertical="center" wrapText="true"/>
    </xf>
    <xf applyAlignment="true" applyBorder="false" applyFill="true" applyFont="true" applyNumberFormat="false" applyProtection="false" borderId="1037" fillId="391" fontId="6" numFmtId="0" xfId="0">
      <alignment horizontal="center" vertical="center"/>
    </xf>
    <xf applyAlignment="true" applyBorder="false" applyFill="true" applyFont="true" applyNumberFormat="false" applyProtection="false" borderId="1038" fillId="391" fontId="13" numFmtId="0" xfId="0">
      <alignment horizontal="center" vertical="center"/>
    </xf>
    <xf applyAlignment="true" applyBorder="false" applyFill="true" applyFont="true" applyNumberFormat="false" applyProtection="false" borderId="1039" fillId="391" fontId="6" numFmtId="0" xfId="0">
      <alignment horizontal="center" vertical="center"/>
    </xf>
    <xf applyAlignment="true" applyBorder="false" applyFill="true" applyFont="true" applyNumberFormat="true" applyProtection="false" borderId="1037" fillId="391" fontId="2" numFmtId="604" xfId="0">
      <alignment horizontal="center" vertical="center"/>
    </xf>
    <xf applyAlignment="true" applyBorder="false" applyFill="true" applyFont="true" applyNumberFormat="false" applyProtection="false" borderId="1037" fillId="391" fontId="6" numFmtId="0" xfId="0">
      <alignment horizontal="center" vertical="center" wrapText="true"/>
    </xf>
    <xf applyAlignment="true" applyBorder="false" applyFill="false" applyFont="true" applyNumberFormat="false" applyProtection="false" borderId="1037" fillId="0" fontId="4" numFmtId="0" xfId="0">
      <alignment horizontal="center" vertical="center"/>
    </xf>
    <xf applyAlignment="true" applyBorder="false" applyFill="false" applyFont="true" applyNumberFormat="false" applyProtection="false" borderId="1037" fillId="0" fontId="4" numFmtId="0" xfId="0">
      <alignment vertical="center"/>
    </xf>
    <xf applyAlignment="true" applyBorder="false" applyFill="false" applyFont="true" applyNumberFormat="true" applyProtection="false" borderId="1037" fillId="0" fontId="4" numFmtId="605" xfId="0">
      <alignment vertical="center"/>
    </xf>
    <xf applyAlignment="true" applyBorder="false" applyFill="false" applyFont="true" applyNumberFormat="true" applyProtection="false" borderId="1040" fillId="0" fontId="4" numFmtId="604" xfId="0">
      <alignment vertical="center"/>
    </xf>
    <xf applyAlignment="true" applyBorder="false" applyFill="false" applyFont="true" applyNumberFormat="true" applyProtection="false" borderId="1037" fillId="0" fontId="4" numFmtId="606" xfId="0">
      <alignment vertical="center"/>
    </xf>
    <xf applyAlignment="true" applyBorder="false" applyFill="false" applyFont="true" applyNumberFormat="true" applyProtection="false" borderId="1041" fillId="0" fontId="4" numFmtId="604" xfId="0">
      <alignment vertical="center"/>
    </xf>
    <xf applyAlignment="true" applyBorder="false" applyFill="true" applyFont="true" applyNumberFormat="true" applyProtection="false" borderId="1037" fillId="392" fontId="4" numFmtId="604" xfId="0">
      <alignment horizontal="right" vertical="center"/>
    </xf>
    <xf applyAlignment="true" applyBorder="false" applyFill="true" applyFont="true" applyNumberFormat="true" applyProtection="false" borderId="1037" fillId="393" fontId="4" numFmtId="604" xfId="0">
      <alignment vertical="center"/>
    </xf>
    <xf applyAlignment="true" applyBorder="false" applyFill="false" applyFont="true" applyNumberFormat="true" applyProtection="false" borderId="1037" fillId="0" fontId="4" numFmtId="606" xfId="0">
      <alignment vertical="center"/>
    </xf>
    <xf applyAlignment="true" applyBorder="false" applyFill="true" applyFont="true" applyNumberFormat="false" applyProtection="false" borderId="1037" fillId="393" fontId="4" numFmtId="0" xfId="0">
      <alignment horizontal="center" vertical="center"/>
    </xf>
    <xf applyAlignment="true" applyBorder="false" applyFill="true" applyFont="true" applyNumberFormat="true" applyProtection="false" borderId="1037" fillId="392" fontId="4" numFmtId="607" xfId="0">
      <alignment vertical="center"/>
    </xf>
    <xf applyAlignment="true" applyBorder="false" applyFill="true" applyFont="true" applyNumberFormat="true" applyProtection="false" borderId="1040" fillId="392" fontId="4" numFmtId="607" xfId="0">
      <alignment vertical="center"/>
    </xf>
    <xf applyAlignment="true" applyBorder="false" applyFill="true" applyFont="true" applyNumberFormat="true" applyProtection="false" borderId="1040" fillId="392" fontId="4" numFmtId="608" xfId="0">
      <alignment vertical="center"/>
    </xf>
    <xf applyAlignment="true" applyBorder="false" applyFill="false" applyFont="true" applyNumberFormat="true" applyProtection="false" borderId="1037" fillId="0" fontId="4" numFmtId="609" xfId="0">
      <alignment vertical="center"/>
    </xf>
    <xf applyAlignment="true" applyBorder="false" applyFill="false" applyFont="true" applyNumberFormat="false" applyProtection="false" borderId="1037" fillId="0" fontId="4" numFmtId="0" xfId="0">
      <alignment vertical="center"/>
    </xf>
    <xf applyAlignment="true" applyBorder="false" applyFill="false" applyFont="true" applyNumberFormat="false" applyProtection="false" borderId="1037" fillId="0" fontId="4" numFmtId="0" xfId="0">
      <alignment horizontal="right" vertical="center"/>
    </xf>
    <xf applyAlignment="true" applyBorder="false" applyFill="true" applyFont="true" applyNumberFormat="true" applyProtection="false" borderId="1037" fillId="394" fontId="4" numFmtId="604" xfId="0">
      <alignment vertical="center"/>
    </xf>
    <xf applyAlignment="true" applyBorder="false" applyFill="true" applyFont="true" applyNumberFormat="false" applyProtection="false" borderId="1037" fillId="394" fontId="4" numFmtId="0" xfId="0">
      <alignment horizontal="center" vertical="center"/>
    </xf>
    <xf applyAlignment="true" applyBorder="false" applyFill="true" applyFont="true" applyNumberFormat="true" applyProtection="false" borderId="1037" fillId="395" fontId="4" numFmtId="605" xfId="0">
      <alignment vertical="center"/>
    </xf>
    <xf applyAlignment="true" applyBorder="false" applyFill="true" applyFont="true" applyNumberFormat="true" applyProtection="false" borderId="1040" fillId="395" fontId="4" numFmtId="604" xfId="0">
      <alignment vertical="center"/>
    </xf>
    <xf applyAlignment="true" applyBorder="false" applyFill="false" applyFont="true" applyNumberFormat="false" applyProtection="false" borderId="1037" fillId="0" fontId="4" numFmtId="0" xfId="0">
      <alignment vertical="center"/>
    </xf>
    <xf applyAlignment="true" applyBorder="false" applyFill="true" applyFont="true" applyNumberFormat="true" applyProtection="false" borderId="1037" fillId="395" fontId="4" numFmtId="604" xfId="0">
      <alignment vertical="center"/>
    </xf>
    <xf applyAlignment="true" applyBorder="false" applyFill="true" applyFont="true" applyNumberFormat="false" applyProtection="false" borderId="1037" fillId="395" fontId="4" numFmtId="0" xfId="0">
      <alignment horizontal="center" vertical="center"/>
    </xf>
    <xf applyAlignment="true" applyBorder="false" applyFill="false" applyFont="true" applyNumberFormat="true" applyProtection="false" borderId="1042" fillId="0" fontId="4" numFmtId="609" xfId="0">
      <alignment vertical="center"/>
    </xf>
    <xf applyAlignment="true" applyBorder="false" applyFill="false" applyFont="true" applyNumberFormat="false" applyProtection="false" borderId="1041" fillId="0" fontId="4" numFmtId="0" xfId="0">
      <alignment vertical="center"/>
    </xf>
    <xf applyAlignment="true" applyBorder="false" applyFill="false" applyFont="true" applyNumberFormat="false" applyProtection="false" borderId="1037" fillId="0" fontId="4" numFmtId="0" xfId="0">
      <alignment horizontal="center" vertical="center"/>
    </xf>
    <xf applyAlignment="true" applyBorder="false" applyFill="false" applyFont="true" applyNumberFormat="true" applyProtection="false" borderId="1037" fillId="0" fontId="4" numFmtId="604" xfId="0">
      <alignment vertical="center"/>
    </xf>
    <xf applyAlignment="true" applyBorder="false" applyFill="false" applyFont="true" applyNumberFormat="false" applyProtection="false" borderId="1037" fillId="0" fontId="4" numFmtId="0" xfId="0">
      <alignment horizontal="center" vertical="center"/>
    </xf>
    <xf applyAlignment="true" applyBorder="false" applyFill="false" applyFont="true" applyNumberFormat="true" applyProtection="false" borderId="1041" fillId="0" fontId="4" numFmtId="609" xfId="0">
      <alignment vertical="center"/>
    </xf>
    <xf applyAlignment="true" applyBorder="false" applyFill="false" applyFont="true" applyNumberFormat="true" applyProtection="false" borderId="1042" fillId="0" fontId="4" numFmtId="609" xfId="0">
      <alignment vertical="center"/>
    </xf>
    <xf applyAlignment="true" applyBorder="false" applyFill="false" applyFont="true" applyNumberFormat="false" applyProtection="false" borderId="1042" fillId="0" fontId="4" numFmtId="0" xfId="0">
      <alignment vertical="center"/>
    </xf>
    <xf applyAlignment="true" applyBorder="false" applyFill="false" applyFont="true" applyNumberFormat="true" applyProtection="false" borderId="1043" fillId="0" fontId="4" numFmtId="609" xfId="0">
      <alignment vertical="center"/>
    </xf>
    <xf applyAlignment="true" applyBorder="false" applyFill="false" applyFont="true" applyNumberFormat="true" applyProtection="false" borderId="1037" fillId="0" fontId="4" numFmtId="609" xfId="0">
      <alignment vertical="center"/>
    </xf>
    <xf applyAlignment="true" applyBorder="false" applyFill="false" applyFont="true" applyNumberFormat="true" applyProtection="false" borderId="1040" fillId="0" fontId="4" numFmtId="604" xfId="0">
      <alignment horizontal="right" vertical="center"/>
    </xf>
    <xf applyAlignment="true" applyBorder="false" applyFill="false" applyFont="true" applyNumberFormat="true" applyProtection="false" borderId="1042" fillId="0" fontId="4" numFmtId="609" xfId="0">
      <alignment horizontal="center" vertical="center"/>
    </xf>
    <xf applyAlignment="true" applyBorder="false" applyFill="false" applyFont="true" applyNumberFormat="false" applyProtection="false" borderId="1042" fillId="0" fontId="4" numFmtId="0" xfId="0">
      <alignment horizontal="center" vertical="center"/>
    </xf>
    <xf applyAlignment="true" applyBorder="false" applyFill="false" applyFont="true" applyNumberFormat="true" applyProtection="false" borderId="1043" fillId="0" fontId="4" numFmtId="609" xfId="0">
      <alignment horizontal="center" vertical="center"/>
    </xf>
    <xf applyAlignment="true" applyBorder="false" applyFill="false" applyFont="true" applyNumberFormat="true" applyProtection="false" borderId="1037" fillId="0" fontId="4" numFmtId="609" xfId="0">
      <alignment horizontal="right" vertical="center"/>
    </xf>
    <xf applyAlignment="true" applyBorder="false" applyFill="false" applyFont="true" applyNumberFormat="false" applyProtection="false" borderId="1037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037" fillId="0" fontId="4" numFmtId="609" xfId="0">
      <alignment horizontal="left" vertical="center"/>
    </xf>
    <xf applyAlignment="true" applyBorder="false" applyFill="false" applyFont="true" applyNumberFormat="true" applyProtection="false" borderId="1037" fillId="0" fontId="4" numFmtId="603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604" xfId="0">
      <alignment horizontal="right" vertical="center"/>
    </xf>
    <xf applyAlignment="true" applyBorder="false" applyFill="true" applyFont="true" applyNumberFormat="false" applyProtection="false" borderId="1037" fillId="396" fontId="5" numFmtId="0" xfId="0">
      <alignment horizontal="center" vertical="center"/>
    </xf>
    <xf applyAlignment="true" applyBorder="false" applyFill="true" applyFont="true" applyNumberFormat="true" applyProtection="false" borderId="1037" fillId="396" fontId="5" numFmtId="607" xfId="0">
      <alignment horizontal="right" vertical="center"/>
    </xf>
    <xf applyAlignment="true" applyBorder="false" applyFill="true" applyFont="true" applyNumberFormat="true" applyProtection="false" borderId="0" fillId="392" fontId="4" numFmtId="610" xfId="0">
      <alignment vertical="center"/>
    </xf>
    <xf applyAlignment="true" applyBorder="false" applyFill="false" applyFont="true" applyNumberFormat="true" applyProtection="false" borderId="0" fillId="0" fontId="4" numFmtId="609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037" fillId="396" fontId="4" numFmtId="0" xfId="0">
      <alignment horizontal="center" vertical="center"/>
    </xf>
    <xf applyAlignment="true" applyBorder="false" applyFill="true" applyFont="true" applyNumberFormat="true" applyProtection="false" borderId="1037" fillId="396" fontId="4" numFmtId="611" xfId="0">
      <alignment horizontal="right" vertical="center"/>
    </xf>
    <xf applyAlignment="true" applyBorder="false" applyFill="true" applyFont="true" applyNumberFormat="true" applyProtection="false" borderId="1037" fillId="396" fontId="4" numFmtId="607" xfId="0">
      <alignment horizontal="right" vertical="center"/>
    </xf>
    <xf applyAlignment="true" applyBorder="false" applyFill="true" applyFont="true" applyNumberFormat="true" applyProtection="false" borderId="0" fillId="392" fontId="4" numFmtId="607" xfId="0">
      <alignment vertical="center"/>
    </xf>
    <xf applyAlignment="true" applyBorder="false" applyFill="true" applyFont="true" applyNumberFormat="true" applyProtection="false" borderId="1037" fillId="396" fontId="4" numFmtId="610" xfId="0">
      <alignment horizontal="right" vertical="center"/>
    </xf>
    <xf applyAlignment="true" applyBorder="false" applyFill="false" applyFont="true" applyNumberFormat="true" applyProtection="false" borderId="0" fillId="0" fontId="4" numFmtId="607" xfId="0">
      <alignment horizontal="right" vertical="center"/>
    </xf>
    <xf applyAlignment="true" applyBorder="false" applyFill="true" applyFont="true" applyNumberFormat="true" applyProtection="false" borderId="1037" fillId="391" fontId="6" numFmtId="603" xfId="0">
      <alignment horizontal="center" vertical="center"/>
    </xf>
    <xf applyAlignment="true" applyBorder="false" applyFill="true" applyFont="true" applyNumberFormat="true" applyProtection="false" borderId="1037" fillId="391" fontId="6" numFmtId="604" xfId="0">
      <alignment horizontal="center" vertical="center" wrapText="true"/>
    </xf>
    <xf applyAlignment="true" applyBorder="false" applyFill="true" applyFont="true" applyNumberFormat="false" applyProtection="false" borderId="0" fillId="391" fontId="6" numFmtId="0" xfId="0">
      <alignment horizontal="center" vertical="center"/>
    </xf>
    <xf applyAlignment="true" applyBorder="false" applyFill="true" applyFont="true" applyNumberFormat="true" applyProtection="false" borderId="1041" fillId="391" fontId="6" numFmtId="604" xfId="0">
      <alignment horizontal="center" vertical="center"/>
    </xf>
    <xf applyAlignment="true" applyBorder="false" applyFill="true" applyFont="true" applyNumberFormat="true" applyProtection="false" borderId="1037" fillId="391" fontId="6" numFmtId="607" xfId="0">
      <alignment horizontal="center" vertical="center" wrapText="true"/>
    </xf>
    <xf applyAlignment="true" applyBorder="false" applyFill="true" applyFont="true" applyNumberFormat="true" applyProtection="false" borderId="1042" fillId="391" fontId="6" numFmtId="603" xfId="0">
      <alignment horizontal="center" vertical="center"/>
    </xf>
    <xf applyAlignment="true" applyBorder="false" applyFill="false" applyFont="true" applyNumberFormat="false" applyProtection="false" borderId="1040" fillId="0" fontId="4" numFmtId="0" xfId="0">
      <alignment horizontal="center" vertical="center"/>
    </xf>
    <xf applyAlignment="true" applyBorder="false" applyFill="false" applyFont="true" applyNumberFormat="false" applyProtection="false" borderId="1040" fillId="0" fontId="4" numFmtId="0" xfId="0">
      <alignment horizontal="right" vertical="center"/>
    </xf>
    <xf applyAlignment="true" applyBorder="false" applyFill="false" applyFont="true" applyNumberFormat="false" applyProtection="false" borderId="1044" fillId="0" fontId="7" numFmtId="0" xfId="0">
      <alignment horizontal="center" vertical="center"/>
    </xf>
    <xf applyAlignment="true" applyBorder="false" applyFill="false" applyFont="true" applyNumberFormat="true" applyProtection="false" borderId="1041" fillId="0" fontId="4" numFmtId="604" xfId="0">
      <alignment vertical="center"/>
    </xf>
    <xf applyAlignment="true" applyBorder="false" applyFill="false" applyFont="true" applyNumberFormat="true" applyProtection="false" borderId="1037" fillId="0" fontId="4" numFmtId="607" xfId="0">
      <alignment vertical="center"/>
    </xf>
    <xf applyAlignment="true" applyBorder="false" applyFill="false" applyFont="true" applyNumberFormat="true" applyProtection="false" borderId="1045" fillId="0" fontId="4" numFmtId="606" xfId="0">
      <alignment vertical="center" wrapText="true"/>
    </xf>
    <xf applyAlignment="true" applyBorder="false" applyFill="false" applyFont="true" applyNumberFormat="true" applyProtection="false" borderId="1037" fillId="0" fontId="4" numFmtId="604" xfId="0">
      <alignment horizontal="right" vertical="center"/>
    </xf>
    <xf applyAlignment="true" applyBorder="false" applyFill="false" applyFont="true" applyNumberFormat="true" applyProtection="false" borderId="1037" fillId="0" fontId="4" numFmtId="608" xfId="0">
      <alignment vertical="center"/>
    </xf>
    <xf applyAlignment="true" applyBorder="false" applyFill="true" applyFont="true" applyNumberFormat="true" applyProtection="false" borderId="1045" fillId="397" fontId="4" numFmtId="606" xfId="0">
      <alignment vertical="center" wrapText="true"/>
    </xf>
    <xf applyAlignment="true" applyBorder="false" applyFill="false" applyFont="true" applyNumberFormat="false" applyProtection="false" borderId="1042" fillId="0" fontId="4" numFmtId="0" xfId="0">
      <alignment horizontal="center" vertical="center"/>
    </xf>
    <xf applyAlignment="true" applyBorder="false" applyFill="false" applyFont="true" applyNumberFormat="false" applyProtection="false" borderId="1046" fillId="0" fontId="4" numFmtId="0" xfId="0">
      <alignment horizontal="center" vertical="center"/>
    </xf>
    <xf applyAlignment="true" applyBorder="false" applyFill="true" applyFont="true" applyNumberFormat="true" applyProtection="false" borderId="1041" fillId="395" fontId="4" numFmtId="604" xfId="0">
      <alignment vertical="center"/>
    </xf>
    <xf applyAlignment="true" applyBorder="false" applyFill="false" applyFont="true" applyNumberFormat="true" applyProtection="false" borderId="1045" fillId="0" fontId="4" numFmtId="606" xfId="0">
      <alignment vertical="center" wrapText="true"/>
    </xf>
    <xf applyAlignment="true" applyBorder="false" applyFill="false" applyFont="true" applyNumberFormat="true" applyProtection="false" borderId="1037" fillId="0" fontId="4" numFmtId="604" xfId="0">
      <alignment vertical="center"/>
    </xf>
    <xf applyAlignment="true" applyBorder="false" applyFill="false" applyFont="true" applyNumberFormat="false" applyProtection="false" borderId="1042" fillId="0" fontId="4" numFmtId="0" xfId="0">
      <alignment vertical="center"/>
    </xf>
    <xf applyAlignment="true" applyBorder="false" applyFill="false" applyFont="true" applyNumberFormat="false" applyProtection="false" borderId="1047" fillId="0" fontId="4" numFmtId="0" xfId="0">
      <alignment horizontal="right" vertical="center"/>
    </xf>
    <xf applyAlignment="true" applyBorder="false" applyFill="false" applyFont="true" applyNumberFormat="true" applyProtection="false" borderId="1043" fillId="0" fontId="4" numFmtId="604" xfId="0">
      <alignment vertical="center"/>
    </xf>
    <xf applyAlignment="true" applyBorder="false" applyFill="false" applyFont="true" applyNumberFormat="false" applyProtection="false" borderId="1046" fillId="0" fontId="4" numFmtId="0" xfId="0">
      <alignment vertical="center"/>
    </xf>
    <xf applyAlignment="true" applyBorder="false" applyFill="false" applyFont="true" applyNumberFormat="false" applyProtection="false" borderId="1040" fillId="0" fontId="4" numFmtId="0" xfId="0">
      <alignment vertical="center"/>
    </xf>
    <xf applyAlignment="true" applyBorder="false" applyFill="false" applyFont="true" applyNumberFormat="true" applyProtection="false" borderId="1046" fillId="0" fontId="4" numFmtId="604" xfId="0">
      <alignment horizontal="right" vertical="center"/>
    </xf>
    <xf applyAlignment="true" applyBorder="false" applyFill="true" applyFont="true" applyNumberFormat="true" applyProtection="false" borderId="1043" fillId="394" fontId="4" numFmtId="604" xfId="0">
      <alignment vertical="center"/>
    </xf>
    <xf applyAlignment="true" applyBorder="false" applyFill="true" applyFont="true" applyNumberFormat="true" applyProtection="false" borderId="1041" fillId="392" fontId="4" numFmtId="607" xfId="0">
      <alignment vertical="center"/>
    </xf>
    <xf applyAlignment="true" applyBorder="false" applyFill="false" applyFont="true" applyNumberFormat="true" applyProtection="false" borderId="1040" fillId="0" fontId="4" numFmtId="609" xfId="0">
      <alignment vertical="center"/>
    </xf>
    <xf applyAlignment="true" applyBorder="false" applyFill="true" applyFont="true" applyNumberFormat="true" applyProtection="false" borderId="1043" fillId="392" fontId="4" numFmtId="607" xfId="0">
      <alignment vertical="center"/>
    </xf>
    <xf applyAlignment="true" applyBorder="false" applyFill="true" applyFont="true" applyNumberFormat="true" applyProtection="false" borderId="1043" fillId="395" fontId="4" numFmtId="604" xfId="0">
      <alignment vertical="center"/>
    </xf>
    <xf applyAlignment="true" applyBorder="false" applyFill="false" applyFont="true" applyNumberFormat="false" applyProtection="false" borderId="1048" fillId="0" fontId="4" numFmtId="0" xfId="0">
      <alignment vertical="center"/>
    </xf>
    <xf applyAlignment="true" applyBorder="false" applyFill="false" applyFont="true" applyNumberFormat="false" applyProtection="false" borderId="1042" fillId="0" fontId="4" numFmtId="0" xfId="0">
      <alignment horizontal="right" vertical="center"/>
    </xf>
    <xf applyAlignment="true" applyBorder="false" applyFill="false" applyFont="true" applyNumberFormat="true" applyProtection="false" borderId="1042" fillId="0" fontId="4" numFmtId="604" xfId="0">
      <alignment horizontal="right" vertical="center"/>
    </xf>
    <xf applyAlignment="true" applyBorder="false" applyFill="false" applyFont="true" applyNumberFormat="true" applyProtection="false" borderId="1048" fillId="0" fontId="4" numFmtId="609" xfId="0">
      <alignment vertical="center"/>
    </xf>
    <xf applyAlignment="true" applyBorder="false" applyFill="true" applyFont="true" applyNumberFormat="true" applyProtection="false" borderId="1049" fillId="392" fontId="4" numFmtId="607" xfId="0">
      <alignment vertical="center"/>
    </xf>
    <xf applyAlignment="true" applyBorder="false" applyFill="false" applyFont="true" applyNumberFormat="true" applyProtection="false" borderId="1043" fillId="0" fontId="4" numFmtId="604" xfId="0">
      <alignment vertical="center"/>
    </xf>
    <xf applyAlignment="true" applyBorder="false" applyFill="false" applyFont="true" applyNumberFormat="true" applyProtection="false" borderId="1041" fillId="0" fontId="4" numFmtId="606" xfId="0">
      <alignment vertical="center"/>
    </xf>
    <xf applyAlignment="true" applyBorder="false" applyFill="false" applyFont="true" applyNumberFormat="true" applyProtection="false" borderId="0" fillId="0" fontId="4" numFmtId="606" xfId="0">
      <alignment horizontal="center" vertical="bottom"/>
    </xf>
    <xf applyAlignment="true" applyBorder="false" applyFill="false" applyFont="true" applyNumberFormat="true" applyProtection="false" borderId="0" fillId="0" fontId="4" numFmtId="604" xfId="0">
      <alignment vertical="center"/>
    </xf>
    <xf applyAlignment="true" applyBorder="false" applyFill="false" applyFont="true" applyNumberFormat="true" applyProtection="false" borderId="0" fillId="0" fontId="4" numFmtId="604" xfId="0">
      <alignment vertical="center"/>
    </xf>
    <xf applyAlignment="true" applyBorder="false" applyFill="false" applyFont="true" applyNumberFormat="true" applyProtection="false" borderId="1050" fillId="0" fontId="4" numFmtId="606" xfId="0">
      <alignment vertical="center"/>
    </xf>
    <xf applyAlignment="true" applyBorder="false" applyFill="true" applyFont="true" applyNumberFormat="false" applyProtection="false" borderId="1051" fillId="396" fontId="5" numFmtId="0" xfId="0">
      <alignment horizontal="center" vertical="center"/>
    </xf>
    <xf applyAlignment="true" applyBorder="false" applyFill="true" applyFont="true" applyNumberFormat="false" applyProtection="false" borderId="1046" fillId="396" fontId="4" numFmtId="0" xfId="0">
      <alignment vertical="center"/>
    </xf>
    <xf applyAlignment="true" applyBorder="false" applyFill="true" applyFont="true" applyNumberFormat="false" applyProtection="false" borderId="1046" fillId="396" fontId="5" numFmtId="0" xfId="0">
      <alignment vertical="center"/>
    </xf>
    <xf applyAlignment="true" applyBorder="false" applyFill="false" applyFont="true" applyNumberFormat="true" applyProtection="false" borderId="0" fillId="0" fontId="4" numFmtId="609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041" fillId="396" fontId="4" numFmtId="0" xfId="0">
      <alignment horizontal="center" vertical="center"/>
    </xf>
    <xf applyAlignment="true" applyBorder="false" applyFill="true" applyFont="true" applyNumberFormat="true" applyProtection="false" borderId="1037" fillId="396" fontId="4" numFmtId="611" xfId="0">
      <alignment vertical="center"/>
    </xf>
    <xf applyAlignment="true" applyBorder="false" applyFill="true" applyFont="true" applyNumberFormat="true" applyProtection="false" borderId="1037" fillId="396" fontId="4" numFmtId="607" xfId="0">
      <alignment vertical="center"/>
    </xf>
    <xf applyAlignment="true" applyBorder="false" applyFill="true" applyFont="true" applyNumberFormat="false" applyProtection="false" borderId="1043" fillId="396" fontId="4" numFmtId="0" xfId="0">
      <alignment horizontal="center" vertical="center"/>
    </xf>
    <xf applyAlignment="true" applyBorder="false" applyFill="true" applyFont="true" applyNumberFormat="true" applyProtection="false" borderId="1042" fillId="396" fontId="4" numFmtId="611" xfId="0">
      <alignment vertical="center"/>
    </xf>
    <xf applyAlignment="true" applyBorder="false" applyFill="false" applyFont="true" applyNumberFormat="true" applyProtection="false" borderId="0" fillId="0" fontId="4" numFmtId="606" xfId="0">
      <alignment vertical="center"/>
    </xf>
    <xf applyAlignment="true" applyBorder="false" applyFill="false" applyFont="true" applyNumberFormat="false" applyProtection="false" borderId="1037" fillId="0" fontId="4" numFmtId="0" xfId="0">
      <alignment horizontal="center" vertical="center"/>
    </xf>
    <xf applyAlignment="true" applyBorder="false" applyFill="true" applyFont="true" applyNumberFormat="false" applyProtection="false" borderId="1052" fillId="398" fontId="2" numFmtId="0" xfId="0">
      <alignment horizontal="center" vertical="center"/>
    </xf>
    <xf applyAlignment="true" applyBorder="false" applyFill="true" applyFont="true" applyNumberFormat="false" applyProtection="false" borderId="1052" fillId="398" fontId="2" numFmtId="0" xfId="0">
      <alignment horizontal="center" vertical="center" wrapText="true"/>
    </xf>
    <xf applyAlignment="true" applyBorder="false" applyFill="true" applyFont="true" applyNumberFormat="true" applyProtection="false" borderId="1052" fillId="398" fontId="2" numFmtId="612" xfId="0">
      <alignment horizontal="center" vertical="center"/>
    </xf>
    <xf applyAlignment="true" applyBorder="false" applyFill="true" applyFont="true" applyNumberFormat="true" applyProtection="false" borderId="1052" fillId="398" fontId="2" numFmtId="613" xfId="0">
      <alignment horizontal="center" vertical="center" wrapText="true"/>
    </xf>
    <xf applyAlignment="true" applyBorder="false" applyFill="true" applyFont="true" applyNumberFormat="false" applyProtection="false" borderId="1052" fillId="398" fontId="6" numFmtId="0" xfId="0">
      <alignment horizontal="center" vertical="center"/>
    </xf>
    <xf applyAlignment="true" applyBorder="false" applyFill="true" applyFont="true" applyNumberFormat="false" applyProtection="false" borderId="1053" fillId="398" fontId="13" numFmtId="0" xfId="0">
      <alignment horizontal="center" vertical="center"/>
    </xf>
    <xf applyAlignment="true" applyBorder="false" applyFill="true" applyFont="true" applyNumberFormat="false" applyProtection="false" borderId="1054" fillId="398" fontId="6" numFmtId="0" xfId="0">
      <alignment horizontal="center" vertical="center"/>
    </xf>
    <xf applyAlignment="true" applyBorder="false" applyFill="true" applyFont="true" applyNumberFormat="true" applyProtection="false" borderId="1052" fillId="398" fontId="2" numFmtId="613" xfId="0">
      <alignment horizontal="center" vertical="center"/>
    </xf>
    <xf applyAlignment="true" applyBorder="false" applyFill="true" applyFont="true" applyNumberFormat="false" applyProtection="false" borderId="1052" fillId="398" fontId="6" numFmtId="0" xfId="0">
      <alignment horizontal="center" vertical="center" wrapText="true"/>
    </xf>
    <xf applyAlignment="true" applyBorder="false" applyFill="false" applyFont="true" applyNumberFormat="false" applyProtection="false" borderId="1052" fillId="0" fontId="4" numFmtId="0" xfId="0">
      <alignment horizontal="center" vertical="center"/>
    </xf>
    <xf applyAlignment="true" applyBorder="false" applyFill="false" applyFont="true" applyNumberFormat="false" applyProtection="false" borderId="1052" fillId="0" fontId="4" numFmtId="0" xfId="0">
      <alignment vertical="center"/>
    </xf>
    <xf applyAlignment="true" applyBorder="false" applyFill="false" applyFont="true" applyNumberFormat="true" applyProtection="false" borderId="1052" fillId="0" fontId="4" numFmtId="614" xfId="0">
      <alignment vertical="center"/>
    </xf>
    <xf applyAlignment="true" applyBorder="false" applyFill="false" applyFont="true" applyNumberFormat="true" applyProtection="false" borderId="1055" fillId="0" fontId="4" numFmtId="613" xfId="0">
      <alignment vertical="center"/>
    </xf>
    <xf applyAlignment="true" applyBorder="false" applyFill="false" applyFont="true" applyNumberFormat="true" applyProtection="false" borderId="1052" fillId="0" fontId="4" numFmtId="615" xfId="0">
      <alignment vertical="center"/>
    </xf>
    <xf applyAlignment="true" applyBorder="false" applyFill="false" applyFont="true" applyNumberFormat="true" applyProtection="false" borderId="1056" fillId="0" fontId="4" numFmtId="613" xfId="0">
      <alignment vertical="center"/>
    </xf>
    <xf applyAlignment="true" applyBorder="false" applyFill="true" applyFont="true" applyNumberFormat="true" applyProtection="false" borderId="1052" fillId="399" fontId="4" numFmtId="613" xfId="0">
      <alignment horizontal="right" vertical="center"/>
    </xf>
    <xf applyAlignment="true" applyBorder="false" applyFill="true" applyFont="true" applyNumberFormat="true" applyProtection="false" borderId="1052" fillId="400" fontId="4" numFmtId="613" xfId="0">
      <alignment vertical="center"/>
    </xf>
    <xf applyAlignment="true" applyBorder="false" applyFill="false" applyFont="true" applyNumberFormat="true" applyProtection="false" borderId="1052" fillId="0" fontId="4" numFmtId="615" xfId="0">
      <alignment vertical="center"/>
    </xf>
    <xf applyAlignment="true" applyBorder="false" applyFill="true" applyFont="true" applyNumberFormat="false" applyProtection="false" borderId="1052" fillId="400" fontId="4" numFmtId="0" xfId="0">
      <alignment horizontal="center" vertical="center"/>
    </xf>
    <xf applyAlignment="true" applyBorder="false" applyFill="true" applyFont="true" applyNumberFormat="true" applyProtection="false" borderId="1052" fillId="399" fontId="4" numFmtId="616" xfId="0">
      <alignment vertical="center"/>
    </xf>
    <xf applyAlignment="true" applyBorder="false" applyFill="true" applyFont="true" applyNumberFormat="true" applyProtection="false" borderId="1055" fillId="399" fontId="4" numFmtId="616" xfId="0">
      <alignment vertical="center"/>
    </xf>
    <xf applyAlignment="true" applyBorder="false" applyFill="true" applyFont="true" applyNumberFormat="true" applyProtection="false" borderId="1055" fillId="399" fontId="4" numFmtId="617" xfId="0">
      <alignment vertical="center"/>
    </xf>
    <xf applyAlignment="true" applyBorder="false" applyFill="false" applyFont="true" applyNumberFormat="true" applyProtection="false" borderId="1052" fillId="0" fontId="4" numFmtId="618" xfId="0">
      <alignment vertical="center"/>
    </xf>
    <xf applyAlignment="true" applyBorder="false" applyFill="false" applyFont="true" applyNumberFormat="false" applyProtection="false" borderId="1052" fillId="0" fontId="4" numFmtId="0" xfId="0">
      <alignment vertical="center"/>
    </xf>
    <xf applyAlignment="true" applyBorder="false" applyFill="false" applyFont="true" applyNumberFormat="false" applyProtection="false" borderId="1052" fillId="0" fontId="4" numFmtId="0" xfId="0">
      <alignment horizontal="right" vertical="center"/>
    </xf>
    <xf applyAlignment="true" applyBorder="false" applyFill="true" applyFont="true" applyNumberFormat="true" applyProtection="false" borderId="1052" fillId="401" fontId="4" numFmtId="613" xfId="0">
      <alignment vertical="center"/>
    </xf>
    <xf applyAlignment="true" applyBorder="false" applyFill="true" applyFont="true" applyNumberFormat="false" applyProtection="false" borderId="1052" fillId="401" fontId="4" numFmtId="0" xfId="0">
      <alignment horizontal="center" vertical="center"/>
    </xf>
    <xf applyAlignment="true" applyBorder="false" applyFill="true" applyFont="true" applyNumberFormat="true" applyProtection="false" borderId="1052" fillId="402" fontId="4" numFmtId="614" xfId="0">
      <alignment vertical="center"/>
    </xf>
    <xf applyAlignment="true" applyBorder="false" applyFill="true" applyFont="true" applyNumberFormat="true" applyProtection="false" borderId="1055" fillId="402" fontId="4" numFmtId="613" xfId="0">
      <alignment vertical="center"/>
    </xf>
    <xf applyAlignment="true" applyBorder="false" applyFill="false" applyFont="true" applyNumberFormat="false" applyProtection="false" borderId="1052" fillId="0" fontId="4" numFmtId="0" xfId="0">
      <alignment vertical="center"/>
    </xf>
    <xf applyAlignment="true" applyBorder="false" applyFill="true" applyFont="true" applyNumberFormat="true" applyProtection="false" borderId="1052" fillId="402" fontId="4" numFmtId="613" xfId="0">
      <alignment vertical="center"/>
    </xf>
    <xf applyAlignment="true" applyBorder="false" applyFill="true" applyFont="true" applyNumberFormat="false" applyProtection="false" borderId="1052" fillId="402" fontId="4" numFmtId="0" xfId="0">
      <alignment horizontal="center" vertical="center"/>
    </xf>
    <xf applyAlignment="true" applyBorder="false" applyFill="false" applyFont="true" applyNumberFormat="true" applyProtection="false" borderId="1057" fillId="0" fontId="4" numFmtId="618" xfId="0">
      <alignment vertical="center"/>
    </xf>
    <xf applyAlignment="true" applyBorder="false" applyFill="false" applyFont="true" applyNumberFormat="false" applyProtection="false" borderId="1056" fillId="0" fontId="4" numFmtId="0" xfId="0">
      <alignment vertical="center"/>
    </xf>
    <xf applyAlignment="true" applyBorder="false" applyFill="false" applyFont="true" applyNumberFormat="true" applyProtection="false" borderId="1052" fillId="0" fontId="4" numFmtId="613" xfId="0">
      <alignment vertical="center"/>
    </xf>
    <xf applyAlignment="true" applyBorder="false" applyFill="false" applyFont="true" applyNumberFormat="false" applyProtection="false" borderId="1052" fillId="0" fontId="4" numFmtId="0" xfId="0">
      <alignment horizontal="center" vertical="center"/>
    </xf>
    <xf applyAlignment="true" applyBorder="false" applyFill="false" applyFont="true" applyNumberFormat="true" applyProtection="false" borderId="1056" fillId="0" fontId="4" numFmtId="618" xfId="0">
      <alignment vertical="center"/>
    </xf>
    <xf applyAlignment="true" applyBorder="false" applyFill="false" applyFont="true" applyNumberFormat="true" applyProtection="false" borderId="1057" fillId="0" fontId="4" numFmtId="618" xfId="0">
      <alignment vertical="center"/>
    </xf>
    <xf applyAlignment="true" applyBorder="false" applyFill="false" applyFont="true" applyNumberFormat="false" applyProtection="false" borderId="1057" fillId="0" fontId="4" numFmtId="0" xfId="0">
      <alignment vertical="center"/>
    </xf>
    <xf applyAlignment="true" applyBorder="false" applyFill="false" applyFont="true" applyNumberFormat="true" applyProtection="false" borderId="1058" fillId="0" fontId="4" numFmtId="618" xfId="0">
      <alignment vertical="center"/>
    </xf>
    <xf applyAlignment="true" applyBorder="false" applyFill="false" applyFont="true" applyNumberFormat="true" applyProtection="false" borderId="1052" fillId="0" fontId="4" numFmtId="618" xfId="0">
      <alignment vertical="center"/>
    </xf>
    <xf applyAlignment="true" applyBorder="false" applyFill="false" applyFont="true" applyNumberFormat="true" applyProtection="false" borderId="1055" fillId="0" fontId="4" numFmtId="613" xfId="0">
      <alignment horizontal="right" vertical="center"/>
    </xf>
    <xf applyAlignment="true" applyBorder="false" applyFill="false" applyFont="true" applyNumberFormat="true" applyProtection="false" borderId="1057" fillId="0" fontId="4" numFmtId="618" xfId="0">
      <alignment horizontal="center" vertical="center"/>
    </xf>
    <xf applyAlignment="true" applyBorder="false" applyFill="false" applyFont="true" applyNumberFormat="false" applyProtection="false" borderId="1057" fillId="0" fontId="4" numFmtId="0" xfId="0">
      <alignment horizontal="center" vertical="center"/>
    </xf>
    <xf applyAlignment="true" applyBorder="false" applyFill="false" applyFont="true" applyNumberFormat="true" applyProtection="false" borderId="1058" fillId="0" fontId="4" numFmtId="618" xfId="0">
      <alignment horizontal="center" vertical="center"/>
    </xf>
    <xf applyAlignment="true" applyBorder="false" applyFill="false" applyFont="true" applyNumberFormat="true" applyProtection="false" borderId="1052" fillId="0" fontId="4" numFmtId="618" xfId="0">
      <alignment horizontal="right" vertical="center"/>
    </xf>
    <xf applyAlignment="true" applyBorder="false" applyFill="false" applyFont="true" applyNumberFormat="false" applyProtection="false" borderId="105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052" fillId="0" fontId="4" numFmtId="618" xfId="0">
      <alignment horizontal="left" vertical="center"/>
    </xf>
    <xf applyAlignment="true" applyBorder="false" applyFill="false" applyFont="true" applyNumberFormat="true" applyProtection="false" borderId="1052" fillId="0" fontId="4" numFmtId="612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613" xfId="0">
      <alignment horizontal="right" vertical="center"/>
    </xf>
    <xf applyAlignment="true" applyBorder="false" applyFill="true" applyFont="true" applyNumberFormat="false" applyProtection="false" borderId="1052" fillId="403" fontId="5" numFmtId="0" xfId="0">
      <alignment horizontal="center" vertical="center"/>
    </xf>
    <xf applyAlignment="true" applyBorder="false" applyFill="true" applyFont="true" applyNumberFormat="true" applyProtection="false" borderId="1052" fillId="403" fontId="5" numFmtId="616" xfId="0">
      <alignment horizontal="right" vertical="center"/>
    </xf>
    <xf applyAlignment="true" applyBorder="false" applyFill="true" applyFont="true" applyNumberFormat="true" applyProtection="false" borderId="0" fillId="399" fontId="4" numFmtId="619" xfId="0">
      <alignment vertical="center"/>
    </xf>
    <xf applyAlignment="true" applyBorder="false" applyFill="false" applyFont="true" applyNumberFormat="true" applyProtection="false" borderId="0" fillId="0" fontId="4" numFmtId="618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052" fillId="403" fontId="4" numFmtId="0" xfId="0">
      <alignment horizontal="center" vertical="center"/>
    </xf>
    <xf applyAlignment="true" applyBorder="false" applyFill="true" applyFont="true" applyNumberFormat="true" applyProtection="false" borderId="1052" fillId="403" fontId="4" numFmtId="620" xfId="0">
      <alignment horizontal="right" vertical="center"/>
    </xf>
    <xf applyAlignment="true" applyBorder="false" applyFill="true" applyFont="true" applyNumberFormat="true" applyProtection="false" borderId="1052" fillId="403" fontId="4" numFmtId="616" xfId="0">
      <alignment horizontal="right" vertical="center"/>
    </xf>
    <xf applyAlignment="true" applyBorder="false" applyFill="true" applyFont="true" applyNumberFormat="true" applyProtection="false" borderId="0" fillId="399" fontId="4" numFmtId="616" xfId="0">
      <alignment vertical="center"/>
    </xf>
    <xf applyAlignment="true" applyBorder="false" applyFill="true" applyFont="true" applyNumberFormat="true" applyProtection="false" borderId="1052" fillId="403" fontId="4" numFmtId="619" xfId="0">
      <alignment horizontal="right" vertical="center"/>
    </xf>
    <xf applyAlignment="true" applyBorder="false" applyFill="false" applyFont="true" applyNumberFormat="true" applyProtection="false" borderId="0" fillId="0" fontId="4" numFmtId="616" xfId="0">
      <alignment horizontal="right" vertical="center"/>
    </xf>
    <xf applyAlignment="true" applyBorder="false" applyFill="true" applyFont="true" applyNumberFormat="true" applyProtection="false" borderId="1052" fillId="398" fontId="6" numFmtId="612" xfId="0">
      <alignment horizontal="center" vertical="center"/>
    </xf>
    <xf applyAlignment="true" applyBorder="false" applyFill="true" applyFont="true" applyNumberFormat="true" applyProtection="false" borderId="1052" fillId="398" fontId="6" numFmtId="613" xfId="0">
      <alignment horizontal="center" vertical="center" wrapText="true"/>
    </xf>
    <xf applyAlignment="true" applyBorder="false" applyFill="true" applyFont="true" applyNumberFormat="false" applyProtection="false" borderId="0" fillId="398" fontId="6" numFmtId="0" xfId="0">
      <alignment horizontal="center" vertical="center"/>
    </xf>
    <xf applyAlignment="true" applyBorder="false" applyFill="true" applyFont="true" applyNumberFormat="true" applyProtection="false" borderId="1056" fillId="398" fontId="6" numFmtId="613" xfId="0">
      <alignment horizontal="center" vertical="center"/>
    </xf>
    <xf applyAlignment="true" applyBorder="false" applyFill="true" applyFont="true" applyNumberFormat="true" applyProtection="false" borderId="1052" fillId="398" fontId="6" numFmtId="616" xfId="0">
      <alignment horizontal="center" vertical="center" wrapText="true"/>
    </xf>
    <xf applyAlignment="true" applyBorder="false" applyFill="true" applyFont="true" applyNumberFormat="true" applyProtection="false" borderId="1057" fillId="398" fontId="6" numFmtId="612" xfId="0">
      <alignment horizontal="center" vertical="center"/>
    </xf>
    <xf applyAlignment="true" applyBorder="false" applyFill="false" applyFont="true" applyNumberFormat="false" applyProtection="false" borderId="1055" fillId="0" fontId="4" numFmtId="0" xfId="0">
      <alignment horizontal="center" vertical="center"/>
    </xf>
    <xf applyAlignment="true" applyBorder="false" applyFill="false" applyFont="true" applyNumberFormat="false" applyProtection="false" borderId="1055" fillId="0" fontId="4" numFmtId="0" xfId="0">
      <alignment horizontal="right" vertical="center"/>
    </xf>
    <xf applyAlignment="true" applyBorder="false" applyFill="false" applyFont="true" applyNumberFormat="false" applyProtection="false" borderId="1059" fillId="0" fontId="7" numFmtId="0" xfId="0">
      <alignment horizontal="center" vertical="center"/>
    </xf>
    <xf applyAlignment="true" applyBorder="false" applyFill="false" applyFont="true" applyNumberFormat="true" applyProtection="false" borderId="1056" fillId="0" fontId="4" numFmtId="613" xfId="0">
      <alignment vertical="center"/>
    </xf>
    <xf applyAlignment="true" applyBorder="false" applyFill="false" applyFont="true" applyNumberFormat="true" applyProtection="false" borderId="1052" fillId="0" fontId="4" numFmtId="616" xfId="0">
      <alignment vertical="center"/>
    </xf>
    <xf applyAlignment="true" applyBorder="false" applyFill="false" applyFont="true" applyNumberFormat="true" applyProtection="false" borderId="1060" fillId="0" fontId="4" numFmtId="615" xfId="0">
      <alignment vertical="center" wrapText="true"/>
    </xf>
    <xf applyAlignment="true" applyBorder="false" applyFill="false" applyFont="true" applyNumberFormat="true" applyProtection="false" borderId="1052" fillId="0" fontId="4" numFmtId="613" xfId="0">
      <alignment horizontal="right" vertical="center"/>
    </xf>
    <xf applyAlignment="true" applyBorder="false" applyFill="false" applyFont="true" applyNumberFormat="true" applyProtection="false" borderId="1052" fillId="0" fontId="4" numFmtId="617" xfId="0">
      <alignment vertical="center"/>
    </xf>
    <xf applyAlignment="true" applyBorder="false" applyFill="true" applyFont="true" applyNumberFormat="true" applyProtection="false" borderId="1060" fillId="404" fontId="4" numFmtId="615" xfId="0">
      <alignment vertical="center" wrapText="true"/>
    </xf>
    <xf applyAlignment="true" applyBorder="false" applyFill="false" applyFont="true" applyNumberFormat="false" applyProtection="false" borderId="1057" fillId="0" fontId="4" numFmtId="0" xfId="0">
      <alignment horizontal="center" vertical="center"/>
    </xf>
    <xf applyAlignment="true" applyBorder="false" applyFill="false" applyFont="true" applyNumberFormat="false" applyProtection="false" borderId="1061" fillId="0" fontId="4" numFmtId="0" xfId="0">
      <alignment horizontal="center" vertical="center"/>
    </xf>
    <xf applyAlignment="true" applyBorder="false" applyFill="true" applyFont="true" applyNumberFormat="true" applyProtection="false" borderId="1056" fillId="402" fontId="4" numFmtId="613" xfId="0">
      <alignment vertical="center"/>
    </xf>
    <xf applyAlignment="true" applyBorder="false" applyFill="false" applyFont="true" applyNumberFormat="true" applyProtection="false" borderId="1057" fillId="0" fontId="4" numFmtId="618" xfId="0">
      <alignment vertical="center"/>
    </xf>
    <xf applyAlignment="true" applyBorder="false" applyFill="false" applyFont="true" applyNumberFormat="true" applyProtection="false" borderId="1060" fillId="0" fontId="4" numFmtId="615" xfId="0">
      <alignment vertical="center" wrapText="true"/>
    </xf>
    <xf applyAlignment="true" applyBorder="false" applyFill="false" applyFont="true" applyNumberFormat="true" applyProtection="false" borderId="1052" fillId="0" fontId="4" numFmtId="613" xfId="0">
      <alignment vertical="center"/>
    </xf>
    <xf applyAlignment="true" applyBorder="false" applyFill="false" applyFont="true" applyNumberFormat="false" applyProtection="false" borderId="1057" fillId="0" fontId="4" numFmtId="0" xfId="0">
      <alignment vertical="center"/>
    </xf>
    <xf applyAlignment="true" applyBorder="false" applyFill="false" applyFont="true" applyNumberFormat="false" applyProtection="false" borderId="1062" fillId="0" fontId="4" numFmtId="0" xfId="0">
      <alignment horizontal="right" vertical="center"/>
    </xf>
    <xf applyAlignment="true" applyBorder="false" applyFill="false" applyFont="true" applyNumberFormat="true" applyProtection="false" borderId="1058" fillId="0" fontId="4" numFmtId="613" xfId="0">
      <alignment vertical="center"/>
    </xf>
    <xf applyAlignment="true" applyBorder="false" applyFill="false" applyFont="true" applyNumberFormat="false" applyProtection="false" borderId="1061" fillId="0" fontId="4" numFmtId="0" xfId="0">
      <alignment vertical="center"/>
    </xf>
    <xf applyAlignment="true" applyBorder="false" applyFill="false" applyFont="true" applyNumberFormat="false" applyProtection="false" borderId="1055" fillId="0" fontId="4" numFmtId="0" xfId="0">
      <alignment vertical="center"/>
    </xf>
    <xf applyAlignment="true" applyBorder="false" applyFill="false" applyFont="true" applyNumberFormat="true" applyProtection="false" borderId="1061" fillId="0" fontId="4" numFmtId="613" xfId="0">
      <alignment horizontal="right" vertical="center"/>
    </xf>
    <xf applyAlignment="true" applyBorder="false" applyFill="true" applyFont="true" applyNumberFormat="true" applyProtection="false" borderId="1058" fillId="401" fontId="4" numFmtId="613" xfId="0">
      <alignment vertical="center"/>
    </xf>
    <xf applyAlignment="true" applyBorder="false" applyFill="true" applyFont="true" applyNumberFormat="true" applyProtection="false" borderId="1056" fillId="399" fontId="4" numFmtId="616" xfId="0">
      <alignment vertical="center"/>
    </xf>
    <xf applyAlignment="true" applyBorder="false" applyFill="false" applyFont="true" applyNumberFormat="true" applyProtection="false" borderId="1055" fillId="0" fontId="4" numFmtId="618" xfId="0">
      <alignment vertical="center"/>
    </xf>
    <xf applyAlignment="true" applyBorder="false" applyFill="true" applyFont="true" applyNumberFormat="true" applyProtection="false" borderId="1058" fillId="399" fontId="4" numFmtId="616" xfId="0">
      <alignment vertical="center"/>
    </xf>
    <xf applyAlignment="true" applyBorder="false" applyFill="true" applyFont="true" applyNumberFormat="true" applyProtection="false" borderId="1058" fillId="402" fontId="4" numFmtId="613" xfId="0">
      <alignment vertical="center"/>
    </xf>
    <xf applyAlignment="true" applyBorder="false" applyFill="false" applyFont="true" applyNumberFormat="false" applyProtection="false" borderId="1063" fillId="0" fontId="4" numFmtId="0" xfId="0">
      <alignment vertical="center"/>
    </xf>
    <xf applyAlignment="true" applyBorder="false" applyFill="false" applyFont="true" applyNumberFormat="false" applyProtection="false" borderId="1057" fillId="0" fontId="4" numFmtId="0" xfId="0">
      <alignment horizontal="right" vertical="center"/>
    </xf>
    <xf applyAlignment="true" applyBorder="false" applyFill="false" applyFont="true" applyNumberFormat="true" applyProtection="false" borderId="1057" fillId="0" fontId="4" numFmtId="613" xfId="0">
      <alignment horizontal="right" vertical="center"/>
    </xf>
    <xf applyAlignment="true" applyBorder="false" applyFill="false" applyFont="true" applyNumberFormat="true" applyProtection="false" borderId="1063" fillId="0" fontId="4" numFmtId="618" xfId="0">
      <alignment vertical="center"/>
    </xf>
    <xf applyAlignment="true" applyBorder="false" applyFill="true" applyFont="true" applyNumberFormat="true" applyProtection="false" borderId="1064" fillId="399" fontId="4" numFmtId="616" xfId="0">
      <alignment vertical="center"/>
    </xf>
    <xf applyAlignment="true" applyBorder="false" applyFill="false" applyFont="true" applyNumberFormat="true" applyProtection="false" borderId="1058" fillId="0" fontId="4" numFmtId="613" xfId="0">
      <alignment vertical="center"/>
    </xf>
    <xf applyAlignment="true" applyBorder="false" applyFill="false" applyFont="true" applyNumberFormat="true" applyProtection="false" borderId="1056" fillId="0" fontId="4" numFmtId="615" xfId="0">
      <alignment vertical="center"/>
    </xf>
    <xf applyAlignment="true" applyBorder="false" applyFill="false" applyFont="true" applyNumberFormat="true" applyProtection="false" borderId="0" fillId="0" fontId="4" numFmtId="615" xfId="0">
      <alignment horizontal="center" vertical="bottom"/>
    </xf>
    <xf applyAlignment="true" applyBorder="false" applyFill="false" applyFont="true" applyNumberFormat="true" applyProtection="false" borderId="0" fillId="0" fontId="4" numFmtId="613" xfId="0">
      <alignment vertical="center"/>
    </xf>
    <xf applyAlignment="true" applyBorder="false" applyFill="false" applyFont="true" applyNumberFormat="true" applyProtection="false" borderId="0" fillId="0" fontId="4" numFmtId="613" xfId="0">
      <alignment vertical="center"/>
    </xf>
    <xf applyAlignment="true" applyBorder="false" applyFill="false" applyFont="true" applyNumberFormat="true" applyProtection="false" borderId="1065" fillId="0" fontId="4" numFmtId="615" xfId="0">
      <alignment vertical="center"/>
    </xf>
    <xf applyAlignment="true" applyBorder="false" applyFill="true" applyFont="true" applyNumberFormat="false" applyProtection="false" borderId="1066" fillId="403" fontId="5" numFmtId="0" xfId="0">
      <alignment horizontal="center" vertical="center"/>
    </xf>
    <xf applyAlignment="true" applyBorder="false" applyFill="true" applyFont="true" applyNumberFormat="false" applyProtection="false" borderId="1061" fillId="403" fontId="4" numFmtId="0" xfId="0">
      <alignment vertical="center"/>
    </xf>
    <xf applyAlignment="true" applyBorder="false" applyFill="true" applyFont="true" applyNumberFormat="false" applyProtection="false" borderId="1061" fillId="403" fontId="5" numFmtId="0" xfId="0">
      <alignment vertical="center"/>
    </xf>
    <xf applyAlignment="true" applyBorder="false" applyFill="false" applyFont="true" applyNumberFormat="true" applyProtection="false" borderId="0" fillId="0" fontId="4" numFmtId="618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056" fillId="403" fontId="4" numFmtId="0" xfId="0">
      <alignment horizontal="center" vertical="center"/>
    </xf>
    <xf applyAlignment="true" applyBorder="false" applyFill="true" applyFont="true" applyNumberFormat="true" applyProtection="false" borderId="1052" fillId="403" fontId="4" numFmtId="620" xfId="0">
      <alignment vertical="center"/>
    </xf>
    <xf applyAlignment="true" applyBorder="false" applyFill="true" applyFont="true" applyNumberFormat="true" applyProtection="false" borderId="1052" fillId="403" fontId="4" numFmtId="616" xfId="0">
      <alignment vertical="center"/>
    </xf>
    <xf applyAlignment="true" applyBorder="false" applyFill="true" applyFont="true" applyNumberFormat="false" applyProtection="false" borderId="1058" fillId="403" fontId="4" numFmtId="0" xfId="0">
      <alignment horizontal="center" vertical="center"/>
    </xf>
    <xf applyAlignment="true" applyBorder="false" applyFill="true" applyFont="true" applyNumberFormat="true" applyProtection="false" borderId="1057" fillId="403" fontId="4" numFmtId="620" xfId="0">
      <alignment vertical="center"/>
    </xf>
    <xf applyAlignment="true" applyBorder="false" applyFill="false" applyFont="true" applyNumberFormat="true" applyProtection="false" borderId="0" fillId="0" fontId="4" numFmtId="615" xfId="0">
      <alignment vertical="center"/>
    </xf>
    <xf applyAlignment="true" applyBorder="false" applyFill="false" applyFont="true" applyNumberFormat="false" applyProtection="false" borderId="1052" fillId="0" fontId="4" numFmtId="0" xfId="0">
      <alignment horizontal="center" vertical="center"/>
    </xf>
    <xf applyAlignment="true" applyBorder="false" applyFill="true" applyFont="true" applyNumberFormat="false" applyProtection="false" borderId="1067" fillId="405" fontId="2" numFmtId="0" xfId="0">
      <alignment horizontal="center" vertical="center"/>
    </xf>
    <xf applyAlignment="true" applyBorder="false" applyFill="true" applyFont="true" applyNumberFormat="false" applyProtection="false" borderId="1067" fillId="405" fontId="2" numFmtId="0" xfId="0">
      <alignment horizontal="center" vertical="center" wrapText="true"/>
    </xf>
    <xf applyAlignment="true" applyBorder="false" applyFill="true" applyFont="true" applyNumberFormat="true" applyProtection="false" borderId="1067" fillId="405" fontId="2" numFmtId="621" xfId="0">
      <alignment horizontal="center" vertical="center"/>
    </xf>
    <xf applyAlignment="true" applyBorder="false" applyFill="true" applyFont="true" applyNumberFormat="true" applyProtection="false" borderId="1067" fillId="405" fontId="2" numFmtId="622" xfId="0">
      <alignment horizontal="center" vertical="center" wrapText="true"/>
    </xf>
    <xf applyAlignment="true" applyBorder="false" applyFill="true" applyFont="true" applyNumberFormat="false" applyProtection="false" borderId="1067" fillId="405" fontId="6" numFmtId="0" xfId="0">
      <alignment horizontal="center" vertical="center"/>
    </xf>
    <xf applyAlignment="true" applyBorder="false" applyFill="true" applyFont="true" applyNumberFormat="false" applyProtection="false" borderId="1068" fillId="405" fontId="13" numFmtId="0" xfId="0">
      <alignment horizontal="center" vertical="center"/>
    </xf>
    <xf applyAlignment="true" applyBorder="false" applyFill="true" applyFont="true" applyNumberFormat="false" applyProtection="false" borderId="1069" fillId="405" fontId="6" numFmtId="0" xfId="0">
      <alignment horizontal="center" vertical="center"/>
    </xf>
    <xf applyAlignment="true" applyBorder="false" applyFill="true" applyFont="true" applyNumberFormat="true" applyProtection="false" borderId="1067" fillId="405" fontId="2" numFmtId="622" xfId="0">
      <alignment horizontal="center" vertical="center"/>
    </xf>
    <xf applyAlignment="true" applyBorder="false" applyFill="true" applyFont="true" applyNumberFormat="false" applyProtection="false" borderId="1067" fillId="405" fontId="6" numFmtId="0" xfId="0">
      <alignment horizontal="center" vertical="center" wrapText="true"/>
    </xf>
    <xf applyAlignment="true" applyBorder="false" applyFill="false" applyFont="true" applyNumberFormat="false" applyProtection="false" borderId="1067" fillId="0" fontId="4" numFmtId="0" xfId="0">
      <alignment horizontal="center" vertical="center"/>
    </xf>
    <xf applyAlignment="true" applyBorder="false" applyFill="false" applyFont="true" applyNumberFormat="false" applyProtection="false" borderId="1067" fillId="0" fontId="4" numFmtId="0" xfId="0">
      <alignment vertical="center"/>
    </xf>
    <xf applyAlignment="true" applyBorder="false" applyFill="false" applyFont="true" applyNumberFormat="true" applyProtection="false" borderId="1067" fillId="0" fontId="4" numFmtId="623" xfId="0">
      <alignment vertical="center"/>
    </xf>
    <xf applyAlignment="true" applyBorder="false" applyFill="false" applyFont="true" applyNumberFormat="true" applyProtection="false" borderId="1070" fillId="0" fontId="4" numFmtId="622" xfId="0">
      <alignment vertical="center"/>
    </xf>
    <xf applyAlignment="true" applyBorder="false" applyFill="false" applyFont="true" applyNumberFormat="true" applyProtection="false" borderId="1067" fillId="0" fontId="4" numFmtId="624" xfId="0">
      <alignment vertical="center"/>
    </xf>
    <xf applyAlignment="true" applyBorder="false" applyFill="false" applyFont="true" applyNumberFormat="true" applyProtection="false" borderId="1071" fillId="0" fontId="4" numFmtId="622" xfId="0">
      <alignment vertical="center"/>
    </xf>
    <xf applyAlignment="true" applyBorder="false" applyFill="true" applyFont="true" applyNumberFormat="true" applyProtection="false" borderId="1067" fillId="406" fontId="4" numFmtId="622" xfId="0">
      <alignment horizontal="right" vertical="center"/>
    </xf>
    <xf applyAlignment="true" applyBorder="false" applyFill="true" applyFont="true" applyNumberFormat="true" applyProtection="false" borderId="1067" fillId="407" fontId="4" numFmtId="622" xfId="0">
      <alignment vertical="center"/>
    </xf>
    <xf applyAlignment="true" applyBorder="false" applyFill="false" applyFont="true" applyNumberFormat="true" applyProtection="false" borderId="1067" fillId="0" fontId="4" numFmtId="624" xfId="0">
      <alignment vertical="center"/>
    </xf>
    <xf applyAlignment="true" applyBorder="false" applyFill="true" applyFont="true" applyNumberFormat="false" applyProtection="false" borderId="1067" fillId="407" fontId="4" numFmtId="0" xfId="0">
      <alignment horizontal="center" vertical="center"/>
    </xf>
    <xf applyAlignment="true" applyBorder="false" applyFill="true" applyFont="true" applyNumberFormat="true" applyProtection="false" borderId="1067" fillId="406" fontId="4" numFmtId="625" xfId="0">
      <alignment vertical="center"/>
    </xf>
    <xf applyAlignment="true" applyBorder="false" applyFill="true" applyFont="true" applyNumberFormat="true" applyProtection="false" borderId="1070" fillId="406" fontId="4" numFmtId="625" xfId="0">
      <alignment vertical="center"/>
    </xf>
    <xf applyAlignment="true" applyBorder="false" applyFill="true" applyFont="true" applyNumberFormat="true" applyProtection="false" borderId="1070" fillId="406" fontId="4" numFmtId="626" xfId="0">
      <alignment vertical="center"/>
    </xf>
    <xf applyAlignment="true" applyBorder="false" applyFill="false" applyFont="true" applyNumberFormat="true" applyProtection="false" borderId="1067" fillId="0" fontId="4" numFmtId="627" xfId="0">
      <alignment vertical="center"/>
    </xf>
    <xf applyAlignment="true" applyBorder="false" applyFill="false" applyFont="true" applyNumberFormat="false" applyProtection="false" borderId="1067" fillId="0" fontId="4" numFmtId="0" xfId="0">
      <alignment vertical="center"/>
    </xf>
    <xf applyAlignment="true" applyBorder="false" applyFill="false" applyFont="true" applyNumberFormat="false" applyProtection="false" borderId="1067" fillId="0" fontId="4" numFmtId="0" xfId="0">
      <alignment horizontal="right" vertical="center"/>
    </xf>
    <xf applyAlignment="true" applyBorder="false" applyFill="true" applyFont="true" applyNumberFormat="true" applyProtection="false" borderId="1067" fillId="408" fontId="4" numFmtId="622" xfId="0">
      <alignment vertical="center"/>
    </xf>
    <xf applyAlignment="true" applyBorder="false" applyFill="true" applyFont="true" applyNumberFormat="false" applyProtection="false" borderId="1067" fillId="408" fontId="4" numFmtId="0" xfId="0">
      <alignment horizontal="center" vertical="center"/>
    </xf>
    <xf applyAlignment="true" applyBorder="false" applyFill="true" applyFont="true" applyNumberFormat="true" applyProtection="false" borderId="1067" fillId="409" fontId="4" numFmtId="623" xfId="0">
      <alignment vertical="center"/>
    </xf>
    <xf applyAlignment="true" applyBorder="false" applyFill="true" applyFont="true" applyNumberFormat="true" applyProtection="false" borderId="1070" fillId="409" fontId="4" numFmtId="622" xfId="0">
      <alignment vertical="center"/>
    </xf>
    <xf applyAlignment="true" applyBorder="false" applyFill="false" applyFont="true" applyNumberFormat="false" applyProtection="false" borderId="1067" fillId="0" fontId="4" numFmtId="0" xfId="0">
      <alignment vertical="center"/>
    </xf>
    <xf applyAlignment="true" applyBorder="false" applyFill="true" applyFont="true" applyNumberFormat="true" applyProtection="false" borderId="1067" fillId="409" fontId="4" numFmtId="622" xfId="0">
      <alignment vertical="center"/>
    </xf>
    <xf applyAlignment="true" applyBorder="false" applyFill="true" applyFont="true" applyNumberFormat="false" applyProtection="false" borderId="1067" fillId="409" fontId="4" numFmtId="0" xfId="0">
      <alignment horizontal="center" vertical="center"/>
    </xf>
    <xf applyAlignment="true" applyBorder="false" applyFill="false" applyFont="true" applyNumberFormat="true" applyProtection="false" borderId="1072" fillId="0" fontId="4" numFmtId="627" xfId="0">
      <alignment vertical="center"/>
    </xf>
    <xf applyAlignment="true" applyBorder="false" applyFill="false" applyFont="true" applyNumberFormat="false" applyProtection="false" borderId="1071" fillId="0" fontId="4" numFmtId="0" xfId="0">
      <alignment vertical="center"/>
    </xf>
    <xf applyAlignment="true" applyBorder="false" applyFill="false" applyFont="true" applyNumberFormat="true" applyProtection="false" borderId="1067" fillId="0" fontId="4" numFmtId="622" xfId="0">
      <alignment vertical="center"/>
    </xf>
    <xf applyAlignment="true" applyBorder="false" applyFill="false" applyFont="true" applyNumberFormat="false" applyProtection="false" borderId="1067" fillId="0" fontId="4" numFmtId="0" xfId="0">
      <alignment horizontal="center" vertical="center"/>
    </xf>
    <xf applyAlignment="true" applyBorder="false" applyFill="false" applyFont="true" applyNumberFormat="true" applyProtection="false" borderId="1071" fillId="0" fontId="4" numFmtId="627" xfId="0">
      <alignment vertical="center"/>
    </xf>
    <xf applyAlignment="true" applyBorder="false" applyFill="false" applyFont="true" applyNumberFormat="true" applyProtection="false" borderId="1072" fillId="0" fontId="4" numFmtId="627" xfId="0">
      <alignment vertical="center"/>
    </xf>
    <xf applyAlignment="true" applyBorder="false" applyFill="false" applyFont="true" applyNumberFormat="false" applyProtection="false" borderId="1072" fillId="0" fontId="4" numFmtId="0" xfId="0">
      <alignment vertical="center"/>
    </xf>
    <xf applyAlignment="true" applyBorder="false" applyFill="false" applyFont="true" applyNumberFormat="true" applyProtection="false" borderId="1073" fillId="0" fontId="4" numFmtId="627" xfId="0">
      <alignment vertical="center"/>
    </xf>
    <xf applyAlignment="true" applyBorder="false" applyFill="false" applyFont="true" applyNumberFormat="true" applyProtection="false" borderId="1067" fillId="0" fontId="4" numFmtId="627" xfId="0">
      <alignment vertical="center"/>
    </xf>
    <xf applyAlignment="true" applyBorder="false" applyFill="false" applyFont="true" applyNumberFormat="true" applyProtection="false" borderId="1070" fillId="0" fontId="4" numFmtId="622" xfId="0">
      <alignment horizontal="right" vertical="center"/>
    </xf>
    <xf applyAlignment="true" applyBorder="false" applyFill="false" applyFont="true" applyNumberFormat="true" applyProtection="false" borderId="1072" fillId="0" fontId="4" numFmtId="627" xfId="0">
      <alignment horizontal="center" vertical="center"/>
    </xf>
    <xf applyAlignment="true" applyBorder="false" applyFill="false" applyFont="true" applyNumberFormat="false" applyProtection="false" borderId="1072" fillId="0" fontId="4" numFmtId="0" xfId="0">
      <alignment horizontal="center" vertical="center"/>
    </xf>
    <xf applyAlignment="true" applyBorder="false" applyFill="false" applyFont="true" applyNumberFormat="true" applyProtection="false" borderId="1073" fillId="0" fontId="4" numFmtId="627" xfId="0">
      <alignment horizontal="center" vertical="center"/>
    </xf>
    <xf applyAlignment="true" applyBorder="false" applyFill="false" applyFont="true" applyNumberFormat="true" applyProtection="false" borderId="1067" fillId="0" fontId="4" numFmtId="627" xfId="0">
      <alignment horizontal="right" vertical="center"/>
    </xf>
    <xf applyAlignment="true" applyBorder="false" applyFill="false" applyFont="true" applyNumberFormat="false" applyProtection="false" borderId="1067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067" fillId="0" fontId="4" numFmtId="627" xfId="0">
      <alignment horizontal="left" vertical="center"/>
    </xf>
    <xf applyAlignment="true" applyBorder="false" applyFill="false" applyFont="true" applyNumberFormat="true" applyProtection="false" borderId="1067" fillId="0" fontId="4" numFmtId="62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622" xfId="0">
      <alignment horizontal="right" vertical="center"/>
    </xf>
    <xf applyAlignment="true" applyBorder="false" applyFill="true" applyFont="true" applyNumberFormat="false" applyProtection="false" borderId="1067" fillId="410" fontId="5" numFmtId="0" xfId="0">
      <alignment horizontal="center" vertical="center"/>
    </xf>
    <xf applyAlignment="true" applyBorder="false" applyFill="true" applyFont="true" applyNumberFormat="true" applyProtection="false" borderId="1067" fillId="410" fontId="5" numFmtId="625" xfId="0">
      <alignment horizontal="right" vertical="center"/>
    </xf>
    <xf applyAlignment="true" applyBorder="false" applyFill="true" applyFont="true" applyNumberFormat="true" applyProtection="false" borderId="0" fillId="406" fontId="4" numFmtId="628" xfId="0">
      <alignment vertical="center"/>
    </xf>
    <xf applyAlignment="true" applyBorder="false" applyFill="false" applyFont="true" applyNumberFormat="true" applyProtection="false" borderId="0" fillId="0" fontId="4" numFmtId="627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067" fillId="410" fontId="4" numFmtId="0" xfId="0">
      <alignment horizontal="center" vertical="center"/>
    </xf>
    <xf applyAlignment="true" applyBorder="false" applyFill="true" applyFont="true" applyNumberFormat="true" applyProtection="false" borderId="1067" fillId="410" fontId="4" numFmtId="629" xfId="0">
      <alignment horizontal="right" vertical="center"/>
    </xf>
    <xf applyAlignment="true" applyBorder="false" applyFill="true" applyFont="true" applyNumberFormat="true" applyProtection="false" borderId="1067" fillId="410" fontId="4" numFmtId="625" xfId="0">
      <alignment horizontal="right" vertical="center"/>
    </xf>
    <xf applyAlignment="true" applyBorder="false" applyFill="true" applyFont="true" applyNumberFormat="true" applyProtection="false" borderId="0" fillId="406" fontId="4" numFmtId="625" xfId="0">
      <alignment vertical="center"/>
    </xf>
    <xf applyAlignment="true" applyBorder="false" applyFill="true" applyFont="true" applyNumberFormat="true" applyProtection="false" borderId="1067" fillId="410" fontId="4" numFmtId="628" xfId="0">
      <alignment horizontal="right" vertical="center"/>
    </xf>
    <xf applyAlignment="true" applyBorder="false" applyFill="false" applyFont="true" applyNumberFormat="true" applyProtection="false" borderId="0" fillId="0" fontId="4" numFmtId="625" xfId="0">
      <alignment horizontal="right" vertical="center"/>
    </xf>
    <xf applyAlignment="true" applyBorder="false" applyFill="true" applyFont="true" applyNumberFormat="true" applyProtection="false" borderId="1067" fillId="405" fontId="6" numFmtId="621" xfId="0">
      <alignment horizontal="center" vertical="center"/>
    </xf>
    <xf applyAlignment="true" applyBorder="false" applyFill="true" applyFont="true" applyNumberFormat="true" applyProtection="false" borderId="1067" fillId="405" fontId="6" numFmtId="622" xfId="0">
      <alignment horizontal="center" vertical="center" wrapText="true"/>
    </xf>
    <xf applyAlignment="true" applyBorder="false" applyFill="true" applyFont="true" applyNumberFormat="false" applyProtection="false" borderId="0" fillId="405" fontId="6" numFmtId="0" xfId="0">
      <alignment horizontal="center" vertical="center"/>
    </xf>
    <xf applyAlignment="true" applyBorder="false" applyFill="true" applyFont="true" applyNumberFormat="true" applyProtection="false" borderId="1071" fillId="405" fontId="6" numFmtId="622" xfId="0">
      <alignment horizontal="center" vertical="center"/>
    </xf>
    <xf applyAlignment="true" applyBorder="false" applyFill="true" applyFont="true" applyNumberFormat="true" applyProtection="false" borderId="1067" fillId="405" fontId="6" numFmtId="625" xfId="0">
      <alignment horizontal="center" vertical="center" wrapText="true"/>
    </xf>
    <xf applyAlignment="true" applyBorder="false" applyFill="true" applyFont="true" applyNumberFormat="true" applyProtection="false" borderId="1072" fillId="405" fontId="6" numFmtId="621" xfId="0">
      <alignment horizontal="center" vertical="center"/>
    </xf>
    <xf applyAlignment="true" applyBorder="false" applyFill="false" applyFont="true" applyNumberFormat="false" applyProtection="false" borderId="1070" fillId="0" fontId="4" numFmtId="0" xfId="0">
      <alignment horizontal="center" vertical="center"/>
    </xf>
    <xf applyAlignment="true" applyBorder="false" applyFill="false" applyFont="true" applyNumberFormat="false" applyProtection="false" borderId="1070" fillId="0" fontId="4" numFmtId="0" xfId="0">
      <alignment horizontal="right" vertical="center"/>
    </xf>
    <xf applyAlignment="true" applyBorder="false" applyFill="false" applyFont="true" applyNumberFormat="false" applyProtection="false" borderId="1074" fillId="0" fontId="7" numFmtId="0" xfId="0">
      <alignment horizontal="center" vertical="center"/>
    </xf>
    <xf applyAlignment="true" applyBorder="false" applyFill="false" applyFont="true" applyNumberFormat="true" applyProtection="false" borderId="1071" fillId="0" fontId="4" numFmtId="622" xfId="0">
      <alignment vertical="center"/>
    </xf>
    <xf applyAlignment="true" applyBorder="false" applyFill="false" applyFont="true" applyNumberFormat="true" applyProtection="false" borderId="1067" fillId="0" fontId="4" numFmtId="625" xfId="0">
      <alignment vertical="center"/>
    </xf>
    <xf applyAlignment="true" applyBorder="false" applyFill="false" applyFont="true" applyNumberFormat="true" applyProtection="false" borderId="1075" fillId="0" fontId="4" numFmtId="624" xfId="0">
      <alignment vertical="center" wrapText="true"/>
    </xf>
    <xf applyAlignment="true" applyBorder="false" applyFill="false" applyFont="true" applyNumberFormat="true" applyProtection="false" borderId="1067" fillId="0" fontId="4" numFmtId="622" xfId="0">
      <alignment horizontal="right" vertical="center"/>
    </xf>
    <xf applyAlignment="true" applyBorder="false" applyFill="false" applyFont="true" applyNumberFormat="true" applyProtection="false" borderId="1067" fillId="0" fontId="4" numFmtId="626" xfId="0">
      <alignment vertical="center"/>
    </xf>
    <xf applyAlignment="true" applyBorder="false" applyFill="true" applyFont="true" applyNumberFormat="true" applyProtection="false" borderId="1075" fillId="411" fontId="4" numFmtId="624" xfId="0">
      <alignment vertical="center" wrapText="true"/>
    </xf>
    <xf applyAlignment="true" applyBorder="false" applyFill="false" applyFont="true" applyNumberFormat="false" applyProtection="false" borderId="1072" fillId="0" fontId="4" numFmtId="0" xfId="0">
      <alignment horizontal="center" vertical="center"/>
    </xf>
    <xf applyAlignment="true" applyBorder="false" applyFill="false" applyFont="true" applyNumberFormat="false" applyProtection="false" borderId="1076" fillId="0" fontId="4" numFmtId="0" xfId="0">
      <alignment horizontal="center" vertical="center"/>
    </xf>
    <xf applyAlignment="true" applyBorder="false" applyFill="true" applyFont="true" applyNumberFormat="true" applyProtection="false" borderId="1071" fillId="409" fontId="4" numFmtId="622" xfId="0">
      <alignment vertical="center"/>
    </xf>
    <xf applyAlignment="true" applyBorder="false" applyFill="false" applyFont="true" applyNumberFormat="true" applyProtection="false" borderId="1075" fillId="0" fontId="4" numFmtId="624" xfId="0">
      <alignment vertical="center" wrapText="true"/>
    </xf>
    <xf applyAlignment="true" applyBorder="false" applyFill="false" applyFont="true" applyNumberFormat="true" applyProtection="false" borderId="1067" fillId="0" fontId="4" numFmtId="622" xfId="0">
      <alignment vertical="center"/>
    </xf>
    <xf applyAlignment="true" applyBorder="false" applyFill="false" applyFont="true" applyNumberFormat="false" applyProtection="false" borderId="1072" fillId="0" fontId="4" numFmtId="0" xfId="0">
      <alignment vertical="center"/>
    </xf>
    <xf applyAlignment="true" applyBorder="false" applyFill="false" applyFont="true" applyNumberFormat="false" applyProtection="false" borderId="1077" fillId="0" fontId="4" numFmtId="0" xfId="0">
      <alignment horizontal="right" vertical="center"/>
    </xf>
    <xf applyAlignment="true" applyBorder="false" applyFill="false" applyFont="true" applyNumberFormat="true" applyProtection="false" borderId="1073" fillId="0" fontId="4" numFmtId="622" xfId="0">
      <alignment vertical="center"/>
    </xf>
    <xf applyAlignment="true" applyBorder="false" applyFill="false" applyFont="true" applyNumberFormat="false" applyProtection="false" borderId="1076" fillId="0" fontId="4" numFmtId="0" xfId="0">
      <alignment vertical="center"/>
    </xf>
    <xf applyAlignment="true" applyBorder="false" applyFill="false" applyFont="true" applyNumberFormat="false" applyProtection="false" borderId="1070" fillId="0" fontId="4" numFmtId="0" xfId="0">
      <alignment vertical="center"/>
    </xf>
    <xf applyAlignment="true" applyBorder="false" applyFill="false" applyFont="true" applyNumberFormat="true" applyProtection="false" borderId="1076" fillId="0" fontId="4" numFmtId="622" xfId="0">
      <alignment horizontal="right" vertical="center"/>
    </xf>
    <xf applyAlignment="true" applyBorder="false" applyFill="true" applyFont="true" applyNumberFormat="true" applyProtection="false" borderId="1073" fillId="408" fontId="4" numFmtId="622" xfId="0">
      <alignment vertical="center"/>
    </xf>
    <xf applyAlignment="true" applyBorder="false" applyFill="true" applyFont="true" applyNumberFormat="true" applyProtection="false" borderId="1071" fillId="406" fontId="4" numFmtId="625" xfId="0">
      <alignment vertical="center"/>
    </xf>
    <xf applyAlignment="true" applyBorder="false" applyFill="false" applyFont="true" applyNumberFormat="true" applyProtection="false" borderId="1070" fillId="0" fontId="4" numFmtId="627" xfId="0">
      <alignment vertical="center"/>
    </xf>
    <xf applyAlignment="true" applyBorder="false" applyFill="true" applyFont="true" applyNumberFormat="true" applyProtection="false" borderId="1073" fillId="406" fontId="4" numFmtId="625" xfId="0">
      <alignment vertical="center"/>
    </xf>
    <xf applyAlignment="true" applyBorder="false" applyFill="true" applyFont="true" applyNumberFormat="true" applyProtection="false" borderId="1073" fillId="409" fontId="4" numFmtId="622" xfId="0">
      <alignment vertical="center"/>
    </xf>
    <xf applyAlignment="true" applyBorder="false" applyFill="false" applyFont="true" applyNumberFormat="false" applyProtection="false" borderId="1078" fillId="0" fontId="4" numFmtId="0" xfId="0">
      <alignment vertical="center"/>
    </xf>
    <xf applyAlignment="true" applyBorder="false" applyFill="false" applyFont="true" applyNumberFormat="false" applyProtection="false" borderId="1072" fillId="0" fontId="4" numFmtId="0" xfId="0">
      <alignment horizontal="right" vertical="center"/>
    </xf>
    <xf applyAlignment="true" applyBorder="false" applyFill="false" applyFont="true" applyNumberFormat="true" applyProtection="false" borderId="1072" fillId="0" fontId="4" numFmtId="622" xfId="0">
      <alignment horizontal="right" vertical="center"/>
    </xf>
    <xf applyAlignment="true" applyBorder="false" applyFill="false" applyFont="true" applyNumberFormat="true" applyProtection="false" borderId="1078" fillId="0" fontId="4" numFmtId="627" xfId="0">
      <alignment vertical="center"/>
    </xf>
    <xf applyAlignment="true" applyBorder="false" applyFill="true" applyFont="true" applyNumberFormat="true" applyProtection="false" borderId="1079" fillId="406" fontId="4" numFmtId="625" xfId="0">
      <alignment vertical="center"/>
    </xf>
    <xf applyAlignment="true" applyBorder="false" applyFill="false" applyFont="true" applyNumberFormat="true" applyProtection="false" borderId="1073" fillId="0" fontId="4" numFmtId="622" xfId="0">
      <alignment vertical="center"/>
    </xf>
    <xf applyAlignment="true" applyBorder="false" applyFill="false" applyFont="true" applyNumberFormat="true" applyProtection="false" borderId="1071" fillId="0" fontId="4" numFmtId="624" xfId="0">
      <alignment vertical="center"/>
    </xf>
    <xf applyAlignment="true" applyBorder="false" applyFill="false" applyFont="true" applyNumberFormat="true" applyProtection="false" borderId="0" fillId="0" fontId="4" numFmtId="624" xfId="0">
      <alignment horizontal="center" vertical="bottom"/>
    </xf>
    <xf applyAlignment="true" applyBorder="false" applyFill="false" applyFont="true" applyNumberFormat="true" applyProtection="false" borderId="0" fillId="0" fontId="4" numFmtId="622" xfId="0">
      <alignment vertical="center"/>
    </xf>
    <xf applyAlignment="true" applyBorder="false" applyFill="false" applyFont="true" applyNumberFormat="true" applyProtection="false" borderId="0" fillId="0" fontId="4" numFmtId="622" xfId="0">
      <alignment vertical="center"/>
    </xf>
    <xf applyAlignment="true" applyBorder="false" applyFill="false" applyFont="true" applyNumberFormat="true" applyProtection="false" borderId="1080" fillId="0" fontId="4" numFmtId="624" xfId="0">
      <alignment vertical="center"/>
    </xf>
    <xf applyAlignment="true" applyBorder="false" applyFill="true" applyFont="true" applyNumberFormat="false" applyProtection="false" borderId="1081" fillId="410" fontId="5" numFmtId="0" xfId="0">
      <alignment horizontal="center" vertical="center"/>
    </xf>
    <xf applyAlignment="true" applyBorder="false" applyFill="true" applyFont="true" applyNumberFormat="false" applyProtection="false" borderId="1076" fillId="410" fontId="4" numFmtId="0" xfId="0">
      <alignment vertical="center"/>
    </xf>
    <xf applyAlignment="true" applyBorder="false" applyFill="true" applyFont="true" applyNumberFormat="false" applyProtection="false" borderId="1076" fillId="410" fontId="5" numFmtId="0" xfId="0">
      <alignment vertical="center"/>
    </xf>
    <xf applyAlignment="true" applyBorder="false" applyFill="false" applyFont="true" applyNumberFormat="true" applyProtection="false" borderId="0" fillId="0" fontId="4" numFmtId="627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071" fillId="410" fontId="4" numFmtId="0" xfId="0">
      <alignment horizontal="center" vertical="center"/>
    </xf>
    <xf applyAlignment="true" applyBorder="false" applyFill="true" applyFont="true" applyNumberFormat="true" applyProtection="false" borderId="1067" fillId="410" fontId="4" numFmtId="629" xfId="0">
      <alignment vertical="center"/>
    </xf>
    <xf applyAlignment="true" applyBorder="false" applyFill="true" applyFont="true" applyNumberFormat="true" applyProtection="false" borderId="1067" fillId="410" fontId="4" numFmtId="625" xfId="0">
      <alignment vertical="center"/>
    </xf>
    <xf applyAlignment="true" applyBorder="false" applyFill="true" applyFont="true" applyNumberFormat="false" applyProtection="false" borderId="1073" fillId="410" fontId="4" numFmtId="0" xfId="0">
      <alignment horizontal="center" vertical="center"/>
    </xf>
    <xf applyAlignment="true" applyBorder="false" applyFill="true" applyFont="true" applyNumberFormat="true" applyProtection="false" borderId="1072" fillId="410" fontId="4" numFmtId="629" xfId="0">
      <alignment vertical="center"/>
    </xf>
    <xf applyAlignment="true" applyBorder="false" applyFill="false" applyFont="true" applyNumberFormat="true" applyProtection="false" borderId="0" fillId="0" fontId="4" numFmtId="624" xfId="0">
      <alignment vertical="center"/>
    </xf>
    <xf applyAlignment="true" applyBorder="false" applyFill="false" applyFont="true" applyNumberFormat="false" applyProtection="false" borderId="1067" fillId="0" fontId="4" numFmtId="0" xfId="0">
      <alignment horizontal="center" vertical="center"/>
    </xf>
    <xf applyAlignment="true" applyBorder="false" applyFill="false" applyFont="true" applyNumberFormat="false" applyProtection="false" borderId="1067" fillId="0" fontId="4" numFmtId="0" xfId="0">
      <alignment horizontal="center" vertical="center"/>
    </xf>
    <xf applyAlignment="true" applyBorder="false" applyFill="true" applyFont="true" applyNumberFormat="false" applyProtection="false" borderId="1082" fillId="412" fontId="2" numFmtId="0" xfId="0">
      <alignment horizontal="center" vertical="center"/>
    </xf>
    <xf applyAlignment="true" applyBorder="false" applyFill="true" applyFont="true" applyNumberFormat="false" applyProtection="false" borderId="1082" fillId="412" fontId="2" numFmtId="0" xfId="0">
      <alignment horizontal="center" vertical="center" wrapText="true"/>
    </xf>
    <xf applyAlignment="true" applyBorder="false" applyFill="true" applyFont="true" applyNumberFormat="true" applyProtection="false" borderId="1082" fillId="412" fontId="2" numFmtId="630" xfId="0">
      <alignment horizontal="center" vertical="center"/>
    </xf>
    <xf applyAlignment="true" applyBorder="false" applyFill="true" applyFont="true" applyNumberFormat="true" applyProtection="false" borderId="1082" fillId="412" fontId="2" numFmtId="631" xfId="0">
      <alignment horizontal="center" vertical="center" wrapText="true"/>
    </xf>
    <xf applyAlignment="true" applyBorder="false" applyFill="true" applyFont="true" applyNumberFormat="false" applyProtection="false" borderId="1082" fillId="412" fontId="6" numFmtId="0" xfId="0">
      <alignment horizontal="center" vertical="center"/>
    </xf>
    <xf applyAlignment="true" applyBorder="false" applyFill="true" applyFont="true" applyNumberFormat="false" applyProtection="false" borderId="1083" fillId="412" fontId="13" numFmtId="0" xfId="0">
      <alignment horizontal="center" vertical="center"/>
    </xf>
    <xf applyAlignment="true" applyBorder="false" applyFill="true" applyFont="true" applyNumberFormat="false" applyProtection="false" borderId="1084" fillId="412" fontId="6" numFmtId="0" xfId="0">
      <alignment horizontal="center" vertical="center"/>
    </xf>
    <xf applyAlignment="true" applyBorder="false" applyFill="true" applyFont="true" applyNumberFormat="true" applyProtection="false" borderId="1082" fillId="412" fontId="2" numFmtId="631" xfId="0">
      <alignment horizontal="center" vertical="center"/>
    </xf>
    <xf applyAlignment="true" applyBorder="false" applyFill="true" applyFont="true" applyNumberFormat="false" applyProtection="false" borderId="1082" fillId="412" fontId="6" numFmtId="0" xfId="0">
      <alignment horizontal="center" vertical="center" wrapText="true"/>
    </xf>
    <xf applyAlignment="true" applyBorder="false" applyFill="false" applyFont="true" applyNumberFormat="false" applyProtection="false" borderId="1082" fillId="0" fontId="4" numFmtId="0" xfId="0">
      <alignment horizontal="center" vertical="center"/>
    </xf>
    <xf applyAlignment="true" applyBorder="false" applyFill="false" applyFont="true" applyNumberFormat="false" applyProtection="false" borderId="1082" fillId="0" fontId="4" numFmtId="0" xfId="0">
      <alignment vertical="center"/>
    </xf>
    <xf applyAlignment="true" applyBorder="false" applyFill="false" applyFont="true" applyNumberFormat="true" applyProtection="false" borderId="1082" fillId="0" fontId="4" numFmtId="632" xfId="0">
      <alignment vertical="center"/>
    </xf>
    <xf applyAlignment="true" applyBorder="false" applyFill="false" applyFont="true" applyNumberFormat="true" applyProtection="false" borderId="1085" fillId="0" fontId="4" numFmtId="631" xfId="0">
      <alignment vertical="center"/>
    </xf>
    <xf applyAlignment="true" applyBorder="false" applyFill="false" applyFont="true" applyNumberFormat="true" applyProtection="false" borderId="1082" fillId="0" fontId="4" numFmtId="633" xfId="0">
      <alignment vertical="center"/>
    </xf>
    <xf applyAlignment="true" applyBorder="false" applyFill="false" applyFont="true" applyNumberFormat="true" applyProtection="false" borderId="1086" fillId="0" fontId="4" numFmtId="631" xfId="0">
      <alignment vertical="center"/>
    </xf>
    <xf applyAlignment="true" applyBorder="false" applyFill="true" applyFont="true" applyNumberFormat="true" applyProtection="false" borderId="1082" fillId="413" fontId="4" numFmtId="631" xfId="0">
      <alignment horizontal="right" vertical="center"/>
    </xf>
    <xf applyAlignment="true" applyBorder="false" applyFill="true" applyFont="true" applyNumberFormat="true" applyProtection="false" borderId="1082" fillId="414" fontId="4" numFmtId="631" xfId="0">
      <alignment vertical="center"/>
    </xf>
    <xf applyAlignment="true" applyBorder="false" applyFill="false" applyFont="true" applyNumberFormat="true" applyProtection="false" borderId="1082" fillId="0" fontId="4" numFmtId="633" xfId="0">
      <alignment vertical="center"/>
    </xf>
    <xf applyAlignment="true" applyBorder="false" applyFill="true" applyFont="true" applyNumberFormat="false" applyProtection="false" borderId="1082" fillId="414" fontId="4" numFmtId="0" xfId="0">
      <alignment horizontal="center" vertical="center"/>
    </xf>
    <xf applyAlignment="true" applyBorder="false" applyFill="true" applyFont="true" applyNumberFormat="true" applyProtection="false" borderId="1082" fillId="413" fontId="4" numFmtId="634" xfId="0">
      <alignment vertical="center"/>
    </xf>
    <xf applyAlignment="true" applyBorder="false" applyFill="true" applyFont="true" applyNumberFormat="true" applyProtection="false" borderId="1085" fillId="413" fontId="4" numFmtId="634" xfId="0">
      <alignment vertical="center"/>
    </xf>
    <xf applyAlignment="true" applyBorder="false" applyFill="true" applyFont="true" applyNumberFormat="true" applyProtection="false" borderId="1085" fillId="413" fontId="4" numFmtId="635" xfId="0">
      <alignment vertical="center"/>
    </xf>
    <xf applyAlignment="true" applyBorder="false" applyFill="false" applyFont="true" applyNumberFormat="true" applyProtection="false" borderId="1082" fillId="0" fontId="4" numFmtId="636" xfId="0">
      <alignment vertical="center"/>
    </xf>
    <xf applyAlignment="true" applyBorder="false" applyFill="false" applyFont="true" applyNumberFormat="false" applyProtection="false" borderId="1082" fillId="0" fontId="4" numFmtId="0" xfId="0">
      <alignment vertical="center"/>
    </xf>
    <xf applyAlignment="true" applyBorder="false" applyFill="false" applyFont="true" applyNumberFormat="false" applyProtection="false" borderId="1082" fillId="0" fontId="4" numFmtId="0" xfId="0">
      <alignment horizontal="right" vertical="center"/>
    </xf>
    <xf applyAlignment="true" applyBorder="false" applyFill="true" applyFont="true" applyNumberFormat="true" applyProtection="false" borderId="1082" fillId="415" fontId="4" numFmtId="631" xfId="0">
      <alignment vertical="center"/>
    </xf>
    <xf applyAlignment="true" applyBorder="false" applyFill="true" applyFont="true" applyNumberFormat="false" applyProtection="false" borderId="1082" fillId="415" fontId="4" numFmtId="0" xfId="0">
      <alignment horizontal="center" vertical="center"/>
    </xf>
    <xf applyAlignment="true" applyBorder="false" applyFill="true" applyFont="true" applyNumberFormat="true" applyProtection="false" borderId="1082" fillId="416" fontId="4" numFmtId="632" xfId="0">
      <alignment vertical="center"/>
    </xf>
    <xf applyAlignment="true" applyBorder="false" applyFill="true" applyFont="true" applyNumberFormat="true" applyProtection="false" borderId="1085" fillId="416" fontId="4" numFmtId="631" xfId="0">
      <alignment vertical="center"/>
    </xf>
    <xf applyAlignment="true" applyBorder="false" applyFill="true" applyFont="true" applyNumberFormat="true" applyProtection="false" borderId="1082" fillId="416" fontId="4" numFmtId="631" xfId="0">
      <alignment vertical="center"/>
    </xf>
    <xf applyAlignment="true" applyBorder="false" applyFill="true" applyFont="true" applyNumberFormat="false" applyProtection="false" borderId="1082" fillId="416" fontId="4" numFmtId="0" xfId="0">
      <alignment horizontal="center" vertical="center"/>
    </xf>
    <xf applyAlignment="true" applyBorder="false" applyFill="false" applyFont="true" applyNumberFormat="true" applyProtection="false" borderId="1087" fillId="0" fontId="4" numFmtId="636" xfId="0">
      <alignment vertical="center"/>
    </xf>
    <xf applyAlignment="true" applyBorder="false" applyFill="false" applyFont="true" applyNumberFormat="false" applyProtection="false" borderId="1086" fillId="0" fontId="4" numFmtId="0" xfId="0">
      <alignment vertical="center"/>
    </xf>
    <xf applyAlignment="true" applyBorder="false" applyFill="false" applyFont="true" applyNumberFormat="false" applyProtection="false" borderId="1082" fillId="0" fontId="4" numFmtId="0" xfId="0">
      <alignment horizontal="center" vertical="center"/>
    </xf>
    <xf applyAlignment="true" applyBorder="false" applyFill="false" applyFont="true" applyNumberFormat="true" applyProtection="false" borderId="1082" fillId="0" fontId="4" numFmtId="631" xfId="0">
      <alignment vertical="center"/>
    </xf>
    <xf applyAlignment="true" applyBorder="false" applyFill="false" applyFont="true" applyNumberFormat="false" applyProtection="false" borderId="1082" fillId="0" fontId="4" numFmtId="0" xfId="0">
      <alignment horizontal="center" vertical="center"/>
    </xf>
    <xf applyAlignment="true" applyBorder="false" applyFill="false" applyFont="true" applyNumberFormat="true" applyProtection="false" borderId="1086" fillId="0" fontId="4" numFmtId="636" xfId="0">
      <alignment vertical="center"/>
    </xf>
    <xf applyAlignment="true" applyBorder="false" applyFill="false" applyFont="true" applyNumberFormat="true" applyProtection="false" borderId="1087" fillId="0" fontId="4" numFmtId="636" xfId="0">
      <alignment vertical="center"/>
    </xf>
    <xf applyAlignment="true" applyBorder="false" applyFill="false" applyFont="true" applyNumberFormat="false" applyProtection="false" borderId="1087" fillId="0" fontId="4" numFmtId="0" xfId="0">
      <alignment vertical="center"/>
    </xf>
    <xf applyAlignment="true" applyBorder="false" applyFill="false" applyFont="true" applyNumberFormat="true" applyProtection="false" borderId="1088" fillId="0" fontId="4" numFmtId="636" xfId="0">
      <alignment vertical="center"/>
    </xf>
    <xf applyAlignment="true" applyBorder="false" applyFill="false" applyFont="true" applyNumberFormat="true" applyProtection="false" borderId="1082" fillId="0" fontId="4" numFmtId="636" xfId="0">
      <alignment vertical="center"/>
    </xf>
    <xf applyAlignment="true" applyBorder="false" applyFill="false" applyFont="true" applyNumberFormat="true" applyProtection="false" borderId="1085" fillId="0" fontId="4" numFmtId="631" xfId="0">
      <alignment horizontal="right" vertical="center"/>
    </xf>
    <xf applyAlignment="true" applyBorder="false" applyFill="false" applyFont="true" applyNumberFormat="true" applyProtection="false" borderId="1087" fillId="0" fontId="4" numFmtId="636" xfId="0">
      <alignment horizontal="center" vertical="center"/>
    </xf>
    <xf applyAlignment="true" applyBorder="false" applyFill="false" applyFont="true" applyNumberFormat="false" applyProtection="false" borderId="1087" fillId="0" fontId="4" numFmtId="0" xfId="0">
      <alignment horizontal="center" vertical="center"/>
    </xf>
    <xf applyAlignment="true" applyBorder="false" applyFill="false" applyFont="true" applyNumberFormat="true" applyProtection="false" borderId="1088" fillId="0" fontId="4" numFmtId="636" xfId="0">
      <alignment horizontal="center" vertical="center"/>
    </xf>
    <xf applyAlignment="true" applyBorder="false" applyFill="false" applyFont="true" applyNumberFormat="true" applyProtection="false" borderId="1082" fillId="0" fontId="4" numFmtId="636" xfId="0">
      <alignment horizontal="right" vertical="center"/>
    </xf>
    <xf applyAlignment="true" applyBorder="false" applyFill="false" applyFont="true" applyNumberFormat="false" applyProtection="false" borderId="108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082" fillId="0" fontId="4" numFmtId="636" xfId="0">
      <alignment horizontal="left" vertical="center"/>
    </xf>
    <xf applyAlignment="true" applyBorder="false" applyFill="false" applyFont="true" applyNumberFormat="false" applyProtection="false" borderId="1082" fillId="0" fontId="4" numFmtId="0" xfId="0">
      <alignment vertical="center"/>
    </xf>
    <xf applyAlignment="true" applyBorder="false" applyFill="false" applyFont="true" applyNumberFormat="true" applyProtection="false" borderId="1082" fillId="0" fontId="4" numFmtId="63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631" xfId="0">
      <alignment horizontal="right" vertical="center"/>
    </xf>
    <xf applyAlignment="true" applyBorder="false" applyFill="true" applyFont="true" applyNumberFormat="false" applyProtection="false" borderId="1082" fillId="417" fontId="5" numFmtId="0" xfId="0">
      <alignment horizontal="center" vertical="center"/>
    </xf>
    <xf applyAlignment="true" applyBorder="false" applyFill="true" applyFont="true" applyNumberFormat="true" applyProtection="false" borderId="1082" fillId="417" fontId="5" numFmtId="634" xfId="0">
      <alignment horizontal="right" vertical="center"/>
    </xf>
    <xf applyAlignment="true" applyBorder="false" applyFill="true" applyFont="true" applyNumberFormat="true" applyProtection="false" borderId="0" fillId="413" fontId="4" numFmtId="637" xfId="0">
      <alignment vertical="center"/>
    </xf>
    <xf applyAlignment="true" applyBorder="false" applyFill="false" applyFont="true" applyNumberFormat="true" applyProtection="false" borderId="0" fillId="0" fontId="4" numFmtId="63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082" fillId="417" fontId="4" numFmtId="0" xfId="0">
      <alignment horizontal="center" vertical="center"/>
    </xf>
    <xf applyAlignment="true" applyBorder="false" applyFill="true" applyFont="true" applyNumberFormat="true" applyProtection="false" borderId="1082" fillId="417" fontId="4" numFmtId="638" xfId="0">
      <alignment horizontal="right" vertical="center"/>
    </xf>
    <xf applyAlignment="true" applyBorder="false" applyFill="true" applyFont="true" applyNumberFormat="true" applyProtection="false" borderId="1082" fillId="417" fontId="4" numFmtId="634" xfId="0">
      <alignment horizontal="right" vertical="center"/>
    </xf>
    <xf applyAlignment="true" applyBorder="false" applyFill="true" applyFont="true" applyNumberFormat="true" applyProtection="false" borderId="0" fillId="413" fontId="4" numFmtId="634" xfId="0">
      <alignment vertical="center"/>
    </xf>
    <xf applyAlignment="true" applyBorder="false" applyFill="true" applyFont="true" applyNumberFormat="true" applyProtection="false" borderId="1082" fillId="417" fontId="4" numFmtId="637" xfId="0">
      <alignment horizontal="right" vertical="center"/>
    </xf>
    <xf applyAlignment="true" applyBorder="false" applyFill="false" applyFont="true" applyNumberFormat="true" applyProtection="false" borderId="0" fillId="0" fontId="4" numFmtId="634" xfId="0">
      <alignment horizontal="right" vertical="center"/>
    </xf>
    <xf applyAlignment="true" applyBorder="false" applyFill="true" applyFont="true" applyNumberFormat="true" applyProtection="false" borderId="1082" fillId="412" fontId="6" numFmtId="630" xfId="0">
      <alignment horizontal="center" vertical="center"/>
    </xf>
    <xf applyAlignment="true" applyBorder="false" applyFill="true" applyFont="true" applyNumberFormat="true" applyProtection="false" borderId="1082" fillId="412" fontId="6" numFmtId="631" xfId="0">
      <alignment horizontal="center" vertical="center" wrapText="true"/>
    </xf>
    <xf applyAlignment="true" applyBorder="false" applyFill="true" applyFont="true" applyNumberFormat="false" applyProtection="false" borderId="0" fillId="412" fontId="6" numFmtId="0" xfId="0">
      <alignment horizontal="center" vertical="center"/>
    </xf>
    <xf applyAlignment="true" applyBorder="false" applyFill="true" applyFont="true" applyNumberFormat="true" applyProtection="false" borderId="1086" fillId="412" fontId="6" numFmtId="631" xfId="0">
      <alignment horizontal="center" vertical="center"/>
    </xf>
    <xf applyAlignment="true" applyBorder="false" applyFill="true" applyFont="true" applyNumberFormat="true" applyProtection="false" borderId="1082" fillId="412" fontId="6" numFmtId="634" xfId="0">
      <alignment horizontal="center" vertical="center" wrapText="true"/>
    </xf>
    <xf applyAlignment="true" applyBorder="false" applyFill="true" applyFont="true" applyNumberFormat="true" applyProtection="false" borderId="1087" fillId="412" fontId="6" numFmtId="630" xfId="0">
      <alignment horizontal="center" vertical="center"/>
    </xf>
    <xf applyAlignment="true" applyBorder="false" applyFill="false" applyFont="true" applyNumberFormat="false" applyProtection="false" borderId="1085" fillId="0" fontId="4" numFmtId="0" xfId="0">
      <alignment horizontal="center" vertical="center"/>
    </xf>
    <xf applyAlignment="true" applyBorder="false" applyFill="false" applyFont="true" applyNumberFormat="false" applyProtection="false" borderId="1085" fillId="0" fontId="4" numFmtId="0" xfId="0">
      <alignment horizontal="right" vertical="center"/>
    </xf>
    <xf applyAlignment="true" applyBorder="false" applyFill="false" applyFont="true" applyNumberFormat="false" applyProtection="false" borderId="1089" fillId="0" fontId="7" numFmtId="0" xfId="0">
      <alignment horizontal="center" vertical="center"/>
    </xf>
    <xf applyAlignment="true" applyBorder="false" applyFill="false" applyFont="true" applyNumberFormat="true" applyProtection="false" borderId="1086" fillId="0" fontId="4" numFmtId="631" xfId="0">
      <alignment vertical="center"/>
    </xf>
    <xf applyAlignment="true" applyBorder="false" applyFill="false" applyFont="true" applyNumberFormat="true" applyProtection="false" borderId="1082" fillId="0" fontId="4" numFmtId="634" xfId="0">
      <alignment vertical="center"/>
    </xf>
    <xf applyAlignment="true" applyBorder="false" applyFill="false" applyFont="true" applyNumberFormat="true" applyProtection="false" borderId="1090" fillId="0" fontId="4" numFmtId="633" xfId="0">
      <alignment vertical="center" wrapText="true"/>
    </xf>
    <xf applyAlignment="true" applyBorder="false" applyFill="false" applyFont="true" applyNumberFormat="true" applyProtection="false" borderId="1082" fillId="0" fontId="4" numFmtId="631" xfId="0">
      <alignment horizontal="right" vertical="center"/>
    </xf>
    <xf applyAlignment="true" applyBorder="false" applyFill="false" applyFont="true" applyNumberFormat="true" applyProtection="false" borderId="1082" fillId="0" fontId="4" numFmtId="635" xfId="0">
      <alignment vertical="center"/>
    </xf>
    <xf applyAlignment="true" applyBorder="false" applyFill="true" applyFont="true" applyNumberFormat="true" applyProtection="false" borderId="1090" fillId="418" fontId="4" numFmtId="633" xfId="0">
      <alignment vertical="center" wrapText="true"/>
    </xf>
    <xf applyAlignment="true" applyBorder="false" applyFill="false" applyFont="true" applyNumberFormat="false" applyProtection="false" borderId="1087" fillId="0" fontId="4" numFmtId="0" xfId="0">
      <alignment horizontal="center" vertical="center"/>
    </xf>
    <xf applyAlignment="true" applyBorder="false" applyFill="false" applyFont="true" applyNumberFormat="false" applyProtection="false" borderId="1091" fillId="0" fontId="4" numFmtId="0" xfId="0">
      <alignment horizontal="center" vertical="center"/>
    </xf>
    <xf applyAlignment="true" applyBorder="false" applyFill="true" applyFont="true" applyNumberFormat="true" applyProtection="false" borderId="1086" fillId="416" fontId="4" numFmtId="631" xfId="0">
      <alignment vertical="center"/>
    </xf>
    <xf applyAlignment="true" applyBorder="false" applyFill="false" applyFont="true" applyNumberFormat="true" applyProtection="false" borderId="1090" fillId="0" fontId="4" numFmtId="633" xfId="0">
      <alignment vertical="center" wrapText="true"/>
    </xf>
    <xf applyAlignment="true" applyBorder="false" applyFill="false" applyFont="true" applyNumberFormat="true" applyProtection="false" borderId="1082" fillId="0" fontId="4" numFmtId="631" xfId="0">
      <alignment vertical="center"/>
    </xf>
    <xf applyAlignment="true" applyBorder="false" applyFill="false" applyFont="true" applyNumberFormat="false" applyProtection="false" borderId="1087" fillId="0" fontId="4" numFmtId="0" xfId="0">
      <alignment vertical="center"/>
    </xf>
    <xf applyAlignment="true" applyBorder="false" applyFill="false" applyFont="true" applyNumberFormat="false" applyProtection="false" borderId="1092" fillId="0" fontId="4" numFmtId="0" xfId="0">
      <alignment horizontal="right" vertical="center"/>
    </xf>
    <xf applyAlignment="true" applyBorder="false" applyFill="false" applyFont="true" applyNumberFormat="true" applyProtection="false" borderId="1088" fillId="0" fontId="4" numFmtId="631" xfId="0">
      <alignment vertical="center"/>
    </xf>
    <xf applyAlignment="true" applyBorder="false" applyFill="false" applyFont="true" applyNumberFormat="false" applyProtection="false" borderId="1091" fillId="0" fontId="4" numFmtId="0" xfId="0">
      <alignment vertical="center"/>
    </xf>
    <xf applyAlignment="true" applyBorder="false" applyFill="false" applyFont="true" applyNumberFormat="false" applyProtection="false" borderId="1085" fillId="0" fontId="4" numFmtId="0" xfId="0">
      <alignment vertical="center"/>
    </xf>
    <xf applyAlignment="true" applyBorder="false" applyFill="false" applyFont="true" applyNumberFormat="true" applyProtection="false" borderId="1091" fillId="0" fontId="4" numFmtId="631" xfId="0">
      <alignment horizontal="right" vertical="center"/>
    </xf>
    <xf applyAlignment="true" applyBorder="false" applyFill="true" applyFont="true" applyNumberFormat="true" applyProtection="false" borderId="1088" fillId="415" fontId="4" numFmtId="631" xfId="0">
      <alignment vertical="center"/>
    </xf>
    <xf applyAlignment="true" applyBorder="false" applyFill="true" applyFont="true" applyNumberFormat="true" applyProtection="false" borderId="1086" fillId="413" fontId="4" numFmtId="634" xfId="0">
      <alignment vertical="center"/>
    </xf>
    <xf applyAlignment="true" applyBorder="false" applyFill="false" applyFont="true" applyNumberFormat="true" applyProtection="false" borderId="1085" fillId="0" fontId="4" numFmtId="636" xfId="0">
      <alignment vertical="center"/>
    </xf>
    <xf applyAlignment="true" applyBorder="false" applyFill="true" applyFont="true" applyNumberFormat="true" applyProtection="false" borderId="1088" fillId="413" fontId="4" numFmtId="634" xfId="0">
      <alignment vertical="center"/>
    </xf>
    <xf applyAlignment="true" applyBorder="false" applyFill="true" applyFont="true" applyNumberFormat="true" applyProtection="false" borderId="1088" fillId="416" fontId="4" numFmtId="631" xfId="0">
      <alignment vertical="center"/>
    </xf>
    <xf applyAlignment="true" applyBorder="false" applyFill="false" applyFont="true" applyNumberFormat="false" applyProtection="false" borderId="1093" fillId="0" fontId="4" numFmtId="0" xfId="0">
      <alignment vertical="center"/>
    </xf>
    <xf applyAlignment="true" applyBorder="false" applyFill="false" applyFont="true" applyNumberFormat="false" applyProtection="false" borderId="1087" fillId="0" fontId="4" numFmtId="0" xfId="0">
      <alignment horizontal="right" vertical="center"/>
    </xf>
    <xf applyAlignment="true" applyBorder="false" applyFill="false" applyFont="true" applyNumberFormat="true" applyProtection="false" borderId="1087" fillId="0" fontId="4" numFmtId="631" xfId="0">
      <alignment horizontal="right" vertical="center"/>
    </xf>
    <xf applyAlignment="true" applyBorder="false" applyFill="false" applyFont="true" applyNumberFormat="true" applyProtection="false" borderId="1093" fillId="0" fontId="4" numFmtId="636" xfId="0">
      <alignment vertical="center"/>
    </xf>
    <xf applyAlignment="true" applyBorder="false" applyFill="true" applyFont="true" applyNumberFormat="true" applyProtection="false" borderId="1094" fillId="413" fontId="4" numFmtId="634" xfId="0">
      <alignment vertical="center"/>
    </xf>
    <xf applyAlignment="true" applyBorder="false" applyFill="false" applyFont="true" applyNumberFormat="true" applyProtection="false" borderId="1088" fillId="0" fontId="4" numFmtId="631" xfId="0">
      <alignment vertical="center"/>
    </xf>
    <xf applyAlignment="true" applyBorder="false" applyFill="false" applyFont="true" applyNumberFormat="true" applyProtection="false" borderId="1086" fillId="0" fontId="4" numFmtId="633" xfId="0">
      <alignment vertical="center"/>
    </xf>
    <xf applyAlignment="true" applyBorder="false" applyFill="false" applyFont="true" applyNumberFormat="true" applyProtection="false" borderId="0" fillId="0" fontId="4" numFmtId="633" xfId="0">
      <alignment horizontal="center" vertical="bottom"/>
    </xf>
    <xf applyAlignment="true" applyBorder="false" applyFill="false" applyFont="true" applyNumberFormat="true" applyProtection="false" borderId="0" fillId="0" fontId="4" numFmtId="631" xfId="0">
      <alignment vertical="center"/>
    </xf>
    <xf applyAlignment="true" applyBorder="false" applyFill="false" applyFont="true" applyNumberFormat="true" applyProtection="false" borderId="0" fillId="0" fontId="4" numFmtId="631" xfId="0">
      <alignment vertical="center"/>
    </xf>
    <xf applyAlignment="true" applyBorder="false" applyFill="false" applyFont="true" applyNumberFormat="true" applyProtection="false" borderId="1095" fillId="0" fontId="4" numFmtId="633" xfId="0">
      <alignment vertical="center"/>
    </xf>
    <xf applyAlignment="true" applyBorder="false" applyFill="true" applyFont="true" applyNumberFormat="false" applyProtection="false" borderId="1096" fillId="417" fontId="5" numFmtId="0" xfId="0">
      <alignment horizontal="center" vertical="center"/>
    </xf>
    <xf applyAlignment="true" applyBorder="false" applyFill="true" applyFont="true" applyNumberFormat="false" applyProtection="false" borderId="1091" fillId="417" fontId="4" numFmtId="0" xfId="0">
      <alignment vertical="center"/>
    </xf>
    <xf applyAlignment="true" applyBorder="false" applyFill="true" applyFont="true" applyNumberFormat="false" applyProtection="false" borderId="1091" fillId="417" fontId="5" numFmtId="0" xfId="0">
      <alignment vertical="center"/>
    </xf>
    <xf applyAlignment="true" applyBorder="false" applyFill="false" applyFont="true" applyNumberFormat="true" applyProtection="false" borderId="0" fillId="0" fontId="4" numFmtId="636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086" fillId="417" fontId="4" numFmtId="0" xfId="0">
      <alignment horizontal="center" vertical="center"/>
    </xf>
    <xf applyAlignment="true" applyBorder="false" applyFill="true" applyFont="true" applyNumberFormat="true" applyProtection="false" borderId="1082" fillId="417" fontId="4" numFmtId="638" xfId="0">
      <alignment vertical="center"/>
    </xf>
    <xf applyAlignment="true" applyBorder="false" applyFill="true" applyFont="true" applyNumberFormat="true" applyProtection="false" borderId="1082" fillId="417" fontId="4" numFmtId="634" xfId="0">
      <alignment vertical="center"/>
    </xf>
    <xf applyAlignment="true" applyBorder="false" applyFill="true" applyFont="true" applyNumberFormat="false" applyProtection="false" borderId="1088" fillId="417" fontId="4" numFmtId="0" xfId="0">
      <alignment horizontal="center" vertical="center"/>
    </xf>
    <xf applyAlignment="true" applyBorder="false" applyFill="true" applyFont="true" applyNumberFormat="true" applyProtection="false" borderId="1087" fillId="417" fontId="4" numFmtId="638" xfId="0">
      <alignment vertical="center"/>
    </xf>
    <xf applyAlignment="true" applyBorder="false" applyFill="false" applyFont="true" applyNumberFormat="true" applyProtection="false" borderId="0" fillId="0" fontId="4" numFmtId="633" xfId="0">
      <alignment vertical="center"/>
    </xf>
    <xf applyAlignment="true" applyBorder="false" applyFill="false" applyFont="true" applyNumberFormat="false" applyProtection="false" borderId="1082" fillId="0" fontId="4" numFmtId="0" xfId="0">
      <alignment horizontal="center" vertical="center"/>
    </xf>
    <xf applyAlignment="true" applyBorder="false" applyFill="true" applyFont="true" applyNumberFormat="false" applyProtection="false" borderId="1097" fillId="419" fontId="2" numFmtId="0" xfId="0">
      <alignment horizontal="center" vertical="center"/>
    </xf>
    <xf applyAlignment="true" applyBorder="false" applyFill="true" applyFont="true" applyNumberFormat="false" applyProtection="false" borderId="1097" fillId="419" fontId="2" numFmtId="0" xfId="0">
      <alignment horizontal="center" vertical="center" wrapText="true"/>
    </xf>
    <xf applyAlignment="true" applyBorder="false" applyFill="true" applyFont="true" applyNumberFormat="true" applyProtection="false" borderId="1097" fillId="419" fontId="2" numFmtId="639" xfId="0">
      <alignment horizontal="center" vertical="center"/>
    </xf>
    <xf applyAlignment="true" applyBorder="false" applyFill="true" applyFont="true" applyNumberFormat="true" applyProtection="false" borderId="1097" fillId="419" fontId="2" numFmtId="640" xfId="0">
      <alignment horizontal="center" vertical="center" wrapText="true"/>
    </xf>
    <xf applyAlignment="true" applyBorder="false" applyFill="true" applyFont="true" applyNumberFormat="false" applyProtection="false" borderId="1097" fillId="419" fontId="6" numFmtId="0" xfId="0">
      <alignment horizontal="center" vertical="center"/>
    </xf>
    <xf applyAlignment="true" applyBorder="false" applyFill="true" applyFont="true" applyNumberFormat="false" applyProtection="false" borderId="1098" fillId="419" fontId="13" numFmtId="0" xfId="0">
      <alignment horizontal="center" vertical="center"/>
    </xf>
    <xf applyAlignment="true" applyBorder="false" applyFill="true" applyFont="true" applyNumberFormat="false" applyProtection="false" borderId="1099" fillId="419" fontId="6" numFmtId="0" xfId="0">
      <alignment horizontal="center" vertical="center"/>
    </xf>
    <xf applyAlignment="true" applyBorder="false" applyFill="true" applyFont="true" applyNumberFormat="true" applyProtection="false" borderId="1097" fillId="419" fontId="2" numFmtId="640" xfId="0">
      <alignment horizontal="center" vertical="center"/>
    </xf>
    <xf applyAlignment="true" applyBorder="false" applyFill="true" applyFont="true" applyNumberFormat="false" applyProtection="false" borderId="1097" fillId="419" fontId="6" numFmtId="0" xfId="0">
      <alignment horizontal="center" vertical="center" wrapText="true"/>
    </xf>
    <xf applyAlignment="true" applyBorder="false" applyFill="false" applyFont="true" applyNumberFormat="false" applyProtection="false" borderId="1097" fillId="0" fontId="4" numFmtId="0" xfId="0">
      <alignment horizontal="center" vertical="center"/>
    </xf>
    <xf applyAlignment="true" applyBorder="false" applyFill="false" applyFont="true" applyNumberFormat="false" applyProtection="false" borderId="1097" fillId="0" fontId="4" numFmtId="0" xfId="0">
      <alignment vertical="center"/>
    </xf>
    <xf applyAlignment="true" applyBorder="false" applyFill="false" applyFont="true" applyNumberFormat="true" applyProtection="false" borderId="1097" fillId="0" fontId="4" numFmtId="641" xfId="0">
      <alignment vertical="center"/>
    </xf>
    <xf applyAlignment="true" applyBorder="false" applyFill="false" applyFont="true" applyNumberFormat="true" applyProtection="false" borderId="1100" fillId="0" fontId="4" numFmtId="640" xfId="0">
      <alignment vertical="center"/>
    </xf>
    <xf applyAlignment="true" applyBorder="false" applyFill="false" applyFont="true" applyNumberFormat="true" applyProtection="false" borderId="1097" fillId="0" fontId="4" numFmtId="642" xfId="0">
      <alignment vertical="center"/>
    </xf>
    <xf applyAlignment="true" applyBorder="false" applyFill="false" applyFont="true" applyNumberFormat="true" applyProtection="false" borderId="1101" fillId="0" fontId="4" numFmtId="640" xfId="0">
      <alignment vertical="center"/>
    </xf>
    <xf applyAlignment="true" applyBorder="false" applyFill="true" applyFont="true" applyNumberFormat="true" applyProtection="false" borderId="1097" fillId="420" fontId="4" numFmtId="640" xfId="0">
      <alignment horizontal="right" vertical="center"/>
    </xf>
    <xf applyAlignment="true" applyBorder="false" applyFill="true" applyFont="true" applyNumberFormat="true" applyProtection="false" borderId="1097" fillId="421" fontId="4" numFmtId="640" xfId="0">
      <alignment vertical="center"/>
    </xf>
    <xf applyAlignment="true" applyBorder="false" applyFill="false" applyFont="true" applyNumberFormat="true" applyProtection="false" borderId="1097" fillId="0" fontId="4" numFmtId="642" xfId="0">
      <alignment vertical="center"/>
    </xf>
    <xf applyAlignment="true" applyBorder="false" applyFill="true" applyFont="true" applyNumberFormat="false" applyProtection="false" borderId="1097" fillId="421" fontId="4" numFmtId="0" xfId="0">
      <alignment horizontal="center" vertical="center"/>
    </xf>
    <xf applyAlignment="true" applyBorder="false" applyFill="true" applyFont="true" applyNumberFormat="true" applyProtection="false" borderId="1097" fillId="420" fontId="4" numFmtId="643" xfId="0">
      <alignment vertical="center"/>
    </xf>
    <xf applyAlignment="true" applyBorder="false" applyFill="true" applyFont="true" applyNumberFormat="true" applyProtection="false" borderId="1100" fillId="420" fontId="4" numFmtId="643" xfId="0">
      <alignment vertical="center"/>
    </xf>
    <xf applyAlignment="true" applyBorder="false" applyFill="true" applyFont="true" applyNumberFormat="true" applyProtection="false" borderId="1100" fillId="420" fontId="4" numFmtId="644" xfId="0">
      <alignment vertical="center"/>
    </xf>
    <xf applyAlignment="true" applyBorder="false" applyFill="false" applyFont="true" applyNumberFormat="true" applyProtection="false" borderId="1097" fillId="0" fontId="4" numFmtId="645" xfId="0">
      <alignment vertical="center"/>
    </xf>
    <xf applyAlignment="true" applyBorder="false" applyFill="false" applyFont="true" applyNumberFormat="false" applyProtection="false" borderId="1097" fillId="0" fontId="4" numFmtId="0" xfId="0">
      <alignment vertical="center"/>
    </xf>
    <xf applyAlignment="true" applyBorder="false" applyFill="false" applyFont="true" applyNumberFormat="false" applyProtection="false" borderId="1097" fillId="0" fontId="4" numFmtId="0" xfId="0">
      <alignment horizontal="right" vertical="center"/>
    </xf>
    <xf applyAlignment="true" applyBorder="false" applyFill="true" applyFont="true" applyNumberFormat="true" applyProtection="false" borderId="1097" fillId="422" fontId="4" numFmtId="640" xfId="0">
      <alignment vertical="center"/>
    </xf>
    <xf applyAlignment="true" applyBorder="false" applyFill="true" applyFont="true" applyNumberFormat="false" applyProtection="false" borderId="1097" fillId="422" fontId="4" numFmtId="0" xfId="0">
      <alignment horizontal="center" vertical="center"/>
    </xf>
    <xf applyAlignment="true" applyBorder="false" applyFill="true" applyFont="true" applyNumberFormat="true" applyProtection="false" borderId="1097" fillId="423" fontId="4" numFmtId="641" xfId="0">
      <alignment vertical="center"/>
    </xf>
    <xf applyAlignment="true" applyBorder="false" applyFill="true" applyFont="true" applyNumberFormat="true" applyProtection="false" borderId="1100" fillId="423" fontId="4" numFmtId="640" xfId="0">
      <alignment vertical="center"/>
    </xf>
    <xf applyAlignment="true" applyBorder="false" applyFill="true" applyFont="true" applyNumberFormat="true" applyProtection="false" borderId="1097" fillId="423" fontId="4" numFmtId="640" xfId="0">
      <alignment vertical="center"/>
    </xf>
    <xf applyAlignment="true" applyBorder="false" applyFill="true" applyFont="true" applyNumberFormat="false" applyProtection="false" borderId="1097" fillId="423" fontId="4" numFmtId="0" xfId="0">
      <alignment horizontal="center" vertical="center"/>
    </xf>
    <xf applyAlignment="true" applyBorder="false" applyFill="false" applyFont="true" applyNumberFormat="true" applyProtection="false" borderId="1102" fillId="0" fontId="4" numFmtId="645" xfId="0">
      <alignment vertical="center"/>
    </xf>
    <xf applyAlignment="true" applyBorder="false" applyFill="false" applyFont="true" applyNumberFormat="false" applyProtection="false" borderId="1101" fillId="0" fontId="4" numFmtId="0" xfId="0">
      <alignment vertical="center"/>
    </xf>
    <xf applyAlignment="true" applyBorder="false" applyFill="false" applyFont="true" applyNumberFormat="true" applyProtection="false" borderId="1097" fillId="0" fontId="4" numFmtId="640" xfId="0">
      <alignment vertical="center"/>
    </xf>
    <xf applyAlignment="true" applyBorder="false" applyFill="false" applyFont="true" applyNumberFormat="false" applyProtection="false" borderId="1097" fillId="0" fontId="4" numFmtId="0" xfId="0">
      <alignment horizontal="center" vertical="center"/>
    </xf>
    <xf applyAlignment="true" applyBorder="false" applyFill="false" applyFont="true" applyNumberFormat="true" applyProtection="false" borderId="1101" fillId="0" fontId="4" numFmtId="645" xfId="0">
      <alignment vertical="center"/>
    </xf>
    <xf applyAlignment="true" applyBorder="false" applyFill="false" applyFont="true" applyNumberFormat="true" applyProtection="false" borderId="1102" fillId="0" fontId="4" numFmtId="645" xfId="0">
      <alignment vertical="center"/>
    </xf>
    <xf applyAlignment="true" applyBorder="false" applyFill="false" applyFont="true" applyNumberFormat="false" applyProtection="false" borderId="1102" fillId="0" fontId="4" numFmtId="0" xfId="0">
      <alignment vertical="center"/>
    </xf>
    <xf applyAlignment="true" applyBorder="false" applyFill="false" applyFont="true" applyNumberFormat="true" applyProtection="false" borderId="1103" fillId="0" fontId="4" numFmtId="645" xfId="0">
      <alignment vertical="center"/>
    </xf>
    <xf applyAlignment="true" applyBorder="false" applyFill="false" applyFont="true" applyNumberFormat="true" applyProtection="false" borderId="1097" fillId="0" fontId="4" numFmtId="645" xfId="0">
      <alignment vertical="center"/>
    </xf>
    <xf applyAlignment="true" applyBorder="false" applyFill="false" applyFont="true" applyNumberFormat="true" applyProtection="false" borderId="1100" fillId="0" fontId="4" numFmtId="640" xfId="0">
      <alignment horizontal="right" vertical="center"/>
    </xf>
    <xf applyAlignment="true" applyBorder="false" applyFill="false" applyFont="true" applyNumberFormat="true" applyProtection="false" borderId="1102" fillId="0" fontId="4" numFmtId="645" xfId="0">
      <alignment horizontal="center" vertical="center"/>
    </xf>
    <xf applyAlignment="true" applyBorder="false" applyFill="false" applyFont="true" applyNumberFormat="false" applyProtection="false" borderId="1102" fillId="0" fontId="4" numFmtId="0" xfId="0">
      <alignment horizontal="center" vertical="center"/>
    </xf>
    <xf applyAlignment="true" applyBorder="false" applyFill="false" applyFont="true" applyNumberFormat="true" applyProtection="false" borderId="1103" fillId="0" fontId="4" numFmtId="645" xfId="0">
      <alignment horizontal="center" vertical="center"/>
    </xf>
    <xf applyAlignment="true" applyBorder="false" applyFill="false" applyFont="true" applyNumberFormat="true" applyProtection="false" borderId="1097" fillId="0" fontId="4" numFmtId="645" xfId="0">
      <alignment horizontal="right" vertical="center"/>
    </xf>
    <xf applyAlignment="true" applyBorder="false" applyFill="false" applyFont="true" applyNumberFormat="false" applyProtection="false" borderId="1097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097" fillId="0" fontId="4" numFmtId="645" xfId="0">
      <alignment horizontal="left" vertical="center"/>
    </xf>
    <xf applyAlignment="true" applyBorder="false" applyFill="false" applyFont="true" applyNumberFormat="false" applyProtection="false" borderId="1097" fillId="0" fontId="4" numFmtId="0" xfId="0">
      <alignment vertical="center"/>
    </xf>
    <xf applyAlignment="true" applyBorder="false" applyFill="false" applyFont="true" applyNumberFormat="true" applyProtection="false" borderId="1097" fillId="0" fontId="4" numFmtId="639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640" xfId="0">
      <alignment horizontal="right" vertical="center"/>
    </xf>
    <xf applyAlignment="true" applyBorder="false" applyFill="true" applyFont="true" applyNumberFormat="false" applyProtection="false" borderId="1097" fillId="424" fontId="5" numFmtId="0" xfId="0">
      <alignment horizontal="center" vertical="center"/>
    </xf>
    <xf applyAlignment="true" applyBorder="false" applyFill="true" applyFont="true" applyNumberFormat="true" applyProtection="false" borderId="1097" fillId="424" fontId="5" numFmtId="643" xfId="0">
      <alignment horizontal="right" vertical="center"/>
    </xf>
    <xf applyAlignment="true" applyBorder="false" applyFill="true" applyFont="true" applyNumberFormat="true" applyProtection="false" borderId="0" fillId="420" fontId="4" numFmtId="646" xfId="0">
      <alignment vertical="center"/>
    </xf>
    <xf applyAlignment="true" applyBorder="false" applyFill="false" applyFont="true" applyNumberFormat="true" applyProtection="false" borderId="0" fillId="0" fontId="4" numFmtId="64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097" fillId="424" fontId="4" numFmtId="0" xfId="0">
      <alignment horizontal="center" vertical="center"/>
    </xf>
    <xf applyAlignment="true" applyBorder="false" applyFill="true" applyFont="true" applyNumberFormat="true" applyProtection="false" borderId="1097" fillId="424" fontId="4" numFmtId="647" xfId="0">
      <alignment horizontal="right" vertical="center"/>
    </xf>
    <xf applyAlignment="true" applyBorder="false" applyFill="true" applyFont="true" applyNumberFormat="true" applyProtection="false" borderId="1097" fillId="424" fontId="4" numFmtId="643" xfId="0">
      <alignment horizontal="right" vertical="center"/>
    </xf>
    <xf applyAlignment="true" applyBorder="false" applyFill="true" applyFont="true" applyNumberFormat="true" applyProtection="false" borderId="0" fillId="420" fontId="4" numFmtId="643" xfId="0">
      <alignment vertical="center"/>
    </xf>
    <xf applyAlignment="true" applyBorder="false" applyFill="true" applyFont="true" applyNumberFormat="true" applyProtection="false" borderId="1097" fillId="424" fontId="4" numFmtId="646" xfId="0">
      <alignment horizontal="right" vertical="center"/>
    </xf>
    <xf applyAlignment="true" applyBorder="false" applyFill="false" applyFont="true" applyNumberFormat="true" applyProtection="false" borderId="0" fillId="0" fontId="4" numFmtId="643" xfId="0">
      <alignment horizontal="right" vertical="center"/>
    </xf>
    <xf applyAlignment="true" applyBorder="false" applyFill="true" applyFont="true" applyNumberFormat="true" applyProtection="false" borderId="1097" fillId="419" fontId="6" numFmtId="639" xfId="0">
      <alignment horizontal="center" vertical="center"/>
    </xf>
    <xf applyAlignment="true" applyBorder="false" applyFill="true" applyFont="true" applyNumberFormat="true" applyProtection="false" borderId="1097" fillId="419" fontId="6" numFmtId="640" xfId="0">
      <alignment horizontal="center" vertical="center" wrapText="true"/>
    </xf>
    <xf applyAlignment="true" applyBorder="false" applyFill="true" applyFont="true" applyNumberFormat="false" applyProtection="false" borderId="0" fillId="419" fontId="6" numFmtId="0" xfId="0">
      <alignment horizontal="center" vertical="center"/>
    </xf>
    <xf applyAlignment="true" applyBorder="false" applyFill="true" applyFont="true" applyNumberFormat="true" applyProtection="false" borderId="1101" fillId="419" fontId="6" numFmtId="640" xfId="0">
      <alignment horizontal="center" vertical="center"/>
    </xf>
    <xf applyAlignment="true" applyBorder="false" applyFill="true" applyFont="true" applyNumberFormat="true" applyProtection="false" borderId="1097" fillId="419" fontId="6" numFmtId="643" xfId="0">
      <alignment horizontal="center" vertical="center" wrapText="true"/>
    </xf>
    <xf applyAlignment="true" applyBorder="false" applyFill="true" applyFont="true" applyNumberFormat="true" applyProtection="false" borderId="1102" fillId="419" fontId="6" numFmtId="639" xfId="0">
      <alignment horizontal="center" vertical="center"/>
    </xf>
    <xf applyAlignment="true" applyBorder="false" applyFill="false" applyFont="true" applyNumberFormat="false" applyProtection="false" borderId="1100" fillId="0" fontId="4" numFmtId="0" xfId="0">
      <alignment horizontal="center" vertical="center"/>
    </xf>
    <xf applyAlignment="true" applyBorder="false" applyFill="false" applyFont="true" applyNumberFormat="false" applyProtection="false" borderId="1100" fillId="0" fontId="4" numFmtId="0" xfId="0">
      <alignment horizontal="right" vertical="center"/>
    </xf>
    <xf applyAlignment="true" applyBorder="false" applyFill="false" applyFont="true" applyNumberFormat="false" applyProtection="false" borderId="1104" fillId="0" fontId="7" numFmtId="0" xfId="0">
      <alignment horizontal="center" vertical="center"/>
    </xf>
    <xf applyAlignment="true" applyBorder="false" applyFill="false" applyFont="true" applyNumberFormat="true" applyProtection="false" borderId="1101" fillId="0" fontId="4" numFmtId="640" xfId="0">
      <alignment vertical="center"/>
    </xf>
    <xf applyAlignment="true" applyBorder="false" applyFill="false" applyFont="true" applyNumberFormat="true" applyProtection="false" borderId="1097" fillId="0" fontId="4" numFmtId="643" xfId="0">
      <alignment vertical="center"/>
    </xf>
    <xf applyAlignment="true" applyBorder="false" applyFill="false" applyFont="true" applyNumberFormat="true" applyProtection="false" borderId="1105" fillId="0" fontId="4" numFmtId="642" xfId="0">
      <alignment vertical="center" wrapText="true"/>
    </xf>
    <xf applyAlignment="true" applyBorder="false" applyFill="false" applyFont="true" applyNumberFormat="true" applyProtection="false" borderId="1097" fillId="0" fontId="4" numFmtId="640" xfId="0">
      <alignment horizontal="right" vertical="center"/>
    </xf>
    <xf applyAlignment="true" applyBorder="false" applyFill="false" applyFont="true" applyNumberFormat="true" applyProtection="false" borderId="1097" fillId="0" fontId="4" numFmtId="644" xfId="0">
      <alignment vertical="center"/>
    </xf>
    <xf applyAlignment="true" applyBorder="false" applyFill="true" applyFont="true" applyNumberFormat="true" applyProtection="false" borderId="1105" fillId="425" fontId="4" numFmtId="642" xfId="0">
      <alignment vertical="center" wrapText="true"/>
    </xf>
    <xf applyAlignment="true" applyBorder="false" applyFill="false" applyFont="true" applyNumberFormat="false" applyProtection="false" borderId="1102" fillId="0" fontId="4" numFmtId="0" xfId="0">
      <alignment horizontal="center" vertical="center"/>
    </xf>
    <xf applyAlignment="true" applyBorder="false" applyFill="false" applyFont="true" applyNumberFormat="false" applyProtection="false" borderId="1106" fillId="0" fontId="4" numFmtId="0" xfId="0">
      <alignment horizontal="center" vertical="center"/>
    </xf>
    <xf applyAlignment="true" applyBorder="false" applyFill="true" applyFont="true" applyNumberFormat="true" applyProtection="false" borderId="1101" fillId="423" fontId="4" numFmtId="640" xfId="0">
      <alignment vertical="center"/>
    </xf>
    <xf applyAlignment="true" applyBorder="false" applyFill="false" applyFont="true" applyNumberFormat="false" applyProtection="false" borderId="1097" fillId="0" fontId="4" numFmtId="0" xfId="0">
      <alignment vertical="center"/>
    </xf>
    <xf applyAlignment="true" applyBorder="false" applyFill="false" applyFont="true" applyNumberFormat="true" applyProtection="false" borderId="1105" fillId="0" fontId="4" numFmtId="642" xfId="0">
      <alignment vertical="center" wrapText="true"/>
    </xf>
    <xf applyAlignment="true" applyBorder="false" applyFill="false" applyFont="true" applyNumberFormat="true" applyProtection="false" borderId="1097" fillId="0" fontId="4" numFmtId="640" xfId="0">
      <alignment vertical="center"/>
    </xf>
    <xf applyAlignment="true" applyBorder="false" applyFill="false" applyFont="true" applyNumberFormat="false" applyProtection="false" borderId="1102" fillId="0" fontId="4" numFmtId="0" xfId="0">
      <alignment vertical="center"/>
    </xf>
    <xf applyAlignment="true" applyBorder="false" applyFill="false" applyFont="true" applyNumberFormat="false" applyProtection="false" borderId="1107" fillId="0" fontId="4" numFmtId="0" xfId="0">
      <alignment horizontal="right" vertical="center"/>
    </xf>
    <xf applyAlignment="true" applyBorder="false" applyFill="false" applyFont="true" applyNumberFormat="true" applyProtection="false" borderId="1103" fillId="0" fontId="4" numFmtId="640" xfId="0">
      <alignment vertical="center"/>
    </xf>
    <xf applyAlignment="true" applyBorder="false" applyFill="false" applyFont="true" applyNumberFormat="false" applyProtection="false" borderId="1106" fillId="0" fontId="4" numFmtId="0" xfId="0">
      <alignment vertical="center"/>
    </xf>
    <xf applyAlignment="true" applyBorder="false" applyFill="false" applyFont="true" applyNumberFormat="false" applyProtection="false" borderId="1100" fillId="0" fontId="4" numFmtId="0" xfId="0">
      <alignment vertical="center"/>
    </xf>
    <xf applyAlignment="true" applyBorder="false" applyFill="false" applyFont="true" applyNumberFormat="true" applyProtection="false" borderId="1106" fillId="0" fontId="4" numFmtId="640" xfId="0">
      <alignment horizontal="right" vertical="center"/>
    </xf>
    <xf applyAlignment="true" applyBorder="false" applyFill="true" applyFont="true" applyNumberFormat="true" applyProtection="false" borderId="1103" fillId="422" fontId="4" numFmtId="640" xfId="0">
      <alignment vertical="center"/>
    </xf>
    <xf applyAlignment="true" applyBorder="false" applyFill="true" applyFont="true" applyNumberFormat="true" applyProtection="false" borderId="1101" fillId="420" fontId="4" numFmtId="643" xfId="0">
      <alignment vertical="center"/>
    </xf>
    <xf applyAlignment="true" applyBorder="false" applyFill="false" applyFont="true" applyNumberFormat="true" applyProtection="false" borderId="1100" fillId="0" fontId="4" numFmtId="645" xfId="0">
      <alignment vertical="center"/>
    </xf>
    <xf applyAlignment="true" applyBorder="false" applyFill="true" applyFont="true" applyNumberFormat="true" applyProtection="false" borderId="1103" fillId="420" fontId="4" numFmtId="643" xfId="0">
      <alignment vertical="center"/>
    </xf>
    <xf applyAlignment="true" applyBorder="false" applyFill="true" applyFont="true" applyNumberFormat="true" applyProtection="false" borderId="1103" fillId="423" fontId="4" numFmtId="640" xfId="0">
      <alignment vertical="center"/>
    </xf>
    <xf applyAlignment="true" applyBorder="false" applyFill="false" applyFont="true" applyNumberFormat="false" applyProtection="false" borderId="1108" fillId="0" fontId="4" numFmtId="0" xfId="0">
      <alignment vertical="center"/>
    </xf>
    <xf applyAlignment="true" applyBorder="false" applyFill="false" applyFont="true" applyNumberFormat="false" applyProtection="false" borderId="1102" fillId="0" fontId="4" numFmtId="0" xfId="0">
      <alignment horizontal="right" vertical="center"/>
    </xf>
    <xf applyAlignment="true" applyBorder="false" applyFill="false" applyFont="true" applyNumberFormat="true" applyProtection="false" borderId="1102" fillId="0" fontId="4" numFmtId="640" xfId="0">
      <alignment horizontal="right" vertical="center"/>
    </xf>
    <xf applyAlignment="true" applyBorder="false" applyFill="false" applyFont="true" applyNumberFormat="true" applyProtection="false" borderId="1108" fillId="0" fontId="4" numFmtId="645" xfId="0">
      <alignment vertical="center"/>
    </xf>
    <xf applyAlignment="true" applyBorder="false" applyFill="true" applyFont="true" applyNumberFormat="true" applyProtection="false" borderId="1109" fillId="420" fontId="4" numFmtId="643" xfId="0">
      <alignment vertical="center"/>
    </xf>
    <xf applyAlignment="true" applyBorder="false" applyFill="false" applyFont="true" applyNumberFormat="true" applyProtection="false" borderId="1103" fillId="0" fontId="4" numFmtId="640" xfId="0">
      <alignment vertical="center"/>
    </xf>
    <xf applyAlignment="true" applyBorder="false" applyFill="false" applyFont="true" applyNumberFormat="true" applyProtection="false" borderId="1101" fillId="0" fontId="4" numFmtId="642" xfId="0">
      <alignment vertical="center"/>
    </xf>
    <xf applyAlignment="true" applyBorder="false" applyFill="false" applyFont="true" applyNumberFormat="true" applyProtection="false" borderId="0" fillId="0" fontId="4" numFmtId="642" xfId="0">
      <alignment horizontal="center" vertical="bottom"/>
    </xf>
    <xf applyAlignment="true" applyBorder="false" applyFill="false" applyFont="true" applyNumberFormat="true" applyProtection="false" borderId="0" fillId="0" fontId="4" numFmtId="640" xfId="0">
      <alignment vertical="center"/>
    </xf>
    <xf applyAlignment="true" applyBorder="false" applyFill="false" applyFont="true" applyNumberFormat="true" applyProtection="false" borderId="0" fillId="0" fontId="4" numFmtId="640" xfId="0">
      <alignment vertical="center"/>
    </xf>
    <xf applyAlignment="true" applyBorder="false" applyFill="false" applyFont="true" applyNumberFormat="true" applyProtection="false" borderId="1110" fillId="0" fontId="4" numFmtId="642" xfId="0">
      <alignment vertical="center"/>
    </xf>
    <xf applyAlignment="true" applyBorder="false" applyFill="true" applyFont="true" applyNumberFormat="false" applyProtection="false" borderId="1111" fillId="424" fontId="5" numFmtId="0" xfId="0">
      <alignment horizontal="center" vertical="center"/>
    </xf>
    <xf applyAlignment="true" applyBorder="false" applyFill="true" applyFont="true" applyNumberFormat="false" applyProtection="false" borderId="1106" fillId="424" fontId="4" numFmtId="0" xfId="0">
      <alignment vertical="center"/>
    </xf>
    <xf applyAlignment="true" applyBorder="false" applyFill="true" applyFont="true" applyNumberFormat="false" applyProtection="false" borderId="1106" fillId="424" fontId="5" numFmtId="0" xfId="0">
      <alignment vertical="center"/>
    </xf>
    <xf applyAlignment="true" applyBorder="false" applyFill="false" applyFont="true" applyNumberFormat="true" applyProtection="false" borderId="0" fillId="0" fontId="4" numFmtId="64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101" fillId="424" fontId="4" numFmtId="0" xfId="0">
      <alignment horizontal="center" vertical="center"/>
    </xf>
    <xf applyAlignment="true" applyBorder="false" applyFill="true" applyFont="true" applyNumberFormat="true" applyProtection="false" borderId="1097" fillId="424" fontId="4" numFmtId="647" xfId="0">
      <alignment vertical="center"/>
    </xf>
    <xf applyAlignment="true" applyBorder="false" applyFill="true" applyFont="true" applyNumberFormat="true" applyProtection="false" borderId="1097" fillId="424" fontId="4" numFmtId="643" xfId="0">
      <alignment vertical="center"/>
    </xf>
    <xf applyAlignment="true" applyBorder="false" applyFill="true" applyFont="true" applyNumberFormat="false" applyProtection="false" borderId="1103" fillId="424" fontId="4" numFmtId="0" xfId="0">
      <alignment horizontal="center" vertical="center"/>
    </xf>
    <xf applyAlignment="true" applyBorder="false" applyFill="true" applyFont="true" applyNumberFormat="true" applyProtection="false" borderId="1102" fillId="424" fontId="4" numFmtId="647" xfId="0">
      <alignment vertical="center"/>
    </xf>
    <xf applyAlignment="true" applyBorder="false" applyFill="false" applyFont="true" applyNumberFormat="true" applyProtection="false" borderId="0" fillId="0" fontId="4" numFmtId="642" xfId="0">
      <alignment vertical="center"/>
    </xf>
    <xf applyAlignment="true" applyBorder="false" applyFill="false" applyFont="true" applyNumberFormat="false" applyProtection="false" borderId="1097" fillId="0" fontId="4" numFmtId="0" xfId="0">
      <alignment horizontal="center" vertical="center"/>
    </xf>
    <xf applyAlignment="true" applyBorder="false" applyFill="true" applyFont="true" applyNumberFormat="false" applyProtection="false" borderId="1112" fillId="426" fontId="2" numFmtId="0" xfId="0">
      <alignment horizontal="center" vertical="center"/>
    </xf>
    <xf applyAlignment="true" applyBorder="false" applyFill="true" applyFont="true" applyNumberFormat="false" applyProtection="false" borderId="1112" fillId="426" fontId="2" numFmtId="0" xfId="0">
      <alignment horizontal="center" vertical="center" wrapText="true"/>
    </xf>
    <xf applyAlignment="true" applyBorder="false" applyFill="true" applyFont="true" applyNumberFormat="true" applyProtection="false" borderId="1112" fillId="426" fontId="2" numFmtId="648" xfId="0">
      <alignment horizontal="center" vertical="center"/>
    </xf>
    <xf applyAlignment="true" applyBorder="false" applyFill="true" applyFont="true" applyNumberFormat="true" applyProtection="false" borderId="1112" fillId="426" fontId="2" numFmtId="649" xfId="0">
      <alignment horizontal="center" vertical="center" wrapText="true"/>
    </xf>
    <xf applyAlignment="true" applyBorder="false" applyFill="true" applyFont="true" applyNumberFormat="false" applyProtection="false" borderId="1112" fillId="426" fontId="6" numFmtId="0" xfId="0">
      <alignment horizontal="center" vertical="center"/>
    </xf>
    <xf applyAlignment="true" applyBorder="false" applyFill="true" applyFont="true" applyNumberFormat="false" applyProtection="false" borderId="1113" fillId="426" fontId="13" numFmtId="0" xfId="0">
      <alignment horizontal="center" vertical="center"/>
    </xf>
    <xf applyAlignment="true" applyBorder="false" applyFill="true" applyFont="true" applyNumberFormat="false" applyProtection="false" borderId="1114" fillId="426" fontId="6" numFmtId="0" xfId="0">
      <alignment horizontal="center" vertical="center"/>
    </xf>
    <xf applyAlignment="true" applyBorder="false" applyFill="true" applyFont="true" applyNumberFormat="true" applyProtection="false" borderId="1112" fillId="426" fontId="2" numFmtId="649" xfId="0">
      <alignment horizontal="center" vertical="center"/>
    </xf>
    <xf applyAlignment="true" applyBorder="false" applyFill="true" applyFont="true" applyNumberFormat="false" applyProtection="false" borderId="1112" fillId="426" fontId="6" numFmtId="0" xfId="0">
      <alignment horizontal="center" vertical="center" wrapText="true"/>
    </xf>
    <xf applyAlignment="true" applyBorder="false" applyFill="false" applyFont="true" applyNumberFormat="false" applyProtection="false" borderId="1112" fillId="0" fontId="4" numFmtId="0" xfId="0">
      <alignment horizontal="center" vertical="center"/>
    </xf>
    <xf applyAlignment="true" applyBorder="false" applyFill="false" applyFont="true" applyNumberFormat="false" applyProtection="false" borderId="1112" fillId="0" fontId="4" numFmtId="0" xfId="0">
      <alignment vertical="center"/>
    </xf>
    <xf applyAlignment="true" applyBorder="false" applyFill="false" applyFont="true" applyNumberFormat="true" applyProtection="false" borderId="1112" fillId="0" fontId="4" numFmtId="650" xfId="0">
      <alignment vertical="center"/>
    </xf>
    <xf applyAlignment="true" applyBorder="false" applyFill="false" applyFont="true" applyNumberFormat="true" applyProtection="false" borderId="1115" fillId="0" fontId="4" numFmtId="649" xfId="0">
      <alignment vertical="center"/>
    </xf>
    <xf applyAlignment="true" applyBorder="false" applyFill="false" applyFont="true" applyNumberFormat="true" applyProtection="false" borderId="1112" fillId="0" fontId="4" numFmtId="651" xfId="0">
      <alignment vertical="center"/>
    </xf>
    <xf applyAlignment="true" applyBorder="false" applyFill="false" applyFont="true" applyNumberFormat="true" applyProtection="false" borderId="1116" fillId="0" fontId="4" numFmtId="649" xfId="0">
      <alignment vertical="center"/>
    </xf>
    <xf applyAlignment="true" applyBorder="false" applyFill="true" applyFont="true" applyNumberFormat="true" applyProtection="false" borderId="1112" fillId="427" fontId="4" numFmtId="649" xfId="0">
      <alignment horizontal="right" vertical="center"/>
    </xf>
    <xf applyAlignment="true" applyBorder="false" applyFill="true" applyFont="true" applyNumberFormat="true" applyProtection="false" borderId="1112" fillId="428" fontId="4" numFmtId="649" xfId="0">
      <alignment vertical="center"/>
    </xf>
    <xf applyAlignment="true" applyBorder="false" applyFill="false" applyFont="true" applyNumberFormat="true" applyProtection="false" borderId="1112" fillId="0" fontId="4" numFmtId="651" xfId="0">
      <alignment vertical="center"/>
    </xf>
    <xf applyAlignment="true" applyBorder="false" applyFill="true" applyFont="true" applyNumberFormat="false" applyProtection="false" borderId="1112" fillId="428" fontId="4" numFmtId="0" xfId="0">
      <alignment horizontal="center" vertical="center"/>
    </xf>
    <xf applyAlignment="true" applyBorder="false" applyFill="true" applyFont="true" applyNumberFormat="true" applyProtection="false" borderId="1112" fillId="427" fontId="4" numFmtId="652" xfId="0">
      <alignment vertical="center"/>
    </xf>
    <xf applyAlignment="true" applyBorder="false" applyFill="true" applyFont="true" applyNumberFormat="true" applyProtection="false" borderId="1115" fillId="427" fontId="4" numFmtId="652" xfId="0">
      <alignment vertical="center"/>
    </xf>
    <xf applyAlignment="true" applyBorder="false" applyFill="true" applyFont="true" applyNumberFormat="true" applyProtection="false" borderId="1115" fillId="427" fontId="4" numFmtId="653" xfId="0">
      <alignment vertical="center"/>
    </xf>
    <xf applyAlignment="true" applyBorder="false" applyFill="false" applyFont="true" applyNumberFormat="true" applyProtection="false" borderId="1112" fillId="0" fontId="4" numFmtId="654" xfId="0">
      <alignment vertical="center"/>
    </xf>
    <xf applyAlignment="true" applyBorder="false" applyFill="false" applyFont="true" applyNumberFormat="false" applyProtection="false" borderId="1112" fillId="0" fontId="4" numFmtId="0" xfId="0">
      <alignment vertical="center"/>
    </xf>
    <xf applyAlignment="true" applyBorder="false" applyFill="false" applyFont="true" applyNumberFormat="false" applyProtection="false" borderId="1112" fillId="0" fontId="4" numFmtId="0" xfId="0">
      <alignment horizontal="right" vertical="center"/>
    </xf>
    <xf applyAlignment="true" applyBorder="false" applyFill="true" applyFont="true" applyNumberFormat="true" applyProtection="false" borderId="1112" fillId="429" fontId="4" numFmtId="649" xfId="0">
      <alignment vertical="center"/>
    </xf>
    <xf applyAlignment="true" applyBorder="false" applyFill="true" applyFont="true" applyNumberFormat="false" applyProtection="false" borderId="1112" fillId="429" fontId="4" numFmtId="0" xfId="0">
      <alignment horizontal="center" vertical="center"/>
    </xf>
    <xf applyAlignment="true" applyBorder="false" applyFill="true" applyFont="true" applyNumberFormat="true" applyProtection="false" borderId="1112" fillId="430" fontId="4" numFmtId="650" xfId="0">
      <alignment vertical="center"/>
    </xf>
    <xf applyAlignment="true" applyBorder="false" applyFill="true" applyFont="true" applyNumberFormat="true" applyProtection="false" borderId="1115" fillId="430" fontId="4" numFmtId="649" xfId="0">
      <alignment vertical="center"/>
    </xf>
    <xf applyAlignment="true" applyBorder="false" applyFill="true" applyFont="true" applyNumberFormat="true" applyProtection="false" borderId="1112" fillId="430" fontId="4" numFmtId="649" xfId="0">
      <alignment vertical="center"/>
    </xf>
    <xf applyAlignment="true" applyBorder="false" applyFill="true" applyFont="true" applyNumberFormat="false" applyProtection="false" borderId="1112" fillId="430" fontId="4" numFmtId="0" xfId="0">
      <alignment horizontal="center" vertical="center"/>
    </xf>
    <xf applyAlignment="true" applyBorder="false" applyFill="false" applyFont="true" applyNumberFormat="true" applyProtection="false" borderId="1117" fillId="0" fontId="4" numFmtId="654" xfId="0">
      <alignment vertical="center"/>
    </xf>
    <xf applyAlignment="true" applyBorder="false" applyFill="false" applyFont="true" applyNumberFormat="false" applyProtection="false" borderId="1116" fillId="0" fontId="4" numFmtId="0" xfId="0">
      <alignment vertical="center"/>
    </xf>
    <xf applyAlignment="true" applyBorder="false" applyFill="false" applyFont="true" applyNumberFormat="true" applyProtection="false" borderId="1112" fillId="0" fontId="4" numFmtId="649" xfId="0">
      <alignment vertical="center"/>
    </xf>
    <xf applyAlignment="true" applyBorder="false" applyFill="false" applyFont="true" applyNumberFormat="false" applyProtection="false" borderId="1112" fillId="0" fontId="4" numFmtId="0" xfId="0">
      <alignment horizontal="center" vertical="center"/>
    </xf>
    <xf applyAlignment="true" applyBorder="false" applyFill="false" applyFont="true" applyNumberFormat="true" applyProtection="false" borderId="1116" fillId="0" fontId="4" numFmtId="654" xfId="0">
      <alignment vertical="center"/>
    </xf>
    <xf applyAlignment="true" applyBorder="false" applyFill="false" applyFont="true" applyNumberFormat="true" applyProtection="false" borderId="1117" fillId="0" fontId="4" numFmtId="654" xfId="0">
      <alignment vertical="center"/>
    </xf>
    <xf applyAlignment="true" applyBorder="false" applyFill="false" applyFont="true" applyNumberFormat="false" applyProtection="false" borderId="1117" fillId="0" fontId="4" numFmtId="0" xfId="0">
      <alignment vertical="center"/>
    </xf>
    <xf applyAlignment="true" applyBorder="false" applyFill="false" applyFont="true" applyNumberFormat="true" applyProtection="false" borderId="1118" fillId="0" fontId="4" numFmtId="654" xfId="0">
      <alignment vertical="center"/>
    </xf>
    <xf applyAlignment="true" applyBorder="false" applyFill="false" applyFont="true" applyNumberFormat="true" applyProtection="false" borderId="1112" fillId="0" fontId="4" numFmtId="654" xfId="0">
      <alignment vertical="center"/>
    </xf>
    <xf applyAlignment="true" applyBorder="false" applyFill="false" applyFont="true" applyNumberFormat="true" applyProtection="false" borderId="1115" fillId="0" fontId="4" numFmtId="649" xfId="0">
      <alignment horizontal="right" vertical="center"/>
    </xf>
    <xf applyAlignment="true" applyBorder="false" applyFill="false" applyFont="true" applyNumberFormat="true" applyProtection="false" borderId="1117" fillId="0" fontId="4" numFmtId="654" xfId="0">
      <alignment horizontal="center" vertical="center"/>
    </xf>
    <xf applyAlignment="true" applyBorder="false" applyFill="false" applyFont="true" applyNumberFormat="false" applyProtection="false" borderId="1117" fillId="0" fontId="4" numFmtId="0" xfId="0">
      <alignment horizontal="center" vertical="center"/>
    </xf>
    <xf applyAlignment="true" applyBorder="false" applyFill="false" applyFont="true" applyNumberFormat="true" applyProtection="false" borderId="1118" fillId="0" fontId="4" numFmtId="654" xfId="0">
      <alignment horizontal="center" vertical="center"/>
    </xf>
    <xf applyAlignment="true" applyBorder="false" applyFill="false" applyFont="true" applyNumberFormat="true" applyProtection="false" borderId="1112" fillId="0" fontId="4" numFmtId="654" xfId="0">
      <alignment horizontal="right" vertical="center"/>
    </xf>
    <xf applyAlignment="true" applyBorder="false" applyFill="false" applyFont="true" applyNumberFormat="false" applyProtection="false" borderId="111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112" fillId="0" fontId="4" numFmtId="654" xfId="0">
      <alignment horizontal="left" vertical="center"/>
    </xf>
    <xf applyAlignment="true" applyBorder="false" applyFill="false" applyFont="true" applyNumberFormat="false" applyProtection="false" borderId="1112" fillId="0" fontId="4" numFmtId="0" xfId="0">
      <alignment vertical="center"/>
    </xf>
    <xf applyAlignment="true" applyBorder="false" applyFill="false" applyFont="true" applyNumberFormat="true" applyProtection="false" borderId="1112" fillId="0" fontId="4" numFmtId="648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649" xfId="0">
      <alignment horizontal="right" vertical="center"/>
    </xf>
    <xf applyAlignment="true" applyBorder="false" applyFill="true" applyFont="true" applyNumberFormat="false" applyProtection="false" borderId="1112" fillId="431" fontId="5" numFmtId="0" xfId="0">
      <alignment horizontal="center" vertical="center"/>
    </xf>
    <xf applyAlignment="true" applyBorder="false" applyFill="true" applyFont="true" applyNumberFormat="true" applyProtection="false" borderId="1112" fillId="431" fontId="5" numFmtId="652" xfId="0">
      <alignment horizontal="right" vertical="center"/>
    </xf>
    <xf applyAlignment="true" applyBorder="false" applyFill="true" applyFont="true" applyNumberFormat="true" applyProtection="false" borderId="0" fillId="427" fontId="4" numFmtId="655" xfId="0">
      <alignment vertical="center"/>
    </xf>
    <xf applyAlignment="true" applyBorder="false" applyFill="false" applyFont="true" applyNumberFormat="true" applyProtection="false" borderId="0" fillId="0" fontId="4" numFmtId="654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112" fillId="431" fontId="4" numFmtId="0" xfId="0">
      <alignment horizontal="center" vertical="center"/>
    </xf>
    <xf applyAlignment="true" applyBorder="false" applyFill="true" applyFont="true" applyNumberFormat="true" applyProtection="false" borderId="1112" fillId="431" fontId="4" numFmtId="656" xfId="0">
      <alignment horizontal="right" vertical="center"/>
    </xf>
    <xf applyAlignment="true" applyBorder="false" applyFill="true" applyFont="true" applyNumberFormat="true" applyProtection="false" borderId="1112" fillId="431" fontId="4" numFmtId="652" xfId="0">
      <alignment horizontal="right" vertical="center"/>
    </xf>
    <xf applyAlignment="true" applyBorder="false" applyFill="true" applyFont="true" applyNumberFormat="true" applyProtection="false" borderId="0" fillId="427" fontId="4" numFmtId="652" xfId="0">
      <alignment vertical="center"/>
    </xf>
    <xf applyAlignment="true" applyBorder="false" applyFill="true" applyFont="true" applyNumberFormat="true" applyProtection="false" borderId="1112" fillId="431" fontId="4" numFmtId="655" xfId="0">
      <alignment horizontal="right" vertical="center"/>
    </xf>
    <xf applyAlignment="true" applyBorder="false" applyFill="false" applyFont="true" applyNumberFormat="true" applyProtection="false" borderId="0" fillId="0" fontId="4" numFmtId="652" xfId="0">
      <alignment horizontal="right" vertical="center"/>
    </xf>
    <xf applyAlignment="true" applyBorder="false" applyFill="true" applyFont="true" applyNumberFormat="true" applyProtection="false" borderId="1112" fillId="426" fontId="6" numFmtId="648" xfId="0">
      <alignment horizontal="center" vertical="center"/>
    </xf>
    <xf applyAlignment="true" applyBorder="false" applyFill="true" applyFont="true" applyNumberFormat="true" applyProtection="false" borderId="1112" fillId="426" fontId="6" numFmtId="649" xfId="0">
      <alignment horizontal="center" vertical="center" wrapText="true"/>
    </xf>
    <xf applyAlignment="true" applyBorder="false" applyFill="true" applyFont="true" applyNumberFormat="false" applyProtection="false" borderId="0" fillId="426" fontId="6" numFmtId="0" xfId="0">
      <alignment horizontal="center" vertical="center"/>
    </xf>
    <xf applyAlignment="true" applyBorder="false" applyFill="true" applyFont="true" applyNumberFormat="true" applyProtection="false" borderId="1116" fillId="426" fontId="6" numFmtId="649" xfId="0">
      <alignment horizontal="center" vertical="center"/>
    </xf>
    <xf applyAlignment="true" applyBorder="false" applyFill="true" applyFont="true" applyNumberFormat="true" applyProtection="false" borderId="1112" fillId="426" fontId="6" numFmtId="652" xfId="0">
      <alignment horizontal="center" vertical="center" wrapText="true"/>
    </xf>
    <xf applyAlignment="true" applyBorder="false" applyFill="true" applyFont="true" applyNumberFormat="true" applyProtection="false" borderId="1117" fillId="426" fontId="6" numFmtId="648" xfId="0">
      <alignment horizontal="center" vertical="center"/>
    </xf>
    <xf applyAlignment="true" applyBorder="false" applyFill="false" applyFont="true" applyNumberFormat="false" applyProtection="false" borderId="1115" fillId="0" fontId="4" numFmtId="0" xfId="0">
      <alignment horizontal="center" vertical="center"/>
    </xf>
    <xf applyAlignment="true" applyBorder="false" applyFill="false" applyFont="true" applyNumberFormat="false" applyProtection="false" borderId="1115" fillId="0" fontId="4" numFmtId="0" xfId="0">
      <alignment horizontal="right" vertical="center"/>
    </xf>
    <xf applyAlignment="true" applyBorder="false" applyFill="false" applyFont="true" applyNumberFormat="false" applyProtection="false" borderId="1119" fillId="0" fontId="7" numFmtId="0" xfId="0">
      <alignment horizontal="center" vertical="center"/>
    </xf>
    <xf applyAlignment="true" applyBorder="false" applyFill="false" applyFont="true" applyNumberFormat="true" applyProtection="false" borderId="1116" fillId="0" fontId="4" numFmtId="649" xfId="0">
      <alignment vertical="center"/>
    </xf>
    <xf applyAlignment="true" applyBorder="false" applyFill="false" applyFont="true" applyNumberFormat="true" applyProtection="false" borderId="1112" fillId="0" fontId="4" numFmtId="652" xfId="0">
      <alignment vertical="center"/>
    </xf>
    <xf applyAlignment="true" applyBorder="false" applyFill="false" applyFont="true" applyNumberFormat="true" applyProtection="false" borderId="1120" fillId="0" fontId="4" numFmtId="651" xfId="0">
      <alignment vertical="center" wrapText="true"/>
    </xf>
    <xf applyAlignment="true" applyBorder="false" applyFill="false" applyFont="true" applyNumberFormat="true" applyProtection="false" borderId="1112" fillId="0" fontId="4" numFmtId="649" xfId="0">
      <alignment horizontal="right" vertical="center"/>
    </xf>
    <xf applyAlignment="true" applyBorder="false" applyFill="false" applyFont="true" applyNumberFormat="true" applyProtection="false" borderId="1112" fillId="0" fontId="4" numFmtId="653" xfId="0">
      <alignment vertical="center"/>
    </xf>
    <xf applyAlignment="true" applyBorder="false" applyFill="true" applyFont="true" applyNumberFormat="true" applyProtection="false" borderId="1120" fillId="432" fontId="4" numFmtId="651" xfId="0">
      <alignment vertical="center" wrapText="true"/>
    </xf>
    <xf applyAlignment="true" applyBorder="false" applyFill="false" applyFont="true" applyNumberFormat="false" applyProtection="false" borderId="1117" fillId="0" fontId="4" numFmtId="0" xfId="0">
      <alignment horizontal="center" vertical="center"/>
    </xf>
    <xf applyAlignment="true" applyBorder="false" applyFill="false" applyFont="true" applyNumberFormat="false" applyProtection="false" borderId="1121" fillId="0" fontId="4" numFmtId="0" xfId="0">
      <alignment horizontal="center" vertical="center"/>
    </xf>
    <xf applyAlignment="true" applyBorder="false" applyFill="true" applyFont="true" applyNumberFormat="true" applyProtection="false" borderId="1116" fillId="430" fontId="4" numFmtId="649" xfId="0">
      <alignment vertical="center"/>
    </xf>
    <xf applyAlignment="true" applyBorder="false" applyFill="false" applyFont="true" applyNumberFormat="true" applyProtection="false" borderId="1120" fillId="0" fontId="4" numFmtId="651" xfId="0">
      <alignment vertical="center" wrapText="true"/>
    </xf>
    <xf applyAlignment="true" applyBorder="false" applyFill="false" applyFont="true" applyNumberFormat="true" applyProtection="false" borderId="1112" fillId="0" fontId="4" numFmtId="649" xfId="0">
      <alignment vertical="center"/>
    </xf>
    <xf applyAlignment="true" applyBorder="false" applyFill="false" applyFont="true" applyNumberFormat="false" applyProtection="false" borderId="1117" fillId="0" fontId="4" numFmtId="0" xfId="0">
      <alignment vertical="center"/>
    </xf>
    <xf applyAlignment="true" applyBorder="false" applyFill="false" applyFont="true" applyNumberFormat="false" applyProtection="false" borderId="1122" fillId="0" fontId="4" numFmtId="0" xfId="0">
      <alignment horizontal="right" vertical="center"/>
    </xf>
    <xf applyAlignment="true" applyBorder="false" applyFill="false" applyFont="true" applyNumberFormat="true" applyProtection="false" borderId="1118" fillId="0" fontId="4" numFmtId="649" xfId="0">
      <alignment vertical="center"/>
    </xf>
    <xf applyAlignment="true" applyBorder="false" applyFill="false" applyFont="true" applyNumberFormat="false" applyProtection="false" borderId="1121" fillId="0" fontId="4" numFmtId="0" xfId="0">
      <alignment vertical="center"/>
    </xf>
    <xf applyAlignment="true" applyBorder="false" applyFill="false" applyFont="true" applyNumberFormat="false" applyProtection="false" borderId="1115" fillId="0" fontId="4" numFmtId="0" xfId="0">
      <alignment vertical="center"/>
    </xf>
    <xf applyAlignment="true" applyBorder="false" applyFill="false" applyFont="true" applyNumberFormat="true" applyProtection="false" borderId="1121" fillId="0" fontId="4" numFmtId="649" xfId="0">
      <alignment horizontal="right" vertical="center"/>
    </xf>
    <xf applyAlignment="true" applyBorder="false" applyFill="true" applyFont="true" applyNumberFormat="true" applyProtection="false" borderId="1118" fillId="429" fontId="4" numFmtId="649" xfId="0">
      <alignment vertical="center"/>
    </xf>
    <xf applyAlignment="true" applyBorder="false" applyFill="true" applyFont="true" applyNumberFormat="true" applyProtection="false" borderId="1116" fillId="427" fontId="4" numFmtId="652" xfId="0">
      <alignment vertical="center"/>
    </xf>
    <xf applyAlignment="true" applyBorder="false" applyFill="false" applyFont="true" applyNumberFormat="true" applyProtection="false" borderId="1115" fillId="0" fontId="4" numFmtId="654" xfId="0">
      <alignment vertical="center"/>
    </xf>
    <xf applyAlignment="true" applyBorder="false" applyFill="true" applyFont="true" applyNumberFormat="true" applyProtection="false" borderId="1118" fillId="427" fontId="4" numFmtId="652" xfId="0">
      <alignment vertical="center"/>
    </xf>
    <xf applyAlignment="true" applyBorder="false" applyFill="true" applyFont="true" applyNumberFormat="true" applyProtection="false" borderId="1118" fillId="430" fontId="4" numFmtId="649" xfId="0">
      <alignment vertical="center"/>
    </xf>
    <xf applyAlignment="true" applyBorder="false" applyFill="false" applyFont="true" applyNumberFormat="false" applyProtection="false" borderId="1123" fillId="0" fontId="4" numFmtId="0" xfId="0">
      <alignment vertical="center"/>
    </xf>
    <xf applyAlignment="true" applyBorder="false" applyFill="false" applyFont="true" applyNumberFormat="false" applyProtection="false" borderId="1117" fillId="0" fontId="4" numFmtId="0" xfId="0">
      <alignment horizontal="right" vertical="center"/>
    </xf>
    <xf applyAlignment="true" applyBorder="false" applyFill="false" applyFont="true" applyNumberFormat="true" applyProtection="false" borderId="1117" fillId="0" fontId="4" numFmtId="649" xfId="0">
      <alignment horizontal="right" vertical="center"/>
    </xf>
    <xf applyAlignment="true" applyBorder="false" applyFill="false" applyFont="true" applyNumberFormat="true" applyProtection="false" borderId="1123" fillId="0" fontId="4" numFmtId="654" xfId="0">
      <alignment vertical="center"/>
    </xf>
    <xf applyAlignment="true" applyBorder="false" applyFill="true" applyFont="true" applyNumberFormat="true" applyProtection="false" borderId="1124" fillId="427" fontId="4" numFmtId="652" xfId="0">
      <alignment vertical="center"/>
    </xf>
    <xf applyAlignment="true" applyBorder="false" applyFill="false" applyFont="true" applyNumberFormat="true" applyProtection="false" borderId="1118" fillId="0" fontId="4" numFmtId="649" xfId="0">
      <alignment vertical="center"/>
    </xf>
    <xf applyAlignment="true" applyBorder="false" applyFill="false" applyFont="true" applyNumberFormat="true" applyProtection="false" borderId="1116" fillId="0" fontId="4" numFmtId="651" xfId="0">
      <alignment vertical="center"/>
    </xf>
    <xf applyAlignment="true" applyBorder="false" applyFill="false" applyFont="true" applyNumberFormat="true" applyProtection="false" borderId="0" fillId="0" fontId="4" numFmtId="651" xfId="0">
      <alignment horizontal="center" vertical="bottom"/>
    </xf>
    <xf applyAlignment="true" applyBorder="false" applyFill="false" applyFont="true" applyNumberFormat="true" applyProtection="false" borderId="0" fillId="0" fontId="4" numFmtId="649" xfId="0">
      <alignment vertical="center"/>
    </xf>
    <xf applyAlignment="true" applyBorder="false" applyFill="false" applyFont="true" applyNumberFormat="true" applyProtection="false" borderId="0" fillId="0" fontId="4" numFmtId="649" xfId="0">
      <alignment vertical="center"/>
    </xf>
    <xf applyAlignment="true" applyBorder="false" applyFill="false" applyFont="true" applyNumberFormat="true" applyProtection="false" borderId="1125" fillId="0" fontId="4" numFmtId="651" xfId="0">
      <alignment vertical="center"/>
    </xf>
    <xf applyAlignment="true" applyBorder="false" applyFill="true" applyFont="true" applyNumberFormat="false" applyProtection="false" borderId="1126" fillId="431" fontId="5" numFmtId="0" xfId="0">
      <alignment horizontal="center" vertical="center"/>
    </xf>
    <xf applyAlignment="true" applyBorder="false" applyFill="true" applyFont="true" applyNumberFormat="false" applyProtection="false" borderId="1121" fillId="431" fontId="4" numFmtId="0" xfId="0">
      <alignment vertical="center"/>
    </xf>
    <xf applyAlignment="true" applyBorder="false" applyFill="true" applyFont="true" applyNumberFormat="false" applyProtection="false" borderId="1121" fillId="431" fontId="5" numFmtId="0" xfId="0">
      <alignment vertical="center"/>
    </xf>
    <xf applyAlignment="true" applyBorder="false" applyFill="false" applyFont="true" applyNumberFormat="true" applyProtection="false" borderId="0" fillId="0" fontId="4" numFmtId="65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116" fillId="431" fontId="4" numFmtId="0" xfId="0">
      <alignment horizontal="center" vertical="center"/>
    </xf>
    <xf applyAlignment="true" applyBorder="false" applyFill="true" applyFont="true" applyNumberFormat="true" applyProtection="false" borderId="1112" fillId="431" fontId="4" numFmtId="656" xfId="0">
      <alignment vertical="center"/>
    </xf>
    <xf applyAlignment="true" applyBorder="false" applyFill="true" applyFont="true" applyNumberFormat="true" applyProtection="false" borderId="1112" fillId="431" fontId="4" numFmtId="652" xfId="0">
      <alignment vertical="center"/>
    </xf>
    <xf applyAlignment="true" applyBorder="false" applyFill="true" applyFont="true" applyNumberFormat="false" applyProtection="false" borderId="1118" fillId="431" fontId="4" numFmtId="0" xfId="0">
      <alignment horizontal="center" vertical="center"/>
    </xf>
    <xf applyAlignment="true" applyBorder="false" applyFill="true" applyFont="true" applyNumberFormat="true" applyProtection="false" borderId="1117" fillId="431" fontId="4" numFmtId="656" xfId="0">
      <alignment vertical="center"/>
    </xf>
    <xf applyAlignment="true" applyBorder="false" applyFill="false" applyFont="true" applyNumberFormat="true" applyProtection="false" borderId="0" fillId="0" fontId="4" numFmtId="651" xfId="0">
      <alignment vertical="center"/>
    </xf>
    <xf applyAlignment="true" applyBorder="false" applyFill="false" applyFont="true" applyNumberFormat="false" applyProtection="false" borderId="1112" fillId="0" fontId="4" numFmtId="0" xfId="0">
      <alignment horizontal="center" vertical="center"/>
    </xf>
    <xf applyAlignment="true" applyBorder="false" applyFill="true" applyFont="true" applyNumberFormat="false" applyProtection="false" borderId="1127" fillId="433" fontId="2" numFmtId="0" xfId="0">
      <alignment horizontal="center" vertical="center"/>
    </xf>
    <xf applyAlignment="true" applyBorder="false" applyFill="true" applyFont="true" applyNumberFormat="false" applyProtection="false" borderId="1127" fillId="433" fontId="2" numFmtId="0" xfId="0">
      <alignment horizontal="center" vertical="center" wrapText="true"/>
    </xf>
    <xf applyAlignment="true" applyBorder="false" applyFill="true" applyFont="true" applyNumberFormat="true" applyProtection="false" borderId="1127" fillId="433" fontId="2" numFmtId="657" xfId="0">
      <alignment horizontal="center" vertical="center"/>
    </xf>
    <xf applyAlignment="true" applyBorder="false" applyFill="true" applyFont="true" applyNumberFormat="true" applyProtection="false" borderId="1127" fillId="433" fontId="2" numFmtId="658" xfId="0">
      <alignment horizontal="center" vertical="center" wrapText="true"/>
    </xf>
    <xf applyAlignment="true" applyBorder="false" applyFill="true" applyFont="true" applyNumberFormat="false" applyProtection="false" borderId="1127" fillId="433" fontId="6" numFmtId="0" xfId="0">
      <alignment horizontal="center" vertical="center"/>
    </xf>
    <xf applyAlignment="true" applyBorder="false" applyFill="true" applyFont="true" applyNumberFormat="false" applyProtection="false" borderId="1128" fillId="433" fontId="13" numFmtId="0" xfId="0">
      <alignment horizontal="center" vertical="center"/>
    </xf>
    <xf applyAlignment="true" applyBorder="false" applyFill="true" applyFont="true" applyNumberFormat="false" applyProtection="false" borderId="1129" fillId="433" fontId="6" numFmtId="0" xfId="0">
      <alignment horizontal="center" vertical="center"/>
    </xf>
    <xf applyAlignment="true" applyBorder="false" applyFill="true" applyFont="true" applyNumberFormat="true" applyProtection="false" borderId="1127" fillId="433" fontId="2" numFmtId="658" xfId="0">
      <alignment horizontal="center" vertical="center"/>
    </xf>
    <xf applyAlignment="true" applyBorder="false" applyFill="true" applyFont="true" applyNumberFormat="false" applyProtection="false" borderId="1127" fillId="433" fontId="6" numFmtId="0" xfId="0">
      <alignment horizontal="center" vertical="center" wrapText="true"/>
    </xf>
    <xf applyAlignment="true" applyBorder="false" applyFill="false" applyFont="true" applyNumberFormat="false" applyProtection="false" borderId="1127" fillId="0" fontId="4" numFmtId="0" xfId="0">
      <alignment horizontal="center" vertical="center"/>
    </xf>
    <xf applyAlignment="true" applyBorder="false" applyFill="false" applyFont="true" applyNumberFormat="false" applyProtection="false" borderId="1127" fillId="0" fontId="4" numFmtId="0" xfId="0">
      <alignment vertical="center"/>
    </xf>
    <xf applyAlignment="true" applyBorder="false" applyFill="false" applyFont="true" applyNumberFormat="true" applyProtection="false" borderId="1127" fillId="0" fontId="4" numFmtId="659" xfId="0">
      <alignment vertical="center"/>
    </xf>
    <xf applyAlignment="true" applyBorder="false" applyFill="false" applyFont="true" applyNumberFormat="true" applyProtection="false" borderId="1130" fillId="0" fontId="4" numFmtId="658" xfId="0">
      <alignment vertical="center"/>
    </xf>
    <xf applyAlignment="true" applyBorder="false" applyFill="false" applyFont="true" applyNumberFormat="true" applyProtection="false" borderId="1127" fillId="0" fontId="4" numFmtId="660" xfId="0">
      <alignment vertical="center"/>
    </xf>
    <xf applyAlignment="true" applyBorder="false" applyFill="false" applyFont="true" applyNumberFormat="true" applyProtection="false" borderId="1131" fillId="0" fontId="4" numFmtId="658" xfId="0">
      <alignment vertical="center"/>
    </xf>
    <xf applyAlignment="true" applyBorder="false" applyFill="true" applyFont="true" applyNumberFormat="true" applyProtection="false" borderId="1127" fillId="434" fontId="4" numFmtId="658" xfId="0">
      <alignment horizontal="right" vertical="center"/>
    </xf>
    <xf applyAlignment="true" applyBorder="false" applyFill="true" applyFont="true" applyNumberFormat="true" applyProtection="false" borderId="1127" fillId="435" fontId="4" numFmtId="658" xfId="0">
      <alignment vertical="center"/>
    </xf>
    <xf applyAlignment="true" applyBorder="false" applyFill="false" applyFont="true" applyNumberFormat="true" applyProtection="false" borderId="1127" fillId="0" fontId="4" numFmtId="660" xfId="0">
      <alignment vertical="center"/>
    </xf>
    <xf applyAlignment="true" applyBorder="false" applyFill="true" applyFont="true" applyNumberFormat="false" applyProtection="false" borderId="1127" fillId="435" fontId="4" numFmtId="0" xfId="0">
      <alignment horizontal="center" vertical="center"/>
    </xf>
    <xf applyAlignment="true" applyBorder="false" applyFill="true" applyFont="true" applyNumberFormat="true" applyProtection="false" borderId="1127" fillId="434" fontId="4" numFmtId="661" xfId="0">
      <alignment vertical="center"/>
    </xf>
    <xf applyAlignment="true" applyBorder="false" applyFill="true" applyFont="true" applyNumberFormat="true" applyProtection="false" borderId="1130" fillId="434" fontId="4" numFmtId="661" xfId="0">
      <alignment vertical="center"/>
    </xf>
    <xf applyAlignment="true" applyBorder="false" applyFill="true" applyFont="true" applyNumberFormat="true" applyProtection="false" borderId="1130" fillId="434" fontId="4" numFmtId="662" xfId="0">
      <alignment vertical="center"/>
    </xf>
    <xf applyAlignment="true" applyBorder="false" applyFill="false" applyFont="true" applyNumberFormat="true" applyProtection="false" borderId="1127" fillId="0" fontId="4" numFmtId="663" xfId="0">
      <alignment vertical="center"/>
    </xf>
    <xf applyAlignment="true" applyBorder="false" applyFill="false" applyFont="true" applyNumberFormat="false" applyProtection="false" borderId="1127" fillId="0" fontId="4" numFmtId="0" xfId="0">
      <alignment vertical="center"/>
    </xf>
    <xf applyAlignment="true" applyBorder="false" applyFill="false" applyFont="true" applyNumberFormat="false" applyProtection="false" borderId="1127" fillId="0" fontId="4" numFmtId="0" xfId="0">
      <alignment horizontal="right" vertical="center"/>
    </xf>
    <xf applyAlignment="true" applyBorder="false" applyFill="true" applyFont="true" applyNumberFormat="true" applyProtection="false" borderId="1127" fillId="436" fontId="4" numFmtId="658" xfId="0">
      <alignment vertical="center"/>
    </xf>
    <xf applyAlignment="true" applyBorder="false" applyFill="true" applyFont="true" applyNumberFormat="false" applyProtection="false" borderId="1127" fillId="436" fontId="4" numFmtId="0" xfId="0">
      <alignment horizontal="center" vertical="center"/>
    </xf>
    <xf applyAlignment="true" applyBorder="false" applyFill="true" applyFont="true" applyNumberFormat="true" applyProtection="false" borderId="1127" fillId="437" fontId="4" numFmtId="659" xfId="0">
      <alignment vertical="center"/>
    </xf>
    <xf applyAlignment="true" applyBorder="false" applyFill="true" applyFont="true" applyNumberFormat="true" applyProtection="false" borderId="1130" fillId="437" fontId="4" numFmtId="658" xfId="0">
      <alignment vertical="center"/>
    </xf>
    <xf applyAlignment="true" applyBorder="false" applyFill="true" applyFont="true" applyNumberFormat="true" applyProtection="false" borderId="1127" fillId="437" fontId="4" numFmtId="658" xfId="0">
      <alignment vertical="center"/>
    </xf>
    <xf applyAlignment="true" applyBorder="false" applyFill="true" applyFont="true" applyNumberFormat="false" applyProtection="false" borderId="1127" fillId="437" fontId="4" numFmtId="0" xfId="0">
      <alignment horizontal="center" vertical="center"/>
    </xf>
    <xf applyAlignment="true" applyBorder="false" applyFill="false" applyFont="true" applyNumberFormat="true" applyProtection="false" borderId="1132" fillId="0" fontId="4" numFmtId="663" xfId="0">
      <alignment vertical="center"/>
    </xf>
    <xf applyAlignment="true" applyBorder="false" applyFill="false" applyFont="true" applyNumberFormat="false" applyProtection="false" borderId="1131" fillId="0" fontId="4" numFmtId="0" xfId="0">
      <alignment vertical="center"/>
    </xf>
    <xf applyAlignment="true" applyBorder="false" applyFill="false" applyFont="true" applyNumberFormat="false" applyProtection="false" borderId="1127" fillId="0" fontId="4" numFmtId="0" xfId="0">
      <alignment vertical="center"/>
    </xf>
    <xf applyAlignment="true" applyBorder="false" applyFill="false" applyFont="true" applyNumberFormat="true" applyProtection="false" borderId="1127" fillId="0" fontId="4" numFmtId="658" xfId="0">
      <alignment vertical="center"/>
    </xf>
    <xf applyAlignment="true" applyBorder="false" applyFill="false" applyFont="true" applyNumberFormat="false" applyProtection="false" borderId="1127" fillId="0" fontId="4" numFmtId="0" xfId="0">
      <alignment horizontal="center" vertical="center"/>
    </xf>
    <xf applyAlignment="true" applyBorder="false" applyFill="false" applyFont="true" applyNumberFormat="true" applyProtection="false" borderId="1131" fillId="0" fontId="4" numFmtId="663" xfId="0">
      <alignment vertical="center"/>
    </xf>
    <xf applyAlignment="true" applyBorder="false" applyFill="false" applyFont="true" applyNumberFormat="true" applyProtection="false" borderId="1132" fillId="0" fontId="4" numFmtId="663" xfId="0">
      <alignment vertical="center"/>
    </xf>
    <xf applyAlignment="true" applyBorder="false" applyFill="false" applyFont="true" applyNumberFormat="false" applyProtection="false" borderId="1132" fillId="0" fontId="4" numFmtId="0" xfId="0">
      <alignment vertical="center"/>
    </xf>
    <xf applyAlignment="true" applyBorder="false" applyFill="false" applyFont="true" applyNumberFormat="true" applyProtection="false" borderId="1133" fillId="0" fontId="4" numFmtId="663" xfId="0">
      <alignment vertical="center"/>
    </xf>
    <xf applyAlignment="true" applyBorder="false" applyFill="false" applyFont="true" applyNumberFormat="true" applyProtection="false" borderId="1127" fillId="0" fontId="4" numFmtId="663" xfId="0">
      <alignment vertical="center"/>
    </xf>
    <xf applyAlignment="true" applyBorder="false" applyFill="false" applyFont="true" applyNumberFormat="true" applyProtection="false" borderId="1130" fillId="0" fontId="4" numFmtId="658" xfId="0">
      <alignment horizontal="right" vertical="center"/>
    </xf>
    <xf applyAlignment="true" applyBorder="false" applyFill="false" applyFont="true" applyNumberFormat="true" applyProtection="false" borderId="1132" fillId="0" fontId="4" numFmtId="663" xfId="0">
      <alignment horizontal="center" vertical="center"/>
    </xf>
    <xf applyAlignment="true" applyBorder="false" applyFill="false" applyFont="true" applyNumberFormat="false" applyProtection="false" borderId="1132" fillId="0" fontId="4" numFmtId="0" xfId="0">
      <alignment horizontal="center" vertical="center"/>
    </xf>
    <xf applyAlignment="true" applyBorder="false" applyFill="false" applyFont="true" applyNumberFormat="true" applyProtection="false" borderId="1133" fillId="0" fontId="4" numFmtId="663" xfId="0">
      <alignment horizontal="center" vertical="center"/>
    </xf>
    <xf applyAlignment="true" applyBorder="false" applyFill="false" applyFont="true" applyNumberFormat="true" applyProtection="false" borderId="1127" fillId="0" fontId="4" numFmtId="663" xfId="0">
      <alignment horizontal="right" vertical="center"/>
    </xf>
    <xf applyAlignment="true" applyBorder="false" applyFill="false" applyFont="true" applyNumberFormat="false" applyProtection="false" borderId="1127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127" fillId="0" fontId="4" numFmtId="663" xfId="0">
      <alignment horizontal="left" vertical="center"/>
    </xf>
    <xf applyAlignment="true" applyBorder="false" applyFill="false" applyFont="true" applyNumberFormat="false" applyProtection="false" borderId="1127" fillId="0" fontId="4" numFmtId="0" xfId="0">
      <alignment vertical="center"/>
    </xf>
    <xf applyAlignment="true" applyBorder="false" applyFill="false" applyFont="true" applyNumberFormat="true" applyProtection="false" borderId="1127" fillId="0" fontId="4" numFmtId="657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658" xfId="0">
      <alignment horizontal="right" vertical="center"/>
    </xf>
    <xf applyAlignment="true" applyBorder="false" applyFill="true" applyFont="true" applyNumberFormat="false" applyProtection="false" borderId="1127" fillId="438" fontId="5" numFmtId="0" xfId="0">
      <alignment horizontal="center" vertical="center"/>
    </xf>
    <xf applyAlignment="true" applyBorder="false" applyFill="true" applyFont="true" applyNumberFormat="true" applyProtection="false" borderId="1127" fillId="438" fontId="5" numFmtId="661" xfId="0">
      <alignment horizontal="right" vertical="center"/>
    </xf>
    <xf applyAlignment="true" applyBorder="false" applyFill="true" applyFont="true" applyNumberFormat="true" applyProtection="false" borderId="0" fillId="434" fontId="4" numFmtId="664" xfId="0">
      <alignment vertical="center"/>
    </xf>
    <xf applyAlignment="true" applyBorder="false" applyFill="false" applyFont="true" applyNumberFormat="true" applyProtection="false" borderId="0" fillId="0" fontId="4" numFmtId="663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127" fillId="438" fontId="4" numFmtId="0" xfId="0">
      <alignment horizontal="center" vertical="center"/>
    </xf>
    <xf applyAlignment="true" applyBorder="false" applyFill="true" applyFont="true" applyNumberFormat="true" applyProtection="false" borderId="1127" fillId="438" fontId="4" numFmtId="665" xfId="0">
      <alignment horizontal="right" vertical="center"/>
    </xf>
    <xf applyAlignment="true" applyBorder="false" applyFill="true" applyFont="true" applyNumberFormat="true" applyProtection="false" borderId="1127" fillId="438" fontId="4" numFmtId="661" xfId="0">
      <alignment horizontal="right" vertical="center"/>
    </xf>
    <xf applyAlignment="true" applyBorder="false" applyFill="true" applyFont="true" applyNumberFormat="true" applyProtection="false" borderId="0" fillId="434" fontId="4" numFmtId="661" xfId="0">
      <alignment vertical="center"/>
    </xf>
    <xf applyAlignment="true" applyBorder="false" applyFill="true" applyFont="true" applyNumberFormat="true" applyProtection="false" borderId="1127" fillId="438" fontId="4" numFmtId="664" xfId="0">
      <alignment horizontal="right" vertical="center"/>
    </xf>
    <xf applyAlignment="true" applyBorder="false" applyFill="false" applyFont="true" applyNumberFormat="true" applyProtection="false" borderId="0" fillId="0" fontId="4" numFmtId="661" xfId="0">
      <alignment horizontal="right" vertical="center"/>
    </xf>
    <xf applyAlignment="true" applyBorder="false" applyFill="true" applyFont="true" applyNumberFormat="true" applyProtection="false" borderId="1127" fillId="433" fontId="6" numFmtId="657" xfId="0">
      <alignment horizontal="center" vertical="center"/>
    </xf>
    <xf applyAlignment="true" applyBorder="false" applyFill="true" applyFont="true" applyNumberFormat="true" applyProtection="false" borderId="1127" fillId="433" fontId="6" numFmtId="658" xfId="0">
      <alignment horizontal="center" vertical="center" wrapText="true"/>
    </xf>
    <xf applyAlignment="true" applyBorder="false" applyFill="true" applyFont="true" applyNumberFormat="false" applyProtection="false" borderId="0" fillId="433" fontId="6" numFmtId="0" xfId="0">
      <alignment horizontal="center" vertical="center"/>
    </xf>
    <xf applyAlignment="true" applyBorder="false" applyFill="true" applyFont="true" applyNumberFormat="true" applyProtection="false" borderId="1131" fillId="433" fontId="6" numFmtId="658" xfId="0">
      <alignment horizontal="center" vertical="center"/>
    </xf>
    <xf applyAlignment="true" applyBorder="false" applyFill="true" applyFont="true" applyNumberFormat="true" applyProtection="false" borderId="1127" fillId="433" fontId="6" numFmtId="661" xfId="0">
      <alignment horizontal="center" vertical="center" wrapText="true"/>
    </xf>
    <xf applyAlignment="true" applyBorder="false" applyFill="true" applyFont="true" applyNumberFormat="true" applyProtection="false" borderId="1132" fillId="433" fontId="6" numFmtId="657" xfId="0">
      <alignment horizontal="center" vertical="center"/>
    </xf>
    <xf applyAlignment="true" applyBorder="false" applyFill="false" applyFont="true" applyNumberFormat="false" applyProtection="false" borderId="1130" fillId="0" fontId="4" numFmtId="0" xfId="0">
      <alignment horizontal="center" vertical="center"/>
    </xf>
    <xf applyAlignment="true" applyBorder="false" applyFill="false" applyFont="true" applyNumberFormat="false" applyProtection="false" borderId="1130" fillId="0" fontId="4" numFmtId="0" xfId="0">
      <alignment horizontal="right" vertical="center"/>
    </xf>
    <xf applyAlignment="true" applyBorder="false" applyFill="false" applyFont="true" applyNumberFormat="false" applyProtection="false" borderId="1134" fillId="0" fontId="7" numFmtId="0" xfId="0">
      <alignment horizontal="center" vertical="center"/>
    </xf>
    <xf applyAlignment="true" applyBorder="false" applyFill="false" applyFont="true" applyNumberFormat="true" applyProtection="false" borderId="1131" fillId="0" fontId="4" numFmtId="658" xfId="0">
      <alignment vertical="center"/>
    </xf>
    <xf applyAlignment="true" applyBorder="false" applyFill="false" applyFont="true" applyNumberFormat="true" applyProtection="false" borderId="1127" fillId="0" fontId="4" numFmtId="661" xfId="0">
      <alignment vertical="center"/>
    </xf>
    <xf applyAlignment="true" applyBorder="false" applyFill="false" applyFont="true" applyNumberFormat="true" applyProtection="false" borderId="1135" fillId="0" fontId="4" numFmtId="660" xfId="0">
      <alignment vertical="center" wrapText="true"/>
    </xf>
    <xf applyAlignment="true" applyBorder="false" applyFill="false" applyFont="true" applyNumberFormat="true" applyProtection="false" borderId="1127" fillId="0" fontId="4" numFmtId="658" xfId="0">
      <alignment horizontal="right" vertical="center"/>
    </xf>
    <xf applyAlignment="true" applyBorder="false" applyFill="false" applyFont="true" applyNumberFormat="true" applyProtection="false" borderId="1127" fillId="0" fontId="4" numFmtId="662" xfId="0">
      <alignment vertical="center"/>
    </xf>
    <xf applyAlignment="true" applyBorder="false" applyFill="true" applyFont="true" applyNumberFormat="true" applyProtection="false" borderId="1135" fillId="439" fontId="4" numFmtId="660" xfId="0">
      <alignment vertical="center" wrapText="true"/>
    </xf>
    <xf applyAlignment="true" applyBorder="false" applyFill="false" applyFont="true" applyNumberFormat="false" applyProtection="false" borderId="1132" fillId="0" fontId="4" numFmtId="0" xfId="0">
      <alignment horizontal="center" vertical="center"/>
    </xf>
    <xf applyAlignment="true" applyBorder="false" applyFill="false" applyFont="true" applyNumberFormat="false" applyProtection="false" borderId="1136" fillId="0" fontId="4" numFmtId="0" xfId="0">
      <alignment horizontal="center" vertical="center"/>
    </xf>
    <xf applyAlignment="true" applyBorder="false" applyFill="true" applyFont="true" applyNumberFormat="true" applyProtection="false" borderId="1131" fillId="437" fontId="4" numFmtId="658" xfId="0">
      <alignment vertical="center"/>
    </xf>
    <xf applyAlignment="true" applyBorder="false" applyFill="false" applyFont="true" applyNumberFormat="true" applyProtection="false" borderId="1135" fillId="0" fontId="4" numFmtId="660" xfId="0">
      <alignment vertical="center" wrapText="true"/>
    </xf>
    <xf applyAlignment="true" applyBorder="false" applyFill="false" applyFont="true" applyNumberFormat="true" applyProtection="false" borderId="1127" fillId="0" fontId="4" numFmtId="658" xfId="0">
      <alignment vertical="center"/>
    </xf>
    <xf applyAlignment="true" applyBorder="false" applyFill="false" applyFont="true" applyNumberFormat="false" applyProtection="false" borderId="1132" fillId="0" fontId="4" numFmtId="0" xfId="0">
      <alignment vertical="center"/>
    </xf>
    <xf applyAlignment="true" applyBorder="false" applyFill="false" applyFont="true" applyNumberFormat="false" applyProtection="false" borderId="1137" fillId="0" fontId="4" numFmtId="0" xfId="0">
      <alignment horizontal="right" vertical="center"/>
    </xf>
    <xf applyAlignment="true" applyBorder="false" applyFill="false" applyFont="true" applyNumberFormat="true" applyProtection="false" borderId="1133" fillId="0" fontId="4" numFmtId="658" xfId="0">
      <alignment vertical="center"/>
    </xf>
    <xf applyAlignment="true" applyBorder="false" applyFill="false" applyFont="true" applyNumberFormat="false" applyProtection="false" borderId="1136" fillId="0" fontId="4" numFmtId="0" xfId="0">
      <alignment vertical="center"/>
    </xf>
    <xf applyAlignment="true" applyBorder="false" applyFill="false" applyFont="true" applyNumberFormat="false" applyProtection="false" borderId="1130" fillId="0" fontId="4" numFmtId="0" xfId="0">
      <alignment vertical="center"/>
    </xf>
    <xf applyAlignment="true" applyBorder="false" applyFill="false" applyFont="true" applyNumberFormat="true" applyProtection="false" borderId="1136" fillId="0" fontId="4" numFmtId="658" xfId="0">
      <alignment horizontal="right" vertical="center"/>
    </xf>
    <xf applyAlignment="true" applyBorder="false" applyFill="true" applyFont="true" applyNumberFormat="true" applyProtection="false" borderId="1133" fillId="436" fontId="4" numFmtId="658" xfId="0">
      <alignment vertical="center"/>
    </xf>
    <xf applyAlignment="true" applyBorder="false" applyFill="true" applyFont="true" applyNumberFormat="true" applyProtection="false" borderId="1131" fillId="434" fontId="4" numFmtId="661" xfId="0">
      <alignment vertical="center"/>
    </xf>
    <xf applyAlignment="true" applyBorder="false" applyFill="false" applyFont="true" applyNumberFormat="true" applyProtection="false" borderId="1130" fillId="0" fontId="4" numFmtId="663" xfId="0">
      <alignment vertical="center"/>
    </xf>
    <xf applyAlignment="true" applyBorder="false" applyFill="true" applyFont="true" applyNumberFormat="true" applyProtection="false" borderId="1133" fillId="434" fontId="4" numFmtId="661" xfId="0">
      <alignment vertical="center"/>
    </xf>
    <xf applyAlignment="true" applyBorder="false" applyFill="true" applyFont="true" applyNumberFormat="true" applyProtection="false" borderId="1133" fillId="437" fontId="4" numFmtId="658" xfId="0">
      <alignment vertical="center"/>
    </xf>
    <xf applyAlignment="true" applyBorder="false" applyFill="false" applyFont="true" applyNumberFormat="false" applyProtection="false" borderId="1138" fillId="0" fontId="4" numFmtId="0" xfId="0">
      <alignment vertical="center"/>
    </xf>
    <xf applyAlignment="true" applyBorder="false" applyFill="false" applyFont="true" applyNumberFormat="false" applyProtection="false" borderId="1132" fillId="0" fontId="4" numFmtId="0" xfId="0">
      <alignment horizontal="right" vertical="center"/>
    </xf>
    <xf applyAlignment="true" applyBorder="false" applyFill="false" applyFont="true" applyNumberFormat="true" applyProtection="false" borderId="1132" fillId="0" fontId="4" numFmtId="658" xfId="0">
      <alignment horizontal="right" vertical="center"/>
    </xf>
    <xf applyAlignment="true" applyBorder="false" applyFill="false" applyFont="true" applyNumberFormat="true" applyProtection="false" borderId="1138" fillId="0" fontId="4" numFmtId="663" xfId="0">
      <alignment vertical="center"/>
    </xf>
    <xf applyAlignment="true" applyBorder="false" applyFill="true" applyFont="true" applyNumberFormat="true" applyProtection="false" borderId="1139" fillId="434" fontId="4" numFmtId="661" xfId="0">
      <alignment vertical="center"/>
    </xf>
    <xf applyAlignment="true" applyBorder="false" applyFill="false" applyFont="true" applyNumberFormat="true" applyProtection="false" borderId="1133" fillId="0" fontId="4" numFmtId="658" xfId="0">
      <alignment vertical="center"/>
    </xf>
    <xf applyAlignment="true" applyBorder="false" applyFill="false" applyFont="true" applyNumberFormat="true" applyProtection="false" borderId="1131" fillId="0" fontId="4" numFmtId="660" xfId="0">
      <alignment vertical="center"/>
    </xf>
    <xf applyAlignment="true" applyBorder="false" applyFill="false" applyFont="true" applyNumberFormat="true" applyProtection="false" borderId="0" fillId="0" fontId="4" numFmtId="660" xfId="0">
      <alignment horizontal="center" vertical="bottom"/>
    </xf>
    <xf applyAlignment="true" applyBorder="false" applyFill="false" applyFont="true" applyNumberFormat="true" applyProtection="false" borderId="0" fillId="0" fontId="4" numFmtId="658" xfId="0">
      <alignment vertical="center"/>
    </xf>
    <xf applyAlignment="true" applyBorder="false" applyFill="false" applyFont="true" applyNumberFormat="true" applyProtection="false" borderId="0" fillId="0" fontId="4" numFmtId="658" xfId="0">
      <alignment vertical="center"/>
    </xf>
    <xf applyAlignment="true" applyBorder="false" applyFill="false" applyFont="true" applyNumberFormat="true" applyProtection="false" borderId="1140" fillId="0" fontId="4" numFmtId="660" xfId="0">
      <alignment vertical="center"/>
    </xf>
    <xf applyAlignment="true" applyBorder="false" applyFill="true" applyFont="true" applyNumberFormat="false" applyProtection="false" borderId="1141" fillId="438" fontId="5" numFmtId="0" xfId="0">
      <alignment horizontal="center" vertical="center"/>
    </xf>
    <xf applyAlignment="true" applyBorder="false" applyFill="true" applyFont="true" applyNumberFormat="false" applyProtection="false" borderId="1136" fillId="438" fontId="4" numFmtId="0" xfId="0">
      <alignment vertical="center"/>
    </xf>
    <xf applyAlignment="true" applyBorder="false" applyFill="true" applyFont="true" applyNumberFormat="false" applyProtection="false" borderId="1136" fillId="438" fontId="5" numFmtId="0" xfId="0">
      <alignment vertical="center"/>
    </xf>
    <xf applyAlignment="true" applyBorder="false" applyFill="false" applyFont="true" applyNumberFormat="true" applyProtection="false" borderId="0" fillId="0" fontId="4" numFmtId="663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131" fillId="438" fontId="4" numFmtId="0" xfId="0">
      <alignment horizontal="center" vertical="center"/>
    </xf>
    <xf applyAlignment="true" applyBorder="false" applyFill="true" applyFont="true" applyNumberFormat="true" applyProtection="false" borderId="1127" fillId="438" fontId="4" numFmtId="665" xfId="0">
      <alignment vertical="center"/>
    </xf>
    <xf applyAlignment="true" applyBorder="false" applyFill="true" applyFont="true" applyNumberFormat="true" applyProtection="false" borderId="1127" fillId="438" fontId="4" numFmtId="661" xfId="0">
      <alignment vertical="center"/>
    </xf>
    <xf applyAlignment="true" applyBorder="false" applyFill="true" applyFont="true" applyNumberFormat="false" applyProtection="false" borderId="1133" fillId="438" fontId="4" numFmtId="0" xfId="0">
      <alignment horizontal="center" vertical="center"/>
    </xf>
    <xf applyAlignment="true" applyBorder="false" applyFill="true" applyFont="true" applyNumberFormat="true" applyProtection="false" borderId="1132" fillId="438" fontId="4" numFmtId="665" xfId="0">
      <alignment vertical="center"/>
    </xf>
    <xf applyAlignment="true" applyBorder="false" applyFill="false" applyFont="true" applyNumberFormat="true" applyProtection="false" borderId="0" fillId="0" fontId="4" numFmtId="660" xfId="0">
      <alignment vertical="center"/>
    </xf>
    <xf applyAlignment="true" applyBorder="false" applyFill="false" applyFont="true" applyNumberFormat="false" applyProtection="false" borderId="1127" fillId="0" fontId="4" numFmtId="0" xfId="0">
      <alignment horizontal="center" vertical="center"/>
    </xf>
    <xf applyAlignment="true" applyBorder="false" applyFill="true" applyFont="true" applyNumberFormat="false" applyProtection="false" borderId="1142" fillId="440" fontId="2" numFmtId="0" xfId="0">
      <alignment horizontal="center" vertical="center"/>
    </xf>
    <xf applyAlignment="true" applyBorder="false" applyFill="true" applyFont="true" applyNumberFormat="false" applyProtection="false" borderId="1142" fillId="440" fontId="2" numFmtId="0" xfId="0">
      <alignment horizontal="center" vertical="center" wrapText="true"/>
    </xf>
    <xf applyAlignment="true" applyBorder="false" applyFill="true" applyFont="true" applyNumberFormat="true" applyProtection="false" borderId="1142" fillId="440" fontId="2" numFmtId="666" xfId="0">
      <alignment horizontal="center" vertical="center"/>
    </xf>
    <xf applyAlignment="true" applyBorder="false" applyFill="true" applyFont="true" applyNumberFormat="true" applyProtection="false" borderId="1142" fillId="440" fontId="2" numFmtId="667" xfId="0">
      <alignment horizontal="center" vertical="center" wrapText="true"/>
    </xf>
    <xf applyAlignment="true" applyBorder="false" applyFill="true" applyFont="true" applyNumberFormat="false" applyProtection="false" borderId="1142" fillId="440" fontId="6" numFmtId="0" xfId="0">
      <alignment horizontal="center" vertical="center"/>
    </xf>
    <xf applyAlignment="true" applyBorder="false" applyFill="true" applyFont="true" applyNumberFormat="false" applyProtection="false" borderId="1143" fillId="440" fontId="13" numFmtId="0" xfId="0">
      <alignment horizontal="center" vertical="center"/>
    </xf>
    <xf applyAlignment="true" applyBorder="false" applyFill="true" applyFont="true" applyNumberFormat="false" applyProtection="false" borderId="1144" fillId="440" fontId="6" numFmtId="0" xfId="0">
      <alignment horizontal="center" vertical="center"/>
    </xf>
    <xf applyAlignment="true" applyBorder="false" applyFill="true" applyFont="true" applyNumberFormat="true" applyProtection="false" borderId="1142" fillId="440" fontId="2" numFmtId="667" xfId="0">
      <alignment horizontal="center" vertical="center"/>
    </xf>
    <xf applyAlignment="true" applyBorder="false" applyFill="true" applyFont="true" applyNumberFormat="false" applyProtection="false" borderId="1142" fillId="440" fontId="6" numFmtId="0" xfId="0">
      <alignment horizontal="center" vertical="center" wrapText="true"/>
    </xf>
    <xf applyAlignment="true" applyBorder="false" applyFill="false" applyFont="true" applyNumberFormat="false" applyProtection="false" borderId="1142" fillId="0" fontId="4" numFmtId="0" xfId="0">
      <alignment horizontal="center" vertical="center"/>
    </xf>
    <xf applyAlignment="true" applyBorder="false" applyFill="false" applyFont="true" applyNumberFormat="false" applyProtection="false" borderId="1142" fillId="0" fontId="4" numFmtId="0" xfId="0">
      <alignment vertical="center"/>
    </xf>
    <xf applyAlignment="true" applyBorder="false" applyFill="false" applyFont="true" applyNumberFormat="true" applyProtection="false" borderId="1142" fillId="0" fontId="4" numFmtId="668" xfId="0">
      <alignment vertical="center"/>
    </xf>
    <xf applyAlignment="true" applyBorder="false" applyFill="false" applyFont="true" applyNumberFormat="true" applyProtection="false" borderId="1145" fillId="0" fontId="4" numFmtId="667" xfId="0">
      <alignment vertical="center"/>
    </xf>
    <xf applyAlignment="true" applyBorder="false" applyFill="false" applyFont="true" applyNumberFormat="true" applyProtection="false" borderId="1142" fillId="0" fontId="4" numFmtId="669" xfId="0">
      <alignment vertical="center"/>
    </xf>
    <xf applyAlignment="true" applyBorder="false" applyFill="false" applyFont="true" applyNumberFormat="true" applyProtection="false" borderId="1146" fillId="0" fontId="4" numFmtId="667" xfId="0">
      <alignment vertical="center"/>
    </xf>
    <xf applyAlignment="true" applyBorder="false" applyFill="true" applyFont="true" applyNumberFormat="true" applyProtection="false" borderId="1142" fillId="441" fontId="4" numFmtId="667" xfId="0">
      <alignment horizontal="right" vertical="center"/>
    </xf>
    <xf applyAlignment="true" applyBorder="false" applyFill="true" applyFont="true" applyNumberFormat="true" applyProtection="false" borderId="1142" fillId="442" fontId="4" numFmtId="667" xfId="0">
      <alignment vertical="center"/>
    </xf>
    <xf applyAlignment="true" applyBorder="false" applyFill="false" applyFont="true" applyNumberFormat="true" applyProtection="false" borderId="1142" fillId="0" fontId="4" numFmtId="669" xfId="0">
      <alignment vertical="center"/>
    </xf>
    <xf applyAlignment="true" applyBorder="false" applyFill="true" applyFont="true" applyNumberFormat="false" applyProtection="false" borderId="1142" fillId="442" fontId="4" numFmtId="0" xfId="0">
      <alignment horizontal="center" vertical="center"/>
    </xf>
    <xf applyAlignment="true" applyBorder="false" applyFill="true" applyFont="true" applyNumberFormat="true" applyProtection="false" borderId="1142" fillId="441" fontId="4" numFmtId="670" xfId="0">
      <alignment vertical="center"/>
    </xf>
    <xf applyAlignment="true" applyBorder="false" applyFill="true" applyFont="true" applyNumberFormat="true" applyProtection="false" borderId="1145" fillId="441" fontId="4" numFmtId="670" xfId="0">
      <alignment vertical="center"/>
    </xf>
    <xf applyAlignment="true" applyBorder="false" applyFill="true" applyFont="true" applyNumberFormat="true" applyProtection="false" borderId="1145" fillId="441" fontId="4" numFmtId="671" xfId="0">
      <alignment vertical="center"/>
    </xf>
    <xf applyAlignment="true" applyBorder="false" applyFill="false" applyFont="true" applyNumberFormat="true" applyProtection="false" borderId="1142" fillId="0" fontId="4" numFmtId="672" xfId="0">
      <alignment vertical="center"/>
    </xf>
    <xf applyAlignment="true" applyBorder="false" applyFill="false" applyFont="true" applyNumberFormat="false" applyProtection="false" borderId="1142" fillId="0" fontId="4" numFmtId="0" xfId="0">
      <alignment vertical="center"/>
    </xf>
    <xf applyAlignment="true" applyBorder="false" applyFill="false" applyFont="true" applyNumberFormat="false" applyProtection="false" borderId="1142" fillId="0" fontId="4" numFmtId="0" xfId="0">
      <alignment horizontal="right" vertical="center"/>
    </xf>
    <xf applyAlignment="true" applyBorder="false" applyFill="true" applyFont="true" applyNumberFormat="true" applyProtection="false" borderId="1142" fillId="443" fontId="4" numFmtId="667" xfId="0">
      <alignment vertical="center"/>
    </xf>
    <xf applyAlignment="true" applyBorder="false" applyFill="true" applyFont="true" applyNumberFormat="false" applyProtection="false" borderId="1142" fillId="443" fontId="4" numFmtId="0" xfId="0">
      <alignment horizontal="center" vertical="center"/>
    </xf>
    <xf applyAlignment="true" applyBorder="false" applyFill="true" applyFont="true" applyNumberFormat="true" applyProtection="false" borderId="1142" fillId="444" fontId="4" numFmtId="668" xfId="0">
      <alignment vertical="center"/>
    </xf>
    <xf applyAlignment="true" applyBorder="false" applyFill="true" applyFont="true" applyNumberFormat="true" applyProtection="false" borderId="1145" fillId="444" fontId="4" numFmtId="667" xfId="0">
      <alignment vertical="center"/>
    </xf>
    <xf applyAlignment="true" applyBorder="false" applyFill="true" applyFont="true" applyNumberFormat="true" applyProtection="false" borderId="1142" fillId="444" fontId="4" numFmtId="667" xfId="0">
      <alignment vertical="center"/>
    </xf>
    <xf applyAlignment="true" applyBorder="false" applyFill="true" applyFont="true" applyNumberFormat="false" applyProtection="false" borderId="1142" fillId="444" fontId="4" numFmtId="0" xfId="0">
      <alignment horizontal="center" vertical="center"/>
    </xf>
    <xf applyAlignment="true" applyBorder="false" applyFill="false" applyFont="true" applyNumberFormat="true" applyProtection="false" borderId="1147" fillId="0" fontId="4" numFmtId="672" xfId="0">
      <alignment vertical="center"/>
    </xf>
    <xf applyAlignment="true" applyBorder="false" applyFill="false" applyFont="true" applyNumberFormat="false" applyProtection="false" borderId="1146" fillId="0" fontId="4" numFmtId="0" xfId="0">
      <alignment vertical="center"/>
    </xf>
    <xf applyAlignment="true" applyBorder="false" applyFill="false" applyFont="true" applyNumberFormat="true" applyProtection="false" borderId="1142" fillId="0" fontId="4" numFmtId="667" xfId="0">
      <alignment vertical="center"/>
    </xf>
    <xf applyAlignment="true" applyBorder="false" applyFill="false" applyFont="true" applyNumberFormat="false" applyProtection="false" borderId="1142" fillId="0" fontId="4" numFmtId="0" xfId="0">
      <alignment horizontal="center" vertical="center"/>
    </xf>
    <xf applyAlignment="true" applyBorder="false" applyFill="false" applyFont="true" applyNumberFormat="true" applyProtection="false" borderId="1146" fillId="0" fontId="4" numFmtId="672" xfId="0">
      <alignment vertical="center"/>
    </xf>
    <xf applyAlignment="true" applyBorder="false" applyFill="false" applyFont="true" applyNumberFormat="true" applyProtection="false" borderId="1147" fillId="0" fontId="4" numFmtId="672" xfId="0">
      <alignment vertical="center"/>
    </xf>
    <xf applyAlignment="true" applyBorder="false" applyFill="false" applyFont="true" applyNumberFormat="false" applyProtection="false" borderId="1147" fillId="0" fontId="4" numFmtId="0" xfId="0">
      <alignment vertical="center"/>
    </xf>
    <xf applyAlignment="true" applyBorder="false" applyFill="false" applyFont="true" applyNumberFormat="true" applyProtection="false" borderId="1148" fillId="0" fontId="4" numFmtId="672" xfId="0">
      <alignment vertical="center"/>
    </xf>
    <xf applyAlignment="true" applyBorder="false" applyFill="false" applyFont="true" applyNumberFormat="true" applyProtection="false" borderId="1142" fillId="0" fontId="4" numFmtId="672" xfId="0">
      <alignment vertical="center"/>
    </xf>
    <xf applyAlignment="true" applyBorder="false" applyFill="false" applyFont="true" applyNumberFormat="true" applyProtection="false" borderId="1145" fillId="0" fontId="4" numFmtId="667" xfId="0">
      <alignment horizontal="right" vertical="center"/>
    </xf>
    <xf applyAlignment="true" applyBorder="false" applyFill="false" applyFont="true" applyNumberFormat="true" applyProtection="false" borderId="1147" fillId="0" fontId="4" numFmtId="672" xfId="0">
      <alignment horizontal="center" vertical="center"/>
    </xf>
    <xf applyAlignment="true" applyBorder="false" applyFill="false" applyFont="true" applyNumberFormat="false" applyProtection="false" borderId="1147" fillId="0" fontId="4" numFmtId="0" xfId="0">
      <alignment horizontal="center" vertical="center"/>
    </xf>
    <xf applyAlignment="true" applyBorder="false" applyFill="false" applyFont="true" applyNumberFormat="true" applyProtection="false" borderId="1148" fillId="0" fontId="4" numFmtId="672" xfId="0">
      <alignment horizontal="center" vertical="center"/>
    </xf>
    <xf applyAlignment="true" applyBorder="false" applyFill="false" applyFont="true" applyNumberFormat="true" applyProtection="false" borderId="1142" fillId="0" fontId="4" numFmtId="672" xfId="0">
      <alignment horizontal="right" vertical="center"/>
    </xf>
    <xf applyAlignment="true" applyBorder="false" applyFill="false" applyFont="true" applyNumberFormat="false" applyProtection="false" borderId="114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142" fillId="0" fontId="4" numFmtId="672" xfId="0">
      <alignment horizontal="left" vertical="center"/>
    </xf>
    <xf applyAlignment="true" applyBorder="false" applyFill="false" applyFont="true" applyNumberFormat="false" applyProtection="false" borderId="1142" fillId="0" fontId="4" numFmtId="0" xfId="0">
      <alignment vertical="center"/>
    </xf>
    <xf applyAlignment="true" applyBorder="false" applyFill="false" applyFont="true" applyNumberFormat="true" applyProtection="false" borderId="1142" fillId="0" fontId="4" numFmtId="666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667" xfId="0">
      <alignment horizontal="right" vertical="center"/>
    </xf>
    <xf applyAlignment="true" applyBorder="false" applyFill="true" applyFont="true" applyNumberFormat="false" applyProtection="false" borderId="1142" fillId="445" fontId="5" numFmtId="0" xfId="0">
      <alignment horizontal="center" vertical="center"/>
    </xf>
    <xf applyAlignment="true" applyBorder="false" applyFill="true" applyFont="true" applyNumberFormat="true" applyProtection="false" borderId="1142" fillId="445" fontId="5" numFmtId="670" xfId="0">
      <alignment horizontal="right" vertical="center"/>
    </xf>
    <xf applyAlignment="true" applyBorder="false" applyFill="true" applyFont="true" applyNumberFormat="true" applyProtection="false" borderId="0" fillId="441" fontId="4" numFmtId="673" xfId="0">
      <alignment vertical="center"/>
    </xf>
    <xf applyAlignment="true" applyBorder="false" applyFill="false" applyFont="true" applyNumberFormat="true" applyProtection="false" borderId="0" fillId="0" fontId="4" numFmtId="672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142" fillId="445" fontId="4" numFmtId="0" xfId="0">
      <alignment horizontal="center" vertical="center"/>
    </xf>
    <xf applyAlignment="true" applyBorder="false" applyFill="true" applyFont="true" applyNumberFormat="true" applyProtection="false" borderId="1142" fillId="445" fontId="4" numFmtId="674" xfId="0">
      <alignment horizontal="right" vertical="center"/>
    </xf>
    <xf applyAlignment="true" applyBorder="false" applyFill="true" applyFont="true" applyNumberFormat="true" applyProtection="false" borderId="1142" fillId="445" fontId="4" numFmtId="670" xfId="0">
      <alignment horizontal="right" vertical="center"/>
    </xf>
    <xf applyAlignment="true" applyBorder="false" applyFill="true" applyFont="true" applyNumberFormat="true" applyProtection="false" borderId="0" fillId="441" fontId="4" numFmtId="670" xfId="0">
      <alignment vertical="center"/>
    </xf>
    <xf applyAlignment="true" applyBorder="false" applyFill="true" applyFont="true" applyNumberFormat="true" applyProtection="false" borderId="1142" fillId="445" fontId="4" numFmtId="673" xfId="0">
      <alignment horizontal="right" vertical="center"/>
    </xf>
    <xf applyAlignment="true" applyBorder="false" applyFill="false" applyFont="true" applyNumberFormat="true" applyProtection="false" borderId="0" fillId="0" fontId="4" numFmtId="670" xfId="0">
      <alignment horizontal="right" vertical="center"/>
    </xf>
    <xf applyAlignment="true" applyBorder="false" applyFill="true" applyFont="true" applyNumberFormat="true" applyProtection="false" borderId="1142" fillId="440" fontId="6" numFmtId="666" xfId="0">
      <alignment horizontal="center" vertical="center"/>
    </xf>
    <xf applyAlignment="true" applyBorder="false" applyFill="true" applyFont="true" applyNumberFormat="true" applyProtection="false" borderId="1142" fillId="440" fontId="6" numFmtId="667" xfId="0">
      <alignment horizontal="center" vertical="center" wrapText="true"/>
    </xf>
    <xf applyAlignment="true" applyBorder="false" applyFill="true" applyFont="true" applyNumberFormat="false" applyProtection="false" borderId="0" fillId="440" fontId="6" numFmtId="0" xfId="0">
      <alignment horizontal="center" vertical="center"/>
    </xf>
    <xf applyAlignment="true" applyBorder="false" applyFill="true" applyFont="true" applyNumberFormat="true" applyProtection="false" borderId="1146" fillId="440" fontId="6" numFmtId="667" xfId="0">
      <alignment horizontal="center" vertical="center"/>
    </xf>
    <xf applyAlignment="true" applyBorder="false" applyFill="true" applyFont="true" applyNumberFormat="true" applyProtection="false" borderId="1142" fillId="440" fontId="6" numFmtId="670" xfId="0">
      <alignment horizontal="center" vertical="center" wrapText="true"/>
    </xf>
    <xf applyAlignment="true" applyBorder="false" applyFill="true" applyFont="true" applyNumberFormat="true" applyProtection="false" borderId="1147" fillId="440" fontId="6" numFmtId="666" xfId="0">
      <alignment horizontal="center" vertical="center"/>
    </xf>
    <xf applyAlignment="true" applyBorder="false" applyFill="false" applyFont="true" applyNumberFormat="false" applyProtection="false" borderId="1145" fillId="0" fontId="4" numFmtId="0" xfId="0">
      <alignment horizontal="center" vertical="center"/>
    </xf>
    <xf applyAlignment="true" applyBorder="false" applyFill="false" applyFont="true" applyNumberFormat="false" applyProtection="false" borderId="1145" fillId="0" fontId="4" numFmtId="0" xfId="0">
      <alignment horizontal="right" vertical="center"/>
    </xf>
    <xf applyAlignment="true" applyBorder="false" applyFill="false" applyFont="true" applyNumberFormat="false" applyProtection="false" borderId="1149" fillId="0" fontId="7" numFmtId="0" xfId="0">
      <alignment horizontal="center" vertical="center"/>
    </xf>
    <xf applyAlignment="true" applyBorder="false" applyFill="false" applyFont="true" applyNumberFormat="true" applyProtection="false" borderId="1146" fillId="0" fontId="4" numFmtId="667" xfId="0">
      <alignment vertical="center"/>
    </xf>
    <xf applyAlignment="true" applyBorder="false" applyFill="false" applyFont="true" applyNumberFormat="true" applyProtection="false" borderId="1142" fillId="0" fontId="4" numFmtId="670" xfId="0">
      <alignment vertical="center"/>
    </xf>
    <xf applyAlignment="true" applyBorder="false" applyFill="false" applyFont="true" applyNumberFormat="true" applyProtection="false" borderId="1150" fillId="0" fontId="4" numFmtId="669" xfId="0">
      <alignment vertical="center" wrapText="true"/>
    </xf>
    <xf applyAlignment="true" applyBorder="false" applyFill="false" applyFont="true" applyNumberFormat="true" applyProtection="false" borderId="1142" fillId="0" fontId="4" numFmtId="667" xfId="0">
      <alignment horizontal="right" vertical="center"/>
    </xf>
    <xf applyAlignment="true" applyBorder="false" applyFill="false" applyFont="true" applyNumberFormat="true" applyProtection="false" borderId="1142" fillId="0" fontId="4" numFmtId="671" xfId="0">
      <alignment vertical="center"/>
    </xf>
    <xf applyAlignment="true" applyBorder="false" applyFill="true" applyFont="true" applyNumberFormat="true" applyProtection="false" borderId="1150" fillId="446" fontId="4" numFmtId="669" xfId="0">
      <alignment vertical="center" wrapText="true"/>
    </xf>
    <xf applyAlignment="true" applyBorder="false" applyFill="false" applyFont="true" applyNumberFormat="false" applyProtection="false" borderId="1147" fillId="0" fontId="4" numFmtId="0" xfId="0">
      <alignment horizontal="center" vertical="center"/>
    </xf>
    <xf applyAlignment="true" applyBorder="false" applyFill="false" applyFont="true" applyNumberFormat="false" applyProtection="false" borderId="1151" fillId="0" fontId="4" numFmtId="0" xfId="0">
      <alignment horizontal="center" vertical="center"/>
    </xf>
    <xf applyAlignment="true" applyBorder="false" applyFill="true" applyFont="true" applyNumberFormat="true" applyProtection="false" borderId="1146" fillId="444" fontId="4" numFmtId="667" xfId="0">
      <alignment vertical="center"/>
    </xf>
    <xf applyAlignment="true" applyBorder="false" applyFill="false" applyFont="true" applyNumberFormat="true" applyProtection="false" borderId="1150" fillId="0" fontId="4" numFmtId="669" xfId="0">
      <alignment vertical="center" wrapText="true"/>
    </xf>
    <xf applyAlignment="true" applyBorder="false" applyFill="false" applyFont="true" applyNumberFormat="true" applyProtection="false" borderId="1142" fillId="0" fontId="4" numFmtId="667" xfId="0">
      <alignment vertical="center"/>
    </xf>
    <xf applyAlignment="true" applyBorder="false" applyFill="false" applyFont="true" applyNumberFormat="false" applyProtection="false" borderId="1147" fillId="0" fontId="4" numFmtId="0" xfId="0">
      <alignment vertical="center"/>
    </xf>
    <xf applyAlignment="true" applyBorder="false" applyFill="false" applyFont="true" applyNumberFormat="false" applyProtection="false" borderId="1152" fillId="0" fontId="4" numFmtId="0" xfId="0">
      <alignment horizontal="right" vertical="center"/>
    </xf>
    <xf applyAlignment="true" applyBorder="false" applyFill="false" applyFont="true" applyNumberFormat="true" applyProtection="false" borderId="1148" fillId="0" fontId="4" numFmtId="667" xfId="0">
      <alignment vertical="center"/>
    </xf>
    <xf applyAlignment="true" applyBorder="false" applyFill="false" applyFont="true" applyNumberFormat="false" applyProtection="false" borderId="1151" fillId="0" fontId="4" numFmtId="0" xfId="0">
      <alignment vertical="center"/>
    </xf>
    <xf applyAlignment="true" applyBorder="false" applyFill="true" applyFont="true" applyNumberFormat="true" applyProtection="false" borderId="1142" fillId="441" fontId="4" numFmtId="670" xfId="0">
      <alignment vertical="center"/>
    </xf>
    <xf applyAlignment="true" applyBorder="false" applyFill="true" applyFont="true" applyNumberFormat="true" applyProtection="false" borderId="1145" fillId="441" fontId="4" numFmtId="670" xfId="0">
      <alignment vertical="center"/>
    </xf>
    <xf applyAlignment="true" applyBorder="false" applyFill="false" applyFont="true" applyNumberFormat="false" applyProtection="false" borderId="1145" fillId="0" fontId="4" numFmtId="0" xfId="0">
      <alignment vertical="center"/>
    </xf>
    <xf applyAlignment="true" applyBorder="false" applyFill="false" applyFont="true" applyNumberFormat="true" applyProtection="false" borderId="1147" fillId="0" fontId="4" numFmtId="667" xfId="0">
      <alignment horizontal="right" vertical="center"/>
    </xf>
    <xf applyAlignment="true" applyBorder="false" applyFill="true" applyFont="true" applyNumberFormat="true" applyProtection="false" borderId="1148" fillId="443" fontId="4" numFmtId="667" xfId="0">
      <alignment vertical="center"/>
    </xf>
    <xf applyAlignment="true" applyBorder="false" applyFill="false" applyFont="true" applyNumberFormat="true" applyProtection="false" borderId="1151" fillId="0" fontId="4" numFmtId="667" xfId="0">
      <alignment horizontal="right" vertical="center"/>
    </xf>
    <xf applyAlignment="true" applyBorder="false" applyFill="true" applyFont="true" applyNumberFormat="true" applyProtection="false" borderId="1146" fillId="441" fontId="4" numFmtId="670" xfId="0">
      <alignment vertical="center"/>
    </xf>
    <xf applyAlignment="true" applyBorder="false" applyFill="false" applyFont="true" applyNumberFormat="true" applyProtection="false" borderId="1145" fillId="0" fontId="4" numFmtId="672" xfId="0">
      <alignment vertical="center"/>
    </xf>
    <xf applyAlignment="true" applyBorder="false" applyFill="true" applyFont="true" applyNumberFormat="true" applyProtection="false" borderId="1148" fillId="441" fontId="4" numFmtId="670" xfId="0">
      <alignment vertical="center"/>
    </xf>
    <xf applyAlignment="true" applyBorder="false" applyFill="true" applyFont="true" applyNumberFormat="true" applyProtection="false" borderId="1148" fillId="444" fontId="4" numFmtId="667" xfId="0">
      <alignment vertical="center"/>
    </xf>
    <xf applyAlignment="true" applyBorder="false" applyFill="false" applyFont="true" applyNumberFormat="false" applyProtection="false" borderId="1153" fillId="0" fontId="4" numFmtId="0" xfId="0">
      <alignment vertical="center"/>
    </xf>
    <xf applyAlignment="true" applyBorder="false" applyFill="false" applyFont="true" applyNumberFormat="false" applyProtection="false" borderId="1147" fillId="0" fontId="4" numFmtId="0" xfId="0">
      <alignment horizontal="right" vertical="center"/>
    </xf>
    <xf applyAlignment="true" applyBorder="false" applyFill="false" applyFont="true" applyNumberFormat="true" applyProtection="false" borderId="1153" fillId="0" fontId="4" numFmtId="672" xfId="0">
      <alignment vertical="center"/>
    </xf>
    <xf applyAlignment="true" applyBorder="false" applyFill="true" applyFont="true" applyNumberFormat="true" applyProtection="false" borderId="1154" fillId="441" fontId="4" numFmtId="670" xfId="0">
      <alignment vertical="center"/>
    </xf>
    <xf applyAlignment="true" applyBorder="false" applyFill="false" applyFont="true" applyNumberFormat="true" applyProtection="false" borderId="1148" fillId="0" fontId="4" numFmtId="667" xfId="0">
      <alignment vertical="center"/>
    </xf>
    <xf applyAlignment="true" applyBorder="false" applyFill="false" applyFont="true" applyNumberFormat="true" applyProtection="false" borderId="1146" fillId="0" fontId="4" numFmtId="669" xfId="0">
      <alignment vertical="center"/>
    </xf>
    <xf applyAlignment="true" applyBorder="false" applyFill="false" applyFont="true" applyNumberFormat="true" applyProtection="false" borderId="0" fillId="0" fontId="4" numFmtId="669" xfId="0">
      <alignment horizontal="center" vertical="bottom"/>
    </xf>
    <xf applyAlignment="true" applyBorder="false" applyFill="false" applyFont="true" applyNumberFormat="true" applyProtection="false" borderId="0" fillId="0" fontId="4" numFmtId="667" xfId="0">
      <alignment vertical="center"/>
    </xf>
    <xf applyAlignment="true" applyBorder="false" applyFill="false" applyFont="true" applyNumberFormat="true" applyProtection="false" borderId="0" fillId="0" fontId="4" numFmtId="667" xfId="0">
      <alignment vertical="center"/>
    </xf>
    <xf applyAlignment="true" applyBorder="false" applyFill="false" applyFont="true" applyNumberFormat="true" applyProtection="false" borderId="1155" fillId="0" fontId="4" numFmtId="669" xfId="0">
      <alignment vertical="center"/>
    </xf>
    <xf applyAlignment="true" applyBorder="false" applyFill="true" applyFont="true" applyNumberFormat="false" applyProtection="false" borderId="1156" fillId="445" fontId="5" numFmtId="0" xfId="0">
      <alignment horizontal="center" vertical="center"/>
    </xf>
    <xf applyAlignment="true" applyBorder="false" applyFill="true" applyFont="true" applyNumberFormat="false" applyProtection="false" borderId="1151" fillId="445" fontId="4" numFmtId="0" xfId="0">
      <alignment vertical="center"/>
    </xf>
    <xf applyAlignment="true" applyBorder="false" applyFill="true" applyFont="true" applyNumberFormat="false" applyProtection="false" borderId="1151" fillId="445" fontId="5" numFmtId="0" xfId="0">
      <alignment vertical="center"/>
    </xf>
    <xf applyAlignment="true" applyBorder="false" applyFill="false" applyFont="true" applyNumberFormat="true" applyProtection="false" borderId="0" fillId="0" fontId="4" numFmtId="672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669" xfId="0">
      <alignment horizontal="center" vertical="bottom"/>
    </xf>
    <xf applyAlignment="true" applyBorder="false" applyFill="true" applyFont="true" applyNumberFormat="false" applyProtection="false" borderId="1146" fillId="445" fontId="4" numFmtId="0" xfId="0">
      <alignment horizontal="center" vertical="center"/>
    </xf>
    <xf applyAlignment="true" applyBorder="false" applyFill="true" applyFont="true" applyNumberFormat="true" applyProtection="false" borderId="1142" fillId="445" fontId="4" numFmtId="674" xfId="0">
      <alignment vertical="center"/>
    </xf>
    <xf applyAlignment="true" applyBorder="false" applyFill="true" applyFont="true" applyNumberFormat="true" applyProtection="false" borderId="1142" fillId="445" fontId="4" numFmtId="670" xfId="0">
      <alignment vertical="center"/>
    </xf>
    <xf applyAlignment="true" applyBorder="false" applyFill="true" applyFont="true" applyNumberFormat="false" applyProtection="false" borderId="1148" fillId="445" fontId="4" numFmtId="0" xfId="0">
      <alignment horizontal="center" vertical="center"/>
    </xf>
    <xf applyAlignment="true" applyBorder="false" applyFill="true" applyFont="true" applyNumberFormat="true" applyProtection="false" borderId="1147" fillId="445" fontId="4" numFmtId="674" xfId="0">
      <alignment vertical="center"/>
    </xf>
    <xf applyAlignment="true" applyBorder="false" applyFill="false" applyFont="true" applyNumberFormat="true" applyProtection="false" borderId="0" fillId="0" fontId="4" numFmtId="669" xfId="0">
      <alignment vertical="center"/>
    </xf>
    <xf applyAlignment="true" applyBorder="false" applyFill="false" applyFont="true" applyNumberFormat="false" applyProtection="false" borderId="1142" fillId="0" fontId="4" numFmtId="0" xfId="0">
      <alignment horizontal="center" vertical="center"/>
    </xf>
    <xf applyAlignment="true" applyBorder="false" applyFill="true" applyFont="true" applyNumberFormat="false" applyProtection="false" borderId="1157" fillId="447" fontId="2" numFmtId="0" xfId="0">
      <alignment horizontal="center" vertical="center"/>
    </xf>
    <xf applyAlignment="true" applyBorder="false" applyFill="true" applyFont="true" applyNumberFormat="false" applyProtection="false" borderId="1157" fillId="447" fontId="2" numFmtId="0" xfId="0">
      <alignment horizontal="center" vertical="center" wrapText="true"/>
    </xf>
    <xf applyAlignment="true" applyBorder="false" applyFill="true" applyFont="true" applyNumberFormat="true" applyProtection="false" borderId="1157" fillId="447" fontId="2" numFmtId="675" xfId="0">
      <alignment horizontal="center" vertical="center"/>
    </xf>
    <xf applyAlignment="true" applyBorder="false" applyFill="true" applyFont="true" applyNumberFormat="true" applyProtection="false" borderId="1157" fillId="447" fontId="2" numFmtId="676" xfId="0">
      <alignment horizontal="center" vertical="center" wrapText="true"/>
    </xf>
    <xf applyAlignment="true" applyBorder="false" applyFill="true" applyFont="true" applyNumberFormat="false" applyProtection="false" borderId="1157" fillId="447" fontId="6" numFmtId="0" xfId="0">
      <alignment horizontal="center" vertical="center"/>
    </xf>
    <xf applyAlignment="true" applyBorder="false" applyFill="true" applyFont="true" applyNumberFormat="false" applyProtection="false" borderId="1158" fillId="447" fontId="13" numFmtId="0" xfId="0">
      <alignment horizontal="center" vertical="center"/>
    </xf>
    <xf applyAlignment="true" applyBorder="false" applyFill="true" applyFont="true" applyNumberFormat="false" applyProtection="false" borderId="1159" fillId="447" fontId="6" numFmtId="0" xfId="0">
      <alignment horizontal="center" vertical="center"/>
    </xf>
    <xf applyAlignment="true" applyBorder="false" applyFill="true" applyFont="true" applyNumberFormat="true" applyProtection="false" borderId="1157" fillId="447" fontId="2" numFmtId="676" xfId="0">
      <alignment horizontal="center" vertical="center"/>
    </xf>
    <xf applyAlignment="true" applyBorder="false" applyFill="true" applyFont="true" applyNumberFormat="false" applyProtection="false" borderId="1157" fillId="447" fontId="6" numFmtId="0" xfId="0">
      <alignment horizontal="center" vertical="center" wrapText="true"/>
    </xf>
    <xf applyAlignment="true" applyBorder="false" applyFill="false" applyFont="true" applyNumberFormat="false" applyProtection="false" borderId="1157" fillId="0" fontId="4" numFmtId="0" xfId="0">
      <alignment horizontal="center" vertical="center"/>
    </xf>
    <xf applyAlignment="true" applyBorder="false" applyFill="false" applyFont="true" applyNumberFormat="false" applyProtection="false" borderId="1157" fillId="0" fontId="4" numFmtId="0" xfId="0">
      <alignment horizontal="center" vertical="center"/>
    </xf>
    <xf applyAlignment="true" applyBorder="false" applyFill="false" applyFont="true" applyNumberFormat="false" applyProtection="false" borderId="1157" fillId="0" fontId="4" numFmtId="0" xfId="0">
      <alignment vertical="center"/>
    </xf>
    <xf applyAlignment="true" applyBorder="false" applyFill="false" applyFont="true" applyNumberFormat="true" applyProtection="false" borderId="1157" fillId="0" fontId="4" numFmtId="677" xfId="0">
      <alignment vertical="center"/>
    </xf>
    <xf applyAlignment="true" applyBorder="false" applyFill="false" applyFont="true" applyNumberFormat="true" applyProtection="false" borderId="1160" fillId="0" fontId="4" numFmtId="676" xfId="0">
      <alignment vertical="center"/>
    </xf>
    <xf applyAlignment="true" applyBorder="false" applyFill="false" applyFont="true" applyNumberFormat="true" applyProtection="false" borderId="1157" fillId="0" fontId="4" numFmtId="678" xfId="0">
      <alignment vertical="center"/>
    </xf>
    <xf applyAlignment="true" applyBorder="false" applyFill="false" applyFont="true" applyNumberFormat="true" applyProtection="false" borderId="1161" fillId="0" fontId="4" numFmtId="676" xfId="0">
      <alignment vertical="center"/>
    </xf>
    <xf applyAlignment="true" applyBorder="false" applyFill="true" applyFont="true" applyNumberFormat="true" applyProtection="false" borderId="1157" fillId="448" fontId="4" numFmtId="676" xfId="0">
      <alignment horizontal="right" vertical="center"/>
    </xf>
    <xf applyAlignment="true" applyBorder="false" applyFill="true" applyFont="true" applyNumberFormat="true" applyProtection="false" borderId="1157" fillId="449" fontId="4" numFmtId="676" xfId="0">
      <alignment vertical="center"/>
    </xf>
    <xf applyAlignment="true" applyBorder="false" applyFill="false" applyFont="true" applyNumberFormat="true" applyProtection="false" borderId="1157" fillId="0" fontId="4" numFmtId="678" xfId="0">
      <alignment vertical="center"/>
    </xf>
    <xf applyAlignment="true" applyBorder="false" applyFill="true" applyFont="true" applyNumberFormat="false" applyProtection="false" borderId="1157" fillId="449" fontId="4" numFmtId="0" xfId="0">
      <alignment horizontal="center" vertical="center"/>
    </xf>
    <xf applyAlignment="true" applyBorder="false" applyFill="true" applyFont="true" applyNumberFormat="true" applyProtection="false" borderId="1157" fillId="448" fontId="4" numFmtId="679" xfId="0">
      <alignment vertical="center"/>
    </xf>
    <xf applyAlignment="true" applyBorder="false" applyFill="true" applyFont="true" applyNumberFormat="true" applyProtection="false" borderId="1160" fillId="448" fontId="4" numFmtId="679" xfId="0">
      <alignment vertical="center"/>
    </xf>
    <xf applyAlignment="true" applyBorder="false" applyFill="true" applyFont="true" applyNumberFormat="true" applyProtection="false" borderId="1160" fillId="448" fontId="4" numFmtId="680" xfId="0">
      <alignment vertical="center"/>
    </xf>
    <xf applyAlignment="true" applyBorder="false" applyFill="false" applyFont="true" applyNumberFormat="true" applyProtection="false" borderId="1157" fillId="0" fontId="4" numFmtId="681" xfId="0">
      <alignment vertical="center"/>
    </xf>
    <xf applyAlignment="true" applyBorder="false" applyFill="false" applyFont="true" applyNumberFormat="false" applyProtection="false" borderId="1157" fillId="0" fontId="4" numFmtId="0" xfId="0">
      <alignment vertical="center"/>
    </xf>
    <xf applyAlignment="true" applyBorder="false" applyFill="false" applyFont="true" applyNumberFormat="false" applyProtection="false" borderId="1157" fillId="0" fontId="4" numFmtId="0" xfId="0">
      <alignment horizontal="right" vertical="center"/>
    </xf>
    <xf applyAlignment="true" applyBorder="false" applyFill="true" applyFont="true" applyNumberFormat="true" applyProtection="false" borderId="1157" fillId="450" fontId="4" numFmtId="676" xfId="0">
      <alignment vertical="center"/>
    </xf>
    <xf applyAlignment="true" applyBorder="false" applyFill="true" applyFont="true" applyNumberFormat="false" applyProtection="false" borderId="1157" fillId="450" fontId="4" numFmtId="0" xfId="0">
      <alignment horizontal="center" vertical="center"/>
    </xf>
    <xf applyAlignment="true" applyBorder="false" applyFill="true" applyFont="true" applyNumberFormat="true" applyProtection="false" borderId="1157" fillId="451" fontId="4" numFmtId="677" xfId="0">
      <alignment vertical="center"/>
    </xf>
    <xf applyAlignment="true" applyBorder="false" applyFill="true" applyFont="true" applyNumberFormat="true" applyProtection="false" borderId="1160" fillId="451" fontId="4" numFmtId="676" xfId="0">
      <alignment vertical="center"/>
    </xf>
    <xf applyAlignment="true" applyBorder="false" applyFill="true" applyFont="true" applyNumberFormat="true" applyProtection="false" borderId="1157" fillId="451" fontId="4" numFmtId="676" xfId="0">
      <alignment vertical="center"/>
    </xf>
    <xf applyAlignment="true" applyBorder="false" applyFill="true" applyFont="true" applyNumberFormat="false" applyProtection="false" borderId="1157" fillId="451" fontId="4" numFmtId="0" xfId="0">
      <alignment horizontal="center" vertical="center"/>
    </xf>
    <xf applyAlignment="true" applyBorder="false" applyFill="false" applyFont="true" applyNumberFormat="true" applyProtection="false" borderId="1162" fillId="0" fontId="4" numFmtId="681" xfId="0">
      <alignment vertical="center"/>
    </xf>
    <xf applyAlignment="true" applyBorder="false" applyFill="false" applyFont="true" applyNumberFormat="false" applyProtection="false" borderId="1161" fillId="0" fontId="4" numFmtId="0" xfId="0">
      <alignment vertical="center"/>
    </xf>
    <xf applyAlignment="true" applyBorder="false" applyFill="false" applyFont="true" applyNumberFormat="true" applyProtection="false" borderId="1157" fillId="0" fontId="4" numFmtId="676" xfId="0">
      <alignment vertical="center"/>
    </xf>
    <xf applyAlignment="true" applyBorder="false" applyFill="false" applyFont="true" applyNumberFormat="false" applyProtection="false" borderId="1157" fillId="0" fontId="4" numFmtId="0" xfId="0">
      <alignment horizontal="center" vertical="center"/>
    </xf>
    <xf applyAlignment="true" applyBorder="false" applyFill="false" applyFont="true" applyNumberFormat="true" applyProtection="false" borderId="1161" fillId="0" fontId="4" numFmtId="681" xfId="0">
      <alignment vertical="center"/>
    </xf>
    <xf applyAlignment="true" applyBorder="false" applyFill="false" applyFont="true" applyNumberFormat="true" applyProtection="false" borderId="1162" fillId="0" fontId="4" numFmtId="681" xfId="0">
      <alignment vertical="center"/>
    </xf>
    <xf applyAlignment="true" applyBorder="false" applyFill="false" applyFont="true" applyNumberFormat="false" applyProtection="false" borderId="1162" fillId="0" fontId="4" numFmtId="0" xfId="0">
      <alignment vertical="center"/>
    </xf>
    <xf applyAlignment="true" applyBorder="false" applyFill="false" applyFont="true" applyNumberFormat="true" applyProtection="false" borderId="1163" fillId="0" fontId="4" numFmtId="681" xfId="0">
      <alignment vertical="center"/>
    </xf>
    <xf applyAlignment="true" applyBorder="false" applyFill="false" applyFont="true" applyNumberFormat="true" applyProtection="false" borderId="1157" fillId="0" fontId="4" numFmtId="681" xfId="0">
      <alignment vertical="center"/>
    </xf>
    <xf applyAlignment="true" applyBorder="false" applyFill="false" applyFont="true" applyNumberFormat="true" applyProtection="false" borderId="1160" fillId="0" fontId="4" numFmtId="676" xfId="0">
      <alignment horizontal="right" vertical="center"/>
    </xf>
    <xf applyAlignment="true" applyBorder="false" applyFill="false" applyFont="true" applyNumberFormat="true" applyProtection="false" borderId="1162" fillId="0" fontId="4" numFmtId="681" xfId="0">
      <alignment horizontal="center" vertical="center"/>
    </xf>
    <xf applyAlignment="true" applyBorder="false" applyFill="false" applyFont="true" applyNumberFormat="false" applyProtection="false" borderId="1162" fillId="0" fontId="4" numFmtId="0" xfId="0">
      <alignment horizontal="center" vertical="center"/>
    </xf>
    <xf applyAlignment="true" applyBorder="false" applyFill="false" applyFont="true" applyNumberFormat="true" applyProtection="false" borderId="1163" fillId="0" fontId="4" numFmtId="681" xfId="0">
      <alignment horizontal="center" vertical="center"/>
    </xf>
    <xf applyAlignment="true" applyBorder="false" applyFill="false" applyFont="true" applyNumberFormat="true" applyProtection="false" borderId="1157" fillId="0" fontId="4" numFmtId="681" xfId="0">
      <alignment horizontal="right" vertical="center"/>
    </xf>
    <xf applyAlignment="true" applyBorder="false" applyFill="false" applyFont="true" applyNumberFormat="false" applyProtection="false" borderId="1157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157" fillId="0" fontId="4" numFmtId="681" xfId="0">
      <alignment horizontal="left" vertical="center"/>
    </xf>
    <xf applyAlignment="true" applyBorder="false" applyFill="false" applyFont="true" applyNumberFormat="false" applyProtection="false" borderId="1157" fillId="0" fontId="4" numFmtId="0" xfId="0">
      <alignment vertical="center"/>
    </xf>
    <xf applyAlignment="true" applyBorder="false" applyFill="false" applyFont="true" applyNumberFormat="true" applyProtection="false" borderId="1157" fillId="0" fontId="4" numFmtId="67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676" xfId="0">
      <alignment horizontal="right" vertical="center"/>
    </xf>
    <xf applyAlignment="true" applyBorder="false" applyFill="true" applyFont="true" applyNumberFormat="false" applyProtection="false" borderId="1157" fillId="452" fontId="5" numFmtId="0" xfId="0">
      <alignment horizontal="center" vertical="center"/>
    </xf>
    <xf applyAlignment="true" applyBorder="false" applyFill="true" applyFont="true" applyNumberFormat="true" applyProtection="false" borderId="1157" fillId="452" fontId="5" numFmtId="679" xfId="0">
      <alignment horizontal="right" vertical="center"/>
    </xf>
    <xf applyAlignment="true" applyBorder="false" applyFill="true" applyFont="true" applyNumberFormat="true" applyProtection="false" borderId="0" fillId="448" fontId="4" numFmtId="682" xfId="0">
      <alignment vertical="center"/>
    </xf>
    <xf applyAlignment="true" applyBorder="false" applyFill="false" applyFont="true" applyNumberFormat="true" applyProtection="false" borderId="0" fillId="0" fontId="4" numFmtId="681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157" fillId="452" fontId="4" numFmtId="0" xfId="0">
      <alignment horizontal="center" vertical="center"/>
    </xf>
    <xf applyAlignment="true" applyBorder="false" applyFill="true" applyFont="true" applyNumberFormat="true" applyProtection="false" borderId="1157" fillId="452" fontId="4" numFmtId="683" xfId="0">
      <alignment horizontal="right" vertical="center"/>
    </xf>
    <xf applyAlignment="true" applyBorder="false" applyFill="true" applyFont="true" applyNumberFormat="true" applyProtection="false" borderId="1157" fillId="452" fontId="4" numFmtId="679" xfId="0">
      <alignment horizontal="right" vertical="center"/>
    </xf>
    <xf applyAlignment="true" applyBorder="false" applyFill="true" applyFont="true" applyNumberFormat="true" applyProtection="false" borderId="0" fillId="448" fontId="4" numFmtId="679" xfId="0">
      <alignment vertical="center"/>
    </xf>
    <xf applyAlignment="true" applyBorder="false" applyFill="true" applyFont="true" applyNumberFormat="true" applyProtection="false" borderId="1157" fillId="452" fontId="4" numFmtId="682" xfId="0">
      <alignment horizontal="right" vertical="center"/>
    </xf>
    <xf applyAlignment="true" applyBorder="false" applyFill="false" applyFont="true" applyNumberFormat="true" applyProtection="false" borderId="0" fillId="0" fontId="4" numFmtId="679" xfId="0">
      <alignment horizontal="right" vertical="center"/>
    </xf>
    <xf applyAlignment="true" applyBorder="false" applyFill="true" applyFont="true" applyNumberFormat="true" applyProtection="false" borderId="1157" fillId="447" fontId="6" numFmtId="675" xfId="0">
      <alignment horizontal="center" vertical="center"/>
    </xf>
    <xf applyAlignment="true" applyBorder="false" applyFill="true" applyFont="true" applyNumberFormat="true" applyProtection="false" borderId="1157" fillId="447" fontId="6" numFmtId="676" xfId="0">
      <alignment horizontal="center" vertical="center" wrapText="true"/>
    </xf>
    <xf applyAlignment="true" applyBorder="false" applyFill="true" applyFont="true" applyNumberFormat="false" applyProtection="false" borderId="0" fillId="447" fontId="6" numFmtId="0" xfId="0">
      <alignment horizontal="center" vertical="center"/>
    </xf>
    <xf applyAlignment="true" applyBorder="false" applyFill="true" applyFont="true" applyNumberFormat="true" applyProtection="false" borderId="1161" fillId="447" fontId="6" numFmtId="676" xfId="0">
      <alignment horizontal="center" vertical="center"/>
    </xf>
    <xf applyAlignment="true" applyBorder="false" applyFill="true" applyFont="true" applyNumberFormat="true" applyProtection="false" borderId="1157" fillId="447" fontId="6" numFmtId="679" xfId="0">
      <alignment horizontal="center" vertical="center" wrapText="true"/>
    </xf>
    <xf applyAlignment="true" applyBorder="false" applyFill="false" applyFont="true" applyNumberFormat="false" applyProtection="false" borderId="1160" fillId="0" fontId="4" numFmtId="0" xfId="0">
      <alignment horizontal="center" vertical="center"/>
    </xf>
    <xf applyAlignment="true" applyBorder="false" applyFill="false" applyFont="true" applyNumberFormat="true" applyProtection="false" borderId="1157" fillId="0" fontId="4" numFmtId="678" xfId="0">
      <alignment horizontal="center" vertical="bottom"/>
    </xf>
    <xf applyAlignment="true" applyBorder="false" applyFill="false" applyFont="true" applyNumberFormat="true" applyProtection="false" borderId="1157" fillId="0" fontId="4" numFmtId="676" xfId="0">
      <alignment vertical="center"/>
    </xf>
    <xf applyAlignment="true" applyBorder="false" applyFill="false" applyFont="true" applyNumberFormat="true" applyProtection="false" borderId="1157" fillId="0" fontId="4" numFmtId="679" xfId="0">
      <alignment vertical="center"/>
    </xf>
    <xf applyAlignment="true" applyBorder="false" applyFill="false" applyFont="true" applyNumberFormat="true" applyProtection="false" borderId="1164" fillId="0" fontId="4" numFmtId="678" xfId="0">
      <alignment vertical="center" wrapText="true"/>
    </xf>
    <xf applyAlignment="true" applyBorder="false" applyFill="false" applyFont="true" applyNumberFormat="true" applyProtection="false" borderId="1157" fillId="0" fontId="4" numFmtId="676" xfId="0">
      <alignment horizontal="right" vertical="center"/>
    </xf>
    <xf applyAlignment="true" applyBorder="false" applyFill="false" applyFont="true" applyNumberFormat="true" applyProtection="false" borderId="1157" fillId="0" fontId="4" numFmtId="680" xfId="0">
      <alignment vertical="center"/>
    </xf>
    <xf applyAlignment="true" applyBorder="false" applyFill="true" applyFont="true" applyNumberFormat="true" applyProtection="false" borderId="1164" fillId="453" fontId="4" numFmtId="678" xfId="0">
      <alignment vertical="center" wrapText="true"/>
    </xf>
    <xf applyAlignment="true" applyBorder="false" applyFill="false" applyFont="true" applyNumberFormat="false" applyProtection="false" borderId="1162" fillId="0" fontId="4" numFmtId="0" xfId="0">
      <alignment horizontal="center" vertical="center"/>
    </xf>
    <xf applyAlignment="true" applyBorder="false" applyFill="false" applyFont="true" applyNumberFormat="false" applyProtection="false" borderId="1165" fillId="0" fontId="4" numFmtId="0" xfId="0">
      <alignment horizontal="center" vertical="center"/>
    </xf>
    <xf applyAlignment="true" applyBorder="false" applyFill="true" applyFont="true" applyNumberFormat="true" applyProtection="false" borderId="1157" fillId="451" fontId="4" numFmtId="678" xfId="0">
      <alignment horizontal="center" vertical="bottom"/>
    </xf>
    <xf applyAlignment="true" applyBorder="false" applyFill="false" applyFont="true" applyNumberFormat="true" applyProtection="false" borderId="1164" fillId="0" fontId="4" numFmtId="678" xfId="0">
      <alignment vertical="center" wrapText="true"/>
    </xf>
    <xf applyAlignment="true" applyBorder="false" applyFill="false" applyFont="true" applyNumberFormat="false" applyProtection="false" borderId="1162" fillId="0" fontId="4" numFmtId="0" xfId="0">
      <alignment vertical="center"/>
    </xf>
    <xf applyAlignment="true" applyBorder="false" applyFill="false" applyFont="true" applyNumberFormat="false" applyProtection="false" borderId="1163" fillId="0" fontId="4" numFmtId="0" xfId="0">
      <alignment horizontal="right" vertical="center"/>
    </xf>
    <xf applyAlignment="true" applyBorder="false" applyFill="false" applyFont="true" applyNumberFormat="true" applyProtection="false" borderId="1162" fillId="0" fontId="4" numFmtId="676" xfId="0">
      <alignment vertical="center"/>
    </xf>
    <xf applyAlignment="true" applyBorder="false" applyFill="false" applyFont="true" applyNumberFormat="false" applyProtection="false" borderId="1165" fillId="0" fontId="4" numFmtId="0" xfId="0">
      <alignment vertical="center"/>
    </xf>
    <xf applyAlignment="true" applyBorder="false" applyFill="false" applyFont="true" applyNumberFormat="true" applyProtection="false" borderId="1162" fillId="0" fontId="4" numFmtId="676" xfId="0">
      <alignment horizontal="right" vertical="center"/>
    </xf>
    <xf applyAlignment="true" applyBorder="false" applyFill="true" applyFont="true" applyNumberFormat="true" applyProtection="false" borderId="1163" fillId="450" fontId="4" numFmtId="676" xfId="0">
      <alignment vertical="center"/>
    </xf>
    <xf applyAlignment="true" applyBorder="false" applyFill="false" applyFont="true" applyNumberFormat="true" applyProtection="false" borderId="1165" fillId="0" fontId="4" numFmtId="676" xfId="0">
      <alignment horizontal="right" vertical="center"/>
    </xf>
    <xf applyAlignment="true" applyBorder="false" applyFill="true" applyFont="true" applyNumberFormat="true" applyProtection="false" borderId="1161" fillId="448" fontId="4" numFmtId="679" xfId="0">
      <alignment vertical="center"/>
    </xf>
    <xf applyAlignment="true" applyBorder="false" applyFill="false" applyFont="true" applyNumberFormat="true" applyProtection="false" borderId="1160" fillId="0" fontId="4" numFmtId="681" xfId="0">
      <alignment vertical="center"/>
    </xf>
    <xf applyAlignment="true" applyBorder="false" applyFill="true" applyFont="true" applyNumberFormat="true" applyProtection="false" borderId="1163" fillId="448" fontId="4" numFmtId="679" xfId="0">
      <alignment vertical="center"/>
    </xf>
    <xf applyAlignment="true" applyBorder="false" applyFill="true" applyFont="true" applyNumberFormat="true" applyProtection="false" borderId="1163" fillId="451" fontId="4" numFmtId="676" xfId="0">
      <alignment vertical="center"/>
    </xf>
    <xf applyAlignment="true" applyBorder="false" applyFill="false" applyFont="true" applyNumberFormat="false" applyProtection="false" borderId="1162" fillId="0" fontId="4" numFmtId="0" xfId="0">
      <alignment horizontal="right" vertical="center"/>
    </xf>
    <xf applyAlignment="true" applyBorder="false" applyFill="false" applyFont="true" applyNumberFormat="true" applyProtection="false" borderId="1166" fillId="0" fontId="4" numFmtId="681" xfId="0">
      <alignment vertical="center"/>
    </xf>
    <xf applyAlignment="true" applyBorder="false" applyFill="true" applyFont="true" applyNumberFormat="true" applyProtection="false" borderId="1167" fillId="448" fontId="4" numFmtId="679" xfId="0">
      <alignment vertical="center"/>
    </xf>
    <xf applyAlignment="true" applyBorder="false" applyFill="false" applyFont="true" applyNumberFormat="true" applyProtection="false" borderId="1163" fillId="0" fontId="4" numFmtId="676" xfId="0">
      <alignment vertical="center"/>
    </xf>
    <xf applyAlignment="true" applyBorder="false" applyFill="false" applyFont="true" applyNumberFormat="true" applyProtection="false" borderId="1161" fillId="0" fontId="4" numFmtId="678" xfId="0">
      <alignment vertical="center"/>
    </xf>
    <xf applyAlignment="true" applyBorder="false" applyFill="false" applyFont="true" applyNumberFormat="true" applyProtection="false" borderId="0" fillId="0" fontId="4" numFmtId="678" xfId="0">
      <alignment horizontal="center" vertical="bottom"/>
    </xf>
    <xf applyAlignment="true" applyBorder="false" applyFill="false" applyFont="true" applyNumberFormat="true" applyProtection="false" borderId="0" fillId="0" fontId="4" numFmtId="676" xfId="0">
      <alignment vertical="center"/>
    </xf>
    <xf applyAlignment="true" applyBorder="false" applyFill="false" applyFont="true" applyNumberFormat="true" applyProtection="false" borderId="0" fillId="0" fontId="4" numFmtId="676" xfId="0">
      <alignment vertical="center"/>
    </xf>
    <xf applyAlignment="true" applyBorder="false" applyFill="false" applyFont="true" applyNumberFormat="true" applyProtection="false" borderId="1168" fillId="0" fontId="4" numFmtId="678" xfId="0">
      <alignment vertical="center"/>
    </xf>
    <xf applyAlignment="true" applyBorder="false" applyFill="true" applyFont="true" applyNumberFormat="false" applyProtection="false" borderId="1169" fillId="452" fontId="5" numFmtId="0" xfId="0">
      <alignment horizontal="center" vertical="center"/>
    </xf>
    <xf applyAlignment="true" applyBorder="false" applyFill="true" applyFont="true" applyNumberFormat="false" applyProtection="false" borderId="1165" fillId="452" fontId="4" numFmtId="0" xfId="0">
      <alignment vertical="center"/>
    </xf>
    <xf applyAlignment="true" applyBorder="false" applyFill="true" applyFont="true" applyNumberFormat="false" applyProtection="false" borderId="1165" fillId="452" fontId="5" numFmtId="0" xfId="0">
      <alignment vertical="center"/>
    </xf>
    <xf applyAlignment="true" applyBorder="false" applyFill="false" applyFont="true" applyNumberFormat="true" applyProtection="false" borderId="0" fillId="0" fontId="4" numFmtId="68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161" fillId="452" fontId="4" numFmtId="0" xfId="0">
      <alignment horizontal="center" vertical="center"/>
    </xf>
    <xf applyAlignment="true" applyBorder="false" applyFill="true" applyFont="true" applyNumberFormat="true" applyProtection="false" borderId="1157" fillId="452" fontId="4" numFmtId="683" xfId="0">
      <alignment vertical="center"/>
    </xf>
    <xf applyAlignment="true" applyBorder="false" applyFill="true" applyFont="true" applyNumberFormat="true" applyProtection="false" borderId="1157" fillId="452" fontId="4" numFmtId="679" xfId="0">
      <alignment vertical="center"/>
    </xf>
    <xf applyAlignment="true" applyBorder="false" applyFill="true" applyFont="true" applyNumberFormat="false" applyProtection="false" borderId="1163" fillId="452" fontId="4" numFmtId="0" xfId="0">
      <alignment horizontal="center" vertical="center"/>
    </xf>
    <xf applyAlignment="true" applyBorder="false" applyFill="true" applyFont="true" applyNumberFormat="true" applyProtection="false" borderId="1162" fillId="452" fontId="4" numFmtId="683" xfId="0">
      <alignment vertical="center"/>
    </xf>
    <xf applyAlignment="true" applyBorder="false" applyFill="false" applyFont="true" applyNumberFormat="true" applyProtection="false" borderId="0" fillId="0" fontId="4" numFmtId="678" xfId="0">
      <alignment vertical="center"/>
    </xf>
    <xf applyAlignment="true" applyBorder="false" applyFill="false" applyFont="true" applyNumberFormat="false" applyProtection="false" borderId="1157" fillId="0" fontId="4" numFmtId="0" xfId="0">
      <alignment horizontal="center" vertical="center"/>
    </xf>
    <xf applyAlignment="true" applyBorder="false" applyFill="true" applyFont="true" applyNumberFormat="false" applyProtection="false" borderId="1170" fillId="454" fontId="2" numFmtId="0" xfId="0">
      <alignment horizontal="center" vertical="center"/>
    </xf>
    <xf applyAlignment="true" applyBorder="false" applyFill="true" applyFont="true" applyNumberFormat="false" applyProtection="false" borderId="1170" fillId="454" fontId="2" numFmtId="0" xfId="0">
      <alignment horizontal="center" vertical="center" wrapText="true"/>
    </xf>
    <xf applyAlignment="true" applyBorder="false" applyFill="true" applyFont="true" applyNumberFormat="true" applyProtection="false" borderId="1170" fillId="454" fontId="2" numFmtId="684" xfId="0">
      <alignment horizontal="center" vertical="center"/>
    </xf>
    <xf applyAlignment="true" applyBorder="false" applyFill="true" applyFont="true" applyNumberFormat="true" applyProtection="false" borderId="1170" fillId="454" fontId="2" numFmtId="685" xfId="0">
      <alignment horizontal="center" vertical="center" wrapText="true"/>
    </xf>
    <xf applyAlignment="true" applyBorder="false" applyFill="true" applyFont="true" applyNumberFormat="false" applyProtection="false" borderId="1170" fillId="454" fontId="6" numFmtId="0" xfId="0">
      <alignment horizontal="center" vertical="center"/>
    </xf>
    <xf applyAlignment="true" applyBorder="false" applyFill="true" applyFont="true" applyNumberFormat="false" applyProtection="false" borderId="1171" fillId="454" fontId="13" numFmtId="0" xfId="0">
      <alignment horizontal="center" vertical="center"/>
    </xf>
    <xf applyAlignment="true" applyBorder="false" applyFill="true" applyFont="true" applyNumberFormat="false" applyProtection="false" borderId="1172" fillId="454" fontId="6" numFmtId="0" xfId="0">
      <alignment horizontal="center" vertical="center"/>
    </xf>
    <xf applyAlignment="true" applyBorder="false" applyFill="true" applyFont="true" applyNumberFormat="true" applyProtection="false" borderId="1170" fillId="454" fontId="2" numFmtId="685" xfId="0">
      <alignment horizontal="center" vertical="center"/>
    </xf>
    <xf applyAlignment="true" applyBorder="false" applyFill="true" applyFont="true" applyNumberFormat="false" applyProtection="false" borderId="1170" fillId="454" fontId="6" numFmtId="0" xfId="0">
      <alignment horizontal="center" vertical="center" wrapText="true"/>
    </xf>
    <xf applyAlignment="true" applyBorder="false" applyFill="false" applyFont="true" applyNumberFormat="false" applyProtection="false" borderId="1170" fillId="0" fontId="4" numFmtId="0" xfId="0">
      <alignment horizontal="center" vertical="center"/>
    </xf>
    <xf applyAlignment="true" applyBorder="false" applyFill="false" applyFont="true" applyNumberFormat="false" applyProtection="false" borderId="1170" fillId="0" fontId="4" numFmtId="0" xfId="0">
      <alignment vertical="center"/>
    </xf>
    <xf applyAlignment="true" applyBorder="false" applyFill="false" applyFont="true" applyNumberFormat="true" applyProtection="false" borderId="1170" fillId="0" fontId="4" numFmtId="686" xfId="0">
      <alignment vertical="center"/>
    </xf>
    <xf applyAlignment="true" applyBorder="false" applyFill="false" applyFont="true" applyNumberFormat="true" applyProtection="false" borderId="1173" fillId="0" fontId="4" numFmtId="685" xfId="0">
      <alignment vertical="center"/>
    </xf>
    <xf applyAlignment="true" applyBorder="false" applyFill="false" applyFont="true" applyNumberFormat="true" applyProtection="false" borderId="1170" fillId="0" fontId="4" numFmtId="687" xfId="0">
      <alignment vertical="center"/>
    </xf>
    <xf applyAlignment="true" applyBorder="false" applyFill="false" applyFont="true" applyNumberFormat="true" applyProtection="false" borderId="1174" fillId="0" fontId="4" numFmtId="685" xfId="0">
      <alignment vertical="center"/>
    </xf>
    <xf applyAlignment="true" applyBorder="false" applyFill="true" applyFont="true" applyNumberFormat="true" applyProtection="false" borderId="1170" fillId="455" fontId="4" numFmtId="685" xfId="0">
      <alignment horizontal="right" vertical="center"/>
    </xf>
    <xf applyAlignment="true" applyBorder="false" applyFill="true" applyFont="true" applyNumberFormat="true" applyProtection="false" borderId="1170" fillId="456" fontId="4" numFmtId="685" xfId="0">
      <alignment vertical="center"/>
    </xf>
    <xf applyAlignment="true" applyBorder="false" applyFill="false" applyFont="true" applyNumberFormat="true" applyProtection="false" borderId="1170" fillId="0" fontId="4" numFmtId="687" xfId="0">
      <alignment vertical="center"/>
    </xf>
    <xf applyAlignment="true" applyBorder="false" applyFill="true" applyFont="true" applyNumberFormat="false" applyProtection="false" borderId="1170" fillId="456" fontId="4" numFmtId="0" xfId="0">
      <alignment horizontal="center" vertical="center"/>
    </xf>
    <xf applyAlignment="true" applyBorder="false" applyFill="true" applyFont="true" applyNumberFormat="true" applyProtection="false" borderId="1170" fillId="455" fontId="4" numFmtId="688" xfId="0">
      <alignment vertical="center"/>
    </xf>
    <xf applyAlignment="true" applyBorder="false" applyFill="true" applyFont="true" applyNumberFormat="true" applyProtection="false" borderId="1173" fillId="455" fontId="4" numFmtId="688" xfId="0">
      <alignment vertical="center"/>
    </xf>
    <xf applyAlignment="true" applyBorder="false" applyFill="true" applyFont="true" applyNumberFormat="true" applyProtection="false" borderId="1173" fillId="455" fontId="4" numFmtId="689" xfId="0">
      <alignment vertical="center"/>
    </xf>
    <xf applyAlignment="true" applyBorder="false" applyFill="false" applyFont="true" applyNumberFormat="true" applyProtection="false" borderId="1170" fillId="0" fontId="4" numFmtId="690" xfId="0">
      <alignment vertical="center"/>
    </xf>
    <xf applyAlignment="true" applyBorder="false" applyFill="false" applyFont="true" applyNumberFormat="false" applyProtection="false" borderId="1170" fillId="0" fontId="4" numFmtId="0" xfId="0">
      <alignment vertical="center"/>
    </xf>
    <xf applyAlignment="true" applyBorder="false" applyFill="false" applyFont="true" applyNumberFormat="false" applyProtection="false" borderId="1170" fillId="0" fontId="4" numFmtId="0" xfId="0">
      <alignment horizontal="right" vertical="center"/>
    </xf>
    <xf applyAlignment="true" applyBorder="false" applyFill="true" applyFont="true" applyNumberFormat="true" applyProtection="false" borderId="1170" fillId="457" fontId="4" numFmtId="685" xfId="0">
      <alignment vertical="center"/>
    </xf>
    <xf applyAlignment="true" applyBorder="false" applyFill="true" applyFont="true" applyNumberFormat="false" applyProtection="false" borderId="1170" fillId="457" fontId="4" numFmtId="0" xfId="0">
      <alignment horizontal="center" vertical="center"/>
    </xf>
    <xf applyAlignment="true" applyBorder="false" applyFill="true" applyFont="true" applyNumberFormat="true" applyProtection="false" borderId="1170" fillId="458" fontId="4" numFmtId="686" xfId="0">
      <alignment vertical="center"/>
    </xf>
    <xf applyAlignment="true" applyBorder="false" applyFill="true" applyFont="true" applyNumberFormat="true" applyProtection="false" borderId="1173" fillId="458" fontId="4" numFmtId="685" xfId="0">
      <alignment vertical="center"/>
    </xf>
    <xf applyAlignment="true" applyBorder="false" applyFill="true" applyFont="true" applyNumberFormat="true" applyProtection="false" borderId="1170" fillId="458" fontId="4" numFmtId="685" xfId="0">
      <alignment vertical="center"/>
    </xf>
    <xf applyAlignment="true" applyBorder="false" applyFill="true" applyFont="true" applyNumberFormat="false" applyProtection="false" borderId="1170" fillId="458" fontId="4" numFmtId="0" xfId="0">
      <alignment horizontal="center" vertical="center"/>
    </xf>
    <xf applyAlignment="true" applyBorder="false" applyFill="false" applyFont="true" applyNumberFormat="true" applyProtection="false" borderId="1175" fillId="0" fontId="4" numFmtId="690" xfId="0">
      <alignment vertical="center"/>
    </xf>
    <xf applyAlignment="true" applyBorder="false" applyFill="false" applyFont="true" applyNumberFormat="false" applyProtection="false" borderId="1174" fillId="0" fontId="4" numFmtId="0" xfId="0">
      <alignment vertical="center"/>
    </xf>
    <xf applyAlignment="true" applyBorder="false" applyFill="false" applyFont="true" applyNumberFormat="true" applyProtection="false" borderId="1170" fillId="0" fontId="4" numFmtId="685" xfId="0">
      <alignment vertical="center"/>
    </xf>
    <xf applyAlignment="true" applyBorder="false" applyFill="false" applyFont="true" applyNumberFormat="false" applyProtection="false" borderId="1170" fillId="0" fontId="4" numFmtId="0" xfId="0">
      <alignment horizontal="center" vertical="center"/>
    </xf>
    <xf applyAlignment="true" applyBorder="false" applyFill="false" applyFont="true" applyNumberFormat="true" applyProtection="false" borderId="1174" fillId="0" fontId="4" numFmtId="690" xfId="0">
      <alignment vertical="center"/>
    </xf>
    <xf applyAlignment="true" applyBorder="false" applyFill="false" applyFont="true" applyNumberFormat="false" applyProtection="false" borderId="1175" fillId="0" fontId="4" numFmtId="0" xfId="0">
      <alignment vertical="center"/>
    </xf>
    <xf applyAlignment="true" applyBorder="false" applyFill="false" applyFont="true" applyNumberFormat="true" applyProtection="false" borderId="1176" fillId="0" fontId="4" numFmtId="690" xfId="0">
      <alignment vertical="center"/>
    </xf>
    <xf applyAlignment="true" applyBorder="false" applyFill="false" applyFont="true" applyNumberFormat="true" applyProtection="false" borderId="1173" fillId="0" fontId="4" numFmtId="685" xfId="0">
      <alignment horizontal="right" vertical="center"/>
    </xf>
    <xf applyAlignment="true" applyBorder="false" applyFill="false" applyFont="true" applyNumberFormat="true" applyProtection="false" borderId="1175" fillId="0" fontId="4" numFmtId="690" xfId="0">
      <alignment horizontal="center" vertical="center"/>
    </xf>
    <xf applyAlignment="true" applyBorder="false" applyFill="false" applyFont="true" applyNumberFormat="false" applyProtection="false" borderId="1175" fillId="0" fontId="4" numFmtId="0" xfId="0">
      <alignment horizontal="center" vertical="center"/>
    </xf>
    <xf applyAlignment="true" applyBorder="false" applyFill="false" applyFont="true" applyNumberFormat="true" applyProtection="false" borderId="1176" fillId="0" fontId="4" numFmtId="690" xfId="0">
      <alignment horizontal="center" vertical="center"/>
    </xf>
    <xf applyAlignment="true" applyBorder="false" applyFill="false" applyFont="true" applyNumberFormat="true" applyProtection="false" borderId="1170" fillId="0" fontId="4" numFmtId="690" xfId="0">
      <alignment horizontal="right" vertical="center"/>
    </xf>
    <xf applyAlignment="true" applyBorder="false" applyFill="false" applyFont="true" applyNumberFormat="false" applyProtection="false" borderId="1170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170" fillId="0" fontId="4" numFmtId="690" xfId="0">
      <alignment horizontal="left" vertical="center"/>
    </xf>
    <xf applyAlignment="true" applyBorder="false" applyFill="false" applyFont="true" applyNumberFormat="false" applyProtection="false" borderId="1170" fillId="0" fontId="4" numFmtId="0" xfId="0">
      <alignment horizontal="center" vertical="center"/>
    </xf>
    <xf applyAlignment="true" applyBorder="false" applyFill="false" applyFont="true" applyNumberFormat="false" applyProtection="false" borderId="1170" fillId="0" fontId="4" numFmtId="0" xfId="0">
      <alignment vertical="center"/>
    </xf>
    <xf applyAlignment="true" applyBorder="false" applyFill="false" applyFont="true" applyNumberFormat="true" applyProtection="false" borderId="1170" fillId="0" fontId="4" numFmtId="68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685" xfId="0">
      <alignment horizontal="right" vertical="center"/>
    </xf>
    <xf applyAlignment="true" applyBorder="false" applyFill="true" applyFont="true" applyNumberFormat="false" applyProtection="false" borderId="1170" fillId="459" fontId="5" numFmtId="0" xfId="0">
      <alignment horizontal="center" vertical="center"/>
    </xf>
    <xf applyAlignment="true" applyBorder="false" applyFill="true" applyFont="true" applyNumberFormat="true" applyProtection="false" borderId="1170" fillId="459" fontId="5" numFmtId="688" xfId="0">
      <alignment horizontal="right" vertical="center"/>
    </xf>
    <xf applyAlignment="true" applyBorder="false" applyFill="true" applyFont="true" applyNumberFormat="true" applyProtection="false" borderId="0" fillId="455" fontId="4" numFmtId="691" xfId="0">
      <alignment vertical="center"/>
    </xf>
    <xf applyAlignment="true" applyBorder="false" applyFill="false" applyFont="true" applyNumberFormat="true" applyProtection="false" borderId="0" fillId="0" fontId="4" numFmtId="69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170" fillId="459" fontId="4" numFmtId="0" xfId="0">
      <alignment horizontal="center" vertical="center"/>
    </xf>
    <xf applyAlignment="true" applyBorder="false" applyFill="true" applyFont="true" applyNumberFormat="true" applyProtection="false" borderId="1170" fillId="459" fontId="4" numFmtId="692" xfId="0">
      <alignment horizontal="right" vertical="center"/>
    </xf>
    <xf applyAlignment="true" applyBorder="false" applyFill="true" applyFont="true" applyNumberFormat="true" applyProtection="false" borderId="1170" fillId="459" fontId="4" numFmtId="688" xfId="0">
      <alignment horizontal="right" vertical="center"/>
    </xf>
    <xf applyAlignment="true" applyBorder="false" applyFill="true" applyFont="true" applyNumberFormat="true" applyProtection="false" borderId="0" fillId="455" fontId="4" numFmtId="688" xfId="0">
      <alignment vertical="center"/>
    </xf>
    <xf applyAlignment="true" applyBorder="false" applyFill="true" applyFont="true" applyNumberFormat="true" applyProtection="false" borderId="1170" fillId="459" fontId="4" numFmtId="691" xfId="0">
      <alignment horizontal="right" vertical="center"/>
    </xf>
    <xf applyAlignment="true" applyBorder="false" applyFill="false" applyFont="true" applyNumberFormat="true" applyProtection="false" borderId="0" fillId="0" fontId="4" numFmtId="688" xfId="0">
      <alignment horizontal="right" vertical="center"/>
    </xf>
    <xf applyAlignment="true" applyBorder="false" applyFill="true" applyFont="true" applyNumberFormat="true" applyProtection="false" borderId="1170" fillId="454" fontId="6" numFmtId="684" xfId="0">
      <alignment horizontal="center" vertical="center"/>
    </xf>
    <xf applyAlignment="true" applyBorder="false" applyFill="true" applyFont="true" applyNumberFormat="true" applyProtection="false" borderId="1170" fillId="454" fontId="6" numFmtId="685" xfId="0">
      <alignment horizontal="center" vertical="center" wrapText="true"/>
    </xf>
    <xf applyAlignment="true" applyBorder="false" applyFill="true" applyFont="true" applyNumberFormat="false" applyProtection="false" borderId="0" fillId="454" fontId="6" numFmtId="0" xfId="0">
      <alignment horizontal="center" vertical="center"/>
    </xf>
    <xf applyAlignment="true" applyBorder="false" applyFill="true" applyFont="true" applyNumberFormat="true" applyProtection="false" borderId="1174" fillId="454" fontId="6" numFmtId="685" xfId="0">
      <alignment horizontal="center" vertical="center"/>
    </xf>
    <xf applyAlignment="true" applyBorder="false" applyFill="true" applyFont="true" applyNumberFormat="true" applyProtection="false" borderId="1170" fillId="454" fontId="6" numFmtId="688" xfId="0">
      <alignment horizontal="center" vertical="center" wrapText="true"/>
    </xf>
    <xf applyAlignment="true" applyBorder="false" applyFill="false" applyFont="true" applyNumberFormat="false" applyProtection="false" borderId="1173" fillId="0" fontId="4" numFmtId="0" xfId="0">
      <alignment horizontal="center" vertical="center"/>
    </xf>
    <xf applyAlignment="true" applyBorder="false" applyFill="false" applyFont="true" applyNumberFormat="true" applyProtection="false" borderId="1170" fillId="0" fontId="4" numFmtId="687" xfId="0">
      <alignment horizontal="center" vertical="bottom"/>
    </xf>
    <xf applyAlignment="true" applyBorder="false" applyFill="false" applyFont="true" applyNumberFormat="true" applyProtection="false" borderId="1170" fillId="0" fontId="4" numFmtId="685" xfId="0">
      <alignment vertical="center"/>
    </xf>
    <xf applyAlignment="true" applyBorder="false" applyFill="false" applyFont="true" applyNumberFormat="true" applyProtection="false" borderId="1170" fillId="0" fontId="4" numFmtId="688" xfId="0">
      <alignment vertical="center"/>
    </xf>
    <xf applyAlignment="true" applyBorder="false" applyFill="false" applyFont="true" applyNumberFormat="true" applyProtection="false" borderId="1177" fillId="0" fontId="4" numFmtId="687" xfId="0">
      <alignment vertical="center" wrapText="true"/>
    </xf>
    <xf applyAlignment="true" applyBorder="false" applyFill="false" applyFont="true" applyNumberFormat="true" applyProtection="false" borderId="1170" fillId="0" fontId="4" numFmtId="685" xfId="0">
      <alignment horizontal="right" vertical="center"/>
    </xf>
    <xf applyAlignment="true" applyBorder="false" applyFill="false" applyFont="true" applyNumberFormat="true" applyProtection="false" borderId="1170" fillId="0" fontId="4" numFmtId="689" xfId="0">
      <alignment vertical="center"/>
    </xf>
    <xf applyAlignment="true" applyBorder="false" applyFill="true" applyFont="true" applyNumberFormat="true" applyProtection="false" borderId="1177" fillId="460" fontId="4" numFmtId="687" xfId="0">
      <alignment vertical="center" wrapText="true"/>
    </xf>
    <xf applyAlignment="true" applyBorder="false" applyFill="false" applyFont="true" applyNumberFormat="false" applyProtection="false" borderId="1175" fillId="0" fontId="4" numFmtId="0" xfId="0">
      <alignment horizontal="center" vertical="center"/>
    </xf>
    <xf applyAlignment="true" applyBorder="false" applyFill="false" applyFont="true" applyNumberFormat="false" applyProtection="false" borderId="1178" fillId="0" fontId="4" numFmtId="0" xfId="0">
      <alignment horizontal="center" vertical="center"/>
    </xf>
    <xf applyAlignment="true" applyBorder="false" applyFill="true" applyFont="true" applyNumberFormat="true" applyProtection="false" borderId="1170" fillId="458" fontId="4" numFmtId="687" xfId="0">
      <alignment horizontal="center" vertical="bottom"/>
    </xf>
    <xf applyAlignment="true" applyBorder="false" applyFill="false" applyFont="true" applyNumberFormat="true" applyProtection="false" borderId="1175" fillId="0" fontId="4" numFmtId="690" xfId="0">
      <alignment vertical="center"/>
    </xf>
    <xf applyAlignment="true" applyBorder="false" applyFill="false" applyFont="true" applyNumberFormat="true" applyProtection="false" borderId="1177" fillId="0" fontId="4" numFmtId="687" xfId="0">
      <alignment vertical="center" wrapText="true"/>
    </xf>
    <xf applyAlignment="true" applyBorder="false" applyFill="false" applyFont="true" applyNumberFormat="false" applyProtection="false" borderId="1175" fillId="0" fontId="4" numFmtId="0" xfId="0">
      <alignment vertical="center"/>
    </xf>
    <xf applyAlignment="true" applyBorder="false" applyFill="false" applyFont="true" applyNumberFormat="false" applyProtection="false" borderId="1176" fillId="0" fontId="4" numFmtId="0" xfId="0">
      <alignment horizontal="right" vertical="center"/>
    </xf>
    <xf applyAlignment="true" applyBorder="false" applyFill="false" applyFont="true" applyNumberFormat="true" applyProtection="false" borderId="1175" fillId="0" fontId="4" numFmtId="685" xfId="0">
      <alignment vertical="center"/>
    </xf>
    <xf applyAlignment="true" applyBorder="false" applyFill="false" applyFont="true" applyNumberFormat="false" applyProtection="false" borderId="1178" fillId="0" fontId="4" numFmtId="0" xfId="0">
      <alignment vertical="center"/>
    </xf>
    <xf applyAlignment="true" applyBorder="false" applyFill="false" applyFont="true" applyNumberFormat="true" applyProtection="false" borderId="1175" fillId="0" fontId="4" numFmtId="685" xfId="0">
      <alignment horizontal="right" vertical="center"/>
    </xf>
    <xf applyAlignment="true" applyBorder="false" applyFill="true" applyFont="true" applyNumberFormat="true" applyProtection="false" borderId="1176" fillId="457" fontId="4" numFmtId="685" xfId="0">
      <alignment vertical="center"/>
    </xf>
    <xf applyAlignment="true" applyBorder="false" applyFill="false" applyFont="true" applyNumberFormat="true" applyProtection="false" borderId="1178" fillId="0" fontId="4" numFmtId="685" xfId="0">
      <alignment horizontal="right" vertical="center"/>
    </xf>
    <xf applyAlignment="true" applyBorder="false" applyFill="true" applyFont="true" applyNumberFormat="true" applyProtection="false" borderId="1174" fillId="455" fontId="4" numFmtId="688" xfId="0">
      <alignment vertical="center"/>
    </xf>
    <xf applyAlignment="true" applyBorder="false" applyFill="false" applyFont="true" applyNumberFormat="true" applyProtection="false" borderId="1173" fillId="0" fontId="4" numFmtId="690" xfId="0">
      <alignment vertical="center"/>
    </xf>
    <xf applyAlignment="true" applyBorder="false" applyFill="true" applyFont="true" applyNumberFormat="true" applyProtection="false" borderId="1176" fillId="455" fontId="4" numFmtId="688" xfId="0">
      <alignment vertical="center"/>
    </xf>
    <xf applyAlignment="true" applyBorder="false" applyFill="true" applyFont="true" applyNumberFormat="true" applyProtection="false" borderId="1176" fillId="458" fontId="4" numFmtId="685" xfId="0">
      <alignment vertical="center"/>
    </xf>
    <xf applyAlignment="true" applyBorder="false" applyFill="false" applyFont="true" applyNumberFormat="false" applyProtection="false" borderId="1175" fillId="0" fontId="4" numFmtId="0" xfId="0">
      <alignment horizontal="right" vertical="center"/>
    </xf>
    <xf applyAlignment="true" applyBorder="false" applyFill="false" applyFont="true" applyNumberFormat="true" applyProtection="false" borderId="1179" fillId="0" fontId="4" numFmtId="690" xfId="0">
      <alignment vertical="center"/>
    </xf>
    <xf applyAlignment="true" applyBorder="false" applyFill="true" applyFont="true" applyNumberFormat="true" applyProtection="false" borderId="1180" fillId="455" fontId="4" numFmtId="688" xfId="0">
      <alignment vertical="center"/>
    </xf>
    <xf applyAlignment="true" applyBorder="false" applyFill="false" applyFont="true" applyNumberFormat="true" applyProtection="false" borderId="1176" fillId="0" fontId="4" numFmtId="685" xfId="0">
      <alignment vertical="center"/>
    </xf>
    <xf applyAlignment="true" applyBorder="false" applyFill="false" applyFont="true" applyNumberFormat="true" applyProtection="false" borderId="1174" fillId="0" fontId="4" numFmtId="687" xfId="0">
      <alignment vertical="center"/>
    </xf>
    <xf applyAlignment="true" applyBorder="false" applyFill="false" applyFont="true" applyNumberFormat="true" applyProtection="false" borderId="0" fillId="0" fontId="4" numFmtId="687" xfId="0">
      <alignment horizontal="center" vertical="bottom"/>
    </xf>
    <xf applyAlignment="true" applyBorder="false" applyFill="false" applyFont="true" applyNumberFormat="true" applyProtection="false" borderId="0" fillId="0" fontId="4" numFmtId="685" xfId="0">
      <alignment vertical="center"/>
    </xf>
    <xf applyAlignment="true" applyBorder="false" applyFill="false" applyFont="true" applyNumberFormat="true" applyProtection="false" borderId="0" fillId="0" fontId="4" numFmtId="685" xfId="0">
      <alignment vertical="center"/>
    </xf>
    <xf applyAlignment="true" applyBorder="false" applyFill="false" applyFont="true" applyNumberFormat="true" applyProtection="false" borderId="1181" fillId="0" fontId="4" numFmtId="687" xfId="0">
      <alignment vertical="center"/>
    </xf>
    <xf applyAlignment="true" applyBorder="false" applyFill="true" applyFont="true" applyNumberFormat="false" applyProtection="false" borderId="1182" fillId="459" fontId="5" numFmtId="0" xfId="0">
      <alignment horizontal="center" vertical="center"/>
    </xf>
    <xf applyAlignment="true" applyBorder="false" applyFill="true" applyFont="true" applyNumberFormat="false" applyProtection="false" borderId="1178" fillId="459" fontId="4" numFmtId="0" xfId="0">
      <alignment vertical="center"/>
    </xf>
    <xf applyAlignment="true" applyBorder="false" applyFill="true" applyFont="true" applyNumberFormat="false" applyProtection="false" borderId="1178" fillId="459" fontId="5" numFmtId="0" xfId="0">
      <alignment vertical="center"/>
    </xf>
    <xf applyAlignment="true" applyBorder="false" applyFill="false" applyFont="true" applyNumberFormat="true" applyProtection="false" borderId="0" fillId="0" fontId="4" numFmtId="69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174" fillId="459" fontId="4" numFmtId="0" xfId="0">
      <alignment horizontal="center" vertical="center"/>
    </xf>
    <xf applyAlignment="true" applyBorder="false" applyFill="true" applyFont="true" applyNumberFormat="true" applyProtection="false" borderId="1170" fillId="459" fontId="4" numFmtId="692" xfId="0">
      <alignment vertical="center"/>
    </xf>
    <xf applyAlignment="true" applyBorder="false" applyFill="true" applyFont="true" applyNumberFormat="true" applyProtection="false" borderId="1170" fillId="459" fontId="4" numFmtId="688" xfId="0">
      <alignment vertical="center"/>
    </xf>
    <xf applyAlignment="true" applyBorder="false" applyFill="true" applyFont="true" applyNumberFormat="false" applyProtection="false" borderId="1176" fillId="459" fontId="4" numFmtId="0" xfId="0">
      <alignment horizontal="center" vertical="center"/>
    </xf>
    <xf applyAlignment="true" applyBorder="false" applyFill="true" applyFont="true" applyNumberFormat="true" applyProtection="false" borderId="1175" fillId="459" fontId="4" numFmtId="692" xfId="0">
      <alignment vertical="center"/>
    </xf>
    <xf applyAlignment="true" applyBorder="false" applyFill="false" applyFont="true" applyNumberFormat="true" applyProtection="false" borderId="0" fillId="0" fontId="4" numFmtId="687" xfId="0">
      <alignment vertical="center"/>
    </xf>
    <xf applyAlignment="true" applyBorder="false" applyFill="false" applyFont="true" applyNumberFormat="false" applyProtection="false" borderId="1170" fillId="0" fontId="4" numFmtId="0" xfId="0">
      <alignment horizontal="center" vertical="center"/>
    </xf>
    <xf applyAlignment="true" applyBorder="false" applyFill="true" applyFont="true" applyNumberFormat="false" applyProtection="false" borderId="1183" fillId="461" fontId="2" numFmtId="0" xfId="0">
      <alignment horizontal="center" vertical="center"/>
    </xf>
    <xf applyAlignment="true" applyBorder="false" applyFill="true" applyFont="true" applyNumberFormat="false" applyProtection="false" borderId="1183" fillId="461" fontId="2" numFmtId="0" xfId="0">
      <alignment horizontal="center" vertical="center" wrapText="true"/>
    </xf>
    <xf applyAlignment="true" applyBorder="false" applyFill="true" applyFont="true" applyNumberFormat="true" applyProtection="false" borderId="1183" fillId="461" fontId="2" numFmtId="693" xfId="0">
      <alignment horizontal="center" vertical="center"/>
    </xf>
    <xf applyAlignment="true" applyBorder="false" applyFill="true" applyFont="true" applyNumberFormat="true" applyProtection="false" borderId="1183" fillId="461" fontId="2" numFmtId="694" xfId="0">
      <alignment horizontal="center" vertical="center" wrapText="true"/>
    </xf>
    <xf applyAlignment="true" applyBorder="false" applyFill="true" applyFont="true" applyNumberFormat="false" applyProtection="false" borderId="1183" fillId="461" fontId="6" numFmtId="0" xfId="0">
      <alignment horizontal="center" vertical="center"/>
    </xf>
    <xf applyAlignment="true" applyBorder="false" applyFill="true" applyFont="true" applyNumberFormat="false" applyProtection="false" borderId="1184" fillId="461" fontId="13" numFmtId="0" xfId="0">
      <alignment horizontal="center" vertical="center"/>
    </xf>
    <xf applyAlignment="true" applyBorder="false" applyFill="true" applyFont="true" applyNumberFormat="false" applyProtection="false" borderId="1185" fillId="461" fontId="6" numFmtId="0" xfId="0">
      <alignment horizontal="center" vertical="center"/>
    </xf>
    <xf applyAlignment="true" applyBorder="false" applyFill="true" applyFont="true" applyNumberFormat="true" applyProtection="false" borderId="1183" fillId="461" fontId="2" numFmtId="694" xfId="0">
      <alignment horizontal="center" vertical="center"/>
    </xf>
    <xf applyAlignment="true" applyBorder="false" applyFill="true" applyFont="true" applyNumberFormat="false" applyProtection="false" borderId="1183" fillId="461" fontId="6" numFmtId="0" xfId="0">
      <alignment horizontal="center" vertical="center" wrapText="true"/>
    </xf>
    <xf applyAlignment="true" applyBorder="false" applyFill="false" applyFont="true" applyNumberFormat="false" applyProtection="false" borderId="1183" fillId="0" fontId="4" numFmtId="0" xfId="0">
      <alignment horizontal="center" vertical="center"/>
    </xf>
    <xf applyAlignment="true" applyBorder="false" applyFill="false" applyFont="true" applyNumberFormat="false" applyProtection="false" borderId="1183" fillId="0" fontId="4" numFmtId="0" xfId="0">
      <alignment vertical="center"/>
    </xf>
    <xf applyAlignment="true" applyBorder="false" applyFill="false" applyFont="true" applyNumberFormat="true" applyProtection="false" borderId="1183" fillId="0" fontId="4" numFmtId="695" xfId="0">
      <alignment vertical="center"/>
    </xf>
    <xf applyAlignment="true" applyBorder="false" applyFill="false" applyFont="true" applyNumberFormat="true" applyProtection="false" borderId="1186" fillId="0" fontId="4" numFmtId="694" xfId="0">
      <alignment vertical="center"/>
    </xf>
    <xf applyAlignment="true" applyBorder="false" applyFill="false" applyFont="true" applyNumberFormat="true" applyProtection="false" borderId="1183" fillId="0" fontId="4" numFmtId="696" xfId="0">
      <alignment vertical="center"/>
    </xf>
    <xf applyAlignment="true" applyBorder="false" applyFill="false" applyFont="true" applyNumberFormat="true" applyProtection="false" borderId="1187" fillId="0" fontId="4" numFmtId="694" xfId="0">
      <alignment vertical="center"/>
    </xf>
    <xf applyAlignment="true" applyBorder="false" applyFill="true" applyFont="true" applyNumberFormat="true" applyProtection="false" borderId="1183" fillId="462" fontId="4" numFmtId="694" xfId="0">
      <alignment horizontal="right" vertical="center"/>
    </xf>
    <xf applyAlignment="true" applyBorder="false" applyFill="true" applyFont="true" applyNumberFormat="true" applyProtection="false" borderId="1183" fillId="463" fontId="4" numFmtId="694" xfId="0">
      <alignment vertical="center"/>
    </xf>
    <xf applyAlignment="true" applyBorder="false" applyFill="false" applyFont="true" applyNumberFormat="true" applyProtection="false" borderId="1183" fillId="0" fontId="4" numFmtId="696" xfId="0">
      <alignment vertical="center"/>
    </xf>
    <xf applyAlignment="true" applyBorder="false" applyFill="true" applyFont="true" applyNumberFormat="false" applyProtection="false" borderId="1183" fillId="463" fontId="4" numFmtId="0" xfId="0">
      <alignment horizontal="center" vertical="center"/>
    </xf>
    <xf applyAlignment="true" applyBorder="false" applyFill="true" applyFont="true" applyNumberFormat="true" applyProtection="false" borderId="1183" fillId="462" fontId="4" numFmtId="697" xfId="0">
      <alignment vertical="center"/>
    </xf>
    <xf applyAlignment="true" applyBorder="false" applyFill="true" applyFont="true" applyNumberFormat="true" applyProtection="false" borderId="1186" fillId="462" fontId="4" numFmtId="697" xfId="0">
      <alignment vertical="center"/>
    </xf>
    <xf applyAlignment="true" applyBorder="false" applyFill="true" applyFont="true" applyNumberFormat="true" applyProtection="false" borderId="1186" fillId="462" fontId="4" numFmtId="698" xfId="0">
      <alignment vertical="center"/>
    </xf>
    <xf applyAlignment="true" applyBorder="false" applyFill="false" applyFont="true" applyNumberFormat="true" applyProtection="false" borderId="1183" fillId="0" fontId="4" numFmtId="699" xfId="0">
      <alignment vertical="center"/>
    </xf>
    <xf applyAlignment="true" applyBorder="false" applyFill="false" applyFont="true" applyNumberFormat="false" applyProtection="false" borderId="1183" fillId="0" fontId="4" numFmtId="0" xfId="0">
      <alignment vertical="center"/>
    </xf>
    <xf applyAlignment="true" applyBorder="false" applyFill="false" applyFont="true" applyNumberFormat="false" applyProtection="false" borderId="1183" fillId="0" fontId="4" numFmtId="0" xfId="0">
      <alignment horizontal="right" vertical="center"/>
    </xf>
    <xf applyAlignment="true" applyBorder="false" applyFill="true" applyFont="true" applyNumberFormat="true" applyProtection="false" borderId="1183" fillId="464" fontId="4" numFmtId="694" xfId="0">
      <alignment vertical="center"/>
    </xf>
    <xf applyAlignment="true" applyBorder="false" applyFill="true" applyFont="true" applyNumberFormat="false" applyProtection="false" borderId="1183" fillId="464" fontId="4" numFmtId="0" xfId="0">
      <alignment horizontal="center" vertical="center"/>
    </xf>
    <xf applyAlignment="true" applyBorder="false" applyFill="true" applyFont="true" applyNumberFormat="true" applyProtection="false" borderId="1183" fillId="465" fontId="4" numFmtId="695" xfId="0">
      <alignment vertical="center"/>
    </xf>
    <xf applyAlignment="true" applyBorder="false" applyFill="true" applyFont="true" applyNumberFormat="true" applyProtection="false" borderId="1186" fillId="465" fontId="4" numFmtId="694" xfId="0">
      <alignment vertical="center"/>
    </xf>
    <xf applyAlignment="true" applyBorder="false" applyFill="true" applyFont="true" applyNumberFormat="true" applyProtection="false" borderId="1183" fillId="465" fontId="4" numFmtId="694" xfId="0">
      <alignment vertical="center"/>
    </xf>
    <xf applyAlignment="true" applyBorder="false" applyFill="true" applyFont="true" applyNumberFormat="false" applyProtection="false" borderId="1183" fillId="465" fontId="4" numFmtId="0" xfId="0">
      <alignment horizontal="center" vertical="center"/>
    </xf>
    <xf applyAlignment="true" applyBorder="false" applyFill="false" applyFont="true" applyNumberFormat="true" applyProtection="false" borderId="1188" fillId="0" fontId="4" numFmtId="699" xfId="0">
      <alignment vertical="center"/>
    </xf>
    <xf applyAlignment="true" applyBorder="false" applyFill="false" applyFont="true" applyNumberFormat="false" applyProtection="false" borderId="1187" fillId="0" fontId="4" numFmtId="0" xfId="0">
      <alignment vertical="center"/>
    </xf>
    <xf applyAlignment="true" applyBorder="false" applyFill="false" applyFont="true" applyNumberFormat="true" applyProtection="false" borderId="1183" fillId="0" fontId="4" numFmtId="694" xfId="0">
      <alignment vertical="center"/>
    </xf>
    <xf applyAlignment="true" applyBorder="false" applyFill="false" applyFont="true" applyNumberFormat="false" applyProtection="false" borderId="1183" fillId="0" fontId="4" numFmtId="0" xfId="0">
      <alignment horizontal="center" vertical="center"/>
    </xf>
    <xf applyAlignment="true" applyBorder="false" applyFill="false" applyFont="true" applyNumberFormat="true" applyProtection="false" borderId="1187" fillId="0" fontId="4" numFmtId="699" xfId="0">
      <alignment vertical="center"/>
    </xf>
    <xf applyAlignment="true" applyBorder="false" applyFill="false" applyFont="true" applyNumberFormat="false" applyProtection="false" borderId="1188" fillId="0" fontId="4" numFmtId="0" xfId="0">
      <alignment vertical="center"/>
    </xf>
    <xf applyAlignment="true" applyBorder="false" applyFill="false" applyFont="true" applyNumberFormat="true" applyProtection="false" borderId="1189" fillId="0" fontId="4" numFmtId="699" xfId="0">
      <alignment vertical="center"/>
    </xf>
    <xf applyAlignment="true" applyBorder="false" applyFill="false" applyFont="true" applyNumberFormat="false" applyProtection="false" borderId="1183" fillId="0" fontId="4" numFmtId="0" xfId="0">
      <alignment horizontal="center" vertical="center"/>
    </xf>
    <xf applyAlignment="true" applyBorder="false" applyFill="false" applyFont="true" applyNumberFormat="true" applyProtection="false" borderId="1186" fillId="0" fontId="4" numFmtId="694" xfId="0">
      <alignment horizontal="right" vertical="center"/>
    </xf>
    <xf applyAlignment="true" applyBorder="false" applyFill="false" applyFont="true" applyNumberFormat="true" applyProtection="false" borderId="1188" fillId="0" fontId="4" numFmtId="699" xfId="0">
      <alignment horizontal="center" vertical="center"/>
    </xf>
    <xf applyAlignment="true" applyBorder="false" applyFill="false" applyFont="true" applyNumberFormat="false" applyProtection="false" borderId="1188" fillId="0" fontId="4" numFmtId="0" xfId="0">
      <alignment horizontal="center" vertical="center"/>
    </xf>
    <xf applyAlignment="true" applyBorder="false" applyFill="false" applyFont="true" applyNumberFormat="true" applyProtection="false" borderId="1189" fillId="0" fontId="4" numFmtId="699" xfId="0">
      <alignment horizontal="center" vertical="center"/>
    </xf>
    <xf applyAlignment="true" applyBorder="false" applyFill="false" applyFont="true" applyNumberFormat="true" applyProtection="false" borderId="1183" fillId="0" fontId="4" numFmtId="699" xfId="0">
      <alignment horizontal="right" vertical="center"/>
    </xf>
    <xf applyAlignment="true" applyBorder="false" applyFill="false" applyFont="true" applyNumberFormat="false" applyProtection="false" borderId="1183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183" fillId="0" fontId="4" numFmtId="699" xfId="0">
      <alignment horizontal="left" vertical="center"/>
    </xf>
    <xf applyAlignment="true" applyBorder="false" applyFill="false" applyFont="true" applyNumberFormat="false" applyProtection="false" borderId="1183" fillId="0" fontId="4" numFmtId="0" xfId="0">
      <alignment vertical="center"/>
    </xf>
    <xf applyAlignment="true" applyBorder="false" applyFill="false" applyFont="true" applyNumberFormat="true" applyProtection="false" borderId="1183" fillId="0" fontId="4" numFmtId="693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694" xfId="0">
      <alignment horizontal="right" vertical="center"/>
    </xf>
    <xf applyAlignment="true" applyBorder="false" applyFill="true" applyFont="true" applyNumberFormat="false" applyProtection="false" borderId="1183" fillId="466" fontId="5" numFmtId="0" xfId="0">
      <alignment horizontal="center" vertical="center"/>
    </xf>
    <xf applyAlignment="true" applyBorder="false" applyFill="true" applyFont="true" applyNumberFormat="true" applyProtection="false" borderId="1183" fillId="466" fontId="5" numFmtId="697" xfId="0">
      <alignment horizontal="right" vertical="center"/>
    </xf>
    <xf applyAlignment="true" applyBorder="false" applyFill="true" applyFont="true" applyNumberFormat="true" applyProtection="false" borderId="0" fillId="462" fontId="4" numFmtId="700" xfId="0">
      <alignment vertical="center"/>
    </xf>
    <xf applyAlignment="true" applyBorder="false" applyFill="false" applyFont="true" applyNumberFormat="true" applyProtection="false" borderId="0" fillId="0" fontId="4" numFmtId="699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183" fillId="466" fontId="4" numFmtId="0" xfId="0">
      <alignment horizontal="center" vertical="center"/>
    </xf>
    <xf applyAlignment="true" applyBorder="false" applyFill="true" applyFont="true" applyNumberFormat="true" applyProtection="false" borderId="1183" fillId="466" fontId="4" numFmtId="701" xfId="0">
      <alignment horizontal="right" vertical="center"/>
    </xf>
    <xf applyAlignment="true" applyBorder="false" applyFill="true" applyFont="true" applyNumberFormat="true" applyProtection="false" borderId="1183" fillId="466" fontId="4" numFmtId="697" xfId="0">
      <alignment horizontal="right" vertical="center"/>
    </xf>
    <xf applyAlignment="true" applyBorder="false" applyFill="true" applyFont="true" applyNumberFormat="true" applyProtection="false" borderId="0" fillId="462" fontId="4" numFmtId="697" xfId="0">
      <alignment vertical="center"/>
    </xf>
    <xf applyAlignment="true" applyBorder="false" applyFill="true" applyFont="true" applyNumberFormat="true" applyProtection="false" borderId="1183" fillId="466" fontId="4" numFmtId="700" xfId="0">
      <alignment horizontal="right" vertical="center"/>
    </xf>
    <xf applyAlignment="true" applyBorder="false" applyFill="false" applyFont="true" applyNumberFormat="true" applyProtection="false" borderId="0" fillId="0" fontId="4" numFmtId="697" xfId="0">
      <alignment horizontal="right" vertical="center"/>
    </xf>
    <xf applyAlignment="true" applyBorder="false" applyFill="true" applyFont="true" applyNumberFormat="true" applyProtection="false" borderId="1183" fillId="461" fontId="6" numFmtId="693" xfId="0">
      <alignment horizontal="center" vertical="center"/>
    </xf>
    <xf applyAlignment="true" applyBorder="false" applyFill="true" applyFont="true" applyNumberFormat="true" applyProtection="false" borderId="1183" fillId="461" fontId="6" numFmtId="694" xfId="0">
      <alignment horizontal="center" vertical="center" wrapText="true"/>
    </xf>
    <xf applyAlignment="true" applyBorder="false" applyFill="true" applyFont="true" applyNumberFormat="false" applyProtection="false" borderId="0" fillId="461" fontId="6" numFmtId="0" xfId="0">
      <alignment horizontal="center" vertical="center"/>
    </xf>
    <xf applyAlignment="true" applyBorder="false" applyFill="true" applyFont="true" applyNumberFormat="true" applyProtection="false" borderId="1187" fillId="461" fontId="6" numFmtId="694" xfId="0">
      <alignment horizontal="center" vertical="center"/>
    </xf>
    <xf applyAlignment="true" applyBorder="false" applyFill="true" applyFont="true" applyNumberFormat="true" applyProtection="false" borderId="1183" fillId="461" fontId="6" numFmtId="697" xfId="0">
      <alignment horizontal="center" vertical="center" wrapText="true"/>
    </xf>
    <xf applyAlignment="true" applyBorder="false" applyFill="false" applyFont="true" applyNumberFormat="false" applyProtection="false" borderId="1186" fillId="0" fontId="4" numFmtId="0" xfId="0">
      <alignment horizontal="center" vertical="center"/>
    </xf>
    <xf applyAlignment="true" applyBorder="false" applyFill="false" applyFont="true" applyNumberFormat="true" applyProtection="false" borderId="1183" fillId="0" fontId="4" numFmtId="696" xfId="0">
      <alignment horizontal="center" vertical="bottom"/>
    </xf>
    <xf applyAlignment="true" applyBorder="false" applyFill="false" applyFont="true" applyNumberFormat="true" applyProtection="false" borderId="1183" fillId="0" fontId="4" numFmtId="694" xfId="0">
      <alignment vertical="center"/>
    </xf>
    <xf applyAlignment="true" applyBorder="false" applyFill="false" applyFont="true" applyNumberFormat="true" applyProtection="false" borderId="1183" fillId="0" fontId="4" numFmtId="697" xfId="0">
      <alignment vertical="center"/>
    </xf>
    <xf applyAlignment="true" applyBorder="false" applyFill="false" applyFont="true" applyNumberFormat="true" applyProtection="false" borderId="1190" fillId="0" fontId="4" numFmtId="696" xfId="0">
      <alignment vertical="center" wrapText="true"/>
    </xf>
    <xf applyAlignment="true" applyBorder="false" applyFill="false" applyFont="true" applyNumberFormat="true" applyProtection="false" borderId="1183" fillId="0" fontId="4" numFmtId="694" xfId="0">
      <alignment horizontal="right" vertical="center"/>
    </xf>
    <xf applyAlignment="true" applyBorder="false" applyFill="false" applyFont="true" applyNumberFormat="true" applyProtection="false" borderId="1183" fillId="0" fontId="4" numFmtId="698" xfId="0">
      <alignment vertical="center"/>
    </xf>
    <xf applyAlignment="true" applyBorder="false" applyFill="true" applyFont="true" applyNumberFormat="true" applyProtection="false" borderId="1190" fillId="467" fontId="4" numFmtId="696" xfId="0">
      <alignment vertical="center" wrapText="true"/>
    </xf>
    <xf applyAlignment="true" applyBorder="false" applyFill="false" applyFont="true" applyNumberFormat="false" applyProtection="false" borderId="1188" fillId="0" fontId="4" numFmtId="0" xfId="0">
      <alignment horizontal="center" vertical="center"/>
    </xf>
    <xf applyAlignment="true" applyBorder="false" applyFill="false" applyFont="true" applyNumberFormat="false" applyProtection="false" borderId="1191" fillId="0" fontId="4" numFmtId="0" xfId="0">
      <alignment horizontal="center" vertical="center"/>
    </xf>
    <xf applyAlignment="true" applyBorder="false" applyFill="true" applyFont="true" applyNumberFormat="true" applyProtection="false" borderId="1183" fillId="465" fontId="4" numFmtId="696" xfId="0">
      <alignment horizontal="center" vertical="bottom"/>
    </xf>
    <xf applyAlignment="true" applyBorder="false" applyFill="false" applyFont="true" applyNumberFormat="true" applyProtection="false" borderId="1188" fillId="0" fontId="4" numFmtId="699" xfId="0">
      <alignment vertical="center"/>
    </xf>
    <xf applyAlignment="true" applyBorder="false" applyFill="false" applyFont="true" applyNumberFormat="true" applyProtection="false" borderId="1190" fillId="0" fontId="4" numFmtId="696" xfId="0">
      <alignment vertical="center" wrapText="true"/>
    </xf>
    <xf applyAlignment="true" applyBorder="false" applyFill="false" applyFont="true" applyNumberFormat="false" applyProtection="false" borderId="1188" fillId="0" fontId="4" numFmtId="0" xfId="0">
      <alignment vertical="center"/>
    </xf>
    <xf applyAlignment="true" applyBorder="false" applyFill="false" applyFont="true" applyNumberFormat="false" applyProtection="false" borderId="1189" fillId="0" fontId="4" numFmtId="0" xfId="0">
      <alignment horizontal="right" vertical="center"/>
    </xf>
    <xf applyAlignment="true" applyBorder="false" applyFill="false" applyFont="true" applyNumberFormat="true" applyProtection="false" borderId="1188" fillId="0" fontId="4" numFmtId="694" xfId="0">
      <alignment vertical="center"/>
    </xf>
    <xf applyAlignment="true" applyBorder="false" applyFill="false" applyFont="true" applyNumberFormat="false" applyProtection="false" borderId="1191" fillId="0" fontId="4" numFmtId="0" xfId="0">
      <alignment vertical="center"/>
    </xf>
    <xf applyAlignment="true" applyBorder="false" applyFill="false" applyFont="true" applyNumberFormat="true" applyProtection="false" borderId="1188" fillId="0" fontId="4" numFmtId="694" xfId="0">
      <alignment horizontal="right" vertical="center"/>
    </xf>
    <xf applyAlignment="true" applyBorder="false" applyFill="true" applyFont="true" applyNumberFormat="true" applyProtection="false" borderId="1189" fillId="464" fontId="4" numFmtId="694" xfId="0">
      <alignment vertical="center"/>
    </xf>
    <xf applyAlignment="true" applyBorder="false" applyFill="false" applyFont="true" applyNumberFormat="true" applyProtection="false" borderId="1191" fillId="0" fontId="4" numFmtId="694" xfId="0">
      <alignment horizontal="right" vertical="center"/>
    </xf>
    <xf applyAlignment="true" applyBorder="false" applyFill="true" applyFont="true" applyNumberFormat="true" applyProtection="false" borderId="1187" fillId="462" fontId="4" numFmtId="697" xfId="0">
      <alignment vertical="center"/>
    </xf>
    <xf applyAlignment="true" applyBorder="false" applyFill="false" applyFont="true" applyNumberFormat="true" applyProtection="false" borderId="1186" fillId="0" fontId="4" numFmtId="699" xfId="0">
      <alignment vertical="center"/>
    </xf>
    <xf applyAlignment="true" applyBorder="false" applyFill="true" applyFont="true" applyNumberFormat="true" applyProtection="false" borderId="1189" fillId="462" fontId="4" numFmtId="697" xfId="0">
      <alignment vertical="center"/>
    </xf>
    <xf applyAlignment="true" applyBorder="false" applyFill="true" applyFont="true" applyNumberFormat="true" applyProtection="false" borderId="1189" fillId="465" fontId="4" numFmtId="694" xfId="0">
      <alignment vertical="center"/>
    </xf>
    <xf applyAlignment="true" applyBorder="false" applyFill="false" applyFont="true" applyNumberFormat="false" applyProtection="false" borderId="1188" fillId="0" fontId="4" numFmtId="0" xfId="0">
      <alignment horizontal="right" vertical="center"/>
    </xf>
    <xf applyAlignment="true" applyBorder="false" applyFill="false" applyFont="true" applyNumberFormat="true" applyProtection="false" borderId="1192" fillId="0" fontId="4" numFmtId="699" xfId="0">
      <alignment vertical="center"/>
    </xf>
    <xf applyAlignment="true" applyBorder="false" applyFill="true" applyFont="true" applyNumberFormat="true" applyProtection="false" borderId="1193" fillId="462" fontId="4" numFmtId="697" xfId="0">
      <alignment vertical="center"/>
    </xf>
    <xf applyAlignment="true" applyBorder="false" applyFill="false" applyFont="true" applyNumberFormat="true" applyProtection="false" borderId="1189" fillId="0" fontId="4" numFmtId="694" xfId="0">
      <alignment vertical="center"/>
    </xf>
    <xf applyAlignment="true" applyBorder="false" applyFill="false" applyFont="true" applyNumberFormat="true" applyProtection="false" borderId="1187" fillId="0" fontId="4" numFmtId="696" xfId="0">
      <alignment vertical="center"/>
    </xf>
    <xf applyAlignment="true" applyBorder="false" applyFill="false" applyFont="true" applyNumberFormat="true" applyProtection="false" borderId="0" fillId="0" fontId="4" numFmtId="696" xfId="0">
      <alignment horizontal="center" vertical="bottom"/>
    </xf>
    <xf applyAlignment="true" applyBorder="false" applyFill="false" applyFont="true" applyNumberFormat="true" applyProtection="false" borderId="0" fillId="0" fontId="4" numFmtId="694" xfId="0">
      <alignment vertical="center"/>
    </xf>
    <xf applyAlignment="true" applyBorder="false" applyFill="false" applyFont="true" applyNumberFormat="true" applyProtection="false" borderId="0" fillId="0" fontId="4" numFmtId="694" xfId="0">
      <alignment vertical="center"/>
    </xf>
    <xf applyAlignment="true" applyBorder="false" applyFill="false" applyFont="true" applyNumberFormat="true" applyProtection="false" borderId="1194" fillId="0" fontId="4" numFmtId="696" xfId="0">
      <alignment vertical="center"/>
    </xf>
    <xf applyAlignment="true" applyBorder="false" applyFill="true" applyFont="true" applyNumberFormat="false" applyProtection="false" borderId="1195" fillId="466" fontId="5" numFmtId="0" xfId="0">
      <alignment horizontal="center" vertical="center"/>
    </xf>
    <xf applyAlignment="true" applyBorder="false" applyFill="true" applyFont="true" applyNumberFormat="false" applyProtection="false" borderId="1191" fillId="466" fontId="4" numFmtId="0" xfId="0">
      <alignment vertical="center"/>
    </xf>
    <xf applyAlignment="true" applyBorder="false" applyFill="true" applyFont="true" applyNumberFormat="false" applyProtection="false" borderId="1191" fillId="466" fontId="5" numFmtId="0" xfId="0">
      <alignment vertical="center"/>
    </xf>
    <xf applyAlignment="true" applyBorder="false" applyFill="false" applyFont="true" applyNumberFormat="true" applyProtection="false" borderId="0" fillId="0" fontId="4" numFmtId="699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187" fillId="466" fontId="4" numFmtId="0" xfId="0">
      <alignment horizontal="center" vertical="center"/>
    </xf>
    <xf applyAlignment="true" applyBorder="false" applyFill="true" applyFont="true" applyNumberFormat="true" applyProtection="false" borderId="1183" fillId="466" fontId="4" numFmtId="701" xfId="0">
      <alignment vertical="center"/>
    </xf>
    <xf applyAlignment="true" applyBorder="false" applyFill="true" applyFont="true" applyNumberFormat="true" applyProtection="false" borderId="1183" fillId="466" fontId="4" numFmtId="697" xfId="0">
      <alignment vertical="center"/>
    </xf>
    <xf applyAlignment="true" applyBorder="false" applyFill="true" applyFont="true" applyNumberFormat="false" applyProtection="false" borderId="1189" fillId="466" fontId="4" numFmtId="0" xfId="0">
      <alignment horizontal="center" vertical="center"/>
    </xf>
    <xf applyAlignment="true" applyBorder="false" applyFill="true" applyFont="true" applyNumberFormat="true" applyProtection="false" borderId="1188" fillId="466" fontId="4" numFmtId="701" xfId="0">
      <alignment vertical="center"/>
    </xf>
    <xf applyAlignment="true" applyBorder="false" applyFill="false" applyFont="true" applyNumberFormat="true" applyProtection="false" borderId="0" fillId="0" fontId="4" numFmtId="696" xfId="0">
      <alignment vertical="center"/>
    </xf>
    <xf applyAlignment="true" applyBorder="false" applyFill="true" applyFont="true" applyNumberFormat="false" applyProtection="false" borderId="1196" fillId="468" fontId="2" numFmtId="0" xfId="0">
      <alignment horizontal="center" vertical="center"/>
    </xf>
    <xf applyAlignment="true" applyBorder="false" applyFill="true" applyFont="true" applyNumberFormat="false" applyProtection="false" borderId="1196" fillId="468" fontId="2" numFmtId="0" xfId="0">
      <alignment horizontal="center" vertical="center" wrapText="true"/>
    </xf>
    <xf applyAlignment="true" applyBorder="false" applyFill="true" applyFont="true" applyNumberFormat="true" applyProtection="false" borderId="1196" fillId="468" fontId="2" numFmtId="702" xfId="0">
      <alignment horizontal="center" vertical="center"/>
    </xf>
    <xf applyAlignment="true" applyBorder="false" applyFill="true" applyFont="true" applyNumberFormat="true" applyProtection="false" borderId="1196" fillId="468" fontId="2" numFmtId="703" xfId="0">
      <alignment horizontal="center" vertical="center" wrapText="true"/>
    </xf>
    <xf applyAlignment="true" applyBorder="false" applyFill="true" applyFont="true" applyNumberFormat="false" applyProtection="false" borderId="1196" fillId="468" fontId="6" numFmtId="0" xfId="0">
      <alignment horizontal="center" vertical="center"/>
    </xf>
    <xf applyAlignment="true" applyBorder="false" applyFill="true" applyFont="true" applyNumberFormat="false" applyProtection="false" borderId="1197" fillId="468" fontId="13" numFmtId="0" xfId="0">
      <alignment horizontal="center" vertical="center"/>
    </xf>
    <xf applyAlignment="true" applyBorder="false" applyFill="true" applyFont="true" applyNumberFormat="false" applyProtection="false" borderId="1198" fillId="468" fontId="6" numFmtId="0" xfId="0">
      <alignment horizontal="center" vertical="center"/>
    </xf>
    <xf applyAlignment="true" applyBorder="false" applyFill="true" applyFont="true" applyNumberFormat="true" applyProtection="false" borderId="1196" fillId="468" fontId="2" numFmtId="703" xfId="0">
      <alignment horizontal="center" vertical="center"/>
    </xf>
    <xf applyAlignment="true" applyBorder="false" applyFill="true" applyFont="true" applyNumberFormat="false" applyProtection="false" borderId="1196" fillId="468" fontId="6" numFmtId="0" xfId="0">
      <alignment horizontal="center" vertical="center" wrapText="true"/>
    </xf>
    <xf applyAlignment="true" applyBorder="false" applyFill="false" applyFont="true" applyNumberFormat="false" applyProtection="false" borderId="1196" fillId="0" fontId="4" numFmtId="0" xfId="0">
      <alignment horizontal="center" vertical="center"/>
    </xf>
    <xf applyAlignment="true" applyBorder="false" applyFill="false" applyFont="true" applyNumberFormat="false" applyProtection="false" borderId="1196" fillId="0" fontId="4" numFmtId="0" xfId="0">
      <alignment vertical="center"/>
    </xf>
    <xf applyAlignment="true" applyBorder="false" applyFill="false" applyFont="true" applyNumberFormat="true" applyProtection="false" borderId="1196" fillId="0" fontId="4" numFmtId="704" xfId="0">
      <alignment vertical="center"/>
    </xf>
    <xf applyAlignment="true" applyBorder="false" applyFill="false" applyFont="true" applyNumberFormat="true" applyProtection="false" borderId="1199" fillId="0" fontId="4" numFmtId="703" xfId="0">
      <alignment vertical="center"/>
    </xf>
    <xf applyAlignment="true" applyBorder="false" applyFill="false" applyFont="true" applyNumberFormat="true" applyProtection="false" borderId="1196" fillId="0" fontId="4" numFmtId="705" xfId="0">
      <alignment vertical="center"/>
    </xf>
    <xf applyAlignment="true" applyBorder="false" applyFill="false" applyFont="true" applyNumberFormat="true" applyProtection="false" borderId="1200" fillId="0" fontId="4" numFmtId="703" xfId="0">
      <alignment vertical="center"/>
    </xf>
    <xf applyAlignment="true" applyBorder="false" applyFill="true" applyFont="true" applyNumberFormat="true" applyProtection="false" borderId="1196" fillId="469" fontId="4" numFmtId="703" xfId="0">
      <alignment horizontal="right" vertical="center"/>
    </xf>
    <xf applyAlignment="true" applyBorder="false" applyFill="true" applyFont="true" applyNumberFormat="true" applyProtection="false" borderId="1196" fillId="470" fontId="4" numFmtId="703" xfId="0">
      <alignment vertical="center"/>
    </xf>
    <xf applyAlignment="true" applyBorder="false" applyFill="false" applyFont="true" applyNumberFormat="true" applyProtection="false" borderId="1196" fillId="0" fontId="4" numFmtId="705" xfId="0">
      <alignment vertical="center"/>
    </xf>
    <xf applyAlignment="true" applyBorder="false" applyFill="true" applyFont="true" applyNumberFormat="false" applyProtection="false" borderId="1196" fillId="470" fontId="4" numFmtId="0" xfId="0">
      <alignment horizontal="center" vertical="center"/>
    </xf>
    <xf applyAlignment="true" applyBorder="false" applyFill="true" applyFont="true" applyNumberFormat="true" applyProtection="false" borderId="1196" fillId="469" fontId="4" numFmtId="706" xfId="0">
      <alignment vertical="center"/>
    </xf>
    <xf applyAlignment="true" applyBorder="false" applyFill="true" applyFont="true" applyNumberFormat="true" applyProtection="false" borderId="1199" fillId="469" fontId="4" numFmtId="706" xfId="0">
      <alignment vertical="center"/>
    </xf>
    <xf applyAlignment="true" applyBorder="false" applyFill="true" applyFont="true" applyNumberFormat="true" applyProtection="false" borderId="1199" fillId="469" fontId="4" numFmtId="707" xfId="0">
      <alignment vertical="center"/>
    </xf>
    <xf applyAlignment="true" applyBorder="false" applyFill="false" applyFont="true" applyNumberFormat="true" applyProtection="false" borderId="1196" fillId="0" fontId="4" numFmtId="708" xfId="0">
      <alignment vertical="center"/>
    </xf>
    <xf applyAlignment="true" applyBorder="false" applyFill="false" applyFont="true" applyNumberFormat="false" applyProtection="false" borderId="1196" fillId="0" fontId="4" numFmtId="0" xfId="0">
      <alignment vertical="center"/>
    </xf>
    <xf applyAlignment="true" applyBorder="false" applyFill="false" applyFont="true" applyNumberFormat="false" applyProtection="false" borderId="1196" fillId="0" fontId="4" numFmtId="0" xfId="0">
      <alignment horizontal="right" vertical="center"/>
    </xf>
    <xf applyAlignment="true" applyBorder="false" applyFill="true" applyFont="true" applyNumberFormat="true" applyProtection="false" borderId="1196" fillId="471" fontId="4" numFmtId="703" xfId="0">
      <alignment vertical="center"/>
    </xf>
    <xf applyAlignment="true" applyBorder="false" applyFill="true" applyFont="true" applyNumberFormat="false" applyProtection="false" borderId="1196" fillId="471" fontId="4" numFmtId="0" xfId="0">
      <alignment horizontal="center" vertical="center"/>
    </xf>
    <xf applyAlignment="true" applyBorder="false" applyFill="true" applyFont="true" applyNumberFormat="true" applyProtection="false" borderId="1196" fillId="472" fontId="4" numFmtId="704" xfId="0">
      <alignment vertical="center"/>
    </xf>
    <xf applyAlignment="true" applyBorder="false" applyFill="true" applyFont="true" applyNumberFormat="true" applyProtection="false" borderId="1199" fillId="472" fontId="4" numFmtId="703" xfId="0">
      <alignment vertical="center"/>
    </xf>
    <xf applyAlignment="true" applyBorder="false" applyFill="true" applyFont="true" applyNumberFormat="true" applyProtection="false" borderId="1196" fillId="472" fontId="4" numFmtId="703" xfId="0">
      <alignment vertical="center"/>
    </xf>
    <xf applyAlignment="true" applyBorder="false" applyFill="true" applyFont="true" applyNumberFormat="false" applyProtection="false" borderId="1196" fillId="472" fontId="4" numFmtId="0" xfId="0">
      <alignment horizontal="center" vertical="center"/>
    </xf>
    <xf applyAlignment="true" applyBorder="false" applyFill="false" applyFont="true" applyNumberFormat="true" applyProtection="false" borderId="1201" fillId="0" fontId="4" numFmtId="708" xfId="0">
      <alignment vertical="center"/>
    </xf>
    <xf applyAlignment="true" applyBorder="false" applyFill="false" applyFont="true" applyNumberFormat="false" applyProtection="false" borderId="1200" fillId="0" fontId="4" numFmtId="0" xfId="0">
      <alignment vertical="center"/>
    </xf>
    <xf applyAlignment="true" applyBorder="false" applyFill="false" applyFont="true" applyNumberFormat="true" applyProtection="false" borderId="1196" fillId="0" fontId="4" numFmtId="703" xfId="0">
      <alignment vertical="center"/>
    </xf>
    <xf applyAlignment="true" applyBorder="false" applyFill="false" applyFont="true" applyNumberFormat="false" applyProtection="false" borderId="1196" fillId="0" fontId="4" numFmtId="0" xfId="0">
      <alignment horizontal="center" vertical="center"/>
    </xf>
    <xf applyAlignment="true" applyBorder="false" applyFill="false" applyFont="true" applyNumberFormat="true" applyProtection="false" borderId="1200" fillId="0" fontId="4" numFmtId="708" xfId="0">
      <alignment vertical="center"/>
    </xf>
    <xf applyAlignment="true" applyBorder="false" applyFill="false" applyFont="true" applyNumberFormat="false" applyProtection="false" borderId="1201" fillId="0" fontId="4" numFmtId="0" xfId="0">
      <alignment vertical="center"/>
    </xf>
    <xf applyAlignment="true" applyBorder="false" applyFill="false" applyFont="true" applyNumberFormat="true" applyProtection="false" borderId="1202" fillId="0" fontId="4" numFmtId="708" xfId="0">
      <alignment vertical="center"/>
    </xf>
    <xf applyAlignment="true" applyBorder="false" applyFill="false" applyFont="true" applyNumberFormat="true" applyProtection="false" borderId="1199" fillId="0" fontId="4" numFmtId="703" xfId="0">
      <alignment horizontal="right" vertical="center"/>
    </xf>
    <xf applyAlignment="true" applyBorder="false" applyFill="false" applyFont="true" applyNumberFormat="true" applyProtection="false" borderId="1201" fillId="0" fontId="4" numFmtId="708" xfId="0">
      <alignment horizontal="center" vertical="center"/>
    </xf>
    <xf applyAlignment="true" applyBorder="false" applyFill="false" applyFont="true" applyNumberFormat="false" applyProtection="false" borderId="1201" fillId="0" fontId="4" numFmtId="0" xfId="0">
      <alignment horizontal="center" vertical="center"/>
    </xf>
    <xf applyAlignment="true" applyBorder="false" applyFill="false" applyFont="true" applyNumberFormat="true" applyProtection="false" borderId="1202" fillId="0" fontId="4" numFmtId="708" xfId="0">
      <alignment horizontal="center" vertical="center"/>
    </xf>
    <xf applyAlignment="true" applyBorder="false" applyFill="false" applyFont="true" applyNumberFormat="true" applyProtection="false" borderId="1196" fillId="0" fontId="4" numFmtId="708" xfId="0">
      <alignment horizontal="right" vertical="center"/>
    </xf>
    <xf applyAlignment="true" applyBorder="false" applyFill="false" applyFont="true" applyNumberFormat="false" applyProtection="false" borderId="1196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196" fillId="0" fontId="4" numFmtId="708" xfId="0">
      <alignment horizontal="left" vertical="center"/>
    </xf>
    <xf applyAlignment="true" applyBorder="false" applyFill="false" applyFont="true" applyNumberFormat="true" applyProtection="false" borderId="1196" fillId="0" fontId="4" numFmtId="702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703" xfId="0">
      <alignment horizontal="right" vertical="center"/>
    </xf>
    <xf applyAlignment="true" applyBorder="false" applyFill="true" applyFont="true" applyNumberFormat="false" applyProtection="false" borderId="1196" fillId="473" fontId="5" numFmtId="0" xfId="0">
      <alignment horizontal="center" vertical="center"/>
    </xf>
    <xf applyAlignment="true" applyBorder="false" applyFill="true" applyFont="true" applyNumberFormat="true" applyProtection="false" borderId="1196" fillId="473" fontId="5" numFmtId="706" xfId="0">
      <alignment horizontal="right" vertical="center"/>
    </xf>
    <xf applyAlignment="true" applyBorder="false" applyFill="true" applyFont="true" applyNumberFormat="true" applyProtection="false" borderId="0" fillId="469" fontId="4" numFmtId="709" xfId="0">
      <alignment vertical="center"/>
    </xf>
    <xf applyAlignment="true" applyBorder="false" applyFill="false" applyFont="true" applyNumberFormat="true" applyProtection="false" borderId="0" fillId="0" fontId="4" numFmtId="708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196" fillId="473" fontId="4" numFmtId="0" xfId="0">
      <alignment horizontal="center" vertical="center"/>
    </xf>
    <xf applyAlignment="true" applyBorder="false" applyFill="true" applyFont="true" applyNumberFormat="true" applyProtection="false" borderId="1196" fillId="473" fontId="4" numFmtId="710" xfId="0">
      <alignment horizontal="right" vertical="center"/>
    </xf>
    <xf applyAlignment="true" applyBorder="false" applyFill="true" applyFont="true" applyNumberFormat="true" applyProtection="false" borderId="1196" fillId="473" fontId="4" numFmtId="706" xfId="0">
      <alignment horizontal="right" vertical="center"/>
    </xf>
    <xf applyAlignment="true" applyBorder="false" applyFill="true" applyFont="true" applyNumberFormat="true" applyProtection="false" borderId="0" fillId="469" fontId="4" numFmtId="706" xfId="0">
      <alignment vertical="center"/>
    </xf>
    <xf applyAlignment="true" applyBorder="false" applyFill="true" applyFont="true" applyNumberFormat="true" applyProtection="false" borderId="1196" fillId="473" fontId="4" numFmtId="709" xfId="0">
      <alignment horizontal="right" vertical="center"/>
    </xf>
    <xf applyAlignment="true" applyBorder="false" applyFill="false" applyFont="true" applyNumberFormat="true" applyProtection="false" borderId="0" fillId="0" fontId="4" numFmtId="706" xfId="0">
      <alignment horizontal="right" vertical="center"/>
    </xf>
    <xf applyAlignment="true" applyBorder="false" applyFill="true" applyFont="true" applyNumberFormat="true" applyProtection="false" borderId="1196" fillId="468" fontId="6" numFmtId="702" xfId="0">
      <alignment horizontal="center" vertical="center"/>
    </xf>
    <xf applyAlignment="true" applyBorder="false" applyFill="true" applyFont="true" applyNumberFormat="true" applyProtection="false" borderId="1196" fillId="468" fontId="6" numFmtId="703" xfId="0">
      <alignment horizontal="center" vertical="center" wrapText="true"/>
    </xf>
    <xf applyAlignment="true" applyBorder="false" applyFill="true" applyFont="true" applyNumberFormat="false" applyProtection="false" borderId="0" fillId="468" fontId="6" numFmtId="0" xfId="0">
      <alignment horizontal="center" vertical="center"/>
    </xf>
    <xf applyAlignment="true" applyBorder="false" applyFill="true" applyFont="true" applyNumberFormat="true" applyProtection="false" borderId="1200" fillId="468" fontId="6" numFmtId="703" xfId="0">
      <alignment horizontal="center" vertical="center"/>
    </xf>
    <xf applyAlignment="true" applyBorder="false" applyFill="true" applyFont="true" applyNumberFormat="true" applyProtection="false" borderId="1196" fillId="468" fontId="6" numFmtId="706" xfId="0">
      <alignment horizontal="center" vertical="center" wrapText="true"/>
    </xf>
    <xf applyAlignment="true" applyBorder="false" applyFill="false" applyFont="true" applyNumberFormat="false" applyProtection="false" borderId="1199" fillId="0" fontId="4" numFmtId="0" xfId="0">
      <alignment horizontal="center" vertical="center"/>
    </xf>
    <xf applyAlignment="true" applyBorder="false" applyFill="false" applyFont="true" applyNumberFormat="true" applyProtection="false" borderId="1196" fillId="0" fontId="4" numFmtId="705" xfId="0">
      <alignment horizontal="center" vertical="bottom"/>
    </xf>
    <xf applyAlignment="true" applyBorder="false" applyFill="false" applyFont="true" applyNumberFormat="true" applyProtection="false" borderId="1196" fillId="0" fontId="4" numFmtId="703" xfId="0">
      <alignment vertical="center"/>
    </xf>
    <xf applyAlignment="true" applyBorder="false" applyFill="false" applyFont="true" applyNumberFormat="true" applyProtection="false" borderId="1196" fillId="0" fontId="4" numFmtId="706" xfId="0">
      <alignment vertical="center"/>
    </xf>
    <xf applyAlignment="true" applyBorder="false" applyFill="false" applyFont="true" applyNumberFormat="true" applyProtection="false" borderId="1203" fillId="0" fontId="4" numFmtId="705" xfId="0">
      <alignment vertical="center" wrapText="true"/>
    </xf>
    <xf applyAlignment="true" applyBorder="false" applyFill="false" applyFont="true" applyNumberFormat="true" applyProtection="false" borderId="1196" fillId="0" fontId="4" numFmtId="703" xfId="0">
      <alignment horizontal="right" vertical="center"/>
    </xf>
    <xf applyAlignment="true" applyBorder="false" applyFill="false" applyFont="true" applyNumberFormat="true" applyProtection="false" borderId="1196" fillId="0" fontId="4" numFmtId="707" xfId="0">
      <alignment vertical="center"/>
    </xf>
    <xf applyAlignment="true" applyBorder="false" applyFill="true" applyFont="true" applyNumberFormat="true" applyProtection="false" borderId="1203" fillId="474" fontId="4" numFmtId="705" xfId="0">
      <alignment vertical="center" wrapText="true"/>
    </xf>
    <xf applyAlignment="true" applyBorder="false" applyFill="false" applyFont="true" applyNumberFormat="false" applyProtection="false" borderId="1201" fillId="0" fontId="4" numFmtId="0" xfId="0">
      <alignment horizontal="center" vertical="center"/>
    </xf>
    <xf applyAlignment="true" applyBorder="false" applyFill="false" applyFont="true" applyNumberFormat="false" applyProtection="false" borderId="1204" fillId="0" fontId="4" numFmtId="0" xfId="0">
      <alignment horizontal="center" vertical="center"/>
    </xf>
    <xf applyAlignment="true" applyBorder="false" applyFill="true" applyFont="true" applyNumberFormat="true" applyProtection="false" borderId="1196" fillId="472" fontId="4" numFmtId="705" xfId="0">
      <alignment horizontal="center" vertical="bottom"/>
    </xf>
    <xf applyAlignment="true" applyBorder="false" applyFill="false" applyFont="true" applyNumberFormat="false" applyProtection="false" borderId="1196" fillId="0" fontId="4" numFmtId="0" xfId="0">
      <alignment horizontal="center" vertical="center"/>
    </xf>
    <xf applyAlignment="true" applyBorder="false" applyFill="false" applyFont="true" applyNumberFormat="true" applyProtection="false" borderId="1201" fillId="0" fontId="4" numFmtId="708" xfId="0">
      <alignment vertical="center"/>
    </xf>
    <xf applyAlignment="true" applyBorder="false" applyFill="false" applyFont="true" applyNumberFormat="true" applyProtection="false" borderId="1203" fillId="0" fontId="4" numFmtId="705" xfId="0">
      <alignment vertical="center" wrapText="true"/>
    </xf>
    <xf applyAlignment="true" applyBorder="false" applyFill="false" applyFont="true" applyNumberFormat="false" applyProtection="false" borderId="1201" fillId="0" fontId="4" numFmtId="0" xfId="0">
      <alignment vertical="center"/>
    </xf>
    <xf applyAlignment="true" applyBorder="false" applyFill="false" applyFont="true" applyNumberFormat="false" applyProtection="false" borderId="1202" fillId="0" fontId="4" numFmtId="0" xfId="0">
      <alignment horizontal="right" vertical="center"/>
    </xf>
    <xf applyAlignment="true" applyBorder="false" applyFill="false" applyFont="true" applyNumberFormat="true" applyProtection="false" borderId="1201" fillId="0" fontId="4" numFmtId="703" xfId="0">
      <alignment vertical="center"/>
    </xf>
    <xf applyAlignment="true" applyBorder="false" applyFill="false" applyFont="true" applyNumberFormat="false" applyProtection="false" borderId="1204" fillId="0" fontId="4" numFmtId="0" xfId="0">
      <alignment vertical="center"/>
    </xf>
    <xf applyAlignment="true" applyBorder="false" applyFill="false" applyFont="true" applyNumberFormat="true" applyProtection="false" borderId="1201" fillId="0" fontId="4" numFmtId="703" xfId="0">
      <alignment horizontal="right" vertical="center"/>
    </xf>
    <xf applyAlignment="true" applyBorder="false" applyFill="true" applyFont="true" applyNumberFormat="true" applyProtection="false" borderId="1202" fillId="471" fontId="4" numFmtId="703" xfId="0">
      <alignment vertical="center"/>
    </xf>
    <xf applyAlignment="true" applyBorder="false" applyFill="false" applyFont="true" applyNumberFormat="true" applyProtection="false" borderId="1204" fillId="0" fontId="4" numFmtId="703" xfId="0">
      <alignment horizontal="right" vertical="center"/>
    </xf>
    <xf applyAlignment="true" applyBorder="false" applyFill="true" applyFont="true" applyNumberFormat="true" applyProtection="false" borderId="1200" fillId="469" fontId="4" numFmtId="706" xfId="0">
      <alignment vertical="center"/>
    </xf>
    <xf applyAlignment="true" applyBorder="false" applyFill="false" applyFont="true" applyNumberFormat="true" applyProtection="false" borderId="1199" fillId="0" fontId="4" numFmtId="708" xfId="0">
      <alignment vertical="center"/>
    </xf>
    <xf applyAlignment="true" applyBorder="false" applyFill="true" applyFont="true" applyNumberFormat="true" applyProtection="false" borderId="1202" fillId="469" fontId="4" numFmtId="706" xfId="0">
      <alignment vertical="center"/>
    </xf>
    <xf applyAlignment="true" applyBorder="false" applyFill="true" applyFont="true" applyNumberFormat="true" applyProtection="false" borderId="1202" fillId="472" fontId="4" numFmtId="703" xfId="0">
      <alignment vertical="center"/>
    </xf>
    <xf applyAlignment="true" applyBorder="false" applyFill="false" applyFont="true" applyNumberFormat="false" applyProtection="false" borderId="1201" fillId="0" fontId="4" numFmtId="0" xfId="0">
      <alignment horizontal="right" vertical="center"/>
    </xf>
    <xf applyAlignment="true" applyBorder="false" applyFill="false" applyFont="true" applyNumberFormat="true" applyProtection="false" borderId="1205" fillId="0" fontId="4" numFmtId="708" xfId="0">
      <alignment vertical="center"/>
    </xf>
    <xf applyAlignment="true" applyBorder="false" applyFill="true" applyFont="true" applyNumberFormat="true" applyProtection="false" borderId="1206" fillId="469" fontId="4" numFmtId="706" xfId="0">
      <alignment vertical="center"/>
    </xf>
    <xf applyAlignment="true" applyBorder="false" applyFill="false" applyFont="true" applyNumberFormat="true" applyProtection="false" borderId="1202" fillId="0" fontId="4" numFmtId="703" xfId="0">
      <alignment vertical="center"/>
    </xf>
    <xf applyAlignment="true" applyBorder="false" applyFill="false" applyFont="true" applyNumberFormat="true" applyProtection="false" borderId="1200" fillId="0" fontId="4" numFmtId="705" xfId="0">
      <alignment vertical="center"/>
    </xf>
    <xf applyAlignment="true" applyBorder="false" applyFill="false" applyFont="true" applyNumberFormat="true" applyProtection="false" borderId="0" fillId="0" fontId="4" numFmtId="705" xfId="0">
      <alignment horizontal="center" vertical="bottom"/>
    </xf>
    <xf applyAlignment="true" applyBorder="false" applyFill="false" applyFont="true" applyNumberFormat="true" applyProtection="false" borderId="0" fillId="0" fontId="4" numFmtId="703" xfId="0">
      <alignment vertical="center"/>
    </xf>
    <xf applyAlignment="true" applyBorder="false" applyFill="false" applyFont="true" applyNumberFormat="true" applyProtection="false" borderId="0" fillId="0" fontId="4" numFmtId="703" xfId="0">
      <alignment vertical="center"/>
    </xf>
    <xf applyAlignment="true" applyBorder="false" applyFill="false" applyFont="true" applyNumberFormat="true" applyProtection="false" borderId="1207" fillId="0" fontId="4" numFmtId="705" xfId="0">
      <alignment vertical="center"/>
    </xf>
    <xf applyAlignment="true" applyBorder="false" applyFill="true" applyFont="true" applyNumberFormat="false" applyProtection="false" borderId="1208" fillId="473" fontId="5" numFmtId="0" xfId="0">
      <alignment horizontal="center" vertical="center"/>
    </xf>
    <xf applyAlignment="true" applyBorder="false" applyFill="true" applyFont="true" applyNumberFormat="false" applyProtection="false" borderId="1204" fillId="473" fontId="4" numFmtId="0" xfId="0">
      <alignment vertical="center"/>
    </xf>
    <xf applyAlignment="true" applyBorder="false" applyFill="true" applyFont="true" applyNumberFormat="false" applyProtection="false" borderId="1204" fillId="473" fontId="5" numFmtId="0" xfId="0">
      <alignment vertical="center"/>
    </xf>
    <xf applyAlignment="true" applyBorder="false" applyFill="false" applyFont="true" applyNumberFormat="true" applyProtection="false" borderId="0" fillId="0" fontId="4" numFmtId="708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200" fillId="473" fontId="4" numFmtId="0" xfId="0">
      <alignment horizontal="center" vertical="center"/>
    </xf>
    <xf applyAlignment="true" applyBorder="false" applyFill="true" applyFont="true" applyNumberFormat="true" applyProtection="false" borderId="1196" fillId="473" fontId="4" numFmtId="710" xfId="0">
      <alignment vertical="center"/>
    </xf>
    <xf applyAlignment="true" applyBorder="false" applyFill="true" applyFont="true" applyNumberFormat="true" applyProtection="false" borderId="1196" fillId="473" fontId="4" numFmtId="706" xfId="0">
      <alignment vertical="center"/>
    </xf>
    <xf applyAlignment="true" applyBorder="false" applyFill="true" applyFont="true" applyNumberFormat="false" applyProtection="false" borderId="1202" fillId="473" fontId="4" numFmtId="0" xfId="0">
      <alignment horizontal="center" vertical="center"/>
    </xf>
    <xf applyAlignment="true" applyBorder="false" applyFill="true" applyFont="true" applyNumberFormat="true" applyProtection="false" borderId="1201" fillId="473" fontId="4" numFmtId="710" xfId="0">
      <alignment vertical="center"/>
    </xf>
    <xf applyAlignment="true" applyBorder="false" applyFill="false" applyFont="true" applyNumberFormat="true" applyProtection="false" borderId="0" fillId="0" fontId="4" numFmtId="705" xfId="0">
      <alignment vertical="center"/>
    </xf>
    <xf applyAlignment="true" applyBorder="false" applyFill="true" applyFont="true" applyNumberFormat="false" applyProtection="false" borderId="1209" fillId="475" fontId="2" numFmtId="0" xfId="0">
      <alignment horizontal="center" vertical="center"/>
    </xf>
    <xf applyAlignment="true" applyBorder="false" applyFill="true" applyFont="true" applyNumberFormat="false" applyProtection="false" borderId="1209" fillId="475" fontId="2" numFmtId="0" xfId="0">
      <alignment horizontal="center" vertical="center" wrapText="true"/>
    </xf>
    <xf applyAlignment="true" applyBorder="false" applyFill="true" applyFont="true" applyNumberFormat="true" applyProtection="false" borderId="1209" fillId="475" fontId="2" numFmtId="711" xfId="0">
      <alignment horizontal="center" vertical="center"/>
    </xf>
    <xf applyAlignment="true" applyBorder="false" applyFill="true" applyFont="true" applyNumberFormat="true" applyProtection="false" borderId="1209" fillId="475" fontId="2" numFmtId="712" xfId="0">
      <alignment horizontal="center" vertical="center" wrapText="true"/>
    </xf>
    <xf applyAlignment="true" applyBorder="false" applyFill="true" applyFont="true" applyNumberFormat="false" applyProtection="false" borderId="1209" fillId="475" fontId="6" numFmtId="0" xfId="0">
      <alignment horizontal="center" vertical="center"/>
    </xf>
    <xf applyAlignment="true" applyBorder="false" applyFill="true" applyFont="true" applyNumberFormat="false" applyProtection="false" borderId="1210" fillId="475" fontId="13" numFmtId="0" xfId="0">
      <alignment horizontal="center" vertical="center"/>
    </xf>
    <xf applyAlignment="true" applyBorder="false" applyFill="true" applyFont="true" applyNumberFormat="false" applyProtection="false" borderId="1211" fillId="475" fontId="6" numFmtId="0" xfId="0">
      <alignment horizontal="center" vertical="center"/>
    </xf>
    <xf applyAlignment="true" applyBorder="false" applyFill="true" applyFont="true" applyNumberFormat="true" applyProtection="false" borderId="1209" fillId="475" fontId="2" numFmtId="712" xfId="0">
      <alignment horizontal="center" vertical="center"/>
    </xf>
    <xf applyAlignment="true" applyBorder="false" applyFill="true" applyFont="true" applyNumberFormat="false" applyProtection="false" borderId="1209" fillId="475" fontId="6" numFmtId="0" xfId="0">
      <alignment horizontal="center" vertical="center" wrapText="true"/>
    </xf>
    <xf applyAlignment="true" applyBorder="false" applyFill="false" applyFont="true" applyNumberFormat="false" applyProtection="false" borderId="1209" fillId="0" fontId="4" numFmtId="0" xfId="0">
      <alignment horizontal="center" vertical="center"/>
    </xf>
    <xf applyAlignment="true" applyBorder="false" applyFill="false" applyFont="true" applyNumberFormat="false" applyProtection="false" borderId="1209" fillId="0" fontId="4" numFmtId="0" xfId="0">
      <alignment vertical="center"/>
    </xf>
    <xf applyAlignment="true" applyBorder="false" applyFill="false" applyFont="true" applyNumberFormat="true" applyProtection="false" borderId="1209" fillId="0" fontId="4" numFmtId="713" xfId="0">
      <alignment vertical="center"/>
    </xf>
    <xf applyAlignment="true" applyBorder="false" applyFill="false" applyFont="true" applyNumberFormat="true" applyProtection="false" borderId="1212" fillId="0" fontId="4" numFmtId="712" xfId="0">
      <alignment vertical="center"/>
    </xf>
    <xf applyAlignment="true" applyBorder="false" applyFill="false" applyFont="true" applyNumberFormat="true" applyProtection="false" borderId="1209" fillId="0" fontId="4" numFmtId="714" xfId="0">
      <alignment vertical="center"/>
    </xf>
    <xf applyAlignment="true" applyBorder="false" applyFill="false" applyFont="true" applyNumberFormat="true" applyProtection="false" borderId="1213" fillId="0" fontId="4" numFmtId="712" xfId="0">
      <alignment vertical="center"/>
    </xf>
    <xf applyAlignment="true" applyBorder="false" applyFill="true" applyFont="true" applyNumberFormat="true" applyProtection="false" borderId="1209" fillId="476" fontId="4" numFmtId="712" xfId="0">
      <alignment horizontal="right" vertical="center"/>
    </xf>
    <xf applyAlignment="true" applyBorder="false" applyFill="true" applyFont="true" applyNumberFormat="true" applyProtection="false" borderId="1209" fillId="477" fontId="4" numFmtId="712" xfId="0">
      <alignment vertical="center"/>
    </xf>
    <xf applyAlignment="true" applyBorder="false" applyFill="false" applyFont="true" applyNumberFormat="true" applyProtection="false" borderId="1209" fillId="0" fontId="4" numFmtId="714" xfId="0">
      <alignment vertical="center"/>
    </xf>
    <xf applyAlignment="true" applyBorder="false" applyFill="true" applyFont="true" applyNumberFormat="false" applyProtection="false" borderId="1209" fillId="477" fontId="4" numFmtId="0" xfId="0">
      <alignment horizontal="center" vertical="center"/>
    </xf>
    <xf applyAlignment="true" applyBorder="false" applyFill="true" applyFont="true" applyNumberFormat="true" applyProtection="false" borderId="1209" fillId="476" fontId="4" numFmtId="715" xfId="0">
      <alignment vertical="center"/>
    </xf>
    <xf applyAlignment="true" applyBorder="false" applyFill="true" applyFont="true" applyNumberFormat="true" applyProtection="false" borderId="1212" fillId="476" fontId="4" numFmtId="715" xfId="0">
      <alignment vertical="center"/>
    </xf>
    <xf applyAlignment="true" applyBorder="false" applyFill="true" applyFont="true" applyNumberFormat="true" applyProtection="false" borderId="1212" fillId="476" fontId="4" numFmtId="716" xfId="0">
      <alignment vertical="center"/>
    </xf>
    <xf applyAlignment="true" applyBorder="false" applyFill="false" applyFont="true" applyNumberFormat="true" applyProtection="false" borderId="1209" fillId="0" fontId="4" numFmtId="717" xfId="0">
      <alignment vertical="center"/>
    </xf>
    <xf applyAlignment="true" applyBorder="false" applyFill="false" applyFont="true" applyNumberFormat="false" applyProtection="false" borderId="1209" fillId="0" fontId="4" numFmtId="0" xfId="0">
      <alignment vertical="center"/>
    </xf>
    <xf applyAlignment="true" applyBorder="false" applyFill="false" applyFont="true" applyNumberFormat="false" applyProtection="false" borderId="1209" fillId="0" fontId="4" numFmtId="0" xfId="0">
      <alignment horizontal="right" vertical="center"/>
    </xf>
    <xf applyAlignment="true" applyBorder="false" applyFill="true" applyFont="true" applyNumberFormat="true" applyProtection="false" borderId="1209" fillId="478" fontId="4" numFmtId="712" xfId="0">
      <alignment vertical="center"/>
    </xf>
    <xf applyAlignment="true" applyBorder="false" applyFill="true" applyFont="true" applyNumberFormat="false" applyProtection="false" borderId="1209" fillId="478" fontId="4" numFmtId="0" xfId="0">
      <alignment horizontal="center" vertical="center"/>
    </xf>
    <xf applyAlignment="true" applyBorder="false" applyFill="true" applyFont="true" applyNumberFormat="true" applyProtection="false" borderId="1209" fillId="479" fontId="4" numFmtId="713" xfId="0">
      <alignment vertical="center"/>
    </xf>
    <xf applyAlignment="true" applyBorder="false" applyFill="true" applyFont="true" applyNumberFormat="true" applyProtection="false" borderId="1212" fillId="479" fontId="4" numFmtId="712" xfId="0">
      <alignment vertical="center"/>
    </xf>
    <xf applyAlignment="true" applyBorder="false" applyFill="true" applyFont="true" applyNumberFormat="true" applyProtection="false" borderId="1209" fillId="479" fontId="4" numFmtId="712" xfId="0">
      <alignment vertical="center"/>
    </xf>
    <xf applyAlignment="true" applyBorder="false" applyFill="true" applyFont="true" applyNumberFormat="false" applyProtection="false" borderId="1209" fillId="479" fontId="4" numFmtId="0" xfId="0">
      <alignment horizontal="center" vertical="center"/>
    </xf>
    <xf applyAlignment="true" applyBorder="false" applyFill="false" applyFont="true" applyNumberFormat="true" applyProtection="false" borderId="1214" fillId="0" fontId="4" numFmtId="717" xfId="0">
      <alignment vertical="center"/>
    </xf>
    <xf applyAlignment="true" applyBorder="false" applyFill="false" applyFont="true" applyNumberFormat="false" applyProtection="false" borderId="1213" fillId="0" fontId="4" numFmtId="0" xfId="0">
      <alignment vertical="center"/>
    </xf>
    <xf applyAlignment="true" applyBorder="false" applyFill="false" applyFont="true" applyNumberFormat="true" applyProtection="false" borderId="1209" fillId="0" fontId="4" numFmtId="712" xfId="0">
      <alignment vertical="center"/>
    </xf>
    <xf applyAlignment="true" applyBorder="false" applyFill="false" applyFont="true" applyNumberFormat="false" applyProtection="false" borderId="1209" fillId="0" fontId="4" numFmtId="0" xfId="0">
      <alignment horizontal="center" vertical="center"/>
    </xf>
    <xf applyAlignment="true" applyBorder="false" applyFill="false" applyFont="true" applyNumberFormat="true" applyProtection="false" borderId="1213" fillId="0" fontId="4" numFmtId="717" xfId="0">
      <alignment vertical="center"/>
    </xf>
    <xf applyAlignment="true" applyBorder="false" applyFill="false" applyFont="true" applyNumberFormat="false" applyProtection="false" borderId="1214" fillId="0" fontId="4" numFmtId="0" xfId="0">
      <alignment vertical="center"/>
    </xf>
    <xf applyAlignment="true" applyBorder="false" applyFill="false" applyFont="true" applyNumberFormat="true" applyProtection="false" borderId="1215" fillId="0" fontId="4" numFmtId="717" xfId="0">
      <alignment vertical="center"/>
    </xf>
    <xf applyAlignment="true" applyBorder="false" applyFill="false" applyFont="true" applyNumberFormat="true" applyProtection="false" borderId="1212" fillId="0" fontId="4" numFmtId="712" xfId="0">
      <alignment horizontal="right" vertical="center"/>
    </xf>
    <xf applyAlignment="true" applyBorder="false" applyFill="false" applyFont="true" applyNumberFormat="true" applyProtection="false" borderId="1214" fillId="0" fontId="4" numFmtId="717" xfId="0">
      <alignment horizontal="center" vertical="center"/>
    </xf>
    <xf applyAlignment="true" applyBorder="false" applyFill="false" applyFont="true" applyNumberFormat="false" applyProtection="false" borderId="1214" fillId="0" fontId="4" numFmtId="0" xfId="0">
      <alignment horizontal="center" vertical="center"/>
    </xf>
    <xf applyAlignment="true" applyBorder="false" applyFill="false" applyFont="true" applyNumberFormat="true" applyProtection="false" borderId="1215" fillId="0" fontId="4" numFmtId="717" xfId="0">
      <alignment horizontal="center" vertical="center"/>
    </xf>
    <xf applyAlignment="true" applyBorder="false" applyFill="false" applyFont="true" applyNumberFormat="true" applyProtection="false" borderId="1209" fillId="0" fontId="4" numFmtId="717" xfId="0">
      <alignment horizontal="right" vertical="center"/>
    </xf>
    <xf applyAlignment="true" applyBorder="false" applyFill="false" applyFont="true" applyNumberFormat="false" applyProtection="false" borderId="1209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209" fillId="0" fontId="4" numFmtId="717" xfId="0">
      <alignment horizontal="left" vertical="center"/>
    </xf>
    <xf applyAlignment="true" applyBorder="false" applyFill="false" applyFont="true" applyNumberFormat="false" applyProtection="false" borderId="1209" fillId="0" fontId="4" numFmtId="0" xfId="0">
      <alignment horizontal="center" vertical="center"/>
    </xf>
    <xf applyAlignment="true" applyBorder="false" applyFill="false" applyFont="true" applyNumberFormat="true" applyProtection="false" borderId="1209" fillId="0" fontId="4" numFmtId="711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712" xfId="0">
      <alignment horizontal="right" vertical="center"/>
    </xf>
    <xf applyAlignment="true" applyBorder="false" applyFill="true" applyFont="true" applyNumberFormat="false" applyProtection="false" borderId="1209" fillId="480" fontId="5" numFmtId="0" xfId="0">
      <alignment horizontal="center" vertical="center"/>
    </xf>
    <xf applyAlignment="true" applyBorder="false" applyFill="true" applyFont="true" applyNumberFormat="true" applyProtection="false" borderId="1209" fillId="480" fontId="5" numFmtId="715" xfId="0">
      <alignment horizontal="right" vertical="center"/>
    </xf>
    <xf applyAlignment="true" applyBorder="false" applyFill="true" applyFont="true" applyNumberFormat="true" applyProtection="false" borderId="0" fillId="476" fontId="4" numFmtId="718" xfId="0">
      <alignment vertical="center"/>
    </xf>
    <xf applyAlignment="true" applyBorder="false" applyFill="false" applyFont="true" applyNumberFormat="true" applyProtection="false" borderId="0" fillId="0" fontId="4" numFmtId="717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209" fillId="480" fontId="4" numFmtId="0" xfId="0">
      <alignment horizontal="center" vertical="center"/>
    </xf>
    <xf applyAlignment="true" applyBorder="false" applyFill="true" applyFont="true" applyNumberFormat="true" applyProtection="false" borderId="1209" fillId="480" fontId="4" numFmtId="719" xfId="0">
      <alignment horizontal="right" vertical="center"/>
    </xf>
    <xf applyAlignment="true" applyBorder="false" applyFill="true" applyFont="true" applyNumberFormat="true" applyProtection="false" borderId="1209" fillId="480" fontId="4" numFmtId="715" xfId="0">
      <alignment horizontal="right" vertical="center"/>
    </xf>
    <xf applyAlignment="true" applyBorder="false" applyFill="true" applyFont="true" applyNumberFormat="true" applyProtection="false" borderId="0" fillId="476" fontId="4" numFmtId="715" xfId="0">
      <alignment vertical="center"/>
    </xf>
    <xf applyAlignment="true" applyBorder="false" applyFill="true" applyFont="true" applyNumberFormat="true" applyProtection="false" borderId="1209" fillId="480" fontId="4" numFmtId="718" xfId="0">
      <alignment horizontal="right" vertical="center"/>
    </xf>
    <xf applyAlignment="true" applyBorder="false" applyFill="false" applyFont="true" applyNumberFormat="true" applyProtection="false" borderId="0" fillId="0" fontId="4" numFmtId="715" xfId="0">
      <alignment horizontal="right" vertical="center"/>
    </xf>
    <xf applyAlignment="true" applyBorder="false" applyFill="true" applyFont="true" applyNumberFormat="true" applyProtection="false" borderId="1209" fillId="475" fontId="6" numFmtId="711" xfId="0">
      <alignment horizontal="center" vertical="center"/>
    </xf>
    <xf applyAlignment="true" applyBorder="false" applyFill="true" applyFont="true" applyNumberFormat="true" applyProtection="false" borderId="1209" fillId="475" fontId="6" numFmtId="712" xfId="0">
      <alignment horizontal="center" vertical="center" wrapText="true"/>
    </xf>
    <xf applyAlignment="true" applyBorder="false" applyFill="true" applyFont="true" applyNumberFormat="false" applyProtection="false" borderId="0" fillId="475" fontId="6" numFmtId="0" xfId="0">
      <alignment horizontal="center" vertical="center"/>
    </xf>
    <xf applyAlignment="true" applyBorder="false" applyFill="true" applyFont="true" applyNumberFormat="true" applyProtection="false" borderId="1213" fillId="475" fontId="6" numFmtId="712" xfId="0">
      <alignment horizontal="center" vertical="center"/>
    </xf>
    <xf applyAlignment="true" applyBorder="false" applyFill="true" applyFont="true" applyNumberFormat="true" applyProtection="false" borderId="1209" fillId="475" fontId="6" numFmtId="715" xfId="0">
      <alignment horizontal="center" vertical="center" wrapText="true"/>
    </xf>
    <xf applyAlignment="true" applyBorder="false" applyFill="false" applyFont="true" applyNumberFormat="false" applyProtection="false" borderId="1212" fillId="0" fontId="4" numFmtId="0" xfId="0">
      <alignment horizontal="center" vertical="center"/>
    </xf>
    <xf applyAlignment="true" applyBorder="false" applyFill="false" applyFont="true" applyNumberFormat="true" applyProtection="false" borderId="1209" fillId="0" fontId="4" numFmtId="714" xfId="0">
      <alignment horizontal="center" vertical="bottom"/>
    </xf>
    <xf applyAlignment="true" applyBorder="false" applyFill="false" applyFont="true" applyNumberFormat="true" applyProtection="false" borderId="1209" fillId="0" fontId="4" numFmtId="712" xfId="0">
      <alignment vertical="center"/>
    </xf>
    <xf applyAlignment="true" applyBorder="false" applyFill="false" applyFont="true" applyNumberFormat="true" applyProtection="false" borderId="1209" fillId="0" fontId="4" numFmtId="715" xfId="0">
      <alignment vertical="center"/>
    </xf>
    <xf applyAlignment="true" applyBorder="false" applyFill="false" applyFont="true" applyNumberFormat="true" applyProtection="false" borderId="1216" fillId="0" fontId="4" numFmtId="714" xfId="0">
      <alignment vertical="center" wrapText="true"/>
    </xf>
    <xf applyAlignment="true" applyBorder="false" applyFill="false" applyFont="true" applyNumberFormat="true" applyProtection="false" borderId="1209" fillId="0" fontId="4" numFmtId="712" xfId="0">
      <alignment horizontal="right" vertical="center"/>
    </xf>
    <xf applyAlignment="true" applyBorder="false" applyFill="false" applyFont="true" applyNumberFormat="true" applyProtection="false" borderId="1209" fillId="0" fontId="4" numFmtId="716" xfId="0">
      <alignment vertical="center"/>
    </xf>
    <xf applyAlignment="true" applyBorder="false" applyFill="true" applyFont="true" applyNumberFormat="true" applyProtection="false" borderId="1216" fillId="481" fontId="4" numFmtId="714" xfId="0">
      <alignment vertical="center" wrapText="true"/>
    </xf>
    <xf applyAlignment="true" applyBorder="false" applyFill="false" applyFont="true" applyNumberFormat="false" applyProtection="false" borderId="1214" fillId="0" fontId="4" numFmtId="0" xfId="0">
      <alignment horizontal="center" vertical="center"/>
    </xf>
    <xf applyAlignment="true" applyBorder="false" applyFill="false" applyFont="true" applyNumberFormat="false" applyProtection="false" borderId="1217" fillId="0" fontId="4" numFmtId="0" xfId="0">
      <alignment horizontal="center" vertical="center"/>
    </xf>
    <xf applyAlignment="true" applyBorder="false" applyFill="true" applyFont="true" applyNumberFormat="true" applyProtection="false" borderId="1209" fillId="479" fontId="4" numFmtId="714" xfId="0">
      <alignment horizontal="center" vertical="bottom"/>
    </xf>
    <xf applyAlignment="true" applyBorder="false" applyFill="false" applyFont="true" applyNumberFormat="true" applyProtection="false" borderId="1216" fillId="0" fontId="4" numFmtId="714" xfId="0">
      <alignment vertical="center" wrapText="true"/>
    </xf>
    <xf applyAlignment="true" applyBorder="false" applyFill="false" applyFont="true" applyNumberFormat="false" applyProtection="false" borderId="1214" fillId="0" fontId="4" numFmtId="0" xfId="0">
      <alignment vertical="center"/>
    </xf>
    <xf applyAlignment="true" applyBorder="false" applyFill="false" applyFont="true" applyNumberFormat="false" applyProtection="false" borderId="1215" fillId="0" fontId="4" numFmtId="0" xfId="0">
      <alignment horizontal="right" vertical="center"/>
    </xf>
    <xf applyAlignment="true" applyBorder="false" applyFill="false" applyFont="true" applyNumberFormat="true" applyProtection="false" borderId="1214" fillId="0" fontId="4" numFmtId="712" xfId="0">
      <alignment vertical="center"/>
    </xf>
    <xf applyAlignment="true" applyBorder="false" applyFill="false" applyFont="true" applyNumberFormat="false" applyProtection="false" borderId="1217" fillId="0" fontId="4" numFmtId="0" xfId="0">
      <alignment vertical="center"/>
    </xf>
    <xf applyAlignment="true" applyBorder="false" applyFill="false" applyFont="true" applyNumberFormat="true" applyProtection="false" borderId="1214" fillId="0" fontId="4" numFmtId="712" xfId="0">
      <alignment horizontal="right" vertical="center"/>
    </xf>
    <xf applyAlignment="true" applyBorder="false" applyFill="true" applyFont="true" applyNumberFormat="true" applyProtection="false" borderId="1215" fillId="478" fontId="4" numFmtId="712" xfId="0">
      <alignment vertical="center"/>
    </xf>
    <xf applyAlignment="true" applyBorder="false" applyFill="false" applyFont="true" applyNumberFormat="true" applyProtection="false" borderId="1217" fillId="0" fontId="4" numFmtId="712" xfId="0">
      <alignment horizontal="right" vertical="center"/>
    </xf>
    <xf applyAlignment="true" applyBorder="false" applyFill="true" applyFont="true" applyNumberFormat="true" applyProtection="false" borderId="1213" fillId="476" fontId="4" numFmtId="715" xfId="0">
      <alignment vertical="center"/>
    </xf>
    <xf applyAlignment="true" applyBorder="false" applyFill="false" applyFont="true" applyNumberFormat="true" applyProtection="false" borderId="1212" fillId="0" fontId="4" numFmtId="717" xfId="0">
      <alignment vertical="center"/>
    </xf>
    <xf applyAlignment="true" applyBorder="false" applyFill="true" applyFont="true" applyNumberFormat="true" applyProtection="false" borderId="1215" fillId="476" fontId="4" numFmtId="715" xfId="0">
      <alignment vertical="center"/>
    </xf>
    <xf applyAlignment="true" applyBorder="false" applyFill="true" applyFont="true" applyNumberFormat="true" applyProtection="false" borderId="1215" fillId="479" fontId="4" numFmtId="712" xfId="0">
      <alignment vertical="center"/>
    </xf>
    <xf applyAlignment="true" applyBorder="false" applyFill="false" applyFont="true" applyNumberFormat="false" applyProtection="false" borderId="1214" fillId="0" fontId="4" numFmtId="0" xfId="0">
      <alignment horizontal="right" vertical="center"/>
    </xf>
    <xf applyAlignment="true" applyBorder="false" applyFill="false" applyFont="true" applyNumberFormat="true" applyProtection="false" borderId="1218" fillId="0" fontId="4" numFmtId="717" xfId="0">
      <alignment vertical="center"/>
    </xf>
    <xf applyAlignment="true" applyBorder="false" applyFill="true" applyFont="true" applyNumberFormat="true" applyProtection="false" borderId="1219" fillId="476" fontId="4" numFmtId="715" xfId="0">
      <alignment vertical="center"/>
    </xf>
    <xf applyAlignment="true" applyBorder="false" applyFill="false" applyFont="true" applyNumberFormat="true" applyProtection="false" borderId="1215" fillId="0" fontId="4" numFmtId="712" xfId="0">
      <alignment vertical="center"/>
    </xf>
    <xf applyAlignment="true" applyBorder="false" applyFill="false" applyFont="true" applyNumberFormat="true" applyProtection="false" borderId="1213" fillId="0" fontId="4" numFmtId="714" xfId="0">
      <alignment vertical="center"/>
    </xf>
    <xf applyAlignment="true" applyBorder="false" applyFill="false" applyFont="true" applyNumberFormat="true" applyProtection="false" borderId="0" fillId="0" fontId="4" numFmtId="714" xfId="0">
      <alignment horizontal="center" vertical="bottom"/>
    </xf>
    <xf applyAlignment="true" applyBorder="false" applyFill="false" applyFont="true" applyNumberFormat="true" applyProtection="false" borderId="0" fillId="0" fontId="4" numFmtId="712" xfId="0">
      <alignment vertical="center"/>
    </xf>
    <xf applyAlignment="true" applyBorder="false" applyFill="false" applyFont="true" applyNumberFormat="true" applyProtection="false" borderId="0" fillId="0" fontId="4" numFmtId="712" xfId="0">
      <alignment vertical="center"/>
    </xf>
    <xf applyAlignment="true" applyBorder="false" applyFill="false" applyFont="true" applyNumberFormat="true" applyProtection="false" borderId="1220" fillId="0" fontId="4" numFmtId="714" xfId="0">
      <alignment vertical="center"/>
    </xf>
    <xf applyAlignment="true" applyBorder="false" applyFill="true" applyFont="true" applyNumberFormat="false" applyProtection="false" borderId="1221" fillId="480" fontId="5" numFmtId="0" xfId="0">
      <alignment horizontal="center" vertical="center"/>
    </xf>
    <xf applyAlignment="true" applyBorder="false" applyFill="true" applyFont="true" applyNumberFormat="false" applyProtection="false" borderId="1217" fillId="480" fontId="4" numFmtId="0" xfId="0">
      <alignment vertical="center"/>
    </xf>
    <xf applyAlignment="true" applyBorder="false" applyFill="true" applyFont="true" applyNumberFormat="false" applyProtection="false" borderId="1217" fillId="480" fontId="5" numFmtId="0" xfId="0">
      <alignment vertical="center"/>
    </xf>
    <xf applyAlignment="true" applyBorder="false" applyFill="false" applyFont="true" applyNumberFormat="true" applyProtection="false" borderId="0" fillId="0" fontId="4" numFmtId="717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213" fillId="480" fontId="4" numFmtId="0" xfId="0">
      <alignment horizontal="center" vertical="center"/>
    </xf>
    <xf applyAlignment="true" applyBorder="false" applyFill="true" applyFont="true" applyNumberFormat="true" applyProtection="false" borderId="1209" fillId="480" fontId="4" numFmtId="719" xfId="0">
      <alignment vertical="center"/>
    </xf>
    <xf applyAlignment="true" applyBorder="false" applyFill="true" applyFont="true" applyNumberFormat="true" applyProtection="false" borderId="1209" fillId="480" fontId="4" numFmtId="715" xfId="0">
      <alignment vertical="center"/>
    </xf>
    <xf applyAlignment="true" applyBorder="false" applyFill="true" applyFont="true" applyNumberFormat="false" applyProtection="false" borderId="1215" fillId="480" fontId="4" numFmtId="0" xfId="0">
      <alignment horizontal="center" vertical="center"/>
    </xf>
    <xf applyAlignment="true" applyBorder="false" applyFill="true" applyFont="true" applyNumberFormat="true" applyProtection="false" borderId="1214" fillId="480" fontId="4" numFmtId="719" xfId="0">
      <alignment vertical="center"/>
    </xf>
    <xf applyAlignment="true" applyBorder="false" applyFill="false" applyFont="true" applyNumberFormat="true" applyProtection="false" borderId="0" fillId="0" fontId="4" numFmtId="714" xfId="0">
      <alignment vertical="center"/>
    </xf>
    <xf applyAlignment="true" applyBorder="false" applyFill="true" applyFont="true" applyNumberFormat="false" applyProtection="false" borderId="1222" fillId="482" fontId="2" numFmtId="0" xfId="0">
      <alignment horizontal="center" vertical="center"/>
    </xf>
    <xf applyAlignment="true" applyBorder="false" applyFill="true" applyFont="true" applyNumberFormat="false" applyProtection="false" borderId="1222" fillId="482" fontId="2" numFmtId="0" xfId="0">
      <alignment horizontal="center" vertical="center" wrapText="true"/>
    </xf>
    <xf applyAlignment="true" applyBorder="false" applyFill="true" applyFont="true" applyNumberFormat="true" applyProtection="false" borderId="1222" fillId="482" fontId="2" numFmtId="720" xfId="0">
      <alignment horizontal="center" vertical="center"/>
    </xf>
    <xf applyAlignment="true" applyBorder="false" applyFill="true" applyFont="true" applyNumberFormat="true" applyProtection="false" borderId="1222" fillId="482" fontId="2" numFmtId="721" xfId="0">
      <alignment horizontal="center" vertical="center" wrapText="true"/>
    </xf>
    <xf applyAlignment="true" applyBorder="false" applyFill="true" applyFont="true" applyNumberFormat="false" applyProtection="false" borderId="1222" fillId="482" fontId="6" numFmtId="0" xfId="0">
      <alignment horizontal="center" vertical="center"/>
    </xf>
    <xf applyAlignment="true" applyBorder="false" applyFill="true" applyFont="true" applyNumberFormat="false" applyProtection="false" borderId="1223" fillId="482" fontId="13" numFmtId="0" xfId="0">
      <alignment horizontal="center" vertical="center"/>
    </xf>
    <xf applyAlignment="true" applyBorder="false" applyFill="true" applyFont="true" applyNumberFormat="false" applyProtection="false" borderId="1224" fillId="482" fontId="6" numFmtId="0" xfId="0">
      <alignment horizontal="center" vertical="center"/>
    </xf>
    <xf applyAlignment="true" applyBorder="false" applyFill="true" applyFont="true" applyNumberFormat="true" applyProtection="false" borderId="1222" fillId="482" fontId="2" numFmtId="721" xfId="0">
      <alignment horizontal="center" vertical="center"/>
    </xf>
    <xf applyAlignment="true" applyBorder="false" applyFill="true" applyFont="true" applyNumberFormat="false" applyProtection="false" borderId="1222" fillId="482" fontId="6" numFmtId="0" xfId="0">
      <alignment horizontal="center" vertical="center" wrapText="true"/>
    </xf>
    <xf applyAlignment="true" applyBorder="false" applyFill="false" applyFont="true" applyNumberFormat="false" applyProtection="false" borderId="1222" fillId="0" fontId="4" numFmtId="0" xfId="0">
      <alignment horizontal="center" vertical="center"/>
    </xf>
    <xf applyAlignment="true" applyBorder="false" applyFill="false" applyFont="true" applyNumberFormat="false" applyProtection="false" borderId="1222" fillId="0" fontId="4" numFmtId="0" xfId="0">
      <alignment vertical="center"/>
    </xf>
    <xf applyAlignment="true" applyBorder="false" applyFill="false" applyFont="true" applyNumberFormat="true" applyProtection="false" borderId="1222" fillId="0" fontId="4" numFmtId="722" xfId="0">
      <alignment vertical="center"/>
    </xf>
    <xf applyAlignment="true" applyBorder="false" applyFill="false" applyFont="true" applyNumberFormat="true" applyProtection="false" borderId="1225" fillId="0" fontId="4" numFmtId="721" xfId="0">
      <alignment vertical="center"/>
    </xf>
    <xf applyAlignment="true" applyBorder="false" applyFill="false" applyFont="true" applyNumberFormat="true" applyProtection="false" borderId="1222" fillId="0" fontId="4" numFmtId="723" xfId="0">
      <alignment vertical="center"/>
    </xf>
    <xf applyAlignment="true" applyBorder="false" applyFill="false" applyFont="true" applyNumberFormat="true" applyProtection="false" borderId="1226" fillId="0" fontId="4" numFmtId="721" xfId="0">
      <alignment vertical="center"/>
    </xf>
    <xf applyAlignment="true" applyBorder="false" applyFill="true" applyFont="true" applyNumberFormat="true" applyProtection="false" borderId="1222" fillId="483" fontId="4" numFmtId="721" xfId="0">
      <alignment horizontal="right" vertical="center"/>
    </xf>
    <xf applyAlignment="true" applyBorder="false" applyFill="true" applyFont="true" applyNumberFormat="true" applyProtection="false" borderId="1222" fillId="484" fontId="4" numFmtId="721" xfId="0">
      <alignment vertical="center"/>
    </xf>
    <xf applyAlignment="true" applyBorder="false" applyFill="false" applyFont="true" applyNumberFormat="true" applyProtection="false" borderId="1222" fillId="0" fontId="4" numFmtId="723" xfId="0">
      <alignment vertical="center"/>
    </xf>
    <xf applyAlignment="true" applyBorder="false" applyFill="true" applyFont="true" applyNumberFormat="false" applyProtection="false" borderId="1222" fillId="484" fontId="4" numFmtId="0" xfId="0">
      <alignment horizontal="center" vertical="center"/>
    </xf>
    <xf applyAlignment="true" applyBorder="false" applyFill="true" applyFont="true" applyNumberFormat="true" applyProtection="false" borderId="1222" fillId="483" fontId="4" numFmtId="724" xfId="0">
      <alignment vertical="center"/>
    </xf>
    <xf applyAlignment="true" applyBorder="false" applyFill="true" applyFont="true" applyNumberFormat="true" applyProtection="false" borderId="1225" fillId="483" fontId="4" numFmtId="724" xfId="0">
      <alignment vertical="center"/>
    </xf>
    <xf applyAlignment="true" applyBorder="false" applyFill="true" applyFont="true" applyNumberFormat="true" applyProtection="false" borderId="1225" fillId="483" fontId="4" numFmtId="725" xfId="0">
      <alignment vertical="center"/>
    </xf>
    <xf applyAlignment="true" applyBorder="false" applyFill="false" applyFont="true" applyNumberFormat="true" applyProtection="false" borderId="1222" fillId="0" fontId="4" numFmtId="726" xfId="0">
      <alignment vertical="center"/>
    </xf>
    <xf applyAlignment="true" applyBorder="false" applyFill="false" applyFont="true" applyNumberFormat="false" applyProtection="false" borderId="1222" fillId="0" fontId="4" numFmtId="0" xfId="0">
      <alignment vertical="center"/>
    </xf>
    <xf applyAlignment="true" applyBorder="false" applyFill="false" applyFont="true" applyNumberFormat="false" applyProtection="false" borderId="1222" fillId="0" fontId="4" numFmtId="0" xfId="0">
      <alignment horizontal="right" vertical="center"/>
    </xf>
    <xf applyAlignment="true" applyBorder="false" applyFill="true" applyFont="true" applyNumberFormat="true" applyProtection="false" borderId="1222" fillId="485" fontId="4" numFmtId="721" xfId="0">
      <alignment vertical="center"/>
    </xf>
    <xf applyAlignment="true" applyBorder="false" applyFill="true" applyFont="true" applyNumberFormat="false" applyProtection="false" borderId="1222" fillId="485" fontId="4" numFmtId="0" xfId="0">
      <alignment horizontal="center" vertical="center"/>
    </xf>
    <xf applyAlignment="true" applyBorder="false" applyFill="true" applyFont="true" applyNumberFormat="true" applyProtection="false" borderId="1222" fillId="486" fontId="4" numFmtId="722" xfId="0">
      <alignment vertical="center"/>
    </xf>
    <xf applyAlignment="true" applyBorder="false" applyFill="true" applyFont="true" applyNumberFormat="true" applyProtection="false" borderId="1225" fillId="486" fontId="4" numFmtId="721" xfId="0">
      <alignment vertical="center"/>
    </xf>
    <xf applyAlignment="true" applyBorder="false" applyFill="true" applyFont="true" applyNumberFormat="true" applyProtection="false" borderId="1222" fillId="486" fontId="4" numFmtId="721" xfId="0">
      <alignment vertical="center"/>
    </xf>
    <xf applyAlignment="true" applyBorder="false" applyFill="true" applyFont="true" applyNumberFormat="false" applyProtection="false" borderId="1222" fillId="486" fontId="4" numFmtId="0" xfId="0">
      <alignment horizontal="center" vertical="center"/>
    </xf>
    <xf applyAlignment="true" applyBorder="false" applyFill="false" applyFont="true" applyNumberFormat="true" applyProtection="false" borderId="1227" fillId="0" fontId="4" numFmtId="726" xfId="0">
      <alignment vertical="center"/>
    </xf>
    <xf applyAlignment="true" applyBorder="false" applyFill="false" applyFont="true" applyNumberFormat="false" applyProtection="false" borderId="1226" fillId="0" fontId="4" numFmtId="0" xfId="0">
      <alignment vertical="center"/>
    </xf>
    <xf applyAlignment="true" applyBorder="false" applyFill="false" applyFont="true" applyNumberFormat="true" applyProtection="false" borderId="1222" fillId="0" fontId="4" numFmtId="721" xfId="0">
      <alignment vertical="center"/>
    </xf>
    <xf applyAlignment="true" applyBorder="false" applyFill="false" applyFont="true" applyNumberFormat="false" applyProtection="false" borderId="1222" fillId="0" fontId="4" numFmtId="0" xfId="0">
      <alignment horizontal="center" vertical="center"/>
    </xf>
    <xf applyAlignment="true" applyBorder="false" applyFill="false" applyFont="true" applyNumberFormat="true" applyProtection="false" borderId="1226" fillId="0" fontId="4" numFmtId="726" xfId="0">
      <alignment vertical="center"/>
    </xf>
    <xf applyAlignment="true" applyBorder="false" applyFill="false" applyFont="true" applyNumberFormat="false" applyProtection="false" borderId="1227" fillId="0" fontId="4" numFmtId="0" xfId="0">
      <alignment vertical="center"/>
    </xf>
    <xf applyAlignment="true" applyBorder="false" applyFill="false" applyFont="true" applyNumberFormat="true" applyProtection="false" borderId="1228" fillId="0" fontId="4" numFmtId="726" xfId="0">
      <alignment vertical="center"/>
    </xf>
    <xf applyAlignment="true" applyBorder="false" applyFill="false" applyFont="true" applyNumberFormat="true" applyProtection="false" borderId="1225" fillId="0" fontId="4" numFmtId="721" xfId="0">
      <alignment horizontal="right" vertical="center"/>
    </xf>
    <xf applyAlignment="true" applyBorder="false" applyFill="false" applyFont="true" applyNumberFormat="true" applyProtection="false" borderId="1227" fillId="0" fontId="4" numFmtId="726" xfId="0">
      <alignment horizontal="center" vertical="center"/>
    </xf>
    <xf applyAlignment="true" applyBorder="false" applyFill="false" applyFont="true" applyNumberFormat="false" applyProtection="false" borderId="1227" fillId="0" fontId="4" numFmtId="0" xfId="0">
      <alignment horizontal="center" vertical="center"/>
    </xf>
    <xf applyAlignment="true" applyBorder="false" applyFill="false" applyFont="true" applyNumberFormat="true" applyProtection="false" borderId="1228" fillId="0" fontId="4" numFmtId="726" xfId="0">
      <alignment horizontal="center" vertical="center"/>
    </xf>
    <xf applyAlignment="true" applyBorder="false" applyFill="false" applyFont="true" applyNumberFormat="true" applyProtection="false" borderId="1222" fillId="0" fontId="4" numFmtId="726" xfId="0">
      <alignment horizontal="right" vertical="center"/>
    </xf>
    <xf applyAlignment="true" applyBorder="false" applyFill="false" applyFont="true" applyNumberFormat="false" applyProtection="false" borderId="1222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1222" fillId="0" fontId="4" numFmtId="726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721" xfId="0">
      <alignment horizontal="right" vertical="center"/>
    </xf>
    <xf applyAlignment="true" applyBorder="false" applyFill="true" applyFont="true" applyNumberFormat="false" applyProtection="false" borderId="1222" fillId="487" fontId="5" numFmtId="0" xfId="0">
      <alignment horizontal="center" vertical="center"/>
    </xf>
    <xf applyAlignment="true" applyBorder="false" applyFill="true" applyFont="true" applyNumberFormat="true" applyProtection="false" borderId="1222" fillId="487" fontId="5" numFmtId="724" xfId="0">
      <alignment horizontal="right" vertical="center"/>
    </xf>
    <xf applyAlignment="true" applyBorder="false" applyFill="true" applyFont="true" applyNumberFormat="true" applyProtection="false" borderId="0" fillId="483" fontId="4" numFmtId="727" xfId="0">
      <alignment vertical="center"/>
    </xf>
    <xf applyAlignment="true" applyBorder="false" applyFill="false" applyFont="true" applyNumberFormat="true" applyProtection="false" borderId="0" fillId="0" fontId="4" numFmtId="726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222" fillId="487" fontId="4" numFmtId="0" xfId="0">
      <alignment horizontal="center" vertical="center"/>
    </xf>
    <xf applyAlignment="true" applyBorder="false" applyFill="true" applyFont="true" applyNumberFormat="true" applyProtection="false" borderId="1222" fillId="487" fontId="4" numFmtId="728" xfId="0">
      <alignment horizontal="right" vertical="center"/>
    </xf>
    <xf applyAlignment="true" applyBorder="false" applyFill="true" applyFont="true" applyNumberFormat="true" applyProtection="false" borderId="1222" fillId="487" fontId="4" numFmtId="724" xfId="0">
      <alignment horizontal="right" vertical="center"/>
    </xf>
    <xf applyAlignment="true" applyBorder="false" applyFill="true" applyFont="true" applyNumberFormat="true" applyProtection="false" borderId="0" fillId="483" fontId="4" numFmtId="724" xfId="0">
      <alignment vertical="center"/>
    </xf>
    <xf applyAlignment="true" applyBorder="false" applyFill="true" applyFont="true" applyNumberFormat="true" applyProtection="false" borderId="1222" fillId="487" fontId="4" numFmtId="727" xfId="0">
      <alignment horizontal="right" vertical="center"/>
    </xf>
    <xf applyAlignment="true" applyBorder="false" applyFill="false" applyFont="true" applyNumberFormat="true" applyProtection="false" borderId="0" fillId="0" fontId="4" numFmtId="724" xfId="0">
      <alignment horizontal="right" vertical="center"/>
    </xf>
    <xf applyAlignment="true" applyBorder="false" applyFill="true" applyFont="true" applyNumberFormat="true" applyProtection="false" borderId="1222" fillId="482" fontId="6" numFmtId="720" xfId="0">
      <alignment horizontal="center" vertical="center"/>
    </xf>
    <xf applyAlignment="true" applyBorder="false" applyFill="true" applyFont="true" applyNumberFormat="true" applyProtection="false" borderId="1222" fillId="482" fontId="6" numFmtId="721" xfId="0">
      <alignment horizontal="center" vertical="center" wrapText="true"/>
    </xf>
    <xf applyAlignment="true" applyBorder="false" applyFill="true" applyFont="true" applyNumberFormat="false" applyProtection="false" borderId="0" fillId="482" fontId="6" numFmtId="0" xfId="0">
      <alignment horizontal="center" vertical="center"/>
    </xf>
    <xf applyAlignment="true" applyBorder="false" applyFill="true" applyFont="true" applyNumberFormat="true" applyProtection="false" borderId="1226" fillId="482" fontId="6" numFmtId="721" xfId="0">
      <alignment horizontal="center" vertical="center"/>
    </xf>
    <xf applyAlignment="true" applyBorder="false" applyFill="true" applyFont="true" applyNumberFormat="true" applyProtection="false" borderId="1222" fillId="482" fontId="6" numFmtId="724" xfId="0">
      <alignment horizontal="center" vertical="center" wrapText="true"/>
    </xf>
    <xf applyAlignment="true" applyBorder="false" applyFill="false" applyFont="true" applyNumberFormat="false" applyProtection="false" borderId="1225" fillId="0" fontId="4" numFmtId="0" xfId="0">
      <alignment horizontal="center" vertical="center"/>
    </xf>
    <xf applyAlignment="true" applyBorder="false" applyFill="false" applyFont="true" applyNumberFormat="true" applyProtection="false" borderId="1222" fillId="0" fontId="4" numFmtId="723" xfId="0">
      <alignment horizontal="center" vertical="bottom"/>
    </xf>
    <xf applyAlignment="true" applyBorder="false" applyFill="false" applyFont="true" applyNumberFormat="true" applyProtection="false" borderId="1222" fillId="0" fontId="4" numFmtId="721" xfId="0">
      <alignment vertical="center"/>
    </xf>
    <xf applyAlignment="true" applyBorder="false" applyFill="false" applyFont="true" applyNumberFormat="true" applyProtection="false" borderId="1222" fillId="0" fontId="4" numFmtId="724" xfId="0">
      <alignment vertical="center"/>
    </xf>
    <xf applyAlignment="true" applyBorder="false" applyFill="false" applyFont="true" applyNumberFormat="true" applyProtection="false" borderId="1229" fillId="0" fontId="4" numFmtId="723" xfId="0">
      <alignment vertical="center" wrapText="true"/>
    </xf>
    <xf applyAlignment="true" applyBorder="false" applyFill="false" applyFont="true" applyNumberFormat="true" applyProtection="false" borderId="1222" fillId="0" fontId="4" numFmtId="721" xfId="0">
      <alignment horizontal="right" vertical="center"/>
    </xf>
    <xf applyAlignment="true" applyBorder="false" applyFill="false" applyFont="true" applyNumberFormat="true" applyProtection="false" borderId="1222" fillId="0" fontId="4" numFmtId="720" xfId="0">
      <alignment vertical="center"/>
    </xf>
    <xf applyAlignment="true" applyBorder="false" applyFill="false" applyFont="true" applyNumberFormat="true" applyProtection="false" borderId="1222" fillId="0" fontId="4" numFmtId="725" xfId="0">
      <alignment vertical="center"/>
    </xf>
    <xf applyAlignment="true" applyBorder="false" applyFill="true" applyFont="true" applyNumberFormat="true" applyProtection="false" borderId="1229" fillId="488" fontId="4" numFmtId="723" xfId="0">
      <alignment vertical="center" wrapText="true"/>
    </xf>
    <xf applyAlignment="true" applyBorder="false" applyFill="false" applyFont="true" applyNumberFormat="false" applyProtection="false" borderId="1227" fillId="0" fontId="4" numFmtId="0" xfId="0">
      <alignment horizontal="center" vertical="center"/>
    </xf>
    <xf applyAlignment="true" applyBorder="false" applyFill="false" applyFont="true" applyNumberFormat="false" applyProtection="false" borderId="1230" fillId="0" fontId="4" numFmtId="0" xfId="0">
      <alignment horizontal="center" vertical="center"/>
    </xf>
    <xf applyAlignment="true" applyBorder="false" applyFill="true" applyFont="true" applyNumberFormat="true" applyProtection="false" borderId="1222" fillId="486" fontId="4" numFmtId="723" xfId="0">
      <alignment horizontal="center" vertical="bottom"/>
    </xf>
    <xf applyAlignment="true" applyBorder="false" applyFill="false" applyFont="true" applyNumberFormat="false" applyProtection="false" borderId="1222" fillId="0" fontId="4" numFmtId="0" xfId="0">
      <alignment vertical="center"/>
    </xf>
    <xf applyAlignment="true" applyBorder="false" applyFill="false" applyFont="true" applyNumberFormat="true" applyProtection="false" borderId="1229" fillId="0" fontId="4" numFmtId="723" xfId="0">
      <alignment vertical="center" wrapText="true"/>
    </xf>
    <xf applyAlignment="true" applyBorder="false" applyFill="false" applyFont="true" applyNumberFormat="false" applyProtection="false" borderId="1227" fillId="0" fontId="4" numFmtId="0" xfId="0">
      <alignment vertical="center"/>
    </xf>
    <xf applyAlignment="true" applyBorder="false" applyFill="false" applyFont="true" applyNumberFormat="false" applyProtection="false" borderId="1228" fillId="0" fontId="4" numFmtId="0" xfId="0">
      <alignment horizontal="right" vertical="center"/>
    </xf>
    <xf applyAlignment="true" applyBorder="false" applyFill="false" applyFont="true" applyNumberFormat="true" applyProtection="false" borderId="1227" fillId="0" fontId="4" numFmtId="721" xfId="0">
      <alignment vertical="center"/>
    </xf>
    <xf applyAlignment="true" applyBorder="false" applyFill="false" applyFont="true" applyNumberFormat="false" applyProtection="false" borderId="1230" fillId="0" fontId="4" numFmtId="0" xfId="0">
      <alignment vertical="center"/>
    </xf>
    <xf applyAlignment="true" applyBorder="false" applyFill="false" applyFont="true" applyNumberFormat="true" applyProtection="false" borderId="1227" fillId="0" fontId="4" numFmtId="721" xfId="0">
      <alignment horizontal="right" vertical="center"/>
    </xf>
    <xf applyAlignment="true" applyBorder="false" applyFill="true" applyFont="true" applyNumberFormat="true" applyProtection="false" borderId="1228" fillId="485" fontId="4" numFmtId="721" xfId="0">
      <alignment vertical="center"/>
    </xf>
    <xf applyAlignment="true" applyBorder="false" applyFill="false" applyFont="true" applyNumberFormat="true" applyProtection="false" borderId="1230" fillId="0" fontId="4" numFmtId="721" xfId="0">
      <alignment horizontal="right" vertical="center"/>
    </xf>
    <xf applyAlignment="true" applyBorder="false" applyFill="true" applyFont="true" applyNumberFormat="true" applyProtection="false" borderId="1226" fillId="483" fontId="4" numFmtId="724" xfId="0">
      <alignment vertical="center"/>
    </xf>
    <xf applyAlignment="true" applyBorder="false" applyFill="false" applyFont="true" applyNumberFormat="true" applyProtection="false" borderId="1225" fillId="0" fontId="4" numFmtId="726" xfId="0">
      <alignment vertical="center"/>
    </xf>
    <xf applyAlignment="true" applyBorder="false" applyFill="true" applyFont="true" applyNumberFormat="true" applyProtection="false" borderId="1228" fillId="483" fontId="4" numFmtId="724" xfId="0">
      <alignment vertical="center"/>
    </xf>
    <xf applyAlignment="true" applyBorder="false" applyFill="true" applyFont="true" applyNumberFormat="true" applyProtection="false" borderId="1228" fillId="486" fontId="4" numFmtId="721" xfId="0">
      <alignment vertical="center"/>
    </xf>
    <xf applyAlignment="true" applyBorder="false" applyFill="false" applyFont="true" applyNumberFormat="false" applyProtection="false" borderId="1227" fillId="0" fontId="4" numFmtId="0" xfId="0">
      <alignment horizontal="right" vertical="center"/>
    </xf>
    <xf applyAlignment="true" applyBorder="false" applyFill="false" applyFont="true" applyNumberFormat="true" applyProtection="false" borderId="1231" fillId="0" fontId="4" numFmtId="726" xfId="0">
      <alignment vertical="center"/>
    </xf>
    <xf applyAlignment="true" applyBorder="false" applyFill="true" applyFont="true" applyNumberFormat="true" applyProtection="false" borderId="1232" fillId="483" fontId="4" numFmtId="724" xfId="0">
      <alignment vertical="center"/>
    </xf>
    <xf applyAlignment="true" applyBorder="false" applyFill="false" applyFont="true" applyNumberFormat="true" applyProtection="false" borderId="1228" fillId="0" fontId="4" numFmtId="721" xfId="0">
      <alignment vertical="center"/>
    </xf>
    <xf applyAlignment="true" applyBorder="false" applyFill="false" applyFont="true" applyNumberFormat="true" applyProtection="false" borderId="1226" fillId="0" fontId="4" numFmtId="723" xfId="0">
      <alignment vertical="center"/>
    </xf>
    <xf applyAlignment="true" applyBorder="false" applyFill="false" applyFont="true" applyNumberFormat="true" applyProtection="false" borderId="0" fillId="0" fontId="4" numFmtId="723" xfId="0">
      <alignment horizontal="center" vertical="bottom"/>
    </xf>
    <xf applyAlignment="true" applyBorder="false" applyFill="false" applyFont="true" applyNumberFormat="true" applyProtection="false" borderId="0" fillId="0" fontId="4" numFmtId="721" xfId="0">
      <alignment vertical="center"/>
    </xf>
    <xf applyAlignment="true" applyBorder="false" applyFill="false" applyFont="true" applyNumberFormat="true" applyProtection="false" borderId="0" fillId="0" fontId="4" numFmtId="721" xfId="0">
      <alignment vertical="center"/>
    </xf>
    <xf applyAlignment="true" applyBorder="false" applyFill="false" applyFont="true" applyNumberFormat="true" applyProtection="false" borderId="1233" fillId="0" fontId="4" numFmtId="723" xfId="0">
      <alignment vertical="center"/>
    </xf>
    <xf applyAlignment="true" applyBorder="false" applyFill="true" applyFont="true" applyNumberFormat="false" applyProtection="false" borderId="1234" fillId="487" fontId="5" numFmtId="0" xfId="0">
      <alignment horizontal="center" vertical="center"/>
    </xf>
    <xf applyAlignment="true" applyBorder="false" applyFill="true" applyFont="true" applyNumberFormat="false" applyProtection="false" borderId="1230" fillId="487" fontId="4" numFmtId="0" xfId="0">
      <alignment vertical="center"/>
    </xf>
    <xf applyAlignment="true" applyBorder="false" applyFill="true" applyFont="true" applyNumberFormat="false" applyProtection="false" borderId="1230" fillId="487" fontId="5" numFmtId="0" xfId="0">
      <alignment vertical="center"/>
    </xf>
    <xf applyAlignment="true" applyBorder="false" applyFill="false" applyFont="true" applyNumberFormat="true" applyProtection="false" borderId="0" fillId="0" fontId="4" numFmtId="726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226" fillId="487" fontId="4" numFmtId="0" xfId="0">
      <alignment horizontal="center" vertical="center"/>
    </xf>
    <xf applyAlignment="true" applyBorder="false" applyFill="true" applyFont="true" applyNumberFormat="true" applyProtection="false" borderId="1222" fillId="487" fontId="4" numFmtId="728" xfId="0">
      <alignment vertical="center"/>
    </xf>
    <xf applyAlignment="true" applyBorder="false" applyFill="true" applyFont="true" applyNumberFormat="true" applyProtection="false" borderId="1222" fillId="487" fontId="4" numFmtId="724" xfId="0">
      <alignment vertical="center"/>
    </xf>
    <xf applyAlignment="true" applyBorder="false" applyFill="true" applyFont="true" applyNumberFormat="false" applyProtection="false" borderId="1228" fillId="487" fontId="4" numFmtId="0" xfId="0">
      <alignment horizontal="center" vertical="center"/>
    </xf>
    <xf applyAlignment="true" applyBorder="false" applyFill="true" applyFont="true" applyNumberFormat="true" applyProtection="false" borderId="1227" fillId="487" fontId="4" numFmtId="728" xfId="0">
      <alignment vertical="center"/>
    </xf>
    <xf applyAlignment="true" applyBorder="false" applyFill="false" applyFont="true" applyNumberFormat="true" applyProtection="false" borderId="0" fillId="0" fontId="4" numFmtId="723" xfId="0">
      <alignment vertical="center"/>
    </xf>
    <xf applyAlignment="true" applyBorder="false" applyFill="true" applyFont="true" applyNumberFormat="false" applyProtection="false" borderId="1235" fillId="489" fontId="2" numFmtId="0" xfId="0">
      <alignment horizontal="center" vertical="center"/>
    </xf>
    <xf applyAlignment="true" applyBorder="false" applyFill="true" applyFont="true" applyNumberFormat="false" applyProtection="false" borderId="1235" fillId="489" fontId="2" numFmtId="0" xfId="0">
      <alignment horizontal="center" vertical="center" wrapText="true"/>
    </xf>
    <xf applyAlignment="true" applyBorder="false" applyFill="true" applyFont="true" applyNumberFormat="true" applyProtection="false" borderId="1235" fillId="489" fontId="2" numFmtId="729" xfId="0">
      <alignment horizontal="center" vertical="center"/>
    </xf>
    <xf applyAlignment="true" applyBorder="false" applyFill="true" applyFont="true" applyNumberFormat="true" applyProtection="false" borderId="1235" fillId="489" fontId="2" numFmtId="730" xfId="0">
      <alignment horizontal="center" vertical="center" wrapText="true"/>
    </xf>
    <xf applyAlignment="true" applyBorder="false" applyFill="true" applyFont="true" applyNumberFormat="false" applyProtection="false" borderId="1235" fillId="489" fontId="6" numFmtId="0" xfId="0">
      <alignment horizontal="center" vertical="center"/>
    </xf>
    <xf applyAlignment="true" applyBorder="false" applyFill="true" applyFont="true" applyNumberFormat="false" applyProtection="false" borderId="1236" fillId="489" fontId="13" numFmtId="0" xfId="0">
      <alignment horizontal="center" vertical="center"/>
    </xf>
    <xf applyAlignment="true" applyBorder="false" applyFill="true" applyFont="true" applyNumberFormat="false" applyProtection="false" borderId="1237" fillId="489" fontId="6" numFmtId="0" xfId="0">
      <alignment horizontal="center" vertical="center"/>
    </xf>
    <xf applyAlignment="true" applyBorder="false" applyFill="true" applyFont="true" applyNumberFormat="true" applyProtection="false" borderId="1235" fillId="489" fontId="2" numFmtId="730" xfId="0">
      <alignment horizontal="center" vertical="center"/>
    </xf>
    <xf applyAlignment="true" applyBorder="false" applyFill="true" applyFont="true" applyNumberFormat="false" applyProtection="false" borderId="1235" fillId="489" fontId="6" numFmtId="0" xfId="0">
      <alignment horizontal="center" vertical="center" wrapText="true"/>
    </xf>
    <xf applyAlignment="true" applyBorder="false" applyFill="false" applyFont="true" applyNumberFormat="false" applyProtection="false" borderId="1235" fillId="0" fontId="4" numFmtId="0" xfId="0">
      <alignment horizontal="center" vertical="center"/>
    </xf>
    <xf applyAlignment="true" applyBorder="false" applyFill="false" applyFont="true" applyNumberFormat="false" applyProtection="false" borderId="1235" fillId="0" fontId="4" numFmtId="0" xfId="0">
      <alignment vertical="center"/>
    </xf>
    <xf applyAlignment="true" applyBorder="false" applyFill="false" applyFont="true" applyNumberFormat="true" applyProtection="false" borderId="1235" fillId="0" fontId="4" numFmtId="731" xfId="0">
      <alignment vertical="center"/>
    </xf>
    <xf applyAlignment="true" applyBorder="false" applyFill="false" applyFont="true" applyNumberFormat="true" applyProtection="false" borderId="1238" fillId="0" fontId="4" numFmtId="730" xfId="0">
      <alignment vertical="center"/>
    </xf>
    <xf applyAlignment="true" applyBorder="false" applyFill="false" applyFont="true" applyNumberFormat="true" applyProtection="false" borderId="1235" fillId="0" fontId="4" numFmtId="732" xfId="0">
      <alignment vertical="center"/>
    </xf>
    <xf applyAlignment="true" applyBorder="false" applyFill="false" applyFont="true" applyNumberFormat="true" applyProtection="false" borderId="1239" fillId="0" fontId="4" numFmtId="730" xfId="0">
      <alignment vertical="center"/>
    </xf>
    <xf applyAlignment="true" applyBorder="false" applyFill="true" applyFont="true" applyNumberFormat="true" applyProtection="false" borderId="1235" fillId="490" fontId="4" numFmtId="730" xfId="0">
      <alignment horizontal="right" vertical="center"/>
    </xf>
    <xf applyAlignment="true" applyBorder="false" applyFill="true" applyFont="true" applyNumberFormat="true" applyProtection="false" borderId="1235" fillId="491" fontId="4" numFmtId="730" xfId="0">
      <alignment vertical="center"/>
    </xf>
    <xf applyAlignment="true" applyBorder="false" applyFill="false" applyFont="true" applyNumberFormat="true" applyProtection="false" borderId="1235" fillId="0" fontId="4" numFmtId="732" xfId="0">
      <alignment vertical="center"/>
    </xf>
    <xf applyAlignment="true" applyBorder="false" applyFill="true" applyFont="true" applyNumberFormat="false" applyProtection="false" borderId="1235" fillId="491" fontId="4" numFmtId="0" xfId="0">
      <alignment horizontal="center" vertical="center"/>
    </xf>
    <xf applyAlignment="true" applyBorder="false" applyFill="true" applyFont="true" applyNumberFormat="true" applyProtection="false" borderId="1235" fillId="490" fontId="4" numFmtId="733" xfId="0">
      <alignment vertical="center"/>
    </xf>
    <xf applyAlignment="true" applyBorder="false" applyFill="true" applyFont="true" applyNumberFormat="true" applyProtection="false" borderId="1238" fillId="490" fontId="4" numFmtId="733" xfId="0">
      <alignment vertical="center"/>
    </xf>
    <xf applyAlignment="true" applyBorder="false" applyFill="true" applyFont="true" applyNumberFormat="true" applyProtection="false" borderId="1238" fillId="490" fontId="4" numFmtId="734" xfId="0">
      <alignment vertical="center"/>
    </xf>
    <xf applyAlignment="true" applyBorder="false" applyFill="false" applyFont="true" applyNumberFormat="true" applyProtection="false" borderId="1235" fillId="0" fontId="4" numFmtId="735" xfId="0">
      <alignment vertical="center"/>
    </xf>
    <xf applyAlignment="true" applyBorder="false" applyFill="false" applyFont="true" applyNumberFormat="false" applyProtection="false" borderId="1235" fillId="0" fontId="4" numFmtId="0" xfId="0">
      <alignment vertical="center"/>
    </xf>
    <xf applyAlignment="true" applyBorder="false" applyFill="false" applyFont="true" applyNumberFormat="false" applyProtection="false" borderId="1235" fillId="0" fontId="4" numFmtId="0" xfId="0">
      <alignment horizontal="right" vertical="center"/>
    </xf>
    <xf applyAlignment="true" applyBorder="false" applyFill="true" applyFont="true" applyNumberFormat="true" applyProtection="false" borderId="1235" fillId="492" fontId="4" numFmtId="730" xfId="0">
      <alignment vertical="center"/>
    </xf>
    <xf applyAlignment="true" applyBorder="false" applyFill="true" applyFont="true" applyNumberFormat="false" applyProtection="false" borderId="1235" fillId="492" fontId="4" numFmtId="0" xfId="0">
      <alignment horizontal="center" vertical="center"/>
    </xf>
    <xf applyAlignment="true" applyBorder="false" applyFill="true" applyFont="true" applyNumberFormat="true" applyProtection="false" borderId="1235" fillId="493" fontId="4" numFmtId="731" xfId="0">
      <alignment vertical="center"/>
    </xf>
    <xf applyAlignment="true" applyBorder="false" applyFill="true" applyFont="true" applyNumberFormat="true" applyProtection="false" borderId="1238" fillId="493" fontId="4" numFmtId="730" xfId="0">
      <alignment vertical="center"/>
    </xf>
    <xf applyAlignment="true" applyBorder="false" applyFill="true" applyFont="true" applyNumberFormat="true" applyProtection="false" borderId="1235" fillId="493" fontId="4" numFmtId="730" xfId="0">
      <alignment vertical="center"/>
    </xf>
    <xf applyAlignment="true" applyBorder="false" applyFill="true" applyFont="true" applyNumberFormat="false" applyProtection="false" borderId="1235" fillId="493" fontId="4" numFmtId="0" xfId="0">
      <alignment horizontal="center" vertical="center"/>
    </xf>
    <xf applyAlignment="true" applyBorder="false" applyFill="false" applyFont="true" applyNumberFormat="true" applyProtection="false" borderId="1240" fillId="0" fontId="4" numFmtId="735" xfId="0">
      <alignment vertical="center"/>
    </xf>
    <xf applyAlignment="true" applyBorder="false" applyFill="false" applyFont="true" applyNumberFormat="false" applyProtection="false" borderId="1239" fillId="0" fontId="4" numFmtId="0" xfId="0">
      <alignment vertical="center"/>
    </xf>
    <xf applyAlignment="true" applyBorder="false" applyFill="false" applyFont="true" applyNumberFormat="true" applyProtection="false" borderId="1235" fillId="0" fontId="4" numFmtId="730" xfId="0">
      <alignment vertical="center"/>
    </xf>
    <xf applyAlignment="true" applyBorder="false" applyFill="false" applyFont="true" applyNumberFormat="false" applyProtection="false" borderId="1235" fillId="0" fontId="4" numFmtId="0" xfId="0">
      <alignment horizontal="center" vertical="center"/>
    </xf>
    <xf applyAlignment="true" applyBorder="false" applyFill="false" applyFont="true" applyNumberFormat="true" applyProtection="false" borderId="1239" fillId="0" fontId="4" numFmtId="735" xfId="0">
      <alignment vertical="center"/>
    </xf>
    <xf applyAlignment="true" applyBorder="false" applyFill="false" applyFont="true" applyNumberFormat="false" applyProtection="false" borderId="1240" fillId="0" fontId="4" numFmtId="0" xfId="0">
      <alignment vertical="center"/>
    </xf>
    <xf applyAlignment="true" applyBorder="false" applyFill="false" applyFont="true" applyNumberFormat="true" applyProtection="false" borderId="1241" fillId="0" fontId="4" numFmtId="735" xfId="0">
      <alignment vertical="center"/>
    </xf>
    <xf applyAlignment="true" applyBorder="false" applyFill="false" applyFont="true" applyNumberFormat="true" applyProtection="false" borderId="1238" fillId="0" fontId="4" numFmtId="730" xfId="0">
      <alignment horizontal="right" vertical="center"/>
    </xf>
    <xf applyAlignment="true" applyBorder="false" applyFill="false" applyFont="true" applyNumberFormat="true" applyProtection="false" borderId="1240" fillId="0" fontId="4" numFmtId="735" xfId="0">
      <alignment horizontal="center" vertical="center"/>
    </xf>
    <xf applyAlignment="true" applyBorder="false" applyFill="false" applyFont="true" applyNumberFormat="false" applyProtection="false" borderId="1240" fillId="0" fontId="4" numFmtId="0" xfId="0">
      <alignment horizontal="center" vertical="center"/>
    </xf>
    <xf applyAlignment="true" applyBorder="false" applyFill="false" applyFont="true" applyNumberFormat="true" applyProtection="false" borderId="1241" fillId="0" fontId="4" numFmtId="735" xfId="0">
      <alignment horizontal="center" vertical="center"/>
    </xf>
    <xf applyAlignment="true" applyBorder="false" applyFill="false" applyFont="true" applyNumberFormat="true" applyProtection="false" borderId="1235" fillId="0" fontId="4" numFmtId="735" xfId="0">
      <alignment horizontal="right" vertical="center"/>
    </xf>
    <xf applyAlignment="true" applyBorder="false" applyFill="false" applyFont="true" applyNumberFormat="false" applyProtection="false" borderId="1235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true" applyProtection="false" borderId="1242" fillId="490" fontId="4" numFmtId="733" xfId="0">
      <alignment vertical="center"/>
    </xf>
    <xf applyAlignment="true" applyBorder="false" applyFill="false" applyFont="true" applyNumberFormat="true" applyProtection="false" borderId="1235" fillId="0" fontId="4" numFmtId="735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730" xfId="0">
      <alignment horizontal="right" vertical="center"/>
    </xf>
    <xf applyAlignment="true" applyBorder="false" applyFill="true" applyFont="true" applyNumberFormat="false" applyProtection="false" borderId="1235" fillId="494" fontId="5" numFmtId="0" xfId="0">
      <alignment horizontal="center" vertical="center"/>
    </xf>
    <xf applyAlignment="true" applyBorder="false" applyFill="true" applyFont="true" applyNumberFormat="true" applyProtection="false" borderId="1235" fillId="494" fontId="5" numFmtId="733" xfId="0">
      <alignment horizontal="right" vertical="center"/>
    </xf>
    <xf applyAlignment="true" applyBorder="false" applyFill="true" applyFont="true" applyNumberFormat="true" applyProtection="false" borderId="0" fillId="490" fontId="4" numFmtId="736" xfId="0">
      <alignment vertical="center"/>
    </xf>
    <xf applyAlignment="true" applyBorder="false" applyFill="false" applyFont="true" applyNumberFormat="true" applyProtection="false" borderId="0" fillId="0" fontId="4" numFmtId="735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235" fillId="494" fontId="4" numFmtId="0" xfId="0">
      <alignment horizontal="center" vertical="center"/>
    </xf>
    <xf applyAlignment="true" applyBorder="false" applyFill="true" applyFont="true" applyNumberFormat="true" applyProtection="false" borderId="1235" fillId="494" fontId="4" numFmtId="737" xfId="0">
      <alignment horizontal="right" vertical="center"/>
    </xf>
    <xf applyAlignment="true" applyBorder="false" applyFill="true" applyFont="true" applyNumberFormat="true" applyProtection="false" borderId="1235" fillId="494" fontId="4" numFmtId="733" xfId="0">
      <alignment horizontal="right" vertical="center"/>
    </xf>
    <xf applyAlignment="true" applyBorder="false" applyFill="true" applyFont="true" applyNumberFormat="true" applyProtection="false" borderId="0" fillId="490" fontId="4" numFmtId="733" xfId="0">
      <alignment vertical="center"/>
    </xf>
    <xf applyAlignment="true" applyBorder="false" applyFill="true" applyFont="true" applyNumberFormat="true" applyProtection="false" borderId="1235" fillId="494" fontId="4" numFmtId="736" xfId="0">
      <alignment horizontal="right" vertical="center"/>
    </xf>
    <xf applyAlignment="true" applyBorder="false" applyFill="false" applyFont="true" applyNumberFormat="true" applyProtection="false" borderId="0" fillId="0" fontId="4" numFmtId="733" xfId="0">
      <alignment horizontal="right" vertical="center"/>
    </xf>
    <xf applyAlignment="true" applyBorder="false" applyFill="true" applyFont="true" applyNumberFormat="true" applyProtection="false" borderId="1235" fillId="489" fontId="6" numFmtId="729" xfId="0">
      <alignment horizontal="center" vertical="center"/>
    </xf>
    <xf applyAlignment="true" applyBorder="false" applyFill="true" applyFont="true" applyNumberFormat="true" applyProtection="false" borderId="1235" fillId="489" fontId="6" numFmtId="730" xfId="0">
      <alignment horizontal="center" vertical="center" wrapText="true"/>
    </xf>
    <xf applyAlignment="true" applyBorder="false" applyFill="true" applyFont="true" applyNumberFormat="false" applyProtection="false" borderId="0" fillId="489" fontId="6" numFmtId="0" xfId="0">
      <alignment horizontal="center" vertical="center"/>
    </xf>
    <xf applyAlignment="true" applyBorder="false" applyFill="true" applyFont="true" applyNumberFormat="true" applyProtection="false" borderId="1239" fillId="489" fontId="6" numFmtId="730" xfId="0">
      <alignment horizontal="center" vertical="center"/>
    </xf>
    <xf applyAlignment="true" applyBorder="false" applyFill="true" applyFont="true" applyNumberFormat="true" applyProtection="false" borderId="1235" fillId="489" fontId="6" numFmtId="733" xfId="0">
      <alignment horizontal="center" vertical="center" wrapText="true"/>
    </xf>
    <xf applyAlignment="true" applyBorder="false" applyFill="false" applyFont="true" applyNumberFormat="false" applyProtection="false" borderId="1238" fillId="0" fontId="4" numFmtId="0" xfId="0">
      <alignment horizontal="center" vertical="center"/>
    </xf>
    <xf applyAlignment="true" applyBorder="false" applyFill="false" applyFont="true" applyNumberFormat="true" applyProtection="false" borderId="1235" fillId="0" fontId="4" numFmtId="732" xfId="0">
      <alignment horizontal="center" vertical="bottom"/>
    </xf>
    <xf applyAlignment="true" applyBorder="false" applyFill="false" applyFont="true" applyNumberFormat="true" applyProtection="false" borderId="1235" fillId="0" fontId="4" numFmtId="730" xfId="0">
      <alignment vertical="center"/>
    </xf>
    <xf applyAlignment="true" applyBorder="false" applyFill="false" applyFont="true" applyNumberFormat="true" applyProtection="false" borderId="1235" fillId="0" fontId="4" numFmtId="733" xfId="0">
      <alignment vertical="center"/>
    </xf>
    <xf applyAlignment="true" applyBorder="false" applyFill="false" applyFont="true" applyNumberFormat="true" applyProtection="false" borderId="1243" fillId="0" fontId="4" numFmtId="732" xfId="0">
      <alignment vertical="center" wrapText="true"/>
    </xf>
    <xf applyAlignment="true" applyBorder="false" applyFill="false" applyFont="true" applyNumberFormat="true" applyProtection="false" borderId="1235" fillId="0" fontId="4" numFmtId="730" xfId="0">
      <alignment horizontal="right" vertical="center"/>
    </xf>
    <xf applyAlignment="true" applyBorder="false" applyFill="false" applyFont="true" applyNumberFormat="true" applyProtection="false" borderId="1235" fillId="0" fontId="4" numFmtId="729" xfId="0">
      <alignment vertical="center"/>
    </xf>
    <xf applyAlignment="true" applyBorder="false" applyFill="false" applyFont="true" applyNumberFormat="true" applyProtection="false" borderId="1235" fillId="0" fontId="4" numFmtId="734" xfId="0">
      <alignment vertical="center"/>
    </xf>
    <xf applyAlignment="true" applyBorder="false" applyFill="true" applyFont="true" applyNumberFormat="true" applyProtection="false" borderId="1243" fillId="495" fontId="4" numFmtId="732" xfId="0">
      <alignment vertical="center" wrapText="true"/>
    </xf>
    <xf applyAlignment="true" applyBorder="false" applyFill="false" applyFont="true" applyNumberFormat="false" applyProtection="false" borderId="1240" fillId="0" fontId="4" numFmtId="0" xfId="0">
      <alignment horizontal="center" vertical="center"/>
    </xf>
    <xf applyAlignment="true" applyBorder="false" applyFill="false" applyFont="true" applyNumberFormat="false" applyProtection="false" borderId="1244" fillId="0" fontId="4" numFmtId="0" xfId="0">
      <alignment horizontal="center" vertical="center"/>
    </xf>
    <xf applyAlignment="true" applyBorder="false" applyFill="true" applyFont="true" applyNumberFormat="true" applyProtection="false" borderId="1235" fillId="493" fontId="4" numFmtId="732" xfId="0">
      <alignment horizontal="center" vertical="bottom"/>
    </xf>
    <xf applyAlignment="true" applyBorder="false" applyFill="false" applyFont="true" applyNumberFormat="true" applyProtection="false" borderId="1243" fillId="0" fontId="4" numFmtId="732" xfId="0">
      <alignment vertical="center" wrapText="true"/>
    </xf>
    <xf applyAlignment="true" applyBorder="false" applyFill="false" applyFont="true" applyNumberFormat="false" applyProtection="false" borderId="1240" fillId="0" fontId="4" numFmtId="0" xfId="0">
      <alignment vertical="center"/>
    </xf>
    <xf applyAlignment="true" applyBorder="false" applyFill="false" applyFont="true" applyNumberFormat="false" applyProtection="false" borderId="1238" fillId="0" fontId="4" numFmtId="0" xfId="0">
      <alignment horizontal="center" vertical="center"/>
    </xf>
    <xf applyAlignment="true" applyBorder="false" applyFill="false" applyFont="true" applyNumberFormat="false" applyProtection="false" borderId="1241" fillId="0" fontId="4" numFmtId="0" xfId="0">
      <alignment horizontal="right" vertical="center"/>
    </xf>
    <xf applyAlignment="true" applyBorder="false" applyFill="false" applyFont="true" applyNumberFormat="true" applyProtection="false" borderId="1240" fillId="0" fontId="4" numFmtId="730" xfId="0">
      <alignment vertical="center"/>
    </xf>
    <xf applyAlignment="true" applyBorder="false" applyFill="false" applyFont="true" applyNumberFormat="false" applyProtection="false" borderId="1244" fillId="0" fontId="4" numFmtId="0" xfId="0">
      <alignment vertical="center"/>
    </xf>
    <xf applyAlignment="true" applyBorder="false" applyFill="false" applyFont="true" applyNumberFormat="true" applyProtection="false" borderId="1240" fillId="0" fontId="4" numFmtId="730" xfId="0">
      <alignment horizontal="right" vertical="center"/>
    </xf>
    <xf applyAlignment="true" applyBorder="false" applyFill="true" applyFont="true" applyNumberFormat="true" applyProtection="false" borderId="1241" fillId="492" fontId="4" numFmtId="730" xfId="0">
      <alignment vertical="center"/>
    </xf>
    <xf applyAlignment="true" applyBorder="false" applyFill="false" applyFont="true" applyNumberFormat="true" applyProtection="false" borderId="1244" fillId="0" fontId="4" numFmtId="730" xfId="0">
      <alignment horizontal="right" vertical="center"/>
    </xf>
    <xf applyAlignment="true" applyBorder="false" applyFill="true" applyFont="true" applyNumberFormat="true" applyProtection="false" borderId="1239" fillId="490" fontId="4" numFmtId="733" xfId="0">
      <alignment vertical="center"/>
    </xf>
    <xf applyAlignment="true" applyBorder="false" applyFill="false" applyFont="true" applyNumberFormat="true" applyProtection="false" borderId="1238" fillId="0" fontId="4" numFmtId="735" xfId="0">
      <alignment vertical="center"/>
    </xf>
    <xf applyAlignment="true" applyBorder="false" applyFill="true" applyFont="true" applyNumberFormat="true" applyProtection="false" borderId="1241" fillId="490" fontId="4" numFmtId="733" xfId="0">
      <alignment vertical="center"/>
    </xf>
    <xf applyAlignment="true" applyBorder="false" applyFill="true" applyFont="true" applyNumberFormat="true" applyProtection="false" borderId="1241" fillId="493" fontId="4" numFmtId="730" xfId="0">
      <alignment vertical="center"/>
    </xf>
    <xf applyAlignment="true" applyBorder="false" applyFill="false" applyFont="true" applyNumberFormat="false" applyProtection="false" borderId="1240" fillId="0" fontId="4" numFmtId="0" xfId="0">
      <alignment horizontal="right" vertical="center"/>
    </xf>
    <xf applyAlignment="true" applyBorder="false" applyFill="false" applyFont="true" applyNumberFormat="true" applyProtection="false" borderId="1242" fillId="0" fontId="4" numFmtId="735" xfId="0">
      <alignment vertical="center"/>
    </xf>
    <xf applyAlignment="true" applyBorder="false" applyFill="true" applyFont="true" applyNumberFormat="true" applyProtection="false" borderId="1245" fillId="490" fontId="4" numFmtId="733" xfId="0">
      <alignment vertical="center"/>
    </xf>
    <xf applyAlignment="true" applyBorder="false" applyFill="false" applyFont="true" applyNumberFormat="true" applyProtection="false" borderId="1241" fillId="0" fontId="4" numFmtId="730" xfId="0">
      <alignment vertical="center"/>
    </xf>
    <xf applyAlignment="true" applyBorder="false" applyFill="false" applyFont="true" applyNumberFormat="true" applyProtection="false" borderId="1239" fillId="0" fontId="4" numFmtId="732" xfId="0">
      <alignment vertical="center"/>
    </xf>
    <xf applyAlignment="true" applyBorder="false" applyFill="false" applyFont="true" applyNumberFormat="true" applyProtection="false" borderId="0" fillId="0" fontId="4" numFmtId="732" xfId="0">
      <alignment horizontal="center" vertical="bottom"/>
    </xf>
    <xf applyAlignment="true" applyBorder="false" applyFill="false" applyFont="true" applyNumberFormat="true" applyProtection="false" borderId="0" fillId="0" fontId="4" numFmtId="730" xfId="0">
      <alignment vertical="center"/>
    </xf>
    <xf applyAlignment="true" applyBorder="false" applyFill="false" applyFont="true" applyNumberFormat="true" applyProtection="false" borderId="0" fillId="0" fontId="4" numFmtId="730" xfId="0">
      <alignment vertical="center"/>
    </xf>
    <xf applyAlignment="true" applyBorder="false" applyFill="false" applyFont="true" applyNumberFormat="true" applyProtection="false" borderId="1246" fillId="0" fontId="4" numFmtId="732" xfId="0">
      <alignment vertical="center"/>
    </xf>
    <xf applyAlignment="true" applyBorder="false" applyFill="true" applyFont="true" applyNumberFormat="false" applyProtection="false" borderId="1247" fillId="494" fontId="5" numFmtId="0" xfId="0">
      <alignment horizontal="center" vertical="center"/>
    </xf>
    <xf applyAlignment="true" applyBorder="false" applyFill="true" applyFont="true" applyNumberFormat="false" applyProtection="false" borderId="1244" fillId="494" fontId="4" numFmtId="0" xfId="0">
      <alignment vertical="center"/>
    </xf>
    <xf applyAlignment="true" applyBorder="false" applyFill="true" applyFont="true" applyNumberFormat="false" applyProtection="false" borderId="1244" fillId="494" fontId="5" numFmtId="0" xfId="0">
      <alignment vertical="center"/>
    </xf>
    <xf applyAlignment="true" applyBorder="false" applyFill="false" applyFont="true" applyNumberFormat="true" applyProtection="false" borderId="0" fillId="0" fontId="4" numFmtId="73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239" fillId="494" fontId="4" numFmtId="0" xfId="0">
      <alignment horizontal="center" vertical="center"/>
    </xf>
    <xf applyAlignment="true" applyBorder="false" applyFill="true" applyFont="true" applyNumberFormat="true" applyProtection="false" borderId="1235" fillId="494" fontId="4" numFmtId="737" xfId="0">
      <alignment vertical="center"/>
    </xf>
    <xf applyAlignment="true" applyBorder="false" applyFill="true" applyFont="true" applyNumberFormat="true" applyProtection="false" borderId="1235" fillId="494" fontId="4" numFmtId="733" xfId="0">
      <alignment vertical="center"/>
    </xf>
    <xf applyAlignment="true" applyBorder="false" applyFill="true" applyFont="true" applyNumberFormat="false" applyProtection="false" borderId="1241" fillId="494" fontId="4" numFmtId="0" xfId="0">
      <alignment horizontal="center" vertical="center"/>
    </xf>
    <xf applyAlignment="true" applyBorder="false" applyFill="true" applyFont="true" applyNumberFormat="true" applyProtection="false" borderId="1240" fillId="494" fontId="4" numFmtId="737" xfId="0">
      <alignment vertical="center"/>
    </xf>
    <xf applyAlignment="true" applyBorder="false" applyFill="false" applyFont="true" applyNumberFormat="true" applyProtection="false" borderId="0" fillId="0" fontId="4" numFmtId="732" xfId="0">
      <alignment vertical="center"/>
    </xf>
    <xf applyAlignment="true" applyBorder="false" applyFill="true" applyFont="true" applyNumberFormat="false" applyProtection="false" borderId="1248" fillId="496" fontId="2" numFmtId="0" xfId="0">
      <alignment horizontal="center" vertical="center"/>
    </xf>
    <xf applyAlignment="true" applyBorder="false" applyFill="true" applyFont="true" applyNumberFormat="false" applyProtection="false" borderId="1248" fillId="496" fontId="2" numFmtId="0" xfId="0">
      <alignment horizontal="center" vertical="center"/>
    </xf>
    <xf applyAlignment="true" applyBorder="false" applyFill="true" applyFont="true" applyNumberFormat="false" applyProtection="false" borderId="1248" fillId="496" fontId="2" numFmtId="0" xfId="0">
      <alignment horizontal="center" vertical="center" wrapText="true"/>
    </xf>
    <xf applyAlignment="true" applyBorder="false" applyFill="true" applyFont="true" applyNumberFormat="true" applyProtection="false" borderId="1248" fillId="496" fontId="2" numFmtId="738" xfId="0">
      <alignment horizontal="center" vertical="center"/>
    </xf>
    <xf applyAlignment="true" applyBorder="false" applyFill="true" applyFont="true" applyNumberFormat="true" applyProtection="false" borderId="1248" fillId="496" fontId="2" numFmtId="739" xfId="0">
      <alignment horizontal="center" vertical="center" wrapText="true"/>
    </xf>
    <xf applyAlignment="true" applyBorder="false" applyFill="true" applyFont="true" applyNumberFormat="false" applyProtection="false" borderId="1248" fillId="496" fontId="6" numFmtId="0" xfId="0">
      <alignment horizontal="center" vertical="center"/>
    </xf>
    <xf applyAlignment="true" applyBorder="false" applyFill="true" applyFont="true" applyNumberFormat="false" applyProtection="false" borderId="1249" fillId="496" fontId="6" numFmtId="0" xfId="0">
      <alignment horizontal="center" vertical="center"/>
    </xf>
    <xf applyAlignment="true" applyBorder="false" applyFill="true" applyFont="true" applyNumberFormat="true" applyProtection="false" borderId="1248" fillId="496" fontId="2" numFmtId="739" xfId="0">
      <alignment horizontal="center" vertical="center"/>
    </xf>
    <xf applyAlignment="true" applyBorder="false" applyFill="true" applyFont="true" applyNumberFormat="false" applyProtection="false" borderId="1248" fillId="496" fontId="6" numFmtId="0" xfId="0">
      <alignment horizontal="center" vertical="center" wrapText="true"/>
    </xf>
    <xf applyAlignment="true" applyBorder="false" applyFill="false" applyFont="true" applyNumberFormat="false" applyProtection="false" borderId="1248" fillId="0" fontId="4" numFmtId="0" xfId="0">
      <alignment horizontal="center" vertical="center"/>
    </xf>
    <xf applyAlignment="true" applyBorder="false" applyFill="false" applyFont="true" applyNumberFormat="false" applyProtection="false" borderId="1250" fillId="0" fontId="11" numFmtId="0" xfId="0">
      <alignment horizontal="center" vertical="bottom"/>
    </xf>
    <xf applyAlignment="true" applyBorder="false" applyFill="false" applyFont="true" applyNumberFormat="false" applyProtection="false" borderId="1251" fillId="0" fontId="11" numFmtId="0" xfId="0">
      <alignment horizontal="center" vertical="center"/>
    </xf>
    <xf applyAlignment="true" applyBorder="false" applyFill="false" applyFont="true" applyNumberFormat="true" applyProtection="false" borderId="1251" fillId="0" fontId="4" numFmtId="740" xfId="0">
      <alignment horizontal="center" vertical="center"/>
    </xf>
    <xf applyAlignment="true" applyBorder="false" applyFill="false" applyFont="true" applyNumberFormat="true" applyProtection="false" borderId="1251" fillId="0" fontId="4" numFmtId="740" xfId="0">
      <alignment horizontal="center" vertical="center"/>
    </xf>
    <xf applyAlignment="true" applyBorder="false" applyFill="false" applyFont="true" applyNumberFormat="false" applyProtection="false" borderId="1248" fillId="0" fontId="4" numFmtId="0" xfId="0">
      <alignment vertical="center"/>
    </xf>
    <xf applyAlignment="true" applyBorder="false" applyFill="false" applyFont="true" applyNumberFormat="true" applyProtection="false" borderId="1248" fillId="0" fontId="4" numFmtId="741" xfId="0">
      <alignment vertical="center"/>
    </xf>
    <xf applyAlignment="true" applyBorder="false" applyFill="false" applyFont="true" applyNumberFormat="true" applyProtection="false" borderId="1252" fillId="0" fontId="4" numFmtId="739" xfId="0">
      <alignment vertical="center"/>
    </xf>
    <xf applyAlignment="true" applyBorder="false" applyFill="false" applyFont="true" applyNumberFormat="true" applyProtection="false" borderId="1248" fillId="0" fontId="4" numFmtId="742" xfId="0">
      <alignment vertical="center"/>
    </xf>
    <xf applyAlignment="true" applyBorder="false" applyFill="false" applyFont="true" applyNumberFormat="true" applyProtection="false" borderId="1253" fillId="0" fontId="4" numFmtId="739" xfId="0">
      <alignment vertical="center"/>
    </xf>
    <xf applyAlignment="true" applyBorder="false" applyFill="true" applyFont="true" applyNumberFormat="true" applyProtection="false" borderId="1248" fillId="497" fontId="4" numFmtId="739" xfId="0">
      <alignment horizontal="right" vertical="center"/>
    </xf>
    <xf applyAlignment="true" applyBorder="false" applyFill="true" applyFont="true" applyNumberFormat="true" applyProtection="false" borderId="1248" fillId="498" fontId="4" numFmtId="739" xfId="0">
      <alignment vertical="center"/>
    </xf>
    <xf applyAlignment="true" applyBorder="false" applyFill="false" applyFont="true" applyNumberFormat="true" applyProtection="false" borderId="1248" fillId="0" fontId="4" numFmtId="742" xfId="0">
      <alignment vertical="center"/>
    </xf>
    <xf applyAlignment="true" applyBorder="false" applyFill="true" applyFont="true" applyNumberFormat="false" applyProtection="false" borderId="1248" fillId="498" fontId="4" numFmtId="0" xfId="0">
      <alignment horizontal="center" vertical="center"/>
    </xf>
    <xf applyAlignment="true" applyBorder="false" applyFill="true" applyFont="true" applyNumberFormat="true" applyProtection="false" borderId="1248" fillId="497" fontId="4" numFmtId="740" xfId="0">
      <alignment vertical="center"/>
    </xf>
    <xf applyAlignment="true" applyBorder="false" applyFill="true" applyFont="true" applyNumberFormat="true" applyProtection="false" borderId="1252" fillId="497" fontId="4" numFmtId="740" xfId="0">
      <alignment vertical="center"/>
    </xf>
    <xf applyAlignment="true" applyBorder="false" applyFill="true" applyFont="true" applyNumberFormat="true" applyProtection="false" borderId="1252" fillId="497" fontId="4" numFmtId="743" xfId="0">
      <alignment vertical="center"/>
    </xf>
    <xf applyAlignment="true" applyBorder="false" applyFill="false" applyFont="true" applyNumberFormat="true" applyProtection="false" borderId="1248" fillId="0" fontId="4" numFmtId="743" xfId="0">
      <alignment vertical="center"/>
    </xf>
    <xf applyAlignment="true" applyBorder="false" applyFill="false" applyFont="true" applyNumberFormat="true" applyProtection="false" borderId="1248" fillId="0" fontId="4" numFmtId="744" xfId="0">
      <alignment vertical="center"/>
    </xf>
    <xf applyAlignment="true" applyBorder="false" applyFill="false" applyFont="true" applyNumberFormat="false" applyProtection="false" borderId="1248" fillId="0" fontId="4" numFmtId="0" xfId="0">
      <alignment vertical="center"/>
    </xf>
    <xf applyAlignment="true" applyBorder="false" applyFill="false" applyFont="true" applyNumberFormat="false" applyProtection="false" borderId="1248" fillId="0" fontId="4" numFmtId="0" xfId="0">
      <alignment horizontal="center" vertical="center"/>
    </xf>
    <xf applyAlignment="true" applyBorder="false" applyFill="false" applyFont="true" applyNumberFormat="true" applyProtection="false" borderId="1251" fillId="0" fontId="4" numFmtId="740" xfId="0">
      <alignment horizontal="center" vertical="center"/>
    </xf>
    <xf applyAlignment="true" applyBorder="false" applyFill="false" applyFont="true" applyNumberFormat="false" applyProtection="false" borderId="1248" fillId="0" fontId="4" numFmtId="0" xfId="0">
      <alignment horizontal="right" vertical="center"/>
    </xf>
    <xf applyAlignment="true" applyBorder="false" applyFill="true" applyFont="true" applyNumberFormat="true" applyProtection="false" borderId="1248" fillId="499" fontId="4" numFmtId="739" xfId="0">
      <alignment vertical="center"/>
    </xf>
    <xf applyAlignment="true" applyBorder="false" applyFill="true" applyFont="true" applyNumberFormat="false" applyProtection="false" borderId="1248" fillId="499" fontId="4" numFmtId="0" xfId="0">
      <alignment horizontal="center" vertical="center"/>
    </xf>
    <xf applyAlignment="true" applyBorder="false" applyFill="false" applyFont="true" applyNumberFormat="false" applyProtection="false" borderId="1249" fillId="0" fontId="11" numFmtId="0" xfId="0">
      <alignment horizontal="center" vertical="bottom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1248" fillId="0" fontId="4" numFmtId="0" xfId="0">
      <alignment vertical="center"/>
    </xf>
    <xf applyAlignment="true" applyBorder="false" applyFill="true" applyFont="true" applyNumberFormat="true" applyProtection="false" borderId="1248" fillId="500" fontId="4" numFmtId="739" xfId="0">
      <alignment vertical="center"/>
    </xf>
    <xf applyAlignment="true" applyBorder="false" applyFill="true" applyFont="true" applyNumberFormat="false" applyProtection="false" borderId="1248" fillId="500" fontId="4" numFmtId="0" xfId="0">
      <alignment horizontal="center" vertical="center"/>
    </xf>
    <xf applyAlignment="true" applyBorder="false" applyFill="false" applyFont="true" applyNumberFormat="false" applyProtection="false" borderId="1254" fillId="0" fontId="4" numFmtId="0" xfId="0">
      <alignment vertical="center"/>
    </xf>
    <xf applyAlignment="true" applyBorder="false" applyFill="false" applyFont="true" applyNumberFormat="false" applyProtection="false" borderId="1255" fillId="0" fontId="4" numFmtId="0" xfId="0">
      <alignment vertical="center"/>
    </xf>
    <xf applyAlignment="true" applyBorder="false" applyFill="false" applyFont="true" applyNumberFormat="false" applyProtection="false" borderId="1255" fillId="0" fontId="11" numFmtId="0" xfId="0">
      <alignment vertical="bottom"/>
    </xf>
    <xf applyAlignment="true" applyBorder="false" applyFill="false" applyFont="true" applyNumberFormat="false" applyProtection="false" borderId="1253" fillId="0" fontId="4" numFmtId="0" xfId="0">
      <alignment vertical="center"/>
    </xf>
    <xf applyAlignment="true" applyBorder="false" applyFill="false" applyFont="true" applyNumberFormat="true" applyProtection="false" borderId="1256" fillId="0" fontId="4" numFmtId="739" xfId="0">
      <alignment vertical="center"/>
    </xf>
    <xf applyAlignment="true" applyBorder="false" applyFill="false" applyFont="true" applyNumberFormat="false" applyProtection="false" borderId="1249" fillId="0" fontId="11" numFmtId="0" xfId="0">
      <alignment horizontal="center" vertical="bottom"/>
    </xf>
    <xf applyAlignment="true" applyBorder="false" applyFill="false" applyFont="true" applyNumberFormat="false" applyProtection="false" borderId="1257" fillId="0" fontId="4" numFmtId="0" xfId="0">
      <alignment vertical="center"/>
    </xf>
    <xf applyAlignment="true" applyBorder="false" applyFill="false" applyFont="true" applyNumberFormat="false" applyProtection="false" borderId="1258" fillId="0" fontId="11" numFmtId="0" xfId="0">
      <alignment horizontal="center" vertical="bottom"/>
    </xf>
    <xf applyAlignment="true" applyBorder="false" applyFill="false" applyFont="true" applyNumberFormat="false" applyProtection="false" borderId="1258" fillId="0" fontId="11" numFmtId="0" xfId="0">
      <alignment horizontal="center" vertical="bottom"/>
    </xf>
    <xf applyAlignment="true" applyBorder="false" applyFill="false" applyFont="true" applyNumberFormat="true" applyProtection="false" borderId="1259" fillId="0" fontId="4" numFmtId="740" xfId="0">
      <alignment horizontal="center" vertical="center"/>
    </xf>
    <xf applyAlignment="true" applyBorder="false" applyFill="false" applyFont="true" applyNumberFormat="true" applyProtection="false" borderId="1254" fillId="0" fontId="4" numFmtId="743" xfId="0">
      <alignment vertical="center"/>
    </xf>
    <xf applyAlignment="true" applyBorder="false" applyFill="false" applyFont="true" applyNumberFormat="false" applyProtection="false" borderId="1260" fillId="0" fontId="11" numFmtId="0" xfId="0">
      <alignment horizontal="center" vertical="center"/>
    </xf>
    <xf applyAlignment="true" applyBorder="false" applyFill="false" applyFont="true" applyNumberFormat="false" applyProtection="false" borderId="1255" fillId="0" fontId="4" numFmtId="0" xfId="0">
      <alignment horizontal="center" vertical="center"/>
    </xf>
    <xf applyAlignment="true" applyBorder="false" applyFill="false" applyFont="true" applyNumberFormat="false" applyProtection="false" borderId="1261" fillId="0" fontId="4" numFmtId="0" xfId="0">
      <alignment horizontal="center" vertical="center"/>
    </xf>
    <xf applyAlignment="true" applyBorder="false" applyFill="false" applyFont="true" applyNumberFormat="true" applyProtection="false" borderId="1254" fillId="0" fontId="4" numFmtId="741" xfId="0">
      <alignment vertical="center"/>
    </xf>
    <xf applyAlignment="true" applyBorder="false" applyFill="false" applyFont="true" applyNumberFormat="true" applyProtection="false" borderId="1262" fillId="0" fontId="4" numFmtId="739" xfId="0">
      <alignment vertical="center"/>
    </xf>
    <xf applyAlignment="true" applyBorder="false" applyFill="false" applyFont="true" applyNumberFormat="true" applyProtection="false" borderId="1254" fillId="0" fontId="4" numFmtId="742" xfId="0">
      <alignment vertical="center"/>
    </xf>
    <xf applyAlignment="true" applyBorder="false" applyFill="false" applyFont="true" applyNumberFormat="true" applyProtection="false" borderId="1263" fillId="0" fontId="4" numFmtId="739" xfId="0">
      <alignment vertical="center"/>
    </xf>
    <xf applyAlignment="true" applyBorder="false" applyFill="false" applyFont="true" applyNumberFormat="true" applyProtection="false" borderId="1264" fillId="0" fontId="4" numFmtId="739" xfId="0">
      <alignment horizontal="right" vertical="center"/>
    </xf>
    <xf applyAlignment="true" applyBorder="false" applyFill="false" applyFont="true" applyNumberFormat="false" applyProtection="false" borderId="1264" fillId="0" fontId="4" numFmtId="0" xfId="0">
      <alignment horizontal="right" vertical="center"/>
    </xf>
    <xf applyAlignment="true" applyBorder="false" applyFill="false" applyFont="true" applyNumberFormat="false" applyProtection="false" borderId="1264" fillId="0" fontId="4" numFmtId="0" xfId="0">
      <alignment horizontal="right" vertical="center"/>
    </xf>
    <xf applyAlignment="true" applyBorder="false" applyFill="true" applyFont="true" applyNumberFormat="true" applyProtection="false" borderId="1254" fillId="497" fontId="4" numFmtId="739" xfId="0">
      <alignment horizontal="right" vertical="center"/>
    </xf>
    <xf applyAlignment="true" applyBorder="false" applyFill="true" applyFont="true" applyNumberFormat="true" applyProtection="false" borderId="1254" fillId="499" fontId="4" numFmtId="739" xfId="0">
      <alignment vertical="center"/>
    </xf>
    <xf applyAlignment="true" applyBorder="false" applyFill="true" applyFont="true" applyNumberFormat="false" applyProtection="false" borderId="1254" fillId="499" fontId="4" numFmtId="0" xfId="0">
      <alignment horizontal="center" vertical="center"/>
    </xf>
    <xf applyAlignment="true" applyBorder="false" applyFill="true" applyFont="true" applyNumberFormat="true" applyProtection="false" borderId="1254" fillId="497" fontId="4" numFmtId="740" xfId="0">
      <alignment vertical="center"/>
    </xf>
    <xf applyAlignment="true" applyBorder="false" applyFill="true" applyFont="true" applyNumberFormat="true" applyProtection="false" borderId="1262" fillId="497" fontId="4" numFmtId="740" xfId="0">
      <alignment vertical="center"/>
    </xf>
    <xf applyAlignment="true" applyBorder="false" applyFill="true" applyFont="true" applyNumberFormat="true" applyProtection="false" borderId="1255" fillId="497" fontId="4" numFmtId="745" xfId="0">
      <alignment vertical="center"/>
    </xf>
    <xf applyAlignment="true" applyBorder="false" applyFill="false" applyFont="true" applyNumberFormat="true" applyProtection="false" borderId="1260" fillId="0" fontId="4" numFmtId="744" xfId="0">
      <alignment horizontal="right" vertical="center"/>
    </xf>
    <xf applyAlignment="true" applyBorder="false" applyFill="false" applyFont="true" applyNumberFormat="false" applyProtection="false" borderId="1255" fillId="0" fontId="4" numFmtId="0" xfId="0">
      <alignment horizontal="right" vertical="center"/>
    </xf>
    <xf applyAlignment="true" applyBorder="false" applyFill="false" applyFont="true" applyNumberFormat="true" applyProtection="false" borderId="1255" fillId="0" fontId="4" numFmtId="744" xfId="0">
      <alignment horizontal="right" vertical="center"/>
    </xf>
    <xf applyAlignment="true" applyBorder="false" applyFill="false" applyFont="true" applyNumberFormat="false" applyProtection="false" borderId="1260" fillId="0" fontId="11" numFmtId="0" xfId="0">
      <alignment horizontal="center" vertical="center"/>
    </xf>
    <xf applyAlignment="true" applyBorder="false" applyFill="false" applyFont="true" applyNumberFormat="false" applyProtection="false" borderId="1265" fillId="0" fontId="4" numFmtId="0" xfId="0">
      <alignment horizontal="center" vertical="center"/>
    </xf>
    <xf applyAlignment="true" applyBorder="false" applyFill="false" applyFont="true" applyNumberFormat="false" applyProtection="false" borderId="1260" fillId="0" fontId="4" numFmtId="0" xfId="0">
      <alignment vertical="center"/>
    </xf>
    <xf applyAlignment="true" applyBorder="false" applyFill="false" applyFont="true" applyNumberFormat="true" applyProtection="false" borderId="1255" fillId="0" fontId="4" numFmtId="741" xfId="0">
      <alignment vertical="center"/>
    </xf>
    <xf applyAlignment="true" applyBorder="false" applyFill="false" applyFont="true" applyNumberFormat="true" applyProtection="false" borderId="1255" fillId="0" fontId="4" numFmtId="739" xfId="0">
      <alignment vertical="center"/>
    </xf>
    <xf applyAlignment="true" applyBorder="false" applyFill="false" applyFont="true" applyNumberFormat="true" applyProtection="false" borderId="1255" fillId="0" fontId="4" numFmtId="742" xfId="0">
      <alignment vertical="center"/>
    </xf>
    <xf applyAlignment="true" applyBorder="false" applyFill="false" applyFont="true" applyNumberFormat="true" applyProtection="false" borderId="1255" fillId="0" fontId="4" numFmtId="739" xfId="0">
      <alignment vertical="center"/>
    </xf>
    <xf applyAlignment="true" applyBorder="false" applyFill="false" applyFont="true" applyNumberFormat="true" applyProtection="false" borderId="1255" fillId="0" fontId="4" numFmtId="739" xfId="0">
      <alignment horizontal="right" vertical="center"/>
    </xf>
    <xf applyAlignment="true" applyBorder="false" applyFill="false" applyFont="true" applyNumberFormat="false" applyProtection="false" borderId="1255" fillId="0" fontId="4" numFmtId="0" xfId="0">
      <alignment horizontal="right" vertical="center"/>
    </xf>
    <xf applyAlignment="true" applyBorder="false" applyFill="false" applyFont="true" applyNumberFormat="false" applyProtection="false" borderId="1255" fillId="0" fontId="4" numFmtId="0" xfId="0">
      <alignment horizontal="right" vertical="center"/>
    </xf>
    <xf applyAlignment="true" applyBorder="false" applyFill="true" applyFont="true" applyNumberFormat="true" applyProtection="false" borderId="1255" fillId="497" fontId="4" numFmtId="739" xfId="0">
      <alignment horizontal="right" vertical="center"/>
    </xf>
    <xf applyAlignment="true" applyBorder="false" applyFill="true" applyFont="true" applyNumberFormat="true" applyProtection="false" borderId="1255" fillId="499" fontId="4" numFmtId="739" xfId="0">
      <alignment vertical="center"/>
    </xf>
    <xf applyAlignment="true" applyBorder="false" applyFill="true" applyFont="true" applyNumberFormat="false" applyProtection="false" borderId="1263" fillId="499" fontId="4" numFmtId="0" xfId="0">
      <alignment horizontal="center" vertical="center"/>
    </xf>
    <xf applyAlignment="true" applyBorder="false" applyFill="true" applyFont="true" applyNumberFormat="true" applyProtection="false" borderId="1255" fillId="497" fontId="4" numFmtId="740" xfId="0">
      <alignment vertical="center"/>
    </xf>
    <xf applyAlignment="true" applyBorder="false" applyFill="true" applyFont="true" applyNumberFormat="true" applyProtection="false" borderId="1261" fillId="497" fontId="4" numFmtId="74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true" applyProtection="false" borderId="0" fillId="0" fontId="4" numFmtId="739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true" applyFont="true" applyNumberFormat="false" applyProtection="false" borderId="1257" fillId="501" fontId="5" numFmtId="0" xfId="0">
      <alignment horizontal="center" vertical="center"/>
    </xf>
    <xf applyAlignment="true" applyBorder="false" applyFill="true" applyFont="true" applyNumberFormat="true" applyProtection="false" borderId="1248" fillId="501" fontId="4" numFmtId="746" xfId="0">
      <alignment horizontal="right" vertical="center"/>
    </xf>
    <xf applyAlignment="true" applyBorder="false" applyFill="true" applyFont="true" applyNumberFormat="true" applyProtection="false" borderId="1257" fillId="501" fontId="5" numFmtId="74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true" applyProtection="false" borderId="0" fillId="0" fontId="4" numFmtId="744" xfId="0">
      <alignment horizontal="right" vertical="center"/>
    </xf>
    <xf applyAlignment="true" applyBorder="false" applyFill="true" applyFont="true" applyNumberFormat="false" applyProtection="false" borderId="1248" fillId="501" fontId="4" numFmtId="0" xfId="0">
      <alignment horizontal="center" vertical="center"/>
    </xf>
    <xf applyAlignment="true" applyBorder="false" applyFill="true" applyFont="true" applyNumberFormat="true" applyProtection="false" borderId="1248" fillId="501" fontId="4" numFmtId="740" xfId="0">
      <alignment horizontal="right" vertical="center"/>
    </xf>
    <xf applyAlignment="true" applyBorder="false" applyFill="true" applyFont="true" applyNumberFormat="true" applyProtection="false" borderId="0" fillId="497" fontId="4" numFmtId="740" xfId="0">
      <alignment vertical="center"/>
    </xf>
    <xf applyAlignment="true" applyBorder="false" applyFill="true" applyFont="true" applyNumberFormat="true" applyProtection="false" borderId="1248" fillId="501" fontId="4" numFmtId="745" xfId="0">
      <alignment horizontal="right" vertical="center"/>
    </xf>
    <xf applyAlignment="true" applyBorder="false" applyFill="false" applyFont="true" applyNumberFormat="true" applyProtection="false" borderId="0" fillId="0" fontId="4" numFmtId="740" xfId="0">
      <alignment horizontal="right" vertical="center"/>
    </xf>
    <xf applyAlignment="true" applyBorder="false" applyFill="true" applyFont="true" applyNumberFormat="false" applyProtection="false" borderId="1248" fillId="496" fontId="6" numFmtId="0" xfId="0">
      <alignment horizontal="center" vertical="center"/>
    </xf>
    <xf applyAlignment="true" applyBorder="false" applyFill="true" applyFont="true" applyNumberFormat="true" applyProtection="false" borderId="1248" fillId="496" fontId="6" numFmtId="738" xfId="0">
      <alignment horizontal="center" vertical="center"/>
    </xf>
    <xf applyAlignment="true" applyBorder="false" applyFill="true" applyFont="true" applyNumberFormat="true" applyProtection="false" borderId="1248" fillId="496" fontId="6" numFmtId="739" xfId="0">
      <alignment horizontal="center" vertical="center" wrapText="true"/>
    </xf>
    <xf applyAlignment="true" applyBorder="false" applyFill="true" applyFont="true" applyNumberFormat="false" applyProtection="false" borderId="0" fillId="496" fontId="6" numFmtId="0" xfId="0">
      <alignment horizontal="center" vertical="center"/>
    </xf>
    <xf applyAlignment="true" applyBorder="false" applyFill="true" applyFont="true" applyNumberFormat="true" applyProtection="false" borderId="1253" fillId="496" fontId="6" numFmtId="739" xfId="0">
      <alignment horizontal="center" vertical="center"/>
    </xf>
    <xf applyAlignment="true" applyBorder="false" applyFill="true" applyFont="true" applyNumberFormat="true" applyProtection="false" borderId="1248" fillId="496" fontId="6" numFmtId="740" xfId="0">
      <alignment horizontal="center" vertical="center" wrapText="true"/>
    </xf>
    <xf applyAlignment="true" applyBorder="false" applyFill="true" applyFont="true" applyNumberFormat="false" applyProtection="false" borderId="1254" fillId="496" fontId="6" numFmtId="0" xfId="0">
      <alignment horizontal="center" vertical="center"/>
    </xf>
    <xf applyAlignment="true" applyBorder="false" applyFill="true" applyFont="true" applyNumberFormat="true" applyProtection="false" borderId="1254" fillId="496" fontId="6" numFmtId="738" xfId="0">
      <alignment horizontal="center" vertical="center"/>
    </xf>
    <xf applyAlignment="true" applyBorder="false" applyFill="true" applyFont="true" applyNumberFormat="true" applyProtection="false" borderId="1254" fillId="496" fontId="6" numFmtId="739" xfId="0">
      <alignment horizontal="center" vertical="center" wrapText="true"/>
    </xf>
    <xf applyAlignment="true" applyBorder="false" applyFill="true" applyFont="true" applyNumberFormat="true" applyProtection="false" borderId="1254" fillId="496" fontId="2" numFmtId="739" xfId="0">
      <alignment horizontal="center" vertical="center" wrapText="true"/>
    </xf>
    <xf applyAlignment="true" applyBorder="false" applyFill="false" applyFont="true" applyNumberFormat="false" applyProtection="false" borderId="1252" fillId="0" fontId="4" numFmtId="0" xfId="0">
      <alignment horizontal="center" vertical="center"/>
    </xf>
    <xf applyAlignment="true" applyBorder="false" applyFill="false" applyFont="true" applyNumberFormat="false" applyProtection="false" borderId="1255" fillId="0" fontId="4" numFmtId="0" xfId="0">
      <alignment vertical="center"/>
    </xf>
    <xf applyAlignment="true" applyBorder="false" applyFill="false" applyFont="true" applyNumberFormat="false" applyProtection="false" borderId="1253" fillId="0" fontId="4" numFmtId="0" xfId="0">
      <alignment vertical="center"/>
    </xf>
    <xf applyAlignment="true" applyBorder="false" applyFill="false" applyFont="true" applyNumberFormat="false" applyProtection="false" borderId="1266" fillId="0" fontId="4" numFmtId="0" xfId="0">
      <alignment horizontal="center" vertical="bottom"/>
    </xf>
    <xf applyAlignment="true" applyBorder="false" applyFill="false" applyFont="true" applyNumberFormat="false" applyProtection="false" borderId="1252" fillId="0" fontId="4" numFmtId="0" xfId="0">
      <alignment horizontal="right" vertical="center"/>
    </xf>
    <xf applyAlignment="true" applyBorder="false" applyFill="false" applyFont="true" applyNumberFormat="true" applyProtection="false" borderId="1255" fillId="0" fontId="7" numFmtId="742" xfId="0">
      <alignment horizontal="center" vertical="center"/>
    </xf>
    <xf applyAlignment="true" applyBorder="false" applyFill="false" applyFont="true" applyNumberFormat="false" applyProtection="false" borderId="1252" fillId="0" fontId="4" numFmtId="0" xfId="0">
      <alignment vertical="center"/>
    </xf>
    <xf applyAlignment="true" applyBorder="false" applyFill="false" applyFont="true" applyNumberFormat="true" applyProtection="false" borderId="1255" fillId="0" fontId="4" numFmtId="740" xfId="0">
      <alignment vertical="center"/>
    </xf>
    <xf applyAlignment="true" applyBorder="false" applyFill="false" applyFont="true" applyNumberFormat="true" applyProtection="false" borderId="1267" fillId="0" fontId="4" numFmtId="742" xfId="0">
      <alignment vertical="center" wrapText="true"/>
    </xf>
    <xf applyAlignment="true" applyBorder="false" applyFill="false" applyFont="true" applyNumberFormat="true" applyProtection="false" borderId="1248" fillId="0" fontId="4" numFmtId="739" xfId="0">
      <alignment horizontal="right" vertical="center"/>
    </xf>
    <xf applyAlignment="true" applyBorder="false" applyFill="true" applyFont="true" applyNumberFormat="true" applyProtection="false" borderId="1248" fillId="497" fontId="4" numFmtId="740" xfId="0">
      <alignment horizontal="right" vertical="center"/>
    </xf>
    <xf applyAlignment="true" applyBorder="false" applyFill="true" applyFont="true" applyNumberFormat="true" applyProtection="false" borderId="1252" fillId="497" fontId="4" numFmtId="740" xfId="0">
      <alignment horizontal="right" vertical="center"/>
    </xf>
    <xf applyAlignment="true" applyBorder="false" applyFill="false" applyFont="true" applyNumberFormat="true" applyProtection="false" borderId="1255" fillId="0" fontId="4" numFmtId="744" xfId="0">
      <alignment vertical="center"/>
    </xf>
    <xf applyAlignment="true" applyBorder="false" applyFill="false" applyFont="true" applyNumberFormat="true" applyProtection="false" borderId="1253" fillId="0" fontId="4" numFmtId="744" xfId="0">
      <alignment vertical="center"/>
    </xf>
    <xf applyAlignment="true" applyBorder="false" applyFill="false" applyFont="true" applyNumberFormat="false" applyProtection="false" borderId="1252" fillId="0" fontId="4" numFmtId="0" xfId="0">
      <alignment vertical="center"/>
    </xf>
    <xf applyAlignment="true" applyBorder="false" applyFill="false" applyFont="true" applyNumberFormat="true" applyProtection="false" borderId="1255" fillId="0" fontId="4" numFmtId="744" xfId="0">
      <alignment vertical="center"/>
    </xf>
    <xf applyAlignment="true" applyBorder="false" applyFill="false" applyFont="true" applyNumberFormat="true" applyProtection="false" borderId="1253" fillId="0" fontId="4" numFmtId="743" xfId="0">
      <alignment vertical="center"/>
    </xf>
    <xf applyAlignment="true" applyBorder="false" applyFill="false" applyFont="true" applyNumberFormat="true" applyProtection="false" borderId="1248" fillId="0" fontId="4" numFmtId="743" xfId="0">
      <alignment vertical="center"/>
    </xf>
    <xf applyAlignment="true" applyBorder="false" applyFill="true" applyFont="true" applyNumberFormat="true" applyProtection="false" borderId="1267" fillId="502" fontId="4" numFmtId="742" xfId="0">
      <alignment vertical="center" wrapText="true"/>
    </xf>
    <xf applyAlignment="true" applyBorder="false" applyFill="false" applyFont="true" applyNumberFormat="false" applyProtection="false" borderId="1253" fillId="0" fontId="4" numFmtId="0" xfId="0">
      <alignment vertical="center"/>
    </xf>
    <xf applyAlignment="true" applyBorder="false" applyFill="false" applyFont="true" applyNumberFormat="false" applyProtection="false" borderId="1254" fillId="0" fontId="4" numFmtId="0" xfId="0">
      <alignment horizontal="center" vertical="center"/>
    </xf>
    <xf applyAlignment="true" applyBorder="false" applyFill="false" applyFont="true" applyNumberFormat="false" applyProtection="false" borderId="1257" fillId="0" fontId="4" numFmtId="0" xfId="0">
      <alignment horizontal="center" vertical="center"/>
    </xf>
    <xf applyAlignment="true" applyBorder="false" applyFill="false" applyFont="true" applyNumberFormat="true" applyProtection="false" borderId="1248" fillId="0" fontId="4" numFmtId="739" xfId="0">
      <alignment vertical="center"/>
    </xf>
    <xf applyAlignment="true" applyBorder="false" applyFill="false" applyFont="true" applyNumberFormat="false" applyProtection="false" borderId="1248" fillId="0" fontId="4" numFmtId="0" xfId="0">
      <alignment horizontal="center" vertical="center"/>
    </xf>
    <xf applyAlignment="true" applyBorder="false" applyFill="false" applyFont="true" applyNumberFormat="false" applyProtection="false" borderId="1255" fillId="0" fontId="4" numFmtId="0" xfId="0">
      <alignment horizontal="center" vertical="center"/>
    </xf>
    <xf applyAlignment="true" applyBorder="false" applyFill="false" applyFont="true" applyNumberFormat="true" applyProtection="false" borderId="1267" fillId="0" fontId="4" numFmtId="742" xfId="0">
      <alignment vertical="center" wrapText="true"/>
    </xf>
    <xf applyAlignment="true" applyBorder="false" applyFill="false" applyFont="true" applyNumberFormat="false" applyProtection="false" borderId="1262" fillId="0" fontId="4" numFmtId="0" xfId="0">
      <alignment horizontal="center" vertical="center"/>
    </xf>
    <xf applyAlignment="true" applyBorder="false" applyFill="false" applyFont="true" applyNumberFormat="false" applyProtection="false" borderId="1263" fillId="0" fontId="4" numFmtId="0" xfId="0">
      <alignment vertical="center"/>
    </xf>
    <xf applyAlignment="true" applyBorder="false" applyFill="false" applyFont="true" applyNumberFormat="false" applyProtection="false" borderId="1268" fillId="0" fontId="4" numFmtId="0" xfId="0">
      <alignment horizontal="right" vertical="center"/>
    </xf>
    <xf applyAlignment="true" applyBorder="false" applyFill="false" applyFont="true" applyNumberFormat="false" applyProtection="false" borderId="1262" fillId="0" fontId="4" numFmtId="0" xfId="0">
      <alignment vertical="center"/>
    </xf>
    <xf applyAlignment="true" applyBorder="false" applyFill="false" applyFont="true" applyNumberFormat="false" applyProtection="false" borderId="1269" fillId="0" fontId="4" numFmtId="0" xfId="0">
      <alignment horizontal="center" vertical="center"/>
    </xf>
    <xf applyAlignment="true" applyBorder="false" applyFill="false" applyFont="true" applyNumberFormat="false" applyProtection="false" borderId="1270" fillId="0" fontId="4" numFmtId="0" xfId="0">
      <alignment vertical="center"/>
    </xf>
    <xf applyAlignment="true" applyBorder="false" applyFill="false" applyFont="true" applyNumberFormat="false" applyProtection="false" borderId="1263" fillId="0" fontId="4" numFmtId="0" xfId="0">
      <alignment vertical="center"/>
    </xf>
    <xf applyAlignment="true" applyBorder="false" applyFill="false" applyFont="true" applyNumberFormat="false" applyProtection="false" borderId="1254" fillId="0" fontId="4" numFmtId="0" xfId="0">
      <alignment vertical="center"/>
    </xf>
    <xf applyAlignment="true" applyBorder="false" applyFill="false" applyFont="true" applyNumberFormat="true" applyProtection="false" borderId="1254" fillId="0" fontId="4" numFmtId="744" xfId="0">
      <alignment vertical="center"/>
    </xf>
    <xf applyAlignment="true" applyBorder="false" applyFill="false" applyFont="true" applyNumberFormat="false" applyProtection="false" borderId="1255" fillId="0" fontId="4" numFmtId="0" xfId="0">
      <alignment horizontal="center" vertical="center"/>
    </xf>
    <xf applyAlignment="true" applyBorder="false" applyFill="false" applyFont="true" applyNumberFormat="false" applyProtection="false" borderId="1253" fillId="0" fontId="4" numFmtId="0" xfId="0">
      <alignment horizontal="right" vertical="center"/>
    </xf>
    <xf applyAlignment="true" applyBorder="false" applyFill="false" applyFont="true" applyNumberFormat="true" applyProtection="false" borderId="1257" fillId="0" fontId="4" numFmtId="739" xfId="0">
      <alignment horizontal="right" vertical="center"/>
    </xf>
    <xf applyAlignment="true" applyBorder="false" applyFill="true" applyFont="true" applyNumberFormat="true" applyProtection="false" borderId="1263" fillId="499" fontId="4" numFmtId="739" xfId="0">
      <alignment vertical="center"/>
    </xf>
    <xf applyAlignment="true" applyBorder="false" applyFill="false" applyFont="true" applyNumberFormat="false" applyProtection="false" borderId="1253" fillId="0" fontId="4" numFmtId="0" xfId="0">
      <alignment horizontal="right" vertical="center"/>
    </xf>
    <xf applyAlignment="true" applyBorder="false" applyFill="false" applyFont="true" applyNumberFormat="false" applyProtection="false" borderId="1248" fillId="0" fontId="4" numFmtId="0" xfId="0">
      <alignment horizontal="right" vertical="center"/>
    </xf>
    <xf applyAlignment="true" applyBorder="false" applyFill="true" applyFont="true" applyNumberFormat="true" applyProtection="false" borderId="1263" fillId="500" fontId="4" numFmtId="739" xfId="0">
      <alignment vertical="center"/>
    </xf>
    <xf applyAlignment="true" applyBorder="false" applyFill="false" applyFont="true" applyNumberFormat="false" applyProtection="false" borderId="1263" fillId="0" fontId="4" numFmtId="0" xfId="0">
      <alignment horizontal="right" vertical="center"/>
    </xf>
    <xf applyAlignment="true" applyBorder="false" applyFill="false" applyFont="true" applyNumberFormat="false" applyProtection="false" borderId="1254" fillId="0" fontId="4" numFmtId="0" xfId="0">
      <alignment horizontal="right" vertical="center"/>
    </xf>
    <xf applyAlignment="true" applyBorder="false" applyFill="false" applyFont="true" applyNumberFormat="true" applyProtection="false" borderId="1254" fillId="0" fontId="4" numFmtId="739" xfId="0">
      <alignment horizontal="right" vertical="center"/>
    </xf>
    <xf applyAlignment="true" applyBorder="false" applyFill="false" applyFont="true" applyNumberFormat="true" applyProtection="false" borderId="1253" fillId="0" fontId="4" numFmtId="742" xfId="0">
      <alignment vertical="center"/>
    </xf>
    <xf applyAlignment="true" applyBorder="false" applyFill="false" applyFont="true" applyNumberFormat="false" applyProtection="false" borderId="1260" fillId="0" fontId="4" numFmtId="0" xfId="0">
      <alignment horizontal="center" vertical="center" wrapText="true"/>
    </xf>
    <xf applyAlignment="true" applyBorder="false" applyFill="false" applyFont="true" applyNumberFormat="false" applyProtection="false" borderId="1255" fillId="0" fontId="4" numFmtId="0" xfId="0">
      <alignment horizontal="center" vertical="center" wrapText="true"/>
    </xf>
    <xf applyAlignment="true" applyBorder="false" applyFill="false" applyFont="true" applyNumberFormat="true" applyProtection="false" borderId="1261" fillId="0" fontId="4" numFmtId="739" xfId="0">
      <alignment vertical="center"/>
    </xf>
    <xf applyAlignment="true" applyBorder="false" applyFill="false" applyFont="true" applyNumberFormat="false" applyProtection="false" borderId="1261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744" xfId="0">
      <alignment vertical="center"/>
    </xf>
    <xf applyAlignment="true" applyBorder="false" applyFill="false" applyFont="true" applyNumberFormat="false" applyProtection="false" borderId="1264" fillId="0" fontId="4" numFmtId="0" xfId="0">
      <alignment horizontal="center" vertical="center"/>
    </xf>
    <xf applyAlignment="true" applyBorder="false" applyFill="false" applyFont="true" applyNumberFormat="false" applyProtection="false" borderId="1264" fillId="0" fontId="4" numFmtId="0" xfId="0">
      <alignment horizontal="center" vertical="center"/>
    </xf>
    <xf applyAlignment="true" applyBorder="false" applyFill="false" applyFont="true" applyNumberFormat="false" applyProtection="false" borderId="1271" fillId="0" fontId="4" numFmtId="0" xfId="0">
      <alignment horizontal="center" vertical="center" wrapText="true"/>
    </xf>
    <xf applyAlignment="true" applyBorder="false" applyFill="false" applyFont="true" applyNumberFormat="false" applyProtection="false" borderId="1271" fillId="0" fontId="4" numFmtId="0" xfId="0">
      <alignment vertical="center"/>
    </xf>
    <xf applyAlignment="true" applyBorder="false" applyFill="false" applyFont="true" applyNumberFormat="true" applyProtection="false" borderId="1255" fillId="0" fontId="7" numFmtId="740" xfId="0">
      <alignment horizontal="center" vertical="center"/>
    </xf>
    <xf applyAlignment="true" applyBorder="false" applyFill="false" applyFont="true" applyNumberFormat="true" applyProtection="false" borderId="1272" fillId="0" fontId="4" numFmtId="739" xfId="0">
      <alignment vertical="center"/>
    </xf>
    <xf applyAlignment="true" applyBorder="false" applyFill="false" applyFont="true" applyNumberFormat="false" applyProtection="false" borderId="1272" fillId="0" fontId="4" numFmtId="0" xfId="0">
      <alignment horizontal="right" vertical="center"/>
    </xf>
    <xf applyAlignment="true" applyBorder="false" applyFill="false" applyFont="true" applyNumberFormat="false" applyProtection="false" borderId="1264" fillId="0" fontId="4" numFmtId="0" xfId="0">
      <alignment horizontal="right" vertical="center"/>
    </xf>
    <xf applyAlignment="true" applyBorder="false" applyFill="false" applyFont="true" applyNumberFormat="true" applyProtection="false" borderId="1254" fillId="0" fontId="4" numFmtId="742" xfId="0">
      <alignment vertical="center"/>
    </xf>
    <xf applyAlignment="true" applyBorder="false" applyFill="false" applyFont="true" applyNumberFormat="false" applyProtection="false" borderId="1260" fillId="0" fontId="4" numFmtId="0" xfId="0">
      <alignment horizontal="center" vertical="center"/>
    </xf>
    <xf applyAlignment="true" applyBorder="false" applyFill="false" applyFont="true" applyNumberFormat="false" applyProtection="false" borderId="1273" fillId="0" fontId="4" numFmtId="0" xfId="0">
      <alignment horizontal="center" vertical="center"/>
    </xf>
    <xf applyAlignment="true" applyBorder="false" applyFill="false" applyFont="true" applyNumberFormat="false" applyProtection="false" borderId="1255" fillId="0" fontId="11" numFmtId="0" xfId="0">
      <alignment vertical="bottom"/>
    </xf>
    <xf applyAlignment="true" applyBorder="false" applyFill="false" applyFont="true" applyNumberFormat="true" applyProtection="false" borderId="1260" fillId="0" fontId="4" numFmtId="744" xfId="0">
      <alignment vertical="center"/>
    </xf>
    <xf applyAlignment="true" applyBorder="false" applyFill="false" applyFont="true" applyNumberFormat="false" applyProtection="false" borderId="1255" fillId="0" fontId="4" numFmtId="0" xfId="0">
      <alignment vertical="center"/>
    </xf>
    <xf applyAlignment="true" applyBorder="false" applyFill="false" applyFont="true" applyNumberFormat="true" applyProtection="false" borderId="1260" fillId="0" fontId="4" numFmtId="744" xfId="0">
      <alignment vertical="center"/>
    </xf>
    <xf applyAlignment="true" applyBorder="false" applyFill="true" applyFont="true" applyNumberFormat="false" applyProtection="false" borderId="1254" fillId="500" fontId="4" numFmtId="0" xfId="0">
      <alignment horizontal="center" vertical="center"/>
    </xf>
    <xf applyAlignment="true" applyBorder="false" applyFill="true" applyFont="true" applyNumberFormat="true" applyProtection="false" borderId="1254" fillId="497" fontId="4" numFmtId="740" xfId="0">
      <alignment horizontal="right" vertical="center"/>
    </xf>
    <xf applyAlignment="true" applyBorder="false" applyFill="true" applyFont="true" applyNumberFormat="true" applyProtection="false" borderId="1262" fillId="497" fontId="4" numFmtId="740" xfId="0">
      <alignment horizontal="right" vertical="center"/>
    </xf>
    <xf applyAlignment="true" applyBorder="false" applyFill="false" applyFont="true" applyNumberFormat="true" applyProtection="false" borderId="1255" fillId="0" fontId="4" numFmtId="742" xfId="0">
      <alignment vertical="center"/>
    </xf>
    <xf applyAlignment="true" applyBorder="false" applyFill="false" applyFont="true" applyNumberFormat="false" applyProtection="false" borderId="1260" fillId="0" fontId="4" numFmtId="0" xfId="0">
      <alignment vertical="center"/>
    </xf>
    <xf applyAlignment="true" applyBorder="false" applyFill="false" applyFont="true" applyNumberFormat="true" applyProtection="false" borderId="0" fillId="0" fontId="4" numFmtId="742" xfId="0">
      <alignment horizontal="center" vertical="bottom"/>
    </xf>
    <xf applyAlignment="true" applyBorder="false" applyFill="false" applyFont="true" applyNumberFormat="true" applyProtection="false" borderId="0" fillId="0" fontId="4" numFmtId="739" xfId="0">
      <alignment vertical="center"/>
    </xf>
    <xf applyAlignment="true" applyBorder="false" applyFill="false" applyFont="true" applyNumberFormat="true" applyProtection="false" borderId="0" fillId="0" fontId="4" numFmtId="739" xfId="0">
      <alignment vertical="center"/>
    </xf>
    <xf applyAlignment="true" applyBorder="false" applyFill="false" applyFont="true" applyNumberFormat="true" applyProtection="false" borderId="0" fillId="0" fontId="4" numFmtId="742" xfId="0">
      <alignment vertical="center"/>
    </xf>
    <xf applyAlignment="true" applyBorder="false" applyFill="true" applyFont="true" applyNumberFormat="false" applyProtection="false" borderId="1255" fillId="501" fontId="5" numFmtId="0" xfId="0">
      <alignment horizontal="center" vertical="center"/>
    </xf>
    <xf applyAlignment="true" applyBorder="false" applyFill="true" applyFont="true" applyNumberFormat="true" applyProtection="false" borderId="1255" fillId="501" fontId="4" numFmtId="746" xfId="0">
      <alignment vertical="center"/>
    </xf>
    <xf applyAlignment="true" applyBorder="false" applyFill="true" applyFont="true" applyNumberFormat="true" applyProtection="false" borderId="1255" fillId="501" fontId="4" numFmtId="740" xfId="0">
      <alignment vertical="center"/>
    </xf>
    <xf applyAlignment="true" applyBorder="false" applyFill="true" applyFont="true" applyNumberFormat="false" applyProtection="false" borderId="0" fillId="503" fontId="6" numFmtId="0" xfId="0">
      <alignment horizontal="center" vertical="center"/>
    </xf>
    <xf applyAlignment="true" applyBorder="false" applyFill="true" applyFont="true" applyNumberFormat="false" applyProtection="false" borderId="1255" fillId="501" fontId="4" numFmtId="0" xfId="0">
      <alignment horizontal="center" vertical="center"/>
    </xf>
    <xf applyAlignment="true" applyBorder="false" applyFill="true" applyFont="true" applyNumberFormat="false" applyProtection="false" borderId="1248" fillId="503" fontId="6" numFmtId="0" xfId="0">
      <alignment horizontal="center" vertical="center"/>
    </xf>
    <xf applyAlignment="true" applyBorder="false" applyFill="true" applyFont="true" applyNumberFormat="false" applyProtection="false" borderId="1252" fillId="503" fontId="6" numFmtId="0" xfId="0">
      <alignment horizontal="center" vertical="center"/>
    </xf>
    <xf applyAlignment="true" applyBorder="false" applyFill="true" applyFont="true" applyNumberFormat="false" applyProtection="false" borderId="1255" fillId="503" fontId="6" numFmtId="0" xfId="0">
      <alignment vertical="center"/>
    </xf>
    <xf applyAlignment="true" applyBorder="false" applyFill="true" applyFont="true" applyNumberFormat="false" applyProtection="false" borderId="1254" fillId="503" fontId="6" numFmtId="0" xfId="0">
      <alignment horizontal="center" vertical="center"/>
    </xf>
    <xf applyAlignment="true" applyBorder="false" applyFill="true" applyFont="true" applyNumberFormat="false" applyProtection="false" borderId="1255" fillId="503" fontId="6" numFmtId="0" xfId="0">
      <alignment vertical="center"/>
    </xf>
    <xf applyAlignment="true" applyBorder="false" applyFill="true" applyFont="true" applyNumberFormat="true" applyProtection="false" borderId="1255" fillId="501" fontId="4" numFmtId="746" xfId="0">
      <alignment horizontal="right" vertical="center"/>
    </xf>
    <xf applyAlignment="true" applyBorder="false" applyFill="true" applyFont="true" applyNumberFormat="true" applyProtection="false" borderId="1255" fillId="501" fontId="4" numFmtId="740" xfId="0">
      <alignment horizontal="right" vertical="center"/>
    </xf>
    <xf applyAlignment="true" applyBorder="false" applyFill="false" applyFont="true" applyNumberFormat="false" applyProtection="false" borderId="1253" fillId="0" fontId="4" numFmtId="0" xfId="0">
      <alignment horizontal="center" vertical="center"/>
    </xf>
    <xf applyAlignment="true" applyBorder="false" applyFill="false" applyFont="true" applyNumberFormat="false" applyProtection="false" borderId="1255" fillId="0" fontId="4" numFmtId="0" xfId="0">
      <alignment vertical="center" wrapText="true"/>
    </xf>
    <xf applyAlignment="true" applyBorder="false" applyFill="true" applyFont="true" applyNumberFormat="true" applyProtection="false" borderId="1255" fillId="504" fontId="4" numFmtId="746" xfId="0">
      <alignment vertical="center"/>
    </xf>
    <xf applyAlignment="true" applyBorder="false" applyFill="true" applyFont="true" applyNumberFormat="true" applyProtection="false" borderId="1255" fillId="504" fontId="4" numFmtId="740" xfId="0">
      <alignment vertical="center"/>
    </xf>
    <xf applyAlignment="true" applyBorder="false" applyFill="false" applyFont="true" applyNumberFormat="false" applyProtection="false" borderId="1263" fillId="0" fontId="4" numFmtId="0" xfId="0">
      <alignment horizontal="center" vertical="center"/>
    </xf>
    <xf applyAlignment="true" applyBorder="false" applyFill="false" applyFont="true" applyNumberFormat="false" applyProtection="false" borderId="1254" fillId="0" fontId="4" numFmtId="0" xfId="0">
      <alignment horizontal="center" vertical="center"/>
    </xf>
    <xf applyAlignment="true" applyBorder="false" applyFill="false" applyFont="true" applyNumberFormat="false" applyProtection="false" borderId="1260" fillId="0" fontId="4" numFmtId="0" xfId="0">
      <alignment horizontal="center" vertical="center"/>
    </xf>
    <xf applyAlignment="true" applyBorder="false" applyFill="true" applyFont="true" applyNumberFormat="true" applyProtection="false" borderId="1252" fillId="496" fontId="6" numFmtId="740" xfId="0">
      <alignment horizontal="center" vertical="center" wrapText="true"/>
    </xf>
    <xf applyAlignment="true" applyBorder="false" applyFill="true" applyFont="true" applyNumberFormat="true" applyProtection="false" borderId="1255" fillId="496" fontId="6" numFmtId="740" xfId="0">
      <alignment horizontal="center" vertical="center" wrapText="true"/>
    </xf>
    <xf applyAlignment="true" applyBorder="false" applyFill="true" applyFont="true" applyNumberFormat="false" applyProtection="false" borderId="1254" fillId="496" fontId="6" numFmtId="0" xfId="0">
      <alignment horizontal="center" vertical="center" wrapText="true"/>
    </xf>
    <xf applyAlignment="true" applyBorder="false" applyFill="false" applyFont="true" applyNumberFormat="false" applyProtection="false" borderId="1274" fillId="0" fontId="4" numFmtId="0" xfId="0">
      <alignment horizontal="center" vertical="bottom"/>
    </xf>
    <xf applyAlignment="true" applyBorder="false" applyFill="false" applyFont="true" applyNumberFormat="false" applyProtection="false" borderId="1264" fillId="0" fontId="4" numFmtId="0" xfId="0">
      <alignment horizontal="center" vertical="bottom"/>
    </xf>
    <xf applyAlignment="true" applyBorder="false" applyFill="false" applyFont="true" applyNumberFormat="false" applyProtection="false" borderId="1271" fillId="0" fontId="4" numFmtId="0" xfId="0">
      <alignment horizontal="center" vertical="bottom"/>
    </xf>
    <xf applyAlignment="true" applyBorder="false" applyFill="false" applyFont="true" applyNumberFormat="false" applyProtection="false" borderId="1256" fillId="0" fontId="4" numFmtId="0" xfId="0">
      <alignment horizontal="right" vertical="center"/>
    </xf>
    <xf applyAlignment="true" applyBorder="false" applyFill="false" applyFont="true" applyNumberFormat="false" applyProtection="false" borderId="1251" fillId="0" fontId="7" numFmtId="0" xfId="0">
      <alignment horizontal="center" vertical="center"/>
    </xf>
    <xf applyAlignment="true" applyBorder="false" applyFill="false" applyFont="true" applyNumberFormat="true" applyProtection="false" borderId="1253" fillId="0" fontId="4" numFmtId="739" xfId="0">
      <alignment vertical="center"/>
    </xf>
    <xf applyAlignment="true" applyBorder="false" applyFill="false" applyFont="true" applyNumberFormat="true" applyProtection="false" borderId="1248" fillId="0" fontId="4" numFmtId="747" xfId="0">
      <alignment vertical="center"/>
    </xf>
    <xf applyAlignment="true" applyBorder="false" applyFill="false" applyFont="true" applyNumberFormat="true" applyProtection="false" borderId="0" fillId="0" fontId="11" numFmtId="740" xfId="0">
      <alignment vertical="bottom"/>
    </xf>
    <xf applyAlignment="true" applyBorder="false" applyFill="true" applyFont="true" applyNumberFormat="true" applyProtection="false" borderId="1248" fillId="505" fontId="4" numFmtId="739" xfId="0">
      <alignment vertical="center"/>
    </xf>
    <xf applyAlignment="true" applyBorder="false" applyFill="true" applyFont="true" applyNumberFormat="false" applyProtection="false" borderId="1248" fillId="505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1260" fillId="0" fontId="4" numFmtId="0" xfId="0">
      <alignment horizontal="center" vertical="center"/>
    </xf>
    <xf applyAlignment="true" applyBorder="false" applyFill="false" applyFont="true" applyNumberFormat="true" applyProtection="false" borderId="1248" fillId="0" fontId="4" numFmtId="742" xfId="0">
      <alignment vertical="center"/>
    </xf>
    <xf applyAlignment="true" applyBorder="false" applyFill="true" applyFont="true" applyNumberFormat="false" applyProtection="false" borderId="0" fillId="502" fontId="4" numFmtId="0" xfId="0">
      <alignment horizontal="center" vertical="center" wrapText="true"/>
    </xf>
    <xf applyAlignment="true" applyBorder="false" applyFill="true" applyFont="true" applyNumberFormat="false" applyProtection="false" borderId="1265" fillId="502" fontId="4" numFmtId="0" xfId="0">
      <alignment horizontal="center" vertical="center" wrapText="true"/>
    </xf>
    <xf applyAlignment="true" applyBorder="false" applyFill="true" applyFont="true" applyNumberFormat="false" applyProtection="false" borderId="1275" fillId="502" fontId="4" numFmtId="0" xfId="0">
      <alignment horizontal="center" vertical="center" wrapText="true"/>
    </xf>
    <xf applyAlignment="true" applyBorder="false" applyFill="false" applyFont="true" applyNumberFormat="false" applyProtection="false" borderId="1256" fillId="0" fontId="4" numFmtId="0" xfId="0">
      <alignment vertical="center"/>
    </xf>
    <xf applyAlignment="true" applyBorder="false" applyFill="false" applyFont="true" applyNumberFormat="false" applyProtection="false" borderId="1255" fillId="0" fontId="7" numFmtId="0" xfId="0">
      <alignment vertical="center"/>
    </xf>
    <xf applyAlignment="true" applyBorder="false" applyFill="false" applyFont="true" applyNumberFormat="false" applyProtection="false" borderId="1274" fillId="0" fontId="4" numFmtId="0" xfId="0">
      <alignment horizontal="center" vertical="center" wrapText="true"/>
    </xf>
    <xf applyAlignment="true" applyBorder="false" applyFill="false" applyFont="true" applyNumberFormat="false" applyProtection="false" borderId="1276" fillId="0" fontId="4" numFmtId="0" xfId="0">
      <alignment horizontal="right" vertical="center"/>
    </xf>
    <xf applyAlignment="true" applyBorder="false" applyFill="false" applyFont="true" applyNumberFormat="false" applyProtection="false" borderId="1265" fillId="0" fontId="4" numFmtId="0" xfId="0">
      <alignment horizontal="right" vertical="center"/>
    </xf>
    <xf applyAlignment="true" applyBorder="false" applyFill="false" applyFont="true" applyNumberFormat="true" applyProtection="false" borderId="1248" fillId="0" fontId="4" numFmtId="738" xfId="0">
      <alignment vertical="center"/>
    </xf>
    <xf applyAlignment="true" applyBorder="false" applyFill="false" applyFont="true" applyNumberFormat="true" applyProtection="false" borderId="1248" fillId="0" fontId="4" numFmtId="740" xfId="0">
      <alignment vertical="center"/>
    </xf>
    <xf applyAlignment="true" applyBorder="false" applyFill="false" applyFont="true" applyNumberFormat="false" applyProtection="false" borderId="1261" fillId="0" fontId="4" numFmtId="0" xfId="0">
      <alignment horizontal="right" vertical="center"/>
    </xf>
    <xf applyAlignment="true" applyBorder="false" applyFill="false" applyFont="true" applyNumberFormat="false" applyProtection="false" borderId="1268" fillId="0" fontId="4" numFmtId="0" xfId="0">
      <alignment vertical="center"/>
    </xf>
    <xf applyAlignment="true" applyBorder="false" applyFill="false" applyFont="true" applyNumberFormat="false" applyProtection="false" borderId="1272" fillId="0" fontId="4" numFmtId="0" xfId="0">
      <alignment horizontal="right" vertical="center"/>
    </xf>
    <xf applyAlignment="true" applyBorder="false" applyFill="false" applyFont="true" applyNumberFormat="false" applyProtection="false" borderId="1260" fillId="0" fontId="4" numFmtId="0" xfId="0">
      <alignment horizontal="right" vertical="center"/>
    </xf>
    <xf applyAlignment="true" applyBorder="false" applyFill="false" applyFont="true" applyNumberFormat="true" applyProtection="false" borderId="1260" fillId="0" fontId="4" numFmtId="739" xfId="0">
      <alignment horizontal="right" vertical="center"/>
    </xf>
    <xf applyAlignment="true" applyBorder="false" applyFill="false" applyFont="true" applyNumberFormat="true" applyProtection="false" borderId="1255" fillId="0" fontId="4" numFmtId="742" xfId="0">
      <alignment vertical="center"/>
    </xf>
    <xf applyAlignment="true" applyBorder="false" applyFill="true" applyFont="true" applyNumberFormat="false" applyProtection="false" borderId="1264" fillId="499" fontId="4" numFmtId="0" xfId="0">
      <alignment horizontal="center" vertical="center"/>
    </xf>
    <xf applyAlignment="true" applyBorder="false" applyFill="true" applyFont="true" applyNumberFormat="true" applyProtection="false" borderId="1264" fillId="497" fontId="4" numFmtId="740" xfId="0">
      <alignment vertical="center"/>
    </xf>
    <xf applyAlignment="true" applyBorder="false" applyFill="false" applyFont="true" applyNumberFormat="false" applyProtection="false" borderId="1273" fillId="0" fontId="4" numFmtId="0" xfId="0">
      <alignment horizontal="right" vertical="center"/>
    </xf>
    <xf applyAlignment="true" applyBorder="false" applyFill="false" applyFont="true" applyNumberFormat="true" applyProtection="false" borderId="1255" fillId="0" fontId="4" numFmtId="739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739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1277" fillId="506" fontId="6" numFmtId="0" xfId="0">
      <alignment horizontal="center" vertical="center"/>
    </xf>
    <xf applyAlignment="true" applyBorder="false" applyFill="true" applyFont="true" applyNumberFormat="false" applyProtection="false" borderId="1277" fillId="506" fontId="6" numFmtId="0" xfId="0">
      <alignment horizontal="center" vertical="center"/>
    </xf>
    <xf applyAlignment="true" applyBorder="false" applyFill="true" applyFont="true" applyNumberFormat="true" applyProtection="false" borderId="1277" fillId="506" fontId="6" numFmtId="748" xfId="0">
      <alignment horizontal="center" vertical="center" wrapText="true"/>
    </xf>
    <xf applyAlignment="true" applyBorder="false" applyFill="true" applyFont="true" applyNumberFormat="false" applyProtection="false" borderId="1277" fillId="506" fontId="13" numFmtId="0" xfId="0">
      <alignment horizontal="center" vertical="center"/>
    </xf>
    <xf applyAlignment="true" applyBorder="false" applyFill="true" applyFont="true" applyNumberFormat="false" applyProtection="false" borderId="1277" fillId="506" fontId="13" numFmtId="0" xfId="0">
      <alignment horizontal="center" vertical="center"/>
    </xf>
    <xf applyAlignment="true" applyBorder="false" applyFill="true" applyFont="true" applyNumberFormat="false" applyProtection="false" borderId="1278" fillId="506" fontId="6" numFmtId="0" xfId="0">
      <alignment horizontal="center" vertical="center"/>
    </xf>
    <xf applyAlignment="true" applyBorder="false" applyFill="true" applyFont="true" applyNumberFormat="false" applyProtection="false" borderId="1278" fillId="506" fontId="6" numFmtId="0" xfId="0">
      <alignment horizontal="center" vertical="center"/>
    </xf>
    <xf applyAlignment="true" applyBorder="false" applyFill="true" applyFont="true" applyNumberFormat="true" applyProtection="false" borderId="1278" fillId="506" fontId="6" numFmtId="748" xfId="0">
      <alignment horizontal="center" vertical="center" wrapText="true"/>
    </xf>
    <xf applyAlignment="true" applyBorder="false" applyFill="false" applyFont="true" applyNumberFormat="false" applyProtection="false" borderId="1277" fillId="0" fontId="7" numFmtId="0" xfId="0">
      <alignment horizontal="center" vertical="center"/>
    </xf>
    <xf applyAlignment="true" applyBorder="false" applyFill="false" applyFont="true" applyNumberFormat="true" applyProtection="false" borderId="1277" fillId="0" fontId="7" numFmtId="749" xfId="0">
      <alignment horizontal="center" vertical="center"/>
    </xf>
    <xf applyAlignment="true" applyBorder="false" applyFill="false" applyFont="true" applyNumberFormat="true" applyProtection="false" borderId="1277" fillId="0" fontId="4" numFmtId="749" xfId="0">
      <alignment horizontal="center" vertical="bottom"/>
    </xf>
    <xf applyAlignment="true" applyBorder="false" applyFill="false" applyFont="true" applyNumberFormat="false" applyProtection="false" borderId="1277" fillId="0" fontId="4" numFmtId="0" xfId="0">
      <alignment horizontal="center" vertical="center"/>
    </xf>
    <xf applyAlignment="true" applyBorder="false" applyFill="false" applyFont="true" applyNumberFormat="false" applyProtection="false" borderId="1279" fillId="0" fontId="7" numFmtId="0" xfId="0">
      <alignment horizontal="center" vertical="center"/>
    </xf>
    <xf applyAlignment="true" applyBorder="false" applyFill="false" applyFont="true" applyNumberFormat="true" applyProtection="false" borderId="1277" fillId="0" fontId="7" numFmtId="748" xfId="0">
      <alignment horizontal="right" vertical="center"/>
    </xf>
    <xf applyAlignment="true" applyBorder="false" applyFill="false" applyFont="true" applyNumberFormat="false" applyProtection="false" borderId="1280" fillId="0" fontId="11" numFmtId="0" xfId="0">
      <alignment vertical="bottom"/>
    </xf>
    <xf applyAlignment="true" applyBorder="false" applyFill="false" applyFont="true" applyNumberFormat="true" applyProtection="false" borderId="1281" fillId="0" fontId="11" numFmtId="748" xfId="0">
      <alignment horizontal="right" vertical="bottom"/>
    </xf>
    <xf applyAlignment="true" applyBorder="false" applyFill="false" applyFont="true" applyNumberFormat="false" applyProtection="false" borderId="1277" fillId="0" fontId="7" numFmtId="0" xfId="0">
      <alignment horizontal="center" vertical="center"/>
    </xf>
    <xf applyAlignment="true" applyBorder="false" applyFill="false" applyFont="true" applyNumberFormat="true" applyProtection="false" borderId="1277" fillId="0" fontId="4" numFmtId="750" xfId="0">
      <alignment horizontal="center" vertical="bottom"/>
    </xf>
    <xf applyAlignment="true" applyBorder="false" applyFill="false" applyFont="true" applyNumberFormat="false" applyProtection="false" borderId="1277" fillId="0" fontId="4" numFmtId="0" xfId="0">
      <alignment horizontal="center" vertical="center"/>
    </xf>
    <xf applyAlignment="true" applyBorder="false" applyFill="false" applyFont="true" applyNumberFormat="true" applyProtection="false" borderId="1281" fillId="0" fontId="11" numFmtId="748" xfId="0">
      <alignment horizontal="right" vertical="bottom"/>
    </xf>
    <xf applyAlignment="true" applyBorder="false" applyFill="false" applyFont="true" applyNumberFormat="false" applyProtection="false" borderId="1277" fillId="0" fontId="4" numFmtId="0" xfId="0">
      <alignment horizontal="center" vertical="bottom"/>
    </xf>
    <xf applyAlignment="true" applyBorder="false" applyFill="false" applyFont="true" applyNumberFormat="false" applyProtection="false" borderId="1282" fillId="0" fontId="11" numFmtId="0" xfId="0">
      <alignment vertical="bottom"/>
    </xf>
    <xf applyAlignment="true" applyBorder="false" applyFill="false" applyFont="true" applyNumberFormat="true" applyProtection="false" borderId="1283" fillId="0" fontId="11" numFmtId="748" xfId="0">
      <alignment horizontal="right" vertical="bottom"/>
    </xf>
    <xf applyAlignment="true" applyBorder="false" applyFill="false" applyFont="true" applyNumberFormat="true" applyProtection="false" borderId="1277" fillId="0" fontId="7" numFmtId="750" xfId="0">
      <alignment horizontal="center" vertical="center"/>
    </xf>
    <xf applyAlignment="true" applyBorder="false" applyFill="false" applyFont="true" applyNumberFormat="true" applyProtection="false" borderId="1283" fillId="0" fontId="11" numFmtId="748" xfId="0">
      <alignment horizontal="right" vertical="bottom"/>
    </xf>
    <xf applyAlignment="true" applyBorder="false" applyFill="false" applyFont="true" applyNumberFormat="false" applyProtection="false" borderId="1283" fillId="0" fontId="11" numFmtId="0" xfId="0">
      <alignment horizontal="right" vertical="bottom"/>
    </xf>
    <xf applyAlignment="true" applyBorder="false" applyFill="false" applyFont="true" applyNumberFormat="true" applyProtection="false" borderId="1284" fillId="0" fontId="4" numFmtId="749" xfId="0">
      <alignment horizontal="center" vertical="center"/>
    </xf>
    <xf applyAlignment="true" applyBorder="false" applyFill="false" applyFont="true" applyNumberFormat="false" applyProtection="false" borderId="1285" fillId="0" fontId="4" numFmtId="0" xfId="0">
      <alignment horizontal="center" vertical="center"/>
    </xf>
    <xf applyAlignment="true" applyBorder="false" applyFill="false" applyFont="true" applyNumberFormat="false" applyProtection="false" borderId="1277" fillId="0" fontId="4" numFmtId="0" xfId="0">
      <alignment horizontal="center" vertical="center" wrapText="true"/>
    </xf>
    <xf applyAlignment="true" applyBorder="false" applyFill="false" applyFont="true" applyNumberFormat="false" applyProtection="false" borderId="1278" fillId="0" fontId="4" numFmtId="0" xfId="0">
      <alignment horizontal="center" vertical="center" wrapText="true"/>
    </xf>
    <xf applyAlignment="true" applyBorder="false" applyFill="false" applyFont="true" applyNumberFormat="false" applyProtection="false" borderId="1286" fillId="0" fontId="4" numFmtId="0" xfId="0">
      <alignment horizontal="center" vertical="center" wrapText="true"/>
    </xf>
    <xf applyAlignment="true" applyBorder="false" applyFill="false" applyFont="true" applyNumberFormat="false" applyProtection="false" borderId="1287" fillId="0" fontId="4" numFmtId="0" xfId="0">
      <alignment horizontal="center" vertical="bottom"/>
    </xf>
    <xf applyAlignment="true" applyBorder="false" applyFill="false" applyFont="true" applyNumberFormat="false" applyProtection="false" borderId="1279" fillId="0" fontId="7" numFmtId="0" xfId="0">
      <alignment horizontal="center" vertical="center"/>
    </xf>
    <xf applyAlignment="true" applyBorder="false" applyFill="false" applyFont="true" applyNumberFormat="true" applyProtection="false" borderId="1277" fillId="0" fontId="4" numFmtId="751" xfId="0">
      <alignment horizontal="center" vertical="center"/>
    </xf>
    <xf applyAlignment="true" applyBorder="false" applyFill="false" applyFont="true" applyNumberFormat="false" applyProtection="false" borderId="1288" fillId="0" fontId="11" numFmtId="0" xfId="0">
      <alignment vertical="bottom"/>
    </xf>
    <xf applyAlignment="true" applyBorder="false" applyFill="false" applyFont="true" applyNumberFormat="true" applyProtection="false" borderId="0" fillId="0" fontId="11" numFmtId="748" xfId="0">
      <alignment horizontal="right" vertical="bottom"/>
    </xf>
    <xf applyAlignment="true" applyBorder="false" applyFill="false" applyFont="true" applyNumberFormat="true" applyProtection="false" borderId="1278" fillId="0" fontId="11" numFmtId="748" xfId="0">
      <alignment vertical="bottom"/>
    </xf>
    <xf applyAlignment="true" applyBorder="false" applyFill="false" applyFont="true" applyNumberFormat="true" applyProtection="false" borderId="1278" fillId="0" fontId="11" numFmtId="748" xfId="0">
      <alignment horizontal="right" vertical="bottom"/>
    </xf>
    <xf applyAlignment="true" applyBorder="false" applyFill="false" applyFont="true" applyNumberFormat="true" applyProtection="false" borderId="1277" fillId="0" fontId="11" numFmtId="748" xfId="0">
      <alignment vertical="bottom"/>
    </xf>
    <xf applyAlignment="true" applyBorder="false" applyFill="false" applyFont="true" applyNumberFormat="true" applyProtection="false" borderId="1277" fillId="0" fontId="11" numFmtId="748" xfId="0">
      <alignment horizontal="right" vertical="bottom"/>
    </xf>
    <xf applyAlignment="true" applyBorder="false" applyFill="false" applyFont="true" applyNumberFormat="false" applyProtection="false" borderId="1278" fillId="0" fontId="4" numFmtId="0" xfId="0">
      <alignment horizontal="center" vertical="bottom"/>
    </xf>
    <xf applyAlignment="true" applyBorder="false" applyFill="false" applyFont="true" applyNumberFormat="true" applyProtection="false" borderId="1278" fillId="0" fontId="7" numFmtId="749" xfId="0">
      <alignment horizontal="center" vertical="center"/>
    </xf>
    <xf applyAlignment="true" applyBorder="false" applyFill="false" applyFont="true" applyNumberFormat="true" applyProtection="false" borderId="1278" fillId="0" fontId="7" numFmtId="750" xfId="0">
      <alignment horizontal="center" vertical="center"/>
    </xf>
    <xf applyAlignment="true" applyBorder="false" applyFill="false" applyFont="true" applyNumberFormat="true" applyProtection="false" borderId="1278" fillId="0" fontId="4" numFmtId="750" xfId="0">
      <alignment horizontal="center" vertical="bottom"/>
    </xf>
    <xf applyAlignment="true" applyBorder="false" applyFill="false" applyFont="true" applyNumberFormat="false" applyProtection="false" borderId="1278" fillId="0" fontId="4" numFmtId="0" xfId="0">
      <alignment horizontal="center" vertical="center"/>
    </xf>
    <xf applyAlignment="true" applyBorder="false" applyFill="false" applyFont="true" applyNumberFormat="true" applyProtection="false" borderId="1277" fillId="0" fontId="12" numFmtId="748" xfId="0">
      <alignment horizontal="left" vertical="center"/>
    </xf>
    <xf applyAlignment="true" applyBorder="false" applyFill="false" applyFont="true" applyNumberFormat="true" applyProtection="false" borderId="1277" fillId="0" fontId="12" numFmtId="748" xfId="0">
      <alignment vertical="center"/>
    </xf>
    <xf applyAlignment="true" applyBorder="false" applyFill="false" applyFont="true" applyNumberFormat="true" applyProtection="false" borderId="1277" fillId="0" fontId="12" numFmtId="748" xfId="0">
      <alignment vertical="center"/>
    </xf>
    <xf applyAlignment="true" applyBorder="false" applyFill="false" applyFont="true" applyNumberFormat="false" applyProtection="false" borderId="1277" fillId="0" fontId="7" numFmtId="0" xfId="0">
      <alignment vertical="center"/>
    </xf>
    <xf applyAlignment="true" applyBorder="false" applyFill="false" applyFont="true" applyNumberFormat="false" applyProtection="false" borderId="1277" fillId="0" fontId="7" numFmtId="0" xfId="0">
      <alignment vertical="center"/>
    </xf>
    <xf applyAlignment="true" applyBorder="false" applyFill="false" applyFont="true" applyNumberFormat="false" applyProtection="false" borderId="1278" fillId="0" fontId="7" numFmtId="0" xfId="0">
      <alignment vertical="center"/>
    </xf>
    <xf applyAlignment="true" applyBorder="false" applyFill="false" applyFont="true" applyNumberFormat="false" applyProtection="false" borderId="1278" fillId="0" fontId="7" numFmtId="0" xfId="0">
      <alignment vertical="center"/>
    </xf>
    <xf applyAlignment="true" applyBorder="false" applyFill="false" applyFont="true" applyNumberFormat="false" applyProtection="false" borderId="1277" fillId="0" fontId="7" numFmtId="0" xfId="0">
      <alignment horizontal="left" vertical="center"/>
    </xf>
    <xf applyAlignment="true" applyBorder="false" applyFill="false" applyFont="true" applyNumberFormat="false" applyProtection="false" borderId="1277" fillId="0" fontId="7" numFmtId="0" xfId="0">
      <alignment horizontal="right" vertical="center"/>
    </xf>
    <xf applyAlignment="true" applyBorder="false" applyFill="false" applyFont="true" applyNumberFormat="false" applyProtection="false" borderId="1278" fillId="0" fontId="7" numFmtId="0" xfId="0">
      <alignment horizontal="left" vertical="center"/>
    </xf>
    <xf applyAlignment="true" applyBorder="false" applyFill="false" applyFont="true" applyNumberFormat="false" applyProtection="false" borderId="1278" fillId="0" fontId="7" numFmtId="0" xfId="0">
      <alignment horizontal="right" vertical="center"/>
    </xf>
    <xf applyAlignment="true" applyBorder="false" applyFill="false" applyFont="true" applyNumberFormat="true" applyProtection="false" borderId="1277" fillId="0" fontId="7" numFmtId="749" xfId="0">
      <alignment horizontal="center" vertical="center"/>
    </xf>
    <xf applyAlignment="true" applyBorder="false" applyFill="false" applyFont="true" applyNumberFormat="true" applyProtection="false" borderId="1277" fillId="0" fontId="7" numFmtId="750" xfId="0">
      <alignment horizontal="center" vertical="center"/>
    </xf>
    <xf applyAlignment="true" applyBorder="false" applyFill="false" applyFont="true" applyNumberFormat="true" applyProtection="false" borderId="1277" fillId="0" fontId="4" numFmtId="750" xfId="0">
      <alignment horizontal="center" vertical="bottom"/>
    </xf>
    <xf applyAlignment="true" applyBorder="false" applyFill="false" applyFont="true" applyNumberFormat="true" applyProtection="false" borderId="1277" fillId="0" fontId="7" numFmtId="748" xfId="0">
      <alignment horizontal="right" vertical="center"/>
    </xf>
    <xf applyAlignment="true" applyBorder="false" applyFill="false" applyFont="true" applyNumberFormat="false" applyProtection="false" borderId="1278" fillId="0" fontId="7" numFmtId="0" xfId="0">
      <alignment horizontal="center" vertical="center"/>
    </xf>
    <xf applyAlignment="true" applyBorder="false" applyFill="false" applyFont="true" applyNumberFormat="false" applyProtection="false" borderId="1278" fillId="0" fontId="7" numFmtId="0" xfId="0">
      <alignment horizontal="center" vertical="center"/>
    </xf>
    <xf applyAlignment="true" applyBorder="false" applyFill="false" applyFont="true" applyNumberFormat="true" applyProtection="false" borderId="1278" fillId="0" fontId="7" numFmtId="748" xfId="0">
      <alignment horizontal="right" vertical="center"/>
    </xf>
    <xf applyAlignment="true" applyBorder="false" applyFill="false" applyFont="true" applyNumberFormat="true" applyProtection="false" borderId="1277" fillId="0" fontId="7" numFmtId="748" xfId="0">
      <alignment horizontal="right" vertical="center"/>
    </xf>
    <xf applyAlignment="true" applyBorder="false" applyFill="false" applyFont="true" applyNumberFormat="true" applyProtection="false" borderId="1279" fillId="0" fontId="7" numFmtId="749" xfId="0">
      <alignment horizontal="center" vertical="center"/>
    </xf>
    <xf applyAlignment="true" applyBorder="false" applyFill="false" applyFont="true" applyNumberFormat="false" applyProtection="false" borderId="1289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true" applyFont="true" applyNumberFormat="false" applyProtection="false" borderId="1290" fillId="507" fontId="11" numFmtId="0" xfId="0">
      <alignment horizontal="center" vertical="center" wrapText="true"/>
    </xf>
    <xf applyAlignment="true" applyBorder="false" applyFill="false" applyFont="true" applyNumberFormat="false" applyProtection="false" borderId="1291" fillId="0" fontId="7" numFmtId="0" xfId="0">
      <alignment horizontal="center" vertical="center"/>
    </xf>
    <xf applyAlignment="true" applyBorder="false" applyFill="false" applyFont="true" applyNumberFormat="false" applyProtection="false" borderId="1292" fillId="0" fontId="7" numFmtId="0" xfId="0">
      <alignment horizontal="center" vertical="center"/>
    </xf>
    <xf applyAlignment="true" applyBorder="false" applyFill="false" applyFont="true" applyNumberFormat="true" applyProtection="false" borderId="1278" fillId="0" fontId="7" numFmtId="748" xfId="0">
      <alignment horizontal="right" vertical="center"/>
    </xf>
    <xf applyAlignment="true" applyBorder="false" applyFill="false" applyFont="true" applyNumberFormat="false" applyProtection="false" borderId="1293" fillId="0" fontId="7" numFmtId="0" xfId="0">
      <alignment horizontal="center" vertical="center"/>
    </xf>
    <xf applyAlignment="true" applyBorder="false" applyFill="false" applyFont="true" applyNumberFormat="true" applyProtection="false" borderId="1293" fillId="0" fontId="7" numFmtId="752" xfId="0">
      <alignment horizontal="center" vertical="center"/>
    </xf>
    <xf applyAlignment="true" applyBorder="false" applyFill="false" applyFont="true" applyNumberFormat="true" applyProtection="false" borderId="1293" fillId="0" fontId="7" numFmtId="748" xfId="0">
      <alignment horizontal="right" vertical="center"/>
    </xf>
    <xf applyAlignment="true" applyBorder="false" applyFill="false" applyFont="true" applyNumberFormat="false" applyProtection="false" borderId="1293" fillId="0" fontId="7" numFmtId="0" xfId="0">
      <alignment horizontal="center" vertical="center"/>
    </xf>
    <xf applyAlignment="true" applyBorder="false" applyFill="false" applyFont="true" applyNumberFormat="false" applyProtection="false" borderId="1290" fillId="0" fontId="7" numFmtId="0" xfId="0">
      <alignment horizontal="center" vertical="center"/>
    </xf>
    <xf applyAlignment="true" applyBorder="false" applyFill="false" applyFont="true" applyNumberFormat="true" applyProtection="false" borderId="1290" fillId="0" fontId="7" numFmtId="748" xfId="0">
      <alignment horizontal="right" vertical="center"/>
    </xf>
    <xf applyAlignment="true" applyBorder="false" applyFill="false" applyFont="true" applyNumberFormat="false" applyProtection="false" borderId="1294" fillId="0" fontId="4" numFmtId="0" xfId="0">
      <alignment horizontal="center" vertical="center" wrapText="true"/>
    </xf>
    <xf applyAlignment="true" applyBorder="false" applyFill="false" applyFont="true" applyNumberFormat="true" applyProtection="false" borderId="1294" fillId="0" fontId="7" numFmtId="750" xfId="0">
      <alignment horizontal="center" vertical="center"/>
    </xf>
    <xf applyAlignment="true" applyBorder="false" applyFill="false" applyFont="true" applyNumberFormat="false" applyProtection="false" borderId="1292" fillId="0" fontId="4" numFmtId="0" xfId="0">
      <alignment horizontal="center" vertical="center"/>
    </xf>
    <xf applyAlignment="true" applyBorder="false" applyFill="false" applyFont="true" applyNumberFormat="true" applyProtection="false" borderId="1295" fillId="0" fontId="7" numFmtId="752" xfId="0">
      <alignment horizontal="center" vertical="center"/>
    </xf>
    <xf applyAlignment="true" applyBorder="false" applyFill="false" applyFont="true" applyNumberFormat="false" applyProtection="false" borderId="1294" fillId="0" fontId="4" numFmtId="0" xfId="0">
      <alignment horizontal="center" vertical="center" wrapText="true"/>
    </xf>
    <xf applyAlignment="true" applyBorder="false" applyFill="false" applyFont="true" applyNumberFormat="false" applyProtection="false" borderId="1293" fillId="0" fontId="4" numFmtId="0" xfId="0">
      <alignment horizontal="center" vertical="center"/>
    </xf>
    <xf applyAlignment="true" applyBorder="false" applyFill="false" applyFont="true" applyNumberFormat="false" applyProtection="false" borderId="1294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1290" fillId="0" fontId="4" numFmtId="0" xfId="0">
      <alignment horizontal="center" vertical="center"/>
    </xf>
    <xf applyAlignment="true" applyBorder="false" applyFill="false" applyFont="true" applyNumberFormat="false" applyProtection="false" borderId="1292" fillId="0" fontId="4" numFmtId="0" xfId="0">
      <alignment horizontal="center" vertical="center"/>
    </xf>
    <xf applyAlignment="true" applyBorder="false" applyFill="false" applyFont="true" applyNumberFormat="false" applyProtection="false" borderId="1294" fillId="0" fontId="7" numFmtId="0" xfId="0">
      <alignment horizontal="center" vertical="center"/>
    </xf>
    <xf applyAlignment="true" applyBorder="false" applyFill="false" applyFont="true" applyNumberFormat="false" applyProtection="false" borderId="1294" fillId="0" fontId="4" numFmtId="0" xfId="0">
      <alignment horizontal="center" vertical="center"/>
    </xf>
    <xf applyAlignment="true" applyBorder="false" applyFill="false" applyFont="true" applyNumberFormat="false" applyProtection="false" borderId="1293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7" numFmtId="748" xfId="0">
      <alignment vertical="center"/>
    </xf>
    <xf applyAlignment="true" applyBorder="false" applyFill="false" applyFont="true" applyNumberFormat="false" applyProtection="false" borderId="1294" fillId="0" fontId="4" numFmtId="0" xfId="0">
      <alignment horizontal="center" vertical="center"/>
    </xf>
    <xf applyAlignment="true" applyBorder="false" applyFill="false" applyFont="true" applyNumberFormat="true" applyProtection="false" borderId="1279" fillId="0" fontId="7" numFmtId="749" xfId="0">
      <alignment horizontal="center" vertical="center"/>
    </xf>
    <xf applyAlignment="true" applyBorder="false" applyFill="false" applyFont="true" applyNumberFormat="false" applyProtection="false" borderId="1296" fillId="0" fontId="7" numFmtId="0" xfId="0">
      <alignment horizontal="center" vertical="center"/>
    </xf>
    <xf applyAlignment="true" applyBorder="false" applyFill="false" applyFont="true" applyNumberFormat="false" applyProtection="false" borderId="1293" fillId="0" fontId="4" numFmtId="0" xfId="0">
      <alignment horizontal="center" vertical="center"/>
    </xf>
    <xf applyAlignment="true" applyBorder="false" applyFill="false" applyFont="true" applyNumberFormat="false" applyProtection="false" borderId="1297" fillId="0" fontId="4" numFmtId="0" xfId="0">
      <alignment horizontal="center" vertical="center"/>
    </xf>
    <xf applyAlignment="true" applyBorder="false" applyFill="false" applyFont="true" applyNumberFormat="false" applyProtection="false" borderId="1290" fillId="0" fontId="11" numFmtId="0" xfId="0">
      <alignment horizontal="center" vertical="center" wrapText="true"/>
    </xf>
    <xf applyAlignment="true" applyBorder="false" applyFill="false" applyFont="true" applyNumberFormat="false" applyProtection="false" borderId="1293" fillId="0" fontId="7" numFmtId="0" xfId="0">
      <alignment horizontal="center" vertical="center"/>
    </xf>
    <xf applyAlignment="true" applyBorder="false" applyFill="false" applyFont="true" applyNumberFormat="true" applyProtection="false" borderId="1294" fillId="0" fontId="7" numFmtId="750" xfId="0">
      <alignment horizontal="center" vertical="center"/>
    </xf>
    <xf applyAlignment="true" applyBorder="false" applyFill="false" applyFont="true" applyNumberFormat="false" applyProtection="false" borderId="1293" fillId="0" fontId="7" numFmtId="0" xfId="0">
      <alignment horizontal="center" vertical="center"/>
    </xf>
    <xf applyAlignment="true" applyBorder="false" applyFill="false" applyFont="true" applyNumberFormat="false" applyProtection="false" borderId="1293" fillId="0" fontId="11" numFmtId="0" xfId="0">
      <alignment horizontal="center" vertical="center" wrapText="true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true" applyProtection="false" borderId="0" fillId="0" fontId="7" numFmtId="749" xfId="0">
      <alignment vertical="center"/>
    </xf>
    <xf applyAlignment="true" applyBorder="false" applyFill="false" applyFont="true" applyNumberFormat="true" applyProtection="false" borderId="0" fillId="0" fontId="7" numFmtId="749" xfId="0">
      <alignment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14" numFmtId="0" xfId="0">
      <alignment horizontal="center" vertical="center"/>
    </xf>
    <xf applyAlignment="true" applyBorder="false" applyFill="true" applyFont="true" applyNumberFormat="false" applyProtection="false" borderId="0" fillId="508" fontId="4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0" fillId="0" fontId="15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horizontal="center" vertical="center"/>
    </xf>
    <xf applyAlignment="true" applyBorder="false" applyFill="false" applyFont="true" applyNumberFormat="true" applyProtection="false" borderId="0" fillId="0" fontId="6" numFmtId="753" xfId="0">
      <alignment horizontal="center" vertical="center"/>
    </xf>
    <xf applyAlignment="true" applyBorder="false" applyFill="false" applyFont="true" applyNumberFormat="false" applyProtection="false" borderId="0" fillId="0" fontId="16" numFmtId="0" xfId="0">
      <alignment horizontal="center" vertical="center"/>
    </xf>
    <xf applyAlignment="true" applyBorder="false" applyFill="true" applyFont="true" applyNumberFormat="false" applyProtection="false" borderId="1298" fillId="509" fontId="6" numFmtId="0" xfId="0">
      <alignment horizontal="center" vertical="center"/>
    </xf>
    <xf applyAlignment="true" applyBorder="false" applyFill="true" applyFont="true" applyNumberFormat="false" applyProtection="false" borderId="1298" fillId="509" fontId="6" numFmtId="0" xfId="0">
      <alignment horizontal="center" vertical="center"/>
    </xf>
    <xf applyAlignment="true" applyBorder="false" applyFill="true" applyFont="true" applyNumberFormat="false" applyProtection="false" borderId="1299" fillId="509" fontId="6" numFmtId="0" xfId="0">
      <alignment horizontal="center" vertical="center"/>
    </xf>
    <xf applyAlignment="true" applyBorder="false" applyFill="true" applyFont="true" applyNumberFormat="false" applyProtection="false" borderId="1299" fillId="509" fontId="6" numFmtId="0" xfId="0">
      <alignment horizontal="center" vertical="center"/>
    </xf>
    <xf applyAlignment="true" applyBorder="false" applyFill="true" applyFont="true" applyNumberFormat="false" applyProtection="false" borderId="1300" fillId="509" fontId="13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true" applyFont="true" applyNumberFormat="false" applyProtection="false" borderId="1301" fillId="509" fontId="6" numFmtId="0" xfId="0">
      <alignment horizontal="center" vertical="center"/>
    </xf>
    <xf applyAlignment="true" applyBorder="false" applyFill="true" applyFont="true" applyNumberFormat="false" applyProtection="false" borderId="1301" fillId="509" fontId="6" numFmtId="0" xfId="0">
      <alignment horizontal="center" vertical="center"/>
    </xf>
    <xf applyAlignment="true" applyBorder="false" applyFill="true" applyFont="true" applyNumberFormat="false" applyProtection="false" borderId="1301" fillId="509" fontId="6" numFmtId="0" xfId="0">
      <alignment horizontal="center" vertical="center" wrapText="true"/>
    </xf>
    <xf applyAlignment="true" applyBorder="false" applyFill="true" applyFont="true" applyNumberFormat="true" applyProtection="false" borderId="1301" fillId="509" fontId="6" numFmtId="753" xfId="0">
      <alignment horizontal="center" vertical="center"/>
    </xf>
    <xf applyAlignment="true" applyBorder="false" applyFill="true" applyFont="true" applyNumberFormat="true" applyProtection="false" borderId="1301" fillId="509" fontId="6" numFmtId="754" xfId="0">
      <alignment horizontal="center" vertical="center"/>
    </xf>
    <xf applyAlignment="true" applyBorder="false" applyFill="true" applyFont="true" applyNumberFormat="false" applyProtection="false" borderId="1300" fillId="509" fontId="6" numFmtId="0" xfId="0">
      <alignment horizontal="center" vertical="center"/>
    </xf>
    <xf applyAlignment="true" applyBorder="false" applyFill="true" applyFont="true" applyNumberFormat="false" applyProtection="false" borderId="1302" fillId="509" fontId="6" numFmtId="0" xfId="0">
      <alignment horizontal="center" vertical="center"/>
    </xf>
    <xf applyAlignment="true" applyBorder="false" applyFill="true" applyFont="true" applyNumberFormat="false" applyProtection="false" borderId="1303" fillId="509" fontId="6" numFmtId="0" xfId="0">
      <alignment horizontal="center" vertical="center"/>
    </xf>
    <xf applyAlignment="true" applyBorder="false" applyFill="true" applyFont="true" applyNumberFormat="false" applyProtection="false" borderId="1304" fillId="509" fontId="6" numFmtId="0" xfId="0">
      <alignment horizontal="center" vertical="center"/>
    </xf>
    <xf applyAlignment="true" applyBorder="false" applyFill="true" applyFont="true" applyNumberFormat="false" applyProtection="false" borderId="1304" fillId="509" fontId="6" numFmtId="0" xfId="0">
      <alignment horizontal="center" vertical="center" wrapText="true"/>
    </xf>
    <xf applyAlignment="true" applyBorder="false" applyFill="false" applyFont="true" applyNumberFormat="false" applyProtection="false" borderId="1300" fillId="0" fontId="4" numFmtId="0" xfId="0">
      <alignment horizontal="center" vertical="center"/>
    </xf>
    <xf applyAlignment="true" applyBorder="false" applyFill="false" applyFont="true" applyNumberFormat="false" applyProtection="false" borderId="1305" fillId="0" fontId="11" numFmtId="0" xfId="0">
      <alignment vertical="bottom"/>
    </xf>
    <xf applyAlignment="true" applyBorder="false" applyFill="false" applyFont="true" applyNumberFormat="false" applyProtection="false" borderId="1306" fillId="0" fontId="11" numFmtId="0" xfId="0">
      <alignment vertical="bottom"/>
    </xf>
    <xf applyAlignment="true" applyBorder="false" applyFill="false" applyFont="true" applyNumberFormat="true" applyProtection="false" borderId="1306" fillId="0" fontId="11" numFmtId="755" xfId="0">
      <alignment vertical="bottom"/>
    </xf>
    <xf applyAlignment="true" applyBorder="false" applyFill="false" applyFont="true" applyNumberFormat="true" applyProtection="false" borderId="1305" fillId="0" fontId="11" numFmtId="755" xfId="0">
      <alignment horizontal="right" vertical="bottom"/>
    </xf>
    <xf applyAlignment="true" applyBorder="false" applyFill="false" applyFont="true" applyNumberFormat="true" applyProtection="false" borderId="1306" fillId="0" fontId="11" numFmtId="755" xfId="0">
      <alignment horizontal="right" vertical="bottom"/>
    </xf>
    <xf applyAlignment="true" applyBorder="false" applyFill="false" applyFont="true" applyNumberFormat="true" applyProtection="false" borderId="1306" fillId="0" fontId="11" numFmtId="755" xfId="0">
      <alignment horizontal="right" vertical="bottom"/>
    </xf>
    <xf applyAlignment="true" applyBorder="false" applyFill="false" applyFont="true" applyNumberFormat="true" applyProtection="false" borderId="1305" fillId="0" fontId="11" numFmtId="755" xfId="0">
      <alignment horizontal="right" vertical="bottom"/>
    </xf>
    <xf applyAlignment="true" applyBorder="false" applyFill="false" applyFont="true" applyNumberFormat="true" applyProtection="false" borderId="1306" fillId="0" fontId="11" numFmtId="755" xfId="0">
      <alignment horizontal="right" vertical="bottom"/>
    </xf>
    <xf applyAlignment="true" applyBorder="false" applyFill="false" applyFont="true" applyNumberFormat="true" applyProtection="false" borderId="1299" fillId="0" fontId="11" numFmtId="755" xfId="0">
      <alignment horizontal="right" vertical="bottom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0" fillId="0" fontId="11" numFmtId="0" xfId="0">
      <alignment horizontal="left" vertical="bottom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1307" fillId="0" fontId="4" numFmtId="0" xfId="0">
      <alignment horizontal="center" vertical="bottom"/>
    </xf>
    <xf applyAlignment="true" applyBorder="false" applyFill="false" applyFont="true" applyNumberFormat="false" applyProtection="false" borderId="1308" fillId="0" fontId="11" numFmtId="0" xfId="0">
      <alignment vertical="bottom"/>
    </xf>
    <xf applyAlignment="true" applyBorder="false" applyFill="false" applyFont="true" applyNumberFormat="false" applyProtection="false" borderId="1309" fillId="0" fontId="4" numFmtId="0" xfId="0">
      <alignment horizontal="center" vertical="bottom"/>
    </xf>
    <xf applyAlignment="true" applyBorder="false" applyFill="false" applyFont="true" applyNumberFormat="false" applyProtection="false" borderId="1301" fillId="0" fontId="4" numFmtId="0" xfId="0">
      <alignment horizontal="center" vertical="bottom"/>
    </xf>
    <xf applyAlignment="true" applyBorder="false" applyFill="false" applyFont="true" applyNumberFormat="false" applyProtection="false" borderId="1301" fillId="0" fontId="4" numFmtId="0" xfId="0">
      <alignment horizontal="center" vertical="bottom"/>
    </xf>
    <xf applyAlignment="true" applyBorder="false" applyFill="false" applyFont="true" applyNumberFormat="true" applyProtection="false" borderId="1301" fillId="0" fontId="4" numFmtId="753" xfId="0">
      <alignment horizontal="center" vertical="bottom"/>
    </xf>
    <xf applyAlignment="true" applyBorder="false" applyFill="false" applyFont="true" applyNumberFormat="false" applyProtection="false" borderId="1301" fillId="0" fontId="4" numFmtId="0" xfId="0">
      <alignment horizontal="center" vertical="bottom"/>
    </xf>
    <xf applyAlignment="true" applyBorder="false" applyFill="false" applyFont="true" applyNumberFormat="false" applyProtection="false" borderId="1301" fillId="0" fontId="4" numFmtId="0" xfId="0">
      <alignment horizontal="center" vertical="bottom"/>
    </xf>
    <xf applyAlignment="true" applyBorder="false" applyFill="false" applyFont="true" applyNumberFormat="true" applyProtection="false" borderId="1301" fillId="0" fontId="4" numFmtId="754" xfId="0">
      <alignment horizontal="center" vertical="bottom"/>
    </xf>
    <xf applyAlignment="true" applyBorder="false" applyFill="false" applyFont="true" applyNumberFormat="false" applyProtection="false" borderId="1310" fillId="0" fontId="11" numFmtId="0" xfId="0">
      <alignment vertical="bottom"/>
    </xf>
    <xf applyAlignment="true" applyBorder="false" applyFill="false" applyFont="true" applyNumberFormat="false" applyProtection="false" borderId="1311" fillId="0" fontId="11" numFmtId="0" xfId="0">
      <alignment vertical="bottom"/>
    </xf>
    <xf applyAlignment="true" applyBorder="false" applyFill="false" applyFont="true" applyNumberFormat="true" applyProtection="false" borderId="1310" fillId="0" fontId="11" numFmtId="755" xfId="0">
      <alignment horizontal="right" vertical="bottom"/>
    </xf>
    <xf applyAlignment="true" applyBorder="false" applyFill="false" applyFont="true" applyNumberFormat="true" applyProtection="false" borderId="1311" fillId="0" fontId="11" numFmtId="755" xfId="0">
      <alignment horizontal="right" vertical="bottom"/>
    </xf>
    <xf applyAlignment="true" applyBorder="false" applyFill="false" applyFont="true" applyNumberFormat="true" applyProtection="false" borderId="1310" fillId="0" fontId="11" numFmtId="755" xfId="0">
      <alignment horizontal="right" vertical="bottom"/>
    </xf>
    <xf applyAlignment="true" applyBorder="false" applyFill="false" applyFont="true" applyNumberFormat="true" applyProtection="false" borderId="1311" fillId="0" fontId="11" numFmtId="755" xfId="0">
      <alignment horizontal="right" vertical="bottom"/>
    </xf>
    <xf applyAlignment="true" applyBorder="false" applyFill="false" applyFont="true" applyNumberFormat="false" applyProtection="false" borderId="1299" fillId="0" fontId="11" numFmtId="0" xfId="0">
      <alignment vertical="bottom"/>
    </xf>
    <xf applyAlignment="true" applyBorder="false" applyFill="false" applyFont="true" applyNumberFormat="false" applyProtection="false" borderId="1312" fillId="0" fontId="4" numFmtId="0" xfId="0">
      <alignment horizontal="center" vertical="bottom"/>
    </xf>
    <xf applyAlignment="true" applyBorder="false" applyFill="false" applyFont="true" applyNumberFormat="true" applyProtection="false" borderId="1311" fillId="0" fontId="11" numFmtId="755" xfId="0">
      <alignment vertical="bottom"/>
    </xf>
    <xf applyAlignment="true" applyBorder="false" applyFill="false" applyFont="true" applyNumberFormat="false" applyProtection="false" borderId="1298" fillId="0" fontId="11" numFmtId="0" xfId="0">
      <alignment vertical="bottom"/>
    </xf>
    <xf applyAlignment="true" applyBorder="false" applyFill="false" applyFont="true" applyNumberFormat="false" applyProtection="false" borderId="1313" fillId="0" fontId="4" numFmtId="0" xfId="0">
      <alignment horizontal="center" vertical="center"/>
    </xf>
    <xf applyAlignment="true" applyBorder="false" applyFill="false" applyFont="true" applyNumberFormat="false" applyProtection="false" borderId="1314" fillId="0" fontId="11" numFmtId="0" xfId="0">
      <alignment vertical="bottom"/>
    </xf>
    <xf applyAlignment="true" applyBorder="false" applyFill="false" applyFont="true" applyNumberFormat="false" applyProtection="false" borderId="1302" fillId="0" fontId="11" numFmtId="0" xfId="0">
      <alignment vertical="bottom"/>
    </xf>
    <xf applyAlignment="true" applyBorder="false" applyFill="false" applyFont="true" applyNumberFormat="false" applyProtection="false" borderId="1315" fillId="0" fontId="7" numFmtId="0" xfId="0">
      <alignment vertical="center"/>
    </xf>
    <xf applyAlignment="true" applyBorder="false" applyFill="false" applyFont="true" applyNumberFormat="false" applyProtection="false" borderId="1316" fillId="0" fontId="7" numFmtId="0" xfId="0">
      <alignment vertical="center"/>
    </xf>
    <xf applyAlignment="true" applyBorder="false" applyFill="false" applyFont="true" applyNumberFormat="false" applyProtection="false" borderId="1317" fillId="0" fontId="4" numFmtId="0" xfId="0">
      <alignment horizontal="center" vertical="bottom"/>
    </xf>
    <xf applyAlignment="true" applyBorder="false" applyFill="false" applyFont="true" applyNumberFormat="false" applyProtection="false" borderId="1315" fillId="0" fontId="11" numFmtId="0" xfId="0">
      <alignment horizontal="center" vertical="center"/>
    </xf>
    <xf applyAlignment="true" applyBorder="false" applyFill="false" applyFont="true" applyNumberFormat="false" applyProtection="false" borderId="1315" fillId="0" fontId="4" numFmtId="0" xfId="0">
      <alignment horizontal="center" vertical="bottom"/>
    </xf>
    <xf applyAlignment="true" applyBorder="false" applyFill="false" applyFont="true" applyNumberFormat="false" applyProtection="false" borderId="1309" fillId="0" fontId="4" numFmtId="0" xfId="0">
      <alignment horizontal="center" vertical="bottom"/>
    </xf>
    <xf applyAlignment="true" applyBorder="false" applyFill="false" applyFont="true" applyNumberFormat="false" applyProtection="false" borderId="1315" fillId="0" fontId="11" numFmtId="0" xfId="0">
      <alignment horizontal="center" vertical="center"/>
    </xf>
    <xf applyAlignment="true" applyBorder="false" applyFill="false" applyFont="true" applyNumberFormat="false" applyProtection="false" borderId="1315" fillId="0" fontId="4" numFmtId="0" xfId="0">
      <alignment horizontal="center" vertical="bottom"/>
    </xf>
    <xf applyAlignment="true" applyBorder="false" applyFill="false" applyFont="true" applyNumberFormat="false" applyProtection="false" borderId="1318" fillId="0" fontId="7" numFmtId="0" xfId="0">
      <alignment horizontal="center" vertical="center"/>
    </xf>
    <xf applyAlignment="true" applyBorder="false" applyFill="false" applyFont="true" applyNumberFormat="false" applyProtection="false" borderId="1319" fillId="0" fontId="4" numFmtId="0" xfId="0">
      <alignment horizontal="center" vertical="bottom"/>
    </xf>
    <xf applyAlignment="true" applyBorder="false" applyFill="false" applyFont="true" applyNumberFormat="false" applyProtection="false" borderId="1304" fillId="0" fontId="4" numFmtId="0" xfId="0">
      <alignment horizontal="center" vertical="center"/>
    </xf>
    <xf applyAlignment="true" applyBorder="false" applyFill="false" applyFont="true" applyNumberFormat="false" applyProtection="false" borderId="1299" fillId="0" fontId="11" numFmtId="0" xfId="0">
      <alignment horizontal="right" vertical="bottom"/>
    </xf>
    <xf applyAlignment="true" applyBorder="false" applyFill="false" applyFont="true" applyNumberFormat="false" applyProtection="false" borderId="1308" fillId="0" fontId="11" numFmtId="0" xfId="0">
      <alignment horizontal="right" vertical="bottom"/>
    </xf>
    <xf applyAlignment="true" applyBorder="false" applyFill="false" applyFont="true" applyNumberFormat="false" applyProtection="false" borderId="1320" fillId="0" fontId="11" numFmtId="0" xfId="0">
      <alignment horizontal="right" vertical="bottom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true" applyProtection="false" borderId="0" fillId="0" fontId="7" numFmtId="753" xfId="0">
      <alignment horizontal="center" vertical="center"/>
    </xf>
    <xf applyAlignment="true" applyBorder="false" applyFill="false" applyFont="true" applyNumberFormat="true" applyProtection="false" borderId="0" fillId="0" fontId="7" numFmtId="754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1299" fillId="0" fontId="11" numFmtId="755" xfId="0">
      <alignment horizontal="right" vertical="bottom"/>
    </xf>
    <xf applyAlignment="true" applyBorder="false" applyFill="false" applyFont="true" applyNumberFormat="true" applyProtection="false" borderId="1321" fillId="0" fontId="11" numFmtId="755" xfId="0">
      <alignment horizontal="right" vertical="bottom"/>
    </xf>
    <xf applyAlignment="true" applyBorder="false" applyFill="false" applyFont="true" applyNumberFormat="false" applyProtection="false" borderId="1308" fillId="0" fontId="11" numFmtId="0" xfId="0">
      <alignment horizontal="right" vertical="bottom"/>
    </xf>
    <xf applyAlignment="true" applyBorder="false" applyFill="false" applyFont="true" applyNumberFormat="false" applyProtection="false" borderId="1321" fillId="0" fontId="11" numFmtId="0" xfId="0">
      <alignment horizontal="right"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753" xfId="0">
      <alignment horizontal="center" vertical="center"/>
    </xf>
    <xf applyAlignment="true" applyBorder="false" applyFill="false" applyFont="true" applyNumberFormat="true" applyProtection="false" borderId="0" fillId="0" fontId="4" numFmtId="754" xfId="0">
      <alignment horizontal="center" vertical="bottom"/>
    </xf>
    <xf applyAlignment="true" applyBorder="false" applyFill="true" applyFont="true" applyNumberFormat="true" applyProtection="false" borderId="0" fillId="510" fontId="4" numFmtId="756" xfId="0">
      <alignment horizontal="center" vertical="bottom"/>
    </xf>
    <xf applyAlignment="true" applyBorder="false" applyFill="false" applyFont="true" applyNumberFormat="false" applyProtection="false" borderId="1301" fillId="0" fontId="4" numFmtId="0" xfId="0">
      <alignment horizontal="center" vertical="center" wrapText="true"/>
    </xf>
    <xf applyAlignment="true" applyBorder="false" applyFill="false" applyFont="true" applyNumberFormat="false" applyProtection="false" borderId="1322" fillId="0" fontId="4" numFmtId="0" xfId="0">
      <alignment horizontal="center" vertical="bottom"/>
    </xf>
    <xf applyAlignment="true" applyBorder="false" applyFill="true" applyFont="true" applyNumberFormat="true" applyProtection="false" borderId="1301" fillId="510" fontId="4" numFmtId="756" xfId="0">
      <alignment horizontal="center" vertical="bottom"/>
    </xf>
    <xf applyAlignment="true" applyBorder="false" applyFill="false" applyFont="true" applyNumberFormat="false" applyProtection="false" borderId="1301" fillId="0" fontId="4" numFmtId="0" xfId="0">
      <alignment horizontal="center" vertical="center" wrapText="true"/>
    </xf>
    <xf applyAlignment="true" applyBorder="false" applyFill="false" applyFont="true" applyNumberFormat="false" applyProtection="false" borderId="1298" fillId="0" fontId="4" numFmtId="0" xfId="0">
      <alignment horizontal="center" vertical="center"/>
    </xf>
    <xf applyAlignment="true" applyBorder="false" applyFill="false" applyFont="true" applyNumberFormat="true" applyProtection="false" borderId="1301" fillId="0" fontId="4" numFmtId="755" xfId="0">
      <alignment horizontal="center" vertical="bottom"/>
    </xf>
    <xf applyAlignment="true" applyBorder="false" applyFill="false" applyFont="true" applyNumberFormat="false" applyProtection="false" borderId="1307" fillId="0" fontId="4" numFmtId="0" xfId="0">
      <alignment horizontal="center" vertical="bottom"/>
    </xf>
    <xf applyAlignment="true" applyBorder="false" applyFill="false" applyFont="true" applyNumberFormat="false" applyProtection="false" borderId="1301" fillId="0" fontId="4" numFmtId="0" xfId="0">
      <alignment horizontal="center" vertical="center"/>
    </xf>
    <xf applyAlignment="true" applyBorder="false" applyFill="false" applyFont="true" applyNumberFormat="true" applyProtection="false" borderId="1301" fillId="0" fontId="4" numFmtId="755" xfId="0">
      <alignment horizontal="center" vertical="center"/>
    </xf>
    <xf applyAlignment="true" applyBorder="false" applyFill="false" applyFont="true" applyNumberFormat="false" applyProtection="false" borderId="1307" fillId="0" fontId="4" numFmtId="0" xfId="0">
      <alignment horizontal="center" vertical="center"/>
    </xf>
    <xf applyAlignment="true" applyBorder="false" applyFill="false" applyFont="true" applyNumberFormat="false" applyProtection="false" borderId="1315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7" numFmtId="757" xfId="0">
      <alignment horizontal="center" vertical="center"/>
    </xf>
    <xf applyAlignment="true" applyBorder="false" applyFill="false" applyFont="true" applyNumberFormat="false" applyProtection="false" borderId="1323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757" xfId="0">
      <alignment horizontal="center" vertical="center"/>
    </xf>
    <xf applyAlignment="true" applyBorder="false" applyFill="false" applyFont="true" applyNumberFormat="false" applyProtection="false" borderId="1303" fillId="0" fontId="4" numFmtId="0" xfId="0">
      <alignment horizontal="center" vertical="center" wrapText="true"/>
    </xf>
    <xf applyAlignment="true" applyBorder="false" applyFill="true" applyFont="true" applyNumberFormat="true" applyProtection="false" borderId="1303" fillId="510" fontId="4" numFmtId="756" xfId="0">
      <alignment horizontal="center" vertical="bottom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0" fillId="511" fontId="5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1315" fillId="0" fontId="11" numFmtId="0" xfId="0">
      <alignment horizontal="center" vertical="center" wrapText="true"/>
    </xf>
    <xf applyAlignment="true" applyBorder="false" applyFill="false" applyFont="true" applyNumberFormat="true" applyProtection="false" borderId="1315" fillId="0" fontId="11" numFmtId="753" xfId="0">
      <alignment horizontal="center" vertical="center" wrapText="true"/>
    </xf>
    <xf applyAlignment="true" applyBorder="false" applyFill="false" applyFont="true" applyNumberFormat="false" applyProtection="false" borderId="1301" fillId="0" fontId="4" numFmtId="0" xfId="0">
      <alignment vertical="center" wrapText="true"/>
    </xf>
    <xf applyAlignment="true" applyBorder="false" applyFill="false" applyFont="true" applyNumberFormat="true" applyProtection="false" borderId="1301" fillId="0" fontId="7" numFmtId="758" xfId="0">
      <alignment horizontal="center" vertical="center"/>
    </xf>
    <xf applyAlignment="true" applyBorder="false" applyFill="false" applyFont="true" applyNumberFormat="true" applyProtection="false" borderId="0" fillId="0" fontId="4" numFmtId="753" xfId="0">
      <alignment vertical="center"/>
    </xf>
    <xf applyAlignment="true" applyBorder="false" applyFill="false" applyFont="true" applyNumberFormat="true" applyProtection="false" borderId="1315" fillId="0" fontId="11" numFmtId="753" xfId="0">
      <alignment horizontal="center" vertical="center" wrapText="true"/>
    </xf>
    <xf applyAlignment="true" applyBorder="false" applyFill="false" applyFont="true" applyNumberFormat="false" applyProtection="false" borderId="1303" fillId="0" fontId="7" numFmtId="0" xfId="0">
      <alignment horizontal="center" vertical="center"/>
    </xf>
    <xf applyAlignment="true" applyBorder="false" applyFill="false" applyFont="true" applyNumberFormat="false" applyProtection="false" borderId="1303" fillId="0" fontId="4" numFmtId="0" xfId="0">
      <alignment horizontal="center" vertical="center"/>
    </xf>
    <xf applyAlignment="true" applyBorder="false" applyFill="false" applyFont="true" applyNumberFormat="false" applyProtection="false" borderId="1301" fillId="0" fontId="7" numFmtId="0" xfId="0">
      <alignment horizontal="center" vertical="center"/>
    </xf>
    <xf applyAlignment="true" applyBorder="false" applyFill="false" applyFont="true" applyNumberFormat="false" applyProtection="false" borderId="1316" fillId="0" fontId="11" numFmtId="0" xfId="0">
      <alignment horizontal="center" vertical="center" wrapText="true"/>
    </xf>
    <xf applyAlignment="true" applyBorder="false" applyFill="false" applyFont="true" applyNumberFormat="true" applyProtection="false" borderId="1316" fillId="0" fontId="11" numFmtId="753" xfId="0">
      <alignment horizontal="center" vertical="center" wrapText="true"/>
    </xf>
    <xf applyAlignment="true" applyBorder="false" applyFill="false" applyFont="true" applyNumberFormat="true" applyProtection="false" borderId="1316" fillId="0" fontId="11" numFmtId="753" xfId="0">
      <alignment horizontal="center" vertical="center" wrapText="true"/>
    </xf>
    <xf applyAlignment="true" applyBorder="false" applyFill="true" applyFont="true" applyNumberFormat="false" applyProtection="false" borderId="1315" fillId="512" fontId="11" numFmtId="0" xfId="0">
      <alignment horizontal="center" vertical="center" wrapText="true"/>
    </xf>
    <xf applyAlignment="true" applyBorder="false" applyFill="true" applyFont="true" applyNumberFormat="true" applyProtection="false" borderId="1315" fillId="512" fontId="11" numFmtId="753" xfId="0">
      <alignment horizontal="center" vertical="center" wrapText="true"/>
    </xf>
    <xf applyAlignment="true" applyBorder="false" applyFill="false" applyFont="true" applyNumberFormat="false" applyProtection="false" borderId="1324" fillId="0" fontId="11" numFmtId="0" xfId="0">
      <alignment horizontal="center" vertical="center" wrapText="true"/>
    </xf>
    <xf applyAlignment="true" applyBorder="false" applyFill="false" applyFont="true" applyNumberFormat="true" applyProtection="false" borderId="1324" fillId="0" fontId="11" numFmtId="753" xfId="0">
      <alignment horizontal="center" vertical="center" wrapText="true"/>
    </xf>
    <xf applyAlignment="true" applyBorder="false" applyFill="false" applyFont="true" applyNumberFormat="false" applyProtection="false" borderId="1315" fillId="0" fontId="4" numFmtId="0" xfId="0">
      <alignment horizontal="center" vertical="center" wrapText="true"/>
    </xf>
    <xf applyAlignment="true" applyBorder="false" applyFill="false" applyFont="true" applyNumberFormat="true" applyProtection="false" borderId="1315" fillId="0" fontId="4" numFmtId="753" xfId="0">
      <alignment horizontal="center" vertical="center" wrapText="true"/>
    </xf>
    <xf applyAlignment="true" applyBorder="false" applyFill="false" applyFont="true" applyNumberFormat="true" applyProtection="false" borderId="1315" fillId="0" fontId="4" numFmtId="753" xfId="0">
      <alignment horizontal="center" vertical="center" wrapText="true"/>
    </xf>
    <xf applyAlignment="true" applyBorder="false" applyFill="false" applyFont="true" applyNumberFormat="false" applyProtection="false" borderId="1301" fillId="0" fontId="4" numFmtId="0" xfId="0">
      <alignment vertical="center" wrapText="true"/>
    </xf>
    <xf applyAlignment="true" applyBorder="false" applyFill="false" applyFont="true" applyNumberFormat="false" applyProtection="false" borderId="1323" fillId="0" fontId="4" numFmtId="0" xfId="0">
      <alignment horizontal="center" vertical="center" wrapText="true"/>
    </xf>
    <xf applyAlignment="true" applyBorder="false" applyFill="false" applyFont="true" applyNumberFormat="true" applyProtection="false" borderId="1323" fillId="0" fontId="4" numFmtId="753" xfId="0">
      <alignment horizontal="center" vertical="center" wrapText="true"/>
    </xf>
    <xf applyAlignment="true" applyBorder="false" applyFill="false" applyFont="true" applyNumberFormat="true" applyProtection="false" borderId="1301" fillId="0" fontId="4" numFmtId="753" xfId="0">
      <alignment horizontal="center" vertical="center" wrapText="true"/>
    </xf>
    <xf applyAlignment="true" applyBorder="false" applyFill="false" applyFont="true" applyNumberFormat="true" applyProtection="false" borderId="1301" fillId="0" fontId="4" numFmtId="753" xfId="0">
      <alignment horizontal="center" vertical="center" wrapText="true"/>
    </xf>
    <xf applyAlignment="true" applyBorder="false" applyFill="false" applyFont="true" applyNumberFormat="true" applyProtection="false" borderId="0" fillId="0" fontId="4" numFmtId="753" xfId="0">
      <alignment vertical="center"/>
    </xf>
    <xf applyAlignment="true" applyBorder="false" applyFill="false" applyFont="true" applyNumberFormat="false" applyProtection="false" borderId="1301" fillId="0" fontId="7" numFmtId="0" xfId="0">
      <alignment vertical="center"/>
    </xf>
    <xf applyAlignment="true" applyBorder="false" applyFill="false" applyFont="true" applyNumberFormat="true" applyProtection="false" borderId="1301" fillId="0" fontId="4" numFmtId="753" xfId="0">
      <alignment horizontal="center" vertical="center" wrapText="true"/>
    </xf>
    <xf applyAlignment="true" applyBorder="false" applyFill="false" applyFont="true" applyNumberFormat="true" applyProtection="false" borderId="1303" fillId="0" fontId="4" numFmtId="757" xfId="0">
      <alignment vertical="center" wrapText="true"/>
    </xf>
    <xf applyAlignment="true" applyBorder="false" applyFill="true" applyFont="true" applyNumberFormat="false" applyProtection="false" borderId="1301" fillId="512" fontId="4" numFmtId="0" xfId="0">
      <alignment horizontal="center" vertical="center" wrapText="true"/>
    </xf>
    <xf applyAlignment="true" applyBorder="false" applyFill="true" applyFont="true" applyNumberFormat="true" applyProtection="false" borderId="1301" fillId="512" fontId="4" numFmtId="753" xfId="0">
      <alignment horizontal="center" vertical="center" wrapText="true"/>
    </xf>
    <xf applyAlignment="true" applyBorder="false" applyFill="false" applyFont="true" applyNumberFormat="true" applyProtection="false" borderId="1301" fillId="0" fontId="4" numFmtId="753" xfId="0">
      <alignment horizontal="center" vertical="center"/>
    </xf>
    <xf applyAlignment="true" applyBorder="false" applyFill="false" applyFont="true" applyNumberFormat="true" applyProtection="false" borderId="1303" fillId="0" fontId="4" numFmtId="753" xfId="0">
      <alignment horizontal="center" vertical="center"/>
    </xf>
    <xf applyAlignment="true" applyBorder="false" applyFill="false" applyFont="true" applyNumberFormat="true" applyProtection="false" borderId="1323" fillId="0" fontId="4" numFmtId="753" xfId="0">
      <alignment horizontal="center" vertical="center"/>
    </xf>
    <xf applyAlignment="true" applyBorder="false" applyFill="false" applyFont="true" applyNumberFormat="true" applyProtection="false" borderId="1301" fillId="0" fontId="4" numFmtId="753" xfId="0">
      <alignment horizontal="center" vertical="center"/>
    </xf>
    <xf applyAlignment="true" applyBorder="false" applyFill="false" applyFont="true" applyNumberFormat="false" applyProtection="false" borderId="1315" fillId="0" fontId="11" numFmtId="0" xfId="0">
      <alignment horizontal="center" vertical="center" wrapText="true"/>
    </xf>
    <xf applyAlignment="true" applyBorder="false" applyFill="false" applyFont="true" applyNumberFormat="true" applyProtection="false" borderId="0" fillId="0" fontId="4" numFmtId="753" xfId="0">
      <alignment horizontal="center" vertical="center"/>
    </xf>
    <xf applyAlignment="true" applyBorder="false" applyFill="false" applyFont="true" applyNumberFormat="true" applyProtection="false" borderId="0" fillId="0" fontId="4" numFmtId="754" xfId="0">
      <alignment horizontal="center" vertical="center"/>
    </xf>
    <xf applyAlignment="true" applyBorder="false" applyFill="true" applyFont="true" applyNumberFormat="false" applyProtection="false" borderId="1303" fillId="509" fontId="6" numFmtId="0" xfId="0">
      <alignment horizontal="center" vertical="center"/>
    </xf>
    <xf applyAlignment="true" applyBorder="false" applyFill="true" applyFont="true" applyNumberFormat="false" applyProtection="false" borderId="1303" fillId="509" fontId="6" numFmtId="0" xfId="0">
      <alignment horizontal="center" vertical="center" wrapText="true"/>
    </xf>
    <xf applyAlignment="true" applyBorder="false" applyFill="true" applyFont="true" applyNumberFormat="true" applyProtection="false" borderId="1303" fillId="509" fontId="6" numFmtId="753" xfId="0">
      <alignment horizontal="center" vertical="center"/>
    </xf>
    <xf applyAlignment="true" applyBorder="false" applyFill="true" applyFont="true" applyNumberFormat="false" applyProtection="false" borderId="0" fillId="512" fontId="11" numFmtId="0" xfId="0">
      <alignment horizontal="center" vertical="center" wrapText="true"/>
    </xf>
    <xf applyAlignment="true" applyBorder="false" applyFill="false" applyFont="true" applyNumberFormat="false" applyProtection="false" borderId="1325" fillId="0" fontId="4" numFmtId="0" xfId="0">
      <alignment horizontal="center" vertical="center"/>
    </xf>
    <xf applyAlignment="true" applyBorder="false" applyFill="false" applyFont="true" applyNumberFormat="false" applyProtection="false" borderId="1312" fillId="0" fontId="4" numFmtId="0" xfId="0">
      <alignment horizontal="center" vertical="bottom"/>
    </xf>
    <xf applyAlignment="true" applyBorder="false" applyFill="false" applyFont="true" applyNumberFormat="true" applyProtection="false" borderId="1317" fillId="0" fontId="4" numFmtId="753" xfId="0">
      <alignment horizontal="center" vertical="bottom"/>
    </xf>
    <xf applyAlignment="true" applyBorder="false" applyFill="false" applyFont="true" applyNumberFormat="false" applyProtection="false" borderId="1326" fillId="0" fontId="11" numFmtId="0" xfId="0">
      <alignment horizontal="center" vertical="center" wrapText="true"/>
    </xf>
    <xf applyAlignment="true" applyBorder="false" applyFill="false" applyFont="true" applyNumberFormat="false" applyProtection="false" borderId="1307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1315" fillId="0" fontId="4" numFmtId="753" xfId="0">
      <alignment horizontal="center" vertical="bottom"/>
    </xf>
    <xf applyAlignment="true" applyBorder="false" applyFill="false" applyFont="true" applyNumberFormat="false" applyProtection="false" borderId="1309" fillId="0" fontId="4" numFmtId="0" xfId="0">
      <alignment horizontal="center" vertical="bottom"/>
    </xf>
    <xf applyAlignment="true" applyBorder="false" applyFill="false" applyFont="true" applyNumberFormat="false" applyProtection="false" borderId="1322" fillId="0" fontId="11" numFmtId="0" xfId="0">
      <alignment horizontal="center" vertical="center" wrapText="true"/>
    </xf>
    <xf applyAlignment="true" applyBorder="false" applyFill="false" applyFont="true" applyNumberFormat="false" applyProtection="false" borderId="1303" fillId="0" fontId="4" numFmtId="0" xfId="0">
      <alignment vertical="center" wrapText="true"/>
    </xf>
    <xf applyAlignment="true" applyBorder="false" applyFill="false" applyFont="true" applyNumberFormat="true" applyProtection="false" borderId="1303" fillId="0" fontId="7" numFmtId="758" xfId="0">
      <alignment horizontal="center" vertical="center"/>
    </xf>
    <xf applyAlignment="true" applyBorder="false" applyFill="false" applyFont="true" applyNumberFormat="false" applyProtection="false" borderId="1315" fillId="0" fontId="4" numFmtId="0" xfId="0">
      <alignment vertical="center" wrapText="true"/>
    </xf>
    <xf applyAlignment="true" applyBorder="false" applyFill="false" applyFont="true" applyNumberFormat="true" applyProtection="false" borderId="1315" fillId="0" fontId="7" numFmtId="758" xfId="0">
      <alignment horizontal="center" vertical="center"/>
    </xf>
    <xf applyAlignment="true" applyBorder="false" applyFill="true" applyFont="true" applyNumberFormat="false" applyProtection="false" borderId="0" fillId="508" fontId="7" numFmtId="0" xfId="0">
      <alignment vertical="center"/>
    </xf>
    <xf applyAlignment="true" applyBorder="false" applyFill="true" applyFont="true" applyNumberFormat="false" applyProtection="false" borderId="1327" fillId="513" fontId="17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18" numFmtId="0" xfId="0">
      <alignment horizontal="center" vertical="center"/>
    </xf>
    <xf applyAlignment="true" applyBorder="false" applyFill="true" applyFont="true" applyNumberFormat="false" applyProtection="false" borderId="1328" fillId="514" fontId="6" numFmtId="0" xfId="0">
      <alignment horizontal="center" vertical="center"/>
    </xf>
    <xf applyAlignment="true" applyBorder="false" applyFill="false" applyFont="true" applyNumberFormat="true" applyProtection="false" borderId="0" fillId="0" fontId="7" numFmtId="759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1329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7" numFmtId="759" xfId="0">
      <alignment vertical="center"/>
    </xf>
    <xf applyAlignment="true" applyBorder="false" applyFill="false" applyFont="true" applyNumberFormat="true" applyProtection="false" borderId="0" fillId="0" fontId="7" numFmtId="760" xfId="0">
      <alignment vertical="center"/>
    </xf>
    <xf applyAlignment="true" applyBorder="false" applyFill="false" applyFont="true" applyNumberFormat="false" applyProtection="false" borderId="133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1331" fillId="0" fontId="4" numFmtId="0" xfId="0">
      <alignment horizontal="center" vertical="center"/>
    </xf>
    <xf applyAlignment="true" applyBorder="false" applyFill="false" applyFont="true" applyNumberFormat="false" applyProtection="false" borderId="1332" fillId="0" fontId="4" numFmtId="0" xfId="0">
      <alignment vertical="center"/>
    </xf>
    <xf applyAlignment="true" applyBorder="false" applyFill="false" applyFont="true" applyNumberFormat="true" applyProtection="false" borderId="0" fillId="0" fontId="7" numFmtId="760" xfId="0">
      <alignment horizontal="left" vertical="center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false" applyFont="true" applyNumberFormat="false" applyProtection="false" borderId="1333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18" numFmtId="0" xfId="0">
      <alignment horizontal="center" vertical="center"/>
    </xf>
    <xf applyAlignment="true" applyBorder="false" applyFill="false" applyFont="true" applyNumberFormat="false" applyProtection="false" borderId="0" fillId="0" fontId="18" numFmtId="0" xfId="0">
      <alignment horizontal="center" vertical="center"/>
    </xf>
    <xf applyAlignment="true" applyBorder="false" applyFill="true" applyFont="true" applyNumberFormat="false" applyProtection="false" borderId="1334" fillId="515" fontId="5" numFmtId="0" xfId="0">
      <alignment horizontal="center" vertical="bottom"/>
    </xf>
    <xf applyAlignment="true" applyBorder="false" applyFill="true" applyFont="true" applyNumberFormat="false" applyProtection="false" borderId="1334" fillId="515" fontId="18" numFmtId="0" xfId="0">
      <alignment horizontal="center" vertical="center"/>
    </xf>
    <xf applyAlignment="true" applyBorder="false" applyFill="true" applyFont="true" applyNumberFormat="false" applyProtection="false" borderId="1334" fillId="515" fontId="19" numFmtId="0" xfId="0">
      <alignment horizontal="center" vertical="center"/>
    </xf>
    <xf applyAlignment="true" applyBorder="false" applyFill="true" applyFont="true" applyNumberFormat="false" applyProtection="false" borderId="1334" fillId="516" fontId="19" numFmtId="0" xfId="0">
      <alignment horizontal="center" vertical="center"/>
    </xf>
    <xf applyAlignment="true" applyBorder="false" applyFill="true" applyFont="true" applyNumberFormat="false" applyProtection="false" borderId="1334" fillId="517" fontId="19" numFmtId="0" xfId="0">
      <alignment horizontal="center" vertical="center"/>
    </xf>
    <xf applyAlignment="true" applyBorder="false" applyFill="false" applyFont="true" applyNumberFormat="false" applyProtection="false" borderId="0" fillId="0" fontId="19" numFmtId="0" xfId="0">
      <alignment horizontal="center" vertical="center"/>
    </xf>
    <xf applyAlignment="true" applyBorder="false" applyFill="true" applyFont="true" applyNumberFormat="false" applyProtection="false" borderId="1334" fillId="516" fontId="18" numFmtId="0" xfId="0">
      <alignment horizontal="center" vertical="center"/>
    </xf>
    <xf applyAlignment="true" applyBorder="false" applyFill="true" applyFont="true" applyNumberFormat="false" applyProtection="false" borderId="1334" fillId="517" fontId="18" numFmtId="0" xfId="0">
      <alignment horizontal="center" vertical="center"/>
    </xf>
    <xf applyAlignment="true" applyBorder="false" applyFill="false" applyFont="true" applyNumberFormat="false" applyProtection="false" borderId="0" fillId="0" fontId="18" numFmtId="0" xfId="0">
      <alignment horizontal="center" vertical="center"/>
    </xf>
    <xf applyAlignment="true" applyBorder="false" applyFill="false" applyFont="true" applyNumberFormat="false" applyProtection="false" borderId="1335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true" applyProtection="false" borderId="1335" fillId="0" fontId="4" numFmtId="761" xfId="0">
      <alignment vertical="center"/>
    </xf>
    <xf applyAlignment="true" applyBorder="false" applyFill="false" applyFont="true" applyNumberFormat="false" applyProtection="false" borderId="1334" fillId="0" fontId="7" numFmtId="0" xfId="0">
      <alignment horizontal="center" vertical="center"/>
    </xf>
    <xf applyAlignment="true" applyBorder="false" applyFill="false" applyFont="true" applyNumberFormat="true" applyProtection="false" borderId="1334" fillId="0" fontId="7" numFmtId="762" xfId="0">
      <alignment vertical="center"/>
    </xf>
    <xf applyAlignment="true" applyBorder="false" applyFill="false" applyFont="true" applyNumberFormat="false" applyProtection="false" borderId="1334" fillId="0" fontId="7" numFmtId="0" xfId="0">
      <alignment vertical="center"/>
    </xf>
    <xf applyAlignment="true" applyBorder="false" applyFill="false" applyFont="true" applyNumberFormat="true" applyProtection="false" borderId="0" fillId="0" fontId="11" numFmtId="761" xfId="0">
      <alignment vertical="bottom"/>
    </xf>
    <xf applyAlignment="true" applyBorder="false" applyFill="true" applyFont="true" applyNumberFormat="false" applyProtection="false" borderId="1336" fillId="518" fontId="17" numFmtId="0" xfId="0">
      <alignment horizontal="center" vertical="bottom"/>
    </xf>
    <xf applyAlignment="true" applyBorder="false" applyFill="false" applyFont="true" applyNumberFormat="false" applyProtection="false" borderId="1336" fillId="0" fontId="17" numFmtId="0" xfId="0">
      <alignment horizontal="center" vertical="bottom"/>
    </xf>
    <xf applyAlignment="true" applyBorder="false" applyFill="true" applyFont="true" applyNumberFormat="false" applyProtection="false" borderId="1336" fillId="518" fontId="11" numFmtId="0" xfId="0">
      <alignment horizontal="center" vertical="bottom"/>
    </xf>
    <xf applyAlignment="true" applyBorder="false" applyFill="false" applyFont="true" applyNumberFormat="false" applyProtection="false" borderId="1336" fillId="0" fontId="11" numFmtId="0" xfId="0">
      <alignment horizontal="center" vertical="bottom"/>
    </xf>
    <xf applyAlignment="true" applyBorder="false" applyFill="true" applyFont="true" applyNumberFormat="false" applyProtection="false" borderId="1336" fillId="519" fontId="11" numFmtId="0" xfId="0">
      <alignment horizontal="center" vertical="bottom"/>
    </xf>
    <xf applyAlignment="true" applyBorder="false" applyFill="false" applyFont="true" applyNumberFormat="false" applyProtection="false" borderId="1334" fillId="0" fontId="7" numFmtId="0" xfId="0">
      <alignment vertical="center"/>
    </xf>
    <xf applyAlignment="true" applyBorder="false" applyFill="true" applyFont="true" applyNumberFormat="false" applyProtection="false" borderId="1336" fillId="518" fontId="17" numFmtId="0" xfId="0">
      <alignment vertical="bottom"/>
    </xf>
    <xf applyAlignment="true" applyBorder="false" applyFill="false" applyFont="true" applyNumberFormat="false" applyProtection="false" borderId="1336" fillId="0" fontId="17" numFmtId="0" xfId="0">
      <alignment horizontal="center" vertical="bottom"/>
    </xf>
    <xf applyAlignment="true" applyBorder="false" applyFill="true" applyFont="true" applyNumberFormat="false" applyProtection="false" borderId="1334" fillId="520" fontId="17" numFmtId="0" xfId="0">
      <alignment horizontal="center" vertical="bottom"/>
    </xf>
    <xf applyAlignment="true" applyBorder="false" applyFill="false" applyFont="true" applyNumberFormat="false" applyProtection="false" borderId="0" fillId="0" fontId="17" numFmtId="0" xfId="0">
      <alignment horizontal="left" vertical="bottom"/>
    </xf>
    <xf applyAlignment="true" applyBorder="false" applyFill="false" applyFont="true" applyNumberFormat="false" applyProtection="false" borderId="1334" fillId="0" fontId="17" numFmtId="0" xfId="0">
      <alignment horizontal="left" vertical="bottom"/>
    </xf>
    <xf applyAlignment="true" applyBorder="false" applyFill="false" applyFont="true" applyNumberFormat="false" applyProtection="false" borderId="1334" fillId="0" fontId="17" numFmtId="0" xfId="0">
      <alignment vertical="bottom"/>
    </xf>
    <xf applyAlignment="true" applyBorder="false" applyFill="false" applyFont="true" applyNumberFormat="false" applyProtection="false" borderId="1337" fillId="0" fontId="17" numFmtId="0" xfId="0">
      <alignment vertical="bottom"/>
    </xf>
    <xf applyAlignment="true" applyBorder="false" applyFill="false" applyFont="true" applyNumberFormat="false" applyProtection="false" borderId="1337" fillId="0" fontId="11" numFmtId="0" xfId="0">
      <alignment horizontal="left" vertical="bottom"/>
    </xf>
    <xf applyAlignment="true" applyBorder="false" applyFill="false" applyFont="true" applyNumberFormat="false" applyProtection="false" borderId="1334" fillId="0" fontId="11" numFmtId="0" xfId="0">
      <alignment horizontal="left" vertical="bottom"/>
    </xf>
    <xf applyAlignment="true" applyBorder="false" applyFill="false" applyFont="true" applyNumberFormat="false" applyProtection="false" borderId="1338" fillId="0" fontId="11" numFmtId="0" xfId="0">
      <alignment vertical="bottom"/>
    </xf>
    <xf applyAlignment="true" applyBorder="false" applyFill="false" applyFont="true" applyNumberFormat="false" applyProtection="false" borderId="1339" fillId="0" fontId="11" numFmtId="0" xfId="0">
      <alignment horizontal="left" vertical="bottom"/>
    </xf>
    <xf applyAlignment="true" applyBorder="false" applyFill="false" applyFont="true" applyNumberFormat="false" applyProtection="false" borderId="1339" fillId="0" fontId="17" numFmtId="0" xfId="0">
      <alignment vertical="bottom"/>
    </xf>
    <xf applyAlignment="true" applyBorder="false" applyFill="false" applyFont="true" applyNumberFormat="false" applyProtection="false" borderId="1334" fillId="0" fontId="4" numFmtId="0" xfId="0">
      <alignment horizontal="center" vertical="center"/>
    </xf>
    <xf applyAlignment="true" applyBorder="false" applyFill="false" applyFont="true" applyNumberFormat="false" applyProtection="false" borderId="1340" fillId="0" fontId="7" numFmtId="0" xfId="0">
      <alignment horizontal="center" vertical="center"/>
    </xf>
    <xf applyAlignment="true" applyBorder="false" applyFill="false" applyFont="true" applyNumberFormat="true" applyProtection="false" borderId="1340" fillId="0" fontId="7" numFmtId="762" xfId="0">
      <alignment vertical="center"/>
    </xf>
    <xf applyAlignment="true" applyBorder="false" applyFill="false" applyFont="true" applyNumberFormat="false" applyProtection="false" borderId="134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true" applyProtection="false" borderId="0" fillId="0" fontId="7" numFmtId="762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true" applyProtection="false" borderId="0" fillId="0" fontId="7" numFmtId="762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1341" fillId="0" fontId="18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1341" fillId="0" fontId="7" numFmtId="0" xfId="0">
      <alignment horizontal="center" vertical="center"/>
    </xf>
    <xf applyAlignment="true" applyBorder="false" applyFill="false" applyFont="true" applyNumberFormat="false" applyProtection="false" borderId="1341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1341" fillId="0" fontId="18" numFmtId="0" xfId="0">
      <alignment horizontal="center" vertical="center"/>
    </xf>
    <xf applyAlignment="true" applyBorder="false" applyFill="false" applyFont="true" applyNumberFormat="false" applyProtection="false" borderId="1342" fillId="0" fontId="18" numFmtId="0" xfId="0">
      <alignment horizontal="center" vertical="center"/>
    </xf>
    <xf applyAlignment="true" applyBorder="false" applyFill="false" applyFont="true" applyNumberFormat="false" applyProtection="false" borderId="1342" fillId="0" fontId="18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4" numFmtId="763" xfId="0">
      <alignment vertical="center" wrapText="true"/>
    </xf>
    <xf applyAlignment="true" applyBorder="false" applyFill="false" applyFont="true" applyNumberFormat="false" applyProtection="false" borderId="1341" fillId="0" fontId="7" numFmtId="0" xfId="0">
      <alignment vertical="center"/>
    </xf>
    <xf applyAlignment="true" applyBorder="false" applyFill="false" applyFont="true" applyNumberFormat="true" applyProtection="false" borderId="0" fillId="0" fontId="7" numFmtId="764" xfId="0">
      <alignment vertical="center"/>
    </xf>
    <xf applyAlignment="true" applyBorder="false" applyFill="false" applyFont="true" applyNumberFormat="true" applyProtection="false" borderId="0" fillId="0" fontId="4" numFmtId="763" xfId="0">
      <alignment vertical="center" wrapText="true"/>
    </xf>
    <xf applyAlignment="true" applyBorder="false" applyFill="false" applyFont="true" applyNumberFormat="false" applyProtection="false" borderId="0" fillId="0" fontId="18" numFmtId="0" xfId="0">
      <alignment vertical="center"/>
    </xf>
    <xf applyAlignment="true" applyBorder="false" applyFill="false" applyFont="true" applyNumberFormat="true" applyProtection="false" borderId="0" fillId="0" fontId="7" numFmtId="765" xfId="0">
      <alignment vertical="center"/>
    </xf>
    <xf applyAlignment="true" applyBorder="false" applyFill="false" applyFont="true" applyNumberFormat="true" applyProtection="false" borderId="0" fillId="0" fontId="7" numFmtId="765" xfId="0">
      <alignment vertical="center"/>
    </xf>
    <xf applyAlignment="true" applyBorder="false" applyFill="false" applyFont="true" applyNumberFormat="true" applyProtection="false" borderId="0" fillId="0" fontId="18" numFmtId="765" xfId="0">
      <alignment vertical="center"/>
    </xf>
    <xf applyAlignment="true" applyBorder="false" applyFill="false" applyFont="true" applyNumberFormat="false" applyProtection="false" borderId="0" fillId="0" fontId="18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true" applyProtection="false" borderId="0" fillId="0" fontId="7" numFmtId="766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7" numFmtId="764" xfId="0">
      <alignment vertical="center"/>
    </xf>
    <xf applyAlignment="true" applyBorder="false" applyFill="false" applyFont="true" applyNumberFormat="true" applyProtection="false" borderId="0" fillId="0" fontId="4" numFmtId="764" xfId="0">
      <alignment vertical="center" wrapText="true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1343" fillId="0" fontId="20" numFmtId="0" xfId="0">
      <alignment horizontal="center" vertical="center"/>
    </xf>
    <xf applyAlignment="true" applyBorder="false" applyFill="false" applyFont="true" applyNumberFormat="false" applyProtection="false" borderId="1343" fillId="0" fontId="20" numFmtId="0" xfId="0">
      <alignment horizontal="center" vertical="center"/>
    </xf>
    <xf applyAlignment="true" applyBorder="false" applyFill="false" applyFont="true" applyNumberFormat="false" applyProtection="false" borderId="1344" fillId="0" fontId="20" numFmtId="0" xfId="0">
      <alignment horizontal="center" vertical="center"/>
    </xf>
    <xf applyAlignment="true" applyBorder="false" applyFill="false" applyFont="true" applyNumberFormat="false" applyProtection="false" borderId="0" fillId="0" fontId="18" numFmtId="0" xfId="0">
      <alignment horizontal="center" vertical="center"/>
    </xf>
    <xf applyAlignment="true" applyBorder="false" applyFill="false" applyFont="true" applyNumberFormat="false" applyProtection="false" borderId="0" fillId="0" fontId="18" numFmtId="0" xfId="0">
      <alignment vertical="center"/>
    </xf>
    <xf applyAlignment="true" applyBorder="false" applyFill="true" applyFont="true" applyNumberFormat="false" applyProtection="false" borderId="0" fillId="521" fontId="18" numFmtId="0" xfId="0">
      <alignment vertical="center"/>
    </xf>
    <xf applyAlignment="true" applyBorder="false" applyFill="false" applyFont="true" applyNumberFormat="false" applyProtection="false" borderId="1343" fillId="0" fontId="7" numFmtId="0" xfId="0">
      <alignment vertical="center"/>
    </xf>
    <xf applyAlignment="true" applyBorder="false" applyFill="true" applyFont="true" applyNumberFormat="false" applyProtection="false" borderId="0" fillId="521" fontId="7" numFmtId="0" xfId="0">
      <alignment vertical="center"/>
    </xf>
    <xf applyAlignment="true" applyBorder="false" applyFill="true" applyFont="true" applyNumberFormat="true" applyProtection="false" borderId="0" fillId="521" fontId="7" numFmtId="767" xfId="0">
      <alignment vertical="center"/>
    </xf>
    <xf applyAlignment="true" applyBorder="false" applyFill="false" applyFont="true" applyNumberFormat="false" applyProtection="false" borderId="0" fillId="0" fontId="18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0" fillId="522" fontId="7" numFmtId="0" xfId="0">
      <alignment vertical="center"/>
    </xf>
    <xf applyAlignment="true" applyBorder="false" applyFill="true" applyFont="true" applyNumberFormat="false" applyProtection="false" borderId="0" fillId="522" fontId="7" numFmtId="0" xfId="0">
      <alignment vertical="center"/>
    </xf>
    <xf applyAlignment="true" applyBorder="false" applyFill="true" applyFont="true" applyNumberFormat="false" applyProtection="false" borderId="1345" fillId="523" fontId="6" numFmtId="0" xfId="0">
      <alignment horizontal="center" vertical="center"/>
    </xf>
    <xf applyAlignment="true" applyBorder="false" applyFill="true" applyFont="true" applyNumberFormat="false" applyProtection="false" borderId="1346" fillId="523" fontId="6" numFmtId="0" xfId="0">
      <alignment horizontal="center" vertical="center"/>
    </xf>
    <xf applyAlignment="true" applyBorder="false" applyFill="true" applyFont="true" applyNumberFormat="false" applyProtection="false" borderId="1347" fillId="523" fontId="13" numFmtId="0" xfId="0">
      <alignment horizontal="center" vertical="center"/>
    </xf>
    <xf applyAlignment="true" applyBorder="false" applyFill="true" applyFont="true" applyNumberFormat="false" applyProtection="false" borderId="1348" fillId="523" fontId="2" numFmtId="0" xfId="0">
      <alignment horizontal="center" vertical="center"/>
    </xf>
    <xf applyAlignment="true" applyBorder="false" applyFill="true" applyFont="true" applyNumberFormat="false" applyProtection="false" borderId="0" fillId="523" fontId="6" numFmtId="0" xfId="0">
      <alignment horizontal="center" vertical="center" wrapText="true"/>
    </xf>
    <xf applyAlignment="true" applyBorder="false" applyFill="true" applyFont="true" applyNumberFormat="false" applyProtection="false" borderId="0" fillId="523" fontId="6" numFmtId="0" xfId="0">
      <alignment horizontal="center" vertical="center"/>
    </xf>
    <xf applyAlignment="true" applyBorder="false" applyFill="true" applyFont="true" applyNumberFormat="false" applyProtection="false" borderId="1345" fillId="524" fontId="13" numFmtId="0" xfId="0">
      <alignment horizontal="center" vertical="center"/>
    </xf>
    <xf applyAlignment="true" applyBorder="false" applyFill="true" applyFont="true" applyNumberFormat="false" applyProtection="false" borderId="0" fillId="525" fontId="18" numFmtId="0" xfId="0">
      <alignment horizontal="center" vertical="center"/>
    </xf>
    <xf applyAlignment="true" applyBorder="false" applyFill="true" applyFont="true" applyNumberFormat="false" applyProtection="false" borderId="0" fillId="525" fontId="18" numFmtId="0" xfId="0">
      <alignment horizontal="center" vertical="center"/>
    </xf>
    <xf applyAlignment="true" applyBorder="false" applyFill="true" applyFont="true" applyNumberFormat="false" applyProtection="false" borderId="1349" fillId="523" fontId="6" numFmtId="0" xfId="0">
      <alignment horizontal="center" vertical="center"/>
    </xf>
    <xf applyAlignment="true" applyBorder="false" applyFill="true" applyFont="true" applyNumberFormat="false" applyProtection="false" borderId="1350" fillId="523" fontId="13" numFmtId="0" xfId="0">
      <alignment horizontal="center" vertical="center"/>
    </xf>
    <xf applyAlignment="true" applyBorder="false" applyFill="true" applyFont="true" applyNumberFormat="false" applyProtection="false" borderId="1351" fillId="523" fontId="2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horizontal="center" vertical="bottom"/>
    </xf>
    <xf applyAlignment="true" applyBorder="false" applyFill="false" applyFont="true" applyNumberFormat="false" applyProtection="false" borderId="1352" fillId="0" fontId="21" numFmtId="0" xfId="0">
      <alignment horizontal="center" vertical="center"/>
    </xf>
    <xf applyAlignment="true" applyBorder="false" applyFill="false" applyFont="true" applyNumberFormat="false" applyProtection="false" borderId="1345" fillId="0" fontId="22" numFmtId="0" xfId="0">
      <alignment horizontal="center" vertical="center"/>
    </xf>
    <xf applyAlignment="true" applyBorder="false" applyFill="false" applyFont="true" applyNumberFormat="false" applyProtection="false" borderId="1345" fillId="0" fontId="23" numFmtId="0" xfId="0">
      <alignment horizontal="center" vertical="center"/>
    </xf>
    <xf applyAlignment="true" applyBorder="false" applyFill="false" applyFont="true" applyNumberFormat="false" applyProtection="false" borderId="1345" fillId="0" fontId="21" numFmtId="0" xfId="0">
      <alignment horizontal="center" vertical="center"/>
    </xf>
    <xf applyAlignment="true" applyBorder="false" applyFill="false" applyFont="true" applyNumberFormat="false" applyProtection="false" borderId="1352" fillId="0" fontId="21" numFmtId="0" xfId="0">
      <alignment horizontal="center" vertical="center"/>
    </xf>
    <xf applyAlignment="true" applyBorder="false" applyFill="false" applyFont="true" applyNumberFormat="false" applyProtection="false" borderId="1345" fillId="0" fontId="21" numFmtId="0" xfId="0">
      <alignment horizontal="center" vertical="center"/>
    </xf>
    <xf applyAlignment="true" applyBorder="false" applyFill="false" applyFont="true" applyNumberFormat="false" applyProtection="false" borderId="1345" fillId="0" fontId="7" numFmtId="0" xfId="0">
      <alignment vertical="center"/>
    </xf>
    <xf applyAlignment="true" applyBorder="false" applyFill="false" applyFont="true" applyNumberFormat="false" applyProtection="false" borderId="1345" fillId="0" fontId="7" numFmtId="0" xfId="0">
      <alignment vertical="center"/>
    </xf>
    <xf applyAlignment="true" applyBorder="false" applyFill="false" applyFont="true" applyNumberFormat="false" applyProtection="false" borderId="1352" fillId="0" fontId="21" numFmtId="0" xfId="0">
      <alignment horizontal="center" vertical="center"/>
    </xf>
    <xf applyAlignment="true" applyBorder="false" applyFill="false" applyFont="true" applyNumberFormat="false" applyProtection="false" borderId="1345" fillId="0" fontId="22" numFmtId="0" xfId="0">
      <alignment horizontal="center" vertical="center"/>
    </xf>
    <xf applyAlignment="true" applyBorder="false" applyFill="false" applyFont="true" applyNumberFormat="false" applyProtection="false" borderId="1345" fillId="0" fontId="21" numFmtId="0" xfId="0">
      <alignment horizontal="center" vertical="center"/>
    </xf>
    <xf applyAlignment="true" applyBorder="false" applyFill="false" applyFont="true" applyNumberFormat="false" applyProtection="false" borderId="1352" fillId="0" fontId="21" numFmtId="0" xfId="0">
      <alignment horizontal="center" vertical="center"/>
    </xf>
    <xf applyAlignment="true" applyBorder="false" applyFill="false" applyFont="true" applyNumberFormat="false" applyProtection="false" borderId="1345" fillId="0" fontId="21" numFmtId="0" xfId="0">
      <alignment horizontal="center" vertical="center"/>
    </xf>
    <xf applyAlignment="true" applyBorder="false" applyFill="false" applyFont="true" applyNumberFormat="false" applyProtection="false" borderId="1353" fillId="0" fontId="21" numFmtId="0" xfId="0">
      <alignment horizontal="center" vertical="center"/>
    </xf>
    <xf applyAlignment="true" applyBorder="false" applyFill="false" applyFont="true" applyNumberFormat="false" applyProtection="false" borderId="1354" fillId="0" fontId="22" numFmtId="0" xfId="0">
      <alignment horizontal="center" vertical="center"/>
    </xf>
    <xf applyAlignment="true" applyBorder="false" applyFill="false" applyFont="true" applyNumberFormat="false" applyProtection="false" borderId="1345" fillId="0" fontId="23" numFmtId="0" xfId="0">
      <alignment horizontal="center" vertical="center"/>
    </xf>
    <xf applyAlignment="true" applyBorder="false" applyFill="false" applyFont="true" applyNumberFormat="false" applyProtection="false" borderId="1354" fillId="0" fontId="21" numFmtId="0" xfId="0">
      <alignment horizontal="center" vertical="center"/>
    </xf>
    <xf applyAlignment="true" applyBorder="false" applyFill="false" applyFont="true" applyNumberFormat="false" applyProtection="false" borderId="1353" fillId="0" fontId="21" numFmtId="0" xfId="0">
      <alignment horizontal="center" vertical="center"/>
    </xf>
    <xf applyAlignment="true" applyBorder="false" applyFill="false" applyFont="true" applyNumberFormat="false" applyProtection="false" borderId="1345" fillId="0" fontId="22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</cellXfs>
  <cellStyles count="1">
    <cellStyle builtinId="0" name="Normal" xfId="0"/>
  </cellStyles>
  <dxfs count="1182"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7AC0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/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F258"/>
        </patternFill>
      </fill>
    </dxf>
    <dxf/>
    <dxf/>
    <dxf/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/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14BA9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ill>
        <patternFill patternType="solid">
          <fgColor/>
          <bgColor rgb="FFECE2FE"/>
        </patternFill>
      </fill>
    </dxf>
    <dxf>
      <fill>
        <patternFill patternType="solid">
          <fgColor/>
          <bgColor rgb="FFECE2FE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76964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Relationship Id="rId27" Target="worksheets/sheet24.xml" Type="http://schemas.openxmlformats.org/officeDocument/2006/relationships/worksheet"></Relationship><Relationship Id="rId28" Target="worksheets/sheet25.xml" Type="http://schemas.openxmlformats.org/officeDocument/2006/relationships/worksheet"></Relationship><Relationship Id="rId29" Target="worksheets/sheet26.xml" Type="http://schemas.openxmlformats.org/officeDocument/2006/relationships/worksheet"></Relationship><Relationship Id="rId30" Target="worksheets/sheet27.xml" Type="http://schemas.openxmlformats.org/officeDocument/2006/relationships/worksheet"></Relationship><Relationship Id="rId31" Target="worksheets/sheet28.xml" Type="http://schemas.openxmlformats.org/officeDocument/2006/relationships/worksheet"></Relationship><Relationship Id="rId32" Target="worksheets/sheet29.xml" Type="http://schemas.openxmlformats.org/officeDocument/2006/relationships/worksheet"></Relationship><Relationship Id="rId33" Target="worksheets/sheet30.xml" Type="http://schemas.openxmlformats.org/officeDocument/2006/relationships/worksheet"></Relationship><Relationship Id="rId34" Target="worksheets/sheet31.xml" Type="http://schemas.openxmlformats.org/officeDocument/2006/relationships/worksheet"></Relationship><Relationship Id="rId35" Target="worksheets/sheet32.xml" Type="http://schemas.openxmlformats.org/officeDocument/2006/relationships/worksheet"></Relationship><Relationship Id="rId36" Target="worksheets/sheet33.xml" Type="http://schemas.openxmlformats.org/officeDocument/2006/relationships/worksheet"></Relationship><Relationship Id="rId37" Target="worksheets/sheet34.xml" Type="http://schemas.openxmlformats.org/officeDocument/2006/relationships/worksheet"></Relationship><Relationship Id="rId38" Target="worksheets/sheet35.xml" Type="http://schemas.openxmlformats.org/officeDocument/2006/relationships/worksheet"></Relationship><Relationship Id="rId39" Target="worksheets/sheet36.xml" Type="http://schemas.openxmlformats.org/officeDocument/2006/relationships/worksheet"></Relationship><Relationship Id="rId40" Target="worksheets/sheet37.xml" Type="http://schemas.openxmlformats.org/officeDocument/2006/relationships/worksheet"></Relationship><Relationship Id="rId41" Target="worksheets/sheet38.xml" Type="http://schemas.openxmlformats.org/officeDocument/2006/relationships/worksheet"></Relationship><Relationship Id="rId42" Target="worksheets/sheet39.xml" Type="http://schemas.openxmlformats.org/officeDocument/2006/relationships/worksheet"></Relationship><Relationship Id="rId43" Target="worksheets/sheet40.xml" Type="http://schemas.openxmlformats.org/officeDocument/2006/relationships/worksheet"></Relationship><Relationship Id="rId44" Target="worksheets/sheet41.xml" Type="http://schemas.openxmlformats.org/officeDocument/2006/relationships/worksheet"></Relationship><Relationship Id="rId45" Target="worksheets/sheet42.xml" Type="http://schemas.openxmlformats.org/officeDocument/2006/relationships/worksheet"></Relationship><Relationship Id="rId46" Target="worksheets/sheet43.xml" Type="http://schemas.openxmlformats.org/officeDocument/2006/relationships/worksheet"></Relationship><Relationship Id="rId47" Target="worksheets/sheet44.xml" Type="http://schemas.openxmlformats.org/officeDocument/2006/relationships/worksheet"></Relationship><Relationship Id="rId48" Target="worksheets/sheet45.xml" Type="http://schemas.openxmlformats.org/officeDocument/2006/relationships/worksheet"></Relationship><Relationship Id="rId49" Target="worksheets/sheet46.xml" Type="http://schemas.openxmlformats.org/officeDocument/2006/relationships/worksheet"></Relationship><Relationship Id="rId50" Target="worksheets/sheet47.xml" Type="http://schemas.openxmlformats.org/officeDocument/2006/relationships/worksheet"></Relationship><Relationship Id="rId51" Target="worksheets/sheet48.xml" Type="http://schemas.openxmlformats.org/officeDocument/2006/relationships/worksheet"></Relationship><Relationship Id="rId52" Target="worksheets/sheet49.xml" Type="http://schemas.openxmlformats.org/officeDocument/2006/relationships/worksheet"></Relationship><Relationship Id="rId53" Target="worksheets/sheet50.xml" Type="http://schemas.openxmlformats.org/officeDocument/2006/relationships/worksheet"></Relationship><Relationship Id="rId54" Target="worksheets/sheet51.xml" Type="http://schemas.openxmlformats.org/officeDocument/2006/relationships/worksheet"></Relationship><Relationship Id="rId55" Target="worksheets/sheet52.xml" Type="http://schemas.openxmlformats.org/officeDocument/2006/relationships/worksheet"></Relationship><Relationship Id="rId56" Target="worksheets/sheet53.xml" Type="http://schemas.openxmlformats.org/officeDocument/2006/relationships/worksheet"></Relationship><Relationship Id="rId57" Target="worksheets/sheet54.xml" Type="http://schemas.openxmlformats.org/officeDocument/2006/relationships/worksheet"></Relationship><Relationship Id="rId58" Target="worksheets/sheet55.xml" Type="http://schemas.openxmlformats.org/officeDocument/2006/relationships/worksheet"></Relationship><Relationship Id="rId59" Target="worksheets/sheet56.xml" Type="http://schemas.openxmlformats.org/officeDocument/2006/relationships/worksheet"></Relationship><Relationship Id="rId60" Target="worksheets/sheet57.xml" Type="http://schemas.openxmlformats.org/officeDocument/2006/relationships/worksheet"></Relationship><Relationship Id="rId61" Target="worksheets/sheet58.xml" Type="http://schemas.openxmlformats.org/officeDocument/2006/relationships/worksheet"></Relationship><Relationship Id="rId62" Target="worksheets/sheet59.xml" Type="http://schemas.openxmlformats.org/officeDocument/2006/relationships/worksheet"></Relationship><Relationship Id="rId63" Target="worksheets/sheet60.xml" Type="http://schemas.openxmlformats.org/officeDocument/2006/relationships/worksheet"></Relationship><Relationship Id="rId64" Target="worksheets/sheet61.xml" Type="http://schemas.openxmlformats.org/officeDocument/2006/relationships/worksheet"></Relationship><Relationship Id="rId65" Target="worksheets/sheet62.xml" Type="http://schemas.openxmlformats.org/officeDocument/2006/relationships/worksheet"></Relationship><Relationship Id="rId66" Target="worksheets/sheet63.xml" Type="http://schemas.openxmlformats.org/officeDocument/2006/relationships/worksheet"></Relationship><Relationship Id="rId67" Target="worksheets/sheet64.xml" Type="http://schemas.openxmlformats.org/officeDocument/2006/relationships/worksheet"></Relationship><Relationship Id="rId68" Target="worksheets/sheet65.xml" Type="http://schemas.openxmlformats.org/officeDocument/2006/relationships/worksheet"></Relationship><Relationship Id="rId69" Target="worksheets/sheet66.xml" Type="http://schemas.openxmlformats.org/officeDocument/2006/relationships/worksheet"></Relationship><Relationship Id="rId70" Target="worksheets/sheet67.xml" Type="http://schemas.openxmlformats.org/officeDocument/2006/relationships/worksheet"></Relationship><Relationship Id="rId71" Target="worksheets/sheet68.xml" Type="http://schemas.openxmlformats.org/officeDocument/2006/relationships/worksheet"></Relationship><Relationship Id="rId72" Target="worksheets/sheet69.xml" Type="http://schemas.openxmlformats.org/officeDocument/2006/relationships/worksheet"></Relationship><Relationship Id="rId73" Target="worksheets/sheet70.xml" Type="http://schemas.openxmlformats.org/officeDocument/2006/relationships/worksheet"></Relationship><Relationship Id="rId74" Target="worksheets/sheet71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D3" xSplit="3" ySplit="2"/>
    </sheetView>
  </sheetViews>
  <sheetFormatPr defaultColWidth="12" defaultRowHeight="18"/>
  <cols>
    <col collapsed="false" customWidth="true" hidden="false" max="6" min="6" style="0" width="12"/>
    <col collapsed="false" customWidth="true" hidden="false" max="14" min="14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5" min="5" style="0" width="17"/>
    <col collapsed="false" customWidth="true" hidden="false" max="13" min="13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1" min="21" style="0" width="12"/>
    <col collapsed="false" customWidth="true" hidden="true" max="21" min="21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4" min="24" style="0" width="12"/>
    <col collapsed="false" customWidth="true" hidden="true" max="24" min="24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3" min="23" style="0" width="12"/>
    <col collapsed="false" customWidth="true" hidden="true" max="23" min="23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4"/>
    <col collapsed="false" customWidth="true" hidden="false" max="4" min="4" style="0" width="17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8"/>
  </cols>
  <sheetData>
    <row r="1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  <c r="F1" s="1" t="s">
        <v>6</v>
      </c>
      <c r="G1" s="1"/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/>
      <c r="V1" s="1" t="s">
        <v>19</v>
      </c>
      <c r="W1" s="1"/>
      <c r="X1" s="1" t="s">
        <v>20</v>
      </c>
      <c r="Y1" s="1"/>
      <c r="Z1" s="6" t="s">
        <v>21</v>
      </c>
      <c r="AA1" s="6"/>
      <c r="AB1" s="7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8" t="s">
        <v>28</v>
      </c>
      <c r="AI1" s="8" t="s">
        <v>29</v>
      </c>
      <c r="AJ1" s="8" t="s">
        <v>30</v>
      </c>
      <c r="AK1" s="9" t="s">
        <v>31</v>
      </c>
      <c r="AL1" s="9" t="s">
        <v>32</v>
      </c>
      <c r="AM1" s="9" t="s">
        <v>33</v>
      </c>
      <c r="AN1" s="9" t="s">
        <v>34</v>
      </c>
    </row>
    <row r="2">
      <c r="A2" s="1" t="s">
        <v>35</v>
      </c>
      <c r="B2" s="1"/>
      <c r="C2" s="1"/>
      <c r="D2" s="1"/>
      <c r="E2" s="2"/>
      <c r="F2" s="1" t="s">
        <v>36</v>
      </c>
      <c r="G2" s="3" t="s">
        <v>37</v>
      </c>
      <c r="H2" s="3"/>
      <c r="I2" s="4"/>
      <c r="J2" s="5"/>
      <c r="K2" s="5"/>
      <c r="L2" s="5"/>
      <c r="M2" s="1" t="s">
        <v>38</v>
      </c>
      <c r="N2" s="1" t="s">
        <v>38</v>
      </c>
      <c r="O2" s="1"/>
      <c r="P2" s="1"/>
      <c r="Q2" s="1"/>
      <c r="R2" s="1" t="s">
        <v>36</v>
      </c>
      <c r="S2" s="3" t="s">
        <v>37</v>
      </c>
      <c r="T2" s="1" t="s">
        <v>36</v>
      </c>
      <c r="U2" s="3" t="s">
        <v>37</v>
      </c>
      <c r="V2" s="1" t="s">
        <v>36</v>
      </c>
      <c r="W2" s="3" t="s">
        <v>37</v>
      </c>
      <c r="X2" s="1" t="s">
        <v>36</v>
      </c>
      <c r="Y2" s="3" t="s">
        <v>37</v>
      </c>
      <c r="Z2" s="1" t="s">
        <v>36</v>
      </c>
      <c r="AA2" s="3" t="s">
        <v>37</v>
      </c>
      <c r="AB2" s="7"/>
      <c r="AC2" s="5"/>
      <c r="AD2" s="5"/>
      <c r="AE2" s="5"/>
      <c r="AF2" s="5"/>
      <c r="AG2" s="5"/>
      <c r="AH2" s="8"/>
      <c r="AI2" s="8"/>
      <c r="AJ2" s="8"/>
      <c r="AK2" s="9"/>
      <c r="AL2" s="9"/>
      <c r="AM2" s="9"/>
      <c r="AN2" s="9"/>
    </row>
    <row customHeight="true" hidden="true" ht="18" r="3">
      <c r="A3" s="10">
        <v>1</v>
      </c>
      <c r="B3" s="10" t="s">
        <v>39</v>
      </c>
      <c r="C3" s="11" t="s">
        <v>40</v>
      </c>
      <c r="D3" s="11" t="s">
        <v>40</v>
      </c>
      <c r="E3" s="12" t="s">
        <v>41</v>
      </c>
      <c r="F3" s="13">
        <v>419</v>
      </c>
      <c r="G3" s="14">
        <v>419</v>
      </c>
      <c r="H3" s="15"/>
      <c r="I3" s="16">
        <f>VLOOKUP(C3,'Data Products'!$A:$B,2,0)</f>
      </c>
      <c r="J3" s="17">
        <f t="shared" ref="J3:J24" si="6">IFERROR(I3-TODAY(),"")</f>
      </c>
      <c r="K3" s="18">
        <v>45723</v>
      </c>
      <c r="L3" s="19">
        <f t="shared" ref="L3:L24" si="20">TODAY()-K3</f>
      </c>
      <c r="M3" s="15">
        <v>354</v>
      </c>
      <c r="N3" s="15">
        <v>380</v>
      </c>
      <c r="O3" s="15"/>
      <c r="P3" s="15"/>
      <c r="Q3" s="10"/>
      <c r="R3" s="15">
        <v>0</v>
      </c>
      <c r="S3" s="15">
        <v>0</v>
      </c>
      <c r="T3" s="15">
        <v>326</v>
      </c>
      <c r="U3" s="15">
        <v>326</v>
      </c>
      <c r="V3" s="15">
        <v>146</v>
      </c>
      <c r="W3" s="15">
        <v>146</v>
      </c>
      <c r="X3" s="15">
        <v>0</v>
      </c>
      <c r="Y3" s="15">
        <v>0</v>
      </c>
      <c r="Z3" s="15">
        <v>0</v>
      </c>
      <c r="AA3" s="15">
        <v>0</v>
      </c>
      <c r="AB3" s="20">
        <f t="shared" ref="AB3:AB24" si="29">N3/30</f>
      </c>
      <c r="AC3" s="21">
        <f t="shared" ref="AC3:AC24" si="0">IFERROR(F3/AB3,"-")</f>
      </c>
      <c r="AD3" s="22">
        <f t="shared" ref="AD3:AD24" si="9">IFERROR(TODAY()+AC3,"-")</f>
      </c>
      <c r="AE3" s="23">
        <f t="shared" ref="AE3:AE24" si="23">_xlfn.IFS(AC3="-","Not sold yet",AND(AC3&lt;=150,AC3&gt;60),"Out of stock more than 60 days",AC3&lt;=60,"Out of stock less than 60 days",AC3&gt;=150,"Out of stock more than 150 days")</f>
      </c>
      <c r="AF3" s="24">
        <f>VLOOKUP(C3,'Data Products'!$A:$J,10,0)</f>
      </c>
      <c r="AG3" s="25">
        <f t="shared" ref="AG3:AG24" si="12">AF3*F3</f>
      </c>
      <c r="AH3" s="26">
        <f t="shared" ref="AH3:AH22" si="16">IF(J3&lt;=90,F3,0)</f>
      </c>
      <c r="AI3" s="27">
        <f>IFERROR(VLOOKUP(C3,$C$3:$AI$42,34,0),"")</f>
      </c>
      <c r="AJ3" s="28"/>
      <c r="AK3" s="29"/>
      <c r="AL3" s="28"/>
      <c r="AM3" s="29"/>
      <c r="AN3" s="29"/>
    </row>
    <row r="4">
      <c r="A4" s="30">
        <v>1</v>
      </c>
      <c r="B4" s="10" t="s">
        <v>42</v>
      </c>
      <c r="C4" s="11" t="s">
        <v>41</v>
      </c>
      <c r="D4" s="11" t="s">
        <v>41</v>
      </c>
      <c r="E4" s="11" t="s">
        <v>41</v>
      </c>
      <c r="F4" s="31">
        <v>16943</v>
      </c>
      <c r="G4" s="14">
        <v>16943</v>
      </c>
      <c r="H4" s="15"/>
      <c r="I4" s="16">
        <f>VLOOKUP(C4,'Data Products'!$A:$B,2,0)</f>
      </c>
      <c r="J4" s="17">
        <f t="shared" si="6"/>
      </c>
      <c r="K4" s="18">
        <v>45617</v>
      </c>
      <c r="L4" s="19">
        <f t="shared" si="20"/>
      </c>
      <c r="M4" s="32">
        <v>9349</v>
      </c>
      <c r="N4" s="33">
        <v>17734</v>
      </c>
      <c r="O4" s="15"/>
      <c r="P4" s="15"/>
      <c r="Q4" s="10"/>
      <c r="R4" s="15">
        <v>0</v>
      </c>
      <c r="S4" s="15">
        <v>0</v>
      </c>
      <c r="T4" s="34">
        <v>1378</v>
      </c>
      <c r="U4" s="34">
        <v>1369</v>
      </c>
      <c r="V4" s="15">
        <v>115</v>
      </c>
      <c r="W4" s="15">
        <v>112</v>
      </c>
      <c r="X4" s="15">
        <v>46</v>
      </c>
      <c r="Y4" s="15">
        <v>22</v>
      </c>
      <c r="Z4" s="15">
        <v>0</v>
      </c>
      <c r="AA4" s="15">
        <v>0</v>
      </c>
      <c r="AB4" s="20">
        <f t="shared" si="29"/>
      </c>
      <c r="AC4" s="35">
        <f t="shared" si="0"/>
      </c>
      <c r="AD4" s="22">
        <f t="shared" si="9"/>
      </c>
      <c r="AE4" s="36">
        <f t="shared" si="23"/>
      </c>
      <c r="AF4" s="24">
        <f>VLOOKUP(C4,'Data Products'!$A:$J,10,0)</f>
      </c>
      <c r="AG4" s="25">
        <f t="shared" si="12"/>
      </c>
      <c r="AH4" s="26">
        <f t="shared" si="16"/>
      </c>
      <c r="AI4" s="27" t="s">
        <v>43</v>
      </c>
      <c r="AJ4" s="29"/>
      <c r="AK4" s="29"/>
      <c r="AL4" s="28"/>
      <c r="AM4" s="29"/>
      <c r="AN4" s="29"/>
    </row>
    <row r="5">
      <c r="A5" s="30">
        <v>2</v>
      </c>
      <c r="B5" s="10" t="s">
        <v>42</v>
      </c>
      <c r="C5" s="37" t="s">
        <v>44</v>
      </c>
      <c r="D5" s="37" t="s">
        <v>44</v>
      </c>
      <c r="E5" s="37" t="s">
        <v>44</v>
      </c>
      <c r="F5" s="31">
        <v>285</v>
      </c>
      <c r="G5" s="14">
        <v>285</v>
      </c>
      <c r="H5" s="15"/>
      <c r="I5" s="16">
        <f>VLOOKUP(C5,'Data Products'!$A:$B,2,0)</f>
      </c>
      <c r="J5" s="17">
        <f t="shared" si="6"/>
      </c>
      <c r="K5" s="18">
        <v>45191</v>
      </c>
      <c r="L5" s="19">
        <f t="shared" si="20"/>
      </c>
      <c r="M5" s="32">
        <v>17</v>
      </c>
      <c r="N5" s="38">
        <v>36</v>
      </c>
      <c r="O5" s="15"/>
      <c r="P5" s="15"/>
      <c r="Q5" s="10"/>
      <c r="R5" s="15">
        <v>0</v>
      </c>
      <c r="S5" s="15">
        <v>0</v>
      </c>
      <c r="T5" s="15">
        <v>26</v>
      </c>
      <c r="U5" s="15">
        <v>26</v>
      </c>
      <c r="V5" s="15">
        <v>416</v>
      </c>
      <c r="W5" s="15">
        <v>416</v>
      </c>
      <c r="X5" s="15">
        <v>0</v>
      </c>
      <c r="Y5" s="15">
        <v>0</v>
      </c>
      <c r="Z5" s="15">
        <v>0</v>
      </c>
      <c r="AA5" s="15">
        <v>0</v>
      </c>
      <c r="AB5" s="20">
        <f t="shared" si="29"/>
      </c>
      <c r="AC5" s="35">
        <f t="shared" si="0"/>
      </c>
      <c r="AD5" s="22">
        <f t="shared" si="9"/>
      </c>
      <c r="AE5" s="36">
        <f t="shared" si="23"/>
      </c>
      <c r="AF5" s="24">
        <f>VLOOKUP(C5,'Data Products'!$A:$J,10,0)</f>
      </c>
      <c r="AG5" s="25">
        <f t="shared" si="12"/>
      </c>
      <c r="AH5" s="26">
        <f t="shared" si="16"/>
      </c>
      <c r="AI5" s="27" t="s">
        <v>45</v>
      </c>
      <c r="AJ5" s="29"/>
      <c r="AK5" s="29"/>
      <c r="AL5" s="28"/>
      <c r="AM5" s="29"/>
      <c r="AN5" s="29"/>
    </row>
    <row r="6">
      <c r="A6" s="30">
        <v>3</v>
      </c>
      <c r="B6" s="10" t="s">
        <v>42</v>
      </c>
      <c r="C6" s="37" t="s">
        <v>46</v>
      </c>
      <c r="D6" s="37" t="s">
        <v>46</v>
      </c>
      <c r="E6" s="37" t="s">
        <v>46</v>
      </c>
      <c r="F6" s="13">
        <v>4268</v>
      </c>
      <c r="G6" s="14">
        <v>4268</v>
      </c>
      <c r="H6" s="15"/>
      <c r="I6" s="16">
        <f>VLOOKUP(C6,'Data Products'!$A:$B,2,0)</f>
      </c>
      <c r="J6" s="17">
        <f t="shared" si="6"/>
      </c>
      <c r="K6" s="18">
        <v>45752</v>
      </c>
      <c r="L6" s="19">
        <f t="shared" si="20"/>
      </c>
      <c r="M6" s="32">
        <v>28</v>
      </c>
      <c r="N6" s="33">
        <v>48</v>
      </c>
      <c r="O6" s="15"/>
      <c r="P6" s="15"/>
      <c r="Q6" s="10"/>
      <c r="R6" s="15">
        <v>0</v>
      </c>
      <c r="S6" s="15">
        <v>0</v>
      </c>
      <c r="T6" s="15">
        <v>1</v>
      </c>
      <c r="U6" s="15">
        <v>1</v>
      </c>
      <c r="V6" s="15">
        <v>1</v>
      </c>
      <c r="W6" s="15">
        <v>1</v>
      </c>
      <c r="X6" s="15">
        <v>0</v>
      </c>
      <c r="Y6" s="15">
        <v>0</v>
      </c>
      <c r="Z6" s="15">
        <v>0</v>
      </c>
      <c r="AA6" s="15">
        <v>0</v>
      </c>
      <c r="AB6" s="20">
        <f t="shared" si="29"/>
      </c>
      <c r="AC6" s="35">
        <f t="shared" si="0"/>
      </c>
      <c r="AD6" s="22">
        <f t="shared" si="9"/>
      </c>
      <c r="AE6" s="36">
        <f t="shared" si="23"/>
      </c>
      <c r="AF6" s="24">
        <f>VLOOKUP(C6,'Data Products'!$A:$J,10,0)</f>
      </c>
      <c r="AG6" s="25">
        <f t="shared" si="12"/>
      </c>
      <c r="AH6" s="26">
        <f t="shared" si="16"/>
      </c>
      <c r="AI6" s="27">
        <f t="shared" ref="AI6:AI7" si="26">IFERROR(VLOOKUP(C6,$C$3:$AI$42,34,0),"")</f>
      </c>
      <c r="AJ6" s="29"/>
      <c r="AK6" s="29"/>
      <c r="AL6" s="28"/>
      <c r="AM6" s="29"/>
      <c r="AN6" s="29"/>
    </row>
    <row r="7">
      <c r="A7" s="30">
        <v>4</v>
      </c>
      <c r="B7" s="10" t="s">
        <v>42</v>
      </c>
      <c r="C7" s="37" t="s">
        <v>47</v>
      </c>
      <c r="D7" s="37" t="s">
        <v>47</v>
      </c>
      <c r="E7" s="37" t="s">
        <v>47</v>
      </c>
      <c r="F7" s="13">
        <v>879</v>
      </c>
      <c r="G7" s="14">
        <v>859</v>
      </c>
      <c r="H7" s="15"/>
      <c r="I7" s="16">
        <f>VLOOKUP(C7,'Data Products'!$A:$B,2,0)</f>
      </c>
      <c r="J7" s="17">
        <f t="shared" si="6"/>
      </c>
      <c r="K7" s="18">
        <v>45854</v>
      </c>
      <c r="L7" s="19">
        <f t="shared" si="20"/>
      </c>
      <c r="M7" s="32">
        <v>3</v>
      </c>
      <c r="N7" s="39">
        <v>8</v>
      </c>
      <c r="O7" s="15"/>
      <c r="P7" s="15"/>
      <c r="Q7" s="10"/>
      <c r="R7" s="15">
        <v>0</v>
      </c>
      <c r="S7" s="15">
        <v>0</v>
      </c>
      <c r="T7" s="15">
        <v>288</v>
      </c>
      <c r="U7" s="15">
        <v>288</v>
      </c>
      <c r="V7" s="15">
        <v>512</v>
      </c>
      <c r="W7" s="15">
        <v>512</v>
      </c>
      <c r="X7" s="15">
        <v>20</v>
      </c>
      <c r="Y7" s="40">
        <v>20</v>
      </c>
      <c r="Z7" s="15">
        <v>0</v>
      </c>
      <c r="AA7" s="15">
        <v>0</v>
      </c>
      <c r="AB7" s="20">
        <f t="shared" si="29"/>
      </c>
      <c r="AC7" s="35">
        <f t="shared" si="0"/>
      </c>
      <c r="AD7" s="22">
        <f t="shared" si="9"/>
      </c>
      <c r="AE7" s="36">
        <f t="shared" si="23"/>
      </c>
      <c r="AF7" s="24">
        <f>VLOOKUP(C7,'Data Products'!$A:$J,10,0)</f>
      </c>
      <c r="AG7" s="25">
        <f t="shared" si="12"/>
      </c>
      <c r="AH7" s="26">
        <f t="shared" si="16"/>
      </c>
      <c r="AI7" s="27">
        <f t="shared" si="26"/>
      </c>
      <c r="AJ7" s="29"/>
      <c r="AK7" s="29"/>
      <c r="AL7" s="28"/>
      <c r="AM7" s="29"/>
      <c r="AN7" s="29"/>
    </row>
    <row r="8">
      <c r="A8" s="30">
        <v>5</v>
      </c>
      <c r="B8" s="10" t="s">
        <v>42</v>
      </c>
      <c r="C8" s="37" t="s">
        <v>48</v>
      </c>
      <c r="D8" s="37" t="s">
        <v>48</v>
      </c>
      <c r="E8" s="37" t="s">
        <v>48</v>
      </c>
      <c r="F8" s="13">
        <v>2476</v>
      </c>
      <c r="G8" s="14">
        <v>2476</v>
      </c>
      <c r="H8" s="15"/>
      <c r="I8" s="16">
        <f>VLOOKUP(C8,'Data Products'!$A:$B,2,0)</f>
      </c>
      <c r="J8" s="17">
        <f t="shared" si="6"/>
      </c>
      <c r="K8" s="18">
        <v>45855</v>
      </c>
      <c r="L8" s="19">
        <f t="shared" si="20"/>
      </c>
      <c r="M8" s="32">
        <v>9</v>
      </c>
      <c r="N8" s="33">
        <v>63</v>
      </c>
      <c r="O8" s="15"/>
      <c r="P8" s="15"/>
      <c r="Q8" s="10"/>
      <c r="R8" s="15">
        <v>0</v>
      </c>
      <c r="S8" s="15">
        <v>0</v>
      </c>
      <c r="T8" s="15">
        <v>51</v>
      </c>
      <c r="U8" s="15">
        <v>51</v>
      </c>
      <c r="V8" s="15">
        <v>101</v>
      </c>
      <c r="W8" s="15">
        <v>101</v>
      </c>
      <c r="X8" s="15">
        <v>0</v>
      </c>
      <c r="Y8" s="15">
        <v>0</v>
      </c>
      <c r="Z8" s="15">
        <v>0</v>
      </c>
      <c r="AA8" s="15">
        <v>0</v>
      </c>
      <c r="AB8" s="20">
        <f t="shared" si="29"/>
      </c>
      <c r="AC8" s="35">
        <f t="shared" si="0"/>
      </c>
      <c r="AD8" s="22">
        <f t="shared" si="9"/>
      </c>
      <c r="AE8" s="36">
        <f t="shared" si="23"/>
      </c>
      <c r="AF8" s="24">
        <f>VLOOKUP(C8,'Data Products'!$A:$J,10,0)</f>
      </c>
      <c r="AG8" s="25">
        <f t="shared" si="12"/>
      </c>
      <c r="AH8" s="26">
        <f t="shared" si="16"/>
      </c>
      <c r="AI8" s="27">
        <f>IFERROR(VLOOKUP(C8,$C$3:$AI$42,34,0)," ")</f>
      </c>
      <c r="AJ8" s="29"/>
      <c r="AK8" s="29"/>
      <c r="AL8" s="28"/>
      <c r="AM8" s="29"/>
      <c r="AN8" s="29"/>
    </row>
    <row r="9">
      <c r="A9" s="30">
        <v>6</v>
      </c>
      <c r="B9" s="10" t="s">
        <v>42</v>
      </c>
      <c r="C9" s="37" t="s">
        <v>49</v>
      </c>
      <c r="D9" s="37" t="s">
        <v>49</v>
      </c>
      <c r="E9" s="37" t="s">
        <v>49</v>
      </c>
      <c r="F9" s="13">
        <v>2062</v>
      </c>
      <c r="G9" s="14">
        <v>2062</v>
      </c>
      <c r="H9" s="15"/>
      <c r="I9" s="16">
        <f>VLOOKUP(C9,'Data Products'!$A:$B,2,0)</f>
      </c>
      <c r="J9" s="17">
        <f t="shared" si="6"/>
      </c>
      <c r="K9" s="18">
        <v>45856</v>
      </c>
      <c r="L9" s="19">
        <f t="shared" si="20"/>
      </c>
      <c r="M9" s="32">
        <v>0</v>
      </c>
      <c r="N9" s="38">
        <v>0</v>
      </c>
      <c r="O9" s="15"/>
      <c r="P9" s="15"/>
      <c r="Q9" s="10"/>
      <c r="R9" s="15">
        <v>0</v>
      </c>
      <c r="S9" s="15">
        <v>0</v>
      </c>
      <c r="T9" s="15">
        <v>1480</v>
      </c>
      <c r="U9" s="15">
        <v>1478</v>
      </c>
      <c r="V9" s="15">
        <v>1112</v>
      </c>
      <c r="W9" s="15">
        <v>1112</v>
      </c>
      <c r="X9" s="15">
        <v>0</v>
      </c>
      <c r="Y9" s="15">
        <v>0</v>
      </c>
      <c r="Z9" s="15">
        <v>0</v>
      </c>
      <c r="AA9" s="15">
        <v>0</v>
      </c>
      <c r="AB9" s="20">
        <f t="shared" si="29"/>
      </c>
      <c r="AC9" s="35">
        <f t="shared" si="0"/>
      </c>
      <c r="AD9" s="22">
        <f t="shared" si="9"/>
      </c>
      <c r="AE9" s="36">
        <f t="shared" si="23"/>
      </c>
      <c r="AF9" s="24">
        <f>VLOOKUP(C9,'Data Products'!$A:$J,10,0)</f>
      </c>
      <c r="AG9" s="25">
        <f t="shared" si="12"/>
      </c>
      <c r="AH9" s="26">
        <f t="shared" si="16"/>
      </c>
      <c r="AI9" s="27">
        <f t="shared" ref="AI9:AI11" si="27">IFERROR(VLOOKUP(C9,$C$3:$AI$42,34,0),"")</f>
      </c>
      <c r="AJ9" s="29"/>
      <c r="AK9" s="29"/>
      <c r="AL9" s="28"/>
      <c r="AM9" s="29"/>
      <c r="AN9" s="29"/>
    </row>
    <row r="10">
      <c r="A10" s="30">
        <v>7</v>
      </c>
      <c r="B10" s="10" t="s">
        <v>42</v>
      </c>
      <c r="C10" s="37" t="s">
        <v>50</v>
      </c>
      <c r="D10" s="37" t="s">
        <v>50</v>
      </c>
      <c r="E10" s="37" t="s">
        <v>50</v>
      </c>
      <c r="F10" s="13">
        <v>440</v>
      </c>
      <c r="G10" s="14">
        <v>440</v>
      </c>
      <c r="H10" s="15"/>
      <c r="I10" s="16">
        <f>VLOOKUP(C10,'Data Products'!$A:$B,2,0)</f>
      </c>
      <c r="J10" s="17">
        <f t="shared" si="6"/>
      </c>
      <c r="K10" s="18">
        <v>45857</v>
      </c>
      <c r="L10" s="19">
        <f t="shared" si="20"/>
      </c>
      <c r="M10" s="32">
        <v>132</v>
      </c>
      <c r="N10" s="33">
        <v>223</v>
      </c>
      <c r="O10" s="15"/>
      <c r="P10" s="15"/>
      <c r="Q10" s="10"/>
      <c r="R10" s="15">
        <v>0</v>
      </c>
      <c r="S10" s="15">
        <v>0</v>
      </c>
      <c r="T10" s="15">
        <v>0</v>
      </c>
      <c r="U10" s="15">
        <v>0</v>
      </c>
      <c r="V10" s="15">
        <v>2</v>
      </c>
      <c r="W10" s="15">
        <v>2</v>
      </c>
      <c r="X10" s="15">
        <v>0</v>
      </c>
      <c r="Y10" s="15">
        <v>0</v>
      </c>
      <c r="Z10" s="15">
        <v>0</v>
      </c>
      <c r="AA10" s="15">
        <v>0</v>
      </c>
      <c r="AB10" s="20">
        <f t="shared" si="29"/>
      </c>
      <c r="AC10" s="35">
        <f t="shared" si="0"/>
      </c>
      <c r="AD10" s="22">
        <f t="shared" si="9"/>
      </c>
      <c r="AE10" s="36">
        <f t="shared" si="23"/>
      </c>
      <c r="AF10" s="24">
        <f>VLOOKUP(C10,'Data Products'!$A:$J,10,0)</f>
      </c>
      <c r="AG10" s="25">
        <f t="shared" si="12"/>
      </c>
      <c r="AH10" s="26">
        <f t="shared" si="16"/>
      </c>
      <c r="AI10" s="27">
        <f t="shared" si="27"/>
      </c>
      <c r="AJ10" s="29"/>
      <c r="AK10" s="29"/>
      <c r="AL10" s="28"/>
      <c r="AM10" s="29"/>
      <c r="AN10" s="29"/>
    </row>
    <row r="11">
      <c r="A11" s="30">
        <v>8</v>
      </c>
      <c r="B11" s="10" t="s">
        <v>39</v>
      </c>
      <c r="C11" s="37" t="s">
        <v>51</v>
      </c>
      <c r="D11" s="37" t="s">
        <v>51</v>
      </c>
      <c r="E11" s="37" t="s">
        <v>51</v>
      </c>
      <c r="F11" s="13">
        <v>1200</v>
      </c>
      <c r="G11" s="14">
        <v>1200</v>
      </c>
      <c r="H11" s="15"/>
      <c r="I11" s="16">
        <f>VLOOKUP(C11,'Data Products'!$A:$B,2,0)</f>
      </c>
      <c r="J11" s="17">
        <f t="shared" si="6"/>
      </c>
      <c r="K11" s="18">
        <v>45858</v>
      </c>
      <c r="L11" s="19">
        <f t="shared" si="20"/>
      </c>
      <c r="M11" s="41">
        <v>0</v>
      </c>
      <c r="N11" s="41">
        <v>0</v>
      </c>
      <c r="O11" s="15"/>
      <c r="P11" s="15"/>
      <c r="Q11" s="10"/>
      <c r="R11" s="15">
        <v>0</v>
      </c>
      <c r="S11" s="15">
        <v>0</v>
      </c>
      <c r="T11" s="15">
        <v>1289</v>
      </c>
      <c r="U11" s="15">
        <v>1289</v>
      </c>
      <c r="V11" s="15">
        <v>773</v>
      </c>
      <c r="W11" s="15">
        <v>773</v>
      </c>
      <c r="X11" s="15">
        <v>0</v>
      </c>
      <c r="Y11" s="15">
        <v>0</v>
      </c>
      <c r="Z11" s="15">
        <v>0</v>
      </c>
      <c r="AA11" s="15">
        <v>0</v>
      </c>
      <c r="AB11" s="20">
        <f t="shared" si="29"/>
      </c>
      <c r="AC11" s="35">
        <f t="shared" si="0"/>
      </c>
      <c r="AD11" s="22">
        <f t="shared" si="9"/>
      </c>
      <c r="AE11" s="36">
        <f t="shared" si="23"/>
      </c>
      <c r="AF11" s="24">
        <f>VLOOKUP(C11,'Data Products'!$A:$J,10,0)</f>
      </c>
      <c r="AG11" s="25">
        <f t="shared" si="12"/>
      </c>
      <c r="AH11" s="26">
        <f t="shared" si="16"/>
      </c>
      <c r="AI11" s="27">
        <f t="shared" si="27"/>
      </c>
      <c r="AJ11" s="29"/>
      <c r="AK11" s="29"/>
      <c r="AL11" s="28"/>
      <c r="AM11" s="29"/>
      <c r="AN11" s="29"/>
    </row>
    <row r="12">
      <c r="A12" s="30">
        <v>9</v>
      </c>
      <c r="B12" s="10" t="s">
        <v>39</v>
      </c>
      <c r="C12" s="37" t="s">
        <v>52</v>
      </c>
      <c r="D12" s="37" t="s">
        <v>52</v>
      </c>
      <c r="E12" s="37" t="s">
        <v>52</v>
      </c>
      <c r="F12" s="13">
        <v>1000</v>
      </c>
      <c r="G12" s="14">
        <v>1000</v>
      </c>
      <c r="H12" s="15"/>
      <c r="I12" s="16">
        <f>VLOOKUP(C12,'Data Products'!$A:$B,2,0)</f>
      </c>
      <c r="J12" s="17">
        <f t="shared" si="6"/>
      </c>
      <c r="K12" s="18">
        <v>45532</v>
      </c>
      <c r="L12" s="19">
        <f t="shared" si="20"/>
      </c>
      <c r="M12" s="42">
        <v>0</v>
      </c>
      <c r="N12" s="43">
        <v>0</v>
      </c>
      <c r="O12" s="44"/>
      <c r="P12" s="15"/>
      <c r="Q12" s="10"/>
      <c r="R12" s="15">
        <v>0</v>
      </c>
      <c r="S12" s="15">
        <v>0</v>
      </c>
      <c r="T12" s="15">
        <v>417</v>
      </c>
      <c r="U12" s="15">
        <v>416</v>
      </c>
      <c r="V12" s="15">
        <v>785</v>
      </c>
      <c r="W12" s="15">
        <v>785</v>
      </c>
      <c r="X12" s="15">
        <v>0</v>
      </c>
      <c r="Y12" s="15">
        <v>0</v>
      </c>
      <c r="Z12" s="15">
        <v>0</v>
      </c>
      <c r="AA12" s="15">
        <v>0</v>
      </c>
      <c r="AB12" s="20">
        <f t="shared" si="29"/>
      </c>
      <c r="AC12" s="35">
        <f t="shared" si="0"/>
      </c>
      <c r="AD12" s="22">
        <f t="shared" si="9"/>
      </c>
      <c r="AE12" s="36">
        <f t="shared" si="23"/>
      </c>
      <c r="AF12" s="24">
        <f>VLOOKUP(C12,'Data Products'!$A:$J,10,0)</f>
      </c>
      <c r="AG12" s="25">
        <f t="shared" si="12"/>
      </c>
      <c r="AH12" s="26">
        <f t="shared" si="16"/>
      </c>
      <c r="AI12" s="27" t="s">
        <v>53</v>
      </c>
      <c r="AJ12" s="29"/>
      <c r="AK12" s="29"/>
      <c r="AL12" s="28"/>
      <c r="AM12" s="29"/>
      <c r="AN12" s="29"/>
    </row>
    <row r="13">
      <c r="A13" s="30">
        <v>10</v>
      </c>
      <c r="B13" s="10" t="s">
        <v>39</v>
      </c>
      <c r="C13" s="37" t="s">
        <v>54</v>
      </c>
      <c r="D13" s="37" t="s">
        <v>54</v>
      </c>
      <c r="E13" s="37" t="s">
        <v>54</v>
      </c>
      <c r="F13" s="13">
        <v>500</v>
      </c>
      <c r="G13" s="14">
        <v>500</v>
      </c>
      <c r="H13" s="15"/>
      <c r="I13" s="16">
        <f>VLOOKUP(C13,'Data Products'!$A:$B,2,0)</f>
      </c>
      <c r="J13" s="17">
        <f t="shared" si="6"/>
      </c>
      <c r="K13" s="18">
        <v>45504</v>
      </c>
      <c r="L13" s="45">
        <f t="shared" si="20"/>
      </c>
      <c r="M13" s="43">
        <v>0</v>
      </c>
      <c r="N13" s="43">
        <v>0</v>
      </c>
      <c r="O13" s="44"/>
      <c r="P13" s="15"/>
      <c r="Q13" s="10"/>
      <c r="R13" s="15">
        <v>0</v>
      </c>
      <c r="S13" s="15">
        <v>0</v>
      </c>
      <c r="T13" s="15">
        <v>3870</v>
      </c>
      <c r="U13" s="15">
        <v>1017</v>
      </c>
      <c r="V13" s="15">
        <v>366</v>
      </c>
      <c r="W13" s="15">
        <v>366</v>
      </c>
      <c r="X13" s="15">
        <v>0</v>
      </c>
      <c r="Y13" s="15">
        <v>0</v>
      </c>
      <c r="Z13" s="15">
        <v>0</v>
      </c>
      <c r="AA13" s="15">
        <v>0</v>
      </c>
      <c r="AB13" s="20">
        <f t="shared" si="29"/>
      </c>
      <c r="AC13" s="35">
        <f t="shared" si="0"/>
      </c>
      <c r="AD13" s="22">
        <f t="shared" si="9"/>
      </c>
      <c r="AE13" s="36">
        <f t="shared" si="23"/>
      </c>
      <c r="AF13" s="24">
        <f>VLOOKUP(C13,'Data Products'!$A:$J,10,0)</f>
      </c>
      <c r="AG13" s="25">
        <f t="shared" si="12"/>
      </c>
      <c r="AH13" s="26">
        <f t="shared" si="16"/>
      </c>
      <c r="AI13" s="27">
        <f>IFERROR(VLOOKUP(C13,$C$3:$AI$42,34,0),"")</f>
      </c>
      <c r="AJ13" s="29"/>
      <c r="AK13" s="29"/>
      <c r="AL13" s="46"/>
      <c r="AM13" s="29"/>
      <c r="AN13" s="29"/>
    </row>
    <row r="14">
      <c r="A14" s="30">
        <v>11</v>
      </c>
      <c r="B14" s="10" t="s">
        <v>42</v>
      </c>
      <c r="C14" s="37" t="s">
        <v>55</v>
      </c>
      <c r="D14" s="37" t="s">
        <v>55</v>
      </c>
      <c r="E14" s="47" t="s">
        <v>56</v>
      </c>
      <c r="F14" s="13">
        <v>181</v>
      </c>
      <c r="G14" s="14">
        <v>181</v>
      </c>
      <c r="H14" s="15"/>
      <c r="I14" s="16">
        <f>VLOOKUP(C14,'Data Products'!$A:$B,2,0)</f>
      </c>
      <c r="J14" s="17">
        <f t="shared" si="6"/>
      </c>
      <c r="K14" s="18">
        <v>45504</v>
      </c>
      <c r="L14" s="19">
        <f t="shared" si="20"/>
      </c>
      <c r="M14" s="48">
        <v>1</v>
      </c>
      <c r="N14" s="48">
        <v>1</v>
      </c>
      <c r="O14" s="34"/>
      <c r="P14" s="34"/>
      <c r="Q14" s="10"/>
      <c r="R14" s="15">
        <v>1200</v>
      </c>
      <c r="S14" s="40">
        <v>1200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20">
        <f t="shared" si="29"/>
      </c>
      <c r="AC14" s="35">
        <f t="shared" si="0"/>
      </c>
      <c r="AD14" s="22">
        <f t="shared" si="9"/>
      </c>
      <c r="AE14" s="36">
        <f t="shared" si="23"/>
      </c>
      <c r="AF14" s="24">
        <f>VLOOKUP(C14,'Data Products'!$A:$J,10,0)</f>
      </c>
      <c r="AG14" s="25">
        <f t="shared" si="12"/>
      </c>
      <c r="AH14" s="26">
        <f t="shared" si="16"/>
      </c>
      <c r="AI14" s="27">
        <f>IFERROR(VLOOKUP(C14,$C$3:$AI$42,34,0)," ")</f>
      </c>
      <c r="AJ14" s="28"/>
      <c r="AK14" s="29"/>
      <c r="AL14" s="46"/>
      <c r="AM14" s="29"/>
      <c r="AN14" s="29"/>
    </row>
    <row r="15">
      <c r="A15" s="30">
        <v>12</v>
      </c>
      <c r="B15" s="10" t="s">
        <v>42</v>
      </c>
      <c r="C15" s="37" t="s">
        <v>57</v>
      </c>
      <c r="D15" s="37" t="s">
        <v>57</v>
      </c>
      <c r="E15" s="47" t="s">
        <v>58</v>
      </c>
      <c r="F15" s="13">
        <v>98</v>
      </c>
      <c r="G15" s="14">
        <v>98</v>
      </c>
      <c r="H15" s="15"/>
      <c r="I15" s="16">
        <f>VLOOKUP(C15,'Data Products'!$A:$B,2,0)</f>
      </c>
      <c r="J15" s="17">
        <f t="shared" si="6"/>
      </c>
      <c r="K15" s="18">
        <v>45648</v>
      </c>
      <c r="L15" s="19">
        <f t="shared" si="20"/>
      </c>
      <c r="M15" s="32">
        <v>4</v>
      </c>
      <c r="N15" s="33">
        <v>5</v>
      </c>
      <c r="O15" s="34"/>
      <c r="P15" s="34"/>
      <c r="Q15" s="10"/>
      <c r="R15" s="15">
        <v>1000</v>
      </c>
      <c r="S15" s="40">
        <v>1000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20">
        <f t="shared" si="29"/>
      </c>
      <c r="AC15" s="35">
        <f t="shared" si="0"/>
      </c>
      <c r="AD15" s="22">
        <f t="shared" si="9"/>
      </c>
      <c r="AE15" s="36">
        <f t="shared" si="23"/>
      </c>
      <c r="AF15" s="24">
        <f>VLOOKUP(C15,'Data Products'!$A:$J,10,0)</f>
      </c>
      <c r="AG15" s="25">
        <f t="shared" si="12"/>
      </c>
      <c r="AH15" s="26">
        <f t="shared" si="16"/>
      </c>
      <c r="AI15" s="27">
        <f t="shared" ref="AI15:AI17" si="28">IFERROR(VLOOKUP(C15,$C$3:$AI$42,34,0),"")</f>
      </c>
      <c r="AJ15" s="28"/>
      <c r="AK15" s="29"/>
      <c r="AL15" s="46"/>
      <c r="AM15" s="29"/>
      <c r="AN15" s="29"/>
    </row>
    <row r="16">
      <c r="A16" s="30">
        <v>13</v>
      </c>
      <c r="B16" s="10" t="s">
        <v>42</v>
      </c>
      <c r="C16" s="37" t="s">
        <v>59</v>
      </c>
      <c r="D16" s="37" t="s">
        <v>59</v>
      </c>
      <c r="E16" s="47" t="s">
        <v>60</v>
      </c>
      <c r="F16" s="13">
        <v>846</v>
      </c>
      <c r="G16" s="14">
        <v>846</v>
      </c>
      <c r="H16" s="15"/>
      <c r="I16" s="16">
        <f>VLOOKUP(C16,'Data Products'!$A:$B,2,0)</f>
      </c>
      <c r="J16" s="17">
        <f t="shared" si="6"/>
      </c>
      <c r="K16" s="18">
        <v>45504</v>
      </c>
      <c r="L16" s="19">
        <f t="shared" si="20"/>
      </c>
      <c r="M16" s="32">
        <v>101</v>
      </c>
      <c r="N16" s="32">
        <v>103</v>
      </c>
      <c r="O16" s="15"/>
      <c r="P16" s="15"/>
      <c r="Q16" s="10"/>
      <c r="R16" s="15">
        <v>500</v>
      </c>
      <c r="S16" s="15">
        <v>500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20">
        <f t="shared" si="29"/>
      </c>
      <c r="AC16" s="35">
        <f t="shared" si="0"/>
      </c>
      <c r="AD16" s="22">
        <f t="shared" si="9"/>
      </c>
      <c r="AE16" s="36">
        <f t="shared" si="23"/>
      </c>
      <c r="AF16" s="24">
        <f>VLOOKUP(C16,'Data Products'!$A:$J,10,0)</f>
      </c>
      <c r="AG16" s="25">
        <f t="shared" si="12"/>
      </c>
      <c r="AH16" s="26">
        <f t="shared" si="16"/>
      </c>
      <c r="AI16" s="27">
        <f t="shared" si="28"/>
      </c>
      <c r="AJ16" s="28"/>
      <c r="AK16" s="29"/>
      <c r="AL16" s="28"/>
      <c r="AM16" s="29"/>
      <c r="AN16" s="29"/>
    </row>
    <row customHeight="true" hidden="true" ht="18" r="17">
      <c r="A17" s="30">
        <v>14</v>
      </c>
      <c r="B17" s="10" t="s">
        <v>42</v>
      </c>
      <c r="C17" s="37" t="s">
        <v>61</v>
      </c>
      <c r="D17" s="37" t="s">
        <v>61</v>
      </c>
      <c r="E17" s="47" t="s">
        <v>62</v>
      </c>
      <c r="F17" s="13">
        <v>0</v>
      </c>
      <c r="G17" s="14">
        <v>0</v>
      </c>
      <c r="H17" s="15"/>
      <c r="I17" s="16">
        <f>VLOOKUP(C17,'Data Products'!$A:$B,2,0)</f>
      </c>
      <c r="J17" s="17">
        <f t="shared" si="6"/>
      </c>
      <c r="K17" s="18">
        <v>45653</v>
      </c>
      <c r="L17" s="19">
        <f t="shared" si="20"/>
      </c>
      <c r="M17" s="32">
        <v>0</v>
      </c>
      <c r="N17" s="32">
        <v>0</v>
      </c>
      <c r="O17" s="15"/>
      <c r="P17" s="15"/>
      <c r="Q17" s="10"/>
      <c r="R17" s="15">
        <v>0</v>
      </c>
      <c r="S17" s="15">
        <v>0</v>
      </c>
      <c r="T17" s="15">
        <v>128</v>
      </c>
      <c r="U17" s="15">
        <v>128</v>
      </c>
      <c r="V17" s="15">
        <v>54</v>
      </c>
      <c r="W17" s="15">
        <v>54</v>
      </c>
      <c r="X17" s="15">
        <v>0</v>
      </c>
      <c r="Y17" s="15">
        <v>0</v>
      </c>
      <c r="Z17" s="15">
        <v>0</v>
      </c>
      <c r="AA17" s="15">
        <v>0</v>
      </c>
      <c r="AB17" s="20">
        <f t="shared" si="29"/>
      </c>
      <c r="AC17" s="35">
        <f t="shared" si="0"/>
      </c>
      <c r="AD17" s="22">
        <f t="shared" si="9"/>
      </c>
      <c r="AE17" s="36">
        <f t="shared" si="23"/>
      </c>
      <c r="AF17" s="24">
        <f>VLOOKUP(C17,'Data Products'!$A:$J,10,0)</f>
      </c>
      <c r="AG17" s="25">
        <f t="shared" si="12"/>
      </c>
      <c r="AH17" s="26">
        <f t="shared" si="16"/>
      </c>
      <c r="AI17" s="27">
        <f t="shared" si="28"/>
      </c>
      <c r="AJ17" s="29"/>
      <c r="AK17" s="29"/>
      <c r="AL17" s="28"/>
      <c r="AM17" s="29"/>
      <c r="AN17" s="29"/>
    </row>
    <row customHeight="true" hidden="true" ht="18" r="18">
      <c r="A18" s="30">
        <v>15</v>
      </c>
      <c r="B18" s="10" t="s">
        <v>42</v>
      </c>
      <c r="C18" s="37" t="s">
        <v>63</v>
      </c>
      <c r="D18" s="37" t="s">
        <v>63</v>
      </c>
      <c r="E18" s="47" t="s">
        <v>64</v>
      </c>
      <c r="F18" s="13">
        <v>5</v>
      </c>
      <c r="G18" s="14">
        <v>5</v>
      </c>
      <c r="H18" s="15"/>
      <c r="I18" s="16">
        <f>VLOOKUP(C18,'Data Products'!$A:$B,2,0)</f>
      </c>
      <c r="J18" s="17">
        <f t="shared" si="6"/>
      </c>
      <c r="K18" s="18">
        <v>45737</v>
      </c>
      <c r="L18" s="19">
        <f t="shared" si="20"/>
      </c>
      <c r="M18" s="32">
        <v>0</v>
      </c>
      <c r="N18" s="32">
        <v>0</v>
      </c>
      <c r="O18" s="15"/>
      <c r="P18" s="15"/>
      <c r="Q18" s="10"/>
      <c r="R18" s="15">
        <v>0</v>
      </c>
      <c r="S18" s="15">
        <v>0</v>
      </c>
      <c r="T18" s="15">
        <v>0</v>
      </c>
      <c r="U18" s="15">
        <v>0</v>
      </c>
      <c r="V18" s="15">
        <v>116</v>
      </c>
      <c r="W18" s="15">
        <v>116</v>
      </c>
      <c r="X18" s="15">
        <v>0</v>
      </c>
      <c r="Y18" s="15">
        <v>0</v>
      </c>
      <c r="Z18" s="15">
        <v>0</v>
      </c>
      <c r="AA18" s="15">
        <v>0</v>
      </c>
      <c r="AB18" s="20">
        <f t="shared" si="29"/>
      </c>
      <c r="AC18" s="35">
        <f t="shared" si="0"/>
      </c>
      <c r="AD18" s="22">
        <f t="shared" si="9"/>
      </c>
      <c r="AE18" s="36">
        <f t="shared" si="23"/>
      </c>
      <c r="AF18" s="24">
        <f>VLOOKUP(C18,'Data Products'!$A:$J,10,0)</f>
      </c>
      <c r="AG18" s="25">
        <f t="shared" si="12"/>
      </c>
      <c r="AH18" s="26">
        <f t="shared" si="16"/>
      </c>
      <c r="AI18" s="27"/>
      <c r="AJ18" s="29"/>
      <c r="AK18" s="29"/>
      <c r="AL18" s="28"/>
      <c r="AM18" s="29"/>
      <c r="AN18" s="29"/>
    </row>
    <row r="19">
      <c r="A19" s="30">
        <v>16</v>
      </c>
      <c r="B19" s="10" t="s">
        <v>42</v>
      </c>
      <c r="C19" s="37" t="s">
        <v>65</v>
      </c>
      <c r="D19" s="37" t="s">
        <v>65</v>
      </c>
      <c r="E19" s="37" t="s">
        <v>65</v>
      </c>
      <c r="F19" s="13">
        <v>323</v>
      </c>
      <c r="G19" s="14">
        <v>323</v>
      </c>
      <c r="H19" s="15"/>
      <c r="I19" s="16">
        <f>VLOOKUP(C19,'Data Products'!$A:$B,2,0)</f>
      </c>
      <c r="J19" s="17">
        <f t="shared" si="6"/>
      </c>
      <c r="K19" s="18">
        <v>45653</v>
      </c>
      <c r="L19" s="19">
        <f t="shared" si="20"/>
      </c>
      <c r="M19" s="32">
        <v>0</v>
      </c>
      <c r="N19" s="33">
        <v>110</v>
      </c>
      <c r="O19" s="15"/>
      <c r="P19" s="15"/>
      <c r="Q19" s="10"/>
      <c r="R19" s="40">
        <v>600</v>
      </c>
      <c r="S19" s="15">
        <v>600</v>
      </c>
      <c r="T19" s="15">
        <v>100</v>
      </c>
      <c r="U19" s="15">
        <v>100</v>
      </c>
      <c r="V19" s="15">
        <v>300</v>
      </c>
      <c r="W19" s="15">
        <v>300</v>
      </c>
      <c r="X19" s="15">
        <v>0</v>
      </c>
      <c r="Y19" s="15">
        <v>0</v>
      </c>
      <c r="Z19" s="15">
        <v>0</v>
      </c>
      <c r="AA19" s="15">
        <v>0</v>
      </c>
      <c r="AB19" s="20">
        <f t="shared" si="29"/>
      </c>
      <c r="AC19" s="35">
        <f t="shared" si="0"/>
      </c>
      <c r="AD19" s="22">
        <f t="shared" si="9"/>
      </c>
      <c r="AE19" s="36">
        <f t="shared" si="23"/>
      </c>
      <c r="AF19" s="24">
        <f>VLOOKUP(C19,'Data Products'!$A:$J,10,0)</f>
      </c>
      <c r="AG19" s="25">
        <f t="shared" si="12"/>
      </c>
      <c r="AH19" s="26">
        <f t="shared" si="16"/>
      </c>
      <c r="AI19" s="27"/>
      <c r="AJ19" s="29"/>
      <c r="AK19" s="29"/>
      <c r="AL19" s="28"/>
      <c r="AM19" s="29"/>
      <c r="AN19" s="29"/>
    </row>
    <row r="20">
      <c r="A20" s="30">
        <v>17</v>
      </c>
      <c r="B20" s="10" t="s">
        <v>42</v>
      </c>
      <c r="C20" s="37" t="s">
        <v>66</v>
      </c>
      <c r="D20" s="37" t="s">
        <v>66</v>
      </c>
      <c r="E20" s="47" t="s">
        <v>67</v>
      </c>
      <c r="F20" s="13">
        <v>3969</v>
      </c>
      <c r="G20" s="14">
        <v>3969</v>
      </c>
      <c r="H20" s="15"/>
      <c r="I20" s="16">
        <f>VLOOKUP(C20,'Data Products'!$A:$B,2,0)</f>
      </c>
      <c r="J20" s="17">
        <f t="shared" si="6"/>
      </c>
      <c r="K20" s="18">
        <v>45653</v>
      </c>
      <c r="L20" s="19">
        <f t="shared" si="20"/>
      </c>
      <c r="M20" s="32">
        <v>738</v>
      </c>
      <c r="N20" s="39">
        <v>3160</v>
      </c>
      <c r="O20" s="15"/>
      <c r="P20" s="15"/>
      <c r="Q20" s="10"/>
      <c r="R20" s="15">
        <v>0</v>
      </c>
      <c r="S20" s="15">
        <v>0</v>
      </c>
      <c r="T20" s="15">
        <v>27</v>
      </c>
      <c r="U20" s="15">
        <v>27</v>
      </c>
      <c r="V20" s="15">
        <v>25</v>
      </c>
      <c r="W20" s="15">
        <v>25</v>
      </c>
      <c r="X20" s="15">
        <v>0</v>
      </c>
      <c r="Y20" s="15">
        <v>0</v>
      </c>
      <c r="Z20" s="15">
        <v>0</v>
      </c>
      <c r="AA20" s="15">
        <v>0</v>
      </c>
      <c r="AB20" s="20">
        <f t="shared" si="29"/>
      </c>
      <c r="AC20" s="35">
        <f t="shared" si="0"/>
      </c>
      <c r="AD20" s="22">
        <f t="shared" si="9"/>
      </c>
      <c r="AE20" s="36">
        <f t="shared" si="23"/>
      </c>
      <c r="AF20" s="24">
        <f>VLOOKUP(C20,'Data Products'!$A:$J,10,0)</f>
      </c>
      <c r="AG20" s="25">
        <f t="shared" si="12"/>
      </c>
      <c r="AH20" s="26">
        <f t="shared" si="16"/>
      </c>
      <c r="AI20" s="27" t="s">
        <v>68</v>
      </c>
      <c r="AJ20" s="29"/>
      <c r="AK20" s="29"/>
      <c r="AL20" s="28"/>
      <c r="AM20" s="29"/>
      <c r="AN20" s="29"/>
    </row>
    <row r="21">
      <c r="A21" s="30">
        <v>18</v>
      </c>
      <c r="B21" s="10" t="s">
        <v>42</v>
      </c>
      <c r="C21" s="37" t="s">
        <v>69</v>
      </c>
      <c r="D21" s="37" t="s">
        <v>69</v>
      </c>
      <c r="E21" s="47" t="s">
        <v>70</v>
      </c>
      <c r="F21" s="13">
        <v>6918</v>
      </c>
      <c r="G21" s="14">
        <v>6918</v>
      </c>
      <c r="H21" s="40"/>
      <c r="I21" s="16">
        <f>VLOOKUP(C21,'Data Products'!$A:$B,2,0)</f>
      </c>
      <c r="J21" s="17">
        <f t="shared" si="6"/>
      </c>
      <c r="K21" s="18">
        <v>45847</v>
      </c>
      <c r="L21" s="19">
        <f t="shared" si="20"/>
      </c>
      <c r="M21" s="32">
        <v>518</v>
      </c>
      <c r="N21" s="33">
        <v>1375</v>
      </c>
      <c r="O21" s="15"/>
      <c r="P21" s="15"/>
      <c r="Q21" s="10"/>
      <c r="R21" s="15">
        <v>0</v>
      </c>
      <c r="S21" s="40">
        <v>0</v>
      </c>
      <c r="T21" s="15">
        <v>113</v>
      </c>
      <c r="U21" s="15">
        <v>106</v>
      </c>
      <c r="V21" s="15">
        <v>1097</v>
      </c>
      <c r="W21" s="15">
        <v>1097</v>
      </c>
      <c r="X21" s="15">
        <v>5</v>
      </c>
      <c r="Y21" s="15">
        <v>0</v>
      </c>
      <c r="Z21" s="15">
        <v>0</v>
      </c>
      <c r="AA21" s="15">
        <v>0</v>
      </c>
      <c r="AB21" s="20">
        <f t="shared" si="29"/>
      </c>
      <c r="AC21" s="35">
        <f t="shared" si="0"/>
      </c>
      <c r="AD21" s="22">
        <f t="shared" si="9"/>
      </c>
      <c r="AE21" s="36">
        <f t="shared" si="23"/>
      </c>
      <c r="AF21" s="24">
        <f>VLOOKUP(C21,'Data Products'!$A:$J,10,0)</f>
      </c>
      <c r="AG21" s="25">
        <f t="shared" si="12"/>
      </c>
      <c r="AH21" s="26">
        <f t="shared" si="16"/>
      </c>
      <c r="AI21" s="27" t="s">
        <v>68</v>
      </c>
      <c r="AJ21" s="29"/>
      <c r="AK21" s="29"/>
      <c r="AL21" s="28"/>
      <c r="AM21" s="29"/>
      <c r="AN21" s="29"/>
    </row>
    <row customHeight="true" hidden="true" ht="18" r="22">
      <c r="A22" s="30">
        <v>19</v>
      </c>
      <c r="B22" s="10" t="s">
        <v>42</v>
      </c>
      <c r="C22" s="49" t="s">
        <v>66</v>
      </c>
      <c r="D22" s="49" t="s">
        <v>66</v>
      </c>
      <c r="E22" s="50" t="s">
        <v>67</v>
      </c>
      <c r="F22" s="51">
        <v>3969</v>
      </c>
      <c r="G22" s="14">
        <v>3969</v>
      </c>
      <c r="H22" s="15"/>
      <c r="I22" s="16">
        <f>VLOOKUP(C22,'Data Products'!$A:$B,2,0)</f>
      </c>
      <c r="J22" s="17">
        <f t="shared" si="6"/>
      </c>
      <c r="K22" s="18">
        <v>45847</v>
      </c>
      <c r="L22" s="19">
        <f t="shared" si="20"/>
      </c>
      <c r="M22" s="32">
        <v>738</v>
      </c>
      <c r="N22" s="33">
        <v>3090</v>
      </c>
      <c r="O22" s="15"/>
      <c r="P22" s="15"/>
      <c r="Q22" s="10"/>
      <c r="R22" s="40">
        <v>0</v>
      </c>
      <c r="S22" s="15">
        <v>0</v>
      </c>
      <c r="T22" s="15">
        <v>154</v>
      </c>
      <c r="U22" s="15">
        <v>154</v>
      </c>
      <c r="V22" s="15">
        <v>310</v>
      </c>
      <c r="W22" s="15">
        <v>310</v>
      </c>
      <c r="X22" s="15">
        <v>0</v>
      </c>
      <c r="Y22" s="15">
        <v>0</v>
      </c>
      <c r="Z22" s="15">
        <v>0</v>
      </c>
      <c r="AA22" s="15">
        <v>0</v>
      </c>
      <c r="AB22" s="20">
        <f t="shared" si="29"/>
      </c>
      <c r="AC22" s="35">
        <f t="shared" si="0"/>
      </c>
      <c r="AD22" s="22">
        <f t="shared" si="9"/>
      </c>
      <c r="AE22" s="36">
        <f t="shared" si="23"/>
      </c>
      <c r="AF22" s="24">
        <f>VLOOKUP(C22,'Data Products'!$A:$J,10,0)</f>
      </c>
      <c r="AG22" s="25">
        <f t="shared" si="12"/>
      </c>
      <c r="AH22" s="26">
        <f t="shared" si="16"/>
      </c>
      <c r="AI22" s="52" t="s">
        <v>71</v>
      </c>
      <c r="AJ22" s="29"/>
      <c r="AK22" s="29"/>
      <c r="AL22" s="28"/>
      <c r="AM22" s="29"/>
      <c r="AN22" s="29"/>
    </row>
    <row customHeight="true" ht="18" r="23">
      <c r="A23" s="30">
        <v>20</v>
      </c>
      <c r="B23" s="10" t="s">
        <v>39</v>
      </c>
      <c r="C23" s="53" t="s">
        <v>72</v>
      </c>
      <c r="D23" s="53" t="s">
        <v>72</v>
      </c>
      <c r="E23" s="53" t="s">
        <v>72</v>
      </c>
      <c r="F23" s="54">
        <v>1500</v>
      </c>
      <c r="G23" s="55">
        <v>1500</v>
      </c>
      <c r="H23" s="56"/>
      <c r="I23" s="57">
        <f>VLOOKUP(C23,'Data Products'!$A:$B,2,0)</f>
      </c>
      <c r="J23" s="58">
        <f t="shared" si="6"/>
      </c>
      <c r="K23" s="59">
        <v>45416</v>
      </c>
      <c r="L23" s="60">
        <f t="shared" si="20"/>
      </c>
      <c r="M23" s="61">
        <v>0</v>
      </c>
      <c r="N23" s="61">
        <v>0</v>
      </c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3">
        <f t="shared" si="29"/>
      </c>
      <c r="AC23" s="64">
        <f t="shared" si="0"/>
      </c>
      <c r="AD23" s="22">
        <f t="shared" si="9"/>
      </c>
      <c r="AE23" s="65">
        <f t="shared" si="23"/>
      </c>
      <c r="AF23" s="66">
        <f>VLOOKUP(C23,'Data Products'!$A:$J,10,0)</f>
      </c>
      <c r="AG23" s="67">
        <f t="shared" si="12"/>
      </c>
      <c r="AH23" s="68"/>
      <c r="AI23" s="69"/>
      <c r="AJ23" s="70"/>
      <c r="AK23" s="70"/>
      <c r="AL23" s="71"/>
      <c r="AM23" s="70"/>
      <c r="AN23" s="70"/>
    </row>
    <row customHeight="true" ht="18" r="24">
      <c r="A24" s="30">
        <v>21</v>
      </c>
      <c r="B24" s="10" t="s">
        <v>39</v>
      </c>
      <c r="C24" s="72" t="s">
        <v>73</v>
      </c>
      <c r="D24" s="72" t="s">
        <v>73</v>
      </c>
      <c r="E24" s="72" t="s">
        <v>73</v>
      </c>
      <c r="F24" s="73">
        <v>2000</v>
      </c>
      <c r="G24" s="54">
        <v>2000</v>
      </c>
      <c r="H24" s="74"/>
      <c r="I24" s="75">
        <f>VLOOKUP(C24,'Data Products'!$A:$B,2,0)</f>
      </c>
      <c r="J24" s="76">
        <f t="shared" si="6"/>
      </c>
      <c r="K24" s="77">
        <v>45417</v>
      </c>
      <c r="L24" s="78">
        <f t="shared" si="20"/>
      </c>
      <c r="M24" s="79">
        <v>0</v>
      </c>
      <c r="N24" s="79">
        <v>0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>
        <f t="shared" si="29"/>
      </c>
      <c r="AC24" s="82">
        <f t="shared" si="0"/>
      </c>
      <c r="AD24" s="22">
        <f t="shared" si="9"/>
      </c>
      <c r="AE24" s="83">
        <f t="shared" si="23"/>
      </c>
      <c r="AF24" s="67">
        <f>VLOOKUP(C24,'Data Products'!$A:$J,10,0)</f>
      </c>
      <c r="AG24" s="84">
        <f t="shared" si="12"/>
      </c>
      <c r="AH24" s="85"/>
      <c r="AI24" s="69"/>
      <c r="AJ24" s="70"/>
      <c r="AK24" s="70"/>
      <c r="AL24" s="71"/>
      <c r="AM24" s="70"/>
      <c r="AN24" s="70"/>
    </row>
    <row r="25">
      <c r="A25" s="86"/>
      <c r="B25" s="87"/>
      <c r="C25" s="86"/>
      <c r="D25" s="88"/>
      <c r="E25" s="86"/>
      <c r="F25" s="86"/>
      <c r="G25" s="86"/>
      <c r="H25" s="86"/>
      <c r="I25" s="86"/>
      <c r="J25" s="86"/>
      <c r="K25" s="86"/>
      <c r="L25" s="89"/>
      <c r="M25" s="89"/>
      <c r="N25" s="90" t="s">
        <v>74</v>
      </c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1" t="s">
        <v>75</v>
      </c>
      <c r="AF25" s="92">
        <f t="shared" ref="AF25:AF29" si="3">AG25/$AG$25</f>
      </c>
      <c r="AG25" s="93">
        <f>SUM(AG4:AG24)</f>
      </c>
      <c r="AH25" s="93">
        <f>SUM(AH4:AH24)</f>
      </c>
      <c r="AI25" s="93">
        <f>SUM(AI4:AI24)</f>
      </c>
      <c r="AJ25" s="94"/>
      <c r="AK25" s="94"/>
      <c r="AL25" s="95"/>
      <c r="AM25" s="94"/>
      <c r="AN25" s="94"/>
    </row>
    <row r="26">
      <c r="A26" s="90"/>
      <c r="B26" s="87"/>
      <c r="C26" s="87"/>
      <c r="D26" s="90"/>
      <c r="E26" s="90"/>
      <c r="F26" s="90"/>
      <c r="G26" s="90"/>
      <c r="H26" s="90"/>
      <c r="I26" s="87"/>
      <c r="J26" s="89"/>
      <c r="K26" s="89"/>
      <c r="L26" s="89"/>
      <c r="M26" s="89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6" t="s">
        <v>76</v>
      </c>
      <c r="AF26" s="92">
        <f t="shared" si="3"/>
      </c>
      <c r="AG26" s="97">
        <f>SUMIFS($AG$4:$AG$24,$AE$4:$AE$24,$AE$26)</f>
      </c>
      <c r="AH26" s="98"/>
      <c r="AI26" s="95"/>
      <c r="AJ26" s="94"/>
      <c r="AK26" s="94"/>
      <c r="AL26" s="95"/>
      <c r="AM26" s="94"/>
      <c r="AN26" s="94"/>
    </row>
    <row r="27">
      <c r="A27" s="90"/>
      <c r="B27" s="87"/>
      <c r="C27" s="87"/>
      <c r="D27" s="90"/>
      <c r="E27" s="90"/>
      <c r="F27" s="90"/>
      <c r="G27" s="90"/>
      <c r="H27" s="90"/>
      <c r="I27" s="87"/>
      <c r="J27" s="89"/>
      <c r="K27" s="89"/>
      <c r="L27" s="89"/>
      <c r="M27" s="89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6" t="s">
        <v>77</v>
      </c>
      <c r="AF27" s="92">
        <f t="shared" si="3"/>
      </c>
      <c r="AG27" s="97">
        <f t="shared" ref="AG27:AG29" si="32">SUMIFS($AG$4:$AG$24,$AE$4:$AE$24,AE27)</f>
      </c>
      <c r="AH27" s="98"/>
      <c r="AI27" s="95"/>
      <c r="AJ27" s="94"/>
      <c r="AK27" s="94"/>
      <c r="AL27" s="95"/>
      <c r="AM27" s="94"/>
      <c r="AN27" s="94"/>
    </row>
    <row r="28">
      <c r="A28" s="90"/>
      <c r="B28" s="87"/>
      <c r="C28" s="87"/>
      <c r="D28" s="90"/>
      <c r="E28" s="90"/>
      <c r="F28" s="90"/>
      <c r="G28" s="90"/>
      <c r="H28" s="90"/>
      <c r="I28" s="87"/>
      <c r="J28" s="89"/>
      <c r="K28" s="89"/>
      <c r="L28" s="89"/>
      <c r="M28" s="89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6" t="s">
        <v>78</v>
      </c>
      <c r="AF28" s="92">
        <f t="shared" si="3"/>
      </c>
      <c r="AG28" s="97">
        <f t="shared" si="32"/>
      </c>
      <c r="AH28" s="98"/>
      <c r="AI28" s="95"/>
      <c r="AJ28" s="94"/>
      <c r="AK28" s="94"/>
      <c r="AL28" s="95"/>
      <c r="AM28" s="94"/>
      <c r="AN28" s="94"/>
    </row>
    <row r="29">
      <c r="A29" s="90"/>
      <c r="B29" s="87"/>
      <c r="C29" s="87"/>
      <c r="D29" s="90"/>
      <c r="E29" s="90"/>
      <c r="F29" s="90"/>
      <c r="G29" s="90"/>
      <c r="H29" s="90"/>
      <c r="I29" s="87"/>
      <c r="J29" s="89"/>
      <c r="K29" s="89"/>
      <c r="L29" s="89"/>
      <c r="M29" s="89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6" t="s">
        <v>79</v>
      </c>
      <c r="AF29" s="92">
        <f t="shared" si="3"/>
      </c>
      <c r="AG29" s="97">
        <f t="shared" si="32"/>
      </c>
      <c r="AH29" s="98"/>
      <c r="AI29" s="95"/>
      <c r="AJ29" s="94"/>
      <c r="AK29" s="94"/>
      <c r="AL29" s="95"/>
      <c r="AM29" s="94"/>
      <c r="AN29" s="94"/>
    </row>
    <row r="30">
      <c r="A30" s="90"/>
      <c r="B30" s="87"/>
      <c r="C30" s="87"/>
      <c r="D30" s="90"/>
      <c r="E30" s="90"/>
      <c r="F30" s="90"/>
      <c r="G30" s="90"/>
      <c r="H30" s="90"/>
      <c r="I30" s="87"/>
      <c r="J30" s="89"/>
      <c r="K30" s="89"/>
      <c r="L30" s="89"/>
      <c r="M30" s="89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6" t="s">
        <v>28</v>
      </c>
      <c r="AF30" s="99">
        <f>AVERAGE(AE29:AC27)/AVERAGE(AE29:AC27)</f>
      </c>
      <c r="AG30" s="97">
        <f>SUMIF($AC$4:$AC$24,"&lt;90",AG4:AG24)</f>
      </c>
      <c r="AH30" s="100"/>
      <c r="AI30" s="95"/>
      <c r="AJ30" s="94"/>
      <c r="AK30" s="94"/>
      <c r="AL30" s="95"/>
      <c r="AM30" s="94"/>
      <c r="AN30" s="94"/>
    </row>
    <row r="31">
      <c r="A31" s="90"/>
      <c r="B31" s="87"/>
      <c r="C31" s="87"/>
      <c r="D31" s="90"/>
      <c r="E31" s="90"/>
      <c r="F31" s="90"/>
      <c r="G31" s="90"/>
      <c r="H31" s="90"/>
      <c r="I31" s="87"/>
      <c r="J31" s="89"/>
      <c r="K31" s="89"/>
      <c r="L31" s="89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100"/>
      <c r="AG31" s="100"/>
      <c r="AH31" s="100"/>
      <c r="AI31" s="95"/>
      <c r="AJ31" s="94"/>
      <c r="AK31" s="94"/>
      <c r="AL31" s="95"/>
      <c r="AM31" s="94"/>
      <c r="AN31" s="94"/>
    </row>
    <row r="32">
      <c r="A32" s="101" t="s">
        <v>80</v>
      </c>
      <c r="B32" s="102" t="s">
        <v>2</v>
      </c>
      <c r="C32" s="102" t="s">
        <v>81</v>
      </c>
      <c r="D32" s="101" t="s">
        <v>4</v>
      </c>
      <c r="E32" s="101"/>
      <c r="F32" s="102" t="s">
        <v>6</v>
      </c>
      <c r="G32" s="102"/>
      <c r="H32" s="102" t="s">
        <v>82</v>
      </c>
      <c r="I32" s="103" t="s">
        <v>8</v>
      </c>
      <c r="J32" s="104" t="s">
        <v>9</v>
      </c>
      <c r="K32" s="8" t="s">
        <v>10</v>
      </c>
      <c r="L32" s="8" t="s">
        <v>11</v>
      </c>
      <c r="M32" s="102" t="s">
        <v>12</v>
      </c>
      <c r="N32" s="102" t="s">
        <v>13</v>
      </c>
      <c r="O32" s="102" t="s">
        <v>83</v>
      </c>
      <c r="P32" s="102" t="s">
        <v>84</v>
      </c>
      <c r="Q32" s="102" t="s">
        <v>16</v>
      </c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6" t="s">
        <v>22</v>
      </c>
      <c r="AC32" s="104" t="s">
        <v>23</v>
      </c>
      <c r="AD32" s="104" t="s">
        <v>85</v>
      </c>
      <c r="AE32" s="104" t="s">
        <v>86</v>
      </c>
      <c r="AF32" s="107" t="s">
        <v>26</v>
      </c>
      <c r="AG32" s="107" t="s">
        <v>27</v>
      </c>
      <c r="AH32" s="8" t="s">
        <v>28</v>
      </c>
      <c r="AI32" s="104" t="s">
        <v>29</v>
      </c>
      <c r="AJ32" s="8" t="s">
        <v>30</v>
      </c>
      <c r="AK32" s="102" t="s">
        <v>31</v>
      </c>
      <c r="AL32" s="102" t="s">
        <v>87</v>
      </c>
      <c r="AM32" s="102" t="s">
        <v>33</v>
      </c>
      <c r="AN32" s="102" t="s">
        <v>34</v>
      </c>
    </row>
    <row r="33">
      <c r="A33" s="102" t="s">
        <v>35</v>
      </c>
      <c r="B33" s="102"/>
      <c r="C33" s="102"/>
      <c r="D33" s="108"/>
      <c r="E33" s="102"/>
      <c r="F33" s="102" t="s">
        <v>36</v>
      </c>
      <c r="G33" s="109" t="s">
        <v>37</v>
      </c>
      <c r="H33" s="102"/>
      <c r="I33" s="110"/>
      <c r="J33" s="111"/>
      <c r="K33" s="112"/>
      <c r="L33" s="8"/>
      <c r="M33" s="102" t="s">
        <v>38</v>
      </c>
      <c r="N33" s="108" t="s">
        <v>38</v>
      </c>
      <c r="O33" s="102"/>
      <c r="P33" s="102"/>
      <c r="Q33" s="102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6"/>
      <c r="AC33" s="104"/>
      <c r="AD33" s="104"/>
      <c r="AE33" s="104"/>
      <c r="AF33" s="107"/>
      <c r="AG33" s="107"/>
      <c r="AH33" s="8"/>
      <c r="AI33" s="111"/>
      <c r="AJ33" s="8"/>
      <c r="AK33" s="102"/>
      <c r="AL33" s="102"/>
      <c r="AM33" s="102"/>
      <c r="AN33" s="102"/>
    </row>
    <row customHeight="true" hidden="true" ht="18" r="34">
      <c r="A34" s="113">
        <v>1</v>
      </c>
      <c r="B34" s="114" t="s">
        <v>88</v>
      </c>
      <c r="C34" s="113" t="s">
        <v>89</v>
      </c>
      <c r="D34" s="115"/>
      <c r="E34" s="116"/>
      <c r="F34" s="117">
        <v>0</v>
      </c>
      <c r="G34" s="117">
        <v>0</v>
      </c>
      <c r="H34" s="118"/>
      <c r="I34" s="119">
        <f>VLOOKUP(C34,'Data Products'!$A:$J,2,0)</f>
      </c>
      <c r="J34" s="120">
        <f t="shared" ref="J34:J115" si="7">IFERROR(I34-TODAY(),"")</f>
      </c>
      <c r="K34" s="121">
        <v>45840</v>
      </c>
      <c r="L34" s="122">
        <f t="shared" ref="L34:L115" si="21">TODAY()-K34</f>
      </c>
      <c r="M34" s="123">
        <v>0</v>
      </c>
      <c r="N34" s="124">
        <v>0</v>
      </c>
      <c r="O34" s="46"/>
      <c r="P34" s="125"/>
      <c r="Q34" s="114" t="s">
        <v>90</v>
      </c>
      <c r="R34" s="90"/>
      <c r="S34" s="90"/>
      <c r="T34" s="126"/>
      <c r="U34" s="90"/>
      <c r="V34" s="90"/>
      <c r="W34" s="90"/>
      <c r="X34" s="90"/>
      <c r="Y34" s="90"/>
      <c r="Z34" s="90"/>
      <c r="AA34" s="90"/>
      <c r="AB34" s="127">
        <f t="shared" ref="AB34:AB115" si="30">N34/30</f>
      </c>
      <c r="AC34" s="128">
        <f t="shared" ref="AC34:AC115" si="1">IFERROR(F34/AB34,"-")</f>
      </c>
      <c r="AD34" s="129">
        <f t="shared" ref="AD34:AD115" si="10">IFERROR(TODAY()+AC34,"-")</f>
      </c>
      <c r="AE34" s="130">
        <f t="shared" ref="AE34:AE115" si="24">_xlfn.IFS(AC34="-","Not sold yet",AND(AC34&lt;=150,AC34&gt;60),"Out of stock more than 60 days",AC34&lt;=60,"Out of stock less than 60 days",AC34&gt;=150,"Out of stock more than 150 days")</f>
      </c>
      <c r="AF34" s="131">
        <f>VLOOKUP(C34,'Data Products'!$A:$J,10,0)</f>
      </c>
      <c r="AG34" s="132">
        <f t="shared" ref="AG34:AG115" si="13">AF34*F34</f>
      </c>
      <c r="AH34" s="133"/>
      <c r="AI34" s="134" t="s">
        <v>91</v>
      </c>
      <c r="AJ34" s="135"/>
      <c r="AK34" s="29"/>
      <c r="AL34" s="28"/>
      <c r="AM34" s="29"/>
      <c r="AN34" s="29"/>
    </row>
    <row customHeight="true" hidden="true" ht="18" r="35">
      <c r="A35" s="113">
        <v>2</v>
      </c>
      <c r="B35" s="114" t="s">
        <v>88</v>
      </c>
      <c r="C35" s="113" t="s">
        <v>92</v>
      </c>
      <c r="D35" s="136"/>
      <c r="E35" s="46"/>
      <c r="F35" s="117">
        <v>0</v>
      </c>
      <c r="G35" s="117">
        <v>0</v>
      </c>
      <c r="H35" s="118"/>
      <c r="I35" s="119">
        <f>VLOOKUP(C35,'Data Products'!$A:$J,2,0)</f>
      </c>
      <c r="J35" s="120">
        <f t="shared" si="7"/>
      </c>
      <c r="K35" s="121">
        <v>45841</v>
      </c>
      <c r="L35" s="122">
        <f t="shared" si="21"/>
      </c>
      <c r="M35" s="137">
        <v>0</v>
      </c>
      <c r="N35" s="138">
        <v>0</v>
      </c>
      <c r="O35" s="46"/>
      <c r="P35" s="125"/>
      <c r="Q35" s="114" t="s">
        <v>93</v>
      </c>
      <c r="R35" s="90"/>
      <c r="S35" s="90"/>
      <c r="T35" s="126"/>
      <c r="U35" s="90"/>
      <c r="V35" s="90"/>
      <c r="W35" s="90"/>
      <c r="X35" s="90"/>
      <c r="Y35" s="90"/>
      <c r="Z35" s="90"/>
      <c r="AA35" s="90"/>
      <c r="AB35" s="127">
        <f t="shared" si="30"/>
      </c>
      <c r="AC35" s="128">
        <f t="shared" si="1"/>
      </c>
      <c r="AD35" s="129">
        <f t="shared" si="10"/>
      </c>
      <c r="AE35" s="130">
        <f t="shared" si="24"/>
      </c>
      <c r="AF35" s="131">
        <f>VLOOKUP(C35,'Data Products'!$A:$J,10,0)</f>
      </c>
      <c r="AG35" s="132">
        <f t="shared" si="13"/>
      </c>
      <c r="AH35" s="133">
        <f t="shared" ref="AH35:AH54" si="17">IF(J35&lt;=90,F35,0)</f>
      </c>
      <c r="AI35" s="139"/>
      <c r="AJ35" s="135"/>
      <c r="AK35" s="29"/>
      <c r="AL35" s="28"/>
      <c r="AM35" s="29"/>
      <c r="AN35" s="29"/>
    </row>
    <row customHeight="true" hidden="true" ht="18" r="36">
      <c r="A36" s="113">
        <v>3</v>
      </c>
      <c r="B36" s="114" t="s">
        <v>88</v>
      </c>
      <c r="C36" s="113" t="s">
        <v>94</v>
      </c>
      <c r="D36" s="136"/>
      <c r="E36" s="46"/>
      <c r="F36" s="117">
        <v>0</v>
      </c>
      <c r="G36" s="117">
        <v>0</v>
      </c>
      <c r="H36" s="118"/>
      <c r="I36" s="119">
        <f>VLOOKUP(C36,'Data Products'!$A:$J,2,0)</f>
      </c>
      <c r="J36" s="120">
        <f t="shared" si="7"/>
      </c>
      <c r="K36" s="121">
        <v>45842</v>
      </c>
      <c r="L36" s="122">
        <f t="shared" si="21"/>
      </c>
      <c r="M36" s="137">
        <v>0</v>
      </c>
      <c r="N36" s="138">
        <v>0</v>
      </c>
      <c r="O36" s="140"/>
      <c r="P36" s="141"/>
      <c r="Q36" s="114" t="s">
        <v>93</v>
      </c>
      <c r="R36" s="90"/>
      <c r="S36" s="90"/>
      <c r="T36" s="126"/>
      <c r="U36" s="90"/>
      <c r="V36" s="90"/>
      <c r="W36" s="90"/>
      <c r="X36" s="90"/>
      <c r="Y36" s="90"/>
      <c r="Z36" s="90"/>
      <c r="AA36" s="90"/>
      <c r="AB36" s="127">
        <f t="shared" si="30"/>
      </c>
      <c r="AC36" s="128">
        <f t="shared" si="1"/>
      </c>
      <c r="AD36" s="129">
        <f t="shared" si="10"/>
      </c>
      <c r="AE36" s="130">
        <f t="shared" si="24"/>
      </c>
      <c r="AF36" s="131">
        <f>VLOOKUP(C36,'Data Products'!$A:$J,10,0)</f>
      </c>
      <c r="AG36" s="132">
        <f t="shared" si="13"/>
      </c>
      <c r="AH36" s="133">
        <f t="shared" si="17"/>
      </c>
      <c r="AI36" s="139"/>
      <c r="AJ36" s="135"/>
      <c r="AK36" s="29"/>
      <c r="AL36" s="28"/>
      <c r="AM36" s="29"/>
      <c r="AN36" s="29"/>
    </row>
    <row customHeight="true" hidden="true" ht="18" r="37">
      <c r="A37" s="113">
        <v>4</v>
      </c>
      <c r="B37" s="114" t="s">
        <v>88</v>
      </c>
      <c r="C37" s="113" t="s">
        <v>95</v>
      </c>
      <c r="D37" s="136"/>
      <c r="E37" s="46"/>
      <c r="F37" s="117">
        <v>0</v>
      </c>
      <c r="G37" s="117">
        <v>0</v>
      </c>
      <c r="H37" s="118"/>
      <c r="I37" s="119">
        <f>VLOOKUP(C37,'Data Products'!$A:$J,2,0)</f>
      </c>
      <c r="J37" s="120">
        <f t="shared" si="7"/>
      </c>
      <c r="K37" s="121">
        <v>45843</v>
      </c>
      <c r="L37" s="122">
        <f t="shared" si="21"/>
      </c>
      <c r="M37" s="137">
        <v>0</v>
      </c>
      <c r="N37" s="138">
        <v>0</v>
      </c>
      <c r="O37" s="46"/>
      <c r="P37" s="125"/>
      <c r="Q37" s="114" t="s">
        <v>93</v>
      </c>
      <c r="R37" s="90"/>
      <c r="S37" s="90"/>
      <c r="T37" s="142"/>
      <c r="U37" s="90"/>
      <c r="V37" s="90"/>
      <c r="W37" s="90"/>
      <c r="X37" s="90"/>
      <c r="Y37" s="90"/>
      <c r="Z37" s="90"/>
      <c r="AA37" s="90"/>
      <c r="AB37" s="127">
        <f t="shared" si="30"/>
      </c>
      <c r="AC37" s="128">
        <f t="shared" si="1"/>
      </c>
      <c r="AD37" s="129">
        <f t="shared" si="10"/>
      </c>
      <c r="AE37" s="130">
        <f t="shared" si="24"/>
      </c>
      <c r="AF37" s="131">
        <f>VLOOKUP(C37,'Data Products'!$A:$J,10,0)</f>
      </c>
      <c r="AG37" s="132">
        <f t="shared" si="13"/>
      </c>
      <c r="AH37" s="133">
        <f t="shared" si="17"/>
      </c>
      <c r="AI37" s="139"/>
      <c r="AJ37" s="143"/>
      <c r="AK37" s="29"/>
      <c r="AL37" s="28"/>
      <c r="AM37" s="29"/>
      <c r="AN37" s="29"/>
    </row>
    <row customHeight="true" hidden="true" ht="18" r="38">
      <c r="A38" s="113">
        <v>5</v>
      </c>
      <c r="B38" s="114" t="s">
        <v>96</v>
      </c>
      <c r="C38" s="113" t="s">
        <v>97</v>
      </c>
      <c r="D38" s="136"/>
      <c r="E38" s="46"/>
      <c r="F38" s="117">
        <v>0</v>
      </c>
      <c r="G38" s="117">
        <v>0</v>
      </c>
      <c r="H38" s="118"/>
      <c r="I38" s="119">
        <f>VLOOKUP(C38,'Data Products'!$A:$J,2,0)</f>
      </c>
      <c r="J38" s="120">
        <f t="shared" si="7"/>
      </c>
      <c r="K38" s="121">
        <v>45844</v>
      </c>
      <c r="L38" s="122">
        <f t="shared" si="21"/>
      </c>
      <c r="M38" s="137">
        <v>0</v>
      </c>
      <c r="N38" s="138">
        <v>0</v>
      </c>
      <c r="O38" s="46"/>
      <c r="P38" s="125"/>
      <c r="Q38" s="144" t="s">
        <v>98</v>
      </c>
      <c r="R38" s="90"/>
      <c r="S38" s="90"/>
      <c r="T38" s="126"/>
      <c r="U38" s="90"/>
      <c r="V38" s="90"/>
      <c r="W38" s="90"/>
      <c r="X38" s="90"/>
      <c r="Y38" s="90"/>
      <c r="Z38" s="90"/>
      <c r="AA38" s="90"/>
      <c r="AB38" s="127">
        <f t="shared" si="30"/>
      </c>
      <c r="AC38" s="128">
        <f t="shared" si="1"/>
      </c>
      <c r="AD38" s="129">
        <f t="shared" si="10"/>
      </c>
      <c r="AE38" s="130">
        <f t="shared" si="24"/>
      </c>
      <c r="AF38" s="131">
        <f>VLOOKUP(C38,'Data Products'!$A:$J,10,0)</f>
      </c>
      <c r="AG38" s="132">
        <f t="shared" si="13"/>
      </c>
      <c r="AH38" s="133">
        <f t="shared" si="17"/>
      </c>
      <c r="AI38" s="139"/>
      <c r="AJ38" s="143"/>
      <c r="AK38" s="29">
        <v>200</v>
      </c>
      <c r="AL38" s="28"/>
      <c r="AM38" s="29"/>
      <c r="AN38" s="29"/>
    </row>
    <row customHeight="true" hidden="true" ht="18" r="39">
      <c r="A39" s="113">
        <v>6</v>
      </c>
      <c r="B39" s="114" t="s">
        <v>39</v>
      </c>
      <c r="C39" s="113" t="s">
        <v>99</v>
      </c>
      <c r="D39" s="115" t="s">
        <v>100</v>
      </c>
      <c r="E39" s="116"/>
      <c r="F39" s="117">
        <v>0</v>
      </c>
      <c r="G39" s="117">
        <v>0</v>
      </c>
      <c r="H39" s="118"/>
      <c r="I39" s="119">
        <f>VLOOKUP(C39,'Data Products'!$A:$J,2,0)</f>
      </c>
      <c r="J39" s="120">
        <f t="shared" si="7"/>
      </c>
      <c r="K39" s="121">
        <v>45845</v>
      </c>
      <c r="L39" s="122">
        <f t="shared" si="21"/>
      </c>
      <c r="M39" s="137">
        <v>0</v>
      </c>
      <c r="N39" s="138">
        <v>0</v>
      </c>
      <c r="O39" s="46"/>
      <c r="P39" s="125"/>
      <c r="Q39" s="114" t="s">
        <v>98</v>
      </c>
      <c r="R39" s="90"/>
      <c r="S39" s="90"/>
      <c r="T39" s="126"/>
      <c r="U39" s="90"/>
      <c r="V39" s="90"/>
      <c r="W39" s="90"/>
      <c r="X39" s="90"/>
      <c r="Y39" s="90"/>
      <c r="Z39" s="90"/>
      <c r="AA39" s="90"/>
      <c r="AB39" s="127">
        <f t="shared" si="30"/>
      </c>
      <c r="AC39" s="128">
        <f t="shared" si="1"/>
      </c>
      <c r="AD39" s="129">
        <f t="shared" si="10"/>
      </c>
      <c r="AE39" s="130">
        <f t="shared" si="24"/>
      </c>
      <c r="AF39" s="131">
        <f>VLOOKUP(C39,'Data Products'!$A:$J,10,0)</f>
      </c>
      <c r="AG39" s="132">
        <f t="shared" si="13"/>
      </c>
      <c r="AH39" s="133">
        <f t="shared" si="17"/>
      </c>
      <c r="AI39" s="139"/>
      <c r="AJ39" s="143"/>
      <c r="AK39" s="29"/>
      <c r="AL39" s="28"/>
      <c r="AM39" s="29"/>
      <c r="AN39" s="29"/>
    </row>
    <row customHeight="true" hidden="true" ht="18" r="40">
      <c r="A40" s="113">
        <v>7</v>
      </c>
      <c r="B40" s="114" t="s">
        <v>39</v>
      </c>
      <c r="C40" s="87" t="s">
        <v>101</v>
      </c>
      <c r="D40" s="115" t="s">
        <v>101</v>
      </c>
      <c r="E40" s="116"/>
      <c r="F40" s="117">
        <v>0</v>
      </c>
      <c r="G40" s="117">
        <v>0</v>
      </c>
      <c r="H40" s="118"/>
      <c r="I40" s="119">
        <f>VLOOKUP(C40,'Data Products'!$A:$J,2,0)</f>
      </c>
      <c r="J40" s="120">
        <f t="shared" si="7"/>
      </c>
      <c r="K40" s="121">
        <v>45846</v>
      </c>
      <c r="L40" s="122">
        <f t="shared" si="21"/>
      </c>
      <c r="M40" s="137">
        <v>0</v>
      </c>
      <c r="N40" s="138">
        <v>0</v>
      </c>
      <c r="O40" s="46"/>
      <c r="P40" s="125"/>
      <c r="Q40" s="145" t="s">
        <v>98</v>
      </c>
      <c r="R40" s="90"/>
      <c r="S40" s="90"/>
      <c r="T40" s="126"/>
      <c r="U40" s="90"/>
      <c r="V40" s="90"/>
      <c r="W40" s="90"/>
      <c r="X40" s="90"/>
      <c r="Y40" s="90"/>
      <c r="Z40" s="90"/>
      <c r="AA40" s="90"/>
      <c r="AB40" s="127">
        <f t="shared" si="30"/>
      </c>
      <c r="AC40" s="128">
        <f t="shared" si="1"/>
      </c>
      <c r="AD40" s="129">
        <f t="shared" si="10"/>
      </c>
      <c r="AE40" s="130">
        <f t="shared" si="24"/>
      </c>
      <c r="AF40" s="131">
        <f>VLOOKUP(C40,'Data Products'!$A:$J,10,0)</f>
      </c>
      <c r="AG40" s="132">
        <f t="shared" si="13"/>
      </c>
      <c r="AH40" s="133">
        <f t="shared" si="17"/>
      </c>
      <c r="AI40" s="139"/>
      <c r="AJ40" s="143"/>
      <c r="AK40" s="29"/>
      <c r="AL40" s="28"/>
      <c r="AM40" s="29"/>
      <c r="AN40" s="29"/>
    </row>
    <row customHeight="true" hidden="true" ht="18" r="41">
      <c r="A41" s="113">
        <v>8</v>
      </c>
      <c r="B41" s="114" t="s">
        <v>39</v>
      </c>
      <c r="C41" s="113" t="s">
        <v>102</v>
      </c>
      <c r="D41" s="136"/>
      <c r="E41" s="46"/>
      <c r="F41" s="117">
        <v>0</v>
      </c>
      <c r="G41" s="117">
        <v>0</v>
      </c>
      <c r="H41" s="118"/>
      <c r="I41" s="119">
        <f>VLOOKUP(C41,'Data Products'!$A:$J,2,0)</f>
      </c>
      <c r="J41" s="120">
        <f t="shared" si="7"/>
      </c>
      <c r="K41" s="121">
        <v>45847</v>
      </c>
      <c r="L41" s="122">
        <f t="shared" si="21"/>
      </c>
      <c r="M41" s="137">
        <v>0</v>
      </c>
      <c r="N41" s="138">
        <v>0</v>
      </c>
      <c r="O41" s="46"/>
      <c r="P41" s="125"/>
      <c r="Q41" s="114" t="s">
        <v>98</v>
      </c>
      <c r="R41" s="90"/>
      <c r="S41" s="90"/>
      <c r="T41" s="126"/>
      <c r="U41" s="90"/>
      <c r="V41" s="90"/>
      <c r="W41" s="90"/>
      <c r="X41" s="90"/>
      <c r="Y41" s="90"/>
      <c r="Z41" s="90"/>
      <c r="AA41" s="90"/>
      <c r="AB41" s="127">
        <f t="shared" si="30"/>
      </c>
      <c r="AC41" s="128">
        <f t="shared" si="1"/>
      </c>
      <c r="AD41" s="129">
        <f t="shared" si="10"/>
      </c>
      <c r="AE41" s="130">
        <f t="shared" si="24"/>
      </c>
      <c r="AF41" s="131">
        <f>VLOOKUP(C41,'Data Products'!$A:$J,10,0)</f>
      </c>
      <c r="AG41" s="132">
        <f t="shared" si="13"/>
      </c>
      <c r="AH41" s="133">
        <f t="shared" si="17"/>
      </c>
      <c r="AI41" s="139"/>
      <c r="AJ41" s="143"/>
      <c r="AK41" s="29"/>
      <c r="AL41" s="28"/>
      <c r="AM41" s="29"/>
      <c r="AN41" s="29"/>
    </row>
    <row customHeight="true" hidden="true" ht="18" r="42">
      <c r="A42" s="113">
        <v>9</v>
      </c>
      <c r="B42" s="114" t="s">
        <v>39</v>
      </c>
      <c r="C42" s="113" t="s">
        <v>103</v>
      </c>
      <c r="D42" s="136"/>
      <c r="E42" s="46"/>
      <c r="F42" s="117">
        <v>0</v>
      </c>
      <c r="G42" s="117">
        <v>0</v>
      </c>
      <c r="H42" s="118"/>
      <c r="I42" s="119">
        <f>VLOOKUP(C42,'Data Products'!$A:$J,2,0)</f>
      </c>
      <c r="J42" s="120">
        <f t="shared" si="7"/>
      </c>
      <c r="K42" s="121">
        <v>45848</v>
      </c>
      <c r="L42" s="122">
        <f t="shared" si="21"/>
      </c>
      <c r="M42" s="137">
        <v>0</v>
      </c>
      <c r="N42" s="138">
        <v>0</v>
      </c>
      <c r="O42" s="46"/>
      <c r="P42" s="125"/>
      <c r="Q42" s="114" t="s">
        <v>98</v>
      </c>
      <c r="R42" s="90"/>
      <c r="S42" s="90"/>
      <c r="T42" s="126"/>
      <c r="U42" s="90"/>
      <c r="V42" s="90"/>
      <c r="W42" s="90"/>
      <c r="X42" s="90"/>
      <c r="Y42" s="90"/>
      <c r="Z42" s="90"/>
      <c r="AA42" s="90"/>
      <c r="AB42" s="127">
        <f t="shared" si="30"/>
      </c>
      <c r="AC42" s="128">
        <f t="shared" si="1"/>
      </c>
      <c r="AD42" s="129">
        <f t="shared" si="10"/>
      </c>
      <c r="AE42" s="130">
        <f t="shared" si="24"/>
      </c>
      <c r="AF42" s="131">
        <f>VLOOKUP(C42,'Data Products'!$A:$J,10,0)</f>
      </c>
      <c r="AG42" s="132">
        <f t="shared" si="13"/>
      </c>
      <c r="AH42" s="133">
        <f t="shared" si="17"/>
      </c>
      <c r="AI42" s="139"/>
      <c r="AJ42" s="143"/>
      <c r="AK42" s="29"/>
      <c r="AL42" s="28"/>
      <c r="AM42" s="29"/>
      <c r="AN42" s="29"/>
    </row>
    <row customHeight="true" hidden="true" ht="18" r="43">
      <c r="A43" s="113">
        <v>10</v>
      </c>
      <c r="B43" s="114" t="s">
        <v>39</v>
      </c>
      <c r="C43" s="113" t="s">
        <v>104</v>
      </c>
      <c r="D43" s="136"/>
      <c r="E43" s="46"/>
      <c r="F43" s="117">
        <v>0</v>
      </c>
      <c r="G43" s="117">
        <v>0</v>
      </c>
      <c r="H43" s="118"/>
      <c r="I43" s="119">
        <f>VLOOKUP(C43,'Data Products'!$A:$J,2,0)</f>
      </c>
      <c r="J43" s="120">
        <f t="shared" si="7"/>
      </c>
      <c r="K43" s="121">
        <v>45849</v>
      </c>
      <c r="L43" s="122">
        <f t="shared" si="21"/>
      </c>
      <c r="M43" s="137">
        <v>0</v>
      </c>
      <c r="N43" s="138">
        <v>0</v>
      </c>
      <c r="O43" s="46"/>
      <c r="P43" s="125"/>
      <c r="Q43" s="114" t="s">
        <v>98</v>
      </c>
      <c r="R43" s="90"/>
      <c r="S43" s="90"/>
      <c r="T43" s="126"/>
      <c r="U43" s="90"/>
      <c r="V43" s="90"/>
      <c r="W43" s="90"/>
      <c r="X43" s="90"/>
      <c r="Y43" s="90"/>
      <c r="Z43" s="90"/>
      <c r="AA43" s="90"/>
      <c r="AB43" s="127">
        <f t="shared" si="30"/>
      </c>
      <c r="AC43" s="128">
        <f t="shared" si="1"/>
      </c>
      <c r="AD43" s="129">
        <f t="shared" si="10"/>
      </c>
      <c r="AE43" s="130">
        <f t="shared" si="24"/>
      </c>
      <c r="AF43" s="131">
        <f>VLOOKUP(C43,'Data Products'!$A:$J,10,0)</f>
      </c>
      <c r="AG43" s="132">
        <f t="shared" si="13"/>
      </c>
      <c r="AH43" s="133">
        <f t="shared" si="17"/>
      </c>
      <c r="AI43" s="139"/>
      <c r="AJ43" s="143"/>
      <c r="AK43" s="29">
        <v>150</v>
      </c>
      <c r="AL43" s="28"/>
      <c r="AM43" s="29"/>
      <c r="AN43" s="29"/>
    </row>
    <row customHeight="true" hidden="true" ht="18" r="44">
      <c r="A44" s="113">
        <v>11</v>
      </c>
      <c r="B44" s="114" t="s">
        <v>88</v>
      </c>
      <c r="C44" s="113" t="s">
        <v>105</v>
      </c>
      <c r="D44" s="136"/>
      <c r="E44" s="46"/>
      <c r="F44" s="117">
        <v>0</v>
      </c>
      <c r="G44" s="117">
        <v>0</v>
      </c>
      <c r="H44" s="118"/>
      <c r="I44" s="119">
        <f>VLOOKUP(C44,'Data Products'!$A:$J,2,0)</f>
      </c>
      <c r="J44" s="120">
        <f t="shared" si="7"/>
      </c>
      <c r="K44" s="121">
        <v>45850</v>
      </c>
      <c r="L44" s="122">
        <f t="shared" si="21"/>
      </c>
      <c r="M44" s="137">
        <v>0</v>
      </c>
      <c r="N44" s="138">
        <v>0</v>
      </c>
      <c r="O44" s="46"/>
      <c r="P44" s="125"/>
      <c r="Q44" s="114" t="s">
        <v>98</v>
      </c>
      <c r="R44" s="90"/>
      <c r="S44" s="90"/>
      <c r="T44" s="126"/>
      <c r="U44" s="90"/>
      <c r="V44" s="90"/>
      <c r="W44" s="90"/>
      <c r="X44" s="90"/>
      <c r="Y44" s="90"/>
      <c r="Z44" s="90"/>
      <c r="AA44" s="90"/>
      <c r="AB44" s="127">
        <f t="shared" si="30"/>
      </c>
      <c r="AC44" s="128">
        <f t="shared" si="1"/>
      </c>
      <c r="AD44" s="129">
        <f t="shared" si="10"/>
      </c>
      <c r="AE44" s="130">
        <f t="shared" si="24"/>
      </c>
      <c r="AF44" s="131">
        <f>VLOOKUP(C44,'Data Products'!$A:$J,10,0)</f>
      </c>
      <c r="AG44" s="132">
        <f t="shared" si="13"/>
      </c>
      <c r="AH44" s="133">
        <f t="shared" si="17"/>
      </c>
      <c r="AI44" s="139"/>
      <c r="AJ44" s="143"/>
      <c r="AK44" s="29"/>
      <c r="AL44" s="28"/>
      <c r="AM44" s="29"/>
      <c r="AN44" s="29"/>
    </row>
    <row customHeight="true" hidden="true" ht="18" r="45">
      <c r="A45" s="113">
        <v>12</v>
      </c>
      <c r="B45" s="114" t="s">
        <v>39</v>
      </c>
      <c r="C45" s="113" t="s">
        <v>106</v>
      </c>
      <c r="D45" s="115" t="s">
        <v>107</v>
      </c>
      <c r="E45" s="116"/>
      <c r="F45" s="117">
        <v>0</v>
      </c>
      <c r="G45" s="117">
        <v>0</v>
      </c>
      <c r="H45" s="118"/>
      <c r="I45" s="119">
        <f>VLOOKUP(C45,'Data Products'!$A:$J,2,0)</f>
      </c>
      <c r="J45" s="120">
        <f t="shared" si="7"/>
      </c>
      <c r="K45" s="121">
        <v>45851</v>
      </c>
      <c r="L45" s="122">
        <f t="shared" si="21"/>
      </c>
      <c r="M45" s="137">
        <v>0</v>
      </c>
      <c r="N45" s="138">
        <v>0</v>
      </c>
      <c r="O45" s="46"/>
      <c r="P45" s="125"/>
      <c r="Q45" s="114" t="s">
        <v>98</v>
      </c>
      <c r="R45" s="90"/>
      <c r="S45" s="90"/>
      <c r="T45" s="126"/>
      <c r="U45" s="90"/>
      <c r="V45" s="90"/>
      <c r="W45" s="90"/>
      <c r="X45" s="90"/>
      <c r="Y45" s="90"/>
      <c r="Z45" s="90"/>
      <c r="AA45" s="90"/>
      <c r="AB45" s="127">
        <f t="shared" si="30"/>
      </c>
      <c r="AC45" s="128">
        <f t="shared" si="1"/>
      </c>
      <c r="AD45" s="129">
        <f t="shared" si="10"/>
      </c>
      <c r="AE45" s="130">
        <f t="shared" si="24"/>
      </c>
      <c r="AF45" s="131">
        <f>VLOOKUP(C45,'Data Products'!$A:$J,10,0)</f>
      </c>
      <c r="AG45" s="132">
        <f t="shared" si="13"/>
      </c>
      <c r="AH45" s="133">
        <f t="shared" si="17"/>
      </c>
      <c r="AI45" s="139"/>
      <c r="AJ45" s="143"/>
      <c r="AK45" s="29"/>
      <c r="AL45" s="28"/>
      <c r="AM45" s="29"/>
      <c r="AN45" s="29"/>
    </row>
    <row customHeight="true" hidden="true" ht="18" r="46">
      <c r="A46" s="113">
        <v>13</v>
      </c>
      <c r="B46" s="114" t="s">
        <v>39</v>
      </c>
      <c r="C46" s="113" t="s">
        <v>108</v>
      </c>
      <c r="D46" s="136"/>
      <c r="E46" s="46"/>
      <c r="F46" s="117">
        <v>0</v>
      </c>
      <c r="G46" s="117">
        <v>0</v>
      </c>
      <c r="H46" s="118"/>
      <c r="I46" s="119">
        <f>VLOOKUP(C46,'Data Products'!$A:$J,2,0)</f>
      </c>
      <c r="J46" s="120">
        <f t="shared" si="7"/>
      </c>
      <c r="K46" s="121">
        <v>45852</v>
      </c>
      <c r="L46" s="122">
        <f t="shared" si="21"/>
      </c>
      <c r="M46" s="137">
        <v>0</v>
      </c>
      <c r="N46" s="138">
        <v>0</v>
      </c>
      <c r="O46" s="46"/>
      <c r="P46" s="125"/>
      <c r="Q46" s="114" t="s">
        <v>98</v>
      </c>
      <c r="R46" s="90"/>
      <c r="S46" s="90"/>
      <c r="T46" s="126"/>
      <c r="U46" s="90"/>
      <c r="V46" s="90"/>
      <c r="W46" s="90"/>
      <c r="X46" s="90"/>
      <c r="Y46" s="90"/>
      <c r="Z46" s="90"/>
      <c r="AA46" s="90"/>
      <c r="AB46" s="127">
        <f t="shared" si="30"/>
      </c>
      <c r="AC46" s="128">
        <f t="shared" si="1"/>
      </c>
      <c r="AD46" s="129">
        <f t="shared" si="10"/>
      </c>
      <c r="AE46" s="130">
        <f t="shared" si="24"/>
      </c>
      <c r="AF46" s="131">
        <f>VLOOKUP(C46,'Data Products'!$A:$J,10,0)</f>
      </c>
      <c r="AG46" s="132">
        <f t="shared" si="13"/>
      </c>
      <c r="AH46" s="133">
        <f t="shared" si="17"/>
      </c>
      <c r="AI46" s="139"/>
      <c r="AJ46" s="143"/>
      <c r="AK46" s="29"/>
      <c r="AL46" s="28"/>
      <c r="AM46" s="29"/>
      <c r="AN46" s="29"/>
    </row>
    <row customHeight="true" hidden="true" ht="18" r="47">
      <c r="A47" s="113">
        <v>14</v>
      </c>
      <c r="B47" s="114" t="s">
        <v>88</v>
      </c>
      <c r="C47" s="113" t="s">
        <v>109</v>
      </c>
      <c r="D47" s="115" t="s">
        <v>110</v>
      </c>
      <c r="E47" s="116"/>
      <c r="F47" s="117">
        <v>0</v>
      </c>
      <c r="G47" s="117">
        <v>0</v>
      </c>
      <c r="H47" s="118"/>
      <c r="I47" s="119">
        <f>VLOOKUP(C47,'Data Products'!$A:$J,2,0)</f>
      </c>
      <c r="J47" s="120">
        <f t="shared" si="7"/>
      </c>
      <c r="K47" s="121">
        <v>45853</v>
      </c>
      <c r="L47" s="122">
        <f t="shared" si="21"/>
      </c>
      <c r="M47" s="137">
        <v>0</v>
      </c>
      <c r="N47" s="138">
        <v>0</v>
      </c>
      <c r="O47" s="46"/>
      <c r="P47" s="125"/>
      <c r="Q47" s="114" t="s">
        <v>98</v>
      </c>
      <c r="R47" s="90"/>
      <c r="S47" s="90"/>
      <c r="T47" s="126"/>
      <c r="U47" s="90"/>
      <c r="V47" s="90"/>
      <c r="W47" s="90"/>
      <c r="X47" s="90"/>
      <c r="Y47" s="90"/>
      <c r="Z47" s="90"/>
      <c r="AA47" s="90"/>
      <c r="AB47" s="127">
        <f t="shared" si="30"/>
      </c>
      <c r="AC47" s="128">
        <f t="shared" si="1"/>
      </c>
      <c r="AD47" s="129">
        <f t="shared" si="10"/>
      </c>
      <c r="AE47" s="130">
        <f t="shared" si="24"/>
      </c>
      <c r="AF47" s="131">
        <f>VLOOKUP(C47,'Data Products'!$A:$J,10,0)</f>
      </c>
      <c r="AG47" s="132">
        <f t="shared" si="13"/>
      </c>
      <c r="AH47" s="133">
        <f t="shared" si="17"/>
      </c>
      <c r="AI47" s="139"/>
      <c r="AJ47" s="143"/>
      <c r="AK47" s="29"/>
      <c r="AL47" s="28"/>
      <c r="AM47" s="29"/>
      <c r="AN47" s="29"/>
    </row>
    <row customHeight="true" hidden="true" ht="18" r="48">
      <c r="A48" s="113">
        <v>15</v>
      </c>
      <c r="B48" s="114" t="s">
        <v>88</v>
      </c>
      <c r="C48" s="113" t="s">
        <v>111</v>
      </c>
      <c r="D48" s="136"/>
      <c r="E48" s="46"/>
      <c r="F48" s="117">
        <v>0</v>
      </c>
      <c r="G48" s="117">
        <v>0</v>
      </c>
      <c r="H48" s="118"/>
      <c r="I48" s="119">
        <f>VLOOKUP(C48,'Data Products'!$A:$J,2,0)</f>
      </c>
      <c r="J48" s="120">
        <f t="shared" si="7"/>
      </c>
      <c r="K48" s="121">
        <v>45854</v>
      </c>
      <c r="L48" s="122">
        <f t="shared" si="21"/>
      </c>
      <c r="M48" s="137">
        <v>0</v>
      </c>
      <c r="N48" s="138">
        <v>0</v>
      </c>
      <c r="O48" s="46"/>
      <c r="P48" s="125"/>
      <c r="Q48" s="114" t="s">
        <v>98</v>
      </c>
      <c r="R48" s="90"/>
      <c r="S48" s="90"/>
      <c r="T48" s="126"/>
      <c r="U48" s="90"/>
      <c r="V48" s="90"/>
      <c r="W48" s="90"/>
      <c r="X48" s="90"/>
      <c r="Y48" s="90"/>
      <c r="Z48" s="90"/>
      <c r="AA48" s="90"/>
      <c r="AB48" s="127">
        <f t="shared" si="30"/>
      </c>
      <c r="AC48" s="128">
        <f t="shared" si="1"/>
      </c>
      <c r="AD48" s="129">
        <f t="shared" si="10"/>
      </c>
      <c r="AE48" s="130">
        <f t="shared" si="24"/>
      </c>
      <c r="AF48" s="131">
        <f>VLOOKUP(C48,'Data Products'!$A:$J,10,0)</f>
      </c>
      <c r="AG48" s="132">
        <f t="shared" si="13"/>
      </c>
      <c r="AH48" s="133">
        <f t="shared" si="17"/>
      </c>
      <c r="AI48" s="139"/>
      <c r="AJ48" s="143"/>
      <c r="AK48" s="29">
        <v>340</v>
      </c>
      <c r="AL48" s="28"/>
      <c r="AM48" s="29"/>
      <c r="AN48" s="29"/>
    </row>
    <row customHeight="true" hidden="true" ht="18" r="49">
      <c r="A49" s="113">
        <v>16</v>
      </c>
      <c r="B49" s="114" t="s">
        <v>88</v>
      </c>
      <c r="C49" s="113" t="s">
        <v>112</v>
      </c>
      <c r="D49" s="136"/>
      <c r="E49" s="46"/>
      <c r="F49" s="117">
        <v>0</v>
      </c>
      <c r="G49" s="117">
        <v>0</v>
      </c>
      <c r="H49" s="118"/>
      <c r="I49" s="119">
        <f>VLOOKUP(C49,'Data Products'!$A:$J,2,0)</f>
      </c>
      <c r="J49" s="120">
        <f t="shared" si="7"/>
      </c>
      <c r="K49" s="121">
        <v>45855</v>
      </c>
      <c r="L49" s="122">
        <f t="shared" si="21"/>
      </c>
      <c r="M49" s="137">
        <v>0</v>
      </c>
      <c r="N49" s="138">
        <v>0</v>
      </c>
      <c r="O49" s="46"/>
      <c r="P49" s="125"/>
      <c r="Q49" s="114" t="s">
        <v>113</v>
      </c>
      <c r="R49" s="90"/>
      <c r="S49" s="90"/>
      <c r="T49" s="126"/>
      <c r="U49" s="90"/>
      <c r="V49" s="90"/>
      <c r="W49" s="90"/>
      <c r="X49" s="90"/>
      <c r="Y49" s="90"/>
      <c r="Z49" s="90"/>
      <c r="AA49" s="90"/>
      <c r="AB49" s="127">
        <f t="shared" si="30"/>
      </c>
      <c r="AC49" s="128">
        <f t="shared" si="1"/>
      </c>
      <c r="AD49" s="129">
        <f t="shared" si="10"/>
      </c>
      <c r="AE49" s="130">
        <f t="shared" si="24"/>
      </c>
      <c r="AF49" s="131">
        <f>VLOOKUP(C49,'Data Products'!$A:$J,10,0)</f>
      </c>
      <c r="AG49" s="132">
        <f t="shared" si="13"/>
      </c>
      <c r="AH49" s="133">
        <f t="shared" si="17"/>
      </c>
      <c r="AI49" s="139"/>
      <c r="AJ49" s="143"/>
      <c r="AK49" s="29"/>
      <c r="AL49" s="28"/>
      <c r="AM49" s="29"/>
      <c r="AN49" s="29"/>
    </row>
    <row customHeight="true" hidden="true" ht="18" r="50">
      <c r="A50" s="113">
        <v>17</v>
      </c>
      <c r="B50" s="114" t="s">
        <v>88</v>
      </c>
      <c r="C50" s="113" t="s">
        <v>114</v>
      </c>
      <c r="D50" s="136"/>
      <c r="E50" s="46"/>
      <c r="F50" s="117">
        <v>0</v>
      </c>
      <c r="G50" s="117">
        <v>0</v>
      </c>
      <c r="H50" s="118"/>
      <c r="I50" s="119">
        <f>VLOOKUP(C50,'Data Products'!$A:$J,2,0)</f>
      </c>
      <c r="J50" s="120">
        <f t="shared" si="7"/>
      </c>
      <c r="K50" s="121">
        <v>45856</v>
      </c>
      <c r="L50" s="122">
        <f t="shared" si="21"/>
      </c>
      <c r="M50" s="137">
        <v>0</v>
      </c>
      <c r="N50" s="138">
        <v>0</v>
      </c>
      <c r="O50" s="46"/>
      <c r="P50" s="125"/>
      <c r="Q50" s="114" t="s">
        <v>113</v>
      </c>
      <c r="R50" s="90"/>
      <c r="S50" s="90"/>
      <c r="T50" s="126"/>
      <c r="U50" s="90"/>
      <c r="V50" s="90"/>
      <c r="W50" s="90"/>
      <c r="X50" s="90"/>
      <c r="Y50" s="90"/>
      <c r="Z50" s="90"/>
      <c r="AA50" s="90"/>
      <c r="AB50" s="127">
        <f t="shared" si="30"/>
      </c>
      <c r="AC50" s="128">
        <f t="shared" si="1"/>
      </c>
      <c r="AD50" s="129">
        <f t="shared" si="10"/>
      </c>
      <c r="AE50" s="130">
        <f t="shared" si="24"/>
      </c>
      <c r="AF50" s="131">
        <f>VLOOKUP(C50,'Data Products'!$A:$J,10,0)</f>
      </c>
      <c r="AG50" s="132">
        <f t="shared" si="13"/>
      </c>
      <c r="AH50" s="133">
        <f t="shared" si="17"/>
      </c>
      <c r="AI50" s="139"/>
      <c r="AJ50" s="143"/>
      <c r="AK50" s="29">
        <v>3620</v>
      </c>
      <c r="AL50" s="28"/>
      <c r="AM50" s="29"/>
      <c r="AN50" s="29"/>
    </row>
    <row customHeight="true" hidden="true" ht="18" r="51">
      <c r="A51" s="113">
        <v>18</v>
      </c>
      <c r="B51" s="114" t="s">
        <v>88</v>
      </c>
      <c r="C51" s="113" t="s">
        <v>115</v>
      </c>
      <c r="D51" s="136"/>
      <c r="E51" s="46"/>
      <c r="F51" s="117">
        <v>0</v>
      </c>
      <c r="G51" s="117">
        <v>0</v>
      </c>
      <c r="H51" s="118"/>
      <c r="I51" s="119">
        <f>VLOOKUP(C51,'Data Products'!$A:$J,2,0)</f>
      </c>
      <c r="J51" s="120">
        <f t="shared" si="7"/>
      </c>
      <c r="K51" s="121">
        <v>45857</v>
      </c>
      <c r="L51" s="122">
        <f t="shared" si="21"/>
      </c>
      <c r="M51" s="137">
        <v>0</v>
      </c>
      <c r="N51" s="138">
        <v>0</v>
      </c>
      <c r="O51" s="46"/>
      <c r="P51" s="125"/>
      <c r="Q51" s="114" t="s">
        <v>113</v>
      </c>
      <c r="R51" s="90"/>
      <c r="S51" s="90"/>
      <c r="T51" s="126"/>
      <c r="U51" s="90"/>
      <c r="V51" s="90"/>
      <c r="W51" s="90"/>
      <c r="X51" s="90"/>
      <c r="Y51" s="90"/>
      <c r="Z51" s="90"/>
      <c r="AA51" s="90"/>
      <c r="AB51" s="127">
        <f t="shared" si="30"/>
      </c>
      <c r="AC51" s="128">
        <f t="shared" si="1"/>
      </c>
      <c r="AD51" s="129">
        <f t="shared" si="10"/>
      </c>
      <c r="AE51" s="130">
        <f t="shared" si="24"/>
      </c>
      <c r="AF51" s="131">
        <f>VLOOKUP(C51,'Data Products'!$A:$J,10,0)</f>
      </c>
      <c r="AG51" s="132">
        <f t="shared" si="13"/>
      </c>
      <c r="AH51" s="133">
        <f t="shared" si="17"/>
      </c>
      <c r="AI51" s="139"/>
      <c r="AJ51" s="143"/>
      <c r="AK51" s="29"/>
      <c r="AL51" s="28"/>
      <c r="AM51" s="29"/>
      <c r="AN51" s="29"/>
    </row>
    <row customHeight="true" hidden="true" ht="18" r="52">
      <c r="A52" s="113">
        <v>19</v>
      </c>
      <c r="B52" s="114" t="s">
        <v>42</v>
      </c>
      <c r="C52" s="113" t="s">
        <v>116</v>
      </c>
      <c r="D52" s="146" t="s">
        <v>117</v>
      </c>
      <c r="E52" s="146" t="s">
        <v>117</v>
      </c>
      <c r="F52" s="117">
        <v>0</v>
      </c>
      <c r="G52" s="117">
        <v>0</v>
      </c>
      <c r="H52" s="118"/>
      <c r="I52" s="119">
        <f>VLOOKUP(C52,'Data Products'!$A:$J,2,0)</f>
      </c>
      <c r="J52" s="120">
        <f t="shared" si="7"/>
      </c>
      <c r="K52" s="121">
        <v>45858</v>
      </c>
      <c r="L52" s="122">
        <f t="shared" si="21"/>
      </c>
      <c r="M52" s="137">
        <v>0</v>
      </c>
      <c r="N52" s="138">
        <v>0</v>
      </c>
      <c r="O52" s="46"/>
      <c r="P52" s="125"/>
      <c r="Q52" s="114" t="s">
        <v>118</v>
      </c>
      <c r="R52" s="90"/>
      <c r="S52" s="90"/>
      <c r="T52" s="126"/>
      <c r="U52" s="90"/>
      <c r="V52" s="90"/>
      <c r="W52" s="90"/>
      <c r="X52" s="90"/>
      <c r="Y52" s="90"/>
      <c r="Z52" s="90"/>
      <c r="AA52" s="90"/>
      <c r="AB52" s="127">
        <f t="shared" si="30"/>
      </c>
      <c r="AC52" s="128">
        <f t="shared" si="1"/>
      </c>
      <c r="AD52" s="129">
        <f t="shared" si="10"/>
      </c>
      <c r="AE52" s="130">
        <f t="shared" si="24"/>
      </c>
      <c r="AF52" s="131">
        <f>VLOOKUP(C52,'Data Products'!$A:$J,10,0)</f>
      </c>
      <c r="AG52" s="132">
        <f t="shared" si="13"/>
      </c>
      <c r="AH52" s="133">
        <f t="shared" si="17"/>
      </c>
      <c r="AI52" s="134" t="s">
        <v>119</v>
      </c>
      <c r="AJ52" s="143"/>
      <c r="AK52" s="29"/>
      <c r="AL52" s="28"/>
      <c r="AM52" s="29"/>
      <c r="AN52" s="29"/>
    </row>
    <row customHeight="true" hidden="true" ht="18" r="53">
      <c r="A53" s="113">
        <v>20</v>
      </c>
      <c r="B53" s="114" t="s">
        <v>88</v>
      </c>
      <c r="C53" s="113" t="s">
        <v>120</v>
      </c>
      <c r="D53" s="146" t="s">
        <v>121</v>
      </c>
      <c r="E53" s="146" t="s">
        <v>121</v>
      </c>
      <c r="F53" s="117">
        <v>8</v>
      </c>
      <c r="G53" s="117">
        <v>8</v>
      </c>
      <c r="H53" s="118"/>
      <c r="I53" s="119">
        <f>VLOOKUP(C53,'Data Products'!$A:$J,2,0)</f>
      </c>
      <c r="J53" s="120">
        <f t="shared" si="7"/>
      </c>
      <c r="K53" s="121">
        <v>45859</v>
      </c>
      <c r="L53" s="122">
        <f t="shared" si="21"/>
      </c>
      <c r="M53" s="137">
        <v>0</v>
      </c>
      <c r="N53" s="138">
        <v>0</v>
      </c>
      <c r="O53" s="46"/>
      <c r="P53" s="125"/>
      <c r="Q53" s="114" t="s">
        <v>118</v>
      </c>
      <c r="R53" s="90"/>
      <c r="S53" s="90"/>
      <c r="T53" s="126"/>
      <c r="U53" s="90"/>
      <c r="V53" s="90"/>
      <c r="W53" s="90"/>
      <c r="X53" s="90"/>
      <c r="Y53" s="90"/>
      <c r="Z53" s="90"/>
      <c r="AA53" s="90"/>
      <c r="AB53" s="127">
        <f t="shared" si="30"/>
      </c>
      <c r="AC53" s="128">
        <f t="shared" si="1"/>
      </c>
      <c r="AD53" s="129">
        <f t="shared" si="10"/>
      </c>
      <c r="AE53" s="130">
        <f t="shared" si="24"/>
      </c>
      <c r="AF53" s="131">
        <f>VLOOKUP(C53,'Data Products'!$A:$J,10,0)</f>
      </c>
      <c r="AG53" s="132">
        <f t="shared" si="13"/>
      </c>
      <c r="AH53" s="133">
        <f t="shared" si="17"/>
      </c>
      <c r="AI53" s="134" t="s">
        <v>122</v>
      </c>
      <c r="AJ53" s="143"/>
      <c r="AK53" s="29"/>
      <c r="AL53" s="28"/>
      <c r="AM53" s="29"/>
      <c r="AN53" s="29"/>
    </row>
    <row customHeight="true" hidden="true" ht="18" r="54">
      <c r="A54" s="113">
        <v>21</v>
      </c>
      <c r="B54" s="114" t="s">
        <v>88</v>
      </c>
      <c r="C54" s="113" t="s">
        <v>123</v>
      </c>
      <c r="D54" s="146" t="s">
        <v>124</v>
      </c>
      <c r="E54" s="146" t="s">
        <v>124</v>
      </c>
      <c r="F54" s="117">
        <v>0</v>
      </c>
      <c r="G54" s="117">
        <v>0</v>
      </c>
      <c r="H54" s="118"/>
      <c r="I54" s="119">
        <f>VLOOKUP(C54,'Data Products'!$A:$J,2,0)</f>
      </c>
      <c r="J54" s="120">
        <f t="shared" si="7"/>
      </c>
      <c r="K54" s="121">
        <v>45860</v>
      </c>
      <c r="L54" s="122">
        <f t="shared" si="21"/>
      </c>
      <c r="M54" s="137">
        <v>0</v>
      </c>
      <c r="N54" s="138">
        <v>0</v>
      </c>
      <c r="O54" s="46"/>
      <c r="P54" s="125"/>
      <c r="Q54" s="114" t="s">
        <v>125</v>
      </c>
      <c r="R54" s="90"/>
      <c r="S54" s="90"/>
      <c r="T54" s="126"/>
      <c r="U54" s="90"/>
      <c r="V54" s="90"/>
      <c r="W54" s="90"/>
      <c r="X54" s="90"/>
      <c r="Y54" s="90"/>
      <c r="Z54" s="90"/>
      <c r="AA54" s="90"/>
      <c r="AB54" s="127">
        <f t="shared" si="30"/>
      </c>
      <c r="AC54" s="128">
        <f t="shared" si="1"/>
      </c>
      <c r="AD54" s="129">
        <f t="shared" si="10"/>
      </c>
      <c r="AE54" s="130">
        <f t="shared" si="24"/>
      </c>
      <c r="AF54" s="131">
        <f>VLOOKUP(C54,'Data Products'!$A:$J,10,0)</f>
      </c>
      <c r="AG54" s="132">
        <f t="shared" si="13"/>
      </c>
      <c r="AH54" s="133">
        <f t="shared" si="17"/>
      </c>
      <c r="AI54" s="139"/>
      <c r="AJ54" s="143"/>
      <c r="AK54" s="29"/>
      <c r="AL54" s="28"/>
      <c r="AM54" s="29"/>
      <c r="AN54" s="29"/>
    </row>
    <row customHeight="true" hidden="true" ht="18" r="55">
      <c r="A55" s="113">
        <v>22</v>
      </c>
      <c r="B55" s="114" t="s">
        <v>39</v>
      </c>
      <c r="C55" s="113" t="s">
        <v>124</v>
      </c>
      <c r="D55" s="146" t="s">
        <v>124</v>
      </c>
      <c r="E55" s="146" t="s">
        <v>124</v>
      </c>
      <c r="F55" s="117">
        <v>2</v>
      </c>
      <c r="G55" s="117">
        <v>2</v>
      </c>
      <c r="H55" s="118"/>
      <c r="I55" s="119">
        <f>VLOOKUP(C55,'Data Products'!$A:$J,2,0)</f>
      </c>
      <c r="J55" s="120">
        <f t="shared" si="7"/>
      </c>
      <c r="K55" s="121">
        <v>45861</v>
      </c>
      <c r="L55" s="122">
        <f t="shared" si="21"/>
      </c>
      <c r="M55" s="137">
        <v>0</v>
      </c>
      <c r="N55" s="147">
        <v>0</v>
      </c>
      <c r="O55" s="46"/>
      <c r="P55" s="125"/>
      <c r="Q55" s="114" t="s">
        <v>126</v>
      </c>
      <c r="R55" s="90"/>
      <c r="S55" s="90"/>
      <c r="T55" s="126"/>
      <c r="U55" s="90"/>
      <c r="V55" s="90"/>
      <c r="W55" s="90"/>
      <c r="X55" s="90"/>
      <c r="Y55" s="90"/>
      <c r="Z55" s="90"/>
      <c r="AA55" s="90"/>
      <c r="AB55" s="127">
        <f t="shared" si="30"/>
      </c>
      <c r="AC55" s="128">
        <f t="shared" si="1"/>
      </c>
      <c r="AD55" s="129">
        <f t="shared" si="10"/>
      </c>
      <c r="AE55" s="130">
        <f t="shared" si="24"/>
      </c>
      <c r="AF55" s="131">
        <f>VLOOKUP(C55,'Data Products'!$A:$J,10,0)</f>
      </c>
      <c r="AG55" s="132">
        <f t="shared" si="13"/>
      </c>
      <c r="AH55" s="133"/>
      <c r="AI55" s="134" t="s">
        <v>127</v>
      </c>
      <c r="AJ55" s="143"/>
      <c r="AK55" s="29"/>
      <c r="AL55" s="28"/>
      <c r="AM55" s="29"/>
      <c r="AN55" s="29"/>
    </row>
    <row customHeight="true" hidden="true" ht="18" r="56">
      <c r="A56" s="113">
        <v>23</v>
      </c>
      <c r="B56" s="114" t="s">
        <v>88</v>
      </c>
      <c r="C56" s="113" t="s">
        <v>128</v>
      </c>
      <c r="D56" s="148"/>
      <c r="E56" s="148"/>
      <c r="F56" s="117">
        <v>0</v>
      </c>
      <c r="G56" s="117">
        <v>0</v>
      </c>
      <c r="H56" s="118"/>
      <c r="I56" s="119">
        <f>VLOOKUP(C56,'Data Products'!$A:$J,2,0)</f>
      </c>
      <c r="J56" s="120">
        <f t="shared" si="7"/>
      </c>
      <c r="K56" s="121">
        <v>45862</v>
      </c>
      <c r="L56" s="122">
        <f t="shared" si="21"/>
      </c>
      <c r="M56" s="137">
        <v>0</v>
      </c>
      <c r="N56" s="138">
        <v>0</v>
      </c>
      <c r="O56" s="46"/>
      <c r="P56" s="125"/>
      <c r="Q56" s="114" t="s">
        <v>129</v>
      </c>
      <c r="R56" s="90"/>
      <c r="S56" s="90"/>
      <c r="T56" s="126"/>
      <c r="U56" s="90"/>
      <c r="V56" s="90"/>
      <c r="W56" s="90"/>
      <c r="X56" s="90"/>
      <c r="Y56" s="90"/>
      <c r="Z56" s="90"/>
      <c r="AA56" s="90"/>
      <c r="AB56" s="127">
        <f t="shared" si="30"/>
      </c>
      <c r="AC56" s="128">
        <f t="shared" si="1"/>
      </c>
      <c r="AD56" s="129">
        <f t="shared" si="10"/>
      </c>
      <c r="AE56" s="130">
        <f t="shared" si="24"/>
      </c>
      <c r="AF56" s="131">
        <f>VLOOKUP(C56,'Data Products'!$A:$J,10,0)</f>
      </c>
      <c r="AG56" s="132">
        <f t="shared" si="13"/>
      </c>
      <c r="AH56" s="133">
        <f t="shared" ref="AH56:AH71" si="18">IF(J56&lt;=90,F56,0)</f>
      </c>
      <c r="AI56" s="139"/>
      <c r="AJ56" s="143"/>
      <c r="AK56" s="29"/>
      <c r="AL56" s="28"/>
      <c r="AM56" s="29"/>
      <c r="AN56" s="29"/>
    </row>
    <row customHeight="true" hidden="true" ht="18" r="57">
      <c r="A57" s="113">
        <v>24</v>
      </c>
      <c r="B57" s="114" t="s">
        <v>88</v>
      </c>
      <c r="C57" s="113" t="s">
        <v>130</v>
      </c>
      <c r="D57" s="148"/>
      <c r="E57" s="148"/>
      <c r="F57" s="117">
        <v>0</v>
      </c>
      <c r="G57" s="117">
        <v>0</v>
      </c>
      <c r="H57" s="118"/>
      <c r="I57" s="119">
        <f>VLOOKUP(C57,'Data Products'!$A:$J,2,0)</f>
      </c>
      <c r="J57" s="120">
        <f t="shared" si="7"/>
      </c>
      <c r="K57" s="121">
        <v>45863</v>
      </c>
      <c r="L57" s="122">
        <f t="shared" si="21"/>
      </c>
      <c r="M57" s="137">
        <v>0</v>
      </c>
      <c r="N57" s="138">
        <v>0</v>
      </c>
      <c r="O57" s="46"/>
      <c r="P57" s="125"/>
      <c r="Q57" s="114" t="s">
        <v>90</v>
      </c>
      <c r="R57" s="90"/>
      <c r="S57" s="90"/>
      <c r="T57" s="126"/>
      <c r="U57" s="90"/>
      <c r="V57" s="90"/>
      <c r="W57" s="90"/>
      <c r="X57" s="90"/>
      <c r="Y57" s="90"/>
      <c r="Z57" s="90"/>
      <c r="AA57" s="90"/>
      <c r="AB57" s="127">
        <f t="shared" si="30"/>
      </c>
      <c r="AC57" s="128">
        <f t="shared" si="1"/>
      </c>
      <c r="AD57" s="129">
        <f t="shared" si="10"/>
      </c>
      <c r="AE57" s="130">
        <f t="shared" si="24"/>
      </c>
      <c r="AF57" s="131">
        <f>VLOOKUP(C57,'Data Products'!$A:$J,10,0)</f>
      </c>
      <c r="AG57" s="132">
        <f t="shared" si="13"/>
      </c>
      <c r="AH57" s="133">
        <f t="shared" si="18"/>
      </c>
      <c r="AI57" s="139"/>
      <c r="AJ57" s="143"/>
      <c r="AK57" s="29"/>
      <c r="AL57" s="28"/>
      <c r="AM57" s="29"/>
      <c r="AN57" s="29"/>
    </row>
    <row customHeight="true" hidden="true" ht="18" r="58">
      <c r="A58" s="113">
        <v>25</v>
      </c>
      <c r="B58" s="114" t="s">
        <v>88</v>
      </c>
      <c r="C58" s="113" t="s">
        <v>131</v>
      </c>
      <c r="D58" s="148"/>
      <c r="E58" s="148"/>
      <c r="F58" s="117">
        <v>0</v>
      </c>
      <c r="G58" s="117">
        <v>0</v>
      </c>
      <c r="H58" s="118"/>
      <c r="I58" s="119">
        <f>VLOOKUP(C58,'Data Products'!$A:$J,2,0)</f>
      </c>
      <c r="J58" s="120">
        <f t="shared" si="7"/>
      </c>
      <c r="K58" s="121">
        <v>45864</v>
      </c>
      <c r="L58" s="122">
        <f t="shared" si="21"/>
      </c>
      <c r="M58" s="137">
        <v>0</v>
      </c>
      <c r="N58" s="138">
        <v>0</v>
      </c>
      <c r="O58" s="46"/>
      <c r="P58" s="125"/>
      <c r="Q58" s="114" t="s">
        <v>90</v>
      </c>
      <c r="R58" s="90"/>
      <c r="S58" s="90"/>
      <c r="T58" s="126"/>
      <c r="U58" s="90"/>
      <c r="V58" s="90"/>
      <c r="W58" s="90"/>
      <c r="X58" s="90"/>
      <c r="Y58" s="90"/>
      <c r="Z58" s="90"/>
      <c r="AA58" s="90"/>
      <c r="AB58" s="127">
        <f t="shared" si="30"/>
      </c>
      <c r="AC58" s="128">
        <f t="shared" si="1"/>
      </c>
      <c r="AD58" s="129">
        <f t="shared" si="10"/>
      </c>
      <c r="AE58" s="130">
        <f t="shared" si="24"/>
      </c>
      <c r="AF58" s="131">
        <f>VLOOKUP(C58,'Data Products'!$A:$J,10,0)</f>
      </c>
      <c r="AG58" s="132">
        <f t="shared" si="13"/>
      </c>
      <c r="AH58" s="133">
        <f t="shared" si="18"/>
      </c>
      <c r="AI58" s="139"/>
      <c r="AJ58" s="143"/>
      <c r="AK58" s="29"/>
      <c r="AL58" s="28"/>
      <c r="AM58" s="29"/>
      <c r="AN58" s="29"/>
    </row>
    <row customHeight="true" hidden="true" ht="18" r="59">
      <c r="A59" s="113">
        <v>26</v>
      </c>
      <c r="B59" s="114" t="s">
        <v>88</v>
      </c>
      <c r="C59" s="113" t="s">
        <v>132</v>
      </c>
      <c r="D59" s="148"/>
      <c r="E59" s="148"/>
      <c r="F59" s="117">
        <v>0</v>
      </c>
      <c r="G59" s="117">
        <v>0</v>
      </c>
      <c r="H59" s="118" t="s">
        <v>133</v>
      </c>
      <c r="I59" s="119">
        <f>VLOOKUP(C59,'Data Products'!$A:$J,2,0)</f>
      </c>
      <c r="J59" s="120">
        <f t="shared" si="7"/>
      </c>
      <c r="K59" s="121">
        <v>45865</v>
      </c>
      <c r="L59" s="122">
        <f t="shared" si="21"/>
      </c>
      <c r="M59" s="137">
        <v>0</v>
      </c>
      <c r="N59" s="138">
        <v>0</v>
      </c>
      <c r="O59" s="46"/>
      <c r="P59" s="125"/>
      <c r="Q59" s="114" t="s">
        <v>134</v>
      </c>
      <c r="R59" s="90"/>
      <c r="S59" s="90"/>
      <c r="T59" s="149"/>
      <c r="U59" s="90"/>
      <c r="V59" s="90"/>
      <c r="W59" s="90"/>
      <c r="X59" s="90"/>
      <c r="Y59" s="90"/>
      <c r="Z59" s="90"/>
      <c r="AA59" s="90"/>
      <c r="AB59" s="127">
        <f t="shared" si="30"/>
      </c>
      <c r="AC59" s="128">
        <f t="shared" si="1"/>
      </c>
      <c r="AD59" s="129">
        <f t="shared" si="10"/>
      </c>
      <c r="AE59" s="130">
        <f t="shared" si="24"/>
      </c>
      <c r="AF59" s="131">
        <f>VLOOKUP(C59,'Data Products'!$A:$J,10,0)</f>
      </c>
      <c r="AG59" s="132">
        <f t="shared" si="13"/>
      </c>
      <c r="AH59" s="133">
        <f t="shared" si="18"/>
      </c>
      <c r="AI59" s="139"/>
      <c r="AJ59" s="143"/>
      <c r="AK59" s="29">
        <v>50</v>
      </c>
      <c r="AL59" s="28"/>
      <c r="AM59" s="29"/>
      <c r="AN59" s="29"/>
    </row>
    <row customHeight="true" hidden="true" ht="18" r="60">
      <c r="A60" s="113">
        <v>27</v>
      </c>
      <c r="B60" s="114" t="s">
        <v>88</v>
      </c>
      <c r="C60" s="113" t="s">
        <v>135</v>
      </c>
      <c r="D60" s="148"/>
      <c r="E60" s="148"/>
      <c r="F60" s="117">
        <v>0</v>
      </c>
      <c r="G60" s="117">
        <v>0</v>
      </c>
      <c r="H60" s="118"/>
      <c r="I60" s="119">
        <f>VLOOKUP(C60,'Data Products'!$A:$J,2,0)</f>
      </c>
      <c r="J60" s="120">
        <f t="shared" si="7"/>
      </c>
      <c r="K60" s="121">
        <v>45866</v>
      </c>
      <c r="L60" s="122">
        <f t="shared" si="21"/>
      </c>
      <c r="M60" s="137">
        <v>0</v>
      </c>
      <c r="N60" s="138">
        <v>0</v>
      </c>
      <c r="O60" s="46"/>
      <c r="P60" s="125"/>
      <c r="Q60" s="114" t="s">
        <v>134</v>
      </c>
      <c r="R60" s="86"/>
      <c r="S60" s="86"/>
      <c r="T60" s="149"/>
      <c r="U60" s="90"/>
      <c r="V60" s="86"/>
      <c r="W60" s="86"/>
      <c r="X60" s="86"/>
      <c r="Y60" s="86"/>
      <c r="Z60" s="86"/>
      <c r="AA60" s="86"/>
      <c r="AB60" s="127">
        <f t="shared" si="30"/>
      </c>
      <c r="AC60" s="128">
        <f t="shared" si="1"/>
      </c>
      <c r="AD60" s="129">
        <f t="shared" si="10"/>
      </c>
      <c r="AE60" s="130">
        <f t="shared" si="24"/>
      </c>
      <c r="AF60" s="131">
        <f>VLOOKUP(C60,'Data Products'!$A:$J,10,0)</f>
      </c>
      <c r="AG60" s="132">
        <f t="shared" si="13"/>
      </c>
      <c r="AH60" s="133">
        <f t="shared" si="18"/>
      </c>
      <c r="AI60" s="139"/>
      <c r="AJ60" s="143"/>
      <c r="AK60" s="29">
        <v>80</v>
      </c>
      <c r="AL60" s="28"/>
      <c r="AM60" s="29"/>
      <c r="AN60" s="29"/>
    </row>
    <row customHeight="true" hidden="true" ht="18" r="61">
      <c r="A61" s="113">
        <v>28</v>
      </c>
      <c r="B61" s="114" t="s">
        <v>88</v>
      </c>
      <c r="C61" s="113" t="s">
        <v>136</v>
      </c>
      <c r="D61" s="148"/>
      <c r="E61" s="148"/>
      <c r="F61" s="117">
        <v>0</v>
      </c>
      <c r="G61" s="117">
        <v>0</v>
      </c>
      <c r="H61" s="118"/>
      <c r="I61" s="119">
        <f>VLOOKUP(C61,'Data Products'!$A:$J,2,0)</f>
      </c>
      <c r="J61" s="120">
        <f t="shared" si="7"/>
      </c>
      <c r="K61" s="121">
        <v>45867</v>
      </c>
      <c r="L61" s="122">
        <f t="shared" si="21"/>
      </c>
      <c r="M61" s="137">
        <v>0</v>
      </c>
      <c r="N61" s="138">
        <v>0</v>
      </c>
      <c r="O61" s="46"/>
      <c r="P61" s="125"/>
      <c r="Q61" s="114" t="s">
        <v>134</v>
      </c>
      <c r="R61" s="86"/>
      <c r="S61" s="86"/>
      <c r="T61" s="126"/>
      <c r="U61" s="90"/>
      <c r="V61" s="86"/>
      <c r="W61" s="86"/>
      <c r="X61" s="86"/>
      <c r="Y61" s="86"/>
      <c r="Z61" s="86"/>
      <c r="AA61" s="86"/>
      <c r="AB61" s="127">
        <f t="shared" si="30"/>
      </c>
      <c r="AC61" s="128">
        <f t="shared" si="1"/>
      </c>
      <c r="AD61" s="129">
        <f t="shared" si="10"/>
      </c>
      <c r="AE61" s="130">
        <f t="shared" si="24"/>
      </c>
      <c r="AF61" s="131">
        <f>VLOOKUP(C61,'Data Products'!$A:$J,10,0)</f>
      </c>
      <c r="AG61" s="132">
        <f t="shared" si="13"/>
      </c>
      <c r="AH61" s="133">
        <f t="shared" si="18"/>
      </c>
      <c r="AI61" s="139"/>
      <c r="AJ61" s="143"/>
      <c r="AK61" s="29">
        <v>60</v>
      </c>
      <c r="AL61" s="28"/>
      <c r="AM61" s="29"/>
      <c r="AN61" s="29"/>
    </row>
    <row customHeight="true" hidden="true" ht="18" r="62">
      <c r="A62" s="113">
        <v>29</v>
      </c>
      <c r="B62" s="114" t="s">
        <v>88</v>
      </c>
      <c r="C62" s="113" t="s">
        <v>137</v>
      </c>
      <c r="D62" s="148"/>
      <c r="E62" s="148"/>
      <c r="F62" s="117">
        <v>0</v>
      </c>
      <c r="G62" s="117">
        <v>0</v>
      </c>
      <c r="H62" s="118" t="s">
        <v>138</v>
      </c>
      <c r="I62" s="119">
        <f>VLOOKUP(C62,'Data Products'!$A:$J,2,0)</f>
      </c>
      <c r="J62" s="120">
        <f t="shared" si="7"/>
      </c>
      <c r="K62" s="121">
        <v>45868</v>
      </c>
      <c r="L62" s="122">
        <f t="shared" si="21"/>
      </c>
      <c r="M62" s="137">
        <v>0</v>
      </c>
      <c r="N62" s="138">
        <v>0</v>
      </c>
      <c r="O62" s="46"/>
      <c r="P62" s="125"/>
      <c r="Q62" s="114" t="s">
        <v>134</v>
      </c>
      <c r="R62" s="86"/>
      <c r="S62" s="86"/>
      <c r="T62" s="126"/>
      <c r="U62" s="90"/>
      <c r="V62" s="86"/>
      <c r="W62" s="86"/>
      <c r="X62" s="86"/>
      <c r="Y62" s="86"/>
      <c r="Z62" s="86"/>
      <c r="AA62" s="86"/>
      <c r="AB62" s="127">
        <f t="shared" si="30"/>
      </c>
      <c r="AC62" s="128">
        <f t="shared" si="1"/>
      </c>
      <c r="AD62" s="129">
        <f t="shared" si="10"/>
      </c>
      <c r="AE62" s="130">
        <f t="shared" si="24"/>
      </c>
      <c r="AF62" s="131">
        <f>VLOOKUP(C62,'Data Products'!$A:$J,10,0)</f>
      </c>
      <c r="AG62" s="132">
        <f t="shared" si="13"/>
      </c>
      <c r="AH62" s="133">
        <f t="shared" si="18"/>
      </c>
      <c r="AI62" s="139"/>
      <c r="AJ62" s="143"/>
      <c r="AK62" s="29">
        <v>40</v>
      </c>
      <c r="AL62" s="28"/>
      <c r="AM62" s="29"/>
      <c r="AN62" s="29"/>
    </row>
    <row customHeight="true" hidden="true" ht="18" r="63">
      <c r="A63" s="113">
        <v>30</v>
      </c>
      <c r="B63" s="114" t="s">
        <v>88</v>
      </c>
      <c r="C63" s="113" t="s">
        <v>139</v>
      </c>
      <c r="D63" s="148"/>
      <c r="E63" s="148"/>
      <c r="F63" s="117">
        <v>0</v>
      </c>
      <c r="G63" s="117">
        <v>0</v>
      </c>
      <c r="H63" s="118"/>
      <c r="I63" s="119">
        <f>VLOOKUP(C63,'Data Products'!$A:$J,2,0)</f>
      </c>
      <c r="J63" s="120">
        <f t="shared" si="7"/>
      </c>
      <c r="K63" s="121">
        <v>45869</v>
      </c>
      <c r="L63" s="122">
        <f t="shared" si="21"/>
      </c>
      <c r="M63" s="137">
        <v>0</v>
      </c>
      <c r="N63" s="138">
        <v>0</v>
      </c>
      <c r="O63" s="46"/>
      <c r="P63" s="125"/>
      <c r="Q63" s="114" t="s">
        <v>134</v>
      </c>
      <c r="R63" s="86"/>
      <c r="S63" s="86"/>
      <c r="T63" s="126"/>
      <c r="U63" s="90"/>
      <c r="V63" s="86"/>
      <c r="W63" s="86"/>
      <c r="X63" s="86"/>
      <c r="Y63" s="86"/>
      <c r="Z63" s="86"/>
      <c r="AA63" s="86"/>
      <c r="AB63" s="127">
        <f t="shared" si="30"/>
      </c>
      <c r="AC63" s="128">
        <f t="shared" si="1"/>
      </c>
      <c r="AD63" s="129">
        <f t="shared" si="10"/>
      </c>
      <c r="AE63" s="130">
        <f t="shared" si="24"/>
      </c>
      <c r="AF63" s="131">
        <f>VLOOKUP(C63,'Data Products'!$A:$J,10,0)</f>
      </c>
      <c r="AG63" s="132">
        <f t="shared" si="13"/>
      </c>
      <c r="AH63" s="133">
        <f t="shared" si="18"/>
      </c>
      <c r="AI63" s="139"/>
      <c r="AJ63" s="143"/>
      <c r="AK63" s="29"/>
      <c r="AL63" s="28"/>
      <c r="AM63" s="29"/>
      <c r="AN63" s="29"/>
    </row>
    <row customHeight="true" hidden="true" ht="18" r="64">
      <c r="A64" s="113">
        <v>31</v>
      </c>
      <c r="B64" s="114" t="s">
        <v>88</v>
      </c>
      <c r="C64" s="113" t="s">
        <v>140</v>
      </c>
      <c r="D64" s="148"/>
      <c r="E64" s="148"/>
      <c r="F64" s="117">
        <v>0</v>
      </c>
      <c r="G64" s="117">
        <v>0</v>
      </c>
      <c r="H64" s="118"/>
      <c r="I64" s="119">
        <f>VLOOKUP(C64,'Data Products'!$A:$J,2,0)</f>
      </c>
      <c r="J64" s="120">
        <f t="shared" si="7"/>
      </c>
      <c r="K64" s="121">
        <v>45870</v>
      </c>
      <c r="L64" s="122">
        <f t="shared" si="21"/>
      </c>
      <c r="M64" s="137">
        <v>0</v>
      </c>
      <c r="N64" s="138">
        <v>0</v>
      </c>
      <c r="O64" s="46"/>
      <c r="P64" s="125"/>
      <c r="Q64" s="114" t="s">
        <v>134</v>
      </c>
      <c r="R64" s="86"/>
      <c r="S64" s="86"/>
      <c r="T64" s="126"/>
      <c r="U64" s="90"/>
      <c r="V64" s="86"/>
      <c r="W64" s="86"/>
      <c r="X64" s="86"/>
      <c r="Y64" s="86"/>
      <c r="Z64" s="86"/>
      <c r="AA64" s="86"/>
      <c r="AB64" s="127">
        <f t="shared" si="30"/>
      </c>
      <c r="AC64" s="128">
        <f t="shared" si="1"/>
      </c>
      <c r="AD64" s="129">
        <f t="shared" si="10"/>
      </c>
      <c r="AE64" s="130">
        <f t="shared" si="24"/>
      </c>
      <c r="AF64" s="131">
        <f>VLOOKUP(C64,'Data Products'!$A:$J,10,0)</f>
      </c>
      <c r="AG64" s="132">
        <f t="shared" si="13"/>
      </c>
      <c r="AH64" s="133">
        <f t="shared" si="18"/>
      </c>
      <c r="AI64" s="139"/>
      <c r="AJ64" s="143"/>
      <c r="AK64" s="29"/>
      <c r="AL64" s="28"/>
      <c r="AM64" s="29"/>
      <c r="AN64" s="29"/>
    </row>
    <row customHeight="true" hidden="true" ht="18" r="65">
      <c r="A65" s="113">
        <v>32</v>
      </c>
      <c r="B65" s="114" t="s">
        <v>88</v>
      </c>
      <c r="C65" s="113" t="s">
        <v>141</v>
      </c>
      <c r="D65" s="148"/>
      <c r="E65" s="148"/>
      <c r="F65" s="117">
        <v>0</v>
      </c>
      <c r="G65" s="117">
        <v>0</v>
      </c>
      <c r="H65" s="118"/>
      <c r="I65" s="119">
        <f>VLOOKUP(C65,'Data Products'!$A:$J,2,0)</f>
      </c>
      <c r="J65" s="120">
        <f t="shared" si="7"/>
      </c>
      <c r="K65" s="121">
        <v>45871</v>
      </c>
      <c r="L65" s="122">
        <f t="shared" si="21"/>
      </c>
      <c r="M65" s="137">
        <v>0</v>
      </c>
      <c r="N65" s="138">
        <v>0</v>
      </c>
      <c r="O65" s="46"/>
      <c r="P65" s="125"/>
      <c r="Q65" s="114" t="s">
        <v>142</v>
      </c>
      <c r="R65" s="86"/>
      <c r="S65" s="86"/>
      <c r="T65" s="126"/>
      <c r="U65" s="90"/>
      <c r="V65" s="86"/>
      <c r="W65" s="86"/>
      <c r="X65" s="86"/>
      <c r="Y65" s="86"/>
      <c r="Z65" s="86"/>
      <c r="AA65" s="86"/>
      <c r="AB65" s="127">
        <f t="shared" si="30"/>
      </c>
      <c r="AC65" s="128">
        <f t="shared" si="1"/>
      </c>
      <c r="AD65" s="129">
        <f t="shared" si="10"/>
      </c>
      <c r="AE65" s="130">
        <f t="shared" si="24"/>
      </c>
      <c r="AF65" s="131">
        <f>VLOOKUP(C65,'Data Products'!$A:$J,10,0)</f>
      </c>
      <c r="AG65" s="132">
        <f t="shared" si="13"/>
      </c>
      <c r="AH65" s="133">
        <f t="shared" si="18"/>
      </c>
      <c r="AI65" s="139"/>
      <c r="AJ65" s="143"/>
      <c r="AK65" s="29"/>
      <c r="AL65" s="28"/>
      <c r="AM65" s="29"/>
      <c r="AN65" s="29"/>
    </row>
    <row customHeight="true" hidden="true" ht="18" r="66">
      <c r="A66" s="113">
        <v>33</v>
      </c>
      <c r="B66" s="114" t="s">
        <v>88</v>
      </c>
      <c r="C66" s="113" t="s">
        <v>143</v>
      </c>
      <c r="D66" s="148"/>
      <c r="E66" s="148"/>
      <c r="F66" s="117">
        <v>0</v>
      </c>
      <c r="G66" s="117">
        <v>0</v>
      </c>
      <c r="H66" s="118"/>
      <c r="I66" s="119">
        <f>VLOOKUP(C66,'Data Products'!$A:$J,2,0)</f>
      </c>
      <c r="J66" s="120">
        <f t="shared" si="7"/>
      </c>
      <c r="K66" s="121">
        <v>45872</v>
      </c>
      <c r="L66" s="122">
        <f t="shared" si="21"/>
      </c>
      <c r="M66" s="137">
        <v>0</v>
      </c>
      <c r="N66" s="138">
        <v>0</v>
      </c>
      <c r="O66" s="46"/>
      <c r="P66" s="125"/>
      <c r="Q66" s="114" t="s">
        <v>142</v>
      </c>
      <c r="R66" s="86"/>
      <c r="S66" s="86"/>
      <c r="T66" s="126"/>
      <c r="U66" s="90"/>
      <c r="V66" s="86"/>
      <c r="W66" s="86"/>
      <c r="X66" s="86"/>
      <c r="Y66" s="86"/>
      <c r="Z66" s="86"/>
      <c r="AA66" s="86"/>
      <c r="AB66" s="127">
        <f t="shared" si="30"/>
      </c>
      <c r="AC66" s="128">
        <f t="shared" si="1"/>
      </c>
      <c r="AD66" s="129">
        <f t="shared" si="10"/>
      </c>
      <c r="AE66" s="130">
        <f t="shared" si="24"/>
      </c>
      <c r="AF66" s="131">
        <f>VLOOKUP(C66,'Data Products'!$A:$J,10,0)</f>
      </c>
      <c r="AG66" s="132">
        <f t="shared" si="13"/>
      </c>
      <c r="AH66" s="133">
        <f t="shared" si="18"/>
      </c>
      <c r="AI66" s="139"/>
      <c r="AJ66" s="143"/>
      <c r="AK66" s="29"/>
      <c r="AL66" s="28"/>
      <c r="AM66" s="29"/>
      <c r="AN66" s="29"/>
    </row>
    <row customHeight="true" hidden="true" ht="18" r="67">
      <c r="A67" s="113">
        <v>34</v>
      </c>
      <c r="B67" s="144" t="s">
        <v>88</v>
      </c>
      <c r="C67" s="150" t="s">
        <v>144</v>
      </c>
      <c r="D67" s="148"/>
      <c r="E67" s="148"/>
      <c r="F67" s="117">
        <v>0</v>
      </c>
      <c r="G67" s="117">
        <v>0</v>
      </c>
      <c r="H67" s="118"/>
      <c r="I67" s="119">
        <f>VLOOKUP(C67,'Data Products'!$A:$J,2,0)</f>
      </c>
      <c r="J67" s="120">
        <f t="shared" si="7"/>
      </c>
      <c r="K67" s="121">
        <v>45873</v>
      </c>
      <c r="L67" s="122">
        <f t="shared" si="21"/>
      </c>
      <c r="M67" s="137">
        <v>0</v>
      </c>
      <c r="N67" s="138">
        <v>0</v>
      </c>
      <c r="O67" s="151"/>
      <c r="P67" s="152"/>
      <c r="Q67" s="114" t="s">
        <v>142</v>
      </c>
      <c r="R67" s="86"/>
      <c r="S67" s="86"/>
      <c r="T67" s="126"/>
      <c r="U67" s="86"/>
      <c r="V67" s="86"/>
      <c r="W67" s="86"/>
      <c r="X67" s="86"/>
      <c r="Y67" s="86"/>
      <c r="Z67" s="86"/>
      <c r="AA67" s="86"/>
      <c r="AB67" s="127">
        <f t="shared" si="30"/>
      </c>
      <c r="AC67" s="128">
        <f t="shared" si="1"/>
      </c>
      <c r="AD67" s="129">
        <f t="shared" si="10"/>
      </c>
      <c r="AE67" s="130">
        <f t="shared" si="24"/>
      </c>
      <c r="AF67" s="131">
        <f>VLOOKUP(C67,'Data Products'!$A:$J,10,0)</f>
      </c>
      <c r="AG67" s="132">
        <f t="shared" si="13"/>
      </c>
      <c r="AH67" s="133">
        <f t="shared" si="18"/>
      </c>
      <c r="AI67" s="139"/>
      <c r="AJ67" s="143"/>
      <c r="AK67" s="29"/>
      <c r="AL67" s="28"/>
      <c r="AM67" s="29"/>
      <c r="AN67" s="29"/>
    </row>
    <row customHeight="true" hidden="true" ht="18" r="68">
      <c r="A68" s="113">
        <v>35</v>
      </c>
      <c r="B68" s="113" t="s">
        <v>42</v>
      </c>
      <c r="C68" s="113" t="s">
        <v>145</v>
      </c>
      <c r="D68" s="146" t="s">
        <v>146</v>
      </c>
      <c r="E68" s="146" t="s">
        <v>146</v>
      </c>
      <c r="F68" s="117">
        <v>0</v>
      </c>
      <c r="G68" s="117">
        <v>0</v>
      </c>
      <c r="H68" s="153"/>
      <c r="I68" s="119">
        <f>VLOOKUP(C68,'Data Products'!$A:$J,2,0)</f>
      </c>
      <c r="J68" s="120">
        <f t="shared" si="7"/>
      </c>
      <c r="K68" s="121">
        <v>45874</v>
      </c>
      <c r="L68" s="122">
        <f t="shared" si="21"/>
      </c>
      <c r="M68" s="154">
        <v>0</v>
      </c>
      <c r="N68" s="138">
        <v>0</v>
      </c>
      <c r="O68" s="46"/>
      <c r="P68" s="125"/>
      <c r="Q68" s="144" t="s">
        <v>147</v>
      </c>
      <c r="R68" s="86"/>
      <c r="S68" s="86"/>
      <c r="T68" s="126"/>
      <c r="U68" s="86"/>
      <c r="V68" s="86"/>
      <c r="W68" s="86"/>
      <c r="X68" s="86"/>
      <c r="Y68" s="86"/>
      <c r="Z68" s="86"/>
      <c r="AA68" s="86"/>
      <c r="AB68" s="127">
        <f t="shared" si="30"/>
      </c>
      <c r="AC68" s="128">
        <f t="shared" si="1"/>
      </c>
      <c r="AD68" s="129">
        <f t="shared" si="10"/>
      </c>
      <c r="AE68" s="130">
        <f t="shared" si="24"/>
      </c>
      <c r="AF68" s="131">
        <f>VLOOKUP(C68,'Data Products'!$A:$J,10,0)</f>
      </c>
      <c r="AG68" s="132">
        <f t="shared" si="13"/>
      </c>
      <c r="AH68" s="133">
        <f t="shared" si="18"/>
      </c>
      <c r="AI68" s="139"/>
      <c r="AJ68" s="143"/>
      <c r="AK68" s="29">
        <v>50</v>
      </c>
      <c r="AL68" s="28"/>
      <c r="AM68" s="29"/>
      <c r="AN68" s="29"/>
    </row>
    <row customHeight="true" hidden="true" ht="18" r="69">
      <c r="A69" s="113">
        <v>36</v>
      </c>
      <c r="B69" s="145" t="s">
        <v>96</v>
      </c>
      <c r="C69" s="155" t="s">
        <v>148</v>
      </c>
      <c r="D69" s="148"/>
      <c r="E69" s="148"/>
      <c r="F69" s="117">
        <v>0</v>
      </c>
      <c r="G69" s="117">
        <v>0</v>
      </c>
      <c r="H69" s="118"/>
      <c r="I69" s="119">
        <f>VLOOKUP(C69,'Data Products'!$A:$J,2,0)</f>
      </c>
      <c r="J69" s="120">
        <f t="shared" si="7"/>
      </c>
      <c r="K69" s="121">
        <v>45875</v>
      </c>
      <c r="L69" s="122">
        <f t="shared" si="21"/>
      </c>
      <c r="M69" s="137">
        <v>0</v>
      </c>
      <c r="N69" s="138">
        <v>0</v>
      </c>
      <c r="O69" s="156"/>
      <c r="P69" s="157"/>
      <c r="Q69" s="114" t="s">
        <v>147</v>
      </c>
      <c r="R69" s="86"/>
      <c r="S69" s="86"/>
      <c r="T69" s="126"/>
      <c r="U69" s="86"/>
      <c r="V69" s="86"/>
      <c r="W69" s="86"/>
      <c r="X69" s="86"/>
      <c r="Y69" s="86"/>
      <c r="Z69" s="86"/>
      <c r="AA69" s="86"/>
      <c r="AB69" s="127">
        <f t="shared" si="30"/>
      </c>
      <c r="AC69" s="128">
        <f t="shared" si="1"/>
      </c>
      <c r="AD69" s="129">
        <f t="shared" si="10"/>
      </c>
      <c r="AE69" s="130">
        <f t="shared" si="24"/>
      </c>
      <c r="AF69" s="131">
        <f>VLOOKUP(C69,'Data Products'!$A:$J,10,0)</f>
      </c>
      <c r="AG69" s="132">
        <f t="shared" si="13"/>
      </c>
      <c r="AH69" s="133">
        <f t="shared" si="18"/>
      </c>
      <c r="AI69" s="139"/>
      <c r="AJ69" s="158"/>
      <c r="AK69" s="159"/>
      <c r="AL69" s="160"/>
      <c r="AM69" s="159"/>
      <c r="AN69" s="159"/>
    </row>
    <row customHeight="true" hidden="true" ht="18" r="70">
      <c r="A70" s="113">
        <v>37</v>
      </c>
      <c r="B70" s="145" t="s">
        <v>96</v>
      </c>
      <c r="C70" s="113" t="s">
        <v>149</v>
      </c>
      <c r="D70" s="148"/>
      <c r="E70" s="148"/>
      <c r="F70" s="117">
        <v>0</v>
      </c>
      <c r="G70" s="117">
        <v>0</v>
      </c>
      <c r="H70" s="161"/>
      <c r="I70" s="119">
        <f>VLOOKUP(C70,'Data Products'!$A:$J,2,0)</f>
      </c>
      <c r="J70" s="120">
        <f t="shared" si="7"/>
      </c>
      <c r="K70" s="121">
        <v>45876</v>
      </c>
      <c r="L70" s="122">
        <f t="shared" si="21"/>
      </c>
      <c r="M70" s="137">
        <v>0</v>
      </c>
      <c r="N70" s="138">
        <v>0</v>
      </c>
      <c r="O70" s="46"/>
      <c r="P70" s="125"/>
      <c r="Q70" s="114" t="s">
        <v>147</v>
      </c>
      <c r="R70" s="86"/>
      <c r="S70" s="86"/>
      <c r="T70" s="126"/>
      <c r="U70" s="86"/>
      <c r="V70" s="86"/>
      <c r="W70" s="86"/>
      <c r="X70" s="86"/>
      <c r="Y70" s="86"/>
      <c r="Z70" s="86"/>
      <c r="AA70" s="86"/>
      <c r="AB70" s="127">
        <f t="shared" si="30"/>
      </c>
      <c r="AC70" s="128">
        <f t="shared" si="1"/>
      </c>
      <c r="AD70" s="129">
        <f t="shared" si="10"/>
      </c>
      <c r="AE70" s="130">
        <f t="shared" si="24"/>
      </c>
      <c r="AF70" s="131">
        <f>VLOOKUP(C70,'Data Products'!$A:$J,10,0)</f>
      </c>
      <c r="AG70" s="132">
        <f t="shared" si="13"/>
      </c>
      <c r="AH70" s="133">
        <f t="shared" si="18"/>
      </c>
      <c r="AI70" s="139"/>
      <c r="AJ70" s="143"/>
      <c r="AK70" s="29"/>
      <c r="AL70" s="28"/>
      <c r="AM70" s="29"/>
      <c r="AN70" s="29"/>
    </row>
    <row customHeight="true" hidden="true" ht="18" r="71">
      <c r="A71" s="113">
        <v>38</v>
      </c>
      <c r="B71" s="145" t="s">
        <v>96</v>
      </c>
      <c r="C71" s="113" t="s">
        <v>150</v>
      </c>
      <c r="D71" s="148"/>
      <c r="E71" s="148"/>
      <c r="F71" s="117">
        <v>0</v>
      </c>
      <c r="G71" s="117">
        <v>0</v>
      </c>
      <c r="H71" s="161"/>
      <c r="I71" s="119">
        <f>VLOOKUP(C71,'Data Products'!$A:$J,2,0)</f>
      </c>
      <c r="J71" s="120">
        <f t="shared" si="7"/>
      </c>
      <c r="K71" s="121">
        <v>45877</v>
      </c>
      <c r="L71" s="122">
        <f t="shared" si="21"/>
      </c>
      <c r="M71" s="137">
        <v>0</v>
      </c>
      <c r="N71" s="138">
        <v>0</v>
      </c>
      <c r="O71" s="46"/>
      <c r="P71" s="125"/>
      <c r="Q71" s="114" t="s">
        <v>147</v>
      </c>
      <c r="R71" s="86"/>
      <c r="S71" s="86"/>
      <c r="T71" s="126"/>
      <c r="U71" s="86"/>
      <c r="V71" s="86"/>
      <c r="W71" s="86"/>
      <c r="X71" s="86"/>
      <c r="Y71" s="86"/>
      <c r="Z71" s="86"/>
      <c r="AA71" s="86"/>
      <c r="AB71" s="127">
        <f t="shared" si="30"/>
      </c>
      <c r="AC71" s="128">
        <f t="shared" si="1"/>
      </c>
      <c r="AD71" s="129">
        <f t="shared" si="10"/>
      </c>
      <c r="AE71" s="130">
        <f t="shared" si="24"/>
      </c>
      <c r="AF71" s="131">
        <f>VLOOKUP(C71,'Data Products'!$A:$J,10,0)</f>
      </c>
      <c r="AG71" s="132">
        <f t="shared" si="13"/>
      </c>
      <c r="AH71" s="133">
        <f t="shared" si="18"/>
      </c>
      <c r="AI71" s="139"/>
      <c r="AJ71" s="143"/>
      <c r="AK71" s="29"/>
      <c r="AL71" s="28"/>
      <c r="AM71" s="29"/>
      <c r="AN71" s="29"/>
    </row>
    <row customHeight="true" hidden="true" ht="18" r="72">
      <c r="A72" s="113">
        <v>39</v>
      </c>
      <c r="B72" s="145" t="s">
        <v>42</v>
      </c>
      <c r="C72" s="113" t="s">
        <v>151</v>
      </c>
      <c r="D72" s="146" t="s">
        <v>152</v>
      </c>
      <c r="E72" s="146" t="s">
        <v>152</v>
      </c>
      <c r="F72" s="117">
        <v>0</v>
      </c>
      <c r="G72" s="117">
        <v>0</v>
      </c>
      <c r="H72" s="161"/>
      <c r="I72" s="119">
        <f>VLOOKUP(C72,'Data Products'!$A:$J,2,0)</f>
      </c>
      <c r="J72" s="120">
        <f t="shared" si="7"/>
      </c>
      <c r="K72" s="121">
        <v>45878</v>
      </c>
      <c r="L72" s="122">
        <f t="shared" si="21"/>
      </c>
      <c r="M72" s="137">
        <v>0</v>
      </c>
      <c r="N72" s="138">
        <v>0</v>
      </c>
      <c r="O72" s="46"/>
      <c r="P72" s="125"/>
      <c r="Q72" s="114" t="s">
        <v>153</v>
      </c>
      <c r="R72" s="86"/>
      <c r="S72" s="86"/>
      <c r="T72" s="126"/>
      <c r="U72" s="86"/>
      <c r="V72" s="86"/>
      <c r="W72" s="86"/>
      <c r="X72" s="86"/>
      <c r="Y72" s="86"/>
      <c r="Z72" s="86"/>
      <c r="AA72" s="86"/>
      <c r="AB72" s="127">
        <f t="shared" si="30"/>
      </c>
      <c r="AC72" s="128">
        <f t="shared" si="1"/>
      </c>
      <c r="AD72" s="129">
        <f t="shared" si="10"/>
      </c>
      <c r="AE72" s="130">
        <f t="shared" si="24"/>
      </c>
      <c r="AF72" s="131">
        <f>VLOOKUP(C72,'Data Products'!$A:$J,10,0)</f>
      </c>
      <c r="AG72" s="132">
        <f t="shared" si="13"/>
      </c>
      <c r="AH72" s="133"/>
      <c r="AI72" s="139"/>
      <c r="AJ72" s="143"/>
      <c r="AK72" s="29"/>
      <c r="AL72" s="28"/>
      <c r="AM72" s="29"/>
      <c r="AN72" s="29"/>
    </row>
    <row customHeight="true" hidden="true" ht="18" r="73">
      <c r="A73" s="113">
        <v>40</v>
      </c>
      <c r="B73" s="114" t="s">
        <v>88</v>
      </c>
      <c r="C73" s="113" t="s">
        <v>154</v>
      </c>
      <c r="D73" s="162"/>
      <c r="E73" s="162"/>
      <c r="F73" s="117">
        <v>0</v>
      </c>
      <c r="G73" s="117">
        <v>0</v>
      </c>
      <c r="H73" s="161"/>
      <c r="I73" s="119">
        <f>VLOOKUP(C73,'Data Products'!$A:$J,2,0)</f>
      </c>
      <c r="J73" s="120">
        <f t="shared" si="7"/>
      </c>
      <c r="K73" s="121">
        <v>45879</v>
      </c>
      <c r="L73" s="122">
        <f t="shared" si="21"/>
      </c>
      <c r="M73" s="137">
        <v>0</v>
      </c>
      <c r="N73" s="138">
        <v>0</v>
      </c>
      <c r="O73" s="163"/>
      <c r="P73" s="164"/>
      <c r="Q73" s="114" t="s">
        <v>155</v>
      </c>
      <c r="R73" s="86"/>
      <c r="S73" s="86"/>
      <c r="T73" s="126"/>
      <c r="U73" s="86"/>
      <c r="V73" s="86"/>
      <c r="W73" s="86"/>
      <c r="X73" s="86"/>
      <c r="Y73" s="86"/>
      <c r="Z73" s="86"/>
      <c r="AA73" s="86"/>
      <c r="AB73" s="165">
        <f t="shared" si="30"/>
      </c>
      <c r="AC73" s="166">
        <f t="shared" si="1"/>
      </c>
      <c r="AD73" s="129">
        <f t="shared" si="10"/>
      </c>
      <c r="AE73" s="130">
        <f t="shared" si="24"/>
      </c>
      <c r="AF73" s="131">
        <f>VLOOKUP(C73,'Data Products'!$A:$J,10,0)</f>
      </c>
      <c r="AG73" s="132">
        <f t="shared" si="13"/>
      </c>
      <c r="AH73" s="133">
        <f t="shared" ref="AH73:AH105" si="19">IF(J73&lt;=90,F73,0)</f>
      </c>
      <c r="AI73" s="139"/>
      <c r="AJ73" s="143"/>
      <c r="AK73" s="29"/>
      <c r="AL73" s="28"/>
      <c r="AM73" s="29"/>
      <c r="AN73" s="29"/>
    </row>
    <row customHeight="true" hidden="true" ht="18" r="74">
      <c r="A74" s="113">
        <v>41</v>
      </c>
      <c r="B74" s="114" t="s">
        <v>88</v>
      </c>
      <c r="C74" s="113" t="s">
        <v>156</v>
      </c>
      <c r="D74" s="148"/>
      <c r="E74" s="148"/>
      <c r="F74" s="117">
        <v>0</v>
      </c>
      <c r="G74" s="117">
        <v>0</v>
      </c>
      <c r="H74" s="161"/>
      <c r="I74" s="119">
        <f>VLOOKUP(C74,'Data Products'!$A:$J,2,0)</f>
      </c>
      <c r="J74" s="120">
        <f t="shared" si="7"/>
      </c>
      <c r="K74" s="121">
        <v>45880</v>
      </c>
      <c r="L74" s="122">
        <f t="shared" si="21"/>
      </c>
      <c r="M74" s="137">
        <v>0</v>
      </c>
      <c r="N74" s="138">
        <v>0</v>
      </c>
      <c r="O74" s="167"/>
      <c r="P74" s="168"/>
      <c r="Q74" s="114" t="s">
        <v>155</v>
      </c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127">
        <f t="shared" si="30"/>
      </c>
      <c r="AC74" s="166">
        <f t="shared" si="1"/>
      </c>
      <c r="AD74" s="129">
        <f t="shared" si="10"/>
      </c>
      <c r="AE74" s="130">
        <f t="shared" si="24"/>
      </c>
      <c r="AF74" s="131">
        <f>VLOOKUP(C74,'Data Products'!$A:$J,10,0)</f>
      </c>
      <c r="AG74" s="132">
        <f t="shared" si="13"/>
      </c>
      <c r="AH74" s="133">
        <f t="shared" si="19"/>
      </c>
      <c r="AI74" s="139"/>
      <c r="AJ74" s="143"/>
      <c r="AK74" s="29"/>
      <c r="AL74" s="28"/>
      <c r="AM74" s="29"/>
      <c r="AN74" s="29"/>
    </row>
    <row customHeight="true" hidden="true" ht="18" r="75">
      <c r="A75" s="113">
        <v>42</v>
      </c>
      <c r="B75" s="114" t="s">
        <v>88</v>
      </c>
      <c r="C75" s="113" t="s">
        <v>157</v>
      </c>
      <c r="D75" s="148"/>
      <c r="E75" s="148"/>
      <c r="F75" s="117">
        <v>0</v>
      </c>
      <c r="G75" s="117">
        <v>0</v>
      </c>
      <c r="H75" s="161"/>
      <c r="I75" s="119">
        <f>VLOOKUP(C75,'Data Products'!$A:$J,2,0)</f>
      </c>
      <c r="J75" s="120">
        <f t="shared" si="7"/>
      </c>
      <c r="K75" s="121">
        <v>45881</v>
      </c>
      <c r="L75" s="122">
        <f t="shared" si="21"/>
      </c>
      <c r="M75" s="137">
        <v>0</v>
      </c>
      <c r="N75" s="138">
        <v>0</v>
      </c>
      <c r="O75" s="167"/>
      <c r="P75" s="168"/>
      <c r="Q75" s="114" t="s">
        <v>155</v>
      </c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127">
        <f t="shared" si="30"/>
      </c>
      <c r="AC75" s="166">
        <f t="shared" si="1"/>
      </c>
      <c r="AD75" s="129">
        <f t="shared" si="10"/>
      </c>
      <c r="AE75" s="130">
        <f t="shared" si="24"/>
      </c>
      <c r="AF75" s="131">
        <f>VLOOKUP(C75,'Data Products'!$A:$J,10,0)</f>
      </c>
      <c r="AG75" s="132">
        <f t="shared" si="13"/>
      </c>
      <c r="AH75" s="133">
        <f t="shared" si="19"/>
      </c>
      <c r="AI75" s="139"/>
      <c r="AJ75" s="143"/>
      <c r="AK75" s="29"/>
      <c r="AL75" s="28"/>
      <c r="AM75" s="29"/>
      <c r="AN75" s="29"/>
    </row>
    <row customHeight="true" hidden="true" ht="18" r="76">
      <c r="A76" s="113">
        <v>43</v>
      </c>
      <c r="B76" s="114" t="s">
        <v>88</v>
      </c>
      <c r="C76" s="113" t="s">
        <v>158</v>
      </c>
      <c r="D76" s="148"/>
      <c r="E76" s="148"/>
      <c r="F76" s="117">
        <v>0</v>
      </c>
      <c r="G76" s="117">
        <v>0</v>
      </c>
      <c r="H76" s="161"/>
      <c r="I76" s="119">
        <f>VLOOKUP(C76,'Data Products'!$A:$J,2,0)</f>
      </c>
      <c r="J76" s="120">
        <f t="shared" si="7"/>
      </c>
      <c r="K76" s="121">
        <v>45882</v>
      </c>
      <c r="L76" s="122">
        <f t="shared" si="21"/>
      </c>
      <c r="M76" s="137">
        <v>0</v>
      </c>
      <c r="N76" s="138">
        <v>0</v>
      </c>
      <c r="O76" s="167"/>
      <c r="P76" s="168"/>
      <c r="Q76" s="114" t="s">
        <v>155</v>
      </c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127">
        <f t="shared" si="30"/>
      </c>
      <c r="AC76" s="166">
        <f t="shared" si="1"/>
      </c>
      <c r="AD76" s="129">
        <f t="shared" si="10"/>
      </c>
      <c r="AE76" s="130">
        <f t="shared" si="24"/>
      </c>
      <c r="AF76" s="131">
        <f>VLOOKUP(C76,'Data Products'!$A:$J,10,0)</f>
      </c>
      <c r="AG76" s="132">
        <f t="shared" si="13"/>
      </c>
      <c r="AH76" s="133">
        <f t="shared" si="19"/>
      </c>
      <c r="AI76" s="139"/>
      <c r="AJ76" s="143"/>
      <c r="AK76" s="29"/>
      <c r="AL76" s="28"/>
      <c r="AM76" s="29"/>
      <c r="AN76" s="29"/>
    </row>
    <row customHeight="true" hidden="true" ht="18" r="77">
      <c r="A77" s="113">
        <v>44</v>
      </c>
      <c r="B77" s="114" t="s">
        <v>42</v>
      </c>
      <c r="C77" s="87" t="s">
        <v>159</v>
      </c>
      <c r="D77" s="146" t="s">
        <v>159</v>
      </c>
      <c r="E77" s="146" t="s">
        <v>159</v>
      </c>
      <c r="F77" s="117">
        <v>0</v>
      </c>
      <c r="G77" s="117">
        <v>0</v>
      </c>
      <c r="H77" s="161"/>
      <c r="I77" s="119">
        <f>VLOOKUP(C77,'Data Products'!$A:$J,2,0)</f>
      </c>
      <c r="J77" s="120">
        <f t="shared" si="7"/>
      </c>
      <c r="K77" s="121">
        <v>45883</v>
      </c>
      <c r="L77" s="122">
        <f t="shared" si="21"/>
      </c>
      <c r="M77" s="137">
        <v>0</v>
      </c>
      <c r="N77" s="138">
        <v>0</v>
      </c>
      <c r="O77" s="167"/>
      <c r="P77" s="168"/>
      <c r="Q77" s="114" t="s">
        <v>155</v>
      </c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127">
        <f t="shared" si="30"/>
      </c>
      <c r="AC77" s="166">
        <f t="shared" si="1"/>
      </c>
      <c r="AD77" s="129">
        <f t="shared" si="10"/>
      </c>
      <c r="AE77" s="130">
        <f t="shared" si="24"/>
      </c>
      <c r="AF77" s="131">
        <f>VLOOKUP(C77,'Data Products'!$A:$J,10,0)</f>
      </c>
      <c r="AG77" s="132">
        <f t="shared" si="13"/>
      </c>
      <c r="AH77" s="133">
        <f t="shared" si="19"/>
      </c>
      <c r="AI77" s="139"/>
      <c r="AJ77" s="143"/>
      <c r="AK77" s="29"/>
      <c r="AL77" s="28"/>
      <c r="AM77" s="29"/>
      <c r="AN77" s="29"/>
    </row>
    <row customHeight="true" hidden="true" ht="18" r="78">
      <c r="A78" s="113">
        <v>45</v>
      </c>
      <c r="B78" s="114" t="s">
        <v>88</v>
      </c>
      <c r="C78" s="113" t="s">
        <v>160</v>
      </c>
      <c r="D78" s="148"/>
      <c r="E78" s="148"/>
      <c r="F78" s="117">
        <v>0</v>
      </c>
      <c r="G78" s="117">
        <v>0</v>
      </c>
      <c r="H78" s="161"/>
      <c r="I78" s="119">
        <f>VLOOKUP(C78,'Data Products'!$A:$J,2,0)</f>
      </c>
      <c r="J78" s="120">
        <f t="shared" si="7"/>
      </c>
      <c r="K78" s="121">
        <v>45884</v>
      </c>
      <c r="L78" s="122">
        <f t="shared" si="21"/>
      </c>
      <c r="M78" s="137">
        <v>0</v>
      </c>
      <c r="N78" s="138">
        <v>0</v>
      </c>
      <c r="O78" s="167"/>
      <c r="P78" s="168"/>
      <c r="Q78" s="114" t="s">
        <v>155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127">
        <f t="shared" si="30"/>
      </c>
      <c r="AC78" s="166">
        <f t="shared" si="1"/>
      </c>
      <c r="AD78" s="129">
        <f t="shared" si="10"/>
      </c>
      <c r="AE78" s="130">
        <f t="shared" si="24"/>
      </c>
      <c r="AF78" s="131">
        <f>VLOOKUP(C78,'Data Products'!$A:$J,10,0)</f>
      </c>
      <c r="AG78" s="132">
        <f t="shared" si="13"/>
      </c>
      <c r="AH78" s="133">
        <f t="shared" si="19"/>
      </c>
      <c r="AI78" s="139"/>
      <c r="AJ78" s="143"/>
      <c r="AK78" s="29"/>
      <c r="AL78" s="28"/>
      <c r="AM78" s="29"/>
      <c r="AN78" s="29"/>
    </row>
    <row customHeight="true" hidden="true" ht="18" r="79">
      <c r="A79" s="113">
        <v>46</v>
      </c>
      <c r="B79" s="114" t="s">
        <v>88</v>
      </c>
      <c r="C79" s="113" t="s">
        <v>161</v>
      </c>
      <c r="D79" s="148"/>
      <c r="E79" s="148"/>
      <c r="F79" s="117">
        <v>0</v>
      </c>
      <c r="G79" s="117">
        <v>0</v>
      </c>
      <c r="H79" s="161"/>
      <c r="I79" s="119">
        <f>VLOOKUP(C79,'Data Products'!$A:$J,2,0)</f>
      </c>
      <c r="J79" s="120">
        <f t="shared" si="7"/>
      </c>
      <c r="K79" s="121">
        <v>45885</v>
      </c>
      <c r="L79" s="122">
        <f t="shared" si="21"/>
      </c>
      <c r="M79" s="137">
        <v>0</v>
      </c>
      <c r="N79" s="138">
        <v>0</v>
      </c>
      <c r="O79" s="167"/>
      <c r="P79" s="168"/>
      <c r="Q79" s="114" t="s">
        <v>155</v>
      </c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127">
        <f t="shared" si="30"/>
      </c>
      <c r="AC79" s="166">
        <f t="shared" si="1"/>
      </c>
      <c r="AD79" s="129">
        <f t="shared" si="10"/>
      </c>
      <c r="AE79" s="130">
        <f t="shared" si="24"/>
      </c>
      <c r="AF79" s="131">
        <f>VLOOKUP(C79,'Data Products'!$A:$J,10,0)</f>
      </c>
      <c r="AG79" s="132">
        <f t="shared" si="13"/>
      </c>
      <c r="AH79" s="133">
        <f t="shared" si="19"/>
      </c>
      <c r="AI79" s="139"/>
      <c r="AJ79" s="143"/>
      <c r="AK79" s="29"/>
      <c r="AL79" s="28"/>
      <c r="AM79" s="29"/>
      <c r="AN79" s="29"/>
    </row>
    <row customHeight="true" hidden="true" ht="18" r="80">
      <c r="A80" s="113">
        <v>47</v>
      </c>
      <c r="B80" s="114" t="s">
        <v>88</v>
      </c>
      <c r="C80" s="150" t="s">
        <v>162</v>
      </c>
      <c r="D80" s="148"/>
      <c r="E80" s="148"/>
      <c r="F80" s="117">
        <v>0</v>
      </c>
      <c r="G80" s="117">
        <v>0</v>
      </c>
      <c r="H80" s="169"/>
      <c r="I80" s="119">
        <f>VLOOKUP(C80,'Data Products'!$A:$J,2,0)</f>
      </c>
      <c r="J80" s="120">
        <f t="shared" si="7"/>
      </c>
      <c r="K80" s="121">
        <v>45886</v>
      </c>
      <c r="L80" s="122">
        <f t="shared" si="21"/>
      </c>
      <c r="M80" s="154">
        <v>0</v>
      </c>
      <c r="N80" s="138">
        <v>0</v>
      </c>
      <c r="O80" s="170"/>
      <c r="P80" s="171"/>
      <c r="Q80" s="114" t="s">
        <v>155</v>
      </c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172">
        <f t="shared" si="30"/>
      </c>
      <c r="AC80" s="166">
        <f t="shared" si="1"/>
      </c>
      <c r="AD80" s="129">
        <f t="shared" si="10"/>
      </c>
      <c r="AE80" s="130">
        <f t="shared" si="24"/>
      </c>
      <c r="AF80" s="131">
        <f>VLOOKUP(C80,'Data Products'!$A:$J,10,0)</f>
      </c>
      <c r="AG80" s="132">
        <f t="shared" si="13"/>
      </c>
      <c r="AH80" s="133">
        <f t="shared" si="19"/>
      </c>
      <c r="AI80" s="139"/>
      <c r="AJ80" s="143"/>
      <c r="AK80" s="29"/>
      <c r="AL80" s="28"/>
      <c r="AM80" s="29"/>
      <c r="AN80" s="29"/>
    </row>
    <row customHeight="true" hidden="true" ht="18" r="81">
      <c r="A81" s="113">
        <v>48</v>
      </c>
      <c r="B81" s="114" t="s">
        <v>88</v>
      </c>
      <c r="C81" s="113" t="s">
        <v>163</v>
      </c>
      <c r="D81" s="148"/>
      <c r="E81" s="148"/>
      <c r="F81" s="117">
        <v>0</v>
      </c>
      <c r="G81" s="117">
        <v>0</v>
      </c>
      <c r="H81" s="161"/>
      <c r="I81" s="119">
        <f>VLOOKUP(C81,'Data Products'!$A:$J,2,0)</f>
      </c>
      <c r="J81" s="120">
        <f t="shared" si="7"/>
      </c>
      <c r="K81" s="121">
        <v>45887</v>
      </c>
      <c r="L81" s="122">
        <f t="shared" si="21"/>
      </c>
      <c r="M81" s="137">
        <v>0</v>
      </c>
      <c r="N81" s="138">
        <v>0</v>
      </c>
      <c r="O81" s="167"/>
      <c r="P81" s="168"/>
      <c r="Q81" s="114" t="s">
        <v>155</v>
      </c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7">
        <f t="shared" si="30"/>
      </c>
      <c r="AC81" s="166">
        <f t="shared" si="1"/>
      </c>
      <c r="AD81" s="129">
        <f t="shared" si="10"/>
      </c>
      <c r="AE81" s="130">
        <f t="shared" si="24"/>
      </c>
      <c r="AF81" s="131">
        <f>VLOOKUP(C81,'Data Products'!$A:$J,10,0)</f>
      </c>
      <c r="AG81" s="132">
        <f t="shared" si="13"/>
      </c>
      <c r="AH81" s="133">
        <f t="shared" si="19"/>
      </c>
      <c r="AI81" s="139"/>
      <c r="AJ81" s="143"/>
      <c r="AK81" s="29"/>
      <c r="AL81" s="28"/>
      <c r="AM81" s="29"/>
      <c r="AN81" s="29"/>
    </row>
    <row customHeight="true" hidden="true" ht="18" r="82">
      <c r="A82" s="113">
        <v>49</v>
      </c>
      <c r="B82" s="114" t="s">
        <v>88</v>
      </c>
      <c r="C82" s="113" t="s">
        <v>164</v>
      </c>
      <c r="D82" s="148"/>
      <c r="E82" s="148"/>
      <c r="F82" s="117">
        <v>0</v>
      </c>
      <c r="G82" s="117">
        <v>0</v>
      </c>
      <c r="H82" s="161"/>
      <c r="I82" s="119">
        <f>VLOOKUP(C82,'Data Products'!$A:$J,2,0)</f>
      </c>
      <c r="J82" s="120">
        <f t="shared" si="7"/>
      </c>
      <c r="K82" s="121">
        <v>45888</v>
      </c>
      <c r="L82" s="122">
        <f t="shared" si="21"/>
      </c>
      <c r="M82" s="137">
        <v>0</v>
      </c>
      <c r="N82" s="138">
        <v>0</v>
      </c>
      <c r="O82" s="167"/>
      <c r="P82" s="168"/>
      <c r="Q82" s="114" t="s">
        <v>155</v>
      </c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7">
        <f t="shared" si="30"/>
      </c>
      <c r="AC82" s="166">
        <f t="shared" si="1"/>
      </c>
      <c r="AD82" s="129">
        <f t="shared" si="10"/>
      </c>
      <c r="AE82" s="130">
        <f t="shared" si="24"/>
      </c>
      <c r="AF82" s="131">
        <f>VLOOKUP(C82,'Data Products'!$A:$J,10,0)</f>
      </c>
      <c r="AG82" s="132">
        <f t="shared" si="13"/>
      </c>
      <c r="AH82" s="133">
        <f t="shared" si="19"/>
      </c>
      <c r="AI82" s="139"/>
      <c r="AJ82" s="143"/>
      <c r="AK82" s="29"/>
      <c r="AL82" s="28"/>
      <c r="AM82" s="29"/>
      <c r="AN82" s="29"/>
    </row>
    <row customHeight="true" hidden="true" ht="18" r="83">
      <c r="A83" s="113">
        <v>50</v>
      </c>
      <c r="B83" s="114" t="s">
        <v>88</v>
      </c>
      <c r="C83" s="113" t="s">
        <v>165</v>
      </c>
      <c r="D83" s="146" t="s">
        <v>166</v>
      </c>
      <c r="E83" s="146" t="s">
        <v>166</v>
      </c>
      <c r="F83" s="117">
        <v>0</v>
      </c>
      <c r="G83" s="117">
        <v>0</v>
      </c>
      <c r="H83" s="161"/>
      <c r="I83" s="119">
        <f>VLOOKUP(C83,'Data Products'!$A:$J,2,0)</f>
      </c>
      <c r="J83" s="120">
        <f t="shared" si="7"/>
      </c>
      <c r="K83" s="121">
        <v>45889</v>
      </c>
      <c r="L83" s="122">
        <f t="shared" si="21"/>
      </c>
      <c r="M83" s="137">
        <v>0</v>
      </c>
      <c r="N83" s="138">
        <v>0</v>
      </c>
      <c r="O83" s="167"/>
      <c r="P83" s="168"/>
      <c r="Q83" s="114" t="s">
        <v>155</v>
      </c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7">
        <f t="shared" si="30"/>
      </c>
      <c r="AC83" s="166">
        <f t="shared" si="1"/>
      </c>
      <c r="AD83" s="129">
        <f t="shared" si="10"/>
      </c>
      <c r="AE83" s="130">
        <f t="shared" si="24"/>
      </c>
      <c r="AF83" s="131">
        <f>VLOOKUP(C83,'Data Products'!$A:$J,10,0)</f>
      </c>
      <c r="AG83" s="132">
        <f t="shared" si="13"/>
      </c>
      <c r="AH83" s="133">
        <f t="shared" si="19"/>
      </c>
      <c r="AI83" s="139"/>
      <c r="AJ83" s="143"/>
      <c r="AK83" s="29"/>
      <c r="AL83" s="28"/>
      <c r="AM83" s="29"/>
      <c r="AN83" s="29"/>
    </row>
    <row customHeight="true" hidden="true" ht="18" r="84">
      <c r="A84" s="113">
        <v>51</v>
      </c>
      <c r="B84" s="114" t="s">
        <v>88</v>
      </c>
      <c r="C84" s="113" t="s">
        <v>167</v>
      </c>
      <c r="D84" s="146" t="s">
        <v>168</v>
      </c>
      <c r="E84" s="146" t="s">
        <v>168</v>
      </c>
      <c r="F84" s="117">
        <v>0</v>
      </c>
      <c r="G84" s="117">
        <v>0</v>
      </c>
      <c r="H84" s="161"/>
      <c r="I84" s="119">
        <f>VLOOKUP(C84,'Data Products'!$A:$J,2,0)</f>
      </c>
      <c r="J84" s="120">
        <f t="shared" si="7"/>
      </c>
      <c r="K84" s="121">
        <v>45890</v>
      </c>
      <c r="L84" s="122">
        <f t="shared" si="21"/>
      </c>
      <c r="M84" s="137">
        <v>0</v>
      </c>
      <c r="N84" s="138">
        <v>0</v>
      </c>
      <c r="O84" s="167"/>
      <c r="P84" s="168"/>
      <c r="Q84" s="114" t="s">
        <v>155</v>
      </c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7">
        <f t="shared" si="30"/>
      </c>
      <c r="AC84" s="128">
        <f t="shared" si="1"/>
      </c>
      <c r="AD84" s="129">
        <f t="shared" si="10"/>
      </c>
      <c r="AE84" s="130">
        <f t="shared" si="24"/>
      </c>
      <c r="AF84" s="131">
        <f>VLOOKUP(C84,'Data Products'!$A:$J,10,0)</f>
      </c>
      <c r="AG84" s="132">
        <f t="shared" si="13"/>
      </c>
      <c r="AH84" s="133">
        <f t="shared" si="19"/>
      </c>
      <c r="AI84" s="139"/>
      <c r="AJ84" s="143"/>
      <c r="AK84" s="29"/>
      <c r="AL84" s="28"/>
      <c r="AM84" s="29"/>
      <c r="AN84" s="29"/>
    </row>
    <row customHeight="true" hidden="true" ht="18" r="85">
      <c r="A85" s="113">
        <v>52</v>
      </c>
      <c r="B85" s="114" t="s">
        <v>88</v>
      </c>
      <c r="C85" s="113" t="s">
        <v>169</v>
      </c>
      <c r="D85" s="146" t="s">
        <v>170</v>
      </c>
      <c r="E85" s="146" t="s">
        <v>170</v>
      </c>
      <c r="F85" s="117">
        <v>0</v>
      </c>
      <c r="G85" s="117">
        <v>0</v>
      </c>
      <c r="H85" s="161"/>
      <c r="I85" s="119">
        <f>VLOOKUP(C85,'Data Products'!$A:$J,2,0)</f>
      </c>
      <c r="J85" s="120">
        <f t="shared" si="7"/>
      </c>
      <c r="K85" s="121">
        <v>45891</v>
      </c>
      <c r="L85" s="122">
        <f t="shared" si="21"/>
      </c>
      <c r="M85" s="137">
        <v>0</v>
      </c>
      <c r="N85" s="138">
        <v>0</v>
      </c>
      <c r="O85" s="167"/>
      <c r="P85" s="168"/>
      <c r="Q85" s="114" t="s">
        <v>155</v>
      </c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7">
        <f t="shared" si="30"/>
      </c>
      <c r="AC85" s="128">
        <f t="shared" si="1"/>
      </c>
      <c r="AD85" s="129">
        <f t="shared" si="10"/>
      </c>
      <c r="AE85" s="130">
        <f t="shared" si="24"/>
      </c>
      <c r="AF85" s="131">
        <f>VLOOKUP(C85,'Data Products'!$A:$J,10,0)</f>
      </c>
      <c r="AG85" s="132">
        <f t="shared" si="13"/>
      </c>
      <c r="AH85" s="133">
        <f t="shared" si="19"/>
      </c>
      <c r="AI85" s="139"/>
      <c r="AJ85" s="143"/>
      <c r="AK85" s="29"/>
      <c r="AL85" s="28"/>
      <c r="AM85" s="29"/>
      <c r="AN85" s="29"/>
    </row>
    <row customHeight="true" hidden="true" ht="18" r="86">
      <c r="A86" s="113">
        <v>53</v>
      </c>
      <c r="B86" s="114" t="s">
        <v>88</v>
      </c>
      <c r="C86" s="113" t="s">
        <v>171</v>
      </c>
      <c r="D86" s="146" t="s">
        <v>172</v>
      </c>
      <c r="E86" s="146" t="s">
        <v>172</v>
      </c>
      <c r="F86" s="117">
        <v>0</v>
      </c>
      <c r="G86" s="117">
        <v>0</v>
      </c>
      <c r="H86" s="161"/>
      <c r="I86" s="119">
        <f>VLOOKUP(C86,'Data Products'!$A:$J,2,0)</f>
      </c>
      <c r="J86" s="120">
        <f t="shared" si="7"/>
      </c>
      <c r="K86" s="121">
        <v>45892</v>
      </c>
      <c r="L86" s="122">
        <f t="shared" si="21"/>
      </c>
      <c r="M86" s="137">
        <v>0</v>
      </c>
      <c r="N86" s="138">
        <v>0</v>
      </c>
      <c r="O86" s="167"/>
      <c r="P86" s="168"/>
      <c r="Q86" s="114" t="s">
        <v>155</v>
      </c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7">
        <f t="shared" si="30"/>
      </c>
      <c r="AC86" s="128">
        <f t="shared" si="1"/>
      </c>
      <c r="AD86" s="129">
        <f t="shared" si="10"/>
      </c>
      <c r="AE86" s="130">
        <f t="shared" si="24"/>
      </c>
      <c r="AF86" s="131">
        <f>VLOOKUP(C86,'Data Products'!$A:$J,10,0)</f>
      </c>
      <c r="AG86" s="132">
        <f t="shared" si="13"/>
      </c>
      <c r="AH86" s="133">
        <f t="shared" si="19"/>
      </c>
      <c r="AI86" s="139"/>
      <c r="AJ86" s="143"/>
      <c r="AK86" s="29"/>
      <c r="AL86" s="28"/>
      <c r="AM86" s="29"/>
      <c r="AN86" s="29"/>
    </row>
    <row customHeight="true" hidden="true" ht="18" r="87">
      <c r="A87" s="113">
        <v>54</v>
      </c>
      <c r="B87" s="114" t="s">
        <v>88</v>
      </c>
      <c r="C87" s="113" t="s">
        <v>173</v>
      </c>
      <c r="D87" s="146" t="s">
        <v>174</v>
      </c>
      <c r="E87" s="146" t="s">
        <v>174</v>
      </c>
      <c r="F87" s="117">
        <v>0</v>
      </c>
      <c r="G87" s="117">
        <v>0</v>
      </c>
      <c r="H87" s="161"/>
      <c r="I87" s="119">
        <f>VLOOKUP(C87,'Data Products'!$A:$J,2,0)</f>
      </c>
      <c r="J87" s="120">
        <f t="shared" si="7"/>
      </c>
      <c r="K87" s="121">
        <v>45893</v>
      </c>
      <c r="L87" s="122">
        <f t="shared" si="21"/>
      </c>
      <c r="M87" s="137">
        <v>0</v>
      </c>
      <c r="N87" s="138">
        <v>0</v>
      </c>
      <c r="O87" s="167"/>
      <c r="P87" s="168"/>
      <c r="Q87" s="114" t="s">
        <v>155</v>
      </c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7">
        <f t="shared" si="30"/>
      </c>
      <c r="AC87" s="128">
        <f t="shared" si="1"/>
      </c>
      <c r="AD87" s="129">
        <f t="shared" si="10"/>
      </c>
      <c r="AE87" s="130">
        <f t="shared" si="24"/>
      </c>
      <c r="AF87" s="131">
        <f>VLOOKUP(C87,'Data Products'!$A:$J,10,0)</f>
      </c>
      <c r="AG87" s="132">
        <f t="shared" si="13"/>
      </c>
      <c r="AH87" s="133">
        <f t="shared" si="19"/>
      </c>
      <c r="AI87" s="139"/>
      <c r="AJ87" s="143"/>
      <c r="AK87" s="29"/>
      <c r="AL87" s="28"/>
      <c r="AM87" s="29"/>
      <c r="AN87" s="29"/>
    </row>
    <row customHeight="true" hidden="true" ht="18" r="88">
      <c r="A88" s="113">
        <v>55</v>
      </c>
      <c r="B88" s="114" t="s">
        <v>88</v>
      </c>
      <c r="C88" s="113" t="s">
        <v>175</v>
      </c>
      <c r="D88" s="146" t="s">
        <v>176</v>
      </c>
      <c r="E88" s="146" t="s">
        <v>176</v>
      </c>
      <c r="F88" s="117">
        <v>0</v>
      </c>
      <c r="G88" s="117">
        <v>0</v>
      </c>
      <c r="H88" s="161"/>
      <c r="I88" s="119">
        <f>VLOOKUP(C88,'Data Products'!$A:$J,2,0)</f>
      </c>
      <c r="J88" s="120">
        <f t="shared" si="7"/>
      </c>
      <c r="K88" s="121">
        <v>45894</v>
      </c>
      <c r="L88" s="122">
        <f t="shared" si="21"/>
      </c>
      <c r="M88" s="137">
        <v>0</v>
      </c>
      <c r="N88" s="138">
        <v>0</v>
      </c>
      <c r="O88" s="167"/>
      <c r="P88" s="168"/>
      <c r="Q88" s="114" t="s">
        <v>155</v>
      </c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7">
        <f t="shared" si="30"/>
      </c>
      <c r="AC88" s="128">
        <f t="shared" si="1"/>
      </c>
      <c r="AD88" s="129">
        <f t="shared" si="10"/>
      </c>
      <c r="AE88" s="130">
        <f t="shared" si="24"/>
      </c>
      <c r="AF88" s="131">
        <f>VLOOKUP(C88,'Data Products'!$A:$J,10,0)</f>
      </c>
      <c r="AG88" s="132">
        <f t="shared" si="13"/>
      </c>
      <c r="AH88" s="133">
        <f t="shared" si="19"/>
      </c>
      <c r="AI88" s="139"/>
      <c r="AJ88" s="143"/>
      <c r="AK88" s="29"/>
      <c r="AL88" s="28"/>
      <c r="AM88" s="29"/>
      <c r="AN88" s="29"/>
    </row>
    <row customHeight="true" hidden="true" ht="18" r="89">
      <c r="A89" s="113">
        <v>56</v>
      </c>
      <c r="B89" s="114" t="s">
        <v>88</v>
      </c>
      <c r="C89" s="113" t="s">
        <v>177</v>
      </c>
      <c r="D89" s="146" t="s">
        <v>178</v>
      </c>
      <c r="E89" s="146" t="s">
        <v>178</v>
      </c>
      <c r="F89" s="117">
        <v>0</v>
      </c>
      <c r="G89" s="117">
        <v>0</v>
      </c>
      <c r="H89" s="161"/>
      <c r="I89" s="119">
        <f>VLOOKUP(C89,'Data Products'!$A:$J,2,0)</f>
      </c>
      <c r="J89" s="120">
        <f t="shared" si="7"/>
      </c>
      <c r="K89" s="121">
        <v>45895</v>
      </c>
      <c r="L89" s="122">
        <f t="shared" si="21"/>
      </c>
      <c r="M89" s="137">
        <v>0</v>
      </c>
      <c r="N89" s="138">
        <v>0</v>
      </c>
      <c r="O89" s="167"/>
      <c r="P89" s="168"/>
      <c r="Q89" s="114" t="s">
        <v>155</v>
      </c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7">
        <f t="shared" si="30"/>
      </c>
      <c r="AC89" s="128">
        <f t="shared" si="1"/>
      </c>
      <c r="AD89" s="173">
        <f t="shared" si="10"/>
      </c>
      <c r="AE89" s="130">
        <f t="shared" si="24"/>
      </c>
      <c r="AF89" s="131">
        <f>VLOOKUP(C89,'Data Products'!$A:$J,10,0)</f>
      </c>
      <c r="AG89" s="132">
        <f t="shared" si="13"/>
      </c>
      <c r="AH89" s="133">
        <f t="shared" si="19"/>
      </c>
      <c r="AI89" s="139"/>
      <c r="AJ89" s="143"/>
      <c r="AK89" s="29"/>
      <c r="AL89" s="28"/>
      <c r="AM89" s="29"/>
      <c r="AN89" s="29"/>
    </row>
    <row customHeight="true" hidden="true" ht="18" r="90">
      <c r="A90" s="113">
        <v>57</v>
      </c>
      <c r="B90" s="114" t="s">
        <v>88</v>
      </c>
      <c r="C90" s="113" t="s">
        <v>179</v>
      </c>
      <c r="D90" s="146" t="s">
        <v>180</v>
      </c>
      <c r="E90" s="146" t="s">
        <v>180</v>
      </c>
      <c r="F90" s="117">
        <v>0</v>
      </c>
      <c r="G90" s="117">
        <v>0</v>
      </c>
      <c r="H90" s="161"/>
      <c r="I90" s="119">
        <f>VLOOKUP(C90,'Data Products'!$A:$J,2,0)</f>
      </c>
      <c r="J90" s="120">
        <f t="shared" si="7"/>
      </c>
      <c r="K90" s="121">
        <v>45896</v>
      </c>
      <c r="L90" s="122">
        <f t="shared" si="21"/>
      </c>
      <c r="M90" s="137">
        <v>0</v>
      </c>
      <c r="N90" s="138">
        <v>0</v>
      </c>
      <c r="O90" s="167"/>
      <c r="P90" s="168"/>
      <c r="Q90" s="114" t="s">
        <v>155</v>
      </c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7">
        <f t="shared" si="30"/>
      </c>
      <c r="AC90" s="128">
        <f t="shared" si="1"/>
      </c>
      <c r="AD90" s="173">
        <f t="shared" si="10"/>
      </c>
      <c r="AE90" s="130">
        <f t="shared" si="24"/>
      </c>
      <c r="AF90" s="131">
        <f>VLOOKUP(C90,'Data Products'!$A:$J,10,0)</f>
      </c>
      <c r="AG90" s="132">
        <f t="shared" si="13"/>
      </c>
      <c r="AH90" s="133">
        <f t="shared" si="19"/>
      </c>
      <c r="AI90" s="139"/>
      <c r="AJ90" s="143"/>
      <c r="AK90" s="29"/>
      <c r="AL90" s="28"/>
      <c r="AM90" s="29"/>
      <c r="AN90" s="29"/>
    </row>
    <row customHeight="true" hidden="true" ht="18" r="91">
      <c r="A91" s="113">
        <v>58</v>
      </c>
      <c r="B91" s="114" t="s">
        <v>88</v>
      </c>
      <c r="C91" s="113" t="s">
        <v>181</v>
      </c>
      <c r="D91" s="146" t="s">
        <v>182</v>
      </c>
      <c r="E91" s="146" t="s">
        <v>182</v>
      </c>
      <c r="F91" s="117">
        <v>0</v>
      </c>
      <c r="G91" s="117">
        <v>0</v>
      </c>
      <c r="H91" s="161"/>
      <c r="I91" s="119">
        <f>VLOOKUP(C91,'Data Products'!$A:$J,2,0)</f>
      </c>
      <c r="J91" s="120">
        <f t="shared" si="7"/>
      </c>
      <c r="K91" s="121">
        <v>45897</v>
      </c>
      <c r="L91" s="122">
        <f t="shared" si="21"/>
      </c>
      <c r="M91" s="137">
        <v>0</v>
      </c>
      <c r="N91" s="138">
        <v>0</v>
      </c>
      <c r="O91" s="167"/>
      <c r="P91" s="168"/>
      <c r="Q91" s="114" t="s">
        <v>155</v>
      </c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7">
        <f t="shared" si="30"/>
      </c>
      <c r="AC91" s="128">
        <f t="shared" si="1"/>
      </c>
      <c r="AD91" s="173">
        <f t="shared" si="10"/>
      </c>
      <c r="AE91" s="130">
        <f t="shared" si="24"/>
      </c>
      <c r="AF91" s="131">
        <f>VLOOKUP(C91,'Data Products'!$A:$J,10,0)</f>
      </c>
      <c r="AG91" s="132">
        <f t="shared" si="13"/>
      </c>
      <c r="AH91" s="133">
        <f t="shared" si="19"/>
      </c>
      <c r="AI91" s="139"/>
      <c r="AJ91" s="143"/>
      <c r="AK91" s="29"/>
      <c r="AL91" s="28"/>
      <c r="AM91" s="29"/>
      <c r="AN91" s="29"/>
    </row>
    <row customHeight="true" hidden="true" ht="18" r="92">
      <c r="A92" s="113">
        <v>59</v>
      </c>
      <c r="B92" s="114" t="s">
        <v>88</v>
      </c>
      <c r="C92" s="113" t="s">
        <v>183</v>
      </c>
      <c r="D92" s="146" t="s">
        <v>184</v>
      </c>
      <c r="E92" s="146" t="s">
        <v>184</v>
      </c>
      <c r="F92" s="117">
        <v>0</v>
      </c>
      <c r="G92" s="117">
        <v>0</v>
      </c>
      <c r="H92" s="161"/>
      <c r="I92" s="119">
        <f>VLOOKUP(C92,'Data Products'!$A:$J,2,0)</f>
      </c>
      <c r="J92" s="120">
        <f t="shared" si="7"/>
      </c>
      <c r="K92" s="121">
        <v>45898</v>
      </c>
      <c r="L92" s="122">
        <f t="shared" si="21"/>
      </c>
      <c r="M92" s="137">
        <v>0</v>
      </c>
      <c r="N92" s="138">
        <v>0</v>
      </c>
      <c r="O92" s="167"/>
      <c r="P92" s="168"/>
      <c r="Q92" s="114" t="s">
        <v>155</v>
      </c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7">
        <f t="shared" si="30"/>
      </c>
      <c r="AC92" s="128">
        <f t="shared" si="1"/>
      </c>
      <c r="AD92" s="173">
        <f t="shared" si="10"/>
      </c>
      <c r="AE92" s="130">
        <f t="shared" si="24"/>
      </c>
      <c r="AF92" s="131">
        <f>VLOOKUP(C92,'Data Products'!$A:$J,10,0)</f>
      </c>
      <c r="AG92" s="132">
        <f t="shared" si="13"/>
      </c>
      <c r="AH92" s="133">
        <f t="shared" si="19"/>
      </c>
      <c r="AI92" s="139"/>
      <c r="AJ92" s="143"/>
      <c r="AK92" s="29"/>
      <c r="AL92" s="28"/>
      <c r="AM92" s="29"/>
      <c r="AN92" s="29"/>
    </row>
    <row customHeight="true" hidden="true" ht="18" r="93">
      <c r="A93" s="113">
        <v>60</v>
      </c>
      <c r="B93" s="114" t="s">
        <v>88</v>
      </c>
      <c r="C93" s="113" t="s">
        <v>185</v>
      </c>
      <c r="D93" s="146" t="s">
        <v>186</v>
      </c>
      <c r="E93" s="146" t="s">
        <v>186</v>
      </c>
      <c r="F93" s="117">
        <v>0</v>
      </c>
      <c r="G93" s="117">
        <v>0</v>
      </c>
      <c r="H93" s="161"/>
      <c r="I93" s="119">
        <f>VLOOKUP(C93,'Data Products'!$A:$J,2,0)</f>
      </c>
      <c r="J93" s="120">
        <f t="shared" si="7"/>
      </c>
      <c r="K93" s="121">
        <v>45899</v>
      </c>
      <c r="L93" s="122">
        <f t="shared" si="21"/>
      </c>
      <c r="M93" s="137">
        <v>0</v>
      </c>
      <c r="N93" s="138">
        <v>0</v>
      </c>
      <c r="O93" s="167"/>
      <c r="P93" s="168"/>
      <c r="Q93" s="114" t="s">
        <v>155</v>
      </c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7">
        <f t="shared" si="30"/>
      </c>
      <c r="AC93" s="128">
        <f t="shared" si="1"/>
      </c>
      <c r="AD93" s="173">
        <f t="shared" si="10"/>
      </c>
      <c r="AE93" s="130">
        <f t="shared" si="24"/>
      </c>
      <c r="AF93" s="131">
        <f>VLOOKUP(C93,'Data Products'!$A:$J,10,0)</f>
      </c>
      <c r="AG93" s="132">
        <f t="shared" si="13"/>
      </c>
      <c r="AH93" s="133">
        <f t="shared" si="19"/>
      </c>
      <c r="AI93" s="139"/>
      <c r="AJ93" s="143"/>
      <c r="AK93" s="29"/>
      <c r="AL93" s="28"/>
      <c r="AM93" s="29"/>
      <c r="AN93" s="29"/>
    </row>
    <row customHeight="true" hidden="true" ht="18" r="94">
      <c r="A94" s="113">
        <v>61</v>
      </c>
      <c r="B94" s="114" t="s">
        <v>88</v>
      </c>
      <c r="C94" s="113" t="s">
        <v>187</v>
      </c>
      <c r="D94" s="146" t="s">
        <v>188</v>
      </c>
      <c r="E94" s="146" t="s">
        <v>188</v>
      </c>
      <c r="F94" s="117">
        <v>0</v>
      </c>
      <c r="G94" s="117">
        <v>0</v>
      </c>
      <c r="H94" s="161"/>
      <c r="I94" s="119">
        <f>VLOOKUP(C94,'Data Products'!$A:$J,2,0)</f>
      </c>
      <c r="J94" s="120">
        <f t="shared" si="7"/>
      </c>
      <c r="K94" s="121">
        <v>45900</v>
      </c>
      <c r="L94" s="122">
        <f t="shared" si="21"/>
      </c>
      <c r="M94" s="137">
        <v>0</v>
      </c>
      <c r="N94" s="138">
        <v>0</v>
      </c>
      <c r="O94" s="167"/>
      <c r="P94" s="168"/>
      <c r="Q94" s="114" t="s">
        <v>155</v>
      </c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7">
        <f t="shared" si="30"/>
      </c>
      <c r="AC94" s="128">
        <f t="shared" si="1"/>
      </c>
      <c r="AD94" s="173">
        <f t="shared" si="10"/>
      </c>
      <c r="AE94" s="130">
        <f t="shared" si="24"/>
      </c>
      <c r="AF94" s="131">
        <f>VLOOKUP(C94,'Data Products'!$A:$J,10,0)</f>
      </c>
      <c r="AG94" s="132">
        <f t="shared" si="13"/>
      </c>
      <c r="AH94" s="133">
        <f t="shared" si="19"/>
      </c>
      <c r="AI94" s="139"/>
      <c r="AJ94" s="143"/>
      <c r="AK94" s="29"/>
      <c r="AL94" s="28"/>
      <c r="AM94" s="29"/>
      <c r="AN94" s="29"/>
    </row>
    <row customHeight="true" hidden="true" ht="18" r="95">
      <c r="A95" s="113">
        <v>62</v>
      </c>
      <c r="B95" s="114" t="s">
        <v>88</v>
      </c>
      <c r="C95" s="113" t="s">
        <v>189</v>
      </c>
      <c r="D95" s="146" t="s">
        <v>190</v>
      </c>
      <c r="E95" s="146" t="s">
        <v>190</v>
      </c>
      <c r="F95" s="117">
        <v>0</v>
      </c>
      <c r="G95" s="117">
        <v>0</v>
      </c>
      <c r="H95" s="161"/>
      <c r="I95" s="119">
        <f>VLOOKUP(C95,'Data Products'!$A:$J,2,0)</f>
      </c>
      <c r="J95" s="120">
        <f t="shared" si="7"/>
      </c>
      <c r="K95" s="121">
        <v>45901</v>
      </c>
      <c r="L95" s="122">
        <f t="shared" si="21"/>
      </c>
      <c r="M95" s="137">
        <v>0</v>
      </c>
      <c r="N95" s="138">
        <v>0</v>
      </c>
      <c r="O95" s="167"/>
      <c r="P95" s="168"/>
      <c r="Q95" s="114" t="s">
        <v>155</v>
      </c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7">
        <f t="shared" si="30"/>
      </c>
      <c r="AC95" s="128">
        <f t="shared" si="1"/>
      </c>
      <c r="AD95" s="173">
        <f t="shared" si="10"/>
      </c>
      <c r="AE95" s="130">
        <f t="shared" si="24"/>
      </c>
      <c r="AF95" s="131">
        <f>VLOOKUP(C95,'Data Products'!$A:$J,10,0)</f>
      </c>
      <c r="AG95" s="132">
        <f t="shared" si="13"/>
      </c>
      <c r="AH95" s="133">
        <f t="shared" si="19"/>
      </c>
      <c r="AI95" s="139"/>
      <c r="AJ95" s="143"/>
      <c r="AK95" s="29"/>
      <c r="AL95" s="28"/>
      <c r="AM95" s="29"/>
      <c r="AN95" s="29"/>
    </row>
    <row customHeight="true" hidden="true" ht="18" r="96">
      <c r="A96" s="113">
        <v>63</v>
      </c>
      <c r="B96" s="114" t="s">
        <v>88</v>
      </c>
      <c r="C96" s="113" t="s">
        <v>191</v>
      </c>
      <c r="D96" s="146" t="s">
        <v>182</v>
      </c>
      <c r="E96" s="146" t="s">
        <v>182</v>
      </c>
      <c r="F96" s="117">
        <v>0</v>
      </c>
      <c r="G96" s="117">
        <v>0</v>
      </c>
      <c r="H96" s="161"/>
      <c r="I96" s="119">
        <f>VLOOKUP(C96,'Data Products'!$A:$J,2,0)</f>
      </c>
      <c r="J96" s="120">
        <f t="shared" si="7"/>
      </c>
      <c r="K96" s="121">
        <v>45902</v>
      </c>
      <c r="L96" s="122">
        <f t="shared" si="21"/>
      </c>
      <c r="M96" s="137">
        <v>0</v>
      </c>
      <c r="N96" s="138">
        <v>0</v>
      </c>
      <c r="O96" s="167"/>
      <c r="P96" s="168"/>
      <c r="Q96" s="114" t="s">
        <v>155</v>
      </c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7">
        <f t="shared" si="30"/>
      </c>
      <c r="AC96" s="128">
        <f t="shared" si="1"/>
      </c>
      <c r="AD96" s="173">
        <f t="shared" si="10"/>
      </c>
      <c r="AE96" s="130">
        <f t="shared" si="24"/>
      </c>
      <c r="AF96" s="131">
        <f>VLOOKUP(C96,'Data Products'!$A:$J,10,0)</f>
      </c>
      <c r="AG96" s="132">
        <f t="shared" si="13"/>
      </c>
      <c r="AH96" s="133">
        <f t="shared" si="19"/>
      </c>
      <c r="AI96" s="139"/>
      <c r="AJ96" s="143"/>
      <c r="AK96" s="29"/>
      <c r="AL96" s="28"/>
      <c r="AM96" s="29"/>
      <c r="AN96" s="29"/>
    </row>
    <row customHeight="true" hidden="true" ht="18" r="97">
      <c r="A97" s="113">
        <v>64</v>
      </c>
      <c r="B97" s="114" t="s">
        <v>88</v>
      </c>
      <c r="C97" s="113" t="s">
        <v>192</v>
      </c>
      <c r="D97" s="146" t="s">
        <v>182</v>
      </c>
      <c r="E97" s="146" t="s">
        <v>182</v>
      </c>
      <c r="F97" s="117">
        <v>0</v>
      </c>
      <c r="G97" s="117">
        <v>0</v>
      </c>
      <c r="H97" s="161"/>
      <c r="I97" s="119">
        <f>VLOOKUP(C97,'Data Products'!$A:$J,2,0)</f>
      </c>
      <c r="J97" s="120">
        <f t="shared" si="7"/>
      </c>
      <c r="K97" s="121">
        <v>45903</v>
      </c>
      <c r="L97" s="122">
        <f t="shared" si="21"/>
      </c>
      <c r="M97" s="137">
        <v>0</v>
      </c>
      <c r="N97" s="138">
        <v>0</v>
      </c>
      <c r="O97" s="167"/>
      <c r="P97" s="168"/>
      <c r="Q97" s="114" t="s">
        <v>155</v>
      </c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7">
        <f t="shared" si="30"/>
      </c>
      <c r="AC97" s="128">
        <f t="shared" si="1"/>
      </c>
      <c r="AD97" s="173">
        <f t="shared" si="10"/>
      </c>
      <c r="AE97" s="130">
        <f t="shared" si="24"/>
      </c>
      <c r="AF97" s="131">
        <f>VLOOKUP(C97,'Data Products'!$A:$J,10,0)</f>
      </c>
      <c r="AG97" s="132">
        <f t="shared" si="13"/>
      </c>
      <c r="AH97" s="133">
        <f t="shared" si="19"/>
      </c>
      <c r="AI97" s="139"/>
      <c r="AJ97" s="143"/>
      <c r="AK97" s="29"/>
      <c r="AL97" s="28"/>
      <c r="AM97" s="29"/>
      <c r="AN97" s="29"/>
    </row>
    <row customHeight="true" hidden="true" ht="18" r="98">
      <c r="A98" s="113">
        <v>65</v>
      </c>
      <c r="B98" s="114" t="s">
        <v>39</v>
      </c>
      <c r="C98" s="113" t="s">
        <v>193</v>
      </c>
      <c r="D98" s="146" t="s">
        <v>194</v>
      </c>
      <c r="E98" s="146" t="s">
        <v>194</v>
      </c>
      <c r="F98" s="117">
        <v>0</v>
      </c>
      <c r="G98" s="117">
        <v>0</v>
      </c>
      <c r="H98" s="161"/>
      <c r="I98" s="119">
        <f>VLOOKUP(C98,'Data Products'!$A:$J,2,0)</f>
      </c>
      <c r="J98" s="120">
        <f t="shared" si="7"/>
      </c>
      <c r="K98" s="121">
        <v>45904</v>
      </c>
      <c r="L98" s="122">
        <f t="shared" si="21"/>
      </c>
      <c r="M98" s="137">
        <v>0</v>
      </c>
      <c r="N98" s="138">
        <v>0</v>
      </c>
      <c r="O98" s="167"/>
      <c r="P98" s="168"/>
      <c r="Q98" s="114" t="s">
        <v>155</v>
      </c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7">
        <f t="shared" si="30"/>
      </c>
      <c r="AC98" s="128">
        <f t="shared" si="1"/>
      </c>
      <c r="AD98" s="173">
        <f t="shared" si="10"/>
      </c>
      <c r="AE98" s="130">
        <f t="shared" si="24"/>
      </c>
      <c r="AF98" s="131">
        <f>VLOOKUP(C98,'Data Products'!$A:$J,10,0)</f>
      </c>
      <c r="AG98" s="132">
        <f t="shared" si="13"/>
      </c>
      <c r="AH98" s="133">
        <f t="shared" si="19"/>
      </c>
      <c r="AI98" s="139"/>
      <c r="AJ98" s="143"/>
      <c r="AK98" s="29"/>
      <c r="AL98" s="28"/>
      <c r="AM98" s="29"/>
      <c r="AN98" s="29"/>
    </row>
    <row customHeight="true" hidden="true" ht="18" r="99">
      <c r="A99" s="113">
        <v>66</v>
      </c>
      <c r="B99" s="114" t="s">
        <v>88</v>
      </c>
      <c r="C99" s="113" t="s">
        <v>195</v>
      </c>
      <c r="D99" s="146" t="s">
        <v>182</v>
      </c>
      <c r="E99" s="146" t="s">
        <v>182</v>
      </c>
      <c r="F99" s="117">
        <v>0</v>
      </c>
      <c r="G99" s="117">
        <v>0</v>
      </c>
      <c r="H99" s="161"/>
      <c r="I99" s="119">
        <f>VLOOKUP(C99,'Data Products'!$A:$J,2,0)</f>
      </c>
      <c r="J99" s="120">
        <f t="shared" si="7"/>
      </c>
      <c r="K99" s="121">
        <v>45905</v>
      </c>
      <c r="L99" s="122">
        <f t="shared" si="21"/>
      </c>
      <c r="M99" s="137">
        <v>0</v>
      </c>
      <c r="N99" s="138">
        <v>0</v>
      </c>
      <c r="O99" s="167"/>
      <c r="P99" s="168"/>
      <c r="Q99" s="114" t="s">
        <v>155</v>
      </c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7">
        <f t="shared" si="30"/>
      </c>
      <c r="AC99" s="128">
        <f t="shared" si="1"/>
      </c>
      <c r="AD99" s="173">
        <f t="shared" si="10"/>
      </c>
      <c r="AE99" s="130">
        <f t="shared" si="24"/>
      </c>
      <c r="AF99" s="131">
        <f>VLOOKUP(C99,'Data Products'!$A:$J,10,0)</f>
      </c>
      <c r="AG99" s="132">
        <f t="shared" si="13"/>
      </c>
      <c r="AH99" s="133">
        <f t="shared" si="19"/>
      </c>
      <c r="AI99" s="139"/>
      <c r="AJ99" s="143"/>
      <c r="AK99" s="29"/>
      <c r="AL99" s="28"/>
      <c r="AM99" s="29"/>
      <c r="AN99" s="29"/>
    </row>
    <row customHeight="true" hidden="true" ht="18" r="100">
      <c r="A100" s="113">
        <v>67</v>
      </c>
      <c r="B100" s="114" t="s">
        <v>88</v>
      </c>
      <c r="C100" s="113" t="s">
        <v>196</v>
      </c>
      <c r="D100" s="146" t="s">
        <v>182</v>
      </c>
      <c r="E100" s="146" t="s">
        <v>182</v>
      </c>
      <c r="F100" s="117">
        <v>0</v>
      </c>
      <c r="G100" s="117">
        <v>0</v>
      </c>
      <c r="H100" s="161"/>
      <c r="I100" s="119">
        <f>VLOOKUP(C100,'Data Products'!$A:$J,2,0)</f>
      </c>
      <c r="J100" s="120">
        <f t="shared" si="7"/>
      </c>
      <c r="K100" s="121">
        <v>45906</v>
      </c>
      <c r="L100" s="122">
        <f t="shared" si="21"/>
      </c>
      <c r="M100" s="137">
        <v>0</v>
      </c>
      <c r="N100" s="138">
        <v>0</v>
      </c>
      <c r="O100" s="167"/>
      <c r="P100" s="168"/>
      <c r="Q100" s="114" t="s">
        <v>155</v>
      </c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7">
        <f t="shared" si="30"/>
      </c>
      <c r="AC100" s="128">
        <f t="shared" si="1"/>
      </c>
      <c r="AD100" s="173">
        <f t="shared" si="10"/>
      </c>
      <c r="AE100" s="130">
        <f t="shared" si="24"/>
      </c>
      <c r="AF100" s="131">
        <f>VLOOKUP(C100,'Data Products'!$A:$J,10,0)</f>
      </c>
      <c r="AG100" s="132">
        <f t="shared" si="13"/>
      </c>
      <c r="AH100" s="133">
        <f t="shared" si="19"/>
      </c>
      <c r="AI100" s="139"/>
      <c r="AJ100" s="143"/>
      <c r="AK100" s="29"/>
      <c r="AL100" s="28"/>
      <c r="AM100" s="29"/>
      <c r="AN100" s="29"/>
    </row>
    <row customHeight="true" hidden="true" ht="18" r="101">
      <c r="A101" s="113">
        <v>68</v>
      </c>
      <c r="B101" s="114" t="s">
        <v>88</v>
      </c>
      <c r="C101" s="113" t="s">
        <v>197</v>
      </c>
      <c r="D101" s="146" t="s">
        <v>182</v>
      </c>
      <c r="E101" s="146" t="s">
        <v>182</v>
      </c>
      <c r="F101" s="117">
        <v>0</v>
      </c>
      <c r="G101" s="117">
        <v>0</v>
      </c>
      <c r="H101" s="161"/>
      <c r="I101" s="119">
        <f>VLOOKUP(C101,'Data Products'!$A:$J,2,0)</f>
      </c>
      <c r="J101" s="120">
        <f t="shared" si="7"/>
      </c>
      <c r="K101" s="121">
        <v>45907</v>
      </c>
      <c r="L101" s="122">
        <f t="shared" si="21"/>
      </c>
      <c r="M101" s="137">
        <v>0</v>
      </c>
      <c r="N101" s="138">
        <v>0</v>
      </c>
      <c r="O101" s="167"/>
      <c r="P101" s="168"/>
      <c r="Q101" s="114" t="s">
        <v>155</v>
      </c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7">
        <f t="shared" si="30"/>
      </c>
      <c r="AC101" s="128">
        <f t="shared" si="1"/>
      </c>
      <c r="AD101" s="173">
        <f t="shared" si="10"/>
      </c>
      <c r="AE101" s="130">
        <f t="shared" si="24"/>
      </c>
      <c r="AF101" s="131">
        <f>VLOOKUP(C101,'Data Products'!$A:$J,10,0)</f>
      </c>
      <c r="AG101" s="132">
        <f t="shared" si="13"/>
      </c>
      <c r="AH101" s="133">
        <f t="shared" si="19"/>
      </c>
      <c r="AI101" s="139"/>
      <c r="AJ101" s="143"/>
      <c r="AK101" s="29"/>
      <c r="AL101" s="28"/>
      <c r="AM101" s="29"/>
      <c r="AN101" s="29"/>
    </row>
    <row customHeight="true" hidden="true" ht="18" r="102">
      <c r="A102" s="113">
        <v>69</v>
      </c>
      <c r="B102" s="114" t="s">
        <v>88</v>
      </c>
      <c r="C102" s="113" t="s">
        <v>198</v>
      </c>
      <c r="D102" s="146" t="s">
        <v>199</v>
      </c>
      <c r="E102" s="146" t="s">
        <v>199</v>
      </c>
      <c r="F102" s="117">
        <v>0</v>
      </c>
      <c r="G102" s="117">
        <v>0</v>
      </c>
      <c r="H102" s="161"/>
      <c r="I102" s="119">
        <f>VLOOKUP(C102,'Data Products'!$A:$J,2,0)</f>
      </c>
      <c r="J102" s="120">
        <f t="shared" si="7"/>
      </c>
      <c r="K102" s="121">
        <v>45908</v>
      </c>
      <c r="L102" s="122">
        <f t="shared" si="21"/>
      </c>
      <c r="M102" s="137">
        <v>0</v>
      </c>
      <c r="N102" s="138">
        <v>0</v>
      </c>
      <c r="O102" s="167"/>
      <c r="P102" s="168"/>
      <c r="Q102" s="114" t="s">
        <v>155</v>
      </c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7">
        <f t="shared" si="30"/>
      </c>
      <c r="AC102" s="128">
        <f t="shared" si="1"/>
      </c>
      <c r="AD102" s="173">
        <f t="shared" si="10"/>
      </c>
      <c r="AE102" s="130">
        <f t="shared" si="24"/>
      </c>
      <c r="AF102" s="131">
        <f>VLOOKUP(C102,'Data Products'!$A:$J,10,0)</f>
      </c>
      <c r="AG102" s="132">
        <f t="shared" si="13"/>
      </c>
      <c r="AH102" s="133">
        <f t="shared" si="19"/>
      </c>
      <c r="AI102" s="139"/>
      <c r="AJ102" s="143"/>
      <c r="AK102" s="29"/>
      <c r="AL102" s="28"/>
      <c r="AM102" s="29"/>
      <c r="AN102" s="29"/>
    </row>
    <row customHeight="true" hidden="true" ht="18" r="103">
      <c r="A103" s="113">
        <v>70</v>
      </c>
      <c r="B103" s="114" t="s">
        <v>88</v>
      </c>
      <c r="C103" s="113" t="s">
        <v>200</v>
      </c>
      <c r="D103" s="148"/>
      <c r="E103" s="148"/>
      <c r="F103" s="117">
        <v>0</v>
      </c>
      <c r="G103" s="117">
        <v>0</v>
      </c>
      <c r="H103" s="161"/>
      <c r="I103" s="119">
        <f>VLOOKUP(C103,'Data Products'!$A:$J,2,0)</f>
      </c>
      <c r="J103" s="120">
        <f t="shared" si="7"/>
      </c>
      <c r="K103" s="121">
        <v>45909</v>
      </c>
      <c r="L103" s="122">
        <f t="shared" si="21"/>
      </c>
      <c r="M103" s="137">
        <v>0</v>
      </c>
      <c r="N103" s="138">
        <v>0</v>
      </c>
      <c r="O103" s="167"/>
      <c r="P103" s="168"/>
      <c r="Q103" s="114" t="s">
        <v>155</v>
      </c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7">
        <f t="shared" si="30"/>
      </c>
      <c r="AC103" s="128">
        <f t="shared" si="1"/>
      </c>
      <c r="AD103" s="173">
        <f t="shared" si="10"/>
      </c>
      <c r="AE103" s="130">
        <f t="shared" si="24"/>
      </c>
      <c r="AF103" s="131">
        <f>VLOOKUP(C103,'Data Products'!$A:$J,10,0)</f>
      </c>
      <c r="AG103" s="132">
        <f t="shared" si="13"/>
      </c>
      <c r="AH103" s="133">
        <f t="shared" si="19"/>
      </c>
      <c r="AI103" s="139"/>
      <c r="AJ103" s="143"/>
      <c r="AK103" s="29"/>
      <c r="AL103" s="28"/>
      <c r="AM103" s="29"/>
      <c r="AN103" s="29"/>
    </row>
    <row customHeight="true" hidden="true" ht="18" r="104">
      <c r="A104" s="113">
        <v>71</v>
      </c>
      <c r="B104" s="114" t="s">
        <v>88</v>
      </c>
      <c r="C104" s="113" t="s">
        <v>201</v>
      </c>
      <c r="D104" s="148"/>
      <c r="E104" s="148"/>
      <c r="F104" s="117">
        <v>0</v>
      </c>
      <c r="G104" s="117">
        <v>0</v>
      </c>
      <c r="H104" s="161"/>
      <c r="I104" s="119">
        <f>VLOOKUP(C104,'Data Products'!$A:$J,2,0)</f>
      </c>
      <c r="J104" s="120">
        <f t="shared" si="7"/>
      </c>
      <c r="K104" s="121">
        <v>45910</v>
      </c>
      <c r="L104" s="122">
        <f t="shared" si="21"/>
      </c>
      <c r="M104" s="137">
        <v>0</v>
      </c>
      <c r="N104" s="138">
        <v>0</v>
      </c>
      <c r="O104" s="167"/>
      <c r="P104" s="168"/>
      <c r="Q104" s="114" t="s">
        <v>155</v>
      </c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7">
        <f t="shared" si="30"/>
      </c>
      <c r="AC104" s="128">
        <f t="shared" si="1"/>
      </c>
      <c r="AD104" s="173">
        <f t="shared" si="10"/>
      </c>
      <c r="AE104" s="130">
        <f t="shared" si="24"/>
      </c>
      <c r="AF104" s="131">
        <f>VLOOKUP(C104,'Data Products'!$A:$J,10,0)</f>
      </c>
      <c r="AG104" s="132">
        <f t="shared" si="13"/>
      </c>
      <c r="AH104" s="133">
        <f t="shared" si="19"/>
      </c>
      <c r="AI104" s="134" t="s">
        <v>202</v>
      </c>
      <c r="AJ104" s="143"/>
      <c r="AK104" s="29"/>
      <c r="AL104" s="28"/>
      <c r="AM104" s="29"/>
      <c r="AN104" s="29"/>
    </row>
    <row customHeight="true" hidden="true" ht="18" r="105">
      <c r="A105" s="150">
        <v>72</v>
      </c>
      <c r="B105" s="144" t="s">
        <v>88</v>
      </c>
      <c r="C105" s="150" t="s">
        <v>203</v>
      </c>
      <c r="D105" s="148"/>
      <c r="E105" s="148"/>
      <c r="F105" s="117">
        <v>0</v>
      </c>
      <c r="G105" s="117">
        <v>0</v>
      </c>
      <c r="H105" s="169"/>
      <c r="I105" s="119">
        <f>VLOOKUP(C105,'Data Products'!$A:$J,2,0)</f>
      </c>
      <c r="J105" s="120">
        <f t="shared" si="7"/>
      </c>
      <c r="K105" s="121">
        <v>45911</v>
      </c>
      <c r="L105" s="174">
        <f t="shared" si="21"/>
      </c>
      <c r="M105" s="154">
        <v>0</v>
      </c>
      <c r="N105" s="138">
        <v>0</v>
      </c>
      <c r="O105" s="170"/>
      <c r="P105" s="171"/>
      <c r="Q105" s="114" t="s">
        <v>155</v>
      </c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7">
        <f t="shared" si="30"/>
      </c>
      <c r="AC105" s="128">
        <f t="shared" si="1"/>
      </c>
      <c r="AD105" s="173">
        <f t="shared" si="10"/>
      </c>
      <c r="AE105" s="130">
        <f t="shared" si="24"/>
      </c>
      <c r="AF105" s="131">
        <f>VLOOKUP(C105,'Data Products'!$A:$J,10,0)</f>
      </c>
      <c r="AG105" s="132">
        <f t="shared" si="13"/>
      </c>
      <c r="AH105" s="133">
        <f t="shared" si="19"/>
      </c>
      <c r="AI105" s="139"/>
      <c r="AJ105" s="143"/>
      <c r="AK105" s="29"/>
      <c r="AL105" s="28"/>
      <c r="AM105" s="29"/>
      <c r="AN105" s="29"/>
    </row>
    <row customHeight="true" hidden="true" ht="18" r="106">
      <c r="A106" s="146">
        <v>45</v>
      </c>
      <c r="B106" s="148" t="s">
        <v>42</v>
      </c>
      <c r="C106" s="175" t="s">
        <v>204</v>
      </c>
      <c r="D106" s="176" t="s">
        <v>205</v>
      </c>
      <c r="E106" s="176" t="s">
        <v>205</v>
      </c>
      <c r="F106" s="117">
        <v>0</v>
      </c>
      <c r="G106" s="117">
        <v>0</v>
      </c>
      <c r="H106" s="177"/>
      <c r="I106" s="119">
        <f>VLOOKUP(C106,'Data Products'!$A:$J,2,0)</f>
      </c>
      <c r="J106" s="120">
        <f t="shared" si="7"/>
      </c>
      <c r="K106" s="121">
        <v>45912</v>
      </c>
      <c r="L106" s="178">
        <f t="shared" si="21"/>
      </c>
      <c r="M106" s="179">
        <v>0</v>
      </c>
      <c r="N106" s="138">
        <v>0</v>
      </c>
      <c r="O106" s="180"/>
      <c r="P106" s="70"/>
      <c r="Q106" s="114" t="s">
        <v>118</v>
      </c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127">
        <f t="shared" si="30"/>
      </c>
      <c r="AC106" s="166">
        <f t="shared" si="1"/>
      </c>
      <c r="AD106" s="129">
        <f t="shared" si="10"/>
      </c>
      <c r="AE106" s="130">
        <f t="shared" si="24"/>
      </c>
      <c r="AF106" s="131">
        <f>VLOOKUP(C106,'Data Products'!$A:$J,10,0)</f>
      </c>
      <c r="AG106" s="132">
        <f t="shared" si="13"/>
      </c>
      <c r="AH106" s="98"/>
      <c r="AI106" s="139"/>
      <c r="AJ106" s="181"/>
      <c r="AK106" s="181"/>
      <c r="AL106" s="182"/>
      <c r="AM106" s="181"/>
      <c r="AN106" s="181"/>
    </row>
    <row customHeight="true" hidden="true" ht="18" r="107">
      <c r="A107" s="183">
        <v>46</v>
      </c>
      <c r="B107" s="184" t="s">
        <v>42</v>
      </c>
      <c r="C107" s="185" t="s">
        <v>107</v>
      </c>
      <c r="D107" s="176" t="s">
        <v>107</v>
      </c>
      <c r="E107" s="176" t="s">
        <v>107</v>
      </c>
      <c r="F107" s="117">
        <v>0</v>
      </c>
      <c r="G107" s="117">
        <v>0</v>
      </c>
      <c r="H107" s="186"/>
      <c r="I107" s="187">
        <f>VLOOKUP(C107,'Data Products'!$A:$J,2,0)</f>
      </c>
      <c r="J107" s="120">
        <f t="shared" si="7"/>
      </c>
      <c r="K107" s="121">
        <v>45913</v>
      </c>
      <c r="L107" s="188">
        <f t="shared" si="21"/>
      </c>
      <c r="M107" s="189">
        <v>0</v>
      </c>
      <c r="N107" s="138">
        <v>0</v>
      </c>
      <c r="O107" s="190"/>
      <c r="P107" s="191"/>
      <c r="Q107" s="144" t="s">
        <v>118</v>
      </c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172">
        <f t="shared" si="30"/>
      </c>
      <c r="AC107" s="166">
        <f t="shared" si="1"/>
      </c>
      <c r="AD107" s="192">
        <f t="shared" si="10"/>
      </c>
      <c r="AE107" s="130">
        <f t="shared" si="24"/>
      </c>
      <c r="AF107" s="131">
        <f>VLOOKUP(C107,'Data Products'!$A:$J,10,0)</f>
      </c>
      <c r="AG107" s="132">
        <f t="shared" si="13"/>
      </c>
      <c r="AH107" s="98"/>
      <c r="AI107" s="134" t="s">
        <v>206</v>
      </c>
      <c r="AJ107" s="181"/>
      <c r="AK107" s="181"/>
      <c r="AL107" s="182"/>
      <c r="AM107" s="181"/>
      <c r="AN107" s="181"/>
    </row>
    <row customHeight="true" ht="18" r="108">
      <c r="A108" s="72">
        <v>47</v>
      </c>
      <c r="B108" s="193" t="s">
        <v>42</v>
      </c>
      <c r="C108" s="194" t="s">
        <v>101</v>
      </c>
      <c r="D108" s="195" t="s">
        <v>101</v>
      </c>
      <c r="E108" s="195" t="s">
        <v>101</v>
      </c>
      <c r="F108" s="196">
        <v>31</v>
      </c>
      <c r="G108" s="196">
        <v>31</v>
      </c>
      <c r="H108" s="74"/>
      <c r="I108" s="197">
        <f>VLOOKUP(C108,'Data Products'!$A:$J,2,0)</f>
      </c>
      <c r="J108" s="76">
        <f t="shared" si="7"/>
      </c>
      <c r="K108" s="77">
        <v>45914</v>
      </c>
      <c r="L108" s="19">
        <f t="shared" si="21"/>
      </c>
      <c r="M108" s="198">
        <v>0</v>
      </c>
      <c r="N108" s="199">
        <v>0</v>
      </c>
      <c r="O108" s="44"/>
      <c r="P108" s="15"/>
      <c r="Q108" s="10" t="s">
        <v>207</v>
      </c>
      <c r="R108" s="200"/>
      <c r="S108" s="200"/>
      <c r="T108" s="201"/>
      <c r="U108" s="200"/>
      <c r="V108" s="200"/>
      <c r="W108" s="200"/>
      <c r="X108" s="200"/>
      <c r="Y108" s="200"/>
      <c r="Z108" s="200"/>
      <c r="AA108" s="200"/>
      <c r="AB108" s="202">
        <f t="shared" si="30"/>
      </c>
      <c r="AC108" s="35">
        <f t="shared" si="1"/>
      </c>
      <c r="AD108" s="22">
        <f t="shared" si="10"/>
      </c>
      <c r="AE108" s="203">
        <f t="shared" si="24"/>
      </c>
      <c r="AF108" s="204">
        <f>VLOOKUP(C108,'Data Products'!$A:$J,10,0)</f>
      </c>
      <c r="AG108" s="132">
        <f t="shared" si="13"/>
      </c>
      <c r="AH108" s="98"/>
      <c r="AI108" s="205" t="s">
        <v>208</v>
      </c>
      <c r="AJ108" s="206"/>
      <c r="AK108" s="206"/>
      <c r="AL108" s="139"/>
      <c r="AM108" s="206"/>
      <c r="AN108" s="206"/>
    </row>
    <row r="109">
      <c r="A109" s="72">
        <v>48</v>
      </c>
      <c r="B109" s="193" t="s">
        <v>42</v>
      </c>
      <c r="C109" s="194" t="s">
        <v>159</v>
      </c>
      <c r="D109" s="195" t="s">
        <v>159</v>
      </c>
      <c r="E109" s="195" t="s">
        <v>159</v>
      </c>
      <c r="F109" s="196">
        <v>27</v>
      </c>
      <c r="G109" s="196">
        <v>27</v>
      </c>
      <c r="H109" s="74"/>
      <c r="I109" s="197">
        <f>VLOOKUP(C109,'Data Products'!$A:$J,2,0)</f>
      </c>
      <c r="J109" s="76">
        <f t="shared" si="7"/>
      </c>
      <c r="K109" s="77">
        <v>45915</v>
      </c>
      <c r="L109" s="19">
        <f t="shared" si="21"/>
      </c>
      <c r="M109" s="198">
        <v>33</v>
      </c>
      <c r="N109" s="199">
        <v>58</v>
      </c>
      <c r="O109" s="44"/>
      <c r="P109" s="15"/>
      <c r="Q109" s="10" t="s">
        <v>93</v>
      </c>
      <c r="R109" s="200"/>
      <c r="S109" s="200"/>
      <c r="T109" s="201"/>
      <c r="U109" s="200"/>
      <c r="V109" s="200"/>
      <c r="W109" s="200"/>
      <c r="X109" s="200"/>
      <c r="Y109" s="200"/>
      <c r="Z109" s="200"/>
      <c r="AA109" s="200"/>
      <c r="AB109" s="202">
        <f t="shared" si="30"/>
      </c>
      <c r="AC109" s="35">
        <f t="shared" si="1"/>
      </c>
      <c r="AD109" s="22">
        <f t="shared" si="10"/>
      </c>
      <c r="AE109" s="203">
        <f t="shared" si="24"/>
      </c>
      <c r="AF109" s="204">
        <f>VLOOKUP(C109,'Data Products'!$A:$J,10,0)</f>
      </c>
      <c r="AG109" s="132">
        <f t="shared" si="13"/>
      </c>
      <c r="AH109" s="98"/>
      <c r="AI109" s="205" t="s">
        <v>209</v>
      </c>
      <c r="AJ109" s="206"/>
      <c r="AK109" s="206"/>
      <c r="AL109" s="139"/>
      <c r="AM109" s="206"/>
      <c r="AN109" s="206"/>
    </row>
    <row customHeight="true" ht="18" r="110">
      <c r="A110" s="72">
        <v>52</v>
      </c>
      <c r="B110" s="193" t="s">
        <v>42</v>
      </c>
      <c r="C110" s="194" t="s">
        <v>152</v>
      </c>
      <c r="D110" s="195" t="s">
        <v>152</v>
      </c>
      <c r="E110" s="195" t="s">
        <v>152</v>
      </c>
      <c r="F110" s="196">
        <v>628</v>
      </c>
      <c r="G110" s="196">
        <v>628</v>
      </c>
      <c r="H110" s="74"/>
      <c r="I110" s="197">
        <f>VLOOKUP(C110,'Data Products'!$A:$J,2,0)</f>
      </c>
      <c r="J110" s="76">
        <f t="shared" si="7"/>
      </c>
      <c r="K110" s="77">
        <v>45919</v>
      </c>
      <c r="L110" s="19">
        <f t="shared" si="21"/>
      </c>
      <c r="M110" s="198">
        <v>24</v>
      </c>
      <c r="N110" s="199">
        <v>42</v>
      </c>
      <c r="O110" s="44"/>
      <c r="P110" s="15"/>
      <c r="Q110" s="10" t="s">
        <v>98</v>
      </c>
      <c r="R110" s="200"/>
      <c r="S110" s="200"/>
      <c r="T110" s="201"/>
      <c r="U110" s="200"/>
      <c r="V110" s="200"/>
      <c r="W110" s="200"/>
      <c r="X110" s="200"/>
      <c r="Y110" s="200"/>
      <c r="Z110" s="200"/>
      <c r="AA110" s="200"/>
      <c r="AB110" s="202">
        <f t="shared" si="30"/>
      </c>
      <c r="AC110" s="35">
        <f t="shared" si="1"/>
      </c>
      <c r="AD110" s="22">
        <f t="shared" si="10"/>
      </c>
      <c r="AE110" s="203">
        <f t="shared" si="24"/>
      </c>
      <c r="AF110" s="204">
        <f>VLOOKUP(C110,'Data Products'!$A:$J,10,0)</f>
      </c>
      <c r="AG110" s="132">
        <f t="shared" si="13"/>
      </c>
      <c r="AH110" s="98"/>
      <c r="AI110" s="207"/>
      <c r="AJ110" s="206"/>
      <c r="AK110" s="206"/>
      <c r="AL110" s="139"/>
      <c r="AM110" s="206"/>
      <c r="AN110" s="206"/>
    </row>
    <row customHeight="true" ht="18" r="111">
      <c r="A111" s="72">
        <v>53</v>
      </c>
      <c r="B111" s="193" t="s">
        <v>42</v>
      </c>
      <c r="C111" s="194" t="s">
        <v>100</v>
      </c>
      <c r="D111" s="195" t="s">
        <v>100</v>
      </c>
      <c r="E111" s="195" t="s">
        <v>100</v>
      </c>
      <c r="F111" s="196">
        <v>3</v>
      </c>
      <c r="G111" s="196">
        <v>3</v>
      </c>
      <c r="H111" s="74"/>
      <c r="I111" s="197">
        <f>VLOOKUP(C111,'Data Products'!$A:$J,2,0)</f>
      </c>
      <c r="J111" s="76">
        <f t="shared" si="7"/>
      </c>
      <c r="K111" s="77">
        <v>45920</v>
      </c>
      <c r="L111" s="19">
        <f t="shared" si="21"/>
      </c>
      <c r="M111" s="208">
        <v>0</v>
      </c>
      <c r="N111" s="42">
        <v>0</v>
      </c>
      <c r="O111" s="44"/>
      <c r="P111" s="15"/>
      <c r="Q111" s="209" t="s">
        <v>98</v>
      </c>
      <c r="R111" s="200"/>
      <c r="S111" s="200"/>
      <c r="T111" s="201"/>
      <c r="U111" s="200"/>
      <c r="V111" s="200"/>
      <c r="W111" s="200"/>
      <c r="X111" s="200"/>
      <c r="Y111" s="200"/>
      <c r="Z111" s="200"/>
      <c r="AA111" s="200"/>
      <c r="AB111" s="202">
        <f t="shared" si="30"/>
      </c>
      <c r="AC111" s="35">
        <f t="shared" si="1"/>
      </c>
      <c r="AD111" s="22">
        <f t="shared" si="10"/>
      </c>
      <c r="AE111" s="203">
        <f t="shared" si="24"/>
      </c>
      <c r="AF111" s="204">
        <f>VLOOKUP(C111,'Data Products'!$A:$J,10,0)</f>
      </c>
      <c r="AG111" s="132">
        <f t="shared" si="13"/>
      </c>
      <c r="AH111" s="98"/>
      <c r="AI111" s="207"/>
      <c r="AJ111" s="206"/>
      <c r="AK111" s="206"/>
      <c r="AL111" s="139"/>
      <c r="AM111" s="206"/>
      <c r="AN111" s="206"/>
    </row>
    <row customHeight="true" ht="18" r="112">
      <c r="A112" s="72">
        <v>54</v>
      </c>
      <c r="B112" s="193" t="s">
        <v>42</v>
      </c>
      <c r="C112" s="194" t="s">
        <v>205</v>
      </c>
      <c r="D112" s="195" t="s">
        <v>205</v>
      </c>
      <c r="E112" s="195" t="s">
        <v>205</v>
      </c>
      <c r="F112" s="196">
        <v>7</v>
      </c>
      <c r="G112" s="196">
        <v>7</v>
      </c>
      <c r="H112" s="74"/>
      <c r="I112" s="197">
        <f>VLOOKUP(C112,'Data Products'!$A:$J,2,0)</f>
      </c>
      <c r="J112" s="76">
        <f t="shared" si="7"/>
      </c>
      <c r="K112" s="77">
        <v>45921</v>
      </c>
      <c r="L112" s="19">
        <f t="shared" si="21"/>
      </c>
      <c r="M112" s="208">
        <v>0</v>
      </c>
      <c r="N112" s="210">
        <v>0</v>
      </c>
      <c r="O112" s="44"/>
      <c r="P112" s="15"/>
      <c r="Q112" s="10" t="s">
        <v>98</v>
      </c>
      <c r="R112" s="200"/>
      <c r="S112" s="200"/>
      <c r="T112" s="201"/>
      <c r="U112" s="200"/>
      <c r="V112" s="200"/>
      <c r="W112" s="200"/>
      <c r="X112" s="200"/>
      <c r="Y112" s="200"/>
      <c r="Z112" s="200"/>
      <c r="AA112" s="200"/>
      <c r="AB112" s="202">
        <f t="shared" si="30"/>
      </c>
      <c r="AC112" s="35">
        <f t="shared" si="1"/>
      </c>
      <c r="AD112" s="22">
        <f t="shared" si="10"/>
      </c>
      <c r="AE112" s="203">
        <f t="shared" si="24"/>
      </c>
      <c r="AF112" s="204">
        <f>VLOOKUP(C112,'Data Products'!$A:$J,10,0)</f>
      </c>
      <c r="AG112" s="132">
        <f t="shared" si="13"/>
      </c>
      <c r="AH112" s="98"/>
      <c r="AI112" s="207"/>
      <c r="AJ112" s="206"/>
      <c r="AK112" s="206"/>
      <c r="AL112" s="139"/>
      <c r="AM112" s="206"/>
      <c r="AN112" s="206"/>
    </row>
    <row customHeight="true" ht="18" r="113">
      <c r="A113" s="72">
        <v>55</v>
      </c>
      <c r="B113" s="193" t="s">
        <v>42</v>
      </c>
      <c r="C113" s="194" t="s">
        <v>210</v>
      </c>
      <c r="D113" s="195" t="s">
        <v>210</v>
      </c>
      <c r="E113" s="195" t="s">
        <v>210</v>
      </c>
      <c r="F113" s="211">
        <v>183</v>
      </c>
      <c r="G113" s="211">
        <v>183</v>
      </c>
      <c r="H113" s="74"/>
      <c r="I113" s="197">
        <f>VLOOKUP(C113,'Data Products'!$A:$J,2,0)</f>
      </c>
      <c r="J113" s="76">
        <f t="shared" si="7"/>
      </c>
      <c r="K113" s="77">
        <v>45922</v>
      </c>
      <c r="L113" s="19">
        <f t="shared" si="21"/>
      </c>
      <c r="M113" s="212">
        <v>891</v>
      </c>
      <c r="N113" s="210">
        <v>2313</v>
      </c>
      <c r="O113" s="44"/>
      <c r="P113" s="15"/>
      <c r="Q113" s="10" t="s">
        <v>98</v>
      </c>
      <c r="R113" s="200"/>
      <c r="S113" s="200"/>
      <c r="T113" s="201"/>
      <c r="U113" s="200"/>
      <c r="V113" s="200"/>
      <c r="W113" s="200"/>
      <c r="X113" s="200"/>
      <c r="Y113" s="200"/>
      <c r="Z113" s="200"/>
      <c r="AA113" s="200"/>
      <c r="AB113" s="202">
        <f t="shared" si="30"/>
      </c>
      <c r="AC113" s="35">
        <f t="shared" si="1"/>
      </c>
      <c r="AD113" s="22">
        <f t="shared" si="10"/>
      </c>
      <c r="AE113" s="203">
        <f t="shared" si="24"/>
      </c>
      <c r="AF113" s="204">
        <f>VLOOKUP(C113,'Data Products'!$A:$J,10,0)</f>
      </c>
      <c r="AG113" s="132">
        <f t="shared" si="13"/>
      </c>
      <c r="AH113" s="98"/>
      <c r="AI113" s="207"/>
      <c r="AJ113" s="206"/>
      <c r="AK113" s="206"/>
      <c r="AL113" s="139"/>
      <c r="AM113" s="206"/>
      <c r="AN113" s="206"/>
    </row>
    <row customHeight="true" ht="18" r="114">
      <c r="A114" s="72">
        <v>56</v>
      </c>
      <c r="B114" s="195" t="s">
        <v>42</v>
      </c>
      <c r="C114" s="194" t="s">
        <v>146</v>
      </c>
      <c r="D114" s="195" t="s">
        <v>146</v>
      </c>
      <c r="E114" s="195" t="s">
        <v>146</v>
      </c>
      <c r="F114" s="196">
        <v>319</v>
      </c>
      <c r="G114" s="196">
        <v>319</v>
      </c>
      <c r="H114" s="74"/>
      <c r="I114" s="197">
        <f>VLOOKUP(C114,'Data Products'!$A:$J,2,0)</f>
      </c>
      <c r="J114" s="76">
        <f t="shared" si="7"/>
      </c>
      <c r="K114" s="77">
        <v>45923</v>
      </c>
      <c r="L114" s="45">
        <f t="shared" si="21"/>
      </c>
      <c r="M114" s="213">
        <v>59</v>
      </c>
      <c r="N114" s="199">
        <v>105</v>
      </c>
      <c r="O114" s="44"/>
      <c r="P114" s="15"/>
      <c r="Q114" s="10" t="s">
        <v>98</v>
      </c>
      <c r="R114" s="200"/>
      <c r="S114" s="200"/>
      <c r="T114" s="201"/>
      <c r="U114" s="200"/>
      <c r="V114" s="200"/>
      <c r="W114" s="200"/>
      <c r="X114" s="200"/>
      <c r="Y114" s="200"/>
      <c r="Z114" s="200"/>
      <c r="AA114" s="200"/>
      <c r="AB114" s="202">
        <f t="shared" si="30"/>
      </c>
      <c r="AC114" s="35">
        <f t="shared" si="1"/>
      </c>
      <c r="AD114" s="22">
        <f t="shared" si="10"/>
      </c>
      <c r="AE114" s="214">
        <f t="shared" si="24"/>
      </c>
      <c r="AF114" s="215">
        <f>VLOOKUP(C114,'Data Products'!$A:$J,10,0)</f>
      </c>
      <c r="AG114" s="216">
        <f t="shared" si="13"/>
      </c>
      <c r="AH114" s="216">
        <f>AG114*G114</f>
      </c>
      <c r="AI114" s="216">
        <f t="shared" ref="AI114:AI115" si="15">AH114*H114</f>
      </c>
      <c r="AJ114" s="206"/>
      <c r="AK114" s="206"/>
      <c r="AL114" s="139"/>
      <c r="AM114" s="206"/>
      <c r="AN114" s="206"/>
    </row>
    <row customHeight="true" ht="18" r="115">
      <c r="A115" s="72">
        <v>57</v>
      </c>
      <c r="B115" s="195" t="s">
        <v>88</v>
      </c>
      <c r="C115" s="217" t="s">
        <v>121</v>
      </c>
      <c r="D115" s="217" t="s">
        <v>121</v>
      </c>
      <c r="E115" s="217" t="s">
        <v>121</v>
      </c>
      <c r="F115" s="196">
        <v>2</v>
      </c>
      <c r="G115" s="196">
        <v>2</v>
      </c>
      <c r="H115" s="74"/>
      <c r="I115" s="197">
        <f>VLOOKUP(C115,'Data Products'!$A:$J,2,0)</f>
      </c>
      <c r="J115" s="76">
        <f t="shared" si="7"/>
      </c>
      <c r="K115" s="218">
        <v>46142</v>
      </c>
      <c r="L115" s="45">
        <f t="shared" si="21"/>
      </c>
      <c r="M115" s="213">
        <v>0</v>
      </c>
      <c r="N115" s="199">
        <v>0</v>
      </c>
      <c r="O115" s="44"/>
      <c r="P115" s="15"/>
      <c r="Q115" s="10" t="s">
        <v>98</v>
      </c>
      <c r="R115" s="200"/>
      <c r="S115" s="200"/>
      <c r="T115" s="201"/>
      <c r="U115" s="200"/>
      <c r="V115" s="200"/>
      <c r="W115" s="200"/>
      <c r="X115" s="200"/>
      <c r="Y115" s="200"/>
      <c r="Z115" s="200"/>
      <c r="AA115" s="200"/>
      <c r="AB115" s="202">
        <f t="shared" si="30"/>
      </c>
      <c r="AC115" s="35">
        <f t="shared" si="1"/>
      </c>
      <c r="AD115" s="22">
        <f t="shared" si="10"/>
      </c>
      <c r="AE115" s="214">
        <f t="shared" si="24"/>
      </c>
      <c r="AF115" s="215">
        <f>VLOOKUP(C115,'Data Products'!$A:$J,10,0)</f>
      </c>
      <c r="AG115" s="216">
        <f t="shared" si="13"/>
      </c>
      <c r="AH115" s="98"/>
      <c r="AI115" s="216">
        <f t="shared" si="15"/>
      </c>
      <c r="AJ115" s="181"/>
      <c r="AK115" s="181"/>
      <c r="AL115" s="182"/>
      <c r="AM115" s="181"/>
      <c r="AN115" s="181"/>
    </row>
    <row customHeight="true" ht="18" r="116">
      <c r="A116" s="87"/>
      <c r="B116" s="87"/>
      <c r="C116" s="87"/>
      <c r="D116" s="86"/>
      <c r="E116" s="86"/>
      <c r="F116" s="86"/>
      <c r="G116" s="86"/>
      <c r="H116" s="86"/>
      <c r="I116" s="219"/>
      <c r="J116" s="220"/>
      <c r="K116" s="220"/>
      <c r="L116" s="220"/>
      <c r="M116" s="86"/>
      <c r="N116" s="86"/>
      <c r="O116" s="94"/>
      <c r="P116" s="94"/>
      <c r="Q116" s="87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9"/>
      <c r="AC116" s="221"/>
      <c r="AD116" s="222"/>
      <c r="AE116" s="223" t="s">
        <v>75</v>
      </c>
      <c r="AF116" s="224"/>
      <c r="AG116" s="225">
        <v>366720000</v>
      </c>
      <c r="AH116" s="98"/>
      <c r="AI116" s="182"/>
      <c r="AJ116" s="181"/>
      <c r="AK116" s="181"/>
      <c r="AL116" s="182"/>
      <c r="AM116" s="181"/>
      <c r="AN116" s="181"/>
    </row>
    <row customHeight="true" ht="18" r="117">
      <c r="A117" s="87"/>
      <c r="B117" s="87"/>
      <c r="C117" s="87"/>
      <c r="D117" s="86"/>
      <c r="E117" s="86"/>
      <c r="F117" s="86"/>
      <c r="G117" s="86"/>
      <c r="H117" s="86"/>
      <c r="I117" s="219"/>
      <c r="J117" s="220"/>
      <c r="K117" s="220"/>
      <c r="L117" s="220"/>
      <c r="M117" s="86"/>
      <c r="N117" s="86"/>
      <c r="O117" s="94"/>
      <c r="P117" s="94"/>
      <c r="Q117" s="87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9"/>
      <c r="AC117" s="221"/>
      <c r="AD117" s="222"/>
      <c r="AE117" s="226" t="s">
        <v>76</v>
      </c>
      <c r="AF117" s="224">
        <v>0.48350239965095987</v>
      </c>
      <c r="AG117" s="225">
        <v>177310000</v>
      </c>
      <c r="AH117" s="98"/>
      <c r="AI117" s="182"/>
      <c r="AJ117" s="181"/>
      <c r="AK117" s="181"/>
      <c r="AL117" s="182"/>
      <c r="AM117" s="181"/>
      <c r="AN117" s="181"/>
    </row>
    <row customHeight="true" ht="18" r="118">
      <c r="A118" s="87"/>
      <c r="B118" s="87"/>
      <c r="C118" s="87"/>
      <c r="D118" s="86"/>
      <c r="E118" s="86"/>
      <c r="F118" s="86"/>
      <c r="G118" s="86"/>
      <c r="H118" s="86"/>
      <c r="I118" s="219"/>
      <c r="J118" s="220"/>
      <c r="K118" s="220"/>
      <c r="L118" s="220"/>
      <c r="M118" s="86"/>
      <c r="N118" s="86"/>
      <c r="O118" s="94"/>
      <c r="P118" s="94"/>
      <c r="Q118" s="87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9"/>
      <c r="AC118" s="221"/>
      <c r="AD118" s="222"/>
      <c r="AE118" s="226" t="s">
        <v>77</v>
      </c>
      <c r="AF118" s="224">
        <v>0.06893542757417102</v>
      </c>
      <c r="AG118" s="225">
        <v>25280000</v>
      </c>
      <c r="AH118" s="98"/>
      <c r="AI118" s="182"/>
      <c r="AJ118" s="181"/>
      <c r="AK118" s="181"/>
      <c r="AL118" s="182"/>
      <c r="AM118" s="181"/>
      <c r="AN118" s="181"/>
    </row>
    <row customHeight="true" ht="18" r="119">
      <c r="A119" s="87"/>
      <c r="B119" s="87"/>
      <c r="C119" s="87"/>
      <c r="D119" s="86"/>
      <c r="E119" s="86"/>
      <c r="F119" s="86"/>
      <c r="G119" s="86"/>
      <c r="H119" s="86"/>
      <c r="I119" s="219"/>
      <c r="J119" s="220"/>
      <c r="K119" s="220"/>
      <c r="L119" s="220"/>
      <c r="M119" s="86"/>
      <c r="N119" s="86"/>
      <c r="O119" s="94"/>
      <c r="P119" s="94"/>
      <c r="Q119" s="87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9"/>
      <c r="AC119" s="221"/>
      <c r="AD119" s="222"/>
      <c r="AE119" s="226" t="s">
        <v>78</v>
      </c>
      <c r="AF119" s="227">
        <v>0.1472649432809773</v>
      </c>
      <c r="AG119" s="228">
        <v>54005000</v>
      </c>
      <c r="AH119" s="98"/>
      <c r="AI119" s="182"/>
      <c r="AJ119" s="181"/>
      <c r="AK119" s="181"/>
      <c r="AL119" s="182"/>
      <c r="AM119" s="181"/>
      <c r="AN119" s="181"/>
    </row>
    <row customHeight="true" ht="18" r="120">
      <c r="A120" s="87"/>
      <c r="B120" s="87"/>
      <c r="C120" s="87"/>
      <c r="D120" s="86"/>
      <c r="E120" s="86"/>
      <c r="F120" s="86"/>
      <c r="G120" s="86"/>
      <c r="H120" s="86"/>
      <c r="I120" s="219"/>
      <c r="J120" s="220"/>
      <c r="K120" s="220"/>
      <c r="L120" s="220"/>
      <c r="M120" s="86"/>
      <c r="N120" s="86"/>
      <c r="O120" s="94"/>
      <c r="P120" s="94"/>
      <c r="Q120" s="87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9"/>
      <c r="AC120" s="221"/>
      <c r="AD120" s="222"/>
      <c r="AE120" s="226" t="s">
        <v>79</v>
      </c>
      <c r="AF120" s="229">
        <v>0.3002972294938918</v>
      </c>
      <c r="AG120" s="230">
        <v>110125000</v>
      </c>
      <c r="AH120" s="98"/>
      <c r="AI120" s="182"/>
      <c r="AJ120" s="181"/>
      <c r="AK120" s="181"/>
      <c r="AL120" s="182"/>
      <c r="AM120" s="181"/>
      <c r="AN120" s="181"/>
    </row>
    <row customHeight="true" ht="18" r="121">
      <c r="A121" s="87"/>
      <c r="B121" s="87"/>
      <c r="C121" s="87"/>
      <c r="D121" s="86"/>
      <c r="E121" s="86"/>
      <c r="F121" s="86"/>
      <c r="G121" s="86"/>
      <c r="H121" s="86"/>
      <c r="I121" s="219"/>
      <c r="J121" s="220"/>
      <c r="K121" s="220"/>
      <c r="L121" s="220"/>
      <c r="M121" s="86"/>
      <c r="N121" s="86"/>
      <c r="O121" s="94"/>
      <c r="P121" s="94"/>
      <c r="Q121" s="87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9"/>
      <c r="AC121" s="221"/>
      <c r="AD121" s="222"/>
      <c r="AE121" s="226" t="s">
        <v>28</v>
      </c>
      <c r="AF121" s="229">
        <v>0.09960391121336507</v>
      </c>
      <c r="AG121" s="230">
        <v>75750000</v>
      </c>
      <c r="AH121" s="98"/>
      <c r="AI121" s="182"/>
      <c r="AJ121" s="181"/>
      <c r="AK121" s="181"/>
      <c r="AL121" s="182"/>
      <c r="AM121" s="181"/>
      <c r="AN121" s="181"/>
    </row>
    <row customHeight="true" ht="18" r="122">
      <c r="A122" s="87"/>
      <c r="B122" s="87"/>
      <c r="C122" s="87"/>
      <c r="D122" s="86"/>
      <c r="E122" s="86"/>
      <c r="F122" s="86"/>
      <c r="G122" s="86"/>
      <c r="H122" s="86"/>
      <c r="I122" s="219"/>
      <c r="J122" s="220"/>
      <c r="K122" s="220"/>
      <c r="L122" s="220"/>
      <c r="M122" s="86"/>
      <c r="N122" s="86"/>
      <c r="O122" s="94"/>
      <c r="P122" s="94"/>
      <c r="Q122" s="87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9"/>
      <c r="AC122" s="221"/>
      <c r="AD122" s="222"/>
      <c r="AE122" s="98"/>
      <c r="AF122" s="182"/>
      <c r="AG122" s="181"/>
      <c r="AH122" s="181"/>
      <c r="AI122" s="182"/>
      <c r="AJ122" s="181"/>
      <c r="AK122" s="181"/>
    </row>
    <row customHeight="true" ht="18" r="123">
      <c r="A123" s="231" t="s">
        <v>211</v>
      </c>
      <c r="B123" s="231"/>
      <c r="C123" s="231"/>
      <c r="D123" s="231"/>
      <c r="E123" s="231"/>
      <c r="F123" s="231"/>
      <c r="H123" s="86"/>
      <c r="I123" s="219"/>
      <c r="J123" s="220"/>
      <c r="K123" s="220"/>
      <c r="L123" s="220"/>
      <c r="M123" s="86"/>
      <c r="N123" s="86"/>
      <c r="O123" s="94"/>
      <c r="P123" s="94"/>
      <c r="Q123" s="87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9"/>
      <c r="AC123" s="221"/>
      <c r="AD123" s="222"/>
      <c r="AE123" s="98"/>
      <c r="AF123" s="182"/>
      <c r="AG123" s="181"/>
      <c r="AH123" s="181"/>
      <c r="AI123" s="182"/>
      <c r="AJ123" s="181"/>
      <c r="AK123" s="181"/>
    </row>
    <row r="124">
      <c r="A124" s="232" t="s">
        <v>35</v>
      </c>
      <c r="B124" s="232" t="s">
        <v>16</v>
      </c>
      <c r="C124" s="232" t="s">
        <v>212</v>
      </c>
      <c r="D124" s="232" t="s">
        <v>213</v>
      </c>
      <c r="E124" s="233" t="s">
        <v>214</v>
      </c>
      <c r="F124" s="234" t="s">
        <v>215</v>
      </c>
      <c r="G124" s="86"/>
      <c r="H124" s="220"/>
      <c r="I124" s="220"/>
      <c r="J124" s="220"/>
      <c r="K124" s="86"/>
      <c r="L124" s="86"/>
      <c r="M124" s="94"/>
      <c r="N124" s="94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E124" s="181"/>
      <c r="AF124" s="181"/>
      <c r="AG124" s="181"/>
      <c r="AH124" s="182"/>
      <c r="AI124" s="181"/>
      <c r="AJ124" s="181"/>
    </row>
    <row r="125">
      <c r="A125" s="235"/>
      <c r="B125" s="232"/>
      <c r="C125" s="232"/>
      <c r="D125" s="232"/>
      <c r="E125" s="233"/>
      <c r="F125" s="236"/>
      <c r="G125" s="86"/>
      <c r="H125" s="220"/>
      <c r="I125" s="220"/>
      <c r="J125" s="220"/>
      <c r="K125" s="86"/>
      <c r="L125" s="86"/>
      <c r="M125" s="94"/>
      <c r="N125" s="94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E125" s="181"/>
      <c r="AF125" s="181"/>
      <c r="AG125" s="182"/>
      <c r="AH125" s="181"/>
      <c r="AI125" s="181"/>
    </row>
    <row r="126">
      <c r="A126" s="146">
        <v>1</v>
      </c>
      <c r="B126" s="237" t="s">
        <v>216</v>
      </c>
      <c r="C126" s="238">
        <v>15146.6</v>
      </c>
      <c r="D126" s="114" t="s">
        <v>217</v>
      </c>
      <c r="E126" s="113" t="s">
        <v>218</v>
      </c>
      <c r="F126" s="239" t="s">
        <v>219</v>
      </c>
      <c r="G126" s="86"/>
      <c r="H126" s="220"/>
      <c r="I126" s="220"/>
      <c r="J126" s="220"/>
      <c r="K126" s="86"/>
      <c r="L126" s="86"/>
      <c r="M126" s="94"/>
      <c r="N126" s="94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E126" s="181"/>
      <c r="AF126" s="181"/>
      <c r="AG126" s="182"/>
      <c r="AH126" s="181"/>
      <c r="AI126" s="181"/>
    </row>
    <row r="127">
      <c r="A127" s="146">
        <v>2</v>
      </c>
      <c r="B127" s="240" t="s">
        <v>220</v>
      </c>
      <c r="C127" s="241">
        <v>404.81</v>
      </c>
      <c r="D127" s="144" t="s">
        <v>221</v>
      </c>
      <c r="E127" s="150" t="s">
        <v>222</v>
      </c>
      <c r="F127" s="239"/>
      <c r="G127" s="86"/>
      <c r="H127" s="220"/>
      <c r="I127" s="220"/>
      <c r="J127" s="220"/>
      <c r="K127" s="86"/>
      <c r="L127" s="86"/>
      <c r="M127" s="94"/>
      <c r="N127" s="94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181"/>
      <c r="AF127" s="181"/>
      <c r="AG127" s="182"/>
      <c r="AH127" s="181"/>
      <c r="AI127" s="181"/>
    </row>
    <row r="128">
      <c r="A128" s="242">
        <v>3</v>
      </c>
      <c r="B128" s="146" t="s">
        <v>223</v>
      </c>
      <c r="C128" s="146">
        <v>-798.02</v>
      </c>
      <c r="D128" s="136"/>
      <c r="E128" s="177"/>
      <c r="F128" s="239"/>
      <c r="G128" s="86"/>
      <c r="H128" s="86"/>
      <c r="I128" s="220"/>
      <c r="J128" s="220"/>
      <c r="K128" s="220"/>
      <c r="L128" s="86"/>
      <c r="M128" s="86"/>
      <c r="N128" s="94"/>
      <c r="O128" s="94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182"/>
      <c r="AH128" s="182"/>
      <c r="AI128" s="181"/>
      <c r="AJ128" s="182"/>
      <c r="AK128" s="181"/>
      <c r="AL128" s="181"/>
    </row>
    <row r="129">
      <c r="A129" s="86"/>
      <c r="B129" s="87"/>
      <c r="C129" s="87"/>
      <c r="D129" s="86"/>
      <c r="E129" s="86"/>
      <c r="F129" s="86"/>
      <c r="G129" s="86"/>
      <c r="H129" s="86"/>
      <c r="I129" s="86"/>
      <c r="J129" s="220"/>
      <c r="K129" s="220"/>
      <c r="L129" s="220"/>
      <c r="M129" s="86"/>
      <c r="N129" s="86"/>
      <c r="O129" s="94"/>
      <c r="P129" s="94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82"/>
      <c r="AJ129" s="181"/>
      <c r="AK129" s="181"/>
      <c r="AL129" s="182"/>
      <c r="AM129" s="181"/>
      <c r="AN129" s="181"/>
    </row>
    <row customHeight="true" ht="18" r="130">
      <c r="A130" s="86"/>
      <c r="B130" s="87"/>
      <c r="C130" s="87"/>
      <c r="D130" s="86"/>
      <c r="E130" s="86"/>
      <c r="F130" s="86"/>
      <c r="G130" s="86"/>
      <c r="H130" s="86"/>
      <c r="I130" s="86"/>
      <c r="J130" s="220"/>
      <c r="K130" s="220"/>
      <c r="L130" s="220"/>
      <c r="M130" s="86"/>
      <c r="N130" s="86"/>
      <c r="O130" s="94"/>
      <c r="P130" s="94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82"/>
      <c r="AJ130" s="181"/>
      <c r="AK130" s="181"/>
      <c r="AL130" s="182"/>
      <c r="AM130" s="181"/>
      <c r="AN130" s="181"/>
    </row>
    <row r="131">
      <c r="A131" s="2" t="s">
        <v>224</v>
      </c>
      <c r="B131" s="1" t="s">
        <v>2</v>
      </c>
      <c r="C131" s="1" t="s">
        <v>81</v>
      </c>
      <c r="D131" s="1"/>
      <c r="E131" s="1"/>
      <c r="F131" s="1" t="s">
        <v>6</v>
      </c>
      <c r="G131" s="1"/>
      <c r="H131" s="1" t="s">
        <v>82</v>
      </c>
      <c r="I131" s="4" t="s">
        <v>8</v>
      </c>
      <c r="J131" s="5" t="s">
        <v>9</v>
      </c>
      <c r="K131" s="5" t="s">
        <v>10</v>
      </c>
      <c r="L131" s="5" t="s">
        <v>11</v>
      </c>
      <c r="M131" s="1" t="s">
        <v>12</v>
      </c>
      <c r="N131" s="1" t="s">
        <v>13</v>
      </c>
      <c r="O131" s="1" t="s">
        <v>83</v>
      </c>
      <c r="P131" s="1" t="s">
        <v>84</v>
      </c>
      <c r="Q131" s="1" t="s">
        <v>16</v>
      </c>
      <c r="R131" s="243"/>
      <c r="S131" s="243"/>
      <c r="T131" s="243"/>
      <c r="U131" s="243"/>
      <c r="V131" s="243"/>
      <c r="W131" s="243"/>
      <c r="X131" s="243"/>
      <c r="Y131" s="243"/>
      <c r="Z131" s="243"/>
      <c r="AA131" s="243"/>
      <c r="AB131" s="244" t="s">
        <v>22</v>
      </c>
      <c r="AC131" s="5" t="s">
        <v>23</v>
      </c>
      <c r="AD131" s="5" t="s">
        <v>85</v>
      </c>
      <c r="AE131" s="5" t="s">
        <v>86</v>
      </c>
      <c r="AF131" s="245" t="s">
        <v>26</v>
      </c>
      <c r="AG131" s="246" t="s">
        <v>27</v>
      </c>
      <c r="AH131" s="86"/>
      <c r="AI131" s="104" t="s">
        <v>29</v>
      </c>
      <c r="AJ131" s="181"/>
      <c r="AK131" s="181"/>
      <c r="AL131" s="182"/>
      <c r="AM131" s="181"/>
      <c r="AN131" s="181"/>
    </row>
    <row r="132">
      <c r="A132" s="1" t="s">
        <v>35</v>
      </c>
      <c r="B132" s="1"/>
      <c r="C132" s="1"/>
      <c r="D132" s="247"/>
      <c r="E132" s="247"/>
      <c r="F132" s="247" t="s">
        <v>36</v>
      </c>
      <c r="G132" s="248" t="s">
        <v>37</v>
      </c>
      <c r="H132" s="1"/>
      <c r="I132" s="4"/>
      <c r="J132" s="5"/>
      <c r="K132" s="5"/>
      <c r="L132" s="5"/>
      <c r="M132" s="1" t="s">
        <v>38</v>
      </c>
      <c r="N132" s="1" t="s">
        <v>38</v>
      </c>
      <c r="O132" s="1"/>
      <c r="P132" s="1"/>
      <c r="Q132" s="1"/>
      <c r="R132" s="243"/>
      <c r="S132" s="243"/>
      <c r="T132" s="243"/>
      <c r="U132" s="243"/>
      <c r="V132" s="243"/>
      <c r="W132" s="243"/>
      <c r="X132" s="243"/>
      <c r="Y132" s="243"/>
      <c r="Z132" s="243"/>
      <c r="AA132" s="243"/>
      <c r="AB132" s="244"/>
      <c r="AC132" s="5"/>
      <c r="AD132" s="5"/>
      <c r="AE132" s="5"/>
      <c r="AF132" s="245"/>
      <c r="AG132" s="246"/>
      <c r="AH132" s="86"/>
      <c r="AI132" s="104"/>
      <c r="AJ132" s="86"/>
      <c r="AK132" s="86"/>
      <c r="AL132" s="86"/>
      <c r="AM132" s="86"/>
      <c r="AN132" s="86"/>
    </row>
    <row r="133">
      <c r="A133" s="249">
        <v>1</v>
      </c>
      <c r="B133" s="10" t="s">
        <v>42</v>
      </c>
      <c r="C133" s="250" t="s">
        <v>225</v>
      </c>
      <c r="D133" s="251" t="s">
        <v>225</v>
      </c>
      <c r="E133" s="251" t="s">
        <v>225</v>
      </c>
      <c r="F133" s="252">
        <v>2868</v>
      </c>
      <c r="G133" s="217">
        <v>2868</v>
      </c>
      <c r="H133" s="253"/>
      <c r="I133" s="254">
        <f>VLOOKUP(C133,'Data Products'!$A:$J,2,0)</f>
      </c>
      <c r="J133" s="255">
        <f t="shared" ref="J133:J143" si="8">IFERROR(I133-TODAY(),"")</f>
      </c>
      <c r="K133" s="256">
        <v>46108</v>
      </c>
      <c r="L133" s="19">
        <f t="shared" ref="L133:L143" si="22">TODAY()-K133</f>
      </c>
      <c r="M133" s="33">
        <v>5524</v>
      </c>
      <c r="N133" s="39">
        <v>19964</v>
      </c>
      <c r="O133" s="15">
        <v>0</v>
      </c>
      <c r="P133" s="15">
        <v>0</v>
      </c>
      <c r="Q133" s="10" t="s">
        <v>226</v>
      </c>
      <c r="R133" s="200"/>
      <c r="S133" s="200"/>
      <c r="T133" s="201"/>
      <c r="U133" s="200"/>
      <c r="V133" s="200"/>
      <c r="W133" s="200"/>
      <c r="X133" s="200"/>
      <c r="Y133" s="200"/>
      <c r="Z133" s="200"/>
      <c r="AA133" s="200"/>
      <c r="AB133" s="202">
        <f t="shared" ref="AB133:AB143" si="31">N133/30</f>
      </c>
      <c r="AC133" s="35">
        <f t="shared" ref="AC133:AC143" si="2">IFERROR(F133/AB133,"-")</f>
      </c>
      <c r="AD133" s="22">
        <f t="shared" ref="AD133:AD143" si="11">IFERROR(TODAY()+AC133,"-")</f>
      </c>
      <c r="AE133" s="36">
        <f t="shared" ref="AE133:AE143" si="25">_xlfn.IFS(AC133="-","Not sold yet",AND(AC133&lt;=150,AC133&gt;60),"Out of stock more than 60 days",AC133&lt;=60,"Out of stock less than 60 days",AC133&gt;=150,"Out of stock more than 150 days")</f>
      </c>
      <c r="AF133" s="25">
        <f>VLOOKUP(C133,'Data Products'!$A:$J,10,0)</f>
      </c>
      <c r="AG133" s="84">
        <f t="shared" ref="AG133:AG139" si="14">AF133*F133</f>
      </c>
      <c r="AH133" s="257">
        <v>0</v>
      </c>
      <c r="AI133" s="134"/>
      <c r="AJ133" s="86"/>
      <c r="AK133" s="86"/>
      <c r="AL133" s="86"/>
      <c r="AM133" s="86"/>
      <c r="AN133" s="86"/>
    </row>
    <row customHeight="true" hidden="true" ht="18" r="134">
      <c r="A134" s="258">
        <v>2</v>
      </c>
      <c r="B134" s="10" t="s">
        <v>42</v>
      </c>
      <c r="C134" s="250" t="s">
        <v>227</v>
      </c>
      <c r="D134" s="195" t="s">
        <v>227</v>
      </c>
      <c r="E134" s="195" t="s">
        <v>227</v>
      </c>
      <c r="F134" s="252">
        <v>0</v>
      </c>
      <c r="G134" s="217">
        <v>0</v>
      </c>
      <c r="H134" s="253"/>
      <c r="I134" s="254">
        <f>VLOOKUP(C134,'Data Products'!$A:$J,2,0)</f>
      </c>
      <c r="J134" s="255">
        <f t="shared" si="8"/>
      </c>
      <c r="K134" s="259">
        <v>46108</v>
      </c>
      <c r="L134" s="19">
        <f t="shared" si="22"/>
      </c>
      <c r="M134" s="33">
        <v>0</v>
      </c>
      <c r="N134" s="33">
        <v>0</v>
      </c>
      <c r="O134" s="15">
        <v>0</v>
      </c>
      <c r="P134" s="15">
        <v>0</v>
      </c>
      <c r="Q134" s="10" t="s">
        <v>126</v>
      </c>
      <c r="R134" s="200"/>
      <c r="S134" s="200"/>
      <c r="T134" s="201"/>
      <c r="U134" s="200"/>
      <c r="V134" s="200"/>
      <c r="W134" s="200"/>
      <c r="X134" s="200"/>
      <c r="Y134" s="200"/>
      <c r="Z134" s="200"/>
      <c r="AA134" s="200"/>
      <c r="AB134" s="202">
        <f t="shared" si="31"/>
      </c>
      <c r="AC134" s="35">
        <f t="shared" si="2"/>
      </c>
      <c r="AD134" s="22">
        <f t="shared" si="11"/>
      </c>
      <c r="AE134" s="36">
        <f t="shared" si="25"/>
      </c>
      <c r="AF134" s="25">
        <f>VLOOKUP(C134,'Data Products'!$A:$J,10,0)</f>
      </c>
      <c r="AG134" s="84">
        <f t="shared" si="14"/>
      </c>
      <c r="AH134" s="257">
        <v>0</v>
      </c>
      <c r="AI134" s="115" t="s">
        <v>228</v>
      </c>
      <c r="AJ134" s="86"/>
      <c r="AK134" s="86"/>
      <c r="AL134" s="86"/>
      <c r="AM134" s="86"/>
      <c r="AN134" s="86"/>
    </row>
    <row r="135">
      <c r="A135" s="195">
        <v>3</v>
      </c>
      <c r="B135" s="260" t="s">
        <v>42</v>
      </c>
      <c r="C135" s="261" t="s">
        <v>229</v>
      </c>
      <c r="D135" s="262" t="s">
        <v>229</v>
      </c>
      <c r="E135" s="262" t="s">
        <v>229</v>
      </c>
      <c r="F135" s="252">
        <v>3067</v>
      </c>
      <c r="G135" s="217">
        <v>3067</v>
      </c>
      <c r="H135" s="263"/>
      <c r="I135" s="254">
        <f>VLOOKUP(C135,'Data Products'!$A:$J,2,0)</f>
      </c>
      <c r="J135" s="255">
        <f t="shared" si="8"/>
      </c>
      <c r="K135" s="259">
        <v>46109</v>
      </c>
      <c r="L135" s="19">
        <f t="shared" si="22"/>
      </c>
      <c r="M135" s="33">
        <v>2428</v>
      </c>
      <c r="N135" s="33">
        <v>4724</v>
      </c>
      <c r="O135" s="15">
        <v>0</v>
      </c>
      <c r="P135" s="15">
        <v>0</v>
      </c>
      <c r="Q135" s="10" t="s">
        <v>118</v>
      </c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202">
        <f t="shared" si="31"/>
      </c>
      <c r="AC135" s="35">
        <f t="shared" si="2"/>
      </c>
      <c r="AD135" s="22">
        <f t="shared" si="11"/>
      </c>
      <c r="AE135" s="36">
        <f t="shared" si="25"/>
      </c>
      <c r="AF135" s="25">
        <f>VLOOKUP(C135,'Data Products'!$A:$J,10,0)</f>
      </c>
      <c r="AG135" s="84">
        <f t="shared" si="14"/>
      </c>
      <c r="AH135" s="133"/>
      <c r="AI135" s="264" t="s">
        <v>68</v>
      </c>
      <c r="AJ135" s="86"/>
      <c r="AK135" s="86"/>
      <c r="AL135" s="86"/>
      <c r="AM135" s="86"/>
      <c r="AN135" s="86"/>
    </row>
    <row customHeight="true" hidden="true" ht="18" r="136">
      <c r="A136" s="195">
        <v>4</v>
      </c>
      <c r="B136" s="260" t="s">
        <v>42</v>
      </c>
      <c r="C136" s="265" t="s">
        <v>230</v>
      </c>
      <c r="D136" s="266" t="s">
        <v>230</v>
      </c>
      <c r="E136" s="266" t="s">
        <v>230</v>
      </c>
      <c r="F136" s="267">
        <v>0</v>
      </c>
      <c r="G136" s="268">
        <v>0</v>
      </c>
      <c r="H136" s="263"/>
      <c r="I136" s="254">
        <f>VLOOKUP(C136,'Data Products'!$A:$J,2,0)</f>
      </c>
      <c r="J136" s="255">
        <f t="shared" si="8"/>
      </c>
      <c r="K136" s="269">
        <v>46108</v>
      </c>
      <c r="L136" s="19">
        <f t="shared" si="22"/>
      </c>
      <c r="M136" s="33">
        <v>18</v>
      </c>
      <c r="N136" s="270">
        <v>30</v>
      </c>
      <c r="O136" s="15">
        <v>0</v>
      </c>
      <c r="P136" s="15">
        <v>0</v>
      </c>
      <c r="Q136" s="30" t="s">
        <v>134</v>
      </c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202">
        <f t="shared" si="31"/>
      </c>
      <c r="AC136" s="35">
        <f t="shared" si="2"/>
      </c>
      <c r="AD136" s="22">
        <f t="shared" si="11"/>
      </c>
      <c r="AE136" s="36">
        <f t="shared" si="25"/>
      </c>
      <c r="AF136" s="25">
        <f>VLOOKUP(C136,'Data Products'!$A:$J,10,0)</f>
      </c>
      <c r="AG136" s="84">
        <f t="shared" si="14"/>
      </c>
      <c r="AH136" s="133"/>
      <c r="AI136" s="271"/>
      <c r="AJ136" s="143"/>
      <c r="AK136" s="29"/>
      <c r="AL136" s="28"/>
      <c r="AM136" s="29"/>
      <c r="AN136" s="29"/>
    </row>
    <row customHeight="true" hidden="true" ht="18" r="137">
      <c r="A137" s="195">
        <v>5</v>
      </c>
      <c r="B137" s="260" t="s">
        <v>42</v>
      </c>
      <c r="C137" s="265" t="s">
        <v>231</v>
      </c>
      <c r="D137" s="266" t="s">
        <v>231</v>
      </c>
      <c r="E137" s="266" t="s">
        <v>231</v>
      </c>
      <c r="F137" s="272">
        <v>0</v>
      </c>
      <c r="G137" s="195">
        <v>0</v>
      </c>
      <c r="H137" s="263"/>
      <c r="I137" s="254">
        <f>VLOOKUP(C137,'Data Products'!$A:$J,2,0)</f>
      </c>
      <c r="J137" s="255">
        <f t="shared" si="8"/>
      </c>
      <c r="K137" s="269">
        <v>46108</v>
      </c>
      <c r="L137" s="19">
        <f t="shared" si="22"/>
      </c>
      <c r="M137" s="32">
        <v>6</v>
      </c>
      <c r="N137" s="33">
        <v>11</v>
      </c>
      <c r="O137" s="15">
        <v>0</v>
      </c>
      <c r="P137" s="15">
        <v>0</v>
      </c>
      <c r="Q137" s="30" t="s">
        <v>134</v>
      </c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202">
        <f t="shared" si="31"/>
      </c>
      <c r="AC137" s="35">
        <f t="shared" si="2"/>
      </c>
      <c r="AD137" s="22">
        <f t="shared" si="11"/>
      </c>
      <c r="AE137" s="36">
        <f t="shared" si="25"/>
      </c>
      <c r="AF137" s="25">
        <f>VLOOKUP(C137,'Data Products'!$A:$J,10,0)</f>
      </c>
      <c r="AG137" s="84">
        <f t="shared" si="14"/>
      </c>
      <c r="AH137" s="133"/>
      <c r="AI137" s="271"/>
      <c r="AJ137" s="143"/>
      <c r="AK137" s="29"/>
      <c r="AL137" s="28"/>
      <c r="AM137" s="29"/>
      <c r="AN137" s="29"/>
    </row>
    <row customHeight="true" hidden="true" ht="18" r="138">
      <c r="A138" s="195">
        <v>6</v>
      </c>
      <c r="B138" s="260" t="s">
        <v>42</v>
      </c>
      <c r="C138" s="258" t="s">
        <v>231</v>
      </c>
      <c r="D138" s="195" t="s">
        <v>231</v>
      </c>
      <c r="E138" s="195" t="s">
        <v>231</v>
      </c>
      <c r="F138" s="272">
        <v>0</v>
      </c>
      <c r="G138" s="195">
        <v>0</v>
      </c>
      <c r="H138" s="273"/>
      <c r="I138" s="254">
        <f>VLOOKUP(C138,'Data Products'!$A:$J,2,0)</f>
      </c>
      <c r="J138" s="255">
        <f t="shared" si="8"/>
      </c>
      <c r="K138" s="269">
        <v>46109</v>
      </c>
      <c r="L138" s="19">
        <f t="shared" si="22"/>
      </c>
      <c r="M138" s="32">
        <v>6</v>
      </c>
      <c r="N138" s="33">
        <v>11</v>
      </c>
      <c r="O138" s="15">
        <v>1</v>
      </c>
      <c r="P138" s="15">
        <v>1</v>
      </c>
      <c r="Q138" s="30" t="s">
        <v>134</v>
      </c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202">
        <f t="shared" si="31"/>
      </c>
      <c r="AC138" s="35">
        <f t="shared" si="2"/>
      </c>
      <c r="AD138" s="22">
        <f t="shared" si="11"/>
      </c>
      <c r="AE138" s="36">
        <f t="shared" si="25"/>
      </c>
      <c r="AF138" s="25">
        <f>VLOOKUP(C138,'Data Products'!$A:$J,10,0)</f>
      </c>
      <c r="AG138" s="84">
        <f t="shared" si="14"/>
      </c>
      <c r="AH138" s="133">
        <f>IF(J138&lt;=90,F138,0)</f>
      </c>
      <c r="AI138" s="271"/>
      <c r="AJ138" s="143"/>
      <c r="AK138" s="29"/>
      <c r="AL138" s="28"/>
      <c r="AM138" s="29"/>
      <c r="AN138" s="29"/>
    </row>
    <row r="139">
      <c r="A139" s="195">
        <v>7</v>
      </c>
      <c r="B139" s="260" t="s">
        <v>42</v>
      </c>
      <c r="C139" s="53" t="s">
        <v>232</v>
      </c>
      <c r="D139" s="195" t="s">
        <v>232</v>
      </c>
      <c r="E139" s="195" t="s">
        <v>232</v>
      </c>
      <c r="F139" s="274">
        <v>642</v>
      </c>
      <c r="G139" s="72">
        <v>642</v>
      </c>
      <c r="H139" s="53"/>
      <c r="I139" s="254">
        <f>VLOOKUP(C139,'Data Products'!$A:$J,2,0)</f>
      </c>
      <c r="J139" s="255">
        <f t="shared" si="8"/>
      </c>
      <c r="K139" s="218">
        <v>46112</v>
      </c>
      <c r="L139" s="78">
        <f t="shared" si="22"/>
      </c>
      <c r="M139" s="210">
        <v>38</v>
      </c>
      <c r="N139" s="210">
        <v>125</v>
      </c>
      <c r="O139" s="56">
        <v>4</v>
      </c>
      <c r="P139" s="56">
        <v>4</v>
      </c>
      <c r="Q139" s="217" t="s">
        <v>134</v>
      </c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275">
        <f t="shared" si="31"/>
      </c>
      <c r="AC139" s="82">
        <f t="shared" si="2"/>
      </c>
      <c r="AD139" s="276">
        <f t="shared" si="11"/>
      </c>
      <c r="AE139" s="277">
        <f t="shared" si="25"/>
      </c>
      <c r="AF139" s="278">
        <f>VLOOKUP(C139,'Data Products'!$A:$J,10,0)</f>
      </c>
      <c r="AG139" s="278">
        <f t="shared" si="14"/>
      </c>
      <c r="AH139" s="86"/>
      <c r="AI139" s="134" t="s">
        <v>233</v>
      </c>
      <c r="AJ139" s="86"/>
      <c r="AK139" s="86"/>
      <c r="AL139" s="86"/>
      <c r="AM139" s="86"/>
      <c r="AN139" s="86"/>
    </row>
    <row customHeight="true" ht="18" r="140">
      <c r="A140" s="195">
        <v>8</v>
      </c>
      <c r="B140" s="260" t="s">
        <v>42</v>
      </c>
      <c r="C140" s="53" t="s">
        <v>234</v>
      </c>
      <c r="D140" s="195" t="s">
        <v>234</v>
      </c>
      <c r="E140" s="195" t="s">
        <v>234</v>
      </c>
      <c r="F140" s="252">
        <v>500</v>
      </c>
      <c r="G140" s="279">
        <v>500</v>
      </c>
      <c r="H140" s="53"/>
      <c r="I140" s="254">
        <f>VLOOKUP(C140,'Data Products'!$A:$J,2,0)</f>
      </c>
      <c r="J140" s="255">
        <f t="shared" si="8"/>
      </c>
      <c r="K140" s="218">
        <v>46113</v>
      </c>
      <c r="L140" s="78">
        <f t="shared" si="22"/>
      </c>
      <c r="M140" s="210">
        <v>0</v>
      </c>
      <c r="N140" s="210">
        <v>0</v>
      </c>
      <c r="O140" s="56">
        <v>5</v>
      </c>
      <c r="P140" s="56">
        <v>5</v>
      </c>
      <c r="Q140" s="217" t="s">
        <v>134</v>
      </c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275">
        <f t="shared" si="31"/>
      </c>
      <c r="AC140" s="82">
        <f t="shared" si="2"/>
      </c>
      <c r="AD140" s="276">
        <f t="shared" si="11"/>
      </c>
      <c r="AE140" s="277">
        <f t="shared" si="25"/>
      </c>
      <c r="AF140" s="278"/>
      <c r="AG140" s="278"/>
      <c r="AH140" s="86"/>
      <c r="AI140" s="139"/>
      <c r="AJ140" s="86"/>
      <c r="AK140" s="86"/>
      <c r="AL140" s="86"/>
      <c r="AM140" s="86"/>
      <c r="AN140" s="86"/>
    </row>
    <row r="141">
      <c r="A141" s="280">
        <v>58</v>
      </c>
      <c r="B141" s="195" t="s">
        <v>42</v>
      </c>
      <c r="C141" s="281" t="s">
        <v>235</v>
      </c>
      <c r="D141" s="281" t="s">
        <v>235</v>
      </c>
      <c r="E141" s="281" t="s">
        <v>235</v>
      </c>
      <c r="F141" s="196">
        <v>153</v>
      </c>
      <c r="G141" s="196">
        <v>153</v>
      </c>
      <c r="H141" s="74"/>
      <c r="I141" s="254">
        <f>VLOOKUP(C141,'Data Products'!$A:$J,2,0)</f>
      </c>
      <c r="J141" s="255">
        <f t="shared" si="8"/>
      </c>
      <c r="K141" s="218">
        <v>46114</v>
      </c>
      <c r="L141" s="78">
        <f t="shared" si="22"/>
      </c>
      <c r="M141" s="210">
        <v>0</v>
      </c>
      <c r="N141" s="210">
        <v>0</v>
      </c>
      <c r="O141" s="56">
        <v>6</v>
      </c>
      <c r="P141" s="56">
        <v>6</v>
      </c>
      <c r="Q141" s="217" t="s">
        <v>134</v>
      </c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275">
        <f t="shared" si="31"/>
      </c>
      <c r="AC141" s="82">
        <f t="shared" si="2"/>
      </c>
      <c r="AD141" s="276">
        <f t="shared" si="11"/>
      </c>
      <c r="AE141" s="277">
        <f t="shared" si="25"/>
      </c>
      <c r="AF141" s="215"/>
      <c r="AG141" s="282"/>
      <c r="AH141" s="98"/>
      <c r="AI141" s="216"/>
      <c r="AJ141" s="181"/>
      <c r="AK141" s="181"/>
      <c r="AL141" s="182"/>
      <c r="AM141" s="181"/>
      <c r="AN141" s="181"/>
    </row>
    <row r="142">
      <c r="A142" s="72">
        <v>59</v>
      </c>
      <c r="B142" s="195" t="s">
        <v>42</v>
      </c>
      <c r="C142" s="281" t="s">
        <v>236</v>
      </c>
      <c r="D142" s="281" t="s">
        <v>236</v>
      </c>
      <c r="E142" s="281" t="s">
        <v>236</v>
      </c>
      <c r="F142" s="196">
        <v>200</v>
      </c>
      <c r="G142" s="196">
        <v>200</v>
      </c>
      <c r="H142" s="74"/>
      <c r="I142" s="254">
        <f>VLOOKUP(C142,'Data Products'!$A:$J,2,0)</f>
      </c>
      <c r="J142" s="255">
        <f t="shared" si="8"/>
      </c>
      <c r="K142" s="218">
        <v>46115</v>
      </c>
      <c r="L142" s="78">
        <f t="shared" si="22"/>
      </c>
      <c r="M142" s="210">
        <v>0</v>
      </c>
      <c r="N142" s="210">
        <v>0</v>
      </c>
      <c r="O142" s="56">
        <v>7</v>
      </c>
      <c r="P142" s="56">
        <v>7</v>
      </c>
      <c r="Q142" s="217" t="s">
        <v>134</v>
      </c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275">
        <f t="shared" si="31"/>
      </c>
      <c r="AC142" s="82">
        <f t="shared" si="2"/>
      </c>
      <c r="AD142" s="276">
        <f t="shared" si="11"/>
      </c>
      <c r="AE142" s="277">
        <f t="shared" si="25"/>
      </c>
      <c r="AF142" s="215"/>
      <c r="AG142" s="282"/>
      <c r="AH142" s="98"/>
      <c r="AI142" s="216"/>
      <c r="AJ142" s="181"/>
      <c r="AK142" s="181"/>
      <c r="AL142" s="182"/>
      <c r="AM142" s="181"/>
      <c r="AN142" s="181"/>
    </row>
    <row customHeight="true" ht="18" r="143">
      <c r="A143" s="72">
        <v>60</v>
      </c>
      <c r="B143" s="53" t="s">
        <v>42</v>
      </c>
      <c r="C143" s="266" t="s">
        <v>237</v>
      </c>
      <c r="D143" s="266" t="s">
        <v>237</v>
      </c>
      <c r="E143" s="266" t="s">
        <v>237</v>
      </c>
      <c r="F143" s="283">
        <v>135</v>
      </c>
      <c r="G143" s="196">
        <v>135</v>
      </c>
      <c r="H143" s="74"/>
      <c r="I143" s="254">
        <f>VLOOKUP(C143,'Data Products'!$A:$J,2,0)</f>
      </c>
      <c r="J143" s="255">
        <f t="shared" si="8"/>
      </c>
      <c r="K143" s="218">
        <v>46116</v>
      </c>
      <c r="L143" s="78">
        <f t="shared" si="22"/>
      </c>
      <c r="M143" s="210">
        <v>0</v>
      </c>
      <c r="N143" s="210">
        <v>0</v>
      </c>
      <c r="O143" s="56">
        <v>8</v>
      </c>
      <c r="P143" s="56">
        <v>8</v>
      </c>
      <c r="Q143" s="217" t="s">
        <v>134</v>
      </c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275">
        <f t="shared" si="31"/>
      </c>
      <c r="AC143" s="82">
        <f t="shared" si="2"/>
      </c>
      <c r="AD143" s="276">
        <f t="shared" si="11"/>
      </c>
      <c r="AE143" s="277">
        <f t="shared" si="25"/>
      </c>
      <c r="AF143" s="215"/>
      <c r="AG143" s="282"/>
      <c r="AH143" s="98"/>
      <c r="AI143" s="216"/>
      <c r="AJ143" s="181"/>
      <c r="AK143" s="181"/>
      <c r="AL143" s="182"/>
      <c r="AM143" s="181"/>
      <c r="AN143" s="181"/>
    </row>
    <row customHeight="true" ht="18" r="144">
      <c r="A144" s="86"/>
      <c r="B144" s="87"/>
      <c r="C144" s="87"/>
      <c r="D144" s="86"/>
      <c r="E144" s="86"/>
      <c r="F144" s="86"/>
      <c r="G144" s="86"/>
      <c r="H144" s="86"/>
      <c r="I144" s="86"/>
      <c r="J144" s="220"/>
      <c r="K144" s="220"/>
      <c r="L144" s="284"/>
      <c r="M144" s="285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226" t="s">
        <v>78</v>
      </c>
      <c r="AF144" s="224">
        <f t="shared" ref="AF144:AF145" si="4">AG144/$AG$106</f>
      </c>
      <c r="AG144" s="224">
        <f t="shared" ref="AG144:AG146" si="5">SUMIF($AG$133:$AG$134,$AE$133:$AE$134,AE144)</f>
      </c>
      <c r="AH144" s="86"/>
      <c r="AI144" s="182"/>
      <c r="AJ144" s="181"/>
      <c r="AK144" s="181"/>
      <c r="AL144" s="182"/>
      <c r="AM144" s="181"/>
      <c r="AN144" s="181"/>
    </row>
    <row customHeight="true" ht="18" r="145">
      <c r="A145" s="86"/>
      <c r="B145" s="87"/>
      <c r="C145" s="87"/>
      <c r="D145" s="86"/>
      <c r="E145" s="86"/>
      <c r="G145" s="86"/>
      <c r="H145" s="86"/>
      <c r="I145" s="86"/>
      <c r="J145" s="220"/>
      <c r="K145" s="220"/>
      <c r="L145" s="220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226" t="s">
        <v>79</v>
      </c>
      <c r="AF145" s="224">
        <f t="shared" si="4"/>
      </c>
      <c r="AG145" s="227">
        <f t="shared" si="5"/>
      </c>
      <c r="AH145" s="86"/>
      <c r="AI145" s="182"/>
      <c r="AJ145" s="181"/>
      <c r="AK145" s="181"/>
      <c r="AL145" s="182"/>
      <c r="AM145" s="181"/>
      <c r="AN145" s="181"/>
    </row>
    <row r="146">
      <c r="A146" s="86"/>
      <c r="B146" s="87"/>
      <c r="C146" s="87"/>
      <c r="D146" s="86"/>
      <c r="E146" s="86"/>
      <c r="F146" s="86"/>
      <c r="G146" s="86"/>
      <c r="H146" s="86"/>
      <c r="I146" s="220"/>
      <c r="J146" s="220"/>
      <c r="K146" s="220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286"/>
      <c r="AE146" s="226" t="s">
        <v>28</v>
      </c>
      <c r="AF146" s="227">
        <f>AVERAGE(AI53:AI102)/AVERAGE(G53:G102)</f>
      </c>
      <c r="AG146" s="224">
        <f t="shared" si="5"/>
      </c>
      <c r="AH146" s="182"/>
      <c r="AI146" s="181"/>
      <c r="AJ146" s="181"/>
      <c r="AK146" s="182"/>
      <c r="AL146" s="181"/>
      <c r="AM146" s="181"/>
    </row>
    <row r="147">
      <c r="A147" s="231" t="s">
        <v>238</v>
      </c>
      <c r="B147" s="231"/>
      <c r="C147" s="231"/>
      <c r="D147" s="231"/>
      <c r="E147" s="231"/>
      <c r="F147" s="86"/>
      <c r="G147" s="86"/>
      <c r="H147" s="86"/>
      <c r="I147" s="220"/>
      <c r="J147" s="220"/>
      <c r="K147" s="220"/>
      <c r="L147" s="86"/>
      <c r="M147" s="86"/>
      <c r="N147" s="257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G147" s="86"/>
      <c r="AH147" s="182"/>
      <c r="AI147" s="181"/>
      <c r="AJ147" s="181"/>
      <c r="AK147" s="182"/>
      <c r="AL147" s="181"/>
      <c r="AM147" s="181"/>
    </row>
    <row r="148">
      <c r="A148" s="102" t="s">
        <v>35</v>
      </c>
      <c r="B148" s="102" t="s">
        <v>16</v>
      </c>
      <c r="C148" s="102" t="s">
        <v>212</v>
      </c>
      <c r="D148" s="102" t="s">
        <v>213</v>
      </c>
      <c r="E148" s="102" t="s">
        <v>214</v>
      </c>
      <c r="F148" s="86"/>
      <c r="G148" s="86"/>
      <c r="H148" s="220"/>
      <c r="I148" s="220" t="s">
        <v>74</v>
      </c>
      <c r="J148" s="220"/>
      <c r="K148" s="86"/>
      <c r="L148" s="86"/>
      <c r="M148" s="94"/>
      <c r="N148" s="94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E148" s="86"/>
      <c r="AF148" s="86"/>
      <c r="AG148" s="182"/>
      <c r="AH148" s="181"/>
      <c r="AI148" s="181"/>
      <c r="AJ148" s="181"/>
      <c r="AK148" s="182"/>
      <c r="AL148" s="181"/>
      <c r="AM148" s="181"/>
    </row>
    <row r="149">
      <c r="A149" s="102"/>
      <c r="B149" s="102"/>
      <c r="C149" s="102"/>
      <c r="D149" s="102"/>
      <c r="E149" s="102"/>
      <c r="F149" s="86"/>
      <c r="G149" s="86"/>
      <c r="H149" s="220"/>
      <c r="I149" s="220"/>
      <c r="J149" s="220"/>
      <c r="K149" s="86"/>
      <c r="L149" s="86"/>
      <c r="M149" s="94"/>
      <c r="N149" s="94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E149" s="86"/>
      <c r="AF149" s="86"/>
      <c r="AG149" s="182"/>
      <c r="AH149" s="181"/>
      <c r="AI149" s="181"/>
      <c r="AJ149" s="182"/>
      <c r="AK149" s="181"/>
      <c r="AL149" s="181"/>
    </row>
    <row r="150">
      <c r="A150" s="114">
        <v>1</v>
      </c>
      <c r="B150" s="114" t="s">
        <v>239</v>
      </c>
      <c r="C150" s="238">
        <v>15082.04</v>
      </c>
      <c r="D150" s="114" t="s">
        <v>217</v>
      </c>
      <c r="E150" s="114" t="s">
        <v>218</v>
      </c>
      <c r="I150" s="86"/>
      <c r="J150" s="220"/>
      <c r="K150" s="220"/>
      <c r="L150" s="220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H150" s="86"/>
      <c r="AI150" s="182"/>
      <c r="AJ150" s="181"/>
      <c r="AK150" s="182"/>
      <c r="AL150" s="181"/>
      <c r="AM150" s="181"/>
    </row>
    <row r="151">
      <c r="A151" s="114">
        <v>2</v>
      </c>
      <c r="B151" s="114" t="s">
        <v>240</v>
      </c>
      <c r="C151" s="238">
        <v>10741.4</v>
      </c>
      <c r="D151" s="114" t="s">
        <v>217</v>
      </c>
      <c r="E151" s="114" t="s">
        <v>218</v>
      </c>
      <c r="I151" s="86"/>
      <c r="J151" s="220"/>
      <c r="K151" s="220"/>
      <c r="L151" s="220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82"/>
      <c r="AJ151" s="181"/>
      <c r="AK151" s="181"/>
      <c r="AL151" s="182"/>
      <c r="AM151" s="181"/>
      <c r="AN151" s="181"/>
    </row>
    <row r="152">
      <c r="A152" s="114">
        <v>3</v>
      </c>
      <c r="B152" s="238" t="s">
        <v>241</v>
      </c>
      <c r="C152" s="238" t="s">
        <v>242</v>
      </c>
      <c r="D152" s="114"/>
      <c r="E152" s="114"/>
      <c r="H152" s="287"/>
      <c r="I152" s="86"/>
      <c r="J152" s="220"/>
      <c r="K152" s="220"/>
      <c r="L152" s="220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82"/>
      <c r="AJ152" s="181"/>
      <c r="AK152" s="181"/>
      <c r="AL152" s="182"/>
      <c r="AM152" s="181"/>
      <c r="AN152" s="181"/>
    </row>
    <row r="153">
      <c r="A153" s="114">
        <v>4</v>
      </c>
      <c r="B153" s="238" t="s">
        <v>243</v>
      </c>
      <c r="C153" s="238">
        <v>1973</v>
      </c>
      <c r="D153" s="114"/>
      <c r="E153" s="114"/>
      <c r="F153" s="86"/>
      <c r="G153" s="86"/>
      <c r="H153" s="257"/>
      <c r="I153" s="86"/>
      <c r="J153" s="220"/>
      <c r="K153" s="220"/>
      <c r="L153" s="220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82"/>
      <c r="AJ153" s="181"/>
      <c r="AK153" s="181"/>
      <c r="AL153" s="182"/>
      <c r="AM153" s="181"/>
      <c r="AN153" s="181"/>
    </row>
    <row r="154">
      <c r="A154" s="86"/>
      <c r="B154" s="87"/>
      <c r="C154" s="87"/>
      <c r="D154" s="86"/>
      <c r="E154" s="86"/>
      <c r="F154" s="86"/>
      <c r="G154" s="86"/>
      <c r="H154" s="257"/>
      <c r="I154" s="86"/>
      <c r="J154" s="220"/>
      <c r="K154" s="220"/>
      <c r="L154" s="220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82"/>
      <c r="AJ154" s="181"/>
      <c r="AK154" s="181"/>
      <c r="AL154" s="182"/>
      <c r="AM154" s="181"/>
      <c r="AN154" s="181"/>
    </row>
    <row r="155">
      <c r="A155" s="86"/>
      <c r="B155" s="87"/>
      <c r="C155" s="87"/>
      <c r="D155" s="86"/>
      <c r="E155" s="86"/>
      <c r="F155" s="86"/>
      <c r="G155" s="86"/>
      <c r="H155" s="257"/>
      <c r="I155" s="86"/>
      <c r="J155" s="220"/>
      <c r="K155" s="220"/>
      <c r="L155" s="220"/>
      <c r="M155" s="86"/>
      <c r="N155" s="86"/>
      <c r="O155" s="90"/>
      <c r="P155" s="90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82"/>
      <c r="AJ155" s="181"/>
      <c r="AK155" s="181"/>
      <c r="AL155" s="182"/>
      <c r="AM155" s="181"/>
      <c r="AN155" s="181"/>
    </row>
    <row r="156">
      <c r="A156" s="86"/>
      <c r="B156" s="87"/>
      <c r="C156" s="87"/>
      <c r="D156" s="86"/>
      <c r="E156" s="86"/>
      <c r="F156" s="86"/>
      <c r="G156" s="86"/>
      <c r="H156" s="257"/>
      <c r="I156" s="86"/>
      <c r="J156" s="220"/>
      <c r="K156" s="220"/>
      <c r="L156" s="220"/>
      <c r="M156" s="86"/>
      <c r="N156" s="86"/>
      <c r="O156" s="90"/>
      <c r="P156" s="90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82"/>
      <c r="AJ156" s="181"/>
      <c r="AK156" s="181"/>
      <c r="AL156" s="182"/>
      <c r="AM156" s="181"/>
      <c r="AN156" s="181"/>
    </row>
    <row r="157">
      <c r="A157" s="86"/>
      <c r="B157" s="87"/>
      <c r="C157" s="87"/>
      <c r="D157" s="86"/>
      <c r="E157" s="86"/>
      <c r="F157" s="86"/>
      <c r="G157" s="86"/>
      <c r="H157" s="257"/>
      <c r="I157" s="86"/>
      <c r="J157" s="220"/>
      <c r="K157" s="220"/>
      <c r="L157" s="220"/>
      <c r="M157" s="86"/>
      <c r="N157" s="86"/>
      <c r="O157" s="90"/>
      <c r="P157" s="90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82"/>
      <c r="AJ157" s="181"/>
      <c r="AK157" s="181"/>
      <c r="AL157" s="182"/>
      <c r="AM157" s="181"/>
      <c r="AN157" s="181"/>
    </row>
    <row r="158">
      <c r="A158" s="86"/>
      <c r="B158" s="87"/>
      <c r="C158" s="87"/>
      <c r="D158" s="86"/>
      <c r="E158" s="86"/>
      <c r="F158" s="86"/>
      <c r="G158" s="86"/>
      <c r="H158" s="257"/>
      <c r="I158" s="86"/>
      <c r="J158" s="220"/>
      <c r="K158" s="220"/>
      <c r="L158" s="220"/>
      <c r="M158" s="86"/>
      <c r="N158" s="86"/>
      <c r="O158" s="90"/>
      <c r="P158" s="90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82"/>
      <c r="AJ158" s="181"/>
      <c r="AK158" s="181"/>
      <c r="AL158" s="182"/>
      <c r="AM158" s="181"/>
      <c r="AN158" s="181"/>
    </row>
    <row r="159">
      <c r="A159" s="86"/>
      <c r="B159" s="87"/>
      <c r="C159" s="87"/>
      <c r="D159" s="86"/>
      <c r="E159" s="86"/>
      <c r="F159" s="86"/>
      <c r="G159" s="86"/>
      <c r="H159" s="86"/>
      <c r="I159" s="86"/>
      <c r="J159" s="220"/>
      <c r="K159" s="220"/>
      <c r="L159" s="220"/>
      <c r="M159" s="86"/>
      <c r="N159" s="86"/>
      <c r="O159" s="90"/>
      <c r="P159" s="90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82"/>
      <c r="AJ159" s="181"/>
      <c r="AK159" s="181"/>
      <c r="AL159" s="182"/>
      <c r="AM159" s="181"/>
      <c r="AN159" s="181"/>
    </row>
    <row r="160">
      <c r="A160" s="86"/>
      <c r="B160" s="87"/>
      <c r="C160" s="87"/>
      <c r="D160" s="86"/>
      <c r="E160" s="86"/>
      <c r="F160" s="86"/>
      <c r="G160" s="86"/>
      <c r="H160" s="86"/>
      <c r="I160" s="86"/>
      <c r="J160" s="220"/>
      <c r="K160" s="220"/>
      <c r="L160" s="220"/>
      <c r="M160" s="86"/>
      <c r="N160" s="86"/>
      <c r="O160" s="90"/>
      <c r="P160" s="90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82"/>
      <c r="AJ160" s="181"/>
      <c r="AK160" s="181"/>
      <c r="AL160" s="182"/>
      <c r="AM160" s="181"/>
      <c r="AN160" s="181"/>
    </row>
    <row r="161">
      <c r="A161" s="86"/>
      <c r="B161" s="87"/>
      <c r="C161" s="87"/>
      <c r="D161" s="86"/>
      <c r="E161" s="86"/>
      <c r="F161" s="86"/>
      <c r="G161" s="86"/>
      <c r="H161" s="86"/>
      <c r="I161" s="86"/>
      <c r="J161" s="220"/>
      <c r="K161" s="220"/>
      <c r="L161" s="220"/>
      <c r="M161" s="86"/>
      <c r="N161" s="86"/>
      <c r="O161" s="90"/>
      <c r="P161" s="90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82"/>
      <c r="AJ161" s="181"/>
      <c r="AK161" s="181"/>
      <c r="AL161" s="182"/>
      <c r="AM161" s="181"/>
      <c r="AN161" s="181"/>
    </row>
    <row r="162">
      <c r="A162" s="86"/>
      <c r="B162" s="87"/>
      <c r="C162" s="87"/>
      <c r="D162" s="86"/>
      <c r="E162" s="86"/>
      <c r="F162" s="86"/>
      <c r="G162" s="86"/>
      <c r="H162" s="86"/>
      <c r="I162" s="86"/>
      <c r="J162" s="220"/>
      <c r="K162" s="220"/>
      <c r="L162" s="220"/>
      <c r="M162" s="86"/>
      <c r="N162" s="86"/>
      <c r="O162" s="90"/>
      <c r="P162" s="90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28"/>
      <c r="AJ162" s="181"/>
      <c r="AK162" s="181"/>
      <c r="AL162" s="182"/>
      <c r="AM162" s="181"/>
      <c r="AN162" s="181"/>
    </row>
    <row r="163">
      <c r="AJ163" s="86"/>
      <c r="AK163" s="86"/>
      <c r="AL163" s="181"/>
      <c r="AM163" s="181"/>
      <c r="AN163" s="86"/>
    </row>
  </sheetData>
  <mergeCells>
    <mergeCell ref="D148:D149"/>
    <mergeCell ref="C148:C149"/>
    <mergeCell ref="B148:B149"/>
    <mergeCell ref="A148:A149"/>
    <mergeCell ref="E148:E149"/>
    <mergeCell ref="A147:E147"/>
    <mergeCell ref="B131:B132"/>
    <mergeCell ref="C131:C132"/>
    <mergeCell ref="AI131:AI132"/>
    <mergeCell ref="H131:H132"/>
    <mergeCell ref="F131:G131"/>
    <mergeCell ref="AD131:AD132"/>
    <mergeCell ref="AC131:AC132"/>
    <mergeCell ref="AB131:AB132"/>
    <mergeCell ref="Y131:Y132"/>
    <mergeCell ref="X131:X132"/>
    <mergeCell ref="W131:W132"/>
    <mergeCell ref="V131:V132"/>
    <mergeCell ref="U131:U132"/>
    <mergeCell ref="T131:T132"/>
    <mergeCell ref="Q131:Q132"/>
    <mergeCell ref="P131:P132"/>
    <mergeCell ref="O131:O132"/>
    <mergeCell ref="L131:L132"/>
    <mergeCell ref="K131:K132"/>
    <mergeCell ref="J131:J132"/>
    <mergeCell ref="I131:I132"/>
    <mergeCell ref="A124:A125"/>
    <mergeCell ref="B124:B125"/>
    <mergeCell ref="C124:C125"/>
    <mergeCell ref="D124:D125"/>
    <mergeCell ref="A123:F123"/>
    <mergeCell ref="F126:F128"/>
    <mergeCell ref="F124:F125"/>
    <mergeCell ref="E124:E125"/>
    <mergeCell ref="AG131:AG132"/>
    <mergeCell ref="AF131:AF132"/>
    <mergeCell ref="AE131:AE132"/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</mergeCells>
  <conditionalFormatting sqref="J1:J1048576">
    <cfRule dxfId="0" operator="lessThan" priority="1" stopIfTrue="true" type="cellIs">
      <formula>90</formula>
    </cfRule>
  </conditionalFormatting>
  <conditionalFormatting sqref="AE1:AE1048576">
    <cfRule dxfId="1" operator="equal" priority="2" stopIfTrue="true" type="cellIs">
      <formula>"Out of stock less than 60 days"</formula>
    </cfRule>
  </conditionalFormatting>
  <conditionalFormatting sqref="AE1:AE1048576">
    <cfRule dxfId="2" operator="equal" priority="3" stopIfTrue="true" type="cellIs">
      <formula>"Not sold yet"</formula>
    </cfRule>
  </conditionalFormatting>
  <conditionalFormatting sqref="AE1:AE1048576">
    <cfRule dxfId="3" operator="equal" priority="4" stopIfTrue="true" type="cellIs">
      <formula>"Out of stock more than 150 days"</formula>
    </cfRule>
  </conditionalFormatting>
  <conditionalFormatting sqref="AE1:AE1048576">
    <cfRule dxfId="4" operator="equal" priority="5" stopIfTrue="true" type="cellIs">
      <formula>"Out of stock more than 60 days"</formula>
    </cfRule>
  </conditionalFormatting>
  <conditionalFormatting sqref="AC1:AC1048576">
    <cfRule dxfId="5" operator="greaterThan" priority="6" stopIfTrue="true" type="cellIs">
      <formula>90</formula>
    </cfRule>
  </conditionalFormatting>
  <conditionalFormatting sqref="AC1:AC1048576">
    <cfRule dxfId="6" operator="equal" priority="7" stopIfTrue="true" type="cellIs">
      <formula>"-"</formula>
    </cfRule>
  </conditionalFormatting>
  <conditionalFormatting sqref="AC4:AC24 AC34:AC143 AC131:AC140">
    <cfRule dxfId="7" operator="lessThan" priority="8" stopIfTrue="true" type="cellIs">
      <formula>90</formula>
    </cfRule>
  </conditionalFormatting>
  <dataValidations count="1">
    <dataValidation allowBlank="true" errorStyle="stop" showErrorMessage="true" sqref="B3:B24 B34:B115 B133:B143" type="list">
      <formula1>"Active,Inactive,Deleted,Temporary,B2B Only,Ecom Only,Preparing"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40" min="40" style="0" width="7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7" min="37" style="0" width="6"/>
    <col collapsed="false" customWidth="true" hidden="false" max="5" min="5" style="0" width="17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5" min="35" style="0" width="58"/>
    <col collapsed="false" customWidth="true" hidden="false" max="38" min="38" style="0" width="5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6" min="36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3" min="33" style="0" width="14"/>
    <col collapsed="false" customWidth="true" hidden="false" max="4" min="4" style="0" width="17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4" min="34" style="0" width="14"/>
    <col collapsed="false" customWidth="true" hidden="true" max="34" min="34" style="0" width="14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</cols>
  <sheetData>
    <row r="1">
      <c r="A1" s="288" t="s">
        <v>244</v>
      </c>
      <c r="B1" s="288" t="s">
        <v>245</v>
      </c>
      <c r="C1" s="289" t="s">
        <v>246</v>
      </c>
      <c r="D1" s="289" t="s">
        <v>247</v>
      </c>
      <c r="E1" s="289" t="s">
        <v>248</v>
      </c>
      <c r="F1" s="288" t="s">
        <v>249</v>
      </c>
      <c r="G1" s="288"/>
      <c r="H1" s="290" t="s">
        <v>250</v>
      </c>
      <c r="I1" s="291" t="s">
        <v>251</v>
      </c>
      <c r="J1" s="292" t="s">
        <v>252</v>
      </c>
      <c r="K1" s="292" t="s">
        <v>253</v>
      </c>
      <c r="L1" s="292" t="s">
        <v>254</v>
      </c>
      <c r="M1" s="288" t="s">
        <v>255</v>
      </c>
      <c r="N1" s="288" t="s">
        <v>256</v>
      </c>
      <c r="O1" s="288" t="s">
        <v>257</v>
      </c>
      <c r="P1" s="288" t="s">
        <v>258</v>
      </c>
      <c r="Q1" s="288" t="s">
        <v>259</v>
      </c>
      <c r="R1" s="293" t="s">
        <v>260</v>
      </c>
      <c r="S1" s="293"/>
      <c r="T1" s="293" t="s">
        <v>261</v>
      </c>
      <c r="U1" s="293"/>
      <c r="V1" s="293" t="s">
        <v>262</v>
      </c>
      <c r="W1" s="293"/>
      <c r="X1" s="293" t="s">
        <v>263</v>
      </c>
      <c r="Y1" s="293"/>
      <c r="Z1" s="294" t="s">
        <v>264</v>
      </c>
      <c r="AA1" s="294"/>
      <c r="AB1" s="295" t="s">
        <v>265</v>
      </c>
      <c r="AC1" s="292" t="s">
        <v>266</v>
      </c>
      <c r="AD1" s="292" t="s">
        <v>267</v>
      </c>
      <c r="AE1" s="292" t="s">
        <v>268</v>
      </c>
      <c r="AF1" s="292" t="s">
        <v>269</v>
      </c>
      <c r="AG1" s="292" t="s">
        <v>270</v>
      </c>
      <c r="AH1" s="292" t="s">
        <v>271</v>
      </c>
      <c r="AI1" s="292" t="s">
        <v>272</v>
      </c>
      <c r="AJ1" s="292" t="s">
        <v>273</v>
      </c>
      <c r="AK1" s="288" t="s">
        <v>274</v>
      </c>
      <c r="AL1" s="288" t="s">
        <v>275</v>
      </c>
      <c r="AM1" s="288" t="s">
        <v>276</v>
      </c>
      <c r="AN1" s="288" t="s">
        <v>277</v>
      </c>
    </row>
    <row r="2">
      <c r="A2" s="288" t="s">
        <v>278</v>
      </c>
      <c r="B2" s="288"/>
      <c r="C2" s="288"/>
      <c r="D2" s="288"/>
      <c r="E2" s="289"/>
      <c r="F2" s="288" t="s">
        <v>279</v>
      </c>
      <c r="G2" s="290" t="s">
        <v>280</v>
      </c>
      <c r="H2" s="290"/>
      <c r="I2" s="291"/>
      <c r="J2" s="292"/>
      <c r="K2" s="292"/>
      <c r="L2" s="292"/>
      <c r="M2" s="288" t="s">
        <v>281</v>
      </c>
      <c r="N2" s="288" t="s">
        <v>281</v>
      </c>
      <c r="O2" s="288"/>
      <c r="P2" s="288"/>
      <c r="Q2" s="288"/>
      <c r="R2" s="293" t="s">
        <v>279</v>
      </c>
      <c r="S2" s="296" t="s">
        <v>280</v>
      </c>
      <c r="T2" s="293" t="s">
        <v>279</v>
      </c>
      <c r="U2" s="296" t="s">
        <v>280</v>
      </c>
      <c r="V2" s="293" t="s">
        <v>279</v>
      </c>
      <c r="W2" s="296" t="s">
        <v>280</v>
      </c>
      <c r="X2" s="293" t="s">
        <v>279</v>
      </c>
      <c r="Y2" s="296" t="s">
        <v>280</v>
      </c>
      <c r="Z2" s="293" t="s">
        <v>279</v>
      </c>
      <c r="AA2" s="296" t="s">
        <v>280</v>
      </c>
      <c r="AB2" s="295"/>
      <c r="AC2" s="292"/>
      <c r="AD2" s="292"/>
      <c r="AE2" s="292"/>
      <c r="AF2" s="292"/>
      <c r="AG2" s="292"/>
      <c r="AH2" s="292"/>
      <c r="AI2" s="292"/>
      <c r="AJ2" s="292"/>
      <c r="AK2" s="288"/>
      <c r="AL2" s="288"/>
      <c r="AM2" s="288"/>
      <c r="AN2" s="288"/>
    </row>
    <row customHeight="true" hidden="true" ht="18" r="3">
      <c r="A3" s="297">
        <v>1</v>
      </c>
      <c r="B3" s="297" t="s">
        <v>282</v>
      </c>
      <c r="C3" s="298" t="s">
        <v>283</v>
      </c>
      <c r="D3" s="298" t="s">
        <v>283</v>
      </c>
      <c r="E3" s="299" t="s">
        <v>284</v>
      </c>
      <c r="F3" s="300">
        <v>419</v>
      </c>
      <c r="G3" s="301">
        <v>419</v>
      </c>
      <c r="H3" s="302"/>
      <c r="I3" s="303">
        <f>VLOOKUP(C3,'Data Products'!$A:$B,2,0)</f>
      </c>
      <c r="J3" s="304">
        <f t="shared" ref="J3:J24" si="23">IFERROR(I3-TODAY(),"")</f>
      </c>
      <c r="K3" s="305">
        <v>45723</v>
      </c>
      <c r="L3" s="306">
        <f t="shared" ref="L3:L24" si="14">TODAY()-K3</f>
      </c>
      <c r="M3" s="302">
        <v>354</v>
      </c>
      <c r="N3" s="302">
        <v>380</v>
      </c>
      <c r="O3" s="302"/>
      <c r="P3" s="302"/>
      <c r="Q3" s="297"/>
      <c r="R3" s="302">
        <v>0</v>
      </c>
      <c r="S3" s="302">
        <v>0</v>
      </c>
      <c r="T3" s="302">
        <v>326</v>
      </c>
      <c r="U3" s="302">
        <v>326</v>
      </c>
      <c r="V3" s="302">
        <v>146</v>
      </c>
      <c r="W3" s="302">
        <v>146</v>
      </c>
      <c r="X3" s="302">
        <v>0</v>
      </c>
      <c r="Y3" s="302">
        <v>0</v>
      </c>
      <c r="Z3" s="302">
        <v>0</v>
      </c>
      <c r="AA3" s="302">
        <v>0</v>
      </c>
      <c r="AB3" s="307">
        <f t="shared" ref="AB3:AB24" si="9">N3/30</f>
      </c>
      <c r="AC3" s="308">
        <f t="shared" ref="AC3:AC24" si="0">IFERROR(F3/AB3,"-")</f>
      </c>
      <c r="AD3" s="309">
        <f t="shared" ref="AD3:AD24" si="26">IFERROR(TODAY()+AC3,"-")</f>
      </c>
      <c r="AE3" s="310">
        <f t="shared" ref="AE3:AE24" si="17">_xlfn.IFS(AC3="-","Not sold yet",AND(AC3&lt;=150,AC3&gt;60),"Out of stock more than 60 days",AC3&lt;=60,"Out of stock less than 60 days",AC3&gt;=150,"Out of stock more than 150 days")</f>
      </c>
      <c r="AF3" s="311">
        <f>VLOOKUP(C3,'Data Products'!$A:$J,10,0)</f>
      </c>
      <c r="AG3" s="312">
        <f t="shared" ref="AG3:AG24" si="3">AF3*F3</f>
      </c>
      <c r="AH3" s="313">
        <f t="shared" ref="AH3:AH22" si="29">IF(J3&lt;=90,F3,0)</f>
      </c>
      <c r="AI3" s="314">
        <f>IFERROR(VLOOKUP(C3,$C$3:$AI$42,34,0),"")</f>
      </c>
      <c r="AJ3" s="315"/>
      <c r="AK3" s="316"/>
      <c r="AL3" s="315"/>
      <c r="AM3" s="316"/>
      <c r="AN3" s="316"/>
    </row>
    <row r="4">
      <c r="A4" s="317">
        <v>1</v>
      </c>
      <c r="B4" s="297" t="s">
        <v>285</v>
      </c>
      <c r="C4" s="298" t="s">
        <v>284</v>
      </c>
      <c r="D4" s="298" t="s">
        <v>284</v>
      </c>
      <c r="E4" s="298" t="s">
        <v>284</v>
      </c>
      <c r="F4" s="318">
        <v>18479</v>
      </c>
      <c r="G4" s="301">
        <v>18407</v>
      </c>
      <c r="H4" s="302"/>
      <c r="I4" s="303">
        <f>VLOOKUP(C4,'Data Products'!$A:$B,2,0)</f>
      </c>
      <c r="J4" s="304">
        <f t="shared" si="23"/>
      </c>
      <c r="K4" s="305">
        <v>45617</v>
      </c>
      <c r="L4" s="306">
        <f t="shared" si="14"/>
      </c>
      <c r="M4" s="319">
        <v>9349</v>
      </c>
      <c r="N4" s="319">
        <v>15283</v>
      </c>
      <c r="O4" s="302"/>
      <c r="P4" s="302"/>
      <c r="Q4" s="297"/>
      <c r="R4" s="302">
        <v>0</v>
      </c>
      <c r="S4" s="302">
        <v>0</v>
      </c>
      <c r="T4" s="320">
        <v>1378</v>
      </c>
      <c r="U4" s="320">
        <v>1369</v>
      </c>
      <c r="V4" s="302">
        <v>115</v>
      </c>
      <c r="W4" s="302">
        <v>112</v>
      </c>
      <c r="X4" s="302">
        <v>46</v>
      </c>
      <c r="Y4" s="302">
        <v>22</v>
      </c>
      <c r="Z4" s="302">
        <v>0</v>
      </c>
      <c r="AA4" s="302">
        <v>0</v>
      </c>
      <c r="AB4" s="307">
        <f t="shared" si="9"/>
      </c>
      <c r="AC4" s="321">
        <f t="shared" si="0"/>
      </c>
      <c r="AD4" s="309">
        <f t="shared" si="26"/>
      </c>
      <c r="AE4" s="322">
        <f t="shared" si="17"/>
      </c>
      <c r="AF4" s="311">
        <f>VLOOKUP(C4,'Data Products'!$A:$J,10,0)</f>
      </c>
      <c r="AG4" s="312">
        <f t="shared" si="3"/>
      </c>
      <c r="AH4" s="313">
        <f t="shared" si="29"/>
      </c>
      <c r="AI4" s="314" t="s">
        <v>286</v>
      </c>
      <c r="AJ4" s="316"/>
      <c r="AK4" s="316"/>
      <c r="AL4" s="315"/>
      <c r="AM4" s="316"/>
      <c r="AN4" s="316"/>
    </row>
    <row r="5">
      <c r="A5" s="317">
        <v>2</v>
      </c>
      <c r="B5" s="297" t="s">
        <v>285</v>
      </c>
      <c r="C5" s="323" t="s">
        <v>287</v>
      </c>
      <c r="D5" s="323" t="s">
        <v>287</v>
      </c>
      <c r="E5" s="323" t="s">
        <v>287</v>
      </c>
      <c r="F5" s="318">
        <v>285</v>
      </c>
      <c r="G5" s="301">
        <v>285</v>
      </c>
      <c r="H5" s="302"/>
      <c r="I5" s="303">
        <f>VLOOKUP(C5,'Data Products'!$A:$B,2,0)</f>
      </c>
      <c r="J5" s="304">
        <f t="shared" si="23"/>
      </c>
      <c r="K5" s="305">
        <v>45191</v>
      </c>
      <c r="L5" s="306">
        <f t="shared" si="14"/>
      </c>
      <c r="M5" s="319">
        <v>17</v>
      </c>
      <c r="N5" s="324">
        <v>36</v>
      </c>
      <c r="O5" s="302"/>
      <c r="P5" s="302"/>
      <c r="Q5" s="297"/>
      <c r="R5" s="302">
        <v>0</v>
      </c>
      <c r="S5" s="302">
        <v>0</v>
      </c>
      <c r="T5" s="302">
        <v>26</v>
      </c>
      <c r="U5" s="302">
        <v>26</v>
      </c>
      <c r="V5" s="302">
        <v>416</v>
      </c>
      <c r="W5" s="302">
        <v>416</v>
      </c>
      <c r="X5" s="302">
        <v>0</v>
      </c>
      <c r="Y5" s="302">
        <v>0</v>
      </c>
      <c r="Z5" s="302">
        <v>0</v>
      </c>
      <c r="AA5" s="302">
        <v>0</v>
      </c>
      <c r="AB5" s="307">
        <f t="shared" si="9"/>
      </c>
      <c r="AC5" s="321">
        <f t="shared" si="0"/>
      </c>
      <c r="AD5" s="309">
        <f t="shared" si="26"/>
      </c>
      <c r="AE5" s="322">
        <f t="shared" si="17"/>
      </c>
      <c r="AF5" s="311">
        <f>VLOOKUP(C5,'Data Products'!$A:$J,10,0)</f>
      </c>
      <c r="AG5" s="312">
        <f t="shared" si="3"/>
      </c>
      <c r="AH5" s="313">
        <f t="shared" si="29"/>
      </c>
      <c r="AI5" s="314" t="s">
        <v>288</v>
      </c>
      <c r="AJ5" s="316"/>
      <c r="AK5" s="316"/>
      <c r="AL5" s="315"/>
      <c r="AM5" s="316"/>
      <c r="AN5" s="316"/>
    </row>
    <row r="6">
      <c r="A6" s="317">
        <v>3</v>
      </c>
      <c r="B6" s="297" t="s">
        <v>285</v>
      </c>
      <c r="C6" s="323" t="s">
        <v>289</v>
      </c>
      <c r="D6" s="323" t="s">
        <v>289</v>
      </c>
      <c r="E6" s="323" t="s">
        <v>289</v>
      </c>
      <c r="F6" s="300">
        <v>4268</v>
      </c>
      <c r="G6" s="301">
        <v>4268</v>
      </c>
      <c r="H6" s="302"/>
      <c r="I6" s="303">
        <f>VLOOKUP(C6,'Data Products'!$A:$B,2,0)</f>
      </c>
      <c r="J6" s="304">
        <f t="shared" si="23"/>
      </c>
      <c r="K6" s="305">
        <v>45752</v>
      </c>
      <c r="L6" s="306">
        <f t="shared" si="14"/>
      </c>
      <c r="M6" s="319">
        <v>28</v>
      </c>
      <c r="N6" s="319">
        <v>48</v>
      </c>
      <c r="O6" s="302"/>
      <c r="P6" s="302"/>
      <c r="Q6" s="297"/>
      <c r="R6" s="302">
        <v>0</v>
      </c>
      <c r="S6" s="302">
        <v>0</v>
      </c>
      <c r="T6" s="302">
        <v>1</v>
      </c>
      <c r="U6" s="302">
        <v>1</v>
      </c>
      <c r="V6" s="302">
        <v>1</v>
      </c>
      <c r="W6" s="302">
        <v>1</v>
      </c>
      <c r="X6" s="302">
        <v>0</v>
      </c>
      <c r="Y6" s="302">
        <v>0</v>
      </c>
      <c r="Z6" s="302">
        <v>0</v>
      </c>
      <c r="AA6" s="302">
        <v>0</v>
      </c>
      <c r="AB6" s="307">
        <f t="shared" si="9"/>
      </c>
      <c r="AC6" s="321">
        <f t="shared" si="0"/>
      </c>
      <c r="AD6" s="309">
        <f t="shared" si="26"/>
      </c>
      <c r="AE6" s="322">
        <f t="shared" si="17"/>
      </c>
      <c r="AF6" s="311">
        <f>VLOOKUP(C6,'Data Products'!$A:$J,10,0)</f>
      </c>
      <c r="AG6" s="312">
        <f t="shared" si="3"/>
      </c>
      <c r="AH6" s="313">
        <f t="shared" si="29"/>
      </c>
      <c r="AI6" s="314">
        <f t="shared" ref="AI6:AI7" si="20">IFERROR(VLOOKUP(C6,$C$3:$AI$42,34,0),"")</f>
      </c>
      <c r="AJ6" s="316"/>
      <c r="AK6" s="316"/>
      <c r="AL6" s="315"/>
      <c r="AM6" s="316"/>
      <c r="AN6" s="316"/>
    </row>
    <row r="7">
      <c r="A7" s="317">
        <v>4</v>
      </c>
      <c r="B7" s="297" t="s">
        <v>285</v>
      </c>
      <c r="C7" s="323" t="s">
        <v>290</v>
      </c>
      <c r="D7" s="323" t="s">
        <v>290</v>
      </c>
      <c r="E7" s="323" t="s">
        <v>290</v>
      </c>
      <c r="F7" s="300">
        <v>882</v>
      </c>
      <c r="G7" s="301">
        <v>862</v>
      </c>
      <c r="H7" s="302"/>
      <c r="I7" s="303">
        <f>VLOOKUP(C7,'Data Products'!$A:$B,2,0)</f>
      </c>
      <c r="J7" s="304">
        <f t="shared" si="23"/>
      </c>
      <c r="K7" s="305">
        <v>45854</v>
      </c>
      <c r="L7" s="306">
        <f t="shared" si="14"/>
      </c>
      <c r="M7" s="319">
        <v>3</v>
      </c>
      <c r="N7" s="324">
        <v>6</v>
      </c>
      <c r="O7" s="302"/>
      <c r="P7" s="302"/>
      <c r="Q7" s="297"/>
      <c r="R7" s="302">
        <v>0</v>
      </c>
      <c r="S7" s="302">
        <v>0</v>
      </c>
      <c r="T7" s="302">
        <v>288</v>
      </c>
      <c r="U7" s="302">
        <v>288</v>
      </c>
      <c r="V7" s="302">
        <v>512</v>
      </c>
      <c r="W7" s="302">
        <v>512</v>
      </c>
      <c r="X7" s="302">
        <v>20</v>
      </c>
      <c r="Y7" s="325">
        <v>20</v>
      </c>
      <c r="Z7" s="302">
        <v>0</v>
      </c>
      <c r="AA7" s="302">
        <v>0</v>
      </c>
      <c r="AB7" s="307">
        <f t="shared" si="9"/>
      </c>
      <c r="AC7" s="321">
        <f t="shared" si="0"/>
      </c>
      <c r="AD7" s="309">
        <f t="shared" si="26"/>
      </c>
      <c r="AE7" s="322">
        <f t="shared" si="17"/>
      </c>
      <c r="AF7" s="311">
        <f>VLOOKUP(C7,'Data Products'!$A:$J,10,0)</f>
      </c>
      <c r="AG7" s="312">
        <f t="shared" si="3"/>
      </c>
      <c r="AH7" s="313">
        <f t="shared" si="29"/>
      </c>
      <c r="AI7" s="314">
        <f t="shared" si="20"/>
      </c>
      <c r="AJ7" s="316"/>
      <c r="AK7" s="316"/>
      <c r="AL7" s="315"/>
      <c r="AM7" s="316"/>
      <c r="AN7" s="316"/>
    </row>
    <row r="8">
      <c r="A8" s="317">
        <v>5</v>
      </c>
      <c r="B8" s="297" t="s">
        <v>285</v>
      </c>
      <c r="C8" s="323" t="s">
        <v>291</v>
      </c>
      <c r="D8" s="323" t="s">
        <v>291</v>
      </c>
      <c r="E8" s="323" t="s">
        <v>291</v>
      </c>
      <c r="F8" s="300">
        <v>2468</v>
      </c>
      <c r="G8" s="301">
        <v>2468</v>
      </c>
      <c r="H8" s="302"/>
      <c r="I8" s="303">
        <f>VLOOKUP(C8,'Data Products'!$A:$B,2,0)</f>
      </c>
      <c r="J8" s="304">
        <f t="shared" si="23"/>
      </c>
      <c r="K8" s="305">
        <v>45855</v>
      </c>
      <c r="L8" s="306">
        <f t="shared" si="14"/>
      </c>
      <c r="M8" s="319">
        <v>9</v>
      </c>
      <c r="N8" s="319">
        <v>52</v>
      </c>
      <c r="O8" s="302"/>
      <c r="P8" s="302"/>
      <c r="Q8" s="297"/>
      <c r="R8" s="302">
        <v>0</v>
      </c>
      <c r="S8" s="302">
        <v>0</v>
      </c>
      <c r="T8" s="302">
        <v>51</v>
      </c>
      <c r="U8" s="302">
        <v>51</v>
      </c>
      <c r="V8" s="302">
        <v>101</v>
      </c>
      <c r="W8" s="302">
        <v>101</v>
      </c>
      <c r="X8" s="302">
        <v>0</v>
      </c>
      <c r="Y8" s="302">
        <v>0</v>
      </c>
      <c r="Z8" s="302">
        <v>0</v>
      </c>
      <c r="AA8" s="302">
        <v>0</v>
      </c>
      <c r="AB8" s="307">
        <f t="shared" si="9"/>
      </c>
      <c r="AC8" s="321">
        <f t="shared" si="0"/>
      </c>
      <c r="AD8" s="309">
        <f t="shared" si="26"/>
      </c>
      <c r="AE8" s="322">
        <f t="shared" si="17"/>
      </c>
      <c r="AF8" s="311">
        <f>VLOOKUP(C8,'Data Products'!$A:$J,10,0)</f>
      </c>
      <c r="AG8" s="312">
        <f t="shared" si="3"/>
      </c>
      <c r="AH8" s="313">
        <f t="shared" si="29"/>
      </c>
      <c r="AI8" s="314">
        <f>IFERROR(VLOOKUP(C8,$C$3:$AI$42,34,0)," ")</f>
      </c>
      <c r="AJ8" s="316"/>
      <c r="AK8" s="316"/>
      <c r="AL8" s="315"/>
      <c r="AM8" s="316"/>
      <c r="AN8" s="316"/>
    </row>
    <row r="9">
      <c r="A9" s="317">
        <v>6</v>
      </c>
      <c r="B9" s="297" t="s">
        <v>285</v>
      </c>
      <c r="C9" s="323" t="s">
        <v>292</v>
      </c>
      <c r="D9" s="323" t="s">
        <v>292</v>
      </c>
      <c r="E9" s="323" t="s">
        <v>292</v>
      </c>
      <c r="F9" s="300">
        <v>2062</v>
      </c>
      <c r="G9" s="301">
        <v>2062</v>
      </c>
      <c r="H9" s="302"/>
      <c r="I9" s="303">
        <f>VLOOKUP(C9,'Data Products'!$A:$B,2,0)</f>
      </c>
      <c r="J9" s="304">
        <f t="shared" si="23"/>
      </c>
      <c r="K9" s="305">
        <v>45856</v>
      </c>
      <c r="L9" s="306">
        <f t="shared" si="14"/>
      </c>
      <c r="M9" s="319">
        <v>0</v>
      </c>
      <c r="N9" s="324">
        <v>0</v>
      </c>
      <c r="O9" s="302"/>
      <c r="P9" s="302"/>
      <c r="Q9" s="297"/>
      <c r="R9" s="302">
        <v>0</v>
      </c>
      <c r="S9" s="302">
        <v>0</v>
      </c>
      <c r="T9" s="302">
        <v>1480</v>
      </c>
      <c r="U9" s="302">
        <v>1478</v>
      </c>
      <c r="V9" s="302">
        <v>1112</v>
      </c>
      <c r="W9" s="302">
        <v>1112</v>
      </c>
      <c r="X9" s="302">
        <v>0</v>
      </c>
      <c r="Y9" s="302">
        <v>0</v>
      </c>
      <c r="Z9" s="302">
        <v>0</v>
      </c>
      <c r="AA9" s="302">
        <v>0</v>
      </c>
      <c r="AB9" s="307">
        <f t="shared" si="9"/>
      </c>
      <c r="AC9" s="321">
        <f t="shared" si="0"/>
      </c>
      <c r="AD9" s="309">
        <f t="shared" si="26"/>
      </c>
      <c r="AE9" s="322">
        <f t="shared" si="17"/>
      </c>
      <c r="AF9" s="311">
        <f>VLOOKUP(C9,'Data Products'!$A:$J,10,0)</f>
      </c>
      <c r="AG9" s="312">
        <f t="shared" si="3"/>
      </c>
      <c r="AH9" s="313">
        <f t="shared" si="29"/>
      </c>
      <c r="AI9" s="314">
        <f t="shared" ref="AI9:AI11" si="21">IFERROR(VLOOKUP(C9,$C$3:$AI$42,34,0),"")</f>
      </c>
      <c r="AJ9" s="316"/>
      <c r="AK9" s="316"/>
      <c r="AL9" s="315"/>
      <c r="AM9" s="316"/>
      <c r="AN9" s="316"/>
    </row>
    <row r="10">
      <c r="A10" s="317">
        <v>7</v>
      </c>
      <c r="B10" s="297" t="s">
        <v>285</v>
      </c>
      <c r="C10" s="323" t="s">
        <v>293</v>
      </c>
      <c r="D10" s="323" t="s">
        <v>293</v>
      </c>
      <c r="E10" s="323" t="s">
        <v>293</v>
      </c>
      <c r="F10" s="300">
        <v>461</v>
      </c>
      <c r="G10" s="301">
        <v>458</v>
      </c>
      <c r="H10" s="302"/>
      <c r="I10" s="303">
        <f>VLOOKUP(C10,'Data Products'!$A:$B,2,0)</f>
      </c>
      <c r="J10" s="304">
        <f t="shared" si="23"/>
      </c>
      <c r="K10" s="305">
        <v>45857</v>
      </c>
      <c r="L10" s="306">
        <f t="shared" si="14"/>
      </c>
      <c r="M10" s="319">
        <v>132</v>
      </c>
      <c r="N10" s="319">
        <v>267</v>
      </c>
      <c r="O10" s="302"/>
      <c r="P10" s="302"/>
      <c r="Q10" s="297"/>
      <c r="R10" s="302">
        <v>0</v>
      </c>
      <c r="S10" s="302">
        <v>0</v>
      </c>
      <c r="T10" s="302">
        <v>0</v>
      </c>
      <c r="U10" s="302">
        <v>0</v>
      </c>
      <c r="V10" s="302">
        <v>2</v>
      </c>
      <c r="W10" s="302">
        <v>2</v>
      </c>
      <c r="X10" s="302">
        <v>0</v>
      </c>
      <c r="Y10" s="302">
        <v>0</v>
      </c>
      <c r="Z10" s="302">
        <v>0</v>
      </c>
      <c r="AA10" s="302">
        <v>0</v>
      </c>
      <c r="AB10" s="307">
        <f t="shared" si="9"/>
      </c>
      <c r="AC10" s="321">
        <f t="shared" si="0"/>
      </c>
      <c r="AD10" s="309">
        <f t="shared" si="26"/>
      </c>
      <c r="AE10" s="322">
        <f t="shared" si="17"/>
      </c>
      <c r="AF10" s="311">
        <f>VLOOKUP(C10,'Data Products'!$A:$J,10,0)</f>
      </c>
      <c r="AG10" s="312">
        <f t="shared" si="3"/>
      </c>
      <c r="AH10" s="313">
        <f t="shared" si="29"/>
      </c>
      <c r="AI10" s="314">
        <f t="shared" si="21"/>
      </c>
      <c r="AJ10" s="316"/>
      <c r="AK10" s="316"/>
      <c r="AL10" s="315"/>
      <c r="AM10" s="316"/>
      <c r="AN10" s="316"/>
    </row>
    <row r="11">
      <c r="A11" s="317">
        <v>8</v>
      </c>
      <c r="B11" s="297" t="s">
        <v>282</v>
      </c>
      <c r="C11" s="323" t="s">
        <v>294</v>
      </c>
      <c r="D11" s="323" t="s">
        <v>294</v>
      </c>
      <c r="E11" s="323" t="s">
        <v>294</v>
      </c>
      <c r="F11" s="300">
        <v>1200</v>
      </c>
      <c r="G11" s="301">
        <v>1200</v>
      </c>
      <c r="H11" s="302"/>
      <c r="I11" s="303">
        <f>VLOOKUP(C11,'Data Products'!$A:$B,2,0)</f>
      </c>
      <c r="J11" s="304">
        <f t="shared" si="23"/>
      </c>
      <c r="K11" s="305">
        <v>45858</v>
      </c>
      <c r="L11" s="306">
        <f t="shared" si="14"/>
      </c>
      <c r="M11" s="326">
        <v>0</v>
      </c>
      <c r="N11" s="326">
        <v>0</v>
      </c>
      <c r="O11" s="302"/>
      <c r="P11" s="302"/>
      <c r="Q11" s="297"/>
      <c r="R11" s="302">
        <v>0</v>
      </c>
      <c r="S11" s="302">
        <v>0</v>
      </c>
      <c r="T11" s="302">
        <v>1289</v>
      </c>
      <c r="U11" s="302">
        <v>1289</v>
      </c>
      <c r="V11" s="302">
        <v>773</v>
      </c>
      <c r="W11" s="302">
        <v>773</v>
      </c>
      <c r="X11" s="302">
        <v>0</v>
      </c>
      <c r="Y11" s="302">
        <v>0</v>
      </c>
      <c r="Z11" s="302">
        <v>0</v>
      </c>
      <c r="AA11" s="302">
        <v>0</v>
      </c>
      <c r="AB11" s="307">
        <f t="shared" si="9"/>
      </c>
      <c r="AC11" s="321">
        <f t="shared" si="0"/>
      </c>
      <c r="AD11" s="309">
        <f t="shared" si="26"/>
      </c>
      <c r="AE11" s="322">
        <f t="shared" si="17"/>
      </c>
      <c r="AF11" s="311">
        <f>VLOOKUP(C11,'Data Products'!$A:$J,10,0)</f>
      </c>
      <c r="AG11" s="312">
        <f t="shared" si="3"/>
      </c>
      <c r="AH11" s="313">
        <f t="shared" si="29"/>
      </c>
      <c r="AI11" s="314">
        <f t="shared" si="21"/>
      </c>
      <c r="AJ11" s="316"/>
      <c r="AK11" s="316"/>
      <c r="AL11" s="315"/>
      <c r="AM11" s="316"/>
      <c r="AN11" s="316"/>
    </row>
    <row r="12">
      <c r="A12" s="317">
        <v>9</v>
      </c>
      <c r="B12" s="297" t="s">
        <v>282</v>
      </c>
      <c r="C12" s="323" t="s">
        <v>295</v>
      </c>
      <c r="D12" s="323" t="s">
        <v>295</v>
      </c>
      <c r="E12" s="323" t="s">
        <v>295</v>
      </c>
      <c r="F12" s="300">
        <v>1000</v>
      </c>
      <c r="G12" s="301">
        <v>1000</v>
      </c>
      <c r="H12" s="302"/>
      <c r="I12" s="303">
        <f>VLOOKUP(C12,'Data Products'!$A:$B,2,0)</f>
      </c>
      <c r="J12" s="304">
        <f t="shared" si="23"/>
      </c>
      <c r="K12" s="305">
        <v>45532</v>
      </c>
      <c r="L12" s="306">
        <f t="shared" si="14"/>
      </c>
      <c r="M12" s="327">
        <v>0</v>
      </c>
      <c r="N12" s="328">
        <v>0</v>
      </c>
      <c r="O12" s="329"/>
      <c r="P12" s="302"/>
      <c r="Q12" s="297"/>
      <c r="R12" s="302">
        <v>0</v>
      </c>
      <c r="S12" s="302">
        <v>0</v>
      </c>
      <c r="T12" s="302">
        <v>417</v>
      </c>
      <c r="U12" s="302">
        <v>416</v>
      </c>
      <c r="V12" s="302">
        <v>785</v>
      </c>
      <c r="W12" s="302">
        <v>785</v>
      </c>
      <c r="X12" s="302">
        <v>0</v>
      </c>
      <c r="Y12" s="302">
        <v>0</v>
      </c>
      <c r="Z12" s="302">
        <v>0</v>
      </c>
      <c r="AA12" s="302">
        <v>0</v>
      </c>
      <c r="AB12" s="307">
        <f t="shared" si="9"/>
      </c>
      <c r="AC12" s="321">
        <f t="shared" si="0"/>
      </c>
      <c r="AD12" s="309">
        <f t="shared" si="26"/>
      </c>
      <c r="AE12" s="322">
        <f t="shared" si="17"/>
      </c>
      <c r="AF12" s="311">
        <f>VLOOKUP(C12,'Data Products'!$A:$J,10,0)</f>
      </c>
      <c r="AG12" s="312">
        <f t="shared" si="3"/>
      </c>
      <c r="AH12" s="313">
        <f t="shared" si="29"/>
      </c>
      <c r="AI12" s="314" t="s">
        <v>296</v>
      </c>
      <c r="AJ12" s="316"/>
      <c r="AK12" s="316"/>
      <c r="AL12" s="315"/>
      <c r="AM12" s="316"/>
      <c r="AN12" s="316"/>
    </row>
    <row r="13">
      <c r="A13" s="317">
        <v>10</v>
      </c>
      <c r="B13" s="297" t="s">
        <v>282</v>
      </c>
      <c r="C13" s="323" t="s">
        <v>297</v>
      </c>
      <c r="D13" s="323" t="s">
        <v>297</v>
      </c>
      <c r="E13" s="323" t="s">
        <v>297</v>
      </c>
      <c r="F13" s="300">
        <v>500</v>
      </c>
      <c r="G13" s="301">
        <v>500</v>
      </c>
      <c r="H13" s="302"/>
      <c r="I13" s="303">
        <f>VLOOKUP(C13,'Data Products'!$A:$B,2,0)</f>
      </c>
      <c r="J13" s="304">
        <f t="shared" si="23"/>
      </c>
      <c r="K13" s="305">
        <v>45504</v>
      </c>
      <c r="L13" s="330">
        <f t="shared" si="14"/>
      </c>
      <c r="M13" s="328">
        <v>0</v>
      </c>
      <c r="N13" s="328">
        <v>0</v>
      </c>
      <c r="O13" s="329"/>
      <c r="P13" s="302"/>
      <c r="Q13" s="297"/>
      <c r="R13" s="302">
        <v>0</v>
      </c>
      <c r="S13" s="302">
        <v>0</v>
      </c>
      <c r="T13" s="302">
        <v>3870</v>
      </c>
      <c r="U13" s="302">
        <v>1017</v>
      </c>
      <c r="V13" s="302">
        <v>366</v>
      </c>
      <c r="W13" s="302">
        <v>366</v>
      </c>
      <c r="X13" s="302">
        <v>0</v>
      </c>
      <c r="Y13" s="302">
        <v>0</v>
      </c>
      <c r="Z13" s="302">
        <v>0</v>
      </c>
      <c r="AA13" s="302">
        <v>0</v>
      </c>
      <c r="AB13" s="307">
        <f t="shared" si="9"/>
      </c>
      <c r="AC13" s="321">
        <f t="shared" si="0"/>
      </c>
      <c r="AD13" s="309">
        <f t="shared" si="26"/>
      </c>
      <c r="AE13" s="322">
        <f t="shared" si="17"/>
      </c>
      <c r="AF13" s="311">
        <f>VLOOKUP(C13,'Data Products'!$A:$J,10,0)</f>
      </c>
      <c r="AG13" s="312">
        <f t="shared" si="3"/>
      </c>
      <c r="AH13" s="313">
        <f t="shared" si="29"/>
      </c>
      <c r="AI13" s="314">
        <f>IFERROR(VLOOKUP(C13,$C$3:$AI$42,34,0),"")</f>
      </c>
      <c r="AJ13" s="316"/>
      <c r="AK13" s="316"/>
      <c r="AL13" s="329"/>
      <c r="AM13" s="316"/>
      <c r="AN13" s="316"/>
    </row>
    <row r="14">
      <c r="A14" s="317">
        <v>11</v>
      </c>
      <c r="B14" s="297" t="s">
        <v>285</v>
      </c>
      <c r="C14" s="323" t="s">
        <v>298</v>
      </c>
      <c r="D14" s="323" t="s">
        <v>298</v>
      </c>
      <c r="E14" s="331" t="s">
        <v>299</v>
      </c>
      <c r="F14" s="300">
        <v>181</v>
      </c>
      <c r="G14" s="301">
        <v>181</v>
      </c>
      <c r="H14" s="302"/>
      <c r="I14" s="303">
        <f>VLOOKUP(C14,'Data Products'!$A:$B,2,0)</f>
      </c>
      <c r="J14" s="304">
        <f t="shared" si="23"/>
      </c>
      <c r="K14" s="305">
        <v>45504</v>
      </c>
      <c r="L14" s="306">
        <f t="shared" si="14"/>
      </c>
      <c r="M14" s="332">
        <v>1</v>
      </c>
      <c r="N14" s="332">
        <v>1</v>
      </c>
      <c r="O14" s="320"/>
      <c r="P14" s="320"/>
      <c r="Q14" s="297"/>
      <c r="R14" s="302">
        <v>1200</v>
      </c>
      <c r="S14" s="325">
        <v>1200</v>
      </c>
      <c r="T14" s="302">
        <v>0</v>
      </c>
      <c r="U14" s="302">
        <v>0</v>
      </c>
      <c r="V14" s="302">
        <v>0</v>
      </c>
      <c r="W14" s="302">
        <v>0</v>
      </c>
      <c r="X14" s="302">
        <v>0</v>
      </c>
      <c r="Y14" s="302">
        <v>0</v>
      </c>
      <c r="Z14" s="302">
        <v>0</v>
      </c>
      <c r="AA14" s="302">
        <v>0</v>
      </c>
      <c r="AB14" s="307">
        <f t="shared" si="9"/>
      </c>
      <c r="AC14" s="321">
        <f t="shared" si="0"/>
      </c>
      <c r="AD14" s="309">
        <f t="shared" si="26"/>
      </c>
      <c r="AE14" s="322">
        <f t="shared" si="17"/>
      </c>
      <c r="AF14" s="311">
        <f>VLOOKUP(C14,'Data Products'!$A:$J,10,0)</f>
      </c>
      <c r="AG14" s="312">
        <f t="shared" si="3"/>
      </c>
      <c r="AH14" s="313">
        <f t="shared" si="29"/>
      </c>
      <c r="AI14" s="314">
        <f>IFERROR(VLOOKUP(C14,$C$3:$AI$42,34,0)," ")</f>
      </c>
      <c r="AJ14" s="315"/>
      <c r="AK14" s="316"/>
      <c r="AL14" s="329"/>
      <c r="AM14" s="316"/>
      <c r="AN14" s="316"/>
    </row>
    <row r="15">
      <c r="A15" s="317">
        <v>12</v>
      </c>
      <c r="B15" s="297" t="s">
        <v>285</v>
      </c>
      <c r="C15" s="323" t="s">
        <v>300</v>
      </c>
      <c r="D15" s="323" t="s">
        <v>300</v>
      </c>
      <c r="E15" s="331" t="s">
        <v>301</v>
      </c>
      <c r="F15" s="300">
        <v>98</v>
      </c>
      <c r="G15" s="301">
        <v>98</v>
      </c>
      <c r="H15" s="302"/>
      <c r="I15" s="303">
        <f>VLOOKUP(C15,'Data Products'!$A:$B,2,0)</f>
      </c>
      <c r="J15" s="304">
        <f t="shared" si="23"/>
      </c>
      <c r="K15" s="305">
        <v>45648</v>
      </c>
      <c r="L15" s="306">
        <f t="shared" si="14"/>
      </c>
      <c r="M15" s="319">
        <v>4</v>
      </c>
      <c r="N15" s="319">
        <v>7</v>
      </c>
      <c r="O15" s="320"/>
      <c r="P15" s="320"/>
      <c r="Q15" s="297"/>
      <c r="R15" s="302">
        <v>1000</v>
      </c>
      <c r="S15" s="325">
        <v>1000</v>
      </c>
      <c r="T15" s="302">
        <v>0</v>
      </c>
      <c r="U15" s="302">
        <v>0</v>
      </c>
      <c r="V15" s="302">
        <v>0</v>
      </c>
      <c r="W15" s="302">
        <v>0</v>
      </c>
      <c r="X15" s="302">
        <v>0</v>
      </c>
      <c r="Y15" s="302">
        <v>0</v>
      </c>
      <c r="Z15" s="302">
        <v>0</v>
      </c>
      <c r="AA15" s="302">
        <v>0</v>
      </c>
      <c r="AB15" s="307">
        <f t="shared" si="9"/>
      </c>
      <c r="AC15" s="321">
        <f t="shared" si="0"/>
      </c>
      <c r="AD15" s="309">
        <f t="shared" si="26"/>
      </c>
      <c r="AE15" s="322">
        <f t="shared" si="17"/>
      </c>
      <c r="AF15" s="311">
        <f>VLOOKUP(C15,'Data Products'!$A:$J,10,0)</f>
      </c>
      <c r="AG15" s="312">
        <f t="shared" si="3"/>
      </c>
      <c r="AH15" s="313">
        <f t="shared" si="29"/>
      </c>
      <c r="AI15" s="314">
        <f t="shared" ref="AI15:AI17" si="22">IFERROR(VLOOKUP(C15,$C$3:$AI$42,34,0),"")</f>
      </c>
      <c r="AJ15" s="315"/>
      <c r="AK15" s="316"/>
      <c r="AL15" s="329"/>
      <c r="AM15" s="316"/>
      <c r="AN15" s="316"/>
    </row>
    <row r="16">
      <c r="A16" s="317">
        <v>13</v>
      </c>
      <c r="B16" s="297" t="s">
        <v>285</v>
      </c>
      <c r="C16" s="323" t="s">
        <v>302</v>
      </c>
      <c r="D16" s="323" t="s">
        <v>302</v>
      </c>
      <c r="E16" s="331" t="s">
        <v>303</v>
      </c>
      <c r="F16" s="300">
        <v>846</v>
      </c>
      <c r="G16" s="301">
        <v>846</v>
      </c>
      <c r="H16" s="302"/>
      <c r="I16" s="303">
        <f>VLOOKUP(C16,'Data Products'!$A:$B,2,0)</f>
      </c>
      <c r="J16" s="304">
        <f t="shared" si="23"/>
      </c>
      <c r="K16" s="305">
        <v>45504</v>
      </c>
      <c r="L16" s="306">
        <f t="shared" si="14"/>
      </c>
      <c r="M16" s="319">
        <v>101</v>
      </c>
      <c r="N16" s="319">
        <v>103</v>
      </c>
      <c r="O16" s="302"/>
      <c r="P16" s="302"/>
      <c r="Q16" s="297"/>
      <c r="R16" s="302">
        <v>500</v>
      </c>
      <c r="S16" s="302">
        <v>500</v>
      </c>
      <c r="T16" s="302">
        <v>0</v>
      </c>
      <c r="U16" s="302">
        <v>0</v>
      </c>
      <c r="V16" s="302">
        <v>0</v>
      </c>
      <c r="W16" s="302">
        <v>0</v>
      </c>
      <c r="X16" s="302">
        <v>0</v>
      </c>
      <c r="Y16" s="302">
        <v>0</v>
      </c>
      <c r="Z16" s="302">
        <v>0</v>
      </c>
      <c r="AA16" s="302">
        <v>0</v>
      </c>
      <c r="AB16" s="307">
        <f t="shared" si="9"/>
      </c>
      <c r="AC16" s="321">
        <f t="shared" si="0"/>
      </c>
      <c r="AD16" s="309">
        <f t="shared" si="26"/>
      </c>
      <c r="AE16" s="322">
        <f t="shared" si="17"/>
      </c>
      <c r="AF16" s="311">
        <f>VLOOKUP(C16,'Data Products'!$A:$J,10,0)</f>
      </c>
      <c r="AG16" s="312">
        <f t="shared" si="3"/>
      </c>
      <c r="AH16" s="313">
        <f t="shared" si="29"/>
      </c>
      <c r="AI16" s="314">
        <f t="shared" si="22"/>
      </c>
      <c r="AJ16" s="315"/>
      <c r="AK16" s="316"/>
      <c r="AL16" s="315"/>
      <c r="AM16" s="316"/>
      <c r="AN16" s="316"/>
    </row>
    <row customHeight="true" hidden="true" ht="18" r="17">
      <c r="A17" s="317">
        <v>14</v>
      </c>
      <c r="B17" s="297" t="s">
        <v>285</v>
      </c>
      <c r="C17" s="323" t="s">
        <v>304</v>
      </c>
      <c r="D17" s="323" t="s">
        <v>304</v>
      </c>
      <c r="E17" s="331" t="s">
        <v>305</v>
      </c>
      <c r="F17" s="300">
        <v>0</v>
      </c>
      <c r="G17" s="301">
        <v>0</v>
      </c>
      <c r="H17" s="302"/>
      <c r="I17" s="303">
        <f>VLOOKUP(C17,'Data Products'!$A:$B,2,0)</f>
      </c>
      <c r="J17" s="304">
        <f t="shared" si="23"/>
      </c>
      <c r="K17" s="305">
        <v>45653</v>
      </c>
      <c r="L17" s="306">
        <f t="shared" si="14"/>
      </c>
      <c r="M17" s="319">
        <v>0</v>
      </c>
      <c r="N17" s="319">
        <v>0</v>
      </c>
      <c r="O17" s="302"/>
      <c r="P17" s="302"/>
      <c r="Q17" s="297"/>
      <c r="R17" s="302">
        <v>0</v>
      </c>
      <c r="S17" s="302">
        <v>0</v>
      </c>
      <c r="T17" s="302">
        <v>128</v>
      </c>
      <c r="U17" s="302">
        <v>128</v>
      </c>
      <c r="V17" s="302">
        <v>54</v>
      </c>
      <c r="W17" s="302">
        <v>54</v>
      </c>
      <c r="X17" s="302">
        <v>0</v>
      </c>
      <c r="Y17" s="302">
        <v>0</v>
      </c>
      <c r="Z17" s="302">
        <v>0</v>
      </c>
      <c r="AA17" s="302">
        <v>0</v>
      </c>
      <c r="AB17" s="307">
        <f t="shared" si="9"/>
      </c>
      <c r="AC17" s="321">
        <f t="shared" si="0"/>
      </c>
      <c r="AD17" s="309">
        <f t="shared" si="26"/>
      </c>
      <c r="AE17" s="322">
        <f t="shared" si="17"/>
      </c>
      <c r="AF17" s="311">
        <f>VLOOKUP(C17,'Data Products'!$A:$J,10,0)</f>
      </c>
      <c r="AG17" s="312">
        <f t="shared" si="3"/>
      </c>
      <c r="AH17" s="313">
        <f t="shared" si="29"/>
      </c>
      <c r="AI17" s="314">
        <f t="shared" si="22"/>
      </c>
      <c r="AJ17" s="316"/>
      <c r="AK17" s="316"/>
      <c r="AL17" s="315"/>
      <c r="AM17" s="316"/>
      <c r="AN17" s="316"/>
    </row>
    <row customHeight="true" hidden="true" ht="18" r="18">
      <c r="A18" s="317">
        <v>15</v>
      </c>
      <c r="B18" s="297" t="s">
        <v>285</v>
      </c>
      <c r="C18" s="323" t="s">
        <v>306</v>
      </c>
      <c r="D18" s="323" t="s">
        <v>306</v>
      </c>
      <c r="E18" s="331" t="s">
        <v>307</v>
      </c>
      <c r="F18" s="300">
        <v>5</v>
      </c>
      <c r="G18" s="301">
        <v>5</v>
      </c>
      <c r="H18" s="302"/>
      <c r="I18" s="303">
        <f>VLOOKUP(C18,'Data Products'!$A:$B,2,0)</f>
      </c>
      <c r="J18" s="304">
        <f t="shared" si="23"/>
      </c>
      <c r="K18" s="305">
        <v>45737</v>
      </c>
      <c r="L18" s="306">
        <f t="shared" si="14"/>
      </c>
      <c r="M18" s="319">
        <v>0</v>
      </c>
      <c r="N18" s="319">
        <v>0</v>
      </c>
      <c r="O18" s="302"/>
      <c r="P18" s="302"/>
      <c r="Q18" s="297"/>
      <c r="R18" s="302">
        <v>0</v>
      </c>
      <c r="S18" s="302">
        <v>0</v>
      </c>
      <c r="T18" s="302">
        <v>0</v>
      </c>
      <c r="U18" s="302">
        <v>0</v>
      </c>
      <c r="V18" s="302">
        <v>116</v>
      </c>
      <c r="W18" s="302">
        <v>116</v>
      </c>
      <c r="X18" s="302">
        <v>0</v>
      </c>
      <c r="Y18" s="302">
        <v>0</v>
      </c>
      <c r="Z18" s="302">
        <v>0</v>
      </c>
      <c r="AA18" s="302">
        <v>0</v>
      </c>
      <c r="AB18" s="307">
        <f t="shared" si="9"/>
      </c>
      <c r="AC18" s="321">
        <f t="shared" si="0"/>
      </c>
      <c r="AD18" s="309">
        <f t="shared" si="26"/>
      </c>
      <c r="AE18" s="322">
        <f t="shared" si="17"/>
      </c>
      <c r="AF18" s="311">
        <f>VLOOKUP(C18,'Data Products'!$A:$J,10,0)</f>
      </c>
      <c r="AG18" s="312">
        <f t="shared" si="3"/>
      </c>
      <c r="AH18" s="313">
        <f t="shared" si="29"/>
      </c>
      <c r="AI18" s="314"/>
      <c r="AJ18" s="316"/>
      <c r="AK18" s="316"/>
      <c r="AL18" s="315"/>
      <c r="AM18" s="316"/>
      <c r="AN18" s="316"/>
    </row>
    <row r="19">
      <c r="A19" s="317">
        <v>16</v>
      </c>
      <c r="B19" s="297" t="s">
        <v>285</v>
      </c>
      <c r="C19" s="323" t="s">
        <v>308</v>
      </c>
      <c r="D19" s="323" t="s">
        <v>308</v>
      </c>
      <c r="E19" s="323" t="s">
        <v>308</v>
      </c>
      <c r="F19" s="300">
        <v>323</v>
      </c>
      <c r="G19" s="301">
        <v>323</v>
      </c>
      <c r="H19" s="302"/>
      <c r="I19" s="303">
        <f>VLOOKUP(C19,'Data Products'!$A:$B,2,0)</f>
      </c>
      <c r="J19" s="304">
        <f t="shared" si="23"/>
      </c>
      <c r="K19" s="305">
        <v>45653</v>
      </c>
      <c r="L19" s="306">
        <f t="shared" si="14"/>
      </c>
      <c r="M19" s="319">
        <v>0</v>
      </c>
      <c r="N19" s="319">
        <v>113</v>
      </c>
      <c r="O19" s="302"/>
      <c r="P19" s="302"/>
      <c r="Q19" s="297"/>
      <c r="R19" s="325">
        <v>600</v>
      </c>
      <c r="S19" s="302">
        <v>600</v>
      </c>
      <c r="T19" s="302">
        <v>100</v>
      </c>
      <c r="U19" s="302">
        <v>100</v>
      </c>
      <c r="V19" s="302">
        <v>300</v>
      </c>
      <c r="W19" s="302">
        <v>300</v>
      </c>
      <c r="X19" s="302">
        <v>0</v>
      </c>
      <c r="Y19" s="302">
        <v>0</v>
      </c>
      <c r="Z19" s="302">
        <v>0</v>
      </c>
      <c r="AA19" s="302">
        <v>0</v>
      </c>
      <c r="AB19" s="307">
        <f t="shared" si="9"/>
      </c>
      <c r="AC19" s="321">
        <f t="shared" si="0"/>
      </c>
      <c r="AD19" s="309">
        <f t="shared" si="26"/>
      </c>
      <c r="AE19" s="322">
        <f t="shared" si="17"/>
      </c>
      <c r="AF19" s="311">
        <f>VLOOKUP(C19,'Data Products'!$A:$J,10,0)</f>
      </c>
      <c r="AG19" s="312">
        <f t="shared" si="3"/>
      </c>
      <c r="AH19" s="313">
        <f t="shared" si="29"/>
      </c>
      <c r="AI19" s="314"/>
      <c r="AJ19" s="316"/>
      <c r="AK19" s="316"/>
      <c r="AL19" s="315"/>
      <c r="AM19" s="316"/>
      <c r="AN19" s="316"/>
    </row>
    <row r="20">
      <c r="A20" s="317">
        <v>17</v>
      </c>
      <c r="B20" s="297" t="s">
        <v>285</v>
      </c>
      <c r="C20" s="323" t="s">
        <v>309</v>
      </c>
      <c r="D20" s="323" t="s">
        <v>309</v>
      </c>
      <c r="E20" s="331" t="s">
        <v>310</v>
      </c>
      <c r="F20" s="300">
        <v>3984</v>
      </c>
      <c r="G20" s="301">
        <v>3977</v>
      </c>
      <c r="H20" s="302"/>
      <c r="I20" s="303">
        <f>VLOOKUP(C20,'Data Products'!$A:$B,2,0)</f>
      </c>
      <c r="J20" s="304">
        <f t="shared" si="23"/>
      </c>
      <c r="K20" s="305">
        <v>45653</v>
      </c>
      <c r="L20" s="306">
        <f t="shared" si="14"/>
      </c>
      <c r="M20" s="319">
        <v>738</v>
      </c>
      <c r="N20" s="324">
        <v>3090</v>
      </c>
      <c r="O20" s="302"/>
      <c r="P20" s="302"/>
      <c r="Q20" s="297"/>
      <c r="R20" s="302">
        <v>0</v>
      </c>
      <c r="S20" s="302">
        <v>0</v>
      </c>
      <c r="T20" s="302">
        <v>27</v>
      </c>
      <c r="U20" s="302">
        <v>27</v>
      </c>
      <c r="V20" s="302">
        <v>25</v>
      </c>
      <c r="W20" s="302">
        <v>25</v>
      </c>
      <c r="X20" s="302">
        <v>0</v>
      </c>
      <c r="Y20" s="302">
        <v>0</v>
      </c>
      <c r="Z20" s="302">
        <v>0</v>
      </c>
      <c r="AA20" s="302">
        <v>0</v>
      </c>
      <c r="AB20" s="307">
        <f t="shared" si="9"/>
      </c>
      <c r="AC20" s="321">
        <f t="shared" si="0"/>
      </c>
      <c r="AD20" s="309">
        <f t="shared" si="26"/>
      </c>
      <c r="AE20" s="322">
        <f t="shared" si="17"/>
      </c>
      <c r="AF20" s="311">
        <f>VLOOKUP(C20,'Data Products'!$A:$J,10,0)</f>
      </c>
      <c r="AG20" s="312">
        <f t="shared" si="3"/>
      </c>
      <c r="AH20" s="313">
        <f t="shared" si="29"/>
      </c>
      <c r="AI20" s="314" t="s">
        <v>311</v>
      </c>
      <c r="AJ20" s="316"/>
      <c r="AK20" s="316"/>
      <c r="AL20" s="315"/>
      <c r="AM20" s="316"/>
      <c r="AN20" s="316"/>
    </row>
    <row r="21">
      <c r="A21" s="317">
        <v>18</v>
      </c>
      <c r="B21" s="297" t="s">
        <v>285</v>
      </c>
      <c r="C21" s="323" t="s">
        <v>312</v>
      </c>
      <c r="D21" s="323" t="s">
        <v>312</v>
      </c>
      <c r="E21" s="331" t="s">
        <v>313</v>
      </c>
      <c r="F21" s="300">
        <v>7590</v>
      </c>
      <c r="G21" s="301">
        <v>7581</v>
      </c>
      <c r="H21" s="325"/>
      <c r="I21" s="303">
        <f>VLOOKUP(C21,'Data Products'!$A:$B,2,0)</f>
      </c>
      <c r="J21" s="304">
        <f t="shared" si="23"/>
      </c>
      <c r="K21" s="305">
        <v>45847</v>
      </c>
      <c r="L21" s="306">
        <f t="shared" si="14"/>
      </c>
      <c r="M21" s="319">
        <v>518</v>
      </c>
      <c r="N21" s="333">
        <v>811</v>
      </c>
      <c r="O21" s="302"/>
      <c r="P21" s="302"/>
      <c r="Q21" s="297"/>
      <c r="R21" s="302">
        <v>0</v>
      </c>
      <c r="S21" s="325">
        <v>0</v>
      </c>
      <c r="T21" s="302">
        <v>113</v>
      </c>
      <c r="U21" s="302">
        <v>106</v>
      </c>
      <c r="V21" s="302">
        <v>1097</v>
      </c>
      <c r="W21" s="302">
        <v>1097</v>
      </c>
      <c r="X21" s="302">
        <v>5</v>
      </c>
      <c r="Y21" s="302">
        <v>0</v>
      </c>
      <c r="Z21" s="302">
        <v>0</v>
      </c>
      <c r="AA21" s="302">
        <v>0</v>
      </c>
      <c r="AB21" s="307">
        <f t="shared" si="9"/>
      </c>
      <c r="AC21" s="321">
        <f t="shared" si="0"/>
      </c>
      <c r="AD21" s="309">
        <f t="shared" si="26"/>
      </c>
      <c r="AE21" s="322">
        <f t="shared" si="17"/>
      </c>
      <c r="AF21" s="311">
        <f>VLOOKUP(C21,'Data Products'!$A:$J,10,0)</f>
      </c>
      <c r="AG21" s="312">
        <f t="shared" si="3"/>
      </c>
      <c r="AH21" s="313">
        <f t="shared" si="29"/>
      </c>
      <c r="AI21" s="314" t="s">
        <v>311</v>
      </c>
      <c r="AJ21" s="316"/>
      <c r="AK21" s="316"/>
      <c r="AL21" s="315"/>
      <c r="AM21" s="316"/>
      <c r="AN21" s="316"/>
    </row>
    <row customHeight="true" hidden="true" ht="18" r="22">
      <c r="A22" s="317">
        <v>19</v>
      </c>
      <c r="B22" s="297" t="s">
        <v>285</v>
      </c>
      <c r="C22" s="334" t="s">
        <v>309</v>
      </c>
      <c r="D22" s="334" t="s">
        <v>309</v>
      </c>
      <c r="E22" s="335" t="s">
        <v>310</v>
      </c>
      <c r="F22" s="336">
        <v>3984</v>
      </c>
      <c r="G22" s="301">
        <v>3977</v>
      </c>
      <c r="H22" s="302"/>
      <c r="I22" s="303">
        <f>VLOOKUP(C22,'Data Products'!$A:$B,2,0)</f>
      </c>
      <c r="J22" s="304">
        <f t="shared" si="23"/>
      </c>
      <c r="K22" s="305">
        <v>45847</v>
      </c>
      <c r="L22" s="306">
        <f t="shared" si="14"/>
      </c>
      <c r="M22" s="319">
        <v>738</v>
      </c>
      <c r="N22" s="333">
        <v>3090</v>
      </c>
      <c r="O22" s="302"/>
      <c r="P22" s="302"/>
      <c r="Q22" s="297"/>
      <c r="R22" s="325">
        <v>0</v>
      </c>
      <c r="S22" s="302">
        <v>0</v>
      </c>
      <c r="T22" s="302">
        <v>154</v>
      </c>
      <c r="U22" s="302">
        <v>154</v>
      </c>
      <c r="V22" s="302">
        <v>310</v>
      </c>
      <c r="W22" s="302">
        <v>310</v>
      </c>
      <c r="X22" s="302">
        <v>0</v>
      </c>
      <c r="Y22" s="302">
        <v>0</v>
      </c>
      <c r="Z22" s="302">
        <v>0</v>
      </c>
      <c r="AA22" s="302">
        <v>0</v>
      </c>
      <c r="AB22" s="307">
        <f t="shared" si="9"/>
      </c>
      <c r="AC22" s="321">
        <f t="shared" si="0"/>
      </c>
      <c r="AD22" s="309">
        <f t="shared" si="26"/>
      </c>
      <c r="AE22" s="322">
        <f t="shared" si="17"/>
      </c>
      <c r="AF22" s="311">
        <f>VLOOKUP(C22,'Data Products'!$A:$J,10,0)</f>
      </c>
      <c r="AG22" s="312">
        <f t="shared" si="3"/>
      </c>
      <c r="AH22" s="313">
        <f t="shared" si="29"/>
      </c>
      <c r="AI22" s="337" t="s">
        <v>314</v>
      </c>
      <c r="AJ22" s="316"/>
      <c r="AK22" s="316"/>
      <c r="AL22" s="315"/>
      <c r="AM22" s="316"/>
      <c r="AN22" s="316"/>
    </row>
    <row customHeight="true" ht="18" r="23">
      <c r="A23" s="317">
        <v>20</v>
      </c>
      <c r="B23" s="297" t="s">
        <v>282</v>
      </c>
      <c r="C23" s="338" t="s">
        <v>315</v>
      </c>
      <c r="D23" s="338" t="s">
        <v>315</v>
      </c>
      <c r="E23" s="338" t="s">
        <v>315</v>
      </c>
      <c r="F23" s="339">
        <v>1500</v>
      </c>
      <c r="G23" s="340">
        <v>1500</v>
      </c>
      <c r="H23" s="341"/>
      <c r="I23" s="342">
        <f>VLOOKUP(C23,'Data Products'!$A:$B,2,0)</f>
      </c>
      <c r="J23" s="343">
        <f t="shared" si="23"/>
      </c>
      <c r="K23" s="344">
        <v>45416</v>
      </c>
      <c r="L23" s="345">
        <f t="shared" si="14"/>
      </c>
      <c r="M23" s="346">
        <v>0</v>
      </c>
      <c r="N23" s="346">
        <v>0</v>
      </c>
      <c r="O23" s="347"/>
      <c r="P23" s="347"/>
      <c r="Q23" s="347"/>
      <c r="R23" s="347"/>
      <c r="S23" s="347"/>
      <c r="T23" s="347"/>
      <c r="U23" s="347"/>
      <c r="V23" s="347"/>
      <c r="W23" s="347"/>
      <c r="X23" s="347"/>
      <c r="Y23" s="347"/>
      <c r="Z23" s="347"/>
      <c r="AA23" s="347"/>
      <c r="AB23" s="348">
        <f t="shared" si="9"/>
      </c>
      <c r="AC23" s="349">
        <f t="shared" si="0"/>
      </c>
      <c r="AD23" s="309">
        <f t="shared" si="26"/>
      </c>
      <c r="AE23" s="350">
        <f t="shared" si="17"/>
      </c>
      <c r="AF23" s="351">
        <f>VLOOKUP(C23,'Data Products'!$A:$J,10,0)</f>
      </c>
      <c r="AG23" s="352">
        <f t="shared" si="3"/>
      </c>
      <c r="AH23" s="353"/>
      <c r="AI23" s="354"/>
      <c r="AJ23" s="355"/>
      <c r="AK23" s="355"/>
      <c r="AL23" s="356"/>
      <c r="AM23" s="355"/>
      <c r="AN23" s="355"/>
    </row>
    <row customHeight="true" ht="18" r="24">
      <c r="A24" s="317">
        <v>21</v>
      </c>
      <c r="B24" s="297" t="s">
        <v>282</v>
      </c>
      <c r="C24" s="357" t="s">
        <v>316</v>
      </c>
      <c r="D24" s="357" t="s">
        <v>316</v>
      </c>
      <c r="E24" s="357" t="s">
        <v>316</v>
      </c>
      <c r="F24" s="358">
        <v>2000</v>
      </c>
      <c r="G24" s="339">
        <v>2000</v>
      </c>
      <c r="H24" s="359"/>
      <c r="I24" s="360">
        <f>VLOOKUP(C24,'Data Products'!$A:$B,2,0)</f>
      </c>
      <c r="J24" s="361">
        <f t="shared" si="23"/>
      </c>
      <c r="K24" s="362">
        <v>45417</v>
      </c>
      <c r="L24" s="363">
        <f t="shared" si="14"/>
      </c>
      <c r="M24" s="364">
        <v>0</v>
      </c>
      <c r="N24" s="364">
        <v>0</v>
      </c>
      <c r="O24" s="365"/>
      <c r="P24" s="365"/>
      <c r="Q24" s="365"/>
      <c r="R24" s="365"/>
      <c r="S24" s="365"/>
      <c r="T24" s="365"/>
      <c r="U24" s="365"/>
      <c r="V24" s="365"/>
      <c r="W24" s="365"/>
      <c r="X24" s="365"/>
      <c r="Y24" s="365"/>
      <c r="Z24" s="365"/>
      <c r="AA24" s="365"/>
      <c r="AB24" s="366">
        <f t="shared" si="9"/>
      </c>
      <c r="AC24" s="367">
        <f t="shared" si="0"/>
      </c>
      <c r="AD24" s="309">
        <f t="shared" si="26"/>
      </c>
      <c r="AE24" s="368">
        <f t="shared" si="17"/>
      </c>
      <c r="AF24" s="352">
        <f>VLOOKUP(C24,'Data Products'!$A:$J,10,0)</f>
      </c>
      <c r="AG24" s="369">
        <f t="shared" si="3"/>
      </c>
      <c r="AH24" s="370"/>
      <c r="AI24" s="354"/>
      <c r="AJ24" s="355"/>
      <c r="AK24" s="355"/>
      <c r="AL24" s="356"/>
      <c r="AM24" s="355"/>
      <c r="AN24" s="355"/>
    </row>
    <row r="25">
      <c r="A25" s="371"/>
      <c r="B25" s="372"/>
      <c r="C25" s="371"/>
      <c r="D25" s="373"/>
      <c r="E25" s="371"/>
      <c r="F25" s="371"/>
      <c r="G25" s="371"/>
      <c r="H25" s="371"/>
      <c r="I25" s="371"/>
      <c r="J25" s="371"/>
      <c r="K25" s="371"/>
      <c r="L25" s="374"/>
      <c r="M25" s="374"/>
      <c r="N25" s="375" t="s">
        <v>317</v>
      </c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375"/>
      <c r="AB25" s="375"/>
      <c r="AC25" s="375"/>
      <c r="AD25" s="375"/>
      <c r="AE25" s="376" t="s">
        <v>318</v>
      </c>
      <c r="AF25" s="377">
        <f t="shared" ref="AF25:AF29" si="7">AG25/$AG$25</f>
      </c>
      <c r="AG25" s="378">
        <f>SUM(AG4:AG24)</f>
      </c>
      <c r="AH25" s="378">
        <f>SUM(AH4:AH24)</f>
      </c>
      <c r="AI25" s="378">
        <f>SUM(AI4:AI24)</f>
      </c>
      <c r="AJ25" s="379"/>
      <c r="AK25" s="379"/>
      <c r="AL25" s="380"/>
      <c r="AM25" s="379"/>
      <c r="AN25" s="379"/>
    </row>
    <row r="26">
      <c r="A26" s="375"/>
      <c r="B26" s="372"/>
      <c r="C26" s="372"/>
      <c r="D26" s="375"/>
      <c r="E26" s="375"/>
      <c r="F26" s="375"/>
      <c r="G26" s="375"/>
      <c r="H26" s="375"/>
      <c r="I26" s="372"/>
      <c r="J26" s="374"/>
      <c r="K26" s="374"/>
      <c r="L26" s="374"/>
      <c r="M26" s="374"/>
      <c r="N26" s="375"/>
      <c r="O26" s="375"/>
      <c r="P26" s="375"/>
      <c r="Q26" s="375"/>
      <c r="R26" s="375"/>
      <c r="S26" s="375"/>
      <c r="T26" s="375"/>
      <c r="U26" s="375"/>
      <c r="V26" s="375"/>
      <c r="W26" s="375"/>
      <c r="X26" s="375"/>
      <c r="Y26" s="375"/>
      <c r="Z26" s="375"/>
      <c r="AA26" s="375"/>
      <c r="AB26" s="375"/>
      <c r="AC26" s="375"/>
      <c r="AD26" s="375"/>
      <c r="AE26" s="381" t="s">
        <v>319</v>
      </c>
      <c r="AF26" s="377">
        <f t="shared" si="7"/>
      </c>
      <c r="AG26" s="382">
        <f>SUMIFS($AG$4:$AG$24,$AE$4:$AE$24,$AE$26)</f>
      </c>
      <c r="AH26" s="383"/>
      <c r="AI26" s="380"/>
      <c r="AJ26" s="379"/>
      <c r="AK26" s="379"/>
      <c r="AL26" s="380"/>
      <c r="AM26" s="379"/>
      <c r="AN26" s="379"/>
    </row>
    <row r="27">
      <c r="A27" s="375"/>
      <c r="B27" s="372"/>
      <c r="C27" s="372"/>
      <c r="D27" s="375"/>
      <c r="E27" s="375"/>
      <c r="F27" s="375"/>
      <c r="G27" s="375"/>
      <c r="H27" s="375"/>
      <c r="I27" s="372"/>
      <c r="J27" s="374"/>
      <c r="K27" s="374"/>
      <c r="L27" s="374"/>
      <c r="M27" s="374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  <c r="AA27" s="375"/>
      <c r="AB27" s="375"/>
      <c r="AC27" s="375"/>
      <c r="AD27" s="375"/>
      <c r="AE27" s="381" t="s">
        <v>320</v>
      </c>
      <c r="AF27" s="377">
        <f t="shared" si="7"/>
      </c>
      <c r="AG27" s="382">
        <f t="shared" ref="AG27:AG29" si="12">SUMIFS($AG$4:$AG$24,$AE$4:$AE$24,AE27)</f>
      </c>
      <c r="AH27" s="383"/>
      <c r="AI27" s="380"/>
      <c r="AJ27" s="379"/>
      <c r="AK27" s="379"/>
      <c r="AL27" s="380"/>
      <c r="AM27" s="379"/>
      <c r="AN27" s="379"/>
    </row>
    <row r="28">
      <c r="A28" s="375"/>
      <c r="B28" s="372"/>
      <c r="C28" s="372"/>
      <c r="D28" s="375"/>
      <c r="E28" s="375"/>
      <c r="F28" s="375"/>
      <c r="G28" s="375"/>
      <c r="H28" s="375"/>
      <c r="I28" s="372"/>
      <c r="J28" s="374"/>
      <c r="K28" s="374"/>
      <c r="L28" s="374"/>
      <c r="M28" s="374"/>
      <c r="N28" s="375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5"/>
      <c r="Z28" s="375"/>
      <c r="AA28" s="375"/>
      <c r="AB28" s="375"/>
      <c r="AC28" s="375"/>
      <c r="AD28" s="375"/>
      <c r="AE28" s="381" t="s">
        <v>321</v>
      </c>
      <c r="AF28" s="377">
        <f t="shared" si="7"/>
      </c>
      <c r="AG28" s="382">
        <f t="shared" si="12"/>
      </c>
      <c r="AH28" s="383"/>
      <c r="AI28" s="380"/>
      <c r="AJ28" s="379"/>
      <c r="AK28" s="379"/>
      <c r="AL28" s="380"/>
      <c r="AM28" s="379"/>
      <c r="AN28" s="379"/>
    </row>
    <row r="29">
      <c r="A29" s="375"/>
      <c r="B29" s="372"/>
      <c r="C29" s="372"/>
      <c r="D29" s="375"/>
      <c r="E29" s="375"/>
      <c r="F29" s="375"/>
      <c r="G29" s="375"/>
      <c r="H29" s="375"/>
      <c r="I29" s="372"/>
      <c r="J29" s="374"/>
      <c r="K29" s="374"/>
      <c r="L29" s="374"/>
      <c r="M29" s="374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  <c r="AA29" s="375"/>
      <c r="AB29" s="375"/>
      <c r="AC29" s="375"/>
      <c r="AD29" s="375"/>
      <c r="AE29" s="381" t="s">
        <v>322</v>
      </c>
      <c r="AF29" s="377">
        <f t="shared" si="7"/>
      </c>
      <c r="AG29" s="382">
        <f t="shared" si="12"/>
      </c>
      <c r="AH29" s="383"/>
      <c r="AI29" s="380"/>
      <c r="AJ29" s="379"/>
      <c r="AK29" s="379"/>
      <c r="AL29" s="380"/>
      <c r="AM29" s="379"/>
      <c r="AN29" s="379"/>
    </row>
    <row r="30">
      <c r="A30" s="375"/>
      <c r="B30" s="372"/>
      <c r="C30" s="372"/>
      <c r="D30" s="375"/>
      <c r="E30" s="375"/>
      <c r="F30" s="375"/>
      <c r="G30" s="375"/>
      <c r="H30" s="375"/>
      <c r="I30" s="372"/>
      <c r="J30" s="374"/>
      <c r="K30" s="374"/>
      <c r="L30" s="374"/>
      <c r="M30" s="374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81" t="s">
        <v>271</v>
      </c>
      <c r="AF30" s="384">
        <f>AVERAGE(AE29:AC27)/AVERAGE(AE29:AC27)</f>
      </c>
      <c r="AG30" s="382">
        <f>SUMIF($AC$4:$AC$24,"&lt;90",AG4:AG24)</f>
      </c>
      <c r="AH30" s="385"/>
      <c r="AI30" s="380"/>
      <c r="AJ30" s="379"/>
      <c r="AK30" s="379"/>
      <c r="AL30" s="380"/>
      <c r="AM30" s="379"/>
      <c r="AN30" s="379"/>
    </row>
    <row r="31">
      <c r="A31" s="375"/>
      <c r="B31" s="372"/>
      <c r="C31" s="372"/>
      <c r="D31" s="375"/>
      <c r="E31" s="375"/>
      <c r="F31" s="375"/>
      <c r="G31" s="375"/>
      <c r="H31" s="375"/>
      <c r="I31" s="372"/>
      <c r="J31" s="374"/>
      <c r="K31" s="374"/>
      <c r="L31" s="374"/>
      <c r="M31" s="375"/>
      <c r="N31" s="375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  <c r="AA31" s="375"/>
      <c r="AB31" s="375"/>
      <c r="AC31" s="375"/>
      <c r="AD31" s="375"/>
      <c r="AE31" s="375"/>
      <c r="AF31" s="385"/>
      <c r="AG31" s="385"/>
      <c r="AH31" s="385"/>
      <c r="AI31" s="380"/>
      <c r="AJ31" s="379"/>
      <c r="AK31" s="379"/>
      <c r="AL31" s="380"/>
      <c r="AM31" s="379"/>
      <c r="AN31" s="379"/>
    </row>
    <row r="32">
      <c r="A32" s="386" t="s">
        <v>323</v>
      </c>
      <c r="B32" s="293" t="s">
        <v>245</v>
      </c>
      <c r="C32" s="293" t="s">
        <v>324</v>
      </c>
      <c r="D32" s="386" t="s">
        <v>247</v>
      </c>
      <c r="E32" s="386"/>
      <c r="F32" s="293" t="s">
        <v>249</v>
      </c>
      <c r="G32" s="293"/>
      <c r="H32" s="293" t="s">
        <v>325</v>
      </c>
      <c r="I32" s="387" t="s">
        <v>251</v>
      </c>
      <c r="J32" s="388" t="s">
        <v>252</v>
      </c>
      <c r="K32" s="292" t="s">
        <v>253</v>
      </c>
      <c r="L32" s="292" t="s">
        <v>254</v>
      </c>
      <c r="M32" s="293" t="s">
        <v>255</v>
      </c>
      <c r="N32" s="293" t="s">
        <v>256</v>
      </c>
      <c r="O32" s="293" t="s">
        <v>326</v>
      </c>
      <c r="P32" s="293" t="s">
        <v>327</v>
      </c>
      <c r="Q32" s="293" t="s">
        <v>259</v>
      </c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90" t="s">
        <v>265</v>
      </c>
      <c r="AC32" s="388" t="s">
        <v>266</v>
      </c>
      <c r="AD32" s="388" t="s">
        <v>328</v>
      </c>
      <c r="AE32" s="388" t="s">
        <v>329</v>
      </c>
      <c r="AF32" s="391" t="s">
        <v>269</v>
      </c>
      <c r="AG32" s="391" t="s">
        <v>270</v>
      </c>
      <c r="AH32" s="292" t="s">
        <v>271</v>
      </c>
      <c r="AI32" s="388" t="s">
        <v>272</v>
      </c>
      <c r="AJ32" s="292" t="s">
        <v>273</v>
      </c>
      <c r="AK32" s="293" t="s">
        <v>274</v>
      </c>
      <c r="AL32" s="293" t="s">
        <v>330</v>
      </c>
      <c r="AM32" s="293" t="s">
        <v>276</v>
      </c>
      <c r="AN32" s="293" t="s">
        <v>277</v>
      </c>
    </row>
    <row r="33">
      <c r="A33" s="293" t="s">
        <v>278</v>
      </c>
      <c r="B33" s="293"/>
      <c r="C33" s="293"/>
      <c r="D33" s="392"/>
      <c r="E33" s="293"/>
      <c r="F33" s="293" t="s">
        <v>279</v>
      </c>
      <c r="G33" s="296" t="s">
        <v>280</v>
      </c>
      <c r="H33" s="293"/>
      <c r="I33" s="393"/>
      <c r="J33" s="394"/>
      <c r="K33" s="395"/>
      <c r="L33" s="292"/>
      <c r="M33" s="293" t="s">
        <v>281</v>
      </c>
      <c r="N33" s="392" t="s">
        <v>281</v>
      </c>
      <c r="O33" s="293"/>
      <c r="P33" s="293"/>
      <c r="Q33" s="293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90"/>
      <c r="AC33" s="388"/>
      <c r="AD33" s="388"/>
      <c r="AE33" s="388"/>
      <c r="AF33" s="391"/>
      <c r="AG33" s="391"/>
      <c r="AH33" s="292"/>
      <c r="AI33" s="394"/>
      <c r="AJ33" s="292"/>
      <c r="AK33" s="293"/>
      <c r="AL33" s="293"/>
      <c r="AM33" s="293"/>
      <c r="AN33" s="293"/>
    </row>
    <row customHeight="true" hidden="true" ht="18" r="34">
      <c r="A34" s="396">
        <v>1</v>
      </c>
      <c r="B34" s="297" t="s">
        <v>331</v>
      </c>
      <c r="C34" s="396" t="s">
        <v>332</v>
      </c>
      <c r="D34" s="397"/>
      <c r="E34" s="398"/>
      <c r="F34" s="399">
        <v>0</v>
      </c>
      <c r="G34" s="399">
        <v>0</v>
      </c>
      <c r="H34" s="400"/>
      <c r="I34" s="401">
        <f>VLOOKUP(C34,'Data Products'!$A:$J,2,0)</f>
      </c>
      <c r="J34" s="361">
        <f t="shared" ref="J34:J115" si="24">IFERROR(I34-TODAY(),"")</f>
      </c>
      <c r="K34" s="362">
        <v>45840</v>
      </c>
      <c r="L34" s="306">
        <f t="shared" ref="L34:L115" si="15">TODAY()-K34</f>
      </c>
      <c r="M34" s="402">
        <v>0</v>
      </c>
      <c r="N34" s="403">
        <v>0</v>
      </c>
      <c r="O34" s="329"/>
      <c r="P34" s="302"/>
      <c r="Q34" s="297" t="s">
        <v>333</v>
      </c>
      <c r="R34" s="375"/>
      <c r="S34" s="375"/>
      <c r="T34" s="404"/>
      <c r="U34" s="375"/>
      <c r="V34" s="375"/>
      <c r="W34" s="375"/>
      <c r="X34" s="375"/>
      <c r="Y34" s="375"/>
      <c r="Z34" s="375"/>
      <c r="AA34" s="375"/>
      <c r="AB34" s="405">
        <f t="shared" ref="AB34:AB115" si="10">N34/30</f>
      </c>
      <c r="AC34" s="321">
        <f t="shared" ref="AC34:AC115" si="1">IFERROR(F34/AB34,"-")</f>
      </c>
      <c r="AD34" s="309">
        <f t="shared" ref="AD34:AD115" si="27">IFERROR(TODAY()+AC34,"-")</f>
      </c>
      <c r="AE34" s="406">
        <f t="shared" ref="AE34:AE115" si="18">_xlfn.IFS(AC34="-","Not sold yet",AND(AC34&lt;=150,AC34&gt;60),"Out of stock more than 60 days",AC34&lt;=60,"Out of stock less than 60 days",AC34&gt;=150,"Out of stock more than 150 days")</f>
      </c>
      <c r="AF34" s="407">
        <f>VLOOKUP(C34,'Data Products'!$A:$J,10,0)</f>
      </c>
      <c r="AG34" s="408">
        <f t="shared" ref="AG34:AG115" si="4">AF34*F34</f>
      </c>
      <c r="AH34" s="312"/>
      <c r="AI34" s="409" t="s">
        <v>334</v>
      </c>
      <c r="AJ34" s="410"/>
      <c r="AK34" s="316"/>
      <c r="AL34" s="315"/>
      <c r="AM34" s="316"/>
      <c r="AN34" s="316"/>
    </row>
    <row customHeight="true" hidden="true" ht="18" r="35">
      <c r="A35" s="396">
        <v>2</v>
      </c>
      <c r="B35" s="297" t="s">
        <v>331</v>
      </c>
      <c r="C35" s="396" t="s">
        <v>335</v>
      </c>
      <c r="D35" s="341"/>
      <c r="E35" s="329"/>
      <c r="F35" s="399">
        <v>0</v>
      </c>
      <c r="G35" s="399">
        <v>0</v>
      </c>
      <c r="H35" s="400"/>
      <c r="I35" s="401">
        <f>VLOOKUP(C35,'Data Products'!$A:$J,2,0)</f>
      </c>
      <c r="J35" s="361">
        <f t="shared" si="24"/>
      </c>
      <c r="K35" s="362">
        <v>45841</v>
      </c>
      <c r="L35" s="306">
        <f t="shared" si="15"/>
      </c>
      <c r="M35" s="411">
        <v>0</v>
      </c>
      <c r="N35" s="327">
        <v>0</v>
      </c>
      <c r="O35" s="329"/>
      <c r="P35" s="302"/>
      <c r="Q35" s="297" t="s">
        <v>336</v>
      </c>
      <c r="R35" s="375"/>
      <c r="S35" s="375"/>
      <c r="T35" s="404"/>
      <c r="U35" s="375"/>
      <c r="V35" s="375"/>
      <c r="W35" s="375"/>
      <c r="X35" s="375"/>
      <c r="Y35" s="375"/>
      <c r="Z35" s="375"/>
      <c r="AA35" s="375"/>
      <c r="AB35" s="405">
        <f t="shared" si="10"/>
      </c>
      <c r="AC35" s="321">
        <f t="shared" si="1"/>
      </c>
      <c r="AD35" s="309">
        <f t="shared" si="27"/>
      </c>
      <c r="AE35" s="406">
        <f t="shared" si="18"/>
      </c>
      <c r="AF35" s="407">
        <f>VLOOKUP(C35,'Data Products'!$A:$J,10,0)</f>
      </c>
      <c r="AG35" s="408">
        <f t="shared" si="4"/>
      </c>
      <c r="AH35" s="312">
        <f t="shared" ref="AH35:AH54" si="30">IF(J35&lt;=90,F35,0)</f>
      </c>
      <c r="AI35" s="412"/>
      <c r="AJ35" s="410"/>
      <c r="AK35" s="316"/>
      <c r="AL35" s="315"/>
      <c r="AM35" s="316"/>
      <c r="AN35" s="316"/>
    </row>
    <row customHeight="true" hidden="true" ht="18" r="36">
      <c r="A36" s="396">
        <v>3</v>
      </c>
      <c r="B36" s="297" t="s">
        <v>331</v>
      </c>
      <c r="C36" s="396" t="s">
        <v>337</v>
      </c>
      <c r="D36" s="341"/>
      <c r="E36" s="329"/>
      <c r="F36" s="399">
        <v>0</v>
      </c>
      <c r="G36" s="399">
        <v>0</v>
      </c>
      <c r="H36" s="400"/>
      <c r="I36" s="401">
        <f>VLOOKUP(C36,'Data Products'!$A:$J,2,0)</f>
      </c>
      <c r="J36" s="361">
        <f t="shared" si="24"/>
      </c>
      <c r="K36" s="362">
        <v>45842</v>
      </c>
      <c r="L36" s="306">
        <f t="shared" si="15"/>
      </c>
      <c r="M36" s="411">
        <v>0</v>
      </c>
      <c r="N36" s="327">
        <v>0</v>
      </c>
      <c r="O36" s="413"/>
      <c r="P36" s="414"/>
      <c r="Q36" s="297" t="s">
        <v>336</v>
      </c>
      <c r="R36" s="375"/>
      <c r="S36" s="375"/>
      <c r="T36" s="404"/>
      <c r="U36" s="375"/>
      <c r="V36" s="375"/>
      <c r="W36" s="375"/>
      <c r="X36" s="375"/>
      <c r="Y36" s="375"/>
      <c r="Z36" s="375"/>
      <c r="AA36" s="375"/>
      <c r="AB36" s="405">
        <f t="shared" si="10"/>
      </c>
      <c r="AC36" s="321">
        <f t="shared" si="1"/>
      </c>
      <c r="AD36" s="309">
        <f t="shared" si="27"/>
      </c>
      <c r="AE36" s="406">
        <f t="shared" si="18"/>
      </c>
      <c r="AF36" s="407">
        <f>VLOOKUP(C36,'Data Products'!$A:$J,10,0)</f>
      </c>
      <c r="AG36" s="408">
        <f t="shared" si="4"/>
      </c>
      <c r="AH36" s="312">
        <f t="shared" si="30"/>
      </c>
      <c r="AI36" s="412"/>
      <c r="AJ36" s="410"/>
      <c r="AK36" s="316"/>
      <c r="AL36" s="315"/>
      <c r="AM36" s="316"/>
      <c r="AN36" s="316"/>
    </row>
    <row customHeight="true" hidden="true" ht="18" r="37">
      <c r="A37" s="396">
        <v>4</v>
      </c>
      <c r="B37" s="297" t="s">
        <v>331</v>
      </c>
      <c r="C37" s="396" t="s">
        <v>338</v>
      </c>
      <c r="D37" s="341"/>
      <c r="E37" s="329"/>
      <c r="F37" s="399">
        <v>0</v>
      </c>
      <c r="G37" s="399">
        <v>0</v>
      </c>
      <c r="H37" s="400"/>
      <c r="I37" s="401">
        <f>VLOOKUP(C37,'Data Products'!$A:$J,2,0)</f>
      </c>
      <c r="J37" s="361">
        <f t="shared" si="24"/>
      </c>
      <c r="K37" s="362">
        <v>45843</v>
      </c>
      <c r="L37" s="306">
        <f t="shared" si="15"/>
      </c>
      <c r="M37" s="411">
        <v>0</v>
      </c>
      <c r="N37" s="327">
        <v>0</v>
      </c>
      <c r="O37" s="329"/>
      <c r="P37" s="302"/>
      <c r="Q37" s="297" t="s">
        <v>336</v>
      </c>
      <c r="R37" s="375"/>
      <c r="S37" s="375"/>
      <c r="T37" s="415"/>
      <c r="U37" s="375"/>
      <c r="V37" s="375"/>
      <c r="W37" s="375"/>
      <c r="X37" s="375"/>
      <c r="Y37" s="375"/>
      <c r="Z37" s="375"/>
      <c r="AA37" s="375"/>
      <c r="AB37" s="405">
        <f t="shared" si="10"/>
      </c>
      <c r="AC37" s="321">
        <f t="shared" si="1"/>
      </c>
      <c r="AD37" s="309">
        <f t="shared" si="27"/>
      </c>
      <c r="AE37" s="406">
        <f t="shared" si="18"/>
      </c>
      <c r="AF37" s="407">
        <f>VLOOKUP(C37,'Data Products'!$A:$J,10,0)</f>
      </c>
      <c r="AG37" s="408">
        <f t="shared" si="4"/>
      </c>
      <c r="AH37" s="312">
        <f t="shared" si="30"/>
      </c>
      <c r="AI37" s="412"/>
      <c r="AJ37" s="416"/>
      <c r="AK37" s="316"/>
      <c r="AL37" s="315"/>
      <c r="AM37" s="316"/>
      <c r="AN37" s="316"/>
    </row>
    <row customHeight="true" hidden="true" ht="18" r="38">
      <c r="A38" s="396">
        <v>5</v>
      </c>
      <c r="B38" s="297" t="s">
        <v>339</v>
      </c>
      <c r="C38" s="396" t="s">
        <v>340</v>
      </c>
      <c r="D38" s="341"/>
      <c r="E38" s="329"/>
      <c r="F38" s="399">
        <v>0</v>
      </c>
      <c r="G38" s="399">
        <v>0</v>
      </c>
      <c r="H38" s="400"/>
      <c r="I38" s="401">
        <f>VLOOKUP(C38,'Data Products'!$A:$J,2,0)</f>
      </c>
      <c r="J38" s="361">
        <f t="shared" si="24"/>
      </c>
      <c r="K38" s="362">
        <v>45844</v>
      </c>
      <c r="L38" s="306">
        <f t="shared" si="15"/>
      </c>
      <c r="M38" s="411">
        <v>0</v>
      </c>
      <c r="N38" s="327">
        <v>0</v>
      </c>
      <c r="O38" s="329"/>
      <c r="P38" s="302"/>
      <c r="Q38" s="417" t="s">
        <v>341</v>
      </c>
      <c r="R38" s="375"/>
      <c r="S38" s="375"/>
      <c r="T38" s="404"/>
      <c r="U38" s="375"/>
      <c r="V38" s="375"/>
      <c r="W38" s="375"/>
      <c r="X38" s="375"/>
      <c r="Y38" s="375"/>
      <c r="Z38" s="375"/>
      <c r="AA38" s="375"/>
      <c r="AB38" s="405">
        <f t="shared" si="10"/>
      </c>
      <c r="AC38" s="321">
        <f t="shared" si="1"/>
      </c>
      <c r="AD38" s="309">
        <f t="shared" si="27"/>
      </c>
      <c r="AE38" s="406">
        <f t="shared" si="18"/>
      </c>
      <c r="AF38" s="407">
        <f>VLOOKUP(C38,'Data Products'!$A:$J,10,0)</f>
      </c>
      <c r="AG38" s="408">
        <f t="shared" si="4"/>
      </c>
      <c r="AH38" s="312">
        <f t="shared" si="30"/>
      </c>
      <c r="AI38" s="412"/>
      <c r="AJ38" s="416"/>
      <c r="AK38" s="316">
        <v>200</v>
      </c>
      <c r="AL38" s="315"/>
      <c r="AM38" s="316"/>
      <c r="AN38" s="316"/>
    </row>
    <row customHeight="true" hidden="true" ht="18" r="39">
      <c r="A39" s="396">
        <v>6</v>
      </c>
      <c r="B39" s="297" t="s">
        <v>282</v>
      </c>
      <c r="C39" s="396" t="s">
        <v>342</v>
      </c>
      <c r="D39" s="397" t="s">
        <v>343</v>
      </c>
      <c r="E39" s="398"/>
      <c r="F39" s="399">
        <v>0</v>
      </c>
      <c r="G39" s="399">
        <v>0</v>
      </c>
      <c r="H39" s="400"/>
      <c r="I39" s="401">
        <f>VLOOKUP(C39,'Data Products'!$A:$J,2,0)</f>
      </c>
      <c r="J39" s="361">
        <f t="shared" si="24"/>
      </c>
      <c r="K39" s="362">
        <v>45845</v>
      </c>
      <c r="L39" s="306">
        <f t="shared" si="15"/>
      </c>
      <c r="M39" s="411">
        <v>0</v>
      </c>
      <c r="N39" s="327">
        <v>0</v>
      </c>
      <c r="O39" s="329"/>
      <c r="P39" s="302"/>
      <c r="Q39" s="297" t="s">
        <v>341</v>
      </c>
      <c r="R39" s="375"/>
      <c r="S39" s="375"/>
      <c r="T39" s="404"/>
      <c r="U39" s="375"/>
      <c r="V39" s="375"/>
      <c r="W39" s="375"/>
      <c r="X39" s="375"/>
      <c r="Y39" s="375"/>
      <c r="Z39" s="375"/>
      <c r="AA39" s="375"/>
      <c r="AB39" s="405">
        <f t="shared" si="10"/>
      </c>
      <c r="AC39" s="321">
        <f t="shared" si="1"/>
      </c>
      <c r="AD39" s="309">
        <f t="shared" si="27"/>
      </c>
      <c r="AE39" s="406">
        <f t="shared" si="18"/>
      </c>
      <c r="AF39" s="407">
        <f>VLOOKUP(C39,'Data Products'!$A:$J,10,0)</f>
      </c>
      <c r="AG39" s="408">
        <f t="shared" si="4"/>
      </c>
      <c r="AH39" s="312">
        <f t="shared" si="30"/>
      </c>
      <c r="AI39" s="412"/>
      <c r="AJ39" s="416"/>
      <c r="AK39" s="316"/>
      <c r="AL39" s="315"/>
      <c r="AM39" s="316"/>
      <c r="AN39" s="316"/>
    </row>
    <row customHeight="true" hidden="true" ht="18" r="40">
      <c r="A40" s="396">
        <v>7</v>
      </c>
      <c r="B40" s="297" t="s">
        <v>282</v>
      </c>
      <c r="C40" s="372" t="s">
        <v>344</v>
      </c>
      <c r="D40" s="397" t="s">
        <v>344</v>
      </c>
      <c r="E40" s="398"/>
      <c r="F40" s="399">
        <v>0</v>
      </c>
      <c r="G40" s="399">
        <v>0</v>
      </c>
      <c r="H40" s="400"/>
      <c r="I40" s="401">
        <f>VLOOKUP(C40,'Data Products'!$A:$J,2,0)</f>
      </c>
      <c r="J40" s="361">
        <f t="shared" si="24"/>
      </c>
      <c r="K40" s="362">
        <v>45846</v>
      </c>
      <c r="L40" s="306">
        <f t="shared" si="15"/>
      </c>
      <c r="M40" s="411">
        <v>0</v>
      </c>
      <c r="N40" s="327">
        <v>0</v>
      </c>
      <c r="O40" s="329"/>
      <c r="P40" s="302"/>
      <c r="Q40" s="418" t="s">
        <v>341</v>
      </c>
      <c r="R40" s="375"/>
      <c r="S40" s="375"/>
      <c r="T40" s="404"/>
      <c r="U40" s="375"/>
      <c r="V40" s="375"/>
      <c r="W40" s="375"/>
      <c r="X40" s="375"/>
      <c r="Y40" s="375"/>
      <c r="Z40" s="375"/>
      <c r="AA40" s="375"/>
      <c r="AB40" s="405">
        <f t="shared" si="10"/>
      </c>
      <c r="AC40" s="321">
        <f t="shared" si="1"/>
      </c>
      <c r="AD40" s="309">
        <f t="shared" si="27"/>
      </c>
      <c r="AE40" s="406">
        <f t="shared" si="18"/>
      </c>
      <c r="AF40" s="407">
        <f>VLOOKUP(C40,'Data Products'!$A:$J,10,0)</f>
      </c>
      <c r="AG40" s="408">
        <f t="shared" si="4"/>
      </c>
      <c r="AH40" s="312">
        <f t="shared" si="30"/>
      </c>
      <c r="AI40" s="412"/>
      <c r="AJ40" s="416"/>
      <c r="AK40" s="316"/>
      <c r="AL40" s="315"/>
      <c r="AM40" s="316"/>
      <c r="AN40" s="316"/>
    </row>
    <row customHeight="true" hidden="true" ht="18" r="41">
      <c r="A41" s="396">
        <v>8</v>
      </c>
      <c r="B41" s="297" t="s">
        <v>282</v>
      </c>
      <c r="C41" s="396" t="s">
        <v>345</v>
      </c>
      <c r="D41" s="341"/>
      <c r="E41" s="329"/>
      <c r="F41" s="399">
        <v>0</v>
      </c>
      <c r="G41" s="399">
        <v>0</v>
      </c>
      <c r="H41" s="400"/>
      <c r="I41" s="401">
        <f>VLOOKUP(C41,'Data Products'!$A:$J,2,0)</f>
      </c>
      <c r="J41" s="361">
        <f t="shared" si="24"/>
      </c>
      <c r="K41" s="362">
        <v>45847</v>
      </c>
      <c r="L41" s="306">
        <f t="shared" si="15"/>
      </c>
      <c r="M41" s="411">
        <v>0</v>
      </c>
      <c r="N41" s="327">
        <v>0</v>
      </c>
      <c r="O41" s="329"/>
      <c r="P41" s="302"/>
      <c r="Q41" s="297" t="s">
        <v>341</v>
      </c>
      <c r="R41" s="375"/>
      <c r="S41" s="375"/>
      <c r="T41" s="404"/>
      <c r="U41" s="375"/>
      <c r="V41" s="375"/>
      <c r="W41" s="375"/>
      <c r="X41" s="375"/>
      <c r="Y41" s="375"/>
      <c r="Z41" s="375"/>
      <c r="AA41" s="375"/>
      <c r="AB41" s="405">
        <f t="shared" si="10"/>
      </c>
      <c r="AC41" s="321">
        <f t="shared" si="1"/>
      </c>
      <c r="AD41" s="309">
        <f t="shared" si="27"/>
      </c>
      <c r="AE41" s="406">
        <f t="shared" si="18"/>
      </c>
      <c r="AF41" s="407">
        <f>VLOOKUP(C41,'Data Products'!$A:$J,10,0)</f>
      </c>
      <c r="AG41" s="408">
        <f t="shared" si="4"/>
      </c>
      <c r="AH41" s="312">
        <f t="shared" si="30"/>
      </c>
      <c r="AI41" s="412"/>
      <c r="AJ41" s="416"/>
      <c r="AK41" s="316"/>
      <c r="AL41" s="315"/>
      <c r="AM41" s="316"/>
      <c r="AN41" s="316"/>
    </row>
    <row customHeight="true" hidden="true" ht="18" r="42">
      <c r="A42" s="396">
        <v>9</v>
      </c>
      <c r="B42" s="297" t="s">
        <v>282</v>
      </c>
      <c r="C42" s="396" t="s">
        <v>346</v>
      </c>
      <c r="D42" s="341"/>
      <c r="E42" s="329"/>
      <c r="F42" s="399">
        <v>0</v>
      </c>
      <c r="G42" s="399">
        <v>0</v>
      </c>
      <c r="H42" s="400"/>
      <c r="I42" s="401">
        <f>VLOOKUP(C42,'Data Products'!$A:$J,2,0)</f>
      </c>
      <c r="J42" s="361">
        <f t="shared" si="24"/>
      </c>
      <c r="K42" s="362">
        <v>45848</v>
      </c>
      <c r="L42" s="306">
        <f t="shared" si="15"/>
      </c>
      <c r="M42" s="411">
        <v>0</v>
      </c>
      <c r="N42" s="327">
        <v>0</v>
      </c>
      <c r="O42" s="329"/>
      <c r="P42" s="302"/>
      <c r="Q42" s="297" t="s">
        <v>341</v>
      </c>
      <c r="R42" s="375"/>
      <c r="S42" s="375"/>
      <c r="T42" s="404"/>
      <c r="U42" s="375"/>
      <c r="V42" s="375"/>
      <c r="W42" s="375"/>
      <c r="X42" s="375"/>
      <c r="Y42" s="375"/>
      <c r="Z42" s="375"/>
      <c r="AA42" s="375"/>
      <c r="AB42" s="405">
        <f t="shared" si="10"/>
      </c>
      <c r="AC42" s="321">
        <f t="shared" si="1"/>
      </c>
      <c r="AD42" s="309">
        <f t="shared" si="27"/>
      </c>
      <c r="AE42" s="406">
        <f t="shared" si="18"/>
      </c>
      <c r="AF42" s="407">
        <f>VLOOKUP(C42,'Data Products'!$A:$J,10,0)</f>
      </c>
      <c r="AG42" s="408">
        <f t="shared" si="4"/>
      </c>
      <c r="AH42" s="312">
        <f t="shared" si="30"/>
      </c>
      <c r="AI42" s="412"/>
      <c r="AJ42" s="416"/>
      <c r="AK42" s="316"/>
      <c r="AL42" s="315"/>
      <c r="AM42" s="316"/>
      <c r="AN42" s="316"/>
    </row>
    <row customHeight="true" hidden="true" ht="18" r="43">
      <c r="A43" s="396">
        <v>10</v>
      </c>
      <c r="B43" s="297" t="s">
        <v>282</v>
      </c>
      <c r="C43" s="396" t="s">
        <v>347</v>
      </c>
      <c r="D43" s="341"/>
      <c r="E43" s="329"/>
      <c r="F43" s="399">
        <v>0</v>
      </c>
      <c r="G43" s="399">
        <v>0</v>
      </c>
      <c r="H43" s="400"/>
      <c r="I43" s="401">
        <f>VLOOKUP(C43,'Data Products'!$A:$J,2,0)</f>
      </c>
      <c r="J43" s="361">
        <f t="shared" si="24"/>
      </c>
      <c r="K43" s="362">
        <v>45849</v>
      </c>
      <c r="L43" s="306">
        <f t="shared" si="15"/>
      </c>
      <c r="M43" s="411">
        <v>0</v>
      </c>
      <c r="N43" s="327">
        <v>0</v>
      </c>
      <c r="O43" s="329"/>
      <c r="P43" s="302"/>
      <c r="Q43" s="297" t="s">
        <v>341</v>
      </c>
      <c r="R43" s="375"/>
      <c r="S43" s="375"/>
      <c r="T43" s="404"/>
      <c r="U43" s="375"/>
      <c r="V43" s="375"/>
      <c r="W43" s="375"/>
      <c r="X43" s="375"/>
      <c r="Y43" s="375"/>
      <c r="Z43" s="375"/>
      <c r="AA43" s="375"/>
      <c r="AB43" s="405">
        <f t="shared" si="10"/>
      </c>
      <c r="AC43" s="321">
        <f t="shared" si="1"/>
      </c>
      <c r="AD43" s="309">
        <f t="shared" si="27"/>
      </c>
      <c r="AE43" s="406">
        <f t="shared" si="18"/>
      </c>
      <c r="AF43" s="407">
        <f>VLOOKUP(C43,'Data Products'!$A:$J,10,0)</f>
      </c>
      <c r="AG43" s="408">
        <f t="shared" si="4"/>
      </c>
      <c r="AH43" s="312">
        <f t="shared" si="30"/>
      </c>
      <c r="AI43" s="412"/>
      <c r="AJ43" s="416"/>
      <c r="AK43" s="316">
        <v>150</v>
      </c>
      <c r="AL43" s="315"/>
      <c r="AM43" s="316"/>
      <c r="AN43" s="316"/>
    </row>
    <row customHeight="true" hidden="true" ht="18" r="44">
      <c r="A44" s="396">
        <v>11</v>
      </c>
      <c r="B44" s="297" t="s">
        <v>331</v>
      </c>
      <c r="C44" s="396" t="s">
        <v>348</v>
      </c>
      <c r="D44" s="341"/>
      <c r="E44" s="329"/>
      <c r="F44" s="399">
        <v>0</v>
      </c>
      <c r="G44" s="399">
        <v>0</v>
      </c>
      <c r="H44" s="400"/>
      <c r="I44" s="401">
        <f>VLOOKUP(C44,'Data Products'!$A:$J,2,0)</f>
      </c>
      <c r="J44" s="361">
        <f t="shared" si="24"/>
      </c>
      <c r="K44" s="362">
        <v>45850</v>
      </c>
      <c r="L44" s="306">
        <f t="shared" si="15"/>
      </c>
      <c r="M44" s="411">
        <v>0</v>
      </c>
      <c r="N44" s="327">
        <v>0</v>
      </c>
      <c r="O44" s="329"/>
      <c r="P44" s="302"/>
      <c r="Q44" s="297" t="s">
        <v>341</v>
      </c>
      <c r="R44" s="375"/>
      <c r="S44" s="375"/>
      <c r="T44" s="404"/>
      <c r="U44" s="375"/>
      <c r="V44" s="375"/>
      <c r="W44" s="375"/>
      <c r="X44" s="375"/>
      <c r="Y44" s="375"/>
      <c r="Z44" s="375"/>
      <c r="AA44" s="375"/>
      <c r="AB44" s="405">
        <f t="shared" si="10"/>
      </c>
      <c r="AC44" s="321">
        <f t="shared" si="1"/>
      </c>
      <c r="AD44" s="309">
        <f t="shared" si="27"/>
      </c>
      <c r="AE44" s="406">
        <f t="shared" si="18"/>
      </c>
      <c r="AF44" s="407">
        <f>VLOOKUP(C44,'Data Products'!$A:$J,10,0)</f>
      </c>
      <c r="AG44" s="408">
        <f t="shared" si="4"/>
      </c>
      <c r="AH44" s="312">
        <f t="shared" si="30"/>
      </c>
      <c r="AI44" s="412"/>
      <c r="AJ44" s="416"/>
      <c r="AK44" s="316"/>
      <c r="AL44" s="315"/>
      <c r="AM44" s="316"/>
      <c r="AN44" s="316"/>
    </row>
    <row customHeight="true" hidden="true" ht="18" r="45">
      <c r="A45" s="396">
        <v>12</v>
      </c>
      <c r="B45" s="297" t="s">
        <v>282</v>
      </c>
      <c r="C45" s="396" t="s">
        <v>349</v>
      </c>
      <c r="D45" s="397" t="s">
        <v>350</v>
      </c>
      <c r="E45" s="398"/>
      <c r="F45" s="399">
        <v>0</v>
      </c>
      <c r="G45" s="399">
        <v>0</v>
      </c>
      <c r="H45" s="400"/>
      <c r="I45" s="401">
        <f>VLOOKUP(C45,'Data Products'!$A:$J,2,0)</f>
      </c>
      <c r="J45" s="361">
        <f t="shared" si="24"/>
      </c>
      <c r="K45" s="362">
        <v>45851</v>
      </c>
      <c r="L45" s="306">
        <f t="shared" si="15"/>
      </c>
      <c r="M45" s="411">
        <v>0</v>
      </c>
      <c r="N45" s="327">
        <v>0</v>
      </c>
      <c r="O45" s="329"/>
      <c r="P45" s="302"/>
      <c r="Q45" s="297" t="s">
        <v>341</v>
      </c>
      <c r="R45" s="375"/>
      <c r="S45" s="375"/>
      <c r="T45" s="404"/>
      <c r="U45" s="375"/>
      <c r="V45" s="375"/>
      <c r="W45" s="375"/>
      <c r="X45" s="375"/>
      <c r="Y45" s="375"/>
      <c r="Z45" s="375"/>
      <c r="AA45" s="375"/>
      <c r="AB45" s="405">
        <f t="shared" si="10"/>
      </c>
      <c r="AC45" s="321">
        <f t="shared" si="1"/>
      </c>
      <c r="AD45" s="309">
        <f t="shared" si="27"/>
      </c>
      <c r="AE45" s="406">
        <f t="shared" si="18"/>
      </c>
      <c r="AF45" s="407">
        <f>VLOOKUP(C45,'Data Products'!$A:$J,10,0)</f>
      </c>
      <c r="AG45" s="408">
        <f t="shared" si="4"/>
      </c>
      <c r="AH45" s="312">
        <f t="shared" si="30"/>
      </c>
      <c r="AI45" s="412"/>
      <c r="AJ45" s="416"/>
      <c r="AK45" s="316"/>
      <c r="AL45" s="315"/>
      <c r="AM45" s="316"/>
      <c r="AN45" s="316"/>
    </row>
    <row customHeight="true" hidden="true" ht="18" r="46">
      <c r="A46" s="396">
        <v>13</v>
      </c>
      <c r="B46" s="297" t="s">
        <v>282</v>
      </c>
      <c r="C46" s="396" t="s">
        <v>351</v>
      </c>
      <c r="D46" s="341"/>
      <c r="E46" s="329"/>
      <c r="F46" s="399">
        <v>0</v>
      </c>
      <c r="G46" s="399">
        <v>0</v>
      </c>
      <c r="H46" s="400"/>
      <c r="I46" s="401">
        <f>VLOOKUP(C46,'Data Products'!$A:$J,2,0)</f>
      </c>
      <c r="J46" s="361">
        <f t="shared" si="24"/>
      </c>
      <c r="K46" s="362">
        <v>45852</v>
      </c>
      <c r="L46" s="306">
        <f t="shared" si="15"/>
      </c>
      <c r="M46" s="411">
        <v>0</v>
      </c>
      <c r="N46" s="327">
        <v>0</v>
      </c>
      <c r="O46" s="329"/>
      <c r="P46" s="302"/>
      <c r="Q46" s="297" t="s">
        <v>341</v>
      </c>
      <c r="R46" s="375"/>
      <c r="S46" s="375"/>
      <c r="T46" s="404"/>
      <c r="U46" s="375"/>
      <c r="V46" s="375"/>
      <c r="W46" s="375"/>
      <c r="X46" s="375"/>
      <c r="Y46" s="375"/>
      <c r="Z46" s="375"/>
      <c r="AA46" s="375"/>
      <c r="AB46" s="405">
        <f t="shared" si="10"/>
      </c>
      <c r="AC46" s="321">
        <f t="shared" si="1"/>
      </c>
      <c r="AD46" s="309">
        <f t="shared" si="27"/>
      </c>
      <c r="AE46" s="406">
        <f t="shared" si="18"/>
      </c>
      <c r="AF46" s="407">
        <f>VLOOKUP(C46,'Data Products'!$A:$J,10,0)</f>
      </c>
      <c r="AG46" s="408">
        <f t="shared" si="4"/>
      </c>
      <c r="AH46" s="312">
        <f t="shared" si="30"/>
      </c>
      <c r="AI46" s="412"/>
      <c r="AJ46" s="416"/>
      <c r="AK46" s="316"/>
      <c r="AL46" s="315"/>
      <c r="AM46" s="316"/>
      <c r="AN46" s="316"/>
    </row>
    <row customHeight="true" hidden="true" ht="18" r="47">
      <c r="A47" s="396">
        <v>14</v>
      </c>
      <c r="B47" s="297" t="s">
        <v>331</v>
      </c>
      <c r="C47" s="396" t="s">
        <v>352</v>
      </c>
      <c r="D47" s="397" t="s">
        <v>353</v>
      </c>
      <c r="E47" s="398"/>
      <c r="F47" s="399">
        <v>0</v>
      </c>
      <c r="G47" s="399">
        <v>0</v>
      </c>
      <c r="H47" s="400"/>
      <c r="I47" s="401">
        <f>VLOOKUP(C47,'Data Products'!$A:$J,2,0)</f>
      </c>
      <c r="J47" s="361">
        <f t="shared" si="24"/>
      </c>
      <c r="K47" s="362">
        <v>45853</v>
      </c>
      <c r="L47" s="306">
        <f t="shared" si="15"/>
      </c>
      <c r="M47" s="411">
        <v>0</v>
      </c>
      <c r="N47" s="327">
        <v>0</v>
      </c>
      <c r="O47" s="329"/>
      <c r="P47" s="302"/>
      <c r="Q47" s="297" t="s">
        <v>341</v>
      </c>
      <c r="R47" s="375"/>
      <c r="S47" s="375"/>
      <c r="T47" s="404"/>
      <c r="U47" s="375"/>
      <c r="V47" s="375"/>
      <c r="W47" s="375"/>
      <c r="X47" s="375"/>
      <c r="Y47" s="375"/>
      <c r="Z47" s="375"/>
      <c r="AA47" s="375"/>
      <c r="AB47" s="405">
        <f t="shared" si="10"/>
      </c>
      <c r="AC47" s="321">
        <f t="shared" si="1"/>
      </c>
      <c r="AD47" s="309">
        <f t="shared" si="27"/>
      </c>
      <c r="AE47" s="406">
        <f t="shared" si="18"/>
      </c>
      <c r="AF47" s="407">
        <f>VLOOKUP(C47,'Data Products'!$A:$J,10,0)</f>
      </c>
      <c r="AG47" s="408">
        <f t="shared" si="4"/>
      </c>
      <c r="AH47" s="312">
        <f t="shared" si="30"/>
      </c>
      <c r="AI47" s="412"/>
      <c r="AJ47" s="416"/>
      <c r="AK47" s="316"/>
      <c r="AL47" s="315"/>
      <c r="AM47" s="316"/>
      <c r="AN47" s="316"/>
    </row>
    <row customHeight="true" hidden="true" ht="18" r="48">
      <c r="A48" s="396">
        <v>15</v>
      </c>
      <c r="B48" s="297" t="s">
        <v>331</v>
      </c>
      <c r="C48" s="396" t="s">
        <v>354</v>
      </c>
      <c r="D48" s="341"/>
      <c r="E48" s="329"/>
      <c r="F48" s="399">
        <v>0</v>
      </c>
      <c r="G48" s="399">
        <v>0</v>
      </c>
      <c r="H48" s="400"/>
      <c r="I48" s="401">
        <f>VLOOKUP(C48,'Data Products'!$A:$J,2,0)</f>
      </c>
      <c r="J48" s="361">
        <f t="shared" si="24"/>
      </c>
      <c r="K48" s="362">
        <v>45854</v>
      </c>
      <c r="L48" s="306">
        <f t="shared" si="15"/>
      </c>
      <c r="M48" s="411">
        <v>0</v>
      </c>
      <c r="N48" s="327">
        <v>0</v>
      </c>
      <c r="O48" s="329"/>
      <c r="P48" s="302"/>
      <c r="Q48" s="297" t="s">
        <v>341</v>
      </c>
      <c r="R48" s="375"/>
      <c r="S48" s="375"/>
      <c r="T48" s="404"/>
      <c r="U48" s="375"/>
      <c r="V48" s="375"/>
      <c r="W48" s="375"/>
      <c r="X48" s="375"/>
      <c r="Y48" s="375"/>
      <c r="Z48" s="375"/>
      <c r="AA48" s="375"/>
      <c r="AB48" s="405">
        <f t="shared" si="10"/>
      </c>
      <c r="AC48" s="321">
        <f t="shared" si="1"/>
      </c>
      <c r="AD48" s="309">
        <f t="shared" si="27"/>
      </c>
      <c r="AE48" s="406">
        <f t="shared" si="18"/>
      </c>
      <c r="AF48" s="407">
        <f>VLOOKUP(C48,'Data Products'!$A:$J,10,0)</f>
      </c>
      <c r="AG48" s="408">
        <f t="shared" si="4"/>
      </c>
      <c r="AH48" s="312">
        <f t="shared" si="30"/>
      </c>
      <c r="AI48" s="412"/>
      <c r="AJ48" s="416"/>
      <c r="AK48" s="316">
        <v>340</v>
      </c>
      <c r="AL48" s="315"/>
      <c r="AM48" s="316"/>
      <c r="AN48" s="316"/>
    </row>
    <row customHeight="true" hidden="true" ht="18" r="49">
      <c r="A49" s="396">
        <v>16</v>
      </c>
      <c r="B49" s="297" t="s">
        <v>331</v>
      </c>
      <c r="C49" s="396" t="s">
        <v>355</v>
      </c>
      <c r="D49" s="341"/>
      <c r="E49" s="329"/>
      <c r="F49" s="399">
        <v>0</v>
      </c>
      <c r="G49" s="399">
        <v>0</v>
      </c>
      <c r="H49" s="400"/>
      <c r="I49" s="401">
        <f>VLOOKUP(C49,'Data Products'!$A:$J,2,0)</f>
      </c>
      <c r="J49" s="361">
        <f t="shared" si="24"/>
      </c>
      <c r="K49" s="362">
        <v>45855</v>
      </c>
      <c r="L49" s="306">
        <f t="shared" si="15"/>
      </c>
      <c r="M49" s="411">
        <v>0</v>
      </c>
      <c r="N49" s="327">
        <v>0</v>
      </c>
      <c r="O49" s="329"/>
      <c r="P49" s="302"/>
      <c r="Q49" s="297" t="s">
        <v>356</v>
      </c>
      <c r="R49" s="375"/>
      <c r="S49" s="375"/>
      <c r="T49" s="404"/>
      <c r="U49" s="375"/>
      <c r="V49" s="375"/>
      <c r="W49" s="375"/>
      <c r="X49" s="375"/>
      <c r="Y49" s="375"/>
      <c r="Z49" s="375"/>
      <c r="AA49" s="375"/>
      <c r="AB49" s="405">
        <f t="shared" si="10"/>
      </c>
      <c r="AC49" s="321">
        <f t="shared" si="1"/>
      </c>
      <c r="AD49" s="309">
        <f t="shared" si="27"/>
      </c>
      <c r="AE49" s="406">
        <f t="shared" si="18"/>
      </c>
      <c r="AF49" s="407">
        <f>VLOOKUP(C49,'Data Products'!$A:$J,10,0)</f>
      </c>
      <c r="AG49" s="408">
        <f t="shared" si="4"/>
      </c>
      <c r="AH49" s="312">
        <f t="shared" si="30"/>
      </c>
      <c r="AI49" s="412"/>
      <c r="AJ49" s="416"/>
      <c r="AK49" s="316"/>
      <c r="AL49" s="315"/>
      <c r="AM49" s="316"/>
      <c r="AN49" s="316"/>
    </row>
    <row customHeight="true" hidden="true" ht="18" r="50">
      <c r="A50" s="396">
        <v>17</v>
      </c>
      <c r="B50" s="297" t="s">
        <v>331</v>
      </c>
      <c r="C50" s="396" t="s">
        <v>357</v>
      </c>
      <c r="D50" s="341"/>
      <c r="E50" s="329"/>
      <c r="F50" s="399">
        <v>0</v>
      </c>
      <c r="G50" s="399">
        <v>0</v>
      </c>
      <c r="H50" s="400"/>
      <c r="I50" s="401">
        <f>VLOOKUP(C50,'Data Products'!$A:$J,2,0)</f>
      </c>
      <c r="J50" s="361">
        <f t="shared" si="24"/>
      </c>
      <c r="K50" s="362">
        <v>45856</v>
      </c>
      <c r="L50" s="306">
        <f t="shared" si="15"/>
      </c>
      <c r="M50" s="411">
        <v>0</v>
      </c>
      <c r="N50" s="327">
        <v>0</v>
      </c>
      <c r="O50" s="329"/>
      <c r="P50" s="302"/>
      <c r="Q50" s="297" t="s">
        <v>356</v>
      </c>
      <c r="R50" s="375"/>
      <c r="S50" s="375"/>
      <c r="T50" s="404"/>
      <c r="U50" s="375"/>
      <c r="V50" s="375"/>
      <c r="W50" s="375"/>
      <c r="X50" s="375"/>
      <c r="Y50" s="375"/>
      <c r="Z50" s="375"/>
      <c r="AA50" s="375"/>
      <c r="AB50" s="405">
        <f t="shared" si="10"/>
      </c>
      <c r="AC50" s="321">
        <f t="shared" si="1"/>
      </c>
      <c r="AD50" s="309">
        <f t="shared" si="27"/>
      </c>
      <c r="AE50" s="406">
        <f t="shared" si="18"/>
      </c>
      <c r="AF50" s="407">
        <f>VLOOKUP(C50,'Data Products'!$A:$J,10,0)</f>
      </c>
      <c r="AG50" s="408">
        <f t="shared" si="4"/>
      </c>
      <c r="AH50" s="312">
        <f t="shared" si="30"/>
      </c>
      <c r="AI50" s="412"/>
      <c r="AJ50" s="416"/>
      <c r="AK50" s="316">
        <v>3620</v>
      </c>
      <c r="AL50" s="315"/>
      <c r="AM50" s="316"/>
      <c r="AN50" s="316"/>
    </row>
    <row customHeight="true" hidden="true" ht="18" r="51">
      <c r="A51" s="396">
        <v>18</v>
      </c>
      <c r="B51" s="297" t="s">
        <v>331</v>
      </c>
      <c r="C51" s="396" t="s">
        <v>358</v>
      </c>
      <c r="D51" s="341"/>
      <c r="E51" s="329"/>
      <c r="F51" s="399">
        <v>0</v>
      </c>
      <c r="G51" s="399">
        <v>0</v>
      </c>
      <c r="H51" s="400"/>
      <c r="I51" s="401">
        <f>VLOOKUP(C51,'Data Products'!$A:$J,2,0)</f>
      </c>
      <c r="J51" s="361">
        <f t="shared" si="24"/>
      </c>
      <c r="K51" s="362">
        <v>45857</v>
      </c>
      <c r="L51" s="306">
        <f t="shared" si="15"/>
      </c>
      <c r="M51" s="411">
        <v>0</v>
      </c>
      <c r="N51" s="327">
        <v>0</v>
      </c>
      <c r="O51" s="329"/>
      <c r="P51" s="302"/>
      <c r="Q51" s="297" t="s">
        <v>356</v>
      </c>
      <c r="R51" s="375"/>
      <c r="S51" s="375"/>
      <c r="T51" s="404"/>
      <c r="U51" s="375"/>
      <c r="V51" s="375"/>
      <c r="W51" s="375"/>
      <c r="X51" s="375"/>
      <c r="Y51" s="375"/>
      <c r="Z51" s="375"/>
      <c r="AA51" s="375"/>
      <c r="AB51" s="405">
        <f t="shared" si="10"/>
      </c>
      <c r="AC51" s="321">
        <f t="shared" si="1"/>
      </c>
      <c r="AD51" s="309">
        <f t="shared" si="27"/>
      </c>
      <c r="AE51" s="406">
        <f t="shared" si="18"/>
      </c>
      <c r="AF51" s="407">
        <f>VLOOKUP(C51,'Data Products'!$A:$J,10,0)</f>
      </c>
      <c r="AG51" s="408">
        <f t="shared" si="4"/>
      </c>
      <c r="AH51" s="312">
        <f t="shared" si="30"/>
      </c>
      <c r="AI51" s="412"/>
      <c r="AJ51" s="416"/>
      <c r="AK51" s="316"/>
      <c r="AL51" s="315"/>
      <c r="AM51" s="316"/>
      <c r="AN51" s="316"/>
    </row>
    <row customHeight="true" hidden="true" ht="18" r="52">
      <c r="A52" s="396">
        <v>19</v>
      </c>
      <c r="B52" s="297" t="s">
        <v>285</v>
      </c>
      <c r="C52" s="396" t="s">
        <v>359</v>
      </c>
      <c r="D52" s="419" t="s">
        <v>360</v>
      </c>
      <c r="E52" s="419" t="s">
        <v>360</v>
      </c>
      <c r="F52" s="399">
        <v>0</v>
      </c>
      <c r="G52" s="399">
        <v>0</v>
      </c>
      <c r="H52" s="400"/>
      <c r="I52" s="401">
        <f>VLOOKUP(C52,'Data Products'!$A:$J,2,0)</f>
      </c>
      <c r="J52" s="361">
        <f t="shared" si="24"/>
      </c>
      <c r="K52" s="362">
        <v>45858</v>
      </c>
      <c r="L52" s="306">
        <f t="shared" si="15"/>
      </c>
      <c r="M52" s="411">
        <v>0</v>
      </c>
      <c r="N52" s="327">
        <v>0</v>
      </c>
      <c r="O52" s="329"/>
      <c r="P52" s="302"/>
      <c r="Q52" s="297" t="s">
        <v>361</v>
      </c>
      <c r="R52" s="375"/>
      <c r="S52" s="375"/>
      <c r="T52" s="404"/>
      <c r="U52" s="375"/>
      <c r="V52" s="375"/>
      <c r="W52" s="375"/>
      <c r="X52" s="375"/>
      <c r="Y52" s="375"/>
      <c r="Z52" s="375"/>
      <c r="AA52" s="375"/>
      <c r="AB52" s="405">
        <f t="shared" si="10"/>
      </c>
      <c r="AC52" s="321">
        <f t="shared" si="1"/>
      </c>
      <c r="AD52" s="309">
        <f t="shared" si="27"/>
      </c>
      <c r="AE52" s="406">
        <f t="shared" si="18"/>
      </c>
      <c r="AF52" s="407">
        <f>VLOOKUP(C52,'Data Products'!$A:$J,10,0)</f>
      </c>
      <c r="AG52" s="408">
        <f t="shared" si="4"/>
      </c>
      <c r="AH52" s="312">
        <f t="shared" si="30"/>
      </c>
      <c r="AI52" s="409" t="s">
        <v>362</v>
      </c>
      <c r="AJ52" s="416"/>
      <c r="AK52" s="316"/>
      <c r="AL52" s="315"/>
      <c r="AM52" s="316"/>
      <c r="AN52" s="316"/>
    </row>
    <row customHeight="true" hidden="true" ht="18" r="53">
      <c r="A53" s="396">
        <v>20</v>
      </c>
      <c r="B53" s="297" t="s">
        <v>331</v>
      </c>
      <c r="C53" s="396" t="s">
        <v>363</v>
      </c>
      <c r="D53" s="419" t="s">
        <v>364</v>
      </c>
      <c r="E53" s="419" t="s">
        <v>364</v>
      </c>
      <c r="F53" s="399">
        <v>8</v>
      </c>
      <c r="G53" s="399">
        <v>8</v>
      </c>
      <c r="H53" s="400"/>
      <c r="I53" s="401">
        <f>VLOOKUP(C53,'Data Products'!$A:$J,2,0)</f>
      </c>
      <c r="J53" s="361">
        <f t="shared" si="24"/>
      </c>
      <c r="K53" s="362">
        <v>45859</v>
      </c>
      <c r="L53" s="306">
        <f t="shared" si="15"/>
      </c>
      <c r="M53" s="411">
        <v>0</v>
      </c>
      <c r="N53" s="327">
        <v>0</v>
      </c>
      <c r="O53" s="329"/>
      <c r="P53" s="302"/>
      <c r="Q53" s="297" t="s">
        <v>361</v>
      </c>
      <c r="R53" s="375"/>
      <c r="S53" s="375"/>
      <c r="T53" s="404"/>
      <c r="U53" s="375"/>
      <c r="V53" s="375"/>
      <c r="W53" s="375"/>
      <c r="X53" s="375"/>
      <c r="Y53" s="375"/>
      <c r="Z53" s="375"/>
      <c r="AA53" s="375"/>
      <c r="AB53" s="405">
        <f t="shared" si="10"/>
      </c>
      <c r="AC53" s="321">
        <f t="shared" si="1"/>
      </c>
      <c r="AD53" s="309">
        <f t="shared" si="27"/>
      </c>
      <c r="AE53" s="406">
        <f t="shared" si="18"/>
      </c>
      <c r="AF53" s="407">
        <f>VLOOKUP(C53,'Data Products'!$A:$J,10,0)</f>
      </c>
      <c r="AG53" s="408">
        <f t="shared" si="4"/>
      </c>
      <c r="AH53" s="312">
        <f t="shared" si="30"/>
      </c>
      <c r="AI53" s="409" t="s">
        <v>365</v>
      </c>
      <c r="AJ53" s="416"/>
      <c r="AK53" s="316"/>
      <c r="AL53" s="315"/>
      <c r="AM53" s="316"/>
      <c r="AN53" s="316"/>
    </row>
    <row customHeight="true" hidden="true" ht="18" r="54">
      <c r="A54" s="396">
        <v>21</v>
      </c>
      <c r="B54" s="297" t="s">
        <v>331</v>
      </c>
      <c r="C54" s="396" t="s">
        <v>366</v>
      </c>
      <c r="D54" s="419" t="s">
        <v>367</v>
      </c>
      <c r="E54" s="419" t="s">
        <v>367</v>
      </c>
      <c r="F54" s="399">
        <v>0</v>
      </c>
      <c r="G54" s="399">
        <v>0</v>
      </c>
      <c r="H54" s="400"/>
      <c r="I54" s="401">
        <f>VLOOKUP(C54,'Data Products'!$A:$J,2,0)</f>
      </c>
      <c r="J54" s="361">
        <f t="shared" si="24"/>
      </c>
      <c r="K54" s="362">
        <v>45860</v>
      </c>
      <c r="L54" s="306">
        <f t="shared" si="15"/>
      </c>
      <c r="M54" s="411">
        <v>0</v>
      </c>
      <c r="N54" s="327">
        <v>0</v>
      </c>
      <c r="O54" s="329"/>
      <c r="P54" s="302"/>
      <c r="Q54" s="297" t="s">
        <v>368</v>
      </c>
      <c r="R54" s="375"/>
      <c r="S54" s="375"/>
      <c r="T54" s="404"/>
      <c r="U54" s="375"/>
      <c r="V54" s="375"/>
      <c r="W54" s="375"/>
      <c r="X54" s="375"/>
      <c r="Y54" s="375"/>
      <c r="Z54" s="375"/>
      <c r="AA54" s="375"/>
      <c r="AB54" s="405">
        <f t="shared" si="10"/>
      </c>
      <c r="AC54" s="321">
        <f t="shared" si="1"/>
      </c>
      <c r="AD54" s="309">
        <f t="shared" si="27"/>
      </c>
      <c r="AE54" s="406">
        <f t="shared" si="18"/>
      </c>
      <c r="AF54" s="407">
        <f>VLOOKUP(C54,'Data Products'!$A:$J,10,0)</f>
      </c>
      <c r="AG54" s="408">
        <f t="shared" si="4"/>
      </c>
      <c r="AH54" s="312">
        <f t="shared" si="30"/>
      </c>
      <c r="AI54" s="412"/>
      <c r="AJ54" s="416"/>
      <c r="AK54" s="316"/>
      <c r="AL54" s="315"/>
      <c r="AM54" s="316"/>
      <c r="AN54" s="316"/>
    </row>
    <row customHeight="true" hidden="true" ht="18" r="55">
      <c r="A55" s="396">
        <v>22</v>
      </c>
      <c r="B55" s="297" t="s">
        <v>282</v>
      </c>
      <c r="C55" s="396" t="s">
        <v>367</v>
      </c>
      <c r="D55" s="419" t="s">
        <v>367</v>
      </c>
      <c r="E55" s="419" t="s">
        <v>367</v>
      </c>
      <c r="F55" s="399">
        <v>2</v>
      </c>
      <c r="G55" s="399">
        <v>2</v>
      </c>
      <c r="H55" s="400"/>
      <c r="I55" s="401">
        <f>VLOOKUP(C55,'Data Products'!$A:$J,2,0)</f>
      </c>
      <c r="J55" s="361">
        <f t="shared" si="24"/>
      </c>
      <c r="K55" s="362">
        <v>45861</v>
      </c>
      <c r="L55" s="306">
        <f t="shared" si="15"/>
      </c>
      <c r="M55" s="411">
        <v>0</v>
      </c>
      <c r="N55" s="420">
        <v>0</v>
      </c>
      <c r="O55" s="329"/>
      <c r="P55" s="302"/>
      <c r="Q55" s="297" t="s">
        <v>369</v>
      </c>
      <c r="R55" s="375"/>
      <c r="S55" s="375"/>
      <c r="T55" s="404"/>
      <c r="U55" s="375"/>
      <c r="V55" s="375"/>
      <c r="W55" s="375"/>
      <c r="X55" s="375"/>
      <c r="Y55" s="375"/>
      <c r="Z55" s="375"/>
      <c r="AA55" s="375"/>
      <c r="AB55" s="405">
        <f t="shared" si="10"/>
      </c>
      <c r="AC55" s="321">
        <f t="shared" si="1"/>
      </c>
      <c r="AD55" s="309">
        <f t="shared" si="27"/>
      </c>
      <c r="AE55" s="406">
        <f t="shared" si="18"/>
      </c>
      <c r="AF55" s="407">
        <f>VLOOKUP(C55,'Data Products'!$A:$J,10,0)</f>
      </c>
      <c r="AG55" s="408">
        <f t="shared" si="4"/>
      </c>
      <c r="AH55" s="312"/>
      <c r="AI55" s="409" t="s">
        <v>370</v>
      </c>
      <c r="AJ55" s="416"/>
      <c r="AK55" s="316"/>
      <c r="AL55" s="315"/>
      <c r="AM55" s="316"/>
      <c r="AN55" s="316"/>
    </row>
    <row customHeight="true" hidden="true" ht="18" r="56">
      <c r="A56" s="396">
        <v>23</v>
      </c>
      <c r="B56" s="297" t="s">
        <v>331</v>
      </c>
      <c r="C56" s="396" t="s">
        <v>371</v>
      </c>
      <c r="D56" s="421"/>
      <c r="E56" s="421"/>
      <c r="F56" s="399">
        <v>0</v>
      </c>
      <c r="G56" s="399">
        <v>0</v>
      </c>
      <c r="H56" s="400"/>
      <c r="I56" s="401">
        <f>VLOOKUP(C56,'Data Products'!$A:$J,2,0)</f>
      </c>
      <c r="J56" s="361">
        <f t="shared" si="24"/>
      </c>
      <c r="K56" s="362">
        <v>45862</v>
      </c>
      <c r="L56" s="306">
        <f t="shared" si="15"/>
      </c>
      <c r="M56" s="411">
        <v>0</v>
      </c>
      <c r="N56" s="327">
        <v>0</v>
      </c>
      <c r="O56" s="329"/>
      <c r="P56" s="302"/>
      <c r="Q56" s="297" t="s">
        <v>372</v>
      </c>
      <c r="R56" s="375"/>
      <c r="S56" s="375"/>
      <c r="T56" s="404"/>
      <c r="U56" s="375"/>
      <c r="V56" s="375"/>
      <c r="W56" s="375"/>
      <c r="X56" s="375"/>
      <c r="Y56" s="375"/>
      <c r="Z56" s="375"/>
      <c r="AA56" s="375"/>
      <c r="AB56" s="405">
        <f t="shared" si="10"/>
      </c>
      <c r="AC56" s="321">
        <f t="shared" si="1"/>
      </c>
      <c r="AD56" s="309">
        <f t="shared" si="27"/>
      </c>
      <c r="AE56" s="406">
        <f t="shared" si="18"/>
      </c>
      <c r="AF56" s="407">
        <f>VLOOKUP(C56,'Data Products'!$A:$J,10,0)</f>
      </c>
      <c r="AG56" s="408">
        <f t="shared" si="4"/>
      </c>
      <c r="AH56" s="312">
        <f t="shared" ref="AH56:AH71" si="31">IF(J56&lt;=90,F56,0)</f>
      </c>
      <c r="AI56" s="412"/>
      <c r="AJ56" s="416"/>
      <c r="AK56" s="316"/>
      <c r="AL56" s="315"/>
      <c r="AM56" s="316"/>
      <c r="AN56" s="316"/>
    </row>
    <row customHeight="true" hidden="true" ht="18" r="57">
      <c r="A57" s="396">
        <v>24</v>
      </c>
      <c r="B57" s="297" t="s">
        <v>331</v>
      </c>
      <c r="C57" s="396" t="s">
        <v>373</v>
      </c>
      <c r="D57" s="421"/>
      <c r="E57" s="421"/>
      <c r="F57" s="399">
        <v>0</v>
      </c>
      <c r="G57" s="399">
        <v>0</v>
      </c>
      <c r="H57" s="400"/>
      <c r="I57" s="401">
        <f>VLOOKUP(C57,'Data Products'!$A:$J,2,0)</f>
      </c>
      <c r="J57" s="361">
        <f t="shared" si="24"/>
      </c>
      <c r="K57" s="362">
        <v>45863</v>
      </c>
      <c r="L57" s="306">
        <f t="shared" si="15"/>
      </c>
      <c r="M57" s="411">
        <v>0</v>
      </c>
      <c r="N57" s="327">
        <v>0</v>
      </c>
      <c r="O57" s="329"/>
      <c r="P57" s="302"/>
      <c r="Q57" s="297" t="s">
        <v>333</v>
      </c>
      <c r="R57" s="375"/>
      <c r="S57" s="375"/>
      <c r="T57" s="404"/>
      <c r="U57" s="375"/>
      <c r="V57" s="375"/>
      <c r="W57" s="375"/>
      <c r="X57" s="375"/>
      <c r="Y57" s="375"/>
      <c r="Z57" s="375"/>
      <c r="AA57" s="375"/>
      <c r="AB57" s="405">
        <f t="shared" si="10"/>
      </c>
      <c r="AC57" s="321">
        <f t="shared" si="1"/>
      </c>
      <c r="AD57" s="309">
        <f t="shared" si="27"/>
      </c>
      <c r="AE57" s="406">
        <f t="shared" si="18"/>
      </c>
      <c r="AF57" s="407">
        <f>VLOOKUP(C57,'Data Products'!$A:$J,10,0)</f>
      </c>
      <c r="AG57" s="408">
        <f t="shared" si="4"/>
      </c>
      <c r="AH57" s="312">
        <f t="shared" si="31"/>
      </c>
      <c r="AI57" s="412"/>
      <c r="AJ57" s="416"/>
      <c r="AK57" s="316"/>
      <c r="AL57" s="315"/>
      <c r="AM57" s="316"/>
      <c r="AN57" s="316"/>
    </row>
    <row customHeight="true" hidden="true" ht="18" r="58">
      <c r="A58" s="396">
        <v>25</v>
      </c>
      <c r="B58" s="297" t="s">
        <v>331</v>
      </c>
      <c r="C58" s="396" t="s">
        <v>374</v>
      </c>
      <c r="D58" s="421"/>
      <c r="E58" s="421"/>
      <c r="F58" s="399">
        <v>0</v>
      </c>
      <c r="G58" s="399">
        <v>0</v>
      </c>
      <c r="H58" s="400"/>
      <c r="I58" s="401">
        <f>VLOOKUP(C58,'Data Products'!$A:$J,2,0)</f>
      </c>
      <c r="J58" s="361">
        <f t="shared" si="24"/>
      </c>
      <c r="K58" s="362">
        <v>45864</v>
      </c>
      <c r="L58" s="306">
        <f t="shared" si="15"/>
      </c>
      <c r="M58" s="411">
        <v>0</v>
      </c>
      <c r="N58" s="327">
        <v>0</v>
      </c>
      <c r="O58" s="329"/>
      <c r="P58" s="302"/>
      <c r="Q58" s="297" t="s">
        <v>333</v>
      </c>
      <c r="R58" s="375"/>
      <c r="S58" s="375"/>
      <c r="T58" s="404"/>
      <c r="U58" s="375"/>
      <c r="V58" s="375"/>
      <c r="W58" s="375"/>
      <c r="X58" s="375"/>
      <c r="Y58" s="375"/>
      <c r="Z58" s="375"/>
      <c r="AA58" s="375"/>
      <c r="AB58" s="405">
        <f t="shared" si="10"/>
      </c>
      <c r="AC58" s="321">
        <f t="shared" si="1"/>
      </c>
      <c r="AD58" s="309">
        <f t="shared" si="27"/>
      </c>
      <c r="AE58" s="406">
        <f t="shared" si="18"/>
      </c>
      <c r="AF58" s="407">
        <f>VLOOKUP(C58,'Data Products'!$A:$J,10,0)</f>
      </c>
      <c r="AG58" s="408">
        <f t="shared" si="4"/>
      </c>
      <c r="AH58" s="312">
        <f t="shared" si="31"/>
      </c>
      <c r="AI58" s="412"/>
      <c r="AJ58" s="416"/>
      <c r="AK58" s="316"/>
      <c r="AL58" s="315"/>
      <c r="AM58" s="316"/>
      <c r="AN58" s="316"/>
    </row>
    <row customHeight="true" hidden="true" ht="18" r="59">
      <c r="A59" s="396">
        <v>26</v>
      </c>
      <c r="B59" s="297" t="s">
        <v>331</v>
      </c>
      <c r="C59" s="396" t="s">
        <v>375</v>
      </c>
      <c r="D59" s="421"/>
      <c r="E59" s="421"/>
      <c r="F59" s="399">
        <v>0</v>
      </c>
      <c r="G59" s="399">
        <v>0</v>
      </c>
      <c r="H59" s="400" t="s">
        <v>376</v>
      </c>
      <c r="I59" s="401">
        <f>VLOOKUP(C59,'Data Products'!$A:$J,2,0)</f>
      </c>
      <c r="J59" s="361">
        <f t="shared" si="24"/>
      </c>
      <c r="K59" s="362">
        <v>45865</v>
      </c>
      <c r="L59" s="306">
        <f t="shared" si="15"/>
      </c>
      <c r="M59" s="411">
        <v>0</v>
      </c>
      <c r="N59" s="327">
        <v>0</v>
      </c>
      <c r="O59" s="329"/>
      <c r="P59" s="302"/>
      <c r="Q59" s="297" t="s">
        <v>377</v>
      </c>
      <c r="R59" s="375"/>
      <c r="S59" s="375"/>
      <c r="T59" s="422"/>
      <c r="U59" s="375"/>
      <c r="V59" s="375"/>
      <c r="W59" s="375"/>
      <c r="X59" s="375"/>
      <c r="Y59" s="375"/>
      <c r="Z59" s="375"/>
      <c r="AA59" s="375"/>
      <c r="AB59" s="405">
        <f t="shared" si="10"/>
      </c>
      <c r="AC59" s="321">
        <f t="shared" si="1"/>
      </c>
      <c r="AD59" s="309">
        <f t="shared" si="27"/>
      </c>
      <c r="AE59" s="406">
        <f t="shared" si="18"/>
      </c>
      <c r="AF59" s="407">
        <f>VLOOKUP(C59,'Data Products'!$A:$J,10,0)</f>
      </c>
      <c r="AG59" s="408">
        <f t="shared" si="4"/>
      </c>
      <c r="AH59" s="312">
        <f t="shared" si="31"/>
      </c>
      <c r="AI59" s="412"/>
      <c r="AJ59" s="416"/>
      <c r="AK59" s="316">
        <v>50</v>
      </c>
      <c r="AL59" s="315"/>
      <c r="AM59" s="316"/>
      <c r="AN59" s="316"/>
    </row>
    <row customHeight="true" hidden="true" ht="18" r="60">
      <c r="A60" s="396">
        <v>27</v>
      </c>
      <c r="B60" s="297" t="s">
        <v>331</v>
      </c>
      <c r="C60" s="396" t="s">
        <v>378</v>
      </c>
      <c r="D60" s="421"/>
      <c r="E60" s="421"/>
      <c r="F60" s="399">
        <v>0</v>
      </c>
      <c r="G60" s="399">
        <v>0</v>
      </c>
      <c r="H60" s="400"/>
      <c r="I60" s="401">
        <f>VLOOKUP(C60,'Data Products'!$A:$J,2,0)</f>
      </c>
      <c r="J60" s="361">
        <f t="shared" si="24"/>
      </c>
      <c r="K60" s="362">
        <v>45866</v>
      </c>
      <c r="L60" s="306">
        <f t="shared" si="15"/>
      </c>
      <c r="M60" s="411">
        <v>0</v>
      </c>
      <c r="N60" s="327">
        <v>0</v>
      </c>
      <c r="O60" s="329"/>
      <c r="P60" s="302"/>
      <c r="Q60" s="297" t="s">
        <v>377</v>
      </c>
      <c r="R60" s="371"/>
      <c r="S60" s="371"/>
      <c r="T60" s="422"/>
      <c r="U60" s="375"/>
      <c r="V60" s="371"/>
      <c r="W60" s="371"/>
      <c r="X60" s="371"/>
      <c r="Y60" s="371"/>
      <c r="Z60" s="371"/>
      <c r="AA60" s="371"/>
      <c r="AB60" s="405">
        <f t="shared" si="10"/>
      </c>
      <c r="AC60" s="321">
        <f t="shared" si="1"/>
      </c>
      <c r="AD60" s="309">
        <f t="shared" si="27"/>
      </c>
      <c r="AE60" s="406">
        <f t="shared" si="18"/>
      </c>
      <c r="AF60" s="407">
        <f>VLOOKUP(C60,'Data Products'!$A:$J,10,0)</f>
      </c>
      <c r="AG60" s="408">
        <f t="shared" si="4"/>
      </c>
      <c r="AH60" s="312">
        <f t="shared" si="31"/>
      </c>
      <c r="AI60" s="412"/>
      <c r="AJ60" s="416"/>
      <c r="AK60" s="316">
        <v>80</v>
      </c>
      <c r="AL60" s="315"/>
      <c r="AM60" s="316"/>
      <c r="AN60" s="316"/>
    </row>
    <row customHeight="true" hidden="true" ht="18" r="61">
      <c r="A61" s="396">
        <v>28</v>
      </c>
      <c r="B61" s="297" t="s">
        <v>331</v>
      </c>
      <c r="C61" s="396" t="s">
        <v>379</v>
      </c>
      <c r="D61" s="421"/>
      <c r="E61" s="421"/>
      <c r="F61" s="399">
        <v>0</v>
      </c>
      <c r="G61" s="399">
        <v>0</v>
      </c>
      <c r="H61" s="400"/>
      <c r="I61" s="401">
        <f>VLOOKUP(C61,'Data Products'!$A:$J,2,0)</f>
      </c>
      <c r="J61" s="361">
        <f t="shared" si="24"/>
      </c>
      <c r="K61" s="362">
        <v>45867</v>
      </c>
      <c r="L61" s="306">
        <f t="shared" si="15"/>
      </c>
      <c r="M61" s="411">
        <v>0</v>
      </c>
      <c r="N61" s="327">
        <v>0</v>
      </c>
      <c r="O61" s="329"/>
      <c r="P61" s="302"/>
      <c r="Q61" s="297" t="s">
        <v>377</v>
      </c>
      <c r="R61" s="371"/>
      <c r="S61" s="371"/>
      <c r="T61" s="404"/>
      <c r="U61" s="375"/>
      <c r="V61" s="371"/>
      <c r="W61" s="371"/>
      <c r="X61" s="371"/>
      <c r="Y61" s="371"/>
      <c r="Z61" s="371"/>
      <c r="AA61" s="371"/>
      <c r="AB61" s="405">
        <f t="shared" si="10"/>
      </c>
      <c r="AC61" s="321">
        <f t="shared" si="1"/>
      </c>
      <c r="AD61" s="309">
        <f t="shared" si="27"/>
      </c>
      <c r="AE61" s="406">
        <f t="shared" si="18"/>
      </c>
      <c r="AF61" s="407">
        <f>VLOOKUP(C61,'Data Products'!$A:$J,10,0)</f>
      </c>
      <c r="AG61" s="408">
        <f t="shared" si="4"/>
      </c>
      <c r="AH61" s="312">
        <f t="shared" si="31"/>
      </c>
      <c r="AI61" s="412"/>
      <c r="AJ61" s="416"/>
      <c r="AK61" s="316">
        <v>60</v>
      </c>
      <c r="AL61" s="315"/>
      <c r="AM61" s="316"/>
      <c r="AN61" s="316"/>
    </row>
    <row customHeight="true" hidden="true" ht="18" r="62">
      <c r="A62" s="396">
        <v>29</v>
      </c>
      <c r="B62" s="297" t="s">
        <v>331</v>
      </c>
      <c r="C62" s="396" t="s">
        <v>380</v>
      </c>
      <c r="D62" s="421"/>
      <c r="E62" s="421"/>
      <c r="F62" s="399">
        <v>0</v>
      </c>
      <c r="G62" s="399">
        <v>0</v>
      </c>
      <c r="H62" s="400" t="s">
        <v>381</v>
      </c>
      <c r="I62" s="401">
        <f>VLOOKUP(C62,'Data Products'!$A:$J,2,0)</f>
      </c>
      <c r="J62" s="361">
        <f t="shared" si="24"/>
      </c>
      <c r="K62" s="362">
        <v>45868</v>
      </c>
      <c r="L62" s="306">
        <f t="shared" si="15"/>
      </c>
      <c r="M62" s="411">
        <v>0</v>
      </c>
      <c r="N62" s="327">
        <v>0</v>
      </c>
      <c r="O62" s="329"/>
      <c r="P62" s="302"/>
      <c r="Q62" s="297" t="s">
        <v>377</v>
      </c>
      <c r="R62" s="371"/>
      <c r="S62" s="371"/>
      <c r="T62" s="404"/>
      <c r="U62" s="375"/>
      <c r="V62" s="371"/>
      <c r="W62" s="371"/>
      <c r="X62" s="371"/>
      <c r="Y62" s="371"/>
      <c r="Z62" s="371"/>
      <c r="AA62" s="371"/>
      <c r="AB62" s="405">
        <f t="shared" si="10"/>
      </c>
      <c r="AC62" s="321">
        <f t="shared" si="1"/>
      </c>
      <c r="AD62" s="309">
        <f t="shared" si="27"/>
      </c>
      <c r="AE62" s="406">
        <f t="shared" si="18"/>
      </c>
      <c r="AF62" s="407">
        <f>VLOOKUP(C62,'Data Products'!$A:$J,10,0)</f>
      </c>
      <c r="AG62" s="408">
        <f t="shared" si="4"/>
      </c>
      <c r="AH62" s="312">
        <f t="shared" si="31"/>
      </c>
      <c r="AI62" s="412"/>
      <c r="AJ62" s="416"/>
      <c r="AK62" s="316">
        <v>40</v>
      </c>
      <c r="AL62" s="315"/>
      <c r="AM62" s="316"/>
      <c r="AN62" s="316"/>
    </row>
    <row customHeight="true" hidden="true" ht="18" r="63">
      <c r="A63" s="396">
        <v>30</v>
      </c>
      <c r="B63" s="297" t="s">
        <v>331</v>
      </c>
      <c r="C63" s="396" t="s">
        <v>382</v>
      </c>
      <c r="D63" s="421"/>
      <c r="E63" s="421"/>
      <c r="F63" s="399">
        <v>0</v>
      </c>
      <c r="G63" s="399">
        <v>0</v>
      </c>
      <c r="H63" s="400"/>
      <c r="I63" s="401">
        <f>VLOOKUP(C63,'Data Products'!$A:$J,2,0)</f>
      </c>
      <c r="J63" s="361">
        <f t="shared" si="24"/>
      </c>
      <c r="K63" s="362">
        <v>45869</v>
      </c>
      <c r="L63" s="306">
        <f t="shared" si="15"/>
      </c>
      <c r="M63" s="411">
        <v>0</v>
      </c>
      <c r="N63" s="327">
        <v>0</v>
      </c>
      <c r="O63" s="329"/>
      <c r="P63" s="302"/>
      <c r="Q63" s="297" t="s">
        <v>377</v>
      </c>
      <c r="R63" s="371"/>
      <c r="S63" s="371"/>
      <c r="T63" s="404"/>
      <c r="U63" s="375"/>
      <c r="V63" s="371"/>
      <c r="W63" s="371"/>
      <c r="X63" s="371"/>
      <c r="Y63" s="371"/>
      <c r="Z63" s="371"/>
      <c r="AA63" s="371"/>
      <c r="AB63" s="405">
        <f t="shared" si="10"/>
      </c>
      <c r="AC63" s="321">
        <f t="shared" si="1"/>
      </c>
      <c r="AD63" s="309">
        <f t="shared" si="27"/>
      </c>
      <c r="AE63" s="406">
        <f t="shared" si="18"/>
      </c>
      <c r="AF63" s="407">
        <f>VLOOKUP(C63,'Data Products'!$A:$J,10,0)</f>
      </c>
      <c r="AG63" s="408">
        <f t="shared" si="4"/>
      </c>
      <c r="AH63" s="312">
        <f t="shared" si="31"/>
      </c>
      <c r="AI63" s="412"/>
      <c r="AJ63" s="416"/>
      <c r="AK63" s="316"/>
      <c r="AL63" s="315"/>
      <c r="AM63" s="316"/>
      <c r="AN63" s="316"/>
    </row>
    <row customHeight="true" hidden="true" ht="18" r="64">
      <c r="A64" s="396">
        <v>31</v>
      </c>
      <c r="B64" s="297" t="s">
        <v>331</v>
      </c>
      <c r="C64" s="396" t="s">
        <v>383</v>
      </c>
      <c r="D64" s="421"/>
      <c r="E64" s="421"/>
      <c r="F64" s="399">
        <v>0</v>
      </c>
      <c r="G64" s="399">
        <v>0</v>
      </c>
      <c r="H64" s="400"/>
      <c r="I64" s="401">
        <f>VLOOKUP(C64,'Data Products'!$A:$J,2,0)</f>
      </c>
      <c r="J64" s="361">
        <f t="shared" si="24"/>
      </c>
      <c r="K64" s="362">
        <v>45870</v>
      </c>
      <c r="L64" s="306">
        <f t="shared" si="15"/>
      </c>
      <c r="M64" s="411">
        <v>0</v>
      </c>
      <c r="N64" s="327">
        <v>0</v>
      </c>
      <c r="O64" s="329"/>
      <c r="P64" s="302"/>
      <c r="Q64" s="297" t="s">
        <v>377</v>
      </c>
      <c r="R64" s="371"/>
      <c r="S64" s="371"/>
      <c r="T64" s="404"/>
      <c r="U64" s="375"/>
      <c r="V64" s="371"/>
      <c r="W64" s="371"/>
      <c r="X64" s="371"/>
      <c r="Y64" s="371"/>
      <c r="Z64" s="371"/>
      <c r="AA64" s="371"/>
      <c r="AB64" s="405">
        <f t="shared" si="10"/>
      </c>
      <c r="AC64" s="321">
        <f t="shared" si="1"/>
      </c>
      <c r="AD64" s="309">
        <f t="shared" si="27"/>
      </c>
      <c r="AE64" s="406">
        <f t="shared" si="18"/>
      </c>
      <c r="AF64" s="407">
        <f>VLOOKUP(C64,'Data Products'!$A:$J,10,0)</f>
      </c>
      <c r="AG64" s="408">
        <f t="shared" si="4"/>
      </c>
      <c r="AH64" s="312">
        <f t="shared" si="31"/>
      </c>
      <c r="AI64" s="412"/>
      <c r="AJ64" s="416"/>
      <c r="AK64" s="316"/>
      <c r="AL64" s="315"/>
      <c r="AM64" s="316"/>
      <c r="AN64" s="316"/>
    </row>
    <row customHeight="true" hidden="true" ht="18" r="65">
      <c r="A65" s="396">
        <v>32</v>
      </c>
      <c r="B65" s="297" t="s">
        <v>331</v>
      </c>
      <c r="C65" s="396" t="s">
        <v>384</v>
      </c>
      <c r="D65" s="421"/>
      <c r="E65" s="421"/>
      <c r="F65" s="399">
        <v>0</v>
      </c>
      <c r="G65" s="399">
        <v>0</v>
      </c>
      <c r="H65" s="400"/>
      <c r="I65" s="401">
        <f>VLOOKUP(C65,'Data Products'!$A:$J,2,0)</f>
      </c>
      <c r="J65" s="361">
        <f t="shared" si="24"/>
      </c>
      <c r="K65" s="362">
        <v>45871</v>
      </c>
      <c r="L65" s="306">
        <f t="shared" si="15"/>
      </c>
      <c r="M65" s="411">
        <v>0</v>
      </c>
      <c r="N65" s="327">
        <v>0</v>
      </c>
      <c r="O65" s="329"/>
      <c r="P65" s="302"/>
      <c r="Q65" s="297" t="s">
        <v>385</v>
      </c>
      <c r="R65" s="371"/>
      <c r="S65" s="371"/>
      <c r="T65" s="404"/>
      <c r="U65" s="375"/>
      <c r="V65" s="371"/>
      <c r="W65" s="371"/>
      <c r="X65" s="371"/>
      <c r="Y65" s="371"/>
      <c r="Z65" s="371"/>
      <c r="AA65" s="371"/>
      <c r="AB65" s="405">
        <f t="shared" si="10"/>
      </c>
      <c r="AC65" s="321">
        <f t="shared" si="1"/>
      </c>
      <c r="AD65" s="309">
        <f t="shared" si="27"/>
      </c>
      <c r="AE65" s="406">
        <f t="shared" si="18"/>
      </c>
      <c r="AF65" s="407">
        <f>VLOOKUP(C65,'Data Products'!$A:$J,10,0)</f>
      </c>
      <c r="AG65" s="408">
        <f t="shared" si="4"/>
      </c>
      <c r="AH65" s="312">
        <f t="shared" si="31"/>
      </c>
      <c r="AI65" s="412"/>
      <c r="AJ65" s="416"/>
      <c r="AK65" s="316"/>
      <c r="AL65" s="315"/>
      <c r="AM65" s="316"/>
      <c r="AN65" s="316"/>
    </row>
    <row customHeight="true" hidden="true" ht="18" r="66">
      <c r="A66" s="396">
        <v>33</v>
      </c>
      <c r="B66" s="297" t="s">
        <v>331</v>
      </c>
      <c r="C66" s="396" t="s">
        <v>386</v>
      </c>
      <c r="D66" s="421"/>
      <c r="E66" s="421"/>
      <c r="F66" s="399">
        <v>0</v>
      </c>
      <c r="G66" s="399">
        <v>0</v>
      </c>
      <c r="H66" s="400"/>
      <c r="I66" s="401">
        <f>VLOOKUP(C66,'Data Products'!$A:$J,2,0)</f>
      </c>
      <c r="J66" s="361">
        <f t="shared" si="24"/>
      </c>
      <c r="K66" s="362">
        <v>45872</v>
      </c>
      <c r="L66" s="306">
        <f t="shared" si="15"/>
      </c>
      <c r="M66" s="411">
        <v>0</v>
      </c>
      <c r="N66" s="327">
        <v>0</v>
      </c>
      <c r="O66" s="329"/>
      <c r="P66" s="302"/>
      <c r="Q66" s="297" t="s">
        <v>385</v>
      </c>
      <c r="R66" s="371"/>
      <c r="S66" s="371"/>
      <c r="T66" s="404"/>
      <c r="U66" s="375"/>
      <c r="V66" s="371"/>
      <c r="W66" s="371"/>
      <c r="X66" s="371"/>
      <c r="Y66" s="371"/>
      <c r="Z66" s="371"/>
      <c r="AA66" s="371"/>
      <c r="AB66" s="405">
        <f t="shared" si="10"/>
      </c>
      <c r="AC66" s="321">
        <f t="shared" si="1"/>
      </c>
      <c r="AD66" s="309">
        <f t="shared" si="27"/>
      </c>
      <c r="AE66" s="406">
        <f t="shared" si="18"/>
      </c>
      <c r="AF66" s="407">
        <f>VLOOKUP(C66,'Data Products'!$A:$J,10,0)</f>
      </c>
      <c r="AG66" s="408">
        <f t="shared" si="4"/>
      </c>
      <c r="AH66" s="312">
        <f t="shared" si="31"/>
      </c>
      <c r="AI66" s="412"/>
      <c r="AJ66" s="416"/>
      <c r="AK66" s="316"/>
      <c r="AL66" s="315"/>
      <c r="AM66" s="316"/>
      <c r="AN66" s="316"/>
    </row>
    <row customHeight="true" hidden="true" ht="18" r="67">
      <c r="A67" s="396">
        <v>34</v>
      </c>
      <c r="B67" s="417" t="s">
        <v>331</v>
      </c>
      <c r="C67" s="423" t="s">
        <v>387</v>
      </c>
      <c r="D67" s="421"/>
      <c r="E67" s="421"/>
      <c r="F67" s="399">
        <v>0</v>
      </c>
      <c r="G67" s="399">
        <v>0</v>
      </c>
      <c r="H67" s="400"/>
      <c r="I67" s="401">
        <f>VLOOKUP(C67,'Data Products'!$A:$J,2,0)</f>
      </c>
      <c r="J67" s="361">
        <f t="shared" si="24"/>
      </c>
      <c r="K67" s="362">
        <v>45873</v>
      </c>
      <c r="L67" s="306">
        <f t="shared" si="15"/>
      </c>
      <c r="M67" s="411">
        <v>0</v>
      </c>
      <c r="N67" s="327">
        <v>0</v>
      </c>
      <c r="O67" s="424"/>
      <c r="P67" s="425"/>
      <c r="Q67" s="297" t="s">
        <v>385</v>
      </c>
      <c r="R67" s="371"/>
      <c r="S67" s="371"/>
      <c r="T67" s="404"/>
      <c r="U67" s="371"/>
      <c r="V67" s="371"/>
      <c r="W67" s="371"/>
      <c r="X67" s="371"/>
      <c r="Y67" s="371"/>
      <c r="Z67" s="371"/>
      <c r="AA67" s="371"/>
      <c r="AB67" s="405">
        <f t="shared" si="10"/>
      </c>
      <c r="AC67" s="321">
        <f t="shared" si="1"/>
      </c>
      <c r="AD67" s="309">
        <f t="shared" si="27"/>
      </c>
      <c r="AE67" s="406">
        <f t="shared" si="18"/>
      </c>
      <c r="AF67" s="407">
        <f>VLOOKUP(C67,'Data Products'!$A:$J,10,0)</f>
      </c>
      <c r="AG67" s="408">
        <f t="shared" si="4"/>
      </c>
      <c r="AH67" s="312">
        <f t="shared" si="31"/>
      </c>
      <c r="AI67" s="412"/>
      <c r="AJ67" s="416"/>
      <c r="AK67" s="316"/>
      <c r="AL67" s="315"/>
      <c r="AM67" s="316"/>
      <c r="AN67" s="316"/>
    </row>
    <row customHeight="true" hidden="true" ht="18" r="68">
      <c r="A68" s="396">
        <v>35</v>
      </c>
      <c r="B68" s="396" t="s">
        <v>285</v>
      </c>
      <c r="C68" s="396" t="s">
        <v>388</v>
      </c>
      <c r="D68" s="419" t="s">
        <v>389</v>
      </c>
      <c r="E68" s="419" t="s">
        <v>389</v>
      </c>
      <c r="F68" s="399">
        <v>0</v>
      </c>
      <c r="G68" s="399">
        <v>0</v>
      </c>
      <c r="H68" s="426"/>
      <c r="I68" s="401">
        <f>VLOOKUP(C68,'Data Products'!$A:$J,2,0)</f>
      </c>
      <c r="J68" s="361">
        <f t="shared" si="24"/>
      </c>
      <c r="K68" s="362">
        <v>45874</v>
      </c>
      <c r="L68" s="306">
        <f t="shared" si="15"/>
      </c>
      <c r="M68" s="427">
        <v>0</v>
      </c>
      <c r="N68" s="327">
        <v>0</v>
      </c>
      <c r="O68" s="329"/>
      <c r="P68" s="302"/>
      <c r="Q68" s="417" t="s">
        <v>390</v>
      </c>
      <c r="R68" s="371"/>
      <c r="S68" s="371"/>
      <c r="T68" s="404"/>
      <c r="U68" s="371"/>
      <c r="V68" s="371"/>
      <c r="W68" s="371"/>
      <c r="X68" s="371"/>
      <c r="Y68" s="371"/>
      <c r="Z68" s="371"/>
      <c r="AA68" s="371"/>
      <c r="AB68" s="405">
        <f t="shared" si="10"/>
      </c>
      <c r="AC68" s="321">
        <f t="shared" si="1"/>
      </c>
      <c r="AD68" s="309">
        <f t="shared" si="27"/>
      </c>
      <c r="AE68" s="406">
        <f t="shared" si="18"/>
      </c>
      <c r="AF68" s="407">
        <f>VLOOKUP(C68,'Data Products'!$A:$J,10,0)</f>
      </c>
      <c r="AG68" s="408">
        <f t="shared" si="4"/>
      </c>
      <c r="AH68" s="312">
        <f t="shared" si="31"/>
      </c>
      <c r="AI68" s="412"/>
      <c r="AJ68" s="416"/>
      <c r="AK68" s="316">
        <v>50</v>
      </c>
      <c r="AL68" s="315"/>
      <c r="AM68" s="316"/>
      <c r="AN68" s="316"/>
    </row>
    <row customHeight="true" hidden="true" ht="18" r="69">
      <c r="A69" s="396">
        <v>36</v>
      </c>
      <c r="B69" s="418" t="s">
        <v>339</v>
      </c>
      <c r="C69" s="428" t="s">
        <v>391</v>
      </c>
      <c r="D69" s="421"/>
      <c r="E69" s="421"/>
      <c r="F69" s="399">
        <v>0</v>
      </c>
      <c r="G69" s="399">
        <v>0</v>
      </c>
      <c r="H69" s="400"/>
      <c r="I69" s="401">
        <f>VLOOKUP(C69,'Data Products'!$A:$J,2,0)</f>
      </c>
      <c r="J69" s="361">
        <f t="shared" si="24"/>
      </c>
      <c r="K69" s="362">
        <v>45875</v>
      </c>
      <c r="L69" s="306">
        <f t="shared" si="15"/>
      </c>
      <c r="M69" s="411">
        <v>0</v>
      </c>
      <c r="N69" s="327">
        <v>0</v>
      </c>
      <c r="O69" s="429"/>
      <c r="P69" s="430"/>
      <c r="Q69" s="297" t="s">
        <v>390</v>
      </c>
      <c r="R69" s="371"/>
      <c r="S69" s="371"/>
      <c r="T69" s="404"/>
      <c r="U69" s="371"/>
      <c r="V69" s="371"/>
      <c r="W69" s="371"/>
      <c r="X69" s="371"/>
      <c r="Y69" s="371"/>
      <c r="Z69" s="371"/>
      <c r="AA69" s="371"/>
      <c r="AB69" s="405">
        <f t="shared" si="10"/>
      </c>
      <c r="AC69" s="321">
        <f t="shared" si="1"/>
      </c>
      <c r="AD69" s="309">
        <f t="shared" si="27"/>
      </c>
      <c r="AE69" s="406">
        <f t="shared" si="18"/>
      </c>
      <c r="AF69" s="407">
        <f>VLOOKUP(C69,'Data Products'!$A:$J,10,0)</f>
      </c>
      <c r="AG69" s="408">
        <f t="shared" si="4"/>
      </c>
      <c r="AH69" s="312">
        <f t="shared" si="31"/>
      </c>
      <c r="AI69" s="412"/>
      <c r="AJ69" s="431"/>
      <c r="AK69" s="432"/>
      <c r="AL69" s="433"/>
      <c r="AM69" s="432"/>
      <c r="AN69" s="432"/>
    </row>
    <row customHeight="true" hidden="true" ht="18" r="70">
      <c r="A70" s="396">
        <v>37</v>
      </c>
      <c r="B70" s="418" t="s">
        <v>339</v>
      </c>
      <c r="C70" s="396" t="s">
        <v>392</v>
      </c>
      <c r="D70" s="421"/>
      <c r="E70" s="421"/>
      <c r="F70" s="399">
        <v>0</v>
      </c>
      <c r="G70" s="399">
        <v>0</v>
      </c>
      <c r="H70" s="434"/>
      <c r="I70" s="401">
        <f>VLOOKUP(C70,'Data Products'!$A:$J,2,0)</f>
      </c>
      <c r="J70" s="361">
        <f t="shared" si="24"/>
      </c>
      <c r="K70" s="362">
        <v>45876</v>
      </c>
      <c r="L70" s="306">
        <f t="shared" si="15"/>
      </c>
      <c r="M70" s="411">
        <v>0</v>
      </c>
      <c r="N70" s="327">
        <v>0</v>
      </c>
      <c r="O70" s="329"/>
      <c r="P70" s="302"/>
      <c r="Q70" s="297" t="s">
        <v>390</v>
      </c>
      <c r="R70" s="371"/>
      <c r="S70" s="371"/>
      <c r="T70" s="404"/>
      <c r="U70" s="371"/>
      <c r="V70" s="371"/>
      <c r="W70" s="371"/>
      <c r="X70" s="371"/>
      <c r="Y70" s="371"/>
      <c r="Z70" s="371"/>
      <c r="AA70" s="371"/>
      <c r="AB70" s="405">
        <f t="shared" si="10"/>
      </c>
      <c r="AC70" s="321">
        <f t="shared" si="1"/>
      </c>
      <c r="AD70" s="309">
        <f t="shared" si="27"/>
      </c>
      <c r="AE70" s="406">
        <f t="shared" si="18"/>
      </c>
      <c r="AF70" s="407">
        <f>VLOOKUP(C70,'Data Products'!$A:$J,10,0)</f>
      </c>
      <c r="AG70" s="408">
        <f t="shared" si="4"/>
      </c>
      <c r="AH70" s="312">
        <f t="shared" si="31"/>
      </c>
      <c r="AI70" s="412"/>
      <c r="AJ70" s="416"/>
      <c r="AK70" s="316"/>
      <c r="AL70" s="315"/>
      <c r="AM70" s="316"/>
      <c r="AN70" s="316"/>
    </row>
    <row customHeight="true" hidden="true" ht="18" r="71">
      <c r="A71" s="396">
        <v>38</v>
      </c>
      <c r="B71" s="418" t="s">
        <v>339</v>
      </c>
      <c r="C71" s="396" t="s">
        <v>393</v>
      </c>
      <c r="D71" s="421"/>
      <c r="E71" s="421"/>
      <c r="F71" s="399">
        <v>0</v>
      </c>
      <c r="G71" s="399">
        <v>0</v>
      </c>
      <c r="H71" s="434"/>
      <c r="I71" s="401">
        <f>VLOOKUP(C71,'Data Products'!$A:$J,2,0)</f>
      </c>
      <c r="J71" s="361">
        <f t="shared" si="24"/>
      </c>
      <c r="K71" s="362">
        <v>45877</v>
      </c>
      <c r="L71" s="306">
        <f t="shared" si="15"/>
      </c>
      <c r="M71" s="411">
        <v>0</v>
      </c>
      <c r="N71" s="327">
        <v>0</v>
      </c>
      <c r="O71" s="329"/>
      <c r="P71" s="302"/>
      <c r="Q71" s="297" t="s">
        <v>390</v>
      </c>
      <c r="R71" s="371"/>
      <c r="S71" s="371"/>
      <c r="T71" s="404"/>
      <c r="U71" s="371"/>
      <c r="V71" s="371"/>
      <c r="W71" s="371"/>
      <c r="X71" s="371"/>
      <c r="Y71" s="371"/>
      <c r="Z71" s="371"/>
      <c r="AA71" s="371"/>
      <c r="AB71" s="405">
        <f t="shared" si="10"/>
      </c>
      <c r="AC71" s="321">
        <f t="shared" si="1"/>
      </c>
      <c r="AD71" s="309">
        <f t="shared" si="27"/>
      </c>
      <c r="AE71" s="406">
        <f t="shared" si="18"/>
      </c>
      <c r="AF71" s="407">
        <f>VLOOKUP(C71,'Data Products'!$A:$J,10,0)</f>
      </c>
      <c r="AG71" s="408">
        <f t="shared" si="4"/>
      </c>
      <c r="AH71" s="312">
        <f t="shared" si="31"/>
      </c>
      <c r="AI71" s="412"/>
      <c r="AJ71" s="416"/>
      <c r="AK71" s="316"/>
      <c r="AL71" s="315"/>
      <c r="AM71" s="316"/>
      <c r="AN71" s="316"/>
    </row>
    <row customHeight="true" hidden="true" ht="18" r="72">
      <c r="A72" s="396">
        <v>39</v>
      </c>
      <c r="B72" s="418" t="s">
        <v>285</v>
      </c>
      <c r="C72" s="396" t="s">
        <v>394</v>
      </c>
      <c r="D72" s="419" t="s">
        <v>395</v>
      </c>
      <c r="E72" s="419" t="s">
        <v>395</v>
      </c>
      <c r="F72" s="399">
        <v>0</v>
      </c>
      <c r="G72" s="399">
        <v>0</v>
      </c>
      <c r="H72" s="434"/>
      <c r="I72" s="401">
        <f>VLOOKUP(C72,'Data Products'!$A:$J,2,0)</f>
      </c>
      <c r="J72" s="361">
        <f t="shared" si="24"/>
      </c>
      <c r="K72" s="362">
        <v>45878</v>
      </c>
      <c r="L72" s="306">
        <f t="shared" si="15"/>
      </c>
      <c r="M72" s="411">
        <v>0</v>
      </c>
      <c r="N72" s="327">
        <v>0</v>
      </c>
      <c r="O72" s="329"/>
      <c r="P72" s="302"/>
      <c r="Q72" s="297" t="s">
        <v>396</v>
      </c>
      <c r="R72" s="371"/>
      <c r="S72" s="371"/>
      <c r="T72" s="404"/>
      <c r="U72" s="371"/>
      <c r="V72" s="371"/>
      <c r="W72" s="371"/>
      <c r="X72" s="371"/>
      <c r="Y72" s="371"/>
      <c r="Z72" s="371"/>
      <c r="AA72" s="371"/>
      <c r="AB72" s="405">
        <f t="shared" si="10"/>
      </c>
      <c r="AC72" s="321">
        <f t="shared" si="1"/>
      </c>
      <c r="AD72" s="309">
        <f t="shared" si="27"/>
      </c>
      <c r="AE72" s="406">
        <f t="shared" si="18"/>
      </c>
      <c r="AF72" s="407">
        <f>VLOOKUP(C72,'Data Products'!$A:$J,10,0)</f>
      </c>
      <c r="AG72" s="408">
        <f t="shared" si="4"/>
      </c>
      <c r="AH72" s="312"/>
      <c r="AI72" s="412"/>
      <c r="AJ72" s="416"/>
      <c r="AK72" s="316"/>
      <c r="AL72" s="315"/>
      <c r="AM72" s="316"/>
      <c r="AN72" s="316"/>
    </row>
    <row customHeight="true" hidden="true" ht="18" r="73">
      <c r="A73" s="396">
        <v>40</v>
      </c>
      <c r="B73" s="297" t="s">
        <v>331</v>
      </c>
      <c r="C73" s="396" t="s">
        <v>397</v>
      </c>
      <c r="D73" s="435"/>
      <c r="E73" s="435"/>
      <c r="F73" s="399">
        <v>0</v>
      </c>
      <c r="G73" s="399">
        <v>0</v>
      </c>
      <c r="H73" s="434"/>
      <c r="I73" s="401">
        <f>VLOOKUP(C73,'Data Products'!$A:$J,2,0)</f>
      </c>
      <c r="J73" s="361">
        <f t="shared" si="24"/>
      </c>
      <c r="K73" s="362">
        <v>45879</v>
      </c>
      <c r="L73" s="306">
        <f t="shared" si="15"/>
      </c>
      <c r="M73" s="411">
        <v>0</v>
      </c>
      <c r="N73" s="327">
        <v>0</v>
      </c>
      <c r="O73" s="436"/>
      <c r="P73" s="320"/>
      <c r="Q73" s="297" t="s">
        <v>398</v>
      </c>
      <c r="R73" s="371"/>
      <c r="S73" s="371"/>
      <c r="T73" s="404"/>
      <c r="U73" s="371"/>
      <c r="V73" s="371"/>
      <c r="W73" s="371"/>
      <c r="X73" s="371"/>
      <c r="Y73" s="371"/>
      <c r="Z73" s="371"/>
      <c r="AA73" s="371"/>
      <c r="AB73" s="437">
        <f t="shared" si="10"/>
      </c>
      <c r="AC73" s="438">
        <f t="shared" si="1"/>
      </c>
      <c r="AD73" s="309">
        <f t="shared" si="27"/>
      </c>
      <c r="AE73" s="406">
        <f t="shared" si="18"/>
      </c>
      <c r="AF73" s="407">
        <f>VLOOKUP(C73,'Data Products'!$A:$J,10,0)</f>
      </c>
      <c r="AG73" s="408">
        <f t="shared" si="4"/>
      </c>
      <c r="AH73" s="312">
        <f t="shared" ref="AH73:AH105" si="32">IF(J73&lt;=90,F73,0)</f>
      </c>
      <c r="AI73" s="412"/>
      <c r="AJ73" s="416"/>
      <c r="AK73" s="316"/>
      <c r="AL73" s="315"/>
      <c r="AM73" s="316"/>
      <c r="AN73" s="316"/>
    </row>
    <row customHeight="true" hidden="true" ht="18" r="74">
      <c r="A74" s="396">
        <v>41</v>
      </c>
      <c r="B74" s="297" t="s">
        <v>331</v>
      </c>
      <c r="C74" s="396" t="s">
        <v>399</v>
      </c>
      <c r="D74" s="421"/>
      <c r="E74" s="421"/>
      <c r="F74" s="399">
        <v>0</v>
      </c>
      <c r="G74" s="399">
        <v>0</v>
      </c>
      <c r="H74" s="434"/>
      <c r="I74" s="401">
        <f>VLOOKUP(C74,'Data Products'!$A:$J,2,0)</f>
      </c>
      <c r="J74" s="361">
        <f t="shared" si="24"/>
      </c>
      <c r="K74" s="362">
        <v>45880</v>
      </c>
      <c r="L74" s="306">
        <f t="shared" si="15"/>
      </c>
      <c r="M74" s="411">
        <v>0</v>
      </c>
      <c r="N74" s="327">
        <v>0</v>
      </c>
      <c r="O74" s="439"/>
      <c r="P74" s="440"/>
      <c r="Q74" s="297" t="s">
        <v>398</v>
      </c>
      <c r="R74" s="371"/>
      <c r="S74" s="371"/>
      <c r="T74" s="371"/>
      <c r="U74" s="371"/>
      <c r="V74" s="371"/>
      <c r="W74" s="371"/>
      <c r="X74" s="371"/>
      <c r="Y74" s="371"/>
      <c r="Z74" s="371"/>
      <c r="AA74" s="371"/>
      <c r="AB74" s="405">
        <f t="shared" si="10"/>
      </c>
      <c r="AC74" s="438">
        <f t="shared" si="1"/>
      </c>
      <c r="AD74" s="309">
        <f t="shared" si="27"/>
      </c>
      <c r="AE74" s="406">
        <f t="shared" si="18"/>
      </c>
      <c r="AF74" s="407">
        <f>VLOOKUP(C74,'Data Products'!$A:$J,10,0)</f>
      </c>
      <c r="AG74" s="408">
        <f t="shared" si="4"/>
      </c>
      <c r="AH74" s="312">
        <f t="shared" si="32"/>
      </c>
      <c r="AI74" s="412"/>
      <c r="AJ74" s="416"/>
      <c r="AK74" s="316"/>
      <c r="AL74" s="315"/>
      <c r="AM74" s="316"/>
      <c r="AN74" s="316"/>
    </row>
    <row customHeight="true" hidden="true" ht="18" r="75">
      <c r="A75" s="396">
        <v>42</v>
      </c>
      <c r="B75" s="297" t="s">
        <v>331</v>
      </c>
      <c r="C75" s="396" t="s">
        <v>400</v>
      </c>
      <c r="D75" s="421"/>
      <c r="E75" s="421"/>
      <c r="F75" s="399">
        <v>0</v>
      </c>
      <c r="G75" s="399">
        <v>0</v>
      </c>
      <c r="H75" s="434"/>
      <c r="I75" s="401">
        <f>VLOOKUP(C75,'Data Products'!$A:$J,2,0)</f>
      </c>
      <c r="J75" s="361">
        <f t="shared" si="24"/>
      </c>
      <c r="K75" s="362">
        <v>45881</v>
      </c>
      <c r="L75" s="306">
        <f t="shared" si="15"/>
      </c>
      <c r="M75" s="411">
        <v>0</v>
      </c>
      <c r="N75" s="327">
        <v>0</v>
      </c>
      <c r="O75" s="439"/>
      <c r="P75" s="440"/>
      <c r="Q75" s="297" t="s">
        <v>398</v>
      </c>
      <c r="R75" s="371"/>
      <c r="S75" s="371"/>
      <c r="T75" s="371"/>
      <c r="U75" s="371"/>
      <c r="V75" s="371"/>
      <c r="W75" s="371"/>
      <c r="X75" s="371"/>
      <c r="Y75" s="371"/>
      <c r="Z75" s="371"/>
      <c r="AA75" s="371"/>
      <c r="AB75" s="405">
        <f t="shared" si="10"/>
      </c>
      <c r="AC75" s="438">
        <f t="shared" si="1"/>
      </c>
      <c r="AD75" s="309">
        <f t="shared" si="27"/>
      </c>
      <c r="AE75" s="406">
        <f t="shared" si="18"/>
      </c>
      <c r="AF75" s="407">
        <f>VLOOKUP(C75,'Data Products'!$A:$J,10,0)</f>
      </c>
      <c r="AG75" s="408">
        <f t="shared" si="4"/>
      </c>
      <c r="AH75" s="312">
        <f t="shared" si="32"/>
      </c>
      <c r="AI75" s="412"/>
      <c r="AJ75" s="416"/>
      <c r="AK75" s="316"/>
      <c r="AL75" s="315"/>
      <c r="AM75" s="316"/>
      <c r="AN75" s="316"/>
    </row>
    <row customHeight="true" hidden="true" ht="18" r="76">
      <c r="A76" s="396">
        <v>43</v>
      </c>
      <c r="B76" s="297" t="s">
        <v>331</v>
      </c>
      <c r="C76" s="396" t="s">
        <v>401</v>
      </c>
      <c r="D76" s="421"/>
      <c r="E76" s="421"/>
      <c r="F76" s="399">
        <v>0</v>
      </c>
      <c r="G76" s="399">
        <v>0</v>
      </c>
      <c r="H76" s="434"/>
      <c r="I76" s="401">
        <f>VLOOKUP(C76,'Data Products'!$A:$J,2,0)</f>
      </c>
      <c r="J76" s="361">
        <f t="shared" si="24"/>
      </c>
      <c r="K76" s="362">
        <v>45882</v>
      </c>
      <c r="L76" s="306">
        <f t="shared" si="15"/>
      </c>
      <c r="M76" s="411">
        <v>0</v>
      </c>
      <c r="N76" s="327">
        <v>0</v>
      </c>
      <c r="O76" s="439"/>
      <c r="P76" s="440"/>
      <c r="Q76" s="297" t="s">
        <v>398</v>
      </c>
      <c r="R76" s="371"/>
      <c r="S76" s="371"/>
      <c r="T76" s="371"/>
      <c r="U76" s="371"/>
      <c r="V76" s="371"/>
      <c r="W76" s="371"/>
      <c r="X76" s="371"/>
      <c r="Y76" s="371"/>
      <c r="Z76" s="371"/>
      <c r="AA76" s="371"/>
      <c r="AB76" s="405">
        <f t="shared" si="10"/>
      </c>
      <c r="AC76" s="438">
        <f t="shared" si="1"/>
      </c>
      <c r="AD76" s="309">
        <f t="shared" si="27"/>
      </c>
      <c r="AE76" s="406">
        <f t="shared" si="18"/>
      </c>
      <c r="AF76" s="407">
        <f>VLOOKUP(C76,'Data Products'!$A:$J,10,0)</f>
      </c>
      <c r="AG76" s="408">
        <f t="shared" si="4"/>
      </c>
      <c r="AH76" s="312">
        <f t="shared" si="32"/>
      </c>
      <c r="AI76" s="412"/>
      <c r="AJ76" s="416"/>
      <c r="AK76" s="316"/>
      <c r="AL76" s="315"/>
      <c r="AM76" s="316"/>
      <c r="AN76" s="316"/>
    </row>
    <row customHeight="true" hidden="true" ht="18" r="77">
      <c r="A77" s="396">
        <v>44</v>
      </c>
      <c r="B77" s="297" t="s">
        <v>285</v>
      </c>
      <c r="C77" s="372" t="s">
        <v>402</v>
      </c>
      <c r="D77" s="419" t="s">
        <v>402</v>
      </c>
      <c r="E77" s="419" t="s">
        <v>402</v>
      </c>
      <c r="F77" s="399">
        <v>0</v>
      </c>
      <c r="G77" s="399">
        <v>0</v>
      </c>
      <c r="H77" s="434"/>
      <c r="I77" s="401">
        <f>VLOOKUP(C77,'Data Products'!$A:$J,2,0)</f>
      </c>
      <c r="J77" s="361">
        <f t="shared" si="24"/>
      </c>
      <c r="K77" s="362">
        <v>45883</v>
      </c>
      <c r="L77" s="306">
        <f t="shared" si="15"/>
      </c>
      <c r="M77" s="411">
        <v>0</v>
      </c>
      <c r="N77" s="327">
        <v>0</v>
      </c>
      <c r="O77" s="439"/>
      <c r="P77" s="440"/>
      <c r="Q77" s="297" t="s">
        <v>398</v>
      </c>
      <c r="R77" s="371"/>
      <c r="S77" s="371"/>
      <c r="T77" s="371"/>
      <c r="U77" s="371"/>
      <c r="V77" s="371"/>
      <c r="W77" s="371"/>
      <c r="X77" s="371"/>
      <c r="Y77" s="371"/>
      <c r="Z77" s="371"/>
      <c r="AA77" s="371"/>
      <c r="AB77" s="405">
        <f t="shared" si="10"/>
      </c>
      <c r="AC77" s="438">
        <f t="shared" si="1"/>
      </c>
      <c r="AD77" s="309">
        <f t="shared" si="27"/>
      </c>
      <c r="AE77" s="406">
        <f t="shared" si="18"/>
      </c>
      <c r="AF77" s="407">
        <f>VLOOKUP(C77,'Data Products'!$A:$J,10,0)</f>
      </c>
      <c r="AG77" s="408">
        <f t="shared" si="4"/>
      </c>
      <c r="AH77" s="312">
        <f t="shared" si="32"/>
      </c>
      <c r="AI77" s="412"/>
      <c r="AJ77" s="416"/>
      <c r="AK77" s="316"/>
      <c r="AL77" s="315"/>
      <c r="AM77" s="316"/>
      <c r="AN77" s="316"/>
    </row>
    <row customHeight="true" hidden="true" ht="18" r="78">
      <c r="A78" s="396">
        <v>45</v>
      </c>
      <c r="B78" s="297" t="s">
        <v>331</v>
      </c>
      <c r="C78" s="396" t="s">
        <v>403</v>
      </c>
      <c r="D78" s="421"/>
      <c r="E78" s="421"/>
      <c r="F78" s="399">
        <v>0</v>
      </c>
      <c r="G78" s="399">
        <v>0</v>
      </c>
      <c r="H78" s="434"/>
      <c r="I78" s="401">
        <f>VLOOKUP(C78,'Data Products'!$A:$J,2,0)</f>
      </c>
      <c r="J78" s="361">
        <f t="shared" si="24"/>
      </c>
      <c r="K78" s="362">
        <v>45884</v>
      </c>
      <c r="L78" s="306">
        <f t="shared" si="15"/>
      </c>
      <c r="M78" s="411">
        <v>0</v>
      </c>
      <c r="N78" s="327">
        <v>0</v>
      </c>
      <c r="O78" s="439"/>
      <c r="P78" s="440"/>
      <c r="Q78" s="297" t="s">
        <v>398</v>
      </c>
      <c r="R78" s="371"/>
      <c r="S78" s="371"/>
      <c r="T78" s="371"/>
      <c r="U78" s="371"/>
      <c r="V78" s="371"/>
      <c r="W78" s="371"/>
      <c r="X78" s="371"/>
      <c r="Y78" s="371"/>
      <c r="Z78" s="371"/>
      <c r="AA78" s="371"/>
      <c r="AB78" s="405">
        <f t="shared" si="10"/>
      </c>
      <c r="AC78" s="438">
        <f t="shared" si="1"/>
      </c>
      <c r="AD78" s="309">
        <f t="shared" si="27"/>
      </c>
      <c r="AE78" s="406">
        <f t="shared" si="18"/>
      </c>
      <c r="AF78" s="407">
        <f>VLOOKUP(C78,'Data Products'!$A:$J,10,0)</f>
      </c>
      <c r="AG78" s="408">
        <f t="shared" si="4"/>
      </c>
      <c r="AH78" s="312">
        <f t="shared" si="32"/>
      </c>
      <c r="AI78" s="412"/>
      <c r="AJ78" s="416"/>
      <c r="AK78" s="316"/>
      <c r="AL78" s="315"/>
      <c r="AM78" s="316"/>
      <c r="AN78" s="316"/>
    </row>
    <row customHeight="true" hidden="true" ht="18" r="79">
      <c r="A79" s="396">
        <v>46</v>
      </c>
      <c r="B79" s="297" t="s">
        <v>331</v>
      </c>
      <c r="C79" s="396" t="s">
        <v>404</v>
      </c>
      <c r="D79" s="421"/>
      <c r="E79" s="421"/>
      <c r="F79" s="399">
        <v>0</v>
      </c>
      <c r="G79" s="399">
        <v>0</v>
      </c>
      <c r="H79" s="434"/>
      <c r="I79" s="401">
        <f>VLOOKUP(C79,'Data Products'!$A:$J,2,0)</f>
      </c>
      <c r="J79" s="361">
        <f t="shared" si="24"/>
      </c>
      <c r="K79" s="362">
        <v>45885</v>
      </c>
      <c r="L79" s="306">
        <f t="shared" si="15"/>
      </c>
      <c r="M79" s="411">
        <v>0</v>
      </c>
      <c r="N79" s="327">
        <v>0</v>
      </c>
      <c r="O79" s="439"/>
      <c r="P79" s="440"/>
      <c r="Q79" s="297" t="s">
        <v>398</v>
      </c>
      <c r="R79" s="371"/>
      <c r="S79" s="371"/>
      <c r="T79" s="371"/>
      <c r="U79" s="371"/>
      <c r="V79" s="371"/>
      <c r="W79" s="371"/>
      <c r="X79" s="371"/>
      <c r="Y79" s="371"/>
      <c r="Z79" s="371"/>
      <c r="AA79" s="371"/>
      <c r="AB79" s="405">
        <f t="shared" si="10"/>
      </c>
      <c r="AC79" s="438">
        <f t="shared" si="1"/>
      </c>
      <c r="AD79" s="309">
        <f t="shared" si="27"/>
      </c>
      <c r="AE79" s="406">
        <f t="shared" si="18"/>
      </c>
      <c r="AF79" s="407">
        <f>VLOOKUP(C79,'Data Products'!$A:$J,10,0)</f>
      </c>
      <c r="AG79" s="408">
        <f t="shared" si="4"/>
      </c>
      <c r="AH79" s="312">
        <f t="shared" si="32"/>
      </c>
      <c r="AI79" s="412"/>
      <c r="AJ79" s="416"/>
      <c r="AK79" s="316"/>
      <c r="AL79" s="315"/>
      <c r="AM79" s="316"/>
      <c r="AN79" s="316"/>
    </row>
    <row customHeight="true" hidden="true" ht="18" r="80">
      <c r="A80" s="396">
        <v>47</v>
      </c>
      <c r="B80" s="297" t="s">
        <v>331</v>
      </c>
      <c r="C80" s="423" t="s">
        <v>405</v>
      </c>
      <c r="D80" s="421"/>
      <c r="E80" s="421"/>
      <c r="F80" s="399">
        <v>0</v>
      </c>
      <c r="G80" s="399">
        <v>0</v>
      </c>
      <c r="H80" s="441"/>
      <c r="I80" s="401">
        <f>VLOOKUP(C80,'Data Products'!$A:$J,2,0)</f>
      </c>
      <c r="J80" s="361">
        <f t="shared" si="24"/>
      </c>
      <c r="K80" s="362">
        <v>45886</v>
      </c>
      <c r="L80" s="306">
        <f t="shared" si="15"/>
      </c>
      <c r="M80" s="427">
        <v>0</v>
      </c>
      <c r="N80" s="327">
        <v>0</v>
      </c>
      <c r="O80" s="442"/>
      <c r="P80" s="443"/>
      <c r="Q80" s="297" t="s">
        <v>398</v>
      </c>
      <c r="R80" s="371"/>
      <c r="S80" s="371"/>
      <c r="T80" s="371"/>
      <c r="U80" s="371"/>
      <c r="V80" s="371"/>
      <c r="W80" s="371"/>
      <c r="X80" s="371"/>
      <c r="Y80" s="371"/>
      <c r="Z80" s="371"/>
      <c r="AA80" s="371"/>
      <c r="AB80" s="444">
        <f t="shared" si="10"/>
      </c>
      <c r="AC80" s="438">
        <f t="shared" si="1"/>
      </c>
      <c r="AD80" s="309">
        <f t="shared" si="27"/>
      </c>
      <c r="AE80" s="406">
        <f t="shared" si="18"/>
      </c>
      <c r="AF80" s="407">
        <f>VLOOKUP(C80,'Data Products'!$A:$J,10,0)</f>
      </c>
      <c r="AG80" s="408">
        <f t="shared" si="4"/>
      </c>
      <c r="AH80" s="312">
        <f t="shared" si="32"/>
      </c>
      <c r="AI80" s="412"/>
      <c r="AJ80" s="416"/>
      <c r="AK80" s="316"/>
      <c r="AL80" s="315"/>
      <c r="AM80" s="316"/>
      <c r="AN80" s="316"/>
    </row>
    <row customHeight="true" hidden="true" ht="18" r="81">
      <c r="A81" s="396">
        <v>48</v>
      </c>
      <c r="B81" s="297" t="s">
        <v>331</v>
      </c>
      <c r="C81" s="396" t="s">
        <v>406</v>
      </c>
      <c r="D81" s="421"/>
      <c r="E81" s="421"/>
      <c r="F81" s="399">
        <v>0</v>
      </c>
      <c r="G81" s="399">
        <v>0</v>
      </c>
      <c r="H81" s="434"/>
      <c r="I81" s="401">
        <f>VLOOKUP(C81,'Data Products'!$A:$J,2,0)</f>
      </c>
      <c r="J81" s="361">
        <f t="shared" si="24"/>
      </c>
      <c r="K81" s="362">
        <v>45887</v>
      </c>
      <c r="L81" s="306">
        <f t="shared" si="15"/>
      </c>
      <c r="M81" s="411">
        <v>0</v>
      </c>
      <c r="N81" s="327">
        <v>0</v>
      </c>
      <c r="O81" s="439"/>
      <c r="P81" s="440"/>
      <c r="Q81" s="297" t="s">
        <v>398</v>
      </c>
      <c r="R81" s="302"/>
      <c r="S81" s="302"/>
      <c r="T81" s="302"/>
      <c r="U81" s="302"/>
      <c r="V81" s="302"/>
      <c r="W81" s="302"/>
      <c r="X81" s="302"/>
      <c r="Y81" s="302"/>
      <c r="Z81" s="302"/>
      <c r="AA81" s="302"/>
      <c r="AB81" s="405">
        <f t="shared" si="10"/>
      </c>
      <c r="AC81" s="438">
        <f t="shared" si="1"/>
      </c>
      <c r="AD81" s="309">
        <f t="shared" si="27"/>
      </c>
      <c r="AE81" s="406">
        <f t="shared" si="18"/>
      </c>
      <c r="AF81" s="407">
        <f>VLOOKUP(C81,'Data Products'!$A:$J,10,0)</f>
      </c>
      <c r="AG81" s="408">
        <f t="shared" si="4"/>
      </c>
      <c r="AH81" s="312">
        <f t="shared" si="32"/>
      </c>
      <c r="AI81" s="412"/>
      <c r="AJ81" s="416"/>
      <c r="AK81" s="316"/>
      <c r="AL81" s="315"/>
      <c r="AM81" s="316"/>
      <c r="AN81" s="316"/>
    </row>
    <row customHeight="true" hidden="true" ht="18" r="82">
      <c r="A82" s="396">
        <v>49</v>
      </c>
      <c r="B82" s="297" t="s">
        <v>331</v>
      </c>
      <c r="C82" s="396" t="s">
        <v>407</v>
      </c>
      <c r="D82" s="421"/>
      <c r="E82" s="421"/>
      <c r="F82" s="399">
        <v>0</v>
      </c>
      <c r="G82" s="399">
        <v>0</v>
      </c>
      <c r="H82" s="434"/>
      <c r="I82" s="401">
        <f>VLOOKUP(C82,'Data Products'!$A:$J,2,0)</f>
      </c>
      <c r="J82" s="361">
        <f t="shared" si="24"/>
      </c>
      <c r="K82" s="362">
        <v>45888</v>
      </c>
      <c r="L82" s="306">
        <f t="shared" si="15"/>
      </c>
      <c r="M82" s="411">
        <v>0</v>
      </c>
      <c r="N82" s="327">
        <v>0</v>
      </c>
      <c r="O82" s="439"/>
      <c r="P82" s="440"/>
      <c r="Q82" s="297" t="s">
        <v>398</v>
      </c>
      <c r="R82" s="302"/>
      <c r="S82" s="302"/>
      <c r="T82" s="302"/>
      <c r="U82" s="302"/>
      <c r="V82" s="302"/>
      <c r="W82" s="302"/>
      <c r="X82" s="302"/>
      <c r="Y82" s="302"/>
      <c r="Z82" s="302"/>
      <c r="AA82" s="302"/>
      <c r="AB82" s="405">
        <f t="shared" si="10"/>
      </c>
      <c r="AC82" s="438">
        <f t="shared" si="1"/>
      </c>
      <c r="AD82" s="309">
        <f t="shared" si="27"/>
      </c>
      <c r="AE82" s="406">
        <f t="shared" si="18"/>
      </c>
      <c r="AF82" s="407">
        <f>VLOOKUP(C82,'Data Products'!$A:$J,10,0)</f>
      </c>
      <c r="AG82" s="408">
        <f t="shared" si="4"/>
      </c>
      <c r="AH82" s="312">
        <f t="shared" si="32"/>
      </c>
      <c r="AI82" s="412"/>
      <c r="AJ82" s="416"/>
      <c r="AK82" s="316"/>
      <c r="AL82" s="315"/>
      <c r="AM82" s="316"/>
      <c r="AN82" s="316"/>
    </row>
    <row customHeight="true" hidden="true" ht="18" r="83">
      <c r="A83" s="396">
        <v>50</v>
      </c>
      <c r="B83" s="297" t="s">
        <v>331</v>
      </c>
      <c r="C83" s="396" t="s">
        <v>408</v>
      </c>
      <c r="D83" s="419" t="s">
        <v>409</v>
      </c>
      <c r="E83" s="419" t="s">
        <v>409</v>
      </c>
      <c r="F83" s="399">
        <v>0</v>
      </c>
      <c r="G83" s="399">
        <v>0</v>
      </c>
      <c r="H83" s="434"/>
      <c r="I83" s="401">
        <f>VLOOKUP(C83,'Data Products'!$A:$J,2,0)</f>
      </c>
      <c r="J83" s="361">
        <f t="shared" si="24"/>
      </c>
      <c r="K83" s="362">
        <v>45889</v>
      </c>
      <c r="L83" s="306">
        <f t="shared" si="15"/>
      </c>
      <c r="M83" s="411">
        <v>0</v>
      </c>
      <c r="N83" s="327">
        <v>0</v>
      </c>
      <c r="O83" s="439"/>
      <c r="P83" s="440"/>
      <c r="Q83" s="297" t="s">
        <v>398</v>
      </c>
      <c r="R83" s="302"/>
      <c r="S83" s="302"/>
      <c r="T83" s="302"/>
      <c r="U83" s="302"/>
      <c r="V83" s="302"/>
      <c r="W83" s="302"/>
      <c r="X83" s="302"/>
      <c r="Y83" s="302"/>
      <c r="Z83" s="302"/>
      <c r="AA83" s="302"/>
      <c r="AB83" s="405">
        <f t="shared" si="10"/>
      </c>
      <c r="AC83" s="438">
        <f t="shared" si="1"/>
      </c>
      <c r="AD83" s="309">
        <f t="shared" si="27"/>
      </c>
      <c r="AE83" s="406">
        <f t="shared" si="18"/>
      </c>
      <c r="AF83" s="407">
        <f>VLOOKUP(C83,'Data Products'!$A:$J,10,0)</f>
      </c>
      <c r="AG83" s="408">
        <f t="shared" si="4"/>
      </c>
      <c r="AH83" s="312">
        <f t="shared" si="32"/>
      </c>
      <c r="AI83" s="412"/>
      <c r="AJ83" s="416"/>
      <c r="AK83" s="316"/>
      <c r="AL83" s="315"/>
      <c r="AM83" s="316"/>
      <c r="AN83" s="316"/>
    </row>
    <row customHeight="true" hidden="true" ht="18" r="84">
      <c r="A84" s="396">
        <v>51</v>
      </c>
      <c r="B84" s="297" t="s">
        <v>331</v>
      </c>
      <c r="C84" s="396" t="s">
        <v>410</v>
      </c>
      <c r="D84" s="419" t="s">
        <v>411</v>
      </c>
      <c r="E84" s="419" t="s">
        <v>411</v>
      </c>
      <c r="F84" s="399">
        <v>0</v>
      </c>
      <c r="G84" s="399">
        <v>0</v>
      </c>
      <c r="H84" s="434"/>
      <c r="I84" s="401">
        <f>VLOOKUP(C84,'Data Products'!$A:$J,2,0)</f>
      </c>
      <c r="J84" s="361">
        <f t="shared" si="24"/>
      </c>
      <c r="K84" s="362">
        <v>45890</v>
      </c>
      <c r="L84" s="306">
        <f t="shared" si="15"/>
      </c>
      <c r="M84" s="411">
        <v>0</v>
      </c>
      <c r="N84" s="327">
        <v>0</v>
      </c>
      <c r="O84" s="439"/>
      <c r="P84" s="440"/>
      <c r="Q84" s="297" t="s">
        <v>398</v>
      </c>
      <c r="R84" s="302"/>
      <c r="S84" s="302"/>
      <c r="T84" s="302"/>
      <c r="U84" s="302"/>
      <c r="V84" s="302"/>
      <c r="W84" s="302"/>
      <c r="X84" s="302"/>
      <c r="Y84" s="302"/>
      <c r="Z84" s="302"/>
      <c r="AA84" s="302"/>
      <c r="AB84" s="405">
        <f t="shared" si="10"/>
      </c>
      <c r="AC84" s="321">
        <f t="shared" si="1"/>
      </c>
      <c r="AD84" s="309">
        <f t="shared" si="27"/>
      </c>
      <c r="AE84" s="406">
        <f t="shared" si="18"/>
      </c>
      <c r="AF84" s="407">
        <f>VLOOKUP(C84,'Data Products'!$A:$J,10,0)</f>
      </c>
      <c r="AG84" s="408">
        <f t="shared" si="4"/>
      </c>
      <c r="AH84" s="312">
        <f t="shared" si="32"/>
      </c>
      <c r="AI84" s="412"/>
      <c r="AJ84" s="416"/>
      <c r="AK84" s="316"/>
      <c r="AL84" s="315"/>
      <c r="AM84" s="316"/>
      <c r="AN84" s="316"/>
    </row>
    <row customHeight="true" hidden="true" ht="18" r="85">
      <c r="A85" s="396">
        <v>52</v>
      </c>
      <c r="B85" s="297" t="s">
        <v>331</v>
      </c>
      <c r="C85" s="396" t="s">
        <v>412</v>
      </c>
      <c r="D85" s="419" t="s">
        <v>413</v>
      </c>
      <c r="E85" s="419" t="s">
        <v>413</v>
      </c>
      <c r="F85" s="399">
        <v>0</v>
      </c>
      <c r="G85" s="399">
        <v>0</v>
      </c>
      <c r="H85" s="434"/>
      <c r="I85" s="401">
        <f>VLOOKUP(C85,'Data Products'!$A:$J,2,0)</f>
      </c>
      <c r="J85" s="361">
        <f t="shared" si="24"/>
      </c>
      <c r="K85" s="362">
        <v>45891</v>
      </c>
      <c r="L85" s="306">
        <f t="shared" si="15"/>
      </c>
      <c r="M85" s="411">
        <v>0</v>
      </c>
      <c r="N85" s="327">
        <v>0</v>
      </c>
      <c r="O85" s="439"/>
      <c r="P85" s="440"/>
      <c r="Q85" s="297" t="s">
        <v>398</v>
      </c>
      <c r="R85" s="302"/>
      <c r="S85" s="302"/>
      <c r="T85" s="302"/>
      <c r="U85" s="302"/>
      <c r="V85" s="302"/>
      <c r="W85" s="302"/>
      <c r="X85" s="302"/>
      <c r="Y85" s="302"/>
      <c r="Z85" s="302"/>
      <c r="AA85" s="302"/>
      <c r="AB85" s="405">
        <f t="shared" si="10"/>
      </c>
      <c r="AC85" s="321">
        <f t="shared" si="1"/>
      </c>
      <c r="AD85" s="309">
        <f t="shared" si="27"/>
      </c>
      <c r="AE85" s="406">
        <f t="shared" si="18"/>
      </c>
      <c r="AF85" s="407">
        <f>VLOOKUP(C85,'Data Products'!$A:$J,10,0)</f>
      </c>
      <c r="AG85" s="408">
        <f t="shared" si="4"/>
      </c>
      <c r="AH85" s="312">
        <f t="shared" si="32"/>
      </c>
      <c r="AI85" s="412"/>
      <c r="AJ85" s="416"/>
      <c r="AK85" s="316"/>
      <c r="AL85" s="315"/>
      <c r="AM85" s="316"/>
      <c r="AN85" s="316"/>
    </row>
    <row customHeight="true" hidden="true" ht="18" r="86">
      <c r="A86" s="396">
        <v>53</v>
      </c>
      <c r="B86" s="297" t="s">
        <v>331</v>
      </c>
      <c r="C86" s="396" t="s">
        <v>414</v>
      </c>
      <c r="D86" s="419" t="s">
        <v>415</v>
      </c>
      <c r="E86" s="419" t="s">
        <v>415</v>
      </c>
      <c r="F86" s="399">
        <v>0</v>
      </c>
      <c r="G86" s="399">
        <v>0</v>
      </c>
      <c r="H86" s="434"/>
      <c r="I86" s="401">
        <f>VLOOKUP(C86,'Data Products'!$A:$J,2,0)</f>
      </c>
      <c r="J86" s="361">
        <f t="shared" si="24"/>
      </c>
      <c r="K86" s="362">
        <v>45892</v>
      </c>
      <c r="L86" s="306">
        <f t="shared" si="15"/>
      </c>
      <c r="M86" s="411">
        <v>0</v>
      </c>
      <c r="N86" s="327">
        <v>0</v>
      </c>
      <c r="O86" s="439"/>
      <c r="P86" s="440"/>
      <c r="Q86" s="297" t="s">
        <v>398</v>
      </c>
      <c r="R86" s="302"/>
      <c r="S86" s="302"/>
      <c r="T86" s="302"/>
      <c r="U86" s="302"/>
      <c r="V86" s="302"/>
      <c r="W86" s="302"/>
      <c r="X86" s="302"/>
      <c r="Y86" s="302"/>
      <c r="Z86" s="302"/>
      <c r="AA86" s="302"/>
      <c r="AB86" s="405">
        <f t="shared" si="10"/>
      </c>
      <c r="AC86" s="321">
        <f t="shared" si="1"/>
      </c>
      <c r="AD86" s="309">
        <f t="shared" si="27"/>
      </c>
      <c r="AE86" s="406">
        <f t="shared" si="18"/>
      </c>
      <c r="AF86" s="407">
        <f>VLOOKUP(C86,'Data Products'!$A:$J,10,0)</f>
      </c>
      <c r="AG86" s="408">
        <f t="shared" si="4"/>
      </c>
      <c r="AH86" s="312">
        <f t="shared" si="32"/>
      </c>
      <c r="AI86" s="412"/>
      <c r="AJ86" s="416"/>
      <c r="AK86" s="316"/>
      <c r="AL86" s="315"/>
      <c r="AM86" s="316"/>
      <c r="AN86" s="316"/>
    </row>
    <row customHeight="true" hidden="true" ht="18" r="87">
      <c r="A87" s="396">
        <v>54</v>
      </c>
      <c r="B87" s="297" t="s">
        <v>331</v>
      </c>
      <c r="C87" s="396" t="s">
        <v>416</v>
      </c>
      <c r="D87" s="419" t="s">
        <v>417</v>
      </c>
      <c r="E87" s="419" t="s">
        <v>417</v>
      </c>
      <c r="F87" s="399">
        <v>0</v>
      </c>
      <c r="G87" s="399">
        <v>0</v>
      </c>
      <c r="H87" s="434"/>
      <c r="I87" s="401">
        <f>VLOOKUP(C87,'Data Products'!$A:$J,2,0)</f>
      </c>
      <c r="J87" s="361">
        <f t="shared" si="24"/>
      </c>
      <c r="K87" s="362">
        <v>45893</v>
      </c>
      <c r="L87" s="306">
        <f t="shared" si="15"/>
      </c>
      <c r="M87" s="411">
        <v>0</v>
      </c>
      <c r="N87" s="327">
        <v>0</v>
      </c>
      <c r="O87" s="439"/>
      <c r="P87" s="440"/>
      <c r="Q87" s="297" t="s">
        <v>398</v>
      </c>
      <c r="R87" s="302"/>
      <c r="S87" s="302"/>
      <c r="T87" s="302"/>
      <c r="U87" s="302"/>
      <c r="V87" s="302"/>
      <c r="W87" s="302"/>
      <c r="X87" s="302"/>
      <c r="Y87" s="302"/>
      <c r="Z87" s="302"/>
      <c r="AA87" s="302"/>
      <c r="AB87" s="405">
        <f t="shared" si="10"/>
      </c>
      <c r="AC87" s="321">
        <f t="shared" si="1"/>
      </c>
      <c r="AD87" s="309">
        <f t="shared" si="27"/>
      </c>
      <c r="AE87" s="406">
        <f t="shared" si="18"/>
      </c>
      <c r="AF87" s="407">
        <f>VLOOKUP(C87,'Data Products'!$A:$J,10,0)</f>
      </c>
      <c r="AG87" s="408">
        <f t="shared" si="4"/>
      </c>
      <c r="AH87" s="312">
        <f t="shared" si="32"/>
      </c>
      <c r="AI87" s="412"/>
      <c r="AJ87" s="416"/>
      <c r="AK87" s="316"/>
      <c r="AL87" s="315"/>
      <c r="AM87" s="316"/>
      <c r="AN87" s="316"/>
    </row>
    <row customHeight="true" hidden="true" ht="18" r="88">
      <c r="A88" s="396">
        <v>55</v>
      </c>
      <c r="B88" s="297" t="s">
        <v>331</v>
      </c>
      <c r="C88" s="396" t="s">
        <v>418</v>
      </c>
      <c r="D88" s="419" t="s">
        <v>419</v>
      </c>
      <c r="E88" s="419" t="s">
        <v>419</v>
      </c>
      <c r="F88" s="399">
        <v>0</v>
      </c>
      <c r="G88" s="399">
        <v>0</v>
      </c>
      <c r="H88" s="434"/>
      <c r="I88" s="401">
        <f>VLOOKUP(C88,'Data Products'!$A:$J,2,0)</f>
      </c>
      <c r="J88" s="361">
        <f t="shared" si="24"/>
      </c>
      <c r="K88" s="362">
        <v>45894</v>
      </c>
      <c r="L88" s="306">
        <f t="shared" si="15"/>
      </c>
      <c r="M88" s="411">
        <v>0</v>
      </c>
      <c r="N88" s="327">
        <v>0</v>
      </c>
      <c r="O88" s="439"/>
      <c r="P88" s="440"/>
      <c r="Q88" s="297" t="s">
        <v>398</v>
      </c>
      <c r="R88" s="302"/>
      <c r="S88" s="302"/>
      <c r="T88" s="302"/>
      <c r="U88" s="302"/>
      <c r="V88" s="302"/>
      <c r="W88" s="302"/>
      <c r="X88" s="302"/>
      <c r="Y88" s="302"/>
      <c r="Z88" s="302"/>
      <c r="AA88" s="302"/>
      <c r="AB88" s="405">
        <f t="shared" si="10"/>
      </c>
      <c r="AC88" s="321">
        <f t="shared" si="1"/>
      </c>
      <c r="AD88" s="309">
        <f t="shared" si="27"/>
      </c>
      <c r="AE88" s="406">
        <f t="shared" si="18"/>
      </c>
      <c r="AF88" s="407">
        <f>VLOOKUP(C88,'Data Products'!$A:$J,10,0)</f>
      </c>
      <c r="AG88" s="408">
        <f t="shared" si="4"/>
      </c>
      <c r="AH88" s="312">
        <f t="shared" si="32"/>
      </c>
      <c r="AI88" s="412"/>
      <c r="AJ88" s="416"/>
      <c r="AK88" s="316"/>
      <c r="AL88" s="315"/>
      <c r="AM88" s="316"/>
      <c r="AN88" s="316"/>
    </row>
    <row customHeight="true" hidden="true" ht="18" r="89">
      <c r="A89" s="396">
        <v>56</v>
      </c>
      <c r="B89" s="297" t="s">
        <v>331</v>
      </c>
      <c r="C89" s="396" t="s">
        <v>420</v>
      </c>
      <c r="D89" s="419" t="s">
        <v>421</v>
      </c>
      <c r="E89" s="419" t="s">
        <v>421</v>
      </c>
      <c r="F89" s="399">
        <v>0</v>
      </c>
      <c r="G89" s="399">
        <v>0</v>
      </c>
      <c r="H89" s="434"/>
      <c r="I89" s="401">
        <f>VLOOKUP(C89,'Data Products'!$A:$J,2,0)</f>
      </c>
      <c r="J89" s="361">
        <f t="shared" si="24"/>
      </c>
      <c r="K89" s="362">
        <v>45895</v>
      </c>
      <c r="L89" s="306">
        <f t="shared" si="15"/>
      </c>
      <c r="M89" s="411">
        <v>0</v>
      </c>
      <c r="N89" s="327">
        <v>0</v>
      </c>
      <c r="O89" s="439"/>
      <c r="P89" s="440"/>
      <c r="Q89" s="297" t="s">
        <v>398</v>
      </c>
      <c r="R89" s="302"/>
      <c r="S89" s="302"/>
      <c r="T89" s="302"/>
      <c r="U89" s="302"/>
      <c r="V89" s="302"/>
      <c r="W89" s="302"/>
      <c r="X89" s="302"/>
      <c r="Y89" s="302"/>
      <c r="Z89" s="302"/>
      <c r="AA89" s="302"/>
      <c r="AB89" s="405">
        <f t="shared" si="10"/>
      </c>
      <c r="AC89" s="321">
        <f t="shared" si="1"/>
      </c>
      <c r="AD89" s="445">
        <f t="shared" si="27"/>
      </c>
      <c r="AE89" s="406">
        <f t="shared" si="18"/>
      </c>
      <c r="AF89" s="407">
        <f>VLOOKUP(C89,'Data Products'!$A:$J,10,0)</f>
      </c>
      <c r="AG89" s="408">
        <f t="shared" si="4"/>
      </c>
      <c r="AH89" s="312">
        <f t="shared" si="32"/>
      </c>
      <c r="AI89" s="412"/>
      <c r="AJ89" s="416"/>
      <c r="AK89" s="316"/>
      <c r="AL89" s="315"/>
      <c r="AM89" s="316"/>
      <c r="AN89" s="316"/>
    </row>
    <row customHeight="true" hidden="true" ht="18" r="90">
      <c r="A90" s="396">
        <v>57</v>
      </c>
      <c r="B90" s="297" t="s">
        <v>331</v>
      </c>
      <c r="C90" s="396" t="s">
        <v>422</v>
      </c>
      <c r="D90" s="419" t="s">
        <v>423</v>
      </c>
      <c r="E90" s="419" t="s">
        <v>423</v>
      </c>
      <c r="F90" s="399">
        <v>0</v>
      </c>
      <c r="G90" s="399">
        <v>0</v>
      </c>
      <c r="H90" s="434"/>
      <c r="I90" s="401">
        <f>VLOOKUP(C90,'Data Products'!$A:$J,2,0)</f>
      </c>
      <c r="J90" s="361">
        <f t="shared" si="24"/>
      </c>
      <c r="K90" s="362">
        <v>45896</v>
      </c>
      <c r="L90" s="306">
        <f t="shared" si="15"/>
      </c>
      <c r="M90" s="411">
        <v>0</v>
      </c>
      <c r="N90" s="327">
        <v>0</v>
      </c>
      <c r="O90" s="439"/>
      <c r="P90" s="440"/>
      <c r="Q90" s="297" t="s">
        <v>398</v>
      </c>
      <c r="R90" s="302"/>
      <c r="S90" s="302"/>
      <c r="T90" s="302"/>
      <c r="U90" s="302"/>
      <c r="V90" s="302"/>
      <c r="W90" s="302"/>
      <c r="X90" s="302"/>
      <c r="Y90" s="302"/>
      <c r="Z90" s="302"/>
      <c r="AA90" s="302"/>
      <c r="AB90" s="405">
        <f t="shared" si="10"/>
      </c>
      <c r="AC90" s="321">
        <f t="shared" si="1"/>
      </c>
      <c r="AD90" s="445">
        <f t="shared" si="27"/>
      </c>
      <c r="AE90" s="406">
        <f t="shared" si="18"/>
      </c>
      <c r="AF90" s="407">
        <f>VLOOKUP(C90,'Data Products'!$A:$J,10,0)</f>
      </c>
      <c r="AG90" s="408">
        <f t="shared" si="4"/>
      </c>
      <c r="AH90" s="312">
        <f t="shared" si="32"/>
      </c>
      <c r="AI90" s="412"/>
      <c r="AJ90" s="416"/>
      <c r="AK90" s="316"/>
      <c r="AL90" s="315"/>
      <c r="AM90" s="316"/>
      <c r="AN90" s="316"/>
    </row>
    <row customHeight="true" hidden="true" ht="18" r="91">
      <c r="A91" s="396">
        <v>58</v>
      </c>
      <c r="B91" s="297" t="s">
        <v>331</v>
      </c>
      <c r="C91" s="396" t="s">
        <v>424</v>
      </c>
      <c r="D91" s="419" t="s">
        <v>425</v>
      </c>
      <c r="E91" s="419" t="s">
        <v>425</v>
      </c>
      <c r="F91" s="399">
        <v>0</v>
      </c>
      <c r="G91" s="399">
        <v>0</v>
      </c>
      <c r="H91" s="434"/>
      <c r="I91" s="401">
        <f>VLOOKUP(C91,'Data Products'!$A:$J,2,0)</f>
      </c>
      <c r="J91" s="361">
        <f t="shared" si="24"/>
      </c>
      <c r="K91" s="362">
        <v>45897</v>
      </c>
      <c r="L91" s="306">
        <f t="shared" si="15"/>
      </c>
      <c r="M91" s="411">
        <v>0</v>
      </c>
      <c r="N91" s="327">
        <v>0</v>
      </c>
      <c r="O91" s="439"/>
      <c r="P91" s="440"/>
      <c r="Q91" s="297" t="s">
        <v>398</v>
      </c>
      <c r="R91" s="302"/>
      <c r="S91" s="302"/>
      <c r="T91" s="302"/>
      <c r="U91" s="302"/>
      <c r="V91" s="302"/>
      <c r="W91" s="302"/>
      <c r="X91" s="302"/>
      <c r="Y91" s="302"/>
      <c r="Z91" s="302"/>
      <c r="AA91" s="302"/>
      <c r="AB91" s="405">
        <f t="shared" si="10"/>
      </c>
      <c r="AC91" s="321">
        <f t="shared" si="1"/>
      </c>
      <c r="AD91" s="445">
        <f t="shared" si="27"/>
      </c>
      <c r="AE91" s="406">
        <f t="shared" si="18"/>
      </c>
      <c r="AF91" s="407">
        <f>VLOOKUP(C91,'Data Products'!$A:$J,10,0)</f>
      </c>
      <c r="AG91" s="408">
        <f t="shared" si="4"/>
      </c>
      <c r="AH91" s="312">
        <f t="shared" si="32"/>
      </c>
      <c r="AI91" s="412"/>
      <c r="AJ91" s="416"/>
      <c r="AK91" s="316"/>
      <c r="AL91" s="315"/>
      <c r="AM91" s="316"/>
      <c r="AN91" s="316"/>
    </row>
    <row customHeight="true" hidden="true" ht="18" r="92">
      <c r="A92" s="396">
        <v>59</v>
      </c>
      <c r="B92" s="297" t="s">
        <v>331</v>
      </c>
      <c r="C92" s="396" t="s">
        <v>426</v>
      </c>
      <c r="D92" s="419" t="s">
        <v>427</v>
      </c>
      <c r="E92" s="419" t="s">
        <v>427</v>
      </c>
      <c r="F92" s="399">
        <v>0</v>
      </c>
      <c r="G92" s="399">
        <v>0</v>
      </c>
      <c r="H92" s="434"/>
      <c r="I92" s="401">
        <f>VLOOKUP(C92,'Data Products'!$A:$J,2,0)</f>
      </c>
      <c r="J92" s="361">
        <f t="shared" si="24"/>
      </c>
      <c r="K92" s="362">
        <v>45898</v>
      </c>
      <c r="L92" s="306">
        <f t="shared" si="15"/>
      </c>
      <c r="M92" s="411">
        <v>0</v>
      </c>
      <c r="N92" s="327">
        <v>0</v>
      </c>
      <c r="O92" s="439"/>
      <c r="P92" s="440"/>
      <c r="Q92" s="297" t="s">
        <v>398</v>
      </c>
      <c r="R92" s="302"/>
      <c r="S92" s="302"/>
      <c r="T92" s="302"/>
      <c r="U92" s="302"/>
      <c r="V92" s="302"/>
      <c r="W92" s="302"/>
      <c r="X92" s="302"/>
      <c r="Y92" s="302"/>
      <c r="Z92" s="302"/>
      <c r="AA92" s="302"/>
      <c r="AB92" s="405">
        <f t="shared" si="10"/>
      </c>
      <c r="AC92" s="321">
        <f t="shared" si="1"/>
      </c>
      <c r="AD92" s="445">
        <f t="shared" si="27"/>
      </c>
      <c r="AE92" s="406">
        <f t="shared" si="18"/>
      </c>
      <c r="AF92" s="407">
        <f>VLOOKUP(C92,'Data Products'!$A:$J,10,0)</f>
      </c>
      <c r="AG92" s="408">
        <f t="shared" si="4"/>
      </c>
      <c r="AH92" s="312">
        <f t="shared" si="32"/>
      </c>
      <c r="AI92" s="412"/>
      <c r="AJ92" s="416"/>
      <c r="AK92" s="316"/>
      <c r="AL92" s="315"/>
      <c r="AM92" s="316"/>
      <c r="AN92" s="316"/>
    </row>
    <row customHeight="true" hidden="true" ht="18" r="93">
      <c r="A93" s="396">
        <v>60</v>
      </c>
      <c r="B93" s="297" t="s">
        <v>331</v>
      </c>
      <c r="C93" s="396" t="s">
        <v>428</v>
      </c>
      <c r="D93" s="419" t="s">
        <v>429</v>
      </c>
      <c r="E93" s="419" t="s">
        <v>429</v>
      </c>
      <c r="F93" s="399">
        <v>0</v>
      </c>
      <c r="G93" s="399">
        <v>0</v>
      </c>
      <c r="H93" s="434"/>
      <c r="I93" s="401">
        <f>VLOOKUP(C93,'Data Products'!$A:$J,2,0)</f>
      </c>
      <c r="J93" s="361">
        <f t="shared" si="24"/>
      </c>
      <c r="K93" s="362">
        <v>45899</v>
      </c>
      <c r="L93" s="306">
        <f t="shared" si="15"/>
      </c>
      <c r="M93" s="411">
        <v>0</v>
      </c>
      <c r="N93" s="327">
        <v>0</v>
      </c>
      <c r="O93" s="439"/>
      <c r="P93" s="440"/>
      <c r="Q93" s="297" t="s">
        <v>398</v>
      </c>
      <c r="R93" s="302"/>
      <c r="S93" s="302"/>
      <c r="T93" s="302"/>
      <c r="U93" s="302"/>
      <c r="V93" s="302"/>
      <c r="W93" s="302"/>
      <c r="X93" s="302"/>
      <c r="Y93" s="302"/>
      <c r="Z93" s="302"/>
      <c r="AA93" s="302"/>
      <c r="AB93" s="405">
        <f t="shared" si="10"/>
      </c>
      <c r="AC93" s="321">
        <f t="shared" si="1"/>
      </c>
      <c r="AD93" s="445">
        <f t="shared" si="27"/>
      </c>
      <c r="AE93" s="406">
        <f t="shared" si="18"/>
      </c>
      <c r="AF93" s="407">
        <f>VLOOKUP(C93,'Data Products'!$A:$J,10,0)</f>
      </c>
      <c r="AG93" s="408">
        <f t="shared" si="4"/>
      </c>
      <c r="AH93" s="312">
        <f t="shared" si="32"/>
      </c>
      <c r="AI93" s="412"/>
      <c r="AJ93" s="416"/>
      <c r="AK93" s="316"/>
      <c r="AL93" s="315"/>
      <c r="AM93" s="316"/>
      <c r="AN93" s="316"/>
    </row>
    <row customHeight="true" hidden="true" ht="18" r="94">
      <c r="A94" s="396">
        <v>61</v>
      </c>
      <c r="B94" s="297" t="s">
        <v>331</v>
      </c>
      <c r="C94" s="396" t="s">
        <v>430</v>
      </c>
      <c r="D94" s="419" t="s">
        <v>431</v>
      </c>
      <c r="E94" s="419" t="s">
        <v>431</v>
      </c>
      <c r="F94" s="399">
        <v>0</v>
      </c>
      <c r="G94" s="399">
        <v>0</v>
      </c>
      <c r="H94" s="434"/>
      <c r="I94" s="401">
        <f>VLOOKUP(C94,'Data Products'!$A:$J,2,0)</f>
      </c>
      <c r="J94" s="361">
        <f t="shared" si="24"/>
      </c>
      <c r="K94" s="362">
        <v>45900</v>
      </c>
      <c r="L94" s="306">
        <f t="shared" si="15"/>
      </c>
      <c r="M94" s="411">
        <v>0</v>
      </c>
      <c r="N94" s="327">
        <v>0</v>
      </c>
      <c r="O94" s="439"/>
      <c r="P94" s="440"/>
      <c r="Q94" s="297" t="s">
        <v>398</v>
      </c>
      <c r="R94" s="302"/>
      <c r="S94" s="302"/>
      <c r="T94" s="302"/>
      <c r="U94" s="302"/>
      <c r="V94" s="302"/>
      <c r="W94" s="302"/>
      <c r="X94" s="302"/>
      <c r="Y94" s="302"/>
      <c r="Z94" s="302"/>
      <c r="AA94" s="302"/>
      <c r="AB94" s="405">
        <f t="shared" si="10"/>
      </c>
      <c r="AC94" s="321">
        <f t="shared" si="1"/>
      </c>
      <c r="AD94" s="445">
        <f t="shared" si="27"/>
      </c>
      <c r="AE94" s="406">
        <f t="shared" si="18"/>
      </c>
      <c r="AF94" s="407">
        <f>VLOOKUP(C94,'Data Products'!$A:$J,10,0)</f>
      </c>
      <c r="AG94" s="408">
        <f t="shared" si="4"/>
      </c>
      <c r="AH94" s="312">
        <f t="shared" si="32"/>
      </c>
      <c r="AI94" s="412"/>
      <c r="AJ94" s="416"/>
      <c r="AK94" s="316"/>
      <c r="AL94" s="315"/>
      <c r="AM94" s="316"/>
      <c r="AN94" s="316"/>
    </row>
    <row customHeight="true" hidden="true" ht="18" r="95">
      <c r="A95" s="396">
        <v>62</v>
      </c>
      <c r="B95" s="297" t="s">
        <v>331</v>
      </c>
      <c r="C95" s="396" t="s">
        <v>432</v>
      </c>
      <c r="D95" s="419" t="s">
        <v>433</v>
      </c>
      <c r="E95" s="419" t="s">
        <v>433</v>
      </c>
      <c r="F95" s="399">
        <v>0</v>
      </c>
      <c r="G95" s="399">
        <v>0</v>
      </c>
      <c r="H95" s="434"/>
      <c r="I95" s="401">
        <f>VLOOKUP(C95,'Data Products'!$A:$J,2,0)</f>
      </c>
      <c r="J95" s="361">
        <f t="shared" si="24"/>
      </c>
      <c r="K95" s="362">
        <v>45901</v>
      </c>
      <c r="L95" s="306">
        <f t="shared" si="15"/>
      </c>
      <c r="M95" s="411">
        <v>0</v>
      </c>
      <c r="N95" s="327">
        <v>0</v>
      </c>
      <c r="O95" s="439"/>
      <c r="P95" s="440"/>
      <c r="Q95" s="297" t="s">
        <v>398</v>
      </c>
      <c r="R95" s="302"/>
      <c r="S95" s="302"/>
      <c r="T95" s="302"/>
      <c r="U95" s="302"/>
      <c r="V95" s="302"/>
      <c r="W95" s="302"/>
      <c r="X95" s="302"/>
      <c r="Y95" s="302"/>
      <c r="Z95" s="302"/>
      <c r="AA95" s="302"/>
      <c r="AB95" s="405">
        <f t="shared" si="10"/>
      </c>
      <c r="AC95" s="321">
        <f t="shared" si="1"/>
      </c>
      <c r="AD95" s="445">
        <f t="shared" si="27"/>
      </c>
      <c r="AE95" s="406">
        <f t="shared" si="18"/>
      </c>
      <c r="AF95" s="407">
        <f>VLOOKUP(C95,'Data Products'!$A:$J,10,0)</f>
      </c>
      <c r="AG95" s="408">
        <f t="shared" si="4"/>
      </c>
      <c r="AH95" s="312">
        <f t="shared" si="32"/>
      </c>
      <c r="AI95" s="412"/>
      <c r="AJ95" s="416"/>
      <c r="AK95" s="316"/>
      <c r="AL95" s="315"/>
      <c r="AM95" s="316"/>
      <c r="AN95" s="316"/>
    </row>
    <row customHeight="true" hidden="true" ht="18" r="96">
      <c r="A96" s="396">
        <v>63</v>
      </c>
      <c r="B96" s="297" t="s">
        <v>331</v>
      </c>
      <c r="C96" s="396" t="s">
        <v>434</v>
      </c>
      <c r="D96" s="419" t="s">
        <v>425</v>
      </c>
      <c r="E96" s="419" t="s">
        <v>425</v>
      </c>
      <c r="F96" s="399">
        <v>0</v>
      </c>
      <c r="G96" s="399">
        <v>0</v>
      </c>
      <c r="H96" s="434"/>
      <c r="I96" s="401">
        <f>VLOOKUP(C96,'Data Products'!$A:$J,2,0)</f>
      </c>
      <c r="J96" s="361">
        <f t="shared" si="24"/>
      </c>
      <c r="K96" s="362">
        <v>45902</v>
      </c>
      <c r="L96" s="306">
        <f t="shared" si="15"/>
      </c>
      <c r="M96" s="411">
        <v>0</v>
      </c>
      <c r="N96" s="327">
        <v>0</v>
      </c>
      <c r="O96" s="439"/>
      <c r="P96" s="440"/>
      <c r="Q96" s="297" t="s">
        <v>398</v>
      </c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405">
        <f t="shared" si="10"/>
      </c>
      <c r="AC96" s="321">
        <f t="shared" si="1"/>
      </c>
      <c r="AD96" s="445">
        <f t="shared" si="27"/>
      </c>
      <c r="AE96" s="406">
        <f t="shared" si="18"/>
      </c>
      <c r="AF96" s="407">
        <f>VLOOKUP(C96,'Data Products'!$A:$J,10,0)</f>
      </c>
      <c r="AG96" s="408">
        <f t="shared" si="4"/>
      </c>
      <c r="AH96" s="312">
        <f t="shared" si="32"/>
      </c>
      <c r="AI96" s="412"/>
      <c r="AJ96" s="416"/>
      <c r="AK96" s="316"/>
      <c r="AL96" s="315"/>
      <c r="AM96" s="316"/>
      <c r="AN96" s="316"/>
    </row>
    <row customHeight="true" hidden="true" ht="18" r="97">
      <c r="A97" s="396">
        <v>64</v>
      </c>
      <c r="B97" s="297" t="s">
        <v>331</v>
      </c>
      <c r="C97" s="396" t="s">
        <v>435</v>
      </c>
      <c r="D97" s="419" t="s">
        <v>425</v>
      </c>
      <c r="E97" s="419" t="s">
        <v>425</v>
      </c>
      <c r="F97" s="399">
        <v>0</v>
      </c>
      <c r="G97" s="399">
        <v>0</v>
      </c>
      <c r="H97" s="434"/>
      <c r="I97" s="401">
        <f>VLOOKUP(C97,'Data Products'!$A:$J,2,0)</f>
      </c>
      <c r="J97" s="361">
        <f t="shared" si="24"/>
      </c>
      <c r="K97" s="362">
        <v>45903</v>
      </c>
      <c r="L97" s="306">
        <f t="shared" si="15"/>
      </c>
      <c r="M97" s="411">
        <v>0</v>
      </c>
      <c r="N97" s="327">
        <v>0</v>
      </c>
      <c r="O97" s="439"/>
      <c r="P97" s="440"/>
      <c r="Q97" s="297" t="s">
        <v>398</v>
      </c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405">
        <f t="shared" si="10"/>
      </c>
      <c r="AC97" s="321">
        <f t="shared" si="1"/>
      </c>
      <c r="AD97" s="445">
        <f t="shared" si="27"/>
      </c>
      <c r="AE97" s="406">
        <f t="shared" si="18"/>
      </c>
      <c r="AF97" s="407">
        <f>VLOOKUP(C97,'Data Products'!$A:$J,10,0)</f>
      </c>
      <c r="AG97" s="408">
        <f t="shared" si="4"/>
      </c>
      <c r="AH97" s="312">
        <f t="shared" si="32"/>
      </c>
      <c r="AI97" s="412"/>
      <c r="AJ97" s="416"/>
      <c r="AK97" s="316"/>
      <c r="AL97" s="315"/>
      <c r="AM97" s="316"/>
      <c r="AN97" s="316"/>
    </row>
    <row customHeight="true" hidden="true" ht="18" r="98">
      <c r="A98" s="396">
        <v>65</v>
      </c>
      <c r="B98" s="297" t="s">
        <v>282</v>
      </c>
      <c r="C98" s="396" t="s">
        <v>436</v>
      </c>
      <c r="D98" s="419" t="s">
        <v>437</v>
      </c>
      <c r="E98" s="419" t="s">
        <v>437</v>
      </c>
      <c r="F98" s="399">
        <v>0</v>
      </c>
      <c r="G98" s="399">
        <v>0</v>
      </c>
      <c r="H98" s="434"/>
      <c r="I98" s="401">
        <f>VLOOKUP(C98,'Data Products'!$A:$J,2,0)</f>
      </c>
      <c r="J98" s="361">
        <f t="shared" si="24"/>
      </c>
      <c r="K98" s="362">
        <v>45904</v>
      </c>
      <c r="L98" s="306">
        <f t="shared" si="15"/>
      </c>
      <c r="M98" s="411">
        <v>0</v>
      </c>
      <c r="N98" s="327">
        <v>0</v>
      </c>
      <c r="O98" s="439"/>
      <c r="P98" s="440"/>
      <c r="Q98" s="297" t="s">
        <v>398</v>
      </c>
      <c r="R98" s="302"/>
      <c r="S98" s="302"/>
      <c r="T98" s="302"/>
      <c r="U98" s="302"/>
      <c r="V98" s="302"/>
      <c r="W98" s="302"/>
      <c r="X98" s="302"/>
      <c r="Y98" s="302"/>
      <c r="Z98" s="302"/>
      <c r="AA98" s="302"/>
      <c r="AB98" s="405">
        <f t="shared" si="10"/>
      </c>
      <c r="AC98" s="321">
        <f t="shared" si="1"/>
      </c>
      <c r="AD98" s="445">
        <f t="shared" si="27"/>
      </c>
      <c r="AE98" s="406">
        <f t="shared" si="18"/>
      </c>
      <c r="AF98" s="407">
        <f>VLOOKUP(C98,'Data Products'!$A:$J,10,0)</f>
      </c>
      <c r="AG98" s="408">
        <f t="shared" si="4"/>
      </c>
      <c r="AH98" s="312">
        <f t="shared" si="32"/>
      </c>
      <c r="AI98" s="412"/>
      <c r="AJ98" s="416"/>
      <c r="AK98" s="316"/>
      <c r="AL98" s="315"/>
      <c r="AM98" s="316"/>
      <c r="AN98" s="316"/>
    </row>
    <row customHeight="true" hidden="true" ht="18" r="99">
      <c r="A99" s="396">
        <v>66</v>
      </c>
      <c r="B99" s="297" t="s">
        <v>331</v>
      </c>
      <c r="C99" s="396" t="s">
        <v>438</v>
      </c>
      <c r="D99" s="419" t="s">
        <v>425</v>
      </c>
      <c r="E99" s="419" t="s">
        <v>425</v>
      </c>
      <c r="F99" s="399">
        <v>0</v>
      </c>
      <c r="G99" s="399">
        <v>0</v>
      </c>
      <c r="H99" s="434"/>
      <c r="I99" s="401">
        <f>VLOOKUP(C99,'Data Products'!$A:$J,2,0)</f>
      </c>
      <c r="J99" s="361">
        <f t="shared" si="24"/>
      </c>
      <c r="K99" s="362">
        <v>45905</v>
      </c>
      <c r="L99" s="306">
        <f t="shared" si="15"/>
      </c>
      <c r="M99" s="411">
        <v>0</v>
      </c>
      <c r="N99" s="327">
        <v>0</v>
      </c>
      <c r="O99" s="439"/>
      <c r="P99" s="440"/>
      <c r="Q99" s="297" t="s">
        <v>398</v>
      </c>
      <c r="R99" s="302"/>
      <c r="S99" s="302"/>
      <c r="T99" s="302"/>
      <c r="U99" s="302"/>
      <c r="V99" s="302"/>
      <c r="W99" s="302"/>
      <c r="X99" s="302"/>
      <c r="Y99" s="302"/>
      <c r="Z99" s="302"/>
      <c r="AA99" s="302"/>
      <c r="AB99" s="405">
        <f t="shared" si="10"/>
      </c>
      <c r="AC99" s="321">
        <f t="shared" si="1"/>
      </c>
      <c r="AD99" s="445">
        <f t="shared" si="27"/>
      </c>
      <c r="AE99" s="406">
        <f t="shared" si="18"/>
      </c>
      <c r="AF99" s="407">
        <f>VLOOKUP(C99,'Data Products'!$A:$J,10,0)</f>
      </c>
      <c r="AG99" s="408">
        <f t="shared" si="4"/>
      </c>
      <c r="AH99" s="312">
        <f t="shared" si="32"/>
      </c>
      <c r="AI99" s="412"/>
      <c r="AJ99" s="416"/>
      <c r="AK99" s="316"/>
      <c r="AL99" s="315"/>
      <c r="AM99" s="316"/>
      <c r="AN99" s="316"/>
    </row>
    <row customHeight="true" hidden="true" ht="18" r="100">
      <c r="A100" s="396">
        <v>67</v>
      </c>
      <c r="B100" s="297" t="s">
        <v>331</v>
      </c>
      <c r="C100" s="396" t="s">
        <v>439</v>
      </c>
      <c r="D100" s="419" t="s">
        <v>425</v>
      </c>
      <c r="E100" s="419" t="s">
        <v>425</v>
      </c>
      <c r="F100" s="399">
        <v>0</v>
      </c>
      <c r="G100" s="399">
        <v>0</v>
      </c>
      <c r="H100" s="434"/>
      <c r="I100" s="401">
        <f>VLOOKUP(C100,'Data Products'!$A:$J,2,0)</f>
      </c>
      <c r="J100" s="361">
        <f t="shared" si="24"/>
      </c>
      <c r="K100" s="362">
        <v>45906</v>
      </c>
      <c r="L100" s="306">
        <f t="shared" si="15"/>
      </c>
      <c r="M100" s="411">
        <v>0</v>
      </c>
      <c r="N100" s="327">
        <v>0</v>
      </c>
      <c r="O100" s="439"/>
      <c r="P100" s="440"/>
      <c r="Q100" s="297" t="s">
        <v>398</v>
      </c>
      <c r="R100" s="302"/>
      <c r="S100" s="302"/>
      <c r="T100" s="302"/>
      <c r="U100" s="302"/>
      <c r="V100" s="302"/>
      <c r="W100" s="302"/>
      <c r="X100" s="302"/>
      <c r="Y100" s="302"/>
      <c r="Z100" s="302"/>
      <c r="AA100" s="302"/>
      <c r="AB100" s="405">
        <f t="shared" si="10"/>
      </c>
      <c r="AC100" s="321">
        <f t="shared" si="1"/>
      </c>
      <c r="AD100" s="445">
        <f t="shared" si="27"/>
      </c>
      <c r="AE100" s="406">
        <f t="shared" si="18"/>
      </c>
      <c r="AF100" s="407">
        <f>VLOOKUP(C100,'Data Products'!$A:$J,10,0)</f>
      </c>
      <c r="AG100" s="408">
        <f t="shared" si="4"/>
      </c>
      <c r="AH100" s="312">
        <f t="shared" si="32"/>
      </c>
      <c r="AI100" s="412"/>
      <c r="AJ100" s="416"/>
      <c r="AK100" s="316"/>
      <c r="AL100" s="315"/>
      <c r="AM100" s="316"/>
      <c r="AN100" s="316"/>
    </row>
    <row customHeight="true" hidden="true" ht="18" r="101">
      <c r="A101" s="396">
        <v>68</v>
      </c>
      <c r="B101" s="297" t="s">
        <v>331</v>
      </c>
      <c r="C101" s="396" t="s">
        <v>440</v>
      </c>
      <c r="D101" s="419" t="s">
        <v>425</v>
      </c>
      <c r="E101" s="419" t="s">
        <v>425</v>
      </c>
      <c r="F101" s="399">
        <v>0</v>
      </c>
      <c r="G101" s="399">
        <v>0</v>
      </c>
      <c r="H101" s="434"/>
      <c r="I101" s="401">
        <f>VLOOKUP(C101,'Data Products'!$A:$J,2,0)</f>
      </c>
      <c r="J101" s="361">
        <f t="shared" si="24"/>
      </c>
      <c r="K101" s="362">
        <v>45907</v>
      </c>
      <c r="L101" s="306">
        <f t="shared" si="15"/>
      </c>
      <c r="M101" s="411">
        <v>0</v>
      </c>
      <c r="N101" s="327">
        <v>0</v>
      </c>
      <c r="O101" s="439"/>
      <c r="P101" s="440"/>
      <c r="Q101" s="297" t="s">
        <v>398</v>
      </c>
      <c r="R101" s="302"/>
      <c r="S101" s="302"/>
      <c r="T101" s="302"/>
      <c r="U101" s="302"/>
      <c r="V101" s="302"/>
      <c r="W101" s="302"/>
      <c r="X101" s="302"/>
      <c r="Y101" s="302"/>
      <c r="Z101" s="302"/>
      <c r="AA101" s="302"/>
      <c r="AB101" s="405">
        <f t="shared" si="10"/>
      </c>
      <c r="AC101" s="321">
        <f t="shared" si="1"/>
      </c>
      <c r="AD101" s="445">
        <f t="shared" si="27"/>
      </c>
      <c r="AE101" s="406">
        <f t="shared" si="18"/>
      </c>
      <c r="AF101" s="407">
        <f>VLOOKUP(C101,'Data Products'!$A:$J,10,0)</f>
      </c>
      <c r="AG101" s="408">
        <f t="shared" si="4"/>
      </c>
      <c r="AH101" s="312">
        <f t="shared" si="32"/>
      </c>
      <c r="AI101" s="412"/>
      <c r="AJ101" s="416"/>
      <c r="AK101" s="316"/>
      <c r="AL101" s="315"/>
      <c r="AM101" s="316"/>
      <c r="AN101" s="316"/>
    </row>
    <row customHeight="true" hidden="true" ht="18" r="102">
      <c r="A102" s="396">
        <v>69</v>
      </c>
      <c r="B102" s="297" t="s">
        <v>331</v>
      </c>
      <c r="C102" s="396" t="s">
        <v>441</v>
      </c>
      <c r="D102" s="419" t="s">
        <v>442</v>
      </c>
      <c r="E102" s="419" t="s">
        <v>442</v>
      </c>
      <c r="F102" s="399">
        <v>0</v>
      </c>
      <c r="G102" s="399">
        <v>0</v>
      </c>
      <c r="H102" s="434"/>
      <c r="I102" s="401">
        <f>VLOOKUP(C102,'Data Products'!$A:$J,2,0)</f>
      </c>
      <c r="J102" s="361">
        <f t="shared" si="24"/>
      </c>
      <c r="K102" s="362">
        <v>45908</v>
      </c>
      <c r="L102" s="306">
        <f t="shared" si="15"/>
      </c>
      <c r="M102" s="411">
        <v>0</v>
      </c>
      <c r="N102" s="327">
        <v>0</v>
      </c>
      <c r="O102" s="439"/>
      <c r="P102" s="440"/>
      <c r="Q102" s="297" t="s">
        <v>398</v>
      </c>
      <c r="R102" s="302"/>
      <c r="S102" s="302"/>
      <c r="T102" s="302"/>
      <c r="U102" s="302"/>
      <c r="V102" s="302"/>
      <c r="W102" s="302"/>
      <c r="X102" s="302"/>
      <c r="Y102" s="302"/>
      <c r="Z102" s="302"/>
      <c r="AA102" s="302"/>
      <c r="AB102" s="405">
        <f t="shared" si="10"/>
      </c>
      <c r="AC102" s="321">
        <f t="shared" si="1"/>
      </c>
      <c r="AD102" s="445">
        <f t="shared" si="27"/>
      </c>
      <c r="AE102" s="406">
        <f t="shared" si="18"/>
      </c>
      <c r="AF102" s="407">
        <f>VLOOKUP(C102,'Data Products'!$A:$J,10,0)</f>
      </c>
      <c r="AG102" s="408">
        <f t="shared" si="4"/>
      </c>
      <c r="AH102" s="312">
        <f t="shared" si="32"/>
      </c>
      <c r="AI102" s="412"/>
      <c r="AJ102" s="416"/>
      <c r="AK102" s="316"/>
      <c r="AL102" s="315"/>
      <c r="AM102" s="316"/>
      <c r="AN102" s="316"/>
    </row>
    <row customHeight="true" hidden="true" ht="18" r="103">
      <c r="A103" s="396">
        <v>70</v>
      </c>
      <c r="B103" s="297" t="s">
        <v>331</v>
      </c>
      <c r="C103" s="396" t="s">
        <v>443</v>
      </c>
      <c r="D103" s="421"/>
      <c r="E103" s="421"/>
      <c r="F103" s="399">
        <v>0</v>
      </c>
      <c r="G103" s="399">
        <v>0</v>
      </c>
      <c r="H103" s="434"/>
      <c r="I103" s="401">
        <f>VLOOKUP(C103,'Data Products'!$A:$J,2,0)</f>
      </c>
      <c r="J103" s="361">
        <f t="shared" si="24"/>
      </c>
      <c r="K103" s="362">
        <v>45909</v>
      </c>
      <c r="L103" s="306">
        <f t="shared" si="15"/>
      </c>
      <c r="M103" s="411">
        <v>0</v>
      </c>
      <c r="N103" s="327">
        <v>0</v>
      </c>
      <c r="O103" s="439"/>
      <c r="P103" s="440"/>
      <c r="Q103" s="297" t="s">
        <v>398</v>
      </c>
      <c r="R103" s="302"/>
      <c r="S103" s="302"/>
      <c r="T103" s="302"/>
      <c r="U103" s="302"/>
      <c r="V103" s="302"/>
      <c r="W103" s="302"/>
      <c r="X103" s="302"/>
      <c r="Y103" s="302"/>
      <c r="Z103" s="302"/>
      <c r="AA103" s="302"/>
      <c r="AB103" s="405">
        <f t="shared" si="10"/>
      </c>
      <c r="AC103" s="321">
        <f t="shared" si="1"/>
      </c>
      <c r="AD103" s="445">
        <f t="shared" si="27"/>
      </c>
      <c r="AE103" s="406">
        <f t="shared" si="18"/>
      </c>
      <c r="AF103" s="407">
        <f>VLOOKUP(C103,'Data Products'!$A:$J,10,0)</f>
      </c>
      <c r="AG103" s="408">
        <f t="shared" si="4"/>
      </c>
      <c r="AH103" s="312">
        <f t="shared" si="32"/>
      </c>
      <c r="AI103" s="412"/>
      <c r="AJ103" s="416"/>
      <c r="AK103" s="316"/>
      <c r="AL103" s="315"/>
      <c r="AM103" s="316"/>
      <c r="AN103" s="316"/>
    </row>
    <row customHeight="true" hidden="true" ht="18" r="104">
      <c r="A104" s="396">
        <v>71</v>
      </c>
      <c r="B104" s="297" t="s">
        <v>331</v>
      </c>
      <c r="C104" s="396" t="s">
        <v>444</v>
      </c>
      <c r="D104" s="421"/>
      <c r="E104" s="421"/>
      <c r="F104" s="399">
        <v>0</v>
      </c>
      <c r="G104" s="399">
        <v>0</v>
      </c>
      <c r="H104" s="434"/>
      <c r="I104" s="401">
        <f>VLOOKUP(C104,'Data Products'!$A:$J,2,0)</f>
      </c>
      <c r="J104" s="361">
        <f t="shared" si="24"/>
      </c>
      <c r="K104" s="362">
        <v>45910</v>
      </c>
      <c r="L104" s="306">
        <f t="shared" si="15"/>
      </c>
      <c r="M104" s="411">
        <v>0</v>
      </c>
      <c r="N104" s="327">
        <v>0</v>
      </c>
      <c r="O104" s="439"/>
      <c r="P104" s="440"/>
      <c r="Q104" s="297" t="s">
        <v>398</v>
      </c>
      <c r="R104" s="302"/>
      <c r="S104" s="302"/>
      <c r="T104" s="302"/>
      <c r="U104" s="302"/>
      <c r="V104" s="302"/>
      <c r="W104" s="302"/>
      <c r="X104" s="302"/>
      <c r="Y104" s="302"/>
      <c r="Z104" s="302"/>
      <c r="AA104" s="302"/>
      <c r="AB104" s="405">
        <f t="shared" si="10"/>
      </c>
      <c r="AC104" s="321">
        <f t="shared" si="1"/>
      </c>
      <c r="AD104" s="445">
        <f t="shared" si="27"/>
      </c>
      <c r="AE104" s="406">
        <f t="shared" si="18"/>
      </c>
      <c r="AF104" s="407">
        <f>VLOOKUP(C104,'Data Products'!$A:$J,10,0)</f>
      </c>
      <c r="AG104" s="408">
        <f t="shared" si="4"/>
      </c>
      <c r="AH104" s="312">
        <f t="shared" si="32"/>
      </c>
      <c r="AI104" s="409" t="s">
        <v>445</v>
      </c>
      <c r="AJ104" s="416"/>
      <c r="AK104" s="316"/>
      <c r="AL104" s="315"/>
      <c r="AM104" s="316"/>
      <c r="AN104" s="316"/>
    </row>
    <row customHeight="true" hidden="true" ht="18" r="105">
      <c r="A105" s="423">
        <v>72</v>
      </c>
      <c r="B105" s="417" t="s">
        <v>331</v>
      </c>
      <c r="C105" s="423" t="s">
        <v>446</v>
      </c>
      <c r="D105" s="421"/>
      <c r="E105" s="421"/>
      <c r="F105" s="399">
        <v>0</v>
      </c>
      <c r="G105" s="399">
        <v>0</v>
      </c>
      <c r="H105" s="441"/>
      <c r="I105" s="401">
        <f>VLOOKUP(C105,'Data Products'!$A:$J,2,0)</f>
      </c>
      <c r="J105" s="361">
        <f t="shared" si="24"/>
      </c>
      <c r="K105" s="362">
        <v>45911</v>
      </c>
      <c r="L105" s="345">
        <f t="shared" si="15"/>
      </c>
      <c r="M105" s="427">
        <v>0</v>
      </c>
      <c r="N105" s="327">
        <v>0</v>
      </c>
      <c r="O105" s="442"/>
      <c r="P105" s="443"/>
      <c r="Q105" s="297" t="s">
        <v>398</v>
      </c>
      <c r="R105" s="302"/>
      <c r="S105" s="302"/>
      <c r="T105" s="302"/>
      <c r="U105" s="302"/>
      <c r="V105" s="302"/>
      <c r="W105" s="302"/>
      <c r="X105" s="302"/>
      <c r="Y105" s="302"/>
      <c r="Z105" s="302"/>
      <c r="AA105" s="302"/>
      <c r="AB105" s="405">
        <f t="shared" si="10"/>
      </c>
      <c r="AC105" s="321">
        <f t="shared" si="1"/>
      </c>
      <c r="AD105" s="445">
        <f t="shared" si="27"/>
      </c>
      <c r="AE105" s="406">
        <f t="shared" si="18"/>
      </c>
      <c r="AF105" s="407">
        <f>VLOOKUP(C105,'Data Products'!$A:$J,10,0)</f>
      </c>
      <c r="AG105" s="408">
        <f t="shared" si="4"/>
      </c>
      <c r="AH105" s="312">
        <f t="shared" si="32"/>
      </c>
      <c r="AI105" s="412"/>
      <c r="AJ105" s="416"/>
      <c r="AK105" s="316"/>
      <c r="AL105" s="315"/>
      <c r="AM105" s="316"/>
      <c r="AN105" s="316"/>
    </row>
    <row customHeight="true" hidden="true" ht="18" r="106">
      <c r="A106" s="419">
        <v>45</v>
      </c>
      <c r="B106" s="421" t="s">
        <v>285</v>
      </c>
      <c r="C106" s="446" t="s">
        <v>447</v>
      </c>
      <c r="D106" s="447" t="s">
        <v>448</v>
      </c>
      <c r="E106" s="447" t="s">
        <v>448</v>
      </c>
      <c r="F106" s="399">
        <v>0</v>
      </c>
      <c r="G106" s="399">
        <v>0</v>
      </c>
      <c r="H106" s="359"/>
      <c r="I106" s="401">
        <f>VLOOKUP(C106,'Data Products'!$A:$J,2,0)</f>
      </c>
      <c r="J106" s="361">
        <f t="shared" si="24"/>
      </c>
      <c r="K106" s="362">
        <v>45912</v>
      </c>
      <c r="L106" s="448">
        <f t="shared" si="15"/>
      </c>
      <c r="M106" s="449">
        <v>0</v>
      </c>
      <c r="N106" s="327">
        <v>0</v>
      </c>
      <c r="O106" s="450"/>
      <c r="P106" s="355"/>
      <c r="Q106" s="297" t="s">
        <v>361</v>
      </c>
      <c r="R106" s="371"/>
      <c r="S106" s="371"/>
      <c r="T106" s="371"/>
      <c r="U106" s="371"/>
      <c r="V106" s="371"/>
      <c r="W106" s="371"/>
      <c r="X106" s="371"/>
      <c r="Y106" s="371"/>
      <c r="Z106" s="371"/>
      <c r="AA106" s="371"/>
      <c r="AB106" s="405">
        <f t="shared" si="10"/>
      </c>
      <c r="AC106" s="438">
        <f t="shared" si="1"/>
      </c>
      <c r="AD106" s="309">
        <f t="shared" si="27"/>
      </c>
      <c r="AE106" s="406">
        <f t="shared" si="18"/>
      </c>
      <c r="AF106" s="407">
        <f>VLOOKUP(C106,'Data Products'!$A:$J,10,0)</f>
      </c>
      <c r="AG106" s="408">
        <f t="shared" si="4"/>
      </c>
      <c r="AH106" s="383"/>
      <c r="AI106" s="412"/>
      <c r="AJ106" s="451"/>
      <c r="AK106" s="451"/>
      <c r="AL106" s="452"/>
      <c r="AM106" s="451"/>
      <c r="AN106" s="451"/>
    </row>
    <row customHeight="true" hidden="true" ht="18" r="107">
      <c r="A107" s="453">
        <v>46</v>
      </c>
      <c r="B107" s="454" t="s">
        <v>285</v>
      </c>
      <c r="C107" s="455" t="s">
        <v>350</v>
      </c>
      <c r="D107" s="447" t="s">
        <v>350</v>
      </c>
      <c r="E107" s="447" t="s">
        <v>350</v>
      </c>
      <c r="F107" s="399">
        <v>0</v>
      </c>
      <c r="G107" s="399">
        <v>0</v>
      </c>
      <c r="H107" s="456"/>
      <c r="I107" s="457">
        <f>VLOOKUP(C107,'Data Products'!$A:$J,2,0)</f>
      </c>
      <c r="J107" s="361">
        <f t="shared" si="24"/>
      </c>
      <c r="K107" s="362">
        <v>45913</v>
      </c>
      <c r="L107" s="458">
        <f t="shared" si="15"/>
      </c>
      <c r="M107" s="459">
        <v>0</v>
      </c>
      <c r="N107" s="327">
        <v>0</v>
      </c>
      <c r="O107" s="460"/>
      <c r="P107" s="461"/>
      <c r="Q107" s="417" t="s">
        <v>361</v>
      </c>
      <c r="R107" s="371"/>
      <c r="S107" s="371"/>
      <c r="T107" s="371"/>
      <c r="U107" s="371"/>
      <c r="V107" s="371"/>
      <c r="W107" s="371"/>
      <c r="X107" s="371"/>
      <c r="Y107" s="371"/>
      <c r="Z107" s="371"/>
      <c r="AA107" s="371"/>
      <c r="AB107" s="444">
        <f t="shared" si="10"/>
      </c>
      <c r="AC107" s="438">
        <f t="shared" si="1"/>
      </c>
      <c r="AD107" s="462">
        <f t="shared" si="27"/>
      </c>
      <c r="AE107" s="406">
        <f t="shared" si="18"/>
      </c>
      <c r="AF107" s="407">
        <f>VLOOKUP(C107,'Data Products'!$A:$J,10,0)</f>
      </c>
      <c r="AG107" s="408">
        <f t="shared" si="4"/>
      </c>
      <c r="AH107" s="383"/>
      <c r="AI107" s="409" t="s">
        <v>449</v>
      </c>
      <c r="AJ107" s="451"/>
      <c r="AK107" s="451"/>
      <c r="AL107" s="452"/>
      <c r="AM107" s="451"/>
      <c r="AN107" s="451"/>
    </row>
    <row customHeight="true" ht="18" r="108">
      <c r="A108" s="463">
        <v>47</v>
      </c>
      <c r="B108" s="454" t="s">
        <v>285</v>
      </c>
      <c r="C108" s="464" t="s">
        <v>344</v>
      </c>
      <c r="D108" s="421" t="s">
        <v>344</v>
      </c>
      <c r="E108" s="421" t="s">
        <v>344</v>
      </c>
      <c r="F108" s="399">
        <v>31</v>
      </c>
      <c r="G108" s="399">
        <v>31</v>
      </c>
      <c r="H108" s="359"/>
      <c r="I108" s="401">
        <f>VLOOKUP(C108,'Data Products'!$A:$J,2,0)</f>
      </c>
      <c r="J108" s="361">
        <f t="shared" si="24"/>
      </c>
      <c r="K108" s="362">
        <v>45914</v>
      </c>
      <c r="L108" s="306">
        <f t="shared" si="15"/>
      </c>
      <c r="M108" s="402">
        <v>0</v>
      </c>
      <c r="N108" s="465">
        <v>0</v>
      </c>
      <c r="O108" s="329"/>
      <c r="P108" s="302"/>
      <c r="Q108" s="297" t="s">
        <v>450</v>
      </c>
      <c r="R108" s="375"/>
      <c r="S108" s="375"/>
      <c r="T108" s="404"/>
      <c r="U108" s="375"/>
      <c r="V108" s="375"/>
      <c r="W108" s="375"/>
      <c r="X108" s="375"/>
      <c r="Y108" s="375"/>
      <c r="Z108" s="375"/>
      <c r="AA108" s="375"/>
      <c r="AB108" s="405">
        <f t="shared" si="10"/>
      </c>
      <c r="AC108" s="321">
        <f t="shared" si="1"/>
      </c>
      <c r="AD108" s="309">
        <f t="shared" si="27"/>
      </c>
      <c r="AE108" s="406">
        <f t="shared" si="18"/>
      </c>
      <c r="AF108" s="407">
        <f>VLOOKUP(C108,'Data Products'!$A:$J,10,0)</f>
      </c>
      <c r="AG108" s="408">
        <f t="shared" si="4"/>
      </c>
      <c r="AH108" s="383"/>
      <c r="AI108" s="466" t="s">
        <v>451</v>
      </c>
      <c r="AJ108" s="467"/>
      <c r="AK108" s="467"/>
      <c r="AL108" s="412"/>
      <c r="AM108" s="467"/>
      <c r="AN108" s="467"/>
    </row>
    <row r="109">
      <c r="A109" s="463">
        <v>48</v>
      </c>
      <c r="B109" s="454" t="s">
        <v>285</v>
      </c>
      <c r="C109" s="464" t="s">
        <v>402</v>
      </c>
      <c r="D109" s="421" t="s">
        <v>402</v>
      </c>
      <c r="E109" s="421" t="s">
        <v>402</v>
      </c>
      <c r="F109" s="399">
        <v>31</v>
      </c>
      <c r="G109" s="399">
        <v>31</v>
      </c>
      <c r="H109" s="359"/>
      <c r="I109" s="401">
        <f>VLOOKUP(C109,'Data Products'!$A:$J,2,0)</f>
      </c>
      <c r="J109" s="361">
        <f t="shared" si="24"/>
      </c>
      <c r="K109" s="362">
        <v>45915</v>
      </c>
      <c r="L109" s="306">
        <f t="shared" si="15"/>
      </c>
      <c r="M109" s="402">
        <v>33</v>
      </c>
      <c r="N109" s="465">
        <v>66</v>
      </c>
      <c r="O109" s="329"/>
      <c r="P109" s="302"/>
      <c r="Q109" s="297" t="s">
        <v>336</v>
      </c>
      <c r="R109" s="375"/>
      <c r="S109" s="375"/>
      <c r="T109" s="404"/>
      <c r="U109" s="375"/>
      <c r="V109" s="375"/>
      <c r="W109" s="375"/>
      <c r="X109" s="375"/>
      <c r="Y109" s="375"/>
      <c r="Z109" s="375"/>
      <c r="AA109" s="375"/>
      <c r="AB109" s="405">
        <f t="shared" si="10"/>
      </c>
      <c r="AC109" s="321">
        <f t="shared" si="1"/>
      </c>
      <c r="AD109" s="309">
        <f t="shared" si="27"/>
      </c>
      <c r="AE109" s="406">
        <f t="shared" si="18"/>
      </c>
      <c r="AF109" s="407">
        <f>VLOOKUP(C109,'Data Products'!$A:$J,10,0)</f>
      </c>
      <c r="AG109" s="408">
        <f t="shared" si="4"/>
      </c>
      <c r="AH109" s="383"/>
      <c r="AI109" s="466" t="s">
        <v>452</v>
      </c>
      <c r="AJ109" s="467"/>
      <c r="AK109" s="467"/>
      <c r="AL109" s="412"/>
      <c r="AM109" s="467"/>
      <c r="AN109" s="467"/>
    </row>
    <row customHeight="true" ht="18" r="110">
      <c r="A110" s="463">
        <v>52</v>
      </c>
      <c r="B110" s="454" t="s">
        <v>285</v>
      </c>
      <c r="C110" s="464" t="s">
        <v>395</v>
      </c>
      <c r="D110" s="421" t="s">
        <v>395</v>
      </c>
      <c r="E110" s="421" t="s">
        <v>395</v>
      </c>
      <c r="F110" s="399">
        <v>631</v>
      </c>
      <c r="G110" s="399">
        <v>631</v>
      </c>
      <c r="H110" s="359"/>
      <c r="I110" s="401">
        <f>VLOOKUP(C110,'Data Products'!$A:$J,2,0)</f>
      </c>
      <c r="J110" s="361">
        <f t="shared" si="24"/>
      </c>
      <c r="K110" s="362">
        <v>45919</v>
      </c>
      <c r="L110" s="306">
        <f t="shared" si="15"/>
      </c>
      <c r="M110" s="402">
        <v>24</v>
      </c>
      <c r="N110" s="465">
        <v>42</v>
      </c>
      <c r="O110" s="329"/>
      <c r="P110" s="302"/>
      <c r="Q110" s="297" t="s">
        <v>341</v>
      </c>
      <c r="R110" s="375"/>
      <c r="S110" s="375"/>
      <c r="T110" s="404"/>
      <c r="U110" s="375"/>
      <c r="V110" s="375"/>
      <c r="W110" s="375"/>
      <c r="X110" s="375"/>
      <c r="Y110" s="375"/>
      <c r="Z110" s="375"/>
      <c r="AA110" s="375"/>
      <c r="AB110" s="405">
        <f t="shared" si="10"/>
      </c>
      <c r="AC110" s="321">
        <f t="shared" si="1"/>
      </c>
      <c r="AD110" s="309">
        <f t="shared" si="27"/>
      </c>
      <c r="AE110" s="406">
        <f t="shared" si="18"/>
      </c>
      <c r="AF110" s="407">
        <f>VLOOKUP(C110,'Data Products'!$A:$J,10,0)</f>
      </c>
      <c r="AG110" s="408">
        <f t="shared" si="4"/>
      </c>
      <c r="AH110" s="383"/>
      <c r="AI110" s="468"/>
      <c r="AJ110" s="467"/>
      <c r="AK110" s="467"/>
      <c r="AL110" s="412"/>
      <c r="AM110" s="467"/>
      <c r="AN110" s="467"/>
    </row>
    <row customHeight="true" ht="18" r="111">
      <c r="A111" s="463">
        <v>53</v>
      </c>
      <c r="B111" s="454" t="s">
        <v>285</v>
      </c>
      <c r="C111" s="464" t="s">
        <v>343</v>
      </c>
      <c r="D111" s="421" t="s">
        <v>343</v>
      </c>
      <c r="E111" s="421" t="s">
        <v>343</v>
      </c>
      <c r="F111" s="399">
        <v>3</v>
      </c>
      <c r="G111" s="399">
        <v>3</v>
      </c>
      <c r="H111" s="359"/>
      <c r="I111" s="401">
        <f>VLOOKUP(C111,'Data Products'!$A:$J,2,0)</f>
      </c>
      <c r="J111" s="361">
        <f t="shared" si="24"/>
      </c>
      <c r="K111" s="362">
        <v>45920</v>
      </c>
      <c r="L111" s="306">
        <f t="shared" si="15"/>
      </c>
      <c r="M111" s="411">
        <v>0</v>
      </c>
      <c r="N111" s="327">
        <v>0</v>
      </c>
      <c r="O111" s="329"/>
      <c r="P111" s="302"/>
      <c r="Q111" s="418" t="s">
        <v>341</v>
      </c>
      <c r="R111" s="375"/>
      <c r="S111" s="375"/>
      <c r="T111" s="404"/>
      <c r="U111" s="375"/>
      <c r="V111" s="375"/>
      <c r="W111" s="375"/>
      <c r="X111" s="375"/>
      <c r="Y111" s="375"/>
      <c r="Z111" s="375"/>
      <c r="AA111" s="375"/>
      <c r="AB111" s="405">
        <f t="shared" si="10"/>
      </c>
      <c r="AC111" s="321">
        <f t="shared" si="1"/>
      </c>
      <c r="AD111" s="309">
        <f t="shared" si="27"/>
      </c>
      <c r="AE111" s="406">
        <f t="shared" si="18"/>
      </c>
      <c r="AF111" s="407">
        <f>VLOOKUP(C111,'Data Products'!$A:$J,10,0)</f>
      </c>
      <c r="AG111" s="408">
        <f t="shared" si="4"/>
      </c>
      <c r="AH111" s="383"/>
      <c r="AI111" s="468"/>
      <c r="AJ111" s="467"/>
      <c r="AK111" s="467"/>
      <c r="AL111" s="412"/>
      <c r="AM111" s="467"/>
      <c r="AN111" s="467"/>
    </row>
    <row customHeight="true" ht="18" r="112">
      <c r="A112" s="463">
        <v>54</v>
      </c>
      <c r="B112" s="454" t="s">
        <v>285</v>
      </c>
      <c r="C112" s="464" t="s">
        <v>448</v>
      </c>
      <c r="D112" s="421" t="s">
        <v>448</v>
      </c>
      <c r="E112" s="421" t="s">
        <v>448</v>
      </c>
      <c r="F112" s="399">
        <v>7</v>
      </c>
      <c r="G112" s="399">
        <v>7</v>
      </c>
      <c r="H112" s="359"/>
      <c r="I112" s="401">
        <f>VLOOKUP(C112,'Data Products'!$A:$J,2,0)</f>
      </c>
      <c r="J112" s="361">
        <f t="shared" si="24"/>
      </c>
      <c r="K112" s="362">
        <v>45921</v>
      </c>
      <c r="L112" s="306">
        <f t="shared" si="15"/>
      </c>
      <c r="M112" s="411">
        <v>0</v>
      </c>
      <c r="N112" s="420">
        <v>0</v>
      </c>
      <c r="O112" s="329"/>
      <c r="P112" s="302"/>
      <c r="Q112" s="297" t="s">
        <v>341</v>
      </c>
      <c r="R112" s="375"/>
      <c r="S112" s="375"/>
      <c r="T112" s="404"/>
      <c r="U112" s="375"/>
      <c r="V112" s="375"/>
      <c r="W112" s="375"/>
      <c r="X112" s="375"/>
      <c r="Y112" s="375"/>
      <c r="Z112" s="375"/>
      <c r="AA112" s="375"/>
      <c r="AB112" s="405">
        <f t="shared" si="10"/>
      </c>
      <c r="AC112" s="321">
        <f t="shared" si="1"/>
      </c>
      <c r="AD112" s="309">
        <f t="shared" si="27"/>
      </c>
      <c r="AE112" s="406">
        <f t="shared" si="18"/>
      </c>
      <c r="AF112" s="407">
        <f>VLOOKUP(C112,'Data Products'!$A:$J,10,0)</f>
      </c>
      <c r="AG112" s="408">
        <f t="shared" si="4"/>
      </c>
      <c r="AH112" s="383"/>
      <c r="AI112" s="468"/>
      <c r="AJ112" s="467"/>
      <c r="AK112" s="467"/>
      <c r="AL112" s="412"/>
      <c r="AM112" s="467"/>
      <c r="AN112" s="467"/>
    </row>
    <row customHeight="true" ht="18" r="113">
      <c r="A113" s="463">
        <v>55</v>
      </c>
      <c r="B113" s="454" t="s">
        <v>285</v>
      </c>
      <c r="C113" s="464" t="s">
        <v>453</v>
      </c>
      <c r="D113" s="421" t="s">
        <v>453</v>
      </c>
      <c r="E113" s="421" t="s">
        <v>453</v>
      </c>
      <c r="F113" s="469">
        <v>388</v>
      </c>
      <c r="G113" s="469">
        <v>388</v>
      </c>
      <c r="H113" s="359"/>
      <c r="I113" s="401">
        <f>VLOOKUP(C113,'Data Products'!$A:$J,2,0)</f>
      </c>
      <c r="J113" s="361">
        <f t="shared" si="24"/>
      </c>
      <c r="K113" s="362">
        <v>45922</v>
      </c>
      <c r="L113" s="306">
        <f t="shared" si="15"/>
      </c>
      <c r="M113" s="470">
        <v>891</v>
      </c>
      <c r="N113" s="420">
        <v>2256</v>
      </c>
      <c r="O113" s="329"/>
      <c r="P113" s="302"/>
      <c r="Q113" s="297" t="s">
        <v>341</v>
      </c>
      <c r="R113" s="375"/>
      <c r="S113" s="375"/>
      <c r="T113" s="404"/>
      <c r="U113" s="375"/>
      <c r="V113" s="375"/>
      <c r="W113" s="375"/>
      <c r="X113" s="375"/>
      <c r="Y113" s="375"/>
      <c r="Z113" s="375"/>
      <c r="AA113" s="375"/>
      <c r="AB113" s="405">
        <f t="shared" si="10"/>
      </c>
      <c r="AC113" s="321">
        <f t="shared" si="1"/>
      </c>
      <c r="AD113" s="309">
        <f t="shared" si="27"/>
      </c>
      <c r="AE113" s="406">
        <f t="shared" si="18"/>
      </c>
      <c r="AF113" s="407">
        <f>VLOOKUP(C113,'Data Products'!$A:$J,10,0)</f>
      </c>
      <c r="AG113" s="408">
        <f t="shared" si="4"/>
      </c>
      <c r="AH113" s="383"/>
      <c r="AI113" s="468"/>
      <c r="AJ113" s="467"/>
      <c r="AK113" s="467"/>
      <c r="AL113" s="412"/>
      <c r="AM113" s="467"/>
      <c r="AN113" s="467"/>
    </row>
    <row customHeight="true" ht="18" r="114">
      <c r="A114" s="463">
        <v>56</v>
      </c>
      <c r="B114" s="421" t="s">
        <v>285</v>
      </c>
      <c r="C114" s="464" t="s">
        <v>389</v>
      </c>
      <c r="D114" s="421" t="s">
        <v>389</v>
      </c>
      <c r="E114" s="421" t="s">
        <v>389</v>
      </c>
      <c r="F114" s="399">
        <v>335</v>
      </c>
      <c r="G114" s="399">
        <v>335</v>
      </c>
      <c r="H114" s="359"/>
      <c r="I114" s="401">
        <f>VLOOKUP(C114,'Data Products'!$A:$J,2,0)</f>
      </c>
      <c r="J114" s="361">
        <f t="shared" si="24"/>
      </c>
      <c r="K114" s="362">
        <v>45923</v>
      </c>
      <c r="L114" s="330">
        <f t="shared" si="15"/>
      </c>
      <c r="M114" s="471">
        <v>59</v>
      </c>
      <c r="N114" s="465">
        <v>101</v>
      </c>
      <c r="O114" s="329"/>
      <c r="P114" s="302"/>
      <c r="Q114" s="297" t="s">
        <v>341</v>
      </c>
      <c r="R114" s="375"/>
      <c r="S114" s="375"/>
      <c r="T114" s="404"/>
      <c r="U114" s="375"/>
      <c r="V114" s="375"/>
      <c r="W114" s="375"/>
      <c r="X114" s="375"/>
      <c r="Y114" s="375"/>
      <c r="Z114" s="375"/>
      <c r="AA114" s="375"/>
      <c r="AB114" s="405">
        <f t="shared" si="10"/>
      </c>
      <c r="AC114" s="321">
        <f t="shared" si="1"/>
      </c>
      <c r="AD114" s="309">
        <f t="shared" si="27"/>
      </c>
      <c r="AE114" s="472">
        <f t="shared" si="18"/>
      </c>
      <c r="AF114" s="473">
        <f>VLOOKUP(C114,'Data Products'!$A:$J,10,0)</f>
      </c>
      <c r="AG114" s="474">
        <f t="shared" si="4"/>
      </c>
      <c r="AH114" s="474">
        <f>AG114*G114</f>
      </c>
      <c r="AI114" s="474">
        <f t="shared" ref="AI114:AI115" si="6">AH114*H114</f>
      </c>
      <c r="AJ114" s="467"/>
      <c r="AK114" s="467"/>
      <c r="AL114" s="412"/>
      <c r="AM114" s="467"/>
      <c r="AN114" s="467"/>
    </row>
    <row customHeight="true" ht="18" r="115">
      <c r="A115" s="463">
        <v>57</v>
      </c>
      <c r="B115" s="421" t="s">
        <v>331</v>
      </c>
      <c r="C115" s="419" t="s">
        <v>364</v>
      </c>
      <c r="D115" s="419" t="s">
        <v>364</v>
      </c>
      <c r="E115" s="419" t="s">
        <v>364</v>
      </c>
      <c r="F115" s="399">
        <v>2</v>
      </c>
      <c r="G115" s="399">
        <v>2</v>
      </c>
      <c r="H115" s="359"/>
      <c r="I115" s="401">
        <f>VLOOKUP(C115,'Data Products'!$A:$J,2,0)</f>
      </c>
      <c r="J115" s="361">
        <f t="shared" si="24"/>
      </c>
      <c r="K115" s="475">
        <v>46142</v>
      </c>
      <c r="L115" s="330">
        <f t="shared" si="15"/>
      </c>
      <c r="M115" s="471">
        <v>0</v>
      </c>
      <c r="N115" s="465">
        <v>0</v>
      </c>
      <c r="O115" s="329"/>
      <c r="P115" s="302"/>
      <c r="Q115" s="297" t="s">
        <v>341</v>
      </c>
      <c r="R115" s="375"/>
      <c r="S115" s="375"/>
      <c r="T115" s="404"/>
      <c r="U115" s="375"/>
      <c r="V115" s="375"/>
      <c r="W115" s="375"/>
      <c r="X115" s="375"/>
      <c r="Y115" s="375"/>
      <c r="Z115" s="375"/>
      <c r="AA115" s="375"/>
      <c r="AB115" s="405">
        <f t="shared" si="10"/>
      </c>
      <c r="AC115" s="321">
        <f t="shared" si="1"/>
      </c>
      <c r="AD115" s="309">
        <f t="shared" si="27"/>
      </c>
      <c r="AE115" s="472">
        <f t="shared" si="18"/>
      </c>
      <c r="AF115" s="473">
        <f>VLOOKUP(C115,'Data Products'!$A:$J,10,0)</f>
      </c>
      <c r="AG115" s="474">
        <f t="shared" si="4"/>
      </c>
      <c r="AH115" s="383"/>
      <c r="AI115" s="474">
        <f t="shared" si="6"/>
      </c>
      <c r="AJ115" s="451"/>
      <c r="AK115" s="451"/>
      <c r="AL115" s="452"/>
      <c r="AM115" s="451"/>
      <c r="AN115" s="451"/>
    </row>
    <row customHeight="true" ht="18" r="116">
      <c r="A116" s="372"/>
      <c r="B116" s="372"/>
      <c r="C116" s="372"/>
      <c r="D116" s="371"/>
      <c r="E116" s="371"/>
      <c r="F116" s="371"/>
      <c r="G116" s="371"/>
      <c r="H116" s="371"/>
      <c r="I116" s="476"/>
      <c r="J116" s="477"/>
      <c r="K116" s="477"/>
      <c r="L116" s="477"/>
      <c r="M116" s="371"/>
      <c r="N116" s="371"/>
      <c r="O116" s="379"/>
      <c r="P116" s="379"/>
      <c r="Q116" s="372"/>
      <c r="R116" s="371"/>
      <c r="S116" s="371"/>
      <c r="T116" s="371"/>
      <c r="U116" s="371"/>
      <c r="V116" s="371"/>
      <c r="W116" s="371"/>
      <c r="X116" s="371"/>
      <c r="Y116" s="371"/>
      <c r="Z116" s="371"/>
      <c r="AA116" s="371"/>
      <c r="AB116" s="374"/>
      <c r="AC116" s="478"/>
      <c r="AD116" s="479"/>
      <c r="AE116" s="480" t="s">
        <v>318</v>
      </c>
      <c r="AF116" s="481"/>
      <c r="AG116" s="482">
        <v>366720000</v>
      </c>
      <c r="AH116" s="383"/>
      <c r="AI116" s="452"/>
      <c r="AJ116" s="451"/>
      <c r="AK116" s="451"/>
      <c r="AL116" s="452"/>
      <c r="AM116" s="451"/>
      <c r="AN116" s="451"/>
    </row>
    <row customHeight="true" ht="18" r="117">
      <c r="A117" s="483" t="s">
        <v>454</v>
      </c>
      <c r="B117" s="483"/>
      <c r="C117" s="483"/>
      <c r="D117" s="483"/>
      <c r="E117" s="483"/>
      <c r="F117" s="483"/>
      <c r="H117" s="371"/>
      <c r="I117" s="476"/>
      <c r="J117" s="477"/>
      <c r="K117" s="477"/>
      <c r="L117" s="477"/>
      <c r="M117" s="371"/>
      <c r="N117" s="371"/>
      <c r="O117" s="379"/>
      <c r="P117" s="379"/>
      <c r="Q117" s="372"/>
      <c r="R117" s="371"/>
      <c r="S117" s="371"/>
      <c r="T117" s="371"/>
      <c r="U117" s="371"/>
      <c r="V117" s="371"/>
      <c r="W117" s="371"/>
      <c r="X117" s="371"/>
      <c r="Y117" s="371"/>
      <c r="Z117" s="371"/>
      <c r="AA117" s="371"/>
      <c r="AB117" s="374"/>
      <c r="AC117" s="478"/>
      <c r="AD117" s="479"/>
      <c r="AE117" s="484" t="s">
        <v>319</v>
      </c>
      <c r="AF117" s="481">
        <v>0.48350239965095987</v>
      </c>
      <c r="AG117" s="482">
        <v>177310000</v>
      </c>
      <c r="AH117" s="383"/>
      <c r="AI117" s="452"/>
      <c r="AJ117" s="451"/>
      <c r="AK117" s="451"/>
      <c r="AL117" s="452"/>
      <c r="AM117" s="451"/>
      <c r="AN117" s="451"/>
    </row>
    <row r="118">
      <c r="A118" s="485" t="s">
        <v>278</v>
      </c>
      <c r="B118" s="485" t="s">
        <v>259</v>
      </c>
      <c r="C118" s="485" t="s">
        <v>455</v>
      </c>
      <c r="D118" s="485" t="s">
        <v>456</v>
      </c>
      <c r="E118" s="486" t="s">
        <v>457</v>
      </c>
      <c r="F118" s="487" t="s">
        <v>458</v>
      </c>
      <c r="G118" s="371"/>
      <c r="H118" s="477"/>
      <c r="I118" s="477"/>
      <c r="J118" s="477"/>
      <c r="K118" s="371"/>
      <c r="L118" s="371"/>
      <c r="M118" s="379"/>
      <c r="N118" s="379"/>
      <c r="O118" s="371"/>
      <c r="P118" s="371"/>
      <c r="Q118" s="371"/>
      <c r="R118" s="371"/>
      <c r="S118" s="371"/>
      <c r="T118" s="371"/>
      <c r="U118" s="371"/>
      <c r="V118" s="371"/>
      <c r="W118" s="371"/>
      <c r="X118" s="371"/>
      <c r="Y118" s="371"/>
      <c r="Z118" s="371"/>
      <c r="AA118" s="371"/>
      <c r="AB118" s="371"/>
      <c r="AC118" s="371"/>
      <c r="AE118" s="484" t="s">
        <v>320</v>
      </c>
      <c r="AF118" s="481">
        <v>0.06893542757417102</v>
      </c>
      <c r="AG118" s="482">
        <v>25280000</v>
      </c>
      <c r="AH118" s="451"/>
      <c r="AI118" s="451"/>
      <c r="AJ118" s="451"/>
      <c r="AK118" s="452"/>
      <c r="AL118" s="451"/>
      <c r="AM118" s="451"/>
    </row>
    <row r="119">
      <c r="A119" s="488"/>
      <c r="B119" s="485"/>
      <c r="C119" s="485"/>
      <c r="D119" s="485"/>
      <c r="E119" s="486"/>
      <c r="F119" s="489"/>
      <c r="G119" s="371"/>
      <c r="H119" s="477"/>
      <c r="I119" s="477"/>
      <c r="J119" s="477"/>
      <c r="K119" s="371"/>
      <c r="L119" s="371"/>
      <c r="M119" s="379"/>
      <c r="N119" s="379"/>
      <c r="O119" s="371"/>
      <c r="P119" s="371"/>
      <c r="Q119" s="371"/>
      <c r="R119" s="371"/>
      <c r="S119" s="371"/>
      <c r="T119" s="371"/>
      <c r="U119" s="371"/>
      <c r="V119" s="371"/>
      <c r="W119" s="371"/>
      <c r="X119" s="371"/>
      <c r="Y119" s="371"/>
      <c r="Z119" s="371"/>
      <c r="AA119" s="371"/>
      <c r="AB119" s="371"/>
      <c r="AC119" s="371"/>
      <c r="AE119" s="484" t="s">
        <v>321</v>
      </c>
      <c r="AF119" s="490">
        <v>0.1472649432809773</v>
      </c>
      <c r="AG119" s="491">
        <v>54005000</v>
      </c>
      <c r="AH119" s="451"/>
      <c r="AI119" s="451"/>
      <c r="AJ119" s="452"/>
      <c r="AK119" s="451"/>
      <c r="AL119" s="451"/>
    </row>
    <row r="120">
      <c r="A120" s="419">
        <v>1</v>
      </c>
      <c r="B120" s="492" t="s">
        <v>459</v>
      </c>
      <c r="C120" s="317" t="s">
        <v>460</v>
      </c>
      <c r="D120" s="297" t="s">
        <v>461</v>
      </c>
      <c r="E120" s="396" t="s">
        <v>462</v>
      </c>
      <c r="F120" s="493" t="s">
        <v>463</v>
      </c>
      <c r="G120" s="371"/>
      <c r="H120" s="477"/>
      <c r="I120" s="477"/>
      <c r="J120" s="477"/>
      <c r="K120" s="371"/>
      <c r="L120" s="371"/>
      <c r="M120" s="379"/>
      <c r="N120" s="379"/>
      <c r="O120" s="371"/>
      <c r="P120" s="371"/>
      <c r="Q120" s="371"/>
      <c r="R120" s="371"/>
      <c r="S120" s="371"/>
      <c r="T120" s="371"/>
      <c r="U120" s="371"/>
      <c r="V120" s="371"/>
      <c r="W120" s="371"/>
      <c r="X120" s="371"/>
      <c r="Y120" s="371"/>
      <c r="Z120" s="371"/>
      <c r="AA120" s="371"/>
      <c r="AB120" s="371"/>
      <c r="AC120" s="371"/>
      <c r="AE120" s="484" t="s">
        <v>322</v>
      </c>
      <c r="AF120" s="494">
        <v>0.3002972294938918</v>
      </c>
      <c r="AG120" s="495">
        <v>110125000</v>
      </c>
      <c r="AH120" s="451"/>
      <c r="AI120" s="451"/>
      <c r="AJ120" s="452"/>
      <c r="AK120" s="451"/>
      <c r="AL120" s="451"/>
    </row>
    <row r="121">
      <c r="A121" s="419">
        <v>2</v>
      </c>
      <c r="B121" s="496" t="s">
        <v>464</v>
      </c>
      <c r="C121" s="497">
        <v>194.81</v>
      </c>
      <c r="D121" s="417" t="s">
        <v>465</v>
      </c>
      <c r="E121" s="423" t="s">
        <v>466</v>
      </c>
      <c r="F121" s="493"/>
      <c r="G121" s="371"/>
      <c r="H121" s="477"/>
      <c r="I121" s="477"/>
      <c r="J121" s="477"/>
      <c r="K121" s="371"/>
      <c r="L121" s="371"/>
      <c r="M121" s="379"/>
      <c r="N121" s="379"/>
      <c r="O121" s="371"/>
      <c r="P121" s="371"/>
      <c r="Q121" s="371"/>
      <c r="R121" s="371"/>
      <c r="S121" s="371"/>
      <c r="T121" s="371"/>
      <c r="U121" s="371"/>
      <c r="V121" s="371"/>
      <c r="W121" s="371"/>
      <c r="X121" s="371"/>
      <c r="Y121" s="371"/>
      <c r="Z121" s="371"/>
      <c r="AA121" s="371"/>
      <c r="AB121" s="371"/>
      <c r="AC121" s="371"/>
      <c r="AD121" s="371"/>
      <c r="AE121" s="484" t="s">
        <v>271</v>
      </c>
      <c r="AF121" s="494">
        <v>0.09960391121336507</v>
      </c>
      <c r="AG121" s="495">
        <v>75750000</v>
      </c>
      <c r="AH121" s="451"/>
      <c r="AI121" s="451"/>
      <c r="AJ121" s="452"/>
      <c r="AK121" s="451"/>
      <c r="AL121" s="451"/>
    </row>
    <row r="122">
      <c r="A122" s="498">
        <v>3</v>
      </c>
      <c r="B122" s="419" t="s">
        <v>467</v>
      </c>
      <c r="C122" s="419">
        <v>-798.02</v>
      </c>
      <c r="D122" s="341"/>
      <c r="E122" s="359"/>
      <c r="F122" s="493"/>
      <c r="G122" s="371"/>
      <c r="H122" s="371"/>
      <c r="I122" s="477"/>
      <c r="J122" s="477"/>
      <c r="K122" s="477"/>
      <c r="L122" s="371"/>
      <c r="M122" s="371"/>
      <c r="N122" s="379"/>
      <c r="O122" s="379"/>
      <c r="P122" s="371"/>
      <c r="Q122" s="371"/>
      <c r="R122" s="371"/>
      <c r="S122" s="371"/>
      <c r="T122" s="371"/>
      <c r="U122" s="371"/>
      <c r="V122" s="371"/>
      <c r="W122" s="371"/>
      <c r="X122" s="371"/>
      <c r="Y122" s="371"/>
      <c r="Z122" s="371"/>
      <c r="AA122" s="371"/>
      <c r="AB122" s="371"/>
      <c r="AC122" s="371"/>
      <c r="AD122" s="371"/>
      <c r="AE122" s="371"/>
      <c r="AF122" s="371"/>
      <c r="AG122" s="452"/>
      <c r="AH122" s="452"/>
      <c r="AI122" s="451"/>
      <c r="AJ122" s="452"/>
      <c r="AK122" s="451"/>
      <c r="AL122" s="451"/>
    </row>
    <row r="123">
      <c r="A123" s="371"/>
      <c r="B123" s="372"/>
      <c r="C123" s="372"/>
      <c r="D123" s="371"/>
      <c r="E123" s="371"/>
      <c r="F123" s="371"/>
      <c r="G123" s="371"/>
      <c r="H123" s="371"/>
      <c r="I123" s="371"/>
      <c r="J123" s="477"/>
      <c r="K123" s="477"/>
      <c r="L123" s="477"/>
      <c r="M123" s="371"/>
      <c r="N123" s="371"/>
      <c r="O123" s="379"/>
      <c r="P123" s="379"/>
      <c r="Q123" s="371"/>
      <c r="R123" s="371"/>
      <c r="S123" s="371"/>
      <c r="T123" s="371"/>
      <c r="U123" s="371"/>
      <c r="V123" s="371"/>
      <c r="W123" s="371"/>
      <c r="X123" s="371"/>
      <c r="Y123" s="371"/>
      <c r="Z123" s="371"/>
      <c r="AA123" s="371"/>
      <c r="AB123" s="371"/>
      <c r="AC123" s="371"/>
      <c r="AD123" s="371"/>
      <c r="AE123" s="371"/>
      <c r="AF123" s="371"/>
      <c r="AG123" s="371"/>
      <c r="AH123" s="371"/>
      <c r="AI123" s="452"/>
      <c r="AJ123" s="451"/>
      <c r="AK123" s="451"/>
      <c r="AL123" s="452"/>
      <c r="AM123" s="451"/>
      <c r="AN123" s="451"/>
    </row>
    <row customHeight="true" ht="18" r="124">
      <c r="A124" s="371"/>
      <c r="B124" s="372"/>
      <c r="C124" s="372"/>
      <c r="D124" s="371"/>
      <c r="E124" s="371"/>
      <c r="F124" s="371"/>
      <c r="G124" s="371"/>
      <c r="H124" s="371"/>
      <c r="I124" s="371"/>
      <c r="J124" s="477"/>
      <c r="K124" s="477"/>
      <c r="L124" s="477"/>
      <c r="M124" s="371"/>
      <c r="N124" s="371"/>
      <c r="O124" s="379"/>
      <c r="P124" s="379"/>
      <c r="Q124" s="371"/>
      <c r="R124" s="371"/>
      <c r="S124" s="371"/>
      <c r="T124" s="371"/>
      <c r="U124" s="371"/>
      <c r="V124" s="371"/>
      <c r="W124" s="371"/>
      <c r="X124" s="371"/>
      <c r="Y124" s="371"/>
      <c r="Z124" s="371"/>
      <c r="AA124" s="371"/>
      <c r="AB124" s="371"/>
      <c r="AC124" s="371"/>
      <c r="AD124" s="371"/>
      <c r="AE124" s="371"/>
      <c r="AF124" s="371"/>
      <c r="AG124" s="371"/>
      <c r="AH124" s="371"/>
      <c r="AI124" s="452"/>
      <c r="AJ124" s="451"/>
      <c r="AK124" s="451"/>
      <c r="AL124" s="452"/>
      <c r="AM124" s="451"/>
      <c r="AN124" s="451"/>
    </row>
    <row customHeight="true" ht="18" r="125">
      <c r="A125" s="371"/>
      <c r="B125" s="372"/>
      <c r="C125" s="372"/>
      <c r="D125" s="371"/>
      <c r="E125" s="371"/>
      <c r="F125" s="371"/>
      <c r="G125" s="371"/>
      <c r="H125" s="371"/>
      <c r="I125" s="371"/>
      <c r="J125" s="477"/>
      <c r="K125" s="477"/>
      <c r="L125" s="477"/>
      <c r="M125" s="371"/>
      <c r="N125" s="371"/>
      <c r="O125" s="379"/>
      <c r="P125" s="379"/>
      <c r="Q125" s="371"/>
      <c r="R125" s="371"/>
      <c r="S125" s="371"/>
      <c r="T125" s="371"/>
      <c r="U125" s="371"/>
      <c r="V125" s="371"/>
      <c r="W125" s="371"/>
      <c r="X125" s="371"/>
      <c r="Y125" s="371"/>
      <c r="Z125" s="371"/>
      <c r="AA125" s="371"/>
      <c r="AB125" s="371"/>
      <c r="AC125" s="371"/>
      <c r="AD125" s="371"/>
      <c r="AE125" s="371"/>
      <c r="AF125" s="371"/>
      <c r="AG125" s="371"/>
      <c r="AH125" s="371"/>
      <c r="AI125" s="452"/>
      <c r="AJ125" s="451"/>
      <c r="AK125" s="451"/>
      <c r="AL125" s="452"/>
      <c r="AM125" s="451"/>
      <c r="AN125" s="451"/>
    </row>
    <row customHeight="true" ht="18" r="126">
      <c r="A126" s="371"/>
      <c r="B126" s="372"/>
      <c r="C126" s="372"/>
      <c r="D126" s="371"/>
      <c r="E126" s="371"/>
      <c r="F126" s="371"/>
      <c r="G126" s="371"/>
      <c r="H126" s="371"/>
      <c r="I126" s="371"/>
      <c r="J126" s="477"/>
      <c r="K126" s="477"/>
      <c r="L126" s="477"/>
      <c r="M126" s="371"/>
      <c r="N126" s="371"/>
      <c r="O126" s="379"/>
      <c r="P126" s="379"/>
      <c r="Q126" s="371"/>
      <c r="R126" s="371"/>
      <c r="S126" s="371"/>
      <c r="T126" s="371"/>
      <c r="U126" s="371"/>
      <c r="V126" s="371"/>
      <c r="W126" s="371"/>
      <c r="X126" s="371"/>
      <c r="Y126" s="371"/>
      <c r="Z126" s="371"/>
      <c r="AA126" s="371"/>
      <c r="AB126" s="371"/>
      <c r="AC126" s="371"/>
      <c r="AD126" s="371"/>
      <c r="AE126" s="371"/>
      <c r="AF126" s="371"/>
      <c r="AG126" s="371"/>
      <c r="AH126" s="371"/>
      <c r="AI126" s="452"/>
      <c r="AJ126" s="451"/>
      <c r="AK126" s="451"/>
      <c r="AL126" s="452"/>
      <c r="AM126" s="451"/>
      <c r="AN126" s="451"/>
    </row>
    <row r="127">
      <c r="A127" s="386" t="s">
        <v>468</v>
      </c>
      <c r="B127" s="293" t="s">
        <v>245</v>
      </c>
      <c r="C127" s="293" t="s">
        <v>324</v>
      </c>
      <c r="D127" s="293"/>
      <c r="E127" s="293"/>
      <c r="F127" s="293" t="s">
        <v>249</v>
      </c>
      <c r="G127" s="293"/>
      <c r="H127" s="293" t="s">
        <v>325</v>
      </c>
      <c r="I127" s="387" t="s">
        <v>251</v>
      </c>
      <c r="J127" s="388" t="s">
        <v>252</v>
      </c>
      <c r="K127" s="292" t="s">
        <v>253</v>
      </c>
      <c r="L127" s="292" t="s">
        <v>254</v>
      </c>
      <c r="M127" s="293" t="s">
        <v>255</v>
      </c>
      <c r="N127" s="293" t="s">
        <v>256</v>
      </c>
      <c r="O127" s="293" t="s">
        <v>326</v>
      </c>
      <c r="P127" s="293" t="s">
        <v>327</v>
      </c>
      <c r="Q127" s="293" t="s">
        <v>259</v>
      </c>
      <c r="R127" s="389"/>
      <c r="S127" s="389"/>
      <c r="T127" s="389"/>
      <c r="U127" s="389"/>
      <c r="V127" s="389"/>
      <c r="W127" s="389"/>
      <c r="X127" s="389"/>
      <c r="Y127" s="389"/>
      <c r="Z127" s="389"/>
      <c r="AA127" s="389"/>
      <c r="AB127" s="390" t="s">
        <v>265</v>
      </c>
      <c r="AC127" s="388" t="s">
        <v>266</v>
      </c>
      <c r="AD127" s="388" t="s">
        <v>328</v>
      </c>
      <c r="AE127" s="388" t="s">
        <v>329</v>
      </c>
      <c r="AF127" s="499" t="s">
        <v>269</v>
      </c>
      <c r="AG127" s="500" t="s">
        <v>270</v>
      </c>
      <c r="AH127" s="371"/>
      <c r="AI127" s="388" t="s">
        <v>272</v>
      </c>
      <c r="AJ127" s="451"/>
      <c r="AK127" s="451"/>
      <c r="AL127" s="452"/>
      <c r="AM127" s="451"/>
      <c r="AN127" s="451"/>
    </row>
    <row r="128">
      <c r="A128" s="293" t="s">
        <v>278</v>
      </c>
      <c r="B128" s="293"/>
      <c r="C128" s="293"/>
      <c r="D128" s="392"/>
      <c r="E128" s="392"/>
      <c r="F128" s="392" t="s">
        <v>279</v>
      </c>
      <c r="G128" s="501" t="s">
        <v>280</v>
      </c>
      <c r="H128" s="293"/>
      <c r="I128" s="387"/>
      <c r="J128" s="388"/>
      <c r="K128" s="292"/>
      <c r="L128" s="292"/>
      <c r="M128" s="293" t="s">
        <v>281</v>
      </c>
      <c r="N128" s="293" t="s">
        <v>281</v>
      </c>
      <c r="O128" s="293"/>
      <c r="P128" s="293"/>
      <c r="Q128" s="293"/>
      <c r="R128" s="389"/>
      <c r="S128" s="389"/>
      <c r="T128" s="389"/>
      <c r="U128" s="389"/>
      <c r="V128" s="389"/>
      <c r="W128" s="389"/>
      <c r="X128" s="389"/>
      <c r="Y128" s="389"/>
      <c r="Z128" s="389"/>
      <c r="AA128" s="389"/>
      <c r="AB128" s="390"/>
      <c r="AC128" s="388"/>
      <c r="AD128" s="388"/>
      <c r="AE128" s="388"/>
      <c r="AF128" s="499"/>
      <c r="AG128" s="500"/>
      <c r="AH128" s="371"/>
      <c r="AI128" s="388"/>
      <c r="AJ128" s="371"/>
      <c r="AK128" s="371"/>
      <c r="AL128" s="371"/>
      <c r="AM128" s="371"/>
      <c r="AN128" s="371"/>
    </row>
    <row r="129">
      <c r="A129" s="396">
        <v>1</v>
      </c>
      <c r="B129" s="297" t="s">
        <v>285</v>
      </c>
      <c r="C129" s="502" t="s">
        <v>469</v>
      </c>
      <c r="D129" s="503" t="s">
        <v>469</v>
      </c>
      <c r="E129" s="503" t="s">
        <v>469</v>
      </c>
      <c r="F129" s="504">
        <v>4515</v>
      </c>
      <c r="G129" s="419">
        <v>4515</v>
      </c>
      <c r="H129" s="505"/>
      <c r="I129" s="506">
        <f>VLOOKUP(C129,'Data Products'!$A:$J,2,0)</f>
      </c>
      <c r="J129" s="507">
        <f t="shared" ref="J129:J139" si="25">IFERROR(I129-TODAY(),"")</f>
      </c>
      <c r="K129" s="508">
        <v>46108</v>
      </c>
      <c r="L129" s="306">
        <f t="shared" ref="L129:L139" si="16">TODAY()-K129</f>
      </c>
      <c r="M129" s="333">
        <v>5524</v>
      </c>
      <c r="N129" s="509">
        <v>11953</v>
      </c>
      <c r="O129" s="302">
        <v>0</v>
      </c>
      <c r="P129" s="302">
        <v>0</v>
      </c>
      <c r="Q129" s="297" t="s">
        <v>470</v>
      </c>
      <c r="R129" s="375"/>
      <c r="S129" s="375"/>
      <c r="T129" s="404"/>
      <c r="U129" s="375"/>
      <c r="V129" s="375"/>
      <c r="W129" s="375"/>
      <c r="X129" s="375"/>
      <c r="Y129" s="375"/>
      <c r="Z129" s="375"/>
      <c r="AA129" s="375"/>
      <c r="AB129" s="405">
        <f t="shared" ref="AB129:AB139" si="11">N129/30</f>
      </c>
      <c r="AC129" s="321">
        <f t="shared" ref="AC129:AC139" si="2">IFERROR(F129/AB129,"-")</f>
      </c>
      <c r="AD129" s="309">
        <f t="shared" ref="AD129:AD139" si="28">IFERROR(TODAY()+AC129,"-")</f>
      </c>
      <c r="AE129" s="322">
        <f t="shared" ref="AE129:AE139" si="19">_xlfn.IFS(AC129="-","Not sold yet",AND(AC129&lt;=150,AC129&gt;60),"Out of stock more than 60 days",AC129&lt;=60,"Out of stock less than 60 days",AC129&gt;=150,"Out of stock more than 150 days")</f>
      </c>
      <c r="AF129" s="312">
        <f>VLOOKUP(C129,'Data Products'!$A:$J,10,0)</f>
      </c>
      <c r="AG129" s="369">
        <f t="shared" ref="AG129:AG135" si="5">AF129*F129</f>
      </c>
      <c r="AH129" s="510">
        <v>0</v>
      </c>
      <c r="AI129" s="409"/>
      <c r="AJ129" s="371"/>
      <c r="AK129" s="371"/>
      <c r="AL129" s="371"/>
      <c r="AM129" s="371"/>
      <c r="AN129" s="371"/>
    </row>
    <row customHeight="true" hidden="true" ht="18" r="130">
      <c r="A130" s="423">
        <v>2</v>
      </c>
      <c r="B130" s="297" t="s">
        <v>285</v>
      </c>
      <c r="C130" s="502" t="s">
        <v>471</v>
      </c>
      <c r="D130" s="421" t="s">
        <v>471</v>
      </c>
      <c r="E130" s="421" t="s">
        <v>471</v>
      </c>
      <c r="F130" s="504">
        <v>0</v>
      </c>
      <c r="G130" s="419">
        <v>0</v>
      </c>
      <c r="H130" s="505"/>
      <c r="I130" s="506">
        <f>VLOOKUP(C130,'Data Products'!$A:$J,2,0)</f>
      </c>
      <c r="J130" s="507">
        <f t="shared" si="25"/>
      </c>
      <c r="K130" s="511">
        <v>46108</v>
      </c>
      <c r="L130" s="306">
        <f t="shared" si="16"/>
      </c>
      <c r="M130" s="333">
        <v>0</v>
      </c>
      <c r="N130" s="333">
        <v>0</v>
      </c>
      <c r="O130" s="302">
        <v>0</v>
      </c>
      <c r="P130" s="302">
        <v>0</v>
      </c>
      <c r="Q130" s="297" t="s">
        <v>369</v>
      </c>
      <c r="R130" s="375"/>
      <c r="S130" s="375"/>
      <c r="T130" s="404"/>
      <c r="U130" s="375"/>
      <c r="V130" s="375"/>
      <c r="W130" s="375"/>
      <c r="X130" s="375"/>
      <c r="Y130" s="375"/>
      <c r="Z130" s="375"/>
      <c r="AA130" s="375"/>
      <c r="AB130" s="405">
        <f t="shared" si="11"/>
      </c>
      <c r="AC130" s="321">
        <f t="shared" si="2"/>
      </c>
      <c r="AD130" s="309">
        <f t="shared" si="28"/>
      </c>
      <c r="AE130" s="322">
        <f t="shared" si="19"/>
      </c>
      <c r="AF130" s="312">
        <f>VLOOKUP(C130,'Data Products'!$A:$J,10,0)</f>
      </c>
      <c r="AG130" s="369">
        <f t="shared" si="5"/>
      </c>
      <c r="AH130" s="510">
        <v>0</v>
      </c>
      <c r="AI130" s="397" t="s">
        <v>472</v>
      </c>
      <c r="AJ130" s="371"/>
      <c r="AK130" s="371"/>
      <c r="AL130" s="371"/>
      <c r="AM130" s="371"/>
      <c r="AN130" s="371"/>
    </row>
    <row r="131">
      <c r="A131" s="421">
        <v>3</v>
      </c>
      <c r="B131" s="492" t="s">
        <v>285</v>
      </c>
      <c r="C131" s="512" t="s">
        <v>473</v>
      </c>
      <c r="D131" s="513" t="s">
        <v>473</v>
      </c>
      <c r="E131" s="513" t="s">
        <v>473</v>
      </c>
      <c r="F131" s="504">
        <v>3514</v>
      </c>
      <c r="G131" s="419">
        <v>3514</v>
      </c>
      <c r="H131" s="514"/>
      <c r="I131" s="506">
        <f>VLOOKUP(C131,'Data Products'!$A:$J,2,0)</f>
      </c>
      <c r="J131" s="507">
        <f t="shared" si="25"/>
      </c>
      <c r="K131" s="511">
        <v>46109</v>
      </c>
      <c r="L131" s="306">
        <f t="shared" si="16"/>
      </c>
      <c r="M131" s="333">
        <v>2428</v>
      </c>
      <c r="N131" s="333">
        <v>4752</v>
      </c>
      <c r="O131" s="302">
        <v>0</v>
      </c>
      <c r="P131" s="302">
        <v>0</v>
      </c>
      <c r="Q131" s="297" t="s">
        <v>361</v>
      </c>
      <c r="R131" s="302"/>
      <c r="S131" s="302"/>
      <c r="T131" s="302"/>
      <c r="U131" s="302"/>
      <c r="V131" s="302"/>
      <c r="W131" s="302"/>
      <c r="X131" s="302"/>
      <c r="Y131" s="302"/>
      <c r="Z131" s="302"/>
      <c r="AA131" s="302"/>
      <c r="AB131" s="405">
        <f t="shared" si="11"/>
      </c>
      <c r="AC131" s="321">
        <f t="shared" si="2"/>
      </c>
      <c r="AD131" s="309">
        <f t="shared" si="28"/>
      </c>
      <c r="AE131" s="322">
        <f t="shared" si="19"/>
      </c>
      <c r="AF131" s="312">
        <f>VLOOKUP(C131,'Data Products'!$A:$J,10,0)</f>
      </c>
      <c r="AG131" s="369">
        <f t="shared" si="5"/>
      </c>
      <c r="AH131" s="312"/>
      <c r="AI131" s="515" t="s">
        <v>311</v>
      </c>
      <c r="AJ131" s="371"/>
      <c r="AK131" s="371"/>
      <c r="AL131" s="371"/>
      <c r="AM131" s="371"/>
      <c r="AN131" s="371"/>
    </row>
    <row customHeight="true" hidden="true" ht="18" r="132">
      <c r="A132" s="421">
        <v>4</v>
      </c>
      <c r="B132" s="492" t="s">
        <v>285</v>
      </c>
      <c r="C132" s="516" t="s">
        <v>474</v>
      </c>
      <c r="D132" s="447" t="s">
        <v>474</v>
      </c>
      <c r="E132" s="447" t="s">
        <v>474</v>
      </c>
      <c r="F132" s="517">
        <v>0</v>
      </c>
      <c r="G132" s="518">
        <v>0</v>
      </c>
      <c r="H132" s="514"/>
      <c r="I132" s="506">
        <f>VLOOKUP(C132,'Data Products'!$A:$J,2,0)</f>
      </c>
      <c r="J132" s="507">
        <f t="shared" si="25"/>
      </c>
      <c r="K132" s="519">
        <v>46108</v>
      </c>
      <c r="L132" s="306">
        <f t="shared" si="16"/>
      </c>
      <c r="M132" s="333">
        <v>18</v>
      </c>
      <c r="N132" s="520">
        <v>30</v>
      </c>
      <c r="O132" s="302">
        <v>0</v>
      </c>
      <c r="P132" s="302">
        <v>0</v>
      </c>
      <c r="Q132" s="317" t="s">
        <v>377</v>
      </c>
      <c r="R132" s="302"/>
      <c r="S132" s="302"/>
      <c r="T132" s="302"/>
      <c r="U132" s="302"/>
      <c r="V132" s="302"/>
      <c r="W132" s="302"/>
      <c r="X132" s="302"/>
      <c r="Y132" s="302"/>
      <c r="Z132" s="302"/>
      <c r="AA132" s="302"/>
      <c r="AB132" s="405">
        <f t="shared" si="11"/>
      </c>
      <c r="AC132" s="321">
        <f t="shared" si="2"/>
      </c>
      <c r="AD132" s="309">
        <f t="shared" si="28"/>
      </c>
      <c r="AE132" s="322">
        <f t="shared" si="19"/>
      </c>
      <c r="AF132" s="312">
        <f>VLOOKUP(C132,'Data Products'!$A:$J,10,0)</f>
      </c>
      <c r="AG132" s="369">
        <f t="shared" si="5"/>
      </c>
      <c r="AH132" s="312"/>
      <c r="AI132" s="521"/>
      <c r="AJ132" s="416"/>
      <c r="AK132" s="316"/>
      <c r="AL132" s="315"/>
      <c r="AM132" s="316"/>
      <c r="AN132" s="316"/>
    </row>
    <row customHeight="true" hidden="true" ht="18" r="133">
      <c r="A133" s="421">
        <v>5</v>
      </c>
      <c r="B133" s="492" t="s">
        <v>285</v>
      </c>
      <c r="C133" s="516" t="s">
        <v>475</v>
      </c>
      <c r="D133" s="447" t="s">
        <v>475</v>
      </c>
      <c r="E133" s="447" t="s">
        <v>475</v>
      </c>
      <c r="F133" s="522">
        <v>0</v>
      </c>
      <c r="G133" s="421">
        <v>0</v>
      </c>
      <c r="H133" s="514"/>
      <c r="I133" s="506">
        <f>VLOOKUP(C133,'Data Products'!$A:$J,2,0)</f>
      </c>
      <c r="J133" s="507">
        <f t="shared" si="25"/>
      </c>
      <c r="K133" s="519">
        <v>46108</v>
      </c>
      <c r="L133" s="306">
        <f t="shared" si="16"/>
      </c>
      <c r="M133" s="319">
        <v>6</v>
      </c>
      <c r="N133" s="333">
        <v>11</v>
      </c>
      <c r="O133" s="302">
        <v>0</v>
      </c>
      <c r="P133" s="302">
        <v>0</v>
      </c>
      <c r="Q133" s="317" t="s">
        <v>377</v>
      </c>
      <c r="R133" s="302"/>
      <c r="S133" s="302"/>
      <c r="T133" s="302"/>
      <c r="U133" s="302"/>
      <c r="V133" s="302"/>
      <c r="W133" s="302"/>
      <c r="X133" s="302"/>
      <c r="Y133" s="302"/>
      <c r="Z133" s="302"/>
      <c r="AA133" s="302"/>
      <c r="AB133" s="405">
        <f t="shared" si="11"/>
      </c>
      <c r="AC133" s="321">
        <f t="shared" si="2"/>
      </c>
      <c r="AD133" s="309">
        <f t="shared" si="28"/>
      </c>
      <c r="AE133" s="322">
        <f t="shared" si="19"/>
      </c>
      <c r="AF133" s="312">
        <f>VLOOKUP(C133,'Data Products'!$A:$J,10,0)</f>
      </c>
      <c r="AG133" s="369">
        <f t="shared" si="5"/>
      </c>
      <c r="AH133" s="312"/>
      <c r="AI133" s="521"/>
      <c r="AJ133" s="416"/>
      <c r="AK133" s="316"/>
      <c r="AL133" s="315"/>
      <c r="AM133" s="316"/>
      <c r="AN133" s="316"/>
    </row>
    <row customHeight="true" hidden="true" ht="18" r="134">
      <c r="A134" s="421">
        <v>6</v>
      </c>
      <c r="B134" s="492" t="s">
        <v>285</v>
      </c>
      <c r="C134" s="423" t="s">
        <v>475</v>
      </c>
      <c r="D134" s="421" t="s">
        <v>475</v>
      </c>
      <c r="E134" s="421" t="s">
        <v>475</v>
      </c>
      <c r="F134" s="522">
        <v>0</v>
      </c>
      <c r="G134" s="421">
        <v>0</v>
      </c>
      <c r="H134" s="523"/>
      <c r="I134" s="506">
        <f>VLOOKUP(C134,'Data Products'!$A:$J,2,0)</f>
      </c>
      <c r="J134" s="507">
        <f t="shared" si="25"/>
      </c>
      <c r="K134" s="519">
        <v>46109</v>
      </c>
      <c r="L134" s="306">
        <f t="shared" si="16"/>
      </c>
      <c r="M134" s="319">
        <v>6</v>
      </c>
      <c r="N134" s="333">
        <v>11</v>
      </c>
      <c r="O134" s="302">
        <v>1</v>
      </c>
      <c r="P134" s="302">
        <v>1</v>
      </c>
      <c r="Q134" s="317" t="s">
        <v>377</v>
      </c>
      <c r="R134" s="302"/>
      <c r="S134" s="302"/>
      <c r="T134" s="302"/>
      <c r="U134" s="302"/>
      <c r="V134" s="302"/>
      <c r="W134" s="302"/>
      <c r="X134" s="302"/>
      <c r="Y134" s="302"/>
      <c r="Z134" s="302"/>
      <c r="AA134" s="302"/>
      <c r="AB134" s="405">
        <f t="shared" si="11"/>
      </c>
      <c r="AC134" s="321">
        <f t="shared" si="2"/>
      </c>
      <c r="AD134" s="309">
        <f t="shared" si="28"/>
      </c>
      <c r="AE134" s="322">
        <f t="shared" si="19"/>
      </c>
      <c r="AF134" s="312">
        <f>VLOOKUP(C134,'Data Products'!$A:$J,10,0)</f>
      </c>
      <c r="AG134" s="369">
        <f t="shared" si="5"/>
      </c>
      <c r="AH134" s="312">
        <f>IF(J134&lt;=90,F134,0)</f>
      </c>
      <c r="AI134" s="521"/>
      <c r="AJ134" s="416"/>
      <c r="AK134" s="316"/>
      <c r="AL134" s="315"/>
      <c r="AM134" s="316"/>
      <c r="AN134" s="316"/>
    </row>
    <row r="135">
      <c r="A135" s="421">
        <v>7</v>
      </c>
      <c r="B135" s="492" t="s">
        <v>285</v>
      </c>
      <c r="C135" s="524" t="s">
        <v>476</v>
      </c>
      <c r="D135" s="421" t="s">
        <v>476</v>
      </c>
      <c r="E135" s="421" t="s">
        <v>476</v>
      </c>
      <c r="F135" s="525">
        <v>649</v>
      </c>
      <c r="G135" s="463">
        <v>649</v>
      </c>
      <c r="H135" s="524"/>
      <c r="I135" s="506">
        <f>VLOOKUP(C135,'Data Products'!$A:$J,2,0)</f>
      </c>
      <c r="J135" s="507">
        <f t="shared" si="25"/>
      </c>
      <c r="K135" s="475">
        <v>46112</v>
      </c>
      <c r="L135" s="363">
        <f t="shared" si="16"/>
      </c>
      <c r="M135" s="420">
        <v>38</v>
      </c>
      <c r="N135" s="420">
        <v>132</v>
      </c>
      <c r="O135" s="341">
        <v>4</v>
      </c>
      <c r="P135" s="341">
        <v>4</v>
      </c>
      <c r="Q135" s="419" t="s">
        <v>377</v>
      </c>
      <c r="R135" s="341"/>
      <c r="S135" s="341"/>
      <c r="T135" s="341"/>
      <c r="U135" s="341"/>
      <c r="V135" s="341"/>
      <c r="W135" s="341"/>
      <c r="X135" s="341"/>
      <c r="Y135" s="341"/>
      <c r="Z135" s="341"/>
      <c r="AA135" s="341"/>
      <c r="AB135" s="526">
        <f t="shared" si="11"/>
      </c>
      <c r="AC135" s="367">
        <f t="shared" si="2"/>
      </c>
      <c r="AD135" s="527">
        <f t="shared" si="28"/>
      </c>
      <c r="AE135" s="528">
        <f t="shared" si="19"/>
      </c>
      <c r="AF135" s="529">
        <f>VLOOKUP(C135,'Data Products'!$A:$J,10,0)</f>
      </c>
      <c r="AG135" s="529">
        <f t="shared" si="5"/>
      </c>
      <c r="AH135" s="371"/>
      <c r="AI135" s="409" t="s">
        <v>477</v>
      </c>
      <c r="AJ135" s="371"/>
      <c r="AK135" s="371"/>
      <c r="AL135" s="371"/>
      <c r="AM135" s="371"/>
      <c r="AN135" s="371"/>
    </row>
    <row customHeight="true" ht="18" r="136">
      <c r="A136" s="421">
        <v>8</v>
      </c>
      <c r="B136" s="492" t="s">
        <v>285</v>
      </c>
      <c r="C136" s="524" t="s">
        <v>478</v>
      </c>
      <c r="D136" s="421" t="s">
        <v>478</v>
      </c>
      <c r="E136" s="421" t="s">
        <v>478</v>
      </c>
      <c r="F136" s="504">
        <v>500</v>
      </c>
      <c r="G136" s="530">
        <v>500</v>
      </c>
      <c r="H136" s="524"/>
      <c r="I136" s="506">
        <f>VLOOKUP(C136,'Data Products'!$A:$J,2,0)</f>
      </c>
      <c r="J136" s="507">
        <f t="shared" si="25"/>
      </c>
      <c r="K136" s="475">
        <v>46113</v>
      </c>
      <c r="L136" s="363">
        <f t="shared" si="16"/>
      </c>
      <c r="M136" s="420">
        <v>0</v>
      </c>
      <c r="N136" s="420">
        <v>0</v>
      </c>
      <c r="O136" s="341">
        <v>5</v>
      </c>
      <c r="P136" s="341">
        <v>5</v>
      </c>
      <c r="Q136" s="419" t="s">
        <v>377</v>
      </c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526">
        <f t="shared" si="11"/>
      </c>
      <c r="AC136" s="367">
        <f t="shared" si="2"/>
      </c>
      <c r="AD136" s="527">
        <f t="shared" si="28"/>
      </c>
      <c r="AE136" s="528">
        <f t="shared" si="19"/>
      </c>
      <c r="AF136" s="529"/>
      <c r="AG136" s="529"/>
      <c r="AH136" s="371"/>
      <c r="AI136" s="412"/>
      <c r="AJ136" s="371"/>
      <c r="AK136" s="371"/>
      <c r="AL136" s="371"/>
      <c r="AM136" s="371"/>
      <c r="AN136" s="371"/>
    </row>
    <row r="137">
      <c r="A137" s="531">
        <v>58</v>
      </c>
      <c r="B137" s="421" t="s">
        <v>285</v>
      </c>
      <c r="C137" s="532" t="s">
        <v>479</v>
      </c>
      <c r="D137" s="532" t="s">
        <v>479</v>
      </c>
      <c r="E137" s="532" t="s">
        <v>479</v>
      </c>
      <c r="F137" s="399">
        <v>153</v>
      </c>
      <c r="G137" s="399">
        <v>153</v>
      </c>
      <c r="H137" s="359"/>
      <c r="I137" s="506">
        <f>VLOOKUP(C137,'Data Products'!$A:$J,2,0)</f>
      </c>
      <c r="J137" s="507">
        <f t="shared" si="25"/>
      </c>
      <c r="K137" s="475">
        <v>46114</v>
      </c>
      <c r="L137" s="363">
        <f t="shared" si="16"/>
      </c>
      <c r="M137" s="420">
        <v>0</v>
      </c>
      <c r="N137" s="420">
        <v>0</v>
      </c>
      <c r="O137" s="341">
        <v>6</v>
      </c>
      <c r="P137" s="341">
        <v>6</v>
      </c>
      <c r="Q137" s="419" t="s">
        <v>377</v>
      </c>
      <c r="R137" s="341"/>
      <c r="S137" s="341"/>
      <c r="T137" s="341"/>
      <c r="U137" s="341"/>
      <c r="V137" s="341"/>
      <c r="W137" s="341"/>
      <c r="X137" s="341"/>
      <c r="Y137" s="341"/>
      <c r="Z137" s="341"/>
      <c r="AA137" s="341"/>
      <c r="AB137" s="526">
        <f t="shared" si="11"/>
      </c>
      <c r="AC137" s="367">
        <f t="shared" si="2"/>
      </c>
      <c r="AD137" s="527">
        <f t="shared" si="28"/>
      </c>
      <c r="AE137" s="528">
        <f t="shared" si="19"/>
      </c>
      <c r="AF137" s="473"/>
      <c r="AG137" s="474"/>
      <c r="AH137" s="383"/>
      <c r="AI137" s="474"/>
      <c r="AJ137" s="451"/>
      <c r="AK137" s="451"/>
      <c r="AL137" s="452"/>
      <c r="AM137" s="451"/>
      <c r="AN137" s="451"/>
    </row>
    <row r="138">
      <c r="A138" s="463">
        <v>59</v>
      </c>
      <c r="B138" s="421" t="s">
        <v>285</v>
      </c>
      <c r="C138" s="532" t="s">
        <v>480</v>
      </c>
      <c r="D138" s="532" t="s">
        <v>480</v>
      </c>
      <c r="E138" s="532" t="s">
        <v>480</v>
      </c>
      <c r="F138" s="399">
        <v>200</v>
      </c>
      <c r="G138" s="399">
        <v>200</v>
      </c>
      <c r="H138" s="359"/>
      <c r="I138" s="506">
        <f>VLOOKUP(C138,'Data Products'!$A:$J,2,0)</f>
      </c>
      <c r="J138" s="507">
        <f t="shared" si="25"/>
      </c>
      <c r="K138" s="475">
        <v>46115</v>
      </c>
      <c r="L138" s="363">
        <f t="shared" si="16"/>
      </c>
      <c r="M138" s="420">
        <v>0</v>
      </c>
      <c r="N138" s="420">
        <v>0</v>
      </c>
      <c r="O138" s="341">
        <v>7</v>
      </c>
      <c r="P138" s="341">
        <v>7</v>
      </c>
      <c r="Q138" s="419" t="s">
        <v>377</v>
      </c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526">
        <f t="shared" si="11"/>
      </c>
      <c r="AC138" s="367">
        <f t="shared" si="2"/>
      </c>
      <c r="AD138" s="527">
        <f t="shared" si="28"/>
      </c>
      <c r="AE138" s="528">
        <f t="shared" si="19"/>
      </c>
      <c r="AF138" s="473"/>
      <c r="AG138" s="474"/>
      <c r="AH138" s="383"/>
      <c r="AI138" s="474"/>
      <c r="AJ138" s="451"/>
      <c r="AK138" s="451"/>
      <c r="AL138" s="452"/>
      <c r="AM138" s="451"/>
      <c r="AN138" s="451"/>
    </row>
    <row customHeight="true" ht="18" r="139">
      <c r="A139" s="463">
        <v>60</v>
      </c>
      <c r="B139" s="524" t="s">
        <v>285</v>
      </c>
      <c r="C139" s="533" t="s">
        <v>481</v>
      </c>
      <c r="D139" s="533" t="s">
        <v>481</v>
      </c>
      <c r="E139" s="533" t="s">
        <v>481</v>
      </c>
      <c r="F139" s="534">
        <v>135</v>
      </c>
      <c r="G139" s="399">
        <v>135</v>
      </c>
      <c r="H139" s="359"/>
      <c r="I139" s="506">
        <f>VLOOKUP(C139,'Data Products'!$A:$J,2,0)</f>
      </c>
      <c r="J139" s="507">
        <f t="shared" si="25"/>
      </c>
      <c r="K139" s="475">
        <v>46116</v>
      </c>
      <c r="L139" s="363">
        <f t="shared" si="16"/>
      </c>
      <c r="M139" s="420">
        <v>0</v>
      </c>
      <c r="N139" s="420">
        <v>0</v>
      </c>
      <c r="O139" s="341">
        <v>8</v>
      </c>
      <c r="P139" s="341">
        <v>8</v>
      </c>
      <c r="Q139" s="419" t="s">
        <v>377</v>
      </c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526">
        <f t="shared" si="11"/>
      </c>
      <c r="AC139" s="367">
        <f t="shared" si="2"/>
      </c>
      <c r="AD139" s="527">
        <f t="shared" si="28"/>
      </c>
      <c r="AE139" s="528">
        <f t="shared" si="19"/>
      </c>
      <c r="AF139" s="473"/>
      <c r="AG139" s="474"/>
      <c r="AH139" s="383"/>
      <c r="AI139" s="474"/>
      <c r="AJ139" s="451"/>
      <c r="AK139" s="451"/>
      <c r="AL139" s="452"/>
      <c r="AM139" s="451"/>
      <c r="AN139" s="451"/>
    </row>
    <row customHeight="true" ht="18" r="140">
      <c r="A140" s="371"/>
      <c r="B140" s="372"/>
      <c r="C140" s="372"/>
      <c r="D140" s="371"/>
      <c r="E140" s="371"/>
      <c r="F140" s="371"/>
      <c r="G140" s="371"/>
      <c r="H140" s="371"/>
      <c r="I140" s="371"/>
      <c r="J140" s="477"/>
      <c r="K140" s="477"/>
      <c r="L140" s="535"/>
      <c r="M140" s="536"/>
      <c r="N140" s="371"/>
      <c r="O140" s="371"/>
      <c r="P140" s="371"/>
      <c r="Q140" s="371"/>
      <c r="R140" s="371"/>
      <c r="S140" s="371"/>
      <c r="T140" s="371"/>
      <c r="U140" s="371"/>
      <c r="V140" s="371"/>
      <c r="W140" s="371"/>
      <c r="X140" s="371"/>
      <c r="Y140" s="371"/>
      <c r="Z140" s="371"/>
      <c r="AA140" s="371"/>
      <c r="AB140" s="371"/>
      <c r="AC140" s="371"/>
      <c r="AD140" s="371"/>
      <c r="AE140" s="484" t="s">
        <v>321</v>
      </c>
      <c r="AF140" s="481">
        <f t="shared" ref="AF140:AF141" si="13">AG140/$AG$106</f>
      </c>
      <c r="AG140" s="481">
        <f t="shared" ref="AG140:AG142" si="8">SUMIF($AG$129:$AG$130,$AE$129:$AE$130,AE140)</f>
      </c>
      <c r="AH140" s="371"/>
      <c r="AI140" s="452"/>
      <c r="AJ140" s="451"/>
      <c r="AK140" s="451"/>
      <c r="AL140" s="452"/>
      <c r="AM140" s="451"/>
      <c r="AN140" s="451"/>
    </row>
    <row customHeight="true" ht="18" r="141">
      <c r="A141" s="371"/>
      <c r="B141" s="372"/>
      <c r="C141" s="372"/>
      <c r="D141" s="371"/>
      <c r="E141" s="371"/>
      <c r="G141" s="371"/>
      <c r="H141" s="371"/>
      <c r="I141" s="371"/>
      <c r="J141" s="477"/>
      <c r="K141" s="477"/>
      <c r="L141" s="477"/>
      <c r="M141" s="371"/>
      <c r="N141" s="371"/>
      <c r="O141" s="371"/>
      <c r="P141" s="371"/>
      <c r="Q141" s="371"/>
      <c r="R141" s="371"/>
      <c r="S141" s="371"/>
      <c r="T141" s="371"/>
      <c r="U141" s="371"/>
      <c r="V141" s="371"/>
      <c r="W141" s="371"/>
      <c r="X141" s="371"/>
      <c r="Y141" s="371"/>
      <c r="Z141" s="371"/>
      <c r="AA141" s="371"/>
      <c r="AB141" s="371"/>
      <c r="AC141" s="371"/>
      <c r="AD141" s="371"/>
      <c r="AE141" s="484" t="s">
        <v>322</v>
      </c>
      <c r="AF141" s="481">
        <f t="shared" si="13"/>
      </c>
      <c r="AG141" s="490">
        <f t="shared" si="8"/>
      </c>
      <c r="AH141" s="371"/>
      <c r="AI141" s="452"/>
      <c r="AJ141" s="451"/>
      <c r="AK141" s="451"/>
      <c r="AL141" s="452"/>
      <c r="AM141" s="451"/>
      <c r="AN141" s="451"/>
    </row>
    <row r="142">
      <c r="A142" s="371"/>
      <c r="B142" s="372"/>
      <c r="C142" s="372"/>
      <c r="D142" s="371"/>
      <c r="E142" s="371"/>
      <c r="F142" s="371"/>
      <c r="G142" s="371"/>
      <c r="H142" s="371"/>
      <c r="I142" s="477"/>
      <c r="J142" s="477"/>
      <c r="K142" s="477"/>
      <c r="L142" s="371"/>
      <c r="M142" s="371"/>
      <c r="N142" s="371"/>
      <c r="O142" s="371"/>
      <c r="P142" s="371"/>
      <c r="Q142" s="371"/>
      <c r="R142" s="371"/>
      <c r="S142" s="371"/>
      <c r="T142" s="371"/>
      <c r="U142" s="371"/>
      <c r="V142" s="371"/>
      <c r="W142" s="371"/>
      <c r="X142" s="371"/>
      <c r="Y142" s="371"/>
      <c r="Z142" s="371"/>
      <c r="AA142" s="371"/>
      <c r="AB142" s="371"/>
      <c r="AC142" s="371"/>
      <c r="AD142" s="537"/>
      <c r="AE142" s="484" t="s">
        <v>271</v>
      </c>
      <c r="AF142" s="490">
        <f>AVERAGE(AI53:AI102)/AVERAGE(G53:G102)</f>
      </c>
      <c r="AG142" s="481">
        <f t="shared" si="8"/>
      </c>
      <c r="AH142" s="452"/>
      <c r="AI142" s="451"/>
      <c r="AJ142" s="451"/>
      <c r="AK142" s="452"/>
      <c r="AL142" s="451"/>
      <c r="AM142" s="451"/>
    </row>
    <row r="143">
      <c r="A143" s="483" t="s">
        <v>482</v>
      </c>
      <c r="B143" s="483"/>
      <c r="C143" s="483"/>
      <c r="D143" s="483"/>
      <c r="E143" s="483"/>
      <c r="F143" s="371"/>
      <c r="G143" s="371"/>
      <c r="H143" s="371"/>
      <c r="I143" s="477"/>
      <c r="J143" s="477"/>
      <c r="K143" s="477"/>
      <c r="L143" s="371"/>
      <c r="M143" s="371"/>
      <c r="N143" s="371"/>
      <c r="O143" s="371"/>
      <c r="P143" s="371"/>
      <c r="Q143" s="371"/>
      <c r="R143" s="371"/>
      <c r="S143" s="371"/>
      <c r="T143" s="371"/>
      <c r="U143" s="371"/>
      <c r="V143" s="371"/>
      <c r="W143" s="371"/>
      <c r="X143" s="371"/>
      <c r="Y143" s="371"/>
      <c r="Z143" s="371"/>
      <c r="AA143" s="371"/>
      <c r="AB143" s="371"/>
      <c r="AC143" s="371"/>
      <c r="AG143" s="371"/>
      <c r="AH143" s="452"/>
      <c r="AI143" s="451"/>
      <c r="AJ143" s="451"/>
      <c r="AK143" s="452"/>
      <c r="AL143" s="451"/>
      <c r="AM143" s="451"/>
    </row>
    <row r="144">
      <c r="A144" s="293" t="s">
        <v>278</v>
      </c>
      <c r="B144" s="293" t="s">
        <v>259</v>
      </c>
      <c r="C144" s="293" t="s">
        <v>455</v>
      </c>
      <c r="D144" s="293" t="s">
        <v>456</v>
      </c>
      <c r="E144" s="293" t="s">
        <v>457</v>
      </c>
      <c r="F144" s="371"/>
      <c r="G144" s="371"/>
      <c r="H144" s="477"/>
      <c r="I144" s="477" t="s">
        <v>317</v>
      </c>
      <c r="J144" s="477"/>
      <c r="K144" s="371"/>
      <c r="L144" s="371"/>
      <c r="M144" s="379"/>
      <c r="N144" s="379"/>
      <c r="O144" s="371"/>
      <c r="P144" s="371"/>
      <c r="Q144" s="371"/>
      <c r="R144" s="371"/>
      <c r="S144" s="371"/>
      <c r="T144" s="371"/>
      <c r="U144" s="371"/>
      <c r="V144" s="371"/>
      <c r="W144" s="371"/>
      <c r="X144" s="371"/>
      <c r="Y144" s="371"/>
      <c r="Z144" s="371"/>
      <c r="AA144" s="371"/>
      <c r="AB144" s="371"/>
      <c r="AC144" s="371"/>
      <c r="AE144" s="371"/>
      <c r="AF144" s="371"/>
      <c r="AG144" s="452"/>
      <c r="AH144" s="451"/>
      <c r="AI144" s="451"/>
      <c r="AJ144" s="451"/>
      <c r="AK144" s="452"/>
      <c r="AL144" s="451"/>
      <c r="AM144" s="451"/>
    </row>
    <row r="145">
      <c r="A145" s="293"/>
      <c r="B145" s="293"/>
      <c r="C145" s="293"/>
      <c r="D145" s="293"/>
      <c r="E145" s="293"/>
      <c r="F145" s="371"/>
      <c r="G145" s="371"/>
      <c r="H145" s="477"/>
      <c r="I145" s="477"/>
      <c r="J145" s="477"/>
      <c r="K145" s="371"/>
      <c r="L145" s="371"/>
      <c r="M145" s="379"/>
      <c r="N145" s="379"/>
      <c r="O145" s="371"/>
      <c r="P145" s="371"/>
      <c r="Q145" s="371"/>
      <c r="R145" s="371"/>
      <c r="S145" s="371"/>
      <c r="T145" s="371"/>
      <c r="U145" s="371"/>
      <c r="V145" s="371"/>
      <c r="W145" s="371"/>
      <c r="X145" s="371"/>
      <c r="Y145" s="371"/>
      <c r="Z145" s="371"/>
      <c r="AA145" s="371"/>
      <c r="AB145" s="371"/>
      <c r="AC145" s="371"/>
      <c r="AE145" s="371"/>
      <c r="AF145" s="371"/>
      <c r="AG145" s="452"/>
      <c r="AH145" s="451"/>
      <c r="AI145" s="451"/>
      <c r="AJ145" s="452"/>
      <c r="AK145" s="451"/>
      <c r="AL145" s="451"/>
    </row>
    <row r="146">
      <c r="A146" s="297">
        <v>1</v>
      </c>
      <c r="B146" s="297" t="s">
        <v>483</v>
      </c>
      <c r="C146" s="538">
        <v>15388</v>
      </c>
      <c r="D146" s="297" t="s">
        <v>461</v>
      </c>
      <c r="E146" s="297" t="s">
        <v>462</v>
      </c>
      <c r="I146" s="371"/>
      <c r="J146" s="477"/>
      <c r="K146" s="477"/>
      <c r="L146" s="477"/>
      <c r="M146" s="371"/>
      <c r="N146" s="371"/>
      <c r="O146" s="371"/>
      <c r="P146" s="371"/>
      <c r="Q146" s="371"/>
      <c r="R146" s="371"/>
      <c r="S146" s="371"/>
      <c r="T146" s="371"/>
      <c r="U146" s="371"/>
      <c r="V146" s="371"/>
      <c r="W146" s="371"/>
      <c r="X146" s="371"/>
      <c r="Y146" s="371"/>
      <c r="Z146" s="371"/>
      <c r="AA146" s="371"/>
      <c r="AB146" s="371"/>
      <c r="AC146" s="371"/>
      <c r="AD146" s="371"/>
      <c r="AH146" s="371"/>
      <c r="AI146" s="452"/>
      <c r="AJ146" s="451"/>
      <c r="AK146" s="452"/>
      <c r="AL146" s="451"/>
      <c r="AM146" s="451"/>
    </row>
    <row r="147">
      <c r="A147" s="297">
        <v>2</v>
      </c>
      <c r="B147" s="297" t="s">
        <v>484</v>
      </c>
      <c r="C147" s="538">
        <v>12407</v>
      </c>
      <c r="D147" s="297" t="s">
        <v>461</v>
      </c>
      <c r="E147" s="297" t="s">
        <v>462</v>
      </c>
      <c r="I147" s="371"/>
      <c r="J147" s="477"/>
      <c r="K147" s="477"/>
      <c r="L147" s="477"/>
      <c r="M147" s="371"/>
      <c r="N147" s="371"/>
      <c r="O147" s="371"/>
      <c r="P147" s="371"/>
      <c r="Q147" s="371"/>
      <c r="R147" s="371"/>
      <c r="S147" s="371"/>
      <c r="T147" s="371"/>
      <c r="U147" s="371"/>
      <c r="V147" s="371"/>
      <c r="W147" s="371"/>
      <c r="X147" s="371"/>
      <c r="Y147" s="371"/>
      <c r="Z147" s="371"/>
      <c r="AA147" s="371"/>
      <c r="AB147" s="371"/>
      <c r="AC147" s="371"/>
      <c r="AD147" s="371"/>
      <c r="AE147" s="371"/>
      <c r="AF147" s="371"/>
      <c r="AG147" s="371"/>
      <c r="AH147" s="371"/>
      <c r="AI147" s="452"/>
      <c r="AJ147" s="451"/>
      <c r="AK147" s="451"/>
      <c r="AL147" s="452"/>
      <c r="AM147" s="451"/>
      <c r="AN147" s="451"/>
    </row>
    <row r="148">
      <c r="A148" s="297">
        <v>3</v>
      </c>
      <c r="B148" s="317" t="s">
        <v>485</v>
      </c>
      <c r="C148" s="317" t="s">
        <v>486</v>
      </c>
      <c r="D148" s="297"/>
      <c r="E148" s="297"/>
      <c r="H148" s="539"/>
      <c r="I148" s="371"/>
      <c r="J148" s="477"/>
      <c r="K148" s="477"/>
      <c r="L148" s="477"/>
      <c r="M148" s="371"/>
      <c r="N148" s="371"/>
      <c r="O148" s="371"/>
      <c r="P148" s="371"/>
      <c r="Q148" s="371"/>
      <c r="R148" s="371"/>
      <c r="S148" s="371"/>
      <c r="T148" s="371"/>
      <c r="U148" s="371"/>
      <c r="V148" s="371"/>
      <c r="W148" s="371"/>
      <c r="X148" s="371"/>
      <c r="Y148" s="371"/>
      <c r="Z148" s="371"/>
      <c r="AA148" s="371"/>
      <c r="AB148" s="371"/>
      <c r="AC148" s="371"/>
      <c r="AD148" s="371"/>
      <c r="AE148" s="371"/>
      <c r="AF148" s="371"/>
      <c r="AG148" s="371"/>
      <c r="AH148" s="371"/>
      <c r="AI148" s="452"/>
      <c r="AJ148" s="451"/>
      <c r="AK148" s="451"/>
      <c r="AL148" s="452"/>
      <c r="AM148" s="451"/>
      <c r="AN148" s="451"/>
    </row>
    <row r="149">
      <c r="A149" s="297">
        <v>4</v>
      </c>
      <c r="B149" s="317" t="s">
        <v>487</v>
      </c>
      <c r="C149" s="317">
        <v>1973</v>
      </c>
      <c r="D149" s="297"/>
      <c r="E149" s="297"/>
      <c r="F149" s="371"/>
      <c r="G149" s="371"/>
      <c r="H149" s="510"/>
      <c r="I149" s="371"/>
      <c r="J149" s="477"/>
      <c r="K149" s="477"/>
      <c r="L149" s="477"/>
      <c r="M149" s="371"/>
      <c r="N149" s="371"/>
      <c r="O149" s="371"/>
      <c r="P149" s="371"/>
      <c r="Q149" s="371"/>
      <c r="R149" s="371"/>
      <c r="S149" s="371"/>
      <c r="T149" s="371"/>
      <c r="U149" s="371"/>
      <c r="V149" s="371"/>
      <c r="W149" s="371"/>
      <c r="X149" s="371"/>
      <c r="Y149" s="371"/>
      <c r="Z149" s="371"/>
      <c r="AA149" s="371"/>
      <c r="AB149" s="371"/>
      <c r="AC149" s="371"/>
      <c r="AD149" s="371"/>
      <c r="AE149" s="371"/>
      <c r="AF149" s="371"/>
      <c r="AG149" s="371"/>
      <c r="AH149" s="371"/>
      <c r="AI149" s="452"/>
      <c r="AJ149" s="451"/>
      <c r="AK149" s="451"/>
      <c r="AL149" s="452"/>
      <c r="AM149" s="451"/>
      <c r="AN149" s="451"/>
    </row>
    <row r="150">
      <c r="A150" s="371"/>
      <c r="B150" s="372"/>
      <c r="C150" s="372"/>
      <c r="D150" s="371"/>
      <c r="E150" s="371"/>
      <c r="F150" s="371"/>
      <c r="G150" s="371"/>
      <c r="H150" s="510"/>
      <c r="I150" s="371"/>
      <c r="J150" s="477"/>
      <c r="K150" s="477"/>
      <c r="L150" s="477"/>
      <c r="M150" s="371"/>
      <c r="N150" s="371"/>
      <c r="O150" s="371"/>
      <c r="P150" s="371"/>
      <c r="Q150" s="371"/>
      <c r="R150" s="371"/>
      <c r="S150" s="371"/>
      <c r="T150" s="371"/>
      <c r="U150" s="371"/>
      <c r="V150" s="371"/>
      <c r="W150" s="371"/>
      <c r="X150" s="371"/>
      <c r="Y150" s="371"/>
      <c r="Z150" s="371"/>
      <c r="AA150" s="371"/>
      <c r="AB150" s="371"/>
      <c r="AC150" s="371"/>
      <c r="AD150" s="371"/>
      <c r="AE150" s="371"/>
      <c r="AF150" s="371"/>
      <c r="AG150" s="371"/>
      <c r="AH150" s="371"/>
      <c r="AI150" s="452"/>
      <c r="AJ150" s="451"/>
      <c r="AK150" s="451"/>
      <c r="AL150" s="452"/>
      <c r="AM150" s="451"/>
      <c r="AN150" s="451"/>
    </row>
    <row r="151">
      <c r="A151" s="371"/>
      <c r="B151" s="372"/>
      <c r="C151" s="372"/>
      <c r="D151" s="371"/>
      <c r="E151" s="371"/>
      <c r="F151" s="371"/>
      <c r="G151" s="371"/>
      <c r="H151" s="510"/>
      <c r="I151" s="371"/>
      <c r="J151" s="477"/>
      <c r="K151" s="477"/>
      <c r="L151" s="477"/>
      <c r="M151" s="371"/>
      <c r="N151" s="371"/>
      <c r="O151" s="375"/>
      <c r="P151" s="375"/>
      <c r="Q151" s="371"/>
      <c r="R151" s="371"/>
      <c r="S151" s="371"/>
      <c r="T151" s="371"/>
      <c r="U151" s="371"/>
      <c r="V151" s="371"/>
      <c r="W151" s="371"/>
      <c r="X151" s="371"/>
      <c r="Y151" s="371"/>
      <c r="Z151" s="371"/>
      <c r="AA151" s="371"/>
      <c r="AB151" s="371"/>
      <c r="AC151" s="371"/>
      <c r="AD151" s="371"/>
      <c r="AE151" s="371"/>
      <c r="AF151" s="371"/>
      <c r="AG151" s="371"/>
      <c r="AH151" s="371"/>
      <c r="AI151" s="452"/>
      <c r="AJ151" s="451"/>
      <c r="AK151" s="451"/>
      <c r="AL151" s="452"/>
      <c r="AM151" s="451"/>
      <c r="AN151" s="451"/>
    </row>
    <row r="152">
      <c r="A152" s="371"/>
      <c r="B152" s="372"/>
      <c r="C152" s="372"/>
      <c r="D152" s="371"/>
      <c r="E152" s="371"/>
      <c r="F152" s="371"/>
      <c r="G152" s="371"/>
      <c r="H152" s="510"/>
      <c r="I152" s="371"/>
      <c r="J152" s="477"/>
      <c r="K152" s="477"/>
      <c r="L152" s="477"/>
      <c r="M152" s="371"/>
      <c r="N152" s="371"/>
      <c r="O152" s="375"/>
      <c r="P152" s="375"/>
      <c r="Q152" s="371"/>
      <c r="R152" s="371"/>
      <c r="S152" s="371"/>
      <c r="T152" s="371"/>
      <c r="U152" s="371"/>
      <c r="V152" s="371"/>
      <c r="W152" s="371"/>
      <c r="X152" s="371"/>
      <c r="Y152" s="371"/>
      <c r="Z152" s="371"/>
      <c r="AA152" s="371"/>
      <c r="AB152" s="371"/>
      <c r="AC152" s="371"/>
      <c r="AD152" s="371"/>
      <c r="AE152" s="371"/>
      <c r="AF152" s="371"/>
      <c r="AG152" s="371"/>
      <c r="AH152" s="371"/>
      <c r="AI152" s="452"/>
      <c r="AJ152" s="451"/>
      <c r="AK152" s="451"/>
      <c r="AL152" s="452"/>
      <c r="AM152" s="451"/>
      <c r="AN152" s="451"/>
    </row>
    <row r="153">
      <c r="A153" s="371"/>
      <c r="B153" s="372"/>
      <c r="C153" s="372"/>
      <c r="D153" s="371"/>
      <c r="E153" s="371"/>
      <c r="F153" s="371"/>
      <c r="G153" s="371"/>
      <c r="H153" s="510"/>
      <c r="I153" s="371"/>
      <c r="J153" s="477"/>
      <c r="K153" s="477"/>
      <c r="L153" s="477"/>
      <c r="M153" s="371"/>
      <c r="N153" s="371"/>
      <c r="O153" s="375"/>
      <c r="P153" s="375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  <c r="AA153" s="371"/>
      <c r="AB153" s="371"/>
      <c r="AC153" s="371"/>
      <c r="AD153" s="371"/>
      <c r="AE153" s="371"/>
      <c r="AF153" s="371"/>
      <c r="AG153" s="371"/>
      <c r="AH153" s="371"/>
      <c r="AI153" s="452"/>
      <c r="AJ153" s="451"/>
      <c r="AK153" s="451"/>
      <c r="AL153" s="452"/>
      <c r="AM153" s="451"/>
      <c r="AN153" s="451"/>
    </row>
    <row r="154">
      <c r="A154" s="371"/>
      <c r="B154" s="372"/>
      <c r="C154" s="372"/>
      <c r="D154" s="371"/>
      <c r="E154" s="371"/>
      <c r="F154" s="371"/>
      <c r="G154" s="371"/>
      <c r="H154" s="510"/>
      <c r="I154" s="371"/>
      <c r="J154" s="477"/>
      <c r="K154" s="477"/>
      <c r="L154" s="477"/>
      <c r="M154" s="371"/>
      <c r="N154" s="371"/>
      <c r="O154" s="375"/>
      <c r="P154" s="375"/>
      <c r="Q154" s="371"/>
      <c r="R154" s="371"/>
      <c r="S154" s="371"/>
      <c r="T154" s="371"/>
      <c r="U154" s="371"/>
      <c r="V154" s="371"/>
      <c r="W154" s="371"/>
      <c r="X154" s="371"/>
      <c r="Y154" s="371"/>
      <c r="Z154" s="371"/>
      <c r="AA154" s="371"/>
      <c r="AB154" s="371"/>
      <c r="AC154" s="371"/>
      <c r="AD154" s="371"/>
      <c r="AE154" s="371"/>
      <c r="AF154" s="371"/>
      <c r="AG154" s="371"/>
      <c r="AH154" s="371"/>
      <c r="AI154" s="452"/>
      <c r="AJ154" s="451"/>
      <c r="AK154" s="451"/>
      <c r="AL154" s="452"/>
      <c r="AM154" s="451"/>
      <c r="AN154" s="451"/>
    </row>
    <row r="155">
      <c r="A155" s="371"/>
      <c r="B155" s="372"/>
      <c r="C155" s="372"/>
      <c r="D155" s="371"/>
      <c r="E155" s="371"/>
      <c r="F155" s="371"/>
      <c r="G155" s="371"/>
      <c r="H155" s="371"/>
      <c r="I155" s="371"/>
      <c r="J155" s="477"/>
      <c r="K155" s="477"/>
      <c r="L155" s="477"/>
      <c r="M155" s="371"/>
      <c r="N155" s="371"/>
      <c r="O155" s="375"/>
      <c r="P155" s="375"/>
      <c r="Q155" s="371"/>
      <c r="R155" s="371"/>
      <c r="S155" s="371"/>
      <c r="T155" s="371"/>
      <c r="U155" s="371"/>
      <c r="V155" s="371"/>
      <c r="W155" s="371"/>
      <c r="X155" s="371"/>
      <c r="Y155" s="371"/>
      <c r="Z155" s="371"/>
      <c r="AA155" s="371"/>
      <c r="AB155" s="371"/>
      <c r="AC155" s="371"/>
      <c r="AD155" s="371"/>
      <c r="AE155" s="371"/>
      <c r="AF155" s="371"/>
      <c r="AG155" s="371"/>
      <c r="AH155" s="371"/>
      <c r="AI155" s="452"/>
      <c r="AJ155" s="451"/>
      <c r="AK155" s="451"/>
      <c r="AL155" s="452"/>
      <c r="AM155" s="451"/>
      <c r="AN155" s="451"/>
    </row>
    <row r="156">
      <c r="A156" s="371"/>
      <c r="B156" s="372"/>
      <c r="C156" s="372"/>
      <c r="D156" s="371"/>
      <c r="E156" s="371"/>
      <c r="F156" s="371"/>
      <c r="G156" s="371"/>
      <c r="H156" s="371"/>
      <c r="I156" s="371"/>
      <c r="J156" s="477"/>
      <c r="K156" s="477"/>
      <c r="L156" s="477"/>
      <c r="M156" s="371"/>
      <c r="N156" s="371"/>
      <c r="O156" s="375"/>
      <c r="P156" s="375"/>
      <c r="Q156" s="371"/>
      <c r="R156" s="371"/>
      <c r="S156" s="371"/>
      <c r="T156" s="371"/>
      <c r="U156" s="371"/>
      <c r="V156" s="371"/>
      <c r="W156" s="371"/>
      <c r="X156" s="371"/>
      <c r="Y156" s="371"/>
      <c r="Z156" s="371"/>
      <c r="AA156" s="371"/>
      <c r="AB156" s="371"/>
      <c r="AC156" s="371"/>
      <c r="AD156" s="371"/>
      <c r="AE156" s="371"/>
      <c r="AF156" s="371"/>
      <c r="AG156" s="371"/>
      <c r="AH156" s="371"/>
      <c r="AI156" s="452"/>
      <c r="AJ156" s="451"/>
      <c r="AK156" s="451"/>
      <c r="AL156" s="452"/>
      <c r="AM156" s="451"/>
      <c r="AN156" s="451"/>
    </row>
    <row r="157">
      <c r="A157" s="371"/>
      <c r="B157" s="372"/>
      <c r="C157" s="372"/>
      <c r="D157" s="371"/>
      <c r="E157" s="371"/>
      <c r="F157" s="371"/>
      <c r="G157" s="371"/>
      <c r="H157" s="371"/>
      <c r="I157" s="371"/>
      <c r="J157" s="477"/>
      <c r="K157" s="477"/>
      <c r="L157" s="477"/>
      <c r="M157" s="371"/>
      <c r="N157" s="371"/>
      <c r="O157" s="375"/>
      <c r="P157" s="375"/>
      <c r="Q157" s="371"/>
      <c r="R157" s="371"/>
      <c r="S157" s="371"/>
      <c r="T157" s="371"/>
      <c r="U157" s="371"/>
      <c r="V157" s="371"/>
      <c r="W157" s="371"/>
      <c r="X157" s="371"/>
      <c r="Y157" s="371"/>
      <c r="Z157" s="371"/>
      <c r="AA157" s="371"/>
      <c r="AB157" s="371"/>
      <c r="AC157" s="371"/>
      <c r="AD157" s="371"/>
      <c r="AE157" s="371"/>
      <c r="AF157" s="371"/>
      <c r="AG157" s="371"/>
      <c r="AH157" s="371"/>
      <c r="AI157" s="452"/>
      <c r="AJ157" s="451"/>
      <c r="AK157" s="451"/>
      <c r="AL157" s="452"/>
      <c r="AM157" s="451"/>
      <c r="AN157" s="451"/>
    </row>
    <row r="158">
      <c r="A158" s="371"/>
      <c r="B158" s="372"/>
      <c r="C158" s="372"/>
      <c r="D158" s="371"/>
      <c r="E158" s="371"/>
      <c r="F158" s="371"/>
      <c r="G158" s="371"/>
      <c r="H158" s="371"/>
      <c r="I158" s="371"/>
      <c r="J158" s="477"/>
      <c r="K158" s="477"/>
      <c r="L158" s="477"/>
      <c r="M158" s="371"/>
      <c r="N158" s="371"/>
      <c r="O158" s="375"/>
      <c r="P158" s="375"/>
      <c r="Q158" s="371"/>
      <c r="R158" s="371"/>
      <c r="S158" s="371"/>
      <c r="T158" s="371"/>
      <c r="U158" s="371"/>
      <c r="V158" s="371"/>
      <c r="W158" s="371"/>
      <c r="X158" s="371"/>
      <c r="Y158" s="371"/>
      <c r="Z158" s="371"/>
      <c r="AA158" s="371"/>
      <c r="AB158" s="371"/>
      <c r="AC158" s="371"/>
      <c r="AD158" s="371"/>
      <c r="AE158" s="371"/>
      <c r="AF158" s="371"/>
      <c r="AG158" s="371"/>
      <c r="AH158" s="371"/>
      <c r="AI158" s="315"/>
      <c r="AJ158" s="451"/>
      <c r="AK158" s="451"/>
      <c r="AL158" s="452"/>
      <c r="AM158" s="451"/>
      <c r="AN158" s="451"/>
    </row>
    <row r="159">
      <c r="AJ159" s="371"/>
      <c r="AK159" s="371"/>
      <c r="AL159" s="451"/>
      <c r="AM159" s="451"/>
      <c r="AN159" s="371"/>
    </row>
  </sheetData>
  <mergeCells>
    <mergeCell ref="AE127:AE128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F127:AF128"/>
    <mergeCell ref="AG127:AG128"/>
    <mergeCell ref="A143:E143"/>
    <mergeCell ref="E144:E145"/>
    <mergeCell ref="A144:A145"/>
    <mergeCell ref="B144:B145"/>
    <mergeCell ref="C144:C145"/>
    <mergeCell ref="D144:D145"/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</mergeCells>
  <conditionalFormatting sqref="J1:J1048576">
    <cfRule dxfId="8" operator="lessThan" priority="1" stopIfTrue="true" type="cellIs">
      <formula>90</formula>
    </cfRule>
  </conditionalFormatting>
  <conditionalFormatting sqref="AE1:AE1048576">
    <cfRule dxfId="9" operator="equal" priority="2" stopIfTrue="true" type="cellIs">
      <formula>"Out of stock less than 60 days"</formula>
    </cfRule>
  </conditionalFormatting>
  <conditionalFormatting sqref="AE1:AE1048576">
    <cfRule dxfId="10" operator="equal" priority="3" stopIfTrue="true" type="cellIs">
      <formula>"Not sold yet"</formula>
    </cfRule>
  </conditionalFormatting>
  <conditionalFormatting sqref="AE1:AE1048576">
    <cfRule dxfId="11" operator="equal" priority="4" stopIfTrue="true" type="cellIs">
      <formula>"Out of stock more than 150 days"</formula>
    </cfRule>
  </conditionalFormatting>
  <conditionalFormatting sqref="AE1:AE1048576">
    <cfRule dxfId="12" operator="equal" priority="5" stopIfTrue="true" type="cellIs">
      <formula>"Out of stock more than 60 days"</formula>
    </cfRule>
  </conditionalFormatting>
  <conditionalFormatting sqref="AC1:AC1048576">
    <cfRule dxfId="13" operator="greaterThan" priority="6" stopIfTrue="true" type="cellIs">
      <formula>90</formula>
    </cfRule>
  </conditionalFormatting>
  <conditionalFormatting sqref="AC1:AC1048576">
    <cfRule dxfId="14" operator="equal" priority="7" stopIfTrue="true" type="cellIs">
      <formula>"-"</formula>
    </cfRule>
  </conditionalFormatting>
  <conditionalFormatting sqref="AC4:AC24 AC34:AC139 AC127:AC136">
    <cfRule dxfId="15" operator="lessThan" priority="8" stopIfTrue="true" type="cellIs">
      <formula>90</formula>
    </cfRule>
  </conditionalFormatting>
  <dataValidations count="1">
    <dataValidation allowBlank="true" errorStyle="stop" showErrorMessage="true" sqref="B3:B24 B34:B115 B129:B139" type="list">
      <formula1>"Active,Inactive,Deleted,Temporary,B2B Only,Ecom Only,Preparing"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4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6" min="36" style="0" width="6"/>
    <col collapsed="false" customWidth="true" hidden="false" max="4" min="4" style="0" width="17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5" min="35" style="0" width="58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8" min="38" style="0" width="5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5" min="5" style="0" width="17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40" min="40" style="0" width="7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4" min="34" style="0" width="14"/>
    <col collapsed="false" customWidth="true" hidden="true" max="34" min="34" style="0" width="14"/>
  </cols>
  <sheetData>
    <row r="1">
      <c r="A1" s="540" t="s">
        <v>488</v>
      </c>
      <c r="B1" s="540" t="s">
        <v>489</v>
      </c>
      <c r="C1" s="541" t="s">
        <v>490</v>
      </c>
      <c r="D1" s="541" t="s">
        <v>491</v>
      </c>
      <c r="E1" s="541" t="s">
        <v>492</v>
      </c>
      <c r="F1" s="540" t="s">
        <v>493</v>
      </c>
      <c r="G1" s="540"/>
      <c r="H1" s="542" t="s">
        <v>494</v>
      </c>
      <c r="I1" s="543" t="s">
        <v>495</v>
      </c>
      <c r="J1" s="544" t="s">
        <v>496</v>
      </c>
      <c r="K1" s="544" t="s">
        <v>497</v>
      </c>
      <c r="L1" s="544" t="s">
        <v>498</v>
      </c>
      <c r="M1" s="540" t="s">
        <v>499</v>
      </c>
      <c r="N1" s="540" t="s">
        <v>500</v>
      </c>
      <c r="O1" s="540" t="s">
        <v>501</v>
      </c>
      <c r="P1" s="540" t="s">
        <v>502</v>
      </c>
      <c r="Q1" s="540" t="s">
        <v>503</v>
      </c>
      <c r="R1" s="545" t="s">
        <v>504</v>
      </c>
      <c r="S1" s="545"/>
      <c r="T1" s="545" t="s">
        <v>505</v>
      </c>
      <c r="U1" s="545"/>
      <c r="V1" s="545" t="s">
        <v>506</v>
      </c>
      <c r="W1" s="545"/>
      <c r="X1" s="545" t="s">
        <v>507</v>
      </c>
      <c r="Y1" s="545"/>
      <c r="Z1" s="546" t="s">
        <v>508</v>
      </c>
      <c r="AA1" s="546"/>
      <c r="AB1" s="547" t="s">
        <v>509</v>
      </c>
      <c r="AC1" s="544" t="s">
        <v>510</v>
      </c>
      <c r="AD1" s="544" t="s">
        <v>511</v>
      </c>
      <c r="AE1" s="544" t="s">
        <v>512</v>
      </c>
      <c r="AF1" s="544" t="s">
        <v>513</v>
      </c>
      <c r="AG1" s="544" t="s">
        <v>514</v>
      </c>
      <c r="AH1" s="544" t="s">
        <v>515</v>
      </c>
      <c r="AI1" s="544" t="s">
        <v>516</v>
      </c>
      <c r="AJ1" s="544" t="s">
        <v>517</v>
      </c>
      <c r="AK1" s="540" t="s">
        <v>518</v>
      </c>
      <c r="AL1" s="540" t="s">
        <v>519</v>
      </c>
      <c r="AM1" s="540" t="s">
        <v>520</v>
      </c>
      <c r="AN1" s="540" t="s">
        <v>521</v>
      </c>
    </row>
    <row r="2">
      <c r="A2" s="540" t="s">
        <v>522</v>
      </c>
      <c r="B2" s="540"/>
      <c r="C2" s="540"/>
      <c r="D2" s="540"/>
      <c r="E2" s="541"/>
      <c r="F2" s="540" t="s">
        <v>523</v>
      </c>
      <c r="G2" s="542" t="s">
        <v>524</v>
      </c>
      <c r="H2" s="542"/>
      <c r="I2" s="543"/>
      <c r="J2" s="544"/>
      <c r="K2" s="544"/>
      <c r="L2" s="544"/>
      <c r="M2" s="540" t="s">
        <v>525</v>
      </c>
      <c r="N2" s="540" t="s">
        <v>525</v>
      </c>
      <c r="O2" s="540"/>
      <c r="P2" s="540"/>
      <c r="Q2" s="540"/>
      <c r="R2" s="545" t="s">
        <v>523</v>
      </c>
      <c r="S2" s="548" t="s">
        <v>524</v>
      </c>
      <c r="T2" s="545" t="s">
        <v>523</v>
      </c>
      <c r="U2" s="548" t="s">
        <v>524</v>
      </c>
      <c r="V2" s="545" t="s">
        <v>523</v>
      </c>
      <c r="W2" s="548" t="s">
        <v>524</v>
      </c>
      <c r="X2" s="545" t="s">
        <v>523</v>
      </c>
      <c r="Y2" s="548" t="s">
        <v>524</v>
      </c>
      <c r="Z2" s="545" t="s">
        <v>523</v>
      </c>
      <c r="AA2" s="548" t="s">
        <v>524</v>
      </c>
      <c r="AB2" s="547"/>
      <c r="AC2" s="544"/>
      <c r="AD2" s="544"/>
      <c r="AE2" s="544"/>
      <c r="AF2" s="544"/>
      <c r="AG2" s="544"/>
      <c r="AH2" s="544"/>
      <c r="AI2" s="544"/>
      <c r="AJ2" s="544"/>
      <c r="AK2" s="540"/>
      <c r="AL2" s="540"/>
      <c r="AM2" s="540"/>
      <c r="AN2" s="540"/>
    </row>
    <row customHeight="true" hidden="true" ht="18" r="3">
      <c r="A3" s="549">
        <v>1</v>
      </c>
      <c r="B3" s="549" t="s">
        <v>526</v>
      </c>
      <c r="C3" s="550" t="s">
        <v>527</v>
      </c>
      <c r="D3" s="550" t="s">
        <v>527</v>
      </c>
      <c r="E3" s="551" t="s">
        <v>528</v>
      </c>
      <c r="F3" s="552">
        <v>419</v>
      </c>
      <c r="G3" s="553">
        <v>419</v>
      </c>
      <c r="H3" s="554"/>
      <c r="I3" s="555">
        <f>VLOOKUP(C3,'Data Products'!$A:$B,2,0)</f>
      </c>
      <c r="J3" s="556">
        <f t="shared" ref="J3:J24" si="24">IFERROR(I3-TODAY(),"")</f>
      </c>
      <c r="K3" s="557">
        <v>45723</v>
      </c>
      <c r="L3" s="558">
        <f t="shared" ref="L3:L24" si="17">TODAY()-K3</f>
      </c>
      <c r="M3" s="554">
        <v>354</v>
      </c>
      <c r="N3" s="554">
        <v>380</v>
      </c>
      <c r="O3" s="554"/>
      <c r="P3" s="554"/>
      <c r="Q3" s="549"/>
      <c r="R3" s="554">
        <v>0</v>
      </c>
      <c r="S3" s="554">
        <v>0</v>
      </c>
      <c r="T3" s="554">
        <v>326</v>
      </c>
      <c r="U3" s="554">
        <v>326</v>
      </c>
      <c r="V3" s="554">
        <v>146</v>
      </c>
      <c r="W3" s="554">
        <v>146</v>
      </c>
      <c r="X3" s="554">
        <v>0</v>
      </c>
      <c r="Y3" s="554">
        <v>0</v>
      </c>
      <c r="Z3" s="554">
        <v>0</v>
      </c>
      <c r="AA3" s="554">
        <v>0</v>
      </c>
      <c r="AB3" s="559">
        <f t="shared" ref="AB3:AB24" si="9">N3/30</f>
      </c>
      <c r="AC3" s="560">
        <f t="shared" ref="AC3:AC24" si="1">IFERROR(F3/AB3,"-")</f>
      </c>
      <c r="AD3" s="561">
        <f t="shared" ref="AD3:AD24" si="27">IFERROR(TODAY()+AC3,"-")</f>
      </c>
      <c r="AE3" s="562">
        <f t="shared" ref="AE3:AE24" si="20">_xlfn.IFS(AC3="-","Not sold yet",AND(AC3&lt;=150,AC3&gt;60),"Out of stock more than 60 days",AC3&lt;=60,"Out of stock less than 60 days",AC3&gt;=150,"Out of stock more than 150 days")</f>
      </c>
      <c r="AF3" s="563">
        <f>VLOOKUP(C3,'Data Products'!$A:$J,10,0)</f>
      </c>
      <c r="AG3" s="564">
        <f t="shared" ref="AG3:AG24" si="12">AF3*F3</f>
      </c>
      <c r="AH3" s="565">
        <f t="shared" ref="AH3:AH22" si="4">IF(J3&lt;=90,F3,0)</f>
      </c>
      <c r="AI3" s="566">
        <f>IFERROR(VLOOKUP(C3,$C$3:$AI$42,34,0),"")</f>
      </c>
      <c r="AJ3" s="567"/>
      <c r="AK3" s="568"/>
      <c r="AL3" s="567"/>
      <c r="AM3" s="568"/>
      <c r="AN3" s="568"/>
    </row>
    <row r="4">
      <c r="A4" s="569">
        <v>1</v>
      </c>
      <c r="B4" s="549" t="s">
        <v>529</v>
      </c>
      <c r="C4" s="550" t="s">
        <v>528</v>
      </c>
      <c r="D4" s="550" t="s">
        <v>528</v>
      </c>
      <c r="E4" s="550" t="s">
        <v>528</v>
      </c>
      <c r="F4" s="570">
        <v>19815</v>
      </c>
      <c r="G4" s="553">
        <v>19763</v>
      </c>
      <c r="H4" s="554"/>
      <c r="I4" s="555">
        <f>VLOOKUP(C4,'Data Products'!$A:$B,2,0)</f>
      </c>
      <c r="J4" s="556">
        <f t="shared" si="24"/>
      </c>
      <c r="K4" s="557">
        <v>45617</v>
      </c>
      <c r="L4" s="558">
        <f t="shared" si="17"/>
      </c>
      <c r="M4" s="571">
        <v>9349</v>
      </c>
      <c r="N4" s="571">
        <v>17027</v>
      </c>
      <c r="O4" s="554"/>
      <c r="P4" s="554"/>
      <c r="Q4" s="549"/>
      <c r="R4" s="554">
        <v>0</v>
      </c>
      <c r="S4" s="554">
        <v>0</v>
      </c>
      <c r="T4" s="572">
        <v>1378</v>
      </c>
      <c r="U4" s="572">
        <v>1369</v>
      </c>
      <c r="V4" s="554">
        <v>115</v>
      </c>
      <c r="W4" s="554">
        <v>112</v>
      </c>
      <c r="X4" s="554">
        <v>46</v>
      </c>
      <c r="Y4" s="554">
        <v>22</v>
      </c>
      <c r="Z4" s="554">
        <v>0</v>
      </c>
      <c r="AA4" s="554">
        <v>0</v>
      </c>
      <c r="AB4" s="559">
        <f t="shared" si="9"/>
      </c>
      <c r="AC4" s="573">
        <f t="shared" si="1"/>
      </c>
      <c r="AD4" s="561">
        <f t="shared" si="27"/>
      </c>
      <c r="AE4" s="574">
        <f t="shared" si="20"/>
      </c>
      <c r="AF4" s="563">
        <f>VLOOKUP(C4,'Data Products'!$A:$J,10,0)</f>
      </c>
      <c r="AG4" s="564">
        <f t="shared" si="12"/>
      </c>
      <c r="AH4" s="565">
        <f t="shared" si="4"/>
      </c>
      <c r="AI4" s="566" t="s">
        <v>530</v>
      </c>
      <c r="AJ4" s="568"/>
      <c r="AK4" s="568"/>
      <c r="AL4" s="567"/>
      <c r="AM4" s="568"/>
      <c r="AN4" s="568"/>
    </row>
    <row r="5">
      <c r="A5" s="569">
        <v>2</v>
      </c>
      <c r="B5" s="549" t="s">
        <v>529</v>
      </c>
      <c r="C5" s="575" t="s">
        <v>531</v>
      </c>
      <c r="D5" s="575" t="s">
        <v>531</v>
      </c>
      <c r="E5" s="575" t="s">
        <v>531</v>
      </c>
      <c r="F5" s="570">
        <v>292</v>
      </c>
      <c r="G5" s="553">
        <v>292</v>
      </c>
      <c r="H5" s="554"/>
      <c r="I5" s="555">
        <f>VLOOKUP(C5,'Data Products'!$A:$B,2,0)</f>
      </c>
      <c r="J5" s="556">
        <f t="shared" si="24"/>
      </c>
      <c r="K5" s="557">
        <v>45191</v>
      </c>
      <c r="L5" s="558">
        <f t="shared" si="17"/>
      </c>
      <c r="M5" s="571">
        <v>17</v>
      </c>
      <c r="N5" s="576">
        <v>29</v>
      </c>
      <c r="O5" s="554"/>
      <c r="P5" s="554"/>
      <c r="Q5" s="549"/>
      <c r="R5" s="554">
        <v>0</v>
      </c>
      <c r="S5" s="554">
        <v>0</v>
      </c>
      <c r="T5" s="554">
        <v>26</v>
      </c>
      <c r="U5" s="554">
        <v>26</v>
      </c>
      <c r="V5" s="554">
        <v>416</v>
      </c>
      <c r="W5" s="554">
        <v>416</v>
      </c>
      <c r="X5" s="554">
        <v>0</v>
      </c>
      <c r="Y5" s="554">
        <v>0</v>
      </c>
      <c r="Z5" s="554">
        <v>0</v>
      </c>
      <c r="AA5" s="554">
        <v>0</v>
      </c>
      <c r="AB5" s="559">
        <f t="shared" si="9"/>
      </c>
      <c r="AC5" s="573">
        <f t="shared" si="1"/>
      </c>
      <c r="AD5" s="561">
        <f t="shared" si="27"/>
      </c>
      <c r="AE5" s="574">
        <f t="shared" si="20"/>
      </c>
      <c r="AF5" s="563">
        <f>VLOOKUP(C5,'Data Products'!$A:$J,10,0)</f>
      </c>
      <c r="AG5" s="564">
        <f t="shared" si="12"/>
      </c>
      <c r="AH5" s="565">
        <f t="shared" si="4"/>
      </c>
      <c r="AI5" s="566" t="s">
        <v>532</v>
      </c>
      <c r="AJ5" s="568"/>
      <c r="AK5" s="568"/>
      <c r="AL5" s="567"/>
      <c r="AM5" s="568"/>
      <c r="AN5" s="568"/>
    </row>
    <row r="6">
      <c r="A6" s="569">
        <v>3</v>
      </c>
      <c r="B6" s="549" t="s">
        <v>529</v>
      </c>
      <c r="C6" s="575" t="s">
        <v>533</v>
      </c>
      <c r="D6" s="575" t="s">
        <v>533</v>
      </c>
      <c r="E6" s="575" t="s">
        <v>533</v>
      </c>
      <c r="F6" s="552">
        <v>4268</v>
      </c>
      <c r="G6" s="553">
        <v>4268</v>
      </c>
      <c r="H6" s="554"/>
      <c r="I6" s="555">
        <f>VLOOKUP(C6,'Data Products'!$A:$B,2,0)</f>
      </c>
      <c r="J6" s="556">
        <f t="shared" si="24"/>
      </c>
      <c r="K6" s="557">
        <v>45752</v>
      </c>
      <c r="L6" s="558">
        <f t="shared" si="17"/>
      </c>
      <c r="M6" s="571">
        <v>28</v>
      </c>
      <c r="N6" s="571">
        <v>48</v>
      </c>
      <c r="O6" s="554"/>
      <c r="P6" s="554"/>
      <c r="Q6" s="549"/>
      <c r="R6" s="554">
        <v>0</v>
      </c>
      <c r="S6" s="554">
        <v>0</v>
      </c>
      <c r="T6" s="554">
        <v>1</v>
      </c>
      <c r="U6" s="554">
        <v>1</v>
      </c>
      <c r="V6" s="554">
        <v>1</v>
      </c>
      <c r="W6" s="554">
        <v>1</v>
      </c>
      <c r="X6" s="554">
        <v>0</v>
      </c>
      <c r="Y6" s="554">
        <v>0</v>
      </c>
      <c r="Z6" s="554">
        <v>0</v>
      </c>
      <c r="AA6" s="554">
        <v>0</v>
      </c>
      <c r="AB6" s="559">
        <f t="shared" si="9"/>
      </c>
      <c r="AC6" s="573">
        <f t="shared" si="1"/>
      </c>
      <c r="AD6" s="561">
        <f t="shared" si="27"/>
      </c>
      <c r="AE6" s="574">
        <f t="shared" si="20"/>
      </c>
      <c r="AF6" s="563">
        <f>VLOOKUP(C6,'Data Products'!$A:$J,10,0)</f>
      </c>
      <c r="AG6" s="564">
        <f t="shared" si="12"/>
      </c>
      <c r="AH6" s="565">
        <f t="shared" si="4"/>
      </c>
      <c r="AI6" s="566">
        <f t="shared" ref="AI6:AI7" si="30">IFERROR(VLOOKUP(C6,$C$3:$AI$42,34,0),"")</f>
      </c>
      <c r="AJ6" s="568"/>
      <c r="AK6" s="568"/>
      <c r="AL6" s="567"/>
      <c r="AM6" s="568"/>
      <c r="AN6" s="568"/>
    </row>
    <row r="7">
      <c r="A7" s="569">
        <v>4</v>
      </c>
      <c r="B7" s="549" t="s">
        <v>529</v>
      </c>
      <c r="C7" s="575" t="s">
        <v>534</v>
      </c>
      <c r="D7" s="575" t="s">
        <v>534</v>
      </c>
      <c r="E7" s="575" t="s">
        <v>534</v>
      </c>
      <c r="F7" s="552">
        <v>884</v>
      </c>
      <c r="G7" s="553">
        <v>864</v>
      </c>
      <c r="H7" s="554"/>
      <c r="I7" s="555">
        <f>VLOOKUP(C7,'Data Products'!$A:$B,2,0)</f>
      </c>
      <c r="J7" s="556">
        <f t="shared" si="24"/>
      </c>
      <c r="K7" s="557">
        <v>45854</v>
      </c>
      <c r="L7" s="558">
        <f t="shared" si="17"/>
      </c>
      <c r="M7" s="571">
        <v>3</v>
      </c>
      <c r="N7" s="576">
        <v>7</v>
      </c>
      <c r="O7" s="554"/>
      <c r="P7" s="554"/>
      <c r="Q7" s="549"/>
      <c r="R7" s="554">
        <v>0</v>
      </c>
      <c r="S7" s="554">
        <v>0</v>
      </c>
      <c r="T7" s="554">
        <v>288</v>
      </c>
      <c r="U7" s="554">
        <v>288</v>
      </c>
      <c r="V7" s="554">
        <v>512</v>
      </c>
      <c r="W7" s="554">
        <v>512</v>
      </c>
      <c r="X7" s="554">
        <v>20</v>
      </c>
      <c r="Y7" s="577">
        <v>20</v>
      </c>
      <c r="Z7" s="554">
        <v>0</v>
      </c>
      <c r="AA7" s="554">
        <v>0</v>
      </c>
      <c r="AB7" s="559">
        <f t="shared" si="9"/>
      </c>
      <c r="AC7" s="573">
        <f t="shared" si="1"/>
      </c>
      <c r="AD7" s="561">
        <f t="shared" si="27"/>
      </c>
      <c r="AE7" s="574">
        <f t="shared" si="20"/>
      </c>
      <c r="AF7" s="563">
        <f>VLOOKUP(C7,'Data Products'!$A:$J,10,0)</f>
      </c>
      <c r="AG7" s="564">
        <f t="shared" si="12"/>
      </c>
      <c r="AH7" s="565">
        <f t="shared" si="4"/>
      </c>
      <c r="AI7" s="566">
        <f t="shared" si="30"/>
      </c>
      <c r="AJ7" s="568"/>
      <c r="AK7" s="568"/>
      <c r="AL7" s="567"/>
      <c r="AM7" s="568"/>
      <c r="AN7" s="568"/>
    </row>
    <row r="8">
      <c r="A8" s="569">
        <v>5</v>
      </c>
      <c r="B8" s="549" t="s">
        <v>529</v>
      </c>
      <c r="C8" s="575" t="s">
        <v>535</v>
      </c>
      <c r="D8" s="575" t="s">
        <v>535</v>
      </c>
      <c r="E8" s="575" t="s">
        <v>535</v>
      </c>
      <c r="F8" s="552">
        <v>2468</v>
      </c>
      <c r="G8" s="553">
        <v>2468</v>
      </c>
      <c r="H8" s="554"/>
      <c r="I8" s="555">
        <f>VLOOKUP(C8,'Data Products'!$A:$B,2,0)</f>
      </c>
      <c r="J8" s="556">
        <f t="shared" si="24"/>
      </c>
      <c r="K8" s="557">
        <v>45855</v>
      </c>
      <c r="L8" s="558">
        <f t="shared" si="17"/>
      </c>
      <c r="M8" s="571">
        <v>9</v>
      </c>
      <c r="N8" s="571">
        <v>56</v>
      </c>
      <c r="O8" s="554"/>
      <c r="P8" s="554"/>
      <c r="Q8" s="549"/>
      <c r="R8" s="554">
        <v>0</v>
      </c>
      <c r="S8" s="554">
        <v>0</v>
      </c>
      <c r="T8" s="554">
        <v>51</v>
      </c>
      <c r="U8" s="554">
        <v>51</v>
      </c>
      <c r="V8" s="554">
        <v>101</v>
      </c>
      <c r="W8" s="554">
        <v>101</v>
      </c>
      <c r="X8" s="554">
        <v>0</v>
      </c>
      <c r="Y8" s="554">
        <v>0</v>
      </c>
      <c r="Z8" s="554">
        <v>0</v>
      </c>
      <c r="AA8" s="554">
        <v>0</v>
      </c>
      <c r="AB8" s="559">
        <f t="shared" si="9"/>
      </c>
      <c r="AC8" s="573">
        <f t="shared" si="1"/>
      </c>
      <c r="AD8" s="561">
        <f t="shared" si="27"/>
      </c>
      <c r="AE8" s="574">
        <f t="shared" si="20"/>
      </c>
      <c r="AF8" s="563">
        <f>VLOOKUP(C8,'Data Products'!$A:$J,10,0)</f>
      </c>
      <c r="AG8" s="564">
        <f t="shared" si="12"/>
      </c>
      <c r="AH8" s="565">
        <f t="shared" si="4"/>
      </c>
      <c r="AI8" s="566">
        <f>IFERROR(VLOOKUP(C8,$C$3:$AI$42,34,0)," ")</f>
      </c>
      <c r="AJ8" s="568"/>
      <c r="AK8" s="568"/>
      <c r="AL8" s="567"/>
      <c r="AM8" s="568"/>
      <c r="AN8" s="568"/>
    </row>
    <row r="9">
      <c r="A9" s="569">
        <v>6</v>
      </c>
      <c r="B9" s="549" t="s">
        <v>529</v>
      </c>
      <c r="C9" s="575" t="s">
        <v>536</v>
      </c>
      <c r="D9" s="575" t="s">
        <v>536</v>
      </c>
      <c r="E9" s="575" t="s">
        <v>536</v>
      </c>
      <c r="F9" s="552">
        <v>2062</v>
      </c>
      <c r="G9" s="553">
        <v>2062</v>
      </c>
      <c r="H9" s="554"/>
      <c r="I9" s="555">
        <f>VLOOKUP(C9,'Data Products'!$A:$B,2,0)</f>
      </c>
      <c r="J9" s="556">
        <f t="shared" si="24"/>
      </c>
      <c r="K9" s="557">
        <v>45856</v>
      </c>
      <c r="L9" s="558">
        <f t="shared" si="17"/>
      </c>
      <c r="M9" s="571">
        <v>0</v>
      </c>
      <c r="N9" s="576">
        <v>0</v>
      </c>
      <c r="O9" s="554"/>
      <c r="P9" s="554"/>
      <c r="Q9" s="549"/>
      <c r="R9" s="554">
        <v>0</v>
      </c>
      <c r="S9" s="554">
        <v>0</v>
      </c>
      <c r="T9" s="554">
        <v>1480</v>
      </c>
      <c r="U9" s="554">
        <v>1478</v>
      </c>
      <c r="V9" s="554">
        <v>1112</v>
      </c>
      <c r="W9" s="554">
        <v>1112</v>
      </c>
      <c r="X9" s="554">
        <v>0</v>
      </c>
      <c r="Y9" s="554">
        <v>0</v>
      </c>
      <c r="Z9" s="554">
        <v>0</v>
      </c>
      <c r="AA9" s="554">
        <v>0</v>
      </c>
      <c r="AB9" s="559">
        <f t="shared" si="9"/>
      </c>
      <c r="AC9" s="573">
        <f t="shared" si="1"/>
      </c>
      <c r="AD9" s="561">
        <f t="shared" si="27"/>
      </c>
      <c r="AE9" s="574">
        <f t="shared" si="20"/>
      </c>
      <c r="AF9" s="563">
        <f>VLOOKUP(C9,'Data Products'!$A:$J,10,0)</f>
      </c>
      <c r="AG9" s="564">
        <f t="shared" si="12"/>
      </c>
      <c r="AH9" s="565">
        <f t="shared" si="4"/>
      </c>
      <c r="AI9" s="566">
        <f t="shared" ref="AI9:AI11" si="31">IFERROR(VLOOKUP(C9,$C$3:$AI$42,34,0),"")</f>
      </c>
      <c r="AJ9" s="568"/>
      <c r="AK9" s="568"/>
      <c r="AL9" s="567"/>
      <c r="AM9" s="568"/>
      <c r="AN9" s="568"/>
    </row>
    <row r="10">
      <c r="A10" s="569">
        <v>7</v>
      </c>
      <c r="B10" s="549" t="s">
        <v>529</v>
      </c>
      <c r="C10" s="575" t="s">
        <v>537</v>
      </c>
      <c r="D10" s="575" t="s">
        <v>537</v>
      </c>
      <c r="E10" s="575" t="s">
        <v>537</v>
      </c>
      <c r="F10" s="552">
        <v>479</v>
      </c>
      <c r="G10" s="553">
        <v>479</v>
      </c>
      <c r="H10" s="554"/>
      <c r="I10" s="555">
        <f>VLOOKUP(C10,'Data Products'!$A:$B,2,0)</f>
      </c>
      <c r="J10" s="556">
        <f t="shared" si="24"/>
      </c>
      <c r="K10" s="557">
        <v>45857</v>
      </c>
      <c r="L10" s="558">
        <f t="shared" si="17"/>
      </c>
      <c r="M10" s="571">
        <v>132</v>
      </c>
      <c r="N10" s="571">
        <v>271</v>
      </c>
      <c r="O10" s="554"/>
      <c r="P10" s="554"/>
      <c r="Q10" s="549"/>
      <c r="R10" s="554">
        <v>0</v>
      </c>
      <c r="S10" s="554">
        <v>0</v>
      </c>
      <c r="T10" s="554">
        <v>0</v>
      </c>
      <c r="U10" s="554">
        <v>0</v>
      </c>
      <c r="V10" s="554">
        <v>2</v>
      </c>
      <c r="W10" s="554">
        <v>2</v>
      </c>
      <c r="X10" s="554">
        <v>0</v>
      </c>
      <c r="Y10" s="554">
        <v>0</v>
      </c>
      <c r="Z10" s="554">
        <v>0</v>
      </c>
      <c r="AA10" s="554">
        <v>0</v>
      </c>
      <c r="AB10" s="559">
        <f t="shared" si="9"/>
      </c>
      <c r="AC10" s="573">
        <f t="shared" si="1"/>
      </c>
      <c r="AD10" s="561">
        <f t="shared" si="27"/>
      </c>
      <c r="AE10" s="574">
        <f t="shared" si="20"/>
      </c>
      <c r="AF10" s="563">
        <f>VLOOKUP(C10,'Data Products'!$A:$J,10,0)</f>
      </c>
      <c r="AG10" s="564">
        <f t="shared" si="12"/>
      </c>
      <c r="AH10" s="565">
        <f t="shared" si="4"/>
      </c>
      <c r="AI10" s="566">
        <f t="shared" si="31"/>
      </c>
      <c r="AJ10" s="568"/>
      <c r="AK10" s="568"/>
      <c r="AL10" s="567"/>
      <c r="AM10" s="568"/>
      <c r="AN10" s="568"/>
    </row>
    <row r="11">
      <c r="A11" s="569">
        <v>8</v>
      </c>
      <c r="B11" s="549" t="s">
        <v>526</v>
      </c>
      <c r="C11" s="575" t="s">
        <v>538</v>
      </c>
      <c r="D11" s="575" t="s">
        <v>538</v>
      </c>
      <c r="E11" s="575" t="s">
        <v>538</v>
      </c>
      <c r="F11" s="552">
        <v>1200</v>
      </c>
      <c r="G11" s="553">
        <v>1200</v>
      </c>
      <c r="H11" s="554"/>
      <c r="I11" s="555">
        <f>VLOOKUP(C11,'Data Products'!$A:$B,2,0)</f>
      </c>
      <c r="J11" s="556">
        <f t="shared" si="24"/>
      </c>
      <c r="K11" s="557">
        <v>45858</v>
      </c>
      <c r="L11" s="558">
        <f t="shared" si="17"/>
      </c>
      <c r="M11" s="578">
        <v>0</v>
      </c>
      <c r="N11" s="578">
        <v>0</v>
      </c>
      <c r="O11" s="554"/>
      <c r="P11" s="554"/>
      <c r="Q11" s="549"/>
      <c r="R11" s="554">
        <v>0</v>
      </c>
      <c r="S11" s="554">
        <v>0</v>
      </c>
      <c r="T11" s="554">
        <v>1289</v>
      </c>
      <c r="U11" s="554">
        <v>1289</v>
      </c>
      <c r="V11" s="554">
        <v>773</v>
      </c>
      <c r="W11" s="554">
        <v>773</v>
      </c>
      <c r="X11" s="554">
        <v>0</v>
      </c>
      <c r="Y11" s="554">
        <v>0</v>
      </c>
      <c r="Z11" s="554">
        <v>0</v>
      </c>
      <c r="AA11" s="554">
        <v>0</v>
      </c>
      <c r="AB11" s="559">
        <f t="shared" si="9"/>
      </c>
      <c r="AC11" s="573">
        <f t="shared" si="1"/>
      </c>
      <c r="AD11" s="561">
        <f t="shared" si="27"/>
      </c>
      <c r="AE11" s="574">
        <f t="shared" si="20"/>
      </c>
      <c r="AF11" s="563">
        <f>VLOOKUP(C11,'Data Products'!$A:$J,10,0)</f>
      </c>
      <c r="AG11" s="564">
        <f t="shared" si="12"/>
      </c>
      <c r="AH11" s="565">
        <f t="shared" si="4"/>
      </c>
      <c r="AI11" s="566">
        <f t="shared" si="31"/>
      </c>
      <c r="AJ11" s="568"/>
      <c r="AK11" s="568"/>
      <c r="AL11" s="567"/>
      <c r="AM11" s="568"/>
      <c r="AN11" s="568"/>
    </row>
    <row r="12">
      <c r="A12" s="569">
        <v>9</v>
      </c>
      <c r="B12" s="549" t="s">
        <v>526</v>
      </c>
      <c r="C12" s="575" t="s">
        <v>539</v>
      </c>
      <c r="D12" s="575" t="s">
        <v>539</v>
      </c>
      <c r="E12" s="575" t="s">
        <v>539</v>
      </c>
      <c r="F12" s="552">
        <v>1000</v>
      </c>
      <c r="G12" s="553">
        <v>1000</v>
      </c>
      <c r="H12" s="554"/>
      <c r="I12" s="555">
        <f>VLOOKUP(C12,'Data Products'!$A:$B,2,0)</f>
      </c>
      <c r="J12" s="556">
        <f t="shared" si="24"/>
      </c>
      <c r="K12" s="557">
        <v>45532</v>
      </c>
      <c r="L12" s="558">
        <f t="shared" si="17"/>
      </c>
      <c r="M12" s="579">
        <v>0</v>
      </c>
      <c r="N12" s="580">
        <v>0</v>
      </c>
      <c r="O12" s="581"/>
      <c r="P12" s="554"/>
      <c r="Q12" s="549"/>
      <c r="R12" s="554">
        <v>0</v>
      </c>
      <c r="S12" s="554">
        <v>0</v>
      </c>
      <c r="T12" s="554">
        <v>417</v>
      </c>
      <c r="U12" s="554">
        <v>416</v>
      </c>
      <c r="V12" s="554">
        <v>785</v>
      </c>
      <c r="W12" s="554">
        <v>785</v>
      </c>
      <c r="X12" s="554">
        <v>0</v>
      </c>
      <c r="Y12" s="554">
        <v>0</v>
      </c>
      <c r="Z12" s="554">
        <v>0</v>
      </c>
      <c r="AA12" s="554">
        <v>0</v>
      </c>
      <c r="AB12" s="559">
        <f t="shared" si="9"/>
      </c>
      <c r="AC12" s="573">
        <f t="shared" si="1"/>
      </c>
      <c r="AD12" s="561">
        <f t="shared" si="27"/>
      </c>
      <c r="AE12" s="574">
        <f t="shared" si="20"/>
      </c>
      <c r="AF12" s="563">
        <f>VLOOKUP(C12,'Data Products'!$A:$J,10,0)</f>
      </c>
      <c r="AG12" s="564">
        <f t="shared" si="12"/>
      </c>
      <c r="AH12" s="565">
        <f t="shared" si="4"/>
      </c>
      <c r="AI12" s="566" t="s">
        <v>540</v>
      </c>
      <c r="AJ12" s="568"/>
      <c r="AK12" s="568"/>
      <c r="AL12" s="567"/>
      <c r="AM12" s="568"/>
      <c r="AN12" s="568"/>
    </row>
    <row r="13">
      <c r="A13" s="569">
        <v>10</v>
      </c>
      <c r="B13" s="549" t="s">
        <v>526</v>
      </c>
      <c r="C13" s="575" t="s">
        <v>541</v>
      </c>
      <c r="D13" s="575" t="s">
        <v>541</v>
      </c>
      <c r="E13" s="575" t="s">
        <v>541</v>
      </c>
      <c r="F13" s="552">
        <v>500</v>
      </c>
      <c r="G13" s="553">
        <v>500</v>
      </c>
      <c r="H13" s="554"/>
      <c r="I13" s="555">
        <f>VLOOKUP(C13,'Data Products'!$A:$B,2,0)</f>
      </c>
      <c r="J13" s="556">
        <f t="shared" si="24"/>
      </c>
      <c r="K13" s="557">
        <v>45504</v>
      </c>
      <c r="L13" s="582">
        <f t="shared" si="17"/>
      </c>
      <c r="M13" s="580">
        <v>0</v>
      </c>
      <c r="N13" s="580">
        <v>0</v>
      </c>
      <c r="O13" s="581"/>
      <c r="P13" s="554"/>
      <c r="Q13" s="549"/>
      <c r="R13" s="554">
        <v>0</v>
      </c>
      <c r="S13" s="554">
        <v>0</v>
      </c>
      <c r="T13" s="554">
        <v>3870</v>
      </c>
      <c r="U13" s="554">
        <v>1017</v>
      </c>
      <c r="V13" s="554">
        <v>366</v>
      </c>
      <c r="W13" s="554">
        <v>366</v>
      </c>
      <c r="X13" s="554">
        <v>0</v>
      </c>
      <c r="Y13" s="554">
        <v>0</v>
      </c>
      <c r="Z13" s="554">
        <v>0</v>
      </c>
      <c r="AA13" s="554">
        <v>0</v>
      </c>
      <c r="AB13" s="559">
        <f t="shared" si="9"/>
      </c>
      <c r="AC13" s="573">
        <f t="shared" si="1"/>
      </c>
      <c r="AD13" s="561">
        <f t="shared" si="27"/>
      </c>
      <c r="AE13" s="574">
        <f t="shared" si="20"/>
      </c>
      <c r="AF13" s="563">
        <f>VLOOKUP(C13,'Data Products'!$A:$J,10,0)</f>
      </c>
      <c r="AG13" s="564">
        <f t="shared" si="12"/>
      </c>
      <c r="AH13" s="565">
        <f t="shared" si="4"/>
      </c>
      <c r="AI13" s="566">
        <f>IFERROR(VLOOKUP(C13,$C$3:$AI$42,34,0),"")</f>
      </c>
      <c r="AJ13" s="568"/>
      <c r="AK13" s="568"/>
      <c r="AL13" s="581"/>
      <c r="AM13" s="568"/>
      <c r="AN13" s="568"/>
    </row>
    <row r="14">
      <c r="A14" s="569">
        <v>11</v>
      </c>
      <c r="B14" s="549" t="s">
        <v>529</v>
      </c>
      <c r="C14" s="575" t="s">
        <v>542</v>
      </c>
      <c r="D14" s="575" t="s">
        <v>542</v>
      </c>
      <c r="E14" s="583" t="s">
        <v>543</v>
      </c>
      <c r="F14" s="552">
        <v>181</v>
      </c>
      <c r="G14" s="553">
        <v>181</v>
      </c>
      <c r="H14" s="554"/>
      <c r="I14" s="555">
        <f>VLOOKUP(C14,'Data Products'!$A:$B,2,0)</f>
      </c>
      <c r="J14" s="556">
        <f t="shared" si="24"/>
      </c>
      <c r="K14" s="557">
        <v>45504</v>
      </c>
      <c r="L14" s="558">
        <f t="shared" si="17"/>
      </c>
      <c r="M14" s="584">
        <v>1</v>
      </c>
      <c r="N14" s="584">
        <v>1</v>
      </c>
      <c r="O14" s="572"/>
      <c r="P14" s="572"/>
      <c r="Q14" s="549"/>
      <c r="R14" s="554">
        <v>1200</v>
      </c>
      <c r="S14" s="577">
        <v>1200</v>
      </c>
      <c r="T14" s="554">
        <v>0</v>
      </c>
      <c r="U14" s="554">
        <v>0</v>
      </c>
      <c r="V14" s="554">
        <v>0</v>
      </c>
      <c r="W14" s="554">
        <v>0</v>
      </c>
      <c r="X14" s="554">
        <v>0</v>
      </c>
      <c r="Y14" s="554">
        <v>0</v>
      </c>
      <c r="Z14" s="554">
        <v>0</v>
      </c>
      <c r="AA14" s="554">
        <v>0</v>
      </c>
      <c r="AB14" s="559">
        <f t="shared" si="9"/>
      </c>
      <c r="AC14" s="573">
        <f t="shared" si="1"/>
      </c>
      <c r="AD14" s="561">
        <f t="shared" si="27"/>
      </c>
      <c r="AE14" s="574">
        <f t="shared" si="20"/>
      </c>
      <c r="AF14" s="563">
        <f>VLOOKUP(C14,'Data Products'!$A:$J,10,0)</f>
      </c>
      <c r="AG14" s="564">
        <f t="shared" si="12"/>
      </c>
      <c r="AH14" s="565">
        <f t="shared" si="4"/>
      </c>
      <c r="AI14" s="566">
        <f>IFERROR(VLOOKUP(C14,$C$3:$AI$42,34,0)," ")</f>
      </c>
      <c r="AJ14" s="567"/>
      <c r="AK14" s="568"/>
      <c r="AL14" s="581"/>
      <c r="AM14" s="568"/>
      <c r="AN14" s="568"/>
    </row>
    <row r="15">
      <c r="A15" s="569">
        <v>12</v>
      </c>
      <c r="B15" s="549" t="s">
        <v>529</v>
      </c>
      <c r="C15" s="575" t="s">
        <v>544</v>
      </c>
      <c r="D15" s="575" t="s">
        <v>544</v>
      </c>
      <c r="E15" s="583" t="s">
        <v>545</v>
      </c>
      <c r="F15" s="552">
        <v>100</v>
      </c>
      <c r="G15" s="553">
        <v>100</v>
      </c>
      <c r="H15" s="554"/>
      <c r="I15" s="555">
        <f>VLOOKUP(C15,'Data Products'!$A:$B,2,0)</f>
      </c>
      <c r="J15" s="556">
        <f t="shared" si="24"/>
      </c>
      <c r="K15" s="557">
        <v>45648</v>
      </c>
      <c r="L15" s="558">
        <f t="shared" si="17"/>
      </c>
      <c r="M15" s="571">
        <v>4</v>
      </c>
      <c r="N15" s="571">
        <v>6</v>
      </c>
      <c r="O15" s="572"/>
      <c r="P15" s="572"/>
      <c r="Q15" s="549"/>
      <c r="R15" s="554">
        <v>1000</v>
      </c>
      <c r="S15" s="577">
        <v>1000</v>
      </c>
      <c r="T15" s="554">
        <v>0</v>
      </c>
      <c r="U15" s="554">
        <v>0</v>
      </c>
      <c r="V15" s="554">
        <v>0</v>
      </c>
      <c r="W15" s="554">
        <v>0</v>
      </c>
      <c r="X15" s="554">
        <v>0</v>
      </c>
      <c r="Y15" s="554">
        <v>0</v>
      </c>
      <c r="Z15" s="554">
        <v>0</v>
      </c>
      <c r="AA15" s="554">
        <v>0</v>
      </c>
      <c r="AB15" s="559">
        <f t="shared" si="9"/>
      </c>
      <c r="AC15" s="573">
        <f t="shared" si="1"/>
      </c>
      <c r="AD15" s="561">
        <f t="shared" si="27"/>
      </c>
      <c r="AE15" s="574">
        <f t="shared" si="20"/>
      </c>
      <c r="AF15" s="563">
        <f>VLOOKUP(C15,'Data Products'!$A:$J,10,0)</f>
      </c>
      <c r="AG15" s="564">
        <f t="shared" si="12"/>
      </c>
      <c r="AH15" s="565">
        <f t="shared" si="4"/>
      </c>
      <c r="AI15" s="566">
        <f t="shared" ref="AI15:AI17" si="32">IFERROR(VLOOKUP(C15,$C$3:$AI$42,34,0),"")</f>
      </c>
      <c r="AJ15" s="567"/>
      <c r="AK15" s="568"/>
      <c r="AL15" s="581"/>
      <c r="AM15" s="568"/>
      <c r="AN15" s="568"/>
    </row>
    <row r="16">
      <c r="A16" s="569">
        <v>13</v>
      </c>
      <c r="B16" s="549" t="s">
        <v>529</v>
      </c>
      <c r="C16" s="575" t="s">
        <v>546</v>
      </c>
      <c r="D16" s="575" t="s">
        <v>546</v>
      </c>
      <c r="E16" s="583" t="s">
        <v>547</v>
      </c>
      <c r="F16" s="552">
        <v>847</v>
      </c>
      <c r="G16" s="553">
        <v>847</v>
      </c>
      <c r="H16" s="554"/>
      <c r="I16" s="555">
        <f>VLOOKUP(C16,'Data Products'!$A:$B,2,0)</f>
      </c>
      <c r="J16" s="556">
        <f t="shared" si="24"/>
      </c>
      <c r="K16" s="557">
        <v>45504</v>
      </c>
      <c r="L16" s="558">
        <f t="shared" si="17"/>
      </c>
      <c r="M16" s="571">
        <v>101</v>
      </c>
      <c r="N16" s="571">
        <v>102</v>
      </c>
      <c r="O16" s="554"/>
      <c r="P16" s="554"/>
      <c r="Q16" s="549"/>
      <c r="R16" s="554">
        <v>500</v>
      </c>
      <c r="S16" s="554">
        <v>500</v>
      </c>
      <c r="T16" s="554">
        <v>0</v>
      </c>
      <c r="U16" s="554">
        <v>0</v>
      </c>
      <c r="V16" s="554">
        <v>0</v>
      </c>
      <c r="W16" s="554">
        <v>0</v>
      </c>
      <c r="X16" s="554">
        <v>0</v>
      </c>
      <c r="Y16" s="554">
        <v>0</v>
      </c>
      <c r="Z16" s="554">
        <v>0</v>
      </c>
      <c r="AA16" s="554">
        <v>0</v>
      </c>
      <c r="AB16" s="559">
        <f t="shared" si="9"/>
      </c>
      <c r="AC16" s="573">
        <f t="shared" si="1"/>
      </c>
      <c r="AD16" s="561">
        <f t="shared" si="27"/>
      </c>
      <c r="AE16" s="574">
        <f t="shared" si="20"/>
      </c>
      <c r="AF16" s="563">
        <f>VLOOKUP(C16,'Data Products'!$A:$J,10,0)</f>
      </c>
      <c r="AG16" s="564">
        <f t="shared" si="12"/>
      </c>
      <c r="AH16" s="565">
        <f t="shared" si="4"/>
      </c>
      <c r="AI16" s="566">
        <f t="shared" si="32"/>
      </c>
      <c r="AJ16" s="567"/>
      <c r="AK16" s="568"/>
      <c r="AL16" s="567"/>
      <c r="AM16" s="568"/>
      <c r="AN16" s="568"/>
    </row>
    <row customHeight="true" hidden="true" ht="18" r="17">
      <c r="A17" s="569">
        <v>14</v>
      </c>
      <c r="B17" s="549" t="s">
        <v>529</v>
      </c>
      <c r="C17" s="575" t="s">
        <v>548</v>
      </c>
      <c r="D17" s="575" t="s">
        <v>548</v>
      </c>
      <c r="E17" s="583" t="s">
        <v>549</v>
      </c>
      <c r="F17" s="552">
        <v>0</v>
      </c>
      <c r="G17" s="553">
        <v>0</v>
      </c>
      <c r="H17" s="554"/>
      <c r="I17" s="555">
        <f>VLOOKUP(C17,'Data Products'!$A:$B,2,0)</f>
      </c>
      <c r="J17" s="556">
        <f t="shared" si="24"/>
      </c>
      <c r="K17" s="557">
        <v>45653</v>
      </c>
      <c r="L17" s="558">
        <f t="shared" si="17"/>
      </c>
      <c r="M17" s="571">
        <v>0</v>
      </c>
      <c r="N17" s="571">
        <v>0</v>
      </c>
      <c r="O17" s="554"/>
      <c r="P17" s="554"/>
      <c r="Q17" s="549"/>
      <c r="R17" s="554">
        <v>0</v>
      </c>
      <c r="S17" s="554">
        <v>0</v>
      </c>
      <c r="T17" s="554">
        <v>128</v>
      </c>
      <c r="U17" s="554">
        <v>128</v>
      </c>
      <c r="V17" s="554">
        <v>54</v>
      </c>
      <c r="W17" s="554">
        <v>54</v>
      </c>
      <c r="X17" s="554">
        <v>0</v>
      </c>
      <c r="Y17" s="554">
        <v>0</v>
      </c>
      <c r="Z17" s="554">
        <v>0</v>
      </c>
      <c r="AA17" s="554">
        <v>0</v>
      </c>
      <c r="AB17" s="559">
        <f t="shared" si="9"/>
      </c>
      <c r="AC17" s="573">
        <f t="shared" si="1"/>
      </c>
      <c r="AD17" s="561">
        <f t="shared" si="27"/>
      </c>
      <c r="AE17" s="574">
        <f t="shared" si="20"/>
      </c>
      <c r="AF17" s="563">
        <f>VLOOKUP(C17,'Data Products'!$A:$J,10,0)</f>
      </c>
      <c r="AG17" s="564">
        <f t="shared" si="12"/>
      </c>
      <c r="AH17" s="565">
        <f t="shared" si="4"/>
      </c>
      <c r="AI17" s="566">
        <f t="shared" si="32"/>
      </c>
      <c r="AJ17" s="568"/>
      <c r="AK17" s="568"/>
      <c r="AL17" s="567"/>
      <c r="AM17" s="568"/>
      <c r="AN17" s="568"/>
    </row>
    <row r="18">
      <c r="A18" s="569">
        <v>15</v>
      </c>
      <c r="B18" s="549" t="s">
        <v>529</v>
      </c>
      <c r="C18" s="575" t="s">
        <v>550</v>
      </c>
      <c r="D18" s="575" t="s">
        <v>550</v>
      </c>
      <c r="E18" s="583" t="s">
        <v>551</v>
      </c>
      <c r="F18" s="552">
        <v>5</v>
      </c>
      <c r="G18" s="553">
        <v>5</v>
      </c>
      <c r="H18" s="554"/>
      <c r="I18" s="555">
        <f>VLOOKUP(C18,'Data Products'!$A:$B,2,0)</f>
      </c>
      <c r="J18" s="556">
        <f t="shared" si="24"/>
      </c>
      <c r="K18" s="557">
        <v>45737</v>
      </c>
      <c r="L18" s="558">
        <f t="shared" si="17"/>
      </c>
      <c r="M18" s="571">
        <v>0</v>
      </c>
      <c r="N18" s="571">
        <v>0</v>
      </c>
      <c r="O18" s="554"/>
      <c r="P18" s="554"/>
      <c r="Q18" s="549"/>
      <c r="R18" s="554">
        <v>0</v>
      </c>
      <c r="S18" s="554">
        <v>0</v>
      </c>
      <c r="T18" s="554">
        <v>0</v>
      </c>
      <c r="U18" s="554">
        <v>0</v>
      </c>
      <c r="V18" s="554">
        <v>116</v>
      </c>
      <c r="W18" s="554">
        <v>116</v>
      </c>
      <c r="X18" s="554">
        <v>0</v>
      </c>
      <c r="Y18" s="554">
        <v>0</v>
      </c>
      <c r="Z18" s="554">
        <v>0</v>
      </c>
      <c r="AA18" s="554">
        <v>0</v>
      </c>
      <c r="AB18" s="559">
        <f t="shared" si="9"/>
      </c>
      <c r="AC18" s="573">
        <f t="shared" si="1"/>
      </c>
      <c r="AD18" s="561">
        <f t="shared" si="27"/>
      </c>
      <c r="AE18" s="574">
        <f t="shared" si="20"/>
      </c>
      <c r="AF18" s="563">
        <f>VLOOKUP(C18,'Data Products'!$A:$J,10,0)</f>
      </c>
      <c r="AG18" s="564">
        <f t="shared" si="12"/>
      </c>
      <c r="AH18" s="565">
        <f t="shared" si="4"/>
      </c>
      <c r="AI18" s="566"/>
      <c r="AJ18" s="568"/>
      <c r="AK18" s="568"/>
      <c r="AL18" s="567"/>
      <c r="AM18" s="568"/>
      <c r="AN18" s="568"/>
    </row>
    <row r="19">
      <c r="A19" s="569">
        <v>16</v>
      </c>
      <c r="B19" s="549" t="s">
        <v>529</v>
      </c>
      <c r="C19" s="575" t="s">
        <v>552</v>
      </c>
      <c r="D19" s="575" t="s">
        <v>552</v>
      </c>
      <c r="E19" s="575" t="s">
        <v>552</v>
      </c>
      <c r="F19" s="552">
        <v>353</v>
      </c>
      <c r="G19" s="553">
        <v>353</v>
      </c>
      <c r="H19" s="554"/>
      <c r="I19" s="555">
        <f>VLOOKUP(C19,'Data Products'!$A:$B,2,0)</f>
      </c>
      <c r="J19" s="556">
        <f t="shared" si="24"/>
      </c>
      <c r="K19" s="557">
        <v>45653</v>
      </c>
      <c r="L19" s="558">
        <f t="shared" si="17"/>
      </c>
      <c r="M19" s="571">
        <v>0</v>
      </c>
      <c r="N19" s="571">
        <v>83</v>
      </c>
      <c r="O19" s="554"/>
      <c r="P19" s="554"/>
      <c r="Q19" s="549"/>
      <c r="R19" s="577">
        <v>600</v>
      </c>
      <c r="S19" s="554">
        <v>600</v>
      </c>
      <c r="T19" s="554">
        <v>100</v>
      </c>
      <c r="U19" s="554">
        <v>100</v>
      </c>
      <c r="V19" s="554">
        <v>300</v>
      </c>
      <c r="W19" s="554">
        <v>300</v>
      </c>
      <c r="X19" s="554">
        <v>0</v>
      </c>
      <c r="Y19" s="554">
        <v>0</v>
      </c>
      <c r="Z19" s="554">
        <v>0</v>
      </c>
      <c r="AA19" s="554">
        <v>0</v>
      </c>
      <c r="AB19" s="559">
        <f t="shared" si="9"/>
      </c>
      <c r="AC19" s="573">
        <f t="shared" si="1"/>
      </c>
      <c r="AD19" s="561">
        <f t="shared" si="27"/>
      </c>
      <c r="AE19" s="574">
        <f t="shared" si="20"/>
      </c>
      <c r="AF19" s="563">
        <f>VLOOKUP(C19,'Data Products'!$A:$J,10,0)</f>
      </c>
      <c r="AG19" s="564">
        <f t="shared" si="12"/>
      </c>
      <c r="AH19" s="565">
        <f t="shared" si="4"/>
      </c>
      <c r="AI19" s="566"/>
      <c r="AJ19" s="568"/>
      <c r="AK19" s="568"/>
      <c r="AL19" s="567"/>
      <c r="AM19" s="568"/>
      <c r="AN19" s="568"/>
    </row>
    <row r="20">
      <c r="A20" s="569">
        <v>17</v>
      </c>
      <c r="B20" s="549" t="s">
        <v>529</v>
      </c>
      <c r="C20" s="575" t="s">
        <v>553</v>
      </c>
      <c r="D20" s="575" t="s">
        <v>553</v>
      </c>
      <c r="E20" s="583" t="s">
        <v>554</v>
      </c>
      <c r="F20" s="552">
        <v>4155</v>
      </c>
      <c r="G20" s="553">
        <v>4150</v>
      </c>
      <c r="H20" s="554"/>
      <c r="I20" s="555">
        <f>VLOOKUP(C20,'Data Products'!$A:$B,2,0)</f>
      </c>
      <c r="J20" s="556">
        <f t="shared" si="24"/>
      </c>
      <c r="K20" s="557">
        <v>45653</v>
      </c>
      <c r="L20" s="558">
        <f t="shared" si="17"/>
      </c>
      <c r="M20" s="571">
        <v>738</v>
      </c>
      <c r="N20" s="576">
        <v>2961</v>
      </c>
      <c r="O20" s="554"/>
      <c r="P20" s="554"/>
      <c r="Q20" s="549"/>
      <c r="R20" s="554">
        <v>0</v>
      </c>
      <c r="S20" s="554">
        <v>0</v>
      </c>
      <c r="T20" s="554">
        <v>27</v>
      </c>
      <c r="U20" s="554">
        <v>27</v>
      </c>
      <c r="V20" s="554">
        <v>25</v>
      </c>
      <c r="W20" s="554">
        <v>25</v>
      </c>
      <c r="X20" s="554">
        <v>0</v>
      </c>
      <c r="Y20" s="554">
        <v>0</v>
      </c>
      <c r="Z20" s="554">
        <v>0</v>
      </c>
      <c r="AA20" s="554">
        <v>0</v>
      </c>
      <c r="AB20" s="559">
        <f t="shared" si="9"/>
      </c>
      <c r="AC20" s="573">
        <f t="shared" si="1"/>
      </c>
      <c r="AD20" s="561">
        <f t="shared" si="27"/>
      </c>
      <c r="AE20" s="574">
        <f t="shared" si="20"/>
      </c>
      <c r="AF20" s="563">
        <f>VLOOKUP(C20,'Data Products'!$A:$J,10,0)</f>
      </c>
      <c r="AG20" s="564">
        <f t="shared" si="12"/>
      </c>
      <c r="AH20" s="565">
        <f t="shared" si="4"/>
      </c>
      <c r="AI20" s="566" t="s">
        <v>555</v>
      </c>
      <c r="AJ20" s="568"/>
      <c r="AK20" s="568"/>
      <c r="AL20" s="567"/>
      <c r="AM20" s="568"/>
      <c r="AN20" s="568"/>
    </row>
    <row r="21">
      <c r="A21" s="569">
        <v>18</v>
      </c>
      <c r="B21" s="549" t="s">
        <v>529</v>
      </c>
      <c r="C21" s="575" t="s">
        <v>556</v>
      </c>
      <c r="D21" s="575" t="s">
        <v>556</v>
      </c>
      <c r="E21" s="583" t="s">
        <v>557</v>
      </c>
      <c r="F21" s="552">
        <v>7632</v>
      </c>
      <c r="G21" s="553">
        <v>7621</v>
      </c>
      <c r="H21" s="577"/>
      <c r="I21" s="555">
        <f>VLOOKUP(C21,'Data Products'!$A:$B,2,0)</f>
      </c>
      <c r="J21" s="556">
        <f t="shared" si="24"/>
      </c>
      <c r="K21" s="557">
        <v>45847</v>
      </c>
      <c r="L21" s="558">
        <f t="shared" si="17"/>
      </c>
      <c r="M21" s="571">
        <v>518</v>
      </c>
      <c r="N21" s="585">
        <v>854</v>
      </c>
      <c r="O21" s="554"/>
      <c r="P21" s="554"/>
      <c r="Q21" s="549"/>
      <c r="R21" s="554">
        <v>0</v>
      </c>
      <c r="S21" s="577">
        <v>0</v>
      </c>
      <c r="T21" s="554">
        <v>113</v>
      </c>
      <c r="U21" s="554">
        <v>106</v>
      </c>
      <c r="V21" s="554">
        <v>1097</v>
      </c>
      <c r="W21" s="554">
        <v>1097</v>
      </c>
      <c r="X21" s="554">
        <v>5</v>
      </c>
      <c r="Y21" s="554">
        <v>0</v>
      </c>
      <c r="Z21" s="554">
        <v>0</v>
      </c>
      <c r="AA21" s="554">
        <v>0</v>
      </c>
      <c r="AB21" s="559">
        <f t="shared" si="9"/>
      </c>
      <c r="AC21" s="573">
        <f t="shared" si="1"/>
      </c>
      <c r="AD21" s="561">
        <f t="shared" si="27"/>
      </c>
      <c r="AE21" s="574">
        <f t="shared" si="20"/>
      </c>
      <c r="AF21" s="563">
        <f>VLOOKUP(C21,'Data Products'!$A:$J,10,0)</f>
      </c>
      <c r="AG21" s="564">
        <f t="shared" si="12"/>
      </c>
      <c r="AH21" s="565">
        <f t="shared" si="4"/>
      </c>
      <c r="AI21" s="566" t="s">
        <v>555</v>
      </c>
      <c r="AJ21" s="568"/>
      <c r="AK21" s="568"/>
      <c r="AL21" s="567"/>
      <c r="AM21" s="568"/>
      <c r="AN21" s="568"/>
    </row>
    <row customHeight="true" hidden="true" ht="18" r="22">
      <c r="A22" s="569">
        <v>19</v>
      </c>
      <c r="B22" s="549" t="s">
        <v>529</v>
      </c>
      <c r="C22" s="586" t="s">
        <v>553</v>
      </c>
      <c r="D22" s="586" t="s">
        <v>553</v>
      </c>
      <c r="E22" s="587" t="s">
        <v>554</v>
      </c>
      <c r="F22" s="588">
        <v>4155</v>
      </c>
      <c r="G22" s="553">
        <v>4150</v>
      </c>
      <c r="H22" s="554"/>
      <c r="I22" s="555">
        <f>VLOOKUP(C22,'Data Products'!$A:$B,2,0)</f>
      </c>
      <c r="J22" s="556">
        <f t="shared" si="24"/>
      </c>
      <c r="K22" s="557">
        <v>45847</v>
      </c>
      <c r="L22" s="558">
        <f t="shared" si="17"/>
      </c>
      <c r="M22" s="571">
        <v>738</v>
      </c>
      <c r="N22" s="585">
        <v>2961</v>
      </c>
      <c r="O22" s="554"/>
      <c r="P22" s="554"/>
      <c r="Q22" s="549"/>
      <c r="R22" s="577">
        <v>0</v>
      </c>
      <c r="S22" s="554">
        <v>0</v>
      </c>
      <c r="T22" s="554">
        <v>154</v>
      </c>
      <c r="U22" s="554">
        <v>154</v>
      </c>
      <c r="V22" s="554">
        <v>310</v>
      </c>
      <c r="W22" s="554">
        <v>310</v>
      </c>
      <c r="X22" s="554">
        <v>0</v>
      </c>
      <c r="Y22" s="554">
        <v>0</v>
      </c>
      <c r="Z22" s="554">
        <v>0</v>
      </c>
      <c r="AA22" s="554">
        <v>0</v>
      </c>
      <c r="AB22" s="559">
        <f t="shared" si="9"/>
      </c>
      <c r="AC22" s="573">
        <f t="shared" si="1"/>
      </c>
      <c r="AD22" s="561">
        <f t="shared" si="27"/>
      </c>
      <c r="AE22" s="574">
        <f t="shared" si="20"/>
      </c>
      <c r="AF22" s="563">
        <f>VLOOKUP(C22,'Data Products'!$A:$J,10,0)</f>
      </c>
      <c r="AG22" s="564">
        <f t="shared" si="12"/>
      </c>
      <c r="AH22" s="565">
        <f t="shared" si="4"/>
      </c>
      <c r="AI22" s="589" t="s">
        <v>558</v>
      </c>
      <c r="AJ22" s="568"/>
      <c r="AK22" s="568"/>
      <c r="AL22" s="567"/>
      <c r="AM22" s="568"/>
      <c r="AN22" s="568"/>
    </row>
    <row customHeight="true" ht="18" r="23">
      <c r="A23" s="569">
        <v>20</v>
      </c>
      <c r="B23" s="549" t="s">
        <v>526</v>
      </c>
      <c r="C23" s="590" t="s">
        <v>559</v>
      </c>
      <c r="D23" s="590" t="s">
        <v>559</v>
      </c>
      <c r="E23" s="590" t="s">
        <v>559</v>
      </c>
      <c r="F23" s="591">
        <v>1500</v>
      </c>
      <c r="G23" s="592">
        <v>1500</v>
      </c>
      <c r="H23" s="593"/>
      <c r="I23" s="594">
        <f>VLOOKUP(C23,'Data Products'!$A:$B,2,0)</f>
      </c>
      <c r="J23" s="595">
        <f t="shared" si="24"/>
      </c>
      <c r="K23" s="596">
        <v>45416</v>
      </c>
      <c r="L23" s="597">
        <f t="shared" si="17"/>
      </c>
      <c r="M23" s="598">
        <v>0</v>
      </c>
      <c r="N23" s="598">
        <v>0</v>
      </c>
      <c r="O23" s="599"/>
      <c r="P23" s="599"/>
      <c r="Q23" s="599"/>
      <c r="R23" s="599"/>
      <c r="S23" s="599"/>
      <c r="T23" s="599"/>
      <c r="U23" s="599"/>
      <c r="V23" s="599"/>
      <c r="W23" s="599"/>
      <c r="X23" s="599"/>
      <c r="Y23" s="599"/>
      <c r="Z23" s="599"/>
      <c r="AA23" s="599"/>
      <c r="AB23" s="600">
        <f t="shared" si="9"/>
      </c>
      <c r="AC23" s="601">
        <f t="shared" si="1"/>
      </c>
      <c r="AD23" s="561">
        <f t="shared" si="27"/>
      </c>
      <c r="AE23" s="602">
        <f t="shared" si="20"/>
      </c>
      <c r="AF23" s="603">
        <f>VLOOKUP(C23,'Data Products'!$A:$J,10,0)</f>
      </c>
      <c r="AG23" s="604">
        <f t="shared" si="12"/>
      </c>
      <c r="AH23" s="605"/>
      <c r="AI23" s="606"/>
      <c r="AJ23" s="607"/>
      <c r="AK23" s="607"/>
      <c r="AL23" s="608"/>
      <c r="AM23" s="607"/>
      <c r="AN23" s="607"/>
    </row>
    <row customHeight="true" ht="18" r="24">
      <c r="A24" s="569">
        <v>21</v>
      </c>
      <c r="B24" s="549" t="s">
        <v>526</v>
      </c>
      <c r="C24" s="609" t="s">
        <v>560</v>
      </c>
      <c r="D24" s="609" t="s">
        <v>560</v>
      </c>
      <c r="E24" s="609" t="s">
        <v>560</v>
      </c>
      <c r="F24" s="610">
        <v>2000</v>
      </c>
      <c r="G24" s="591">
        <v>2000</v>
      </c>
      <c r="H24" s="611"/>
      <c r="I24" s="612">
        <f>VLOOKUP(C24,'Data Products'!$A:$B,2,0)</f>
      </c>
      <c r="J24" s="613">
        <f t="shared" si="24"/>
      </c>
      <c r="K24" s="614">
        <v>45417</v>
      </c>
      <c r="L24" s="615">
        <f t="shared" si="17"/>
      </c>
      <c r="M24" s="616">
        <v>0</v>
      </c>
      <c r="N24" s="616">
        <v>0</v>
      </c>
      <c r="O24" s="617"/>
      <c r="P24" s="617"/>
      <c r="Q24" s="617"/>
      <c r="R24" s="617"/>
      <c r="S24" s="617"/>
      <c r="T24" s="617"/>
      <c r="U24" s="617"/>
      <c r="V24" s="617"/>
      <c r="W24" s="617"/>
      <c r="X24" s="617"/>
      <c r="Y24" s="617"/>
      <c r="Z24" s="617"/>
      <c r="AA24" s="617"/>
      <c r="AB24" s="618">
        <f t="shared" si="9"/>
      </c>
      <c r="AC24" s="619">
        <f t="shared" si="1"/>
      </c>
      <c r="AD24" s="561">
        <f t="shared" si="27"/>
      </c>
      <c r="AE24" s="620">
        <f t="shared" si="20"/>
      </c>
      <c r="AF24" s="604">
        <f>VLOOKUP(C24,'Data Products'!$A:$J,10,0)</f>
      </c>
      <c r="AG24" s="621">
        <f t="shared" si="12"/>
      </c>
      <c r="AH24" s="622"/>
      <c r="AI24" s="606"/>
      <c r="AJ24" s="607"/>
      <c r="AK24" s="607"/>
      <c r="AL24" s="608"/>
      <c r="AM24" s="607"/>
      <c r="AN24" s="607"/>
    </row>
    <row r="25">
      <c r="A25" s="623"/>
      <c r="B25" s="624"/>
      <c r="C25" s="623"/>
      <c r="D25" s="625"/>
      <c r="E25" s="623"/>
      <c r="F25" s="623"/>
      <c r="G25" s="623"/>
      <c r="H25" s="623"/>
      <c r="I25" s="623"/>
      <c r="J25" s="623"/>
      <c r="K25" s="623"/>
      <c r="L25" s="626"/>
      <c r="M25" s="626"/>
      <c r="N25" s="627" t="s">
        <v>561</v>
      </c>
      <c r="O25" s="627"/>
      <c r="P25" s="627"/>
      <c r="Q25" s="627"/>
      <c r="R25" s="627"/>
      <c r="S25" s="627"/>
      <c r="T25" s="627"/>
      <c r="U25" s="627"/>
      <c r="V25" s="627"/>
      <c r="W25" s="627"/>
      <c r="X25" s="627"/>
      <c r="Y25" s="627"/>
      <c r="Z25" s="627"/>
      <c r="AA25" s="627"/>
      <c r="AB25" s="627"/>
      <c r="AC25" s="627"/>
      <c r="AD25" s="627"/>
      <c r="AE25" s="628" t="s">
        <v>562</v>
      </c>
      <c r="AF25" s="629">
        <f t="shared" ref="AF25:AF29" si="8">AG25/$AG$25</f>
      </c>
      <c r="AG25" s="630">
        <f>SUM(AG4:AG24)</f>
      </c>
      <c r="AH25" s="630">
        <f>SUM(AH4:AH24)</f>
      </c>
      <c r="AI25" s="630">
        <f>SUM(AI4:AI24)</f>
      </c>
      <c r="AJ25" s="631"/>
      <c r="AK25" s="631"/>
      <c r="AL25" s="632"/>
      <c r="AM25" s="631"/>
      <c r="AN25" s="631"/>
    </row>
    <row r="26">
      <c r="A26" s="627"/>
      <c r="B26" s="624"/>
      <c r="C26" s="624"/>
      <c r="D26" s="627"/>
      <c r="E26" s="627"/>
      <c r="F26" s="627"/>
      <c r="G26" s="627"/>
      <c r="H26" s="627"/>
      <c r="I26" s="624"/>
      <c r="J26" s="626"/>
      <c r="K26" s="626"/>
      <c r="L26" s="626"/>
      <c r="M26" s="626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27"/>
      <c r="AB26" s="627"/>
      <c r="AC26" s="627"/>
      <c r="AD26" s="627"/>
      <c r="AE26" s="633" t="s">
        <v>563</v>
      </c>
      <c r="AF26" s="629">
        <f t="shared" si="8"/>
      </c>
      <c r="AG26" s="634">
        <f>SUMIFS($AG$4:$AG$24,$AE$4:$AE$24,$AE$26)</f>
      </c>
      <c r="AH26" s="635"/>
      <c r="AI26" s="632"/>
      <c r="AJ26" s="631"/>
      <c r="AK26" s="631"/>
      <c r="AL26" s="632"/>
      <c r="AM26" s="631"/>
      <c r="AN26" s="631"/>
    </row>
    <row r="27">
      <c r="A27" s="627"/>
      <c r="B27" s="624"/>
      <c r="C27" s="624"/>
      <c r="D27" s="627"/>
      <c r="E27" s="627"/>
      <c r="F27" s="627"/>
      <c r="G27" s="627"/>
      <c r="H27" s="627"/>
      <c r="I27" s="624"/>
      <c r="J27" s="626"/>
      <c r="K27" s="626"/>
      <c r="L27" s="626"/>
      <c r="M27" s="626"/>
      <c r="N27" s="627"/>
      <c r="O27" s="627"/>
      <c r="P27" s="627"/>
      <c r="Q27" s="627"/>
      <c r="R27" s="627"/>
      <c r="S27" s="627"/>
      <c r="T27" s="627"/>
      <c r="U27" s="627"/>
      <c r="V27" s="627"/>
      <c r="W27" s="627"/>
      <c r="X27" s="627"/>
      <c r="Y27" s="627"/>
      <c r="Z27" s="627"/>
      <c r="AA27" s="627"/>
      <c r="AB27" s="627"/>
      <c r="AC27" s="627"/>
      <c r="AD27" s="627"/>
      <c r="AE27" s="633" t="s">
        <v>564</v>
      </c>
      <c r="AF27" s="629">
        <f t="shared" si="8"/>
      </c>
      <c r="AG27" s="634">
        <f t="shared" ref="AG27:AG29" si="23">SUMIFS($AG$4:$AG$24,$AE$4:$AE$24,AE27)</f>
      </c>
      <c r="AH27" s="635"/>
      <c r="AI27" s="632"/>
      <c r="AJ27" s="631"/>
      <c r="AK27" s="631"/>
      <c r="AL27" s="632"/>
      <c r="AM27" s="631"/>
      <c r="AN27" s="631"/>
    </row>
    <row r="28">
      <c r="A28" s="627"/>
      <c r="B28" s="624"/>
      <c r="C28" s="624"/>
      <c r="D28" s="627"/>
      <c r="E28" s="627"/>
      <c r="F28" s="627"/>
      <c r="G28" s="627"/>
      <c r="H28" s="627"/>
      <c r="I28" s="624"/>
      <c r="J28" s="626"/>
      <c r="K28" s="626"/>
      <c r="L28" s="626"/>
      <c r="M28" s="626"/>
      <c r="N28" s="627"/>
      <c r="O28" s="627"/>
      <c r="P28" s="627"/>
      <c r="Q28" s="627"/>
      <c r="R28" s="627"/>
      <c r="S28" s="627"/>
      <c r="T28" s="627"/>
      <c r="U28" s="627"/>
      <c r="V28" s="627"/>
      <c r="W28" s="627"/>
      <c r="X28" s="627"/>
      <c r="Y28" s="627"/>
      <c r="Z28" s="627"/>
      <c r="AA28" s="627"/>
      <c r="AB28" s="627"/>
      <c r="AC28" s="627"/>
      <c r="AD28" s="627"/>
      <c r="AE28" s="633" t="s">
        <v>565</v>
      </c>
      <c r="AF28" s="629">
        <f t="shared" si="8"/>
      </c>
      <c r="AG28" s="634">
        <f t="shared" si="23"/>
      </c>
      <c r="AH28" s="635"/>
      <c r="AI28" s="632"/>
      <c r="AJ28" s="631"/>
      <c r="AK28" s="631"/>
      <c r="AL28" s="632"/>
      <c r="AM28" s="631"/>
      <c r="AN28" s="631"/>
    </row>
    <row r="29">
      <c r="A29" s="627"/>
      <c r="B29" s="624"/>
      <c r="C29" s="624"/>
      <c r="D29" s="627"/>
      <c r="E29" s="627"/>
      <c r="F29" s="627"/>
      <c r="G29" s="627"/>
      <c r="H29" s="627"/>
      <c r="I29" s="624"/>
      <c r="J29" s="626"/>
      <c r="K29" s="626"/>
      <c r="L29" s="626"/>
      <c r="M29" s="626"/>
      <c r="N29" s="627"/>
      <c r="O29" s="627"/>
      <c r="P29" s="627"/>
      <c r="Q29" s="627"/>
      <c r="R29" s="627"/>
      <c r="S29" s="627"/>
      <c r="T29" s="627"/>
      <c r="U29" s="627"/>
      <c r="V29" s="627"/>
      <c r="W29" s="627"/>
      <c r="X29" s="627"/>
      <c r="Y29" s="627"/>
      <c r="Z29" s="627"/>
      <c r="AA29" s="627"/>
      <c r="AB29" s="627"/>
      <c r="AC29" s="627"/>
      <c r="AD29" s="627"/>
      <c r="AE29" s="633" t="s">
        <v>566</v>
      </c>
      <c r="AF29" s="629">
        <f t="shared" si="8"/>
      </c>
      <c r="AG29" s="634">
        <f t="shared" si="23"/>
      </c>
      <c r="AH29" s="635"/>
      <c r="AI29" s="632"/>
      <c r="AJ29" s="631"/>
      <c r="AK29" s="631"/>
      <c r="AL29" s="632"/>
      <c r="AM29" s="631"/>
      <c r="AN29" s="631"/>
    </row>
    <row r="30">
      <c r="A30" s="627"/>
      <c r="B30" s="624"/>
      <c r="C30" s="624"/>
      <c r="D30" s="627"/>
      <c r="E30" s="627"/>
      <c r="F30" s="627"/>
      <c r="G30" s="627"/>
      <c r="H30" s="627"/>
      <c r="I30" s="624"/>
      <c r="J30" s="626"/>
      <c r="K30" s="626"/>
      <c r="L30" s="626"/>
      <c r="M30" s="626"/>
      <c r="N30" s="627"/>
      <c r="O30" s="627"/>
      <c r="P30" s="627"/>
      <c r="Q30" s="627"/>
      <c r="R30" s="627"/>
      <c r="S30" s="627"/>
      <c r="T30" s="627"/>
      <c r="U30" s="627"/>
      <c r="V30" s="627"/>
      <c r="W30" s="627"/>
      <c r="X30" s="627"/>
      <c r="Y30" s="627"/>
      <c r="Z30" s="627"/>
      <c r="AA30" s="627"/>
      <c r="AB30" s="627"/>
      <c r="AC30" s="627"/>
      <c r="AD30" s="627"/>
      <c r="AE30" s="633" t="s">
        <v>515</v>
      </c>
      <c r="AF30" s="636">
        <f>AVERAGE(AE29:AC27)/AVERAGE(AE29:AC27)</f>
      </c>
      <c r="AG30" s="634">
        <f>SUMIF($AC$4:$AC$24,"&lt;90",AG4:AG24)</f>
      </c>
      <c r="AH30" s="637"/>
      <c r="AI30" s="632"/>
      <c r="AJ30" s="631"/>
      <c r="AK30" s="631"/>
      <c r="AL30" s="632"/>
      <c r="AM30" s="631"/>
      <c r="AN30" s="631"/>
    </row>
    <row r="31">
      <c r="A31" s="627"/>
      <c r="B31" s="624"/>
      <c r="C31" s="624"/>
      <c r="D31" s="627"/>
      <c r="E31" s="627"/>
      <c r="F31" s="627"/>
      <c r="G31" s="627"/>
      <c r="H31" s="627"/>
      <c r="I31" s="624"/>
      <c r="J31" s="626"/>
      <c r="K31" s="626"/>
      <c r="L31" s="626"/>
      <c r="M31" s="627"/>
      <c r="N31" s="627"/>
      <c r="O31" s="627"/>
      <c r="P31" s="627"/>
      <c r="Q31" s="627"/>
      <c r="R31" s="627"/>
      <c r="S31" s="627"/>
      <c r="T31" s="627"/>
      <c r="U31" s="627"/>
      <c r="V31" s="627"/>
      <c r="W31" s="627"/>
      <c r="X31" s="627"/>
      <c r="Y31" s="627"/>
      <c r="Z31" s="627"/>
      <c r="AA31" s="627"/>
      <c r="AB31" s="627"/>
      <c r="AC31" s="627"/>
      <c r="AD31" s="627"/>
      <c r="AE31" s="627"/>
      <c r="AF31" s="637"/>
      <c r="AG31" s="637"/>
      <c r="AH31" s="637"/>
      <c r="AI31" s="632"/>
      <c r="AJ31" s="631"/>
      <c r="AK31" s="631"/>
      <c r="AL31" s="632"/>
      <c r="AM31" s="631"/>
      <c r="AN31" s="631"/>
    </row>
    <row r="32">
      <c r="A32" s="638" t="s">
        <v>567</v>
      </c>
      <c r="B32" s="545" t="s">
        <v>489</v>
      </c>
      <c r="C32" s="545" t="s">
        <v>568</v>
      </c>
      <c r="D32" s="638" t="s">
        <v>491</v>
      </c>
      <c r="E32" s="638"/>
      <c r="F32" s="545" t="s">
        <v>493</v>
      </c>
      <c r="G32" s="545"/>
      <c r="H32" s="545" t="s">
        <v>569</v>
      </c>
      <c r="I32" s="639" t="s">
        <v>495</v>
      </c>
      <c r="J32" s="640" t="s">
        <v>496</v>
      </c>
      <c r="K32" s="544" t="s">
        <v>497</v>
      </c>
      <c r="L32" s="544" t="s">
        <v>498</v>
      </c>
      <c r="M32" s="545" t="s">
        <v>499</v>
      </c>
      <c r="N32" s="545" t="s">
        <v>500</v>
      </c>
      <c r="O32" s="545" t="s">
        <v>570</v>
      </c>
      <c r="P32" s="545" t="s">
        <v>571</v>
      </c>
      <c r="Q32" s="545" t="s">
        <v>503</v>
      </c>
      <c r="R32" s="641"/>
      <c r="S32" s="641"/>
      <c r="T32" s="641"/>
      <c r="U32" s="641"/>
      <c r="V32" s="641"/>
      <c r="W32" s="641"/>
      <c r="X32" s="641"/>
      <c r="Y32" s="641"/>
      <c r="Z32" s="641"/>
      <c r="AA32" s="641"/>
      <c r="AB32" s="642" t="s">
        <v>509</v>
      </c>
      <c r="AC32" s="640" t="s">
        <v>510</v>
      </c>
      <c r="AD32" s="640" t="s">
        <v>572</v>
      </c>
      <c r="AE32" s="640" t="s">
        <v>573</v>
      </c>
      <c r="AF32" s="643" t="s">
        <v>513</v>
      </c>
      <c r="AG32" s="643" t="s">
        <v>514</v>
      </c>
      <c r="AH32" s="544" t="s">
        <v>515</v>
      </c>
      <c r="AI32" s="640" t="s">
        <v>516</v>
      </c>
      <c r="AJ32" s="544" t="s">
        <v>517</v>
      </c>
      <c r="AK32" s="545" t="s">
        <v>518</v>
      </c>
      <c r="AL32" s="545" t="s">
        <v>574</v>
      </c>
      <c r="AM32" s="545" t="s">
        <v>520</v>
      </c>
      <c r="AN32" s="545" t="s">
        <v>521</v>
      </c>
    </row>
    <row r="33">
      <c r="A33" s="545" t="s">
        <v>522</v>
      </c>
      <c r="B33" s="545"/>
      <c r="C33" s="545"/>
      <c r="D33" s="644"/>
      <c r="E33" s="545"/>
      <c r="F33" s="545" t="s">
        <v>523</v>
      </c>
      <c r="G33" s="548" t="s">
        <v>524</v>
      </c>
      <c r="H33" s="545"/>
      <c r="I33" s="645"/>
      <c r="J33" s="646"/>
      <c r="K33" s="647"/>
      <c r="L33" s="544"/>
      <c r="M33" s="545" t="s">
        <v>525</v>
      </c>
      <c r="N33" s="644" t="s">
        <v>525</v>
      </c>
      <c r="O33" s="545"/>
      <c r="P33" s="545"/>
      <c r="Q33" s="545"/>
      <c r="R33" s="641"/>
      <c r="S33" s="641"/>
      <c r="T33" s="641"/>
      <c r="U33" s="641"/>
      <c r="V33" s="641"/>
      <c r="W33" s="641"/>
      <c r="X33" s="641"/>
      <c r="Y33" s="641"/>
      <c r="Z33" s="641"/>
      <c r="AA33" s="641"/>
      <c r="AB33" s="642"/>
      <c r="AC33" s="640"/>
      <c r="AD33" s="640"/>
      <c r="AE33" s="640"/>
      <c r="AF33" s="643"/>
      <c r="AG33" s="643"/>
      <c r="AH33" s="544"/>
      <c r="AI33" s="646"/>
      <c r="AJ33" s="544"/>
      <c r="AK33" s="545"/>
      <c r="AL33" s="545"/>
      <c r="AM33" s="545"/>
      <c r="AN33" s="545"/>
    </row>
    <row r="34">
      <c r="A34" s="648">
        <v>1</v>
      </c>
      <c r="B34" s="549" t="s">
        <v>575</v>
      </c>
      <c r="C34" s="648" t="s">
        <v>576</v>
      </c>
      <c r="D34" s="649"/>
      <c r="E34" s="650"/>
      <c r="F34" s="651">
        <v>1610</v>
      </c>
      <c r="G34" s="651">
        <v>1610</v>
      </c>
      <c r="H34" s="652"/>
      <c r="I34" s="653">
        <f>VLOOKUP(C34,'Data Products'!$A:$J,2,0)</f>
      </c>
      <c r="J34" s="613">
        <f t="shared" ref="J34:J115" si="25">IFERROR(I34-TODAY(),"")</f>
      </c>
      <c r="K34" s="614">
        <v>45840</v>
      </c>
      <c r="L34" s="558">
        <f t="shared" ref="L34:L115" si="18">TODAY()-K34</f>
      </c>
      <c r="M34" s="654">
        <v>0</v>
      </c>
      <c r="N34" s="655">
        <v>0</v>
      </c>
      <c r="O34" s="581"/>
      <c r="P34" s="554"/>
      <c r="Q34" s="549" t="s">
        <v>577</v>
      </c>
      <c r="R34" s="627"/>
      <c r="S34" s="627"/>
      <c r="T34" s="656"/>
      <c r="U34" s="627"/>
      <c r="V34" s="627"/>
      <c r="W34" s="627"/>
      <c r="X34" s="627"/>
      <c r="Y34" s="627"/>
      <c r="Z34" s="627"/>
      <c r="AA34" s="627"/>
      <c r="AB34" s="657">
        <f t="shared" ref="AB34:AB115" si="10">N34/30</f>
      </c>
      <c r="AC34" s="573">
        <f t="shared" ref="AC34:AC115" si="2">IFERROR(F34/AB34,"-")</f>
      </c>
      <c r="AD34" s="561">
        <f t="shared" ref="AD34:AD115" si="28">IFERROR(TODAY()+AC34,"-")</f>
      </c>
      <c r="AE34" s="658">
        <f t="shared" ref="AE34:AE115" si="21">_xlfn.IFS(AC34="-","Not sold yet",AND(AC34&lt;=150,AC34&gt;60),"Out of stock more than 60 days",AC34&lt;=60,"Out of stock less than 60 days",AC34&gt;=150,"Out of stock more than 150 days")</f>
      </c>
      <c r="AF34" s="659">
        <f>VLOOKUP(C34,'Data Products'!$A:$J,10,0)</f>
      </c>
      <c r="AG34" s="660">
        <f t="shared" ref="AG34:AG115" si="13">AF34*F34</f>
      </c>
      <c r="AH34" s="564"/>
      <c r="AI34" s="661" t="s">
        <v>578</v>
      </c>
      <c r="AJ34" s="662"/>
      <c r="AK34" s="568"/>
      <c r="AL34" s="567"/>
      <c r="AM34" s="568"/>
      <c r="AN34" s="568"/>
    </row>
    <row customHeight="true" hidden="true" ht="18" r="35">
      <c r="A35" s="648">
        <v>2</v>
      </c>
      <c r="B35" s="549" t="s">
        <v>575</v>
      </c>
      <c r="C35" s="648" t="s">
        <v>579</v>
      </c>
      <c r="D35" s="593"/>
      <c r="E35" s="581"/>
      <c r="F35" s="651">
        <v>0</v>
      </c>
      <c r="G35" s="651">
        <v>0</v>
      </c>
      <c r="H35" s="652"/>
      <c r="I35" s="653">
        <f>VLOOKUP(C35,'Data Products'!$A:$J,2,0)</f>
      </c>
      <c r="J35" s="613">
        <f t="shared" si="25"/>
      </c>
      <c r="K35" s="614">
        <v>45841</v>
      </c>
      <c r="L35" s="558">
        <f t="shared" si="18"/>
      </c>
      <c r="M35" s="663">
        <v>0</v>
      </c>
      <c r="N35" s="579">
        <v>0</v>
      </c>
      <c r="O35" s="581"/>
      <c r="P35" s="554"/>
      <c r="Q35" s="549" t="s">
        <v>580</v>
      </c>
      <c r="R35" s="627"/>
      <c r="S35" s="627"/>
      <c r="T35" s="656"/>
      <c r="U35" s="627"/>
      <c r="V35" s="627"/>
      <c r="W35" s="627"/>
      <c r="X35" s="627"/>
      <c r="Y35" s="627"/>
      <c r="Z35" s="627"/>
      <c r="AA35" s="627"/>
      <c r="AB35" s="657">
        <f t="shared" si="10"/>
      </c>
      <c r="AC35" s="573">
        <f t="shared" si="2"/>
      </c>
      <c r="AD35" s="561">
        <f t="shared" si="28"/>
      </c>
      <c r="AE35" s="658">
        <f t="shared" si="21"/>
      </c>
      <c r="AF35" s="659">
        <f>VLOOKUP(C35,'Data Products'!$A:$J,10,0)</f>
      </c>
      <c r="AG35" s="660">
        <f t="shared" si="13"/>
      </c>
      <c r="AH35" s="564">
        <f t="shared" ref="AH35:AH54" si="5">IF(J35&lt;=90,F35,0)</f>
      </c>
      <c r="AI35" s="664"/>
      <c r="AJ35" s="662"/>
      <c r="AK35" s="568"/>
      <c r="AL35" s="567"/>
      <c r="AM35" s="568"/>
      <c r="AN35" s="568"/>
    </row>
    <row customHeight="true" hidden="true" ht="18" r="36">
      <c r="A36" s="648">
        <v>3</v>
      </c>
      <c r="B36" s="549" t="s">
        <v>575</v>
      </c>
      <c r="C36" s="648" t="s">
        <v>581</v>
      </c>
      <c r="D36" s="593"/>
      <c r="E36" s="581"/>
      <c r="F36" s="651">
        <v>0</v>
      </c>
      <c r="G36" s="651">
        <v>0</v>
      </c>
      <c r="H36" s="652"/>
      <c r="I36" s="653">
        <f>VLOOKUP(C36,'Data Products'!$A:$J,2,0)</f>
      </c>
      <c r="J36" s="613">
        <f t="shared" si="25"/>
      </c>
      <c r="K36" s="614">
        <v>45842</v>
      </c>
      <c r="L36" s="558">
        <f t="shared" si="18"/>
      </c>
      <c r="M36" s="663">
        <v>0</v>
      </c>
      <c r="N36" s="579">
        <v>0</v>
      </c>
      <c r="O36" s="665"/>
      <c r="P36" s="666"/>
      <c r="Q36" s="549" t="s">
        <v>580</v>
      </c>
      <c r="R36" s="627"/>
      <c r="S36" s="627"/>
      <c r="T36" s="656"/>
      <c r="U36" s="627"/>
      <c r="V36" s="627"/>
      <c r="W36" s="627"/>
      <c r="X36" s="627"/>
      <c r="Y36" s="627"/>
      <c r="Z36" s="627"/>
      <c r="AA36" s="627"/>
      <c r="AB36" s="657">
        <f t="shared" si="10"/>
      </c>
      <c r="AC36" s="573">
        <f t="shared" si="2"/>
      </c>
      <c r="AD36" s="561">
        <f t="shared" si="28"/>
      </c>
      <c r="AE36" s="658">
        <f t="shared" si="21"/>
      </c>
      <c r="AF36" s="659">
        <f>VLOOKUP(C36,'Data Products'!$A:$J,10,0)</f>
      </c>
      <c r="AG36" s="660">
        <f t="shared" si="13"/>
      </c>
      <c r="AH36" s="564">
        <f t="shared" si="5"/>
      </c>
      <c r="AI36" s="664"/>
      <c r="AJ36" s="662"/>
      <c r="AK36" s="568"/>
      <c r="AL36" s="567"/>
      <c r="AM36" s="568"/>
      <c r="AN36" s="568"/>
    </row>
    <row customHeight="true" hidden="true" ht="18" r="37">
      <c r="A37" s="648">
        <v>4</v>
      </c>
      <c r="B37" s="549" t="s">
        <v>575</v>
      </c>
      <c r="C37" s="648" t="s">
        <v>582</v>
      </c>
      <c r="D37" s="593"/>
      <c r="E37" s="581"/>
      <c r="F37" s="651">
        <v>0</v>
      </c>
      <c r="G37" s="651">
        <v>0</v>
      </c>
      <c r="H37" s="652"/>
      <c r="I37" s="653">
        <f>VLOOKUP(C37,'Data Products'!$A:$J,2,0)</f>
      </c>
      <c r="J37" s="613">
        <f t="shared" si="25"/>
      </c>
      <c r="K37" s="614">
        <v>45843</v>
      </c>
      <c r="L37" s="558">
        <f t="shared" si="18"/>
      </c>
      <c r="M37" s="663">
        <v>0</v>
      </c>
      <c r="N37" s="579">
        <v>0</v>
      </c>
      <c r="O37" s="581"/>
      <c r="P37" s="554"/>
      <c r="Q37" s="549" t="s">
        <v>580</v>
      </c>
      <c r="R37" s="627"/>
      <c r="S37" s="627"/>
      <c r="T37" s="667"/>
      <c r="U37" s="627"/>
      <c r="V37" s="627"/>
      <c r="W37" s="627"/>
      <c r="X37" s="627"/>
      <c r="Y37" s="627"/>
      <c r="Z37" s="627"/>
      <c r="AA37" s="627"/>
      <c r="AB37" s="657">
        <f t="shared" si="10"/>
      </c>
      <c r="AC37" s="573">
        <f t="shared" si="2"/>
      </c>
      <c r="AD37" s="561">
        <f t="shared" si="28"/>
      </c>
      <c r="AE37" s="658">
        <f t="shared" si="21"/>
      </c>
      <c r="AF37" s="659">
        <f>VLOOKUP(C37,'Data Products'!$A:$J,10,0)</f>
      </c>
      <c r="AG37" s="660">
        <f t="shared" si="13"/>
      </c>
      <c r="AH37" s="564">
        <f t="shared" si="5"/>
      </c>
      <c r="AI37" s="664"/>
      <c r="AJ37" s="668"/>
      <c r="AK37" s="568"/>
      <c r="AL37" s="567"/>
      <c r="AM37" s="568"/>
      <c r="AN37" s="568"/>
    </row>
    <row customHeight="true" hidden="true" ht="18" r="38">
      <c r="A38" s="648">
        <v>5</v>
      </c>
      <c r="B38" s="549" t="s">
        <v>583</v>
      </c>
      <c r="C38" s="648" t="s">
        <v>584</v>
      </c>
      <c r="D38" s="593"/>
      <c r="E38" s="581"/>
      <c r="F38" s="651">
        <v>0</v>
      </c>
      <c r="G38" s="651">
        <v>0</v>
      </c>
      <c r="H38" s="652"/>
      <c r="I38" s="653">
        <f>VLOOKUP(C38,'Data Products'!$A:$J,2,0)</f>
      </c>
      <c r="J38" s="613">
        <f t="shared" si="25"/>
      </c>
      <c r="K38" s="614">
        <v>45844</v>
      </c>
      <c r="L38" s="558">
        <f t="shared" si="18"/>
      </c>
      <c r="M38" s="663">
        <v>0</v>
      </c>
      <c r="N38" s="579">
        <v>0</v>
      </c>
      <c r="O38" s="581"/>
      <c r="P38" s="554"/>
      <c r="Q38" s="669" t="s">
        <v>585</v>
      </c>
      <c r="R38" s="627"/>
      <c r="S38" s="627"/>
      <c r="T38" s="656"/>
      <c r="U38" s="627"/>
      <c r="V38" s="627"/>
      <c r="W38" s="627"/>
      <c r="X38" s="627"/>
      <c r="Y38" s="627"/>
      <c r="Z38" s="627"/>
      <c r="AA38" s="627"/>
      <c r="AB38" s="657">
        <f t="shared" si="10"/>
      </c>
      <c r="AC38" s="573">
        <f t="shared" si="2"/>
      </c>
      <c r="AD38" s="561">
        <f t="shared" si="28"/>
      </c>
      <c r="AE38" s="658">
        <f t="shared" si="21"/>
      </c>
      <c r="AF38" s="659">
        <f>VLOOKUP(C38,'Data Products'!$A:$J,10,0)</f>
      </c>
      <c r="AG38" s="660">
        <f t="shared" si="13"/>
      </c>
      <c r="AH38" s="564">
        <f t="shared" si="5"/>
      </c>
      <c r="AI38" s="664"/>
      <c r="AJ38" s="668"/>
      <c r="AK38" s="568">
        <v>200</v>
      </c>
      <c r="AL38" s="567"/>
      <c r="AM38" s="568"/>
      <c r="AN38" s="568"/>
    </row>
    <row customHeight="true" hidden="true" ht="18" r="39">
      <c r="A39" s="648">
        <v>6</v>
      </c>
      <c r="B39" s="549" t="s">
        <v>526</v>
      </c>
      <c r="C39" s="648" t="s">
        <v>586</v>
      </c>
      <c r="D39" s="649" t="s">
        <v>587</v>
      </c>
      <c r="E39" s="650"/>
      <c r="F39" s="651">
        <v>0</v>
      </c>
      <c r="G39" s="651">
        <v>0</v>
      </c>
      <c r="H39" s="652"/>
      <c r="I39" s="653">
        <f>VLOOKUP(C39,'Data Products'!$A:$J,2,0)</f>
      </c>
      <c r="J39" s="613">
        <f t="shared" si="25"/>
      </c>
      <c r="K39" s="614">
        <v>45845</v>
      </c>
      <c r="L39" s="558">
        <f t="shared" si="18"/>
      </c>
      <c r="M39" s="663">
        <v>0</v>
      </c>
      <c r="N39" s="579">
        <v>0</v>
      </c>
      <c r="O39" s="581"/>
      <c r="P39" s="554"/>
      <c r="Q39" s="549" t="s">
        <v>585</v>
      </c>
      <c r="R39" s="627"/>
      <c r="S39" s="627"/>
      <c r="T39" s="656"/>
      <c r="U39" s="627"/>
      <c r="V39" s="627"/>
      <c r="W39" s="627"/>
      <c r="X39" s="627"/>
      <c r="Y39" s="627"/>
      <c r="Z39" s="627"/>
      <c r="AA39" s="627"/>
      <c r="AB39" s="657">
        <f t="shared" si="10"/>
      </c>
      <c r="AC39" s="573">
        <f t="shared" si="2"/>
      </c>
      <c r="AD39" s="561">
        <f t="shared" si="28"/>
      </c>
      <c r="AE39" s="658">
        <f t="shared" si="21"/>
      </c>
      <c r="AF39" s="659">
        <f>VLOOKUP(C39,'Data Products'!$A:$J,10,0)</f>
      </c>
      <c r="AG39" s="660">
        <f t="shared" si="13"/>
      </c>
      <c r="AH39" s="564">
        <f t="shared" si="5"/>
      </c>
      <c r="AI39" s="664"/>
      <c r="AJ39" s="668"/>
      <c r="AK39" s="568"/>
      <c r="AL39" s="567"/>
      <c r="AM39" s="568"/>
      <c r="AN39" s="568"/>
    </row>
    <row customHeight="true" hidden="true" ht="18" r="40">
      <c r="A40" s="648">
        <v>7</v>
      </c>
      <c r="B40" s="549" t="s">
        <v>526</v>
      </c>
      <c r="C40" s="624" t="s">
        <v>588</v>
      </c>
      <c r="D40" s="649" t="s">
        <v>588</v>
      </c>
      <c r="E40" s="650"/>
      <c r="F40" s="651">
        <v>0</v>
      </c>
      <c r="G40" s="651">
        <v>0</v>
      </c>
      <c r="H40" s="652"/>
      <c r="I40" s="653">
        <f>VLOOKUP(C40,'Data Products'!$A:$J,2,0)</f>
      </c>
      <c r="J40" s="613">
        <f t="shared" si="25"/>
      </c>
      <c r="K40" s="614">
        <v>45846</v>
      </c>
      <c r="L40" s="558">
        <f t="shared" si="18"/>
      </c>
      <c r="M40" s="663">
        <v>0</v>
      </c>
      <c r="N40" s="579">
        <v>0</v>
      </c>
      <c r="O40" s="581"/>
      <c r="P40" s="554"/>
      <c r="Q40" s="670" t="s">
        <v>585</v>
      </c>
      <c r="R40" s="627"/>
      <c r="S40" s="627"/>
      <c r="T40" s="656"/>
      <c r="U40" s="627"/>
      <c r="V40" s="627"/>
      <c r="W40" s="627"/>
      <c r="X40" s="627"/>
      <c r="Y40" s="627"/>
      <c r="Z40" s="627"/>
      <c r="AA40" s="627"/>
      <c r="AB40" s="657">
        <f t="shared" si="10"/>
      </c>
      <c r="AC40" s="573">
        <f t="shared" si="2"/>
      </c>
      <c r="AD40" s="561">
        <f t="shared" si="28"/>
      </c>
      <c r="AE40" s="658">
        <f t="shared" si="21"/>
      </c>
      <c r="AF40" s="659">
        <f>VLOOKUP(C40,'Data Products'!$A:$J,10,0)</f>
      </c>
      <c r="AG40" s="660">
        <f t="shared" si="13"/>
      </c>
      <c r="AH40" s="564">
        <f t="shared" si="5"/>
      </c>
      <c r="AI40" s="664"/>
      <c r="AJ40" s="668"/>
      <c r="AK40" s="568"/>
      <c r="AL40" s="567"/>
      <c r="AM40" s="568"/>
      <c r="AN40" s="568"/>
    </row>
    <row customHeight="true" hidden="true" ht="18" r="41">
      <c r="A41" s="648">
        <v>8</v>
      </c>
      <c r="B41" s="549" t="s">
        <v>526</v>
      </c>
      <c r="C41" s="648" t="s">
        <v>589</v>
      </c>
      <c r="D41" s="593"/>
      <c r="E41" s="581"/>
      <c r="F41" s="651">
        <v>0</v>
      </c>
      <c r="G41" s="651">
        <v>0</v>
      </c>
      <c r="H41" s="652"/>
      <c r="I41" s="653">
        <f>VLOOKUP(C41,'Data Products'!$A:$J,2,0)</f>
      </c>
      <c r="J41" s="613">
        <f t="shared" si="25"/>
      </c>
      <c r="K41" s="614">
        <v>45847</v>
      </c>
      <c r="L41" s="558">
        <f t="shared" si="18"/>
      </c>
      <c r="M41" s="663">
        <v>0</v>
      </c>
      <c r="N41" s="579">
        <v>0</v>
      </c>
      <c r="O41" s="581"/>
      <c r="P41" s="554"/>
      <c r="Q41" s="549" t="s">
        <v>585</v>
      </c>
      <c r="R41" s="627"/>
      <c r="S41" s="627"/>
      <c r="T41" s="656"/>
      <c r="U41" s="627"/>
      <c r="V41" s="627"/>
      <c r="W41" s="627"/>
      <c r="X41" s="627"/>
      <c r="Y41" s="627"/>
      <c r="Z41" s="627"/>
      <c r="AA41" s="627"/>
      <c r="AB41" s="657">
        <f t="shared" si="10"/>
      </c>
      <c r="AC41" s="573">
        <f t="shared" si="2"/>
      </c>
      <c r="AD41" s="561">
        <f t="shared" si="28"/>
      </c>
      <c r="AE41" s="658">
        <f t="shared" si="21"/>
      </c>
      <c r="AF41" s="659">
        <f>VLOOKUP(C41,'Data Products'!$A:$J,10,0)</f>
      </c>
      <c r="AG41" s="660">
        <f t="shared" si="13"/>
      </c>
      <c r="AH41" s="564">
        <f t="shared" si="5"/>
      </c>
      <c r="AI41" s="664"/>
      <c r="AJ41" s="668"/>
      <c r="AK41" s="568"/>
      <c r="AL41" s="567"/>
      <c r="AM41" s="568"/>
      <c r="AN41" s="568"/>
    </row>
    <row customHeight="true" hidden="true" ht="18" r="42">
      <c r="A42" s="648">
        <v>9</v>
      </c>
      <c r="B42" s="549" t="s">
        <v>526</v>
      </c>
      <c r="C42" s="648" t="s">
        <v>590</v>
      </c>
      <c r="D42" s="593"/>
      <c r="E42" s="581"/>
      <c r="F42" s="651">
        <v>0</v>
      </c>
      <c r="G42" s="651">
        <v>0</v>
      </c>
      <c r="H42" s="652"/>
      <c r="I42" s="653">
        <f>VLOOKUP(C42,'Data Products'!$A:$J,2,0)</f>
      </c>
      <c r="J42" s="613">
        <f t="shared" si="25"/>
      </c>
      <c r="K42" s="614">
        <v>45848</v>
      </c>
      <c r="L42" s="558">
        <f t="shared" si="18"/>
      </c>
      <c r="M42" s="663">
        <v>0</v>
      </c>
      <c r="N42" s="579">
        <v>0</v>
      </c>
      <c r="O42" s="581"/>
      <c r="P42" s="554"/>
      <c r="Q42" s="549" t="s">
        <v>585</v>
      </c>
      <c r="R42" s="627"/>
      <c r="S42" s="627"/>
      <c r="T42" s="656"/>
      <c r="U42" s="627"/>
      <c r="V42" s="627"/>
      <c r="W42" s="627"/>
      <c r="X42" s="627"/>
      <c r="Y42" s="627"/>
      <c r="Z42" s="627"/>
      <c r="AA42" s="627"/>
      <c r="AB42" s="657">
        <f t="shared" si="10"/>
      </c>
      <c r="AC42" s="573">
        <f t="shared" si="2"/>
      </c>
      <c r="AD42" s="561">
        <f t="shared" si="28"/>
      </c>
      <c r="AE42" s="658">
        <f t="shared" si="21"/>
      </c>
      <c r="AF42" s="659">
        <f>VLOOKUP(C42,'Data Products'!$A:$J,10,0)</f>
      </c>
      <c r="AG42" s="660">
        <f t="shared" si="13"/>
      </c>
      <c r="AH42" s="564">
        <f t="shared" si="5"/>
      </c>
      <c r="AI42" s="664"/>
      <c r="AJ42" s="668"/>
      <c r="AK42" s="568"/>
      <c r="AL42" s="567"/>
      <c r="AM42" s="568"/>
      <c r="AN42" s="568"/>
    </row>
    <row customHeight="true" hidden="true" ht="18" r="43">
      <c r="A43" s="648">
        <v>10</v>
      </c>
      <c r="B43" s="549" t="s">
        <v>526</v>
      </c>
      <c r="C43" s="648" t="s">
        <v>591</v>
      </c>
      <c r="D43" s="593"/>
      <c r="E43" s="581"/>
      <c r="F43" s="651">
        <v>0</v>
      </c>
      <c r="G43" s="651">
        <v>0</v>
      </c>
      <c r="H43" s="652"/>
      <c r="I43" s="653">
        <f>VLOOKUP(C43,'Data Products'!$A:$J,2,0)</f>
      </c>
      <c r="J43" s="613">
        <f t="shared" si="25"/>
      </c>
      <c r="K43" s="614">
        <v>45849</v>
      </c>
      <c r="L43" s="558">
        <f t="shared" si="18"/>
      </c>
      <c r="M43" s="663">
        <v>0</v>
      </c>
      <c r="N43" s="579">
        <v>0</v>
      </c>
      <c r="O43" s="581"/>
      <c r="P43" s="554"/>
      <c r="Q43" s="549" t="s">
        <v>585</v>
      </c>
      <c r="R43" s="627"/>
      <c r="S43" s="627"/>
      <c r="T43" s="656"/>
      <c r="U43" s="627"/>
      <c r="V43" s="627"/>
      <c r="W43" s="627"/>
      <c r="X43" s="627"/>
      <c r="Y43" s="627"/>
      <c r="Z43" s="627"/>
      <c r="AA43" s="627"/>
      <c r="AB43" s="657">
        <f t="shared" si="10"/>
      </c>
      <c r="AC43" s="573">
        <f t="shared" si="2"/>
      </c>
      <c r="AD43" s="561">
        <f t="shared" si="28"/>
      </c>
      <c r="AE43" s="658">
        <f t="shared" si="21"/>
      </c>
      <c r="AF43" s="659">
        <f>VLOOKUP(C43,'Data Products'!$A:$J,10,0)</f>
      </c>
      <c r="AG43" s="660">
        <f t="shared" si="13"/>
      </c>
      <c r="AH43" s="564">
        <f t="shared" si="5"/>
      </c>
      <c r="AI43" s="664"/>
      <c r="AJ43" s="668"/>
      <c r="AK43" s="568">
        <v>150</v>
      </c>
      <c r="AL43" s="567"/>
      <c r="AM43" s="568"/>
      <c r="AN43" s="568"/>
    </row>
    <row customHeight="true" hidden="true" ht="18" r="44">
      <c r="A44" s="648">
        <v>11</v>
      </c>
      <c r="B44" s="549" t="s">
        <v>575</v>
      </c>
      <c r="C44" s="648" t="s">
        <v>592</v>
      </c>
      <c r="D44" s="593"/>
      <c r="E44" s="581"/>
      <c r="F44" s="651">
        <v>0</v>
      </c>
      <c r="G44" s="651">
        <v>0</v>
      </c>
      <c r="H44" s="652"/>
      <c r="I44" s="653">
        <f>VLOOKUP(C44,'Data Products'!$A:$J,2,0)</f>
      </c>
      <c r="J44" s="613">
        <f t="shared" si="25"/>
      </c>
      <c r="K44" s="614">
        <v>45850</v>
      </c>
      <c r="L44" s="558">
        <f t="shared" si="18"/>
      </c>
      <c r="M44" s="663">
        <v>0</v>
      </c>
      <c r="N44" s="579">
        <v>0</v>
      </c>
      <c r="O44" s="581"/>
      <c r="P44" s="554"/>
      <c r="Q44" s="549" t="s">
        <v>585</v>
      </c>
      <c r="R44" s="627"/>
      <c r="S44" s="627"/>
      <c r="T44" s="656"/>
      <c r="U44" s="627"/>
      <c r="V44" s="627"/>
      <c r="W44" s="627"/>
      <c r="X44" s="627"/>
      <c r="Y44" s="627"/>
      <c r="Z44" s="627"/>
      <c r="AA44" s="627"/>
      <c r="AB44" s="657">
        <f t="shared" si="10"/>
      </c>
      <c r="AC44" s="573">
        <f t="shared" si="2"/>
      </c>
      <c r="AD44" s="561">
        <f t="shared" si="28"/>
      </c>
      <c r="AE44" s="658">
        <f t="shared" si="21"/>
      </c>
      <c r="AF44" s="659">
        <f>VLOOKUP(C44,'Data Products'!$A:$J,10,0)</f>
      </c>
      <c r="AG44" s="660">
        <f t="shared" si="13"/>
      </c>
      <c r="AH44" s="564">
        <f t="shared" si="5"/>
      </c>
      <c r="AI44" s="664"/>
      <c r="AJ44" s="668"/>
      <c r="AK44" s="568"/>
      <c r="AL44" s="567"/>
      <c r="AM44" s="568"/>
      <c r="AN44" s="568"/>
    </row>
    <row customHeight="true" hidden="true" ht="18" r="45">
      <c r="A45" s="648">
        <v>12</v>
      </c>
      <c r="B45" s="549" t="s">
        <v>526</v>
      </c>
      <c r="C45" s="648" t="s">
        <v>593</v>
      </c>
      <c r="D45" s="649" t="s">
        <v>594</v>
      </c>
      <c r="E45" s="650"/>
      <c r="F45" s="651">
        <v>0</v>
      </c>
      <c r="G45" s="651">
        <v>0</v>
      </c>
      <c r="H45" s="652"/>
      <c r="I45" s="653">
        <f>VLOOKUP(C45,'Data Products'!$A:$J,2,0)</f>
      </c>
      <c r="J45" s="613">
        <f t="shared" si="25"/>
      </c>
      <c r="K45" s="614">
        <v>45851</v>
      </c>
      <c r="L45" s="558">
        <f t="shared" si="18"/>
      </c>
      <c r="M45" s="663">
        <v>0</v>
      </c>
      <c r="N45" s="579">
        <v>0</v>
      </c>
      <c r="O45" s="581"/>
      <c r="P45" s="554"/>
      <c r="Q45" s="549" t="s">
        <v>585</v>
      </c>
      <c r="R45" s="627"/>
      <c r="S45" s="627"/>
      <c r="T45" s="656"/>
      <c r="U45" s="627"/>
      <c r="V45" s="627"/>
      <c r="W45" s="627"/>
      <c r="X45" s="627"/>
      <c r="Y45" s="627"/>
      <c r="Z45" s="627"/>
      <c r="AA45" s="627"/>
      <c r="AB45" s="657">
        <f t="shared" si="10"/>
      </c>
      <c r="AC45" s="573">
        <f t="shared" si="2"/>
      </c>
      <c r="AD45" s="561">
        <f t="shared" si="28"/>
      </c>
      <c r="AE45" s="658">
        <f t="shared" si="21"/>
      </c>
      <c r="AF45" s="659">
        <f>VLOOKUP(C45,'Data Products'!$A:$J,10,0)</f>
      </c>
      <c r="AG45" s="660">
        <f t="shared" si="13"/>
      </c>
      <c r="AH45" s="564">
        <f t="shared" si="5"/>
      </c>
      <c r="AI45" s="664"/>
      <c r="AJ45" s="668"/>
      <c r="AK45" s="568"/>
      <c r="AL45" s="567"/>
      <c r="AM45" s="568"/>
      <c r="AN45" s="568"/>
    </row>
    <row customHeight="true" hidden="true" ht="18" r="46">
      <c r="A46" s="648">
        <v>13</v>
      </c>
      <c r="B46" s="549" t="s">
        <v>526</v>
      </c>
      <c r="C46" s="648" t="s">
        <v>595</v>
      </c>
      <c r="D46" s="593"/>
      <c r="E46" s="581"/>
      <c r="F46" s="651">
        <v>0</v>
      </c>
      <c r="G46" s="651">
        <v>0</v>
      </c>
      <c r="H46" s="652"/>
      <c r="I46" s="653">
        <f>VLOOKUP(C46,'Data Products'!$A:$J,2,0)</f>
      </c>
      <c r="J46" s="613">
        <f t="shared" si="25"/>
      </c>
      <c r="K46" s="614">
        <v>45852</v>
      </c>
      <c r="L46" s="558">
        <f t="shared" si="18"/>
      </c>
      <c r="M46" s="663">
        <v>0</v>
      </c>
      <c r="N46" s="579">
        <v>0</v>
      </c>
      <c r="O46" s="581"/>
      <c r="P46" s="554"/>
      <c r="Q46" s="549" t="s">
        <v>585</v>
      </c>
      <c r="R46" s="627"/>
      <c r="S46" s="627"/>
      <c r="T46" s="656"/>
      <c r="U46" s="627"/>
      <c r="V46" s="627"/>
      <c r="W46" s="627"/>
      <c r="X46" s="627"/>
      <c r="Y46" s="627"/>
      <c r="Z46" s="627"/>
      <c r="AA46" s="627"/>
      <c r="AB46" s="657">
        <f t="shared" si="10"/>
      </c>
      <c r="AC46" s="573">
        <f t="shared" si="2"/>
      </c>
      <c r="AD46" s="561">
        <f t="shared" si="28"/>
      </c>
      <c r="AE46" s="658">
        <f t="shared" si="21"/>
      </c>
      <c r="AF46" s="659">
        <f>VLOOKUP(C46,'Data Products'!$A:$J,10,0)</f>
      </c>
      <c r="AG46" s="660">
        <f t="shared" si="13"/>
      </c>
      <c r="AH46" s="564">
        <f t="shared" si="5"/>
      </c>
      <c r="AI46" s="664"/>
      <c r="AJ46" s="668"/>
      <c r="AK46" s="568"/>
      <c r="AL46" s="567"/>
      <c r="AM46" s="568"/>
      <c r="AN46" s="568"/>
    </row>
    <row customHeight="true" hidden="true" ht="18" r="47">
      <c r="A47" s="648">
        <v>14</v>
      </c>
      <c r="B47" s="549" t="s">
        <v>575</v>
      </c>
      <c r="C47" s="648" t="s">
        <v>596</v>
      </c>
      <c r="D47" s="649" t="s">
        <v>597</v>
      </c>
      <c r="E47" s="650"/>
      <c r="F47" s="651">
        <v>0</v>
      </c>
      <c r="G47" s="651">
        <v>0</v>
      </c>
      <c r="H47" s="652"/>
      <c r="I47" s="653">
        <f>VLOOKUP(C47,'Data Products'!$A:$J,2,0)</f>
      </c>
      <c r="J47" s="613">
        <f t="shared" si="25"/>
      </c>
      <c r="K47" s="614">
        <v>45853</v>
      </c>
      <c r="L47" s="558">
        <f t="shared" si="18"/>
      </c>
      <c r="M47" s="663">
        <v>0</v>
      </c>
      <c r="N47" s="579">
        <v>0</v>
      </c>
      <c r="O47" s="581"/>
      <c r="P47" s="554"/>
      <c r="Q47" s="549" t="s">
        <v>585</v>
      </c>
      <c r="R47" s="627"/>
      <c r="S47" s="627"/>
      <c r="T47" s="656"/>
      <c r="U47" s="627"/>
      <c r="V47" s="627"/>
      <c r="W47" s="627"/>
      <c r="X47" s="627"/>
      <c r="Y47" s="627"/>
      <c r="Z47" s="627"/>
      <c r="AA47" s="627"/>
      <c r="AB47" s="657">
        <f t="shared" si="10"/>
      </c>
      <c r="AC47" s="573">
        <f t="shared" si="2"/>
      </c>
      <c r="AD47" s="561">
        <f t="shared" si="28"/>
      </c>
      <c r="AE47" s="658">
        <f t="shared" si="21"/>
      </c>
      <c r="AF47" s="659">
        <f>VLOOKUP(C47,'Data Products'!$A:$J,10,0)</f>
      </c>
      <c r="AG47" s="660">
        <f t="shared" si="13"/>
      </c>
      <c r="AH47" s="564">
        <f t="shared" si="5"/>
      </c>
      <c r="AI47" s="664"/>
      <c r="AJ47" s="668"/>
      <c r="AK47" s="568"/>
      <c r="AL47" s="567"/>
      <c r="AM47" s="568"/>
      <c r="AN47" s="568"/>
    </row>
    <row customHeight="true" hidden="true" ht="18" r="48">
      <c r="A48" s="648">
        <v>15</v>
      </c>
      <c r="B48" s="549" t="s">
        <v>575</v>
      </c>
      <c r="C48" s="648" t="s">
        <v>598</v>
      </c>
      <c r="D48" s="593"/>
      <c r="E48" s="581"/>
      <c r="F48" s="651">
        <v>0</v>
      </c>
      <c r="G48" s="651">
        <v>0</v>
      </c>
      <c r="H48" s="652"/>
      <c r="I48" s="653">
        <f>VLOOKUP(C48,'Data Products'!$A:$J,2,0)</f>
      </c>
      <c r="J48" s="613">
        <f t="shared" si="25"/>
      </c>
      <c r="K48" s="614">
        <v>45854</v>
      </c>
      <c r="L48" s="558">
        <f t="shared" si="18"/>
      </c>
      <c r="M48" s="663">
        <v>0</v>
      </c>
      <c r="N48" s="579">
        <v>0</v>
      </c>
      <c r="O48" s="581"/>
      <c r="P48" s="554"/>
      <c r="Q48" s="549" t="s">
        <v>585</v>
      </c>
      <c r="R48" s="627"/>
      <c r="S48" s="627"/>
      <c r="T48" s="656"/>
      <c r="U48" s="627"/>
      <c r="V48" s="627"/>
      <c r="W48" s="627"/>
      <c r="X48" s="627"/>
      <c r="Y48" s="627"/>
      <c r="Z48" s="627"/>
      <c r="AA48" s="627"/>
      <c r="AB48" s="657">
        <f t="shared" si="10"/>
      </c>
      <c r="AC48" s="573">
        <f t="shared" si="2"/>
      </c>
      <c r="AD48" s="561">
        <f t="shared" si="28"/>
      </c>
      <c r="AE48" s="658">
        <f t="shared" si="21"/>
      </c>
      <c r="AF48" s="659">
        <f>VLOOKUP(C48,'Data Products'!$A:$J,10,0)</f>
      </c>
      <c r="AG48" s="660">
        <f t="shared" si="13"/>
      </c>
      <c r="AH48" s="564">
        <f t="shared" si="5"/>
      </c>
      <c r="AI48" s="664"/>
      <c r="AJ48" s="668"/>
      <c r="AK48" s="568">
        <v>340</v>
      </c>
      <c r="AL48" s="567"/>
      <c r="AM48" s="568"/>
      <c r="AN48" s="568"/>
    </row>
    <row customHeight="true" hidden="true" ht="18" r="49">
      <c r="A49" s="648">
        <v>16</v>
      </c>
      <c r="B49" s="549" t="s">
        <v>575</v>
      </c>
      <c r="C49" s="648" t="s">
        <v>599</v>
      </c>
      <c r="D49" s="593"/>
      <c r="E49" s="581"/>
      <c r="F49" s="651">
        <v>0</v>
      </c>
      <c r="G49" s="651">
        <v>0</v>
      </c>
      <c r="H49" s="652"/>
      <c r="I49" s="653">
        <f>VLOOKUP(C49,'Data Products'!$A:$J,2,0)</f>
      </c>
      <c r="J49" s="613">
        <f t="shared" si="25"/>
      </c>
      <c r="K49" s="614">
        <v>45855</v>
      </c>
      <c r="L49" s="558">
        <f t="shared" si="18"/>
      </c>
      <c r="M49" s="663">
        <v>0</v>
      </c>
      <c r="N49" s="579">
        <v>0</v>
      </c>
      <c r="O49" s="581"/>
      <c r="P49" s="554"/>
      <c r="Q49" s="549" t="s">
        <v>600</v>
      </c>
      <c r="R49" s="627"/>
      <c r="S49" s="627"/>
      <c r="T49" s="656"/>
      <c r="U49" s="627"/>
      <c r="V49" s="627"/>
      <c r="W49" s="627"/>
      <c r="X49" s="627"/>
      <c r="Y49" s="627"/>
      <c r="Z49" s="627"/>
      <c r="AA49" s="627"/>
      <c r="AB49" s="657">
        <f t="shared" si="10"/>
      </c>
      <c r="AC49" s="573">
        <f t="shared" si="2"/>
      </c>
      <c r="AD49" s="561">
        <f t="shared" si="28"/>
      </c>
      <c r="AE49" s="658">
        <f t="shared" si="21"/>
      </c>
      <c r="AF49" s="659">
        <f>VLOOKUP(C49,'Data Products'!$A:$J,10,0)</f>
      </c>
      <c r="AG49" s="660">
        <f t="shared" si="13"/>
      </c>
      <c r="AH49" s="564">
        <f t="shared" si="5"/>
      </c>
      <c r="AI49" s="664"/>
      <c r="AJ49" s="668"/>
      <c r="AK49" s="568"/>
      <c r="AL49" s="567"/>
      <c r="AM49" s="568"/>
      <c r="AN49" s="568"/>
    </row>
    <row customHeight="true" hidden="true" ht="18" r="50">
      <c r="A50" s="648">
        <v>17</v>
      </c>
      <c r="B50" s="549" t="s">
        <v>575</v>
      </c>
      <c r="C50" s="648" t="s">
        <v>601</v>
      </c>
      <c r="D50" s="593"/>
      <c r="E50" s="581"/>
      <c r="F50" s="651">
        <v>0</v>
      </c>
      <c r="G50" s="651">
        <v>0</v>
      </c>
      <c r="H50" s="652"/>
      <c r="I50" s="653">
        <f>VLOOKUP(C50,'Data Products'!$A:$J,2,0)</f>
      </c>
      <c r="J50" s="613">
        <f t="shared" si="25"/>
      </c>
      <c r="K50" s="614">
        <v>45856</v>
      </c>
      <c r="L50" s="558">
        <f t="shared" si="18"/>
      </c>
      <c r="M50" s="663">
        <v>0</v>
      </c>
      <c r="N50" s="579">
        <v>0</v>
      </c>
      <c r="O50" s="581"/>
      <c r="P50" s="554"/>
      <c r="Q50" s="549" t="s">
        <v>600</v>
      </c>
      <c r="R50" s="627"/>
      <c r="S50" s="627"/>
      <c r="T50" s="656"/>
      <c r="U50" s="627"/>
      <c r="V50" s="627"/>
      <c r="W50" s="627"/>
      <c r="X50" s="627"/>
      <c r="Y50" s="627"/>
      <c r="Z50" s="627"/>
      <c r="AA50" s="627"/>
      <c r="AB50" s="657">
        <f t="shared" si="10"/>
      </c>
      <c r="AC50" s="573">
        <f t="shared" si="2"/>
      </c>
      <c r="AD50" s="561">
        <f t="shared" si="28"/>
      </c>
      <c r="AE50" s="658">
        <f t="shared" si="21"/>
      </c>
      <c r="AF50" s="659">
        <f>VLOOKUP(C50,'Data Products'!$A:$J,10,0)</f>
      </c>
      <c r="AG50" s="660">
        <f t="shared" si="13"/>
      </c>
      <c r="AH50" s="564">
        <f t="shared" si="5"/>
      </c>
      <c r="AI50" s="664"/>
      <c r="AJ50" s="668"/>
      <c r="AK50" s="568">
        <v>3620</v>
      </c>
      <c r="AL50" s="567"/>
      <c r="AM50" s="568"/>
      <c r="AN50" s="568"/>
    </row>
    <row customHeight="true" hidden="true" ht="18" r="51">
      <c r="A51" s="648">
        <v>18</v>
      </c>
      <c r="B51" s="549" t="s">
        <v>575</v>
      </c>
      <c r="C51" s="648" t="s">
        <v>602</v>
      </c>
      <c r="D51" s="593"/>
      <c r="E51" s="581"/>
      <c r="F51" s="651">
        <v>0</v>
      </c>
      <c r="G51" s="651">
        <v>0</v>
      </c>
      <c r="H51" s="652"/>
      <c r="I51" s="653">
        <f>VLOOKUP(C51,'Data Products'!$A:$J,2,0)</f>
      </c>
      <c r="J51" s="613">
        <f t="shared" si="25"/>
      </c>
      <c r="K51" s="614">
        <v>45857</v>
      </c>
      <c r="L51" s="558">
        <f t="shared" si="18"/>
      </c>
      <c r="M51" s="663">
        <v>0</v>
      </c>
      <c r="N51" s="579">
        <v>0</v>
      </c>
      <c r="O51" s="581"/>
      <c r="P51" s="554"/>
      <c r="Q51" s="549" t="s">
        <v>600</v>
      </c>
      <c r="R51" s="627"/>
      <c r="S51" s="627"/>
      <c r="T51" s="656"/>
      <c r="U51" s="627"/>
      <c r="V51" s="627"/>
      <c r="W51" s="627"/>
      <c r="X51" s="627"/>
      <c r="Y51" s="627"/>
      <c r="Z51" s="627"/>
      <c r="AA51" s="627"/>
      <c r="AB51" s="657">
        <f t="shared" si="10"/>
      </c>
      <c r="AC51" s="573">
        <f t="shared" si="2"/>
      </c>
      <c r="AD51" s="561">
        <f t="shared" si="28"/>
      </c>
      <c r="AE51" s="658">
        <f t="shared" si="21"/>
      </c>
      <c r="AF51" s="659">
        <f>VLOOKUP(C51,'Data Products'!$A:$J,10,0)</f>
      </c>
      <c r="AG51" s="660">
        <f t="shared" si="13"/>
      </c>
      <c r="AH51" s="564">
        <f t="shared" si="5"/>
      </c>
      <c r="AI51" s="664"/>
      <c r="AJ51" s="668"/>
      <c r="AK51" s="568"/>
      <c r="AL51" s="567"/>
      <c r="AM51" s="568"/>
      <c r="AN51" s="568"/>
    </row>
    <row customHeight="true" hidden="true" ht="18" r="52">
      <c r="A52" s="648">
        <v>19</v>
      </c>
      <c r="B52" s="549" t="s">
        <v>529</v>
      </c>
      <c r="C52" s="648" t="s">
        <v>603</v>
      </c>
      <c r="D52" s="671" t="s">
        <v>604</v>
      </c>
      <c r="E52" s="671" t="s">
        <v>604</v>
      </c>
      <c r="F52" s="651">
        <v>0</v>
      </c>
      <c r="G52" s="651">
        <v>0</v>
      </c>
      <c r="H52" s="652"/>
      <c r="I52" s="653">
        <f>VLOOKUP(C52,'Data Products'!$A:$J,2,0)</f>
      </c>
      <c r="J52" s="613">
        <f t="shared" si="25"/>
      </c>
      <c r="K52" s="614">
        <v>45858</v>
      </c>
      <c r="L52" s="558">
        <f t="shared" si="18"/>
      </c>
      <c r="M52" s="663">
        <v>0</v>
      </c>
      <c r="N52" s="579">
        <v>0</v>
      </c>
      <c r="O52" s="581"/>
      <c r="P52" s="554"/>
      <c r="Q52" s="549" t="s">
        <v>605</v>
      </c>
      <c r="R52" s="627"/>
      <c r="S52" s="627"/>
      <c r="T52" s="656"/>
      <c r="U52" s="627"/>
      <c r="V52" s="627"/>
      <c r="W52" s="627"/>
      <c r="X52" s="627"/>
      <c r="Y52" s="627"/>
      <c r="Z52" s="627"/>
      <c r="AA52" s="627"/>
      <c r="AB52" s="657">
        <f t="shared" si="10"/>
      </c>
      <c r="AC52" s="573">
        <f t="shared" si="2"/>
      </c>
      <c r="AD52" s="561">
        <f t="shared" si="28"/>
      </c>
      <c r="AE52" s="658">
        <f t="shared" si="21"/>
      </c>
      <c r="AF52" s="659">
        <f>VLOOKUP(C52,'Data Products'!$A:$J,10,0)</f>
      </c>
      <c r="AG52" s="660">
        <f t="shared" si="13"/>
      </c>
      <c r="AH52" s="564">
        <f t="shared" si="5"/>
      </c>
      <c r="AI52" s="661" t="s">
        <v>606</v>
      </c>
      <c r="AJ52" s="668"/>
      <c r="AK52" s="568"/>
      <c r="AL52" s="567"/>
      <c r="AM52" s="568"/>
      <c r="AN52" s="568"/>
    </row>
    <row customHeight="true" hidden="true" ht="18" r="53">
      <c r="A53" s="648">
        <v>20</v>
      </c>
      <c r="B53" s="549" t="s">
        <v>575</v>
      </c>
      <c r="C53" s="648" t="s">
        <v>607</v>
      </c>
      <c r="D53" s="671" t="s">
        <v>608</v>
      </c>
      <c r="E53" s="671" t="s">
        <v>608</v>
      </c>
      <c r="F53" s="651">
        <v>8</v>
      </c>
      <c r="G53" s="651">
        <v>8</v>
      </c>
      <c r="H53" s="652"/>
      <c r="I53" s="653">
        <f>VLOOKUP(C53,'Data Products'!$A:$J,2,0)</f>
      </c>
      <c r="J53" s="613">
        <f t="shared" si="25"/>
      </c>
      <c r="K53" s="614">
        <v>45859</v>
      </c>
      <c r="L53" s="558">
        <f t="shared" si="18"/>
      </c>
      <c r="M53" s="663">
        <v>0</v>
      </c>
      <c r="N53" s="579">
        <v>0</v>
      </c>
      <c r="O53" s="581"/>
      <c r="P53" s="554"/>
      <c r="Q53" s="549" t="s">
        <v>605</v>
      </c>
      <c r="R53" s="627"/>
      <c r="S53" s="627"/>
      <c r="T53" s="656"/>
      <c r="U53" s="627"/>
      <c r="V53" s="627"/>
      <c r="W53" s="627"/>
      <c r="X53" s="627"/>
      <c r="Y53" s="627"/>
      <c r="Z53" s="627"/>
      <c r="AA53" s="627"/>
      <c r="AB53" s="657">
        <f t="shared" si="10"/>
      </c>
      <c r="AC53" s="573">
        <f t="shared" si="2"/>
      </c>
      <c r="AD53" s="561">
        <f t="shared" si="28"/>
      </c>
      <c r="AE53" s="658">
        <f t="shared" si="21"/>
      </c>
      <c r="AF53" s="659">
        <f>VLOOKUP(C53,'Data Products'!$A:$J,10,0)</f>
      </c>
      <c r="AG53" s="660">
        <f t="shared" si="13"/>
      </c>
      <c r="AH53" s="564">
        <f t="shared" si="5"/>
      </c>
      <c r="AI53" s="661" t="s">
        <v>609</v>
      </c>
      <c r="AJ53" s="668"/>
      <c r="AK53" s="568"/>
      <c r="AL53" s="567"/>
      <c r="AM53" s="568"/>
      <c r="AN53" s="568"/>
    </row>
    <row customHeight="true" hidden="true" ht="18" r="54">
      <c r="A54" s="648">
        <v>21</v>
      </c>
      <c r="B54" s="549" t="s">
        <v>575</v>
      </c>
      <c r="C54" s="648" t="s">
        <v>610</v>
      </c>
      <c r="D54" s="671" t="s">
        <v>611</v>
      </c>
      <c r="E54" s="671" t="s">
        <v>611</v>
      </c>
      <c r="F54" s="651">
        <v>0</v>
      </c>
      <c r="G54" s="651">
        <v>0</v>
      </c>
      <c r="H54" s="652"/>
      <c r="I54" s="653">
        <f>VLOOKUP(C54,'Data Products'!$A:$J,2,0)</f>
      </c>
      <c r="J54" s="613">
        <f t="shared" si="25"/>
      </c>
      <c r="K54" s="614">
        <v>45860</v>
      </c>
      <c r="L54" s="558">
        <f t="shared" si="18"/>
      </c>
      <c r="M54" s="663">
        <v>0</v>
      </c>
      <c r="N54" s="579">
        <v>0</v>
      </c>
      <c r="O54" s="581"/>
      <c r="P54" s="554"/>
      <c r="Q54" s="549" t="s">
        <v>612</v>
      </c>
      <c r="R54" s="627"/>
      <c r="S54" s="627"/>
      <c r="T54" s="656"/>
      <c r="U54" s="627"/>
      <c r="V54" s="627"/>
      <c r="W54" s="627"/>
      <c r="X54" s="627"/>
      <c r="Y54" s="627"/>
      <c r="Z54" s="627"/>
      <c r="AA54" s="627"/>
      <c r="AB54" s="657">
        <f t="shared" si="10"/>
      </c>
      <c r="AC54" s="573">
        <f t="shared" si="2"/>
      </c>
      <c r="AD54" s="561">
        <f t="shared" si="28"/>
      </c>
      <c r="AE54" s="658">
        <f t="shared" si="21"/>
      </c>
      <c r="AF54" s="659">
        <f>VLOOKUP(C54,'Data Products'!$A:$J,10,0)</f>
      </c>
      <c r="AG54" s="660">
        <f t="shared" si="13"/>
      </c>
      <c r="AH54" s="564">
        <f t="shared" si="5"/>
      </c>
      <c r="AI54" s="664"/>
      <c r="AJ54" s="668"/>
      <c r="AK54" s="568"/>
      <c r="AL54" s="567"/>
      <c r="AM54" s="568"/>
      <c r="AN54" s="568"/>
    </row>
    <row customHeight="true" hidden="true" ht="18" r="55">
      <c r="A55" s="648">
        <v>22</v>
      </c>
      <c r="B55" s="549" t="s">
        <v>526</v>
      </c>
      <c r="C55" s="648" t="s">
        <v>611</v>
      </c>
      <c r="D55" s="671" t="s">
        <v>611</v>
      </c>
      <c r="E55" s="671" t="s">
        <v>611</v>
      </c>
      <c r="F55" s="651">
        <v>2</v>
      </c>
      <c r="G55" s="651">
        <v>2</v>
      </c>
      <c r="H55" s="652"/>
      <c r="I55" s="653">
        <f>VLOOKUP(C55,'Data Products'!$A:$J,2,0)</f>
      </c>
      <c r="J55" s="613">
        <f t="shared" si="25"/>
      </c>
      <c r="K55" s="614">
        <v>45861</v>
      </c>
      <c r="L55" s="558">
        <f t="shared" si="18"/>
      </c>
      <c r="M55" s="663">
        <v>0</v>
      </c>
      <c r="N55" s="672">
        <v>0</v>
      </c>
      <c r="O55" s="581"/>
      <c r="P55" s="554"/>
      <c r="Q55" s="549" t="s">
        <v>613</v>
      </c>
      <c r="R55" s="627"/>
      <c r="S55" s="627"/>
      <c r="T55" s="656"/>
      <c r="U55" s="627"/>
      <c r="V55" s="627"/>
      <c r="W55" s="627"/>
      <c r="X55" s="627"/>
      <c r="Y55" s="627"/>
      <c r="Z55" s="627"/>
      <c r="AA55" s="627"/>
      <c r="AB55" s="657">
        <f t="shared" si="10"/>
      </c>
      <c r="AC55" s="573">
        <f t="shared" si="2"/>
      </c>
      <c r="AD55" s="561">
        <f t="shared" si="28"/>
      </c>
      <c r="AE55" s="658">
        <f t="shared" si="21"/>
      </c>
      <c r="AF55" s="659">
        <f>VLOOKUP(C55,'Data Products'!$A:$J,10,0)</f>
      </c>
      <c r="AG55" s="660">
        <f t="shared" si="13"/>
      </c>
      <c r="AH55" s="564"/>
      <c r="AI55" s="661" t="s">
        <v>614</v>
      </c>
      <c r="AJ55" s="668"/>
      <c r="AK55" s="568"/>
      <c r="AL55" s="567"/>
      <c r="AM55" s="568"/>
      <c r="AN55" s="568"/>
    </row>
    <row customHeight="true" hidden="true" ht="18" r="56">
      <c r="A56" s="648">
        <v>23</v>
      </c>
      <c r="B56" s="549" t="s">
        <v>575</v>
      </c>
      <c r="C56" s="648" t="s">
        <v>615</v>
      </c>
      <c r="D56" s="673"/>
      <c r="E56" s="673"/>
      <c r="F56" s="651">
        <v>0</v>
      </c>
      <c r="G56" s="651">
        <v>0</v>
      </c>
      <c r="H56" s="652"/>
      <c r="I56" s="653">
        <f>VLOOKUP(C56,'Data Products'!$A:$J,2,0)</f>
      </c>
      <c r="J56" s="613">
        <f t="shared" si="25"/>
      </c>
      <c r="K56" s="614">
        <v>45862</v>
      </c>
      <c r="L56" s="558">
        <f t="shared" si="18"/>
      </c>
      <c r="M56" s="663">
        <v>0</v>
      </c>
      <c r="N56" s="579">
        <v>0</v>
      </c>
      <c r="O56" s="581"/>
      <c r="P56" s="554"/>
      <c r="Q56" s="549" t="s">
        <v>616</v>
      </c>
      <c r="R56" s="627"/>
      <c r="S56" s="627"/>
      <c r="T56" s="656"/>
      <c r="U56" s="627"/>
      <c r="V56" s="627"/>
      <c r="W56" s="627"/>
      <c r="X56" s="627"/>
      <c r="Y56" s="627"/>
      <c r="Z56" s="627"/>
      <c r="AA56" s="627"/>
      <c r="AB56" s="657">
        <f t="shared" si="10"/>
      </c>
      <c r="AC56" s="573">
        <f t="shared" si="2"/>
      </c>
      <c r="AD56" s="561">
        <f t="shared" si="28"/>
      </c>
      <c r="AE56" s="658">
        <f t="shared" si="21"/>
      </c>
      <c r="AF56" s="659">
        <f>VLOOKUP(C56,'Data Products'!$A:$J,10,0)</f>
      </c>
      <c r="AG56" s="660">
        <f t="shared" si="13"/>
      </c>
      <c r="AH56" s="564">
        <f t="shared" ref="AH56:AH71" si="6">IF(J56&lt;=90,F56,0)</f>
      </c>
      <c r="AI56" s="664"/>
      <c r="AJ56" s="668"/>
      <c r="AK56" s="568"/>
      <c r="AL56" s="567"/>
      <c r="AM56" s="568"/>
      <c r="AN56" s="568"/>
    </row>
    <row customHeight="true" hidden="true" ht="18" r="57">
      <c r="A57" s="648">
        <v>24</v>
      </c>
      <c r="B57" s="549" t="s">
        <v>575</v>
      </c>
      <c r="C57" s="648" t="s">
        <v>617</v>
      </c>
      <c r="D57" s="673"/>
      <c r="E57" s="673"/>
      <c r="F57" s="651">
        <v>0</v>
      </c>
      <c r="G57" s="651">
        <v>0</v>
      </c>
      <c r="H57" s="652"/>
      <c r="I57" s="653">
        <f>VLOOKUP(C57,'Data Products'!$A:$J,2,0)</f>
      </c>
      <c r="J57" s="613">
        <f t="shared" si="25"/>
      </c>
      <c r="K57" s="614">
        <v>45863</v>
      </c>
      <c r="L57" s="558">
        <f t="shared" si="18"/>
      </c>
      <c r="M57" s="663">
        <v>0</v>
      </c>
      <c r="N57" s="579">
        <v>0</v>
      </c>
      <c r="O57" s="581"/>
      <c r="P57" s="554"/>
      <c r="Q57" s="549" t="s">
        <v>577</v>
      </c>
      <c r="R57" s="627"/>
      <c r="S57" s="627"/>
      <c r="T57" s="656"/>
      <c r="U57" s="627"/>
      <c r="V57" s="627"/>
      <c r="W57" s="627"/>
      <c r="X57" s="627"/>
      <c r="Y57" s="627"/>
      <c r="Z57" s="627"/>
      <c r="AA57" s="627"/>
      <c r="AB57" s="657">
        <f t="shared" si="10"/>
      </c>
      <c r="AC57" s="573">
        <f t="shared" si="2"/>
      </c>
      <c r="AD57" s="561">
        <f t="shared" si="28"/>
      </c>
      <c r="AE57" s="658">
        <f t="shared" si="21"/>
      </c>
      <c r="AF57" s="659">
        <f>VLOOKUP(C57,'Data Products'!$A:$J,10,0)</f>
      </c>
      <c r="AG57" s="660">
        <f t="shared" si="13"/>
      </c>
      <c r="AH57" s="564">
        <f t="shared" si="6"/>
      </c>
      <c r="AI57" s="664"/>
      <c r="AJ57" s="668"/>
      <c r="AK57" s="568"/>
      <c r="AL57" s="567"/>
      <c r="AM57" s="568"/>
      <c r="AN57" s="568"/>
    </row>
    <row customHeight="true" hidden="true" ht="18" r="58">
      <c r="A58" s="648">
        <v>25</v>
      </c>
      <c r="B58" s="549" t="s">
        <v>575</v>
      </c>
      <c r="C58" s="648" t="s">
        <v>618</v>
      </c>
      <c r="D58" s="673"/>
      <c r="E58" s="673"/>
      <c r="F58" s="651">
        <v>0</v>
      </c>
      <c r="G58" s="651">
        <v>0</v>
      </c>
      <c r="H58" s="652"/>
      <c r="I58" s="653">
        <f>VLOOKUP(C58,'Data Products'!$A:$J,2,0)</f>
      </c>
      <c r="J58" s="613">
        <f t="shared" si="25"/>
      </c>
      <c r="K58" s="614">
        <v>45864</v>
      </c>
      <c r="L58" s="558">
        <f t="shared" si="18"/>
      </c>
      <c r="M58" s="663">
        <v>0</v>
      </c>
      <c r="N58" s="579">
        <v>0</v>
      </c>
      <c r="O58" s="581"/>
      <c r="P58" s="554"/>
      <c r="Q58" s="549" t="s">
        <v>577</v>
      </c>
      <c r="R58" s="627"/>
      <c r="S58" s="627"/>
      <c r="T58" s="656"/>
      <c r="U58" s="627"/>
      <c r="V58" s="627"/>
      <c r="W58" s="627"/>
      <c r="X58" s="627"/>
      <c r="Y58" s="627"/>
      <c r="Z58" s="627"/>
      <c r="AA58" s="627"/>
      <c r="AB58" s="657">
        <f t="shared" si="10"/>
      </c>
      <c r="AC58" s="573">
        <f t="shared" si="2"/>
      </c>
      <c r="AD58" s="561">
        <f t="shared" si="28"/>
      </c>
      <c r="AE58" s="658">
        <f t="shared" si="21"/>
      </c>
      <c r="AF58" s="659">
        <f>VLOOKUP(C58,'Data Products'!$A:$J,10,0)</f>
      </c>
      <c r="AG58" s="660">
        <f t="shared" si="13"/>
      </c>
      <c r="AH58" s="564">
        <f t="shared" si="6"/>
      </c>
      <c r="AI58" s="664"/>
      <c r="AJ58" s="668"/>
      <c r="AK58" s="568"/>
      <c r="AL58" s="567"/>
      <c r="AM58" s="568"/>
      <c r="AN58" s="568"/>
    </row>
    <row customHeight="true" hidden="true" ht="18" r="59">
      <c r="A59" s="648">
        <v>26</v>
      </c>
      <c r="B59" s="549" t="s">
        <v>575</v>
      </c>
      <c r="C59" s="648" t="s">
        <v>619</v>
      </c>
      <c r="D59" s="673"/>
      <c r="E59" s="673"/>
      <c r="F59" s="651">
        <v>0</v>
      </c>
      <c r="G59" s="651">
        <v>0</v>
      </c>
      <c r="H59" s="652" t="s">
        <v>620</v>
      </c>
      <c r="I59" s="653">
        <f>VLOOKUP(C59,'Data Products'!$A:$J,2,0)</f>
      </c>
      <c r="J59" s="613">
        <f t="shared" si="25"/>
      </c>
      <c r="K59" s="614">
        <v>45865</v>
      </c>
      <c r="L59" s="558">
        <f t="shared" si="18"/>
      </c>
      <c r="M59" s="663">
        <v>0</v>
      </c>
      <c r="N59" s="579">
        <v>0</v>
      </c>
      <c r="O59" s="581"/>
      <c r="P59" s="554"/>
      <c r="Q59" s="549" t="s">
        <v>621</v>
      </c>
      <c r="R59" s="627"/>
      <c r="S59" s="627"/>
      <c r="T59" s="674"/>
      <c r="U59" s="627"/>
      <c r="V59" s="627"/>
      <c r="W59" s="627"/>
      <c r="X59" s="627"/>
      <c r="Y59" s="627"/>
      <c r="Z59" s="627"/>
      <c r="AA59" s="627"/>
      <c r="AB59" s="657">
        <f t="shared" si="10"/>
      </c>
      <c r="AC59" s="573">
        <f t="shared" si="2"/>
      </c>
      <c r="AD59" s="561">
        <f t="shared" si="28"/>
      </c>
      <c r="AE59" s="658">
        <f t="shared" si="21"/>
      </c>
      <c r="AF59" s="659">
        <f>VLOOKUP(C59,'Data Products'!$A:$J,10,0)</f>
      </c>
      <c r="AG59" s="660">
        <f t="shared" si="13"/>
      </c>
      <c r="AH59" s="564">
        <f t="shared" si="6"/>
      </c>
      <c r="AI59" s="664"/>
      <c r="AJ59" s="668"/>
      <c r="AK59" s="568">
        <v>50</v>
      </c>
      <c r="AL59" s="567"/>
      <c r="AM59" s="568"/>
      <c r="AN59" s="568"/>
    </row>
    <row customHeight="true" hidden="true" ht="18" r="60">
      <c r="A60" s="648">
        <v>27</v>
      </c>
      <c r="B60" s="549" t="s">
        <v>575</v>
      </c>
      <c r="C60" s="648" t="s">
        <v>622</v>
      </c>
      <c r="D60" s="673"/>
      <c r="E60" s="673"/>
      <c r="F60" s="651">
        <v>0</v>
      </c>
      <c r="G60" s="651">
        <v>0</v>
      </c>
      <c r="H60" s="652"/>
      <c r="I60" s="653">
        <f>VLOOKUP(C60,'Data Products'!$A:$J,2,0)</f>
      </c>
      <c r="J60" s="613">
        <f t="shared" si="25"/>
      </c>
      <c r="K60" s="614">
        <v>45866</v>
      </c>
      <c r="L60" s="558">
        <f t="shared" si="18"/>
      </c>
      <c r="M60" s="663">
        <v>0</v>
      </c>
      <c r="N60" s="579">
        <v>0</v>
      </c>
      <c r="O60" s="581"/>
      <c r="P60" s="554"/>
      <c r="Q60" s="549" t="s">
        <v>621</v>
      </c>
      <c r="R60" s="623"/>
      <c r="S60" s="623"/>
      <c r="T60" s="674"/>
      <c r="U60" s="627"/>
      <c r="V60" s="623"/>
      <c r="W60" s="623"/>
      <c r="X60" s="623"/>
      <c r="Y60" s="623"/>
      <c r="Z60" s="623"/>
      <c r="AA60" s="623"/>
      <c r="AB60" s="657">
        <f t="shared" si="10"/>
      </c>
      <c r="AC60" s="573">
        <f t="shared" si="2"/>
      </c>
      <c r="AD60" s="561">
        <f t="shared" si="28"/>
      </c>
      <c r="AE60" s="658">
        <f t="shared" si="21"/>
      </c>
      <c r="AF60" s="659">
        <f>VLOOKUP(C60,'Data Products'!$A:$J,10,0)</f>
      </c>
      <c r="AG60" s="660">
        <f t="shared" si="13"/>
      </c>
      <c r="AH60" s="564">
        <f t="shared" si="6"/>
      </c>
      <c r="AI60" s="664"/>
      <c r="AJ60" s="668"/>
      <c r="AK60" s="568">
        <v>80</v>
      </c>
      <c r="AL60" s="567"/>
      <c r="AM60" s="568"/>
      <c r="AN60" s="568"/>
    </row>
    <row customHeight="true" hidden="true" ht="18" r="61">
      <c r="A61" s="648">
        <v>28</v>
      </c>
      <c r="B61" s="549" t="s">
        <v>575</v>
      </c>
      <c r="C61" s="648" t="s">
        <v>623</v>
      </c>
      <c r="D61" s="673"/>
      <c r="E61" s="673"/>
      <c r="F61" s="651">
        <v>0</v>
      </c>
      <c r="G61" s="651">
        <v>0</v>
      </c>
      <c r="H61" s="652"/>
      <c r="I61" s="653">
        <f>VLOOKUP(C61,'Data Products'!$A:$J,2,0)</f>
      </c>
      <c r="J61" s="613">
        <f t="shared" si="25"/>
      </c>
      <c r="K61" s="614">
        <v>45867</v>
      </c>
      <c r="L61" s="558">
        <f t="shared" si="18"/>
      </c>
      <c r="M61" s="663">
        <v>0</v>
      </c>
      <c r="N61" s="579">
        <v>0</v>
      </c>
      <c r="O61" s="581"/>
      <c r="P61" s="554"/>
      <c r="Q61" s="549" t="s">
        <v>621</v>
      </c>
      <c r="R61" s="623"/>
      <c r="S61" s="623"/>
      <c r="T61" s="656"/>
      <c r="U61" s="627"/>
      <c r="V61" s="623"/>
      <c r="W61" s="623"/>
      <c r="X61" s="623"/>
      <c r="Y61" s="623"/>
      <c r="Z61" s="623"/>
      <c r="AA61" s="623"/>
      <c r="AB61" s="657">
        <f t="shared" si="10"/>
      </c>
      <c r="AC61" s="573">
        <f t="shared" si="2"/>
      </c>
      <c r="AD61" s="561">
        <f t="shared" si="28"/>
      </c>
      <c r="AE61" s="658">
        <f t="shared" si="21"/>
      </c>
      <c r="AF61" s="659">
        <f>VLOOKUP(C61,'Data Products'!$A:$J,10,0)</f>
      </c>
      <c r="AG61" s="660">
        <f t="shared" si="13"/>
      </c>
      <c r="AH61" s="564">
        <f t="shared" si="6"/>
      </c>
      <c r="AI61" s="664"/>
      <c r="AJ61" s="668"/>
      <c r="AK61" s="568">
        <v>60</v>
      </c>
      <c r="AL61" s="567"/>
      <c r="AM61" s="568"/>
      <c r="AN61" s="568"/>
    </row>
    <row customHeight="true" hidden="true" ht="18" r="62">
      <c r="A62" s="648">
        <v>29</v>
      </c>
      <c r="B62" s="549" t="s">
        <v>575</v>
      </c>
      <c r="C62" s="648" t="s">
        <v>624</v>
      </c>
      <c r="D62" s="673"/>
      <c r="E62" s="673"/>
      <c r="F62" s="651">
        <v>0</v>
      </c>
      <c r="G62" s="651">
        <v>0</v>
      </c>
      <c r="H62" s="652" t="s">
        <v>625</v>
      </c>
      <c r="I62" s="653">
        <f>VLOOKUP(C62,'Data Products'!$A:$J,2,0)</f>
      </c>
      <c r="J62" s="613">
        <f t="shared" si="25"/>
      </c>
      <c r="K62" s="614">
        <v>45868</v>
      </c>
      <c r="L62" s="558">
        <f t="shared" si="18"/>
      </c>
      <c r="M62" s="663">
        <v>0</v>
      </c>
      <c r="N62" s="579">
        <v>0</v>
      </c>
      <c r="O62" s="581"/>
      <c r="P62" s="554"/>
      <c r="Q62" s="549" t="s">
        <v>621</v>
      </c>
      <c r="R62" s="623"/>
      <c r="S62" s="623"/>
      <c r="T62" s="656"/>
      <c r="U62" s="627"/>
      <c r="V62" s="623"/>
      <c r="W62" s="623"/>
      <c r="X62" s="623"/>
      <c r="Y62" s="623"/>
      <c r="Z62" s="623"/>
      <c r="AA62" s="623"/>
      <c r="AB62" s="657">
        <f t="shared" si="10"/>
      </c>
      <c r="AC62" s="573">
        <f t="shared" si="2"/>
      </c>
      <c r="AD62" s="561">
        <f t="shared" si="28"/>
      </c>
      <c r="AE62" s="658">
        <f t="shared" si="21"/>
      </c>
      <c r="AF62" s="659">
        <f>VLOOKUP(C62,'Data Products'!$A:$J,10,0)</f>
      </c>
      <c r="AG62" s="660">
        <f t="shared" si="13"/>
      </c>
      <c r="AH62" s="564">
        <f t="shared" si="6"/>
      </c>
      <c r="AI62" s="664"/>
      <c r="AJ62" s="668"/>
      <c r="AK62" s="568">
        <v>40</v>
      </c>
      <c r="AL62" s="567"/>
      <c r="AM62" s="568"/>
      <c r="AN62" s="568"/>
    </row>
    <row customHeight="true" hidden="true" ht="18" r="63">
      <c r="A63" s="648">
        <v>30</v>
      </c>
      <c r="B63" s="549" t="s">
        <v>575</v>
      </c>
      <c r="C63" s="648" t="s">
        <v>626</v>
      </c>
      <c r="D63" s="673"/>
      <c r="E63" s="673"/>
      <c r="F63" s="651">
        <v>0</v>
      </c>
      <c r="G63" s="651">
        <v>0</v>
      </c>
      <c r="H63" s="652"/>
      <c r="I63" s="653">
        <f>VLOOKUP(C63,'Data Products'!$A:$J,2,0)</f>
      </c>
      <c r="J63" s="613">
        <f t="shared" si="25"/>
      </c>
      <c r="K63" s="614">
        <v>45869</v>
      </c>
      <c r="L63" s="558">
        <f t="shared" si="18"/>
      </c>
      <c r="M63" s="663">
        <v>0</v>
      </c>
      <c r="N63" s="579">
        <v>0</v>
      </c>
      <c r="O63" s="581"/>
      <c r="P63" s="554"/>
      <c r="Q63" s="549" t="s">
        <v>621</v>
      </c>
      <c r="R63" s="623"/>
      <c r="S63" s="623"/>
      <c r="T63" s="656"/>
      <c r="U63" s="627"/>
      <c r="V63" s="623"/>
      <c r="W63" s="623"/>
      <c r="X63" s="623"/>
      <c r="Y63" s="623"/>
      <c r="Z63" s="623"/>
      <c r="AA63" s="623"/>
      <c r="AB63" s="657">
        <f t="shared" si="10"/>
      </c>
      <c r="AC63" s="573">
        <f t="shared" si="2"/>
      </c>
      <c r="AD63" s="561">
        <f t="shared" si="28"/>
      </c>
      <c r="AE63" s="658">
        <f t="shared" si="21"/>
      </c>
      <c r="AF63" s="659">
        <f>VLOOKUP(C63,'Data Products'!$A:$J,10,0)</f>
      </c>
      <c r="AG63" s="660">
        <f t="shared" si="13"/>
      </c>
      <c r="AH63" s="564">
        <f t="shared" si="6"/>
      </c>
      <c r="AI63" s="664"/>
      <c r="AJ63" s="668"/>
      <c r="AK63" s="568"/>
      <c r="AL63" s="567"/>
      <c r="AM63" s="568"/>
      <c r="AN63" s="568"/>
    </row>
    <row customHeight="true" hidden="true" ht="18" r="64">
      <c r="A64" s="648">
        <v>31</v>
      </c>
      <c r="B64" s="549" t="s">
        <v>575</v>
      </c>
      <c r="C64" s="648" t="s">
        <v>627</v>
      </c>
      <c r="D64" s="673"/>
      <c r="E64" s="673"/>
      <c r="F64" s="651">
        <v>0</v>
      </c>
      <c r="G64" s="651">
        <v>0</v>
      </c>
      <c r="H64" s="652"/>
      <c r="I64" s="653">
        <f>VLOOKUP(C64,'Data Products'!$A:$J,2,0)</f>
      </c>
      <c r="J64" s="613">
        <f t="shared" si="25"/>
      </c>
      <c r="K64" s="614">
        <v>45870</v>
      </c>
      <c r="L64" s="558">
        <f t="shared" si="18"/>
      </c>
      <c r="M64" s="663">
        <v>0</v>
      </c>
      <c r="N64" s="579">
        <v>0</v>
      </c>
      <c r="O64" s="581"/>
      <c r="P64" s="554"/>
      <c r="Q64" s="549" t="s">
        <v>621</v>
      </c>
      <c r="R64" s="623"/>
      <c r="S64" s="623"/>
      <c r="T64" s="656"/>
      <c r="U64" s="627"/>
      <c r="V64" s="623"/>
      <c r="W64" s="623"/>
      <c r="X64" s="623"/>
      <c r="Y64" s="623"/>
      <c r="Z64" s="623"/>
      <c r="AA64" s="623"/>
      <c r="AB64" s="657">
        <f t="shared" si="10"/>
      </c>
      <c r="AC64" s="573">
        <f t="shared" si="2"/>
      </c>
      <c r="AD64" s="561">
        <f t="shared" si="28"/>
      </c>
      <c r="AE64" s="658">
        <f t="shared" si="21"/>
      </c>
      <c r="AF64" s="659">
        <f>VLOOKUP(C64,'Data Products'!$A:$J,10,0)</f>
      </c>
      <c r="AG64" s="660">
        <f t="shared" si="13"/>
      </c>
      <c r="AH64" s="564">
        <f t="shared" si="6"/>
      </c>
      <c r="AI64" s="664"/>
      <c r="AJ64" s="668"/>
      <c r="AK64" s="568"/>
      <c r="AL64" s="567"/>
      <c r="AM64" s="568"/>
      <c r="AN64" s="568"/>
    </row>
    <row customHeight="true" hidden="true" ht="18" r="65">
      <c r="A65" s="648">
        <v>32</v>
      </c>
      <c r="B65" s="549" t="s">
        <v>575</v>
      </c>
      <c r="C65" s="648" t="s">
        <v>628</v>
      </c>
      <c r="D65" s="673"/>
      <c r="E65" s="673"/>
      <c r="F65" s="651">
        <v>0</v>
      </c>
      <c r="G65" s="651">
        <v>0</v>
      </c>
      <c r="H65" s="652"/>
      <c r="I65" s="653">
        <f>VLOOKUP(C65,'Data Products'!$A:$J,2,0)</f>
      </c>
      <c r="J65" s="613">
        <f t="shared" si="25"/>
      </c>
      <c r="K65" s="614">
        <v>45871</v>
      </c>
      <c r="L65" s="558">
        <f t="shared" si="18"/>
      </c>
      <c r="M65" s="663">
        <v>0</v>
      </c>
      <c r="N65" s="579">
        <v>0</v>
      </c>
      <c r="O65" s="581"/>
      <c r="P65" s="554"/>
      <c r="Q65" s="549" t="s">
        <v>629</v>
      </c>
      <c r="R65" s="623"/>
      <c r="S65" s="623"/>
      <c r="T65" s="656"/>
      <c r="U65" s="627"/>
      <c r="V65" s="623"/>
      <c r="W65" s="623"/>
      <c r="X65" s="623"/>
      <c r="Y65" s="623"/>
      <c r="Z65" s="623"/>
      <c r="AA65" s="623"/>
      <c r="AB65" s="657">
        <f t="shared" si="10"/>
      </c>
      <c r="AC65" s="573">
        <f t="shared" si="2"/>
      </c>
      <c r="AD65" s="561">
        <f t="shared" si="28"/>
      </c>
      <c r="AE65" s="658">
        <f t="shared" si="21"/>
      </c>
      <c r="AF65" s="659">
        <f>VLOOKUP(C65,'Data Products'!$A:$J,10,0)</f>
      </c>
      <c r="AG65" s="660">
        <f t="shared" si="13"/>
      </c>
      <c r="AH65" s="564">
        <f t="shared" si="6"/>
      </c>
      <c r="AI65" s="664"/>
      <c r="AJ65" s="668"/>
      <c r="AK65" s="568"/>
      <c r="AL65" s="567"/>
      <c r="AM65" s="568"/>
      <c r="AN65" s="568"/>
    </row>
    <row customHeight="true" hidden="true" ht="18" r="66">
      <c r="A66" s="648">
        <v>33</v>
      </c>
      <c r="B66" s="549" t="s">
        <v>575</v>
      </c>
      <c r="C66" s="648" t="s">
        <v>630</v>
      </c>
      <c r="D66" s="673"/>
      <c r="E66" s="673"/>
      <c r="F66" s="651">
        <v>0</v>
      </c>
      <c r="G66" s="651">
        <v>0</v>
      </c>
      <c r="H66" s="652"/>
      <c r="I66" s="653">
        <f>VLOOKUP(C66,'Data Products'!$A:$J,2,0)</f>
      </c>
      <c r="J66" s="613">
        <f t="shared" si="25"/>
      </c>
      <c r="K66" s="614">
        <v>45872</v>
      </c>
      <c r="L66" s="558">
        <f t="shared" si="18"/>
      </c>
      <c r="M66" s="663">
        <v>0</v>
      </c>
      <c r="N66" s="579">
        <v>0</v>
      </c>
      <c r="O66" s="581"/>
      <c r="P66" s="554"/>
      <c r="Q66" s="549" t="s">
        <v>629</v>
      </c>
      <c r="R66" s="623"/>
      <c r="S66" s="623"/>
      <c r="T66" s="656"/>
      <c r="U66" s="627"/>
      <c r="V66" s="623"/>
      <c r="W66" s="623"/>
      <c r="X66" s="623"/>
      <c r="Y66" s="623"/>
      <c r="Z66" s="623"/>
      <c r="AA66" s="623"/>
      <c r="AB66" s="657">
        <f t="shared" si="10"/>
      </c>
      <c r="AC66" s="573">
        <f t="shared" si="2"/>
      </c>
      <c r="AD66" s="561">
        <f t="shared" si="28"/>
      </c>
      <c r="AE66" s="658">
        <f t="shared" si="21"/>
      </c>
      <c r="AF66" s="659">
        <f>VLOOKUP(C66,'Data Products'!$A:$J,10,0)</f>
      </c>
      <c r="AG66" s="660">
        <f t="shared" si="13"/>
      </c>
      <c r="AH66" s="564">
        <f t="shared" si="6"/>
      </c>
      <c r="AI66" s="664"/>
      <c r="AJ66" s="668"/>
      <c r="AK66" s="568"/>
      <c r="AL66" s="567"/>
      <c r="AM66" s="568"/>
      <c r="AN66" s="568"/>
    </row>
    <row customHeight="true" hidden="true" ht="18" r="67">
      <c r="A67" s="648">
        <v>34</v>
      </c>
      <c r="B67" s="669" t="s">
        <v>575</v>
      </c>
      <c r="C67" s="675" t="s">
        <v>631</v>
      </c>
      <c r="D67" s="673"/>
      <c r="E67" s="673"/>
      <c r="F67" s="651">
        <v>0</v>
      </c>
      <c r="G67" s="651">
        <v>0</v>
      </c>
      <c r="H67" s="652"/>
      <c r="I67" s="653">
        <f>VLOOKUP(C67,'Data Products'!$A:$J,2,0)</f>
      </c>
      <c r="J67" s="613">
        <f t="shared" si="25"/>
      </c>
      <c r="K67" s="614">
        <v>45873</v>
      </c>
      <c r="L67" s="558">
        <f t="shared" si="18"/>
      </c>
      <c r="M67" s="663">
        <v>0</v>
      </c>
      <c r="N67" s="579">
        <v>0</v>
      </c>
      <c r="O67" s="676"/>
      <c r="P67" s="677"/>
      <c r="Q67" s="549" t="s">
        <v>629</v>
      </c>
      <c r="R67" s="623"/>
      <c r="S67" s="623"/>
      <c r="T67" s="656"/>
      <c r="U67" s="623"/>
      <c r="V67" s="623"/>
      <c r="W67" s="623"/>
      <c r="X67" s="623"/>
      <c r="Y67" s="623"/>
      <c r="Z67" s="623"/>
      <c r="AA67" s="623"/>
      <c r="AB67" s="657">
        <f t="shared" si="10"/>
      </c>
      <c r="AC67" s="573">
        <f t="shared" si="2"/>
      </c>
      <c r="AD67" s="561">
        <f t="shared" si="28"/>
      </c>
      <c r="AE67" s="658">
        <f t="shared" si="21"/>
      </c>
      <c r="AF67" s="659">
        <f>VLOOKUP(C67,'Data Products'!$A:$J,10,0)</f>
      </c>
      <c r="AG67" s="660">
        <f t="shared" si="13"/>
      </c>
      <c r="AH67" s="564">
        <f t="shared" si="6"/>
      </c>
      <c r="AI67" s="664"/>
      <c r="AJ67" s="668"/>
      <c r="AK67" s="568"/>
      <c r="AL67" s="567"/>
      <c r="AM67" s="568"/>
      <c r="AN67" s="568"/>
    </row>
    <row customHeight="true" hidden="true" ht="18" r="68">
      <c r="A68" s="648">
        <v>35</v>
      </c>
      <c r="B68" s="648" t="s">
        <v>529</v>
      </c>
      <c r="C68" s="648" t="s">
        <v>632</v>
      </c>
      <c r="D68" s="671" t="s">
        <v>633</v>
      </c>
      <c r="E68" s="671" t="s">
        <v>633</v>
      </c>
      <c r="F68" s="651">
        <v>0</v>
      </c>
      <c r="G68" s="651">
        <v>0</v>
      </c>
      <c r="H68" s="678"/>
      <c r="I68" s="653">
        <f>VLOOKUP(C68,'Data Products'!$A:$J,2,0)</f>
      </c>
      <c r="J68" s="613">
        <f t="shared" si="25"/>
      </c>
      <c r="K68" s="614">
        <v>45874</v>
      </c>
      <c r="L68" s="558">
        <f t="shared" si="18"/>
      </c>
      <c r="M68" s="679">
        <v>0</v>
      </c>
      <c r="N68" s="579">
        <v>0</v>
      </c>
      <c r="O68" s="581"/>
      <c r="P68" s="554"/>
      <c r="Q68" s="669" t="s">
        <v>634</v>
      </c>
      <c r="R68" s="623"/>
      <c r="S68" s="623"/>
      <c r="T68" s="656"/>
      <c r="U68" s="623"/>
      <c r="V68" s="623"/>
      <c r="W68" s="623"/>
      <c r="X68" s="623"/>
      <c r="Y68" s="623"/>
      <c r="Z68" s="623"/>
      <c r="AA68" s="623"/>
      <c r="AB68" s="657">
        <f t="shared" si="10"/>
      </c>
      <c r="AC68" s="573">
        <f t="shared" si="2"/>
      </c>
      <c r="AD68" s="561">
        <f t="shared" si="28"/>
      </c>
      <c r="AE68" s="658">
        <f t="shared" si="21"/>
      </c>
      <c r="AF68" s="659">
        <f>VLOOKUP(C68,'Data Products'!$A:$J,10,0)</f>
      </c>
      <c r="AG68" s="660">
        <f t="shared" si="13"/>
      </c>
      <c r="AH68" s="564">
        <f t="shared" si="6"/>
      </c>
      <c r="AI68" s="664"/>
      <c r="AJ68" s="668"/>
      <c r="AK68" s="568">
        <v>50</v>
      </c>
      <c r="AL68" s="567"/>
      <c r="AM68" s="568"/>
      <c r="AN68" s="568"/>
    </row>
    <row customHeight="true" hidden="true" ht="18" r="69">
      <c r="A69" s="648">
        <v>36</v>
      </c>
      <c r="B69" s="670" t="s">
        <v>583</v>
      </c>
      <c r="C69" s="680" t="s">
        <v>635</v>
      </c>
      <c r="D69" s="673"/>
      <c r="E69" s="673"/>
      <c r="F69" s="651">
        <v>0</v>
      </c>
      <c r="G69" s="651">
        <v>0</v>
      </c>
      <c r="H69" s="652"/>
      <c r="I69" s="653">
        <f>VLOOKUP(C69,'Data Products'!$A:$J,2,0)</f>
      </c>
      <c r="J69" s="613">
        <f t="shared" si="25"/>
      </c>
      <c r="K69" s="614">
        <v>45875</v>
      </c>
      <c r="L69" s="558">
        <f t="shared" si="18"/>
      </c>
      <c r="M69" s="663">
        <v>0</v>
      </c>
      <c r="N69" s="579">
        <v>0</v>
      </c>
      <c r="O69" s="681"/>
      <c r="P69" s="682"/>
      <c r="Q69" s="549" t="s">
        <v>634</v>
      </c>
      <c r="R69" s="623"/>
      <c r="S69" s="623"/>
      <c r="T69" s="656"/>
      <c r="U69" s="623"/>
      <c r="V69" s="623"/>
      <c r="W69" s="623"/>
      <c r="X69" s="623"/>
      <c r="Y69" s="623"/>
      <c r="Z69" s="623"/>
      <c r="AA69" s="623"/>
      <c r="AB69" s="657">
        <f t="shared" si="10"/>
      </c>
      <c r="AC69" s="573">
        <f t="shared" si="2"/>
      </c>
      <c r="AD69" s="561">
        <f t="shared" si="28"/>
      </c>
      <c r="AE69" s="658">
        <f t="shared" si="21"/>
      </c>
      <c r="AF69" s="659">
        <f>VLOOKUP(C69,'Data Products'!$A:$J,10,0)</f>
      </c>
      <c r="AG69" s="660">
        <f t="shared" si="13"/>
      </c>
      <c r="AH69" s="564">
        <f t="shared" si="6"/>
      </c>
      <c r="AI69" s="664"/>
      <c r="AJ69" s="683"/>
      <c r="AK69" s="684"/>
      <c r="AL69" s="685"/>
      <c r="AM69" s="684"/>
      <c r="AN69" s="684"/>
    </row>
    <row customHeight="true" hidden="true" ht="18" r="70">
      <c r="A70" s="648">
        <v>37</v>
      </c>
      <c r="B70" s="670" t="s">
        <v>583</v>
      </c>
      <c r="C70" s="648" t="s">
        <v>636</v>
      </c>
      <c r="D70" s="673"/>
      <c r="E70" s="673"/>
      <c r="F70" s="651">
        <v>0</v>
      </c>
      <c r="G70" s="651">
        <v>0</v>
      </c>
      <c r="H70" s="686"/>
      <c r="I70" s="653">
        <f>VLOOKUP(C70,'Data Products'!$A:$J,2,0)</f>
      </c>
      <c r="J70" s="613">
        <f t="shared" si="25"/>
      </c>
      <c r="K70" s="614">
        <v>45876</v>
      </c>
      <c r="L70" s="558">
        <f t="shared" si="18"/>
      </c>
      <c r="M70" s="663">
        <v>0</v>
      </c>
      <c r="N70" s="579">
        <v>0</v>
      </c>
      <c r="O70" s="581"/>
      <c r="P70" s="554"/>
      <c r="Q70" s="549" t="s">
        <v>634</v>
      </c>
      <c r="R70" s="623"/>
      <c r="S70" s="623"/>
      <c r="T70" s="656"/>
      <c r="U70" s="623"/>
      <c r="V70" s="623"/>
      <c r="W70" s="623"/>
      <c r="X70" s="623"/>
      <c r="Y70" s="623"/>
      <c r="Z70" s="623"/>
      <c r="AA70" s="623"/>
      <c r="AB70" s="657">
        <f t="shared" si="10"/>
      </c>
      <c r="AC70" s="573">
        <f t="shared" si="2"/>
      </c>
      <c r="AD70" s="561">
        <f t="shared" si="28"/>
      </c>
      <c r="AE70" s="658">
        <f t="shared" si="21"/>
      </c>
      <c r="AF70" s="659">
        <f>VLOOKUP(C70,'Data Products'!$A:$J,10,0)</f>
      </c>
      <c r="AG70" s="660">
        <f t="shared" si="13"/>
      </c>
      <c r="AH70" s="564">
        <f t="shared" si="6"/>
      </c>
      <c r="AI70" s="664"/>
      <c r="AJ70" s="668"/>
      <c r="AK70" s="568"/>
      <c r="AL70" s="567"/>
      <c r="AM70" s="568"/>
      <c r="AN70" s="568"/>
    </row>
    <row customHeight="true" hidden="true" ht="18" r="71">
      <c r="A71" s="648">
        <v>38</v>
      </c>
      <c r="B71" s="670" t="s">
        <v>583</v>
      </c>
      <c r="C71" s="648" t="s">
        <v>637</v>
      </c>
      <c r="D71" s="673"/>
      <c r="E71" s="673"/>
      <c r="F71" s="651">
        <v>0</v>
      </c>
      <c r="G71" s="651">
        <v>0</v>
      </c>
      <c r="H71" s="686"/>
      <c r="I71" s="653">
        <f>VLOOKUP(C71,'Data Products'!$A:$J,2,0)</f>
      </c>
      <c r="J71" s="613">
        <f t="shared" si="25"/>
      </c>
      <c r="K71" s="614">
        <v>45877</v>
      </c>
      <c r="L71" s="558">
        <f t="shared" si="18"/>
      </c>
      <c r="M71" s="663">
        <v>0</v>
      </c>
      <c r="N71" s="579">
        <v>0</v>
      </c>
      <c r="O71" s="581"/>
      <c r="P71" s="554"/>
      <c r="Q71" s="549" t="s">
        <v>634</v>
      </c>
      <c r="R71" s="623"/>
      <c r="S71" s="623"/>
      <c r="T71" s="656"/>
      <c r="U71" s="623"/>
      <c r="V71" s="623"/>
      <c r="W71" s="623"/>
      <c r="X71" s="623"/>
      <c r="Y71" s="623"/>
      <c r="Z71" s="623"/>
      <c r="AA71" s="623"/>
      <c r="AB71" s="657">
        <f t="shared" si="10"/>
      </c>
      <c r="AC71" s="573">
        <f t="shared" si="2"/>
      </c>
      <c r="AD71" s="561">
        <f t="shared" si="28"/>
      </c>
      <c r="AE71" s="658">
        <f t="shared" si="21"/>
      </c>
      <c r="AF71" s="659">
        <f>VLOOKUP(C71,'Data Products'!$A:$J,10,0)</f>
      </c>
      <c r="AG71" s="660">
        <f t="shared" si="13"/>
      </c>
      <c r="AH71" s="564">
        <f t="shared" si="6"/>
      </c>
      <c r="AI71" s="664"/>
      <c r="AJ71" s="668"/>
      <c r="AK71" s="568"/>
      <c r="AL71" s="567"/>
      <c r="AM71" s="568"/>
      <c r="AN71" s="568"/>
    </row>
    <row customHeight="true" hidden="true" ht="18" r="72">
      <c r="A72" s="648">
        <v>39</v>
      </c>
      <c r="B72" s="670" t="s">
        <v>529</v>
      </c>
      <c r="C72" s="648" t="s">
        <v>638</v>
      </c>
      <c r="D72" s="671" t="s">
        <v>639</v>
      </c>
      <c r="E72" s="671" t="s">
        <v>639</v>
      </c>
      <c r="F72" s="651">
        <v>0</v>
      </c>
      <c r="G72" s="651">
        <v>0</v>
      </c>
      <c r="H72" s="686"/>
      <c r="I72" s="653">
        <f>VLOOKUP(C72,'Data Products'!$A:$J,2,0)</f>
      </c>
      <c r="J72" s="613">
        <f t="shared" si="25"/>
      </c>
      <c r="K72" s="614">
        <v>45878</v>
      </c>
      <c r="L72" s="558">
        <f t="shared" si="18"/>
      </c>
      <c r="M72" s="663">
        <v>0</v>
      </c>
      <c r="N72" s="579">
        <v>0</v>
      </c>
      <c r="O72" s="581"/>
      <c r="P72" s="554"/>
      <c r="Q72" s="549" t="s">
        <v>640</v>
      </c>
      <c r="R72" s="623"/>
      <c r="S72" s="623"/>
      <c r="T72" s="656"/>
      <c r="U72" s="623"/>
      <c r="V72" s="623"/>
      <c r="W72" s="623"/>
      <c r="X72" s="623"/>
      <c r="Y72" s="623"/>
      <c r="Z72" s="623"/>
      <c r="AA72" s="623"/>
      <c r="AB72" s="657">
        <f t="shared" si="10"/>
      </c>
      <c r="AC72" s="573">
        <f t="shared" si="2"/>
      </c>
      <c r="AD72" s="561">
        <f t="shared" si="28"/>
      </c>
      <c r="AE72" s="658">
        <f t="shared" si="21"/>
      </c>
      <c r="AF72" s="659">
        <f>VLOOKUP(C72,'Data Products'!$A:$J,10,0)</f>
      </c>
      <c r="AG72" s="660">
        <f t="shared" si="13"/>
      </c>
      <c r="AH72" s="564"/>
      <c r="AI72" s="664"/>
      <c r="AJ72" s="668"/>
      <c r="AK72" s="568"/>
      <c r="AL72" s="567"/>
      <c r="AM72" s="568"/>
      <c r="AN72" s="568"/>
    </row>
    <row customHeight="true" hidden="true" ht="18" r="73">
      <c r="A73" s="648">
        <v>40</v>
      </c>
      <c r="B73" s="549" t="s">
        <v>575</v>
      </c>
      <c r="C73" s="648" t="s">
        <v>641</v>
      </c>
      <c r="D73" s="687"/>
      <c r="E73" s="687"/>
      <c r="F73" s="651">
        <v>0</v>
      </c>
      <c r="G73" s="651">
        <v>0</v>
      </c>
      <c r="H73" s="686"/>
      <c r="I73" s="653">
        <f>VLOOKUP(C73,'Data Products'!$A:$J,2,0)</f>
      </c>
      <c r="J73" s="613">
        <f t="shared" si="25"/>
      </c>
      <c r="K73" s="614">
        <v>45879</v>
      </c>
      <c r="L73" s="558">
        <f t="shared" si="18"/>
      </c>
      <c r="M73" s="663">
        <v>0</v>
      </c>
      <c r="N73" s="579">
        <v>0</v>
      </c>
      <c r="O73" s="688"/>
      <c r="P73" s="572"/>
      <c r="Q73" s="549" t="s">
        <v>642</v>
      </c>
      <c r="R73" s="623"/>
      <c r="S73" s="623"/>
      <c r="T73" s="656"/>
      <c r="U73" s="623"/>
      <c r="V73" s="623"/>
      <c r="W73" s="623"/>
      <c r="X73" s="623"/>
      <c r="Y73" s="623"/>
      <c r="Z73" s="623"/>
      <c r="AA73" s="623"/>
      <c r="AB73" s="689">
        <f t="shared" si="10"/>
      </c>
      <c r="AC73" s="690">
        <f t="shared" si="2"/>
      </c>
      <c r="AD73" s="561">
        <f t="shared" si="28"/>
      </c>
      <c r="AE73" s="658">
        <f t="shared" si="21"/>
      </c>
      <c r="AF73" s="659">
        <f>VLOOKUP(C73,'Data Products'!$A:$J,10,0)</f>
      </c>
      <c r="AG73" s="660">
        <f t="shared" si="13"/>
      </c>
      <c r="AH73" s="564">
        <f t="shared" ref="AH73:AH105" si="7">IF(J73&lt;=90,F73,0)</f>
      </c>
      <c r="AI73" s="664"/>
      <c r="AJ73" s="668"/>
      <c r="AK73" s="568"/>
      <c r="AL73" s="567"/>
      <c r="AM73" s="568"/>
      <c r="AN73" s="568"/>
    </row>
    <row customHeight="true" hidden="true" ht="18" r="74">
      <c r="A74" s="648">
        <v>41</v>
      </c>
      <c r="B74" s="549" t="s">
        <v>575</v>
      </c>
      <c r="C74" s="648" t="s">
        <v>643</v>
      </c>
      <c r="D74" s="673"/>
      <c r="E74" s="673"/>
      <c r="F74" s="651">
        <v>0</v>
      </c>
      <c r="G74" s="651">
        <v>0</v>
      </c>
      <c r="H74" s="686"/>
      <c r="I74" s="653">
        <f>VLOOKUP(C74,'Data Products'!$A:$J,2,0)</f>
      </c>
      <c r="J74" s="613">
        <f t="shared" si="25"/>
      </c>
      <c r="K74" s="614">
        <v>45880</v>
      </c>
      <c r="L74" s="558">
        <f t="shared" si="18"/>
      </c>
      <c r="M74" s="663">
        <v>0</v>
      </c>
      <c r="N74" s="579">
        <v>0</v>
      </c>
      <c r="O74" s="691"/>
      <c r="P74" s="692"/>
      <c r="Q74" s="549" t="s">
        <v>642</v>
      </c>
      <c r="R74" s="623"/>
      <c r="S74" s="623"/>
      <c r="T74" s="623"/>
      <c r="U74" s="623"/>
      <c r="V74" s="623"/>
      <c r="W74" s="623"/>
      <c r="X74" s="623"/>
      <c r="Y74" s="623"/>
      <c r="Z74" s="623"/>
      <c r="AA74" s="623"/>
      <c r="AB74" s="657">
        <f t="shared" si="10"/>
      </c>
      <c r="AC74" s="690">
        <f t="shared" si="2"/>
      </c>
      <c r="AD74" s="561">
        <f t="shared" si="28"/>
      </c>
      <c r="AE74" s="658">
        <f t="shared" si="21"/>
      </c>
      <c r="AF74" s="659">
        <f>VLOOKUP(C74,'Data Products'!$A:$J,10,0)</f>
      </c>
      <c r="AG74" s="660">
        <f t="shared" si="13"/>
      </c>
      <c r="AH74" s="564">
        <f t="shared" si="7"/>
      </c>
      <c r="AI74" s="664"/>
      <c r="AJ74" s="668"/>
      <c r="AK74" s="568"/>
      <c r="AL74" s="567"/>
      <c r="AM74" s="568"/>
      <c r="AN74" s="568"/>
    </row>
    <row customHeight="true" hidden="true" ht="18" r="75">
      <c r="A75" s="648">
        <v>42</v>
      </c>
      <c r="B75" s="549" t="s">
        <v>575</v>
      </c>
      <c r="C75" s="648" t="s">
        <v>644</v>
      </c>
      <c r="D75" s="673"/>
      <c r="E75" s="673"/>
      <c r="F75" s="651">
        <v>0</v>
      </c>
      <c r="G75" s="651">
        <v>0</v>
      </c>
      <c r="H75" s="686"/>
      <c r="I75" s="653">
        <f>VLOOKUP(C75,'Data Products'!$A:$J,2,0)</f>
      </c>
      <c r="J75" s="613">
        <f t="shared" si="25"/>
      </c>
      <c r="K75" s="614">
        <v>45881</v>
      </c>
      <c r="L75" s="558">
        <f t="shared" si="18"/>
      </c>
      <c r="M75" s="663">
        <v>0</v>
      </c>
      <c r="N75" s="579">
        <v>0</v>
      </c>
      <c r="O75" s="691"/>
      <c r="P75" s="692"/>
      <c r="Q75" s="549" t="s">
        <v>642</v>
      </c>
      <c r="R75" s="623"/>
      <c r="S75" s="623"/>
      <c r="T75" s="623"/>
      <c r="U75" s="623"/>
      <c r="V75" s="623"/>
      <c r="W75" s="623"/>
      <c r="X75" s="623"/>
      <c r="Y75" s="623"/>
      <c r="Z75" s="623"/>
      <c r="AA75" s="623"/>
      <c r="AB75" s="657">
        <f t="shared" si="10"/>
      </c>
      <c r="AC75" s="690">
        <f t="shared" si="2"/>
      </c>
      <c r="AD75" s="561">
        <f t="shared" si="28"/>
      </c>
      <c r="AE75" s="658">
        <f t="shared" si="21"/>
      </c>
      <c r="AF75" s="659">
        <f>VLOOKUP(C75,'Data Products'!$A:$J,10,0)</f>
      </c>
      <c r="AG75" s="660">
        <f t="shared" si="13"/>
      </c>
      <c r="AH75" s="564">
        <f t="shared" si="7"/>
      </c>
      <c r="AI75" s="664"/>
      <c r="AJ75" s="668"/>
      <c r="AK75" s="568"/>
      <c r="AL75" s="567"/>
      <c r="AM75" s="568"/>
      <c r="AN75" s="568"/>
    </row>
    <row customHeight="true" hidden="true" ht="18" r="76">
      <c r="A76" s="648">
        <v>43</v>
      </c>
      <c r="B76" s="549" t="s">
        <v>575</v>
      </c>
      <c r="C76" s="648" t="s">
        <v>645</v>
      </c>
      <c r="D76" s="673"/>
      <c r="E76" s="673"/>
      <c r="F76" s="651">
        <v>0</v>
      </c>
      <c r="G76" s="651">
        <v>0</v>
      </c>
      <c r="H76" s="686"/>
      <c r="I76" s="653">
        <f>VLOOKUP(C76,'Data Products'!$A:$J,2,0)</f>
      </c>
      <c r="J76" s="613">
        <f t="shared" si="25"/>
      </c>
      <c r="K76" s="614">
        <v>45882</v>
      </c>
      <c r="L76" s="558">
        <f t="shared" si="18"/>
      </c>
      <c r="M76" s="663">
        <v>0</v>
      </c>
      <c r="N76" s="579">
        <v>0</v>
      </c>
      <c r="O76" s="691"/>
      <c r="P76" s="692"/>
      <c r="Q76" s="549" t="s">
        <v>642</v>
      </c>
      <c r="R76" s="623"/>
      <c r="S76" s="623"/>
      <c r="T76" s="623"/>
      <c r="U76" s="623"/>
      <c r="V76" s="623"/>
      <c r="W76" s="623"/>
      <c r="X76" s="623"/>
      <c r="Y76" s="623"/>
      <c r="Z76" s="623"/>
      <c r="AA76" s="623"/>
      <c r="AB76" s="657">
        <f t="shared" si="10"/>
      </c>
      <c r="AC76" s="690">
        <f t="shared" si="2"/>
      </c>
      <c r="AD76" s="561">
        <f t="shared" si="28"/>
      </c>
      <c r="AE76" s="658">
        <f t="shared" si="21"/>
      </c>
      <c r="AF76" s="659">
        <f>VLOOKUP(C76,'Data Products'!$A:$J,10,0)</f>
      </c>
      <c r="AG76" s="660">
        <f t="shared" si="13"/>
      </c>
      <c r="AH76" s="564">
        <f t="shared" si="7"/>
      </c>
      <c r="AI76" s="664"/>
      <c r="AJ76" s="668"/>
      <c r="AK76" s="568"/>
      <c r="AL76" s="567"/>
      <c r="AM76" s="568"/>
      <c r="AN76" s="568"/>
    </row>
    <row customHeight="true" hidden="true" ht="18" r="77">
      <c r="A77" s="648">
        <v>44</v>
      </c>
      <c r="B77" s="549" t="s">
        <v>529</v>
      </c>
      <c r="C77" s="624" t="s">
        <v>646</v>
      </c>
      <c r="D77" s="671" t="s">
        <v>646</v>
      </c>
      <c r="E77" s="671" t="s">
        <v>646</v>
      </c>
      <c r="F77" s="651">
        <v>0</v>
      </c>
      <c r="G77" s="651">
        <v>0</v>
      </c>
      <c r="H77" s="686"/>
      <c r="I77" s="653">
        <f>VLOOKUP(C77,'Data Products'!$A:$J,2,0)</f>
      </c>
      <c r="J77" s="613">
        <f t="shared" si="25"/>
      </c>
      <c r="K77" s="614">
        <v>45883</v>
      </c>
      <c r="L77" s="558">
        <f t="shared" si="18"/>
      </c>
      <c r="M77" s="663">
        <v>0</v>
      </c>
      <c r="N77" s="579">
        <v>0</v>
      </c>
      <c r="O77" s="691"/>
      <c r="P77" s="692"/>
      <c r="Q77" s="549" t="s">
        <v>642</v>
      </c>
      <c r="R77" s="623"/>
      <c r="S77" s="623"/>
      <c r="T77" s="623"/>
      <c r="U77" s="623"/>
      <c r="V77" s="623"/>
      <c r="W77" s="623"/>
      <c r="X77" s="623"/>
      <c r="Y77" s="623"/>
      <c r="Z77" s="623"/>
      <c r="AA77" s="623"/>
      <c r="AB77" s="657">
        <f t="shared" si="10"/>
      </c>
      <c r="AC77" s="690">
        <f t="shared" si="2"/>
      </c>
      <c r="AD77" s="561">
        <f t="shared" si="28"/>
      </c>
      <c r="AE77" s="658">
        <f t="shared" si="21"/>
      </c>
      <c r="AF77" s="659">
        <f>VLOOKUP(C77,'Data Products'!$A:$J,10,0)</f>
      </c>
      <c r="AG77" s="660">
        <f t="shared" si="13"/>
      </c>
      <c r="AH77" s="564">
        <f t="shared" si="7"/>
      </c>
      <c r="AI77" s="664"/>
      <c r="AJ77" s="668"/>
      <c r="AK77" s="568"/>
      <c r="AL77" s="567"/>
      <c r="AM77" s="568"/>
      <c r="AN77" s="568"/>
    </row>
    <row customHeight="true" hidden="true" ht="18" r="78">
      <c r="A78" s="648">
        <v>45</v>
      </c>
      <c r="B78" s="549" t="s">
        <v>575</v>
      </c>
      <c r="C78" s="648" t="s">
        <v>647</v>
      </c>
      <c r="D78" s="673"/>
      <c r="E78" s="673"/>
      <c r="F78" s="651">
        <v>0</v>
      </c>
      <c r="G78" s="651">
        <v>0</v>
      </c>
      <c r="H78" s="686"/>
      <c r="I78" s="653">
        <f>VLOOKUP(C78,'Data Products'!$A:$J,2,0)</f>
      </c>
      <c r="J78" s="613">
        <f t="shared" si="25"/>
      </c>
      <c r="K78" s="614">
        <v>45884</v>
      </c>
      <c r="L78" s="558">
        <f t="shared" si="18"/>
      </c>
      <c r="M78" s="663">
        <v>0</v>
      </c>
      <c r="N78" s="579">
        <v>0</v>
      </c>
      <c r="O78" s="691"/>
      <c r="P78" s="692"/>
      <c r="Q78" s="549" t="s">
        <v>642</v>
      </c>
      <c r="R78" s="623"/>
      <c r="S78" s="623"/>
      <c r="T78" s="623"/>
      <c r="U78" s="623"/>
      <c r="V78" s="623"/>
      <c r="W78" s="623"/>
      <c r="X78" s="623"/>
      <c r="Y78" s="623"/>
      <c r="Z78" s="623"/>
      <c r="AA78" s="623"/>
      <c r="AB78" s="657">
        <f t="shared" si="10"/>
      </c>
      <c r="AC78" s="690">
        <f t="shared" si="2"/>
      </c>
      <c r="AD78" s="561">
        <f t="shared" si="28"/>
      </c>
      <c r="AE78" s="658">
        <f t="shared" si="21"/>
      </c>
      <c r="AF78" s="659">
        <f>VLOOKUP(C78,'Data Products'!$A:$J,10,0)</f>
      </c>
      <c r="AG78" s="660">
        <f t="shared" si="13"/>
      </c>
      <c r="AH78" s="564">
        <f t="shared" si="7"/>
      </c>
      <c r="AI78" s="664"/>
      <c r="AJ78" s="668"/>
      <c r="AK78" s="568"/>
      <c r="AL78" s="567"/>
      <c r="AM78" s="568"/>
      <c r="AN78" s="568"/>
    </row>
    <row customHeight="true" hidden="true" ht="18" r="79">
      <c r="A79" s="648">
        <v>46</v>
      </c>
      <c r="B79" s="549" t="s">
        <v>575</v>
      </c>
      <c r="C79" s="648" t="s">
        <v>648</v>
      </c>
      <c r="D79" s="673"/>
      <c r="E79" s="673"/>
      <c r="F79" s="651">
        <v>0</v>
      </c>
      <c r="G79" s="651">
        <v>0</v>
      </c>
      <c r="H79" s="686"/>
      <c r="I79" s="653">
        <f>VLOOKUP(C79,'Data Products'!$A:$J,2,0)</f>
      </c>
      <c r="J79" s="613">
        <f t="shared" si="25"/>
      </c>
      <c r="K79" s="614">
        <v>45885</v>
      </c>
      <c r="L79" s="558">
        <f t="shared" si="18"/>
      </c>
      <c r="M79" s="663">
        <v>0</v>
      </c>
      <c r="N79" s="579">
        <v>0</v>
      </c>
      <c r="O79" s="691"/>
      <c r="P79" s="692"/>
      <c r="Q79" s="549" t="s">
        <v>642</v>
      </c>
      <c r="R79" s="623"/>
      <c r="S79" s="623"/>
      <c r="T79" s="623"/>
      <c r="U79" s="623"/>
      <c r="V79" s="623"/>
      <c r="W79" s="623"/>
      <c r="X79" s="623"/>
      <c r="Y79" s="623"/>
      <c r="Z79" s="623"/>
      <c r="AA79" s="623"/>
      <c r="AB79" s="657">
        <f t="shared" si="10"/>
      </c>
      <c r="AC79" s="690">
        <f t="shared" si="2"/>
      </c>
      <c r="AD79" s="561">
        <f t="shared" si="28"/>
      </c>
      <c r="AE79" s="658">
        <f t="shared" si="21"/>
      </c>
      <c r="AF79" s="659">
        <f>VLOOKUP(C79,'Data Products'!$A:$J,10,0)</f>
      </c>
      <c r="AG79" s="660">
        <f t="shared" si="13"/>
      </c>
      <c r="AH79" s="564">
        <f t="shared" si="7"/>
      </c>
      <c r="AI79" s="664"/>
      <c r="AJ79" s="668"/>
      <c r="AK79" s="568"/>
      <c r="AL79" s="567"/>
      <c r="AM79" s="568"/>
      <c r="AN79" s="568"/>
    </row>
    <row customHeight="true" hidden="true" ht="18" r="80">
      <c r="A80" s="648">
        <v>47</v>
      </c>
      <c r="B80" s="549" t="s">
        <v>575</v>
      </c>
      <c r="C80" s="675" t="s">
        <v>649</v>
      </c>
      <c r="D80" s="673"/>
      <c r="E80" s="673"/>
      <c r="F80" s="651">
        <v>0</v>
      </c>
      <c r="G80" s="651">
        <v>0</v>
      </c>
      <c r="H80" s="693"/>
      <c r="I80" s="653">
        <f>VLOOKUP(C80,'Data Products'!$A:$J,2,0)</f>
      </c>
      <c r="J80" s="613">
        <f t="shared" si="25"/>
      </c>
      <c r="K80" s="614">
        <v>45886</v>
      </c>
      <c r="L80" s="558">
        <f t="shared" si="18"/>
      </c>
      <c r="M80" s="679">
        <v>0</v>
      </c>
      <c r="N80" s="579">
        <v>0</v>
      </c>
      <c r="O80" s="694"/>
      <c r="P80" s="695"/>
      <c r="Q80" s="549" t="s">
        <v>642</v>
      </c>
      <c r="R80" s="623"/>
      <c r="S80" s="623"/>
      <c r="T80" s="623"/>
      <c r="U80" s="623"/>
      <c r="V80" s="623"/>
      <c r="W80" s="623"/>
      <c r="X80" s="623"/>
      <c r="Y80" s="623"/>
      <c r="Z80" s="623"/>
      <c r="AA80" s="623"/>
      <c r="AB80" s="696">
        <f t="shared" si="10"/>
      </c>
      <c r="AC80" s="690">
        <f t="shared" si="2"/>
      </c>
      <c r="AD80" s="561">
        <f t="shared" si="28"/>
      </c>
      <c r="AE80" s="658">
        <f t="shared" si="21"/>
      </c>
      <c r="AF80" s="659">
        <f>VLOOKUP(C80,'Data Products'!$A:$J,10,0)</f>
      </c>
      <c r="AG80" s="660">
        <f t="shared" si="13"/>
      </c>
      <c r="AH80" s="564">
        <f t="shared" si="7"/>
      </c>
      <c r="AI80" s="664"/>
      <c r="AJ80" s="668"/>
      <c r="AK80" s="568"/>
      <c r="AL80" s="567"/>
      <c r="AM80" s="568"/>
      <c r="AN80" s="568"/>
    </row>
    <row customHeight="true" hidden="true" ht="18" r="81">
      <c r="A81" s="648">
        <v>48</v>
      </c>
      <c r="B81" s="549" t="s">
        <v>575</v>
      </c>
      <c r="C81" s="648" t="s">
        <v>650</v>
      </c>
      <c r="D81" s="673"/>
      <c r="E81" s="673"/>
      <c r="F81" s="651">
        <v>0</v>
      </c>
      <c r="G81" s="651">
        <v>0</v>
      </c>
      <c r="H81" s="686"/>
      <c r="I81" s="653">
        <f>VLOOKUP(C81,'Data Products'!$A:$J,2,0)</f>
      </c>
      <c r="J81" s="613">
        <f t="shared" si="25"/>
      </c>
      <c r="K81" s="614">
        <v>45887</v>
      </c>
      <c r="L81" s="558">
        <f t="shared" si="18"/>
      </c>
      <c r="M81" s="663">
        <v>0</v>
      </c>
      <c r="N81" s="579">
        <v>0</v>
      </c>
      <c r="O81" s="691"/>
      <c r="P81" s="692"/>
      <c r="Q81" s="549" t="s">
        <v>642</v>
      </c>
      <c r="R81" s="554"/>
      <c r="S81" s="554"/>
      <c r="T81" s="554"/>
      <c r="U81" s="554"/>
      <c r="V81" s="554"/>
      <c r="W81" s="554"/>
      <c r="X81" s="554"/>
      <c r="Y81" s="554"/>
      <c r="Z81" s="554"/>
      <c r="AA81" s="554"/>
      <c r="AB81" s="657">
        <f t="shared" si="10"/>
      </c>
      <c r="AC81" s="690">
        <f t="shared" si="2"/>
      </c>
      <c r="AD81" s="561">
        <f t="shared" si="28"/>
      </c>
      <c r="AE81" s="658">
        <f t="shared" si="21"/>
      </c>
      <c r="AF81" s="659">
        <f>VLOOKUP(C81,'Data Products'!$A:$J,10,0)</f>
      </c>
      <c r="AG81" s="660">
        <f t="shared" si="13"/>
      </c>
      <c r="AH81" s="564">
        <f t="shared" si="7"/>
      </c>
      <c r="AI81" s="664"/>
      <c r="AJ81" s="668"/>
      <c r="AK81" s="568"/>
      <c r="AL81" s="567"/>
      <c r="AM81" s="568"/>
      <c r="AN81" s="568"/>
    </row>
    <row customHeight="true" hidden="true" ht="18" r="82">
      <c r="A82" s="648">
        <v>49</v>
      </c>
      <c r="B82" s="549" t="s">
        <v>575</v>
      </c>
      <c r="C82" s="648" t="s">
        <v>651</v>
      </c>
      <c r="D82" s="673"/>
      <c r="E82" s="673"/>
      <c r="F82" s="651">
        <v>0</v>
      </c>
      <c r="G82" s="651">
        <v>0</v>
      </c>
      <c r="H82" s="686"/>
      <c r="I82" s="653">
        <f>VLOOKUP(C82,'Data Products'!$A:$J,2,0)</f>
      </c>
      <c r="J82" s="613">
        <f t="shared" si="25"/>
      </c>
      <c r="K82" s="614">
        <v>45888</v>
      </c>
      <c r="L82" s="558">
        <f t="shared" si="18"/>
      </c>
      <c r="M82" s="663">
        <v>0</v>
      </c>
      <c r="N82" s="579">
        <v>0</v>
      </c>
      <c r="O82" s="691"/>
      <c r="P82" s="692"/>
      <c r="Q82" s="549" t="s">
        <v>642</v>
      </c>
      <c r="R82" s="554"/>
      <c r="S82" s="554"/>
      <c r="T82" s="554"/>
      <c r="U82" s="554"/>
      <c r="V82" s="554"/>
      <c r="W82" s="554"/>
      <c r="X82" s="554"/>
      <c r="Y82" s="554"/>
      <c r="Z82" s="554"/>
      <c r="AA82" s="554"/>
      <c r="AB82" s="657">
        <f t="shared" si="10"/>
      </c>
      <c r="AC82" s="690">
        <f t="shared" si="2"/>
      </c>
      <c r="AD82" s="561">
        <f t="shared" si="28"/>
      </c>
      <c r="AE82" s="658">
        <f t="shared" si="21"/>
      </c>
      <c r="AF82" s="659">
        <f>VLOOKUP(C82,'Data Products'!$A:$J,10,0)</f>
      </c>
      <c r="AG82" s="660">
        <f t="shared" si="13"/>
      </c>
      <c r="AH82" s="564">
        <f t="shared" si="7"/>
      </c>
      <c r="AI82" s="664"/>
      <c r="AJ82" s="668"/>
      <c r="AK82" s="568"/>
      <c r="AL82" s="567"/>
      <c r="AM82" s="568"/>
      <c r="AN82" s="568"/>
    </row>
    <row customHeight="true" hidden="true" ht="18" r="83">
      <c r="A83" s="648">
        <v>50</v>
      </c>
      <c r="B83" s="549" t="s">
        <v>575</v>
      </c>
      <c r="C83" s="648" t="s">
        <v>652</v>
      </c>
      <c r="D83" s="671" t="s">
        <v>653</v>
      </c>
      <c r="E83" s="671" t="s">
        <v>653</v>
      </c>
      <c r="F83" s="651">
        <v>0</v>
      </c>
      <c r="G83" s="651">
        <v>0</v>
      </c>
      <c r="H83" s="686"/>
      <c r="I83" s="653">
        <f>VLOOKUP(C83,'Data Products'!$A:$J,2,0)</f>
      </c>
      <c r="J83" s="613">
        <f t="shared" si="25"/>
      </c>
      <c r="K83" s="614">
        <v>45889</v>
      </c>
      <c r="L83" s="558">
        <f t="shared" si="18"/>
      </c>
      <c r="M83" s="663">
        <v>0</v>
      </c>
      <c r="N83" s="579">
        <v>0</v>
      </c>
      <c r="O83" s="691"/>
      <c r="P83" s="692"/>
      <c r="Q83" s="549" t="s">
        <v>642</v>
      </c>
      <c r="R83" s="554"/>
      <c r="S83" s="554"/>
      <c r="T83" s="554"/>
      <c r="U83" s="554"/>
      <c r="V83" s="554"/>
      <c r="W83" s="554"/>
      <c r="X83" s="554"/>
      <c r="Y83" s="554"/>
      <c r="Z83" s="554"/>
      <c r="AA83" s="554"/>
      <c r="AB83" s="657">
        <f t="shared" si="10"/>
      </c>
      <c r="AC83" s="690">
        <f t="shared" si="2"/>
      </c>
      <c r="AD83" s="561">
        <f t="shared" si="28"/>
      </c>
      <c r="AE83" s="658">
        <f t="shared" si="21"/>
      </c>
      <c r="AF83" s="659">
        <f>VLOOKUP(C83,'Data Products'!$A:$J,10,0)</f>
      </c>
      <c r="AG83" s="660">
        <f t="shared" si="13"/>
      </c>
      <c r="AH83" s="564">
        <f t="shared" si="7"/>
      </c>
      <c r="AI83" s="664"/>
      <c r="AJ83" s="668"/>
      <c r="AK83" s="568"/>
      <c r="AL83" s="567"/>
      <c r="AM83" s="568"/>
      <c r="AN83" s="568"/>
    </row>
    <row customHeight="true" hidden="true" ht="18" r="84">
      <c r="A84" s="648">
        <v>51</v>
      </c>
      <c r="B84" s="549" t="s">
        <v>575</v>
      </c>
      <c r="C84" s="648" t="s">
        <v>654</v>
      </c>
      <c r="D84" s="671" t="s">
        <v>655</v>
      </c>
      <c r="E84" s="671" t="s">
        <v>655</v>
      </c>
      <c r="F84" s="651">
        <v>0</v>
      </c>
      <c r="G84" s="651">
        <v>0</v>
      </c>
      <c r="H84" s="686"/>
      <c r="I84" s="653">
        <f>VLOOKUP(C84,'Data Products'!$A:$J,2,0)</f>
      </c>
      <c r="J84" s="613">
        <f t="shared" si="25"/>
      </c>
      <c r="K84" s="614">
        <v>45890</v>
      </c>
      <c r="L84" s="558">
        <f t="shared" si="18"/>
      </c>
      <c r="M84" s="663">
        <v>0</v>
      </c>
      <c r="N84" s="579">
        <v>0</v>
      </c>
      <c r="O84" s="691"/>
      <c r="P84" s="692"/>
      <c r="Q84" s="549" t="s">
        <v>642</v>
      </c>
      <c r="R84" s="554"/>
      <c r="S84" s="554"/>
      <c r="T84" s="554"/>
      <c r="U84" s="554"/>
      <c r="V84" s="554"/>
      <c r="W84" s="554"/>
      <c r="X84" s="554"/>
      <c r="Y84" s="554"/>
      <c r="Z84" s="554"/>
      <c r="AA84" s="554"/>
      <c r="AB84" s="657">
        <f t="shared" si="10"/>
      </c>
      <c r="AC84" s="573">
        <f t="shared" si="2"/>
      </c>
      <c r="AD84" s="561">
        <f t="shared" si="28"/>
      </c>
      <c r="AE84" s="658">
        <f t="shared" si="21"/>
      </c>
      <c r="AF84" s="659">
        <f>VLOOKUP(C84,'Data Products'!$A:$J,10,0)</f>
      </c>
      <c r="AG84" s="660">
        <f t="shared" si="13"/>
      </c>
      <c r="AH84" s="564">
        <f t="shared" si="7"/>
      </c>
      <c r="AI84" s="664"/>
      <c r="AJ84" s="668"/>
      <c r="AK84" s="568"/>
      <c r="AL84" s="567"/>
      <c r="AM84" s="568"/>
      <c r="AN84" s="568"/>
    </row>
    <row customHeight="true" hidden="true" ht="18" r="85">
      <c r="A85" s="648">
        <v>52</v>
      </c>
      <c r="B85" s="549" t="s">
        <v>575</v>
      </c>
      <c r="C85" s="648" t="s">
        <v>656</v>
      </c>
      <c r="D85" s="671" t="s">
        <v>657</v>
      </c>
      <c r="E85" s="671" t="s">
        <v>657</v>
      </c>
      <c r="F85" s="651">
        <v>0</v>
      </c>
      <c r="G85" s="651">
        <v>0</v>
      </c>
      <c r="H85" s="686"/>
      <c r="I85" s="653">
        <f>VLOOKUP(C85,'Data Products'!$A:$J,2,0)</f>
      </c>
      <c r="J85" s="613">
        <f t="shared" si="25"/>
      </c>
      <c r="K85" s="614">
        <v>45891</v>
      </c>
      <c r="L85" s="558">
        <f t="shared" si="18"/>
      </c>
      <c r="M85" s="663">
        <v>0</v>
      </c>
      <c r="N85" s="579">
        <v>0</v>
      </c>
      <c r="O85" s="691"/>
      <c r="P85" s="692"/>
      <c r="Q85" s="549" t="s">
        <v>642</v>
      </c>
      <c r="R85" s="554"/>
      <c r="S85" s="554"/>
      <c r="T85" s="554"/>
      <c r="U85" s="554"/>
      <c r="V85" s="554"/>
      <c r="W85" s="554"/>
      <c r="X85" s="554"/>
      <c r="Y85" s="554"/>
      <c r="Z85" s="554"/>
      <c r="AA85" s="554"/>
      <c r="AB85" s="657">
        <f t="shared" si="10"/>
      </c>
      <c r="AC85" s="573">
        <f t="shared" si="2"/>
      </c>
      <c r="AD85" s="561">
        <f t="shared" si="28"/>
      </c>
      <c r="AE85" s="658">
        <f t="shared" si="21"/>
      </c>
      <c r="AF85" s="659">
        <f>VLOOKUP(C85,'Data Products'!$A:$J,10,0)</f>
      </c>
      <c r="AG85" s="660">
        <f t="shared" si="13"/>
      </c>
      <c r="AH85" s="564">
        <f t="shared" si="7"/>
      </c>
      <c r="AI85" s="664"/>
      <c r="AJ85" s="668"/>
      <c r="AK85" s="568"/>
      <c r="AL85" s="567"/>
      <c r="AM85" s="568"/>
      <c r="AN85" s="568"/>
    </row>
    <row customHeight="true" hidden="true" ht="18" r="86">
      <c r="A86" s="648">
        <v>53</v>
      </c>
      <c r="B86" s="549" t="s">
        <v>575</v>
      </c>
      <c r="C86" s="648" t="s">
        <v>658</v>
      </c>
      <c r="D86" s="671" t="s">
        <v>659</v>
      </c>
      <c r="E86" s="671" t="s">
        <v>659</v>
      </c>
      <c r="F86" s="651">
        <v>0</v>
      </c>
      <c r="G86" s="651">
        <v>0</v>
      </c>
      <c r="H86" s="686"/>
      <c r="I86" s="653">
        <f>VLOOKUP(C86,'Data Products'!$A:$J,2,0)</f>
      </c>
      <c r="J86" s="613">
        <f t="shared" si="25"/>
      </c>
      <c r="K86" s="614">
        <v>45892</v>
      </c>
      <c r="L86" s="558">
        <f t="shared" si="18"/>
      </c>
      <c r="M86" s="663">
        <v>0</v>
      </c>
      <c r="N86" s="579">
        <v>0</v>
      </c>
      <c r="O86" s="691"/>
      <c r="P86" s="692"/>
      <c r="Q86" s="549" t="s">
        <v>642</v>
      </c>
      <c r="R86" s="554"/>
      <c r="S86" s="554"/>
      <c r="T86" s="554"/>
      <c r="U86" s="554"/>
      <c r="V86" s="554"/>
      <c r="W86" s="554"/>
      <c r="X86" s="554"/>
      <c r="Y86" s="554"/>
      <c r="Z86" s="554"/>
      <c r="AA86" s="554"/>
      <c r="AB86" s="657">
        <f t="shared" si="10"/>
      </c>
      <c r="AC86" s="573">
        <f t="shared" si="2"/>
      </c>
      <c r="AD86" s="561">
        <f t="shared" si="28"/>
      </c>
      <c r="AE86" s="658">
        <f t="shared" si="21"/>
      </c>
      <c r="AF86" s="659">
        <f>VLOOKUP(C86,'Data Products'!$A:$J,10,0)</f>
      </c>
      <c r="AG86" s="660">
        <f t="shared" si="13"/>
      </c>
      <c r="AH86" s="564">
        <f t="shared" si="7"/>
      </c>
      <c r="AI86" s="664"/>
      <c r="AJ86" s="668"/>
      <c r="AK86" s="568"/>
      <c r="AL86" s="567"/>
      <c r="AM86" s="568"/>
      <c r="AN86" s="568"/>
    </row>
    <row customHeight="true" hidden="true" ht="18" r="87">
      <c r="A87" s="648">
        <v>54</v>
      </c>
      <c r="B87" s="549" t="s">
        <v>575</v>
      </c>
      <c r="C87" s="648" t="s">
        <v>660</v>
      </c>
      <c r="D87" s="671" t="s">
        <v>661</v>
      </c>
      <c r="E87" s="671" t="s">
        <v>661</v>
      </c>
      <c r="F87" s="651">
        <v>0</v>
      </c>
      <c r="G87" s="651">
        <v>0</v>
      </c>
      <c r="H87" s="686"/>
      <c r="I87" s="653">
        <f>VLOOKUP(C87,'Data Products'!$A:$J,2,0)</f>
      </c>
      <c r="J87" s="613">
        <f t="shared" si="25"/>
      </c>
      <c r="K87" s="614">
        <v>45893</v>
      </c>
      <c r="L87" s="558">
        <f t="shared" si="18"/>
      </c>
      <c r="M87" s="663">
        <v>0</v>
      </c>
      <c r="N87" s="579">
        <v>0</v>
      </c>
      <c r="O87" s="691"/>
      <c r="P87" s="692"/>
      <c r="Q87" s="549" t="s">
        <v>642</v>
      </c>
      <c r="R87" s="554"/>
      <c r="S87" s="554"/>
      <c r="T87" s="554"/>
      <c r="U87" s="554"/>
      <c r="V87" s="554"/>
      <c r="W87" s="554"/>
      <c r="X87" s="554"/>
      <c r="Y87" s="554"/>
      <c r="Z87" s="554"/>
      <c r="AA87" s="554"/>
      <c r="AB87" s="657">
        <f t="shared" si="10"/>
      </c>
      <c r="AC87" s="573">
        <f t="shared" si="2"/>
      </c>
      <c r="AD87" s="561">
        <f t="shared" si="28"/>
      </c>
      <c r="AE87" s="658">
        <f t="shared" si="21"/>
      </c>
      <c r="AF87" s="659">
        <f>VLOOKUP(C87,'Data Products'!$A:$J,10,0)</f>
      </c>
      <c r="AG87" s="660">
        <f t="shared" si="13"/>
      </c>
      <c r="AH87" s="564">
        <f t="shared" si="7"/>
      </c>
      <c r="AI87" s="664"/>
      <c r="AJ87" s="668"/>
      <c r="AK87" s="568"/>
      <c r="AL87" s="567"/>
      <c r="AM87" s="568"/>
      <c r="AN87" s="568"/>
    </row>
    <row customHeight="true" hidden="true" ht="18" r="88">
      <c r="A88" s="648">
        <v>55</v>
      </c>
      <c r="B88" s="549" t="s">
        <v>575</v>
      </c>
      <c r="C88" s="648" t="s">
        <v>662</v>
      </c>
      <c r="D88" s="671" t="s">
        <v>663</v>
      </c>
      <c r="E88" s="671" t="s">
        <v>663</v>
      </c>
      <c r="F88" s="651">
        <v>0</v>
      </c>
      <c r="G88" s="651">
        <v>0</v>
      </c>
      <c r="H88" s="686"/>
      <c r="I88" s="653">
        <f>VLOOKUP(C88,'Data Products'!$A:$J,2,0)</f>
      </c>
      <c r="J88" s="613">
        <f t="shared" si="25"/>
      </c>
      <c r="K88" s="614">
        <v>45894</v>
      </c>
      <c r="L88" s="558">
        <f t="shared" si="18"/>
      </c>
      <c r="M88" s="663">
        <v>0</v>
      </c>
      <c r="N88" s="579">
        <v>0</v>
      </c>
      <c r="O88" s="691"/>
      <c r="P88" s="692"/>
      <c r="Q88" s="549" t="s">
        <v>642</v>
      </c>
      <c r="R88" s="554"/>
      <c r="S88" s="554"/>
      <c r="T88" s="554"/>
      <c r="U88" s="554"/>
      <c r="V88" s="554"/>
      <c r="W88" s="554"/>
      <c r="X88" s="554"/>
      <c r="Y88" s="554"/>
      <c r="Z88" s="554"/>
      <c r="AA88" s="554"/>
      <c r="AB88" s="657">
        <f t="shared" si="10"/>
      </c>
      <c r="AC88" s="573">
        <f t="shared" si="2"/>
      </c>
      <c r="AD88" s="561">
        <f t="shared" si="28"/>
      </c>
      <c r="AE88" s="658">
        <f t="shared" si="21"/>
      </c>
      <c r="AF88" s="659">
        <f>VLOOKUP(C88,'Data Products'!$A:$J,10,0)</f>
      </c>
      <c r="AG88" s="660">
        <f t="shared" si="13"/>
      </c>
      <c r="AH88" s="564">
        <f t="shared" si="7"/>
      </c>
      <c r="AI88" s="664"/>
      <c r="AJ88" s="668"/>
      <c r="AK88" s="568"/>
      <c r="AL88" s="567"/>
      <c r="AM88" s="568"/>
      <c r="AN88" s="568"/>
    </row>
    <row customHeight="true" hidden="true" ht="18" r="89">
      <c r="A89" s="648">
        <v>56</v>
      </c>
      <c r="B89" s="549" t="s">
        <v>575</v>
      </c>
      <c r="C89" s="648" t="s">
        <v>664</v>
      </c>
      <c r="D89" s="671" t="s">
        <v>665</v>
      </c>
      <c r="E89" s="671" t="s">
        <v>665</v>
      </c>
      <c r="F89" s="651">
        <v>0</v>
      </c>
      <c r="G89" s="651">
        <v>0</v>
      </c>
      <c r="H89" s="686"/>
      <c r="I89" s="653">
        <f>VLOOKUP(C89,'Data Products'!$A:$J,2,0)</f>
      </c>
      <c r="J89" s="613">
        <f t="shared" si="25"/>
      </c>
      <c r="K89" s="614">
        <v>45895</v>
      </c>
      <c r="L89" s="558">
        <f t="shared" si="18"/>
      </c>
      <c r="M89" s="663">
        <v>0</v>
      </c>
      <c r="N89" s="579">
        <v>0</v>
      </c>
      <c r="O89" s="691"/>
      <c r="P89" s="692"/>
      <c r="Q89" s="549" t="s">
        <v>642</v>
      </c>
      <c r="R89" s="554"/>
      <c r="S89" s="554"/>
      <c r="T89" s="554"/>
      <c r="U89" s="554"/>
      <c r="V89" s="554"/>
      <c r="W89" s="554"/>
      <c r="X89" s="554"/>
      <c r="Y89" s="554"/>
      <c r="Z89" s="554"/>
      <c r="AA89" s="554"/>
      <c r="AB89" s="657">
        <f t="shared" si="10"/>
      </c>
      <c r="AC89" s="573">
        <f t="shared" si="2"/>
      </c>
      <c r="AD89" s="697">
        <f t="shared" si="28"/>
      </c>
      <c r="AE89" s="658">
        <f t="shared" si="21"/>
      </c>
      <c r="AF89" s="659">
        <f>VLOOKUP(C89,'Data Products'!$A:$J,10,0)</f>
      </c>
      <c r="AG89" s="660">
        <f t="shared" si="13"/>
      </c>
      <c r="AH89" s="564">
        <f t="shared" si="7"/>
      </c>
      <c r="AI89" s="664"/>
      <c r="AJ89" s="668"/>
      <c r="AK89" s="568"/>
      <c r="AL89" s="567"/>
      <c r="AM89" s="568"/>
      <c r="AN89" s="568"/>
    </row>
    <row customHeight="true" hidden="true" ht="18" r="90">
      <c r="A90" s="648">
        <v>57</v>
      </c>
      <c r="B90" s="549" t="s">
        <v>575</v>
      </c>
      <c r="C90" s="648" t="s">
        <v>666</v>
      </c>
      <c r="D90" s="671" t="s">
        <v>667</v>
      </c>
      <c r="E90" s="671" t="s">
        <v>667</v>
      </c>
      <c r="F90" s="651">
        <v>0</v>
      </c>
      <c r="G90" s="651">
        <v>0</v>
      </c>
      <c r="H90" s="686"/>
      <c r="I90" s="653">
        <f>VLOOKUP(C90,'Data Products'!$A:$J,2,0)</f>
      </c>
      <c r="J90" s="613">
        <f t="shared" si="25"/>
      </c>
      <c r="K90" s="614">
        <v>45896</v>
      </c>
      <c r="L90" s="558">
        <f t="shared" si="18"/>
      </c>
      <c r="M90" s="663">
        <v>0</v>
      </c>
      <c r="N90" s="579">
        <v>0</v>
      </c>
      <c r="O90" s="691"/>
      <c r="P90" s="692"/>
      <c r="Q90" s="549" t="s">
        <v>642</v>
      </c>
      <c r="R90" s="554"/>
      <c r="S90" s="554"/>
      <c r="T90" s="554"/>
      <c r="U90" s="554"/>
      <c r="V90" s="554"/>
      <c r="W90" s="554"/>
      <c r="X90" s="554"/>
      <c r="Y90" s="554"/>
      <c r="Z90" s="554"/>
      <c r="AA90" s="554"/>
      <c r="AB90" s="657">
        <f t="shared" si="10"/>
      </c>
      <c r="AC90" s="573">
        <f t="shared" si="2"/>
      </c>
      <c r="AD90" s="697">
        <f t="shared" si="28"/>
      </c>
      <c r="AE90" s="658">
        <f t="shared" si="21"/>
      </c>
      <c r="AF90" s="659">
        <f>VLOOKUP(C90,'Data Products'!$A:$J,10,0)</f>
      </c>
      <c r="AG90" s="660">
        <f t="shared" si="13"/>
      </c>
      <c r="AH90" s="564">
        <f t="shared" si="7"/>
      </c>
      <c r="AI90" s="664"/>
      <c r="AJ90" s="668"/>
      <c r="AK90" s="568"/>
      <c r="AL90" s="567"/>
      <c r="AM90" s="568"/>
      <c r="AN90" s="568"/>
    </row>
    <row customHeight="true" hidden="true" ht="18" r="91">
      <c r="A91" s="648">
        <v>58</v>
      </c>
      <c r="B91" s="549" t="s">
        <v>575</v>
      </c>
      <c r="C91" s="648" t="s">
        <v>668</v>
      </c>
      <c r="D91" s="671" t="s">
        <v>669</v>
      </c>
      <c r="E91" s="671" t="s">
        <v>669</v>
      </c>
      <c r="F91" s="651">
        <v>0</v>
      </c>
      <c r="G91" s="651">
        <v>0</v>
      </c>
      <c r="H91" s="686"/>
      <c r="I91" s="653">
        <f>VLOOKUP(C91,'Data Products'!$A:$J,2,0)</f>
      </c>
      <c r="J91" s="613">
        <f t="shared" si="25"/>
      </c>
      <c r="K91" s="614">
        <v>45897</v>
      </c>
      <c r="L91" s="558">
        <f t="shared" si="18"/>
      </c>
      <c r="M91" s="663">
        <v>0</v>
      </c>
      <c r="N91" s="579">
        <v>0</v>
      </c>
      <c r="O91" s="691"/>
      <c r="P91" s="692"/>
      <c r="Q91" s="549" t="s">
        <v>642</v>
      </c>
      <c r="R91" s="554"/>
      <c r="S91" s="554"/>
      <c r="T91" s="554"/>
      <c r="U91" s="554"/>
      <c r="V91" s="554"/>
      <c r="W91" s="554"/>
      <c r="X91" s="554"/>
      <c r="Y91" s="554"/>
      <c r="Z91" s="554"/>
      <c r="AA91" s="554"/>
      <c r="AB91" s="657">
        <f t="shared" si="10"/>
      </c>
      <c r="AC91" s="573">
        <f t="shared" si="2"/>
      </c>
      <c r="AD91" s="697">
        <f t="shared" si="28"/>
      </c>
      <c r="AE91" s="658">
        <f t="shared" si="21"/>
      </c>
      <c r="AF91" s="659">
        <f>VLOOKUP(C91,'Data Products'!$A:$J,10,0)</f>
      </c>
      <c r="AG91" s="660">
        <f t="shared" si="13"/>
      </c>
      <c r="AH91" s="564">
        <f t="shared" si="7"/>
      </c>
      <c r="AI91" s="664"/>
      <c r="AJ91" s="668"/>
      <c r="AK91" s="568"/>
      <c r="AL91" s="567"/>
      <c r="AM91" s="568"/>
      <c r="AN91" s="568"/>
    </row>
    <row customHeight="true" hidden="true" ht="18" r="92">
      <c r="A92" s="648">
        <v>59</v>
      </c>
      <c r="B92" s="549" t="s">
        <v>575</v>
      </c>
      <c r="C92" s="648" t="s">
        <v>670</v>
      </c>
      <c r="D92" s="671" t="s">
        <v>671</v>
      </c>
      <c r="E92" s="671" t="s">
        <v>671</v>
      </c>
      <c r="F92" s="651">
        <v>0</v>
      </c>
      <c r="G92" s="651">
        <v>0</v>
      </c>
      <c r="H92" s="686"/>
      <c r="I92" s="653">
        <f>VLOOKUP(C92,'Data Products'!$A:$J,2,0)</f>
      </c>
      <c r="J92" s="613">
        <f t="shared" si="25"/>
      </c>
      <c r="K92" s="614">
        <v>45898</v>
      </c>
      <c r="L92" s="558">
        <f t="shared" si="18"/>
      </c>
      <c r="M92" s="663">
        <v>0</v>
      </c>
      <c r="N92" s="579">
        <v>0</v>
      </c>
      <c r="O92" s="691"/>
      <c r="P92" s="692"/>
      <c r="Q92" s="549" t="s">
        <v>642</v>
      </c>
      <c r="R92" s="554"/>
      <c r="S92" s="554"/>
      <c r="T92" s="554"/>
      <c r="U92" s="554"/>
      <c r="V92" s="554"/>
      <c r="W92" s="554"/>
      <c r="X92" s="554"/>
      <c r="Y92" s="554"/>
      <c r="Z92" s="554"/>
      <c r="AA92" s="554"/>
      <c r="AB92" s="657">
        <f t="shared" si="10"/>
      </c>
      <c r="AC92" s="573">
        <f t="shared" si="2"/>
      </c>
      <c r="AD92" s="697">
        <f t="shared" si="28"/>
      </c>
      <c r="AE92" s="658">
        <f t="shared" si="21"/>
      </c>
      <c r="AF92" s="659">
        <f>VLOOKUP(C92,'Data Products'!$A:$J,10,0)</f>
      </c>
      <c r="AG92" s="660">
        <f t="shared" si="13"/>
      </c>
      <c r="AH92" s="564">
        <f t="shared" si="7"/>
      </c>
      <c r="AI92" s="664"/>
      <c r="AJ92" s="668"/>
      <c r="AK92" s="568"/>
      <c r="AL92" s="567"/>
      <c r="AM92" s="568"/>
      <c r="AN92" s="568"/>
    </row>
    <row customHeight="true" hidden="true" ht="18" r="93">
      <c r="A93" s="648">
        <v>60</v>
      </c>
      <c r="B93" s="549" t="s">
        <v>575</v>
      </c>
      <c r="C93" s="648" t="s">
        <v>672</v>
      </c>
      <c r="D93" s="671" t="s">
        <v>673</v>
      </c>
      <c r="E93" s="671" t="s">
        <v>673</v>
      </c>
      <c r="F93" s="651">
        <v>0</v>
      </c>
      <c r="G93" s="651">
        <v>0</v>
      </c>
      <c r="H93" s="686"/>
      <c r="I93" s="653">
        <f>VLOOKUP(C93,'Data Products'!$A:$J,2,0)</f>
      </c>
      <c r="J93" s="613">
        <f t="shared" si="25"/>
      </c>
      <c r="K93" s="614">
        <v>45899</v>
      </c>
      <c r="L93" s="558">
        <f t="shared" si="18"/>
      </c>
      <c r="M93" s="663">
        <v>0</v>
      </c>
      <c r="N93" s="579">
        <v>0</v>
      </c>
      <c r="O93" s="691"/>
      <c r="P93" s="692"/>
      <c r="Q93" s="549" t="s">
        <v>642</v>
      </c>
      <c r="R93" s="554"/>
      <c r="S93" s="554"/>
      <c r="T93" s="554"/>
      <c r="U93" s="554"/>
      <c r="V93" s="554"/>
      <c r="W93" s="554"/>
      <c r="X93" s="554"/>
      <c r="Y93" s="554"/>
      <c r="Z93" s="554"/>
      <c r="AA93" s="554"/>
      <c r="AB93" s="657">
        <f t="shared" si="10"/>
      </c>
      <c r="AC93" s="573">
        <f t="shared" si="2"/>
      </c>
      <c r="AD93" s="697">
        <f t="shared" si="28"/>
      </c>
      <c r="AE93" s="658">
        <f t="shared" si="21"/>
      </c>
      <c r="AF93" s="659">
        <f>VLOOKUP(C93,'Data Products'!$A:$J,10,0)</f>
      </c>
      <c r="AG93" s="660">
        <f t="shared" si="13"/>
      </c>
      <c r="AH93" s="564">
        <f t="shared" si="7"/>
      </c>
      <c r="AI93" s="664"/>
      <c r="AJ93" s="668"/>
      <c r="AK93" s="568"/>
      <c r="AL93" s="567"/>
      <c r="AM93" s="568"/>
      <c r="AN93" s="568"/>
    </row>
    <row customHeight="true" hidden="true" ht="18" r="94">
      <c r="A94" s="648">
        <v>61</v>
      </c>
      <c r="B94" s="549" t="s">
        <v>575</v>
      </c>
      <c r="C94" s="648" t="s">
        <v>674</v>
      </c>
      <c r="D94" s="671" t="s">
        <v>675</v>
      </c>
      <c r="E94" s="671" t="s">
        <v>675</v>
      </c>
      <c r="F94" s="651">
        <v>0</v>
      </c>
      <c r="G94" s="651">
        <v>0</v>
      </c>
      <c r="H94" s="686"/>
      <c r="I94" s="653">
        <f>VLOOKUP(C94,'Data Products'!$A:$J,2,0)</f>
      </c>
      <c r="J94" s="613">
        <f t="shared" si="25"/>
      </c>
      <c r="K94" s="614">
        <v>45900</v>
      </c>
      <c r="L94" s="558">
        <f t="shared" si="18"/>
      </c>
      <c r="M94" s="663">
        <v>0</v>
      </c>
      <c r="N94" s="579">
        <v>0</v>
      </c>
      <c r="O94" s="691"/>
      <c r="P94" s="692"/>
      <c r="Q94" s="549" t="s">
        <v>642</v>
      </c>
      <c r="R94" s="554"/>
      <c r="S94" s="554"/>
      <c r="T94" s="554"/>
      <c r="U94" s="554"/>
      <c r="V94" s="554"/>
      <c r="W94" s="554"/>
      <c r="X94" s="554"/>
      <c r="Y94" s="554"/>
      <c r="Z94" s="554"/>
      <c r="AA94" s="554"/>
      <c r="AB94" s="657">
        <f t="shared" si="10"/>
      </c>
      <c r="AC94" s="573">
        <f t="shared" si="2"/>
      </c>
      <c r="AD94" s="697">
        <f t="shared" si="28"/>
      </c>
      <c r="AE94" s="658">
        <f t="shared" si="21"/>
      </c>
      <c r="AF94" s="659">
        <f>VLOOKUP(C94,'Data Products'!$A:$J,10,0)</f>
      </c>
      <c r="AG94" s="660">
        <f t="shared" si="13"/>
      </c>
      <c r="AH94" s="564">
        <f t="shared" si="7"/>
      </c>
      <c r="AI94" s="664"/>
      <c r="AJ94" s="668"/>
      <c r="AK94" s="568"/>
      <c r="AL94" s="567"/>
      <c r="AM94" s="568"/>
      <c r="AN94" s="568"/>
    </row>
    <row customHeight="true" hidden="true" ht="18" r="95">
      <c r="A95" s="648">
        <v>62</v>
      </c>
      <c r="B95" s="549" t="s">
        <v>575</v>
      </c>
      <c r="C95" s="648" t="s">
        <v>676</v>
      </c>
      <c r="D95" s="671" t="s">
        <v>677</v>
      </c>
      <c r="E95" s="671" t="s">
        <v>677</v>
      </c>
      <c r="F95" s="651">
        <v>0</v>
      </c>
      <c r="G95" s="651">
        <v>0</v>
      </c>
      <c r="H95" s="686"/>
      <c r="I95" s="653">
        <f>VLOOKUP(C95,'Data Products'!$A:$J,2,0)</f>
      </c>
      <c r="J95" s="613">
        <f t="shared" si="25"/>
      </c>
      <c r="K95" s="614">
        <v>45901</v>
      </c>
      <c r="L95" s="558">
        <f t="shared" si="18"/>
      </c>
      <c r="M95" s="663">
        <v>0</v>
      </c>
      <c r="N95" s="579">
        <v>0</v>
      </c>
      <c r="O95" s="691"/>
      <c r="P95" s="692"/>
      <c r="Q95" s="549" t="s">
        <v>642</v>
      </c>
      <c r="R95" s="554"/>
      <c r="S95" s="554"/>
      <c r="T95" s="554"/>
      <c r="U95" s="554"/>
      <c r="V95" s="554"/>
      <c r="W95" s="554"/>
      <c r="X95" s="554"/>
      <c r="Y95" s="554"/>
      <c r="Z95" s="554"/>
      <c r="AA95" s="554"/>
      <c r="AB95" s="657">
        <f t="shared" si="10"/>
      </c>
      <c r="AC95" s="573">
        <f t="shared" si="2"/>
      </c>
      <c r="AD95" s="697">
        <f t="shared" si="28"/>
      </c>
      <c r="AE95" s="658">
        <f t="shared" si="21"/>
      </c>
      <c r="AF95" s="659">
        <f>VLOOKUP(C95,'Data Products'!$A:$J,10,0)</f>
      </c>
      <c r="AG95" s="660">
        <f t="shared" si="13"/>
      </c>
      <c r="AH95" s="564">
        <f t="shared" si="7"/>
      </c>
      <c r="AI95" s="664"/>
      <c r="AJ95" s="668"/>
      <c r="AK95" s="568"/>
      <c r="AL95" s="567"/>
      <c r="AM95" s="568"/>
      <c r="AN95" s="568"/>
    </row>
    <row customHeight="true" hidden="true" ht="18" r="96">
      <c r="A96" s="648">
        <v>63</v>
      </c>
      <c r="B96" s="549" t="s">
        <v>575</v>
      </c>
      <c r="C96" s="648" t="s">
        <v>678</v>
      </c>
      <c r="D96" s="671" t="s">
        <v>669</v>
      </c>
      <c r="E96" s="671" t="s">
        <v>669</v>
      </c>
      <c r="F96" s="651">
        <v>0</v>
      </c>
      <c r="G96" s="651">
        <v>0</v>
      </c>
      <c r="H96" s="686"/>
      <c r="I96" s="653">
        <f>VLOOKUP(C96,'Data Products'!$A:$J,2,0)</f>
      </c>
      <c r="J96" s="613">
        <f t="shared" si="25"/>
      </c>
      <c r="K96" s="614">
        <v>45902</v>
      </c>
      <c r="L96" s="558">
        <f t="shared" si="18"/>
      </c>
      <c r="M96" s="663">
        <v>0</v>
      </c>
      <c r="N96" s="579">
        <v>0</v>
      </c>
      <c r="O96" s="691"/>
      <c r="P96" s="692"/>
      <c r="Q96" s="549" t="s">
        <v>642</v>
      </c>
      <c r="R96" s="554"/>
      <c r="S96" s="554"/>
      <c r="T96" s="554"/>
      <c r="U96" s="554"/>
      <c r="V96" s="554"/>
      <c r="W96" s="554"/>
      <c r="X96" s="554"/>
      <c r="Y96" s="554"/>
      <c r="Z96" s="554"/>
      <c r="AA96" s="554"/>
      <c r="AB96" s="657">
        <f t="shared" si="10"/>
      </c>
      <c r="AC96" s="573">
        <f t="shared" si="2"/>
      </c>
      <c r="AD96" s="697">
        <f t="shared" si="28"/>
      </c>
      <c r="AE96" s="658">
        <f t="shared" si="21"/>
      </c>
      <c r="AF96" s="659">
        <f>VLOOKUP(C96,'Data Products'!$A:$J,10,0)</f>
      </c>
      <c r="AG96" s="660">
        <f t="shared" si="13"/>
      </c>
      <c r="AH96" s="564">
        <f t="shared" si="7"/>
      </c>
      <c r="AI96" s="664"/>
      <c r="AJ96" s="668"/>
      <c r="AK96" s="568"/>
      <c r="AL96" s="567"/>
      <c r="AM96" s="568"/>
      <c r="AN96" s="568"/>
    </row>
    <row customHeight="true" hidden="true" ht="18" r="97">
      <c r="A97" s="648">
        <v>64</v>
      </c>
      <c r="B97" s="549" t="s">
        <v>575</v>
      </c>
      <c r="C97" s="648" t="s">
        <v>679</v>
      </c>
      <c r="D97" s="671" t="s">
        <v>669</v>
      </c>
      <c r="E97" s="671" t="s">
        <v>669</v>
      </c>
      <c r="F97" s="651">
        <v>0</v>
      </c>
      <c r="G97" s="651">
        <v>0</v>
      </c>
      <c r="H97" s="686"/>
      <c r="I97" s="653">
        <f>VLOOKUP(C97,'Data Products'!$A:$J,2,0)</f>
      </c>
      <c r="J97" s="613">
        <f t="shared" si="25"/>
      </c>
      <c r="K97" s="614">
        <v>45903</v>
      </c>
      <c r="L97" s="558">
        <f t="shared" si="18"/>
      </c>
      <c r="M97" s="663">
        <v>0</v>
      </c>
      <c r="N97" s="579">
        <v>0</v>
      </c>
      <c r="O97" s="691"/>
      <c r="P97" s="692"/>
      <c r="Q97" s="549" t="s">
        <v>642</v>
      </c>
      <c r="R97" s="554"/>
      <c r="S97" s="554"/>
      <c r="T97" s="554"/>
      <c r="U97" s="554"/>
      <c r="V97" s="554"/>
      <c r="W97" s="554"/>
      <c r="X97" s="554"/>
      <c r="Y97" s="554"/>
      <c r="Z97" s="554"/>
      <c r="AA97" s="554"/>
      <c r="AB97" s="657">
        <f t="shared" si="10"/>
      </c>
      <c r="AC97" s="573">
        <f t="shared" si="2"/>
      </c>
      <c r="AD97" s="697">
        <f t="shared" si="28"/>
      </c>
      <c r="AE97" s="658">
        <f t="shared" si="21"/>
      </c>
      <c r="AF97" s="659">
        <f>VLOOKUP(C97,'Data Products'!$A:$J,10,0)</f>
      </c>
      <c r="AG97" s="660">
        <f t="shared" si="13"/>
      </c>
      <c r="AH97" s="564">
        <f t="shared" si="7"/>
      </c>
      <c r="AI97" s="664"/>
      <c r="AJ97" s="668"/>
      <c r="AK97" s="568"/>
      <c r="AL97" s="567"/>
      <c r="AM97" s="568"/>
      <c r="AN97" s="568"/>
    </row>
    <row customHeight="true" hidden="true" ht="18" r="98">
      <c r="A98" s="648">
        <v>65</v>
      </c>
      <c r="B98" s="549" t="s">
        <v>526</v>
      </c>
      <c r="C98" s="648" t="s">
        <v>680</v>
      </c>
      <c r="D98" s="671" t="s">
        <v>681</v>
      </c>
      <c r="E98" s="671" t="s">
        <v>681</v>
      </c>
      <c r="F98" s="651">
        <v>0</v>
      </c>
      <c r="G98" s="651">
        <v>0</v>
      </c>
      <c r="H98" s="686"/>
      <c r="I98" s="653">
        <f>VLOOKUP(C98,'Data Products'!$A:$J,2,0)</f>
      </c>
      <c r="J98" s="613">
        <f t="shared" si="25"/>
      </c>
      <c r="K98" s="614">
        <v>45904</v>
      </c>
      <c r="L98" s="558">
        <f t="shared" si="18"/>
      </c>
      <c r="M98" s="663">
        <v>0</v>
      </c>
      <c r="N98" s="579">
        <v>0</v>
      </c>
      <c r="O98" s="691"/>
      <c r="P98" s="692"/>
      <c r="Q98" s="549" t="s">
        <v>642</v>
      </c>
      <c r="R98" s="554"/>
      <c r="S98" s="554"/>
      <c r="T98" s="554"/>
      <c r="U98" s="554"/>
      <c r="V98" s="554"/>
      <c r="W98" s="554"/>
      <c r="X98" s="554"/>
      <c r="Y98" s="554"/>
      <c r="Z98" s="554"/>
      <c r="AA98" s="554"/>
      <c r="AB98" s="657">
        <f t="shared" si="10"/>
      </c>
      <c r="AC98" s="573">
        <f t="shared" si="2"/>
      </c>
      <c r="AD98" s="697">
        <f t="shared" si="28"/>
      </c>
      <c r="AE98" s="658">
        <f t="shared" si="21"/>
      </c>
      <c r="AF98" s="659">
        <f>VLOOKUP(C98,'Data Products'!$A:$J,10,0)</f>
      </c>
      <c r="AG98" s="660">
        <f t="shared" si="13"/>
      </c>
      <c r="AH98" s="564">
        <f t="shared" si="7"/>
      </c>
      <c r="AI98" s="664"/>
      <c r="AJ98" s="668"/>
      <c r="AK98" s="568"/>
      <c r="AL98" s="567"/>
      <c r="AM98" s="568"/>
      <c r="AN98" s="568"/>
    </row>
    <row customHeight="true" hidden="true" ht="18" r="99">
      <c r="A99" s="648">
        <v>66</v>
      </c>
      <c r="B99" s="549" t="s">
        <v>575</v>
      </c>
      <c r="C99" s="648" t="s">
        <v>682</v>
      </c>
      <c r="D99" s="671" t="s">
        <v>669</v>
      </c>
      <c r="E99" s="671" t="s">
        <v>669</v>
      </c>
      <c r="F99" s="651">
        <v>0</v>
      </c>
      <c r="G99" s="651">
        <v>0</v>
      </c>
      <c r="H99" s="686"/>
      <c r="I99" s="653">
        <f>VLOOKUP(C99,'Data Products'!$A:$J,2,0)</f>
      </c>
      <c r="J99" s="613">
        <f t="shared" si="25"/>
      </c>
      <c r="K99" s="614">
        <v>45905</v>
      </c>
      <c r="L99" s="558">
        <f t="shared" si="18"/>
      </c>
      <c r="M99" s="663">
        <v>0</v>
      </c>
      <c r="N99" s="579">
        <v>0</v>
      </c>
      <c r="O99" s="691"/>
      <c r="P99" s="692"/>
      <c r="Q99" s="549" t="s">
        <v>642</v>
      </c>
      <c r="R99" s="554"/>
      <c r="S99" s="554"/>
      <c r="T99" s="554"/>
      <c r="U99" s="554"/>
      <c r="V99" s="554"/>
      <c r="W99" s="554"/>
      <c r="X99" s="554"/>
      <c r="Y99" s="554"/>
      <c r="Z99" s="554"/>
      <c r="AA99" s="554"/>
      <c r="AB99" s="657">
        <f t="shared" si="10"/>
      </c>
      <c r="AC99" s="573">
        <f t="shared" si="2"/>
      </c>
      <c r="AD99" s="697">
        <f t="shared" si="28"/>
      </c>
      <c r="AE99" s="658">
        <f t="shared" si="21"/>
      </c>
      <c r="AF99" s="659">
        <f>VLOOKUP(C99,'Data Products'!$A:$J,10,0)</f>
      </c>
      <c r="AG99" s="660">
        <f t="shared" si="13"/>
      </c>
      <c r="AH99" s="564">
        <f t="shared" si="7"/>
      </c>
      <c r="AI99" s="664"/>
      <c r="AJ99" s="668"/>
      <c r="AK99" s="568"/>
      <c r="AL99" s="567"/>
      <c r="AM99" s="568"/>
      <c r="AN99" s="568"/>
    </row>
    <row customHeight="true" hidden="true" ht="18" r="100">
      <c r="A100" s="648">
        <v>67</v>
      </c>
      <c r="B100" s="549" t="s">
        <v>575</v>
      </c>
      <c r="C100" s="648" t="s">
        <v>683</v>
      </c>
      <c r="D100" s="671" t="s">
        <v>669</v>
      </c>
      <c r="E100" s="671" t="s">
        <v>669</v>
      </c>
      <c r="F100" s="651">
        <v>0</v>
      </c>
      <c r="G100" s="651">
        <v>0</v>
      </c>
      <c r="H100" s="686"/>
      <c r="I100" s="653">
        <f>VLOOKUP(C100,'Data Products'!$A:$J,2,0)</f>
      </c>
      <c r="J100" s="613">
        <f t="shared" si="25"/>
      </c>
      <c r="K100" s="614">
        <v>45906</v>
      </c>
      <c r="L100" s="558">
        <f t="shared" si="18"/>
      </c>
      <c r="M100" s="663">
        <v>0</v>
      </c>
      <c r="N100" s="579">
        <v>0</v>
      </c>
      <c r="O100" s="691"/>
      <c r="P100" s="692"/>
      <c r="Q100" s="549" t="s">
        <v>642</v>
      </c>
      <c r="R100" s="554"/>
      <c r="S100" s="554"/>
      <c r="T100" s="554"/>
      <c r="U100" s="554"/>
      <c r="V100" s="554"/>
      <c r="W100" s="554"/>
      <c r="X100" s="554"/>
      <c r="Y100" s="554"/>
      <c r="Z100" s="554"/>
      <c r="AA100" s="554"/>
      <c r="AB100" s="657">
        <f t="shared" si="10"/>
      </c>
      <c r="AC100" s="573">
        <f t="shared" si="2"/>
      </c>
      <c r="AD100" s="697">
        <f t="shared" si="28"/>
      </c>
      <c r="AE100" s="658">
        <f t="shared" si="21"/>
      </c>
      <c r="AF100" s="659">
        <f>VLOOKUP(C100,'Data Products'!$A:$J,10,0)</f>
      </c>
      <c r="AG100" s="660">
        <f t="shared" si="13"/>
      </c>
      <c r="AH100" s="564">
        <f t="shared" si="7"/>
      </c>
      <c r="AI100" s="664"/>
      <c r="AJ100" s="668"/>
      <c r="AK100" s="568"/>
      <c r="AL100" s="567"/>
      <c r="AM100" s="568"/>
      <c r="AN100" s="568"/>
    </row>
    <row customHeight="true" hidden="true" ht="18" r="101">
      <c r="A101" s="648">
        <v>68</v>
      </c>
      <c r="B101" s="549" t="s">
        <v>575</v>
      </c>
      <c r="C101" s="648" t="s">
        <v>684</v>
      </c>
      <c r="D101" s="671" t="s">
        <v>669</v>
      </c>
      <c r="E101" s="671" t="s">
        <v>669</v>
      </c>
      <c r="F101" s="651">
        <v>0</v>
      </c>
      <c r="G101" s="651">
        <v>0</v>
      </c>
      <c r="H101" s="686"/>
      <c r="I101" s="653">
        <f>VLOOKUP(C101,'Data Products'!$A:$J,2,0)</f>
      </c>
      <c r="J101" s="613">
        <f t="shared" si="25"/>
      </c>
      <c r="K101" s="614">
        <v>45907</v>
      </c>
      <c r="L101" s="558">
        <f t="shared" si="18"/>
      </c>
      <c r="M101" s="663">
        <v>0</v>
      </c>
      <c r="N101" s="579">
        <v>0</v>
      </c>
      <c r="O101" s="691"/>
      <c r="P101" s="692"/>
      <c r="Q101" s="549" t="s">
        <v>642</v>
      </c>
      <c r="R101" s="554"/>
      <c r="S101" s="554"/>
      <c r="T101" s="554"/>
      <c r="U101" s="554"/>
      <c r="V101" s="554"/>
      <c r="W101" s="554"/>
      <c r="X101" s="554"/>
      <c r="Y101" s="554"/>
      <c r="Z101" s="554"/>
      <c r="AA101" s="554"/>
      <c r="AB101" s="657">
        <f t="shared" si="10"/>
      </c>
      <c r="AC101" s="573">
        <f t="shared" si="2"/>
      </c>
      <c r="AD101" s="697">
        <f t="shared" si="28"/>
      </c>
      <c r="AE101" s="658">
        <f t="shared" si="21"/>
      </c>
      <c r="AF101" s="659">
        <f>VLOOKUP(C101,'Data Products'!$A:$J,10,0)</f>
      </c>
      <c r="AG101" s="660">
        <f t="shared" si="13"/>
      </c>
      <c r="AH101" s="564">
        <f t="shared" si="7"/>
      </c>
      <c r="AI101" s="664"/>
      <c r="AJ101" s="668"/>
      <c r="AK101" s="568"/>
      <c r="AL101" s="567"/>
      <c r="AM101" s="568"/>
      <c r="AN101" s="568"/>
    </row>
    <row customHeight="true" hidden="true" ht="18" r="102">
      <c r="A102" s="648">
        <v>69</v>
      </c>
      <c r="B102" s="549" t="s">
        <v>575</v>
      </c>
      <c r="C102" s="648" t="s">
        <v>685</v>
      </c>
      <c r="D102" s="671" t="s">
        <v>686</v>
      </c>
      <c r="E102" s="671" t="s">
        <v>686</v>
      </c>
      <c r="F102" s="651">
        <v>0</v>
      </c>
      <c r="G102" s="651">
        <v>0</v>
      </c>
      <c r="H102" s="686"/>
      <c r="I102" s="653">
        <f>VLOOKUP(C102,'Data Products'!$A:$J,2,0)</f>
      </c>
      <c r="J102" s="613">
        <f t="shared" si="25"/>
      </c>
      <c r="K102" s="614">
        <v>45908</v>
      </c>
      <c r="L102" s="558">
        <f t="shared" si="18"/>
      </c>
      <c r="M102" s="663">
        <v>0</v>
      </c>
      <c r="N102" s="579">
        <v>0</v>
      </c>
      <c r="O102" s="691"/>
      <c r="P102" s="692"/>
      <c r="Q102" s="549" t="s">
        <v>642</v>
      </c>
      <c r="R102" s="554"/>
      <c r="S102" s="554"/>
      <c r="T102" s="554"/>
      <c r="U102" s="554"/>
      <c r="V102" s="554"/>
      <c r="W102" s="554"/>
      <c r="X102" s="554"/>
      <c r="Y102" s="554"/>
      <c r="Z102" s="554"/>
      <c r="AA102" s="554"/>
      <c r="AB102" s="657">
        <f t="shared" si="10"/>
      </c>
      <c r="AC102" s="573">
        <f t="shared" si="2"/>
      </c>
      <c r="AD102" s="697">
        <f t="shared" si="28"/>
      </c>
      <c r="AE102" s="658">
        <f t="shared" si="21"/>
      </c>
      <c r="AF102" s="659">
        <f>VLOOKUP(C102,'Data Products'!$A:$J,10,0)</f>
      </c>
      <c r="AG102" s="660">
        <f t="shared" si="13"/>
      </c>
      <c r="AH102" s="564">
        <f t="shared" si="7"/>
      </c>
      <c r="AI102" s="664"/>
      <c r="AJ102" s="668"/>
      <c r="AK102" s="568"/>
      <c r="AL102" s="567"/>
      <c r="AM102" s="568"/>
      <c r="AN102" s="568"/>
    </row>
    <row customHeight="true" hidden="true" ht="18" r="103">
      <c r="A103" s="648">
        <v>70</v>
      </c>
      <c r="B103" s="549" t="s">
        <v>575</v>
      </c>
      <c r="C103" s="648" t="s">
        <v>687</v>
      </c>
      <c r="D103" s="673"/>
      <c r="E103" s="673"/>
      <c r="F103" s="651">
        <v>0</v>
      </c>
      <c r="G103" s="651">
        <v>0</v>
      </c>
      <c r="H103" s="686"/>
      <c r="I103" s="653">
        <f>VLOOKUP(C103,'Data Products'!$A:$J,2,0)</f>
      </c>
      <c r="J103" s="613">
        <f t="shared" si="25"/>
      </c>
      <c r="K103" s="614">
        <v>45909</v>
      </c>
      <c r="L103" s="558">
        <f t="shared" si="18"/>
      </c>
      <c r="M103" s="663">
        <v>0</v>
      </c>
      <c r="N103" s="579">
        <v>0</v>
      </c>
      <c r="O103" s="691"/>
      <c r="P103" s="692"/>
      <c r="Q103" s="549" t="s">
        <v>642</v>
      </c>
      <c r="R103" s="554"/>
      <c r="S103" s="554"/>
      <c r="T103" s="554"/>
      <c r="U103" s="554"/>
      <c r="V103" s="554"/>
      <c r="W103" s="554"/>
      <c r="X103" s="554"/>
      <c r="Y103" s="554"/>
      <c r="Z103" s="554"/>
      <c r="AA103" s="554"/>
      <c r="AB103" s="657">
        <f t="shared" si="10"/>
      </c>
      <c r="AC103" s="573">
        <f t="shared" si="2"/>
      </c>
      <c r="AD103" s="697">
        <f t="shared" si="28"/>
      </c>
      <c r="AE103" s="658">
        <f t="shared" si="21"/>
      </c>
      <c r="AF103" s="659">
        <f>VLOOKUP(C103,'Data Products'!$A:$J,10,0)</f>
      </c>
      <c r="AG103" s="660">
        <f t="shared" si="13"/>
      </c>
      <c r="AH103" s="564">
        <f t="shared" si="7"/>
      </c>
      <c r="AI103" s="664"/>
      <c r="AJ103" s="668"/>
      <c r="AK103" s="568"/>
      <c r="AL103" s="567"/>
      <c r="AM103" s="568"/>
      <c r="AN103" s="568"/>
    </row>
    <row customHeight="true" hidden="true" ht="18" r="104">
      <c r="A104" s="648">
        <v>71</v>
      </c>
      <c r="B104" s="549" t="s">
        <v>575</v>
      </c>
      <c r="C104" s="648" t="s">
        <v>688</v>
      </c>
      <c r="D104" s="673"/>
      <c r="E104" s="673"/>
      <c r="F104" s="651">
        <v>0</v>
      </c>
      <c r="G104" s="651">
        <v>0</v>
      </c>
      <c r="H104" s="686"/>
      <c r="I104" s="653">
        <f>VLOOKUP(C104,'Data Products'!$A:$J,2,0)</f>
      </c>
      <c r="J104" s="613">
        <f t="shared" si="25"/>
      </c>
      <c r="K104" s="614">
        <v>45910</v>
      </c>
      <c r="L104" s="558">
        <f t="shared" si="18"/>
      </c>
      <c r="M104" s="663">
        <v>0</v>
      </c>
      <c r="N104" s="579">
        <v>0</v>
      </c>
      <c r="O104" s="691"/>
      <c r="P104" s="692"/>
      <c r="Q104" s="549" t="s">
        <v>642</v>
      </c>
      <c r="R104" s="554"/>
      <c r="S104" s="554"/>
      <c r="T104" s="554"/>
      <c r="U104" s="554"/>
      <c r="V104" s="554"/>
      <c r="W104" s="554"/>
      <c r="X104" s="554"/>
      <c r="Y104" s="554"/>
      <c r="Z104" s="554"/>
      <c r="AA104" s="554"/>
      <c r="AB104" s="657">
        <f t="shared" si="10"/>
      </c>
      <c r="AC104" s="573">
        <f t="shared" si="2"/>
      </c>
      <c r="AD104" s="697">
        <f t="shared" si="28"/>
      </c>
      <c r="AE104" s="658">
        <f t="shared" si="21"/>
      </c>
      <c r="AF104" s="659">
        <f>VLOOKUP(C104,'Data Products'!$A:$J,10,0)</f>
      </c>
      <c r="AG104" s="660">
        <f t="shared" si="13"/>
      </c>
      <c r="AH104" s="564">
        <f t="shared" si="7"/>
      </c>
      <c r="AI104" s="661" t="s">
        <v>689</v>
      </c>
      <c r="AJ104" s="668"/>
      <c r="AK104" s="568"/>
      <c r="AL104" s="567"/>
      <c r="AM104" s="568"/>
      <c r="AN104" s="568"/>
    </row>
    <row customHeight="true" hidden="true" ht="18" r="105">
      <c r="A105" s="675">
        <v>72</v>
      </c>
      <c r="B105" s="669" t="s">
        <v>575</v>
      </c>
      <c r="C105" s="675" t="s">
        <v>690</v>
      </c>
      <c r="D105" s="673"/>
      <c r="E105" s="673"/>
      <c r="F105" s="651">
        <v>0</v>
      </c>
      <c r="G105" s="651">
        <v>0</v>
      </c>
      <c r="H105" s="693"/>
      <c r="I105" s="653">
        <f>VLOOKUP(C105,'Data Products'!$A:$J,2,0)</f>
      </c>
      <c r="J105" s="613">
        <f t="shared" si="25"/>
      </c>
      <c r="K105" s="614">
        <v>45911</v>
      </c>
      <c r="L105" s="597">
        <f t="shared" si="18"/>
      </c>
      <c r="M105" s="679">
        <v>0</v>
      </c>
      <c r="N105" s="579">
        <v>0</v>
      </c>
      <c r="O105" s="694"/>
      <c r="P105" s="695"/>
      <c r="Q105" s="549" t="s">
        <v>642</v>
      </c>
      <c r="R105" s="554"/>
      <c r="S105" s="554"/>
      <c r="T105" s="554"/>
      <c r="U105" s="554"/>
      <c r="V105" s="554"/>
      <c r="W105" s="554"/>
      <c r="X105" s="554"/>
      <c r="Y105" s="554"/>
      <c r="Z105" s="554"/>
      <c r="AA105" s="554"/>
      <c r="AB105" s="657">
        <f t="shared" si="10"/>
      </c>
      <c r="AC105" s="573">
        <f t="shared" si="2"/>
      </c>
      <c r="AD105" s="697">
        <f t="shared" si="28"/>
      </c>
      <c r="AE105" s="658">
        <f t="shared" si="21"/>
      </c>
      <c r="AF105" s="659">
        <f>VLOOKUP(C105,'Data Products'!$A:$J,10,0)</f>
      </c>
      <c r="AG105" s="660">
        <f t="shared" si="13"/>
      </c>
      <c r="AH105" s="564">
        <f t="shared" si="7"/>
      </c>
      <c r="AI105" s="664"/>
      <c r="AJ105" s="668"/>
      <c r="AK105" s="568"/>
      <c r="AL105" s="567"/>
      <c r="AM105" s="568"/>
      <c r="AN105" s="568"/>
    </row>
    <row customHeight="true" hidden="true" ht="18" r="106">
      <c r="A106" s="671">
        <v>45</v>
      </c>
      <c r="B106" s="673" t="s">
        <v>529</v>
      </c>
      <c r="C106" s="698" t="s">
        <v>691</v>
      </c>
      <c r="D106" s="699" t="s">
        <v>692</v>
      </c>
      <c r="E106" s="699" t="s">
        <v>692</v>
      </c>
      <c r="F106" s="651">
        <v>0</v>
      </c>
      <c r="G106" s="651">
        <v>0</v>
      </c>
      <c r="H106" s="611"/>
      <c r="I106" s="653">
        <f>VLOOKUP(C106,'Data Products'!$A:$J,2,0)</f>
      </c>
      <c r="J106" s="613">
        <f t="shared" si="25"/>
      </c>
      <c r="K106" s="614">
        <v>45912</v>
      </c>
      <c r="L106" s="700">
        <f t="shared" si="18"/>
      </c>
      <c r="M106" s="701">
        <v>0</v>
      </c>
      <c r="N106" s="579">
        <v>0</v>
      </c>
      <c r="O106" s="702"/>
      <c r="P106" s="607"/>
      <c r="Q106" s="549" t="s">
        <v>605</v>
      </c>
      <c r="R106" s="623"/>
      <c r="S106" s="623"/>
      <c r="T106" s="623"/>
      <c r="U106" s="623"/>
      <c r="V106" s="623"/>
      <c r="W106" s="623"/>
      <c r="X106" s="623"/>
      <c r="Y106" s="623"/>
      <c r="Z106" s="623"/>
      <c r="AA106" s="623"/>
      <c r="AB106" s="657">
        <f t="shared" si="10"/>
      </c>
      <c r="AC106" s="690">
        <f t="shared" si="2"/>
      </c>
      <c r="AD106" s="561">
        <f t="shared" si="28"/>
      </c>
      <c r="AE106" s="658">
        <f t="shared" si="21"/>
      </c>
      <c r="AF106" s="659">
        <f>VLOOKUP(C106,'Data Products'!$A:$J,10,0)</f>
      </c>
      <c r="AG106" s="660">
        <f t="shared" si="13"/>
      </c>
      <c r="AH106" s="635"/>
      <c r="AI106" s="664"/>
      <c r="AJ106" s="703"/>
      <c r="AK106" s="703"/>
      <c r="AL106" s="704"/>
      <c r="AM106" s="703"/>
      <c r="AN106" s="703"/>
    </row>
    <row customHeight="true" hidden="true" ht="18" r="107">
      <c r="A107" s="705">
        <v>46</v>
      </c>
      <c r="B107" s="706" t="s">
        <v>529</v>
      </c>
      <c r="C107" s="707" t="s">
        <v>594</v>
      </c>
      <c r="D107" s="699" t="s">
        <v>594</v>
      </c>
      <c r="E107" s="699" t="s">
        <v>594</v>
      </c>
      <c r="F107" s="651">
        <v>0</v>
      </c>
      <c r="G107" s="651">
        <v>0</v>
      </c>
      <c r="H107" s="708"/>
      <c r="I107" s="709">
        <f>VLOOKUP(C107,'Data Products'!$A:$J,2,0)</f>
      </c>
      <c r="J107" s="613">
        <f t="shared" si="25"/>
      </c>
      <c r="K107" s="614">
        <v>45913</v>
      </c>
      <c r="L107" s="710">
        <f t="shared" si="18"/>
      </c>
      <c r="M107" s="711">
        <v>0</v>
      </c>
      <c r="N107" s="579">
        <v>0</v>
      </c>
      <c r="O107" s="712"/>
      <c r="P107" s="713"/>
      <c r="Q107" s="669" t="s">
        <v>605</v>
      </c>
      <c r="R107" s="623"/>
      <c r="S107" s="623"/>
      <c r="T107" s="623"/>
      <c r="U107" s="623"/>
      <c r="V107" s="623"/>
      <c r="W107" s="623"/>
      <c r="X107" s="623"/>
      <c r="Y107" s="623"/>
      <c r="Z107" s="623"/>
      <c r="AA107" s="623"/>
      <c r="AB107" s="696">
        <f t="shared" si="10"/>
      </c>
      <c r="AC107" s="690">
        <f t="shared" si="2"/>
      </c>
      <c r="AD107" s="714">
        <f t="shared" si="28"/>
      </c>
      <c r="AE107" s="658">
        <f t="shared" si="21"/>
      </c>
      <c r="AF107" s="659">
        <f>VLOOKUP(C107,'Data Products'!$A:$J,10,0)</f>
      </c>
      <c r="AG107" s="660">
        <f t="shared" si="13"/>
      </c>
      <c r="AH107" s="635"/>
      <c r="AI107" s="661" t="s">
        <v>693</v>
      </c>
      <c r="AJ107" s="703"/>
      <c r="AK107" s="703"/>
      <c r="AL107" s="704"/>
      <c r="AM107" s="703"/>
      <c r="AN107" s="703"/>
    </row>
    <row customHeight="true" ht="18" r="108">
      <c r="A108" s="715">
        <v>47</v>
      </c>
      <c r="B108" s="706" t="s">
        <v>529</v>
      </c>
      <c r="C108" s="716" t="s">
        <v>588</v>
      </c>
      <c r="D108" s="673" t="s">
        <v>588</v>
      </c>
      <c r="E108" s="673" t="s">
        <v>588</v>
      </c>
      <c r="F108" s="651">
        <v>31</v>
      </c>
      <c r="G108" s="651">
        <v>31</v>
      </c>
      <c r="H108" s="611"/>
      <c r="I108" s="653">
        <f>VLOOKUP(C108,'Data Products'!$A:$J,2,0)</f>
      </c>
      <c r="J108" s="613">
        <f t="shared" si="25"/>
      </c>
      <c r="K108" s="614">
        <v>45914</v>
      </c>
      <c r="L108" s="558">
        <f t="shared" si="18"/>
      </c>
      <c r="M108" s="654">
        <v>0</v>
      </c>
      <c r="N108" s="717">
        <v>0</v>
      </c>
      <c r="O108" s="581"/>
      <c r="P108" s="554"/>
      <c r="Q108" s="549" t="s">
        <v>694</v>
      </c>
      <c r="R108" s="627"/>
      <c r="S108" s="627"/>
      <c r="T108" s="656"/>
      <c r="U108" s="627"/>
      <c r="V108" s="627"/>
      <c r="W108" s="627"/>
      <c r="X108" s="627"/>
      <c r="Y108" s="627"/>
      <c r="Z108" s="627"/>
      <c r="AA108" s="627"/>
      <c r="AB108" s="657">
        <f t="shared" si="10"/>
      </c>
      <c r="AC108" s="573">
        <f t="shared" si="2"/>
      </c>
      <c r="AD108" s="561">
        <f t="shared" si="28"/>
      </c>
      <c r="AE108" s="658">
        <f t="shared" si="21"/>
      </c>
      <c r="AF108" s="659">
        <f>VLOOKUP(C108,'Data Products'!$A:$J,10,0)</f>
      </c>
      <c r="AG108" s="660">
        <f t="shared" si="13"/>
      </c>
      <c r="AH108" s="635"/>
      <c r="AI108" s="718" t="s">
        <v>695</v>
      </c>
      <c r="AJ108" s="719"/>
      <c r="AK108" s="719"/>
      <c r="AL108" s="664"/>
      <c r="AM108" s="719"/>
      <c r="AN108" s="719"/>
    </row>
    <row r="109">
      <c r="A109" s="715">
        <v>48</v>
      </c>
      <c r="B109" s="706" t="s">
        <v>529</v>
      </c>
      <c r="C109" s="716" t="s">
        <v>646</v>
      </c>
      <c r="D109" s="673" t="s">
        <v>646</v>
      </c>
      <c r="E109" s="673" t="s">
        <v>646</v>
      </c>
      <c r="F109" s="651">
        <v>40</v>
      </c>
      <c r="G109" s="651">
        <v>40</v>
      </c>
      <c r="H109" s="611"/>
      <c r="I109" s="653">
        <f>VLOOKUP(C109,'Data Products'!$A:$J,2,0)</f>
      </c>
      <c r="J109" s="613">
        <f t="shared" si="25"/>
      </c>
      <c r="K109" s="614">
        <v>45915</v>
      </c>
      <c r="L109" s="558">
        <f t="shared" si="18"/>
      </c>
      <c r="M109" s="654">
        <v>33</v>
      </c>
      <c r="N109" s="717">
        <v>57</v>
      </c>
      <c r="O109" s="581"/>
      <c r="P109" s="554"/>
      <c r="Q109" s="549" t="s">
        <v>580</v>
      </c>
      <c r="R109" s="627"/>
      <c r="S109" s="627"/>
      <c r="T109" s="656"/>
      <c r="U109" s="627"/>
      <c r="V109" s="627"/>
      <c r="W109" s="627"/>
      <c r="X109" s="627"/>
      <c r="Y109" s="627"/>
      <c r="Z109" s="627"/>
      <c r="AA109" s="627"/>
      <c r="AB109" s="657">
        <f t="shared" si="10"/>
      </c>
      <c r="AC109" s="573">
        <f t="shared" si="2"/>
      </c>
      <c r="AD109" s="561">
        <f t="shared" si="28"/>
      </c>
      <c r="AE109" s="658">
        <f t="shared" si="21"/>
      </c>
      <c r="AF109" s="659">
        <f>VLOOKUP(C109,'Data Products'!$A:$J,10,0)</f>
      </c>
      <c r="AG109" s="660">
        <f t="shared" si="13"/>
      </c>
      <c r="AH109" s="635"/>
      <c r="AI109" s="718" t="s">
        <v>696</v>
      </c>
      <c r="AJ109" s="719"/>
      <c r="AK109" s="719"/>
      <c r="AL109" s="664"/>
      <c r="AM109" s="719"/>
      <c r="AN109" s="719"/>
    </row>
    <row customHeight="true" ht="18" r="110">
      <c r="A110" s="715">
        <v>52</v>
      </c>
      <c r="B110" s="706" t="s">
        <v>529</v>
      </c>
      <c r="C110" s="716" t="s">
        <v>639</v>
      </c>
      <c r="D110" s="673" t="s">
        <v>639</v>
      </c>
      <c r="E110" s="673" t="s">
        <v>639</v>
      </c>
      <c r="F110" s="651">
        <v>634</v>
      </c>
      <c r="G110" s="651">
        <v>634</v>
      </c>
      <c r="H110" s="611"/>
      <c r="I110" s="653">
        <f>VLOOKUP(C110,'Data Products'!$A:$J,2,0)</f>
      </c>
      <c r="J110" s="613">
        <f t="shared" si="25"/>
      </c>
      <c r="K110" s="614">
        <v>45919</v>
      </c>
      <c r="L110" s="558">
        <f t="shared" si="18"/>
      </c>
      <c r="M110" s="654">
        <v>24</v>
      </c>
      <c r="N110" s="717">
        <v>47</v>
      </c>
      <c r="O110" s="581"/>
      <c r="P110" s="554"/>
      <c r="Q110" s="549" t="s">
        <v>585</v>
      </c>
      <c r="R110" s="627"/>
      <c r="S110" s="627"/>
      <c r="T110" s="656"/>
      <c r="U110" s="627"/>
      <c r="V110" s="627"/>
      <c r="W110" s="627"/>
      <c r="X110" s="627"/>
      <c r="Y110" s="627"/>
      <c r="Z110" s="627"/>
      <c r="AA110" s="627"/>
      <c r="AB110" s="657">
        <f t="shared" si="10"/>
      </c>
      <c r="AC110" s="573">
        <f t="shared" si="2"/>
      </c>
      <c r="AD110" s="561">
        <f t="shared" si="28"/>
      </c>
      <c r="AE110" s="658">
        <f t="shared" si="21"/>
      </c>
      <c r="AF110" s="659">
        <f>VLOOKUP(C110,'Data Products'!$A:$J,10,0)</f>
      </c>
      <c r="AG110" s="660">
        <f t="shared" si="13"/>
      </c>
      <c r="AH110" s="635"/>
      <c r="AI110" s="720"/>
      <c r="AJ110" s="719"/>
      <c r="AK110" s="719"/>
      <c r="AL110" s="664"/>
      <c r="AM110" s="719"/>
      <c r="AN110" s="719"/>
    </row>
    <row customHeight="true" ht="18" r="111">
      <c r="A111" s="715">
        <v>53</v>
      </c>
      <c r="B111" s="706" t="s">
        <v>529</v>
      </c>
      <c r="C111" s="716" t="s">
        <v>587</v>
      </c>
      <c r="D111" s="673" t="s">
        <v>587</v>
      </c>
      <c r="E111" s="673" t="s">
        <v>587</v>
      </c>
      <c r="F111" s="651">
        <v>3</v>
      </c>
      <c r="G111" s="651">
        <v>3</v>
      </c>
      <c r="H111" s="611"/>
      <c r="I111" s="653">
        <f>VLOOKUP(C111,'Data Products'!$A:$J,2,0)</f>
      </c>
      <c r="J111" s="613">
        <f t="shared" si="25"/>
      </c>
      <c r="K111" s="614">
        <v>45920</v>
      </c>
      <c r="L111" s="558">
        <f t="shared" si="18"/>
      </c>
      <c r="M111" s="663">
        <v>0</v>
      </c>
      <c r="N111" s="579">
        <v>0</v>
      </c>
      <c r="O111" s="581"/>
      <c r="P111" s="554"/>
      <c r="Q111" s="670" t="s">
        <v>585</v>
      </c>
      <c r="R111" s="627"/>
      <c r="S111" s="627"/>
      <c r="T111" s="656"/>
      <c r="U111" s="627"/>
      <c r="V111" s="627"/>
      <c r="W111" s="627"/>
      <c r="X111" s="627"/>
      <c r="Y111" s="627"/>
      <c r="Z111" s="627"/>
      <c r="AA111" s="627"/>
      <c r="AB111" s="657">
        <f t="shared" si="10"/>
      </c>
      <c r="AC111" s="573">
        <f t="shared" si="2"/>
      </c>
      <c r="AD111" s="561">
        <f t="shared" si="28"/>
      </c>
      <c r="AE111" s="658">
        <f t="shared" si="21"/>
      </c>
      <c r="AF111" s="659">
        <f>VLOOKUP(C111,'Data Products'!$A:$J,10,0)</f>
      </c>
      <c r="AG111" s="660">
        <f t="shared" si="13"/>
      </c>
      <c r="AH111" s="635"/>
      <c r="AI111" s="720"/>
      <c r="AJ111" s="719"/>
      <c r="AK111" s="719"/>
      <c r="AL111" s="664"/>
      <c r="AM111" s="719"/>
      <c r="AN111" s="719"/>
    </row>
    <row customHeight="true" hidden="true" ht="18" r="112">
      <c r="A112" s="715">
        <v>54</v>
      </c>
      <c r="B112" s="706" t="s">
        <v>529</v>
      </c>
      <c r="C112" s="716" t="s">
        <v>692</v>
      </c>
      <c r="D112" s="673" t="s">
        <v>692</v>
      </c>
      <c r="E112" s="673" t="s">
        <v>692</v>
      </c>
      <c r="F112" s="651">
        <v>7</v>
      </c>
      <c r="G112" s="651">
        <v>7</v>
      </c>
      <c r="H112" s="611"/>
      <c r="I112" s="653">
        <f>VLOOKUP(C112,'Data Products'!$A:$J,2,0)</f>
      </c>
      <c r="J112" s="613">
        <f t="shared" si="25"/>
      </c>
      <c r="K112" s="614">
        <v>45921</v>
      </c>
      <c r="L112" s="558">
        <f t="shared" si="18"/>
      </c>
      <c r="M112" s="663">
        <v>0</v>
      </c>
      <c r="N112" s="672">
        <v>0</v>
      </c>
      <c r="O112" s="581"/>
      <c r="P112" s="554"/>
      <c r="Q112" s="549" t="s">
        <v>585</v>
      </c>
      <c r="R112" s="627"/>
      <c r="S112" s="627"/>
      <c r="T112" s="656"/>
      <c r="U112" s="627"/>
      <c r="V112" s="627"/>
      <c r="W112" s="627"/>
      <c r="X112" s="627"/>
      <c r="Y112" s="627"/>
      <c r="Z112" s="627"/>
      <c r="AA112" s="627"/>
      <c r="AB112" s="657">
        <f t="shared" si="10"/>
      </c>
      <c r="AC112" s="573">
        <f t="shared" si="2"/>
      </c>
      <c r="AD112" s="561">
        <f t="shared" si="28"/>
      </c>
      <c r="AE112" s="658">
        <f t="shared" si="21"/>
      </c>
      <c r="AF112" s="659">
        <f>VLOOKUP(C112,'Data Products'!$A:$J,10,0)</f>
      </c>
      <c r="AG112" s="660">
        <f t="shared" si="13"/>
      </c>
      <c r="AH112" s="635"/>
      <c r="AI112" s="720"/>
      <c r="AJ112" s="719"/>
      <c r="AK112" s="719"/>
      <c r="AL112" s="664"/>
      <c r="AM112" s="719"/>
      <c r="AN112" s="719"/>
    </row>
    <row customHeight="true" ht="18" r="113">
      <c r="A113" s="715">
        <v>55</v>
      </c>
      <c r="B113" s="706" t="s">
        <v>529</v>
      </c>
      <c r="C113" s="716" t="s">
        <v>697</v>
      </c>
      <c r="D113" s="673" t="s">
        <v>697</v>
      </c>
      <c r="E113" s="673" t="s">
        <v>697</v>
      </c>
      <c r="F113" s="651">
        <v>692</v>
      </c>
      <c r="G113" s="651">
        <v>692</v>
      </c>
      <c r="H113" s="611"/>
      <c r="I113" s="653">
        <f>VLOOKUP(C113,'Data Products'!$A:$J,2,0)</f>
      </c>
      <c r="J113" s="613">
        <f t="shared" si="25"/>
      </c>
      <c r="K113" s="614">
        <v>45922</v>
      </c>
      <c r="L113" s="558">
        <f t="shared" si="18"/>
      </c>
      <c r="M113" s="721">
        <v>891</v>
      </c>
      <c r="N113" s="672">
        <v>1905</v>
      </c>
      <c r="O113" s="581"/>
      <c r="P113" s="554"/>
      <c r="Q113" s="549" t="s">
        <v>585</v>
      </c>
      <c r="R113" s="627"/>
      <c r="S113" s="627"/>
      <c r="T113" s="656"/>
      <c r="U113" s="627"/>
      <c r="V113" s="627"/>
      <c r="W113" s="627"/>
      <c r="X113" s="627"/>
      <c r="Y113" s="627"/>
      <c r="Z113" s="627"/>
      <c r="AA113" s="627"/>
      <c r="AB113" s="657">
        <f t="shared" si="10"/>
      </c>
      <c r="AC113" s="573">
        <f t="shared" si="2"/>
      </c>
      <c r="AD113" s="561">
        <f t="shared" si="28"/>
      </c>
      <c r="AE113" s="658">
        <f t="shared" si="21"/>
      </c>
      <c r="AF113" s="659">
        <f>VLOOKUP(C113,'Data Products'!$A:$J,10,0)</f>
      </c>
      <c r="AG113" s="660">
        <f t="shared" si="13"/>
      </c>
      <c r="AH113" s="635"/>
      <c r="AI113" s="720"/>
      <c r="AJ113" s="719"/>
      <c r="AK113" s="719"/>
      <c r="AL113" s="664"/>
      <c r="AM113" s="719"/>
      <c r="AN113" s="719"/>
    </row>
    <row customHeight="true" ht="18" r="114">
      <c r="A114" s="715">
        <v>56</v>
      </c>
      <c r="B114" s="673" t="s">
        <v>529</v>
      </c>
      <c r="C114" s="716" t="s">
        <v>633</v>
      </c>
      <c r="D114" s="673" t="s">
        <v>633</v>
      </c>
      <c r="E114" s="673" t="s">
        <v>633</v>
      </c>
      <c r="F114" s="651">
        <v>346</v>
      </c>
      <c r="G114" s="651">
        <v>346</v>
      </c>
      <c r="H114" s="611"/>
      <c r="I114" s="653">
        <f>VLOOKUP(C114,'Data Products'!$A:$J,2,0)</f>
      </c>
      <c r="J114" s="613">
        <f t="shared" si="25"/>
      </c>
      <c r="K114" s="614">
        <v>45923</v>
      </c>
      <c r="L114" s="582">
        <f t="shared" si="18"/>
      </c>
      <c r="M114" s="722">
        <v>59</v>
      </c>
      <c r="N114" s="717">
        <v>114</v>
      </c>
      <c r="O114" s="581"/>
      <c r="P114" s="554"/>
      <c r="Q114" s="549" t="s">
        <v>585</v>
      </c>
      <c r="R114" s="627"/>
      <c r="S114" s="627"/>
      <c r="T114" s="656"/>
      <c r="U114" s="627"/>
      <c r="V114" s="627"/>
      <c r="W114" s="627"/>
      <c r="X114" s="627"/>
      <c r="Y114" s="627"/>
      <c r="Z114" s="627"/>
      <c r="AA114" s="627"/>
      <c r="AB114" s="657">
        <f t="shared" si="10"/>
      </c>
      <c r="AC114" s="573">
        <f t="shared" si="2"/>
      </c>
      <c r="AD114" s="561">
        <f t="shared" si="28"/>
      </c>
      <c r="AE114" s="723">
        <f t="shared" si="21"/>
      </c>
      <c r="AF114" s="724">
        <f>VLOOKUP(C114,'Data Products'!$A:$J,10,0)</f>
      </c>
      <c r="AG114" s="725">
        <f t="shared" si="13"/>
      </c>
      <c r="AH114" s="725">
        <f>AG114*G114</f>
      </c>
      <c r="AI114" s="725">
        <f t="shared" ref="AI114:AI115" si="15">AH114*H114</f>
      </c>
      <c r="AJ114" s="719"/>
      <c r="AK114" s="719"/>
      <c r="AL114" s="664"/>
      <c r="AM114" s="719"/>
      <c r="AN114" s="719"/>
    </row>
    <row customHeight="true" ht="18" r="115">
      <c r="A115" s="715">
        <v>57</v>
      </c>
      <c r="B115" s="673" t="s">
        <v>575</v>
      </c>
      <c r="C115" s="671" t="s">
        <v>608</v>
      </c>
      <c r="D115" s="671" t="s">
        <v>608</v>
      </c>
      <c r="E115" s="671" t="s">
        <v>608</v>
      </c>
      <c r="F115" s="651">
        <v>2</v>
      </c>
      <c r="G115" s="651">
        <v>2</v>
      </c>
      <c r="H115" s="611"/>
      <c r="I115" s="653">
        <f>VLOOKUP(C115,'Data Products'!$A:$J,2,0)</f>
      </c>
      <c r="J115" s="613">
        <f t="shared" si="25"/>
      </c>
      <c r="K115" s="726">
        <v>46142</v>
      </c>
      <c r="L115" s="582">
        <f t="shared" si="18"/>
      </c>
      <c r="M115" s="722">
        <v>0</v>
      </c>
      <c r="N115" s="717">
        <v>0</v>
      </c>
      <c r="O115" s="581"/>
      <c r="P115" s="554"/>
      <c r="Q115" s="549" t="s">
        <v>585</v>
      </c>
      <c r="R115" s="627"/>
      <c r="S115" s="627"/>
      <c r="T115" s="656"/>
      <c r="U115" s="627"/>
      <c r="V115" s="627"/>
      <c r="W115" s="627"/>
      <c r="X115" s="627"/>
      <c r="Y115" s="627"/>
      <c r="Z115" s="627"/>
      <c r="AA115" s="627"/>
      <c r="AB115" s="657">
        <f t="shared" si="10"/>
      </c>
      <c r="AC115" s="573">
        <f t="shared" si="2"/>
      </c>
      <c r="AD115" s="561">
        <f t="shared" si="28"/>
      </c>
      <c r="AE115" s="723">
        <f t="shared" si="21"/>
      </c>
      <c r="AF115" s="724">
        <f>VLOOKUP(C115,'Data Products'!$A:$J,10,0)</f>
      </c>
      <c r="AG115" s="725">
        <f t="shared" si="13"/>
      </c>
      <c r="AH115" s="635"/>
      <c r="AI115" s="725">
        <f t="shared" si="15"/>
      </c>
      <c r="AJ115" s="703"/>
      <c r="AK115" s="703"/>
      <c r="AL115" s="704"/>
      <c r="AM115" s="703"/>
      <c r="AN115" s="703"/>
    </row>
    <row customHeight="true" ht="18" r="116">
      <c r="A116" s="624"/>
      <c r="B116" s="624"/>
      <c r="C116" s="624"/>
      <c r="D116" s="623"/>
      <c r="E116" s="623"/>
      <c r="F116" s="623"/>
      <c r="G116" s="623"/>
      <c r="H116" s="623"/>
      <c r="I116" s="727"/>
      <c r="J116" s="728"/>
      <c r="K116" s="728"/>
      <c r="L116" s="728"/>
      <c r="M116" s="623"/>
      <c r="N116" s="623"/>
      <c r="O116" s="631"/>
      <c r="P116" s="631"/>
      <c r="Q116" s="624"/>
      <c r="R116" s="623"/>
      <c r="S116" s="623"/>
      <c r="T116" s="623"/>
      <c r="U116" s="623"/>
      <c r="V116" s="623"/>
      <c r="W116" s="623"/>
      <c r="X116" s="623"/>
      <c r="Y116" s="623"/>
      <c r="Z116" s="623"/>
      <c r="AA116" s="623"/>
      <c r="AB116" s="626"/>
      <c r="AC116" s="729"/>
      <c r="AD116" s="730"/>
      <c r="AE116" s="731" t="s">
        <v>562</v>
      </c>
      <c r="AF116" s="732"/>
      <c r="AG116" s="733">
        <v>366720000</v>
      </c>
      <c r="AH116" s="635"/>
      <c r="AI116" s="704"/>
      <c r="AJ116" s="703"/>
      <c r="AK116" s="703"/>
      <c r="AL116" s="704"/>
      <c r="AM116" s="703"/>
      <c r="AN116" s="703"/>
    </row>
    <row customHeight="true" ht="18" r="117">
      <c r="A117" s="734" t="s">
        <v>698</v>
      </c>
      <c r="B117" s="734"/>
      <c r="C117" s="734"/>
      <c r="D117" s="734"/>
      <c r="E117" s="734"/>
      <c r="F117" s="734"/>
      <c r="H117" s="623"/>
      <c r="I117" s="727"/>
      <c r="J117" s="728"/>
      <c r="K117" s="728"/>
      <c r="L117" s="728"/>
      <c r="M117" s="623"/>
      <c r="N117" s="623"/>
      <c r="O117" s="631"/>
      <c r="P117" s="631"/>
      <c r="Q117" s="624"/>
      <c r="R117" s="623"/>
      <c r="S117" s="623"/>
      <c r="T117" s="623"/>
      <c r="U117" s="623"/>
      <c r="V117" s="623"/>
      <c r="W117" s="623"/>
      <c r="X117" s="623"/>
      <c r="Y117" s="623"/>
      <c r="Z117" s="623"/>
      <c r="AA117" s="623"/>
      <c r="AB117" s="626"/>
      <c r="AC117" s="729"/>
      <c r="AD117" s="730"/>
      <c r="AE117" s="735" t="s">
        <v>563</v>
      </c>
      <c r="AF117" s="732">
        <v>0.48350239965095987</v>
      </c>
      <c r="AG117" s="733">
        <v>177310000</v>
      </c>
      <c r="AH117" s="635"/>
      <c r="AI117" s="704"/>
      <c r="AJ117" s="703"/>
      <c r="AK117" s="703"/>
      <c r="AL117" s="704"/>
      <c r="AM117" s="703"/>
      <c r="AN117" s="703"/>
    </row>
    <row r="118">
      <c r="A118" s="736" t="s">
        <v>522</v>
      </c>
      <c r="B118" s="736" t="s">
        <v>503</v>
      </c>
      <c r="C118" s="736" t="s">
        <v>699</v>
      </c>
      <c r="D118" s="736" t="s">
        <v>700</v>
      </c>
      <c r="E118" s="737" t="s">
        <v>701</v>
      </c>
      <c r="F118" s="738" t="s">
        <v>702</v>
      </c>
      <c r="G118" s="623"/>
      <c r="H118" s="728"/>
      <c r="I118" s="728"/>
      <c r="J118" s="728"/>
      <c r="K118" s="623"/>
      <c r="L118" s="623"/>
      <c r="M118" s="631"/>
      <c r="N118" s="631"/>
      <c r="O118" s="623"/>
      <c r="P118" s="623"/>
      <c r="Q118" s="623"/>
      <c r="R118" s="623"/>
      <c r="S118" s="623"/>
      <c r="T118" s="623"/>
      <c r="U118" s="623"/>
      <c r="V118" s="623"/>
      <c r="W118" s="623"/>
      <c r="X118" s="623"/>
      <c r="Y118" s="623"/>
      <c r="Z118" s="623"/>
      <c r="AA118" s="623"/>
      <c r="AB118" s="623"/>
      <c r="AC118" s="623"/>
      <c r="AE118" s="735" t="s">
        <v>564</v>
      </c>
      <c r="AF118" s="732">
        <v>0.06893542757417102</v>
      </c>
      <c r="AG118" s="733">
        <v>25280000</v>
      </c>
      <c r="AH118" s="703"/>
      <c r="AI118" s="703"/>
      <c r="AJ118" s="703"/>
      <c r="AK118" s="704"/>
      <c r="AL118" s="703"/>
      <c r="AM118" s="703"/>
    </row>
    <row r="119">
      <c r="A119" s="739"/>
      <c r="B119" s="736"/>
      <c r="C119" s="736"/>
      <c r="D119" s="736"/>
      <c r="E119" s="737"/>
      <c r="F119" s="740"/>
      <c r="G119" s="623"/>
      <c r="H119" s="728"/>
      <c r="I119" s="728"/>
      <c r="J119" s="728"/>
      <c r="K119" s="623"/>
      <c r="L119" s="623"/>
      <c r="M119" s="631"/>
      <c r="N119" s="631"/>
      <c r="O119" s="623"/>
      <c r="P119" s="623"/>
      <c r="Q119" s="623"/>
      <c r="R119" s="623"/>
      <c r="S119" s="623"/>
      <c r="T119" s="623"/>
      <c r="U119" s="623"/>
      <c r="V119" s="623"/>
      <c r="W119" s="623"/>
      <c r="X119" s="623"/>
      <c r="Y119" s="623"/>
      <c r="Z119" s="623"/>
      <c r="AA119" s="623"/>
      <c r="AB119" s="623"/>
      <c r="AC119" s="623"/>
      <c r="AE119" s="735" t="s">
        <v>565</v>
      </c>
      <c r="AF119" s="741">
        <v>0.1472649432809773</v>
      </c>
      <c r="AG119" s="742">
        <v>54005000</v>
      </c>
      <c r="AH119" s="703"/>
      <c r="AI119" s="703"/>
      <c r="AJ119" s="704"/>
      <c r="AK119" s="703"/>
      <c r="AL119" s="703"/>
    </row>
    <row r="120">
      <c r="A120" s="671">
        <v>1</v>
      </c>
      <c r="B120" s="743" t="s">
        <v>703</v>
      </c>
      <c r="C120" s="569" t="s">
        <v>704</v>
      </c>
      <c r="D120" s="549" t="s">
        <v>705</v>
      </c>
      <c r="E120" s="648" t="s">
        <v>706</v>
      </c>
      <c r="F120" s="744" t="s">
        <v>707</v>
      </c>
      <c r="G120" s="623"/>
      <c r="H120" s="728"/>
      <c r="I120" s="728"/>
      <c r="J120" s="728"/>
      <c r="K120" s="623"/>
      <c r="L120" s="623"/>
      <c r="M120" s="631"/>
      <c r="N120" s="631"/>
      <c r="O120" s="623"/>
      <c r="P120" s="623"/>
      <c r="Q120" s="623"/>
      <c r="R120" s="623"/>
      <c r="S120" s="623"/>
      <c r="T120" s="623"/>
      <c r="U120" s="623"/>
      <c r="V120" s="623"/>
      <c r="W120" s="623"/>
      <c r="X120" s="623"/>
      <c r="Y120" s="623"/>
      <c r="Z120" s="623"/>
      <c r="AA120" s="623"/>
      <c r="AB120" s="623"/>
      <c r="AC120" s="623"/>
      <c r="AE120" s="735" t="s">
        <v>566</v>
      </c>
      <c r="AF120" s="745">
        <v>0.3002972294938918</v>
      </c>
      <c r="AG120" s="746">
        <v>110125000</v>
      </c>
      <c r="AH120" s="703"/>
      <c r="AI120" s="703"/>
      <c r="AJ120" s="704"/>
      <c r="AK120" s="703"/>
      <c r="AL120" s="703"/>
    </row>
    <row r="121">
      <c r="A121" s="671">
        <v>2</v>
      </c>
      <c r="B121" s="747" t="s">
        <v>708</v>
      </c>
      <c r="C121" s="748">
        <v>194.81</v>
      </c>
      <c r="D121" s="669" t="s">
        <v>709</v>
      </c>
      <c r="E121" s="675" t="s">
        <v>710</v>
      </c>
      <c r="F121" s="744"/>
      <c r="G121" s="623"/>
      <c r="H121" s="728"/>
      <c r="I121" s="728"/>
      <c r="J121" s="728"/>
      <c r="K121" s="623"/>
      <c r="L121" s="623"/>
      <c r="M121" s="631"/>
      <c r="N121" s="631"/>
      <c r="O121" s="623"/>
      <c r="P121" s="623"/>
      <c r="Q121" s="623"/>
      <c r="R121" s="623"/>
      <c r="S121" s="623"/>
      <c r="T121" s="623"/>
      <c r="U121" s="623"/>
      <c r="V121" s="623"/>
      <c r="W121" s="623"/>
      <c r="X121" s="623"/>
      <c r="Y121" s="623"/>
      <c r="Z121" s="623"/>
      <c r="AA121" s="623"/>
      <c r="AB121" s="623"/>
      <c r="AC121" s="623"/>
      <c r="AD121" s="623"/>
      <c r="AE121" s="735" t="s">
        <v>515</v>
      </c>
      <c r="AF121" s="745">
        <v>0.09960391121336507</v>
      </c>
      <c r="AG121" s="746">
        <v>75750000</v>
      </c>
      <c r="AH121" s="703"/>
      <c r="AI121" s="703"/>
      <c r="AJ121" s="704"/>
      <c r="AK121" s="703"/>
      <c r="AL121" s="703"/>
    </row>
    <row r="122">
      <c r="A122" s="749">
        <v>3</v>
      </c>
      <c r="B122" s="671" t="s">
        <v>711</v>
      </c>
      <c r="C122" s="671">
        <v>-798.02</v>
      </c>
      <c r="D122" s="593"/>
      <c r="E122" s="611"/>
      <c r="F122" s="744"/>
      <c r="G122" s="623"/>
      <c r="H122" s="623"/>
      <c r="I122" s="728"/>
      <c r="J122" s="728"/>
      <c r="K122" s="728"/>
      <c r="L122" s="623"/>
      <c r="M122" s="623"/>
      <c r="N122" s="631"/>
      <c r="O122" s="631"/>
      <c r="P122" s="623"/>
      <c r="Q122" s="623"/>
      <c r="R122" s="623"/>
      <c r="S122" s="623"/>
      <c r="T122" s="623"/>
      <c r="U122" s="623"/>
      <c r="V122" s="623"/>
      <c r="W122" s="623"/>
      <c r="X122" s="623"/>
      <c r="Y122" s="623"/>
      <c r="Z122" s="623"/>
      <c r="AA122" s="623"/>
      <c r="AB122" s="623"/>
      <c r="AC122" s="623"/>
      <c r="AD122" s="623"/>
      <c r="AE122" s="623"/>
      <c r="AF122" s="623"/>
      <c r="AG122" s="704"/>
      <c r="AH122" s="704"/>
      <c r="AI122" s="703"/>
      <c r="AJ122" s="704"/>
      <c r="AK122" s="703"/>
      <c r="AL122" s="703"/>
    </row>
    <row r="123">
      <c r="A123" s="623"/>
      <c r="B123" s="624"/>
      <c r="C123" s="624"/>
      <c r="D123" s="623"/>
      <c r="E123" s="623"/>
      <c r="F123" s="623"/>
      <c r="G123" s="623"/>
      <c r="H123" s="623"/>
      <c r="I123" s="623"/>
      <c r="J123" s="728"/>
      <c r="K123" s="728"/>
      <c r="L123" s="728"/>
      <c r="M123" s="623"/>
      <c r="N123" s="623"/>
      <c r="O123" s="631"/>
      <c r="P123" s="631"/>
      <c r="Q123" s="623"/>
      <c r="R123" s="623"/>
      <c r="S123" s="623"/>
      <c r="T123" s="623"/>
      <c r="U123" s="623"/>
      <c r="V123" s="623"/>
      <c r="W123" s="623"/>
      <c r="X123" s="623"/>
      <c r="Y123" s="623"/>
      <c r="Z123" s="623"/>
      <c r="AA123" s="623"/>
      <c r="AB123" s="623"/>
      <c r="AC123" s="623"/>
      <c r="AD123" s="623"/>
      <c r="AE123" s="623"/>
      <c r="AF123" s="623"/>
      <c r="AG123" s="623"/>
      <c r="AH123" s="623"/>
      <c r="AI123" s="704"/>
      <c r="AJ123" s="703"/>
      <c r="AK123" s="703"/>
      <c r="AL123" s="704"/>
      <c r="AM123" s="703"/>
      <c r="AN123" s="703"/>
    </row>
    <row customHeight="true" ht="18" r="124">
      <c r="A124" s="623"/>
      <c r="B124" s="624"/>
      <c r="C124" s="624"/>
      <c r="D124" s="623"/>
      <c r="E124" s="623"/>
      <c r="F124" s="623"/>
      <c r="G124" s="623"/>
      <c r="H124" s="623"/>
      <c r="I124" s="623"/>
      <c r="J124" s="728"/>
      <c r="K124" s="728"/>
      <c r="L124" s="728"/>
      <c r="M124" s="623"/>
      <c r="N124" s="623"/>
      <c r="O124" s="631"/>
      <c r="P124" s="631"/>
      <c r="Q124" s="623"/>
      <c r="R124" s="623"/>
      <c r="S124" s="623"/>
      <c r="T124" s="623"/>
      <c r="U124" s="623"/>
      <c r="V124" s="623"/>
      <c r="W124" s="623"/>
      <c r="X124" s="623"/>
      <c r="Y124" s="623"/>
      <c r="Z124" s="623"/>
      <c r="AA124" s="623"/>
      <c r="AB124" s="623"/>
      <c r="AC124" s="623"/>
      <c r="AD124" s="623"/>
      <c r="AE124" s="623"/>
      <c r="AF124" s="623"/>
      <c r="AG124" s="623"/>
      <c r="AH124" s="623"/>
      <c r="AI124" s="704"/>
      <c r="AJ124" s="703"/>
      <c r="AK124" s="703"/>
      <c r="AL124" s="704"/>
      <c r="AM124" s="703"/>
      <c r="AN124" s="703"/>
    </row>
    <row customHeight="true" ht="18" r="125">
      <c r="A125" s="623"/>
      <c r="B125" s="624"/>
      <c r="C125" s="624"/>
      <c r="D125" s="623"/>
      <c r="E125" s="623"/>
      <c r="F125" s="623"/>
      <c r="G125" s="623"/>
      <c r="H125" s="623"/>
      <c r="I125" s="623"/>
      <c r="J125" s="728"/>
      <c r="K125" s="728"/>
      <c r="L125" s="728"/>
      <c r="M125" s="623"/>
      <c r="N125" s="623"/>
      <c r="O125" s="631"/>
      <c r="P125" s="631"/>
      <c r="Q125" s="623"/>
      <c r="R125" s="623"/>
      <c r="S125" s="623"/>
      <c r="T125" s="623"/>
      <c r="U125" s="623"/>
      <c r="V125" s="623"/>
      <c r="W125" s="623"/>
      <c r="X125" s="623"/>
      <c r="Y125" s="623"/>
      <c r="Z125" s="623"/>
      <c r="AA125" s="623"/>
      <c r="AB125" s="623"/>
      <c r="AC125" s="623"/>
      <c r="AD125" s="623"/>
      <c r="AE125" s="623"/>
      <c r="AF125" s="623"/>
      <c r="AG125" s="623"/>
      <c r="AH125" s="623"/>
      <c r="AI125" s="704"/>
      <c r="AJ125" s="703"/>
      <c r="AK125" s="703"/>
      <c r="AL125" s="704"/>
      <c r="AM125" s="703"/>
      <c r="AN125" s="703"/>
    </row>
    <row customHeight="true" ht="18" r="126">
      <c r="A126" s="623"/>
      <c r="B126" s="624"/>
      <c r="C126" s="624"/>
      <c r="D126" s="623"/>
      <c r="E126" s="623"/>
      <c r="F126" s="623"/>
      <c r="G126" s="623"/>
      <c r="H126" s="623"/>
      <c r="I126" s="623"/>
      <c r="J126" s="728"/>
      <c r="K126" s="728"/>
      <c r="L126" s="728"/>
      <c r="M126" s="623"/>
      <c r="N126" s="623"/>
      <c r="O126" s="631"/>
      <c r="P126" s="631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23"/>
      <c r="AB126" s="623"/>
      <c r="AC126" s="623"/>
      <c r="AD126" s="623"/>
      <c r="AE126" s="623"/>
      <c r="AF126" s="623"/>
      <c r="AG126" s="623"/>
      <c r="AH126" s="623"/>
      <c r="AI126" s="704"/>
      <c r="AJ126" s="703"/>
      <c r="AK126" s="703"/>
      <c r="AL126" s="704"/>
      <c r="AM126" s="703"/>
      <c r="AN126" s="703"/>
    </row>
    <row r="127">
      <c r="A127" s="638" t="s">
        <v>712</v>
      </c>
      <c r="B127" s="545" t="s">
        <v>489</v>
      </c>
      <c r="C127" s="545" t="s">
        <v>568</v>
      </c>
      <c r="D127" s="545"/>
      <c r="E127" s="545"/>
      <c r="F127" s="545" t="s">
        <v>493</v>
      </c>
      <c r="G127" s="545"/>
      <c r="H127" s="545" t="s">
        <v>569</v>
      </c>
      <c r="I127" s="639" t="s">
        <v>495</v>
      </c>
      <c r="J127" s="640" t="s">
        <v>496</v>
      </c>
      <c r="K127" s="544" t="s">
        <v>497</v>
      </c>
      <c r="L127" s="544" t="s">
        <v>498</v>
      </c>
      <c r="M127" s="545" t="s">
        <v>499</v>
      </c>
      <c r="N127" s="545" t="s">
        <v>500</v>
      </c>
      <c r="O127" s="545" t="s">
        <v>570</v>
      </c>
      <c r="P127" s="545" t="s">
        <v>571</v>
      </c>
      <c r="Q127" s="545" t="s">
        <v>503</v>
      </c>
      <c r="R127" s="641"/>
      <c r="S127" s="641"/>
      <c r="T127" s="641"/>
      <c r="U127" s="641"/>
      <c r="V127" s="641"/>
      <c r="W127" s="641"/>
      <c r="X127" s="641"/>
      <c r="Y127" s="641"/>
      <c r="Z127" s="641"/>
      <c r="AA127" s="641"/>
      <c r="AB127" s="642" t="s">
        <v>509</v>
      </c>
      <c r="AC127" s="640" t="s">
        <v>510</v>
      </c>
      <c r="AD127" s="640" t="s">
        <v>572</v>
      </c>
      <c r="AE127" s="640" t="s">
        <v>573</v>
      </c>
      <c r="AF127" s="750" t="s">
        <v>513</v>
      </c>
      <c r="AG127" s="751" t="s">
        <v>514</v>
      </c>
      <c r="AH127" s="623"/>
      <c r="AI127" s="640" t="s">
        <v>516</v>
      </c>
      <c r="AJ127" s="703"/>
      <c r="AK127" s="703"/>
      <c r="AL127" s="704"/>
      <c r="AM127" s="703"/>
      <c r="AN127" s="703"/>
    </row>
    <row r="128">
      <c r="A128" s="545" t="s">
        <v>522</v>
      </c>
      <c r="B128" s="545"/>
      <c r="C128" s="545"/>
      <c r="D128" s="644"/>
      <c r="E128" s="644"/>
      <c r="F128" s="644" t="s">
        <v>523</v>
      </c>
      <c r="G128" s="752" t="s">
        <v>524</v>
      </c>
      <c r="H128" s="545"/>
      <c r="I128" s="639"/>
      <c r="J128" s="640"/>
      <c r="K128" s="544"/>
      <c r="L128" s="544"/>
      <c r="M128" s="545" t="s">
        <v>525</v>
      </c>
      <c r="N128" s="545" t="s">
        <v>525</v>
      </c>
      <c r="O128" s="545"/>
      <c r="P128" s="545"/>
      <c r="Q128" s="545"/>
      <c r="R128" s="641"/>
      <c r="S128" s="641"/>
      <c r="T128" s="641"/>
      <c r="U128" s="641"/>
      <c r="V128" s="641"/>
      <c r="W128" s="641"/>
      <c r="X128" s="641"/>
      <c r="Y128" s="641"/>
      <c r="Z128" s="641"/>
      <c r="AA128" s="641"/>
      <c r="AB128" s="642"/>
      <c r="AC128" s="640"/>
      <c r="AD128" s="640"/>
      <c r="AE128" s="640"/>
      <c r="AF128" s="750"/>
      <c r="AG128" s="751"/>
      <c r="AH128" s="623"/>
      <c r="AI128" s="640"/>
      <c r="AJ128" s="623"/>
      <c r="AK128" s="623"/>
      <c r="AL128" s="623"/>
      <c r="AM128" s="623"/>
      <c r="AN128" s="623"/>
    </row>
    <row r="129">
      <c r="A129" s="648">
        <v>1</v>
      </c>
      <c r="B129" s="549" t="s">
        <v>529</v>
      </c>
      <c r="C129" s="753" t="s">
        <v>713</v>
      </c>
      <c r="D129" s="754" t="s">
        <v>713</v>
      </c>
      <c r="E129" s="754" t="s">
        <v>713</v>
      </c>
      <c r="F129" s="755">
        <v>5378</v>
      </c>
      <c r="G129" s="756">
        <v>5378</v>
      </c>
      <c r="H129" s="757"/>
      <c r="I129" s="758">
        <f>VLOOKUP(C129,'Data Products'!$A:$J,2,0)</f>
      </c>
      <c r="J129" s="759">
        <f t="shared" ref="J129:J136" si="26">IFERROR(I129-TODAY(),"")</f>
      </c>
      <c r="K129" s="760">
        <v>46108</v>
      </c>
      <c r="L129" s="558">
        <f t="shared" ref="L129:L136" si="19">TODAY()-K129</f>
      </c>
      <c r="M129" s="585">
        <v>5524</v>
      </c>
      <c r="N129" s="761">
        <v>13081</v>
      </c>
      <c r="O129" s="554">
        <v>0</v>
      </c>
      <c r="P129" s="554">
        <v>0</v>
      </c>
      <c r="Q129" s="549" t="s">
        <v>714</v>
      </c>
      <c r="R129" s="627"/>
      <c r="S129" s="627"/>
      <c r="T129" s="656"/>
      <c r="U129" s="627"/>
      <c r="V129" s="627"/>
      <c r="W129" s="627"/>
      <c r="X129" s="627"/>
      <c r="Y129" s="627"/>
      <c r="Z129" s="627"/>
      <c r="AA129" s="627"/>
      <c r="AB129" s="657">
        <f t="shared" ref="AB129:AB136" si="11">N129/30</f>
      </c>
      <c r="AC129" s="573">
        <f t="shared" ref="AC129:AC136" si="3">IFERROR(F129/AB129,"-")</f>
      </c>
      <c r="AD129" s="561">
        <f t="shared" ref="AD129:AD136" si="29">IFERROR(TODAY()+AC129,"-")</f>
      </c>
      <c r="AE129" s="574">
        <f t="shared" ref="AE129:AE136" si="22">_xlfn.IFS(AC129="-","Not sold yet",AND(AC129&lt;=150,AC129&gt;60),"Out of stock more than 60 days",AC129&lt;=60,"Out of stock less than 60 days",AC129&gt;=150,"Out of stock more than 150 days")</f>
      </c>
      <c r="AF129" s="564">
        <f>VLOOKUP(C129,'Data Products'!$A:$J,10,0)</f>
      </c>
      <c r="AG129" s="621">
        <f t="shared" ref="AG129:AG135" si="14">AF129*F129</f>
      </c>
      <c r="AH129" s="762">
        <v>0</v>
      </c>
      <c r="AI129" s="661"/>
      <c r="AJ129" s="623"/>
      <c r="AK129" s="623"/>
      <c r="AL129" s="623"/>
      <c r="AM129" s="623"/>
      <c r="AN129" s="623"/>
    </row>
    <row customHeight="true" hidden="true" ht="18" r="130">
      <c r="A130" s="648">
        <v>2</v>
      </c>
      <c r="B130" s="549" t="s">
        <v>529</v>
      </c>
      <c r="C130" s="753" t="s">
        <v>715</v>
      </c>
      <c r="D130" s="673" t="s">
        <v>715</v>
      </c>
      <c r="E130" s="673" t="s">
        <v>715</v>
      </c>
      <c r="F130" s="755">
        <v>0</v>
      </c>
      <c r="G130" s="756">
        <v>0</v>
      </c>
      <c r="H130" s="757"/>
      <c r="I130" s="758">
        <f>VLOOKUP(C130,'Data Products'!$A:$J,2,0)</f>
      </c>
      <c r="J130" s="759">
        <f t="shared" si="26"/>
      </c>
      <c r="K130" s="763">
        <v>46108</v>
      </c>
      <c r="L130" s="558">
        <f t="shared" si="19"/>
      </c>
      <c r="M130" s="585">
        <v>0</v>
      </c>
      <c r="N130" s="585">
        <v>0</v>
      </c>
      <c r="O130" s="554">
        <v>0</v>
      </c>
      <c r="P130" s="554">
        <v>0</v>
      </c>
      <c r="Q130" s="549" t="s">
        <v>613</v>
      </c>
      <c r="R130" s="627"/>
      <c r="S130" s="627"/>
      <c r="T130" s="656"/>
      <c r="U130" s="627"/>
      <c r="V130" s="627"/>
      <c r="W130" s="627"/>
      <c r="X130" s="627"/>
      <c r="Y130" s="627"/>
      <c r="Z130" s="627"/>
      <c r="AA130" s="627"/>
      <c r="AB130" s="657">
        <f t="shared" si="11"/>
      </c>
      <c r="AC130" s="573">
        <f t="shared" si="3"/>
      </c>
      <c r="AD130" s="561">
        <f t="shared" si="29"/>
      </c>
      <c r="AE130" s="574">
        <f t="shared" si="22"/>
      </c>
      <c r="AF130" s="564">
        <f>VLOOKUP(C130,'Data Products'!$A:$J,10,0)</f>
      </c>
      <c r="AG130" s="621">
        <f t="shared" si="14"/>
      </c>
      <c r="AH130" s="762">
        <v>0</v>
      </c>
      <c r="AI130" s="649" t="s">
        <v>716</v>
      </c>
      <c r="AJ130" s="623"/>
      <c r="AK130" s="623"/>
      <c r="AL130" s="623"/>
      <c r="AM130" s="623"/>
      <c r="AN130" s="623"/>
    </row>
    <row r="131">
      <c r="A131" s="648">
        <v>3</v>
      </c>
      <c r="B131" s="549" t="s">
        <v>529</v>
      </c>
      <c r="C131" s="764" t="s">
        <v>717</v>
      </c>
      <c r="D131" s="765" t="s">
        <v>717</v>
      </c>
      <c r="E131" s="765" t="s">
        <v>717</v>
      </c>
      <c r="F131" s="755">
        <v>4144</v>
      </c>
      <c r="G131" s="756">
        <v>4144</v>
      </c>
      <c r="H131" s="766"/>
      <c r="I131" s="758">
        <f>VLOOKUP(C131,'Data Products'!$A:$J,2,0)</f>
      </c>
      <c r="J131" s="759">
        <f t="shared" si="26"/>
      </c>
      <c r="K131" s="763">
        <v>46109</v>
      </c>
      <c r="L131" s="558">
        <f t="shared" si="19"/>
      </c>
      <c r="M131" s="585">
        <v>3358</v>
      </c>
      <c r="N131" s="585">
        <v>6958</v>
      </c>
      <c r="O131" s="554">
        <v>0</v>
      </c>
      <c r="P131" s="554">
        <v>0</v>
      </c>
      <c r="Q131" s="549" t="s">
        <v>605</v>
      </c>
      <c r="R131" s="554"/>
      <c r="S131" s="554"/>
      <c r="T131" s="554"/>
      <c r="U131" s="554"/>
      <c r="V131" s="554"/>
      <c r="W131" s="554"/>
      <c r="X131" s="554"/>
      <c r="Y131" s="554"/>
      <c r="Z131" s="554"/>
      <c r="AA131" s="554"/>
      <c r="AB131" s="657">
        <f t="shared" si="11"/>
      </c>
      <c r="AC131" s="573">
        <f t="shared" si="3"/>
      </c>
      <c r="AD131" s="561">
        <f t="shared" si="29"/>
      </c>
      <c r="AE131" s="574">
        <f t="shared" si="22"/>
      </c>
      <c r="AF131" s="564">
        <f>VLOOKUP(C131,'Data Products'!$A:$J,10,0)</f>
      </c>
      <c r="AG131" s="621">
        <f t="shared" si="14"/>
      </c>
      <c r="AH131" s="564"/>
      <c r="AI131" s="767" t="s">
        <v>555</v>
      </c>
      <c r="AJ131" s="623"/>
      <c r="AK131" s="623"/>
      <c r="AL131" s="623"/>
      <c r="AM131" s="623"/>
      <c r="AN131" s="623"/>
    </row>
    <row customHeight="true" hidden="true" ht="18" r="132">
      <c r="A132" s="648">
        <v>4</v>
      </c>
      <c r="B132" s="549" t="s">
        <v>529</v>
      </c>
      <c r="C132" s="768" t="s">
        <v>718</v>
      </c>
      <c r="D132" s="699" t="s">
        <v>718</v>
      </c>
      <c r="E132" s="699" t="s">
        <v>718</v>
      </c>
      <c r="F132" s="769">
        <v>0</v>
      </c>
      <c r="G132" s="770">
        <v>0</v>
      </c>
      <c r="H132" s="766"/>
      <c r="I132" s="758">
        <f>VLOOKUP(C132,'Data Products'!$A:$J,2,0)</f>
      </c>
      <c r="J132" s="759">
        <f t="shared" si="26"/>
      </c>
      <c r="K132" s="771">
        <v>46108</v>
      </c>
      <c r="L132" s="558">
        <f t="shared" si="19"/>
      </c>
      <c r="M132" s="585">
        <v>18</v>
      </c>
      <c r="N132" s="772">
        <v>29</v>
      </c>
      <c r="O132" s="554">
        <v>0</v>
      </c>
      <c r="P132" s="554">
        <v>0</v>
      </c>
      <c r="Q132" s="569" t="s">
        <v>621</v>
      </c>
      <c r="R132" s="554"/>
      <c r="S132" s="554"/>
      <c r="T132" s="554"/>
      <c r="U132" s="554"/>
      <c r="V132" s="554"/>
      <c r="W132" s="554"/>
      <c r="X132" s="554"/>
      <c r="Y132" s="554"/>
      <c r="Z132" s="554"/>
      <c r="AA132" s="554"/>
      <c r="AB132" s="657">
        <f t="shared" si="11"/>
      </c>
      <c r="AC132" s="573">
        <f t="shared" si="3"/>
      </c>
      <c r="AD132" s="561">
        <f t="shared" si="29"/>
      </c>
      <c r="AE132" s="574">
        <f t="shared" si="22"/>
      </c>
      <c r="AF132" s="564">
        <f>VLOOKUP(C132,'Data Products'!$A:$J,10,0)</f>
      </c>
      <c r="AG132" s="621">
        <f t="shared" si="14"/>
      </c>
      <c r="AH132" s="564"/>
      <c r="AI132" s="773"/>
      <c r="AJ132" s="668"/>
      <c r="AK132" s="568"/>
      <c r="AL132" s="567"/>
      <c r="AM132" s="568"/>
      <c r="AN132" s="568"/>
    </row>
    <row customHeight="true" hidden="true" ht="18" r="133">
      <c r="A133" s="648">
        <v>5</v>
      </c>
      <c r="B133" s="549" t="s">
        <v>529</v>
      </c>
      <c r="C133" s="768" t="s">
        <v>719</v>
      </c>
      <c r="D133" s="699" t="s">
        <v>719</v>
      </c>
      <c r="E133" s="699" t="s">
        <v>719</v>
      </c>
      <c r="F133" s="774">
        <v>0</v>
      </c>
      <c r="G133" s="617">
        <v>0</v>
      </c>
      <c r="H133" s="766"/>
      <c r="I133" s="758">
        <f>VLOOKUP(C133,'Data Products'!$A:$J,2,0)</f>
      </c>
      <c r="J133" s="759">
        <f t="shared" si="26"/>
      </c>
      <c r="K133" s="771">
        <v>46108</v>
      </c>
      <c r="L133" s="558">
        <f t="shared" si="19"/>
      </c>
      <c r="M133" s="571">
        <v>6</v>
      </c>
      <c r="N133" s="585">
        <v>14</v>
      </c>
      <c r="O133" s="554">
        <v>0</v>
      </c>
      <c r="P133" s="554">
        <v>0</v>
      </c>
      <c r="Q133" s="569" t="s">
        <v>621</v>
      </c>
      <c r="R133" s="554"/>
      <c r="S133" s="554"/>
      <c r="T133" s="554"/>
      <c r="U133" s="554"/>
      <c r="V133" s="554"/>
      <c r="W133" s="554"/>
      <c r="X133" s="554"/>
      <c r="Y133" s="554"/>
      <c r="Z133" s="554"/>
      <c r="AA133" s="554"/>
      <c r="AB133" s="657">
        <f t="shared" si="11"/>
      </c>
      <c r="AC133" s="573">
        <f t="shared" si="3"/>
      </c>
      <c r="AD133" s="561">
        <f t="shared" si="29"/>
      </c>
      <c r="AE133" s="574">
        <f t="shared" si="22"/>
      </c>
      <c r="AF133" s="564">
        <f>VLOOKUP(C133,'Data Products'!$A:$J,10,0)</f>
      </c>
      <c r="AG133" s="621">
        <f t="shared" si="14"/>
      </c>
      <c r="AH133" s="564"/>
      <c r="AI133" s="773"/>
      <c r="AJ133" s="668"/>
      <c r="AK133" s="568"/>
      <c r="AL133" s="567"/>
      <c r="AM133" s="568"/>
      <c r="AN133" s="568"/>
    </row>
    <row customHeight="true" hidden="true" ht="18" r="134">
      <c r="A134" s="648">
        <v>6</v>
      </c>
      <c r="B134" s="549" t="s">
        <v>529</v>
      </c>
      <c r="C134" s="675" t="s">
        <v>719</v>
      </c>
      <c r="D134" s="673" t="s">
        <v>719</v>
      </c>
      <c r="E134" s="673" t="s">
        <v>719</v>
      </c>
      <c r="F134" s="774">
        <v>0</v>
      </c>
      <c r="G134" s="617">
        <v>0</v>
      </c>
      <c r="H134" s="775"/>
      <c r="I134" s="758">
        <f>VLOOKUP(C134,'Data Products'!$A:$J,2,0)</f>
      </c>
      <c r="J134" s="759">
        <f t="shared" si="26"/>
      </c>
      <c r="K134" s="771">
        <v>46109</v>
      </c>
      <c r="L134" s="558">
        <f t="shared" si="19"/>
      </c>
      <c r="M134" s="571">
        <v>6</v>
      </c>
      <c r="N134" s="585">
        <v>14</v>
      </c>
      <c r="O134" s="554">
        <v>1</v>
      </c>
      <c r="P134" s="554">
        <v>1</v>
      </c>
      <c r="Q134" s="569" t="s">
        <v>621</v>
      </c>
      <c r="R134" s="554"/>
      <c r="S134" s="554"/>
      <c r="T134" s="554"/>
      <c r="U134" s="554"/>
      <c r="V134" s="554"/>
      <c r="W134" s="554"/>
      <c r="X134" s="554"/>
      <c r="Y134" s="554"/>
      <c r="Z134" s="554"/>
      <c r="AA134" s="554"/>
      <c r="AB134" s="657">
        <f t="shared" si="11"/>
      </c>
      <c r="AC134" s="573">
        <f t="shared" si="3"/>
      </c>
      <c r="AD134" s="561">
        <f t="shared" si="29"/>
      </c>
      <c r="AE134" s="574">
        <f t="shared" si="22"/>
      </c>
      <c r="AF134" s="564">
        <f>VLOOKUP(C134,'Data Products'!$A:$J,10,0)</f>
      </c>
      <c r="AG134" s="621">
        <f t="shared" si="14"/>
      </c>
      <c r="AH134" s="564">
        <f>IF(J134&lt;=90,F134,0)</f>
      </c>
      <c r="AI134" s="773"/>
      <c r="AJ134" s="668"/>
      <c r="AK134" s="568"/>
      <c r="AL134" s="567"/>
      <c r="AM134" s="568"/>
      <c r="AN134" s="568"/>
    </row>
    <row r="135">
      <c r="A135" s="648">
        <v>7</v>
      </c>
      <c r="B135" s="743" t="s">
        <v>529</v>
      </c>
      <c r="C135" s="776" t="s">
        <v>720</v>
      </c>
      <c r="D135" s="673" t="s">
        <v>720</v>
      </c>
      <c r="E135" s="673" t="s">
        <v>720</v>
      </c>
      <c r="F135" s="777">
        <v>670</v>
      </c>
      <c r="G135" s="778">
        <v>670</v>
      </c>
      <c r="H135" s="776"/>
      <c r="I135" s="758">
        <f>VLOOKUP(C135,'Data Products'!$A:$J,2,0)</f>
      </c>
      <c r="J135" s="759">
        <f t="shared" si="26"/>
      </c>
      <c r="K135" s="726">
        <v>46112</v>
      </c>
      <c r="L135" s="615">
        <f t="shared" si="19"/>
      </c>
      <c r="M135" s="672">
        <v>38</v>
      </c>
      <c r="N135" s="672">
        <v>78</v>
      </c>
      <c r="O135" s="593">
        <v>4</v>
      </c>
      <c r="P135" s="593">
        <v>4</v>
      </c>
      <c r="Q135" s="671" t="s">
        <v>621</v>
      </c>
      <c r="R135" s="593"/>
      <c r="S135" s="593"/>
      <c r="T135" s="593"/>
      <c r="U135" s="593"/>
      <c r="V135" s="593"/>
      <c r="W135" s="593"/>
      <c r="X135" s="593"/>
      <c r="Y135" s="593"/>
      <c r="Z135" s="593"/>
      <c r="AA135" s="593"/>
      <c r="AB135" s="779">
        <f t="shared" si="11"/>
      </c>
      <c r="AC135" s="619">
        <f t="shared" si="3"/>
      </c>
      <c r="AD135" s="780">
        <f t="shared" si="29"/>
      </c>
      <c r="AE135" s="781">
        <f t="shared" si="22"/>
      </c>
      <c r="AF135" s="782">
        <f>VLOOKUP(C135,'Data Products'!$A:$J,10,0)</f>
      </c>
      <c r="AG135" s="782">
        <f t="shared" si="14"/>
      </c>
      <c r="AH135" s="623"/>
      <c r="AI135" s="661" t="s">
        <v>721</v>
      </c>
      <c r="AJ135" s="623"/>
      <c r="AK135" s="623"/>
      <c r="AL135" s="623"/>
      <c r="AM135" s="623"/>
      <c r="AN135" s="623"/>
    </row>
    <row customHeight="true" ht="18" r="136">
      <c r="A136" s="648">
        <v>8</v>
      </c>
      <c r="B136" s="743" t="s">
        <v>529</v>
      </c>
      <c r="C136" s="776" t="s">
        <v>722</v>
      </c>
      <c r="D136" s="673" t="s">
        <v>722</v>
      </c>
      <c r="E136" s="673" t="s">
        <v>722</v>
      </c>
      <c r="F136" s="755">
        <v>500</v>
      </c>
      <c r="G136" s="783">
        <v>500</v>
      </c>
      <c r="H136" s="776"/>
      <c r="I136" s="758">
        <f>VLOOKUP(C136,'Data Products'!$A:$J,2,0)</f>
      </c>
      <c r="J136" s="759">
        <f t="shared" si="26"/>
      </c>
      <c r="K136" s="726">
        <v>46113</v>
      </c>
      <c r="L136" s="615">
        <f t="shared" si="19"/>
      </c>
      <c r="M136" s="672">
        <v>0</v>
      </c>
      <c r="N136" s="672">
        <v>0</v>
      </c>
      <c r="O136" s="593">
        <v>5</v>
      </c>
      <c r="P136" s="593">
        <v>5</v>
      </c>
      <c r="Q136" s="671" t="s">
        <v>621</v>
      </c>
      <c r="R136" s="593"/>
      <c r="S136" s="593"/>
      <c r="T136" s="593"/>
      <c r="U136" s="593"/>
      <c r="V136" s="593"/>
      <c r="W136" s="593"/>
      <c r="X136" s="593"/>
      <c r="Y136" s="593"/>
      <c r="Z136" s="593"/>
      <c r="AA136" s="593"/>
      <c r="AB136" s="779">
        <f t="shared" si="11"/>
      </c>
      <c r="AC136" s="619">
        <f t="shared" si="3"/>
      </c>
      <c r="AD136" s="780">
        <f t="shared" si="29"/>
      </c>
      <c r="AE136" s="781">
        <f t="shared" si="22"/>
      </c>
      <c r="AF136" s="782"/>
      <c r="AG136" s="782"/>
      <c r="AH136" s="623"/>
      <c r="AI136" s="664"/>
      <c r="AJ136" s="623"/>
      <c r="AK136" s="623"/>
      <c r="AL136" s="623"/>
      <c r="AM136" s="623"/>
      <c r="AN136" s="623"/>
    </row>
    <row r="137">
      <c r="A137" s="784"/>
      <c r="B137" s="624"/>
      <c r="C137" s="624"/>
      <c r="D137" s="623"/>
      <c r="E137" s="623"/>
      <c r="F137" s="623"/>
      <c r="G137" s="623"/>
      <c r="H137" s="623"/>
      <c r="I137" s="623"/>
      <c r="J137" s="728"/>
      <c r="K137" s="728"/>
      <c r="L137" s="728"/>
      <c r="M137" s="703"/>
      <c r="N137" s="623"/>
      <c r="O137" s="623"/>
      <c r="P137" s="623"/>
      <c r="Q137" s="623"/>
      <c r="R137" s="623"/>
      <c r="S137" s="623"/>
      <c r="T137" s="623"/>
      <c r="U137" s="623"/>
      <c r="V137" s="623"/>
      <c r="W137" s="623"/>
      <c r="X137" s="623"/>
      <c r="Y137" s="623"/>
      <c r="Z137" s="623"/>
      <c r="AA137" s="623"/>
      <c r="AB137" s="623"/>
      <c r="AC137" s="623"/>
      <c r="AD137" s="623"/>
      <c r="AE137" s="731" t="s">
        <v>562</v>
      </c>
      <c r="AF137" s="732">
        <f t="shared" ref="AF137:AF141" si="16">AG137/$AG$106</f>
      </c>
      <c r="AG137" s="732">
        <f>SUM(AG131:AG132)</f>
      </c>
      <c r="AH137" s="623"/>
      <c r="AI137" s="704"/>
      <c r="AJ137" s="703"/>
      <c r="AK137" s="703"/>
      <c r="AL137" s="704"/>
      <c r="AM137" s="703"/>
      <c r="AN137" s="703"/>
    </row>
    <row r="138">
      <c r="A138" s="623"/>
      <c r="B138" s="624"/>
      <c r="C138" s="624"/>
      <c r="D138" s="623"/>
      <c r="E138" s="623"/>
      <c r="F138" s="623"/>
      <c r="G138" s="623"/>
      <c r="H138" s="623"/>
      <c r="I138" s="623"/>
      <c r="J138" s="728"/>
      <c r="K138" s="728"/>
      <c r="L138" s="728"/>
      <c r="M138" s="703"/>
      <c r="N138" s="762"/>
      <c r="O138" s="623"/>
      <c r="P138" s="623"/>
      <c r="Q138" s="623"/>
      <c r="R138" s="623"/>
      <c r="S138" s="623"/>
      <c r="T138" s="623"/>
      <c r="U138" s="623"/>
      <c r="V138" s="623"/>
      <c r="W138" s="623"/>
      <c r="X138" s="623"/>
      <c r="Y138" s="623"/>
      <c r="Z138" s="623"/>
      <c r="AA138" s="623"/>
      <c r="AB138" s="623"/>
      <c r="AC138" s="623"/>
      <c r="AD138" s="623"/>
      <c r="AE138" s="735" t="s">
        <v>563</v>
      </c>
      <c r="AF138" s="732">
        <f t="shared" si="16"/>
      </c>
      <c r="AG138" s="732">
        <f t="shared" ref="AG138:AG142" si="0">SUMIF($AG$129:$AG$130,$AE$129:$AE$130,AE138)</f>
      </c>
      <c r="AH138" s="623"/>
      <c r="AI138" s="704"/>
      <c r="AJ138" s="703"/>
      <c r="AK138" s="703"/>
      <c r="AL138" s="704"/>
      <c r="AM138" s="703"/>
      <c r="AN138" s="703"/>
    </row>
    <row customHeight="true" ht="18" r="139">
      <c r="A139" s="623"/>
      <c r="B139" s="624"/>
      <c r="C139" s="624"/>
      <c r="D139" s="623"/>
      <c r="E139" s="623"/>
      <c r="F139" s="623"/>
      <c r="G139" s="623"/>
      <c r="H139" s="623"/>
      <c r="I139" s="762"/>
      <c r="J139" s="785"/>
      <c r="K139" s="728"/>
      <c r="L139" s="728"/>
      <c r="M139" s="703"/>
      <c r="N139" s="762"/>
      <c r="O139" s="623"/>
      <c r="P139" s="623"/>
      <c r="Q139" s="623"/>
      <c r="R139" s="623"/>
      <c r="S139" s="623"/>
      <c r="T139" s="623"/>
      <c r="U139" s="623"/>
      <c r="V139" s="623"/>
      <c r="W139" s="623"/>
      <c r="X139" s="623"/>
      <c r="Y139" s="623"/>
      <c r="Z139" s="623"/>
      <c r="AA139" s="623"/>
      <c r="AB139" s="623"/>
      <c r="AC139" s="623"/>
      <c r="AD139" s="623"/>
      <c r="AE139" s="735" t="s">
        <v>564</v>
      </c>
      <c r="AF139" s="732">
        <f t="shared" si="16"/>
      </c>
      <c r="AG139" s="732">
        <f t="shared" si="0"/>
      </c>
      <c r="AH139" s="623"/>
      <c r="AI139" s="704"/>
      <c r="AJ139" s="703"/>
      <c r="AK139" s="703"/>
      <c r="AL139" s="704"/>
      <c r="AM139" s="703"/>
      <c r="AN139" s="703"/>
    </row>
    <row customHeight="true" ht="18" r="140">
      <c r="A140" s="623"/>
      <c r="B140" s="624"/>
      <c r="C140" s="624"/>
      <c r="D140" s="623"/>
      <c r="E140" s="623"/>
      <c r="F140" s="623"/>
      <c r="G140" s="623"/>
      <c r="H140" s="623"/>
      <c r="I140" s="623"/>
      <c r="J140" s="728"/>
      <c r="K140" s="728"/>
      <c r="L140" s="785"/>
      <c r="M140" s="786"/>
      <c r="N140" s="623"/>
      <c r="O140" s="623"/>
      <c r="P140" s="623"/>
      <c r="Q140" s="623"/>
      <c r="R140" s="623"/>
      <c r="S140" s="623"/>
      <c r="T140" s="623"/>
      <c r="U140" s="623"/>
      <c r="V140" s="623"/>
      <c r="W140" s="623"/>
      <c r="X140" s="623"/>
      <c r="Y140" s="623"/>
      <c r="Z140" s="623"/>
      <c r="AA140" s="623"/>
      <c r="AB140" s="623"/>
      <c r="AC140" s="623"/>
      <c r="AD140" s="623"/>
      <c r="AE140" s="735" t="s">
        <v>565</v>
      </c>
      <c r="AF140" s="732">
        <f t="shared" si="16"/>
      </c>
      <c r="AG140" s="732">
        <f t="shared" si="0"/>
      </c>
      <c r="AH140" s="623"/>
      <c r="AI140" s="704"/>
      <c r="AJ140" s="703"/>
      <c r="AK140" s="703"/>
      <c r="AL140" s="704"/>
      <c r="AM140" s="703"/>
      <c r="AN140" s="703"/>
    </row>
    <row customHeight="true" ht="18" r="141">
      <c r="A141" s="623"/>
      <c r="B141" s="624"/>
      <c r="C141" s="624"/>
      <c r="D141" s="623"/>
      <c r="E141" s="623"/>
      <c r="G141" s="623"/>
      <c r="H141" s="623"/>
      <c r="I141" s="623"/>
      <c r="J141" s="728"/>
      <c r="K141" s="728"/>
      <c r="L141" s="728"/>
      <c r="M141" s="623"/>
      <c r="N141" s="623"/>
      <c r="O141" s="623"/>
      <c r="P141" s="623"/>
      <c r="Q141" s="623"/>
      <c r="R141" s="623"/>
      <c r="S141" s="623"/>
      <c r="T141" s="623"/>
      <c r="U141" s="623"/>
      <c r="V141" s="623"/>
      <c r="W141" s="623"/>
      <c r="X141" s="623"/>
      <c r="Y141" s="623"/>
      <c r="Z141" s="623"/>
      <c r="AA141" s="623"/>
      <c r="AB141" s="623"/>
      <c r="AC141" s="623"/>
      <c r="AD141" s="623"/>
      <c r="AE141" s="735" t="s">
        <v>566</v>
      </c>
      <c r="AF141" s="732">
        <f t="shared" si="16"/>
      </c>
      <c r="AG141" s="741">
        <f t="shared" si="0"/>
      </c>
      <c r="AH141" s="623"/>
      <c r="AI141" s="704"/>
      <c r="AJ141" s="703"/>
      <c r="AK141" s="703"/>
      <c r="AL141" s="704"/>
      <c r="AM141" s="703"/>
      <c r="AN141" s="703"/>
    </row>
    <row r="142">
      <c r="A142" s="623"/>
      <c r="B142" s="624"/>
      <c r="C142" s="624"/>
      <c r="D142" s="623"/>
      <c r="E142" s="623"/>
      <c r="F142" s="623"/>
      <c r="G142" s="623"/>
      <c r="H142" s="623"/>
      <c r="I142" s="728"/>
      <c r="J142" s="728"/>
      <c r="K142" s="728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23"/>
      <c r="AB142" s="623"/>
      <c r="AC142" s="623"/>
      <c r="AD142" s="787"/>
      <c r="AE142" s="735" t="s">
        <v>515</v>
      </c>
      <c r="AF142" s="741">
        <f>AVERAGE(AI53:AI102)/AVERAGE(G53:G102)</f>
      </c>
      <c r="AG142" s="732">
        <f t="shared" si="0"/>
      </c>
      <c r="AH142" s="704"/>
      <c r="AI142" s="703"/>
      <c r="AJ142" s="703"/>
      <c r="AK142" s="704"/>
      <c r="AL142" s="703"/>
      <c r="AM142" s="703"/>
    </row>
    <row r="143">
      <c r="A143" s="734" t="s">
        <v>723</v>
      </c>
      <c r="B143" s="734"/>
      <c r="C143" s="734"/>
      <c r="D143" s="734"/>
      <c r="E143" s="734"/>
      <c r="F143" s="623"/>
      <c r="G143" s="623"/>
      <c r="H143" s="623"/>
      <c r="I143" s="728"/>
      <c r="J143" s="728"/>
      <c r="K143" s="728"/>
      <c r="L143" s="623"/>
      <c r="M143" s="623"/>
      <c r="N143" s="623"/>
      <c r="O143" s="623"/>
      <c r="P143" s="623"/>
      <c r="Q143" s="623"/>
      <c r="R143" s="623"/>
      <c r="S143" s="623"/>
      <c r="T143" s="623"/>
      <c r="U143" s="623"/>
      <c r="V143" s="623"/>
      <c r="W143" s="623"/>
      <c r="X143" s="623"/>
      <c r="Y143" s="623"/>
      <c r="Z143" s="623"/>
      <c r="AA143" s="623"/>
      <c r="AB143" s="623"/>
      <c r="AC143" s="623"/>
      <c r="AG143" s="623"/>
      <c r="AH143" s="704"/>
      <c r="AI143" s="703"/>
      <c r="AJ143" s="703"/>
      <c r="AK143" s="704"/>
      <c r="AL143" s="703"/>
      <c r="AM143" s="703"/>
    </row>
    <row r="144">
      <c r="A144" s="545" t="s">
        <v>522</v>
      </c>
      <c r="B144" s="545" t="s">
        <v>503</v>
      </c>
      <c r="C144" s="545" t="s">
        <v>699</v>
      </c>
      <c r="D144" s="545" t="s">
        <v>700</v>
      </c>
      <c r="E144" s="545" t="s">
        <v>701</v>
      </c>
      <c r="F144" s="623"/>
      <c r="G144" s="623"/>
      <c r="H144" s="728"/>
      <c r="I144" s="728" t="s">
        <v>561</v>
      </c>
      <c r="J144" s="728"/>
      <c r="K144" s="623"/>
      <c r="L144" s="623"/>
      <c r="M144" s="631"/>
      <c r="N144" s="631"/>
      <c r="O144" s="623"/>
      <c r="P144" s="623"/>
      <c r="Q144" s="623"/>
      <c r="R144" s="623"/>
      <c r="S144" s="623"/>
      <c r="T144" s="623"/>
      <c r="U144" s="623"/>
      <c r="V144" s="623"/>
      <c r="W144" s="623"/>
      <c r="X144" s="623"/>
      <c r="Y144" s="623"/>
      <c r="Z144" s="623"/>
      <c r="AA144" s="623"/>
      <c r="AB144" s="623"/>
      <c r="AC144" s="623"/>
      <c r="AE144" s="623"/>
      <c r="AF144" s="623"/>
      <c r="AG144" s="704"/>
      <c r="AH144" s="703"/>
      <c r="AI144" s="703"/>
      <c r="AJ144" s="703"/>
      <c r="AK144" s="704"/>
      <c r="AL144" s="703"/>
      <c r="AM144" s="703"/>
    </row>
    <row r="145">
      <c r="A145" s="545"/>
      <c r="B145" s="545"/>
      <c r="C145" s="545"/>
      <c r="D145" s="545"/>
      <c r="E145" s="545"/>
      <c r="F145" s="623"/>
      <c r="G145" s="623"/>
      <c r="H145" s="728"/>
      <c r="I145" s="728"/>
      <c r="J145" s="728"/>
      <c r="K145" s="623"/>
      <c r="L145" s="623"/>
      <c r="M145" s="631"/>
      <c r="N145" s="631"/>
      <c r="O145" s="623"/>
      <c r="P145" s="623"/>
      <c r="Q145" s="623"/>
      <c r="R145" s="623"/>
      <c r="S145" s="623"/>
      <c r="T145" s="623"/>
      <c r="U145" s="623"/>
      <c r="V145" s="623"/>
      <c r="W145" s="623"/>
      <c r="X145" s="623"/>
      <c r="Y145" s="623"/>
      <c r="Z145" s="623"/>
      <c r="AA145" s="623"/>
      <c r="AB145" s="623"/>
      <c r="AC145" s="623"/>
      <c r="AE145" s="623"/>
      <c r="AF145" s="623"/>
      <c r="AG145" s="704"/>
      <c r="AH145" s="703"/>
      <c r="AI145" s="703"/>
      <c r="AJ145" s="704"/>
      <c r="AK145" s="703"/>
      <c r="AL145" s="703"/>
    </row>
    <row r="146">
      <c r="A146" s="549">
        <v>1</v>
      </c>
      <c r="B146" s="549" t="s">
        <v>724</v>
      </c>
      <c r="C146" s="569">
        <v>15626</v>
      </c>
      <c r="D146" s="549" t="s">
        <v>705</v>
      </c>
      <c r="E146" s="549" t="s">
        <v>706</v>
      </c>
      <c r="I146" s="623"/>
      <c r="J146" s="728"/>
      <c r="K146" s="728"/>
      <c r="L146" s="728"/>
      <c r="M146" s="623"/>
      <c r="N146" s="623"/>
      <c r="O146" s="623"/>
      <c r="P146" s="623"/>
      <c r="Q146" s="623"/>
      <c r="R146" s="623"/>
      <c r="S146" s="623"/>
      <c r="T146" s="623"/>
      <c r="U146" s="623"/>
      <c r="V146" s="623"/>
      <c r="W146" s="623"/>
      <c r="X146" s="623"/>
      <c r="Y146" s="623"/>
      <c r="Z146" s="623"/>
      <c r="AA146" s="623"/>
      <c r="AB146" s="623"/>
      <c r="AC146" s="623"/>
      <c r="AD146" s="623"/>
      <c r="AH146" s="623"/>
      <c r="AI146" s="704"/>
      <c r="AJ146" s="703"/>
      <c r="AK146" s="704"/>
      <c r="AL146" s="703"/>
      <c r="AM146" s="703"/>
    </row>
    <row r="147">
      <c r="A147" s="549">
        <v>2</v>
      </c>
      <c r="B147" s="549" t="s">
        <v>725</v>
      </c>
      <c r="C147" s="569">
        <v>13634</v>
      </c>
      <c r="D147" s="549" t="s">
        <v>705</v>
      </c>
      <c r="E147" s="549" t="s">
        <v>706</v>
      </c>
      <c r="I147" s="623"/>
      <c r="J147" s="728"/>
      <c r="K147" s="728"/>
      <c r="L147" s="728"/>
      <c r="M147" s="623"/>
      <c r="N147" s="623"/>
      <c r="O147" s="623"/>
      <c r="P147" s="623"/>
      <c r="Q147" s="623"/>
      <c r="R147" s="623"/>
      <c r="S147" s="623"/>
      <c r="T147" s="623"/>
      <c r="U147" s="623"/>
      <c r="V147" s="623"/>
      <c r="W147" s="623"/>
      <c r="X147" s="623"/>
      <c r="Y147" s="623"/>
      <c r="Z147" s="623"/>
      <c r="AA147" s="623"/>
      <c r="AB147" s="623"/>
      <c r="AC147" s="623"/>
      <c r="AD147" s="623"/>
      <c r="AE147" s="623"/>
      <c r="AF147" s="623"/>
      <c r="AG147" s="623"/>
      <c r="AH147" s="623"/>
      <c r="AI147" s="704"/>
      <c r="AJ147" s="703"/>
      <c r="AK147" s="703"/>
      <c r="AL147" s="704"/>
      <c r="AM147" s="703"/>
      <c r="AN147" s="703"/>
    </row>
    <row r="148">
      <c r="A148" s="549">
        <v>3</v>
      </c>
      <c r="B148" s="569" t="s">
        <v>726</v>
      </c>
      <c r="C148" s="569" t="s">
        <v>727</v>
      </c>
      <c r="D148" s="549"/>
      <c r="E148" s="549"/>
      <c r="H148" s="788"/>
      <c r="I148" s="623"/>
      <c r="J148" s="728"/>
      <c r="K148" s="728"/>
      <c r="L148" s="728"/>
      <c r="M148" s="623"/>
      <c r="N148" s="623"/>
      <c r="O148" s="623"/>
      <c r="P148" s="623"/>
      <c r="Q148" s="623"/>
      <c r="R148" s="623"/>
      <c r="S148" s="623"/>
      <c r="T148" s="623"/>
      <c r="U148" s="623"/>
      <c r="V148" s="623"/>
      <c r="W148" s="623"/>
      <c r="X148" s="623"/>
      <c r="Y148" s="623"/>
      <c r="Z148" s="623"/>
      <c r="AA148" s="623"/>
      <c r="AB148" s="623"/>
      <c r="AC148" s="623"/>
      <c r="AD148" s="623"/>
      <c r="AE148" s="623"/>
      <c r="AF148" s="623"/>
      <c r="AG148" s="623"/>
      <c r="AH148" s="623"/>
      <c r="AI148" s="704"/>
      <c r="AJ148" s="703"/>
      <c r="AK148" s="703"/>
      <c r="AL148" s="704"/>
      <c r="AM148" s="703"/>
      <c r="AN148" s="703"/>
    </row>
    <row r="149">
      <c r="A149" s="549">
        <v>4</v>
      </c>
      <c r="B149" s="569" t="s">
        <v>728</v>
      </c>
      <c r="C149" s="569"/>
      <c r="D149" s="549"/>
      <c r="E149" s="549"/>
      <c r="F149" s="623"/>
      <c r="G149" s="623"/>
      <c r="H149" s="762"/>
      <c r="I149" s="623"/>
      <c r="J149" s="728"/>
      <c r="K149" s="728"/>
      <c r="L149" s="728"/>
      <c r="M149" s="623"/>
      <c r="N149" s="623"/>
      <c r="O149" s="623"/>
      <c r="P149" s="623"/>
      <c r="Q149" s="623"/>
      <c r="R149" s="623"/>
      <c r="S149" s="623"/>
      <c r="T149" s="623"/>
      <c r="U149" s="623"/>
      <c r="V149" s="623"/>
      <c r="W149" s="623"/>
      <c r="X149" s="623"/>
      <c r="Y149" s="623"/>
      <c r="Z149" s="623"/>
      <c r="AA149" s="623"/>
      <c r="AB149" s="623"/>
      <c r="AC149" s="623"/>
      <c r="AD149" s="623"/>
      <c r="AE149" s="623"/>
      <c r="AF149" s="623"/>
      <c r="AG149" s="623"/>
      <c r="AH149" s="623"/>
      <c r="AI149" s="704"/>
      <c r="AJ149" s="703"/>
      <c r="AK149" s="703"/>
      <c r="AL149" s="704"/>
      <c r="AM149" s="703"/>
      <c r="AN149" s="703"/>
    </row>
    <row r="150">
      <c r="A150" s="623"/>
      <c r="B150" s="624"/>
      <c r="C150" s="624"/>
      <c r="D150" s="623"/>
      <c r="E150" s="623"/>
      <c r="F150" s="623"/>
      <c r="G150" s="623"/>
      <c r="H150" s="762"/>
      <c r="I150" s="623"/>
      <c r="J150" s="728"/>
      <c r="K150" s="728"/>
      <c r="L150" s="728"/>
      <c r="M150" s="623"/>
      <c r="N150" s="623"/>
      <c r="O150" s="623"/>
      <c r="P150" s="623"/>
      <c r="Q150" s="623"/>
      <c r="R150" s="623"/>
      <c r="S150" s="623"/>
      <c r="T150" s="623"/>
      <c r="U150" s="623"/>
      <c r="V150" s="623"/>
      <c r="W150" s="623"/>
      <c r="X150" s="623"/>
      <c r="Y150" s="623"/>
      <c r="Z150" s="623"/>
      <c r="AA150" s="623"/>
      <c r="AB150" s="623"/>
      <c r="AC150" s="623"/>
      <c r="AD150" s="623"/>
      <c r="AE150" s="623"/>
      <c r="AF150" s="623"/>
      <c r="AG150" s="623"/>
      <c r="AH150" s="623"/>
      <c r="AI150" s="704"/>
      <c r="AJ150" s="703"/>
      <c r="AK150" s="703"/>
      <c r="AL150" s="704"/>
      <c r="AM150" s="703"/>
      <c r="AN150" s="703"/>
    </row>
    <row r="151">
      <c r="A151" s="623"/>
      <c r="B151" s="624"/>
      <c r="C151" s="624"/>
      <c r="D151" s="623"/>
      <c r="E151" s="623"/>
      <c r="F151" s="623"/>
      <c r="G151" s="623"/>
      <c r="H151" s="762"/>
      <c r="I151" s="623"/>
      <c r="J151" s="728"/>
      <c r="K151" s="728"/>
      <c r="L151" s="728"/>
      <c r="M151" s="623"/>
      <c r="N151" s="623"/>
      <c r="O151" s="627"/>
      <c r="P151" s="627"/>
      <c r="Q151" s="623"/>
      <c r="R151" s="623"/>
      <c r="S151" s="623"/>
      <c r="T151" s="623"/>
      <c r="U151" s="623"/>
      <c r="V151" s="623"/>
      <c r="W151" s="623"/>
      <c r="X151" s="623"/>
      <c r="Y151" s="623"/>
      <c r="Z151" s="623"/>
      <c r="AA151" s="623"/>
      <c r="AB151" s="623"/>
      <c r="AC151" s="623"/>
      <c r="AD151" s="623"/>
      <c r="AE151" s="623"/>
      <c r="AF151" s="623"/>
      <c r="AG151" s="623"/>
      <c r="AH151" s="623"/>
      <c r="AI151" s="704"/>
      <c r="AJ151" s="703"/>
      <c r="AK151" s="703"/>
      <c r="AL151" s="704"/>
      <c r="AM151" s="703"/>
      <c r="AN151" s="703"/>
    </row>
    <row r="152">
      <c r="A152" s="623"/>
      <c r="B152" s="624"/>
      <c r="C152" s="624"/>
      <c r="D152" s="623"/>
      <c r="E152" s="623"/>
      <c r="F152" s="623"/>
      <c r="G152" s="623"/>
      <c r="H152" s="762"/>
      <c r="I152" s="623"/>
      <c r="J152" s="728"/>
      <c r="K152" s="728"/>
      <c r="L152" s="728"/>
      <c r="M152" s="623"/>
      <c r="N152" s="623"/>
      <c r="O152" s="627"/>
      <c r="P152" s="627"/>
      <c r="Q152" s="623"/>
      <c r="R152" s="623"/>
      <c r="S152" s="623"/>
      <c r="T152" s="623"/>
      <c r="U152" s="623"/>
      <c r="V152" s="623"/>
      <c r="W152" s="623"/>
      <c r="X152" s="623"/>
      <c r="Y152" s="623"/>
      <c r="Z152" s="623"/>
      <c r="AA152" s="623"/>
      <c r="AB152" s="623"/>
      <c r="AC152" s="623"/>
      <c r="AD152" s="623"/>
      <c r="AE152" s="623"/>
      <c r="AF152" s="623"/>
      <c r="AG152" s="623"/>
      <c r="AH152" s="623"/>
      <c r="AI152" s="704"/>
      <c r="AJ152" s="703"/>
      <c r="AK152" s="703"/>
      <c r="AL152" s="704"/>
      <c r="AM152" s="703"/>
      <c r="AN152" s="703"/>
    </row>
    <row r="153">
      <c r="A153" s="623"/>
      <c r="B153" s="624"/>
      <c r="C153" s="624"/>
      <c r="D153" s="623"/>
      <c r="E153" s="623"/>
      <c r="F153" s="623"/>
      <c r="G153" s="623"/>
      <c r="H153" s="762"/>
      <c r="I153" s="623"/>
      <c r="J153" s="728"/>
      <c r="K153" s="728"/>
      <c r="L153" s="728"/>
      <c r="M153" s="623"/>
      <c r="N153" s="623"/>
      <c r="O153" s="627"/>
      <c r="P153" s="627"/>
      <c r="Q153" s="623"/>
      <c r="R153" s="623"/>
      <c r="S153" s="623"/>
      <c r="T153" s="623"/>
      <c r="U153" s="623"/>
      <c r="V153" s="623"/>
      <c r="W153" s="623"/>
      <c r="X153" s="623"/>
      <c r="Y153" s="623"/>
      <c r="Z153" s="623"/>
      <c r="AA153" s="623"/>
      <c r="AB153" s="623"/>
      <c r="AC153" s="623"/>
      <c r="AD153" s="623"/>
      <c r="AE153" s="623"/>
      <c r="AF153" s="623"/>
      <c r="AG153" s="623"/>
      <c r="AH153" s="623"/>
      <c r="AI153" s="704"/>
      <c r="AJ153" s="703"/>
      <c r="AK153" s="703"/>
      <c r="AL153" s="704"/>
      <c r="AM153" s="703"/>
      <c r="AN153" s="703"/>
    </row>
    <row r="154">
      <c r="A154" s="623"/>
      <c r="B154" s="624"/>
      <c r="C154" s="624"/>
      <c r="D154" s="623"/>
      <c r="E154" s="623"/>
      <c r="F154" s="623"/>
      <c r="G154" s="623"/>
      <c r="H154" s="762"/>
      <c r="I154" s="623"/>
      <c r="J154" s="728"/>
      <c r="K154" s="728"/>
      <c r="L154" s="728"/>
      <c r="M154" s="623"/>
      <c r="N154" s="623"/>
      <c r="O154" s="627"/>
      <c r="P154" s="627"/>
      <c r="Q154" s="623"/>
      <c r="R154" s="623"/>
      <c r="S154" s="623"/>
      <c r="T154" s="623"/>
      <c r="U154" s="623"/>
      <c r="V154" s="623"/>
      <c r="W154" s="623"/>
      <c r="X154" s="623"/>
      <c r="Y154" s="623"/>
      <c r="Z154" s="623"/>
      <c r="AA154" s="623"/>
      <c r="AB154" s="623"/>
      <c r="AC154" s="623"/>
      <c r="AD154" s="623"/>
      <c r="AE154" s="623"/>
      <c r="AF154" s="623"/>
      <c r="AG154" s="623"/>
      <c r="AH154" s="623"/>
      <c r="AI154" s="704"/>
      <c r="AJ154" s="703"/>
      <c r="AK154" s="703"/>
      <c r="AL154" s="704"/>
      <c r="AM154" s="703"/>
      <c r="AN154" s="703"/>
    </row>
    <row r="155">
      <c r="A155" s="623"/>
      <c r="B155" s="624"/>
      <c r="C155" s="624"/>
      <c r="D155" s="623"/>
      <c r="E155" s="623"/>
      <c r="F155" s="623"/>
      <c r="G155" s="623"/>
      <c r="H155" s="623"/>
      <c r="I155" s="623"/>
      <c r="J155" s="728"/>
      <c r="K155" s="728"/>
      <c r="L155" s="728"/>
      <c r="M155" s="623"/>
      <c r="N155" s="623"/>
      <c r="O155" s="627"/>
      <c r="P155" s="627"/>
      <c r="Q155" s="623"/>
      <c r="R155" s="623"/>
      <c r="S155" s="623"/>
      <c r="T155" s="623"/>
      <c r="U155" s="623"/>
      <c r="V155" s="623"/>
      <c r="W155" s="623"/>
      <c r="X155" s="623"/>
      <c r="Y155" s="623"/>
      <c r="Z155" s="623"/>
      <c r="AA155" s="623"/>
      <c r="AB155" s="623"/>
      <c r="AC155" s="623"/>
      <c r="AD155" s="623"/>
      <c r="AE155" s="623"/>
      <c r="AF155" s="623"/>
      <c r="AG155" s="623"/>
      <c r="AH155" s="623"/>
      <c r="AI155" s="704"/>
      <c r="AJ155" s="703"/>
      <c r="AK155" s="703"/>
      <c r="AL155" s="704"/>
      <c r="AM155" s="703"/>
      <c r="AN155" s="703"/>
    </row>
    <row r="156">
      <c r="A156" s="623"/>
      <c r="B156" s="624"/>
      <c r="C156" s="624"/>
      <c r="D156" s="623"/>
      <c r="E156" s="623"/>
      <c r="F156" s="623"/>
      <c r="G156" s="623"/>
      <c r="H156" s="623"/>
      <c r="I156" s="623"/>
      <c r="J156" s="728"/>
      <c r="K156" s="728"/>
      <c r="L156" s="728"/>
      <c r="M156" s="623"/>
      <c r="N156" s="623"/>
      <c r="O156" s="627"/>
      <c r="P156" s="627"/>
      <c r="Q156" s="623"/>
      <c r="R156" s="623"/>
      <c r="S156" s="623"/>
      <c r="T156" s="623"/>
      <c r="U156" s="623"/>
      <c r="V156" s="623"/>
      <c r="W156" s="623"/>
      <c r="X156" s="623"/>
      <c r="Y156" s="623"/>
      <c r="Z156" s="623"/>
      <c r="AA156" s="623"/>
      <c r="AB156" s="623"/>
      <c r="AC156" s="623"/>
      <c r="AD156" s="623"/>
      <c r="AE156" s="623"/>
      <c r="AF156" s="623"/>
      <c r="AG156" s="623"/>
      <c r="AH156" s="623"/>
      <c r="AI156" s="704"/>
      <c r="AJ156" s="703"/>
      <c r="AK156" s="703"/>
      <c r="AL156" s="704"/>
      <c r="AM156" s="703"/>
      <c r="AN156" s="703"/>
    </row>
    <row r="157">
      <c r="A157" s="623"/>
      <c r="B157" s="624"/>
      <c r="C157" s="624"/>
      <c r="D157" s="623"/>
      <c r="E157" s="623"/>
      <c r="F157" s="623"/>
      <c r="G157" s="623"/>
      <c r="H157" s="623"/>
      <c r="I157" s="623"/>
      <c r="J157" s="728"/>
      <c r="K157" s="728"/>
      <c r="L157" s="728"/>
      <c r="M157" s="623"/>
      <c r="N157" s="623"/>
      <c r="O157" s="627"/>
      <c r="P157" s="627"/>
      <c r="Q157" s="623"/>
      <c r="R157" s="623"/>
      <c r="S157" s="623"/>
      <c r="T157" s="623"/>
      <c r="U157" s="623"/>
      <c r="V157" s="623"/>
      <c r="W157" s="623"/>
      <c r="X157" s="623"/>
      <c r="Y157" s="623"/>
      <c r="Z157" s="623"/>
      <c r="AA157" s="623"/>
      <c r="AB157" s="623"/>
      <c r="AC157" s="623"/>
      <c r="AD157" s="623"/>
      <c r="AE157" s="623"/>
      <c r="AF157" s="623"/>
      <c r="AG157" s="623"/>
      <c r="AH157" s="623"/>
      <c r="AI157" s="704"/>
      <c r="AJ157" s="703"/>
      <c r="AK157" s="703"/>
      <c r="AL157" s="704"/>
      <c r="AM157" s="703"/>
      <c r="AN157" s="703"/>
    </row>
    <row r="158">
      <c r="A158" s="623"/>
      <c r="B158" s="624"/>
      <c r="C158" s="624"/>
      <c r="D158" s="623"/>
      <c r="E158" s="623"/>
      <c r="F158" s="623"/>
      <c r="G158" s="623"/>
      <c r="H158" s="623"/>
      <c r="I158" s="623"/>
      <c r="J158" s="728"/>
      <c r="K158" s="728"/>
      <c r="L158" s="728"/>
      <c r="M158" s="623"/>
      <c r="N158" s="623"/>
      <c r="O158" s="627"/>
      <c r="P158" s="627"/>
      <c r="Q158" s="623"/>
      <c r="R158" s="623"/>
      <c r="S158" s="623"/>
      <c r="T158" s="623"/>
      <c r="U158" s="623"/>
      <c r="V158" s="623"/>
      <c r="W158" s="623"/>
      <c r="X158" s="623"/>
      <c r="Y158" s="623"/>
      <c r="Z158" s="623"/>
      <c r="AA158" s="623"/>
      <c r="AB158" s="623"/>
      <c r="AC158" s="623"/>
      <c r="AD158" s="623"/>
      <c r="AE158" s="623"/>
      <c r="AF158" s="623"/>
      <c r="AG158" s="623"/>
      <c r="AH158" s="623"/>
      <c r="AI158" s="567"/>
      <c r="AJ158" s="703"/>
      <c r="AK158" s="703"/>
      <c r="AL158" s="704"/>
      <c r="AM158" s="703"/>
      <c r="AN158" s="703"/>
    </row>
    <row r="159">
      <c r="AJ159" s="623"/>
      <c r="AK159" s="623"/>
      <c r="AL159" s="703"/>
      <c r="AM159" s="703"/>
      <c r="AN159" s="623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J1:J1048576">
    <cfRule dxfId="16" operator="lessThan" priority="1" stopIfTrue="true" type="cellIs">
      <formula>90</formula>
    </cfRule>
  </conditionalFormatting>
  <conditionalFormatting sqref="AE1:AE1048576">
    <cfRule dxfId="17" operator="equal" priority="2" stopIfTrue="true" type="cellIs">
      <formula>"Out of stock less than 60 days"</formula>
    </cfRule>
  </conditionalFormatting>
  <conditionalFormatting sqref="AE1:AE1048576">
    <cfRule dxfId="18" operator="equal" priority="3" stopIfTrue="true" type="cellIs">
      <formula>"Not sold yet"</formula>
    </cfRule>
  </conditionalFormatting>
  <conditionalFormatting sqref="AE1:AE1048576">
    <cfRule dxfId="19" operator="equal" priority="4" stopIfTrue="true" type="cellIs">
      <formula>"Out of stock more than 150 days"</formula>
    </cfRule>
  </conditionalFormatting>
  <conditionalFormatting sqref="AE1:AE1048576">
    <cfRule dxfId="20" operator="equal" priority="5" stopIfTrue="true" type="cellIs">
      <formula>"Out of stock more than 60 days"</formula>
    </cfRule>
  </conditionalFormatting>
  <conditionalFormatting sqref="AC1:AC1048576">
    <cfRule dxfId="21" operator="greaterThan" priority="6" stopIfTrue="true" type="cellIs">
      <formula>90</formula>
    </cfRule>
  </conditionalFormatting>
  <conditionalFormatting sqref="AC1:AC1048576">
    <cfRule dxfId="22" operator="equal" priority="7" stopIfTrue="true" type="cellIs">
      <formula>"-"</formula>
    </cfRule>
  </conditionalFormatting>
  <conditionalFormatting sqref="AC4:AC24 AC34:AC115 AC127:AC136">
    <cfRule dxfId="23" operator="lessThan" priority="8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2" min="2" style="0" width="13"/>
    <col collapsed="false" customWidth="true" hidden="false" max="11" min="11" style="0" width="12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5" min="35" style="0" width="58"/>
    <col collapsed="false" customWidth="true" hidden="false" max="3" min="3" style="0" width="18"/>
    <col collapsed="false" customWidth="true" hidden="false" max="12" min="12" style="0" width="10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6" min="36" style="0" width="6"/>
    <col collapsed="false" customWidth="true" hidden="false" max="4" min="4" style="0" width="17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7" min="37" style="0" width="6"/>
    <col collapsed="false" customWidth="true" hidden="false" max="5" min="5" style="0" width="17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8" min="38" style="0" width="5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40" min="40" style="0" width="7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3" min="33" style="0" width="14"/>
    <col collapsed="false" customWidth="true" hidden="false" max="1" min="1" style="0" width="9"/>
    <col collapsed="false" customWidth="true" hidden="false" max="9" min="9" style="0" width="11"/>
    <col collapsed="false" customWidth="true" hidden="false" max="10" min="10" style="0" width="8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4" min="34" style="0" width="14"/>
    <col collapsed="false" customWidth="true" hidden="true" max="34" min="34" style="0" width="14"/>
  </cols>
  <sheetData>
    <row r="1">
      <c r="A1" s="789" t="s">
        <v>729</v>
      </c>
      <c r="B1" s="789" t="s">
        <v>730</v>
      </c>
      <c r="C1" s="790" t="s">
        <v>731</v>
      </c>
      <c r="D1" s="790" t="s">
        <v>732</v>
      </c>
      <c r="E1" s="790" t="s">
        <v>733</v>
      </c>
      <c r="F1" s="789" t="s">
        <v>734</v>
      </c>
      <c r="G1" s="789"/>
      <c r="H1" s="791" t="s">
        <v>735</v>
      </c>
      <c r="I1" s="792" t="s">
        <v>736</v>
      </c>
      <c r="J1" s="793" t="s">
        <v>737</v>
      </c>
      <c r="K1" s="793" t="s">
        <v>738</v>
      </c>
      <c r="L1" s="793" t="s">
        <v>739</v>
      </c>
      <c r="M1" s="789" t="s">
        <v>740</v>
      </c>
      <c r="N1" s="789" t="s">
        <v>741</v>
      </c>
      <c r="O1" s="789" t="s">
        <v>742</v>
      </c>
      <c r="P1" s="789" t="s">
        <v>743</v>
      </c>
      <c r="Q1" s="789" t="s">
        <v>744</v>
      </c>
      <c r="R1" s="794" t="s">
        <v>745</v>
      </c>
      <c r="S1" s="794"/>
      <c r="T1" s="794" t="s">
        <v>746</v>
      </c>
      <c r="U1" s="794"/>
      <c r="V1" s="794" t="s">
        <v>747</v>
      </c>
      <c r="W1" s="794"/>
      <c r="X1" s="794" t="s">
        <v>748</v>
      </c>
      <c r="Y1" s="794"/>
      <c r="Z1" s="795" t="s">
        <v>749</v>
      </c>
      <c r="AA1" s="795"/>
      <c r="AB1" s="796" t="s">
        <v>750</v>
      </c>
      <c r="AC1" s="793" t="s">
        <v>751</v>
      </c>
      <c r="AD1" s="793" t="s">
        <v>752</v>
      </c>
      <c r="AE1" s="793" t="s">
        <v>753</v>
      </c>
      <c r="AF1" s="793" t="s">
        <v>754</v>
      </c>
      <c r="AG1" s="793" t="s">
        <v>755</v>
      </c>
      <c r="AH1" s="793" t="s">
        <v>756</v>
      </c>
      <c r="AI1" s="793" t="s">
        <v>757</v>
      </c>
      <c r="AJ1" s="793" t="s">
        <v>758</v>
      </c>
      <c r="AK1" s="789" t="s">
        <v>759</v>
      </c>
      <c r="AL1" s="789" t="s">
        <v>760</v>
      </c>
      <c r="AM1" s="789" t="s">
        <v>761</v>
      </c>
      <c r="AN1" s="789" t="s">
        <v>762</v>
      </c>
    </row>
    <row r="2">
      <c r="A2" s="789" t="s">
        <v>763</v>
      </c>
      <c r="B2" s="789"/>
      <c r="C2" s="789"/>
      <c r="D2" s="789"/>
      <c r="E2" s="790"/>
      <c r="F2" s="789" t="s">
        <v>764</v>
      </c>
      <c r="G2" s="791" t="s">
        <v>765</v>
      </c>
      <c r="H2" s="791"/>
      <c r="I2" s="792"/>
      <c r="J2" s="793"/>
      <c r="K2" s="793"/>
      <c r="L2" s="793"/>
      <c r="M2" s="789" t="s">
        <v>766</v>
      </c>
      <c r="N2" s="789" t="s">
        <v>766</v>
      </c>
      <c r="O2" s="789"/>
      <c r="P2" s="789"/>
      <c r="Q2" s="789"/>
      <c r="R2" s="794" t="s">
        <v>764</v>
      </c>
      <c r="S2" s="797" t="s">
        <v>765</v>
      </c>
      <c r="T2" s="794" t="s">
        <v>764</v>
      </c>
      <c r="U2" s="797" t="s">
        <v>765</v>
      </c>
      <c r="V2" s="794" t="s">
        <v>764</v>
      </c>
      <c r="W2" s="797" t="s">
        <v>765</v>
      </c>
      <c r="X2" s="794" t="s">
        <v>764</v>
      </c>
      <c r="Y2" s="797" t="s">
        <v>765</v>
      </c>
      <c r="Z2" s="794" t="s">
        <v>764</v>
      </c>
      <c r="AA2" s="797" t="s">
        <v>765</v>
      </c>
      <c r="AB2" s="796"/>
      <c r="AC2" s="793"/>
      <c r="AD2" s="793"/>
      <c r="AE2" s="793"/>
      <c r="AF2" s="793"/>
      <c r="AG2" s="793"/>
      <c r="AH2" s="793"/>
      <c r="AI2" s="793"/>
      <c r="AJ2" s="793"/>
      <c r="AK2" s="789"/>
      <c r="AL2" s="789"/>
      <c r="AM2" s="789"/>
      <c r="AN2" s="789"/>
    </row>
    <row customHeight="true" hidden="true" ht="18" r="3">
      <c r="A3" s="798">
        <v>1</v>
      </c>
      <c r="B3" s="798" t="s">
        <v>767</v>
      </c>
      <c r="C3" s="799" t="s">
        <v>768</v>
      </c>
      <c r="D3" s="799" t="s">
        <v>768</v>
      </c>
      <c r="E3" s="800" t="s">
        <v>769</v>
      </c>
      <c r="F3" s="801">
        <v>419</v>
      </c>
      <c r="G3" s="802">
        <v>419</v>
      </c>
      <c r="H3" s="803"/>
      <c r="I3" s="804">
        <f>VLOOKUP(C3,'Data Products'!$A:$B,2,0)</f>
      </c>
      <c r="J3" s="805">
        <f t="shared" ref="J3:J24" si="10">IFERROR(I3-TODAY(),"")</f>
      </c>
      <c r="K3" s="806">
        <v>45723</v>
      </c>
      <c r="L3" s="807">
        <f t="shared" ref="L3:L24" si="0">TODAY()-K3</f>
      </c>
      <c r="M3" s="803">
        <v>354</v>
      </c>
      <c r="N3" s="803">
        <v>380</v>
      </c>
      <c r="O3" s="803"/>
      <c r="P3" s="803"/>
      <c r="Q3" s="798"/>
      <c r="R3" s="803">
        <v>0</v>
      </c>
      <c r="S3" s="803">
        <v>0</v>
      </c>
      <c r="T3" s="803">
        <v>326</v>
      </c>
      <c r="U3" s="803">
        <v>326</v>
      </c>
      <c r="V3" s="803">
        <v>146</v>
      </c>
      <c r="W3" s="803">
        <v>146</v>
      </c>
      <c r="X3" s="803">
        <v>0</v>
      </c>
      <c r="Y3" s="803">
        <v>0</v>
      </c>
      <c r="Z3" s="803">
        <v>0</v>
      </c>
      <c r="AA3" s="803">
        <v>0</v>
      </c>
      <c r="AB3" s="808">
        <f t="shared" ref="AB3:AB24" si="28">N3/30</f>
      </c>
      <c r="AC3" s="809">
        <f t="shared" ref="AC3:AC24" si="20">IFERROR(F3/AB3,"-")</f>
      </c>
      <c r="AD3" s="810">
        <f t="shared" ref="AD3:AD24" si="13">IFERROR(TODAY()+AC3,"-")</f>
      </c>
      <c r="AE3" s="811">
        <f t="shared" ref="AE3:AE24" si="3">_xlfn.IFS(AC3="-","Not sold yet",AND(AC3&lt;=150,AC3&gt;60),"Out of stock more than 60 days",AC3&lt;=60,"Out of stock less than 60 days",AC3&gt;=150,"Out of stock more than 150 days")</f>
      </c>
      <c r="AF3" s="812">
        <f>VLOOKUP(C3,'Data Products'!$A:$J,10,0)</f>
      </c>
      <c r="AG3" s="813">
        <f t="shared" ref="AG3:AG24" si="23">AF3*F3</f>
      </c>
      <c r="AH3" s="814">
        <f t="shared" ref="AH3:AH22" si="16">IF(J3&lt;=90,F3,0)</f>
      </c>
      <c r="AI3" s="815">
        <f>IFERROR(VLOOKUP(C3,$C$3:$AI$42,34,0),"")</f>
      </c>
      <c r="AJ3" s="816"/>
      <c r="AK3" s="817"/>
      <c r="AL3" s="816"/>
      <c r="AM3" s="817"/>
      <c r="AN3" s="817"/>
    </row>
    <row r="4">
      <c r="A4" s="818">
        <v>1</v>
      </c>
      <c r="B4" s="798" t="s">
        <v>770</v>
      </c>
      <c r="C4" s="799" t="s">
        <v>769</v>
      </c>
      <c r="D4" s="799" t="s">
        <v>769</v>
      </c>
      <c r="E4" s="799" t="s">
        <v>769</v>
      </c>
      <c r="F4" s="819">
        <v>20932</v>
      </c>
      <c r="G4" s="802">
        <v>20859</v>
      </c>
      <c r="H4" s="803"/>
      <c r="I4" s="804">
        <f>VLOOKUP(C4,'Data Products'!$A:$B,2,0)</f>
      </c>
      <c r="J4" s="805">
        <f t="shared" si="10"/>
      </c>
      <c r="K4" s="806">
        <v>45617</v>
      </c>
      <c r="L4" s="807">
        <f t="shared" si="0"/>
      </c>
      <c r="M4" s="820">
        <v>9696</v>
      </c>
      <c r="N4" s="820">
        <v>16539</v>
      </c>
      <c r="O4" s="803"/>
      <c r="P4" s="803"/>
      <c r="Q4" s="798"/>
      <c r="R4" s="803">
        <v>0</v>
      </c>
      <c r="S4" s="803">
        <v>0</v>
      </c>
      <c r="T4" s="821">
        <v>1378</v>
      </c>
      <c r="U4" s="821">
        <v>1369</v>
      </c>
      <c r="V4" s="803">
        <v>115</v>
      </c>
      <c r="W4" s="803">
        <v>112</v>
      </c>
      <c r="X4" s="803">
        <v>46</v>
      </c>
      <c r="Y4" s="803">
        <v>22</v>
      </c>
      <c r="Z4" s="803">
        <v>0</v>
      </c>
      <c r="AA4" s="803">
        <v>0</v>
      </c>
      <c r="AB4" s="808">
        <f t="shared" si="28"/>
      </c>
      <c r="AC4" s="822">
        <f t="shared" si="20"/>
      </c>
      <c r="AD4" s="810">
        <f t="shared" si="13"/>
      </c>
      <c r="AE4" s="823">
        <f t="shared" si="3"/>
      </c>
      <c r="AF4" s="812">
        <f>VLOOKUP(C4,'Data Products'!$A:$J,10,0)</f>
      </c>
      <c r="AG4" s="813">
        <f t="shared" si="23"/>
      </c>
      <c r="AH4" s="814">
        <f t="shared" si="16"/>
      </c>
      <c r="AI4" s="815" t="s">
        <v>771</v>
      </c>
      <c r="AJ4" s="817"/>
      <c r="AK4" s="817"/>
      <c r="AL4" s="816"/>
      <c r="AM4" s="817"/>
      <c r="AN4" s="817"/>
    </row>
    <row r="5">
      <c r="A5" s="818">
        <v>2</v>
      </c>
      <c r="B5" s="798" t="s">
        <v>770</v>
      </c>
      <c r="C5" s="824" t="s">
        <v>772</v>
      </c>
      <c r="D5" s="824" t="s">
        <v>772</v>
      </c>
      <c r="E5" s="824" t="s">
        <v>772</v>
      </c>
      <c r="F5" s="819">
        <v>293</v>
      </c>
      <c r="G5" s="802">
        <v>292</v>
      </c>
      <c r="H5" s="803"/>
      <c r="I5" s="804">
        <f>VLOOKUP(C5,'Data Products'!$A:$B,2,0)</f>
      </c>
      <c r="J5" s="805">
        <f t="shared" si="10"/>
      </c>
      <c r="K5" s="806">
        <v>45191</v>
      </c>
      <c r="L5" s="807">
        <f t="shared" si="0"/>
      </c>
      <c r="M5" s="820">
        <v>17</v>
      </c>
      <c r="N5" s="825">
        <v>34</v>
      </c>
      <c r="O5" s="803"/>
      <c r="P5" s="803"/>
      <c r="Q5" s="798"/>
      <c r="R5" s="803">
        <v>0</v>
      </c>
      <c r="S5" s="803">
        <v>0</v>
      </c>
      <c r="T5" s="803">
        <v>26</v>
      </c>
      <c r="U5" s="803">
        <v>26</v>
      </c>
      <c r="V5" s="803">
        <v>416</v>
      </c>
      <c r="W5" s="803">
        <v>416</v>
      </c>
      <c r="X5" s="803">
        <v>0</v>
      </c>
      <c r="Y5" s="803">
        <v>0</v>
      </c>
      <c r="Z5" s="803">
        <v>0</v>
      </c>
      <c r="AA5" s="803">
        <v>0</v>
      </c>
      <c r="AB5" s="808">
        <f t="shared" si="28"/>
      </c>
      <c r="AC5" s="822">
        <f t="shared" si="20"/>
      </c>
      <c r="AD5" s="810">
        <f t="shared" si="13"/>
      </c>
      <c r="AE5" s="823">
        <f t="shared" si="3"/>
      </c>
      <c r="AF5" s="812">
        <f>VLOOKUP(C5,'Data Products'!$A:$J,10,0)</f>
      </c>
      <c r="AG5" s="813">
        <f t="shared" si="23"/>
      </c>
      <c r="AH5" s="814">
        <f t="shared" si="16"/>
      </c>
      <c r="AI5" s="815" t="s">
        <v>773</v>
      </c>
      <c r="AJ5" s="817"/>
      <c r="AK5" s="817"/>
      <c r="AL5" s="816"/>
      <c r="AM5" s="817"/>
      <c r="AN5" s="817"/>
    </row>
    <row r="6">
      <c r="A6" s="818">
        <v>3</v>
      </c>
      <c r="B6" s="798" t="s">
        <v>770</v>
      </c>
      <c r="C6" s="824" t="s">
        <v>774</v>
      </c>
      <c r="D6" s="824" t="s">
        <v>774</v>
      </c>
      <c r="E6" s="824" t="s">
        <v>774</v>
      </c>
      <c r="F6" s="801">
        <v>4296</v>
      </c>
      <c r="G6" s="802">
        <v>4296</v>
      </c>
      <c r="H6" s="803"/>
      <c r="I6" s="804">
        <f>VLOOKUP(C6,'Data Products'!$A:$B,2,0)</f>
      </c>
      <c r="J6" s="805">
        <f t="shared" si="10"/>
      </c>
      <c r="K6" s="806">
        <v>45752</v>
      </c>
      <c r="L6" s="807">
        <f t="shared" si="0"/>
      </c>
      <c r="M6" s="820">
        <v>20</v>
      </c>
      <c r="N6" s="820">
        <v>20</v>
      </c>
      <c r="O6" s="803"/>
      <c r="P6" s="803"/>
      <c r="Q6" s="798"/>
      <c r="R6" s="803">
        <v>0</v>
      </c>
      <c r="S6" s="803">
        <v>0</v>
      </c>
      <c r="T6" s="803">
        <v>1</v>
      </c>
      <c r="U6" s="803">
        <v>1</v>
      </c>
      <c r="V6" s="803">
        <v>1</v>
      </c>
      <c r="W6" s="803">
        <v>1</v>
      </c>
      <c r="X6" s="803">
        <v>0</v>
      </c>
      <c r="Y6" s="803">
        <v>0</v>
      </c>
      <c r="Z6" s="803">
        <v>0</v>
      </c>
      <c r="AA6" s="803">
        <v>0</v>
      </c>
      <c r="AB6" s="808">
        <f t="shared" si="28"/>
      </c>
      <c r="AC6" s="822">
        <f t="shared" si="20"/>
      </c>
      <c r="AD6" s="810">
        <f t="shared" si="13"/>
      </c>
      <c r="AE6" s="823">
        <f t="shared" si="3"/>
      </c>
      <c r="AF6" s="812">
        <f>VLOOKUP(C6,'Data Products'!$A:$J,10,0)</f>
      </c>
      <c r="AG6" s="813">
        <f t="shared" si="23"/>
      </c>
      <c r="AH6" s="814">
        <f t="shared" si="16"/>
      </c>
      <c r="AI6" s="815">
        <f t="shared" ref="AI6:AI7" si="6">IFERROR(VLOOKUP(C6,$C$3:$AI$42,34,0),"")</f>
      </c>
      <c r="AJ6" s="817"/>
      <c r="AK6" s="817"/>
      <c r="AL6" s="816"/>
      <c r="AM6" s="817"/>
      <c r="AN6" s="817"/>
    </row>
    <row r="7">
      <c r="A7" s="818">
        <v>4</v>
      </c>
      <c r="B7" s="798" t="s">
        <v>770</v>
      </c>
      <c r="C7" s="824" t="s">
        <v>775</v>
      </c>
      <c r="D7" s="824" t="s">
        <v>775</v>
      </c>
      <c r="E7" s="824" t="s">
        <v>775</v>
      </c>
      <c r="F7" s="801">
        <v>885</v>
      </c>
      <c r="G7" s="802">
        <v>865</v>
      </c>
      <c r="H7" s="803"/>
      <c r="I7" s="804">
        <f>VLOOKUP(C7,'Data Products'!$A:$B,2,0)</f>
      </c>
      <c r="J7" s="805">
        <f t="shared" si="10"/>
      </c>
      <c r="K7" s="806">
        <v>45854</v>
      </c>
      <c r="L7" s="807">
        <f t="shared" si="0"/>
      </c>
      <c r="M7" s="820">
        <v>2</v>
      </c>
      <c r="N7" s="825">
        <v>7</v>
      </c>
      <c r="O7" s="803"/>
      <c r="P7" s="803"/>
      <c r="Q7" s="798"/>
      <c r="R7" s="803">
        <v>0</v>
      </c>
      <c r="S7" s="803">
        <v>0</v>
      </c>
      <c r="T7" s="803">
        <v>288</v>
      </c>
      <c r="U7" s="803">
        <v>288</v>
      </c>
      <c r="V7" s="803">
        <v>512</v>
      </c>
      <c r="W7" s="803">
        <v>512</v>
      </c>
      <c r="X7" s="803">
        <v>20</v>
      </c>
      <c r="Y7" s="826">
        <v>20</v>
      </c>
      <c r="Z7" s="803">
        <v>0</v>
      </c>
      <c r="AA7" s="803">
        <v>0</v>
      </c>
      <c r="AB7" s="808">
        <f t="shared" si="28"/>
      </c>
      <c r="AC7" s="822">
        <f t="shared" si="20"/>
      </c>
      <c r="AD7" s="810">
        <f t="shared" si="13"/>
      </c>
      <c r="AE7" s="823">
        <f t="shared" si="3"/>
      </c>
      <c r="AF7" s="812">
        <f>VLOOKUP(C7,'Data Products'!$A:$J,10,0)</f>
      </c>
      <c r="AG7" s="813">
        <f t="shared" si="23"/>
      </c>
      <c r="AH7" s="814">
        <f t="shared" si="16"/>
      </c>
      <c r="AI7" s="815">
        <f t="shared" si="6"/>
      </c>
      <c r="AJ7" s="817"/>
      <c r="AK7" s="817"/>
      <c r="AL7" s="816"/>
      <c r="AM7" s="817"/>
      <c r="AN7" s="817"/>
    </row>
    <row r="8">
      <c r="A8" s="818">
        <v>5</v>
      </c>
      <c r="B8" s="798" t="s">
        <v>770</v>
      </c>
      <c r="C8" s="824" t="s">
        <v>776</v>
      </c>
      <c r="D8" s="824" t="s">
        <v>776</v>
      </c>
      <c r="E8" s="824" t="s">
        <v>776</v>
      </c>
      <c r="F8" s="801">
        <v>2472</v>
      </c>
      <c r="G8" s="802">
        <v>2471</v>
      </c>
      <c r="H8" s="803"/>
      <c r="I8" s="804">
        <f>VLOOKUP(C8,'Data Products'!$A:$B,2,0)</f>
      </c>
      <c r="J8" s="805">
        <f t="shared" si="10"/>
      </c>
      <c r="K8" s="806">
        <v>45855</v>
      </c>
      <c r="L8" s="807">
        <f t="shared" si="0"/>
      </c>
      <c r="M8" s="820">
        <v>7</v>
      </c>
      <c r="N8" s="820">
        <v>52</v>
      </c>
      <c r="O8" s="803"/>
      <c r="P8" s="803"/>
      <c r="Q8" s="798"/>
      <c r="R8" s="803">
        <v>0</v>
      </c>
      <c r="S8" s="803">
        <v>0</v>
      </c>
      <c r="T8" s="803">
        <v>51</v>
      </c>
      <c r="U8" s="803">
        <v>51</v>
      </c>
      <c r="V8" s="803">
        <v>101</v>
      </c>
      <c r="W8" s="803">
        <v>101</v>
      </c>
      <c r="X8" s="803">
        <v>0</v>
      </c>
      <c r="Y8" s="803">
        <v>0</v>
      </c>
      <c r="Z8" s="803">
        <v>0</v>
      </c>
      <c r="AA8" s="803">
        <v>0</v>
      </c>
      <c r="AB8" s="808">
        <f t="shared" si="28"/>
      </c>
      <c r="AC8" s="822">
        <f t="shared" si="20"/>
      </c>
      <c r="AD8" s="810">
        <f t="shared" si="13"/>
      </c>
      <c r="AE8" s="823">
        <f t="shared" si="3"/>
      </c>
      <c r="AF8" s="812">
        <f>VLOOKUP(C8,'Data Products'!$A:$J,10,0)</f>
      </c>
      <c r="AG8" s="813">
        <f t="shared" si="23"/>
      </c>
      <c r="AH8" s="814">
        <f t="shared" si="16"/>
      </c>
      <c r="AI8" s="815">
        <f>IFERROR(VLOOKUP(C8,$C$3:$AI$42,34,0)," ")</f>
      </c>
      <c r="AJ8" s="817"/>
      <c r="AK8" s="817"/>
      <c r="AL8" s="816"/>
      <c r="AM8" s="817"/>
      <c r="AN8" s="817"/>
    </row>
    <row r="9">
      <c r="A9" s="818">
        <v>6</v>
      </c>
      <c r="B9" s="798" t="s">
        <v>770</v>
      </c>
      <c r="C9" s="824" t="s">
        <v>777</v>
      </c>
      <c r="D9" s="824" t="s">
        <v>777</v>
      </c>
      <c r="E9" s="824" t="s">
        <v>777</v>
      </c>
      <c r="F9" s="801">
        <v>2062</v>
      </c>
      <c r="G9" s="802">
        <v>2062</v>
      </c>
      <c r="H9" s="803"/>
      <c r="I9" s="804">
        <f>VLOOKUP(C9,'Data Products'!$A:$B,2,0)</f>
      </c>
      <c r="J9" s="805">
        <f t="shared" si="10"/>
      </c>
      <c r="K9" s="806">
        <v>45856</v>
      </c>
      <c r="L9" s="807">
        <f t="shared" si="0"/>
      </c>
      <c r="M9" s="820">
        <v>0</v>
      </c>
      <c r="N9" s="825">
        <v>0</v>
      </c>
      <c r="O9" s="803"/>
      <c r="P9" s="803"/>
      <c r="Q9" s="798"/>
      <c r="R9" s="803">
        <v>0</v>
      </c>
      <c r="S9" s="803">
        <v>0</v>
      </c>
      <c r="T9" s="803">
        <v>1480</v>
      </c>
      <c r="U9" s="803">
        <v>1478</v>
      </c>
      <c r="V9" s="803">
        <v>1112</v>
      </c>
      <c r="W9" s="803">
        <v>1112</v>
      </c>
      <c r="X9" s="803">
        <v>0</v>
      </c>
      <c r="Y9" s="803">
        <v>0</v>
      </c>
      <c r="Z9" s="803">
        <v>0</v>
      </c>
      <c r="AA9" s="803">
        <v>0</v>
      </c>
      <c r="AB9" s="808">
        <f t="shared" si="28"/>
      </c>
      <c r="AC9" s="822">
        <f t="shared" si="20"/>
      </c>
      <c r="AD9" s="810">
        <f t="shared" si="13"/>
      </c>
      <c r="AE9" s="823">
        <f t="shared" si="3"/>
      </c>
      <c r="AF9" s="812">
        <f>VLOOKUP(C9,'Data Products'!$A:$J,10,0)</f>
      </c>
      <c r="AG9" s="813">
        <f t="shared" si="23"/>
      </c>
      <c r="AH9" s="814">
        <f t="shared" si="16"/>
      </c>
      <c r="AI9" s="815">
        <f t="shared" ref="AI9:AI11" si="7">IFERROR(VLOOKUP(C9,$C$3:$AI$42,34,0),"")</f>
      </c>
      <c r="AJ9" s="817"/>
      <c r="AK9" s="817"/>
      <c r="AL9" s="816"/>
      <c r="AM9" s="817"/>
      <c r="AN9" s="817"/>
    </row>
    <row r="10">
      <c r="A10" s="818">
        <v>7</v>
      </c>
      <c r="B10" s="798" t="s">
        <v>770</v>
      </c>
      <c r="C10" s="824" t="s">
        <v>778</v>
      </c>
      <c r="D10" s="824" t="s">
        <v>778</v>
      </c>
      <c r="E10" s="824" t="s">
        <v>778</v>
      </c>
      <c r="F10" s="801">
        <v>518</v>
      </c>
      <c r="G10" s="802">
        <v>515</v>
      </c>
      <c r="H10" s="803"/>
      <c r="I10" s="804">
        <f>VLOOKUP(C10,'Data Products'!$A:$B,2,0)</f>
      </c>
      <c r="J10" s="805">
        <f t="shared" si="10"/>
      </c>
      <c r="K10" s="806">
        <v>45857</v>
      </c>
      <c r="L10" s="807">
        <f t="shared" si="0"/>
      </c>
      <c r="M10" s="820">
        <v>138</v>
      </c>
      <c r="N10" s="820">
        <v>242</v>
      </c>
      <c r="O10" s="803"/>
      <c r="P10" s="803"/>
      <c r="Q10" s="798"/>
      <c r="R10" s="803">
        <v>0</v>
      </c>
      <c r="S10" s="803">
        <v>0</v>
      </c>
      <c r="T10" s="803">
        <v>0</v>
      </c>
      <c r="U10" s="803">
        <v>0</v>
      </c>
      <c r="V10" s="803">
        <v>2</v>
      </c>
      <c r="W10" s="803">
        <v>2</v>
      </c>
      <c r="X10" s="803">
        <v>0</v>
      </c>
      <c r="Y10" s="803">
        <v>0</v>
      </c>
      <c r="Z10" s="803">
        <v>0</v>
      </c>
      <c r="AA10" s="803">
        <v>0</v>
      </c>
      <c r="AB10" s="808">
        <f t="shared" si="28"/>
      </c>
      <c r="AC10" s="822">
        <f t="shared" si="20"/>
      </c>
      <c r="AD10" s="810">
        <f t="shared" si="13"/>
      </c>
      <c r="AE10" s="823">
        <f t="shared" si="3"/>
      </c>
      <c r="AF10" s="812">
        <f>VLOOKUP(C10,'Data Products'!$A:$J,10,0)</f>
      </c>
      <c r="AG10" s="813">
        <f t="shared" si="23"/>
      </c>
      <c r="AH10" s="814">
        <f t="shared" si="16"/>
      </c>
      <c r="AI10" s="815">
        <f t="shared" si="7"/>
      </c>
      <c r="AJ10" s="817"/>
      <c r="AK10" s="817"/>
      <c r="AL10" s="816"/>
      <c r="AM10" s="817"/>
      <c r="AN10" s="817"/>
    </row>
    <row r="11">
      <c r="A11" s="818">
        <v>8</v>
      </c>
      <c r="B11" s="798" t="s">
        <v>767</v>
      </c>
      <c r="C11" s="824" t="s">
        <v>779</v>
      </c>
      <c r="D11" s="824" t="s">
        <v>779</v>
      </c>
      <c r="E11" s="824" t="s">
        <v>779</v>
      </c>
      <c r="F11" s="801">
        <v>1200</v>
      </c>
      <c r="G11" s="802">
        <v>1200</v>
      </c>
      <c r="H11" s="803"/>
      <c r="I11" s="804">
        <f>VLOOKUP(C11,'Data Products'!$A:$B,2,0)</f>
      </c>
      <c r="J11" s="805">
        <f t="shared" si="10"/>
      </c>
      <c r="K11" s="806">
        <v>45858</v>
      </c>
      <c r="L11" s="807">
        <f t="shared" si="0"/>
      </c>
      <c r="M11" s="827">
        <v>0</v>
      </c>
      <c r="N11" s="827">
        <v>0</v>
      </c>
      <c r="O11" s="803"/>
      <c r="P11" s="803"/>
      <c r="Q11" s="798"/>
      <c r="R11" s="803">
        <v>0</v>
      </c>
      <c r="S11" s="803">
        <v>0</v>
      </c>
      <c r="T11" s="803">
        <v>1289</v>
      </c>
      <c r="U11" s="803">
        <v>1289</v>
      </c>
      <c r="V11" s="803">
        <v>773</v>
      </c>
      <c r="W11" s="803">
        <v>773</v>
      </c>
      <c r="X11" s="803">
        <v>0</v>
      </c>
      <c r="Y11" s="803">
        <v>0</v>
      </c>
      <c r="Z11" s="803">
        <v>0</v>
      </c>
      <c r="AA11" s="803">
        <v>0</v>
      </c>
      <c r="AB11" s="808">
        <f t="shared" si="28"/>
      </c>
      <c r="AC11" s="822">
        <f t="shared" si="20"/>
      </c>
      <c r="AD11" s="810">
        <f t="shared" si="13"/>
      </c>
      <c r="AE11" s="823">
        <f t="shared" si="3"/>
      </c>
      <c r="AF11" s="812">
        <f>VLOOKUP(C11,'Data Products'!$A:$J,10,0)</f>
      </c>
      <c r="AG11" s="813">
        <f t="shared" si="23"/>
      </c>
      <c r="AH11" s="814">
        <f t="shared" si="16"/>
      </c>
      <c r="AI11" s="815">
        <f t="shared" si="7"/>
      </c>
      <c r="AJ11" s="817"/>
      <c r="AK11" s="817"/>
      <c r="AL11" s="816"/>
      <c r="AM11" s="817"/>
      <c r="AN11" s="817"/>
    </row>
    <row r="12">
      <c r="A12" s="818">
        <v>9</v>
      </c>
      <c r="B12" s="798" t="s">
        <v>767</v>
      </c>
      <c r="C12" s="824" t="s">
        <v>780</v>
      </c>
      <c r="D12" s="824" t="s">
        <v>780</v>
      </c>
      <c r="E12" s="824" t="s">
        <v>780</v>
      </c>
      <c r="F12" s="801">
        <v>1000</v>
      </c>
      <c r="G12" s="802">
        <v>1000</v>
      </c>
      <c r="H12" s="803"/>
      <c r="I12" s="804">
        <f>VLOOKUP(C12,'Data Products'!$A:$B,2,0)</f>
      </c>
      <c r="J12" s="805">
        <f t="shared" si="10"/>
      </c>
      <c r="K12" s="806">
        <v>45532</v>
      </c>
      <c r="L12" s="807">
        <f t="shared" si="0"/>
      </c>
      <c r="M12" s="828">
        <v>0</v>
      </c>
      <c r="N12" s="829">
        <v>0</v>
      </c>
      <c r="O12" s="830"/>
      <c r="P12" s="803"/>
      <c r="Q12" s="798"/>
      <c r="R12" s="803">
        <v>0</v>
      </c>
      <c r="S12" s="803">
        <v>0</v>
      </c>
      <c r="T12" s="803">
        <v>417</v>
      </c>
      <c r="U12" s="803">
        <v>416</v>
      </c>
      <c r="V12" s="803">
        <v>785</v>
      </c>
      <c r="W12" s="803">
        <v>785</v>
      </c>
      <c r="X12" s="803">
        <v>0</v>
      </c>
      <c r="Y12" s="803">
        <v>0</v>
      </c>
      <c r="Z12" s="803">
        <v>0</v>
      </c>
      <c r="AA12" s="803">
        <v>0</v>
      </c>
      <c r="AB12" s="808">
        <f t="shared" si="28"/>
      </c>
      <c r="AC12" s="822">
        <f t="shared" si="20"/>
      </c>
      <c r="AD12" s="810">
        <f t="shared" si="13"/>
      </c>
      <c r="AE12" s="823">
        <f t="shared" si="3"/>
      </c>
      <c r="AF12" s="812">
        <f>VLOOKUP(C12,'Data Products'!$A:$J,10,0)</f>
      </c>
      <c r="AG12" s="813">
        <f t="shared" si="23"/>
      </c>
      <c r="AH12" s="814">
        <f t="shared" si="16"/>
      </c>
      <c r="AI12" s="815" t="s">
        <v>781</v>
      </c>
      <c r="AJ12" s="817"/>
      <c r="AK12" s="817"/>
      <c r="AL12" s="816"/>
      <c r="AM12" s="817"/>
      <c r="AN12" s="817"/>
    </row>
    <row r="13">
      <c r="A13" s="818">
        <v>10</v>
      </c>
      <c r="B13" s="798" t="s">
        <v>767</v>
      </c>
      <c r="C13" s="824" t="s">
        <v>782</v>
      </c>
      <c r="D13" s="824" t="s">
        <v>782</v>
      </c>
      <c r="E13" s="824" t="s">
        <v>782</v>
      </c>
      <c r="F13" s="801">
        <v>500</v>
      </c>
      <c r="G13" s="802">
        <v>500</v>
      </c>
      <c r="H13" s="803"/>
      <c r="I13" s="804">
        <f>VLOOKUP(C13,'Data Products'!$A:$B,2,0)</f>
      </c>
      <c r="J13" s="805">
        <f t="shared" si="10"/>
      </c>
      <c r="K13" s="806">
        <v>45504</v>
      </c>
      <c r="L13" s="831">
        <f t="shared" si="0"/>
      </c>
      <c r="M13" s="829">
        <v>0</v>
      </c>
      <c r="N13" s="829">
        <v>0</v>
      </c>
      <c r="O13" s="830"/>
      <c r="P13" s="803"/>
      <c r="Q13" s="798"/>
      <c r="R13" s="803">
        <v>0</v>
      </c>
      <c r="S13" s="803">
        <v>0</v>
      </c>
      <c r="T13" s="803">
        <v>3870</v>
      </c>
      <c r="U13" s="803">
        <v>1017</v>
      </c>
      <c r="V13" s="803">
        <v>366</v>
      </c>
      <c r="W13" s="803">
        <v>366</v>
      </c>
      <c r="X13" s="803">
        <v>0</v>
      </c>
      <c r="Y13" s="803">
        <v>0</v>
      </c>
      <c r="Z13" s="803">
        <v>0</v>
      </c>
      <c r="AA13" s="803">
        <v>0</v>
      </c>
      <c r="AB13" s="808">
        <f t="shared" si="28"/>
      </c>
      <c r="AC13" s="822">
        <f t="shared" si="20"/>
      </c>
      <c r="AD13" s="810">
        <f t="shared" si="13"/>
      </c>
      <c r="AE13" s="823">
        <f t="shared" si="3"/>
      </c>
      <c r="AF13" s="812">
        <f>VLOOKUP(C13,'Data Products'!$A:$J,10,0)</f>
      </c>
      <c r="AG13" s="813">
        <f t="shared" si="23"/>
      </c>
      <c r="AH13" s="814">
        <f t="shared" si="16"/>
      </c>
      <c r="AI13" s="815">
        <f>IFERROR(VLOOKUP(C13,$C$3:$AI$42,34,0),"")</f>
      </c>
      <c r="AJ13" s="817"/>
      <c r="AK13" s="817"/>
      <c r="AL13" s="830"/>
      <c r="AM13" s="817"/>
      <c r="AN13" s="817"/>
    </row>
    <row r="14">
      <c r="A14" s="818">
        <v>11</v>
      </c>
      <c r="B14" s="798" t="s">
        <v>770</v>
      </c>
      <c r="C14" s="824" t="s">
        <v>783</v>
      </c>
      <c r="D14" s="824" t="s">
        <v>783</v>
      </c>
      <c r="E14" s="832" t="s">
        <v>784</v>
      </c>
      <c r="F14" s="801">
        <v>182</v>
      </c>
      <c r="G14" s="802">
        <v>182</v>
      </c>
      <c r="H14" s="803"/>
      <c r="I14" s="804">
        <f>VLOOKUP(C14,'Data Products'!$A:$B,2,0)</f>
      </c>
      <c r="J14" s="805">
        <f t="shared" si="10"/>
      </c>
      <c r="K14" s="806">
        <v>45504</v>
      </c>
      <c r="L14" s="807">
        <f t="shared" si="0"/>
      </c>
      <c r="M14" s="833">
        <v>0</v>
      </c>
      <c r="N14" s="833">
        <v>0</v>
      </c>
      <c r="O14" s="821"/>
      <c r="P14" s="821"/>
      <c r="Q14" s="798"/>
      <c r="R14" s="803">
        <v>1200</v>
      </c>
      <c r="S14" s="826">
        <v>1200</v>
      </c>
      <c r="T14" s="803">
        <v>0</v>
      </c>
      <c r="U14" s="803">
        <v>0</v>
      </c>
      <c r="V14" s="803">
        <v>0</v>
      </c>
      <c r="W14" s="803">
        <v>0</v>
      </c>
      <c r="X14" s="803">
        <v>0</v>
      </c>
      <c r="Y14" s="803">
        <v>0</v>
      </c>
      <c r="Z14" s="803">
        <v>0</v>
      </c>
      <c r="AA14" s="803">
        <v>0</v>
      </c>
      <c r="AB14" s="808">
        <f t="shared" si="28"/>
      </c>
      <c r="AC14" s="822">
        <f t="shared" si="20"/>
      </c>
      <c r="AD14" s="810">
        <f t="shared" si="13"/>
      </c>
      <c r="AE14" s="823">
        <f t="shared" si="3"/>
      </c>
      <c r="AF14" s="812">
        <f>VLOOKUP(C14,'Data Products'!$A:$J,10,0)</f>
      </c>
      <c r="AG14" s="813">
        <f t="shared" si="23"/>
      </c>
      <c r="AH14" s="814">
        <f t="shared" si="16"/>
      </c>
      <c r="AI14" s="815">
        <f>IFERROR(VLOOKUP(C14,$C$3:$AI$42,34,0)," ")</f>
      </c>
      <c r="AJ14" s="816"/>
      <c r="AK14" s="817"/>
      <c r="AL14" s="830"/>
      <c r="AM14" s="817"/>
      <c r="AN14" s="817"/>
    </row>
    <row r="15">
      <c r="A15" s="818">
        <v>12</v>
      </c>
      <c r="B15" s="798" t="s">
        <v>770</v>
      </c>
      <c r="C15" s="824" t="s">
        <v>785</v>
      </c>
      <c r="D15" s="824" t="s">
        <v>785</v>
      </c>
      <c r="E15" s="832" t="s">
        <v>786</v>
      </c>
      <c r="F15" s="801">
        <v>101</v>
      </c>
      <c r="G15" s="802">
        <v>100</v>
      </c>
      <c r="H15" s="803"/>
      <c r="I15" s="804">
        <f>VLOOKUP(C15,'Data Products'!$A:$B,2,0)</f>
      </c>
      <c r="J15" s="805">
        <f t="shared" si="10"/>
      </c>
      <c r="K15" s="806">
        <v>45648</v>
      </c>
      <c r="L15" s="807">
        <f t="shared" si="0"/>
      </c>
      <c r="M15" s="820">
        <v>3</v>
      </c>
      <c r="N15" s="820">
        <v>6</v>
      </c>
      <c r="O15" s="821"/>
      <c r="P15" s="821"/>
      <c r="Q15" s="798"/>
      <c r="R15" s="803">
        <v>1000</v>
      </c>
      <c r="S15" s="826">
        <v>1000</v>
      </c>
      <c r="T15" s="803">
        <v>0</v>
      </c>
      <c r="U15" s="803">
        <v>0</v>
      </c>
      <c r="V15" s="803">
        <v>0</v>
      </c>
      <c r="W15" s="803">
        <v>0</v>
      </c>
      <c r="X15" s="803">
        <v>0</v>
      </c>
      <c r="Y15" s="803">
        <v>0</v>
      </c>
      <c r="Z15" s="803">
        <v>0</v>
      </c>
      <c r="AA15" s="803">
        <v>0</v>
      </c>
      <c r="AB15" s="808">
        <f t="shared" si="28"/>
      </c>
      <c r="AC15" s="822">
        <f t="shared" si="20"/>
      </c>
      <c r="AD15" s="810">
        <f t="shared" si="13"/>
      </c>
      <c r="AE15" s="823">
        <f t="shared" si="3"/>
      </c>
      <c r="AF15" s="812">
        <f>VLOOKUP(C15,'Data Products'!$A:$J,10,0)</f>
      </c>
      <c r="AG15" s="813">
        <f t="shared" si="23"/>
      </c>
      <c r="AH15" s="814">
        <f t="shared" si="16"/>
      </c>
      <c r="AI15" s="815">
        <f t="shared" ref="AI15:AI17" si="8">IFERROR(VLOOKUP(C15,$C$3:$AI$42,34,0),"")</f>
      </c>
      <c r="AJ15" s="816"/>
      <c r="AK15" s="817"/>
      <c r="AL15" s="830"/>
      <c r="AM15" s="817"/>
      <c r="AN15" s="817"/>
    </row>
    <row r="16">
      <c r="A16" s="818">
        <v>13</v>
      </c>
      <c r="B16" s="798" t="s">
        <v>770</v>
      </c>
      <c r="C16" s="824" t="s">
        <v>787</v>
      </c>
      <c r="D16" s="824" t="s">
        <v>787</v>
      </c>
      <c r="E16" s="832" t="s">
        <v>788</v>
      </c>
      <c r="F16" s="801">
        <v>847</v>
      </c>
      <c r="G16" s="802">
        <v>847</v>
      </c>
      <c r="H16" s="803"/>
      <c r="I16" s="804">
        <f>VLOOKUP(C16,'Data Products'!$A:$B,2,0)</f>
      </c>
      <c r="J16" s="805">
        <f t="shared" si="10"/>
      </c>
      <c r="K16" s="806">
        <v>45504</v>
      </c>
      <c r="L16" s="807">
        <f t="shared" si="0"/>
      </c>
      <c r="M16" s="820">
        <v>101</v>
      </c>
      <c r="N16" s="820">
        <v>102</v>
      </c>
      <c r="O16" s="803"/>
      <c r="P16" s="803"/>
      <c r="Q16" s="798"/>
      <c r="R16" s="803">
        <v>500</v>
      </c>
      <c r="S16" s="803">
        <v>500</v>
      </c>
      <c r="T16" s="803">
        <v>0</v>
      </c>
      <c r="U16" s="803">
        <v>0</v>
      </c>
      <c r="V16" s="803">
        <v>0</v>
      </c>
      <c r="W16" s="803">
        <v>0</v>
      </c>
      <c r="X16" s="803">
        <v>0</v>
      </c>
      <c r="Y16" s="803">
        <v>0</v>
      </c>
      <c r="Z16" s="803">
        <v>0</v>
      </c>
      <c r="AA16" s="803">
        <v>0</v>
      </c>
      <c r="AB16" s="808">
        <f t="shared" si="28"/>
      </c>
      <c r="AC16" s="822">
        <f t="shared" si="20"/>
      </c>
      <c r="AD16" s="810">
        <f t="shared" si="13"/>
      </c>
      <c r="AE16" s="823">
        <f t="shared" si="3"/>
      </c>
      <c r="AF16" s="812">
        <f>VLOOKUP(C16,'Data Products'!$A:$J,10,0)</f>
      </c>
      <c r="AG16" s="813">
        <f t="shared" si="23"/>
      </c>
      <c r="AH16" s="814">
        <f t="shared" si="16"/>
      </c>
      <c r="AI16" s="815">
        <f t="shared" si="8"/>
      </c>
      <c r="AJ16" s="816"/>
      <c r="AK16" s="817"/>
      <c r="AL16" s="816"/>
      <c r="AM16" s="817"/>
      <c r="AN16" s="817"/>
    </row>
    <row customHeight="true" hidden="true" ht="18" r="17">
      <c r="A17" s="818">
        <v>14</v>
      </c>
      <c r="B17" s="798" t="s">
        <v>770</v>
      </c>
      <c r="C17" s="824" t="s">
        <v>789</v>
      </c>
      <c r="D17" s="824" t="s">
        <v>789</v>
      </c>
      <c r="E17" s="832" t="s">
        <v>790</v>
      </c>
      <c r="F17" s="801">
        <v>0</v>
      </c>
      <c r="G17" s="802">
        <v>0</v>
      </c>
      <c r="H17" s="803"/>
      <c r="I17" s="804">
        <f>VLOOKUP(C17,'Data Products'!$A:$B,2,0)</f>
      </c>
      <c r="J17" s="805">
        <f t="shared" si="10"/>
      </c>
      <c r="K17" s="806">
        <v>45653</v>
      </c>
      <c r="L17" s="807">
        <f t="shared" si="0"/>
      </c>
      <c r="M17" s="820">
        <v>0</v>
      </c>
      <c r="N17" s="820">
        <v>0</v>
      </c>
      <c r="O17" s="803"/>
      <c r="P17" s="803"/>
      <c r="Q17" s="798"/>
      <c r="R17" s="803">
        <v>0</v>
      </c>
      <c r="S17" s="803">
        <v>0</v>
      </c>
      <c r="T17" s="803">
        <v>128</v>
      </c>
      <c r="U17" s="803">
        <v>128</v>
      </c>
      <c r="V17" s="803">
        <v>54</v>
      </c>
      <c r="W17" s="803">
        <v>54</v>
      </c>
      <c r="X17" s="803">
        <v>0</v>
      </c>
      <c r="Y17" s="803">
        <v>0</v>
      </c>
      <c r="Z17" s="803">
        <v>0</v>
      </c>
      <c r="AA17" s="803">
        <v>0</v>
      </c>
      <c r="AB17" s="808">
        <f t="shared" si="28"/>
      </c>
      <c r="AC17" s="822">
        <f t="shared" si="20"/>
      </c>
      <c r="AD17" s="810">
        <f t="shared" si="13"/>
      </c>
      <c r="AE17" s="823">
        <f t="shared" si="3"/>
      </c>
      <c r="AF17" s="812">
        <f>VLOOKUP(C17,'Data Products'!$A:$J,10,0)</f>
      </c>
      <c r="AG17" s="813">
        <f t="shared" si="23"/>
      </c>
      <c r="AH17" s="814">
        <f t="shared" si="16"/>
      </c>
      <c r="AI17" s="815">
        <f t="shared" si="8"/>
      </c>
      <c r="AJ17" s="817"/>
      <c r="AK17" s="817"/>
      <c r="AL17" s="816"/>
      <c r="AM17" s="817"/>
      <c r="AN17" s="817"/>
    </row>
    <row r="18">
      <c r="A18" s="818">
        <v>15</v>
      </c>
      <c r="B18" s="798" t="s">
        <v>770</v>
      </c>
      <c r="C18" s="824" t="s">
        <v>791</v>
      </c>
      <c r="D18" s="824" t="s">
        <v>791</v>
      </c>
      <c r="E18" s="832" t="s">
        <v>792</v>
      </c>
      <c r="F18" s="801">
        <v>5</v>
      </c>
      <c r="G18" s="802">
        <v>5</v>
      </c>
      <c r="H18" s="803"/>
      <c r="I18" s="804">
        <f>VLOOKUP(C18,'Data Products'!$A:$B,2,0)</f>
      </c>
      <c r="J18" s="805">
        <f t="shared" si="10"/>
      </c>
      <c r="K18" s="806">
        <v>45737</v>
      </c>
      <c r="L18" s="807">
        <f t="shared" si="0"/>
      </c>
      <c r="M18" s="820">
        <v>0</v>
      </c>
      <c r="N18" s="820">
        <v>3</v>
      </c>
      <c r="O18" s="803"/>
      <c r="P18" s="803"/>
      <c r="Q18" s="798"/>
      <c r="R18" s="803">
        <v>0</v>
      </c>
      <c r="S18" s="803">
        <v>0</v>
      </c>
      <c r="T18" s="803">
        <v>0</v>
      </c>
      <c r="U18" s="803">
        <v>0</v>
      </c>
      <c r="V18" s="803">
        <v>116</v>
      </c>
      <c r="W18" s="803">
        <v>116</v>
      </c>
      <c r="X18" s="803">
        <v>0</v>
      </c>
      <c r="Y18" s="803">
        <v>0</v>
      </c>
      <c r="Z18" s="803">
        <v>0</v>
      </c>
      <c r="AA18" s="803">
        <v>0</v>
      </c>
      <c r="AB18" s="808">
        <f t="shared" si="28"/>
      </c>
      <c r="AC18" s="822">
        <f t="shared" si="20"/>
      </c>
      <c r="AD18" s="810">
        <f t="shared" si="13"/>
      </c>
      <c r="AE18" s="823">
        <f t="shared" si="3"/>
      </c>
      <c r="AF18" s="812">
        <f>VLOOKUP(C18,'Data Products'!$A:$J,10,0)</f>
      </c>
      <c r="AG18" s="813">
        <f t="shared" si="23"/>
      </c>
      <c r="AH18" s="814">
        <f t="shared" si="16"/>
      </c>
      <c r="AI18" s="815"/>
      <c r="AJ18" s="817"/>
      <c r="AK18" s="817"/>
      <c r="AL18" s="816"/>
      <c r="AM18" s="817"/>
      <c r="AN18" s="817"/>
    </row>
    <row r="19">
      <c r="A19" s="818">
        <v>16</v>
      </c>
      <c r="B19" s="798" t="s">
        <v>770</v>
      </c>
      <c r="C19" s="824" t="s">
        <v>793</v>
      </c>
      <c r="D19" s="824" t="s">
        <v>793</v>
      </c>
      <c r="E19" s="824" t="s">
        <v>793</v>
      </c>
      <c r="F19" s="801">
        <v>353</v>
      </c>
      <c r="G19" s="802">
        <v>353</v>
      </c>
      <c r="H19" s="803"/>
      <c r="I19" s="804">
        <f>VLOOKUP(C19,'Data Products'!$A:$B,2,0)</f>
      </c>
      <c r="J19" s="805">
        <f t="shared" si="10"/>
      </c>
      <c r="K19" s="806">
        <v>45653</v>
      </c>
      <c r="L19" s="807">
        <f t="shared" si="0"/>
      </c>
      <c r="M19" s="820">
        <v>80</v>
      </c>
      <c r="N19" s="820">
        <v>84</v>
      </c>
      <c r="O19" s="803"/>
      <c r="P19" s="803"/>
      <c r="Q19" s="798"/>
      <c r="R19" s="826">
        <v>600</v>
      </c>
      <c r="S19" s="803">
        <v>600</v>
      </c>
      <c r="T19" s="803">
        <v>100</v>
      </c>
      <c r="U19" s="803">
        <v>100</v>
      </c>
      <c r="V19" s="803">
        <v>300</v>
      </c>
      <c r="W19" s="803">
        <v>300</v>
      </c>
      <c r="X19" s="803">
        <v>0</v>
      </c>
      <c r="Y19" s="803">
        <v>0</v>
      </c>
      <c r="Z19" s="803">
        <v>0</v>
      </c>
      <c r="AA19" s="803">
        <v>0</v>
      </c>
      <c r="AB19" s="808">
        <f t="shared" si="28"/>
      </c>
      <c r="AC19" s="822">
        <f t="shared" si="20"/>
      </c>
      <c r="AD19" s="810">
        <f t="shared" si="13"/>
      </c>
      <c r="AE19" s="823">
        <f t="shared" si="3"/>
      </c>
      <c r="AF19" s="812">
        <f>VLOOKUP(C19,'Data Products'!$A:$J,10,0)</f>
      </c>
      <c r="AG19" s="813">
        <f t="shared" si="23"/>
      </c>
      <c r="AH19" s="814">
        <f t="shared" si="16"/>
      </c>
      <c r="AI19" s="815"/>
      <c r="AJ19" s="817"/>
      <c r="AK19" s="817"/>
      <c r="AL19" s="816"/>
      <c r="AM19" s="817"/>
      <c r="AN19" s="817"/>
    </row>
    <row r="20">
      <c r="A20" s="818">
        <v>17</v>
      </c>
      <c r="B20" s="798" t="s">
        <v>770</v>
      </c>
      <c r="C20" s="824" t="s">
        <v>794</v>
      </c>
      <c r="D20" s="824" t="s">
        <v>794</v>
      </c>
      <c r="E20" s="832" t="s">
        <v>795</v>
      </c>
      <c r="F20" s="801">
        <v>4226</v>
      </c>
      <c r="G20" s="802">
        <v>4221</v>
      </c>
      <c r="H20" s="803"/>
      <c r="I20" s="804">
        <f>VLOOKUP(C20,'Data Products'!$A:$B,2,0)</f>
      </c>
      <c r="J20" s="805">
        <f t="shared" si="10"/>
      </c>
      <c r="K20" s="806">
        <v>45653</v>
      </c>
      <c r="L20" s="807">
        <f t="shared" si="0"/>
      </c>
      <c r="M20" s="820">
        <v>696</v>
      </c>
      <c r="N20" s="825">
        <v>2994</v>
      </c>
      <c r="O20" s="803"/>
      <c r="P20" s="803"/>
      <c r="Q20" s="798"/>
      <c r="R20" s="803">
        <v>0</v>
      </c>
      <c r="S20" s="803">
        <v>0</v>
      </c>
      <c r="T20" s="803">
        <v>27</v>
      </c>
      <c r="U20" s="803">
        <v>27</v>
      </c>
      <c r="V20" s="803">
        <v>25</v>
      </c>
      <c r="W20" s="803">
        <v>25</v>
      </c>
      <c r="X20" s="803">
        <v>0</v>
      </c>
      <c r="Y20" s="803">
        <v>0</v>
      </c>
      <c r="Z20" s="803">
        <v>0</v>
      </c>
      <c r="AA20" s="803">
        <v>0</v>
      </c>
      <c r="AB20" s="808">
        <f t="shared" si="28"/>
      </c>
      <c r="AC20" s="822">
        <f t="shared" si="20"/>
      </c>
      <c r="AD20" s="810">
        <f t="shared" si="13"/>
      </c>
      <c r="AE20" s="823">
        <f t="shared" si="3"/>
      </c>
      <c r="AF20" s="812">
        <f>VLOOKUP(C20,'Data Products'!$A:$J,10,0)</f>
      </c>
      <c r="AG20" s="813">
        <f t="shared" si="23"/>
      </c>
      <c r="AH20" s="814">
        <f t="shared" si="16"/>
      </c>
      <c r="AI20" s="815" t="s">
        <v>796</v>
      </c>
      <c r="AJ20" s="817"/>
      <c r="AK20" s="817"/>
      <c r="AL20" s="816"/>
      <c r="AM20" s="817"/>
      <c r="AN20" s="817"/>
    </row>
    <row r="21">
      <c r="A21" s="818">
        <v>18</v>
      </c>
      <c r="B21" s="798" t="s">
        <v>770</v>
      </c>
      <c r="C21" s="824" t="s">
        <v>797</v>
      </c>
      <c r="D21" s="824" t="s">
        <v>797</v>
      </c>
      <c r="E21" s="832" t="s">
        <v>798</v>
      </c>
      <c r="F21" s="801">
        <v>7702</v>
      </c>
      <c r="G21" s="802">
        <v>7688</v>
      </c>
      <c r="H21" s="826"/>
      <c r="I21" s="804">
        <f>VLOOKUP(C21,'Data Products'!$A:$B,2,0)</f>
      </c>
      <c r="J21" s="805">
        <f t="shared" si="10"/>
      </c>
      <c r="K21" s="806">
        <v>45847</v>
      </c>
      <c r="L21" s="807">
        <f t="shared" si="0"/>
      </c>
      <c r="M21" s="820">
        <v>488</v>
      </c>
      <c r="N21" s="834">
        <v>798</v>
      </c>
      <c r="O21" s="803"/>
      <c r="P21" s="803"/>
      <c r="Q21" s="798"/>
      <c r="R21" s="803">
        <v>0</v>
      </c>
      <c r="S21" s="826">
        <v>0</v>
      </c>
      <c r="T21" s="803">
        <v>113</v>
      </c>
      <c r="U21" s="803">
        <v>106</v>
      </c>
      <c r="V21" s="803">
        <v>1097</v>
      </c>
      <c r="W21" s="803">
        <v>1097</v>
      </c>
      <c r="X21" s="803">
        <v>5</v>
      </c>
      <c r="Y21" s="803">
        <v>0</v>
      </c>
      <c r="Z21" s="803">
        <v>0</v>
      </c>
      <c r="AA21" s="803">
        <v>0</v>
      </c>
      <c r="AB21" s="808">
        <f t="shared" si="28"/>
      </c>
      <c r="AC21" s="822">
        <f t="shared" si="20"/>
      </c>
      <c r="AD21" s="810">
        <f t="shared" si="13"/>
      </c>
      <c r="AE21" s="823">
        <f t="shared" si="3"/>
      </c>
      <c r="AF21" s="812">
        <f>VLOOKUP(C21,'Data Products'!$A:$J,10,0)</f>
      </c>
      <c r="AG21" s="813">
        <f t="shared" si="23"/>
      </c>
      <c r="AH21" s="814">
        <f t="shared" si="16"/>
      </c>
      <c r="AI21" s="815" t="s">
        <v>796</v>
      </c>
      <c r="AJ21" s="817"/>
      <c r="AK21" s="817"/>
      <c r="AL21" s="816"/>
      <c r="AM21" s="817"/>
      <c r="AN21" s="817"/>
    </row>
    <row customHeight="true" hidden="true" ht="18" r="22">
      <c r="A22" s="818">
        <v>19</v>
      </c>
      <c r="B22" s="798" t="s">
        <v>770</v>
      </c>
      <c r="C22" s="835" t="s">
        <v>794</v>
      </c>
      <c r="D22" s="835" t="s">
        <v>794</v>
      </c>
      <c r="E22" s="836" t="s">
        <v>795</v>
      </c>
      <c r="F22" s="837">
        <v>4226</v>
      </c>
      <c r="G22" s="802">
        <v>4221</v>
      </c>
      <c r="H22" s="803"/>
      <c r="I22" s="804">
        <f>VLOOKUP(C22,'Data Products'!$A:$B,2,0)</f>
      </c>
      <c r="J22" s="805">
        <f t="shared" si="10"/>
      </c>
      <c r="K22" s="806">
        <v>45847</v>
      </c>
      <c r="L22" s="807">
        <f t="shared" si="0"/>
      </c>
      <c r="M22" s="820">
        <v>696</v>
      </c>
      <c r="N22" s="834">
        <v>2994</v>
      </c>
      <c r="O22" s="803"/>
      <c r="P22" s="803"/>
      <c r="Q22" s="798"/>
      <c r="R22" s="826">
        <v>0</v>
      </c>
      <c r="S22" s="803">
        <v>0</v>
      </c>
      <c r="T22" s="803">
        <v>154</v>
      </c>
      <c r="U22" s="803">
        <v>154</v>
      </c>
      <c r="V22" s="803">
        <v>310</v>
      </c>
      <c r="W22" s="803">
        <v>310</v>
      </c>
      <c r="X22" s="803">
        <v>0</v>
      </c>
      <c r="Y22" s="803">
        <v>0</v>
      </c>
      <c r="Z22" s="803">
        <v>0</v>
      </c>
      <c r="AA22" s="803">
        <v>0</v>
      </c>
      <c r="AB22" s="808">
        <f t="shared" si="28"/>
      </c>
      <c r="AC22" s="822">
        <f t="shared" si="20"/>
      </c>
      <c r="AD22" s="810">
        <f t="shared" si="13"/>
      </c>
      <c r="AE22" s="823">
        <f t="shared" si="3"/>
      </c>
      <c r="AF22" s="812">
        <f>VLOOKUP(C22,'Data Products'!$A:$J,10,0)</f>
      </c>
      <c r="AG22" s="813">
        <f t="shared" si="23"/>
      </c>
      <c r="AH22" s="814">
        <f t="shared" si="16"/>
      </c>
      <c r="AI22" s="838" t="s">
        <v>799</v>
      </c>
      <c r="AJ22" s="817"/>
      <c r="AK22" s="817"/>
      <c r="AL22" s="816"/>
      <c r="AM22" s="817"/>
      <c r="AN22" s="817"/>
    </row>
    <row customHeight="true" ht="18" r="23">
      <c r="A23" s="818">
        <v>20</v>
      </c>
      <c r="B23" s="798" t="s">
        <v>767</v>
      </c>
      <c r="C23" s="839" t="s">
        <v>800</v>
      </c>
      <c r="D23" s="839" t="s">
        <v>800</v>
      </c>
      <c r="E23" s="839" t="s">
        <v>800</v>
      </c>
      <c r="F23" s="840">
        <v>1500</v>
      </c>
      <c r="G23" s="841">
        <v>1500</v>
      </c>
      <c r="H23" s="842"/>
      <c r="I23" s="843">
        <f>VLOOKUP(C23,'Data Products'!$A:$B,2,0)</f>
      </c>
      <c r="J23" s="844">
        <f t="shared" si="10"/>
      </c>
      <c r="K23" s="845">
        <v>45416</v>
      </c>
      <c r="L23" s="846">
        <f t="shared" si="0"/>
      </c>
      <c r="M23" s="847">
        <v>0</v>
      </c>
      <c r="N23" s="847">
        <v>0</v>
      </c>
      <c r="O23" s="848"/>
      <c r="P23" s="848"/>
      <c r="Q23" s="848"/>
      <c r="R23" s="848"/>
      <c r="S23" s="848"/>
      <c r="T23" s="848"/>
      <c r="U23" s="848"/>
      <c r="V23" s="848"/>
      <c r="W23" s="848"/>
      <c r="X23" s="848"/>
      <c r="Y23" s="848"/>
      <c r="Z23" s="848"/>
      <c r="AA23" s="848"/>
      <c r="AB23" s="849">
        <f t="shared" si="28"/>
      </c>
      <c r="AC23" s="850">
        <f t="shared" si="20"/>
      </c>
      <c r="AD23" s="810">
        <f t="shared" si="13"/>
      </c>
      <c r="AE23" s="851">
        <f t="shared" si="3"/>
      </c>
      <c r="AF23" s="852">
        <f>VLOOKUP(C23,'Data Products'!$A:$J,10,0)</f>
      </c>
      <c r="AG23" s="853">
        <f t="shared" si="23"/>
      </c>
      <c r="AH23" s="854"/>
      <c r="AI23" s="855"/>
      <c r="AJ23" s="856"/>
      <c r="AK23" s="856"/>
      <c r="AL23" s="857"/>
      <c r="AM23" s="856"/>
      <c r="AN23" s="856"/>
    </row>
    <row customHeight="true" ht="18" r="24">
      <c r="A24" s="818">
        <v>21</v>
      </c>
      <c r="B24" s="798" t="s">
        <v>767</v>
      </c>
      <c r="C24" s="858" t="s">
        <v>801</v>
      </c>
      <c r="D24" s="858" t="s">
        <v>801</v>
      </c>
      <c r="E24" s="858" t="s">
        <v>801</v>
      </c>
      <c r="F24" s="859">
        <v>2000</v>
      </c>
      <c r="G24" s="840">
        <v>2000</v>
      </c>
      <c r="H24" s="860"/>
      <c r="I24" s="861">
        <f>VLOOKUP(C24,'Data Products'!$A:$B,2,0)</f>
      </c>
      <c r="J24" s="862">
        <f t="shared" si="10"/>
      </c>
      <c r="K24" s="863">
        <v>45417</v>
      </c>
      <c r="L24" s="864">
        <f t="shared" si="0"/>
      </c>
      <c r="M24" s="865">
        <v>0</v>
      </c>
      <c r="N24" s="865">
        <v>0</v>
      </c>
      <c r="O24" s="866"/>
      <c r="P24" s="866"/>
      <c r="Q24" s="866"/>
      <c r="R24" s="866"/>
      <c r="S24" s="866"/>
      <c r="T24" s="866"/>
      <c r="U24" s="866"/>
      <c r="V24" s="866"/>
      <c r="W24" s="866"/>
      <c r="X24" s="866"/>
      <c r="Y24" s="866"/>
      <c r="Z24" s="866"/>
      <c r="AA24" s="866"/>
      <c r="AB24" s="867">
        <f t="shared" si="28"/>
      </c>
      <c r="AC24" s="868">
        <f t="shared" si="20"/>
      </c>
      <c r="AD24" s="810">
        <f t="shared" si="13"/>
      </c>
      <c r="AE24" s="869">
        <f t="shared" si="3"/>
      </c>
      <c r="AF24" s="853">
        <f>VLOOKUP(C24,'Data Products'!$A:$J,10,0)</f>
      </c>
      <c r="AG24" s="870">
        <f t="shared" si="23"/>
      </c>
      <c r="AH24" s="871"/>
      <c r="AI24" s="855"/>
      <c r="AJ24" s="856"/>
      <c r="AK24" s="856"/>
      <c r="AL24" s="857"/>
      <c r="AM24" s="856"/>
      <c r="AN24" s="856"/>
    </row>
    <row r="25">
      <c r="A25" s="872"/>
      <c r="B25" s="873"/>
      <c r="C25" s="872"/>
      <c r="D25" s="874"/>
      <c r="E25" s="872"/>
      <c r="F25" s="872"/>
      <c r="G25" s="872"/>
      <c r="H25" s="872"/>
      <c r="I25" s="872"/>
      <c r="J25" s="872"/>
      <c r="K25" s="872"/>
      <c r="L25" s="875"/>
      <c r="M25" s="875"/>
      <c r="N25" s="876" t="s">
        <v>802</v>
      </c>
      <c r="O25" s="876"/>
      <c r="P25" s="876"/>
      <c r="Q25" s="876"/>
      <c r="R25" s="876"/>
      <c r="S25" s="876"/>
      <c r="T25" s="876"/>
      <c r="U25" s="876"/>
      <c r="V25" s="876"/>
      <c r="W25" s="876"/>
      <c r="X25" s="876"/>
      <c r="Y25" s="876"/>
      <c r="Z25" s="876"/>
      <c r="AA25" s="876"/>
      <c r="AB25" s="876"/>
      <c r="AC25" s="876"/>
      <c r="AD25" s="876"/>
      <c r="AE25" s="877" t="s">
        <v>803</v>
      </c>
      <c r="AF25" s="878">
        <f t="shared" ref="AF25:AF29" si="27">AG25/$AG$25</f>
      </c>
      <c r="AG25" s="879">
        <f>SUM(AG4:AG24)</f>
      </c>
      <c r="AH25" s="879">
        <f>SUM(AH4:AH24)</f>
      </c>
      <c r="AI25" s="879">
        <f>SUM(AI4:AI24)</f>
      </c>
      <c r="AJ25" s="880"/>
      <c r="AK25" s="880"/>
      <c r="AL25" s="881"/>
      <c r="AM25" s="880"/>
      <c r="AN25" s="880"/>
    </row>
    <row r="26">
      <c r="A26" s="876"/>
      <c r="B26" s="873"/>
      <c r="C26" s="873"/>
      <c r="D26" s="876"/>
      <c r="E26" s="876"/>
      <c r="F26" s="876"/>
      <c r="G26" s="876"/>
      <c r="H26" s="876"/>
      <c r="I26" s="873"/>
      <c r="J26" s="875"/>
      <c r="K26" s="875"/>
      <c r="L26" s="875"/>
      <c r="M26" s="875"/>
      <c r="N26" s="876"/>
      <c r="O26" s="876"/>
      <c r="P26" s="876"/>
      <c r="Q26" s="876"/>
      <c r="R26" s="876"/>
      <c r="S26" s="876"/>
      <c r="T26" s="876"/>
      <c r="U26" s="876"/>
      <c r="V26" s="876"/>
      <c r="W26" s="876"/>
      <c r="X26" s="876"/>
      <c r="Y26" s="876"/>
      <c r="Z26" s="876"/>
      <c r="AA26" s="876"/>
      <c r="AB26" s="876"/>
      <c r="AC26" s="876"/>
      <c r="AD26" s="876"/>
      <c r="AE26" s="882" t="s">
        <v>804</v>
      </c>
      <c r="AF26" s="878">
        <f t="shared" si="27"/>
      </c>
      <c r="AG26" s="883">
        <f>SUMIFS($AG$4:$AG$24,$AE$4:$AE$24,$AE$26)</f>
      </c>
      <c r="AH26" s="884"/>
      <c r="AI26" s="881"/>
      <c r="AJ26" s="880"/>
      <c r="AK26" s="880"/>
      <c r="AL26" s="881"/>
      <c r="AM26" s="880"/>
      <c r="AN26" s="880"/>
    </row>
    <row r="27">
      <c r="A27" s="876"/>
      <c r="B27" s="873"/>
      <c r="C27" s="873"/>
      <c r="D27" s="876"/>
      <c r="E27" s="876"/>
      <c r="F27" s="876"/>
      <c r="G27" s="876"/>
      <c r="H27" s="876"/>
      <c r="I27" s="873"/>
      <c r="J27" s="875"/>
      <c r="K27" s="875"/>
      <c r="L27" s="875"/>
      <c r="M27" s="875"/>
      <c r="N27" s="876"/>
      <c r="O27" s="876"/>
      <c r="P27" s="876"/>
      <c r="Q27" s="876"/>
      <c r="R27" s="876"/>
      <c r="S27" s="876"/>
      <c r="T27" s="876"/>
      <c r="U27" s="876"/>
      <c r="V27" s="876"/>
      <c r="W27" s="876"/>
      <c r="X27" s="876"/>
      <c r="Y27" s="876"/>
      <c r="Z27" s="876"/>
      <c r="AA27" s="876"/>
      <c r="AB27" s="876"/>
      <c r="AC27" s="876"/>
      <c r="AD27" s="876"/>
      <c r="AE27" s="882" t="s">
        <v>805</v>
      </c>
      <c r="AF27" s="878">
        <f t="shared" si="27"/>
      </c>
      <c r="AG27" s="883">
        <f t="shared" ref="AG27:AG29" si="31">SUMIFS($AG$4:$AG$24,$AE$4:$AE$24,AE27)</f>
      </c>
      <c r="AH27" s="884"/>
      <c r="AI27" s="881"/>
      <c r="AJ27" s="880"/>
      <c r="AK27" s="880"/>
      <c r="AL27" s="881"/>
      <c r="AM27" s="880"/>
      <c r="AN27" s="880"/>
    </row>
    <row r="28">
      <c r="A28" s="876"/>
      <c r="B28" s="873"/>
      <c r="C28" s="873"/>
      <c r="D28" s="876"/>
      <c r="E28" s="876"/>
      <c r="F28" s="876"/>
      <c r="G28" s="876"/>
      <c r="H28" s="876"/>
      <c r="I28" s="873"/>
      <c r="J28" s="875"/>
      <c r="K28" s="875"/>
      <c r="L28" s="875"/>
      <c r="M28" s="875"/>
      <c r="N28" s="876"/>
      <c r="O28" s="876"/>
      <c r="P28" s="876"/>
      <c r="Q28" s="876"/>
      <c r="R28" s="876"/>
      <c r="S28" s="876"/>
      <c r="T28" s="876"/>
      <c r="U28" s="876"/>
      <c r="V28" s="876"/>
      <c r="W28" s="876"/>
      <c r="X28" s="876"/>
      <c r="Y28" s="876"/>
      <c r="Z28" s="876"/>
      <c r="AA28" s="876"/>
      <c r="AB28" s="876"/>
      <c r="AC28" s="876"/>
      <c r="AD28" s="876"/>
      <c r="AE28" s="882" t="s">
        <v>806</v>
      </c>
      <c r="AF28" s="878">
        <f t="shared" si="27"/>
      </c>
      <c r="AG28" s="883">
        <f t="shared" si="31"/>
      </c>
      <c r="AH28" s="884"/>
      <c r="AI28" s="881"/>
      <c r="AJ28" s="880"/>
      <c r="AK28" s="880"/>
      <c r="AL28" s="881"/>
      <c r="AM28" s="880"/>
      <c r="AN28" s="880"/>
    </row>
    <row r="29">
      <c r="A29" s="876"/>
      <c r="B29" s="873"/>
      <c r="C29" s="873"/>
      <c r="D29" s="876"/>
      <c r="E29" s="876"/>
      <c r="F29" s="876"/>
      <c r="G29" s="876"/>
      <c r="H29" s="876"/>
      <c r="I29" s="873"/>
      <c r="J29" s="875"/>
      <c r="K29" s="875"/>
      <c r="L29" s="875"/>
      <c r="M29" s="875"/>
      <c r="N29" s="876"/>
      <c r="O29" s="876"/>
      <c r="P29" s="876"/>
      <c r="Q29" s="876"/>
      <c r="R29" s="876"/>
      <c r="S29" s="876"/>
      <c r="T29" s="876"/>
      <c r="U29" s="876"/>
      <c r="V29" s="876"/>
      <c r="W29" s="876"/>
      <c r="X29" s="876"/>
      <c r="Y29" s="876"/>
      <c r="Z29" s="876"/>
      <c r="AA29" s="876"/>
      <c r="AB29" s="876"/>
      <c r="AC29" s="876"/>
      <c r="AD29" s="876"/>
      <c r="AE29" s="882" t="s">
        <v>807</v>
      </c>
      <c r="AF29" s="878">
        <f t="shared" si="27"/>
      </c>
      <c r="AG29" s="883">
        <f t="shared" si="31"/>
      </c>
      <c r="AH29" s="884"/>
      <c r="AI29" s="881"/>
      <c r="AJ29" s="880"/>
      <c r="AK29" s="880"/>
      <c r="AL29" s="881"/>
      <c r="AM29" s="880"/>
      <c r="AN29" s="880"/>
    </row>
    <row r="30">
      <c r="A30" s="876"/>
      <c r="B30" s="873"/>
      <c r="C30" s="873"/>
      <c r="D30" s="876"/>
      <c r="E30" s="876"/>
      <c r="F30" s="876"/>
      <c r="G30" s="876"/>
      <c r="H30" s="876"/>
      <c r="I30" s="873"/>
      <c r="J30" s="875"/>
      <c r="K30" s="875"/>
      <c r="L30" s="875"/>
      <c r="M30" s="875"/>
      <c r="N30" s="876"/>
      <c r="O30" s="876"/>
      <c r="P30" s="876"/>
      <c r="Q30" s="876"/>
      <c r="R30" s="876"/>
      <c r="S30" s="876"/>
      <c r="T30" s="876"/>
      <c r="U30" s="876"/>
      <c r="V30" s="876"/>
      <c r="W30" s="876"/>
      <c r="X30" s="876"/>
      <c r="Y30" s="876"/>
      <c r="Z30" s="876"/>
      <c r="AA30" s="876"/>
      <c r="AB30" s="876"/>
      <c r="AC30" s="876"/>
      <c r="AD30" s="876"/>
      <c r="AE30" s="882" t="s">
        <v>756</v>
      </c>
      <c r="AF30" s="885">
        <f>AVERAGE(AE29:AC27)/AVERAGE(AE29:AC27)</f>
      </c>
      <c r="AG30" s="883">
        <f>SUMIF($AC$4:$AC$24,"&lt;90",AG4:AG24)</f>
      </c>
      <c r="AH30" s="886"/>
      <c r="AI30" s="881"/>
      <c r="AJ30" s="880"/>
      <c r="AK30" s="880"/>
      <c r="AL30" s="881"/>
      <c r="AM30" s="880"/>
      <c r="AN30" s="880"/>
    </row>
    <row r="31">
      <c r="A31" s="876"/>
      <c r="B31" s="873"/>
      <c r="C31" s="873"/>
      <c r="D31" s="876"/>
      <c r="E31" s="876"/>
      <c r="F31" s="876"/>
      <c r="G31" s="876"/>
      <c r="H31" s="876"/>
      <c r="I31" s="873"/>
      <c r="J31" s="875"/>
      <c r="K31" s="875"/>
      <c r="L31" s="875"/>
      <c r="M31" s="876"/>
      <c r="N31" s="876"/>
      <c r="O31" s="876"/>
      <c r="P31" s="876"/>
      <c r="Q31" s="876"/>
      <c r="R31" s="876"/>
      <c r="S31" s="876"/>
      <c r="T31" s="876"/>
      <c r="U31" s="876"/>
      <c r="V31" s="876"/>
      <c r="W31" s="876"/>
      <c r="X31" s="876"/>
      <c r="Y31" s="876"/>
      <c r="Z31" s="876"/>
      <c r="AA31" s="876"/>
      <c r="AB31" s="876"/>
      <c r="AC31" s="876"/>
      <c r="AD31" s="876"/>
      <c r="AE31" s="876"/>
      <c r="AF31" s="886"/>
      <c r="AG31" s="886"/>
      <c r="AH31" s="886"/>
      <c r="AI31" s="881"/>
      <c r="AJ31" s="880"/>
      <c r="AK31" s="880"/>
      <c r="AL31" s="881"/>
      <c r="AM31" s="880"/>
      <c r="AN31" s="880"/>
    </row>
    <row r="32">
      <c r="A32" s="887" t="s">
        <v>808</v>
      </c>
      <c r="B32" s="794" t="s">
        <v>730</v>
      </c>
      <c r="C32" s="794" t="s">
        <v>809</v>
      </c>
      <c r="D32" s="887" t="s">
        <v>732</v>
      </c>
      <c r="E32" s="887"/>
      <c r="F32" s="794" t="s">
        <v>734</v>
      </c>
      <c r="G32" s="794"/>
      <c r="H32" s="794" t="s">
        <v>810</v>
      </c>
      <c r="I32" s="888" t="s">
        <v>736</v>
      </c>
      <c r="J32" s="889" t="s">
        <v>737</v>
      </c>
      <c r="K32" s="793" t="s">
        <v>738</v>
      </c>
      <c r="L32" s="793" t="s">
        <v>739</v>
      </c>
      <c r="M32" s="794" t="s">
        <v>740</v>
      </c>
      <c r="N32" s="794" t="s">
        <v>741</v>
      </c>
      <c r="O32" s="794" t="s">
        <v>811</v>
      </c>
      <c r="P32" s="794" t="s">
        <v>812</v>
      </c>
      <c r="Q32" s="794" t="s">
        <v>744</v>
      </c>
      <c r="R32" s="890"/>
      <c r="S32" s="890"/>
      <c r="T32" s="890"/>
      <c r="U32" s="890"/>
      <c r="V32" s="890"/>
      <c r="W32" s="890"/>
      <c r="X32" s="890"/>
      <c r="Y32" s="890"/>
      <c r="Z32" s="890"/>
      <c r="AA32" s="890"/>
      <c r="AB32" s="891" t="s">
        <v>750</v>
      </c>
      <c r="AC32" s="889" t="s">
        <v>751</v>
      </c>
      <c r="AD32" s="889" t="s">
        <v>813</v>
      </c>
      <c r="AE32" s="889" t="s">
        <v>814</v>
      </c>
      <c r="AF32" s="892" t="s">
        <v>754</v>
      </c>
      <c r="AG32" s="892" t="s">
        <v>755</v>
      </c>
      <c r="AH32" s="793" t="s">
        <v>756</v>
      </c>
      <c r="AI32" s="889" t="s">
        <v>757</v>
      </c>
      <c r="AJ32" s="793" t="s">
        <v>758</v>
      </c>
      <c r="AK32" s="794" t="s">
        <v>759</v>
      </c>
      <c r="AL32" s="794" t="s">
        <v>815</v>
      </c>
      <c r="AM32" s="794" t="s">
        <v>761</v>
      </c>
      <c r="AN32" s="794" t="s">
        <v>762</v>
      </c>
    </row>
    <row r="33">
      <c r="A33" s="794" t="s">
        <v>763</v>
      </c>
      <c r="B33" s="794"/>
      <c r="C33" s="794"/>
      <c r="D33" s="893"/>
      <c r="E33" s="794"/>
      <c r="F33" s="794" t="s">
        <v>764</v>
      </c>
      <c r="G33" s="797" t="s">
        <v>765</v>
      </c>
      <c r="H33" s="794"/>
      <c r="I33" s="894"/>
      <c r="J33" s="895"/>
      <c r="K33" s="896"/>
      <c r="L33" s="793"/>
      <c r="M33" s="794" t="s">
        <v>766</v>
      </c>
      <c r="N33" s="893" t="s">
        <v>766</v>
      </c>
      <c r="O33" s="794"/>
      <c r="P33" s="794"/>
      <c r="Q33" s="794"/>
      <c r="R33" s="890"/>
      <c r="S33" s="890"/>
      <c r="T33" s="890"/>
      <c r="U33" s="890"/>
      <c r="V33" s="890"/>
      <c r="W33" s="890"/>
      <c r="X33" s="890"/>
      <c r="Y33" s="890"/>
      <c r="Z33" s="890"/>
      <c r="AA33" s="890"/>
      <c r="AB33" s="891"/>
      <c r="AC33" s="889"/>
      <c r="AD33" s="889"/>
      <c r="AE33" s="889"/>
      <c r="AF33" s="892"/>
      <c r="AG33" s="892"/>
      <c r="AH33" s="793"/>
      <c r="AI33" s="895"/>
      <c r="AJ33" s="793"/>
      <c r="AK33" s="794"/>
      <c r="AL33" s="794"/>
      <c r="AM33" s="794"/>
      <c r="AN33" s="794"/>
    </row>
    <row r="34">
      <c r="A34" s="897">
        <v>1</v>
      </c>
      <c r="B34" s="798" t="s">
        <v>816</v>
      </c>
      <c r="C34" s="897" t="s">
        <v>817</v>
      </c>
      <c r="D34" s="898"/>
      <c r="E34" s="899"/>
      <c r="F34" s="900">
        <v>1610</v>
      </c>
      <c r="G34" s="900">
        <v>1610</v>
      </c>
      <c r="H34" s="901"/>
      <c r="I34" s="902">
        <f>VLOOKUP(C34,'Data Products'!$A:$J,2,0)</f>
      </c>
      <c r="J34" s="862">
        <f t="shared" ref="J34:J115" si="11">IFERROR(I34-TODAY(),"")</f>
      </c>
      <c r="K34" s="863">
        <v>45840</v>
      </c>
      <c r="L34" s="807">
        <f t="shared" ref="L34:L115" si="1">TODAY()-K34</f>
      </c>
      <c r="M34" s="903">
        <v>0</v>
      </c>
      <c r="N34" s="904">
        <v>0</v>
      </c>
      <c r="O34" s="830"/>
      <c r="P34" s="803"/>
      <c r="Q34" s="798" t="s">
        <v>818</v>
      </c>
      <c r="R34" s="876"/>
      <c r="S34" s="876"/>
      <c r="T34" s="905"/>
      <c r="U34" s="876"/>
      <c r="V34" s="876"/>
      <c r="W34" s="876"/>
      <c r="X34" s="876"/>
      <c r="Y34" s="876"/>
      <c r="Z34" s="876"/>
      <c r="AA34" s="876"/>
      <c r="AB34" s="906">
        <f t="shared" ref="AB34:AB115" si="29">N34/30</f>
      </c>
      <c r="AC34" s="822">
        <f t="shared" ref="AC34:AC115" si="21">IFERROR(F34/AB34,"-")</f>
      </c>
      <c r="AD34" s="810">
        <f t="shared" ref="AD34:AD115" si="14">IFERROR(TODAY()+AC34,"-")</f>
      </c>
      <c r="AE34" s="907">
        <f t="shared" ref="AE34:AE115" si="4">_xlfn.IFS(AC34="-","Not sold yet",AND(AC34&lt;=150,AC34&gt;60),"Out of stock more than 60 days",AC34&lt;=60,"Out of stock less than 60 days",AC34&gt;=150,"Out of stock more than 150 days")</f>
      </c>
      <c r="AF34" s="908">
        <f>VLOOKUP(C34,'Data Products'!$A:$J,10,0)</f>
      </c>
      <c r="AG34" s="909">
        <f t="shared" ref="AG34:AG115" si="24">AF34*F34</f>
      </c>
      <c r="AH34" s="813"/>
      <c r="AI34" s="910" t="s">
        <v>819</v>
      </c>
      <c r="AJ34" s="911"/>
      <c r="AK34" s="817"/>
      <c r="AL34" s="816"/>
      <c r="AM34" s="817"/>
      <c r="AN34" s="817"/>
    </row>
    <row customHeight="true" hidden="true" ht="18" r="35">
      <c r="A35" s="897">
        <v>2</v>
      </c>
      <c r="B35" s="798" t="s">
        <v>816</v>
      </c>
      <c r="C35" s="897" t="s">
        <v>820</v>
      </c>
      <c r="D35" s="842"/>
      <c r="E35" s="830"/>
      <c r="F35" s="900">
        <v>0</v>
      </c>
      <c r="G35" s="900">
        <v>0</v>
      </c>
      <c r="H35" s="901"/>
      <c r="I35" s="902">
        <f>VLOOKUP(C35,'Data Products'!$A:$J,2,0)</f>
      </c>
      <c r="J35" s="862">
        <f t="shared" si="11"/>
      </c>
      <c r="K35" s="863">
        <v>45841</v>
      </c>
      <c r="L35" s="807">
        <f t="shared" si="1"/>
      </c>
      <c r="M35" s="912">
        <v>0</v>
      </c>
      <c r="N35" s="828">
        <v>0</v>
      </c>
      <c r="O35" s="830"/>
      <c r="P35" s="803"/>
      <c r="Q35" s="798" t="s">
        <v>821</v>
      </c>
      <c r="R35" s="876"/>
      <c r="S35" s="876"/>
      <c r="T35" s="905"/>
      <c r="U35" s="876"/>
      <c r="V35" s="876"/>
      <c r="W35" s="876"/>
      <c r="X35" s="876"/>
      <c r="Y35" s="876"/>
      <c r="Z35" s="876"/>
      <c r="AA35" s="876"/>
      <c r="AB35" s="906">
        <f t="shared" si="29"/>
      </c>
      <c r="AC35" s="822">
        <f t="shared" si="21"/>
      </c>
      <c r="AD35" s="810">
        <f t="shared" si="14"/>
      </c>
      <c r="AE35" s="907">
        <f t="shared" si="4"/>
      </c>
      <c r="AF35" s="908">
        <f>VLOOKUP(C35,'Data Products'!$A:$J,10,0)</f>
      </c>
      <c r="AG35" s="909">
        <f t="shared" si="24"/>
      </c>
      <c r="AH35" s="813">
        <f t="shared" ref="AH35:AH54" si="17">IF(J35&lt;=90,F35,0)</f>
      </c>
      <c r="AI35" s="913"/>
      <c r="AJ35" s="911"/>
      <c r="AK35" s="817"/>
      <c r="AL35" s="816"/>
      <c r="AM35" s="817"/>
      <c r="AN35" s="817"/>
    </row>
    <row customHeight="true" hidden="true" ht="18" r="36">
      <c r="A36" s="897">
        <v>3</v>
      </c>
      <c r="B36" s="798" t="s">
        <v>816</v>
      </c>
      <c r="C36" s="897" t="s">
        <v>822</v>
      </c>
      <c r="D36" s="842"/>
      <c r="E36" s="830"/>
      <c r="F36" s="900">
        <v>0</v>
      </c>
      <c r="G36" s="900">
        <v>0</v>
      </c>
      <c r="H36" s="901"/>
      <c r="I36" s="902">
        <f>VLOOKUP(C36,'Data Products'!$A:$J,2,0)</f>
      </c>
      <c r="J36" s="862">
        <f t="shared" si="11"/>
      </c>
      <c r="K36" s="863">
        <v>45842</v>
      </c>
      <c r="L36" s="807">
        <f t="shared" si="1"/>
      </c>
      <c r="M36" s="912">
        <v>0</v>
      </c>
      <c r="N36" s="828">
        <v>0</v>
      </c>
      <c r="O36" s="914"/>
      <c r="P36" s="915"/>
      <c r="Q36" s="798" t="s">
        <v>821</v>
      </c>
      <c r="R36" s="876"/>
      <c r="S36" s="876"/>
      <c r="T36" s="905"/>
      <c r="U36" s="876"/>
      <c r="V36" s="876"/>
      <c r="W36" s="876"/>
      <c r="X36" s="876"/>
      <c r="Y36" s="876"/>
      <c r="Z36" s="876"/>
      <c r="AA36" s="876"/>
      <c r="AB36" s="906">
        <f t="shared" si="29"/>
      </c>
      <c r="AC36" s="822">
        <f t="shared" si="21"/>
      </c>
      <c r="AD36" s="810">
        <f t="shared" si="14"/>
      </c>
      <c r="AE36" s="907">
        <f t="shared" si="4"/>
      </c>
      <c r="AF36" s="908">
        <f>VLOOKUP(C36,'Data Products'!$A:$J,10,0)</f>
      </c>
      <c r="AG36" s="909">
        <f t="shared" si="24"/>
      </c>
      <c r="AH36" s="813">
        <f t="shared" si="17"/>
      </c>
      <c r="AI36" s="913"/>
      <c r="AJ36" s="911"/>
      <c r="AK36" s="817"/>
      <c r="AL36" s="816"/>
      <c r="AM36" s="817"/>
      <c r="AN36" s="817"/>
    </row>
    <row customHeight="true" hidden="true" ht="18" r="37">
      <c r="A37" s="897">
        <v>4</v>
      </c>
      <c r="B37" s="798" t="s">
        <v>816</v>
      </c>
      <c r="C37" s="897" t="s">
        <v>823</v>
      </c>
      <c r="D37" s="842"/>
      <c r="E37" s="830"/>
      <c r="F37" s="900">
        <v>0</v>
      </c>
      <c r="G37" s="900">
        <v>0</v>
      </c>
      <c r="H37" s="901"/>
      <c r="I37" s="902">
        <f>VLOOKUP(C37,'Data Products'!$A:$J,2,0)</f>
      </c>
      <c r="J37" s="862">
        <f t="shared" si="11"/>
      </c>
      <c r="K37" s="863">
        <v>45843</v>
      </c>
      <c r="L37" s="807">
        <f t="shared" si="1"/>
      </c>
      <c r="M37" s="912">
        <v>0</v>
      </c>
      <c r="N37" s="828">
        <v>0</v>
      </c>
      <c r="O37" s="830"/>
      <c r="P37" s="803"/>
      <c r="Q37" s="798" t="s">
        <v>821</v>
      </c>
      <c r="R37" s="876"/>
      <c r="S37" s="876"/>
      <c r="T37" s="916"/>
      <c r="U37" s="876"/>
      <c r="V37" s="876"/>
      <c r="W37" s="876"/>
      <c r="X37" s="876"/>
      <c r="Y37" s="876"/>
      <c r="Z37" s="876"/>
      <c r="AA37" s="876"/>
      <c r="AB37" s="906">
        <f t="shared" si="29"/>
      </c>
      <c r="AC37" s="822">
        <f t="shared" si="21"/>
      </c>
      <c r="AD37" s="810">
        <f t="shared" si="14"/>
      </c>
      <c r="AE37" s="907">
        <f t="shared" si="4"/>
      </c>
      <c r="AF37" s="908">
        <f>VLOOKUP(C37,'Data Products'!$A:$J,10,0)</f>
      </c>
      <c r="AG37" s="909">
        <f t="shared" si="24"/>
      </c>
      <c r="AH37" s="813">
        <f t="shared" si="17"/>
      </c>
      <c r="AI37" s="913"/>
      <c r="AJ37" s="917"/>
      <c r="AK37" s="817"/>
      <c r="AL37" s="816"/>
      <c r="AM37" s="817"/>
      <c r="AN37" s="817"/>
    </row>
    <row customHeight="true" hidden="true" ht="18" r="38">
      <c r="A38" s="897">
        <v>5</v>
      </c>
      <c r="B38" s="798" t="s">
        <v>824</v>
      </c>
      <c r="C38" s="897" t="s">
        <v>825</v>
      </c>
      <c r="D38" s="842"/>
      <c r="E38" s="830"/>
      <c r="F38" s="900">
        <v>0</v>
      </c>
      <c r="G38" s="900">
        <v>0</v>
      </c>
      <c r="H38" s="901"/>
      <c r="I38" s="902">
        <f>VLOOKUP(C38,'Data Products'!$A:$J,2,0)</f>
      </c>
      <c r="J38" s="862">
        <f t="shared" si="11"/>
      </c>
      <c r="K38" s="863">
        <v>45844</v>
      </c>
      <c r="L38" s="807">
        <f t="shared" si="1"/>
      </c>
      <c r="M38" s="912">
        <v>0</v>
      </c>
      <c r="N38" s="828">
        <v>0</v>
      </c>
      <c r="O38" s="830"/>
      <c r="P38" s="803"/>
      <c r="Q38" s="918" t="s">
        <v>826</v>
      </c>
      <c r="R38" s="876"/>
      <c r="S38" s="876"/>
      <c r="T38" s="905"/>
      <c r="U38" s="876"/>
      <c r="V38" s="876"/>
      <c r="W38" s="876"/>
      <c r="X38" s="876"/>
      <c r="Y38" s="876"/>
      <c r="Z38" s="876"/>
      <c r="AA38" s="876"/>
      <c r="AB38" s="906">
        <f t="shared" si="29"/>
      </c>
      <c r="AC38" s="822">
        <f t="shared" si="21"/>
      </c>
      <c r="AD38" s="810">
        <f t="shared" si="14"/>
      </c>
      <c r="AE38" s="907">
        <f t="shared" si="4"/>
      </c>
      <c r="AF38" s="908">
        <f>VLOOKUP(C38,'Data Products'!$A:$J,10,0)</f>
      </c>
      <c r="AG38" s="909">
        <f t="shared" si="24"/>
      </c>
      <c r="AH38" s="813">
        <f t="shared" si="17"/>
      </c>
      <c r="AI38" s="913"/>
      <c r="AJ38" s="917"/>
      <c r="AK38" s="817">
        <v>200</v>
      </c>
      <c r="AL38" s="816"/>
      <c r="AM38" s="817"/>
      <c r="AN38" s="817"/>
    </row>
    <row customHeight="true" hidden="true" ht="18" r="39">
      <c r="A39" s="897">
        <v>6</v>
      </c>
      <c r="B39" s="798" t="s">
        <v>767</v>
      </c>
      <c r="C39" s="897" t="s">
        <v>827</v>
      </c>
      <c r="D39" s="898" t="s">
        <v>828</v>
      </c>
      <c r="E39" s="899"/>
      <c r="F39" s="900">
        <v>0</v>
      </c>
      <c r="G39" s="900">
        <v>0</v>
      </c>
      <c r="H39" s="901"/>
      <c r="I39" s="902">
        <f>VLOOKUP(C39,'Data Products'!$A:$J,2,0)</f>
      </c>
      <c r="J39" s="862">
        <f t="shared" si="11"/>
      </c>
      <c r="K39" s="863">
        <v>45845</v>
      </c>
      <c r="L39" s="807">
        <f t="shared" si="1"/>
      </c>
      <c r="M39" s="912">
        <v>0</v>
      </c>
      <c r="N39" s="828">
        <v>0</v>
      </c>
      <c r="O39" s="830"/>
      <c r="P39" s="803"/>
      <c r="Q39" s="798" t="s">
        <v>826</v>
      </c>
      <c r="R39" s="876"/>
      <c r="S39" s="876"/>
      <c r="T39" s="905"/>
      <c r="U39" s="876"/>
      <c r="V39" s="876"/>
      <c r="W39" s="876"/>
      <c r="X39" s="876"/>
      <c r="Y39" s="876"/>
      <c r="Z39" s="876"/>
      <c r="AA39" s="876"/>
      <c r="AB39" s="906">
        <f t="shared" si="29"/>
      </c>
      <c r="AC39" s="822">
        <f t="shared" si="21"/>
      </c>
      <c r="AD39" s="810">
        <f t="shared" si="14"/>
      </c>
      <c r="AE39" s="907">
        <f t="shared" si="4"/>
      </c>
      <c r="AF39" s="908">
        <f>VLOOKUP(C39,'Data Products'!$A:$J,10,0)</f>
      </c>
      <c r="AG39" s="909">
        <f t="shared" si="24"/>
      </c>
      <c r="AH39" s="813">
        <f t="shared" si="17"/>
      </c>
      <c r="AI39" s="913"/>
      <c r="AJ39" s="917"/>
      <c r="AK39" s="817"/>
      <c r="AL39" s="816"/>
      <c r="AM39" s="817"/>
      <c r="AN39" s="817"/>
    </row>
    <row customHeight="true" hidden="true" ht="18" r="40">
      <c r="A40" s="897">
        <v>7</v>
      </c>
      <c r="B40" s="798" t="s">
        <v>767</v>
      </c>
      <c r="C40" s="873" t="s">
        <v>829</v>
      </c>
      <c r="D40" s="898" t="s">
        <v>829</v>
      </c>
      <c r="E40" s="899"/>
      <c r="F40" s="900">
        <v>0</v>
      </c>
      <c r="G40" s="900">
        <v>0</v>
      </c>
      <c r="H40" s="901"/>
      <c r="I40" s="902">
        <f>VLOOKUP(C40,'Data Products'!$A:$J,2,0)</f>
      </c>
      <c r="J40" s="862">
        <f t="shared" si="11"/>
      </c>
      <c r="K40" s="863">
        <v>45846</v>
      </c>
      <c r="L40" s="807">
        <f t="shared" si="1"/>
      </c>
      <c r="M40" s="912">
        <v>0</v>
      </c>
      <c r="N40" s="828">
        <v>0</v>
      </c>
      <c r="O40" s="830"/>
      <c r="P40" s="803"/>
      <c r="Q40" s="919" t="s">
        <v>826</v>
      </c>
      <c r="R40" s="876"/>
      <c r="S40" s="876"/>
      <c r="T40" s="905"/>
      <c r="U40" s="876"/>
      <c r="V40" s="876"/>
      <c r="W40" s="876"/>
      <c r="X40" s="876"/>
      <c r="Y40" s="876"/>
      <c r="Z40" s="876"/>
      <c r="AA40" s="876"/>
      <c r="AB40" s="906">
        <f t="shared" si="29"/>
      </c>
      <c r="AC40" s="822">
        <f t="shared" si="21"/>
      </c>
      <c r="AD40" s="810">
        <f t="shared" si="14"/>
      </c>
      <c r="AE40" s="907">
        <f t="shared" si="4"/>
      </c>
      <c r="AF40" s="908">
        <f>VLOOKUP(C40,'Data Products'!$A:$J,10,0)</f>
      </c>
      <c r="AG40" s="909">
        <f t="shared" si="24"/>
      </c>
      <c r="AH40" s="813">
        <f t="shared" si="17"/>
      </c>
      <c r="AI40" s="913"/>
      <c r="AJ40" s="917"/>
      <c r="AK40" s="817"/>
      <c r="AL40" s="816"/>
      <c r="AM40" s="817"/>
      <c r="AN40" s="817"/>
    </row>
    <row customHeight="true" hidden="true" ht="18" r="41">
      <c r="A41" s="897">
        <v>8</v>
      </c>
      <c r="B41" s="798" t="s">
        <v>767</v>
      </c>
      <c r="C41" s="897" t="s">
        <v>830</v>
      </c>
      <c r="D41" s="842"/>
      <c r="E41" s="830"/>
      <c r="F41" s="900">
        <v>0</v>
      </c>
      <c r="G41" s="900">
        <v>0</v>
      </c>
      <c r="H41" s="901"/>
      <c r="I41" s="902">
        <f>VLOOKUP(C41,'Data Products'!$A:$J,2,0)</f>
      </c>
      <c r="J41" s="862">
        <f t="shared" si="11"/>
      </c>
      <c r="K41" s="863">
        <v>45847</v>
      </c>
      <c r="L41" s="807">
        <f t="shared" si="1"/>
      </c>
      <c r="M41" s="912">
        <v>0</v>
      </c>
      <c r="N41" s="828">
        <v>0</v>
      </c>
      <c r="O41" s="830"/>
      <c r="P41" s="803"/>
      <c r="Q41" s="798" t="s">
        <v>826</v>
      </c>
      <c r="R41" s="876"/>
      <c r="S41" s="876"/>
      <c r="T41" s="905"/>
      <c r="U41" s="876"/>
      <c r="V41" s="876"/>
      <c r="W41" s="876"/>
      <c r="X41" s="876"/>
      <c r="Y41" s="876"/>
      <c r="Z41" s="876"/>
      <c r="AA41" s="876"/>
      <c r="AB41" s="906">
        <f t="shared" si="29"/>
      </c>
      <c r="AC41" s="822">
        <f t="shared" si="21"/>
      </c>
      <c r="AD41" s="810">
        <f t="shared" si="14"/>
      </c>
      <c r="AE41" s="907">
        <f t="shared" si="4"/>
      </c>
      <c r="AF41" s="908">
        <f>VLOOKUP(C41,'Data Products'!$A:$J,10,0)</f>
      </c>
      <c r="AG41" s="909">
        <f t="shared" si="24"/>
      </c>
      <c r="AH41" s="813">
        <f t="shared" si="17"/>
      </c>
      <c r="AI41" s="913"/>
      <c r="AJ41" s="917"/>
      <c r="AK41" s="817"/>
      <c r="AL41" s="816"/>
      <c r="AM41" s="817"/>
      <c r="AN41" s="817"/>
    </row>
    <row customHeight="true" hidden="true" ht="18" r="42">
      <c r="A42" s="897">
        <v>9</v>
      </c>
      <c r="B42" s="798" t="s">
        <v>767</v>
      </c>
      <c r="C42" s="897" t="s">
        <v>831</v>
      </c>
      <c r="D42" s="842"/>
      <c r="E42" s="830"/>
      <c r="F42" s="900">
        <v>0</v>
      </c>
      <c r="G42" s="900">
        <v>0</v>
      </c>
      <c r="H42" s="901"/>
      <c r="I42" s="902">
        <f>VLOOKUP(C42,'Data Products'!$A:$J,2,0)</f>
      </c>
      <c r="J42" s="862">
        <f t="shared" si="11"/>
      </c>
      <c r="K42" s="863">
        <v>45848</v>
      </c>
      <c r="L42" s="807">
        <f t="shared" si="1"/>
      </c>
      <c r="M42" s="912">
        <v>0</v>
      </c>
      <c r="N42" s="828">
        <v>0</v>
      </c>
      <c r="O42" s="830"/>
      <c r="P42" s="803"/>
      <c r="Q42" s="798" t="s">
        <v>826</v>
      </c>
      <c r="R42" s="876"/>
      <c r="S42" s="876"/>
      <c r="T42" s="905"/>
      <c r="U42" s="876"/>
      <c r="V42" s="876"/>
      <c r="W42" s="876"/>
      <c r="X42" s="876"/>
      <c r="Y42" s="876"/>
      <c r="Z42" s="876"/>
      <c r="AA42" s="876"/>
      <c r="AB42" s="906">
        <f t="shared" si="29"/>
      </c>
      <c r="AC42" s="822">
        <f t="shared" si="21"/>
      </c>
      <c r="AD42" s="810">
        <f t="shared" si="14"/>
      </c>
      <c r="AE42" s="907">
        <f t="shared" si="4"/>
      </c>
      <c r="AF42" s="908">
        <f>VLOOKUP(C42,'Data Products'!$A:$J,10,0)</f>
      </c>
      <c r="AG42" s="909">
        <f t="shared" si="24"/>
      </c>
      <c r="AH42" s="813">
        <f t="shared" si="17"/>
      </c>
      <c r="AI42" s="913"/>
      <c r="AJ42" s="917"/>
      <c r="AK42" s="817"/>
      <c r="AL42" s="816"/>
      <c r="AM42" s="817"/>
      <c r="AN42" s="817"/>
    </row>
    <row customHeight="true" hidden="true" ht="18" r="43">
      <c r="A43" s="897">
        <v>10</v>
      </c>
      <c r="B43" s="798" t="s">
        <v>767</v>
      </c>
      <c r="C43" s="897" t="s">
        <v>832</v>
      </c>
      <c r="D43" s="842"/>
      <c r="E43" s="830"/>
      <c r="F43" s="900">
        <v>0</v>
      </c>
      <c r="G43" s="900">
        <v>0</v>
      </c>
      <c r="H43" s="901"/>
      <c r="I43" s="902">
        <f>VLOOKUP(C43,'Data Products'!$A:$J,2,0)</f>
      </c>
      <c r="J43" s="862">
        <f t="shared" si="11"/>
      </c>
      <c r="K43" s="863">
        <v>45849</v>
      </c>
      <c r="L43" s="807">
        <f t="shared" si="1"/>
      </c>
      <c r="M43" s="912">
        <v>0</v>
      </c>
      <c r="N43" s="828">
        <v>0</v>
      </c>
      <c r="O43" s="830"/>
      <c r="P43" s="803"/>
      <c r="Q43" s="798" t="s">
        <v>826</v>
      </c>
      <c r="R43" s="876"/>
      <c r="S43" s="876"/>
      <c r="T43" s="905"/>
      <c r="U43" s="876"/>
      <c r="V43" s="876"/>
      <c r="W43" s="876"/>
      <c r="X43" s="876"/>
      <c r="Y43" s="876"/>
      <c r="Z43" s="876"/>
      <c r="AA43" s="876"/>
      <c r="AB43" s="906">
        <f t="shared" si="29"/>
      </c>
      <c r="AC43" s="822">
        <f t="shared" si="21"/>
      </c>
      <c r="AD43" s="810">
        <f t="shared" si="14"/>
      </c>
      <c r="AE43" s="907">
        <f t="shared" si="4"/>
      </c>
      <c r="AF43" s="908">
        <f>VLOOKUP(C43,'Data Products'!$A:$J,10,0)</f>
      </c>
      <c r="AG43" s="909">
        <f t="shared" si="24"/>
      </c>
      <c r="AH43" s="813">
        <f t="shared" si="17"/>
      </c>
      <c r="AI43" s="913"/>
      <c r="AJ43" s="917"/>
      <c r="AK43" s="817">
        <v>150</v>
      </c>
      <c r="AL43" s="816"/>
      <c r="AM43" s="817"/>
      <c r="AN43" s="817"/>
    </row>
    <row customHeight="true" hidden="true" ht="18" r="44">
      <c r="A44" s="897">
        <v>11</v>
      </c>
      <c r="B44" s="798" t="s">
        <v>816</v>
      </c>
      <c r="C44" s="897" t="s">
        <v>833</v>
      </c>
      <c r="D44" s="842"/>
      <c r="E44" s="830"/>
      <c r="F44" s="900">
        <v>0</v>
      </c>
      <c r="G44" s="900">
        <v>0</v>
      </c>
      <c r="H44" s="901"/>
      <c r="I44" s="902">
        <f>VLOOKUP(C44,'Data Products'!$A:$J,2,0)</f>
      </c>
      <c r="J44" s="862">
        <f t="shared" si="11"/>
      </c>
      <c r="K44" s="863">
        <v>45850</v>
      </c>
      <c r="L44" s="807">
        <f t="shared" si="1"/>
      </c>
      <c r="M44" s="912">
        <v>0</v>
      </c>
      <c r="N44" s="828">
        <v>0</v>
      </c>
      <c r="O44" s="830"/>
      <c r="P44" s="803"/>
      <c r="Q44" s="798" t="s">
        <v>826</v>
      </c>
      <c r="R44" s="876"/>
      <c r="S44" s="876"/>
      <c r="T44" s="905"/>
      <c r="U44" s="876"/>
      <c r="V44" s="876"/>
      <c r="W44" s="876"/>
      <c r="X44" s="876"/>
      <c r="Y44" s="876"/>
      <c r="Z44" s="876"/>
      <c r="AA44" s="876"/>
      <c r="AB44" s="906">
        <f t="shared" si="29"/>
      </c>
      <c r="AC44" s="822">
        <f t="shared" si="21"/>
      </c>
      <c r="AD44" s="810">
        <f t="shared" si="14"/>
      </c>
      <c r="AE44" s="907">
        <f t="shared" si="4"/>
      </c>
      <c r="AF44" s="908">
        <f>VLOOKUP(C44,'Data Products'!$A:$J,10,0)</f>
      </c>
      <c r="AG44" s="909">
        <f t="shared" si="24"/>
      </c>
      <c r="AH44" s="813">
        <f t="shared" si="17"/>
      </c>
      <c r="AI44" s="913"/>
      <c r="AJ44" s="917"/>
      <c r="AK44" s="817"/>
      <c r="AL44" s="816"/>
      <c r="AM44" s="817"/>
      <c r="AN44" s="817"/>
    </row>
    <row customHeight="true" hidden="true" ht="18" r="45">
      <c r="A45" s="897">
        <v>12</v>
      </c>
      <c r="B45" s="798" t="s">
        <v>767</v>
      </c>
      <c r="C45" s="897" t="s">
        <v>834</v>
      </c>
      <c r="D45" s="898" t="s">
        <v>835</v>
      </c>
      <c r="E45" s="899"/>
      <c r="F45" s="900">
        <v>0</v>
      </c>
      <c r="G45" s="900">
        <v>0</v>
      </c>
      <c r="H45" s="901"/>
      <c r="I45" s="902">
        <f>VLOOKUP(C45,'Data Products'!$A:$J,2,0)</f>
      </c>
      <c r="J45" s="862">
        <f t="shared" si="11"/>
      </c>
      <c r="K45" s="863">
        <v>45851</v>
      </c>
      <c r="L45" s="807">
        <f t="shared" si="1"/>
      </c>
      <c r="M45" s="912">
        <v>0</v>
      </c>
      <c r="N45" s="828">
        <v>0</v>
      </c>
      <c r="O45" s="830"/>
      <c r="P45" s="803"/>
      <c r="Q45" s="798" t="s">
        <v>826</v>
      </c>
      <c r="R45" s="876"/>
      <c r="S45" s="876"/>
      <c r="T45" s="905"/>
      <c r="U45" s="876"/>
      <c r="V45" s="876"/>
      <c r="W45" s="876"/>
      <c r="X45" s="876"/>
      <c r="Y45" s="876"/>
      <c r="Z45" s="876"/>
      <c r="AA45" s="876"/>
      <c r="AB45" s="906">
        <f t="shared" si="29"/>
      </c>
      <c r="AC45" s="822">
        <f t="shared" si="21"/>
      </c>
      <c r="AD45" s="810">
        <f t="shared" si="14"/>
      </c>
      <c r="AE45" s="907">
        <f t="shared" si="4"/>
      </c>
      <c r="AF45" s="908">
        <f>VLOOKUP(C45,'Data Products'!$A:$J,10,0)</f>
      </c>
      <c r="AG45" s="909">
        <f t="shared" si="24"/>
      </c>
      <c r="AH45" s="813">
        <f t="shared" si="17"/>
      </c>
      <c r="AI45" s="913"/>
      <c r="AJ45" s="917"/>
      <c r="AK45" s="817"/>
      <c r="AL45" s="816"/>
      <c r="AM45" s="817"/>
      <c r="AN45" s="817"/>
    </row>
    <row customHeight="true" hidden="true" ht="18" r="46">
      <c r="A46" s="897">
        <v>13</v>
      </c>
      <c r="B46" s="798" t="s">
        <v>767</v>
      </c>
      <c r="C46" s="897" t="s">
        <v>836</v>
      </c>
      <c r="D46" s="842"/>
      <c r="E46" s="830"/>
      <c r="F46" s="900">
        <v>0</v>
      </c>
      <c r="G46" s="900">
        <v>0</v>
      </c>
      <c r="H46" s="901"/>
      <c r="I46" s="902">
        <f>VLOOKUP(C46,'Data Products'!$A:$J,2,0)</f>
      </c>
      <c r="J46" s="862">
        <f t="shared" si="11"/>
      </c>
      <c r="K46" s="863">
        <v>45852</v>
      </c>
      <c r="L46" s="807">
        <f t="shared" si="1"/>
      </c>
      <c r="M46" s="912">
        <v>0</v>
      </c>
      <c r="N46" s="828">
        <v>0</v>
      </c>
      <c r="O46" s="830"/>
      <c r="P46" s="803"/>
      <c r="Q46" s="798" t="s">
        <v>826</v>
      </c>
      <c r="R46" s="876"/>
      <c r="S46" s="876"/>
      <c r="T46" s="905"/>
      <c r="U46" s="876"/>
      <c r="V46" s="876"/>
      <c r="W46" s="876"/>
      <c r="X46" s="876"/>
      <c r="Y46" s="876"/>
      <c r="Z46" s="876"/>
      <c r="AA46" s="876"/>
      <c r="AB46" s="906">
        <f t="shared" si="29"/>
      </c>
      <c r="AC46" s="822">
        <f t="shared" si="21"/>
      </c>
      <c r="AD46" s="810">
        <f t="shared" si="14"/>
      </c>
      <c r="AE46" s="907">
        <f t="shared" si="4"/>
      </c>
      <c r="AF46" s="908">
        <f>VLOOKUP(C46,'Data Products'!$A:$J,10,0)</f>
      </c>
      <c r="AG46" s="909">
        <f t="shared" si="24"/>
      </c>
      <c r="AH46" s="813">
        <f t="shared" si="17"/>
      </c>
      <c r="AI46" s="913"/>
      <c r="AJ46" s="917"/>
      <c r="AK46" s="817"/>
      <c r="AL46" s="816"/>
      <c r="AM46" s="817"/>
      <c r="AN46" s="817"/>
    </row>
    <row customHeight="true" hidden="true" ht="18" r="47">
      <c r="A47" s="897">
        <v>14</v>
      </c>
      <c r="B47" s="798" t="s">
        <v>816</v>
      </c>
      <c r="C47" s="897" t="s">
        <v>837</v>
      </c>
      <c r="D47" s="898" t="s">
        <v>838</v>
      </c>
      <c r="E47" s="899"/>
      <c r="F47" s="900">
        <v>0</v>
      </c>
      <c r="G47" s="900">
        <v>0</v>
      </c>
      <c r="H47" s="901"/>
      <c r="I47" s="902">
        <f>VLOOKUP(C47,'Data Products'!$A:$J,2,0)</f>
      </c>
      <c r="J47" s="862">
        <f t="shared" si="11"/>
      </c>
      <c r="K47" s="863">
        <v>45853</v>
      </c>
      <c r="L47" s="807">
        <f t="shared" si="1"/>
      </c>
      <c r="M47" s="912">
        <v>0</v>
      </c>
      <c r="N47" s="828">
        <v>0</v>
      </c>
      <c r="O47" s="830"/>
      <c r="P47" s="803"/>
      <c r="Q47" s="798" t="s">
        <v>826</v>
      </c>
      <c r="R47" s="876"/>
      <c r="S47" s="876"/>
      <c r="T47" s="905"/>
      <c r="U47" s="876"/>
      <c r="V47" s="876"/>
      <c r="W47" s="876"/>
      <c r="X47" s="876"/>
      <c r="Y47" s="876"/>
      <c r="Z47" s="876"/>
      <c r="AA47" s="876"/>
      <c r="AB47" s="906">
        <f t="shared" si="29"/>
      </c>
      <c r="AC47" s="822">
        <f t="shared" si="21"/>
      </c>
      <c r="AD47" s="810">
        <f t="shared" si="14"/>
      </c>
      <c r="AE47" s="907">
        <f t="shared" si="4"/>
      </c>
      <c r="AF47" s="908">
        <f>VLOOKUP(C47,'Data Products'!$A:$J,10,0)</f>
      </c>
      <c r="AG47" s="909">
        <f t="shared" si="24"/>
      </c>
      <c r="AH47" s="813">
        <f t="shared" si="17"/>
      </c>
      <c r="AI47" s="913"/>
      <c r="AJ47" s="917"/>
      <c r="AK47" s="817"/>
      <c r="AL47" s="816"/>
      <c r="AM47" s="817"/>
      <c r="AN47" s="817"/>
    </row>
    <row customHeight="true" hidden="true" ht="18" r="48">
      <c r="A48" s="897">
        <v>15</v>
      </c>
      <c r="B48" s="798" t="s">
        <v>816</v>
      </c>
      <c r="C48" s="897" t="s">
        <v>839</v>
      </c>
      <c r="D48" s="842"/>
      <c r="E48" s="830"/>
      <c r="F48" s="900">
        <v>0</v>
      </c>
      <c r="G48" s="900">
        <v>0</v>
      </c>
      <c r="H48" s="901"/>
      <c r="I48" s="902">
        <f>VLOOKUP(C48,'Data Products'!$A:$J,2,0)</f>
      </c>
      <c r="J48" s="862">
        <f t="shared" si="11"/>
      </c>
      <c r="K48" s="863">
        <v>45854</v>
      </c>
      <c r="L48" s="807">
        <f t="shared" si="1"/>
      </c>
      <c r="M48" s="912">
        <v>0</v>
      </c>
      <c r="N48" s="828">
        <v>0</v>
      </c>
      <c r="O48" s="830"/>
      <c r="P48" s="803"/>
      <c r="Q48" s="798" t="s">
        <v>826</v>
      </c>
      <c r="R48" s="876"/>
      <c r="S48" s="876"/>
      <c r="T48" s="905"/>
      <c r="U48" s="876"/>
      <c r="V48" s="876"/>
      <c r="W48" s="876"/>
      <c r="X48" s="876"/>
      <c r="Y48" s="876"/>
      <c r="Z48" s="876"/>
      <c r="AA48" s="876"/>
      <c r="AB48" s="906">
        <f t="shared" si="29"/>
      </c>
      <c r="AC48" s="822">
        <f t="shared" si="21"/>
      </c>
      <c r="AD48" s="810">
        <f t="shared" si="14"/>
      </c>
      <c r="AE48" s="907">
        <f t="shared" si="4"/>
      </c>
      <c r="AF48" s="908">
        <f>VLOOKUP(C48,'Data Products'!$A:$J,10,0)</f>
      </c>
      <c r="AG48" s="909">
        <f t="shared" si="24"/>
      </c>
      <c r="AH48" s="813">
        <f t="shared" si="17"/>
      </c>
      <c r="AI48" s="913"/>
      <c r="AJ48" s="917"/>
      <c r="AK48" s="817">
        <v>340</v>
      </c>
      <c r="AL48" s="816"/>
      <c r="AM48" s="817"/>
      <c r="AN48" s="817"/>
    </row>
    <row customHeight="true" hidden="true" ht="18" r="49">
      <c r="A49" s="897">
        <v>16</v>
      </c>
      <c r="B49" s="798" t="s">
        <v>816</v>
      </c>
      <c r="C49" s="897" t="s">
        <v>840</v>
      </c>
      <c r="D49" s="842"/>
      <c r="E49" s="830"/>
      <c r="F49" s="900">
        <v>0</v>
      </c>
      <c r="G49" s="900">
        <v>0</v>
      </c>
      <c r="H49" s="901"/>
      <c r="I49" s="902">
        <f>VLOOKUP(C49,'Data Products'!$A:$J,2,0)</f>
      </c>
      <c r="J49" s="862">
        <f t="shared" si="11"/>
      </c>
      <c r="K49" s="863">
        <v>45855</v>
      </c>
      <c r="L49" s="807">
        <f t="shared" si="1"/>
      </c>
      <c r="M49" s="912">
        <v>0</v>
      </c>
      <c r="N49" s="828">
        <v>0</v>
      </c>
      <c r="O49" s="830"/>
      <c r="P49" s="803"/>
      <c r="Q49" s="798" t="s">
        <v>841</v>
      </c>
      <c r="R49" s="876"/>
      <c r="S49" s="876"/>
      <c r="T49" s="905"/>
      <c r="U49" s="876"/>
      <c r="V49" s="876"/>
      <c r="W49" s="876"/>
      <c r="X49" s="876"/>
      <c r="Y49" s="876"/>
      <c r="Z49" s="876"/>
      <c r="AA49" s="876"/>
      <c r="AB49" s="906">
        <f t="shared" si="29"/>
      </c>
      <c r="AC49" s="822">
        <f t="shared" si="21"/>
      </c>
      <c r="AD49" s="810">
        <f t="shared" si="14"/>
      </c>
      <c r="AE49" s="907">
        <f t="shared" si="4"/>
      </c>
      <c r="AF49" s="908">
        <f>VLOOKUP(C49,'Data Products'!$A:$J,10,0)</f>
      </c>
      <c r="AG49" s="909">
        <f t="shared" si="24"/>
      </c>
      <c r="AH49" s="813">
        <f t="shared" si="17"/>
      </c>
      <c r="AI49" s="913"/>
      <c r="AJ49" s="917"/>
      <c r="AK49" s="817"/>
      <c r="AL49" s="816"/>
      <c r="AM49" s="817"/>
      <c r="AN49" s="817"/>
    </row>
    <row customHeight="true" hidden="true" ht="18" r="50">
      <c r="A50" s="897">
        <v>17</v>
      </c>
      <c r="B50" s="798" t="s">
        <v>816</v>
      </c>
      <c r="C50" s="897" t="s">
        <v>842</v>
      </c>
      <c r="D50" s="842"/>
      <c r="E50" s="830"/>
      <c r="F50" s="900">
        <v>0</v>
      </c>
      <c r="G50" s="900">
        <v>0</v>
      </c>
      <c r="H50" s="901"/>
      <c r="I50" s="902">
        <f>VLOOKUP(C50,'Data Products'!$A:$J,2,0)</f>
      </c>
      <c r="J50" s="862">
        <f t="shared" si="11"/>
      </c>
      <c r="K50" s="863">
        <v>45856</v>
      </c>
      <c r="L50" s="807">
        <f t="shared" si="1"/>
      </c>
      <c r="M50" s="912">
        <v>0</v>
      </c>
      <c r="N50" s="828">
        <v>0</v>
      </c>
      <c r="O50" s="830"/>
      <c r="P50" s="803"/>
      <c r="Q50" s="798" t="s">
        <v>841</v>
      </c>
      <c r="R50" s="876"/>
      <c r="S50" s="876"/>
      <c r="T50" s="905"/>
      <c r="U50" s="876"/>
      <c r="V50" s="876"/>
      <c r="W50" s="876"/>
      <c r="X50" s="876"/>
      <c r="Y50" s="876"/>
      <c r="Z50" s="876"/>
      <c r="AA50" s="876"/>
      <c r="AB50" s="906">
        <f t="shared" si="29"/>
      </c>
      <c r="AC50" s="822">
        <f t="shared" si="21"/>
      </c>
      <c r="AD50" s="810">
        <f t="shared" si="14"/>
      </c>
      <c r="AE50" s="907">
        <f t="shared" si="4"/>
      </c>
      <c r="AF50" s="908">
        <f>VLOOKUP(C50,'Data Products'!$A:$J,10,0)</f>
      </c>
      <c r="AG50" s="909">
        <f t="shared" si="24"/>
      </c>
      <c r="AH50" s="813">
        <f t="shared" si="17"/>
      </c>
      <c r="AI50" s="913"/>
      <c r="AJ50" s="917"/>
      <c r="AK50" s="817">
        <v>3620</v>
      </c>
      <c r="AL50" s="816"/>
      <c r="AM50" s="817"/>
      <c r="AN50" s="817"/>
    </row>
    <row customHeight="true" hidden="true" ht="18" r="51">
      <c r="A51" s="897">
        <v>18</v>
      </c>
      <c r="B51" s="798" t="s">
        <v>816</v>
      </c>
      <c r="C51" s="897" t="s">
        <v>843</v>
      </c>
      <c r="D51" s="842"/>
      <c r="E51" s="830"/>
      <c r="F51" s="900">
        <v>0</v>
      </c>
      <c r="G51" s="900">
        <v>0</v>
      </c>
      <c r="H51" s="901"/>
      <c r="I51" s="902">
        <f>VLOOKUP(C51,'Data Products'!$A:$J,2,0)</f>
      </c>
      <c r="J51" s="862">
        <f t="shared" si="11"/>
      </c>
      <c r="K51" s="863">
        <v>45857</v>
      </c>
      <c r="L51" s="807">
        <f t="shared" si="1"/>
      </c>
      <c r="M51" s="912">
        <v>0</v>
      </c>
      <c r="N51" s="828">
        <v>0</v>
      </c>
      <c r="O51" s="830"/>
      <c r="P51" s="803"/>
      <c r="Q51" s="798" t="s">
        <v>841</v>
      </c>
      <c r="R51" s="876"/>
      <c r="S51" s="876"/>
      <c r="T51" s="905"/>
      <c r="U51" s="876"/>
      <c r="V51" s="876"/>
      <c r="W51" s="876"/>
      <c r="X51" s="876"/>
      <c r="Y51" s="876"/>
      <c r="Z51" s="876"/>
      <c r="AA51" s="876"/>
      <c r="AB51" s="906">
        <f t="shared" si="29"/>
      </c>
      <c r="AC51" s="822">
        <f t="shared" si="21"/>
      </c>
      <c r="AD51" s="810">
        <f t="shared" si="14"/>
      </c>
      <c r="AE51" s="907">
        <f t="shared" si="4"/>
      </c>
      <c r="AF51" s="908">
        <f>VLOOKUP(C51,'Data Products'!$A:$J,10,0)</f>
      </c>
      <c r="AG51" s="909">
        <f t="shared" si="24"/>
      </c>
      <c r="AH51" s="813">
        <f t="shared" si="17"/>
      </c>
      <c r="AI51" s="913"/>
      <c r="AJ51" s="917"/>
      <c r="AK51" s="817"/>
      <c r="AL51" s="816"/>
      <c r="AM51" s="817"/>
      <c r="AN51" s="817"/>
    </row>
    <row customHeight="true" hidden="true" ht="18" r="52">
      <c r="A52" s="897">
        <v>19</v>
      </c>
      <c r="B52" s="798" t="s">
        <v>770</v>
      </c>
      <c r="C52" s="897" t="s">
        <v>844</v>
      </c>
      <c r="D52" s="920" t="s">
        <v>845</v>
      </c>
      <c r="E52" s="920" t="s">
        <v>845</v>
      </c>
      <c r="F52" s="900">
        <v>0</v>
      </c>
      <c r="G52" s="900">
        <v>0</v>
      </c>
      <c r="H52" s="901"/>
      <c r="I52" s="902">
        <f>VLOOKUP(C52,'Data Products'!$A:$J,2,0)</f>
      </c>
      <c r="J52" s="862">
        <f t="shared" si="11"/>
      </c>
      <c r="K52" s="863">
        <v>45858</v>
      </c>
      <c r="L52" s="807">
        <f t="shared" si="1"/>
      </c>
      <c r="M52" s="912">
        <v>0</v>
      </c>
      <c r="N52" s="828">
        <v>0</v>
      </c>
      <c r="O52" s="830"/>
      <c r="P52" s="803"/>
      <c r="Q52" s="798" t="s">
        <v>846</v>
      </c>
      <c r="R52" s="876"/>
      <c r="S52" s="876"/>
      <c r="T52" s="905"/>
      <c r="U52" s="876"/>
      <c r="V52" s="876"/>
      <c r="W52" s="876"/>
      <c r="X52" s="876"/>
      <c r="Y52" s="876"/>
      <c r="Z52" s="876"/>
      <c r="AA52" s="876"/>
      <c r="AB52" s="906">
        <f t="shared" si="29"/>
      </c>
      <c r="AC52" s="822">
        <f t="shared" si="21"/>
      </c>
      <c r="AD52" s="810">
        <f t="shared" si="14"/>
      </c>
      <c r="AE52" s="907">
        <f t="shared" si="4"/>
      </c>
      <c r="AF52" s="908">
        <f>VLOOKUP(C52,'Data Products'!$A:$J,10,0)</f>
      </c>
      <c r="AG52" s="909">
        <f t="shared" si="24"/>
      </c>
      <c r="AH52" s="813">
        <f t="shared" si="17"/>
      </c>
      <c r="AI52" s="910" t="s">
        <v>847</v>
      </c>
      <c r="AJ52" s="917"/>
      <c r="AK52" s="817"/>
      <c r="AL52" s="816"/>
      <c r="AM52" s="817"/>
      <c r="AN52" s="817"/>
    </row>
    <row customHeight="true" hidden="true" ht="18" r="53">
      <c r="A53" s="897">
        <v>20</v>
      </c>
      <c r="B53" s="798" t="s">
        <v>816</v>
      </c>
      <c r="C53" s="897" t="s">
        <v>848</v>
      </c>
      <c r="D53" s="920" t="s">
        <v>849</v>
      </c>
      <c r="E53" s="920" t="s">
        <v>849</v>
      </c>
      <c r="F53" s="900">
        <v>8</v>
      </c>
      <c r="G53" s="900">
        <v>8</v>
      </c>
      <c r="H53" s="901"/>
      <c r="I53" s="902">
        <f>VLOOKUP(C53,'Data Products'!$A:$J,2,0)</f>
      </c>
      <c r="J53" s="862">
        <f t="shared" si="11"/>
      </c>
      <c r="K53" s="863">
        <v>45859</v>
      </c>
      <c r="L53" s="807">
        <f t="shared" si="1"/>
      </c>
      <c r="M53" s="912">
        <v>0</v>
      </c>
      <c r="N53" s="828">
        <v>0</v>
      </c>
      <c r="O53" s="830"/>
      <c r="P53" s="803"/>
      <c r="Q53" s="798" t="s">
        <v>846</v>
      </c>
      <c r="R53" s="876"/>
      <c r="S53" s="876"/>
      <c r="T53" s="905"/>
      <c r="U53" s="876"/>
      <c r="V53" s="876"/>
      <c r="W53" s="876"/>
      <c r="X53" s="876"/>
      <c r="Y53" s="876"/>
      <c r="Z53" s="876"/>
      <c r="AA53" s="876"/>
      <c r="AB53" s="906">
        <f t="shared" si="29"/>
      </c>
      <c r="AC53" s="822">
        <f t="shared" si="21"/>
      </c>
      <c r="AD53" s="810">
        <f t="shared" si="14"/>
      </c>
      <c r="AE53" s="907">
        <f t="shared" si="4"/>
      </c>
      <c r="AF53" s="908">
        <f>VLOOKUP(C53,'Data Products'!$A:$J,10,0)</f>
      </c>
      <c r="AG53" s="909">
        <f t="shared" si="24"/>
      </c>
      <c r="AH53" s="813">
        <f t="shared" si="17"/>
      </c>
      <c r="AI53" s="910" t="s">
        <v>850</v>
      </c>
      <c r="AJ53" s="917"/>
      <c r="AK53" s="817"/>
      <c r="AL53" s="816"/>
      <c r="AM53" s="817"/>
      <c r="AN53" s="817"/>
    </row>
    <row customHeight="true" hidden="true" ht="18" r="54">
      <c r="A54" s="897">
        <v>21</v>
      </c>
      <c r="B54" s="798" t="s">
        <v>816</v>
      </c>
      <c r="C54" s="897" t="s">
        <v>851</v>
      </c>
      <c r="D54" s="920" t="s">
        <v>852</v>
      </c>
      <c r="E54" s="920" t="s">
        <v>852</v>
      </c>
      <c r="F54" s="900">
        <v>0</v>
      </c>
      <c r="G54" s="900">
        <v>0</v>
      </c>
      <c r="H54" s="901"/>
      <c r="I54" s="902">
        <f>VLOOKUP(C54,'Data Products'!$A:$J,2,0)</f>
      </c>
      <c r="J54" s="862">
        <f t="shared" si="11"/>
      </c>
      <c r="K54" s="863">
        <v>45860</v>
      </c>
      <c r="L54" s="807">
        <f t="shared" si="1"/>
      </c>
      <c r="M54" s="912">
        <v>0</v>
      </c>
      <c r="N54" s="828">
        <v>0</v>
      </c>
      <c r="O54" s="830"/>
      <c r="P54" s="803"/>
      <c r="Q54" s="798" t="s">
        <v>853</v>
      </c>
      <c r="R54" s="876"/>
      <c r="S54" s="876"/>
      <c r="T54" s="905"/>
      <c r="U54" s="876"/>
      <c r="V54" s="876"/>
      <c r="W54" s="876"/>
      <c r="X54" s="876"/>
      <c r="Y54" s="876"/>
      <c r="Z54" s="876"/>
      <c r="AA54" s="876"/>
      <c r="AB54" s="906">
        <f t="shared" si="29"/>
      </c>
      <c r="AC54" s="822">
        <f t="shared" si="21"/>
      </c>
      <c r="AD54" s="810">
        <f t="shared" si="14"/>
      </c>
      <c r="AE54" s="907">
        <f t="shared" si="4"/>
      </c>
      <c r="AF54" s="908">
        <f>VLOOKUP(C54,'Data Products'!$A:$J,10,0)</f>
      </c>
      <c r="AG54" s="909">
        <f t="shared" si="24"/>
      </c>
      <c r="AH54" s="813">
        <f t="shared" si="17"/>
      </c>
      <c r="AI54" s="913"/>
      <c r="AJ54" s="917"/>
      <c r="AK54" s="817"/>
      <c r="AL54" s="816"/>
      <c r="AM54" s="817"/>
      <c r="AN54" s="817"/>
    </row>
    <row customHeight="true" hidden="true" ht="18" r="55">
      <c r="A55" s="897">
        <v>22</v>
      </c>
      <c r="B55" s="798" t="s">
        <v>767</v>
      </c>
      <c r="C55" s="897" t="s">
        <v>852</v>
      </c>
      <c r="D55" s="920" t="s">
        <v>852</v>
      </c>
      <c r="E55" s="920" t="s">
        <v>852</v>
      </c>
      <c r="F55" s="900">
        <v>2</v>
      </c>
      <c r="G55" s="900">
        <v>2</v>
      </c>
      <c r="H55" s="901"/>
      <c r="I55" s="902">
        <f>VLOOKUP(C55,'Data Products'!$A:$J,2,0)</f>
      </c>
      <c r="J55" s="862">
        <f t="shared" si="11"/>
      </c>
      <c r="K55" s="863">
        <v>45861</v>
      </c>
      <c r="L55" s="807">
        <f t="shared" si="1"/>
      </c>
      <c r="M55" s="912">
        <v>0</v>
      </c>
      <c r="N55" s="921">
        <v>0</v>
      </c>
      <c r="O55" s="830"/>
      <c r="P55" s="803"/>
      <c r="Q55" s="798" t="s">
        <v>854</v>
      </c>
      <c r="R55" s="876"/>
      <c r="S55" s="876"/>
      <c r="T55" s="905"/>
      <c r="U55" s="876"/>
      <c r="V55" s="876"/>
      <c r="W55" s="876"/>
      <c r="X55" s="876"/>
      <c r="Y55" s="876"/>
      <c r="Z55" s="876"/>
      <c r="AA55" s="876"/>
      <c r="AB55" s="906">
        <f t="shared" si="29"/>
      </c>
      <c r="AC55" s="822">
        <f t="shared" si="21"/>
      </c>
      <c r="AD55" s="810">
        <f t="shared" si="14"/>
      </c>
      <c r="AE55" s="907">
        <f t="shared" si="4"/>
      </c>
      <c r="AF55" s="908">
        <f>VLOOKUP(C55,'Data Products'!$A:$J,10,0)</f>
      </c>
      <c r="AG55" s="909">
        <f t="shared" si="24"/>
      </c>
      <c r="AH55" s="813"/>
      <c r="AI55" s="910" t="s">
        <v>855</v>
      </c>
      <c r="AJ55" s="917"/>
      <c r="AK55" s="817"/>
      <c r="AL55" s="816"/>
      <c r="AM55" s="817"/>
      <c r="AN55" s="817"/>
    </row>
    <row customHeight="true" hidden="true" ht="18" r="56">
      <c r="A56" s="897">
        <v>23</v>
      </c>
      <c r="B56" s="798" t="s">
        <v>816</v>
      </c>
      <c r="C56" s="897" t="s">
        <v>856</v>
      </c>
      <c r="D56" s="922"/>
      <c r="E56" s="922"/>
      <c r="F56" s="900">
        <v>0</v>
      </c>
      <c r="G56" s="900">
        <v>0</v>
      </c>
      <c r="H56" s="901"/>
      <c r="I56" s="902">
        <f>VLOOKUP(C56,'Data Products'!$A:$J,2,0)</f>
      </c>
      <c r="J56" s="862">
        <f t="shared" si="11"/>
      </c>
      <c r="K56" s="863">
        <v>45862</v>
      </c>
      <c r="L56" s="807">
        <f t="shared" si="1"/>
      </c>
      <c r="M56" s="912">
        <v>0</v>
      </c>
      <c r="N56" s="828">
        <v>0</v>
      </c>
      <c r="O56" s="830"/>
      <c r="P56" s="803"/>
      <c r="Q56" s="798" t="s">
        <v>857</v>
      </c>
      <c r="R56" s="876"/>
      <c r="S56" s="876"/>
      <c r="T56" s="905"/>
      <c r="U56" s="876"/>
      <c r="V56" s="876"/>
      <c r="W56" s="876"/>
      <c r="X56" s="876"/>
      <c r="Y56" s="876"/>
      <c r="Z56" s="876"/>
      <c r="AA56" s="876"/>
      <c r="AB56" s="906">
        <f t="shared" si="29"/>
      </c>
      <c r="AC56" s="822">
        <f t="shared" si="21"/>
      </c>
      <c r="AD56" s="810">
        <f t="shared" si="14"/>
      </c>
      <c r="AE56" s="907">
        <f t="shared" si="4"/>
      </c>
      <c r="AF56" s="908">
        <f>VLOOKUP(C56,'Data Products'!$A:$J,10,0)</f>
      </c>
      <c r="AG56" s="909">
        <f t="shared" si="24"/>
      </c>
      <c r="AH56" s="813">
        <f t="shared" ref="AH56:AH71" si="18">IF(J56&lt;=90,F56,0)</f>
      </c>
      <c r="AI56" s="913"/>
      <c r="AJ56" s="917"/>
      <c r="AK56" s="817"/>
      <c r="AL56" s="816"/>
      <c r="AM56" s="817"/>
      <c r="AN56" s="817"/>
    </row>
    <row customHeight="true" hidden="true" ht="18" r="57">
      <c r="A57" s="897">
        <v>24</v>
      </c>
      <c r="B57" s="798" t="s">
        <v>816</v>
      </c>
      <c r="C57" s="897" t="s">
        <v>858</v>
      </c>
      <c r="D57" s="922"/>
      <c r="E57" s="922"/>
      <c r="F57" s="900">
        <v>0</v>
      </c>
      <c r="G57" s="900">
        <v>0</v>
      </c>
      <c r="H57" s="901"/>
      <c r="I57" s="902">
        <f>VLOOKUP(C57,'Data Products'!$A:$J,2,0)</f>
      </c>
      <c r="J57" s="862">
        <f t="shared" si="11"/>
      </c>
      <c r="K57" s="863">
        <v>45863</v>
      </c>
      <c r="L57" s="807">
        <f t="shared" si="1"/>
      </c>
      <c r="M57" s="912">
        <v>0</v>
      </c>
      <c r="N57" s="828">
        <v>0</v>
      </c>
      <c r="O57" s="830"/>
      <c r="P57" s="803"/>
      <c r="Q57" s="798" t="s">
        <v>818</v>
      </c>
      <c r="R57" s="876"/>
      <c r="S57" s="876"/>
      <c r="T57" s="905"/>
      <c r="U57" s="876"/>
      <c r="V57" s="876"/>
      <c r="W57" s="876"/>
      <c r="X57" s="876"/>
      <c r="Y57" s="876"/>
      <c r="Z57" s="876"/>
      <c r="AA57" s="876"/>
      <c r="AB57" s="906">
        <f t="shared" si="29"/>
      </c>
      <c r="AC57" s="822">
        <f t="shared" si="21"/>
      </c>
      <c r="AD57" s="810">
        <f t="shared" si="14"/>
      </c>
      <c r="AE57" s="907">
        <f t="shared" si="4"/>
      </c>
      <c r="AF57" s="908">
        <f>VLOOKUP(C57,'Data Products'!$A:$J,10,0)</f>
      </c>
      <c r="AG57" s="909">
        <f t="shared" si="24"/>
      </c>
      <c r="AH57" s="813">
        <f t="shared" si="18"/>
      </c>
      <c r="AI57" s="913"/>
      <c r="AJ57" s="917"/>
      <c r="AK57" s="817"/>
      <c r="AL57" s="816"/>
      <c r="AM57" s="817"/>
      <c r="AN57" s="817"/>
    </row>
    <row customHeight="true" hidden="true" ht="18" r="58">
      <c r="A58" s="897">
        <v>25</v>
      </c>
      <c r="B58" s="798" t="s">
        <v>816</v>
      </c>
      <c r="C58" s="897" t="s">
        <v>859</v>
      </c>
      <c r="D58" s="922"/>
      <c r="E58" s="922"/>
      <c r="F58" s="900">
        <v>0</v>
      </c>
      <c r="G58" s="900">
        <v>0</v>
      </c>
      <c r="H58" s="901"/>
      <c r="I58" s="902">
        <f>VLOOKUP(C58,'Data Products'!$A:$J,2,0)</f>
      </c>
      <c r="J58" s="862">
        <f t="shared" si="11"/>
      </c>
      <c r="K58" s="863">
        <v>45864</v>
      </c>
      <c r="L58" s="807">
        <f t="shared" si="1"/>
      </c>
      <c r="M58" s="912">
        <v>0</v>
      </c>
      <c r="N58" s="828">
        <v>0</v>
      </c>
      <c r="O58" s="830"/>
      <c r="P58" s="803"/>
      <c r="Q58" s="798" t="s">
        <v>818</v>
      </c>
      <c r="R58" s="876"/>
      <c r="S58" s="876"/>
      <c r="T58" s="905"/>
      <c r="U58" s="876"/>
      <c r="V58" s="876"/>
      <c r="W58" s="876"/>
      <c r="X58" s="876"/>
      <c r="Y58" s="876"/>
      <c r="Z58" s="876"/>
      <c r="AA58" s="876"/>
      <c r="AB58" s="906">
        <f t="shared" si="29"/>
      </c>
      <c r="AC58" s="822">
        <f t="shared" si="21"/>
      </c>
      <c r="AD58" s="810">
        <f t="shared" si="14"/>
      </c>
      <c r="AE58" s="907">
        <f t="shared" si="4"/>
      </c>
      <c r="AF58" s="908">
        <f>VLOOKUP(C58,'Data Products'!$A:$J,10,0)</f>
      </c>
      <c r="AG58" s="909">
        <f t="shared" si="24"/>
      </c>
      <c r="AH58" s="813">
        <f t="shared" si="18"/>
      </c>
      <c r="AI58" s="913"/>
      <c r="AJ58" s="917"/>
      <c r="AK58" s="817"/>
      <c r="AL58" s="816"/>
      <c r="AM58" s="817"/>
      <c r="AN58" s="817"/>
    </row>
    <row customHeight="true" hidden="true" ht="18" r="59">
      <c r="A59" s="897">
        <v>26</v>
      </c>
      <c r="B59" s="798" t="s">
        <v>816</v>
      </c>
      <c r="C59" s="897" t="s">
        <v>860</v>
      </c>
      <c r="D59" s="922"/>
      <c r="E59" s="922"/>
      <c r="F59" s="900">
        <v>0</v>
      </c>
      <c r="G59" s="900">
        <v>0</v>
      </c>
      <c r="H59" s="901" t="s">
        <v>861</v>
      </c>
      <c r="I59" s="902">
        <f>VLOOKUP(C59,'Data Products'!$A:$J,2,0)</f>
      </c>
      <c r="J59" s="862">
        <f t="shared" si="11"/>
      </c>
      <c r="K59" s="863">
        <v>45865</v>
      </c>
      <c r="L59" s="807">
        <f t="shared" si="1"/>
      </c>
      <c r="M59" s="912">
        <v>0</v>
      </c>
      <c r="N59" s="828">
        <v>0</v>
      </c>
      <c r="O59" s="830"/>
      <c r="P59" s="803"/>
      <c r="Q59" s="798" t="s">
        <v>862</v>
      </c>
      <c r="R59" s="876"/>
      <c r="S59" s="876"/>
      <c r="T59" s="923"/>
      <c r="U59" s="876"/>
      <c r="V59" s="876"/>
      <c r="W59" s="876"/>
      <c r="X59" s="876"/>
      <c r="Y59" s="876"/>
      <c r="Z59" s="876"/>
      <c r="AA59" s="876"/>
      <c r="AB59" s="906">
        <f t="shared" si="29"/>
      </c>
      <c r="AC59" s="822">
        <f t="shared" si="21"/>
      </c>
      <c r="AD59" s="810">
        <f t="shared" si="14"/>
      </c>
      <c r="AE59" s="907">
        <f t="shared" si="4"/>
      </c>
      <c r="AF59" s="908">
        <f>VLOOKUP(C59,'Data Products'!$A:$J,10,0)</f>
      </c>
      <c r="AG59" s="909">
        <f t="shared" si="24"/>
      </c>
      <c r="AH59" s="813">
        <f t="shared" si="18"/>
      </c>
      <c r="AI59" s="913"/>
      <c r="AJ59" s="917"/>
      <c r="AK59" s="817">
        <v>50</v>
      </c>
      <c r="AL59" s="816"/>
      <c r="AM59" s="817"/>
      <c r="AN59" s="817"/>
    </row>
    <row customHeight="true" hidden="true" ht="18" r="60">
      <c r="A60" s="897">
        <v>27</v>
      </c>
      <c r="B60" s="798" t="s">
        <v>816</v>
      </c>
      <c r="C60" s="897" t="s">
        <v>863</v>
      </c>
      <c r="D60" s="922"/>
      <c r="E60" s="922"/>
      <c r="F60" s="900">
        <v>0</v>
      </c>
      <c r="G60" s="900">
        <v>0</v>
      </c>
      <c r="H60" s="901"/>
      <c r="I60" s="902">
        <f>VLOOKUP(C60,'Data Products'!$A:$J,2,0)</f>
      </c>
      <c r="J60" s="862">
        <f t="shared" si="11"/>
      </c>
      <c r="K60" s="863">
        <v>45866</v>
      </c>
      <c r="L60" s="807">
        <f t="shared" si="1"/>
      </c>
      <c r="M60" s="912">
        <v>0</v>
      </c>
      <c r="N60" s="828">
        <v>0</v>
      </c>
      <c r="O60" s="830"/>
      <c r="P60" s="803"/>
      <c r="Q60" s="798" t="s">
        <v>862</v>
      </c>
      <c r="R60" s="872"/>
      <c r="S60" s="872"/>
      <c r="T60" s="923"/>
      <c r="U60" s="876"/>
      <c r="V60" s="872"/>
      <c r="W60" s="872"/>
      <c r="X60" s="872"/>
      <c r="Y60" s="872"/>
      <c r="Z60" s="872"/>
      <c r="AA60" s="872"/>
      <c r="AB60" s="906">
        <f t="shared" si="29"/>
      </c>
      <c r="AC60" s="822">
        <f t="shared" si="21"/>
      </c>
      <c r="AD60" s="810">
        <f t="shared" si="14"/>
      </c>
      <c r="AE60" s="907">
        <f t="shared" si="4"/>
      </c>
      <c r="AF60" s="908">
        <f>VLOOKUP(C60,'Data Products'!$A:$J,10,0)</f>
      </c>
      <c r="AG60" s="909">
        <f t="shared" si="24"/>
      </c>
      <c r="AH60" s="813">
        <f t="shared" si="18"/>
      </c>
      <c r="AI60" s="913"/>
      <c r="AJ60" s="917"/>
      <c r="AK60" s="817">
        <v>80</v>
      </c>
      <c r="AL60" s="816"/>
      <c r="AM60" s="817"/>
      <c r="AN60" s="817"/>
    </row>
    <row customHeight="true" hidden="true" ht="18" r="61">
      <c r="A61" s="897">
        <v>28</v>
      </c>
      <c r="B61" s="798" t="s">
        <v>816</v>
      </c>
      <c r="C61" s="897" t="s">
        <v>864</v>
      </c>
      <c r="D61" s="922"/>
      <c r="E61" s="922"/>
      <c r="F61" s="900">
        <v>0</v>
      </c>
      <c r="G61" s="900">
        <v>0</v>
      </c>
      <c r="H61" s="901"/>
      <c r="I61" s="902">
        <f>VLOOKUP(C61,'Data Products'!$A:$J,2,0)</f>
      </c>
      <c r="J61" s="862">
        <f t="shared" si="11"/>
      </c>
      <c r="K61" s="863">
        <v>45867</v>
      </c>
      <c r="L61" s="807">
        <f t="shared" si="1"/>
      </c>
      <c r="M61" s="912">
        <v>0</v>
      </c>
      <c r="N61" s="828">
        <v>0</v>
      </c>
      <c r="O61" s="830"/>
      <c r="P61" s="803"/>
      <c r="Q61" s="798" t="s">
        <v>862</v>
      </c>
      <c r="R61" s="872"/>
      <c r="S61" s="872"/>
      <c r="T61" s="905"/>
      <c r="U61" s="876"/>
      <c r="V61" s="872"/>
      <c r="W61" s="872"/>
      <c r="X61" s="872"/>
      <c r="Y61" s="872"/>
      <c r="Z61" s="872"/>
      <c r="AA61" s="872"/>
      <c r="AB61" s="906">
        <f t="shared" si="29"/>
      </c>
      <c r="AC61" s="822">
        <f t="shared" si="21"/>
      </c>
      <c r="AD61" s="810">
        <f t="shared" si="14"/>
      </c>
      <c r="AE61" s="907">
        <f t="shared" si="4"/>
      </c>
      <c r="AF61" s="908">
        <f>VLOOKUP(C61,'Data Products'!$A:$J,10,0)</f>
      </c>
      <c r="AG61" s="909">
        <f t="shared" si="24"/>
      </c>
      <c r="AH61" s="813">
        <f t="shared" si="18"/>
      </c>
      <c r="AI61" s="913"/>
      <c r="AJ61" s="917"/>
      <c r="AK61" s="817">
        <v>60</v>
      </c>
      <c r="AL61" s="816"/>
      <c r="AM61" s="817"/>
      <c r="AN61" s="817"/>
    </row>
    <row customHeight="true" hidden="true" ht="18" r="62">
      <c r="A62" s="897">
        <v>29</v>
      </c>
      <c r="B62" s="798" t="s">
        <v>816</v>
      </c>
      <c r="C62" s="897" t="s">
        <v>865</v>
      </c>
      <c r="D62" s="922"/>
      <c r="E62" s="922"/>
      <c r="F62" s="900">
        <v>0</v>
      </c>
      <c r="G62" s="900">
        <v>0</v>
      </c>
      <c r="H62" s="901" t="s">
        <v>866</v>
      </c>
      <c r="I62" s="902">
        <f>VLOOKUP(C62,'Data Products'!$A:$J,2,0)</f>
      </c>
      <c r="J62" s="862">
        <f t="shared" si="11"/>
      </c>
      <c r="K62" s="863">
        <v>45868</v>
      </c>
      <c r="L62" s="807">
        <f t="shared" si="1"/>
      </c>
      <c r="M62" s="912">
        <v>0</v>
      </c>
      <c r="N62" s="828">
        <v>0</v>
      </c>
      <c r="O62" s="830"/>
      <c r="P62" s="803"/>
      <c r="Q62" s="798" t="s">
        <v>862</v>
      </c>
      <c r="R62" s="872"/>
      <c r="S62" s="872"/>
      <c r="T62" s="905"/>
      <c r="U62" s="876"/>
      <c r="V62" s="872"/>
      <c r="W62" s="872"/>
      <c r="X62" s="872"/>
      <c r="Y62" s="872"/>
      <c r="Z62" s="872"/>
      <c r="AA62" s="872"/>
      <c r="AB62" s="906">
        <f t="shared" si="29"/>
      </c>
      <c r="AC62" s="822">
        <f t="shared" si="21"/>
      </c>
      <c r="AD62" s="810">
        <f t="shared" si="14"/>
      </c>
      <c r="AE62" s="907">
        <f t="shared" si="4"/>
      </c>
      <c r="AF62" s="908">
        <f>VLOOKUP(C62,'Data Products'!$A:$J,10,0)</f>
      </c>
      <c r="AG62" s="909">
        <f t="shared" si="24"/>
      </c>
      <c r="AH62" s="813">
        <f t="shared" si="18"/>
      </c>
      <c r="AI62" s="913"/>
      <c r="AJ62" s="917"/>
      <c r="AK62" s="817">
        <v>40</v>
      </c>
      <c r="AL62" s="816"/>
      <c r="AM62" s="817"/>
      <c r="AN62" s="817"/>
    </row>
    <row customHeight="true" hidden="true" ht="18" r="63">
      <c r="A63" s="897">
        <v>30</v>
      </c>
      <c r="B63" s="798" t="s">
        <v>816</v>
      </c>
      <c r="C63" s="897" t="s">
        <v>867</v>
      </c>
      <c r="D63" s="922"/>
      <c r="E63" s="922"/>
      <c r="F63" s="900">
        <v>0</v>
      </c>
      <c r="G63" s="900">
        <v>0</v>
      </c>
      <c r="H63" s="901"/>
      <c r="I63" s="902">
        <f>VLOOKUP(C63,'Data Products'!$A:$J,2,0)</f>
      </c>
      <c r="J63" s="862">
        <f t="shared" si="11"/>
      </c>
      <c r="K63" s="863">
        <v>45869</v>
      </c>
      <c r="L63" s="807">
        <f t="shared" si="1"/>
      </c>
      <c r="M63" s="912">
        <v>0</v>
      </c>
      <c r="N63" s="828">
        <v>0</v>
      </c>
      <c r="O63" s="830"/>
      <c r="P63" s="803"/>
      <c r="Q63" s="798" t="s">
        <v>862</v>
      </c>
      <c r="R63" s="872"/>
      <c r="S63" s="872"/>
      <c r="T63" s="905"/>
      <c r="U63" s="876"/>
      <c r="V63" s="872"/>
      <c r="W63" s="872"/>
      <c r="X63" s="872"/>
      <c r="Y63" s="872"/>
      <c r="Z63" s="872"/>
      <c r="AA63" s="872"/>
      <c r="AB63" s="906">
        <f t="shared" si="29"/>
      </c>
      <c r="AC63" s="822">
        <f t="shared" si="21"/>
      </c>
      <c r="AD63" s="810">
        <f t="shared" si="14"/>
      </c>
      <c r="AE63" s="907">
        <f t="shared" si="4"/>
      </c>
      <c r="AF63" s="908">
        <f>VLOOKUP(C63,'Data Products'!$A:$J,10,0)</f>
      </c>
      <c r="AG63" s="909">
        <f t="shared" si="24"/>
      </c>
      <c r="AH63" s="813">
        <f t="shared" si="18"/>
      </c>
      <c r="AI63" s="913"/>
      <c r="AJ63" s="917"/>
      <c r="AK63" s="817"/>
      <c r="AL63" s="816"/>
      <c r="AM63" s="817"/>
      <c r="AN63" s="817"/>
    </row>
    <row customHeight="true" hidden="true" ht="18" r="64">
      <c r="A64" s="897">
        <v>31</v>
      </c>
      <c r="B64" s="798" t="s">
        <v>816</v>
      </c>
      <c r="C64" s="897" t="s">
        <v>868</v>
      </c>
      <c r="D64" s="922"/>
      <c r="E64" s="922"/>
      <c r="F64" s="900">
        <v>0</v>
      </c>
      <c r="G64" s="900">
        <v>0</v>
      </c>
      <c r="H64" s="901"/>
      <c r="I64" s="902">
        <f>VLOOKUP(C64,'Data Products'!$A:$J,2,0)</f>
      </c>
      <c r="J64" s="862">
        <f t="shared" si="11"/>
      </c>
      <c r="K64" s="863">
        <v>45870</v>
      </c>
      <c r="L64" s="807">
        <f t="shared" si="1"/>
      </c>
      <c r="M64" s="912">
        <v>0</v>
      </c>
      <c r="N64" s="828">
        <v>0</v>
      </c>
      <c r="O64" s="830"/>
      <c r="P64" s="803"/>
      <c r="Q64" s="798" t="s">
        <v>862</v>
      </c>
      <c r="R64" s="872"/>
      <c r="S64" s="872"/>
      <c r="T64" s="905"/>
      <c r="U64" s="876"/>
      <c r="V64" s="872"/>
      <c r="W64" s="872"/>
      <c r="X64" s="872"/>
      <c r="Y64" s="872"/>
      <c r="Z64" s="872"/>
      <c r="AA64" s="872"/>
      <c r="AB64" s="906">
        <f t="shared" si="29"/>
      </c>
      <c r="AC64" s="822">
        <f t="shared" si="21"/>
      </c>
      <c r="AD64" s="810">
        <f t="shared" si="14"/>
      </c>
      <c r="AE64" s="907">
        <f t="shared" si="4"/>
      </c>
      <c r="AF64" s="908">
        <f>VLOOKUP(C64,'Data Products'!$A:$J,10,0)</f>
      </c>
      <c r="AG64" s="909">
        <f t="shared" si="24"/>
      </c>
      <c r="AH64" s="813">
        <f t="shared" si="18"/>
      </c>
      <c r="AI64" s="913"/>
      <c r="AJ64" s="917"/>
      <c r="AK64" s="817"/>
      <c r="AL64" s="816"/>
      <c r="AM64" s="817"/>
      <c r="AN64" s="817"/>
    </row>
    <row customHeight="true" hidden="true" ht="18" r="65">
      <c r="A65" s="897">
        <v>32</v>
      </c>
      <c r="B65" s="798" t="s">
        <v>816</v>
      </c>
      <c r="C65" s="897" t="s">
        <v>869</v>
      </c>
      <c r="D65" s="922"/>
      <c r="E65" s="922"/>
      <c r="F65" s="900">
        <v>0</v>
      </c>
      <c r="G65" s="900">
        <v>0</v>
      </c>
      <c r="H65" s="901"/>
      <c r="I65" s="902">
        <f>VLOOKUP(C65,'Data Products'!$A:$J,2,0)</f>
      </c>
      <c r="J65" s="862">
        <f t="shared" si="11"/>
      </c>
      <c r="K65" s="863">
        <v>45871</v>
      </c>
      <c r="L65" s="807">
        <f t="shared" si="1"/>
      </c>
      <c r="M65" s="912">
        <v>0</v>
      </c>
      <c r="N65" s="828">
        <v>0</v>
      </c>
      <c r="O65" s="830"/>
      <c r="P65" s="803"/>
      <c r="Q65" s="798" t="s">
        <v>870</v>
      </c>
      <c r="R65" s="872"/>
      <c r="S65" s="872"/>
      <c r="T65" s="905"/>
      <c r="U65" s="876"/>
      <c r="V65" s="872"/>
      <c r="W65" s="872"/>
      <c r="X65" s="872"/>
      <c r="Y65" s="872"/>
      <c r="Z65" s="872"/>
      <c r="AA65" s="872"/>
      <c r="AB65" s="906">
        <f t="shared" si="29"/>
      </c>
      <c r="AC65" s="822">
        <f t="shared" si="21"/>
      </c>
      <c r="AD65" s="810">
        <f t="shared" si="14"/>
      </c>
      <c r="AE65" s="907">
        <f t="shared" si="4"/>
      </c>
      <c r="AF65" s="908">
        <f>VLOOKUP(C65,'Data Products'!$A:$J,10,0)</f>
      </c>
      <c r="AG65" s="909">
        <f t="shared" si="24"/>
      </c>
      <c r="AH65" s="813">
        <f t="shared" si="18"/>
      </c>
      <c r="AI65" s="913"/>
      <c r="AJ65" s="917"/>
      <c r="AK65" s="817"/>
      <c r="AL65" s="816"/>
      <c r="AM65" s="817"/>
      <c r="AN65" s="817"/>
    </row>
    <row customHeight="true" hidden="true" ht="18" r="66">
      <c r="A66" s="897">
        <v>33</v>
      </c>
      <c r="B66" s="798" t="s">
        <v>816</v>
      </c>
      <c r="C66" s="897" t="s">
        <v>871</v>
      </c>
      <c r="D66" s="922"/>
      <c r="E66" s="922"/>
      <c r="F66" s="900">
        <v>0</v>
      </c>
      <c r="G66" s="900">
        <v>0</v>
      </c>
      <c r="H66" s="901"/>
      <c r="I66" s="902">
        <f>VLOOKUP(C66,'Data Products'!$A:$J,2,0)</f>
      </c>
      <c r="J66" s="862">
        <f t="shared" si="11"/>
      </c>
      <c r="K66" s="863">
        <v>45872</v>
      </c>
      <c r="L66" s="807">
        <f t="shared" si="1"/>
      </c>
      <c r="M66" s="912">
        <v>0</v>
      </c>
      <c r="N66" s="828">
        <v>0</v>
      </c>
      <c r="O66" s="830"/>
      <c r="P66" s="803"/>
      <c r="Q66" s="798" t="s">
        <v>870</v>
      </c>
      <c r="R66" s="872"/>
      <c r="S66" s="872"/>
      <c r="T66" s="905"/>
      <c r="U66" s="876"/>
      <c r="V66" s="872"/>
      <c r="W66" s="872"/>
      <c r="X66" s="872"/>
      <c r="Y66" s="872"/>
      <c r="Z66" s="872"/>
      <c r="AA66" s="872"/>
      <c r="AB66" s="906">
        <f t="shared" si="29"/>
      </c>
      <c r="AC66" s="822">
        <f t="shared" si="21"/>
      </c>
      <c r="AD66" s="810">
        <f t="shared" si="14"/>
      </c>
      <c r="AE66" s="907">
        <f t="shared" si="4"/>
      </c>
      <c r="AF66" s="908">
        <f>VLOOKUP(C66,'Data Products'!$A:$J,10,0)</f>
      </c>
      <c r="AG66" s="909">
        <f t="shared" si="24"/>
      </c>
      <c r="AH66" s="813">
        <f t="shared" si="18"/>
      </c>
      <c r="AI66" s="913"/>
      <c r="AJ66" s="917"/>
      <c r="AK66" s="817"/>
      <c r="AL66" s="816"/>
      <c r="AM66" s="817"/>
      <c r="AN66" s="817"/>
    </row>
    <row customHeight="true" hidden="true" ht="18" r="67">
      <c r="A67" s="897">
        <v>34</v>
      </c>
      <c r="B67" s="918" t="s">
        <v>816</v>
      </c>
      <c r="C67" s="924" t="s">
        <v>872</v>
      </c>
      <c r="D67" s="922"/>
      <c r="E67" s="922"/>
      <c r="F67" s="900">
        <v>0</v>
      </c>
      <c r="G67" s="900">
        <v>0</v>
      </c>
      <c r="H67" s="901"/>
      <c r="I67" s="902">
        <f>VLOOKUP(C67,'Data Products'!$A:$J,2,0)</f>
      </c>
      <c r="J67" s="862">
        <f t="shared" si="11"/>
      </c>
      <c r="K67" s="863">
        <v>45873</v>
      </c>
      <c r="L67" s="807">
        <f t="shared" si="1"/>
      </c>
      <c r="M67" s="912">
        <v>0</v>
      </c>
      <c r="N67" s="828">
        <v>0</v>
      </c>
      <c r="O67" s="925"/>
      <c r="P67" s="926"/>
      <c r="Q67" s="798" t="s">
        <v>870</v>
      </c>
      <c r="R67" s="872"/>
      <c r="S67" s="872"/>
      <c r="T67" s="905"/>
      <c r="U67" s="872"/>
      <c r="V67" s="872"/>
      <c r="W67" s="872"/>
      <c r="X67" s="872"/>
      <c r="Y67" s="872"/>
      <c r="Z67" s="872"/>
      <c r="AA67" s="872"/>
      <c r="AB67" s="906">
        <f t="shared" si="29"/>
      </c>
      <c r="AC67" s="822">
        <f t="shared" si="21"/>
      </c>
      <c r="AD67" s="810">
        <f t="shared" si="14"/>
      </c>
      <c r="AE67" s="907">
        <f t="shared" si="4"/>
      </c>
      <c r="AF67" s="908">
        <f>VLOOKUP(C67,'Data Products'!$A:$J,10,0)</f>
      </c>
      <c r="AG67" s="909">
        <f t="shared" si="24"/>
      </c>
      <c r="AH67" s="813">
        <f t="shared" si="18"/>
      </c>
      <c r="AI67" s="913"/>
      <c r="AJ67" s="917"/>
      <c r="AK67" s="817"/>
      <c r="AL67" s="816"/>
      <c r="AM67" s="817"/>
      <c r="AN67" s="817"/>
    </row>
    <row customHeight="true" hidden="true" ht="18" r="68">
      <c r="A68" s="897">
        <v>35</v>
      </c>
      <c r="B68" s="897" t="s">
        <v>770</v>
      </c>
      <c r="C68" s="897" t="s">
        <v>873</v>
      </c>
      <c r="D68" s="920" t="s">
        <v>874</v>
      </c>
      <c r="E68" s="920" t="s">
        <v>874</v>
      </c>
      <c r="F68" s="900">
        <v>0</v>
      </c>
      <c r="G68" s="900">
        <v>0</v>
      </c>
      <c r="H68" s="927"/>
      <c r="I68" s="902">
        <f>VLOOKUP(C68,'Data Products'!$A:$J,2,0)</f>
      </c>
      <c r="J68" s="862">
        <f t="shared" si="11"/>
      </c>
      <c r="K68" s="863">
        <v>45874</v>
      </c>
      <c r="L68" s="807">
        <f t="shared" si="1"/>
      </c>
      <c r="M68" s="928">
        <v>0</v>
      </c>
      <c r="N68" s="828">
        <v>0</v>
      </c>
      <c r="O68" s="830"/>
      <c r="P68" s="803"/>
      <c r="Q68" s="918" t="s">
        <v>875</v>
      </c>
      <c r="R68" s="872"/>
      <c r="S68" s="872"/>
      <c r="T68" s="905"/>
      <c r="U68" s="872"/>
      <c r="V68" s="872"/>
      <c r="W68" s="872"/>
      <c r="X68" s="872"/>
      <c r="Y68" s="872"/>
      <c r="Z68" s="872"/>
      <c r="AA68" s="872"/>
      <c r="AB68" s="906">
        <f t="shared" si="29"/>
      </c>
      <c r="AC68" s="822">
        <f t="shared" si="21"/>
      </c>
      <c r="AD68" s="810">
        <f t="shared" si="14"/>
      </c>
      <c r="AE68" s="907">
        <f t="shared" si="4"/>
      </c>
      <c r="AF68" s="908">
        <f>VLOOKUP(C68,'Data Products'!$A:$J,10,0)</f>
      </c>
      <c r="AG68" s="909">
        <f t="shared" si="24"/>
      </c>
      <c r="AH68" s="813">
        <f t="shared" si="18"/>
      </c>
      <c r="AI68" s="913"/>
      <c r="AJ68" s="917"/>
      <c r="AK68" s="817">
        <v>50</v>
      </c>
      <c r="AL68" s="816"/>
      <c r="AM68" s="817"/>
      <c r="AN68" s="817"/>
    </row>
    <row customHeight="true" hidden="true" ht="18" r="69">
      <c r="A69" s="897">
        <v>36</v>
      </c>
      <c r="B69" s="919" t="s">
        <v>824</v>
      </c>
      <c r="C69" s="929" t="s">
        <v>876</v>
      </c>
      <c r="D69" s="922"/>
      <c r="E69" s="922"/>
      <c r="F69" s="900">
        <v>0</v>
      </c>
      <c r="G69" s="900">
        <v>0</v>
      </c>
      <c r="H69" s="901"/>
      <c r="I69" s="902">
        <f>VLOOKUP(C69,'Data Products'!$A:$J,2,0)</f>
      </c>
      <c r="J69" s="862">
        <f t="shared" si="11"/>
      </c>
      <c r="K69" s="863">
        <v>45875</v>
      </c>
      <c r="L69" s="807">
        <f t="shared" si="1"/>
      </c>
      <c r="M69" s="912">
        <v>0</v>
      </c>
      <c r="N69" s="828">
        <v>0</v>
      </c>
      <c r="O69" s="930"/>
      <c r="P69" s="931"/>
      <c r="Q69" s="798" t="s">
        <v>875</v>
      </c>
      <c r="R69" s="872"/>
      <c r="S69" s="872"/>
      <c r="T69" s="905"/>
      <c r="U69" s="872"/>
      <c r="V69" s="872"/>
      <c r="W69" s="872"/>
      <c r="X69" s="872"/>
      <c r="Y69" s="872"/>
      <c r="Z69" s="872"/>
      <c r="AA69" s="872"/>
      <c r="AB69" s="906">
        <f t="shared" si="29"/>
      </c>
      <c r="AC69" s="822">
        <f t="shared" si="21"/>
      </c>
      <c r="AD69" s="810">
        <f t="shared" si="14"/>
      </c>
      <c r="AE69" s="907">
        <f t="shared" si="4"/>
      </c>
      <c r="AF69" s="908">
        <f>VLOOKUP(C69,'Data Products'!$A:$J,10,0)</f>
      </c>
      <c r="AG69" s="909">
        <f t="shared" si="24"/>
      </c>
      <c r="AH69" s="813">
        <f t="shared" si="18"/>
      </c>
      <c r="AI69" s="913"/>
      <c r="AJ69" s="932"/>
      <c r="AK69" s="933"/>
      <c r="AL69" s="934"/>
      <c r="AM69" s="933"/>
      <c r="AN69" s="933"/>
    </row>
    <row customHeight="true" hidden="true" ht="18" r="70">
      <c r="A70" s="897">
        <v>37</v>
      </c>
      <c r="B70" s="919" t="s">
        <v>824</v>
      </c>
      <c r="C70" s="897" t="s">
        <v>877</v>
      </c>
      <c r="D70" s="922"/>
      <c r="E70" s="922"/>
      <c r="F70" s="900">
        <v>0</v>
      </c>
      <c r="G70" s="900">
        <v>0</v>
      </c>
      <c r="H70" s="935"/>
      <c r="I70" s="902">
        <f>VLOOKUP(C70,'Data Products'!$A:$J,2,0)</f>
      </c>
      <c r="J70" s="862">
        <f t="shared" si="11"/>
      </c>
      <c r="K70" s="863">
        <v>45876</v>
      </c>
      <c r="L70" s="807">
        <f t="shared" si="1"/>
      </c>
      <c r="M70" s="912">
        <v>0</v>
      </c>
      <c r="N70" s="828">
        <v>0</v>
      </c>
      <c r="O70" s="830"/>
      <c r="P70" s="803"/>
      <c r="Q70" s="798" t="s">
        <v>875</v>
      </c>
      <c r="R70" s="872"/>
      <c r="S70" s="872"/>
      <c r="T70" s="905"/>
      <c r="U70" s="872"/>
      <c r="V70" s="872"/>
      <c r="W70" s="872"/>
      <c r="X70" s="872"/>
      <c r="Y70" s="872"/>
      <c r="Z70" s="872"/>
      <c r="AA70" s="872"/>
      <c r="AB70" s="906">
        <f t="shared" si="29"/>
      </c>
      <c r="AC70" s="822">
        <f t="shared" si="21"/>
      </c>
      <c r="AD70" s="810">
        <f t="shared" si="14"/>
      </c>
      <c r="AE70" s="907">
        <f t="shared" si="4"/>
      </c>
      <c r="AF70" s="908">
        <f>VLOOKUP(C70,'Data Products'!$A:$J,10,0)</f>
      </c>
      <c r="AG70" s="909">
        <f t="shared" si="24"/>
      </c>
      <c r="AH70" s="813">
        <f t="shared" si="18"/>
      </c>
      <c r="AI70" s="913"/>
      <c r="AJ70" s="917"/>
      <c r="AK70" s="817"/>
      <c r="AL70" s="816"/>
      <c r="AM70" s="817"/>
      <c r="AN70" s="817"/>
    </row>
    <row customHeight="true" hidden="true" ht="18" r="71">
      <c r="A71" s="897">
        <v>38</v>
      </c>
      <c r="B71" s="919" t="s">
        <v>824</v>
      </c>
      <c r="C71" s="897" t="s">
        <v>878</v>
      </c>
      <c r="D71" s="922"/>
      <c r="E71" s="922"/>
      <c r="F71" s="900">
        <v>0</v>
      </c>
      <c r="G71" s="900">
        <v>0</v>
      </c>
      <c r="H71" s="935"/>
      <c r="I71" s="902">
        <f>VLOOKUP(C71,'Data Products'!$A:$J,2,0)</f>
      </c>
      <c r="J71" s="862">
        <f t="shared" si="11"/>
      </c>
      <c r="K71" s="863">
        <v>45877</v>
      </c>
      <c r="L71" s="807">
        <f t="shared" si="1"/>
      </c>
      <c r="M71" s="912">
        <v>0</v>
      </c>
      <c r="N71" s="828">
        <v>0</v>
      </c>
      <c r="O71" s="830"/>
      <c r="P71" s="803"/>
      <c r="Q71" s="798" t="s">
        <v>875</v>
      </c>
      <c r="R71" s="872"/>
      <c r="S71" s="872"/>
      <c r="T71" s="905"/>
      <c r="U71" s="872"/>
      <c r="V71" s="872"/>
      <c r="W71" s="872"/>
      <c r="X71" s="872"/>
      <c r="Y71" s="872"/>
      <c r="Z71" s="872"/>
      <c r="AA71" s="872"/>
      <c r="AB71" s="906">
        <f t="shared" si="29"/>
      </c>
      <c r="AC71" s="822">
        <f t="shared" si="21"/>
      </c>
      <c r="AD71" s="810">
        <f t="shared" si="14"/>
      </c>
      <c r="AE71" s="907">
        <f t="shared" si="4"/>
      </c>
      <c r="AF71" s="908">
        <f>VLOOKUP(C71,'Data Products'!$A:$J,10,0)</f>
      </c>
      <c r="AG71" s="909">
        <f t="shared" si="24"/>
      </c>
      <c r="AH71" s="813">
        <f t="shared" si="18"/>
      </c>
      <c r="AI71" s="913"/>
      <c r="AJ71" s="917"/>
      <c r="AK71" s="817"/>
      <c r="AL71" s="816"/>
      <c r="AM71" s="817"/>
      <c r="AN71" s="817"/>
    </row>
    <row customHeight="true" hidden="true" ht="18" r="72">
      <c r="A72" s="897">
        <v>39</v>
      </c>
      <c r="B72" s="919" t="s">
        <v>770</v>
      </c>
      <c r="C72" s="897" t="s">
        <v>879</v>
      </c>
      <c r="D72" s="920" t="s">
        <v>880</v>
      </c>
      <c r="E72" s="920" t="s">
        <v>880</v>
      </c>
      <c r="F72" s="900">
        <v>0</v>
      </c>
      <c r="G72" s="900">
        <v>0</v>
      </c>
      <c r="H72" s="935"/>
      <c r="I72" s="902">
        <f>VLOOKUP(C72,'Data Products'!$A:$J,2,0)</f>
      </c>
      <c r="J72" s="862">
        <f t="shared" si="11"/>
      </c>
      <c r="K72" s="863">
        <v>45878</v>
      </c>
      <c r="L72" s="807">
        <f t="shared" si="1"/>
      </c>
      <c r="M72" s="912">
        <v>0</v>
      </c>
      <c r="N72" s="828">
        <v>0</v>
      </c>
      <c r="O72" s="830"/>
      <c r="P72" s="803"/>
      <c r="Q72" s="798" t="s">
        <v>881</v>
      </c>
      <c r="R72" s="872"/>
      <c r="S72" s="872"/>
      <c r="T72" s="905"/>
      <c r="U72" s="872"/>
      <c r="V72" s="872"/>
      <c r="W72" s="872"/>
      <c r="X72" s="872"/>
      <c r="Y72" s="872"/>
      <c r="Z72" s="872"/>
      <c r="AA72" s="872"/>
      <c r="AB72" s="906">
        <f t="shared" si="29"/>
      </c>
      <c r="AC72" s="822">
        <f t="shared" si="21"/>
      </c>
      <c r="AD72" s="810">
        <f t="shared" si="14"/>
      </c>
      <c r="AE72" s="907">
        <f t="shared" si="4"/>
      </c>
      <c r="AF72" s="908">
        <f>VLOOKUP(C72,'Data Products'!$A:$J,10,0)</f>
      </c>
      <c r="AG72" s="909">
        <f t="shared" si="24"/>
      </c>
      <c r="AH72" s="813"/>
      <c r="AI72" s="913"/>
      <c r="AJ72" s="917"/>
      <c r="AK72" s="817"/>
      <c r="AL72" s="816"/>
      <c r="AM72" s="817"/>
      <c r="AN72" s="817"/>
    </row>
    <row customHeight="true" hidden="true" ht="18" r="73">
      <c r="A73" s="897">
        <v>40</v>
      </c>
      <c r="B73" s="798" t="s">
        <v>816</v>
      </c>
      <c r="C73" s="897" t="s">
        <v>882</v>
      </c>
      <c r="D73" s="936"/>
      <c r="E73" s="936"/>
      <c r="F73" s="900">
        <v>0</v>
      </c>
      <c r="G73" s="900">
        <v>0</v>
      </c>
      <c r="H73" s="935"/>
      <c r="I73" s="902">
        <f>VLOOKUP(C73,'Data Products'!$A:$J,2,0)</f>
      </c>
      <c r="J73" s="862">
        <f t="shared" si="11"/>
      </c>
      <c r="K73" s="863">
        <v>45879</v>
      </c>
      <c r="L73" s="807">
        <f t="shared" si="1"/>
      </c>
      <c r="M73" s="912">
        <v>0</v>
      </c>
      <c r="N73" s="828">
        <v>0</v>
      </c>
      <c r="O73" s="937"/>
      <c r="P73" s="821"/>
      <c r="Q73" s="798" t="s">
        <v>883</v>
      </c>
      <c r="R73" s="872"/>
      <c r="S73" s="872"/>
      <c r="T73" s="905"/>
      <c r="U73" s="872"/>
      <c r="V73" s="872"/>
      <c r="W73" s="872"/>
      <c r="X73" s="872"/>
      <c r="Y73" s="872"/>
      <c r="Z73" s="872"/>
      <c r="AA73" s="872"/>
      <c r="AB73" s="938">
        <f t="shared" si="29"/>
      </c>
      <c r="AC73" s="939">
        <f t="shared" si="21"/>
      </c>
      <c r="AD73" s="810">
        <f t="shared" si="14"/>
      </c>
      <c r="AE73" s="907">
        <f t="shared" si="4"/>
      </c>
      <c r="AF73" s="908">
        <f>VLOOKUP(C73,'Data Products'!$A:$J,10,0)</f>
      </c>
      <c r="AG73" s="909">
        <f t="shared" si="24"/>
      </c>
      <c r="AH73" s="813">
        <f t="shared" ref="AH73:AH105" si="19">IF(J73&lt;=90,F73,0)</f>
      </c>
      <c r="AI73" s="913"/>
      <c r="AJ73" s="917"/>
      <c r="AK73" s="817"/>
      <c r="AL73" s="816"/>
      <c r="AM73" s="817"/>
      <c r="AN73" s="817"/>
    </row>
    <row customHeight="true" hidden="true" ht="18" r="74">
      <c r="A74" s="897">
        <v>41</v>
      </c>
      <c r="B74" s="798" t="s">
        <v>816</v>
      </c>
      <c r="C74" s="897" t="s">
        <v>884</v>
      </c>
      <c r="D74" s="922"/>
      <c r="E74" s="922"/>
      <c r="F74" s="900">
        <v>0</v>
      </c>
      <c r="G74" s="900">
        <v>0</v>
      </c>
      <c r="H74" s="935"/>
      <c r="I74" s="902">
        <f>VLOOKUP(C74,'Data Products'!$A:$J,2,0)</f>
      </c>
      <c r="J74" s="862">
        <f t="shared" si="11"/>
      </c>
      <c r="K74" s="863">
        <v>45880</v>
      </c>
      <c r="L74" s="807">
        <f t="shared" si="1"/>
      </c>
      <c r="M74" s="912">
        <v>0</v>
      </c>
      <c r="N74" s="828">
        <v>0</v>
      </c>
      <c r="O74" s="940"/>
      <c r="P74" s="941"/>
      <c r="Q74" s="798" t="s">
        <v>883</v>
      </c>
      <c r="R74" s="872"/>
      <c r="S74" s="872"/>
      <c r="T74" s="872"/>
      <c r="U74" s="872"/>
      <c r="V74" s="872"/>
      <c r="W74" s="872"/>
      <c r="X74" s="872"/>
      <c r="Y74" s="872"/>
      <c r="Z74" s="872"/>
      <c r="AA74" s="872"/>
      <c r="AB74" s="906">
        <f t="shared" si="29"/>
      </c>
      <c r="AC74" s="939">
        <f t="shared" si="21"/>
      </c>
      <c r="AD74" s="810">
        <f t="shared" si="14"/>
      </c>
      <c r="AE74" s="907">
        <f t="shared" si="4"/>
      </c>
      <c r="AF74" s="908">
        <f>VLOOKUP(C74,'Data Products'!$A:$J,10,0)</f>
      </c>
      <c r="AG74" s="909">
        <f t="shared" si="24"/>
      </c>
      <c r="AH74" s="813">
        <f t="shared" si="19"/>
      </c>
      <c r="AI74" s="913"/>
      <c r="AJ74" s="917"/>
      <c r="AK74" s="817"/>
      <c r="AL74" s="816"/>
      <c r="AM74" s="817"/>
      <c r="AN74" s="817"/>
    </row>
    <row customHeight="true" hidden="true" ht="18" r="75">
      <c r="A75" s="897">
        <v>42</v>
      </c>
      <c r="B75" s="798" t="s">
        <v>816</v>
      </c>
      <c r="C75" s="897" t="s">
        <v>885</v>
      </c>
      <c r="D75" s="922"/>
      <c r="E75" s="922"/>
      <c r="F75" s="900">
        <v>0</v>
      </c>
      <c r="G75" s="900">
        <v>0</v>
      </c>
      <c r="H75" s="935"/>
      <c r="I75" s="902">
        <f>VLOOKUP(C75,'Data Products'!$A:$J,2,0)</f>
      </c>
      <c r="J75" s="862">
        <f t="shared" si="11"/>
      </c>
      <c r="K75" s="863">
        <v>45881</v>
      </c>
      <c r="L75" s="807">
        <f t="shared" si="1"/>
      </c>
      <c r="M75" s="912">
        <v>0</v>
      </c>
      <c r="N75" s="828">
        <v>0</v>
      </c>
      <c r="O75" s="940"/>
      <c r="P75" s="941"/>
      <c r="Q75" s="798" t="s">
        <v>883</v>
      </c>
      <c r="R75" s="872"/>
      <c r="S75" s="872"/>
      <c r="T75" s="872"/>
      <c r="U75" s="872"/>
      <c r="V75" s="872"/>
      <c r="W75" s="872"/>
      <c r="X75" s="872"/>
      <c r="Y75" s="872"/>
      <c r="Z75" s="872"/>
      <c r="AA75" s="872"/>
      <c r="AB75" s="906">
        <f t="shared" si="29"/>
      </c>
      <c r="AC75" s="939">
        <f t="shared" si="21"/>
      </c>
      <c r="AD75" s="810">
        <f t="shared" si="14"/>
      </c>
      <c r="AE75" s="907">
        <f t="shared" si="4"/>
      </c>
      <c r="AF75" s="908">
        <f>VLOOKUP(C75,'Data Products'!$A:$J,10,0)</f>
      </c>
      <c r="AG75" s="909">
        <f t="shared" si="24"/>
      </c>
      <c r="AH75" s="813">
        <f t="shared" si="19"/>
      </c>
      <c r="AI75" s="913"/>
      <c r="AJ75" s="917"/>
      <c r="AK75" s="817"/>
      <c r="AL75" s="816"/>
      <c r="AM75" s="817"/>
      <c r="AN75" s="817"/>
    </row>
    <row customHeight="true" hidden="true" ht="18" r="76">
      <c r="A76" s="897">
        <v>43</v>
      </c>
      <c r="B76" s="798" t="s">
        <v>816</v>
      </c>
      <c r="C76" s="897" t="s">
        <v>886</v>
      </c>
      <c r="D76" s="922"/>
      <c r="E76" s="922"/>
      <c r="F76" s="900">
        <v>0</v>
      </c>
      <c r="G76" s="900">
        <v>0</v>
      </c>
      <c r="H76" s="935"/>
      <c r="I76" s="902">
        <f>VLOOKUP(C76,'Data Products'!$A:$J,2,0)</f>
      </c>
      <c r="J76" s="862">
        <f t="shared" si="11"/>
      </c>
      <c r="K76" s="863">
        <v>45882</v>
      </c>
      <c r="L76" s="807">
        <f t="shared" si="1"/>
      </c>
      <c r="M76" s="912">
        <v>0</v>
      </c>
      <c r="N76" s="828">
        <v>0</v>
      </c>
      <c r="O76" s="940"/>
      <c r="P76" s="941"/>
      <c r="Q76" s="798" t="s">
        <v>883</v>
      </c>
      <c r="R76" s="872"/>
      <c r="S76" s="872"/>
      <c r="T76" s="872"/>
      <c r="U76" s="872"/>
      <c r="V76" s="872"/>
      <c r="W76" s="872"/>
      <c r="X76" s="872"/>
      <c r="Y76" s="872"/>
      <c r="Z76" s="872"/>
      <c r="AA76" s="872"/>
      <c r="AB76" s="906">
        <f t="shared" si="29"/>
      </c>
      <c r="AC76" s="939">
        <f t="shared" si="21"/>
      </c>
      <c r="AD76" s="810">
        <f t="shared" si="14"/>
      </c>
      <c r="AE76" s="907">
        <f t="shared" si="4"/>
      </c>
      <c r="AF76" s="908">
        <f>VLOOKUP(C76,'Data Products'!$A:$J,10,0)</f>
      </c>
      <c r="AG76" s="909">
        <f t="shared" si="24"/>
      </c>
      <c r="AH76" s="813">
        <f t="shared" si="19"/>
      </c>
      <c r="AI76" s="913"/>
      <c r="AJ76" s="917"/>
      <c r="AK76" s="817"/>
      <c r="AL76" s="816"/>
      <c r="AM76" s="817"/>
      <c r="AN76" s="817"/>
    </row>
    <row customHeight="true" hidden="true" ht="18" r="77">
      <c r="A77" s="897">
        <v>44</v>
      </c>
      <c r="B77" s="798" t="s">
        <v>770</v>
      </c>
      <c r="C77" s="873" t="s">
        <v>887</v>
      </c>
      <c r="D77" s="920" t="s">
        <v>887</v>
      </c>
      <c r="E77" s="920" t="s">
        <v>887</v>
      </c>
      <c r="F77" s="900">
        <v>0</v>
      </c>
      <c r="G77" s="900">
        <v>0</v>
      </c>
      <c r="H77" s="935"/>
      <c r="I77" s="902">
        <f>VLOOKUP(C77,'Data Products'!$A:$J,2,0)</f>
      </c>
      <c r="J77" s="862">
        <f t="shared" si="11"/>
      </c>
      <c r="K77" s="863">
        <v>45883</v>
      </c>
      <c r="L77" s="807">
        <f t="shared" si="1"/>
      </c>
      <c r="M77" s="912">
        <v>0</v>
      </c>
      <c r="N77" s="828">
        <v>0</v>
      </c>
      <c r="O77" s="940"/>
      <c r="P77" s="941"/>
      <c r="Q77" s="798" t="s">
        <v>883</v>
      </c>
      <c r="R77" s="872"/>
      <c r="S77" s="872"/>
      <c r="T77" s="872"/>
      <c r="U77" s="872"/>
      <c r="V77" s="872"/>
      <c r="W77" s="872"/>
      <c r="X77" s="872"/>
      <c r="Y77" s="872"/>
      <c r="Z77" s="872"/>
      <c r="AA77" s="872"/>
      <c r="AB77" s="906">
        <f t="shared" si="29"/>
      </c>
      <c r="AC77" s="939">
        <f t="shared" si="21"/>
      </c>
      <c r="AD77" s="810">
        <f t="shared" si="14"/>
      </c>
      <c r="AE77" s="907">
        <f t="shared" si="4"/>
      </c>
      <c r="AF77" s="908">
        <f>VLOOKUP(C77,'Data Products'!$A:$J,10,0)</f>
      </c>
      <c r="AG77" s="909">
        <f t="shared" si="24"/>
      </c>
      <c r="AH77" s="813">
        <f t="shared" si="19"/>
      </c>
      <c r="AI77" s="913"/>
      <c r="AJ77" s="917"/>
      <c r="AK77" s="817"/>
      <c r="AL77" s="816"/>
      <c r="AM77" s="817"/>
      <c r="AN77" s="817"/>
    </row>
    <row customHeight="true" hidden="true" ht="18" r="78">
      <c r="A78" s="897">
        <v>45</v>
      </c>
      <c r="B78" s="798" t="s">
        <v>816</v>
      </c>
      <c r="C78" s="897" t="s">
        <v>888</v>
      </c>
      <c r="D78" s="922"/>
      <c r="E78" s="922"/>
      <c r="F78" s="900">
        <v>0</v>
      </c>
      <c r="G78" s="900">
        <v>0</v>
      </c>
      <c r="H78" s="935"/>
      <c r="I78" s="902">
        <f>VLOOKUP(C78,'Data Products'!$A:$J,2,0)</f>
      </c>
      <c r="J78" s="862">
        <f t="shared" si="11"/>
      </c>
      <c r="K78" s="863">
        <v>45884</v>
      </c>
      <c r="L78" s="807">
        <f t="shared" si="1"/>
      </c>
      <c r="M78" s="912">
        <v>0</v>
      </c>
      <c r="N78" s="828">
        <v>0</v>
      </c>
      <c r="O78" s="940"/>
      <c r="P78" s="941"/>
      <c r="Q78" s="798" t="s">
        <v>883</v>
      </c>
      <c r="R78" s="872"/>
      <c r="S78" s="872"/>
      <c r="T78" s="872"/>
      <c r="U78" s="872"/>
      <c r="V78" s="872"/>
      <c r="W78" s="872"/>
      <c r="X78" s="872"/>
      <c r="Y78" s="872"/>
      <c r="Z78" s="872"/>
      <c r="AA78" s="872"/>
      <c r="AB78" s="906">
        <f t="shared" si="29"/>
      </c>
      <c r="AC78" s="939">
        <f t="shared" si="21"/>
      </c>
      <c r="AD78" s="810">
        <f t="shared" si="14"/>
      </c>
      <c r="AE78" s="907">
        <f t="shared" si="4"/>
      </c>
      <c r="AF78" s="908">
        <f>VLOOKUP(C78,'Data Products'!$A:$J,10,0)</f>
      </c>
      <c r="AG78" s="909">
        <f t="shared" si="24"/>
      </c>
      <c r="AH78" s="813">
        <f t="shared" si="19"/>
      </c>
      <c r="AI78" s="913"/>
      <c r="AJ78" s="917"/>
      <c r="AK78" s="817"/>
      <c r="AL78" s="816"/>
      <c r="AM78" s="817"/>
      <c r="AN78" s="817"/>
    </row>
    <row customHeight="true" hidden="true" ht="18" r="79">
      <c r="A79" s="897">
        <v>46</v>
      </c>
      <c r="B79" s="798" t="s">
        <v>816</v>
      </c>
      <c r="C79" s="897" t="s">
        <v>889</v>
      </c>
      <c r="D79" s="922"/>
      <c r="E79" s="922"/>
      <c r="F79" s="900">
        <v>0</v>
      </c>
      <c r="G79" s="900">
        <v>0</v>
      </c>
      <c r="H79" s="935"/>
      <c r="I79" s="902">
        <f>VLOOKUP(C79,'Data Products'!$A:$J,2,0)</f>
      </c>
      <c r="J79" s="862">
        <f t="shared" si="11"/>
      </c>
      <c r="K79" s="863">
        <v>45885</v>
      </c>
      <c r="L79" s="807">
        <f t="shared" si="1"/>
      </c>
      <c r="M79" s="912">
        <v>0</v>
      </c>
      <c r="N79" s="828">
        <v>0</v>
      </c>
      <c r="O79" s="940"/>
      <c r="P79" s="941"/>
      <c r="Q79" s="798" t="s">
        <v>883</v>
      </c>
      <c r="R79" s="872"/>
      <c r="S79" s="872"/>
      <c r="T79" s="872"/>
      <c r="U79" s="872"/>
      <c r="V79" s="872"/>
      <c r="W79" s="872"/>
      <c r="X79" s="872"/>
      <c r="Y79" s="872"/>
      <c r="Z79" s="872"/>
      <c r="AA79" s="872"/>
      <c r="AB79" s="906">
        <f t="shared" si="29"/>
      </c>
      <c r="AC79" s="939">
        <f t="shared" si="21"/>
      </c>
      <c r="AD79" s="810">
        <f t="shared" si="14"/>
      </c>
      <c r="AE79" s="907">
        <f t="shared" si="4"/>
      </c>
      <c r="AF79" s="908">
        <f>VLOOKUP(C79,'Data Products'!$A:$J,10,0)</f>
      </c>
      <c r="AG79" s="909">
        <f t="shared" si="24"/>
      </c>
      <c r="AH79" s="813">
        <f t="shared" si="19"/>
      </c>
      <c r="AI79" s="913"/>
      <c r="AJ79" s="917"/>
      <c r="AK79" s="817"/>
      <c r="AL79" s="816"/>
      <c r="AM79" s="817"/>
      <c r="AN79" s="817"/>
    </row>
    <row customHeight="true" hidden="true" ht="18" r="80">
      <c r="A80" s="897">
        <v>47</v>
      </c>
      <c r="B80" s="798" t="s">
        <v>816</v>
      </c>
      <c r="C80" s="924" t="s">
        <v>890</v>
      </c>
      <c r="D80" s="922"/>
      <c r="E80" s="922"/>
      <c r="F80" s="900">
        <v>0</v>
      </c>
      <c r="G80" s="900">
        <v>0</v>
      </c>
      <c r="H80" s="942"/>
      <c r="I80" s="902">
        <f>VLOOKUP(C80,'Data Products'!$A:$J,2,0)</f>
      </c>
      <c r="J80" s="862">
        <f t="shared" si="11"/>
      </c>
      <c r="K80" s="863">
        <v>45886</v>
      </c>
      <c r="L80" s="807">
        <f t="shared" si="1"/>
      </c>
      <c r="M80" s="928">
        <v>0</v>
      </c>
      <c r="N80" s="828">
        <v>0</v>
      </c>
      <c r="O80" s="943"/>
      <c r="P80" s="944"/>
      <c r="Q80" s="798" t="s">
        <v>883</v>
      </c>
      <c r="R80" s="872"/>
      <c r="S80" s="872"/>
      <c r="T80" s="872"/>
      <c r="U80" s="872"/>
      <c r="V80" s="872"/>
      <c r="W80" s="872"/>
      <c r="X80" s="872"/>
      <c r="Y80" s="872"/>
      <c r="Z80" s="872"/>
      <c r="AA80" s="872"/>
      <c r="AB80" s="945">
        <f t="shared" si="29"/>
      </c>
      <c r="AC80" s="939">
        <f t="shared" si="21"/>
      </c>
      <c r="AD80" s="810">
        <f t="shared" si="14"/>
      </c>
      <c r="AE80" s="907">
        <f t="shared" si="4"/>
      </c>
      <c r="AF80" s="908">
        <f>VLOOKUP(C80,'Data Products'!$A:$J,10,0)</f>
      </c>
      <c r="AG80" s="909">
        <f t="shared" si="24"/>
      </c>
      <c r="AH80" s="813">
        <f t="shared" si="19"/>
      </c>
      <c r="AI80" s="913"/>
      <c r="AJ80" s="917"/>
      <c r="AK80" s="817"/>
      <c r="AL80" s="816"/>
      <c r="AM80" s="817"/>
      <c r="AN80" s="817"/>
    </row>
    <row customHeight="true" hidden="true" ht="18" r="81">
      <c r="A81" s="897">
        <v>48</v>
      </c>
      <c r="B81" s="798" t="s">
        <v>816</v>
      </c>
      <c r="C81" s="897" t="s">
        <v>891</v>
      </c>
      <c r="D81" s="922"/>
      <c r="E81" s="922"/>
      <c r="F81" s="900">
        <v>0</v>
      </c>
      <c r="G81" s="900">
        <v>0</v>
      </c>
      <c r="H81" s="935"/>
      <c r="I81" s="902">
        <f>VLOOKUP(C81,'Data Products'!$A:$J,2,0)</f>
      </c>
      <c r="J81" s="862">
        <f t="shared" si="11"/>
      </c>
      <c r="K81" s="863">
        <v>45887</v>
      </c>
      <c r="L81" s="807">
        <f t="shared" si="1"/>
      </c>
      <c r="M81" s="912">
        <v>0</v>
      </c>
      <c r="N81" s="828">
        <v>0</v>
      </c>
      <c r="O81" s="940"/>
      <c r="P81" s="941"/>
      <c r="Q81" s="798" t="s">
        <v>883</v>
      </c>
      <c r="R81" s="803"/>
      <c r="S81" s="803"/>
      <c r="T81" s="803"/>
      <c r="U81" s="803"/>
      <c r="V81" s="803"/>
      <c r="W81" s="803"/>
      <c r="X81" s="803"/>
      <c r="Y81" s="803"/>
      <c r="Z81" s="803"/>
      <c r="AA81" s="803"/>
      <c r="AB81" s="906">
        <f t="shared" si="29"/>
      </c>
      <c r="AC81" s="939">
        <f t="shared" si="21"/>
      </c>
      <c r="AD81" s="810">
        <f t="shared" si="14"/>
      </c>
      <c r="AE81" s="907">
        <f t="shared" si="4"/>
      </c>
      <c r="AF81" s="908">
        <f>VLOOKUP(C81,'Data Products'!$A:$J,10,0)</f>
      </c>
      <c r="AG81" s="909">
        <f t="shared" si="24"/>
      </c>
      <c r="AH81" s="813">
        <f t="shared" si="19"/>
      </c>
      <c r="AI81" s="913"/>
      <c r="AJ81" s="917"/>
      <c r="AK81" s="817"/>
      <c r="AL81" s="816"/>
      <c r="AM81" s="817"/>
      <c r="AN81" s="817"/>
    </row>
    <row customHeight="true" hidden="true" ht="18" r="82">
      <c r="A82" s="897">
        <v>49</v>
      </c>
      <c r="B82" s="798" t="s">
        <v>816</v>
      </c>
      <c r="C82" s="897" t="s">
        <v>892</v>
      </c>
      <c r="D82" s="922"/>
      <c r="E82" s="922"/>
      <c r="F82" s="900">
        <v>0</v>
      </c>
      <c r="G82" s="900">
        <v>0</v>
      </c>
      <c r="H82" s="935"/>
      <c r="I82" s="902">
        <f>VLOOKUP(C82,'Data Products'!$A:$J,2,0)</f>
      </c>
      <c r="J82" s="862">
        <f t="shared" si="11"/>
      </c>
      <c r="K82" s="863">
        <v>45888</v>
      </c>
      <c r="L82" s="807">
        <f t="shared" si="1"/>
      </c>
      <c r="M82" s="912">
        <v>0</v>
      </c>
      <c r="N82" s="828">
        <v>0</v>
      </c>
      <c r="O82" s="940"/>
      <c r="P82" s="941"/>
      <c r="Q82" s="798" t="s">
        <v>883</v>
      </c>
      <c r="R82" s="803"/>
      <c r="S82" s="803"/>
      <c r="T82" s="803"/>
      <c r="U82" s="803"/>
      <c r="V82" s="803"/>
      <c r="W82" s="803"/>
      <c r="X82" s="803"/>
      <c r="Y82" s="803"/>
      <c r="Z82" s="803"/>
      <c r="AA82" s="803"/>
      <c r="AB82" s="906">
        <f t="shared" si="29"/>
      </c>
      <c r="AC82" s="939">
        <f t="shared" si="21"/>
      </c>
      <c r="AD82" s="810">
        <f t="shared" si="14"/>
      </c>
      <c r="AE82" s="907">
        <f t="shared" si="4"/>
      </c>
      <c r="AF82" s="908">
        <f>VLOOKUP(C82,'Data Products'!$A:$J,10,0)</f>
      </c>
      <c r="AG82" s="909">
        <f t="shared" si="24"/>
      </c>
      <c r="AH82" s="813">
        <f t="shared" si="19"/>
      </c>
      <c r="AI82" s="913"/>
      <c r="AJ82" s="917"/>
      <c r="AK82" s="817"/>
      <c r="AL82" s="816"/>
      <c r="AM82" s="817"/>
      <c r="AN82" s="817"/>
    </row>
    <row customHeight="true" hidden="true" ht="18" r="83">
      <c r="A83" s="897">
        <v>50</v>
      </c>
      <c r="B83" s="798" t="s">
        <v>816</v>
      </c>
      <c r="C83" s="897" t="s">
        <v>893</v>
      </c>
      <c r="D83" s="920" t="s">
        <v>894</v>
      </c>
      <c r="E83" s="920" t="s">
        <v>894</v>
      </c>
      <c r="F83" s="900">
        <v>0</v>
      </c>
      <c r="G83" s="900">
        <v>0</v>
      </c>
      <c r="H83" s="935"/>
      <c r="I83" s="902">
        <f>VLOOKUP(C83,'Data Products'!$A:$J,2,0)</f>
      </c>
      <c r="J83" s="862">
        <f t="shared" si="11"/>
      </c>
      <c r="K83" s="863">
        <v>45889</v>
      </c>
      <c r="L83" s="807">
        <f t="shared" si="1"/>
      </c>
      <c r="M83" s="912">
        <v>0</v>
      </c>
      <c r="N83" s="828">
        <v>0</v>
      </c>
      <c r="O83" s="940"/>
      <c r="P83" s="941"/>
      <c r="Q83" s="798" t="s">
        <v>883</v>
      </c>
      <c r="R83" s="803"/>
      <c r="S83" s="803"/>
      <c r="T83" s="803"/>
      <c r="U83" s="803"/>
      <c r="V83" s="803"/>
      <c r="W83" s="803"/>
      <c r="X83" s="803"/>
      <c r="Y83" s="803"/>
      <c r="Z83" s="803"/>
      <c r="AA83" s="803"/>
      <c r="AB83" s="906">
        <f t="shared" si="29"/>
      </c>
      <c r="AC83" s="939">
        <f t="shared" si="21"/>
      </c>
      <c r="AD83" s="810">
        <f t="shared" si="14"/>
      </c>
      <c r="AE83" s="907">
        <f t="shared" si="4"/>
      </c>
      <c r="AF83" s="908">
        <f>VLOOKUP(C83,'Data Products'!$A:$J,10,0)</f>
      </c>
      <c r="AG83" s="909">
        <f t="shared" si="24"/>
      </c>
      <c r="AH83" s="813">
        <f t="shared" si="19"/>
      </c>
      <c r="AI83" s="913"/>
      <c r="AJ83" s="917"/>
      <c r="AK83" s="817"/>
      <c r="AL83" s="816"/>
      <c r="AM83" s="817"/>
      <c r="AN83" s="817"/>
    </row>
    <row customHeight="true" hidden="true" ht="18" r="84">
      <c r="A84" s="897">
        <v>51</v>
      </c>
      <c r="B84" s="798" t="s">
        <v>816</v>
      </c>
      <c r="C84" s="897" t="s">
        <v>895</v>
      </c>
      <c r="D84" s="920" t="s">
        <v>896</v>
      </c>
      <c r="E84" s="920" t="s">
        <v>896</v>
      </c>
      <c r="F84" s="900">
        <v>0</v>
      </c>
      <c r="G84" s="900">
        <v>0</v>
      </c>
      <c r="H84" s="935"/>
      <c r="I84" s="902">
        <f>VLOOKUP(C84,'Data Products'!$A:$J,2,0)</f>
      </c>
      <c r="J84" s="862">
        <f t="shared" si="11"/>
      </c>
      <c r="K84" s="863">
        <v>45890</v>
      </c>
      <c r="L84" s="807">
        <f t="shared" si="1"/>
      </c>
      <c r="M84" s="912">
        <v>0</v>
      </c>
      <c r="N84" s="828">
        <v>0</v>
      </c>
      <c r="O84" s="940"/>
      <c r="P84" s="941"/>
      <c r="Q84" s="798" t="s">
        <v>883</v>
      </c>
      <c r="R84" s="803"/>
      <c r="S84" s="803"/>
      <c r="T84" s="803"/>
      <c r="U84" s="803"/>
      <c r="V84" s="803"/>
      <c r="W84" s="803"/>
      <c r="X84" s="803"/>
      <c r="Y84" s="803"/>
      <c r="Z84" s="803"/>
      <c r="AA84" s="803"/>
      <c r="AB84" s="906">
        <f t="shared" si="29"/>
      </c>
      <c r="AC84" s="822">
        <f t="shared" si="21"/>
      </c>
      <c r="AD84" s="810">
        <f t="shared" si="14"/>
      </c>
      <c r="AE84" s="907">
        <f t="shared" si="4"/>
      </c>
      <c r="AF84" s="908">
        <f>VLOOKUP(C84,'Data Products'!$A:$J,10,0)</f>
      </c>
      <c r="AG84" s="909">
        <f t="shared" si="24"/>
      </c>
      <c r="AH84" s="813">
        <f t="shared" si="19"/>
      </c>
      <c r="AI84" s="913"/>
      <c r="AJ84" s="917"/>
      <c r="AK84" s="817"/>
      <c r="AL84" s="816"/>
      <c r="AM84" s="817"/>
      <c r="AN84" s="817"/>
    </row>
    <row customHeight="true" hidden="true" ht="18" r="85">
      <c r="A85" s="897">
        <v>52</v>
      </c>
      <c r="B85" s="798" t="s">
        <v>816</v>
      </c>
      <c r="C85" s="897" t="s">
        <v>897</v>
      </c>
      <c r="D85" s="920" t="s">
        <v>898</v>
      </c>
      <c r="E85" s="920" t="s">
        <v>898</v>
      </c>
      <c r="F85" s="900">
        <v>0</v>
      </c>
      <c r="G85" s="900">
        <v>0</v>
      </c>
      <c r="H85" s="935"/>
      <c r="I85" s="902">
        <f>VLOOKUP(C85,'Data Products'!$A:$J,2,0)</f>
      </c>
      <c r="J85" s="862">
        <f t="shared" si="11"/>
      </c>
      <c r="K85" s="863">
        <v>45891</v>
      </c>
      <c r="L85" s="807">
        <f t="shared" si="1"/>
      </c>
      <c r="M85" s="912">
        <v>0</v>
      </c>
      <c r="N85" s="828">
        <v>0</v>
      </c>
      <c r="O85" s="940"/>
      <c r="P85" s="941"/>
      <c r="Q85" s="798" t="s">
        <v>883</v>
      </c>
      <c r="R85" s="803"/>
      <c r="S85" s="803"/>
      <c r="T85" s="803"/>
      <c r="U85" s="803"/>
      <c r="V85" s="803"/>
      <c r="W85" s="803"/>
      <c r="X85" s="803"/>
      <c r="Y85" s="803"/>
      <c r="Z85" s="803"/>
      <c r="AA85" s="803"/>
      <c r="AB85" s="906">
        <f t="shared" si="29"/>
      </c>
      <c r="AC85" s="822">
        <f t="shared" si="21"/>
      </c>
      <c r="AD85" s="810">
        <f t="shared" si="14"/>
      </c>
      <c r="AE85" s="907">
        <f t="shared" si="4"/>
      </c>
      <c r="AF85" s="908">
        <f>VLOOKUP(C85,'Data Products'!$A:$J,10,0)</f>
      </c>
      <c r="AG85" s="909">
        <f t="shared" si="24"/>
      </c>
      <c r="AH85" s="813">
        <f t="shared" si="19"/>
      </c>
      <c r="AI85" s="913"/>
      <c r="AJ85" s="917"/>
      <c r="AK85" s="817"/>
      <c r="AL85" s="816"/>
      <c r="AM85" s="817"/>
      <c r="AN85" s="817"/>
    </row>
    <row customHeight="true" hidden="true" ht="18" r="86">
      <c r="A86" s="897">
        <v>53</v>
      </c>
      <c r="B86" s="798" t="s">
        <v>816</v>
      </c>
      <c r="C86" s="897" t="s">
        <v>899</v>
      </c>
      <c r="D86" s="920" t="s">
        <v>900</v>
      </c>
      <c r="E86" s="920" t="s">
        <v>900</v>
      </c>
      <c r="F86" s="900">
        <v>0</v>
      </c>
      <c r="G86" s="900">
        <v>0</v>
      </c>
      <c r="H86" s="935"/>
      <c r="I86" s="902">
        <f>VLOOKUP(C86,'Data Products'!$A:$J,2,0)</f>
      </c>
      <c r="J86" s="862">
        <f t="shared" si="11"/>
      </c>
      <c r="K86" s="863">
        <v>45892</v>
      </c>
      <c r="L86" s="807">
        <f t="shared" si="1"/>
      </c>
      <c r="M86" s="912">
        <v>0</v>
      </c>
      <c r="N86" s="828">
        <v>0</v>
      </c>
      <c r="O86" s="940"/>
      <c r="P86" s="941"/>
      <c r="Q86" s="798" t="s">
        <v>883</v>
      </c>
      <c r="R86" s="803"/>
      <c r="S86" s="803"/>
      <c r="T86" s="803"/>
      <c r="U86" s="803"/>
      <c r="V86" s="803"/>
      <c r="W86" s="803"/>
      <c r="X86" s="803"/>
      <c r="Y86" s="803"/>
      <c r="Z86" s="803"/>
      <c r="AA86" s="803"/>
      <c r="AB86" s="906">
        <f t="shared" si="29"/>
      </c>
      <c r="AC86" s="822">
        <f t="shared" si="21"/>
      </c>
      <c r="AD86" s="810">
        <f t="shared" si="14"/>
      </c>
      <c r="AE86" s="907">
        <f t="shared" si="4"/>
      </c>
      <c r="AF86" s="908">
        <f>VLOOKUP(C86,'Data Products'!$A:$J,10,0)</f>
      </c>
      <c r="AG86" s="909">
        <f t="shared" si="24"/>
      </c>
      <c r="AH86" s="813">
        <f t="shared" si="19"/>
      </c>
      <c r="AI86" s="913"/>
      <c r="AJ86" s="917"/>
      <c r="AK86" s="817"/>
      <c r="AL86" s="816"/>
      <c r="AM86" s="817"/>
      <c r="AN86" s="817"/>
    </row>
    <row customHeight="true" hidden="true" ht="18" r="87">
      <c r="A87" s="897">
        <v>54</v>
      </c>
      <c r="B87" s="798" t="s">
        <v>816</v>
      </c>
      <c r="C87" s="897" t="s">
        <v>901</v>
      </c>
      <c r="D87" s="920" t="s">
        <v>902</v>
      </c>
      <c r="E87" s="920" t="s">
        <v>902</v>
      </c>
      <c r="F87" s="900">
        <v>0</v>
      </c>
      <c r="G87" s="900">
        <v>0</v>
      </c>
      <c r="H87" s="935"/>
      <c r="I87" s="902">
        <f>VLOOKUP(C87,'Data Products'!$A:$J,2,0)</f>
      </c>
      <c r="J87" s="862">
        <f t="shared" si="11"/>
      </c>
      <c r="K87" s="863">
        <v>45893</v>
      </c>
      <c r="L87" s="807">
        <f t="shared" si="1"/>
      </c>
      <c r="M87" s="912">
        <v>0</v>
      </c>
      <c r="N87" s="828">
        <v>0</v>
      </c>
      <c r="O87" s="940"/>
      <c r="P87" s="941"/>
      <c r="Q87" s="798" t="s">
        <v>883</v>
      </c>
      <c r="R87" s="803"/>
      <c r="S87" s="803"/>
      <c r="T87" s="803"/>
      <c r="U87" s="803"/>
      <c r="V87" s="803"/>
      <c r="W87" s="803"/>
      <c r="X87" s="803"/>
      <c r="Y87" s="803"/>
      <c r="Z87" s="803"/>
      <c r="AA87" s="803"/>
      <c r="AB87" s="906">
        <f t="shared" si="29"/>
      </c>
      <c r="AC87" s="822">
        <f t="shared" si="21"/>
      </c>
      <c r="AD87" s="810">
        <f t="shared" si="14"/>
      </c>
      <c r="AE87" s="907">
        <f t="shared" si="4"/>
      </c>
      <c r="AF87" s="908">
        <f>VLOOKUP(C87,'Data Products'!$A:$J,10,0)</f>
      </c>
      <c r="AG87" s="909">
        <f t="shared" si="24"/>
      </c>
      <c r="AH87" s="813">
        <f t="shared" si="19"/>
      </c>
      <c r="AI87" s="913"/>
      <c r="AJ87" s="917"/>
      <c r="AK87" s="817"/>
      <c r="AL87" s="816"/>
      <c r="AM87" s="817"/>
      <c r="AN87" s="817"/>
    </row>
    <row customHeight="true" hidden="true" ht="18" r="88">
      <c r="A88" s="897">
        <v>55</v>
      </c>
      <c r="B88" s="798" t="s">
        <v>816</v>
      </c>
      <c r="C88" s="897" t="s">
        <v>903</v>
      </c>
      <c r="D88" s="920" t="s">
        <v>904</v>
      </c>
      <c r="E88" s="920" t="s">
        <v>904</v>
      </c>
      <c r="F88" s="900">
        <v>0</v>
      </c>
      <c r="G88" s="900">
        <v>0</v>
      </c>
      <c r="H88" s="935"/>
      <c r="I88" s="902">
        <f>VLOOKUP(C88,'Data Products'!$A:$J,2,0)</f>
      </c>
      <c r="J88" s="862">
        <f t="shared" si="11"/>
      </c>
      <c r="K88" s="863">
        <v>45894</v>
      </c>
      <c r="L88" s="807">
        <f t="shared" si="1"/>
      </c>
      <c r="M88" s="912">
        <v>0</v>
      </c>
      <c r="N88" s="828">
        <v>0</v>
      </c>
      <c r="O88" s="940"/>
      <c r="P88" s="941"/>
      <c r="Q88" s="798" t="s">
        <v>883</v>
      </c>
      <c r="R88" s="803"/>
      <c r="S88" s="803"/>
      <c r="T88" s="803"/>
      <c r="U88" s="803"/>
      <c r="V88" s="803"/>
      <c r="W88" s="803"/>
      <c r="X88" s="803"/>
      <c r="Y88" s="803"/>
      <c r="Z88" s="803"/>
      <c r="AA88" s="803"/>
      <c r="AB88" s="906">
        <f t="shared" si="29"/>
      </c>
      <c r="AC88" s="822">
        <f t="shared" si="21"/>
      </c>
      <c r="AD88" s="810">
        <f t="shared" si="14"/>
      </c>
      <c r="AE88" s="907">
        <f t="shared" si="4"/>
      </c>
      <c r="AF88" s="908">
        <f>VLOOKUP(C88,'Data Products'!$A:$J,10,0)</f>
      </c>
      <c r="AG88" s="909">
        <f t="shared" si="24"/>
      </c>
      <c r="AH88" s="813">
        <f t="shared" si="19"/>
      </c>
      <c r="AI88" s="913"/>
      <c r="AJ88" s="917"/>
      <c r="AK88" s="817"/>
      <c r="AL88" s="816"/>
      <c r="AM88" s="817"/>
      <c r="AN88" s="817"/>
    </row>
    <row customHeight="true" hidden="true" ht="18" r="89">
      <c r="A89" s="897">
        <v>56</v>
      </c>
      <c r="B89" s="798" t="s">
        <v>816</v>
      </c>
      <c r="C89" s="897" t="s">
        <v>905</v>
      </c>
      <c r="D89" s="920" t="s">
        <v>906</v>
      </c>
      <c r="E89" s="920" t="s">
        <v>906</v>
      </c>
      <c r="F89" s="900">
        <v>0</v>
      </c>
      <c r="G89" s="900">
        <v>0</v>
      </c>
      <c r="H89" s="935"/>
      <c r="I89" s="902">
        <f>VLOOKUP(C89,'Data Products'!$A:$J,2,0)</f>
      </c>
      <c r="J89" s="862">
        <f t="shared" si="11"/>
      </c>
      <c r="K89" s="863">
        <v>45895</v>
      </c>
      <c r="L89" s="807">
        <f t="shared" si="1"/>
      </c>
      <c r="M89" s="912">
        <v>0</v>
      </c>
      <c r="N89" s="828">
        <v>0</v>
      </c>
      <c r="O89" s="940"/>
      <c r="P89" s="941"/>
      <c r="Q89" s="798" t="s">
        <v>883</v>
      </c>
      <c r="R89" s="803"/>
      <c r="S89" s="803"/>
      <c r="T89" s="803"/>
      <c r="U89" s="803"/>
      <c r="V89" s="803"/>
      <c r="W89" s="803"/>
      <c r="X89" s="803"/>
      <c r="Y89" s="803"/>
      <c r="Z89" s="803"/>
      <c r="AA89" s="803"/>
      <c r="AB89" s="906">
        <f t="shared" si="29"/>
      </c>
      <c r="AC89" s="822">
        <f t="shared" si="21"/>
      </c>
      <c r="AD89" s="946">
        <f t="shared" si="14"/>
      </c>
      <c r="AE89" s="907">
        <f t="shared" si="4"/>
      </c>
      <c r="AF89" s="908">
        <f>VLOOKUP(C89,'Data Products'!$A:$J,10,0)</f>
      </c>
      <c r="AG89" s="909">
        <f t="shared" si="24"/>
      </c>
      <c r="AH89" s="813">
        <f t="shared" si="19"/>
      </c>
      <c r="AI89" s="913"/>
      <c r="AJ89" s="917"/>
      <c r="AK89" s="817"/>
      <c r="AL89" s="816"/>
      <c r="AM89" s="817"/>
      <c r="AN89" s="817"/>
    </row>
    <row customHeight="true" hidden="true" ht="18" r="90">
      <c r="A90" s="897">
        <v>57</v>
      </c>
      <c r="B90" s="798" t="s">
        <v>816</v>
      </c>
      <c r="C90" s="897" t="s">
        <v>907</v>
      </c>
      <c r="D90" s="920" t="s">
        <v>908</v>
      </c>
      <c r="E90" s="920" t="s">
        <v>908</v>
      </c>
      <c r="F90" s="900">
        <v>0</v>
      </c>
      <c r="G90" s="900">
        <v>0</v>
      </c>
      <c r="H90" s="935"/>
      <c r="I90" s="902">
        <f>VLOOKUP(C90,'Data Products'!$A:$J,2,0)</f>
      </c>
      <c r="J90" s="862">
        <f t="shared" si="11"/>
      </c>
      <c r="K90" s="863">
        <v>45896</v>
      </c>
      <c r="L90" s="807">
        <f t="shared" si="1"/>
      </c>
      <c r="M90" s="912">
        <v>0</v>
      </c>
      <c r="N90" s="828">
        <v>0</v>
      </c>
      <c r="O90" s="940"/>
      <c r="P90" s="941"/>
      <c r="Q90" s="798" t="s">
        <v>883</v>
      </c>
      <c r="R90" s="803"/>
      <c r="S90" s="803"/>
      <c r="T90" s="803"/>
      <c r="U90" s="803"/>
      <c r="V90" s="803"/>
      <c r="W90" s="803"/>
      <c r="X90" s="803"/>
      <c r="Y90" s="803"/>
      <c r="Z90" s="803"/>
      <c r="AA90" s="803"/>
      <c r="AB90" s="906">
        <f t="shared" si="29"/>
      </c>
      <c r="AC90" s="822">
        <f t="shared" si="21"/>
      </c>
      <c r="AD90" s="946">
        <f t="shared" si="14"/>
      </c>
      <c r="AE90" s="907">
        <f t="shared" si="4"/>
      </c>
      <c r="AF90" s="908">
        <f>VLOOKUP(C90,'Data Products'!$A:$J,10,0)</f>
      </c>
      <c r="AG90" s="909">
        <f t="shared" si="24"/>
      </c>
      <c r="AH90" s="813">
        <f t="shared" si="19"/>
      </c>
      <c r="AI90" s="913"/>
      <c r="AJ90" s="917"/>
      <c r="AK90" s="817"/>
      <c r="AL90" s="816"/>
      <c r="AM90" s="817"/>
      <c r="AN90" s="817"/>
    </row>
    <row customHeight="true" hidden="true" ht="18" r="91">
      <c r="A91" s="897">
        <v>58</v>
      </c>
      <c r="B91" s="798" t="s">
        <v>816</v>
      </c>
      <c r="C91" s="897" t="s">
        <v>909</v>
      </c>
      <c r="D91" s="920" t="s">
        <v>910</v>
      </c>
      <c r="E91" s="920" t="s">
        <v>910</v>
      </c>
      <c r="F91" s="900">
        <v>0</v>
      </c>
      <c r="G91" s="900">
        <v>0</v>
      </c>
      <c r="H91" s="935"/>
      <c r="I91" s="902">
        <f>VLOOKUP(C91,'Data Products'!$A:$J,2,0)</f>
      </c>
      <c r="J91" s="862">
        <f t="shared" si="11"/>
      </c>
      <c r="K91" s="863">
        <v>45897</v>
      </c>
      <c r="L91" s="807">
        <f t="shared" si="1"/>
      </c>
      <c r="M91" s="912">
        <v>0</v>
      </c>
      <c r="N91" s="828">
        <v>0</v>
      </c>
      <c r="O91" s="940"/>
      <c r="P91" s="941"/>
      <c r="Q91" s="798" t="s">
        <v>883</v>
      </c>
      <c r="R91" s="803"/>
      <c r="S91" s="803"/>
      <c r="T91" s="803"/>
      <c r="U91" s="803"/>
      <c r="V91" s="803"/>
      <c r="W91" s="803"/>
      <c r="X91" s="803"/>
      <c r="Y91" s="803"/>
      <c r="Z91" s="803"/>
      <c r="AA91" s="803"/>
      <c r="AB91" s="906">
        <f t="shared" si="29"/>
      </c>
      <c r="AC91" s="822">
        <f t="shared" si="21"/>
      </c>
      <c r="AD91" s="946">
        <f t="shared" si="14"/>
      </c>
      <c r="AE91" s="907">
        <f t="shared" si="4"/>
      </c>
      <c r="AF91" s="908">
        <f>VLOOKUP(C91,'Data Products'!$A:$J,10,0)</f>
      </c>
      <c r="AG91" s="909">
        <f t="shared" si="24"/>
      </c>
      <c r="AH91" s="813">
        <f t="shared" si="19"/>
      </c>
      <c r="AI91" s="913"/>
      <c r="AJ91" s="917"/>
      <c r="AK91" s="817"/>
      <c r="AL91" s="816"/>
      <c r="AM91" s="817"/>
      <c r="AN91" s="817"/>
    </row>
    <row customHeight="true" hidden="true" ht="18" r="92">
      <c r="A92" s="897">
        <v>59</v>
      </c>
      <c r="B92" s="798" t="s">
        <v>816</v>
      </c>
      <c r="C92" s="897" t="s">
        <v>911</v>
      </c>
      <c r="D92" s="920" t="s">
        <v>912</v>
      </c>
      <c r="E92" s="920" t="s">
        <v>912</v>
      </c>
      <c r="F92" s="900">
        <v>0</v>
      </c>
      <c r="G92" s="900">
        <v>0</v>
      </c>
      <c r="H92" s="935"/>
      <c r="I92" s="902">
        <f>VLOOKUP(C92,'Data Products'!$A:$J,2,0)</f>
      </c>
      <c r="J92" s="862">
        <f t="shared" si="11"/>
      </c>
      <c r="K92" s="863">
        <v>45898</v>
      </c>
      <c r="L92" s="807">
        <f t="shared" si="1"/>
      </c>
      <c r="M92" s="912">
        <v>0</v>
      </c>
      <c r="N92" s="828">
        <v>0</v>
      </c>
      <c r="O92" s="940"/>
      <c r="P92" s="941"/>
      <c r="Q92" s="798" t="s">
        <v>883</v>
      </c>
      <c r="R92" s="803"/>
      <c r="S92" s="803"/>
      <c r="T92" s="803"/>
      <c r="U92" s="803"/>
      <c r="V92" s="803"/>
      <c r="W92" s="803"/>
      <c r="X92" s="803"/>
      <c r="Y92" s="803"/>
      <c r="Z92" s="803"/>
      <c r="AA92" s="803"/>
      <c r="AB92" s="906">
        <f t="shared" si="29"/>
      </c>
      <c r="AC92" s="822">
        <f t="shared" si="21"/>
      </c>
      <c r="AD92" s="946">
        <f t="shared" si="14"/>
      </c>
      <c r="AE92" s="907">
        <f t="shared" si="4"/>
      </c>
      <c r="AF92" s="908">
        <f>VLOOKUP(C92,'Data Products'!$A:$J,10,0)</f>
      </c>
      <c r="AG92" s="909">
        <f t="shared" si="24"/>
      </c>
      <c r="AH92" s="813">
        <f t="shared" si="19"/>
      </c>
      <c r="AI92" s="913"/>
      <c r="AJ92" s="917"/>
      <c r="AK92" s="817"/>
      <c r="AL92" s="816"/>
      <c r="AM92" s="817"/>
      <c r="AN92" s="817"/>
    </row>
    <row customHeight="true" hidden="true" ht="18" r="93">
      <c r="A93" s="897">
        <v>60</v>
      </c>
      <c r="B93" s="798" t="s">
        <v>816</v>
      </c>
      <c r="C93" s="897" t="s">
        <v>913</v>
      </c>
      <c r="D93" s="920" t="s">
        <v>914</v>
      </c>
      <c r="E93" s="920" t="s">
        <v>914</v>
      </c>
      <c r="F93" s="900">
        <v>0</v>
      </c>
      <c r="G93" s="900">
        <v>0</v>
      </c>
      <c r="H93" s="935"/>
      <c r="I93" s="902">
        <f>VLOOKUP(C93,'Data Products'!$A:$J,2,0)</f>
      </c>
      <c r="J93" s="862">
        <f t="shared" si="11"/>
      </c>
      <c r="K93" s="863">
        <v>45899</v>
      </c>
      <c r="L93" s="807">
        <f t="shared" si="1"/>
      </c>
      <c r="M93" s="912">
        <v>0</v>
      </c>
      <c r="N93" s="828">
        <v>0</v>
      </c>
      <c r="O93" s="940"/>
      <c r="P93" s="941"/>
      <c r="Q93" s="798" t="s">
        <v>883</v>
      </c>
      <c r="R93" s="803"/>
      <c r="S93" s="803"/>
      <c r="T93" s="803"/>
      <c r="U93" s="803"/>
      <c r="V93" s="803"/>
      <c r="W93" s="803"/>
      <c r="X93" s="803"/>
      <c r="Y93" s="803"/>
      <c r="Z93" s="803"/>
      <c r="AA93" s="803"/>
      <c r="AB93" s="906">
        <f t="shared" si="29"/>
      </c>
      <c r="AC93" s="822">
        <f t="shared" si="21"/>
      </c>
      <c r="AD93" s="946">
        <f t="shared" si="14"/>
      </c>
      <c r="AE93" s="907">
        <f t="shared" si="4"/>
      </c>
      <c r="AF93" s="908">
        <f>VLOOKUP(C93,'Data Products'!$A:$J,10,0)</f>
      </c>
      <c r="AG93" s="909">
        <f t="shared" si="24"/>
      </c>
      <c r="AH93" s="813">
        <f t="shared" si="19"/>
      </c>
      <c r="AI93" s="913"/>
      <c r="AJ93" s="917"/>
      <c r="AK93" s="817"/>
      <c r="AL93" s="816"/>
      <c r="AM93" s="817"/>
      <c r="AN93" s="817"/>
    </row>
    <row customHeight="true" hidden="true" ht="18" r="94">
      <c r="A94" s="897">
        <v>61</v>
      </c>
      <c r="B94" s="798" t="s">
        <v>816</v>
      </c>
      <c r="C94" s="897" t="s">
        <v>915</v>
      </c>
      <c r="D94" s="920" t="s">
        <v>916</v>
      </c>
      <c r="E94" s="920" t="s">
        <v>916</v>
      </c>
      <c r="F94" s="900">
        <v>0</v>
      </c>
      <c r="G94" s="900">
        <v>0</v>
      </c>
      <c r="H94" s="935"/>
      <c r="I94" s="902">
        <f>VLOOKUP(C94,'Data Products'!$A:$J,2,0)</f>
      </c>
      <c r="J94" s="862">
        <f t="shared" si="11"/>
      </c>
      <c r="K94" s="863">
        <v>45900</v>
      </c>
      <c r="L94" s="807">
        <f t="shared" si="1"/>
      </c>
      <c r="M94" s="912">
        <v>0</v>
      </c>
      <c r="N94" s="828">
        <v>0</v>
      </c>
      <c r="O94" s="940"/>
      <c r="P94" s="941"/>
      <c r="Q94" s="798" t="s">
        <v>883</v>
      </c>
      <c r="R94" s="803"/>
      <c r="S94" s="803"/>
      <c r="T94" s="803"/>
      <c r="U94" s="803"/>
      <c r="V94" s="803"/>
      <c r="W94" s="803"/>
      <c r="X94" s="803"/>
      <c r="Y94" s="803"/>
      <c r="Z94" s="803"/>
      <c r="AA94" s="803"/>
      <c r="AB94" s="906">
        <f t="shared" si="29"/>
      </c>
      <c r="AC94" s="822">
        <f t="shared" si="21"/>
      </c>
      <c r="AD94" s="946">
        <f t="shared" si="14"/>
      </c>
      <c r="AE94" s="907">
        <f t="shared" si="4"/>
      </c>
      <c r="AF94" s="908">
        <f>VLOOKUP(C94,'Data Products'!$A:$J,10,0)</f>
      </c>
      <c r="AG94" s="909">
        <f t="shared" si="24"/>
      </c>
      <c r="AH94" s="813">
        <f t="shared" si="19"/>
      </c>
      <c r="AI94" s="913"/>
      <c r="AJ94" s="917"/>
      <c r="AK94" s="817"/>
      <c r="AL94" s="816"/>
      <c r="AM94" s="817"/>
      <c r="AN94" s="817"/>
    </row>
    <row customHeight="true" hidden="true" ht="18" r="95">
      <c r="A95" s="897">
        <v>62</v>
      </c>
      <c r="B95" s="798" t="s">
        <v>816</v>
      </c>
      <c r="C95" s="897" t="s">
        <v>917</v>
      </c>
      <c r="D95" s="920" t="s">
        <v>918</v>
      </c>
      <c r="E95" s="920" t="s">
        <v>918</v>
      </c>
      <c r="F95" s="900">
        <v>0</v>
      </c>
      <c r="G95" s="900">
        <v>0</v>
      </c>
      <c r="H95" s="935"/>
      <c r="I95" s="902">
        <f>VLOOKUP(C95,'Data Products'!$A:$J,2,0)</f>
      </c>
      <c r="J95" s="862">
        <f t="shared" si="11"/>
      </c>
      <c r="K95" s="863">
        <v>45901</v>
      </c>
      <c r="L95" s="807">
        <f t="shared" si="1"/>
      </c>
      <c r="M95" s="912">
        <v>0</v>
      </c>
      <c r="N95" s="828">
        <v>0</v>
      </c>
      <c r="O95" s="940"/>
      <c r="P95" s="941"/>
      <c r="Q95" s="798" t="s">
        <v>883</v>
      </c>
      <c r="R95" s="803"/>
      <c r="S95" s="803"/>
      <c r="T95" s="803"/>
      <c r="U95" s="803"/>
      <c r="V95" s="803"/>
      <c r="W95" s="803"/>
      <c r="X95" s="803"/>
      <c r="Y95" s="803"/>
      <c r="Z95" s="803"/>
      <c r="AA95" s="803"/>
      <c r="AB95" s="906">
        <f t="shared" si="29"/>
      </c>
      <c r="AC95" s="822">
        <f t="shared" si="21"/>
      </c>
      <c r="AD95" s="946">
        <f t="shared" si="14"/>
      </c>
      <c r="AE95" s="907">
        <f t="shared" si="4"/>
      </c>
      <c r="AF95" s="908">
        <f>VLOOKUP(C95,'Data Products'!$A:$J,10,0)</f>
      </c>
      <c r="AG95" s="909">
        <f t="shared" si="24"/>
      </c>
      <c r="AH95" s="813">
        <f t="shared" si="19"/>
      </c>
      <c r="AI95" s="913"/>
      <c r="AJ95" s="917"/>
      <c r="AK95" s="817"/>
      <c r="AL95" s="816"/>
      <c r="AM95" s="817"/>
      <c r="AN95" s="817"/>
    </row>
    <row customHeight="true" hidden="true" ht="18" r="96">
      <c r="A96" s="897">
        <v>63</v>
      </c>
      <c r="B96" s="798" t="s">
        <v>816</v>
      </c>
      <c r="C96" s="897" t="s">
        <v>919</v>
      </c>
      <c r="D96" s="920" t="s">
        <v>910</v>
      </c>
      <c r="E96" s="920" t="s">
        <v>910</v>
      </c>
      <c r="F96" s="900">
        <v>0</v>
      </c>
      <c r="G96" s="900">
        <v>0</v>
      </c>
      <c r="H96" s="935"/>
      <c r="I96" s="902">
        <f>VLOOKUP(C96,'Data Products'!$A:$J,2,0)</f>
      </c>
      <c r="J96" s="862">
        <f t="shared" si="11"/>
      </c>
      <c r="K96" s="863">
        <v>45902</v>
      </c>
      <c r="L96" s="807">
        <f t="shared" si="1"/>
      </c>
      <c r="M96" s="912">
        <v>0</v>
      </c>
      <c r="N96" s="828">
        <v>0</v>
      </c>
      <c r="O96" s="940"/>
      <c r="P96" s="941"/>
      <c r="Q96" s="798" t="s">
        <v>883</v>
      </c>
      <c r="R96" s="803"/>
      <c r="S96" s="803"/>
      <c r="T96" s="803"/>
      <c r="U96" s="803"/>
      <c r="V96" s="803"/>
      <c r="W96" s="803"/>
      <c r="X96" s="803"/>
      <c r="Y96" s="803"/>
      <c r="Z96" s="803"/>
      <c r="AA96" s="803"/>
      <c r="AB96" s="906">
        <f t="shared" si="29"/>
      </c>
      <c r="AC96" s="822">
        <f t="shared" si="21"/>
      </c>
      <c r="AD96" s="946">
        <f t="shared" si="14"/>
      </c>
      <c r="AE96" s="907">
        <f t="shared" si="4"/>
      </c>
      <c r="AF96" s="908">
        <f>VLOOKUP(C96,'Data Products'!$A:$J,10,0)</f>
      </c>
      <c r="AG96" s="909">
        <f t="shared" si="24"/>
      </c>
      <c r="AH96" s="813">
        <f t="shared" si="19"/>
      </c>
      <c r="AI96" s="913"/>
      <c r="AJ96" s="917"/>
      <c r="AK96" s="817"/>
      <c r="AL96" s="816"/>
      <c r="AM96" s="817"/>
      <c r="AN96" s="817"/>
    </row>
    <row customHeight="true" hidden="true" ht="18" r="97">
      <c r="A97" s="897">
        <v>64</v>
      </c>
      <c r="B97" s="798" t="s">
        <v>816</v>
      </c>
      <c r="C97" s="897" t="s">
        <v>920</v>
      </c>
      <c r="D97" s="920" t="s">
        <v>910</v>
      </c>
      <c r="E97" s="920" t="s">
        <v>910</v>
      </c>
      <c r="F97" s="900">
        <v>0</v>
      </c>
      <c r="G97" s="900">
        <v>0</v>
      </c>
      <c r="H97" s="935"/>
      <c r="I97" s="902">
        <f>VLOOKUP(C97,'Data Products'!$A:$J,2,0)</f>
      </c>
      <c r="J97" s="862">
        <f t="shared" si="11"/>
      </c>
      <c r="K97" s="863">
        <v>45903</v>
      </c>
      <c r="L97" s="807">
        <f t="shared" si="1"/>
      </c>
      <c r="M97" s="912">
        <v>0</v>
      </c>
      <c r="N97" s="828">
        <v>0</v>
      </c>
      <c r="O97" s="940"/>
      <c r="P97" s="941"/>
      <c r="Q97" s="798" t="s">
        <v>883</v>
      </c>
      <c r="R97" s="803"/>
      <c r="S97" s="803"/>
      <c r="T97" s="803"/>
      <c r="U97" s="803"/>
      <c r="V97" s="803"/>
      <c r="W97" s="803"/>
      <c r="X97" s="803"/>
      <c r="Y97" s="803"/>
      <c r="Z97" s="803"/>
      <c r="AA97" s="803"/>
      <c r="AB97" s="906">
        <f t="shared" si="29"/>
      </c>
      <c r="AC97" s="822">
        <f t="shared" si="21"/>
      </c>
      <c r="AD97" s="946">
        <f t="shared" si="14"/>
      </c>
      <c r="AE97" s="907">
        <f t="shared" si="4"/>
      </c>
      <c r="AF97" s="908">
        <f>VLOOKUP(C97,'Data Products'!$A:$J,10,0)</f>
      </c>
      <c r="AG97" s="909">
        <f t="shared" si="24"/>
      </c>
      <c r="AH97" s="813">
        <f t="shared" si="19"/>
      </c>
      <c r="AI97" s="913"/>
      <c r="AJ97" s="917"/>
      <c r="AK97" s="817"/>
      <c r="AL97" s="816"/>
      <c r="AM97" s="817"/>
      <c r="AN97" s="817"/>
    </row>
    <row customHeight="true" hidden="true" ht="18" r="98">
      <c r="A98" s="897">
        <v>65</v>
      </c>
      <c r="B98" s="798" t="s">
        <v>767</v>
      </c>
      <c r="C98" s="897" t="s">
        <v>921</v>
      </c>
      <c r="D98" s="920" t="s">
        <v>922</v>
      </c>
      <c r="E98" s="920" t="s">
        <v>922</v>
      </c>
      <c r="F98" s="900">
        <v>0</v>
      </c>
      <c r="G98" s="900">
        <v>0</v>
      </c>
      <c r="H98" s="935"/>
      <c r="I98" s="902">
        <f>VLOOKUP(C98,'Data Products'!$A:$J,2,0)</f>
      </c>
      <c r="J98" s="862">
        <f t="shared" si="11"/>
      </c>
      <c r="K98" s="863">
        <v>45904</v>
      </c>
      <c r="L98" s="807">
        <f t="shared" si="1"/>
      </c>
      <c r="M98" s="912">
        <v>0</v>
      </c>
      <c r="N98" s="828">
        <v>0</v>
      </c>
      <c r="O98" s="940"/>
      <c r="P98" s="941"/>
      <c r="Q98" s="798" t="s">
        <v>883</v>
      </c>
      <c r="R98" s="803"/>
      <c r="S98" s="803"/>
      <c r="T98" s="803"/>
      <c r="U98" s="803"/>
      <c r="V98" s="803"/>
      <c r="W98" s="803"/>
      <c r="X98" s="803"/>
      <c r="Y98" s="803"/>
      <c r="Z98" s="803"/>
      <c r="AA98" s="803"/>
      <c r="AB98" s="906">
        <f t="shared" si="29"/>
      </c>
      <c r="AC98" s="822">
        <f t="shared" si="21"/>
      </c>
      <c r="AD98" s="946">
        <f t="shared" si="14"/>
      </c>
      <c r="AE98" s="907">
        <f t="shared" si="4"/>
      </c>
      <c r="AF98" s="908">
        <f>VLOOKUP(C98,'Data Products'!$A:$J,10,0)</f>
      </c>
      <c r="AG98" s="909">
        <f t="shared" si="24"/>
      </c>
      <c r="AH98" s="813">
        <f t="shared" si="19"/>
      </c>
      <c r="AI98" s="913"/>
      <c r="AJ98" s="917"/>
      <c r="AK98" s="817"/>
      <c r="AL98" s="816"/>
      <c r="AM98" s="817"/>
      <c r="AN98" s="817"/>
    </row>
    <row customHeight="true" hidden="true" ht="18" r="99">
      <c r="A99" s="897">
        <v>66</v>
      </c>
      <c r="B99" s="798" t="s">
        <v>816</v>
      </c>
      <c r="C99" s="897" t="s">
        <v>923</v>
      </c>
      <c r="D99" s="920" t="s">
        <v>910</v>
      </c>
      <c r="E99" s="920" t="s">
        <v>910</v>
      </c>
      <c r="F99" s="900">
        <v>0</v>
      </c>
      <c r="G99" s="900">
        <v>0</v>
      </c>
      <c r="H99" s="935"/>
      <c r="I99" s="902">
        <f>VLOOKUP(C99,'Data Products'!$A:$J,2,0)</f>
      </c>
      <c r="J99" s="862">
        <f t="shared" si="11"/>
      </c>
      <c r="K99" s="863">
        <v>45905</v>
      </c>
      <c r="L99" s="807">
        <f t="shared" si="1"/>
      </c>
      <c r="M99" s="912">
        <v>0</v>
      </c>
      <c r="N99" s="828">
        <v>0</v>
      </c>
      <c r="O99" s="940"/>
      <c r="P99" s="941"/>
      <c r="Q99" s="798" t="s">
        <v>883</v>
      </c>
      <c r="R99" s="803"/>
      <c r="S99" s="803"/>
      <c r="T99" s="803"/>
      <c r="U99" s="803"/>
      <c r="V99" s="803"/>
      <c r="W99" s="803"/>
      <c r="X99" s="803"/>
      <c r="Y99" s="803"/>
      <c r="Z99" s="803"/>
      <c r="AA99" s="803"/>
      <c r="AB99" s="906">
        <f t="shared" si="29"/>
      </c>
      <c r="AC99" s="822">
        <f t="shared" si="21"/>
      </c>
      <c r="AD99" s="946">
        <f t="shared" si="14"/>
      </c>
      <c r="AE99" s="907">
        <f t="shared" si="4"/>
      </c>
      <c r="AF99" s="908">
        <f>VLOOKUP(C99,'Data Products'!$A:$J,10,0)</f>
      </c>
      <c r="AG99" s="909">
        <f t="shared" si="24"/>
      </c>
      <c r="AH99" s="813">
        <f t="shared" si="19"/>
      </c>
      <c r="AI99" s="913"/>
      <c r="AJ99" s="917"/>
      <c r="AK99" s="817"/>
      <c r="AL99" s="816"/>
      <c r="AM99" s="817"/>
      <c r="AN99" s="817"/>
    </row>
    <row customHeight="true" hidden="true" ht="18" r="100">
      <c r="A100" s="897">
        <v>67</v>
      </c>
      <c r="B100" s="798" t="s">
        <v>816</v>
      </c>
      <c r="C100" s="897" t="s">
        <v>924</v>
      </c>
      <c r="D100" s="920" t="s">
        <v>910</v>
      </c>
      <c r="E100" s="920" t="s">
        <v>910</v>
      </c>
      <c r="F100" s="900">
        <v>0</v>
      </c>
      <c r="G100" s="900">
        <v>0</v>
      </c>
      <c r="H100" s="935"/>
      <c r="I100" s="902">
        <f>VLOOKUP(C100,'Data Products'!$A:$J,2,0)</f>
      </c>
      <c r="J100" s="862">
        <f t="shared" si="11"/>
      </c>
      <c r="K100" s="863">
        <v>45906</v>
      </c>
      <c r="L100" s="807">
        <f t="shared" si="1"/>
      </c>
      <c r="M100" s="912">
        <v>0</v>
      </c>
      <c r="N100" s="828">
        <v>0</v>
      </c>
      <c r="O100" s="940"/>
      <c r="P100" s="941"/>
      <c r="Q100" s="798" t="s">
        <v>883</v>
      </c>
      <c r="R100" s="803"/>
      <c r="S100" s="803"/>
      <c r="T100" s="803"/>
      <c r="U100" s="803"/>
      <c r="V100" s="803"/>
      <c r="W100" s="803"/>
      <c r="X100" s="803"/>
      <c r="Y100" s="803"/>
      <c r="Z100" s="803"/>
      <c r="AA100" s="803"/>
      <c r="AB100" s="906">
        <f t="shared" si="29"/>
      </c>
      <c r="AC100" s="822">
        <f t="shared" si="21"/>
      </c>
      <c r="AD100" s="946">
        <f t="shared" si="14"/>
      </c>
      <c r="AE100" s="907">
        <f t="shared" si="4"/>
      </c>
      <c r="AF100" s="908">
        <f>VLOOKUP(C100,'Data Products'!$A:$J,10,0)</f>
      </c>
      <c r="AG100" s="909">
        <f t="shared" si="24"/>
      </c>
      <c r="AH100" s="813">
        <f t="shared" si="19"/>
      </c>
      <c r="AI100" s="913"/>
      <c r="AJ100" s="917"/>
      <c r="AK100" s="817"/>
      <c r="AL100" s="816"/>
      <c r="AM100" s="817"/>
      <c r="AN100" s="817"/>
    </row>
    <row customHeight="true" hidden="true" ht="18" r="101">
      <c r="A101" s="897">
        <v>68</v>
      </c>
      <c r="B101" s="798" t="s">
        <v>816</v>
      </c>
      <c r="C101" s="897" t="s">
        <v>925</v>
      </c>
      <c r="D101" s="920" t="s">
        <v>910</v>
      </c>
      <c r="E101" s="920" t="s">
        <v>910</v>
      </c>
      <c r="F101" s="900">
        <v>0</v>
      </c>
      <c r="G101" s="900">
        <v>0</v>
      </c>
      <c r="H101" s="935"/>
      <c r="I101" s="902">
        <f>VLOOKUP(C101,'Data Products'!$A:$J,2,0)</f>
      </c>
      <c r="J101" s="862">
        <f t="shared" si="11"/>
      </c>
      <c r="K101" s="863">
        <v>45907</v>
      </c>
      <c r="L101" s="807">
        <f t="shared" si="1"/>
      </c>
      <c r="M101" s="912">
        <v>0</v>
      </c>
      <c r="N101" s="828">
        <v>0</v>
      </c>
      <c r="O101" s="940"/>
      <c r="P101" s="941"/>
      <c r="Q101" s="798" t="s">
        <v>883</v>
      </c>
      <c r="R101" s="803"/>
      <c r="S101" s="803"/>
      <c r="T101" s="803"/>
      <c r="U101" s="803"/>
      <c r="V101" s="803"/>
      <c r="W101" s="803"/>
      <c r="X101" s="803"/>
      <c r="Y101" s="803"/>
      <c r="Z101" s="803"/>
      <c r="AA101" s="803"/>
      <c r="AB101" s="906">
        <f t="shared" si="29"/>
      </c>
      <c r="AC101" s="822">
        <f t="shared" si="21"/>
      </c>
      <c r="AD101" s="946">
        <f t="shared" si="14"/>
      </c>
      <c r="AE101" s="907">
        <f t="shared" si="4"/>
      </c>
      <c r="AF101" s="908">
        <f>VLOOKUP(C101,'Data Products'!$A:$J,10,0)</f>
      </c>
      <c r="AG101" s="909">
        <f t="shared" si="24"/>
      </c>
      <c r="AH101" s="813">
        <f t="shared" si="19"/>
      </c>
      <c r="AI101" s="913"/>
      <c r="AJ101" s="917"/>
      <c r="AK101" s="817"/>
      <c r="AL101" s="816"/>
      <c r="AM101" s="817"/>
      <c r="AN101" s="817"/>
    </row>
    <row customHeight="true" hidden="true" ht="18" r="102">
      <c r="A102" s="897">
        <v>69</v>
      </c>
      <c r="B102" s="798" t="s">
        <v>816</v>
      </c>
      <c r="C102" s="897" t="s">
        <v>926</v>
      </c>
      <c r="D102" s="920" t="s">
        <v>927</v>
      </c>
      <c r="E102" s="920" t="s">
        <v>927</v>
      </c>
      <c r="F102" s="900">
        <v>0</v>
      </c>
      <c r="G102" s="900">
        <v>0</v>
      </c>
      <c r="H102" s="935"/>
      <c r="I102" s="902">
        <f>VLOOKUP(C102,'Data Products'!$A:$J,2,0)</f>
      </c>
      <c r="J102" s="862">
        <f t="shared" si="11"/>
      </c>
      <c r="K102" s="863">
        <v>45908</v>
      </c>
      <c r="L102" s="807">
        <f t="shared" si="1"/>
      </c>
      <c r="M102" s="912">
        <v>0</v>
      </c>
      <c r="N102" s="828">
        <v>0</v>
      </c>
      <c r="O102" s="940"/>
      <c r="P102" s="941"/>
      <c r="Q102" s="798" t="s">
        <v>883</v>
      </c>
      <c r="R102" s="803"/>
      <c r="S102" s="803"/>
      <c r="T102" s="803"/>
      <c r="U102" s="803"/>
      <c r="V102" s="803"/>
      <c r="W102" s="803"/>
      <c r="X102" s="803"/>
      <c r="Y102" s="803"/>
      <c r="Z102" s="803"/>
      <c r="AA102" s="803"/>
      <c r="AB102" s="906">
        <f t="shared" si="29"/>
      </c>
      <c r="AC102" s="822">
        <f t="shared" si="21"/>
      </c>
      <c r="AD102" s="946">
        <f t="shared" si="14"/>
      </c>
      <c r="AE102" s="907">
        <f t="shared" si="4"/>
      </c>
      <c r="AF102" s="908">
        <f>VLOOKUP(C102,'Data Products'!$A:$J,10,0)</f>
      </c>
      <c r="AG102" s="909">
        <f t="shared" si="24"/>
      </c>
      <c r="AH102" s="813">
        <f t="shared" si="19"/>
      </c>
      <c r="AI102" s="913"/>
      <c r="AJ102" s="917"/>
      <c r="AK102" s="817"/>
      <c r="AL102" s="816"/>
      <c r="AM102" s="817"/>
      <c r="AN102" s="817"/>
    </row>
    <row customHeight="true" hidden="true" ht="18" r="103">
      <c r="A103" s="897">
        <v>70</v>
      </c>
      <c r="B103" s="798" t="s">
        <v>816</v>
      </c>
      <c r="C103" s="897" t="s">
        <v>928</v>
      </c>
      <c r="D103" s="922"/>
      <c r="E103" s="922"/>
      <c r="F103" s="900">
        <v>0</v>
      </c>
      <c r="G103" s="900">
        <v>0</v>
      </c>
      <c r="H103" s="935"/>
      <c r="I103" s="902">
        <f>VLOOKUP(C103,'Data Products'!$A:$J,2,0)</f>
      </c>
      <c r="J103" s="862">
        <f t="shared" si="11"/>
      </c>
      <c r="K103" s="863">
        <v>45909</v>
      </c>
      <c r="L103" s="807">
        <f t="shared" si="1"/>
      </c>
      <c r="M103" s="912">
        <v>0</v>
      </c>
      <c r="N103" s="828">
        <v>0</v>
      </c>
      <c r="O103" s="940"/>
      <c r="P103" s="941"/>
      <c r="Q103" s="798" t="s">
        <v>883</v>
      </c>
      <c r="R103" s="803"/>
      <c r="S103" s="803"/>
      <c r="T103" s="803"/>
      <c r="U103" s="803"/>
      <c r="V103" s="803"/>
      <c r="W103" s="803"/>
      <c r="X103" s="803"/>
      <c r="Y103" s="803"/>
      <c r="Z103" s="803"/>
      <c r="AA103" s="803"/>
      <c r="AB103" s="906">
        <f t="shared" si="29"/>
      </c>
      <c r="AC103" s="822">
        <f t="shared" si="21"/>
      </c>
      <c r="AD103" s="946">
        <f t="shared" si="14"/>
      </c>
      <c r="AE103" s="907">
        <f t="shared" si="4"/>
      </c>
      <c r="AF103" s="908">
        <f>VLOOKUP(C103,'Data Products'!$A:$J,10,0)</f>
      </c>
      <c r="AG103" s="909">
        <f t="shared" si="24"/>
      </c>
      <c r="AH103" s="813">
        <f t="shared" si="19"/>
      </c>
      <c r="AI103" s="913"/>
      <c r="AJ103" s="917"/>
      <c r="AK103" s="817"/>
      <c r="AL103" s="816"/>
      <c r="AM103" s="817"/>
      <c r="AN103" s="817"/>
    </row>
    <row customHeight="true" hidden="true" ht="18" r="104">
      <c r="A104" s="897">
        <v>71</v>
      </c>
      <c r="B104" s="798" t="s">
        <v>816</v>
      </c>
      <c r="C104" s="897" t="s">
        <v>929</v>
      </c>
      <c r="D104" s="922"/>
      <c r="E104" s="922"/>
      <c r="F104" s="900">
        <v>0</v>
      </c>
      <c r="G104" s="900">
        <v>0</v>
      </c>
      <c r="H104" s="935"/>
      <c r="I104" s="902">
        <f>VLOOKUP(C104,'Data Products'!$A:$J,2,0)</f>
      </c>
      <c r="J104" s="862">
        <f t="shared" si="11"/>
      </c>
      <c r="K104" s="863">
        <v>45910</v>
      </c>
      <c r="L104" s="807">
        <f t="shared" si="1"/>
      </c>
      <c r="M104" s="912">
        <v>0</v>
      </c>
      <c r="N104" s="828">
        <v>0</v>
      </c>
      <c r="O104" s="940"/>
      <c r="P104" s="941"/>
      <c r="Q104" s="798" t="s">
        <v>883</v>
      </c>
      <c r="R104" s="803"/>
      <c r="S104" s="803"/>
      <c r="T104" s="803"/>
      <c r="U104" s="803"/>
      <c r="V104" s="803"/>
      <c r="W104" s="803"/>
      <c r="X104" s="803"/>
      <c r="Y104" s="803"/>
      <c r="Z104" s="803"/>
      <c r="AA104" s="803"/>
      <c r="AB104" s="906">
        <f t="shared" si="29"/>
      </c>
      <c r="AC104" s="822">
        <f t="shared" si="21"/>
      </c>
      <c r="AD104" s="946">
        <f t="shared" si="14"/>
      </c>
      <c r="AE104" s="907">
        <f t="shared" si="4"/>
      </c>
      <c r="AF104" s="908">
        <f>VLOOKUP(C104,'Data Products'!$A:$J,10,0)</f>
      </c>
      <c r="AG104" s="909">
        <f t="shared" si="24"/>
      </c>
      <c r="AH104" s="813">
        <f t="shared" si="19"/>
      </c>
      <c r="AI104" s="910" t="s">
        <v>930</v>
      </c>
      <c r="AJ104" s="917"/>
      <c r="AK104" s="817"/>
      <c r="AL104" s="816"/>
      <c r="AM104" s="817"/>
      <c r="AN104" s="817"/>
    </row>
    <row customHeight="true" hidden="true" ht="18" r="105">
      <c r="A105" s="924">
        <v>72</v>
      </c>
      <c r="B105" s="918" t="s">
        <v>816</v>
      </c>
      <c r="C105" s="924" t="s">
        <v>931</v>
      </c>
      <c r="D105" s="922"/>
      <c r="E105" s="922"/>
      <c r="F105" s="900">
        <v>0</v>
      </c>
      <c r="G105" s="900">
        <v>0</v>
      </c>
      <c r="H105" s="942"/>
      <c r="I105" s="902">
        <f>VLOOKUP(C105,'Data Products'!$A:$J,2,0)</f>
      </c>
      <c r="J105" s="862">
        <f t="shared" si="11"/>
      </c>
      <c r="K105" s="863">
        <v>45911</v>
      </c>
      <c r="L105" s="846">
        <f t="shared" si="1"/>
      </c>
      <c r="M105" s="928">
        <v>0</v>
      </c>
      <c r="N105" s="828">
        <v>0</v>
      </c>
      <c r="O105" s="943"/>
      <c r="P105" s="944"/>
      <c r="Q105" s="798" t="s">
        <v>883</v>
      </c>
      <c r="R105" s="803"/>
      <c r="S105" s="803"/>
      <c r="T105" s="803"/>
      <c r="U105" s="803"/>
      <c r="V105" s="803"/>
      <c r="W105" s="803"/>
      <c r="X105" s="803"/>
      <c r="Y105" s="803"/>
      <c r="Z105" s="803"/>
      <c r="AA105" s="803"/>
      <c r="AB105" s="906">
        <f t="shared" si="29"/>
      </c>
      <c r="AC105" s="822">
        <f t="shared" si="21"/>
      </c>
      <c r="AD105" s="946">
        <f t="shared" si="14"/>
      </c>
      <c r="AE105" s="907">
        <f t="shared" si="4"/>
      </c>
      <c r="AF105" s="908">
        <f>VLOOKUP(C105,'Data Products'!$A:$J,10,0)</f>
      </c>
      <c r="AG105" s="909">
        <f t="shared" si="24"/>
      </c>
      <c r="AH105" s="813">
        <f t="shared" si="19"/>
      </c>
      <c r="AI105" s="913"/>
      <c r="AJ105" s="917"/>
      <c r="AK105" s="817"/>
      <c r="AL105" s="816"/>
      <c r="AM105" s="817"/>
      <c r="AN105" s="817"/>
    </row>
    <row customHeight="true" hidden="true" ht="18" r="106">
      <c r="A106" s="920">
        <v>45</v>
      </c>
      <c r="B106" s="922" t="s">
        <v>770</v>
      </c>
      <c r="C106" s="947" t="s">
        <v>932</v>
      </c>
      <c r="D106" s="948" t="s">
        <v>933</v>
      </c>
      <c r="E106" s="948" t="s">
        <v>933</v>
      </c>
      <c r="F106" s="900">
        <v>0</v>
      </c>
      <c r="G106" s="900">
        <v>0</v>
      </c>
      <c r="H106" s="860"/>
      <c r="I106" s="902">
        <f>VLOOKUP(C106,'Data Products'!$A:$J,2,0)</f>
      </c>
      <c r="J106" s="862">
        <f t="shared" si="11"/>
      </c>
      <c r="K106" s="863">
        <v>45912</v>
      </c>
      <c r="L106" s="949">
        <f t="shared" si="1"/>
      </c>
      <c r="M106" s="950">
        <v>0</v>
      </c>
      <c r="N106" s="828">
        <v>0</v>
      </c>
      <c r="O106" s="951"/>
      <c r="P106" s="856"/>
      <c r="Q106" s="798" t="s">
        <v>846</v>
      </c>
      <c r="R106" s="872"/>
      <c r="S106" s="872"/>
      <c r="T106" s="872"/>
      <c r="U106" s="872"/>
      <c r="V106" s="872"/>
      <c r="W106" s="872"/>
      <c r="X106" s="872"/>
      <c r="Y106" s="872"/>
      <c r="Z106" s="872"/>
      <c r="AA106" s="872"/>
      <c r="AB106" s="906">
        <f t="shared" si="29"/>
      </c>
      <c r="AC106" s="939">
        <f t="shared" si="21"/>
      </c>
      <c r="AD106" s="810">
        <f t="shared" si="14"/>
      </c>
      <c r="AE106" s="907">
        <f t="shared" si="4"/>
      </c>
      <c r="AF106" s="908">
        <f>VLOOKUP(C106,'Data Products'!$A:$J,10,0)</f>
      </c>
      <c r="AG106" s="909">
        <f t="shared" si="24"/>
      </c>
      <c r="AH106" s="884"/>
      <c r="AI106" s="913"/>
      <c r="AJ106" s="952"/>
      <c r="AK106" s="952"/>
      <c r="AL106" s="953"/>
      <c r="AM106" s="952"/>
      <c r="AN106" s="952"/>
    </row>
    <row customHeight="true" hidden="true" ht="18" r="107">
      <c r="A107" s="954">
        <v>46</v>
      </c>
      <c r="B107" s="955" t="s">
        <v>770</v>
      </c>
      <c r="C107" s="956" t="s">
        <v>835</v>
      </c>
      <c r="D107" s="948" t="s">
        <v>835</v>
      </c>
      <c r="E107" s="948" t="s">
        <v>835</v>
      </c>
      <c r="F107" s="900">
        <v>0</v>
      </c>
      <c r="G107" s="900">
        <v>0</v>
      </c>
      <c r="H107" s="957"/>
      <c r="I107" s="958">
        <f>VLOOKUP(C107,'Data Products'!$A:$J,2,0)</f>
      </c>
      <c r="J107" s="862">
        <f t="shared" si="11"/>
      </c>
      <c r="K107" s="863">
        <v>45913</v>
      </c>
      <c r="L107" s="959">
        <f t="shared" si="1"/>
      </c>
      <c r="M107" s="960">
        <v>0</v>
      </c>
      <c r="N107" s="828">
        <v>0</v>
      </c>
      <c r="O107" s="961"/>
      <c r="P107" s="962"/>
      <c r="Q107" s="918" t="s">
        <v>846</v>
      </c>
      <c r="R107" s="872"/>
      <c r="S107" s="872"/>
      <c r="T107" s="872"/>
      <c r="U107" s="872"/>
      <c r="V107" s="872"/>
      <c r="W107" s="872"/>
      <c r="X107" s="872"/>
      <c r="Y107" s="872"/>
      <c r="Z107" s="872"/>
      <c r="AA107" s="872"/>
      <c r="AB107" s="945">
        <f t="shared" si="29"/>
      </c>
      <c r="AC107" s="939">
        <f t="shared" si="21"/>
      </c>
      <c r="AD107" s="963">
        <f t="shared" si="14"/>
      </c>
      <c r="AE107" s="907">
        <f t="shared" si="4"/>
      </c>
      <c r="AF107" s="908">
        <f>VLOOKUP(C107,'Data Products'!$A:$J,10,0)</f>
      </c>
      <c r="AG107" s="909">
        <f t="shared" si="24"/>
      </c>
      <c r="AH107" s="884"/>
      <c r="AI107" s="910" t="s">
        <v>934</v>
      </c>
      <c r="AJ107" s="952"/>
      <c r="AK107" s="952"/>
      <c r="AL107" s="953"/>
      <c r="AM107" s="952"/>
      <c r="AN107" s="952"/>
    </row>
    <row customHeight="true" ht="18" r="108">
      <c r="A108" s="964">
        <v>47</v>
      </c>
      <c r="B108" s="955" t="s">
        <v>770</v>
      </c>
      <c r="C108" s="965" t="s">
        <v>829</v>
      </c>
      <c r="D108" s="922" t="s">
        <v>829</v>
      </c>
      <c r="E108" s="922" t="s">
        <v>829</v>
      </c>
      <c r="F108" s="900">
        <v>31</v>
      </c>
      <c r="G108" s="900">
        <v>31</v>
      </c>
      <c r="H108" s="860"/>
      <c r="I108" s="902">
        <f>VLOOKUP(C108,'Data Products'!$A:$J,2,0)</f>
      </c>
      <c r="J108" s="862">
        <f t="shared" si="11"/>
      </c>
      <c r="K108" s="863">
        <v>45914</v>
      </c>
      <c r="L108" s="807">
        <f t="shared" si="1"/>
      </c>
      <c r="M108" s="903">
        <v>0</v>
      </c>
      <c r="N108" s="966">
        <v>0</v>
      </c>
      <c r="O108" s="830"/>
      <c r="P108" s="803"/>
      <c r="Q108" s="798" t="s">
        <v>935</v>
      </c>
      <c r="R108" s="876"/>
      <c r="S108" s="876"/>
      <c r="T108" s="905"/>
      <c r="U108" s="876"/>
      <c r="V108" s="876"/>
      <c r="W108" s="876"/>
      <c r="X108" s="876"/>
      <c r="Y108" s="876"/>
      <c r="Z108" s="876"/>
      <c r="AA108" s="876"/>
      <c r="AB108" s="906">
        <f t="shared" si="29"/>
      </c>
      <c r="AC108" s="822">
        <f t="shared" si="21"/>
      </c>
      <c r="AD108" s="810">
        <f t="shared" si="14"/>
      </c>
      <c r="AE108" s="907">
        <f t="shared" si="4"/>
      </c>
      <c r="AF108" s="908">
        <f>VLOOKUP(C108,'Data Products'!$A:$J,10,0)</f>
      </c>
      <c r="AG108" s="909">
        <f t="shared" si="24"/>
      </c>
      <c r="AH108" s="884"/>
      <c r="AI108" s="967" t="s">
        <v>936</v>
      </c>
      <c r="AJ108" s="968"/>
      <c r="AK108" s="968"/>
      <c r="AL108" s="913"/>
      <c r="AM108" s="968"/>
      <c r="AN108" s="968"/>
    </row>
    <row r="109">
      <c r="A109" s="964">
        <v>48</v>
      </c>
      <c r="B109" s="955" t="s">
        <v>770</v>
      </c>
      <c r="C109" s="965" t="s">
        <v>887</v>
      </c>
      <c r="D109" s="922" t="s">
        <v>887</v>
      </c>
      <c r="E109" s="922" t="s">
        <v>887</v>
      </c>
      <c r="F109" s="900">
        <v>49</v>
      </c>
      <c r="G109" s="900">
        <v>49</v>
      </c>
      <c r="H109" s="860"/>
      <c r="I109" s="902">
        <f>VLOOKUP(C109,'Data Products'!$A:$J,2,0)</f>
      </c>
      <c r="J109" s="862">
        <f t="shared" si="11"/>
      </c>
      <c r="K109" s="863">
        <v>45915</v>
      </c>
      <c r="L109" s="807">
        <f t="shared" si="1"/>
      </c>
      <c r="M109" s="903">
        <v>26</v>
      </c>
      <c r="N109" s="966">
        <v>52</v>
      </c>
      <c r="O109" s="830"/>
      <c r="P109" s="803"/>
      <c r="Q109" s="798" t="s">
        <v>821</v>
      </c>
      <c r="R109" s="876"/>
      <c r="S109" s="876"/>
      <c r="T109" s="905"/>
      <c r="U109" s="876"/>
      <c r="V109" s="876"/>
      <c r="W109" s="876"/>
      <c r="X109" s="876"/>
      <c r="Y109" s="876"/>
      <c r="Z109" s="876"/>
      <c r="AA109" s="876"/>
      <c r="AB109" s="906">
        <f t="shared" si="29"/>
      </c>
      <c r="AC109" s="822">
        <f t="shared" si="21"/>
      </c>
      <c r="AD109" s="810">
        <f t="shared" si="14"/>
      </c>
      <c r="AE109" s="907">
        <f t="shared" si="4"/>
      </c>
      <c r="AF109" s="908">
        <f>VLOOKUP(C109,'Data Products'!$A:$J,10,0)</f>
      </c>
      <c r="AG109" s="909">
        <f t="shared" si="24"/>
      </c>
      <c r="AH109" s="884"/>
      <c r="AI109" s="967" t="s">
        <v>937</v>
      </c>
      <c r="AJ109" s="968"/>
      <c r="AK109" s="968"/>
      <c r="AL109" s="913"/>
      <c r="AM109" s="968"/>
      <c r="AN109" s="968"/>
    </row>
    <row customHeight="true" ht="18" r="110">
      <c r="A110" s="964">
        <v>52</v>
      </c>
      <c r="B110" s="955" t="s">
        <v>770</v>
      </c>
      <c r="C110" s="965" t="s">
        <v>880</v>
      </c>
      <c r="D110" s="922" t="s">
        <v>880</v>
      </c>
      <c r="E110" s="922" t="s">
        <v>880</v>
      </c>
      <c r="F110" s="900">
        <v>640</v>
      </c>
      <c r="G110" s="900">
        <v>640</v>
      </c>
      <c r="H110" s="860"/>
      <c r="I110" s="902">
        <f>VLOOKUP(C110,'Data Products'!$A:$J,2,0)</f>
      </c>
      <c r="J110" s="862">
        <f t="shared" si="11"/>
      </c>
      <c r="K110" s="863">
        <v>45919</v>
      </c>
      <c r="L110" s="807">
        <f t="shared" si="1"/>
      </c>
      <c r="M110" s="903">
        <v>23</v>
      </c>
      <c r="N110" s="966">
        <v>49</v>
      </c>
      <c r="O110" s="830"/>
      <c r="P110" s="803"/>
      <c r="Q110" s="798" t="s">
        <v>826</v>
      </c>
      <c r="R110" s="876"/>
      <c r="S110" s="876"/>
      <c r="T110" s="905"/>
      <c r="U110" s="876"/>
      <c r="V110" s="876"/>
      <c r="W110" s="876"/>
      <c r="X110" s="876"/>
      <c r="Y110" s="876"/>
      <c r="Z110" s="876"/>
      <c r="AA110" s="876"/>
      <c r="AB110" s="906">
        <f t="shared" si="29"/>
      </c>
      <c r="AC110" s="822">
        <f t="shared" si="21"/>
      </c>
      <c r="AD110" s="810">
        <f t="shared" si="14"/>
      </c>
      <c r="AE110" s="907">
        <f t="shared" si="4"/>
      </c>
      <c r="AF110" s="908">
        <f>VLOOKUP(C110,'Data Products'!$A:$J,10,0)</f>
      </c>
      <c r="AG110" s="909">
        <f t="shared" si="24"/>
      </c>
      <c r="AH110" s="884"/>
      <c r="AI110" s="969"/>
      <c r="AJ110" s="968"/>
      <c r="AK110" s="968"/>
      <c r="AL110" s="913"/>
      <c r="AM110" s="968"/>
      <c r="AN110" s="968"/>
    </row>
    <row customHeight="true" ht="18" r="111">
      <c r="A111" s="964">
        <v>53</v>
      </c>
      <c r="B111" s="955" t="s">
        <v>770</v>
      </c>
      <c r="C111" s="965" t="s">
        <v>828</v>
      </c>
      <c r="D111" s="922" t="s">
        <v>828</v>
      </c>
      <c r="E111" s="922" t="s">
        <v>828</v>
      </c>
      <c r="F111" s="900">
        <v>3</v>
      </c>
      <c r="G111" s="900">
        <v>3</v>
      </c>
      <c r="H111" s="860"/>
      <c r="I111" s="902">
        <f>VLOOKUP(C111,'Data Products'!$A:$J,2,0)</f>
      </c>
      <c r="J111" s="862">
        <f t="shared" si="11"/>
      </c>
      <c r="K111" s="863">
        <v>45920</v>
      </c>
      <c r="L111" s="807">
        <f t="shared" si="1"/>
      </c>
      <c r="M111" s="912">
        <v>0</v>
      </c>
      <c r="N111" s="828">
        <v>0</v>
      </c>
      <c r="O111" s="830"/>
      <c r="P111" s="803"/>
      <c r="Q111" s="919" t="s">
        <v>826</v>
      </c>
      <c r="R111" s="876"/>
      <c r="S111" s="876"/>
      <c r="T111" s="905"/>
      <c r="U111" s="876"/>
      <c r="V111" s="876"/>
      <c r="W111" s="876"/>
      <c r="X111" s="876"/>
      <c r="Y111" s="876"/>
      <c r="Z111" s="876"/>
      <c r="AA111" s="876"/>
      <c r="AB111" s="906">
        <f t="shared" si="29"/>
      </c>
      <c r="AC111" s="822">
        <f t="shared" si="21"/>
      </c>
      <c r="AD111" s="810">
        <f t="shared" si="14"/>
      </c>
      <c r="AE111" s="907">
        <f t="shared" si="4"/>
      </c>
      <c r="AF111" s="908">
        <f>VLOOKUP(C111,'Data Products'!$A:$J,10,0)</f>
      </c>
      <c r="AG111" s="909">
        <f t="shared" si="24"/>
      </c>
      <c r="AH111" s="884"/>
      <c r="AI111" s="969"/>
      <c r="AJ111" s="968"/>
      <c r="AK111" s="968"/>
      <c r="AL111" s="913"/>
      <c r="AM111" s="968"/>
      <c r="AN111" s="968"/>
    </row>
    <row customHeight="true" hidden="true" ht="18" r="112">
      <c r="A112" s="964">
        <v>54</v>
      </c>
      <c r="B112" s="955" t="s">
        <v>770</v>
      </c>
      <c r="C112" s="965" t="s">
        <v>933</v>
      </c>
      <c r="D112" s="922" t="s">
        <v>933</v>
      </c>
      <c r="E112" s="922" t="s">
        <v>933</v>
      </c>
      <c r="F112" s="900">
        <v>7</v>
      </c>
      <c r="G112" s="900">
        <v>7</v>
      </c>
      <c r="H112" s="860"/>
      <c r="I112" s="902">
        <f>VLOOKUP(C112,'Data Products'!$A:$J,2,0)</f>
      </c>
      <c r="J112" s="862">
        <f t="shared" si="11"/>
      </c>
      <c r="K112" s="863">
        <v>45921</v>
      </c>
      <c r="L112" s="807">
        <f t="shared" si="1"/>
      </c>
      <c r="M112" s="912">
        <v>0</v>
      </c>
      <c r="N112" s="921">
        <v>0</v>
      </c>
      <c r="O112" s="830"/>
      <c r="P112" s="803"/>
      <c r="Q112" s="798" t="s">
        <v>826</v>
      </c>
      <c r="R112" s="876"/>
      <c r="S112" s="876"/>
      <c r="T112" s="905"/>
      <c r="U112" s="876"/>
      <c r="V112" s="876"/>
      <c r="W112" s="876"/>
      <c r="X112" s="876"/>
      <c r="Y112" s="876"/>
      <c r="Z112" s="876"/>
      <c r="AA112" s="876"/>
      <c r="AB112" s="906">
        <f t="shared" si="29"/>
      </c>
      <c r="AC112" s="822">
        <f t="shared" si="21"/>
      </c>
      <c r="AD112" s="810">
        <f t="shared" si="14"/>
      </c>
      <c r="AE112" s="907">
        <f t="shared" si="4"/>
      </c>
      <c r="AF112" s="908">
        <f>VLOOKUP(C112,'Data Products'!$A:$J,10,0)</f>
      </c>
      <c r="AG112" s="909">
        <f t="shared" si="24"/>
      </c>
      <c r="AH112" s="884"/>
      <c r="AI112" s="969"/>
      <c r="AJ112" s="968"/>
      <c r="AK112" s="968"/>
      <c r="AL112" s="913"/>
      <c r="AM112" s="968"/>
      <c r="AN112" s="968"/>
    </row>
    <row customHeight="true" ht="18" r="113">
      <c r="A113" s="964">
        <v>55</v>
      </c>
      <c r="B113" s="955" t="s">
        <v>770</v>
      </c>
      <c r="C113" s="965" t="s">
        <v>938</v>
      </c>
      <c r="D113" s="922" t="s">
        <v>938</v>
      </c>
      <c r="E113" s="922" t="s">
        <v>938</v>
      </c>
      <c r="F113" s="900">
        <v>1022</v>
      </c>
      <c r="G113" s="900">
        <v>1022</v>
      </c>
      <c r="H113" s="860"/>
      <c r="I113" s="902">
        <f>VLOOKUP(C113,'Data Products'!$A:$J,2,0)</f>
      </c>
      <c r="J113" s="862">
        <f t="shared" si="11"/>
      </c>
      <c r="K113" s="863">
        <v>45922</v>
      </c>
      <c r="L113" s="807">
        <f t="shared" si="1"/>
      </c>
      <c r="M113" s="970">
        <v>842</v>
      </c>
      <c r="N113" s="921">
        <v>1843</v>
      </c>
      <c r="O113" s="830"/>
      <c r="P113" s="803"/>
      <c r="Q113" s="798" t="s">
        <v>826</v>
      </c>
      <c r="R113" s="876"/>
      <c r="S113" s="876"/>
      <c r="T113" s="905"/>
      <c r="U113" s="876"/>
      <c r="V113" s="876"/>
      <c r="W113" s="876"/>
      <c r="X113" s="876"/>
      <c r="Y113" s="876"/>
      <c r="Z113" s="876"/>
      <c r="AA113" s="876"/>
      <c r="AB113" s="906">
        <f t="shared" si="29"/>
      </c>
      <c r="AC113" s="822">
        <f t="shared" si="21"/>
      </c>
      <c r="AD113" s="810">
        <f t="shared" si="14"/>
      </c>
      <c r="AE113" s="907">
        <f t="shared" si="4"/>
      </c>
      <c r="AF113" s="908">
        <f>VLOOKUP(C113,'Data Products'!$A:$J,10,0)</f>
      </c>
      <c r="AG113" s="909">
        <f t="shared" si="24"/>
      </c>
      <c r="AH113" s="884"/>
      <c r="AI113" s="969"/>
      <c r="AJ113" s="968"/>
      <c r="AK113" s="968"/>
      <c r="AL113" s="913"/>
      <c r="AM113" s="968"/>
      <c r="AN113" s="968"/>
    </row>
    <row customHeight="true" ht="18" r="114">
      <c r="A114" s="964">
        <v>56</v>
      </c>
      <c r="B114" s="922" t="s">
        <v>770</v>
      </c>
      <c r="C114" s="965" t="s">
        <v>874</v>
      </c>
      <c r="D114" s="922" t="s">
        <v>874</v>
      </c>
      <c r="E114" s="922" t="s">
        <v>874</v>
      </c>
      <c r="F114" s="900">
        <v>355</v>
      </c>
      <c r="G114" s="900">
        <v>355</v>
      </c>
      <c r="H114" s="860"/>
      <c r="I114" s="902">
        <f>VLOOKUP(C114,'Data Products'!$A:$J,2,0)</f>
      </c>
      <c r="J114" s="862">
        <f t="shared" si="11"/>
      </c>
      <c r="K114" s="863">
        <v>45923</v>
      </c>
      <c r="L114" s="831">
        <f t="shared" si="1"/>
      </c>
      <c r="M114" s="971">
        <v>61</v>
      </c>
      <c r="N114" s="966">
        <v>116</v>
      </c>
      <c r="O114" s="830"/>
      <c r="P114" s="803"/>
      <c r="Q114" s="798" t="s">
        <v>826</v>
      </c>
      <c r="R114" s="876"/>
      <c r="S114" s="876"/>
      <c r="T114" s="905"/>
      <c r="U114" s="876"/>
      <c r="V114" s="876"/>
      <c r="W114" s="876"/>
      <c r="X114" s="876"/>
      <c r="Y114" s="876"/>
      <c r="Z114" s="876"/>
      <c r="AA114" s="876"/>
      <c r="AB114" s="906">
        <f t="shared" si="29"/>
      </c>
      <c r="AC114" s="822">
        <f t="shared" si="21"/>
      </c>
      <c r="AD114" s="810">
        <f t="shared" si="14"/>
      </c>
      <c r="AE114" s="972">
        <f t="shared" si="4"/>
      </c>
      <c r="AF114" s="973">
        <f>VLOOKUP(C114,'Data Products'!$A:$J,10,0)</f>
      </c>
      <c r="AG114" s="974">
        <f t="shared" si="24"/>
      </c>
      <c r="AH114" s="974">
        <f>AG114*G114</f>
      </c>
      <c r="AI114" s="974">
        <f t="shared" ref="AI114:AI115" si="26">AH114*H114</f>
      </c>
      <c r="AJ114" s="968"/>
      <c r="AK114" s="968"/>
      <c r="AL114" s="913"/>
      <c r="AM114" s="968"/>
      <c r="AN114" s="968"/>
    </row>
    <row customHeight="true" ht="18" r="115">
      <c r="A115" s="964">
        <v>57</v>
      </c>
      <c r="B115" s="922" t="s">
        <v>816</v>
      </c>
      <c r="C115" s="920" t="s">
        <v>849</v>
      </c>
      <c r="D115" s="920" t="s">
        <v>849</v>
      </c>
      <c r="E115" s="920" t="s">
        <v>849</v>
      </c>
      <c r="F115" s="900">
        <v>2</v>
      </c>
      <c r="G115" s="900">
        <v>2</v>
      </c>
      <c r="H115" s="860"/>
      <c r="I115" s="902">
        <f>VLOOKUP(C115,'Data Products'!$A:$J,2,0)</f>
      </c>
      <c r="J115" s="862">
        <f t="shared" si="11"/>
      </c>
      <c r="K115" s="975">
        <v>46142</v>
      </c>
      <c r="L115" s="831">
        <f t="shared" si="1"/>
      </c>
      <c r="M115" s="971">
        <v>0</v>
      </c>
      <c r="N115" s="966">
        <v>0</v>
      </c>
      <c r="O115" s="830"/>
      <c r="P115" s="803"/>
      <c r="Q115" s="798" t="s">
        <v>826</v>
      </c>
      <c r="R115" s="876"/>
      <c r="S115" s="876"/>
      <c r="T115" s="905"/>
      <c r="U115" s="876"/>
      <c r="V115" s="876"/>
      <c r="W115" s="876"/>
      <c r="X115" s="876"/>
      <c r="Y115" s="876"/>
      <c r="Z115" s="876"/>
      <c r="AA115" s="876"/>
      <c r="AB115" s="906">
        <f t="shared" si="29"/>
      </c>
      <c r="AC115" s="822">
        <f t="shared" si="21"/>
      </c>
      <c r="AD115" s="810">
        <f t="shared" si="14"/>
      </c>
      <c r="AE115" s="972">
        <f t="shared" si="4"/>
      </c>
      <c r="AF115" s="973">
        <f>VLOOKUP(C115,'Data Products'!$A:$J,10,0)</f>
      </c>
      <c r="AG115" s="974">
        <f t="shared" si="24"/>
      </c>
      <c r="AH115" s="884"/>
      <c r="AI115" s="974">
        <f t="shared" si="26"/>
      </c>
      <c r="AJ115" s="952"/>
      <c r="AK115" s="952"/>
      <c r="AL115" s="953"/>
      <c r="AM115" s="952"/>
      <c r="AN115" s="952"/>
    </row>
    <row customHeight="true" ht="18" r="116">
      <c r="A116" s="873"/>
      <c r="B116" s="873"/>
      <c r="C116" s="873"/>
      <c r="D116" s="872"/>
      <c r="E116" s="872"/>
      <c r="F116" s="872"/>
      <c r="G116" s="872"/>
      <c r="H116" s="872"/>
      <c r="I116" s="976"/>
      <c r="J116" s="977"/>
      <c r="K116" s="977"/>
      <c r="L116" s="977"/>
      <c r="M116" s="872"/>
      <c r="N116" s="872"/>
      <c r="O116" s="880"/>
      <c r="P116" s="880"/>
      <c r="Q116" s="873"/>
      <c r="R116" s="872"/>
      <c r="S116" s="872"/>
      <c r="T116" s="872"/>
      <c r="U116" s="872"/>
      <c r="V116" s="872"/>
      <c r="W116" s="872"/>
      <c r="X116" s="872"/>
      <c r="Y116" s="872"/>
      <c r="Z116" s="872"/>
      <c r="AA116" s="872"/>
      <c r="AB116" s="875"/>
      <c r="AC116" s="978"/>
      <c r="AD116" s="979"/>
      <c r="AE116" s="980" t="s">
        <v>803</v>
      </c>
      <c r="AF116" s="981"/>
      <c r="AG116" s="982">
        <v>366720000</v>
      </c>
      <c r="AH116" s="884"/>
      <c r="AI116" s="953"/>
      <c r="AJ116" s="952"/>
      <c r="AK116" s="952"/>
      <c r="AL116" s="953"/>
      <c r="AM116" s="952"/>
      <c r="AN116" s="952"/>
    </row>
    <row customHeight="true" ht="18" r="117">
      <c r="A117" s="983" t="s">
        <v>939</v>
      </c>
      <c r="B117" s="983"/>
      <c r="C117" s="983"/>
      <c r="D117" s="983"/>
      <c r="E117" s="983"/>
      <c r="F117" s="983"/>
      <c r="H117" s="872"/>
      <c r="I117" s="976"/>
      <c r="J117" s="977"/>
      <c r="K117" s="977"/>
      <c r="L117" s="977"/>
      <c r="M117" s="872"/>
      <c r="N117" s="872"/>
      <c r="O117" s="880"/>
      <c r="P117" s="880"/>
      <c r="Q117" s="873"/>
      <c r="R117" s="872"/>
      <c r="S117" s="872"/>
      <c r="T117" s="872"/>
      <c r="U117" s="872"/>
      <c r="V117" s="872"/>
      <c r="W117" s="872"/>
      <c r="X117" s="872"/>
      <c r="Y117" s="872"/>
      <c r="Z117" s="872"/>
      <c r="AA117" s="872"/>
      <c r="AB117" s="875"/>
      <c r="AC117" s="978"/>
      <c r="AD117" s="979"/>
      <c r="AE117" s="984" t="s">
        <v>804</v>
      </c>
      <c r="AF117" s="981">
        <v>0.48350239965095987</v>
      </c>
      <c r="AG117" s="982">
        <v>177310000</v>
      </c>
      <c r="AH117" s="884"/>
      <c r="AI117" s="953"/>
      <c r="AJ117" s="952"/>
      <c r="AK117" s="952"/>
      <c r="AL117" s="953"/>
      <c r="AM117" s="952"/>
      <c r="AN117" s="952"/>
    </row>
    <row r="118">
      <c r="A118" s="985" t="s">
        <v>763</v>
      </c>
      <c r="B118" s="985" t="s">
        <v>744</v>
      </c>
      <c r="C118" s="985" t="s">
        <v>940</v>
      </c>
      <c r="D118" s="985" t="s">
        <v>941</v>
      </c>
      <c r="E118" s="986" t="s">
        <v>942</v>
      </c>
      <c r="F118" s="987" t="s">
        <v>943</v>
      </c>
      <c r="G118" s="872"/>
      <c r="H118" s="977"/>
      <c r="I118" s="977"/>
      <c r="J118" s="977"/>
      <c r="K118" s="872"/>
      <c r="L118" s="872"/>
      <c r="M118" s="880"/>
      <c r="N118" s="880"/>
      <c r="O118" s="872"/>
      <c r="P118" s="872"/>
      <c r="Q118" s="872"/>
      <c r="R118" s="872"/>
      <c r="S118" s="872"/>
      <c r="T118" s="872"/>
      <c r="U118" s="872"/>
      <c r="V118" s="872"/>
      <c r="W118" s="872"/>
      <c r="X118" s="872"/>
      <c r="Y118" s="872"/>
      <c r="Z118" s="872"/>
      <c r="AA118" s="872"/>
      <c r="AB118" s="872"/>
      <c r="AC118" s="872"/>
      <c r="AE118" s="984" t="s">
        <v>805</v>
      </c>
      <c r="AF118" s="981">
        <v>0.06893542757417102</v>
      </c>
      <c r="AG118" s="982">
        <v>25280000</v>
      </c>
      <c r="AH118" s="952"/>
      <c r="AI118" s="952"/>
      <c r="AJ118" s="952"/>
      <c r="AK118" s="953"/>
      <c r="AL118" s="952"/>
      <c r="AM118" s="952"/>
    </row>
    <row r="119">
      <c r="A119" s="988"/>
      <c r="B119" s="985"/>
      <c r="C119" s="985"/>
      <c r="D119" s="985"/>
      <c r="E119" s="986"/>
      <c r="F119" s="989"/>
      <c r="G119" s="872"/>
      <c r="H119" s="977"/>
      <c r="I119" s="977"/>
      <c r="J119" s="977"/>
      <c r="K119" s="872"/>
      <c r="L119" s="872"/>
      <c r="M119" s="880"/>
      <c r="N119" s="880"/>
      <c r="O119" s="872"/>
      <c r="P119" s="872"/>
      <c r="Q119" s="872"/>
      <c r="R119" s="872"/>
      <c r="S119" s="872"/>
      <c r="T119" s="872"/>
      <c r="U119" s="872"/>
      <c r="V119" s="872"/>
      <c r="W119" s="872"/>
      <c r="X119" s="872"/>
      <c r="Y119" s="872"/>
      <c r="Z119" s="872"/>
      <c r="AA119" s="872"/>
      <c r="AB119" s="872"/>
      <c r="AC119" s="872"/>
      <c r="AE119" s="984" t="s">
        <v>806</v>
      </c>
      <c r="AF119" s="990">
        <v>0.1472649432809773</v>
      </c>
      <c r="AG119" s="991">
        <v>54005000</v>
      </c>
      <c r="AH119" s="952"/>
      <c r="AI119" s="952"/>
      <c r="AJ119" s="953"/>
      <c r="AK119" s="952"/>
      <c r="AL119" s="952"/>
    </row>
    <row r="120">
      <c r="A120" s="920">
        <v>1</v>
      </c>
      <c r="B120" s="992" t="s">
        <v>944</v>
      </c>
      <c r="C120" s="818" t="s">
        <v>945</v>
      </c>
      <c r="D120" s="798" t="s">
        <v>946</v>
      </c>
      <c r="E120" s="897" t="s">
        <v>947</v>
      </c>
      <c r="F120" s="993" t="s">
        <v>948</v>
      </c>
      <c r="G120" s="872"/>
      <c r="H120" s="977"/>
      <c r="I120" s="977"/>
      <c r="J120" s="977"/>
      <c r="K120" s="872"/>
      <c r="L120" s="872"/>
      <c r="M120" s="880"/>
      <c r="N120" s="880"/>
      <c r="O120" s="872"/>
      <c r="P120" s="872"/>
      <c r="Q120" s="872"/>
      <c r="R120" s="872"/>
      <c r="S120" s="872"/>
      <c r="T120" s="872"/>
      <c r="U120" s="872"/>
      <c r="V120" s="872"/>
      <c r="W120" s="872"/>
      <c r="X120" s="872"/>
      <c r="Y120" s="872"/>
      <c r="Z120" s="872"/>
      <c r="AA120" s="872"/>
      <c r="AB120" s="872"/>
      <c r="AC120" s="872"/>
      <c r="AE120" s="984" t="s">
        <v>807</v>
      </c>
      <c r="AF120" s="994">
        <v>0.3002972294938918</v>
      </c>
      <c r="AG120" s="995">
        <v>110125000</v>
      </c>
      <c r="AH120" s="952"/>
      <c r="AI120" s="952"/>
      <c r="AJ120" s="953"/>
      <c r="AK120" s="952"/>
      <c r="AL120" s="952"/>
    </row>
    <row r="121">
      <c r="A121" s="920">
        <v>2</v>
      </c>
      <c r="B121" s="996" t="s">
        <v>949</v>
      </c>
      <c r="C121" s="997">
        <v>614.81</v>
      </c>
      <c r="D121" s="918" t="s">
        <v>950</v>
      </c>
      <c r="E121" s="924" t="s">
        <v>951</v>
      </c>
      <c r="F121" s="993"/>
      <c r="G121" s="872"/>
      <c r="H121" s="977"/>
      <c r="I121" s="977"/>
      <c r="J121" s="977"/>
      <c r="K121" s="872"/>
      <c r="L121" s="872"/>
      <c r="M121" s="880"/>
      <c r="N121" s="880"/>
      <c r="O121" s="872"/>
      <c r="P121" s="872"/>
      <c r="Q121" s="872"/>
      <c r="R121" s="872"/>
      <c r="S121" s="872"/>
      <c r="T121" s="872"/>
      <c r="U121" s="872"/>
      <c r="V121" s="872"/>
      <c r="W121" s="872"/>
      <c r="X121" s="872"/>
      <c r="Y121" s="872"/>
      <c r="Z121" s="872"/>
      <c r="AA121" s="872"/>
      <c r="AB121" s="872"/>
      <c r="AC121" s="872"/>
      <c r="AD121" s="872"/>
      <c r="AE121" s="984" t="s">
        <v>756</v>
      </c>
      <c r="AF121" s="994">
        <v>0.09960391121336507</v>
      </c>
      <c r="AG121" s="995">
        <v>75750000</v>
      </c>
      <c r="AH121" s="952"/>
      <c r="AI121" s="952"/>
      <c r="AJ121" s="953"/>
      <c r="AK121" s="952"/>
      <c r="AL121" s="952"/>
    </row>
    <row r="122">
      <c r="A122" s="998">
        <v>3</v>
      </c>
      <c r="B122" s="920" t="s">
        <v>952</v>
      </c>
      <c r="C122" s="920">
        <v>-798.02</v>
      </c>
      <c r="D122" s="842"/>
      <c r="E122" s="860"/>
      <c r="F122" s="993"/>
      <c r="G122" s="872"/>
      <c r="H122" s="872"/>
      <c r="I122" s="977"/>
      <c r="J122" s="977"/>
      <c r="K122" s="977"/>
      <c r="L122" s="872"/>
      <c r="M122" s="872"/>
      <c r="N122" s="880"/>
      <c r="O122" s="880"/>
      <c r="P122" s="872"/>
      <c r="Q122" s="872"/>
      <c r="R122" s="872"/>
      <c r="S122" s="872"/>
      <c r="T122" s="872"/>
      <c r="U122" s="872"/>
      <c r="V122" s="872"/>
      <c r="W122" s="872"/>
      <c r="X122" s="872"/>
      <c r="Y122" s="872"/>
      <c r="Z122" s="872"/>
      <c r="AA122" s="872"/>
      <c r="AB122" s="872"/>
      <c r="AC122" s="872"/>
      <c r="AD122" s="872"/>
      <c r="AE122" s="872"/>
      <c r="AF122" s="872"/>
      <c r="AG122" s="953"/>
      <c r="AH122" s="953"/>
      <c r="AI122" s="952"/>
      <c r="AJ122" s="953"/>
      <c r="AK122" s="952"/>
      <c r="AL122" s="952"/>
    </row>
    <row r="123">
      <c r="A123" s="872"/>
      <c r="B123" s="873"/>
      <c r="C123" s="873"/>
      <c r="D123" s="872"/>
      <c r="E123" s="872"/>
      <c r="F123" s="872"/>
      <c r="G123" s="872"/>
      <c r="H123" s="872"/>
      <c r="I123" s="872"/>
      <c r="J123" s="977"/>
      <c r="K123" s="977"/>
      <c r="L123" s="977"/>
      <c r="M123" s="872"/>
      <c r="N123" s="872"/>
      <c r="O123" s="880"/>
      <c r="P123" s="880"/>
      <c r="Q123" s="872"/>
      <c r="R123" s="872"/>
      <c r="S123" s="872"/>
      <c r="T123" s="872"/>
      <c r="U123" s="872"/>
      <c r="V123" s="872"/>
      <c r="W123" s="872"/>
      <c r="X123" s="872"/>
      <c r="Y123" s="872"/>
      <c r="Z123" s="872"/>
      <c r="AA123" s="872"/>
      <c r="AB123" s="872"/>
      <c r="AC123" s="872"/>
      <c r="AD123" s="872"/>
      <c r="AE123" s="872"/>
      <c r="AF123" s="872"/>
      <c r="AG123" s="872"/>
      <c r="AH123" s="872"/>
      <c r="AI123" s="953"/>
      <c r="AJ123" s="952"/>
      <c r="AK123" s="952"/>
      <c r="AL123" s="953"/>
      <c r="AM123" s="952"/>
      <c r="AN123" s="952"/>
    </row>
    <row customHeight="true" ht="18" r="124">
      <c r="A124" s="872"/>
      <c r="B124" s="873"/>
      <c r="C124" s="873"/>
      <c r="D124" s="872"/>
      <c r="E124" s="872"/>
      <c r="F124" s="872"/>
      <c r="G124" s="872"/>
      <c r="H124" s="872"/>
      <c r="I124" s="872"/>
      <c r="J124" s="977"/>
      <c r="K124" s="977"/>
      <c r="L124" s="977"/>
      <c r="M124" s="872"/>
      <c r="N124" s="872"/>
      <c r="O124" s="880"/>
      <c r="P124" s="880"/>
      <c r="Q124" s="872"/>
      <c r="R124" s="872"/>
      <c r="S124" s="872"/>
      <c r="T124" s="872"/>
      <c r="U124" s="872"/>
      <c r="V124" s="872"/>
      <c r="W124" s="872"/>
      <c r="X124" s="872"/>
      <c r="Y124" s="872"/>
      <c r="Z124" s="872"/>
      <c r="AA124" s="872"/>
      <c r="AB124" s="872"/>
      <c r="AC124" s="872"/>
      <c r="AD124" s="872"/>
      <c r="AE124" s="872"/>
      <c r="AF124" s="872"/>
      <c r="AG124" s="872"/>
      <c r="AH124" s="872"/>
      <c r="AI124" s="953"/>
      <c r="AJ124" s="952"/>
      <c r="AK124" s="952"/>
      <c r="AL124" s="953"/>
      <c r="AM124" s="952"/>
      <c r="AN124" s="952"/>
    </row>
    <row customHeight="true" ht="18" r="125">
      <c r="A125" s="872"/>
      <c r="B125" s="873"/>
      <c r="C125" s="873"/>
      <c r="D125" s="872"/>
      <c r="E125" s="872"/>
      <c r="F125" s="872"/>
      <c r="G125" s="872"/>
      <c r="H125" s="872"/>
      <c r="I125" s="872"/>
      <c r="J125" s="977"/>
      <c r="K125" s="977"/>
      <c r="L125" s="977"/>
      <c r="M125" s="872"/>
      <c r="N125" s="872"/>
      <c r="O125" s="880"/>
      <c r="P125" s="880"/>
      <c r="Q125" s="872"/>
      <c r="R125" s="872"/>
      <c r="S125" s="872"/>
      <c r="T125" s="872"/>
      <c r="U125" s="872"/>
      <c r="V125" s="872"/>
      <c r="W125" s="872"/>
      <c r="X125" s="872"/>
      <c r="Y125" s="872"/>
      <c r="Z125" s="872"/>
      <c r="AA125" s="872"/>
      <c r="AB125" s="872"/>
      <c r="AC125" s="872"/>
      <c r="AD125" s="872"/>
      <c r="AE125" s="872"/>
      <c r="AF125" s="872"/>
      <c r="AG125" s="872"/>
      <c r="AH125" s="872"/>
      <c r="AI125" s="953"/>
      <c r="AJ125" s="952"/>
      <c r="AK125" s="952"/>
      <c r="AL125" s="953"/>
      <c r="AM125" s="952"/>
      <c r="AN125" s="952"/>
    </row>
    <row customHeight="true" ht="18" r="126">
      <c r="A126" s="872"/>
      <c r="B126" s="873"/>
      <c r="C126" s="873"/>
      <c r="D126" s="872"/>
      <c r="E126" s="872"/>
      <c r="F126" s="872"/>
      <c r="G126" s="872"/>
      <c r="H126" s="872"/>
      <c r="I126" s="872"/>
      <c r="J126" s="977"/>
      <c r="K126" s="977"/>
      <c r="L126" s="977"/>
      <c r="M126" s="872"/>
      <c r="N126" s="872"/>
      <c r="O126" s="880"/>
      <c r="P126" s="880"/>
      <c r="Q126" s="872"/>
      <c r="R126" s="872"/>
      <c r="S126" s="872"/>
      <c r="T126" s="872"/>
      <c r="U126" s="872"/>
      <c r="V126" s="872"/>
      <c r="W126" s="872"/>
      <c r="X126" s="872"/>
      <c r="Y126" s="872"/>
      <c r="Z126" s="872"/>
      <c r="AA126" s="872"/>
      <c r="AB126" s="872"/>
      <c r="AC126" s="872"/>
      <c r="AD126" s="872"/>
      <c r="AE126" s="872"/>
      <c r="AF126" s="872"/>
      <c r="AG126" s="872"/>
      <c r="AH126" s="872"/>
      <c r="AI126" s="953"/>
      <c r="AJ126" s="952"/>
      <c r="AK126" s="952"/>
      <c r="AL126" s="953"/>
      <c r="AM126" s="952"/>
      <c r="AN126" s="952"/>
    </row>
    <row r="127">
      <c r="A127" s="887" t="s">
        <v>953</v>
      </c>
      <c r="B127" s="794" t="s">
        <v>730</v>
      </c>
      <c r="C127" s="794" t="s">
        <v>809</v>
      </c>
      <c r="D127" s="794"/>
      <c r="E127" s="794"/>
      <c r="F127" s="794" t="s">
        <v>734</v>
      </c>
      <c r="G127" s="794"/>
      <c r="H127" s="794" t="s">
        <v>810</v>
      </c>
      <c r="I127" s="888" t="s">
        <v>736</v>
      </c>
      <c r="J127" s="889" t="s">
        <v>737</v>
      </c>
      <c r="K127" s="793" t="s">
        <v>738</v>
      </c>
      <c r="L127" s="793" t="s">
        <v>739</v>
      </c>
      <c r="M127" s="794" t="s">
        <v>740</v>
      </c>
      <c r="N127" s="794" t="s">
        <v>741</v>
      </c>
      <c r="O127" s="794" t="s">
        <v>811</v>
      </c>
      <c r="P127" s="794" t="s">
        <v>812</v>
      </c>
      <c r="Q127" s="794" t="s">
        <v>744</v>
      </c>
      <c r="R127" s="890"/>
      <c r="S127" s="890"/>
      <c r="T127" s="890"/>
      <c r="U127" s="890"/>
      <c r="V127" s="890"/>
      <c r="W127" s="890"/>
      <c r="X127" s="890"/>
      <c r="Y127" s="890"/>
      <c r="Z127" s="890"/>
      <c r="AA127" s="890"/>
      <c r="AB127" s="891" t="s">
        <v>750</v>
      </c>
      <c r="AC127" s="889" t="s">
        <v>751</v>
      </c>
      <c r="AD127" s="889" t="s">
        <v>813</v>
      </c>
      <c r="AE127" s="889" t="s">
        <v>814</v>
      </c>
      <c r="AF127" s="999" t="s">
        <v>754</v>
      </c>
      <c r="AG127" s="1000" t="s">
        <v>755</v>
      </c>
      <c r="AH127" s="872"/>
      <c r="AI127" s="889" t="s">
        <v>757</v>
      </c>
      <c r="AJ127" s="952"/>
      <c r="AK127" s="952"/>
      <c r="AL127" s="953"/>
      <c r="AM127" s="952"/>
      <c r="AN127" s="952"/>
    </row>
    <row r="128">
      <c r="A128" s="794" t="s">
        <v>763</v>
      </c>
      <c r="B128" s="794"/>
      <c r="C128" s="794"/>
      <c r="D128" s="893"/>
      <c r="E128" s="893"/>
      <c r="F128" s="893" t="s">
        <v>764</v>
      </c>
      <c r="G128" s="1001" t="s">
        <v>765</v>
      </c>
      <c r="H128" s="794"/>
      <c r="I128" s="888"/>
      <c r="J128" s="889"/>
      <c r="K128" s="793"/>
      <c r="L128" s="793"/>
      <c r="M128" s="794" t="s">
        <v>766</v>
      </c>
      <c r="N128" s="794" t="s">
        <v>766</v>
      </c>
      <c r="O128" s="794"/>
      <c r="P128" s="794"/>
      <c r="Q128" s="794"/>
      <c r="R128" s="890"/>
      <c r="S128" s="890"/>
      <c r="T128" s="890"/>
      <c r="U128" s="890"/>
      <c r="V128" s="890"/>
      <c r="W128" s="890"/>
      <c r="X128" s="890"/>
      <c r="Y128" s="890"/>
      <c r="Z128" s="890"/>
      <c r="AA128" s="890"/>
      <c r="AB128" s="891"/>
      <c r="AC128" s="889"/>
      <c r="AD128" s="889"/>
      <c r="AE128" s="889"/>
      <c r="AF128" s="999"/>
      <c r="AG128" s="1000"/>
      <c r="AH128" s="872"/>
      <c r="AI128" s="889"/>
      <c r="AJ128" s="872"/>
      <c r="AK128" s="872"/>
      <c r="AL128" s="872"/>
      <c r="AM128" s="872"/>
      <c r="AN128" s="872"/>
    </row>
    <row r="129">
      <c r="A129" s="897">
        <v>1</v>
      </c>
      <c r="B129" s="798" t="s">
        <v>770</v>
      </c>
      <c r="C129" s="1002" t="s">
        <v>954</v>
      </c>
      <c r="D129" s="1003" t="s">
        <v>954</v>
      </c>
      <c r="E129" s="1003" t="s">
        <v>954</v>
      </c>
      <c r="F129" s="1004">
        <v>7095</v>
      </c>
      <c r="G129" s="1005">
        <v>7095</v>
      </c>
      <c r="H129" s="1006"/>
      <c r="I129" s="1007">
        <f>VLOOKUP(C129,'Data Products'!$A:$J,2,0)</f>
      </c>
      <c r="J129" s="1008">
        <f t="shared" ref="J129:J136" si="12">IFERROR(I129-TODAY(),"")</f>
      </c>
      <c r="K129" s="1009">
        <v>46108</v>
      </c>
      <c r="L129" s="807">
        <f t="shared" ref="L129:L136" si="2">TODAY()-K129</f>
      </c>
      <c r="M129" s="834">
        <v>5639</v>
      </c>
      <c r="N129" s="1010">
        <v>13676</v>
      </c>
      <c r="O129" s="803">
        <v>0</v>
      </c>
      <c r="P129" s="803">
        <v>0</v>
      </c>
      <c r="Q129" s="798" t="s">
        <v>955</v>
      </c>
      <c r="R129" s="876"/>
      <c r="S129" s="876"/>
      <c r="T129" s="905"/>
      <c r="U129" s="876"/>
      <c r="V129" s="876"/>
      <c r="W129" s="876"/>
      <c r="X129" s="876"/>
      <c r="Y129" s="876"/>
      <c r="Z129" s="876"/>
      <c r="AA129" s="876"/>
      <c r="AB129" s="906">
        <f t="shared" ref="AB129:AB136" si="30">N129/30</f>
      </c>
      <c r="AC129" s="822">
        <f t="shared" ref="AC129:AC136" si="22">IFERROR(F129/AB129,"-")</f>
      </c>
      <c r="AD129" s="810">
        <f t="shared" ref="AD129:AD136" si="15">IFERROR(TODAY()+AC129,"-")</f>
      </c>
      <c r="AE129" s="823">
        <f t="shared" ref="AE129:AE136" si="5">_xlfn.IFS(AC129="-","Not sold yet",AND(AC129&lt;=150,AC129&gt;60),"Out of stock more than 60 days",AC129&lt;=60,"Out of stock less than 60 days",AC129&gt;=150,"Out of stock more than 150 days")</f>
      </c>
      <c r="AF129" s="813">
        <f>VLOOKUP(C129,'Data Products'!$A:$J,10,0)</f>
      </c>
      <c r="AG129" s="870">
        <f t="shared" ref="AG129:AG135" si="25">AF129*F129</f>
      </c>
      <c r="AH129" s="1011">
        <v>0</v>
      </c>
      <c r="AI129" s="910"/>
      <c r="AJ129" s="872"/>
      <c r="AK129" s="872"/>
      <c r="AL129" s="872"/>
      <c r="AM129" s="872"/>
      <c r="AN129" s="872"/>
    </row>
    <row customHeight="true" hidden="true" ht="18" r="130">
      <c r="A130" s="897">
        <v>2</v>
      </c>
      <c r="B130" s="798" t="s">
        <v>770</v>
      </c>
      <c r="C130" s="1002" t="s">
        <v>956</v>
      </c>
      <c r="D130" s="922" t="s">
        <v>956</v>
      </c>
      <c r="E130" s="922" t="s">
        <v>956</v>
      </c>
      <c r="F130" s="1004">
        <v>0</v>
      </c>
      <c r="G130" s="1005">
        <v>0</v>
      </c>
      <c r="H130" s="1006"/>
      <c r="I130" s="1007">
        <f>VLOOKUP(C130,'Data Products'!$A:$J,2,0)</f>
      </c>
      <c r="J130" s="1008">
        <f t="shared" si="12"/>
      </c>
      <c r="K130" s="1012">
        <v>46108</v>
      </c>
      <c r="L130" s="807">
        <f t="shared" si="2"/>
      </c>
      <c r="M130" s="834">
        <v>0</v>
      </c>
      <c r="N130" s="834">
        <v>0</v>
      </c>
      <c r="O130" s="803">
        <v>0</v>
      </c>
      <c r="P130" s="803">
        <v>0</v>
      </c>
      <c r="Q130" s="798" t="s">
        <v>854</v>
      </c>
      <c r="R130" s="876"/>
      <c r="S130" s="876"/>
      <c r="T130" s="905"/>
      <c r="U130" s="876"/>
      <c r="V130" s="876"/>
      <c r="W130" s="876"/>
      <c r="X130" s="876"/>
      <c r="Y130" s="876"/>
      <c r="Z130" s="876"/>
      <c r="AA130" s="876"/>
      <c r="AB130" s="906">
        <f t="shared" si="30"/>
      </c>
      <c r="AC130" s="822">
        <f t="shared" si="22"/>
      </c>
      <c r="AD130" s="810">
        <f t="shared" si="15"/>
      </c>
      <c r="AE130" s="823">
        <f t="shared" si="5"/>
      </c>
      <c r="AF130" s="813">
        <f>VLOOKUP(C130,'Data Products'!$A:$J,10,0)</f>
      </c>
      <c r="AG130" s="870">
        <f t="shared" si="25"/>
      </c>
      <c r="AH130" s="1011">
        <v>0</v>
      </c>
      <c r="AI130" s="898" t="s">
        <v>957</v>
      </c>
      <c r="AJ130" s="872"/>
      <c r="AK130" s="872"/>
      <c r="AL130" s="872"/>
      <c r="AM130" s="872"/>
      <c r="AN130" s="872"/>
    </row>
    <row r="131">
      <c r="A131" s="897">
        <v>3</v>
      </c>
      <c r="B131" s="798" t="s">
        <v>770</v>
      </c>
      <c r="C131" s="1013" t="s">
        <v>958</v>
      </c>
      <c r="D131" s="1014" t="s">
        <v>958</v>
      </c>
      <c r="E131" s="1014" t="s">
        <v>958</v>
      </c>
      <c r="F131" s="1004">
        <v>4677</v>
      </c>
      <c r="G131" s="1005">
        <v>4677</v>
      </c>
      <c r="H131" s="1015"/>
      <c r="I131" s="1007">
        <f>VLOOKUP(C131,'Data Products'!$A:$J,2,0)</f>
      </c>
      <c r="J131" s="1008">
        <f t="shared" si="12"/>
      </c>
      <c r="K131" s="1012">
        <v>46109</v>
      </c>
      <c r="L131" s="807">
        <f t="shared" si="2"/>
      </c>
      <c r="M131" s="834">
        <v>2425</v>
      </c>
      <c r="N131" s="834">
        <v>4522</v>
      </c>
      <c r="O131" s="803">
        <v>0</v>
      </c>
      <c r="P131" s="803">
        <v>0</v>
      </c>
      <c r="Q131" s="798" t="s">
        <v>846</v>
      </c>
      <c r="R131" s="803"/>
      <c r="S131" s="803"/>
      <c r="T131" s="803"/>
      <c r="U131" s="803"/>
      <c r="V131" s="803"/>
      <c r="W131" s="803"/>
      <c r="X131" s="803"/>
      <c r="Y131" s="803"/>
      <c r="Z131" s="803"/>
      <c r="AA131" s="803"/>
      <c r="AB131" s="906">
        <f t="shared" si="30"/>
      </c>
      <c r="AC131" s="822">
        <f t="shared" si="22"/>
      </c>
      <c r="AD131" s="810">
        <f t="shared" si="15"/>
      </c>
      <c r="AE131" s="823">
        <f t="shared" si="5"/>
      </c>
      <c r="AF131" s="813">
        <f>VLOOKUP(C131,'Data Products'!$A:$J,10,0)</f>
      </c>
      <c r="AG131" s="870">
        <f t="shared" si="25"/>
      </c>
      <c r="AH131" s="813"/>
      <c r="AI131" s="1016" t="s">
        <v>796</v>
      </c>
      <c r="AJ131" s="872"/>
      <c r="AK131" s="872"/>
      <c r="AL131" s="872"/>
      <c r="AM131" s="872"/>
      <c r="AN131" s="872"/>
    </row>
    <row customHeight="true" hidden="true" ht="18" r="132">
      <c r="A132" s="897">
        <v>4</v>
      </c>
      <c r="B132" s="798" t="s">
        <v>770</v>
      </c>
      <c r="C132" s="1017" t="s">
        <v>959</v>
      </c>
      <c r="D132" s="948" t="s">
        <v>959</v>
      </c>
      <c r="E132" s="948" t="s">
        <v>959</v>
      </c>
      <c r="F132" s="1018">
        <v>0</v>
      </c>
      <c r="G132" s="1019">
        <v>0</v>
      </c>
      <c r="H132" s="1015"/>
      <c r="I132" s="1007">
        <f>VLOOKUP(C132,'Data Products'!$A:$J,2,0)</f>
      </c>
      <c r="J132" s="1008">
        <f t="shared" si="12"/>
      </c>
      <c r="K132" s="1020">
        <v>46108</v>
      </c>
      <c r="L132" s="807">
        <f t="shared" si="2"/>
      </c>
      <c r="M132" s="834">
        <v>19</v>
      </c>
      <c r="N132" s="1021">
        <v>37</v>
      </c>
      <c r="O132" s="803">
        <v>0</v>
      </c>
      <c r="P132" s="803">
        <v>0</v>
      </c>
      <c r="Q132" s="818" t="s">
        <v>862</v>
      </c>
      <c r="R132" s="803"/>
      <c r="S132" s="803"/>
      <c r="T132" s="803"/>
      <c r="U132" s="803"/>
      <c r="V132" s="803"/>
      <c r="W132" s="803"/>
      <c r="X132" s="803"/>
      <c r="Y132" s="803"/>
      <c r="Z132" s="803"/>
      <c r="AA132" s="803"/>
      <c r="AB132" s="906">
        <f t="shared" si="30"/>
      </c>
      <c r="AC132" s="822">
        <f t="shared" si="22"/>
      </c>
      <c r="AD132" s="810">
        <f t="shared" si="15"/>
      </c>
      <c r="AE132" s="823">
        <f t="shared" si="5"/>
      </c>
      <c r="AF132" s="813">
        <f>VLOOKUP(C132,'Data Products'!$A:$J,10,0)</f>
      </c>
      <c r="AG132" s="870">
        <f t="shared" si="25"/>
      </c>
      <c r="AH132" s="813"/>
      <c r="AI132" s="1022"/>
      <c r="AJ132" s="917"/>
      <c r="AK132" s="817"/>
      <c r="AL132" s="816"/>
      <c r="AM132" s="817"/>
      <c r="AN132" s="817"/>
    </row>
    <row customHeight="true" hidden="true" ht="18" r="133">
      <c r="A133" s="897">
        <v>5</v>
      </c>
      <c r="B133" s="798" t="s">
        <v>770</v>
      </c>
      <c r="C133" s="1017" t="s">
        <v>960</v>
      </c>
      <c r="D133" s="948" t="s">
        <v>960</v>
      </c>
      <c r="E133" s="948" t="s">
        <v>960</v>
      </c>
      <c r="F133" s="1023">
        <v>0</v>
      </c>
      <c r="G133" s="866">
        <v>0</v>
      </c>
      <c r="H133" s="1015"/>
      <c r="I133" s="1007">
        <f>VLOOKUP(C133,'Data Products'!$A:$J,2,0)</f>
      </c>
      <c r="J133" s="1008">
        <f t="shared" si="12"/>
      </c>
      <c r="K133" s="1020">
        <v>46108</v>
      </c>
      <c r="L133" s="807">
        <f t="shared" si="2"/>
      </c>
      <c r="M133" s="820">
        <v>8</v>
      </c>
      <c r="N133" s="834">
        <v>15</v>
      </c>
      <c r="O133" s="803">
        <v>0</v>
      </c>
      <c r="P133" s="803">
        <v>0</v>
      </c>
      <c r="Q133" s="818" t="s">
        <v>862</v>
      </c>
      <c r="R133" s="803"/>
      <c r="S133" s="803"/>
      <c r="T133" s="803"/>
      <c r="U133" s="803"/>
      <c r="V133" s="803"/>
      <c r="W133" s="803"/>
      <c r="X133" s="803"/>
      <c r="Y133" s="803"/>
      <c r="Z133" s="803"/>
      <c r="AA133" s="803"/>
      <c r="AB133" s="906">
        <f t="shared" si="30"/>
      </c>
      <c r="AC133" s="822">
        <f t="shared" si="22"/>
      </c>
      <c r="AD133" s="810">
        <f t="shared" si="15"/>
      </c>
      <c r="AE133" s="823">
        <f t="shared" si="5"/>
      </c>
      <c r="AF133" s="813">
        <f>VLOOKUP(C133,'Data Products'!$A:$J,10,0)</f>
      </c>
      <c r="AG133" s="870">
        <f t="shared" si="25"/>
      </c>
      <c r="AH133" s="813"/>
      <c r="AI133" s="1022"/>
      <c r="AJ133" s="917"/>
      <c r="AK133" s="817"/>
      <c r="AL133" s="816"/>
      <c r="AM133" s="817"/>
      <c r="AN133" s="817"/>
    </row>
    <row customHeight="true" hidden="true" ht="18" r="134">
      <c r="A134" s="897">
        <v>6</v>
      </c>
      <c r="B134" s="798" t="s">
        <v>770</v>
      </c>
      <c r="C134" s="924" t="s">
        <v>960</v>
      </c>
      <c r="D134" s="922" t="s">
        <v>960</v>
      </c>
      <c r="E134" s="922" t="s">
        <v>960</v>
      </c>
      <c r="F134" s="1023">
        <v>0</v>
      </c>
      <c r="G134" s="866">
        <v>0</v>
      </c>
      <c r="H134" s="1024"/>
      <c r="I134" s="1007">
        <f>VLOOKUP(C134,'Data Products'!$A:$J,2,0)</f>
      </c>
      <c r="J134" s="1008">
        <f t="shared" si="12"/>
      </c>
      <c r="K134" s="1020">
        <v>46109</v>
      </c>
      <c r="L134" s="807">
        <f t="shared" si="2"/>
      </c>
      <c r="M134" s="820">
        <v>8</v>
      </c>
      <c r="N134" s="834">
        <v>15</v>
      </c>
      <c r="O134" s="803">
        <v>1</v>
      </c>
      <c r="P134" s="803">
        <v>1</v>
      </c>
      <c r="Q134" s="818" t="s">
        <v>862</v>
      </c>
      <c r="R134" s="803"/>
      <c r="S134" s="803"/>
      <c r="T134" s="803"/>
      <c r="U134" s="803"/>
      <c r="V134" s="803"/>
      <c r="W134" s="803"/>
      <c r="X134" s="803"/>
      <c r="Y134" s="803"/>
      <c r="Z134" s="803"/>
      <c r="AA134" s="803"/>
      <c r="AB134" s="906">
        <f t="shared" si="30"/>
      </c>
      <c r="AC134" s="822">
        <f t="shared" si="22"/>
      </c>
      <c r="AD134" s="810">
        <f t="shared" si="15"/>
      </c>
      <c r="AE134" s="823">
        <f t="shared" si="5"/>
      </c>
      <c r="AF134" s="813">
        <f>VLOOKUP(C134,'Data Products'!$A:$J,10,0)</f>
      </c>
      <c r="AG134" s="870">
        <f t="shared" si="25"/>
      </c>
      <c r="AH134" s="813">
        <f>IF(J134&lt;=90,F134,0)</f>
      </c>
      <c r="AI134" s="1022"/>
      <c r="AJ134" s="917"/>
      <c r="AK134" s="817"/>
      <c r="AL134" s="816"/>
      <c r="AM134" s="817"/>
      <c r="AN134" s="817"/>
    </row>
    <row r="135">
      <c r="A135" s="897">
        <v>7</v>
      </c>
      <c r="B135" s="992" t="s">
        <v>770</v>
      </c>
      <c r="C135" s="1025" t="s">
        <v>961</v>
      </c>
      <c r="D135" s="922" t="s">
        <v>961</v>
      </c>
      <c r="E135" s="922" t="s">
        <v>961</v>
      </c>
      <c r="F135" s="1026">
        <v>684</v>
      </c>
      <c r="G135" s="1027">
        <v>684</v>
      </c>
      <c r="H135" s="1025"/>
      <c r="I135" s="1007">
        <f>VLOOKUP(C135,'Data Products'!$A:$J,2,0)</f>
      </c>
      <c r="J135" s="1008">
        <f t="shared" si="12"/>
      </c>
      <c r="K135" s="975">
        <v>46112</v>
      </c>
      <c r="L135" s="864">
        <f t="shared" si="2"/>
      </c>
      <c r="M135" s="921">
        <v>38</v>
      </c>
      <c r="N135" s="921">
        <v>83</v>
      </c>
      <c r="O135" s="842">
        <v>4</v>
      </c>
      <c r="P135" s="842">
        <v>4</v>
      </c>
      <c r="Q135" s="920" t="s">
        <v>862</v>
      </c>
      <c r="R135" s="842"/>
      <c r="S135" s="842"/>
      <c r="T135" s="842"/>
      <c r="U135" s="842"/>
      <c r="V135" s="842"/>
      <c r="W135" s="842"/>
      <c r="X135" s="842"/>
      <c r="Y135" s="842"/>
      <c r="Z135" s="842"/>
      <c r="AA135" s="842"/>
      <c r="AB135" s="1028">
        <f t="shared" si="30"/>
      </c>
      <c r="AC135" s="868">
        <f t="shared" si="22"/>
      </c>
      <c r="AD135" s="1029">
        <f t="shared" si="15"/>
      </c>
      <c r="AE135" s="1030">
        <f t="shared" si="5"/>
      </c>
      <c r="AF135" s="1031">
        <f>VLOOKUP(C135,'Data Products'!$A:$J,10,0)</f>
      </c>
      <c r="AG135" s="1031">
        <f t="shared" si="25"/>
      </c>
      <c r="AH135" s="872"/>
      <c r="AI135" s="910" t="s">
        <v>962</v>
      </c>
      <c r="AJ135" s="872"/>
      <c r="AK135" s="872"/>
      <c r="AL135" s="872"/>
      <c r="AM135" s="872"/>
      <c r="AN135" s="872"/>
    </row>
    <row customHeight="true" ht="18" r="136">
      <c r="A136" s="897">
        <v>8</v>
      </c>
      <c r="B136" s="992" t="s">
        <v>770</v>
      </c>
      <c r="C136" s="1025" t="s">
        <v>963</v>
      </c>
      <c r="D136" s="922" t="s">
        <v>963</v>
      </c>
      <c r="E136" s="922" t="s">
        <v>963</v>
      </c>
      <c r="F136" s="1004">
        <v>500</v>
      </c>
      <c r="G136" s="1032">
        <v>500</v>
      </c>
      <c r="H136" s="1025"/>
      <c r="I136" s="1007">
        <f>VLOOKUP(C136,'Data Products'!$A:$J,2,0)</f>
      </c>
      <c r="J136" s="1008">
        <f t="shared" si="12"/>
      </c>
      <c r="K136" s="975">
        <v>46113</v>
      </c>
      <c r="L136" s="864">
        <f t="shared" si="2"/>
      </c>
      <c r="M136" s="921">
        <v>0</v>
      </c>
      <c r="N136" s="921">
        <v>0</v>
      </c>
      <c r="O136" s="842">
        <v>5</v>
      </c>
      <c r="P136" s="842">
        <v>5</v>
      </c>
      <c r="Q136" s="920" t="s">
        <v>862</v>
      </c>
      <c r="R136" s="842"/>
      <c r="S136" s="842"/>
      <c r="T136" s="842"/>
      <c r="U136" s="842"/>
      <c r="V136" s="842"/>
      <c r="W136" s="842"/>
      <c r="X136" s="842"/>
      <c r="Y136" s="842"/>
      <c r="Z136" s="842"/>
      <c r="AA136" s="842"/>
      <c r="AB136" s="1028">
        <f t="shared" si="30"/>
      </c>
      <c r="AC136" s="868">
        <f t="shared" si="22"/>
      </c>
      <c r="AD136" s="1029">
        <f t="shared" si="15"/>
      </c>
      <c r="AE136" s="1030">
        <f t="shared" si="5"/>
      </c>
      <c r="AF136" s="1031"/>
      <c r="AG136" s="1031"/>
      <c r="AH136" s="872"/>
      <c r="AI136" s="913"/>
      <c r="AJ136" s="872"/>
      <c r="AK136" s="872"/>
      <c r="AL136" s="872"/>
      <c r="AM136" s="872"/>
      <c r="AN136" s="872"/>
    </row>
    <row r="137">
      <c r="A137" s="1033"/>
      <c r="B137" s="873"/>
      <c r="C137" s="873"/>
      <c r="D137" s="872"/>
      <c r="E137" s="872"/>
      <c r="F137" s="872"/>
      <c r="G137" s="872"/>
      <c r="H137" s="872"/>
      <c r="I137" s="872"/>
      <c r="J137" s="977"/>
      <c r="K137" s="977"/>
      <c r="L137" s="977"/>
      <c r="M137" s="952"/>
      <c r="N137" s="872"/>
      <c r="O137" s="872"/>
      <c r="P137" s="872"/>
      <c r="Q137" s="872"/>
      <c r="R137" s="872"/>
      <c r="S137" s="872"/>
      <c r="T137" s="872"/>
      <c r="U137" s="872"/>
      <c r="V137" s="872"/>
      <c r="W137" s="872"/>
      <c r="X137" s="872"/>
      <c r="Y137" s="872"/>
      <c r="Z137" s="872"/>
      <c r="AA137" s="872"/>
      <c r="AB137" s="872"/>
      <c r="AC137" s="872"/>
      <c r="AD137" s="872"/>
      <c r="AE137" s="980" t="s">
        <v>803</v>
      </c>
      <c r="AF137" s="981">
        <f t="shared" ref="AF137:AF141" si="32">AG137/$AG$106</f>
      </c>
      <c r="AG137" s="981">
        <f>SUM(AG131:AG132)</f>
      </c>
      <c r="AH137" s="872"/>
      <c r="AI137" s="953"/>
      <c r="AJ137" s="952"/>
      <c r="AK137" s="952"/>
      <c r="AL137" s="953"/>
      <c r="AM137" s="952"/>
      <c r="AN137" s="952"/>
    </row>
    <row r="138">
      <c r="A138" s="872"/>
      <c r="B138" s="873"/>
      <c r="C138" s="873"/>
      <c r="D138" s="872"/>
      <c r="E138" s="872"/>
      <c r="F138" s="872"/>
      <c r="G138" s="872"/>
      <c r="H138" s="872"/>
      <c r="I138" s="872"/>
      <c r="J138" s="977"/>
      <c r="K138" s="977"/>
      <c r="L138" s="977"/>
      <c r="M138" s="952"/>
      <c r="N138" s="1011"/>
      <c r="O138" s="872"/>
      <c r="P138" s="872"/>
      <c r="Q138" s="872"/>
      <c r="R138" s="872"/>
      <c r="S138" s="872"/>
      <c r="T138" s="872"/>
      <c r="U138" s="872"/>
      <c r="V138" s="872"/>
      <c r="W138" s="872"/>
      <c r="X138" s="872"/>
      <c r="Y138" s="872"/>
      <c r="Z138" s="872"/>
      <c r="AA138" s="872"/>
      <c r="AB138" s="872"/>
      <c r="AC138" s="872"/>
      <c r="AD138" s="872"/>
      <c r="AE138" s="984" t="s">
        <v>804</v>
      </c>
      <c r="AF138" s="981">
        <f t="shared" si="32"/>
      </c>
      <c r="AG138" s="981">
        <f t="shared" ref="AG138:AG142" si="9">SUMIF($AG$129:$AG$130,$AE$129:$AE$130,AE138)</f>
      </c>
      <c r="AH138" s="872"/>
      <c r="AI138" s="953"/>
      <c r="AJ138" s="952"/>
      <c r="AK138" s="952"/>
      <c r="AL138" s="953"/>
      <c r="AM138" s="952"/>
      <c r="AN138" s="952"/>
    </row>
    <row customHeight="true" ht="18" r="139">
      <c r="A139" s="872"/>
      <c r="B139" s="873"/>
      <c r="C139" s="873"/>
      <c r="D139" s="872"/>
      <c r="E139" s="872"/>
      <c r="F139" s="872"/>
      <c r="G139" s="872"/>
      <c r="H139" s="872"/>
      <c r="I139" s="1011"/>
      <c r="J139" s="1034"/>
      <c r="K139" s="977"/>
      <c r="L139" s="977"/>
      <c r="M139" s="952"/>
      <c r="N139" s="1011"/>
      <c r="O139" s="872"/>
      <c r="P139" s="872"/>
      <c r="Q139" s="872"/>
      <c r="R139" s="872"/>
      <c r="S139" s="872"/>
      <c r="T139" s="872"/>
      <c r="U139" s="872"/>
      <c r="V139" s="872"/>
      <c r="W139" s="872"/>
      <c r="X139" s="872"/>
      <c r="Y139" s="872"/>
      <c r="Z139" s="872"/>
      <c r="AA139" s="872"/>
      <c r="AB139" s="872"/>
      <c r="AC139" s="872"/>
      <c r="AD139" s="872"/>
      <c r="AE139" s="984" t="s">
        <v>805</v>
      </c>
      <c r="AF139" s="981">
        <f t="shared" si="32"/>
      </c>
      <c r="AG139" s="981">
        <f t="shared" si="9"/>
      </c>
      <c r="AH139" s="872"/>
      <c r="AI139" s="953"/>
      <c r="AJ139" s="952"/>
      <c r="AK139" s="952"/>
      <c r="AL139" s="953"/>
      <c r="AM139" s="952"/>
      <c r="AN139" s="952"/>
    </row>
    <row customHeight="true" ht="18" r="140">
      <c r="A140" s="872"/>
      <c r="B140" s="873"/>
      <c r="C140" s="873"/>
      <c r="D140" s="872"/>
      <c r="E140" s="872"/>
      <c r="F140" s="872"/>
      <c r="G140" s="872"/>
      <c r="H140" s="872"/>
      <c r="I140" s="872"/>
      <c r="J140" s="977"/>
      <c r="K140" s="977"/>
      <c r="L140" s="1034"/>
      <c r="M140" s="1035"/>
      <c r="N140" s="872"/>
      <c r="O140" s="872"/>
      <c r="P140" s="872"/>
      <c r="Q140" s="872"/>
      <c r="R140" s="872"/>
      <c r="S140" s="872"/>
      <c r="T140" s="872"/>
      <c r="U140" s="872"/>
      <c r="V140" s="872"/>
      <c r="W140" s="872"/>
      <c r="X140" s="872"/>
      <c r="Y140" s="872"/>
      <c r="Z140" s="872"/>
      <c r="AA140" s="872"/>
      <c r="AB140" s="872"/>
      <c r="AC140" s="872"/>
      <c r="AD140" s="872"/>
      <c r="AE140" s="984" t="s">
        <v>806</v>
      </c>
      <c r="AF140" s="981">
        <f t="shared" si="32"/>
      </c>
      <c r="AG140" s="981">
        <f t="shared" si="9"/>
      </c>
      <c r="AH140" s="872"/>
      <c r="AI140" s="953"/>
      <c r="AJ140" s="952"/>
      <c r="AK140" s="952"/>
      <c r="AL140" s="953"/>
      <c r="AM140" s="952"/>
      <c r="AN140" s="952"/>
    </row>
    <row customHeight="true" ht="18" r="141">
      <c r="A141" s="872"/>
      <c r="B141" s="873"/>
      <c r="C141" s="873"/>
      <c r="D141" s="872"/>
      <c r="E141" s="872"/>
      <c r="G141" s="872"/>
      <c r="H141" s="872"/>
      <c r="I141" s="872"/>
      <c r="J141" s="977"/>
      <c r="K141" s="977"/>
      <c r="L141" s="977"/>
      <c r="M141" s="872"/>
      <c r="N141" s="872"/>
      <c r="O141" s="872"/>
      <c r="P141" s="872"/>
      <c r="Q141" s="872"/>
      <c r="R141" s="872"/>
      <c r="S141" s="872"/>
      <c r="T141" s="872"/>
      <c r="U141" s="872"/>
      <c r="V141" s="872"/>
      <c r="W141" s="872"/>
      <c r="X141" s="872"/>
      <c r="Y141" s="872"/>
      <c r="Z141" s="872"/>
      <c r="AA141" s="872"/>
      <c r="AB141" s="872"/>
      <c r="AC141" s="872"/>
      <c r="AD141" s="872"/>
      <c r="AE141" s="984" t="s">
        <v>807</v>
      </c>
      <c r="AF141" s="981">
        <f t="shared" si="32"/>
      </c>
      <c r="AG141" s="990">
        <f t="shared" si="9"/>
      </c>
      <c r="AH141" s="872"/>
      <c r="AI141" s="953"/>
      <c r="AJ141" s="952"/>
      <c r="AK141" s="952"/>
      <c r="AL141" s="953"/>
      <c r="AM141" s="952"/>
      <c r="AN141" s="952"/>
    </row>
    <row r="142">
      <c r="A142" s="872"/>
      <c r="B142" s="873"/>
      <c r="C142" s="873"/>
      <c r="D142" s="872"/>
      <c r="E142" s="872"/>
      <c r="F142" s="872"/>
      <c r="G142" s="872"/>
      <c r="H142" s="872"/>
      <c r="I142" s="977"/>
      <c r="J142" s="977"/>
      <c r="K142" s="977"/>
      <c r="L142" s="872"/>
      <c r="M142" s="872"/>
      <c r="N142" s="872"/>
      <c r="O142" s="872"/>
      <c r="P142" s="872"/>
      <c r="Q142" s="872"/>
      <c r="R142" s="872"/>
      <c r="S142" s="872"/>
      <c r="T142" s="872"/>
      <c r="U142" s="872"/>
      <c r="V142" s="872"/>
      <c r="W142" s="872"/>
      <c r="X142" s="872"/>
      <c r="Y142" s="872"/>
      <c r="Z142" s="872"/>
      <c r="AA142" s="872"/>
      <c r="AB142" s="872"/>
      <c r="AC142" s="872"/>
      <c r="AD142" s="1036"/>
      <c r="AE142" s="984" t="s">
        <v>756</v>
      </c>
      <c r="AF142" s="990">
        <f>AVERAGE(AI53:AI102)/AVERAGE(G53:G102)</f>
      </c>
      <c r="AG142" s="981">
        <f t="shared" si="9"/>
      </c>
      <c r="AH142" s="953"/>
      <c r="AI142" s="952"/>
      <c r="AJ142" s="952"/>
      <c r="AK142" s="953"/>
      <c r="AL142" s="952"/>
      <c r="AM142" s="952"/>
    </row>
    <row r="143">
      <c r="A143" s="983" t="s">
        <v>964</v>
      </c>
      <c r="B143" s="983"/>
      <c r="C143" s="983"/>
      <c r="D143" s="983"/>
      <c r="E143" s="983"/>
      <c r="F143" s="872"/>
      <c r="G143" s="872"/>
      <c r="H143" s="872"/>
      <c r="I143" s="977"/>
      <c r="J143" s="977"/>
      <c r="K143" s="977"/>
      <c r="L143" s="872"/>
      <c r="M143" s="872"/>
      <c r="N143" s="872"/>
      <c r="O143" s="872"/>
      <c r="P143" s="872"/>
      <c r="Q143" s="872"/>
      <c r="R143" s="872"/>
      <c r="S143" s="872"/>
      <c r="T143" s="872"/>
      <c r="U143" s="872"/>
      <c r="V143" s="872"/>
      <c r="W143" s="872"/>
      <c r="X143" s="872"/>
      <c r="Y143" s="872"/>
      <c r="Z143" s="872"/>
      <c r="AA143" s="872"/>
      <c r="AB143" s="872"/>
      <c r="AC143" s="872"/>
      <c r="AG143" s="872"/>
      <c r="AH143" s="953"/>
      <c r="AI143" s="952"/>
      <c r="AJ143" s="952"/>
      <c r="AK143" s="953"/>
      <c r="AL143" s="952"/>
      <c r="AM143" s="952"/>
    </row>
    <row r="144">
      <c r="A144" s="794" t="s">
        <v>763</v>
      </c>
      <c r="B144" s="794" t="s">
        <v>744</v>
      </c>
      <c r="C144" s="794" t="s">
        <v>940</v>
      </c>
      <c r="D144" s="794" t="s">
        <v>941</v>
      </c>
      <c r="E144" s="794" t="s">
        <v>942</v>
      </c>
      <c r="F144" s="872"/>
      <c r="G144" s="872"/>
      <c r="H144" s="977"/>
      <c r="I144" s="977" t="s">
        <v>802</v>
      </c>
      <c r="J144" s="977"/>
      <c r="K144" s="872"/>
      <c r="L144" s="872"/>
      <c r="M144" s="880"/>
      <c r="N144" s="880"/>
      <c r="O144" s="872"/>
      <c r="P144" s="872"/>
      <c r="Q144" s="872"/>
      <c r="R144" s="872"/>
      <c r="S144" s="872"/>
      <c r="T144" s="872"/>
      <c r="U144" s="872"/>
      <c r="V144" s="872"/>
      <c r="W144" s="872"/>
      <c r="X144" s="872"/>
      <c r="Y144" s="872"/>
      <c r="Z144" s="872"/>
      <c r="AA144" s="872"/>
      <c r="AB144" s="872"/>
      <c r="AC144" s="872"/>
      <c r="AE144" s="872"/>
      <c r="AF144" s="872"/>
      <c r="AG144" s="953"/>
      <c r="AH144" s="952"/>
      <c r="AI144" s="952"/>
      <c r="AJ144" s="952"/>
      <c r="AK144" s="953"/>
      <c r="AL144" s="952"/>
      <c r="AM144" s="952"/>
    </row>
    <row r="145">
      <c r="A145" s="794"/>
      <c r="B145" s="794"/>
      <c r="C145" s="794"/>
      <c r="D145" s="794"/>
      <c r="E145" s="794"/>
      <c r="F145" s="872"/>
      <c r="G145" s="872"/>
      <c r="H145" s="977"/>
      <c r="I145" s="977"/>
      <c r="J145" s="977"/>
      <c r="K145" s="872"/>
      <c r="L145" s="872"/>
      <c r="M145" s="880"/>
      <c r="N145" s="880"/>
      <c r="O145" s="872"/>
      <c r="P145" s="872"/>
      <c r="Q145" s="872"/>
      <c r="R145" s="872"/>
      <c r="S145" s="872"/>
      <c r="T145" s="872"/>
      <c r="U145" s="872"/>
      <c r="V145" s="872"/>
      <c r="W145" s="872"/>
      <c r="X145" s="872"/>
      <c r="Y145" s="872"/>
      <c r="Z145" s="872"/>
      <c r="AA145" s="872"/>
      <c r="AB145" s="872"/>
      <c r="AC145" s="872"/>
      <c r="AE145" s="872"/>
      <c r="AF145" s="872"/>
      <c r="AG145" s="953"/>
      <c r="AH145" s="952"/>
      <c r="AI145" s="952"/>
      <c r="AJ145" s="953"/>
      <c r="AK145" s="952"/>
      <c r="AL145" s="952"/>
    </row>
    <row r="146">
      <c r="A146" s="798">
        <v>1</v>
      </c>
      <c r="B146" s="798" t="s">
        <v>965</v>
      </c>
      <c r="C146" s="818">
        <v>15677</v>
      </c>
      <c r="D146" s="798" t="s">
        <v>946</v>
      </c>
      <c r="E146" s="798" t="s">
        <v>947</v>
      </c>
      <c r="I146" s="872"/>
      <c r="J146" s="977"/>
      <c r="K146" s="977"/>
      <c r="L146" s="977"/>
      <c r="M146" s="872"/>
      <c r="N146" s="872"/>
      <c r="O146" s="872"/>
      <c r="P146" s="872"/>
      <c r="Q146" s="872"/>
      <c r="R146" s="872"/>
      <c r="S146" s="872"/>
      <c r="T146" s="872"/>
      <c r="U146" s="872"/>
      <c r="V146" s="872"/>
      <c r="W146" s="872"/>
      <c r="X146" s="872"/>
      <c r="Y146" s="872"/>
      <c r="Z146" s="872"/>
      <c r="AA146" s="872"/>
      <c r="AB146" s="872"/>
      <c r="AC146" s="872"/>
      <c r="AD146" s="872"/>
      <c r="AH146" s="872"/>
      <c r="AI146" s="953"/>
      <c r="AJ146" s="952"/>
      <c r="AK146" s="953"/>
      <c r="AL146" s="952"/>
      <c r="AM146" s="952"/>
    </row>
    <row r="147">
      <c r="A147" s="798">
        <v>2</v>
      </c>
      <c r="B147" s="798" t="s">
        <v>966</v>
      </c>
      <c r="C147" s="818">
        <v>15785</v>
      </c>
      <c r="D147" s="798" t="s">
        <v>946</v>
      </c>
      <c r="E147" s="798" t="s">
        <v>947</v>
      </c>
      <c r="I147" s="872"/>
      <c r="J147" s="977"/>
      <c r="K147" s="977"/>
      <c r="L147" s="977"/>
      <c r="M147" s="872"/>
      <c r="N147" s="872"/>
      <c r="O147" s="872"/>
      <c r="P147" s="872"/>
      <c r="Q147" s="872"/>
      <c r="R147" s="872"/>
      <c r="S147" s="872"/>
      <c r="T147" s="872"/>
      <c r="U147" s="872"/>
      <c r="V147" s="872"/>
      <c r="W147" s="872"/>
      <c r="X147" s="872"/>
      <c r="Y147" s="872"/>
      <c r="Z147" s="872"/>
      <c r="AA147" s="872"/>
      <c r="AB147" s="872"/>
      <c r="AC147" s="872"/>
      <c r="AD147" s="872"/>
      <c r="AE147" s="872"/>
      <c r="AF147" s="872"/>
      <c r="AG147" s="872"/>
      <c r="AH147" s="872"/>
      <c r="AI147" s="953"/>
      <c r="AJ147" s="952"/>
      <c r="AK147" s="952"/>
      <c r="AL147" s="953"/>
      <c r="AM147" s="952"/>
      <c r="AN147" s="952"/>
    </row>
    <row r="148">
      <c r="A148" s="798">
        <v>3</v>
      </c>
      <c r="B148" s="818" t="s">
        <v>967</v>
      </c>
      <c r="C148" s="818" t="s">
        <v>968</v>
      </c>
      <c r="D148" s="798"/>
      <c r="E148" s="798"/>
      <c r="H148" s="1037"/>
      <c r="I148" s="872"/>
      <c r="J148" s="977"/>
      <c r="K148" s="977"/>
      <c r="L148" s="977"/>
      <c r="M148" s="872"/>
      <c r="N148" s="872"/>
      <c r="O148" s="872"/>
      <c r="P148" s="872"/>
      <c r="Q148" s="872"/>
      <c r="R148" s="872"/>
      <c r="S148" s="872"/>
      <c r="T148" s="872"/>
      <c r="U148" s="872"/>
      <c r="V148" s="872"/>
      <c r="W148" s="872"/>
      <c r="X148" s="872"/>
      <c r="Y148" s="872"/>
      <c r="Z148" s="872"/>
      <c r="AA148" s="872"/>
      <c r="AB148" s="872"/>
      <c r="AC148" s="872"/>
      <c r="AD148" s="872"/>
      <c r="AE148" s="872"/>
      <c r="AF148" s="872"/>
      <c r="AG148" s="872"/>
      <c r="AH148" s="872"/>
      <c r="AI148" s="953"/>
      <c r="AJ148" s="952"/>
      <c r="AK148" s="952"/>
      <c r="AL148" s="953"/>
      <c r="AM148" s="952"/>
      <c r="AN148" s="952"/>
    </row>
    <row r="149">
      <c r="A149" s="798">
        <v>4</v>
      </c>
      <c r="B149" s="818" t="s">
        <v>969</v>
      </c>
      <c r="C149" s="818"/>
      <c r="D149" s="798"/>
      <c r="E149" s="798"/>
      <c r="F149" s="872"/>
      <c r="G149" s="872"/>
      <c r="H149" s="1011"/>
      <c r="I149" s="872"/>
      <c r="J149" s="977"/>
      <c r="K149" s="977"/>
      <c r="L149" s="977"/>
      <c r="M149" s="872"/>
      <c r="N149" s="872"/>
      <c r="O149" s="872"/>
      <c r="P149" s="872"/>
      <c r="Q149" s="872"/>
      <c r="R149" s="872"/>
      <c r="S149" s="872"/>
      <c r="T149" s="872"/>
      <c r="U149" s="872"/>
      <c r="V149" s="872"/>
      <c r="W149" s="872"/>
      <c r="X149" s="872"/>
      <c r="Y149" s="872"/>
      <c r="Z149" s="872"/>
      <c r="AA149" s="872"/>
      <c r="AB149" s="872"/>
      <c r="AC149" s="872"/>
      <c r="AD149" s="872"/>
      <c r="AE149" s="872"/>
      <c r="AF149" s="872"/>
      <c r="AG149" s="872"/>
      <c r="AH149" s="872"/>
      <c r="AI149" s="953"/>
      <c r="AJ149" s="952"/>
      <c r="AK149" s="952"/>
      <c r="AL149" s="953"/>
      <c r="AM149" s="952"/>
      <c r="AN149" s="952"/>
    </row>
    <row r="150">
      <c r="A150" s="872"/>
      <c r="B150" s="873"/>
      <c r="C150" s="873"/>
      <c r="D150" s="872"/>
      <c r="E150" s="872"/>
      <c r="F150" s="872"/>
      <c r="G150" s="872"/>
      <c r="H150" s="1011"/>
      <c r="I150" s="872"/>
      <c r="J150" s="977"/>
      <c r="K150" s="977"/>
      <c r="L150" s="977"/>
      <c r="M150" s="872"/>
      <c r="N150" s="872"/>
      <c r="O150" s="872"/>
      <c r="P150" s="872"/>
      <c r="Q150" s="872"/>
      <c r="R150" s="872"/>
      <c r="S150" s="872"/>
      <c r="T150" s="872"/>
      <c r="U150" s="872"/>
      <c r="V150" s="872"/>
      <c r="W150" s="872"/>
      <c r="X150" s="872"/>
      <c r="Y150" s="872"/>
      <c r="Z150" s="872"/>
      <c r="AA150" s="872"/>
      <c r="AB150" s="872"/>
      <c r="AC150" s="872"/>
      <c r="AD150" s="872"/>
      <c r="AE150" s="872"/>
      <c r="AF150" s="872"/>
      <c r="AG150" s="872"/>
      <c r="AH150" s="872"/>
      <c r="AI150" s="953"/>
      <c r="AJ150" s="952"/>
      <c r="AK150" s="952"/>
      <c r="AL150" s="953"/>
      <c r="AM150" s="952"/>
      <c r="AN150" s="952"/>
    </row>
    <row r="151">
      <c r="A151" s="872"/>
      <c r="B151" s="873"/>
      <c r="C151" s="873"/>
      <c r="D151" s="872"/>
      <c r="E151" s="872"/>
      <c r="F151" s="872"/>
      <c r="G151" s="872"/>
      <c r="H151" s="1011"/>
      <c r="I151" s="872"/>
      <c r="J151" s="977"/>
      <c r="K151" s="977"/>
      <c r="L151" s="977"/>
      <c r="M151" s="872"/>
      <c r="N151" s="872"/>
      <c r="O151" s="876"/>
      <c r="P151" s="876"/>
      <c r="Q151" s="872"/>
      <c r="R151" s="872"/>
      <c r="S151" s="872"/>
      <c r="T151" s="872"/>
      <c r="U151" s="872"/>
      <c r="V151" s="872"/>
      <c r="W151" s="872"/>
      <c r="X151" s="872"/>
      <c r="Y151" s="872"/>
      <c r="Z151" s="872"/>
      <c r="AA151" s="872"/>
      <c r="AB151" s="872"/>
      <c r="AC151" s="872"/>
      <c r="AD151" s="872"/>
      <c r="AE151" s="872"/>
      <c r="AF151" s="872"/>
      <c r="AG151" s="872"/>
      <c r="AH151" s="872"/>
      <c r="AI151" s="953"/>
      <c r="AJ151" s="952"/>
      <c r="AK151" s="952"/>
      <c r="AL151" s="953"/>
      <c r="AM151" s="952"/>
      <c r="AN151" s="952"/>
    </row>
    <row r="152">
      <c r="A152" s="872"/>
      <c r="B152" s="873"/>
      <c r="C152" s="873"/>
      <c r="D152" s="872"/>
      <c r="E152" s="872"/>
      <c r="F152" s="872"/>
      <c r="G152" s="872"/>
      <c r="H152" s="1011"/>
      <c r="I152" s="872"/>
      <c r="J152" s="977"/>
      <c r="K152" s="977"/>
      <c r="L152" s="977"/>
      <c r="M152" s="872"/>
      <c r="N152" s="872"/>
      <c r="O152" s="876"/>
      <c r="P152" s="876"/>
      <c r="Q152" s="872"/>
      <c r="R152" s="872"/>
      <c r="S152" s="872"/>
      <c r="T152" s="872"/>
      <c r="U152" s="872"/>
      <c r="V152" s="872"/>
      <c r="W152" s="872"/>
      <c r="X152" s="872"/>
      <c r="Y152" s="872"/>
      <c r="Z152" s="872"/>
      <c r="AA152" s="872"/>
      <c r="AB152" s="872"/>
      <c r="AC152" s="872"/>
      <c r="AD152" s="872"/>
      <c r="AE152" s="872"/>
      <c r="AF152" s="872"/>
      <c r="AG152" s="872"/>
      <c r="AH152" s="872"/>
      <c r="AI152" s="953"/>
      <c r="AJ152" s="952"/>
      <c r="AK152" s="952"/>
      <c r="AL152" s="953"/>
      <c r="AM152" s="952"/>
      <c r="AN152" s="952"/>
    </row>
    <row r="153">
      <c r="A153" s="872"/>
      <c r="B153" s="873"/>
      <c r="C153" s="873"/>
      <c r="D153" s="872"/>
      <c r="E153" s="872"/>
      <c r="F153" s="872"/>
      <c r="G153" s="872"/>
      <c r="H153" s="1011"/>
      <c r="I153" s="872"/>
      <c r="J153" s="977"/>
      <c r="K153" s="977"/>
      <c r="L153" s="977"/>
      <c r="M153" s="872"/>
      <c r="N153" s="872"/>
      <c r="O153" s="876"/>
      <c r="P153" s="876"/>
      <c r="Q153" s="872"/>
      <c r="R153" s="872"/>
      <c r="S153" s="872"/>
      <c r="T153" s="872"/>
      <c r="U153" s="872"/>
      <c r="V153" s="872"/>
      <c r="W153" s="872"/>
      <c r="X153" s="872"/>
      <c r="Y153" s="872"/>
      <c r="Z153" s="872"/>
      <c r="AA153" s="872"/>
      <c r="AB153" s="872"/>
      <c r="AC153" s="872"/>
      <c r="AD153" s="872"/>
      <c r="AE153" s="872"/>
      <c r="AF153" s="872"/>
      <c r="AG153" s="872"/>
      <c r="AH153" s="872"/>
      <c r="AI153" s="953"/>
      <c r="AJ153" s="952"/>
      <c r="AK153" s="952"/>
      <c r="AL153" s="953"/>
      <c r="AM153" s="952"/>
      <c r="AN153" s="952"/>
    </row>
    <row r="154">
      <c r="A154" s="872"/>
      <c r="B154" s="873"/>
      <c r="C154" s="873"/>
      <c r="D154" s="872"/>
      <c r="E154" s="872"/>
      <c r="F154" s="872"/>
      <c r="G154" s="872"/>
      <c r="H154" s="1011"/>
      <c r="I154" s="872"/>
      <c r="J154" s="977"/>
      <c r="K154" s="977"/>
      <c r="L154" s="977"/>
      <c r="M154" s="872"/>
      <c r="N154" s="872"/>
      <c r="O154" s="876"/>
      <c r="P154" s="876"/>
      <c r="Q154" s="872"/>
      <c r="R154" s="872"/>
      <c r="S154" s="872"/>
      <c r="T154" s="872"/>
      <c r="U154" s="872"/>
      <c r="V154" s="872"/>
      <c r="W154" s="872"/>
      <c r="X154" s="872"/>
      <c r="Y154" s="872"/>
      <c r="Z154" s="872"/>
      <c r="AA154" s="872"/>
      <c r="AB154" s="872"/>
      <c r="AC154" s="872"/>
      <c r="AD154" s="872"/>
      <c r="AE154" s="872"/>
      <c r="AF154" s="872"/>
      <c r="AG154" s="872"/>
      <c r="AH154" s="872"/>
      <c r="AI154" s="953"/>
      <c r="AJ154" s="952"/>
      <c r="AK154" s="952"/>
      <c r="AL154" s="953"/>
      <c r="AM154" s="952"/>
      <c r="AN154" s="952"/>
    </row>
    <row r="155">
      <c r="A155" s="872"/>
      <c r="B155" s="873"/>
      <c r="C155" s="873"/>
      <c r="D155" s="872"/>
      <c r="E155" s="872"/>
      <c r="F155" s="872"/>
      <c r="G155" s="872"/>
      <c r="H155" s="872"/>
      <c r="I155" s="872"/>
      <c r="J155" s="977"/>
      <c r="K155" s="977"/>
      <c r="L155" s="977"/>
      <c r="M155" s="872"/>
      <c r="N155" s="872"/>
      <c r="O155" s="876"/>
      <c r="P155" s="876"/>
      <c r="Q155" s="872"/>
      <c r="R155" s="872"/>
      <c r="S155" s="872"/>
      <c r="T155" s="872"/>
      <c r="U155" s="872"/>
      <c r="V155" s="872"/>
      <c r="W155" s="872"/>
      <c r="X155" s="872"/>
      <c r="Y155" s="872"/>
      <c r="Z155" s="872"/>
      <c r="AA155" s="872"/>
      <c r="AB155" s="872"/>
      <c r="AC155" s="872"/>
      <c r="AD155" s="872"/>
      <c r="AE155" s="872"/>
      <c r="AF155" s="872"/>
      <c r="AG155" s="872"/>
      <c r="AH155" s="872"/>
      <c r="AI155" s="953"/>
      <c r="AJ155" s="952"/>
      <c r="AK155" s="952"/>
      <c r="AL155" s="953"/>
      <c r="AM155" s="952"/>
      <c r="AN155" s="952"/>
    </row>
    <row r="156">
      <c r="A156" s="872"/>
      <c r="B156" s="873"/>
      <c r="C156" s="873"/>
      <c r="D156" s="872"/>
      <c r="E156" s="872"/>
      <c r="F156" s="872"/>
      <c r="G156" s="872"/>
      <c r="H156" s="872"/>
      <c r="I156" s="872"/>
      <c r="J156" s="977"/>
      <c r="K156" s="977"/>
      <c r="L156" s="977"/>
      <c r="M156" s="872"/>
      <c r="N156" s="872"/>
      <c r="O156" s="876"/>
      <c r="P156" s="876"/>
      <c r="Q156" s="872"/>
      <c r="R156" s="872"/>
      <c r="S156" s="872"/>
      <c r="T156" s="872"/>
      <c r="U156" s="872"/>
      <c r="V156" s="872"/>
      <c r="W156" s="872"/>
      <c r="X156" s="872"/>
      <c r="Y156" s="872"/>
      <c r="Z156" s="872"/>
      <c r="AA156" s="872"/>
      <c r="AB156" s="872"/>
      <c r="AC156" s="872"/>
      <c r="AD156" s="872"/>
      <c r="AE156" s="872"/>
      <c r="AF156" s="872"/>
      <c r="AG156" s="872"/>
      <c r="AH156" s="872"/>
      <c r="AI156" s="953"/>
      <c r="AJ156" s="952"/>
      <c r="AK156" s="952"/>
      <c r="AL156" s="953"/>
      <c r="AM156" s="952"/>
      <c r="AN156" s="952"/>
    </row>
    <row r="157">
      <c r="A157" s="872"/>
      <c r="B157" s="873"/>
      <c r="C157" s="873"/>
      <c r="D157" s="872"/>
      <c r="E157" s="872"/>
      <c r="F157" s="872"/>
      <c r="G157" s="872"/>
      <c r="H157" s="872"/>
      <c r="I157" s="872"/>
      <c r="J157" s="977"/>
      <c r="K157" s="977"/>
      <c r="L157" s="977"/>
      <c r="M157" s="872"/>
      <c r="N157" s="872"/>
      <c r="O157" s="876"/>
      <c r="P157" s="876"/>
      <c r="Q157" s="872"/>
      <c r="R157" s="872"/>
      <c r="S157" s="872"/>
      <c r="T157" s="872"/>
      <c r="U157" s="872"/>
      <c r="V157" s="872"/>
      <c r="W157" s="872"/>
      <c r="X157" s="872"/>
      <c r="Y157" s="872"/>
      <c r="Z157" s="872"/>
      <c r="AA157" s="872"/>
      <c r="AB157" s="872"/>
      <c r="AC157" s="872"/>
      <c r="AD157" s="872"/>
      <c r="AE157" s="872"/>
      <c r="AF157" s="872"/>
      <c r="AG157" s="872"/>
      <c r="AH157" s="872"/>
      <c r="AI157" s="953"/>
      <c r="AJ157" s="952"/>
      <c r="AK157" s="952"/>
      <c r="AL157" s="953"/>
      <c r="AM157" s="952"/>
      <c r="AN157" s="952"/>
    </row>
    <row r="158">
      <c r="A158" s="872"/>
      <c r="B158" s="873"/>
      <c r="C158" s="873"/>
      <c r="D158" s="872"/>
      <c r="E158" s="872"/>
      <c r="F158" s="872"/>
      <c r="G158" s="872"/>
      <c r="H158" s="872"/>
      <c r="I158" s="872"/>
      <c r="J158" s="977"/>
      <c r="K158" s="977"/>
      <c r="L158" s="977"/>
      <c r="M158" s="872"/>
      <c r="N158" s="872"/>
      <c r="O158" s="876"/>
      <c r="P158" s="876"/>
      <c r="Q158" s="872"/>
      <c r="R158" s="872"/>
      <c r="S158" s="872"/>
      <c r="T158" s="872"/>
      <c r="U158" s="872"/>
      <c r="V158" s="872"/>
      <c r="W158" s="872"/>
      <c r="X158" s="872"/>
      <c r="Y158" s="872"/>
      <c r="Z158" s="872"/>
      <c r="AA158" s="872"/>
      <c r="AB158" s="872"/>
      <c r="AC158" s="872"/>
      <c r="AD158" s="872"/>
      <c r="AE158" s="872"/>
      <c r="AF158" s="872"/>
      <c r="AG158" s="872"/>
      <c r="AH158" s="872"/>
      <c r="AI158" s="816"/>
      <c r="AJ158" s="952"/>
      <c r="AK158" s="952"/>
      <c r="AL158" s="953"/>
      <c r="AM158" s="952"/>
      <c r="AN158" s="952"/>
    </row>
    <row r="159">
      <c r="AJ159" s="872"/>
      <c r="AK159" s="872"/>
      <c r="AL159" s="952"/>
      <c r="AM159" s="952"/>
      <c r="AN159" s="872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J1:J1048576">
    <cfRule dxfId="24" operator="lessThan" priority="1" stopIfTrue="true" type="cellIs">
      <formula>90</formula>
    </cfRule>
  </conditionalFormatting>
  <conditionalFormatting sqref="AE1:AE1048576">
    <cfRule dxfId="25" operator="equal" priority="2" stopIfTrue="true" type="cellIs">
      <formula>"Out of stock less than 60 days"</formula>
    </cfRule>
  </conditionalFormatting>
  <conditionalFormatting sqref="AE1:AE1048576">
    <cfRule dxfId="26" operator="equal" priority="3" stopIfTrue="true" type="cellIs">
      <formula>"Not sold yet"</formula>
    </cfRule>
  </conditionalFormatting>
  <conditionalFormatting sqref="AE1:AE1048576">
    <cfRule dxfId="27" operator="equal" priority="4" stopIfTrue="true" type="cellIs">
      <formula>"Out of stock more than 150 days"</formula>
    </cfRule>
  </conditionalFormatting>
  <conditionalFormatting sqref="AE1:AE1048576">
    <cfRule dxfId="28" operator="equal" priority="5" stopIfTrue="true" type="cellIs">
      <formula>"Out of stock more than 60 days"</formula>
    </cfRule>
  </conditionalFormatting>
  <conditionalFormatting sqref="AC1:AC1048576">
    <cfRule dxfId="29" operator="greaterThan" priority="6" stopIfTrue="true" type="cellIs">
      <formula>90</formula>
    </cfRule>
  </conditionalFormatting>
  <conditionalFormatting sqref="AC1:AC1048576">
    <cfRule dxfId="30" operator="equal" priority="7" stopIfTrue="true" type="cellIs">
      <formula>"-"</formula>
    </cfRule>
  </conditionalFormatting>
  <conditionalFormatting sqref="AC4:AC24 AC34:AC115 AC127:AC136">
    <cfRule dxfId="31" operator="lessThan" priority="8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31" min="31" style="0" width="28"/>
    <col collapsed="false" customWidth="true" hidden="false" max="34" min="34" style="0" width="14"/>
    <col collapsed="false" customWidth="true" hidden="true" max="34" min="34" style="0" width="14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2" min="32" style="0" width="9"/>
    <col collapsed="false" customWidth="true" hidden="false" max="39" min="39" style="0" width="5"/>
    <col collapsed="false" customWidth="true" hidden="false" max="5" min="5" style="0" width="17"/>
    <col collapsed="false" customWidth="true" hidden="false" max="13" min="13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29" min="29" style="0" width="9"/>
    <col collapsed="false" customWidth="true" hidden="false" max="40" min="40" style="0" width="7"/>
    <col collapsed="false" customWidth="true" hidden="false" max="6" min="6" style="0" width="12"/>
    <col collapsed="false" customWidth="true" hidden="false" max="14" min="14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8" min="38" style="0" width="5"/>
    <col collapsed="false" customWidth="true" hidden="false" max="4" min="4" style="0" width="17"/>
    <col collapsed="false" customWidth="true" hidden="false" max="12" min="12" style="0" width="10"/>
    <col collapsed="false" customWidth="true" hidden="false" max="19" min="19" style="0" width="12"/>
    <col collapsed="false" customWidth="true" hidden="true" max="19" min="19" style="0" width="12"/>
    <col collapsed="false" customWidth="true" hidden="false" max="28" min="28" style="0" width="11"/>
    <col collapsed="false" customWidth="true" hidden="false" max="35" min="35" style="0" width="58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0" min="20" style="0" width="12"/>
    <col collapsed="false" customWidth="true" hidden="true" max="20" min="20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6" min="36" style="0" width="6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4"/>
  </cols>
  <sheetData>
    <row r="1">
      <c r="A1" s="1038" t="s">
        <v>970</v>
      </c>
      <c r="B1" s="1038" t="s">
        <v>971</v>
      </c>
      <c r="C1" s="1039" t="s">
        <v>972</v>
      </c>
      <c r="D1" s="1039" t="s">
        <v>973</v>
      </c>
      <c r="E1" s="1039" t="s">
        <v>974</v>
      </c>
      <c r="F1" s="1038" t="s">
        <v>975</v>
      </c>
      <c r="G1" s="1038"/>
      <c r="H1" s="1040" t="s">
        <v>976</v>
      </c>
      <c r="I1" s="1041" t="s">
        <v>977</v>
      </c>
      <c r="J1" s="1042" t="s">
        <v>978</v>
      </c>
      <c r="K1" s="1042" t="s">
        <v>979</v>
      </c>
      <c r="L1" s="1042" t="s">
        <v>980</v>
      </c>
      <c r="M1" s="1038" t="s">
        <v>981</v>
      </c>
      <c r="N1" s="1038" t="s">
        <v>982</v>
      </c>
      <c r="O1" s="1038" t="s">
        <v>983</v>
      </c>
      <c r="P1" s="1038" t="s">
        <v>984</v>
      </c>
      <c r="Q1" s="1038" t="s">
        <v>985</v>
      </c>
      <c r="R1" s="1043" t="s">
        <v>986</v>
      </c>
      <c r="S1" s="1043"/>
      <c r="T1" s="1043" t="s">
        <v>987</v>
      </c>
      <c r="U1" s="1043"/>
      <c r="V1" s="1043" t="s">
        <v>988</v>
      </c>
      <c r="W1" s="1043"/>
      <c r="X1" s="1043" t="s">
        <v>989</v>
      </c>
      <c r="Y1" s="1043"/>
      <c r="Z1" s="1044" t="s">
        <v>990</v>
      </c>
      <c r="AA1" s="1044"/>
      <c r="AB1" s="1045" t="s">
        <v>991</v>
      </c>
      <c r="AC1" s="1042" t="s">
        <v>992</v>
      </c>
      <c r="AD1" s="1042" t="s">
        <v>993</v>
      </c>
      <c r="AE1" s="1042" t="s">
        <v>994</v>
      </c>
      <c r="AF1" s="1042" t="s">
        <v>995</v>
      </c>
      <c r="AG1" s="1042" t="s">
        <v>996</v>
      </c>
      <c r="AH1" s="1042" t="s">
        <v>997</v>
      </c>
      <c r="AI1" s="1042" t="s">
        <v>998</v>
      </c>
      <c r="AJ1" s="1042" t="s">
        <v>999</v>
      </c>
      <c r="AK1" s="1038" t="s">
        <v>1000</v>
      </c>
      <c r="AL1" s="1038" t="s">
        <v>1001</v>
      </c>
      <c r="AM1" s="1038" t="s">
        <v>1002</v>
      </c>
      <c r="AN1" s="1038" t="s">
        <v>1003</v>
      </c>
    </row>
    <row r="2">
      <c r="A2" s="1038" t="s">
        <v>1004</v>
      </c>
      <c r="B2" s="1038"/>
      <c r="C2" s="1038"/>
      <c r="D2" s="1038"/>
      <c r="E2" s="1039"/>
      <c r="F2" s="1038" t="s">
        <v>1005</v>
      </c>
      <c r="G2" s="1040" t="s">
        <v>1006</v>
      </c>
      <c r="H2" s="1040"/>
      <c r="I2" s="1041"/>
      <c r="J2" s="1042"/>
      <c r="K2" s="1042"/>
      <c r="L2" s="1042"/>
      <c r="M2" s="1038" t="s">
        <v>1007</v>
      </c>
      <c r="N2" s="1038" t="s">
        <v>1007</v>
      </c>
      <c r="O2" s="1038"/>
      <c r="P2" s="1038"/>
      <c r="Q2" s="1038"/>
      <c r="R2" s="1043" t="s">
        <v>1005</v>
      </c>
      <c r="S2" s="1046" t="s">
        <v>1006</v>
      </c>
      <c r="T2" s="1043" t="s">
        <v>1005</v>
      </c>
      <c r="U2" s="1046" t="s">
        <v>1006</v>
      </c>
      <c r="V2" s="1043" t="s">
        <v>1005</v>
      </c>
      <c r="W2" s="1046" t="s">
        <v>1006</v>
      </c>
      <c r="X2" s="1043" t="s">
        <v>1005</v>
      </c>
      <c r="Y2" s="1046" t="s">
        <v>1006</v>
      </c>
      <c r="Z2" s="1043" t="s">
        <v>1005</v>
      </c>
      <c r="AA2" s="1046" t="s">
        <v>1006</v>
      </c>
      <c r="AB2" s="1045"/>
      <c r="AC2" s="1042"/>
      <c r="AD2" s="1042"/>
      <c r="AE2" s="1042"/>
      <c r="AF2" s="1042"/>
      <c r="AG2" s="1042"/>
      <c r="AH2" s="1042"/>
      <c r="AI2" s="1042"/>
      <c r="AJ2" s="1042"/>
      <c r="AK2" s="1038"/>
      <c r="AL2" s="1038"/>
      <c r="AM2" s="1038"/>
      <c r="AN2" s="1038"/>
    </row>
    <row customHeight="true" hidden="true" ht="18" r="3">
      <c r="A3" s="1047">
        <v>1</v>
      </c>
      <c r="B3" s="1047" t="s">
        <v>1008</v>
      </c>
      <c r="C3" s="1048" t="s">
        <v>1009</v>
      </c>
      <c r="D3" s="1048" t="s">
        <v>1009</v>
      </c>
      <c r="E3" s="1049" t="s">
        <v>1010</v>
      </c>
      <c r="F3" s="1050">
        <v>419</v>
      </c>
      <c r="G3" s="1051">
        <v>419</v>
      </c>
      <c r="H3" s="1052"/>
      <c r="I3" s="1053">
        <f>VLOOKUP(C3,'Data Products'!$A:$B,2,0)</f>
      </c>
      <c r="J3" s="1054">
        <f t="shared" ref="J3:J24" si="0">IFERROR(I3-TODAY(),"")</f>
      </c>
      <c r="K3" s="1055">
        <v>45723</v>
      </c>
      <c r="L3" s="1056">
        <f t="shared" ref="L3:L24" si="23">TODAY()-K3</f>
      </c>
      <c r="M3" s="1052">
        <v>354</v>
      </c>
      <c r="N3" s="1052">
        <v>380</v>
      </c>
      <c r="O3" s="1052"/>
      <c r="P3" s="1052"/>
      <c r="Q3" s="1047"/>
      <c r="R3" s="1052">
        <v>0</v>
      </c>
      <c r="S3" s="1052">
        <v>0</v>
      </c>
      <c r="T3" s="1052">
        <v>326</v>
      </c>
      <c r="U3" s="1052">
        <v>326</v>
      </c>
      <c r="V3" s="1052">
        <v>146</v>
      </c>
      <c r="W3" s="1052">
        <v>146</v>
      </c>
      <c r="X3" s="1052">
        <v>0</v>
      </c>
      <c r="Y3" s="1052">
        <v>0</v>
      </c>
      <c r="Z3" s="1052">
        <v>0</v>
      </c>
      <c r="AA3" s="1052">
        <v>0</v>
      </c>
      <c r="AB3" s="1057">
        <f t="shared" ref="AB3:AB24" si="19">N3/30</f>
      </c>
      <c r="AC3" s="1058">
        <f t="shared" ref="AC3:AC24" si="11">IFERROR(F3/AB3,"-")</f>
      </c>
      <c r="AD3" s="1059">
        <f t="shared" ref="AD3:AD24" si="3">IFERROR(TODAY()+AC3,"-")</f>
      </c>
      <c r="AE3" s="1060">
        <f t="shared" ref="AE3:AE24" si="26">_xlfn.IFS(AC3="-","Not sold yet",AND(AC3&lt;=150,AC3&gt;60),"Out of stock more than 60 days",AC3&lt;=60,"Out of stock less than 60 days",AC3&gt;=150,"Out of stock more than 150 days")</f>
      </c>
      <c r="AF3" s="1061">
        <f>VLOOKUP(C3,'Data Products'!$A:$J,10,0)</f>
      </c>
      <c r="AG3" s="1062">
        <f t="shared" ref="AG3:AG24" si="14">AF3*F3</f>
      </c>
      <c r="AH3" s="1063">
        <f t="shared" ref="AH3:AH22" si="6">IF(J3&lt;=90,F3,0)</f>
      </c>
      <c r="AI3" s="1064">
        <f>IFERROR(VLOOKUP(C3,$C$3:$AI$42,34,0),"")</f>
      </c>
      <c r="AJ3" s="1065"/>
      <c r="AK3" s="1066"/>
      <c r="AL3" s="1065"/>
      <c r="AM3" s="1066"/>
      <c r="AN3" s="1066"/>
    </row>
    <row r="4">
      <c r="A4" s="1067">
        <v>1</v>
      </c>
      <c r="B4" s="1047" t="s">
        <v>1011</v>
      </c>
      <c r="C4" s="1048" t="s">
        <v>1010</v>
      </c>
      <c r="D4" s="1048" t="s">
        <v>1010</v>
      </c>
      <c r="E4" s="1048" t="s">
        <v>1010</v>
      </c>
      <c r="F4" s="1068">
        <v>27310</v>
      </c>
      <c r="G4" s="1051">
        <v>25658</v>
      </c>
      <c r="H4" s="1052"/>
      <c r="I4" s="1053">
        <f>VLOOKUP(C4,'Data Products'!$A:$B,2,0)</f>
      </c>
      <c r="J4" s="1054">
        <f t="shared" si="0"/>
      </c>
      <c r="K4" s="1055">
        <v>45617</v>
      </c>
      <c r="L4" s="1056">
        <f t="shared" si="23"/>
      </c>
      <c r="M4" s="1069">
        <v>4768</v>
      </c>
      <c r="N4" s="1069">
        <v>12603</v>
      </c>
      <c r="O4" s="1052"/>
      <c r="P4" s="1052"/>
      <c r="Q4" s="1047"/>
      <c r="R4" s="1052">
        <v>0</v>
      </c>
      <c r="S4" s="1052">
        <v>0</v>
      </c>
      <c r="T4" s="1070">
        <v>1378</v>
      </c>
      <c r="U4" s="1070">
        <v>1369</v>
      </c>
      <c r="V4" s="1052">
        <v>115</v>
      </c>
      <c r="W4" s="1052">
        <v>112</v>
      </c>
      <c r="X4" s="1052">
        <v>46</v>
      </c>
      <c r="Y4" s="1052">
        <v>22</v>
      </c>
      <c r="Z4" s="1052">
        <v>0</v>
      </c>
      <c r="AA4" s="1052">
        <v>0</v>
      </c>
      <c r="AB4" s="1057">
        <f t="shared" si="19"/>
      </c>
      <c r="AC4" s="1071">
        <f t="shared" si="11"/>
      </c>
      <c r="AD4" s="1059">
        <f t="shared" si="3"/>
      </c>
      <c r="AE4" s="1072">
        <f t="shared" si="26"/>
      </c>
      <c r="AF4" s="1061">
        <f>VLOOKUP(C4,'Data Products'!$A:$J,10,0)</f>
      </c>
      <c r="AG4" s="1062">
        <f t="shared" si="14"/>
      </c>
      <c r="AH4" s="1063">
        <f t="shared" si="6"/>
      </c>
      <c r="AI4" s="1064" t="s">
        <v>1012</v>
      </c>
      <c r="AJ4" s="1066"/>
      <c r="AK4" s="1066"/>
      <c r="AL4" s="1065"/>
      <c r="AM4" s="1066"/>
      <c r="AN4" s="1066"/>
    </row>
    <row r="5">
      <c r="A5" s="1067">
        <v>2</v>
      </c>
      <c r="B5" s="1047" t="s">
        <v>1011</v>
      </c>
      <c r="C5" s="1073" t="s">
        <v>1013</v>
      </c>
      <c r="D5" s="1073" t="s">
        <v>1013</v>
      </c>
      <c r="E5" s="1073" t="s">
        <v>1013</v>
      </c>
      <c r="F5" s="1068">
        <v>302</v>
      </c>
      <c r="G5" s="1051">
        <v>301</v>
      </c>
      <c r="H5" s="1052"/>
      <c r="I5" s="1053">
        <f>VLOOKUP(C5,'Data Products'!$A:$B,2,0)</f>
      </c>
      <c r="J5" s="1054">
        <f t="shared" si="0"/>
      </c>
      <c r="K5" s="1055">
        <v>45191</v>
      </c>
      <c r="L5" s="1056">
        <f t="shared" si="23"/>
      </c>
      <c r="M5" s="1069">
        <v>12</v>
      </c>
      <c r="N5" s="1074">
        <v>33</v>
      </c>
      <c r="O5" s="1052"/>
      <c r="P5" s="1052"/>
      <c r="Q5" s="1047"/>
      <c r="R5" s="1052">
        <v>0</v>
      </c>
      <c r="S5" s="1052">
        <v>0</v>
      </c>
      <c r="T5" s="1052">
        <v>26</v>
      </c>
      <c r="U5" s="1052">
        <v>26</v>
      </c>
      <c r="V5" s="1052">
        <v>416</v>
      </c>
      <c r="W5" s="1052">
        <v>416</v>
      </c>
      <c r="X5" s="1052">
        <v>0</v>
      </c>
      <c r="Y5" s="1052">
        <v>0</v>
      </c>
      <c r="Z5" s="1052">
        <v>0</v>
      </c>
      <c r="AA5" s="1052">
        <v>0</v>
      </c>
      <c r="AB5" s="1057">
        <f t="shared" si="19"/>
      </c>
      <c r="AC5" s="1071">
        <f t="shared" si="11"/>
      </c>
      <c r="AD5" s="1059">
        <f t="shared" si="3"/>
      </c>
      <c r="AE5" s="1072">
        <f t="shared" si="26"/>
      </c>
      <c r="AF5" s="1061">
        <f>VLOOKUP(C5,'Data Products'!$A:$J,10,0)</f>
      </c>
      <c r="AG5" s="1062">
        <f t="shared" si="14"/>
      </c>
      <c r="AH5" s="1063">
        <f t="shared" si="6"/>
      </c>
      <c r="AI5" s="1064" t="s">
        <v>1014</v>
      </c>
      <c r="AJ5" s="1066"/>
      <c r="AK5" s="1066"/>
      <c r="AL5" s="1065"/>
      <c r="AM5" s="1066"/>
      <c r="AN5" s="1066"/>
    </row>
    <row r="6">
      <c r="A6" s="1067">
        <v>3</v>
      </c>
      <c r="B6" s="1047" t="s">
        <v>1011</v>
      </c>
      <c r="C6" s="1073" t="s">
        <v>1015</v>
      </c>
      <c r="D6" s="1073" t="s">
        <v>1015</v>
      </c>
      <c r="E6" s="1073" t="s">
        <v>1015</v>
      </c>
      <c r="F6" s="1050">
        <v>4296</v>
      </c>
      <c r="G6" s="1051">
        <v>4296</v>
      </c>
      <c r="H6" s="1052"/>
      <c r="I6" s="1053">
        <f>VLOOKUP(C6,'Data Products'!$A:$B,2,0)</f>
      </c>
      <c r="J6" s="1054">
        <f t="shared" si="0"/>
      </c>
      <c r="K6" s="1055">
        <v>45752</v>
      </c>
      <c r="L6" s="1056">
        <f t="shared" si="23"/>
      </c>
      <c r="M6" s="1069">
        <v>20</v>
      </c>
      <c r="N6" s="1069">
        <v>20</v>
      </c>
      <c r="O6" s="1052"/>
      <c r="P6" s="1052"/>
      <c r="Q6" s="1047"/>
      <c r="R6" s="1052">
        <v>0</v>
      </c>
      <c r="S6" s="1052">
        <v>0</v>
      </c>
      <c r="T6" s="1052">
        <v>1</v>
      </c>
      <c r="U6" s="1052">
        <v>1</v>
      </c>
      <c r="V6" s="1052">
        <v>1</v>
      </c>
      <c r="W6" s="1052">
        <v>1</v>
      </c>
      <c r="X6" s="1052">
        <v>0</v>
      </c>
      <c r="Y6" s="1052">
        <v>0</v>
      </c>
      <c r="Z6" s="1052">
        <v>0</v>
      </c>
      <c r="AA6" s="1052">
        <v>0</v>
      </c>
      <c r="AB6" s="1057">
        <f t="shared" si="19"/>
      </c>
      <c r="AC6" s="1071">
        <f t="shared" si="11"/>
      </c>
      <c r="AD6" s="1059">
        <f t="shared" si="3"/>
      </c>
      <c r="AE6" s="1072">
        <f t="shared" si="26"/>
      </c>
      <c r="AF6" s="1061">
        <f>VLOOKUP(C6,'Data Products'!$A:$J,10,0)</f>
      </c>
      <c r="AG6" s="1062">
        <f t="shared" si="14"/>
      </c>
      <c r="AH6" s="1063">
        <f t="shared" si="6"/>
      </c>
      <c r="AI6" s="1064">
        <f t="shared" ref="AI6:AI7" si="29">IFERROR(VLOOKUP(C6,$C$3:$AI$42,34,0),"")</f>
      </c>
      <c r="AJ6" s="1066"/>
      <c r="AK6" s="1066"/>
      <c r="AL6" s="1065"/>
      <c r="AM6" s="1066"/>
      <c r="AN6" s="1066"/>
    </row>
    <row r="7">
      <c r="A7" s="1067">
        <v>4</v>
      </c>
      <c r="B7" s="1047" t="s">
        <v>1011</v>
      </c>
      <c r="C7" s="1073" t="s">
        <v>1016</v>
      </c>
      <c r="D7" s="1073" t="s">
        <v>1016</v>
      </c>
      <c r="E7" s="1073" t="s">
        <v>1016</v>
      </c>
      <c r="F7" s="1050">
        <v>887</v>
      </c>
      <c r="G7" s="1051">
        <v>867</v>
      </c>
      <c r="H7" s="1052"/>
      <c r="I7" s="1053">
        <f>VLOOKUP(C7,'Data Products'!$A:$B,2,0)</f>
      </c>
      <c r="J7" s="1054">
        <f t="shared" si="0"/>
      </c>
      <c r="K7" s="1055">
        <v>45854</v>
      </c>
      <c r="L7" s="1056">
        <f t="shared" si="23"/>
      </c>
      <c r="M7" s="1069">
        <v>0</v>
      </c>
      <c r="N7" s="1074">
        <v>9</v>
      </c>
      <c r="O7" s="1052"/>
      <c r="P7" s="1052"/>
      <c r="Q7" s="1047"/>
      <c r="R7" s="1052">
        <v>0</v>
      </c>
      <c r="S7" s="1052">
        <v>0</v>
      </c>
      <c r="T7" s="1052">
        <v>288</v>
      </c>
      <c r="U7" s="1052">
        <v>288</v>
      </c>
      <c r="V7" s="1052">
        <v>512</v>
      </c>
      <c r="W7" s="1052">
        <v>512</v>
      </c>
      <c r="X7" s="1052">
        <v>20</v>
      </c>
      <c r="Y7" s="1075">
        <v>20</v>
      </c>
      <c r="Z7" s="1052">
        <v>0</v>
      </c>
      <c r="AA7" s="1052">
        <v>0</v>
      </c>
      <c r="AB7" s="1057">
        <f t="shared" si="19"/>
      </c>
      <c r="AC7" s="1071">
        <f t="shared" si="11"/>
      </c>
      <c r="AD7" s="1059">
        <f t="shared" si="3"/>
      </c>
      <c r="AE7" s="1072">
        <f t="shared" si="26"/>
      </c>
      <c r="AF7" s="1061">
        <f>VLOOKUP(C7,'Data Products'!$A:$J,10,0)</f>
      </c>
      <c r="AG7" s="1062">
        <f t="shared" si="14"/>
      </c>
      <c r="AH7" s="1063">
        <f t="shared" si="6"/>
      </c>
      <c r="AI7" s="1064">
        <f t="shared" si="29"/>
      </c>
      <c r="AJ7" s="1066"/>
      <c r="AK7" s="1066"/>
      <c r="AL7" s="1065"/>
      <c r="AM7" s="1066"/>
      <c r="AN7" s="1066"/>
    </row>
    <row r="8">
      <c r="A8" s="1067">
        <v>5</v>
      </c>
      <c r="B8" s="1047" t="s">
        <v>1011</v>
      </c>
      <c r="C8" s="1073" t="s">
        <v>1017</v>
      </c>
      <c r="D8" s="1073" t="s">
        <v>1017</v>
      </c>
      <c r="E8" s="1073" t="s">
        <v>1017</v>
      </c>
      <c r="F8" s="1050">
        <v>2475</v>
      </c>
      <c r="G8" s="1051">
        <v>2475</v>
      </c>
      <c r="H8" s="1052"/>
      <c r="I8" s="1053">
        <f>VLOOKUP(C8,'Data Products'!$A:$B,2,0)</f>
      </c>
      <c r="J8" s="1054">
        <f t="shared" si="0"/>
      </c>
      <c r="K8" s="1055">
        <v>45855</v>
      </c>
      <c r="L8" s="1056">
        <f t="shared" si="23"/>
      </c>
      <c r="M8" s="1069">
        <v>43</v>
      </c>
      <c r="N8" s="1069">
        <v>72</v>
      </c>
      <c r="O8" s="1052"/>
      <c r="P8" s="1052"/>
      <c r="Q8" s="1047"/>
      <c r="R8" s="1052">
        <v>0</v>
      </c>
      <c r="S8" s="1052">
        <v>0</v>
      </c>
      <c r="T8" s="1052">
        <v>51</v>
      </c>
      <c r="U8" s="1052">
        <v>51</v>
      </c>
      <c r="V8" s="1052">
        <v>101</v>
      </c>
      <c r="W8" s="1052">
        <v>101</v>
      </c>
      <c r="X8" s="1052">
        <v>0</v>
      </c>
      <c r="Y8" s="1052">
        <v>0</v>
      </c>
      <c r="Z8" s="1052">
        <v>0</v>
      </c>
      <c r="AA8" s="1052">
        <v>0</v>
      </c>
      <c r="AB8" s="1057">
        <f t="shared" si="19"/>
      </c>
      <c r="AC8" s="1071">
        <f t="shared" si="11"/>
      </c>
      <c r="AD8" s="1059">
        <f t="shared" si="3"/>
      </c>
      <c r="AE8" s="1072">
        <f t="shared" si="26"/>
      </c>
      <c r="AF8" s="1061">
        <f>VLOOKUP(C8,'Data Products'!$A:$J,10,0)</f>
      </c>
      <c r="AG8" s="1062">
        <f t="shared" si="14"/>
      </c>
      <c r="AH8" s="1063">
        <f t="shared" si="6"/>
      </c>
      <c r="AI8" s="1064">
        <f>IFERROR(VLOOKUP(C8,$C$3:$AI$42,34,0)," ")</f>
      </c>
      <c r="AJ8" s="1066"/>
      <c r="AK8" s="1066"/>
      <c r="AL8" s="1065"/>
      <c r="AM8" s="1066"/>
      <c r="AN8" s="1066"/>
    </row>
    <row r="9">
      <c r="A9" s="1067">
        <v>6</v>
      </c>
      <c r="B9" s="1047" t="s">
        <v>1011</v>
      </c>
      <c r="C9" s="1073" t="s">
        <v>1018</v>
      </c>
      <c r="D9" s="1073" t="s">
        <v>1018</v>
      </c>
      <c r="E9" s="1073" t="s">
        <v>1018</v>
      </c>
      <c r="F9" s="1050">
        <v>2062</v>
      </c>
      <c r="G9" s="1051">
        <v>2062</v>
      </c>
      <c r="H9" s="1052"/>
      <c r="I9" s="1053">
        <f>VLOOKUP(C9,'Data Products'!$A:$B,2,0)</f>
      </c>
      <c r="J9" s="1054">
        <f t="shared" si="0"/>
      </c>
      <c r="K9" s="1055">
        <v>45856</v>
      </c>
      <c r="L9" s="1056">
        <f t="shared" si="23"/>
      </c>
      <c r="M9" s="1069">
        <v>0</v>
      </c>
      <c r="N9" s="1074">
        <v>0</v>
      </c>
      <c r="O9" s="1052"/>
      <c r="P9" s="1052"/>
      <c r="Q9" s="1047"/>
      <c r="R9" s="1052">
        <v>0</v>
      </c>
      <c r="S9" s="1052">
        <v>0</v>
      </c>
      <c r="T9" s="1052">
        <v>1480</v>
      </c>
      <c r="U9" s="1052">
        <v>1478</v>
      </c>
      <c r="V9" s="1052">
        <v>1112</v>
      </c>
      <c r="W9" s="1052">
        <v>1112</v>
      </c>
      <c r="X9" s="1052">
        <v>0</v>
      </c>
      <c r="Y9" s="1052">
        <v>0</v>
      </c>
      <c r="Z9" s="1052">
        <v>0</v>
      </c>
      <c r="AA9" s="1052">
        <v>0</v>
      </c>
      <c r="AB9" s="1057">
        <f t="shared" si="19"/>
      </c>
      <c r="AC9" s="1071">
        <f t="shared" si="11"/>
      </c>
      <c r="AD9" s="1059">
        <f t="shared" si="3"/>
      </c>
      <c r="AE9" s="1072">
        <f t="shared" si="26"/>
      </c>
      <c r="AF9" s="1061">
        <f>VLOOKUP(C9,'Data Products'!$A:$J,10,0)</f>
      </c>
      <c r="AG9" s="1062">
        <f t="shared" si="14"/>
      </c>
      <c r="AH9" s="1063">
        <f t="shared" si="6"/>
      </c>
      <c r="AI9" s="1064">
        <f t="shared" ref="AI9:AI11" si="30">IFERROR(VLOOKUP(C9,$C$3:$AI$42,34,0),"")</f>
      </c>
      <c r="AJ9" s="1066"/>
      <c r="AK9" s="1066"/>
      <c r="AL9" s="1065"/>
      <c r="AM9" s="1066"/>
      <c r="AN9" s="1066"/>
    </row>
    <row r="10">
      <c r="A10" s="1067">
        <v>7</v>
      </c>
      <c r="B10" s="1047" t="s">
        <v>1011</v>
      </c>
      <c r="C10" s="1073" t="s">
        <v>1019</v>
      </c>
      <c r="D10" s="1073" t="s">
        <v>1019</v>
      </c>
      <c r="E10" s="1073" t="s">
        <v>1019</v>
      </c>
      <c r="F10" s="1050">
        <v>537</v>
      </c>
      <c r="G10" s="1051">
        <v>535</v>
      </c>
      <c r="H10" s="1052"/>
      <c r="I10" s="1053">
        <f>VLOOKUP(C10,'Data Products'!$A:$B,2,0)</f>
      </c>
      <c r="J10" s="1054">
        <f t="shared" si="0"/>
      </c>
      <c r="K10" s="1055">
        <v>45857</v>
      </c>
      <c r="L10" s="1056">
        <f t="shared" si="23"/>
      </c>
      <c r="M10" s="1069">
        <v>163</v>
      </c>
      <c r="N10" s="1069">
        <v>254</v>
      </c>
      <c r="O10" s="1052"/>
      <c r="P10" s="1052"/>
      <c r="Q10" s="1047"/>
      <c r="R10" s="1052">
        <v>0</v>
      </c>
      <c r="S10" s="1052">
        <v>0</v>
      </c>
      <c r="T10" s="1052">
        <v>0</v>
      </c>
      <c r="U10" s="1052">
        <v>0</v>
      </c>
      <c r="V10" s="1052">
        <v>2</v>
      </c>
      <c r="W10" s="1052">
        <v>2</v>
      </c>
      <c r="X10" s="1052">
        <v>0</v>
      </c>
      <c r="Y10" s="1052">
        <v>0</v>
      </c>
      <c r="Z10" s="1052">
        <v>0</v>
      </c>
      <c r="AA10" s="1052">
        <v>0</v>
      </c>
      <c r="AB10" s="1057">
        <f t="shared" si="19"/>
      </c>
      <c r="AC10" s="1071">
        <f t="shared" si="11"/>
      </c>
      <c r="AD10" s="1059">
        <f t="shared" si="3"/>
      </c>
      <c r="AE10" s="1072">
        <f t="shared" si="26"/>
      </c>
      <c r="AF10" s="1061">
        <f>VLOOKUP(C10,'Data Products'!$A:$J,10,0)</f>
      </c>
      <c r="AG10" s="1062">
        <f t="shared" si="14"/>
      </c>
      <c r="AH10" s="1063">
        <f t="shared" si="6"/>
      </c>
      <c r="AI10" s="1064">
        <f t="shared" si="30"/>
      </c>
      <c r="AJ10" s="1066"/>
      <c r="AK10" s="1066"/>
      <c r="AL10" s="1065"/>
      <c r="AM10" s="1066"/>
      <c r="AN10" s="1066"/>
    </row>
    <row r="11">
      <c r="A11" s="1067">
        <v>8</v>
      </c>
      <c r="B11" s="1047" t="s">
        <v>1008</v>
      </c>
      <c r="C11" s="1073" t="s">
        <v>1020</v>
      </c>
      <c r="D11" s="1073" t="s">
        <v>1020</v>
      </c>
      <c r="E11" s="1073" t="s">
        <v>1020</v>
      </c>
      <c r="F11" s="1050">
        <v>1200</v>
      </c>
      <c r="G11" s="1051">
        <v>1200</v>
      </c>
      <c r="H11" s="1052"/>
      <c r="I11" s="1053">
        <f>VLOOKUP(C11,'Data Products'!$A:$B,2,0)</f>
      </c>
      <c r="J11" s="1054">
        <f t="shared" si="0"/>
      </c>
      <c r="K11" s="1055">
        <v>45858</v>
      </c>
      <c r="L11" s="1056">
        <f t="shared" si="23"/>
      </c>
      <c r="M11" s="1076">
        <v>0</v>
      </c>
      <c r="N11" s="1076">
        <v>0</v>
      </c>
      <c r="O11" s="1052"/>
      <c r="P11" s="1052"/>
      <c r="Q11" s="1047"/>
      <c r="R11" s="1052">
        <v>0</v>
      </c>
      <c r="S11" s="1052">
        <v>0</v>
      </c>
      <c r="T11" s="1052">
        <v>1289</v>
      </c>
      <c r="U11" s="1052">
        <v>1289</v>
      </c>
      <c r="V11" s="1052">
        <v>773</v>
      </c>
      <c r="W11" s="1052">
        <v>773</v>
      </c>
      <c r="X11" s="1052">
        <v>0</v>
      </c>
      <c r="Y11" s="1052">
        <v>0</v>
      </c>
      <c r="Z11" s="1052">
        <v>0</v>
      </c>
      <c r="AA11" s="1052">
        <v>0</v>
      </c>
      <c r="AB11" s="1057">
        <f t="shared" si="19"/>
      </c>
      <c r="AC11" s="1071">
        <f t="shared" si="11"/>
      </c>
      <c r="AD11" s="1059">
        <f t="shared" si="3"/>
      </c>
      <c r="AE11" s="1072">
        <f t="shared" si="26"/>
      </c>
      <c r="AF11" s="1061">
        <f>VLOOKUP(C11,'Data Products'!$A:$J,10,0)</f>
      </c>
      <c r="AG11" s="1062">
        <f t="shared" si="14"/>
      </c>
      <c r="AH11" s="1063">
        <f t="shared" si="6"/>
      </c>
      <c r="AI11" s="1064">
        <f t="shared" si="30"/>
      </c>
      <c r="AJ11" s="1066"/>
      <c r="AK11" s="1066"/>
      <c r="AL11" s="1065"/>
      <c r="AM11" s="1066"/>
      <c r="AN11" s="1066"/>
    </row>
    <row r="12">
      <c r="A12" s="1067">
        <v>9</v>
      </c>
      <c r="B12" s="1047" t="s">
        <v>1008</v>
      </c>
      <c r="C12" s="1073" t="s">
        <v>1021</v>
      </c>
      <c r="D12" s="1073" t="s">
        <v>1021</v>
      </c>
      <c r="E12" s="1073" t="s">
        <v>1021</v>
      </c>
      <c r="F12" s="1050">
        <v>1000</v>
      </c>
      <c r="G12" s="1051">
        <v>1000</v>
      </c>
      <c r="H12" s="1052"/>
      <c r="I12" s="1053">
        <f>VLOOKUP(C12,'Data Products'!$A:$B,2,0)</f>
      </c>
      <c r="J12" s="1054">
        <f t="shared" si="0"/>
      </c>
      <c r="K12" s="1055">
        <v>45532</v>
      </c>
      <c r="L12" s="1056">
        <f t="shared" si="23"/>
      </c>
      <c r="M12" s="1077">
        <v>0</v>
      </c>
      <c r="N12" s="1078">
        <v>0</v>
      </c>
      <c r="O12" s="1079"/>
      <c r="P12" s="1052"/>
      <c r="Q12" s="1047"/>
      <c r="R12" s="1052">
        <v>0</v>
      </c>
      <c r="S12" s="1052">
        <v>0</v>
      </c>
      <c r="T12" s="1052">
        <v>417</v>
      </c>
      <c r="U12" s="1052">
        <v>416</v>
      </c>
      <c r="V12" s="1052">
        <v>785</v>
      </c>
      <c r="W12" s="1052">
        <v>785</v>
      </c>
      <c r="X12" s="1052">
        <v>0</v>
      </c>
      <c r="Y12" s="1052">
        <v>0</v>
      </c>
      <c r="Z12" s="1052">
        <v>0</v>
      </c>
      <c r="AA12" s="1052">
        <v>0</v>
      </c>
      <c r="AB12" s="1057">
        <f t="shared" si="19"/>
      </c>
      <c r="AC12" s="1071">
        <f t="shared" si="11"/>
      </c>
      <c r="AD12" s="1059">
        <f t="shared" si="3"/>
      </c>
      <c r="AE12" s="1072">
        <f t="shared" si="26"/>
      </c>
      <c r="AF12" s="1061">
        <f>VLOOKUP(C12,'Data Products'!$A:$J,10,0)</f>
      </c>
      <c r="AG12" s="1062">
        <f t="shared" si="14"/>
      </c>
      <c r="AH12" s="1063">
        <f t="shared" si="6"/>
      </c>
      <c r="AI12" s="1064" t="s">
        <v>1022</v>
      </c>
      <c r="AJ12" s="1066"/>
      <c r="AK12" s="1066"/>
      <c r="AL12" s="1065"/>
      <c r="AM12" s="1066"/>
      <c r="AN12" s="1066"/>
    </row>
    <row r="13">
      <c r="A13" s="1067">
        <v>10</v>
      </c>
      <c r="B13" s="1047" t="s">
        <v>1008</v>
      </c>
      <c r="C13" s="1073" t="s">
        <v>1023</v>
      </c>
      <c r="D13" s="1073" t="s">
        <v>1023</v>
      </c>
      <c r="E13" s="1073" t="s">
        <v>1023</v>
      </c>
      <c r="F13" s="1050">
        <v>500</v>
      </c>
      <c r="G13" s="1051">
        <v>500</v>
      </c>
      <c r="H13" s="1052"/>
      <c r="I13" s="1053">
        <f>VLOOKUP(C13,'Data Products'!$A:$B,2,0)</f>
      </c>
      <c r="J13" s="1054">
        <f t="shared" si="0"/>
      </c>
      <c r="K13" s="1055">
        <v>45504</v>
      </c>
      <c r="L13" s="1080">
        <f t="shared" si="23"/>
      </c>
      <c r="M13" s="1078">
        <v>0</v>
      </c>
      <c r="N13" s="1078">
        <v>0</v>
      </c>
      <c r="O13" s="1079"/>
      <c r="P13" s="1052"/>
      <c r="Q13" s="1047"/>
      <c r="R13" s="1052">
        <v>0</v>
      </c>
      <c r="S13" s="1052">
        <v>0</v>
      </c>
      <c r="T13" s="1052">
        <v>3870</v>
      </c>
      <c r="U13" s="1052">
        <v>1017</v>
      </c>
      <c r="V13" s="1052">
        <v>366</v>
      </c>
      <c r="W13" s="1052">
        <v>366</v>
      </c>
      <c r="X13" s="1052">
        <v>0</v>
      </c>
      <c r="Y13" s="1052">
        <v>0</v>
      </c>
      <c r="Z13" s="1052">
        <v>0</v>
      </c>
      <c r="AA13" s="1052">
        <v>0</v>
      </c>
      <c r="AB13" s="1057">
        <f t="shared" si="19"/>
      </c>
      <c r="AC13" s="1071">
        <f t="shared" si="11"/>
      </c>
      <c r="AD13" s="1059">
        <f t="shared" si="3"/>
      </c>
      <c r="AE13" s="1072">
        <f t="shared" si="26"/>
      </c>
      <c r="AF13" s="1061">
        <f>VLOOKUP(C13,'Data Products'!$A:$J,10,0)</f>
      </c>
      <c r="AG13" s="1062">
        <f t="shared" si="14"/>
      </c>
      <c r="AH13" s="1063">
        <f t="shared" si="6"/>
      </c>
      <c r="AI13" s="1064">
        <f>IFERROR(VLOOKUP(C13,$C$3:$AI$42,34,0),"")</f>
      </c>
      <c r="AJ13" s="1066"/>
      <c r="AK13" s="1066"/>
      <c r="AL13" s="1079"/>
      <c r="AM13" s="1066"/>
      <c r="AN13" s="1066"/>
    </row>
    <row r="14">
      <c r="A14" s="1067">
        <v>11</v>
      </c>
      <c r="B14" s="1047" t="s">
        <v>1011</v>
      </c>
      <c r="C14" s="1073" t="s">
        <v>1024</v>
      </c>
      <c r="D14" s="1073" t="s">
        <v>1024</v>
      </c>
      <c r="E14" s="1081" t="s">
        <v>1025</v>
      </c>
      <c r="F14" s="1050">
        <v>182</v>
      </c>
      <c r="G14" s="1051">
        <v>182</v>
      </c>
      <c r="H14" s="1052"/>
      <c r="I14" s="1053">
        <f>VLOOKUP(C14,'Data Products'!$A:$B,2,0)</f>
      </c>
      <c r="J14" s="1054">
        <f t="shared" si="0"/>
      </c>
      <c r="K14" s="1055">
        <v>45504</v>
      </c>
      <c r="L14" s="1056">
        <f t="shared" si="23"/>
      </c>
      <c r="M14" s="1082">
        <v>0</v>
      </c>
      <c r="N14" s="1082">
        <v>0</v>
      </c>
      <c r="O14" s="1070"/>
      <c r="P14" s="1070"/>
      <c r="Q14" s="1047"/>
      <c r="R14" s="1052">
        <v>1200</v>
      </c>
      <c r="S14" s="1075">
        <v>1200</v>
      </c>
      <c r="T14" s="1052">
        <v>0</v>
      </c>
      <c r="U14" s="1052">
        <v>0</v>
      </c>
      <c r="V14" s="1052">
        <v>0</v>
      </c>
      <c r="W14" s="1052">
        <v>0</v>
      </c>
      <c r="X14" s="1052">
        <v>0</v>
      </c>
      <c r="Y14" s="1052">
        <v>0</v>
      </c>
      <c r="Z14" s="1052">
        <v>0</v>
      </c>
      <c r="AA14" s="1052">
        <v>0</v>
      </c>
      <c r="AB14" s="1057">
        <f t="shared" si="19"/>
      </c>
      <c r="AC14" s="1071">
        <f t="shared" si="11"/>
      </c>
      <c r="AD14" s="1059">
        <f t="shared" si="3"/>
      </c>
      <c r="AE14" s="1072">
        <f t="shared" si="26"/>
      </c>
      <c r="AF14" s="1061">
        <f>VLOOKUP(C14,'Data Products'!$A:$J,10,0)</f>
      </c>
      <c r="AG14" s="1062">
        <f t="shared" si="14"/>
      </c>
      <c r="AH14" s="1063">
        <f t="shared" si="6"/>
      </c>
      <c r="AI14" s="1064">
        <f>IFERROR(VLOOKUP(C14,$C$3:$AI$42,34,0)," ")</f>
      </c>
      <c r="AJ14" s="1065"/>
      <c r="AK14" s="1066"/>
      <c r="AL14" s="1079"/>
      <c r="AM14" s="1066"/>
      <c r="AN14" s="1066"/>
    </row>
    <row r="15">
      <c r="A15" s="1067">
        <v>12</v>
      </c>
      <c r="B15" s="1047" t="s">
        <v>1011</v>
      </c>
      <c r="C15" s="1073" t="s">
        <v>1026</v>
      </c>
      <c r="D15" s="1073" t="s">
        <v>1026</v>
      </c>
      <c r="E15" s="1081" t="s">
        <v>1027</v>
      </c>
      <c r="F15" s="1050">
        <v>102</v>
      </c>
      <c r="G15" s="1051">
        <v>102</v>
      </c>
      <c r="H15" s="1052"/>
      <c r="I15" s="1053">
        <f>VLOOKUP(C15,'Data Products'!$A:$B,2,0)</f>
      </c>
      <c r="J15" s="1054">
        <f t="shared" si="0"/>
      </c>
      <c r="K15" s="1055">
        <v>45648</v>
      </c>
      <c r="L15" s="1056">
        <f t="shared" si="23"/>
      </c>
      <c r="M15" s="1069">
        <v>3</v>
      </c>
      <c r="N15" s="1069">
        <v>5</v>
      </c>
      <c r="O15" s="1070"/>
      <c r="P15" s="1070"/>
      <c r="Q15" s="1047"/>
      <c r="R15" s="1052">
        <v>1000</v>
      </c>
      <c r="S15" s="1075">
        <v>1000</v>
      </c>
      <c r="T15" s="1052">
        <v>0</v>
      </c>
      <c r="U15" s="1052">
        <v>0</v>
      </c>
      <c r="V15" s="1052">
        <v>0</v>
      </c>
      <c r="W15" s="1052">
        <v>0</v>
      </c>
      <c r="X15" s="1052">
        <v>0</v>
      </c>
      <c r="Y15" s="1052">
        <v>0</v>
      </c>
      <c r="Z15" s="1052">
        <v>0</v>
      </c>
      <c r="AA15" s="1052">
        <v>0</v>
      </c>
      <c r="AB15" s="1057">
        <f t="shared" si="19"/>
      </c>
      <c r="AC15" s="1071">
        <f t="shared" si="11"/>
      </c>
      <c r="AD15" s="1059">
        <f t="shared" si="3"/>
      </c>
      <c r="AE15" s="1072">
        <f t="shared" si="26"/>
      </c>
      <c r="AF15" s="1061">
        <f>VLOOKUP(C15,'Data Products'!$A:$J,10,0)</f>
      </c>
      <c r="AG15" s="1062">
        <f t="shared" si="14"/>
      </c>
      <c r="AH15" s="1063">
        <f t="shared" si="6"/>
      </c>
      <c r="AI15" s="1064">
        <f t="shared" ref="AI15:AI17" si="31">IFERROR(VLOOKUP(C15,$C$3:$AI$42,34,0),"")</f>
      </c>
      <c r="AJ15" s="1065"/>
      <c r="AK15" s="1066"/>
      <c r="AL15" s="1079"/>
      <c r="AM15" s="1066"/>
      <c r="AN15" s="1066"/>
    </row>
    <row r="16">
      <c r="A16" s="1067">
        <v>13</v>
      </c>
      <c r="B16" s="1047" t="s">
        <v>1011</v>
      </c>
      <c r="C16" s="1073" t="s">
        <v>1028</v>
      </c>
      <c r="D16" s="1073" t="s">
        <v>1028</v>
      </c>
      <c r="E16" s="1081" t="s">
        <v>1029</v>
      </c>
      <c r="F16" s="1050">
        <v>947</v>
      </c>
      <c r="G16" s="1051">
        <v>947</v>
      </c>
      <c r="H16" s="1052"/>
      <c r="I16" s="1053">
        <f>VLOOKUP(C16,'Data Products'!$A:$B,2,0)</f>
      </c>
      <c r="J16" s="1054">
        <f t="shared" si="0"/>
      </c>
      <c r="K16" s="1055">
        <v>45504</v>
      </c>
      <c r="L16" s="1056">
        <f t="shared" si="23"/>
      </c>
      <c r="M16" s="1069">
        <v>2</v>
      </c>
      <c r="N16" s="1069">
        <v>2</v>
      </c>
      <c r="O16" s="1052"/>
      <c r="P16" s="1052"/>
      <c r="Q16" s="1047"/>
      <c r="R16" s="1052">
        <v>500</v>
      </c>
      <c r="S16" s="1052">
        <v>500</v>
      </c>
      <c r="T16" s="1052">
        <v>0</v>
      </c>
      <c r="U16" s="1052">
        <v>0</v>
      </c>
      <c r="V16" s="1052">
        <v>0</v>
      </c>
      <c r="W16" s="1052">
        <v>0</v>
      </c>
      <c r="X16" s="1052">
        <v>0</v>
      </c>
      <c r="Y16" s="1052">
        <v>0</v>
      </c>
      <c r="Z16" s="1052">
        <v>0</v>
      </c>
      <c r="AA16" s="1052">
        <v>0</v>
      </c>
      <c r="AB16" s="1057">
        <f t="shared" si="19"/>
      </c>
      <c r="AC16" s="1071">
        <f t="shared" si="11"/>
      </c>
      <c r="AD16" s="1059">
        <f t="shared" si="3"/>
      </c>
      <c r="AE16" s="1072">
        <f t="shared" si="26"/>
      </c>
      <c r="AF16" s="1061">
        <f>VLOOKUP(C16,'Data Products'!$A:$J,10,0)</f>
      </c>
      <c r="AG16" s="1062">
        <f t="shared" si="14"/>
      </c>
      <c r="AH16" s="1063">
        <f t="shared" si="6"/>
      </c>
      <c r="AI16" s="1064">
        <f t="shared" si="31"/>
      </c>
      <c r="AJ16" s="1065"/>
      <c r="AK16" s="1066"/>
      <c r="AL16" s="1065"/>
      <c r="AM16" s="1066"/>
      <c r="AN16" s="1066"/>
    </row>
    <row customHeight="true" hidden="true" ht="18" r="17">
      <c r="A17" s="1067">
        <v>14</v>
      </c>
      <c r="B17" s="1047" t="s">
        <v>1011</v>
      </c>
      <c r="C17" s="1073" t="s">
        <v>1030</v>
      </c>
      <c r="D17" s="1073" t="s">
        <v>1030</v>
      </c>
      <c r="E17" s="1081" t="s">
        <v>1031</v>
      </c>
      <c r="F17" s="1050">
        <v>0</v>
      </c>
      <c r="G17" s="1051">
        <v>0</v>
      </c>
      <c r="H17" s="1052"/>
      <c r="I17" s="1053">
        <f>VLOOKUP(C17,'Data Products'!$A:$B,2,0)</f>
      </c>
      <c r="J17" s="1054">
        <f t="shared" si="0"/>
      </c>
      <c r="K17" s="1055">
        <v>45653</v>
      </c>
      <c r="L17" s="1056">
        <f t="shared" si="23"/>
      </c>
      <c r="M17" s="1069">
        <v>0</v>
      </c>
      <c r="N17" s="1069">
        <v>0</v>
      </c>
      <c r="O17" s="1052"/>
      <c r="P17" s="1052"/>
      <c r="Q17" s="1047"/>
      <c r="R17" s="1052">
        <v>0</v>
      </c>
      <c r="S17" s="1052">
        <v>0</v>
      </c>
      <c r="T17" s="1052">
        <v>128</v>
      </c>
      <c r="U17" s="1052">
        <v>128</v>
      </c>
      <c r="V17" s="1052">
        <v>54</v>
      </c>
      <c r="W17" s="1052">
        <v>54</v>
      </c>
      <c r="X17" s="1052">
        <v>0</v>
      </c>
      <c r="Y17" s="1052">
        <v>0</v>
      </c>
      <c r="Z17" s="1052">
        <v>0</v>
      </c>
      <c r="AA17" s="1052">
        <v>0</v>
      </c>
      <c r="AB17" s="1057">
        <f t="shared" si="19"/>
      </c>
      <c r="AC17" s="1071">
        <f t="shared" si="11"/>
      </c>
      <c r="AD17" s="1059">
        <f t="shared" si="3"/>
      </c>
      <c r="AE17" s="1072">
        <f t="shared" si="26"/>
      </c>
      <c r="AF17" s="1061">
        <f>VLOOKUP(C17,'Data Products'!$A:$J,10,0)</f>
      </c>
      <c r="AG17" s="1062">
        <f t="shared" si="14"/>
      </c>
      <c r="AH17" s="1063">
        <f t="shared" si="6"/>
      </c>
      <c r="AI17" s="1064">
        <f t="shared" si="31"/>
      </c>
      <c r="AJ17" s="1066"/>
      <c r="AK17" s="1066"/>
      <c r="AL17" s="1065"/>
      <c r="AM17" s="1066"/>
      <c r="AN17" s="1066"/>
    </row>
    <row r="18">
      <c r="A18" s="1067">
        <v>15</v>
      </c>
      <c r="B18" s="1047" t="s">
        <v>1011</v>
      </c>
      <c r="C18" s="1073" t="s">
        <v>1032</v>
      </c>
      <c r="D18" s="1073" t="s">
        <v>1032</v>
      </c>
      <c r="E18" s="1081" t="s">
        <v>1033</v>
      </c>
      <c r="F18" s="1050">
        <v>5</v>
      </c>
      <c r="G18" s="1051">
        <v>5</v>
      </c>
      <c r="H18" s="1052"/>
      <c r="I18" s="1053">
        <f>VLOOKUP(C18,'Data Products'!$A:$B,2,0)</f>
      </c>
      <c r="J18" s="1054">
        <f t="shared" si="0"/>
      </c>
      <c r="K18" s="1055">
        <v>45737</v>
      </c>
      <c r="L18" s="1056">
        <f t="shared" si="23"/>
      </c>
      <c r="M18" s="1069">
        <v>0</v>
      </c>
      <c r="N18" s="1069">
        <v>63</v>
      </c>
      <c r="O18" s="1052"/>
      <c r="P18" s="1052"/>
      <c r="Q18" s="1047"/>
      <c r="R18" s="1052">
        <v>0</v>
      </c>
      <c r="S18" s="1052">
        <v>0</v>
      </c>
      <c r="T18" s="1052">
        <v>0</v>
      </c>
      <c r="U18" s="1052">
        <v>0</v>
      </c>
      <c r="V18" s="1052">
        <v>116</v>
      </c>
      <c r="W18" s="1052">
        <v>116</v>
      </c>
      <c r="X18" s="1052">
        <v>0</v>
      </c>
      <c r="Y18" s="1052">
        <v>0</v>
      </c>
      <c r="Z18" s="1052">
        <v>0</v>
      </c>
      <c r="AA18" s="1052">
        <v>0</v>
      </c>
      <c r="AB18" s="1057">
        <f t="shared" si="19"/>
      </c>
      <c r="AC18" s="1071">
        <f t="shared" si="11"/>
      </c>
      <c r="AD18" s="1059">
        <f t="shared" si="3"/>
      </c>
      <c r="AE18" s="1072">
        <f t="shared" si="26"/>
      </c>
      <c r="AF18" s="1061">
        <f>VLOOKUP(C18,'Data Products'!$A:$J,10,0)</f>
      </c>
      <c r="AG18" s="1062">
        <f t="shared" si="14"/>
      </c>
      <c r="AH18" s="1063">
        <f t="shared" si="6"/>
      </c>
      <c r="AI18" s="1064"/>
      <c r="AJ18" s="1066"/>
      <c r="AK18" s="1066"/>
      <c r="AL18" s="1065"/>
      <c r="AM18" s="1066"/>
      <c r="AN18" s="1066"/>
    </row>
    <row r="19">
      <c r="A19" s="1067">
        <v>16</v>
      </c>
      <c r="B19" s="1047" t="s">
        <v>1011</v>
      </c>
      <c r="C19" s="1073" t="s">
        <v>1034</v>
      </c>
      <c r="D19" s="1073" t="s">
        <v>1034</v>
      </c>
      <c r="E19" s="1073" t="s">
        <v>1034</v>
      </c>
      <c r="F19" s="1050">
        <v>353</v>
      </c>
      <c r="G19" s="1051">
        <v>353</v>
      </c>
      <c r="H19" s="1052"/>
      <c r="I19" s="1053">
        <f>VLOOKUP(C19,'Data Products'!$A:$B,2,0)</f>
      </c>
      <c r="J19" s="1054">
        <f t="shared" si="0"/>
      </c>
      <c r="K19" s="1055">
        <v>45653</v>
      </c>
      <c r="L19" s="1056">
        <f t="shared" si="23"/>
      </c>
      <c r="M19" s="1069">
        <v>80</v>
      </c>
      <c r="N19" s="1069">
        <v>84</v>
      </c>
      <c r="O19" s="1052"/>
      <c r="P19" s="1052"/>
      <c r="Q19" s="1047"/>
      <c r="R19" s="1075">
        <v>600</v>
      </c>
      <c r="S19" s="1052">
        <v>600</v>
      </c>
      <c r="T19" s="1052">
        <v>100</v>
      </c>
      <c r="U19" s="1052">
        <v>100</v>
      </c>
      <c r="V19" s="1052">
        <v>300</v>
      </c>
      <c r="W19" s="1052">
        <v>300</v>
      </c>
      <c r="X19" s="1052">
        <v>0</v>
      </c>
      <c r="Y19" s="1052">
        <v>0</v>
      </c>
      <c r="Z19" s="1052">
        <v>0</v>
      </c>
      <c r="AA19" s="1052">
        <v>0</v>
      </c>
      <c r="AB19" s="1057">
        <f t="shared" si="19"/>
      </c>
      <c r="AC19" s="1071">
        <f t="shared" si="11"/>
      </c>
      <c r="AD19" s="1059">
        <f t="shared" si="3"/>
      </c>
      <c r="AE19" s="1072">
        <f t="shared" si="26"/>
      </c>
      <c r="AF19" s="1061">
        <f>VLOOKUP(C19,'Data Products'!$A:$J,10,0)</f>
      </c>
      <c r="AG19" s="1062">
        <f t="shared" si="14"/>
      </c>
      <c r="AH19" s="1063">
        <f t="shared" si="6"/>
      </c>
      <c r="AI19" s="1064"/>
      <c r="AJ19" s="1066"/>
      <c r="AK19" s="1066"/>
      <c r="AL19" s="1065"/>
      <c r="AM19" s="1066"/>
      <c r="AN19" s="1066"/>
    </row>
    <row r="20">
      <c r="A20" s="1067">
        <v>17</v>
      </c>
      <c r="B20" s="1047" t="s">
        <v>1011</v>
      </c>
      <c r="C20" s="1073" t="s">
        <v>1035</v>
      </c>
      <c r="D20" s="1073" t="s">
        <v>1035</v>
      </c>
      <c r="E20" s="1081" t="s">
        <v>1036</v>
      </c>
      <c r="F20" s="1050">
        <v>4472</v>
      </c>
      <c r="G20" s="1051">
        <v>4463</v>
      </c>
      <c r="H20" s="1052"/>
      <c r="I20" s="1053">
        <f>VLOOKUP(C20,'Data Products'!$A:$B,2,0)</f>
      </c>
      <c r="J20" s="1054">
        <f t="shared" si="0"/>
      </c>
      <c r="K20" s="1055">
        <v>45653</v>
      </c>
      <c r="L20" s="1056">
        <f t="shared" si="23"/>
      </c>
      <c r="M20" s="1069">
        <v>2530</v>
      </c>
      <c r="N20" s="1074">
        <v>2887</v>
      </c>
      <c r="O20" s="1052"/>
      <c r="P20" s="1052"/>
      <c r="Q20" s="1047"/>
      <c r="R20" s="1052">
        <v>0</v>
      </c>
      <c r="S20" s="1052">
        <v>0</v>
      </c>
      <c r="T20" s="1052">
        <v>27</v>
      </c>
      <c r="U20" s="1052">
        <v>27</v>
      </c>
      <c r="V20" s="1052">
        <v>25</v>
      </c>
      <c r="W20" s="1052">
        <v>25</v>
      </c>
      <c r="X20" s="1052">
        <v>0</v>
      </c>
      <c r="Y20" s="1052">
        <v>0</v>
      </c>
      <c r="Z20" s="1052">
        <v>0</v>
      </c>
      <c r="AA20" s="1052">
        <v>0</v>
      </c>
      <c r="AB20" s="1057">
        <f t="shared" si="19"/>
      </c>
      <c r="AC20" s="1071">
        <f t="shared" si="11"/>
      </c>
      <c r="AD20" s="1059">
        <f t="shared" si="3"/>
      </c>
      <c r="AE20" s="1072">
        <f t="shared" si="26"/>
      </c>
      <c r="AF20" s="1061">
        <f>VLOOKUP(C20,'Data Products'!$A:$J,10,0)</f>
      </c>
      <c r="AG20" s="1062">
        <f t="shared" si="14"/>
      </c>
      <c r="AH20" s="1063">
        <f t="shared" si="6"/>
      </c>
      <c r="AI20" s="1064" t="s">
        <v>1037</v>
      </c>
      <c r="AJ20" s="1066"/>
      <c r="AK20" s="1066"/>
      <c r="AL20" s="1065"/>
      <c r="AM20" s="1066"/>
      <c r="AN20" s="1066"/>
    </row>
    <row r="21">
      <c r="A21" s="1067">
        <v>18</v>
      </c>
      <c r="B21" s="1047" t="s">
        <v>1011</v>
      </c>
      <c r="C21" s="1073" t="s">
        <v>1038</v>
      </c>
      <c r="D21" s="1073" t="s">
        <v>1038</v>
      </c>
      <c r="E21" s="1081" t="s">
        <v>1039</v>
      </c>
      <c r="F21" s="1050">
        <v>7858</v>
      </c>
      <c r="G21" s="1051">
        <v>7848</v>
      </c>
      <c r="H21" s="1075"/>
      <c r="I21" s="1053">
        <f>VLOOKUP(C21,'Data Products'!$A:$B,2,0)</f>
      </c>
      <c r="J21" s="1054">
        <f t="shared" si="0"/>
      </c>
      <c r="K21" s="1055">
        <v>45847</v>
      </c>
      <c r="L21" s="1056">
        <f t="shared" si="23"/>
      </c>
      <c r="M21" s="1069">
        <v>436</v>
      </c>
      <c r="N21" s="1083">
        <v>1310</v>
      </c>
      <c r="O21" s="1052"/>
      <c r="P21" s="1052"/>
      <c r="Q21" s="1047"/>
      <c r="R21" s="1052">
        <v>0</v>
      </c>
      <c r="S21" s="1075">
        <v>0</v>
      </c>
      <c r="T21" s="1052">
        <v>113</v>
      </c>
      <c r="U21" s="1052">
        <v>106</v>
      </c>
      <c r="V21" s="1052">
        <v>1097</v>
      </c>
      <c r="W21" s="1052">
        <v>1097</v>
      </c>
      <c r="X21" s="1052">
        <v>5</v>
      </c>
      <c r="Y21" s="1052">
        <v>0</v>
      </c>
      <c r="Z21" s="1052">
        <v>0</v>
      </c>
      <c r="AA21" s="1052">
        <v>0</v>
      </c>
      <c r="AB21" s="1057">
        <f t="shared" si="19"/>
      </c>
      <c r="AC21" s="1071">
        <f t="shared" si="11"/>
      </c>
      <c r="AD21" s="1059">
        <f t="shared" si="3"/>
      </c>
      <c r="AE21" s="1072">
        <f t="shared" si="26"/>
      </c>
      <c r="AF21" s="1061">
        <f>VLOOKUP(C21,'Data Products'!$A:$J,10,0)</f>
      </c>
      <c r="AG21" s="1062">
        <f t="shared" si="14"/>
      </c>
      <c r="AH21" s="1063">
        <f t="shared" si="6"/>
      </c>
      <c r="AI21" s="1064" t="s">
        <v>1037</v>
      </c>
      <c r="AJ21" s="1066"/>
      <c r="AK21" s="1066"/>
      <c r="AL21" s="1065"/>
      <c r="AM21" s="1066"/>
      <c r="AN21" s="1066"/>
    </row>
    <row customHeight="true" hidden="true" ht="18" r="22">
      <c r="A22" s="1067">
        <v>19</v>
      </c>
      <c r="B22" s="1047" t="s">
        <v>1011</v>
      </c>
      <c r="C22" s="1084" t="s">
        <v>1035</v>
      </c>
      <c r="D22" s="1084" t="s">
        <v>1035</v>
      </c>
      <c r="E22" s="1085" t="s">
        <v>1036</v>
      </c>
      <c r="F22" s="1086">
        <v>4472</v>
      </c>
      <c r="G22" s="1051">
        <v>4463</v>
      </c>
      <c r="H22" s="1052"/>
      <c r="I22" s="1053">
        <f>VLOOKUP(C22,'Data Products'!$A:$B,2,0)</f>
      </c>
      <c r="J22" s="1054">
        <f t="shared" si="0"/>
      </c>
      <c r="K22" s="1055">
        <v>45847</v>
      </c>
      <c r="L22" s="1056">
        <f t="shared" si="23"/>
      </c>
      <c r="M22" s="1069">
        <v>2530</v>
      </c>
      <c r="N22" s="1083">
        <v>2887</v>
      </c>
      <c r="O22" s="1052"/>
      <c r="P22" s="1052"/>
      <c r="Q22" s="1047"/>
      <c r="R22" s="1075">
        <v>0</v>
      </c>
      <c r="S22" s="1052">
        <v>0</v>
      </c>
      <c r="T22" s="1052">
        <v>154</v>
      </c>
      <c r="U22" s="1052">
        <v>154</v>
      </c>
      <c r="V22" s="1052">
        <v>310</v>
      </c>
      <c r="W22" s="1052">
        <v>310</v>
      </c>
      <c r="X22" s="1052">
        <v>0</v>
      </c>
      <c r="Y22" s="1052">
        <v>0</v>
      </c>
      <c r="Z22" s="1052">
        <v>0</v>
      </c>
      <c r="AA22" s="1052">
        <v>0</v>
      </c>
      <c r="AB22" s="1057">
        <f t="shared" si="19"/>
      </c>
      <c r="AC22" s="1071">
        <f t="shared" si="11"/>
      </c>
      <c r="AD22" s="1059">
        <f t="shared" si="3"/>
      </c>
      <c r="AE22" s="1072">
        <f t="shared" si="26"/>
      </c>
      <c r="AF22" s="1061">
        <f>VLOOKUP(C22,'Data Products'!$A:$J,10,0)</f>
      </c>
      <c r="AG22" s="1062">
        <f t="shared" si="14"/>
      </c>
      <c r="AH22" s="1063">
        <f t="shared" si="6"/>
      </c>
      <c r="AI22" s="1087" t="s">
        <v>1040</v>
      </c>
      <c r="AJ22" s="1066"/>
      <c r="AK22" s="1066"/>
      <c r="AL22" s="1065"/>
      <c r="AM22" s="1066"/>
      <c r="AN22" s="1066"/>
    </row>
    <row customHeight="true" ht="18" r="23">
      <c r="A23" s="1067">
        <v>20</v>
      </c>
      <c r="B23" s="1047" t="s">
        <v>1008</v>
      </c>
      <c r="C23" s="1088" t="s">
        <v>1041</v>
      </c>
      <c r="D23" s="1088" t="s">
        <v>1041</v>
      </c>
      <c r="E23" s="1088" t="s">
        <v>1041</v>
      </c>
      <c r="F23" s="1089">
        <v>1500</v>
      </c>
      <c r="G23" s="1090">
        <v>1500</v>
      </c>
      <c r="H23" s="1091"/>
      <c r="I23" s="1092">
        <f>VLOOKUP(C23,'Data Products'!$A:$B,2,0)</f>
      </c>
      <c r="J23" s="1093">
        <f t="shared" si="0"/>
      </c>
      <c r="K23" s="1094">
        <v>45416</v>
      </c>
      <c r="L23" s="1095">
        <f t="shared" si="23"/>
      </c>
      <c r="M23" s="1096">
        <v>0</v>
      </c>
      <c r="N23" s="1096">
        <v>0</v>
      </c>
      <c r="O23" s="1097"/>
      <c r="P23" s="1097"/>
      <c r="Q23" s="1097"/>
      <c r="R23" s="1097"/>
      <c r="S23" s="1097"/>
      <c r="T23" s="1097"/>
      <c r="U23" s="1097"/>
      <c r="V23" s="1097"/>
      <c r="W23" s="1097"/>
      <c r="X23" s="1097"/>
      <c r="Y23" s="1097"/>
      <c r="Z23" s="1097"/>
      <c r="AA23" s="1097"/>
      <c r="AB23" s="1098">
        <f t="shared" si="19"/>
      </c>
      <c r="AC23" s="1099">
        <f t="shared" si="11"/>
      </c>
      <c r="AD23" s="1059">
        <f t="shared" si="3"/>
      </c>
      <c r="AE23" s="1100">
        <f t="shared" si="26"/>
      </c>
      <c r="AF23" s="1101">
        <f>VLOOKUP(C23,'Data Products'!$A:$J,10,0)</f>
      </c>
      <c r="AG23" s="1102">
        <f t="shared" si="14"/>
      </c>
      <c r="AH23" s="1103"/>
      <c r="AI23" s="1104"/>
      <c r="AJ23" s="1105"/>
      <c r="AK23" s="1105"/>
      <c r="AL23" s="1106"/>
      <c r="AM23" s="1105"/>
      <c r="AN23" s="1105"/>
    </row>
    <row customHeight="true" ht="18" r="24">
      <c r="A24" s="1067">
        <v>21</v>
      </c>
      <c r="B24" s="1047" t="s">
        <v>1008</v>
      </c>
      <c r="C24" s="1107" t="s">
        <v>1042</v>
      </c>
      <c r="D24" s="1107" t="s">
        <v>1042</v>
      </c>
      <c r="E24" s="1107" t="s">
        <v>1042</v>
      </c>
      <c r="F24" s="1108">
        <v>2000</v>
      </c>
      <c r="G24" s="1089">
        <v>2000</v>
      </c>
      <c r="H24" s="1109"/>
      <c r="I24" s="1110">
        <f>VLOOKUP(C24,'Data Products'!$A:$B,2,0)</f>
      </c>
      <c r="J24" s="1111">
        <f t="shared" si="0"/>
      </c>
      <c r="K24" s="1112">
        <v>45417</v>
      </c>
      <c r="L24" s="1113">
        <f t="shared" si="23"/>
      </c>
      <c r="M24" s="1114">
        <v>0</v>
      </c>
      <c r="N24" s="1114">
        <v>0</v>
      </c>
      <c r="O24" s="1115"/>
      <c r="P24" s="1115"/>
      <c r="Q24" s="1115"/>
      <c r="R24" s="1115"/>
      <c r="S24" s="1115"/>
      <c r="T24" s="1115"/>
      <c r="U24" s="1115"/>
      <c r="V24" s="1115"/>
      <c r="W24" s="1115"/>
      <c r="X24" s="1115"/>
      <c r="Y24" s="1115"/>
      <c r="Z24" s="1115"/>
      <c r="AA24" s="1115"/>
      <c r="AB24" s="1116">
        <f t="shared" si="19"/>
      </c>
      <c r="AC24" s="1117">
        <f t="shared" si="11"/>
      </c>
      <c r="AD24" s="1059">
        <f t="shared" si="3"/>
      </c>
      <c r="AE24" s="1118">
        <f t="shared" si="26"/>
      </c>
      <c r="AF24" s="1102">
        <f>VLOOKUP(C24,'Data Products'!$A:$J,10,0)</f>
      </c>
      <c r="AG24" s="1119">
        <f t="shared" si="14"/>
      </c>
      <c r="AH24" s="1120"/>
      <c r="AI24" s="1104"/>
      <c r="AJ24" s="1105"/>
      <c r="AK24" s="1105"/>
      <c r="AL24" s="1106"/>
      <c r="AM24" s="1105"/>
      <c r="AN24" s="1105"/>
    </row>
    <row r="25">
      <c r="A25" s="1121"/>
      <c r="B25" s="1122"/>
      <c r="C25" s="1121"/>
      <c r="D25" s="1123"/>
      <c r="E25" s="1121"/>
      <c r="F25" s="1121"/>
      <c r="G25" s="1121"/>
      <c r="H25" s="1121"/>
      <c r="I25" s="1121"/>
      <c r="J25" s="1121"/>
      <c r="K25" s="1121"/>
      <c r="L25" s="1124"/>
      <c r="M25" s="1124"/>
      <c r="N25" s="1125" t="s">
        <v>1043</v>
      </c>
      <c r="O25" s="1125"/>
      <c r="P25" s="1125"/>
      <c r="Q25" s="1125"/>
      <c r="R25" s="1125"/>
      <c r="S25" s="1125"/>
      <c r="T25" s="1125"/>
      <c r="U25" s="1125"/>
      <c r="V25" s="1125"/>
      <c r="W25" s="1125"/>
      <c r="X25" s="1125"/>
      <c r="Y25" s="1125"/>
      <c r="Z25" s="1125"/>
      <c r="AA25" s="1125"/>
      <c r="AB25" s="1125"/>
      <c r="AC25" s="1125"/>
      <c r="AD25" s="1125"/>
      <c r="AE25" s="1126" t="s">
        <v>1044</v>
      </c>
      <c r="AF25" s="1127">
        <f t="shared" ref="AF25:AF29" si="18">AG25/$AG$25</f>
      </c>
      <c r="AG25" s="1128">
        <f>SUM(AG4:AG24)</f>
      </c>
      <c r="AH25" s="1128">
        <f>SUM(AH4:AH24)</f>
      </c>
      <c r="AI25" s="1128">
        <f>SUM(AI4:AI24)</f>
      </c>
      <c r="AJ25" s="1129"/>
      <c r="AK25" s="1129"/>
      <c r="AL25" s="1130"/>
      <c r="AM25" s="1129"/>
      <c r="AN25" s="1129"/>
    </row>
    <row r="26">
      <c r="A26" s="1125"/>
      <c r="B26" s="1122"/>
      <c r="C26" s="1122"/>
      <c r="D26" s="1125"/>
      <c r="E26" s="1125"/>
      <c r="F26" s="1125"/>
      <c r="G26" s="1125"/>
      <c r="H26" s="1125"/>
      <c r="I26" s="1122"/>
      <c r="J26" s="1124"/>
      <c r="K26" s="1124"/>
      <c r="L26" s="1124"/>
      <c r="M26" s="1124"/>
      <c r="N26" s="1125"/>
      <c r="O26" s="1125"/>
      <c r="P26" s="1125"/>
      <c r="Q26" s="1125"/>
      <c r="R26" s="1125"/>
      <c r="S26" s="1125"/>
      <c r="T26" s="1125"/>
      <c r="U26" s="1125"/>
      <c r="V26" s="1125"/>
      <c r="W26" s="1125"/>
      <c r="X26" s="1125"/>
      <c r="Y26" s="1125"/>
      <c r="Z26" s="1125"/>
      <c r="AA26" s="1125"/>
      <c r="AB26" s="1125"/>
      <c r="AC26" s="1125"/>
      <c r="AD26" s="1125"/>
      <c r="AE26" s="1131" t="s">
        <v>1045</v>
      </c>
      <c r="AF26" s="1127">
        <f t="shared" si="18"/>
      </c>
      <c r="AG26" s="1132">
        <f>SUMIFS($AG$4:$AG$24,$AE$4:$AE$24,$AE$26)</f>
      </c>
      <c r="AH26" s="1133"/>
      <c r="AI26" s="1130"/>
      <c r="AJ26" s="1129"/>
      <c r="AK26" s="1129"/>
      <c r="AL26" s="1130"/>
      <c r="AM26" s="1129"/>
      <c r="AN26" s="1129"/>
    </row>
    <row r="27">
      <c r="A27" s="1125"/>
      <c r="B27" s="1122"/>
      <c r="C27" s="1122"/>
      <c r="D27" s="1125"/>
      <c r="E27" s="1125"/>
      <c r="F27" s="1125"/>
      <c r="G27" s="1125"/>
      <c r="H27" s="1125"/>
      <c r="I27" s="1122"/>
      <c r="J27" s="1124"/>
      <c r="K27" s="1124"/>
      <c r="L27" s="1124"/>
      <c r="M27" s="1124"/>
      <c r="N27" s="1125"/>
      <c r="O27" s="1125"/>
      <c r="P27" s="1125"/>
      <c r="Q27" s="1125"/>
      <c r="R27" s="1125"/>
      <c r="S27" s="1125"/>
      <c r="T27" s="1125"/>
      <c r="U27" s="1125"/>
      <c r="V27" s="1125"/>
      <c r="W27" s="1125"/>
      <c r="X27" s="1125"/>
      <c r="Y27" s="1125"/>
      <c r="Z27" s="1125"/>
      <c r="AA27" s="1125"/>
      <c r="AB27" s="1125"/>
      <c r="AC27" s="1125"/>
      <c r="AD27" s="1125"/>
      <c r="AE27" s="1131" t="s">
        <v>1046</v>
      </c>
      <c r="AF27" s="1127">
        <f t="shared" si="18"/>
      </c>
      <c r="AG27" s="1132">
        <f t="shared" ref="AG27:AG29" si="22">SUMIFS($AG$4:$AG$24,$AE$4:$AE$24,AE27)</f>
      </c>
      <c r="AH27" s="1133"/>
      <c r="AI27" s="1130"/>
      <c r="AJ27" s="1129"/>
      <c r="AK27" s="1129"/>
      <c r="AL27" s="1130"/>
      <c r="AM27" s="1129"/>
      <c r="AN27" s="1129"/>
    </row>
    <row r="28">
      <c r="A28" s="1125"/>
      <c r="B28" s="1122"/>
      <c r="C28" s="1122"/>
      <c r="D28" s="1125"/>
      <c r="E28" s="1125"/>
      <c r="F28" s="1125"/>
      <c r="G28" s="1125"/>
      <c r="H28" s="1125"/>
      <c r="I28" s="1122"/>
      <c r="J28" s="1124"/>
      <c r="K28" s="1124"/>
      <c r="L28" s="1124"/>
      <c r="M28" s="1124"/>
      <c r="N28" s="1125"/>
      <c r="O28" s="1125"/>
      <c r="P28" s="1125"/>
      <c r="Q28" s="1125"/>
      <c r="R28" s="1125"/>
      <c r="S28" s="1125"/>
      <c r="T28" s="1125"/>
      <c r="U28" s="1125"/>
      <c r="V28" s="1125"/>
      <c r="W28" s="1125"/>
      <c r="X28" s="1125"/>
      <c r="Y28" s="1125"/>
      <c r="Z28" s="1125"/>
      <c r="AA28" s="1125"/>
      <c r="AB28" s="1125"/>
      <c r="AC28" s="1125"/>
      <c r="AD28" s="1125"/>
      <c r="AE28" s="1131" t="s">
        <v>1047</v>
      </c>
      <c r="AF28" s="1127">
        <f t="shared" si="18"/>
      </c>
      <c r="AG28" s="1132">
        <f t="shared" si="22"/>
      </c>
      <c r="AH28" s="1133"/>
      <c r="AI28" s="1130"/>
      <c r="AJ28" s="1129"/>
      <c r="AK28" s="1129"/>
      <c r="AL28" s="1130"/>
      <c r="AM28" s="1129"/>
      <c r="AN28" s="1129"/>
    </row>
    <row r="29">
      <c r="A29" s="1125"/>
      <c r="B29" s="1122"/>
      <c r="C29" s="1122"/>
      <c r="D29" s="1125"/>
      <c r="E29" s="1125"/>
      <c r="F29" s="1125"/>
      <c r="G29" s="1125"/>
      <c r="H29" s="1125"/>
      <c r="I29" s="1122"/>
      <c r="J29" s="1124"/>
      <c r="K29" s="1124"/>
      <c r="L29" s="1124"/>
      <c r="M29" s="1124"/>
      <c r="N29" s="1125"/>
      <c r="O29" s="1125"/>
      <c r="P29" s="1125"/>
      <c r="Q29" s="1125"/>
      <c r="R29" s="1125"/>
      <c r="S29" s="1125"/>
      <c r="T29" s="1125"/>
      <c r="U29" s="1125"/>
      <c r="V29" s="1125"/>
      <c r="W29" s="1125"/>
      <c r="X29" s="1125"/>
      <c r="Y29" s="1125"/>
      <c r="Z29" s="1125"/>
      <c r="AA29" s="1125"/>
      <c r="AB29" s="1125"/>
      <c r="AC29" s="1125"/>
      <c r="AD29" s="1125"/>
      <c r="AE29" s="1131" t="s">
        <v>1048</v>
      </c>
      <c r="AF29" s="1127">
        <f t="shared" si="18"/>
      </c>
      <c r="AG29" s="1132">
        <f t="shared" si="22"/>
      </c>
      <c r="AH29" s="1133"/>
      <c r="AI29" s="1130"/>
      <c r="AJ29" s="1129"/>
      <c r="AK29" s="1129"/>
      <c r="AL29" s="1130"/>
      <c r="AM29" s="1129"/>
      <c r="AN29" s="1129"/>
    </row>
    <row r="30">
      <c r="A30" s="1125"/>
      <c r="B30" s="1122"/>
      <c r="C30" s="1122"/>
      <c r="D30" s="1125"/>
      <c r="E30" s="1125"/>
      <c r="F30" s="1125"/>
      <c r="G30" s="1125"/>
      <c r="H30" s="1125"/>
      <c r="I30" s="1122"/>
      <c r="J30" s="1124"/>
      <c r="K30" s="1124"/>
      <c r="L30" s="1124"/>
      <c r="M30" s="1124"/>
      <c r="N30" s="1125"/>
      <c r="O30" s="1125"/>
      <c r="P30" s="1125"/>
      <c r="Q30" s="1125"/>
      <c r="R30" s="1125"/>
      <c r="S30" s="1125"/>
      <c r="T30" s="1125"/>
      <c r="U30" s="1125"/>
      <c r="V30" s="1125"/>
      <c r="W30" s="1125"/>
      <c r="X30" s="1125"/>
      <c r="Y30" s="1125"/>
      <c r="Z30" s="1125"/>
      <c r="AA30" s="1125"/>
      <c r="AB30" s="1125"/>
      <c r="AC30" s="1125"/>
      <c r="AD30" s="1125"/>
      <c r="AE30" s="1131" t="s">
        <v>997</v>
      </c>
      <c r="AF30" s="1134">
        <f>AVERAGE(AE29:AC27)/AVERAGE(AE29:AC27)</f>
      </c>
      <c r="AG30" s="1132">
        <f>SUMIF($AC$4:$AC$24,"&lt;90",AG4:AG24)</f>
      </c>
      <c r="AH30" s="1135"/>
      <c r="AI30" s="1130"/>
      <c r="AJ30" s="1129"/>
      <c r="AK30" s="1129"/>
      <c r="AL30" s="1130"/>
      <c r="AM30" s="1129"/>
      <c r="AN30" s="1129"/>
    </row>
    <row r="31">
      <c r="A31" s="1125"/>
      <c r="B31" s="1122"/>
      <c r="C31" s="1122"/>
      <c r="D31" s="1125"/>
      <c r="E31" s="1125"/>
      <c r="F31" s="1125"/>
      <c r="G31" s="1125"/>
      <c r="H31" s="1125"/>
      <c r="I31" s="1122"/>
      <c r="J31" s="1124"/>
      <c r="K31" s="1124"/>
      <c r="L31" s="1124"/>
      <c r="M31" s="1125"/>
      <c r="N31" s="1125"/>
      <c r="O31" s="1125"/>
      <c r="P31" s="1125"/>
      <c r="Q31" s="1125"/>
      <c r="R31" s="1125"/>
      <c r="S31" s="1125"/>
      <c r="T31" s="1125"/>
      <c r="U31" s="1125"/>
      <c r="V31" s="1125"/>
      <c r="W31" s="1125"/>
      <c r="X31" s="1125"/>
      <c r="Y31" s="1125"/>
      <c r="Z31" s="1125"/>
      <c r="AA31" s="1125"/>
      <c r="AB31" s="1125"/>
      <c r="AC31" s="1125"/>
      <c r="AD31" s="1125"/>
      <c r="AE31" s="1125"/>
      <c r="AF31" s="1135"/>
      <c r="AG31" s="1135"/>
      <c r="AH31" s="1135"/>
      <c r="AI31" s="1130"/>
      <c r="AJ31" s="1129"/>
      <c r="AK31" s="1129"/>
      <c r="AL31" s="1130"/>
      <c r="AM31" s="1129"/>
      <c r="AN31" s="1129"/>
    </row>
    <row r="32">
      <c r="A32" s="1136" t="s">
        <v>1049</v>
      </c>
      <c r="B32" s="1043" t="s">
        <v>971</v>
      </c>
      <c r="C32" s="1043" t="s">
        <v>1050</v>
      </c>
      <c r="D32" s="1136" t="s">
        <v>973</v>
      </c>
      <c r="E32" s="1136"/>
      <c r="F32" s="1043" t="s">
        <v>975</v>
      </c>
      <c r="G32" s="1043"/>
      <c r="H32" s="1043" t="s">
        <v>1051</v>
      </c>
      <c r="I32" s="1137" t="s">
        <v>977</v>
      </c>
      <c r="J32" s="1138" t="s">
        <v>978</v>
      </c>
      <c r="K32" s="1042" t="s">
        <v>979</v>
      </c>
      <c r="L32" s="1042" t="s">
        <v>980</v>
      </c>
      <c r="M32" s="1043" t="s">
        <v>981</v>
      </c>
      <c r="N32" s="1043" t="s">
        <v>982</v>
      </c>
      <c r="O32" s="1043" t="s">
        <v>1052</v>
      </c>
      <c r="P32" s="1043" t="s">
        <v>1053</v>
      </c>
      <c r="Q32" s="1043" t="s">
        <v>985</v>
      </c>
      <c r="R32" s="1139"/>
      <c r="S32" s="1139"/>
      <c r="T32" s="1139"/>
      <c r="U32" s="1139"/>
      <c r="V32" s="1139"/>
      <c r="W32" s="1139"/>
      <c r="X32" s="1139"/>
      <c r="Y32" s="1139"/>
      <c r="Z32" s="1139"/>
      <c r="AA32" s="1139"/>
      <c r="AB32" s="1140" t="s">
        <v>991</v>
      </c>
      <c r="AC32" s="1138" t="s">
        <v>992</v>
      </c>
      <c r="AD32" s="1138" t="s">
        <v>1054</v>
      </c>
      <c r="AE32" s="1138" t="s">
        <v>1055</v>
      </c>
      <c r="AF32" s="1141" t="s">
        <v>995</v>
      </c>
      <c r="AG32" s="1141" t="s">
        <v>996</v>
      </c>
      <c r="AH32" s="1042" t="s">
        <v>997</v>
      </c>
      <c r="AI32" s="1138" t="s">
        <v>998</v>
      </c>
      <c r="AJ32" s="1042" t="s">
        <v>999</v>
      </c>
      <c r="AK32" s="1043" t="s">
        <v>1000</v>
      </c>
      <c r="AL32" s="1043" t="s">
        <v>1056</v>
      </c>
      <c r="AM32" s="1043" t="s">
        <v>1002</v>
      </c>
      <c r="AN32" s="1043" t="s">
        <v>1003</v>
      </c>
    </row>
    <row r="33">
      <c r="A33" s="1043" t="s">
        <v>1004</v>
      </c>
      <c r="B33" s="1043"/>
      <c r="C33" s="1043"/>
      <c r="D33" s="1142"/>
      <c r="E33" s="1043"/>
      <c r="F33" s="1043" t="s">
        <v>1005</v>
      </c>
      <c r="G33" s="1046" t="s">
        <v>1006</v>
      </c>
      <c r="H33" s="1043"/>
      <c r="I33" s="1143"/>
      <c r="J33" s="1144"/>
      <c r="K33" s="1145"/>
      <c r="L33" s="1042"/>
      <c r="M33" s="1043" t="s">
        <v>1007</v>
      </c>
      <c r="N33" s="1142" t="s">
        <v>1007</v>
      </c>
      <c r="O33" s="1043"/>
      <c r="P33" s="1043"/>
      <c r="Q33" s="1043"/>
      <c r="R33" s="1139"/>
      <c r="S33" s="1139"/>
      <c r="T33" s="1139"/>
      <c r="U33" s="1139"/>
      <c r="V33" s="1139"/>
      <c r="W33" s="1139"/>
      <c r="X33" s="1139"/>
      <c r="Y33" s="1139"/>
      <c r="Z33" s="1139"/>
      <c r="AA33" s="1139"/>
      <c r="AB33" s="1140"/>
      <c r="AC33" s="1138"/>
      <c r="AD33" s="1138"/>
      <c r="AE33" s="1138"/>
      <c r="AF33" s="1141"/>
      <c r="AG33" s="1141"/>
      <c r="AH33" s="1042"/>
      <c r="AI33" s="1144"/>
      <c r="AJ33" s="1042"/>
      <c r="AK33" s="1043"/>
      <c r="AL33" s="1043"/>
      <c r="AM33" s="1043"/>
      <c r="AN33" s="1043"/>
    </row>
    <row r="34">
      <c r="A34" s="1146">
        <v>1</v>
      </c>
      <c r="B34" s="1047" t="s">
        <v>1057</v>
      </c>
      <c r="C34" s="1146" t="s">
        <v>1058</v>
      </c>
      <c r="D34" s="1147"/>
      <c r="E34" s="1148"/>
      <c r="F34" s="1149">
        <v>1610</v>
      </c>
      <c r="G34" s="1149">
        <v>1610</v>
      </c>
      <c r="H34" s="1150"/>
      <c r="I34" s="1151">
        <f>VLOOKUP(C34,'Data Products'!$A:$J,2,0)</f>
      </c>
      <c r="J34" s="1111">
        <f t="shared" ref="J34:J115" si="1">IFERROR(I34-TODAY(),"")</f>
      </c>
      <c r="K34" s="1112">
        <v>45840</v>
      </c>
      <c r="L34" s="1056">
        <f t="shared" ref="L34:L115" si="24">TODAY()-K34</f>
      </c>
      <c r="M34" s="1152">
        <v>0</v>
      </c>
      <c r="N34" s="1153">
        <v>0</v>
      </c>
      <c r="O34" s="1079"/>
      <c r="P34" s="1052"/>
      <c r="Q34" s="1047" t="s">
        <v>1059</v>
      </c>
      <c r="R34" s="1125"/>
      <c r="S34" s="1125"/>
      <c r="T34" s="1154"/>
      <c r="U34" s="1125"/>
      <c r="V34" s="1125"/>
      <c r="W34" s="1125"/>
      <c r="X34" s="1125"/>
      <c r="Y34" s="1125"/>
      <c r="Z34" s="1125"/>
      <c r="AA34" s="1125"/>
      <c r="AB34" s="1155">
        <f t="shared" ref="AB34:AB115" si="20">N34/30</f>
      </c>
      <c r="AC34" s="1071">
        <f t="shared" ref="AC34:AC115" si="12">IFERROR(F34/AB34,"-")</f>
      </c>
      <c r="AD34" s="1059">
        <f t="shared" ref="AD34:AD115" si="4">IFERROR(TODAY()+AC34,"-")</f>
      </c>
      <c r="AE34" s="1156">
        <f t="shared" ref="AE34:AE115" si="27">_xlfn.IFS(AC34="-","Not sold yet",AND(AC34&lt;=150,AC34&gt;60),"Out of stock more than 60 days",AC34&lt;=60,"Out of stock less than 60 days",AC34&gt;=150,"Out of stock more than 150 days")</f>
      </c>
      <c r="AF34" s="1157">
        <f>VLOOKUP(C34,'Data Products'!$A:$J,10,0)</f>
      </c>
      <c r="AG34" s="1158">
        <f t="shared" ref="AG34:AG115" si="15">AF34*F34</f>
      </c>
      <c r="AH34" s="1062"/>
      <c r="AI34" s="1159" t="s">
        <v>1060</v>
      </c>
      <c r="AJ34" s="1160"/>
      <c r="AK34" s="1066"/>
      <c r="AL34" s="1065"/>
      <c r="AM34" s="1066"/>
      <c r="AN34" s="1066"/>
    </row>
    <row customHeight="true" hidden="true" ht="18" r="35">
      <c r="A35" s="1146">
        <v>2</v>
      </c>
      <c r="B35" s="1047" t="s">
        <v>1057</v>
      </c>
      <c r="C35" s="1146" t="s">
        <v>1061</v>
      </c>
      <c r="D35" s="1091"/>
      <c r="E35" s="1079"/>
      <c r="F35" s="1149">
        <v>0</v>
      </c>
      <c r="G35" s="1149">
        <v>0</v>
      </c>
      <c r="H35" s="1150"/>
      <c r="I35" s="1151">
        <f>VLOOKUP(C35,'Data Products'!$A:$J,2,0)</f>
      </c>
      <c r="J35" s="1111">
        <f t="shared" si="1"/>
      </c>
      <c r="K35" s="1112">
        <v>45841</v>
      </c>
      <c r="L35" s="1056">
        <f t="shared" si="24"/>
      </c>
      <c r="M35" s="1161">
        <v>0</v>
      </c>
      <c r="N35" s="1077">
        <v>0</v>
      </c>
      <c r="O35" s="1079"/>
      <c r="P35" s="1052"/>
      <c r="Q35" s="1047" t="s">
        <v>1062</v>
      </c>
      <c r="R35" s="1125"/>
      <c r="S35" s="1125"/>
      <c r="T35" s="1154"/>
      <c r="U35" s="1125"/>
      <c r="V35" s="1125"/>
      <c r="W35" s="1125"/>
      <c r="X35" s="1125"/>
      <c r="Y35" s="1125"/>
      <c r="Z35" s="1125"/>
      <c r="AA35" s="1125"/>
      <c r="AB35" s="1155">
        <f t="shared" si="20"/>
      </c>
      <c r="AC35" s="1071">
        <f t="shared" si="12"/>
      </c>
      <c r="AD35" s="1059">
        <f t="shared" si="4"/>
      </c>
      <c r="AE35" s="1156">
        <f t="shared" si="27"/>
      </c>
      <c r="AF35" s="1157">
        <f>VLOOKUP(C35,'Data Products'!$A:$J,10,0)</f>
      </c>
      <c r="AG35" s="1158">
        <f t="shared" si="15"/>
      </c>
      <c r="AH35" s="1062">
        <f t="shared" ref="AH35:AH54" si="7">IF(J35&lt;=90,F35,0)</f>
      </c>
      <c r="AI35" s="1162"/>
      <c r="AJ35" s="1160"/>
      <c r="AK35" s="1066"/>
      <c r="AL35" s="1065"/>
      <c r="AM35" s="1066"/>
      <c r="AN35" s="1066"/>
    </row>
    <row customHeight="true" hidden="true" ht="18" r="36">
      <c r="A36" s="1146">
        <v>3</v>
      </c>
      <c r="B36" s="1047" t="s">
        <v>1057</v>
      </c>
      <c r="C36" s="1146" t="s">
        <v>1063</v>
      </c>
      <c r="D36" s="1091"/>
      <c r="E36" s="1079"/>
      <c r="F36" s="1149">
        <v>0</v>
      </c>
      <c r="G36" s="1149">
        <v>0</v>
      </c>
      <c r="H36" s="1150"/>
      <c r="I36" s="1151">
        <f>VLOOKUP(C36,'Data Products'!$A:$J,2,0)</f>
      </c>
      <c r="J36" s="1111">
        <f t="shared" si="1"/>
      </c>
      <c r="K36" s="1112">
        <v>45842</v>
      </c>
      <c r="L36" s="1056">
        <f t="shared" si="24"/>
      </c>
      <c r="M36" s="1161">
        <v>0</v>
      </c>
      <c r="N36" s="1077">
        <v>0</v>
      </c>
      <c r="O36" s="1163"/>
      <c r="P36" s="1164"/>
      <c r="Q36" s="1047" t="s">
        <v>1062</v>
      </c>
      <c r="R36" s="1125"/>
      <c r="S36" s="1125"/>
      <c r="T36" s="1154"/>
      <c r="U36" s="1125"/>
      <c r="V36" s="1125"/>
      <c r="W36" s="1125"/>
      <c r="X36" s="1125"/>
      <c r="Y36" s="1125"/>
      <c r="Z36" s="1125"/>
      <c r="AA36" s="1125"/>
      <c r="AB36" s="1155">
        <f t="shared" si="20"/>
      </c>
      <c r="AC36" s="1071">
        <f t="shared" si="12"/>
      </c>
      <c r="AD36" s="1059">
        <f t="shared" si="4"/>
      </c>
      <c r="AE36" s="1156">
        <f t="shared" si="27"/>
      </c>
      <c r="AF36" s="1157">
        <f>VLOOKUP(C36,'Data Products'!$A:$J,10,0)</f>
      </c>
      <c r="AG36" s="1158">
        <f t="shared" si="15"/>
      </c>
      <c r="AH36" s="1062">
        <f t="shared" si="7"/>
      </c>
      <c r="AI36" s="1162"/>
      <c r="AJ36" s="1160"/>
      <c r="AK36" s="1066"/>
      <c r="AL36" s="1065"/>
      <c r="AM36" s="1066"/>
      <c r="AN36" s="1066"/>
    </row>
    <row customHeight="true" hidden="true" ht="18" r="37">
      <c r="A37" s="1146">
        <v>4</v>
      </c>
      <c r="B37" s="1047" t="s">
        <v>1057</v>
      </c>
      <c r="C37" s="1146" t="s">
        <v>1064</v>
      </c>
      <c r="D37" s="1091"/>
      <c r="E37" s="1079"/>
      <c r="F37" s="1149">
        <v>0</v>
      </c>
      <c r="G37" s="1149">
        <v>0</v>
      </c>
      <c r="H37" s="1150"/>
      <c r="I37" s="1151">
        <f>VLOOKUP(C37,'Data Products'!$A:$J,2,0)</f>
      </c>
      <c r="J37" s="1111">
        <f t="shared" si="1"/>
      </c>
      <c r="K37" s="1112">
        <v>45843</v>
      </c>
      <c r="L37" s="1056">
        <f t="shared" si="24"/>
      </c>
      <c r="M37" s="1161">
        <v>0</v>
      </c>
      <c r="N37" s="1077">
        <v>0</v>
      </c>
      <c r="O37" s="1079"/>
      <c r="P37" s="1052"/>
      <c r="Q37" s="1047" t="s">
        <v>1062</v>
      </c>
      <c r="R37" s="1125"/>
      <c r="S37" s="1125"/>
      <c r="T37" s="1165"/>
      <c r="U37" s="1125"/>
      <c r="V37" s="1125"/>
      <c r="W37" s="1125"/>
      <c r="X37" s="1125"/>
      <c r="Y37" s="1125"/>
      <c r="Z37" s="1125"/>
      <c r="AA37" s="1125"/>
      <c r="AB37" s="1155">
        <f t="shared" si="20"/>
      </c>
      <c r="AC37" s="1071">
        <f t="shared" si="12"/>
      </c>
      <c r="AD37" s="1059">
        <f t="shared" si="4"/>
      </c>
      <c r="AE37" s="1156">
        <f t="shared" si="27"/>
      </c>
      <c r="AF37" s="1157">
        <f>VLOOKUP(C37,'Data Products'!$A:$J,10,0)</f>
      </c>
      <c r="AG37" s="1158">
        <f t="shared" si="15"/>
      </c>
      <c r="AH37" s="1062">
        <f t="shared" si="7"/>
      </c>
      <c r="AI37" s="1162"/>
      <c r="AJ37" s="1166"/>
      <c r="AK37" s="1066"/>
      <c r="AL37" s="1065"/>
      <c r="AM37" s="1066"/>
      <c r="AN37" s="1066"/>
    </row>
    <row customHeight="true" hidden="true" ht="18" r="38">
      <c r="A38" s="1146">
        <v>5</v>
      </c>
      <c r="B38" s="1047" t="s">
        <v>1065</v>
      </c>
      <c r="C38" s="1146" t="s">
        <v>1066</v>
      </c>
      <c r="D38" s="1091"/>
      <c r="E38" s="1079"/>
      <c r="F38" s="1149">
        <v>0</v>
      </c>
      <c r="G38" s="1149">
        <v>0</v>
      </c>
      <c r="H38" s="1150"/>
      <c r="I38" s="1151">
        <f>VLOOKUP(C38,'Data Products'!$A:$J,2,0)</f>
      </c>
      <c r="J38" s="1111">
        <f t="shared" si="1"/>
      </c>
      <c r="K38" s="1112">
        <v>45844</v>
      </c>
      <c r="L38" s="1056">
        <f t="shared" si="24"/>
      </c>
      <c r="M38" s="1161">
        <v>0</v>
      </c>
      <c r="N38" s="1077">
        <v>0</v>
      </c>
      <c r="O38" s="1079"/>
      <c r="P38" s="1052"/>
      <c r="Q38" s="1167" t="s">
        <v>1067</v>
      </c>
      <c r="R38" s="1125"/>
      <c r="S38" s="1125"/>
      <c r="T38" s="1154"/>
      <c r="U38" s="1125"/>
      <c r="V38" s="1125"/>
      <c r="W38" s="1125"/>
      <c r="X38" s="1125"/>
      <c r="Y38" s="1125"/>
      <c r="Z38" s="1125"/>
      <c r="AA38" s="1125"/>
      <c r="AB38" s="1155">
        <f t="shared" si="20"/>
      </c>
      <c r="AC38" s="1071">
        <f t="shared" si="12"/>
      </c>
      <c r="AD38" s="1059">
        <f t="shared" si="4"/>
      </c>
      <c r="AE38" s="1156">
        <f t="shared" si="27"/>
      </c>
      <c r="AF38" s="1157">
        <f>VLOOKUP(C38,'Data Products'!$A:$J,10,0)</f>
      </c>
      <c r="AG38" s="1158">
        <f t="shared" si="15"/>
      </c>
      <c r="AH38" s="1062">
        <f t="shared" si="7"/>
      </c>
      <c r="AI38" s="1162"/>
      <c r="AJ38" s="1166"/>
      <c r="AK38" s="1066">
        <v>200</v>
      </c>
      <c r="AL38" s="1065"/>
      <c r="AM38" s="1066"/>
      <c r="AN38" s="1066"/>
    </row>
    <row customHeight="true" hidden="true" ht="18" r="39">
      <c r="A39" s="1146">
        <v>6</v>
      </c>
      <c r="B39" s="1047" t="s">
        <v>1008</v>
      </c>
      <c r="C39" s="1146" t="s">
        <v>1068</v>
      </c>
      <c r="D39" s="1147" t="s">
        <v>1069</v>
      </c>
      <c r="E39" s="1148"/>
      <c r="F39" s="1149">
        <v>0</v>
      </c>
      <c r="G39" s="1149">
        <v>0</v>
      </c>
      <c r="H39" s="1150"/>
      <c r="I39" s="1151">
        <f>VLOOKUP(C39,'Data Products'!$A:$J,2,0)</f>
      </c>
      <c r="J39" s="1111">
        <f t="shared" si="1"/>
      </c>
      <c r="K39" s="1112">
        <v>45845</v>
      </c>
      <c r="L39" s="1056">
        <f t="shared" si="24"/>
      </c>
      <c r="M39" s="1161">
        <v>0</v>
      </c>
      <c r="N39" s="1077">
        <v>0</v>
      </c>
      <c r="O39" s="1079"/>
      <c r="P39" s="1052"/>
      <c r="Q39" s="1047" t="s">
        <v>1067</v>
      </c>
      <c r="R39" s="1125"/>
      <c r="S39" s="1125"/>
      <c r="T39" s="1154"/>
      <c r="U39" s="1125"/>
      <c r="V39" s="1125"/>
      <c r="W39" s="1125"/>
      <c r="X39" s="1125"/>
      <c r="Y39" s="1125"/>
      <c r="Z39" s="1125"/>
      <c r="AA39" s="1125"/>
      <c r="AB39" s="1155">
        <f t="shared" si="20"/>
      </c>
      <c r="AC39" s="1071">
        <f t="shared" si="12"/>
      </c>
      <c r="AD39" s="1059">
        <f t="shared" si="4"/>
      </c>
      <c r="AE39" s="1156">
        <f t="shared" si="27"/>
      </c>
      <c r="AF39" s="1157">
        <f>VLOOKUP(C39,'Data Products'!$A:$J,10,0)</f>
      </c>
      <c r="AG39" s="1158">
        <f t="shared" si="15"/>
      </c>
      <c r="AH39" s="1062">
        <f t="shared" si="7"/>
      </c>
      <c r="AI39" s="1162"/>
      <c r="AJ39" s="1166"/>
      <c r="AK39" s="1066"/>
      <c r="AL39" s="1065"/>
      <c r="AM39" s="1066"/>
      <c r="AN39" s="1066"/>
    </row>
    <row customHeight="true" hidden="true" ht="18" r="40">
      <c r="A40" s="1146">
        <v>7</v>
      </c>
      <c r="B40" s="1047" t="s">
        <v>1008</v>
      </c>
      <c r="C40" s="1122" t="s">
        <v>1070</v>
      </c>
      <c r="D40" s="1147" t="s">
        <v>1070</v>
      </c>
      <c r="E40" s="1148"/>
      <c r="F40" s="1149">
        <v>0</v>
      </c>
      <c r="G40" s="1149">
        <v>0</v>
      </c>
      <c r="H40" s="1150"/>
      <c r="I40" s="1151">
        <f>VLOOKUP(C40,'Data Products'!$A:$J,2,0)</f>
      </c>
      <c r="J40" s="1111">
        <f t="shared" si="1"/>
      </c>
      <c r="K40" s="1112">
        <v>45846</v>
      </c>
      <c r="L40" s="1056">
        <f t="shared" si="24"/>
      </c>
      <c r="M40" s="1161">
        <v>0</v>
      </c>
      <c r="N40" s="1077">
        <v>0</v>
      </c>
      <c r="O40" s="1079"/>
      <c r="P40" s="1052"/>
      <c r="Q40" s="1168" t="s">
        <v>1067</v>
      </c>
      <c r="R40" s="1125"/>
      <c r="S40" s="1125"/>
      <c r="T40" s="1154"/>
      <c r="U40" s="1125"/>
      <c r="V40" s="1125"/>
      <c r="W40" s="1125"/>
      <c r="X40" s="1125"/>
      <c r="Y40" s="1125"/>
      <c r="Z40" s="1125"/>
      <c r="AA40" s="1125"/>
      <c r="AB40" s="1155">
        <f t="shared" si="20"/>
      </c>
      <c r="AC40" s="1071">
        <f t="shared" si="12"/>
      </c>
      <c r="AD40" s="1059">
        <f t="shared" si="4"/>
      </c>
      <c r="AE40" s="1156">
        <f t="shared" si="27"/>
      </c>
      <c r="AF40" s="1157">
        <f>VLOOKUP(C40,'Data Products'!$A:$J,10,0)</f>
      </c>
      <c r="AG40" s="1158">
        <f t="shared" si="15"/>
      </c>
      <c r="AH40" s="1062">
        <f t="shared" si="7"/>
      </c>
      <c r="AI40" s="1162"/>
      <c r="AJ40" s="1166"/>
      <c r="AK40" s="1066"/>
      <c r="AL40" s="1065"/>
      <c r="AM40" s="1066"/>
      <c r="AN40" s="1066"/>
    </row>
    <row customHeight="true" hidden="true" ht="18" r="41">
      <c r="A41" s="1146">
        <v>8</v>
      </c>
      <c r="B41" s="1047" t="s">
        <v>1008</v>
      </c>
      <c r="C41" s="1146" t="s">
        <v>1071</v>
      </c>
      <c r="D41" s="1091"/>
      <c r="E41" s="1079"/>
      <c r="F41" s="1149">
        <v>0</v>
      </c>
      <c r="G41" s="1149">
        <v>0</v>
      </c>
      <c r="H41" s="1150"/>
      <c r="I41" s="1151">
        <f>VLOOKUP(C41,'Data Products'!$A:$J,2,0)</f>
      </c>
      <c r="J41" s="1111">
        <f t="shared" si="1"/>
      </c>
      <c r="K41" s="1112">
        <v>45847</v>
      </c>
      <c r="L41" s="1056">
        <f t="shared" si="24"/>
      </c>
      <c r="M41" s="1161">
        <v>0</v>
      </c>
      <c r="N41" s="1077">
        <v>0</v>
      </c>
      <c r="O41" s="1079"/>
      <c r="P41" s="1052"/>
      <c r="Q41" s="1047" t="s">
        <v>1067</v>
      </c>
      <c r="R41" s="1125"/>
      <c r="S41" s="1125"/>
      <c r="T41" s="1154"/>
      <c r="U41" s="1125"/>
      <c r="V41" s="1125"/>
      <c r="W41" s="1125"/>
      <c r="X41" s="1125"/>
      <c r="Y41" s="1125"/>
      <c r="Z41" s="1125"/>
      <c r="AA41" s="1125"/>
      <c r="AB41" s="1155">
        <f t="shared" si="20"/>
      </c>
      <c r="AC41" s="1071">
        <f t="shared" si="12"/>
      </c>
      <c r="AD41" s="1059">
        <f t="shared" si="4"/>
      </c>
      <c r="AE41" s="1156">
        <f t="shared" si="27"/>
      </c>
      <c r="AF41" s="1157">
        <f>VLOOKUP(C41,'Data Products'!$A:$J,10,0)</f>
      </c>
      <c r="AG41" s="1158">
        <f t="shared" si="15"/>
      </c>
      <c r="AH41" s="1062">
        <f t="shared" si="7"/>
      </c>
      <c r="AI41" s="1162"/>
      <c r="AJ41" s="1166"/>
      <c r="AK41" s="1066"/>
      <c r="AL41" s="1065"/>
      <c r="AM41" s="1066"/>
      <c r="AN41" s="1066"/>
    </row>
    <row customHeight="true" hidden="true" ht="18" r="42">
      <c r="A42" s="1146">
        <v>9</v>
      </c>
      <c r="B42" s="1047" t="s">
        <v>1008</v>
      </c>
      <c r="C42" s="1146" t="s">
        <v>1072</v>
      </c>
      <c r="D42" s="1091"/>
      <c r="E42" s="1079"/>
      <c r="F42" s="1149">
        <v>0</v>
      </c>
      <c r="G42" s="1149">
        <v>0</v>
      </c>
      <c r="H42" s="1150"/>
      <c r="I42" s="1151">
        <f>VLOOKUP(C42,'Data Products'!$A:$J,2,0)</f>
      </c>
      <c r="J42" s="1111">
        <f t="shared" si="1"/>
      </c>
      <c r="K42" s="1112">
        <v>45848</v>
      </c>
      <c r="L42" s="1056">
        <f t="shared" si="24"/>
      </c>
      <c r="M42" s="1161">
        <v>0</v>
      </c>
      <c r="N42" s="1077">
        <v>0</v>
      </c>
      <c r="O42" s="1079"/>
      <c r="P42" s="1052"/>
      <c r="Q42" s="1047" t="s">
        <v>1067</v>
      </c>
      <c r="R42" s="1125"/>
      <c r="S42" s="1125"/>
      <c r="T42" s="1154"/>
      <c r="U42" s="1125"/>
      <c r="V42" s="1125"/>
      <c r="W42" s="1125"/>
      <c r="X42" s="1125"/>
      <c r="Y42" s="1125"/>
      <c r="Z42" s="1125"/>
      <c r="AA42" s="1125"/>
      <c r="AB42" s="1155">
        <f t="shared" si="20"/>
      </c>
      <c r="AC42" s="1071">
        <f t="shared" si="12"/>
      </c>
      <c r="AD42" s="1059">
        <f t="shared" si="4"/>
      </c>
      <c r="AE42" s="1156">
        <f t="shared" si="27"/>
      </c>
      <c r="AF42" s="1157">
        <f>VLOOKUP(C42,'Data Products'!$A:$J,10,0)</f>
      </c>
      <c r="AG42" s="1158">
        <f t="shared" si="15"/>
      </c>
      <c r="AH42" s="1062">
        <f t="shared" si="7"/>
      </c>
      <c r="AI42" s="1162"/>
      <c r="AJ42" s="1166"/>
      <c r="AK42" s="1066"/>
      <c r="AL42" s="1065"/>
      <c r="AM42" s="1066"/>
      <c r="AN42" s="1066"/>
    </row>
    <row customHeight="true" hidden="true" ht="18" r="43">
      <c r="A43" s="1146">
        <v>10</v>
      </c>
      <c r="B43" s="1047" t="s">
        <v>1008</v>
      </c>
      <c r="C43" s="1146" t="s">
        <v>1073</v>
      </c>
      <c r="D43" s="1091"/>
      <c r="E43" s="1079"/>
      <c r="F43" s="1149">
        <v>0</v>
      </c>
      <c r="G43" s="1149">
        <v>0</v>
      </c>
      <c r="H43" s="1150"/>
      <c r="I43" s="1151">
        <f>VLOOKUP(C43,'Data Products'!$A:$J,2,0)</f>
      </c>
      <c r="J43" s="1111">
        <f t="shared" si="1"/>
      </c>
      <c r="K43" s="1112">
        <v>45849</v>
      </c>
      <c r="L43" s="1056">
        <f t="shared" si="24"/>
      </c>
      <c r="M43" s="1161">
        <v>0</v>
      </c>
      <c r="N43" s="1077">
        <v>0</v>
      </c>
      <c r="O43" s="1079"/>
      <c r="P43" s="1052"/>
      <c r="Q43" s="1047" t="s">
        <v>1067</v>
      </c>
      <c r="R43" s="1125"/>
      <c r="S43" s="1125"/>
      <c r="T43" s="1154"/>
      <c r="U43" s="1125"/>
      <c r="V43" s="1125"/>
      <c r="W43" s="1125"/>
      <c r="X43" s="1125"/>
      <c r="Y43" s="1125"/>
      <c r="Z43" s="1125"/>
      <c r="AA43" s="1125"/>
      <c r="AB43" s="1155">
        <f t="shared" si="20"/>
      </c>
      <c r="AC43" s="1071">
        <f t="shared" si="12"/>
      </c>
      <c r="AD43" s="1059">
        <f t="shared" si="4"/>
      </c>
      <c r="AE43" s="1156">
        <f t="shared" si="27"/>
      </c>
      <c r="AF43" s="1157">
        <f>VLOOKUP(C43,'Data Products'!$A:$J,10,0)</f>
      </c>
      <c r="AG43" s="1158">
        <f t="shared" si="15"/>
      </c>
      <c r="AH43" s="1062">
        <f t="shared" si="7"/>
      </c>
      <c r="AI43" s="1162"/>
      <c r="AJ43" s="1166"/>
      <c r="AK43" s="1066">
        <v>150</v>
      </c>
      <c r="AL43" s="1065"/>
      <c r="AM43" s="1066"/>
      <c r="AN43" s="1066"/>
    </row>
    <row customHeight="true" hidden="true" ht="18" r="44">
      <c r="A44" s="1146">
        <v>11</v>
      </c>
      <c r="B44" s="1047" t="s">
        <v>1057</v>
      </c>
      <c r="C44" s="1146" t="s">
        <v>1074</v>
      </c>
      <c r="D44" s="1091"/>
      <c r="E44" s="1079"/>
      <c r="F44" s="1149">
        <v>0</v>
      </c>
      <c r="G44" s="1149">
        <v>0</v>
      </c>
      <c r="H44" s="1150"/>
      <c r="I44" s="1151">
        <f>VLOOKUP(C44,'Data Products'!$A:$J,2,0)</f>
      </c>
      <c r="J44" s="1111">
        <f t="shared" si="1"/>
      </c>
      <c r="K44" s="1112">
        <v>45850</v>
      </c>
      <c r="L44" s="1056">
        <f t="shared" si="24"/>
      </c>
      <c r="M44" s="1161">
        <v>0</v>
      </c>
      <c r="N44" s="1077">
        <v>0</v>
      </c>
      <c r="O44" s="1079"/>
      <c r="P44" s="1052"/>
      <c r="Q44" s="1047" t="s">
        <v>1067</v>
      </c>
      <c r="R44" s="1125"/>
      <c r="S44" s="1125"/>
      <c r="T44" s="1154"/>
      <c r="U44" s="1125"/>
      <c r="V44" s="1125"/>
      <c r="W44" s="1125"/>
      <c r="X44" s="1125"/>
      <c r="Y44" s="1125"/>
      <c r="Z44" s="1125"/>
      <c r="AA44" s="1125"/>
      <c r="AB44" s="1155">
        <f t="shared" si="20"/>
      </c>
      <c r="AC44" s="1071">
        <f t="shared" si="12"/>
      </c>
      <c r="AD44" s="1059">
        <f t="shared" si="4"/>
      </c>
      <c r="AE44" s="1156">
        <f t="shared" si="27"/>
      </c>
      <c r="AF44" s="1157">
        <f>VLOOKUP(C44,'Data Products'!$A:$J,10,0)</f>
      </c>
      <c r="AG44" s="1158">
        <f t="shared" si="15"/>
      </c>
      <c r="AH44" s="1062">
        <f t="shared" si="7"/>
      </c>
      <c r="AI44" s="1162"/>
      <c r="AJ44" s="1166"/>
      <c r="AK44" s="1066"/>
      <c r="AL44" s="1065"/>
      <c r="AM44" s="1066"/>
      <c r="AN44" s="1066"/>
    </row>
    <row customHeight="true" hidden="true" ht="18" r="45">
      <c r="A45" s="1146">
        <v>12</v>
      </c>
      <c r="B45" s="1047" t="s">
        <v>1008</v>
      </c>
      <c r="C45" s="1146" t="s">
        <v>1075</v>
      </c>
      <c r="D45" s="1147" t="s">
        <v>1076</v>
      </c>
      <c r="E45" s="1148"/>
      <c r="F45" s="1149">
        <v>0</v>
      </c>
      <c r="G45" s="1149">
        <v>0</v>
      </c>
      <c r="H45" s="1150"/>
      <c r="I45" s="1151">
        <f>VLOOKUP(C45,'Data Products'!$A:$J,2,0)</f>
      </c>
      <c r="J45" s="1111">
        <f t="shared" si="1"/>
      </c>
      <c r="K45" s="1112">
        <v>45851</v>
      </c>
      <c r="L45" s="1056">
        <f t="shared" si="24"/>
      </c>
      <c r="M45" s="1161">
        <v>0</v>
      </c>
      <c r="N45" s="1077">
        <v>0</v>
      </c>
      <c r="O45" s="1079"/>
      <c r="P45" s="1052"/>
      <c r="Q45" s="1047" t="s">
        <v>1067</v>
      </c>
      <c r="R45" s="1125"/>
      <c r="S45" s="1125"/>
      <c r="T45" s="1154"/>
      <c r="U45" s="1125"/>
      <c r="V45" s="1125"/>
      <c r="W45" s="1125"/>
      <c r="X45" s="1125"/>
      <c r="Y45" s="1125"/>
      <c r="Z45" s="1125"/>
      <c r="AA45" s="1125"/>
      <c r="AB45" s="1155">
        <f t="shared" si="20"/>
      </c>
      <c r="AC45" s="1071">
        <f t="shared" si="12"/>
      </c>
      <c r="AD45" s="1059">
        <f t="shared" si="4"/>
      </c>
      <c r="AE45" s="1156">
        <f t="shared" si="27"/>
      </c>
      <c r="AF45" s="1157">
        <f>VLOOKUP(C45,'Data Products'!$A:$J,10,0)</f>
      </c>
      <c r="AG45" s="1158">
        <f t="shared" si="15"/>
      </c>
      <c r="AH45" s="1062">
        <f t="shared" si="7"/>
      </c>
      <c r="AI45" s="1162"/>
      <c r="AJ45" s="1166"/>
      <c r="AK45" s="1066"/>
      <c r="AL45" s="1065"/>
      <c r="AM45" s="1066"/>
      <c r="AN45" s="1066"/>
    </row>
    <row customHeight="true" hidden="true" ht="18" r="46">
      <c r="A46" s="1146">
        <v>13</v>
      </c>
      <c r="B46" s="1047" t="s">
        <v>1008</v>
      </c>
      <c r="C46" s="1146" t="s">
        <v>1077</v>
      </c>
      <c r="D46" s="1091"/>
      <c r="E46" s="1079"/>
      <c r="F46" s="1149">
        <v>0</v>
      </c>
      <c r="G46" s="1149">
        <v>0</v>
      </c>
      <c r="H46" s="1150"/>
      <c r="I46" s="1151">
        <f>VLOOKUP(C46,'Data Products'!$A:$J,2,0)</f>
      </c>
      <c r="J46" s="1111">
        <f t="shared" si="1"/>
      </c>
      <c r="K46" s="1112">
        <v>45852</v>
      </c>
      <c r="L46" s="1056">
        <f t="shared" si="24"/>
      </c>
      <c r="M46" s="1161">
        <v>0</v>
      </c>
      <c r="N46" s="1077">
        <v>0</v>
      </c>
      <c r="O46" s="1079"/>
      <c r="P46" s="1052"/>
      <c r="Q46" s="1047" t="s">
        <v>1067</v>
      </c>
      <c r="R46" s="1125"/>
      <c r="S46" s="1125"/>
      <c r="T46" s="1154"/>
      <c r="U46" s="1125"/>
      <c r="V46" s="1125"/>
      <c r="W46" s="1125"/>
      <c r="X46" s="1125"/>
      <c r="Y46" s="1125"/>
      <c r="Z46" s="1125"/>
      <c r="AA46" s="1125"/>
      <c r="AB46" s="1155">
        <f t="shared" si="20"/>
      </c>
      <c r="AC46" s="1071">
        <f t="shared" si="12"/>
      </c>
      <c r="AD46" s="1059">
        <f t="shared" si="4"/>
      </c>
      <c r="AE46" s="1156">
        <f t="shared" si="27"/>
      </c>
      <c r="AF46" s="1157">
        <f>VLOOKUP(C46,'Data Products'!$A:$J,10,0)</f>
      </c>
      <c r="AG46" s="1158">
        <f t="shared" si="15"/>
      </c>
      <c r="AH46" s="1062">
        <f t="shared" si="7"/>
      </c>
      <c r="AI46" s="1162"/>
      <c r="AJ46" s="1166"/>
      <c r="AK46" s="1066"/>
      <c r="AL46" s="1065"/>
      <c r="AM46" s="1066"/>
      <c r="AN46" s="1066"/>
    </row>
    <row customHeight="true" hidden="true" ht="18" r="47">
      <c r="A47" s="1146">
        <v>14</v>
      </c>
      <c r="B47" s="1047" t="s">
        <v>1057</v>
      </c>
      <c r="C47" s="1146" t="s">
        <v>1078</v>
      </c>
      <c r="D47" s="1147" t="s">
        <v>1079</v>
      </c>
      <c r="E47" s="1148"/>
      <c r="F47" s="1149">
        <v>0</v>
      </c>
      <c r="G47" s="1149">
        <v>0</v>
      </c>
      <c r="H47" s="1150"/>
      <c r="I47" s="1151">
        <f>VLOOKUP(C47,'Data Products'!$A:$J,2,0)</f>
      </c>
      <c r="J47" s="1111">
        <f t="shared" si="1"/>
      </c>
      <c r="K47" s="1112">
        <v>45853</v>
      </c>
      <c r="L47" s="1056">
        <f t="shared" si="24"/>
      </c>
      <c r="M47" s="1161">
        <v>0</v>
      </c>
      <c r="N47" s="1077">
        <v>0</v>
      </c>
      <c r="O47" s="1079"/>
      <c r="P47" s="1052"/>
      <c r="Q47" s="1047" t="s">
        <v>1067</v>
      </c>
      <c r="R47" s="1125"/>
      <c r="S47" s="1125"/>
      <c r="T47" s="1154"/>
      <c r="U47" s="1125"/>
      <c r="V47" s="1125"/>
      <c r="W47" s="1125"/>
      <c r="X47" s="1125"/>
      <c r="Y47" s="1125"/>
      <c r="Z47" s="1125"/>
      <c r="AA47" s="1125"/>
      <c r="AB47" s="1155">
        <f t="shared" si="20"/>
      </c>
      <c r="AC47" s="1071">
        <f t="shared" si="12"/>
      </c>
      <c r="AD47" s="1059">
        <f t="shared" si="4"/>
      </c>
      <c r="AE47" s="1156">
        <f t="shared" si="27"/>
      </c>
      <c r="AF47" s="1157">
        <f>VLOOKUP(C47,'Data Products'!$A:$J,10,0)</f>
      </c>
      <c r="AG47" s="1158">
        <f t="shared" si="15"/>
      </c>
      <c r="AH47" s="1062">
        <f t="shared" si="7"/>
      </c>
      <c r="AI47" s="1162"/>
      <c r="AJ47" s="1166"/>
      <c r="AK47" s="1066"/>
      <c r="AL47" s="1065"/>
      <c r="AM47" s="1066"/>
      <c r="AN47" s="1066"/>
    </row>
    <row customHeight="true" hidden="true" ht="18" r="48">
      <c r="A48" s="1146">
        <v>15</v>
      </c>
      <c r="B48" s="1047" t="s">
        <v>1057</v>
      </c>
      <c r="C48" s="1146" t="s">
        <v>1080</v>
      </c>
      <c r="D48" s="1091"/>
      <c r="E48" s="1079"/>
      <c r="F48" s="1149">
        <v>0</v>
      </c>
      <c r="G48" s="1149">
        <v>0</v>
      </c>
      <c r="H48" s="1150"/>
      <c r="I48" s="1151">
        <f>VLOOKUP(C48,'Data Products'!$A:$J,2,0)</f>
      </c>
      <c r="J48" s="1111">
        <f t="shared" si="1"/>
      </c>
      <c r="K48" s="1112">
        <v>45854</v>
      </c>
      <c r="L48" s="1056">
        <f t="shared" si="24"/>
      </c>
      <c r="M48" s="1161">
        <v>0</v>
      </c>
      <c r="N48" s="1077">
        <v>0</v>
      </c>
      <c r="O48" s="1079"/>
      <c r="P48" s="1052"/>
      <c r="Q48" s="1047" t="s">
        <v>1067</v>
      </c>
      <c r="R48" s="1125"/>
      <c r="S48" s="1125"/>
      <c r="T48" s="1154"/>
      <c r="U48" s="1125"/>
      <c r="V48" s="1125"/>
      <c r="W48" s="1125"/>
      <c r="X48" s="1125"/>
      <c r="Y48" s="1125"/>
      <c r="Z48" s="1125"/>
      <c r="AA48" s="1125"/>
      <c r="AB48" s="1155">
        <f t="shared" si="20"/>
      </c>
      <c r="AC48" s="1071">
        <f t="shared" si="12"/>
      </c>
      <c r="AD48" s="1059">
        <f t="shared" si="4"/>
      </c>
      <c r="AE48" s="1156">
        <f t="shared" si="27"/>
      </c>
      <c r="AF48" s="1157">
        <f>VLOOKUP(C48,'Data Products'!$A:$J,10,0)</f>
      </c>
      <c r="AG48" s="1158">
        <f t="shared" si="15"/>
      </c>
      <c r="AH48" s="1062">
        <f t="shared" si="7"/>
      </c>
      <c r="AI48" s="1162"/>
      <c r="AJ48" s="1166"/>
      <c r="AK48" s="1066">
        <v>340</v>
      </c>
      <c r="AL48" s="1065"/>
      <c r="AM48" s="1066"/>
      <c r="AN48" s="1066"/>
    </row>
    <row customHeight="true" hidden="true" ht="18" r="49">
      <c r="A49" s="1146">
        <v>16</v>
      </c>
      <c r="B49" s="1047" t="s">
        <v>1057</v>
      </c>
      <c r="C49" s="1146" t="s">
        <v>1081</v>
      </c>
      <c r="D49" s="1091"/>
      <c r="E49" s="1079"/>
      <c r="F49" s="1149">
        <v>0</v>
      </c>
      <c r="G49" s="1149">
        <v>0</v>
      </c>
      <c r="H49" s="1150"/>
      <c r="I49" s="1151">
        <f>VLOOKUP(C49,'Data Products'!$A:$J,2,0)</f>
      </c>
      <c r="J49" s="1111">
        <f t="shared" si="1"/>
      </c>
      <c r="K49" s="1112">
        <v>45855</v>
      </c>
      <c r="L49" s="1056">
        <f t="shared" si="24"/>
      </c>
      <c r="M49" s="1161">
        <v>0</v>
      </c>
      <c r="N49" s="1077">
        <v>0</v>
      </c>
      <c r="O49" s="1079"/>
      <c r="P49" s="1052"/>
      <c r="Q49" s="1047" t="s">
        <v>1082</v>
      </c>
      <c r="R49" s="1125"/>
      <c r="S49" s="1125"/>
      <c r="T49" s="1154"/>
      <c r="U49" s="1125"/>
      <c r="V49" s="1125"/>
      <c r="W49" s="1125"/>
      <c r="X49" s="1125"/>
      <c r="Y49" s="1125"/>
      <c r="Z49" s="1125"/>
      <c r="AA49" s="1125"/>
      <c r="AB49" s="1155">
        <f t="shared" si="20"/>
      </c>
      <c r="AC49" s="1071">
        <f t="shared" si="12"/>
      </c>
      <c r="AD49" s="1059">
        <f t="shared" si="4"/>
      </c>
      <c r="AE49" s="1156">
        <f t="shared" si="27"/>
      </c>
      <c r="AF49" s="1157">
        <f>VLOOKUP(C49,'Data Products'!$A:$J,10,0)</f>
      </c>
      <c r="AG49" s="1158">
        <f t="shared" si="15"/>
      </c>
      <c r="AH49" s="1062">
        <f t="shared" si="7"/>
      </c>
      <c r="AI49" s="1162"/>
      <c r="AJ49" s="1166"/>
      <c r="AK49" s="1066"/>
      <c r="AL49" s="1065"/>
      <c r="AM49" s="1066"/>
      <c r="AN49" s="1066"/>
    </row>
    <row customHeight="true" hidden="true" ht="18" r="50">
      <c r="A50" s="1146">
        <v>17</v>
      </c>
      <c r="B50" s="1047" t="s">
        <v>1057</v>
      </c>
      <c r="C50" s="1146" t="s">
        <v>1083</v>
      </c>
      <c r="D50" s="1091"/>
      <c r="E50" s="1079"/>
      <c r="F50" s="1149">
        <v>0</v>
      </c>
      <c r="G50" s="1149">
        <v>0</v>
      </c>
      <c r="H50" s="1150"/>
      <c r="I50" s="1151">
        <f>VLOOKUP(C50,'Data Products'!$A:$J,2,0)</f>
      </c>
      <c r="J50" s="1111">
        <f t="shared" si="1"/>
      </c>
      <c r="K50" s="1112">
        <v>45856</v>
      </c>
      <c r="L50" s="1056">
        <f t="shared" si="24"/>
      </c>
      <c r="M50" s="1161">
        <v>0</v>
      </c>
      <c r="N50" s="1077">
        <v>0</v>
      </c>
      <c r="O50" s="1079"/>
      <c r="P50" s="1052"/>
      <c r="Q50" s="1047" t="s">
        <v>1082</v>
      </c>
      <c r="R50" s="1125"/>
      <c r="S50" s="1125"/>
      <c r="T50" s="1154"/>
      <c r="U50" s="1125"/>
      <c r="V50" s="1125"/>
      <c r="W50" s="1125"/>
      <c r="X50" s="1125"/>
      <c r="Y50" s="1125"/>
      <c r="Z50" s="1125"/>
      <c r="AA50" s="1125"/>
      <c r="AB50" s="1155">
        <f t="shared" si="20"/>
      </c>
      <c r="AC50" s="1071">
        <f t="shared" si="12"/>
      </c>
      <c r="AD50" s="1059">
        <f t="shared" si="4"/>
      </c>
      <c r="AE50" s="1156">
        <f t="shared" si="27"/>
      </c>
      <c r="AF50" s="1157">
        <f>VLOOKUP(C50,'Data Products'!$A:$J,10,0)</f>
      </c>
      <c r="AG50" s="1158">
        <f t="shared" si="15"/>
      </c>
      <c r="AH50" s="1062">
        <f t="shared" si="7"/>
      </c>
      <c r="AI50" s="1162"/>
      <c r="AJ50" s="1166"/>
      <c r="AK50" s="1066">
        <v>3620</v>
      </c>
      <c r="AL50" s="1065"/>
      <c r="AM50" s="1066"/>
      <c r="AN50" s="1066"/>
    </row>
    <row customHeight="true" hidden="true" ht="18" r="51">
      <c r="A51" s="1146">
        <v>18</v>
      </c>
      <c r="B51" s="1047" t="s">
        <v>1057</v>
      </c>
      <c r="C51" s="1146" t="s">
        <v>1084</v>
      </c>
      <c r="D51" s="1091"/>
      <c r="E51" s="1079"/>
      <c r="F51" s="1149">
        <v>0</v>
      </c>
      <c r="G51" s="1149">
        <v>0</v>
      </c>
      <c r="H51" s="1150"/>
      <c r="I51" s="1151">
        <f>VLOOKUP(C51,'Data Products'!$A:$J,2,0)</f>
      </c>
      <c r="J51" s="1111">
        <f t="shared" si="1"/>
      </c>
      <c r="K51" s="1112">
        <v>45857</v>
      </c>
      <c r="L51" s="1056">
        <f t="shared" si="24"/>
      </c>
      <c r="M51" s="1161">
        <v>0</v>
      </c>
      <c r="N51" s="1077">
        <v>0</v>
      </c>
      <c r="O51" s="1079"/>
      <c r="P51" s="1052"/>
      <c r="Q51" s="1047" t="s">
        <v>1082</v>
      </c>
      <c r="R51" s="1125"/>
      <c r="S51" s="1125"/>
      <c r="T51" s="1154"/>
      <c r="U51" s="1125"/>
      <c r="V51" s="1125"/>
      <c r="W51" s="1125"/>
      <c r="X51" s="1125"/>
      <c r="Y51" s="1125"/>
      <c r="Z51" s="1125"/>
      <c r="AA51" s="1125"/>
      <c r="AB51" s="1155">
        <f t="shared" si="20"/>
      </c>
      <c r="AC51" s="1071">
        <f t="shared" si="12"/>
      </c>
      <c r="AD51" s="1059">
        <f t="shared" si="4"/>
      </c>
      <c r="AE51" s="1156">
        <f t="shared" si="27"/>
      </c>
      <c r="AF51" s="1157">
        <f>VLOOKUP(C51,'Data Products'!$A:$J,10,0)</f>
      </c>
      <c r="AG51" s="1158">
        <f t="shared" si="15"/>
      </c>
      <c r="AH51" s="1062">
        <f t="shared" si="7"/>
      </c>
      <c r="AI51" s="1162"/>
      <c r="AJ51" s="1166"/>
      <c r="AK51" s="1066"/>
      <c r="AL51" s="1065"/>
      <c r="AM51" s="1066"/>
      <c r="AN51" s="1066"/>
    </row>
    <row customHeight="true" hidden="true" ht="18" r="52">
      <c r="A52" s="1146">
        <v>19</v>
      </c>
      <c r="B52" s="1047" t="s">
        <v>1011</v>
      </c>
      <c r="C52" s="1146" t="s">
        <v>1085</v>
      </c>
      <c r="D52" s="1169" t="s">
        <v>1086</v>
      </c>
      <c r="E52" s="1169" t="s">
        <v>1086</v>
      </c>
      <c r="F52" s="1149">
        <v>0</v>
      </c>
      <c r="G52" s="1149">
        <v>0</v>
      </c>
      <c r="H52" s="1150"/>
      <c r="I52" s="1151">
        <f>VLOOKUP(C52,'Data Products'!$A:$J,2,0)</f>
      </c>
      <c r="J52" s="1111">
        <f t="shared" si="1"/>
      </c>
      <c r="K52" s="1112">
        <v>45858</v>
      </c>
      <c r="L52" s="1056">
        <f t="shared" si="24"/>
      </c>
      <c r="M52" s="1161">
        <v>0</v>
      </c>
      <c r="N52" s="1077">
        <v>0</v>
      </c>
      <c r="O52" s="1079"/>
      <c r="P52" s="1052"/>
      <c r="Q52" s="1047" t="s">
        <v>1087</v>
      </c>
      <c r="R52" s="1125"/>
      <c r="S52" s="1125"/>
      <c r="T52" s="1154"/>
      <c r="U52" s="1125"/>
      <c r="V52" s="1125"/>
      <c r="W52" s="1125"/>
      <c r="X52" s="1125"/>
      <c r="Y52" s="1125"/>
      <c r="Z52" s="1125"/>
      <c r="AA52" s="1125"/>
      <c r="AB52" s="1155">
        <f t="shared" si="20"/>
      </c>
      <c r="AC52" s="1071">
        <f t="shared" si="12"/>
      </c>
      <c r="AD52" s="1059">
        <f t="shared" si="4"/>
      </c>
      <c r="AE52" s="1156">
        <f t="shared" si="27"/>
      </c>
      <c r="AF52" s="1157">
        <f>VLOOKUP(C52,'Data Products'!$A:$J,10,0)</f>
      </c>
      <c r="AG52" s="1158">
        <f t="shared" si="15"/>
      </c>
      <c r="AH52" s="1062">
        <f t="shared" si="7"/>
      </c>
      <c r="AI52" s="1159" t="s">
        <v>1088</v>
      </c>
      <c r="AJ52" s="1166"/>
      <c r="AK52" s="1066"/>
      <c r="AL52" s="1065"/>
      <c r="AM52" s="1066"/>
      <c r="AN52" s="1066"/>
    </row>
    <row customHeight="true" hidden="true" ht="18" r="53">
      <c r="A53" s="1146">
        <v>20</v>
      </c>
      <c r="B53" s="1047" t="s">
        <v>1057</v>
      </c>
      <c r="C53" s="1146" t="s">
        <v>1089</v>
      </c>
      <c r="D53" s="1169" t="s">
        <v>1090</v>
      </c>
      <c r="E53" s="1169" t="s">
        <v>1090</v>
      </c>
      <c r="F53" s="1149">
        <v>8</v>
      </c>
      <c r="G53" s="1149">
        <v>8</v>
      </c>
      <c r="H53" s="1150"/>
      <c r="I53" s="1151">
        <f>VLOOKUP(C53,'Data Products'!$A:$J,2,0)</f>
      </c>
      <c r="J53" s="1111">
        <f t="shared" si="1"/>
      </c>
      <c r="K53" s="1112">
        <v>45859</v>
      </c>
      <c r="L53" s="1056">
        <f t="shared" si="24"/>
      </c>
      <c r="M53" s="1161">
        <v>0</v>
      </c>
      <c r="N53" s="1077">
        <v>0</v>
      </c>
      <c r="O53" s="1079"/>
      <c r="P53" s="1052"/>
      <c r="Q53" s="1047" t="s">
        <v>1087</v>
      </c>
      <c r="R53" s="1125"/>
      <c r="S53" s="1125"/>
      <c r="T53" s="1154"/>
      <c r="U53" s="1125"/>
      <c r="V53" s="1125"/>
      <c r="W53" s="1125"/>
      <c r="X53" s="1125"/>
      <c r="Y53" s="1125"/>
      <c r="Z53" s="1125"/>
      <c r="AA53" s="1125"/>
      <c r="AB53" s="1155">
        <f t="shared" si="20"/>
      </c>
      <c r="AC53" s="1071">
        <f t="shared" si="12"/>
      </c>
      <c r="AD53" s="1059">
        <f t="shared" si="4"/>
      </c>
      <c r="AE53" s="1156">
        <f t="shared" si="27"/>
      </c>
      <c r="AF53" s="1157">
        <f>VLOOKUP(C53,'Data Products'!$A:$J,10,0)</f>
      </c>
      <c r="AG53" s="1158">
        <f t="shared" si="15"/>
      </c>
      <c r="AH53" s="1062">
        <f t="shared" si="7"/>
      </c>
      <c r="AI53" s="1159" t="s">
        <v>1091</v>
      </c>
      <c r="AJ53" s="1166"/>
      <c r="AK53" s="1066"/>
      <c r="AL53" s="1065"/>
      <c r="AM53" s="1066"/>
      <c r="AN53" s="1066"/>
    </row>
    <row customHeight="true" hidden="true" ht="18" r="54">
      <c r="A54" s="1146">
        <v>21</v>
      </c>
      <c r="B54" s="1047" t="s">
        <v>1057</v>
      </c>
      <c r="C54" s="1146" t="s">
        <v>1092</v>
      </c>
      <c r="D54" s="1169" t="s">
        <v>1093</v>
      </c>
      <c r="E54" s="1169" t="s">
        <v>1093</v>
      </c>
      <c r="F54" s="1149">
        <v>0</v>
      </c>
      <c r="G54" s="1149">
        <v>0</v>
      </c>
      <c r="H54" s="1150"/>
      <c r="I54" s="1151">
        <f>VLOOKUP(C54,'Data Products'!$A:$J,2,0)</f>
      </c>
      <c r="J54" s="1111">
        <f t="shared" si="1"/>
      </c>
      <c r="K54" s="1112">
        <v>45860</v>
      </c>
      <c r="L54" s="1056">
        <f t="shared" si="24"/>
      </c>
      <c r="M54" s="1161">
        <v>0</v>
      </c>
      <c r="N54" s="1077">
        <v>0</v>
      </c>
      <c r="O54" s="1079"/>
      <c r="P54" s="1052"/>
      <c r="Q54" s="1047" t="s">
        <v>1094</v>
      </c>
      <c r="R54" s="1125"/>
      <c r="S54" s="1125"/>
      <c r="T54" s="1154"/>
      <c r="U54" s="1125"/>
      <c r="V54" s="1125"/>
      <c r="W54" s="1125"/>
      <c r="X54" s="1125"/>
      <c r="Y54" s="1125"/>
      <c r="Z54" s="1125"/>
      <c r="AA54" s="1125"/>
      <c r="AB54" s="1155">
        <f t="shared" si="20"/>
      </c>
      <c r="AC54" s="1071">
        <f t="shared" si="12"/>
      </c>
      <c r="AD54" s="1059">
        <f t="shared" si="4"/>
      </c>
      <c r="AE54" s="1156">
        <f t="shared" si="27"/>
      </c>
      <c r="AF54" s="1157">
        <f>VLOOKUP(C54,'Data Products'!$A:$J,10,0)</f>
      </c>
      <c r="AG54" s="1158">
        <f t="shared" si="15"/>
      </c>
      <c r="AH54" s="1062">
        <f t="shared" si="7"/>
      </c>
      <c r="AI54" s="1162"/>
      <c r="AJ54" s="1166"/>
      <c r="AK54" s="1066"/>
      <c r="AL54" s="1065"/>
      <c r="AM54" s="1066"/>
      <c r="AN54" s="1066"/>
    </row>
    <row customHeight="true" hidden="true" ht="18" r="55">
      <c r="A55" s="1146">
        <v>22</v>
      </c>
      <c r="B55" s="1047" t="s">
        <v>1008</v>
      </c>
      <c r="C55" s="1146" t="s">
        <v>1093</v>
      </c>
      <c r="D55" s="1169" t="s">
        <v>1093</v>
      </c>
      <c r="E55" s="1169" t="s">
        <v>1093</v>
      </c>
      <c r="F55" s="1149">
        <v>2</v>
      </c>
      <c r="G55" s="1149">
        <v>2</v>
      </c>
      <c r="H55" s="1150"/>
      <c r="I55" s="1151">
        <f>VLOOKUP(C55,'Data Products'!$A:$J,2,0)</f>
      </c>
      <c r="J55" s="1111">
        <f t="shared" si="1"/>
      </c>
      <c r="K55" s="1112">
        <v>45861</v>
      </c>
      <c r="L55" s="1056">
        <f t="shared" si="24"/>
      </c>
      <c r="M55" s="1161">
        <v>0</v>
      </c>
      <c r="N55" s="1170">
        <v>0</v>
      </c>
      <c r="O55" s="1079"/>
      <c r="P55" s="1052"/>
      <c r="Q55" s="1047" t="s">
        <v>1095</v>
      </c>
      <c r="R55" s="1125"/>
      <c r="S55" s="1125"/>
      <c r="T55" s="1154"/>
      <c r="U55" s="1125"/>
      <c r="V55" s="1125"/>
      <c r="W55" s="1125"/>
      <c r="X55" s="1125"/>
      <c r="Y55" s="1125"/>
      <c r="Z55" s="1125"/>
      <c r="AA55" s="1125"/>
      <c r="AB55" s="1155">
        <f t="shared" si="20"/>
      </c>
      <c r="AC55" s="1071">
        <f t="shared" si="12"/>
      </c>
      <c r="AD55" s="1059">
        <f t="shared" si="4"/>
      </c>
      <c r="AE55" s="1156">
        <f t="shared" si="27"/>
      </c>
      <c r="AF55" s="1157">
        <f>VLOOKUP(C55,'Data Products'!$A:$J,10,0)</f>
      </c>
      <c r="AG55" s="1158">
        <f t="shared" si="15"/>
      </c>
      <c r="AH55" s="1062"/>
      <c r="AI55" s="1159" t="s">
        <v>1096</v>
      </c>
      <c r="AJ55" s="1166"/>
      <c r="AK55" s="1066"/>
      <c r="AL55" s="1065"/>
      <c r="AM55" s="1066"/>
      <c r="AN55" s="1066"/>
    </row>
    <row customHeight="true" hidden="true" ht="18" r="56">
      <c r="A56" s="1146">
        <v>23</v>
      </c>
      <c r="B56" s="1047" t="s">
        <v>1057</v>
      </c>
      <c r="C56" s="1146" t="s">
        <v>1097</v>
      </c>
      <c r="D56" s="1171"/>
      <c r="E56" s="1171"/>
      <c r="F56" s="1149">
        <v>0</v>
      </c>
      <c r="G56" s="1149">
        <v>0</v>
      </c>
      <c r="H56" s="1150"/>
      <c r="I56" s="1151">
        <f>VLOOKUP(C56,'Data Products'!$A:$J,2,0)</f>
      </c>
      <c r="J56" s="1111">
        <f t="shared" si="1"/>
      </c>
      <c r="K56" s="1112">
        <v>45862</v>
      </c>
      <c r="L56" s="1056">
        <f t="shared" si="24"/>
      </c>
      <c r="M56" s="1161">
        <v>0</v>
      </c>
      <c r="N56" s="1077">
        <v>0</v>
      </c>
      <c r="O56" s="1079"/>
      <c r="P56" s="1052"/>
      <c r="Q56" s="1047" t="s">
        <v>1098</v>
      </c>
      <c r="R56" s="1125"/>
      <c r="S56" s="1125"/>
      <c r="T56" s="1154"/>
      <c r="U56" s="1125"/>
      <c r="V56" s="1125"/>
      <c r="W56" s="1125"/>
      <c r="X56" s="1125"/>
      <c r="Y56" s="1125"/>
      <c r="Z56" s="1125"/>
      <c r="AA56" s="1125"/>
      <c r="AB56" s="1155">
        <f t="shared" si="20"/>
      </c>
      <c r="AC56" s="1071">
        <f t="shared" si="12"/>
      </c>
      <c r="AD56" s="1059">
        <f t="shared" si="4"/>
      </c>
      <c r="AE56" s="1156">
        <f t="shared" si="27"/>
      </c>
      <c r="AF56" s="1157">
        <f>VLOOKUP(C56,'Data Products'!$A:$J,10,0)</f>
      </c>
      <c r="AG56" s="1158">
        <f t="shared" si="15"/>
      </c>
      <c r="AH56" s="1062">
        <f t="shared" ref="AH56:AH71" si="8">IF(J56&lt;=90,F56,0)</f>
      </c>
      <c r="AI56" s="1162"/>
      <c r="AJ56" s="1166"/>
      <c r="AK56" s="1066"/>
      <c r="AL56" s="1065"/>
      <c r="AM56" s="1066"/>
      <c r="AN56" s="1066"/>
    </row>
    <row customHeight="true" hidden="true" ht="18" r="57">
      <c r="A57" s="1146">
        <v>24</v>
      </c>
      <c r="B57" s="1047" t="s">
        <v>1057</v>
      </c>
      <c r="C57" s="1146" t="s">
        <v>1099</v>
      </c>
      <c r="D57" s="1171"/>
      <c r="E57" s="1171"/>
      <c r="F57" s="1149">
        <v>0</v>
      </c>
      <c r="G57" s="1149">
        <v>0</v>
      </c>
      <c r="H57" s="1150"/>
      <c r="I57" s="1151">
        <f>VLOOKUP(C57,'Data Products'!$A:$J,2,0)</f>
      </c>
      <c r="J57" s="1111">
        <f t="shared" si="1"/>
      </c>
      <c r="K57" s="1112">
        <v>45863</v>
      </c>
      <c r="L57" s="1056">
        <f t="shared" si="24"/>
      </c>
      <c r="M57" s="1161">
        <v>0</v>
      </c>
      <c r="N57" s="1077">
        <v>0</v>
      </c>
      <c r="O57" s="1079"/>
      <c r="P57" s="1052"/>
      <c r="Q57" s="1047" t="s">
        <v>1059</v>
      </c>
      <c r="R57" s="1125"/>
      <c r="S57" s="1125"/>
      <c r="T57" s="1154"/>
      <c r="U57" s="1125"/>
      <c r="V57" s="1125"/>
      <c r="W57" s="1125"/>
      <c r="X57" s="1125"/>
      <c r="Y57" s="1125"/>
      <c r="Z57" s="1125"/>
      <c r="AA57" s="1125"/>
      <c r="AB57" s="1155">
        <f t="shared" si="20"/>
      </c>
      <c r="AC57" s="1071">
        <f t="shared" si="12"/>
      </c>
      <c r="AD57" s="1059">
        <f t="shared" si="4"/>
      </c>
      <c r="AE57" s="1156">
        <f t="shared" si="27"/>
      </c>
      <c r="AF57" s="1157">
        <f>VLOOKUP(C57,'Data Products'!$A:$J,10,0)</f>
      </c>
      <c r="AG57" s="1158">
        <f t="shared" si="15"/>
      </c>
      <c r="AH57" s="1062">
        <f t="shared" si="8"/>
      </c>
      <c r="AI57" s="1162"/>
      <c r="AJ57" s="1166"/>
      <c r="AK57" s="1066"/>
      <c r="AL57" s="1065"/>
      <c r="AM57" s="1066"/>
      <c r="AN57" s="1066"/>
    </row>
    <row customHeight="true" hidden="true" ht="18" r="58">
      <c r="A58" s="1146">
        <v>25</v>
      </c>
      <c r="B58" s="1047" t="s">
        <v>1057</v>
      </c>
      <c r="C58" s="1146" t="s">
        <v>1100</v>
      </c>
      <c r="D58" s="1171"/>
      <c r="E58" s="1171"/>
      <c r="F58" s="1149">
        <v>0</v>
      </c>
      <c r="G58" s="1149">
        <v>0</v>
      </c>
      <c r="H58" s="1150"/>
      <c r="I58" s="1151">
        <f>VLOOKUP(C58,'Data Products'!$A:$J,2,0)</f>
      </c>
      <c r="J58" s="1111">
        <f t="shared" si="1"/>
      </c>
      <c r="K58" s="1112">
        <v>45864</v>
      </c>
      <c r="L58" s="1056">
        <f t="shared" si="24"/>
      </c>
      <c r="M58" s="1161">
        <v>0</v>
      </c>
      <c r="N58" s="1077">
        <v>0</v>
      </c>
      <c r="O58" s="1079"/>
      <c r="P58" s="1052"/>
      <c r="Q58" s="1047" t="s">
        <v>1059</v>
      </c>
      <c r="R58" s="1125"/>
      <c r="S58" s="1125"/>
      <c r="T58" s="1154"/>
      <c r="U58" s="1125"/>
      <c r="V58" s="1125"/>
      <c r="W58" s="1125"/>
      <c r="X58" s="1125"/>
      <c r="Y58" s="1125"/>
      <c r="Z58" s="1125"/>
      <c r="AA58" s="1125"/>
      <c r="AB58" s="1155">
        <f t="shared" si="20"/>
      </c>
      <c r="AC58" s="1071">
        <f t="shared" si="12"/>
      </c>
      <c r="AD58" s="1059">
        <f t="shared" si="4"/>
      </c>
      <c r="AE58" s="1156">
        <f t="shared" si="27"/>
      </c>
      <c r="AF58" s="1157">
        <f>VLOOKUP(C58,'Data Products'!$A:$J,10,0)</f>
      </c>
      <c r="AG58" s="1158">
        <f t="shared" si="15"/>
      </c>
      <c r="AH58" s="1062">
        <f t="shared" si="8"/>
      </c>
      <c r="AI58" s="1162"/>
      <c r="AJ58" s="1166"/>
      <c r="AK58" s="1066"/>
      <c r="AL58" s="1065"/>
      <c r="AM58" s="1066"/>
      <c r="AN58" s="1066"/>
    </row>
    <row customHeight="true" hidden="true" ht="18" r="59">
      <c r="A59" s="1146">
        <v>26</v>
      </c>
      <c r="B59" s="1047" t="s">
        <v>1057</v>
      </c>
      <c r="C59" s="1146" t="s">
        <v>1101</v>
      </c>
      <c r="D59" s="1171"/>
      <c r="E59" s="1171"/>
      <c r="F59" s="1149">
        <v>0</v>
      </c>
      <c r="G59" s="1149">
        <v>0</v>
      </c>
      <c r="H59" s="1150" t="s">
        <v>1102</v>
      </c>
      <c r="I59" s="1151">
        <f>VLOOKUP(C59,'Data Products'!$A:$J,2,0)</f>
      </c>
      <c r="J59" s="1111">
        <f t="shared" si="1"/>
      </c>
      <c r="K59" s="1112">
        <v>45865</v>
      </c>
      <c r="L59" s="1056">
        <f t="shared" si="24"/>
      </c>
      <c r="M59" s="1161">
        <v>0</v>
      </c>
      <c r="N59" s="1077">
        <v>0</v>
      </c>
      <c r="O59" s="1079"/>
      <c r="P59" s="1052"/>
      <c r="Q59" s="1047" t="s">
        <v>1103</v>
      </c>
      <c r="R59" s="1125"/>
      <c r="S59" s="1125"/>
      <c r="T59" s="1172"/>
      <c r="U59" s="1125"/>
      <c r="V59" s="1125"/>
      <c r="W59" s="1125"/>
      <c r="X59" s="1125"/>
      <c r="Y59" s="1125"/>
      <c r="Z59" s="1125"/>
      <c r="AA59" s="1125"/>
      <c r="AB59" s="1155">
        <f t="shared" si="20"/>
      </c>
      <c r="AC59" s="1071">
        <f t="shared" si="12"/>
      </c>
      <c r="AD59" s="1059">
        <f t="shared" si="4"/>
      </c>
      <c r="AE59" s="1156">
        <f t="shared" si="27"/>
      </c>
      <c r="AF59" s="1157">
        <f>VLOOKUP(C59,'Data Products'!$A:$J,10,0)</f>
      </c>
      <c r="AG59" s="1158">
        <f t="shared" si="15"/>
      </c>
      <c r="AH59" s="1062">
        <f t="shared" si="8"/>
      </c>
      <c r="AI59" s="1162"/>
      <c r="AJ59" s="1166"/>
      <c r="AK59" s="1066">
        <v>50</v>
      </c>
      <c r="AL59" s="1065"/>
      <c r="AM59" s="1066"/>
      <c r="AN59" s="1066"/>
    </row>
    <row customHeight="true" hidden="true" ht="18" r="60">
      <c r="A60" s="1146">
        <v>27</v>
      </c>
      <c r="B60" s="1047" t="s">
        <v>1057</v>
      </c>
      <c r="C60" s="1146" t="s">
        <v>1104</v>
      </c>
      <c r="D60" s="1171"/>
      <c r="E60" s="1171"/>
      <c r="F60" s="1149">
        <v>0</v>
      </c>
      <c r="G60" s="1149">
        <v>0</v>
      </c>
      <c r="H60" s="1150"/>
      <c r="I60" s="1151">
        <f>VLOOKUP(C60,'Data Products'!$A:$J,2,0)</f>
      </c>
      <c r="J60" s="1111">
        <f t="shared" si="1"/>
      </c>
      <c r="K60" s="1112">
        <v>45866</v>
      </c>
      <c r="L60" s="1056">
        <f t="shared" si="24"/>
      </c>
      <c r="M60" s="1161">
        <v>0</v>
      </c>
      <c r="N60" s="1077">
        <v>0</v>
      </c>
      <c r="O60" s="1079"/>
      <c r="P60" s="1052"/>
      <c r="Q60" s="1047" t="s">
        <v>1103</v>
      </c>
      <c r="R60" s="1121"/>
      <c r="S60" s="1121"/>
      <c r="T60" s="1172"/>
      <c r="U60" s="1125"/>
      <c r="V60" s="1121"/>
      <c r="W60" s="1121"/>
      <c r="X60" s="1121"/>
      <c r="Y60" s="1121"/>
      <c r="Z60" s="1121"/>
      <c r="AA60" s="1121"/>
      <c r="AB60" s="1155">
        <f t="shared" si="20"/>
      </c>
      <c r="AC60" s="1071">
        <f t="shared" si="12"/>
      </c>
      <c r="AD60" s="1059">
        <f t="shared" si="4"/>
      </c>
      <c r="AE60" s="1156">
        <f t="shared" si="27"/>
      </c>
      <c r="AF60" s="1157">
        <f>VLOOKUP(C60,'Data Products'!$A:$J,10,0)</f>
      </c>
      <c r="AG60" s="1158">
        <f t="shared" si="15"/>
      </c>
      <c r="AH60" s="1062">
        <f t="shared" si="8"/>
      </c>
      <c r="AI60" s="1162"/>
      <c r="AJ60" s="1166"/>
      <c r="AK60" s="1066">
        <v>80</v>
      </c>
      <c r="AL60" s="1065"/>
      <c r="AM60" s="1066"/>
      <c r="AN60" s="1066"/>
    </row>
    <row customHeight="true" hidden="true" ht="18" r="61">
      <c r="A61" s="1146">
        <v>28</v>
      </c>
      <c r="B61" s="1047" t="s">
        <v>1057</v>
      </c>
      <c r="C61" s="1146" t="s">
        <v>1105</v>
      </c>
      <c r="D61" s="1171"/>
      <c r="E61" s="1171"/>
      <c r="F61" s="1149">
        <v>0</v>
      </c>
      <c r="G61" s="1149">
        <v>0</v>
      </c>
      <c r="H61" s="1150"/>
      <c r="I61" s="1151">
        <f>VLOOKUP(C61,'Data Products'!$A:$J,2,0)</f>
      </c>
      <c r="J61" s="1111">
        <f t="shared" si="1"/>
      </c>
      <c r="K61" s="1112">
        <v>45867</v>
      </c>
      <c r="L61" s="1056">
        <f t="shared" si="24"/>
      </c>
      <c r="M61" s="1161">
        <v>0</v>
      </c>
      <c r="N61" s="1077">
        <v>0</v>
      </c>
      <c r="O61" s="1079"/>
      <c r="P61" s="1052"/>
      <c r="Q61" s="1047" t="s">
        <v>1103</v>
      </c>
      <c r="R61" s="1121"/>
      <c r="S61" s="1121"/>
      <c r="T61" s="1154"/>
      <c r="U61" s="1125"/>
      <c r="V61" s="1121"/>
      <c r="W61" s="1121"/>
      <c r="X61" s="1121"/>
      <c r="Y61" s="1121"/>
      <c r="Z61" s="1121"/>
      <c r="AA61" s="1121"/>
      <c r="AB61" s="1155">
        <f t="shared" si="20"/>
      </c>
      <c r="AC61" s="1071">
        <f t="shared" si="12"/>
      </c>
      <c r="AD61" s="1059">
        <f t="shared" si="4"/>
      </c>
      <c r="AE61" s="1156">
        <f t="shared" si="27"/>
      </c>
      <c r="AF61" s="1157">
        <f>VLOOKUP(C61,'Data Products'!$A:$J,10,0)</f>
      </c>
      <c r="AG61" s="1158">
        <f t="shared" si="15"/>
      </c>
      <c r="AH61" s="1062">
        <f t="shared" si="8"/>
      </c>
      <c r="AI61" s="1162"/>
      <c r="AJ61" s="1166"/>
      <c r="AK61" s="1066">
        <v>60</v>
      </c>
      <c r="AL61" s="1065"/>
      <c r="AM61" s="1066"/>
      <c r="AN61" s="1066"/>
    </row>
    <row customHeight="true" hidden="true" ht="18" r="62">
      <c r="A62" s="1146">
        <v>29</v>
      </c>
      <c r="B62" s="1047" t="s">
        <v>1057</v>
      </c>
      <c r="C62" s="1146" t="s">
        <v>1106</v>
      </c>
      <c r="D62" s="1171"/>
      <c r="E62" s="1171"/>
      <c r="F62" s="1149">
        <v>0</v>
      </c>
      <c r="G62" s="1149">
        <v>0</v>
      </c>
      <c r="H62" s="1150" t="s">
        <v>1107</v>
      </c>
      <c r="I62" s="1151">
        <f>VLOOKUP(C62,'Data Products'!$A:$J,2,0)</f>
      </c>
      <c r="J62" s="1111">
        <f t="shared" si="1"/>
      </c>
      <c r="K62" s="1112">
        <v>45868</v>
      </c>
      <c r="L62" s="1056">
        <f t="shared" si="24"/>
      </c>
      <c r="M62" s="1161">
        <v>0</v>
      </c>
      <c r="N62" s="1077">
        <v>0</v>
      </c>
      <c r="O62" s="1079"/>
      <c r="P62" s="1052"/>
      <c r="Q62" s="1047" t="s">
        <v>1103</v>
      </c>
      <c r="R62" s="1121"/>
      <c r="S62" s="1121"/>
      <c r="T62" s="1154"/>
      <c r="U62" s="1125"/>
      <c r="V62" s="1121"/>
      <c r="W62" s="1121"/>
      <c r="X62" s="1121"/>
      <c r="Y62" s="1121"/>
      <c r="Z62" s="1121"/>
      <c r="AA62" s="1121"/>
      <c r="AB62" s="1155">
        <f t="shared" si="20"/>
      </c>
      <c r="AC62" s="1071">
        <f t="shared" si="12"/>
      </c>
      <c r="AD62" s="1059">
        <f t="shared" si="4"/>
      </c>
      <c r="AE62" s="1156">
        <f t="shared" si="27"/>
      </c>
      <c r="AF62" s="1157">
        <f>VLOOKUP(C62,'Data Products'!$A:$J,10,0)</f>
      </c>
      <c r="AG62" s="1158">
        <f t="shared" si="15"/>
      </c>
      <c r="AH62" s="1062">
        <f t="shared" si="8"/>
      </c>
      <c r="AI62" s="1162"/>
      <c r="AJ62" s="1166"/>
      <c r="AK62" s="1066">
        <v>40</v>
      </c>
      <c r="AL62" s="1065"/>
      <c r="AM62" s="1066"/>
      <c r="AN62" s="1066"/>
    </row>
    <row customHeight="true" hidden="true" ht="18" r="63">
      <c r="A63" s="1146">
        <v>30</v>
      </c>
      <c r="B63" s="1047" t="s">
        <v>1057</v>
      </c>
      <c r="C63" s="1146" t="s">
        <v>1108</v>
      </c>
      <c r="D63" s="1171"/>
      <c r="E63" s="1171"/>
      <c r="F63" s="1149">
        <v>0</v>
      </c>
      <c r="G63" s="1149">
        <v>0</v>
      </c>
      <c r="H63" s="1150"/>
      <c r="I63" s="1151">
        <f>VLOOKUP(C63,'Data Products'!$A:$J,2,0)</f>
      </c>
      <c r="J63" s="1111">
        <f t="shared" si="1"/>
      </c>
      <c r="K63" s="1112">
        <v>45869</v>
      </c>
      <c r="L63" s="1056">
        <f t="shared" si="24"/>
      </c>
      <c r="M63" s="1161">
        <v>0</v>
      </c>
      <c r="N63" s="1077">
        <v>0</v>
      </c>
      <c r="O63" s="1079"/>
      <c r="P63" s="1052"/>
      <c r="Q63" s="1047" t="s">
        <v>1103</v>
      </c>
      <c r="R63" s="1121"/>
      <c r="S63" s="1121"/>
      <c r="T63" s="1154"/>
      <c r="U63" s="1125"/>
      <c r="V63" s="1121"/>
      <c r="W63" s="1121"/>
      <c r="X63" s="1121"/>
      <c r="Y63" s="1121"/>
      <c r="Z63" s="1121"/>
      <c r="AA63" s="1121"/>
      <c r="AB63" s="1155">
        <f t="shared" si="20"/>
      </c>
      <c r="AC63" s="1071">
        <f t="shared" si="12"/>
      </c>
      <c r="AD63" s="1059">
        <f t="shared" si="4"/>
      </c>
      <c r="AE63" s="1156">
        <f t="shared" si="27"/>
      </c>
      <c r="AF63" s="1157">
        <f>VLOOKUP(C63,'Data Products'!$A:$J,10,0)</f>
      </c>
      <c r="AG63" s="1158">
        <f t="shared" si="15"/>
      </c>
      <c r="AH63" s="1062">
        <f t="shared" si="8"/>
      </c>
      <c r="AI63" s="1162"/>
      <c r="AJ63" s="1166"/>
      <c r="AK63" s="1066"/>
      <c r="AL63" s="1065"/>
      <c r="AM63" s="1066"/>
      <c r="AN63" s="1066"/>
    </row>
    <row customHeight="true" hidden="true" ht="18" r="64">
      <c r="A64" s="1146">
        <v>31</v>
      </c>
      <c r="B64" s="1047" t="s">
        <v>1057</v>
      </c>
      <c r="C64" s="1146" t="s">
        <v>1109</v>
      </c>
      <c r="D64" s="1171"/>
      <c r="E64" s="1171"/>
      <c r="F64" s="1149">
        <v>0</v>
      </c>
      <c r="G64" s="1149">
        <v>0</v>
      </c>
      <c r="H64" s="1150"/>
      <c r="I64" s="1151">
        <f>VLOOKUP(C64,'Data Products'!$A:$J,2,0)</f>
      </c>
      <c r="J64" s="1111">
        <f t="shared" si="1"/>
      </c>
      <c r="K64" s="1112">
        <v>45870</v>
      </c>
      <c r="L64" s="1056">
        <f t="shared" si="24"/>
      </c>
      <c r="M64" s="1161">
        <v>0</v>
      </c>
      <c r="N64" s="1077">
        <v>0</v>
      </c>
      <c r="O64" s="1079"/>
      <c r="P64" s="1052"/>
      <c r="Q64" s="1047" t="s">
        <v>1103</v>
      </c>
      <c r="R64" s="1121"/>
      <c r="S64" s="1121"/>
      <c r="T64" s="1154"/>
      <c r="U64" s="1125"/>
      <c r="V64" s="1121"/>
      <c r="W64" s="1121"/>
      <c r="X64" s="1121"/>
      <c r="Y64" s="1121"/>
      <c r="Z64" s="1121"/>
      <c r="AA64" s="1121"/>
      <c r="AB64" s="1155">
        <f t="shared" si="20"/>
      </c>
      <c r="AC64" s="1071">
        <f t="shared" si="12"/>
      </c>
      <c r="AD64" s="1059">
        <f t="shared" si="4"/>
      </c>
      <c r="AE64" s="1156">
        <f t="shared" si="27"/>
      </c>
      <c r="AF64" s="1157">
        <f>VLOOKUP(C64,'Data Products'!$A:$J,10,0)</f>
      </c>
      <c r="AG64" s="1158">
        <f t="shared" si="15"/>
      </c>
      <c r="AH64" s="1062">
        <f t="shared" si="8"/>
      </c>
      <c r="AI64" s="1162"/>
      <c r="AJ64" s="1166"/>
      <c r="AK64" s="1066"/>
      <c r="AL64" s="1065"/>
      <c r="AM64" s="1066"/>
      <c r="AN64" s="1066"/>
    </row>
    <row customHeight="true" hidden="true" ht="18" r="65">
      <c r="A65" s="1146">
        <v>32</v>
      </c>
      <c r="B65" s="1047" t="s">
        <v>1057</v>
      </c>
      <c r="C65" s="1146" t="s">
        <v>1110</v>
      </c>
      <c r="D65" s="1171"/>
      <c r="E65" s="1171"/>
      <c r="F65" s="1149">
        <v>0</v>
      </c>
      <c r="G65" s="1149">
        <v>0</v>
      </c>
      <c r="H65" s="1150"/>
      <c r="I65" s="1151">
        <f>VLOOKUP(C65,'Data Products'!$A:$J,2,0)</f>
      </c>
      <c r="J65" s="1111">
        <f t="shared" si="1"/>
      </c>
      <c r="K65" s="1112">
        <v>45871</v>
      </c>
      <c r="L65" s="1056">
        <f t="shared" si="24"/>
      </c>
      <c r="M65" s="1161">
        <v>0</v>
      </c>
      <c r="N65" s="1077">
        <v>0</v>
      </c>
      <c r="O65" s="1079"/>
      <c r="P65" s="1052"/>
      <c r="Q65" s="1047" t="s">
        <v>1111</v>
      </c>
      <c r="R65" s="1121"/>
      <c r="S65" s="1121"/>
      <c r="T65" s="1154"/>
      <c r="U65" s="1125"/>
      <c r="V65" s="1121"/>
      <c r="W65" s="1121"/>
      <c r="X65" s="1121"/>
      <c r="Y65" s="1121"/>
      <c r="Z65" s="1121"/>
      <c r="AA65" s="1121"/>
      <c r="AB65" s="1155">
        <f t="shared" si="20"/>
      </c>
      <c r="AC65" s="1071">
        <f t="shared" si="12"/>
      </c>
      <c r="AD65" s="1059">
        <f t="shared" si="4"/>
      </c>
      <c r="AE65" s="1156">
        <f t="shared" si="27"/>
      </c>
      <c r="AF65" s="1157">
        <f>VLOOKUP(C65,'Data Products'!$A:$J,10,0)</f>
      </c>
      <c r="AG65" s="1158">
        <f t="shared" si="15"/>
      </c>
      <c r="AH65" s="1062">
        <f t="shared" si="8"/>
      </c>
      <c r="AI65" s="1162"/>
      <c r="AJ65" s="1166"/>
      <c r="AK65" s="1066"/>
      <c r="AL65" s="1065"/>
      <c r="AM65" s="1066"/>
      <c r="AN65" s="1066"/>
    </row>
    <row customHeight="true" hidden="true" ht="18" r="66">
      <c r="A66" s="1146">
        <v>33</v>
      </c>
      <c r="B66" s="1047" t="s">
        <v>1057</v>
      </c>
      <c r="C66" s="1146" t="s">
        <v>1112</v>
      </c>
      <c r="D66" s="1171"/>
      <c r="E66" s="1171"/>
      <c r="F66" s="1149">
        <v>0</v>
      </c>
      <c r="G66" s="1149">
        <v>0</v>
      </c>
      <c r="H66" s="1150"/>
      <c r="I66" s="1151">
        <f>VLOOKUP(C66,'Data Products'!$A:$J,2,0)</f>
      </c>
      <c r="J66" s="1111">
        <f t="shared" si="1"/>
      </c>
      <c r="K66" s="1112">
        <v>45872</v>
      </c>
      <c r="L66" s="1056">
        <f t="shared" si="24"/>
      </c>
      <c r="M66" s="1161">
        <v>0</v>
      </c>
      <c r="N66" s="1077">
        <v>0</v>
      </c>
      <c r="O66" s="1079"/>
      <c r="P66" s="1052"/>
      <c r="Q66" s="1047" t="s">
        <v>1111</v>
      </c>
      <c r="R66" s="1121"/>
      <c r="S66" s="1121"/>
      <c r="T66" s="1154"/>
      <c r="U66" s="1125"/>
      <c r="V66" s="1121"/>
      <c r="W66" s="1121"/>
      <c r="X66" s="1121"/>
      <c r="Y66" s="1121"/>
      <c r="Z66" s="1121"/>
      <c r="AA66" s="1121"/>
      <c r="AB66" s="1155">
        <f t="shared" si="20"/>
      </c>
      <c r="AC66" s="1071">
        <f t="shared" si="12"/>
      </c>
      <c r="AD66" s="1059">
        <f t="shared" si="4"/>
      </c>
      <c r="AE66" s="1156">
        <f t="shared" si="27"/>
      </c>
      <c r="AF66" s="1157">
        <f>VLOOKUP(C66,'Data Products'!$A:$J,10,0)</f>
      </c>
      <c r="AG66" s="1158">
        <f t="shared" si="15"/>
      </c>
      <c r="AH66" s="1062">
        <f t="shared" si="8"/>
      </c>
      <c r="AI66" s="1162"/>
      <c r="AJ66" s="1166"/>
      <c r="AK66" s="1066"/>
      <c r="AL66" s="1065"/>
      <c r="AM66" s="1066"/>
      <c r="AN66" s="1066"/>
    </row>
    <row customHeight="true" hidden="true" ht="18" r="67">
      <c r="A67" s="1146">
        <v>34</v>
      </c>
      <c r="B67" s="1167" t="s">
        <v>1057</v>
      </c>
      <c r="C67" s="1173" t="s">
        <v>1113</v>
      </c>
      <c r="D67" s="1171"/>
      <c r="E67" s="1171"/>
      <c r="F67" s="1149">
        <v>0</v>
      </c>
      <c r="G67" s="1149">
        <v>0</v>
      </c>
      <c r="H67" s="1150"/>
      <c r="I67" s="1151">
        <f>VLOOKUP(C67,'Data Products'!$A:$J,2,0)</f>
      </c>
      <c r="J67" s="1111">
        <f t="shared" si="1"/>
      </c>
      <c r="K67" s="1112">
        <v>45873</v>
      </c>
      <c r="L67" s="1056">
        <f t="shared" si="24"/>
      </c>
      <c r="M67" s="1161">
        <v>0</v>
      </c>
      <c r="N67" s="1077">
        <v>0</v>
      </c>
      <c r="O67" s="1174"/>
      <c r="P67" s="1175"/>
      <c r="Q67" s="1047" t="s">
        <v>1111</v>
      </c>
      <c r="R67" s="1121"/>
      <c r="S67" s="1121"/>
      <c r="T67" s="1154"/>
      <c r="U67" s="1121"/>
      <c r="V67" s="1121"/>
      <c r="W67" s="1121"/>
      <c r="X67" s="1121"/>
      <c r="Y67" s="1121"/>
      <c r="Z67" s="1121"/>
      <c r="AA67" s="1121"/>
      <c r="AB67" s="1155">
        <f t="shared" si="20"/>
      </c>
      <c r="AC67" s="1071">
        <f t="shared" si="12"/>
      </c>
      <c r="AD67" s="1059">
        <f t="shared" si="4"/>
      </c>
      <c r="AE67" s="1156">
        <f t="shared" si="27"/>
      </c>
      <c r="AF67" s="1157">
        <f>VLOOKUP(C67,'Data Products'!$A:$J,10,0)</f>
      </c>
      <c r="AG67" s="1158">
        <f t="shared" si="15"/>
      </c>
      <c r="AH67" s="1062">
        <f t="shared" si="8"/>
      </c>
      <c r="AI67" s="1162"/>
      <c r="AJ67" s="1166"/>
      <c r="AK67" s="1066"/>
      <c r="AL67" s="1065"/>
      <c r="AM67" s="1066"/>
      <c r="AN67" s="1066"/>
    </row>
    <row customHeight="true" hidden="true" ht="18" r="68">
      <c r="A68" s="1146">
        <v>35</v>
      </c>
      <c r="B68" s="1146" t="s">
        <v>1011</v>
      </c>
      <c r="C68" s="1146" t="s">
        <v>1114</v>
      </c>
      <c r="D68" s="1169" t="s">
        <v>1115</v>
      </c>
      <c r="E68" s="1169" t="s">
        <v>1115</v>
      </c>
      <c r="F68" s="1149">
        <v>0</v>
      </c>
      <c r="G68" s="1149">
        <v>0</v>
      </c>
      <c r="H68" s="1176"/>
      <c r="I68" s="1151">
        <f>VLOOKUP(C68,'Data Products'!$A:$J,2,0)</f>
      </c>
      <c r="J68" s="1111">
        <f t="shared" si="1"/>
      </c>
      <c r="K68" s="1112">
        <v>45874</v>
      </c>
      <c r="L68" s="1056">
        <f t="shared" si="24"/>
      </c>
      <c r="M68" s="1177">
        <v>0</v>
      </c>
      <c r="N68" s="1077">
        <v>0</v>
      </c>
      <c r="O68" s="1079"/>
      <c r="P68" s="1052"/>
      <c r="Q68" s="1167" t="s">
        <v>1116</v>
      </c>
      <c r="R68" s="1121"/>
      <c r="S68" s="1121"/>
      <c r="T68" s="1154"/>
      <c r="U68" s="1121"/>
      <c r="V68" s="1121"/>
      <c r="W68" s="1121"/>
      <c r="X68" s="1121"/>
      <c r="Y68" s="1121"/>
      <c r="Z68" s="1121"/>
      <c r="AA68" s="1121"/>
      <c r="AB68" s="1155">
        <f t="shared" si="20"/>
      </c>
      <c r="AC68" s="1071">
        <f t="shared" si="12"/>
      </c>
      <c r="AD68" s="1059">
        <f t="shared" si="4"/>
      </c>
      <c r="AE68" s="1156">
        <f t="shared" si="27"/>
      </c>
      <c r="AF68" s="1157">
        <f>VLOOKUP(C68,'Data Products'!$A:$J,10,0)</f>
      </c>
      <c r="AG68" s="1158">
        <f t="shared" si="15"/>
      </c>
      <c r="AH68" s="1062">
        <f t="shared" si="8"/>
      </c>
      <c r="AI68" s="1162"/>
      <c r="AJ68" s="1166"/>
      <c r="AK68" s="1066">
        <v>50</v>
      </c>
      <c r="AL68" s="1065"/>
      <c r="AM68" s="1066"/>
      <c r="AN68" s="1066"/>
    </row>
    <row customHeight="true" hidden="true" ht="18" r="69">
      <c r="A69" s="1146">
        <v>36</v>
      </c>
      <c r="B69" s="1168" t="s">
        <v>1065</v>
      </c>
      <c r="C69" s="1178" t="s">
        <v>1117</v>
      </c>
      <c r="D69" s="1171"/>
      <c r="E69" s="1171"/>
      <c r="F69" s="1149">
        <v>0</v>
      </c>
      <c r="G69" s="1149">
        <v>0</v>
      </c>
      <c r="H69" s="1150"/>
      <c r="I69" s="1151">
        <f>VLOOKUP(C69,'Data Products'!$A:$J,2,0)</f>
      </c>
      <c r="J69" s="1111">
        <f t="shared" si="1"/>
      </c>
      <c r="K69" s="1112">
        <v>45875</v>
      </c>
      <c r="L69" s="1056">
        <f t="shared" si="24"/>
      </c>
      <c r="M69" s="1161">
        <v>0</v>
      </c>
      <c r="N69" s="1077">
        <v>0</v>
      </c>
      <c r="O69" s="1179"/>
      <c r="P69" s="1180"/>
      <c r="Q69" s="1047" t="s">
        <v>1116</v>
      </c>
      <c r="R69" s="1121"/>
      <c r="S69" s="1121"/>
      <c r="T69" s="1154"/>
      <c r="U69" s="1121"/>
      <c r="V69" s="1121"/>
      <c r="W69" s="1121"/>
      <c r="X69" s="1121"/>
      <c r="Y69" s="1121"/>
      <c r="Z69" s="1121"/>
      <c r="AA69" s="1121"/>
      <c r="AB69" s="1155">
        <f t="shared" si="20"/>
      </c>
      <c r="AC69" s="1071">
        <f t="shared" si="12"/>
      </c>
      <c r="AD69" s="1059">
        <f t="shared" si="4"/>
      </c>
      <c r="AE69" s="1156">
        <f t="shared" si="27"/>
      </c>
      <c r="AF69" s="1157">
        <f>VLOOKUP(C69,'Data Products'!$A:$J,10,0)</f>
      </c>
      <c r="AG69" s="1158">
        <f t="shared" si="15"/>
      </c>
      <c r="AH69" s="1062">
        <f t="shared" si="8"/>
      </c>
      <c r="AI69" s="1162"/>
      <c r="AJ69" s="1181"/>
      <c r="AK69" s="1182"/>
      <c r="AL69" s="1183"/>
      <c r="AM69" s="1182"/>
      <c r="AN69" s="1182"/>
    </row>
    <row customHeight="true" hidden="true" ht="18" r="70">
      <c r="A70" s="1146">
        <v>37</v>
      </c>
      <c r="B70" s="1168" t="s">
        <v>1065</v>
      </c>
      <c r="C70" s="1146" t="s">
        <v>1118</v>
      </c>
      <c r="D70" s="1171"/>
      <c r="E70" s="1171"/>
      <c r="F70" s="1149">
        <v>0</v>
      </c>
      <c r="G70" s="1149">
        <v>0</v>
      </c>
      <c r="H70" s="1184"/>
      <c r="I70" s="1151">
        <f>VLOOKUP(C70,'Data Products'!$A:$J,2,0)</f>
      </c>
      <c r="J70" s="1111">
        <f t="shared" si="1"/>
      </c>
      <c r="K70" s="1112">
        <v>45876</v>
      </c>
      <c r="L70" s="1056">
        <f t="shared" si="24"/>
      </c>
      <c r="M70" s="1161">
        <v>0</v>
      </c>
      <c r="N70" s="1077">
        <v>0</v>
      </c>
      <c r="O70" s="1079"/>
      <c r="P70" s="1052"/>
      <c r="Q70" s="1047" t="s">
        <v>1116</v>
      </c>
      <c r="R70" s="1121"/>
      <c r="S70" s="1121"/>
      <c r="T70" s="1154"/>
      <c r="U70" s="1121"/>
      <c r="V70" s="1121"/>
      <c r="W70" s="1121"/>
      <c r="X70" s="1121"/>
      <c r="Y70" s="1121"/>
      <c r="Z70" s="1121"/>
      <c r="AA70" s="1121"/>
      <c r="AB70" s="1155">
        <f t="shared" si="20"/>
      </c>
      <c r="AC70" s="1071">
        <f t="shared" si="12"/>
      </c>
      <c r="AD70" s="1059">
        <f t="shared" si="4"/>
      </c>
      <c r="AE70" s="1156">
        <f t="shared" si="27"/>
      </c>
      <c r="AF70" s="1157">
        <f>VLOOKUP(C70,'Data Products'!$A:$J,10,0)</f>
      </c>
      <c r="AG70" s="1158">
        <f t="shared" si="15"/>
      </c>
      <c r="AH70" s="1062">
        <f t="shared" si="8"/>
      </c>
      <c r="AI70" s="1162"/>
      <c r="AJ70" s="1166"/>
      <c r="AK70" s="1066"/>
      <c r="AL70" s="1065"/>
      <c r="AM70" s="1066"/>
      <c r="AN70" s="1066"/>
    </row>
    <row customHeight="true" hidden="true" ht="18" r="71">
      <c r="A71" s="1146">
        <v>38</v>
      </c>
      <c r="B71" s="1168" t="s">
        <v>1065</v>
      </c>
      <c r="C71" s="1146" t="s">
        <v>1119</v>
      </c>
      <c r="D71" s="1171"/>
      <c r="E71" s="1171"/>
      <c r="F71" s="1149">
        <v>0</v>
      </c>
      <c r="G71" s="1149">
        <v>0</v>
      </c>
      <c r="H71" s="1184"/>
      <c r="I71" s="1151">
        <f>VLOOKUP(C71,'Data Products'!$A:$J,2,0)</f>
      </c>
      <c r="J71" s="1111">
        <f t="shared" si="1"/>
      </c>
      <c r="K71" s="1112">
        <v>45877</v>
      </c>
      <c r="L71" s="1056">
        <f t="shared" si="24"/>
      </c>
      <c r="M71" s="1161">
        <v>0</v>
      </c>
      <c r="N71" s="1077">
        <v>0</v>
      </c>
      <c r="O71" s="1079"/>
      <c r="P71" s="1052"/>
      <c r="Q71" s="1047" t="s">
        <v>1116</v>
      </c>
      <c r="R71" s="1121"/>
      <c r="S71" s="1121"/>
      <c r="T71" s="1154"/>
      <c r="U71" s="1121"/>
      <c r="V71" s="1121"/>
      <c r="W71" s="1121"/>
      <c r="X71" s="1121"/>
      <c r="Y71" s="1121"/>
      <c r="Z71" s="1121"/>
      <c r="AA71" s="1121"/>
      <c r="AB71" s="1155">
        <f t="shared" si="20"/>
      </c>
      <c r="AC71" s="1071">
        <f t="shared" si="12"/>
      </c>
      <c r="AD71" s="1059">
        <f t="shared" si="4"/>
      </c>
      <c r="AE71" s="1156">
        <f t="shared" si="27"/>
      </c>
      <c r="AF71" s="1157">
        <f>VLOOKUP(C71,'Data Products'!$A:$J,10,0)</f>
      </c>
      <c r="AG71" s="1158">
        <f t="shared" si="15"/>
      </c>
      <c r="AH71" s="1062">
        <f t="shared" si="8"/>
      </c>
      <c r="AI71" s="1162"/>
      <c r="AJ71" s="1166"/>
      <c r="AK71" s="1066"/>
      <c r="AL71" s="1065"/>
      <c r="AM71" s="1066"/>
      <c r="AN71" s="1066"/>
    </row>
    <row customHeight="true" hidden="true" ht="18" r="72">
      <c r="A72" s="1146">
        <v>39</v>
      </c>
      <c r="B72" s="1168" t="s">
        <v>1011</v>
      </c>
      <c r="C72" s="1146" t="s">
        <v>1120</v>
      </c>
      <c r="D72" s="1169" t="s">
        <v>1121</v>
      </c>
      <c r="E72" s="1169" t="s">
        <v>1121</v>
      </c>
      <c r="F72" s="1149">
        <v>0</v>
      </c>
      <c r="G72" s="1149">
        <v>0</v>
      </c>
      <c r="H72" s="1184"/>
      <c r="I72" s="1151">
        <f>VLOOKUP(C72,'Data Products'!$A:$J,2,0)</f>
      </c>
      <c r="J72" s="1111">
        <f t="shared" si="1"/>
      </c>
      <c r="K72" s="1112">
        <v>45878</v>
      </c>
      <c r="L72" s="1056">
        <f t="shared" si="24"/>
      </c>
      <c r="M72" s="1161">
        <v>0</v>
      </c>
      <c r="N72" s="1077">
        <v>0</v>
      </c>
      <c r="O72" s="1079"/>
      <c r="P72" s="1052"/>
      <c r="Q72" s="1047" t="s">
        <v>1122</v>
      </c>
      <c r="R72" s="1121"/>
      <c r="S72" s="1121"/>
      <c r="T72" s="1154"/>
      <c r="U72" s="1121"/>
      <c r="V72" s="1121"/>
      <c r="W72" s="1121"/>
      <c r="X72" s="1121"/>
      <c r="Y72" s="1121"/>
      <c r="Z72" s="1121"/>
      <c r="AA72" s="1121"/>
      <c r="AB72" s="1155">
        <f t="shared" si="20"/>
      </c>
      <c r="AC72" s="1071">
        <f t="shared" si="12"/>
      </c>
      <c r="AD72" s="1059">
        <f t="shared" si="4"/>
      </c>
      <c r="AE72" s="1156">
        <f t="shared" si="27"/>
      </c>
      <c r="AF72" s="1157">
        <f>VLOOKUP(C72,'Data Products'!$A:$J,10,0)</f>
      </c>
      <c r="AG72" s="1158">
        <f t="shared" si="15"/>
      </c>
      <c r="AH72" s="1062"/>
      <c r="AI72" s="1162"/>
      <c r="AJ72" s="1166"/>
      <c r="AK72" s="1066"/>
      <c r="AL72" s="1065"/>
      <c r="AM72" s="1066"/>
      <c r="AN72" s="1066"/>
    </row>
    <row customHeight="true" hidden="true" ht="18" r="73">
      <c r="A73" s="1146">
        <v>40</v>
      </c>
      <c r="B73" s="1047" t="s">
        <v>1057</v>
      </c>
      <c r="C73" s="1146" t="s">
        <v>1123</v>
      </c>
      <c r="D73" s="1185"/>
      <c r="E73" s="1185"/>
      <c r="F73" s="1149">
        <v>0</v>
      </c>
      <c r="G73" s="1149">
        <v>0</v>
      </c>
      <c r="H73" s="1184"/>
      <c r="I73" s="1151">
        <f>VLOOKUP(C73,'Data Products'!$A:$J,2,0)</f>
      </c>
      <c r="J73" s="1111">
        <f t="shared" si="1"/>
      </c>
      <c r="K73" s="1112">
        <v>45879</v>
      </c>
      <c r="L73" s="1056">
        <f t="shared" si="24"/>
      </c>
      <c r="M73" s="1161">
        <v>0</v>
      </c>
      <c r="N73" s="1077">
        <v>0</v>
      </c>
      <c r="O73" s="1186"/>
      <c r="P73" s="1070"/>
      <c r="Q73" s="1047" t="s">
        <v>1124</v>
      </c>
      <c r="R73" s="1121"/>
      <c r="S73" s="1121"/>
      <c r="T73" s="1154"/>
      <c r="U73" s="1121"/>
      <c r="V73" s="1121"/>
      <c r="W73" s="1121"/>
      <c r="X73" s="1121"/>
      <c r="Y73" s="1121"/>
      <c r="Z73" s="1121"/>
      <c r="AA73" s="1121"/>
      <c r="AB73" s="1187">
        <f t="shared" si="20"/>
      </c>
      <c r="AC73" s="1188">
        <f t="shared" si="12"/>
      </c>
      <c r="AD73" s="1059">
        <f t="shared" si="4"/>
      </c>
      <c r="AE73" s="1156">
        <f t="shared" si="27"/>
      </c>
      <c r="AF73" s="1157">
        <f>VLOOKUP(C73,'Data Products'!$A:$J,10,0)</f>
      </c>
      <c r="AG73" s="1158">
        <f t="shared" si="15"/>
      </c>
      <c r="AH73" s="1062">
        <f t="shared" ref="AH73:AH105" si="9">IF(J73&lt;=90,F73,0)</f>
      </c>
      <c r="AI73" s="1162"/>
      <c r="AJ73" s="1166"/>
      <c r="AK73" s="1066"/>
      <c r="AL73" s="1065"/>
      <c r="AM73" s="1066"/>
      <c r="AN73" s="1066"/>
    </row>
    <row customHeight="true" hidden="true" ht="18" r="74">
      <c r="A74" s="1146">
        <v>41</v>
      </c>
      <c r="B74" s="1047" t="s">
        <v>1057</v>
      </c>
      <c r="C74" s="1146" t="s">
        <v>1125</v>
      </c>
      <c r="D74" s="1171"/>
      <c r="E74" s="1171"/>
      <c r="F74" s="1149">
        <v>0</v>
      </c>
      <c r="G74" s="1149">
        <v>0</v>
      </c>
      <c r="H74" s="1184"/>
      <c r="I74" s="1151">
        <f>VLOOKUP(C74,'Data Products'!$A:$J,2,0)</f>
      </c>
      <c r="J74" s="1111">
        <f t="shared" si="1"/>
      </c>
      <c r="K74" s="1112">
        <v>45880</v>
      </c>
      <c r="L74" s="1056">
        <f t="shared" si="24"/>
      </c>
      <c r="M74" s="1161">
        <v>0</v>
      </c>
      <c r="N74" s="1077">
        <v>0</v>
      </c>
      <c r="O74" s="1189"/>
      <c r="P74" s="1190"/>
      <c r="Q74" s="1047" t="s">
        <v>1124</v>
      </c>
      <c r="R74" s="1121"/>
      <c r="S74" s="1121"/>
      <c r="T74" s="1121"/>
      <c r="U74" s="1121"/>
      <c r="V74" s="1121"/>
      <c r="W74" s="1121"/>
      <c r="X74" s="1121"/>
      <c r="Y74" s="1121"/>
      <c r="Z74" s="1121"/>
      <c r="AA74" s="1121"/>
      <c r="AB74" s="1155">
        <f t="shared" si="20"/>
      </c>
      <c r="AC74" s="1188">
        <f t="shared" si="12"/>
      </c>
      <c r="AD74" s="1059">
        <f t="shared" si="4"/>
      </c>
      <c r="AE74" s="1156">
        <f t="shared" si="27"/>
      </c>
      <c r="AF74" s="1157">
        <f>VLOOKUP(C74,'Data Products'!$A:$J,10,0)</f>
      </c>
      <c r="AG74" s="1158">
        <f t="shared" si="15"/>
      </c>
      <c r="AH74" s="1062">
        <f t="shared" si="9"/>
      </c>
      <c r="AI74" s="1162"/>
      <c r="AJ74" s="1166"/>
      <c r="AK74" s="1066"/>
      <c r="AL74" s="1065"/>
      <c r="AM74" s="1066"/>
      <c r="AN74" s="1066"/>
    </row>
    <row customHeight="true" hidden="true" ht="18" r="75">
      <c r="A75" s="1146">
        <v>42</v>
      </c>
      <c r="B75" s="1047" t="s">
        <v>1057</v>
      </c>
      <c r="C75" s="1146" t="s">
        <v>1126</v>
      </c>
      <c r="D75" s="1171"/>
      <c r="E75" s="1171"/>
      <c r="F75" s="1149">
        <v>0</v>
      </c>
      <c r="G75" s="1149">
        <v>0</v>
      </c>
      <c r="H75" s="1184"/>
      <c r="I75" s="1151">
        <f>VLOOKUP(C75,'Data Products'!$A:$J,2,0)</f>
      </c>
      <c r="J75" s="1111">
        <f t="shared" si="1"/>
      </c>
      <c r="K75" s="1112">
        <v>45881</v>
      </c>
      <c r="L75" s="1056">
        <f t="shared" si="24"/>
      </c>
      <c r="M75" s="1161">
        <v>0</v>
      </c>
      <c r="N75" s="1077">
        <v>0</v>
      </c>
      <c r="O75" s="1189"/>
      <c r="P75" s="1190"/>
      <c r="Q75" s="1047" t="s">
        <v>1124</v>
      </c>
      <c r="R75" s="1121"/>
      <c r="S75" s="1121"/>
      <c r="T75" s="1121"/>
      <c r="U75" s="1121"/>
      <c r="V75" s="1121"/>
      <c r="W75" s="1121"/>
      <c r="X75" s="1121"/>
      <c r="Y75" s="1121"/>
      <c r="Z75" s="1121"/>
      <c r="AA75" s="1121"/>
      <c r="AB75" s="1155">
        <f t="shared" si="20"/>
      </c>
      <c r="AC75" s="1188">
        <f t="shared" si="12"/>
      </c>
      <c r="AD75" s="1059">
        <f t="shared" si="4"/>
      </c>
      <c r="AE75" s="1156">
        <f t="shared" si="27"/>
      </c>
      <c r="AF75" s="1157">
        <f>VLOOKUP(C75,'Data Products'!$A:$J,10,0)</f>
      </c>
      <c r="AG75" s="1158">
        <f t="shared" si="15"/>
      </c>
      <c r="AH75" s="1062">
        <f t="shared" si="9"/>
      </c>
      <c r="AI75" s="1162"/>
      <c r="AJ75" s="1166"/>
      <c r="AK75" s="1066"/>
      <c r="AL75" s="1065"/>
      <c r="AM75" s="1066"/>
      <c r="AN75" s="1066"/>
    </row>
    <row customHeight="true" hidden="true" ht="18" r="76">
      <c r="A76" s="1146">
        <v>43</v>
      </c>
      <c r="B76" s="1047" t="s">
        <v>1057</v>
      </c>
      <c r="C76" s="1146" t="s">
        <v>1127</v>
      </c>
      <c r="D76" s="1171"/>
      <c r="E76" s="1171"/>
      <c r="F76" s="1149">
        <v>0</v>
      </c>
      <c r="G76" s="1149">
        <v>0</v>
      </c>
      <c r="H76" s="1184"/>
      <c r="I76" s="1151">
        <f>VLOOKUP(C76,'Data Products'!$A:$J,2,0)</f>
      </c>
      <c r="J76" s="1111">
        <f t="shared" si="1"/>
      </c>
      <c r="K76" s="1112">
        <v>45882</v>
      </c>
      <c r="L76" s="1056">
        <f t="shared" si="24"/>
      </c>
      <c r="M76" s="1161">
        <v>0</v>
      </c>
      <c r="N76" s="1077">
        <v>0</v>
      </c>
      <c r="O76" s="1189"/>
      <c r="P76" s="1190"/>
      <c r="Q76" s="1047" t="s">
        <v>1124</v>
      </c>
      <c r="R76" s="1121"/>
      <c r="S76" s="1121"/>
      <c r="T76" s="1121"/>
      <c r="U76" s="1121"/>
      <c r="V76" s="1121"/>
      <c r="W76" s="1121"/>
      <c r="X76" s="1121"/>
      <c r="Y76" s="1121"/>
      <c r="Z76" s="1121"/>
      <c r="AA76" s="1121"/>
      <c r="AB76" s="1155">
        <f t="shared" si="20"/>
      </c>
      <c r="AC76" s="1188">
        <f t="shared" si="12"/>
      </c>
      <c r="AD76" s="1059">
        <f t="shared" si="4"/>
      </c>
      <c r="AE76" s="1156">
        <f t="shared" si="27"/>
      </c>
      <c r="AF76" s="1157">
        <f>VLOOKUP(C76,'Data Products'!$A:$J,10,0)</f>
      </c>
      <c r="AG76" s="1158">
        <f t="shared" si="15"/>
      </c>
      <c r="AH76" s="1062">
        <f t="shared" si="9"/>
      </c>
      <c r="AI76" s="1162"/>
      <c r="AJ76" s="1166"/>
      <c r="AK76" s="1066"/>
      <c r="AL76" s="1065"/>
      <c r="AM76" s="1066"/>
      <c r="AN76" s="1066"/>
    </row>
    <row customHeight="true" hidden="true" ht="18" r="77">
      <c r="A77" s="1146">
        <v>44</v>
      </c>
      <c r="B77" s="1047" t="s">
        <v>1011</v>
      </c>
      <c r="C77" s="1122" t="s">
        <v>1128</v>
      </c>
      <c r="D77" s="1169" t="s">
        <v>1128</v>
      </c>
      <c r="E77" s="1169" t="s">
        <v>1128</v>
      </c>
      <c r="F77" s="1149">
        <v>0</v>
      </c>
      <c r="G77" s="1149">
        <v>0</v>
      </c>
      <c r="H77" s="1184"/>
      <c r="I77" s="1151">
        <f>VLOOKUP(C77,'Data Products'!$A:$J,2,0)</f>
      </c>
      <c r="J77" s="1111">
        <f t="shared" si="1"/>
      </c>
      <c r="K77" s="1112">
        <v>45883</v>
      </c>
      <c r="L77" s="1056">
        <f t="shared" si="24"/>
      </c>
      <c r="M77" s="1161">
        <v>0</v>
      </c>
      <c r="N77" s="1077">
        <v>0</v>
      </c>
      <c r="O77" s="1189"/>
      <c r="P77" s="1190"/>
      <c r="Q77" s="1047" t="s">
        <v>1124</v>
      </c>
      <c r="R77" s="1121"/>
      <c r="S77" s="1121"/>
      <c r="T77" s="1121"/>
      <c r="U77" s="1121"/>
      <c r="V77" s="1121"/>
      <c r="W77" s="1121"/>
      <c r="X77" s="1121"/>
      <c r="Y77" s="1121"/>
      <c r="Z77" s="1121"/>
      <c r="AA77" s="1121"/>
      <c r="AB77" s="1155">
        <f t="shared" si="20"/>
      </c>
      <c r="AC77" s="1188">
        <f t="shared" si="12"/>
      </c>
      <c r="AD77" s="1059">
        <f t="shared" si="4"/>
      </c>
      <c r="AE77" s="1156">
        <f t="shared" si="27"/>
      </c>
      <c r="AF77" s="1157">
        <f>VLOOKUP(C77,'Data Products'!$A:$J,10,0)</f>
      </c>
      <c r="AG77" s="1158">
        <f t="shared" si="15"/>
      </c>
      <c r="AH77" s="1062">
        <f t="shared" si="9"/>
      </c>
      <c r="AI77" s="1162"/>
      <c r="AJ77" s="1166"/>
      <c r="AK77" s="1066"/>
      <c r="AL77" s="1065"/>
      <c r="AM77" s="1066"/>
      <c r="AN77" s="1066"/>
    </row>
    <row customHeight="true" hidden="true" ht="18" r="78">
      <c r="A78" s="1146">
        <v>45</v>
      </c>
      <c r="B78" s="1047" t="s">
        <v>1057</v>
      </c>
      <c r="C78" s="1146" t="s">
        <v>1129</v>
      </c>
      <c r="D78" s="1171"/>
      <c r="E78" s="1171"/>
      <c r="F78" s="1149">
        <v>0</v>
      </c>
      <c r="G78" s="1149">
        <v>0</v>
      </c>
      <c r="H78" s="1184"/>
      <c r="I78" s="1151">
        <f>VLOOKUP(C78,'Data Products'!$A:$J,2,0)</f>
      </c>
      <c r="J78" s="1111">
        <f t="shared" si="1"/>
      </c>
      <c r="K78" s="1112">
        <v>45884</v>
      </c>
      <c r="L78" s="1056">
        <f t="shared" si="24"/>
      </c>
      <c r="M78" s="1161">
        <v>0</v>
      </c>
      <c r="N78" s="1077">
        <v>0</v>
      </c>
      <c r="O78" s="1189"/>
      <c r="P78" s="1190"/>
      <c r="Q78" s="1047" t="s">
        <v>1124</v>
      </c>
      <c r="R78" s="1121"/>
      <c r="S78" s="1121"/>
      <c r="T78" s="1121"/>
      <c r="U78" s="1121"/>
      <c r="V78" s="1121"/>
      <c r="W78" s="1121"/>
      <c r="X78" s="1121"/>
      <c r="Y78" s="1121"/>
      <c r="Z78" s="1121"/>
      <c r="AA78" s="1121"/>
      <c r="AB78" s="1155">
        <f t="shared" si="20"/>
      </c>
      <c r="AC78" s="1188">
        <f t="shared" si="12"/>
      </c>
      <c r="AD78" s="1059">
        <f t="shared" si="4"/>
      </c>
      <c r="AE78" s="1156">
        <f t="shared" si="27"/>
      </c>
      <c r="AF78" s="1157">
        <f>VLOOKUP(C78,'Data Products'!$A:$J,10,0)</f>
      </c>
      <c r="AG78" s="1158">
        <f t="shared" si="15"/>
      </c>
      <c r="AH78" s="1062">
        <f t="shared" si="9"/>
      </c>
      <c r="AI78" s="1162"/>
      <c r="AJ78" s="1166"/>
      <c r="AK78" s="1066"/>
      <c r="AL78" s="1065"/>
      <c r="AM78" s="1066"/>
      <c r="AN78" s="1066"/>
    </row>
    <row customHeight="true" hidden="true" ht="18" r="79">
      <c r="A79" s="1146">
        <v>46</v>
      </c>
      <c r="B79" s="1047" t="s">
        <v>1057</v>
      </c>
      <c r="C79" s="1146" t="s">
        <v>1130</v>
      </c>
      <c r="D79" s="1171"/>
      <c r="E79" s="1171"/>
      <c r="F79" s="1149">
        <v>0</v>
      </c>
      <c r="G79" s="1149">
        <v>0</v>
      </c>
      <c r="H79" s="1184"/>
      <c r="I79" s="1151">
        <f>VLOOKUP(C79,'Data Products'!$A:$J,2,0)</f>
      </c>
      <c r="J79" s="1111">
        <f t="shared" si="1"/>
      </c>
      <c r="K79" s="1112">
        <v>45885</v>
      </c>
      <c r="L79" s="1056">
        <f t="shared" si="24"/>
      </c>
      <c r="M79" s="1161">
        <v>0</v>
      </c>
      <c r="N79" s="1077">
        <v>0</v>
      </c>
      <c r="O79" s="1189"/>
      <c r="P79" s="1190"/>
      <c r="Q79" s="1047" t="s">
        <v>1124</v>
      </c>
      <c r="R79" s="1121"/>
      <c r="S79" s="1121"/>
      <c r="T79" s="1121"/>
      <c r="U79" s="1121"/>
      <c r="V79" s="1121"/>
      <c r="W79" s="1121"/>
      <c r="X79" s="1121"/>
      <c r="Y79" s="1121"/>
      <c r="Z79" s="1121"/>
      <c r="AA79" s="1121"/>
      <c r="AB79" s="1155">
        <f t="shared" si="20"/>
      </c>
      <c r="AC79" s="1188">
        <f t="shared" si="12"/>
      </c>
      <c r="AD79" s="1059">
        <f t="shared" si="4"/>
      </c>
      <c r="AE79" s="1156">
        <f t="shared" si="27"/>
      </c>
      <c r="AF79" s="1157">
        <f>VLOOKUP(C79,'Data Products'!$A:$J,10,0)</f>
      </c>
      <c r="AG79" s="1158">
        <f t="shared" si="15"/>
      </c>
      <c r="AH79" s="1062">
        <f t="shared" si="9"/>
      </c>
      <c r="AI79" s="1162"/>
      <c r="AJ79" s="1166"/>
      <c r="AK79" s="1066"/>
      <c r="AL79" s="1065"/>
      <c r="AM79" s="1066"/>
      <c r="AN79" s="1066"/>
    </row>
    <row customHeight="true" hidden="true" ht="18" r="80">
      <c r="A80" s="1146">
        <v>47</v>
      </c>
      <c r="B80" s="1047" t="s">
        <v>1057</v>
      </c>
      <c r="C80" s="1173" t="s">
        <v>1131</v>
      </c>
      <c r="D80" s="1171"/>
      <c r="E80" s="1171"/>
      <c r="F80" s="1149">
        <v>0</v>
      </c>
      <c r="G80" s="1149">
        <v>0</v>
      </c>
      <c r="H80" s="1191"/>
      <c r="I80" s="1151">
        <f>VLOOKUP(C80,'Data Products'!$A:$J,2,0)</f>
      </c>
      <c r="J80" s="1111">
        <f t="shared" si="1"/>
      </c>
      <c r="K80" s="1112">
        <v>45886</v>
      </c>
      <c r="L80" s="1056">
        <f t="shared" si="24"/>
      </c>
      <c r="M80" s="1177">
        <v>0</v>
      </c>
      <c r="N80" s="1077">
        <v>0</v>
      </c>
      <c r="O80" s="1192"/>
      <c r="P80" s="1193"/>
      <c r="Q80" s="1047" t="s">
        <v>1124</v>
      </c>
      <c r="R80" s="1121"/>
      <c r="S80" s="1121"/>
      <c r="T80" s="1121"/>
      <c r="U80" s="1121"/>
      <c r="V80" s="1121"/>
      <c r="W80" s="1121"/>
      <c r="X80" s="1121"/>
      <c r="Y80" s="1121"/>
      <c r="Z80" s="1121"/>
      <c r="AA80" s="1121"/>
      <c r="AB80" s="1194">
        <f t="shared" si="20"/>
      </c>
      <c r="AC80" s="1188">
        <f t="shared" si="12"/>
      </c>
      <c r="AD80" s="1059">
        <f t="shared" si="4"/>
      </c>
      <c r="AE80" s="1156">
        <f t="shared" si="27"/>
      </c>
      <c r="AF80" s="1157">
        <f>VLOOKUP(C80,'Data Products'!$A:$J,10,0)</f>
      </c>
      <c r="AG80" s="1158">
        <f t="shared" si="15"/>
      </c>
      <c r="AH80" s="1062">
        <f t="shared" si="9"/>
      </c>
      <c r="AI80" s="1162"/>
      <c r="AJ80" s="1166"/>
      <c r="AK80" s="1066"/>
      <c r="AL80" s="1065"/>
      <c r="AM80" s="1066"/>
      <c r="AN80" s="1066"/>
    </row>
    <row customHeight="true" hidden="true" ht="18" r="81">
      <c r="A81" s="1146">
        <v>48</v>
      </c>
      <c r="B81" s="1047" t="s">
        <v>1057</v>
      </c>
      <c r="C81" s="1146" t="s">
        <v>1132</v>
      </c>
      <c r="D81" s="1171"/>
      <c r="E81" s="1171"/>
      <c r="F81" s="1149">
        <v>0</v>
      </c>
      <c r="G81" s="1149">
        <v>0</v>
      </c>
      <c r="H81" s="1184"/>
      <c r="I81" s="1151">
        <f>VLOOKUP(C81,'Data Products'!$A:$J,2,0)</f>
      </c>
      <c r="J81" s="1111">
        <f t="shared" si="1"/>
      </c>
      <c r="K81" s="1112">
        <v>45887</v>
      </c>
      <c r="L81" s="1056">
        <f t="shared" si="24"/>
      </c>
      <c r="M81" s="1161">
        <v>0</v>
      </c>
      <c r="N81" s="1077">
        <v>0</v>
      </c>
      <c r="O81" s="1189"/>
      <c r="P81" s="1190"/>
      <c r="Q81" s="1047" t="s">
        <v>1124</v>
      </c>
      <c r="R81" s="1052"/>
      <c r="S81" s="1052"/>
      <c r="T81" s="1052"/>
      <c r="U81" s="1052"/>
      <c r="V81" s="1052"/>
      <c r="W81" s="1052"/>
      <c r="X81" s="1052"/>
      <c r="Y81" s="1052"/>
      <c r="Z81" s="1052"/>
      <c r="AA81" s="1052"/>
      <c r="AB81" s="1155">
        <f t="shared" si="20"/>
      </c>
      <c r="AC81" s="1188">
        <f t="shared" si="12"/>
      </c>
      <c r="AD81" s="1059">
        <f t="shared" si="4"/>
      </c>
      <c r="AE81" s="1156">
        <f t="shared" si="27"/>
      </c>
      <c r="AF81" s="1157">
        <f>VLOOKUP(C81,'Data Products'!$A:$J,10,0)</f>
      </c>
      <c r="AG81" s="1158">
        <f t="shared" si="15"/>
      </c>
      <c r="AH81" s="1062">
        <f t="shared" si="9"/>
      </c>
      <c r="AI81" s="1162"/>
      <c r="AJ81" s="1166"/>
      <c r="AK81" s="1066"/>
      <c r="AL81" s="1065"/>
      <c r="AM81" s="1066"/>
      <c r="AN81" s="1066"/>
    </row>
    <row customHeight="true" hidden="true" ht="18" r="82">
      <c r="A82" s="1146">
        <v>49</v>
      </c>
      <c r="B82" s="1047" t="s">
        <v>1057</v>
      </c>
      <c r="C82" s="1146" t="s">
        <v>1133</v>
      </c>
      <c r="D82" s="1171"/>
      <c r="E82" s="1171"/>
      <c r="F82" s="1149">
        <v>0</v>
      </c>
      <c r="G82" s="1149">
        <v>0</v>
      </c>
      <c r="H82" s="1184"/>
      <c r="I82" s="1151">
        <f>VLOOKUP(C82,'Data Products'!$A:$J,2,0)</f>
      </c>
      <c r="J82" s="1111">
        <f t="shared" si="1"/>
      </c>
      <c r="K82" s="1112">
        <v>45888</v>
      </c>
      <c r="L82" s="1056">
        <f t="shared" si="24"/>
      </c>
      <c r="M82" s="1161">
        <v>0</v>
      </c>
      <c r="N82" s="1077">
        <v>0</v>
      </c>
      <c r="O82" s="1189"/>
      <c r="P82" s="1190"/>
      <c r="Q82" s="1047" t="s">
        <v>1124</v>
      </c>
      <c r="R82" s="1052"/>
      <c r="S82" s="1052"/>
      <c r="T82" s="1052"/>
      <c r="U82" s="1052"/>
      <c r="V82" s="1052"/>
      <c r="W82" s="1052"/>
      <c r="X82" s="1052"/>
      <c r="Y82" s="1052"/>
      <c r="Z82" s="1052"/>
      <c r="AA82" s="1052"/>
      <c r="AB82" s="1155">
        <f t="shared" si="20"/>
      </c>
      <c r="AC82" s="1188">
        <f t="shared" si="12"/>
      </c>
      <c r="AD82" s="1059">
        <f t="shared" si="4"/>
      </c>
      <c r="AE82" s="1156">
        <f t="shared" si="27"/>
      </c>
      <c r="AF82" s="1157">
        <f>VLOOKUP(C82,'Data Products'!$A:$J,10,0)</f>
      </c>
      <c r="AG82" s="1158">
        <f t="shared" si="15"/>
      </c>
      <c r="AH82" s="1062">
        <f t="shared" si="9"/>
      </c>
      <c r="AI82" s="1162"/>
      <c r="AJ82" s="1166"/>
      <c r="AK82" s="1066"/>
      <c r="AL82" s="1065"/>
      <c r="AM82" s="1066"/>
      <c r="AN82" s="1066"/>
    </row>
    <row customHeight="true" hidden="true" ht="18" r="83">
      <c r="A83" s="1146">
        <v>50</v>
      </c>
      <c r="B83" s="1047" t="s">
        <v>1057</v>
      </c>
      <c r="C83" s="1146" t="s">
        <v>1134</v>
      </c>
      <c r="D83" s="1169" t="s">
        <v>1135</v>
      </c>
      <c r="E83" s="1169" t="s">
        <v>1135</v>
      </c>
      <c r="F83" s="1149">
        <v>0</v>
      </c>
      <c r="G83" s="1149">
        <v>0</v>
      </c>
      <c r="H83" s="1184"/>
      <c r="I83" s="1151">
        <f>VLOOKUP(C83,'Data Products'!$A:$J,2,0)</f>
      </c>
      <c r="J83" s="1111">
        <f t="shared" si="1"/>
      </c>
      <c r="K83" s="1112">
        <v>45889</v>
      </c>
      <c r="L83" s="1056">
        <f t="shared" si="24"/>
      </c>
      <c r="M83" s="1161">
        <v>0</v>
      </c>
      <c r="N83" s="1077">
        <v>0</v>
      </c>
      <c r="O83" s="1189"/>
      <c r="P83" s="1190"/>
      <c r="Q83" s="1047" t="s">
        <v>1124</v>
      </c>
      <c r="R83" s="1052"/>
      <c r="S83" s="1052"/>
      <c r="T83" s="1052"/>
      <c r="U83" s="1052"/>
      <c r="V83" s="1052"/>
      <c r="W83" s="1052"/>
      <c r="X83" s="1052"/>
      <c r="Y83" s="1052"/>
      <c r="Z83" s="1052"/>
      <c r="AA83" s="1052"/>
      <c r="AB83" s="1155">
        <f t="shared" si="20"/>
      </c>
      <c r="AC83" s="1188">
        <f t="shared" si="12"/>
      </c>
      <c r="AD83" s="1059">
        <f t="shared" si="4"/>
      </c>
      <c r="AE83" s="1156">
        <f t="shared" si="27"/>
      </c>
      <c r="AF83" s="1157">
        <f>VLOOKUP(C83,'Data Products'!$A:$J,10,0)</f>
      </c>
      <c r="AG83" s="1158">
        <f t="shared" si="15"/>
      </c>
      <c r="AH83" s="1062">
        <f t="shared" si="9"/>
      </c>
      <c r="AI83" s="1162"/>
      <c r="AJ83" s="1166"/>
      <c r="AK83" s="1066"/>
      <c r="AL83" s="1065"/>
      <c r="AM83" s="1066"/>
      <c r="AN83" s="1066"/>
    </row>
    <row customHeight="true" hidden="true" ht="18" r="84">
      <c r="A84" s="1146">
        <v>51</v>
      </c>
      <c r="B84" s="1047" t="s">
        <v>1057</v>
      </c>
      <c r="C84" s="1146" t="s">
        <v>1136</v>
      </c>
      <c r="D84" s="1169" t="s">
        <v>1137</v>
      </c>
      <c r="E84" s="1169" t="s">
        <v>1137</v>
      </c>
      <c r="F84" s="1149">
        <v>0</v>
      </c>
      <c r="G84" s="1149">
        <v>0</v>
      </c>
      <c r="H84" s="1184"/>
      <c r="I84" s="1151">
        <f>VLOOKUP(C84,'Data Products'!$A:$J,2,0)</f>
      </c>
      <c r="J84" s="1111">
        <f t="shared" si="1"/>
      </c>
      <c r="K84" s="1112">
        <v>45890</v>
      </c>
      <c r="L84" s="1056">
        <f t="shared" si="24"/>
      </c>
      <c r="M84" s="1161">
        <v>0</v>
      </c>
      <c r="N84" s="1077">
        <v>0</v>
      </c>
      <c r="O84" s="1189"/>
      <c r="P84" s="1190"/>
      <c r="Q84" s="1047" t="s">
        <v>1124</v>
      </c>
      <c r="R84" s="1052"/>
      <c r="S84" s="1052"/>
      <c r="T84" s="1052"/>
      <c r="U84" s="1052"/>
      <c r="V84" s="1052"/>
      <c r="W84" s="1052"/>
      <c r="X84" s="1052"/>
      <c r="Y84" s="1052"/>
      <c r="Z84" s="1052"/>
      <c r="AA84" s="1052"/>
      <c r="AB84" s="1155">
        <f t="shared" si="20"/>
      </c>
      <c r="AC84" s="1071">
        <f t="shared" si="12"/>
      </c>
      <c r="AD84" s="1059">
        <f t="shared" si="4"/>
      </c>
      <c r="AE84" s="1156">
        <f t="shared" si="27"/>
      </c>
      <c r="AF84" s="1157">
        <f>VLOOKUP(C84,'Data Products'!$A:$J,10,0)</f>
      </c>
      <c r="AG84" s="1158">
        <f t="shared" si="15"/>
      </c>
      <c r="AH84" s="1062">
        <f t="shared" si="9"/>
      </c>
      <c r="AI84" s="1162"/>
      <c r="AJ84" s="1166"/>
      <c r="AK84" s="1066"/>
      <c r="AL84" s="1065"/>
      <c r="AM84" s="1066"/>
      <c r="AN84" s="1066"/>
    </row>
    <row customHeight="true" hidden="true" ht="18" r="85">
      <c r="A85" s="1146">
        <v>52</v>
      </c>
      <c r="B85" s="1047" t="s">
        <v>1057</v>
      </c>
      <c r="C85" s="1146" t="s">
        <v>1138</v>
      </c>
      <c r="D85" s="1169" t="s">
        <v>1139</v>
      </c>
      <c r="E85" s="1169" t="s">
        <v>1139</v>
      </c>
      <c r="F85" s="1149">
        <v>0</v>
      </c>
      <c r="G85" s="1149">
        <v>0</v>
      </c>
      <c r="H85" s="1184"/>
      <c r="I85" s="1151">
        <f>VLOOKUP(C85,'Data Products'!$A:$J,2,0)</f>
      </c>
      <c r="J85" s="1111">
        <f t="shared" si="1"/>
      </c>
      <c r="K85" s="1112">
        <v>45891</v>
      </c>
      <c r="L85" s="1056">
        <f t="shared" si="24"/>
      </c>
      <c r="M85" s="1161">
        <v>0</v>
      </c>
      <c r="N85" s="1077">
        <v>0</v>
      </c>
      <c r="O85" s="1189"/>
      <c r="P85" s="1190"/>
      <c r="Q85" s="1047" t="s">
        <v>1124</v>
      </c>
      <c r="R85" s="1052"/>
      <c r="S85" s="1052"/>
      <c r="T85" s="1052"/>
      <c r="U85" s="1052"/>
      <c r="V85" s="1052"/>
      <c r="W85" s="1052"/>
      <c r="X85" s="1052"/>
      <c r="Y85" s="1052"/>
      <c r="Z85" s="1052"/>
      <c r="AA85" s="1052"/>
      <c r="AB85" s="1155">
        <f t="shared" si="20"/>
      </c>
      <c r="AC85" s="1071">
        <f t="shared" si="12"/>
      </c>
      <c r="AD85" s="1059">
        <f t="shared" si="4"/>
      </c>
      <c r="AE85" s="1156">
        <f t="shared" si="27"/>
      </c>
      <c r="AF85" s="1157">
        <f>VLOOKUP(C85,'Data Products'!$A:$J,10,0)</f>
      </c>
      <c r="AG85" s="1158">
        <f t="shared" si="15"/>
      </c>
      <c r="AH85" s="1062">
        <f t="shared" si="9"/>
      </c>
      <c r="AI85" s="1162"/>
      <c r="AJ85" s="1166"/>
      <c r="AK85" s="1066"/>
      <c r="AL85" s="1065"/>
      <c r="AM85" s="1066"/>
      <c r="AN85" s="1066"/>
    </row>
    <row customHeight="true" hidden="true" ht="18" r="86">
      <c r="A86" s="1146">
        <v>53</v>
      </c>
      <c r="B86" s="1047" t="s">
        <v>1057</v>
      </c>
      <c r="C86" s="1146" t="s">
        <v>1140</v>
      </c>
      <c r="D86" s="1169" t="s">
        <v>1141</v>
      </c>
      <c r="E86" s="1169" t="s">
        <v>1141</v>
      </c>
      <c r="F86" s="1149">
        <v>0</v>
      </c>
      <c r="G86" s="1149">
        <v>0</v>
      </c>
      <c r="H86" s="1184"/>
      <c r="I86" s="1151">
        <f>VLOOKUP(C86,'Data Products'!$A:$J,2,0)</f>
      </c>
      <c r="J86" s="1111">
        <f t="shared" si="1"/>
      </c>
      <c r="K86" s="1112">
        <v>45892</v>
      </c>
      <c r="L86" s="1056">
        <f t="shared" si="24"/>
      </c>
      <c r="M86" s="1161">
        <v>0</v>
      </c>
      <c r="N86" s="1077">
        <v>0</v>
      </c>
      <c r="O86" s="1189"/>
      <c r="P86" s="1190"/>
      <c r="Q86" s="1047" t="s">
        <v>1124</v>
      </c>
      <c r="R86" s="1052"/>
      <c r="S86" s="1052"/>
      <c r="T86" s="1052"/>
      <c r="U86" s="1052"/>
      <c r="V86" s="1052"/>
      <c r="W86" s="1052"/>
      <c r="X86" s="1052"/>
      <c r="Y86" s="1052"/>
      <c r="Z86" s="1052"/>
      <c r="AA86" s="1052"/>
      <c r="AB86" s="1155">
        <f t="shared" si="20"/>
      </c>
      <c r="AC86" s="1071">
        <f t="shared" si="12"/>
      </c>
      <c r="AD86" s="1059">
        <f t="shared" si="4"/>
      </c>
      <c r="AE86" s="1156">
        <f t="shared" si="27"/>
      </c>
      <c r="AF86" s="1157">
        <f>VLOOKUP(C86,'Data Products'!$A:$J,10,0)</f>
      </c>
      <c r="AG86" s="1158">
        <f t="shared" si="15"/>
      </c>
      <c r="AH86" s="1062">
        <f t="shared" si="9"/>
      </c>
      <c r="AI86" s="1162"/>
      <c r="AJ86" s="1166"/>
      <c r="AK86" s="1066"/>
      <c r="AL86" s="1065"/>
      <c r="AM86" s="1066"/>
      <c r="AN86" s="1066"/>
    </row>
    <row customHeight="true" hidden="true" ht="18" r="87">
      <c r="A87" s="1146">
        <v>54</v>
      </c>
      <c r="B87" s="1047" t="s">
        <v>1057</v>
      </c>
      <c r="C87" s="1146" t="s">
        <v>1142</v>
      </c>
      <c r="D87" s="1169" t="s">
        <v>1143</v>
      </c>
      <c r="E87" s="1169" t="s">
        <v>1143</v>
      </c>
      <c r="F87" s="1149">
        <v>0</v>
      </c>
      <c r="G87" s="1149">
        <v>0</v>
      </c>
      <c r="H87" s="1184"/>
      <c r="I87" s="1151">
        <f>VLOOKUP(C87,'Data Products'!$A:$J,2,0)</f>
      </c>
      <c r="J87" s="1111">
        <f t="shared" si="1"/>
      </c>
      <c r="K87" s="1112">
        <v>45893</v>
      </c>
      <c r="L87" s="1056">
        <f t="shared" si="24"/>
      </c>
      <c r="M87" s="1161">
        <v>0</v>
      </c>
      <c r="N87" s="1077">
        <v>0</v>
      </c>
      <c r="O87" s="1189"/>
      <c r="P87" s="1190"/>
      <c r="Q87" s="1047" t="s">
        <v>1124</v>
      </c>
      <c r="R87" s="1052"/>
      <c r="S87" s="1052"/>
      <c r="T87" s="1052"/>
      <c r="U87" s="1052"/>
      <c r="V87" s="1052"/>
      <c r="W87" s="1052"/>
      <c r="X87" s="1052"/>
      <c r="Y87" s="1052"/>
      <c r="Z87" s="1052"/>
      <c r="AA87" s="1052"/>
      <c r="AB87" s="1155">
        <f t="shared" si="20"/>
      </c>
      <c r="AC87" s="1071">
        <f t="shared" si="12"/>
      </c>
      <c r="AD87" s="1059">
        <f t="shared" si="4"/>
      </c>
      <c r="AE87" s="1156">
        <f t="shared" si="27"/>
      </c>
      <c r="AF87" s="1157">
        <f>VLOOKUP(C87,'Data Products'!$A:$J,10,0)</f>
      </c>
      <c r="AG87" s="1158">
        <f t="shared" si="15"/>
      </c>
      <c r="AH87" s="1062">
        <f t="shared" si="9"/>
      </c>
      <c r="AI87" s="1162"/>
      <c r="AJ87" s="1166"/>
      <c r="AK87" s="1066"/>
      <c r="AL87" s="1065"/>
      <c r="AM87" s="1066"/>
      <c r="AN87" s="1066"/>
    </row>
    <row customHeight="true" hidden="true" ht="18" r="88">
      <c r="A88" s="1146">
        <v>55</v>
      </c>
      <c r="B88" s="1047" t="s">
        <v>1057</v>
      </c>
      <c r="C88" s="1146" t="s">
        <v>1144</v>
      </c>
      <c r="D88" s="1169" t="s">
        <v>1145</v>
      </c>
      <c r="E88" s="1169" t="s">
        <v>1145</v>
      </c>
      <c r="F88" s="1149">
        <v>0</v>
      </c>
      <c r="G88" s="1149">
        <v>0</v>
      </c>
      <c r="H88" s="1184"/>
      <c r="I88" s="1151">
        <f>VLOOKUP(C88,'Data Products'!$A:$J,2,0)</f>
      </c>
      <c r="J88" s="1111">
        <f t="shared" si="1"/>
      </c>
      <c r="K88" s="1112">
        <v>45894</v>
      </c>
      <c r="L88" s="1056">
        <f t="shared" si="24"/>
      </c>
      <c r="M88" s="1161">
        <v>0</v>
      </c>
      <c r="N88" s="1077">
        <v>0</v>
      </c>
      <c r="O88" s="1189"/>
      <c r="P88" s="1190"/>
      <c r="Q88" s="1047" t="s">
        <v>1124</v>
      </c>
      <c r="R88" s="1052"/>
      <c r="S88" s="1052"/>
      <c r="T88" s="1052"/>
      <c r="U88" s="1052"/>
      <c r="V88" s="1052"/>
      <c r="W88" s="1052"/>
      <c r="X88" s="1052"/>
      <c r="Y88" s="1052"/>
      <c r="Z88" s="1052"/>
      <c r="AA88" s="1052"/>
      <c r="AB88" s="1155">
        <f t="shared" si="20"/>
      </c>
      <c r="AC88" s="1071">
        <f t="shared" si="12"/>
      </c>
      <c r="AD88" s="1059">
        <f t="shared" si="4"/>
      </c>
      <c r="AE88" s="1156">
        <f t="shared" si="27"/>
      </c>
      <c r="AF88" s="1157">
        <f>VLOOKUP(C88,'Data Products'!$A:$J,10,0)</f>
      </c>
      <c r="AG88" s="1158">
        <f t="shared" si="15"/>
      </c>
      <c r="AH88" s="1062">
        <f t="shared" si="9"/>
      </c>
      <c r="AI88" s="1162"/>
      <c r="AJ88" s="1166"/>
      <c r="AK88" s="1066"/>
      <c r="AL88" s="1065"/>
      <c r="AM88" s="1066"/>
      <c r="AN88" s="1066"/>
    </row>
    <row customHeight="true" hidden="true" ht="18" r="89">
      <c r="A89" s="1146">
        <v>56</v>
      </c>
      <c r="B89" s="1047" t="s">
        <v>1057</v>
      </c>
      <c r="C89" s="1146" t="s">
        <v>1146</v>
      </c>
      <c r="D89" s="1169" t="s">
        <v>1147</v>
      </c>
      <c r="E89" s="1169" t="s">
        <v>1147</v>
      </c>
      <c r="F89" s="1149">
        <v>0</v>
      </c>
      <c r="G89" s="1149">
        <v>0</v>
      </c>
      <c r="H89" s="1184"/>
      <c r="I89" s="1151">
        <f>VLOOKUP(C89,'Data Products'!$A:$J,2,0)</f>
      </c>
      <c r="J89" s="1111">
        <f t="shared" si="1"/>
      </c>
      <c r="K89" s="1112">
        <v>45895</v>
      </c>
      <c r="L89" s="1056">
        <f t="shared" si="24"/>
      </c>
      <c r="M89" s="1161">
        <v>0</v>
      </c>
      <c r="N89" s="1077">
        <v>0</v>
      </c>
      <c r="O89" s="1189"/>
      <c r="P89" s="1190"/>
      <c r="Q89" s="1047" t="s">
        <v>1124</v>
      </c>
      <c r="R89" s="1052"/>
      <c r="S89" s="1052"/>
      <c r="T89" s="1052"/>
      <c r="U89" s="1052"/>
      <c r="V89" s="1052"/>
      <c r="W89" s="1052"/>
      <c r="X89" s="1052"/>
      <c r="Y89" s="1052"/>
      <c r="Z89" s="1052"/>
      <c r="AA89" s="1052"/>
      <c r="AB89" s="1155">
        <f t="shared" si="20"/>
      </c>
      <c r="AC89" s="1071">
        <f t="shared" si="12"/>
      </c>
      <c r="AD89" s="1195">
        <f t="shared" si="4"/>
      </c>
      <c r="AE89" s="1156">
        <f t="shared" si="27"/>
      </c>
      <c r="AF89" s="1157">
        <f>VLOOKUP(C89,'Data Products'!$A:$J,10,0)</f>
      </c>
      <c r="AG89" s="1158">
        <f t="shared" si="15"/>
      </c>
      <c r="AH89" s="1062">
        <f t="shared" si="9"/>
      </c>
      <c r="AI89" s="1162"/>
      <c r="AJ89" s="1166"/>
      <c r="AK89" s="1066"/>
      <c r="AL89" s="1065"/>
      <c r="AM89" s="1066"/>
      <c r="AN89" s="1066"/>
    </row>
    <row customHeight="true" hidden="true" ht="18" r="90">
      <c r="A90" s="1146">
        <v>57</v>
      </c>
      <c r="B90" s="1047" t="s">
        <v>1057</v>
      </c>
      <c r="C90" s="1146" t="s">
        <v>1148</v>
      </c>
      <c r="D90" s="1169" t="s">
        <v>1149</v>
      </c>
      <c r="E90" s="1169" t="s">
        <v>1149</v>
      </c>
      <c r="F90" s="1149">
        <v>0</v>
      </c>
      <c r="G90" s="1149">
        <v>0</v>
      </c>
      <c r="H90" s="1184"/>
      <c r="I90" s="1151">
        <f>VLOOKUP(C90,'Data Products'!$A:$J,2,0)</f>
      </c>
      <c r="J90" s="1111">
        <f t="shared" si="1"/>
      </c>
      <c r="K90" s="1112">
        <v>45896</v>
      </c>
      <c r="L90" s="1056">
        <f t="shared" si="24"/>
      </c>
      <c r="M90" s="1161">
        <v>0</v>
      </c>
      <c r="N90" s="1077">
        <v>0</v>
      </c>
      <c r="O90" s="1189"/>
      <c r="P90" s="1190"/>
      <c r="Q90" s="1047" t="s">
        <v>1124</v>
      </c>
      <c r="R90" s="1052"/>
      <c r="S90" s="1052"/>
      <c r="T90" s="1052"/>
      <c r="U90" s="1052"/>
      <c r="V90" s="1052"/>
      <c r="W90" s="1052"/>
      <c r="X90" s="1052"/>
      <c r="Y90" s="1052"/>
      <c r="Z90" s="1052"/>
      <c r="AA90" s="1052"/>
      <c r="AB90" s="1155">
        <f t="shared" si="20"/>
      </c>
      <c r="AC90" s="1071">
        <f t="shared" si="12"/>
      </c>
      <c r="AD90" s="1195">
        <f t="shared" si="4"/>
      </c>
      <c r="AE90" s="1156">
        <f t="shared" si="27"/>
      </c>
      <c r="AF90" s="1157">
        <f>VLOOKUP(C90,'Data Products'!$A:$J,10,0)</f>
      </c>
      <c r="AG90" s="1158">
        <f t="shared" si="15"/>
      </c>
      <c r="AH90" s="1062">
        <f t="shared" si="9"/>
      </c>
      <c r="AI90" s="1162"/>
      <c r="AJ90" s="1166"/>
      <c r="AK90" s="1066"/>
      <c r="AL90" s="1065"/>
      <c r="AM90" s="1066"/>
      <c r="AN90" s="1066"/>
    </row>
    <row customHeight="true" hidden="true" ht="18" r="91">
      <c r="A91" s="1146">
        <v>58</v>
      </c>
      <c r="B91" s="1047" t="s">
        <v>1057</v>
      </c>
      <c r="C91" s="1146" t="s">
        <v>1150</v>
      </c>
      <c r="D91" s="1169" t="s">
        <v>1151</v>
      </c>
      <c r="E91" s="1169" t="s">
        <v>1151</v>
      </c>
      <c r="F91" s="1149">
        <v>0</v>
      </c>
      <c r="G91" s="1149">
        <v>0</v>
      </c>
      <c r="H91" s="1184"/>
      <c r="I91" s="1151">
        <f>VLOOKUP(C91,'Data Products'!$A:$J,2,0)</f>
      </c>
      <c r="J91" s="1111">
        <f t="shared" si="1"/>
      </c>
      <c r="K91" s="1112">
        <v>45897</v>
      </c>
      <c r="L91" s="1056">
        <f t="shared" si="24"/>
      </c>
      <c r="M91" s="1161">
        <v>0</v>
      </c>
      <c r="N91" s="1077">
        <v>0</v>
      </c>
      <c r="O91" s="1189"/>
      <c r="P91" s="1190"/>
      <c r="Q91" s="1047" t="s">
        <v>1124</v>
      </c>
      <c r="R91" s="1052"/>
      <c r="S91" s="1052"/>
      <c r="T91" s="1052"/>
      <c r="U91" s="1052"/>
      <c r="V91" s="1052"/>
      <c r="W91" s="1052"/>
      <c r="X91" s="1052"/>
      <c r="Y91" s="1052"/>
      <c r="Z91" s="1052"/>
      <c r="AA91" s="1052"/>
      <c r="AB91" s="1155">
        <f t="shared" si="20"/>
      </c>
      <c r="AC91" s="1071">
        <f t="shared" si="12"/>
      </c>
      <c r="AD91" s="1195">
        <f t="shared" si="4"/>
      </c>
      <c r="AE91" s="1156">
        <f t="shared" si="27"/>
      </c>
      <c r="AF91" s="1157">
        <f>VLOOKUP(C91,'Data Products'!$A:$J,10,0)</f>
      </c>
      <c r="AG91" s="1158">
        <f t="shared" si="15"/>
      </c>
      <c r="AH91" s="1062">
        <f t="shared" si="9"/>
      </c>
      <c r="AI91" s="1162"/>
      <c r="AJ91" s="1166"/>
      <c r="AK91" s="1066"/>
      <c r="AL91" s="1065"/>
      <c r="AM91" s="1066"/>
      <c r="AN91" s="1066"/>
    </row>
    <row customHeight="true" hidden="true" ht="18" r="92">
      <c r="A92" s="1146">
        <v>59</v>
      </c>
      <c r="B92" s="1047" t="s">
        <v>1057</v>
      </c>
      <c r="C92" s="1146" t="s">
        <v>1152</v>
      </c>
      <c r="D92" s="1169" t="s">
        <v>1153</v>
      </c>
      <c r="E92" s="1169" t="s">
        <v>1153</v>
      </c>
      <c r="F92" s="1149">
        <v>0</v>
      </c>
      <c r="G92" s="1149">
        <v>0</v>
      </c>
      <c r="H92" s="1184"/>
      <c r="I92" s="1151">
        <f>VLOOKUP(C92,'Data Products'!$A:$J,2,0)</f>
      </c>
      <c r="J92" s="1111">
        <f t="shared" si="1"/>
      </c>
      <c r="K92" s="1112">
        <v>45898</v>
      </c>
      <c r="L92" s="1056">
        <f t="shared" si="24"/>
      </c>
      <c r="M92" s="1161">
        <v>0</v>
      </c>
      <c r="N92" s="1077">
        <v>0</v>
      </c>
      <c r="O92" s="1189"/>
      <c r="P92" s="1190"/>
      <c r="Q92" s="1047" t="s">
        <v>1124</v>
      </c>
      <c r="R92" s="1052"/>
      <c r="S92" s="1052"/>
      <c r="T92" s="1052"/>
      <c r="U92" s="1052"/>
      <c r="V92" s="1052"/>
      <c r="W92" s="1052"/>
      <c r="X92" s="1052"/>
      <c r="Y92" s="1052"/>
      <c r="Z92" s="1052"/>
      <c r="AA92" s="1052"/>
      <c r="AB92" s="1155">
        <f t="shared" si="20"/>
      </c>
      <c r="AC92" s="1071">
        <f t="shared" si="12"/>
      </c>
      <c r="AD92" s="1195">
        <f t="shared" si="4"/>
      </c>
      <c r="AE92" s="1156">
        <f t="shared" si="27"/>
      </c>
      <c r="AF92" s="1157">
        <f>VLOOKUP(C92,'Data Products'!$A:$J,10,0)</f>
      </c>
      <c r="AG92" s="1158">
        <f t="shared" si="15"/>
      </c>
      <c r="AH92" s="1062">
        <f t="shared" si="9"/>
      </c>
      <c r="AI92" s="1162"/>
      <c r="AJ92" s="1166"/>
      <c r="AK92" s="1066"/>
      <c r="AL92" s="1065"/>
      <c r="AM92" s="1066"/>
      <c r="AN92" s="1066"/>
    </row>
    <row customHeight="true" hidden="true" ht="18" r="93">
      <c r="A93" s="1146">
        <v>60</v>
      </c>
      <c r="B93" s="1047" t="s">
        <v>1057</v>
      </c>
      <c r="C93" s="1146" t="s">
        <v>1154</v>
      </c>
      <c r="D93" s="1169" t="s">
        <v>1155</v>
      </c>
      <c r="E93" s="1169" t="s">
        <v>1155</v>
      </c>
      <c r="F93" s="1149">
        <v>0</v>
      </c>
      <c r="G93" s="1149">
        <v>0</v>
      </c>
      <c r="H93" s="1184"/>
      <c r="I93" s="1151">
        <f>VLOOKUP(C93,'Data Products'!$A:$J,2,0)</f>
      </c>
      <c r="J93" s="1111">
        <f t="shared" si="1"/>
      </c>
      <c r="K93" s="1112">
        <v>45899</v>
      </c>
      <c r="L93" s="1056">
        <f t="shared" si="24"/>
      </c>
      <c r="M93" s="1161">
        <v>0</v>
      </c>
      <c r="N93" s="1077">
        <v>0</v>
      </c>
      <c r="O93" s="1189"/>
      <c r="P93" s="1190"/>
      <c r="Q93" s="1047" t="s">
        <v>1124</v>
      </c>
      <c r="R93" s="1052"/>
      <c r="S93" s="1052"/>
      <c r="T93" s="1052"/>
      <c r="U93" s="1052"/>
      <c r="V93" s="1052"/>
      <c r="W93" s="1052"/>
      <c r="X93" s="1052"/>
      <c r="Y93" s="1052"/>
      <c r="Z93" s="1052"/>
      <c r="AA93" s="1052"/>
      <c r="AB93" s="1155">
        <f t="shared" si="20"/>
      </c>
      <c r="AC93" s="1071">
        <f t="shared" si="12"/>
      </c>
      <c r="AD93" s="1195">
        <f t="shared" si="4"/>
      </c>
      <c r="AE93" s="1156">
        <f t="shared" si="27"/>
      </c>
      <c r="AF93" s="1157">
        <f>VLOOKUP(C93,'Data Products'!$A:$J,10,0)</f>
      </c>
      <c r="AG93" s="1158">
        <f t="shared" si="15"/>
      </c>
      <c r="AH93" s="1062">
        <f t="shared" si="9"/>
      </c>
      <c r="AI93" s="1162"/>
      <c r="AJ93" s="1166"/>
      <c r="AK93" s="1066"/>
      <c r="AL93" s="1065"/>
      <c r="AM93" s="1066"/>
      <c r="AN93" s="1066"/>
    </row>
    <row customHeight="true" hidden="true" ht="18" r="94">
      <c r="A94" s="1146">
        <v>61</v>
      </c>
      <c r="B94" s="1047" t="s">
        <v>1057</v>
      </c>
      <c r="C94" s="1146" t="s">
        <v>1156</v>
      </c>
      <c r="D94" s="1169" t="s">
        <v>1157</v>
      </c>
      <c r="E94" s="1169" t="s">
        <v>1157</v>
      </c>
      <c r="F94" s="1149">
        <v>0</v>
      </c>
      <c r="G94" s="1149">
        <v>0</v>
      </c>
      <c r="H94" s="1184"/>
      <c r="I94" s="1151">
        <f>VLOOKUP(C94,'Data Products'!$A:$J,2,0)</f>
      </c>
      <c r="J94" s="1111">
        <f t="shared" si="1"/>
      </c>
      <c r="K94" s="1112">
        <v>45900</v>
      </c>
      <c r="L94" s="1056">
        <f t="shared" si="24"/>
      </c>
      <c r="M94" s="1161">
        <v>0</v>
      </c>
      <c r="N94" s="1077">
        <v>0</v>
      </c>
      <c r="O94" s="1189"/>
      <c r="P94" s="1190"/>
      <c r="Q94" s="1047" t="s">
        <v>1124</v>
      </c>
      <c r="R94" s="1052"/>
      <c r="S94" s="1052"/>
      <c r="T94" s="1052"/>
      <c r="U94" s="1052"/>
      <c r="V94" s="1052"/>
      <c r="W94" s="1052"/>
      <c r="X94" s="1052"/>
      <c r="Y94" s="1052"/>
      <c r="Z94" s="1052"/>
      <c r="AA94" s="1052"/>
      <c r="AB94" s="1155">
        <f t="shared" si="20"/>
      </c>
      <c r="AC94" s="1071">
        <f t="shared" si="12"/>
      </c>
      <c r="AD94" s="1195">
        <f t="shared" si="4"/>
      </c>
      <c r="AE94" s="1156">
        <f t="shared" si="27"/>
      </c>
      <c r="AF94" s="1157">
        <f>VLOOKUP(C94,'Data Products'!$A:$J,10,0)</f>
      </c>
      <c r="AG94" s="1158">
        <f t="shared" si="15"/>
      </c>
      <c r="AH94" s="1062">
        <f t="shared" si="9"/>
      </c>
      <c r="AI94" s="1162"/>
      <c r="AJ94" s="1166"/>
      <c r="AK94" s="1066"/>
      <c r="AL94" s="1065"/>
      <c r="AM94" s="1066"/>
      <c r="AN94" s="1066"/>
    </row>
    <row customHeight="true" hidden="true" ht="18" r="95">
      <c r="A95" s="1146">
        <v>62</v>
      </c>
      <c r="B95" s="1047" t="s">
        <v>1057</v>
      </c>
      <c r="C95" s="1146" t="s">
        <v>1158</v>
      </c>
      <c r="D95" s="1169" t="s">
        <v>1159</v>
      </c>
      <c r="E95" s="1169" t="s">
        <v>1159</v>
      </c>
      <c r="F95" s="1149">
        <v>0</v>
      </c>
      <c r="G95" s="1149">
        <v>0</v>
      </c>
      <c r="H95" s="1184"/>
      <c r="I95" s="1151">
        <f>VLOOKUP(C95,'Data Products'!$A:$J,2,0)</f>
      </c>
      <c r="J95" s="1111">
        <f t="shared" si="1"/>
      </c>
      <c r="K95" s="1112">
        <v>45901</v>
      </c>
      <c r="L95" s="1056">
        <f t="shared" si="24"/>
      </c>
      <c r="M95" s="1161">
        <v>0</v>
      </c>
      <c r="N95" s="1077">
        <v>0</v>
      </c>
      <c r="O95" s="1189"/>
      <c r="P95" s="1190"/>
      <c r="Q95" s="1047" t="s">
        <v>1124</v>
      </c>
      <c r="R95" s="1052"/>
      <c r="S95" s="1052"/>
      <c r="T95" s="1052"/>
      <c r="U95" s="1052"/>
      <c r="V95" s="1052"/>
      <c r="W95" s="1052"/>
      <c r="X95" s="1052"/>
      <c r="Y95" s="1052"/>
      <c r="Z95" s="1052"/>
      <c r="AA95" s="1052"/>
      <c r="AB95" s="1155">
        <f t="shared" si="20"/>
      </c>
      <c r="AC95" s="1071">
        <f t="shared" si="12"/>
      </c>
      <c r="AD95" s="1195">
        <f t="shared" si="4"/>
      </c>
      <c r="AE95" s="1156">
        <f t="shared" si="27"/>
      </c>
      <c r="AF95" s="1157">
        <f>VLOOKUP(C95,'Data Products'!$A:$J,10,0)</f>
      </c>
      <c r="AG95" s="1158">
        <f t="shared" si="15"/>
      </c>
      <c r="AH95" s="1062">
        <f t="shared" si="9"/>
      </c>
      <c r="AI95" s="1162"/>
      <c r="AJ95" s="1166"/>
      <c r="AK95" s="1066"/>
      <c r="AL95" s="1065"/>
      <c r="AM95" s="1066"/>
      <c r="AN95" s="1066"/>
    </row>
    <row customHeight="true" hidden="true" ht="18" r="96">
      <c r="A96" s="1146">
        <v>63</v>
      </c>
      <c r="B96" s="1047" t="s">
        <v>1057</v>
      </c>
      <c r="C96" s="1146" t="s">
        <v>1160</v>
      </c>
      <c r="D96" s="1169" t="s">
        <v>1151</v>
      </c>
      <c r="E96" s="1169" t="s">
        <v>1151</v>
      </c>
      <c r="F96" s="1149">
        <v>0</v>
      </c>
      <c r="G96" s="1149">
        <v>0</v>
      </c>
      <c r="H96" s="1184"/>
      <c r="I96" s="1151">
        <f>VLOOKUP(C96,'Data Products'!$A:$J,2,0)</f>
      </c>
      <c r="J96" s="1111">
        <f t="shared" si="1"/>
      </c>
      <c r="K96" s="1112">
        <v>45902</v>
      </c>
      <c r="L96" s="1056">
        <f t="shared" si="24"/>
      </c>
      <c r="M96" s="1161">
        <v>0</v>
      </c>
      <c r="N96" s="1077">
        <v>0</v>
      </c>
      <c r="O96" s="1189"/>
      <c r="P96" s="1190"/>
      <c r="Q96" s="1047" t="s">
        <v>1124</v>
      </c>
      <c r="R96" s="1052"/>
      <c r="S96" s="1052"/>
      <c r="T96" s="1052"/>
      <c r="U96" s="1052"/>
      <c r="V96" s="1052"/>
      <c r="W96" s="1052"/>
      <c r="X96" s="1052"/>
      <c r="Y96" s="1052"/>
      <c r="Z96" s="1052"/>
      <c r="AA96" s="1052"/>
      <c r="AB96" s="1155">
        <f t="shared" si="20"/>
      </c>
      <c r="AC96" s="1071">
        <f t="shared" si="12"/>
      </c>
      <c r="AD96" s="1195">
        <f t="shared" si="4"/>
      </c>
      <c r="AE96" s="1156">
        <f t="shared" si="27"/>
      </c>
      <c r="AF96" s="1157">
        <f>VLOOKUP(C96,'Data Products'!$A:$J,10,0)</f>
      </c>
      <c r="AG96" s="1158">
        <f t="shared" si="15"/>
      </c>
      <c r="AH96" s="1062">
        <f t="shared" si="9"/>
      </c>
      <c r="AI96" s="1162"/>
      <c r="AJ96" s="1166"/>
      <c r="AK96" s="1066"/>
      <c r="AL96" s="1065"/>
      <c r="AM96" s="1066"/>
      <c r="AN96" s="1066"/>
    </row>
    <row customHeight="true" hidden="true" ht="18" r="97">
      <c r="A97" s="1146">
        <v>64</v>
      </c>
      <c r="B97" s="1047" t="s">
        <v>1057</v>
      </c>
      <c r="C97" s="1146" t="s">
        <v>1161</v>
      </c>
      <c r="D97" s="1169" t="s">
        <v>1151</v>
      </c>
      <c r="E97" s="1169" t="s">
        <v>1151</v>
      </c>
      <c r="F97" s="1149">
        <v>0</v>
      </c>
      <c r="G97" s="1149">
        <v>0</v>
      </c>
      <c r="H97" s="1184"/>
      <c r="I97" s="1151">
        <f>VLOOKUP(C97,'Data Products'!$A:$J,2,0)</f>
      </c>
      <c r="J97" s="1111">
        <f t="shared" si="1"/>
      </c>
      <c r="K97" s="1112">
        <v>45903</v>
      </c>
      <c r="L97" s="1056">
        <f t="shared" si="24"/>
      </c>
      <c r="M97" s="1161">
        <v>0</v>
      </c>
      <c r="N97" s="1077">
        <v>0</v>
      </c>
      <c r="O97" s="1189"/>
      <c r="P97" s="1190"/>
      <c r="Q97" s="1047" t="s">
        <v>1124</v>
      </c>
      <c r="R97" s="1052"/>
      <c r="S97" s="1052"/>
      <c r="T97" s="1052"/>
      <c r="U97" s="1052"/>
      <c r="V97" s="1052"/>
      <c r="W97" s="1052"/>
      <c r="X97" s="1052"/>
      <c r="Y97" s="1052"/>
      <c r="Z97" s="1052"/>
      <c r="AA97" s="1052"/>
      <c r="AB97" s="1155">
        <f t="shared" si="20"/>
      </c>
      <c r="AC97" s="1071">
        <f t="shared" si="12"/>
      </c>
      <c r="AD97" s="1195">
        <f t="shared" si="4"/>
      </c>
      <c r="AE97" s="1156">
        <f t="shared" si="27"/>
      </c>
      <c r="AF97" s="1157">
        <f>VLOOKUP(C97,'Data Products'!$A:$J,10,0)</f>
      </c>
      <c r="AG97" s="1158">
        <f t="shared" si="15"/>
      </c>
      <c r="AH97" s="1062">
        <f t="shared" si="9"/>
      </c>
      <c r="AI97" s="1162"/>
      <c r="AJ97" s="1166"/>
      <c r="AK97" s="1066"/>
      <c r="AL97" s="1065"/>
      <c r="AM97" s="1066"/>
      <c r="AN97" s="1066"/>
    </row>
    <row customHeight="true" hidden="true" ht="18" r="98">
      <c r="A98" s="1146">
        <v>65</v>
      </c>
      <c r="B98" s="1047" t="s">
        <v>1008</v>
      </c>
      <c r="C98" s="1146" t="s">
        <v>1162</v>
      </c>
      <c r="D98" s="1169" t="s">
        <v>1163</v>
      </c>
      <c r="E98" s="1169" t="s">
        <v>1163</v>
      </c>
      <c r="F98" s="1149">
        <v>0</v>
      </c>
      <c r="G98" s="1149">
        <v>0</v>
      </c>
      <c r="H98" s="1184"/>
      <c r="I98" s="1151">
        <f>VLOOKUP(C98,'Data Products'!$A:$J,2,0)</f>
      </c>
      <c r="J98" s="1111">
        <f t="shared" si="1"/>
      </c>
      <c r="K98" s="1112">
        <v>45904</v>
      </c>
      <c r="L98" s="1056">
        <f t="shared" si="24"/>
      </c>
      <c r="M98" s="1161">
        <v>0</v>
      </c>
      <c r="N98" s="1077">
        <v>0</v>
      </c>
      <c r="O98" s="1189"/>
      <c r="P98" s="1190"/>
      <c r="Q98" s="1047" t="s">
        <v>1124</v>
      </c>
      <c r="R98" s="1052"/>
      <c r="S98" s="1052"/>
      <c r="T98" s="1052"/>
      <c r="U98" s="1052"/>
      <c r="V98" s="1052"/>
      <c r="W98" s="1052"/>
      <c r="X98" s="1052"/>
      <c r="Y98" s="1052"/>
      <c r="Z98" s="1052"/>
      <c r="AA98" s="1052"/>
      <c r="AB98" s="1155">
        <f t="shared" si="20"/>
      </c>
      <c r="AC98" s="1071">
        <f t="shared" si="12"/>
      </c>
      <c r="AD98" s="1195">
        <f t="shared" si="4"/>
      </c>
      <c r="AE98" s="1156">
        <f t="shared" si="27"/>
      </c>
      <c r="AF98" s="1157">
        <f>VLOOKUP(C98,'Data Products'!$A:$J,10,0)</f>
      </c>
      <c r="AG98" s="1158">
        <f t="shared" si="15"/>
      </c>
      <c r="AH98" s="1062">
        <f t="shared" si="9"/>
      </c>
      <c r="AI98" s="1162"/>
      <c r="AJ98" s="1166"/>
      <c r="AK98" s="1066"/>
      <c r="AL98" s="1065"/>
      <c r="AM98" s="1066"/>
      <c r="AN98" s="1066"/>
    </row>
    <row customHeight="true" hidden="true" ht="18" r="99">
      <c r="A99" s="1146">
        <v>66</v>
      </c>
      <c r="B99" s="1047" t="s">
        <v>1057</v>
      </c>
      <c r="C99" s="1146" t="s">
        <v>1164</v>
      </c>
      <c r="D99" s="1169" t="s">
        <v>1151</v>
      </c>
      <c r="E99" s="1169" t="s">
        <v>1151</v>
      </c>
      <c r="F99" s="1149">
        <v>0</v>
      </c>
      <c r="G99" s="1149">
        <v>0</v>
      </c>
      <c r="H99" s="1184"/>
      <c r="I99" s="1151">
        <f>VLOOKUP(C99,'Data Products'!$A:$J,2,0)</f>
      </c>
      <c r="J99" s="1111">
        <f t="shared" si="1"/>
      </c>
      <c r="K99" s="1112">
        <v>45905</v>
      </c>
      <c r="L99" s="1056">
        <f t="shared" si="24"/>
      </c>
      <c r="M99" s="1161">
        <v>0</v>
      </c>
      <c r="N99" s="1077">
        <v>0</v>
      </c>
      <c r="O99" s="1189"/>
      <c r="P99" s="1190"/>
      <c r="Q99" s="1047" t="s">
        <v>1124</v>
      </c>
      <c r="R99" s="1052"/>
      <c r="S99" s="1052"/>
      <c r="T99" s="1052"/>
      <c r="U99" s="1052"/>
      <c r="V99" s="1052"/>
      <c r="W99" s="1052"/>
      <c r="X99" s="1052"/>
      <c r="Y99" s="1052"/>
      <c r="Z99" s="1052"/>
      <c r="AA99" s="1052"/>
      <c r="AB99" s="1155">
        <f t="shared" si="20"/>
      </c>
      <c r="AC99" s="1071">
        <f t="shared" si="12"/>
      </c>
      <c r="AD99" s="1195">
        <f t="shared" si="4"/>
      </c>
      <c r="AE99" s="1156">
        <f t="shared" si="27"/>
      </c>
      <c r="AF99" s="1157">
        <f>VLOOKUP(C99,'Data Products'!$A:$J,10,0)</f>
      </c>
      <c r="AG99" s="1158">
        <f t="shared" si="15"/>
      </c>
      <c r="AH99" s="1062">
        <f t="shared" si="9"/>
      </c>
      <c r="AI99" s="1162"/>
      <c r="AJ99" s="1166"/>
      <c r="AK99" s="1066"/>
      <c r="AL99" s="1065"/>
      <c r="AM99" s="1066"/>
      <c r="AN99" s="1066"/>
    </row>
    <row customHeight="true" hidden="true" ht="18" r="100">
      <c r="A100" s="1146">
        <v>67</v>
      </c>
      <c r="B100" s="1047" t="s">
        <v>1057</v>
      </c>
      <c r="C100" s="1146" t="s">
        <v>1165</v>
      </c>
      <c r="D100" s="1169" t="s">
        <v>1151</v>
      </c>
      <c r="E100" s="1169" t="s">
        <v>1151</v>
      </c>
      <c r="F100" s="1149">
        <v>0</v>
      </c>
      <c r="G100" s="1149">
        <v>0</v>
      </c>
      <c r="H100" s="1184"/>
      <c r="I100" s="1151">
        <f>VLOOKUP(C100,'Data Products'!$A:$J,2,0)</f>
      </c>
      <c r="J100" s="1111">
        <f t="shared" si="1"/>
      </c>
      <c r="K100" s="1112">
        <v>45906</v>
      </c>
      <c r="L100" s="1056">
        <f t="shared" si="24"/>
      </c>
      <c r="M100" s="1161">
        <v>0</v>
      </c>
      <c r="N100" s="1077">
        <v>0</v>
      </c>
      <c r="O100" s="1189"/>
      <c r="P100" s="1190"/>
      <c r="Q100" s="1047" t="s">
        <v>1124</v>
      </c>
      <c r="R100" s="1052"/>
      <c r="S100" s="1052"/>
      <c r="T100" s="1052"/>
      <c r="U100" s="1052"/>
      <c r="V100" s="1052"/>
      <c r="W100" s="1052"/>
      <c r="X100" s="1052"/>
      <c r="Y100" s="1052"/>
      <c r="Z100" s="1052"/>
      <c r="AA100" s="1052"/>
      <c r="AB100" s="1155">
        <f t="shared" si="20"/>
      </c>
      <c r="AC100" s="1071">
        <f t="shared" si="12"/>
      </c>
      <c r="AD100" s="1195">
        <f t="shared" si="4"/>
      </c>
      <c r="AE100" s="1156">
        <f t="shared" si="27"/>
      </c>
      <c r="AF100" s="1157">
        <f>VLOOKUP(C100,'Data Products'!$A:$J,10,0)</f>
      </c>
      <c r="AG100" s="1158">
        <f t="shared" si="15"/>
      </c>
      <c r="AH100" s="1062">
        <f t="shared" si="9"/>
      </c>
      <c r="AI100" s="1162"/>
      <c r="AJ100" s="1166"/>
      <c r="AK100" s="1066"/>
      <c r="AL100" s="1065"/>
      <c r="AM100" s="1066"/>
      <c r="AN100" s="1066"/>
    </row>
    <row customHeight="true" hidden="true" ht="18" r="101">
      <c r="A101" s="1146">
        <v>68</v>
      </c>
      <c r="B101" s="1047" t="s">
        <v>1057</v>
      </c>
      <c r="C101" s="1146" t="s">
        <v>1166</v>
      </c>
      <c r="D101" s="1169" t="s">
        <v>1151</v>
      </c>
      <c r="E101" s="1169" t="s">
        <v>1151</v>
      </c>
      <c r="F101" s="1149">
        <v>0</v>
      </c>
      <c r="G101" s="1149">
        <v>0</v>
      </c>
      <c r="H101" s="1184"/>
      <c r="I101" s="1151">
        <f>VLOOKUP(C101,'Data Products'!$A:$J,2,0)</f>
      </c>
      <c r="J101" s="1111">
        <f t="shared" si="1"/>
      </c>
      <c r="K101" s="1112">
        <v>45907</v>
      </c>
      <c r="L101" s="1056">
        <f t="shared" si="24"/>
      </c>
      <c r="M101" s="1161">
        <v>0</v>
      </c>
      <c r="N101" s="1077">
        <v>0</v>
      </c>
      <c r="O101" s="1189"/>
      <c r="P101" s="1190"/>
      <c r="Q101" s="1047" t="s">
        <v>1124</v>
      </c>
      <c r="R101" s="1052"/>
      <c r="S101" s="1052"/>
      <c r="T101" s="1052"/>
      <c r="U101" s="1052"/>
      <c r="V101" s="1052"/>
      <c r="W101" s="1052"/>
      <c r="X101" s="1052"/>
      <c r="Y101" s="1052"/>
      <c r="Z101" s="1052"/>
      <c r="AA101" s="1052"/>
      <c r="AB101" s="1155">
        <f t="shared" si="20"/>
      </c>
      <c r="AC101" s="1071">
        <f t="shared" si="12"/>
      </c>
      <c r="AD101" s="1195">
        <f t="shared" si="4"/>
      </c>
      <c r="AE101" s="1156">
        <f t="shared" si="27"/>
      </c>
      <c r="AF101" s="1157">
        <f>VLOOKUP(C101,'Data Products'!$A:$J,10,0)</f>
      </c>
      <c r="AG101" s="1158">
        <f t="shared" si="15"/>
      </c>
      <c r="AH101" s="1062">
        <f t="shared" si="9"/>
      </c>
      <c r="AI101" s="1162"/>
      <c r="AJ101" s="1166"/>
      <c r="AK101" s="1066"/>
      <c r="AL101" s="1065"/>
      <c r="AM101" s="1066"/>
      <c r="AN101" s="1066"/>
    </row>
    <row customHeight="true" hidden="true" ht="18" r="102">
      <c r="A102" s="1146">
        <v>69</v>
      </c>
      <c r="B102" s="1047" t="s">
        <v>1057</v>
      </c>
      <c r="C102" s="1146" t="s">
        <v>1167</v>
      </c>
      <c r="D102" s="1169" t="s">
        <v>1168</v>
      </c>
      <c r="E102" s="1169" t="s">
        <v>1168</v>
      </c>
      <c r="F102" s="1149">
        <v>0</v>
      </c>
      <c r="G102" s="1149">
        <v>0</v>
      </c>
      <c r="H102" s="1184"/>
      <c r="I102" s="1151">
        <f>VLOOKUP(C102,'Data Products'!$A:$J,2,0)</f>
      </c>
      <c r="J102" s="1111">
        <f t="shared" si="1"/>
      </c>
      <c r="K102" s="1112">
        <v>45908</v>
      </c>
      <c r="L102" s="1056">
        <f t="shared" si="24"/>
      </c>
      <c r="M102" s="1161">
        <v>0</v>
      </c>
      <c r="N102" s="1077">
        <v>0</v>
      </c>
      <c r="O102" s="1189"/>
      <c r="P102" s="1190"/>
      <c r="Q102" s="1047" t="s">
        <v>1124</v>
      </c>
      <c r="R102" s="1052"/>
      <c r="S102" s="1052"/>
      <c r="T102" s="1052"/>
      <c r="U102" s="1052"/>
      <c r="V102" s="1052"/>
      <c r="W102" s="1052"/>
      <c r="X102" s="1052"/>
      <c r="Y102" s="1052"/>
      <c r="Z102" s="1052"/>
      <c r="AA102" s="1052"/>
      <c r="AB102" s="1155">
        <f t="shared" si="20"/>
      </c>
      <c r="AC102" s="1071">
        <f t="shared" si="12"/>
      </c>
      <c r="AD102" s="1195">
        <f t="shared" si="4"/>
      </c>
      <c r="AE102" s="1156">
        <f t="shared" si="27"/>
      </c>
      <c r="AF102" s="1157">
        <f>VLOOKUP(C102,'Data Products'!$A:$J,10,0)</f>
      </c>
      <c r="AG102" s="1158">
        <f t="shared" si="15"/>
      </c>
      <c r="AH102" s="1062">
        <f t="shared" si="9"/>
      </c>
      <c r="AI102" s="1162"/>
      <c r="AJ102" s="1166"/>
      <c r="AK102" s="1066"/>
      <c r="AL102" s="1065"/>
      <c r="AM102" s="1066"/>
      <c r="AN102" s="1066"/>
    </row>
    <row customHeight="true" hidden="true" ht="18" r="103">
      <c r="A103" s="1146">
        <v>70</v>
      </c>
      <c r="B103" s="1047" t="s">
        <v>1057</v>
      </c>
      <c r="C103" s="1146" t="s">
        <v>1169</v>
      </c>
      <c r="D103" s="1171"/>
      <c r="E103" s="1171"/>
      <c r="F103" s="1149">
        <v>0</v>
      </c>
      <c r="G103" s="1149">
        <v>0</v>
      </c>
      <c r="H103" s="1184"/>
      <c r="I103" s="1151">
        <f>VLOOKUP(C103,'Data Products'!$A:$J,2,0)</f>
      </c>
      <c r="J103" s="1111">
        <f t="shared" si="1"/>
      </c>
      <c r="K103" s="1112">
        <v>45909</v>
      </c>
      <c r="L103" s="1056">
        <f t="shared" si="24"/>
      </c>
      <c r="M103" s="1161">
        <v>0</v>
      </c>
      <c r="N103" s="1077">
        <v>0</v>
      </c>
      <c r="O103" s="1189"/>
      <c r="P103" s="1190"/>
      <c r="Q103" s="1047" t="s">
        <v>1124</v>
      </c>
      <c r="R103" s="1052"/>
      <c r="S103" s="1052"/>
      <c r="T103" s="1052"/>
      <c r="U103" s="1052"/>
      <c r="V103" s="1052"/>
      <c r="W103" s="1052"/>
      <c r="X103" s="1052"/>
      <c r="Y103" s="1052"/>
      <c r="Z103" s="1052"/>
      <c r="AA103" s="1052"/>
      <c r="AB103" s="1155">
        <f t="shared" si="20"/>
      </c>
      <c r="AC103" s="1071">
        <f t="shared" si="12"/>
      </c>
      <c r="AD103" s="1195">
        <f t="shared" si="4"/>
      </c>
      <c r="AE103" s="1156">
        <f t="shared" si="27"/>
      </c>
      <c r="AF103" s="1157">
        <f>VLOOKUP(C103,'Data Products'!$A:$J,10,0)</f>
      </c>
      <c r="AG103" s="1158">
        <f t="shared" si="15"/>
      </c>
      <c r="AH103" s="1062">
        <f t="shared" si="9"/>
      </c>
      <c r="AI103" s="1162"/>
      <c r="AJ103" s="1166"/>
      <c r="AK103" s="1066"/>
      <c r="AL103" s="1065"/>
      <c r="AM103" s="1066"/>
      <c r="AN103" s="1066"/>
    </row>
    <row customHeight="true" hidden="true" ht="18" r="104">
      <c r="A104" s="1146">
        <v>71</v>
      </c>
      <c r="B104" s="1047" t="s">
        <v>1057</v>
      </c>
      <c r="C104" s="1146" t="s">
        <v>1170</v>
      </c>
      <c r="D104" s="1171"/>
      <c r="E104" s="1171"/>
      <c r="F104" s="1149">
        <v>0</v>
      </c>
      <c r="G104" s="1149">
        <v>0</v>
      </c>
      <c r="H104" s="1184"/>
      <c r="I104" s="1151">
        <f>VLOOKUP(C104,'Data Products'!$A:$J,2,0)</f>
      </c>
      <c r="J104" s="1111">
        <f t="shared" si="1"/>
      </c>
      <c r="K104" s="1112">
        <v>45910</v>
      </c>
      <c r="L104" s="1056">
        <f t="shared" si="24"/>
      </c>
      <c r="M104" s="1161">
        <v>0</v>
      </c>
      <c r="N104" s="1077">
        <v>0</v>
      </c>
      <c r="O104" s="1189"/>
      <c r="P104" s="1190"/>
      <c r="Q104" s="1047" t="s">
        <v>1124</v>
      </c>
      <c r="R104" s="1052"/>
      <c r="S104" s="1052"/>
      <c r="T104" s="1052"/>
      <c r="U104" s="1052"/>
      <c r="V104" s="1052"/>
      <c r="W104" s="1052"/>
      <c r="X104" s="1052"/>
      <c r="Y104" s="1052"/>
      <c r="Z104" s="1052"/>
      <c r="AA104" s="1052"/>
      <c r="AB104" s="1155">
        <f t="shared" si="20"/>
      </c>
      <c r="AC104" s="1071">
        <f t="shared" si="12"/>
      </c>
      <c r="AD104" s="1195">
        <f t="shared" si="4"/>
      </c>
      <c r="AE104" s="1156">
        <f t="shared" si="27"/>
      </c>
      <c r="AF104" s="1157">
        <f>VLOOKUP(C104,'Data Products'!$A:$J,10,0)</f>
      </c>
      <c r="AG104" s="1158">
        <f t="shared" si="15"/>
      </c>
      <c r="AH104" s="1062">
        <f t="shared" si="9"/>
      </c>
      <c r="AI104" s="1159" t="s">
        <v>1171</v>
      </c>
      <c r="AJ104" s="1166"/>
      <c r="AK104" s="1066"/>
      <c r="AL104" s="1065"/>
      <c r="AM104" s="1066"/>
      <c r="AN104" s="1066"/>
    </row>
    <row customHeight="true" hidden="true" ht="18" r="105">
      <c r="A105" s="1173">
        <v>72</v>
      </c>
      <c r="B105" s="1167" t="s">
        <v>1057</v>
      </c>
      <c r="C105" s="1173" t="s">
        <v>1172</v>
      </c>
      <c r="D105" s="1171"/>
      <c r="E105" s="1171"/>
      <c r="F105" s="1149">
        <v>0</v>
      </c>
      <c r="G105" s="1149">
        <v>0</v>
      </c>
      <c r="H105" s="1191"/>
      <c r="I105" s="1151">
        <f>VLOOKUP(C105,'Data Products'!$A:$J,2,0)</f>
      </c>
      <c r="J105" s="1111">
        <f t="shared" si="1"/>
      </c>
      <c r="K105" s="1112">
        <v>45911</v>
      </c>
      <c r="L105" s="1095">
        <f t="shared" si="24"/>
      </c>
      <c r="M105" s="1177">
        <v>0</v>
      </c>
      <c r="N105" s="1077">
        <v>0</v>
      </c>
      <c r="O105" s="1192"/>
      <c r="P105" s="1193"/>
      <c r="Q105" s="1047" t="s">
        <v>1124</v>
      </c>
      <c r="R105" s="1052"/>
      <c r="S105" s="1052"/>
      <c r="T105" s="1052"/>
      <c r="U105" s="1052"/>
      <c r="V105" s="1052"/>
      <c r="W105" s="1052"/>
      <c r="X105" s="1052"/>
      <c r="Y105" s="1052"/>
      <c r="Z105" s="1052"/>
      <c r="AA105" s="1052"/>
      <c r="AB105" s="1155">
        <f t="shared" si="20"/>
      </c>
      <c r="AC105" s="1071">
        <f t="shared" si="12"/>
      </c>
      <c r="AD105" s="1195">
        <f t="shared" si="4"/>
      </c>
      <c r="AE105" s="1156">
        <f t="shared" si="27"/>
      </c>
      <c r="AF105" s="1157">
        <f>VLOOKUP(C105,'Data Products'!$A:$J,10,0)</f>
      </c>
      <c r="AG105" s="1158">
        <f t="shared" si="15"/>
      </c>
      <c r="AH105" s="1062">
        <f t="shared" si="9"/>
      </c>
      <c r="AI105" s="1162"/>
      <c r="AJ105" s="1166"/>
      <c r="AK105" s="1066"/>
      <c r="AL105" s="1065"/>
      <c r="AM105" s="1066"/>
      <c r="AN105" s="1066"/>
    </row>
    <row customHeight="true" hidden="true" ht="18" r="106">
      <c r="A106" s="1169">
        <v>45</v>
      </c>
      <c r="B106" s="1171" t="s">
        <v>1011</v>
      </c>
      <c r="C106" s="1196" t="s">
        <v>1173</v>
      </c>
      <c r="D106" s="1197" t="s">
        <v>1174</v>
      </c>
      <c r="E106" s="1197" t="s">
        <v>1174</v>
      </c>
      <c r="F106" s="1149">
        <v>0</v>
      </c>
      <c r="G106" s="1149">
        <v>0</v>
      </c>
      <c r="H106" s="1109"/>
      <c r="I106" s="1151">
        <f>VLOOKUP(C106,'Data Products'!$A:$J,2,0)</f>
      </c>
      <c r="J106" s="1111">
        <f t="shared" si="1"/>
      </c>
      <c r="K106" s="1112">
        <v>45912</v>
      </c>
      <c r="L106" s="1198">
        <f t="shared" si="24"/>
      </c>
      <c r="M106" s="1199">
        <v>0</v>
      </c>
      <c r="N106" s="1077">
        <v>0</v>
      </c>
      <c r="O106" s="1200"/>
      <c r="P106" s="1105"/>
      <c r="Q106" s="1047" t="s">
        <v>1087</v>
      </c>
      <c r="R106" s="1121"/>
      <c r="S106" s="1121"/>
      <c r="T106" s="1121"/>
      <c r="U106" s="1121"/>
      <c r="V106" s="1121"/>
      <c r="W106" s="1121"/>
      <c r="X106" s="1121"/>
      <c r="Y106" s="1121"/>
      <c r="Z106" s="1121"/>
      <c r="AA106" s="1121"/>
      <c r="AB106" s="1155">
        <f t="shared" si="20"/>
      </c>
      <c r="AC106" s="1188">
        <f t="shared" si="12"/>
      </c>
      <c r="AD106" s="1059">
        <f t="shared" si="4"/>
      </c>
      <c r="AE106" s="1156">
        <f t="shared" si="27"/>
      </c>
      <c r="AF106" s="1157">
        <f>VLOOKUP(C106,'Data Products'!$A:$J,10,0)</f>
      </c>
      <c r="AG106" s="1158">
        <f t="shared" si="15"/>
      </c>
      <c r="AH106" s="1133"/>
      <c r="AI106" s="1162"/>
      <c r="AJ106" s="1201"/>
      <c r="AK106" s="1201"/>
      <c r="AL106" s="1202"/>
      <c r="AM106" s="1201"/>
      <c r="AN106" s="1201"/>
    </row>
    <row customHeight="true" hidden="true" ht="18" r="107">
      <c r="A107" s="1203">
        <v>46</v>
      </c>
      <c r="B107" s="1204" t="s">
        <v>1011</v>
      </c>
      <c r="C107" s="1205" t="s">
        <v>1076</v>
      </c>
      <c r="D107" s="1197" t="s">
        <v>1076</v>
      </c>
      <c r="E107" s="1197" t="s">
        <v>1076</v>
      </c>
      <c r="F107" s="1149">
        <v>0</v>
      </c>
      <c r="G107" s="1149">
        <v>0</v>
      </c>
      <c r="H107" s="1206"/>
      <c r="I107" s="1207">
        <f>VLOOKUP(C107,'Data Products'!$A:$J,2,0)</f>
      </c>
      <c r="J107" s="1111">
        <f t="shared" si="1"/>
      </c>
      <c r="K107" s="1112">
        <v>45913</v>
      </c>
      <c r="L107" s="1208">
        <f t="shared" si="24"/>
      </c>
      <c r="M107" s="1209">
        <v>0</v>
      </c>
      <c r="N107" s="1077">
        <v>0</v>
      </c>
      <c r="O107" s="1210"/>
      <c r="P107" s="1211"/>
      <c r="Q107" s="1167" t="s">
        <v>1087</v>
      </c>
      <c r="R107" s="1121"/>
      <c r="S107" s="1121"/>
      <c r="T107" s="1121"/>
      <c r="U107" s="1121"/>
      <c r="V107" s="1121"/>
      <c r="W107" s="1121"/>
      <c r="X107" s="1121"/>
      <c r="Y107" s="1121"/>
      <c r="Z107" s="1121"/>
      <c r="AA107" s="1121"/>
      <c r="AB107" s="1194">
        <f t="shared" si="20"/>
      </c>
      <c r="AC107" s="1188">
        <f t="shared" si="12"/>
      </c>
      <c r="AD107" s="1212">
        <f t="shared" si="4"/>
      </c>
      <c r="AE107" s="1156">
        <f t="shared" si="27"/>
      </c>
      <c r="AF107" s="1157">
        <f>VLOOKUP(C107,'Data Products'!$A:$J,10,0)</f>
      </c>
      <c r="AG107" s="1158">
        <f t="shared" si="15"/>
      </c>
      <c r="AH107" s="1133"/>
      <c r="AI107" s="1159" t="s">
        <v>1175</v>
      </c>
      <c r="AJ107" s="1201"/>
      <c r="AK107" s="1201"/>
      <c r="AL107" s="1202"/>
      <c r="AM107" s="1201"/>
      <c r="AN107" s="1201"/>
    </row>
    <row customHeight="true" ht="18" r="108">
      <c r="A108" s="1213">
        <v>47</v>
      </c>
      <c r="B108" s="1204" t="s">
        <v>1011</v>
      </c>
      <c r="C108" s="1214" t="s">
        <v>1070</v>
      </c>
      <c r="D108" s="1171" t="s">
        <v>1070</v>
      </c>
      <c r="E108" s="1171" t="s">
        <v>1070</v>
      </c>
      <c r="F108" s="1149">
        <v>31</v>
      </c>
      <c r="G108" s="1149">
        <v>31</v>
      </c>
      <c r="H108" s="1109"/>
      <c r="I108" s="1151">
        <f>VLOOKUP(C108,'Data Products'!$A:$J,2,0)</f>
      </c>
      <c r="J108" s="1111">
        <f t="shared" si="1"/>
      </c>
      <c r="K108" s="1112">
        <v>45914</v>
      </c>
      <c r="L108" s="1056">
        <f t="shared" si="24"/>
      </c>
      <c r="M108" s="1152">
        <v>0</v>
      </c>
      <c r="N108" s="1215">
        <v>0</v>
      </c>
      <c r="O108" s="1079"/>
      <c r="P108" s="1052"/>
      <c r="Q108" s="1047" t="s">
        <v>1176</v>
      </c>
      <c r="R108" s="1125"/>
      <c r="S108" s="1125"/>
      <c r="T108" s="1154"/>
      <c r="U108" s="1125"/>
      <c r="V108" s="1125"/>
      <c r="W108" s="1125"/>
      <c r="X108" s="1125"/>
      <c r="Y108" s="1125"/>
      <c r="Z108" s="1125"/>
      <c r="AA108" s="1125"/>
      <c r="AB108" s="1155">
        <f t="shared" si="20"/>
      </c>
      <c r="AC108" s="1071">
        <f t="shared" si="12"/>
      </c>
      <c r="AD108" s="1059">
        <f t="shared" si="4"/>
      </c>
      <c r="AE108" s="1156">
        <f t="shared" si="27"/>
      </c>
      <c r="AF108" s="1157">
        <f>VLOOKUP(C108,'Data Products'!$A:$J,10,0)</f>
      </c>
      <c r="AG108" s="1158">
        <f t="shared" si="15"/>
      </c>
      <c r="AH108" s="1133"/>
      <c r="AI108" s="1216" t="s">
        <v>1177</v>
      </c>
      <c r="AJ108" s="1217"/>
      <c r="AK108" s="1217"/>
      <c r="AL108" s="1162"/>
      <c r="AM108" s="1217"/>
      <c r="AN108" s="1217"/>
    </row>
    <row r="109">
      <c r="A109" s="1213">
        <v>48</v>
      </c>
      <c r="B109" s="1204" t="s">
        <v>1011</v>
      </c>
      <c r="C109" s="1214" t="s">
        <v>1128</v>
      </c>
      <c r="D109" s="1171" t="s">
        <v>1128</v>
      </c>
      <c r="E109" s="1171" t="s">
        <v>1128</v>
      </c>
      <c r="F109" s="1149">
        <v>58</v>
      </c>
      <c r="G109" s="1149">
        <v>58</v>
      </c>
      <c r="H109" s="1109"/>
      <c r="I109" s="1151">
        <f>VLOOKUP(C109,'Data Products'!$A:$J,2,0)</f>
      </c>
      <c r="J109" s="1111">
        <f t="shared" si="1"/>
      </c>
      <c r="K109" s="1112">
        <v>45915</v>
      </c>
      <c r="L109" s="1056">
        <f t="shared" si="24"/>
      </c>
      <c r="M109" s="1152">
        <v>23</v>
      </c>
      <c r="N109" s="1215">
        <v>50</v>
      </c>
      <c r="O109" s="1079"/>
      <c r="P109" s="1052"/>
      <c r="Q109" s="1047" t="s">
        <v>1062</v>
      </c>
      <c r="R109" s="1125"/>
      <c r="S109" s="1125"/>
      <c r="T109" s="1154"/>
      <c r="U109" s="1125"/>
      <c r="V109" s="1125"/>
      <c r="W109" s="1125"/>
      <c r="X109" s="1125"/>
      <c r="Y109" s="1125"/>
      <c r="Z109" s="1125"/>
      <c r="AA109" s="1125"/>
      <c r="AB109" s="1155">
        <f t="shared" si="20"/>
      </c>
      <c r="AC109" s="1071">
        <f t="shared" si="12"/>
      </c>
      <c r="AD109" s="1059">
        <f t="shared" si="4"/>
      </c>
      <c r="AE109" s="1156">
        <f t="shared" si="27"/>
      </c>
      <c r="AF109" s="1157">
        <f>VLOOKUP(C109,'Data Products'!$A:$J,10,0)</f>
      </c>
      <c r="AG109" s="1158">
        <f t="shared" si="15"/>
      </c>
      <c r="AH109" s="1133"/>
      <c r="AI109" s="1216" t="s">
        <v>1178</v>
      </c>
      <c r="AJ109" s="1217"/>
      <c r="AK109" s="1217"/>
      <c r="AL109" s="1162"/>
      <c r="AM109" s="1217"/>
      <c r="AN109" s="1217"/>
    </row>
    <row customHeight="true" ht="18" r="110">
      <c r="A110" s="1213">
        <v>52</v>
      </c>
      <c r="B110" s="1204" t="s">
        <v>1011</v>
      </c>
      <c r="C110" s="1214" t="s">
        <v>1121</v>
      </c>
      <c r="D110" s="1171" t="s">
        <v>1121</v>
      </c>
      <c r="E110" s="1171" t="s">
        <v>1121</v>
      </c>
      <c r="F110" s="1149">
        <v>646</v>
      </c>
      <c r="G110" s="1149">
        <v>646</v>
      </c>
      <c r="H110" s="1109"/>
      <c r="I110" s="1151">
        <f>VLOOKUP(C110,'Data Products'!$A:$J,2,0)</f>
      </c>
      <c r="J110" s="1111">
        <f t="shared" si="1"/>
      </c>
      <c r="K110" s="1112">
        <v>45919</v>
      </c>
      <c r="L110" s="1056">
        <f t="shared" si="24"/>
      </c>
      <c r="M110" s="1152">
        <v>21</v>
      </c>
      <c r="N110" s="1215">
        <v>49</v>
      </c>
      <c r="O110" s="1079"/>
      <c r="P110" s="1052"/>
      <c r="Q110" s="1047" t="s">
        <v>1067</v>
      </c>
      <c r="R110" s="1125"/>
      <c r="S110" s="1125"/>
      <c r="T110" s="1154"/>
      <c r="U110" s="1125"/>
      <c r="V110" s="1125"/>
      <c r="W110" s="1125"/>
      <c r="X110" s="1125"/>
      <c r="Y110" s="1125"/>
      <c r="Z110" s="1125"/>
      <c r="AA110" s="1125"/>
      <c r="AB110" s="1155">
        <f t="shared" si="20"/>
      </c>
      <c r="AC110" s="1071">
        <f t="shared" si="12"/>
      </c>
      <c r="AD110" s="1059">
        <f t="shared" si="4"/>
      </c>
      <c r="AE110" s="1156">
        <f t="shared" si="27"/>
      </c>
      <c r="AF110" s="1157">
        <f>VLOOKUP(C110,'Data Products'!$A:$J,10,0)</f>
      </c>
      <c r="AG110" s="1158">
        <f t="shared" si="15"/>
      </c>
      <c r="AH110" s="1133"/>
      <c r="AI110" s="1218"/>
      <c r="AJ110" s="1217"/>
      <c r="AK110" s="1217"/>
      <c r="AL110" s="1162"/>
      <c r="AM110" s="1217"/>
      <c r="AN110" s="1217"/>
    </row>
    <row customHeight="true" ht="18" r="111">
      <c r="A111" s="1213">
        <v>53</v>
      </c>
      <c r="B111" s="1204" t="s">
        <v>1011</v>
      </c>
      <c r="C111" s="1214" t="s">
        <v>1069</v>
      </c>
      <c r="D111" s="1171" t="s">
        <v>1069</v>
      </c>
      <c r="E111" s="1171" t="s">
        <v>1069</v>
      </c>
      <c r="F111" s="1149">
        <v>3</v>
      </c>
      <c r="G111" s="1149">
        <v>3</v>
      </c>
      <c r="H111" s="1109"/>
      <c r="I111" s="1151">
        <f>VLOOKUP(C111,'Data Products'!$A:$J,2,0)</f>
      </c>
      <c r="J111" s="1111">
        <f t="shared" si="1"/>
      </c>
      <c r="K111" s="1112">
        <v>45920</v>
      </c>
      <c r="L111" s="1056">
        <f t="shared" si="24"/>
      </c>
      <c r="M111" s="1161">
        <v>0</v>
      </c>
      <c r="N111" s="1077">
        <v>0</v>
      </c>
      <c r="O111" s="1079"/>
      <c r="P111" s="1052"/>
      <c r="Q111" s="1168" t="s">
        <v>1067</v>
      </c>
      <c r="R111" s="1125"/>
      <c r="S111" s="1125"/>
      <c r="T111" s="1154"/>
      <c r="U111" s="1125"/>
      <c r="V111" s="1125"/>
      <c r="W111" s="1125"/>
      <c r="X111" s="1125"/>
      <c r="Y111" s="1125"/>
      <c r="Z111" s="1125"/>
      <c r="AA111" s="1125"/>
      <c r="AB111" s="1155">
        <f t="shared" si="20"/>
      </c>
      <c r="AC111" s="1071">
        <f t="shared" si="12"/>
      </c>
      <c r="AD111" s="1059">
        <f t="shared" si="4"/>
      </c>
      <c r="AE111" s="1156">
        <f t="shared" si="27"/>
      </c>
      <c r="AF111" s="1157">
        <f>VLOOKUP(C111,'Data Products'!$A:$J,10,0)</f>
      </c>
      <c r="AG111" s="1158">
        <f t="shared" si="15"/>
      </c>
      <c r="AH111" s="1133"/>
      <c r="AI111" s="1218"/>
      <c r="AJ111" s="1217"/>
      <c r="AK111" s="1217"/>
      <c r="AL111" s="1162"/>
      <c r="AM111" s="1217"/>
      <c r="AN111" s="1217"/>
    </row>
    <row customHeight="true" hidden="true" ht="18" r="112">
      <c r="A112" s="1213">
        <v>54</v>
      </c>
      <c r="B112" s="1204" t="s">
        <v>1011</v>
      </c>
      <c r="C112" s="1214" t="s">
        <v>1174</v>
      </c>
      <c r="D112" s="1171" t="s">
        <v>1174</v>
      </c>
      <c r="E112" s="1171" t="s">
        <v>1174</v>
      </c>
      <c r="F112" s="1149">
        <v>7</v>
      </c>
      <c r="G112" s="1149">
        <v>7</v>
      </c>
      <c r="H112" s="1109"/>
      <c r="I112" s="1151">
        <f>VLOOKUP(C112,'Data Products'!$A:$J,2,0)</f>
      </c>
      <c r="J112" s="1111">
        <f t="shared" si="1"/>
      </c>
      <c r="K112" s="1112">
        <v>45921</v>
      </c>
      <c r="L112" s="1056">
        <f t="shared" si="24"/>
      </c>
      <c r="M112" s="1161">
        <v>0</v>
      </c>
      <c r="N112" s="1170">
        <v>0</v>
      </c>
      <c r="O112" s="1079"/>
      <c r="P112" s="1052"/>
      <c r="Q112" s="1047" t="s">
        <v>1067</v>
      </c>
      <c r="R112" s="1125"/>
      <c r="S112" s="1125"/>
      <c r="T112" s="1154"/>
      <c r="U112" s="1125"/>
      <c r="V112" s="1125"/>
      <c r="W112" s="1125"/>
      <c r="X112" s="1125"/>
      <c r="Y112" s="1125"/>
      <c r="Z112" s="1125"/>
      <c r="AA112" s="1125"/>
      <c r="AB112" s="1155">
        <f t="shared" si="20"/>
      </c>
      <c r="AC112" s="1071">
        <f t="shared" si="12"/>
      </c>
      <c r="AD112" s="1059">
        <f t="shared" si="4"/>
      </c>
      <c r="AE112" s="1156">
        <f t="shared" si="27"/>
      </c>
      <c r="AF112" s="1157">
        <f>VLOOKUP(C112,'Data Products'!$A:$J,10,0)</f>
      </c>
      <c r="AG112" s="1158">
        <f t="shared" si="15"/>
      </c>
      <c r="AH112" s="1133"/>
      <c r="AI112" s="1218"/>
      <c r="AJ112" s="1217"/>
      <c r="AK112" s="1217"/>
      <c r="AL112" s="1162"/>
      <c r="AM112" s="1217"/>
      <c r="AN112" s="1217"/>
    </row>
    <row customHeight="true" ht="18" r="113">
      <c r="A113" s="1213">
        <v>55</v>
      </c>
      <c r="B113" s="1204" t="s">
        <v>1011</v>
      </c>
      <c r="C113" s="1214" t="s">
        <v>1179</v>
      </c>
      <c r="D113" s="1171" t="s">
        <v>1179</v>
      </c>
      <c r="E113" s="1171" t="s">
        <v>1179</v>
      </c>
      <c r="F113" s="1149">
        <v>1256</v>
      </c>
      <c r="G113" s="1149">
        <v>1256</v>
      </c>
      <c r="H113" s="1109"/>
      <c r="I113" s="1151">
        <f>VLOOKUP(C113,'Data Products'!$A:$J,2,0)</f>
      </c>
      <c r="J113" s="1111">
        <f t="shared" si="1"/>
      </c>
      <c r="K113" s="1112">
        <v>45922</v>
      </c>
      <c r="L113" s="1056">
        <f t="shared" si="24"/>
      </c>
      <c r="M113" s="1219">
        <v>821</v>
      </c>
      <c r="N113" s="1170">
        <v>1794</v>
      </c>
      <c r="O113" s="1079"/>
      <c r="P113" s="1052"/>
      <c r="Q113" s="1047" t="s">
        <v>1067</v>
      </c>
      <c r="R113" s="1125"/>
      <c r="S113" s="1125"/>
      <c r="T113" s="1154"/>
      <c r="U113" s="1125"/>
      <c r="V113" s="1125"/>
      <c r="W113" s="1125"/>
      <c r="X113" s="1125"/>
      <c r="Y113" s="1125"/>
      <c r="Z113" s="1125"/>
      <c r="AA113" s="1125"/>
      <c r="AB113" s="1155">
        <f t="shared" si="20"/>
      </c>
      <c r="AC113" s="1071">
        <f t="shared" si="12"/>
      </c>
      <c r="AD113" s="1059">
        <f t="shared" si="4"/>
      </c>
      <c r="AE113" s="1156">
        <f t="shared" si="27"/>
      </c>
      <c r="AF113" s="1157">
        <f>VLOOKUP(C113,'Data Products'!$A:$J,10,0)</f>
      </c>
      <c r="AG113" s="1158">
        <f t="shared" si="15"/>
      </c>
      <c r="AH113" s="1133"/>
      <c r="AI113" s="1218"/>
      <c r="AJ113" s="1217"/>
      <c r="AK113" s="1217"/>
      <c r="AL113" s="1162"/>
      <c r="AM113" s="1217"/>
      <c r="AN113" s="1217"/>
    </row>
    <row customHeight="true" ht="18" r="114">
      <c r="A114" s="1213">
        <v>56</v>
      </c>
      <c r="B114" s="1171" t="s">
        <v>1011</v>
      </c>
      <c r="C114" s="1214" t="s">
        <v>1115</v>
      </c>
      <c r="D114" s="1171" t="s">
        <v>1115</v>
      </c>
      <c r="E114" s="1171" t="s">
        <v>1115</v>
      </c>
      <c r="F114" s="1149">
        <v>361</v>
      </c>
      <c r="G114" s="1149">
        <v>361</v>
      </c>
      <c r="H114" s="1109"/>
      <c r="I114" s="1151">
        <f>VLOOKUP(C114,'Data Products'!$A:$J,2,0)</f>
      </c>
      <c r="J114" s="1111">
        <f t="shared" si="1"/>
      </c>
      <c r="K114" s="1112">
        <v>45923</v>
      </c>
      <c r="L114" s="1080">
        <f t="shared" si="24"/>
      </c>
      <c r="M114" s="1220">
        <v>70</v>
      </c>
      <c r="N114" s="1215">
        <v>119</v>
      </c>
      <c r="O114" s="1079"/>
      <c r="P114" s="1052"/>
      <c r="Q114" s="1047" t="s">
        <v>1067</v>
      </c>
      <c r="R114" s="1125"/>
      <c r="S114" s="1125"/>
      <c r="T114" s="1154"/>
      <c r="U114" s="1125"/>
      <c r="V114" s="1125"/>
      <c r="W114" s="1125"/>
      <c r="X114" s="1125"/>
      <c r="Y114" s="1125"/>
      <c r="Z114" s="1125"/>
      <c r="AA114" s="1125"/>
      <c r="AB114" s="1155">
        <f t="shared" si="20"/>
      </c>
      <c r="AC114" s="1071">
        <f t="shared" si="12"/>
      </c>
      <c r="AD114" s="1059">
        <f t="shared" si="4"/>
      </c>
      <c r="AE114" s="1221">
        <f t="shared" si="27"/>
      </c>
      <c r="AF114" s="1222">
        <f>VLOOKUP(C114,'Data Products'!$A:$J,10,0)</f>
      </c>
      <c r="AG114" s="1223">
        <f t="shared" si="15"/>
      </c>
      <c r="AH114" s="1223">
        <f>AG114*G114</f>
      </c>
      <c r="AI114" s="1223">
        <f t="shared" ref="AI114:AI115" si="17">AH114*H114</f>
      </c>
      <c r="AJ114" s="1217"/>
      <c r="AK114" s="1217"/>
      <c r="AL114" s="1162"/>
      <c r="AM114" s="1217"/>
      <c r="AN114" s="1217"/>
    </row>
    <row customHeight="true" ht="18" r="115">
      <c r="A115" s="1213">
        <v>57</v>
      </c>
      <c r="B115" s="1171" t="s">
        <v>1057</v>
      </c>
      <c r="C115" s="1169" t="s">
        <v>1090</v>
      </c>
      <c r="D115" s="1169" t="s">
        <v>1090</v>
      </c>
      <c r="E115" s="1169" t="s">
        <v>1090</v>
      </c>
      <c r="F115" s="1149">
        <v>2</v>
      </c>
      <c r="G115" s="1149">
        <v>2</v>
      </c>
      <c r="H115" s="1109"/>
      <c r="I115" s="1151">
        <f>VLOOKUP(C115,'Data Products'!$A:$J,2,0)</f>
      </c>
      <c r="J115" s="1111">
        <f t="shared" si="1"/>
      </c>
      <c r="K115" s="1224">
        <v>46142</v>
      </c>
      <c r="L115" s="1080">
        <f t="shared" si="24"/>
      </c>
      <c r="M115" s="1220">
        <v>0</v>
      </c>
      <c r="N115" s="1215">
        <v>0</v>
      </c>
      <c r="O115" s="1079"/>
      <c r="P115" s="1052"/>
      <c r="Q115" s="1047" t="s">
        <v>1067</v>
      </c>
      <c r="R115" s="1125"/>
      <c r="S115" s="1125"/>
      <c r="T115" s="1154"/>
      <c r="U115" s="1125"/>
      <c r="V115" s="1125"/>
      <c r="W115" s="1125"/>
      <c r="X115" s="1125"/>
      <c r="Y115" s="1125"/>
      <c r="Z115" s="1125"/>
      <c r="AA115" s="1125"/>
      <c r="AB115" s="1155">
        <f t="shared" si="20"/>
      </c>
      <c r="AC115" s="1071">
        <f t="shared" si="12"/>
      </c>
      <c r="AD115" s="1059">
        <f t="shared" si="4"/>
      </c>
      <c r="AE115" s="1221">
        <f t="shared" si="27"/>
      </c>
      <c r="AF115" s="1222">
        <f>VLOOKUP(C115,'Data Products'!$A:$J,10,0)</f>
      </c>
      <c r="AG115" s="1223">
        <f t="shared" si="15"/>
      </c>
      <c r="AH115" s="1133"/>
      <c r="AI115" s="1223">
        <f t="shared" si="17"/>
      </c>
      <c r="AJ115" s="1201"/>
      <c r="AK115" s="1201"/>
      <c r="AL115" s="1202"/>
      <c r="AM115" s="1201"/>
      <c r="AN115" s="1201"/>
    </row>
    <row customHeight="true" ht="18" r="116">
      <c r="A116" s="1122"/>
      <c r="B116" s="1122"/>
      <c r="C116" s="1122"/>
      <c r="D116" s="1121"/>
      <c r="E116" s="1121"/>
      <c r="F116" s="1121"/>
      <c r="G116" s="1121"/>
      <c r="H116" s="1121"/>
      <c r="I116" s="1225"/>
      <c r="J116" s="1226"/>
      <c r="K116" s="1226"/>
      <c r="L116" s="1226"/>
      <c r="M116" s="1121"/>
      <c r="N116" s="1121"/>
      <c r="O116" s="1129"/>
      <c r="P116" s="1129"/>
      <c r="Q116" s="1122"/>
      <c r="R116" s="1121"/>
      <c r="S116" s="1121"/>
      <c r="T116" s="1121"/>
      <c r="U116" s="1121"/>
      <c r="V116" s="1121"/>
      <c r="W116" s="1121"/>
      <c r="X116" s="1121"/>
      <c r="Y116" s="1121"/>
      <c r="Z116" s="1121"/>
      <c r="AA116" s="1121"/>
      <c r="AB116" s="1124"/>
      <c r="AC116" s="1227"/>
      <c r="AD116" s="1228"/>
      <c r="AE116" s="1229" t="s">
        <v>1044</v>
      </c>
      <c r="AF116" s="1230"/>
      <c r="AG116" s="1231">
        <v>366720000</v>
      </c>
      <c r="AH116" s="1133"/>
      <c r="AI116" s="1202"/>
      <c r="AJ116" s="1201"/>
      <c r="AK116" s="1201"/>
      <c r="AL116" s="1202"/>
      <c r="AM116" s="1201"/>
      <c r="AN116" s="1201"/>
    </row>
    <row customHeight="true" ht="18" r="117">
      <c r="A117" s="1232" t="s">
        <v>1180</v>
      </c>
      <c r="B117" s="1232"/>
      <c r="C117" s="1232"/>
      <c r="D117" s="1232"/>
      <c r="E117" s="1232"/>
      <c r="F117" s="1232"/>
      <c r="H117" s="1121"/>
      <c r="I117" s="1225"/>
      <c r="J117" s="1226"/>
      <c r="K117" s="1226"/>
      <c r="L117" s="1226"/>
      <c r="M117" s="1121"/>
      <c r="N117" s="1121"/>
      <c r="O117" s="1129"/>
      <c r="P117" s="1129"/>
      <c r="Q117" s="1122"/>
      <c r="R117" s="1121"/>
      <c r="S117" s="1121"/>
      <c r="T117" s="1121"/>
      <c r="U117" s="1121"/>
      <c r="V117" s="1121"/>
      <c r="W117" s="1121"/>
      <c r="X117" s="1121"/>
      <c r="Y117" s="1121"/>
      <c r="Z117" s="1121"/>
      <c r="AA117" s="1121"/>
      <c r="AB117" s="1124"/>
      <c r="AC117" s="1227"/>
      <c r="AD117" s="1228"/>
      <c r="AE117" s="1233" t="s">
        <v>1045</v>
      </c>
      <c r="AF117" s="1230">
        <v>0.48350239965095987</v>
      </c>
      <c r="AG117" s="1231">
        <v>177310000</v>
      </c>
      <c r="AH117" s="1133"/>
      <c r="AI117" s="1202"/>
      <c r="AJ117" s="1201"/>
      <c r="AK117" s="1201"/>
      <c r="AL117" s="1202"/>
      <c r="AM117" s="1201"/>
      <c r="AN117" s="1201"/>
    </row>
    <row r="118">
      <c r="A118" s="1234" t="s">
        <v>1004</v>
      </c>
      <c r="B118" s="1234" t="s">
        <v>985</v>
      </c>
      <c r="C118" s="1234" t="s">
        <v>1181</v>
      </c>
      <c r="D118" s="1234" t="s">
        <v>1182</v>
      </c>
      <c r="E118" s="1235" t="s">
        <v>1183</v>
      </c>
      <c r="F118" s="1236" t="s">
        <v>1184</v>
      </c>
      <c r="G118" s="1121"/>
      <c r="H118" s="1226"/>
      <c r="I118" s="1226"/>
      <c r="J118" s="1226"/>
      <c r="K118" s="1121"/>
      <c r="L118" s="1121"/>
      <c r="M118" s="1129"/>
      <c r="N118" s="1129"/>
      <c r="O118" s="1121"/>
      <c r="P118" s="1121"/>
      <c r="Q118" s="1121"/>
      <c r="R118" s="1121"/>
      <c r="S118" s="1121"/>
      <c r="T118" s="1121"/>
      <c r="U118" s="1121"/>
      <c r="V118" s="1121"/>
      <c r="W118" s="1121"/>
      <c r="X118" s="1121"/>
      <c r="Y118" s="1121"/>
      <c r="Z118" s="1121"/>
      <c r="AA118" s="1121"/>
      <c r="AB118" s="1121"/>
      <c r="AC118" s="1121"/>
      <c r="AE118" s="1233" t="s">
        <v>1046</v>
      </c>
      <c r="AF118" s="1230">
        <v>0.06893542757417102</v>
      </c>
      <c r="AG118" s="1231">
        <v>25280000</v>
      </c>
      <c r="AH118" s="1201"/>
      <c r="AI118" s="1201"/>
      <c r="AJ118" s="1201"/>
      <c r="AK118" s="1202"/>
      <c r="AL118" s="1201"/>
      <c r="AM118" s="1201"/>
    </row>
    <row r="119">
      <c r="A119" s="1237"/>
      <c r="B119" s="1234"/>
      <c r="C119" s="1234"/>
      <c r="D119" s="1234"/>
      <c r="E119" s="1235"/>
      <c r="F119" s="1238"/>
      <c r="G119" s="1121"/>
      <c r="H119" s="1226"/>
      <c r="I119" s="1226"/>
      <c r="J119" s="1226"/>
      <c r="K119" s="1121"/>
      <c r="L119" s="1121"/>
      <c r="M119" s="1129"/>
      <c r="N119" s="1129"/>
      <c r="O119" s="1121"/>
      <c r="P119" s="1121"/>
      <c r="Q119" s="1121"/>
      <c r="R119" s="1121"/>
      <c r="S119" s="1121"/>
      <c r="T119" s="1121"/>
      <c r="U119" s="1121"/>
      <c r="V119" s="1121"/>
      <c r="W119" s="1121"/>
      <c r="X119" s="1121"/>
      <c r="Y119" s="1121"/>
      <c r="Z119" s="1121"/>
      <c r="AA119" s="1121"/>
      <c r="AB119" s="1121"/>
      <c r="AC119" s="1121"/>
      <c r="AE119" s="1233" t="s">
        <v>1047</v>
      </c>
      <c r="AF119" s="1239">
        <v>0.1472649432809773</v>
      </c>
      <c r="AG119" s="1240">
        <v>54005000</v>
      </c>
      <c r="AH119" s="1201"/>
      <c r="AI119" s="1201"/>
      <c r="AJ119" s="1202"/>
      <c r="AK119" s="1201"/>
      <c r="AL119" s="1201"/>
    </row>
    <row r="120">
      <c r="A120" s="1169">
        <v>1</v>
      </c>
      <c r="B120" s="1241" t="s">
        <v>1185</v>
      </c>
      <c r="C120" s="1067" t="s">
        <v>1186</v>
      </c>
      <c r="D120" s="1047" t="s">
        <v>1187</v>
      </c>
      <c r="E120" s="1146" t="s">
        <v>1188</v>
      </c>
      <c r="F120" s="1242" t="s">
        <v>1189</v>
      </c>
      <c r="G120" s="1121"/>
      <c r="H120" s="1226"/>
      <c r="I120" s="1226"/>
      <c r="J120" s="1226"/>
      <c r="K120" s="1121"/>
      <c r="L120" s="1121"/>
      <c r="M120" s="1129"/>
      <c r="N120" s="1129"/>
      <c r="O120" s="1121"/>
      <c r="P120" s="1121"/>
      <c r="Q120" s="1121"/>
      <c r="R120" s="1121"/>
      <c r="S120" s="1121"/>
      <c r="T120" s="1121"/>
      <c r="U120" s="1121"/>
      <c r="V120" s="1121"/>
      <c r="W120" s="1121"/>
      <c r="X120" s="1121"/>
      <c r="Y120" s="1121"/>
      <c r="Z120" s="1121"/>
      <c r="AA120" s="1121"/>
      <c r="AB120" s="1121"/>
      <c r="AC120" s="1121"/>
      <c r="AE120" s="1233" t="s">
        <v>1048</v>
      </c>
      <c r="AF120" s="1243">
        <v>0.3002972294938918</v>
      </c>
      <c r="AG120" s="1244">
        <v>110125000</v>
      </c>
      <c r="AH120" s="1201"/>
      <c r="AI120" s="1201"/>
      <c r="AJ120" s="1202"/>
      <c r="AK120" s="1201"/>
      <c r="AL120" s="1201"/>
    </row>
    <row r="121">
      <c r="A121" s="1169">
        <v>2</v>
      </c>
      <c r="B121" s="1245" t="s">
        <v>1190</v>
      </c>
      <c r="C121" s="1246">
        <v>614.81</v>
      </c>
      <c r="D121" s="1167" t="s">
        <v>1191</v>
      </c>
      <c r="E121" s="1173" t="s">
        <v>1192</v>
      </c>
      <c r="F121" s="1242"/>
      <c r="G121" s="1121"/>
      <c r="H121" s="1226"/>
      <c r="I121" s="1226"/>
      <c r="J121" s="1226"/>
      <c r="K121" s="1121"/>
      <c r="L121" s="1121"/>
      <c r="M121" s="1129"/>
      <c r="N121" s="1129"/>
      <c r="O121" s="1121"/>
      <c r="P121" s="1121"/>
      <c r="Q121" s="1121"/>
      <c r="R121" s="1121"/>
      <c r="S121" s="1121"/>
      <c r="T121" s="1121"/>
      <c r="U121" s="1121"/>
      <c r="V121" s="1121"/>
      <c r="W121" s="1121"/>
      <c r="X121" s="1121"/>
      <c r="Y121" s="1121"/>
      <c r="Z121" s="1121"/>
      <c r="AA121" s="1121"/>
      <c r="AB121" s="1121"/>
      <c r="AC121" s="1121"/>
      <c r="AD121" s="1121"/>
      <c r="AE121" s="1233" t="s">
        <v>997</v>
      </c>
      <c r="AF121" s="1243">
        <v>0.09960391121336507</v>
      </c>
      <c r="AG121" s="1244">
        <v>75750000</v>
      </c>
      <c r="AH121" s="1201"/>
      <c r="AI121" s="1201"/>
      <c r="AJ121" s="1202"/>
      <c r="AK121" s="1201"/>
      <c r="AL121" s="1201"/>
    </row>
    <row r="122">
      <c r="A122" s="1247">
        <v>3</v>
      </c>
      <c r="B122" s="1169" t="s">
        <v>1193</v>
      </c>
      <c r="C122" s="1169">
        <v>-798.02</v>
      </c>
      <c r="D122" s="1091"/>
      <c r="E122" s="1109"/>
      <c r="F122" s="1242"/>
      <c r="G122" s="1121"/>
      <c r="H122" s="1121"/>
      <c r="I122" s="1226"/>
      <c r="J122" s="1226"/>
      <c r="K122" s="1226"/>
      <c r="L122" s="1121"/>
      <c r="M122" s="1121"/>
      <c r="N122" s="1129"/>
      <c r="O122" s="1129"/>
      <c r="P122" s="1121"/>
      <c r="Q122" s="1121"/>
      <c r="R122" s="1121"/>
      <c r="S122" s="1121"/>
      <c r="T122" s="1121"/>
      <c r="U122" s="1121"/>
      <c r="V122" s="1121"/>
      <c r="W122" s="1121"/>
      <c r="X122" s="1121"/>
      <c r="Y122" s="1121"/>
      <c r="Z122" s="1121"/>
      <c r="AA122" s="1121"/>
      <c r="AB122" s="1121"/>
      <c r="AC122" s="1121"/>
      <c r="AD122" s="1121"/>
      <c r="AE122" s="1121"/>
      <c r="AF122" s="1121"/>
      <c r="AG122" s="1202"/>
      <c r="AH122" s="1202"/>
      <c r="AI122" s="1201"/>
      <c r="AJ122" s="1202"/>
      <c r="AK122" s="1201"/>
      <c r="AL122" s="1201"/>
    </row>
    <row r="123">
      <c r="A123" s="1121"/>
      <c r="B123" s="1122"/>
      <c r="C123" s="1122"/>
      <c r="D123" s="1121"/>
      <c r="E123" s="1121"/>
      <c r="F123" s="1121"/>
      <c r="G123" s="1121"/>
      <c r="H123" s="1121"/>
      <c r="I123" s="1121"/>
      <c r="J123" s="1226"/>
      <c r="K123" s="1226"/>
      <c r="L123" s="1226"/>
      <c r="M123" s="1121"/>
      <c r="N123" s="1121"/>
      <c r="O123" s="1129"/>
      <c r="P123" s="1129"/>
      <c r="Q123" s="1121"/>
      <c r="R123" s="1121"/>
      <c r="S123" s="1121"/>
      <c r="T123" s="1121"/>
      <c r="U123" s="1121"/>
      <c r="V123" s="1121"/>
      <c r="W123" s="1121"/>
      <c r="X123" s="1121"/>
      <c r="Y123" s="1121"/>
      <c r="Z123" s="1121"/>
      <c r="AA123" s="1121"/>
      <c r="AB123" s="1121"/>
      <c r="AC123" s="1121"/>
      <c r="AD123" s="1121"/>
      <c r="AE123" s="1121"/>
      <c r="AF123" s="1121"/>
      <c r="AG123" s="1121"/>
      <c r="AH123" s="1121"/>
      <c r="AI123" s="1202"/>
      <c r="AJ123" s="1201"/>
      <c r="AK123" s="1201"/>
      <c r="AL123" s="1202"/>
      <c r="AM123" s="1201"/>
      <c r="AN123" s="1201"/>
    </row>
    <row customHeight="true" ht="18" r="124">
      <c r="A124" s="1121"/>
      <c r="B124" s="1122"/>
      <c r="C124" s="1122"/>
      <c r="D124" s="1121"/>
      <c r="E124" s="1121"/>
      <c r="F124" s="1121"/>
      <c r="G124" s="1121"/>
      <c r="H124" s="1121"/>
      <c r="I124" s="1121"/>
      <c r="J124" s="1226"/>
      <c r="K124" s="1226"/>
      <c r="L124" s="1226"/>
      <c r="M124" s="1121"/>
      <c r="N124" s="1121"/>
      <c r="O124" s="1129"/>
      <c r="P124" s="1129"/>
      <c r="Q124" s="1121"/>
      <c r="R124" s="1121"/>
      <c r="S124" s="1121"/>
      <c r="T124" s="1121"/>
      <c r="U124" s="1121"/>
      <c r="V124" s="1121"/>
      <c r="W124" s="1121"/>
      <c r="X124" s="1121"/>
      <c r="Y124" s="1121"/>
      <c r="Z124" s="1121"/>
      <c r="AA124" s="1121"/>
      <c r="AB124" s="1121"/>
      <c r="AC124" s="1121"/>
      <c r="AD124" s="1121"/>
      <c r="AE124" s="1121"/>
      <c r="AF124" s="1121"/>
      <c r="AG124" s="1121"/>
      <c r="AH124" s="1121"/>
      <c r="AI124" s="1202"/>
      <c r="AJ124" s="1201"/>
      <c r="AK124" s="1201"/>
      <c r="AL124" s="1202"/>
      <c r="AM124" s="1201"/>
      <c r="AN124" s="1201"/>
    </row>
    <row customHeight="true" ht="18" r="125">
      <c r="A125" s="1121"/>
      <c r="B125" s="1122"/>
      <c r="C125" s="1122"/>
      <c r="D125" s="1121"/>
      <c r="E125" s="1121"/>
      <c r="F125" s="1121"/>
      <c r="G125" s="1121"/>
      <c r="H125" s="1121"/>
      <c r="I125" s="1121"/>
      <c r="J125" s="1226"/>
      <c r="K125" s="1226"/>
      <c r="L125" s="1226"/>
      <c r="M125" s="1121"/>
      <c r="N125" s="1121"/>
      <c r="O125" s="1129"/>
      <c r="P125" s="1129"/>
      <c r="Q125" s="1121"/>
      <c r="R125" s="1121"/>
      <c r="S125" s="1121"/>
      <c r="T125" s="1121"/>
      <c r="U125" s="1121"/>
      <c r="V125" s="1121"/>
      <c r="W125" s="1121"/>
      <c r="X125" s="1121"/>
      <c r="Y125" s="1121"/>
      <c r="Z125" s="1121"/>
      <c r="AA125" s="1121"/>
      <c r="AB125" s="1121"/>
      <c r="AC125" s="1121"/>
      <c r="AD125" s="1121"/>
      <c r="AE125" s="1121"/>
      <c r="AF125" s="1121"/>
      <c r="AG125" s="1121"/>
      <c r="AH125" s="1121"/>
      <c r="AI125" s="1202"/>
      <c r="AJ125" s="1201"/>
      <c r="AK125" s="1201"/>
      <c r="AL125" s="1202"/>
      <c r="AM125" s="1201"/>
      <c r="AN125" s="1201"/>
    </row>
    <row customHeight="true" ht="18" r="126">
      <c r="A126" s="1121"/>
      <c r="B126" s="1122"/>
      <c r="C126" s="1122"/>
      <c r="D126" s="1121"/>
      <c r="E126" s="1121"/>
      <c r="F126" s="1121"/>
      <c r="G126" s="1121"/>
      <c r="H126" s="1121"/>
      <c r="I126" s="1121"/>
      <c r="J126" s="1226"/>
      <c r="K126" s="1226"/>
      <c r="L126" s="1226"/>
      <c r="M126" s="1121"/>
      <c r="N126" s="1121"/>
      <c r="O126" s="1129"/>
      <c r="P126" s="1129"/>
      <c r="Q126" s="1121"/>
      <c r="R126" s="1121"/>
      <c r="S126" s="1121"/>
      <c r="T126" s="1121"/>
      <c r="U126" s="1121"/>
      <c r="V126" s="1121"/>
      <c r="W126" s="1121"/>
      <c r="X126" s="1121"/>
      <c r="Y126" s="1121"/>
      <c r="Z126" s="1121"/>
      <c r="AA126" s="1121"/>
      <c r="AB126" s="1121"/>
      <c r="AC126" s="1121"/>
      <c r="AD126" s="1121"/>
      <c r="AE126" s="1121"/>
      <c r="AF126" s="1121"/>
      <c r="AG126" s="1121"/>
      <c r="AH126" s="1121"/>
      <c r="AI126" s="1202"/>
      <c r="AJ126" s="1201"/>
      <c r="AK126" s="1201"/>
      <c r="AL126" s="1202"/>
      <c r="AM126" s="1201"/>
      <c r="AN126" s="1201"/>
    </row>
    <row r="127">
      <c r="A127" s="1136" t="s">
        <v>1194</v>
      </c>
      <c r="B127" s="1043" t="s">
        <v>971</v>
      </c>
      <c r="C127" s="1043" t="s">
        <v>1050</v>
      </c>
      <c r="D127" s="1043"/>
      <c r="E127" s="1043"/>
      <c r="F127" s="1043" t="s">
        <v>975</v>
      </c>
      <c r="G127" s="1043"/>
      <c r="H127" s="1043" t="s">
        <v>1051</v>
      </c>
      <c r="I127" s="1137" t="s">
        <v>977</v>
      </c>
      <c r="J127" s="1138" t="s">
        <v>978</v>
      </c>
      <c r="K127" s="1042" t="s">
        <v>979</v>
      </c>
      <c r="L127" s="1042" t="s">
        <v>980</v>
      </c>
      <c r="M127" s="1043" t="s">
        <v>981</v>
      </c>
      <c r="N127" s="1043" t="s">
        <v>982</v>
      </c>
      <c r="O127" s="1043" t="s">
        <v>1052</v>
      </c>
      <c r="P127" s="1043" t="s">
        <v>1053</v>
      </c>
      <c r="Q127" s="1043" t="s">
        <v>985</v>
      </c>
      <c r="R127" s="1139"/>
      <c r="S127" s="1139"/>
      <c r="T127" s="1139"/>
      <c r="U127" s="1139"/>
      <c r="V127" s="1139"/>
      <c r="W127" s="1139"/>
      <c r="X127" s="1139"/>
      <c r="Y127" s="1139"/>
      <c r="Z127" s="1139"/>
      <c r="AA127" s="1139"/>
      <c r="AB127" s="1140" t="s">
        <v>991</v>
      </c>
      <c r="AC127" s="1138" t="s">
        <v>992</v>
      </c>
      <c r="AD127" s="1138" t="s">
        <v>1054</v>
      </c>
      <c r="AE127" s="1138" t="s">
        <v>1055</v>
      </c>
      <c r="AF127" s="1248" t="s">
        <v>995</v>
      </c>
      <c r="AG127" s="1249" t="s">
        <v>996</v>
      </c>
      <c r="AH127" s="1121"/>
      <c r="AI127" s="1138" t="s">
        <v>998</v>
      </c>
      <c r="AJ127" s="1201"/>
      <c r="AK127" s="1201"/>
      <c r="AL127" s="1202"/>
      <c r="AM127" s="1201"/>
      <c r="AN127" s="1201"/>
    </row>
    <row r="128">
      <c r="A128" s="1043" t="s">
        <v>1004</v>
      </c>
      <c r="B128" s="1043"/>
      <c r="C128" s="1043"/>
      <c r="D128" s="1142"/>
      <c r="E128" s="1142"/>
      <c r="F128" s="1142" t="s">
        <v>1005</v>
      </c>
      <c r="G128" s="1250" t="s">
        <v>1006</v>
      </c>
      <c r="H128" s="1043"/>
      <c r="I128" s="1137"/>
      <c r="J128" s="1138"/>
      <c r="K128" s="1042"/>
      <c r="L128" s="1042"/>
      <c r="M128" s="1043" t="s">
        <v>1007</v>
      </c>
      <c r="N128" s="1043" t="s">
        <v>1007</v>
      </c>
      <c r="O128" s="1043"/>
      <c r="P128" s="1043"/>
      <c r="Q128" s="1043"/>
      <c r="R128" s="1139"/>
      <c r="S128" s="1139"/>
      <c r="T128" s="1139"/>
      <c r="U128" s="1139"/>
      <c r="V128" s="1139"/>
      <c r="W128" s="1139"/>
      <c r="X128" s="1139"/>
      <c r="Y128" s="1139"/>
      <c r="Z128" s="1139"/>
      <c r="AA128" s="1139"/>
      <c r="AB128" s="1140"/>
      <c r="AC128" s="1138"/>
      <c r="AD128" s="1138"/>
      <c r="AE128" s="1138"/>
      <c r="AF128" s="1248"/>
      <c r="AG128" s="1249"/>
      <c r="AH128" s="1121"/>
      <c r="AI128" s="1138"/>
      <c r="AJ128" s="1121"/>
      <c r="AK128" s="1121"/>
      <c r="AL128" s="1121"/>
      <c r="AM128" s="1121"/>
      <c r="AN128" s="1121"/>
    </row>
    <row r="129">
      <c r="A129" s="1146">
        <v>1</v>
      </c>
      <c r="B129" s="1047" t="s">
        <v>1011</v>
      </c>
      <c r="C129" s="1251" t="s">
        <v>1195</v>
      </c>
      <c r="D129" s="1252" t="s">
        <v>1195</v>
      </c>
      <c r="E129" s="1252" t="s">
        <v>1195</v>
      </c>
      <c r="F129" s="1253">
        <v>9596</v>
      </c>
      <c r="G129" s="1254">
        <v>9596</v>
      </c>
      <c r="H129" s="1255"/>
      <c r="I129" s="1256">
        <f>VLOOKUP(C129,'Data Products'!$A:$J,2,0)</f>
      </c>
      <c r="J129" s="1257">
        <f t="shared" ref="J129:J136" si="2">IFERROR(I129-TODAY(),"")</f>
      </c>
      <c r="K129" s="1258">
        <v>46108</v>
      </c>
      <c r="L129" s="1056">
        <f t="shared" ref="L129:L136" si="25">TODAY()-K129</f>
      </c>
      <c r="M129" s="1083">
        <v>5901</v>
      </c>
      <c r="N129" s="1259">
        <v>14996</v>
      </c>
      <c r="O129" s="1052">
        <v>0</v>
      </c>
      <c r="P129" s="1052">
        <v>0</v>
      </c>
      <c r="Q129" s="1047" t="s">
        <v>1196</v>
      </c>
      <c r="R129" s="1125"/>
      <c r="S129" s="1125"/>
      <c r="T129" s="1154"/>
      <c r="U129" s="1125"/>
      <c r="V129" s="1125"/>
      <c r="W129" s="1125"/>
      <c r="X129" s="1125"/>
      <c r="Y129" s="1125"/>
      <c r="Z129" s="1125"/>
      <c r="AA129" s="1125"/>
      <c r="AB129" s="1155">
        <f t="shared" ref="AB129:AB136" si="21">N129/30</f>
      </c>
      <c r="AC129" s="1071">
        <f t="shared" ref="AC129:AC136" si="13">IFERROR(F129/AB129,"-")</f>
      </c>
      <c r="AD129" s="1059">
        <f t="shared" ref="AD129:AD136" si="5">IFERROR(TODAY()+AC129,"-")</f>
      </c>
      <c r="AE129" s="1072">
        <f t="shared" ref="AE129:AE136" si="28">_xlfn.IFS(AC129="-","Not sold yet",AND(AC129&lt;=150,AC129&gt;60),"Out of stock more than 60 days",AC129&lt;=60,"Out of stock less than 60 days",AC129&gt;=150,"Out of stock more than 150 days")</f>
      </c>
      <c r="AF129" s="1062">
        <f>VLOOKUP(C129,'Data Products'!$A:$J,10,0)</f>
      </c>
      <c r="AG129" s="1119">
        <f t="shared" ref="AG129:AG135" si="16">AF129*F129</f>
      </c>
      <c r="AH129" s="1260">
        <v>0</v>
      </c>
      <c r="AI129" s="1159"/>
      <c r="AJ129" s="1121"/>
      <c r="AK129" s="1121"/>
      <c r="AL129" s="1121"/>
      <c r="AM129" s="1121"/>
      <c r="AN129" s="1121"/>
    </row>
    <row customHeight="true" hidden="true" ht="18" r="130">
      <c r="A130" s="1146">
        <v>2</v>
      </c>
      <c r="B130" s="1047" t="s">
        <v>1011</v>
      </c>
      <c r="C130" s="1251" t="s">
        <v>1197</v>
      </c>
      <c r="D130" s="1171" t="s">
        <v>1197</v>
      </c>
      <c r="E130" s="1171" t="s">
        <v>1197</v>
      </c>
      <c r="F130" s="1253">
        <v>0</v>
      </c>
      <c r="G130" s="1254">
        <v>0</v>
      </c>
      <c r="H130" s="1255"/>
      <c r="I130" s="1256">
        <f>VLOOKUP(C130,'Data Products'!$A:$J,2,0)</f>
      </c>
      <c r="J130" s="1257">
        <f t="shared" si="2"/>
      </c>
      <c r="K130" s="1261">
        <v>46108</v>
      </c>
      <c r="L130" s="1056">
        <f t="shared" si="25"/>
      </c>
      <c r="M130" s="1083">
        <v>0</v>
      </c>
      <c r="N130" s="1083">
        <v>0</v>
      </c>
      <c r="O130" s="1052">
        <v>0</v>
      </c>
      <c r="P130" s="1052">
        <v>0</v>
      </c>
      <c r="Q130" s="1047" t="s">
        <v>1095</v>
      </c>
      <c r="R130" s="1125"/>
      <c r="S130" s="1125"/>
      <c r="T130" s="1154"/>
      <c r="U130" s="1125"/>
      <c r="V130" s="1125"/>
      <c r="W130" s="1125"/>
      <c r="X130" s="1125"/>
      <c r="Y130" s="1125"/>
      <c r="Z130" s="1125"/>
      <c r="AA130" s="1125"/>
      <c r="AB130" s="1155">
        <f t="shared" si="21"/>
      </c>
      <c r="AC130" s="1071">
        <f t="shared" si="13"/>
      </c>
      <c r="AD130" s="1059">
        <f t="shared" si="5"/>
      </c>
      <c r="AE130" s="1072">
        <f t="shared" si="28"/>
      </c>
      <c r="AF130" s="1062">
        <f>VLOOKUP(C130,'Data Products'!$A:$J,10,0)</f>
      </c>
      <c r="AG130" s="1119">
        <f t="shared" si="16"/>
      </c>
      <c r="AH130" s="1260">
        <v>0</v>
      </c>
      <c r="AI130" s="1147" t="s">
        <v>1198</v>
      </c>
      <c r="AJ130" s="1121"/>
      <c r="AK130" s="1121"/>
      <c r="AL130" s="1121"/>
      <c r="AM130" s="1121"/>
      <c r="AN130" s="1121"/>
    </row>
    <row r="131">
      <c r="A131" s="1146">
        <v>3</v>
      </c>
      <c r="B131" s="1047" t="s">
        <v>1011</v>
      </c>
      <c r="C131" s="1262" t="s">
        <v>1199</v>
      </c>
      <c r="D131" s="1263" t="s">
        <v>1199</v>
      </c>
      <c r="E131" s="1263" t="s">
        <v>1199</v>
      </c>
      <c r="F131" s="1253">
        <v>5398</v>
      </c>
      <c r="G131" s="1254">
        <v>5398</v>
      </c>
      <c r="H131" s="1264"/>
      <c r="I131" s="1256">
        <f>VLOOKUP(C131,'Data Products'!$A:$J,2,0)</f>
      </c>
      <c r="J131" s="1257">
        <f t="shared" si="2"/>
      </c>
      <c r="K131" s="1261">
        <v>46109</v>
      </c>
      <c r="L131" s="1056">
        <f t="shared" si="25"/>
      </c>
      <c r="M131" s="1083">
        <v>2154</v>
      </c>
      <c r="N131" s="1083">
        <v>4283</v>
      </c>
      <c r="O131" s="1052">
        <v>0</v>
      </c>
      <c r="P131" s="1052">
        <v>0</v>
      </c>
      <c r="Q131" s="1047" t="s">
        <v>1087</v>
      </c>
      <c r="R131" s="1052"/>
      <c r="S131" s="1052"/>
      <c r="T131" s="1052"/>
      <c r="U131" s="1052"/>
      <c r="V131" s="1052"/>
      <c r="W131" s="1052"/>
      <c r="X131" s="1052"/>
      <c r="Y131" s="1052"/>
      <c r="Z131" s="1052"/>
      <c r="AA131" s="1052"/>
      <c r="AB131" s="1155">
        <f t="shared" si="21"/>
      </c>
      <c r="AC131" s="1071">
        <f t="shared" si="13"/>
      </c>
      <c r="AD131" s="1059">
        <f t="shared" si="5"/>
      </c>
      <c r="AE131" s="1072">
        <f t="shared" si="28"/>
      </c>
      <c r="AF131" s="1062">
        <f>VLOOKUP(C131,'Data Products'!$A:$J,10,0)</f>
      </c>
      <c r="AG131" s="1119">
        <f t="shared" si="16"/>
      </c>
      <c r="AH131" s="1062"/>
      <c r="AI131" s="1265" t="s">
        <v>1037</v>
      </c>
      <c r="AJ131" s="1121"/>
      <c r="AK131" s="1121"/>
      <c r="AL131" s="1121"/>
      <c r="AM131" s="1121"/>
      <c r="AN131" s="1121"/>
    </row>
    <row customHeight="true" hidden="true" ht="18" r="132">
      <c r="A132" s="1146">
        <v>4</v>
      </c>
      <c r="B132" s="1047" t="s">
        <v>1011</v>
      </c>
      <c r="C132" s="1266" t="s">
        <v>1200</v>
      </c>
      <c r="D132" s="1197" t="s">
        <v>1200</v>
      </c>
      <c r="E132" s="1197" t="s">
        <v>1200</v>
      </c>
      <c r="F132" s="1267">
        <v>0</v>
      </c>
      <c r="G132" s="1268">
        <v>0</v>
      </c>
      <c r="H132" s="1264"/>
      <c r="I132" s="1256">
        <f>VLOOKUP(C132,'Data Products'!$A:$J,2,0)</f>
      </c>
      <c r="J132" s="1257">
        <f t="shared" si="2"/>
      </c>
      <c r="K132" s="1269">
        <v>46108</v>
      </c>
      <c r="L132" s="1056">
        <f t="shared" si="25"/>
      </c>
      <c r="M132" s="1083">
        <v>21</v>
      </c>
      <c r="N132" s="1270">
        <v>44</v>
      </c>
      <c r="O132" s="1052">
        <v>0</v>
      </c>
      <c r="P132" s="1052">
        <v>0</v>
      </c>
      <c r="Q132" s="1067" t="s">
        <v>1103</v>
      </c>
      <c r="R132" s="1052"/>
      <c r="S132" s="1052"/>
      <c r="T132" s="1052"/>
      <c r="U132" s="1052"/>
      <c r="V132" s="1052"/>
      <c r="W132" s="1052"/>
      <c r="X132" s="1052"/>
      <c r="Y132" s="1052"/>
      <c r="Z132" s="1052"/>
      <c r="AA132" s="1052"/>
      <c r="AB132" s="1155">
        <f t="shared" si="21"/>
      </c>
      <c r="AC132" s="1071">
        <f t="shared" si="13"/>
      </c>
      <c r="AD132" s="1059">
        <f t="shared" si="5"/>
      </c>
      <c r="AE132" s="1072">
        <f t="shared" si="28"/>
      </c>
      <c r="AF132" s="1062">
        <f>VLOOKUP(C132,'Data Products'!$A:$J,10,0)</f>
      </c>
      <c r="AG132" s="1119">
        <f t="shared" si="16"/>
      </c>
      <c r="AH132" s="1062"/>
      <c r="AI132" s="1271"/>
      <c r="AJ132" s="1166"/>
      <c r="AK132" s="1066"/>
      <c r="AL132" s="1065"/>
      <c r="AM132" s="1066"/>
      <c r="AN132" s="1066"/>
    </row>
    <row customHeight="true" hidden="true" ht="18" r="133">
      <c r="A133" s="1146">
        <v>5</v>
      </c>
      <c r="B133" s="1047" t="s">
        <v>1011</v>
      </c>
      <c r="C133" s="1266" t="s">
        <v>1201</v>
      </c>
      <c r="D133" s="1197" t="s">
        <v>1201</v>
      </c>
      <c r="E133" s="1197" t="s">
        <v>1201</v>
      </c>
      <c r="F133" s="1272">
        <v>0</v>
      </c>
      <c r="G133" s="1115">
        <v>0</v>
      </c>
      <c r="H133" s="1264"/>
      <c r="I133" s="1256">
        <f>VLOOKUP(C133,'Data Products'!$A:$J,2,0)</f>
      </c>
      <c r="J133" s="1257">
        <f t="shared" si="2"/>
      </c>
      <c r="K133" s="1269">
        <v>46108</v>
      </c>
      <c r="L133" s="1056">
        <f t="shared" si="25"/>
      </c>
      <c r="M133" s="1069">
        <v>7</v>
      </c>
      <c r="N133" s="1083">
        <v>23</v>
      </c>
      <c r="O133" s="1052">
        <v>0</v>
      </c>
      <c r="P133" s="1052">
        <v>0</v>
      </c>
      <c r="Q133" s="1067" t="s">
        <v>1103</v>
      </c>
      <c r="R133" s="1052"/>
      <c r="S133" s="1052"/>
      <c r="T133" s="1052"/>
      <c r="U133" s="1052"/>
      <c r="V133" s="1052"/>
      <c r="W133" s="1052"/>
      <c r="X133" s="1052"/>
      <c r="Y133" s="1052"/>
      <c r="Z133" s="1052"/>
      <c r="AA133" s="1052"/>
      <c r="AB133" s="1155">
        <f t="shared" si="21"/>
      </c>
      <c r="AC133" s="1071">
        <f t="shared" si="13"/>
      </c>
      <c r="AD133" s="1059">
        <f t="shared" si="5"/>
      </c>
      <c r="AE133" s="1072">
        <f t="shared" si="28"/>
      </c>
      <c r="AF133" s="1062">
        <f>VLOOKUP(C133,'Data Products'!$A:$J,10,0)</f>
      </c>
      <c r="AG133" s="1119">
        <f t="shared" si="16"/>
      </c>
      <c r="AH133" s="1062"/>
      <c r="AI133" s="1271"/>
      <c r="AJ133" s="1166"/>
      <c r="AK133" s="1066"/>
      <c r="AL133" s="1065"/>
      <c r="AM133" s="1066"/>
      <c r="AN133" s="1066"/>
    </row>
    <row customHeight="true" hidden="true" ht="18" r="134">
      <c r="A134" s="1146">
        <v>6</v>
      </c>
      <c r="B134" s="1047" t="s">
        <v>1011</v>
      </c>
      <c r="C134" s="1173" t="s">
        <v>1201</v>
      </c>
      <c r="D134" s="1171" t="s">
        <v>1201</v>
      </c>
      <c r="E134" s="1171" t="s">
        <v>1201</v>
      </c>
      <c r="F134" s="1272">
        <v>0</v>
      </c>
      <c r="G134" s="1115">
        <v>0</v>
      </c>
      <c r="H134" s="1273"/>
      <c r="I134" s="1256">
        <f>VLOOKUP(C134,'Data Products'!$A:$J,2,0)</f>
      </c>
      <c r="J134" s="1257">
        <f t="shared" si="2"/>
      </c>
      <c r="K134" s="1269">
        <v>46109</v>
      </c>
      <c r="L134" s="1056">
        <f t="shared" si="25"/>
      </c>
      <c r="M134" s="1069">
        <v>7</v>
      </c>
      <c r="N134" s="1083">
        <v>23</v>
      </c>
      <c r="O134" s="1052">
        <v>1</v>
      </c>
      <c r="P134" s="1052">
        <v>1</v>
      </c>
      <c r="Q134" s="1067" t="s">
        <v>1103</v>
      </c>
      <c r="R134" s="1052"/>
      <c r="S134" s="1052"/>
      <c r="T134" s="1052"/>
      <c r="U134" s="1052"/>
      <c r="V134" s="1052"/>
      <c r="W134" s="1052"/>
      <c r="X134" s="1052"/>
      <c r="Y134" s="1052"/>
      <c r="Z134" s="1052"/>
      <c r="AA134" s="1052"/>
      <c r="AB134" s="1155">
        <f t="shared" si="21"/>
      </c>
      <c r="AC134" s="1071">
        <f t="shared" si="13"/>
      </c>
      <c r="AD134" s="1059">
        <f t="shared" si="5"/>
      </c>
      <c r="AE134" s="1072">
        <f t="shared" si="28"/>
      </c>
      <c r="AF134" s="1062">
        <f>VLOOKUP(C134,'Data Products'!$A:$J,10,0)</f>
      </c>
      <c r="AG134" s="1119">
        <f t="shared" si="16"/>
      </c>
      <c r="AH134" s="1062">
        <f>IF(J134&lt;=90,F134,0)</f>
      </c>
      <c r="AI134" s="1271"/>
      <c r="AJ134" s="1166"/>
      <c r="AK134" s="1066"/>
      <c r="AL134" s="1065"/>
      <c r="AM134" s="1066"/>
      <c r="AN134" s="1066"/>
    </row>
    <row r="135">
      <c r="A135" s="1146">
        <v>7</v>
      </c>
      <c r="B135" s="1241" t="s">
        <v>1011</v>
      </c>
      <c r="C135" s="1274" t="s">
        <v>1202</v>
      </c>
      <c r="D135" s="1171" t="s">
        <v>1202</v>
      </c>
      <c r="E135" s="1171" t="s">
        <v>1202</v>
      </c>
      <c r="F135" s="1275">
        <v>708</v>
      </c>
      <c r="G135" s="1276">
        <v>708</v>
      </c>
      <c r="H135" s="1274"/>
      <c r="I135" s="1256">
        <f>VLOOKUP(C135,'Data Products'!$A:$J,2,0)</f>
      </c>
      <c r="J135" s="1257">
        <f t="shared" si="2"/>
      </c>
      <c r="K135" s="1224">
        <v>46112</v>
      </c>
      <c r="L135" s="1113">
        <f t="shared" si="25"/>
      </c>
      <c r="M135" s="1170">
        <v>36</v>
      </c>
      <c r="N135" s="1170">
        <v>86</v>
      </c>
      <c r="O135" s="1091">
        <v>4</v>
      </c>
      <c r="P135" s="1091">
        <v>4</v>
      </c>
      <c r="Q135" s="1169" t="s">
        <v>1103</v>
      </c>
      <c r="R135" s="1091"/>
      <c r="S135" s="1091"/>
      <c r="T135" s="1091"/>
      <c r="U135" s="1091"/>
      <c r="V135" s="1091"/>
      <c r="W135" s="1091"/>
      <c r="X135" s="1091"/>
      <c r="Y135" s="1091"/>
      <c r="Z135" s="1091"/>
      <c r="AA135" s="1091"/>
      <c r="AB135" s="1277">
        <f t="shared" si="21"/>
      </c>
      <c r="AC135" s="1117">
        <f t="shared" si="13"/>
      </c>
      <c r="AD135" s="1278">
        <f t="shared" si="5"/>
      </c>
      <c r="AE135" s="1279">
        <f t="shared" si="28"/>
      </c>
      <c r="AF135" s="1280">
        <f>VLOOKUP(C135,'Data Products'!$A:$J,10,0)</f>
      </c>
      <c r="AG135" s="1280">
        <f t="shared" si="16"/>
      </c>
      <c r="AH135" s="1121"/>
      <c r="AI135" s="1159" t="s">
        <v>1203</v>
      </c>
      <c r="AJ135" s="1121"/>
      <c r="AK135" s="1121"/>
      <c r="AL135" s="1121"/>
      <c r="AM135" s="1121"/>
      <c r="AN135" s="1121"/>
    </row>
    <row customHeight="true" ht="18" r="136">
      <c r="A136" s="1146">
        <v>8</v>
      </c>
      <c r="B136" s="1241" t="s">
        <v>1011</v>
      </c>
      <c r="C136" s="1274" t="s">
        <v>1204</v>
      </c>
      <c r="D136" s="1171" t="s">
        <v>1204</v>
      </c>
      <c r="E136" s="1171" t="s">
        <v>1204</v>
      </c>
      <c r="F136" s="1253">
        <v>500</v>
      </c>
      <c r="G136" s="1281">
        <v>500</v>
      </c>
      <c r="H136" s="1274"/>
      <c r="I136" s="1256">
        <f>VLOOKUP(C136,'Data Products'!$A:$J,2,0)</f>
      </c>
      <c r="J136" s="1257">
        <f t="shared" si="2"/>
      </c>
      <c r="K136" s="1224">
        <v>46113</v>
      </c>
      <c r="L136" s="1113">
        <f t="shared" si="25"/>
      </c>
      <c r="M136" s="1170">
        <v>0</v>
      </c>
      <c r="N136" s="1170">
        <v>0</v>
      </c>
      <c r="O136" s="1091">
        <v>5</v>
      </c>
      <c r="P136" s="1091">
        <v>5</v>
      </c>
      <c r="Q136" s="1169" t="s">
        <v>1103</v>
      </c>
      <c r="R136" s="1091"/>
      <c r="S136" s="1091"/>
      <c r="T136" s="1091"/>
      <c r="U136" s="1091"/>
      <c r="V136" s="1091"/>
      <c r="W136" s="1091"/>
      <c r="X136" s="1091"/>
      <c r="Y136" s="1091"/>
      <c r="Z136" s="1091"/>
      <c r="AA136" s="1091"/>
      <c r="AB136" s="1277">
        <f t="shared" si="21"/>
      </c>
      <c r="AC136" s="1117">
        <f t="shared" si="13"/>
      </c>
      <c r="AD136" s="1278">
        <f t="shared" si="5"/>
      </c>
      <c r="AE136" s="1279">
        <f t="shared" si="28"/>
      </c>
      <c r="AF136" s="1280"/>
      <c r="AG136" s="1280"/>
      <c r="AH136" s="1121"/>
      <c r="AI136" s="1162"/>
      <c r="AJ136" s="1121"/>
      <c r="AK136" s="1121"/>
      <c r="AL136" s="1121"/>
      <c r="AM136" s="1121"/>
      <c r="AN136" s="1121"/>
    </row>
    <row r="137">
      <c r="A137" s="1282"/>
      <c r="B137" s="1122"/>
      <c r="C137" s="1122"/>
      <c r="D137" s="1121"/>
      <c r="E137" s="1121"/>
      <c r="F137" s="1121"/>
      <c r="G137" s="1121"/>
      <c r="H137" s="1121"/>
      <c r="I137" s="1121"/>
      <c r="J137" s="1226"/>
      <c r="K137" s="1226"/>
      <c r="L137" s="1226"/>
      <c r="M137" s="1201"/>
      <c r="N137" s="1121"/>
      <c r="O137" s="1121"/>
      <c r="P137" s="1121"/>
      <c r="Q137" s="1121"/>
      <c r="R137" s="1121"/>
      <c r="S137" s="1121"/>
      <c r="T137" s="1121"/>
      <c r="U137" s="1121"/>
      <c r="V137" s="1121"/>
      <c r="W137" s="1121"/>
      <c r="X137" s="1121"/>
      <c r="Y137" s="1121"/>
      <c r="Z137" s="1121"/>
      <c r="AA137" s="1121"/>
      <c r="AB137" s="1121"/>
      <c r="AC137" s="1121"/>
      <c r="AD137" s="1121"/>
      <c r="AE137" s="1229" t="s">
        <v>1044</v>
      </c>
      <c r="AF137" s="1230">
        <f t="shared" ref="AF137:AF141" si="32">AG137/$AG$106</f>
      </c>
      <c r="AG137" s="1230">
        <f>SUM(AG131:AG132)</f>
      </c>
      <c r="AH137" s="1121"/>
      <c r="AI137" s="1202"/>
      <c r="AJ137" s="1201"/>
      <c r="AK137" s="1201"/>
      <c r="AL137" s="1202"/>
      <c r="AM137" s="1201"/>
      <c r="AN137" s="1201"/>
    </row>
    <row r="138">
      <c r="A138" s="1121"/>
      <c r="B138" s="1122"/>
      <c r="C138" s="1122"/>
      <c r="D138" s="1121"/>
      <c r="E138" s="1121"/>
      <c r="F138" s="1121"/>
      <c r="G138" s="1121"/>
      <c r="H138" s="1121"/>
      <c r="I138" s="1121"/>
      <c r="J138" s="1226"/>
      <c r="K138" s="1226"/>
      <c r="L138" s="1226"/>
      <c r="M138" s="1201"/>
      <c r="N138" s="1260"/>
      <c r="O138" s="1121"/>
      <c r="P138" s="1121"/>
      <c r="Q138" s="1121"/>
      <c r="R138" s="1121"/>
      <c r="S138" s="1121"/>
      <c r="T138" s="1121"/>
      <c r="U138" s="1121"/>
      <c r="V138" s="1121"/>
      <c r="W138" s="1121"/>
      <c r="X138" s="1121"/>
      <c r="Y138" s="1121"/>
      <c r="Z138" s="1121"/>
      <c r="AA138" s="1121"/>
      <c r="AB138" s="1121"/>
      <c r="AC138" s="1121"/>
      <c r="AD138" s="1121"/>
      <c r="AE138" s="1233" t="s">
        <v>1045</v>
      </c>
      <c r="AF138" s="1230">
        <f t="shared" si="32"/>
      </c>
      <c r="AG138" s="1230">
        <f t="shared" ref="AG138:AG142" si="10">SUMIF($AG$129:$AG$130,$AE$129:$AE$130,AE138)</f>
      </c>
      <c r="AH138" s="1121"/>
      <c r="AI138" s="1202"/>
      <c r="AJ138" s="1201"/>
      <c r="AK138" s="1201"/>
      <c r="AL138" s="1202"/>
      <c r="AM138" s="1201"/>
      <c r="AN138" s="1201"/>
    </row>
    <row customHeight="true" ht="18" r="139">
      <c r="A139" s="1121"/>
      <c r="B139" s="1122"/>
      <c r="C139" s="1122"/>
      <c r="D139" s="1121"/>
      <c r="E139" s="1121"/>
      <c r="F139" s="1121"/>
      <c r="G139" s="1121"/>
      <c r="H139" s="1121"/>
      <c r="I139" s="1260"/>
      <c r="J139" s="1283"/>
      <c r="K139" s="1226"/>
      <c r="L139" s="1226"/>
      <c r="M139" s="1201"/>
      <c r="N139" s="1260"/>
      <c r="O139" s="1121"/>
      <c r="P139" s="1121"/>
      <c r="Q139" s="1121"/>
      <c r="R139" s="1121"/>
      <c r="S139" s="1121"/>
      <c r="T139" s="1121"/>
      <c r="U139" s="1121"/>
      <c r="V139" s="1121"/>
      <c r="W139" s="1121"/>
      <c r="X139" s="1121"/>
      <c r="Y139" s="1121"/>
      <c r="Z139" s="1121"/>
      <c r="AA139" s="1121"/>
      <c r="AB139" s="1121"/>
      <c r="AC139" s="1121"/>
      <c r="AD139" s="1121"/>
      <c r="AE139" s="1233" t="s">
        <v>1046</v>
      </c>
      <c r="AF139" s="1230">
        <f t="shared" si="32"/>
      </c>
      <c r="AG139" s="1230">
        <f t="shared" si="10"/>
      </c>
      <c r="AH139" s="1121"/>
      <c r="AI139" s="1202"/>
      <c r="AJ139" s="1201"/>
      <c r="AK139" s="1201"/>
      <c r="AL139" s="1202"/>
      <c r="AM139" s="1201"/>
      <c r="AN139" s="1201"/>
    </row>
    <row customHeight="true" ht="18" r="140">
      <c r="A140" s="1121"/>
      <c r="B140" s="1122"/>
      <c r="C140" s="1122"/>
      <c r="D140" s="1121"/>
      <c r="E140" s="1121"/>
      <c r="F140" s="1121"/>
      <c r="G140" s="1121"/>
      <c r="H140" s="1121"/>
      <c r="I140" s="1121"/>
      <c r="J140" s="1226"/>
      <c r="K140" s="1226"/>
      <c r="L140" s="1283"/>
      <c r="M140" s="1284"/>
      <c r="N140" s="1121"/>
      <c r="O140" s="1121"/>
      <c r="P140" s="1121"/>
      <c r="Q140" s="1121"/>
      <c r="R140" s="1121"/>
      <c r="S140" s="1121"/>
      <c r="T140" s="1121"/>
      <c r="U140" s="1121"/>
      <c r="V140" s="1121"/>
      <c r="W140" s="1121"/>
      <c r="X140" s="1121"/>
      <c r="Y140" s="1121"/>
      <c r="Z140" s="1121"/>
      <c r="AA140" s="1121"/>
      <c r="AB140" s="1121"/>
      <c r="AC140" s="1121"/>
      <c r="AD140" s="1121"/>
      <c r="AE140" s="1233" t="s">
        <v>1047</v>
      </c>
      <c r="AF140" s="1230">
        <f t="shared" si="32"/>
      </c>
      <c r="AG140" s="1230">
        <f t="shared" si="10"/>
      </c>
      <c r="AH140" s="1121"/>
      <c r="AI140" s="1202"/>
      <c r="AJ140" s="1201"/>
      <c r="AK140" s="1201"/>
      <c r="AL140" s="1202"/>
      <c r="AM140" s="1201"/>
      <c r="AN140" s="1201"/>
    </row>
    <row customHeight="true" ht="18" r="141">
      <c r="A141" s="1121"/>
      <c r="B141" s="1122"/>
      <c r="C141" s="1122"/>
      <c r="D141" s="1121"/>
      <c r="E141" s="1121"/>
      <c r="G141" s="1121"/>
      <c r="H141" s="1121"/>
      <c r="I141" s="1121"/>
      <c r="J141" s="1226"/>
      <c r="K141" s="1226"/>
      <c r="L141" s="1226"/>
      <c r="M141" s="1121"/>
      <c r="N141" s="1121"/>
      <c r="O141" s="1121"/>
      <c r="P141" s="1121"/>
      <c r="Q141" s="1121"/>
      <c r="R141" s="1121"/>
      <c r="S141" s="1121"/>
      <c r="T141" s="1121"/>
      <c r="U141" s="1121"/>
      <c r="V141" s="1121"/>
      <c r="W141" s="1121"/>
      <c r="X141" s="1121"/>
      <c r="Y141" s="1121"/>
      <c r="Z141" s="1121"/>
      <c r="AA141" s="1121"/>
      <c r="AB141" s="1121"/>
      <c r="AC141" s="1121"/>
      <c r="AD141" s="1121"/>
      <c r="AE141" s="1233" t="s">
        <v>1048</v>
      </c>
      <c r="AF141" s="1230">
        <f t="shared" si="32"/>
      </c>
      <c r="AG141" s="1239">
        <f t="shared" si="10"/>
      </c>
      <c r="AH141" s="1121"/>
      <c r="AI141" s="1202"/>
      <c r="AJ141" s="1201"/>
      <c r="AK141" s="1201"/>
      <c r="AL141" s="1202"/>
      <c r="AM141" s="1201"/>
      <c r="AN141" s="1201"/>
    </row>
    <row r="142">
      <c r="A142" s="1121"/>
      <c r="B142" s="1122"/>
      <c r="C142" s="1122"/>
      <c r="D142" s="1121"/>
      <c r="E142" s="1121"/>
      <c r="F142" s="1121"/>
      <c r="G142" s="1121"/>
      <c r="H142" s="1121"/>
      <c r="I142" s="1226"/>
      <c r="J142" s="1226"/>
      <c r="K142" s="1226"/>
      <c r="L142" s="1121"/>
      <c r="M142" s="1121"/>
      <c r="N142" s="1121"/>
      <c r="O142" s="1121"/>
      <c r="P142" s="1121"/>
      <c r="Q142" s="1121"/>
      <c r="R142" s="1121"/>
      <c r="S142" s="1121"/>
      <c r="T142" s="1121"/>
      <c r="U142" s="1121"/>
      <c r="V142" s="1121"/>
      <c r="W142" s="1121"/>
      <c r="X142" s="1121"/>
      <c r="Y142" s="1121"/>
      <c r="Z142" s="1121"/>
      <c r="AA142" s="1121"/>
      <c r="AB142" s="1121"/>
      <c r="AC142" s="1121"/>
      <c r="AD142" s="1285"/>
      <c r="AE142" s="1233" t="s">
        <v>997</v>
      </c>
      <c r="AF142" s="1239">
        <f>AVERAGE(AI53:AI102)/AVERAGE(G53:G102)</f>
      </c>
      <c r="AG142" s="1230">
        <f t="shared" si="10"/>
      </c>
      <c r="AH142" s="1202"/>
      <c r="AI142" s="1201"/>
      <c r="AJ142" s="1201"/>
      <c r="AK142" s="1202"/>
      <c r="AL142" s="1201"/>
      <c r="AM142" s="1201"/>
    </row>
    <row r="143">
      <c r="A143" s="1232" t="s">
        <v>1205</v>
      </c>
      <c r="B143" s="1232"/>
      <c r="C143" s="1232"/>
      <c r="D143" s="1232"/>
      <c r="E143" s="1232"/>
      <c r="F143" s="1121"/>
      <c r="G143" s="1121"/>
      <c r="H143" s="1121"/>
      <c r="I143" s="1226"/>
      <c r="J143" s="1226"/>
      <c r="K143" s="1226"/>
      <c r="L143" s="1121"/>
      <c r="M143" s="1121"/>
      <c r="N143" s="1121"/>
      <c r="O143" s="1121"/>
      <c r="P143" s="1121"/>
      <c r="Q143" s="1121"/>
      <c r="R143" s="1121"/>
      <c r="S143" s="1121"/>
      <c r="T143" s="1121"/>
      <c r="U143" s="1121"/>
      <c r="V143" s="1121"/>
      <c r="W143" s="1121"/>
      <c r="X143" s="1121"/>
      <c r="Y143" s="1121"/>
      <c r="Z143" s="1121"/>
      <c r="AA143" s="1121"/>
      <c r="AB143" s="1121"/>
      <c r="AC143" s="1121"/>
      <c r="AG143" s="1121"/>
      <c r="AH143" s="1202"/>
      <c r="AI143" s="1201"/>
      <c r="AJ143" s="1201"/>
      <c r="AK143" s="1202"/>
      <c r="AL143" s="1201"/>
      <c r="AM143" s="1201"/>
    </row>
    <row r="144">
      <c r="A144" s="1043" t="s">
        <v>1004</v>
      </c>
      <c r="B144" s="1043" t="s">
        <v>985</v>
      </c>
      <c r="C144" s="1043" t="s">
        <v>1181</v>
      </c>
      <c r="D144" s="1043" t="s">
        <v>1182</v>
      </c>
      <c r="E144" s="1043" t="s">
        <v>1183</v>
      </c>
      <c r="F144" s="1121"/>
      <c r="G144" s="1121"/>
      <c r="H144" s="1226"/>
      <c r="I144" s="1226" t="s">
        <v>1043</v>
      </c>
      <c r="J144" s="1226"/>
      <c r="K144" s="1121"/>
      <c r="L144" s="1121"/>
      <c r="M144" s="1129"/>
      <c r="N144" s="1129"/>
      <c r="O144" s="1121"/>
      <c r="P144" s="1121"/>
      <c r="Q144" s="1121"/>
      <c r="R144" s="1121"/>
      <c r="S144" s="1121"/>
      <c r="T144" s="1121"/>
      <c r="U144" s="1121"/>
      <c r="V144" s="1121"/>
      <c r="W144" s="1121"/>
      <c r="X144" s="1121"/>
      <c r="Y144" s="1121"/>
      <c r="Z144" s="1121"/>
      <c r="AA144" s="1121"/>
      <c r="AB144" s="1121"/>
      <c r="AC144" s="1121"/>
      <c r="AE144" s="1121"/>
      <c r="AF144" s="1121"/>
      <c r="AG144" s="1202"/>
      <c r="AH144" s="1201"/>
      <c r="AI144" s="1201"/>
      <c r="AJ144" s="1201"/>
      <c r="AK144" s="1202"/>
      <c r="AL144" s="1201"/>
      <c r="AM144" s="1201"/>
    </row>
    <row r="145">
      <c r="A145" s="1043"/>
      <c r="B145" s="1043"/>
      <c r="C145" s="1043"/>
      <c r="D145" s="1043"/>
      <c r="E145" s="1043"/>
      <c r="F145" s="1121"/>
      <c r="G145" s="1121"/>
      <c r="H145" s="1226"/>
      <c r="I145" s="1226"/>
      <c r="J145" s="1226"/>
      <c r="K145" s="1121"/>
      <c r="L145" s="1121"/>
      <c r="M145" s="1129"/>
      <c r="N145" s="1129"/>
      <c r="O145" s="1121"/>
      <c r="P145" s="1121"/>
      <c r="Q145" s="1121"/>
      <c r="R145" s="1121"/>
      <c r="S145" s="1121"/>
      <c r="T145" s="1121"/>
      <c r="U145" s="1121"/>
      <c r="V145" s="1121"/>
      <c r="W145" s="1121"/>
      <c r="X145" s="1121"/>
      <c r="Y145" s="1121"/>
      <c r="Z145" s="1121"/>
      <c r="AA145" s="1121"/>
      <c r="AB145" s="1121"/>
      <c r="AC145" s="1121"/>
      <c r="AE145" s="1121"/>
      <c r="AF145" s="1121"/>
      <c r="AG145" s="1202"/>
      <c r="AH145" s="1201"/>
      <c r="AI145" s="1201"/>
      <c r="AJ145" s="1202"/>
      <c r="AK145" s="1201"/>
      <c r="AL145" s="1201"/>
    </row>
    <row r="146">
      <c r="A146" s="1047">
        <v>1</v>
      </c>
      <c r="B146" s="1047" t="s">
        <v>1206</v>
      </c>
      <c r="C146" s="1067">
        <v>15948</v>
      </c>
      <c r="D146" s="1047" t="s">
        <v>1187</v>
      </c>
      <c r="E146" s="1047" t="s">
        <v>1188</v>
      </c>
      <c r="I146" s="1121"/>
      <c r="J146" s="1226"/>
      <c r="K146" s="1226"/>
      <c r="L146" s="1226"/>
      <c r="M146" s="1121"/>
      <c r="N146" s="1121"/>
      <c r="O146" s="1121"/>
      <c r="P146" s="1121"/>
      <c r="Q146" s="1121"/>
      <c r="R146" s="1121"/>
      <c r="S146" s="1121"/>
      <c r="T146" s="1121"/>
      <c r="U146" s="1121"/>
      <c r="V146" s="1121"/>
      <c r="W146" s="1121"/>
      <c r="X146" s="1121"/>
      <c r="Y146" s="1121"/>
      <c r="Z146" s="1121"/>
      <c r="AA146" s="1121"/>
      <c r="AB146" s="1121"/>
      <c r="AC146" s="1121"/>
      <c r="AD146" s="1121"/>
      <c r="AH146" s="1121"/>
      <c r="AI146" s="1202"/>
      <c r="AJ146" s="1201"/>
      <c r="AK146" s="1202"/>
      <c r="AL146" s="1201"/>
      <c r="AM146" s="1201"/>
    </row>
    <row r="147">
      <c r="A147" s="1047">
        <v>2</v>
      </c>
      <c r="B147" s="1047" t="s">
        <v>1207</v>
      </c>
      <c r="C147" s="1067">
        <v>18008</v>
      </c>
      <c r="D147" s="1047" t="s">
        <v>1187</v>
      </c>
      <c r="E147" s="1047" t="s">
        <v>1188</v>
      </c>
      <c r="I147" s="1121"/>
      <c r="J147" s="1226"/>
      <c r="K147" s="1226"/>
      <c r="L147" s="1226"/>
      <c r="M147" s="1121"/>
      <c r="N147" s="1121"/>
      <c r="O147" s="1121"/>
      <c r="P147" s="1121"/>
      <c r="Q147" s="1121"/>
      <c r="R147" s="1121"/>
      <c r="S147" s="1121"/>
      <c r="T147" s="1121"/>
      <c r="U147" s="1121"/>
      <c r="V147" s="1121"/>
      <c r="W147" s="1121"/>
      <c r="X147" s="1121"/>
      <c r="Y147" s="1121"/>
      <c r="Z147" s="1121"/>
      <c r="AA147" s="1121"/>
      <c r="AB147" s="1121"/>
      <c r="AC147" s="1121"/>
      <c r="AD147" s="1121"/>
      <c r="AE147" s="1121"/>
      <c r="AF147" s="1121"/>
      <c r="AG147" s="1121"/>
      <c r="AH147" s="1121"/>
      <c r="AI147" s="1202"/>
      <c r="AJ147" s="1201"/>
      <c r="AK147" s="1201"/>
      <c r="AL147" s="1202"/>
      <c r="AM147" s="1201"/>
      <c r="AN147" s="1201"/>
    </row>
    <row r="148">
      <c r="A148" s="1047">
        <v>3</v>
      </c>
      <c r="B148" s="1067" t="s">
        <v>1208</v>
      </c>
      <c r="C148" s="1286" t="s">
        <v>1209</v>
      </c>
      <c r="D148" s="1047"/>
      <c r="E148" s="1047"/>
      <c r="H148" s="1287"/>
      <c r="I148" s="1121"/>
      <c r="J148" s="1226"/>
      <c r="K148" s="1226"/>
      <c r="L148" s="1226"/>
      <c r="M148" s="1121"/>
      <c r="N148" s="1121"/>
      <c r="O148" s="1121"/>
      <c r="P148" s="1121"/>
      <c r="Q148" s="1121"/>
      <c r="R148" s="1121"/>
      <c r="S148" s="1121"/>
      <c r="T148" s="1121"/>
      <c r="U148" s="1121"/>
      <c r="V148" s="1121"/>
      <c r="W148" s="1121"/>
      <c r="X148" s="1121"/>
      <c r="Y148" s="1121"/>
      <c r="Z148" s="1121"/>
      <c r="AA148" s="1121"/>
      <c r="AB148" s="1121"/>
      <c r="AC148" s="1121"/>
      <c r="AD148" s="1121"/>
      <c r="AE148" s="1121"/>
      <c r="AF148" s="1121"/>
      <c r="AG148" s="1121"/>
      <c r="AH148" s="1121"/>
      <c r="AI148" s="1202"/>
      <c r="AJ148" s="1201"/>
      <c r="AK148" s="1201"/>
      <c r="AL148" s="1202"/>
      <c r="AM148" s="1201"/>
      <c r="AN148" s="1201"/>
    </row>
    <row r="149">
      <c r="A149" s="1047">
        <v>4</v>
      </c>
      <c r="B149" s="1067" t="s">
        <v>1210</v>
      </c>
      <c r="C149" s="1067"/>
      <c r="D149" s="1047"/>
      <c r="E149" s="1047"/>
      <c r="F149" s="1121"/>
      <c r="G149" s="1121"/>
      <c r="H149" s="1260"/>
      <c r="I149" s="1121"/>
      <c r="J149" s="1226"/>
      <c r="K149" s="1226"/>
      <c r="L149" s="1226"/>
      <c r="M149" s="1121"/>
      <c r="N149" s="1121"/>
      <c r="O149" s="1121"/>
      <c r="P149" s="1121"/>
      <c r="Q149" s="1121"/>
      <c r="R149" s="1121"/>
      <c r="S149" s="1121"/>
      <c r="T149" s="1121"/>
      <c r="U149" s="1121"/>
      <c r="V149" s="1121"/>
      <c r="W149" s="1121"/>
      <c r="X149" s="1121"/>
      <c r="Y149" s="1121"/>
      <c r="Z149" s="1121"/>
      <c r="AA149" s="1121"/>
      <c r="AB149" s="1121"/>
      <c r="AC149" s="1121"/>
      <c r="AD149" s="1121"/>
      <c r="AE149" s="1121"/>
      <c r="AF149" s="1121"/>
      <c r="AG149" s="1121"/>
      <c r="AH149" s="1121"/>
      <c r="AI149" s="1202"/>
      <c r="AJ149" s="1201"/>
      <c r="AK149" s="1201"/>
      <c r="AL149" s="1202"/>
      <c r="AM149" s="1201"/>
      <c r="AN149" s="1201"/>
    </row>
    <row r="150">
      <c r="A150" s="1121"/>
      <c r="B150" s="1122"/>
      <c r="C150" s="1122"/>
      <c r="D150" s="1121"/>
      <c r="E150" s="1121"/>
      <c r="F150" s="1121"/>
      <c r="G150" s="1121"/>
      <c r="H150" s="1260"/>
      <c r="I150" s="1121"/>
      <c r="J150" s="1226"/>
      <c r="K150" s="1226"/>
      <c r="L150" s="1226"/>
      <c r="M150" s="1121"/>
      <c r="N150" s="1121"/>
      <c r="O150" s="1121"/>
      <c r="P150" s="1121"/>
      <c r="Q150" s="1121"/>
      <c r="R150" s="1121"/>
      <c r="S150" s="1121"/>
      <c r="T150" s="1121"/>
      <c r="U150" s="1121"/>
      <c r="V150" s="1121"/>
      <c r="W150" s="1121"/>
      <c r="X150" s="1121"/>
      <c r="Y150" s="1121"/>
      <c r="Z150" s="1121"/>
      <c r="AA150" s="1121"/>
      <c r="AB150" s="1121"/>
      <c r="AC150" s="1121"/>
      <c r="AD150" s="1121"/>
      <c r="AE150" s="1121"/>
      <c r="AF150" s="1121"/>
      <c r="AG150" s="1121"/>
      <c r="AH150" s="1121"/>
      <c r="AI150" s="1202"/>
      <c r="AJ150" s="1201"/>
      <c r="AK150" s="1201"/>
      <c r="AL150" s="1202"/>
      <c r="AM150" s="1201"/>
      <c r="AN150" s="1201"/>
    </row>
    <row r="151">
      <c r="A151" s="1121"/>
      <c r="B151" s="1122"/>
      <c r="C151" s="1122"/>
      <c r="D151" s="1121"/>
      <c r="E151" s="1121"/>
      <c r="F151" s="1121"/>
      <c r="G151" s="1121"/>
      <c r="H151" s="1260"/>
      <c r="I151" s="1121"/>
      <c r="J151" s="1226"/>
      <c r="K151" s="1226"/>
      <c r="L151" s="1226"/>
      <c r="M151" s="1121"/>
      <c r="N151" s="1121"/>
      <c r="O151" s="1125"/>
      <c r="P151" s="1125"/>
      <c r="Q151" s="1121"/>
      <c r="R151" s="1121"/>
      <c r="S151" s="1121"/>
      <c r="T151" s="1121"/>
      <c r="U151" s="1121"/>
      <c r="V151" s="1121"/>
      <c r="W151" s="1121"/>
      <c r="X151" s="1121"/>
      <c r="Y151" s="1121"/>
      <c r="Z151" s="1121"/>
      <c r="AA151" s="1121"/>
      <c r="AB151" s="1121"/>
      <c r="AC151" s="1121"/>
      <c r="AD151" s="1121"/>
      <c r="AE151" s="1121"/>
      <c r="AF151" s="1121"/>
      <c r="AG151" s="1121"/>
      <c r="AH151" s="1121"/>
      <c r="AI151" s="1202"/>
      <c r="AJ151" s="1201"/>
      <c r="AK151" s="1201"/>
      <c r="AL151" s="1202"/>
      <c r="AM151" s="1201"/>
      <c r="AN151" s="1201"/>
    </row>
    <row r="152">
      <c r="A152" s="1121"/>
      <c r="B152" s="1122"/>
      <c r="C152" s="1122"/>
      <c r="D152" s="1121"/>
      <c r="E152" s="1121"/>
      <c r="F152" s="1121"/>
      <c r="G152" s="1121"/>
      <c r="H152" s="1260"/>
      <c r="I152" s="1121"/>
      <c r="J152" s="1226"/>
      <c r="K152" s="1226"/>
      <c r="L152" s="1226"/>
      <c r="M152" s="1121"/>
      <c r="N152" s="1121"/>
      <c r="O152" s="1125"/>
      <c r="P152" s="1125"/>
      <c r="Q152" s="1121"/>
      <c r="R152" s="1121"/>
      <c r="S152" s="1121"/>
      <c r="T152" s="1121"/>
      <c r="U152" s="1121"/>
      <c r="V152" s="1121"/>
      <c r="W152" s="1121"/>
      <c r="X152" s="1121"/>
      <c r="Y152" s="1121"/>
      <c r="Z152" s="1121"/>
      <c r="AA152" s="1121"/>
      <c r="AB152" s="1121"/>
      <c r="AC152" s="1121"/>
      <c r="AD152" s="1121"/>
      <c r="AE152" s="1121"/>
      <c r="AF152" s="1121"/>
      <c r="AG152" s="1121"/>
      <c r="AH152" s="1121"/>
      <c r="AI152" s="1202"/>
      <c r="AJ152" s="1201"/>
      <c r="AK152" s="1201"/>
      <c r="AL152" s="1202"/>
      <c r="AM152" s="1201"/>
      <c r="AN152" s="1201"/>
    </row>
    <row r="153">
      <c r="A153" s="1121"/>
      <c r="B153" s="1122"/>
      <c r="C153" s="1122"/>
      <c r="D153" s="1121"/>
      <c r="E153" s="1121"/>
      <c r="F153" s="1121"/>
      <c r="G153" s="1121"/>
      <c r="H153" s="1260"/>
      <c r="I153" s="1121"/>
      <c r="J153" s="1226"/>
      <c r="K153" s="1226"/>
      <c r="L153" s="1226"/>
      <c r="M153" s="1121"/>
      <c r="N153" s="1121"/>
      <c r="O153" s="1125"/>
      <c r="P153" s="1125"/>
      <c r="Q153" s="1121"/>
      <c r="R153" s="1121"/>
      <c r="S153" s="1121"/>
      <c r="T153" s="1121"/>
      <c r="U153" s="1121"/>
      <c r="V153" s="1121"/>
      <c r="W153" s="1121"/>
      <c r="X153" s="1121"/>
      <c r="Y153" s="1121"/>
      <c r="Z153" s="1121"/>
      <c r="AA153" s="1121"/>
      <c r="AB153" s="1121"/>
      <c r="AC153" s="1121"/>
      <c r="AD153" s="1121"/>
      <c r="AE153" s="1121"/>
      <c r="AF153" s="1121"/>
      <c r="AG153" s="1121"/>
      <c r="AH153" s="1121"/>
      <c r="AI153" s="1202"/>
      <c r="AJ153" s="1201"/>
      <c r="AK153" s="1201"/>
      <c r="AL153" s="1202"/>
      <c r="AM153" s="1201"/>
      <c r="AN153" s="1201"/>
    </row>
    <row r="154">
      <c r="A154" s="1121"/>
      <c r="B154" s="1122"/>
      <c r="C154" s="1122"/>
      <c r="D154" s="1121"/>
      <c r="E154" s="1121"/>
      <c r="F154" s="1121"/>
      <c r="G154" s="1121"/>
      <c r="H154" s="1260"/>
      <c r="I154" s="1121"/>
      <c r="J154" s="1226"/>
      <c r="K154" s="1226"/>
      <c r="L154" s="1226"/>
      <c r="M154" s="1121"/>
      <c r="N154" s="1121"/>
      <c r="O154" s="1125"/>
      <c r="P154" s="1125"/>
      <c r="Q154" s="1121"/>
      <c r="R154" s="1121"/>
      <c r="S154" s="1121"/>
      <c r="T154" s="1121"/>
      <c r="U154" s="1121"/>
      <c r="V154" s="1121"/>
      <c r="W154" s="1121"/>
      <c r="X154" s="1121"/>
      <c r="Y154" s="1121"/>
      <c r="Z154" s="1121"/>
      <c r="AA154" s="1121"/>
      <c r="AB154" s="1121"/>
      <c r="AC154" s="1121"/>
      <c r="AD154" s="1121"/>
      <c r="AE154" s="1121"/>
      <c r="AF154" s="1121"/>
      <c r="AG154" s="1121"/>
      <c r="AH154" s="1121"/>
      <c r="AI154" s="1202"/>
      <c r="AJ154" s="1201"/>
      <c r="AK154" s="1201"/>
      <c r="AL154" s="1202"/>
      <c r="AM154" s="1201"/>
      <c r="AN154" s="1201"/>
    </row>
    <row r="155">
      <c r="A155" s="1121"/>
      <c r="B155" s="1122"/>
      <c r="C155" s="1122"/>
      <c r="D155" s="1121"/>
      <c r="E155" s="1121"/>
      <c r="F155" s="1121"/>
      <c r="G155" s="1121"/>
      <c r="H155" s="1121"/>
      <c r="I155" s="1121"/>
      <c r="J155" s="1226"/>
      <c r="K155" s="1226"/>
      <c r="L155" s="1226"/>
      <c r="M155" s="1121"/>
      <c r="N155" s="1121"/>
      <c r="O155" s="1125"/>
      <c r="P155" s="1125"/>
      <c r="Q155" s="1121"/>
      <c r="R155" s="1121"/>
      <c r="S155" s="1121"/>
      <c r="T155" s="1121"/>
      <c r="U155" s="1121"/>
      <c r="V155" s="1121"/>
      <c r="W155" s="1121"/>
      <c r="X155" s="1121"/>
      <c r="Y155" s="1121"/>
      <c r="Z155" s="1121"/>
      <c r="AA155" s="1121"/>
      <c r="AB155" s="1121"/>
      <c r="AC155" s="1121"/>
      <c r="AD155" s="1121"/>
      <c r="AE155" s="1121"/>
      <c r="AF155" s="1121"/>
      <c r="AG155" s="1121"/>
      <c r="AH155" s="1121"/>
      <c r="AI155" s="1202"/>
      <c r="AJ155" s="1201"/>
      <c r="AK155" s="1201"/>
      <c r="AL155" s="1202"/>
      <c r="AM155" s="1201"/>
      <c r="AN155" s="1201"/>
    </row>
    <row r="156">
      <c r="A156" s="1121"/>
      <c r="B156" s="1122"/>
      <c r="C156" s="1122"/>
      <c r="D156" s="1121"/>
      <c r="E156" s="1121"/>
      <c r="F156" s="1121"/>
      <c r="G156" s="1121"/>
      <c r="H156" s="1121"/>
      <c r="I156" s="1121"/>
      <c r="J156" s="1226"/>
      <c r="K156" s="1226"/>
      <c r="L156" s="1226"/>
      <c r="M156" s="1121"/>
      <c r="N156" s="1121"/>
      <c r="O156" s="1125"/>
      <c r="P156" s="1125"/>
      <c r="Q156" s="1121"/>
      <c r="R156" s="1121"/>
      <c r="S156" s="1121"/>
      <c r="T156" s="1121"/>
      <c r="U156" s="1121"/>
      <c r="V156" s="1121"/>
      <c r="W156" s="1121"/>
      <c r="X156" s="1121"/>
      <c r="Y156" s="1121"/>
      <c r="Z156" s="1121"/>
      <c r="AA156" s="1121"/>
      <c r="AB156" s="1121"/>
      <c r="AC156" s="1121"/>
      <c r="AD156" s="1121"/>
      <c r="AE156" s="1121"/>
      <c r="AF156" s="1121"/>
      <c r="AG156" s="1121"/>
      <c r="AH156" s="1121"/>
      <c r="AI156" s="1202"/>
      <c r="AJ156" s="1201"/>
      <c r="AK156" s="1201"/>
      <c r="AL156" s="1202"/>
      <c r="AM156" s="1201"/>
      <c r="AN156" s="1201"/>
    </row>
    <row r="157">
      <c r="A157" s="1121"/>
      <c r="B157" s="1122"/>
      <c r="C157" s="1122"/>
      <c r="D157" s="1121"/>
      <c r="E157" s="1121"/>
      <c r="F157" s="1121"/>
      <c r="G157" s="1121"/>
      <c r="H157" s="1121"/>
      <c r="I157" s="1121"/>
      <c r="J157" s="1226"/>
      <c r="K157" s="1226"/>
      <c r="L157" s="1226"/>
      <c r="M157" s="1121"/>
      <c r="N157" s="1121"/>
      <c r="O157" s="1125"/>
      <c r="P157" s="1125"/>
      <c r="Q157" s="1121"/>
      <c r="R157" s="1121"/>
      <c r="S157" s="1121"/>
      <c r="T157" s="1121"/>
      <c r="U157" s="1121"/>
      <c r="V157" s="1121"/>
      <c r="W157" s="1121"/>
      <c r="X157" s="1121"/>
      <c r="Y157" s="1121"/>
      <c r="Z157" s="1121"/>
      <c r="AA157" s="1121"/>
      <c r="AB157" s="1121"/>
      <c r="AC157" s="1121"/>
      <c r="AD157" s="1121"/>
      <c r="AE157" s="1121"/>
      <c r="AF157" s="1121"/>
      <c r="AG157" s="1121"/>
      <c r="AH157" s="1121"/>
      <c r="AI157" s="1202"/>
      <c r="AJ157" s="1201"/>
      <c r="AK157" s="1201"/>
      <c r="AL157" s="1202"/>
      <c r="AM157" s="1201"/>
      <c r="AN157" s="1201"/>
    </row>
    <row r="158">
      <c r="A158" s="1121"/>
      <c r="B158" s="1122"/>
      <c r="C158" s="1122"/>
      <c r="D158" s="1121"/>
      <c r="E158" s="1121"/>
      <c r="F158" s="1121"/>
      <c r="G158" s="1121"/>
      <c r="H158" s="1121"/>
      <c r="I158" s="1121"/>
      <c r="J158" s="1226"/>
      <c r="K158" s="1226"/>
      <c r="L158" s="1226"/>
      <c r="M158" s="1121"/>
      <c r="N158" s="1121"/>
      <c r="O158" s="1125"/>
      <c r="P158" s="1125"/>
      <c r="Q158" s="1121"/>
      <c r="R158" s="1121"/>
      <c r="S158" s="1121"/>
      <c r="T158" s="1121"/>
      <c r="U158" s="1121"/>
      <c r="V158" s="1121"/>
      <c r="W158" s="1121"/>
      <c r="X158" s="1121"/>
      <c r="Y158" s="1121"/>
      <c r="Z158" s="1121"/>
      <c r="AA158" s="1121"/>
      <c r="AB158" s="1121"/>
      <c r="AC158" s="1121"/>
      <c r="AD158" s="1121"/>
      <c r="AE158" s="1121"/>
      <c r="AF158" s="1121"/>
      <c r="AG158" s="1121"/>
      <c r="AH158" s="1121"/>
      <c r="AI158" s="1065"/>
      <c r="AJ158" s="1201"/>
      <c r="AK158" s="1201"/>
      <c r="AL158" s="1202"/>
      <c r="AM158" s="1201"/>
      <c r="AN158" s="1201"/>
    </row>
    <row r="159">
      <c r="AJ159" s="1121"/>
      <c r="AK159" s="1121"/>
      <c r="AL159" s="1201"/>
      <c r="AM159" s="1201"/>
      <c r="AN159" s="1121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J1:J1048576">
    <cfRule dxfId="32" operator="lessThan" priority="1" stopIfTrue="true" type="cellIs">
      <formula>90</formula>
    </cfRule>
  </conditionalFormatting>
  <conditionalFormatting sqref="AE1:AE1048576">
    <cfRule dxfId="33" operator="equal" priority="2" stopIfTrue="true" type="cellIs">
      <formula>"Out of stock less than 60 days"</formula>
    </cfRule>
  </conditionalFormatting>
  <conditionalFormatting sqref="AE1:AE1048576">
    <cfRule dxfId="34" operator="equal" priority="3" stopIfTrue="true" type="cellIs">
      <formula>"Not sold yet"</formula>
    </cfRule>
  </conditionalFormatting>
  <conditionalFormatting sqref="AE1:AE1048576">
    <cfRule dxfId="35" operator="equal" priority="4" stopIfTrue="true" type="cellIs">
      <formula>"Out of stock more than 150 days"</formula>
    </cfRule>
  </conditionalFormatting>
  <conditionalFormatting sqref="AE1:AE1048576">
    <cfRule dxfId="36" operator="equal" priority="5" stopIfTrue="true" type="cellIs">
      <formula>"Out of stock more than 60 days"</formula>
    </cfRule>
  </conditionalFormatting>
  <conditionalFormatting sqref="AC1:AC1048576">
    <cfRule dxfId="37" operator="greaterThan" priority="6" stopIfTrue="true" type="cellIs">
      <formula>90</formula>
    </cfRule>
  </conditionalFormatting>
  <conditionalFormatting sqref="AC1:AC1048576">
    <cfRule dxfId="38" operator="equal" priority="7" stopIfTrue="true" type="cellIs">
      <formula>"-"</formula>
    </cfRule>
  </conditionalFormatting>
  <conditionalFormatting sqref="AC4:AC24 AC34:AC115 AC127:AC136">
    <cfRule dxfId="39" operator="lessThan" priority="8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37" min="37" style="0" width="6"/>
    <col collapsed="false" customWidth="true" hidden="false" max="4" min="4" style="0" width="17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8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4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5" min="5" style="0" width="17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</cols>
  <sheetData>
    <row r="1">
      <c r="A1" s="1288" t="s">
        <v>1211</v>
      </c>
      <c r="B1" s="1288" t="s">
        <v>1212</v>
      </c>
      <c r="C1" s="1289" t="s">
        <v>1213</v>
      </c>
      <c r="D1" s="1289" t="s">
        <v>1214</v>
      </c>
      <c r="E1" s="1289" t="s">
        <v>1215</v>
      </c>
      <c r="F1" s="1288" t="s">
        <v>1216</v>
      </c>
      <c r="G1" s="1288"/>
      <c r="H1" s="1290" t="s">
        <v>1217</v>
      </c>
      <c r="I1" s="1291" t="s">
        <v>1218</v>
      </c>
      <c r="J1" s="1292" t="s">
        <v>1219</v>
      </c>
      <c r="K1" s="1292" t="s">
        <v>1220</v>
      </c>
      <c r="L1" s="1292" t="s">
        <v>1221</v>
      </c>
      <c r="M1" s="1288" t="s">
        <v>1222</v>
      </c>
      <c r="N1" s="1288" t="s">
        <v>1223</v>
      </c>
      <c r="O1" s="1288" t="s">
        <v>1224</v>
      </c>
      <c r="P1" s="1288" t="s">
        <v>1225</v>
      </c>
      <c r="Q1" s="1288" t="s">
        <v>1226</v>
      </c>
      <c r="R1" s="1293" t="s">
        <v>1227</v>
      </c>
      <c r="S1" s="1293"/>
      <c r="T1" s="1293" t="s">
        <v>1228</v>
      </c>
      <c r="U1" s="1293"/>
      <c r="V1" s="1293" t="s">
        <v>1229</v>
      </c>
      <c r="W1" s="1293"/>
      <c r="X1" s="1293" t="s">
        <v>1230</v>
      </c>
      <c r="Y1" s="1293"/>
      <c r="Z1" s="1294" t="s">
        <v>1231</v>
      </c>
      <c r="AA1" s="1294"/>
      <c r="AB1" s="1295" t="s">
        <v>1232</v>
      </c>
      <c r="AC1" s="1292" t="s">
        <v>1233</v>
      </c>
      <c r="AD1" s="1292" t="s">
        <v>1234</v>
      </c>
      <c r="AE1" s="1292" t="s">
        <v>1235</v>
      </c>
      <c r="AF1" s="1292" t="s">
        <v>1236</v>
      </c>
      <c r="AG1" s="1292" t="s">
        <v>1237</v>
      </c>
      <c r="AH1" s="1292" t="s">
        <v>1238</v>
      </c>
      <c r="AI1" s="1292" t="s">
        <v>1239</v>
      </c>
      <c r="AJ1" s="1292" t="s">
        <v>1240</v>
      </c>
      <c r="AK1" s="1288" t="s">
        <v>1241</v>
      </c>
      <c r="AL1" s="1288" t="s">
        <v>1242</v>
      </c>
      <c r="AM1" s="1288" t="s">
        <v>1243</v>
      </c>
      <c r="AN1" s="1288" t="s">
        <v>1244</v>
      </c>
    </row>
    <row r="2">
      <c r="A2" s="1288" t="s">
        <v>1245</v>
      </c>
      <c r="B2" s="1288"/>
      <c r="C2" s="1288"/>
      <c r="D2" s="1288"/>
      <c r="E2" s="1289"/>
      <c r="F2" s="1288" t="s">
        <v>1246</v>
      </c>
      <c r="G2" s="1290" t="s">
        <v>1247</v>
      </c>
      <c r="H2" s="1290"/>
      <c r="I2" s="1291"/>
      <c r="J2" s="1292"/>
      <c r="K2" s="1292"/>
      <c r="L2" s="1292"/>
      <c r="M2" s="1288" t="s">
        <v>1248</v>
      </c>
      <c r="N2" s="1288" t="s">
        <v>1248</v>
      </c>
      <c r="O2" s="1288"/>
      <c r="P2" s="1288"/>
      <c r="Q2" s="1288"/>
      <c r="R2" s="1293" t="s">
        <v>1246</v>
      </c>
      <c r="S2" s="1296" t="s">
        <v>1247</v>
      </c>
      <c r="T2" s="1293" t="s">
        <v>1246</v>
      </c>
      <c r="U2" s="1296" t="s">
        <v>1247</v>
      </c>
      <c r="V2" s="1293" t="s">
        <v>1246</v>
      </c>
      <c r="W2" s="1296" t="s">
        <v>1247</v>
      </c>
      <c r="X2" s="1293" t="s">
        <v>1246</v>
      </c>
      <c r="Y2" s="1296" t="s">
        <v>1247</v>
      </c>
      <c r="Z2" s="1293" t="s">
        <v>1246</v>
      </c>
      <c r="AA2" s="1296" t="s">
        <v>1247</v>
      </c>
      <c r="AB2" s="1295"/>
      <c r="AC2" s="1292"/>
      <c r="AD2" s="1292"/>
      <c r="AE2" s="1292"/>
      <c r="AF2" s="1292"/>
      <c r="AG2" s="1292"/>
      <c r="AH2" s="1292"/>
      <c r="AI2" s="1292"/>
      <c r="AJ2" s="1292"/>
      <c r="AK2" s="1288"/>
      <c r="AL2" s="1288"/>
      <c r="AM2" s="1288"/>
      <c r="AN2" s="1288"/>
    </row>
    <row customHeight="true" hidden="true" ht="18" r="3">
      <c r="A3" s="1297">
        <v>1</v>
      </c>
      <c r="B3" s="1297" t="s">
        <v>1249</v>
      </c>
      <c r="C3" s="1298" t="s">
        <v>1250</v>
      </c>
      <c r="D3" s="1298" t="s">
        <v>1250</v>
      </c>
      <c r="E3" s="1299" t="s">
        <v>1251</v>
      </c>
      <c r="F3" s="1300">
        <v>419</v>
      </c>
      <c r="G3" s="1301">
        <v>419</v>
      </c>
      <c r="H3" s="1302"/>
      <c r="I3" s="1303">
        <f>VLOOKUP(C3,'Data Products'!$A:$B,2,0)</f>
      </c>
      <c r="J3" s="1304">
        <f t="shared" ref="J3:J24" si="10">IFERROR(I3-TODAY(),"")</f>
      </c>
      <c r="K3" s="1305">
        <v>45723</v>
      </c>
      <c r="L3" s="1306">
        <f t="shared" ref="L3:L24" si="0">TODAY()-K3</f>
      </c>
      <c r="M3" s="1302">
        <v>354</v>
      </c>
      <c r="N3" s="1302">
        <v>380</v>
      </c>
      <c r="O3" s="1302"/>
      <c r="P3" s="1302"/>
      <c r="Q3" s="1297"/>
      <c r="R3" s="1302">
        <v>0</v>
      </c>
      <c r="S3" s="1302">
        <v>0</v>
      </c>
      <c r="T3" s="1302">
        <v>326</v>
      </c>
      <c r="U3" s="1302">
        <v>326</v>
      </c>
      <c r="V3" s="1302">
        <v>146</v>
      </c>
      <c r="W3" s="1302">
        <v>146</v>
      </c>
      <c r="X3" s="1302">
        <v>0</v>
      </c>
      <c r="Y3" s="1302">
        <v>0</v>
      </c>
      <c r="Z3" s="1302">
        <v>0</v>
      </c>
      <c r="AA3" s="1302">
        <v>0</v>
      </c>
      <c r="AB3" s="1307">
        <f t="shared" ref="AB3:AB24" si="29">N3/30</f>
      </c>
      <c r="AC3" s="1308">
        <f t="shared" ref="AC3:AC24" si="20">IFERROR(F3/AB3,"-")</f>
      </c>
      <c r="AD3" s="1309">
        <f t="shared" ref="AD3:AD24" si="13">IFERROR(TODAY()+AC3,"-")</f>
      </c>
      <c r="AE3" s="1310">
        <f t="shared" ref="AE3:AE24" si="3">_xlfn.IFS(AC3="-","Not sold yet",AND(AC3&lt;=150,AC3&gt;60),"Out of stock more than 60 days",AC3&lt;=60,"Out of stock less than 60 days",AC3&gt;=150,"Out of stock more than 150 days")</f>
      </c>
      <c r="AF3" s="1311">
        <f>VLOOKUP(C3,'Data Products'!$A:$J,10,0)</f>
      </c>
      <c r="AG3" s="1312">
        <f t="shared" ref="AG3:AG24" si="23">AF3*F3</f>
      </c>
      <c r="AH3" s="1313">
        <f t="shared" ref="AH3:AH22" si="16">IF(J3&lt;=90,F3,0)</f>
      </c>
      <c r="AI3" s="1314">
        <f>IFERROR(VLOOKUP(C3,$C$3:$AI$42,34,0),"")</f>
      </c>
      <c r="AJ3" s="1315"/>
      <c r="AK3" s="1316"/>
      <c r="AL3" s="1315"/>
      <c r="AM3" s="1316"/>
      <c r="AN3" s="1316"/>
    </row>
    <row r="4">
      <c r="A4" s="1317">
        <v>1</v>
      </c>
      <c r="B4" s="1297" t="s">
        <v>1252</v>
      </c>
      <c r="C4" s="1298" t="s">
        <v>1251</v>
      </c>
      <c r="D4" s="1298" t="s">
        <v>1251</v>
      </c>
      <c r="E4" s="1298" t="s">
        <v>1251</v>
      </c>
      <c r="F4" s="1318">
        <v>27731</v>
      </c>
      <c r="G4" s="1301">
        <v>27665</v>
      </c>
      <c r="H4" s="1302"/>
      <c r="I4" s="1303">
        <f>VLOOKUP(C4,'Data Products'!$A:$B,2,0)</f>
      </c>
      <c r="J4" s="1304">
        <f t="shared" si="10"/>
      </c>
      <c r="K4" s="1305">
        <v>45617</v>
      </c>
      <c r="L4" s="1306">
        <f t="shared" si="0"/>
      </c>
      <c r="M4" s="1319">
        <v>5823</v>
      </c>
      <c r="N4" s="1319">
        <v>13730</v>
      </c>
      <c r="O4" s="1302"/>
      <c r="P4" s="1302"/>
      <c r="Q4" s="1297"/>
      <c r="R4" s="1302">
        <v>0</v>
      </c>
      <c r="S4" s="1302">
        <v>0</v>
      </c>
      <c r="T4" s="1320">
        <v>1378</v>
      </c>
      <c r="U4" s="1320">
        <v>1369</v>
      </c>
      <c r="V4" s="1302">
        <v>115</v>
      </c>
      <c r="W4" s="1302">
        <v>112</v>
      </c>
      <c r="X4" s="1302">
        <v>46</v>
      </c>
      <c r="Y4" s="1302">
        <v>22</v>
      </c>
      <c r="Z4" s="1302">
        <v>0</v>
      </c>
      <c r="AA4" s="1302">
        <v>0</v>
      </c>
      <c r="AB4" s="1307">
        <f t="shared" si="29"/>
      </c>
      <c r="AC4" s="1321">
        <f t="shared" si="20"/>
      </c>
      <c r="AD4" s="1309">
        <f t="shared" si="13"/>
      </c>
      <c r="AE4" s="1322">
        <f t="shared" si="3"/>
      </c>
      <c r="AF4" s="1311">
        <f>VLOOKUP(C4,'Data Products'!$A:$J,10,0)</f>
      </c>
      <c r="AG4" s="1312">
        <f t="shared" si="23"/>
      </c>
      <c r="AH4" s="1313">
        <f t="shared" si="16"/>
      </c>
      <c r="AI4" s="1314" t="s">
        <v>1253</v>
      </c>
      <c r="AJ4" s="1316"/>
      <c r="AK4" s="1316"/>
      <c r="AL4" s="1315"/>
      <c r="AM4" s="1316"/>
      <c r="AN4" s="1316"/>
    </row>
    <row r="5">
      <c r="A5" s="1317">
        <v>2</v>
      </c>
      <c r="B5" s="1297" t="s">
        <v>1252</v>
      </c>
      <c r="C5" s="1323" t="s">
        <v>1254</v>
      </c>
      <c r="D5" s="1323" t="s">
        <v>1254</v>
      </c>
      <c r="E5" s="1323" t="s">
        <v>1254</v>
      </c>
      <c r="F5" s="1318">
        <v>305</v>
      </c>
      <c r="G5" s="1301">
        <v>305</v>
      </c>
      <c r="H5" s="1302"/>
      <c r="I5" s="1303">
        <f>VLOOKUP(C5,'Data Products'!$A:$B,2,0)</f>
      </c>
      <c r="J5" s="1304">
        <f t="shared" si="10"/>
      </c>
      <c r="K5" s="1305">
        <v>45191</v>
      </c>
      <c r="L5" s="1306">
        <f t="shared" si="0"/>
      </c>
      <c r="M5" s="1319">
        <v>14</v>
      </c>
      <c r="N5" s="1324">
        <v>30</v>
      </c>
      <c r="O5" s="1302"/>
      <c r="P5" s="1302"/>
      <c r="Q5" s="1297"/>
      <c r="R5" s="1302">
        <v>0</v>
      </c>
      <c r="S5" s="1302">
        <v>0</v>
      </c>
      <c r="T5" s="1302">
        <v>26</v>
      </c>
      <c r="U5" s="1302">
        <v>26</v>
      </c>
      <c r="V5" s="1302">
        <v>416</v>
      </c>
      <c r="W5" s="1302">
        <v>416</v>
      </c>
      <c r="X5" s="1302">
        <v>0</v>
      </c>
      <c r="Y5" s="1302">
        <v>0</v>
      </c>
      <c r="Z5" s="1302">
        <v>0</v>
      </c>
      <c r="AA5" s="1302">
        <v>0</v>
      </c>
      <c r="AB5" s="1307">
        <f t="shared" si="29"/>
      </c>
      <c r="AC5" s="1321">
        <f t="shared" si="20"/>
      </c>
      <c r="AD5" s="1309">
        <f t="shared" si="13"/>
      </c>
      <c r="AE5" s="1322">
        <f t="shared" si="3"/>
      </c>
      <c r="AF5" s="1311">
        <f>VLOOKUP(C5,'Data Products'!$A:$J,10,0)</f>
      </c>
      <c r="AG5" s="1312">
        <f t="shared" si="23"/>
      </c>
      <c r="AH5" s="1313">
        <f t="shared" si="16"/>
      </c>
      <c r="AI5" s="1314" t="s">
        <v>1255</v>
      </c>
      <c r="AJ5" s="1316"/>
      <c r="AK5" s="1316"/>
      <c r="AL5" s="1315"/>
      <c r="AM5" s="1316"/>
      <c r="AN5" s="1316"/>
    </row>
    <row r="6">
      <c r="A6" s="1317">
        <v>3</v>
      </c>
      <c r="B6" s="1297" t="s">
        <v>1252</v>
      </c>
      <c r="C6" s="1323" t="s">
        <v>1256</v>
      </c>
      <c r="D6" s="1323" t="s">
        <v>1256</v>
      </c>
      <c r="E6" s="1323" t="s">
        <v>1256</v>
      </c>
      <c r="F6" s="1300">
        <v>4296</v>
      </c>
      <c r="G6" s="1301">
        <v>4296</v>
      </c>
      <c r="H6" s="1302"/>
      <c r="I6" s="1303">
        <f>VLOOKUP(C6,'Data Products'!$A:$B,2,0)</f>
      </c>
      <c r="J6" s="1304">
        <f t="shared" si="10"/>
      </c>
      <c r="K6" s="1305">
        <v>45752</v>
      </c>
      <c r="L6" s="1306">
        <f t="shared" si="0"/>
      </c>
      <c r="M6" s="1319">
        <v>20</v>
      </c>
      <c r="N6" s="1319">
        <v>20</v>
      </c>
      <c r="O6" s="1302"/>
      <c r="P6" s="1302"/>
      <c r="Q6" s="1297"/>
      <c r="R6" s="1302">
        <v>0</v>
      </c>
      <c r="S6" s="1302">
        <v>0</v>
      </c>
      <c r="T6" s="1302">
        <v>1</v>
      </c>
      <c r="U6" s="1302">
        <v>1</v>
      </c>
      <c r="V6" s="1302">
        <v>1</v>
      </c>
      <c r="W6" s="1302">
        <v>1</v>
      </c>
      <c r="X6" s="1302">
        <v>0</v>
      </c>
      <c r="Y6" s="1302">
        <v>0</v>
      </c>
      <c r="Z6" s="1302">
        <v>0</v>
      </c>
      <c r="AA6" s="1302">
        <v>0</v>
      </c>
      <c r="AB6" s="1307">
        <f t="shared" si="29"/>
      </c>
      <c r="AC6" s="1321">
        <f t="shared" si="20"/>
      </c>
      <c r="AD6" s="1309">
        <f t="shared" si="13"/>
      </c>
      <c r="AE6" s="1322">
        <f t="shared" si="3"/>
      </c>
      <c r="AF6" s="1311">
        <f>VLOOKUP(C6,'Data Products'!$A:$J,10,0)</f>
      </c>
      <c r="AG6" s="1312">
        <f t="shared" si="23"/>
      </c>
      <c r="AH6" s="1313">
        <f t="shared" si="16"/>
      </c>
      <c r="AI6" s="1314">
        <f t="shared" ref="AI6:AI7" si="6">IFERROR(VLOOKUP(C6,$C$3:$AI$42,34,0),"")</f>
      </c>
      <c r="AJ6" s="1316"/>
      <c r="AK6" s="1316"/>
      <c r="AL6" s="1315"/>
      <c r="AM6" s="1316"/>
      <c r="AN6" s="1316"/>
    </row>
    <row r="7">
      <c r="A7" s="1317">
        <v>4</v>
      </c>
      <c r="B7" s="1297" t="s">
        <v>1252</v>
      </c>
      <c r="C7" s="1323" t="s">
        <v>1257</v>
      </c>
      <c r="D7" s="1323" t="s">
        <v>1257</v>
      </c>
      <c r="E7" s="1323" t="s">
        <v>1257</v>
      </c>
      <c r="F7" s="1300">
        <v>887</v>
      </c>
      <c r="G7" s="1301">
        <v>867</v>
      </c>
      <c r="H7" s="1302"/>
      <c r="I7" s="1303">
        <f>VLOOKUP(C7,'Data Products'!$A:$B,2,0)</f>
      </c>
      <c r="J7" s="1304">
        <f t="shared" si="10"/>
      </c>
      <c r="K7" s="1305">
        <v>45854</v>
      </c>
      <c r="L7" s="1306">
        <f t="shared" si="0"/>
      </c>
      <c r="M7" s="1319">
        <v>1</v>
      </c>
      <c r="N7" s="1324">
        <v>11</v>
      </c>
      <c r="O7" s="1302"/>
      <c r="P7" s="1302"/>
      <c r="Q7" s="1297"/>
      <c r="R7" s="1302">
        <v>0</v>
      </c>
      <c r="S7" s="1302">
        <v>0</v>
      </c>
      <c r="T7" s="1302">
        <v>288</v>
      </c>
      <c r="U7" s="1302">
        <v>288</v>
      </c>
      <c r="V7" s="1302">
        <v>512</v>
      </c>
      <c r="W7" s="1302">
        <v>512</v>
      </c>
      <c r="X7" s="1302">
        <v>20</v>
      </c>
      <c r="Y7" s="1325">
        <v>20</v>
      </c>
      <c r="Z7" s="1302">
        <v>0</v>
      </c>
      <c r="AA7" s="1302">
        <v>0</v>
      </c>
      <c r="AB7" s="1307">
        <f t="shared" si="29"/>
      </c>
      <c r="AC7" s="1321">
        <f t="shared" si="20"/>
      </c>
      <c r="AD7" s="1309">
        <f t="shared" si="13"/>
      </c>
      <c r="AE7" s="1322">
        <f t="shared" si="3"/>
      </c>
      <c r="AF7" s="1311">
        <f>VLOOKUP(C7,'Data Products'!$A:$J,10,0)</f>
      </c>
      <c r="AG7" s="1312">
        <f t="shared" si="23"/>
      </c>
      <c r="AH7" s="1313">
        <f t="shared" si="16"/>
      </c>
      <c r="AI7" s="1314">
        <f t="shared" si="6"/>
      </c>
      <c r="AJ7" s="1316"/>
      <c r="AK7" s="1316"/>
      <c r="AL7" s="1315"/>
      <c r="AM7" s="1316"/>
      <c r="AN7" s="1316"/>
    </row>
    <row r="8">
      <c r="A8" s="1317">
        <v>5</v>
      </c>
      <c r="B8" s="1297" t="s">
        <v>1252</v>
      </c>
      <c r="C8" s="1323" t="s">
        <v>1258</v>
      </c>
      <c r="D8" s="1323" t="s">
        <v>1258</v>
      </c>
      <c r="E8" s="1323" t="s">
        <v>1258</v>
      </c>
      <c r="F8" s="1300">
        <v>2475</v>
      </c>
      <c r="G8" s="1301">
        <v>2475</v>
      </c>
      <c r="H8" s="1302"/>
      <c r="I8" s="1303">
        <f>VLOOKUP(C8,'Data Products'!$A:$B,2,0)</f>
      </c>
      <c r="J8" s="1304">
        <f t="shared" si="10"/>
      </c>
      <c r="K8" s="1305">
        <v>45855</v>
      </c>
      <c r="L8" s="1306">
        <f t="shared" si="0"/>
      </c>
      <c r="M8" s="1319">
        <v>45</v>
      </c>
      <c r="N8" s="1319">
        <v>75</v>
      </c>
      <c r="O8" s="1302"/>
      <c r="P8" s="1302"/>
      <c r="Q8" s="1297"/>
      <c r="R8" s="1302">
        <v>0</v>
      </c>
      <c r="S8" s="1302">
        <v>0</v>
      </c>
      <c r="T8" s="1302">
        <v>51</v>
      </c>
      <c r="U8" s="1302">
        <v>51</v>
      </c>
      <c r="V8" s="1302">
        <v>101</v>
      </c>
      <c r="W8" s="1302">
        <v>101</v>
      </c>
      <c r="X8" s="1302">
        <v>0</v>
      </c>
      <c r="Y8" s="1302">
        <v>0</v>
      </c>
      <c r="Z8" s="1302">
        <v>0</v>
      </c>
      <c r="AA8" s="1302">
        <v>0</v>
      </c>
      <c r="AB8" s="1307">
        <f t="shared" si="29"/>
      </c>
      <c r="AC8" s="1321">
        <f t="shared" si="20"/>
      </c>
      <c r="AD8" s="1309">
        <f t="shared" si="13"/>
      </c>
      <c r="AE8" s="1322">
        <f t="shared" si="3"/>
      </c>
      <c r="AF8" s="1311">
        <f>VLOOKUP(C8,'Data Products'!$A:$J,10,0)</f>
      </c>
      <c r="AG8" s="1312">
        <f t="shared" si="23"/>
      </c>
      <c r="AH8" s="1313">
        <f t="shared" si="16"/>
      </c>
      <c r="AI8" s="1314">
        <f>IFERROR(VLOOKUP(C8,$C$3:$AI$42,34,0)," ")</f>
      </c>
      <c r="AJ8" s="1316"/>
      <c r="AK8" s="1316"/>
      <c r="AL8" s="1315"/>
      <c r="AM8" s="1316"/>
      <c r="AN8" s="1316"/>
    </row>
    <row r="9">
      <c r="A9" s="1317">
        <v>6</v>
      </c>
      <c r="B9" s="1297" t="s">
        <v>1252</v>
      </c>
      <c r="C9" s="1323" t="s">
        <v>1259</v>
      </c>
      <c r="D9" s="1323" t="s">
        <v>1259</v>
      </c>
      <c r="E9" s="1323" t="s">
        <v>1259</v>
      </c>
      <c r="F9" s="1300">
        <v>2062</v>
      </c>
      <c r="G9" s="1301">
        <v>2062</v>
      </c>
      <c r="H9" s="1302"/>
      <c r="I9" s="1303">
        <f>VLOOKUP(C9,'Data Products'!$A:$B,2,0)</f>
      </c>
      <c r="J9" s="1304">
        <f t="shared" si="10"/>
      </c>
      <c r="K9" s="1305">
        <v>45856</v>
      </c>
      <c r="L9" s="1306">
        <f t="shared" si="0"/>
      </c>
      <c r="M9" s="1319">
        <v>0</v>
      </c>
      <c r="N9" s="1324">
        <v>0</v>
      </c>
      <c r="O9" s="1302"/>
      <c r="P9" s="1302"/>
      <c r="Q9" s="1297"/>
      <c r="R9" s="1302">
        <v>0</v>
      </c>
      <c r="S9" s="1302">
        <v>0</v>
      </c>
      <c r="T9" s="1302">
        <v>1480</v>
      </c>
      <c r="U9" s="1302">
        <v>1478</v>
      </c>
      <c r="V9" s="1302">
        <v>1112</v>
      </c>
      <c r="W9" s="1302">
        <v>1112</v>
      </c>
      <c r="X9" s="1302">
        <v>0</v>
      </c>
      <c r="Y9" s="1302">
        <v>0</v>
      </c>
      <c r="Z9" s="1302">
        <v>0</v>
      </c>
      <c r="AA9" s="1302">
        <v>0</v>
      </c>
      <c r="AB9" s="1307">
        <f t="shared" si="29"/>
      </c>
      <c r="AC9" s="1321">
        <f t="shared" si="20"/>
      </c>
      <c r="AD9" s="1309">
        <f t="shared" si="13"/>
      </c>
      <c r="AE9" s="1322">
        <f t="shared" si="3"/>
      </c>
      <c r="AF9" s="1311">
        <f>VLOOKUP(C9,'Data Products'!$A:$J,10,0)</f>
      </c>
      <c r="AG9" s="1312">
        <f t="shared" si="23"/>
      </c>
      <c r="AH9" s="1313">
        <f t="shared" si="16"/>
      </c>
      <c r="AI9" s="1314">
        <f t="shared" ref="AI9:AI11" si="7">IFERROR(VLOOKUP(C9,$C$3:$AI$42,34,0),"")</f>
      </c>
      <c r="AJ9" s="1316"/>
      <c r="AK9" s="1316"/>
      <c r="AL9" s="1315"/>
      <c r="AM9" s="1316"/>
      <c r="AN9" s="1316"/>
    </row>
    <row r="10">
      <c r="A10" s="1317">
        <v>7</v>
      </c>
      <c r="B10" s="1297" t="s">
        <v>1252</v>
      </c>
      <c r="C10" s="1323" t="s">
        <v>1260</v>
      </c>
      <c r="D10" s="1323" t="s">
        <v>1260</v>
      </c>
      <c r="E10" s="1323" t="s">
        <v>1260</v>
      </c>
      <c r="F10" s="1300">
        <v>565</v>
      </c>
      <c r="G10" s="1301">
        <v>564</v>
      </c>
      <c r="H10" s="1302"/>
      <c r="I10" s="1303">
        <f>VLOOKUP(C10,'Data Products'!$A:$B,2,0)</f>
      </c>
      <c r="J10" s="1304">
        <f t="shared" si="10"/>
      </c>
      <c r="K10" s="1305">
        <v>45857</v>
      </c>
      <c r="L10" s="1306">
        <f t="shared" si="0"/>
      </c>
      <c r="M10" s="1319">
        <v>159</v>
      </c>
      <c r="N10" s="1319">
        <v>256</v>
      </c>
      <c r="O10" s="1302"/>
      <c r="P10" s="1302"/>
      <c r="Q10" s="1297"/>
      <c r="R10" s="1302">
        <v>0</v>
      </c>
      <c r="S10" s="1302">
        <v>0</v>
      </c>
      <c r="T10" s="1302">
        <v>0</v>
      </c>
      <c r="U10" s="1302">
        <v>0</v>
      </c>
      <c r="V10" s="1302">
        <v>2</v>
      </c>
      <c r="W10" s="1302">
        <v>2</v>
      </c>
      <c r="X10" s="1302">
        <v>0</v>
      </c>
      <c r="Y10" s="1302">
        <v>0</v>
      </c>
      <c r="Z10" s="1302">
        <v>0</v>
      </c>
      <c r="AA10" s="1302">
        <v>0</v>
      </c>
      <c r="AB10" s="1307">
        <f t="shared" si="29"/>
      </c>
      <c r="AC10" s="1321">
        <f t="shared" si="20"/>
      </c>
      <c r="AD10" s="1309">
        <f t="shared" si="13"/>
      </c>
      <c r="AE10" s="1322">
        <f t="shared" si="3"/>
      </c>
      <c r="AF10" s="1311">
        <f>VLOOKUP(C10,'Data Products'!$A:$J,10,0)</f>
      </c>
      <c r="AG10" s="1312">
        <f t="shared" si="23"/>
      </c>
      <c r="AH10" s="1313">
        <f t="shared" si="16"/>
      </c>
      <c r="AI10" s="1314">
        <f t="shared" si="7"/>
      </c>
      <c r="AJ10" s="1316"/>
      <c r="AK10" s="1316"/>
      <c r="AL10" s="1315"/>
      <c r="AM10" s="1316"/>
      <c r="AN10" s="1316"/>
    </row>
    <row r="11">
      <c r="A11" s="1317">
        <v>8</v>
      </c>
      <c r="B11" s="1297" t="s">
        <v>1249</v>
      </c>
      <c r="C11" s="1323" t="s">
        <v>1261</v>
      </c>
      <c r="D11" s="1323" t="s">
        <v>1261</v>
      </c>
      <c r="E11" s="1323" t="s">
        <v>1261</v>
      </c>
      <c r="F11" s="1300">
        <v>1200</v>
      </c>
      <c r="G11" s="1301">
        <v>1200</v>
      </c>
      <c r="H11" s="1302"/>
      <c r="I11" s="1303">
        <f>VLOOKUP(C11,'Data Products'!$A:$B,2,0)</f>
      </c>
      <c r="J11" s="1304">
        <f t="shared" si="10"/>
      </c>
      <c r="K11" s="1305">
        <v>45858</v>
      </c>
      <c r="L11" s="1306">
        <f t="shared" si="0"/>
      </c>
      <c r="M11" s="1326">
        <v>0</v>
      </c>
      <c r="N11" s="1326">
        <v>0</v>
      </c>
      <c r="O11" s="1302"/>
      <c r="P11" s="1302"/>
      <c r="Q11" s="1297"/>
      <c r="R11" s="1302">
        <v>0</v>
      </c>
      <c r="S11" s="1302">
        <v>0</v>
      </c>
      <c r="T11" s="1302">
        <v>1289</v>
      </c>
      <c r="U11" s="1302">
        <v>1289</v>
      </c>
      <c r="V11" s="1302">
        <v>773</v>
      </c>
      <c r="W11" s="1302">
        <v>773</v>
      </c>
      <c r="X11" s="1302">
        <v>0</v>
      </c>
      <c r="Y11" s="1302">
        <v>0</v>
      </c>
      <c r="Z11" s="1302">
        <v>0</v>
      </c>
      <c r="AA11" s="1302">
        <v>0</v>
      </c>
      <c r="AB11" s="1307">
        <f t="shared" si="29"/>
      </c>
      <c r="AC11" s="1321">
        <f t="shared" si="20"/>
      </c>
      <c r="AD11" s="1309">
        <f t="shared" si="13"/>
      </c>
      <c r="AE11" s="1322">
        <f t="shared" si="3"/>
      </c>
      <c r="AF11" s="1311">
        <f>VLOOKUP(C11,'Data Products'!$A:$J,10,0)</f>
      </c>
      <c r="AG11" s="1312">
        <f t="shared" si="23"/>
      </c>
      <c r="AH11" s="1313">
        <f t="shared" si="16"/>
      </c>
      <c r="AI11" s="1314">
        <f t="shared" si="7"/>
      </c>
      <c r="AJ11" s="1316"/>
      <c r="AK11" s="1316"/>
      <c r="AL11" s="1315"/>
      <c r="AM11" s="1316"/>
      <c r="AN11" s="1316"/>
    </row>
    <row r="12">
      <c r="A12" s="1317">
        <v>9</v>
      </c>
      <c r="B12" s="1297" t="s">
        <v>1249</v>
      </c>
      <c r="C12" s="1323" t="s">
        <v>1262</v>
      </c>
      <c r="D12" s="1323" t="s">
        <v>1262</v>
      </c>
      <c r="E12" s="1323" t="s">
        <v>1262</v>
      </c>
      <c r="F12" s="1300">
        <v>1000</v>
      </c>
      <c r="G12" s="1301">
        <v>1000</v>
      </c>
      <c r="H12" s="1302"/>
      <c r="I12" s="1303">
        <f>VLOOKUP(C12,'Data Products'!$A:$B,2,0)</f>
      </c>
      <c r="J12" s="1304">
        <f t="shared" si="10"/>
      </c>
      <c r="K12" s="1305">
        <v>45532</v>
      </c>
      <c r="L12" s="1306">
        <f t="shared" si="0"/>
      </c>
      <c r="M12" s="1327">
        <v>0</v>
      </c>
      <c r="N12" s="1328">
        <v>0</v>
      </c>
      <c r="O12" s="1329"/>
      <c r="P12" s="1302"/>
      <c r="Q12" s="1297"/>
      <c r="R12" s="1302">
        <v>0</v>
      </c>
      <c r="S12" s="1302">
        <v>0</v>
      </c>
      <c r="T12" s="1302">
        <v>417</v>
      </c>
      <c r="U12" s="1302">
        <v>416</v>
      </c>
      <c r="V12" s="1302">
        <v>785</v>
      </c>
      <c r="W12" s="1302">
        <v>785</v>
      </c>
      <c r="X12" s="1302">
        <v>0</v>
      </c>
      <c r="Y12" s="1302">
        <v>0</v>
      </c>
      <c r="Z12" s="1302">
        <v>0</v>
      </c>
      <c r="AA12" s="1302">
        <v>0</v>
      </c>
      <c r="AB12" s="1307">
        <f t="shared" si="29"/>
      </c>
      <c r="AC12" s="1321">
        <f t="shared" si="20"/>
      </c>
      <c r="AD12" s="1309">
        <f t="shared" si="13"/>
      </c>
      <c r="AE12" s="1322">
        <f t="shared" si="3"/>
      </c>
      <c r="AF12" s="1311">
        <f>VLOOKUP(C12,'Data Products'!$A:$J,10,0)</f>
      </c>
      <c r="AG12" s="1312">
        <f t="shared" si="23"/>
      </c>
      <c r="AH12" s="1313">
        <f t="shared" si="16"/>
      </c>
      <c r="AI12" s="1314" t="s">
        <v>1263</v>
      </c>
      <c r="AJ12" s="1316"/>
      <c r="AK12" s="1316"/>
      <c r="AL12" s="1315"/>
      <c r="AM12" s="1316"/>
      <c r="AN12" s="1316"/>
    </row>
    <row r="13">
      <c r="A13" s="1317">
        <v>10</v>
      </c>
      <c r="B13" s="1297" t="s">
        <v>1249</v>
      </c>
      <c r="C13" s="1323" t="s">
        <v>1264</v>
      </c>
      <c r="D13" s="1323" t="s">
        <v>1264</v>
      </c>
      <c r="E13" s="1323" t="s">
        <v>1264</v>
      </c>
      <c r="F13" s="1300">
        <v>500</v>
      </c>
      <c r="G13" s="1301">
        <v>500</v>
      </c>
      <c r="H13" s="1302"/>
      <c r="I13" s="1303">
        <f>VLOOKUP(C13,'Data Products'!$A:$B,2,0)</f>
      </c>
      <c r="J13" s="1304">
        <f t="shared" si="10"/>
      </c>
      <c r="K13" s="1305">
        <v>45504</v>
      </c>
      <c r="L13" s="1330">
        <f t="shared" si="0"/>
      </c>
      <c r="M13" s="1328">
        <v>0</v>
      </c>
      <c r="N13" s="1328">
        <v>0</v>
      </c>
      <c r="O13" s="1329"/>
      <c r="P13" s="1302"/>
      <c r="Q13" s="1297"/>
      <c r="R13" s="1302">
        <v>0</v>
      </c>
      <c r="S13" s="1302">
        <v>0</v>
      </c>
      <c r="T13" s="1302">
        <v>3870</v>
      </c>
      <c r="U13" s="1302">
        <v>1017</v>
      </c>
      <c r="V13" s="1302">
        <v>366</v>
      </c>
      <c r="W13" s="1302">
        <v>366</v>
      </c>
      <c r="X13" s="1302">
        <v>0</v>
      </c>
      <c r="Y13" s="1302">
        <v>0</v>
      </c>
      <c r="Z13" s="1302">
        <v>0</v>
      </c>
      <c r="AA13" s="1302">
        <v>0</v>
      </c>
      <c r="AB13" s="1307">
        <f t="shared" si="29"/>
      </c>
      <c r="AC13" s="1321">
        <f t="shared" si="20"/>
      </c>
      <c r="AD13" s="1309">
        <f t="shared" si="13"/>
      </c>
      <c r="AE13" s="1322">
        <f t="shared" si="3"/>
      </c>
      <c r="AF13" s="1311">
        <f>VLOOKUP(C13,'Data Products'!$A:$J,10,0)</f>
      </c>
      <c r="AG13" s="1312">
        <f t="shared" si="23"/>
      </c>
      <c r="AH13" s="1313">
        <f t="shared" si="16"/>
      </c>
      <c r="AI13" s="1314">
        <f>IFERROR(VLOOKUP(C13,$C$3:$AI$42,34,0),"")</f>
      </c>
      <c r="AJ13" s="1316"/>
      <c r="AK13" s="1316"/>
      <c r="AL13" s="1329"/>
      <c r="AM13" s="1316"/>
      <c r="AN13" s="1316"/>
    </row>
    <row r="14">
      <c r="A14" s="1317">
        <v>11</v>
      </c>
      <c r="B14" s="1297" t="s">
        <v>1252</v>
      </c>
      <c r="C14" s="1323" t="s">
        <v>1265</v>
      </c>
      <c r="D14" s="1323" t="s">
        <v>1265</v>
      </c>
      <c r="E14" s="1331" t="s">
        <v>1266</v>
      </c>
      <c r="F14" s="1300">
        <v>182</v>
      </c>
      <c r="G14" s="1301">
        <v>182</v>
      </c>
      <c r="H14" s="1302"/>
      <c r="I14" s="1303">
        <f>VLOOKUP(C14,'Data Products'!$A:$B,2,0)</f>
      </c>
      <c r="J14" s="1304">
        <f t="shared" si="10"/>
      </c>
      <c r="K14" s="1305">
        <v>45504</v>
      </c>
      <c r="L14" s="1306">
        <f t="shared" si="0"/>
      </c>
      <c r="M14" s="1332">
        <v>0</v>
      </c>
      <c r="N14" s="1332">
        <v>0</v>
      </c>
      <c r="O14" s="1320"/>
      <c r="P14" s="1320"/>
      <c r="Q14" s="1297"/>
      <c r="R14" s="1302">
        <v>1200</v>
      </c>
      <c r="S14" s="1325">
        <v>1200</v>
      </c>
      <c r="T14" s="1302">
        <v>0</v>
      </c>
      <c r="U14" s="1302">
        <v>0</v>
      </c>
      <c r="V14" s="1302">
        <v>0</v>
      </c>
      <c r="W14" s="1302">
        <v>0</v>
      </c>
      <c r="X14" s="1302">
        <v>0</v>
      </c>
      <c r="Y14" s="1302">
        <v>0</v>
      </c>
      <c r="Z14" s="1302">
        <v>0</v>
      </c>
      <c r="AA14" s="1302">
        <v>0</v>
      </c>
      <c r="AB14" s="1307">
        <f t="shared" si="29"/>
      </c>
      <c r="AC14" s="1321">
        <f t="shared" si="20"/>
      </c>
      <c r="AD14" s="1309">
        <f t="shared" si="13"/>
      </c>
      <c r="AE14" s="1322">
        <f t="shared" si="3"/>
      </c>
      <c r="AF14" s="1311">
        <f>VLOOKUP(C14,'Data Products'!$A:$J,10,0)</f>
      </c>
      <c r="AG14" s="1312">
        <f t="shared" si="23"/>
      </c>
      <c r="AH14" s="1313">
        <f t="shared" si="16"/>
      </c>
      <c r="AI14" s="1314">
        <f>IFERROR(VLOOKUP(C14,$C$3:$AI$42,34,0)," ")</f>
      </c>
      <c r="AJ14" s="1315"/>
      <c r="AK14" s="1316"/>
      <c r="AL14" s="1329"/>
      <c r="AM14" s="1316"/>
      <c r="AN14" s="1316"/>
    </row>
    <row r="15">
      <c r="A15" s="1317">
        <v>12</v>
      </c>
      <c r="B15" s="1297" t="s">
        <v>1252</v>
      </c>
      <c r="C15" s="1323" t="s">
        <v>1267</v>
      </c>
      <c r="D15" s="1323" t="s">
        <v>1267</v>
      </c>
      <c r="E15" s="1331" t="s">
        <v>1268</v>
      </c>
      <c r="F15" s="1300">
        <v>103</v>
      </c>
      <c r="G15" s="1301">
        <v>103</v>
      </c>
      <c r="H15" s="1302"/>
      <c r="I15" s="1303">
        <f>VLOOKUP(C15,'Data Products'!$A:$B,2,0)</f>
      </c>
      <c r="J15" s="1304">
        <f t="shared" si="10"/>
      </c>
      <c r="K15" s="1305">
        <v>45648</v>
      </c>
      <c r="L15" s="1306">
        <f t="shared" si="0"/>
      </c>
      <c r="M15" s="1319">
        <v>1</v>
      </c>
      <c r="N15" s="1319">
        <v>4</v>
      </c>
      <c r="O15" s="1320"/>
      <c r="P15" s="1320"/>
      <c r="Q15" s="1297"/>
      <c r="R15" s="1302">
        <v>1000</v>
      </c>
      <c r="S15" s="1325">
        <v>1000</v>
      </c>
      <c r="T15" s="1302">
        <v>0</v>
      </c>
      <c r="U15" s="1302">
        <v>0</v>
      </c>
      <c r="V15" s="1302">
        <v>0</v>
      </c>
      <c r="W15" s="1302">
        <v>0</v>
      </c>
      <c r="X15" s="1302">
        <v>0</v>
      </c>
      <c r="Y15" s="1302">
        <v>0</v>
      </c>
      <c r="Z15" s="1302">
        <v>0</v>
      </c>
      <c r="AA15" s="1302">
        <v>0</v>
      </c>
      <c r="AB15" s="1307">
        <f t="shared" si="29"/>
      </c>
      <c r="AC15" s="1321">
        <f t="shared" si="20"/>
      </c>
      <c r="AD15" s="1309">
        <f t="shared" si="13"/>
      </c>
      <c r="AE15" s="1322">
        <f t="shared" si="3"/>
      </c>
      <c r="AF15" s="1311">
        <f>VLOOKUP(C15,'Data Products'!$A:$J,10,0)</f>
      </c>
      <c r="AG15" s="1312">
        <f t="shared" si="23"/>
      </c>
      <c r="AH15" s="1313">
        <f t="shared" si="16"/>
      </c>
      <c r="AI15" s="1314">
        <f t="shared" ref="AI15:AI17" si="8">IFERROR(VLOOKUP(C15,$C$3:$AI$42,34,0),"")</f>
      </c>
      <c r="AJ15" s="1315"/>
      <c r="AK15" s="1316"/>
      <c r="AL15" s="1329"/>
      <c r="AM15" s="1316"/>
      <c r="AN15" s="1316"/>
    </row>
    <row r="16">
      <c r="A16" s="1317">
        <v>13</v>
      </c>
      <c r="B16" s="1297" t="s">
        <v>1252</v>
      </c>
      <c r="C16" s="1323" t="s">
        <v>1269</v>
      </c>
      <c r="D16" s="1323" t="s">
        <v>1269</v>
      </c>
      <c r="E16" s="1331" t="s">
        <v>1270</v>
      </c>
      <c r="F16" s="1300">
        <v>947</v>
      </c>
      <c r="G16" s="1301">
        <v>947</v>
      </c>
      <c r="H16" s="1302"/>
      <c r="I16" s="1303">
        <f>VLOOKUP(C16,'Data Products'!$A:$B,2,0)</f>
      </c>
      <c r="J16" s="1304">
        <f t="shared" si="10"/>
      </c>
      <c r="K16" s="1305">
        <v>45504</v>
      </c>
      <c r="L16" s="1306">
        <f t="shared" si="0"/>
      </c>
      <c r="M16" s="1319">
        <v>2</v>
      </c>
      <c r="N16" s="1319">
        <v>2</v>
      </c>
      <c r="O16" s="1302"/>
      <c r="P16" s="1302"/>
      <c r="Q16" s="1297"/>
      <c r="R16" s="1302">
        <v>500</v>
      </c>
      <c r="S16" s="1302">
        <v>500</v>
      </c>
      <c r="T16" s="1302">
        <v>0</v>
      </c>
      <c r="U16" s="1302">
        <v>0</v>
      </c>
      <c r="V16" s="1302">
        <v>0</v>
      </c>
      <c r="W16" s="1302">
        <v>0</v>
      </c>
      <c r="X16" s="1302">
        <v>0</v>
      </c>
      <c r="Y16" s="1302">
        <v>0</v>
      </c>
      <c r="Z16" s="1302">
        <v>0</v>
      </c>
      <c r="AA16" s="1302">
        <v>0</v>
      </c>
      <c r="AB16" s="1307">
        <f t="shared" si="29"/>
      </c>
      <c r="AC16" s="1321">
        <f t="shared" si="20"/>
      </c>
      <c r="AD16" s="1309">
        <f t="shared" si="13"/>
      </c>
      <c r="AE16" s="1322">
        <f t="shared" si="3"/>
      </c>
      <c r="AF16" s="1311">
        <f>VLOOKUP(C16,'Data Products'!$A:$J,10,0)</f>
      </c>
      <c r="AG16" s="1312">
        <f t="shared" si="23"/>
      </c>
      <c r="AH16" s="1313">
        <f t="shared" si="16"/>
      </c>
      <c r="AI16" s="1314">
        <f t="shared" si="8"/>
      </c>
      <c r="AJ16" s="1315"/>
      <c r="AK16" s="1316"/>
      <c r="AL16" s="1315"/>
      <c r="AM16" s="1316"/>
      <c r="AN16" s="1316"/>
    </row>
    <row customHeight="true" hidden="true" ht="18" r="17">
      <c r="A17" s="1317">
        <v>14</v>
      </c>
      <c r="B17" s="1297" t="s">
        <v>1252</v>
      </c>
      <c r="C17" s="1323" t="s">
        <v>1271</v>
      </c>
      <c r="D17" s="1323" t="s">
        <v>1271</v>
      </c>
      <c r="E17" s="1331" t="s">
        <v>1272</v>
      </c>
      <c r="F17" s="1300">
        <v>0</v>
      </c>
      <c r="G17" s="1301">
        <v>0</v>
      </c>
      <c r="H17" s="1302"/>
      <c r="I17" s="1303">
        <f>VLOOKUP(C17,'Data Products'!$A:$B,2,0)</f>
      </c>
      <c r="J17" s="1304">
        <f t="shared" si="10"/>
      </c>
      <c r="K17" s="1305">
        <v>45653</v>
      </c>
      <c r="L17" s="1306">
        <f t="shared" si="0"/>
      </c>
      <c r="M17" s="1319">
        <v>0</v>
      </c>
      <c r="N17" s="1319">
        <v>0</v>
      </c>
      <c r="O17" s="1302"/>
      <c r="P17" s="1302"/>
      <c r="Q17" s="1297"/>
      <c r="R17" s="1302">
        <v>0</v>
      </c>
      <c r="S17" s="1302">
        <v>0</v>
      </c>
      <c r="T17" s="1302">
        <v>128</v>
      </c>
      <c r="U17" s="1302">
        <v>128</v>
      </c>
      <c r="V17" s="1302">
        <v>54</v>
      </c>
      <c r="W17" s="1302">
        <v>54</v>
      </c>
      <c r="X17" s="1302">
        <v>0</v>
      </c>
      <c r="Y17" s="1302">
        <v>0</v>
      </c>
      <c r="Z17" s="1302">
        <v>0</v>
      </c>
      <c r="AA17" s="1302">
        <v>0</v>
      </c>
      <c r="AB17" s="1307">
        <f t="shared" si="29"/>
      </c>
      <c r="AC17" s="1321">
        <f t="shared" si="20"/>
      </c>
      <c r="AD17" s="1309">
        <f t="shared" si="13"/>
      </c>
      <c r="AE17" s="1322">
        <f t="shared" si="3"/>
      </c>
      <c r="AF17" s="1311">
        <f>VLOOKUP(C17,'Data Products'!$A:$J,10,0)</f>
      </c>
      <c r="AG17" s="1312">
        <f t="shared" si="23"/>
      </c>
      <c r="AH17" s="1313">
        <f t="shared" si="16"/>
      </c>
      <c r="AI17" s="1314">
        <f t="shared" si="8"/>
      </c>
      <c r="AJ17" s="1316"/>
      <c r="AK17" s="1316"/>
      <c r="AL17" s="1315"/>
      <c r="AM17" s="1316"/>
      <c r="AN17" s="1316"/>
    </row>
    <row r="18">
      <c r="A18" s="1317">
        <v>15</v>
      </c>
      <c r="B18" s="1297" t="s">
        <v>1252</v>
      </c>
      <c r="C18" s="1323" t="s">
        <v>1273</v>
      </c>
      <c r="D18" s="1323" t="s">
        <v>1273</v>
      </c>
      <c r="E18" s="1331" t="s">
        <v>1274</v>
      </c>
      <c r="F18" s="1300">
        <v>5</v>
      </c>
      <c r="G18" s="1301">
        <v>5</v>
      </c>
      <c r="H18" s="1302"/>
      <c r="I18" s="1303">
        <f>VLOOKUP(C18,'Data Products'!$A:$B,2,0)</f>
      </c>
      <c r="J18" s="1304">
        <f t="shared" si="10"/>
      </c>
      <c r="K18" s="1305">
        <v>45737</v>
      </c>
      <c r="L18" s="1306">
        <f t="shared" si="0"/>
      </c>
      <c r="M18" s="1319">
        <v>0</v>
      </c>
      <c r="N18" s="1319">
        <v>184</v>
      </c>
      <c r="O18" s="1302"/>
      <c r="P18" s="1302"/>
      <c r="Q18" s="1297"/>
      <c r="R18" s="1302">
        <v>0</v>
      </c>
      <c r="S18" s="1302">
        <v>0</v>
      </c>
      <c r="T18" s="1302">
        <v>0</v>
      </c>
      <c r="U18" s="1302">
        <v>0</v>
      </c>
      <c r="V18" s="1302">
        <v>116</v>
      </c>
      <c r="W18" s="1302">
        <v>116</v>
      </c>
      <c r="X18" s="1302">
        <v>0</v>
      </c>
      <c r="Y18" s="1302">
        <v>0</v>
      </c>
      <c r="Z18" s="1302">
        <v>0</v>
      </c>
      <c r="AA18" s="1302">
        <v>0</v>
      </c>
      <c r="AB18" s="1307">
        <f t="shared" si="29"/>
      </c>
      <c r="AC18" s="1321">
        <f t="shared" si="20"/>
      </c>
      <c r="AD18" s="1309">
        <f t="shared" si="13"/>
      </c>
      <c r="AE18" s="1322">
        <f t="shared" si="3"/>
      </c>
      <c r="AF18" s="1311">
        <f>VLOOKUP(C18,'Data Products'!$A:$J,10,0)</f>
      </c>
      <c r="AG18" s="1312">
        <f t="shared" si="23"/>
      </c>
      <c r="AH18" s="1313">
        <f t="shared" si="16"/>
      </c>
      <c r="AI18" s="1314"/>
      <c r="AJ18" s="1316"/>
      <c r="AK18" s="1316"/>
      <c r="AL18" s="1315"/>
      <c r="AM18" s="1316"/>
      <c r="AN18" s="1316"/>
    </row>
    <row r="19">
      <c r="A19" s="1317">
        <v>16</v>
      </c>
      <c r="B19" s="1297" t="s">
        <v>1252</v>
      </c>
      <c r="C19" s="1323" t="s">
        <v>1275</v>
      </c>
      <c r="D19" s="1323" t="s">
        <v>1275</v>
      </c>
      <c r="E19" s="1323" t="s">
        <v>1275</v>
      </c>
      <c r="F19" s="1300">
        <v>353</v>
      </c>
      <c r="G19" s="1301">
        <v>353</v>
      </c>
      <c r="H19" s="1302"/>
      <c r="I19" s="1303">
        <f>VLOOKUP(C19,'Data Products'!$A:$B,2,0)</f>
      </c>
      <c r="J19" s="1304">
        <f t="shared" si="10"/>
      </c>
      <c r="K19" s="1305">
        <v>45653</v>
      </c>
      <c r="L19" s="1306">
        <f t="shared" si="0"/>
      </c>
      <c r="M19" s="1319">
        <v>81</v>
      </c>
      <c r="N19" s="1319">
        <v>86</v>
      </c>
      <c r="O19" s="1302"/>
      <c r="P19" s="1302"/>
      <c r="Q19" s="1297"/>
      <c r="R19" s="1325">
        <v>600</v>
      </c>
      <c r="S19" s="1302">
        <v>600</v>
      </c>
      <c r="T19" s="1302">
        <v>100</v>
      </c>
      <c r="U19" s="1302">
        <v>100</v>
      </c>
      <c r="V19" s="1302">
        <v>300</v>
      </c>
      <c r="W19" s="1302">
        <v>300</v>
      </c>
      <c r="X19" s="1302">
        <v>0</v>
      </c>
      <c r="Y19" s="1302">
        <v>0</v>
      </c>
      <c r="Z19" s="1302">
        <v>0</v>
      </c>
      <c r="AA19" s="1302">
        <v>0</v>
      </c>
      <c r="AB19" s="1307">
        <f t="shared" si="29"/>
      </c>
      <c r="AC19" s="1321">
        <f t="shared" si="20"/>
      </c>
      <c r="AD19" s="1309">
        <f t="shared" si="13"/>
      </c>
      <c r="AE19" s="1322">
        <f t="shared" si="3"/>
      </c>
      <c r="AF19" s="1311">
        <f>VLOOKUP(C19,'Data Products'!$A:$J,10,0)</f>
      </c>
      <c r="AG19" s="1312">
        <f t="shared" si="23"/>
      </c>
      <c r="AH19" s="1313">
        <f t="shared" si="16"/>
      </c>
      <c r="AI19" s="1314"/>
      <c r="AJ19" s="1316"/>
      <c r="AK19" s="1316"/>
      <c r="AL19" s="1315"/>
      <c r="AM19" s="1316"/>
      <c r="AN19" s="1316"/>
    </row>
    <row r="20">
      <c r="A20" s="1317">
        <v>17</v>
      </c>
      <c r="B20" s="1297" t="s">
        <v>1252</v>
      </c>
      <c r="C20" s="1323" t="s">
        <v>1276</v>
      </c>
      <c r="D20" s="1323" t="s">
        <v>1276</v>
      </c>
      <c r="E20" s="1331" t="s">
        <v>1277</v>
      </c>
      <c r="F20" s="1300">
        <v>4718</v>
      </c>
      <c r="G20" s="1301">
        <v>4716</v>
      </c>
      <c r="H20" s="1302"/>
      <c r="I20" s="1303">
        <f>VLOOKUP(C20,'Data Products'!$A:$B,2,0)</f>
      </c>
      <c r="J20" s="1304">
        <f t="shared" si="10"/>
      </c>
      <c r="K20" s="1305">
        <v>45653</v>
      </c>
      <c r="L20" s="1306">
        <f t="shared" si="0"/>
      </c>
      <c r="M20" s="1319">
        <v>2321</v>
      </c>
      <c r="N20" s="1324">
        <v>2728</v>
      </c>
      <c r="O20" s="1302"/>
      <c r="P20" s="1302"/>
      <c r="Q20" s="1297"/>
      <c r="R20" s="1302">
        <v>0</v>
      </c>
      <c r="S20" s="1302">
        <v>0</v>
      </c>
      <c r="T20" s="1302">
        <v>27</v>
      </c>
      <c r="U20" s="1302">
        <v>27</v>
      </c>
      <c r="V20" s="1302">
        <v>25</v>
      </c>
      <c r="W20" s="1302">
        <v>25</v>
      </c>
      <c r="X20" s="1302">
        <v>0</v>
      </c>
      <c r="Y20" s="1302">
        <v>0</v>
      </c>
      <c r="Z20" s="1302">
        <v>0</v>
      </c>
      <c r="AA20" s="1302">
        <v>0</v>
      </c>
      <c r="AB20" s="1307">
        <f t="shared" si="29"/>
      </c>
      <c r="AC20" s="1321">
        <f t="shared" si="20"/>
      </c>
      <c r="AD20" s="1309">
        <f t="shared" si="13"/>
      </c>
      <c r="AE20" s="1322">
        <f t="shared" si="3"/>
      </c>
      <c r="AF20" s="1311">
        <f>VLOOKUP(C20,'Data Products'!$A:$J,10,0)</f>
      </c>
      <c r="AG20" s="1312">
        <f t="shared" si="23"/>
      </c>
      <c r="AH20" s="1313">
        <f t="shared" si="16"/>
      </c>
      <c r="AI20" s="1314" t="s">
        <v>1278</v>
      </c>
      <c r="AJ20" s="1316"/>
      <c r="AK20" s="1316"/>
      <c r="AL20" s="1315"/>
      <c r="AM20" s="1316"/>
      <c r="AN20" s="1316"/>
    </row>
    <row r="21">
      <c r="A21" s="1317">
        <v>18</v>
      </c>
      <c r="B21" s="1297" t="s">
        <v>1252</v>
      </c>
      <c r="C21" s="1323" t="s">
        <v>1279</v>
      </c>
      <c r="D21" s="1323" t="s">
        <v>1279</v>
      </c>
      <c r="E21" s="1331" t="s">
        <v>1280</v>
      </c>
      <c r="F21" s="1300">
        <v>8008</v>
      </c>
      <c r="G21" s="1301">
        <v>8002</v>
      </c>
      <c r="H21" s="1325"/>
      <c r="I21" s="1303">
        <f>VLOOKUP(C21,'Data Products'!$A:$B,2,0)</f>
      </c>
      <c r="J21" s="1304">
        <f t="shared" si="10"/>
      </c>
      <c r="K21" s="1305">
        <v>45847</v>
      </c>
      <c r="L21" s="1306">
        <f t="shared" si="0"/>
      </c>
      <c r="M21" s="1319">
        <v>316</v>
      </c>
      <c r="N21" s="1333">
        <v>1296</v>
      </c>
      <c r="O21" s="1302"/>
      <c r="P21" s="1302"/>
      <c r="Q21" s="1297"/>
      <c r="R21" s="1302">
        <v>0</v>
      </c>
      <c r="S21" s="1325">
        <v>0</v>
      </c>
      <c r="T21" s="1302">
        <v>113</v>
      </c>
      <c r="U21" s="1302">
        <v>106</v>
      </c>
      <c r="V21" s="1302">
        <v>1097</v>
      </c>
      <c r="W21" s="1302">
        <v>1097</v>
      </c>
      <c r="X21" s="1302">
        <v>5</v>
      </c>
      <c r="Y21" s="1302">
        <v>0</v>
      </c>
      <c r="Z21" s="1302">
        <v>0</v>
      </c>
      <c r="AA21" s="1302">
        <v>0</v>
      </c>
      <c r="AB21" s="1307">
        <f t="shared" si="29"/>
      </c>
      <c r="AC21" s="1321">
        <f t="shared" si="20"/>
      </c>
      <c r="AD21" s="1309">
        <f t="shared" si="13"/>
      </c>
      <c r="AE21" s="1322">
        <f t="shared" si="3"/>
      </c>
      <c r="AF21" s="1311">
        <f>VLOOKUP(C21,'Data Products'!$A:$J,10,0)</f>
      </c>
      <c r="AG21" s="1312">
        <f t="shared" si="23"/>
      </c>
      <c r="AH21" s="1313">
        <f t="shared" si="16"/>
      </c>
      <c r="AI21" s="1314" t="s">
        <v>1278</v>
      </c>
      <c r="AJ21" s="1316"/>
      <c r="AK21" s="1316"/>
      <c r="AL21" s="1315"/>
      <c r="AM21" s="1316"/>
      <c r="AN21" s="1316"/>
    </row>
    <row customHeight="true" hidden="true" ht="18" r="22">
      <c r="A22" s="1317">
        <v>19</v>
      </c>
      <c r="B22" s="1297" t="s">
        <v>1252</v>
      </c>
      <c r="C22" s="1334" t="s">
        <v>1276</v>
      </c>
      <c r="D22" s="1334" t="s">
        <v>1276</v>
      </c>
      <c r="E22" s="1335" t="s">
        <v>1277</v>
      </c>
      <c r="F22" s="1336">
        <v>4718</v>
      </c>
      <c r="G22" s="1301">
        <v>4716</v>
      </c>
      <c r="H22" s="1302"/>
      <c r="I22" s="1303">
        <f>VLOOKUP(C22,'Data Products'!$A:$B,2,0)</f>
      </c>
      <c r="J22" s="1304">
        <f t="shared" si="10"/>
      </c>
      <c r="K22" s="1305">
        <v>45847</v>
      </c>
      <c r="L22" s="1306">
        <f t="shared" si="0"/>
      </c>
      <c r="M22" s="1319">
        <v>2321</v>
      </c>
      <c r="N22" s="1333">
        <v>2728</v>
      </c>
      <c r="O22" s="1302"/>
      <c r="P22" s="1302"/>
      <c r="Q22" s="1297"/>
      <c r="R22" s="1325">
        <v>0</v>
      </c>
      <c r="S22" s="1302">
        <v>0</v>
      </c>
      <c r="T22" s="1302">
        <v>154</v>
      </c>
      <c r="U22" s="1302">
        <v>154</v>
      </c>
      <c r="V22" s="1302">
        <v>310</v>
      </c>
      <c r="W22" s="1302">
        <v>310</v>
      </c>
      <c r="X22" s="1302">
        <v>0</v>
      </c>
      <c r="Y22" s="1302">
        <v>0</v>
      </c>
      <c r="Z22" s="1302">
        <v>0</v>
      </c>
      <c r="AA22" s="1302">
        <v>0</v>
      </c>
      <c r="AB22" s="1307">
        <f t="shared" si="29"/>
      </c>
      <c r="AC22" s="1321">
        <f t="shared" si="20"/>
      </c>
      <c r="AD22" s="1309">
        <f t="shared" si="13"/>
      </c>
      <c r="AE22" s="1322">
        <f t="shared" si="3"/>
      </c>
      <c r="AF22" s="1311">
        <f>VLOOKUP(C22,'Data Products'!$A:$J,10,0)</f>
      </c>
      <c r="AG22" s="1312">
        <f t="shared" si="23"/>
      </c>
      <c r="AH22" s="1313">
        <f t="shared" si="16"/>
      </c>
      <c r="AI22" s="1337" t="s">
        <v>1281</v>
      </c>
      <c r="AJ22" s="1316"/>
      <c r="AK22" s="1316"/>
      <c r="AL22" s="1315"/>
      <c r="AM22" s="1316"/>
      <c r="AN22" s="1316"/>
    </row>
    <row customHeight="true" ht="18" r="23">
      <c r="A23" s="1317">
        <v>20</v>
      </c>
      <c r="B23" s="1297" t="s">
        <v>1249</v>
      </c>
      <c r="C23" s="1338" t="s">
        <v>1282</v>
      </c>
      <c r="D23" s="1338" t="s">
        <v>1282</v>
      </c>
      <c r="E23" s="1338" t="s">
        <v>1282</v>
      </c>
      <c r="F23" s="1339">
        <v>1500</v>
      </c>
      <c r="G23" s="1340">
        <v>1500</v>
      </c>
      <c r="H23" s="1341"/>
      <c r="I23" s="1342">
        <f>VLOOKUP(C23,'Data Products'!$A:$B,2,0)</f>
      </c>
      <c r="J23" s="1343">
        <f t="shared" si="10"/>
      </c>
      <c r="K23" s="1344">
        <v>45416</v>
      </c>
      <c r="L23" s="1345">
        <f t="shared" si="0"/>
      </c>
      <c r="M23" s="1346">
        <v>0</v>
      </c>
      <c r="N23" s="1346">
        <v>0</v>
      </c>
      <c r="O23" s="1347"/>
      <c r="P23" s="1347"/>
      <c r="Q23" s="1347"/>
      <c r="R23" s="1347"/>
      <c r="S23" s="1347"/>
      <c r="T23" s="1347"/>
      <c r="U23" s="1347"/>
      <c r="V23" s="1347"/>
      <c r="W23" s="1347"/>
      <c r="X23" s="1347"/>
      <c r="Y23" s="1347"/>
      <c r="Z23" s="1347"/>
      <c r="AA23" s="1347"/>
      <c r="AB23" s="1348">
        <f t="shared" si="29"/>
      </c>
      <c r="AC23" s="1349">
        <f t="shared" si="20"/>
      </c>
      <c r="AD23" s="1309">
        <f t="shared" si="13"/>
      </c>
      <c r="AE23" s="1350">
        <f t="shared" si="3"/>
      </c>
      <c r="AF23" s="1351">
        <f>VLOOKUP(C23,'Data Products'!$A:$J,10,0)</f>
      </c>
      <c r="AG23" s="1352">
        <f t="shared" si="23"/>
      </c>
      <c r="AH23" s="1353"/>
      <c r="AI23" s="1354"/>
      <c r="AJ23" s="1355"/>
      <c r="AK23" s="1355"/>
      <c r="AL23" s="1356"/>
      <c r="AM23" s="1355"/>
      <c r="AN23" s="1355"/>
    </row>
    <row customHeight="true" ht="18" r="24">
      <c r="A24" s="1317">
        <v>21</v>
      </c>
      <c r="B24" s="1297" t="s">
        <v>1249</v>
      </c>
      <c r="C24" s="1357" t="s">
        <v>1283</v>
      </c>
      <c r="D24" s="1357" t="s">
        <v>1283</v>
      </c>
      <c r="E24" s="1357" t="s">
        <v>1283</v>
      </c>
      <c r="F24" s="1358">
        <v>2000</v>
      </c>
      <c r="G24" s="1339">
        <v>2000</v>
      </c>
      <c r="H24" s="1359"/>
      <c r="I24" s="1360">
        <f>VLOOKUP(C24,'Data Products'!$A:$B,2,0)</f>
      </c>
      <c r="J24" s="1361">
        <f t="shared" si="10"/>
      </c>
      <c r="K24" s="1362">
        <v>45417</v>
      </c>
      <c r="L24" s="1363">
        <f t="shared" si="0"/>
      </c>
      <c r="M24" s="1364">
        <v>0</v>
      </c>
      <c r="N24" s="1364">
        <v>0</v>
      </c>
      <c r="O24" s="1365"/>
      <c r="P24" s="1365"/>
      <c r="Q24" s="1365"/>
      <c r="R24" s="1365"/>
      <c r="S24" s="1365"/>
      <c r="T24" s="1365"/>
      <c r="U24" s="1365"/>
      <c r="V24" s="1365"/>
      <c r="W24" s="1365"/>
      <c r="X24" s="1365"/>
      <c r="Y24" s="1365"/>
      <c r="Z24" s="1365"/>
      <c r="AA24" s="1365"/>
      <c r="AB24" s="1366">
        <f t="shared" si="29"/>
      </c>
      <c r="AC24" s="1367">
        <f t="shared" si="20"/>
      </c>
      <c r="AD24" s="1309">
        <f t="shared" si="13"/>
      </c>
      <c r="AE24" s="1368">
        <f t="shared" si="3"/>
      </c>
      <c r="AF24" s="1352">
        <f>VLOOKUP(C24,'Data Products'!$A:$J,10,0)</f>
      </c>
      <c r="AG24" s="1369">
        <f t="shared" si="23"/>
      </c>
      <c r="AH24" s="1370"/>
      <c r="AI24" s="1354"/>
      <c r="AJ24" s="1355"/>
      <c r="AK24" s="1355"/>
      <c r="AL24" s="1356"/>
      <c r="AM24" s="1355"/>
      <c r="AN24" s="1355"/>
    </row>
    <row r="25">
      <c r="A25" s="1371"/>
      <c r="B25" s="1372"/>
      <c r="C25" s="1371"/>
      <c r="D25" s="1373"/>
      <c r="E25" s="1371"/>
      <c r="F25" s="1371"/>
      <c r="G25" s="1371"/>
      <c r="H25" s="1371"/>
      <c r="I25" s="1371"/>
      <c r="J25" s="1371"/>
      <c r="K25" s="1371"/>
      <c r="L25" s="1374"/>
      <c r="M25" s="1374"/>
      <c r="N25" s="1375" t="s">
        <v>1284</v>
      </c>
      <c r="O25" s="1375"/>
      <c r="P25" s="1375"/>
      <c r="Q25" s="1375"/>
      <c r="R25" s="1375"/>
      <c r="S25" s="1375"/>
      <c r="T25" s="1375"/>
      <c r="U25" s="1375"/>
      <c r="V25" s="1375"/>
      <c r="W25" s="1375"/>
      <c r="X25" s="1375"/>
      <c r="Y25" s="1375"/>
      <c r="Z25" s="1375"/>
      <c r="AA25" s="1375"/>
      <c r="AB25" s="1375"/>
      <c r="AC25" s="1375"/>
      <c r="AD25" s="1375"/>
      <c r="AE25" s="1376" t="s">
        <v>1285</v>
      </c>
      <c r="AF25" s="1377">
        <f t="shared" ref="AF25:AF29" si="27">AG25/$AG$25</f>
      </c>
      <c r="AG25" s="1378">
        <f>SUM(AG4:AG24)</f>
      </c>
      <c r="AH25" s="1378">
        <f>SUM(AH4:AH24)</f>
      </c>
      <c r="AI25" s="1378">
        <f>SUM(AI4:AI24)</f>
      </c>
      <c r="AJ25" s="1379"/>
      <c r="AK25" s="1379"/>
      <c r="AL25" s="1380"/>
      <c r="AM25" s="1379"/>
      <c r="AN25" s="1379"/>
    </row>
    <row r="26">
      <c r="A26" s="1375"/>
      <c r="B26" s="1372"/>
      <c r="C26" s="1372"/>
      <c r="D26" s="1375"/>
      <c r="E26" s="1375"/>
      <c r="F26" s="1375"/>
      <c r="G26" s="1375"/>
      <c r="H26" s="1375"/>
      <c r="I26" s="1372"/>
      <c r="J26" s="1374"/>
      <c r="K26" s="1374"/>
      <c r="L26" s="1374"/>
      <c r="M26" s="1374"/>
      <c r="N26" s="1375"/>
      <c r="O26" s="1375"/>
      <c r="P26" s="1375"/>
      <c r="Q26" s="1375"/>
      <c r="R26" s="1375"/>
      <c r="S26" s="1375"/>
      <c r="T26" s="1375"/>
      <c r="U26" s="1375"/>
      <c r="V26" s="1375"/>
      <c r="W26" s="1375"/>
      <c r="X26" s="1375"/>
      <c r="Y26" s="1375"/>
      <c r="Z26" s="1375"/>
      <c r="AA26" s="1375"/>
      <c r="AB26" s="1375"/>
      <c r="AC26" s="1375"/>
      <c r="AD26" s="1375"/>
      <c r="AE26" s="1381" t="s">
        <v>1286</v>
      </c>
      <c r="AF26" s="1377">
        <f t="shared" si="27"/>
      </c>
      <c r="AG26" s="1382">
        <f>SUMIFS($AG$4:$AG$24,$AE$4:$AE$24,$AE$26)</f>
      </c>
      <c r="AH26" s="1383"/>
      <c r="AI26" s="1380"/>
      <c r="AJ26" s="1379"/>
      <c r="AK26" s="1379"/>
      <c r="AL26" s="1380"/>
      <c r="AM26" s="1379"/>
      <c r="AN26" s="1379"/>
    </row>
    <row r="27">
      <c r="A27" s="1375"/>
      <c r="B27" s="1372"/>
      <c r="C27" s="1372"/>
      <c r="D27" s="1375"/>
      <c r="E27" s="1375"/>
      <c r="F27" s="1375"/>
      <c r="G27" s="1375"/>
      <c r="H27" s="1375"/>
      <c r="I27" s="1372"/>
      <c r="J27" s="1374"/>
      <c r="K27" s="1374"/>
      <c r="L27" s="1374"/>
      <c r="M27" s="1374"/>
      <c r="N27" s="1375"/>
      <c r="O27" s="1375"/>
      <c r="P27" s="1375"/>
      <c r="Q27" s="1375"/>
      <c r="R27" s="1375"/>
      <c r="S27" s="1375"/>
      <c r="T27" s="1375"/>
      <c r="U27" s="1375"/>
      <c r="V27" s="1375"/>
      <c r="W27" s="1375"/>
      <c r="X27" s="1375"/>
      <c r="Y27" s="1375"/>
      <c r="Z27" s="1375"/>
      <c r="AA27" s="1375"/>
      <c r="AB27" s="1375"/>
      <c r="AC27" s="1375"/>
      <c r="AD27" s="1375"/>
      <c r="AE27" s="1381" t="s">
        <v>1287</v>
      </c>
      <c r="AF27" s="1377">
        <f t="shared" si="27"/>
      </c>
      <c r="AG27" s="1382">
        <f t="shared" ref="AG27:AG29" si="32">SUMIFS($AG$4:$AG$24,$AE$4:$AE$24,AE27)</f>
      </c>
      <c r="AH27" s="1383"/>
      <c r="AI27" s="1380"/>
      <c r="AJ27" s="1379"/>
      <c r="AK27" s="1379"/>
      <c r="AL27" s="1380"/>
      <c r="AM27" s="1379"/>
      <c r="AN27" s="1379"/>
    </row>
    <row r="28">
      <c r="A28" s="1375"/>
      <c r="B28" s="1372"/>
      <c r="C28" s="1372"/>
      <c r="D28" s="1375"/>
      <c r="E28" s="1375"/>
      <c r="F28" s="1375"/>
      <c r="G28" s="1375"/>
      <c r="H28" s="1375"/>
      <c r="I28" s="1372"/>
      <c r="J28" s="1374"/>
      <c r="K28" s="1374"/>
      <c r="L28" s="1374"/>
      <c r="M28" s="1374"/>
      <c r="N28" s="1375"/>
      <c r="O28" s="1375"/>
      <c r="P28" s="1375"/>
      <c r="Q28" s="1375"/>
      <c r="R28" s="1375"/>
      <c r="S28" s="1375"/>
      <c r="T28" s="1375"/>
      <c r="U28" s="1375"/>
      <c r="V28" s="1375"/>
      <c r="W28" s="1375"/>
      <c r="X28" s="1375"/>
      <c r="Y28" s="1375"/>
      <c r="Z28" s="1375"/>
      <c r="AA28" s="1375"/>
      <c r="AB28" s="1375"/>
      <c r="AC28" s="1375"/>
      <c r="AD28" s="1375"/>
      <c r="AE28" s="1381" t="s">
        <v>1288</v>
      </c>
      <c r="AF28" s="1377">
        <f t="shared" si="27"/>
      </c>
      <c r="AG28" s="1382">
        <f t="shared" si="32"/>
      </c>
      <c r="AH28" s="1383"/>
      <c r="AI28" s="1380"/>
      <c r="AJ28" s="1379"/>
      <c r="AK28" s="1379"/>
      <c r="AL28" s="1380"/>
      <c r="AM28" s="1379"/>
      <c r="AN28" s="1379"/>
    </row>
    <row r="29">
      <c r="A29" s="1375"/>
      <c r="B29" s="1372"/>
      <c r="C29" s="1372"/>
      <c r="D29" s="1375"/>
      <c r="E29" s="1375"/>
      <c r="F29" s="1375"/>
      <c r="G29" s="1375"/>
      <c r="H29" s="1375"/>
      <c r="I29" s="1372"/>
      <c r="J29" s="1374"/>
      <c r="K29" s="1374"/>
      <c r="L29" s="1374"/>
      <c r="M29" s="1374"/>
      <c r="N29" s="1375"/>
      <c r="O29" s="1375"/>
      <c r="P29" s="1375"/>
      <c r="Q29" s="1375"/>
      <c r="R29" s="1375"/>
      <c r="S29" s="1375"/>
      <c r="T29" s="1375"/>
      <c r="U29" s="1375"/>
      <c r="V29" s="1375"/>
      <c r="W29" s="1375"/>
      <c r="X29" s="1375"/>
      <c r="Y29" s="1375"/>
      <c r="Z29" s="1375"/>
      <c r="AA29" s="1375"/>
      <c r="AB29" s="1375"/>
      <c r="AC29" s="1375"/>
      <c r="AD29" s="1375"/>
      <c r="AE29" s="1381" t="s">
        <v>1289</v>
      </c>
      <c r="AF29" s="1377">
        <f t="shared" si="27"/>
      </c>
      <c r="AG29" s="1382">
        <f t="shared" si="32"/>
      </c>
      <c r="AH29" s="1383"/>
      <c r="AI29" s="1380"/>
      <c r="AJ29" s="1379"/>
      <c r="AK29" s="1379"/>
      <c r="AL29" s="1380"/>
      <c r="AM29" s="1379"/>
      <c r="AN29" s="1379"/>
    </row>
    <row r="30">
      <c r="A30" s="1375"/>
      <c r="B30" s="1372"/>
      <c r="C30" s="1372"/>
      <c r="D30" s="1375"/>
      <c r="E30" s="1375"/>
      <c r="F30" s="1375"/>
      <c r="G30" s="1375"/>
      <c r="H30" s="1375"/>
      <c r="I30" s="1372"/>
      <c r="J30" s="1374"/>
      <c r="K30" s="1374"/>
      <c r="L30" s="1374"/>
      <c r="M30" s="1374"/>
      <c r="N30" s="1375"/>
      <c r="O30" s="1375"/>
      <c r="P30" s="1375"/>
      <c r="Q30" s="1375"/>
      <c r="R30" s="1375"/>
      <c r="S30" s="1375"/>
      <c r="T30" s="1375"/>
      <c r="U30" s="1375"/>
      <c r="V30" s="1375"/>
      <c r="W30" s="1375"/>
      <c r="X30" s="1375"/>
      <c r="Y30" s="1375"/>
      <c r="Z30" s="1375"/>
      <c r="AA30" s="1375"/>
      <c r="AB30" s="1375"/>
      <c r="AC30" s="1375"/>
      <c r="AD30" s="1375"/>
      <c r="AE30" s="1381" t="s">
        <v>1238</v>
      </c>
      <c r="AF30" s="1384">
        <f>AVERAGE(AE29:AC27)/AVERAGE(AE29:AC27)</f>
      </c>
      <c r="AG30" s="1382">
        <f>SUMIF($AC$4:$AC$24,"&lt;90",AG4:AG24)</f>
      </c>
      <c r="AH30" s="1385"/>
      <c r="AI30" s="1380"/>
      <c r="AJ30" s="1379"/>
      <c r="AK30" s="1379"/>
      <c r="AL30" s="1380"/>
      <c r="AM30" s="1379"/>
      <c r="AN30" s="1379"/>
    </row>
    <row r="31">
      <c r="A31" s="1375"/>
      <c r="B31" s="1372"/>
      <c r="C31" s="1372"/>
      <c r="D31" s="1375"/>
      <c r="E31" s="1375"/>
      <c r="F31" s="1375"/>
      <c r="G31" s="1375"/>
      <c r="H31" s="1375"/>
      <c r="I31" s="1372"/>
      <c r="J31" s="1374"/>
      <c r="K31" s="1374"/>
      <c r="L31" s="1374"/>
      <c r="M31" s="1375"/>
      <c r="N31" s="1375"/>
      <c r="O31" s="1375"/>
      <c r="P31" s="1375"/>
      <c r="Q31" s="1375"/>
      <c r="R31" s="1375"/>
      <c r="S31" s="1375"/>
      <c r="T31" s="1375"/>
      <c r="U31" s="1375"/>
      <c r="V31" s="1375"/>
      <c r="W31" s="1375"/>
      <c r="X31" s="1375"/>
      <c r="Y31" s="1375"/>
      <c r="Z31" s="1375"/>
      <c r="AA31" s="1375"/>
      <c r="AB31" s="1375"/>
      <c r="AC31" s="1375"/>
      <c r="AD31" s="1375"/>
      <c r="AE31" s="1375"/>
      <c r="AF31" s="1385"/>
      <c r="AG31" s="1385"/>
      <c r="AH31" s="1385"/>
      <c r="AI31" s="1380"/>
      <c r="AJ31" s="1379"/>
      <c r="AK31" s="1379"/>
      <c r="AL31" s="1380"/>
      <c r="AM31" s="1379"/>
      <c r="AN31" s="1379"/>
    </row>
    <row r="32">
      <c r="A32" s="1386" t="s">
        <v>1290</v>
      </c>
      <c r="B32" s="1293" t="s">
        <v>1212</v>
      </c>
      <c r="C32" s="1293" t="s">
        <v>1291</v>
      </c>
      <c r="D32" s="1386" t="s">
        <v>1214</v>
      </c>
      <c r="E32" s="1386"/>
      <c r="F32" s="1293" t="s">
        <v>1216</v>
      </c>
      <c r="G32" s="1293"/>
      <c r="H32" s="1293" t="s">
        <v>1292</v>
      </c>
      <c r="I32" s="1387" t="s">
        <v>1218</v>
      </c>
      <c r="J32" s="1388" t="s">
        <v>1219</v>
      </c>
      <c r="K32" s="1292" t="s">
        <v>1220</v>
      </c>
      <c r="L32" s="1292" t="s">
        <v>1221</v>
      </c>
      <c r="M32" s="1293" t="s">
        <v>1222</v>
      </c>
      <c r="N32" s="1293" t="s">
        <v>1223</v>
      </c>
      <c r="O32" s="1293" t="s">
        <v>1293</v>
      </c>
      <c r="P32" s="1293" t="s">
        <v>1294</v>
      </c>
      <c r="Q32" s="1293" t="s">
        <v>1226</v>
      </c>
      <c r="R32" s="1389"/>
      <c r="S32" s="1389"/>
      <c r="T32" s="1389"/>
      <c r="U32" s="1389"/>
      <c r="V32" s="1389"/>
      <c r="W32" s="1389"/>
      <c r="X32" s="1389"/>
      <c r="Y32" s="1389"/>
      <c r="Z32" s="1389"/>
      <c r="AA32" s="1389"/>
      <c r="AB32" s="1390" t="s">
        <v>1232</v>
      </c>
      <c r="AC32" s="1388" t="s">
        <v>1233</v>
      </c>
      <c r="AD32" s="1388" t="s">
        <v>1295</v>
      </c>
      <c r="AE32" s="1388" t="s">
        <v>1296</v>
      </c>
      <c r="AF32" s="1391" t="s">
        <v>1236</v>
      </c>
      <c r="AG32" s="1391" t="s">
        <v>1237</v>
      </c>
      <c r="AH32" s="1292" t="s">
        <v>1238</v>
      </c>
      <c r="AI32" s="1388" t="s">
        <v>1239</v>
      </c>
      <c r="AJ32" s="1292" t="s">
        <v>1240</v>
      </c>
      <c r="AK32" s="1293" t="s">
        <v>1241</v>
      </c>
      <c r="AL32" s="1293" t="s">
        <v>1297</v>
      </c>
      <c r="AM32" s="1293" t="s">
        <v>1243</v>
      </c>
      <c r="AN32" s="1293" t="s">
        <v>1244</v>
      </c>
    </row>
    <row r="33">
      <c r="A33" s="1293" t="s">
        <v>1245</v>
      </c>
      <c r="B33" s="1293"/>
      <c r="C33" s="1293"/>
      <c r="D33" s="1392"/>
      <c r="E33" s="1293"/>
      <c r="F33" s="1293" t="s">
        <v>1246</v>
      </c>
      <c r="G33" s="1296" t="s">
        <v>1247</v>
      </c>
      <c r="H33" s="1293"/>
      <c r="I33" s="1393"/>
      <c r="J33" s="1394"/>
      <c r="K33" s="1395"/>
      <c r="L33" s="1292"/>
      <c r="M33" s="1293" t="s">
        <v>1248</v>
      </c>
      <c r="N33" s="1392" t="s">
        <v>1248</v>
      </c>
      <c r="O33" s="1293"/>
      <c r="P33" s="1293"/>
      <c r="Q33" s="1293"/>
      <c r="R33" s="1389"/>
      <c r="S33" s="1389"/>
      <c r="T33" s="1389"/>
      <c r="U33" s="1389"/>
      <c r="V33" s="1389"/>
      <c r="W33" s="1389"/>
      <c r="X33" s="1389"/>
      <c r="Y33" s="1389"/>
      <c r="Z33" s="1389"/>
      <c r="AA33" s="1389"/>
      <c r="AB33" s="1390"/>
      <c r="AC33" s="1388"/>
      <c r="AD33" s="1388"/>
      <c r="AE33" s="1388"/>
      <c r="AF33" s="1391"/>
      <c r="AG33" s="1391"/>
      <c r="AH33" s="1292"/>
      <c r="AI33" s="1394"/>
      <c r="AJ33" s="1292"/>
      <c r="AK33" s="1293"/>
      <c r="AL33" s="1293"/>
      <c r="AM33" s="1293"/>
      <c r="AN33" s="1293"/>
    </row>
    <row r="34">
      <c r="A34" s="1396">
        <v>1</v>
      </c>
      <c r="B34" s="1297" t="s">
        <v>1298</v>
      </c>
      <c r="C34" s="1396" t="s">
        <v>1299</v>
      </c>
      <c r="D34" s="1397"/>
      <c r="E34" s="1398"/>
      <c r="F34" s="1399">
        <v>1610</v>
      </c>
      <c r="G34" s="1399">
        <v>1610</v>
      </c>
      <c r="H34" s="1400"/>
      <c r="I34" s="1401">
        <f>VLOOKUP(C34,'Data Products'!$A:$J,2,0)</f>
      </c>
      <c r="J34" s="1361">
        <f t="shared" ref="J34:J115" si="11">IFERROR(I34-TODAY(),"")</f>
      </c>
      <c r="K34" s="1362">
        <v>45840</v>
      </c>
      <c r="L34" s="1306">
        <f t="shared" ref="L34:L115" si="1">TODAY()-K34</f>
      </c>
      <c r="M34" s="1402">
        <v>0</v>
      </c>
      <c r="N34" s="1403">
        <v>0</v>
      </c>
      <c r="O34" s="1329"/>
      <c r="P34" s="1302"/>
      <c r="Q34" s="1297" t="s">
        <v>1300</v>
      </c>
      <c r="R34" s="1375"/>
      <c r="S34" s="1375"/>
      <c r="T34" s="1404"/>
      <c r="U34" s="1375"/>
      <c r="V34" s="1375"/>
      <c r="W34" s="1375"/>
      <c r="X34" s="1375"/>
      <c r="Y34" s="1375"/>
      <c r="Z34" s="1375"/>
      <c r="AA34" s="1375"/>
      <c r="AB34" s="1405">
        <f t="shared" ref="AB34:AB115" si="30">N34/30</f>
      </c>
      <c r="AC34" s="1321">
        <f t="shared" ref="AC34:AC115" si="21">IFERROR(F34/AB34,"-")</f>
      </c>
      <c r="AD34" s="1309">
        <f t="shared" ref="AD34:AD115" si="14">IFERROR(TODAY()+AC34,"-")</f>
      </c>
      <c r="AE34" s="1406">
        <f t="shared" ref="AE34:AE115" si="4">_xlfn.IFS(AC34="-","Not sold yet",AND(AC34&lt;=150,AC34&gt;60),"Out of stock more than 60 days",AC34&lt;=60,"Out of stock less than 60 days",AC34&gt;=150,"Out of stock more than 150 days")</f>
      </c>
      <c r="AF34" s="1407">
        <f>VLOOKUP(C34,'Data Products'!$A:$J,10,0)</f>
      </c>
      <c r="AG34" s="1408">
        <f t="shared" ref="AG34:AG115" si="24">AF34*F34</f>
      </c>
      <c r="AH34" s="1312"/>
      <c r="AI34" s="1409" t="s">
        <v>1301</v>
      </c>
      <c r="AJ34" s="1410"/>
      <c r="AK34" s="1316"/>
      <c r="AL34" s="1315"/>
      <c r="AM34" s="1316"/>
      <c r="AN34" s="1316"/>
    </row>
    <row customHeight="true" hidden="true" ht="18" r="35">
      <c r="A35" s="1396">
        <v>2</v>
      </c>
      <c r="B35" s="1297" t="s">
        <v>1298</v>
      </c>
      <c r="C35" s="1396" t="s">
        <v>1302</v>
      </c>
      <c r="D35" s="1341"/>
      <c r="E35" s="1329"/>
      <c r="F35" s="1399">
        <v>0</v>
      </c>
      <c r="G35" s="1399">
        <v>0</v>
      </c>
      <c r="H35" s="1400"/>
      <c r="I35" s="1401">
        <f>VLOOKUP(C35,'Data Products'!$A:$J,2,0)</f>
      </c>
      <c r="J35" s="1361">
        <f t="shared" si="11"/>
      </c>
      <c r="K35" s="1362">
        <v>45841</v>
      </c>
      <c r="L35" s="1306">
        <f t="shared" si="1"/>
      </c>
      <c r="M35" s="1411">
        <v>0</v>
      </c>
      <c r="N35" s="1327">
        <v>0</v>
      </c>
      <c r="O35" s="1329"/>
      <c r="P35" s="1302"/>
      <c r="Q35" s="1297" t="s">
        <v>1303</v>
      </c>
      <c r="R35" s="1375"/>
      <c r="S35" s="1375"/>
      <c r="T35" s="1404"/>
      <c r="U35" s="1375"/>
      <c r="V35" s="1375"/>
      <c r="W35" s="1375"/>
      <c r="X35" s="1375"/>
      <c r="Y35" s="1375"/>
      <c r="Z35" s="1375"/>
      <c r="AA35" s="1375"/>
      <c r="AB35" s="1405">
        <f t="shared" si="30"/>
      </c>
      <c r="AC35" s="1321">
        <f t="shared" si="21"/>
      </c>
      <c r="AD35" s="1309">
        <f t="shared" si="14"/>
      </c>
      <c r="AE35" s="1406">
        <f t="shared" si="4"/>
      </c>
      <c r="AF35" s="1407">
        <f>VLOOKUP(C35,'Data Products'!$A:$J,10,0)</f>
      </c>
      <c r="AG35" s="1408">
        <f t="shared" si="24"/>
      </c>
      <c r="AH35" s="1312">
        <f t="shared" ref="AH35:AH54" si="17">IF(J35&lt;=90,F35,0)</f>
      </c>
      <c r="AI35" s="1412"/>
      <c r="AJ35" s="1410"/>
      <c r="AK35" s="1316"/>
      <c r="AL35" s="1315"/>
      <c r="AM35" s="1316"/>
      <c r="AN35" s="1316"/>
    </row>
    <row customHeight="true" hidden="true" ht="18" r="36">
      <c r="A36" s="1396">
        <v>3</v>
      </c>
      <c r="B36" s="1297" t="s">
        <v>1298</v>
      </c>
      <c r="C36" s="1396" t="s">
        <v>1304</v>
      </c>
      <c r="D36" s="1341"/>
      <c r="E36" s="1329"/>
      <c r="F36" s="1399">
        <v>0</v>
      </c>
      <c r="G36" s="1399">
        <v>0</v>
      </c>
      <c r="H36" s="1400"/>
      <c r="I36" s="1401">
        <f>VLOOKUP(C36,'Data Products'!$A:$J,2,0)</f>
      </c>
      <c r="J36" s="1361">
        <f t="shared" si="11"/>
      </c>
      <c r="K36" s="1362">
        <v>45842</v>
      </c>
      <c r="L36" s="1306">
        <f t="shared" si="1"/>
      </c>
      <c r="M36" s="1411">
        <v>0</v>
      </c>
      <c r="N36" s="1327">
        <v>0</v>
      </c>
      <c r="O36" s="1413"/>
      <c r="P36" s="1414"/>
      <c r="Q36" s="1297" t="s">
        <v>1303</v>
      </c>
      <c r="R36" s="1375"/>
      <c r="S36" s="1375"/>
      <c r="T36" s="1404"/>
      <c r="U36" s="1375"/>
      <c r="V36" s="1375"/>
      <c r="W36" s="1375"/>
      <c r="X36" s="1375"/>
      <c r="Y36" s="1375"/>
      <c r="Z36" s="1375"/>
      <c r="AA36" s="1375"/>
      <c r="AB36" s="1405">
        <f t="shared" si="30"/>
      </c>
      <c r="AC36" s="1321">
        <f t="shared" si="21"/>
      </c>
      <c r="AD36" s="1309">
        <f t="shared" si="14"/>
      </c>
      <c r="AE36" s="1406">
        <f t="shared" si="4"/>
      </c>
      <c r="AF36" s="1407">
        <f>VLOOKUP(C36,'Data Products'!$A:$J,10,0)</f>
      </c>
      <c r="AG36" s="1408">
        <f t="shared" si="24"/>
      </c>
      <c r="AH36" s="1312">
        <f t="shared" si="17"/>
      </c>
      <c r="AI36" s="1412"/>
      <c r="AJ36" s="1410"/>
      <c r="AK36" s="1316"/>
      <c r="AL36" s="1315"/>
      <c r="AM36" s="1316"/>
      <c r="AN36" s="1316"/>
    </row>
    <row customHeight="true" hidden="true" ht="18" r="37">
      <c r="A37" s="1396">
        <v>4</v>
      </c>
      <c r="B37" s="1297" t="s">
        <v>1298</v>
      </c>
      <c r="C37" s="1396" t="s">
        <v>1305</v>
      </c>
      <c r="D37" s="1341"/>
      <c r="E37" s="1329"/>
      <c r="F37" s="1399">
        <v>0</v>
      </c>
      <c r="G37" s="1399">
        <v>0</v>
      </c>
      <c r="H37" s="1400"/>
      <c r="I37" s="1401">
        <f>VLOOKUP(C37,'Data Products'!$A:$J,2,0)</f>
      </c>
      <c r="J37" s="1361">
        <f t="shared" si="11"/>
      </c>
      <c r="K37" s="1362">
        <v>45843</v>
      </c>
      <c r="L37" s="1306">
        <f t="shared" si="1"/>
      </c>
      <c r="M37" s="1411">
        <v>0</v>
      </c>
      <c r="N37" s="1327">
        <v>0</v>
      </c>
      <c r="O37" s="1329"/>
      <c r="P37" s="1302"/>
      <c r="Q37" s="1297" t="s">
        <v>1303</v>
      </c>
      <c r="R37" s="1375"/>
      <c r="S37" s="1375"/>
      <c r="T37" s="1415"/>
      <c r="U37" s="1375"/>
      <c r="V37" s="1375"/>
      <c r="W37" s="1375"/>
      <c r="X37" s="1375"/>
      <c r="Y37" s="1375"/>
      <c r="Z37" s="1375"/>
      <c r="AA37" s="1375"/>
      <c r="AB37" s="1405">
        <f t="shared" si="30"/>
      </c>
      <c r="AC37" s="1321">
        <f t="shared" si="21"/>
      </c>
      <c r="AD37" s="1309">
        <f t="shared" si="14"/>
      </c>
      <c r="AE37" s="1406">
        <f t="shared" si="4"/>
      </c>
      <c r="AF37" s="1407">
        <f>VLOOKUP(C37,'Data Products'!$A:$J,10,0)</f>
      </c>
      <c r="AG37" s="1408">
        <f t="shared" si="24"/>
      </c>
      <c r="AH37" s="1312">
        <f t="shared" si="17"/>
      </c>
      <c r="AI37" s="1412"/>
      <c r="AJ37" s="1416"/>
      <c r="AK37" s="1316"/>
      <c r="AL37" s="1315"/>
      <c r="AM37" s="1316"/>
      <c r="AN37" s="1316"/>
    </row>
    <row customHeight="true" hidden="true" ht="18" r="38">
      <c r="A38" s="1396">
        <v>5</v>
      </c>
      <c r="B38" s="1297" t="s">
        <v>1306</v>
      </c>
      <c r="C38" s="1396" t="s">
        <v>1307</v>
      </c>
      <c r="D38" s="1341"/>
      <c r="E38" s="1329"/>
      <c r="F38" s="1399">
        <v>0</v>
      </c>
      <c r="G38" s="1399">
        <v>0</v>
      </c>
      <c r="H38" s="1400"/>
      <c r="I38" s="1401">
        <f>VLOOKUP(C38,'Data Products'!$A:$J,2,0)</f>
      </c>
      <c r="J38" s="1361">
        <f t="shared" si="11"/>
      </c>
      <c r="K38" s="1362">
        <v>45844</v>
      </c>
      <c r="L38" s="1306">
        <f t="shared" si="1"/>
      </c>
      <c r="M38" s="1411">
        <v>0</v>
      </c>
      <c r="N38" s="1327">
        <v>0</v>
      </c>
      <c r="O38" s="1329"/>
      <c r="P38" s="1302"/>
      <c r="Q38" s="1417" t="s">
        <v>1308</v>
      </c>
      <c r="R38" s="1375"/>
      <c r="S38" s="1375"/>
      <c r="T38" s="1404"/>
      <c r="U38" s="1375"/>
      <c r="V38" s="1375"/>
      <c r="W38" s="1375"/>
      <c r="X38" s="1375"/>
      <c r="Y38" s="1375"/>
      <c r="Z38" s="1375"/>
      <c r="AA38" s="1375"/>
      <c r="AB38" s="1405">
        <f t="shared" si="30"/>
      </c>
      <c r="AC38" s="1321">
        <f t="shared" si="21"/>
      </c>
      <c r="AD38" s="1309">
        <f t="shared" si="14"/>
      </c>
      <c r="AE38" s="1406">
        <f t="shared" si="4"/>
      </c>
      <c r="AF38" s="1407">
        <f>VLOOKUP(C38,'Data Products'!$A:$J,10,0)</f>
      </c>
      <c r="AG38" s="1408">
        <f t="shared" si="24"/>
      </c>
      <c r="AH38" s="1312">
        <f t="shared" si="17"/>
      </c>
      <c r="AI38" s="1412"/>
      <c r="AJ38" s="1416"/>
      <c r="AK38" s="1316">
        <v>200</v>
      </c>
      <c r="AL38" s="1315"/>
      <c r="AM38" s="1316"/>
      <c r="AN38" s="1316"/>
    </row>
    <row customHeight="true" hidden="true" ht="18" r="39">
      <c r="A39" s="1396">
        <v>6</v>
      </c>
      <c r="B39" s="1297" t="s">
        <v>1249</v>
      </c>
      <c r="C39" s="1396" t="s">
        <v>1309</v>
      </c>
      <c r="D39" s="1397" t="s">
        <v>1310</v>
      </c>
      <c r="E39" s="1398"/>
      <c r="F39" s="1399">
        <v>0</v>
      </c>
      <c r="G39" s="1399">
        <v>0</v>
      </c>
      <c r="H39" s="1400"/>
      <c r="I39" s="1401">
        <f>VLOOKUP(C39,'Data Products'!$A:$J,2,0)</f>
      </c>
      <c r="J39" s="1361">
        <f t="shared" si="11"/>
      </c>
      <c r="K39" s="1362">
        <v>45845</v>
      </c>
      <c r="L39" s="1306">
        <f t="shared" si="1"/>
      </c>
      <c r="M39" s="1411">
        <v>0</v>
      </c>
      <c r="N39" s="1327">
        <v>0</v>
      </c>
      <c r="O39" s="1329"/>
      <c r="P39" s="1302"/>
      <c r="Q39" s="1297" t="s">
        <v>1308</v>
      </c>
      <c r="R39" s="1375"/>
      <c r="S39" s="1375"/>
      <c r="T39" s="1404"/>
      <c r="U39" s="1375"/>
      <c r="V39" s="1375"/>
      <c r="W39" s="1375"/>
      <c r="X39" s="1375"/>
      <c r="Y39" s="1375"/>
      <c r="Z39" s="1375"/>
      <c r="AA39" s="1375"/>
      <c r="AB39" s="1405">
        <f t="shared" si="30"/>
      </c>
      <c r="AC39" s="1321">
        <f t="shared" si="21"/>
      </c>
      <c r="AD39" s="1309">
        <f t="shared" si="14"/>
      </c>
      <c r="AE39" s="1406">
        <f t="shared" si="4"/>
      </c>
      <c r="AF39" s="1407">
        <f>VLOOKUP(C39,'Data Products'!$A:$J,10,0)</f>
      </c>
      <c r="AG39" s="1408">
        <f t="shared" si="24"/>
      </c>
      <c r="AH39" s="1312">
        <f t="shared" si="17"/>
      </c>
      <c r="AI39" s="1412"/>
      <c r="AJ39" s="1416"/>
      <c r="AK39" s="1316"/>
      <c r="AL39" s="1315"/>
      <c r="AM39" s="1316"/>
      <c r="AN39" s="1316"/>
    </row>
    <row customHeight="true" hidden="true" ht="18" r="40">
      <c r="A40" s="1396">
        <v>7</v>
      </c>
      <c r="B40" s="1297" t="s">
        <v>1249</v>
      </c>
      <c r="C40" s="1372" t="s">
        <v>1311</v>
      </c>
      <c r="D40" s="1397" t="s">
        <v>1311</v>
      </c>
      <c r="E40" s="1398"/>
      <c r="F40" s="1399">
        <v>0</v>
      </c>
      <c r="G40" s="1399">
        <v>0</v>
      </c>
      <c r="H40" s="1400"/>
      <c r="I40" s="1401">
        <f>VLOOKUP(C40,'Data Products'!$A:$J,2,0)</f>
      </c>
      <c r="J40" s="1361">
        <f t="shared" si="11"/>
      </c>
      <c r="K40" s="1362">
        <v>45846</v>
      </c>
      <c r="L40" s="1306">
        <f t="shared" si="1"/>
      </c>
      <c r="M40" s="1411">
        <v>0</v>
      </c>
      <c r="N40" s="1327">
        <v>0</v>
      </c>
      <c r="O40" s="1329"/>
      <c r="P40" s="1302"/>
      <c r="Q40" s="1418" t="s">
        <v>1308</v>
      </c>
      <c r="R40" s="1375"/>
      <c r="S40" s="1375"/>
      <c r="T40" s="1404"/>
      <c r="U40" s="1375"/>
      <c r="V40" s="1375"/>
      <c r="W40" s="1375"/>
      <c r="X40" s="1375"/>
      <c r="Y40" s="1375"/>
      <c r="Z40" s="1375"/>
      <c r="AA40" s="1375"/>
      <c r="AB40" s="1405">
        <f t="shared" si="30"/>
      </c>
      <c r="AC40" s="1321">
        <f t="shared" si="21"/>
      </c>
      <c r="AD40" s="1309">
        <f t="shared" si="14"/>
      </c>
      <c r="AE40" s="1406">
        <f t="shared" si="4"/>
      </c>
      <c r="AF40" s="1407">
        <f>VLOOKUP(C40,'Data Products'!$A:$J,10,0)</f>
      </c>
      <c r="AG40" s="1408">
        <f t="shared" si="24"/>
      </c>
      <c r="AH40" s="1312">
        <f t="shared" si="17"/>
      </c>
      <c r="AI40" s="1412"/>
      <c r="AJ40" s="1416"/>
      <c r="AK40" s="1316"/>
      <c r="AL40" s="1315"/>
      <c r="AM40" s="1316"/>
      <c r="AN40" s="1316"/>
    </row>
    <row customHeight="true" hidden="true" ht="18" r="41">
      <c r="A41" s="1396">
        <v>8</v>
      </c>
      <c r="B41" s="1297" t="s">
        <v>1249</v>
      </c>
      <c r="C41" s="1396" t="s">
        <v>1312</v>
      </c>
      <c r="D41" s="1341"/>
      <c r="E41" s="1329"/>
      <c r="F41" s="1399">
        <v>0</v>
      </c>
      <c r="G41" s="1399">
        <v>0</v>
      </c>
      <c r="H41" s="1400"/>
      <c r="I41" s="1401">
        <f>VLOOKUP(C41,'Data Products'!$A:$J,2,0)</f>
      </c>
      <c r="J41" s="1361">
        <f t="shared" si="11"/>
      </c>
      <c r="K41" s="1362">
        <v>45847</v>
      </c>
      <c r="L41" s="1306">
        <f t="shared" si="1"/>
      </c>
      <c r="M41" s="1411">
        <v>0</v>
      </c>
      <c r="N41" s="1327">
        <v>0</v>
      </c>
      <c r="O41" s="1329"/>
      <c r="P41" s="1302"/>
      <c r="Q41" s="1297" t="s">
        <v>1308</v>
      </c>
      <c r="R41" s="1375"/>
      <c r="S41" s="1375"/>
      <c r="T41" s="1404"/>
      <c r="U41" s="1375"/>
      <c r="V41" s="1375"/>
      <c r="W41" s="1375"/>
      <c r="X41" s="1375"/>
      <c r="Y41" s="1375"/>
      <c r="Z41" s="1375"/>
      <c r="AA41" s="1375"/>
      <c r="AB41" s="1405">
        <f t="shared" si="30"/>
      </c>
      <c r="AC41" s="1321">
        <f t="shared" si="21"/>
      </c>
      <c r="AD41" s="1309">
        <f t="shared" si="14"/>
      </c>
      <c r="AE41" s="1406">
        <f t="shared" si="4"/>
      </c>
      <c r="AF41" s="1407">
        <f>VLOOKUP(C41,'Data Products'!$A:$J,10,0)</f>
      </c>
      <c r="AG41" s="1408">
        <f t="shared" si="24"/>
      </c>
      <c r="AH41" s="1312">
        <f t="shared" si="17"/>
      </c>
      <c r="AI41" s="1412"/>
      <c r="AJ41" s="1416"/>
      <c r="AK41" s="1316"/>
      <c r="AL41" s="1315"/>
      <c r="AM41" s="1316"/>
      <c r="AN41" s="1316"/>
    </row>
    <row customHeight="true" hidden="true" ht="18" r="42">
      <c r="A42" s="1396">
        <v>9</v>
      </c>
      <c r="B42" s="1297" t="s">
        <v>1249</v>
      </c>
      <c r="C42" s="1396" t="s">
        <v>1313</v>
      </c>
      <c r="D42" s="1341"/>
      <c r="E42" s="1329"/>
      <c r="F42" s="1399">
        <v>0</v>
      </c>
      <c r="G42" s="1399">
        <v>0</v>
      </c>
      <c r="H42" s="1400"/>
      <c r="I42" s="1401">
        <f>VLOOKUP(C42,'Data Products'!$A:$J,2,0)</f>
      </c>
      <c r="J42" s="1361">
        <f t="shared" si="11"/>
      </c>
      <c r="K42" s="1362">
        <v>45848</v>
      </c>
      <c r="L42" s="1306">
        <f t="shared" si="1"/>
      </c>
      <c r="M42" s="1411">
        <v>0</v>
      </c>
      <c r="N42" s="1327">
        <v>0</v>
      </c>
      <c r="O42" s="1329"/>
      <c r="P42" s="1302"/>
      <c r="Q42" s="1297" t="s">
        <v>1308</v>
      </c>
      <c r="R42" s="1375"/>
      <c r="S42" s="1375"/>
      <c r="T42" s="1404"/>
      <c r="U42" s="1375"/>
      <c r="V42" s="1375"/>
      <c r="W42" s="1375"/>
      <c r="X42" s="1375"/>
      <c r="Y42" s="1375"/>
      <c r="Z42" s="1375"/>
      <c r="AA42" s="1375"/>
      <c r="AB42" s="1405">
        <f t="shared" si="30"/>
      </c>
      <c r="AC42" s="1321">
        <f t="shared" si="21"/>
      </c>
      <c r="AD42" s="1309">
        <f t="shared" si="14"/>
      </c>
      <c r="AE42" s="1406">
        <f t="shared" si="4"/>
      </c>
      <c r="AF42" s="1407">
        <f>VLOOKUP(C42,'Data Products'!$A:$J,10,0)</f>
      </c>
      <c r="AG42" s="1408">
        <f t="shared" si="24"/>
      </c>
      <c r="AH42" s="1312">
        <f t="shared" si="17"/>
      </c>
      <c r="AI42" s="1412"/>
      <c r="AJ42" s="1416"/>
      <c r="AK42" s="1316"/>
      <c r="AL42" s="1315"/>
      <c r="AM42" s="1316"/>
      <c r="AN42" s="1316"/>
    </row>
    <row customHeight="true" hidden="true" ht="18" r="43">
      <c r="A43" s="1396">
        <v>10</v>
      </c>
      <c r="B43" s="1297" t="s">
        <v>1249</v>
      </c>
      <c r="C43" s="1396" t="s">
        <v>1314</v>
      </c>
      <c r="D43" s="1341"/>
      <c r="E43" s="1329"/>
      <c r="F43" s="1399">
        <v>0</v>
      </c>
      <c r="G43" s="1399">
        <v>0</v>
      </c>
      <c r="H43" s="1400"/>
      <c r="I43" s="1401">
        <f>VLOOKUP(C43,'Data Products'!$A:$J,2,0)</f>
      </c>
      <c r="J43" s="1361">
        <f t="shared" si="11"/>
      </c>
      <c r="K43" s="1362">
        <v>45849</v>
      </c>
      <c r="L43" s="1306">
        <f t="shared" si="1"/>
      </c>
      <c r="M43" s="1411">
        <v>0</v>
      </c>
      <c r="N43" s="1327">
        <v>0</v>
      </c>
      <c r="O43" s="1329"/>
      <c r="P43" s="1302"/>
      <c r="Q43" s="1297" t="s">
        <v>1308</v>
      </c>
      <c r="R43" s="1375"/>
      <c r="S43" s="1375"/>
      <c r="T43" s="1404"/>
      <c r="U43" s="1375"/>
      <c r="V43" s="1375"/>
      <c r="W43" s="1375"/>
      <c r="X43" s="1375"/>
      <c r="Y43" s="1375"/>
      <c r="Z43" s="1375"/>
      <c r="AA43" s="1375"/>
      <c r="AB43" s="1405">
        <f t="shared" si="30"/>
      </c>
      <c r="AC43" s="1321">
        <f t="shared" si="21"/>
      </c>
      <c r="AD43" s="1309">
        <f t="shared" si="14"/>
      </c>
      <c r="AE43" s="1406">
        <f t="shared" si="4"/>
      </c>
      <c r="AF43" s="1407">
        <f>VLOOKUP(C43,'Data Products'!$A:$J,10,0)</f>
      </c>
      <c r="AG43" s="1408">
        <f t="shared" si="24"/>
      </c>
      <c r="AH43" s="1312">
        <f t="shared" si="17"/>
      </c>
      <c r="AI43" s="1412"/>
      <c r="AJ43" s="1416"/>
      <c r="AK43" s="1316">
        <v>150</v>
      </c>
      <c r="AL43" s="1315"/>
      <c r="AM43" s="1316"/>
      <c r="AN43" s="1316"/>
    </row>
    <row customHeight="true" hidden="true" ht="18" r="44">
      <c r="A44" s="1396">
        <v>11</v>
      </c>
      <c r="B44" s="1297" t="s">
        <v>1298</v>
      </c>
      <c r="C44" s="1396" t="s">
        <v>1315</v>
      </c>
      <c r="D44" s="1341"/>
      <c r="E44" s="1329"/>
      <c r="F44" s="1399">
        <v>0</v>
      </c>
      <c r="G44" s="1399">
        <v>0</v>
      </c>
      <c r="H44" s="1400"/>
      <c r="I44" s="1401">
        <f>VLOOKUP(C44,'Data Products'!$A:$J,2,0)</f>
      </c>
      <c r="J44" s="1361">
        <f t="shared" si="11"/>
      </c>
      <c r="K44" s="1362">
        <v>45850</v>
      </c>
      <c r="L44" s="1306">
        <f t="shared" si="1"/>
      </c>
      <c r="M44" s="1411">
        <v>0</v>
      </c>
      <c r="N44" s="1327">
        <v>0</v>
      </c>
      <c r="O44" s="1329"/>
      <c r="P44" s="1302"/>
      <c r="Q44" s="1297" t="s">
        <v>1308</v>
      </c>
      <c r="R44" s="1375"/>
      <c r="S44" s="1375"/>
      <c r="T44" s="1404"/>
      <c r="U44" s="1375"/>
      <c r="V44" s="1375"/>
      <c r="W44" s="1375"/>
      <c r="X44" s="1375"/>
      <c r="Y44" s="1375"/>
      <c r="Z44" s="1375"/>
      <c r="AA44" s="1375"/>
      <c r="AB44" s="1405">
        <f t="shared" si="30"/>
      </c>
      <c r="AC44" s="1321">
        <f t="shared" si="21"/>
      </c>
      <c r="AD44" s="1309">
        <f t="shared" si="14"/>
      </c>
      <c r="AE44" s="1406">
        <f t="shared" si="4"/>
      </c>
      <c r="AF44" s="1407">
        <f>VLOOKUP(C44,'Data Products'!$A:$J,10,0)</f>
      </c>
      <c r="AG44" s="1408">
        <f t="shared" si="24"/>
      </c>
      <c r="AH44" s="1312">
        <f t="shared" si="17"/>
      </c>
      <c r="AI44" s="1412"/>
      <c r="AJ44" s="1416"/>
      <c r="AK44" s="1316"/>
      <c r="AL44" s="1315"/>
      <c r="AM44" s="1316"/>
      <c r="AN44" s="1316"/>
    </row>
    <row customHeight="true" hidden="true" ht="18" r="45">
      <c r="A45" s="1396">
        <v>12</v>
      </c>
      <c r="B45" s="1297" t="s">
        <v>1249</v>
      </c>
      <c r="C45" s="1396" t="s">
        <v>1316</v>
      </c>
      <c r="D45" s="1397" t="s">
        <v>1317</v>
      </c>
      <c r="E45" s="1398"/>
      <c r="F45" s="1399">
        <v>0</v>
      </c>
      <c r="G45" s="1399">
        <v>0</v>
      </c>
      <c r="H45" s="1400"/>
      <c r="I45" s="1401">
        <f>VLOOKUP(C45,'Data Products'!$A:$J,2,0)</f>
      </c>
      <c r="J45" s="1361">
        <f t="shared" si="11"/>
      </c>
      <c r="K45" s="1362">
        <v>45851</v>
      </c>
      <c r="L45" s="1306">
        <f t="shared" si="1"/>
      </c>
      <c r="M45" s="1411">
        <v>0</v>
      </c>
      <c r="N45" s="1327">
        <v>0</v>
      </c>
      <c r="O45" s="1329"/>
      <c r="P45" s="1302"/>
      <c r="Q45" s="1297" t="s">
        <v>1308</v>
      </c>
      <c r="R45" s="1375"/>
      <c r="S45" s="1375"/>
      <c r="T45" s="1404"/>
      <c r="U45" s="1375"/>
      <c r="V45" s="1375"/>
      <c r="W45" s="1375"/>
      <c r="X45" s="1375"/>
      <c r="Y45" s="1375"/>
      <c r="Z45" s="1375"/>
      <c r="AA45" s="1375"/>
      <c r="AB45" s="1405">
        <f t="shared" si="30"/>
      </c>
      <c r="AC45" s="1321">
        <f t="shared" si="21"/>
      </c>
      <c r="AD45" s="1309">
        <f t="shared" si="14"/>
      </c>
      <c r="AE45" s="1406">
        <f t="shared" si="4"/>
      </c>
      <c r="AF45" s="1407">
        <f>VLOOKUP(C45,'Data Products'!$A:$J,10,0)</f>
      </c>
      <c r="AG45" s="1408">
        <f t="shared" si="24"/>
      </c>
      <c r="AH45" s="1312">
        <f t="shared" si="17"/>
      </c>
      <c r="AI45" s="1412"/>
      <c r="AJ45" s="1416"/>
      <c r="AK45" s="1316"/>
      <c r="AL45" s="1315"/>
      <c r="AM45" s="1316"/>
      <c r="AN45" s="1316"/>
    </row>
    <row customHeight="true" hidden="true" ht="18" r="46">
      <c r="A46" s="1396">
        <v>13</v>
      </c>
      <c r="B46" s="1297" t="s">
        <v>1249</v>
      </c>
      <c r="C46" s="1396" t="s">
        <v>1318</v>
      </c>
      <c r="D46" s="1341"/>
      <c r="E46" s="1329"/>
      <c r="F46" s="1399">
        <v>0</v>
      </c>
      <c r="G46" s="1399">
        <v>0</v>
      </c>
      <c r="H46" s="1400"/>
      <c r="I46" s="1401">
        <f>VLOOKUP(C46,'Data Products'!$A:$J,2,0)</f>
      </c>
      <c r="J46" s="1361">
        <f t="shared" si="11"/>
      </c>
      <c r="K46" s="1362">
        <v>45852</v>
      </c>
      <c r="L46" s="1306">
        <f t="shared" si="1"/>
      </c>
      <c r="M46" s="1411">
        <v>0</v>
      </c>
      <c r="N46" s="1327">
        <v>0</v>
      </c>
      <c r="O46" s="1329"/>
      <c r="P46" s="1302"/>
      <c r="Q46" s="1297" t="s">
        <v>1308</v>
      </c>
      <c r="R46" s="1375"/>
      <c r="S46" s="1375"/>
      <c r="T46" s="1404"/>
      <c r="U46" s="1375"/>
      <c r="V46" s="1375"/>
      <c r="W46" s="1375"/>
      <c r="X46" s="1375"/>
      <c r="Y46" s="1375"/>
      <c r="Z46" s="1375"/>
      <c r="AA46" s="1375"/>
      <c r="AB46" s="1405">
        <f t="shared" si="30"/>
      </c>
      <c r="AC46" s="1321">
        <f t="shared" si="21"/>
      </c>
      <c r="AD46" s="1309">
        <f t="shared" si="14"/>
      </c>
      <c r="AE46" s="1406">
        <f t="shared" si="4"/>
      </c>
      <c r="AF46" s="1407">
        <f>VLOOKUP(C46,'Data Products'!$A:$J,10,0)</f>
      </c>
      <c r="AG46" s="1408">
        <f t="shared" si="24"/>
      </c>
      <c r="AH46" s="1312">
        <f t="shared" si="17"/>
      </c>
      <c r="AI46" s="1412"/>
      <c r="AJ46" s="1416"/>
      <c r="AK46" s="1316"/>
      <c r="AL46" s="1315"/>
      <c r="AM46" s="1316"/>
      <c r="AN46" s="1316"/>
    </row>
    <row customHeight="true" hidden="true" ht="18" r="47">
      <c r="A47" s="1396">
        <v>14</v>
      </c>
      <c r="B47" s="1297" t="s">
        <v>1298</v>
      </c>
      <c r="C47" s="1396" t="s">
        <v>1319</v>
      </c>
      <c r="D47" s="1397" t="s">
        <v>1320</v>
      </c>
      <c r="E47" s="1398"/>
      <c r="F47" s="1399">
        <v>0</v>
      </c>
      <c r="G47" s="1399">
        <v>0</v>
      </c>
      <c r="H47" s="1400"/>
      <c r="I47" s="1401">
        <f>VLOOKUP(C47,'Data Products'!$A:$J,2,0)</f>
      </c>
      <c r="J47" s="1361">
        <f t="shared" si="11"/>
      </c>
      <c r="K47" s="1362">
        <v>45853</v>
      </c>
      <c r="L47" s="1306">
        <f t="shared" si="1"/>
      </c>
      <c r="M47" s="1411">
        <v>0</v>
      </c>
      <c r="N47" s="1327">
        <v>0</v>
      </c>
      <c r="O47" s="1329"/>
      <c r="P47" s="1302"/>
      <c r="Q47" s="1297" t="s">
        <v>1308</v>
      </c>
      <c r="R47" s="1375"/>
      <c r="S47" s="1375"/>
      <c r="T47" s="1404"/>
      <c r="U47" s="1375"/>
      <c r="V47" s="1375"/>
      <c r="W47" s="1375"/>
      <c r="X47" s="1375"/>
      <c r="Y47" s="1375"/>
      <c r="Z47" s="1375"/>
      <c r="AA47" s="1375"/>
      <c r="AB47" s="1405">
        <f t="shared" si="30"/>
      </c>
      <c r="AC47" s="1321">
        <f t="shared" si="21"/>
      </c>
      <c r="AD47" s="1309">
        <f t="shared" si="14"/>
      </c>
      <c r="AE47" s="1406">
        <f t="shared" si="4"/>
      </c>
      <c r="AF47" s="1407">
        <f>VLOOKUP(C47,'Data Products'!$A:$J,10,0)</f>
      </c>
      <c r="AG47" s="1408">
        <f t="shared" si="24"/>
      </c>
      <c r="AH47" s="1312">
        <f t="shared" si="17"/>
      </c>
      <c r="AI47" s="1412"/>
      <c r="AJ47" s="1416"/>
      <c r="AK47" s="1316"/>
      <c r="AL47" s="1315"/>
      <c r="AM47" s="1316"/>
      <c r="AN47" s="1316"/>
    </row>
    <row customHeight="true" hidden="true" ht="18" r="48">
      <c r="A48" s="1396">
        <v>15</v>
      </c>
      <c r="B48" s="1297" t="s">
        <v>1298</v>
      </c>
      <c r="C48" s="1396" t="s">
        <v>1321</v>
      </c>
      <c r="D48" s="1341"/>
      <c r="E48" s="1329"/>
      <c r="F48" s="1399">
        <v>0</v>
      </c>
      <c r="G48" s="1399">
        <v>0</v>
      </c>
      <c r="H48" s="1400"/>
      <c r="I48" s="1401">
        <f>VLOOKUP(C48,'Data Products'!$A:$J,2,0)</f>
      </c>
      <c r="J48" s="1361">
        <f t="shared" si="11"/>
      </c>
      <c r="K48" s="1362">
        <v>45854</v>
      </c>
      <c r="L48" s="1306">
        <f t="shared" si="1"/>
      </c>
      <c r="M48" s="1411">
        <v>0</v>
      </c>
      <c r="N48" s="1327">
        <v>0</v>
      </c>
      <c r="O48" s="1329"/>
      <c r="P48" s="1302"/>
      <c r="Q48" s="1297" t="s">
        <v>1308</v>
      </c>
      <c r="R48" s="1375"/>
      <c r="S48" s="1375"/>
      <c r="T48" s="1404"/>
      <c r="U48" s="1375"/>
      <c r="V48" s="1375"/>
      <c r="W48" s="1375"/>
      <c r="X48" s="1375"/>
      <c r="Y48" s="1375"/>
      <c r="Z48" s="1375"/>
      <c r="AA48" s="1375"/>
      <c r="AB48" s="1405">
        <f t="shared" si="30"/>
      </c>
      <c r="AC48" s="1321">
        <f t="shared" si="21"/>
      </c>
      <c r="AD48" s="1309">
        <f t="shared" si="14"/>
      </c>
      <c r="AE48" s="1406">
        <f t="shared" si="4"/>
      </c>
      <c r="AF48" s="1407">
        <f>VLOOKUP(C48,'Data Products'!$A:$J,10,0)</f>
      </c>
      <c r="AG48" s="1408">
        <f t="shared" si="24"/>
      </c>
      <c r="AH48" s="1312">
        <f t="shared" si="17"/>
      </c>
      <c r="AI48" s="1412"/>
      <c r="AJ48" s="1416"/>
      <c r="AK48" s="1316">
        <v>340</v>
      </c>
      <c r="AL48" s="1315"/>
      <c r="AM48" s="1316"/>
      <c r="AN48" s="1316"/>
    </row>
    <row customHeight="true" hidden="true" ht="18" r="49">
      <c r="A49" s="1396">
        <v>16</v>
      </c>
      <c r="B49" s="1297" t="s">
        <v>1298</v>
      </c>
      <c r="C49" s="1396" t="s">
        <v>1322</v>
      </c>
      <c r="D49" s="1341"/>
      <c r="E49" s="1329"/>
      <c r="F49" s="1399">
        <v>0</v>
      </c>
      <c r="G49" s="1399">
        <v>0</v>
      </c>
      <c r="H49" s="1400"/>
      <c r="I49" s="1401">
        <f>VLOOKUP(C49,'Data Products'!$A:$J,2,0)</f>
      </c>
      <c r="J49" s="1361">
        <f t="shared" si="11"/>
      </c>
      <c r="K49" s="1362">
        <v>45855</v>
      </c>
      <c r="L49" s="1306">
        <f t="shared" si="1"/>
      </c>
      <c r="M49" s="1411">
        <v>0</v>
      </c>
      <c r="N49" s="1327">
        <v>0</v>
      </c>
      <c r="O49" s="1329"/>
      <c r="P49" s="1302"/>
      <c r="Q49" s="1297" t="s">
        <v>1323</v>
      </c>
      <c r="R49" s="1375"/>
      <c r="S49" s="1375"/>
      <c r="T49" s="1404"/>
      <c r="U49" s="1375"/>
      <c r="V49" s="1375"/>
      <c r="W49" s="1375"/>
      <c r="X49" s="1375"/>
      <c r="Y49" s="1375"/>
      <c r="Z49" s="1375"/>
      <c r="AA49" s="1375"/>
      <c r="AB49" s="1405">
        <f t="shared" si="30"/>
      </c>
      <c r="AC49" s="1321">
        <f t="shared" si="21"/>
      </c>
      <c r="AD49" s="1309">
        <f t="shared" si="14"/>
      </c>
      <c r="AE49" s="1406">
        <f t="shared" si="4"/>
      </c>
      <c r="AF49" s="1407">
        <f>VLOOKUP(C49,'Data Products'!$A:$J,10,0)</f>
      </c>
      <c r="AG49" s="1408">
        <f t="shared" si="24"/>
      </c>
      <c r="AH49" s="1312">
        <f t="shared" si="17"/>
      </c>
      <c r="AI49" s="1412"/>
      <c r="AJ49" s="1416"/>
      <c r="AK49" s="1316"/>
      <c r="AL49" s="1315"/>
      <c r="AM49" s="1316"/>
      <c r="AN49" s="1316"/>
    </row>
    <row customHeight="true" hidden="true" ht="18" r="50">
      <c r="A50" s="1396">
        <v>17</v>
      </c>
      <c r="B50" s="1297" t="s">
        <v>1298</v>
      </c>
      <c r="C50" s="1396" t="s">
        <v>1324</v>
      </c>
      <c r="D50" s="1341"/>
      <c r="E50" s="1329"/>
      <c r="F50" s="1399">
        <v>0</v>
      </c>
      <c r="G50" s="1399">
        <v>0</v>
      </c>
      <c r="H50" s="1400"/>
      <c r="I50" s="1401">
        <f>VLOOKUP(C50,'Data Products'!$A:$J,2,0)</f>
      </c>
      <c r="J50" s="1361">
        <f t="shared" si="11"/>
      </c>
      <c r="K50" s="1362">
        <v>45856</v>
      </c>
      <c r="L50" s="1306">
        <f t="shared" si="1"/>
      </c>
      <c r="M50" s="1411">
        <v>0</v>
      </c>
      <c r="N50" s="1327">
        <v>0</v>
      </c>
      <c r="O50" s="1329"/>
      <c r="P50" s="1302"/>
      <c r="Q50" s="1297" t="s">
        <v>1323</v>
      </c>
      <c r="R50" s="1375"/>
      <c r="S50" s="1375"/>
      <c r="T50" s="1404"/>
      <c r="U50" s="1375"/>
      <c r="V50" s="1375"/>
      <c r="W50" s="1375"/>
      <c r="X50" s="1375"/>
      <c r="Y50" s="1375"/>
      <c r="Z50" s="1375"/>
      <c r="AA50" s="1375"/>
      <c r="AB50" s="1405">
        <f t="shared" si="30"/>
      </c>
      <c r="AC50" s="1321">
        <f t="shared" si="21"/>
      </c>
      <c r="AD50" s="1309">
        <f t="shared" si="14"/>
      </c>
      <c r="AE50" s="1406">
        <f t="shared" si="4"/>
      </c>
      <c r="AF50" s="1407">
        <f>VLOOKUP(C50,'Data Products'!$A:$J,10,0)</f>
      </c>
      <c r="AG50" s="1408">
        <f t="shared" si="24"/>
      </c>
      <c r="AH50" s="1312">
        <f t="shared" si="17"/>
      </c>
      <c r="AI50" s="1412"/>
      <c r="AJ50" s="1416"/>
      <c r="AK50" s="1316">
        <v>3620</v>
      </c>
      <c r="AL50" s="1315"/>
      <c r="AM50" s="1316"/>
      <c r="AN50" s="1316"/>
    </row>
    <row customHeight="true" hidden="true" ht="18" r="51">
      <c r="A51" s="1396">
        <v>18</v>
      </c>
      <c r="B51" s="1297" t="s">
        <v>1298</v>
      </c>
      <c r="C51" s="1396" t="s">
        <v>1325</v>
      </c>
      <c r="D51" s="1341"/>
      <c r="E51" s="1329"/>
      <c r="F51" s="1399">
        <v>0</v>
      </c>
      <c r="G51" s="1399">
        <v>0</v>
      </c>
      <c r="H51" s="1400"/>
      <c r="I51" s="1401">
        <f>VLOOKUP(C51,'Data Products'!$A:$J,2,0)</f>
      </c>
      <c r="J51" s="1361">
        <f t="shared" si="11"/>
      </c>
      <c r="K51" s="1362">
        <v>45857</v>
      </c>
      <c r="L51" s="1306">
        <f t="shared" si="1"/>
      </c>
      <c r="M51" s="1411">
        <v>0</v>
      </c>
      <c r="N51" s="1327">
        <v>0</v>
      </c>
      <c r="O51" s="1329"/>
      <c r="P51" s="1302"/>
      <c r="Q51" s="1297" t="s">
        <v>1323</v>
      </c>
      <c r="R51" s="1375"/>
      <c r="S51" s="1375"/>
      <c r="T51" s="1404"/>
      <c r="U51" s="1375"/>
      <c r="V51" s="1375"/>
      <c r="W51" s="1375"/>
      <c r="X51" s="1375"/>
      <c r="Y51" s="1375"/>
      <c r="Z51" s="1375"/>
      <c r="AA51" s="1375"/>
      <c r="AB51" s="1405">
        <f t="shared" si="30"/>
      </c>
      <c r="AC51" s="1321">
        <f t="shared" si="21"/>
      </c>
      <c r="AD51" s="1309">
        <f t="shared" si="14"/>
      </c>
      <c r="AE51" s="1406">
        <f t="shared" si="4"/>
      </c>
      <c r="AF51" s="1407">
        <f>VLOOKUP(C51,'Data Products'!$A:$J,10,0)</f>
      </c>
      <c r="AG51" s="1408">
        <f t="shared" si="24"/>
      </c>
      <c r="AH51" s="1312">
        <f t="shared" si="17"/>
      </c>
      <c r="AI51" s="1412"/>
      <c r="AJ51" s="1416"/>
      <c r="AK51" s="1316"/>
      <c r="AL51" s="1315"/>
      <c r="AM51" s="1316"/>
      <c r="AN51" s="1316"/>
    </row>
    <row customHeight="true" hidden="true" ht="18" r="52">
      <c r="A52" s="1396">
        <v>19</v>
      </c>
      <c r="B52" s="1297" t="s">
        <v>1252</v>
      </c>
      <c r="C52" s="1396" t="s">
        <v>1326</v>
      </c>
      <c r="D52" s="1419" t="s">
        <v>1327</v>
      </c>
      <c r="E52" s="1419" t="s">
        <v>1327</v>
      </c>
      <c r="F52" s="1399">
        <v>0</v>
      </c>
      <c r="G52" s="1399">
        <v>0</v>
      </c>
      <c r="H52" s="1400"/>
      <c r="I52" s="1401">
        <f>VLOOKUP(C52,'Data Products'!$A:$J,2,0)</f>
      </c>
      <c r="J52" s="1361">
        <f t="shared" si="11"/>
      </c>
      <c r="K52" s="1362">
        <v>45858</v>
      </c>
      <c r="L52" s="1306">
        <f t="shared" si="1"/>
      </c>
      <c r="M52" s="1411">
        <v>0</v>
      </c>
      <c r="N52" s="1327">
        <v>0</v>
      </c>
      <c r="O52" s="1329"/>
      <c r="P52" s="1302"/>
      <c r="Q52" s="1297" t="s">
        <v>1328</v>
      </c>
      <c r="R52" s="1375"/>
      <c r="S52" s="1375"/>
      <c r="T52" s="1404"/>
      <c r="U52" s="1375"/>
      <c r="V52" s="1375"/>
      <c r="W52" s="1375"/>
      <c r="X52" s="1375"/>
      <c r="Y52" s="1375"/>
      <c r="Z52" s="1375"/>
      <c r="AA52" s="1375"/>
      <c r="AB52" s="1405">
        <f t="shared" si="30"/>
      </c>
      <c r="AC52" s="1321">
        <f t="shared" si="21"/>
      </c>
      <c r="AD52" s="1309">
        <f t="shared" si="14"/>
      </c>
      <c r="AE52" s="1406">
        <f t="shared" si="4"/>
      </c>
      <c r="AF52" s="1407">
        <f>VLOOKUP(C52,'Data Products'!$A:$J,10,0)</f>
      </c>
      <c r="AG52" s="1408">
        <f t="shared" si="24"/>
      </c>
      <c r="AH52" s="1312">
        <f t="shared" si="17"/>
      </c>
      <c r="AI52" s="1409" t="s">
        <v>1329</v>
      </c>
      <c r="AJ52" s="1416"/>
      <c r="AK52" s="1316"/>
      <c r="AL52" s="1315"/>
      <c r="AM52" s="1316"/>
      <c r="AN52" s="1316"/>
    </row>
    <row customHeight="true" hidden="true" ht="18" r="53">
      <c r="A53" s="1396">
        <v>20</v>
      </c>
      <c r="B53" s="1297" t="s">
        <v>1298</v>
      </c>
      <c r="C53" s="1396" t="s">
        <v>1330</v>
      </c>
      <c r="D53" s="1419" t="s">
        <v>1331</v>
      </c>
      <c r="E53" s="1419" t="s">
        <v>1331</v>
      </c>
      <c r="F53" s="1399">
        <v>8</v>
      </c>
      <c r="G53" s="1399">
        <v>8</v>
      </c>
      <c r="H53" s="1400"/>
      <c r="I53" s="1401">
        <f>VLOOKUP(C53,'Data Products'!$A:$J,2,0)</f>
      </c>
      <c r="J53" s="1361">
        <f t="shared" si="11"/>
      </c>
      <c r="K53" s="1362">
        <v>45859</v>
      </c>
      <c r="L53" s="1306">
        <f t="shared" si="1"/>
      </c>
      <c r="M53" s="1411">
        <v>0</v>
      </c>
      <c r="N53" s="1327">
        <v>0</v>
      </c>
      <c r="O53" s="1329"/>
      <c r="P53" s="1302"/>
      <c r="Q53" s="1297" t="s">
        <v>1328</v>
      </c>
      <c r="R53" s="1375"/>
      <c r="S53" s="1375"/>
      <c r="T53" s="1404"/>
      <c r="U53" s="1375"/>
      <c r="V53" s="1375"/>
      <c r="W53" s="1375"/>
      <c r="X53" s="1375"/>
      <c r="Y53" s="1375"/>
      <c r="Z53" s="1375"/>
      <c r="AA53" s="1375"/>
      <c r="AB53" s="1405">
        <f t="shared" si="30"/>
      </c>
      <c r="AC53" s="1321">
        <f t="shared" si="21"/>
      </c>
      <c r="AD53" s="1309">
        <f t="shared" si="14"/>
      </c>
      <c r="AE53" s="1406">
        <f t="shared" si="4"/>
      </c>
      <c r="AF53" s="1407">
        <f>VLOOKUP(C53,'Data Products'!$A:$J,10,0)</f>
      </c>
      <c r="AG53" s="1408">
        <f t="shared" si="24"/>
      </c>
      <c r="AH53" s="1312">
        <f t="shared" si="17"/>
      </c>
      <c r="AI53" s="1409" t="s">
        <v>1332</v>
      </c>
      <c r="AJ53" s="1416"/>
      <c r="AK53" s="1316"/>
      <c r="AL53" s="1315"/>
      <c r="AM53" s="1316"/>
      <c r="AN53" s="1316"/>
    </row>
    <row customHeight="true" hidden="true" ht="18" r="54">
      <c r="A54" s="1396">
        <v>21</v>
      </c>
      <c r="B54" s="1297" t="s">
        <v>1298</v>
      </c>
      <c r="C54" s="1396" t="s">
        <v>1333</v>
      </c>
      <c r="D54" s="1419" t="s">
        <v>1334</v>
      </c>
      <c r="E54" s="1419" t="s">
        <v>1334</v>
      </c>
      <c r="F54" s="1399">
        <v>0</v>
      </c>
      <c r="G54" s="1399">
        <v>0</v>
      </c>
      <c r="H54" s="1400"/>
      <c r="I54" s="1401">
        <f>VLOOKUP(C54,'Data Products'!$A:$J,2,0)</f>
      </c>
      <c r="J54" s="1361">
        <f t="shared" si="11"/>
      </c>
      <c r="K54" s="1362">
        <v>45860</v>
      </c>
      <c r="L54" s="1306">
        <f t="shared" si="1"/>
      </c>
      <c r="M54" s="1411">
        <v>0</v>
      </c>
      <c r="N54" s="1327">
        <v>0</v>
      </c>
      <c r="O54" s="1329"/>
      <c r="P54" s="1302"/>
      <c r="Q54" s="1297" t="s">
        <v>1335</v>
      </c>
      <c r="R54" s="1375"/>
      <c r="S54" s="1375"/>
      <c r="T54" s="1404"/>
      <c r="U54" s="1375"/>
      <c r="V54" s="1375"/>
      <c r="W54" s="1375"/>
      <c r="X54" s="1375"/>
      <c r="Y54" s="1375"/>
      <c r="Z54" s="1375"/>
      <c r="AA54" s="1375"/>
      <c r="AB54" s="1405">
        <f t="shared" si="30"/>
      </c>
      <c r="AC54" s="1321">
        <f t="shared" si="21"/>
      </c>
      <c r="AD54" s="1309">
        <f t="shared" si="14"/>
      </c>
      <c r="AE54" s="1406">
        <f t="shared" si="4"/>
      </c>
      <c r="AF54" s="1407">
        <f>VLOOKUP(C54,'Data Products'!$A:$J,10,0)</f>
      </c>
      <c r="AG54" s="1408">
        <f t="shared" si="24"/>
      </c>
      <c r="AH54" s="1312">
        <f t="shared" si="17"/>
      </c>
      <c r="AI54" s="1412"/>
      <c r="AJ54" s="1416"/>
      <c r="AK54" s="1316"/>
      <c r="AL54" s="1315"/>
      <c r="AM54" s="1316"/>
      <c r="AN54" s="1316"/>
    </row>
    <row customHeight="true" hidden="true" ht="18" r="55">
      <c r="A55" s="1396">
        <v>22</v>
      </c>
      <c r="B55" s="1297" t="s">
        <v>1249</v>
      </c>
      <c r="C55" s="1396" t="s">
        <v>1334</v>
      </c>
      <c r="D55" s="1419" t="s">
        <v>1334</v>
      </c>
      <c r="E55" s="1419" t="s">
        <v>1334</v>
      </c>
      <c r="F55" s="1399">
        <v>2</v>
      </c>
      <c r="G55" s="1399">
        <v>2</v>
      </c>
      <c r="H55" s="1400"/>
      <c r="I55" s="1401">
        <f>VLOOKUP(C55,'Data Products'!$A:$J,2,0)</f>
      </c>
      <c r="J55" s="1361">
        <f t="shared" si="11"/>
      </c>
      <c r="K55" s="1362">
        <v>45861</v>
      </c>
      <c r="L55" s="1306">
        <f t="shared" si="1"/>
      </c>
      <c r="M55" s="1411">
        <v>0</v>
      </c>
      <c r="N55" s="1420">
        <v>0</v>
      </c>
      <c r="O55" s="1329"/>
      <c r="P55" s="1302"/>
      <c r="Q55" s="1297" t="s">
        <v>1336</v>
      </c>
      <c r="R55" s="1375"/>
      <c r="S55" s="1375"/>
      <c r="T55" s="1404"/>
      <c r="U55" s="1375"/>
      <c r="V55" s="1375"/>
      <c r="W55" s="1375"/>
      <c r="X55" s="1375"/>
      <c r="Y55" s="1375"/>
      <c r="Z55" s="1375"/>
      <c r="AA55" s="1375"/>
      <c r="AB55" s="1405">
        <f t="shared" si="30"/>
      </c>
      <c r="AC55" s="1321">
        <f t="shared" si="21"/>
      </c>
      <c r="AD55" s="1309">
        <f t="shared" si="14"/>
      </c>
      <c r="AE55" s="1406">
        <f t="shared" si="4"/>
      </c>
      <c r="AF55" s="1407">
        <f>VLOOKUP(C55,'Data Products'!$A:$J,10,0)</f>
      </c>
      <c r="AG55" s="1408">
        <f t="shared" si="24"/>
      </c>
      <c r="AH55" s="1312"/>
      <c r="AI55" s="1409" t="s">
        <v>1337</v>
      </c>
      <c r="AJ55" s="1416"/>
      <c r="AK55" s="1316"/>
      <c r="AL55" s="1315"/>
      <c r="AM55" s="1316"/>
      <c r="AN55" s="1316"/>
    </row>
    <row customHeight="true" hidden="true" ht="18" r="56">
      <c r="A56" s="1396">
        <v>23</v>
      </c>
      <c r="B56" s="1297" t="s">
        <v>1298</v>
      </c>
      <c r="C56" s="1396" t="s">
        <v>1338</v>
      </c>
      <c r="D56" s="1421"/>
      <c r="E56" s="1421"/>
      <c r="F56" s="1399">
        <v>0</v>
      </c>
      <c r="G56" s="1399">
        <v>0</v>
      </c>
      <c r="H56" s="1400"/>
      <c r="I56" s="1401">
        <f>VLOOKUP(C56,'Data Products'!$A:$J,2,0)</f>
      </c>
      <c r="J56" s="1361">
        <f t="shared" si="11"/>
      </c>
      <c r="K56" s="1362">
        <v>45862</v>
      </c>
      <c r="L56" s="1306">
        <f t="shared" si="1"/>
      </c>
      <c r="M56" s="1411">
        <v>0</v>
      </c>
      <c r="N56" s="1327">
        <v>0</v>
      </c>
      <c r="O56" s="1329"/>
      <c r="P56" s="1302"/>
      <c r="Q56" s="1297" t="s">
        <v>1339</v>
      </c>
      <c r="R56" s="1375"/>
      <c r="S56" s="1375"/>
      <c r="T56" s="1404"/>
      <c r="U56" s="1375"/>
      <c r="V56" s="1375"/>
      <c r="W56" s="1375"/>
      <c r="X56" s="1375"/>
      <c r="Y56" s="1375"/>
      <c r="Z56" s="1375"/>
      <c r="AA56" s="1375"/>
      <c r="AB56" s="1405">
        <f t="shared" si="30"/>
      </c>
      <c r="AC56" s="1321">
        <f t="shared" si="21"/>
      </c>
      <c r="AD56" s="1309">
        <f t="shared" si="14"/>
      </c>
      <c r="AE56" s="1406">
        <f t="shared" si="4"/>
      </c>
      <c r="AF56" s="1407">
        <f>VLOOKUP(C56,'Data Products'!$A:$J,10,0)</f>
      </c>
      <c r="AG56" s="1408">
        <f t="shared" si="24"/>
      </c>
      <c r="AH56" s="1312">
        <f t="shared" ref="AH56:AH71" si="18">IF(J56&lt;=90,F56,0)</f>
      </c>
      <c r="AI56" s="1412"/>
      <c r="AJ56" s="1416"/>
      <c r="AK56" s="1316"/>
      <c r="AL56" s="1315"/>
      <c r="AM56" s="1316"/>
      <c r="AN56" s="1316"/>
    </row>
    <row customHeight="true" hidden="true" ht="18" r="57">
      <c r="A57" s="1396">
        <v>24</v>
      </c>
      <c r="B57" s="1297" t="s">
        <v>1298</v>
      </c>
      <c r="C57" s="1396" t="s">
        <v>1340</v>
      </c>
      <c r="D57" s="1421"/>
      <c r="E57" s="1421"/>
      <c r="F57" s="1399">
        <v>0</v>
      </c>
      <c r="G57" s="1399">
        <v>0</v>
      </c>
      <c r="H57" s="1400"/>
      <c r="I57" s="1401">
        <f>VLOOKUP(C57,'Data Products'!$A:$J,2,0)</f>
      </c>
      <c r="J57" s="1361">
        <f t="shared" si="11"/>
      </c>
      <c r="K57" s="1362">
        <v>45863</v>
      </c>
      <c r="L57" s="1306">
        <f t="shared" si="1"/>
      </c>
      <c r="M57" s="1411">
        <v>0</v>
      </c>
      <c r="N57" s="1327">
        <v>0</v>
      </c>
      <c r="O57" s="1329"/>
      <c r="P57" s="1302"/>
      <c r="Q57" s="1297" t="s">
        <v>1300</v>
      </c>
      <c r="R57" s="1375"/>
      <c r="S57" s="1375"/>
      <c r="T57" s="1404"/>
      <c r="U57" s="1375"/>
      <c r="V57" s="1375"/>
      <c r="W57" s="1375"/>
      <c r="X57" s="1375"/>
      <c r="Y57" s="1375"/>
      <c r="Z57" s="1375"/>
      <c r="AA57" s="1375"/>
      <c r="AB57" s="1405">
        <f t="shared" si="30"/>
      </c>
      <c r="AC57" s="1321">
        <f t="shared" si="21"/>
      </c>
      <c r="AD57" s="1309">
        <f t="shared" si="14"/>
      </c>
      <c r="AE57" s="1406">
        <f t="shared" si="4"/>
      </c>
      <c r="AF57" s="1407">
        <f>VLOOKUP(C57,'Data Products'!$A:$J,10,0)</f>
      </c>
      <c r="AG57" s="1408">
        <f t="shared" si="24"/>
      </c>
      <c r="AH57" s="1312">
        <f t="shared" si="18"/>
      </c>
      <c r="AI57" s="1412"/>
      <c r="AJ57" s="1416"/>
      <c r="AK57" s="1316"/>
      <c r="AL57" s="1315"/>
      <c r="AM57" s="1316"/>
      <c r="AN57" s="1316"/>
    </row>
    <row customHeight="true" hidden="true" ht="18" r="58">
      <c r="A58" s="1396">
        <v>25</v>
      </c>
      <c r="B58" s="1297" t="s">
        <v>1298</v>
      </c>
      <c r="C58" s="1396" t="s">
        <v>1341</v>
      </c>
      <c r="D58" s="1421"/>
      <c r="E58" s="1421"/>
      <c r="F58" s="1399">
        <v>0</v>
      </c>
      <c r="G58" s="1399">
        <v>0</v>
      </c>
      <c r="H58" s="1400"/>
      <c r="I58" s="1401">
        <f>VLOOKUP(C58,'Data Products'!$A:$J,2,0)</f>
      </c>
      <c r="J58" s="1361">
        <f t="shared" si="11"/>
      </c>
      <c r="K58" s="1362">
        <v>45864</v>
      </c>
      <c r="L58" s="1306">
        <f t="shared" si="1"/>
      </c>
      <c r="M58" s="1411">
        <v>0</v>
      </c>
      <c r="N58" s="1327">
        <v>0</v>
      </c>
      <c r="O58" s="1329"/>
      <c r="P58" s="1302"/>
      <c r="Q58" s="1297" t="s">
        <v>1300</v>
      </c>
      <c r="R58" s="1375"/>
      <c r="S58" s="1375"/>
      <c r="T58" s="1404"/>
      <c r="U58" s="1375"/>
      <c r="V58" s="1375"/>
      <c r="W58" s="1375"/>
      <c r="X58" s="1375"/>
      <c r="Y58" s="1375"/>
      <c r="Z58" s="1375"/>
      <c r="AA58" s="1375"/>
      <c r="AB58" s="1405">
        <f t="shared" si="30"/>
      </c>
      <c r="AC58" s="1321">
        <f t="shared" si="21"/>
      </c>
      <c r="AD58" s="1309">
        <f t="shared" si="14"/>
      </c>
      <c r="AE58" s="1406">
        <f t="shared" si="4"/>
      </c>
      <c r="AF58" s="1407">
        <f>VLOOKUP(C58,'Data Products'!$A:$J,10,0)</f>
      </c>
      <c r="AG58" s="1408">
        <f t="shared" si="24"/>
      </c>
      <c r="AH58" s="1312">
        <f t="shared" si="18"/>
      </c>
      <c r="AI58" s="1412"/>
      <c r="AJ58" s="1416"/>
      <c r="AK58" s="1316"/>
      <c r="AL58" s="1315"/>
      <c r="AM58" s="1316"/>
      <c r="AN58" s="1316"/>
    </row>
    <row customHeight="true" hidden="true" ht="18" r="59">
      <c r="A59" s="1396">
        <v>26</v>
      </c>
      <c r="B59" s="1297" t="s">
        <v>1298</v>
      </c>
      <c r="C59" s="1396" t="s">
        <v>1342</v>
      </c>
      <c r="D59" s="1421"/>
      <c r="E59" s="1421"/>
      <c r="F59" s="1399">
        <v>0</v>
      </c>
      <c r="G59" s="1399">
        <v>0</v>
      </c>
      <c r="H59" s="1400" t="s">
        <v>1343</v>
      </c>
      <c r="I59" s="1401">
        <f>VLOOKUP(C59,'Data Products'!$A:$J,2,0)</f>
      </c>
      <c r="J59" s="1361">
        <f t="shared" si="11"/>
      </c>
      <c r="K59" s="1362">
        <v>45865</v>
      </c>
      <c r="L59" s="1306">
        <f t="shared" si="1"/>
      </c>
      <c r="M59" s="1411">
        <v>0</v>
      </c>
      <c r="N59" s="1327">
        <v>0</v>
      </c>
      <c r="O59" s="1329"/>
      <c r="P59" s="1302"/>
      <c r="Q59" s="1297" t="s">
        <v>1344</v>
      </c>
      <c r="R59" s="1375"/>
      <c r="S59" s="1375"/>
      <c r="T59" s="1422"/>
      <c r="U59" s="1375"/>
      <c r="V59" s="1375"/>
      <c r="W59" s="1375"/>
      <c r="X59" s="1375"/>
      <c r="Y59" s="1375"/>
      <c r="Z59" s="1375"/>
      <c r="AA59" s="1375"/>
      <c r="AB59" s="1405">
        <f t="shared" si="30"/>
      </c>
      <c r="AC59" s="1321">
        <f t="shared" si="21"/>
      </c>
      <c r="AD59" s="1309">
        <f t="shared" si="14"/>
      </c>
      <c r="AE59" s="1406">
        <f t="shared" si="4"/>
      </c>
      <c r="AF59" s="1407">
        <f>VLOOKUP(C59,'Data Products'!$A:$J,10,0)</f>
      </c>
      <c r="AG59" s="1408">
        <f t="shared" si="24"/>
      </c>
      <c r="AH59" s="1312">
        <f t="shared" si="18"/>
      </c>
      <c r="AI59" s="1412"/>
      <c r="AJ59" s="1416"/>
      <c r="AK59" s="1316">
        <v>50</v>
      </c>
      <c r="AL59" s="1315"/>
      <c r="AM59" s="1316"/>
      <c r="AN59" s="1316"/>
    </row>
    <row customHeight="true" hidden="true" ht="18" r="60">
      <c r="A60" s="1396">
        <v>27</v>
      </c>
      <c r="B60" s="1297" t="s">
        <v>1298</v>
      </c>
      <c r="C60" s="1396" t="s">
        <v>1345</v>
      </c>
      <c r="D60" s="1421"/>
      <c r="E60" s="1421"/>
      <c r="F60" s="1399">
        <v>0</v>
      </c>
      <c r="G60" s="1399">
        <v>0</v>
      </c>
      <c r="H60" s="1400"/>
      <c r="I60" s="1401">
        <f>VLOOKUP(C60,'Data Products'!$A:$J,2,0)</f>
      </c>
      <c r="J60" s="1361">
        <f t="shared" si="11"/>
      </c>
      <c r="K60" s="1362">
        <v>45866</v>
      </c>
      <c r="L60" s="1306">
        <f t="shared" si="1"/>
      </c>
      <c r="M60" s="1411">
        <v>0</v>
      </c>
      <c r="N60" s="1327">
        <v>0</v>
      </c>
      <c r="O60" s="1329"/>
      <c r="P60" s="1302"/>
      <c r="Q60" s="1297" t="s">
        <v>1344</v>
      </c>
      <c r="R60" s="1371"/>
      <c r="S60" s="1371"/>
      <c r="T60" s="1422"/>
      <c r="U60" s="1375"/>
      <c r="V60" s="1371"/>
      <c r="W60" s="1371"/>
      <c r="X60" s="1371"/>
      <c r="Y60" s="1371"/>
      <c r="Z60" s="1371"/>
      <c r="AA60" s="1371"/>
      <c r="AB60" s="1405">
        <f t="shared" si="30"/>
      </c>
      <c r="AC60" s="1321">
        <f t="shared" si="21"/>
      </c>
      <c r="AD60" s="1309">
        <f t="shared" si="14"/>
      </c>
      <c r="AE60" s="1406">
        <f t="shared" si="4"/>
      </c>
      <c r="AF60" s="1407">
        <f>VLOOKUP(C60,'Data Products'!$A:$J,10,0)</f>
      </c>
      <c r="AG60" s="1408">
        <f t="shared" si="24"/>
      </c>
      <c r="AH60" s="1312">
        <f t="shared" si="18"/>
      </c>
      <c r="AI60" s="1412"/>
      <c r="AJ60" s="1416"/>
      <c r="AK60" s="1316">
        <v>80</v>
      </c>
      <c r="AL60" s="1315"/>
      <c r="AM60" s="1316"/>
      <c r="AN60" s="1316"/>
    </row>
    <row customHeight="true" hidden="true" ht="18" r="61">
      <c r="A61" s="1396">
        <v>28</v>
      </c>
      <c r="B61" s="1297" t="s">
        <v>1298</v>
      </c>
      <c r="C61" s="1396" t="s">
        <v>1346</v>
      </c>
      <c r="D61" s="1421"/>
      <c r="E61" s="1421"/>
      <c r="F61" s="1399">
        <v>0</v>
      </c>
      <c r="G61" s="1399">
        <v>0</v>
      </c>
      <c r="H61" s="1400"/>
      <c r="I61" s="1401">
        <f>VLOOKUP(C61,'Data Products'!$A:$J,2,0)</f>
      </c>
      <c r="J61" s="1361">
        <f t="shared" si="11"/>
      </c>
      <c r="K61" s="1362">
        <v>45867</v>
      </c>
      <c r="L61" s="1306">
        <f t="shared" si="1"/>
      </c>
      <c r="M61" s="1411">
        <v>0</v>
      </c>
      <c r="N61" s="1327">
        <v>0</v>
      </c>
      <c r="O61" s="1329"/>
      <c r="P61" s="1302"/>
      <c r="Q61" s="1297" t="s">
        <v>1344</v>
      </c>
      <c r="R61" s="1371"/>
      <c r="S61" s="1371"/>
      <c r="T61" s="1404"/>
      <c r="U61" s="1375"/>
      <c r="V61" s="1371"/>
      <c r="W61" s="1371"/>
      <c r="X61" s="1371"/>
      <c r="Y61" s="1371"/>
      <c r="Z61" s="1371"/>
      <c r="AA61" s="1371"/>
      <c r="AB61" s="1405">
        <f t="shared" si="30"/>
      </c>
      <c r="AC61" s="1321">
        <f t="shared" si="21"/>
      </c>
      <c r="AD61" s="1309">
        <f t="shared" si="14"/>
      </c>
      <c r="AE61" s="1406">
        <f t="shared" si="4"/>
      </c>
      <c r="AF61" s="1407">
        <f>VLOOKUP(C61,'Data Products'!$A:$J,10,0)</f>
      </c>
      <c r="AG61" s="1408">
        <f t="shared" si="24"/>
      </c>
      <c r="AH61" s="1312">
        <f t="shared" si="18"/>
      </c>
      <c r="AI61" s="1412"/>
      <c r="AJ61" s="1416"/>
      <c r="AK61" s="1316">
        <v>60</v>
      </c>
      <c r="AL61" s="1315"/>
      <c r="AM61" s="1316"/>
      <c r="AN61" s="1316"/>
    </row>
    <row customHeight="true" hidden="true" ht="18" r="62">
      <c r="A62" s="1396">
        <v>29</v>
      </c>
      <c r="B62" s="1297" t="s">
        <v>1298</v>
      </c>
      <c r="C62" s="1396" t="s">
        <v>1347</v>
      </c>
      <c r="D62" s="1421"/>
      <c r="E62" s="1421"/>
      <c r="F62" s="1399">
        <v>0</v>
      </c>
      <c r="G62" s="1399">
        <v>0</v>
      </c>
      <c r="H62" s="1400" t="s">
        <v>1348</v>
      </c>
      <c r="I62" s="1401">
        <f>VLOOKUP(C62,'Data Products'!$A:$J,2,0)</f>
      </c>
      <c r="J62" s="1361">
        <f t="shared" si="11"/>
      </c>
      <c r="K62" s="1362">
        <v>45868</v>
      </c>
      <c r="L62" s="1306">
        <f t="shared" si="1"/>
      </c>
      <c r="M62" s="1411">
        <v>0</v>
      </c>
      <c r="N62" s="1327">
        <v>0</v>
      </c>
      <c r="O62" s="1329"/>
      <c r="P62" s="1302"/>
      <c r="Q62" s="1297" t="s">
        <v>1344</v>
      </c>
      <c r="R62" s="1371"/>
      <c r="S62" s="1371"/>
      <c r="T62" s="1404"/>
      <c r="U62" s="1375"/>
      <c r="V62" s="1371"/>
      <c r="W62" s="1371"/>
      <c r="X62" s="1371"/>
      <c r="Y62" s="1371"/>
      <c r="Z62" s="1371"/>
      <c r="AA62" s="1371"/>
      <c r="AB62" s="1405">
        <f t="shared" si="30"/>
      </c>
      <c r="AC62" s="1321">
        <f t="shared" si="21"/>
      </c>
      <c r="AD62" s="1309">
        <f t="shared" si="14"/>
      </c>
      <c r="AE62" s="1406">
        <f t="shared" si="4"/>
      </c>
      <c r="AF62" s="1407">
        <f>VLOOKUP(C62,'Data Products'!$A:$J,10,0)</f>
      </c>
      <c r="AG62" s="1408">
        <f t="shared" si="24"/>
      </c>
      <c r="AH62" s="1312">
        <f t="shared" si="18"/>
      </c>
      <c r="AI62" s="1412"/>
      <c r="AJ62" s="1416"/>
      <c r="AK62" s="1316">
        <v>40</v>
      </c>
      <c r="AL62" s="1315"/>
      <c r="AM62" s="1316"/>
      <c r="AN62" s="1316"/>
    </row>
    <row customHeight="true" hidden="true" ht="18" r="63">
      <c r="A63" s="1396">
        <v>30</v>
      </c>
      <c r="B63" s="1297" t="s">
        <v>1298</v>
      </c>
      <c r="C63" s="1396" t="s">
        <v>1349</v>
      </c>
      <c r="D63" s="1421"/>
      <c r="E63" s="1421"/>
      <c r="F63" s="1399">
        <v>0</v>
      </c>
      <c r="G63" s="1399">
        <v>0</v>
      </c>
      <c r="H63" s="1400"/>
      <c r="I63" s="1401">
        <f>VLOOKUP(C63,'Data Products'!$A:$J,2,0)</f>
      </c>
      <c r="J63" s="1361">
        <f t="shared" si="11"/>
      </c>
      <c r="K63" s="1362">
        <v>45869</v>
      </c>
      <c r="L63" s="1306">
        <f t="shared" si="1"/>
      </c>
      <c r="M63" s="1411">
        <v>0</v>
      </c>
      <c r="N63" s="1327">
        <v>0</v>
      </c>
      <c r="O63" s="1329"/>
      <c r="P63" s="1302"/>
      <c r="Q63" s="1297" t="s">
        <v>1344</v>
      </c>
      <c r="R63" s="1371"/>
      <c r="S63" s="1371"/>
      <c r="T63" s="1404"/>
      <c r="U63" s="1375"/>
      <c r="V63" s="1371"/>
      <c r="W63" s="1371"/>
      <c r="X63" s="1371"/>
      <c r="Y63" s="1371"/>
      <c r="Z63" s="1371"/>
      <c r="AA63" s="1371"/>
      <c r="AB63" s="1405">
        <f t="shared" si="30"/>
      </c>
      <c r="AC63" s="1321">
        <f t="shared" si="21"/>
      </c>
      <c r="AD63" s="1309">
        <f t="shared" si="14"/>
      </c>
      <c r="AE63" s="1406">
        <f t="shared" si="4"/>
      </c>
      <c r="AF63" s="1407">
        <f>VLOOKUP(C63,'Data Products'!$A:$J,10,0)</f>
      </c>
      <c r="AG63" s="1408">
        <f t="shared" si="24"/>
      </c>
      <c r="AH63" s="1312">
        <f t="shared" si="18"/>
      </c>
      <c r="AI63" s="1412"/>
      <c r="AJ63" s="1416"/>
      <c r="AK63" s="1316"/>
      <c r="AL63" s="1315"/>
      <c r="AM63" s="1316"/>
      <c r="AN63" s="1316"/>
    </row>
    <row customHeight="true" hidden="true" ht="18" r="64">
      <c r="A64" s="1396">
        <v>31</v>
      </c>
      <c r="B64" s="1297" t="s">
        <v>1298</v>
      </c>
      <c r="C64" s="1396" t="s">
        <v>1350</v>
      </c>
      <c r="D64" s="1421"/>
      <c r="E64" s="1421"/>
      <c r="F64" s="1399">
        <v>0</v>
      </c>
      <c r="G64" s="1399">
        <v>0</v>
      </c>
      <c r="H64" s="1400"/>
      <c r="I64" s="1401">
        <f>VLOOKUP(C64,'Data Products'!$A:$J,2,0)</f>
      </c>
      <c r="J64" s="1361">
        <f t="shared" si="11"/>
      </c>
      <c r="K64" s="1362">
        <v>45870</v>
      </c>
      <c r="L64" s="1306">
        <f t="shared" si="1"/>
      </c>
      <c r="M64" s="1411">
        <v>0</v>
      </c>
      <c r="N64" s="1327">
        <v>0</v>
      </c>
      <c r="O64" s="1329"/>
      <c r="P64" s="1302"/>
      <c r="Q64" s="1297" t="s">
        <v>1344</v>
      </c>
      <c r="R64" s="1371"/>
      <c r="S64" s="1371"/>
      <c r="T64" s="1404"/>
      <c r="U64" s="1375"/>
      <c r="V64" s="1371"/>
      <c r="W64" s="1371"/>
      <c r="X64" s="1371"/>
      <c r="Y64" s="1371"/>
      <c r="Z64" s="1371"/>
      <c r="AA64" s="1371"/>
      <c r="AB64" s="1405">
        <f t="shared" si="30"/>
      </c>
      <c r="AC64" s="1321">
        <f t="shared" si="21"/>
      </c>
      <c r="AD64" s="1309">
        <f t="shared" si="14"/>
      </c>
      <c r="AE64" s="1406">
        <f t="shared" si="4"/>
      </c>
      <c r="AF64" s="1407">
        <f>VLOOKUP(C64,'Data Products'!$A:$J,10,0)</f>
      </c>
      <c r="AG64" s="1408">
        <f t="shared" si="24"/>
      </c>
      <c r="AH64" s="1312">
        <f t="shared" si="18"/>
      </c>
      <c r="AI64" s="1412"/>
      <c r="AJ64" s="1416"/>
      <c r="AK64" s="1316"/>
      <c r="AL64" s="1315"/>
      <c r="AM64" s="1316"/>
      <c r="AN64" s="1316"/>
    </row>
    <row customHeight="true" hidden="true" ht="18" r="65">
      <c r="A65" s="1396">
        <v>32</v>
      </c>
      <c r="B65" s="1297" t="s">
        <v>1298</v>
      </c>
      <c r="C65" s="1396" t="s">
        <v>1351</v>
      </c>
      <c r="D65" s="1421"/>
      <c r="E65" s="1421"/>
      <c r="F65" s="1399">
        <v>0</v>
      </c>
      <c r="G65" s="1399">
        <v>0</v>
      </c>
      <c r="H65" s="1400"/>
      <c r="I65" s="1401">
        <f>VLOOKUP(C65,'Data Products'!$A:$J,2,0)</f>
      </c>
      <c r="J65" s="1361">
        <f t="shared" si="11"/>
      </c>
      <c r="K65" s="1362">
        <v>45871</v>
      </c>
      <c r="L65" s="1306">
        <f t="shared" si="1"/>
      </c>
      <c r="M65" s="1411">
        <v>0</v>
      </c>
      <c r="N65" s="1327">
        <v>0</v>
      </c>
      <c r="O65" s="1329"/>
      <c r="P65" s="1302"/>
      <c r="Q65" s="1297" t="s">
        <v>1352</v>
      </c>
      <c r="R65" s="1371"/>
      <c r="S65" s="1371"/>
      <c r="T65" s="1404"/>
      <c r="U65" s="1375"/>
      <c r="V65" s="1371"/>
      <c r="W65" s="1371"/>
      <c r="X65" s="1371"/>
      <c r="Y65" s="1371"/>
      <c r="Z65" s="1371"/>
      <c r="AA65" s="1371"/>
      <c r="AB65" s="1405">
        <f t="shared" si="30"/>
      </c>
      <c r="AC65" s="1321">
        <f t="shared" si="21"/>
      </c>
      <c r="AD65" s="1309">
        <f t="shared" si="14"/>
      </c>
      <c r="AE65" s="1406">
        <f t="shared" si="4"/>
      </c>
      <c r="AF65" s="1407">
        <f>VLOOKUP(C65,'Data Products'!$A:$J,10,0)</f>
      </c>
      <c r="AG65" s="1408">
        <f t="shared" si="24"/>
      </c>
      <c r="AH65" s="1312">
        <f t="shared" si="18"/>
      </c>
      <c r="AI65" s="1412"/>
      <c r="AJ65" s="1416"/>
      <c r="AK65" s="1316"/>
      <c r="AL65" s="1315"/>
      <c r="AM65" s="1316"/>
      <c r="AN65" s="1316"/>
    </row>
    <row customHeight="true" hidden="true" ht="18" r="66">
      <c r="A66" s="1396">
        <v>33</v>
      </c>
      <c r="B66" s="1297" t="s">
        <v>1298</v>
      </c>
      <c r="C66" s="1396" t="s">
        <v>1353</v>
      </c>
      <c r="D66" s="1421"/>
      <c r="E66" s="1421"/>
      <c r="F66" s="1399">
        <v>0</v>
      </c>
      <c r="G66" s="1399">
        <v>0</v>
      </c>
      <c r="H66" s="1400"/>
      <c r="I66" s="1401">
        <f>VLOOKUP(C66,'Data Products'!$A:$J,2,0)</f>
      </c>
      <c r="J66" s="1361">
        <f t="shared" si="11"/>
      </c>
      <c r="K66" s="1362">
        <v>45872</v>
      </c>
      <c r="L66" s="1306">
        <f t="shared" si="1"/>
      </c>
      <c r="M66" s="1411">
        <v>0</v>
      </c>
      <c r="N66" s="1327">
        <v>0</v>
      </c>
      <c r="O66" s="1329"/>
      <c r="P66" s="1302"/>
      <c r="Q66" s="1297" t="s">
        <v>1352</v>
      </c>
      <c r="R66" s="1371"/>
      <c r="S66" s="1371"/>
      <c r="T66" s="1404"/>
      <c r="U66" s="1375"/>
      <c r="V66" s="1371"/>
      <c r="W66" s="1371"/>
      <c r="X66" s="1371"/>
      <c r="Y66" s="1371"/>
      <c r="Z66" s="1371"/>
      <c r="AA66" s="1371"/>
      <c r="AB66" s="1405">
        <f t="shared" si="30"/>
      </c>
      <c r="AC66" s="1321">
        <f t="shared" si="21"/>
      </c>
      <c r="AD66" s="1309">
        <f t="shared" si="14"/>
      </c>
      <c r="AE66" s="1406">
        <f t="shared" si="4"/>
      </c>
      <c r="AF66" s="1407">
        <f>VLOOKUP(C66,'Data Products'!$A:$J,10,0)</f>
      </c>
      <c r="AG66" s="1408">
        <f t="shared" si="24"/>
      </c>
      <c r="AH66" s="1312">
        <f t="shared" si="18"/>
      </c>
      <c r="AI66" s="1412"/>
      <c r="AJ66" s="1416"/>
      <c r="AK66" s="1316"/>
      <c r="AL66" s="1315"/>
      <c r="AM66" s="1316"/>
      <c r="AN66" s="1316"/>
    </row>
    <row customHeight="true" hidden="true" ht="18" r="67">
      <c r="A67" s="1396">
        <v>34</v>
      </c>
      <c r="B67" s="1417" t="s">
        <v>1298</v>
      </c>
      <c r="C67" s="1423" t="s">
        <v>1354</v>
      </c>
      <c r="D67" s="1421"/>
      <c r="E67" s="1421"/>
      <c r="F67" s="1399">
        <v>0</v>
      </c>
      <c r="G67" s="1399">
        <v>0</v>
      </c>
      <c r="H67" s="1400"/>
      <c r="I67" s="1401">
        <f>VLOOKUP(C67,'Data Products'!$A:$J,2,0)</f>
      </c>
      <c r="J67" s="1361">
        <f t="shared" si="11"/>
      </c>
      <c r="K67" s="1362">
        <v>45873</v>
      </c>
      <c r="L67" s="1306">
        <f t="shared" si="1"/>
      </c>
      <c r="M67" s="1411">
        <v>0</v>
      </c>
      <c r="N67" s="1327">
        <v>0</v>
      </c>
      <c r="O67" s="1424"/>
      <c r="P67" s="1425"/>
      <c r="Q67" s="1297" t="s">
        <v>1352</v>
      </c>
      <c r="R67" s="1371"/>
      <c r="S67" s="1371"/>
      <c r="T67" s="1404"/>
      <c r="U67" s="1371"/>
      <c r="V67" s="1371"/>
      <c r="W67" s="1371"/>
      <c r="X67" s="1371"/>
      <c r="Y67" s="1371"/>
      <c r="Z67" s="1371"/>
      <c r="AA67" s="1371"/>
      <c r="AB67" s="1405">
        <f t="shared" si="30"/>
      </c>
      <c r="AC67" s="1321">
        <f t="shared" si="21"/>
      </c>
      <c r="AD67" s="1309">
        <f t="shared" si="14"/>
      </c>
      <c r="AE67" s="1406">
        <f t="shared" si="4"/>
      </c>
      <c r="AF67" s="1407">
        <f>VLOOKUP(C67,'Data Products'!$A:$J,10,0)</f>
      </c>
      <c r="AG67" s="1408">
        <f t="shared" si="24"/>
      </c>
      <c r="AH67" s="1312">
        <f t="shared" si="18"/>
      </c>
      <c r="AI67" s="1412"/>
      <c r="AJ67" s="1416"/>
      <c r="AK67" s="1316"/>
      <c r="AL67" s="1315"/>
      <c r="AM67" s="1316"/>
      <c r="AN67" s="1316"/>
    </row>
    <row customHeight="true" hidden="true" ht="18" r="68">
      <c r="A68" s="1396">
        <v>35</v>
      </c>
      <c r="B68" s="1396" t="s">
        <v>1252</v>
      </c>
      <c r="C68" s="1396" t="s">
        <v>1355</v>
      </c>
      <c r="D68" s="1419" t="s">
        <v>1356</v>
      </c>
      <c r="E68" s="1419" t="s">
        <v>1356</v>
      </c>
      <c r="F68" s="1399">
        <v>0</v>
      </c>
      <c r="G68" s="1399">
        <v>0</v>
      </c>
      <c r="H68" s="1426"/>
      <c r="I68" s="1401">
        <f>VLOOKUP(C68,'Data Products'!$A:$J,2,0)</f>
      </c>
      <c r="J68" s="1361">
        <f t="shared" si="11"/>
      </c>
      <c r="K68" s="1362">
        <v>45874</v>
      </c>
      <c r="L68" s="1306">
        <f t="shared" si="1"/>
      </c>
      <c r="M68" s="1427">
        <v>0</v>
      </c>
      <c r="N68" s="1327">
        <v>0</v>
      </c>
      <c r="O68" s="1329"/>
      <c r="P68" s="1302"/>
      <c r="Q68" s="1417" t="s">
        <v>1357</v>
      </c>
      <c r="R68" s="1371"/>
      <c r="S68" s="1371"/>
      <c r="T68" s="1404"/>
      <c r="U68" s="1371"/>
      <c r="V68" s="1371"/>
      <c r="W68" s="1371"/>
      <c r="X68" s="1371"/>
      <c r="Y68" s="1371"/>
      <c r="Z68" s="1371"/>
      <c r="AA68" s="1371"/>
      <c r="AB68" s="1405">
        <f t="shared" si="30"/>
      </c>
      <c r="AC68" s="1321">
        <f t="shared" si="21"/>
      </c>
      <c r="AD68" s="1309">
        <f t="shared" si="14"/>
      </c>
      <c r="AE68" s="1406">
        <f t="shared" si="4"/>
      </c>
      <c r="AF68" s="1407">
        <f>VLOOKUP(C68,'Data Products'!$A:$J,10,0)</f>
      </c>
      <c r="AG68" s="1408">
        <f t="shared" si="24"/>
      </c>
      <c r="AH68" s="1312">
        <f t="shared" si="18"/>
      </c>
      <c r="AI68" s="1412"/>
      <c r="AJ68" s="1416"/>
      <c r="AK68" s="1316">
        <v>50</v>
      </c>
      <c r="AL68" s="1315"/>
      <c r="AM68" s="1316"/>
      <c r="AN68" s="1316"/>
    </row>
    <row customHeight="true" hidden="true" ht="18" r="69">
      <c r="A69" s="1396">
        <v>36</v>
      </c>
      <c r="B69" s="1418" t="s">
        <v>1306</v>
      </c>
      <c r="C69" s="1428" t="s">
        <v>1358</v>
      </c>
      <c r="D69" s="1421"/>
      <c r="E69" s="1421"/>
      <c r="F69" s="1399">
        <v>0</v>
      </c>
      <c r="G69" s="1399">
        <v>0</v>
      </c>
      <c r="H69" s="1400"/>
      <c r="I69" s="1401">
        <f>VLOOKUP(C69,'Data Products'!$A:$J,2,0)</f>
      </c>
      <c r="J69" s="1361">
        <f t="shared" si="11"/>
      </c>
      <c r="K69" s="1362">
        <v>45875</v>
      </c>
      <c r="L69" s="1306">
        <f t="shared" si="1"/>
      </c>
      <c r="M69" s="1411">
        <v>0</v>
      </c>
      <c r="N69" s="1327">
        <v>0</v>
      </c>
      <c r="O69" s="1429"/>
      <c r="P69" s="1430"/>
      <c r="Q69" s="1297" t="s">
        <v>1357</v>
      </c>
      <c r="R69" s="1371"/>
      <c r="S69" s="1371"/>
      <c r="T69" s="1404"/>
      <c r="U69" s="1371"/>
      <c r="V69" s="1371"/>
      <c r="W69" s="1371"/>
      <c r="X69" s="1371"/>
      <c r="Y69" s="1371"/>
      <c r="Z69" s="1371"/>
      <c r="AA69" s="1371"/>
      <c r="AB69" s="1405">
        <f t="shared" si="30"/>
      </c>
      <c r="AC69" s="1321">
        <f t="shared" si="21"/>
      </c>
      <c r="AD69" s="1309">
        <f t="shared" si="14"/>
      </c>
      <c r="AE69" s="1406">
        <f t="shared" si="4"/>
      </c>
      <c r="AF69" s="1407">
        <f>VLOOKUP(C69,'Data Products'!$A:$J,10,0)</f>
      </c>
      <c r="AG69" s="1408">
        <f t="shared" si="24"/>
      </c>
      <c r="AH69" s="1312">
        <f t="shared" si="18"/>
      </c>
      <c r="AI69" s="1412"/>
      <c r="AJ69" s="1431"/>
      <c r="AK69" s="1432"/>
      <c r="AL69" s="1433"/>
      <c r="AM69" s="1432"/>
      <c r="AN69" s="1432"/>
    </row>
    <row customHeight="true" hidden="true" ht="18" r="70">
      <c r="A70" s="1396">
        <v>37</v>
      </c>
      <c r="B70" s="1418" t="s">
        <v>1306</v>
      </c>
      <c r="C70" s="1396" t="s">
        <v>1359</v>
      </c>
      <c r="D70" s="1421"/>
      <c r="E70" s="1421"/>
      <c r="F70" s="1399">
        <v>0</v>
      </c>
      <c r="G70" s="1399">
        <v>0</v>
      </c>
      <c r="H70" s="1434"/>
      <c r="I70" s="1401">
        <f>VLOOKUP(C70,'Data Products'!$A:$J,2,0)</f>
      </c>
      <c r="J70" s="1361">
        <f t="shared" si="11"/>
      </c>
      <c r="K70" s="1362">
        <v>45876</v>
      </c>
      <c r="L70" s="1306">
        <f t="shared" si="1"/>
      </c>
      <c r="M70" s="1411">
        <v>0</v>
      </c>
      <c r="N70" s="1327">
        <v>0</v>
      </c>
      <c r="O70" s="1329"/>
      <c r="P70" s="1302"/>
      <c r="Q70" s="1297" t="s">
        <v>1357</v>
      </c>
      <c r="R70" s="1371"/>
      <c r="S70" s="1371"/>
      <c r="T70" s="1404"/>
      <c r="U70" s="1371"/>
      <c r="V70" s="1371"/>
      <c r="W70" s="1371"/>
      <c r="X70" s="1371"/>
      <c r="Y70" s="1371"/>
      <c r="Z70" s="1371"/>
      <c r="AA70" s="1371"/>
      <c r="AB70" s="1405">
        <f t="shared" si="30"/>
      </c>
      <c r="AC70" s="1321">
        <f t="shared" si="21"/>
      </c>
      <c r="AD70" s="1309">
        <f t="shared" si="14"/>
      </c>
      <c r="AE70" s="1406">
        <f t="shared" si="4"/>
      </c>
      <c r="AF70" s="1407">
        <f>VLOOKUP(C70,'Data Products'!$A:$J,10,0)</f>
      </c>
      <c r="AG70" s="1408">
        <f t="shared" si="24"/>
      </c>
      <c r="AH70" s="1312">
        <f t="shared" si="18"/>
      </c>
      <c r="AI70" s="1412"/>
      <c r="AJ70" s="1416"/>
      <c r="AK70" s="1316"/>
      <c r="AL70" s="1315"/>
      <c r="AM70" s="1316"/>
      <c r="AN70" s="1316"/>
    </row>
    <row customHeight="true" hidden="true" ht="18" r="71">
      <c r="A71" s="1396">
        <v>38</v>
      </c>
      <c r="B71" s="1418" t="s">
        <v>1306</v>
      </c>
      <c r="C71" s="1396" t="s">
        <v>1360</v>
      </c>
      <c r="D71" s="1421"/>
      <c r="E71" s="1421"/>
      <c r="F71" s="1399">
        <v>0</v>
      </c>
      <c r="G71" s="1399">
        <v>0</v>
      </c>
      <c r="H71" s="1434"/>
      <c r="I71" s="1401">
        <f>VLOOKUP(C71,'Data Products'!$A:$J,2,0)</f>
      </c>
      <c r="J71" s="1361">
        <f t="shared" si="11"/>
      </c>
      <c r="K71" s="1362">
        <v>45877</v>
      </c>
      <c r="L71" s="1306">
        <f t="shared" si="1"/>
      </c>
      <c r="M71" s="1411">
        <v>0</v>
      </c>
      <c r="N71" s="1327">
        <v>0</v>
      </c>
      <c r="O71" s="1329"/>
      <c r="P71" s="1302"/>
      <c r="Q71" s="1297" t="s">
        <v>1357</v>
      </c>
      <c r="R71" s="1371"/>
      <c r="S71" s="1371"/>
      <c r="T71" s="1404"/>
      <c r="U71" s="1371"/>
      <c r="V71" s="1371"/>
      <c r="W71" s="1371"/>
      <c r="X71" s="1371"/>
      <c r="Y71" s="1371"/>
      <c r="Z71" s="1371"/>
      <c r="AA71" s="1371"/>
      <c r="AB71" s="1405">
        <f t="shared" si="30"/>
      </c>
      <c r="AC71" s="1321">
        <f t="shared" si="21"/>
      </c>
      <c r="AD71" s="1309">
        <f t="shared" si="14"/>
      </c>
      <c r="AE71" s="1406">
        <f t="shared" si="4"/>
      </c>
      <c r="AF71" s="1407">
        <f>VLOOKUP(C71,'Data Products'!$A:$J,10,0)</f>
      </c>
      <c r="AG71" s="1408">
        <f t="shared" si="24"/>
      </c>
      <c r="AH71" s="1312">
        <f t="shared" si="18"/>
      </c>
      <c r="AI71" s="1412"/>
      <c r="AJ71" s="1416"/>
      <c r="AK71" s="1316"/>
      <c r="AL71" s="1315"/>
      <c r="AM71" s="1316"/>
      <c r="AN71" s="1316"/>
    </row>
    <row customHeight="true" hidden="true" ht="18" r="72">
      <c r="A72" s="1396">
        <v>39</v>
      </c>
      <c r="B72" s="1418" t="s">
        <v>1252</v>
      </c>
      <c r="C72" s="1396" t="s">
        <v>1361</v>
      </c>
      <c r="D72" s="1419" t="s">
        <v>1362</v>
      </c>
      <c r="E72" s="1419" t="s">
        <v>1362</v>
      </c>
      <c r="F72" s="1399">
        <v>0</v>
      </c>
      <c r="G72" s="1399">
        <v>0</v>
      </c>
      <c r="H72" s="1434"/>
      <c r="I72" s="1401">
        <f>VLOOKUP(C72,'Data Products'!$A:$J,2,0)</f>
      </c>
      <c r="J72" s="1361">
        <f t="shared" si="11"/>
      </c>
      <c r="K72" s="1362">
        <v>45878</v>
      </c>
      <c r="L72" s="1306">
        <f t="shared" si="1"/>
      </c>
      <c r="M72" s="1411">
        <v>0</v>
      </c>
      <c r="N72" s="1327">
        <v>0</v>
      </c>
      <c r="O72" s="1329"/>
      <c r="P72" s="1302"/>
      <c r="Q72" s="1297" t="s">
        <v>1363</v>
      </c>
      <c r="R72" s="1371"/>
      <c r="S72" s="1371"/>
      <c r="T72" s="1404"/>
      <c r="U72" s="1371"/>
      <c r="V72" s="1371"/>
      <c r="W72" s="1371"/>
      <c r="X72" s="1371"/>
      <c r="Y72" s="1371"/>
      <c r="Z72" s="1371"/>
      <c r="AA72" s="1371"/>
      <c r="AB72" s="1405">
        <f t="shared" si="30"/>
      </c>
      <c r="AC72" s="1321">
        <f t="shared" si="21"/>
      </c>
      <c r="AD72" s="1309">
        <f t="shared" si="14"/>
      </c>
      <c r="AE72" s="1406">
        <f t="shared" si="4"/>
      </c>
      <c r="AF72" s="1407">
        <f>VLOOKUP(C72,'Data Products'!$A:$J,10,0)</f>
      </c>
      <c r="AG72" s="1408">
        <f t="shared" si="24"/>
      </c>
      <c r="AH72" s="1312"/>
      <c r="AI72" s="1412"/>
      <c r="AJ72" s="1416"/>
      <c r="AK72" s="1316"/>
      <c r="AL72" s="1315"/>
      <c r="AM72" s="1316"/>
      <c r="AN72" s="1316"/>
    </row>
    <row customHeight="true" hidden="true" ht="18" r="73">
      <c r="A73" s="1396">
        <v>40</v>
      </c>
      <c r="B73" s="1297" t="s">
        <v>1298</v>
      </c>
      <c r="C73" s="1396" t="s">
        <v>1364</v>
      </c>
      <c r="D73" s="1435"/>
      <c r="E73" s="1435"/>
      <c r="F73" s="1399">
        <v>0</v>
      </c>
      <c r="G73" s="1399">
        <v>0</v>
      </c>
      <c r="H73" s="1434"/>
      <c r="I73" s="1401">
        <f>VLOOKUP(C73,'Data Products'!$A:$J,2,0)</f>
      </c>
      <c r="J73" s="1361">
        <f t="shared" si="11"/>
      </c>
      <c r="K73" s="1362">
        <v>45879</v>
      </c>
      <c r="L73" s="1306">
        <f t="shared" si="1"/>
      </c>
      <c r="M73" s="1411">
        <v>0</v>
      </c>
      <c r="N73" s="1327">
        <v>0</v>
      </c>
      <c r="O73" s="1436"/>
      <c r="P73" s="1320"/>
      <c r="Q73" s="1297" t="s">
        <v>1365</v>
      </c>
      <c r="R73" s="1371"/>
      <c r="S73" s="1371"/>
      <c r="T73" s="1404"/>
      <c r="U73" s="1371"/>
      <c r="V73" s="1371"/>
      <c r="W73" s="1371"/>
      <c r="X73" s="1371"/>
      <c r="Y73" s="1371"/>
      <c r="Z73" s="1371"/>
      <c r="AA73" s="1371"/>
      <c r="AB73" s="1437">
        <f t="shared" si="30"/>
      </c>
      <c r="AC73" s="1438">
        <f t="shared" si="21"/>
      </c>
      <c r="AD73" s="1309">
        <f t="shared" si="14"/>
      </c>
      <c r="AE73" s="1406">
        <f t="shared" si="4"/>
      </c>
      <c r="AF73" s="1407">
        <f>VLOOKUP(C73,'Data Products'!$A:$J,10,0)</f>
      </c>
      <c r="AG73" s="1408">
        <f t="shared" si="24"/>
      </c>
      <c r="AH73" s="1312">
        <f t="shared" ref="AH73:AH105" si="19">IF(J73&lt;=90,F73,0)</f>
      </c>
      <c r="AI73" s="1412"/>
      <c r="AJ73" s="1416"/>
      <c r="AK73" s="1316"/>
      <c r="AL73" s="1315"/>
      <c r="AM73" s="1316"/>
      <c r="AN73" s="1316"/>
    </row>
    <row customHeight="true" hidden="true" ht="18" r="74">
      <c r="A74" s="1396">
        <v>41</v>
      </c>
      <c r="B74" s="1297" t="s">
        <v>1298</v>
      </c>
      <c r="C74" s="1396" t="s">
        <v>1366</v>
      </c>
      <c r="D74" s="1421"/>
      <c r="E74" s="1421"/>
      <c r="F74" s="1399">
        <v>0</v>
      </c>
      <c r="G74" s="1399">
        <v>0</v>
      </c>
      <c r="H74" s="1434"/>
      <c r="I74" s="1401">
        <f>VLOOKUP(C74,'Data Products'!$A:$J,2,0)</f>
      </c>
      <c r="J74" s="1361">
        <f t="shared" si="11"/>
      </c>
      <c r="K74" s="1362">
        <v>45880</v>
      </c>
      <c r="L74" s="1306">
        <f t="shared" si="1"/>
      </c>
      <c r="M74" s="1411">
        <v>0</v>
      </c>
      <c r="N74" s="1327">
        <v>0</v>
      </c>
      <c r="O74" s="1439"/>
      <c r="P74" s="1440"/>
      <c r="Q74" s="1297" t="s">
        <v>1365</v>
      </c>
      <c r="R74" s="1371"/>
      <c r="S74" s="1371"/>
      <c r="T74" s="1371"/>
      <c r="U74" s="1371"/>
      <c r="V74" s="1371"/>
      <c r="W74" s="1371"/>
      <c r="X74" s="1371"/>
      <c r="Y74" s="1371"/>
      <c r="Z74" s="1371"/>
      <c r="AA74" s="1371"/>
      <c r="AB74" s="1405">
        <f t="shared" si="30"/>
      </c>
      <c r="AC74" s="1438">
        <f t="shared" si="21"/>
      </c>
      <c r="AD74" s="1309">
        <f t="shared" si="14"/>
      </c>
      <c r="AE74" s="1406">
        <f t="shared" si="4"/>
      </c>
      <c r="AF74" s="1407">
        <f>VLOOKUP(C74,'Data Products'!$A:$J,10,0)</f>
      </c>
      <c r="AG74" s="1408">
        <f t="shared" si="24"/>
      </c>
      <c r="AH74" s="1312">
        <f t="shared" si="19"/>
      </c>
      <c r="AI74" s="1412"/>
      <c r="AJ74" s="1416"/>
      <c r="AK74" s="1316"/>
      <c r="AL74" s="1315"/>
      <c r="AM74" s="1316"/>
      <c r="AN74" s="1316"/>
    </row>
    <row customHeight="true" hidden="true" ht="18" r="75">
      <c r="A75" s="1396">
        <v>42</v>
      </c>
      <c r="B75" s="1297" t="s">
        <v>1298</v>
      </c>
      <c r="C75" s="1396" t="s">
        <v>1367</v>
      </c>
      <c r="D75" s="1421"/>
      <c r="E75" s="1421"/>
      <c r="F75" s="1399">
        <v>0</v>
      </c>
      <c r="G75" s="1399">
        <v>0</v>
      </c>
      <c r="H75" s="1434"/>
      <c r="I75" s="1401">
        <f>VLOOKUP(C75,'Data Products'!$A:$J,2,0)</f>
      </c>
      <c r="J75" s="1361">
        <f t="shared" si="11"/>
      </c>
      <c r="K75" s="1362">
        <v>45881</v>
      </c>
      <c r="L75" s="1306">
        <f t="shared" si="1"/>
      </c>
      <c r="M75" s="1411">
        <v>0</v>
      </c>
      <c r="N75" s="1327">
        <v>0</v>
      </c>
      <c r="O75" s="1439"/>
      <c r="P75" s="1440"/>
      <c r="Q75" s="1297" t="s">
        <v>1365</v>
      </c>
      <c r="R75" s="1371"/>
      <c r="S75" s="1371"/>
      <c r="T75" s="1371"/>
      <c r="U75" s="1371"/>
      <c r="V75" s="1371"/>
      <c r="W75" s="1371"/>
      <c r="X75" s="1371"/>
      <c r="Y75" s="1371"/>
      <c r="Z75" s="1371"/>
      <c r="AA75" s="1371"/>
      <c r="AB75" s="1405">
        <f t="shared" si="30"/>
      </c>
      <c r="AC75" s="1438">
        <f t="shared" si="21"/>
      </c>
      <c r="AD75" s="1309">
        <f t="shared" si="14"/>
      </c>
      <c r="AE75" s="1406">
        <f t="shared" si="4"/>
      </c>
      <c r="AF75" s="1407">
        <f>VLOOKUP(C75,'Data Products'!$A:$J,10,0)</f>
      </c>
      <c r="AG75" s="1408">
        <f t="shared" si="24"/>
      </c>
      <c r="AH75" s="1312">
        <f t="shared" si="19"/>
      </c>
      <c r="AI75" s="1412"/>
      <c r="AJ75" s="1416"/>
      <c r="AK75" s="1316"/>
      <c r="AL75" s="1315"/>
      <c r="AM75" s="1316"/>
      <c r="AN75" s="1316"/>
    </row>
    <row customHeight="true" hidden="true" ht="18" r="76">
      <c r="A76" s="1396">
        <v>43</v>
      </c>
      <c r="B76" s="1297" t="s">
        <v>1298</v>
      </c>
      <c r="C76" s="1396" t="s">
        <v>1368</v>
      </c>
      <c r="D76" s="1421"/>
      <c r="E76" s="1421"/>
      <c r="F76" s="1399">
        <v>0</v>
      </c>
      <c r="G76" s="1399">
        <v>0</v>
      </c>
      <c r="H76" s="1434"/>
      <c r="I76" s="1401">
        <f>VLOOKUP(C76,'Data Products'!$A:$J,2,0)</f>
      </c>
      <c r="J76" s="1361">
        <f t="shared" si="11"/>
      </c>
      <c r="K76" s="1362">
        <v>45882</v>
      </c>
      <c r="L76" s="1306">
        <f t="shared" si="1"/>
      </c>
      <c r="M76" s="1411">
        <v>0</v>
      </c>
      <c r="N76" s="1327">
        <v>0</v>
      </c>
      <c r="O76" s="1439"/>
      <c r="P76" s="1440"/>
      <c r="Q76" s="1297" t="s">
        <v>1365</v>
      </c>
      <c r="R76" s="1371"/>
      <c r="S76" s="1371"/>
      <c r="T76" s="1371"/>
      <c r="U76" s="1371"/>
      <c r="V76" s="1371"/>
      <c r="W76" s="1371"/>
      <c r="X76" s="1371"/>
      <c r="Y76" s="1371"/>
      <c r="Z76" s="1371"/>
      <c r="AA76" s="1371"/>
      <c r="AB76" s="1405">
        <f t="shared" si="30"/>
      </c>
      <c r="AC76" s="1438">
        <f t="shared" si="21"/>
      </c>
      <c r="AD76" s="1309">
        <f t="shared" si="14"/>
      </c>
      <c r="AE76" s="1406">
        <f t="shared" si="4"/>
      </c>
      <c r="AF76" s="1407">
        <f>VLOOKUP(C76,'Data Products'!$A:$J,10,0)</f>
      </c>
      <c r="AG76" s="1408">
        <f t="shared" si="24"/>
      </c>
      <c r="AH76" s="1312">
        <f t="shared" si="19"/>
      </c>
      <c r="AI76" s="1412"/>
      <c r="AJ76" s="1416"/>
      <c r="AK76" s="1316"/>
      <c r="AL76" s="1315"/>
      <c r="AM76" s="1316"/>
      <c r="AN76" s="1316"/>
    </row>
    <row customHeight="true" hidden="true" ht="18" r="77">
      <c r="A77" s="1396">
        <v>44</v>
      </c>
      <c r="B77" s="1297" t="s">
        <v>1252</v>
      </c>
      <c r="C77" s="1372" t="s">
        <v>1369</v>
      </c>
      <c r="D77" s="1419" t="s">
        <v>1369</v>
      </c>
      <c r="E77" s="1419" t="s">
        <v>1369</v>
      </c>
      <c r="F77" s="1399">
        <v>0</v>
      </c>
      <c r="G77" s="1399">
        <v>0</v>
      </c>
      <c r="H77" s="1434"/>
      <c r="I77" s="1401">
        <f>VLOOKUP(C77,'Data Products'!$A:$J,2,0)</f>
      </c>
      <c r="J77" s="1361">
        <f t="shared" si="11"/>
      </c>
      <c r="K77" s="1362">
        <v>45883</v>
      </c>
      <c r="L77" s="1306">
        <f t="shared" si="1"/>
      </c>
      <c r="M77" s="1411">
        <v>0</v>
      </c>
      <c r="N77" s="1327">
        <v>0</v>
      </c>
      <c r="O77" s="1439"/>
      <c r="P77" s="1440"/>
      <c r="Q77" s="1297" t="s">
        <v>1365</v>
      </c>
      <c r="R77" s="1371"/>
      <c r="S77" s="1371"/>
      <c r="T77" s="1371"/>
      <c r="U77" s="1371"/>
      <c r="V77" s="1371"/>
      <c r="W77" s="1371"/>
      <c r="X77" s="1371"/>
      <c r="Y77" s="1371"/>
      <c r="Z77" s="1371"/>
      <c r="AA77" s="1371"/>
      <c r="AB77" s="1405">
        <f t="shared" si="30"/>
      </c>
      <c r="AC77" s="1438">
        <f t="shared" si="21"/>
      </c>
      <c r="AD77" s="1309">
        <f t="shared" si="14"/>
      </c>
      <c r="AE77" s="1406">
        <f t="shared" si="4"/>
      </c>
      <c r="AF77" s="1407">
        <f>VLOOKUP(C77,'Data Products'!$A:$J,10,0)</f>
      </c>
      <c r="AG77" s="1408">
        <f t="shared" si="24"/>
      </c>
      <c r="AH77" s="1312">
        <f t="shared" si="19"/>
      </c>
      <c r="AI77" s="1412"/>
      <c r="AJ77" s="1416"/>
      <c r="AK77" s="1316"/>
      <c r="AL77" s="1315"/>
      <c r="AM77" s="1316"/>
      <c r="AN77" s="1316"/>
    </row>
    <row customHeight="true" hidden="true" ht="18" r="78">
      <c r="A78" s="1396">
        <v>45</v>
      </c>
      <c r="B78" s="1297" t="s">
        <v>1298</v>
      </c>
      <c r="C78" s="1396" t="s">
        <v>1370</v>
      </c>
      <c r="D78" s="1421"/>
      <c r="E78" s="1421"/>
      <c r="F78" s="1399">
        <v>0</v>
      </c>
      <c r="G78" s="1399">
        <v>0</v>
      </c>
      <c r="H78" s="1434"/>
      <c r="I78" s="1401">
        <f>VLOOKUP(C78,'Data Products'!$A:$J,2,0)</f>
      </c>
      <c r="J78" s="1361">
        <f t="shared" si="11"/>
      </c>
      <c r="K78" s="1362">
        <v>45884</v>
      </c>
      <c r="L78" s="1306">
        <f t="shared" si="1"/>
      </c>
      <c r="M78" s="1411">
        <v>0</v>
      </c>
      <c r="N78" s="1327">
        <v>0</v>
      </c>
      <c r="O78" s="1439"/>
      <c r="P78" s="1440"/>
      <c r="Q78" s="1297" t="s">
        <v>1365</v>
      </c>
      <c r="R78" s="1371"/>
      <c r="S78" s="1371"/>
      <c r="T78" s="1371"/>
      <c r="U78" s="1371"/>
      <c r="V78" s="1371"/>
      <c r="W78" s="1371"/>
      <c r="X78" s="1371"/>
      <c r="Y78" s="1371"/>
      <c r="Z78" s="1371"/>
      <c r="AA78" s="1371"/>
      <c r="AB78" s="1405">
        <f t="shared" si="30"/>
      </c>
      <c r="AC78" s="1438">
        <f t="shared" si="21"/>
      </c>
      <c r="AD78" s="1309">
        <f t="shared" si="14"/>
      </c>
      <c r="AE78" s="1406">
        <f t="shared" si="4"/>
      </c>
      <c r="AF78" s="1407">
        <f>VLOOKUP(C78,'Data Products'!$A:$J,10,0)</f>
      </c>
      <c r="AG78" s="1408">
        <f t="shared" si="24"/>
      </c>
      <c r="AH78" s="1312">
        <f t="shared" si="19"/>
      </c>
      <c r="AI78" s="1412"/>
      <c r="AJ78" s="1416"/>
      <c r="AK78" s="1316"/>
      <c r="AL78" s="1315"/>
      <c r="AM78" s="1316"/>
      <c r="AN78" s="1316"/>
    </row>
    <row customHeight="true" hidden="true" ht="18" r="79">
      <c r="A79" s="1396">
        <v>46</v>
      </c>
      <c r="B79" s="1297" t="s">
        <v>1298</v>
      </c>
      <c r="C79" s="1396" t="s">
        <v>1371</v>
      </c>
      <c r="D79" s="1421"/>
      <c r="E79" s="1421"/>
      <c r="F79" s="1399">
        <v>0</v>
      </c>
      <c r="G79" s="1399">
        <v>0</v>
      </c>
      <c r="H79" s="1434"/>
      <c r="I79" s="1401">
        <f>VLOOKUP(C79,'Data Products'!$A:$J,2,0)</f>
      </c>
      <c r="J79" s="1361">
        <f t="shared" si="11"/>
      </c>
      <c r="K79" s="1362">
        <v>45885</v>
      </c>
      <c r="L79" s="1306">
        <f t="shared" si="1"/>
      </c>
      <c r="M79" s="1411">
        <v>0</v>
      </c>
      <c r="N79" s="1327">
        <v>0</v>
      </c>
      <c r="O79" s="1439"/>
      <c r="P79" s="1440"/>
      <c r="Q79" s="1297" t="s">
        <v>1365</v>
      </c>
      <c r="R79" s="1371"/>
      <c r="S79" s="1371"/>
      <c r="T79" s="1371"/>
      <c r="U79" s="1371"/>
      <c r="V79" s="1371"/>
      <c r="W79" s="1371"/>
      <c r="X79" s="1371"/>
      <c r="Y79" s="1371"/>
      <c r="Z79" s="1371"/>
      <c r="AA79" s="1371"/>
      <c r="AB79" s="1405">
        <f t="shared" si="30"/>
      </c>
      <c r="AC79" s="1438">
        <f t="shared" si="21"/>
      </c>
      <c r="AD79" s="1309">
        <f t="shared" si="14"/>
      </c>
      <c r="AE79" s="1406">
        <f t="shared" si="4"/>
      </c>
      <c r="AF79" s="1407">
        <f>VLOOKUP(C79,'Data Products'!$A:$J,10,0)</f>
      </c>
      <c r="AG79" s="1408">
        <f t="shared" si="24"/>
      </c>
      <c r="AH79" s="1312">
        <f t="shared" si="19"/>
      </c>
      <c r="AI79" s="1412"/>
      <c r="AJ79" s="1416"/>
      <c r="AK79" s="1316"/>
      <c r="AL79" s="1315"/>
      <c r="AM79" s="1316"/>
      <c r="AN79" s="1316"/>
    </row>
    <row customHeight="true" hidden="true" ht="18" r="80">
      <c r="A80" s="1396">
        <v>47</v>
      </c>
      <c r="B80" s="1297" t="s">
        <v>1298</v>
      </c>
      <c r="C80" s="1423" t="s">
        <v>1372</v>
      </c>
      <c r="D80" s="1421"/>
      <c r="E80" s="1421"/>
      <c r="F80" s="1399">
        <v>0</v>
      </c>
      <c r="G80" s="1399">
        <v>0</v>
      </c>
      <c r="H80" s="1441"/>
      <c r="I80" s="1401">
        <f>VLOOKUP(C80,'Data Products'!$A:$J,2,0)</f>
      </c>
      <c r="J80" s="1361">
        <f t="shared" si="11"/>
      </c>
      <c r="K80" s="1362">
        <v>45886</v>
      </c>
      <c r="L80" s="1306">
        <f t="shared" si="1"/>
      </c>
      <c r="M80" s="1427">
        <v>0</v>
      </c>
      <c r="N80" s="1327">
        <v>0</v>
      </c>
      <c r="O80" s="1442"/>
      <c r="P80" s="1443"/>
      <c r="Q80" s="1297" t="s">
        <v>1365</v>
      </c>
      <c r="R80" s="1371"/>
      <c r="S80" s="1371"/>
      <c r="T80" s="1371"/>
      <c r="U80" s="1371"/>
      <c r="V80" s="1371"/>
      <c r="W80" s="1371"/>
      <c r="X80" s="1371"/>
      <c r="Y80" s="1371"/>
      <c r="Z80" s="1371"/>
      <c r="AA80" s="1371"/>
      <c r="AB80" s="1444">
        <f t="shared" si="30"/>
      </c>
      <c r="AC80" s="1438">
        <f t="shared" si="21"/>
      </c>
      <c r="AD80" s="1309">
        <f t="shared" si="14"/>
      </c>
      <c r="AE80" s="1406">
        <f t="shared" si="4"/>
      </c>
      <c r="AF80" s="1407">
        <f>VLOOKUP(C80,'Data Products'!$A:$J,10,0)</f>
      </c>
      <c r="AG80" s="1408">
        <f t="shared" si="24"/>
      </c>
      <c r="AH80" s="1312">
        <f t="shared" si="19"/>
      </c>
      <c r="AI80" s="1412"/>
      <c r="AJ80" s="1416"/>
      <c r="AK80" s="1316"/>
      <c r="AL80" s="1315"/>
      <c r="AM80" s="1316"/>
      <c r="AN80" s="1316"/>
    </row>
    <row customHeight="true" hidden="true" ht="18" r="81">
      <c r="A81" s="1396">
        <v>48</v>
      </c>
      <c r="B81" s="1297" t="s">
        <v>1298</v>
      </c>
      <c r="C81" s="1396" t="s">
        <v>1373</v>
      </c>
      <c r="D81" s="1421"/>
      <c r="E81" s="1421"/>
      <c r="F81" s="1399">
        <v>0</v>
      </c>
      <c r="G81" s="1399">
        <v>0</v>
      </c>
      <c r="H81" s="1434"/>
      <c r="I81" s="1401">
        <f>VLOOKUP(C81,'Data Products'!$A:$J,2,0)</f>
      </c>
      <c r="J81" s="1361">
        <f t="shared" si="11"/>
      </c>
      <c r="K81" s="1362">
        <v>45887</v>
      </c>
      <c r="L81" s="1306">
        <f t="shared" si="1"/>
      </c>
      <c r="M81" s="1411">
        <v>0</v>
      </c>
      <c r="N81" s="1327">
        <v>0</v>
      </c>
      <c r="O81" s="1439"/>
      <c r="P81" s="1440"/>
      <c r="Q81" s="1297" t="s">
        <v>1365</v>
      </c>
      <c r="R81" s="1302"/>
      <c r="S81" s="1302"/>
      <c r="T81" s="1302"/>
      <c r="U81" s="1302"/>
      <c r="V81" s="1302"/>
      <c r="W81" s="1302"/>
      <c r="X81" s="1302"/>
      <c r="Y81" s="1302"/>
      <c r="Z81" s="1302"/>
      <c r="AA81" s="1302"/>
      <c r="AB81" s="1405">
        <f t="shared" si="30"/>
      </c>
      <c r="AC81" s="1438">
        <f t="shared" si="21"/>
      </c>
      <c r="AD81" s="1309">
        <f t="shared" si="14"/>
      </c>
      <c r="AE81" s="1406">
        <f t="shared" si="4"/>
      </c>
      <c r="AF81" s="1407">
        <f>VLOOKUP(C81,'Data Products'!$A:$J,10,0)</f>
      </c>
      <c r="AG81" s="1408">
        <f t="shared" si="24"/>
      </c>
      <c r="AH81" s="1312">
        <f t="shared" si="19"/>
      </c>
      <c r="AI81" s="1412"/>
      <c r="AJ81" s="1416"/>
      <c r="AK81" s="1316"/>
      <c r="AL81" s="1315"/>
      <c r="AM81" s="1316"/>
      <c r="AN81" s="1316"/>
    </row>
    <row customHeight="true" hidden="true" ht="18" r="82">
      <c r="A82" s="1396">
        <v>49</v>
      </c>
      <c r="B82" s="1297" t="s">
        <v>1298</v>
      </c>
      <c r="C82" s="1396" t="s">
        <v>1374</v>
      </c>
      <c r="D82" s="1421"/>
      <c r="E82" s="1421"/>
      <c r="F82" s="1399">
        <v>0</v>
      </c>
      <c r="G82" s="1399">
        <v>0</v>
      </c>
      <c r="H82" s="1434"/>
      <c r="I82" s="1401">
        <f>VLOOKUP(C82,'Data Products'!$A:$J,2,0)</f>
      </c>
      <c r="J82" s="1361">
        <f t="shared" si="11"/>
      </c>
      <c r="K82" s="1362">
        <v>45888</v>
      </c>
      <c r="L82" s="1306">
        <f t="shared" si="1"/>
      </c>
      <c r="M82" s="1411">
        <v>0</v>
      </c>
      <c r="N82" s="1327">
        <v>0</v>
      </c>
      <c r="O82" s="1439"/>
      <c r="P82" s="1440"/>
      <c r="Q82" s="1297" t="s">
        <v>1365</v>
      </c>
      <c r="R82" s="1302"/>
      <c r="S82" s="1302"/>
      <c r="T82" s="1302"/>
      <c r="U82" s="1302"/>
      <c r="V82" s="1302"/>
      <c r="W82" s="1302"/>
      <c r="X82" s="1302"/>
      <c r="Y82" s="1302"/>
      <c r="Z82" s="1302"/>
      <c r="AA82" s="1302"/>
      <c r="AB82" s="1405">
        <f t="shared" si="30"/>
      </c>
      <c r="AC82" s="1438">
        <f t="shared" si="21"/>
      </c>
      <c r="AD82" s="1309">
        <f t="shared" si="14"/>
      </c>
      <c r="AE82" s="1406">
        <f t="shared" si="4"/>
      </c>
      <c r="AF82" s="1407">
        <f>VLOOKUP(C82,'Data Products'!$A:$J,10,0)</f>
      </c>
      <c r="AG82" s="1408">
        <f t="shared" si="24"/>
      </c>
      <c r="AH82" s="1312">
        <f t="shared" si="19"/>
      </c>
      <c r="AI82" s="1412"/>
      <c r="AJ82" s="1416"/>
      <c r="AK82" s="1316"/>
      <c r="AL82" s="1315"/>
      <c r="AM82" s="1316"/>
      <c r="AN82" s="1316"/>
    </row>
    <row customHeight="true" hidden="true" ht="18" r="83">
      <c r="A83" s="1396">
        <v>50</v>
      </c>
      <c r="B83" s="1297" t="s">
        <v>1298</v>
      </c>
      <c r="C83" s="1396" t="s">
        <v>1375</v>
      </c>
      <c r="D83" s="1419" t="s">
        <v>1376</v>
      </c>
      <c r="E83" s="1419" t="s">
        <v>1376</v>
      </c>
      <c r="F83" s="1399">
        <v>0</v>
      </c>
      <c r="G83" s="1399">
        <v>0</v>
      </c>
      <c r="H83" s="1434"/>
      <c r="I83" s="1401">
        <f>VLOOKUP(C83,'Data Products'!$A:$J,2,0)</f>
      </c>
      <c r="J83" s="1361">
        <f t="shared" si="11"/>
      </c>
      <c r="K83" s="1362">
        <v>45889</v>
      </c>
      <c r="L83" s="1306">
        <f t="shared" si="1"/>
      </c>
      <c r="M83" s="1411">
        <v>0</v>
      </c>
      <c r="N83" s="1327">
        <v>0</v>
      </c>
      <c r="O83" s="1439"/>
      <c r="P83" s="1440"/>
      <c r="Q83" s="1297" t="s">
        <v>1365</v>
      </c>
      <c r="R83" s="1302"/>
      <c r="S83" s="1302"/>
      <c r="T83" s="1302"/>
      <c r="U83" s="1302"/>
      <c r="V83" s="1302"/>
      <c r="W83" s="1302"/>
      <c r="X83" s="1302"/>
      <c r="Y83" s="1302"/>
      <c r="Z83" s="1302"/>
      <c r="AA83" s="1302"/>
      <c r="AB83" s="1405">
        <f t="shared" si="30"/>
      </c>
      <c r="AC83" s="1438">
        <f t="shared" si="21"/>
      </c>
      <c r="AD83" s="1309">
        <f t="shared" si="14"/>
      </c>
      <c r="AE83" s="1406">
        <f t="shared" si="4"/>
      </c>
      <c r="AF83" s="1407">
        <f>VLOOKUP(C83,'Data Products'!$A:$J,10,0)</f>
      </c>
      <c r="AG83" s="1408">
        <f t="shared" si="24"/>
      </c>
      <c r="AH83" s="1312">
        <f t="shared" si="19"/>
      </c>
      <c r="AI83" s="1412"/>
      <c r="AJ83" s="1416"/>
      <c r="AK83" s="1316"/>
      <c r="AL83" s="1315"/>
      <c r="AM83" s="1316"/>
      <c r="AN83" s="1316"/>
    </row>
    <row customHeight="true" hidden="true" ht="18" r="84">
      <c r="A84" s="1396">
        <v>51</v>
      </c>
      <c r="B84" s="1297" t="s">
        <v>1298</v>
      </c>
      <c r="C84" s="1396" t="s">
        <v>1377</v>
      </c>
      <c r="D84" s="1419" t="s">
        <v>1378</v>
      </c>
      <c r="E84" s="1419" t="s">
        <v>1378</v>
      </c>
      <c r="F84" s="1399">
        <v>0</v>
      </c>
      <c r="G84" s="1399">
        <v>0</v>
      </c>
      <c r="H84" s="1434"/>
      <c r="I84" s="1401">
        <f>VLOOKUP(C84,'Data Products'!$A:$J,2,0)</f>
      </c>
      <c r="J84" s="1361">
        <f t="shared" si="11"/>
      </c>
      <c r="K84" s="1362">
        <v>45890</v>
      </c>
      <c r="L84" s="1306">
        <f t="shared" si="1"/>
      </c>
      <c r="M84" s="1411">
        <v>0</v>
      </c>
      <c r="N84" s="1327">
        <v>0</v>
      </c>
      <c r="O84" s="1439"/>
      <c r="P84" s="1440"/>
      <c r="Q84" s="1297" t="s">
        <v>1365</v>
      </c>
      <c r="R84" s="1302"/>
      <c r="S84" s="1302"/>
      <c r="T84" s="1302"/>
      <c r="U84" s="1302"/>
      <c r="V84" s="1302"/>
      <c r="W84" s="1302"/>
      <c r="X84" s="1302"/>
      <c r="Y84" s="1302"/>
      <c r="Z84" s="1302"/>
      <c r="AA84" s="1302"/>
      <c r="AB84" s="1405">
        <f t="shared" si="30"/>
      </c>
      <c r="AC84" s="1321">
        <f t="shared" si="21"/>
      </c>
      <c r="AD84" s="1309">
        <f t="shared" si="14"/>
      </c>
      <c r="AE84" s="1406">
        <f t="shared" si="4"/>
      </c>
      <c r="AF84" s="1407">
        <f>VLOOKUP(C84,'Data Products'!$A:$J,10,0)</f>
      </c>
      <c r="AG84" s="1408">
        <f t="shared" si="24"/>
      </c>
      <c r="AH84" s="1312">
        <f t="shared" si="19"/>
      </c>
      <c r="AI84" s="1412"/>
      <c r="AJ84" s="1416"/>
      <c r="AK84" s="1316"/>
      <c r="AL84" s="1315"/>
      <c r="AM84" s="1316"/>
      <c r="AN84" s="1316"/>
    </row>
    <row customHeight="true" hidden="true" ht="18" r="85">
      <c r="A85" s="1396">
        <v>52</v>
      </c>
      <c r="B85" s="1297" t="s">
        <v>1298</v>
      </c>
      <c r="C85" s="1396" t="s">
        <v>1379</v>
      </c>
      <c r="D85" s="1419" t="s">
        <v>1380</v>
      </c>
      <c r="E85" s="1419" t="s">
        <v>1380</v>
      </c>
      <c r="F85" s="1399">
        <v>0</v>
      </c>
      <c r="G85" s="1399">
        <v>0</v>
      </c>
      <c r="H85" s="1434"/>
      <c r="I85" s="1401">
        <f>VLOOKUP(C85,'Data Products'!$A:$J,2,0)</f>
      </c>
      <c r="J85" s="1361">
        <f t="shared" si="11"/>
      </c>
      <c r="K85" s="1362">
        <v>45891</v>
      </c>
      <c r="L85" s="1306">
        <f t="shared" si="1"/>
      </c>
      <c r="M85" s="1411">
        <v>0</v>
      </c>
      <c r="N85" s="1327">
        <v>0</v>
      </c>
      <c r="O85" s="1439"/>
      <c r="P85" s="1440"/>
      <c r="Q85" s="1297" t="s">
        <v>1365</v>
      </c>
      <c r="R85" s="1302"/>
      <c r="S85" s="1302"/>
      <c r="T85" s="1302"/>
      <c r="U85" s="1302"/>
      <c r="V85" s="1302"/>
      <c r="W85" s="1302"/>
      <c r="X85" s="1302"/>
      <c r="Y85" s="1302"/>
      <c r="Z85" s="1302"/>
      <c r="AA85" s="1302"/>
      <c r="AB85" s="1405">
        <f t="shared" si="30"/>
      </c>
      <c r="AC85" s="1321">
        <f t="shared" si="21"/>
      </c>
      <c r="AD85" s="1309">
        <f t="shared" si="14"/>
      </c>
      <c r="AE85" s="1406">
        <f t="shared" si="4"/>
      </c>
      <c r="AF85" s="1407">
        <f>VLOOKUP(C85,'Data Products'!$A:$J,10,0)</f>
      </c>
      <c r="AG85" s="1408">
        <f t="shared" si="24"/>
      </c>
      <c r="AH85" s="1312">
        <f t="shared" si="19"/>
      </c>
      <c r="AI85" s="1412"/>
      <c r="AJ85" s="1416"/>
      <c r="AK85" s="1316"/>
      <c r="AL85" s="1315"/>
      <c r="AM85" s="1316"/>
      <c r="AN85" s="1316"/>
    </row>
    <row customHeight="true" hidden="true" ht="18" r="86">
      <c r="A86" s="1396">
        <v>53</v>
      </c>
      <c r="B86" s="1297" t="s">
        <v>1298</v>
      </c>
      <c r="C86" s="1396" t="s">
        <v>1381</v>
      </c>
      <c r="D86" s="1419" t="s">
        <v>1382</v>
      </c>
      <c r="E86" s="1419" t="s">
        <v>1382</v>
      </c>
      <c r="F86" s="1399">
        <v>0</v>
      </c>
      <c r="G86" s="1399">
        <v>0</v>
      </c>
      <c r="H86" s="1434"/>
      <c r="I86" s="1401">
        <f>VLOOKUP(C86,'Data Products'!$A:$J,2,0)</f>
      </c>
      <c r="J86" s="1361">
        <f t="shared" si="11"/>
      </c>
      <c r="K86" s="1362">
        <v>45892</v>
      </c>
      <c r="L86" s="1306">
        <f t="shared" si="1"/>
      </c>
      <c r="M86" s="1411">
        <v>0</v>
      </c>
      <c r="N86" s="1327">
        <v>0</v>
      </c>
      <c r="O86" s="1439"/>
      <c r="P86" s="1440"/>
      <c r="Q86" s="1297" t="s">
        <v>1365</v>
      </c>
      <c r="R86" s="1302"/>
      <c r="S86" s="1302"/>
      <c r="T86" s="1302"/>
      <c r="U86" s="1302"/>
      <c r="V86" s="1302"/>
      <c r="W86" s="1302"/>
      <c r="X86" s="1302"/>
      <c r="Y86" s="1302"/>
      <c r="Z86" s="1302"/>
      <c r="AA86" s="1302"/>
      <c r="AB86" s="1405">
        <f t="shared" si="30"/>
      </c>
      <c r="AC86" s="1321">
        <f t="shared" si="21"/>
      </c>
      <c r="AD86" s="1309">
        <f t="shared" si="14"/>
      </c>
      <c r="AE86" s="1406">
        <f t="shared" si="4"/>
      </c>
      <c r="AF86" s="1407">
        <f>VLOOKUP(C86,'Data Products'!$A:$J,10,0)</f>
      </c>
      <c r="AG86" s="1408">
        <f t="shared" si="24"/>
      </c>
      <c r="AH86" s="1312">
        <f t="shared" si="19"/>
      </c>
      <c r="AI86" s="1412"/>
      <c r="AJ86" s="1416"/>
      <c r="AK86" s="1316"/>
      <c r="AL86" s="1315"/>
      <c r="AM86" s="1316"/>
      <c r="AN86" s="1316"/>
    </row>
    <row customHeight="true" hidden="true" ht="18" r="87">
      <c r="A87" s="1396">
        <v>54</v>
      </c>
      <c r="B87" s="1297" t="s">
        <v>1298</v>
      </c>
      <c r="C87" s="1396" t="s">
        <v>1383</v>
      </c>
      <c r="D87" s="1419" t="s">
        <v>1384</v>
      </c>
      <c r="E87" s="1419" t="s">
        <v>1384</v>
      </c>
      <c r="F87" s="1399">
        <v>0</v>
      </c>
      <c r="G87" s="1399">
        <v>0</v>
      </c>
      <c r="H87" s="1434"/>
      <c r="I87" s="1401">
        <f>VLOOKUP(C87,'Data Products'!$A:$J,2,0)</f>
      </c>
      <c r="J87" s="1361">
        <f t="shared" si="11"/>
      </c>
      <c r="K87" s="1362">
        <v>45893</v>
      </c>
      <c r="L87" s="1306">
        <f t="shared" si="1"/>
      </c>
      <c r="M87" s="1411">
        <v>0</v>
      </c>
      <c r="N87" s="1327">
        <v>0</v>
      </c>
      <c r="O87" s="1439"/>
      <c r="P87" s="1440"/>
      <c r="Q87" s="1297" t="s">
        <v>1365</v>
      </c>
      <c r="R87" s="1302"/>
      <c r="S87" s="1302"/>
      <c r="T87" s="1302"/>
      <c r="U87" s="1302"/>
      <c r="V87" s="1302"/>
      <c r="W87" s="1302"/>
      <c r="X87" s="1302"/>
      <c r="Y87" s="1302"/>
      <c r="Z87" s="1302"/>
      <c r="AA87" s="1302"/>
      <c r="AB87" s="1405">
        <f t="shared" si="30"/>
      </c>
      <c r="AC87" s="1321">
        <f t="shared" si="21"/>
      </c>
      <c r="AD87" s="1309">
        <f t="shared" si="14"/>
      </c>
      <c r="AE87" s="1406">
        <f t="shared" si="4"/>
      </c>
      <c r="AF87" s="1407">
        <f>VLOOKUP(C87,'Data Products'!$A:$J,10,0)</f>
      </c>
      <c r="AG87" s="1408">
        <f t="shared" si="24"/>
      </c>
      <c r="AH87" s="1312">
        <f t="shared" si="19"/>
      </c>
      <c r="AI87" s="1412"/>
      <c r="AJ87" s="1416"/>
      <c r="AK87" s="1316"/>
      <c r="AL87" s="1315"/>
      <c r="AM87" s="1316"/>
      <c r="AN87" s="1316"/>
    </row>
    <row customHeight="true" hidden="true" ht="18" r="88">
      <c r="A88" s="1396">
        <v>55</v>
      </c>
      <c r="B88" s="1297" t="s">
        <v>1298</v>
      </c>
      <c r="C88" s="1396" t="s">
        <v>1385</v>
      </c>
      <c r="D88" s="1419" t="s">
        <v>1386</v>
      </c>
      <c r="E88" s="1419" t="s">
        <v>1386</v>
      </c>
      <c r="F88" s="1399">
        <v>0</v>
      </c>
      <c r="G88" s="1399">
        <v>0</v>
      </c>
      <c r="H88" s="1434"/>
      <c r="I88" s="1401">
        <f>VLOOKUP(C88,'Data Products'!$A:$J,2,0)</f>
      </c>
      <c r="J88" s="1361">
        <f t="shared" si="11"/>
      </c>
      <c r="K88" s="1362">
        <v>45894</v>
      </c>
      <c r="L88" s="1306">
        <f t="shared" si="1"/>
      </c>
      <c r="M88" s="1411">
        <v>0</v>
      </c>
      <c r="N88" s="1327">
        <v>0</v>
      </c>
      <c r="O88" s="1439"/>
      <c r="P88" s="1440"/>
      <c r="Q88" s="1297" t="s">
        <v>1365</v>
      </c>
      <c r="R88" s="1302"/>
      <c r="S88" s="1302"/>
      <c r="T88" s="1302"/>
      <c r="U88" s="1302"/>
      <c r="V88" s="1302"/>
      <c r="W88" s="1302"/>
      <c r="X88" s="1302"/>
      <c r="Y88" s="1302"/>
      <c r="Z88" s="1302"/>
      <c r="AA88" s="1302"/>
      <c r="AB88" s="1405">
        <f t="shared" si="30"/>
      </c>
      <c r="AC88" s="1321">
        <f t="shared" si="21"/>
      </c>
      <c r="AD88" s="1309">
        <f t="shared" si="14"/>
      </c>
      <c r="AE88" s="1406">
        <f t="shared" si="4"/>
      </c>
      <c r="AF88" s="1407">
        <f>VLOOKUP(C88,'Data Products'!$A:$J,10,0)</f>
      </c>
      <c r="AG88" s="1408">
        <f t="shared" si="24"/>
      </c>
      <c r="AH88" s="1312">
        <f t="shared" si="19"/>
      </c>
      <c r="AI88" s="1412"/>
      <c r="AJ88" s="1416"/>
      <c r="AK88" s="1316"/>
      <c r="AL88" s="1315"/>
      <c r="AM88" s="1316"/>
      <c r="AN88" s="1316"/>
    </row>
    <row customHeight="true" hidden="true" ht="18" r="89">
      <c r="A89" s="1396">
        <v>56</v>
      </c>
      <c r="B89" s="1297" t="s">
        <v>1298</v>
      </c>
      <c r="C89" s="1396" t="s">
        <v>1387</v>
      </c>
      <c r="D89" s="1419" t="s">
        <v>1388</v>
      </c>
      <c r="E89" s="1419" t="s">
        <v>1388</v>
      </c>
      <c r="F89" s="1399">
        <v>0</v>
      </c>
      <c r="G89" s="1399">
        <v>0</v>
      </c>
      <c r="H89" s="1434"/>
      <c r="I89" s="1401">
        <f>VLOOKUP(C89,'Data Products'!$A:$J,2,0)</f>
      </c>
      <c r="J89" s="1361">
        <f t="shared" si="11"/>
      </c>
      <c r="K89" s="1362">
        <v>45895</v>
      </c>
      <c r="L89" s="1306">
        <f t="shared" si="1"/>
      </c>
      <c r="M89" s="1411">
        <v>0</v>
      </c>
      <c r="N89" s="1327">
        <v>0</v>
      </c>
      <c r="O89" s="1439"/>
      <c r="P89" s="1440"/>
      <c r="Q89" s="1297" t="s">
        <v>1365</v>
      </c>
      <c r="R89" s="1302"/>
      <c r="S89" s="1302"/>
      <c r="T89" s="1302"/>
      <c r="U89" s="1302"/>
      <c r="V89" s="1302"/>
      <c r="W89" s="1302"/>
      <c r="X89" s="1302"/>
      <c r="Y89" s="1302"/>
      <c r="Z89" s="1302"/>
      <c r="AA89" s="1302"/>
      <c r="AB89" s="1405">
        <f t="shared" si="30"/>
      </c>
      <c r="AC89" s="1321">
        <f t="shared" si="21"/>
      </c>
      <c r="AD89" s="1445">
        <f t="shared" si="14"/>
      </c>
      <c r="AE89" s="1406">
        <f t="shared" si="4"/>
      </c>
      <c r="AF89" s="1407">
        <f>VLOOKUP(C89,'Data Products'!$A:$J,10,0)</f>
      </c>
      <c r="AG89" s="1408">
        <f t="shared" si="24"/>
      </c>
      <c r="AH89" s="1312">
        <f t="shared" si="19"/>
      </c>
      <c r="AI89" s="1412"/>
      <c r="AJ89" s="1416"/>
      <c r="AK89" s="1316"/>
      <c r="AL89" s="1315"/>
      <c r="AM89" s="1316"/>
      <c r="AN89" s="1316"/>
    </row>
    <row customHeight="true" hidden="true" ht="18" r="90">
      <c r="A90" s="1396">
        <v>57</v>
      </c>
      <c r="B90" s="1297" t="s">
        <v>1298</v>
      </c>
      <c r="C90" s="1396" t="s">
        <v>1389</v>
      </c>
      <c r="D90" s="1419" t="s">
        <v>1390</v>
      </c>
      <c r="E90" s="1419" t="s">
        <v>1390</v>
      </c>
      <c r="F90" s="1399">
        <v>0</v>
      </c>
      <c r="G90" s="1399">
        <v>0</v>
      </c>
      <c r="H90" s="1434"/>
      <c r="I90" s="1401">
        <f>VLOOKUP(C90,'Data Products'!$A:$J,2,0)</f>
      </c>
      <c r="J90" s="1361">
        <f t="shared" si="11"/>
      </c>
      <c r="K90" s="1362">
        <v>45896</v>
      </c>
      <c r="L90" s="1306">
        <f t="shared" si="1"/>
      </c>
      <c r="M90" s="1411">
        <v>0</v>
      </c>
      <c r="N90" s="1327">
        <v>0</v>
      </c>
      <c r="O90" s="1439"/>
      <c r="P90" s="1440"/>
      <c r="Q90" s="1297" t="s">
        <v>1365</v>
      </c>
      <c r="R90" s="1302"/>
      <c r="S90" s="1302"/>
      <c r="T90" s="1302"/>
      <c r="U90" s="1302"/>
      <c r="V90" s="1302"/>
      <c r="W90" s="1302"/>
      <c r="X90" s="1302"/>
      <c r="Y90" s="1302"/>
      <c r="Z90" s="1302"/>
      <c r="AA90" s="1302"/>
      <c r="AB90" s="1405">
        <f t="shared" si="30"/>
      </c>
      <c r="AC90" s="1321">
        <f t="shared" si="21"/>
      </c>
      <c r="AD90" s="1445">
        <f t="shared" si="14"/>
      </c>
      <c r="AE90" s="1406">
        <f t="shared" si="4"/>
      </c>
      <c r="AF90" s="1407">
        <f>VLOOKUP(C90,'Data Products'!$A:$J,10,0)</f>
      </c>
      <c r="AG90" s="1408">
        <f t="shared" si="24"/>
      </c>
      <c r="AH90" s="1312">
        <f t="shared" si="19"/>
      </c>
      <c r="AI90" s="1412"/>
      <c r="AJ90" s="1416"/>
      <c r="AK90" s="1316"/>
      <c r="AL90" s="1315"/>
      <c r="AM90" s="1316"/>
      <c r="AN90" s="1316"/>
    </row>
    <row customHeight="true" hidden="true" ht="18" r="91">
      <c r="A91" s="1396">
        <v>58</v>
      </c>
      <c r="B91" s="1297" t="s">
        <v>1298</v>
      </c>
      <c r="C91" s="1396" t="s">
        <v>1391</v>
      </c>
      <c r="D91" s="1419" t="s">
        <v>1392</v>
      </c>
      <c r="E91" s="1419" t="s">
        <v>1392</v>
      </c>
      <c r="F91" s="1399">
        <v>0</v>
      </c>
      <c r="G91" s="1399">
        <v>0</v>
      </c>
      <c r="H91" s="1434"/>
      <c r="I91" s="1401">
        <f>VLOOKUP(C91,'Data Products'!$A:$J,2,0)</f>
      </c>
      <c r="J91" s="1361">
        <f t="shared" si="11"/>
      </c>
      <c r="K91" s="1362">
        <v>45897</v>
      </c>
      <c r="L91" s="1306">
        <f t="shared" si="1"/>
      </c>
      <c r="M91" s="1411">
        <v>0</v>
      </c>
      <c r="N91" s="1327">
        <v>0</v>
      </c>
      <c r="O91" s="1439"/>
      <c r="P91" s="1440"/>
      <c r="Q91" s="1297" t="s">
        <v>1365</v>
      </c>
      <c r="R91" s="1302"/>
      <c r="S91" s="1302"/>
      <c r="T91" s="1302"/>
      <c r="U91" s="1302"/>
      <c r="V91" s="1302"/>
      <c r="W91" s="1302"/>
      <c r="X91" s="1302"/>
      <c r="Y91" s="1302"/>
      <c r="Z91" s="1302"/>
      <c r="AA91" s="1302"/>
      <c r="AB91" s="1405">
        <f t="shared" si="30"/>
      </c>
      <c r="AC91" s="1321">
        <f t="shared" si="21"/>
      </c>
      <c r="AD91" s="1445">
        <f t="shared" si="14"/>
      </c>
      <c r="AE91" s="1406">
        <f t="shared" si="4"/>
      </c>
      <c r="AF91" s="1407">
        <f>VLOOKUP(C91,'Data Products'!$A:$J,10,0)</f>
      </c>
      <c r="AG91" s="1408">
        <f t="shared" si="24"/>
      </c>
      <c r="AH91" s="1312">
        <f t="shared" si="19"/>
      </c>
      <c r="AI91" s="1412"/>
      <c r="AJ91" s="1416"/>
      <c r="AK91" s="1316"/>
      <c r="AL91" s="1315"/>
      <c r="AM91" s="1316"/>
      <c r="AN91" s="1316"/>
    </row>
    <row customHeight="true" hidden="true" ht="18" r="92">
      <c r="A92" s="1396">
        <v>59</v>
      </c>
      <c r="B92" s="1297" t="s">
        <v>1298</v>
      </c>
      <c r="C92" s="1396" t="s">
        <v>1393</v>
      </c>
      <c r="D92" s="1419" t="s">
        <v>1394</v>
      </c>
      <c r="E92" s="1419" t="s">
        <v>1394</v>
      </c>
      <c r="F92" s="1399">
        <v>0</v>
      </c>
      <c r="G92" s="1399">
        <v>0</v>
      </c>
      <c r="H92" s="1434"/>
      <c r="I92" s="1401">
        <f>VLOOKUP(C92,'Data Products'!$A:$J,2,0)</f>
      </c>
      <c r="J92" s="1361">
        <f t="shared" si="11"/>
      </c>
      <c r="K92" s="1362">
        <v>45898</v>
      </c>
      <c r="L92" s="1306">
        <f t="shared" si="1"/>
      </c>
      <c r="M92" s="1411">
        <v>0</v>
      </c>
      <c r="N92" s="1327">
        <v>0</v>
      </c>
      <c r="O92" s="1439"/>
      <c r="P92" s="1440"/>
      <c r="Q92" s="1297" t="s">
        <v>1365</v>
      </c>
      <c r="R92" s="1302"/>
      <c r="S92" s="1302"/>
      <c r="T92" s="1302"/>
      <c r="U92" s="1302"/>
      <c r="V92" s="1302"/>
      <c r="W92" s="1302"/>
      <c r="X92" s="1302"/>
      <c r="Y92" s="1302"/>
      <c r="Z92" s="1302"/>
      <c r="AA92" s="1302"/>
      <c r="AB92" s="1405">
        <f t="shared" si="30"/>
      </c>
      <c r="AC92" s="1321">
        <f t="shared" si="21"/>
      </c>
      <c r="AD92" s="1445">
        <f t="shared" si="14"/>
      </c>
      <c r="AE92" s="1406">
        <f t="shared" si="4"/>
      </c>
      <c r="AF92" s="1407">
        <f>VLOOKUP(C92,'Data Products'!$A:$J,10,0)</f>
      </c>
      <c r="AG92" s="1408">
        <f t="shared" si="24"/>
      </c>
      <c r="AH92" s="1312">
        <f t="shared" si="19"/>
      </c>
      <c r="AI92" s="1412"/>
      <c r="AJ92" s="1416"/>
      <c r="AK92" s="1316"/>
      <c r="AL92" s="1315"/>
      <c r="AM92" s="1316"/>
      <c r="AN92" s="1316"/>
    </row>
    <row customHeight="true" hidden="true" ht="18" r="93">
      <c r="A93" s="1396">
        <v>60</v>
      </c>
      <c r="B93" s="1297" t="s">
        <v>1298</v>
      </c>
      <c r="C93" s="1396" t="s">
        <v>1395</v>
      </c>
      <c r="D93" s="1419" t="s">
        <v>1396</v>
      </c>
      <c r="E93" s="1419" t="s">
        <v>1396</v>
      </c>
      <c r="F93" s="1399">
        <v>0</v>
      </c>
      <c r="G93" s="1399">
        <v>0</v>
      </c>
      <c r="H93" s="1434"/>
      <c r="I93" s="1401">
        <f>VLOOKUP(C93,'Data Products'!$A:$J,2,0)</f>
      </c>
      <c r="J93" s="1361">
        <f t="shared" si="11"/>
      </c>
      <c r="K93" s="1362">
        <v>45899</v>
      </c>
      <c r="L93" s="1306">
        <f t="shared" si="1"/>
      </c>
      <c r="M93" s="1411">
        <v>0</v>
      </c>
      <c r="N93" s="1327">
        <v>0</v>
      </c>
      <c r="O93" s="1439"/>
      <c r="P93" s="1440"/>
      <c r="Q93" s="1297" t="s">
        <v>1365</v>
      </c>
      <c r="R93" s="1302"/>
      <c r="S93" s="1302"/>
      <c r="T93" s="1302"/>
      <c r="U93" s="1302"/>
      <c r="V93" s="1302"/>
      <c r="W93" s="1302"/>
      <c r="X93" s="1302"/>
      <c r="Y93" s="1302"/>
      <c r="Z93" s="1302"/>
      <c r="AA93" s="1302"/>
      <c r="AB93" s="1405">
        <f t="shared" si="30"/>
      </c>
      <c r="AC93" s="1321">
        <f t="shared" si="21"/>
      </c>
      <c r="AD93" s="1445">
        <f t="shared" si="14"/>
      </c>
      <c r="AE93" s="1406">
        <f t="shared" si="4"/>
      </c>
      <c r="AF93" s="1407">
        <f>VLOOKUP(C93,'Data Products'!$A:$J,10,0)</f>
      </c>
      <c r="AG93" s="1408">
        <f t="shared" si="24"/>
      </c>
      <c r="AH93" s="1312">
        <f t="shared" si="19"/>
      </c>
      <c r="AI93" s="1412"/>
      <c r="AJ93" s="1416"/>
      <c r="AK93" s="1316"/>
      <c r="AL93" s="1315"/>
      <c r="AM93" s="1316"/>
      <c r="AN93" s="1316"/>
    </row>
    <row customHeight="true" hidden="true" ht="18" r="94">
      <c r="A94" s="1396">
        <v>61</v>
      </c>
      <c r="B94" s="1297" t="s">
        <v>1298</v>
      </c>
      <c r="C94" s="1396" t="s">
        <v>1397</v>
      </c>
      <c r="D94" s="1419" t="s">
        <v>1398</v>
      </c>
      <c r="E94" s="1419" t="s">
        <v>1398</v>
      </c>
      <c r="F94" s="1399">
        <v>0</v>
      </c>
      <c r="G94" s="1399">
        <v>0</v>
      </c>
      <c r="H94" s="1434"/>
      <c r="I94" s="1401">
        <f>VLOOKUP(C94,'Data Products'!$A:$J,2,0)</f>
      </c>
      <c r="J94" s="1361">
        <f t="shared" si="11"/>
      </c>
      <c r="K94" s="1362">
        <v>45900</v>
      </c>
      <c r="L94" s="1306">
        <f t="shared" si="1"/>
      </c>
      <c r="M94" s="1411">
        <v>0</v>
      </c>
      <c r="N94" s="1327">
        <v>0</v>
      </c>
      <c r="O94" s="1439"/>
      <c r="P94" s="1440"/>
      <c r="Q94" s="1297" t="s">
        <v>1365</v>
      </c>
      <c r="R94" s="1302"/>
      <c r="S94" s="1302"/>
      <c r="T94" s="1302"/>
      <c r="U94" s="1302"/>
      <c r="V94" s="1302"/>
      <c r="W94" s="1302"/>
      <c r="X94" s="1302"/>
      <c r="Y94" s="1302"/>
      <c r="Z94" s="1302"/>
      <c r="AA94" s="1302"/>
      <c r="AB94" s="1405">
        <f t="shared" si="30"/>
      </c>
      <c r="AC94" s="1321">
        <f t="shared" si="21"/>
      </c>
      <c r="AD94" s="1445">
        <f t="shared" si="14"/>
      </c>
      <c r="AE94" s="1406">
        <f t="shared" si="4"/>
      </c>
      <c r="AF94" s="1407">
        <f>VLOOKUP(C94,'Data Products'!$A:$J,10,0)</f>
      </c>
      <c r="AG94" s="1408">
        <f t="shared" si="24"/>
      </c>
      <c r="AH94" s="1312">
        <f t="shared" si="19"/>
      </c>
      <c r="AI94" s="1412"/>
      <c r="AJ94" s="1416"/>
      <c r="AK94" s="1316"/>
      <c r="AL94" s="1315"/>
      <c r="AM94" s="1316"/>
      <c r="AN94" s="1316"/>
    </row>
    <row customHeight="true" hidden="true" ht="18" r="95">
      <c r="A95" s="1396">
        <v>62</v>
      </c>
      <c r="B95" s="1297" t="s">
        <v>1298</v>
      </c>
      <c r="C95" s="1396" t="s">
        <v>1399</v>
      </c>
      <c r="D95" s="1419" t="s">
        <v>1400</v>
      </c>
      <c r="E95" s="1419" t="s">
        <v>1400</v>
      </c>
      <c r="F95" s="1399">
        <v>0</v>
      </c>
      <c r="G95" s="1399">
        <v>0</v>
      </c>
      <c r="H95" s="1434"/>
      <c r="I95" s="1401">
        <f>VLOOKUP(C95,'Data Products'!$A:$J,2,0)</f>
      </c>
      <c r="J95" s="1361">
        <f t="shared" si="11"/>
      </c>
      <c r="K95" s="1362">
        <v>45901</v>
      </c>
      <c r="L95" s="1306">
        <f t="shared" si="1"/>
      </c>
      <c r="M95" s="1411">
        <v>0</v>
      </c>
      <c r="N95" s="1327">
        <v>0</v>
      </c>
      <c r="O95" s="1439"/>
      <c r="P95" s="1440"/>
      <c r="Q95" s="1297" t="s">
        <v>1365</v>
      </c>
      <c r="R95" s="1302"/>
      <c r="S95" s="1302"/>
      <c r="T95" s="1302"/>
      <c r="U95" s="1302"/>
      <c r="V95" s="1302"/>
      <c r="W95" s="1302"/>
      <c r="X95" s="1302"/>
      <c r="Y95" s="1302"/>
      <c r="Z95" s="1302"/>
      <c r="AA95" s="1302"/>
      <c r="AB95" s="1405">
        <f t="shared" si="30"/>
      </c>
      <c r="AC95" s="1321">
        <f t="shared" si="21"/>
      </c>
      <c r="AD95" s="1445">
        <f t="shared" si="14"/>
      </c>
      <c r="AE95" s="1406">
        <f t="shared" si="4"/>
      </c>
      <c r="AF95" s="1407">
        <f>VLOOKUP(C95,'Data Products'!$A:$J,10,0)</f>
      </c>
      <c r="AG95" s="1408">
        <f t="shared" si="24"/>
      </c>
      <c r="AH95" s="1312">
        <f t="shared" si="19"/>
      </c>
      <c r="AI95" s="1412"/>
      <c r="AJ95" s="1416"/>
      <c r="AK95" s="1316"/>
      <c r="AL95" s="1315"/>
      <c r="AM95" s="1316"/>
      <c r="AN95" s="1316"/>
    </row>
    <row customHeight="true" hidden="true" ht="18" r="96">
      <c r="A96" s="1396">
        <v>63</v>
      </c>
      <c r="B96" s="1297" t="s">
        <v>1298</v>
      </c>
      <c r="C96" s="1396" t="s">
        <v>1401</v>
      </c>
      <c r="D96" s="1419" t="s">
        <v>1392</v>
      </c>
      <c r="E96" s="1419" t="s">
        <v>1392</v>
      </c>
      <c r="F96" s="1399">
        <v>0</v>
      </c>
      <c r="G96" s="1399">
        <v>0</v>
      </c>
      <c r="H96" s="1434"/>
      <c r="I96" s="1401">
        <f>VLOOKUP(C96,'Data Products'!$A:$J,2,0)</f>
      </c>
      <c r="J96" s="1361">
        <f t="shared" si="11"/>
      </c>
      <c r="K96" s="1362">
        <v>45902</v>
      </c>
      <c r="L96" s="1306">
        <f t="shared" si="1"/>
      </c>
      <c r="M96" s="1411">
        <v>0</v>
      </c>
      <c r="N96" s="1327">
        <v>0</v>
      </c>
      <c r="O96" s="1439"/>
      <c r="P96" s="1440"/>
      <c r="Q96" s="1297" t="s">
        <v>1365</v>
      </c>
      <c r="R96" s="1302"/>
      <c r="S96" s="1302"/>
      <c r="T96" s="1302"/>
      <c r="U96" s="1302"/>
      <c r="V96" s="1302"/>
      <c r="W96" s="1302"/>
      <c r="X96" s="1302"/>
      <c r="Y96" s="1302"/>
      <c r="Z96" s="1302"/>
      <c r="AA96" s="1302"/>
      <c r="AB96" s="1405">
        <f t="shared" si="30"/>
      </c>
      <c r="AC96" s="1321">
        <f t="shared" si="21"/>
      </c>
      <c r="AD96" s="1445">
        <f t="shared" si="14"/>
      </c>
      <c r="AE96" s="1406">
        <f t="shared" si="4"/>
      </c>
      <c r="AF96" s="1407">
        <f>VLOOKUP(C96,'Data Products'!$A:$J,10,0)</f>
      </c>
      <c r="AG96" s="1408">
        <f t="shared" si="24"/>
      </c>
      <c r="AH96" s="1312">
        <f t="shared" si="19"/>
      </c>
      <c r="AI96" s="1412"/>
      <c r="AJ96" s="1416"/>
      <c r="AK96" s="1316"/>
      <c r="AL96" s="1315"/>
      <c r="AM96" s="1316"/>
      <c r="AN96" s="1316"/>
    </row>
    <row customHeight="true" hidden="true" ht="18" r="97">
      <c r="A97" s="1396">
        <v>64</v>
      </c>
      <c r="B97" s="1297" t="s">
        <v>1298</v>
      </c>
      <c r="C97" s="1396" t="s">
        <v>1402</v>
      </c>
      <c r="D97" s="1419" t="s">
        <v>1392</v>
      </c>
      <c r="E97" s="1419" t="s">
        <v>1392</v>
      </c>
      <c r="F97" s="1399">
        <v>0</v>
      </c>
      <c r="G97" s="1399">
        <v>0</v>
      </c>
      <c r="H97" s="1434"/>
      <c r="I97" s="1401">
        <f>VLOOKUP(C97,'Data Products'!$A:$J,2,0)</f>
      </c>
      <c r="J97" s="1361">
        <f t="shared" si="11"/>
      </c>
      <c r="K97" s="1362">
        <v>45903</v>
      </c>
      <c r="L97" s="1306">
        <f t="shared" si="1"/>
      </c>
      <c r="M97" s="1411">
        <v>0</v>
      </c>
      <c r="N97" s="1327">
        <v>0</v>
      </c>
      <c r="O97" s="1439"/>
      <c r="P97" s="1440"/>
      <c r="Q97" s="1297" t="s">
        <v>1365</v>
      </c>
      <c r="R97" s="1302"/>
      <c r="S97" s="1302"/>
      <c r="T97" s="1302"/>
      <c r="U97" s="1302"/>
      <c r="V97" s="1302"/>
      <c r="W97" s="1302"/>
      <c r="X97" s="1302"/>
      <c r="Y97" s="1302"/>
      <c r="Z97" s="1302"/>
      <c r="AA97" s="1302"/>
      <c r="AB97" s="1405">
        <f t="shared" si="30"/>
      </c>
      <c r="AC97" s="1321">
        <f t="shared" si="21"/>
      </c>
      <c r="AD97" s="1445">
        <f t="shared" si="14"/>
      </c>
      <c r="AE97" s="1406">
        <f t="shared" si="4"/>
      </c>
      <c r="AF97" s="1407">
        <f>VLOOKUP(C97,'Data Products'!$A:$J,10,0)</f>
      </c>
      <c r="AG97" s="1408">
        <f t="shared" si="24"/>
      </c>
      <c r="AH97" s="1312">
        <f t="shared" si="19"/>
      </c>
      <c r="AI97" s="1412"/>
      <c r="AJ97" s="1416"/>
      <c r="AK97" s="1316"/>
      <c r="AL97" s="1315"/>
      <c r="AM97" s="1316"/>
      <c r="AN97" s="1316"/>
    </row>
    <row customHeight="true" hidden="true" ht="18" r="98">
      <c r="A98" s="1396">
        <v>65</v>
      </c>
      <c r="B98" s="1297" t="s">
        <v>1249</v>
      </c>
      <c r="C98" s="1396" t="s">
        <v>1403</v>
      </c>
      <c r="D98" s="1419" t="s">
        <v>1404</v>
      </c>
      <c r="E98" s="1419" t="s">
        <v>1404</v>
      </c>
      <c r="F98" s="1399">
        <v>0</v>
      </c>
      <c r="G98" s="1399">
        <v>0</v>
      </c>
      <c r="H98" s="1434"/>
      <c r="I98" s="1401">
        <f>VLOOKUP(C98,'Data Products'!$A:$J,2,0)</f>
      </c>
      <c r="J98" s="1361">
        <f t="shared" si="11"/>
      </c>
      <c r="K98" s="1362">
        <v>45904</v>
      </c>
      <c r="L98" s="1306">
        <f t="shared" si="1"/>
      </c>
      <c r="M98" s="1411">
        <v>0</v>
      </c>
      <c r="N98" s="1327">
        <v>0</v>
      </c>
      <c r="O98" s="1439"/>
      <c r="P98" s="1440"/>
      <c r="Q98" s="1297" t="s">
        <v>1365</v>
      </c>
      <c r="R98" s="1302"/>
      <c r="S98" s="1302"/>
      <c r="T98" s="1302"/>
      <c r="U98" s="1302"/>
      <c r="V98" s="1302"/>
      <c r="W98" s="1302"/>
      <c r="X98" s="1302"/>
      <c r="Y98" s="1302"/>
      <c r="Z98" s="1302"/>
      <c r="AA98" s="1302"/>
      <c r="AB98" s="1405">
        <f t="shared" si="30"/>
      </c>
      <c r="AC98" s="1321">
        <f t="shared" si="21"/>
      </c>
      <c r="AD98" s="1445">
        <f t="shared" si="14"/>
      </c>
      <c r="AE98" s="1406">
        <f t="shared" si="4"/>
      </c>
      <c r="AF98" s="1407">
        <f>VLOOKUP(C98,'Data Products'!$A:$J,10,0)</f>
      </c>
      <c r="AG98" s="1408">
        <f t="shared" si="24"/>
      </c>
      <c r="AH98" s="1312">
        <f t="shared" si="19"/>
      </c>
      <c r="AI98" s="1412"/>
      <c r="AJ98" s="1416"/>
      <c r="AK98" s="1316"/>
      <c r="AL98" s="1315"/>
      <c r="AM98" s="1316"/>
      <c r="AN98" s="1316"/>
    </row>
    <row customHeight="true" hidden="true" ht="18" r="99">
      <c r="A99" s="1396">
        <v>66</v>
      </c>
      <c r="B99" s="1297" t="s">
        <v>1298</v>
      </c>
      <c r="C99" s="1396" t="s">
        <v>1405</v>
      </c>
      <c r="D99" s="1419" t="s">
        <v>1392</v>
      </c>
      <c r="E99" s="1419" t="s">
        <v>1392</v>
      </c>
      <c r="F99" s="1399">
        <v>0</v>
      </c>
      <c r="G99" s="1399">
        <v>0</v>
      </c>
      <c r="H99" s="1434"/>
      <c r="I99" s="1401">
        <f>VLOOKUP(C99,'Data Products'!$A:$J,2,0)</f>
      </c>
      <c r="J99" s="1361">
        <f t="shared" si="11"/>
      </c>
      <c r="K99" s="1362">
        <v>45905</v>
      </c>
      <c r="L99" s="1306">
        <f t="shared" si="1"/>
      </c>
      <c r="M99" s="1411">
        <v>0</v>
      </c>
      <c r="N99" s="1327">
        <v>0</v>
      </c>
      <c r="O99" s="1439"/>
      <c r="P99" s="1440"/>
      <c r="Q99" s="1297" t="s">
        <v>1365</v>
      </c>
      <c r="R99" s="1302"/>
      <c r="S99" s="1302"/>
      <c r="T99" s="1302"/>
      <c r="U99" s="1302"/>
      <c r="V99" s="1302"/>
      <c r="W99" s="1302"/>
      <c r="X99" s="1302"/>
      <c r="Y99" s="1302"/>
      <c r="Z99" s="1302"/>
      <c r="AA99" s="1302"/>
      <c r="AB99" s="1405">
        <f t="shared" si="30"/>
      </c>
      <c r="AC99" s="1321">
        <f t="shared" si="21"/>
      </c>
      <c r="AD99" s="1445">
        <f t="shared" si="14"/>
      </c>
      <c r="AE99" s="1406">
        <f t="shared" si="4"/>
      </c>
      <c r="AF99" s="1407">
        <f>VLOOKUP(C99,'Data Products'!$A:$J,10,0)</f>
      </c>
      <c r="AG99" s="1408">
        <f t="shared" si="24"/>
      </c>
      <c r="AH99" s="1312">
        <f t="shared" si="19"/>
      </c>
      <c r="AI99" s="1412"/>
      <c r="AJ99" s="1416"/>
      <c r="AK99" s="1316"/>
      <c r="AL99" s="1315"/>
      <c r="AM99" s="1316"/>
      <c r="AN99" s="1316"/>
    </row>
    <row customHeight="true" hidden="true" ht="18" r="100">
      <c r="A100" s="1396">
        <v>67</v>
      </c>
      <c r="B100" s="1297" t="s">
        <v>1298</v>
      </c>
      <c r="C100" s="1396" t="s">
        <v>1406</v>
      </c>
      <c r="D100" s="1419" t="s">
        <v>1392</v>
      </c>
      <c r="E100" s="1419" t="s">
        <v>1392</v>
      </c>
      <c r="F100" s="1399">
        <v>0</v>
      </c>
      <c r="G100" s="1399">
        <v>0</v>
      </c>
      <c r="H100" s="1434"/>
      <c r="I100" s="1401">
        <f>VLOOKUP(C100,'Data Products'!$A:$J,2,0)</f>
      </c>
      <c r="J100" s="1361">
        <f t="shared" si="11"/>
      </c>
      <c r="K100" s="1362">
        <v>45906</v>
      </c>
      <c r="L100" s="1306">
        <f t="shared" si="1"/>
      </c>
      <c r="M100" s="1411">
        <v>0</v>
      </c>
      <c r="N100" s="1327">
        <v>0</v>
      </c>
      <c r="O100" s="1439"/>
      <c r="P100" s="1440"/>
      <c r="Q100" s="1297" t="s">
        <v>1365</v>
      </c>
      <c r="R100" s="1302"/>
      <c r="S100" s="1302"/>
      <c r="T100" s="1302"/>
      <c r="U100" s="1302"/>
      <c r="V100" s="1302"/>
      <c r="W100" s="1302"/>
      <c r="X100" s="1302"/>
      <c r="Y100" s="1302"/>
      <c r="Z100" s="1302"/>
      <c r="AA100" s="1302"/>
      <c r="AB100" s="1405">
        <f t="shared" si="30"/>
      </c>
      <c r="AC100" s="1321">
        <f t="shared" si="21"/>
      </c>
      <c r="AD100" s="1445">
        <f t="shared" si="14"/>
      </c>
      <c r="AE100" s="1406">
        <f t="shared" si="4"/>
      </c>
      <c r="AF100" s="1407">
        <f>VLOOKUP(C100,'Data Products'!$A:$J,10,0)</f>
      </c>
      <c r="AG100" s="1408">
        <f t="shared" si="24"/>
      </c>
      <c r="AH100" s="1312">
        <f t="shared" si="19"/>
      </c>
      <c r="AI100" s="1412"/>
      <c r="AJ100" s="1416"/>
      <c r="AK100" s="1316"/>
      <c r="AL100" s="1315"/>
      <c r="AM100" s="1316"/>
      <c r="AN100" s="1316"/>
    </row>
    <row customHeight="true" hidden="true" ht="18" r="101">
      <c r="A101" s="1396">
        <v>68</v>
      </c>
      <c r="B101" s="1297" t="s">
        <v>1298</v>
      </c>
      <c r="C101" s="1396" t="s">
        <v>1407</v>
      </c>
      <c r="D101" s="1419" t="s">
        <v>1392</v>
      </c>
      <c r="E101" s="1419" t="s">
        <v>1392</v>
      </c>
      <c r="F101" s="1399">
        <v>0</v>
      </c>
      <c r="G101" s="1399">
        <v>0</v>
      </c>
      <c r="H101" s="1434"/>
      <c r="I101" s="1401">
        <f>VLOOKUP(C101,'Data Products'!$A:$J,2,0)</f>
      </c>
      <c r="J101" s="1361">
        <f t="shared" si="11"/>
      </c>
      <c r="K101" s="1362">
        <v>45907</v>
      </c>
      <c r="L101" s="1306">
        <f t="shared" si="1"/>
      </c>
      <c r="M101" s="1411">
        <v>0</v>
      </c>
      <c r="N101" s="1327">
        <v>0</v>
      </c>
      <c r="O101" s="1439"/>
      <c r="P101" s="1440"/>
      <c r="Q101" s="1297" t="s">
        <v>1365</v>
      </c>
      <c r="R101" s="1302"/>
      <c r="S101" s="1302"/>
      <c r="T101" s="1302"/>
      <c r="U101" s="1302"/>
      <c r="V101" s="1302"/>
      <c r="W101" s="1302"/>
      <c r="X101" s="1302"/>
      <c r="Y101" s="1302"/>
      <c r="Z101" s="1302"/>
      <c r="AA101" s="1302"/>
      <c r="AB101" s="1405">
        <f t="shared" si="30"/>
      </c>
      <c r="AC101" s="1321">
        <f t="shared" si="21"/>
      </c>
      <c r="AD101" s="1445">
        <f t="shared" si="14"/>
      </c>
      <c r="AE101" s="1406">
        <f t="shared" si="4"/>
      </c>
      <c r="AF101" s="1407">
        <f>VLOOKUP(C101,'Data Products'!$A:$J,10,0)</f>
      </c>
      <c r="AG101" s="1408">
        <f t="shared" si="24"/>
      </c>
      <c r="AH101" s="1312">
        <f t="shared" si="19"/>
      </c>
      <c r="AI101" s="1412"/>
      <c r="AJ101" s="1416"/>
      <c r="AK101" s="1316"/>
      <c r="AL101" s="1315"/>
      <c r="AM101" s="1316"/>
      <c r="AN101" s="1316"/>
    </row>
    <row customHeight="true" hidden="true" ht="18" r="102">
      <c r="A102" s="1396">
        <v>69</v>
      </c>
      <c r="B102" s="1297" t="s">
        <v>1298</v>
      </c>
      <c r="C102" s="1396" t="s">
        <v>1408</v>
      </c>
      <c r="D102" s="1419" t="s">
        <v>1409</v>
      </c>
      <c r="E102" s="1419" t="s">
        <v>1409</v>
      </c>
      <c r="F102" s="1399">
        <v>0</v>
      </c>
      <c r="G102" s="1399">
        <v>0</v>
      </c>
      <c r="H102" s="1434"/>
      <c r="I102" s="1401">
        <f>VLOOKUP(C102,'Data Products'!$A:$J,2,0)</f>
      </c>
      <c r="J102" s="1361">
        <f t="shared" si="11"/>
      </c>
      <c r="K102" s="1362">
        <v>45908</v>
      </c>
      <c r="L102" s="1306">
        <f t="shared" si="1"/>
      </c>
      <c r="M102" s="1411">
        <v>0</v>
      </c>
      <c r="N102" s="1327">
        <v>0</v>
      </c>
      <c r="O102" s="1439"/>
      <c r="P102" s="1440"/>
      <c r="Q102" s="1297" t="s">
        <v>1365</v>
      </c>
      <c r="R102" s="1302"/>
      <c r="S102" s="1302"/>
      <c r="T102" s="1302"/>
      <c r="U102" s="1302"/>
      <c r="V102" s="1302"/>
      <c r="W102" s="1302"/>
      <c r="X102" s="1302"/>
      <c r="Y102" s="1302"/>
      <c r="Z102" s="1302"/>
      <c r="AA102" s="1302"/>
      <c r="AB102" s="1405">
        <f t="shared" si="30"/>
      </c>
      <c r="AC102" s="1321">
        <f t="shared" si="21"/>
      </c>
      <c r="AD102" s="1445">
        <f t="shared" si="14"/>
      </c>
      <c r="AE102" s="1406">
        <f t="shared" si="4"/>
      </c>
      <c r="AF102" s="1407">
        <f>VLOOKUP(C102,'Data Products'!$A:$J,10,0)</f>
      </c>
      <c r="AG102" s="1408">
        <f t="shared" si="24"/>
      </c>
      <c r="AH102" s="1312">
        <f t="shared" si="19"/>
      </c>
      <c r="AI102" s="1412"/>
      <c r="AJ102" s="1416"/>
      <c r="AK102" s="1316"/>
      <c r="AL102" s="1315"/>
      <c r="AM102" s="1316"/>
      <c r="AN102" s="1316"/>
    </row>
    <row customHeight="true" hidden="true" ht="18" r="103">
      <c r="A103" s="1396">
        <v>70</v>
      </c>
      <c r="B103" s="1297" t="s">
        <v>1298</v>
      </c>
      <c r="C103" s="1396" t="s">
        <v>1410</v>
      </c>
      <c r="D103" s="1421"/>
      <c r="E103" s="1421"/>
      <c r="F103" s="1399">
        <v>0</v>
      </c>
      <c r="G103" s="1399">
        <v>0</v>
      </c>
      <c r="H103" s="1434"/>
      <c r="I103" s="1401">
        <f>VLOOKUP(C103,'Data Products'!$A:$J,2,0)</f>
      </c>
      <c r="J103" s="1361">
        <f t="shared" si="11"/>
      </c>
      <c r="K103" s="1362">
        <v>45909</v>
      </c>
      <c r="L103" s="1306">
        <f t="shared" si="1"/>
      </c>
      <c r="M103" s="1411">
        <v>0</v>
      </c>
      <c r="N103" s="1327">
        <v>0</v>
      </c>
      <c r="O103" s="1439"/>
      <c r="P103" s="1440"/>
      <c r="Q103" s="1297" t="s">
        <v>1365</v>
      </c>
      <c r="R103" s="1302"/>
      <c r="S103" s="1302"/>
      <c r="T103" s="1302"/>
      <c r="U103" s="1302"/>
      <c r="V103" s="1302"/>
      <c r="W103" s="1302"/>
      <c r="X103" s="1302"/>
      <c r="Y103" s="1302"/>
      <c r="Z103" s="1302"/>
      <c r="AA103" s="1302"/>
      <c r="AB103" s="1405">
        <f t="shared" si="30"/>
      </c>
      <c r="AC103" s="1321">
        <f t="shared" si="21"/>
      </c>
      <c r="AD103" s="1445">
        <f t="shared" si="14"/>
      </c>
      <c r="AE103" s="1406">
        <f t="shared" si="4"/>
      </c>
      <c r="AF103" s="1407">
        <f>VLOOKUP(C103,'Data Products'!$A:$J,10,0)</f>
      </c>
      <c r="AG103" s="1408">
        <f t="shared" si="24"/>
      </c>
      <c r="AH103" s="1312">
        <f t="shared" si="19"/>
      </c>
      <c r="AI103" s="1412"/>
      <c r="AJ103" s="1416"/>
      <c r="AK103" s="1316"/>
      <c r="AL103" s="1315"/>
      <c r="AM103" s="1316"/>
      <c r="AN103" s="1316"/>
    </row>
    <row customHeight="true" hidden="true" ht="18" r="104">
      <c r="A104" s="1396">
        <v>71</v>
      </c>
      <c r="B104" s="1297" t="s">
        <v>1298</v>
      </c>
      <c r="C104" s="1396" t="s">
        <v>1411</v>
      </c>
      <c r="D104" s="1421"/>
      <c r="E104" s="1421"/>
      <c r="F104" s="1399">
        <v>0</v>
      </c>
      <c r="G104" s="1399">
        <v>0</v>
      </c>
      <c r="H104" s="1434"/>
      <c r="I104" s="1401">
        <f>VLOOKUP(C104,'Data Products'!$A:$J,2,0)</f>
      </c>
      <c r="J104" s="1361">
        <f t="shared" si="11"/>
      </c>
      <c r="K104" s="1362">
        <v>45910</v>
      </c>
      <c r="L104" s="1306">
        <f t="shared" si="1"/>
      </c>
      <c r="M104" s="1411">
        <v>0</v>
      </c>
      <c r="N104" s="1327">
        <v>0</v>
      </c>
      <c r="O104" s="1439"/>
      <c r="P104" s="1440"/>
      <c r="Q104" s="1297" t="s">
        <v>1365</v>
      </c>
      <c r="R104" s="1302"/>
      <c r="S104" s="1302"/>
      <c r="T104" s="1302"/>
      <c r="U104" s="1302"/>
      <c r="V104" s="1302"/>
      <c r="W104" s="1302"/>
      <c r="X104" s="1302"/>
      <c r="Y104" s="1302"/>
      <c r="Z104" s="1302"/>
      <c r="AA104" s="1302"/>
      <c r="AB104" s="1405">
        <f t="shared" si="30"/>
      </c>
      <c r="AC104" s="1321">
        <f t="shared" si="21"/>
      </c>
      <c r="AD104" s="1445">
        <f t="shared" si="14"/>
      </c>
      <c r="AE104" s="1406">
        <f t="shared" si="4"/>
      </c>
      <c r="AF104" s="1407">
        <f>VLOOKUP(C104,'Data Products'!$A:$J,10,0)</f>
      </c>
      <c r="AG104" s="1408">
        <f t="shared" si="24"/>
      </c>
      <c r="AH104" s="1312">
        <f t="shared" si="19"/>
      </c>
      <c r="AI104" s="1409" t="s">
        <v>1412</v>
      </c>
      <c r="AJ104" s="1416"/>
      <c r="AK104" s="1316"/>
      <c r="AL104" s="1315"/>
      <c r="AM104" s="1316"/>
      <c r="AN104" s="1316"/>
    </row>
    <row customHeight="true" hidden="true" ht="18" r="105">
      <c r="A105" s="1423">
        <v>72</v>
      </c>
      <c r="B105" s="1417" t="s">
        <v>1298</v>
      </c>
      <c r="C105" s="1423" t="s">
        <v>1413</v>
      </c>
      <c r="D105" s="1421"/>
      <c r="E105" s="1421"/>
      <c r="F105" s="1399">
        <v>0</v>
      </c>
      <c r="G105" s="1399">
        <v>0</v>
      </c>
      <c r="H105" s="1441"/>
      <c r="I105" s="1401">
        <f>VLOOKUP(C105,'Data Products'!$A:$J,2,0)</f>
      </c>
      <c r="J105" s="1361">
        <f t="shared" si="11"/>
      </c>
      <c r="K105" s="1362">
        <v>45911</v>
      </c>
      <c r="L105" s="1345">
        <f t="shared" si="1"/>
      </c>
      <c r="M105" s="1427">
        <v>0</v>
      </c>
      <c r="N105" s="1327">
        <v>0</v>
      </c>
      <c r="O105" s="1442"/>
      <c r="P105" s="1443"/>
      <c r="Q105" s="1297" t="s">
        <v>1365</v>
      </c>
      <c r="R105" s="1302"/>
      <c r="S105" s="1302"/>
      <c r="T105" s="1302"/>
      <c r="U105" s="1302"/>
      <c r="V105" s="1302"/>
      <c r="W105" s="1302"/>
      <c r="X105" s="1302"/>
      <c r="Y105" s="1302"/>
      <c r="Z105" s="1302"/>
      <c r="AA105" s="1302"/>
      <c r="AB105" s="1405">
        <f t="shared" si="30"/>
      </c>
      <c r="AC105" s="1321">
        <f t="shared" si="21"/>
      </c>
      <c r="AD105" s="1445">
        <f t="shared" si="14"/>
      </c>
      <c r="AE105" s="1406">
        <f t="shared" si="4"/>
      </c>
      <c r="AF105" s="1407">
        <f>VLOOKUP(C105,'Data Products'!$A:$J,10,0)</f>
      </c>
      <c r="AG105" s="1408">
        <f t="shared" si="24"/>
      </c>
      <c r="AH105" s="1312">
        <f t="shared" si="19"/>
      </c>
      <c r="AI105" s="1412"/>
      <c r="AJ105" s="1416"/>
      <c r="AK105" s="1316"/>
      <c r="AL105" s="1315"/>
      <c r="AM105" s="1316"/>
      <c r="AN105" s="1316"/>
    </row>
    <row customHeight="true" hidden="true" ht="18" r="106">
      <c r="A106" s="1419">
        <v>45</v>
      </c>
      <c r="B106" s="1421" t="s">
        <v>1252</v>
      </c>
      <c r="C106" s="1446" t="s">
        <v>1414</v>
      </c>
      <c r="D106" s="1447" t="s">
        <v>1415</v>
      </c>
      <c r="E106" s="1447" t="s">
        <v>1415</v>
      </c>
      <c r="F106" s="1399">
        <v>0</v>
      </c>
      <c r="G106" s="1399">
        <v>0</v>
      </c>
      <c r="H106" s="1359"/>
      <c r="I106" s="1401">
        <f>VLOOKUP(C106,'Data Products'!$A:$J,2,0)</f>
      </c>
      <c r="J106" s="1361">
        <f t="shared" si="11"/>
      </c>
      <c r="K106" s="1362">
        <v>45912</v>
      </c>
      <c r="L106" s="1448">
        <f t="shared" si="1"/>
      </c>
      <c r="M106" s="1449">
        <v>0</v>
      </c>
      <c r="N106" s="1327">
        <v>0</v>
      </c>
      <c r="O106" s="1450"/>
      <c r="P106" s="1355"/>
      <c r="Q106" s="1297" t="s">
        <v>1328</v>
      </c>
      <c r="R106" s="1371"/>
      <c r="S106" s="1371"/>
      <c r="T106" s="1371"/>
      <c r="U106" s="1371"/>
      <c r="V106" s="1371"/>
      <c r="W106" s="1371"/>
      <c r="X106" s="1371"/>
      <c r="Y106" s="1371"/>
      <c r="Z106" s="1371"/>
      <c r="AA106" s="1371"/>
      <c r="AB106" s="1405">
        <f t="shared" si="30"/>
      </c>
      <c r="AC106" s="1438">
        <f t="shared" si="21"/>
      </c>
      <c r="AD106" s="1309">
        <f t="shared" si="14"/>
      </c>
      <c r="AE106" s="1406">
        <f t="shared" si="4"/>
      </c>
      <c r="AF106" s="1407">
        <f>VLOOKUP(C106,'Data Products'!$A:$J,10,0)</f>
      </c>
      <c r="AG106" s="1408">
        <f t="shared" si="24"/>
      </c>
      <c r="AH106" s="1383"/>
      <c r="AI106" s="1412"/>
      <c r="AJ106" s="1451"/>
      <c r="AK106" s="1451"/>
      <c r="AL106" s="1452"/>
      <c r="AM106" s="1451"/>
      <c r="AN106" s="1451"/>
    </row>
    <row customHeight="true" hidden="true" ht="18" r="107">
      <c r="A107" s="1453">
        <v>46</v>
      </c>
      <c r="B107" s="1454" t="s">
        <v>1252</v>
      </c>
      <c r="C107" s="1455" t="s">
        <v>1317</v>
      </c>
      <c r="D107" s="1447" t="s">
        <v>1317</v>
      </c>
      <c r="E107" s="1447" t="s">
        <v>1317</v>
      </c>
      <c r="F107" s="1399">
        <v>0</v>
      </c>
      <c r="G107" s="1399">
        <v>0</v>
      </c>
      <c r="H107" s="1456"/>
      <c r="I107" s="1457">
        <f>VLOOKUP(C107,'Data Products'!$A:$J,2,0)</f>
      </c>
      <c r="J107" s="1361">
        <f t="shared" si="11"/>
      </c>
      <c r="K107" s="1362">
        <v>45913</v>
      </c>
      <c r="L107" s="1458">
        <f t="shared" si="1"/>
      </c>
      <c r="M107" s="1459">
        <v>0</v>
      </c>
      <c r="N107" s="1327">
        <v>0</v>
      </c>
      <c r="O107" s="1460"/>
      <c r="P107" s="1461"/>
      <c r="Q107" s="1417" t="s">
        <v>1328</v>
      </c>
      <c r="R107" s="1371"/>
      <c r="S107" s="1371"/>
      <c r="T107" s="1371"/>
      <c r="U107" s="1371"/>
      <c r="V107" s="1371"/>
      <c r="W107" s="1371"/>
      <c r="X107" s="1371"/>
      <c r="Y107" s="1371"/>
      <c r="Z107" s="1371"/>
      <c r="AA107" s="1371"/>
      <c r="AB107" s="1444">
        <f t="shared" si="30"/>
      </c>
      <c r="AC107" s="1438">
        <f t="shared" si="21"/>
      </c>
      <c r="AD107" s="1462">
        <f t="shared" si="14"/>
      </c>
      <c r="AE107" s="1406">
        <f t="shared" si="4"/>
      </c>
      <c r="AF107" s="1407">
        <f>VLOOKUP(C107,'Data Products'!$A:$J,10,0)</f>
      </c>
      <c r="AG107" s="1408">
        <f t="shared" si="24"/>
      </c>
      <c r="AH107" s="1383"/>
      <c r="AI107" s="1409" t="s">
        <v>1416</v>
      </c>
      <c r="AJ107" s="1451"/>
      <c r="AK107" s="1451"/>
      <c r="AL107" s="1452"/>
      <c r="AM107" s="1451"/>
      <c r="AN107" s="1451"/>
    </row>
    <row customHeight="true" ht="18" r="108">
      <c r="A108" s="1463">
        <v>47</v>
      </c>
      <c r="B108" s="1454" t="s">
        <v>1252</v>
      </c>
      <c r="C108" s="1464" t="s">
        <v>1311</v>
      </c>
      <c r="D108" s="1421" t="s">
        <v>1311</v>
      </c>
      <c r="E108" s="1421" t="s">
        <v>1311</v>
      </c>
      <c r="F108" s="1399">
        <v>31</v>
      </c>
      <c r="G108" s="1399">
        <v>31</v>
      </c>
      <c r="H108" s="1359"/>
      <c r="I108" s="1401">
        <f>VLOOKUP(C108,'Data Products'!$A:$J,2,0)</f>
      </c>
      <c r="J108" s="1361">
        <f t="shared" si="11"/>
      </c>
      <c r="K108" s="1362">
        <v>45914</v>
      </c>
      <c r="L108" s="1306">
        <f t="shared" si="1"/>
      </c>
      <c r="M108" s="1402">
        <v>0</v>
      </c>
      <c r="N108" s="1465">
        <v>0</v>
      </c>
      <c r="O108" s="1329"/>
      <c r="P108" s="1302"/>
      <c r="Q108" s="1297" t="s">
        <v>1417</v>
      </c>
      <c r="R108" s="1375"/>
      <c r="S108" s="1375"/>
      <c r="T108" s="1404"/>
      <c r="U108" s="1375"/>
      <c r="V108" s="1375"/>
      <c r="W108" s="1375"/>
      <c r="X108" s="1375"/>
      <c r="Y108" s="1375"/>
      <c r="Z108" s="1375"/>
      <c r="AA108" s="1375"/>
      <c r="AB108" s="1405">
        <f t="shared" si="30"/>
      </c>
      <c r="AC108" s="1321">
        <f t="shared" si="21"/>
      </c>
      <c r="AD108" s="1309">
        <f t="shared" si="14"/>
      </c>
      <c r="AE108" s="1406">
        <f t="shared" si="4"/>
      </c>
      <c r="AF108" s="1407">
        <f>VLOOKUP(C108,'Data Products'!$A:$J,10,0)</f>
      </c>
      <c r="AG108" s="1408">
        <f t="shared" si="24"/>
      </c>
      <c r="AH108" s="1383"/>
      <c r="AI108" s="1466" t="s">
        <v>1418</v>
      </c>
      <c r="AJ108" s="1467"/>
      <c r="AK108" s="1467"/>
      <c r="AL108" s="1412"/>
      <c r="AM108" s="1467"/>
      <c r="AN108" s="1467"/>
    </row>
    <row r="109">
      <c r="A109" s="1463">
        <v>48</v>
      </c>
      <c r="B109" s="1454" t="s">
        <v>1252</v>
      </c>
      <c r="C109" s="1464" t="s">
        <v>1369</v>
      </c>
      <c r="D109" s="1421" t="s">
        <v>1369</v>
      </c>
      <c r="E109" s="1421" t="s">
        <v>1369</v>
      </c>
      <c r="F109" s="1399">
        <v>64</v>
      </c>
      <c r="G109" s="1399">
        <v>64</v>
      </c>
      <c r="H109" s="1359"/>
      <c r="I109" s="1401">
        <f>VLOOKUP(C109,'Data Products'!$A:$J,2,0)</f>
      </c>
      <c r="J109" s="1361">
        <f t="shared" si="11"/>
      </c>
      <c r="K109" s="1362">
        <v>45915</v>
      </c>
      <c r="L109" s="1306">
        <f t="shared" si="1"/>
      </c>
      <c r="M109" s="1402">
        <v>31</v>
      </c>
      <c r="N109" s="1465">
        <v>54</v>
      </c>
      <c r="O109" s="1329"/>
      <c r="P109" s="1302"/>
      <c r="Q109" s="1297" t="s">
        <v>1303</v>
      </c>
      <c r="R109" s="1375"/>
      <c r="S109" s="1375"/>
      <c r="T109" s="1404"/>
      <c r="U109" s="1375"/>
      <c r="V109" s="1375"/>
      <c r="W109" s="1375"/>
      <c r="X109" s="1375"/>
      <c r="Y109" s="1375"/>
      <c r="Z109" s="1375"/>
      <c r="AA109" s="1375"/>
      <c r="AB109" s="1405">
        <f t="shared" si="30"/>
      </c>
      <c r="AC109" s="1321">
        <f t="shared" si="21"/>
      </c>
      <c r="AD109" s="1309">
        <f t="shared" si="14"/>
      </c>
      <c r="AE109" s="1406">
        <f t="shared" si="4"/>
      </c>
      <c r="AF109" s="1407">
        <f>VLOOKUP(C109,'Data Products'!$A:$J,10,0)</f>
      </c>
      <c r="AG109" s="1408">
        <f t="shared" si="24"/>
      </c>
      <c r="AH109" s="1383"/>
      <c r="AI109" s="1466" t="s">
        <v>1419</v>
      </c>
      <c r="AJ109" s="1467"/>
      <c r="AK109" s="1467"/>
      <c r="AL109" s="1412"/>
      <c r="AM109" s="1467"/>
      <c r="AN109" s="1467"/>
    </row>
    <row customHeight="true" ht="18" r="110">
      <c r="A110" s="1463">
        <v>52</v>
      </c>
      <c r="B110" s="1454" t="s">
        <v>1252</v>
      </c>
      <c r="C110" s="1464" t="s">
        <v>1362</v>
      </c>
      <c r="D110" s="1421" t="s">
        <v>1362</v>
      </c>
      <c r="E110" s="1421" t="s">
        <v>1362</v>
      </c>
      <c r="F110" s="1399">
        <v>654</v>
      </c>
      <c r="G110" s="1399">
        <v>654</v>
      </c>
      <c r="H110" s="1359"/>
      <c r="I110" s="1401">
        <f>VLOOKUP(C110,'Data Products'!$A:$J,2,0)</f>
      </c>
      <c r="J110" s="1361">
        <f t="shared" si="11"/>
      </c>
      <c r="K110" s="1362">
        <v>45919</v>
      </c>
      <c r="L110" s="1306">
        <f t="shared" si="1"/>
      </c>
      <c r="M110" s="1402">
        <v>19</v>
      </c>
      <c r="N110" s="1465">
        <v>47</v>
      </c>
      <c r="O110" s="1329"/>
      <c r="P110" s="1302"/>
      <c r="Q110" s="1297" t="s">
        <v>1308</v>
      </c>
      <c r="R110" s="1375"/>
      <c r="S110" s="1375"/>
      <c r="T110" s="1404"/>
      <c r="U110" s="1375"/>
      <c r="V110" s="1375"/>
      <c r="W110" s="1375"/>
      <c r="X110" s="1375"/>
      <c r="Y110" s="1375"/>
      <c r="Z110" s="1375"/>
      <c r="AA110" s="1375"/>
      <c r="AB110" s="1405">
        <f t="shared" si="30"/>
      </c>
      <c r="AC110" s="1321">
        <f t="shared" si="21"/>
      </c>
      <c r="AD110" s="1309">
        <f t="shared" si="14"/>
      </c>
      <c r="AE110" s="1406">
        <f t="shared" si="4"/>
      </c>
      <c r="AF110" s="1407">
        <f>VLOOKUP(C110,'Data Products'!$A:$J,10,0)</f>
      </c>
      <c r="AG110" s="1408">
        <f t="shared" si="24"/>
      </c>
      <c r="AH110" s="1383"/>
      <c r="AI110" s="1468"/>
      <c r="AJ110" s="1467"/>
      <c r="AK110" s="1467"/>
      <c r="AL110" s="1412"/>
      <c r="AM110" s="1467"/>
      <c r="AN110" s="1467"/>
    </row>
    <row customHeight="true" ht="18" r="111">
      <c r="A111" s="1463">
        <v>53</v>
      </c>
      <c r="B111" s="1454" t="s">
        <v>1252</v>
      </c>
      <c r="C111" s="1464" t="s">
        <v>1310</v>
      </c>
      <c r="D111" s="1421" t="s">
        <v>1310</v>
      </c>
      <c r="E111" s="1421" t="s">
        <v>1310</v>
      </c>
      <c r="F111" s="1399">
        <v>3</v>
      </c>
      <c r="G111" s="1399">
        <v>3</v>
      </c>
      <c r="H111" s="1359"/>
      <c r="I111" s="1401">
        <f>VLOOKUP(C111,'Data Products'!$A:$J,2,0)</f>
      </c>
      <c r="J111" s="1361">
        <f t="shared" si="11"/>
      </c>
      <c r="K111" s="1362">
        <v>45920</v>
      </c>
      <c r="L111" s="1306">
        <f t="shared" si="1"/>
      </c>
      <c r="M111" s="1411">
        <v>0</v>
      </c>
      <c r="N111" s="1327">
        <v>0</v>
      </c>
      <c r="O111" s="1329"/>
      <c r="P111" s="1302"/>
      <c r="Q111" s="1418" t="s">
        <v>1308</v>
      </c>
      <c r="R111" s="1375"/>
      <c r="S111" s="1375"/>
      <c r="T111" s="1404"/>
      <c r="U111" s="1375"/>
      <c r="V111" s="1375"/>
      <c r="W111" s="1375"/>
      <c r="X111" s="1375"/>
      <c r="Y111" s="1375"/>
      <c r="Z111" s="1375"/>
      <c r="AA111" s="1375"/>
      <c r="AB111" s="1405">
        <f t="shared" si="30"/>
      </c>
      <c r="AC111" s="1321">
        <f t="shared" si="21"/>
      </c>
      <c r="AD111" s="1309">
        <f t="shared" si="14"/>
      </c>
      <c r="AE111" s="1406">
        <f t="shared" si="4"/>
      </c>
      <c r="AF111" s="1407">
        <f>VLOOKUP(C111,'Data Products'!$A:$J,10,0)</f>
      </c>
      <c r="AG111" s="1408">
        <f t="shared" si="24"/>
      </c>
      <c r="AH111" s="1383"/>
      <c r="AI111" s="1468"/>
      <c r="AJ111" s="1467"/>
      <c r="AK111" s="1467"/>
      <c r="AL111" s="1412"/>
      <c r="AM111" s="1467"/>
      <c r="AN111" s="1467"/>
    </row>
    <row customHeight="true" hidden="true" ht="18" r="112">
      <c r="A112" s="1463">
        <v>54</v>
      </c>
      <c r="B112" s="1454" t="s">
        <v>1252</v>
      </c>
      <c r="C112" s="1464" t="s">
        <v>1415</v>
      </c>
      <c r="D112" s="1421" t="s">
        <v>1415</v>
      </c>
      <c r="E112" s="1421" t="s">
        <v>1415</v>
      </c>
      <c r="F112" s="1399">
        <v>7</v>
      </c>
      <c r="G112" s="1399">
        <v>7</v>
      </c>
      <c r="H112" s="1359"/>
      <c r="I112" s="1401">
        <f>VLOOKUP(C112,'Data Products'!$A:$J,2,0)</f>
      </c>
      <c r="J112" s="1361">
        <f t="shared" si="11"/>
      </c>
      <c r="K112" s="1362">
        <v>45921</v>
      </c>
      <c r="L112" s="1306">
        <f t="shared" si="1"/>
      </c>
      <c r="M112" s="1411">
        <v>0</v>
      </c>
      <c r="N112" s="1420">
        <v>0</v>
      </c>
      <c r="O112" s="1329"/>
      <c r="P112" s="1302"/>
      <c r="Q112" s="1297" t="s">
        <v>1308</v>
      </c>
      <c r="R112" s="1375"/>
      <c r="S112" s="1375"/>
      <c r="T112" s="1404"/>
      <c r="U112" s="1375"/>
      <c r="V112" s="1375"/>
      <c r="W112" s="1375"/>
      <c r="X112" s="1375"/>
      <c r="Y112" s="1375"/>
      <c r="Z112" s="1375"/>
      <c r="AA112" s="1375"/>
      <c r="AB112" s="1405">
        <f t="shared" si="30"/>
      </c>
      <c r="AC112" s="1321">
        <f t="shared" si="21"/>
      </c>
      <c r="AD112" s="1309">
        <f t="shared" si="14"/>
      </c>
      <c r="AE112" s="1406">
        <f t="shared" si="4"/>
      </c>
      <c r="AF112" s="1407">
        <f>VLOOKUP(C112,'Data Products'!$A:$J,10,0)</f>
      </c>
      <c r="AG112" s="1408">
        <f t="shared" si="24"/>
      </c>
      <c r="AH112" s="1383"/>
      <c r="AI112" s="1468"/>
      <c r="AJ112" s="1467"/>
      <c r="AK112" s="1467"/>
      <c r="AL112" s="1412"/>
      <c r="AM112" s="1467"/>
      <c r="AN112" s="1467"/>
    </row>
    <row customHeight="true" ht="18" r="113">
      <c r="A113" s="1463">
        <v>55</v>
      </c>
      <c r="B113" s="1454" t="s">
        <v>1252</v>
      </c>
      <c r="C113" s="1464" t="s">
        <v>1420</v>
      </c>
      <c r="D113" s="1421" t="s">
        <v>1420</v>
      </c>
      <c r="E113" s="1421" t="s">
        <v>1420</v>
      </c>
      <c r="F113" s="1469">
        <v>463</v>
      </c>
      <c r="G113" s="1399">
        <v>463</v>
      </c>
      <c r="H113" s="1359"/>
      <c r="I113" s="1401">
        <f>VLOOKUP(C113,'Data Products'!$A:$J,2,0)</f>
      </c>
      <c r="J113" s="1361">
        <f t="shared" si="11"/>
      </c>
      <c r="K113" s="1362">
        <v>45922</v>
      </c>
      <c r="L113" s="1306">
        <f t="shared" si="1"/>
      </c>
      <c r="M113" s="1470">
        <v>820</v>
      </c>
      <c r="N113" s="1471">
        <v>1800</v>
      </c>
      <c r="O113" s="1329"/>
      <c r="P113" s="1302"/>
      <c r="Q113" s="1297" t="s">
        <v>1308</v>
      </c>
      <c r="R113" s="1375"/>
      <c r="S113" s="1375"/>
      <c r="T113" s="1404"/>
      <c r="U113" s="1375"/>
      <c r="V113" s="1375"/>
      <c r="W113" s="1375"/>
      <c r="X113" s="1375"/>
      <c r="Y113" s="1375"/>
      <c r="Z113" s="1375"/>
      <c r="AA113" s="1375"/>
      <c r="AB113" s="1405">
        <f t="shared" si="30"/>
      </c>
      <c r="AC113" s="1321">
        <f t="shared" si="21"/>
      </c>
      <c r="AD113" s="1309">
        <f t="shared" si="14"/>
      </c>
      <c r="AE113" s="1406">
        <f t="shared" si="4"/>
      </c>
      <c r="AF113" s="1407">
        <f>VLOOKUP(C113,'Data Products'!$A:$J,10,0)</f>
      </c>
      <c r="AG113" s="1408">
        <f t="shared" si="24"/>
      </c>
      <c r="AH113" s="1383"/>
      <c r="AI113" s="1468"/>
      <c r="AJ113" s="1467"/>
      <c r="AK113" s="1467"/>
      <c r="AL113" s="1412"/>
      <c r="AM113" s="1467"/>
      <c r="AN113" s="1467"/>
    </row>
    <row customHeight="true" ht="18" r="114">
      <c r="A114" s="1463">
        <v>56</v>
      </c>
      <c r="B114" s="1421" t="s">
        <v>1252</v>
      </c>
      <c r="C114" s="1464" t="s">
        <v>1356</v>
      </c>
      <c r="D114" s="1421" t="s">
        <v>1356</v>
      </c>
      <c r="E114" s="1421" t="s">
        <v>1356</v>
      </c>
      <c r="F114" s="1399">
        <v>378</v>
      </c>
      <c r="G114" s="1399">
        <v>378</v>
      </c>
      <c r="H114" s="1359"/>
      <c r="I114" s="1401">
        <f>VLOOKUP(C114,'Data Products'!$A:$J,2,0)</f>
      </c>
      <c r="J114" s="1361">
        <f t="shared" si="11"/>
      </c>
      <c r="K114" s="1362">
        <v>45923</v>
      </c>
      <c r="L114" s="1330">
        <f t="shared" si="1"/>
      </c>
      <c r="M114" s="1472">
        <v>60</v>
      </c>
      <c r="N114" s="1465">
        <v>109</v>
      </c>
      <c r="O114" s="1329"/>
      <c r="P114" s="1302"/>
      <c r="Q114" s="1297" t="s">
        <v>1308</v>
      </c>
      <c r="R114" s="1375"/>
      <c r="S114" s="1375"/>
      <c r="T114" s="1404"/>
      <c r="U114" s="1375"/>
      <c r="V114" s="1375"/>
      <c r="W114" s="1375"/>
      <c r="X114" s="1375"/>
      <c r="Y114" s="1375"/>
      <c r="Z114" s="1375"/>
      <c r="AA114" s="1375"/>
      <c r="AB114" s="1405">
        <f t="shared" si="30"/>
      </c>
      <c r="AC114" s="1321">
        <f t="shared" si="21"/>
      </c>
      <c r="AD114" s="1309">
        <f t="shared" si="14"/>
      </c>
      <c r="AE114" s="1473">
        <f t="shared" si="4"/>
      </c>
      <c r="AF114" s="1474">
        <f>VLOOKUP(C114,'Data Products'!$A:$J,10,0)</f>
      </c>
      <c r="AG114" s="1475">
        <f t="shared" si="24"/>
      </c>
      <c r="AH114" s="1475">
        <f>AG114*G114</f>
      </c>
      <c r="AI114" s="1475">
        <f t="shared" ref="AI114:AI115" si="26">AH114*H114</f>
      </c>
      <c r="AJ114" s="1467"/>
      <c r="AK114" s="1467"/>
      <c r="AL114" s="1412"/>
      <c r="AM114" s="1467"/>
      <c r="AN114" s="1467"/>
    </row>
    <row customHeight="true" ht="18" r="115">
      <c r="A115" s="1463">
        <v>57</v>
      </c>
      <c r="B115" s="1421" t="s">
        <v>1298</v>
      </c>
      <c r="C115" s="1419" t="s">
        <v>1331</v>
      </c>
      <c r="D115" s="1419" t="s">
        <v>1331</v>
      </c>
      <c r="E115" s="1419" t="s">
        <v>1331</v>
      </c>
      <c r="F115" s="1399">
        <v>2</v>
      </c>
      <c r="G115" s="1399">
        <v>2</v>
      </c>
      <c r="H115" s="1359"/>
      <c r="I115" s="1401">
        <f>VLOOKUP(C115,'Data Products'!$A:$J,2,0)</f>
      </c>
      <c r="J115" s="1361">
        <f t="shared" si="11"/>
      </c>
      <c r="K115" s="1476">
        <v>46142</v>
      </c>
      <c r="L115" s="1330">
        <f t="shared" si="1"/>
      </c>
      <c r="M115" s="1472">
        <v>0</v>
      </c>
      <c r="N115" s="1465">
        <v>0</v>
      </c>
      <c r="O115" s="1329"/>
      <c r="P115" s="1302"/>
      <c r="Q115" s="1297" t="s">
        <v>1308</v>
      </c>
      <c r="R115" s="1375"/>
      <c r="S115" s="1375"/>
      <c r="T115" s="1404"/>
      <c r="U115" s="1375"/>
      <c r="V115" s="1375"/>
      <c r="W115" s="1375"/>
      <c r="X115" s="1375"/>
      <c r="Y115" s="1375"/>
      <c r="Z115" s="1375"/>
      <c r="AA115" s="1375"/>
      <c r="AB115" s="1405">
        <f t="shared" si="30"/>
      </c>
      <c r="AC115" s="1321">
        <f t="shared" si="21"/>
      </c>
      <c r="AD115" s="1309">
        <f t="shared" si="14"/>
      </c>
      <c r="AE115" s="1473">
        <f t="shared" si="4"/>
      </c>
      <c r="AF115" s="1474">
        <f>VLOOKUP(C115,'Data Products'!$A:$J,10,0)</f>
      </c>
      <c r="AG115" s="1475">
        <f t="shared" si="24"/>
      </c>
      <c r="AH115" s="1383"/>
      <c r="AI115" s="1475">
        <f t="shared" si="26"/>
      </c>
      <c r="AJ115" s="1451"/>
      <c r="AK115" s="1451"/>
      <c r="AL115" s="1452"/>
      <c r="AM115" s="1451"/>
      <c r="AN115" s="1451"/>
    </row>
    <row customHeight="true" ht="18" r="116">
      <c r="A116" s="1372"/>
      <c r="B116" s="1372"/>
      <c r="C116" s="1372"/>
      <c r="D116" s="1371"/>
      <c r="E116" s="1371"/>
      <c r="F116" s="1371"/>
      <c r="G116" s="1371"/>
      <c r="H116" s="1371"/>
      <c r="I116" s="1477"/>
      <c r="J116" s="1478"/>
      <c r="K116" s="1478"/>
      <c r="L116" s="1478"/>
      <c r="M116" s="1371"/>
      <c r="N116" s="1371"/>
      <c r="O116" s="1379"/>
      <c r="P116" s="1379"/>
      <c r="Q116" s="1372"/>
      <c r="R116" s="1371"/>
      <c r="S116" s="1371"/>
      <c r="T116" s="1371"/>
      <c r="U116" s="1371"/>
      <c r="V116" s="1371"/>
      <c r="W116" s="1371"/>
      <c r="X116" s="1371"/>
      <c r="Y116" s="1371"/>
      <c r="Z116" s="1371"/>
      <c r="AA116" s="1371"/>
      <c r="AB116" s="1374"/>
      <c r="AC116" s="1479"/>
      <c r="AD116" s="1480"/>
      <c r="AE116" s="1481" t="s">
        <v>1285</v>
      </c>
      <c r="AF116" s="1482"/>
      <c r="AG116" s="1483">
        <v>366720000</v>
      </c>
      <c r="AH116" s="1383"/>
      <c r="AI116" s="1452"/>
      <c r="AJ116" s="1451"/>
      <c r="AK116" s="1451"/>
      <c r="AL116" s="1452"/>
      <c r="AM116" s="1451"/>
      <c r="AN116" s="1451"/>
    </row>
    <row customHeight="true" ht="18" r="117">
      <c r="A117" s="1484" t="s">
        <v>1421</v>
      </c>
      <c r="B117" s="1484"/>
      <c r="C117" s="1484"/>
      <c r="D117" s="1484"/>
      <c r="E117" s="1484"/>
      <c r="F117" s="1484"/>
      <c r="H117" s="1371"/>
      <c r="I117" s="1477"/>
      <c r="J117" s="1478"/>
      <c r="K117" s="1478"/>
      <c r="L117" s="1478"/>
      <c r="M117" s="1371"/>
      <c r="N117" s="1371"/>
      <c r="O117" s="1379"/>
      <c r="P117" s="1379"/>
      <c r="Q117" s="1372"/>
      <c r="R117" s="1371"/>
      <c r="S117" s="1371"/>
      <c r="T117" s="1371"/>
      <c r="U117" s="1371"/>
      <c r="V117" s="1371"/>
      <c r="W117" s="1371"/>
      <c r="X117" s="1371"/>
      <c r="Y117" s="1371"/>
      <c r="Z117" s="1371"/>
      <c r="AA117" s="1371"/>
      <c r="AB117" s="1374"/>
      <c r="AC117" s="1479"/>
      <c r="AD117" s="1480"/>
      <c r="AE117" s="1485" t="s">
        <v>1286</v>
      </c>
      <c r="AF117" s="1482">
        <v>0.48350239965095987</v>
      </c>
      <c r="AG117" s="1483">
        <v>177310000</v>
      </c>
      <c r="AH117" s="1383"/>
      <c r="AI117" s="1452"/>
      <c r="AJ117" s="1451"/>
      <c r="AK117" s="1451"/>
      <c r="AL117" s="1452"/>
      <c r="AM117" s="1451"/>
      <c r="AN117" s="1451"/>
    </row>
    <row r="118">
      <c r="A118" s="1486" t="s">
        <v>1245</v>
      </c>
      <c r="B118" s="1486" t="s">
        <v>1226</v>
      </c>
      <c r="C118" s="1486" t="s">
        <v>1422</v>
      </c>
      <c r="D118" s="1486" t="s">
        <v>1423</v>
      </c>
      <c r="E118" s="1487" t="s">
        <v>1424</v>
      </c>
      <c r="F118" s="1488" t="s">
        <v>1425</v>
      </c>
      <c r="G118" s="1371"/>
      <c r="H118" s="1478"/>
      <c r="I118" s="1478"/>
      <c r="J118" s="1478"/>
      <c r="K118" s="1371"/>
      <c r="L118" s="1371"/>
      <c r="M118" s="1379"/>
      <c r="N118" s="1379"/>
      <c r="O118" s="1371"/>
      <c r="P118" s="1371"/>
      <c r="Q118" s="1371"/>
      <c r="R118" s="1371"/>
      <c r="S118" s="1371"/>
      <c r="T118" s="1371"/>
      <c r="U118" s="1371"/>
      <c r="V118" s="1371"/>
      <c r="W118" s="1371"/>
      <c r="X118" s="1371"/>
      <c r="Y118" s="1371"/>
      <c r="Z118" s="1371"/>
      <c r="AA118" s="1371"/>
      <c r="AB118" s="1371"/>
      <c r="AC118" s="1371"/>
      <c r="AE118" s="1485" t="s">
        <v>1287</v>
      </c>
      <c r="AF118" s="1482">
        <v>0.06893542757417102</v>
      </c>
      <c r="AG118" s="1483">
        <v>25280000</v>
      </c>
      <c r="AH118" s="1451"/>
      <c r="AI118" s="1451"/>
      <c r="AJ118" s="1451"/>
      <c r="AK118" s="1452"/>
      <c r="AL118" s="1451"/>
      <c r="AM118" s="1451"/>
    </row>
    <row r="119">
      <c r="A119" s="1489"/>
      <c r="B119" s="1486"/>
      <c r="C119" s="1486"/>
      <c r="D119" s="1486"/>
      <c r="E119" s="1487"/>
      <c r="F119" s="1490"/>
      <c r="G119" s="1371"/>
      <c r="H119" s="1478"/>
      <c r="I119" s="1478"/>
      <c r="J119" s="1478"/>
      <c r="K119" s="1371"/>
      <c r="L119" s="1371"/>
      <c r="M119" s="1379"/>
      <c r="N119" s="1379"/>
      <c r="O119" s="1371"/>
      <c r="P119" s="1371"/>
      <c r="Q119" s="1371"/>
      <c r="R119" s="1371"/>
      <c r="S119" s="1371"/>
      <c r="T119" s="1371"/>
      <c r="U119" s="1371"/>
      <c r="V119" s="1371"/>
      <c r="W119" s="1371"/>
      <c r="X119" s="1371"/>
      <c r="Y119" s="1371"/>
      <c r="Z119" s="1371"/>
      <c r="AA119" s="1371"/>
      <c r="AB119" s="1371"/>
      <c r="AC119" s="1371"/>
      <c r="AE119" s="1485" t="s">
        <v>1288</v>
      </c>
      <c r="AF119" s="1491">
        <v>0.1472649432809773</v>
      </c>
      <c r="AG119" s="1492">
        <v>54005000</v>
      </c>
      <c r="AH119" s="1451"/>
      <c r="AI119" s="1451"/>
      <c r="AJ119" s="1452"/>
      <c r="AK119" s="1451"/>
      <c r="AL119" s="1451"/>
    </row>
    <row r="120">
      <c r="A120" s="1419">
        <v>1</v>
      </c>
      <c r="B120" s="1493" t="s">
        <v>1426</v>
      </c>
      <c r="C120" s="1317">
        <v>15146.6</v>
      </c>
      <c r="D120" s="1297" t="s">
        <v>1427</v>
      </c>
      <c r="E120" s="1396" t="s">
        <v>1428</v>
      </c>
      <c r="F120" s="1494" t="s">
        <v>1429</v>
      </c>
      <c r="G120" s="1371"/>
      <c r="H120" s="1478"/>
      <c r="I120" s="1478"/>
      <c r="J120" s="1478"/>
      <c r="K120" s="1371"/>
      <c r="L120" s="1371"/>
      <c r="M120" s="1379"/>
      <c r="N120" s="1379"/>
      <c r="O120" s="1371"/>
      <c r="P120" s="1371"/>
      <c r="Q120" s="1371"/>
      <c r="R120" s="1371"/>
      <c r="S120" s="1371"/>
      <c r="T120" s="1371"/>
      <c r="U120" s="1371"/>
      <c r="V120" s="1371"/>
      <c r="W120" s="1371"/>
      <c r="X120" s="1371"/>
      <c r="Y120" s="1371"/>
      <c r="Z120" s="1371"/>
      <c r="AA120" s="1371"/>
      <c r="AB120" s="1371"/>
      <c r="AC120" s="1371"/>
      <c r="AE120" s="1485" t="s">
        <v>1289</v>
      </c>
      <c r="AF120" s="1495">
        <v>0.3002972294938918</v>
      </c>
      <c r="AG120" s="1496">
        <v>110125000</v>
      </c>
      <c r="AH120" s="1451"/>
      <c r="AI120" s="1451"/>
      <c r="AJ120" s="1452"/>
      <c r="AK120" s="1451"/>
      <c r="AL120" s="1451"/>
    </row>
    <row r="121">
      <c r="A121" s="1419">
        <v>2</v>
      </c>
      <c r="B121" s="1497" t="s">
        <v>1430</v>
      </c>
      <c r="C121" s="1498">
        <v>614.81</v>
      </c>
      <c r="D121" s="1417" t="s">
        <v>1431</v>
      </c>
      <c r="E121" s="1423" t="s">
        <v>1432</v>
      </c>
      <c r="F121" s="1494"/>
      <c r="G121" s="1371"/>
      <c r="H121" s="1478"/>
      <c r="I121" s="1478"/>
      <c r="J121" s="1478"/>
      <c r="K121" s="1371"/>
      <c r="L121" s="1371"/>
      <c r="M121" s="1379"/>
      <c r="N121" s="1379"/>
      <c r="O121" s="1371"/>
      <c r="P121" s="1371"/>
      <c r="Q121" s="1371"/>
      <c r="R121" s="1371"/>
      <c r="S121" s="1371"/>
      <c r="T121" s="1371"/>
      <c r="U121" s="1371"/>
      <c r="V121" s="1371"/>
      <c r="W121" s="1371"/>
      <c r="X121" s="1371"/>
      <c r="Y121" s="1371"/>
      <c r="Z121" s="1371"/>
      <c r="AA121" s="1371"/>
      <c r="AB121" s="1371"/>
      <c r="AC121" s="1371"/>
      <c r="AD121" s="1371"/>
      <c r="AE121" s="1485" t="s">
        <v>1238</v>
      </c>
      <c r="AF121" s="1495">
        <v>0.09960391121336507</v>
      </c>
      <c r="AG121" s="1496">
        <v>75750000</v>
      </c>
      <c r="AH121" s="1451"/>
      <c r="AI121" s="1451"/>
      <c r="AJ121" s="1452"/>
      <c r="AK121" s="1451"/>
      <c r="AL121" s="1451"/>
    </row>
    <row r="122">
      <c r="A122" s="1499">
        <v>3</v>
      </c>
      <c r="B122" s="1419" t="s">
        <v>1433</v>
      </c>
      <c r="C122" s="1419">
        <v>-798.02</v>
      </c>
      <c r="D122" s="1341"/>
      <c r="E122" s="1359"/>
      <c r="F122" s="1494"/>
      <c r="G122" s="1371"/>
      <c r="H122" s="1371"/>
      <c r="I122" s="1478"/>
      <c r="J122" s="1478"/>
      <c r="K122" s="1478"/>
      <c r="L122" s="1371"/>
      <c r="M122" s="1371"/>
      <c r="N122" s="1379"/>
      <c r="O122" s="1379"/>
      <c r="P122" s="1371"/>
      <c r="Q122" s="1371"/>
      <c r="R122" s="1371"/>
      <c r="S122" s="1371"/>
      <c r="T122" s="1371"/>
      <c r="U122" s="1371"/>
      <c r="V122" s="1371"/>
      <c r="W122" s="1371"/>
      <c r="X122" s="1371"/>
      <c r="Y122" s="1371"/>
      <c r="Z122" s="1371"/>
      <c r="AA122" s="1371"/>
      <c r="AB122" s="1371"/>
      <c r="AC122" s="1371"/>
      <c r="AD122" s="1371"/>
      <c r="AE122" s="1371"/>
      <c r="AF122" s="1371"/>
      <c r="AG122" s="1452"/>
      <c r="AH122" s="1452"/>
      <c r="AI122" s="1451"/>
      <c r="AJ122" s="1452"/>
      <c r="AK122" s="1451"/>
      <c r="AL122" s="1451"/>
    </row>
    <row r="123">
      <c r="A123" s="1371"/>
      <c r="B123" s="1372"/>
      <c r="C123" s="1372"/>
      <c r="D123" s="1371"/>
      <c r="E123" s="1371"/>
      <c r="F123" s="1371"/>
      <c r="G123" s="1371"/>
      <c r="H123" s="1371"/>
      <c r="I123" s="1371"/>
      <c r="J123" s="1478"/>
      <c r="K123" s="1478"/>
      <c r="L123" s="1478"/>
      <c r="M123" s="1371"/>
      <c r="N123" s="1371"/>
      <c r="O123" s="1379"/>
      <c r="P123" s="1379"/>
      <c r="Q123" s="1371"/>
      <c r="R123" s="1371"/>
      <c r="S123" s="1371"/>
      <c r="T123" s="1371"/>
      <c r="U123" s="1371"/>
      <c r="V123" s="1371"/>
      <c r="W123" s="1371"/>
      <c r="X123" s="1371"/>
      <c r="Y123" s="1371"/>
      <c r="Z123" s="1371"/>
      <c r="AA123" s="1371"/>
      <c r="AB123" s="1371"/>
      <c r="AC123" s="1371"/>
      <c r="AD123" s="1371"/>
      <c r="AE123" s="1371"/>
      <c r="AF123" s="1371"/>
      <c r="AG123" s="1371"/>
      <c r="AH123" s="1371"/>
      <c r="AI123" s="1452"/>
      <c r="AJ123" s="1451"/>
      <c r="AK123" s="1451"/>
      <c r="AL123" s="1452"/>
      <c r="AM123" s="1451"/>
      <c r="AN123" s="1451"/>
    </row>
    <row customHeight="true" ht="18" r="124">
      <c r="A124" s="1371"/>
      <c r="B124" s="1372"/>
      <c r="C124" s="1372"/>
      <c r="D124" s="1371"/>
      <c r="E124" s="1371"/>
      <c r="F124" s="1371"/>
      <c r="G124" s="1371"/>
      <c r="H124" s="1371"/>
      <c r="I124" s="1371"/>
      <c r="J124" s="1478"/>
      <c r="K124" s="1478"/>
      <c r="L124" s="1478"/>
      <c r="M124" s="1371"/>
      <c r="N124" s="1371"/>
      <c r="O124" s="1379"/>
      <c r="P124" s="1379"/>
      <c r="Q124" s="1371"/>
      <c r="R124" s="1371"/>
      <c r="S124" s="1371"/>
      <c r="T124" s="1371"/>
      <c r="U124" s="1371"/>
      <c r="V124" s="1371"/>
      <c r="W124" s="1371"/>
      <c r="X124" s="1371"/>
      <c r="Y124" s="1371"/>
      <c r="Z124" s="1371"/>
      <c r="AA124" s="1371"/>
      <c r="AB124" s="1371"/>
      <c r="AC124" s="1371"/>
      <c r="AD124" s="1371"/>
      <c r="AE124" s="1371"/>
      <c r="AF124" s="1371"/>
      <c r="AG124" s="1371"/>
      <c r="AH124" s="1371"/>
      <c r="AI124" s="1452"/>
      <c r="AJ124" s="1451"/>
      <c r="AK124" s="1451"/>
      <c r="AL124" s="1452"/>
      <c r="AM124" s="1451"/>
      <c r="AN124" s="1451"/>
    </row>
    <row customHeight="true" ht="18" r="125">
      <c r="A125" s="1371"/>
      <c r="B125" s="1372"/>
      <c r="C125" s="1372"/>
      <c r="D125" s="1371"/>
      <c r="E125" s="1371"/>
      <c r="F125" s="1371"/>
      <c r="G125" s="1371"/>
      <c r="H125" s="1371"/>
      <c r="I125" s="1371"/>
      <c r="J125" s="1478"/>
      <c r="K125" s="1478"/>
      <c r="L125" s="1478"/>
      <c r="M125" s="1371"/>
      <c r="N125" s="1371"/>
      <c r="O125" s="1379"/>
      <c r="P125" s="1379"/>
      <c r="Q125" s="1371"/>
      <c r="R125" s="1371"/>
      <c r="S125" s="1371"/>
      <c r="T125" s="1371"/>
      <c r="U125" s="1371"/>
      <c r="V125" s="1371"/>
      <c r="W125" s="1371"/>
      <c r="X125" s="1371"/>
      <c r="Y125" s="1371"/>
      <c r="Z125" s="1371"/>
      <c r="AA125" s="1371"/>
      <c r="AB125" s="1371"/>
      <c r="AC125" s="1371"/>
      <c r="AD125" s="1371"/>
      <c r="AE125" s="1371"/>
      <c r="AF125" s="1371"/>
      <c r="AG125" s="1371"/>
      <c r="AH125" s="1371"/>
      <c r="AI125" s="1452"/>
      <c r="AJ125" s="1451"/>
      <c r="AK125" s="1451"/>
      <c r="AL125" s="1452"/>
      <c r="AM125" s="1451"/>
      <c r="AN125" s="1451"/>
    </row>
    <row customHeight="true" ht="18" r="126">
      <c r="A126" s="1371"/>
      <c r="B126" s="1372"/>
      <c r="C126" s="1372"/>
      <c r="D126" s="1371"/>
      <c r="E126" s="1371"/>
      <c r="F126" s="1371"/>
      <c r="G126" s="1371"/>
      <c r="H126" s="1371"/>
      <c r="I126" s="1371"/>
      <c r="J126" s="1478"/>
      <c r="K126" s="1478"/>
      <c r="L126" s="1478"/>
      <c r="M126" s="1371"/>
      <c r="N126" s="1371"/>
      <c r="O126" s="1379"/>
      <c r="P126" s="1379"/>
      <c r="Q126" s="1371"/>
      <c r="R126" s="1371"/>
      <c r="S126" s="1371"/>
      <c r="T126" s="1371"/>
      <c r="U126" s="1371"/>
      <c r="V126" s="1371"/>
      <c r="W126" s="1371"/>
      <c r="X126" s="1371"/>
      <c r="Y126" s="1371"/>
      <c r="Z126" s="1371"/>
      <c r="AA126" s="1371"/>
      <c r="AB126" s="1371"/>
      <c r="AC126" s="1371"/>
      <c r="AD126" s="1371"/>
      <c r="AE126" s="1371"/>
      <c r="AF126" s="1371"/>
      <c r="AG126" s="1371"/>
      <c r="AH126" s="1371"/>
      <c r="AI126" s="1452"/>
      <c r="AJ126" s="1451"/>
      <c r="AK126" s="1451"/>
      <c r="AL126" s="1452"/>
      <c r="AM126" s="1451"/>
      <c r="AN126" s="1451"/>
    </row>
    <row r="127">
      <c r="A127" s="1386" t="s">
        <v>1434</v>
      </c>
      <c r="B127" s="1293" t="s">
        <v>1212</v>
      </c>
      <c r="C127" s="1293" t="s">
        <v>1291</v>
      </c>
      <c r="D127" s="1293"/>
      <c r="E127" s="1293"/>
      <c r="F127" s="1293" t="s">
        <v>1216</v>
      </c>
      <c r="G127" s="1293"/>
      <c r="H127" s="1293" t="s">
        <v>1292</v>
      </c>
      <c r="I127" s="1387" t="s">
        <v>1218</v>
      </c>
      <c r="J127" s="1388" t="s">
        <v>1219</v>
      </c>
      <c r="K127" s="1292" t="s">
        <v>1220</v>
      </c>
      <c r="L127" s="1292" t="s">
        <v>1221</v>
      </c>
      <c r="M127" s="1293" t="s">
        <v>1222</v>
      </c>
      <c r="N127" s="1293" t="s">
        <v>1223</v>
      </c>
      <c r="O127" s="1293" t="s">
        <v>1293</v>
      </c>
      <c r="P127" s="1293" t="s">
        <v>1294</v>
      </c>
      <c r="Q127" s="1293" t="s">
        <v>1226</v>
      </c>
      <c r="R127" s="1389"/>
      <c r="S127" s="1389"/>
      <c r="T127" s="1389"/>
      <c r="U127" s="1389"/>
      <c r="V127" s="1389"/>
      <c r="W127" s="1389"/>
      <c r="X127" s="1389"/>
      <c r="Y127" s="1389"/>
      <c r="Z127" s="1389"/>
      <c r="AA127" s="1389"/>
      <c r="AB127" s="1390" t="s">
        <v>1232</v>
      </c>
      <c r="AC127" s="1388" t="s">
        <v>1233</v>
      </c>
      <c r="AD127" s="1388" t="s">
        <v>1295</v>
      </c>
      <c r="AE127" s="1388" t="s">
        <v>1296</v>
      </c>
      <c r="AF127" s="1500" t="s">
        <v>1236</v>
      </c>
      <c r="AG127" s="1501" t="s">
        <v>1237</v>
      </c>
      <c r="AH127" s="1371"/>
      <c r="AI127" s="1388" t="s">
        <v>1239</v>
      </c>
      <c r="AJ127" s="1451"/>
      <c r="AK127" s="1451"/>
      <c r="AL127" s="1452"/>
      <c r="AM127" s="1451"/>
      <c r="AN127" s="1451"/>
    </row>
    <row r="128">
      <c r="A128" s="1293" t="s">
        <v>1245</v>
      </c>
      <c r="B128" s="1293"/>
      <c r="C128" s="1293"/>
      <c r="D128" s="1392"/>
      <c r="E128" s="1392"/>
      <c r="F128" s="1392" t="s">
        <v>1246</v>
      </c>
      <c r="G128" s="1502" t="s">
        <v>1247</v>
      </c>
      <c r="H128" s="1293"/>
      <c r="I128" s="1387"/>
      <c r="J128" s="1388"/>
      <c r="K128" s="1292"/>
      <c r="L128" s="1292"/>
      <c r="M128" s="1293" t="s">
        <v>1248</v>
      </c>
      <c r="N128" s="1293" t="s">
        <v>1248</v>
      </c>
      <c r="O128" s="1293"/>
      <c r="P128" s="1293"/>
      <c r="Q128" s="1293"/>
      <c r="R128" s="1389"/>
      <c r="S128" s="1389"/>
      <c r="T128" s="1389"/>
      <c r="U128" s="1389"/>
      <c r="V128" s="1389"/>
      <c r="W128" s="1389"/>
      <c r="X128" s="1389"/>
      <c r="Y128" s="1389"/>
      <c r="Z128" s="1389"/>
      <c r="AA128" s="1389"/>
      <c r="AB128" s="1390"/>
      <c r="AC128" s="1388"/>
      <c r="AD128" s="1388"/>
      <c r="AE128" s="1388"/>
      <c r="AF128" s="1500"/>
      <c r="AG128" s="1501"/>
      <c r="AH128" s="1371"/>
      <c r="AI128" s="1388"/>
      <c r="AJ128" s="1371"/>
      <c r="AK128" s="1371"/>
      <c r="AL128" s="1371"/>
      <c r="AM128" s="1371"/>
      <c r="AN128" s="1371"/>
    </row>
    <row r="129">
      <c r="A129" s="1396">
        <v>1</v>
      </c>
      <c r="B129" s="1297" t="s">
        <v>1252</v>
      </c>
      <c r="C129" s="1503" t="s">
        <v>1435</v>
      </c>
      <c r="D129" s="1504" t="s">
        <v>1435</v>
      </c>
      <c r="E129" s="1504" t="s">
        <v>1435</v>
      </c>
      <c r="F129" s="1505">
        <v>11511</v>
      </c>
      <c r="G129" s="1506">
        <v>11511</v>
      </c>
      <c r="H129" s="1507"/>
      <c r="I129" s="1508">
        <f>VLOOKUP(C129,'Data Products'!$A:$J,2,0)</f>
      </c>
      <c r="J129" s="1509">
        <f t="shared" ref="J129:J136" si="12">IFERROR(I129-TODAY(),"")</f>
      </c>
      <c r="K129" s="1510">
        <v>46108</v>
      </c>
      <c r="L129" s="1306">
        <f t="shared" ref="L129:L136" si="2">TODAY()-K129</f>
      </c>
      <c r="M129" s="1333">
        <v>6284</v>
      </c>
      <c r="N129" s="1511">
        <v>15706</v>
      </c>
      <c r="O129" s="1302">
        <v>0</v>
      </c>
      <c r="P129" s="1302">
        <v>0</v>
      </c>
      <c r="Q129" s="1297" t="s">
        <v>1436</v>
      </c>
      <c r="R129" s="1375"/>
      <c r="S129" s="1375"/>
      <c r="T129" s="1404"/>
      <c r="U129" s="1375"/>
      <c r="V129" s="1375"/>
      <c r="W129" s="1375"/>
      <c r="X129" s="1375"/>
      <c r="Y129" s="1375"/>
      <c r="Z129" s="1375"/>
      <c r="AA129" s="1375"/>
      <c r="AB129" s="1405">
        <f t="shared" ref="AB129:AB136" si="31">N129/30</f>
      </c>
      <c r="AC129" s="1321">
        <f t="shared" ref="AC129:AC136" si="22">IFERROR(F129/AB129,"-")</f>
      </c>
      <c r="AD129" s="1309">
        <f t="shared" ref="AD129:AD136" si="15">IFERROR(TODAY()+AC129,"-")</f>
      </c>
      <c r="AE129" s="1322">
        <f t="shared" ref="AE129:AE136" si="5">_xlfn.IFS(AC129="-","Not sold yet",AND(AC129&lt;=150,AC129&gt;60),"Out of stock more than 60 days",AC129&lt;=60,"Out of stock less than 60 days",AC129&gt;=150,"Out of stock more than 150 days")</f>
      </c>
      <c r="AF129" s="1312">
        <f>VLOOKUP(C129,'Data Products'!$A:$J,10,0)</f>
      </c>
      <c r="AG129" s="1369">
        <f t="shared" ref="AG129:AG135" si="25">AF129*F129</f>
      </c>
      <c r="AH129" s="1512">
        <v>0</v>
      </c>
      <c r="AI129" s="1409"/>
      <c r="AJ129" s="1371"/>
      <c r="AK129" s="1371"/>
      <c r="AL129" s="1371"/>
      <c r="AM129" s="1371"/>
      <c r="AN129" s="1371"/>
    </row>
    <row customHeight="true" hidden="true" ht="18" r="130">
      <c r="A130" s="1396">
        <v>2</v>
      </c>
      <c r="B130" s="1297" t="s">
        <v>1252</v>
      </c>
      <c r="C130" s="1503" t="s">
        <v>1437</v>
      </c>
      <c r="D130" s="1421" t="s">
        <v>1437</v>
      </c>
      <c r="E130" s="1421" t="s">
        <v>1437</v>
      </c>
      <c r="F130" s="1505">
        <v>0</v>
      </c>
      <c r="G130" s="1506">
        <v>0</v>
      </c>
      <c r="H130" s="1507"/>
      <c r="I130" s="1508">
        <f>VLOOKUP(C130,'Data Products'!$A:$J,2,0)</f>
      </c>
      <c r="J130" s="1509">
        <f t="shared" si="12"/>
      </c>
      <c r="K130" s="1513">
        <v>46108</v>
      </c>
      <c r="L130" s="1306">
        <f t="shared" si="2"/>
      </c>
      <c r="M130" s="1333">
        <v>0</v>
      </c>
      <c r="N130" s="1333">
        <v>88</v>
      </c>
      <c r="O130" s="1302">
        <v>0</v>
      </c>
      <c r="P130" s="1302">
        <v>0</v>
      </c>
      <c r="Q130" s="1297" t="s">
        <v>1336</v>
      </c>
      <c r="R130" s="1375"/>
      <c r="S130" s="1375"/>
      <c r="T130" s="1404"/>
      <c r="U130" s="1375"/>
      <c r="V130" s="1375"/>
      <c r="W130" s="1375"/>
      <c r="X130" s="1375"/>
      <c r="Y130" s="1375"/>
      <c r="Z130" s="1375"/>
      <c r="AA130" s="1375"/>
      <c r="AB130" s="1405">
        <f t="shared" si="31"/>
      </c>
      <c r="AC130" s="1321">
        <f t="shared" si="22"/>
      </c>
      <c r="AD130" s="1309">
        <f t="shared" si="15"/>
      </c>
      <c r="AE130" s="1322">
        <f t="shared" si="5"/>
      </c>
      <c r="AF130" s="1312">
        <f>VLOOKUP(C130,'Data Products'!$A:$J,10,0)</f>
      </c>
      <c r="AG130" s="1369">
        <f t="shared" si="25"/>
      </c>
      <c r="AH130" s="1512">
        <v>0</v>
      </c>
      <c r="AI130" s="1397" t="s">
        <v>1438</v>
      </c>
      <c r="AJ130" s="1371"/>
      <c r="AK130" s="1371"/>
      <c r="AL130" s="1371"/>
      <c r="AM130" s="1371"/>
      <c r="AN130" s="1371"/>
    </row>
    <row r="131">
      <c r="A131" s="1396">
        <v>3</v>
      </c>
      <c r="B131" s="1297" t="s">
        <v>1252</v>
      </c>
      <c r="C131" s="1514" t="s">
        <v>1439</v>
      </c>
      <c r="D131" s="1515" t="s">
        <v>1439</v>
      </c>
      <c r="E131" s="1515" t="s">
        <v>1439</v>
      </c>
      <c r="F131" s="1505">
        <v>5837</v>
      </c>
      <c r="G131" s="1506">
        <v>5837</v>
      </c>
      <c r="H131" s="1516"/>
      <c r="I131" s="1508">
        <f>VLOOKUP(C131,'Data Products'!$A:$J,2,0)</f>
      </c>
      <c r="J131" s="1509">
        <f t="shared" si="12"/>
      </c>
      <c r="K131" s="1513">
        <v>46109</v>
      </c>
      <c r="L131" s="1306">
        <f t="shared" si="2"/>
      </c>
      <c r="M131" s="1333">
        <v>2138</v>
      </c>
      <c r="N131" s="1333">
        <v>4126</v>
      </c>
      <c r="O131" s="1302">
        <v>0</v>
      </c>
      <c r="P131" s="1302">
        <v>0</v>
      </c>
      <c r="Q131" s="1297" t="s">
        <v>1328</v>
      </c>
      <c r="R131" s="1302"/>
      <c r="S131" s="1302"/>
      <c r="T131" s="1302"/>
      <c r="U131" s="1302"/>
      <c r="V131" s="1302"/>
      <c r="W131" s="1302"/>
      <c r="X131" s="1302"/>
      <c r="Y131" s="1302"/>
      <c r="Z131" s="1302"/>
      <c r="AA131" s="1302"/>
      <c r="AB131" s="1405">
        <f t="shared" si="31"/>
      </c>
      <c r="AC131" s="1321">
        <f t="shared" si="22"/>
      </c>
      <c r="AD131" s="1309">
        <f t="shared" si="15"/>
      </c>
      <c r="AE131" s="1322">
        <f t="shared" si="5"/>
      </c>
      <c r="AF131" s="1312">
        <f>VLOOKUP(C131,'Data Products'!$A:$J,10,0)</f>
      </c>
      <c r="AG131" s="1369">
        <f t="shared" si="25"/>
      </c>
      <c r="AH131" s="1312"/>
      <c r="AI131" s="1517" t="s">
        <v>1278</v>
      </c>
      <c r="AJ131" s="1371"/>
      <c r="AK131" s="1371"/>
      <c r="AL131" s="1371"/>
      <c r="AM131" s="1371"/>
      <c r="AN131" s="1371"/>
    </row>
    <row customHeight="true" hidden="true" ht="18" r="132">
      <c r="A132" s="1396">
        <v>4</v>
      </c>
      <c r="B132" s="1297" t="s">
        <v>1252</v>
      </c>
      <c r="C132" s="1518" t="s">
        <v>1440</v>
      </c>
      <c r="D132" s="1447" t="s">
        <v>1440</v>
      </c>
      <c r="E132" s="1447" t="s">
        <v>1440</v>
      </c>
      <c r="F132" s="1519">
        <v>0</v>
      </c>
      <c r="G132" s="1520">
        <v>0</v>
      </c>
      <c r="H132" s="1516"/>
      <c r="I132" s="1508">
        <f>VLOOKUP(C132,'Data Products'!$A:$J,2,0)</f>
      </c>
      <c r="J132" s="1509">
        <f t="shared" si="12"/>
      </c>
      <c r="K132" s="1521">
        <v>46108</v>
      </c>
      <c r="L132" s="1306">
        <f t="shared" si="2"/>
      </c>
      <c r="M132" s="1333">
        <v>16</v>
      </c>
      <c r="N132" s="1522">
        <v>43</v>
      </c>
      <c r="O132" s="1302">
        <v>0</v>
      </c>
      <c r="P132" s="1302">
        <v>0</v>
      </c>
      <c r="Q132" s="1317" t="s">
        <v>1344</v>
      </c>
      <c r="R132" s="1302"/>
      <c r="S132" s="1302"/>
      <c r="T132" s="1302"/>
      <c r="U132" s="1302"/>
      <c r="V132" s="1302"/>
      <c r="W132" s="1302"/>
      <c r="X132" s="1302"/>
      <c r="Y132" s="1302"/>
      <c r="Z132" s="1302"/>
      <c r="AA132" s="1302"/>
      <c r="AB132" s="1405">
        <f t="shared" si="31"/>
      </c>
      <c r="AC132" s="1321">
        <f t="shared" si="22"/>
      </c>
      <c r="AD132" s="1309">
        <f t="shared" si="15"/>
      </c>
      <c r="AE132" s="1322">
        <f t="shared" si="5"/>
      </c>
      <c r="AF132" s="1312">
        <f>VLOOKUP(C132,'Data Products'!$A:$J,10,0)</f>
      </c>
      <c r="AG132" s="1369">
        <f t="shared" si="25"/>
      </c>
      <c r="AH132" s="1312"/>
      <c r="AI132" s="1523"/>
      <c r="AJ132" s="1416"/>
      <c r="AK132" s="1316"/>
      <c r="AL132" s="1315"/>
      <c r="AM132" s="1316"/>
      <c r="AN132" s="1316"/>
    </row>
    <row customHeight="true" hidden="true" ht="18" r="133">
      <c r="A133" s="1396">
        <v>5</v>
      </c>
      <c r="B133" s="1297" t="s">
        <v>1252</v>
      </c>
      <c r="C133" s="1518" t="s">
        <v>1441</v>
      </c>
      <c r="D133" s="1447" t="s">
        <v>1441</v>
      </c>
      <c r="E133" s="1447" t="s">
        <v>1441</v>
      </c>
      <c r="F133" s="1524">
        <v>0</v>
      </c>
      <c r="G133" s="1365">
        <v>0</v>
      </c>
      <c r="H133" s="1516"/>
      <c r="I133" s="1508">
        <f>VLOOKUP(C133,'Data Products'!$A:$J,2,0)</f>
      </c>
      <c r="J133" s="1509">
        <f t="shared" si="12"/>
      </c>
      <c r="K133" s="1521">
        <v>46108</v>
      </c>
      <c r="L133" s="1306">
        <f t="shared" si="2"/>
      </c>
      <c r="M133" s="1319">
        <v>6</v>
      </c>
      <c r="N133" s="1333">
        <v>23</v>
      </c>
      <c r="O133" s="1302">
        <v>0</v>
      </c>
      <c r="P133" s="1302">
        <v>0</v>
      </c>
      <c r="Q133" s="1317" t="s">
        <v>1344</v>
      </c>
      <c r="R133" s="1302"/>
      <c r="S133" s="1302"/>
      <c r="T133" s="1302"/>
      <c r="U133" s="1302"/>
      <c r="V133" s="1302"/>
      <c r="W133" s="1302"/>
      <c r="X133" s="1302"/>
      <c r="Y133" s="1302"/>
      <c r="Z133" s="1302"/>
      <c r="AA133" s="1302"/>
      <c r="AB133" s="1405">
        <f t="shared" si="31"/>
      </c>
      <c r="AC133" s="1321">
        <f t="shared" si="22"/>
      </c>
      <c r="AD133" s="1309">
        <f t="shared" si="15"/>
      </c>
      <c r="AE133" s="1322">
        <f t="shared" si="5"/>
      </c>
      <c r="AF133" s="1312">
        <f>VLOOKUP(C133,'Data Products'!$A:$J,10,0)</f>
      </c>
      <c r="AG133" s="1369">
        <f t="shared" si="25"/>
      </c>
      <c r="AH133" s="1312"/>
      <c r="AI133" s="1523"/>
      <c r="AJ133" s="1416"/>
      <c r="AK133" s="1316"/>
      <c r="AL133" s="1315"/>
      <c r="AM133" s="1316"/>
      <c r="AN133" s="1316"/>
    </row>
    <row customHeight="true" hidden="true" ht="18" r="134">
      <c r="A134" s="1396">
        <v>6</v>
      </c>
      <c r="B134" s="1297" t="s">
        <v>1252</v>
      </c>
      <c r="C134" s="1423" t="s">
        <v>1441</v>
      </c>
      <c r="D134" s="1421" t="s">
        <v>1441</v>
      </c>
      <c r="E134" s="1421" t="s">
        <v>1441</v>
      </c>
      <c r="F134" s="1524">
        <v>0</v>
      </c>
      <c r="G134" s="1365">
        <v>0</v>
      </c>
      <c r="H134" s="1525"/>
      <c r="I134" s="1508">
        <f>VLOOKUP(C134,'Data Products'!$A:$J,2,0)</f>
      </c>
      <c r="J134" s="1509">
        <f t="shared" si="12"/>
      </c>
      <c r="K134" s="1521">
        <v>46109</v>
      </c>
      <c r="L134" s="1306">
        <f t="shared" si="2"/>
      </c>
      <c r="M134" s="1319">
        <v>6</v>
      </c>
      <c r="N134" s="1333">
        <v>23</v>
      </c>
      <c r="O134" s="1302">
        <v>1</v>
      </c>
      <c r="P134" s="1302">
        <v>1</v>
      </c>
      <c r="Q134" s="1317" t="s">
        <v>1344</v>
      </c>
      <c r="R134" s="1302"/>
      <c r="S134" s="1302"/>
      <c r="T134" s="1302"/>
      <c r="U134" s="1302"/>
      <c r="V134" s="1302"/>
      <c r="W134" s="1302"/>
      <c r="X134" s="1302"/>
      <c r="Y134" s="1302"/>
      <c r="Z134" s="1302"/>
      <c r="AA134" s="1302"/>
      <c r="AB134" s="1405">
        <f t="shared" si="31"/>
      </c>
      <c r="AC134" s="1321">
        <f t="shared" si="22"/>
      </c>
      <c r="AD134" s="1309">
        <f t="shared" si="15"/>
      </c>
      <c r="AE134" s="1322">
        <f t="shared" si="5"/>
      </c>
      <c r="AF134" s="1312">
        <f>VLOOKUP(C134,'Data Products'!$A:$J,10,0)</f>
      </c>
      <c r="AG134" s="1369">
        <f t="shared" si="25"/>
      </c>
      <c r="AH134" s="1312">
        <f>IF(J134&lt;=90,F134,0)</f>
      </c>
      <c r="AI134" s="1523"/>
      <c r="AJ134" s="1416"/>
      <c r="AK134" s="1316"/>
      <c r="AL134" s="1315"/>
      <c r="AM134" s="1316"/>
      <c r="AN134" s="1316"/>
    </row>
    <row r="135">
      <c r="A135" s="1396">
        <v>7</v>
      </c>
      <c r="B135" s="1493" t="s">
        <v>1252</v>
      </c>
      <c r="C135" s="1526" t="s">
        <v>1442</v>
      </c>
      <c r="D135" s="1421" t="s">
        <v>1442</v>
      </c>
      <c r="E135" s="1421" t="s">
        <v>1442</v>
      </c>
      <c r="F135" s="1527">
        <v>1718</v>
      </c>
      <c r="G135" s="1528">
        <v>1718</v>
      </c>
      <c r="H135" s="1526"/>
      <c r="I135" s="1508">
        <f>VLOOKUP(C135,'Data Products'!$A:$J,2,0)</f>
      </c>
      <c r="J135" s="1509">
        <f t="shared" si="12"/>
      </c>
      <c r="K135" s="1476">
        <v>46112</v>
      </c>
      <c r="L135" s="1363">
        <f t="shared" si="2"/>
      </c>
      <c r="M135" s="1420">
        <v>35</v>
      </c>
      <c r="N135" s="1420">
        <v>82</v>
      </c>
      <c r="O135" s="1341">
        <v>4</v>
      </c>
      <c r="P135" s="1341">
        <v>4</v>
      </c>
      <c r="Q135" s="1419" t="s">
        <v>1344</v>
      </c>
      <c r="R135" s="1341"/>
      <c r="S135" s="1341"/>
      <c r="T135" s="1341"/>
      <c r="U135" s="1341"/>
      <c r="V135" s="1341"/>
      <c r="W135" s="1341"/>
      <c r="X135" s="1341"/>
      <c r="Y135" s="1341"/>
      <c r="Z135" s="1341"/>
      <c r="AA135" s="1341"/>
      <c r="AB135" s="1529">
        <f t="shared" si="31"/>
      </c>
      <c r="AC135" s="1367">
        <f t="shared" si="22"/>
      </c>
      <c r="AD135" s="1530">
        <f t="shared" si="15"/>
      </c>
      <c r="AE135" s="1531">
        <f t="shared" si="5"/>
      </c>
      <c r="AF135" s="1532">
        <f>VLOOKUP(C135,'Data Products'!$A:$J,10,0)</f>
      </c>
      <c r="AG135" s="1532">
        <f t="shared" si="25"/>
      </c>
      <c r="AH135" s="1371"/>
      <c r="AI135" s="1409" t="s">
        <v>1443</v>
      </c>
      <c r="AJ135" s="1371"/>
      <c r="AK135" s="1371"/>
      <c r="AL135" s="1371"/>
      <c r="AM135" s="1371"/>
      <c r="AN135" s="1371"/>
    </row>
    <row customHeight="true" ht="18" r="136">
      <c r="A136" s="1396">
        <v>8</v>
      </c>
      <c r="B136" s="1493" t="s">
        <v>1252</v>
      </c>
      <c r="C136" s="1526" t="s">
        <v>1444</v>
      </c>
      <c r="D136" s="1421" t="s">
        <v>1444</v>
      </c>
      <c r="E136" s="1421" t="s">
        <v>1444</v>
      </c>
      <c r="F136" s="1505">
        <v>500</v>
      </c>
      <c r="G136" s="1533">
        <v>500</v>
      </c>
      <c r="H136" s="1526"/>
      <c r="I136" s="1508">
        <f>VLOOKUP(C136,'Data Products'!$A:$J,2,0)</f>
      </c>
      <c r="J136" s="1509">
        <f t="shared" si="12"/>
      </c>
      <c r="K136" s="1476">
        <v>46113</v>
      </c>
      <c r="L136" s="1363">
        <f t="shared" si="2"/>
      </c>
      <c r="M136" s="1420">
        <v>0</v>
      </c>
      <c r="N136" s="1420">
        <v>0</v>
      </c>
      <c r="O136" s="1341">
        <v>5</v>
      </c>
      <c r="P136" s="1341">
        <v>5</v>
      </c>
      <c r="Q136" s="1419" t="s">
        <v>1344</v>
      </c>
      <c r="R136" s="1341"/>
      <c r="S136" s="1341"/>
      <c r="T136" s="1341"/>
      <c r="U136" s="1341"/>
      <c r="V136" s="1341"/>
      <c r="W136" s="1341"/>
      <c r="X136" s="1341"/>
      <c r="Y136" s="1341"/>
      <c r="Z136" s="1341"/>
      <c r="AA136" s="1341"/>
      <c r="AB136" s="1529">
        <f t="shared" si="31"/>
      </c>
      <c r="AC136" s="1367">
        <f t="shared" si="22"/>
      </c>
      <c r="AD136" s="1530">
        <f t="shared" si="15"/>
      </c>
      <c r="AE136" s="1531">
        <f t="shared" si="5"/>
      </c>
      <c r="AF136" s="1532"/>
      <c r="AG136" s="1532"/>
      <c r="AH136" s="1371"/>
      <c r="AI136" s="1412"/>
      <c r="AJ136" s="1371"/>
      <c r="AK136" s="1371"/>
      <c r="AL136" s="1371"/>
      <c r="AM136" s="1371"/>
      <c r="AN136" s="1371"/>
    </row>
    <row r="137">
      <c r="A137" s="1534"/>
      <c r="B137" s="1372"/>
      <c r="C137" s="1372"/>
      <c r="D137" s="1371"/>
      <c r="E137" s="1371"/>
      <c r="F137" s="1371"/>
      <c r="G137" s="1371"/>
      <c r="H137" s="1371"/>
      <c r="I137" s="1371"/>
      <c r="J137" s="1478"/>
      <c r="K137" s="1478"/>
      <c r="L137" s="1478"/>
      <c r="M137" s="1451"/>
      <c r="N137" s="1371"/>
      <c r="O137" s="1371"/>
      <c r="P137" s="1371"/>
      <c r="Q137" s="1371"/>
      <c r="R137" s="1371"/>
      <c r="S137" s="1371"/>
      <c r="T137" s="1371"/>
      <c r="U137" s="1371"/>
      <c r="V137" s="1371"/>
      <c r="W137" s="1371"/>
      <c r="X137" s="1371"/>
      <c r="Y137" s="1371"/>
      <c r="Z137" s="1371"/>
      <c r="AA137" s="1371"/>
      <c r="AB137" s="1371"/>
      <c r="AC137" s="1371"/>
      <c r="AD137" s="1371"/>
      <c r="AE137" s="1481" t="s">
        <v>1285</v>
      </c>
      <c r="AF137" s="1482">
        <f t="shared" ref="AF137:AF141" si="9">AG137/$AG$106</f>
      </c>
      <c r="AG137" s="1482">
        <f>SUM(AG131:AG132)</f>
      </c>
      <c r="AH137" s="1371"/>
      <c r="AI137" s="1452"/>
      <c r="AJ137" s="1451"/>
      <c r="AK137" s="1451"/>
      <c r="AL137" s="1452"/>
      <c r="AM137" s="1451"/>
      <c r="AN137" s="1451"/>
    </row>
    <row r="138">
      <c r="A138" s="1371"/>
      <c r="B138" s="1372"/>
      <c r="C138" s="1372"/>
      <c r="D138" s="1371"/>
      <c r="E138" s="1371"/>
      <c r="F138" s="1371"/>
      <c r="G138" s="1371"/>
      <c r="H138" s="1371"/>
      <c r="I138" s="1371"/>
      <c r="J138" s="1478"/>
      <c r="K138" s="1478"/>
      <c r="L138" s="1478"/>
      <c r="M138" s="1451"/>
      <c r="N138" s="1512"/>
      <c r="O138" s="1371"/>
      <c r="P138" s="1371"/>
      <c r="Q138" s="1371"/>
      <c r="R138" s="1371"/>
      <c r="S138" s="1371"/>
      <c r="T138" s="1371"/>
      <c r="U138" s="1371"/>
      <c r="V138" s="1371"/>
      <c r="W138" s="1371"/>
      <c r="X138" s="1371"/>
      <c r="Y138" s="1371"/>
      <c r="Z138" s="1371"/>
      <c r="AA138" s="1371"/>
      <c r="AB138" s="1371"/>
      <c r="AC138" s="1371"/>
      <c r="AD138" s="1371"/>
      <c r="AE138" s="1485" t="s">
        <v>1286</v>
      </c>
      <c r="AF138" s="1482">
        <f t="shared" si="9"/>
      </c>
      <c r="AG138" s="1482">
        <f t="shared" ref="AG138:AG142" si="28">SUMIF($AG$129:$AG$130,$AE$129:$AE$130,AE138)</f>
      </c>
      <c r="AH138" s="1371"/>
      <c r="AI138" s="1452"/>
      <c r="AJ138" s="1451"/>
      <c r="AK138" s="1451"/>
      <c r="AL138" s="1452"/>
      <c r="AM138" s="1451"/>
      <c r="AN138" s="1451"/>
    </row>
    <row customHeight="true" ht="18" r="139">
      <c r="A139" s="1371"/>
      <c r="B139" s="1372"/>
      <c r="C139" s="1372"/>
      <c r="D139" s="1371"/>
      <c r="E139" s="1371"/>
      <c r="F139" s="1371"/>
      <c r="G139" s="1371"/>
      <c r="H139" s="1371"/>
      <c r="I139" s="1512"/>
      <c r="J139" s="1535"/>
      <c r="K139" s="1478"/>
      <c r="L139" s="1478"/>
      <c r="M139" s="1451"/>
      <c r="N139" s="1512"/>
      <c r="O139" s="1371"/>
      <c r="P139" s="1371"/>
      <c r="Q139" s="1371"/>
      <c r="R139" s="1371"/>
      <c r="S139" s="1371"/>
      <c r="T139" s="1371"/>
      <c r="U139" s="1371"/>
      <c r="V139" s="1371"/>
      <c r="W139" s="1371"/>
      <c r="X139" s="1371"/>
      <c r="Y139" s="1371"/>
      <c r="Z139" s="1371"/>
      <c r="AA139" s="1371"/>
      <c r="AB139" s="1371"/>
      <c r="AC139" s="1371"/>
      <c r="AD139" s="1371"/>
      <c r="AE139" s="1485" t="s">
        <v>1287</v>
      </c>
      <c r="AF139" s="1482">
        <f t="shared" si="9"/>
      </c>
      <c r="AG139" s="1482">
        <f t="shared" si="28"/>
      </c>
      <c r="AH139" s="1371"/>
      <c r="AI139" s="1452"/>
      <c r="AJ139" s="1451"/>
      <c r="AK139" s="1451"/>
      <c r="AL139" s="1452"/>
      <c r="AM139" s="1451"/>
      <c r="AN139" s="1451"/>
    </row>
    <row customHeight="true" ht="18" r="140">
      <c r="A140" s="1371"/>
      <c r="B140" s="1372"/>
      <c r="C140" s="1372"/>
      <c r="D140" s="1371"/>
      <c r="E140" s="1371"/>
      <c r="F140" s="1371"/>
      <c r="G140" s="1371"/>
      <c r="H140" s="1371"/>
      <c r="I140" s="1371"/>
      <c r="J140" s="1478"/>
      <c r="K140" s="1478"/>
      <c r="L140" s="1535"/>
      <c r="M140" s="1536"/>
      <c r="N140" s="1371"/>
      <c r="O140" s="1371"/>
      <c r="P140" s="1371"/>
      <c r="Q140" s="1371"/>
      <c r="R140" s="1371"/>
      <c r="S140" s="1371"/>
      <c r="T140" s="1371"/>
      <c r="U140" s="1371"/>
      <c r="V140" s="1371"/>
      <c r="W140" s="1371"/>
      <c r="X140" s="1371"/>
      <c r="Y140" s="1371"/>
      <c r="Z140" s="1371"/>
      <c r="AA140" s="1371"/>
      <c r="AB140" s="1371"/>
      <c r="AC140" s="1371"/>
      <c r="AD140" s="1371"/>
      <c r="AE140" s="1485" t="s">
        <v>1288</v>
      </c>
      <c r="AF140" s="1482">
        <f t="shared" si="9"/>
      </c>
      <c r="AG140" s="1482">
        <f t="shared" si="28"/>
      </c>
      <c r="AH140" s="1371"/>
      <c r="AI140" s="1452"/>
      <c r="AJ140" s="1451"/>
      <c r="AK140" s="1451"/>
      <c r="AL140" s="1452"/>
      <c r="AM140" s="1451"/>
      <c r="AN140" s="1451"/>
    </row>
    <row customHeight="true" ht="18" r="141">
      <c r="A141" s="1371"/>
      <c r="B141" s="1372"/>
      <c r="C141" s="1372"/>
      <c r="D141" s="1371"/>
      <c r="E141" s="1371"/>
      <c r="G141" s="1371"/>
      <c r="H141" s="1371"/>
      <c r="I141" s="1371"/>
      <c r="J141" s="1478"/>
      <c r="K141" s="1478"/>
      <c r="L141" s="1478"/>
      <c r="M141" s="1371"/>
      <c r="N141" s="1371"/>
      <c r="O141" s="1371"/>
      <c r="P141" s="1371"/>
      <c r="Q141" s="1371"/>
      <c r="R141" s="1371"/>
      <c r="S141" s="1371"/>
      <c r="T141" s="1371"/>
      <c r="U141" s="1371"/>
      <c r="V141" s="1371"/>
      <c r="W141" s="1371"/>
      <c r="X141" s="1371"/>
      <c r="Y141" s="1371"/>
      <c r="Z141" s="1371"/>
      <c r="AA141" s="1371"/>
      <c r="AB141" s="1371"/>
      <c r="AC141" s="1371"/>
      <c r="AD141" s="1371"/>
      <c r="AE141" s="1485" t="s">
        <v>1289</v>
      </c>
      <c r="AF141" s="1482">
        <f t="shared" si="9"/>
      </c>
      <c r="AG141" s="1491">
        <f t="shared" si="28"/>
      </c>
      <c r="AH141" s="1371"/>
      <c r="AI141" s="1452"/>
      <c r="AJ141" s="1451"/>
      <c r="AK141" s="1451"/>
      <c r="AL141" s="1452"/>
      <c r="AM141" s="1451"/>
      <c r="AN141" s="1451"/>
    </row>
    <row r="142">
      <c r="A142" s="1371"/>
      <c r="B142" s="1372"/>
      <c r="C142" s="1372"/>
      <c r="D142" s="1371"/>
      <c r="E142" s="1371"/>
      <c r="F142" s="1371"/>
      <c r="G142" s="1371"/>
      <c r="H142" s="1371"/>
      <c r="I142" s="1478"/>
      <c r="J142" s="1478"/>
      <c r="K142" s="1478"/>
      <c r="L142" s="1371"/>
      <c r="M142" s="1371"/>
      <c r="N142" s="1371"/>
      <c r="O142" s="1371"/>
      <c r="P142" s="1371"/>
      <c r="Q142" s="1371"/>
      <c r="R142" s="1371"/>
      <c r="S142" s="1371"/>
      <c r="T142" s="1371"/>
      <c r="U142" s="1371"/>
      <c r="V142" s="1371"/>
      <c r="W142" s="1371"/>
      <c r="X142" s="1371"/>
      <c r="Y142" s="1371"/>
      <c r="Z142" s="1371"/>
      <c r="AA142" s="1371"/>
      <c r="AB142" s="1371"/>
      <c r="AC142" s="1371"/>
      <c r="AD142" s="1537"/>
      <c r="AE142" s="1485" t="s">
        <v>1238</v>
      </c>
      <c r="AF142" s="1491">
        <f>AVERAGE(AI53:AI102)/AVERAGE(G53:G102)</f>
      </c>
      <c r="AG142" s="1482">
        <f t="shared" si="28"/>
      </c>
      <c r="AH142" s="1452"/>
      <c r="AI142" s="1451"/>
      <c r="AJ142" s="1451"/>
      <c r="AK142" s="1452"/>
      <c r="AL142" s="1451"/>
      <c r="AM142" s="1451"/>
    </row>
    <row r="143">
      <c r="A143" s="1484" t="s">
        <v>1445</v>
      </c>
      <c r="B143" s="1484"/>
      <c r="C143" s="1484"/>
      <c r="D143" s="1484"/>
      <c r="E143" s="1484"/>
      <c r="F143" s="1371"/>
      <c r="G143" s="1371"/>
      <c r="H143" s="1371"/>
      <c r="I143" s="1478"/>
      <c r="J143" s="1478"/>
      <c r="K143" s="1478"/>
      <c r="L143" s="1371"/>
      <c r="M143" s="1371"/>
      <c r="N143" s="1371"/>
      <c r="O143" s="1371"/>
      <c r="P143" s="1371"/>
      <c r="Q143" s="1371"/>
      <c r="R143" s="1371"/>
      <c r="S143" s="1371"/>
      <c r="T143" s="1371"/>
      <c r="U143" s="1371"/>
      <c r="V143" s="1371"/>
      <c r="W143" s="1371"/>
      <c r="X143" s="1371"/>
      <c r="Y143" s="1371"/>
      <c r="Z143" s="1371"/>
      <c r="AA143" s="1371"/>
      <c r="AB143" s="1371"/>
      <c r="AC143" s="1371"/>
      <c r="AG143" s="1371"/>
      <c r="AH143" s="1452"/>
      <c r="AI143" s="1451"/>
      <c r="AJ143" s="1451"/>
      <c r="AK143" s="1452"/>
      <c r="AL143" s="1451"/>
      <c r="AM143" s="1451"/>
    </row>
    <row r="144">
      <c r="A144" s="1293" t="s">
        <v>1245</v>
      </c>
      <c r="B144" s="1293" t="s">
        <v>1226</v>
      </c>
      <c r="C144" s="1293" t="s">
        <v>1422</v>
      </c>
      <c r="D144" s="1293" t="s">
        <v>1423</v>
      </c>
      <c r="E144" s="1293" t="s">
        <v>1424</v>
      </c>
      <c r="F144" s="1371"/>
      <c r="G144" s="1371"/>
      <c r="H144" s="1478"/>
      <c r="I144" s="1478" t="s">
        <v>1284</v>
      </c>
      <c r="J144" s="1478"/>
      <c r="K144" s="1371"/>
      <c r="L144" s="1371"/>
      <c r="M144" s="1379"/>
      <c r="N144" s="1379"/>
      <c r="O144" s="1371"/>
      <c r="P144" s="1371"/>
      <c r="Q144" s="1371"/>
      <c r="R144" s="1371"/>
      <c r="S144" s="1371"/>
      <c r="T144" s="1371"/>
      <c r="U144" s="1371"/>
      <c r="V144" s="1371"/>
      <c r="W144" s="1371"/>
      <c r="X144" s="1371"/>
      <c r="Y144" s="1371"/>
      <c r="Z144" s="1371"/>
      <c r="AA144" s="1371"/>
      <c r="AB144" s="1371"/>
      <c r="AC144" s="1371"/>
      <c r="AE144" s="1371"/>
      <c r="AF144" s="1371"/>
      <c r="AG144" s="1452"/>
      <c r="AH144" s="1451"/>
      <c r="AI144" s="1451"/>
      <c r="AJ144" s="1451"/>
      <c r="AK144" s="1452"/>
      <c r="AL144" s="1451"/>
      <c r="AM144" s="1451"/>
    </row>
    <row r="145">
      <c r="A145" s="1293"/>
      <c r="B145" s="1293"/>
      <c r="C145" s="1293"/>
      <c r="D145" s="1293"/>
      <c r="E145" s="1293"/>
      <c r="F145" s="1371"/>
      <c r="G145" s="1371"/>
      <c r="H145" s="1478"/>
      <c r="I145" s="1478"/>
      <c r="J145" s="1478"/>
      <c r="K145" s="1371"/>
      <c r="L145" s="1371"/>
      <c r="M145" s="1379"/>
      <c r="N145" s="1379"/>
      <c r="O145" s="1371"/>
      <c r="P145" s="1371"/>
      <c r="Q145" s="1371"/>
      <c r="R145" s="1371"/>
      <c r="S145" s="1371"/>
      <c r="T145" s="1371"/>
      <c r="U145" s="1371"/>
      <c r="V145" s="1371"/>
      <c r="W145" s="1371"/>
      <c r="X145" s="1371"/>
      <c r="Y145" s="1371"/>
      <c r="Z145" s="1371"/>
      <c r="AA145" s="1371"/>
      <c r="AB145" s="1371"/>
      <c r="AC145" s="1371"/>
      <c r="AE145" s="1371"/>
      <c r="AF145" s="1371"/>
      <c r="AG145" s="1452"/>
      <c r="AH145" s="1451"/>
      <c r="AI145" s="1451"/>
      <c r="AJ145" s="1452"/>
      <c r="AK145" s="1451"/>
      <c r="AL145" s="1451"/>
    </row>
    <row r="146">
      <c r="A146" s="1297">
        <v>1</v>
      </c>
      <c r="B146" s="1297" t="s">
        <v>1446</v>
      </c>
      <c r="C146" s="1317">
        <v>15982</v>
      </c>
      <c r="D146" s="1297" t="s">
        <v>1427</v>
      </c>
      <c r="E146" s="1297" t="s">
        <v>1428</v>
      </c>
      <c r="I146" s="1371"/>
      <c r="J146" s="1478"/>
      <c r="K146" s="1478"/>
      <c r="L146" s="1478"/>
      <c r="M146" s="1371"/>
      <c r="N146" s="1371"/>
      <c r="O146" s="1371"/>
      <c r="P146" s="1371"/>
      <c r="Q146" s="1371"/>
      <c r="R146" s="1371"/>
      <c r="S146" s="1371"/>
      <c r="T146" s="1371"/>
      <c r="U146" s="1371"/>
      <c r="V146" s="1371"/>
      <c r="W146" s="1371"/>
      <c r="X146" s="1371"/>
      <c r="Y146" s="1371"/>
      <c r="Z146" s="1371"/>
      <c r="AA146" s="1371"/>
      <c r="AB146" s="1371"/>
      <c r="AC146" s="1371"/>
      <c r="AD146" s="1371"/>
      <c r="AH146" s="1371"/>
      <c r="AI146" s="1452"/>
      <c r="AJ146" s="1451"/>
      <c r="AK146" s="1452"/>
      <c r="AL146" s="1451"/>
      <c r="AM146" s="1451"/>
    </row>
    <row r="147">
      <c r="A147" s="1297">
        <v>2</v>
      </c>
      <c r="B147" s="1297" t="s">
        <v>1447</v>
      </c>
      <c r="C147" s="1317">
        <v>19025</v>
      </c>
      <c r="D147" s="1297" t="s">
        <v>1427</v>
      </c>
      <c r="E147" s="1297" t="s">
        <v>1428</v>
      </c>
      <c r="I147" s="1371"/>
      <c r="J147" s="1478"/>
      <c r="K147" s="1478"/>
      <c r="L147" s="1478"/>
      <c r="M147" s="1371"/>
      <c r="N147" s="1371"/>
      <c r="O147" s="1371"/>
      <c r="P147" s="1371"/>
      <c r="Q147" s="1371"/>
      <c r="R147" s="1371"/>
      <c r="S147" s="1371"/>
      <c r="T147" s="1371"/>
      <c r="U147" s="1371"/>
      <c r="V147" s="1371"/>
      <c r="W147" s="1371"/>
      <c r="X147" s="1371"/>
      <c r="Y147" s="1371"/>
      <c r="Z147" s="1371"/>
      <c r="AA147" s="1371"/>
      <c r="AB147" s="1371"/>
      <c r="AC147" s="1371"/>
      <c r="AD147" s="1371"/>
      <c r="AE147" s="1371"/>
      <c r="AF147" s="1371"/>
      <c r="AG147" s="1371"/>
      <c r="AH147" s="1371"/>
      <c r="AI147" s="1452"/>
      <c r="AJ147" s="1451"/>
      <c r="AK147" s="1451"/>
      <c r="AL147" s="1452"/>
      <c r="AM147" s="1451"/>
      <c r="AN147" s="1451"/>
    </row>
    <row r="148">
      <c r="A148" s="1297">
        <v>3</v>
      </c>
      <c r="B148" s="1317" t="s">
        <v>1448</v>
      </c>
      <c r="C148" s="1317" t="s">
        <v>1449</v>
      </c>
      <c r="D148" s="1297"/>
      <c r="E148" s="1297"/>
      <c r="H148" s="1538"/>
      <c r="I148" s="1371"/>
      <c r="J148" s="1478"/>
      <c r="K148" s="1478"/>
      <c r="L148" s="1478"/>
      <c r="M148" s="1371"/>
      <c r="N148" s="1371"/>
      <c r="O148" s="1371"/>
      <c r="P148" s="1371"/>
      <c r="Q148" s="1371"/>
      <c r="R148" s="1371"/>
      <c r="S148" s="1371"/>
      <c r="T148" s="1371"/>
      <c r="U148" s="1371"/>
      <c r="V148" s="1371"/>
      <c r="W148" s="1371"/>
      <c r="X148" s="1371"/>
      <c r="Y148" s="1371"/>
      <c r="Z148" s="1371"/>
      <c r="AA148" s="1371"/>
      <c r="AB148" s="1371"/>
      <c r="AC148" s="1371"/>
      <c r="AD148" s="1371"/>
      <c r="AE148" s="1371"/>
      <c r="AF148" s="1371"/>
      <c r="AG148" s="1371"/>
      <c r="AH148" s="1371"/>
      <c r="AI148" s="1452"/>
      <c r="AJ148" s="1451"/>
      <c r="AK148" s="1451"/>
      <c r="AL148" s="1452"/>
      <c r="AM148" s="1451"/>
      <c r="AN148" s="1451"/>
    </row>
    <row r="149">
      <c r="A149" s="1297">
        <v>4</v>
      </c>
      <c r="B149" s="1317" t="s">
        <v>1450</v>
      </c>
      <c r="C149" s="1317"/>
      <c r="D149" s="1297"/>
      <c r="E149" s="1297"/>
      <c r="F149" s="1371"/>
      <c r="G149" s="1371"/>
      <c r="H149" s="1512"/>
      <c r="I149" s="1371"/>
      <c r="J149" s="1478"/>
      <c r="K149" s="1478"/>
      <c r="L149" s="1478"/>
      <c r="M149" s="1371"/>
      <c r="N149" s="1371"/>
      <c r="O149" s="1371"/>
      <c r="P149" s="1371"/>
      <c r="Q149" s="1371"/>
      <c r="R149" s="1371"/>
      <c r="S149" s="1371"/>
      <c r="T149" s="1371"/>
      <c r="U149" s="1371"/>
      <c r="V149" s="1371"/>
      <c r="W149" s="1371"/>
      <c r="X149" s="1371"/>
      <c r="Y149" s="1371"/>
      <c r="Z149" s="1371"/>
      <c r="AA149" s="1371"/>
      <c r="AB149" s="1371"/>
      <c r="AC149" s="1371"/>
      <c r="AD149" s="1371"/>
      <c r="AE149" s="1371"/>
      <c r="AF149" s="1371"/>
      <c r="AG149" s="1371"/>
      <c r="AH149" s="1371"/>
      <c r="AI149" s="1452"/>
      <c r="AJ149" s="1451"/>
      <c r="AK149" s="1451"/>
      <c r="AL149" s="1452"/>
      <c r="AM149" s="1451"/>
      <c r="AN149" s="1451"/>
    </row>
    <row r="150">
      <c r="A150" s="1371"/>
      <c r="B150" s="1372"/>
      <c r="C150" s="1372"/>
      <c r="D150" s="1371"/>
      <c r="E150" s="1371"/>
      <c r="F150" s="1371"/>
      <c r="G150" s="1371"/>
      <c r="H150" s="1512"/>
      <c r="I150" s="1371"/>
      <c r="J150" s="1478"/>
      <c r="K150" s="1478"/>
      <c r="L150" s="1478"/>
      <c r="M150" s="1371"/>
      <c r="N150" s="1371"/>
      <c r="O150" s="1371"/>
      <c r="P150" s="1371"/>
      <c r="Q150" s="1371"/>
      <c r="R150" s="1371"/>
      <c r="S150" s="1371"/>
      <c r="T150" s="1371"/>
      <c r="U150" s="1371"/>
      <c r="V150" s="1371"/>
      <c r="W150" s="1371"/>
      <c r="X150" s="1371"/>
      <c r="Y150" s="1371"/>
      <c r="Z150" s="1371"/>
      <c r="AA150" s="1371"/>
      <c r="AB150" s="1371"/>
      <c r="AC150" s="1371"/>
      <c r="AD150" s="1371"/>
      <c r="AE150" s="1371"/>
      <c r="AF150" s="1371"/>
      <c r="AG150" s="1371"/>
      <c r="AH150" s="1371"/>
      <c r="AI150" s="1452"/>
      <c r="AJ150" s="1451"/>
      <c r="AK150" s="1451"/>
      <c r="AL150" s="1452"/>
      <c r="AM150" s="1451"/>
      <c r="AN150" s="1451"/>
    </row>
    <row r="151">
      <c r="A151" s="1371"/>
      <c r="B151" s="1372"/>
      <c r="C151" s="1372"/>
      <c r="D151" s="1371"/>
      <c r="E151" s="1371"/>
      <c r="F151" s="1371"/>
      <c r="G151" s="1371"/>
      <c r="H151" s="1512"/>
      <c r="I151" s="1371"/>
      <c r="J151" s="1478"/>
      <c r="K151" s="1478"/>
      <c r="L151" s="1478"/>
      <c r="M151" s="1371"/>
      <c r="N151" s="1371"/>
      <c r="O151" s="1375"/>
      <c r="P151" s="1375"/>
      <c r="Q151" s="1371"/>
      <c r="R151" s="1371"/>
      <c r="S151" s="1371"/>
      <c r="T151" s="1371"/>
      <c r="U151" s="1371"/>
      <c r="V151" s="1371"/>
      <c r="W151" s="1371"/>
      <c r="X151" s="1371"/>
      <c r="Y151" s="1371"/>
      <c r="Z151" s="1371"/>
      <c r="AA151" s="1371"/>
      <c r="AB151" s="1371"/>
      <c r="AC151" s="1371"/>
      <c r="AD151" s="1371"/>
      <c r="AE151" s="1371"/>
      <c r="AF151" s="1371"/>
      <c r="AG151" s="1371"/>
      <c r="AH151" s="1371"/>
      <c r="AI151" s="1452"/>
      <c r="AJ151" s="1451"/>
      <c r="AK151" s="1451"/>
      <c r="AL151" s="1452"/>
      <c r="AM151" s="1451"/>
      <c r="AN151" s="1451"/>
    </row>
    <row r="152">
      <c r="A152" s="1371"/>
      <c r="B152" s="1372"/>
      <c r="C152" s="1372"/>
      <c r="D152" s="1371"/>
      <c r="E152" s="1371"/>
      <c r="F152" s="1371"/>
      <c r="G152" s="1371"/>
      <c r="H152" s="1512"/>
      <c r="I152" s="1371"/>
      <c r="J152" s="1478"/>
      <c r="K152" s="1478"/>
      <c r="L152" s="1478"/>
      <c r="M152" s="1371"/>
      <c r="N152" s="1371"/>
      <c r="O152" s="1375"/>
      <c r="P152" s="1375"/>
      <c r="Q152" s="1371"/>
      <c r="R152" s="1371"/>
      <c r="S152" s="1371"/>
      <c r="T152" s="1371"/>
      <c r="U152" s="1371"/>
      <c r="V152" s="1371"/>
      <c r="W152" s="1371"/>
      <c r="X152" s="1371"/>
      <c r="Y152" s="1371"/>
      <c r="Z152" s="1371"/>
      <c r="AA152" s="1371"/>
      <c r="AB152" s="1371"/>
      <c r="AC152" s="1371"/>
      <c r="AD152" s="1371"/>
      <c r="AE152" s="1371"/>
      <c r="AF152" s="1371"/>
      <c r="AG152" s="1371"/>
      <c r="AH152" s="1371"/>
      <c r="AI152" s="1452"/>
      <c r="AJ152" s="1451"/>
      <c r="AK152" s="1451"/>
      <c r="AL152" s="1452"/>
      <c r="AM152" s="1451"/>
      <c r="AN152" s="1451"/>
    </row>
    <row r="153">
      <c r="A153" s="1371"/>
      <c r="B153" s="1372"/>
      <c r="C153" s="1372"/>
      <c r="D153" s="1371"/>
      <c r="E153" s="1371"/>
      <c r="F153" s="1371"/>
      <c r="G153" s="1371"/>
      <c r="H153" s="1512"/>
      <c r="I153" s="1371"/>
      <c r="J153" s="1478"/>
      <c r="K153" s="1478"/>
      <c r="L153" s="1478"/>
      <c r="M153" s="1371"/>
      <c r="N153" s="1371"/>
      <c r="O153" s="1375"/>
      <c r="P153" s="1375"/>
      <c r="Q153" s="1371"/>
      <c r="R153" s="1371"/>
      <c r="S153" s="1371"/>
      <c r="T153" s="1371"/>
      <c r="U153" s="1371"/>
      <c r="V153" s="1371"/>
      <c r="W153" s="1371"/>
      <c r="X153" s="1371"/>
      <c r="Y153" s="1371"/>
      <c r="Z153" s="1371"/>
      <c r="AA153" s="1371"/>
      <c r="AB153" s="1371"/>
      <c r="AC153" s="1371"/>
      <c r="AD153" s="1371"/>
      <c r="AE153" s="1371"/>
      <c r="AF153" s="1371"/>
      <c r="AG153" s="1371"/>
      <c r="AH153" s="1371"/>
      <c r="AI153" s="1452"/>
      <c r="AJ153" s="1451"/>
      <c r="AK153" s="1451"/>
      <c r="AL153" s="1452"/>
      <c r="AM153" s="1451"/>
      <c r="AN153" s="1451"/>
    </row>
    <row r="154">
      <c r="A154" s="1371"/>
      <c r="B154" s="1372"/>
      <c r="C154" s="1372"/>
      <c r="D154" s="1371"/>
      <c r="E154" s="1371"/>
      <c r="F154" s="1371"/>
      <c r="G154" s="1371"/>
      <c r="H154" s="1512"/>
      <c r="I154" s="1371"/>
      <c r="J154" s="1478"/>
      <c r="K154" s="1478"/>
      <c r="L154" s="1478"/>
      <c r="M154" s="1371"/>
      <c r="N154" s="1371"/>
      <c r="O154" s="1375"/>
      <c r="P154" s="1375"/>
      <c r="Q154" s="1371"/>
      <c r="R154" s="1371"/>
      <c r="S154" s="1371"/>
      <c r="T154" s="1371"/>
      <c r="U154" s="1371"/>
      <c r="V154" s="1371"/>
      <c r="W154" s="1371"/>
      <c r="X154" s="1371"/>
      <c r="Y154" s="1371"/>
      <c r="Z154" s="1371"/>
      <c r="AA154" s="1371"/>
      <c r="AB154" s="1371"/>
      <c r="AC154" s="1371"/>
      <c r="AD154" s="1371"/>
      <c r="AE154" s="1371"/>
      <c r="AF154" s="1371"/>
      <c r="AG154" s="1371"/>
      <c r="AH154" s="1371"/>
      <c r="AI154" s="1452"/>
      <c r="AJ154" s="1451"/>
      <c r="AK154" s="1451"/>
      <c r="AL154" s="1452"/>
      <c r="AM154" s="1451"/>
      <c r="AN154" s="1451"/>
    </row>
    <row r="155">
      <c r="A155" s="1371"/>
      <c r="B155" s="1372"/>
      <c r="C155" s="1372"/>
      <c r="D155" s="1371"/>
      <c r="E155" s="1371"/>
      <c r="F155" s="1371"/>
      <c r="G155" s="1371"/>
      <c r="H155" s="1371"/>
      <c r="I155" s="1371"/>
      <c r="J155" s="1478"/>
      <c r="K155" s="1478"/>
      <c r="L155" s="1478"/>
      <c r="M155" s="1371"/>
      <c r="N155" s="1371"/>
      <c r="O155" s="1375"/>
      <c r="P155" s="1375"/>
      <c r="Q155" s="1371"/>
      <c r="R155" s="1371"/>
      <c r="S155" s="1371"/>
      <c r="T155" s="1371"/>
      <c r="U155" s="1371"/>
      <c r="V155" s="1371"/>
      <c r="W155" s="1371"/>
      <c r="X155" s="1371"/>
      <c r="Y155" s="1371"/>
      <c r="Z155" s="1371"/>
      <c r="AA155" s="1371"/>
      <c r="AB155" s="1371"/>
      <c r="AC155" s="1371"/>
      <c r="AD155" s="1371"/>
      <c r="AE155" s="1371"/>
      <c r="AF155" s="1371"/>
      <c r="AG155" s="1371"/>
      <c r="AH155" s="1371"/>
      <c r="AI155" s="1452"/>
      <c r="AJ155" s="1451"/>
      <c r="AK155" s="1451"/>
      <c r="AL155" s="1452"/>
      <c r="AM155" s="1451"/>
      <c r="AN155" s="1451"/>
    </row>
    <row r="156">
      <c r="A156" s="1371"/>
      <c r="B156" s="1372"/>
      <c r="C156" s="1372"/>
      <c r="D156" s="1371"/>
      <c r="E156" s="1371"/>
      <c r="F156" s="1371"/>
      <c r="G156" s="1371"/>
      <c r="H156" s="1371"/>
      <c r="I156" s="1371"/>
      <c r="J156" s="1478"/>
      <c r="K156" s="1478"/>
      <c r="L156" s="1478"/>
      <c r="M156" s="1371"/>
      <c r="N156" s="1371"/>
      <c r="O156" s="1375"/>
      <c r="P156" s="1375"/>
      <c r="Q156" s="1371"/>
      <c r="R156" s="1371"/>
      <c r="S156" s="1371"/>
      <c r="T156" s="1371"/>
      <c r="U156" s="1371"/>
      <c r="V156" s="1371"/>
      <c r="W156" s="1371"/>
      <c r="X156" s="1371"/>
      <c r="Y156" s="1371"/>
      <c r="Z156" s="1371"/>
      <c r="AA156" s="1371"/>
      <c r="AB156" s="1371"/>
      <c r="AC156" s="1371"/>
      <c r="AD156" s="1371"/>
      <c r="AE156" s="1371"/>
      <c r="AF156" s="1371"/>
      <c r="AG156" s="1371"/>
      <c r="AH156" s="1371"/>
      <c r="AI156" s="1452"/>
      <c r="AJ156" s="1451"/>
      <c r="AK156" s="1451"/>
      <c r="AL156" s="1452"/>
      <c r="AM156" s="1451"/>
      <c r="AN156" s="1451"/>
    </row>
    <row r="157">
      <c r="A157" s="1371"/>
      <c r="B157" s="1372"/>
      <c r="C157" s="1372"/>
      <c r="D157" s="1371"/>
      <c r="E157" s="1371"/>
      <c r="F157" s="1371"/>
      <c r="G157" s="1371"/>
      <c r="H157" s="1371"/>
      <c r="I157" s="1371"/>
      <c r="J157" s="1478"/>
      <c r="K157" s="1478"/>
      <c r="L157" s="1478"/>
      <c r="M157" s="1371"/>
      <c r="N157" s="1371"/>
      <c r="O157" s="1375"/>
      <c r="P157" s="1375"/>
      <c r="Q157" s="1371"/>
      <c r="R157" s="1371"/>
      <c r="S157" s="1371"/>
      <c r="T157" s="1371"/>
      <c r="U157" s="1371"/>
      <c r="V157" s="1371"/>
      <c r="W157" s="1371"/>
      <c r="X157" s="1371"/>
      <c r="Y157" s="1371"/>
      <c r="Z157" s="1371"/>
      <c r="AA157" s="1371"/>
      <c r="AB157" s="1371"/>
      <c r="AC157" s="1371"/>
      <c r="AD157" s="1371"/>
      <c r="AE157" s="1371"/>
      <c r="AF157" s="1371"/>
      <c r="AG157" s="1371"/>
      <c r="AH157" s="1371"/>
      <c r="AI157" s="1452"/>
      <c r="AJ157" s="1451"/>
      <c r="AK157" s="1451"/>
      <c r="AL157" s="1452"/>
      <c r="AM157" s="1451"/>
      <c r="AN157" s="1451"/>
    </row>
    <row r="158">
      <c r="A158" s="1371"/>
      <c r="B158" s="1372"/>
      <c r="C158" s="1372"/>
      <c r="D158" s="1371"/>
      <c r="E158" s="1371"/>
      <c r="F158" s="1371"/>
      <c r="G158" s="1371"/>
      <c r="H158" s="1371"/>
      <c r="I158" s="1371"/>
      <c r="J158" s="1478"/>
      <c r="K158" s="1478"/>
      <c r="L158" s="1478"/>
      <c r="M158" s="1371"/>
      <c r="N158" s="1371"/>
      <c r="O158" s="1375"/>
      <c r="P158" s="1375"/>
      <c r="Q158" s="1371"/>
      <c r="R158" s="1371"/>
      <c r="S158" s="1371"/>
      <c r="T158" s="1371"/>
      <c r="U158" s="1371"/>
      <c r="V158" s="1371"/>
      <c r="W158" s="1371"/>
      <c r="X158" s="1371"/>
      <c r="Y158" s="1371"/>
      <c r="Z158" s="1371"/>
      <c r="AA158" s="1371"/>
      <c r="AB158" s="1371"/>
      <c r="AC158" s="1371"/>
      <c r="AD158" s="1371"/>
      <c r="AE158" s="1371"/>
      <c r="AF158" s="1371"/>
      <c r="AG158" s="1371"/>
      <c r="AH158" s="1371"/>
      <c r="AI158" s="1315"/>
      <c r="AJ158" s="1451"/>
      <c r="AK158" s="1451"/>
      <c r="AL158" s="1452"/>
      <c r="AM158" s="1451"/>
      <c r="AN158" s="1451"/>
    </row>
    <row r="159">
      <c r="AJ159" s="1371"/>
      <c r="AK159" s="1371"/>
      <c r="AL159" s="1451"/>
      <c r="AM159" s="1451"/>
      <c r="AN159" s="1371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J1:J1048576">
    <cfRule dxfId="40" operator="lessThan" priority="1" stopIfTrue="true" type="cellIs">
      <formula>90</formula>
    </cfRule>
  </conditionalFormatting>
  <conditionalFormatting sqref="AE1:AE1048576">
    <cfRule dxfId="41" operator="equal" priority="2" stopIfTrue="true" type="cellIs">
      <formula>"Out of stock less than 60 days"</formula>
    </cfRule>
  </conditionalFormatting>
  <conditionalFormatting sqref="AE1:AE1048576">
    <cfRule dxfId="42" operator="equal" priority="3" stopIfTrue="true" type="cellIs">
      <formula>"Not sold yet"</formula>
    </cfRule>
  </conditionalFormatting>
  <conditionalFormatting sqref="AE1:AE1048576">
    <cfRule dxfId="43" operator="equal" priority="4" stopIfTrue="true" type="cellIs">
      <formula>"Out of stock more than 150 days"</formula>
    </cfRule>
  </conditionalFormatting>
  <conditionalFormatting sqref="AE1:AE1048576">
    <cfRule dxfId="44" operator="equal" priority="5" stopIfTrue="true" type="cellIs">
      <formula>"Out of stock more than 60 days"</formula>
    </cfRule>
  </conditionalFormatting>
  <conditionalFormatting sqref="AC1:AC1048576">
    <cfRule dxfId="45" operator="greaterThan" priority="6" stopIfTrue="true" type="cellIs">
      <formula>90</formula>
    </cfRule>
  </conditionalFormatting>
  <conditionalFormatting sqref="AC1:AC1048576">
    <cfRule dxfId="46" operator="equal" priority="7" stopIfTrue="true" type="cellIs">
      <formula>"-"</formula>
    </cfRule>
  </conditionalFormatting>
  <conditionalFormatting sqref="AC4:AC24 AC34:AC115 AC127:AC136">
    <cfRule dxfId="47" operator="lessThan" priority="8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5" min="5" style="0" width="17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6" min="36" style="0" width="6"/>
    <col collapsed="false" customWidth="true" hidden="false" max="4" min="4" style="0" width="17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5" min="35" style="0" width="58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4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40" min="40" style="0" width="7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8" min="38" style="0" width="5"/>
  </cols>
  <sheetData>
    <row r="1">
      <c r="A1" s="1539" t="s">
        <v>1451</v>
      </c>
      <c r="B1" s="1539" t="s">
        <v>1452</v>
      </c>
      <c r="C1" s="1540" t="s">
        <v>1453</v>
      </c>
      <c r="D1" s="1540" t="s">
        <v>1454</v>
      </c>
      <c r="E1" s="1540" t="s">
        <v>1455</v>
      </c>
      <c r="F1" s="1539" t="s">
        <v>1456</v>
      </c>
      <c r="G1" s="1539"/>
      <c r="H1" s="1541" t="s">
        <v>1457</v>
      </c>
      <c r="I1" s="1542" t="s">
        <v>1458</v>
      </c>
      <c r="J1" s="1543" t="s">
        <v>1459</v>
      </c>
      <c r="K1" s="1543" t="s">
        <v>1460</v>
      </c>
      <c r="L1" s="1543" t="s">
        <v>1461</v>
      </c>
      <c r="M1" s="1539" t="s">
        <v>1462</v>
      </c>
      <c r="N1" s="1539" t="s">
        <v>1463</v>
      </c>
      <c r="O1" s="1539" t="s">
        <v>1464</v>
      </c>
      <c r="P1" s="1539" t="s">
        <v>1465</v>
      </c>
      <c r="Q1" s="1539" t="s">
        <v>1466</v>
      </c>
      <c r="R1" s="1544" t="s">
        <v>1467</v>
      </c>
      <c r="S1" s="1544"/>
      <c r="T1" s="1544" t="s">
        <v>1468</v>
      </c>
      <c r="U1" s="1544"/>
      <c r="V1" s="1544" t="s">
        <v>1469</v>
      </c>
      <c r="W1" s="1544"/>
      <c r="X1" s="1544" t="s">
        <v>1470</v>
      </c>
      <c r="Y1" s="1544"/>
      <c r="Z1" s="1545" t="s">
        <v>1471</v>
      </c>
      <c r="AA1" s="1545"/>
      <c r="AB1" s="1546" t="s">
        <v>1472</v>
      </c>
      <c r="AC1" s="1543" t="s">
        <v>1473</v>
      </c>
      <c r="AD1" s="1543" t="s">
        <v>1474</v>
      </c>
      <c r="AE1" s="1543" t="s">
        <v>1475</v>
      </c>
      <c r="AF1" s="1543" t="s">
        <v>1476</v>
      </c>
      <c r="AG1" s="1543" t="s">
        <v>1477</v>
      </c>
      <c r="AH1" s="1543" t="s">
        <v>1478</v>
      </c>
      <c r="AI1" s="1543" t="s">
        <v>1479</v>
      </c>
      <c r="AJ1" s="1543" t="s">
        <v>1480</v>
      </c>
      <c r="AK1" s="1539" t="s">
        <v>1481</v>
      </c>
      <c r="AL1" s="1539" t="s">
        <v>1482</v>
      </c>
      <c r="AM1" s="1539" t="s">
        <v>1483</v>
      </c>
      <c r="AN1" s="1539" t="s">
        <v>1484</v>
      </c>
    </row>
    <row r="2">
      <c r="A2" s="1539" t="s">
        <v>1485</v>
      </c>
      <c r="B2" s="1539"/>
      <c r="C2" s="1539"/>
      <c r="D2" s="1539"/>
      <c r="E2" s="1540"/>
      <c r="F2" s="1539" t="s">
        <v>1486</v>
      </c>
      <c r="G2" s="1541" t="s">
        <v>1487</v>
      </c>
      <c r="H2" s="1541"/>
      <c r="I2" s="1542"/>
      <c r="J2" s="1543"/>
      <c r="K2" s="1543"/>
      <c r="L2" s="1543"/>
      <c r="M2" s="1539" t="s">
        <v>1488</v>
      </c>
      <c r="N2" s="1539" t="s">
        <v>1488</v>
      </c>
      <c r="O2" s="1539"/>
      <c r="P2" s="1539"/>
      <c r="Q2" s="1539"/>
      <c r="R2" s="1544" t="s">
        <v>1486</v>
      </c>
      <c r="S2" s="1547" t="s">
        <v>1487</v>
      </c>
      <c r="T2" s="1544" t="s">
        <v>1486</v>
      </c>
      <c r="U2" s="1547" t="s">
        <v>1487</v>
      </c>
      <c r="V2" s="1544" t="s">
        <v>1486</v>
      </c>
      <c r="W2" s="1547" t="s">
        <v>1487</v>
      </c>
      <c r="X2" s="1544" t="s">
        <v>1486</v>
      </c>
      <c r="Y2" s="1547" t="s">
        <v>1487</v>
      </c>
      <c r="Z2" s="1544" t="s">
        <v>1486</v>
      </c>
      <c r="AA2" s="1547" t="s">
        <v>1487</v>
      </c>
      <c r="AB2" s="1546"/>
      <c r="AC2" s="1543"/>
      <c r="AD2" s="1543"/>
      <c r="AE2" s="1543"/>
      <c r="AF2" s="1543"/>
      <c r="AG2" s="1543"/>
      <c r="AH2" s="1543"/>
      <c r="AI2" s="1543"/>
      <c r="AJ2" s="1543"/>
      <c r="AK2" s="1539"/>
      <c r="AL2" s="1539"/>
      <c r="AM2" s="1539"/>
      <c r="AN2" s="1539"/>
    </row>
    <row customHeight="true" hidden="true" ht="18" r="3">
      <c r="A3" s="1548">
        <v>1</v>
      </c>
      <c r="B3" s="1548" t="s">
        <v>1489</v>
      </c>
      <c r="C3" s="1549" t="s">
        <v>1490</v>
      </c>
      <c r="D3" s="1549" t="s">
        <v>1490</v>
      </c>
      <c r="E3" s="1550" t="s">
        <v>1491</v>
      </c>
      <c r="F3" s="1551">
        <v>419</v>
      </c>
      <c r="G3" s="1552">
        <v>419</v>
      </c>
      <c r="H3" s="1553"/>
      <c r="I3" s="1554">
        <f>VLOOKUP(C3,'Data Products'!$A:$B,2,0)</f>
      </c>
      <c r="J3" s="1555">
        <f t="shared" ref="J3:J24" si="0">IFERROR(I3-TODAY(),"")</f>
      </c>
      <c r="K3" s="1556">
        <v>45723</v>
      </c>
      <c r="L3" s="1557">
        <f t="shared" ref="L3:L24" si="24">TODAY()-K3</f>
      </c>
      <c r="M3" s="1553">
        <v>354</v>
      </c>
      <c r="N3" s="1553">
        <v>380</v>
      </c>
      <c r="O3" s="1553"/>
      <c r="P3" s="1553"/>
      <c r="Q3" s="1548"/>
      <c r="R3" s="1553">
        <v>0</v>
      </c>
      <c r="S3" s="1553">
        <v>0</v>
      </c>
      <c r="T3" s="1553">
        <v>326</v>
      </c>
      <c r="U3" s="1553">
        <v>326</v>
      </c>
      <c r="V3" s="1553">
        <v>146</v>
      </c>
      <c r="W3" s="1553">
        <v>146</v>
      </c>
      <c r="X3" s="1553">
        <v>0</v>
      </c>
      <c r="Y3" s="1553">
        <v>0</v>
      </c>
      <c r="Z3" s="1553">
        <v>0</v>
      </c>
      <c r="AA3" s="1553">
        <v>0</v>
      </c>
      <c r="AB3" s="1558">
        <f t="shared" ref="AB3:AB24" si="19">N3/30</f>
      </c>
      <c r="AC3" s="1559">
        <f t="shared" ref="AC3:AC24" si="10">IFERROR(F3/AB3,"-")</f>
      </c>
      <c r="AD3" s="1560">
        <f t="shared" ref="AD3:AD24" si="3">IFERROR(TODAY()+AC3,"-")</f>
      </c>
      <c r="AE3" s="1561">
        <f t="shared" ref="AE3:AE24" si="27">_xlfn.IFS(AC3="-","Not sold yet",AND(AC3&lt;=150,AC3&gt;60),"Out of stock more than 60 days",AC3&lt;=60,"Out of stock less than 60 days",AC3&gt;=150,"Out of stock more than 150 days")</f>
      </c>
      <c r="AF3" s="1562">
        <f>VLOOKUP(C3,'Data Products'!$A:$J,10,0)</f>
      </c>
      <c r="AG3" s="1563">
        <f t="shared" ref="AG3:AG24" si="13">AF3*F3</f>
      </c>
      <c r="AH3" s="1564">
        <f t="shared" ref="AH3:AH22" si="6">IF(J3&lt;=90,F3,0)</f>
      </c>
      <c r="AI3" s="1565">
        <f>IFERROR(VLOOKUP(C3,$C$3:$AI$42,34,0),"")</f>
      </c>
      <c r="AJ3" s="1566"/>
      <c r="AK3" s="1567"/>
      <c r="AL3" s="1566"/>
      <c r="AM3" s="1567"/>
      <c r="AN3" s="1567"/>
    </row>
    <row r="4">
      <c r="A4" s="1568">
        <v>1</v>
      </c>
      <c r="B4" s="1548" t="s">
        <v>1492</v>
      </c>
      <c r="C4" s="1549" t="s">
        <v>1491</v>
      </c>
      <c r="D4" s="1549" t="s">
        <v>1491</v>
      </c>
      <c r="E4" s="1549" t="s">
        <v>1491</v>
      </c>
      <c r="F4" s="1569">
        <v>28695</v>
      </c>
      <c r="G4" s="1552">
        <v>28604</v>
      </c>
      <c r="H4" s="1553"/>
      <c r="I4" s="1554">
        <f>VLOOKUP(C4,'Data Products'!$A:$B,2,0)</f>
      </c>
      <c r="J4" s="1555">
        <f t="shared" si="0"/>
      </c>
      <c r="K4" s="1556">
        <v>45617</v>
      </c>
      <c r="L4" s="1557">
        <f t="shared" si="24"/>
      </c>
      <c r="M4" s="1570">
        <v>7249</v>
      </c>
      <c r="N4" s="1570">
        <v>14494</v>
      </c>
      <c r="O4" s="1553"/>
      <c r="P4" s="1553"/>
      <c r="Q4" s="1548"/>
      <c r="R4" s="1553">
        <v>0</v>
      </c>
      <c r="S4" s="1553">
        <v>0</v>
      </c>
      <c r="T4" s="1571">
        <v>1378</v>
      </c>
      <c r="U4" s="1571">
        <v>1369</v>
      </c>
      <c r="V4" s="1553">
        <v>115</v>
      </c>
      <c r="W4" s="1553">
        <v>112</v>
      </c>
      <c r="X4" s="1553">
        <v>46</v>
      </c>
      <c r="Y4" s="1553">
        <v>22</v>
      </c>
      <c r="Z4" s="1553">
        <v>0</v>
      </c>
      <c r="AA4" s="1553">
        <v>0</v>
      </c>
      <c r="AB4" s="1558">
        <f t="shared" si="19"/>
      </c>
      <c r="AC4" s="1572">
        <f t="shared" si="10"/>
      </c>
      <c r="AD4" s="1560">
        <f t="shared" si="3"/>
      </c>
      <c r="AE4" s="1573">
        <f t="shared" si="27"/>
      </c>
      <c r="AF4" s="1562">
        <f>VLOOKUP(C4,'Data Products'!$A:$J,10,0)</f>
      </c>
      <c r="AG4" s="1563">
        <f t="shared" si="13"/>
      </c>
      <c r="AH4" s="1564">
        <f t="shared" si="6"/>
      </c>
      <c r="AI4" s="1565" t="s">
        <v>1493</v>
      </c>
      <c r="AJ4" s="1567"/>
      <c r="AK4" s="1567"/>
      <c r="AL4" s="1566"/>
      <c r="AM4" s="1567"/>
      <c r="AN4" s="1567"/>
    </row>
    <row r="5">
      <c r="A5" s="1568">
        <v>2</v>
      </c>
      <c r="B5" s="1548" t="s">
        <v>1492</v>
      </c>
      <c r="C5" s="1574" t="s">
        <v>1494</v>
      </c>
      <c r="D5" s="1574" t="s">
        <v>1494</v>
      </c>
      <c r="E5" s="1574" t="s">
        <v>1494</v>
      </c>
      <c r="F5" s="1569">
        <v>307</v>
      </c>
      <c r="G5" s="1552">
        <v>307</v>
      </c>
      <c r="H5" s="1553"/>
      <c r="I5" s="1554">
        <f>VLOOKUP(C5,'Data Products'!$A:$B,2,0)</f>
      </c>
      <c r="J5" s="1555">
        <f t="shared" si="0"/>
      </c>
      <c r="K5" s="1556">
        <v>45191</v>
      </c>
      <c r="L5" s="1557">
        <f t="shared" si="24"/>
      </c>
      <c r="M5" s="1570">
        <v>12</v>
      </c>
      <c r="N5" s="1575">
        <v>31</v>
      </c>
      <c r="O5" s="1553"/>
      <c r="P5" s="1553"/>
      <c r="Q5" s="1548"/>
      <c r="R5" s="1553">
        <v>0</v>
      </c>
      <c r="S5" s="1553">
        <v>0</v>
      </c>
      <c r="T5" s="1553">
        <v>26</v>
      </c>
      <c r="U5" s="1553">
        <v>26</v>
      </c>
      <c r="V5" s="1553">
        <v>416</v>
      </c>
      <c r="W5" s="1553">
        <v>416</v>
      </c>
      <c r="X5" s="1553">
        <v>0</v>
      </c>
      <c r="Y5" s="1553">
        <v>0</v>
      </c>
      <c r="Z5" s="1553">
        <v>0</v>
      </c>
      <c r="AA5" s="1553">
        <v>0</v>
      </c>
      <c r="AB5" s="1558">
        <f t="shared" si="19"/>
      </c>
      <c r="AC5" s="1572">
        <f t="shared" si="10"/>
      </c>
      <c r="AD5" s="1560">
        <f t="shared" si="3"/>
      </c>
      <c r="AE5" s="1573">
        <f t="shared" si="27"/>
      </c>
      <c r="AF5" s="1562">
        <f>VLOOKUP(C5,'Data Products'!$A:$J,10,0)</f>
      </c>
      <c r="AG5" s="1563">
        <f t="shared" si="13"/>
      </c>
      <c r="AH5" s="1564">
        <f t="shared" si="6"/>
      </c>
      <c r="AI5" s="1565" t="s">
        <v>1495</v>
      </c>
      <c r="AJ5" s="1567"/>
      <c r="AK5" s="1567"/>
      <c r="AL5" s="1566"/>
      <c r="AM5" s="1567"/>
      <c r="AN5" s="1567"/>
    </row>
    <row r="6">
      <c r="A6" s="1568">
        <v>3</v>
      </c>
      <c r="B6" s="1548" t="s">
        <v>1492</v>
      </c>
      <c r="C6" s="1574" t="s">
        <v>1496</v>
      </c>
      <c r="D6" s="1574" t="s">
        <v>1496</v>
      </c>
      <c r="E6" s="1574" t="s">
        <v>1496</v>
      </c>
      <c r="F6" s="1551">
        <v>4296</v>
      </c>
      <c r="G6" s="1552">
        <v>4296</v>
      </c>
      <c r="H6" s="1553"/>
      <c r="I6" s="1554">
        <f>VLOOKUP(C6,'Data Products'!$A:$B,2,0)</f>
      </c>
      <c r="J6" s="1555">
        <f t="shared" si="0"/>
      </c>
      <c r="K6" s="1556">
        <v>45752</v>
      </c>
      <c r="L6" s="1557">
        <f t="shared" si="24"/>
      </c>
      <c r="M6" s="1570">
        <v>20</v>
      </c>
      <c r="N6" s="1570">
        <v>22</v>
      </c>
      <c r="O6" s="1553"/>
      <c r="P6" s="1553"/>
      <c r="Q6" s="1548"/>
      <c r="R6" s="1553">
        <v>0</v>
      </c>
      <c r="S6" s="1553">
        <v>0</v>
      </c>
      <c r="T6" s="1553">
        <v>1</v>
      </c>
      <c r="U6" s="1553">
        <v>1</v>
      </c>
      <c r="V6" s="1553">
        <v>1</v>
      </c>
      <c r="W6" s="1553">
        <v>1</v>
      </c>
      <c r="X6" s="1553">
        <v>0</v>
      </c>
      <c r="Y6" s="1553">
        <v>0</v>
      </c>
      <c r="Z6" s="1553">
        <v>0</v>
      </c>
      <c r="AA6" s="1553">
        <v>0</v>
      </c>
      <c r="AB6" s="1558">
        <f t="shared" si="19"/>
      </c>
      <c r="AC6" s="1572">
        <f t="shared" si="10"/>
      </c>
      <c r="AD6" s="1560">
        <f t="shared" si="3"/>
      </c>
      <c r="AE6" s="1573">
        <f t="shared" si="27"/>
      </c>
      <c r="AF6" s="1562">
        <f>VLOOKUP(C6,'Data Products'!$A:$J,10,0)</f>
      </c>
      <c r="AG6" s="1563">
        <f t="shared" si="13"/>
      </c>
      <c r="AH6" s="1564">
        <f t="shared" si="6"/>
      </c>
      <c r="AI6" s="1565">
        <f t="shared" ref="AI6:AI7" si="30">IFERROR(VLOOKUP(C6,$C$3:$AI$42,34,0),"")</f>
      </c>
      <c r="AJ6" s="1567"/>
      <c r="AK6" s="1567"/>
      <c r="AL6" s="1566"/>
      <c r="AM6" s="1567"/>
      <c r="AN6" s="1567"/>
    </row>
    <row r="7">
      <c r="A7" s="1568">
        <v>4</v>
      </c>
      <c r="B7" s="1548" t="s">
        <v>1492</v>
      </c>
      <c r="C7" s="1574" t="s">
        <v>1497</v>
      </c>
      <c r="D7" s="1574" t="s">
        <v>1497</v>
      </c>
      <c r="E7" s="1574" t="s">
        <v>1497</v>
      </c>
      <c r="F7" s="1551">
        <v>887</v>
      </c>
      <c r="G7" s="1552">
        <v>867</v>
      </c>
      <c r="H7" s="1553"/>
      <c r="I7" s="1554">
        <f>VLOOKUP(C7,'Data Products'!$A:$B,2,0)</f>
      </c>
      <c r="J7" s="1555">
        <f t="shared" si="0"/>
      </c>
      <c r="K7" s="1556">
        <v>45854</v>
      </c>
      <c r="L7" s="1557">
        <f t="shared" si="24"/>
      </c>
      <c r="M7" s="1570">
        <v>3</v>
      </c>
      <c r="N7" s="1575">
        <v>16</v>
      </c>
      <c r="O7" s="1553"/>
      <c r="P7" s="1553"/>
      <c r="Q7" s="1548"/>
      <c r="R7" s="1553">
        <v>0</v>
      </c>
      <c r="S7" s="1553">
        <v>0</v>
      </c>
      <c r="T7" s="1553">
        <v>288</v>
      </c>
      <c r="U7" s="1553">
        <v>288</v>
      </c>
      <c r="V7" s="1553">
        <v>512</v>
      </c>
      <c r="W7" s="1553">
        <v>512</v>
      </c>
      <c r="X7" s="1553">
        <v>20</v>
      </c>
      <c r="Y7" s="1576">
        <v>20</v>
      </c>
      <c r="Z7" s="1553">
        <v>0</v>
      </c>
      <c r="AA7" s="1553">
        <v>0</v>
      </c>
      <c r="AB7" s="1558">
        <f t="shared" si="19"/>
      </c>
      <c r="AC7" s="1572">
        <f t="shared" si="10"/>
      </c>
      <c r="AD7" s="1560">
        <f t="shared" si="3"/>
      </c>
      <c r="AE7" s="1573">
        <f t="shared" si="27"/>
      </c>
      <c r="AF7" s="1562">
        <f>VLOOKUP(C7,'Data Products'!$A:$J,10,0)</f>
      </c>
      <c r="AG7" s="1563">
        <f t="shared" si="13"/>
      </c>
      <c r="AH7" s="1564">
        <f t="shared" si="6"/>
      </c>
      <c r="AI7" s="1565">
        <f t="shared" si="30"/>
      </c>
      <c r="AJ7" s="1567"/>
      <c r="AK7" s="1567"/>
      <c r="AL7" s="1566"/>
      <c r="AM7" s="1567"/>
      <c r="AN7" s="1567"/>
    </row>
    <row r="8">
      <c r="A8" s="1568">
        <v>5</v>
      </c>
      <c r="B8" s="1548" t="s">
        <v>1492</v>
      </c>
      <c r="C8" s="1574" t="s">
        <v>1498</v>
      </c>
      <c r="D8" s="1574" t="s">
        <v>1498</v>
      </c>
      <c r="E8" s="1574" t="s">
        <v>1498</v>
      </c>
      <c r="F8" s="1551">
        <v>2477</v>
      </c>
      <c r="G8" s="1552">
        <v>2477</v>
      </c>
      <c r="H8" s="1553"/>
      <c r="I8" s="1554">
        <f>VLOOKUP(C8,'Data Products'!$A:$B,2,0)</f>
      </c>
      <c r="J8" s="1555">
        <f t="shared" si="0"/>
      </c>
      <c r="K8" s="1556">
        <v>45855</v>
      </c>
      <c r="L8" s="1557">
        <f t="shared" si="24"/>
      </c>
      <c r="M8" s="1570">
        <v>45</v>
      </c>
      <c r="N8" s="1570">
        <v>74</v>
      </c>
      <c r="O8" s="1553"/>
      <c r="P8" s="1553"/>
      <c r="Q8" s="1548"/>
      <c r="R8" s="1553">
        <v>0</v>
      </c>
      <c r="S8" s="1553">
        <v>0</v>
      </c>
      <c r="T8" s="1553">
        <v>51</v>
      </c>
      <c r="U8" s="1553">
        <v>51</v>
      </c>
      <c r="V8" s="1553">
        <v>101</v>
      </c>
      <c r="W8" s="1553">
        <v>101</v>
      </c>
      <c r="X8" s="1553">
        <v>0</v>
      </c>
      <c r="Y8" s="1553">
        <v>0</v>
      </c>
      <c r="Z8" s="1553">
        <v>0</v>
      </c>
      <c r="AA8" s="1553">
        <v>0</v>
      </c>
      <c r="AB8" s="1558">
        <f t="shared" si="19"/>
      </c>
      <c r="AC8" s="1572">
        <f t="shared" si="10"/>
      </c>
      <c r="AD8" s="1560">
        <f t="shared" si="3"/>
      </c>
      <c r="AE8" s="1573">
        <f t="shared" si="27"/>
      </c>
      <c r="AF8" s="1562">
        <f>VLOOKUP(C8,'Data Products'!$A:$J,10,0)</f>
      </c>
      <c r="AG8" s="1563">
        <f t="shared" si="13"/>
      </c>
      <c r="AH8" s="1564">
        <f t="shared" si="6"/>
      </c>
      <c r="AI8" s="1565">
        <f>IFERROR(VLOOKUP(C8,$C$3:$AI$42,34,0)," ")</f>
      </c>
      <c r="AJ8" s="1567"/>
      <c r="AK8" s="1567"/>
      <c r="AL8" s="1566"/>
      <c r="AM8" s="1567"/>
      <c r="AN8" s="1567"/>
    </row>
    <row r="9">
      <c r="A9" s="1568">
        <v>6</v>
      </c>
      <c r="B9" s="1548" t="s">
        <v>1492</v>
      </c>
      <c r="C9" s="1574" t="s">
        <v>1499</v>
      </c>
      <c r="D9" s="1574" t="s">
        <v>1499</v>
      </c>
      <c r="E9" s="1574" t="s">
        <v>1499</v>
      </c>
      <c r="F9" s="1551">
        <v>2062</v>
      </c>
      <c r="G9" s="1552">
        <v>2062</v>
      </c>
      <c r="H9" s="1553"/>
      <c r="I9" s="1554">
        <f>VLOOKUP(C9,'Data Products'!$A:$B,2,0)</f>
      </c>
      <c r="J9" s="1555">
        <f t="shared" si="0"/>
      </c>
      <c r="K9" s="1556">
        <v>45856</v>
      </c>
      <c r="L9" s="1557">
        <f t="shared" si="24"/>
      </c>
      <c r="M9" s="1570">
        <v>0</v>
      </c>
      <c r="N9" s="1575">
        <v>0</v>
      </c>
      <c r="O9" s="1553"/>
      <c r="P9" s="1553"/>
      <c r="Q9" s="1548"/>
      <c r="R9" s="1553">
        <v>0</v>
      </c>
      <c r="S9" s="1553">
        <v>0</v>
      </c>
      <c r="T9" s="1553">
        <v>1480</v>
      </c>
      <c r="U9" s="1553">
        <v>1478</v>
      </c>
      <c r="V9" s="1553">
        <v>1112</v>
      </c>
      <c r="W9" s="1553">
        <v>1112</v>
      </c>
      <c r="X9" s="1553">
        <v>0</v>
      </c>
      <c r="Y9" s="1553">
        <v>0</v>
      </c>
      <c r="Z9" s="1553">
        <v>0</v>
      </c>
      <c r="AA9" s="1553">
        <v>0</v>
      </c>
      <c r="AB9" s="1558">
        <f t="shared" si="19"/>
      </c>
      <c r="AC9" s="1572">
        <f t="shared" si="10"/>
      </c>
      <c r="AD9" s="1560">
        <f t="shared" si="3"/>
      </c>
      <c r="AE9" s="1573">
        <f t="shared" si="27"/>
      </c>
      <c r="AF9" s="1562">
        <f>VLOOKUP(C9,'Data Products'!$A:$J,10,0)</f>
      </c>
      <c r="AG9" s="1563">
        <f t="shared" si="13"/>
      </c>
      <c r="AH9" s="1564">
        <f t="shared" si="6"/>
      </c>
      <c r="AI9" s="1565">
        <f t="shared" ref="AI9:AI11" si="31">IFERROR(VLOOKUP(C9,$C$3:$AI$42,34,0),"")</f>
      </c>
      <c r="AJ9" s="1567"/>
      <c r="AK9" s="1567"/>
      <c r="AL9" s="1566"/>
      <c r="AM9" s="1567"/>
      <c r="AN9" s="1567"/>
    </row>
    <row r="10">
      <c r="A10" s="1568">
        <v>7</v>
      </c>
      <c r="B10" s="1548" t="s">
        <v>1492</v>
      </c>
      <c r="C10" s="1574" t="s">
        <v>1500</v>
      </c>
      <c r="D10" s="1574" t="s">
        <v>1500</v>
      </c>
      <c r="E10" s="1574" t="s">
        <v>1500</v>
      </c>
      <c r="F10" s="1551">
        <v>600</v>
      </c>
      <c r="G10" s="1552">
        <v>597</v>
      </c>
      <c r="H10" s="1553"/>
      <c r="I10" s="1554">
        <f>VLOOKUP(C10,'Data Products'!$A:$B,2,0)</f>
      </c>
      <c r="J10" s="1555">
        <f t="shared" si="0"/>
      </c>
      <c r="K10" s="1556">
        <v>45857</v>
      </c>
      <c r="L10" s="1557">
        <f t="shared" si="24"/>
      </c>
      <c r="M10" s="1570">
        <v>139</v>
      </c>
      <c r="N10" s="1570">
        <v>264</v>
      </c>
      <c r="O10" s="1553"/>
      <c r="P10" s="1553"/>
      <c r="Q10" s="1548"/>
      <c r="R10" s="1553">
        <v>0</v>
      </c>
      <c r="S10" s="1553">
        <v>0</v>
      </c>
      <c r="T10" s="1553">
        <v>0</v>
      </c>
      <c r="U10" s="1553">
        <v>0</v>
      </c>
      <c r="V10" s="1553">
        <v>2</v>
      </c>
      <c r="W10" s="1553">
        <v>2</v>
      </c>
      <c r="X10" s="1553">
        <v>0</v>
      </c>
      <c r="Y10" s="1553">
        <v>0</v>
      </c>
      <c r="Z10" s="1553">
        <v>0</v>
      </c>
      <c r="AA10" s="1553">
        <v>0</v>
      </c>
      <c r="AB10" s="1558">
        <f t="shared" si="19"/>
      </c>
      <c r="AC10" s="1572">
        <f t="shared" si="10"/>
      </c>
      <c r="AD10" s="1560">
        <f t="shared" si="3"/>
      </c>
      <c r="AE10" s="1573">
        <f t="shared" si="27"/>
      </c>
      <c r="AF10" s="1562">
        <f>VLOOKUP(C10,'Data Products'!$A:$J,10,0)</f>
      </c>
      <c r="AG10" s="1563">
        <f t="shared" si="13"/>
      </c>
      <c r="AH10" s="1564">
        <f t="shared" si="6"/>
      </c>
      <c r="AI10" s="1565">
        <f t="shared" si="31"/>
      </c>
      <c r="AJ10" s="1567"/>
      <c r="AK10" s="1567"/>
      <c r="AL10" s="1566"/>
      <c r="AM10" s="1567"/>
      <c r="AN10" s="1567"/>
    </row>
    <row r="11">
      <c r="A11" s="1568">
        <v>8</v>
      </c>
      <c r="B11" s="1548" t="s">
        <v>1489</v>
      </c>
      <c r="C11" s="1574" t="s">
        <v>1501</v>
      </c>
      <c r="D11" s="1574" t="s">
        <v>1501</v>
      </c>
      <c r="E11" s="1574" t="s">
        <v>1501</v>
      </c>
      <c r="F11" s="1551">
        <v>1200</v>
      </c>
      <c r="G11" s="1552">
        <v>1200</v>
      </c>
      <c r="H11" s="1553"/>
      <c r="I11" s="1554">
        <f>VLOOKUP(C11,'Data Products'!$A:$B,2,0)</f>
      </c>
      <c r="J11" s="1555">
        <f t="shared" si="0"/>
      </c>
      <c r="K11" s="1556">
        <v>45858</v>
      </c>
      <c r="L11" s="1557">
        <f t="shared" si="24"/>
      </c>
      <c r="M11" s="1577">
        <v>0</v>
      </c>
      <c r="N11" s="1577">
        <v>0</v>
      </c>
      <c r="O11" s="1553"/>
      <c r="P11" s="1553"/>
      <c r="Q11" s="1548"/>
      <c r="R11" s="1553">
        <v>0</v>
      </c>
      <c r="S11" s="1553">
        <v>0</v>
      </c>
      <c r="T11" s="1553">
        <v>1289</v>
      </c>
      <c r="U11" s="1553">
        <v>1289</v>
      </c>
      <c r="V11" s="1553">
        <v>773</v>
      </c>
      <c r="W11" s="1553">
        <v>773</v>
      </c>
      <c r="X11" s="1553">
        <v>0</v>
      </c>
      <c r="Y11" s="1553">
        <v>0</v>
      </c>
      <c r="Z11" s="1553">
        <v>0</v>
      </c>
      <c r="AA11" s="1553">
        <v>0</v>
      </c>
      <c r="AB11" s="1558">
        <f t="shared" si="19"/>
      </c>
      <c r="AC11" s="1572">
        <f t="shared" si="10"/>
      </c>
      <c r="AD11" s="1560">
        <f t="shared" si="3"/>
      </c>
      <c r="AE11" s="1573">
        <f t="shared" si="27"/>
      </c>
      <c r="AF11" s="1562">
        <f>VLOOKUP(C11,'Data Products'!$A:$J,10,0)</f>
      </c>
      <c r="AG11" s="1563">
        <f t="shared" si="13"/>
      </c>
      <c r="AH11" s="1564">
        <f t="shared" si="6"/>
      </c>
      <c r="AI11" s="1565">
        <f t="shared" si="31"/>
      </c>
      <c r="AJ11" s="1567"/>
      <c r="AK11" s="1567"/>
      <c r="AL11" s="1566"/>
      <c r="AM11" s="1567"/>
      <c r="AN11" s="1567"/>
    </row>
    <row r="12">
      <c r="A12" s="1568">
        <v>9</v>
      </c>
      <c r="B12" s="1548" t="s">
        <v>1489</v>
      </c>
      <c r="C12" s="1574" t="s">
        <v>1502</v>
      </c>
      <c r="D12" s="1574" t="s">
        <v>1502</v>
      </c>
      <c r="E12" s="1574" t="s">
        <v>1502</v>
      </c>
      <c r="F12" s="1551">
        <v>1000</v>
      </c>
      <c r="G12" s="1552">
        <v>1000</v>
      </c>
      <c r="H12" s="1553"/>
      <c r="I12" s="1554">
        <f>VLOOKUP(C12,'Data Products'!$A:$B,2,0)</f>
      </c>
      <c r="J12" s="1555">
        <f t="shared" si="0"/>
      </c>
      <c r="K12" s="1556">
        <v>45532</v>
      </c>
      <c r="L12" s="1557">
        <f t="shared" si="24"/>
      </c>
      <c r="M12" s="1578">
        <v>0</v>
      </c>
      <c r="N12" s="1579">
        <v>0</v>
      </c>
      <c r="O12" s="1580"/>
      <c r="P12" s="1553"/>
      <c r="Q12" s="1548"/>
      <c r="R12" s="1553">
        <v>0</v>
      </c>
      <c r="S12" s="1553">
        <v>0</v>
      </c>
      <c r="T12" s="1553">
        <v>417</v>
      </c>
      <c r="U12" s="1553">
        <v>416</v>
      </c>
      <c r="V12" s="1553">
        <v>785</v>
      </c>
      <c r="W12" s="1553">
        <v>785</v>
      </c>
      <c r="X12" s="1553">
        <v>0</v>
      </c>
      <c r="Y12" s="1553">
        <v>0</v>
      </c>
      <c r="Z12" s="1553">
        <v>0</v>
      </c>
      <c r="AA12" s="1553">
        <v>0</v>
      </c>
      <c r="AB12" s="1558">
        <f t="shared" si="19"/>
      </c>
      <c r="AC12" s="1572">
        <f t="shared" si="10"/>
      </c>
      <c r="AD12" s="1560">
        <f t="shared" si="3"/>
      </c>
      <c r="AE12" s="1573">
        <f t="shared" si="27"/>
      </c>
      <c r="AF12" s="1562">
        <f>VLOOKUP(C12,'Data Products'!$A:$J,10,0)</f>
      </c>
      <c r="AG12" s="1563">
        <f t="shared" si="13"/>
      </c>
      <c r="AH12" s="1564">
        <f t="shared" si="6"/>
      </c>
      <c r="AI12" s="1565" t="s">
        <v>1503</v>
      </c>
      <c r="AJ12" s="1567"/>
      <c r="AK12" s="1567"/>
      <c r="AL12" s="1566"/>
      <c r="AM12" s="1567"/>
      <c r="AN12" s="1567"/>
    </row>
    <row r="13">
      <c r="A13" s="1568">
        <v>10</v>
      </c>
      <c r="B13" s="1548" t="s">
        <v>1489</v>
      </c>
      <c r="C13" s="1574" t="s">
        <v>1504</v>
      </c>
      <c r="D13" s="1574" t="s">
        <v>1504</v>
      </c>
      <c r="E13" s="1574" t="s">
        <v>1504</v>
      </c>
      <c r="F13" s="1551">
        <v>500</v>
      </c>
      <c r="G13" s="1552">
        <v>500</v>
      </c>
      <c r="H13" s="1553"/>
      <c r="I13" s="1554">
        <f>VLOOKUP(C13,'Data Products'!$A:$B,2,0)</f>
      </c>
      <c r="J13" s="1555">
        <f t="shared" si="0"/>
      </c>
      <c r="K13" s="1556">
        <v>45504</v>
      </c>
      <c r="L13" s="1581">
        <f t="shared" si="24"/>
      </c>
      <c r="M13" s="1579">
        <v>0</v>
      </c>
      <c r="N13" s="1579">
        <v>0</v>
      </c>
      <c r="O13" s="1580"/>
      <c r="P13" s="1553"/>
      <c r="Q13" s="1548"/>
      <c r="R13" s="1553">
        <v>0</v>
      </c>
      <c r="S13" s="1553">
        <v>0</v>
      </c>
      <c r="T13" s="1553">
        <v>3870</v>
      </c>
      <c r="U13" s="1553">
        <v>1017</v>
      </c>
      <c r="V13" s="1553">
        <v>366</v>
      </c>
      <c r="W13" s="1553">
        <v>366</v>
      </c>
      <c r="X13" s="1553">
        <v>0</v>
      </c>
      <c r="Y13" s="1553">
        <v>0</v>
      </c>
      <c r="Z13" s="1553">
        <v>0</v>
      </c>
      <c r="AA13" s="1553">
        <v>0</v>
      </c>
      <c r="AB13" s="1558">
        <f t="shared" si="19"/>
      </c>
      <c r="AC13" s="1572">
        <f t="shared" si="10"/>
      </c>
      <c r="AD13" s="1560">
        <f t="shared" si="3"/>
      </c>
      <c r="AE13" s="1573">
        <f t="shared" si="27"/>
      </c>
      <c r="AF13" s="1562">
        <f>VLOOKUP(C13,'Data Products'!$A:$J,10,0)</f>
      </c>
      <c r="AG13" s="1563">
        <f t="shared" si="13"/>
      </c>
      <c r="AH13" s="1564">
        <f t="shared" si="6"/>
      </c>
      <c r="AI13" s="1565">
        <f>IFERROR(VLOOKUP(C13,$C$3:$AI$42,34,0),"")</f>
      </c>
      <c r="AJ13" s="1567"/>
      <c r="AK13" s="1567"/>
      <c r="AL13" s="1580"/>
      <c r="AM13" s="1567"/>
      <c r="AN13" s="1567"/>
    </row>
    <row r="14">
      <c r="A14" s="1568">
        <v>11</v>
      </c>
      <c r="B14" s="1548" t="s">
        <v>1492</v>
      </c>
      <c r="C14" s="1574" t="s">
        <v>1505</v>
      </c>
      <c r="D14" s="1574" t="s">
        <v>1505</v>
      </c>
      <c r="E14" s="1582" t="s">
        <v>1506</v>
      </c>
      <c r="F14" s="1551">
        <v>182</v>
      </c>
      <c r="G14" s="1552">
        <v>182</v>
      </c>
      <c r="H14" s="1553"/>
      <c r="I14" s="1554">
        <f>VLOOKUP(C14,'Data Products'!$A:$B,2,0)</f>
      </c>
      <c r="J14" s="1555">
        <f t="shared" si="0"/>
      </c>
      <c r="K14" s="1556">
        <v>45504</v>
      </c>
      <c r="L14" s="1557">
        <f t="shared" si="24"/>
      </c>
      <c r="M14" s="1583">
        <v>0</v>
      </c>
      <c r="N14" s="1583">
        <v>0</v>
      </c>
      <c r="O14" s="1571"/>
      <c r="P14" s="1571"/>
      <c r="Q14" s="1548"/>
      <c r="R14" s="1553">
        <v>1200</v>
      </c>
      <c r="S14" s="1576">
        <v>1200</v>
      </c>
      <c r="T14" s="1553">
        <v>0</v>
      </c>
      <c r="U14" s="1553">
        <v>0</v>
      </c>
      <c r="V14" s="1553">
        <v>0</v>
      </c>
      <c r="W14" s="1553">
        <v>0</v>
      </c>
      <c r="X14" s="1553">
        <v>0</v>
      </c>
      <c r="Y14" s="1553">
        <v>0</v>
      </c>
      <c r="Z14" s="1553">
        <v>0</v>
      </c>
      <c r="AA14" s="1553">
        <v>0</v>
      </c>
      <c r="AB14" s="1558">
        <f t="shared" si="19"/>
      </c>
      <c r="AC14" s="1572">
        <f t="shared" si="10"/>
      </c>
      <c r="AD14" s="1560">
        <f t="shared" si="3"/>
      </c>
      <c r="AE14" s="1573">
        <f t="shared" si="27"/>
      </c>
      <c r="AF14" s="1562">
        <f>VLOOKUP(C14,'Data Products'!$A:$J,10,0)</f>
      </c>
      <c r="AG14" s="1563">
        <f t="shared" si="13"/>
      </c>
      <c r="AH14" s="1564">
        <f t="shared" si="6"/>
      </c>
      <c r="AI14" s="1565">
        <f>IFERROR(VLOOKUP(C14,$C$3:$AI$42,34,0)," ")</f>
      </c>
      <c r="AJ14" s="1566"/>
      <c r="AK14" s="1567"/>
      <c r="AL14" s="1580"/>
      <c r="AM14" s="1567"/>
      <c r="AN14" s="1567"/>
    </row>
    <row r="15">
      <c r="A15" s="1568">
        <v>12</v>
      </c>
      <c r="B15" s="1548" t="s">
        <v>1492</v>
      </c>
      <c r="C15" s="1574" t="s">
        <v>1507</v>
      </c>
      <c r="D15" s="1574" t="s">
        <v>1507</v>
      </c>
      <c r="E15" s="1582" t="s">
        <v>1508</v>
      </c>
      <c r="F15" s="1551">
        <v>103</v>
      </c>
      <c r="G15" s="1552">
        <v>103</v>
      </c>
      <c r="H15" s="1553"/>
      <c r="I15" s="1554">
        <f>VLOOKUP(C15,'Data Products'!$A:$B,2,0)</f>
      </c>
      <c r="J15" s="1555">
        <f t="shared" si="0"/>
      </c>
      <c r="K15" s="1556">
        <v>45648</v>
      </c>
      <c r="L15" s="1557">
        <f t="shared" si="24"/>
      </c>
      <c r="M15" s="1570">
        <v>2</v>
      </c>
      <c r="N15" s="1570">
        <v>4</v>
      </c>
      <c r="O15" s="1571"/>
      <c r="P15" s="1571"/>
      <c r="Q15" s="1548"/>
      <c r="R15" s="1553">
        <v>1000</v>
      </c>
      <c r="S15" s="1576">
        <v>1000</v>
      </c>
      <c r="T15" s="1553">
        <v>0</v>
      </c>
      <c r="U15" s="1553">
        <v>0</v>
      </c>
      <c r="V15" s="1553">
        <v>0</v>
      </c>
      <c r="W15" s="1553">
        <v>0</v>
      </c>
      <c r="X15" s="1553">
        <v>0</v>
      </c>
      <c r="Y15" s="1553">
        <v>0</v>
      </c>
      <c r="Z15" s="1553">
        <v>0</v>
      </c>
      <c r="AA15" s="1553">
        <v>0</v>
      </c>
      <c r="AB15" s="1558">
        <f t="shared" si="19"/>
      </c>
      <c r="AC15" s="1572">
        <f t="shared" si="10"/>
      </c>
      <c r="AD15" s="1560">
        <f t="shared" si="3"/>
      </c>
      <c r="AE15" s="1573">
        <f t="shared" si="27"/>
      </c>
      <c r="AF15" s="1562">
        <f>VLOOKUP(C15,'Data Products'!$A:$J,10,0)</f>
      </c>
      <c r="AG15" s="1563">
        <f t="shared" si="13"/>
      </c>
      <c r="AH15" s="1564">
        <f t="shared" si="6"/>
      </c>
      <c r="AI15" s="1565">
        <f t="shared" ref="AI15:AI17" si="32">IFERROR(VLOOKUP(C15,$C$3:$AI$42,34,0),"")</f>
      </c>
      <c r="AJ15" s="1566"/>
      <c r="AK15" s="1567"/>
      <c r="AL15" s="1580"/>
      <c r="AM15" s="1567"/>
      <c r="AN15" s="1567"/>
    </row>
    <row r="16">
      <c r="A16" s="1568">
        <v>13</v>
      </c>
      <c r="B16" s="1548" t="s">
        <v>1492</v>
      </c>
      <c r="C16" s="1574" t="s">
        <v>1509</v>
      </c>
      <c r="D16" s="1574" t="s">
        <v>1509</v>
      </c>
      <c r="E16" s="1582" t="s">
        <v>1510</v>
      </c>
      <c r="F16" s="1551">
        <v>947</v>
      </c>
      <c r="G16" s="1552">
        <v>947</v>
      </c>
      <c r="H16" s="1553"/>
      <c r="I16" s="1554">
        <f>VLOOKUP(C16,'Data Products'!$A:$B,2,0)</f>
      </c>
      <c r="J16" s="1555">
        <f t="shared" si="0"/>
      </c>
      <c r="K16" s="1556">
        <v>45504</v>
      </c>
      <c r="L16" s="1557">
        <f t="shared" si="24"/>
      </c>
      <c r="M16" s="1570">
        <v>2</v>
      </c>
      <c r="N16" s="1570">
        <v>2</v>
      </c>
      <c r="O16" s="1553"/>
      <c r="P16" s="1553"/>
      <c r="Q16" s="1548"/>
      <c r="R16" s="1553">
        <v>500</v>
      </c>
      <c r="S16" s="1553">
        <v>500</v>
      </c>
      <c r="T16" s="1553">
        <v>0</v>
      </c>
      <c r="U16" s="1553">
        <v>0</v>
      </c>
      <c r="V16" s="1553">
        <v>0</v>
      </c>
      <c r="W16" s="1553">
        <v>0</v>
      </c>
      <c r="X16" s="1553">
        <v>0</v>
      </c>
      <c r="Y16" s="1553">
        <v>0</v>
      </c>
      <c r="Z16" s="1553">
        <v>0</v>
      </c>
      <c r="AA16" s="1553">
        <v>0</v>
      </c>
      <c r="AB16" s="1558">
        <f t="shared" si="19"/>
      </c>
      <c r="AC16" s="1572">
        <f t="shared" si="10"/>
      </c>
      <c r="AD16" s="1560">
        <f t="shared" si="3"/>
      </c>
      <c r="AE16" s="1573">
        <f t="shared" si="27"/>
      </c>
      <c r="AF16" s="1562">
        <f>VLOOKUP(C16,'Data Products'!$A:$J,10,0)</f>
      </c>
      <c r="AG16" s="1563">
        <f t="shared" si="13"/>
      </c>
      <c r="AH16" s="1564">
        <f t="shared" si="6"/>
      </c>
      <c r="AI16" s="1565">
        <f t="shared" si="32"/>
      </c>
      <c r="AJ16" s="1566"/>
      <c r="AK16" s="1567"/>
      <c r="AL16" s="1566"/>
      <c r="AM16" s="1567"/>
      <c r="AN16" s="1567"/>
    </row>
    <row customHeight="true" hidden="true" ht="18" r="17">
      <c r="A17" s="1568">
        <v>14</v>
      </c>
      <c r="B17" s="1548" t="s">
        <v>1492</v>
      </c>
      <c r="C17" s="1574" t="s">
        <v>1511</v>
      </c>
      <c r="D17" s="1574" t="s">
        <v>1511</v>
      </c>
      <c r="E17" s="1582" t="s">
        <v>1512</v>
      </c>
      <c r="F17" s="1551">
        <v>0</v>
      </c>
      <c r="G17" s="1552">
        <v>0</v>
      </c>
      <c r="H17" s="1553"/>
      <c r="I17" s="1554">
        <f>VLOOKUP(C17,'Data Products'!$A:$B,2,0)</f>
      </c>
      <c r="J17" s="1555">
        <f t="shared" si="0"/>
      </c>
      <c r="K17" s="1556">
        <v>45653</v>
      </c>
      <c r="L17" s="1557">
        <f t="shared" si="24"/>
      </c>
      <c r="M17" s="1570">
        <v>0</v>
      </c>
      <c r="N17" s="1570">
        <v>2</v>
      </c>
      <c r="O17" s="1553"/>
      <c r="P17" s="1553"/>
      <c r="Q17" s="1548"/>
      <c r="R17" s="1553">
        <v>0</v>
      </c>
      <c r="S17" s="1553">
        <v>0</v>
      </c>
      <c r="T17" s="1553">
        <v>128</v>
      </c>
      <c r="U17" s="1553">
        <v>128</v>
      </c>
      <c r="V17" s="1553">
        <v>54</v>
      </c>
      <c r="W17" s="1553">
        <v>54</v>
      </c>
      <c r="X17" s="1553">
        <v>0</v>
      </c>
      <c r="Y17" s="1553">
        <v>0</v>
      </c>
      <c r="Z17" s="1553">
        <v>0</v>
      </c>
      <c r="AA17" s="1553">
        <v>0</v>
      </c>
      <c r="AB17" s="1558">
        <f t="shared" si="19"/>
      </c>
      <c r="AC17" s="1572">
        <f t="shared" si="10"/>
      </c>
      <c r="AD17" s="1560">
        <f t="shared" si="3"/>
      </c>
      <c r="AE17" s="1573">
        <f t="shared" si="27"/>
      </c>
      <c r="AF17" s="1562">
        <f>VLOOKUP(C17,'Data Products'!$A:$J,10,0)</f>
      </c>
      <c r="AG17" s="1563">
        <f t="shared" si="13"/>
      </c>
      <c r="AH17" s="1564">
        <f t="shared" si="6"/>
      </c>
      <c r="AI17" s="1565">
        <f t="shared" si="32"/>
      </c>
      <c r="AJ17" s="1567"/>
      <c r="AK17" s="1567"/>
      <c r="AL17" s="1566"/>
      <c r="AM17" s="1567"/>
      <c r="AN17" s="1567"/>
    </row>
    <row r="18">
      <c r="A18" s="1568">
        <v>15</v>
      </c>
      <c r="B18" s="1548" t="s">
        <v>1492</v>
      </c>
      <c r="C18" s="1574" t="s">
        <v>1513</v>
      </c>
      <c r="D18" s="1574" t="s">
        <v>1513</v>
      </c>
      <c r="E18" s="1582" t="s">
        <v>1514</v>
      </c>
      <c r="F18" s="1551">
        <v>5</v>
      </c>
      <c r="G18" s="1552">
        <v>5</v>
      </c>
      <c r="H18" s="1553"/>
      <c r="I18" s="1554">
        <f>VLOOKUP(C18,'Data Products'!$A:$B,2,0)</f>
      </c>
      <c r="J18" s="1555">
        <f t="shared" si="0"/>
      </c>
      <c r="K18" s="1556">
        <v>45737</v>
      </c>
      <c r="L18" s="1557">
        <f t="shared" si="24"/>
      </c>
      <c r="M18" s="1570">
        <v>0</v>
      </c>
      <c r="N18" s="1570">
        <v>378</v>
      </c>
      <c r="O18" s="1553"/>
      <c r="P18" s="1553"/>
      <c r="Q18" s="1548"/>
      <c r="R18" s="1553">
        <v>0</v>
      </c>
      <c r="S18" s="1553">
        <v>0</v>
      </c>
      <c r="T18" s="1553">
        <v>0</v>
      </c>
      <c r="U18" s="1553">
        <v>0</v>
      </c>
      <c r="V18" s="1553">
        <v>116</v>
      </c>
      <c r="W18" s="1553">
        <v>116</v>
      </c>
      <c r="X18" s="1553">
        <v>0</v>
      </c>
      <c r="Y18" s="1553">
        <v>0</v>
      </c>
      <c r="Z18" s="1553">
        <v>0</v>
      </c>
      <c r="AA18" s="1553">
        <v>0</v>
      </c>
      <c r="AB18" s="1558">
        <f t="shared" si="19"/>
      </c>
      <c r="AC18" s="1572">
        <f t="shared" si="10"/>
      </c>
      <c r="AD18" s="1560">
        <f t="shared" si="3"/>
      </c>
      <c r="AE18" s="1573">
        <f t="shared" si="27"/>
      </c>
      <c r="AF18" s="1562">
        <f>VLOOKUP(C18,'Data Products'!$A:$J,10,0)</f>
      </c>
      <c r="AG18" s="1563">
        <f t="shared" si="13"/>
      </c>
      <c r="AH18" s="1564">
        <f t="shared" si="6"/>
      </c>
      <c r="AI18" s="1565"/>
      <c r="AJ18" s="1567"/>
      <c r="AK18" s="1567"/>
      <c r="AL18" s="1566"/>
      <c r="AM18" s="1567"/>
      <c r="AN18" s="1567"/>
    </row>
    <row r="19">
      <c r="A19" s="1568">
        <v>16</v>
      </c>
      <c r="B19" s="1548" t="s">
        <v>1492</v>
      </c>
      <c r="C19" s="1574" t="s">
        <v>1515</v>
      </c>
      <c r="D19" s="1574" t="s">
        <v>1515</v>
      </c>
      <c r="E19" s="1574" t="s">
        <v>1515</v>
      </c>
      <c r="F19" s="1551">
        <v>353</v>
      </c>
      <c r="G19" s="1552">
        <v>353</v>
      </c>
      <c r="H19" s="1553"/>
      <c r="I19" s="1554">
        <f>VLOOKUP(C19,'Data Products'!$A:$B,2,0)</f>
      </c>
      <c r="J19" s="1555">
        <f t="shared" si="0"/>
      </c>
      <c r="K19" s="1556">
        <v>45653</v>
      </c>
      <c r="L19" s="1557">
        <f t="shared" si="24"/>
      </c>
      <c r="M19" s="1570">
        <v>83</v>
      </c>
      <c r="N19" s="1570">
        <v>87</v>
      </c>
      <c r="O19" s="1553"/>
      <c r="P19" s="1553"/>
      <c r="Q19" s="1548"/>
      <c r="R19" s="1576">
        <v>600</v>
      </c>
      <c r="S19" s="1553">
        <v>600</v>
      </c>
      <c r="T19" s="1553">
        <v>100</v>
      </c>
      <c r="U19" s="1553">
        <v>100</v>
      </c>
      <c r="V19" s="1553">
        <v>300</v>
      </c>
      <c r="W19" s="1553">
        <v>300</v>
      </c>
      <c r="X19" s="1553">
        <v>0</v>
      </c>
      <c r="Y19" s="1553">
        <v>0</v>
      </c>
      <c r="Z19" s="1553">
        <v>0</v>
      </c>
      <c r="AA19" s="1553">
        <v>0</v>
      </c>
      <c r="AB19" s="1558">
        <f t="shared" si="19"/>
      </c>
      <c r="AC19" s="1572">
        <f t="shared" si="10"/>
      </c>
      <c r="AD19" s="1560">
        <f t="shared" si="3"/>
      </c>
      <c r="AE19" s="1573">
        <f t="shared" si="27"/>
      </c>
      <c r="AF19" s="1562">
        <f>VLOOKUP(C19,'Data Products'!$A:$J,10,0)</f>
      </c>
      <c r="AG19" s="1563">
        <f t="shared" si="13"/>
      </c>
      <c r="AH19" s="1564">
        <f t="shared" si="6"/>
      </c>
      <c r="AI19" s="1565"/>
      <c r="AJ19" s="1567"/>
      <c r="AK19" s="1567"/>
      <c r="AL19" s="1566"/>
      <c r="AM19" s="1567"/>
      <c r="AN19" s="1567"/>
    </row>
    <row r="20">
      <c r="A20" s="1568">
        <v>17</v>
      </c>
      <c r="B20" s="1548" t="s">
        <v>1492</v>
      </c>
      <c r="C20" s="1574" t="s">
        <v>1516</v>
      </c>
      <c r="D20" s="1574" t="s">
        <v>1516</v>
      </c>
      <c r="E20" s="1582" t="s">
        <v>1517</v>
      </c>
      <c r="F20" s="1551">
        <v>4742</v>
      </c>
      <c r="G20" s="1552">
        <v>4734</v>
      </c>
      <c r="H20" s="1553"/>
      <c r="I20" s="1554">
        <f>VLOOKUP(C20,'Data Products'!$A:$B,2,0)</f>
      </c>
      <c r="J20" s="1555">
        <f t="shared" si="0"/>
      </c>
      <c r="K20" s="1556">
        <v>45653</v>
      </c>
      <c r="L20" s="1557">
        <f t="shared" si="24"/>
      </c>
      <c r="M20" s="1570">
        <v>2335</v>
      </c>
      <c r="N20" s="1575">
        <v>2829</v>
      </c>
      <c r="O20" s="1553"/>
      <c r="P20" s="1553"/>
      <c r="Q20" s="1548"/>
      <c r="R20" s="1553">
        <v>0</v>
      </c>
      <c r="S20" s="1553">
        <v>0</v>
      </c>
      <c r="T20" s="1553">
        <v>27</v>
      </c>
      <c r="U20" s="1553">
        <v>27</v>
      </c>
      <c r="V20" s="1553">
        <v>25</v>
      </c>
      <c r="W20" s="1553">
        <v>25</v>
      </c>
      <c r="X20" s="1553">
        <v>0</v>
      </c>
      <c r="Y20" s="1553">
        <v>0</v>
      </c>
      <c r="Z20" s="1553">
        <v>0</v>
      </c>
      <c r="AA20" s="1553">
        <v>0</v>
      </c>
      <c r="AB20" s="1558">
        <f t="shared" si="19"/>
      </c>
      <c r="AC20" s="1572">
        <f t="shared" si="10"/>
      </c>
      <c r="AD20" s="1560">
        <f t="shared" si="3"/>
      </c>
      <c r="AE20" s="1573">
        <f t="shared" si="27"/>
      </c>
      <c r="AF20" s="1562">
        <f>VLOOKUP(C20,'Data Products'!$A:$J,10,0)</f>
      </c>
      <c r="AG20" s="1563">
        <f t="shared" si="13"/>
      </c>
      <c r="AH20" s="1564">
        <f t="shared" si="6"/>
      </c>
      <c r="AI20" s="1565" t="s">
        <v>1518</v>
      </c>
      <c r="AJ20" s="1567"/>
      <c r="AK20" s="1567"/>
      <c r="AL20" s="1566"/>
      <c r="AM20" s="1567"/>
      <c r="AN20" s="1567"/>
    </row>
    <row r="21">
      <c r="A21" s="1568">
        <v>18</v>
      </c>
      <c r="B21" s="1548" t="s">
        <v>1492</v>
      </c>
      <c r="C21" s="1574" t="s">
        <v>1519</v>
      </c>
      <c r="D21" s="1574" t="s">
        <v>1519</v>
      </c>
      <c r="E21" s="1582" t="s">
        <v>1520</v>
      </c>
      <c r="F21" s="1551">
        <v>8058</v>
      </c>
      <c r="G21" s="1552">
        <v>8051</v>
      </c>
      <c r="H21" s="1576"/>
      <c r="I21" s="1554">
        <f>VLOOKUP(C21,'Data Products'!$A:$B,2,0)</f>
      </c>
      <c r="J21" s="1555">
        <f t="shared" si="0"/>
      </c>
      <c r="K21" s="1556">
        <v>45847</v>
      </c>
      <c r="L21" s="1557">
        <f t="shared" si="24"/>
      </c>
      <c r="M21" s="1570">
        <v>363</v>
      </c>
      <c r="N21" s="1584">
        <v>3775</v>
      </c>
      <c r="O21" s="1553"/>
      <c r="P21" s="1553"/>
      <c r="Q21" s="1548"/>
      <c r="R21" s="1553">
        <v>0</v>
      </c>
      <c r="S21" s="1576">
        <v>0</v>
      </c>
      <c r="T21" s="1553">
        <v>113</v>
      </c>
      <c r="U21" s="1553">
        <v>106</v>
      </c>
      <c r="V21" s="1553">
        <v>1097</v>
      </c>
      <c r="W21" s="1553">
        <v>1097</v>
      </c>
      <c r="X21" s="1553">
        <v>5</v>
      </c>
      <c r="Y21" s="1553">
        <v>0</v>
      </c>
      <c r="Z21" s="1553">
        <v>0</v>
      </c>
      <c r="AA21" s="1553">
        <v>0</v>
      </c>
      <c r="AB21" s="1558">
        <f t="shared" si="19"/>
      </c>
      <c r="AC21" s="1572">
        <f t="shared" si="10"/>
      </c>
      <c r="AD21" s="1560">
        <f t="shared" si="3"/>
      </c>
      <c r="AE21" s="1573">
        <f t="shared" si="27"/>
      </c>
      <c r="AF21" s="1562">
        <f>VLOOKUP(C21,'Data Products'!$A:$J,10,0)</f>
      </c>
      <c r="AG21" s="1563">
        <f t="shared" si="13"/>
      </c>
      <c r="AH21" s="1564">
        <f t="shared" si="6"/>
      </c>
      <c r="AI21" s="1565" t="s">
        <v>1518</v>
      </c>
      <c r="AJ21" s="1567"/>
      <c r="AK21" s="1567"/>
      <c r="AL21" s="1566"/>
      <c r="AM21" s="1567"/>
      <c r="AN21" s="1567"/>
    </row>
    <row customHeight="true" hidden="true" ht="18" r="22">
      <c r="A22" s="1568">
        <v>19</v>
      </c>
      <c r="B22" s="1548" t="s">
        <v>1492</v>
      </c>
      <c r="C22" s="1585" t="s">
        <v>1516</v>
      </c>
      <c r="D22" s="1585" t="s">
        <v>1516</v>
      </c>
      <c r="E22" s="1586" t="s">
        <v>1517</v>
      </c>
      <c r="F22" s="1587">
        <v>4742</v>
      </c>
      <c r="G22" s="1552">
        <v>4734</v>
      </c>
      <c r="H22" s="1553"/>
      <c r="I22" s="1554">
        <f>VLOOKUP(C22,'Data Products'!$A:$B,2,0)</f>
      </c>
      <c r="J22" s="1555">
        <f t="shared" si="0"/>
      </c>
      <c r="K22" s="1556">
        <v>45847</v>
      </c>
      <c r="L22" s="1557">
        <f t="shared" si="24"/>
      </c>
      <c r="M22" s="1570">
        <v>2335</v>
      </c>
      <c r="N22" s="1584">
        <v>2829</v>
      </c>
      <c r="O22" s="1553"/>
      <c r="P22" s="1553"/>
      <c r="Q22" s="1548"/>
      <c r="R22" s="1576">
        <v>0</v>
      </c>
      <c r="S22" s="1553">
        <v>0</v>
      </c>
      <c r="T22" s="1553">
        <v>154</v>
      </c>
      <c r="U22" s="1553">
        <v>154</v>
      </c>
      <c r="V22" s="1553">
        <v>310</v>
      </c>
      <c r="W22" s="1553">
        <v>310</v>
      </c>
      <c r="X22" s="1553">
        <v>0</v>
      </c>
      <c r="Y22" s="1553">
        <v>0</v>
      </c>
      <c r="Z22" s="1553">
        <v>0</v>
      </c>
      <c r="AA22" s="1553">
        <v>0</v>
      </c>
      <c r="AB22" s="1558">
        <f t="shared" si="19"/>
      </c>
      <c r="AC22" s="1572">
        <f t="shared" si="10"/>
      </c>
      <c r="AD22" s="1560">
        <f t="shared" si="3"/>
      </c>
      <c r="AE22" s="1573">
        <f t="shared" si="27"/>
      </c>
      <c r="AF22" s="1562">
        <f>VLOOKUP(C22,'Data Products'!$A:$J,10,0)</f>
      </c>
      <c r="AG22" s="1563">
        <f t="shared" si="13"/>
      </c>
      <c r="AH22" s="1564">
        <f t="shared" si="6"/>
      </c>
      <c r="AI22" s="1588" t="s">
        <v>1521</v>
      </c>
      <c r="AJ22" s="1567"/>
      <c r="AK22" s="1567"/>
      <c r="AL22" s="1566"/>
      <c r="AM22" s="1567"/>
      <c r="AN22" s="1567"/>
    </row>
    <row customHeight="true" ht="18" r="23">
      <c r="A23" s="1568">
        <v>20</v>
      </c>
      <c r="B23" s="1548" t="s">
        <v>1489</v>
      </c>
      <c r="C23" s="1589" t="s">
        <v>1522</v>
      </c>
      <c r="D23" s="1589" t="s">
        <v>1522</v>
      </c>
      <c r="E23" s="1589" t="s">
        <v>1522</v>
      </c>
      <c r="F23" s="1590">
        <v>1500</v>
      </c>
      <c r="G23" s="1591">
        <v>1500</v>
      </c>
      <c r="H23" s="1592"/>
      <c r="I23" s="1593">
        <f>VLOOKUP(C23,'Data Products'!$A:$B,2,0)</f>
      </c>
      <c r="J23" s="1594">
        <f t="shared" si="0"/>
      </c>
      <c r="K23" s="1595">
        <v>45416</v>
      </c>
      <c r="L23" s="1596">
        <f t="shared" si="24"/>
      </c>
      <c r="M23" s="1597">
        <v>0</v>
      </c>
      <c r="N23" s="1597">
        <v>0</v>
      </c>
      <c r="O23" s="1598"/>
      <c r="P23" s="1598"/>
      <c r="Q23" s="1598"/>
      <c r="R23" s="1598"/>
      <c r="S23" s="1598"/>
      <c r="T23" s="1598"/>
      <c r="U23" s="1598"/>
      <c r="V23" s="1598"/>
      <c r="W23" s="1598"/>
      <c r="X23" s="1598"/>
      <c r="Y23" s="1598"/>
      <c r="Z23" s="1598"/>
      <c r="AA23" s="1598"/>
      <c r="AB23" s="1599">
        <f t="shared" si="19"/>
      </c>
      <c r="AC23" s="1600">
        <f t="shared" si="10"/>
      </c>
      <c r="AD23" s="1560">
        <f t="shared" si="3"/>
      </c>
      <c r="AE23" s="1601">
        <f t="shared" si="27"/>
      </c>
      <c r="AF23" s="1602">
        <f>VLOOKUP(C23,'Data Products'!$A:$J,10,0)</f>
      </c>
      <c r="AG23" s="1603">
        <f t="shared" si="13"/>
      </c>
      <c r="AH23" s="1604"/>
      <c r="AI23" s="1605"/>
      <c r="AJ23" s="1606"/>
      <c r="AK23" s="1606"/>
      <c r="AL23" s="1607"/>
      <c r="AM23" s="1606"/>
      <c r="AN23" s="1606"/>
    </row>
    <row customHeight="true" ht="18" r="24">
      <c r="A24" s="1568">
        <v>21</v>
      </c>
      <c r="B24" s="1548" t="s">
        <v>1489</v>
      </c>
      <c r="C24" s="1608" t="s">
        <v>1523</v>
      </c>
      <c r="D24" s="1608" t="s">
        <v>1523</v>
      </c>
      <c r="E24" s="1608" t="s">
        <v>1523</v>
      </c>
      <c r="F24" s="1609">
        <v>2000</v>
      </c>
      <c r="G24" s="1590">
        <v>2000</v>
      </c>
      <c r="H24" s="1610"/>
      <c r="I24" s="1611">
        <f>VLOOKUP(C24,'Data Products'!$A:$B,2,0)</f>
      </c>
      <c r="J24" s="1612">
        <f t="shared" si="0"/>
      </c>
      <c r="K24" s="1613">
        <v>45417</v>
      </c>
      <c r="L24" s="1614">
        <f t="shared" si="24"/>
      </c>
      <c r="M24" s="1615">
        <v>0</v>
      </c>
      <c r="N24" s="1615">
        <v>0</v>
      </c>
      <c r="O24" s="1616"/>
      <c r="P24" s="1616"/>
      <c r="Q24" s="1616"/>
      <c r="R24" s="1616"/>
      <c r="S24" s="1616"/>
      <c r="T24" s="1616"/>
      <c r="U24" s="1616"/>
      <c r="V24" s="1616"/>
      <c r="W24" s="1616"/>
      <c r="X24" s="1616"/>
      <c r="Y24" s="1616"/>
      <c r="Z24" s="1616"/>
      <c r="AA24" s="1616"/>
      <c r="AB24" s="1617">
        <f t="shared" si="19"/>
      </c>
      <c r="AC24" s="1618">
        <f t="shared" si="10"/>
      </c>
      <c r="AD24" s="1560">
        <f t="shared" si="3"/>
      </c>
      <c r="AE24" s="1619">
        <f t="shared" si="27"/>
      </c>
      <c r="AF24" s="1603">
        <f>VLOOKUP(C24,'Data Products'!$A:$J,10,0)</f>
      </c>
      <c r="AG24" s="1620">
        <f t="shared" si="13"/>
      </c>
      <c r="AH24" s="1621"/>
      <c r="AI24" s="1605"/>
      <c r="AJ24" s="1606"/>
      <c r="AK24" s="1606"/>
      <c r="AL24" s="1607"/>
      <c r="AM24" s="1606"/>
      <c r="AN24" s="1606"/>
    </row>
    <row r="25">
      <c r="A25" s="1622"/>
      <c r="B25" s="1623"/>
      <c r="C25" s="1622"/>
      <c r="D25" s="1624"/>
      <c r="E25" s="1622"/>
      <c r="F25" s="1622"/>
      <c r="G25" s="1622"/>
      <c r="H25" s="1622"/>
      <c r="I25" s="1622"/>
      <c r="J25" s="1622"/>
      <c r="K25" s="1622"/>
      <c r="L25" s="1625"/>
      <c r="M25" s="1625"/>
      <c r="N25" s="1626" t="s">
        <v>1524</v>
      </c>
      <c r="O25" s="1626"/>
      <c r="P25" s="1626"/>
      <c r="Q25" s="1626"/>
      <c r="R25" s="1626"/>
      <c r="S25" s="1626"/>
      <c r="T25" s="1626"/>
      <c r="U25" s="1626"/>
      <c r="V25" s="1626"/>
      <c r="W25" s="1626"/>
      <c r="X25" s="1626"/>
      <c r="Y25" s="1626"/>
      <c r="Z25" s="1626"/>
      <c r="AA25" s="1626"/>
      <c r="AB25" s="1626"/>
      <c r="AC25" s="1626"/>
      <c r="AD25" s="1626"/>
      <c r="AE25" s="1627" t="s">
        <v>1525</v>
      </c>
      <c r="AF25" s="1628">
        <f t="shared" ref="AF25:AF29" si="17">AG25/$AG$25</f>
      </c>
      <c r="AG25" s="1629">
        <f>SUM(AG4:AG24)</f>
      </c>
      <c r="AH25" s="1629">
        <f>SUM(AH4:AH24)</f>
      </c>
      <c r="AI25" s="1629">
        <f>SUM(AI4:AI24)</f>
      </c>
      <c r="AJ25" s="1630"/>
      <c r="AK25" s="1630"/>
      <c r="AL25" s="1631"/>
      <c r="AM25" s="1630"/>
      <c r="AN25" s="1630"/>
    </row>
    <row r="26">
      <c r="A26" s="1626"/>
      <c r="B26" s="1623"/>
      <c r="C26" s="1623"/>
      <c r="D26" s="1626"/>
      <c r="E26" s="1626"/>
      <c r="F26" s="1626"/>
      <c r="G26" s="1626"/>
      <c r="H26" s="1626"/>
      <c r="I26" s="1623"/>
      <c r="J26" s="1625"/>
      <c r="K26" s="1625"/>
      <c r="L26" s="1625"/>
      <c r="M26" s="1625"/>
      <c r="N26" s="1626"/>
      <c r="O26" s="1626"/>
      <c r="P26" s="1626"/>
      <c r="Q26" s="1626"/>
      <c r="R26" s="1626"/>
      <c r="S26" s="1626"/>
      <c r="T26" s="1626"/>
      <c r="U26" s="1626"/>
      <c r="V26" s="1626"/>
      <c r="W26" s="1626"/>
      <c r="X26" s="1626"/>
      <c r="Y26" s="1626"/>
      <c r="Z26" s="1626"/>
      <c r="AA26" s="1626"/>
      <c r="AB26" s="1626"/>
      <c r="AC26" s="1626"/>
      <c r="AD26" s="1626"/>
      <c r="AE26" s="1632" t="s">
        <v>1526</v>
      </c>
      <c r="AF26" s="1628">
        <f t="shared" si="17"/>
      </c>
      <c r="AG26" s="1633">
        <f>SUMIFS($AG$4:$AG$24,$AE$4:$AE$24,$AE$26)</f>
      </c>
      <c r="AH26" s="1634"/>
      <c r="AI26" s="1631"/>
      <c r="AJ26" s="1630"/>
      <c r="AK26" s="1630"/>
      <c r="AL26" s="1631"/>
      <c r="AM26" s="1630"/>
      <c r="AN26" s="1630"/>
    </row>
    <row r="27">
      <c r="A27" s="1626"/>
      <c r="B27" s="1623"/>
      <c r="C27" s="1623"/>
      <c r="D27" s="1626"/>
      <c r="E27" s="1626"/>
      <c r="F27" s="1626"/>
      <c r="G27" s="1626"/>
      <c r="H27" s="1626"/>
      <c r="I27" s="1623"/>
      <c r="J27" s="1625"/>
      <c r="K27" s="1625"/>
      <c r="L27" s="1625"/>
      <c r="M27" s="1625"/>
      <c r="N27" s="1626"/>
      <c r="O27" s="1626"/>
      <c r="P27" s="1626"/>
      <c r="Q27" s="1626"/>
      <c r="R27" s="1626"/>
      <c r="S27" s="1626"/>
      <c r="T27" s="1626"/>
      <c r="U27" s="1626"/>
      <c r="V27" s="1626"/>
      <c r="W27" s="1626"/>
      <c r="X27" s="1626"/>
      <c r="Y27" s="1626"/>
      <c r="Z27" s="1626"/>
      <c r="AA27" s="1626"/>
      <c r="AB27" s="1626"/>
      <c r="AC27" s="1626"/>
      <c r="AD27" s="1626"/>
      <c r="AE27" s="1632" t="s">
        <v>1527</v>
      </c>
      <c r="AF27" s="1628">
        <f t="shared" si="17"/>
      </c>
      <c r="AG27" s="1633">
        <f t="shared" ref="AG27:AG29" si="22">SUMIFS($AG$4:$AG$24,$AE$4:$AE$24,AE27)</f>
      </c>
      <c r="AH27" s="1634"/>
      <c r="AI27" s="1631"/>
      <c r="AJ27" s="1630"/>
      <c r="AK27" s="1630"/>
      <c r="AL27" s="1631"/>
      <c r="AM27" s="1630"/>
      <c r="AN27" s="1630"/>
    </row>
    <row r="28">
      <c r="A28" s="1626"/>
      <c r="B28" s="1623"/>
      <c r="C28" s="1623"/>
      <c r="D28" s="1626"/>
      <c r="E28" s="1626"/>
      <c r="F28" s="1626"/>
      <c r="G28" s="1626"/>
      <c r="H28" s="1626"/>
      <c r="I28" s="1623"/>
      <c r="J28" s="1625"/>
      <c r="K28" s="1625"/>
      <c r="L28" s="1625"/>
      <c r="M28" s="1625"/>
      <c r="N28" s="1626"/>
      <c r="O28" s="1626"/>
      <c r="P28" s="1626"/>
      <c r="Q28" s="1626"/>
      <c r="R28" s="1626"/>
      <c r="S28" s="1626"/>
      <c r="T28" s="1626"/>
      <c r="U28" s="1626"/>
      <c r="V28" s="1626"/>
      <c r="W28" s="1626"/>
      <c r="X28" s="1626"/>
      <c r="Y28" s="1626"/>
      <c r="Z28" s="1626"/>
      <c r="AA28" s="1626"/>
      <c r="AB28" s="1626"/>
      <c r="AC28" s="1626"/>
      <c r="AD28" s="1626"/>
      <c r="AE28" s="1632" t="s">
        <v>1528</v>
      </c>
      <c r="AF28" s="1628">
        <f t="shared" si="17"/>
      </c>
      <c r="AG28" s="1633">
        <f t="shared" si="22"/>
      </c>
      <c r="AH28" s="1634"/>
      <c r="AI28" s="1631"/>
      <c r="AJ28" s="1630"/>
      <c r="AK28" s="1630"/>
      <c r="AL28" s="1631"/>
      <c r="AM28" s="1630"/>
      <c r="AN28" s="1630"/>
    </row>
    <row r="29">
      <c r="A29" s="1626"/>
      <c r="B29" s="1623"/>
      <c r="C29" s="1623"/>
      <c r="D29" s="1626"/>
      <c r="E29" s="1626"/>
      <c r="F29" s="1626"/>
      <c r="G29" s="1626"/>
      <c r="H29" s="1626"/>
      <c r="I29" s="1623"/>
      <c r="J29" s="1625"/>
      <c r="K29" s="1625"/>
      <c r="L29" s="1625"/>
      <c r="M29" s="1625"/>
      <c r="N29" s="1626"/>
      <c r="O29" s="1626"/>
      <c r="P29" s="1626"/>
      <c r="Q29" s="1626"/>
      <c r="R29" s="1626"/>
      <c r="S29" s="1626"/>
      <c r="T29" s="1626"/>
      <c r="U29" s="1626"/>
      <c r="V29" s="1626"/>
      <c r="W29" s="1626"/>
      <c r="X29" s="1626"/>
      <c r="Y29" s="1626"/>
      <c r="Z29" s="1626"/>
      <c r="AA29" s="1626"/>
      <c r="AB29" s="1626"/>
      <c r="AC29" s="1626"/>
      <c r="AD29" s="1626"/>
      <c r="AE29" s="1632" t="s">
        <v>1529</v>
      </c>
      <c r="AF29" s="1628">
        <f t="shared" si="17"/>
      </c>
      <c r="AG29" s="1633">
        <f t="shared" si="22"/>
      </c>
      <c r="AH29" s="1634"/>
      <c r="AI29" s="1631"/>
      <c r="AJ29" s="1630"/>
      <c r="AK29" s="1630"/>
      <c r="AL29" s="1631"/>
      <c r="AM29" s="1630"/>
      <c r="AN29" s="1630"/>
    </row>
    <row r="30">
      <c r="A30" s="1626"/>
      <c r="B30" s="1623"/>
      <c r="C30" s="1623"/>
      <c r="D30" s="1626"/>
      <c r="E30" s="1626"/>
      <c r="F30" s="1626"/>
      <c r="G30" s="1626"/>
      <c r="H30" s="1626"/>
      <c r="I30" s="1623"/>
      <c r="J30" s="1625"/>
      <c r="K30" s="1625"/>
      <c r="L30" s="1625"/>
      <c r="M30" s="1625"/>
      <c r="N30" s="1626"/>
      <c r="O30" s="1626"/>
      <c r="P30" s="1626"/>
      <c r="Q30" s="1626"/>
      <c r="R30" s="1626"/>
      <c r="S30" s="1626"/>
      <c r="T30" s="1626"/>
      <c r="U30" s="1626"/>
      <c r="V30" s="1626"/>
      <c r="W30" s="1626"/>
      <c r="X30" s="1626"/>
      <c r="Y30" s="1626"/>
      <c r="Z30" s="1626"/>
      <c r="AA30" s="1626"/>
      <c r="AB30" s="1626"/>
      <c r="AC30" s="1626"/>
      <c r="AD30" s="1626"/>
      <c r="AE30" s="1632" t="s">
        <v>1478</v>
      </c>
      <c r="AF30" s="1635">
        <f>AVERAGE(AE29:AC27)/AVERAGE(AE29:AC27)</f>
      </c>
      <c r="AG30" s="1633">
        <f>SUMIF($AC$4:$AC$24,"&lt;90",AG4:AG24)</f>
      </c>
      <c r="AH30" s="1636"/>
      <c r="AI30" s="1631"/>
      <c r="AJ30" s="1630"/>
      <c r="AK30" s="1630"/>
      <c r="AL30" s="1631"/>
      <c r="AM30" s="1630"/>
      <c r="AN30" s="1630"/>
    </row>
    <row r="31">
      <c r="A31" s="1626"/>
      <c r="B31" s="1623"/>
      <c r="C31" s="1623"/>
      <c r="D31" s="1626"/>
      <c r="E31" s="1626"/>
      <c r="F31" s="1626"/>
      <c r="G31" s="1626"/>
      <c r="H31" s="1626"/>
      <c r="I31" s="1623"/>
      <c r="J31" s="1625"/>
      <c r="K31" s="1625"/>
      <c r="L31" s="1625"/>
      <c r="M31" s="1626"/>
      <c r="N31" s="1626"/>
      <c r="O31" s="1626"/>
      <c r="P31" s="1626"/>
      <c r="Q31" s="1626"/>
      <c r="R31" s="1626"/>
      <c r="S31" s="1626"/>
      <c r="T31" s="1626"/>
      <c r="U31" s="1626"/>
      <c r="V31" s="1626"/>
      <c r="W31" s="1626"/>
      <c r="X31" s="1626"/>
      <c r="Y31" s="1626"/>
      <c r="Z31" s="1626"/>
      <c r="AA31" s="1626"/>
      <c r="AB31" s="1626"/>
      <c r="AC31" s="1626"/>
      <c r="AD31" s="1626"/>
      <c r="AE31" s="1626"/>
      <c r="AF31" s="1636"/>
      <c r="AG31" s="1636"/>
      <c r="AH31" s="1636"/>
      <c r="AI31" s="1631"/>
      <c r="AJ31" s="1630"/>
      <c r="AK31" s="1630"/>
      <c r="AL31" s="1631"/>
      <c r="AM31" s="1630"/>
      <c r="AN31" s="1630"/>
    </row>
    <row r="32">
      <c r="A32" s="1637" t="s">
        <v>1530</v>
      </c>
      <c r="B32" s="1544" t="s">
        <v>1452</v>
      </c>
      <c r="C32" s="1544" t="s">
        <v>1531</v>
      </c>
      <c r="D32" s="1637" t="s">
        <v>1454</v>
      </c>
      <c r="E32" s="1637"/>
      <c r="F32" s="1544" t="s">
        <v>1456</v>
      </c>
      <c r="G32" s="1544"/>
      <c r="H32" s="1544" t="s">
        <v>1532</v>
      </c>
      <c r="I32" s="1638" t="s">
        <v>1458</v>
      </c>
      <c r="J32" s="1639" t="s">
        <v>1459</v>
      </c>
      <c r="K32" s="1543" t="s">
        <v>1460</v>
      </c>
      <c r="L32" s="1543" t="s">
        <v>1461</v>
      </c>
      <c r="M32" s="1544" t="s">
        <v>1462</v>
      </c>
      <c r="N32" s="1544" t="s">
        <v>1463</v>
      </c>
      <c r="O32" s="1544" t="s">
        <v>1533</v>
      </c>
      <c r="P32" s="1544" t="s">
        <v>1534</v>
      </c>
      <c r="Q32" s="1544" t="s">
        <v>1466</v>
      </c>
      <c r="R32" s="1640"/>
      <c r="S32" s="1640"/>
      <c r="T32" s="1640"/>
      <c r="U32" s="1640"/>
      <c r="V32" s="1640"/>
      <c r="W32" s="1640"/>
      <c r="X32" s="1640"/>
      <c r="Y32" s="1640"/>
      <c r="Z32" s="1640"/>
      <c r="AA32" s="1640"/>
      <c r="AB32" s="1641" t="s">
        <v>1472</v>
      </c>
      <c r="AC32" s="1639" t="s">
        <v>1473</v>
      </c>
      <c r="AD32" s="1639" t="s">
        <v>1535</v>
      </c>
      <c r="AE32" s="1639" t="s">
        <v>1536</v>
      </c>
      <c r="AF32" s="1642" t="s">
        <v>1476</v>
      </c>
      <c r="AG32" s="1642" t="s">
        <v>1477</v>
      </c>
      <c r="AH32" s="1543" t="s">
        <v>1478</v>
      </c>
      <c r="AI32" s="1639" t="s">
        <v>1479</v>
      </c>
      <c r="AJ32" s="1543" t="s">
        <v>1480</v>
      </c>
      <c r="AK32" s="1544" t="s">
        <v>1481</v>
      </c>
      <c r="AL32" s="1544" t="s">
        <v>1537</v>
      </c>
      <c r="AM32" s="1544" t="s">
        <v>1483</v>
      </c>
      <c r="AN32" s="1544" t="s">
        <v>1484</v>
      </c>
    </row>
    <row r="33">
      <c r="A33" s="1544" t="s">
        <v>1485</v>
      </c>
      <c r="B33" s="1544"/>
      <c r="C33" s="1544"/>
      <c r="D33" s="1643"/>
      <c r="E33" s="1544"/>
      <c r="F33" s="1544" t="s">
        <v>1486</v>
      </c>
      <c r="G33" s="1547" t="s">
        <v>1487</v>
      </c>
      <c r="H33" s="1544"/>
      <c r="I33" s="1644"/>
      <c r="J33" s="1645"/>
      <c r="K33" s="1646"/>
      <c r="L33" s="1543"/>
      <c r="M33" s="1544" t="s">
        <v>1488</v>
      </c>
      <c r="N33" s="1643" t="s">
        <v>1488</v>
      </c>
      <c r="O33" s="1544"/>
      <c r="P33" s="1544"/>
      <c r="Q33" s="1544"/>
      <c r="R33" s="1640"/>
      <c r="S33" s="1640"/>
      <c r="T33" s="1640"/>
      <c r="U33" s="1640"/>
      <c r="V33" s="1640"/>
      <c r="W33" s="1640"/>
      <c r="X33" s="1640"/>
      <c r="Y33" s="1640"/>
      <c r="Z33" s="1640"/>
      <c r="AA33" s="1640"/>
      <c r="AB33" s="1641"/>
      <c r="AC33" s="1639"/>
      <c r="AD33" s="1639"/>
      <c r="AE33" s="1639"/>
      <c r="AF33" s="1642"/>
      <c r="AG33" s="1642"/>
      <c r="AH33" s="1543"/>
      <c r="AI33" s="1645"/>
      <c r="AJ33" s="1543"/>
      <c r="AK33" s="1544"/>
      <c r="AL33" s="1544"/>
      <c r="AM33" s="1544"/>
      <c r="AN33" s="1544"/>
    </row>
    <row r="34">
      <c r="A34" s="1647">
        <v>1</v>
      </c>
      <c r="B34" s="1548" t="s">
        <v>1538</v>
      </c>
      <c r="C34" s="1647" t="s">
        <v>1539</v>
      </c>
      <c r="D34" s="1648"/>
      <c r="E34" s="1649"/>
      <c r="F34" s="1650">
        <v>1610</v>
      </c>
      <c r="G34" s="1650">
        <v>1610</v>
      </c>
      <c r="H34" s="1651"/>
      <c r="I34" s="1652">
        <f>VLOOKUP(C34,'Data Products'!$A:$J,2,0)</f>
      </c>
      <c r="J34" s="1612">
        <f t="shared" ref="J34:J115" si="1">IFERROR(I34-TODAY(),"")</f>
      </c>
      <c r="K34" s="1613">
        <v>45840</v>
      </c>
      <c r="L34" s="1557">
        <f t="shared" ref="L34:L115" si="25">TODAY()-K34</f>
      </c>
      <c r="M34" s="1653">
        <v>0</v>
      </c>
      <c r="N34" s="1654">
        <v>0</v>
      </c>
      <c r="O34" s="1580"/>
      <c r="P34" s="1553"/>
      <c r="Q34" s="1548" t="s">
        <v>1540</v>
      </c>
      <c r="R34" s="1626"/>
      <c r="S34" s="1626"/>
      <c r="T34" s="1655"/>
      <c r="U34" s="1626"/>
      <c r="V34" s="1626"/>
      <c r="W34" s="1626"/>
      <c r="X34" s="1626"/>
      <c r="Y34" s="1626"/>
      <c r="Z34" s="1626"/>
      <c r="AA34" s="1626"/>
      <c r="AB34" s="1656">
        <f t="shared" ref="AB34:AB115" si="20">N34/30</f>
      </c>
      <c r="AC34" s="1572">
        <f t="shared" ref="AC34:AC115" si="11">IFERROR(F34/AB34,"-")</f>
      </c>
      <c r="AD34" s="1560">
        <f t="shared" ref="AD34:AD115" si="4">IFERROR(TODAY()+AC34,"-")</f>
      </c>
      <c r="AE34" s="1657">
        <f t="shared" ref="AE34:AE115" si="28">_xlfn.IFS(AC34="-","Not sold yet",AND(AC34&lt;=150,AC34&gt;60),"Out of stock more than 60 days",AC34&lt;=60,"Out of stock less than 60 days",AC34&gt;=150,"Out of stock more than 150 days")</f>
      </c>
      <c r="AF34" s="1658">
        <f>VLOOKUP(C34,'Data Products'!$A:$J,10,0)</f>
      </c>
      <c r="AG34" s="1659">
        <f t="shared" ref="AG34:AG115" si="14">AF34*F34</f>
      </c>
      <c r="AH34" s="1563"/>
      <c r="AI34" s="1660" t="s">
        <v>1541</v>
      </c>
      <c r="AJ34" s="1661"/>
      <c r="AK34" s="1567"/>
      <c r="AL34" s="1566"/>
      <c r="AM34" s="1567"/>
      <c r="AN34" s="1567"/>
    </row>
    <row customHeight="true" hidden="true" ht="18" r="35">
      <c r="A35" s="1647">
        <v>2</v>
      </c>
      <c r="B35" s="1548" t="s">
        <v>1538</v>
      </c>
      <c r="C35" s="1647" t="s">
        <v>1542</v>
      </c>
      <c r="D35" s="1592"/>
      <c r="E35" s="1580"/>
      <c r="F35" s="1650">
        <v>0</v>
      </c>
      <c r="G35" s="1650">
        <v>0</v>
      </c>
      <c r="H35" s="1651"/>
      <c r="I35" s="1652">
        <f>VLOOKUP(C35,'Data Products'!$A:$J,2,0)</f>
      </c>
      <c r="J35" s="1612">
        <f t="shared" si="1"/>
      </c>
      <c r="K35" s="1613">
        <v>45841</v>
      </c>
      <c r="L35" s="1557">
        <f t="shared" si="25"/>
      </c>
      <c r="M35" s="1662">
        <v>0</v>
      </c>
      <c r="N35" s="1578">
        <v>0</v>
      </c>
      <c r="O35" s="1580"/>
      <c r="P35" s="1553"/>
      <c r="Q35" s="1548" t="s">
        <v>1543</v>
      </c>
      <c r="R35" s="1626"/>
      <c r="S35" s="1626"/>
      <c r="T35" s="1655"/>
      <c r="U35" s="1626"/>
      <c r="V35" s="1626"/>
      <c r="W35" s="1626"/>
      <c r="X35" s="1626"/>
      <c r="Y35" s="1626"/>
      <c r="Z35" s="1626"/>
      <c r="AA35" s="1626"/>
      <c r="AB35" s="1656">
        <f t="shared" si="20"/>
      </c>
      <c r="AC35" s="1572">
        <f t="shared" si="11"/>
      </c>
      <c r="AD35" s="1560">
        <f t="shared" si="4"/>
      </c>
      <c r="AE35" s="1657">
        <f t="shared" si="28"/>
      </c>
      <c r="AF35" s="1658">
        <f>VLOOKUP(C35,'Data Products'!$A:$J,10,0)</f>
      </c>
      <c r="AG35" s="1659">
        <f t="shared" si="14"/>
      </c>
      <c r="AH35" s="1563">
        <f t="shared" ref="AH35:AH54" si="7">IF(J35&lt;=90,F35,0)</f>
      </c>
      <c r="AI35" s="1663"/>
      <c r="AJ35" s="1661"/>
      <c r="AK35" s="1567"/>
      <c r="AL35" s="1566"/>
      <c r="AM35" s="1567"/>
      <c r="AN35" s="1567"/>
    </row>
    <row customHeight="true" hidden="true" ht="18" r="36">
      <c r="A36" s="1647">
        <v>3</v>
      </c>
      <c r="B36" s="1548" t="s">
        <v>1538</v>
      </c>
      <c r="C36" s="1647" t="s">
        <v>1544</v>
      </c>
      <c r="D36" s="1592"/>
      <c r="E36" s="1580"/>
      <c r="F36" s="1650">
        <v>0</v>
      </c>
      <c r="G36" s="1650">
        <v>0</v>
      </c>
      <c r="H36" s="1651"/>
      <c r="I36" s="1652">
        <f>VLOOKUP(C36,'Data Products'!$A:$J,2,0)</f>
      </c>
      <c r="J36" s="1612">
        <f t="shared" si="1"/>
      </c>
      <c r="K36" s="1613">
        <v>45842</v>
      </c>
      <c r="L36" s="1557">
        <f t="shared" si="25"/>
      </c>
      <c r="M36" s="1662">
        <v>0</v>
      </c>
      <c r="N36" s="1578">
        <v>0</v>
      </c>
      <c r="O36" s="1664"/>
      <c r="P36" s="1665"/>
      <c r="Q36" s="1548" t="s">
        <v>1543</v>
      </c>
      <c r="R36" s="1626"/>
      <c r="S36" s="1626"/>
      <c r="T36" s="1655"/>
      <c r="U36" s="1626"/>
      <c r="V36" s="1626"/>
      <c r="W36" s="1626"/>
      <c r="X36" s="1626"/>
      <c r="Y36" s="1626"/>
      <c r="Z36" s="1626"/>
      <c r="AA36" s="1626"/>
      <c r="AB36" s="1656">
        <f t="shared" si="20"/>
      </c>
      <c r="AC36" s="1572">
        <f t="shared" si="11"/>
      </c>
      <c r="AD36" s="1560">
        <f t="shared" si="4"/>
      </c>
      <c r="AE36" s="1657">
        <f t="shared" si="28"/>
      </c>
      <c r="AF36" s="1658">
        <f>VLOOKUP(C36,'Data Products'!$A:$J,10,0)</f>
      </c>
      <c r="AG36" s="1659">
        <f t="shared" si="14"/>
      </c>
      <c r="AH36" s="1563">
        <f t="shared" si="7"/>
      </c>
      <c r="AI36" s="1663"/>
      <c r="AJ36" s="1661"/>
      <c r="AK36" s="1567"/>
      <c r="AL36" s="1566"/>
      <c r="AM36" s="1567"/>
      <c r="AN36" s="1567"/>
    </row>
    <row customHeight="true" hidden="true" ht="18" r="37">
      <c r="A37" s="1647">
        <v>4</v>
      </c>
      <c r="B37" s="1548" t="s">
        <v>1538</v>
      </c>
      <c r="C37" s="1647" t="s">
        <v>1545</v>
      </c>
      <c r="D37" s="1592"/>
      <c r="E37" s="1580"/>
      <c r="F37" s="1650">
        <v>0</v>
      </c>
      <c r="G37" s="1650">
        <v>0</v>
      </c>
      <c r="H37" s="1651"/>
      <c r="I37" s="1652">
        <f>VLOOKUP(C37,'Data Products'!$A:$J,2,0)</f>
      </c>
      <c r="J37" s="1612">
        <f t="shared" si="1"/>
      </c>
      <c r="K37" s="1613">
        <v>45843</v>
      </c>
      <c r="L37" s="1557">
        <f t="shared" si="25"/>
      </c>
      <c r="M37" s="1662">
        <v>0</v>
      </c>
      <c r="N37" s="1578">
        <v>0</v>
      </c>
      <c r="O37" s="1580"/>
      <c r="P37" s="1553"/>
      <c r="Q37" s="1548" t="s">
        <v>1543</v>
      </c>
      <c r="R37" s="1626"/>
      <c r="S37" s="1626"/>
      <c r="T37" s="1666"/>
      <c r="U37" s="1626"/>
      <c r="V37" s="1626"/>
      <c r="W37" s="1626"/>
      <c r="X37" s="1626"/>
      <c r="Y37" s="1626"/>
      <c r="Z37" s="1626"/>
      <c r="AA37" s="1626"/>
      <c r="AB37" s="1656">
        <f t="shared" si="20"/>
      </c>
      <c r="AC37" s="1572">
        <f t="shared" si="11"/>
      </c>
      <c r="AD37" s="1560">
        <f t="shared" si="4"/>
      </c>
      <c r="AE37" s="1657">
        <f t="shared" si="28"/>
      </c>
      <c r="AF37" s="1658">
        <f>VLOOKUP(C37,'Data Products'!$A:$J,10,0)</f>
      </c>
      <c r="AG37" s="1659">
        <f t="shared" si="14"/>
      </c>
      <c r="AH37" s="1563">
        <f t="shared" si="7"/>
      </c>
      <c r="AI37" s="1663"/>
      <c r="AJ37" s="1667"/>
      <c r="AK37" s="1567"/>
      <c r="AL37" s="1566"/>
      <c r="AM37" s="1567"/>
      <c r="AN37" s="1567"/>
    </row>
    <row customHeight="true" hidden="true" ht="18" r="38">
      <c r="A38" s="1647">
        <v>5</v>
      </c>
      <c r="B38" s="1548" t="s">
        <v>1546</v>
      </c>
      <c r="C38" s="1647" t="s">
        <v>1547</v>
      </c>
      <c r="D38" s="1592"/>
      <c r="E38" s="1580"/>
      <c r="F38" s="1650">
        <v>0</v>
      </c>
      <c r="G38" s="1650">
        <v>0</v>
      </c>
      <c r="H38" s="1651"/>
      <c r="I38" s="1652">
        <f>VLOOKUP(C38,'Data Products'!$A:$J,2,0)</f>
      </c>
      <c r="J38" s="1612">
        <f t="shared" si="1"/>
      </c>
      <c r="K38" s="1613">
        <v>45844</v>
      </c>
      <c r="L38" s="1557">
        <f t="shared" si="25"/>
      </c>
      <c r="M38" s="1662">
        <v>0</v>
      </c>
      <c r="N38" s="1578">
        <v>0</v>
      </c>
      <c r="O38" s="1580"/>
      <c r="P38" s="1553"/>
      <c r="Q38" s="1668" t="s">
        <v>1548</v>
      </c>
      <c r="R38" s="1626"/>
      <c r="S38" s="1626"/>
      <c r="T38" s="1655"/>
      <c r="U38" s="1626"/>
      <c r="V38" s="1626"/>
      <c r="W38" s="1626"/>
      <c r="X38" s="1626"/>
      <c r="Y38" s="1626"/>
      <c r="Z38" s="1626"/>
      <c r="AA38" s="1626"/>
      <c r="AB38" s="1656">
        <f t="shared" si="20"/>
      </c>
      <c r="AC38" s="1572">
        <f t="shared" si="11"/>
      </c>
      <c r="AD38" s="1560">
        <f t="shared" si="4"/>
      </c>
      <c r="AE38" s="1657">
        <f t="shared" si="28"/>
      </c>
      <c r="AF38" s="1658">
        <f>VLOOKUP(C38,'Data Products'!$A:$J,10,0)</f>
      </c>
      <c r="AG38" s="1659">
        <f t="shared" si="14"/>
      </c>
      <c r="AH38" s="1563">
        <f t="shared" si="7"/>
      </c>
      <c r="AI38" s="1663"/>
      <c r="AJ38" s="1667"/>
      <c r="AK38" s="1567">
        <v>200</v>
      </c>
      <c r="AL38" s="1566"/>
      <c r="AM38" s="1567"/>
      <c r="AN38" s="1567"/>
    </row>
    <row customHeight="true" hidden="true" ht="18" r="39">
      <c r="A39" s="1647">
        <v>6</v>
      </c>
      <c r="B39" s="1548" t="s">
        <v>1489</v>
      </c>
      <c r="C39" s="1647" t="s">
        <v>1549</v>
      </c>
      <c r="D39" s="1648" t="s">
        <v>1550</v>
      </c>
      <c r="E39" s="1649"/>
      <c r="F39" s="1650">
        <v>0</v>
      </c>
      <c r="G39" s="1650">
        <v>0</v>
      </c>
      <c r="H39" s="1651"/>
      <c r="I39" s="1652">
        <f>VLOOKUP(C39,'Data Products'!$A:$J,2,0)</f>
      </c>
      <c r="J39" s="1612">
        <f t="shared" si="1"/>
      </c>
      <c r="K39" s="1613">
        <v>45845</v>
      </c>
      <c r="L39" s="1557">
        <f t="shared" si="25"/>
      </c>
      <c r="M39" s="1662">
        <v>0</v>
      </c>
      <c r="N39" s="1578">
        <v>0</v>
      </c>
      <c r="O39" s="1580"/>
      <c r="P39" s="1553"/>
      <c r="Q39" s="1548" t="s">
        <v>1548</v>
      </c>
      <c r="R39" s="1626"/>
      <c r="S39" s="1626"/>
      <c r="T39" s="1655"/>
      <c r="U39" s="1626"/>
      <c r="V39" s="1626"/>
      <c r="W39" s="1626"/>
      <c r="X39" s="1626"/>
      <c r="Y39" s="1626"/>
      <c r="Z39" s="1626"/>
      <c r="AA39" s="1626"/>
      <c r="AB39" s="1656">
        <f t="shared" si="20"/>
      </c>
      <c r="AC39" s="1572">
        <f t="shared" si="11"/>
      </c>
      <c r="AD39" s="1560">
        <f t="shared" si="4"/>
      </c>
      <c r="AE39" s="1657">
        <f t="shared" si="28"/>
      </c>
      <c r="AF39" s="1658">
        <f>VLOOKUP(C39,'Data Products'!$A:$J,10,0)</f>
      </c>
      <c r="AG39" s="1659">
        <f t="shared" si="14"/>
      </c>
      <c r="AH39" s="1563">
        <f t="shared" si="7"/>
      </c>
      <c r="AI39" s="1663"/>
      <c r="AJ39" s="1667"/>
      <c r="AK39" s="1567"/>
      <c r="AL39" s="1566"/>
      <c r="AM39" s="1567"/>
      <c r="AN39" s="1567"/>
    </row>
    <row customHeight="true" hidden="true" ht="18" r="40">
      <c r="A40" s="1647">
        <v>7</v>
      </c>
      <c r="B40" s="1548" t="s">
        <v>1489</v>
      </c>
      <c r="C40" s="1623" t="s">
        <v>1551</v>
      </c>
      <c r="D40" s="1648" t="s">
        <v>1551</v>
      </c>
      <c r="E40" s="1649"/>
      <c r="F40" s="1650">
        <v>0</v>
      </c>
      <c r="G40" s="1650">
        <v>0</v>
      </c>
      <c r="H40" s="1651"/>
      <c r="I40" s="1652">
        <f>VLOOKUP(C40,'Data Products'!$A:$J,2,0)</f>
      </c>
      <c r="J40" s="1612">
        <f t="shared" si="1"/>
      </c>
      <c r="K40" s="1613">
        <v>45846</v>
      </c>
      <c r="L40" s="1557">
        <f t="shared" si="25"/>
      </c>
      <c r="M40" s="1662">
        <v>0</v>
      </c>
      <c r="N40" s="1578">
        <v>0</v>
      </c>
      <c r="O40" s="1580"/>
      <c r="P40" s="1553"/>
      <c r="Q40" s="1669" t="s">
        <v>1548</v>
      </c>
      <c r="R40" s="1626"/>
      <c r="S40" s="1626"/>
      <c r="T40" s="1655"/>
      <c r="U40" s="1626"/>
      <c r="V40" s="1626"/>
      <c r="W40" s="1626"/>
      <c r="X40" s="1626"/>
      <c r="Y40" s="1626"/>
      <c r="Z40" s="1626"/>
      <c r="AA40" s="1626"/>
      <c r="AB40" s="1656">
        <f t="shared" si="20"/>
      </c>
      <c r="AC40" s="1572">
        <f t="shared" si="11"/>
      </c>
      <c r="AD40" s="1560">
        <f t="shared" si="4"/>
      </c>
      <c r="AE40" s="1657">
        <f t="shared" si="28"/>
      </c>
      <c r="AF40" s="1658">
        <f>VLOOKUP(C40,'Data Products'!$A:$J,10,0)</f>
      </c>
      <c r="AG40" s="1659">
        <f t="shared" si="14"/>
      </c>
      <c r="AH40" s="1563">
        <f t="shared" si="7"/>
      </c>
      <c r="AI40" s="1663"/>
      <c r="AJ40" s="1667"/>
      <c r="AK40" s="1567"/>
      <c r="AL40" s="1566"/>
      <c r="AM40" s="1567"/>
      <c r="AN40" s="1567"/>
    </row>
    <row customHeight="true" hidden="true" ht="18" r="41">
      <c r="A41" s="1647">
        <v>8</v>
      </c>
      <c r="B41" s="1548" t="s">
        <v>1489</v>
      </c>
      <c r="C41" s="1647" t="s">
        <v>1552</v>
      </c>
      <c r="D41" s="1592"/>
      <c r="E41" s="1580"/>
      <c r="F41" s="1650">
        <v>0</v>
      </c>
      <c r="G41" s="1650">
        <v>0</v>
      </c>
      <c r="H41" s="1651"/>
      <c r="I41" s="1652">
        <f>VLOOKUP(C41,'Data Products'!$A:$J,2,0)</f>
      </c>
      <c r="J41" s="1612">
        <f t="shared" si="1"/>
      </c>
      <c r="K41" s="1613">
        <v>45847</v>
      </c>
      <c r="L41" s="1557">
        <f t="shared" si="25"/>
      </c>
      <c r="M41" s="1662">
        <v>0</v>
      </c>
      <c r="N41" s="1578">
        <v>0</v>
      </c>
      <c r="O41" s="1580"/>
      <c r="P41" s="1553"/>
      <c r="Q41" s="1548" t="s">
        <v>1548</v>
      </c>
      <c r="R41" s="1626"/>
      <c r="S41" s="1626"/>
      <c r="T41" s="1655"/>
      <c r="U41" s="1626"/>
      <c r="V41" s="1626"/>
      <c r="W41" s="1626"/>
      <c r="X41" s="1626"/>
      <c r="Y41" s="1626"/>
      <c r="Z41" s="1626"/>
      <c r="AA41" s="1626"/>
      <c r="AB41" s="1656">
        <f t="shared" si="20"/>
      </c>
      <c r="AC41" s="1572">
        <f t="shared" si="11"/>
      </c>
      <c r="AD41" s="1560">
        <f t="shared" si="4"/>
      </c>
      <c r="AE41" s="1657">
        <f t="shared" si="28"/>
      </c>
      <c r="AF41" s="1658">
        <f>VLOOKUP(C41,'Data Products'!$A:$J,10,0)</f>
      </c>
      <c r="AG41" s="1659">
        <f t="shared" si="14"/>
      </c>
      <c r="AH41" s="1563">
        <f t="shared" si="7"/>
      </c>
      <c r="AI41" s="1663"/>
      <c r="AJ41" s="1667"/>
      <c r="AK41" s="1567"/>
      <c r="AL41" s="1566"/>
      <c r="AM41" s="1567"/>
      <c r="AN41" s="1567"/>
    </row>
    <row customHeight="true" hidden="true" ht="18" r="42">
      <c r="A42" s="1647">
        <v>9</v>
      </c>
      <c r="B42" s="1548" t="s">
        <v>1489</v>
      </c>
      <c r="C42" s="1647" t="s">
        <v>1553</v>
      </c>
      <c r="D42" s="1592"/>
      <c r="E42" s="1580"/>
      <c r="F42" s="1650">
        <v>0</v>
      </c>
      <c r="G42" s="1650">
        <v>0</v>
      </c>
      <c r="H42" s="1651"/>
      <c r="I42" s="1652">
        <f>VLOOKUP(C42,'Data Products'!$A:$J,2,0)</f>
      </c>
      <c r="J42" s="1612">
        <f t="shared" si="1"/>
      </c>
      <c r="K42" s="1613">
        <v>45848</v>
      </c>
      <c r="L42" s="1557">
        <f t="shared" si="25"/>
      </c>
      <c r="M42" s="1662">
        <v>0</v>
      </c>
      <c r="N42" s="1578">
        <v>0</v>
      </c>
      <c r="O42" s="1580"/>
      <c r="P42" s="1553"/>
      <c r="Q42" s="1548" t="s">
        <v>1548</v>
      </c>
      <c r="R42" s="1626"/>
      <c r="S42" s="1626"/>
      <c r="T42" s="1655"/>
      <c r="U42" s="1626"/>
      <c r="V42" s="1626"/>
      <c r="W42" s="1626"/>
      <c r="X42" s="1626"/>
      <c r="Y42" s="1626"/>
      <c r="Z42" s="1626"/>
      <c r="AA42" s="1626"/>
      <c r="AB42" s="1656">
        <f t="shared" si="20"/>
      </c>
      <c r="AC42" s="1572">
        <f t="shared" si="11"/>
      </c>
      <c r="AD42" s="1560">
        <f t="shared" si="4"/>
      </c>
      <c r="AE42" s="1657">
        <f t="shared" si="28"/>
      </c>
      <c r="AF42" s="1658">
        <f>VLOOKUP(C42,'Data Products'!$A:$J,10,0)</f>
      </c>
      <c r="AG42" s="1659">
        <f t="shared" si="14"/>
      </c>
      <c r="AH42" s="1563">
        <f t="shared" si="7"/>
      </c>
      <c r="AI42" s="1663"/>
      <c r="AJ42" s="1667"/>
      <c r="AK42" s="1567"/>
      <c r="AL42" s="1566"/>
      <c r="AM42" s="1567"/>
      <c r="AN42" s="1567"/>
    </row>
    <row customHeight="true" hidden="true" ht="18" r="43">
      <c r="A43" s="1647">
        <v>10</v>
      </c>
      <c r="B43" s="1548" t="s">
        <v>1489</v>
      </c>
      <c r="C43" s="1647" t="s">
        <v>1554</v>
      </c>
      <c r="D43" s="1592"/>
      <c r="E43" s="1580"/>
      <c r="F43" s="1650">
        <v>0</v>
      </c>
      <c r="G43" s="1650">
        <v>0</v>
      </c>
      <c r="H43" s="1651"/>
      <c r="I43" s="1652">
        <f>VLOOKUP(C43,'Data Products'!$A:$J,2,0)</f>
      </c>
      <c r="J43" s="1612">
        <f t="shared" si="1"/>
      </c>
      <c r="K43" s="1613">
        <v>45849</v>
      </c>
      <c r="L43" s="1557">
        <f t="shared" si="25"/>
      </c>
      <c r="M43" s="1662">
        <v>0</v>
      </c>
      <c r="N43" s="1578">
        <v>0</v>
      </c>
      <c r="O43" s="1580"/>
      <c r="P43" s="1553"/>
      <c r="Q43" s="1548" t="s">
        <v>1548</v>
      </c>
      <c r="R43" s="1626"/>
      <c r="S43" s="1626"/>
      <c r="T43" s="1655"/>
      <c r="U43" s="1626"/>
      <c r="V43" s="1626"/>
      <c r="W43" s="1626"/>
      <c r="X43" s="1626"/>
      <c r="Y43" s="1626"/>
      <c r="Z43" s="1626"/>
      <c r="AA43" s="1626"/>
      <c r="AB43" s="1656">
        <f t="shared" si="20"/>
      </c>
      <c r="AC43" s="1572">
        <f t="shared" si="11"/>
      </c>
      <c r="AD43" s="1560">
        <f t="shared" si="4"/>
      </c>
      <c r="AE43" s="1657">
        <f t="shared" si="28"/>
      </c>
      <c r="AF43" s="1658">
        <f>VLOOKUP(C43,'Data Products'!$A:$J,10,0)</f>
      </c>
      <c r="AG43" s="1659">
        <f t="shared" si="14"/>
      </c>
      <c r="AH43" s="1563">
        <f t="shared" si="7"/>
      </c>
      <c r="AI43" s="1663"/>
      <c r="AJ43" s="1667"/>
      <c r="AK43" s="1567">
        <v>150</v>
      </c>
      <c r="AL43" s="1566"/>
      <c r="AM43" s="1567"/>
      <c r="AN43" s="1567"/>
    </row>
    <row customHeight="true" hidden="true" ht="18" r="44">
      <c r="A44" s="1647">
        <v>11</v>
      </c>
      <c r="B44" s="1548" t="s">
        <v>1538</v>
      </c>
      <c r="C44" s="1647" t="s">
        <v>1555</v>
      </c>
      <c r="D44" s="1592"/>
      <c r="E44" s="1580"/>
      <c r="F44" s="1650">
        <v>0</v>
      </c>
      <c r="G44" s="1650">
        <v>0</v>
      </c>
      <c r="H44" s="1651"/>
      <c r="I44" s="1652">
        <f>VLOOKUP(C44,'Data Products'!$A:$J,2,0)</f>
      </c>
      <c r="J44" s="1612">
        <f t="shared" si="1"/>
      </c>
      <c r="K44" s="1613">
        <v>45850</v>
      </c>
      <c r="L44" s="1557">
        <f t="shared" si="25"/>
      </c>
      <c r="M44" s="1662">
        <v>0</v>
      </c>
      <c r="N44" s="1578">
        <v>0</v>
      </c>
      <c r="O44" s="1580"/>
      <c r="P44" s="1553"/>
      <c r="Q44" s="1548" t="s">
        <v>1548</v>
      </c>
      <c r="R44" s="1626"/>
      <c r="S44" s="1626"/>
      <c r="T44" s="1655"/>
      <c r="U44" s="1626"/>
      <c r="V44" s="1626"/>
      <c r="W44" s="1626"/>
      <c r="X44" s="1626"/>
      <c r="Y44" s="1626"/>
      <c r="Z44" s="1626"/>
      <c r="AA44" s="1626"/>
      <c r="AB44" s="1656">
        <f t="shared" si="20"/>
      </c>
      <c r="AC44" s="1572">
        <f t="shared" si="11"/>
      </c>
      <c r="AD44" s="1560">
        <f t="shared" si="4"/>
      </c>
      <c r="AE44" s="1657">
        <f t="shared" si="28"/>
      </c>
      <c r="AF44" s="1658">
        <f>VLOOKUP(C44,'Data Products'!$A:$J,10,0)</f>
      </c>
      <c r="AG44" s="1659">
        <f t="shared" si="14"/>
      </c>
      <c r="AH44" s="1563">
        <f t="shared" si="7"/>
      </c>
      <c r="AI44" s="1663"/>
      <c r="AJ44" s="1667"/>
      <c r="AK44" s="1567"/>
      <c r="AL44" s="1566"/>
      <c r="AM44" s="1567"/>
      <c r="AN44" s="1567"/>
    </row>
    <row customHeight="true" hidden="true" ht="18" r="45">
      <c r="A45" s="1647">
        <v>12</v>
      </c>
      <c r="B45" s="1548" t="s">
        <v>1489</v>
      </c>
      <c r="C45" s="1647" t="s">
        <v>1556</v>
      </c>
      <c r="D45" s="1648" t="s">
        <v>1557</v>
      </c>
      <c r="E45" s="1649"/>
      <c r="F45" s="1650">
        <v>0</v>
      </c>
      <c r="G45" s="1650">
        <v>0</v>
      </c>
      <c r="H45" s="1651"/>
      <c r="I45" s="1652">
        <f>VLOOKUP(C45,'Data Products'!$A:$J,2,0)</f>
      </c>
      <c r="J45" s="1612">
        <f t="shared" si="1"/>
      </c>
      <c r="K45" s="1613">
        <v>45851</v>
      </c>
      <c r="L45" s="1557">
        <f t="shared" si="25"/>
      </c>
      <c r="M45" s="1662">
        <v>0</v>
      </c>
      <c r="N45" s="1578">
        <v>0</v>
      </c>
      <c r="O45" s="1580"/>
      <c r="P45" s="1553"/>
      <c r="Q45" s="1548" t="s">
        <v>1548</v>
      </c>
      <c r="R45" s="1626"/>
      <c r="S45" s="1626"/>
      <c r="T45" s="1655"/>
      <c r="U45" s="1626"/>
      <c r="V45" s="1626"/>
      <c r="W45" s="1626"/>
      <c r="X45" s="1626"/>
      <c r="Y45" s="1626"/>
      <c r="Z45" s="1626"/>
      <c r="AA45" s="1626"/>
      <c r="AB45" s="1656">
        <f t="shared" si="20"/>
      </c>
      <c r="AC45" s="1572">
        <f t="shared" si="11"/>
      </c>
      <c r="AD45" s="1560">
        <f t="shared" si="4"/>
      </c>
      <c r="AE45" s="1657">
        <f t="shared" si="28"/>
      </c>
      <c r="AF45" s="1658">
        <f>VLOOKUP(C45,'Data Products'!$A:$J,10,0)</f>
      </c>
      <c r="AG45" s="1659">
        <f t="shared" si="14"/>
      </c>
      <c r="AH45" s="1563">
        <f t="shared" si="7"/>
      </c>
      <c r="AI45" s="1663"/>
      <c r="AJ45" s="1667"/>
      <c r="AK45" s="1567"/>
      <c r="AL45" s="1566"/>
      <c r="AM45" s="1567"/>
      <c r="AN45" s="1567"/>
    </row>
    <row customHeight="true" hidden="true" ht="18" r="46">
      <c r="A46" s="1647">
        <v>13</v>
      </c>
      <c r="B46" s="1548" t="s">
        <v>1489</v>
      </c>
      <c r="C46" s="1647" t="s">
        <v>1558</v>
      </c>
      <c r="D46" s="1592"/>
      <c r="E46" s="1580"/>
      <c r="F46" s="1650">
        <v>0</v>
      </c>
      <c r="G46" s="1650">
        <v>0</v>
      </c>
      <c r="H46" s="1651"/>
      <c r="I46" s="1652">
        <f>VLOOKUP(C46,'Data Products'!$A:$J,2,0)</f>
      </c>
      <c r="J46" s="1612">
        <f t="shared" si="1"/>
      </c>
      <c r="K46" s="1613">
        <v>45852</v>
      </c>
      <c r="L46" s="1557">
        <f t="shared" si="25"/>
      </c>
      <c r="M46" s="1662">
        <v>0</v>
      </c>
      <c r="N46" s="1578">
        <v>0</v>
      </c>
      <c r="O46" s="1580"/>
      <c r="P46" s="1553"/>
      <c r="Q46" s="1548" t="s">
        <v>1548</v>
      </c>
      <c r="R46" s="1626"/>
      <c r="S46" s="1626"/>
      <c r="T46" s="1655"/>
      <c r="U46" s="1626"/>
      <c r="V46" s="1626"/>
      <c r="W46" s="1626"/>
      <c r="X46" s="1626"/>
      <c r="Y46" s="1626"/>
      <c r="Z46" s="1626"/>
      <c r="AA46" s="1626"/>
      <c r="AB46" s="1656">
        <f t="shared" si="20"/>
      </c>
      <c r="AC46" s="1572">
        <f t="shared" si="11"/>
      </c>
      <c r="AD46" s="1560">
        <f t="shared" si="4"/>
      </c>
      <c r="AE46" s="1657">
        <f t="shared" si="28"/>
      </c>
      <c r="AF46" s="1658">
        <f>VLOOKUP(C46,'Data Products'!$A:$J,10,0)</f>
      </c>
      <c r="AG46" s="1659">
        <f t="shared" si="14"/>
      </c>
      <c r="AH46" s="1563">
        <f t="shared" si="7"/>
      </c>
      <c r="AI46" s="1663"/>
      <c r="AJ46" s="1667"/>
      <c r="AK46" s="1567"/>
      <c r="AL46" s="1566"/>
      <c r="AM46" s="1567"/>
      <c r="AN46" s="1567"/>
    </row>
    <row customHeight="true" hidden="true" ht="18" r="47">
      <c r="A47" s="1647">
        <v>14</v>
      </c>
      <c r="B47" s="1548" t="s">
        <v>1538</v>
      </c>
      <c r="C47" s="1647" t="s">
        <v>1559</v>
      </c>
      <c r="D47" s="1648" t="s">
        <v>1560</v>
      </c>
      <c r="E47" s="1649"/>
      <c r="F47" s="1650">
        <v>0</v>
      </c>
      <c r="G47" s="1650">
        <v>0</v>
      </c>
      <c r="H47" s="1651"/>
      <c r="I47" s="1652">
        <f>VLOOKUP(C47,'Data Products'!$A:$J,2,0)</f>
      </c>
      <c r="J47" s="1612">
        <f t="shared" si="1"/>
      </c>
      <c r="K47" s="1613">
        <v>45853</v>
      </c>
      <c r="L47" s="1557">
        <f t="shared" si="25"/>
      </c>
      <c r="M47" s="1662">
        <v>0</v>
      </c>
      <c r="N47" s="1578">
        <v>0</v>
      </c>
      <c r="O47" s="1580"/>
      <c r="P47" s="1553"/>
      <c r="Q47" s="1548" t="s">
        <v>1548</v>
      </c>
      <c r="R47" s="1626"/>
      <c r="S47" s="1626"/>
      <c r="T47" s="1655"/>
      <c r="U47" s="1626"/>
      <c r="V47" s="1626"/>
      <c r="W47" s="1626"/>
      <c r="X47" s="1626"/>
      <c r="Y47" s="1626"/>
      <c r="Z47" s="1626"/>
      <c r="AA47" s="1626"/>
      <c r="AB47" s="1656">
        <f t="shared" si="20"/>
      </c>
      <c r="AC47" s="1572">
        <f t="shared" si="11"/>
      </c>
      <c r="AD47" s="1560">
        <f t="shared" si="4"/>
      </c>
      <c r="AE47" s="1657">
        <f t="shared" si="28"/>
      </c>
      <c r="AF47" s="1658">
        <f>VLOOKUP(C47,'Data Products'!$A:$J,10,0)</f>
      </c>
      <c r="AG47" s="1659">
        <f t="shared" si="14"/>
      </c>
      <c r="AH47" s="1563">
        <f t="shared" si="7"/>
      </c>
      <c r="AI47" s="1663"/>
      <c r="AJ47" s="1667"/>
      <c r="AK47" s="1567"/>
      <c r="AL47" s="1566"/>
      <c r="AM47" s="1567"/>
      <c r="AN47" s="1567"/>
    </row>
    <row customHeight="true" hidden="true" ht="18" r="48">
      <c r="A48" s="1647">
        <v>15</v>
      </c>
      <c r="B48" s="1548" t="s">
        <v>1538</v>
      </c>
      <c r="C48" s="1647" t="s">
        <v>1561</v>
      </c>
      <c r="D48" s="1592"/>
      <c r="E48" s="1580"/>
      <c r="F48" s="1650">
        <v>0</v>
      </c>
      <c r="G48" s="1650">
        <v>0</v>
      </c>
      <c r="H48" s="1651"/>
      <c r="I48" s="1652">
        <f>VLOOKUP(C48,'Data Products'!$A:$J,2,0)</f>
      </c>
      <c r="J48" s="1612">
        <f t="shared" si="1"/>
      </c>
      <c r="K48" s="1613">
        <v>45854</v>
      </c>
      <c r="L48" s="1557">
        <f t="shared" si="25"/>
      </c>
      <c r="M48" s="1662">
        <v>0</v>
      </c>
      <c r="N48" s="1578">
        <v>0</v>
      </c>
      <c r="O48" s="1580"/>
      <c r="P48" s="1553"/>
      <c r="Q48" s="1548" t="s">
        <v>1548</v>
      </c>
      <c r="R48" s="1626"/>
      <c r="S48" s="1626"/>
      <c r="T48" s="1655"/>
      <c r="U48" s="1626"/>
      <c r="V48" s="1626"/>
      <c r="W48" s="1626"/>
      <c r="X48" s="1626"/>
      <c r="Y48" s="1626"/>
      <c r="Z48" s="1626"/>
      <c r="AA48" s="1626"/>
      <c r="AB48" s="1656">
        <f t="shared" si="20"/>
      </c>
      <c r="AC48" s="1572">
        <f t="shared" si="11"/>
      </c>
      <c r="AD48" s="1560">
        <f t="shared" si="4"/>
      </c>
      <c r="AE48" s="1657">
        <f t="shared" si="28"/>
      </c>
      <c r="AF48" s="1658">
        <f>VLOOKUP(C48,'Data Products'!$A:$J,10,0)</f>
      </c>
      <c r="AG48" s="1659">
        <f t="shared" si="14"/>
      </c>
      <c r="AH48" s="1563">
        <f t="shared" si="7"/>
      </c>
      <c r="AI48" s="1663"/>
      <c r="AJ48" s="1667"/>
      <c r="AK48" s="1567">
        <v>340</v>
      </c>
      <c r="AL48" s="1566"/>
      <c r="AM48" s="1567"/>
      <c r="AN48" s="1567"/>
    </row>
    <row customHeight="true" hidden="true" ht="18" r="49">
      <c r="A49" s="1647">
        <v>16</v>
      </c>
      <c r="B49" s="1548" t="s">
        <v>1538</v>
      </c>
      <c r="C49" s="1647" t="s">
        <v>1562</v>
      </c>
      <c r="D49" s="1592"/>
      <c r="E49" s="1580"/>
      <c r="F49" s="1650">
        <v>0</v>
      </c>
      <c r="G49" s="1650">
        <v>0</v>
      </c>
      <c r="H49" s="1651"/>
      <c r="I49" s="1652">
        <f>VLOOKUP(C49,'Data Products'!$A:$J,2,0)</f>
      </c>
      <c r="J49" s="1612">
        <f t="shared" si="1"/>
      </c>
      <c r="K49" s="1613">
        <v>45855</v>
      </c>
      <c r="L49" s="1557">
        <f t="shared" si="25"/>
      </c>
      <c r="M49" s="1662">
        <v>0</v>
      </c>
      <c r="N49" s="1578">
        <v>0</v>
      </c>
      <c r="O49" s="1580"/>
      <c r="P49" s="1553"/>
      <c r="Q49" s="1548" t="s">
        <v>1563</v>
      </c>
      <c r="R49" s="1626"/>
      <c r="S49" s="1626"/>
      <c r="T49" s="1655"/>
      <c r="U49" s="1626"/>
      <c r="V49" s="1626"/>
      <c r="W49" s="1626"/>
      <c r="X49" s="1626"/>
      <c r="Y49" s="1626"/>
      <c r="Z49" s="1626"/>
      <c r="AA49" s="1626"/>
      <c r="AB49" s="1656">
        <f t="shared" si="20"/>
      </c>
      <c r="AC49" s="1572">
        <f t="shared" si="11"/>
      </c>
      <c r="AD49" s="1560">
        <f t="shared" si="4"/>
      </c>
      <c r="AE49" s="1657">
        <f t="shared" si="28"/>
      </c>
      <c r="AF49" s="1658">
        <f>VLOOKUP(C49,'Data Products'!$A:$J,10,0)</f>
      </c>
      <c r="AG49" s="1659">
        <f t="shared" si="14"/>
      </c>
      <c r="AH49" s="1563">
        <f t="shared" si="7"/>
      </c>
      <c r="AI49" s="1663"/>
      <c r="AJ49" s="1667"/>
      <c r="AK49" s="1567"/>
      <c r="AL49" s="1566"/>
      <c r="AM49" s="1567"/>
      <c r="AN49" s="1567"/>
    </row>
    <row customHeight="true" hidden="true" ht="18" r="50">
      <c r="A50" s="1647">
        <v>17</v>
      </c>
      <c r="B50" s="1548" t="s">
        <v>1538</v>
      </c>
      <c r="C50" s="1647" t="s">
        <v>1564</v>
      </c>
      <c r="D50" s="1592"/>
      <c r="E50" s="1580"/>
      <c r="F50" s="1650">
        <v>0</v>
      </c>
      <c r="G50" s="1650">
        <v>0</v>
      </c>
      <c r="H50" s="1651"/>
      <c r="I50" s="1652">
        <f>VLOOKUP(C50,'Data Products'!$A:$J,2,0)</f>
      </c>
      <c r="J50" s="1612">
        <f t="shared" si="1"/>
      </c>
      <c r="K50" s="1613">
        <v>45856</v>
      </c>
      <c r="L50" s="1557">
        <f t="shared" si="25"/>
      </c>
      <c r="M50" s="1662">
        <v>0</v>
      </c>
      <c r="N50" s="1578">
        <v>0</v>
      </c>
      <c r="O50" s="1580"/>
      <c r="P50" s="1553"/>
      <c r="Q50" s="1548" t="s">
        <v>1563</v>
      </c>
      <c r="R50" s="1626"/>
      <c r="S50" s="1626"/>
      <c r="T50" s="1655"/>
      <c r="U50" s="1626"/>
      <c r="V50" s="1626"/>
      <c r="W50" s="1626"/>
      <c r="X50" s="1626"/>
      <c r="Y50" s="1626"/>
      <c r="Z50" s="1626"/>
      <c r="AA50" s="1626"/>
      <c r="AB50" s="1656">
        <f t="shared" si="20"/>
      </c>
      <c r="AC50" s="1572">
        <f t="shared" si="11"/>
      </c>
      <c r="AD50" s="1560">
        <f t="shared" si="4"/>
      </c>
      <c r="AE50" s="1657">
        <f t="shared" si="28"/>
      </c>
      <c r="AF50" s="1658">
        <f>VLOOKUP(C50,'Data Products'!$A:$J,10,0)</f>
      </c>
      <c r="AG50" s="1659">
        <f t="shared" si="14"/>
      </c>
      <c r="AH50" s="1563">
        <f t="shared" si="7"/>
      </c>
      <c r="AI50" s="1663"/>
      <c r="AJ50" s="1667"/>
      <c r="AK50" s="1567">
        <v>3620</v>
      </c>
      <c r="AL50" s="1566"/>
      <c r="AM50" s="1567"/>
      <c r="AN50" s="1567"/>
    </row>
    <row customHeight="true" hidden="true" ht="18" r="51">
      <c r="A51" s="1647">
        <v>18</v>
      </c>
      <c r="B51" s="1548" t="s">
        <v>1538</v>
      </c>
      <c r="C51" s="1647" t="s">
        <v>1565</v>
      </c>
      <c r="D51" s="1592"/>
      <c r="E51" s="1580"/>
      <c r="F51" s="1650">
        <v>0</v>
      </c>
      <c r="G51" s="1650">
        <v>0</v>
      </c>
      <c r="H51" s="1651"/>
      <c r="I51" s="1652">
        <f>VLOOKUP(C51,'Data Products'!$A:$J,2,0)</f>
      </c>
      <c r="J51" s="1612">
        <f t="shared" si="1"/>
      </c>
      <c r="K51" s="1613">
        <v>45857</v>
      </c>
      <c r="L51" s="1557">
        <f t="shared" si="25"/>
      </c>
      <c r="M51" s="1662">
        <v>0</v>
      </c>
      <c r="N51" s="1578">
        <v>0</v>
      </c>
      <c r="O51" s="1580"/>
      <c r="P51" s="1553"/>
      <c r="Q51" s="1548" t="s">
        <v>1563</v>
      </c>
      <c r="R51" s="1626"/>
      <c r="S51" s="1626"/>
      <c r="T51" s="1655"/>
      <c r="U51" s="1626"/>
      <c r="V51" s="1626"/>
      <c r="W51" s="1626"/>
      <c r="X51" s="1626"/>
      <c r="Y51" s="1626"/>
      <c r="Z51" s="1626"/>
      <c r="AA51" s="1626"/>
      <c r="AB51" s="1656">
        <f t="shared" si="20"/>
      </c>
      <c r="AC51" s="1572">
        <f t="shared" si="11"/>
      </c>
      <c r="AD51" s="1560">
        <f t="shared" si="4"/>
      </c>
      <c r="AE51" s="1657">
        <f t="shared" si="28"/>
      </c>
      <c r="AF51" s="1658">
        <f>VLOOKUP(C51,'Data Products'!$A:$J,10,0)</f>
      </c>
      <c r="AG51" s="1659">
        <f t="shared" si="14"/>
      </c>
      <c r="AH51" s="1563">
        <f t="shared" si="7"/>
      </c>
      <c r="AI51" s="1663"/>
      <c r="AJ51" s="1667"/>
      <c r="AK51" s="1567"/>
      <c r="AL51" s="1566"/>
      <c r="AM51" s="1567"/>
      <c r="AN51" s="1567"/>
    </row>
    <row customHeight="true" hidden="true" ht="18" r="52">
      <c r="A52" s="1647">
        <v>19</v>
      </c>
      <c r="B52" s="1548" t="s">
        <v>1492</v>
      </c>
      <c r="C52" s="1647" t="s">
        <v>1566</v>
      </c>
      <c r="D52" s="1670" t="s">
        <v>1567</v>
      </c>
      <c r="E52" s="1670" t="s">
        <v>1567</v>
      </c>
      <c r="F52" s="1650">
        <v>0</v>
      </c>
      <c r="G52" s="1650">
        <v>0</v>
      </c>
      <c r="H52" s="1651"/>
      <c r="I52" s="1652">
        <f>VLOOKUP(C52,'Data Products'!$A:$J,2,0)</f>
      </c>
      <c r="J52" s="1612">
        <f t="shared" si="1"/>
      </c>
      <c r="K52" s="1613">
        <v>45858</v>
      </c>
      <c r="L52" s="1557">
        <f t="shared" si="25"/>
      </c>
      <c r="M52" s="1662">
        <v>0</v>
      </c>
      <c r="N52" s="1578">
        <v>0</v>
      </c>
      <c r="O52" s="1580"/>
      <c r="P52" s="1553"/>
      <c r="Q52" s="1548" t="s">
        <v>1568</v>
      </c>
      <c r="R52" s="1626"/>
      <c r="S52" s="1626"/>
      <c r="T52" s="1655"/>
      <c r="U52" s="1626"/>
      <c r="V52" s="1626"/>
      <c r="W52" s="1626"/>
      <c r="X52" s="1626"/>
      <c r="Y52" s="1626"/>
      <c r="Z52" s="1626"/>
      <c r="AA52" s="1626"/>
      <c r="AB52" s="1656">
        <f t="shared" si="20"/>
      </c>
      <c r="AC52" s="1572">
        <f t="shared" si="11"/>
      </c>
      <c r="AD52" s="1560">
        <f t="shared" si="4"/>
      </c>
      <c r="AE52" s="1657">
        <f t="shared" si="28"/>
      </c>
      <c r="AF52" s="1658">
        <f>VLOOKUP(C52,'Data Products'!$A:$J,10,0)</f>
      </c>
      <c r="AG52" s="1659">
        <f t="shared" si="14"/>
      </c>
      <c r="AH52" s="1563">
        <f t="shared" si="7"/>
      </c>
      <c r="AI52" s="1660" t="s">
        <v>1569</v>
      </c>
      <c r="AJ52" s="1667"/>
      <c r="AK52" s="1567"/>
      <c r="AL52" s="1566"/>
      <c r="AM52" s="1567"/>
      <c r="AN52" s="1567"/>
    </row>
    <row customHeight="true" hidden="true" ht="18" r="53">
      <c r="A53" s="1647">
        <v>20</v>
      </c>
      <c r="B53" s="1548" t="s">
        <v>1538</v>
      </c>
      <c r="C53" s="1647" t="s">
        <v>1570</v>
      </c>
      <c r="D53" s="1670" t="s">
        <v>1571</v>
      </c>
      <c r="E53" s="1670" t="s">
        <v>1571</v>
      </c>
      <c r="F53" s="1650">
        <v>8</v>
      </c>
      <c r="G53" s="1650">
        <v>8</v>
      </c>
      <c r="H53" s="1651"/>
      <c r="I53" s="1652">
        <f>VLOOKUP(C53,'Data Products'!$A:$J,2,0)</f>
      </c>
      <c r="J53" s="1612">
        <f t="shared" si="1"/>
      </c>
      <c r="K53" s="1613">
        <v>45859</v>
      </c>
      <c r="L53" s="1557">
        <f t="shared" si="25"/>
      </c>
      <c r="M53" s="1662">
        <v>0</v>
      </c>
      <c r="N53" s="1578">
        <v>0</v>
      </c>
      <c r="O53" s="1580"/>
      <c r="P53" s="1553"/>
      <c r="Q53" s="1548" t="s">
        <v>1568</v>
      </c>
      <c r="R53" s="1626"/>
      <c r="S53" s="1626"/>
      <c r="T53" s="1655"/>
      <c r="U53" s="1626"/>
      <c r="V53" s="1626"/>
      <c r="W53" s="1626"/>
      <c r="X53" s="1626"/>
      <c r="Y53" s="1626"/>
      <c r="Z53" s="1626"/>
      <c r="AA53" s="1626"/>
      <c r="AB53" s="1656">
        <f t="shared" si="20"/>
      </c>
      <c r="AC53" s="1572">
        <f t="shared" si="11"/>
      </c>
      <c r="AD53" s="1560">
        <f t="shared" si="4"/>
      </c>
      <c r="AE53" s="1657">
        <f t="shared" si="28"/>
      </c>
      <c r="AF53" s="1658">
        <f>VLOOKUP(C53,'Data Products'!$A:$J,10,0)</f>
      </c>
      <c r="AG53" s="1659">
        <f t="shared" si="14"/>
      </c>
      <c r="AH53" s="1563">
        <f t="shared" si="7"/>
      </c>
      <c r="AI53" s="1660" t="s">
        <v>1572</v>
      </c>
      <c r="AJ53" s="1667"/>
      <c r="AK53" s="1567"/>
      <c r="AL53" s="1566"/>
      <c r="AM53" s="1567"/>
      <c r="AN53" s="1567"/>
    </row>
    <row customHeight="true" hidden="true" ht="18" r="54">
      <c r="A54" s="1647">
        <v>21</v>
      </c>
      <c r="B54" s="1548" t="s">
        <v>1538</v>
      </c>
      <c r="C54" s="1647" t="s">
        <v>1573</v>
      </c>
      <c r="D54" s="1670" t="s">
        <v>1574</v>
      </c>
      <c r="E54" s="1670" t="s">
        <v>1574</v>
      </c>
      <c r="F54" s="1650">
        <v>0</v>
      </c>
      <c r="G54" s="1650">
        <v>0</v>
      </c>
      <c r="H54" s="1651"/>
      <c r="I54" s="1652">
        <f>VLOOKUP(C54,'Data Products'!$A:$J,2,0)</f>
      </c>
      <c r="J54" s="1612">
        <f t="shared" si="1"/>
      </c>
      <c r="K54" s="1613">
        <v>45860</v>
      </c>
      <c r="L54" s="1557">
        <f t="shared" si="25"/>
      </c>
      <c r="M54" s="1662">
        <v>0</v>
      </c>
      <c r="N54" s="1578">
        <v>0</v>
      </c>
      <c r="O54" s="1580"/>
      <c r="P54" s="1553"/>
      <c r="Q54" s="1548" t="s">
        <v>1575</v>
      </c>
      <c r="R54" s="1626"/>
      <c r="S54" s="1626"/>
      <c r="T54" s="1655"/>
      <c r="U54" s="1626"/>
      <c r="V54" s="1626"/>
      <c r="W54" s="1626"/>
      <c r="X54" s="1626"/>
      <c r="Y54" s="1626"/>
      <c r="Z54" s="1626"/>
      <c r="AA54" s="1626"/>
      <c r="AB54" s="1656">
        <f t="shared" si="20"/>
      </c>
      <c r="AC54" s="1572">
        <f t="shared" si="11"/>
      </c>
      <c r="AD54" s="1560">
        <f t="shared" si="4"/>
      </c>
      <c r="AE54" s="1657">
        <f t="shared" si="28"/>
      </c>
      <c r="AF54" s="1658">
        <f>VLOOKUP(C54,'Data Products'!$A:$J,10,0)</f>
      </c>
      <c r="AG54" s="1659">
        <f t="shared" si="14"/>
      </c>
      <c r="AH54" s="1563">
        <f t="shared" si="7"/>
      </c>
      <c r="AI54" s="1663"/>
      <c r="AJ54" s="1667"/>
      <c r="AK54" s="1567"/>
      <c r="AL54" s="1566"/>
      <c r="AM54" s="1567"/>
      <c r="AN54" s="1567"/>
    </row>
    <row customHeight="true" hidden="true" ht="18" r="55">
      <c r="A55" s="1647">
        <v>22</v>
      </c>
      <c r="B55" s="1548" t="s">
        <v>1489</v>
      </c>
      <c r="C55" s="1647" t="s">
        <v>1574</v>
      </c>
      <c r="D55" s="1670" t="s">
        <v>1574</v>
      </c>
      <c r="E55" s="1670" t="s">
        <v>1574</v>
      </c>
      <c r="F55" s="1650">
        <v>2</v>
      </c>
      <c r="G55" s="1650">
        <v>2</v>
      </c>
      <c r="H55" s="1651"/>
      <c r="I55" s="1652">
        <f>VLOOKUP(C55,'Data Products'!$A:$J,2,0)</f>
      </c>
      <c r="J55" s="1612">
        <f t="shared" si="1"/>
      </c>
      <c r="K55" s="1613">
        <v>45861</v>
      </c>
      <c r="L55" s="1557">
        <f t="shared" si="25"/>
      </c>
      <c r="M55" s="1662">
        <v>0</v>
      </c>
      <c r="N55" s="1671">
        <v>0</v>
      </c>
      <c r="O55" s="1580"/>
      <c r="P55" s="1553"/>
      <c r="Q55" s="1548" t="s">
        <v>1576</v>
      </c>
      <c r="R55" s="1626"/>
      <c r="S55" s="1626"/>
      <c r="T55" s="1655"/>
      <c r="U55" s="1626"/>
      <c r="V55" s="1626"/>
      <c r="W55" s="1626"/>
      <c r="X55" s="1626"/>
      <c r="Y55" s="1626"/>
      <c r="Z55" s="1626"/>
      <c r="AA55" s="1626"/>
      <c r="AB55" s="1656">
        <f t="shared" si="20"/>
      </c>
      <c r="AC55" s="1572">
        <f t="shared" si="11"/>
      </c>
      <c r="AD55" s="1560">
        <f t="shared" si="4"/>
      </c>
      <c r="AE55" s="1657">
        <f t="shared" si="28"/>
      </c>
      <c r="AF55" s="1658">
        <f>VLOOKUP(C55,'Data Products'!$A:$J,10,0)</f>
      </c>
      <c r="AG55" s="1659">
        <f t="shared" si="14"/>
      </c>
      <c r="AH55" s="1563"/>
      <c r="AI55" s="1660" t="s">
        <v>1577</v>
      </c>
      <c r="AJ55" s="1667"/>
      <c r="AK55" s="1567"/>
      <c r="AL55" s="1566"/>
      <c r="AM55" s="1567"/>
      <c r="AN55" s="1567"/>
    </row>
    <row customHeight="true" hidden="true" ht="18" r="56">
      <c r="A56" s="1647">
        <v>23</v>
      </c>
      <c r="B56" s="1548" t="s">
        <v>1538</v>
      </c>
      <c r="C56" s="1647" t="s">
        <v>1578</v>
      </c>
      <c r="D56" s="1672"/>
      <c r="E56" s="1672"/>
      <c r="F56" s="1650">
        <v>0</v>
      </c>
      <c r="G56" s="1650">
        <v>0</v>
      </c>
      <c r="H56" s="1651"/>
      <c r="I56" s="1652">
        <f>VLOOKUP(C56,'Data Products'!$A:$J,2,0)</f>
      </c>
      <c r="J56" s="1612">
        <f t="shared" si="1"/>
      </c>
      <c r="K56" s="1613">
        <v>45862</v>
      </c>
      <c r="L56" s="1557">
        <f t="shared" si="25"/>
      </c>
      <c r="M56" s="1662">
        <v>0</v>
      </c>
      <c r="N56" s="1578">
        <v>0</v>
      </c>
      <c r="O56" s="1580"/>
      <c r="P56" s="1553"/>
      <c r="Q56" s="1548" t="s">
        <v>1579</v>
      </c>
      <c r="R56" s="1626"/>
      <c r="S56" s="1626"/>
      <c r="T56" s="1655"/>
      <c r="U56" s="1626"/>
      <c r="V56" s="1626"/>
      <c r="W56" s="1626"/>
      <c r="X56" s="1626"/>
      <c r="Y56" s="1626"/>
      <c r="Z56" s="1626"/>
      <c r="AA56" s="1626"/>
      <c r="AB56" s="1656">
        <f t="shared" si="20"/>
      </c>
      <c r="AC56" s="1572">
        <f t="shared" si="11"/>
      </c>
      <c r="AD56" s="1560">
        <f t="shared" si="4"/>
      </c>
      <c r="AE56" s="1657">
        <f t="shared" si="28"/>
      </c>
      <c r="AF56" s="1658">
        <f>VLOOKUP(C56,'Data Products'!$A:$J,10,0)</f>
      </c>
      <c r="AG56" s="1659">
        <f t="shared" si="14"/>
      </c>
      <c r="AH56" s="1563">
        <f t="shared" ref="AH56:AH71" si="8">IF(J56&lt;=90,F56,0)</f>
      </c>
      <c r="AI56" s="1663"/>
      <c r="AJ56" s="1667"/>
      <c r="AK56" s="1567"/>
      <c r="AL56" s="1566"/>
      <c r="AM56" s="1567"/>
      <c r="AN56" s="1567"/>
    </row>
    <row customHeight="true" hidden="true" ht="18" r="57">
      <c r="A57" s="1647">
        <v>24</v>
      </c>
      <c r="B57" s="1548" t="s">
        <v>1538</v>
      </c>
      <c r="C57" s="1647" t="s">
        <v>1580</v>
      </c>
      <c r="D57" s="1672"/>
      <c r="E57" s="1672"/>
      <c r="F57" s="1650">
        <v>0</v>
      </c>
      <c r="G57" s="1650">
        <v>0</v>
      </c>
      <c r="H57" s="1651"/>
      <c r="I57" s="1652">
        <f>VLOOKUP(C57,'Data Products'!$A:$J,2,0)</f>
      </c>
      <c r="J57" s="1612">
        <f t="shared" si="1"/>
      </c>
      <c r="K57" s="1613">
        <v>45863</v>
      </c>
      <c r="L57" s="1557">
        <f t="shared" si="25"/>
      </c>
      <c r="M57" s="1662">
        <v>0</v>
      </c>
      <c r="N57" s="1578">
        <v>0</v>
      </c>
      <c r="O57" s="1580"/>
      <c r="P57" s="1553"/>
      <c r="Q57" s="1548" t="s">
        <v>1540</v>
      </c>
      <c r="R57" s="1626"/>
      <c r="S57" s="1626"/>
      <c r="T57" s="1655"/>
      <c r="U57" s="1626"/>
      <c r="V57" s="1626"/>
      <c r="W57" s="1626"/>
      <c r="X57" s="1626"/>
      <c r="Y57" s="1626"/>
      <c r="Z57" s="1626"/>
      <c r="AA57" s="1626"/>
      <c r="AB57" s="1656">
        <f t="shared" si="20"/>
      </c>
      <c r="AC57" s="1572">
        <f t="shared" si="11"/>
      </c>
      <c r="AD57" s="1560">
        <f t="shared" si="4"/>
      </c>
      <c r="AE57" s="1657">
        <f t="shared" si="28"/>
      </c>
      <c r="AF57" s="1658">
        <f>VLOOKUP(C57,'Data Products'!$A:$J,10,0)</f>
      </c>
      <c r="AG57" s="1659">
        <f t="shared" si="14"/>
      </c>
      <c r="AH57" s="1563">
        <f t="shared" si="8"/>
      </c>
      <c r="AI57" s="1663"/>
      <c r="AJ57" s="1667"/>
      <c r="AK57" s="1567"/>
      <c r="AL57" s="1566"/>
      <c r="AM57" s="1567"/>
      <c r="AN57" s="1567"/>
    </row>
    <row customHeight="true" hidden="true" ht="18" r="58">
      <c r="A58" s="1647">
        <v>25</v>
      </c>
      <c r="B58" s="1548" t="s">
        <v>1538</v>
      </c>
      <c r="C58" s="1647" t="s">
        <v>1581</v>
      </c>
      <c r="D58" s="1672"/>
      <c r="E58" s="1672"/>
      <c r="F58" s="1650">
        <v>0</v>
      </c>
      <c r="G58" s="1650">
        <v>0</v>
      </c>
      <c r="H58" s="1651"/>
      <c r="I58" s="1652">
        <f>VLOOKUP(C58,'Data Products'!$A:$J,2,0)</f>
      </c>
      <c r="J58" s="1612">
        <f t="shared" si="1"/>
      </c>
      <c r="K58" s="1613">
        <v>45864</v>
      </c>
      <c r="L58" s="1557">
        <f t="shared" si="25"/>
      </c>
      <c r="M58" s="1662">
        <v>0</v>
      </c>
      <c r="N58" s="1578">
        <v>0</v>
      </c>
      <c r="O58" s="1580"/>
      <c r="P58" s="1553"/>
      <c r="Q58" s="1548" t="s">
        <v>1540</v>
      </c>
      <c r="R58" s="1626"/>
      <c r="S58" s="1626"/>
      <c r="T58" s="1655"/>
      <c r="U58" s="1626"/>
      <c r="V58" s="1626"/>
      <c r="W58" s="1626"/>
      <c r="X58" s="1626"/>
      <c r="Y58" s="1626"/>
      <c r="Z58" s="1626"/>
      <c r="AA58" s="1626"/>
      <c r="AB58" s="1656">
        <f t="shared" si="20"/>
      </c>
      <c r="AC58" s="1572">
        <f t="shared" si="11"/>
      </c>
      <c r="AD58" s="1560">
        <f t="shared" si="4"/>
      </c>
      <c r="AE58" s="1657">
        <f t="shared" si="28"/>
      </c>
      <c r="AF58" s="1658">
        <f>VLOOKUP(C58,'Data Products'!$A:$J,10,0)</f>
      </c>
      <c r="AG58" s="1659">
        <f t="shared" si="14"/>
      </c>
      <c r="AH58" s="1563">
        <f t="shared" si="8"/>
      </c>
      <c r="AI58" s="1663"/>
      <c r="AJ58" s="1667"/>
      <c r="AK58" s="1567"/>
      <c r="AL58" s="1566"/>
      <c r="AM58" s="1567"/>
      <c r="AN58" s="1567"/>
    </row>
    <row customHeight="true" hidden="true" ht="18" r="59">
      <c r="A59" s="1647">
        <v>26</v>
      </c>
      <c r="B59" s="1548" t="s">
        <v>1538</v>
      </c>
      <c r="C59" s="1647" t="s">
        <v>1582</v>
      </c>
      <c r="D59" s="1672"/>
      <c r="E59" s="1672"/>
      <c r="F59" s="1650">
        <v>0</v>
      </c>
      <c r="G59" s="1650">
        <v>0</v>
      </c>
      <c r="H59" s="1651" t="s">
        <v>1583</v>
      </c>
      <c r="I59" s="1652">
        <f>VLOOKUP(C59,'Data Products'!$A:$J,2,0)</f>
      </c>
      <c r="J59" s="1612">
        <f t="shared" si="1"/>
      </c>
      <c r="K59" s="1613">
        <v>45865</v>
      </c>
      <c r="L59" s="1557">
        <f t="shared" si="25"/>
      </c>
      <c r="M59" s="1662">
        <v>0</v>
      </c>
      <c r="N59" s="1578">
        <v>0</v>
      </c>
      <c r="O59" s="1580"/>
      <c r="P59" s="1553"/>
      <c r="Q59" s="1548" t="s">
        <v>1584</v>
      </c>
      <c r="R59" s="1626"/>
      <c r="S59" s="1626"/>
      <c r="T59" s="1673"/>
      <c r="U59" s="1626"/>
      <c r="V59" s="1626"/>
      <c r="W59" s="1626"/>
      <c r="X59" s="1626"/>
      <c r="Y59" s="1626"/>
      <c r="Z59" s="1626"/>
      <c r="AA59" s="1626"/>
      <c r="AB59" s="1656">
        <f t="shared" si="20"/>
      </c>
      <c r="AC59" s="1572">
        <f t="shared" si="11"/>
      </c>
      <c r="AD59" s="1560">
        <f t="shared" si="4"/>
      </c>
      <c r="AE59" s="1657">
        <f t="shared" si="28"/>
      </c>
      <c r="AF59" s="1658">
        <f>VLOOKUP(C59,'Data Products'!$A:$J,10,0)</f>
      </c>
      <c r="AG59" s="1659">
        <f t="shared" si="14"/>
      </c>
      <c r="AH59" s="1563">
        <f t="shared" si="8"/>
      </c>
      <c r="AI59" s="1663"/>
      <c r="AJ59" s="1667"/>
      <c r="AK59" s="1567">
        <v>50</v>
      </c>
      <c r="AL59" s="1566"/>
      <c r="AM59" s="1567"/>
      <c r="AN59" s="1567"/>
    </row>
    <row customHeight="true" hidden="true" ht="18" r="60">
      <c r="A60" s="1647">
        <v>27</v>
      </c>
      <c r="B60" s="1548" t="s">
        <v>1538</v>
      </c>
      <c r="C60" s="1647" t="s">
        <v>1585</v>
      </c>
      <c r="D60" s="1672"/>
      <c r="E60" s="1672"/>
      <c r="F60" s="1650">
        <v>0</v>
      </c>
      <c r="G60" s="1650">
        <v>0</v>
      </c>
      <c r="H60" s="1651"/>
      <c r="I60" s="1652">
        <f>VLOOKUP(C60,'Data Products'!$A:$J,2,0)</f>
      </c>
      <c r="J60" s="1612">
        <f t="shared" si="1"/>
      </c>
      <c r="K60" s="1613">
        <v>45866</v>
      </c>
      <c r="L60" s="1557">
        <f t="shared" si="25"/>
      </c>
      <c r="M60" s="1662">
        <v>0</v>
      </c>
      <c r="N60" s="1578">
        <v>0</v>
      </c>
      <c r="O60" s="1580"/>
      <c r="P60" s="1553"/>
      <c r="Q60" s="1548" t="s">
        <v>1584</v>
      </c>
      <c r="R60" s="1622"/>
      <c r="S60" s="1622"/>
      <c r="T60" s="1673"/>
      <c r="U60" s="1626"/>
      <c r="V60" s="1622"/>
      <c r="W60" s="1622"/>
      <c r="X60" s="1622"/>
      <c r="Y60" s="1622"/>
      <c r="Z60" s="1622"/>
      <c r="AA60" s="1622"/>
      <c r="AB60" s="1656">
        <f t="shared" si="20"/>
      </c>
      <c r="AC60" s="1572">
        <f t="shared" si="11"/>
      </c>
      <c r="AD60" s="1560">
        <f t="shared" si="4"/>
      </c>
      <c r="AE60" s="1657">
        <f t="shared" si="28"/>
      </c>
      <c r="AF60" s="1658">
        <f>VLOOKUP(C60,'Data Products'!$A:$J,10,0)</f>
      </c>
      <c r="AG60" s="1659">
        <f t="shared" si="14"/>
      </c>
      <c r="AH60" s="1563">
        <f t="shared" si="8"/>
      </c>
      <c r="AI60" s="1663"/>
      <c r="AJ60" s="1667"/>
      <c r="AK60" s="1567">
        <v>80</v>
      </c>
      <c r="AL60" s="1566"/>
      <c r="AM60" s="1567"/>
      <c r="AN60" s="1567"/>
    </row>
    <row customHeight="true" hidden="true" ht="18" r="61">
      <c r="A61" s="1647">
        <v>28</v>
      </c>
      <c r="B61" s="1548" t="s">
        <v>1538</v>
      </c>
      <c r="C61" s="1647" t="s">
        <v>1586</v>
      </c>
      <c r="D61" s="1672"/>
      <c r="E61" s="1672"/>
      <c r="F61" s="1650">
        <v>0</v>
      </c>
      <c r="G61" s="1650">
        <v>0</v>
      </c>
      <c r="H61" s="1651"/>
      <c r="I61" s="1652">
        <f>VLOOKUP(C61,'Data Products'!$A:$J,2,0)</f>
      </c>
      <c r="J61" s="1612">
        <f t="shared" si="1"/>
      </c>
      <c r="K61" s="1613">
        <v>45867</v>
      </c>
      <c r="L61" s="1557">
        <f t="shared" si="25"/>
      </c>
      <c r="M61" s="1662">
        <v>0</v>
      </c>
      <c r="N61" s="1578">
        <v>0</v>
      </c>
      <c r="O61" s="1580"/>
      <c r="P61" s="1553"/>
      <c r="Q61" s="1548" t="s">
        <v>1584</v>
      </c>
      <c r="R61" s="1622"/>
      <c r="S61" s="1622"/>
      <c r="T61" s="1655"/>
      <c r="U61" s="1626"/>
      <c r="V61" s="1622"/>
      <c r="W61" s="1622"/>
      <c r="X61" s="1622"/>
      <c r="Y61" s="1622"/>
      <c r="Z61" s="1622"/>
      <c r="AA61" s="1622"/>
      <c r="AB61" s="1656">
        <f t="shared" si="20"/>
      </c>
      <c r="AC61" s="1572">
        <f t="shared" si="11"/>
      </c>
      <c r="AD61" s="1560">
        <f t="shared" si="4"/>
      </c>
      <c r="AE61" s="1657">
        <f t="shared" si="28"/>
      </c>
      <c r="AF61" s="1658">
        <f>VLOOKUP(C61,'Data Products'!$A:$J,10,0)</f>
      </c>
      <c r="AG61" s="1659">
        <f t="shared" si="14"/>
      </c>
      <c r="AH61" s="1563">
        <f t="shared" si="8"/>
      </c>
      <c r="AI61" s="1663"/>
      <c r="AJ61" s="1667"/>
      <c r="AK61" s="1567">
        <v>60</v>
      </c>
      <c r="AL61" s="1566"/>
      <c r="AM61" s="1567"/>
      <c r="AN61" s="1567"/>
    </row>
    <row customHeight="true" hidden="true" ht="18" r="62">
      <c r="A62" s="1647">
        <v>29</v>
      </c>
      <c r="B62" s="1548" t="s">
        <v>1538</v>
      </c>
      <c r="C62" s="1647" t="s">
        <v>1587</v>
      </c>
      <c r="D62" s="1672"/>
      <c r="E62" s="1672"/>
      <c r="F62" s="1650">
        <v>0</v>
      </c>
      <c r="G62" s="1650">
        <v>0</v>
      </c>
      <c r="H62" s="1651" t="s">
        <v>1588</v>
      </c>
      <c r="I62" s="1652">
        <f>VLOOKUP(C62,'Data Products'!$A:$J,2,0)</f>
      </c>
      <c r="J62" s="1612">
        <f t="shared" si="1"/>
      </c>
      <c r="K62" s="1613">
        <v>45868</v>
      </c>
      <c r="L62" s="1557">
        <f t="shared" si="25"/>
      </c>
      <c r="M62" s="1662">
        <v>0</v>
      </c>
      <c r="N62" s="1578">
        <v>0</v>
      </c>
      <c r="O62" s="1580"/>
      <c r="P62" s="1553"/>
      <c r="Q62" s="1548" t="s">
        <v>1584</v>
      </c>
      <c r="R62" s="1622"/>
      <c r="S62" s="1622"/>
      <c r="T62" s="1655"/>
      <c r="U62" s="1626"/>
      <c r="V62" s="1622"/>
      <c r="W62" s="1622"/>
      <c r="X62" s="1622"/>
      <c r="Y62" s="1622"/>
      <c r="Z62" s="1622"/>
      <c r="AA62" s="1622"/>
      <c r="AB62" s="1656">
        <f t="shared" si="20"/>
      </c>
      <c r="AC62" s="1572">
        <f t="shared" si="11"/>
      </c>
      <c r="AD62" s="1560">
        <f t="shared" si="4"/>
      </c>
      <c r="AE62" s="1657">
        <f t="shared" si="28"/>
      </c>
      <c r="AF62" s="1658">
        <f>VLOOKUP(C62,'Data Products'!$A:$J,10,0)</f>
      </c>
      <c r="AG62" s="1659">
        <f t="shared" si="14"/>
      </c>
      <c r="AH62" s="1563">
        <f t="shared" si="8"/>
      </c>
      <c r="AI62" s="1663"/>
      <c r="AJ62" s="1667"/>
      <c r="AK62" s="1567">
        <v>40</v>
      </c>
      <c r="AL62" s="1566"/>
      <c r="AM62" s="1567"/>
      <c r="AN62" s="1567"/>
    </row>
    <row customHeight="true" hidden="true" ht="18" r="63">
      <c r="A63" s="1647">
        <v>30</v>
      </c>
      <c r="B63" s="1548" t="s">
        <v>1538</v>
      </c>
      <c r="C63" s="1647" t="s">
        <v>1589</v>
      </c>
      <c r="D63" s="1672"/>
      <c r="E63" s="1672"/>
      <c r="F63" s="1650">
        <v>0</v>
      </c>
      <c r="G63" s="1650">
        <v>0</v>
      </c>
      <c r="H63" s="1651"/>
      <c r="I63" s="1652">
        <f>VLOOKUP(C63,'Data Products'!$A:$J,2,0)</f>
      </c>
      <c r="J63" s="1612">
        <f t="shared" si="1"/>
      </c>
      <c r="K63" s="1613">
        <v>45869</v>
      </c>
      <c r="L63" s="1557">
        <f t="shared" si="25"/>
      </c>
      <c r="M63" s="1662">
        <v>0</v>
      </c>
      <c r="N63" s="1578">
        <v>0</v>
      </c>
      <c r="O63" s="1580"/>
      <c r="P63" s="1553"/>
      <c r="Q63" s="1548" t="s">
        <v>1584</v>
      </c>
      <c r="R63" s="1622"/>
      <c r="S63" s="1622"/>
      <c r="T63" s="1655"/>
      <c r="U63" s="1626"/>
      <c r="V63" s="1622"/>
      <c r="W63" s="1622"/>
      <c r="X63" s="1622"/>
      <c r="Y63" s="1622"/>
      <c r="Z63" s="1622"/>
      <c r="AA63" s="1622"/>
      <c r="AB63" s="1656">
        <f t="shared" si="20"/>
      </c>
      <c r="AC63" s="1572">
        <f t="shared" si="11"/>
      </c>
      <c r="AD63" s="1560">
        <f t="shared" si="4"/>
      </c>
      <c r="AE63" s="1657">
        <f t="shared" si="28"/>
      </c>
      <c r="AF63" s="1658">
        <f>VLOOKUP(C63,'Data Products'!$A:$J,10,0)</f>
      </c>
      <c r="AG63" s="1659">
        <f t="shared" si="14"/>
      </c>
      <c r="AH63" s="1563">
        <f t="shared" si="8"/>
      </c>
      <c r="AI63" s="1663"/>
      <c r="AJ63" s="1667"/>
      <c r="AK63" s="1567"/>
      <c r="AL63" s="1566"/>
      <c r="AM63" s="1567"/>
      <c r="AN63" s="1567"/>
    </row>
    <row customHeight="true" hidden="true" ht="18" r="64">
      <c r="A64" s="1647">
        <v>31</v>
      </c>
      <c r="B64" s="1548" t="s">
        <v>1538</v>
      </c>
      <c r="C64" s="1647" t="s">
        <v>1590</v>
      </c>
      <c r="D64" s="1672"/>
      <c r="E64" s="1672"/>
      <c r="F64" s="1650">
        <v>0</v>
      </c>
      <c r="G64" s="1650">
        <v>0</v>
      </c>
      <c r="H64" s="1651"/>
      <c r="I64" s="1652">
        <f>VLOOKUP(C64,'Data Products'!$A:$J,2,0)</f>
      </c>
      <c r="J64" s="1612">
        <f t="shared" si="1"/>
      </c>
      <c r="K64" s="1613">
        <v>45870</v>
      </c>
      <c r="L64" s="1557">
        <f t="shared" si="25"/>
      </c>
      <c r="M64" s="1662">
        <v>0</v>
      </c>
      <c r="N64" s="1578">
        <v>0</v>
      </c>
      <c r="O64" s="1580"/>
      <c r="P64" s="1553"/>
      <c r="Q64" s="1548" t="s">
        <v>1584</v>
      </c>
      <c r="R64" s="1622"/>
      <c r="S64" s="1622"/>
      <c r="T64" s="1655"/>
      <c r="U64" s="1626"/>
      <c r="V64" s="1622"/>
      <c r="W64" s="1622"/>
      <c r="X64" s="1622"/>
      <c r="Y64" s="1622"/>
      <c r="Z64" s="1622"/>
      <c r="AA64" s="1622"/>
      <c r="AB64" s="1656">
        <f t="shared" si="20"/>
      </c>
      <c r="AC64" s="1572">
        <f t="shared" si="11"/>
      </c>
      <c r="AD64" s="1560">
        <f t="shared" si="4"/>
      </c>
      <c r="AE64" s="1657">
        <f t="shared" si="28"/>
      </c>
      <c r="AF64" s="1658">
        <f>VLOOKUP(C64,'Data Products'!$A:$J,10,0)</f>
      </c>
      <c r="AG64" s="1659">
        <f t="shared" si="14"/>
      </c>
      <c r="AH64" s="1563">
        <f t="shared" si="8"/>
      </c>
      <c r="AI64" s="1663"/>
      <c r="AJ64" s="1667"/>
      <c r="AK64" s="1567"/>
      <c r="AL64" s="1566"/>
      <c r="AM64" s="1567"/>
      <c r="AN64" s="1567"/>
    </row>
    <row customHeight="true" hidden="true" ht="18" r="65">
      <c r="A65" s="1647">
        <v>32</v>
      </c>
      <c r="B65" s="1548" t="s">
        <v>1538</v>
      </c>
      <c r="C65" s="1647" t="s">
        <v>1591</v>
      </c>
      <c r="D65" s="1672"/>
      <c r="E65" s="1672"/>
      <c r="F65" s="1650">
        <v>0</v>
      </c>
      <c r="G65" s="1650">
        <v>0</v>
      </c>
      <c r="H65" s="1651"/>
      <c r="I65" s="1652">
        <f>VLOOKUP(C65,'Data Products'!$A:$J,2,0)</f>
      </c>
      <c r="J65" s="1612">
        <f t="shared" si="1"/>
      </c>
      <c r="K65" s="1613">
        <v>45871</v>
      </c>
      <c r="L65" s="1557">
        <f t="shared" si="25"/>
      </c>
      <c r="M65" s="1662">
        <v>0</v>
      </c>
      <c r="N65" s="1578">
        <v>0</v>
      </c>
      <c r="O65" s="1580"/>
      <c r="P65" s="1553"/>
      <c r="Q65" s="1548" t="s">
        <v>1592</v>
      </c>
      <c r="R65" s="1622"/>
      <c r="S65" s="1622"/>
      <c r="T65" s="1655"/>
      <c r="U65" s="1626"/>
      <c r="V65" s="1622"/>
      <c r="W65" s="1622"/>
      <c r="X65" s="1622"/>
      <c r="Y65" s="1622"/>
      <c r="Z65" s="1622"/>
      <c r="AA65" s="1622"/>
      <c r="AB65" s="1656">
        <f t="shared" si="20"/>
      </c>
      <c r="AC65" s="1572">
        <f t="shared" si="11"/>
      </c>
      <c r="AD65" s="1560">
        <f t="shared" si="4"/>
      </c>
      <c r="AE65" s="1657">
        <f t="shared" si="28"/>
      </c>
      <c r="AF65" s="1658">
        <f>VLOOKUP(C65,'Data Products'!$A:$J,10,0)</f>
      </c>
      <c r="AG65" s="1659">
        <f t="shared" si="14"/>
      </c>
      <c r="AH65" s="1563">
        <f t="shared" si="8"/>
      </c>
      <c r="AI65" s="1663"/>
      <c r="AJ65" s="1667"/>
      <c r="AK65" s="1567"/>
      <c r="AL65" s="1566"/>
      <c r="AM65" s="1567"/>
      <c r="AN65" s="1567"/>
    </row>
    <row customHeight="true" hidden="true" ht="18" r="66">
      <c r="A66" s="1647">
        <v>33</v>
      </c>
      <c r="B66" s="1548" t="s">
        <v>1538</v>
      </c>
      <c r="C66" s="1647" t="s">
        <v>1593</v>
      </c>
      <c r="D66" s="1672"/>
      <c r="E66" s="1672"/>
      <c r="F66" s="1650">
        <v>0</v>
      </c>
      <c r="G66" s="1650">
        <v>0</v>
      </c>
      <c r="H66" s="1651"/>
      <c r="I66" s="1652">
        <f>VLOOKUP(C66,'Data Products'!$A:$J,2,0)</f>
      </c>
      <c r="J66" s="1612">
        <f t="shared" si="1"/>
      </c>
      <c r="K66" s="1613">
        <v>45872</v>
      </c>
      <c r="L66" s="1557">
        <f t="shared" si="25"/>
      </c>
      <c r="M66" s="1662">
        <v>0</v>
      </c>
      <c r="N66" s="1578">
        <v>0</v>
      </c>
      <c r="O66" s="1580"/>
      <c r="P66" s="1553"/>
      <c r="Q66" s="1548" t="s">
        <v>1592</v>
      </c>
      <c r="R66" s="1622"/>
      <c r="S66" s="1622"/>
      <c r="T66" s="1655"/>
      <c r="U66" s="1626"/>
      <c r="V66" s="1622"/>
      <c r="W66" s="1622"/>
      <c r="X66" s="1622"/>
      <c r="Y66" s="1622"/>
      <c r="Z66" s="1622"/>
      <c r="AA66" s="1622"/>
      <c r="AB66" s="1656">
        <f t="shared" si="20"/>
      </c>
      <c r="AC66" s="1572">
        <f t="shared" si="11"/>
      </c>
      <c r="AD66" s="1560">
        <f t="shared" si="4"/>
      </c>
      <c r="AE66" s="1657">
        <f t="shared" si="28"/>
      </c>
      <c r="AF66" s="1658">
        <f>VLOOKUP(C66,'Data Products'!$A:$J,10,0)</f>
      </c>
      <c r="AG66" s="1659">
        <f t="shared" si="14"/>
      </c>
      <c r="AH66" s="1563">
        <f t="shared" si="8"/>
      </c>
      <c r="AI66" s="1663"/>
      <c r="AJ66" s="1667"/>
      <c r="AK66" s="1567"/>
      <c r="AL66" s="1566"/>
      <c r="AM66" s="1567"/>
      <c r="AN66" s="1567"/>
    </row>
    <row customHeight="true" hidden="true" ht="18" r="67">
      <c r="A67" s="1647">
        <v>34</v>
      </c>
      <c r="B67" s="1668" t="s">
        <v>1538</v>
      </c>
      <c r="C67" s="1674" t="s">
        <v>1594</v>
      </c>
      <c r="D67" s="1672"/>
      <c r="E67" s="1672"/>
      <c r="F67" s="1650">
        <v>0</v>
      </c>
      <c r="G67" s="1650">
        <v>0</v>
      </c>
      <c r="H67" s="1651"/>
      <c r="I67" s="1652">
        <f>VLOOKUP(C67,'Data Products'!$A:$J,2,0)</f>
      </c>
      <c r="J67" s="1612">
        <f t="shared" si="1"/>
      </c>
      <c r="K67" s="1613">
        <v>45873</v>
      </c>
      <c r="L67" s="1557">
        <f t="shared" si="25"/>
      </c>
      <c r="M67" s="1662">
        <v>0</v>
      </c>
      <c r="N67" s="1578">
        <v>0</v>
      </c>
      <c r="O67" s="1675"/>
      <c r="P67" s="1676"/>
      <c r="Q67" s="1548" t="s">
        <v>1592</v>
      </c>
      <c r="R67" s="1622"/>
      <c r="S67" s="1622"/>
      <c r="T67" s="1655"/>
      <c r="U67" s="1622"/>
      <c r="V67" s="1622"/>
      <c r="W67" s="1622"/>
      <c r="X67" s="1622"/>
      <c r="Y67" s="1622"/>
      <c r="Z67" s="1622"/>
      <c r="AA67" s="1622"/>
      <c r="AB67" s="1656">
        <f t="shared" si="20"/>
      </c>
      <c r="AC67" s="1572">
        <f t="shared" si="11"/>
      </c>
      <c r="AD67" s="1560">
        <f t="shared" si="4"/>
      </c>
      <c r="AE67" s="1657">
        <f t="shared" si="28"/>
      </c>
      <c r="AF67" s="1658">
        <f>VLOOKUP(C67,'Data Products'!$A:$J,10,0)</f>
      </c>
      <c r="AG67" s="1659">
        <f t="shared" si="14"/>
      </c>
      <c r="AH67" s="1563">
        <f t="shared" si="8"/>
      </c>
      <c r="AI67" s="1663"/>
      <c r="AJ67" s="1667"/>
      <c r="AK67" s="1567"/>
      <c r="AL67" s="1566"/>
      <c r="AM67" s="1567"/>
      <c r="AN67" s="1567"/>
    </row>
    <row customHeight="true" hidden="true" ht="18" r="68">
      <c r="A68" s="1647">
        <v>35</v>
      </c>
      <c r="B68" s="1647" t="s">
        <v>1492</v>
      </c>
      <c r="C68" s="1647" t="s">
        <v>1595</v>
      </c>
      <c r="D68" s="1670" t="s">
        <v>1596</v>
      </c>
      <c r="E68" s="1670" t="s">
        <v>1596</v>
      </c>
      <c r="F68" s="1650">
        <v>0</v>
      </c>
      <c r="G68" s="1650">
        <v>0</v>
      </c>
      <c r="H68" s="1677"/>
      <c r="I68" s="1652">
        <f>VLOOKUP(C68,'Data Products'!$A:$J,2,0)</f>
      </c>
      <c r="J68" s="1612">
        <f t="shared" si="1"/>
      </c>
      <c r="K68" s="1613">
        <v>45874</v>
      </c>
      <c r="L68" s="1557">
        <f t="shared" si="25"/>
      </c>
      <c r="M68" s="1678">
        <v>0</v>
      </c>
      <c r="N68" s="1578">
        <v>0</v>
      </c>
      <c r="O68" s="1580"/>
      <c r="P68" s="1553"/>
      <c r="Q68" s="1668" t="s">
        <v>1597</v>
      </c>
      <c r="R68" s="1622"/>
      <c r="S68" s="1622"/>
      <c r="T68" s="1655"/>
      <c r="U68" s="1622"/>
      <c r="V68" s="1622"/>
      <c r="W68" s="1622"/>
      <c r="X68" s="1622"/>
      <c r="Y68" s="1622"/>
      <c r="Z68" s="1622"/>
      <c r="AA68" s="1622"/>
      <c r="AB68" s="1656">
        <f t="shared" si="20"/>
      </c>
      <c r="AC68" s="1572">
        <f t="shared" si="11"/>
      </c>
      <c r="AD68" s="1560">
        <f t="shared" si="4"/>
      </c>
      <c r="AE68" s="1657">
        <f t="shared" si="28"/>
      </c>
      <c r="AF68" s="1658">
        <f>VLOOKUP(C68,'Data Products'!$A:$J,10,0)</f>
      </c>
      <c r="AG68" s="1659">
        <f t="shared" si="14"/>
      </c>
      <c r="AH68" s="1563">
        <f t="shared" si="8"/>
      </c>
      <c r="AI68" s="1663"/>
      <c r="AJ68" s="1667"/>
      <c r="AK68" s="1567">
        <v>50</v>
      </c>
      <c r="AL68" s="1566"/>
      <c r="AM68" s="1567"/>
      <c r="AN68" s="1567"/>
    </row>
    <row customHeight="true" hidden="true" ht="18" r="69">
      <c r="A69" s="1647">
        <v>36</v>
      </c>
      <c r="B69" s="1669" t="s">
        <v>1546</v>
      </c>
      <c r="C69" s="1679" t="s">
        <v>1598</v>
      </c>
      <c r="D69" s="1672"/>
      <c r="E69" s="1672"/>
      <c r="F69" s="1650">
        <v>0</v>
      </c>
      <c r="G69" s="1650">
        <v>0</v>
      </c>
      <c r="H69" s="1651"/>
      <c r="I69" s="1652">
        <f>VLOOKUP(C69,'Data Products'!$A:$J,2,0)</f>
      </c>
      <c r="J69" s="1612">
        <f t="shared" si="1"/>
      </c>
      <c r="K69" s="1613">
        <v>45875</v>
      </c>
      <c r="L69" s="1557">
        <f t="shared" si="25"/>
      </c>
      <c r="M69" s="1662">
        <v>0</v>
      </c>
      <c r="N69" s="1578">
        <v>0</v>
      </c>
      <c r="O69" s="1680"/>
      <c r="P69" s="1681"/>
      <c r="Q69" s="1548" t="s">
        <v>1597</v>
      </c>
      <c r="R69" s="1622"/>
      <c r="S69" s="1622"/>
      <c r="T69" s="1655"/>
      <c r="U69" s="1622"/>
      <c r="V69" s="1622"/>
      <c r="W69" s="1622"/>
      <c r="X69" s="1622"/>
      <c r="Y69" s="1622"/>
      <c r="Z69" s="1622"/>
      <c r="AA69" s="1622"/>
      <c r="AB69" s="1656">
        <f t="shared" si="20"/>
      </c>
      <c r="AC69" s="1572">
        <f t="shared" si="11"/>
      </c>
      <c r="AD69" s="1560">
        <f t="shared" si="4"/>
      </c>
      <c r="AE69" s="1657">
        <f t="shared" si="28"/>
      </c>
      <c r="AF69" s="1658">
        <f>VLOOKUP(C69,'Data Products'!$A:$J,10,0)</f>
      </c>
      <c r="AG69" s="1659">
        <f t="shared" si="14"/>
      </c>
      <c r="AH69" s="1563">
        <f t="shared" si="8"/>
      </c>
      <c r="AI69" s="1663"/>
      <c r="AJ69" s="1682"/>
      <c r="AK69" s="1683"/>
      <c r="AL69" s="1684"/>
      <c r="AM69" s="1683"/>
      <c r="AN69" s="1683"/>
    </row>
    <row customHeight="true" hidden="true" ht="18" r="70">
      <c r="A70" s="1647">
        <v>37</v>
      </c>
      <c r="B70" s="1669" t="s">
        <v>1546</v>
      </c>
      <c r="C70" s="1647" t="s">
        <v>1599</v>
      </c>
      <c r="D70" s="1672"/>
      <c r="E70" s="1672"/>
      <c r="F70" s="1650">
        <v>0</v>
      </c>
      <c r="G70" s="1650">
        <v>0</v>
      </c>
      <c r="H70" s="1685"/>
      <c r="I70" s="1652">
        <f>VLOOKUP(C70,'Data Products'!$A:$J,2,0)</f>
      </c>
      <c r="J70" s="1612">
        <f t="shared" si="1"/>
      </c>
      <c r="K70" s="1613">
        <v>45876</v>
      </c>
      <c r="L70" s="1557">
        <f t="shared" si="25"/>
      </c>
      <c r="M70" s="1662">
        <v>0</v>
      </c>
      <c r="N70" s="1578">
        <v>0</v>
      </c>
      <c r="O70" s="1580"/>
      <c r="P70" s="1553"/>
      <c r="Q70" s="1548" t="s">
        <v>1597</v>
      </c>
      <c r="R70" s="1622"/>
      <c r="S70" s="1622"/>
      <c r="T70" s="1655"/>
      <c r="U70" s="1622"/>
      <c r="V70" s="1622"/>
      <c r="W70" s="1622"/>
      <c r="X70" s="1622"/>
      <c r="Y70" s="1622"/>
      <c r="Z70" s="1622"/>
      <c r="AA70" s="1622"/>
      <c r="AB70" s="1656">
        <f t="shared" si="20"/>
      </c>
      <c r="AC70" s="1572">
        <f t="shared" si="11"/>
      </c>
      <c r="AD70" s="1560">
        <f t="shared" si="4"/>
      </c>
      <c r="AE70" s="1657">
        <f t="shared" si="28"/>
      </c>
      <c r="AF70" s="1658">
        <f>VLOOKUP(C70,'Data Products'!$A:$J,10,0)</f>
      </c>
      <c r="AG70" s="1659">
        <f t="shared" si="14"/>
      </c>
      <c r="AH70" s="1563">
        <f t="shared" si="8"/>
      </c>
      <c r="AI70" s="1663"/>
      <c r="AJ70" s="1667"/>
      <c r="AK70" s="1567"/>
      <c r="AL70" s="1566"/>
      <c r="AM70" s="1567"/>
      <c r="AN70" s="1567"/>
    </row>
    <row customHeight="true" hidden="true" ht="18" r="71">
      <c r="A71" s="1647">
        <v>38</v>
      </c>
      <c r="B71" s="1669" t="s">
        <v>1546</v>
      </c>
      <c r="C71" s="1647" t="s">
        <v>1600</v>
      </c>
      <c r="D71" s="1672"/>
      <c r="E71" s="1672"/>
      <c r="F71" s="1650">
        <v>0</v>
      </c>
      <c r="G71" s="1650">
        <v>0</v>
      </c>
      <c r="H71" s="1685"/>
      <c r="I71" s="1652">
        <f>VLOOKUP(C71,'Data Products'!$A:$J,2,0)</f>
      </c>
      <c r="J71" s="1612">
        <f t="shared" si="1"/>
      </c>
      <c r="K71" s="1613">
        <v>45877</v>
      </c>
      <c r="L71" s="1557">
        <f t="shared" si="25"/>
      </c>
      <c r="M71" s="1662">
        <v>0</v>
      </c>
      <c r="N71" s="1578">
        <v>0</v>
      </c>
      <c r="O71" s="1580"/>
      <c r="P71" s="1553"/>
      <c r="Q71" s="1548" t="s">
        <v>1597</v>
      </c>
      <c r="R71" s="1622"/>
      <c r="S71" s="1622"/>
      <c r="T71" s="1655"/>
      <c r="U71" s="1622"/>
      <c r="V71" s="1622"/>
      <c r="W71" s="1622"/>
      <c r="X71" s="1622"/>
      <c r="Y71" s="1622"/>
      <c r="Z71" s="1622"/>
      <c r="AA71" s="1622"/>
      <c r="AB71" s="1656">
        <f t="shared" si="20"/>
      </c>
      <c r="AC71" s="1572">
        <f t="shared" si="11"/>
      </c>
      <c r="AD71" s="1560">
        <f t="shared" si="4"/>
      </c>
      <c r="AE71" s="1657">
        <f t="shared" si="28"/>
      </c>
      <c r="AF71" s="1658">
        <f>VLOOKUP(C71,'Data Products'!$A:$J,10,0)</f>
      </c>
      <c r="AG71" s="1659">
        <f t="shared" si="14"/>
      </c>
      <c r="AH71" s="1563">
        <f t="shared" si="8"/>
      </c>
      <c r="AI71" s="1663"/>
      <c r="AJ71" s="1667"/>
      <c r="AK71" s="1567"/>
      <c r="AL71" s="1566"/>
      <c r="AM71" s="1567"/>
      <c r="AN71" s="1567"/>
    </row>
    <row customHeight="true" hidden="true" ht="18" r="72">
      <c r="A72" s="1647">
        <v>39</v>
      </c>
      <c r="B72" s="1669" t="s">
        <v>1492</v>
      </c>
      <c r="C72" s="1647" t="s">
        <v>1601</v>
      </c>
      <c r="D72" s="1670" t="s">
        <v>1602</v>
      </c>
      <c r="E72" s="1670" t="s">
        <v>1602</v>
      </c>
      <c r="F72" s="1650">
        <v>0</v>
      </c>
      <c r="G72" s="1650">
        <v>0</v>
      </c>
      <c r="H72" s="1685"/>
      <c r="I72" s="1652">
        <f>VLOOKUP(C72,'Data Products'!$A:$J,2,0)</f>
      </c>
      <c r="J72" s="1612">
        <f t="shared" si="1"/>
      </c>
      <c r="K72" s="1613">
        <v>45878</v>
      </c>
      <c r="L72" s="1557">
        <f t="shared" si="25"/>
      </c>
      <c r="M72" s="1662">
        <v>0</v>
      </c>
      <c r="N72" s="1578">
        <v>0</v>
      </c>
      <c r="O72" s="1580"/>
      <c r="P72" s="1553"/>
      <c r="Q72" s="1548" t="s">
        <v>1603</v>
      </c>
      <c r="R72" s="1622"/>
      <c r="S72" s="1622"/>
      <c r="T72" s="1655"/>
      <c r="U72" s="1622"/>
      <c r="V72" s="1622"/>
      <c r="W72" s="1622"/>
      <c r="X72" s="1622"/>
      <c r="Y72" s="1622"/>
      <c r="Z72" s="1622"/>
      <c r="AA72" s="1622"/>
      <c r="AB72" s="1656">
        <f t="shared" si="20"/>
      </c>
      <c r="AC72" s="1572">
        <f t="shared" si="11"/>
      </c>
      <c r="AD72" s="1560">
        <f t="shared" si="4"/>
      </c>
      <c r="AE72" s="1657">
        <f t="shared" si="28"/>
      </c>
      <c r="AF72" s="1658">
        <f>VLOOKUP(C72,'Data Products'!$A:$J,10,0)</f>
      </c>
      <c r="AG72" s="1659">
        <f t="shared" si="14"/>
      </c>
      <c r="AH72" s="1563"/>
      <c r="AI72" s="1663"/>
      <c r="AJ72" s="1667"/>
      <c r="AK72" s="1567"/>
      <c r="AL72" s="1566"/>
      <c r="AM72" s="1567"/>
      <c r="AN72" s="1567"/>
    </row>
    <row customHeight="true" hidden="true" ht="18" r="73">
      <c r="A73" s="1647">
        <v>40</v>
      </c>
      <c r="B73" s="1548" t="s">
        <v>1538</v>
      </c>
      <c r="C73" s="1647" t="s">
        <v>1604</v>
      </c>
      <c r="D73" s="1686"/>
      <c r="E73" s="1686"/>
      <c r="F73" s="1650">
        <v>0</v>
      </c>
      <c r="G73" s="1650">
        <v>0</v>
      </c>
      <c r="H73" s="1685"/>
      <c r="I73" s="1652">
        <f>VLOOKUP(C73,'Data Products'!$A:$J,2,0)</f>
      </c>
      <c r="J73" s="1612">
        <f t="shared" si="1"/>
      </c>
      <c r="K73" s="1613">
        <v>45879</v>
      </c>
      <c r="L73" s="1557">
        <f t="shared" si="25"/>
      </c>
      <c r="M73" s="1662">
        <v>0</v>
      </c>
      <c r="N73" s="1578">
        <v>0</v>
      </c>
      <c r="O73" s="1687"/>
      <c r="P73" s="1571"/>
      <c r="Q73" s="1548" t="s">
        <v>1605</v>
      </c>
      <c r="R73" s="1622"/>
      <c r="S73" s="1622"/>
      <c r="T73" s="1655"/>
      <c r="U73" s="1622"/>
      <c r="V73" s="1622"/>
      <c r="W73" s="1622"/>
      <c r="X73" s="1622"/>
      <c r="Y73" s="1622"/>
      <c r="Z73" s="1622"/>
      <c r="AA73" s="1622"/>
      <c r="AB73" s="1688">
        <f t="shared" si="20"/>
      </c>
      <c r="AC73" s="1689">
        <f t="shared" si="11"/>
      </c>
      <c r="AD73" s="1560">
        <f t="shared" si="4"/>
      </c>
      <c r="AE73" s="1657">
        <f t="shared" si="28"/>
      </c>
      <c r="AF73" s="1658">
        <f>VLOOKUP(C73,'Data Products'!$A:$J,10,0)</f>
      </c>
      <c r="AG73" s="1659">
        <f t="shared" si="14"/>
      </c>
      <c r="AH73" s="1563">
        <f t="shared" ref="AH73:AH105" si="9">IF(J73&lt;=90,F73,0)</f>
      </c>
      <c r="AI73" s="1663"/>
      <c r="AJ73" s="1667"/>
      <c r="AK73" s="1567"/>
      <c r="AL73" s="1566"/>
      <c r="AM73" s="1567"/>
      <c r="AN73" s="1567"/>
    </row>
    <row customHeight="true" hidden="true" ht="18" r="74">
      <c r="A74" s="1647">
        <v>41</v>
      </c>
      <c r="B74" s="1548" t="s">
        <v>1538</v>
      </c>
      <c r="C74" s="1647" t="s">
        <v>1606</v>
      </c>
      <c r="D74" s="1672"/>
      <c r="E74" s="1672"/>
      <c r="F74" s="1650">
        <v>0</v>
      </c>
      <c r="G74" s="1650">
        <v>0</v>
      </c>
      <c r="H74" s="1685"/>
      <c r="I74" s="1652">
        <f>VLOOKUP(C74,'Data Products'!$A:$J,2,0)</f>
      </c>
      <c r="J74" s="1612">
        <f t="shared" si="1"/>
      </c>
      <c r="K74" s="1613">
        <v>45880</v>
      </c>
      <c r="L74" s="1557">
        <f t="shared" si="25"/>
      </c>
      <c r="M74" s="1662">
        <v>0</v>
      </c>
      <c r="N74" s="1578">
        <v>0</v>
      </c>
      <c r="O74" s="1690"/>
      <c r="P74" s="1691"/>
      <c r="Q74" s="1548" t="s">
        <v>1605</v>
      </c>
      <c r="R74" s="1622"/>
      <c r="S74" s="1622"/>
      <c r="T74" s="1622"/>
      <c r="U74" s="1622"/>
      <c r="V74" s="1622"/>
      <c r="W74" s="1622"/>
      <c r="X74" s="1622"/>
      <c r="Y74" s="1622"/>
      <c r="Z74" s="1622"/>
      <c r="AA74" s="1622"/>
      <c r="AB74" s="1656">
        <f t="shared" si="20"/>
      </c>
      <c r="AC74" s="1689">
        <f t="shared" si="11"/>
      </c>
      <c r="AD74" s="1560">
        <f t="shared" si="4"/>
      </c>
      <c r="AE74" s="1657">
        <f t="shared" si="28"/>
      </c>
      <c r="AF74" s="1658">
        <f>VLOOKUP(C74,'Data Products'!$A:$J,10,0)</f>
      </c>
      <c r="AG74" s="1659">
        <f t="shared" si="14"/>
      </c>
      <c r="AH74" s="1563">
        <f t="shared" si="9"/>
      </c>
      <c r="AI74" s="1663"/>
      <c r="AJ74" s="1667"/>
      <c r="AK74" s="1567"/>
      <c r="AL74" s="1566"/>
      <c r="AM74" s="1567"/>
      <c r="AN74" s="1567"/>
    </row>
    <row customHeight="true" hidden="true" ht="18" r="75">
      <c r="A75" s="1647">
        <v>42</v>
      </c>
      <c r="B75" s="1548" t="s">
        <v>1538</v>
      </c>
      <c r="C75" s="1647" t="s">
        <v>1607</v>
      </c>
      <c r="D75" s="1672"/>
      <c r="E75" s="1672"/>
      <c r="F75" s="1650">
        <v>0</v>
      </c>
      <c r="G75" s="1650">
        <v>0</v>
      </c>
      <c r="H75" s="1685"/>
      <c r="I75" s="1652">
        <f>VLOOKUP(C75,'Data Products'!$A:$J,2,0)</f>
      </c>
      <c r="J75" s="1612">
        <f t="shared" si="1"/>
      </c>
      <c r="K75" s="1613">
        <v>45881</v>
      </c>
      <c r="L75" s="1557">
        <f t="shared" si="25"/>
      </c>
      <c r="M75" s="1662">
        <v>0</v>
      </c>
      <c r="N75" s="1578">
        <v>0</v>
      </c>
      <c r="O75" s="1690"/>
      <c r="P75" s="1691"/>
      <c r="Q75" s="1548" t="s">
        <v>1605</v>
      </c>
      <c r="R75" s="1622"/>
      <c r="S75" s="1622"/>
      <c r="T75" s="1622"/>
      <c r="U75" s="1622"/>
      <c r="V75" s="1622"/>
      <c r="W75" s="1622"/>
      <c r="X75" s="1622"/>
      <c r="Y75" s="1622"/>
      <c r="Z75" s="1622"/>
      <c r="AA75" s="1622"/>
      <c r="AB75" s="1656">
        <f t="shared" si="20"/>
      </c>
      <c r="AC75" s="1689">
        <f t="shared" si="11"/>
      </c>
      <c r="AD75" s="1560">
        <f t="shared" si="4"/>
      </c>
      <c r="AE75" s="1657">
        <f t="shared" si="28"/>
      </c>
      <c r="AF75" s="1658">
        <f>VLOOKUP(C75,'Data Products'!$A:$J,10,0)</f>
      </c>
      <c r="AG75" s="1659">
        <f t="shared" si="14"/>
      </c>
      <c r="AH75" s="1563">
        <f t="shared" si="9"/>
      </c>
      <c r="AI75" s="1663"/>
      <c r="AJ75" s="1667"/>
      <c r="AK75" s="1567"/>
      <c r="AL75" s="1566"/>
      <c r="AM75" s="1567"/>
      <c r="AN75" s="1567"/>
    </row>
    <row customHeight="true" hidden="true" ht="18" r="76">
      <c r="A76" s="1647">
        <v>43</v>
      </c>
      <c r="B76" s="1548" t="s">
        <v>1538</v>
      </c>
      <c r="C76" s="1647" t="s">
        <v>1608</v>
      </c>
      <c r="D76" s="1672"/>
      <c r="E76" s="1672"/>
      <c r="F76" s="1650">
        <v>0</v>
      </c>
      <c r="G76" s="1650">
        <v>0</v>
      </c>
      <c r="H76" s="1685"/>
      <c r="I76" s="1652">
        <f>VLOOKUP(C76,'Data Products'!$A:$J,2,0)</f>
      </c>
      <c r="J76" s="1612">
        <f t="shared" si="1"/>
      </c>
      <c r="K76" s="1613">
        <v>45882</v>
      </c>
      <c r="L76" s="1557">
        <f t="shared" si="25"/>
      </c>
      <c r="M76" s="1662">
        <v>0</v>
      </c>
      <c r="N76" s="1578">
        <v>0</v>
      </c>
      <c r="O76" s="1690"/>
      <c r="P76" s="1691"/>
      <c r="Q76" s="1548" t="s">
        <v>1605</v>
      </c>
      <c r="R76" s="1622"/>
      <c r="S76" s="1622"/>
      <c r="T76" s="1622"/>
      <c r="U76" s="1622"/>
      <c r="V76" s="1622"/>
      <c r="W76" s="1622"/>
      <c r="X76" s="1622"/>
      <c r="Y76" s="1622"/>
      <c r="Z76" s="1622"/>
      <c r="AA76" s="1622"/>
      <c r="AB76" s="1656">
        <f t="shared" si="20"/>
      </c>
      <c r="AC76" s="1689">
        <f t="shared" si="11"/>
      </c>
      <c r="AD76" s="1560">
        <f t="shared" si="4"/>
      </c>
      <c r="AE76" s="1657">
        <f t="shared" si="28"/>
      </c>
      <c r="AF76" s="1658">
        <f>VLOOKUP(C76,'Data Products'!$A:$J,10,0)</f>
      </c>
      <c r="AG76" s="1659">
        <f t="shared" si="14"/>
      </c>
      <c r="AH76" s="1563">
        <f t="shared" si="9"/>
      </c>
      <c r="AI76" s="1663"/>
      <c r="AJ76" s="1667"/>
      <c r="AK76" s="1567"/>
      <c r="AL76" s="1566"/>
      <c r="AM76" s="1567"/>
      <c r="AN76" s="1567"/>
    </row>
    <row customHeight="true" hidden="true" ht="18" r="77">
      <c r="A77" s="1647">
        <v>44</v>
      </c>
      <c r="B77" s="1548" t="s">
        <v>1492</v>
      </c>
      <c r="C77" s="1623" t="s">
        <v>1609</v>
      </c>
      <c r="D77" s="1670" t="s">
        <v>1609</v>
      </c>
      <c r="E77" s="1670" t="s">
        <v>1609</v>
      </c>
      <c r="F77" s="1650">
        <v>0</v>
      </c>
      <c r="G77" s="1650">
        <v>0</v>
      </c>
      <c r="H77" s="1685"/>
      <c r="I77" s="1652">
        <f>VLOOKUP(C77,'Data Products'!$A:$J,2,0)</f>
      </c>
      <c r="J77" s="1612">
        <f t="shared" si="1"/>
      </c>
      <c r="K77" s="1613">
        <v>45883</v>
      </c>
      <c r="L77" s="1557">
        <f t="shared" si="25"/>
      </c>
      <c r="M77" s="1662">
        <v>0</v>
      </c>
      <c r="N77" s="1578">
        <v>0</v>
      </c>
      <c r="O77" s="1690"/>
      <c r="P77" s="1691"/>
      <c r="Q77" s="1548" t="s">
        <v>1605</v>
      </c>
      <c r="R77" s="1622"/>
      <c r="S77" s="1622"/>
      <c r="T77" s="1622"/>
      <c r="U77" s="1622"/>
      <c r="V77" s="1622"/>
      <c r="W77" s="1622"/>
      <c r="X77" s="1622"/>
      <c r="Y77" s="1622"/>
      <c r="Z77" s="1622"/>
      <c r="AA77" s="1622"/>
      <c r="AB77" s="1656">
        <f t="shared" si="20"/>
      </c>
      <c r="AC77" s="1689">
        <f t="shared" si="11"/>
      </c>
      <c r="AD77" s="1560">
        <f t="shared" si="4"/>
      </c>
      <c r="AE77" s="1657">
        <f t="shared" si="28"/>
      </c>
      <c r="AF77" s="1658">
        <f>VLOOKUP(C77,'Data Products'!$A:$J,10,0)</f>
      </c>
      <c r="AG77" s="1659">
        <f t="shared" si="14"/>
      </c>
      <c r="AH77" s="1563">
        <f t="shared" si="9"/>
      </c>
      <c r="AI77" s="1663"/>
      <c r="AJ77" s="1667"/>
      <c r="AK77" s="1567"/>
      <c r="AL77" s="1566"/>
      <c r="AM77" s="1567"/>
      <c r="AN77" s="1567"/>
    </row>
    <row customHeight="true" hidden="true" ht="18" r="78">
      <c r="A78" s="1647">
        <v>45</v>
      </c>
      <c r="B78" s="1548" t="s">
        <v>1538</v>
      </c>
      <c r="C78" s="1647" t="s">
        <v>1610</v>
      </c>
      <c r="D78" s="1672"/>
      <c r="E78" s="1672"/>
      <c r="F78" s="1650">
        <v>0</v>
      </c>
      <c r="G78" s="1650">
        <v>0</v>
      </c>
      <c r="H78" s="1685"/>
      <c r="I78" s="1652">
        <f>VLOOKUP(C78,'Data Products'!$A:$J,2,0)</f>
      </c>
      <c r="J78" s="1612">
        <f t="shared" si="1"/>
      </c>
      <c r="K78" s="1613">
        <v>45884</v>
      </c>
      <c r="L78" s="1557">
        <f t="shared" si="25"/>
      </c>
      <c r="M78" s="1662">
        <v>0</v>
      </c>
      <c r="N78" s="1578">
        <v>0</v>
      </c>
      <c r="O78" s="1690"/>
      <c r="P78" s="1691"/>
      <c r="Q78" s="1548" t="s">
        <v>1605</v>
      </c>
      <c r="R78" s="1622"/>
      <c r="S78" s="1622"/>
      <c r="T78" s="1622"/>
      <c r="U78" s="1622"/>
      <c r="V78" s="1622"/>
      <c r="W78" s="1622"/>
      <c r="X78" s="1622"/>
      <c r="Y78" s="1622"/>
      <c r="Z78" s="1622"/>
      <c r="AA78" s="1622"/>
      <c r="AB78" s="1656">
        <f t="shared" si="20"/>
      </c>
      <c r="AC78" s="1689">
        <f t="shared" si="11"/>
      </c>
      <c r="AD78" s="1560">
        <f t="shared" si="4"/>
      </c>
      <c r="AE78" s="1657">
        <f t="shared" si="28"/>
      </c>
      <c r="AF78" s="1658">
        <f>VLOOKUP(C78,'Data Products'!$A:$J,10,0)</f>
      </c>
      <c r="AG78" s="1659">
        <f t="shared" si="14"/>
      </c>
      <c r="AH78" s="1563">
        <f t="shared" si="9"/>
      </c>
      <c r="AI78" s="1663"/>
      <c r="AJ78" s="1667"/>
      <c r="AK78" s="1567"/>
      <c r="AL78" s="1566"/>
      <c r="AM78" s="1567"/>
      <c r="AN78" s="1567"/>
    </row>
    <row customHeight="true" hidden="true" ht="18" r="79">
      <c r="A79" s="1647">
        <v>46</v>
      </c>
      <c r="B79" s="1548" t="s">
        <v>1538</v>
      </c>
      <c r="C79" s="1647" t="s">
        <v>1611</v>
      </c>
      <c r="D79" s="1672"/>
      <c r="E79" s="1672"/>
      <c r="F79" s="1650">
        <v>0</v>
      </c>
      <c r="G79" s="1650">
        <v>0</v>
      </c>
      <c r="H79" s="1685"/>
      <c r="I79" s="1652">
        <f>VLOOKUP(C79,'Data Products'!$A:$J,2,0)</f>
      </c>
      <c r="J79" s="1612">
        <f t="shared" si="1"/>
      </c>
      <c r="K79" s="1613">
        <v>45885</v>
      </c>
      <c r="L79" s="1557">
        <f t="shared" si="25"/>
      </c>
      <c r="M79" s="1662">
        <v>0</v>
      </c>
      <c r="N79" s="1578">
        <v>0</v>
      </c>
      <c r="O79" s="1690"/>
      <c r="P79" s="1691"/>
      <c r="Q79" s="1548" t="s">
        <v>1605</v>
      </c>
      <c r="R79" s="1622"/>
      <c r="S79" s="1622"/>
      <c r="T79" s="1622"/>
      <c r="U79" s="1622"/>
      <c r="V79" s="1622"/>
      <c r="W79" s="1622"/>
      <c r="X79" s="1622"/>
      <c r="Y79" s="1622"/>
      <c r="Z79" s="1622"/>
      <c r="AA79" s="1622"/>
      <c r="AB79" s="1656">
        <f t="shared" si="20"/>
      </c>
      <c r="AC79" s="1689">
        <f t="shared" si="11"/>
      </c>
      <c r="AD79" s="1560">
        <f t="shared" si="4"/>
      </c>
      <c r="AE79" s="1657">
        <f t="shared" si="28"/>
      </c>
      <c r="AF79" s="1658">
        <f>VLOOKUP(C79,'Data Products'!$A:$J,10,0)</f>
      </c>
      <c r="AG79" s="1659">
        <f t="shared" si="14"/>
      </c>
      <c r="AH79" s="1563">
        <f t="shared" si="9"/>
      </c>
      <c r="AI79" s="1663"/>
      <c r="AJ79" s="1667"/>
      <c r="AK79" s="1567"/>
      <c r="AL79" s="1566"/>
      <c r="AM79" s="1567"/>
      <c r="AN79" s="1567"/>
    </row>
    <row customHeight="true" hidden="true" ht="18" r="80">
      <c r="A80" s="1647">
        <v>47</v>
      </c>
      <c r="B80" s="1548" t="s">
        <v>1538</v>
      </c>
      <c r="C80" s="1674" t="s">
        <v>1612</v>
      </c>
      <c r="D80" s="1672"/>
      <c r="E80" s="1672"/>
      <c r="F80" s="1650">
        <v>0</v>
      </c>
      <c r="G80" s="1650">
        <v>0</v>
      </c>
      <c r="H80" s="1692"/>
      <c r="I80" s="1652">
        <f>VLOOKUP(C80,'Data Products'!$A:$J,2,0)</f>
      </c>
      <c r="J80" s="1612">
        <f t="shared" si="1"/>
      </c>
      <c r="K80" s="1613">
        <v>45886</v>
      </c>
      <c r="L80" s="1557">
        <f t="shared" si="25"/>
      </c>
      <c r="M80" s="1678">
        <v>0</v>
      </c>
      <c r="N80" s="1578">
        <v>0</v>
      </c>
      <c r="O80" s="1693"/>
      <c r="P80" s="1694"/>
      <c r="Q80" s="1548" t="s">
        <v>1605</v>
      </c>
      <c r="R80" s="1622"/>
      <c r="S80" s="1622"/>
      <c r="T80" s="1622"/>
      <c r="U80" s="1622"/>
      <c r="V80" s="1622"/>
      <c r="W80" s="1622"/>
      <c r="X80" s="1622"/>
      <c r="Y80" s="1622"/>
      <c r="Z80" s="1622"/>
      <c r="AA80" s="1622"/>
      <c r="AB80" s="1695">
        <f t="shared" si="20"/>
      </c>
      <c r="AC80" s="1689">
        <f t="shared" si="11"/>
      </c>
      <c r="AD80" s="1560">
        <f t="shared" si="4"/>
      </c>
      <c r="AE80" s="1657">
        <f t="shared" si="28"/>
      </c>
      <c r="AF80" s="1658">
        <f>VLOOKUP(C80,'Data Products'!$A:$J,10,0)</f>
      </c>
      <c r="AG80" s="1659">
        <f t="shared" si="14"/>
      </c>
      <c r="AH80" s="1563">
        <f t="shared" si="9"/>
      </c>
      <c r="AI80" s="1663"/>
      <c r="AJ80" s="1667"/>
      <c r="AK80" s="1567"/>
      <c r="AL80" s="1566"/>
      <c r="AM80" s="1567"/>
      <c r="AN80" s="1567"/>
    </row>
    <row customHeight="true" hidden="true" ht="18" r="81">
      <c r="A81" s="1647">
        <v>48</v>
      </c>
      <c r="B81" s="1548" t="s">
        <v>1538</v>
      </c>
      <c r="C81" s="1647" t="s">
        <v>1613</v>
      </c>
      <c r="D81" s="1672"/>
      <c r="E81" s="1672"/>
      <c r="F81" s="1650">
        <v>0</v>
      </c>
      <c r="G81" s="1650">
        <v>0</v>
      </c>
      <c r="H81" s="1685"/>
      <c r="I81" s="1652">
        <f>VLOOKUP(C81,'Data Products'!$A:$J,2,0)</f>
      </c>
      <c r="J81" s="1612">
        <f t="shared" si="1"/>
      </c>
      <c r="K81" s="1613">
        <v>45887</v>
      </c>
      <c r="L81" s="1557">
        <f t="shared" si="25"/>
      </c>
      <c r="M81" s="1662">
        <v>0</v>
      </c>
      <c r="N81" s="1578">
        <v>0</v>
      </c>
      <c r="O81" s="1690"/>
      <c r="P81" s="1691"/>
      <c r="Q81" s="1548" t="s">
        <v>1605</v>
      </c>
      <c r="R81" s="1553"/>
      <c r="S81" s="1553"/>
      <c r="T81" s="1553"/>
      <c r="U81" s="1553"/>
      <c r="V81" s="1553"/>
      <c r="W81" s="1553"/>
      <c r="X81" s="1553"/>
      <c r="Y81" s="1553"/>
      <c r="Z81" s="1553"/>
      <c r="AA81" s="1553"/>
      <c r="AB81" s="1656">
        <f t="shared" si="20"/>
      </c>
      <c r="AC81" s="1689">
        <f t="shared" si="11"/>
      </c>
      <c r="AD81" s="1560">
        <f t="shared" si="4"/>
      </c>
      <c r="AE81" s="1657">
        <f t="shared" si="28"/>
      </c>
      <c r="AF81" s="1658">
        <f>VLOOKUP(C81,'Data Products'!$A:$J,10,0)</f>
      </c>
      <c r="AG81" s="1659">
        <f t="shared" si="14"/>
      </c>
      <c r="AH81" s="1563">
        <f t="shared" si="9"/>
      </c>
      <c r="AI81" s="1663"/>
      <c r="AJ81" s="1667"/>
      <c r="AK81" s="1567"/>
      <c r="AL81" s="1566"/>
      <c r="AM81" s="1567"/>
      <c r="AN81" s="1567"/>
    </row>
    <row customHeight="true" hidden="true" ht="18" r="82">
      <c r="A82" s="1647">
        <v>49</v>
      </c>
      <c r="B82" s="1548" t="s">
        <v>1538</v>
      </c>
      <c r="C82" s="1647" t="s">
        <v>1614</v>
      </c>
      <c r="D82" s="1672"/>
      <c r="E82" s="1672"/>
      <c r="F82" s="1650">
        <v>0</v>
      </c>
      <c r="G82" s="1650">
        <v>0</v>
      </c>
      <c r="H82" s="1685"/>
      <c r="I82" s="1652">
        <f>VLOOKUP(C82,'Data Products'!$A:$J,2,0)</f>
      </c>
      <c r="J82" s="1612">
        <f t="shared" si="1"/>
      </c>
      <c r="K82" s="1613">
        <v>45888</v>
      </c>
      <c r="L82" s="1557">
        <f t="shared" si="25"/>
      </c>
      <c r="M82" s="1662">
        <v>0</v>
      </c>
      <c r="N82" s="1578">
        <v>0</v>
      </c>
      <c r="O82" s="1690"/>
      <c r="P82" s="1691"/>
      <c r="Q82" s="1548" t="s">
        <v>1605</v>
      </c>
      <c r="R82" s="1553"/>
      <c r="S82" s="1553"/>
      <c r="T82" s="1553"/>
      <c r="U82" s="1553"/>
      <c r="V82" s="1553"/>
      <c r="W82" s="1553"/>
      <c r="X82" s="1553"/>
      <c r="Y82" s="1553"/>
      <c r="Z82" s="1553"/>
      <c r="AA82" s="1553"/>
      <c r="AB82" s="1656">
        <f t="shared" si="20"/>
      </c>
      <c r="AC82" s="1689">
        <f t="shared" si="11"/>
      </c>
      <c r="AD82" s="1560">
        <f t="shared" si="4"/>
      </c>
      <c r="AE82" s="1657">
        <f t="shared" si="28"/>
      </c>
      <c r="AF82" s="1658">
        <f>VLOOKUP(C82,'Data Products'!$A:$J,10,0)</f>
      </c>
      <c r="AG82" s="1659">
        <f t="shared" si="14"/>
      </c>
      <c r="AH82" s="1563">
        <f t="shared" si="9"/>
      </c>
      <c r="AI82" s="1663"/>
      <c r="AJ82" s="1667"/>
      <c r="AK82" s="1567"/>
      <c r="AL82" s="1566"/>
      <c r="AM82" s="1567"/>
      <c r="AN82" s="1567"/>
    </row>
    <row customHeight="true" hidden="true" ht="18" r="83">
      <c r="A83" s="1647">
        <v>50</v>
      </c>
      <c r="B83" s="1548" t="s">
        <v>1538</v>
      </c>
      <c r="C83" s="1647" t="s">
        <v>1615</v>
      </c>
      <c r="D83" s="1670" t="s">
        <v>1616</v>
      </c>
      <c r="E83" s="1670" t="s">
        <v>1616</v>
      </c>
      <c r="F83" s="1650">
        <v>0</v>
      </c>
      <c r="G83" s="1650">
        <v>0</v>
      </c>
      <c r="H83" s="1685"/>
      <c r="I83" s="1652">
        <f>VLOOKUP(C83,'Data Products'!$A:$J,2,0)</f>
      </c>
      <c r="J83" s="1612">
        <f t="shared" si="1"/>
      </c>
      <c r="K83" s="1613">
        <v>45889</v>
      </c>
      <c r="L83" s="1557">
        <f t="shared" si="25"/>
      </c>
      <c r="M83" s="1662">
        <v>0</v>
      </c>
      <c r="N83" s="1578">
        <v>0</v>
      </c>
      <c r="O83" s="1690"/>
      <c r="P83" s="1691"/>
      <c r="Q83" s="1548" t="s">
        <v>1605</v>
      </c>
      <c r="R83" s="1553"/>
      <c r="S83" s="1553"/>
      <c r="T83" s="1553"/>
      <c r="U83" s="1553"/>
      <c r="V83" s="1553"/>
      <c r="W83" s="1553"/>
      <c r="X83" s="1553"/>
      <c r="Y83" s="1553"/>
      <c r="Z83" s="1553"/>
      <c r="AA83" s="1553"/>
      <c r="AB83" s="1656">
        <f t="shared" si="20"/>
      </c>
      <c r="AC83" s="1689">
        <f t="shared" si="11"/>
      </c>
      <c r="AD83" s="1560">
        <f t="shared" si="4"/>
      </c>
      <c r="AE83" s="1657">
        <f t="shared" si="28"/>
      </c>
      <c r="AF83" s="1658">
        <f>VLOOKUP(C83,'Data Products'!$A:$J,10,0)</f>
      </c>
      <c r="AG83" s="1659">
        <f t="shared" si="14"/>
      </c>
      <c r="AH83" s="1563">
        <f t="shared" si="9"/>
      </c>
      <c r="AI83" s="1663"/>
      <c r="AJ83" s="1667"/>
      <c r="AK83" s="1567"/>
      <c r="AL83" s="1566"/>
      <c r="AM83" s="1567"/>
      <c r="AN83" s="1567"/>
    </row>
    <row customHeight="true" hidden="true" ht="18" r="84">
      <c r="A84" s="1647">
        <v>51</v>
      </c>
      <c r="B84" s="1548" t="s">
        <v>1538</v>
      </c>
      <c r="C84" s="1647" t="s">
        <v>1617</v>
      </c>
      <c r="D84" s="1670" t="s">
        <v>1618</v>
      </c>
      <c r="E84" s="1670" t="s">
        <v>1618</v>
      </c>
      <c r="F84" s="1650">
        <v>0</v>
      </c>
      <c r="G84" s="1650">
        <v>0</v>
      </c>
      <c r="H84" s="1685"/>
      <c r="I84" s="1652">
        <f>VLOOKUP(C84,'Data Products'!$A:$J,2,0)</f>
      </c>
      <c r="J84" s="1612">
        <f t="shared" si="1"/>
      </c>
      <c r="K84" s="1613">
        <v>45890</v>
      </c>
      <c r="L84" s="1557">
        <f t="shared" si="25"/>
      </c>
      <c r="M84" s="1662">
        <v>0</v>
      </c>
      <c r="N84" s="1578">
        <v>0</v>
      </c>
      <c r="O84" s="1690"/>
      <c r="P84" s="1691"/>
      <c r="Q84" s="1548" t="s">
        <v>1605</v>
      </c>
      <c r="R84" s="1553"/>
      <c r="S84" s="1553"/>
      <c r="T84" s="1553"/>
      <c r="U84" s="1553"/>
      <c r="V84" s="1553"/>
      <c r="W84" s="1553"/>
      <c r="X84" s="1553"/>
      <c r="Y84" s="1553"/>
      <c r="Z84" s="1553"/>
      <c r="AA84" s="1553"/>
      <c r="AB84" s="1656">
        <f t="shared" si="20"/>
      </c>
      <c r="AC84" s="1572">
        <f t="shared" si="11"/>
      </c>
      <c r="AD84" s="1560">
        <f t="shared" si="4"/>
      </c>
      <c r="AE84" s="1657">
        <f t="shared" si="28"/>
      </c>
      <c r="AF84" s="1658">
        <f>VLOOKUP(C84,'Data Products'!$A:$J,10,0)</f>
      </c>
      <c r="AG84" s="1659">
        <f t="shared" si="14"/>
      </c>
      <c r="AH84" s="1563">
        <f t="shared" si="9"/>
      </c>
      <c r="AI84" s="1663"/>
      <c r="AJ84" s="1667"/>
      <c r="AK84" s="1567"/>
      <c r="AL84" s="1566"/>
      <c r="AM84" s="1567"/>
      <c r="AN84" s="1567"/>
    </row>
    <row customHeight="true" hidden="true" ht="18" r="85">
      <c r="A85" s="1647">
        <v>52</v>
      </c>
      <c r="B85" s="1548" t="s">
        <v>1538</v>
      </c>
      <c r="C85" s="1647" t="s">
        <v>1619</v>
      </c>
      <c r="D85" s="1670" t="s">
        <v>1620</v>
      </c>
      <c r="E85" s="1670" t="s">
        <v>1620</v>
      </c>
      <c r="F85" s="1650">
        <v>0</v>
      </c>
      <c r="G85" s="1650">
        <v>0</v>
      </c>
      <c r="H85" s="1685"/>
      <c r="I85" s="1652">
        <f>VLOOKUP(C85,'Data Products'!$A:$J,2,0)</f>
      </c>
      <c r="J85" s="1612">
        <f t="shared" si="1"/>
      </c>
      <c r="K85" s="1613">
        <v>45891</v>
      </c>
      <c r="L85" s="1557">
        <f t="shared" si="25"/>
      </c>
      <c r="M85" s="1662">
        <v>0</v>
      </c>
      <c r="N85" s="1578">
        <v>0</v>
      </c>
      <c r="O85" s="1690"/>
      <c r="P85" s="1691"/>
      <c r="Q85" s="1548" t="s">
        <v>1605</v>
      </c>
      <c r="R85" s="1553"/>
      <c r="S85" s="1553"/>
      <c r="T85" s="1553"/>
      <c r="U85" s="1553"/>
      <c r="V85" s="1553"/>
      <c r="W85" s="1553"/>
      <c r="X85" s="1553"/>
      <c r="Y85" s="1553"/>
      <c r="Z85" s="1553"/>
      <c r="AA85" s="1553"/>
      <c r="AB85" s="1656">
        <f t="shared" si="20"/>
      </c>
      <c r="AC85" s="1572">
        <f t="shared" si="11"/>
      </c>
      <c r="AD85" s="1560">
        <f t="shared" si="4"/>
      </c>
      <c r="AE85" s="1657">
        <f t="shared" si="28"/>
      </c>
      <c r="AF85" s="1658">
        <f>VLOOKUP(C85,'Data Products'!$A:$J,10,0)</f>
      </c>
      <c r="AG85" s="1659">
        <f t="shared" si="14"/>
      </c>
      <c r="AH85" s="1563">
        <f t="shared" si="9"/>
      </c>
      <c r="AI85" s="1663"/>
      <c r="AJ85" s="1667"/>
      <c r="AK85" s="1567"/>
      <c r="AL85" s="1566"/>
      <c r="AM85" s="1567"/>
      <c r="AN85" s="1567"/>
    </row>
    <row customHeight="true" hidden="true" ht="18" r="86">
      <c r="A86" s="1647">
        <v>53</v>
      </c>
      <c r="B86" s="1548" t="s">
        <v>1538</v>
      </c>
      <c r="C86" s="1647" t="s">
        <v>1621</v>
      </c>
      <c r="D86" s="1670" t="s">
        <v>1622</v>
      </c>
      <c r="E86" s="1670" t="s">
        <v>1622</v>
      </c>
      <c r="F86" s="1650">
        <v>0</v>
      </c>
      <c r="G86" s="1650">
        <v>0</v>
      </c>
      <c r="H86" s="1685"/>
      <c r="I86" s="1652">
        <f>VLOOKUP(C86,'Data Products'!$A:$J,2,0)</f>
      </c>
      <c r="J86" s="1612">
        <f t="shared" si="1"/>
      </c>
      <c r="K86" s="1613">
        <v>45892</v>
      </c>
      <c r="L86" s="1557">
        <f t="shared" si="25"/>
      </c>
      <c r="M86" s="1662">
        <v>0</v>
      </c>
      <c r="N86" s="1578">
        <v>0</v>
      </c>
      <c r="O86" s="1690"/>
      <c r="P86" s="1691"/>
      <c r="Q86" s="1548" t="s">
        <v>1605</v>
      </c>
      <c r="R86" s="1553"/>
      <c r="S86" s="1553"/>
      <c r="T86" s="1553"/>
      <c r="U86" s="1553"/>
      <c r="V86" s="1553"/>
      <c r="W86" s="1553"/>
      <c r="X86" s="1553"/>
      <c r="Y86" s="1553"/>
      <c r="Z86" s="1553"/>
      <c r="AA86" s="1553"/>
      <c r="AB86" s="1656">
        <f t="shared" si="20"/>
      </c>
      <c r="AC86" s="1572">
        <f t="shared" si="11"/>
      </c>
      <c r="AD86" s="1560">
        <f t="shared" si="4"/>
      </c>
      <c r="AE86" s="1657">
        <f t="shared" si="28"/>
      </c>
      <c r="AF86" s="1658">
        <f>VLOOKUP(C86,'Data Products'!$A:$J,10,0)</f>
      </c>
      <c r="AG86" s="1659">
        <f t="shared" si="14"/>
      </c>
      <c r="AH86" s="1563">
        <f t="shared" si="9"/>
      </c>
      <c r="AI86" s="1663"/>
      <c r="AJ86" s="1667"/>
      <c r="AK86" s="1567"/>
      <c r="AL86" s="1566"/>
      <c r="AM86" s="1567"/>
      <c r="AN86" s="1567"/>
    </row>
    <row customHeight="true" hidden="true" ht="18" r="87">
      <c r="A87" s="1647">
        <v>54</v>
      </c>
      <c r="B87" s="1548" t="s">
        <v>1538</v>
      </c>
      <c r="C87" s="1647" t="s">
        <v>1623</v>
      </c>
      <c r="D87" s="1670" t="s">
        <v>1624</v>
      </c>
      <c r="E87" s="1670" t="s">
        <v>1624</v>
      </c>
      <c r="F87" s="1650">
        <v>0</v>
      </c>
      <c r="G87" s="1650">
        <v>0</v>
      </c>
      <c r="H87" s="1685"/>
      <c r="I87" s="1652">
        <f>VLOOKUP(C87,'Data Products'!$A:$J,2,0)</f>
      </c>
      <c r="J87" s="1612">
        <f t="shared" si="1"/>
      </c>
      <c r="K87" s="1613">
        <v>45893</v>
      </c>
      <c r="L87" s="1557">
        <f t="shared" si="25"/>
      </c>
      <c r="M87" s="1662">
        <v>0</v>
      </c>
      <c r="N87" s="1578">
        <v>0</v>
      </c>
      <c r="O87" s="1690"/>
      <c r="P87" s="1691"/>
      <c r="Q87" s="1548" t="s">
        <v>1605</v>
      </c>
      <c r="R87" s="1553"/>
      <c r="S87" s="1553"/>
      <c r="T87" s="1553"/>
      <c r="U87" s="1553"/>
      <c r="V87" s="1553"/>
      <c r="W87" s="1553"/>
      <c r="X87" s="1553"/>
      <c r="Y87" s="1553"/>
      <c r="Z87" s="1553"/>
      <c r="AA87" s="1553"/>
      <c r="AB87" s="1656">
        <f t="shared" si="20"/>
      </c>
      <c r="AC87" s="1572">
        <f t="shared" si="11"/>
      </c>
      <c r="AD87" s="1560">
        <f t="shared" si="4"/>
      </c>
      <c r="AE87" s="1657">
        <f t="shared" si="28"/>
      </c>
      <c r="AF87" s="1658">
        <f>VLOOKUP(C87,'Data Products'!$A:$J,10,0)</f>
      </c>
      <c r="AG87" s="1659">
        <f t="shared" si="14"/>
      </c>
      <c r="AH87" s="1563">
        <f t="shared" si="9"/>
      </c>
      <c r="AI87" s="1663"/>
      <c r="AJ87" s="1667"/>
      <c r="AK87" s="1567"/>
      <c r="AL87" s="1566"/>
      <c r="AM87" s="1567"/>
      <c r="AN87" s="1567"/>
    </row>
    <row customHeight="true" hidden="true" ht="18" r="88">
      <c r="A88" s="1647">
        <v>55</v>
      </c>
      <c r="B88" s="1548" t="s">
        <v>1538</v>
      </c>
      <c r="C88" s="1647" t="s">
        <v>1625</v>
      </c>
      <c r="D88" s="1670" t="s">
        <v>1626</v>
      </c>
      <c r="E88" s="1670" t="s">
        <v>1626</v>
      </c>
      <c r="F88" s="1650">
        <v>0</v>
      </c>
      <c r="G88" s="1650">
        <v>0</v>
      </c>
      <c r="H88" s="1685"/>
      <c r="I88" s="1652">
        <f>VLOOKUP(C88,'Data Products'!$A:$J,2,0)</f>
      </c>
      <c r="J88" s="1612">
        <f t="shared" si="1"/>
      </c>
      <c r="K88" s="1613">
        <v>45894</v>
      </c>
      <c r="L88" s="1557">
        <f t="shared" si="25"/>
      </c>
      <c r="M88" s="1662">
        <v>0</v>
      </c>
      <c r="N88" s="1578">
        <v>0</v>
      </c>
      <c r="O88" s="1690"/>
      <c r="P88" s="1691"/>
      <c r="Q88" s="1548" t="s">
        <v>1605</v>
      </c>
      <c r="R88" s="1553"/>
      <c r="S88" s="1553"/>
      <c r="T88" s="1553"/>
      <c r="U88" s="1553"/>
      <c r="V88" s="1553"/>
      <c r="W88" s="1553"/>
      <c r="X88" s="1553"/>
      <c r="Y88" s="1553"/>
      <c r="Z88" s="1553"/>
      <c r="AA88" s="1553"/>
      <c r="AB88" s="1656">
        <f t="shared" si="20"/>
      </c>
      <c r="AC88" s="1572">
        <f t="shared" si="11"/>
      </c>
      <c r="AD88" s="1560">
        <f t="shared" si="4"/>
      </c>
      <c r="AE88" s="1657">
        <f t="shared" si="28"/>
      </c>
      <c r="AF88" s="1658">
        <f>VLOOKUP(C88,'Data Products'!$A:$J,10,0)</f>
      </c>
      <c r="AG88" s="1659">
        <f t="shared" si="14"/>
      </c>
      <c r="AH88" s="1563">
        <f t="shared" si="9"/>
      </c>
      <c r="AI88" s="1663"/>
      <c r="AJ88" s="1667"/>
      <c r="AK88" s="1567"/>
      <c r="AL88" s="1566"/>
      <c r="AM88" s="1567"/>
      <c r="AN88" s="1567"/>
    </row>
    <row customHeight="true" hidden="true" ht="18" r="89">
      <c r="A89" s="1647">
        <v>56</v>
      </c>
      <c r="B89" s="1548" t="s">
        <v>1538</v>
      </c>
      <c r="C89" s="1647" t="s">
        <v>1627</v>
      </c>
      <c r="D89" s="1670" t="s">
        <v>1628</v>
      </c>
      <c r="E89" s="1670" t="s">
        <v>1628</v>
      </c>
      <c r="F89" s="1650">
        <v>0</v>
      </c>
      <c r="G89" s="1650">
        <v>0</v>
      </c>
      <c r="H89" s="1685"/>
      <c r="I89" s="1652">
        <f>VLOOKUP(C89,'Data Products'!$A:$J,2,0)</f>
      </c>
      <c r="J89" s="1612">
        <f t="shared" si="1"/>
      </c>
      <c r="K89" s="1613">
        <v>45895</v>
      </c>
      <c r="L89" s="1557">
        <f t="shared" si="25"/>
      </c>
      <c r="M89" s="1662">
        <v>0</v>
      </c>
      <c r="N89" s="1578">
        <v>0</v>
      </c>
      <c r="O89" s="1690"/>
      <c r="P89" s="1691"/>
      <c r="Q89" s="1548" t="s">
        <v>1605</v>
      </c>
      <c r="R89" s="1553"/>
      <c r="S89" s="1553"/>
      <c r="T89" s="1553"/>
      <c r="U89" s="1553"/>
      <c r="V89" s="1553"/>
      <c r="W89" s="1553"/>
      <c r="X89" s="1553"/>
      <c r="Y89" s="1553"/>
      <c r="Z89" s="1553"/>
      <c r="AA89" s="1553"/>
      <c r="AB89" s="1656">
        <f t="shared" si="20"/>
      </c>
      <c r="AC89" s="1572">
        <f t="shared" si="11"/>
      </c>
      <c r="AD89" s="1696">
        <f t="shared" si="4"/>
      </c>
      <c r="AE89" s="1657">
        <f t="shared" si="28"/>
      </c>
      <c r="AF89" s="1658">
        <f>VLOOKUP(C89,'Data Products'!$A:$J,10,0)</f>
      </c>
      <c r="AG89" s="1659">
        <f t="shared" si="14"/>
      </c>
      <c r="AH89" s="1563">
        <f t="shared" si="9"/>
      </c>
      <c r="AI89" s="1663"/>
      <c r="AJ89" s="1667"/>
      <c r="AK89" s="1567"/>
      <c r="AL89" s="1566"/>
      <c r="AM89" s="1567"/>
      <c r="AN89" s="1567"/>
    </row>
    <row customHeight="true" hidden="true" ht="18" r="90">
      <c r="A90" s="1647">
        <v>57</v>
      </c>
      <c r="B90" s="1548" t="s">
        <v>1538</v>
      </c>
      <c r="C90" s="1647" t="s">
        <v>1629</v>
      </c>
      <c r="D90" s="1670" t="s">
        <v>1630</v>
      </c>
      <c r="E90" s="1670" t="s">
        <v>1630</v>
      </c>
      <c r="F90" s="1650">
        <v>0</v>
      </c>
      <c r="G90" s="1650">
        <v>0</v>
      </c>
      <c r="H90" s="1685"/>
      <c r="I90" s="1652">
        <f>VLOOKUP(C90,'Data Products'!$A:$J,2,0)</f>
      </c>
      <c r="J90" s="1612">
        <f t="shared" si="1"/>
      </c>
      <c r="K90" s="1613">
        <v>45896</v>
      </c>
      <c r="L90" s="1557">
        <f t="shared" si="25"/>
      </c>
      <c r="M90" s="1662">
        <v>0</v>
      </c>
      <c r="N90" s="1578">
        <v>0</v>
      </c>
      <c r="O90" s="1690"/>
      <c r="P90" s="1691"/>
      <c r="Q90" s="1548" t="s">
        <v>1605</v>
      </c>
      <c r="R90" s="1553"/>
      <c r="S90" s="1553"/>
      <c r="T90" s="1553"/>
      <c r="U90" s="1553"/>
      <c r="V90" s="1553"/>
      <c r="W90" s="1553"/>
      <c r="X90" s="1553"/>
      <c r="Y90" s="1553"/>
      <c r="Z90" s="1553"/>
      <c r="AA90" s="1553"/>
      <c r="AB90" s="1656">
        <f t="shared" si="20"/>
      </c>
      <c r="AC90" s="1572">
        <f t="shared" si="11"/>
      </c>
      <c r="AD90" s="1696">
        <f t="shared" si="4"/>
      </c>
      <c r="AE90" s="1657">
        <f t="shared" si="28"/>
      </c>
      <c r="AF90" s="1658">
        <f>VLOOKUP(C90,'Data Products'!$A:$J,10,0)</f>
      </c>
      <c r="AG90" s="1659">
        <f t="shared" si="14"/>
      </c>
      <c r="AH90" s="1563">
        <f t="shared" si="9"/>
      </c>
      <c r="AI90" s="1663"/>
      <c r="AJ90" s="1667"/>
      <c r="AK90" s="1567"/>
      <c r="AL90" s="1566"/>
      <c r="AM90" s="1567"/>
      <c r="AN90" s="1567"/>
    </row>
    <row customHeight="true" hidden="true" ht="18" r="91">
      <c r="A91" s="1647">
        <v>58</v>
      </c>
      <c r="B91" s="1548" t="s">
        <v>1538</v>
      </c>
      <c r="C91" s="1647" t="s">
        <v>1631</v>
      </c>
      <c r="D91" s="1670" t="s">
        <v>1632</v>
      </c>
      <c r="E91" s="1670" t="s">
        <v>1632</v>
      </c>
      <c r="F91" s="1650">
        <v>0</v>
      </c>
      <c r="G91" s="1650">
        <v>0</v>
      </c>
      <c r="H91" s="1685"/>
      <c r="I91" s="1652">
        <f>VLOOKUP(C91,'Data Products'!$A:$J,2,0)</f>
      </c>
      <c r="J91" s="1612">
        <f t="shared" si="1"/>
      </c>
      <c r="K91" s="1613">
        <v>45897</v>
      </c>
      <c r="L91" s="1557">
        <f t="shared" si="25"/>
      </c>
      <c r="M91" s="1662">
        <v>0</v>
      </c>
      <c r="N91" s="1578">
        <v>0</v>
      </c>
      <c r="O91" s="1690"/>
      <c r="P91" s="1691"/>
      <c r="Q91" s="1548" t="s">
        <v>1605</v>
      </c>
      <c r="R91" s="1553"/>
      <c r="S91" s="1553"/>
      <c r="T91" s="1553"/>
      <c r="U91" s="1553"/>
      <c r="V91" s="1553"/>
      <c r="W91" s="1553"/>
      <c r="X91" s="1553"/>
      <c r="Y91" s="1553"/>
      <c r="Z91" s="1553"/>
      <c r="AA91" s="1553"/>
      <c r="AB91" s="1656">
        <f t="shared" si="20"/>
      </c>
      <c r="AC91" s="1572">
        <f t="shared" si="11"/>
      </c>
      <c r="AD91" s="1696">
        <f t="shared" si="4"/>
      </c>
      <c r="AE91" s="1657">
        <f t="shared" si="28"/>
      </c>
      <c r="AF91" s="1658">
        <f>VLOOKUP(C91,'Data Products'!$A:$J,10,0)</f>
      </c>
      <c r="AG91" s="1659">
        <f t="shared" si="14"/>
      </c>
      <c r="AH91" s="1563">
        <f t="shared" si="9"/>
      </c>
      <c r="AI91" s="1663"/>
      <c r="AJ91" s="1667"/>
      <c r="AK91" s="1567"/>
      <c r="AL91" s="1566"/>
      <c r="AM91" s="1567"/>
      <c r="AN91" s="1567"/>
    </row>
    <row customHeight="true" hidden="true" ht="18" r="92">
      <c r="A92" s="1647">
        <v>59</v>
      </c>
      <c r="B92" s="1548" t="s">
        <v>1538</v>
      </c>
      <c r="C92" s="1647" t="s">
        <v>1633</v>
      </c>
      <c r="D92" s="1670" t="s">
        <v>1634</v>
      </c>
      <c r="E92" s="1670" t="s">
        <v>1634</v>
      </c>
      <c r="F92" s="1650">
        <v>0</v>
      </c>
      <c r="G92" s="1650">
        <v>0</v>
      </c>
      <c r="H92" s="1685"/>
      <c r="I92" s="1652">
        <f>VLOOKUP(C92,'Data Products'!$A:$J,2,0)</f>
      </c>
      <c r="J92" s="1612">
        <f t="shared" si="1"/>
      </c>
      <c r="K92" s="1613">
        <v>45898</v>
      </c>
      <c r="L92" s="1557">
        <f t="shared" si="25"/>
      </c>
      <c r="M92" s="1662">
        <v>0</v>
      </c>
      <c r="N92" s="1578">
        <v>0</v>
      </c>
      <c r="O92" s="1690"/>
      <c r="P92" s="1691"/>
      <c r="Q92" s="1548" t="s">
        <v>1605</v>
      </c>
      <c r="R92" s="1553"/>
      <c r="S92" s="1553"/>
      <c r="T92" s="1553"/>
      <c r="U92" s="1553"/>
      <c r="V92" s="1553"/>
      <c r="W92" s="1553"/>
      <c r="X92" s="1553"/>
      <c r="Y92" s="1553"/>
      <c r="Z92" s="1553"/>
      <c r="AA92" s="1553"/>
      <c r="AB92" s="1656">
        <f t="shared" si="20"/>
      </c>
      <c r="AC92" s="1572">
        <f t="shared" si="11"/>
      </c>
      <c r="AD92" s="1696">
        <f t="shared" si="4"/>
      </c>
      <c r="AE92" s="1657">
        <f t="shared" si="28"/>
      </c>
      <c r="AF92" s="1658">
        <f>VLOOKUP(C92,'Data Products'!$A:$J,10,0)</f>
      </c>
      <c r="AG92" s="1659">
        <f t="shared" si="14"/>
      </c>
      <c r="AH92" s="1563">
        <f t="shared" si="9"/>
      </c>
      <c r="AI92" s="1663"/>
      <c r="AJ92" s="1667"/>
      <c r="AK92" s="1567"/>
      <c r="AL92" s="1566"/>
      <c r="AM92" s="1567"/>
      <c r="AN92" s="1567"/>
    </row>
    <row customHeight="true" hidden="true" ht="18" r="93">
      <c r="A93" s="1647">
        <v>60</v>
      </c>
      <c r="B93" s="1548" t="s">
        <v>1538</v>
      </c>
      <c r="C93" s="1647" t="s">
        <v>1635</v>
      </c>
      <c r="D93" s="1670" t="s">
        <v>1636</v>
      </c>
      <c r="E93" s="1670" t="s">
        <v>1636</v>
      </c>
      <c r="F93" s="1650">
        <v>0</v>
      </c>
      <c r="G93" s="1650">
        <v>0</v>
      </c>
      <c r="H93" s="1685"/>
      <c r="I93" s="1652">
        <f>VLOOKUP(C93,'Data Products'!$A:$J,2,0)</f>
      </c>
      <c r="J93" s="1612">
        <f t="shared" si="1"/>
      </c>
      <c r="K93" s="1613">
        <v>45899</v>
      </c>
      <c r="L93" s="1557">
        <f t="shared" si="25"/>
      </c>
      <c r="M93" s="1662">
        <v>0</v>
      </c>
      <c r="N93" s="1578">
        <v>0</v>
      </c>
      <c r="O93" s="1690"/>
      <c r="P93" s="1691"/>
      <c r="Q93" s="1548" t="s">
        <v>1605</v>
      </c>
      <c r="R93" s="1553"/>
      <c r="S93" s="1553"/>
      <c r="T93" s="1553"/>
      <c r="U93" s="1553"/>
      <c r="V93" s="1553"/>
      <c r="W93" s="1553"/>
      <c r="X93" s="1553"/>
      <c r="Y93" s="1553"/>
      <c r="Z93" s="1553"/>
      <c r="AA93" s="1553"/>
      <c r="AB93" s="1656">
        <f t="shared" si="20"/>
      </c>
      <c r="AC93" s="1572">
        <f t="shared" si="11"/>
      </c>
      <c r="AD93" s="1696">
        <f t="shared" si="4"/>
      </c>
      <c r="AE93" s="1657">
        <f t="shared" si="28"/>
      </c>
      <c r="AF93" s="1658">
        <f>VLOOKUP(C93,'Data Products'!$A:$J,10,0)</f>
      </c>
      <c r="AG93" s="1659">
        <f t="shared" si="14"/>
      </c>
      <c r="AH93" s="1563">
        <f t="shared" si="9"/>
      </c>
      <c r="AI93" s="1663"/>
      <c r="AJ93" s="1667"/>
      <c r="AK93" s="1567"/>
      <c r="AL93" s="1566"/>
      <c r="AM93" s="1567"/>
      <c r="AN93" s="1567"/>
    </row>
    <row customHeight="true" hidden="true" ht="18" r="94">
      <c r="A94" s="1647">
        <v>61</v>
      </c>
      <c r="B94" s="1548" t="s">
        <v>1538</v>
      </c>
      <c r="C94" s="1647" t="s">
        <v>1637</v>
      </c>
      <c r="D94" s="1670" t="s">
        <v>1638</v>
      </c>
      <c r="E94" s="1670" t="s">
        <v>1638</v>
      </c>
      <c r="F94" s="1650">
        <v>0</v>
      </c>
      <c r="G94" s="1650">
        <v>0</v>
      </c>
      <c r="H94" s="1685"/>
      <c r="I94" s="1652">
        <f>VLOOKUP(C94,'Data Products'!$A:$J,2,0)</f>
      </c>
      <c r="J94" s="1612">
        <f t="shared" si="1"/>
      </c>
      <c r="K94" s="1613">
        <v>45900</v>
      </c>
      <c r="L94" s="1557">
        <f t="shared" si="25"/>
      </c>
      <c r="M94" s="1662">
        <v>0</v>
      </c>
      <c r="N94" s="1578">
        <v>0</v>
      </c>
      <c r="O94" s="1690"/>
      <c r="P94" s="1691"/>
      <c r="Q94" s="1548" t="s">
        <v>1605</v>
      </c>
      <c r="R94" s="1553"/>
      <c r="S94" s="1553"/>
      <c r="T94" s="1553"/>
      <c r="U94" s="1553"/>
      <c r="V94" s="1553"/>
      <c r="W94" s="1553"/>
      <c r="X94" s="1553"/>
      <c r="Y94" s="1553"/>
      <c r="Z94" s="1553"/>
      <c r="AA94" s="1553"/>
      <c r="AB94" s="1656">
        <f t="shared" si="20"/>
      </c>
      <c r="AC94" s="1572">
        <f t="shared" si="11"/>
      </c>
      <c r="AD94" s="1696">
        <f t="shared" si="4"/>
      </c>
      <c r="AE94" s="1657">
        <f t="shared" si="28"/>
      </c>
      <c r="AF94" s="1658">
        <f>VLOOKUP(C94,'Data Products'!$A:$J,10,0)</f>
      </c>
      <c r="AG94" s="1659">
        <f t="shared" si="14"/>
      </c>
      <c r="AH94" s="1563">
        <f t="shared" si="9"/>
      </c>
      <c r="AI94" s="1663"/>
      <c r="AJ94" s="1667"/>
      <c r="AK94" s="1567"/>
      <c r="AL94" s="1566"/>
      <c r="AM94" s="1567"/>
      <c r="AN94" s="1567"/>
    </row>
    <row customHeight="true" hidden="true" ht="18" r="95">
      <c r="A95" s="1647">
        <v>62</v>
      </c>
      <c r="B95" s="1548" t="s">
        <v>1538</v>
      </c>
      <c r="C95" s="1647" t="s">
        <v>1639</v>
      </c>
      <c r="D95" s="1670" t="s">
        <v>1640</v>
      </c>
      <c r="E95" s="1670" t="s">
        <v>1640</v>
      </c>
      <c r="F95" s="1650">
        <v>0</v>
      </c>
      <c r="G95" s="1650">
        <v>0</v>
      </c>
      <c r="H95" s="1685"/>
      <c r="I95" s="1652">
        <f>VLOOKUP(C95,'Data Products'!$A:$J,2,0)</f>
      </c>
      <c r="J95" s="1612">
        <f t="shared" si="1"/>
      </c>
      <c r="K95" s="1613">
        <v>45901</v>
      </c>
      <c r="L95" s="1557">
        <f t="shared" si="25"/>
      </c>
      <c r="M95" s="1662">
        <v>0</v>
      </c>
      <c r="N95" s="1578">
        <v>0</v>
      </c>
      <c r="O95" s="1690"/>
      <c r="P95" s="1691"/>
      <c r="Q95" s="1548" t="s">
        <v>1605</v>
      </c>
      <c r="R95" s="1553"/>
      <c r="S95" s="1553"/>
      <c r="T95" s="1553"/>
      <c r="U95" s="1553"/>
      <c r="V95" s="1553"/>
      <c r="W95" s="1553"/>
      <c r="X95" s="1553"/>
      <c r="Y95" s="1553"/>
      <c r="Z95" s="1553"/>
      <c r="AA95" s="1553"/>
      <c r="AB95" s="1656">
        <f t="shared" si="20"/>
      </c>
      <c r="AC95" s="1572">
        <f t="shared" si="11"/>
      </c>
      <c r="AD95" s="1696">
        <f t="shared" si="4"/>
      </c>
      <c r="AE95" s="1657">
        <f t="shared" si="28"/>
      </c>
      <c r="AF95" s="1658">
        <f>VLOOKUP(C95,'Data Products'!$A:$J,10,0)</f>
      </c>
      <c r="AG95" s="1659">
        <f t="shared" si="14"/>
      </c>
      <c r="AH95" s="1563">
        <f t="shared" si="9"/>
      </c>
      <c r="AI95" s="1663"/>
      <c r="AJ95" s="1667"/>
      <c r="AK95" s="1567"/>
      <c r="AL95" s="1566"/>
      <c r="AM95" s="1567"/>
      <c r="AN95" s="1567"/>
    </row>
    <row customHeight="true" hidden="true" ht="18" r="96">
      <c r="A96" s="1647">
        <v>63</v>
      </c>
      <c r="B96" s="1548" t="s">
        <v>1538</v>
      </c>
      <c r="C96" s="1647" t="s">
        <v>1641</v>
      </c>
      <c r="D96" s="1670" t="s">
        <v>1632</v>
      </c>
      <c r="E96" s="1670" t="s">
        <v>1632</v>
      </c>
      <c r="F96" s="1650">
        <v>0</v>
      </c>
      <c r="G96" s="1650">
        <v>0</v>
      </c>
      <c r="H96" s="1685"/>
      <c r="I96" s="1652">
        <f>VLOOKUP(C96,'Data Products'!$A:$J,2,0)</f>
      </c>
      <c r="J96" s="1612">
        <f t="shared" si="1"/>
      </c>
      <c r="K96" s="1613">
        <v>45902</v>
      </c>
      <c r="L96" s="1557">
        <f t="shared" si="25"/>
      </c>
      <c r="M96" s="1662">
        <v>0</v>
      </c>
      <c r="N96" s="1578">
        <v>0</v>
      </c>
      <c r="O96" s="1690"/>
      <c r="P96" s="1691"/>
      <c r="Q96" s="1548" t="s">
        <v>1605</v>
      </c>
      <c r="R96" s="1553"/>
      <c r="S96" s="1553"/>
      <c r="T96" s="1553"/>
      <c r="U96" s="1553"/>
      <c r="V96" s="1553"/>
      <c r="W96" s="1553"/>
      <c r="X96" s="1553"/>
      <c r="Y96" s="1553"/>
      <c r="Z96" s="1553"/>
      <c r="AA96" s="1553"/>
      <c r="AB96" s="1656">
        <f t="shared" si="20"/>
      </c>
      <c r="AC96" s="1572">
        <f t="shared" si="11"/>
      </c>
      <c r="AD96" s="1696">
        <f t="shared" si="4"/>
      </c>
      <c r="AE96" s="1657">
        <f t="shared" si="28"/>
      </c>
      <c r="AF96" s="1658">
        <f>VLOOKUP(C96,'Data Products'!$A:$J,10,0)</f>
      </c>
      <c r="AG96" s="1659">
        <f t="shared" si="14"/>
      </c>
      <c r="AH96" s="1563">
        <f t="shared" si="9"/>
      </c>
      <c r="AI96" s="1663"/>
      <c r="AJ96" s="1667"/>
      <c r="AK96" s="1567"/>
      <c r="AL96" s="1566"/>
      <c r="AM96" s="1567"/>
      <c r="AN96" s="1567"/>
    </row>
    <row customHeight="true" hidden="true" ht="18" r="97">
      <c r="A97" s="1647">
        <v>64</v>
      </c>
      <c r="B97" s="1548" t="s">
        <v>1538</v>
      </c>
      <c r="C97" s="1647" t="s">
        <v>1642</v>
      </c>
      <c r="D97" s="1670" t="s">
        <v>1632</v>
      </c>
      <c r="E97" s="1670" t="s">
        <v>1632</v>
      </c>
      <c r="F97" s="1650">
        <v>0</v>
      </c>
      <c r="G97" s="1650">
        <v>0</v>
      </c>
      <c r="H97" s="1685"/>
      <c r="I97" s="1652">
        <f>VLOOKUP(C97,'Data Products'!$A:$J,2,0)</f>
      </c>
      <c r="J97" s="1612">
        <f t="shared" si="1"/>
      </c>
      <c r="K97" s="1613">
        <v>45903</v>
      </c>
      <c r="L97" s="1557">
        <f t="shared" si="25"/>
      </c>
      <c r="M97" s="1662">
        <v>0</v>
      </c>
      <c r="N97" s="1578">
        <v>0</v>
      </c>
      <c r="O97" s="1690"/>
      <c r="P97" s="1691"/>
      <c r="Q97" s="1548" t="s">
        <v>1605</v>
      </c>
      <c r="R97" s="1553"/>
      <c r="S97" s="1553"/>
      <c r="T97" s="1553"/>
      <c r="U97" s="1553"/>
      <c r="V97" s="1553"/>
      <c r="W97" s="1553"/>
      <c r="X97" s="1553"/>
      <c r="Y97" s="1553"/>
      <c r="Z97" s="1553"/>
      <c r="AA97" s="1553"/>
      <c r="AB97" s="1656">
        <f t="shared" si="20"/>
      </c>
      <c r="AC97" s="1572">
        <f t="shared" si="11"/>
      </c>
      <c r="AD97" s="1696">
        <f t="shared" si="4"/>
      </c>
      <c r="AE97" s="1657">
        <f t="shared" si="28"/>
      </c>
      <c r="AF97" s="1658">
        <f>VLOOKUP(C97,'Data Products'!$A:$J,10,0)</f>
      </c>
      <c r="AG97" s="1659">
        <f t="shared" si="14"/>
      </c>
      <c r="AH97" s="1563">
        <f t="shared" si="9"/>
      </c>
      <c r="AI97" s="1663"/>
      <c r="AJ97" s="1667"/>
      <c r="AK97" s="1567"/>
      <c r="AL97" s="1566"/>
      <c r="AM97" s="1567"/>
      <c r="AN97" s="1567"/>
    </row>
    <row customHeight="true" hidden="true" ht="18" r="98">
      <c r="A98" s="1647">
        <v>65</v>
      </c>
      <c r="B98" s="1548" t="s">
        <v>1489</v>
      </c>
      <c r="C98" s="1647" t="s">
        <v>1643</v>
      </c>
      <c r="D98" s="1670" t="s">
        <v>1644</v>
      </c>
      <c r="E98" s="1670" t="s">
        <v>1644</v>
      </c>
      <c r="F98" s="1650">
        <v>0</v>
      </c>
      <c r="G98" s="1650">
        <v>0</v>
      </c>
      <c r="H98" s="1685"/>
      <c r="I98" s="1652">
        <f>VLOOKUP(C98,'Data Products'!$A:$J,2,0)</f>
      </c>
      <c r="J98" s="1612">
        <f t="shared" si="1"/>
      </c>
      <c r="K98" s="1613">
        <v>45904</v>
      </c>
      <c r="L98" s="1557">
        <f t="shared" si="25"/>
      </c>
      <c r="M98" s="1662">
        <v>0</v>
      </c>
      <c r="N98" s="1578">
        <v>0</v>
      </c>
      <c r="O98" s="1690"/>
      <c r="P98" s="1691"/>
      <c r="Q98" s="1548" t="s">
        <v>1605</v>
      </c>
      <c r="R98" s="1553"/>
      <c r="S98" s="1553"/>
      <c r="T98" s="1553"/>
      <c r="U98" s="1553"/>
      <c r="V98" s="1553"/>
      <c r="W98" s="1553"/>
      <c r="X98" s="1553"/>
      <c r="Y98" s="1553"/>
      <c r="Z98" s="1553"/>
      <c r="AA98" s="1553"/>
      <c r="AB98" s="1656">
        <f t="shared" si="20"/>
      </c>
      <c r="AC98" s="1572">
        <f t="shared" si="11"/>
      </c>
      <c r="AD98" s="1696">
        <f t="shared" si="4"/>
      </c>
      <c r="AE98" s="1657">
        <f t="shared" si="28"/>
      </c>
      <c r="AF98" s="1658">
        <f>VLOOKUP(C98,'Data Products'!$A:$J,10,0)</f>
      </c>
      <c r="AG98" s="1659">
        <f t="shared" si="14"/>
      </c>
      <c r="AH98" s="1563">
        <f t="shared" si="9"/>
      </c>
      <c r="AI98" s="1663"/>
      <c r="AJ98" s="1667"/>
      <c r="AK98" s="1567"/>
      <c r="AL98" s="1566"/>
      <c r="AM98" s="1567"/>
      <c r="AN98" s="1567"/>
    </row>
    <row customHeight="true" hidden="true" ht="18" r="99">
      <c r="A99" s="1647">
        <v>66</v>
      </c>
      <c r="B99" s="1548" t="s">
        <v>1538</v>
      </c>
      <c r="C99" s="1647" t="s">
        <v>1645</v>
      </c>
      <c r="D99" s="1670" t="s">
        <v>1632</v>
      </c>
      <c r="E99" s="1670" t="s">
        <v>1632</v>
      </c>
      <c r="F99" s="1650">
        <v>0</v>
      </c>
      <c r="G99" s="1650">
        <v>0</v>
      </c>
      <c r="H99" s="1685"/>
      <c r="I99" s="1652">
        <f>VLOOKUP(C99,'Data Products'!$A:$J,2,0)</f>
      </c>
      <c r="J99" s="1612">
        <f t="shared" si="1"/>
      </c>
      <c r="K99" s="1613">
        <v>45905</v>
      </c>
      <c r="L99" s="1557">
        <f t="shared" si="25"/>
      </c>
      <c r="M99" s="1662">
        <v>0</v>
      </c>
      <c r="N99" s="1578">
        <v>0</v>
      </c>
      <c r="O99" s="1690"/>
      <c r="P99" s="1691"/>
      <c r="Q99" s="1548" t="s">
        <v>1605</v>
      </c>
      <c r="R99" s="1553"/>
      <c r="S99" s="1553"/>
      <c r="T99" s="1553"/>
      <c r="U99" s="1553"/>
      <c r="V99" s="1553"/>
      <c r="W99" s="1553"/>
      <c r="X99" s="1553"/>
      <c r="Y99" s="1553"/>
      <c r="Z99" s="1553"/>
      <c r="AA99" s="1553"/>
      <c r="AB99" s="1656">
        <f t="shared" si="20"/>
      </c>
      <c r="AC99" s="1572">
        <f t="shared" si="11"/>
      </c>
      <c r="AD99" s="1696">
        <f t="shared" si="4"/>
      </c>
      <c r="AE99" s="1657">
        <f t="shared" si="28"/>
      </c>
      <c r="AF99" s="1658">
        <f>VLOOKUP(C99,'Data Products'!$A:$J,10,0)</f>
      </c>
      <c r="AG99" s="1659">
        <f t="shared" si="14"/>
      </c>
      <c r="AH99" s="1563">
        <f t="shared" si="9"/>
      </c>
      <c r="AI99" s="1663"/>
      <c r="AJ99" s="1667"/>
      <c r="AK99" s="1567"/>
      <c r="AL99" s="1566"/>
      <c r="AM99" s="1567"/>
      <c r="AN99" s="1567"/>
    </row>
    <row customHeight="true" hidden="true" ht="18" r="100">
      <c r="A100" s="1647">
        <v>67</v>
      </c>
      <c r="B100" s="1548" t="s">
        <v>1538</v>
      </c>
      <c r="C100" s="1647" t="s">
        <v>1646</v>
      </c>
      <c r="D100" s="1670" t="s">
        <v>1632</v>
      </c>
      <c r="E100" s="1670" t="s">
        <v>1632</v>
      </c>
      <c r="F100" s="1650">
        <v>0</v>
      </c>
      <c r="G100" s="1650">
        <v>0</v>
      </c>
      <c r="H100" s="1685"/>
      <c r="I100" s="1652">
        <f>VLOOKUP(C100,'Data Products'!$A:$J,2,0)</f>
      </c>
      <c r="J100" s="1612">
        <f t="shared" si="1"/>
      </c>
      <c r="K100" s="1613">
        <v>45906</v>
      </c>
      <c r="L100" s="1557">
        <f t="shared" si="25"/>
      </c>
      <c r="M100" s="1662">
        <v>0</v>
      </c>
      <c r="N100" s="1578">
        <v>0</v>
      </c>
      <c r="O100" s="1690"/>
      <c r="P100" s="1691"/>
      <c r="Q100" s="1548" t="s">
        <v>1605</v>
      </c>
      <c r="R100" s="1553"/>
      <c r="S100" s="1553"/>
      <c r="T100" s="1553"/>
      <c r="U100" s="1553"/>
      <c r="V100" s="1553"/>
      <c r="W100" s="1553"/>
      <c r="X100" s="1553"/>
      <c r="Y100" s="1553"/>
      <c r="Z100" s="1553"/>
      <c r="AA100" s="1553"/>
      <c r="AB100" s="1656">
        <f t="shared" si="20"/>
      </c>
      <c r="AC100" s="1572">
        <f t="shared" si="11"/>
      </c>
      <c r="AD100" s="1696">
        <f t="shared" si="4"/>
      </c>
      <c r="AE100" s="1657">
        <f t="shared" si="28"/>
      </c>
      <c r="AF100" s="1658">
        <f>VLOOKUP(C100,'Data Products'!$A:$J,10,0)</f>
      </c>
      <c r="AG100" s="1659">
        <f t="shared" si="14"/>
      </c>
      <c r="AH100" s="1563">
        <f t="shared" si="9"/>
      </c>
      <c r="AI100" s="1663"/>
      <c r="AJ100" s="1667"/>
      <c r="AK100" s="1567"/>
      <c r="AL100" s="1566"/>
      <c r="AM100" s="1567"/>
      <c r="AN100" s="1567"/>
    </row>
    <row customHeight="true" hidden="true" ht="18" r="101">
      <c r="A101" s="1647">
        <v>68</v>
      </c>
      <c r="B101" s="1548" t="s">
        <v>1538</v>
      </c>
      <c r="C101" s="1647" t="s">
        <v>1647</v>
      </c>
      <c r="D101" s="1670" t="s">
        <v>1632</v>
      </c>
      <c r="E101" s="1670" t="s">
        <v>1632</v>
      </c>
      <c r="F101" s="1650">
        <v>0</v>
      </c>
      <c r="G101" s="1650">
        <v>0</v>
      </c>
      <c r="H101" s="1685"/>
      <c r="I101" s="1652">
        <f>VLOOKUP(C101,'Data Products'!$A:$J,2,0)</f>
      </c>
      <c r="J101" s="1612">
        <f t="shared" si="1"/>
      </c>
      <c r="K101" s="1613">
        <v>45907</v>
      </c>
      <c r="L101" s="1557">
        <f t="shared" si="25"/>
      </c>
      <c r="M101" s="1662">
        <v>0</v>
      </c>
      <c r="N101" s="1578">
        <v>0</v>
      </c>
      <c r="O101" s="1690"/>
      <c r="P101" s="1691"/>
      <c r="Q101" s="1548" t="s">
        <v>1605</v>
      </c>
      <c r="R101" s="1553"/>
      <c r="S101" s="1553"/>
      <c r="T101" s="1553"/>
      <c r="U101" s="1553"/>
      <c r="V101" s="1553"/>
      <c r="W101" s="1553"/>
      <c r="X101" s="1553"/>
      <c r="Y101" s="1553"/>
      <c r="Z101" s="1553"/>
      <c r="AA101" s="1553"/>
      <c r="AB101" s="1656">
        <f t="shared" si="20"/>
      </c>
      <c r="AC101" s="1572">
        <f t="shared" si="11"/>
      </c>
      <c r="AD101" s="1696">
        <f t="shared" si="4"/>
      </c>
      <c r="AE101" s="1657">
        <f t="shared" si="28"/>
      </c>
      <c r="AF101" s="1658">
        <f>VLOOKUP(C101,'Data Products'!$A:$J,10,0)</f>
      </c>
      <c r="AG101" s="1659">
        <f t="shared" si="14"/>
      </c>
      <c r="AH101" s="1563">
        <f t="shared" si="9"/>
      </c>
      <c r="AI101" s="1663"/>
      <c r="AJ101" s="1667"/>
      <c r="AK101" s="1567"/>
      <c r="AL101" s="1566"/>
      <c r="AM101" s="1567"/>
      <c r="AN101" s="1567"/>
    </row>
    <row customHeight="true" hidden="true" ht="18" r="102">
      <c r="A102" s="1647">
        <v>69</v>
      </c>
      <c r="B102" s="1548" t="s">
        <v>1538</v>
      </c>
      <c r="C102" s="1647" t="s">
        <v>1648</v>
      </c>
      <c r="D102" s="1670" t="s">
        <v>1649</v>
      </c>
      <c r="E102" s="1670" t="s">
        <v>1649</v>
      </c>
      <c r="F102" s="1650">
        <v>0</v>
      </c>
      <c r="G102" s="1650">
        <v>0</v>
      </c>
      <c r="H102" s="1685"/>
      <c r="I102" s="1652">
        <f>VLOOKUP(C102,'Data Products'!$A:$J,2,0)</f>
      </c>
      <c r="J102" s="1612">
        <f t="shared" si="1"/>
      </c>
      <c r="K102" s="1613">
        <v>45908</v>
      </c>
      <c r="L102" s="1557">
        <f t="shared" si="25"/>
      </c>
      <c r="M102" s="1662">
        <v>0</v>
      </c>
      <c r="N102" s="1578">
        <v>0</v>
      </c>
      <c r="O102" s="1690"/>
      <c r="P102" s="1691"/>
      <c r="Q102" s="1548" t="s">
        <v>1605</v>
      </c>
      <c r="R102" s="1553"/>
      <c r="S102" s="1553"/>
      <c r="T102" s="1553"/>
      <c r="U102" s="1553"/>
      <c r="V102" s="1553"/>
      <c r="W102" s="1553"/>
      <c r="X102" s="1553"/>
      <c r="Y102" s="1553"/>
      <c r="Z102" s="1553"/>
      <c r="AA102" s="1553"/>
      <c r="AB102" s="1656">
        <f t="shared" si="20"/>
      </c>
      <c r="AC102" s="1572">
        <f t="shared" si="11"/>
      </c>
      <c r="AD102" s="1696">
        <f t="shared" si="4"/>
      </c>
      <c r="AE102" s="1657">
        <f t="shared" si="28"/>
      </c>
      <c r="AF102" s="1658">
        <f>VLOOKUP(C102,'Data Products'!$A:$J,10,0)</f>
      </c>
      <c r="AG102" s="1659">
        <f t="shared" si="14"/>
      </c>
      <c r="AH102" s="1563">
        <f t="shared" si="9"/>
      </c>
      <c r="AI102" s="1663"/>
      <c r="AJ102" s="1667"/>
      <c r="AK102" s="1567"/>
      <c r="AL102" s="1566"/>
      <c r="AM102" s="1567"/>
      <c r="AN102" s="1567"/>
    </row>
    <row customHeight="true" hidden="true" ht="18" r="103">
      <c r="A103" s="1647">
        <v>70</v>
      </c>
      <c r="B103" s="1548" t="s">
        <v>1538</v>
      </c>
      <c r="C103" s="1647" t="s">
        <v>1650</v>
      </c>
      <c r="D103" s="1672"/>
      <c r="E103" s="1672"/>
      <c r="F103" s="1650">
        <v>0</v>
      </c>
      <c r="G103" s="1650">
        <v>0</v>
      </c>
      <c r="H103" s="1685"/>
      <c r="I103" s="1652">
        <f>VLOOKUP(C103,'Data Products'!$A:$J,2,0)</f>
      </c>
      <c r="J103" s="1612">
        <f t="shared" si="1"/>
      </c>
      <c r="K103" s="1613">
        <v>45909</v>
      </c>
      <c r="L103" s="1557">
        <f t="shared" si="25"/>
      </c>
      <c r="M103" s="1662">
        <v>0</v>
      </c>
      <c r="N103" s="1578">
        <v>0</v>
      </c>
      <c r="O103" s="1690"/>
      <c r="P103" s="1691"/>
      <c r="Q103" s="1548" t="s">
        <v>1605</v>
      </c>
      <c r="R103" s="1553"/>
      <c r="S103" s="1553"/>
      <c r="T103" s="1553"/>
      <c r="U103" s="1553"/>
      <c r="V103" s="1553"/>
      <c r="W103" s="1553"/>
      <c r="X103" s="1553"/>
      <c r="Y103" s="1553"/>
      <c r="Z103" s="1553"/>
      <c r="AA103" s="1553"/>
      <c r="AB103" s="1656">
        <f t="shared" si="20"/>
      </c>
      <c r="AC103" s="1572">
        <f t="shared" si="11"/>
      </c>
      <c r="AD103" s="1696">
        <f t="shared" si="4"/>
      </c>
      <c r="AE103" s="1657">
        <f t="shared" si="28"/>
      </c>
      <c r="AF103" s="1658">
        <f>VLOOKUP(C103,'Data Products'!$A:$J,10,0)</f>
      </c>
      <c r="AG103" s="1659">
        <f t="shared" si="14"/>
      </c>
      <c r="AH103" s="1563">
        <f t="shared" si="9"/>
      </c>
      <c r="AI103" s="1663"/>
      <c r="AJ103" s="1667"/>
      <c r="AK103" s="1567"/>
      <c r="AL103" s="1566"/>
      <c r="AM103" s="1567"/>
      <c r="AN103" s="1567"/>
    </row>
    <row customHeight="true" hidden="true" ht="18" r="104">
      <c r="A104" s="1647">
        <v>71</v>
      </c>
      <c r="B104" s="1548" t="s">
        <v>1538</v>
      </c>
      <c r="C104" s="1647" t="s">
        <v>1651</v>
      </c>
      <c r="D104" s="1672"/>
      <c r="E104" s="1672"/>
      <c r="F104" s="1650">
        <v>0</v>
      </c>
      <c r="G104" s="1650">
        <v>0</v>
      </c>
      <c r="H104" s="1685"/>
      <c r="I104" s="1652">
        <f>VLOOKUP(C104,'Data Products'!$A:$J,2,0)</f>
      </c>
      <c r="J104" s="1612">
        <f t="shared" si="1"/>
      </c>
      <c r="K104" s="1613">
        <v>45910</v>
      </c>
      <c r="L104" s="1557">
        <f t="shared" si="25"/>
      </c>
      <c r="M104" s="1662">
        <v>0</v>
      </c>
      <c r="N104" s="1578">
        <v>0</v>
      </c>
      <c r="O104" s="1690"/>
      <c r="P104" s="1691"/>
      <c r="Q104" s="1548" t="s">
        <v>1605</v>
      </c>
      <c r="R104" s="1553"/>
      <c r="S104" s="1553"/>
      <c r="T104" s="1553"/>
      <c r="U104" s="1553"/>
      <c r="V104" s="1553"/>
      <c r="W104" s="1553"/>
      <c r="X104" s="1553"/>
      <c r="Y104" s="1553"/>
      <c r="Z104" s="1553"/>
      <c r="AA104" s="1553"/>
      <c r="AB104" s="1656">
        <f t="shared" si="20"/>
      </c>
      <c r="AC104" s="1572">
        <f t="shared" si="11"/>
      </c>
      <c r="AD104" s="1696">
        <f t="shared" si="4"/>
      </c>
      <c r="AE104" s="1657">
        <f t="shared" si="28"/>
      </c>
      <c r="AF104" s="1658">
        <f>VLOOKUP(C104,'Data Products'!$A:$J,10,0)</f>
      </c>
      <c r="AG104" s="1659">
        <f t="shared" si="14"/>
      </c>
      <c r="AH104" s="1563">
        <f t="shared" si="9"/>
      </c>
      <c r="AI104" s="1660" t="s">
        <v>1652</v>
      </c>
      <c r="AJ104" s="1667"/>
      <c r="AK104" s="1567"/>
      <c r="AL104" s="1566"/>
      <c r="AM104" s="1567"/>
      <c r="AN104" s="1567"/>
    </row>
    <row customHeight="true" hidden="true" ht="18" r="105">
      <c r="A105" s="1674">
        <v>72</v>
      </c>
      <c r="B105" s="1668" t="s">
        <v>1538</v>
      </c>
      <c r="C105" s="1674" t="s">
        <v>1653</v>
      </c>
      <c r="D105" s="1672"/>
      <c r="E105" s="1672"/>
      <c r="F105" s="1650">
        <v>0</v>
      </c>
      <c r="G105" s="1650">
        <v>0</v>
      </c>
      <c r="H105" s="1692"/>
      <c r="I105" s="1652">
        <f>VLOOKUP(C105,'Data Products'!$A:$J,2,0)</f>
      </c>
      <c r="J105" s="1612">
        <f t="shared" si="1"/>
      </c>
      <c r="K105" s="1613">
        <v>45911</v>
      </c>
      <c r="L105" s="1596">
        <f t="shared" si="25"/>
      </c>
      <c r="M105" s="1678">
        <v>0</v>
      </c>
      <c r="N105" s="1578">
        <v>0</v>
      </c>
      <c r="O105" s="1693"/>
      <c r="P105" s="1694"/>
      <c r="Q105" s="1548" t="s">
        <v>1605</v>
      </c>
      <c r="R105" s="1553"/>
      <c r="S105" s="1553"/>
      <c r="T105" s="1553"/>
      <c r="U105" s="1553"/>
      <c r="V105" s="1553"/>
      <c r="W105" s="1553"/>
      <c r="X105" s="1553"/>
      <c r="Y105" s="1553"/>
      <c r="Z105" s="1553"/>
      <c r="AA105" s="1553"/>
      <c r="AB105" s="1656">
        <f t="shared" si="20"/>
      </c>
      <c r="AC105" s="1572">
        <f t="shared" si="11"/>
      </c>
      <c r="AD105" s="1696">
        <f t="shared" si="4"/>
      </c>
      <c r="AE105" s="1657">
        <f t="shared" si="28"/>
      </c>
      <c r="AF105" s="1658">
        <f>VLOOKUP(C105,'Data Products'!$A:$J,10,0)</f>
      </c>
      <c r="AG105" s="1659">
        <f t="shared" si="14"/>
      </c>
      <c r="AH105" s="1563">
        <f t="shared" si="9"/>
      </c>
      <c r="AI105" s="1663"/>
      <c r="AJ105" s="1667"/>
      <c r="AK105" s="1567"/>
      <c r="AL105" s="1566"/>
      <c r="AM105" s="1567"/>
      <c r="AN105" s="1567"/>
    </row>
    <row customHeight="true" hidden="true" ht="18" r="106">
      <c r="A106" s="1670">
        <v>45</v>
      </c>
      <c r="B106" s="1672" t="s">
        <v>1492</v>
      </c>
      <c r="C106" s="1697" t="s">
        <v>1654</v>
      </c>
      <c r="D106" s="1698" t="s">
        <v>1655</v>
      </c>
      <c r="E106" s="1698" t="s">
        <v>1655</v>
      </c>
      <c r="F106" s="1650">
        <v>0</v>
      </c>
      <c r="G106" s="1650">
        <v>0</v>
      </c>
      <c r="H106" s="1610"/>
      <c r="I106" s="1652">
        <f>VLOOKUP(C106,'Data Products'!$A:$J,2,0)</f>
      </c>
      <c r="J106" s="1612">
        <f t="shared" si="1"/>
      </c>
      <c r="K106" s="1613">
        <v>45912</v>
      </c>
      <c r="L106" s="1699">
        <f t="shared" si="25"/>
      </c>
      <c r="M106" s="1700">
        <v>0</v>
      </c>
      <c r="N106" s="1578">
        <v>0</v>
      </c>
      <c r="O106" s="1701"/>
      <c r="P106" s="1606"/>
      <c r="Q106" s="1548" t="s">
        <v>1568</v>
      </c>
      <c r="R106" s="1622"/>
      <c r="S106" s="1622"/>
      <c r="T106" s="1622"/>
      <c r="U106" s="1622"/>
      <c r="V106" s="1622"/>
      <c r="W106" s="1622"/>
      <c r="X106" s="1622"/>
      <c r="Y106" s="1622"/>
      <c r="Z106" s="1622"/>
      <c r="AA106" s="1622"/>
      <c r="AB106" s="1656">
        <f t="shared" si="20"/>
      </c>
      <c r="AC106" s="1689">
        <f t="shared" si="11"/>
      </c>
      <c r="AD106" s="1560">
        <f t="shared" si="4"/>
      </c>
      <c r="AE106" s="1657">
        <f t="shared" si="28"/>
      </c>
      <c r="AF106" s="1658">
        <f>VLOOKUP(C106,'Data Products'!$A:$J,10,0)</f>
      </c>
      <c r="AG106" s="1659">
        <f t="shared" si="14"/>
      </c>
      <c r="AH106" s="1634"/>
      <c r="AI106" s="1663"/>
      <c r="AJ106" s="1702"/>
      <c r="AK106" s="1702"/>
      <c r="AL106" s="1703"/>
      <c r="AM106" s="1702"/>
      <c r="AN106" s="1702"/>
    </row>
    <row customHeight="true" hidden="true" ht="18" r="107">
      <c r="A107" s="1704">
        <v>46</v>
      </c>
      <c r="B107" s="1705" t="s">
        <v>1492</v>
      </c>
      <c r="C107" s="1706" t="s">
        <v>1557</v>
      </c>
      <c r="D107" s="1698" t="s">
        <v>1557</v>
      </c>
      <c r="E107" s="1698" t="s">
        <v>1557</v>
      </c>
      <c r="F107" s="1650">
        <v>0</v>
      </c>
      <c r="G107" s="1650">
        <v>0</v>
      </c>
      <c r="H107" s="1707"/>
      <c r="I107" s="1708">
        <f>VLOOKUP(C107,'Data Products'!$A:$J,2,0)</f>
      </c>
      <c r="J107" s="1612">
        <f t="shared" si="1"/>
      </c>
      <c r="K107" s="1613">
        <v>45913</v>
      </c>
      <c r="L107" s="1709">
        <f t="shared" si="25"/>
      </c>
      <c r="M107" s="1710">
        <v>0</v>
      </c>
      <c r="N107" s="1578">
        <v>0</v>
      </c>
      <c r="O107" s="1711"/>
      <c r="P107" s="1712"/>
      <c r="Q107" s="1668" t="s">
        <v>1568</v>
      </c>
      <c r="R107" s="1622"/>
      <c r="S107" s="1622"/>
      <c r="T107" s="1622"/>
      <c r="U107" s="1622"/>
      <c r="V107" s="1622"/>
      <c r="W107" s="1622"/>
      <c r="X107" s="1622"/>
      <c r="Y107" s="1622"/>
      <c r="Z107" s="1622"/>
      <c r="AA107" s="1622"/>
      <c r="AB107" s="1695">
        <f t="shared" si="20"/>
      </c>
      <c r="AC107" s="1689">
        <f t="shared" si="11"/>
      </c>
      <c r="AD107" s="1713">
        <f t="shared" si="4"/>
      </c>
      <c r="AE107" s="1657">
        <f t="shared" si="28"/>
      </c>
      <c r="AF107" s="1658">
        <f>VLOOKUP(C107,'Data Products'!$A:$J,10,0)</f>
      </c>
      <c r="AG107" s="1659">
        <f t="shared" si="14"/>
      </c>
      <c r="AH107" s="1634"/>
      <c r="AI107" s="1660" t="s">
        <v>1656</v>
      </c>
      <c r="AJ107" s="1702"/>
      <c r="AK107" s="1702"/>
      <c r="AL107" s="1703"/>
      <c r="AM107" s="1702"/>
      <c r="AN107" s="1702"/>
    </row>
    <row customHeight="true" ht="18" r="108">
      <c r="A108" s="1714">
        <v>47</v>
      </c>
      <c r="B108" s="1705" t="s">
        <v>1492</v>
      </c>
      <c r="C108" s="1715" t="s">
        <v>1551</v>
      </c>
      <c r="D108" s="1672" t="s">
        <v>1551</v>
      </c>
      <c r="E108" s="1672" t="s">
        <v>1551</v>
      </c>
      <c r="F108" s="1650">
        <v>31</v>
      </c>
      <c r="G108" s="1650">
        <v>31</v>
      </c>
      <c r="H108" s="1610"/>
      <c r="I108" s="1652">
        <f>VLOOKUP(C108,'Data Products'!$A:$J,2,0)</f>
      </c>
      <c r="J108" s="1612">
        <f t="shared" si="1"/>
      </c>
      <c r="K108" s="1613">
        <v>45914</v>
      </c>
      <c r="L108" s="1557">
        <f t="shared" si="25"/>
      </c>
      <c r="M108" s="1653">
        <v>0</v>
      </c>
      <c r="N108" s="1716">
        <v>0</v>
      </c>
      <c r="O108" s="1580"/>
      <c r="P108" s="1553"/>
      <c r="Q108" s="1548" t="s">
        <v>1657</v>
      </c>
      <c r="R108" s="1626"/>
      <c r="S108" s="1626"/>
      <c r="T108" s="1655"/>
      <c r="U108" s="1626"/>
      <c r="V108" s="1626"/>
      <c r="W108" s="1626"/>
      <c r="X108" s="1626"/>
      <c r="Y108" s="1626"/>
      <c r="Z108" s="1626"/>
      <c r="AA108" s="1626"/>
      <c r="AB108" s="1656">
        <f t="shared" si="20"/>
      </c>
      <c r="AC108" s="1572">
        <f t="shared" si="11"/>
      </c>
      <c r="AD108" s="1560">
        <f t="shared" si="4"/>
      </c>
      <c r="AE108" s="1657">
        <f t="shared" si="28"/>
      </c>
      <c r="AF108" s="1658">
        <f>VLOOKUP(C108,'Data Products'!$A:$J,10,0)</f>
      </c>
      <c r="AG108" s="1659">
        <f t="shared" si="14"/>
      </c>
      <c r="AH108" s="1634"/>
      <c r="AI108" s="1717" t="s">
        <v>1658</v>
      </c>
      <c r="AJ108" s="1718"/>
      <c r="AK108" s="1718"/>
      <c r="AL108" s="1663"/>
      <c r="AM108" s="1718"/>
      <c r="AN108" s="1718"/>
    </row>
    <row r="109">
      <c r="A109" s="1714">
        <v>48</v>
      </c>
      <c r="B109" s="1705" t="s">
        <v>1492</v>
      </c>
      <c r="C109" s="1715" t="s">
        <v>1609</v>
      </c>
      <c r="D109" s="1672" t="s">
        <v>1609</v>
      </c>
      <c r="E109" s="1672" t="s">
        <v>1609</v>
      </c>
      <c r="F109" s="1650">
        <v>71</v>
      </c>
      <c r="G109" s="1650">
        <v>71</v>
      </c>
      <c r="H109" s="1610"/>
      <c r="I109" s="1652">
        <f>VLOOKUP(C109,'Data Products'!$A:$J,2,0)</f>
      </c>
      <c r="J109" s="1612">
        <f t="shared" si="1"/>
      </c>
      <c r="K109" s="1613">
        <v>45915</v>
      </c>
      <c r="L109" s="1557">
        <f t="shared" si="25"/>
      </c>
      <c r="M109" s="1653">
        <v>26</v>
      </c>
      <c r="N109" s="1716">
        <v>48</v>
      </c>
      <c r="O109" s="1580"/>
      <c r="P109" s="1553"/>
      <c r="Q109" s="1548" t="s">
        <v>1543</v>
      </c>
      <c r="R109" s="1626"/>
      <c r="S109" s="1626"/>
      <c r="T109" s="1655"/>
      <c r="U109" s="1626"/>
      <c r="V109" s="1626"/>
      <c r="W109" s="1626"/>
      <c r="X109" s="1626"/>
      <c r="Y109" s="1626"/>
      <c r="Z109" s="1626"/>
      <c r="AA109" s="1626"/>
      <c r="AB109" s="1656">
        <f t="shared" si="20"/>
      </c>
      <c r="AC109" s="1572">
        <f t="shared" si="11"/>
      </c>
      <c r="AD109" s="1560">
        <f t="shared" si="4"/>
      </c>
      <c r="AE109" s="1657">
        <f t="shared" si="28"/>
      </c>
      <c r="AF109" s="1658">
        <f>VLOOKUP(C109,'Data Products'!$A:$J,10,0)</f>
      </c>
      <c r="AG109" s="1659">
        <f t="shared" si="14"/>
      </c>
      <c r="AH109" s="1634"/>
      <c r="AI109" s="1717" t="s">
        <v>1659</v>
      </c>
      <c r="AJ109" s="1718"/>
      <c r="AK109" s="1718"/>
      <c r="AL109" s="1663"/>
      <c r="AM109" s="1718"/>
      <c r="AN109" s="1718"/>
    </row>
    <row customHeight="true" ht="18" r="110">
      <c r="A110" s="1714">
        <v>52</v>
      </c>
      <c r="B110" s="1705" t="s">
        <v>1492</v>
      </c>
      <c r="C110" s="1715" t="s">
        <v>1602</v>
      </c>
      <c r="D110" s="1672" t="s">
        <v>1602</v>
      </c>
      <c r="E110" s="1672" t="s">
        <v>1602</v>
      </c>
      <c r="F110" s="1650">
        <v>658</v>
      </c>
      <c r="G110" s="1650">
        <v>658</v>
      </c>
      <c r="H110" s="1610"/>
      <c r="I110" s="1652">
        <f>VLOOKUP(C110,'Data Products'!$A:$J,2,0)</f>
      </c>
      <c r="J110" s="1612">
        <f t="shared" si="1"/>
      </c>
      <c r="K110" s="1613">
        <v>45919</v>
      </c>
      <c r="L110" s="1557">
        <f t="shared" si="25"/>
      </c>
      <c r="M110" s="1653">
        <v>23</v>
      </c>
      <c r="N110" s="1716">
        <v>44</v>
      </c>
      <c r="O110" s="1580"/>
      <c r="P110" s="1553"/>
      <c r="Q110" s="1548" t="s">
        <v>1548</v>
      </c>
      <c r="R110" s="1626"/>
      <c r="S110" s="1626"/>
      <c r="T110" s="1655"/>
      <c r="U110" s="1626"/>
      <c r="V110" s="1626"/>
      <c r="W110" s="1626"/>
      <c r="X110" s="1626"/>
      <c r="Y110" s="1626"/>
      <c r="Z110" s="1626"/>
      <c r="AA110" s="1626"/>
      <c r="AB110" s="1656">
        <f t="shared" si="20"/>
      </c>
      <c r="AC110" s="1572">
        <f t="shared" si="11"/>
      </c>
      <c r="AD110" s="1560">
        <f t="shared" si="4"/>
      </c>
      <c r="AE110" s="1657">
        <f t="shared" si="28"/>
      </c>
      <c r="AF110" s="1658">
        <f>VLOOKUP(C110,'Data Products'!$A:$J,10,0)</f>
      </c>
      <c r="AG110" s="1659">
        <f t="shared" si="14"/>
      </c>
      <c r="AH110" s="1634"/>
      <c r="AI110" s="1719"/>
      <c r="AJ110" s="1718"/>
      <c r="AK110" s="1718"/>
      <c r="AL110" s="1663"/>
      <c r="AM110" s="1718"/>
      <c r="AN110" s="1718"/>
    </row>
    <row customHeight="true" ht="18" r="111">
      <c r="A111" s="1714">
        <v>53</v>
      </c>
      <c r="B111" s="1705" t="s">
        <v>1492</v>
      </c>
      <c r="C111" s="1715" t="s">
        <v>1550</v>
      </c>
      <c r="D111" s="1672" t="s">
        <v>1550</v>
      </c>
      <c r="E111" s="1672" t="s">
        <v>1550</v>
      </c>
      <c r="F111" s="1650">
        <v>3</v>
      </c>
      <c r="G111" s="1650">
        <v>3</v>
      </c>
      <c r="H111" s="1610"/>
      <c r="I111" s="1652">
        <f>VLOOKUP(C111,'Data Products'!$A:$J,2,0)</f>
      </c>
      <c r="J111" s="1612">
        <f t="shared" si="1"/>
      </c>
      <c r="K111" s="1613">
        <v>45920</v>
      </c>
      <c r="L111" s="1557">
        <f t="shared" si="25"/>
      </c>
      <c r="M111" s="1662">
        <v>0</v>
      </c>
      <c r="N111" s="1578">
        <v>0</v>
      </c>
      <c r="O111" s="1580"/>
      <c r="P111" s="1553"/>
      <c r="Q111" s="1669" t="s">
        <v>1548</v>
      </c>
      <c r="R111" s="1626"/>
      <c r="S111" s="1626"/>
      <c r="T111" s="1655"/>
      <c r="U111" s="1626"/>
      <c r="V111" s="1626"/>
      <c r="W111" s="1626"/>
      <c r="X111" s="1626"/>
      <c r="Y111" s="1626"/>
      <c r="Z111" s="1626"/>
      <c r="AA111" s="1626"/>
      <c r="AB111" s="1656">
        <f t="shared" si="20"/>
      </c>
      <c r="AC111" s="1572">
        <f t="shared" si="11"/>
      </c>
      <c r="AD111" s="1560">
        <f t="shared" si="4"/>
      </c>
      <c r="AE111" s="1657">
        <f t="shared" si="28"/>
      </c>
      <c r="AF111" s="1658">
        <f>VLOOKUP(C111,'Data Products'!$A:$J,10,0)</f>
      </c>
      <c r="AG111" s="1659">
        <f t="shared" si="14"/>
      </c>
      <c r="AH111" s="1634"/>
      <c r="AI111" s="1719"/>
      <c r="AJ111" s="1718"/>
      <c r="AK111" s="1718"/>
      <c r="AL111" s="1663"/>
      <c r="AM111" s="1718"/>
      <c r="AN111" s="1718"/>
    </row>
    <row customHeight="true" hidden="true" ht="18" r="112">
      <c r="A112" s="1714">
        <v>54</v>
      </c>
      <c r="B112" s="1705" t="s">
        <v>1492</v>
      </c>
      <c r="C112" s="1715" t="s">
        <v>1655</v>
      </c>
      <c r="D112" s="1672" t="s">
        <v>1655</v>
      </c>
      <c r="E112" s="1672" t="s">
        <v>1655</v>
      </c>
      <c r="F112" s="1650">
        <v>7</v>
      </c>
      <c r="G112" s="1650">
        <v>7</v>
      </c>
      <c r="H112" s="1610"/>
      <c r="I112" s="1652">
        <f>VLOOKUP(C112,'Data Products'!$A:$J,2,0)</f>
      </c>
      <c r="J112" s="1612">
        <f t="shared" si="1"/>
      </c>
      <c r="K112" s="1613">
        <v>45921</v>
      </c>
      <c r="L112" s="1557">
        <f t="shared" si="25"/>
      </c>
      <c r="M112" s="1662">
        <v>0</v>
      </c>
      <c r="N112" s="1671">
        <v>0</v>
      </c>
      <c r="O112" s="1580"/>
      <c r="P112" s="1553"/>
      <c r="Q112" s="1548" t="s">
        <v>1548</v>
      </c>
      <c r="R112" s="1626"/>
      <c r="S112" s="1626"/>
      <c r="T112" s="1655"/>
      <c r="U112" s="1626"/>
      <c r="V112" s="1626"/>
      <c r="W112" s="1626"/>
      <c r="X112" s="1626"/>
      <c r="Y112" s="1626"/>
      <c r="Z112" s="1626"/>
      <c r="AA112" s="1626"/>
      <c r="AB112" s="1656">
        <f t="shared" si="20"/>
      </c>
      <c r="AC112" s="1572">
        <f t="shared" si="11"/>
      </c>
      <c r="AD112" s="1560">
        <f t="shared" si="4"/>
      </c>
      <c r="AE112" s="1657">
        <f t="shared" si="28"/>
      </c>
      <c r="AF112" s="1658">
        <f>VLOOKUP(C112,'Data Products'!$A:$J,10,0)</f>
      </c>
      <c r="AG112" s="1659">
        <f t="shared" si="14"/>
      </c>
      <c r="AH112" s="1634"/>
      <c r="AI112" s="1719"/>
      <c r="AJ112" s="1718"/>
      <c r="AK112" s="1718"/>
      <c r="AL112" s="1663"/>
      <c r="AM112" s="1718"/>
      <c r="AN112" s="1718"/>
    </row>
    <row customHeight="true" ht="18" r="113">
      <c r="A113" s="1714">
        <v>55</v>
      </c>
      <c r="B113" s="1705" t="s">
        <v>1492</v>
      </c>
      <c r="C113" s="1715" t="s">
        <v>1660</v>
      </c>
      <c r="D113" s="1672" t="s">
        <v>1660</v>
      </c>
      <c r="E113" s="1672" t="s">
        <v>1660</v>
      </c>
      <c r="F113" s="1650">
        <v>983</v>
      </c>
      <c r="G113" s="1650">
        <v>983</v>
      </c>
      <c r="H113" s="1610"/>
      <c r="I113" s="1652">
        <f>VLOOKUP(C113,'Data Products'!$A:$J,2,0)</f>
      </c>
      <c r="J113" s="1612">
        <f t="shared" si="1"/>
      </c>
      <c r="K113" s="1613">
        <v>45922</v>
      </c>
      <c r="L113" s="1557">
        <f t="shared" si="25"/>
      </c>
      <c r="M113" s="1720">
        <v>793</v>
      </c>
      <c r="N113" s="1671">
        <v>1733</v>
      </c>
      <c r="O113" s="1580"/>
      <c r="P113" s="1553"/>
      <c r="Q113" s="1548" t="s">
        <v>1548</v>
      </c>
      <c r="R113" s="1626"/>
      <c r="S113" s="1626"/>
      <c r="T113" s="1655"/>
      <c r="U113" s="1626"/>
      <c r="V113" s="1626"/>
      <c r="W113" s="1626"/>
      <c r="X113" s="1626"/>
      <c r="Y113" s="1626"/>
      <c r="Z113" s="1626"/>
      <c r="AA113" s="1626"/>
      <c r="AB113" s="1656">
        <f t="shared" si="20"/>
      </c>
      <c r="AC113" s="1572">
        <f t="shared" si="11"/>
      </c>
      <c r="AD113" s="1560">
        <f t="shared" si="4"/>
      </c>
      <c r="AE113" s="1657">
        <f t="shared" si="28"/>
      </c>
      <c r="AF113" s="1658">
        <f>VLOOKUP(C113,'Data Products'!$A:$J,10,0)</f>
      </c>
      <c r="AG113" s="1659">
        <f t="shared" si="14"/>
      </c>
      <c r="AH113" s="1634"/>
      <c r="AI113" s="1719"/>
      <c r="AJ113" s="1718"/>
      <c r="AK113" s="1718"/>
      <c r="AL113" s="1663"/>
      <c r="AM113" s="1718"/>
      <c r="AN113" s="1718"/>
    </row>
    <row customHeight="true" ht="18" r="114">
      <c r="A114" s="1714">
        <v>56</v>
      </c>
      <c r="B114" s="1672" t="s">
        <v>1492</v>
      </c>
      <c r="C114" s="1715" t="s">
        <v>1596</v>
      </c>
      <c r="D114" s="1672" t="s">
        <v>1596</v>
      </c>
      <c r="E114" s="1672" t="s">
        <v>1596</v>
      </c>
      <c r="F114" s="1650">
        <v>398</v>
      </c>
      <c r="G114" s="1650">
        <v>398</v>
      </c>
      <c r="H114" s="1610"/>
      <c r="I114" s="1652">
        <f>VLOOKUP(C114,'Data Products'!$A:$J,2,0)</f>
      </c>
      <c r="J114" s="1612">
        <f t="shared" si="1"/>
      </c>
      <c r="K114" s="1613">
        <v>45923</v>
      </c>
      <c r="L114" s="1581">
        <f t="shared" si="25"/>
      </c>
      <c r="M114" s="1721">
        <v>54</v>
      </c>
      <c r="N114" s="1716">
        <v>109</v>
      </c>
      <c r="O114" s="1580"/>
      <c r="P114" s="1553"/>
      <c r="Q114" s="1548" t="s">
        <v>1548</v>
      </c>
      <c r="R114" s="1626"/>
      <c r="S114" s="1626"/>
      <c r="T114" s="1655"/>
      <c r="U114" s="1626"/>
      <c r="V114" s="1626"/>
      <c r="W114" s="1626"/>
      <c r="X114" s="1626"/>
      <c r="Y114" s="1626"/>
      <c r="Z114" s="1626"/>
      <c r="AA114" s="1626"/>
      <c r="AB114" s="1656">
        <f t="shared" si="20"/>
      </c>
      <c r="AC114" s="1572">
        <f t="shared" si="11"/>
      </c>
      <c r="AD114" s="1560">
        <f t="shared" si="4"/>
      </c>
      <c r="AE114" s="1722">
        <f t="shared" si="28"/>
      </c>
      <c r="AF114" s="1723">
        <f>VLOOKUP(C114,'Data Products'!$A:$J,10,0)</f>
      </c>
      <c r="AG114" s="1724">
        <f t="shared" si="14"/>
      </c>
      <c r="AH114" s="1724">
        <f>AG114*G114</f>
      </c>
      <c r="AI114" s="1724">
        <f t="shared" ref="AI114:AI115" si="16">AH114*H114</f>
      </c>
      <c r="AJ114" s="1718"/>
      <c r="AK114" s="1718"/>
      <c r="AL114" s="1663"/>
      <c r="AM114" s="1718"/>
      <c r="AN114" s="1718"/>
    </row>
    <row customHeight="true" ht="18" r="115">
      <c r="A115" s="1714">
        <v>57</v>
      </c>
      <c r="B115" s="1672" t="s">
        <v>1538</v>
      </c>
      <c r="C115" s="1670" t="s">
        <v>1571</v>
      </c>
      <c r="D115" s="1670" t="s">
        <v>1571</v>
      </c>
      <c r="E115" s="1670" t="s">
        <v>1571</v>
      </c>
      <c r="F115" s="1650">
        <v>2</v>
      </c>
      <c r="G115" s="1650">
        <v>2</v>
      </c>
      <c r="H115" s="1610"/>
      <c r="I115" s="1652">
        <f>VLOOKUP(C115,'Data Products'!$A:$J,2,0)</f>
      </c>
      <c r="J115" s="1612">
        <f t="shared" si="1"/>
      </c>
      <c r="K115" s="1725">
        <v>46142</v>
      </c>
      <c r="L115" s="1581">
        <f t="shared" si="25"/>
      </c>
      <c r="M115" s="1721">
        <v>0</v>
      </c>
      <c r="N115" s="1716">
        <v>0</v>
      </c>
      <c r="O115" s="1580"/>
      <c r="P115" s="1553"/>
      <c r="Q115" s="1548" t="s">
        <v>1548</v>
      </c>
      <c r="R115" s="1626"/>
      <c r="S115" s="1626"/>
      <c r="T115" s="1655"/>
      <c r="U115" s="1626"/>
      <c r="V115" s="1626"/>
      <c r="W115" s="1626"/>
      <c r="X115" s="1626"/>
      <c r="Y115" s="1626"/>
      <c r="Z115" s="1626"/>
      <c r="AA115" s="1626"/>
      <c r="AB115" s="1656">
        <f t="shared" si="20"/>
      </c>
      <c r="AC115" s="1572">
        <f t="shared" si="11"/>
      </c>
      <c r="AD115" s="1560">
        <f t="shared" si="4"/>
      </c>
      <c r="AE115" s="1722">
        <f t="shared" si="28"/>
      </c>
      <c r="AF115" s="1723">
        <f>VLOOKUP(C115,'Data Products'!$A:$J,10,0)</f>
      </c>
      <c r="AG115" s="1724">
        <f t="shared" si="14"/>
      </c>
      <c r="AH115" s="1634"/>
      <c r="AI115" s="1724">
        <f t="shared" si="16"/>
      </c>
      <c r="AJ115" s="1702"/>
      <c r="AK115" s="1702"/>
      <c r="AL115" s="1703"/>
      <c r="AM115" s="1702"/>
      <c r="AN115" s="1702"/>
    </row>
    <row customHeight="true" ht="18" r="116">
      <c r="A116" s="1623"/>
      <c r="B116" s="1623"/>
      <c r="C116" s="1623"/>
      <c r="D116" s="1622"/>
      <c r="E116" s="1622"/>
      <c r="F116" s="1622"/>
      <c r="G116" s="1622"/>
      <c r="H116" s="1622"/>
      <c r="I116" s="1726"/>
      <c r="J116" s="1727"/>
      <c r="K116" s="1727"/>
      <c r="L116" s="1727"/>
      <c r="M116" s="1622"/>
      <c r="N116" s="1622"/>
      <c r="O116" s="1630"/>
      <c r="P116" s="1630"/>
      <c r="Q116" s="1623"/>
      <c r="R116" s="1622"/>
      <c r="S116" s="1622"/>
      <c r="T116" s="1622"/>
      <c r="U116" s="1622"/>
      <c r="V116" s="1622"/>
      <c r="W116" s="1622"/>
      <c r="X116" s="1622"/>
      <c r="Y116" s="1622"/>
      <c r="Z116" s="1622"/>
      <c r="AA116" s="1622"/>
      <c r="AB116" s="1625"/>
      <c r="AC116" s="1728"/>
      <c r="AD116" s="1729"/>
      <c r="AE116" s="1730" t="s">
        <v>1525</v>
      </c>
      <c r="AF116" s="1731"/>
      <c r="AG116" s="1732">
        <v>366720000</v>
      </c>
      <c r="AH116" s="1634"/>
      <c r="AI116" s="1703"/>
      <c r="AJ116" s="1702"/>
      <c r="AK116" s="1702"/>
      <c r="AL116" s="1703"/>
      <c r="AM116" s="1702"/>
      <c r="AN116" s="1702"/>
    </row>
    <row customHeight="true" ht="18" r="117">
      <c r="A117" s="1733" t="s">
        <v>1661</v>
      </c>
      <c r="B117" s="1733"/>
      <c r="C117" s="1733"/>
      <c r="D117" s="1733"/>
      <c r="E117" s="1733"/>
      <c r="F117" s="1733"/>
      <c r="H117" s="1622"/>
      <c r="I117" s="1726"/>
      <c r="J117" s="1727"/>
      <c r="K117" s="1727"/>
      <c r="L117" s="1727"/>
      <c r="M117" s="1622"/>
      <c r="N117" s="1622"/>
      <c r="O117" s="1630"/>
      <c r="P117" s="1630"/>
      <c r="Q117" s="1623"/>
      <c r="R117" s="1622"/>
      <c r="S117" s="1622"/>
      <c r="T117" s="1622"/>
      <c r="U117" s="1622"/>
      <c r="V117" s="1622"/>
      <c r="W117" s="1622"/>
      <c r="X117" s="1622"/>
      <c r="Y117" s="1622"/>
      <c r="Z117" s="1622"/>
      <c r="AA117" s="1622"/>
      <c r="AB117" s="1625"/>
      <c r="AC117" s="1728"/>
      <c r="AD117" s="1729"/>
      <c r="AE117" s="1734" t="s">
        <v>1526</v>
      </c>
      <c r="AF117" s="1731">
        <v>0.48350239965095987</v>
      </c>
      <c r="AG117" s="1732">
        <v>177310000</v>
      </c>
      <c r="AH117" s="1634"/>
      <c r="AI117" s="1703"/>
      <c r="AJ117" s="1702"/>
      <c r="AK117" s="1702"/>
      <c r="AL117" s="1703"/>
      <c r="AM117" s="1702"/>
      <c r="AN117" s="1702"/>
    </row>
    <row r="118">
      <c r="A118" s="1735" t="s">
        <v>1485</v>
      </c>
      <c r="B118" s="1735" t="s">
        <v>1466</v>
      </c>
      <c r="C118" s="1735" t="s">
        <v>1662</v>
      </c>
      <c r="D118" s="1735" t="s">
        <v>1663</v>
      </c>
      <c r="E118" s="1736" t="s">
        <v>1664</v>
      </c>
      <c r="F118" s="1737" t="s">
        <v>1665</v>
      </c>
      <c r="G118" s="1622"/>
      <c r="H118" s="1727"/>
      <c r="I118" s="1727"/>
      <c r="J118" s="1727"/>
      <c r="K118" s="1622"/>
      <c r="L118" s="1622"/>
      <c r="M118" s="1630"/>
      <c r="N118" s="1630"/>
      <c r="O118" s="1622"/>
      <c r="P118" s="1622"/>
      <c r="Q118" s="1622"/>
      <c r="R118" s="1622"/>
      <c r="S118" s="1622"/>
      <c r="T118" s="1622"/>
      <c r="U118" s="1622"/>
      <c r="V118" s="1622"/>
      <c r="W118" s="1622"/>
      <c r="X118" s="1622"/>
      <c r="Y118" s="1622"/>
      <c r="Z118" s="1622"/>
      <c r="AA118" s="1622"/>
      <c r="AB118" s="1622"/>
      <c r="AC118" s="1622"/>
      <c r="AE118" s="1734" t="s">
        <v>1527</v>
      </c>
      <c r="AF118" s="1731">
        <v>0.06893542757417102</v>
      </c>
      <c r="AG118" s="1732">
        <v>25280000</v>
      </c>
      <c r="AH118" s="1702"/>
      <c r="AI118" s="1702"/>
      <c r="AJ118" s="1702"/>
      <c r="AK118" s="1703"/>
      <c r="AL118" s="1702"/>
      <c r="AM118" s="1702"/>
    </row>
    <row r="119">
      <c r="A119" s="1738"/>
      <c r="B119" s="1735"/>
      <c r="C119" s="1735"/>
      <c r="D119" s="1735"/>
      <c r="E119" s="1736"/>
      <c r="F119" s="1739"/>
      <c r="G119" s="1622"/>
      <c r="H119" s="1727"/>
      <c r="I119" s="1727"/>
      <c r="J119" s="1727"/>
      <c r="K119" s="1622"/>
      <c r="L119" s="1622"/>
      <c r="M119" s="1630"/>
      <c r="N119" s="1630"/>
      <c r="O119" s="1622"/>
      <c r="P119" s="1622"/>
      <c r="Q119" s="1622"/>
      <c r="R119" s="1622"/>
      <c r="S119" s="1622"/>
      <c r="T119" s="1622"/>
      <c r="U119" s="1622"/>
      <c r="V119" s="1622"/>
      <c r="W119" s="1622"/>
      <c r="X119" s="1622"/>
      <c r="Y119" s="1622"/>
      <c r="Z119" s="1622"/>
      <c r="AA119" s="1622"/>
      <c r="AB119" s="1622"/>
      <c r="AC119" s="1622"/>
      <c r="AE119" s="1734" t="s">
        <v>1528</v>
      </c>
      <c r="AF119" s="1740">
        <v>0.1472649432809773</v>
      </c>
      <c r="AG119" s="1741">
        <v>54005000</v>
      </c>
      <c r="AH119" s="1702"/>
      <c r="AI119" s="1702"/>
      <c r="AJ119" s="1703"/>
      <c r="AK119" s="1702"/>
      <c r="AL119" s="1702"/>
    </row>
    <row r="120">
      <c r="A120" s="1670">
        <v>1</v>
      </c>
      <c r="B120" s="1742" t="s">
        <v>1666</v>
      </c>
      <c r="C120" s="1743">
        <v>15146.6</v>
      </c>
      <c r="D120" s="1548" t="s">
        <v>1667</v>
      </c>
      <c r="E120" s="1647" t="s">
        <v>1668</v>
      </c>
      <c r="F120" s="1744" t="s">
        <v>1669</v>
      </c>
      <c r="G120" s="1622"/>
      <c r="H120" s="1727"/>
      <c r="I120" s="1727"/>
      <c r="J120" s="1727"/>
      <c r="K120" s="1622"/>
      <c r="L120" s="1622"/>
      <c r="M120" s="1630"/>
      <c r="N120" s="1630"/>
      <c r="O120" s="1622"/>
      <c r="P120" s="1622"/>
      <c r="Q120" s="1622"/>
      <c r="R120" s="1622"/>
      <c r="S120" s="1622"/>
      <c r="T120" s="1622"/>
      <c r="U120" s="1622"/>
      <c r="V120" s="1622"/>
      <c r="W120" s="1622"/>
      <c r="X120" s="1622"/>
      <c r="Y120" s="1622"/>
      <c r="Z120" s="1622"/>
      <c r="AA120" s="1622"/>
      <c r="AB120" s="1622"/>
      <c r="AC120" s="1622"/>
      <c r="AE120" s="1734" t="s">
        <v>1529</v>
      </c>
      <c r="AF120" s="1745">
        <v>0.3002972294938918</v>
      </c>
      <c r="AG120" s="1746">
        <v>110125000</v>
      </c>
      <c r="AH120" s="1702"/>
      <c r="AI120" s="1702"/>
      <c r="AJ120" s="1703"/>
      <c r="AK120" s="1702"/>
      <c r="AL120" s="1702"/>
    </row>
    <row r="121">
      <c r="A121" s="1670">
        <v>2</v>
      </c>
      <c r="B121" s="1747" t="s">
        <v>1670</v>
      </c>
      <c r="C121" s="1748">
        <v>614.81</v>
      </c>
      <c r="D121" s="1668" t="s">
        <v>1671</v>
      </c>
      <c r="E121" s="1674" t="s">
        <v>1672</v>
      </c>
      <c r="F121" s="1744"/>
      <c r="G121" s="1622"/>
      <c r="H121" s="1727"/>
      <c r="I121" s="1727"/>
      <c r="J121" s="1727"/>
      <c r="K121" s="1622"/>
      <c r="L121" s="1622"/>
      <c r="M121" s="1630"/>
      <c r="N121" s="1630"/>
      <c r="O121" s="1622"/>
      <c r="P121" s="1622"/>
      <c r="Q121" s="1622"/>
      <c r="R121" s="1622"/>
      <c r="S121" s="1622"/>
      <c r="T121" s="1622"/>
      <c r="U121" s="1622"/>
      <c r="V121" s="1622"/>
      <c r="W121" s="1622"/>
      <c r="X121" s="1622"/>
      <c r="Y121" s="1622"/>
      <c r="Z121" s="1622"/>
      <c r="AA121" s="1622"/>
      <c r="AB121" s="1622"/>
      <c r="AC121" s="1622"/>
      <c r="AD121" s="1622"/>
      <c r="AE121" s="1734" t="s">
        <v>1478</v>
      </c>
      <c r="AF121" s="1745">
        <v>0.09960391121336507</v>
      </c>
      <c r="AG121" s="1746">
        <v>75750000</v>
      </c>
      <c r="AH121" s="1702"/>
      <c r="AI121" s="1702"/>
      <c r="AJ121" s="1703"/>
      <c r="AK121" s="1702"/>
      <c r="AL121" s="1702"/>
    </row>
    <row r="122">
      <c r="A122" s="1749">
        <v>3</v>
      </c>
      <c r="B122" s="1670" t="s">
        <v>1673</v>
      </c>
      <c r="C122" s="1670">
        <v>-798.02</v>
      </c>
      <c r="D122" s="1592"/>
      <c r="E122" s="1610"/>
      <c r="F122" s="1744"/>
      <c r="G122" s="1622"/>
      <c r="H122" s="1622"/>
      <c r="I122" s="1727"/>
      <c r="J122" s="1727"/>
      <c r="K122" s="1727"/>
      <c r="L122" s="1622"/>
      <c r="M122" s="1622"/>
      <c r="N122" s="1630"/>
      <c r="O122" s="1630"/>
      <c r="P122" s="1622"/>
      <c r="Q122" s="1622"/>
      <c r="R122" s="1622"/>
      <c r="S122" s="1622"/>
      <c r="T122" s="1622"/>
      <c r="U122" s="1622"/>
      <c r="V122" s="1622"/>
      <c r="W122" s="1622"/>
      <c r="X122" s="1622"/>
      <c r="Y122" s="1622"/>
      <c r="Z122" s="1622"/>
      <c r="AA122" s="1622"/>
      <c r="AB122" s="1622"/>
      <c r="AC122" s="1622"/>
      <c r="AD122" s="1622"/>
      <c r="AE122" s="1622"/>
      <c r="AF122" s="1622"/>
      <c r="AG122" s="1703"/>
      <c r="AH122" s="1703"/>
      <c r="AI122" s="1702"/>
      <c r="AJ122" s="1703"/>
      <c r="AK122" s="1702"/>
      <c r="AL122" s="1702"/>
    </row>
    <row r="123">
      <c r="A123" s="1622"/>
      <c r="B123" s="1623"/>
      <c r="C123" s="1623"/>
      <c r="D123" s="1622"/>
      <c r="E123" s="1622"/>
      <c r="F123" s="1622"/>
      <c r="G123" s="1622"/>
      <c r="H123" s="1622"/>
      <c r="I123" s="1622"/>
      <c r="J123" s="1727"/>
      <c r="K123" s="1727"/>
      <c r="L123" s="1727"/>
      <c r="M123" s="1622"/>
      <c r="N123" s="1622"/>
      <c r="O123" s="1630"/>
      <c r="P123" s="1630"/>
      <c r="Q123" s="1622"/>
      <c r="R123" s="1622"/>
      <c r="S123" s="1622"/>
      <c r="T123" s="1622"/>
      <c r="U123" s="1622"/>
      <c r="V123" s="1622"/>
      <c r="W123" s="1622"/>
      <c r="X123" s="1622"/>
      <c r="Y123" s="1622"/>
      <c r="Z123" s="1622"/>
      <c r="AA123" s="1622"/>
      <c r="AB123" s="1622"/>
      <c r="AC123" s="1622"/>
      <c r="AD123" s="1622"/>
      <c r="AE123" s="1622"/>
      <c r="AF123" s="1622"/>
      <c r="AG123" s="1622"/>
      <c r="AH123" s="1622"/>
      <c r="AI123" s="1703"/>
      <c r="AJ123" s="1702"/>
      <c r="AK123" s="1702"/>
      <c r="AL123" s="1703"/>
      <c r="AM123" s="1702"/>
      <c r="AN123" s="1702"/>
    </row>
    <row customHeight="true" ht="18" r="124">
      <c r="A124" s="1622"/>
      <c r="B124" s="1623"/>
      <c r="C124" s="1623"/>
      <c r="D124" s="1622"/>
      <c r="E124" s="1622"/>
      <c r="F124" s="1622"/>
      <c r="G124" s="1622"/>
      <c r="H124" s="1622"/>
      <c r="I124" s="1622"/>
      <c r="J124" s="1727"/>
      <c r="K124" s="1727"/>
      <c r="L124" s="1727"/>
      <c r="M124" s="1622"/>
      <c r="N124" s="1622"/>
      <c r="O124" s="1630"/>
      <c r="P124" s="1630"/>
      <c r="Q124" s="1622"/>
      <c r="R124" s="1622"/>
      <c r="S124" s="1622"/>
      <c r="T124" s="1622"/>
      <c r="U124" s="1622"/>
      <c r="V124" s="1622"/>
      <c r="W124" s="1622"/>
      <c r="X124" s="1622"/>
      <c r="Y124" s="1622"/>
      <c r="Z124" s="1622"/>
      <c r="AA124" s="1622"/>
      <c r="AB124" s="1622"/>
      <c r="AC124" s="1622"/>
      <c r="AD124" s="1622"/>
      <c r="AE124" s="1622"/>
      <c r="AF124" s="1622"/>
      <c r="AG124" s="1622"/>
      <c r="AH124" s="1622"/>
      <c r="AI124" s="1703"/>
      <c r="AJ124" s="1702"/>
      <c r="AK124" s="1702"/>
      <c r="AL124" s="1703"/>
      <c r="AM124" s="1702"/>
      <c r="AN124" s="1702"/>
    </row>
    <row customHeight="true" ht="18" r="125">
      <c r="A125" s="1622"/>
      <c r="B125" s="1623"/>
      <c r="C125" s="1623"/>
      <c r="D125" s="1622"/>
      <c r="E125" s="1622"/>
      <c r="F125" s="1622"/>
      <c r="G125" s="1622"/>
      <c r="H125" s="1622"/>
      <c r="I125" s="1622"/>
      <c r="J125" s="1727"/>
      <c r="K125" s="1727"/>
      <c r="L125" s="1727"/>
      <c r="M125" s="1622"/>
      <c r="N125" s="1622"/>
      <c r="O125" s="1630"/>
      <c r="P125" s="1630"/>
      <c r="Q125" s="1622"/>
      <c r="R125" s="1622"/>
      <c r="S125" s="1622"/>
      <c r="T125" s="1622"/>
      <c r="U125" s="1622"/>
      <c r="V125" s="1622"/>
      <c r="W125" s="1622"/>
      <c r="X125" s="1622"/>
      <c r="Y125" s="1622"/>
      <c r="Z125" s="1622"/>
      <c r="AA125" s="1622"/>
      <c r="AB125" s="1622"/>
      <c r="AC125" s="1622"/>
      <c r="AD125" s="1622"/>
      <c r="AE125" s="1622"/>
      <c r="AF125" s="1622"/>
      <c r="AG125" s="1622"/>
      <c r="AH125" s="1622"/>
      <c r="AI125" s="1703"/>
      <c r="AJ125" s="1702"/>
      <c r="AK125" s="1702"/>
      <c r="AL125" s="1703"/>
      <c r="AM125" s="1702"/>
      <c r="AN125" s="1702"/>
    </row>
    <row customHeight="true" ht="18" r="126">
      <c r="A126" s="1622"/>
      <c r="B126" s="1623"/>
      <c r="C126" s="1623"/>
      <c r="D126" s="1622"/>
      <c r="E126" s="1622"/>
      <c r="F126" s="1622"/>
      <c r="G126" s="1622"/>
      <c r="H126" s="1622"/>
      <c r="I126" s="1622"/>
      <c r="J126" s="1727"/>
      <c r="K126" s="1727"/>
      <c r="L126" s="1727"/>
      <c r="M126" s="1622"/>
      <c r="N126" s="1622"/>
      <c r="O126" s="1630"/>
      <c r="P126" s="1630"/>
      <c r="Q126" s="1622"/>
      <c r="R126" s="1622"/>
      <c r="S126" s="1622"/>
      <c r="T126" s="1622"/>
      <c r="U126" s="1622"/>
      <c r="V126" s="1622"/>
      <c r="W126" s="1622"/>
      <c r="X126" s="1622"/>
      <c r="Y126" s="1622"/>
      <c r="Z126" s="1622"/>
      <c r="AA126" s="1622"/>
      <c r="AB126" s="1622"/>
      <c r="AC126" s="1622"/>
      <c r="AD126" s="1622"/>
      <c r="AE126" s="1622"/>
      <c r="AF126" s="1622"/>
      <c r="AG126" s="1622"/>
      <c r="AH126" s="1622"/>
      <c r="AI126" s="1703"/>
      <c r="AJ126" s="1702"/>
      <c r="AK126" s="1702"/>
      <c r="AL126" s="1703"/>
      <c r="AM126" s="1702"/>
      <c r="AN126" s="1702"/>
    </row>
    <row r="127">
      <c r="A127" s="1637" t="s">
        <v>1674</v>
      </c>
      <c r="B127" s="1544" t="s">
        <v>1452</v>
      </c>
      <c r="C127" s="1544" t="s">
        <v>1531</v>
      </c>
      <c r="D127" s="1544"/>
      <c r="E127" s="1544"/>
      <c r="F127" s="1544" t="s">
        <v>1456</v>
      </c>
      <c r="G127" s="1544"/>
      <c r="H127" s="1544" t="s">
        <v>1532</v>
      </c>
      <c r="I127" s="1638" t="s">
        <v>1458</v>
      </c>
      <c r="J127" s="1639" t="s">
        <v>1459</v>
      </c>
      <c r="K127" s="1543" t="s">
        <v>1460</v>
      </c>
      <c r="L127" s="1543" t="s">
        <v>1461</v>
      </c>
      <c r="M127" s="1544" t="s">
        <v>1462</v>
      </c>
      <c r="N127" s="1544" t="s">
        <v>1463</v>
      </c>
      <c r="O127" s="1544" t="s">
        <v>1533</v>
      </c>
      <c r="P127" s="1544" t="s">
        <v>1534</v>
      </c>
      <c r="Q127" s="1544" t="s">
        <v>1466</v>
      </c>
      <c r="R127" s="1640"/>
      <c r="S127" s="1640"/>
      <c r="T127" s="1640"/>
      <c r="U127" s="1640"/>
      <c r="V127" s="1640"/>
      <c r="W127" s="1640"/>
      <c r="X127" s="1640"/>
      <c r="Y127" s="1640"/>
      <c r="Z127" s="1640"/>
      <c r="AA127" s="1640"/>
      <c r="AB127" s="1641" t="s">
        <v>1472</v>
      </c>
      <c r="AC127" s="1639" t="s">
        <v>1473</v>
      </c>
      <c r="AD127" s="1639" t="s">
        <v>1535</v>
      </c>
      <c r="AE127" s="1639" t="s">
        <v>1536</v>
      </c>
      <c r="AF127" s="1750" t="s">
        <v>1476</v>
      </c>
      <c r="AG127" s="1751" t="s">
        <v>1477</v>
      </c>
      <c r="AH127" s="1622"/>
      <c r="AI127" s="1639" t="s">
        <v>1479</v>
      </c>
      <c r="AJ127" s="1702"/>
      <c r="AK127" s="1702"/>
      <c r="AL127" s="1703"/>
      <c r="AM127" s="1702"/>
      <c r="AN127" s="1702"/>
    </row>
    <row r="128">
      <c r="A128" s="1544" t="s">
        <v>1485</v>
      </c>
      <c r="B128" s="1544"/>
      <c r="C128" s="1544"/>
      <c r="D128" s="1643"/>
      <c r="E128" s="1643"/>
      <c r="F128" s="1643" t="s">
        <v>1486</v>
      </c>
      <c r="G128" s="1752" t="s">
        <v>1487</v>
      </c>
      <c r="H128" s="1544"/>
      <c r="I128" s="1638"/>
      <c r="J128" s="1639"/>
      <c r="K128" s="1543"/>
      <c r="L128" s="1543"/>
      <c r="M128" s="1544" t="s">
        <v>1488</v>
      </c>
      <c r="N128" s="1544" t="s">
        <v>1488</v>
      </c>
      <c r="O128" s="1544"/>
      <c r="P128" s="1544"/>
      <c r="Q128" s="1544"/>
      <c r="R128" s="1640"/>
      <c r="S128" s="1640"/>
      <c r="T128" s="1640"/>
      <c r="U128" s="1640"/>
      <c r="V128" s="1640"/>
      <c r="W128" s="1640"/>
      <c r="X128" s="1640"/>
      <c r="Y128" s="1640"/>
      <c r="Z128" s="1640"/>
      <c r="AA128" s="1640"/>
      <c r="AB128" s="1641"/>
      <c r="AC128" s="1639"/>
      <c r="AD128" s="1639"/>
      <c r="AE128" s="1639"/>
      <c r="AF128" s="1750"/>
      <c r="AG128" s="1751"/>
      <c r="AH128" s="1622"/>
      <c r="AI128" s="1639"/>
      <c r="AJ128" s="1622"/>
      <c r="AK128" s="1622"/>
      <c r="AL128" s="1622"/>
      <c r="AM128" s="1622"/>
      <c r="AN128" s="1622"/>
    </row>
    <row r="129">
      <c r="A129" s="1647">
        <v>1</v>
      </c>
      <c r="B129" s="1548" t="s">
        <v>1492</v>
      </c>
      <c r="C129" s="1753" t="s">
        <v>1675</v>
      </c>
      <c r="D129" s="1754" t="s">
        <v>1675</v>
      </c>
      <c r="E129" s="1754" t="s">
        <v>1675</v>
      </c>
      <c r="F129" s="1755">
        <v>14388</v>
      </c>
      <c r="G129" s="1756">
        <v>14388</v>
      </c>
      <c r="H129" s="1757"/>
      <c r="I129" s="1758">
        <f>VLOOKUP(C129,'Data Products'!$A:$J,2,0)</f>
      </c>
      <c r="J129" s="1759">
        <f t="shared" ref="J129:J136" si="2">IFERROR(I129-TODAY(),"")</f>
      </c>
      <c r="K129" s="1760">
        <v>46108</v>
      </c>
      <c r="L129" s="1557">
        <f t="shared" ref="L129:L136" si="26">TODAY()-K129</f>
      </c>
      <c r="M129" s="1584">
        <v>7277</v>
      </c>
      <c r="N129" s="1761">
        <v>17520</v>
      </c>
      <c r="O129" s="1553">
        <v>0</v>
      </c>
      <c r="P129" s="1553">
        <v>0</v>
      </c>
      <c r="Q129" s="1548" t="s">
        <v>1676</v>
      </c>
      <c r="R129" s="1626"/>
      <c r="S129" s="1626"/>
      <c r="T129" s="1655"/>
      <c r="U129" s="1626"/>
      <c r="V129" s="1626"/>
      <c r="W129" s="1626"/>
      <c r="X129" s="1626"/>
      <c r="Y129" s="1626"/>
      <c r="Z129" s="1626"/>
      <c r="AA129" s="1626"/>
      <c r="AB129" s="1656">
        <f t="shared" ref="AB129:AB136" si="21">N129/30</f>
      </c>
      <c r="AC129" s="1572">
        <f t="shared" ref="AC129:AC136" si="12">IFERROR(F129/AB129,"-")</f>
      </c>
      <c r="AD129" s="1560">
        <f t="shared" ref="AD129:AD136" si="5">IFERROR(TODAY()+AC129,"-")</f>
      </c>
      <c r="AE129" s="1573">
        <f t="shared" ref="AE129:AE136" si="29">_xlfn.IFS(AC129="-","Not sold yet",AND(AC129&lt;=150,AC129&gt;60),"Out of stock more than 60 days",AC129&lt;=60,"Out of stock less than 60 days",AC129&gt;=150,"Out of stock more than 150 days")</f>
      </c>
      <c r="AF129" s="1563">
        <f>VLOOKUP(C129,'Data Products'!$A:$J,10,0)</f>
      </c>
      <c r="AG129" s="1620">
        <f t="shared" ref="AG129:AG135" si="15">AF129*F129</f>
      </c>
      <c r="AH129" s="1762">
        <v>0</v>
      </c>
      <c r="AI129" s="1660"/>
      <c r="AJ129" s="1622"/>
      <c r="AK129" s="1622"/>
      <c r="AL129" s="1622"/>
      <c r="AM129" s="1622"/>
      <c r="AN129" s="1622"/>
    </row>
    <row customHeight="true" hidden="true" ht="18" r="130">
      <c r="A130" s="1647">
        <v>2</v>
      </c>
      <c r="B130" s="1548" t="s">
        <v>1492</v>
      </c>
      <c r="C130" s="1753" t="s">
        <v>1677</v>
      </c>
      <c r="D130" s="1672" t="s">
        <v>1677</v>
      </c>
      <c r="E130" s="1672" t="s">
        <v>1677</v>
      </c>
      <c r="F130" s="1755">
        <v>0</v>
      </c>
      <c r="G130" s="1756">
        <v>0</v>
      </c>
      <c r="H130" s="1757"/>
      <c r="I130" s="1758">
        <f>VLOOKUP(C130,'Data Products'!$A:$J,2,0)</f>
      </c>
      <c r="J130" s="1759">
        <f t="shared" si="2"/>
      </c>
      <c r="K130" s="1763">
        <v>46108</v>
      </c>
      <c r="L130" s="1557">
        <f t="shared" si="26"/>
      </c>
      <c r="M130" s="1584">
        <v>0</v>
      </c>
      <c r="N130" s="1584">
        <v>252</v>
      </c>
      <c r="O130" s="1553">
        <v>0</v>
      </c>
      <c r="P130" s="1553">
        <v>0</v>
      </c>
      <c r="Q130" s="1548" t="s">
        <v>1576</v>
      </c>
      <c r="R130" s="1626"/>
      <c r="S130" s="1626"/>
      <c r="T130" s="1655"/>
      <c r="U130" s="1626"/>
      <c r="V130" s="1626"/>
      <c r="W130" s="1626"/>
      <c r="X130" s="1626"/>
      <c r="Y130" s="1626"/>
      <c r="Z130" s="1626"/>
      <c r="AA130" s="1626"/>
      <c r="AB130" s="1656">
        <f t="shared" si="21"/>
      </c>
      <c r="AC130" s="1572">
        <f t="shared" si="12"/>
      </c>
      <c r="AD130" s="1560">
        <f t="shared" si="5"/>
      </c>
      <c r="AE130" s="1573">
        <f t="shared" si="29"/>
      </c>
      <c r="AF130" s="1563">
        <f>VLOOKUP(C130,'Data Products'!$A:$J,10,0)</f>
      </c>
      <c r="AG130" s="1620">
        <f t="shared" si="15"/>
      </c>
      <c r="AH130" s="1762">
        <v>0</v>
      </c>
      <c r="AI130" s="1648" t="s">
        <v>1678</v>
      </c>
      <c r="AJ130" s="1622"/>
      <c r="AK130" s="1622"/>
      <c r="AL130" s="1622"/>
      <c r="AM130" s="1622"/>
      <c r="AN130" s="1622"/>
    </row>
    <row r="131">
      <c r="A131" s="1647">
        <v>3</v>
      </c>
      <c r="B131" s="1548" t="s">
        <v>1492</v>
      </c>
      <c r="C131" s="1764" t="s">
        <v>1679</v>
      </c>
      <c r="D131" s="1765" t="s">
        <v>1679</v>
      </c>
      <c r="E131" s="1765" t="s">
        <v>1679</v>
      </c>
      <c r="F131" s="1755">
        <v>6575</v>
      </c>
      <c r="G131" s="1756">
        <v>6575</v>
      </c>
      <c r="H131" s="1766"/>
      <c r="I131" s="1758">
        <f>VLOOKUP(C131,'Data Products'!$A:$J,2,0)</f>
      </c>
      <c r="J131" s="1759">
        <f t="shared" si="2"/>
      </c>
      <c r="K131" s="1763">
        <v>46109</v>
      </c>
      <c r="L131" s="1557">
        <f t="shared" si="26"/>
      </c>
      <c r="M131" s="1584">
        <v>2224</v>
      </c>
      <c r="N131" s="1584">
        <v>3946</v>
      </c>
      <c r="O131" s="1553">
        <v>0</v>
      </c>
      <c r="P131" s="1553">
        <v>0</v>
      </c>
      <c r="Q131" s="1548" t="s">
        <v>1568</v>
      </c>
      <c r="R131" s="1553"/>
      <c r="S131" s="1553"/>
      <c r="T131" s="1553"/>
      <c r="U131" s="1553"/>
      <c r="V131" s="1553"/>
      <c r="W131" s="1553"/>
      <c r="X131" s="1553"/>
      <c r="Y131" s="1553"/>
      <c r="Z131" s="1553"/>
      <c r="AA131" s="1553"/>
      <c r="AB131" s="1656">
        <f t="shared" si="21"/>
      </c>
      <c r="AC131" s="1572">
        <f t="shared" si="12"/>
      </c>
      <c r="AD131" s="1560">
        <f t="shared" si="5"/>
      </c>
      <c r="AE131" s="1573">
        <f t="shared" si="29"/>
      </c>
      <c r="AF131" s="1563">
        <f>VLOOKUP(C131,'Data Products'!$A:$J,10,0)</f>
      </c>
      <c r="AG131" s="1620">
        <f t="shared" si="15"/>
      </c>
      <c r="AH131" s="1563"/>
      <c r="AI131" s="1767" t="s">
        <v>1518</v>
      </c>
      <c r="AJ131" s="1622"/>
      <c r="AK131" s="1622"/>
      <c r="AL131" s="1622"/>
      <c r="AM131" s="1622"/>
      <c r="AN131" s="1622"/>
    </row>
    <row customHeight="true" hidden="true" ht="18" r="132">
      <c r="A132" s="1647">
        <v>4</v>
      </c>
      <c r="B132" s="1548" t="s">
        <v>1492</v>
      </c>
      <c r="C132" s="1768" t="s">
        <v>1680</v>
      </c>
      <c r="D132" s="1698" t="s">
        <v>1680</v>
      </c>
      <c r="E132" s="1698" t="s">
        <v>1680</v>
      </c>
      <c r="F132" s="1769">
        <v>0</v>
      </c>
      <c r="G132" s="1770">
        <v>0</v>
      </c>
      <c r="H132" s="1766"/>
      <c r="I132" s="1758">
        <f>VLOOKUP(C132,'Data Products'!$A:$J,2,0)</f>
      </c>
      <c r="J132" s="1759">
        <f t="shared" si="2"/>
      </c>
      <c r="K132" s="1771">
        <v>46108</v>
      </c>
      <c r="L132" s="1557">
        <f t="shared" si="26"/>
      </c>
      <c r="M132" s="1584">
        <v>13</v>
      </c>
      <c r="N132" s="1772">
        <v>42</v>
      </c>
      <c r="O132" s="1553">
        <v>0</v>
      </c>
      <c r="P132" s="1553">
        <v>0</v>
      </c>
      <c r="Q132" s="1568" t="s">
        <v>1584</v>
      </c>
      <c r="R132" s="1553"/>
      <c r="S132" s="1553"/>
      <c r="T132" s="1553"/>
      <c r="U132" s="1553"/>
      <c r="V132" s="1553"/>
      <c r="W132" s="1553"/>
      <c r="X132" s="1553"/>
      <c r="Y132" s="1553"/>
      <c r="Z132" s="1553"/>
      <c r="AA132" s="1553"/>
      <c r="AB132" s="1656">
        <f t="shared" si="21"/>
      </c>
      <c r="AC132" s="1572">
        <f t="shared" si="12"/>
      </c>
      <c r="AD132" s="1560">
        <f t="shared" si="5"/>
      </c>
      <c r="AE132" s="1573">
        <f t="shared" si="29"/>
      </c>
      <c r="AF132" s="1563">
        <f>VLOOKUP(C132,'Data Products'!$A:$J,10,0)</f>
      </c>
      <c r="AG132" s="1620">
        <f t="shared" si="15"/>
      </c>
      <c r="AH132" s="1563"/>
      <c r="AI132" s="1773"/>
      <c r="AJ132" s="1667"/>
      <c r="AK132" s="1567"/>
      <c r="AL132" s="1566"/>
      <c r="AM132" s="1567"/>
      <c r="AN132" s="1567"/>
    </row>
    <row customHeight="true" hidden="true" ht="18" r="133">
      <c r="A133" s="1647">
        <v>5</v>
      </c>
      <c r="B133" s="1548" t="s">
        <v>1492</v>
      </c>
      <c r="C133" s="1768" t="s">
        <v>1681</v>
      </c>
      <c r="D133" s="1698" t="s">
        <v>1681</v>
      </c>
      <c r="E133" s="1698" t="s">
        <v>1681</v>
      </c>
      <c r="F133" s="1774">
        <v>0</v>
      </c>
      <c r="G133" s="1616">
        <v>0</v>
      </c>
      <c r="H133" s="1766"/>
      <c r="I133" s="1758">
        <f>VLOOKUP(C133,'Data Products'!$A:$J,2,0)</f>
      </c>
      <c r="J133" s="1759">
        <f t="shared" si="2"/>
      </c>
      <c r="K133" s="1771">
        <v>46108</v>
      </c>
      <c r="L133" s="1557">
        <f t="shared" si="26"/>
      </c>
      <c r="M133" s="1570">
        <v>6</v>
      </c>
      <c r="N133" s="1584">
        <v>24</v>
      </c>
      <c r="O133" s="1553">
        <v>0</v>
      </c>
      <c r="P133" s="1553">
        <v>0</v>
      </c>
      <c r="Q133" s="1568" t="s">
        <v>1584</v>
      </c>
      <c r="R133" s="1553"/>
      <c r="S133" s="1553"/>
      <c r="T133" s="1553"/>
      <c r="U133" s="1553"/>
      <c r="V133" s="1553"/>
      <c r="W133" s="1553"/>
      <c r="X133" s="1553"/>
      <c r="Y133" s="1553"/>
      <c r="Z133" s="1553"/>
      <c r="AA133" s="1553"/>
      <c r="AB133" s="1656">
        <f t="shared" si="21"/>
      </c>
      <c r="AC133" s="1572">
        <f t="shared" si="12"/>
      </c>
      <c r="AD133" s="1560">
        <f t="shared" si="5"/>
      </c>
      <c r="AE133" s="1573">
        <f t="shared" si="29"/>
      </c>
      <c r="AF133" s="1563">
        <f>VLOOKUP(C133,'Data Products'!$A:$J,10,0)</f>
      </c>
      <c r="AG133" s="1620">
        <f t="shared" si="15"/>
      </c>
      <c r="AH133" s="1563"/>
      <c r="AI133" s="1773"/>
      <c r="AJ133" s="1667"/>
      <c r="AK133" s="1567"/>
      <c r="AL133" s="1566"/>
      <c r="AM133" s="1567"/>
      <c r="AN133" s="1567"/>
    </row>
    <row customHeight="true" hidden="true" ht="18" r="134">
      <c r="A134" s="1647">
        <v>6</v>
      </c>
      <c r="B134" s="1548" t="s">
        <v>1492</v>
      </c>
      <c r="C134" s="1674" t="s">
        <v>1681</v>
      </c>
      <c r="D134" s="1672" t="s">
        <v>1681</v>
      </c>
      <c r="E134" s="1672" t="s">
        <v>1681</v>
      </c>
      <c r="F134" s="1774">
        <v>0</v>
      </c>
      <c r="G134" s="1616">
        <v>0</v>
      </c>
      <c r="H134" s="1775"/>
      <c r="I134" s="1758">
        <f>VLOOKUP(C134,'Data Products'!$A:$J,2,0)</f>
      </c>
      <c r="J134" s="1759">
        <f t="shared" si="2"/>
      </c>
      <c r="K134" s="1771">
        <v>46109</v>
      </c>
      <c r="L134" s="1557">
        <f t="shared" si="26"/>
      </c>
      <c r="M134" s="1570">
        <v>6</v>
      </c>
      <c r="N134" s="1584">
        <v>24</v>
      </c>
      <c r="O134" s="1553">
        <v>1</v>
      </c>
      <c r="P134" s="1553">
        <v>1</v>
      </c>
      <c r="Q134" s="1568" t="s">
        <v>1584</v>
      </c>
      <c r="R134" s="1553"/>
      <c r="S134" s="1553"/>
      <c r="T134" s="1553"/>
      <c r="U134" s="1553"/>
      <c r="V134" s="1553"/>
      <c r="W134" s="1553"/>
      <c r="X134" s="1553"/>
      <c r="Y134" s="1553"/>
      <c r="Z134" s="1553"/>
      <c r="AA134" s="1553"/>
      <c r="AB134" s="1656">
        <f t="shared" si="21"/>
      </c>
      <c r="AC134" s="1572">
        <f t="shared" si="12"/>
      </c>
      <c r="AD134" s="1560">
        <f t="shared" si="5"/>
      </c>
      <c r="AE134" s="1573">
        <f t="shared" si="29"/>
      </c>
      <c r="AF134" s="1563">
        <f>VLOOKUP(C134,'Data Products'!$A:$J,10,0)</f>
      </c>
      <c r="AG134" s="1620">
        <f t="shared" si="15"/>
      </c>
      <c r="AH134" s="1563">
        <f>IF(J134&lt;=90,F134,0)</f>
      </c>
      <c r="AI134" s="1773"/>
      <c r="AJ134" s="1667"/>
      <c r="AK134" s="1567"/>
      <c r="AL134" s="1566"/>
      <c r="AM134" s="1567"/>
      <c r="AN134" s="1567"/>
    </row>
    <row r="135">
      <c r="A135" s="1647">
        <v>7</v>
      </c>
      <c r="B135" s="1742" t="s">
        <v>1492</v>
      </c>
      <c r="C135" s="1776" t="s">
        <v>1682</v>
      </c>
      <c r="D135" s="1672" t="s">
        <v>1682</v>
      </c>
      <c r="E135" s="1672" t="s">
        <v>1682</v>
      </c>
      <c r="F135" s="1777">
        <v>1734</v>
      </c>
      <c r="G135" s="1778">
        <v>1734</v>
      </c>
      <c r="H135" s="1776"/>
      <c r="I135" s="1758">
        <f>VLOOKUP(C135,'Data Products'!$A:$J,2,0)</f>
      </c>
      <c r="J135" s="1759">
        <f t="shared" si="2"/>
      </c>
      <c r="K135" s="1725">
        <v>46112</v>
      </c>
      <c r="L135" s="1614">
        <f t="shared" si="26"/>
      </c>
      <c r="M135" s="1671">
        <v>37</v>
      </c>
      <c r="N135" s="1671">
        <v>86</v>
      </c>
      <c r="O135" s="1592">
        <v>4</v>
      </c>
      <c r="P135" s="1592">
        <v>4</v>
      </c>
      <c r="Q135" s="1670" t="s">
        <v>1584</v>
      </c>
      <c r="R135" s="1592"/>
      <c r="S135" s="1592"/>
      <c r="T135" s="1592"/>
      <c r="U135" s="1592"/>
      <c r="V135" s="1592"/>
      <c r="W135" s="1592"/>
      <c r="X135" s="1592"/>
      <c r="Y135" s="1592"/>
      <c r="Z135" s="1592"/>
      <c r="AA135" s="1592"/>
      <c r="AB135" s="1779">
        <f t="shared" si="21"/>
      </c>
      <c r="AC135" s="1618">
        <f t="shared" si="12"/>
      </c>
      <c r="AD135" s="1780">
        <f t="shared" si="5"/>
      </c>
      <c r="AE135" s="1781">
        <f t="shared" si="29"/>
      </c>
      <c r="AF135" s="1782">
        <f>VLOOKUP(C135,'Data Products'!$A:$J,10,0)</f>
      </c>
      <c r="AG135" s="1782">
        <f t="shared" si="15"/>
      </c>
      <c r="AH135" s="1622"/>
      <c r="AI135" s="1783" t="s">
        <v>1683</v>
      </c>
      <c r="AJ135" s="1622"/>
      <c r="AK135" s="1622"/>
      <c r="AL135" s="1622"/>
      <c r="AM135" s="1622"/>
      <c r="AN135" s="1622"/>
    </row>
    <row customHeight="true" ht="18" r="136">
      <c r="A136" s="1647">
        <v>8</v>
      </c>
      <c r="B136" s="1742" t="s">
        <v>1492</v>
      </c>
      <c r="C136" s="1776" t="s">
        <v>1684</v>
      </c>
      <c r="D136" s="1672" t="s">
        <v>1684</v>
      </c>
      <c r="E136" s="1672" t="s">
        <v>1684</v>
      </c>
      <c r="F136" s="1755">
        <v>500</v>
      </c>
      <c r="G136" s="1784">
        <v>500</v>
      </c>
      <c r="H136" s="1776"/>
      <c r="I136" s="1758">
        <f>VLOOKUP(C136,'Data Products'!$A:$J,2,0)</f>
      </c>
      <c r="J136" s="1759">
        <f t="shared" si="2"/>
      </c>
      <c r="K136" s="1725">
        <v>46113</v>
      </c>
      <c r="L136" s="1614">
        <f t="shared" si="26"/>
      </c>
      <c r="M136" s="1671">
        <v>0</v>
      </c>
      <c r="N136" s="1671">
        <v>0</v>
      </c>
      <c r="O136" s="1592">
        <v>5</v>
      </c>
      <c r="P136" s="1592">
        <v>5</v>
      </c>
      <c r="Q136" s="1670" t="s">
        <v>1584</v>
      </c>
      <c r="R136" s="1592"/>
      <c r="S136" s="1592"/>
      <c r="T136" s="1592"/>
      <c r="U136" s="1592"/>
      <c r="V136" s="1592"/>
      <c r="W136" s="1592"/>
      <c r="X136" s="1592"/>
      <c r="Y136" s="1592"/>
      <c r="Z136" s="1592"/>
      <c r="AA136" s="1592"/>
      <c r="AB136" s="1779">
        <f t="shared" si="21"/>
      </c>
      <c r="AC136" s="1618">
        <f t="shared" si="12"/>
      </c>
      <c r="AD136" s="1780">
        <f t="shared" si="5"/>
      </c>
      <c r="AE136" s="1781">
        <f t="shared" si="29"/>
      </c>
      <c r="AF136" s="1782"/>
      <c r="AG136" s="1782"/>
      <c r="AH136" s="1622"/>
      <c r="AI136" s="1663"/>
      <c r="AJ136" s="1622"/>
      <c r="AK136" s="1622"/>
      <c r="AL136" s="1622"/>
      <c r="AM136" s="1622"/>
      <c r="AN136" s="1622"/>
    </row>
    <row r="137">
      <c r="A137" s="1785"/>
      <c r="B137" s="1623"/>
      <c r="C137" s="1623"/>
      <c r="D137" s="1622"/>
      <c r="E137" s="1622"/>
      <c r="F137" s="1622"/>
      <c r="G137" s="1622"/>
      <c r="H137" s="1622"/>
      <c r="I137" s="1622"/>
      <c r="J137" s="1727"/>
      <c r="K137" s="1727"/>
      <c r="L137" s="1727"/>
      <c r="M137" s="1702"/>
      <c r="N137" s="1622"/>
      <c r="O137" s="1622"/>
      <c r="P137" s="1622"/>
      <c r="Q137" s="1622"/>
      <c r="R137" s="1622"/>
      <c r="S137" s="1622"/>
      <c r="T137" s="1622"/>
      <c r="U137" s="1622"/>
      <c r="V137" s="1622"/>
      <c r="W137" s="1622"/>
      <c r="X137" s="1622"/>
      <c r="Y137" s="1622"/>
      <c r="Z137" s="1622"/>
      <c r="AA137" s="1622"/>
      <c r="AB137" s="1622"/>
      <c r="AC137" s="1622"/>
      <c r="AD137" s="1622"/>
      <c r="AE137" s="1730" t="s">
        <v>1525</v>
      </c>
      <c r="AF137" s="1731">
        <f t="shared" ref="AF137:AF141" si="18">AG137/$AG$106</f>
      </c>
      <c r="AG137" s="1731">
        <f>SUM(AG131:AG132)</f>
      </c>
      <c r="AH137" s="1622"/>
      <c r="AI137" s="1703"/>
      <c r="AJ137" s="1702"/>
      <c r="AK137" s="1702"/>
      <c r="AL137" s="1703"/>
      <c r="AM137" s="1702"/>
      <c r="AN137" s="1702"/>
    </row>
    <row r="138">
      <c r="A138" s="1622"/>
      <c r="B138" s="1623"/>
      <c r="C138" s="1623"/>
      <c r="D138" s="1622"/>
      <c r="E138" s="1622"/>
      <c r="F138" s="1622"/>
      <c r="G138" s="1622"/>
      <c r="H138" s="1622"/>
      <c r="I138" s="1622"/>
      <c r="J138" s="1727"/>
      <c r="K138" s="1727"/>
      <c r="L138" s="1727"/>
      <c r="M138" s="1702"/>
      <c r="N138" s="1762"/>
      <c r="O138" s="1622"/>
      <c r="P138" s="1622"/>
      <c r="Q138" s="1622"/>
      <c r="R138" s="1622"/>
      <c r="S138" s="1622"/>
      <c r="T138" s="1622"/>
      <c r="U138" s="1622"/>
      <c r="V138" s="1622"/>
      <c r="W138" s="1622"/>
      <c r="X138" s="1622"/>
      <c r="Y138" s="1622"/>
      <c r="Z138" s="1622"/>
      <c r="AA138" s="1622"/>
      <c r="AB138" s="1622"/>
      <c r="AC138" s="1622"/>
      <c r="AD138" s="1622"/>
      <c r="AE138" s="1734" t="s">
        <v>1526</v>
      </c>
      <c r="AF138" s="1731">
        <f t="shared" si="18"/>
      </c>
      <c r="AG138" s="1731">
        <f t="shared" ref="AG138:AG142" si="23">SUMIF($AG$129:$AG$130,$AE$129:$AE$130,AE138)</f>
      </c>
      <c r="AH138" s="1622"/>
      <c r="AI138" s="1703"/>
      <c r="AJ138" s="1702"/>
      <c r="AK138" s="1702"/>
      <c r="AL138" s="1703"/>
      <c r="AM138" s="1702"/>
      <c r="AN138" s="1702"/>
    </row>
    <row customHeight="true" ht="18" r="139">
      <c r="A139" s="1622"/>
      <c r="B139" s="1623"/>
      <c r="C139" s="1623"/>
      <c r="D139" s="1622"/>
      <c r="E139" s="1622"/>
      <c r="F139" s="1622"/>
      <c r="G139" s="1622"/>
      <c r="H139" s="1622"/>
      <c r="I139" s="1762"/>
      <c r="J139" s="1786"/>
      <c r="K139" s="1727"/>
      <c r="L139" s="1727"/>
      <c r="M139" s="1702"/>
      <c r="N139" s="1762"/>
      <c r="O139" s="1622"/>
      <c r="P139" s="1622"/>
      <c r="Q139" s="1622"/>
      <c r="R139" s="1622"/>
      <c r="S139" s="1622"/>
      <c r="T139" s="1622"/>
      <c r="U139" s="1622"/>
      <c r="V139" s="1622"/>
      <c r="W139" s="1622"/>
      <c r="X139" s="1622"/>
      <c r="Y139" s="1622"/>
      <c r="Z139" s="1622"/>
      <c r="AA139" s="1622"/>
      <c r="AB139" s="1622"/>
      <c r="AC139" s="1622"/>
      <c r="AD139" s="1622"/>
      <c r="AE139" s="1734" t="s">
        <v>1527</v>
      </c>
      <c r="AF139" s="1731">
        <f t="shared" si="18"/>
      </c>
      <c r="AG139" s="1731">
        <f t="shared" si="23"/>
      </c>
      <c r="AH139" s="1622"/>
      <c r="AI139" s="1703"/>
      <c r="AJ139" s="1702"/>
      <c r="AK139" s="1702"/>
      <c r="AL139" s="1703"/>
      <c r="AM139" s="1702"/>
      <c r="AN139" s="1702"/>
    </row>
    <row customHeight="true" ht="18" r="140">
      <c r="A140" s="1622"/>
      <c r="B140" s="1623"/>
      <c r="C140" s="1623"/>
      <c r="D140" s="1622"/>
      <c r="E140" s="1622"/>
      <c r="F140" s="1622"/>
      <c r="G140" s="1622"/>
      <c r="H140" s="1622"/>
      <c r="I140" s="1622"/>
      <c r="J140" s="1727"/>
      <c r="K140" s="1727"/>
      <c r="L140" s="1786"/>
      <c r="M140" s="1787"/>
      <c r="N140" s="1622"/>
      <c r="O140" s="1622"/>
      <c r="P140" s="1622"/>
      <c r="Q140" s="1622"/>
      <c r="R140" s="1622"/>
      <c r="S140" s="1622"/>
      <c r="T140" s="1622"/>
      <c r="U140" s="1622"/>
      <c r="V140" s="1622"/>
      <c r="W140" s="1622"/>
      <c r="X140" s="1622"/>
      <c r="Y140" s="1622"/>
      <c r="Z140" s="1622"/>
      <c r="AA140" s="1622"/>
      <c r="AB140" s="1622"/>
      <c r="AC140" s="1622"/>
      <c r="AD140" s="1622"/>
      <c r="AE140" s="1734" t="s">
        <v>1528</v>
      </c>
      <c r="AF140" s="1731">
        <f t="shared" si="18"/>
      </c>
      <c r="AG140" s="1731">
        <f t="shared" si="23"/>
      </c>
      <c r="AH140" s="1622"/>
      <c r="AI140" s="1703"/>
      <c r="AJ140" s="1702"/>
      <c r="AK140" s="1702"/>
      <c r="AL140" s="1703"/>
      <c r="AM140" s="1702"/>
      <c r="AN140" s="1702"/>
    </row>
    <row customHeight="true" ht="18" r="141">
      <c r="A141" s="1622"/>
      <c r="B141" s="1623"/>
      <c r="C141" s="1623"/>
      <c r="D141" s="1622"/>
      <c r="E141" s="1622"/>
      <c r="G141" s="1622"/>
      <c r="H141" s="1622"/>
      <c r="I141" s="1622"/>
      <c r="J141" s="1727"/>
      <c r="K141" s="1727"/>
      <c r="L141" s="1727"/>
      <c r="M141" s="1622"/>
      <c r="N141" s="1622"/>
      <c r="O141" s="1622"/>
      <c r="P141" s="1622"/>
      <c r="Q141" s="1622"/>
      <c r="R141" s="1622"/>
      <c r="S141" s="1622"/>
      <c r="T141" s="1622"/>
      <c r="U141" s="1622"/>
      <c r="V141" s="1622"/>
      <c r="W141" s="1622"/>
      <c r="X141" s="1622"/>
      <c r="Y141" s="1622"/>
      <c r="Z141" s="1622"/>
      <c r="AA141" s="1622"/>
      <c r="AB141" s="1622"/>
      <c r="AC141" s="1622"/>
      <c r="AD141" s="1622"/>
      <c r="AE141" s="1734" t="s">
        <v>1529</v>
      </c>
      <c r="AF141" s="1731">
        <f t="shared" si="18"/>
      </c>
      <c r="AG141" s="1740">
        <f t="shared" si="23"/>
      </c>
      <c r="AH141" s="1622"/>
      <c r="AI141" s="1703"/>
      <c r="AJ141" s="1702"/>
      <c r="AK141" s="1702"/>
      <c r="AL141" s="1703"/>
      <c r="AM141" s="1702"/>
      <c r="AN141" s="1702"/>
    </row>
    <row r="142">
      <c r="A142" s="1622"/>
      <c r="B142" s="1623"/>
      <c r="C142" s="1623"/>
      <c r="D142" s="1622"/>
      <c r="E142" s="1622"/>
      <c r="F142" s="1622"/>
      <c r="G142" s="1622"/>
      <c r="H142" s="1622"/>
      <c r="I142" s="1727"/>
      <c r="J142" s="1727"/>
      <c r="K142" s="1727"/>
      <c r="L142" s="1622"/>
      <c r="M142" s="1622"/>
      <c r="N142" s="1622"/>
      <c r="O142" s="1622"/>
      <c r="P142" s="1622"/>
      <c r="Q142" s="1622"/>
      <c r="R142" s="1622"/>
      <c r="S142" s="1622"/>
      <c r="T142" s="1622"/>
      <c r="U142" s="1622"/>
      <c r="V142" s="1622"/>
      <c r="W142" s="1622"/>
      <c r="X142" s="1622"/>
      <c r="Y142" s="1622"/>
      <c r="Z142" s="1622"/>
      <c r="AA142" s="1622"/>
      <c r="AB142" s="1622"/>
      <c r="AC142" s="1622"/>
      <c r="AD142" s="1788"/>
      <c r="AE142" s="1734" t="s">
        <v>1478</v>
      </c>
      <c r="AF142" s="1740">
        <f>AVERAGE(AI53:AI102)/AVERAGE(G53:G102)</f>
      </c>
      <c r="AG142" s="1731">
        <f t="shared" si="23"/>
      </c>
      <c r="AH142" s="1703"/>
      <c r="AI142" s="1702"/>
      <c r="AJ142" s="1702"/>
      <c r="AK142" s="1703"/>
      <c r="AL142" s="1702"/>
      <c r="AM142" s="1702"/>
    </row>
    <row r="143">
      <c r="A143" s="1733" t="s">
        <v>1685</v>
      </c>
      <c r="B143" s="1733"/>
      <c r="C143" s="1733"/>
      <c r="D143" s="1733"/>
      <c r="E143" s="1733"/>
      <c r="F143" s="1622"/>
      <c r="G143" s="1622"/>
      <c r="H143" s="1622"/>
      <c r="I143" s="1727"/>
      <c r="J143" s="1727"/>
      <c r="K143" s="1727"/>
      <c r="L143" s="1622"/>
      <c r="M143" s="1622"/>
      <c r="N143" s="1622"/>
      <c r="O143" s="1622"/>
      <c r="P143" s="1622"/>
      <c r="Q143" s="1622"/>
      <c r="R143" s="1622"/>
      <c r="S143" s="1622"/>
      <c r="T143" s="1622"/>
      <c r="U143" s="1622"/>
      <c r="V143" s="1622"/>
      <c r="W143" s="1622"/>
      <c r="X143" s="1622"/>
      <c r="Y143" s="1622"/>
      <c r="Z143" s="1622"/>
      <c r="AA143" s="1622"/>
      <c r="AB143" s="1622"/>
      <c r="AC143" s="1622"/>
      <c r="AG143" s="1622"/>
      <c r="AH143" s="1703"/>
      <c r="AI143" s="1702"/>
      <c r="AJ143" s="1702"/>
      <c r="AK143" s="1703"/>
      <c r="AL143" s="1702"/>
      <c r="AM143" s="1702"/>
    </row>
    <row r="144">
      <c r="A144" s="1544" t="s">
        <v>1485</v>
      </c>
      <c r="B144" s="1544" t="s">
        <v>1466</v>
      </c>
      <c r="C144" s="1544" t="s">
        <v>1662</v>
      </c>
      <c r="D144" s="1544" t="s">
        <v>1663</v>
      </c>
      <c r="E144" s="1544" t="s">
        <v>1664</v>
      </c>
      <c r="F144" s="1622"/>
      <c r="G144" s="1622"/>
      <c r="H144" s="1727"/>
      <c r="I144" s="1727" t="s">
        <v>1524</v>
      </c>
      <c r="J144" s="1727"/>
      <c r="K144" s="1622"/>
      <c r="L144" s="1622"/>
      <c r="M144" s="1630"/>
      <c r="N144" s="1630"/>
      <c r="O144" s="1622"/>
      <c r="P144" s="1622"/>
      <c r="Q144" s="1622"/>
      <c r="R144" s="1622"/>
      <c r="S144" s="1622"/>
      <c r="T144" s="1622"/>
      <c r="U144" s="1622"/>
      <c r="V144" s="1622"/>
      <c r="W144" s="1622"/>
      <c r="X144" s="1622"/>
      <c r="Y144" s="1622"/>
      <c r="Z144" s="1622"/>
      <c r="AA144" s="1622"/>
      <c r="AB144" s="1622"/>
      <c r="AC144" s="1622"/>
      <c r="AE144" s="1622"/>
      <c r="AF144" s="1622"/>
      <c r="AG144" s="1703"/>
      <c r="AH144" s="1702"/>
      <c r="AI144" s="1702"/>
      <c r="AJ144" s="1702"/>
      <c r="AK144" s="1703"/>
      <c r="AL144" s="1702"/>
      <c r="AM144" s="1702"/>
    </row>
    <row r="145">
      <c r="A145" s="1544"/>
      <c r="B145" s="1544"/>
      <c r="C145" s="1544"/>
      <c r="D145" s="1544"/>
      <c r="E145" s="1544"/>
      <c r="F145" s="1622"/>
      <c r="G145" s="1622"/>
      <c r="H145" s="1727"/>
      <c r="I145" s="1727"/>
      <c r="J145" s="1727"/>
      <c r="K145" s="1622"/>
      <c r="L145" s="1622"/>
      <c r="M145" s="1630"/>
      <c r="N145" s="1630"/>
      <c r="O145" s="1622"/>
      <c r="P145" s="1622"/>
      <c r="Q145" s="1622"/>
      <c r="R145" s="1622"/>
      <c r="S145" s="1622"/>
      <c r="T145" s="1622"/>
      <c r="U145" s="1622"/>
      <c r="V145" s="1622"/>
      <c r="W145" s="1622"/>
      <c r="X145" s="1622"/>
      <c r="Y145" s="1622"/>
      <c r="Z145" s="1622"/>
      <c r="AA145" s="1622"/>
      <c r="AB145" s="1622"/>
      <c r="AC145" s="1622"/>
      <c r="AE145" s="1622"/>
      <c r="AF145" s="1622"/>
      <c r="AG145" s="1703"/>
      <c r="AH145" s="1702"/>
      <c r="AI145" s="1702"/>
      <c r="AJ145" s="1703"/>
      <c r="AK145" s="1702"/>
      <c r="AL145" s="1702"/>
    </row>
    <row r="146">
      <c r="A146" s="1548">
        <v>1</v>
      </c>
      <c r="B146" s="1548" t="s">
        <v>1686</v>
      </c>
      <c r="C146" s="1568">
        <v>16101</v>
      </c>
      <c r="D146" s="1548" t="s">
        <v>1667</v>
      </c>
      <c r="E146" s="1548" t="s">
        <v>1668</v>
      </c>
      <c r="I146" s="1622"/>
      <c r="J146" s="1727"/>
      <c r="K146" s="1727"/>
      <c r="L146" s="1727"/>
      <c r="M146" s="1622"/>
      <c r="N146" s="1622"/>
      <c r="O146" s="1622"/>
      <c r="P146" s="1622"/>
      <c r="Q146" s="1622"/>
      <c r="R146" s="1622"/>
      <c r="S146" s="1622"/>
      <c r="T146" s="1622"/>
      <c r="U146" s="1622"/>
      <c r="V146" s="1622"/>
      <c r="W146" s="1622"/>
      <c r="X146" s="1622"/>
      <c r="Y146" s="1622"/>
      <c r="Z146" s="1622"/>
      <c r="AA146" s="1622"/>
      <c r="AB146" s="1622"/>
      <c r="AC146" s="1622"/>
      <c r="AD146" s="1622"/>
      <c r="AH146" s="1622"/>
      <c r="AI146" s="1703"/>
      <c r="AJ146" s="1702"/>
      <c r="AK146" s="1703"/>
      <c r="AL146" s="1702"/>
      <c r="AM146" s="1702"/>
    </row>
    <row r="147">
      <c r="A147" s="1548">
        <v>2</v>
      </c>
      <c r="B147" s="1548" t="s">
        <v>1687</v>
      </c>
      <c r="C147" s="1568">
        <v>12931</v>
      </c>
      <c r="D147" s="1548" t="s">
        <v>1667</v>
      </c>
      <c r="E147" s="1548" t="s">
        <v>1668</v>
      </c>
      <c r="I147" s="1622"/>
      <c r="J147" s="1727"/>
      <c r="K147" s="1727"/>
      <c r="L147" s="1727"/>
      <c r="M147" s="1622"/>
      <c r="N147" s="1622"/>
      <c r="O147" s="1622"/>
      <c r="P147" s="1622"/>
      <c r="Q147" s="1622"/>
      <c r="R147" s="1622"/>
      <c r="S147" s="1622"/>
      <c r="T147" s="1622"/>
      <c r="U147" s="1622"/>
      <c r="V147" s="1622"/>
      <c r="W147" s="1622"/>
      <c r="X147" s="1622"/>
      <c r="Y147" s="1622"/>
      <c r="Z147" s="1622"/>
      <c r="AA147" s="1622"/>
      <c r="AB147" s="1622"/>
      <c r="AC147" s="1622"/>
      <c r="AD147" s="1622"/>
      <c r="AE147" s="1622"/>
      <c r="AF147" s="1622"/>
      <c r="AG147" s="1622"/>
      <c r="AH147" s="1622"/>
      <c r="AI147" s="1703"/>
      <c r="AJ147" s="1702"/>
      <c r="AK147" s="1702"/>
      <c r="AL147" s="1703"/>
      <c r="AM147" s="1702"/>
      <c r="AN147" s="1702"/>
    </row>
    <row r="148">
      <c r="A148" s="1548">
        <v>3</v>
      </c>
      <c r="B148" s="1568" t="s">
        <v>1688</v>
      </c>
      <c r="C148" s="1568" t="s">
        <v>1689</v>
      </c>
      <c r="D148" s="1548"/>
      <c r="E148" s="1548"/>
      <c r="H148" s="1789"/>
      <c r="I148" s="1622"/>
      <c r="J148" s="1727"/>
      <c r="K148" s="1727"/>
      <c r="L148" s="1727"/>
      <c r="M148" s="1622"/>
      <c r="N148" s="1622"/>
      <c r="O148" s="1622"/>
      <c r="P148" s="1622"/>
      <c r="Q148" s="1622"/>
      <c r="R148" s="1622"/>
      <c r="S148" s="1622"/>
      <c r="T148" s="1622"/>
      <c r="U148" s="1622"/>
      <c r="V148" s="1622"/>
      <c r="W148" s="1622"/>
      <c r="X148" s="1622"/>
      <c r="Y148" s="1622"/>
      <c r="Z148" s="1622"/>
      <c r="AA148" s="1622"/>
      <c r="AB148" s="1622"/>
      <c r="AC148" s="1622"/>
      <c r="AD148" s="1622"/>
      <c r="AE148" s="1622"/>
      <c r="AF148" s="1622"/>
      <c r="AG148" s="1622"/>
      <c r="AH148" s="1622"/>
      <c r="AI148" s="1703"/>
      <c r="AJ148" s="1702"/>
      <c r="AK148" s="1702"/>
      <c r="AL148" s="1703"/>
      <c r="AM148" s="1702"/>
      <c r="AN148" s="1702"/>
    </row>
    <row r="149">
      <c r="A149" s="1790">
        <v>4</v>
      </c>
      <c r="B149" s="1743" t="s">
        <v>1690</v>
      </c>
      <c r="C149" s="1743"/>
      <c r="D149" s="1790"/>
      <c r="E149" s="1790"/>
      <c r="F149" s="1622"/>
      <c r="G149" s="1622"/>
      <c r="H149" s="1762"/>
      <c r="I149" s="1622"/>
      <c r="J149" s="1727"/>
      <c r="K149" s="1727"/>
      <c r="L149" s="1727"/>
      <c r="M149" s="1622"/>
      <c r="N149" s="1622"/>
      <c r="O149" s="1622"/>
      <c r="P149" s="1622"/>
      <c r="Q149" s="1622"/>
      <c r="R149" s="1622"/>
      <c r="S149" s="1622"/>
      <c r="T149" s="1622"/>
      <c r="U149" s="1622"/>
      <c r="V149" s="1622"/>
      <c r="W149" s="1622"/>
      <c r="X149" s="1622"/>
      <c r="Y149" s="1622"/>
      <c r="Z149" s="1622"/>
      <c r="AA149" s="1622"/>
      <c r="AB149" s="1622"/>
      <c r="AC149" s="1622"/>
      <c r="AD149" s="1622"/>
      <c r="AE149" s="1622"/>
      <c r="AF149" s="1622"/>
      <c r="AG149" s="1622"/>
      <c r="AH149" s="1622"/>
      <c r="AI149" s="1703"/>
      <c r="AJ149" s="1702"/>
      <c r="AK149" s="1702"/>
      <c r="AL149" s="1703"/>
      <c r="AM149" s="1702"/>
      <c r="AN149" s="1702"/>
    </row>
    <row r="150">
      <c r="A150" s="1622"/>
      <c r="B150" s="1623"/>
      <c r="C150" s="1623"/>
      <c r="D150" s="1622"/>
      <c r="E150" s="1622"/>
      <c r="F150" s="1622"/>
      <c r="G150" s="1622"/>
      <c r="H150" s="1762"/>
      <c r="I150" s="1622"/>
      <c r="J150" s="1727"/>
      <c r="K150" s="1727"/>
      <c r="L150" s="1727"/>
      <c r="M150" s="1622"/>
      <c r="N150" s="1622"/>
      <c r="O150" s="1622"/>
      <c r="P150" s="1622"/>
      <c r="Q150" s="1622"/>
      <c r="R150" s="1622"/>
      <c r="S150" s="1622"/>
      <c r="T150" s="1622"/>
      <c r="U150" s="1622"/>
      <c r="V150" s="1622"/>
      <c r="W150" s="1622"/>
      <c r="X150" s="1622"/>
      <c r="Y150" s="1622"/>
      <c r="Z150" s="1622"/>
      <c r="AA150" s="1622"/>
      <c r="AB150" s="1622"/>
      <c r="AC150" s="1622"/>
      <c r="AD150" s="1622"/>
      <c r="AE150" s="1622"/>
      <c r="AF150" s="1622"/>
      <c r="AG150" s="1622"/>
      <c r="AH150" s="1622"/>
      <c r="AI150" s="1703"/>
      <c r="AJ150" s="1702"/>
      <c r="AK150" s="1702"/>
      <c r="AL150" s="1703"/>
      <c r="AM150" s="1702"/>
      <c r="AN150" s="1702"/>
    </row>
    <row r="151">
      <c r="A151" s="1622"/>
      <c r="B151" s="1623"/>
      <c r="C151" s="1623"/>
      <c r="D151" s="1622"/>
      <c r="E151" s="1622"/>
      <c r="F151" s="1622"/>
      <c r="G151" s="1622"/>
      <c r="H151" s="1762"/>
      <c r="I151" s="1622"/>
      <c r="J151" s="1727"/>
      <c r="K151" s="1727"/>
      <c r="L151" s="1727"/>
      <c r="M151" s="1622"/>
      <c r="N151" s="1622"/>
      <c r="O151" s="1626"/>
      <c r="P151" s="1626"/>
      <c r="Q151" s="1622"/>
      <c r="R151" s="1622"/>
      <c r="S151" s="1622"/>
      <c r="T151" s="1622"/>
      <c r="U151" s="1622"/>
      <c r="V151" s="1622"/>
      <c r="W151" s="1622"/>
      <c r="X151" s="1622"/>
      <c r="Y151" s="1622"/>
      <c r="Z151" s="1622"/>
      <c r="AA151" s="1622"/>
      <c r="AB151" s="1622"/>
      <c r="AC151" s="1622"/>
      <c r="AD151" s="1622"/>
      <c r="AE151" s="1622"/>
      <c r="AF151" s="1622"/>
      <c r="AG151" s="1622"/>
      <c r="AH151" s="1622"/>
      <c r="AI151" s="1703"/>
      <c r="AJ151" s="1702"/>
      <c r="AK151" s="1702"/>
      <c r="AL151" s="1703"/>
      <c r="AM151" s="1702"/>
      <c r="AN151" s="1702"/>
    </row>
    <row r="152">
      <c r="A152" s="1622"/>
      <c r="B152" s="1623"/>
      <c r="C152" s="1623"/>
      <c r="D152" s="1622"/>
      <c r="E152" s="1622"/>
      <c r="F152" s="1622"/>
      <c r="G152" s="1622"/>
      <c r="H152" s="1762"/>
      <c r="I152" s="1622"/>
      <c r="J152" s="1727"/>
      <c r="K152" s="1727"/>
      <c r="L152" s="1727"/>
      <c r="M152" s="1622"/>
      <c r="N152" s="1622"/>
      <c r="O152" s="1626"/>
      <c r="P152" s="1626"/>
      <c r="Q152" s="1622"/>
      <c r="R152" s="1622"/>
      <c r="S152" s="1622"/>
      <c r="T152" s="1622"/>
      <c r="U152" s="1622"/>
      <c r="V152" s="1622"/>
      <c r="W152" s="1622"/>
      <c r="X152" s="1622"/>
      <c r="Y152" s="1622"/>
      <c r="Z152" s="1622"/>
      <c r="AA152" s="1622"/>
      <c r="AB152" s="1622"/>
      <c r="AC152" s="1622"/>
      <c r="AD152" s="1622"/>
      <c r="AE152" s="1622"/>
      <c r="AF152" s="1622"/>
      <c r="AG152" s="1622"/>
      <c r="AH152" s="1622"/>
      <c r="AI152" s="1703"/>
      <c r="AJ152" s="1702"/>
      <c r="AK152" s="1702"/>
      <c r="AL152" s="1703"/>
      <c r="AM152" s="1702"/>
      <c r="AN152" s="1702"/>
    </row>
    <row r="153">
      <c r="A153" s="1622"/>
      <c r="B153" s="1623"/>
      <c r="C153" s="1623"/>
      <c r="D153" s="1622"/>
      <c r="E153" s="1622"/>
      <c r="F153" s="1622"/>
      <c r="G153" s="1622"/>
      <c r="H153" s="1762"/>
      <c r="I153" s="1622"/>
      <c r="J153" s="1727"/>
      <c r="K153" s="1727"/>
      <c r="L153" s="1727"/>
      <c r="M153" s="1622"/>
      <c r="N153" s="1622"/>
      <c r="O153" s="1626"/>
      <c r="P153" s="1626"/>
      <c r="Q153" s="1622"/>
      <c r="R153" s="1622"/>
      <c r="S153" s="1622"/>
      <c r="T153" s="1622"/>
      <c r="U153" s="1622"/>
      <c r="V153" s="1622"/>
      <c r="W153" s="1622"/>
      <c r="X153" s="1622"/>
      <c r="Y153" s="1622"/>
      <c r="Z153" s="1622"/>
      <c r="AA153" s="1622"/>
      <c r="AB153" s="1622"/>
      <c r="AC153" s="1622"/>
      <c r="AD153" s="1622"/>
      <c r="AE153" s="1622"/>
      <c r="AF153" s="1622"/>
      <c r="AG153" s="1622"/>
      <c r="AH153" s="1622"/>
      <c r="AI153" s="1703"/>
      <c r="AJ153" s="1702"/>
      <c r="AK153" s="1702"/>
      <c r="AL153" s="1703"/>
      <c r="AM153" s="1702"/>
      <c r="AN153" s="1702"/>
    </row>
    <row r="154">
      <c r="A154" s="1622"/>
      <c r="B154" s="1623"/>
      <c r="C154" s="1623"/>
      <c r="D154" s="1622"/>
      <c r="E154" s="1622"/>
      <c r="F154" s="1622"/>
      <c r="G154" s="1622"/>
      <c r="H154" s="1762"/>
      <c r="I154" s="1622"/>
      <c r="J154" s="1727"/>
      <c r="K154" s="1727"/>
      <c r="L154" s="1727"/>
      <c r="M154" s="1622"/>
      <c r="N154" s="1622"/>
      <c r="O154" s="1626"/>
      <c r="P154" s="1626"/>
      <c r="Q154" s="1622"/>
      <c r="R154" s="1622"/>
      <c r="S154" s="1622"/>
      <c r="T154" s="1622"/>
      <c r="U154" s="1622"/>
      <c r="V154" s="1622"/>
      <c r="W154" s="1622"/>
      <c r="X154" s="1622"/>
      <c r="Y154" s="1622"/>
      <c r="Z154" s="1622"/>
      <c r="AA154" s="1622"/>
      <c r="AB154" s="1622"/>
      <c r="AC154" s="1622"/>
      <c r="AD154" s="1622"/>
      <c r="AE154" s="1622"/>
      <c r="AF154" s="1622"/>
      <c r="AG154" s="1622"/>
      <c r="AH154" s="1622"/>
      <c r="AI154" s="1703"/>
      <c r="AJ154" s="1702"/>
      <c r="AK154" s="1702"/>
      <c r="AL154" s="1703"/>
      <c r="AM154" s="1702"/>
      <c r="AN154" s="1702"/>
    </row>
    <row r="155">
      <c r="A155" s="1622"/>
      <c r="B155" s="1623"/>
      <c r="C155" s="1623"/>
      <c r="D155" s="1622"/>
      <c r="E155" s="1622"/>
      <c r="F155" s="1622"/>
      <c r="G155" s="1622"/>
      <c r="H155" s="1622"/>
      <c r="I155" s="1622"/>
      <c r="J155" s="1727"/>
      <c r="K155" s="1727"/>
      <c r="L155" s="1727"/>
      <c r="M155" s="1622"/>
      <c r="N155" s="1622"/>
      <c r="O155" s="1626"/>
      <c r="P155" s="1626"/>
      <c r="Q155" s="1622"/>
      <c r="R155" s="1622"/>
      <c r="S155" s="1622"/>
      <c r="T155" s="1622"/>
      <c r="U155" s="1622"/>
      <c r="V155" s="1622"/>
      <c r="W155" s="1622"/>
      <c r="X155" s="1622"/>
      <c r="Y155" s="1622"/>
      <c r="Z155" s="1622"/>
      <c r="AA155" s="1622"/>
      <c r="AB155" s="1622"/>
      <c r="AC155" s="1622"/>
      <c r="AD155" s="1622"/>
      <c r="AE155" s="1622"/>
      <c r="AF155" s="1622"/>
      <c r="AG155" s="1622"/>
      <c r="AH155" s="1622"/>
      <c r="AI155" s="1703"/>
      <c r="AJ155" s="1702"/>
      <c r="AK155" s="1702"/>
      <c r="AL155" s="1703"/>
      <c r="AM155" s="1702"/>
      <c r="AN155" s="1702"/>
    </row>
    <row r="156">
      <c r="A156" s="1622"/>
      <c r="B156" s="1623"/>
      <c r="C156" s="1623"/>
      <c r="D156" s="1622"/>
      <c r="E156" s="1622"/>
      <c r="F156" s="1622"/>
      <c r="G156" s="1622"/>
      <c r="H156" s="1622"/>
      <c r="I156" s="1622"/>
      <c r="J156" s="1727"/>
      <c r="K156" s="1727"/>
      <c r="L156" s="1727"/>
      <c r="M156" s="1622"/>
      <c r="N156" s="1622"/>
      <c r="O156" s="1626"/>
      <c r="P156" s="1626"/>
      <c r="Q156" s="1622"/>
      <c r="R156" s="1622"/>
      <c r="S156" s="1622"/>
      <c r="T156" s="1622"/>
      <c r="U156" s="1622"/>
      <c r="V156" s="1622"/>
      <c r="W156" s="1622"/>
      <c r="X156" s="1622"/>
      <c r="Y156" s="1622"/>
      <c r="Z156" s="1622"/>
      <c r="AA156" s="1622"/>
      <c r="AB156" s="1622"/>
      <c r="AC156" s="1622"/>
      <c r="AD156" s="1622"/>
      <c r="AE156" s="1622"/>
      <c r="AF156" s="1622"/>
      <c r="AG156" s="1622"/>
      <c r="AH156" s="1622"/>
      <c r="AI156" s="1703"/>
      <c r="AJ156" s="1702"/>
      <c r="AK156" s="1702"/>
      <c r="AL156" s="1703"/>
      <c r="AM156" s="1702"/>
      <c r="AN156" s="1702"/>
    </row>
    <row r="157">
      <c r="A157" s="1622"/>
      <c r="B157" s="1623"/>
      <c r="C157" s="1623"/>
      <c r="D157" s="1622"/>
      <c r="E157" s="1622"/>
      <c r="F157" s="1622"/>
      <c r="G157" s="1622"/>
      <c r="H157" s="1622"/>
      <c r="I157" s="1622"/>
      <c r="J157" s="1727"/>
      <c r="K157" s="1727"/>
      <c r="L157" s="1727"/>
      <c r="M157" s="1622"/>
      <c r="N157" s="1622"/>
      <c r="O157" s="1626"/>
      <c r="P157" s="1626"/>
      <c r="Q157" s="1622"/>
      <c r="R157" s="1622"/>
      <c r="S157" s="1622"/>
      <c r="T157" s="1622"/>
      <c r="U157" s="1622"/>
      <c r="V157" s="1622"/>
      <c r="W157" s="1622"/>
      <c r="X157" s="1622"/>
      <c r="Y157" s="1622"/>
      <c r="Z157" s="1622"/>
      <c r="AA157" s="1622"/>
      <c r="AB157" s="1622"/>
      <c r="AC157" s="1622"/>
      <c r="AD157" s="1622"/>
      <c r="AE157" s="1622"/>
      <c r="AF157" s="1622"/>
      <c r="AG157" s="1622"/>
      <c r="AH157" s="1622"/>
      <c r="AI157" s="1703"/>
      <c r="AJ157" s="1702"/>
      <c r="AK157" s="1702"/>
      <c r="AL157" s="1703"/>
      <c r="AM157" s="1702"/>
      <c r="AN157" s="1702"/>
    </row>
    <row r="158">
      <c r="A158" s="1622"/>
      <c r="B158" s="1623"/>
      <c r="C158" s="1623"/>
      <c r="D158" s="1622"/>
      <c r="E158" s="1622"/>
      <c r="F158" s="1622"/>
      <c r="G158" s="1622"/>
      <c r="H158" s="1622"/>
      <c r="I158" s="1622"/>
      <c r="J158" s="1727"/>
      <c r="K158" s="1727"/>
      <c r="L158" s="1727"/>
      <c r="M158" s="1622"/>
      <c r="N158" s="1622"/>
      <c r="O158" s="1626"/>
      <c r="P158" s="1626"/>
      <c r="Q158" s="1622"/>
      <c r="R158" s="1622"/>
      <c r="S158" s="1622"/>
      <c r="T158" s="1622"/>
      <c r="U158" s="1622"/>
      <c r="V158" s="1622"/>
      <c r="W158" s="1622"/>
      <c r="X158" s="1622"/>
      <c r="Y158" s="1622"/>
      <c r="Z158" s="1622"/>
      <c r="AA158" s="1622"/>
      <c r="AB158" s="1622"/>
      <c r="AC158" s="1622"/>
      <c r="AD158" s="1622"/>
      <c r="AE158" s="1622"/>
      <c r="AF158" s="1622"/>
      <c r="AG158" s="1622"/>
      <c r="AH158" s="1622"/>
      <c r="AI158" s="1566"/>
      <c r="AJ158" s="1702"/>
      <c r="AK158" s="1702"/>
      <c r="AL158" s="1703"/>
      <c r="AM158" s="1702"/>
      <c r="AN158" s="1702"/>
    </row>
    <row r="159">
      <c r="AJ159" s="1622"/>
      <c r="AK159" s="1622"/>
      <c r="AL159" s="1702"/>
      <c r="AM159" s="1702"/>
      <c r="AN159" s="1622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J1:J1048576">
    <cfRule dxfId="48" operator="lessThan" priority="1" stopIfTrue="true" type="cellIs">
      <formula>90</formula>
    </cfRule>
  </conditionalFormatting>
  <conditionalFormatting sqref="AE1:AE1048576">
    <cfRule dxfId="49" operator="equal" priority="2" stopIfTrue="true" type="cellIs">
      <formula>"Out of stock less than 60 days"</formula>
    </cfRule>
  </conditionalFormatting>
  <conditionalFormatting sqref="AE1:AE1048576">
    <cfRule dxfId="50" operator="equal" priority="3" stopIfTrue="true" type="cellIs">
      <formula>"Not sold yet"</formula>
    </cfRule>
  </conditionalFormatting>
  <conditionalFormatting sqref="AE1:AE1048576">
    <cfRule dxfId="51" operator="equal" priority="4" stopIfTrue="true" type="cellIs">
      <formula>"Out of stock more than 150 days"</formula>
    </cfRule>
  </conditionalFormatting>
  <conditionalFormatting sqref="AE1:AE1048576">
    <cfRule dxfId="52" operator="equal" priority="5" stopIfTrue="true" type="cellIs">
      <formula>"Out of stock more than 60 days"</formula>
    </cfRule>
  </conditionalFormatting>
  <conditionalFormatting sqref="AC1:AC1048576">
    <cfRule dxfId="53" operator="greaterThan" priority="6" stopIfTrue="true" type="cellIs">
      <formula>90</formula>
    </cfRule>
  </conditionalFormatting>
  <conditionalFormatting sqref="AC1:AC1048576">
    <cfRule dxfId="54" operator="equal" priority="7" stopIfTrue="true" type="cellIs">
      <formula>"-"</formula>
    </cfRule>
  </conditionalFormatting>
  <conditionalFormatting sqref="AC4:AC24 AC34:AC115 AC127:AC136">
    <cfRule dxfId="55" operator="lessThan" priority="8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4" min="4" style="0" width="17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7" min="37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6" min="36" style="0" width="6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5" min="35" style="0" width="54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3" min="33" style="0" width="14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40" min="40" style="0" width="7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9" min="39" style="0" width="5"/>
    <col collapsed="false" customWidth="true" hidden="false" max="5" min="5" style="0" width="17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8" min="38" style="0" width="5"/>
  </cols>
  <sheetData>
    <row r="1">
      <c r="A1" s="1791" t="s">
        <v>1691</v>
      </c>
      <c r="B1" s="1791" t="s">
        <v>1692</v>
      </c>
      <c r="C1" s="1792" t="s">
        <v>1693</v>
      </c>
      <c r="D1" s="1792" t="s">
        <v>1694</v>
      </c>
      <c r="E1" s="1792" t="s">
        <v>1695</v>
      </c>
      <c r="F1" s="1791" t="s">
        <v>1696</v>
      </c>
      <c r="G1" s="1791"/>
      <c r="H1" s="1793" t="s">
        <v>1697</v>
      </c>
      <c r="I1" s="1794" t="s">
        <v>1698</v>
      </c>
      <c r="J1" s="1795" t="s">
        <v>1699</v>
      </c>
      <c r="K1" s="1795" t="s">
        <v>1700</v>
      </c>
      <c r="L1" s="1795" t="s">
        <v>1701</v>
      </c>
      <c r="M1" s="1791" t="s">
        <v>1702</v>
      </c>
      <c r="N1" s="1791" t="s">
        <v>1703</v>
      </c>
      <c r="O1" s="1791" t="s">
        <v>1704</v>
      </c>
      <c r="P1" s="1791" t="s">
        <v>1705</v>
      </c>
      <c r="Q1" s="1791" t="s">
        <v>1706</v>
      </c>
      <c r="R1" s="1796" t="s">
        <v>1707</v>
      </c>
      <c r="S1" s="1796"/>
      <c r="T1" s="1796" t="s">
        <v>1708</v>
      </c>
      <c r="U1" s="1796"/>
      <c r="V1" s="1796" t="s">
        <v>1709</v>
      </c>
      <c r="W1" s="1796"/>
      <c r="X1" s="1796" t="s">
        <v>1710</v>
      </c>
      <c r="Y1" s="1796"/>
      <c r="Z1" s="1797" t="s">
        <v>1711</v>
      </c>
      <c r="AA1" s="1797"/>
      <c r="AB1" s="1798" t="s">
        <v>1712</v>
      </c>
      <c r="AC1" s="1795" t="s">
        <v>1713</v>
      </c>
      <c r="AD1" s="1795" t="s">
        <v>1714</v>
      </c>
      <c r="AE1" s="1795" t="s">
        <v>1715</v>
      </c>
      <c r="AF1" s="1795" t="s">
        <v>1716</v>
      </c>
      <c r="AG1" s="1795" t="s">
        <v>1717</v>
      </c>
      <c r="AH1" s="1795" t="s">
        <v>1718</v>
      </c>
      <c r="AI1" s="1795" t="s">
        <v>1719</v>
      </c>
      <c r="AJ1" s="1795" t="s">
        <v>1720</v>
      </c>
      <c r="AK1" s="1791" t="s">
        <v>1721</v>
      </c>
      <c r="AL1" s="1791" t="s">
        <v>1722</v>
      </c>
      <c r="AM1" s="1791" t="s">
        <v>1723</v>
      </c>
      <c r="AN1" s="1791" t="s">
        <v>1724</v>
      </c>
    </row>
    <row r="2">
      <c r="A2" s="1791" t="s">
        <v>1725</v>
      </c>
      <c r="B2" s="1791"/>
      <c r="C2" s="1791"/>
      <c r="D2" s="1791"/>
      <c r="E2" s="1792"/>
      <c r="F2" s="1791" t="s">
        <v>1726</v>
      </c>
      <c r="G2" s="1793" t="s">
        <v>1727</v>
      </c>
      <c r="H2" s="1793"/>
      <c r="I2" s="1794"/>
      <c r="J2" s="1795"/>
      <c r="K2" s="1795"/>
      <c r="L2" s="1795"/>
      <c r="M2" s="1791" t="s">
        <v>1728</v>
      </c>
      <c r="N2" s="1791" t="s">
        <v>1728</v>
      </c>
      <c r="O2" s="1791"/>
      <c r="P2" s="1791"/>
      <c r="Q2" s="1791"/>
      <c r="R2" s="1796" t="s">
        <v>1726</v>
      </c>
      <c r="S2" s="1799" t="s">
        <v>1727</v>
      </c>
      <c r="T2" s="1796" t="s">
        <v>1726</v>
      </c>
      <c r="U2" s="1799" t="s">
        <v>1727</v>
      </c>
      <c r="V2" s="1796" t="s">
        <v>1726</v>
      </c>
      <c r="W2" s="1799" t="s">
        <v>1727</v>
      </c>
      <c r="X2" s="1796" t="s">
        <v>1726</v>
      </c>
      <c r="Y2" s="1799" t="s">
        <v>1727</v>
      </c>
      <c r="Z2" s="1796" t="s">
        <v>1726</v>
      </c>
      <c r="AA2" s="1799" t="s">
        <v>1727</v>
      </c>
      <c r="AB2" s="1798"/>
      <c r="AC2" s="1795"/>
      <c r="AD2" s="1795"/>
      <c r="AE2" s="1795"/>
      <c r="AF2" s="1795"/>
      <c r="AG2" s="1795"/>
      <c r="AH2" s="1795"/>
      <c r="AI2" s="1795"/>
      <c r="AJ2" s="1795"/>
      <c r="AK2" s="1791"/>
      <c r="AL2" s="1791"/>
      <c r="AM2" s="1791"/>
      <c r="AN2" s="1791"/>
    </row>
    <row customHeight="true" hidden="true" ht="18" r="3">
      <c r="A3" s="1800">
        <v>1</v>
      </c>
      <c r="B3" s="1800" t="s">
        <v>1729</v>
      </c>
      <c r="C3" s="1801" t="s">
        <v>1730</v>
      </c>
      <c r="D3" s="1801" t="s">
        <v>1730</v>
      </c>
      <c r="E3" s="1802" t="s">
        <v>1731</v>
      </c>
      <c r="F3" s="1803">
        <v>419</v>
      </c>
      <c r="G3" s="1804">
        <v>419</v>
      </c>
      <c r="H3" s="1805"/>
      <c r="I3" s="1806">
        <f>VLOOKUP(C3,'Data Products'!$A:$B,2,0)</f>
      </c>
      <c r="J3" s="1807">
        <f t="shared" ref="J3:J24" si="26">IFERROR(I3-TODAY(),"")</f>
      </c>
      <c r="K3" s="1808">
        <v>45723</v>
      </c>
      <c r="L3" s="1809">
        <f t="shared" ref="L3:L24" si="0">TODAY()-K3</f>
      </c>
      <c r="M3" s="1805">
        <v>354</v>
      </c>
      <c r="N3" s="1805">
        <v>380</v>
      </c>
      <c r="O3" s="1805"/>
      <c r="P3" s="1805"/>
      <c r="Q3" s="1800"/>
      <c r="R3" s="1805">
        <v>0</v>
      </c>
      <c r="S3" s="1805">
        <v>0</v>
      </c>
      <c r="T3" s="1805">
        <v>326</v>
      </c>
      <c r="U3" s="1805">
        <v>326</v>
      </c>
      <c r="V3" s="1805">
        <v>146</v>
      </c>
      <c r="W3" s="1805">
        <v>146</v>
      </c>
      <c r="X3" s="1805">
        <v>0</v>
      </c>
      <c r="Y3" s="1805">
        <v>0</v>
      </c>
      <c r="Z3" s="1805">
        <v>0</v>
      </c>
      <c r="AA3" s="1805">
        <v>0</v>
      </c>
      <c r="AB3" s="1810">
        <f t="shared" ref="AB3:AB24" si="10">N3/30</f>
      </c>
      <c r="AC3" s="1811">
        <f t="shared" ref="AC3:AC24" si="14">IFERROR(F3/AB3,"-")</f>
      </c>
      <c r="AD3" s="1812">
        <f t="shared" ref="AD3:AD24" si="17">IFERROR(TODAY()+AC3,"-")</f>
      </c>
      <c r="AE3" s="1813">
        <f t="shared" ref="AE3:AE24" si="3">_xlfn.IFS(AC3="-","Not sold yet",AND(AC3&lt;=150,AC3&gt;60),"Out of stock more than 60 days",AC3&lt;=60,"Out of stock less than 60 days",AC3&gt;=150,"Out of stock more than 150 days")</f>
      </c>
      <c r="AF3" s="1814">
        <f>VLOOKUP(C3,'Data Products'!$A:$J,10,0)</f>
      </c>
      <c r="AG3" s="1815">
        <f t="shared" ref="AG3:AG24" si="20">AF3*F3</f>
      </c>
      <c r="AH3" s="1816">
        <f t="shared" ref="AH3:AH22" si="29">IF(J3&lt;=90,F3,0)</f>
      </c>
      <c r="AI3" s="1817">
        <f>IFERROR(VLOOKUP(C3,$C$3:$AI$42,34,0),"")</f>
      </c>
      <c r="AJ3" s="1818"/>
      <c r="AK3" s="1819"/>
      <c r="AL3" s="1818"/>
      <c r="AM3" s="1819"/>
      <c r="AN3" s="1819"/>
    </row>
    <row r="4">
      <c r="A4" s="1820">
        <v>1</v>
      </c>
      <c r="B4" s="1800" t="s">
        <v>1732</v>
      </c>
      <c r="C4" s="1801" t="s">
        <v>1731</v>
      </c>
      <c r="D4" s="1801" t="s">
        <v>1731</v>
      </c>
      <c r="E4" s="1801" t="s">
        <v>1731</v>
      </c>
      <c r="F4" s="1821">
        <v>29548</v>
      </c>
      <c r="G4" s="1804">
        <v>29448</v>
      </c>
      <c r="H4" s="1805"/>
      <c r="I4" s="1806">
        <f>VLOOKUP(C4,'Data Products'!$A:$B,2,0)</f>
      </c>
      <c r="J4" s="1807">
        <f t="shared" si="26"/>
      </c>
      <c r="K4" s="1808">
        <v>45617</v>
      </c>
      <c r="L4" s="1809">
        <f t="shared" si="0"/>
      </c>
      <c r="M4" s="1822">
        <v>7664</v>
      </c>
      <c r="N4" s="1822">
        <v>15438</v>
      </c>
      <c r="O4" s="1805"/>
      <c r="P4" s="1805"/>
      <c r="Q4" s="1800"/>
      <c r="R4" s="1805">
        <v>0</v>
      </c>
      <c r="S4" s="1805">
        <v>0</v>
      </c>
      <c r="T4" s="1823">
        <v>1378</v>
      </c>
      <c r="U4" s="1823">
        <v>1369</v>
      </c>
      <c r="V4" s="1805">
        <v>115</v>
      </c>
      <c r="W4" s="1805">
        <v>112</v>
      </c>
      <c r="X4" s="1805">
        <v>46</v>
      </c>
      <c r="Y4" s="1805">
        <v>22</v>
      </c>
      <c r="Z4" s="1805">
        <v>0</v>
      </c>
      <c r="AA4" s="1805">
        <v>0</v>
      </c>
      <c r="AB4" s="1810">
        <f t="shared" si="10"/>
      </c>
      <c r="AC4" s="1824">
        <f t="shared" si="14"/>
      </c>
      <c r="AD4" s="1812">
        <f t="shared" si="17"/>
      </c>
      <c r="AE4" s="1825">
        <f t="shared" si="3"/>
      </c>
      <c r="AF4" s="1814">
        <f>VLOOKUP(C4,'Data Products'!$A:$J,10,0)</f>
      </c>
      <c r="AG4" s="1815">
        <f t="shared" si="20"/>
      </c>
      <c r="AH4" s="1816">
        <f t="shared" si="29"/>
      </c>
      <c r="AI4" s="1817" t="s">
        <v>1733</v>
      </c>
      <c r="AJ4" s="1819"/>
      <c r="AK4" s="1819"/>
      <c r="AL4" s="1818"/>
      <c r="AM4" s="1819"/>
      <c r="AN4" s="1819"/>
    </row>
    <row r="5">
      <c r="A5" s="1820">
        <v>2</v>
      </c>
      <c r="B5" s="1800" t="s">
        <v>1732</v>
      </c>
      <c r="C5" s="1826" t="s">
        <v>1734</v>
      </c>
      <c r="D5" s="1826" t="s">
        <v>1734</v>
      </c>
      <c r="E5" s="1826" t="s">
        <v>1734</v>
      </c>
      <c r="F5" s="1821">
        <v>307</v>
      </c>
      <c r="G5" s="1804">
        <v>307</v>
      </c>
      <c r="H5" s="1805"/>
      <c r="I5" s="1806">
        <f>VLOOKUP(C5,'Data Products'!$A:$B,2,0)</f>
      </c>
      <c r="J5" s="1807">
        <f t="shared" si="26"/>
      </c>
      <c r="K5" s="1808">
        <v>45191</v>
      </c>
      <c r="L5" s="1809">
        <f t="shared" si="0"/>
      </c>
      <c r="M5" s="1822">
        <v>19</v>
      </c>
      <c r="N5" s="1827">
        <v>35</v>
      </c>
      <c r="O5" s="1805"/>
      <c r="P5" s="1805"/>
      <c r="Q5" s="1800"/>
      <c r="R5" s="1805">
        <v>0</v>
      </c>
      <c r="S5" s="1805">
        <v>0</v>
      </c>
      <c r="T5" s="1805">
        <v>26</v>
      </c>
      <c r="U5" s="1805">
        <v>26</v>
      </c>
      <c r="V5" s="1805">
        <v>416</v>
      </c>
      <c r="W5" s="1805">
        <v>416</v>
      </c>
      <c r="X5" s="1805">
        <v>0</v>
      </c>
      <c r="Y5" s="1805">
        <v>0</v>
      </c>
      <c r="Z5" s="1805">
        <v>0</v>
      </c>
      <c r="AA5" s="1805">
        <v>0</v>
      </c>
      <c r="AB5" s="1810">
        <f t="shared" si="10"/>
      </c>
      <c r="AC5" s="1824">
        <f t="shared" si="14"/>
      </c>
      <c r="AD5" s="1812">
        <f t="shared" si="17"/>
      </c>
      <c r="AE5" s="1825">
        <f t="shared" si="3"/>
      </c>
      <c r="AF5" s="1814">
        <f>VLOOKUP(C5,'Data Products'!$A:$J,10,0)</f>
      </c>
      <c r="AG5" s="1815">
        <f t="shared" si="20"/>
      </c>
      <c r="AH5" s="1816">
        <f t="shared" si="29"/>
      </c>
      <c r="AI5" s="1817" t="s">
        <v>1735</v>
      </c>
      <c r="AJ5" s="1819"/>
      <c r="AK5" s="1819"/>
      <c r="AL5" s="1818"/>
      <c r="AM5" s="1819"/>
      <c r="AN5" s="1819"/>
    </row>
    <row r="6">
      <c r="A6" s="1820">
        <v>3</v>
      </c>
      <c r="B6" s="1800" t="s">
        <v>1732</v>
      </c>
      <c r="C6" s="1826" t="s">
        <v>1736</v>
      </c>
      <c r="D6" s="1826" t="s">
        <v>1736</v>
      </c>
      <c r="E6" s="1826" t="s">
        <v>1736</v>
      </c>
      <c r="F6" s="1803">
        <v>4316</v>
      </c>
      <c r="G6" s="1804">
        <v>4316</v>
      </c>
      <c r="H6" s="1805"/>
      <c r="I6" s="1806">
        <f>VLOOKUP(C6,'Data Products'!$A:$B,2,0)</f>
      </c>
      <c r="J6" s="1807">
        <f t="shared" si="26"/>
      </c>
      <c r="K6" s="1808">
        <v>45752</v>
      </c>
      <c r="L6" s="1809">
        <f t="shared" si="0"/>
      </c>
      <c r="M6" s="1822">
        <v>0</v>
      </c>
      <c r="N6" s="1822">
        <v>2</v>
      </c>
      <c r="O6" s="1805"/>
      <c r="P6" s="1805"/>
      <c r="Q6" s="1800"/>
      <c r="R6" s="1805">
        <v>0</v>
      </c>
      <c r="S6" s="1805">
        <v>0</v>
      </c>
      <c r="T6" s="1805">
        <v>1</v>
      </c>
      <c r="U6" s="1805">
        <v>1</v>
      </c>
      <c r="V6" s="1805">
        <v>1</v>
      </c>
      <c r="W6" s="1805">
        <v>1</v>
      </c>
      <c r="X6" s="1805">
        <v>0</v>
      </c>
      <c r="Y6" s="1805">
        <v>0</v>
      </c>
      <c r="Z6" s="1805">
        <v>0</v>
      </c>
      <c r="AA6" s="1805">
        <v>0</v>
      </c>
      <c r="AB6" s="1810">
        <f t="shared" si="10"/>
      </c>
      <c r="AC6" s="1824">
        <f t="shared" si="14"/>
      </c>
      <c r="AD6" s="1812">
        <f t="shared" si="17"/>
      </c>
      <c r="AE6" s="1825">
        <f t="shared" si="3"/>
      </c>
      <c r="AF6" s="1814">
        <f>VLOOKUP(C6,'Data Products'!$A:$J,10,0)</f>
      </c>
      <c r="AG6" s="1815">
        <f t="shared" si="20"/>
      </c>
      <c r="AH6" s="1816">
        <f t="shared" si="29"/>
      </c>
      <c r="AI6" s="1817">
        <f t="shared" ref="AI6:AI7" si="6">IFERROR(VLOOKUP(C6,$C$3:$AI$42,34,0),"")</f>
      </c>
      <c r="AJ6" s="1819"/>
      <c r="AK6" s="1819"/>
      <c r="AL6" s="1818"/>
      <c r="AM6" s="1819"/>
      <c r="AN6" s="1819"/>
    </row>
    <row r="7">
      <c r="A7" s="1820">
        <v>4</v>
      </c>
      <c r="B7" s="1800" t="s">
        <v>1732</v>
      </c>
      <c r="C7" s="1826" t="s">
        <v>1737</v>
      </c>
      <c r="D7" s="1826" t="s">
        <v>1737</v>
      </c>
      <c r="E7" s="1826" t="s">
        <v>1737</v>
      </c>
      <c r="F7" s="1803">
        <v>887</v>
      </c>
      <c r="G7" s="1804">
        <v>867</v>
      </c>
      <c r="H7" s="1805"/>
      <c r="I7" s="1806">
        <f>VLOOKUP(C7,'Data Products'!$A:$B,2,0)</f>
      </c>
      <c r="J7" s="1807">
        <f t="shared" si="26"/>
      </c>
      <c r="K7" s="1808">
        <v>45854</v>
      </c>
      <c r="L7" s="1809">
        <f t="shared" si="0"/>
      </c>
      <c r="M7" s="1822">
        <v>9</v>
      </c>
      <c r="N7" s="1827">
        <v>39</v>
      </c>
      <c r="O7" s="1805"/>
      <c r="P7" s="1805"/>
      <c r="Q7" s="1800"/>
      <c r="R7" s="1805">
        <v>0</v>
      </c>
      <c r="S7" s="1805">
        <v>0</v>
      </c>
      <c r="T7" s="1805">
        <v>288</v>
      </c>
      <c r="U7" s="1805">
        <v>288</v>
      </c>
      <c r="V7" s="1805">
        <v>512</v>
      </c>
      <c r="W7" s="1805">
        <v>512</v>
      </c>
      <c r="X7" s="1805">
        <v>20</v>
      </c>
      <c r="Y7" s="1828">
        <v>20</v>
      </c>
      <c r="Z7" s="1805">
        <v>0</v>
      </c>
      <c r="AA7" s="1805">
        <v>0</v>
      </c>
      <c r="AB7" s="1810">
        <f t="shared" si="10"/>
      </c>
      <c r="AC7" s="1824">
        <f t="shared" si="14"/>
      </c>
      <c r="AD7" s="1812">
        <f t="shared" si="17"/>
      </c>
      <c r="AE7" s="1825">
        <f t="shared" si="3"/>
      </c>
      <c r="AF7" s="1814">
        <f>VLOOKUP(C7,'Data Products'!$A:$J,10,0)</f>
      </c>
      <c r="AG7" s="1815">
        <f t="shared" si="20"/>
      </c>
      <c r="AH7" s="1816">
        <f t="shared" si="29"/>
      </c>
      <c r="AI7" s="1817">
        <f t="shared" si="6"/>
      </c>
      <c r="AJ7" s="1819"/>
      <c r="AK7" s="1819"/>
      <c r="AL7" s="1818"/>
      <c r="AM7" s="1819"/>
      <c r="AN7" s="1819"/>
    </row>
    <row r="8">
      <c r="A8" s="1820">
        <v>5</v>
      </c>
      <c r="B8" s="1800" t="s">
        <v>1732</v>
      </c>
      <c r="C8" s="1826" t="s">
        <v>1738</v>
      </c>
      <c r="D8" s="1826" t="s">
        <v>1738</v>
      </c>
      <c r="E8" s="1826" t="s">
        <v>1738</v>
      </c>
      <c r="F8" s="1803">
        <v>2479</v>
      </c>
      <c r="G8" s="1804">
        <v>2479</v>
      </c>
      <c r="H8" s="1805"/>
      <c r="I8" s="1806">
        <f>VLOOKUP(C8,'Data Products'!$A:$B,2,0)</f>
      </c>
      <c r="J8" s="1807">
        <f t="shared" si="26"/>
      </c>
      <c r="K8" s="1808">
        <v>45855</v>
      </c>
      <c r="L8" s="1809">
        <f t="shared" si="0"/>
      </c>
      <c r="M8" s="1822">
        <v>62</v>
      </c>
      <c r="N8" s="1822">
        <v>72</v>
      </c>
      <c r="O8" s="1805"/>
      <c r="P8" s="1805"/>
      <c r="Q8" s="1800"/>
      <c r="R8" s="1805">
        <v>0</v>
      </c>
      <c r="S8" s="1805">
        <v>0</v>
      </c>
      <c r="T8" s="1805">
        <v>51</v>
      </c>
      <c r="U8" s="1805">
        <v>51</v>
      </c>
      <c r="V8" s="1805">
        <v>101</v>
      </c>
      <c r="W8" s="1805">
        <v>101</v>
      </c>
      <c r="X8" s="1805">
        <v>0</v>
      </c>
      <c r="Y8" s="1805">
        <v>0</v>
      </c>
      <c r="Z8" s="1805">
        <v>0</v>
      </c>
      <c r="AA8" s="1805">
        <v>0</v>
      </c>
      <c r="AB8" s="1810">
        <f t="shared" si="10"/>
      </c>
      <c r="AC8" s="1824">
        <f t="shared" si="14"/>
      </c>
      <c r="AD8" s="1812">
        <f t="shared" si="17"/>
      </c>
      <c r="AE8" s="1825">
        <f t="shared" si="3"/>
      </c>
      <c r="AF8" s="1814">
        <f>VLOOKUP(C8,'Data Products'!$A:$J,10,0)</f>
      </c>
      <c r="AG8" s="1815">
        <f t="shared" si="20"/>
      </c>
      <c r="AH8" s="1816">
        <f t="shared" si="29"/>
      </c>
      <c r="AI8" s="1817">
        <f>IFERROR(VLOOKUP(C8,$C$3:$AI$42,34,0)," ")</f>
      </c>
      <c r="AJ8" s="1819"/>
      <c r="AK8" s="1819"/>
      <c r="AL8" s="1818"/>
      <c r="AM8" s="1819"/>
      <c r="AN8" s="1819"/>
    </row>
    <row r="9">
      <c r="A9" s="1820">
        <v>6</v>
      </c>
      <c r="B9" s="1800" t="s">
        <v>1732</v>
      </c>
      <c r="C9" s="1826" t="s">
        <v>1739</v>
      </c>
      <c r="D9" s="1826" t="s">
        <v>1739</v>
      </c>
      <c r="E9" s="1826" t="s">
        <v>1739</v>
      </c>
      <c r="F9" s="1803">
        <v>2062</v>
      </c>
      <c r="G9" s="1804">
        <v>2062</v>
      </c>
      <c r="H9" s="1805"/>
      <c r="I9" s="1806">
        <f>VLOOKUP(C9,'Data Products'!$A:$B,2,0)</f>
      </c>
      <c r="J9" s="1807">
        <f t="shared" si="26"/>
      </c>
      <c r="K9" s="1808">
        <v>45856</v>
      </c>
      <c r="L9" s="1809">
        <f t="shared" si="0"/>
      </c>
      <c r="M9" s="1822">
        <v>0</v>
      </c>
      <c r="N9" s="1827">
        <v>0</v>
      </c>
      <c r="O9" s="1805"/>
      <c r="P9" s="1805"/>
      <c r="Q9" s="1800"/>
      <c r="R9" s="1805">
        <v>0</v>
      </c>
      <c r="S9" s="1805">
        <v>0</v>
      </c>
      <c r="T9" s="1805">
        <v>1480</v>
      </c>
      <c r="U9" s="1805">
        <v>1478</v>
      </c>
      <c r="V9" s="1805">
        <v>1112</v>
      </c>
      <c r="W9" s="1805">
        <v>1112</v>
      </c>
      <c r="X9" s="1805">
        <v>0</v>
      </c>
      <c r="Y9" s="1805">
        <v>0</v>
      </c>
      <c r="Z9" s="1805">
        <v>0</v>
      </c>
      <c r="AA9" s="1805">
        <v>0</v>
      </c>
      <c r="AB9" s="1810">
        <f t="shared" si="10"/>
      </c>
      <c r="AC9" s="1824">
        <f t="shared" si="14"/>
      </c>
      <c r="AD9" s="1812">
        <f t="shared" si="17"/>
      </c>
      <c r="AE9" s="1825">
        <f t="shared" si="3"/>
      </c>
      <c r="AF9" s="1814">
        <f>VLOOKUP(C9,'Data Products'!$A:$J,10,0)</f>
      </c>
      <c r="AG9" s="1815">
        <f t="shared" si="20"/>
      </c>
      <c r="AH9" s="1816">
        <f t="shared" si="29"/>
      </c>
      <c r="AI9" s="1817">
        <f t="shared" ref="AI9:AI11" si="7">IFERROR(VLOOKUP(C9,$C$3:$AI$42,34,0),"")</f>
      </c>
      <c r="AJ9" s="1819"/>
      <c r="AK9" s="1819"/>
      <c r="AL9" s="1818"/>
      <c r="AM9" s="1819"/>
      <c r="AN9" s="1819"/>
    </row>
    <row r="10">
      <c r="A10" s="1820">
        <v>7</v>
      </c>
      <c r="B10" s="1800" t="s">
        <v>1732</v>
      </c>
      <c r="C10" s="1826" t="s">
        <v>1740</v>
      </c>
      <c r="D10" s="1826" t="s">
        <v>1740</v>
      </c>
      <c r="E10" s="1826" t="s">
        <v>1740</v>
      </c>
      <c r="F10" s="1803">
        <v>646</v>
      </c>
      <c r="G10" s="1804">
        <v>629</v>
      </c>
      <c r="H10" s="1805"/>
      <c r="I10" s="1806">
        <f>VLOOKUP(C10,'Data Products'!$A:$B,2,0)</f>
      </c>
      <c r="J10" s="1807">
        <f t="shared" si="26"/>
      </c>
      <c r="K10" s="1808">
        <v>45857</v>
      </c>
      <c r="L10" s="1809">
        <f t="shared" si="0"/>
      </c>
      <c r="M10" s="1822">
        <v>96</v>
      </c>
      <c r="N10" s="1822">
        <v>234</v>
      </c>
      <c r="O10" s="1805"/>
      <c r="P10" s="1805"/>
      <c r="Q10" s="1800"/>
      <c r="R10" s="1805">
        <v>0</v>
      </c>
      <c r="S10" s="1805">
        <v>0</v>
      </c>
      <c r="T10" s="1805">
        <v>0</v>
      </c>
      <c r="U10" s="1805">
        <v>0</v>
      </c>
      <c r="V10" s="1805">
        <v>2</v>
      </c>
      <c r="W10" s="1805">
        <v>2</v>
      </c>
      <c r="X10" s="1805">
        <v>0</v>
      </c>
      <c r="Y10" s="1805">
        <v>0</v>
      </c>
      <c r="Z10" s="1805">
        <v>0</v>
      </c>
      <c r="AA10" s="1805">
        <v>0</v>
      </c>
      <c r="AB10" s="1810">
        <f t="shared" si="10"/>
      </c>
      <c r="AC10" s="1824">
        <f t="shared" si="14"/>
      </c>
      <c r="AD10" s="1812">
        <f t="shared" si="17"/>
      </c>
      <c r="AE10" s="1825">
        <f t="shared" si="3"/>
      </c>
      <c r="AF10" s="1814">
        <f>VLOOKUP(C10,'Data Products'!$A:$J,10,0)</f>
      </c>
      <c r="AG10" s="1815">
        <f t="shared" si="20"/>
      </c>
      <c r="AH10" s="1816">
        <f t="shared" si="29"/>
      </c>
      <c r="AI10" s="1817">
        <f t="shared" si="7"/>
      </c>
      <c r="AJ10" s="1819"/>
      <c r="AK10" s="1819"/>
      <c r="AL10" s="1818"/>
      <c r="AM10" s="1819"/>
      <c r="AN10" s="1819"/>
    </row>
    <row r="11">
      <c r="A11" s="1820">
        <v>8</v>
      </c>
      <c r="B11" s="1800" t="s">
        <v>1729</v>
      </c>
      <c r="C11" s="1826" t="s">
        <v>1741</v>
      </c>
      <c r="D11" s="1826" t="s">
        <v>1741</v>
      </c>
      <c r="E11" s="1826" t="s">
        <v>1741</v>
      </c>
      <c r="F11" s="1803">
        <v>1200</v>
      </c>
      <c r="G11" s="1804">
        <v>1200</v>
      </c>
      <c r="H11" s="1805"/>
      <c r="I11" s="1806">
        <f>VLOOKUP(C11,'Data Products'!$A:$B,2,0)</f>
      </c>
      <c r="J11" s="1807">
        <f t="shared" si="26"/>
      </c>
      <c r="K11" s="1808">
        <v>45858</v>
      </c>
      <c r="L11" s="1809">
        <f t="shared" si="0"/>
      </c>
      <c r="M11" s="1829">
        <v>0</v>
      </c>
      <c r="N11" s="1829">
        <v>0</v>
      </c>
      <c r="O11" s="1805"/>
      <c r="P11" s="1805"/>
      <c r="Q11" s="1800"/>
      <c r="R11" s="1805">
        <v>0</v>
      </c>
      <c r="S11" s="1805">
        <v>0</v>
      </c>
      <c r="T11" s="1805">
        <v>1289</v>
      </c>
      <c r="U11" s="1805">
        <v>1289</v>
      </c>
      <c r="V11" s="1805">
        <v>773</v>
      </c>
      <c r="W11" s="1805">
        <v>773</v>
      </c>
      <c r="X11" s="1805">
        <v>0</v>
      </c>
      <c r="Y11" s="1805">
        <v>0</v>
      </c>
      <c r="Z11" s="1805">
        <v>0</v>
      </c>
      <c r="AA11" s="1805">
        <v>0</v>
      </c>
      <c r="AB11" s="1810">
        <f t="shared" si="10"/>
      </c>
      <c r="AC11" s="1824">
        <f t="shared" si="14"/>
      </c>
      <c r="AD11" s="1812">
        <f t="shared" si="17"/>
      </c>
      <c r="AE11" s="1825">
        <f t="shared" si="3"/>
      </c>
      <c r="AF11" s="1814">
        <f>VLOOKUP(C11,'Data Products'!$A:$J,10,0)</f>
      </c>
      <c r="AG11" s="1815">
        <f t="shared" si="20"/>
      </c>
      <c r="AH11" s="1816">
        <f t="shared" si="29"/>
      </c>
      <c r="AI11" s="1817">
        <f t="shared" si="7"/>
      </c>
      <c r="AJ11" s="1819"/>
      <c r="AK11" s="1819"/>
      <c r="AL11" s="1818"/>
      <c r="AM11" s="1819"/>
      <c r="AN11" s="1819"/>
    </row>
    <row r="12">
      <c r="A12" s="1820">
        <v>9</v>
      </c>
      <c r="B12" s="1800" t="s">
        <v>1729</v>
      </c>
      <c r="C12" s="1826" t="s">
        <v>1742</v>
      </c>
      <c r="D12" s="1826" t="s">
        <v>1742</v>
      </c>
      <c r="E12" s="1826" t="s">
        <v>1742</v>
      </c>
      <c r="F12" s="1803">
        <v>1000</v>
      </c>
      <c r="G12" s="1804">
        <v>1000</v>
      </c>
      <c r="H12" s="1805"/>
      <c r="I12" s="1806">
        <f>VLOOKUP(C12,'Data Products'!$A:$B,2,0)</f>
      </c>
      <c r="J12" s="1807">
        <f t="shared" si="26"/>
      </c>
      <c r="K12" s="1808">
        <v>45532</v>
      </c>
      <c r="L12" s="1809">
        <f t="shared" si="0"/>
      </c>
      <c r="M12" s="1830">
        <v>0</v>
      </c>
      <c r="N12" s="1831">
        <v>0</v>
      </c>
      <c r="O12" s="1832"/>
      <c r="P12" s="1805"/>
      <c r="Q12" s="1800"/>
      <c r="R12" s="1805">
        <v>0</v>
      </c>
      <c r="S12" s="1805">
        <v>0</v>
      </c>
      <c r="T12" s="1805">
        <v>417</v>
      </c>
      <c r="U12" s="1805">
        <v>416</v>
      </c>
      <c r="V12" s="1805">
        <v>785</v>
      </c>
      <c r="W12" s="1805">
        <v>785</v>
      </c>
      <c r="X12" s="1805">
        <v>0</v>
      </c>
      <c r="Y12" s="1805">
        <v>0</v>
      </c>
      <c r="Z12" s="1805">
        <v>0</v>
      </c>
      <c r="AA12" s="1805">
        <v>0</v>
      </c>
      <c r="AB12" s="1810">
        <f t="shared" si="10"/>
      </c>
      <c r="AC12" s="1824">
        <f t="shared" si="14"/>
      </c>
      <c r="AD12" s="1812">
        <f t="shared" si="17"/>
      </c>
      <c r="AE12" s="1825">
        <f t="shared" si="3"/>
      </c>
      <c r="AF12" s="1814">
        <f>VLOOKUP(C12,'Data Products'!$A:$J,10,0)</f>
      </c>
      <c r="AG12" s="1815">
        <f t="shared" si="20"/>
      </c>
      <c r="AH12" s="1816">
        <f t="shared" si="29"/>
      </c>
      <c r="AI12" s="1817" t="s">
        <v>1743</v>
      </c>
      <c r="AJ12" s="1819"/>
      <c r="AK12" s="1819"/>
      <c r="AL12" s="1818"/>
      <c r="AM12" s="1819"/>
      <c r="AN12" s="1819"/>
    </row>
    <row r="13">
      <c r="A13" s="1820">
        <v>10</v>
      </c>
      <c r="B13" s="1800" t="s">
        <v>1729</v>
      </c>
      <c r="C13" s="1826" t="s">
        <v>1744</v>
      </c>
      <c r="D13" s="1826" t="s">
        <v>1744</v>
      </c>
      <c r="E13" s="1826" t="s">
        <v>1744</v>
      </c>
      <c r="F13" s="1803">
        <v>500</v>
      </c>
      <c r="G13" s="1804">
        <v>500</v>
      </c>
      <c r="H13" s="1805"/>
      <c r="I13" s="1806">
        <f>VLOOKUP(C13,'Data Products'!$A:$B,2,0)</f>
      </c>
      <c r="J13" s="1807">
        <f t="shared" si="26"/>
      </c>
      <c r="K13" s="1808">
        <v>45504</v>
      </c>
      <c r="L13" s="1833">
        <f t="shared" si="0"/>
      </c>
      <c r="M13" s="1831">
        <v>0</v>
      </c>
      <c r="N13" s="1831">
        <v>0</v>
      </c>
      <c r="O13" s="1832"/>
      <c r="P13" s="1805"/>
      <c r="Q13" s="1800"/>
      <c r="R13" s="1805">
        <v>0</v>
      </c>
      <c r="S13" s="1805">
        <v>0</v>
      </c>
      <c r="T13" s="1805">
        <v>3870</v>
      </c>
      <c r="U13" s="1805">
        <v>1017</v>
      </c>
      <c r="V13" s="1805">
        <v>366</v>
      </c>
      <c r="W13" s="1805">
        <v>366</v>
      </c>
      <c r="X13" s="1805">
        <v>0</v>
      </c>
      <c r="Y13" s="1805">
        <v>0</v>
      </c>
      <c r="Z13" s="1805">
        <v>0</v>
      </c>
      <c r="AA13" s="1805">
        <v>0</v>
      </c>
      <c r="AB13" s="1810">
        <f t="shared" si="10"/>
      </c>
      <c r="AC13" s="1824">
        <f t="shared" si="14"/>
      </c>
      <c r="AD13" s="1812">
        <f t="shared" si="17"/>
      </c>
      <c r="AE13" s="1825">
        <f t="shared" si="3"/>
      </c>
      <c r="AF13" s="1814">
        <f>VLOOKUP(C13,'Data Products'!$A:$J,10,0)</f>
      </c>
      <c r="AG13" s="1815">
        <f t="shared" si="20"/>
      </c>
      <c r="AH13" s="1816">
        <f t="shared" si="29"/>
      </c>
      <c r="AI13" s="1817">
        <f>IFERROR(VLOOKUP(C13,$C$3:$AI$42,34,0),"")</f>
      </c>
      <c r="AJ13" s="1819"/>
      <c r="AK13" s="1819"/>
      <c r="AL13" s="1832"/>
      <c r="AM13" s="1819"/>
      <c r="AN13" s="1819"/>
    </row>
    <row r="14">
      <c r="A14" s="1820">
        <v>11</v>
      </c>
      <c r="B14" s="1800" t="s">
        <v>1732</v>
      </c>
      <c r="C14" s="1826" t="s">
        <v>1745</v>
      </c>
      <c r="D14" s="1826" t="s">
        <v>1745</v>
      </c>
      <c r="E14" s="1834" t="s">
        <v>1746</v>
      </c>
      <c r="F14" s="1803">
        <v>182</v>
      </c>
      <c r="G14" s="1804">
        <v>182</v>
      </c>
      <c r="H14" s="1805"/>
      <c r="I14" s="1806">
        <f>VLOOKUP(C14,'Data Products'!$A:$B,2,0)</f>
      </c>
      <c r="J14" s="1807">
        <f t="shared" si="26"/>
      </c>
      <c r="K14" s="1808">
        <v>45504</v>
      </c>
      <c r="L14" s="1809">
        <f t="shared" si="0"/>
      </c>
      <c r="M14" s="1835">
        <v>0</v>
      </c>
      <c r="N14" s="1835">
        <v>0</v>
      </c>
      <c r="O14" s="1823"/>
      <c r="P14" s="1823"/>
      <c r="Q14" s="1800"/>
      <c r="R14" s="1805">
        <v>1200</v>
      </c>
      <c r="S14" s="1828">
        <v>1200</v>
      </c>
      <c r="T14" s="1805">
        <v>0</v>
      </c>
      <c r="U14" s="1805">
        <v>0</v>
      </c>
      <c r="V14" s="1805">
        <v>0</v>
      </c>
      <c r="W14" s="1805">
        <v>0</v>
      </c>
      <c r="X14" s="1805">
        <v>0</v>
      </c>
      <c r="Y14" s="1805">
        <v>0</v>
      </c>
      <c r="Z14" s="1805">
        <v>0</v>
      </c>
      <c r="AA14" s="1805">
        <v>0</v>
      </c>
      <c r="AB14" s="1810">
        <f t="shared" si="10"/>
      </c>
      <c r="AC14" s="1824">
        <f t="shared" si="14"/>
      </c>
      <c r="AD14" s="1812">
        <f t="shared" si="17"/>
      </c>
      <c r="AE14" s="1825">
        <f t="shared" si="3"/>
      </c>
      <c r="AF14" s="1814">
        <f>VLOOKUP(C14,'Data Products'!$A:$J,10,0)</f>
      </c>
      <c r="AG14" s="1815">
        <f t="shared" si="20"/>
      </c>
      <c r="AH14" s="1816">
        <f t="shared" si="29"/>
      </c>
      <c r="AI14" s="1817">
        <f>IFERROR(VLOOKUP(C14,$C$3:$AI$42,34,0)," ")</f>
      </c>
      <c r="AJ14" s="1818"/>
      <c r="AK14" s="1819"/>
      <c r="AL14" s="1832"/>
      <c r="AM14" s="1819"/>
      <c r="AN14" s="1819"/>
    </row>
    <row r="15">
      <c r="A15" s="1820">
        <v>12</v>
      </c>
      <c r="B15" s="1800" t="s">
        <v>1732</v>
      </c>
      <c r="C15" s="1826" t="s">
        <v>1747</v>
      </c>
      <c r="D15" s="1826" t="s">
        <v>1747</v>
      </c>
      <c r="E15" s="1834" t="s">
        <v>1748</v>
      </c>
      <c r="F15" s="1803">
        <v>103</v>
      </c>
      <c r="G15" s="1804">
        <v>103</v>
      </c>
      <c r="H15" s="1805"/>
      <c r="I15" s="1806">
        <f>VLOOKUP(C15,'Data Products'!$A:$B,2,0)</f>
      </c>
      <c r="J15" s="1807">
        <f t="shared" si="26"/>
      </c>
      <c r="K15" s="1808">
        <v>45648</v>
      </c>
      <c r="L15" s="1809">
        <f t="shared" si="0"/>
      </c>
      <c r="M15" s="1822">
        <v>2</v>
      </c>
      <c r="N15" s="1822">
        <v>5</v>
      </c>
      <c r="O15" s="1823"/>
      <c r="P15" s="1823"/>
      <c r="Q15" s="1800"/>
      <c r="R15" s="1805">
        <v>1000</v>
      </c>
      <c r="S15" s="1828">
        <v>1000</v>
      </c>
      <c r="T15" s="1805">
        <v>0</v>
      </c>
      <c r="U15" s="1805">
        <v>0</v>
      </c>
      <c r="V15" s="1805">
        <v>0</v>
      </c>
      <c r="W15" s="1805">
        <v>0</v>
      </c>
      <c r="X15" s="1805">
        <v>0</v>
      </c>
      <c r="Y15" s="1805">
        <v>0</v>
      </c>
      <c r="Z15" s="1805">
        <v>0</v>
      </c>
      <c r="AA15" s="1805">
        <v>0</v>
      </c>
      <c r="AB15" s="1810">
        <f t="shared" si="10"/>
      </c>
      <c r="AC15" s="1824">
        <f t="shared" si="14"/>
      </c>
      <c r="AD15" s="1812">
        <f t="shared" si="17"/>
      </c>
      <c r="AE15" s="1825">
        <f t="shared" si="3"/>
      </c>
      <c r="AF15" s="1814">
        <f>VLOOKUP(C15,'Data Products'!$A:$J,10,0)</f>
      </c>
      <c r="AG15" s="1815">
        <f t="shared" si="20"/>
      </c>
      <c r="AH15" s="1816">
        <f t="shared" si="29"/>
      </c>
      <c r="AI15" s="1817">
        <f t="shared" ref="AI15:AI17" si="8">IFERROR(VLOOKUP(C15,$C$3:$AI$42,34,0),"")</f>
      </c>
      <c r="AJ15" s="1818"/>
      <c r="AK15" s="1819"/>
      <c r="AL15" s="1832"/>
      <c r="AM15" s="1819"/>
      <c r="AN15" s="1819"/>
    </row>
    <row r="16">
      <c r="A16" s="1820">
        <v>13</v>
      </c>
      <c r="B16" s="1800" t="s">
        <v>1732</v>
      </c>
      <c r="C16" s="1826" t="s">
        <v>1749</v>
      </c>
      <c r="D16" s="1826" t="s">
        <v>1749</v>
      </c>
      <c r="E16" s="1834" t="s">
        <v>1750</v>
      </c>
      <c r="F16" s="1803">
        <v>948</v>
      </c>
      <c r="G16" s="1804">
        <v>948</v>
      </c>
      <c r="H16" s="1805"/>
      <c r="I16" s="1806">
        <f>VLOOKUP(C16,'Data Products'!$A:$B,2,0)</f>
      </c>
      <c r="J16" s="1807">
        <f t="shared" si="26"/>
      </c>
      <c r="K16" s="1808">
        <v>45504</v>
      </c>
      <c r="L16" s="1809">
        <f t="shared" si="0"/>
      </c>
      <c r="M16" s="1822">
        <v>1</v>
      </c>
      <c r="N16" s="1822">
        <v>51</v>
      </c>
      <c r="O16" s="1805"/>
      <c r="P16" s="1805"/>
      <c r="Q16" s="1800"/>
      <c r="R16" s="1805">
        <v>500</v>
      </c>
      <c r="S16" s="1805">
        <v>500</v>
      </c>
      <c r="T16" s="1805">
        <v>0</v>
      </c>
      <c r="U16" s="1805">
        <v>0</v>
      </c>
      <c r="V16" s="1805">
        <v>0</v>
      </c>
      <c r="W16" s="1805">
        <v>0</v>
      </c>
      <c r="X16" s="1805">
        <v>0</v>
      </c>
      <c r="Y16" s="1805">
        <v>0</v>
      </c>
      <c r="Z16" s="1805">
        <v>0</v>
      </c>
      <c r="AA16" s="1805">
        <v>0</v>
      </c>
      <c r="AB16" s="1810">
        <f t="shared" si="10"/>
      </c>
      <c r="AC16" s="1824">
        <f t="shared" si="14"/>
      </c>
      <c r="AD16" s="1812">
        <f t="shared" si="17"/>
      </c>
      <c r="AE16" s="1825">
        <f t="shared" si="3"/>
      </c>
      <c r="AF16" s="1814">
        <f>VLOOKUP(C16,'Data Products'!$A:$J,10,0)</f>
      </c>
      <c r="AG16" s="1815">
        <f t="shared" si="20"/>
      </c>
      <c r="AH16" s="1816">
        <f t="shared" si="29"/>
      </c>
      <c r="AI16" s="1817">
        <f t="shared" si="8"/>
      </c>
      <c r="AJ16" s="1818"/>
      <c r="AK16" s="1819"/>
      <c r="AL16" s="1818"/>
      <c r="AM16" s="1819"/>
      <c r="AN16" s="1819"/>
    </row>
    <row customHeight="true" hidden="true" ht="18" r="17">
      <c r="A17" s="1820">
        <v>14</v>
      </c>
      <c r="B17" s="1800" t="s">
        <v>1732</v>
      </c>
      <c r="C17" s="1826" t="s">
        <v>1751</v>
      </c>
      <c r="D17" s="1826" t="s">
        <v>1751</v>
      </c>
      <c r="E17" s="1834" t="s">
        <v>1752</v>
      </c>
      <c r="F17" s="1803">
        <v>0</v>
      </c>
      <c r="G17" s="1804">
        <v>0</v>
      </c>
      <c r="H17" s="1805"/>
      <c r="I17" s="1806">
        <f>VLOOKUP(C17,'Data Products'!$A:$B,2,0)</f>
      </c>
      <c r="J17" s="1807">
        <f t="shared" si="26"/>
      </c>
      <c r="K17" s="1808">
        <v>45653</v>
      </c>
      <c r="L17" s="1809">
        <f t="shared" si="0"/>
      </c>
      <c r="M17" s="1822">
        <v>0</v>
      </c>
      <c r="N17" s="1822">
        <v>10</v>
      </c>
      <c r="O17" s="1805"/>
      <c r="P17" s="1805"/>
      <c r="Q17" s="1800"/>
      <c r="R17" s="1805">
        <v>0</v>
      </c>
      <c r="S17" s="1805">
        <v>0</v>
      </c>
      <c r="T17" s="1805">
        <v>128</v>
      </c>
      <c r="U17" s="1805">
        <v>128</v>
      </c>
      <c r="V17" s="1805">
        <v>54</v>
      </c>
      <c r="W17" s="1805">
        <v>54</v>
      </c>
      <c r="X17" s="1805">
        <v>0</v>
      </c>
      <c r="Y17" s="1805">
        <v>0</v>
      </c>
      <c r="Z17" s="1805">
        <v>0</v>
      </c>
      <c r="AA17" s="1805">
        <v>0</v>
      </c>
      <c r="AB17" s="1810">
        <f t="shared" si="10"/>
      </c>
      <c r="AC17" s="1824">
        <f t="shared" si="14"/>
      </c>
      <c r="AD17" s="1812">
        <f t="shared" si="17"/>
      </c>
      <c r="AE17" s="1825">
        <f t="shared" si="3"/>
      </c>
      <c r="AF17" s="1814">
        <f>VLOOKUP(C17,'Data Products'!$A:$J,10,0)</f>
      </c>
      <c r="AG17" s="1815">
        <f t="shared" si="20"/>
      </c>
      <c r="AH17" s="1816">
        <f t="shared" si="29"/>
      </c>
      <c r="AI17" s="1817">
        <f t="shared" si="8"/>
      </c>
      <c r="AJ17" s="1819"/>
      <c r="AK17" s="1819"/>
      <c r="AL17" s="1818"/>
      <c r="AM17" s="1819"/>
      <c r="AN17" s="1819"/>
    </row>
    <row r="18">
      <c r="A18" s="1820">
        <v>15</v>
      </c>
      <c r="B18" s="1800" t="s">
        <v>1732</v>
      </c>
      <c r="C18" s="1826" t="s">
        <v>1753</v>
      </c>
      <c r="D18" s="1826" t="s">
        <v>1753</v>
      </c>
      <c r="E18" s="1834" t="s">
        <v>1754</v>
      </c>
      <c r="F18" s="1803">
        <v>5</v>
      </c>
      <c r="G18" s="1804">
        <v>5</v>
      </c>
      <c r="H18" s="1805"/>
      <c r="I18" s="1806">
        <f>VLOOKUP(C18,'Data Products'!$A:$B,2,0)</f>
      </c>
      <c r="J18" s="1807">
        <f t="shared" si="26"/>
      </c>
      <c r="K18" s="1808">
        <v>45737</v>
      </c>
      <c r="L18" s="1809">
        <f t="shared" si="0"/>
      </c>
      <c r="M18" s="1822">
        <v>12</v>
      </c>
      <c r="N18" s="1822">
        <v>502</v>
      </c>
      <c r="O18" s="1805"/>
      <c r="P18" s="1805"/>
      <c r="Q18" s="1800"/>
      <c r="R18" s="1805">
        <v>0</v>
      </c>
      <c r="S18" s="1805">
        <v>0</v>
      </c>
      <c r="T18" s="1805">
        <v>0</v>
      </c>
      <c r="U18" s="1805">
        <v>0</v>
      </c>
      <c r="V18" s="1805">
        <v>116</v>
      </c>
      <c r="W18" s="1805">
        <v>116</v>
      </c>
      <c r="X18" s="1805">
        <v>0</v>
      </c>
      <c r="Y18" s="1805">
        <v>0</v>
      </c>
      <c r="Z18" s="1805">
        <v>0</v>
      </c>
      <c r="AA18" s="1805">
        <v>0</v>
      </c>
      <c r="AB18" s="1810">
        <f t="shared" si="10"/>
      </c>
      <c r="AC18" s="1824">
        <f t="shared" si="14"/>
      </c>
      <c r="AD18" s="1812">
        <f t="shared" si="17"/>
      </c>
      <c r="AE18" s="1825">
        <f t="shared" si="3"/>
      </c>
      <c r="AF18" s="1814">
        <f>VLOOKUP(C18,'Data Products'!$A:$J,10,0)</f>
      </c>
      <c r="AG18" s="1815">
        <f t="shared" si="20"/>
      </c>
      <c r="AH18" s="1816">
        <f t="shared" si="29"/>
      </c>
      <c r="AI18" s="1817"/>
      <c r="AJ18" s="1819"/>
      <c r="AK18" s="1819"/>
      <c r="AL18" s="1818"/>
      <c r="AM18" s="1819"/>
      <c r="AN18" s="1819"/>
    </row>
    <row r="19">
      <c r="A19" s="1820">
        <v>16</v>
      </c>
      <c r="B19" s="1800" t="s">
        <v>1732</v>
      </c>
      <c r="C19" s="1826" t="s">
        <v>1755</v>
      </c>
      <c r="D19" s="1826" t="s">
        <v>1755</v>
      </c>
      <c r="E19" s="1826" t="s">
        <v>1755</v>
      </c>
      <c r="F19" s="1803">
        <v>433</v>
      </c>
      <c r="G19" s="1804">
        <v>433</v>
      </c>
      <c r="H19" s="1805"/>
      <c r="I19" s="1806">
        <f>VLOOKUP(C19,'Data Products'!$A:$B,2,0)</f>
      </c>
      <c r="J19" s="1807">
        <f t="shared" si="26"/>
      </c>
      <c r="K19" s="1808">
        <v>45653</v>
      </c>
      <c r="L19" s="1809">
        <f t="shared" si="0"/>
      </c>
      <c r="M19" s="1822">
        <v>4</v>
      </c>
      <c r="N19" s="1822">
        <v>7</v>
      </c>
      <c r="O19" s="1805"/>
      <c r="P19" s="1805"/>
      <c r="Q19" s="1800"/>
      <c r="R19" s="1828">
        <v>600</v>
      </c>
      <c r="S19" s="1805">
        <v>600</v>
      </c>
      <c r="T19" s="1805">
        <v>100</v>
      </c>
      <c r="U19" s="1805">
        <v>100</v>
      </c>
      <c r="V19" s="1805">
        <v>300</v>
      </c>
      <c r="W19" s="1805">
        <v>300</v>
      </c>
      <c r="X19" s="1805">
        <v>0</v>
      </c>
      <c r="Y19" s="1805">
        <v>0</v>
      </c>
      <c r="Z19" s="1805">
        <v>0</v>
      </c>
      <c r="AA19" s="1805">
        <v>0</v>
      </c>
      <c r="AB19" s="1810">
        <f t="shared" si="10"/>
      </c>
      <c r="AC19" s="1824">
        <f t="shared" si="14"/>
      </c>
      <c r="AD19" s="1812">
        <f t="shared" si="17"/>
      </c>
      <c r="AE19" s="1825">
        <f t="shared" si="3"/>
      </c>
      <c r="AF19" s="1814">
        <f>VLOOKUP(C19,'Data Products'!$A:$J,10,0)</f>
      </c>
      <c r="AG19" s="1815">
        <f t="shared" si="20"/>
      </c>
      <c r="AH19" s="1816">
        <f t="shared" si="29"/>
      </c>
      <c r="AI19" s="1817"/>
      <c r="AJ19" s="1819"/>
      <c r="AK19" s="1819"/>
      <c r="AL19" s="1818"/>
      <c r="AM19" s="1819"/>
      <c r="AN19" s="1819"/>
    </row>
    <row r="20">
      <c r="A20" s="1820">
        <v>17</v>
      </c>
      <c r="B20" s="1800" t="s">
        <v>1732</v>
      </c>
      <c r="C20" s="1826" t="s">
        <v>1756</v>
      </c>
      <c r="D20" s="1826" t="s">
        <v>1756</v>
      </c>
      <c r="E20" s="1834" t="s">
        <v>1757</v>
      </c>
      <c r="F20" s="1803">
        <v>4894</v>
      </c>
      <c r="G20" s="1804">
        <v>4889</v>
      </c>
      <c r="H20" s="1805"/>
      <c r="I20" s="1806">
        <f>VLOOKUP(C20,'Data Products'!$A:$B,2,0)</f>
      </c>
      <c r="J20" s="1807">
        <f t="shared" si="26"/>
      </c>
      <c r="K20" s="1808">
        <v>45653</v>
      </c>
      <c r="L20" s="1809">
        <f t="shared" si="0"/>
      </c>
      <c r="M20" s="1822">
        <v>298</v>
      </c>
      <c r="N20" s="1827">
        <v>2677</v>
      </c>
      <c r="O20" s="1805"/>
      <c r="P20" s="1805"/>
      <c r="Q20" s="1800"/>
      <c r="R20" s="1805">
        <v>0</v>
      </c>
      <c r="S20" s="1805">
        <v>0</v>
      </c>
      <c r="T20" s="1805">
        <v>27</v>
      </c>
      <c r="U20" s="1805">
        <v>27</v>
      </c>
      <c r="V20" s="1805">
        <v>25</v>
      </c>
      <c r="W20" s="1805">
        <v>25</v>
      </c>
      <c r="X20" s="1805">
        <v>0</v>
      </c>
      <c r="Y20" s="1805">
        <v>0</v>
      </c>
      <c r="Z20" s="1805">
        <v>0</v>
      </c>
      <c r="AA20" s="1805">
        <v>0</v>
      </c>
      <c r="AB20" s="1810">
        <f t="shared" si="10"/>
      </c>
      <c r="AC20" s="1824">
        <f t="shared" si="14"/>
      </c>
      <c r="AD20" s="1812">
        <f t="shared" si="17"/>
      </c>
      <c r="AE20" s="1825">
        <f t="shared" si="3"/>
      </c>
      <c r="AF20" s="1814">
        <f>VLOOKUP(C20,'Data Products'!$A:$J,10,0)</f>
      </c>
      <c r="AG20" s="1815">
        <f t="shared" si="20"/>
      </c>
      <c r="AH20" s="1816">
        <f t="shared" si="29"/>
      </c>
      <c r="AI20" s="1817" t="s">
        <v>1758</v>
      </c>
      <c r="AJ20" s="1819"/>
      <c r="AK20" s="1819"/>
      <c r="AL20" s="1818"/>
      <c r="AM20" s="1819"/>
      <c r="AN20" s="1819"/>
    </row>
    <row r="21">
      <c r="A21" s="1820">
        <v>18</v>
      </c>
      <c r="B21" s="1800" t="s">
        <v>1732</v>
      </c>
      <c r="C21" s="1826" t="s">
        <v>1759</v>
      </c>
      <c r="D21" s="1826" t="s">
        <v>1759</v>
      </c>
      <c r="E21" s="1834" t="s">
        <v>1760</v>
      </c>
      <c r="F21" s="1803">
        <v>8127</v>
      </c>
      <c r="G21" s="1804">
        <v>8122</v>
      </c>
      <c r="H21" s="1828"/>
      <c r="I21" s="1806">
        <f>VLOOKUP(C21,'Data Products'!$A:$B,2,0)</f>
      </c>
      <c r="J21" s="1807">
        <f t="shared" si="26"/>
      </c>
      <c r="K21" s="1808">
        <v>45847</v>
      </c>
      <c r="L21" s="1809">
        <f t="shared" si="0"/>
      </c>
      <c r="M21" s="1822">
        <v>782</v>
      </c>
      <c r="N21" s="1836">
        <v>3685</v>
      </c>
      <c r="O21" s="1805"/>
      <c r="P21" s="1805"/>
      <c r="Q21" s="1800"/>
      <c r="R21" s="1805">
        <v>0</v>
      </c>
      <c r="S21" s="1828">
        <v>0</v>
      </c>
      <c r="T21" s="1805">
        <v>113</v>
      </c>
      <c r="U21" s="1805">
        <v>106</v>
      </c>
      <c r="V21" s="1805">
        <v>1097</v>
      </c>
      <c r="W21" s="1805">
        <v>1097</v>
      </c>
      <c r="X21" s="1805">
        <v>5</v>
      </c>
      <c r="Y21" s="1805">
        <v>0</v>
      </c>
      <c r="Z21" s="1805">
        <v>0</v>
      </c>
      <c r="AA21" s="1805">
        <v>0</v>
      </c>
      <c r="AB21" s="1810">
        <f t="shared" si="10"/>
      </c>
      <c r="AC21" s="1824">
        <f t="shared" si="14"/>
      </c>
      <c r="AD21" s="1812">
        <f t="shared" si="17"/>
      </c>
      <c r="AE21" s="1825">
        <f t="shared" si="3"/>
      </c>
      <c r="AF21" s="1814">
        <f>VLOOKUP(C21,'Data Products'!$A:$J,10,0)</f>
      </c>
      <c r="AG21" s="1815">
        <f t="shared" si="20"/>
      </c>
      <c r="AH21" s="1816">
        <f t="shared" si="29"/>
      </c>
      <c r="AI21" s="1817" t="s">
        <v>1758</v>
      </c>
      <c r="AJ21" s="1819"/>
      <c r="AK21" s="1819"/>
      <c r="AL21" s="1818"/>
      <c r="AM21" s="1819"/>
      <c r="AN21" s="1819"/>
    </row>
    <row customHeight="true" hidden="true" ht="18" r="22">
      <c r="A22" s="1820">
        <v>19</v>
      </c>
      <c r="B22" s="1800" t="s">
        <v>1732</v>
      </c>
      <c r="C22" s="1837" t="s">
        <v>1756</v>
      </c>
      <c r="D22" s="1837" t="s">
        <v>1756</v>
      </c>
      <c r="E22" s="1838" t="s">
        <v>1757</v>
      </c>
      <c r="F22" s="1839">
        <v>4894</v>
      </c>
      <c r="G22" s="1804">
        <v>4889</v>
      </c>
      <c r="H22" s="1805"/>
      <c r="I22" s="1806">
        <f>VLOOKUP(C22,'Data Products'!$A:$B,2,0)</f>
      </c>
      <c r="J22" s="1807">
        <f t="shared" si="26"/>
      </c>
      <c r="K22" s="1808">
        <v>45847</v>
      </c>
      <c r="L22" s="1809">
        <f t="shared" si="0"/>
      </c>
      <c r="M22" s="1822">
        <v>298</v>
      </c>
      <c r="N22" s="1836">
        <v>2677</v>
      </c>
      <c r="O22" s="1805"/>
      <c r="P22" s="1805"/>
      <c r="Q22" s="1800"/>
      <c r="R22" s="1828">
        <v>0</v>
      </c>
      <c r="S22" s="1805">
        <v>0</v>
      </c>
      <c r="T22" s="1805">
        <v>154</v>
      </c>
      <c r="U22" s="1805">
        <v>154</v>
      </c>
      <c r="V22" s="1805">
        <v>310</v>
      </c>
      <c r="W22" s="1805">
        <v>310</v>
      </c>
      <c r="X22" s="1805">
        <v>0</v>
      </c>
      <c r="Y22" s="1805">
        <v>0</v>
      </c>
      <c r="Z22" s="1805">
        <v>0</v>
      </c>
      <c r="AA22" s="1805">
        <v>0</v>
      </c>
      <c r="AB22" s="1810">
        <f t="shared" si="10"/>
      </c>
      <c r="AC22" s="1824">
        <f t="shared" si="14"/>
      </c>
      <c r="AD22" s="1812">
        <f t="shared" si="17"/>
      </c>
      <c r="AE22" s="1825">
        <f t="shared" si="3"/>
      </c>
      <c r="AF22" s="1814">
        <f>VLOOKUP(C22,'Data Products'!$A:$J,10,0)</f>
      </c>
      <c r="AG22" s="1815">
        <f t="shared" si="20"/>
      </c>
      <c r="AH22" s="1816">
        <f t="shared" si="29"/>
      </c>
      <c r="AI22" s="1840" t="s">
        <v>1761</v>
      </c>
      <c r="AJ22" s="1819"/>
      <c r="AK22" s="1819"/>
      <c r="AL22" s="1818"/>
      <c r="AM22" s="1819"/>
      <c r="AN22" s="1819"/>
    </row>
    <row customHeight="true" ht="18" r="23">
      <c r="A23" s="1820">
        <v>20</v>
      </c>
      <c r="B23" s="1800" t="s">
        <v>1729</v>
      </c>
      <c r="C23" s="1841" t="s">
        <v>1762</v>
      </c>
      <c r="D23" s="1841" t="s">
        <v>1762</v>
      </c>
      <c r="E23" s="1841" t="s">
        <v>1762</v>
      </c>
      <c r="F23" s="1842">
        <v>1500</v>
      </c>
      <c r="G23" s="1843">
        <v>1500</v>
      </c>
      <c r="H23" s="1844"/>
      <c r="I23" s="1845">
        <f>VLOOKUP(C23,'Data Products'!$A:$B,2,0)</f>
      </c>
      <c r="J23" s="1846">
        <f t="shared" si="26"/>
      </c>
      <c r="K23" s="1847">
        <v>45416</v>
      </c>
      <c r="L23" s="1848">
        <f t="shared" si="0"/>
      </c>
      <c r="M23" s="1849">
        <v>0</v>
      </c>
      <c r="N23" s="1849">
        <v>0</v>
      </c>
      <c r="O23" s="1850"/>
      <c r="P23" s="1850"/>
      <c r="Q23" s="1850"/>
      <c r="R23" s="1850"/>
      <c r="S23" s="1850"/>
      <c r="T23" s="1850"/>
      <c r="U23" s="1850"/>
      <c r="V23" s="1850"/>
      <c r="W23" s="1850"/>
      <c r="X23" s="1850"/>
      <c r="Y23" s="1850"/>
      <c r="Z23" s="1850"/>
      <c r="AA23" s="1850"/>
      <c r="AB23" s="1851">
        <f t="shared" si="10"/>
      </c>
      <c r="AC23" s="1852">
        <f t="shared" si="14"/>
      </c>
      <c r="AD23" s="1812">
        <f t="shared" si="17"/>
      </c>
      <c r="AE23" s="1853">
        <f t="shared" si="3"/>
      </c>
      <c r="AF23" s="1854">
        <f>VLOOKUP(C23,'Data Products'!$A:$J,10,0)</f>
      </c>
      <c r="AG23" s="1855">
        <f t="shared" si="20"/>
      </c>
      <c r="AH23" s="1856"/>
      <c r="AI23" s="1857"/>
      <c r="AJ23" s="1858"/>
      <c r="AK23" s="1858"/>
      <c r="AL23" s="1859"/>
      <c r="AM23" s="1858"/>
      <c r="AN23" s="1858"/>
    </row>
    <row customHeight="true" ht="18" r="24">
      <c r="A24" s="1820">
        <v>21</v>
      </c>
      <c r="B24" s="1800" t="s">
        <v>1729</v>
      </c>
      <c r="C24" s="1860" t="s">
        <v>1763</v>
      </c>
      <c r="D24" s="1860" t="s">
        <v>1763</v>
      </c>
      <c r="E24" s="1860" t="s">
        <v>1763</v>
      </c>
      <c r="F24" s="1861">
        <v>2000</v>
      </c>
      <c r="G24" s="1842">
        <v>2000</v>
      </c>
      <c r="H24" s="1862"/>
      <c r="I24" s="1863">
        <f>VLOOKUP(C24,'Data Products'!$A:$B,2,0)</f>
      </c>
      <c r="J24" s="1864">
        <f t="shared" si="26"/>
      </c>
      <c r="K24" s="1865">
        <v>45417</v>
      </c>
      <c r="L24" s="1866">
        <f t="shared" si="0"/>
      </c>
      <c r="M24" s="1867">
        <v>0</v>
      </c>
      <c r="N24" s="1867">
        <v>0</v>
      </c>
      <c r="O24" s="1868"/>
      <c r="P24" s="1868"/>
      <c r="Q24" s="1868"/>
      <c r="R24" s="1868"/>
      <c r="S24" s="1868"/>
      <c r="T24" s="1868"/>
      <c r="U24" s="1868"/>
      <c r="V24" s="1868"/>
      <c r="W24" s="1868"/>
      <c r="X24" s="1868"/>
      <c r="Y24" s="1868"/>
      <c r="Z24" s="1868"/>
      <c r="AA24" s="1868"/>
      <c r="AB24" s="1869">
        <f t="shared" si="10"/>
      </c>
      <c r="AC24" s="1870">
        <f t="shared" si="14"/>
      </c>
      <c r="AD24" s="1812">
        <f t="shared" si="17"/>
      </c>
      <c r="AE24" s="1871">
        <f t="shared" si="3"/>
      </c>
      <c r="AF24" s="1855">
        <f>VLOOKUP(C24,'Data Products'!$A:$J,10,0)</f>
      </c>
      <c r="AG24" s="1872">
        <f t="shared" si="20"/>
      </c>
      <c r="AH24" s="1873"/>
      <c r="AI24" s="1857"/>
      <c r="AJ24" s="1858"/>
      <c r="AK24" s="1858"/>
      <c r="AL24" s="1859"/>
      <c r="AM24" s="1858"/>
      <c r="AN24" s="1858"/>
    </row>
    <row r="25">
      <c r="A25" s="1874"/>
      <c r="B25" s="1875"/>
      <c r="C25" s="1874"/>
      <c r="D25" s="1876"/>
      <c r="E25" s="1874"/>
      <c r="F25" s="1874"/>
      <c r="G25" s="1874"/>
      <c r="H25" s="1874"/>
      <c r="I25" s="1874"/>
      <c r="J25" s="1874"/>
      <c r="K25" s="1874"/>
      <c r="L25" s="1877"/>
      <c r="M25" s="1877"/>
      <c r="N25" s="1878" t="s">
        <v>1764</v>
      </c>
      <c r="O25" s="1878"/>
      <c r="P25" s="1878"/>
      <c r="Q25" s="1878"/>
      <c r="R25" s="1878"/>
      <c r="S25" s="1878"/>
      <c r="T25" s="1878"/>
      <c r="U25" s="1878"/>
      <c r="V25" s="1878"/>
      <c r="W25" s="1878"/>
      <c r="X25" s="1878"/>
      <c r="Y25" s="1878"/>
      <c r="Z25" s="1878"/>
      <c r="AA25" s="1878"/>
      <c r="AB25" s="1878"/>
      <c r="AC25" s="1878"/>
      <c r="AD25" s="1878"/>
      <c r="AE25" s="1879" t="s">
        <v>1765</v>
      </c>
      <c r="AF25" s="1880">
        <f t="shared" ref="AF25:AF29" si="24">AG25/$AG$25</f>
      </c>
      <c r="AG25" s="1881">
        <f>SUM(AG4:AG24)</f>
      </c>
      <c r="AH25" s="1881">
        <f>SUM(AH4:AH24)</f>
      </c>
      <c r="AI25" s="1881">
        <f>SUM(AI4:AI24)</f>
      </c>
      <c r="AJ25" s="1882"/>
      <c r="AK25" s="1882"/>
      <c r="AL25" s="1883"/>
      <c r="AM25" s="1882"/>
      <c r="AN25" s="1882"/>
    </row>
    <row r="26">
      <c r="A26" s="1878"/>
      <c r="B26" s="1875"/>
      <c r="C26" s="1875"/>
      <c r="D26" s="1878"/>
      <c r="E26" s="1878"/>
      <c r="F26" s="1878"/>
      <c r="G26" s="1878"/>
      <c r="H26" s="1878"/>
      <c r="I26" s="1875"/>
      <c r="J26" s="1877"/>
      <c r="K26" s="1877"/>
      <c r="L26" s="1877"/>
      <c r="M26" s="1877"/>
      <c r="N26" s="1878"/>
      <c r="O26" s="1878"/>
      <c r="P26" s="1878"/>
      <c r="Q26" s="1878"/>
      <c r="R26" s="1878"/>
      <c r="S26" s="1878"/>
      <c r="T26" s="1878"/>
      <c r="U26" s="1878"/>
      <c r="V26" s="1878"/>
      <c r="W26" s="1878"/>
      <c r="X26" s="1878"/>
      <c r="Y26" s="1878"/>
      <c r="Z26" s="1878"/>
      <c r="AA26" s="1878"/>
      <c r="AB26" s="1878"/>
      <c r="AC26" s="1878"/>
      <c r="AD26" s="1878"/>
      <c r="AE26" s="1884" t="s">
        <v>1766</v>
      </c>
      <c r="AF26" s="1880">
        <f t="shared" si="24"/>
      </c>
      <c r="AG26" s="1885">
        <f>SUMIFS($AG$4:$AG$24,$AE$4:$AE$24,$AE$26)</f>
      </c>
      <c r="AH26" s="1886"/>
      <c r="AI26" s="1883"/>
      <c r="AJ26" s="1882"/>
      <c r="AK26" s="1882"/>
      <c r="AL26" s="1883"/>
      <c r="AM26" s="1882"/>
      <c r="AN26" s="1882"/>
    </row>
    <row r="27">
      <c r="A27" s="1878"/>
      <c r="B27" s="1875"/>
      <c r="C27" s="1875"/>
      <c r="D27" s="1878"/>
      <c r="E27" s="1878"/>
      <c r="F27" s="1878"/>
      <c r="G27" s="1878"/>
      <c r="H27" s="1878"/>
      <c r="I27" s="1875"/>
      <c r="J27" s="1877"/>
      <c r="K27" s="1877"/>
      <c r="L27" s="1877"/>
      <c r="M27" s="1877"/>
      <c r="N27" s="1878"/>
      <c r="O27" s="1878"/>
      <c r="P27" s="1878"/>
      <c r="Q27" s="1878"/>
      <c r="R27" s="1878"/>
      <c r="S27" s="1878"/>
      <c r="T27" s="1878"/>
      <c r="U27" s="1878"/>
      <c r="V27" s="1878"/>
      <c r="W27" s="1878"/>
      <c r="X27" s="1878"/>
      <c r="Y27" s="1878"/>
      <c r="Z27" s="1878"/>
      <c r="AA27" s="1878"/>
      <c r="AB27" s="1878"/>
      <c r="AC27" s="1878"/>
      <c r="AD27" s="1878"/>
      <c r="AE27" s="1884" t="s">
        <v>1767</v>
      </c>
      <c r="AF27" s="1880">
        <f t="shared" si="24"/>
      </c>
      <c r="AG27" s="1885">
        <f t="shared" ref="AG27:AG29" si="13">SUMIFS($AG$4:$AG$24,$AE$4:$AE$24,AE27)</f>
      </c>
      <c r="AH27" s="1886"/>
      <c r="AI27" s="1883"/>
      <c r="AJ27" s="1882"/>
      <c r="AK27" s="1882"/>
      <c r="AL27" s="1883"/>
      <c r="AM27" s="1882"/>
      <c r="AN27" s="1882"/>
    </row>
    <row r="28">
      <c r="A28" s="1878"/>
      <c r="B28" s="1875"/>
      <c r="C28" s="1875"/>
      <c r="D28" s="1878"/>
      <c r="E28" s="1878"/>
      <c r="F28" s="1878"/>
      <c r="G28" s="1878"/>
      <c r="H28" s="1878"/>
      <c r="I28" s="1875"/>
      <c r="J28" s="1877"/>
      <c r="K28" s="1877"/>
      <c r="L28" s="1877"/>
      <c r="M28" s="1877"/>
      <c r="N28" s="1878"/>
      <c r="O28" s="1878"/>
      <c r="P28" s="1878"/>
      <c r="Q28" s="1878"/>
      <c r="R28" s="1878"/>
      <c r="S28" s="1878"/>
      <c r="T28" s="1878"/>
      <c r="U28" s="1878"/>
      <c r="V28" s="1878"/>
      <c r="W28" s="1878"/>
      <c r="X28" s="1878"/>
      <c r="Y28" s="1878"/>
      <c r="Z28" s="1878"/>
      <c r="AA28" s="1878"/>
      <c r="AB28" s="1878"/>
      <c r="AC28" s="1878"/>
      <c r="AD28" s="1878"/>
      <c r="AE28" s="1884" t="s">
        <v>1768</v>
      </c>
      <c r="AF28" s="1880">
        <f t="shared" si="24"/>
      </c>
      <c r="AG28" s="1885">
        <f t="shared" si="13"/>
      </c>
      <c r="AH28" s="1886"/>
      <c r="AI28" s="1883"/>
      <c r="AJ28" s="1882"/>
      <c r="AK28" s="1882"/>
      <c r="AL28" s="1883"/>
      <c r="AM28" s="1882"/>
      <c r="AN28" s="1882"/>
    </row>
    <row r="29">
      <c r="A29" s="1878"/>
      <c r="B29" s="1875"/>
      <c r="C29" s="1875"/>
      <c r="D29" s="1878"/>
      <c r="E29" s="1878"/>
      <c r="F29" s="1878"/>
      <c r="G29" s="1878"/>
      <c r="H29" s="1878"/>
      <c r="I29" s="1875"/>
      <c r="J29" s="1877"/>
      <c r="K29" s="1877"/>
      <c r="L29" s="1877"/>
      <c r="M29" s="1877"/>
      <c r="N29" s="1878"/>
      <c r="O29" s="1878"/>
      <c r="P29" s="1878"/>
      <c r="Q29" s="1878"/>
      <c r="R29" s="1878"/>
      <c r="S29" s="1878"/>
      <c r="T29" s="1878"/>
      <c r="U29" s="1878"/>
      <c r="V29" s="1878"/>
      <c r="W29" s="1878"/>
      <c r="X29" s="1878"/>
      <c r="Y29" s="1878"/>
      <c r="Z29" s="1878"/>
      <c r="AA29" s="1878"/>
      <c r="AB29" s="1878"/>
      <c r="AC29" s="1878"/>
      <c r="AD29" s="1878"/>
      <c r="AE29" s="1884" t="s">
        <v>1769</v>
      </c>
      <c r="AF29" s="1880">
        <f t="shared" si="24"/>
      </c>
      <c r="AG29" s="1885">
        <f t="shared" si="13"/>
      </c>
      <c r="AH29" s="1886"/>
      <c r="AI29" s="1883"/>
      <c r="AJ29" s="1882"/>
      <c r="AK29" s="1882"/>
      <c r="AL29" s="1883"/>
      <c r="AM29" s="1882"/>
      <c r="AN29" s="1882"/>
    </row>
    <row r="30">
      <c r="A30" s="1878"/>
      <c r="B30" s="1875"/>
      <c r="C30" s="1875"/>
      <c r="D30" s="1878"/>
      <c r="E30" s="1878"/>
      <c r="F30" s="1878"/>
      <c r="G30" s="1878"/>
      <c r="H30" s="1878"/>
      <c r="I30" s="1875"/>
      <c r="J30" s="1877"/>
      <c r="K30" s="1877"/>
      <c r="L30" s="1877"/>
      <c r="M30" s="1877"/>
      <c r="N30" s="1878"/>
      <c r="O30" s="1878"/>
      <c r="P30" s="1878"/>
      <c r="Q30" s="1878"/>
      <c r="R30" s="1878"/>
      <c r="S30" s="1878"/>
      <c r="T30" s="1878"/>
      <c r="U30" s="1878"/>
      <c r="V30" s="1878"/>
      <c r="W30" s="1878"/>
      <c r="X30" s="1878"/>
      <c r="Y30" s="1878"/>
      <c r="Z30" s="1878"/>
      <c r="AA30" s="1878"/>
      <c r="AB30" s="1878"/>
      <c r="AC30" s="1878"/>
      <c r="AD30" s="1878"/>
      <c r="AE30" s="1884" t="s">
        <v>1718</v>
      </c>
      <c r="AF30" s="1887">
        <f>AVERAGE(AE29:AC27)/AVERAGE(AE29:AC27)</f>
      </c>
      <c r="AG30" s="1885">
        <f>SUMIF($AC$4:$AC$24,"&lt;90",AG4:AG24)</f>
      </c>
      <c r="AH30" s="1888"/>
      <c r="AI30" s="1883"/>
      <c r="AJ30" s="1882"/>
      <c r="AK30" s="1882"/>
      <c r="AL30" s="1883"/>
      <c r="AM30" s="1882"/>
      <c r="AN30" s="1882"/>
    </row>
    <row r="31">
      <c r="A31" s="1878"/>
      <c r="B31" s="1875"/>
      <c r="C31" s="1875"/>
      <c r="D31" s="1878"/>
      <c r="E31" s="1878"/>
      <c r="F31" s="1878"/>
      <c r="G31" s="1878"/>
      <c r="H31" s="1878"/>
      <c r="I31" s="1875"/>
      <c r="J31" s="1877"/>
      <c r="K31" s="1877"/>
      <c r="L31" s="1877"/>
      <c r="M31" s="1878"/>
      <c r="N31" s="1878"/>
      <c r="O31" s="1878"/>
      <c r="P31" s="1878"/>
      <c r="Q31" s="1878"/>
      <c r="R31" s="1878"/>
      <c r="S31" s="1878"/>
      <c r="T31" s="1878"/>
      <c r="U31" s="1878"/>
      <c r="V31" s="1878"/>
      <c r="W31" s="1878"/>
      <c r="X31" s="1878"/>
      <c r="Y31" s="1878"/>
      <c r="Z31" s="1878"/>
      <c r="AA31" s="1878"/>
      <c r="AB31" s="1878"/>
      <c r="AC31" s="1878"/>
      <c r="AD31" s="1878"/>
      <c r="AE31" s="1878"/>
      <c r="AF31" s="1888"/>
      <c r="AG31" s="1888"/>
      <c r="AH31" s="1888"/>
      <c r="AI31" s="1883"/>
      <c r="AJ31" s="1882"/>
      <c r="AK31" s="1882"/>
      <c r="AL31" s="1883"/>
      <c r="AM31" s="1882"/>
      <c r="AN31" s="1882"/>
    </row>
    <row r="32">
      <c r="A32" s="1889" t="s">
        <v>1770</v>
      </c>
      <c r="B32" s="1796" t="s">
        <v>1692</v>
      </c>
      <c r="C32" s="1796" t="s">
        <v>1771</v>
      </c>
      <c r="D32" s="1889" t="s">
        <v>1694</v>
      </c>
      <c r="E32" s="1889"/>
      <c r="F32" s="1796" t="s">
        <v>1696</v>
      </c>
      <c r="G32" s="1796"/>
      <c r="H32" s="1796" t="s">
        <v>1772</v>
      </c>
      <c r="I32" s="1890" t="s">
        <v>1698</v>
      </c>
      <c r="J32" s="1891" t="s">
        <v>1699</v>
      </c>
      <c r="K32" s="1795" t="s">
        <v>1700</v>
      </c>
      <c r="L32" s="1795" t="s">
        <v>1701</v>
      </c>
      <c r="M32" s="1796" t="s">
        <v>1702</v>
      </c>
      <c r="N32" s="1796" t="s">
        <v>1703</v>
      </c>
      <c r="O32" s="1796" t="s">
        <v>1773</v>
      </c>
      <c r="P32" s="1796" t="s">
        <v>1774</v>
      </c>
      <c r="Q32" s="1796" t="s">
        <v>1706</v>
      </c>
      <c r="R32" s="1892"/>
      <c r="S32" s="1892"/>
      <c r="T32" s="1892"/>
      <c r="U32" s="1892"/>
      <c r="V32" s="1892"/>
      <c r="W32" s="1892"/>
      <c r="X32" s="1892"/>
      <c r="Y32" s="1892"/>
      <c r="Z32" s="1892"/>
      <c r="AA32" s="1892"/>
      <c r="AB32" s="1893" t="s">
        <v>1712</v>
      </c>
      <c r="AC32" s="1891" t="s">
        <v>1713</v>
      </c>
      <c r="AD32" s="1891" t="s">
        <v>1775</v>
      </c>
      <c r="AE32" s="1891" t="s">
        <v>1776</v>
      </c>
      <c r="AF32" s="1894" t="s">
        <v>1716</v>
      </c>
      <c r="AG32" s="1894" t="s">
        <v>1717</v>
      </c>
      <c r="AH32" s="1795" t="s">
        <v>1718</v>
      </c>
      <c r="AI32" s="1891" t="s">
        <v>1719</v>
      </c>
      <c r="AJ32" s="1795" t="s">
        <v>1720</v>
      </c>
      <c r="AK32" s="1796" t="s">
        <v>1721</v>
      </c>
      <c r="AL32" s="1796" t="s">
        <v>1777</v>
      </c>
      <c r="AM32" s="1796" t="s">
        <v>1723</v>
      </c>
      <c r="AN32" s="1796" t="s">
        <v>1724</v>
      </c>
    </row>
    <row r="33">
      <c r="A33" s="1796" t="s">
        <v>1725</v>
      </c>
      <c r="B33" s="1796"/>
      <c r="C33" s="1796"/>
      <c r="D33" s="1895"/>
      <c r="E33" s="1796"/>
      <c r="F33" s="1796" t="s">
        <v>1726</v>
      </c>
      <c r="G33" s="1799" t="s">
        <v>1727</v>
      </c>
      <c r="H33" s="1796"/>
      <c r="I33" s="1896"/>
      <c r="J33" s="1897"/>
      <c r="K33" s="1898"/>
      <c r="L33" s="1795"/>
      <c r="M33" s="1796" t="s">
        <v>1728</v>
      </c>
      <c r="N33" s="1895" t="s">
        <v>1728</v>
      </c>
      <c r="O33" s="1796"/>
      <c r="P33" s="1796"/>
      <c r="Q33" s="1796"/>
      <c r="R33" s="1892"/>
      <c r="S33" s="1892"/>
      <c r="T33" s="1892"/>
      <c r="U33" s="1892"/>
      <c r="V33" s="1892"/>
      <c r="W33" s="1892"/>
      <c r="X33" s="1892"/>
      <c r="Y33" s="1892"/>
      <c r="Z33" s="1892"/>
      <c r="AA33" s="1892"/>
      <c r="AB33" s="1893"/>
      <c r="AC33" s="1891"/>
      <c r="AD33" s="1891"/>
      <c r="AE33" s="1891"/>
      <c r="AF33" s="1894"/>
      <c r="AG33" s="1894"/>
      <c r="AH33" s="1795"/>
      <c r="AI33" s="1897"/>
      <c r="AJ33" s="1795"/>
      <c r="AK33" s="1796"/>
      <c r="AL33" s="1796"/>
      <c r="AM33" s="1796"/>
      <c r="AN33" s="1796"/>
    </row>
    <row r="34">
      <c r="A34" s="1899">
        <v>1</v>
      </c>
      <c r="B34" s="1800" t="s">
        <v>1778</v>
      </c>
      <c r="C34" s="1899" t="s">
        <v>1779</v>
      </c>
      <c r="D34" s="1900"/>
      <c r="E34" s="1901"/>
      <c r="F34" s="1902">
        <v>1609</v>
      </c>
      <c r="G34" s="1902">
        <v>1609</v>
      </c>
      <c r="H34" s="1903"/>
      <c r="I34" s="1904">
        <f>VLOOKUP(C34,'Data Products'!$A:$J,2,0)</f>
      </c>
      <c r="J34" s="1864">
        <f t="shared" ref="J34:J115" si="27">IFERROR(I34-TODAY(),"")</f>
      </c>
      <c r="K34" s="1865">
        <v>45840</v>
      </c>
      <c r="L34" s="1809">
        <f t="shared" ref="L34:L115" si="1">TODAY()-K34</f>
      </c>
      <c r="M34" s="1905">
        <v>0</v>
      </c>
      <c r="N34" s="1906">
        <v>0</v>
      </c>
      <c r="O34" s="1832"/>
      <c r="P34" s="1805"/>
      <c r="Q34" s="1800" t="s">
        <v>1780</v>
      </c>
      <c r="R34" s="1878"/>
      <c r="S34" s="1878"/>
      <c r="T34" s="1907"/>
      <c r="U34" s="1878"/>
      <c r="V34" s="1878"/>
      <c r="W34" s="1878"/>
      <c r="X34" s="1878"/>
      <c r="Y34" s="1878"/>
      <c r="Z34" s="1878"/>
      <c r="AA34" s="1878"/>
      <c r="AB34" s="1908">
        <f t="shared" ref="AB34:AB115" si="11">N34/30</f>
      </c>
      <c r="AC34" s="1824">
        <f t="shared" ref="AC34:AC115" si="15">IFERROR(F34/AB34,"-")</f>
      </c>
      <c r="AD34" s="1812">
        <f t="shared" ref="AD34:AD115" si="18">IFERROR(TODAY()+AC34,"-")</f>
      </c>
      <c r="AE34" s="1909">
        <f t="shared" ref="AE34:AE115" si="4">_xlfn.IFS(AC34="-","Not sold yet",AND(AC34&lt;=150,AC34&gt;60),"Out of stock more than 60 days",AC34&lt;=60,"Out of stock less than 60 days",AC34&gt;=150,"Out of stock more than 150 days")</f>
      </c>
      <c r="AF34" s="1910">
        <f>VLOOKUP(C34,'Data Products'!$A:$J,10,0)</f>
      </c>
      <c r="AG34" s="1911">
        <f t="shared" ref="AG34:AG115" si="21">AF34*F34</f>
      </c>
      <c r="AH34" s="1815"/>
      <c r="AI34" s="1912" t="s">
        <v>1781</v>
      </c>
      <c r="AJ34" s="1913"/>
      <c r="AK34" s="1819"/>
      <c r="AL34" s="1818"/>
      <c r="AM34" s="1819"/>
      <c r="AN34" s="1819"/>
    </row>
    <row customHeight="true" hidden="true" ht="18" r="35">
      <c r="A35" s="1899">
        <v>2</v>
      </c>
      <c r="B35" s="1800" t="s">
        <v>1778</v>
      </c>
      <c r="C35" s="1899" t="s">
        <v>1782</v>
      </c>
      <c r="D35" s="1844"/>
      <c r="E35" s="1832"/>
      <c r="F35" s="1902">
        <v>0</v>
      </c>
      <c r="G35" s="1902">
        <v>0</v>
      </c>
      <c r="H35" s="1903"/>
      <c r="I35" s="1904">
        <f>VLOOKUP(C35,'Data Products'!$A:$J,2,0)</f>
      </c>
      <c r="J35" s="1864">
        <f t="shared" si="27"/>
      </c>
      <c r="K35" s="1865">
        <v>45841</v>
      </c>
      <c r="L35" s="1809">
        <f t="shared" si="1"/>
      </c>
      <c r="M35" s="1914">
        <v>0</v>
      </c>
      <c r="N35" s="1830">
        <v>0</v>
      </c>
      <c r="O35" s="1832"/>
      <c r="P35" s="1805"/>
      <c r="Q35" s="1800" t="s">
        <v>1783</v>
      </c>
      <c r="R35" s="1878"/>
      <c r="S35" s="1878"/>
      <c r="T35" s="1907"/>
      <c r="U35" s="1878"/>
      <c r="V35" s="1878"/>
      <c r="W35" s="1878"/>
      <c r="X35" s="1878"/>
      <c r="Y35" s="1878"/>
      <c r="Z35" s="1878"/>
      <c r="AA35" s="1878"/>
      <c r="AB35" s="1908">
        <f t="shared" si="11"/>
      </c>
      <c r="AC35" s="1824">
        <f t="shared" si="15"/>
      </c>
      <c r="AD35" s="1812">
        <f t="shared" si="18"/>
      </c>
      <c r="AE35" s="1909">
        <f t="shared" si="4"/>
      </c>
      <c r="AF35" s="1910">
        <f>VLOOKUP(C35,'Data Products'!$A:$J,10,0)</f>
      </c>
      <c r="AG35" s="1911">
        <f t="shared" si="21"/>
      </c>
      <c r="AH35" s="1815">
        <f t="shared" ref="AH35:AH54" si="30">IF(J35&lt;=90,F35,0)</f>
      </c>
      <c r="AI35" s="1915"/>
      <c r="AJ35" s="1913"/>
      <c r="AK35" s="1819"/>
      <c r="AL35" s="1818"/>
      <c r="AM35" s="1819"/>
      <c r="AN35" s="1819"/>
    </row>
    <row customHeight="true" hidden="true" ht="18" r="36">
      <c r="A36" s="1899">
        <v>3</v>
      </c>
      <c r="B36" s="1800" t="s">
        <v>1778</v>
      </c>
      <c r="C36" s="1899" t="s">
        <v>1784</v>
      </c>
      <c r="D36" s="1844"/>
      <c r="E36" s="1832"/>
      <c r="F36" s="1902">
        <v>0</v>
      </c>
      <c r="G36" s="1902">
        <v>0</v>
      </c>
      <c r="H36" s="1903"/>
      <c r="I36" s="1904">
        <f>VLOOKUP(C36,'Data Products'!$A:$J,2,0)</f>
      </c>
      <c r="J36" s="1864">
        <f t="shared" si="27"/>
      </c>
      <c r="K36" s="1865">
        <v>45842</v>
      </c>
      <c r="L36" s="1809">
        <f t="shared" si="1"/>
      </c>
      <c r="M36" s="1914">
        <v>0</v>
      </c>
      <c r="N36" s="1830">
        <v>0</v>
      </c>
      <c r="O36" s="1916"/>
      <c r="P36" s="1917"/>
      <c r="Q36" s="1800" t="s">
        <v>1783</v>
      </c>
      <c r="R36" s="1878"/>
      <c r="S36" s="1878"/>
      <c r="T36" s="1907"/>
      <c r="U36" s="1878"/>
      <c r="V36" s="1878"/>
      <c r="W36" s="1878"/>
      <c r="X36" s="1878"/>
      <c r="Y36" s="1878"/>
      <c r="Z36" s="1878"/>
      <c r="AA36" s="1878"/>
      <c r="AB36" s="1908">
        <f t="shared" si="11"/>
      </c>
      <c r="AC36" s="1824">
        <f t="shared" si="15"/>
      </c>
      <c r="AD36" s="1812">
        <f t="shared" si="18"/>
      </c>
      <c r="AE36" s="1909">
        <f t="shared" si="4"/>
      </c>
      <c r="AF36" s="1910">
        <f>VLOOKUP(C36,'Data Products'!$A:$J,10,0)</f>
      </c>
      <c r="AG36" s="1911">
        <f t="shared" si="21"/>
      </c>
      <c r="AH36" s="1815">
        <f t="shared" si="30"/>
      </c>
      <c r="AI36" s="1915"/>
      <c r="AJ36" s="1913"/>
      <c r="AK36" s="1819"/>
      <c r="AL36" s="1818"/>
      <c r="AM36" s="1819"/>
      <c r="AN36" s="1819"/>
    </row>
    <row customHeight="true" hidden="true" ht="18" r="37">
      <c r="A37" s="1899">
        <v>4</v>
      </c>
      <c r="B37" s="1800" t="s">
        <v>1778</v>
      </c>
      <c r="C37" s="1899" t="s">
        <v>1785</v>
      </c>
      <c r="D37" s="1844"/>
      <c r="E37" s="1832"/>
      <c r="F37" s="1902">
        <v>0</v>
      </c>
      <c r="G37" s="1902">
        <v>0</v>
      </c>
      <c r="H37" s="1903"/>
      <c r="I37" s="1904">
        <f>VLOOKUP(C37,'Data Products'!$A:$J,2,0)</f>
      </c>
      <c r="J37" s="1864">
        <f t="shared" si="27"/>
      </c>
      <c r="K37" s="1865">
        <v>45843</v>
      </c>
      <c r="L37" s="1809">
        <f t="shared" si="1"/>
      </c>
      <c r="M37" s="1914">
        <v>0</v>
      </c>
      <c r="N37" s="1830">
        <v>0</v>
      </c>
      <c r="O37" s="1832"/>
      <c r="P37" s="1805"/>
      <c r="Q37" s="1800" t="s">
        <v>1783</v>
      </c>
      <c r="R37" s="1878"/>
      <c r="S37" s="1878"/>
      <c r="T37" s="1918"/>
      <c r="U37" s="1878"/>
      <c r="V37" s="1878"/>
      <c r="W37" s="1878"/>
      <c r="X37" s="1878"/>
      <c r="Y37" s="1878"/>
      <c r="Z37" s="1878"/>
      <c r="AA37" s="1878"/>
      <c r="AB37" s="1908">
        <f t="shared" si="11"/>
      </c>
      <c r="AC37" s="1824">
        <f t="shared" si="15"/>
      </c>
      <c r="AD37" s="1812">
        <f t="shared" si="18"/>
      </c>
      <c r="AE37" s="1909">
        <f t="shared" si="4"/>
      </c>
      <c r="AF37" s="1910">
        <f>VLOOKUP(C37,'Data Products'!$A:$J,10,0)</f>
      </c>
      <c r="AG37" s="1911">
        <f t="shared" si="21"/>
      </c>
      <c r="AH37" s="1815">
        <f t="shared" si="30"/>
      </c>
      <c r="AI37" s="1915"/>
      <c r="AJ37" s="1919"/>
      <c r="AK37" s="1819"/>
      <c r="AL37" s="1818"/>
      <c r="AM37" s="1819"/>
      <c r="AN37" s="1819"/>
    </row>
    <row customHeight="true" hidden="true" ht="18" r="38">
      <c r="A38" s="1899">
        <v>5</v>
      </c>
      <c r="B38" s="1800" t="s">
        <v>1786</v>
      </c>
      <c r="C38" s="1899" t="s">
        <v>1787</v>
      </c>
      <c r="D38" s="1844"/>
      <c r="E38" s="1832"/>
      <c r="F38" s="1902">
        <v>0</v>
      </c>
      <c r="G38" s="1902">
        <v>0</v>
      </c>
      <c r="H38" s="1903"/>
      <c r="I38" s="1904">
        <f>VLOOKUP(C38,'Data Products'!$A:$J,2,0)</f>
      </c>
      <c r="J38" s="1864">
        <f t="shared" si="27"/>
      </c>
      <c r="K38" s="1865">
        <v>45844</v>
      </c>
      <c r="L38" s="1809">
        <f t="shared" si="1"/>
      </c>
      <c r="M38" s="1914">
        <v>0</v>
      </c>
      <c r="N38" s="1830">
        <v>0</v>
      </c>
      <c r="O38" s="1832"/>
      <c r="P38" s="1805"/>
      <c r="Q38" s="1920" t="s">
        <v>1788</v>
      </c>
      <c r="R38" s="1878"/>
      <c r="S38" s="1878"/>
      <c r="T38" s="1907"/>
      <c r="U38" s="1878"/>
      <c r="V38" s="1878"/>
      <c r="W38" s="1878"/>
      <c r="X38" s="1878"/>
      <c r="Y38" s="1878"/>
      <c r="Z38" s="1878"/>
      <c r="AA38" s="1878"/>
      <c r="AB38" s="1908">
        <f t="shared" si="11"/>
      </c>
      <c r="AC38" s="1824">
        <f t="shared" si="15"/>
      </c>
      <c r="AD38" s="1812">
        <f t="shared" si="18"/>
      </c>
      <c r="AE38" s="1909">
        <f t="shared" si="4"/>
      </c>
      <c r="AF38" s="1910">
        <f>VLOOKUP(C38,'Data Products'!$A:$J,10,0)</f>
      </c>
      <c r="AG38" s="1911">
        <f t="shared" si="21"/>
      </c>
      <c r="AH38" s="1815">
        <f t="shared" si="30"/>
      </c>
      <c r="AI38" s="1915"/>
      <c r="AJ38" s="1919"/>
      <c r="AK38" s="1819">
        <v>200</v>
      </c>
      <c r="AL38" s="1818"/>
      <c r="AM38" s="1819"/>
      <c r="AN38" s="1819"/>
    </row>
    <row customHeight="true" hidden="true" ht="18" r="39">
      <c r="A39" s="1899">
        <v>6</v>
      </c>
      <c r="B39" s="1800" t="s">
        <v>1729</v>
      </c>
      <c r="C39" s="1899" t="s">
        <v>1789</v>
      </c>
      <c r="D39" s="1900" t="s">
        <v>1790</v>
      </c>
      <c r="E39" s="1901"/>
      <c r="F39" s="1902">
        <v>0</v>
      </c>
      <c r="G39" s="1902">
        <v>0</v>
      </c>
      <c r="H39" s="1903"/>
      <c r="I39" s="1904">
        <f>VLOOKUP(C39,'Data Products'!$A:$J,2,0)</f>
      </c>
      <c r="J39" s="1864">
        <f t="shared" si="27"/>
      </c>
      <c r="K39" s="1865">
        <v>45845</v>
      </c>
      <c r="L39" s="1809">
        <f t="shared" si="1"/>
      </c>
      <c r="M39" s="1914">
        <v>0</v>
      </c>
      <c r="N39" s="1830">
        <v>0</v>
      </c>
      <c r="O39" s="1832"/>
      <c r="P39" s="1805"/>
      <c r="Q39" s="1800" t="s">
        <v>1788</v>
      </c>
      <c r="R39" s="1878"/>
      <c r="S39" s="1878"/>
      <c r="T39" s="1907"/>
      <c r="U39" s="1878"/>
      <c r="V39" s="1878"/>
      <c r="W39" s="1878"/>
      <c r="X39" s="1878"/>
      <c r="Y39" s="1878"/>
      <c r="Z39" s="1878"/>
      <c r="AA39" s="1878"/>
      <c r="AB39" s="1908">
        <f t="shared" si="11"/>
      </c>
      <c r="AC39" s="1824">
        <f t="shared" si="15"/>
      </c>
      <c r="AD39" s="1812">
        <f t="shared" si="18"/>
      </c>
      <c r="AE39" s="1909">
        <f t="shared" si="4"/>
      </c>
      <c r="AF39" s="1910">
        <f>VLOOKUP(C39,'Data Products'!$A:$J,10,0)</f>
      </c>
      <c r="AG39" s="1911">
        <f t="shared" si="21"/>
      </c>
      <c r="AH39" s="1815">
        <f t="shared" si="30"/>
      </c>
      <c r="AI39" s="1915"/>
      <c r="AJ39" s="1919"/>
      <c r="AK39" s="1819"/>
      <c r="AL39" s="1818"/>
      <c r="AM39" s="1819"/>
      <c r="AN39" s="1819"/>
    </row>
    <row customHeight="true" hidden="true" ht="18" r="40">
      <c r="A40" s="1899">
        <v>7</v>
      </c>
      <c r="B40" s="1800" t="s">
        <v>1729</v>
      </c>
      <c r="C40" s="1875" t="s">
        <v>1791</v>
      </c>
      <c r="D40" s="1900" t="s">
        <v>1791</v>
      </c>
      <c r="E40" s="1901"/>
      <c r="F40" s="1902">
        <v>0</v>
      </c>
      <c r="G40" s="1902">
        <v>0</v>
      </c>
      <c r="H40" s="1903"/>
      <c r="I40" s="1904">
        <f>VLOOKUP(C40,'Data Products'!$A:$J,2,0)</f>
      </c>
      <c r="J40" s="1864">
        <f t="shared" si="27"/>
      </c>
      <c r="K40" s="1865">
        <v>45846</v>
      </c>
      <c r="L40" s="1809">
        <f t="shared" si="1"/>
      </c>
      <c r="M40" s="1914">
        <v>0</v>
      </c>
      <c r="N40" s="1830">
        <v>0</v>
      </c>
      <c r="O40" s="1832"/>
      <c r="P40" s="1805"/>
      <c r="Q40" s="1921" t="s">
        <v>1788</v>
      </c>
      <c r="R40" s="1878"/>
      <c r="S40" s="1878"/>
      <c r="T40" s="1907"/>
      <c r="U40" s="1878"/>
      <c r="V40" s="1878"/>
      <c r="W40" s="1878"/>
      <c r="X40" s="1878"/>
      <c r="Y40" s="1878"/>
      <c r="Z40" s="1878"/>
      <c r="AA40" s="1878"/>
      <c r="AB40" s="1908">
        <f t="shared" si="11"/>
      </c>
      <c r="AC40" s="1824">
        <f t="shared" si="15"/>
      </c>
      <c r="AD40" s="1812">
        <f t="shared" si="18"/>
      </c>
      <c r="AE40" s="1909">
        <f t="shared" si="4"/>
      </c>
      <c r="AF40" s="1910">
        <f>VLOOKUP(C40,'Data Products'!$A:$J,10,0)</f>
      </c>
      <c r="AG40" s="1911">
        <f t="shared" si="21"/>
      </c>
      <c r="AH40" s="1815">
        <f t="shared" si="30"/>
      </c>
      <c r="AI40" s="1915"/>
      <c r="AJ40" s="1919"/>
      <c r="AK40" s="1819"/>
      <c r="AL40" s="1818"/>
      <c r="AM40" s="1819"/>
      <c r="AN40" s="1819"/>
    </row>
    <row customHeight="true" hidden="true" ht="18" r="41">
      <c r="A41" s="1899">
        <v>8</v>
      </c>
      <c r="B41" s="1800" t="s">
        <v>1729</v>
      </c>
      <c r="C41" s="1899" t="s">
        <v>1792</v>
      </c>
      <c r="D41" s="1844"/>
      <c r="E41" s="1832"/>
      <c r="F41" s="1902">
        <v>0</v>
      </c>
      <c r="G41" s="1902">
        <v>0</v>
      </c>
      <c r="H41" s="1903"/>
      <c r="I41" s="1904">
        <f>VLOOKUP(C41,'Data Products'!$A:$J,2,0)</f>
      </c>
      <c r="J41" s="1864">
        <f t="shared" si="27"/>
      </c>
      <c r="K41" s="1865">
        <v>45847</v>
      </c>
      <c r="L41" s="1809">
        <f t="shared" si="1"/>
      </c>
      <c r="M41" s="1914">
        <v>0</v>
      </c>
      <c r="N41" s="1830">
        <v>0</v>
      </c>
      <c r="O41" s="1832"/>
      <c r="P41" s="1805"/>
      <c r="Q41" s="1800" t="s">
        <v>1788</v>
      </c>
      <c r="R41" s="1878"/>
      <c r="S41" s="1878"/>
      <c r="T41" s="1907"/>
      <c r="U41" s="1878"/>
      <c r="V41" s="1878"/>
      <c r="W41" s="1878"/>
      <c r="X41" s="1878"/>
      <c r="Y41" s="1878"/>
      <c r="Z41" s="1878"/>
      <c r="AA41" s="1878"/>
      <c r="AB41" s="1908">
        <f t="shared" si="11"/>
      </c>
      <c r="AC41" s="1824">
        <f t="shared" si="15"/>
      </c>
      <c r="AD41" s="1812">
        <f t="shared" si="18"/>
      </c>
      <c r="AE41" s="1909">
        <f t="shared" si="4"/>
      </c>
      <c r="AF41" s="1910">
        <f>VLOOKUP(C41,'Data Products'!$A:$J,10,0)</f>
      </c>
      <c r="AG41" s="1911">
        <f t="shared" si="21"/>
      </c>
      <c r="AH41" s="1815">
        <f t="shared" si="30"/>
      </c>
      <c r="AI41" s="1915"/>
      <c r="AJ41" s="1919"/>
      <c r="AK41" s="1819"/>
      <c r="AL41" s="1818"/>
      <c r="AM41" s="1819"/>
      <c r="AN41" s="1819"/>
    </row>
    <row customHeight="true" hidden="true" ht="18" r="42">
      <c r="A42" s="1899">
        <v>9</v>
      </c>
      <c r="B42" s="1800" t="s">
        <v>1729</v>
      </c>
      <c r="C42" s="1899" t="s">
        <v>1793</v>
      </c>
      <c r="D42" s="1844"/>
      <c r="E42" s="1832"/>
      <c r="F42" s="1902">
        <v>0</v>
      </c>
      <c r="G42" s="1902">
        <v>0</v>
      </c>
      <c r="H42" s="1903"/>
      <c r="I42" s="1904">
        <f>VLOOKUP(C42,'Data Products'!$A:$J,2,0)</f>
      </c>
      <c r="J42" s="1864">
        <f t="shared" si="27"/>
      </c>
      <c r="K42" s="1865">
        <v>45848</v>
      </c>
      <c r="L42" s="1809">
        <f t="shared" si="1"/>
      </c>
      <c r="M42" s="1914">
        <v>0</v>
      </c>
      <c r="N42" s="1830">
        <v>0</v>
      </c>
      <c r="O42" s="1832"/>
      <c r="P42" s="1805"/>
      <c r="Q42" s="1800" t="s">
        <v>1788</v>
      </c>
      <c r="R42" s="1878"/>
      <c r="S42" s="1878"/>
      <c r="T42" s="1907"/>
      <c r="U42" s="1878"/>
      <c r="V42" s="1878"/>
      <c r="W42" s="1878"/>
      <c r="X42" s="1878"/>
      <c r="Y42" s="1878"/>
      <c r="Z42" s="1878"/>
      <c r="AA42" s="1878"/>
      <c r="AB42" s="1908">
        <f t="shared" si="11"/>
      </c>
      <c r="AC42" s="1824">
        <f t="shared" si="15"/>
      </c>
      <c r="AD42" s="1812">
        <f t="shared" si="18"/>
      </c>
      <c r="AE42" s="1909">
        <f t="shared" si="4"/>
      </c>
      <c r="AF42" s="1910">
        <f>VLOOKUP(C42,'Data Products'!$A:$J,10,0)</f>
      </c>
      <c r="AG42" s="1911">
        <f t="shared" si="21"/>
      </c>
      <c r="AH42" s="1815">
        <f t="shared" si="30"/>
      </c>
      <c r="AI42" s="1915"/>
      <c r="AJ42" s="1919"/>
      <c r="AK42" s="1819"/>
      <c r="AL42" s="1818"/>
      <c r="AM42" s="1819"/>
      <c r="AN42" s="1819"/>
    </row>
    <row customHeight="true" hidden="true" ht="18" r="43">
      <c r="A43" s="1899">
        <v>10</v>
      </c>
      <c r="B43" s="1800" t="s">
        <v>1729</v>
      </c>
      <c r="C43" s="1899" t="s">
        <v>1794</v>
      </c>
      <c r="D43" s="1844"/>
      <c r="E43" s="1832"/>
      <c r="F43" s="1902">
        <v>0</v>
      </c>
      <c r="G43" s="1902">
        <v>0</v>
      </c>
      <c r="H43" s="1903"/>
      <c r="I43" s="1904">
        <f>VLOOKUP(C43,'Data Products'!$A:$J,2,0)</f>
      </c>
      <c r="J43" s="1864">
        <f t="shared" si="27"/>
      </c>
      <c r="K43" s="1865">
        <v>45849</v>
      </c>
      <c r="L43" s="1809">
        <f t="shared" si="1"/>
      </c>
      <c r="M43" s="1914">
        <v>0</v>
      </c>
      <c r="N43" s="1830">
        <v>0</v>
      </c>
      <c r="O43" s="1832"/>
      <c r="P43" s="1805"/>
      <c r="Q43" s="1800" t="s">
        <v>1788</v>
      </c>
      <c r="R43" s="1878"/>
      <c r="S43" s="1878"/>
      <c r="T43" s="1907"/>
      <c r="U43" s="1878"/>
      <c r="V43" s="1878"/>
      <c r="W43" s="1878"/>
      <c r="X43" s="1878"/>
      <c r="Y43" s="1878"/>
      <c r="Z43" s="1878"/>
      <c r="AA43" s="1878"/>
      <c r="AB43" s="1908">
        <f t="shared" si="11"/>
      </c>
      <c r="AC43" s="1824">
        <f t="shared" si="15"/>
      </c>
      <c r="AD43" s="1812">
        <f t="shared" si="18"/>
      </c>
      <c r="AE43" s="1909">
        <f t="shared" si="4"/>
      </c>
      <c r="AF43" s="1910">
        <f>VLOOKUP(C43,'Data Products'!$A:$J,10,0)</f>
      </c>
      <c r="AG43" s="1911">
        <f t="shared" si="21"/>
      </c>
      <c r="AH43" s="1815">
        <f t="shared" si="30"/>
      </c>
      <c r="AI43" s="1915"/>
      <c r="AJ43" s="1919"/>
      <c r="AK43" s="1819">
        <v>150</v>
      </c>
      <c r="AL43" s="1818"/>
      <c r="AM43" s="1819"/>
      <c r="AN43" s="1819"/>
    </row>
    <row customHeight="true" hidden="true" ht="18" r="44">
      <c r="A44" s="1899">
        <v>11</v>
      </c>
      <c r="B44" s="1800" t="s">
        <v>1778</v>
      </c>
      <c r="C44" s="1899" t="s">
        <v>1795</v>
      </c>
      <c r="D44" s="1844"/>
      <c r="E44" s="1832"/>
      <c r="F44" s="1902">
        <v>0</v>
      </c>
      <c r="G44" s="1902">
        <v>0</v>
      </c>
      <c r="H44" s="1903"/>
      <c r="I44" s="1904">
        <f>VLOOKUP(C44,'Data Products'!$A:$J,2,0)</f>
      </c>
      <c r="J44" s="1864">
        <f t="shared" si="27"/>
      </c>
      <c r="K44" s="1865">
        <v>45850</v>
      </c>
      <c r="L44" s="1809">
        <f t="shared" si="1"/>
      </c>
      <c r="M44" s="1914">
        <v>0</v>
      </c>
      <c r="N44" s="1830">
        <v>0</v>
      </c>
      <c r="O44" s="1832"/>
      <c r="P44" s="1805"/>
      <c r="Q44" s="1800" t="s">
        <v>1788</v>
      </c>
      <c r="R44" s="1878"/>
      <c r="S44" s="1878"/>
      <c r="T44" s="1907"/>
      <c r="U44" s="1878"/>
      <c r="V44" s="1878"/>
      <c r="W44" s="1878"/>
      <c r="X44" s="1878"/>
      <c r="Y44" s="1878"/>
      <c r="Z44" s="1878"/>
      <c r="AA44" s="1878"/>
      <c r="AB44" s="1908">
        <f t="shared" si="11"/>
      </c>
      <c r="AC44" s="1824">
        <f t="shared" si="15"/>
      </c>
      <c r="AD44" s="1812">
        <f t="shared" si="18"/>
      </c>
      <c r="AE44" s="1909">
        <f t="shared" si="4"/>
      </c>
      <c r="AF44" s="1910">
        <f>VLOOKUP(C44,'Data Products'!$A:$J,10,0)</f>
      </c>
      <c r="AG44" s="1911">
        <f t="shared" si="21"/>
      </c>
      <c r="AH44" s="1815">
        <f t="shared" si="30"/>
      </c>
      <c r="AI44" s="1915"/>
      <c r="AJ44" s="1919"/>
      <c r="AK44" s="1819"/>
      <c r="AL44" s="1818"/>
      <c r="AM44" s="1819"/>
      <c r="AN44" s="1819"/>
    </row>
    <row customHeight="true" hidden="true" ht="18" r="45">
      <c r="A45" s="1899">
        <v>12</v>
      </c>
      <c r="B45" s="1800" t="s">
        <v>1729</v>
      </c>
      <c r="C45" s="1899" t="s">
        <v>1796</v>
      </c>
      <c r="D45" s="1900" t="s">
        <v>1797</v>
      </c>
      <c r="E45" s="1901"/>
      <c r="F45" s="1902">
        <v>0</v>
      </c>
      <c r="G45" s="1902">
        <v>0</v>
      </c>
      <c r="H45" s="1903"/>
      <c r="I45" s="1904">
        <f>VLOOKUP(C45,'Data Products'!$A:$J,2,0)</f>
      </c>
      <c r="J45" s="1864">
        <f t="shared" si="27"/>
      </c>
      <c r="K45" s="1865">
        <v>45851</v>
      </c>
      <c r="L45" s="1809">
        <f t="shared" si="1"/>
      </c>
      <c r="M45" s="1914">
        <v>0</v>
      </c>
      <c r="N45" s="1830">
        <v>0</v>
      </c>
      <c r="O45" s="1832"/>
      <c r="P45" s="1805"/>
      <c r="Q45" s="1800" t="s">
        <v>1788</v>
      </c>
      <c r="R45" s="1878"/>
      <c r="S45" s="1878"/>
      <c r="T45" s="1907"/>
      <c r="U45" s="1878"/>
      <c r="V45" s="1878"/>
      <c r="W45" s="1878"/>
      <c r="X45" s="1878"/>
      <c r="Y45" s="1878"/>
      <c r="Z45" s="1878"/>
      <c r="AA45" s="1878"/>
      <c r="AB45" s="1908">
        <f t="shared" si="11"/>
      </c>
      <c r="AC45" s="1824">
        <f t="shared" si="15"/>
      </c>
      <c r="AD45" s="1812">
        <f t="shared" si="18"/>
      </c>
      <c r="AE45" s="1909">
        <f t="shared" si="4"/>
      </c>
      <c r="AF45" s="1910">
        <f>VLOOKUP(C45,'Data Products'!$A:$J,10,0)</f>
      </c>
      <c r="AG45" s="1911">
        <f t="shared" si="21"/>
      </c>
      <c r="AH45" s="1815">
        <f t="shared" si="30"/>
      </c>
      <c r="AI45" s="1915"/>
      <c r="AJ45" s="1919"/>
      <c r="AK45" s="1819"/>
      <c r="AL45" s="1818"/>
      <c r="AM45" s="1819"/>
      <c r="AN45" s="1819"/>
    </row>
    <row customHeight="true" hidden="true" ht="18" r="46">
      <c r="A46" s="1899">
        <v>13</v>
      </c>
      <c r="B46" s="1800" t="s">
        <v>1729</v>
      </c>
      <c r="C46" s="1899" t="s">
        <v>1798</v>
      </c>
      <c r="D46" s="1844"/>
      <c r="E46" s="1832"/>
      <c r="F46" s="1902">
        <v>0</v>
      </c>
      <c r="G46" s="1902">
        <v>0</v>
      </c>
      <c r="H46" s="1903"/>
      <c r="I46" s="1904">
        <f>VLOOKUP(C46,'Data Products'!$A:$J,2,0)</f>
      </c>
      <c r="J46" s="1864">
        <f t="shared" si="27"/>
      </c>
      <c r="K46" s="1865">
        <v>45852</v>
      </c>
      <c r="L46" s="1809">
        <f t="shared" si="1"/>
      </c>
      <c r="M46" s="1914">
        <v>0</v>
      </c>
      <c r="N46" s="1830">
        <v>0</v>
      </c>
      <c r="O46" s="1832"/>
      <c r="P46" s="1805"/>
      <c r="Q46" s="1800" t="s">
        <v>1788</v>
      </c>
      <c r="R46" s="1878"/>
      <c r="S46" s="1878"/>
      <c r="T46" s="1907"/>
      <c r="U46" s="1878"/>
      <c r="V46" s="1878"/>
      <c r="W46" s="1878"/>
      <c r="X46" s="1878"/>
      <c r="Y46" s="1878"/>
      <c r="Z46" s="1878"/>
      <c r="AA46" s="1878"/>
      <c r="AB46" s="1908">
        <f t="shared" si="11"/>
      </c>
      <c r="AC46" s="1824">
        <f t="shared" si="15"/>
      </c>
      <c r="AD46" s="1812">
        <f t="shared" si="18"/>
      </c>
      <c r="AE46" s="1909">
        <f t="shared" si="4"/>
      </c>
      <c r="AF46" s="1910">
        <f>VLOOKUP(C46,'Data Products'!$A:$J,10,0)</f>
      </c>
      <c r="AG46" s="1911">
        <f t="shared" si="21"/>
      </c>
      <c r="AH46" s="1815">
        <f t="shared" si="30"/>
      </c>
      <c r="AI46" s="1915"/>
      <c r="AJ46" s="1919"/>
      <c r="AK46" s="1819"/>
      <c r="AL46" s="1818"/>
      <c r="AM46" s="1819"/>
      <c r="AN46" s="1819"/>
    </row>
    <row customHeight="true" hidden="true" ht="18" r="47">
      <c r="A47" s="1899">
        <v>14</v>
      </c>
      <c r="B47" s="1800" t="s">
        <v>1778</v>
      </c>
      <c r="C47" s="1899" t="s">
        <v>1799</v>
      </c>
      <c r="D47" s="1900" t="s">
        <v>1800</v>
      </c>
      <c r="E47" s="1901"/>
      <c r="F47" s="1902">
        <v>0</v>
      </c>
      <c r="G47" s="1902">
        <v>0</v>
      </c>
      <c r="H47" s="1903"/>
      <c r="I47" s="1904">
        <f>VLOOKUP(C47,'Data Products'!$A:$J,2,0)</f>
      </c>
      <c r="J47" s="1864">
        <f t="shared" si="27"/>
      </c>
      <c r="K47" s="1865">
        <v>45853</v>
      </c>
      <c r="L47" s="1809">
        <f t="shared" si="1"/>
      </c>
      <c r="M47" s="1914">
        <v>0</v>
      </c>
      <c r="N47" s="1830">
        <v>0</v>
      </c>
      <c r="O47" s="1832"/>
      <c r="P47" s="1805"/>
      <c r="Q47" s="1800" t="s">
        <v>1788</v>
      </c>
      <c r="R47" s="1878"/>
      <c r="S47" s="1878"/>
      <c r="T47" s="1907"/>
      <c r="U47" s="1878"/>
      <c r="V47" s="1878"/>
      <c r="W47" s="1878"/>
      <c r="X47" s="1878"/>
      <c r="Y47" s="1878"/>
      <c r="Z47" s="1878"/>
      <c r="AA47" s="1878"/>
      <c r="AB47" s="1908">
        <f t="shared" si="11"/>
      </c>
      <c r="AC47" s="1824">
        <f t="shared" si="15"/>
      </c>
      <c r="AD47" s="1812">
        <f t="shared" si="18"/>
      </c>
      <c r="AE47" s="1909">
        <f t="shared" si="4"/>
      </c>
      <c r="AF47" s="1910">
        <f>VLOOKUP(C47,'Data Products'!$A:$J,10,0)</f>
      </c>
      <c r="AG47" s="1911">
        <f t="shared" si="21"/>
      </c>
      <c r="AH47" s="1815">
        <f t="shared" si="30"/>
      </c>
      <c r="AI47" s="1915"/>
      <c r="AJ47" s="1919"/>
      <c r="AK47" s="1819"/>
      <c r="AL47" s="1818"/>
      <c r="AM47" s="1819"/>
      <c r="AN47" s="1819"/>
    </row>
    <row customHeight="true" hidden="true" ht="18" r="48">
      <c r="A48" s="1899">
        <v>15</v>
      </c>
      <c r="B48" s="1800" t="s">
        <v>1778</v>
      </c>
      <c r="C48" s="1899" t="s">
        <v>1801</v>
      </c>
      <c r="D48" s="1844"/>
      <c r="E48" s="1832"/>
      <c r="F48" s="1902">
        <v>0</v>
      </c>
      <c r="G48" s="1902">
        <v>0</v>
      </c>
      <c r="H48" s="1903"/>
      <c r="I48" s="1904">
        <f>VLOOKUP(C48,'Data Products'!$A:$J,2,0)</f>
      </c>
      <c r="J48" s="1864">
        <f t="shared" si="27"/>
      </c>
      <c r="K48" s="1865">
        <v>45854</v>
      </c>
      <c r="L48" s="1809">
        <f t="shared" si="1"/>
      </c>
      <c r="M48" s="1914">
        <v>0</v>
      </c>
      <c r="N48" s="1830">
        <v>0</v>
      </c>
      <c r="O48" s="1832"/>
      <c r="P48" s="1805"/>
      <c r="Q48" s="1800" t="s">
        <v>1788</v>
      </c>
      <c r="R48" s="1878"/>
      <c r="S48" s="1878"/>
      <c r="T48" s="1907"/>
      <c r="U48" s="1878"/>
      <c r="V48" s="1878"/>
      <c r="W48" s="1878"/>
      <c r="X48" s="1878"/>
      <c r="Y48" s="1878"/>
      <c r="Z48" s="1878"/>
      <c r="AA48" s="1878"/>
      <c r="AB48" s="1908">
        <f t="shared" si="11"/>
      </c>
      <c r="AC48" s="1824">
        <f t="shared" si="15"/>
      </c>
      <c r="AD48" s="1812">
        <f t="shared" si="18"/>
      </c>
      <c r="AE48" s="1909">
        <f t="shared" si="4"/>
      </c>
      <c r="AF48" s="1910">
        <f>VLOOKUP(C48,'Data Products'!$A:$J,10,0)</f>
      </c>
      <c r="AG48" s="1911">
        <f t="shared" si="21"/>
      </c>
      <c r="AH48" s="1815">
        <f t="shared" si="30"/>
      </c>
      <c r="AI48" s="1915"/>
      <c r="AJ48" s="1919"/>
      <c r="AK48" s="1819">
        <v>340</v>
      </c>
      <c r="AL48" s="1818"/>
      <c r="AM48" s="1819"/>
      <c r="AN48" s="1819"/>
    </row>
    <row customHeight="true" hidden="true" ht="18" r="49">
      <c r="A49" s="1899">
        <v>16</v>
      </c>
      <c r="B49" s="1800" t="s">
        <v>1778</v>
      </c>
      <c r="C49" s="1899" t="s">
        <v>1802</v>
      </c>
      <c r="D49" s="1844"/>
      <c r="E49" s="1832"/>
      <c r="F49" s="1902">
        <v>0</v>
      </c>
      <c r="G49" s="1902">
        <v>0</v>
      </c>
      <c r="H49" s="1903"/>
      <c r="I49" s="1904">
        <f>VLOOKUP(C49,'Data Products'!$A:$J,2,0)</f>
      </c>
      <c r="J49" s="1864">
        <f t="shared" si="27"/>
      </c>
      <c r="K49" s="1865">
        <v>45855</v>
      </c>
      <c r="L49" s="1809">
        <f t="shared" si="1"/>
      </c>
      <c r="M49" s="1914">
        <v>0</v>
      </c>
      <c r="N49" s="1830">
        <v>0</v>
      </c>
      <c r="O49" s="1832"/>
      <c r="P49" s="1805"/>
      <c r="Q49" s="1800" t="s">
        <v>1803</v>
      </c>
      <c r="R49" s="1878"/>
      <c r="S49" s="1878"/>
      <c r="T49" s="1907"/>
      <c r="U49" s="1878"/>
      <c r="V49" s="1878"/>
      <c r="W49" s="1878"/>
      <c r="X49" s="1878"/>
      <c r="Y49" s="1878"/>
      <c r="Z49" s="1878"/>
      <c r="AA49" s="1878"/>
      <c r="AB49" s="1908">
        <f t="shared" si="11"/>
      </c>
      <c r="AC49" s="1824">
        <f t="shared" si="15"/>
      </c>
      <c r="AD49" s="1812">
        <f t="shared" si="18"/>
      </c>
      <c r="AE49" s="1909">
        <f t="shared" si="4"/>
      </c>
      <c r="AF49" s="1910">
        <f>VLOOKUP(C49,'Data Products'!$A:$J,10,0)</f>
      </c>
      <c r="AG49" s="1911">
        <f t="shared" si="21"/>
      </c>
      <c r="AH49" s="1815">
        <f t="shared" si="30"/>
      </c>
      <c r="AI49" s="1915"/>
      <c r="AJ49" s="1919"/>
      <c r="AK49" s="1819"/>
      <c r="AL49" s="1818"/>
      <c r="AM49" s="1819"/>
      <c r="AN49" s="1819"/>
    </row>
    <row customHeight="true" hidden="true" ht="18" r="50">
      <c r="A50" s="1899">
        <v>17</v>
      </c>
      <c r="B50" s="1800" t="s">
        <v>1778</v>
      </c>
      <c r="C50" s="1899" t="s">
        <v>1804</v>
      </c>
      <c r="D50" s="1844"/>
      <c r="E50" s="1832"/>
      <c r="F50" s="1902">
        <v>0</v>
      </c>
      <c r="G50" s="1902">
        <v>0</v>
      </c>
      <c r="H50" s="1903"/>
      <c r="I50" s="1904">
        <f>VLOOKUP(C50,'Data Products'!$A:$J,2,0)</f>
      </c>
      <c r="J50" s="1864">
        <f t="shared" si="27"/>
      </c>
      <c r="K50" s="1865">
        <v>45856</v>
      </c>
      <c r="L50" s="1809">
        <f t="shared" si="1"/>
      </c>
      <c r="M50" s="1914">
        <v>0</v>
      </c>
      <c r="N50" s="1830">
        <v>0</v>
      </c>
      <c r="O50" s="1832"/>
      <c r="P50" s="1805"/>
      <c r="Q50" s="1800" t="s">
        <v>1803</v>
      </c>
      <c r="R50" s="1878"/>
      <c r="S50" s="1878"/>
      <c r="T50" s="1907"/>
      <c r="U50" s="1878"/>
      <c r="V50" s="1878"/>
      <c r="W50" s="1878"/>
      <c r="X50" s="1878"/>
      <c r="Y50" s="1878"/>
      <c r="Z50" s="1878"/>
      <c r="AA50" s="1878"/>
      <c r="AB50" s="1908">
        <f t="shared" si="11"/>
      </c>
      <c r="AC50" s="1824">
        <f t="shared" si="15"/>
      </c>
      <c r="AD50" s="1812">
        <f t="shared" si="18"/>
      </c>
      <c r="AE50" s="1909">
        <f t="shared" si="4"/>
      </c>
      <c r="AF50" s="1910">
        <f>VLOOKUP(C50,'Data Products'!$A:$J,10,0)</f>
      </c>
      <c r="AG50" s="1911">
        <f t="shared" si="21"/>
      </c>
      <c r="AH50" s="1815">
        <f t="shared" si="30"/>
      </c>
      <c r="AI50" s="1915"/>
      <c r="AJ50" s="1919"/>
      <c r="AK50" s="1819">
        <v>3620</v>
      </c>
      <c r="AL50" s="1818"/>
      <c r="AM50" s="1819"/>
      <c r="AN50" s="1819"/>
    </row>
    <row customHeight="true" hidden="true" ht="18" r="51">
      <c r="A51" s="1899">
        <v>18</v>
      </c>
      <c r="B51" s="1800" t="s">
        <v>1778</v>
      </c>
      <c r="C51" s="1899" t="s">
        <v>1805</v>
      </c>
      <c r="D51" s="1844"/>
      <c r="E51" s="1832"/>
      <c r="F51" s="1902">
        <v>0</v>
      </c>
      <c r="G51" s="1902">
        <v>0</v>
      </c>
      <c r="H51" s="1903"/>
      <c r="I51" s="1904">
        <f>VLOOKUP(C51,'Data Products'!$A:$J,2,0)</f>
      </c>
      <c r="J51" s="1864">
        <f t="shared" si="27"/>
      </c>
      <c r="K51" s="1865">
        <v>45857</v>
      </c>
      <c r="L51" s="1809">
        <f t="shared" si="1"/>
      </c>
      <c r="M51" s="1914">
        <v>0</v>
      </c>
      <c r="N51" s="1830">
        <v>0</v>
      </c>
      <c r="O51" s="1832"/>
      <c r="P51" s="1805"/>
      <c r="Q51" s="1800" t="s">
        <v>1803</v>
      </c>
      <c r="R51" s="1878"/>
      <c r="S51" s="1878"/>
      <c r="T51" s="1907"/>
      <c r="U51" s="1878"/>
      <c r="V51" s="1878"/>
      <c r="W51" s="1878"/>
      <c r="X51" s="1878"/>
      <c r="Y51" s="1878"/>
      <c r="Z51" s="1878"/>
      <c r="AA51" s="1878"/>
      <c r="AB51" s="1908">
        <f t="shared" si="11"/>
      </c>
      <c r="AC51" s="1824">
        <f t="shared" si="15"/>
      </c>
      <c r="AD51" s="1812">
        <f t="shared" si="18"/>
      </c>
      <c r="AE51" s="1909">
        <f t="shared" si="4"/>
      </c>
      <c r="AF51" s="1910">
        <f>VLOOKUP(C51,'Data Products'!$A:$J,10,0)</f>
      </c>
      <c r="AG51" s="1911">
        <f t="shared" si="21"/>
      </c>
      <c r="AH51" s="1815">
        <f t="shared" si="30"/>
      </c>
      <c r="AI51" s="1915"/>
      <c r="AJ51" s="1919"/>
      <c r="AK51" s="1819"/>
      <c r="AL51" s="1818"/>
      <c r="AM51" s="1819"/>
      <c r="AN51" s="1819"/>
    </row>
    <row customHeight="true" hidden="true" ht="18" r="52">
      <c r="A52" s="1899">
        <v>19</v>
      </c>
      <c r="B52" s="1800" t="s">
        <v>1732</v>
      </c>
      <c r="C52" s="1899" t="s">
        <v>1806</v>
      </c>
      <c r="D52" s="1922" t="s">
        <v>1807</v>
      </c>
      <c r="E52" s="1922" t="s">
        <v>1807</v>
      </c>
      <c r="F52" s="1902">
        <v>0</v>
      </c>
      <c r="G52" s="1902">
        <v>0</v>
      </c>
      <c r="H52" s="1903"/>
      <c r="I52" s="1904">
        <f>VLOOKUP(C52,'Data Products'!$A:$J,2,0)</f>
      </c>
      <c r="J52" s="1864">
        <f t="shared" si="27"/>
      </c>
      <c r="K52" s="1865">
        <v>45858</v>
      </c>
      <c r="L52" s="1809">
        <f t="shared" si="1"/>
      </c>
      <c r="M52" s="1914">
        <v>0</v>
      </c>
      <c r="N52" s="1830">
        <v>0</v>
      </c>
      <c r="O52" s="1832"/>
      <c r="P52" s="1805"/>
      <c r="Q52" s="1800" t="s">
        <v>1808</v>
      </c>
      <c r="R52" s="1878"/>
      <c r="S52" s="1878"/>
      <c r="T52" s="1907"/>
      <c r="U52" s="1878"/>
      <c r="V52" s="1878"/>
      <c r="W52" s="1878"/>
      <c r="X52" s="1878"/>
      <c r="Y52" s="1878"/>
      <c r="Z52" s="1878"/>
      <c r="AA52" s="1878"/>
      <c r="AB52" s="1908">
        <f t="shared" si="11"/>
      </c>
      <c r="AC52" s="1824">
        <f t="shared" si="15"/>
      </c>
      <c r="AD52" s="1812">
        <f t="shared" si="18"/>
      </c>
      <c r="AE52" s="1909">
        <f t="shared" si="4"/>
      </c>
      <c r="AF52" s="1910">
        <f>VLOOKUP(C52,'Data Products'!$A:$J,10,0)</f>
      </c>
      <c r="AG52" s="1911">
        <f t="shared" si="21"/>
      </c>
      <c r="AH52" s="1815">
        <f t="shared" si="30"/>
      </c>
      <c r="AI52" s="1912" t="s">
        <v>1809</v>
      </c>
      <c r="AJ52" s="1919"/>
      <c r="AK52" s="1819"/>
      <c r="AL52" s="1818"/>
      <c r="AM52" s="1819"/>
      <c r="AN52" s="1819"/>
    </row>
    <row customHeight="true" hidden="true" ht="18" r="53">
      <c r="A53" s="1899">
        <v>20</v>
      </c>
      <c r="B53" s="1800" t="s">
        <v>1778</v>
      </c>
      <c r="C53" s="1899" t="s">
        <v>1810</v>
      </c>
      <c r="D53" s="1922" t="s">
        <v>1811</v>
      </c>
      <c r="E53" s="1922" t="s">
        <v>1811</v>
      </c>
      <c r="F53" s="1902">
        <v>8</v>
      </c>
      <c r="G53" s="1902">
        <v>8</v>
      </c>
      <c r="H53" s="1903"/>
      <c r="I53" s="1904">
        <f>VLOOKUP(C53,'Data Products'!$A:$J,2,0)</f>
      </c>
      <c r="J53" s="1864">
        <f t="shared" si="27"/>
      </c>
      <c r="K53" s="1865">
        <v>45859</v>
      </c>
      <c r="L53" s="1809">
        <f t="shared" si="1"/>
      </c>
      <c r="M53" s="1914">
        <v>0</v>
      </c>
      <c r="N53" s="1830">
        <v>0</v>
      </c>
      <c r="O53" s="1832"/>
      <c r="P53" s="1805"/>
      <c r="Q53" s="1800" t="s">
        <v>1808</v>
      </c>
      <c r="R53" s="1878"/>
      <c r="S53" s="1878"/>
      <c r="T53" s="1907"/>
      <c r="U53" s="1878"/>
      <c r="V53" s="1878"/>
      <c r="W53" s="1878"/>
      <c r="X53" s="1878"/>
      <c r="Y53" s="1878"/>
      <c r="Z53" s="1878"/>
      <c r="AA53" s="1878"/>
      <c r="AB53" s="1908">
        <f t="shared" si="11"/>
      </c>
      <c r="AC53" s="1824">
        <f t="shared" si="15"/>
      </c>
      <c r="AD53" s="1812">
        <f t="shared" si="18"/>
      </c>
      <c r="AE53" s="1909">
        <f t="shared" si="4"/>
      </c>
      <c r="AF53" s="1910">
        <f>VLOOKUP(C53,'Data Products'!$A:$J,10,0)</f>
      </c>
      <c r="AG53" s="1911">
        <f t="shared" si="21"/>
      </c>
      <c r="AH53" s="1815">
        <f t="shared" si="30"/>
      </c>
      <c r="AI53" s="1912" t="s">
        <v>1812</v>
      </c>
      <c r="AJ53" s="1919"/>
      <c r="AK53" s="1819"/>
      <c r="AL53" s="1818"/>
      <c r="AM53" s="1819"/>
      <c r="AN53" s="1819"/>
    </row>
    <row customHeight="true" hidden="true" ht="18" r="54">
      <c r="A54" s="1899">
        <v>21</v>
      </c>
      <c r="B54" s="1800" t="s">
        <v>1778</v>
      </c>
      <c r="C54" s="1899" t="s">
        <v>1813</v>
      </c>
      <c r="D54" s="1922" t="s">
        <v>1814</v>
      </c>
      <c r="E54" s="1922" t="s">
        <v>1814</v>
      </c>
      <c r="F54" s="1902">
        <v>0</v>
      </c>
      <c r="G54" s="1902">
        <v>0</v>
      </c>
      <c r="H54" s="1903"/>
      <c r="I54" s="1904">
        <f>VLOOKUP(C54,'Data Products'!$A:$J,2,0)</f>
      </c>
      <c r="J54" s="1864">
        <f t="shared" si="27"/>
      </c>
      <c r="K54" s="1865">
        <v>45860</v>
      </c>
      <c r="L54" s="1809">
        <f t="shared" si="1"/>
      </c>
      <c r="M54" s="1914">
        <v>0</v>
      </c>
      <c r="N54" s="1830">
        <v>0</v>
      </c>
      <c r="O54" s="1832"/>
      <c r="P54" s="1805"/>
      <c r="Q54" s="1800" t="s">
        <v>1815</v>
      </c>
      <c r="R54" s="1878"/>
      <c r="S54" s="1878"/>
      <c r="T54" s="1907"/>
      <c r="U54" s="1878"/>
      <c r="V54" s="1878"/>
      <c r="W54" s="1878"/>
      <c r="X54" s="1878"/>
      <c r="Y54" s="1878"/>
      <c r="Z54" s="1878"/>
      <c r="AA54" s="1878"/>
      <c r="AB54" s="1908">
        <f t="shared" si="11"/>
      </c>
      <c r="AC54" s="1824">
        <f t="shared" si="15"/>
      </c>
      <c r="AD54" s="1812">
        <f t="shared" si="18"/>
      </c>
      <c r="AE54" s="1909">
        <f t="shared" si="4"/>
      </c>
      <c r="AF54" s="1910">
        <f>VLOOKUP(C54,'Data Products'!$A:$J,10,0)</f>
      </c>
      <c r="AG54" s="1911">
        <f t="shared" si="21"/>
      </c>
      <c r="AH54" s="1815">
        <f t="shared" si="30"/>
      </c>
      <c r="AI54" s="1915"/>
      <c r="AJ54" s="1919"/>
      <c r="AK54" s="1819"/>
      <c r="AL54" s="1818"/>
      <c r="AM54" s="1819"/>
      <c r="AN54" s="1819"/>
    </row>
    <row customHeight="true" hidden="true" ht="18" r="55">
      <c r="A55" s="1899">
        <v>22</v>
      </c>
      <c r="B55" s="1800" t="s">
        <v>1729</v>
      </c>
      <c r="C55" s="1899" t="s">
        <v>1814</v>
      </c>
      <c r="D55" s="1922" t="s">
        <v>1814</v>
      </c>
      <c r="E55" s="1922" t="s">
        <v>1814</v>
      </c>
      <c r="F55" s="1902">
        <v>2</v>
      </c>
      <c r="G55" s="1902">
        <v>2</v>
      </c>
      <c r="H55" s="1903"/>
      <c r="I55" s="1904">
        <f>VLOOKUP(C55,'Data Products'!$A:$J,2,0)</f>
      </c>
      <c r="J55" s="1864">
        <f t="shared" si="27"/>
      </c>
      <c r="K55" s="1865">
        <v>45861</v>
      </c>
      <c r="L55" s="1809">
        <f t="shared" si="1"/>
      </c>
      <c r="M55" s="1914">
        <v>0</v>
      </c>
      <c r="N55" s="1923">
        <v>0</v>
      </c>
      <c r="O55" s="1832"/>
      <c r="P55" s="1805"/>
      <c r="Q55" s="1800" t="s">
        <v>1816</v>
      </c>
      <c r="R55" s="1878"/>
      <c r="S55" s="1878"/>
      <c r="T55" s="1907"/>
      <c r="U55" s="1878"/>
      <c r="V55" s="1878"/>
      <c r="W55" s="1878"/>
      <c r="X55" s="1878"/>
      <c r="Y55" s="1878"/>
      <c r="Z55" s="1878"/>
      <c r="AA55" s="1878"/>
      <c r="AB55" s="1908">
        <f t="shared" si="11"/>
      </c>
      <c r="AC55" s="1824">
        <f t="shared" si="15"/>
      </c>
      <c r="AD55" s="1812">
        <f t="shared" si="18"/>
      </c>
      <c r="AE55" s="1909">
        <f t="shared" si="4"/>
      </c>
      <c r="AF55" s="1910">
        <f>VLOOKUP(C55,'Data Products'!$A:$J,10,0)</f>
      </c>
      <c r="AG55" s="1911">
        <f t="shared" si="21"/>
      </c>
      <c r="AH55" s="1815"/>
      <c r="AI55" s="1912" t="s">
        <v>1817</v>
      </c>
      <c r="AJ55" s="1919"/>
      <c r="AK55" s="1819"/>
      <c r="AL55" s="1818"/>
      <c r="AM55" s="1819"/>
      <c r="AN55" s="1819"/>
    </row>
    <row customHeight="true" hidden="true" ht="18" r="56">
      <c r="A56" s="1899">
        <v>23</v>
      </c>
      <c r="B56" s="1800" t="s">
        <v>1778</v>
      </c>
      <c r="C56" s="1899" t="s">
        <v>1818</v>
      </c>
      <c r="D56" s="1924"/>
      <c r="E56" s="1924"/>
      <c r="F56" s="1902">
        <v>0</v>
      </c>
      <c r="G56" s="1902">
        <v>0</v>
      </c>
      <c r="H56" s="1903"/>
      <c r="I56" s="1904">
        <f>VLOOKUP(C56,'Data Products'!$A:$J,2,0)</f>
      </c>
      <c r="J56" s="1864">
        <f t="shared" si="27"/>
      </c>
      <c r="K56" s="1865">
        <v>45862</v>
      </c>
      <c r="L56" s="1809">
        <f t="shared" si="1"/>
      </c>
      <c r="M56" s="1914">
        <v>0</v>
      </c>
      <c r="N56" s="1830">
        <v>0</v>
      </c>
      <c r="O56" s="1832"/>
      <c r="P56" s="1805"/>
      <c r="Q56" s="1800" t="s">
        <v>1819</v>
      </c>
      <c r="R56" s="1878"/>
      <c r="S56" s="1878"/>
      <c r="T56" s="1907"/>
      <c r="U56" s="1878"/>
      <c r="V56" s="1878"/>
      <c r="W56" s="1878"/>
      <c r="X56" s="1878"/>
      <c r="Y56" s="1878"/>
      <c r="Z56" s="1878"/>
      <c r="AA56" s="1878"/>
      <c r="AB56" s="1908">
        <f t="shared" si="11"/>
      </c>
      <c r="AC56" s="1824">
        <f t="shared" si="15"/>
      </c>
      <c r="AD56" s="1812">
        <f t="shared" si="18"/>
      </c>
      <c r="AE56" s="1909">
        <f t="shared" si="4"/>
      </c>
      <c r="AF56" s="1910">
        <f>VLOOKUP(C56,'Data Products'!$A:$J,10,0)</f>
      </c>
      <c r="AG56" s="1911">
        <f t="shared" si="21"/>
      </c>
      <c r="AH56" s="1815">
        <f t="shared" ref="AH56:AH71" si="31">IF(J56&lt;=90,F56,0)</f>
      </c>
      <c r="AI56" s="1915"/>
      <c r="AJ56" s="1919"/>
      <c r="AK56" s="1819"/>
      <c r="AL56" s="1818"/>
      <c r="AM56" s="1819"/>
      <c r="AN56" s="1819"/>
    </row>
    <row customHeight="true" hidden="true" ht="18" r="57">
      <c r="A57" s="1899">
        <v>24</v>
      </c>
      <c r="B57" s="1800" t="s">
        <v>1778</v>
      </c>
      <c r="C57" s="1899" t="s">
        <v>1820</v>
      </c>
      <c r="D57" s="1924"/>
      <c r="E57" s="1924"/>
      <c r="F57" s="1902">
        <v>0</v>
      </c>
      <c r="G57" s="1902">
        <v>0</v>
      </c>
      <c r="H57" s="1903"/>
      <c r="I57" s="1904">
        <f>VLOOKUP(C57,'Data Products'!$A:$J,2,0)</f>
      </c>
      <c r="J57" s="1864">
        <f t="shared" si="27"/>
      </c>
      <c r="K57" s="1865">
        <v>45863</v>
      </c>
      <c r="L57" s="1809">
        <f t="shared" si="1"/>
      </c>
      <c r="M57" s="1914">
        <v>0</v>
      </c>
      <c r="N57" s="1830">
        <v>0</v>
      </c>
      <c r="O57" s="1832"/>
      <c r="P57" s="1805"/>
      <c r="Q57" s="1800" t="s">
        <v>1780</v>
      </c>
      <c r="R57" s="1878"/>
      <c r="S57" s="1878"/>
      <c r="T57" s="1907"/>
      <c r="U57" s="1878"/>
      <c r="V57" s="1878"/>
      <c r="W57" s="1878"/>
      <c r="X57" s="1878"/>
      <c r="Y57" s="1878"/>
      <c r="Z57" s="1878"/>
      <c r="AA57" s="1878"/>
      <c r="AB57" s="1908">
        <f t="shared" si="11"/>
      </c>
      <c r="AC57" s="1824">
        <f t="shared" si="15"/>
      </c>
      <c r="AD57" s="1812">
        <f t="shared" si="18"/>
      </c>
      <c r="AE57" s="1909">
        <f t="shared" si="4"/>
      </c>
      <c r="AF57" s="1910">
        <f>VLOOKUP(C57,'Data Products'!$A:$J,10,0)</f>
      </c>
      <c r="AG57" s="1911">
        <f t="shared" si="21"/>
      </c>
      <c r="AH57" s="1815">
        <f t="shared" si="31"/>
      </c>
      <c r="AI57" s="1915"/>
      <c r="AJ57" s="1919"/>
      <c r="AK57" s="1819"/>
      <c r="AL57" s="1818"/>
      <c r="AM57" s="1819"/>
      <c r="AN57" s="1819"/>
    </row>
    <row customHeight="true" hidden="true" ht="18" r="58">
      <c r="A58" s="1899">
        <v>25</v>
      </c>
      <c r="B58" s="1800" t="s">
        <v>1778</v>
      </c>
      <c r="C58" s="1899" t="s">
        <v>1821</v>
      </c>
      <c r="D58" s="1924"/>
      <c r="E58" s="1924"/>
      <c r="F58" s="1902">
        <v>0</v>
      </c>
      <c r="G58" s="1902">
        <v>0</v>
      </c>
      <c r="H58" s="1903"/>
      <c r="I58" s="1904">
        <f>VLOOKUP(C58,'Data Products'!$A:$J,2,0)</f>
      </c>
      <c r="J58" s="1864">
        <f t="shared" si="27"/>
      </c>
      <c r="K58" s="1865">
        <v>45864</v>
      </c>
      <c r="L58" s="1809">
        <f t="shared" si="1"/>
      </c>
      <c r="M58" s="1914">
        <v>0</v>
      </c>
      <c r="N58" s="1830">
        <v>0</v>
      </c>
      <c r="O58" s="1832"/>
      <c r="P58" s="1805"/>
      <c r="Q58" s="1800" t="s">
        <v>1780</v>
      </c>
      <c r="R58" s="1878"/>
      <c r="S58" s="1878"/>
      <c r="T58" s="1907"/>
      <c r="U58" s="1878"/>
      <c r="V58" s="1878"/>
      <c r="W58" s="1878"/>
      <c r="X58" s="1878"/>
      <c r="Y58" s="1878"/>
      <c r="Z58" s="1878"/>
      <c r="AA58" s="1878"/>
      <c r="AB58" s="1908">
        <f t="shared" si="11"/>
      </c>
      <c r="AC58" s="1824">
        <f t="shared" si="15"/>
      </c>
      <c r="AD58" s="1812">
        <f t="shared" si="18"/>
      </c>
      <c r="AE58" s="1909">
        <f t="shared" si="4"/>
      </c>
      <c r="AF58" s="1910">
        <f>VLOOKUP(C58,'Data Products'!$A:$J,10,0)</f>
      </c>
      <c r="AG58" s="1911">
        <f t="shared" si="21"/>
      </c>
      <c r="AH58" s="1815">
        <f t="shared" si="31"/>
      </c>
      <c r="AI58" s="1915"/>
      <c r="AJ58" s="1919"/>
      <c r="AK58" s="1819"/>
      <c r="AL58" s="1818"/>
      <c r="AM58" s="1819"/>
      <c r="AN58" s="1819"/>
    </row>
    <row customHeight="true" hidden="true" ht="18" r="59">
      <c r="A59" s="1899">
        <v>26</v>
      </c>
      <c r="B59" s="1800" t="s">
        <v>1778</v>
      </c>
      <c r="C59" s="1899" t="s">
        <v>1822</v>
      </c>
      <c r="D59" s="1924"/>
      <c r="E59" s="1924"/>
      <c r="F59" s="1902">
        <v>0</v>
      </c>
      <c r="G59" s="1902">
        <v>0</v>
      </c>
      <c r="H59" s="1903" t="s">
        <v>1823</v>
      </c>
      <c r="I59" s="1904">
        <f>VLOOKUP(C59,'Data Products'!$A:$J,2,0)</f>
      </c>
      <c r="J59" s="1864">
        <f t="shared" si="27"/>
      </c>
      <c r="K59" s="1865">
        <v>45865</v>
      </c>
      <c r="L59" s="1809">
        <f t="shared" si="1"/>
      </c>
      <c r="M59" s="1914">
        <v>0</v>
      </c>
      <c r="N59" s="1830">
        <v>0</v>
      </c>
      <c r="O59" s="1832"/>
      <c r="P59" s="1805"/>
      <c r="Q59" s="1800" t="s">
        <v>1824</v>
      </c>
      <c r="R59" s="1878"/>
      <c r="S59" s="1878"/>
      <c r="T59" s="1925"/>
      <c r="U59" s="1878"/>
      <c r="V59" s="1878"/>
      <c r="W59" s="1878"/>
      <c r="X59" s="1878"/>
      <c r="Y59" s="1878"/>
      <c r="Z59" s="1878"/>
      <c r="AA59" s="1878"/>
      <c r="AB59" s="1908">
        <f t="shared" si="11"/>
      </c>
      <c r="AC59" s="1824">
        <f t="shared" si="15"/>
      </c>
      <c r="AD59" s="1812">
        <f t="shared" si="18"/>
      </c>
      <c r="AE59" s="1909">
        <f t="shared" si="4"/>
      </c>
      <c r="AF59" s="1910">
        <f>VLOOKUP(C59,'Data Products'!$A:$J,10,0)</f>
      </c>
      <c r="AG59" s="1911">
        <f t="shared" si="21"/>
      </c>
      <c r="AH59" s="1815">
        <f t="shared" si="31"/>
      </c>
      <c r="AI59" s="1915"/>
      <c r="AJ59" s="1919"/>
      <c r="AK59" s="1819">
        <v>50</v>
      </c>
      <c r="AL59" s="1818"/>
      <c r="AM59" s="1819"/>
      <c r="AN59" s="1819"/>
    </row>
    <row customHeight="true" hidden="true" ht="18" r="60">
      <c r="A60" s="1899">
        <v>27</v>
      </c>
      <c r="B60" s="1800" t="s">
        <v>1778</v>
      </c>
      <c r="C60" s="1899" t="s">
        <v>1825</v>
      </c>
      <c r="D60" s="1924"/>
      <c r="E60" s="1924"/>
      <c r="F60" s="1902">
        <v>0</v>
      </c>
      <c r="G60" s="1902">
        <v>0</v>
      </c>
      <c r="H60" s="1903"/>
      <c r="I60" s="1904">
        <f>VLOOKUP(C60,'Data Products'!$A:$J,2,0)</f>
      </c>
      <c r="J60" s="1864">
        <f t="shared" si="27"/>
      </c>
      <c r="K60" s="1865">
        <v>45866</v>
      </c>
      <c r="L60" s="1809">
        <f t="shared" si="1"/>
      </c>
      <c r="M60" s="1914">
        <v>0</v>
      </c>
      <c r="N60" s="1830">
        <v>0</v>
      </c>
      <c r="O60" s="1832"/>
      <c r="P60" s="1805"/>
      <c r="Q60" s="1800" t="s">
        <v>1824</v>
      </c>
      <c r="R60" s="1874"/>
      <c r="S60" s="1874"/>
      <c r="T60" s="1925"/>
      <c r="U60" s="1878"/>
      <c r="V60" s="1874"/>
      <c r="W60" s="1874"/>
      <c r="X60" s="1874"/>
      <c r="Y60" s="1874"/>
      <c r="Z60" s="1874"/>
      <c r="AA60" s="1874"/>
      <c r="AB60" s="1908">
        <f t="shared" si="11"/>
      </c>
      <c r="AC60" s="1824">
        <f t="shared" si="15"/>
      </c>
      <c r="AD60" s="1812">
        <f t="shared" si="18"/>
      </c>
      <c r="AE60" s="1909">
        <f t="shared" si="4"/>
      </c>
      <c r="AF60" s="1910">
        <f>VLOOKUP(C60,'Data Products'!$A:$J,10,0)</f>
      </c>
      <c r="AG60" s="1911">
        <f t="shared" si="21"/>
      </c>
      <c r="AH60" s="1815">
        <f t="shared" si="31"/>
      </c>
      <c r="AI60" s="1915"/>
      <c r="AJ60" s="1919"/>
      <c r="AK60" s="1819">
        <v>80</v>
      </c>
      <c r="AL60" s="1818"/>
      <c r="AM60" s="1819"/>
      <c r="AN60" s="1819"/>
    </row>
    <row customHeight="true" hidden="true" ht="18" r="61">
      <c r="A61" s="1899">
        <v>28</v>
      </c>
      <c r="B61" s="1800" t="s">
        <v>1778</v>
      </c>
      <c r="C61" s="1899" t="s">
        <v>1826</v>
      </c>
      <c r="D61" s="1924"/>
      <c r="E61" s="1924"/>
      <c r="F61" s="1902">
        <v>0</v>
      </c>
      <c r="G61" s="1902">
        <v>0</v>
      </c>
      <c r="H61" s="1903"/>
      <c r="I61" s="1904">
        <f>VLOOKUP(C61,'Data Products'!$A:$J,2,0)</f>
      </c>
      <c r="J61" s="1864">
        <f t="shared" si="27"/>
      </c>
      <c r="K61" s="1865">
        <v>45867</v>
      </c>
      <c r="L61" s="1809">
        <f t="shared" si="1"/>
      </c>
      <c r="M61" s="1914">
        <v>0</v>
      </c>
      <c r="N61" s="1830">
        <v>0</v>
      </c>
      <c r="O61" s="1832"/>
      <c r="P61" s="1805"/>
      <c r="Q61" s="1800" t="s">
        <v>1824</v>
      </c>
      <c r="R61" s="1874"/>
      <c r="S61" s="1874"/>
      <c r="T61" s="1907"/>
      <c r="U61" s="1878"/>
      <c r="V61" s="1874"/>
      <c r="W61" s="1874"/>
      <c r="X61" s="1874"/>
      <c r="Y61" s="1874"/>
      <c r="Z61" s="1874"/>
      <c r="AA61" s="1874"/>
      <c r="AB61" s="1908">
        <f t="shared" si="11"/>
      </c>
      <c r="AC61" s="1824">
        <f t="shared" si="15"/>
      </c>
      <c r="AD61" s="1812">
        <f t="shared" si="18"/>
      </c>
      <c r="AE61" s="1909">
        <f t="shared" si="4"/>
      </c>
      <c r="AF61" s="1910">
        <f>VLOOKUP(C61,'Data Products'!$A:$J,10,0)</f>
      </c>
      <c r="AG61" s="1911">
        <f t="shared" si="21"/>
      </c>
      <c r="AH61" s="1815">
        <f t="shared" si="31"/>
      </c>
      <c r="AI61" s="1915"/>
      <c r="AJ61" s="1919"/>
      <c r="AK61" s="1819">
        <v>60</v>
      </c>
      <c r="AL61" s="1818"/>
      <c r="AM61" s="1819"/>
      <c r="AN61" s="1819"/>
    </row>
    <row customHeight="true" hidden="true" ht="18" r="62">
      <c r="A62" s="1899">
        <v>29</v>
      </c>
      <c r="B62" s="1800" t="s">
        <v>1778</v>
      </c>
      <c r="C62" s="1899" t="s">
        <v>1827</v>
      </c>
      <c r="D62" s="1924"/>
      <c r="E62" s="1924"/>
      <c r="F62" s="1902">
        <v>0</v>
      </c>
      <c r="G62" s="1902">
        <v>0</v>
      </c>
      <c r="H62" s="1903" t="s">
        <v>1828</v>
      </c>
      <c r="I62" s="1904">
        <f>VLOOKUP(C62,'Data Products'!$A:$J,2,0)</f>
      </c>
      <c r="J62" s="1864">
        <f t="shared" si="27"/>
      </c>
      <c r="K62" s="1865">
        <v>45868</v>
      </c>
      <c r="L62" s="1809">
        <f t="shared" si="1"/>
      </c>
      <c r="M62" s="1914">
        <v>0</v>
      </c>
      <c r="N62" s="1830">
        <v>0</v>
      </c>
      <c r="O62" s="1832"/>
      <c r="P62" s="1805"/>
      <c r="Q62" s="1800" t="s">
        <v>1824</v>
      </c>
      <c r="R62" s="1874"/>
      <c r="S62" s="1874"/>
      <c r="T62" s="1907"/>
      <c r="U62" s="1878"/>
      <c r="V62" s="1874"/>
      <c r="W62" s="1874"/>
      <c r="X62" s="1874"/>
      <c r="Y62" s="1874"/>
      <c r="Z62" s="1874"/>
      <c r="AA62" s="1874"/>
      <c r="AB62" s="1908">
        <f t="shared" si="11"/>
      </c>
      <c r="AC62" s="1824">
        <f t="shared" si="15"/>
      </c>
      <c r="AD62" s="1812">
        <f t="shared" si="18"/>
      </c>
      <c r="AE62" s="1909">
        <f t="shared" si="4"/>
      </c>
      <c r="AF62" s="1910">
        <f>VLOOKUP(C62,'Data Products'!$A:$J,10,0)</f>
      </c>
      <c r="AG62" s="1911">
        <f t="shared" si="21"/>
      </c>
      <c r="AH62" s="1815">
        <f t="shared" si="31"/>
      </c>
      <c r="AI62" s="1915"/>
      <c r="AJ62" s="1919"/>
      <c r="AK62" s="1819">
        <v>40</v>
      </c>
      <c r="AL62" s="1818"/>
      <c r="AM62" s="1819"/>
      <c r="AN62" s="1819"/>
    </row>
    <row customHeight="true" hidden="true" ht="18" r="63">
      <c r="A63" s="1899">
        <v>30</v>
      </c>
      <c r="B63" s="1800" t="s">
        <v>1778</v>
      </c>
      <c r="C63" s="1899" t="s">
        <v>1829</v>
      </c>
      <c r="D63" s="1924"/>
      <c r="E63" s="1924"/>
      <c r="F63" s="1902">
        <v>0</v>
      </c>
      <c r="G63" s="1902">
        <v>0</v>
      </c>
      <c r="H63" s="1903"/>
      <c r="I63" s="1904">
        <f>VLOOKUP(C63,'Data Products'!$A:$J,2,0)</f>
      </c>
      <c r="J63" s="1864">
        <f t="shared" si="27"/>
      </c>
      <c r="K63" s="1865">
        <v>45869</v>
      </c>
      <c r="L63" s="1809">
        <f t="shared" si="1"/>
      </c>
      <c r="M63" s="1914">
        <v>0</v>
      </c>
      <c r="N63" s="1830">
        <v>0</v>
      </c>
      <c r="O63" s="1832"/>
      <c r="P63" s="1805"/>
      <c r="Q63" s="1800" t="s">
        <v>1824</v>
      </c>
      <c r="R63" s="1874"/>
      <c r="S63" s="1874"/>
      <c r="T63" s="1907"/>
      <c r="U63" s="1878"/>
      <c r="V63" s="1874"/>
      <c r="W63" s="1874"/>
      <c r="X63" s="1874"/>
      <c r="Y63" s="1874"/>
      <c r="Z63" s="1874"/>
      <c r="AA63" s="1874"/>
      <c r="AB63" s="1908">
        <f t="shared" si="11"/>
      </c>
      <c r="AC63" s="1824">
        <f t="shared" si="15"/>
      </c>
      <c r="AD63" s="1812">
        <f t="shared" si="18"/>
      </c>
      <c r="AE63" s="1909">
        <f t="shared" si="4"/>
      </c>
      <c r="AF63" s="1910">
        <f>VLOOKUP(C63,'Data Products'!$A:$J,10,0)</f>
      </c>
      <c r="AG63" s="1911">
        <f t="shared" si="21"/>
      </c>
      <c r="AH63" s="1815">
        <f t="shared" si="31"/>
      </c>
      <c r="AI63" s="1915"/>
      <c r="AJ63" s="1919"/>
      <c r="AK63" s="1819"/>
      <c r="AL63" s="1818"/>
      <c r="AM63" s="1819"/>
      <c r="AN63" s="1819"/>
    </row>
    <row customHeight="true" hidden="true" ht="18" r="64">
      <c r="A64" s="1899">
        <v>31</v>
      </c>
      <c r="B64" s="1800" t="s">
        <v>1778</v>
      </c>
      <c r="C64" s="1899" t="s">
        <v>1830</v>
      </c>
      <c r="D64" s="1924"/>
      <c r="E64" s="1924"/>
      <c r="F64" s="1902">
        <v>0</v>
      </c>
      <c r="G64" s="1902">
        <v>0</v>
      </c>
      <c r="H64" s="1903"/>
      <c r="I64" s="1904">
        <f>VLOOKUP(C64,'Data Products'!$A:$J,2,0)</f>
      </c>
      <c r="J64" s="1864">
        <f t="shared" si="27"/>
      </c>
      <c r="K64" s="1865">
        <v>45870</v>
      </c>
      <c r="L64" s="1809">
        <f t="shared" si="1"/>
      </c>
      <c r="M64" s="1914">
        <v>0</v>
      </c>
      <c r="N64" s="1830">
        <v>0</v>
      </c>
      <c r="O64" s="1832"/>
      <c r="P64" s="1805"/>
      <c r="Q64" s="1800" t="s">
        <v>1824</v>
      </c>
      <c r="R64" s="1874"/>
      <c r="S64" s="1874"/>
      <c r="T64" s="1907"/>
      <c r="U64" s="1878"/>
      <c r="V64" s="1874"/>
      <c r="W64" s="1874"/>
      <c r="X64" s="1874"/>
      <c r="Y64" s="1874"/>
      <c r="Z64" s="1874"/>
      <c r="AA64" s="1874"/>
      <c r="AB64" s="1908">
        <f t="shared" si="11"/>
      </c>
      <c r="AC64" s="1824">
        <f t="shared" si="15"/>
      </c>
      <c r="AD64" s="1812">
        <f t="shared" si="18"/>
      </c>
      <c r="AE64" s="1909">
        <f t="shared" si="4"/>
      </c>
      <c r="AF64" s="1910">
        <f>VLOOKUP(C64,'Data Products'!$A:$J,10,0)</f>
      </c>
      <c r="AG64" s="1911">
        <f t="shared" si="21"/>
      </c>
      <c r="AH64" s="1815">
        <f t="shared" si="31"/>
      </c>
      <c r="AI64" s="1915"/>
      <c r="AJ64" s="1919"/>
      <c r="AK64" s="1819"/>
      <c r="AL64" s="1818"/>
      <c r="AM64" s="1819"/>
      <c r="AN64" s="1819"/>
    </row>
    <row customHeight="true" hidden="true" ht="18" r="65">
      <c r="A65" s="1899">
        <v>32</v>
      </c>
      <c r="B65" s="1800" t="s">
        <v>1778</v>
      </c>
      <c r="C65" s="1899" t="s">
        <v>1831</v>
      </c>
      <c r="D65" s="1924"/>
      <c r="E65" s="1924"/>
      <c r="F65" s="1902">
        <v>0</v>
      </c>
      <c r="G65" s="1902">
        <v>0</v>
      </c>
      <c r="H65" s="1903"/>
      <c r="I65" s="1904">
        <f>VLOOKUP(C65,'Data Products'!$A:$J,2,0)</f>
      </c>
      <c r="J65" s="1864">
        <f t="shared" si="27"/>
      </c>
      <c r="K65" s="1865">
        <v>45871</v>
      </c>
      <c r="L65" s="1809">
        <f t="shared" si="1"/>
      </c>
      <c r="M65" s="1914">
        <v>0</v>
      </c>
      <c r="N65" s="1830">
        <v>0</v>
      </c>
      <c r="O65" s="1832"/>
      <c r="P65" s="1805"/>
      <c r="Q65" s="1800" t="s">
        <v>1832</v>
      </c>
      <c r="R65" s="1874"/>
      <c r="S65" s="1874"/>
      <c r="T65" s="1907"/>
      <c r="U65" s="1878"/>
      <c r="V65" s="1874"/>
      <c r="W65" s="1874"/>
      <c r="X65" s="1874"/>
      <c r="Y65" s="1874"/>
      <c r="Z65" s="1874"/>
      <c r="AA65" s="1874"/>
      <c r="AB65" s="1908">
        <f t="shared" si="11"/>
      </c>
      <c r="AC65" s="1824">
        <f t="shared" si="15"/>
      </c>
      <c r="AD65" s="1812">
        <f t="shared" si="18"/>
      </c>
      <c r="AE65" s="1909">
        <f t="shared" si="4"/>
      </c>
      <c r="AF65" s="1910">
        <f>VLOOKUP(C65,'Data Products'!$A:$J,10,0)</f>
      </c>
      <c r="AG65" s="1911">
        <f t="shared" si="21"/>
      </c>
      <c r="AH65" s="1815">
        <f t="shared" si="31"/>
      </c>
      <c r="AI65" s="1915"/>
      <c r="AJ65" s="1919"/>
      <c r="AK65" s="1819"/>
      <c r="AL65" s="1818"/>
      <c r="AM65" s="1819"/>
      <c r="AN65" s="1819"/>
    </row>
    <row customHeight="true" hidden="true" ht="18" r="66">
      <c r="A66" s="1899">
        <v>33</v>
      </c>
      <c r="B66" s="1800" t="s">
        <v>1778</v>
      </c>
      <c r="C66" s="1899" t="s">
        <v>1833</v>
      </c>
      <c r="D66" s="1924"/>
      <c r="E66" s="1924"/>
      <c r="F66" s="1902">
        <v>0</v>
      </c>
      <c r="G66" s="1902">
        <v>0</v>
      </c>
      <c r="H66" s="1903"/>
      <c r="I66" s="1904">
        <f>VLOOKUP(C66,'Data Products'!$A:$J,2,0)</f>
      </c>
      <c r="J66" s="1864">
        <f t="shared" si="27"/>
      </c>
      <c r="K66" s="1865">
        <v>45872</v>
      </c>
      <c r="L66" s="1809">
        <f t="shared" si="1"/>
      </c>
      <c r="M66" s="1914">
        <v>0</v>
      </c>
      <c r="N66" s="1830">
        <v>0</v>
      </c>
      <c r="O66" s="1832"/>
      <c r="P66" s="1805"/>
      <c r="Q66" s="1800" t="s">
        <v>1832</v>
      </c>
      <c r="R66" s="1874"/>
      <c r="S66" s="1874"/>
      <c r="T66" s="1907"/>
      <c r="U66" s="1878"/>
      <c r="V66" s="1874"/>
      <c r="W66" s="1874"/>
      <c r="X66" s="1874"/>
      <c r="Y66" s="1874"/>
      <c r="Z66" s="1874"/>
      <c r="AA66" s="1874"/>
      <c r="AB66" s="1908">
        <f t="shared" si="11"/>
      </c>
      <c r="AC66" s="1824">
        <f t="shared" si="15"/>
      </c>
      <c r="AD66" s="1812">
        <f t="shared" si="18"/>
      </c>
      <c r="AE66" s="1909">
        <f t="shared" si="4"/>
      </c>
      <c r="AF66" s="1910">
        <f>VLOOKUP(C66,'Data Products'!$A:$J,10,0)</f>
      </c>
      <c r="AG66" s="1911">
        <f t="shared" si="21"/>
      </c>
      <c r="AH66" s="1815">
        <f t="shared" si="31"/>
      </c>
      <c r="AI66" s="1915"/>
      <c r="AJ66" s="1919"/>
      <c r="AK66" s="1819"/>
      <c r="AL66" s="1818"/>
      <c r="AM66" s="1819"/>
      <c r="AN66" s="1819"/>
    </row>
    <row customHeight="true" hidden="true" ht="18" r="67">
      <c r="A67" s="1899">
        <v>34</v>
      </c>
      <c r="B67" s="1920" t="s">
        <v>1778</v>
      </c>
      <c r="C67" s="1926" t="s">
        <v>1834</v>
      </c>
      <c r="D67" s="1924"/>
      <c r="E67" s="1924"/>
      <c r="F67" s="1902">
        <v>0</v>
      </c>
      <c r="G67" s="1902">
        <v>0</v>
      </c>
      <c r="H67" s="1903"/>
      <c r="I67" s="1904">
        <f>VLOOKUP(C67,'Data Products'!$A:$J,2,0)</f>
      </c>
      <c r="J67" s="1864">
        <f t="shared" si="27"/>
      </c>
      <c r="K67" s="1865">
        <v>45873</v>
      </c>
      <c r="L67" s="1809">
        <f t="shared" si="1"/>
      </c>
      <c r="M67" s="1914">
        <v>0</v>
      </c>
      <c r="N67" s="1830">
        <v>0</v>
      </c>
      <c r="O67" s="1927"/>
      <c r="P67" s="1928"/>
      <c r="Q67" s="1800" t="s">
        <v>1832</v>
      </c>
      <c r="R67" s="1874"/>
      <c r="S67" s="1874"/>
      <c r="T67" s="1907"/>
      <c r="U67" s="1874"/>
      <c r="V67" s="1874"/>
      <c r="W67" s="1874"/>
      <c r="X67" s="1874"/>
      <c r="Y67" s="1874"/>
      <c r="Z67" s="1874"/>
      <c r="AA67" s="1874"/>
      <c r="AB67" s="1908">
        <f t="shared" si="11"/>
      </c>
      <c r="AC67" s="1824">
        <f t="shared" si="15"/>
      </c>
      <c r="AD67" s="1812">
        <f t="shared" si="18"/>
      </c>
      <c r="AE67" s="1909">
        <f t="shared" si="4"/>
      </c>
      <c r="AF67" s="1910">
        <f>VLOOKUP(C67,'Data Products'!$A:$J,10,0)</f>
      </c>
      <c r="AG67" s="1911">
        <f t="shared" si="21"/>
      </c>
      <c r="AH67" s="1815">
        <f t="shared" si="31"/>
      </c>
      <c r="AI67" s="1915"/>
      <c r="AJ67" s="1919"/>
      <c r="AK67" s="1819"/>
      <c r="AL67" s="1818"/>
      <c r="AM67" s="1819"/>
      <c r="AN67" s="1819"/>
    </row>
    <row customHeight="true" hidden="true" ht="18" r="68">
      <c r="A68" s="1899">
        <v>35</v>
      </c>
      <c r="B68" s="1899" t="s">
        <v>1732</v>
      </c>
      <c r="C68" s="1899" t="s">
        <v>1835</v>
      </c>
      <c r="D68" s="1922" t="s">
        <v>1836</v>
      </c>
      <c r="E68" s="1922" t="s">
        <v>1836</v>
      </c>
      <c r="F68" s="1902">
        <v>0</v>
      </c>
      <c r="G68" s="1902">
        <v>0</v>
      </c>
      <c r="H68" s="1929"/>
      <c r="I68" s="1904">
        <f>VLOOKUP(C68,'Data Products'!$A:$J,2,0)</f>
      </c>
      <c r="J68" s="1864">
        <f t="shared" si="27"/>
      </c>
      <c r="K68" s="1865">
        <v>45874</v>
      </c>
      <c r="L68" s="1809">
        <f t="shared" si="1"/>
      </c>
      <c r="M68" s="1930">
        <v>0</v>
      </c>
      <c r="N68" s="1830">
        <v>0</v>
      </c>
      <c r="O68" s="1832"/>
      <c r="P68" s="1805"/>
      <c r="Q68" s="1920" t="s">
        <v>1837</v>
      </c>
      <c r="R68" s="1874"/>
      <c r="S68" s="1874"/>
      <c r="T68" s="1907"/>
      <c r="U68" s="1874"/>
      <c r="V68" s="1874"/>
      <c r="W68" s="1874"/>
      <c r="X68" s="1874"/>
      <c r="Y68" s="1874"/>
      <c r="Z68" s="1874"/>
      <c r="AA68" s="1874"/>
      <c r="AB68" s="1908">
        <f t="shared" si="11"/>
      </c>
      <c r="AC68" s="1824">
        <f t="shared" si="15"/>
      </c>
      <c r="AD68" s="1812">
        <f t="shared" si="18"/>
      </c>
      <c r="AE68" s="1909">
        <f t="shared" si="4"/>
      </c>
      <c r="AF68" s="1910">
        <f>VLOOKUP(C68,'Data Products'!$A:$J,10,0)</f>
      </c>
      <c r="AG68" s="1911">
        <f t="shared" si="21"/>
      </c>
      <c r="AH68" s="1815">
        <f t="shared" si="31"/>
      </c>
      <c r="AI68" s="1915"/>
      <c r="AJ68" s="1919"/>
      <c r="AK68" s="1819">
        <v>50</v>
      </c>
      <c r="AL68" s="1818"/>
      <c r="AM68" s="1819"/>
      <c r="AN68" s="1819"/>
    </row>
    <row customHeight="true" hidden="true" ht="18" r="69">
      <c r="A69" s="1899">
        <v>36</v>
      </c>
      <c r="B69" s="1921" t="s">
        <v>1786</v>
      </c>
      <c r="C69" s="1931" t="s">
        <v>1838</v>
      </c>
      <c r="D69" s="1924"/>
      <c r="E69" s="1924"/>
      <c r="F69" s="1902">
        <v>0</v>
      </c>
      <c r="G69" s="1902">
        <v>0</v>
      </c>
      <c r="H69" s="1903"/>
      <c r="I69" s="1904">
        <f>VLOOKUP(C69,'Data Products'!$A:$J,2,0)</f>
      </c>
      <c r="J69" s="1864">
        <f t="shared" si="27"/>
      </c>
      <c r="K69" s="1865">
        <v>45875</v>
      </c>
      <c r="L69" s="1809">
        <f t="shared" si="1"/>
      </c>
      <c r="M69" s="1914">
        <v>0</v>
      </c>
      <c r="N69" s="1830">
        <v>0</v>
      </c>
      <c r="O69" s="1932"/>
      <c r="P69" s="1933"/>
      <c r="Q69" s="1800" t="s">
        <v>1837</v>
      </c>
      <c r="R69" s="1874"/>
      <c r="S69" s="1874"/>
      <c r="T69" s="1907"/>
      <c r="U69" s="1874"/>
      <c r="V69" s="1874"/>
      <c r="W69" s="1874"/>
      <c r="X69" s="1874"/>
      <c r="Y69" s="1874"/>
      <c r="Z69" s="1874"/>
      <c r="AA69" s="1874"/>
      <c r="AB69" s="1908">
        <f t="shared" si="11"/>
      </c>
      <c r="AC69" s="1824">
        <f t="shared" si="15"/>
      </c>
      <c r="AD69" s="1812">
        <f t="shared" si="18"/>
      </c>
      <c r="AE69" s="1909">
        <f t="shared" si="4"/>
      </c>
      <c r="AF69" s="1910">
        <f>VLOOKUP(C69,'Data Products'!$A:$J,10,0)</f>
      </c>
      <c r="AG69" s="1911">
        <f t="shared" si="21"/>
      </c>
      <c r="AH69" s="1815">
        <f t="shared" si="31"/>
      </c>
      <c r="AI69" s="1915"/>
      <c r="AJ69" s="1934"/>
      <c r="AK69" s="1935"/>
      <c r="AL69" s="1936"/>
      <c r="AM69" s="1935"/>
      <c r="AN69" s="1935"/>
    </row>
    <row customHeight="true" hidden="true" ht="18" r="70">
      <c r="A70" s="1899">
        <v>37</v>
      </c>
      <c r="B70" s="1921" t="s">
        <v>1786</v>
      </c>
      <c r="C70" s="1899" t="s">
        <v>1839</v>
      </c>
      <c r="D70" s="1924"/>
      <c r="E70" s="1924"/>
      <c r="F70" s="1902">
        <v>0</v>
      </c>
      <c r="G70" s="1902">
        <v>0</v>
      </c>
      <c r="H70" s="1937"/>
      <c r="I70" s="1904">
        <f>VLOOKUP(C70,'Data Products'!$A:$J,2,0)</f>
      </c>
      <c r="J70" s="1864">
        <f t="shared" si="27"/>
      </c>
      <c r="K70" s="1865">
        <v>45876</v>
      </c>
      <c r="L70" s="1809">
        <f t="shared" si="1"/>
      </c>
      <c r="M70" s="1914">
        <v>0</v>
      </c>
      <c r="N70" s="1830">
        <v>0</v>
      </c>
      <c r="O70" s="1832"/>
      <c r="P70" s="1805"/>
      <c r="Q70" s="1800" t="s">
        <v>1837</v>
      </c>
      <c r="R70" s="1874"/>
      <c r="S70" s="1874"/>
      <c r="T70" s="1907"/>
      <c r="U70" s="1874"/>
      <c r="V70" s="1874"/>
      <c r="W70" s="1874"/>
      <c r="X70" s="1874"/>
      <c r="Y70" s="1874"/>
      <c r="Z70" s="1874"/>
      <c r="AA70" s="1874"/>
      <c r="AB70" s="1908">
        <f t="shared" si="11"/>
      </c>
      <c r="AC70" s="1824">
        <f t="shared" si="15"/>
      </c>
      <c r="AD70" s="1812">
        <f t="shared" si="18"/>
      </c>
      <c r="AE70" s="1909">
        <f t="shared" si="4"/>
      </c>
      <c r="AF70" s="1910">
        <f>VLOOKUP(C70,'Data Products'!$A:$J,10,0)</f>
      </c>
      <c r="AG70" s="1911">
        <f t="shared" si="21"/>
      </c>
      <c r="AH70" s="1815">
        <f t="shared" si="31"/>
      </c>
      <c r="AI70" s="1915"/>
      <c r="AJ70" s="1919"/>
      <c r="AK70" s="1819"/>
      <c r="AL70" s="1818"/>
      <c r="AM70" s="1819"/>
      <c r="AN70" s="1819"/>
    </row>
    <row customHeight="true" hidden="true" ht="18" r="71">
      <c r="A71" s="1899">
        <v>38</v>
      </c>
      <c r="B71" s="1921" t="s">
        <v>1786</v>
      </c>
      <c r="C71" s="1899" t="s">
        <v>1840</v>
      </c>
      <c r="D71" s="1924"/>
      <c r="E71" s="1924"/>
      <c r="F71" s="1902">
        <v>0</v>
      </c>
      <c r="G71" s="1902">
        <v>0</v>
      </c>
      <c r="H71" s="1937"/>
      <c r="I71" s="1904">
        <f>VLOOKUP(C71,'Data Products'!$A:$J,2,0)</f>
      </c>
      <c r="J71" s="1864">
        <f t="shared" si="27"/>
      </c>
      <c r="K71" s="1865">
        <v>45877</v>
      </c>
      <c r="L71" s="1809">
        <f t="shared" si="1"/>
      </c>
      <c r="M71" s="1914">
        <v>0</v>
      </c>
      <c r="N71" s="1830">
        <v>0</v>
      </c>
      <c r="O71" s="1832"/>
      <c r="P71" s="1805"/>
      <c r="Q71" s="1800" t="s">
        <v>1837</v>
      </c>
      <c r="R71" s="1874"/>
      <c r="S71" s="1874"/>
      <c r="T71" s="1907"/>
      <c r="U71" s="1874"/>
      <c r="V71" s="1874"/>
      <c r="W71" s="1874"/>
      <c r="X71" s="1874"/>
      <c r="Y71" s="1874"/>
      <c r="Z71" s="1874"/>
      <c r="AA71" s="1874"/>
      <c r="AB71" s="1908">
        <f t="shared" si="11"/>
      </c>
      <c r="AC71" s="1824">
        <f t="shared" si="15"/>
      </c>
      <c r="AD71" s="1812">
        <f t="shared" si="18"/>
      </c>
      <c r="AE71" s="1909">
        <f t="shared" si="4"/>
      </c>
      <c r="AF71" s="1910">
        <f>VLOOKUP(C71,'Data Products'!$A:$J,10,0)</f>
      </c>
      <c r="AG71" s="1911">
        <f t="shared" si="21"/>
      </c>
      <c r="AH71" s="1815">
        <f t="shared" si="31"/>
      </c>
      <c r="AI71" s="1915"/>
      <c r="AJ71" s="1919"/>
      <c r="AK71" s="1819"/>
      <c r="AL71" s="1818"/>
      <c r="AM71" s="1819"/>
      <c r="AN71" s="1819"/>
    </row>
    <row customHeight="true" hidden="true" ht="18" r="72">
      <c r="A72" s="1899">
        <v>39</v>
      </c>
      <c r="B72" s="1921" t="s">
        <v>1732</v>
      </c>
      <c r="C72" s="1899" t="s">
        <v>1841</v>
      </c>
      <c r="D72" s="1922" t="s">
        <v>1842</v>
      </c>
      <c r="E72" s="1922" t="s">
        <v>1842</v>
      </c>
      <c r="F72" s="1902">
        <v>0</v>
      </c>
      <c r="G72" s="1902">
        <v>0</v>
      </c>
      <c r="H72" s="1937"/>
      <c r="I72" s="1904">
        <f>VLOOKUP(C72,'Data Products'!$A:$J,2,0)</f>
      </c>
      <c r="J72" s="1864">
        <f t="shared" si="27"/>
      </c>
      <c r="K72" s="1865">
        <v>45878</v>
      </c>
      <c r="L72" s="1809">
        <f t="shared" si="1"/>
      </c>
      <c r="M72" s="1914">
        <v>0</v>
      </c>
      <c r="N72" s="1830">
        <v>0</v>
      </c>
      <c r="O72" s="1832"/>
      <c r="P72" s="1805"/>
      <c r="Q72" s="1800" t="s">
        <v>1843</v>
      </c>
      <c r="R72" s="1874"/>
      <c r="S72" s="1874"/>
      <c r="T72" s="1907"/>
      <c r="U72" s="1874"/>
      <c r="V72" s="1874"/>
      <c r="W72" s="1874"/>
      <c r="X72" s="1874"/>
      <c r="Y72" s="1874"/>
      <c r="Z72" s="1874"/>
      <c r="AA72" s="1874"/>
      <c r="AB72" s="1908">
        <f t="shared" si="11"/>
      </c>
      <c r="AC72" s="1824">
        <f t="shared" si="15"/>
      </c>
      <c r="AD72" s="1812">
        <f t="shared" si="18"/>
      </c>
      <c r="AE72" s="1909">
        <f t="shared" si="4"/>
      </c>
      <c r="AF72" s="1910">
        <f>VLOOKUP(C72,'Data Products'!$A:$J,10,0)</f>
      </c>
      <c r="AG72" s="1911">
        <f t="shared" si="21"/>
      </c>
      <c r="AH72" s="1815"/>
      <c r="AI72" s="1915"/>
      <c r="AJ72" s="1919"/>
      <c r="AK72" s="1819"/>
      <c r="AL72" s="1818"/>
      <c r="AM72" s="1819"/>
      <c r="AN72" s="1819"/>
    </row>
    <row customHeight="true" hidden="true" ht="18" r="73">
      <c r="A73" s="1899">
        <v>40</v>
      </c>
      <c r="B73" s="1800" t="s">
        <v>1778</v>
      </c>
      <c r="C73" s="1899" t="s">
        <v>1844</v>
      </c>
      <c r="D73" s="1938"/>
      <c r="E73" s="1938"/>
      <c r="F73" s="1902">
        <v>0</v>
      </c>
      <c r="G73" s="1902">
        <v>0</v>
      </c>
      <c r="H73" s="1937"/>
      <c r="I73" s="1904">
        <f>VLOOKUP(C73,'Data Products'!$A:$J,2,0)</f>
      </c>
      <c r="J73" s="1864">
        <f t="shared" si="27"/>
      </c>
      <c r="K73" s="1865">
        <v>45879</v>
      </c>
      <c r="L73" s="1809">
        <f t="shared" si="1"/>
      </c>
      <c r="M73" s="1914">
        <v>0</v>
      </c>
      <c r="N73" s="1830">
        <v>0</v>
      </c>
      <c r="O73" s="1939"/>
      <c r="P73" s="1823"/>
      <c r="Q73" s="1800" t="s">
        <v>1845</v>
      </c>
      <c r="R73" s="1874"/>
      <c r="S73" s="1874"/>
      <c r="T73" s="1907"/>
      <c r="U73" s="1874"/>
      <c r="V73" s="1874"/>
      <c r="W73" s="1874"/>
      <c r="X73" s="1874"/>
      <c r="Y73" s="1874"/>
      <c r="Z73" s="1874"/>
      <c r="AA73" s="1874"/>
      <c r="AB73" s="1940">
        <f t="shared" si="11"/>
      </c>
      <c r="AC73" s="1941">
        <f t="shared" si="15"/>
      </c>
      <c r="AD73" s="1812">
        <f t="shared" si="18"/>
      </c>
      <c r="AE73" s="1909">
        <f t="shared" si="4"/>
      </c>
      <c r="AF73" s="1910">
        <f>VLOOKUP(C73,'Data Products'!$A:$J,10,0)</f>
      </c>
      <c r="AG73" s="1911">
        <f t="shared" si="21"/>
      </c>
      <c r="AH73" s="1815">
        <f t="shared" ref="AH73:AH105" si="32">IF(J73&lt;=90,F73,0)</f>
      </c>
      <c r="AI73" s="1915"/>
      <c r="AJ73" s="1919"/>
      <c r="AK73" s="1819"/>
      <c r="AL73" s="1818"/>
      <c r="AM73" s="1819"/>
      <c r="AN73" s="1819"/>
    </row>
    <row customHeight="true" hidden="true" ht="18" r="74">
      <c r="A74" s="1899">
        <v>41</v>
      </c>
      <c r="B74" s="1800" t="s">
        <v>1778</v>
      </c>
      <c r="C74" s="1899" t="s">
        <v>1846</v>
      </c>
      <c r="D74" s="1924"/>
      <c r="E74" s="1924"/>
      <c r="F74" s="1902">
        <v>0</v>
      </c>
      <c r="G74" s="1902">
        <v>0</v>
      </c>
      <c r="H74" s="1937"/>
      <c r="I74" s="1904">
        <f>VLOOKUP(C74,'Data Products'!$A:$J,2,0)</f>
      </c>
      <c r="J74" s="1864">
        <f t="shared" si="27"/>
      </c>
      <c r="K74" s="1865">
        <v>45880</v>
      </c>
      <c r="L74" s="1809">
        <f t="shared" si="1"/>
      </c>
      <c r="M74" s="1914">
        <v>0</v>
      </c>
      <c r="N74" s="1830">
        <v>0</v>
      </c>
      <c r="O74" s="1942"/>
      <c r="P74" s="1943"/>
      <c r="Q74" s="1800" t="s">
        <v>1845</v>
      </c>
      <c r="R74" s="1874"/>
      <c r="S74" s="1874"/>
      <c r="T74" s="1874"/>
      <c r="U74" s="1874"/>
      <c r="V74" s="1874"/>
      <c r="W74" s="1874"/>
      <c r="X74" s="1874"/>
      <c r="Y74" s="1874"/>
      <c r="Z74" s="1874"/>
      <c r="AA74" s="1874"/>
      <c r="AB74" s="1908">
        <f t="shared" si="11"/>
      </c>
      <c r="AC74" s="1941">
        <f t="shared" si="15"/>
      </c>
      <c r="AD74" s="1812">
        <f t="shared" si="18"/>
      </c>
      <c r="AE74" s="1909">
        <f t="shared" si="4"/>
      </c>
      <c r="AF74" s="1910">
        <f>VLOOKUP(C74,'Data Products'!$A:$J,10,0)</f>
      </c>
      <c r="AG74" s="1911">
        <f t="shared" si="21"/>
      </c>
      <c r="AH74" s="1815">
        <f t="shared" si="32"/>
      </c>
      <c r="AI74" s="1915"/>
      <c r="AJ74" s="1919"/>
      <c r="AK74" s="1819"/>
      <c r="AL74" s="1818"/>
      <c r="AM74" s="1819"/>
      <c r="AN74" s="1819"/>
    </row>
    <row customHeight="true" hidden="true" ht="18" r="75">
      <c r="A75" s="1899">
        <v>42</v>
      </c>
      <c r="B75" s="1800" t="s">
        <v>1778</v>
      </c>
      <c r="C75" s="1899" t="s">
        <v>1847</v>
      </c>
      <c r="D75" s="1924"/>
      <c r="E75" s="1924"/>
      <c r="F75" s="1902">
        <v>0</v>
      </c>
      <c r="G75" s="1902">
        <v>0</v>
      </c>
      <c r="H75" s="1937"/>
      <c r="I75" s="1904">
        <f>VLOOKUP(C75,'Data Products'!$A:$J,2,0)</f>
      </c>
      <c r="J75" s="1864">
        <f t="shared" si="27"/>
      </c>
      <c r="K75" s="1865">
        <v>45881</v>
      </c>
      <c r="L75" s="1809">
        <f t="shared" si="1"/>
      </c>
      <c r="M75" s="1914">
        <v>0</v>
      </c>
      <c r="N75" s="1830">
        <v>0</v>
      </c>
      <c r="O75" s="1942"/>
      <c r="P75" s="1943"/>
      <c r="Q75" s="1800" t="s">
        <v>1845</v>
      </c>
      <c r="R75" s="1874"/>
      <c r="S75" s="1874"/>
      <c r="T75" s="1874"/>
      <c r="U75" s="1874"/>
      <c r="V75" s="1874"/>
      <c r="W75" s="1874"/>
      <c r="X75" s="1874"/>
      <c r="Y75" s="1874"/>
      <c r="Z75" s="1874"/>
      <c r="AA75" s="1874"/>
      <c r="AB75" s="1908">
        <f t="shared" si="11"/>
      </c>
      <c r="AC75" s="1941">
        <f t="shared" si="15"/>
      </c>
      <c r="AD75" s="1812">
        <f t="shared" si="18"/>
      </c>
      <c r="AE75" s="1909">
        <f t="shared" si="4"/>
      </c>
      <c r="AF75" s="1910">
        <f>VLOOKUP(C75,'Data Products'!$A:$J,10,0)</f>
      </c>
      <c r="AG75" s="1911">
        <f t="shared" si="21"/>
      </c>
      <c r="AH75" s="1815">
        <f t="shared" si="32"/>
      </c>
      <c r="AI75" s="1915"/>
      <c r="AJ75" s="1919"/>
      <c r="AK75" s="1819"/>
      <c r="AL75" s="1818"/>
      <c r="AM75" s="1819"/>
      <c r="AN75" s="1819"/>
    </row>
    <row customHeight="true" hidden="true" ht="18" r="76">
      <c r="A76" s="1899">
        <v>43</v>
      </c>
      <c r="B76" s="1800" t="s">
        <v>1778</v>
      </c>
      <c r="C76" s="1899" t="s">
        <v>1848</v>
      </c>
      <c r="D76" s="1924"/>
      <c r="E76" s="1924"/>
      <c r="F76" s="1902">
        <v>0</v>
      </c>
      <c r="G76" s="1902">
        <v>0</v>
      </c>
      <c r="H76" s="1937"/>
      <c r="I76" s="1904">
        <f>VLOOKUP(C76,'Data Products'!$A:$J,2,0)</f>
      </c>
      <c r="J76" s="1864">
        <f t="shared" si="27"/>
      </c>
      <c r="K76" s="1865">
        <v>45882</v>
      </c>
      <c r="L76" s="1809">
        <f t="shared" si="1"/>
      </c>
      <c r="M76" s="1914">
        <v>0</v>
      </c>
      <c r="N76" s="1830">
        <v>0</v>
      </c>
      <c r="O76" s="1942"/>
      <c r="P76" s="1943"/>
      <c r="Q76" s="1800" t="s">
        <v>1845</v>
      </c>
      <c r="R76" s="1874"/>
      <c r="S76" s="1874"/>
      <c r="T76" s="1874"/>
      <c r="U76" s="1874"/>
      <c r="V76" s="1874"/>
      <c r="W76" s="1874"/>
      <c r="X76" s="1874"/>
      <c r="Y76" s="1874"/>
      <c r="Z76" s="1874"/>
      <c r="AA76" s="1874"/>
      <c r="AB76" s="1908">
        <f t="shared" si="11"/>
      </c>
      <c r="AC76" s="1941">
        <f t="shared" si="15"/>
      </c>
      <c r="AD76" s="1812">
        <f t="shared" si="18"/>
      </c>
      <c r="AE76" s="1909">
        <f t="shared" si="4"/>
      </c>
      <c r="AF76" s="1910">
        <f>VLOOKUP(C76,'Data Products'!$A:$J,10,0)</f>
      </c>
      <c r="AG76" s="1911">
        <f t="shared" si="21"/>
      </c>
      <c r="AH76" s="1815">
        <f t="shared" si="32"/>
      </c>
      <c r="AI76" s="1915"/>
      <c r="AJ76" s="1919"/>
      <c r="AK76" s="1819"/>
      <c r="AL76" s="1818"/>
      <c r="AM76" s="1819"/>
      <c r="AN76" s="1819"/>
    </row>
    <row customHeight="true" hidden="true" ht="18" r="77">
      <c r="A77" s="1899">
        <v>44</v>
      </c>
      <c r="B77" s="1800" t="s">
        <v>1732</v>
      </c>
      <c r="C77" s="1875" t="s">
        <v>1849</v>
      </c>
      <c r="D77" s="1922" t="s">
        <v>1849</v>
      </c>
      <c r="E77" s="1922" t="s">
        <v>1849</v>
      </c>
      <c r="F77" s="1902">
        <v>0</v>
      </c>
      <c r="G77" s="1902">
        <v>0</v>
      </c>
      <c r="H77" s="1937"/>
      <c r="I77" s="1904">
        <f>VLOOKUP(C77,'Data Products'!$A:$J,2,0)</f>
      </c>
      <c r="J77" s="1864">
        <f t="shared" si="27"/>
      </c>
      <c r="K77" s="1865">
        <v>45883</v>
      </c>
      <c r="L77" s="1809">
        <f t="shared" si="1"/>
      </c>
      <c r="M77" s="1914">
        <v>0</v>
      </c>
      <c r="N77" s="1830">
        <v>2</v>
      </c>
      <c r="O77" s="1942"/>
      <c r="P77" s="1943"/>
      <c r="Q77" s="1800" t="s">
        <v>1845</v>
      </c>
      <c r="R77" s="1874"/>
      <c r="S77" s="1874"/>
      <c r="T77" s="1874"/>
      <c r="U77" s="1874"/>
      <c r="V77" s="1874"/>
      <c r="W77" s="1874"/>
      <c r="X77" s="1874"/>
      <c r="Y77" s="1874"/>
      <c r="Z77" s="1874"/>
      <c r="AA77" s="1874"/>
      <c r="AB77" s="1908">
        <f t="shared" si="11"/>
      </c>
      <c r="AC77" s="1941">
        <f t="shared" si="15"/>
      </c>
      <c r="AD77" s="1812">
        <f t="shared" si="18"/>
      </c>
      <c r="AE77" s="1909">
        <f t="shared" si="4"/>
      </c>
      <c r="AF77" s="1910">
        <f>VLOOKUP(C77,'Data Products'!$A:$J,10,0)</f>
      </c>
      <c r="AG77" s="1911">
        <f t="shared" si="21"/>
      </c>
      <c r="AH77" s="1815">
        <f t="shared" si="32"/>
      </c>
      <c r="AI77" s="1915"/>
      <c r="AJ77" s="1919"/>
      <c r="AK77" s="1819"/>
      <c r="AL77" s="1818"/>
      <c r="AM77" s="1819"/>
      <c r="AN77" s="1819"/>
    </row>
    <row customHeight="true" hidden="true" ht="18" r="78">
      <c r="A78" s="1899">
        <v>45</v>
      </c>
      <c r="B78" s="1800" t="s">
        <v>1778</v>
      </c>
      <c r="C78" s="1899" t="s">
        <v>1850</v>
      </c>
      <c r="D78" s="1924"/>
      <c r="E78" s="1924"/>
      <c r="F78" s="1902">
        <v>0</v>
      </c>
      <c r="G78" s="1902">
        <v>0</v>
      </c>
      <c r="H78" s="1937"/>
      <c r="I78" s="1904">
        <f>VLOOKUP(C78,'Data Products'!$A:$J,2,0)</f>
      </c>
      <c r="J78" s="1864">
        <f t="shared" si="27"/>
      </c>
      <c r="K78" s="1865">
        <v>45884</v>
      </c>
      <c r="L78" s="1809">
        <f t="shared" si="1"/>
      </c>
      <c r="M78" s="1914">
        <v>0</v>
      </c>
      <c r="N78" s="1830">
        <v>0</v>
      </c>
      <c r="O78" s="1942"/>
      <c r="P78" s="1943"/>
      <c r="Q78" s="1800" t="s">
        <v>1845</v>
      </c>
      <c r="R78" s="1874"/>
      <c r="S78" s="1874"/>
      <c r="T78" s="1874"/>
      <c r="U78" s="1874"/>
      <c r="V78" s="1874"/>
      <c r="W78" s="1874"/>
      <c r="X78" s="1874"/>
      <c r="Y78" s="1874"/>
      <c r="Z78" s="1874"/>
      <c r="AA78" s="1874"/>
      <c r="AB78" s="1908">
        <f t="shared" si="11"/>
      </c>
      <c r="AC78" s="1941">
        <f t="shared" si="15"/>
      </c>
      <c r="AD78" s="1812">
        <f t="shared" si="18"/>
      </c>
      <c r="AE78" s="1909">
        <f t="shared" si="4"/>
      </c>
      <c r="AF78" s="1910">
        <f>VLOOKUP(C78,'Data Products'!$A:$J,10,0)</f>
      </c>
      <c r="AG78" s="1911">
        <f t="shared" si="21"/>
      </c>
      <c r="AH78" s="1815">
        <f t="shared" si="32"/>
      </c>
      <c r="AI78" s="1915"/>
      <c r="AJ78" s="1919"/>
      <c r="AK78" s="1819"/>
      <c r="AL78" s="1818"/>
      <c r="AM78" s="1819"/>
      <c r="AN78" s="1819"/>
    </row>
    <row customHeight="true" hidden="true" ht="18" r="79">
      <c r="A79" s="1899">
        <v>46</v>
      </c>
      <c r="B79" s="1800" t="s">
        <v>1778</v>
      </c>
      <c r="C79" s="1899" t="s">
        <v>1851</v>
      </c>
      <c r="D79" s="1924"/>
      <c r="E79" s="1924"/>
      <c r="F79" s="1902">
        <v>0</v>
      </c>
      <c r="G79" s="1902">
        <v>0</v>
      </c>
      <c r="H79" s="1937"/>
      <c r="I79" s="1904">
        <f>VLOOKUP(C79,'Data Products'!$A:$J,2,0)</f>
      </c>
      <c r="J79" s="1864">
        <f t="shared" si="27"/>
      </c>
      <c r="K79" s="1865">
        <v>45885</v>
      </c>
      <c r="L79" s="1809">
        <f t="shared" si="1"/>
      </c>
      <c r="M79" s="1914">
        <v>0</v>
      </c>
      <c r="N79" s="1830">
        <v>0</v>
      </c>
      <c r="O79" s="1942"/>
      <c r="P79" s="1943"/>
      <c r="Q79" s="1800" t="s">
        <v>1845</v>
      </c>
      <c r="R79" s="1874"/>
      <c r="S79" s="1874"/>
      <c r="T79" s="1874"/>
      <c r="U79" s="1874"/>
      <c r="V79" s="1874"/>
      <c r="W79" s="1874"/>
      <c r="X79" s="1874"/>
      <c r="Y79" s="1874"/>
      <c r="Z79" s="1874"/>
      <c r="AA79" s="1874"/>
      <c r="AB79" s="1908">
        <f t="shared" si="11"/>
      </c>
      <c r="AC79" s="1941">
        <f t="shared" si="15"/>
      </c>
      <c r="AD79" s="1812">
        <f t="shared" si="18"/>
      </c>
      <c r="AE79" s="1909">
        <f t="shared" si="4"/>
      </c>
      <c r="AF79" s="1910">
        <f>VLOOKUP(C79,'Data Products'!$A:$J,10,0)</f>
      </c>
      <c r="AG79" s="1911">
        <f t="shared" si="21"/>
      </c>
      <c r="AH79" s="1815">
        <f t="shared" si="32"/>
      </c>
      <c r="AI79" s="1915"/>
      <c r="AJ79" s="1919"/>
      <c r="AK79" s="1819"/>
      <c r="AL79" s="1818"/>
      <c r="AM79" s="1819"/>
      <c r="AN79" s="1819"/>
    </row>
    <row customHeight="true" hidden="true" ht="18" r="80">
      <c r="A80" s="1899">
        <v>47</v>
      </c>
      <c r="B80" s="1800" t="s">
        <v>1778</v>
      </c>
      <c r="C80" s="1926" t="s">
        <v>1852</v>
      </c>
      <c r="D80" s="1924"/>
      <c r="E80" s="1924"/>
      <c r="F80" s="1902">
        <v>0</v>
      </c>
      <c r="G80" s="1902">
        <v>0</v>
      </c>
      <c r="H80" s="1944"/>
      <c r="I80" s="1904">
        <f>VLOOKUP(C80,'Data Products'!$A:$J,2,0)</f>
      </c>
      <c r="J80" s="1864">
        <f t="shared" si="27"/>
      </c>
      <c r="K80" s="1865">
        <v>45886</v>
      </c>
      <c r="L80" s="1809">
        <f t="shared" si="1"/>
      </c>
      <c r="M80" s="1930">
        <v>0</v>
      </c>
      <c r="N80" s="1830">
        <v>0</v>
      </c>
      <c r="O80" s="1945"/>
      <c r="P80" s="1946"/>
      <c r="Q80" s="1800" t="s">
        <v>1845</v>
      </c>
      <c r="R80" s="1874"/>
      <c r="S80" s="1874"/>
      <c r="T80" s="1874"/>
      <c r="U80" s="1874"/>
      <c r="V80" s="1874"/>
      <c r="W80" s="1874"/>
      <c r="X80" s="1874"/>
      <c r="Y80" s="1874"/>
      <c r="Z80" s="1874"/>
      <c r="AA80" s="1874"/>
      <c r="AB80" s="1947">
        <f t="shared" si="11"/>
      </c>
      <c r="AC80" s="1941">
        <f t="shared" si="15"/>
      </c>
      <c r="AD80" s="1812">
        <f t="shared" si="18"/>
      </c>
      <c r="AE80" s="1909">
        <f t="shared" si="4"/>
      </c>
      <c r="AF80" s="1910">
        <f>VLOOKUP(C80,'Data Products'!$A:$J,10,0)</f>
      </c>
      <c r="AG80" s="1911">
        <f t="shared" si="21"/>
      </c>
      <c r="AH80" s="1815">
        <f t="shared" si="32"/>
      </c>
      <c r="AI80" s="1915"/>
      <c r="AJ80" s="1919"/>
      <c r="AK80" s="1819"/>
      <c r="AL80" s="1818"/>
      <c r="AM80" s="1819"/>
      <c r="AN80" s="1819"/>
    </row>
    <row customHeight="true" hidden="true" ht="18" r="81">
      <c r="A81" s="1899">
        <v>48</v>
      </c>
      <c r="B81" s="1800" t="s">
        <v>1778</v>
      </c>
      <c r="C81" s="1899" t="s">
        <v>1853</v>
      </c>
      <c r="D81" s="1924"/>
      <c r="E81" s="1924"/>
      <c r="F81" s="1902">
        <v>0</v>
      </c>
      <c r="G81" s="1902">
        <v>0</v>
      </c>
      <c r="H81" s="1937"/>
      <c r="I81" s="1904">
        <f>VLOOKUP(C81,'Data Products'!$A:$J,2,0)</f>
      </c>
      <c r="J81" s="1864">
        <f t="shared" si="27"/>
      </c>
      <c r="K81" s="1865">
        <v>45887</v>
      </c>
      <c r="L81" s="1809">
        <f t="shared" si="1"/>
      </c>
      <c r="M81" s="1914">
        <v>0</v>
      </c>
      <c r="N81" s="1830">
        <v>0</v>
      </c>
      <c r="O81" s="1942"/>
      <c r="P81" s="1943"/>
      <c r="Q81" s="1800" t="s">
        <v>1845</v>
      </c>
      <c r="R81" s="1805"/>
      <c r="S81" s="1805"/>
      <c r="T81" s="1805"/>
      <c r="U81" s="1805"/>
      <c r="V81" s="1805"/>
      <c r="W81" s="1805"/>
      <c r="X81" s="1805"/>
      <c r="Y81" s="1805"/>
      <c r="Z81" s="1805"/>
      <c r="AA81" s="1805"/>
      <c r="AB81" s="1908">
        <f t="shared" si="11"/>
      </c>
      <c r="AC81" s="1941">
        <f t="shared" si="15"/>
      </c>
      <c r="AD81" s="1812">
        <f t="shared" si="18"/>
      </c>
      <c r="AE81" s="1909">
        <f t="shared" si="4"/>
      </c>
      <c r="AF81" s="1910">
        <f>VLOOKUP(C81,'Data Products'!$A:$J,10,0)</f>
      </c>
      <c r="AG81" s="1911">
        <f t="shared" si="21"/>
      </c>
      <c r="AH81" s="1815">
        <f t="shared" si="32"/>
      </c>
      <c r="AI81" s="1915"/>
      <c r="AJ81" s="1919"/>
      <c r="AK81" s="1819"/>
      <c r="AL81" s="1818"/>
      <c r="AM81" s="1819"/>
      <c r="AN81" s="1819"/>
    </row>
    <row customHeight="true" hidden="true" ht="18" r="82">
      <c r="A82" s="1899">
        <v>49</v>
      </c>
      <c r="B82" s="1800" t="s">
        <v>1778</v>
      </c>
      <c r="C82" s="1899" t="s">
        <v>1854</v>
      </c>
      <c r="D82" s="1924"/>
      <c r="E82" s="1924"/>
      <c r="F82" s="1902">
        <v>0</v>
      </c>
      <c r="G82" s="1902">
        <v>0</v>
      </c>
      <c r="H82" s="1937"/>
      <c r="I82" s="1904">
        <f>VLOOKUP(C82,'Data Products'!$A:$J,2,0)</f>
      </c>
      <c r="J82" s="1864">
        <f t="shared" si="27"/>
      </c>
      <c r="K82" s="1865">
        <v>45888</v>
      </c>
      <c r="L82" s="1809">
        <f t="shared" si="1"/>
      </c>
      <c r="M82" s="1914">
        <v>0</v>
      </c>
      <c r="N82" s="1830">
        <v>0</v>
      </c>
      <c r="O82" s="1942"/>
      <c r="P82" s="1943"/>
      <c r="Q82" s="1800" t="s">
        <v>1845</v>
      </c>
      <c r="R82" s="1805"/>
      <c r="S82" s="1805"/>
      <c r="T82" s="1805"/>
      <c r="U82" s="1805"/>
      <c r="V82" s="1805"/>
      <c r="W82" s="1805"/>
      <c r="X82" s="1805"/>
      <c r="Y82" s="1805"/>
      <c r="Z82" s="1805"/>
      <c r="AA82" s="1805"/>
      <c r="AB82" s="1908">
        <f t="shared" si="11"/>
      </c>
      <c r="AC82" s="1941">
        <f t="shared" si="15"/>
      </c>
      <c r="AD82" s="1812">
        <f t="shared" si="18"/>
      </c>
      <c r="AE82" s="1909">
        <f t="shared" si="4"/>
      </c>
      <c r="AF82" s="1910">
        <f>VLOOKUP(C82,'Data Products'!$A:$J,10,0)</f>
      </c>
      <c r="AG82" s="1911">
        <f t="shared" si="21"/>
      </c>
      <c r="AH82" s="1815">
        <f t="shared" si="32"/>
      </c>
      <c r="AI82" s="1915"/>
      <c r="AJ82" s="1919"/>
      <c r="AK82" s="1819"/>
      <c r="AL82" s="1818"/>
      <c r="AM82" s="1819"/>
      <c r="AN82" s="1819"/>
    </row>
    <row customHeight="true" hidden="true" ht="18" r="83">
      <c r="A83" s="1899">
        <v>50</v>
      </c>
      <c r="B83" s="1800" t="s">
        <v>1778</v>
      </c>
      <c r="C83" s="1899" t="s">
        <v>1855</v>
      </c>
      <c r="D83" s="1922" t="s">
        <v>1856</v>
      </c>
      <c r="E83" s="1922" t="s">
        <v>1856</v>
      </c>
      <c r="F83" s="1902">
        <v>0</v>
      </c>
      <c r="G83" s="1902">
        <v>0</v>
      </c>
      <c r="H83" s="1937"/>
      <c r="I83" s="1904">
        <f>VLOOKUP(C83,'Data Products'!$A:$J,2,0)</f>
      </c>
      <c r="J83" s="1864">
        <f t="shared" si="27"/>
      </c>
      <c r="K83" s="1865">
        <v>45889</v>
      </c>
      <c r="L83" s="1809">
        <f t="shared" si="1"/>
      </c>
      <c r="M83" s="1914">
        <v>0</v>
      </c>
      <c r="N83" s="1830">
        <v>0</v>
      </c>
      <c r="O83" s="1942"/>
      <c r="P83" s="1943"/>
      <c r="Q83" s="1800" t="s">
        <v>1845</v>
      </c>
      <c r="R83" s="1805"/>
      <c r="S83" s="1805"/>
      <c r="T83" s="1805"/>
      <c r="U83" s="1805"/>
      <c r="V83" s="1805"/>
      <c r="W83" s="1805"/>
      <c r="X83" s="1805"/>
      <c r="Y83" s="1805"/>
      <c r="Z83" s="1805"/>
      <c r="AA83" s="1805"/>
      <c r="AB83" s="1908">
        <f t="shared" si="11"/>
      </c>
      <c r="AC83" s="1941">
        <f t="shared" si="15"/>
      </c>
      <c r="AD83" s="1812">
        <f t="shared" si="18"/>
      </c>
      <c r="AE83" s="1909">
        <f t="shared" si="4"/>
      </c>
      <c r="AF83" s="1910">
        <f>VLOOKUP(C83,'Data Products'!$A:$J,10,0)</f>
      </c>
      <c r="AG83" s="1911">
        <f t="shared" si="21"/>
      </c>
      <c r="AH83" s="1815">
        <f t="shared" si="32"/>
      </c>
      <c r="AI83" s="1915"/>
      <c r="AJ83" s="1919"/>
      <c r="AK83" s="1819"/>
      <c r="AL83" s="1818"/>
      <c r="AM83" s="1819"/>
      <c r="AN83" s="1819"/>
    </row>
    <row customHeight="true" hidden="true" ht="18" r="84">
      <c r="A84" s="1899">
        <v>51</v>
      </c>
      <c r="B84" s="1800" t="s">
        <v>1778</v>
      </c>
      <c r="C84" s="1899" t="s">
        <v>1857</v>
      </c>
      <c r="D84" s="1922" t="s">
        <v>1858</v>
      </c>
      <c r="E84" s="1922" t="s">
        <v>1858</v>
      </c>
      <c r="F84" s="1902">
        <v>0</v>
      </c>
      <c r="G84" s="1902">
        <v>0</v>
      </c>
      <c r="H84" s="1937"/>
      <c r="I84" s="1904">
        <f>VLOOKUP(C84,'Data Products'!$A:$J,2,0)</f>
      </c>
      <c r="J84" s="1864">
        <f t="shared" si="27"/>
      </c>
      <c r="K84" s="1865">
        <v>45890</v>
      </c>
      <c r="L84" s="1809">
        <f t="shared" si="1"/>
      </c>
      <c r="M84" s="1914">
        <v>0</v>
      </c>
      <c r="N84" s="1830">
        <v>0</v>
      </c>
      <c r="O84" s="1942"/>
      <c r="P84" s="1943"/>
      <c r="Q84" s="1800" t="s">
        <v>1845</v>
      </c>
      <c r="R84" s="1805"/>
      <c r="S84" s="1805"/>
      <c r="T84" s="1805"/>
      <c r="U84" s="1805"/>
      <c r="V84" s="1805"/>
      <c r="W84" s="1805"/>
      <c r="X84" s="1805"/>
      <c r="Y84" s="1805"/>
      <c r="Z84" s="1805"/>
      <c r="AA84" s="1805"/>
      <c r="AB84" s="1908">
        <f t="shared" si="11"/>
      </c>
      <c r="AC84" s="1824">
        <f t="shared" si="15"/>
      </c>
      <c r="AD84" s="1812">
        <f t="shared" si="18"/>
      </c>
      <c r="AE84" s="1909">
        <f t="shared" si="4"/>
      </c>
      <c r="AF84" s="1910">
        <f>VLOOKUP(C84,'Data Products'!$A:$J,10,0)</f>
      </c>
      <c r="AG84" s="1911">
        <f t="shared" si="21"/>
      </c>
      <c r="AH84" s="1815">
        <f t="shared" si="32"/>
      </c>
      <c r="AI84" s="1915"/>
      <c r="AJ84" s="1919"/>
      <c r="AK84" s="1819"/>
      <c r="AL84" s="1818"/>
      <c r="AM84" s="1819"/>
      <c r="AN84" s="1819"/>
    </row>
    <row customHeight="true" hidden="true" ht="18" r="85">
      <c r="A85" s="1899">
        <v>52</v>
      </c>
      <c r="B85" s="1800" t="s">
        <v>1778</v>
      </c>
      <c r="C85" s="1899" t="s">
        <v>1859</v>
      </c>
      <c r="D85" s="1922" t="s">
        <v>1860</v>
      </c>
      <c r="E85" s="1922" t="s">
        <v>1860</v>
      </c>
      <c r="F85" s="1902">
        <v>0</v>
      </c>
      <c r="G85" s="1902">
        <v>0</v>
      </c>
      <c r="H85" s="1937"/>
      <c r="I85" s="1904">
        <f>VLOOKUP(C85,'Data Products'!$A:$J,2,0)</f>
      </c>
      <c r="J85" s="1864">
        <f t="shared" si="27"/>
      </c>
      <c r="K85" s="1865">
        <v>45891</v>
      </c>
      <c r="L85" s="1809">
        <f t="shared" si="1"/>
      </c>
      <c r="M85" s="1914">
        <v>0</v>
      </c>
      <c r="N85" s="1830">
        <v>0</v>
      </c>
      <c r="O85" s="1942"/>
      <c r="P85" s="1943"/>
      <c r="Q85" s="1800" t="s">
        <v>1845</v>
      </c>
      <c r="R85" s="1805"/>
      <c r="S85" s="1805"/>
      <c r="T85" s="1805"/>
      <c r="U85" s="1805"/>
      <c r="V85" s="1805"/>
      <c r="W85" s="1805"/>
      <c r="X85" s="1805"/>
      <c r="Y85" s="1805"/>
      <c r="Z85" s="1805"/>
      <c r="AA85" s="1805"/>
      <c r="AB85" s="1908">
        <f t="shared" si="11"/>
      </c>
      <c r="AC85" s="1824">
        <f t="shared" si="15"/>
      </c>
      <c r="AD85" s="1812">
        <f t="shared" si="18"/>
      </c>
      <c r="AE85" s="1909">
        <f t="shared" si="4"/>
      </c>
      <c r="AF85" s="1910">
        <f>VLOOKUP(C85,'Data Products'!$A:$J,10,0)</f>
      </c>
      <c r="AG85" s="1911">
        <f t="shared" si="21"/>
      </c>
      <c r="AH85" s="1815">
        <f t="shared" si="32"/>
      </c>
      <c r="AI85" s="1915"/>
      <c r="AJ85" s="1919"/>
      <c r="AK85" s="1819"/>
      <c r="AL85" s="1818"/>
      <c r="AM85" s="1819"/>
      <c r="AN85" s="1819"/>
    </row>
    <row customHeight="true" hidden="true" ht="18" r="86">
      <c r="A86" s="1899">
        <v>53</v>
      </c>
      <c r="B86" s="1800" t="s">
        <v>1778</v>
      </c>
      <c r="C86" s="1899" t="s">
        <v>1861</v>
      </c>
      <c r="D86" s="1922" t="s">
        <v>1862</v>
      </c>
      <c r="E86" s="1922" t="s">
        <v>1862</v>
      </c>
      <c r="F86" s="1902">
        <v>0</v>
      </c>
      <c r="G86" s="1902">
        <v>0</v>
      </c>
      <c r="H86" s="1937"/>
      <c r="I86" s="1904">
        <f>VLOOKUP(C86,'Data Products'!$A:$J,2,0)</f>
      </c>
      <c r="J86" s="1864">
        <f t="shared" si="27"/>
      </c>
      <c r="K86" s="1865">
        <v>45892</v>
      </c>
      <c r="L86" s="1809">
        <f t="shared" si="1"/>
      </c>
      <c r="M86" s="1914">
        <v>0</v>
      </c>
      <c r="N86" s="1830">
        <v>0</v>
      </c>
      <c r="O86" s="1942"/>
      <c r="P86" s="1943"/>
      <c r="Q86" s="1800" t="s">
        <v>1845</v>
      </c>
      <c r="R86" s="1805"/>
      <c r="S86" s="1805"/>
      <c r="T86" s="1805"/>
      <c r="U86" s="1805"/>
      <c r="V86" s="1805"/>
      <c r="W86" s="1805"/>
      <c r="X86" s="1805"/>
      <c r="Y86" s="1805"/>
      <c r="Z86" s="1805"/>
      <c r="AA86" s="1805"/>
      <c r="AB86" s="1908">
        <f t="shared" si="11"/>
      </c>
      <c r="AC86" s="1824">
        <f t="shared" si="15"/>
      </c>
      <c r="AD86" s="1812">
        <f t="shared" si="18"/>
      </c>
      <c r="AE86" s="1909">
        <f t="shared" si="4"/>
      </c>
      <c r="AF86" s="1910">
        <f>VLOOKUP(C86,'Data Products'!$A:$J,10,0)</f>
      </c>
      <c r="AG86" s="1911">
        <f t="shared" si="21"/>
      </c>
      <c r="AH86" s="1815">
        <f t="shared" si="32"/>
      </c>
      <c r="AI86" s="1915"/>
      <c r="AJ86" s="1919"/>
      <c r="AK86" s="1819"/>
      <c r="AL86" s="1818"/>
      <c r="AM86" s="1819"/>
      <c r="AN86" s="1819"/>
    </row>
    <row customHeight="true" hidden="true" ht="18" r="87">
      <c r="A87" s="1899">
        <v>54</v>
      </c>
      <c r="B87" s="1800" t="s">
        <v>1778</v>
      </c>
      <c r="C87" s="1899" t="s">
        <v>1863</v>
      </c>
      <c r="D87" s="1922" t="s">
        <v>1864</v>
      </c>
      <c r="E87" s="1922" t="s">
        <v>1864</v>
      </c>
      <c r="F87" s="1902">
        <v>0</v>
      </c>
      <c r="G87" s="1902">
        <v>0</v>
      </c>
      <c r="H87" s="1937"/>
      <c r="I87" s="1904">
        <f>VLOOKUP(C87,'Data Products'!$A:$J,2,0)</f>
      </c>
      <c r="J87" s="1864">
        <f t="shared" si="27"/>
      </c>
      <c r="K87" s="1865">
        <v>45893</v>
      </c>
      <c r="L87" s="1809">
        <f t="shared" si="1"/>
      </c>
      <c r="M87" s="1914">
        <v>0</v>
      </c>
      <c r="N87" s="1830">
        <v>0</v>
      </c>
      <c r="O87" s="1942"/>
      <c r="P87" s="1943"/>
      <c r="Q87" s="1800" t="s">
        <v>1845</v>
      </c>
      <c r="R87" s="1805"/>
      <c r="S87" s="1805"/>
      <c r="T87" s="1805"/>
      <c r="U87" s="1805"/>
      <c r="V87" s="1805"/>
      <c r="W87" s="1805"/>
      <c r="X87" s="1805"/>
      <c r="Y87" s="1805"/>
      <c r="Z87" s="1805"/>
      <c r="AA87" s="1805"/>
      <c r="AB87" s="1908">
        <f t="shared" si="11"/>
      </c>
      <c r="AC87" s="1824">
        <f t="shared" si="15"/>
      </c>
      <c r="AD87" s="1812">
        <f t="shared" si="18"/>
      </c>
      <c r="AE87" s="1909">
        <f t="shared" si="4"/>
      </c>
      <c r="AF87" s="1910">
        <f>VLOOKUP(C87,'Data Products'!$A:$J,10,0)</f>
      </c>
      <c r="AG87" s="1911">
        <f t="shared" si="21"/>
      </c>
      <c r="AH87" s="1815">
        <f t="shared" si="32"/>
      </c>
      <c r="AI87" s="1915"/>
      <c r="AJ87" s="1919"/>
      <c r="AK87" s="1819"/>
      <c r="AL87" s="1818"/>
      <c r="AM87" s="1819"/>
      <c r="AN87" s="1819"/>
    </row>
    <row customHeight="true" hidden="true" ht="18" r="88">
      <c r="A88" s="1899">
        <v>55</v>
      </c>
      <c r="B88" s="1800" t="s">
        <v>1778</v>
      </c>
      <c r="C88" s="1899" t="s">
        <v>1865</v>
      </c>
      <c r="D88" s="1922" t="s">
        <v>1866</v>
      </c>
      <c r="E88" s="1922" t="s">
        <v>1866</v>
      </c>
      <c r="F88" s="1902">
        <v>0</v>
      </c>
      <c r="G88" s="1902">
        <v>0</v>
      </c>
      <c r="H88" s="1937"/>
      <c r="I88" s="1904">
        <f>VLOOKUP(C88,'Data Products'!$A:$J,2,0)</f>
      </c>
      <c r="J88" s="1864">
        <f t="shared" si="27"/>
      </c>
      <c r="K88" s="1865">
        <v>45894</v>
      </c>
      <c r="L88" s="1809">
        <f t="shared" si="1"/>
      </c>
      <c r="M88" s="1914">
        <v>0</v>
      </c>
      <c r="N88" s="1830">
        <v>0</v>
      </c>
      <c r="O88" s="1942"/>
      <c r="P88" s="1943"/>
      <c r="Q88" s="1800" t="s">
        <v>1845</v>
      </c>
      <c r="R88" s="1805"/>
      <c r="S88" s="1805"/>
      <c r="T88" s="1805"/>
      <c r="U88" s="1805"/>
      <c r="V88" s="1805"/>
      <c r="W88" s="1805"/>
      <c r="X88" s="1805"/>
      <c r="Y88" s="1805"/>
      <c r="Z88" s="1805"/>
      <c r="AA88" s="1805"/>
      <c r="AB88" s="1908">
        <f t="shared" si="11"/>
      </c>
      <c r="AC88" s="1824">
        <f t="shared" si="15"/>
      </c>
      <c r="AD88" s="1812">
        <f t="shared" si="18"/>
      </c>
      <c r="AE88" s="1909">
        <f t="shared" si="4"/>
      </c>
      <c r="AF88" s="1910">
        <f>VLOOKUP(C88,'Data Products'!$A:$J,10,0)</f>
      </c>
      <c r="AG88" s="1911">
        <f t="shared" si="21"/>
      </c>
      <c r="AH88" s="1815">
        <f t="shared" si="32"/>
      </c>
      <c r="AI88" s="1915"/>
      <c r="AJ88" s="1919"/>
      <c r="AK88" s="1819"/>
      <c r="AL88" s="1818"/>
      <c r="AM88" s="1819"/>
      <c r="AN88" s="1819"/>
    </row>
    <row customHeight="true" hidden="true" ht="18" r="89">
      <c r="A89" s="1899">
        <v>56</v>
      </c>
      <c r="B89" s="1800" t="s">
        <v>1778</v>
      </c>
      <c r="C89" s="1899" t="s">
        <v>1867</v>
      </c>
      <c r="D89" s="1922" t="s">
        <v>1868</v>
      </c>
      <c r="E89" s="1922" t="s">
        <v>1868</v>
      </c>
      <c r="F89" s="1902">
        <v>0</v>
      </c>
      <c r="G89" s="1902">
        <v>0</v>
      </c>
      <c r="H89" s="1937"/>
      <c r="I89" s="1904">
        <f>VLOOKUP(C89,'Data Products'!$A:$J,2,0)</f>
      </c>
      <c r="J89" s="1864">
        <f t="shared" si="27"/>
      </c>
      <c r="K89" s="1865">
        <v>45895</v>
      </c>
      <c r="L89" s="1809">
        <f t="shared" si="1"/>
      </c>
      <c r="M89" s="1914">
        <v>0</v>
      </c>
      <c r="N89" s="1830">
        <v>0</v>
      </c>
      <c r="O89" s="1942"/>
      <c r="P89" s="1943"/>
      <c r="Q89" s="1800" t="s">
        <v>1845</v>
      </c>
      <c r="R89" s="1805"/>
      <c r="S89" s="1805"/>
      <c r="T89" s="1805"/>
      <c r="U89" s="1805"/>
      <c r="V89" s="1805"/>
      <c r="W89" s="1805"/>
      <c r="X89" s="1805"/>
      <c r="Y89" s="1805"/>
      <c r="Z89" s="1805"/>
      <c r="AA89" s="1805"/>
      <c r="AB89" s="1908">
        <f t="shared" si="11"/>
      </c>
      <c r="AC89" s="1824">
        <f t="shared" si="15"/>
      </c>
      <c r="AD89" s="1948">
        <f t="shared" si="18"/>
      </c>
      <c r="AE89" s="1909">
        <f t="shared" si="4"/>
      </c>
      <c r="AF89" s="1910">
        <f>VLOOKUP(C89,'Data Products'!$A:$J,10,0)</f>
      </c>
      <c r="AG89" s="1911">
        <f t="shared" si="21"/>
      </c>
      <c r="AH89" s="1815">
        <f t="shared" si="32"/>
      </c>
      <c r="AI89" s="1915"/>
      <c r="AJ89" s="1919"/>
      <c r="AK89" s="1819"/>
      <c r="AL89" s="1818"/>
      <c r="AM89" s="1819"/>
      <c r="AN89" s="1819"/>
    </row>
    <row customHeight="true" hidden="true" ht="18" r="90">
      <c r="A90" s="1899">
        <v>57</v>
      </c>
      <c r="B90" s="1800" t="s">
        <v>1778</v>
      </c>
      <c r="C90" s="1899" t="s">
        <v>1869</v>
      </c>
      <c r="D90" s="1922" t="s">
        <v>1870</v>
      </c>
      <c r="E90" s="1922" t="s">
        <v>1870</v>
      </c>
      <c r="F90" s="1902">
        <v>0</v>
      </c>
      <c r="G90" s="1902">
        <v>0</v>
      </c>
      <c r="H90" s="1937"/>
      <c r="I90" s="1904">
        <f>VLOOKUP(C90,'Data Products'!$A:$J,2,0)</f>
      </c>
      <c r="J90" s="1864">
        <f t="shared" si="27"/>
      </c>
      <c r="K90" s="1865">
        <v>45896</v>
      </c>
      <c r="L90" s="1809">
        <f t="shared" si="1"/>
      </c>
      <c r="M90" s="1914">
        <v>0</v>
      </c>
      <c r="N90" s="1830">
        <v>0</v>
      </c>
      <c r="O90" s="1942"/>
      <c r="P90" s="1943"/>
      <c r="Q90" s="1800" t="s">
        <v>1845</v>
      </c>
      <c r="R90" s="1805"/>
      <c r="S90" s="1805"/>
      <c r="T90" s="1805"/>
      <c r="U90" s="1805"/>
      <c r="V90" s="1805"/>
      <c r="W90" s="1805"/>
      <c r="X90" s="1805"/>
      <c r="Y90" s="1805"/>
      <c r="Z90" s="1805"/>
      <c r="AA90" s="1805"/>
      <c r="AB90" s="1908">
        <f t="shared" si="11"/>
      </c>
      <c r="AC90" s="1824">
        <f t="shared" si="15"/>
      </c>
      <c r="AD90" s="1948">
        <f t="shared" si="18"/>
      </c>
      <c r="AE90" s="1909">
        <f t="shared" si="4"/>
      </c>
      <c r="AF90" s="1910">
        <f>VLOOKUP(C90,'Data Products'!$A:$J,10,0)</f>
      </c>
      <c r="AG90" s="1911">
        <f t="shared" si="21"/>
      </c>
      <c r="AH90" s="1815">
        <f t="shared" si="32"/>
      </c>
      <c r="AI90" s="1915"/>
      <c r="AJ90" s="1919"/>
      <c r="AK90" s="1819"/>
      <c r="AL90" s="1818"/>
      <c r="AM90" s="1819"/>
      <c r="AN90" s="1819"/>
    </row>
    <row customHeight="true" hidden="true" ht="18" r="91">
      <c r="A91" s="1899">
        <v>58</v>
      </c>
      <c r="B91" s="1800" t="s">
        <v>1778</v>
      </c>
      <c r="C91" s="1899" t="s">
        <v>1871</v>
      </c>
      <c r="D91" s="1922" t="s">
        <v>1872</v>
      </c>
      <c r="E91" s="1922" t="s">
        <v>1872</v>
      </c>
      <c r="F91" s="1902">
        <v>0</v>
      </c>
      <c r="G91" s="1902">
        <v>0</v>
      </c>
      <c r="H91" s="1937"/>
      <c r="I91" s="1904">
        <f>VLOOKUP(C91,'Data Products'!$A:$J,2,0)</f>
      </c>
      <c r="J91" s="1864">
        <f t="shared" si="27"/>
      </c>
      <c r="K91" s="1865">
        <v>45897</v>
      </c>
      <c r="L91" s="1809">
        <f t="shared" si="1"/>
      </c>
      <c r="M91" s="1914">
        <v>0</v>
      </c>
      <c r="N91" s="1830">
        <v>0</v>
      </c>
      <c r="O91" s="1942"/>
      <c r="P91" s="1943"/>
      <c r="Q91" s="1800" t="s">
        <v>1845</v>
      </c>
      <c r="R91" s="1805"/>
      <c r="S91" s="1805"/>
      <c r="T91" s="1805"/>
      <c r="U91" s="1805"/>
      <c r="V91" s="1805"/>
      <c r="W91" s="1805"/>
      <c r="X91" s="1805"/>
      <c r="Y91" s="1805"/>
      <c r="Z91" s="1805"/>
      <c r="AA91" s="1805"/>
      <c r="AB91" s="1908">
        <f t="shared" si="11"/>
      </c>
      <c r="AC91" s="1824">
        <f t="shared" si="15"/>
      </c>
      <c r="AD91" s="1948">
        <f t="shared" si="18"/>
      </c>
      <c r="AE91" s="1909">
        <f t="shared" si="4"/>
      </c>
      <c r="AF91" s="1910">
        <f>VLOOKUP(C91,'Data Products'!$A:$J,10,0)</f>
      </c>
      <c r="AG91" s="1911">
        <f t="shared" si="21"/>
      </c>
      <c r="AH91" s="1815">
        <f t="shared" si="32"/>
      </c>
      <c r="AI91" s="1915"/>
      <c r="AJ91" s="1919"/>
      <c r="AK91" s="1819"/>
      <c r="AL91" s="1818"/>
      <c r="AM91" s="1819"/>
      <c r="AN91" s="1819"/>
    </row>
    <row customHeight="true" hidden="true" ht="18" r="92">
      <c r="A92" s="1899">
        <v>59</v>
      </c>
      <c r="B92" s="1800" t="s">
        <v>1778</v>
      </c>
      <c r="C92" s="1899" t="s">
        <v>1873</v>
      </c>
      <c r="D92" s="1922" t="s">
        <v>1874</v>
      </c>
      <c r="E92" s="1922" t="s">
        <v>1874</v>
      </c>
      <c r="F92" s="1902">
        <v>0</v>
      </c>
      <c r="G92" s="1902">
        <v>0</v>
      </c>
      <c r="H92" s="1937"/>
      <c r="I92" s="1904">
        <f>VLOOKUP(C92,'Data Products'!$A:$J,2,0)</f>
      </c>
      <c r="J92" s="1864">
        <f t="shared" si="27"/>
      </c>
      <c r="K92" s="1865">
        <v>45898</v>
      </c>
      <c r="L92" s="1809">
        <f t="shared" si="1"/>
      </c>
      <c r="M92" s="1914">
        <v>0</v>
      </c>
      <c r="N92" s="1830">
        <v>0</v>
      </c>
      <c r="O92" s="1942"/>
      <c r="P92" s="1943"/>
      <c r="Q92" s="1800" t="s">
        <v>1845</v>
      </c>
      <c r="R92" s="1805"/>
      <c r="S92" s="1805"/>
      <c r="T92" s="1805"/>
      <c r="U92" s="1805"/>
      <c r="V92" s="1805"/>
      <c r="W92" s="1805"/>
      <c r="X92" s="1805"/>
      <c r="Y92" s="1805"/>
      <c r="Z92" s="1805"/>
      <c r="AA92" s="1805"/>
      <c r="AB92" s="1908">
        <f t="shared" si="11"/>
      </c>
      <c r="AC92" s="1824">
        <f t="shared" si="15"/>
      </c>
      <c r="AD92" s="1948">
        <f t="shared" si="18"/>
      </c>
      <c r="AE92" s="1909">
        <f t="shared" si="4"/>
      </c>
      <c r="AF92" s="1910">
        <f>VLOOKUP(C92,'Data Products'!$A:$J,10,0)</f>
      </c>
      <c r="AG92" s="1911">
        <f t="shared" si="21"/>
      </c>
      <c r="AH92" s="1815">
        <f t="shared" si="32"/>
      </c>
      <c r="AI92" s="1915"/>
      <c r="AJ92" s="1919"/>
      <c r="AK92" s="1819"/>
      <c r="AL92" s="1818"/>
      <c r="AM92" s="1819"/>
      <c r="AN92" s="1819"/>
    </row>
    <row customHeight="true" hidden="true" ht="18" r="93">
      <c r="A93" s="1899">
        <v>60</v>
      </c>
      <c r="B93" s="1800" t="s">
        <v>1778</v>
      </c>
      <c r="C93" s="1899" t="s">
        <v>1875</v>
      </c>
      <c r="D93" s="1922" t="s">
        <v>1876</v>
      </c>
      <c r="E93" s="1922" t="s">
        <v>1876</v>
      </c>
      <c r="F93" s="1902">
        <v>0</v>
      </c>
      <c r="G93" s="1902">
        <v>0</v>
      </c>
      <c r="H93" s="1937"/>
      <c r="I93" s="1904">
        <f>VLOOKUP(C93,'Data Products'!$A:$J,2,0)</f>
      </c>
      <c r="J93" s="1864">
        <f t="shared" si="27"/>
      </c>
      <c r="K93" s="1865">
        <v>45899</v>
      </c>
      <c r="L93" s="1809">
        <f t="shared" si="1"/>
      </c>
      <c r="M93" s="1914">
        <v>0</v>
      </c>
      <c r="N93" s="1830">
        <v>0</v>
      </c>
      <c r="O93" s="1942"/>
      <c r="P93" s="1943"/>
      <c r="Q93" s="1800" t="s">
        <v>1845</v>
      </c>
      <c r="R93" s="1805"/>
      <c r="S93" s="1805"/>
      <c r="T93" s="1805"/>
      <c r="U93" s="1805"/>
      <c r="V93" s="1805"/>
      <c r="W93" s="1805"/>
      <c r="X93" s="1805"/>
      <c r="Y93" s="1805"/>
      <c r="Z93" s="1805"/>
      <c r="AA93" s="1805"/>
      <c r="AB93" s="1908">
        <f t="shared" si="11"/>
      </c>
      <c r="AC93" s="1824">
        <f t="shared" si="15"/>
      </c>
      <c r="AD93" s="1948">
        <f t="shared" si="18"/>
      </c>
      <c r="AE93" s="1909">
        <f t="shared" si="4"/>
      </c>
      <c r="AF93" s="1910">
        <f>VLOOKUP(C93,'Data Products'!$A:$J,10,0)</f>
      </c>
      <c r="AG93" s="1911">
        <f t="shared" si="21"/>
      </c>
      <c r="AH93" s="1815">
        <f t="shared" si="32"/>
      </c>
      <c r="AI93" s="1915"/>
      <c r="AJ93" s="1919"/>
      <c r="AK93" s="1819"/>
      <c r="AL93" s="1818"/>
      <c r="AM93" s="1819"/>
      <c r="AN93" s="1819"/>
    </row>
    <row customHeight="true" hidden="true" ht="18" r="94">
      <c r="A94" s="1899">
        <v>61</v>
      </c>
      <c r="B94" s="1800" t="s">
        <v>1778</v>
      </c>
      <c r="C94" s="1899" t="s">
        <v>1877</v>
      </c>
      <c r="D94" s="1922" t="s">
        <v>1878</v>
      </c>
      <c r="E94" s="1922" t="s">
        <v>1878</v>
      </c>
      <c r="F94" s="1902">
        <v>0</v>
      </c>
      <c r="G94" s="1902">
        <v>0</v>
      </c>
      <c r="H94" s="1937"/>
      <c r="I94" s="1904">
        <f>VLOOKUP(C94,'Data Products'!$A:$J,2,0)</f>
      </c>
      <c r="J94" s="1864">
        <f t="shared" si="27"/>
      </c>
      <c r="K94" s="1865">
        <v>45900</v>
      </c>
      <c r="L94" s="1809">
        <f t="shared" si="1"/>
      </c>
      <c r="M94" s="1914">
        <v>0</v>
      </c>
      <c r="N94" s="1830">
        <v>0</v>
      </c>
      <c r="O94" s="1942"/>
      <c r="P94" s="1943"/>
      <c r="Q94" s="1800" t="s">
        <v>1845</v>
      </c>
      <c r="R94" s="1805"/>
      <c r="S94" s="1805"/>
      <c r="T94" s="1805"/>
      <c r="U94" s="1805"/>
      <c r="V94" s="1805"/>
      <c r="W94" s="1805"/>
      <c r="X94" s="1805"/>
      <c r="Y94" s="1805"/>
      <c r="Z94" s="1805"/>
      <c r="AA94" s="1805"/>
      <c r="AB94" s="1908">
        <f t="shared" si="11"/>
      </c>
      <c r="AC94" s="1824">
        <f t="shared" si="15"/>
      </c>
      <c r="AD94" s="1948">
        <f t="shared" si="18"/>
      </c>
      <c r="AE94" s="1909">
        <f t="shared" si="4"/>
      </c>
      <c r="AF94" s="1910">
        <f>VLOOKUP(C94,'Data Products'!$A:$J,10,0)</f>
      </c>
      <c r="AG94" s="1911">
        <f t="shared" si="21"/>
      </c>
      <c r="AH94" s="1815">
        <f t="shared" si="32"/>
      </c>
      <c r="AI94" s="1915"/>
      <c r="AJ94" s="1919"/>
      <c r="AK94" s="1819"/>
      <c r="AL94" s="1818"/>
      <c r="AM94" s="1819"/>
      <c r="AN94" s="1819"/>
    </row>
    <row customHeight="true" hidden="true" ht="18" r="95">
      <c r="A95" s="1899">
        <v>62</v>
      </c>
      <c r="B95" s="1800" t="s">
        <v>1778</v>
      </c>
      <c r="C95" s="1899" t="s">
        <v>1879</v>
      </c>
      <c r="D95" s="1922" t="s">
        <v>1880</v>
      </c>
      <c r="E95" s="1922" t="s">
        <v>1880</v>
      </c>
      <c r="F95" s="1902">
        <v>0</v>
      </c>
      <c r="G95" s="1902">
        <v>0</v>
      </c>
      <c r="H95" s="1937"/>
      <c r="I95" s="1904">
        <f>VLOOKUP(C95,'Data Products'!$A:$J,2,0)</f>
      </c>
      <c r="J95" s="1864">
        <f t="shared" si="27"/>
      </c>
      <c r="K95" s="1865">
        <v>45901</v>
      </c>
      <c r="L95" s="1809">
        <f t="shared" si="1"/>
      </c>
      <c r="M95" s="1914">
        <v>0</v>
      </c>
      <c r="N95" s="1830">
        <v>0</v>
      </c>
      <c r="O95" s="1942"/>
      <c r="P95" s="1943"/>
      <c r="Q95" s="1800" t="s">
        <v>1845</v>
      </c>
      <c r="R95" s="1805"/>
      <c r="S95" s="1805"/>
      <c r="T95" s="1805"/>
      <c r="U95" s="1805"/>
      <c r="V95" s="1805"/>
      <c r="W95" s="1805"/>
      <c r="X95" s="1805"/>
      <c r="Y95" s="1805"/>
      <c r="Z95" s="1805"/>
      <c r="AA95" s="1805"/>
      <c r="AB95" s="1908">
        <f t="shared" si="11"/>
      </c>
      <c r="AC95" s="1824">
        <f t="shared" si="15"/>
      </c>
      <c r="AD95" s="1948">
        <f t="shared" si="18"/>
      </c>
      <c r="AE95" s="1909">
        <f t="shared" si="4"/>
      </c>
      <c r="AF95" s="1910">
        <f>VLOOKUP(C95,'Data Products'!$A:$J,10,0)</f>
      </c>
      <c r="AG95" s="1911">
        <f t="shared" si="21"/>
      </c>
      <c r="AH95" s="1815">
        <f t="shared" si="32"/>
      </c>
      <c r="AI95" s="1915"/>
      <c r="AJ95" s="1919"/>
      <c r="AK95" s="1819"/>
      <c r="AL95" s="1818"/>
      <c r="AM95" s="1819"/>
      <c r="AN95" s="1819"/>
    </row>
    <row customHeight="true" hidden="true" ht="18" r="96">
      <c r="A96" s="1899">
        <v>63</v>
      </c>
      <c r="B96" s="1800" t="s">
        <v>1778</v>
      </c>
      <c r="C96" s="1899" t="s">
        <v>1881</v>
      </c>
      <c r="D96" s="1922" t="s">
        <v>1872</v>
      </c>
      <c r="E96" s="1922" t="s">
        <v>1872</v>
      </c>
      <c r="F96" s="1902">
        <v>0</v>
      </c>
      <c r="G96" s="1902">
        <v>0</v>
      </c>
      <c r="H96" s="1937"/>
      <c r="I96" s="1904">
        <f>VLOOKUP(C96,'Data Products'!$A:$J,2,0)</f>
      </c>
      <c r="J96" s="1864">
        <f t="shared" si="27"/>
      </c>
      <c r="K96" s="1865">
        <v>45902</v>
      </c>
      <c r="L96" s="1809">
        <f t="shared" si="1"/>
      </c>
      <c r="M96" s="1914">
        <v>0</v>
      </c>
      <c r="N96" s="1830">
        <v>0</v>
      </c>
      <c r="O96" s="1942"/>
      <c r="P96" s="1943"/>
      <c r="Q96" s="1800" t="s">
        <v>1845</v>
      </c>
      <c r="R96" s="1805"/>
      <c r="S96" s="1805"/>
      <c r="T96" s="1805"/>
      <c r="U96" s="1805"/>
      <c r="V96" s="1805"/>
      <c r="W96" s="1805"/>
      <c r="X96" s="1805"/>
      <c r="Y96" s="1805"/>
      <c r="Z96" s="1805"/>
      <c r="AA96" s="1805"/>
      <c r="AB96" s="1908">
        <f t="shared" si="11"/>
      </c>
      <c r="AC96" s="1824">
        <f t="shared" si="15"/>
      </c>
      <c r="AD96" s="1948">
        <f t="shared" si="18"/>
      </c>
      <c r="AE96" s="1909">
        <f t="shared" si="4"/>
      </c>
      <c r="AF96" s="1910">
        <f>VLOOKUP(C96,'Data Products'!$A:$J,10,0)</f>
      </c>
      <c r="AG96" s="1911">
        <f t="shared" si="21"/>
      </c>
      <c r="AH96" s="1815">
        <f t="shared" si="32"/>
      </c>
      <c r="AI96" s="1915"/>
      <c r="AJ96" s="1919"/>
      <c r="AK96" s="1819"/>
      <c r="AL96" s="1818"/>
      <c r="AM96" s="1819"/>
      <c r="AN96" s="1819"/>
    </row>
    <row customHeight="true" hidden="true" ht="18" r="97">
      <c r="A97" s="1899">
        <v>64</v>
      </c>
      <c r="B97" s="1800" t="s">
        <v>1778</v>
      </c>
      <c r="C97" s="1899" t="s">
        <v>1882</v>
      </c>
      <c r="D97" s="1922" t="s">
        <v>1872</v>
      </c>
      <c r="E97" s="1922" t="s">
        <v>1872</v>
      </c>
      <c r="F97" s="1902">
        <v>0</v>
      </c>
      <c r="G97" s="1902">
        <v>0</v>
      </c>
      <c r="H97" s="1937"/>
      <c r="I97" s="1904">
        <f>VLOOKUP(C97,'Data Products'!$A:$J,2,0)</f>
      </c>
      <c r="J97" s="1864">
        <f t="shared" si="27"/>
      </c>
      <c r="K97" s="1865">
        <v>45903</v>
      </c>
      <c r="L97" s="1809">
        <f t="shared" si="1"/>
      </c>
      <c r="M97" s="1914">
        <v>0</v>
      </c>
      <c r="N97" s="1830">
        <v>0</v>
      </c>
      <c r="O97" s="1942"/>
      <c r="P97" s="1943"/>
      <c r="Q97" s="1800" t="s">
        <v>1845</v>
      </c>
      <c r="R97" s="1805"/>
      <c r="S97" s="1805"/>
      <c r="T97" s="1805"/>
      <c r="U97" s="1805"/>
      <c r="V97" s="1805"/>
      <c r="W97" s="1805"/>
      <c r="X97" s="1805"/>
      <c r="Y97" s="1805"/>
      <c r="Z97" s="1805"/>
      <c r="AA97" s="1805"/>
      <c r="AB97" s="1908">
        <f t="shared" si="11"/>
      </c>
      <c r="AC97" s="1824">
        <f t="shared" si="15"/>
      </c>
      <c r="AD97" s="1948">
        <f t="shared" si="18"/>
      </c>
      <c r="AE97" s="1909">
        <f t="shared" si="4"/>
      </c>
      <c r="AF97" s="1910">
        <f>VLOOKUP(C97,'Data Products'!$A:$J,10,0)</f>
      </c>
      <c r="AG97" s="1911">
        <f t="shared" si="21"/>
      </c>
      <c r="AH97" s="1815">
        <f t="shared" si="32"/>
      </c>
      <c r="AI97" s="1915"/>
      <c r="AJ97" s="1919"/>
      <c r="AK97" s="1819"/>
      <c r="AL97" s="1818"/>
      <c r="AM97" s="1819"/>
      <c r="AN97" s="1819"/>
    </row>
    <row customHeight="true" hidden="true" ht="18" r="98">
      <c r="A98" s="1899">
        <v>65</v>
      </c>
      <c r="B98" s="1800" t="s">
        <v>1729</v>
      </c>
      <c r="C98" s="1899" t="s">
        <v>1883</v>
      </c>
      <c r="D98" s="1922" t="s">
        <v>1884</v>
      </c>
      <c r="E98" s="1922" t="s">
        <v>1884</v>
      </c>
      <c r="F98" s="1902">
        <v>0</v>
      </c>
      <c r="G98" s="1902">
        <v>0</v>
      </c>
      <c r="H98" s="1937"/>
      <c r="I98" s="1904">
        <f>VLOOKUP(C98,'Data Products'!$A:$J,2,0)</f>
      </c>
      <c r="J98" s="1864">
        <f t="shared" si="27"/>
      </c>
      <c r="K98" s="1865">
        <v>45904</v>
      </c>
      <c r="L98" s="1809">
        <f t="shared" si="1"/>
      </c>
      <c r="M98" s="1914">
        <v>0</v>
      </c>
      <c r="N98" s="1830">
        <v>0</v>
      </c>
      <c r="O98" s="1942"/>
      <c r="P98" s="1943"/>
      <c r="Q98" s="1800" t="s">
        <v>1845</v>
      </c>
      <c r="R98" s="1805"/>
      <c r="S98" s="1805"/>
      <c r="T98" s="1805"/>
      <c r="U98" s="1805"/>
      <c r="V98" s="1805"/>
      <c r="W98" s="1805"/>
      <c r="X98" s="1805"/>
      <c r="Y98" s="1805"/>
      <c r="Z98" s="1805"/>
      <c r="AA98" s="1805"/>
      <c r="AB98" s="1908">
        <f t="shared" si="11"/>
      </c>
      <c r="AC98" s="1824">
        <f t="shared" si="15"/>
      </c>
      <c r="AD98" s="1948">
        <f t="shared" si="18"/>
      </c>
      <c r="AE98" s="1909">
        <f t="shared" si="4"/>
      </c>
      <c r="AF98" s="1910">
        <f>VLOOKUP(C98,'Data Products'!$A:$J,10,0)</f>
      </c>
      <c r="AG98" s="1911">
        <f t="shared" si="21"/>
      </c>
      <c r="AH98" s="1815">
        <f t="shared" si="32"/>
      </c>
      <c r="AI98" s="1915"/>
      <c r="AJ98" s="1919"/>
      <c r="AK98" s="1819"/>
      <c r="AL98" s="1818"/>
      <c r="AM98" s="1819"/>
      <c r="AN98" s="1819"/>
    </row>
    <row customHeight="true" hidden="true" ht="18" r="99">
      <c r="A99" s="1899">
        <v>66</v>
      </c>
      <c r="B99" s="1800" t="s">
        <v>1778</v>
      </c>
      <c r="C99" s="1899" t="s">
        <v>1885</v>
      </c>
      <c r="D99" s="1922" t="s">
        <v>1872</v>
      </c>
      <c r="E99" s="1922" t="s">
        <v>1872</v>
      </c>
      <c r="F99" s="1902">
        <v>0</v>
      </c>
      <c r="G99" s="1902">
        <v>0</v>
      </c>
      <c r="H99" s="1937"/>
      <c r="I99" s="1904">
        <f>VLOOKUP(C99,'Data Products'!$A:$J,2,0)</f>
      </c>
      <c r="J99" s="1864">
        <f t="shared" si="27"/>
      </c>
      <c r="K99" s="1865">
        <v>45905</v>
      </c>
      <c r="L99" s="1809">
        <f t="shared" si="1"/>
      </c>
      <c r="M99" s="1914">
        <v>0</v>
      </c>
      <c r="N99" s="1830">
        <v>0</v>
      </c>
      <c r="O99" s="1942"/>
      <c r="P99" s="1943"/>
      <c r="Q99" s="1800" t="s">
        <v>1845</v>
      </c>
      <c r="R99" s="1805"/>
      <c r="S99" s="1805"/>
      <c r="T99" s="1805"/>
      <c r="U99" s="1805"/>
      <c r="V99" s="1805"/>
      <c r="W99" s="1805"/>
      <c r="X99" s="1805"/>
      <c r="Y99" s="1805"/>
      <c r="Z99" s="1805"/>
      <c r="AA99" s="1805"/>
      <c r="AB99" s="1908">
        <f t="shared" si="11"/>
      </c>
      <c r="AC99" s="1824">
        <f t="shared" si="15"/>
      </c>
      <c r="AD99" s="1948">
        <f t="shared" si="18"/>
      </c>
      <c r="AE99" s="1909">
        <f t="shared" si="4"/>
      </c>
      <c r="AF99" s="1910">
        <f>VLOOKUP(C99,'Data Products'!$A:$J,10,0)</f>
      </c>
      <c r="AG99" s="1911">
        <f t="shared" si="21"/>
      </c>
      <c r="AH99" s="1815">
        <f t="shared" si="32"/>
      </c>
      <c r="AI99" s="1915"/>
      <c r="AJ99" s="1919"/>
      <c r="AK99" s="1819"/>
      <c r="AL99" s="1818"/>
      <c r="AM99" s="1819"/>
      <c r="AN99" s="1819"/>
    </row>
    <row customHeight="true" hidden="true" ht="18" r="100">
      <c r="A100" s="1899">
        <v>67</v>
      </c>
      <c r="B100" s="1800" t="s">
        <v>1778</v>
      </c>
      <c r="C100" s="1899" t="s">
        <v>1886</v>
      </c>
      <c r="D100" s="1922" t="s">
        <v>1872</v>
      </c>
      <c r="E100" s="1922" t="s">
        <v>1872</v>
      </c>
      <c r="F100" s="1902">
        <v>0</v>
      </c>
      <c r="G100" s="1902">
        <v>0</v>
      </c>
      <c r="H100" s="1937"/>
      <c r="I100" s="1904">
        <f>VLOOKUP(C100,'Data Products'!$A:$J,2,0)</f>
      </c>
      <c r="J100" s="1864">
        <f t="shared" si="27"/>
      </c>
      <c r="K100" s="1865">
        <v>45906</v>
      </c>
      <c r="L100" s="1809">
        <f t="shared" si="1"/>
      </c>
      <c r="M100" s="1914">
        <v>0</v>
      </c>
      <c r="N100" s="1830">
        <v>0</v>
      </c>
      <c r="O100" s="1942"/>
      <c r="P100" s="1943"/>
      <c r="Q100" s="1800" t="s">
        <v>1845</v>
      </c>
      <c r="R100" s="1805"/>
      <c r="S100" s="1805"/>
      <c r="T100" s="1805"/>
      <c r="U100" s="1805"/>
      <c r="V100" s="1805"/>
      <c r="W100" s="1805"/>
      <c r="X100" s="1805"/>
      <c r="Y100" s="1805"/>
      <c r="Z100" s="1805"/>
      <c r="AA100" s="1805"/>
      <c r="AB100" s="1908">
        <f t="shared" si="11"/>
      </c>
      <c r="AC100" s="1824">
        <f t="shared" si="15"/>
      </c>
      <c r="AD100" s="1948">
        <f t="shared" si="18"/>
      </c>
      <c r="AE100" s="1909">
        <f t="shared" si="4"/>
      </c>
      <c r="AF100" s="1910">
        <f>VLOOKUP(C100,'Data Products'!$A:$J,10,0)</f>
      </c>
      <c r="AG100" s="1911">
        <f t="shared" si="21"/>
      </c>
      <c r="AH100" s="1815">
        <f t="shared" si="32"/>
      </c>
      <c r="AI100" s="1915"/>
      <c r="AJ100" s="1919"/>
      <c r="AK100" s="1819"/>
      <c r="AL100" s="1818"/>
      <c r="AM100" s="1819"/>
      <c r="AN100" s="1819"/>
    </row>
    <row customHeight="true" hidden="true" ht="18" r="101">
      <c r="A101" s="1899">
        <v>68</v>
      </c>
      <c r="B101" s="1800" t="s">
        <v>1778</v>
      </c>
      <c r="C101" s="1899" t="s">
        <v>1887</v>
      </c>
      <c r="D101" s="1922" t="s">
        <v>1872</v>
      </c>
      <c r="E101" s="1922" t="s">
        <v>1872</v>
      </c>
      <c r="F101" s="1902">
        <v>0</v>
      </c>
      <c r="G101" s="1902">
        <v>0</v>
      </c>
      <c r="H101" s="1937"/>
      <c r="I101" s="1904">
        <f>VLOOKUP(C101,'Data Products'!$A:$J,2,0)</f>
      </c>
      <c r="J101" s="1864">
        <f t="shared" si="27"/>
      </c>
      <c r="K101" s="1865">
        <v>45907</v>
      </c>
      <c r="L101" s="1809">
        <f t="shared" si="1"/>
      </c>
      <c r="M101" s="1914">
        <v>0</v>
      </c>
      <c r="N101" s="1830">
        <v>0</v>
      </c>
      <c r="O101" s="1942"/>
      <c r="P101" s="1943"/>
      <c r="Q101" s="1800" t="s">
        <v>1845</v>
      </c>
      <c r="R101" s="1805"/>
      <c r="S101" s="1805"/>
      <c r="T101" s="1805"/>
      <c r="U101" s="1805"/>
      <c r="V101" s="1805"/>
      <c r="W101" s="1805"/>
      <c r="X101" s="1805"/>
      <c r="Y101" s="1805"/>
      <c r="Z101" s="1805"/>
      <c r="AA101" s="1805"/>
      <c r="AB101" s="1908">
        <f t="shared" si="11"/>
      </c>
      <c r="AC101" s="1824">
        <f t="shared" si="15"/>
      </c>
      <c r="AD101" s="1948">
        <f t="shared" si="18"/>
      </c>
      <c r="AE101" s="1909">
        <f t="shared" si="4"/>
      </c>
      <c r="AF101" s="1910">
        <f>VLOOKUP(C101,'Data Products'!$A:$J,10,0)</f>
      </c>
      <c r="AG101" s="1911">
        <f t="shared" si="21"/>
      </c>
      <c r="AH101" s="1815">
        <f t="shared" si="32"/>
      </c>
      <c r="AI101" s="1915"/>
      <c r="AJ101" s="1919"/>
      <c r="AK101" s="1819"/>
      <c r="AL101" s="1818"/>
      <c r="AM101" s="1819"/>
      <c r="AN101" s="1819"/>
    </row>
    <row customHeight="true" hidden="true" ht="18" r="102">
      <c r="A102" s="1899">
        <v>69</v>
      </c>
      <c r="B102" s="1800" t="s">
        <v>1778</v>
      </c>
      <c r="C102" s="1899" t="s">
        <v>1888</v>
      </c>
      <c r="D102" s="1922" t="s">
        <v>1889</v>
      </c>
      <c r="E102" s="1922" t="s">
        <v>1889</v>
      </c>
      <c r="F102" s="1902">
        <v>0</v>
      </c>
      <c r="G102" s="1902">
        <v>0</v>
      </c>
      <c r="H102" s="1937"/>
      <c r="I102" s="1904">
        <f>VLOOKUP(C102,'Data Products'!$A:$J,2,0)</f>
      </c>
      <c r="J102" s="1864">
        <f t="shared" si="27"/>
      </c>
      <c r="K102" s="1865">
        <v>45908</v>
      </c>
      <c r="L102" s="1809">
        <f t="shared" si="1"/>
      </c>
      <c r="M102" s="1914">
        <v>0</v>
      </c>
      <c r="N102" s="1830">
        <v>0</v>
      </c>
      <c r="O102" s="1942"/>
      <c r="P102" s="1943"/>
      <c r="Q102" s="1800" t="s">
        <v>1845</v>
      </c>
      <c r="R102" s="1805"/>
      <c r="S102" s="1805"/>
      <c r="T102" s="1805"/>
      <c r="U102" s="1805"/>
      <c r="V102" s="1805"/>
      <c r="W102" s="1805"/>
      <c r="X102" s="1805"/>
      <c r="Y102" s="1805"/>
      <c r="Z102" s="1805"/>
      <c r="AA102" s="1805"/>
      <c r="AB102" s="1908">
        <f t="shared" si="11"/>
      </c>
      <c r="AC102" s="1824">
        <f t="shared" si="15"/>
      </c>
      <c r="AD102" s="1948">
        <f t="shared" si="18"/>
      </c>
      <c r="AE102" s="1909">
        <f t="shared" si="4"/>
      </c>
      <c r="AF102" s="1910">
        <f>VLOOKUP(C102,'Data Products'!$A:$J,10,0)</f>
      </c>
      <c r="AG102" s="1911">
        <f t="shared" si="21"/>
      </c>
      <c r="AH102" s="1815">
        <f t="shared" si="32"/>
      </c>
      <c r="AI102" s="1915"/>
      <c r="AJ102" s="1919"/>
      <c r="AK102" s="1819"/>
      <c r="AL102" s="1818"/>
      <c r="AM102" s="1819"/>
      <c r="AN102" s="1819"/>
    </row>
    <row customHeight="true" hidden="true" ht="18" r="103">
      <c r="A103" s="1899">
        <v>70</v>
      </c>
      <c r="B103" s="1800" t="s">
        <v>1778</v>
      </c>
      <c r="C103" s="1899" t="s">
        <v>1890</v>
      </c>
      <c r="D103" s="1924"/>
      <c r="E103" s="1924"/>
      <c r="F103" s="1902">
        <v>0</v>
      </c>
      <c r="G103" s="1902">
        <v>0</v>
      </c>
      <c r="H103" s="1937"/>
      <c r="I103" s="1904">
        <f>VLOOKUP(C103,'Data Products'!$A:$J,2,0)</f>
      </c>
      <c r="J103" s="1864">
        <f t="shared" si="27"/>
      </c>
      <c r="K103" s="1865">
        <v>45909</v>
      </c>
      <c r="L103" s="1809">
        <f t="shared" si="1"/>
      </c>
      <c r="M103" s="1914">
        <v>0</v>
      </c>
      <c r="N103" s="1830">
        <v>0</v>
      </c>
      <c r="O103" s="1942"/>
      <c r="P103" s="1943"/>
      <c r="Q103" s="1800" t="s">
        <v>1845</v>
      </c>
      <c r="R103" s="1805"/>
      <c r="S103" s="1805"/>
      <c r="T103" s="1805"/>
      <c r="U103" s="1805"/>
      <c r="V103" s="1805"/>
      <c r="W103" s="1805"/>
      <c r="X103" s="1805"/>
      <c r="Y103" s="1805"/>
      <c r="Z103" s="1805"/>
      <c r="AA103" s="1805"/>
      <c r="AB103" s="1908">
        <f t="shared" si="11"/>
      </c>
      <c r="AC103" s="1824">
        <f t="shared" si="15"/>
      </c>
      <c r="AD103" s="1948">
        <f t="shared" si="18"/>
      </c>
      <c r="AE103" s="1909">
        <f t="shared" si="4"/>
      </c>
      <c r="AF103" s="1910">
        <f>VLOOKUP(C103,'Data Products'!$A:$J,10,0)</f>
      </c>
      <c r="AG103" s="1911">
        <f t="shared" si="21"/>
      </c>
      <c r="AH103" s="1815">
        <f t="shared" si="32"/>
      </c>
      <c r="AI103" s="1915"/>
      <c r="AJ103" s="1919"/>
      <c r="AK103" s="1819"/>
      <c r="AL103" s="1818"/>
      <c r="AM103" s="1819"/>
      <c r="AN103" s="1819"/>
    </row>
    <row customHeight="true" hidden="true" ht="18" r="104">
      <c r="A104" s="1899">
        <v>71</v>
      </c>
      <c r="B104" s="1800" t="s">
        <v>1778</v>
      </c>
      <c r="C104" s="1899" t="s">
        <v>1891</v>
      </c>
      <c r="D104" s="1924"/>
      <c r="E104" s="1924"/>
      <c r="F104" s="1902">
        <v>0</v>
      </c>
      <c r="G104" s="1902">
        <v>0</v>
      </c>
      <c r="H104" s="1937"/>
      <c r="I104" s="1904">
        <f>VLOOKUP(C104,'Data Products'!$A:$J,2,0)</f>
      </c>
      <c r="J104" s="1864">
        <f t="shared" si="27"/>
      </c>
      <c r="K104" s="1865">
        <v>45910</v>
      </c>
      <c r="L104" s="1809">
        <f t="shared" si="1"/>
      </c>
      <c r="M104" s="1914">
        <v>0</v>
      </c>
      <c r="N104" s="1830">
        <v>0</v>
      </c>
      <c r="O104" s="1942"/>
      <c r="P104" s="1943"/>
      <c r="Q104" s="1800" t="s">
        <v>1845</v>
      </c>
      <c r="R104" s="1805"/>
      <c r="S104" s="1805"/>
      <c r="T104" s="1805"/>
      <c r="U104" s="1805"/>
      <c r="V104" s="1805"/>
      <c r="W104" s="1805"/>
      <c r="X104" s="1805"/>
      <c r="Y104" s="1805"/>
      <c r="Z104" s="1805"/>
      <c r="AA104" s="1805"/>
      <c r="AB104" s="1908">
        <f t="shared" si="11"/>
      </c>
      <c r="AC104" s="1824">
        <f t="shared" si="15"/>
      </c>
      <c r="AD104" s="1948">
        <f t="shared" si="18"/>
      </c>
      <c r="AE104" s="1909">
        <f t="shared" si="4"/>
      </c>
      <c r="AF104" s="1910">
        <f>VLOOKUP(C104,'Data Products'!$A:$J,10,0)</f>
      </c>
      <c r="AG104" s="1911">
        <f t="shared" si="21"/>
      </c>
      <c r="AH104" s="1815">
        <f t="shared" si="32"/>
      </c>
      <c r="AI104" s="1912" t="s">
        <v>1892</v>
      </c>
      <c r="AJ104" s="1919"/>
      <c r="AK104" s="1819"/>
      <c r="AL104" s="1818"/>
      <c r="AM104" s="1819"/>
      <c r="AN104" s="1819"/>
    </row>
    <row customHeight="true" hidden="true" ht="18" r="105">
      <c r="A105" s="1926">
        <v>72</v>
      </c>
      <c r="B105" s="1920" t="s">
        <v>1778</v>
      </c>
      <c r="C105" s="1926" t="s">
        <v>1893</v>
      </c>
      <c r="D105" s="1924"/>
      <c r="E105" s="1924"/>
      <c r="F105" s="1902">
        <v>0</v>
      </c>
      <c r="G105" s="1902">
        <v>0</v>
      </c>
      <c r="H105" s="1944"/>
      <c r="I105" s="1904">
        <f>VLOOKUP(C105,'Data Products'!$A:$J,2,0)</f>
      </c>
      <c r="J105" s="1864">
        <f t="shared" si="27"/>
      </c>
      <c r="K105" s="1865">
        <v>45911</v>
      </c>
      <c r="L105" s="1848">
        <f t="shared" si="1"/>
      </c>
      <c r="M105" s="1930">
        <v>0</v>
      </c>
      <c r="N105" s="1830">
        <v>0</v>
      </c>
      <c r="O105" s="1945"/>
      <c r="P105" s="1946"/>
      <c r="Q105" s="1800" t="s">
        <v>1845</v>
      </c>
      <c r="R105" s="1805"/>
      <c r="S105" s="1805"/>
      <c r="T105" s="1805"/>
      <c r="U105" s="1805"/>
      <c r="V105" s="1805"/>
      <c r="W105" s="1805"/>
      <c r="X105" s="1805"/>
      <c r="Y105" s="1805"/>
      <c r="Z105" s="1805"/>
      <c r="AA105" s="1805"/>
      <c r="AB105" s="1908">
        <f t="shared" si="11"/>
      </c>
      <c r="AC105" s="1824">
        <f t="shared" si="15"/>
      </c>
      <c r="AD105" s="1948">
        <f t="shared" si="18"/>
      </c>
      <c r="AE105" s="1909">
        <f t="shared" si="4"/>
      </c>
      <c r="AF105" s="1910">
        <f>VLOOKUP(C105,'Data Products'!$A:$J,10,0)</f>
      </c>
      <c r="AG105" s="1911">
        <f t="shared" si="21"/>
      </c>
      <c r="AH105" s="1815">
        <f t="shared" si="32"/>
      </c>
      <c r="AI105" s="1915"/>
      <c r="AJ105" s="1919"/>
      <c r="AK105" s="1819"/>
      <c r="AL105" s="1818"/>
      <c r="AM105" s="1819"/>
      <c r="AN105" s="1819"/>
    </row>
    <row customHeight="true" hidden="true" ht="18" r="106">
      <c r="A106" s="1922">
        <v>45</v>
      </c>
      <c r="B106" s="1924" t="s">
        <v>1732</v>
      </c>
      <c r="C106" s="1949" t="s">
        <v>1894</v>
      </c>
      <c r="D106" s="1950" t="s">
        <v>1895</v>
      </c>
      <c r="E106" s="1950" t="s">
        <v>1895</v>
      </c>
      <c r="F106" s="1902">
        <v>0</v>
      </c>
      <c r="G106" s="1902">
        <v>0</v>
      </c>
      <c r="H106" s="1862"/>
      <c r="I106" s="1904">
        <f>VLOOKUP(C106,'Data Products'!$A:$J,2,0)</f>
      </c>
      <c r="J106" s="1864">
        <f t="shared" si="27"/>
      </c>
      <c r="K106" s="1865">
        <v>45912</v>
      </c>
      <c r="L106" s="1951">
        <f t="shared" si="1"/>
      </c>
      <c r="M106" s="1952">
        <v>0</v>
      </c>
      <c r="N106" s="1830">
        <v>0</v>
      </c>
      <c r="O106" s="1953"/>
      <c r="P106" s="1858"/>
      <c r="Q106" s="1800" t="s">
        <v>1808</v>
      </c>
      <c r="R106" s="1874"/>
      <c r="S106" s="1874"/>
      <c r="T106" s="1874"/>
      <c r="U106" s="1874"/>
      <c r="V106" s="1874"/>
      <c r="W106" s="1874"/>
      <c r="X106" s="1874"/>
      <c r="Y106" s="1874"/>
      <c r="Z106" s="1874"/>
      <c r="AA106" s="1874"/>
      <c r="AB106" s="1908">
        <f t="shared" si="11"/>
      </c>
      <c r="AC106" s="1941">
        <f t="shared" si="15"/>
      </c>
      <c r="AD106" s="1812">
        <f t="shared" si="18"/>
      </c>
      <c r="AE106" s="1909">
        <f t="shared" si="4"/>
      </c>
      <c r="AF106" s="1910">
        <f>VLOOKUP(C106,'Data Products'!$A:$J,10,0)</f>
      </c>
      <c r="AG106" s="1911">
        <f t="shared" si="21"/>
      </c>
      <c r="AH106" s="1886"/>
      <c r="AI106" s="1915"/>
      <c r="AJ106" s="1954"/>
      <c r="AK106" s="1954"/>
      <c r="AL106" s="1955"/>
      <c r="AM106" s="1954"/>
      <c r="AN106" s="1954"/>
    </row>
    <row customHeight="true" hidden="true" ht="18" r="107">
      <c r="A107" s="1956">
        <v>46</v>
      </c>
      <c r="B107" s="1957" t="s">
        <v>1732</v>
      </c>
      <c r="C107" s="1958" t="s">
        <v>1797</v>
      </c>
      <c r="D107" s="1950" t="s">
        <v>1797</v>
      </c>
      <c r="E107" s="1950" t="s">
        <v>1797</v>
      </c>
      <c r="F107" s="1902">
        <v>0</v>
      </c>
      <c r="G107" s="1902">
        <v>0</v>
      </c>
      <c r="H107" s="1959"/>
      <c r="I107" s="1960">
        <f>VLOOKUP(C107,'Data Products'!$A:$J,2,0)</f>
      </c>
      <c r="J107" s="1864">
        <f t="shared" si="27"/>
      </c>
      <c r="K107" s="1865">
        <v>45913</v>
      </c>
      <c r="L107" s="1961">
        <f t="shared" si="1"/>
      </c>
      <c r="M107" s="1962">
        <v>0</v>
      </c>
      <c r="N107" s="1830">
        <v>0</v>
      </c>
      <c r="O107" s="1963"/>
      <c r="P107" s="1964"/>
      <c r="Q107" s="1920" t="s">
        <v>1808</v>
      </c>
      <c r="R107" s="1874"/>
      <c r="S107" s="1874"/>
      <c r="T107" s="1874"/>
      <c r="U107" s="1874"/>
      <c r="V107" s="1874"/>
      <c r="W107" s="1874"/>
      <c r="X107" s="1874"/>
      <c r="Y107" s="1874"/>
      <c r="Z107" s="1874"/>
      <c r="AA107" s="1874"/>
      <c r="AB107" s="1947">
        <f t="shared" si="11"/>
      </c>
      <c r="AC107" s="1941">
        <f t="shared" si="15"/>
      </c>
      <c r="AD107" s="1965">
        <f t="shared" si="18"/>
      </c>
      <c r="AE107" s="1909">
        <f t="shared" si="4"/>
      </c>
      <c r="AF107" s="1910">
        <f>VLOOKUP(C107,'Data Products'!$A:$J,10,0)</f>
      </c>
      <c r="AG107" s="1911">
        <f t="shared" si="21"/>
      </c>
      <c r="AH107" s="1886"/>
      <c r="AI107" s="1912" t="s">
        <v>1896</v>
      </c>
      <c r="AJ107" s="1954"/>
      <c r="AK107" s="1954"/>
      <c r="AL107" s="1955"/>
      <c r="AM107" s="1954"/>
      <c r="AN107" s="1954"/>
    </row>
    <row customHeight="true" ht="18" r="108">
      <c r="A108" s="1966">
        <v>47</v>
      </c>
      <c r="B108" s="1957" t="s">
        <v>1732</v>
      </c>
      <c r="C108" s="1967" t="s">
        <v>1791</v>
      </c>
      <c r="D108" s="1924" t="s">
        <v>1791</v>
      </c>
      <c r="E108" s="1924" t="s">
        <v>1791</v>
      </c>
      <c r="F108" s="1902">
        <v>31</v>
      </c>
      <c r="G108" s="1902">
        <v>31</v>
      </c>
      <c r="H108" s="1862"/>
      <c r="I108" s="1904">
        <f>VLOOKUP(C108,'Data Products'!$A:$J,2,0)</f>
      </c>
      <c r="J108" s="1864">
        <f t="shared" si="27"/>
      </c>
      <c r="K108" s="1865">
        <v>45914</v>
      </c>
      <c r="L108" s="1809">
        <f t="shared" si="1"/>
      </c>
      <c r="M108" s="1968">
        <v>1</v>
      </c>
      <c r="N108" s="1969">
        <v>1</v>
      </c>
      <c r="O108" s="1832"/>
      <c r="P108" s="1805"/>
      <c r="Q108" s="1800" t="s">
        <v>1897</v>
      </c>
      <c r="R108" s="1878"/>
      <c r="S108" s="1878"/>
      <c r="T108" s="1907"/>
      <c r="U108" s="1878"/>
      <c r="V108" s="1878"/>
      <c r="W108" s="1878"/>
      <c r="X108" s="1878"/>
      <c r="Y108" s="1878"/>
      <c r="Z108" s="1878"/>
      <c r="AA108" s="1878"/>
      <c r="AB108" s="1908">
        <f t="shared" si="11"/>
      </c>
      <c r="AC108" s="1824">
        <f t="shared" si="15"/>
      </c>
      <c r="AD108" s="1812">
        <f t="shared" si="18"/>
      </c>
      <c r="AE108" s="1909">
        <f t="shared" si="4"/>
      </c>
      <c r="AF108" s="1910">
        <f>VLOOKUP(C108,'Data Products'!$A:$J,10,0)</f>
      </c>
      <c r="AG108" s="1911">
        <f t="shared" si="21"/>
      </c>
      <c r="AH108" s="1886"/>
      <c r="AI108" s="1970" t="s">
        <v>1898</v>
      </c>
      <c r="AJ108" s="1971"/>
      <c r="AK108" s="1971"/>
      <c r="AL108" s="1915"/>
      <c r="AM108" s="1971"/>
      <c r="AN108" s="1971"/>
    </row>
    <row r="109">
      <c r="A109" s="1966">
        <v>48</v>
      </c>
      <c r="B109" s="1957" t="s">
        <v>1732</v>
      </c>
      <c r="C109" s="1967" t="s">
        <v>1849</v>
      </c>
      <c r="D109" s="1924" t="s">
        <v>1849</v>
      </c>
      <c r="E109" s="1924" t="s">
        <v>1849</v>
      </c>
      <c r="F109" s="1902">
        <v>75</v>
      </c>
      <c r="G109" s="1902">
        <v>75</v>
      </c>
      <c r="H109" s="1862"/>
      <c r="I109" s="1904">
        <f>VLOOKUP(C109,'Data Products'!$A:$J,2,0)</f>
      </c>
      <c r="J109" s="1864">
        <f t="shared" si="27"/>
      </c>
      <c r="K109" s="1865">
        <v>45915</v>
      </c>
      <c r="L109" s="1809">
        <f t="shared" si="1"/>
      </c>
      <c r="M109" s="1905">
        <v>29</v>
      </c>
      <c r="N109" s="1969">
        <v>28</v>
      </c>
      <c r="O109" s="1832"/>
      <c r="P109" s="1805"/>
      <c r="Q109" s="1800" t="s">
        <v>1783</v>
      </c>
      <c r="R109" s="1878"/>
      <c r="S109" s="1878"/>
      <c r="T109" s="1907"/>
      <c r="U109" s="1878"/>
      <c r="V109" s="1878"/>
      <c r="W109" s="1878"/>
      <c r="X109" s="1878"/>
      <c r="Y109" s="1878"/>
      <c r="Z109" s="1878"/>
      <c r="AA109" s="1878"/>
      <c r="AB109" s="1908">
        <f t="shared" si="11"/>
      </c>
      <c r="AC109" s="1824">
        <f t="shared" si="15"/>
      </c>
      <c r="AD109" s="1812">
        <f t="shared" si="18"/>
      </c>
      <c r="AE109" s="1909">
        <f t="shared" si="4"/>
      </c>
      <c r="AF109" s="1910">
        <f>VLOOKUP(C109,'Data Products'!$A:$J,10,0)</f>
      </c>
      <c r="AG109" s="1911">
        <f t="shared" si="21"/>
      </c>
      <c r="AH109" s="1886"/>
      <c r="AI109" s="1970" t="s">
        <v>1899</v>
      </c>
      <c r="AJ109" s="1971"/>
      <c r="AK109" s="1971"/>
      <c r="AL109" s="1915"/>
      <c r="AM109" s="1971"/>
      <c r="AN109" s="1971"/>
    </row>
    <row customHeight="true" ht="18" r="110">
      <c r="A110" s="1966">
        <v>52</v>
      </c>
      <c r="B110" s="1957" t="s">
        <v>1732</v>
      </c>
      <c r="C110" s="1967" t="s">
        <v>1842</v>
      </c>
      <c r="D110" s="1924" t="s">
        <v>1842</v>
      </c>
      <c r="E110" s="1924" t="s">
        <v>1842</v>
      </c>
      <c r="F110" s="1902">
        <v>663</v>
      </c>
      <c r="G110" s="1902">
        <v>663</v>
      </c>
      <c r="H110" s="1862"/>
      <c r="I110" s="1904">
        <f>VLOOKUP(C110,'Data Products'!$A:$J,2,0)</f>
      </c>
      <c r="J110" s="1864">
        <f t="shared" si="27"/>
      </c>
      <c r="K110" s="1865">
        <v>45919</v>
      </c>
      <c r="L110" s="1809">
        <f t="shared" si="1"/>
      </c>
      <c r="M110" s="1905">
        <v>30</v>
      </c>
      <c r="N110" s="1969">
        <v>19</v>
      </c>
      <c r="O110" s="1832"/>
      <c r="P110" s="1805"/>
      <c r="Q110" s="1800" t="s">
        <v>1788</v>
      </c>
      <c r="R110" s="1878"/>
      <c r="S110" s="1878"/>
      <c r="T110" s="1907"/>
      <c r="U110" s="1878"/>
      <c r="V110" s="1878"/>
      <c r="W110" s="1878"/>
      <c r="X110" s="1878"/>
      <c r="Y110" s="1878"/>
      <c r="Z110" s="1878"/>
      <c r="AA110" s="1878"/>
      <c r="AB110" s="1908">
        <f t="shared" si="11"/>
      </c>
      <c r="AC110" s="1824">
        <f t="shared" si="15"/>
      </c>
      <c r="AD110" s="1812">
        <f t="shared" si="18"/>
      </c>
      <c r="AE110" s="1909">
        <f t="shared" si="4"/>
      </c>
      <c r="AF110" s="1910">
        <f>VLOOKUP(C110,'Data Products'!$A:$J,10,0)</f>
      </c>
      <c r="AG110" s="1911">
        <f t="shared" si="21"/>
      </c>
      <c r="AH110" s="1886"/>
      <c r="AI110" s="1972"/>
      <c r="AJ110" s="1971"/>
      <c r="AK110" s="1971"/>
      <c r="AL110" s="1915"/>
      <c r="AM110" s="1971"/>
      <c r="AN110" s="1971"/>
    </row>
    <row customHeight="true" ht="18" r="111">
      <c r="A111" s="1966">
        <v>53</v>
      </c>
      <c r="B111" s="1957" t="s">
        <v>1732</v>
      </c>
      <c r="C111" s="1967" t="s">
        <v>1790</v>
      </c>
      <c r="D111" s="1924" t="s">
        <v>1790</v>
      </c>
      <c r="E111" s="1924" t="s">
        <v>1790</v>
      </c>
      <c r="F111" s="1902">
        <v>3</v>
      </c>
      <c r="G111" s="1902">
        <v>3</v>
      </c>
      <c r="H111" s="1862"/>
      <c r="I111" s="1904">
        <f>VLOOKUP(C111,'Data Products'!$A:$J,2,0)</f>
      </c>
      <c r="J111" s="1864">
        <f t="shared" si="27"/>
      </c>
      <c r="K111" s="1865">
        <v>45920</v>
      </c>
      <c r="L111" s="1809">
        <f t="shared" si="1"/>
      </c>
      <c r="M111" s="1914">
        <v>0</v>
      </c>
      <c r="N111" s="1830">
        <v>0</v>
      </c>
      <c r="O111" s="1832"/>
      <c r="P111" s="1805"/>
      <c r="Q111" s="1921" t="s">
        <v>1788</v>
      </c>
      <c r="R111" s="1878"/>
      <c r="S111" s="1878"/>
      <c r="T111" s="1907"/>
      <c r="U111" s="1878"/>
      <c r="V111" s="1878"/>
      <c r="W111" s="1878"/>
      <c r="X111" s="1878"/>
      <c r="Y111" s="1878"/>
      <c r="Z111" s="1878"/>
      <c r="AA111" s="1878"/>
      <c r="AB111" s="1908">
        <f t="shared" si="11"/>
      </c>
      <c r="AC111" s="1824">
        <f t="shared" si="15"/>
      </c>
      <c r="AD111" s="1812">
        <f t="shared" si="18"/>
      </c>
      <c r="AE111" s="1909">
        <f t="shared" si="4"/>
      </c>
      <c r="AF111" s="1910">
        <f>VLOOKUP(C111,'Data Products'!$A:$J,10,0)</f>
      </c>
      <c r="AG111" s="1911">
        <f t="shared" si="21"/>
      </c>
      <c r="AH111" s="1886"/>
      <c r="AI111" s="1972"/>
      <c r="AJ111" s="1971"/>
      <c r="AK111" s="1971"/>
      <c r="AL111" s="1915"/>
      <c r="AM111" s="1971"/>
      <c r="AN111" s="1971"/>
    </row>
    <row customHeight="true" hidden="true" ht="18" r="112">
      <c r="A112" s="1966">
        <v>54</v>
      </c>
      <c r="B112" s="1957" t="s">
        <v>1732</v>
      </c>
      <c r="C112" s="1967" t="s">
        <v>1895</v>
      </c>
      <c r="D112" s="1924" t="s">
        <v>1895</v>
      </c>
      <c r="E112" s="1924" t="s">
        <v>1895</v>
      </c>
      <c r="F112" s="1902">
        <v>7</v>
      </c>
      <c r="G112" s="1902">
        <v>7</v>
      </c>
      <c r="H112" s="1862"/>
      <c r="I112" s="1904">
        <f>VLOOKUP(C112,'Data Products'!$A:$J,2,0)</f>
      </c>
      <c r="J112" s="1864">
        <f t="shared" si="27"/>
      </c>
      <c r="K112" s="1865">
        <v>45921</v>
      </c>
      <c r="L112" s="1809">
        <f t="shared" si="1"/>
      </c>
      <c r="M112" s="1914">
        <v>0</v>
      </c>
      <c r="N112" s="1923">
        <v>0</v>
      </c>
      <c r="O112" s="1832"/>
      <c r="P112" s="1805"/>
      <c r="Q112" s="1800" t="s">
        <v>1788</v>
      </c>
      <c r="R112" s="1878"/>
      <c r="S112" s="1878"/>
      <c r="T112" s="1907"/>
      <c r="U112" s="1878"/>
      <c r="V112" s="1878"/>
      <c r="W112" s="1878"/>
      <c r="X112" s="1878"/>
      <c r="Y112" s="1878"/>
      <c r="Z112" s="1878"/>
      <c r="AA112" s="1878"/>
      <c r="AB112" s="1908">
        <f t="shared" si="11"/>
      </c>
      <c r="AC112" s="1824">
        <f t="shared" si="15"/>
      </c>
      <c r="AD112" s="1812">
        <f t="shared" si="18"/>
      </c>
      <c r="AE112" s="1909">
        <f t="shared" si="4"/>
      </c>
      <c r="AF112" s="1910">
        <f>VLOOKUP(C112,'Data Products'!$A:$J,10,0)</f>
      </c>
      <c r="AG112" s="1911">
        <f t="shared" si="21"/>
      </c>
      <c r="AH112" s="1886"/>
      <c r="AI112" s="1972"/>
      <c r="AJ112" s="1971"/>
      <c r="AK112" s="1971"/>
      <c r="AL112" s="1915"/>
      <c r="AM112" s="1971"/>
      <c r="AN112" s="1971"/>
    </row>
    <row customHeight="true" ht="18" r="113">
      <c r="A113" s="1966">
        <v>55</v>
      </c>
      <c r="B113" s="1957" t="s">
        <v>1732</v>
      </c>
      <c r="C113" s="1967" t="s">
        <v>1900</v>
      </c>
      <c r="D113" s="1924" t="s">
        <v>1900</v>
      </c>
      <c r="E113" s="1924" t="s">
        <v>1900</v>
      </c>
      <c r="F113" s="1902">
        <v>183</v>
      </c>
      <c r="G113" s="1902">
        <v>183</v>
      </c>
      <c r="H113" s="1862"/>
      <c r="I113" s="1904">
        <f>VLOOKUP(C113,'Data Products'!$A:$J,2,0)</f>
      </c>
      <c r="J113" s="1864">
        <f t="shared" si="27"/>
      </c>
      <c r="K113" s="1865">
        <v>45922</v>
      </c>
      <c r="L113" s="1809">
        <f t="shared" si="1"/>
      </c>
      <c r="M113" s="1973">
        <v>984</v>
      </c>
      <c r="N113" s="1974">
        <v>462</v>
      </c>
      <c r="O113" s="1832"/>
      <c r="P113" s="1805"/>
      <c r="Q113" s="1800" t="s">
        <v>1788</v>
      </c>
      <c r="R113" s="1878"/>
      <c r="S113" s="1878"/>
      <c r="T113" s="1907"/>
      <c r="U113" s="1878"/>
      <c r="V113" s="1878"/>
      <c r="W113" s="1878"/>
      <c r="X113" s="1878"/>
      <c r="Y113" s="1878"/>
      <c r="Z113" s="1878"/>
      <c r="AA113" s="1878"/>
      <c r="AB113" s="1908">
        <f t="shared" si="11"/>
      </c>
      <c r="AC113" s="1824">
        <f t="shared" si="15"/>
      </c>
      <c r="AD113" s="1812">
        <f t="shared" si="18"/>
      </c>
      <c r="AE113" s="1909">
        <f t="shared" si="4"/>
      </c>
      <c r="AF113" s="1910">
        <f>VLOOKUP(C113,'Data Products'!$A:$J,10,0)</f>
      </c>
      <c r="AG113" s="1911">
        <f t="shared" si="21"/>
      </c>
      <c r="AH113" s="1886"/>
      <c r="AI113" s="1972"/>
      <c r="AJ113" s="1971"/>
      <c r="AK113" s="1971"/>
      <c r="AL113" s="1915"/>
      <c r="AM113" s="1971"/>
      <c r="AN113" s="1971"/>
    </row>
    <row customHeight="true" ht="18" r="114">
      <c r="A114" s="1966">
        <v>56</v>
      </c>
      <c r="B114" s="1924" t="s">
        <v>1732</v>
      </c>
      <c r="C114" s="1967" t="s">
        <v>1836</v>
      </c>
      <c r="D114" s="1924" t="s">
        <v>1836</v>
      </c>
      <c r="E114" s="1924" t="s">
        <v>1836</v>
      </c>
      <c r="F114" s="1902">
        <v>414</v>
      </c>
      <c r="G114" s="1902">
        <v>414</v>
      </c>
      <c r="H114" s="1862"/>
      <c r="I114" s="1904">
        <f>VLOOKUP(C114,'Data Products'!$A:$J,2,0)</f>
      </c>
      <c r="J114" s="1864">
        <f t="shared" si="27"/>
      </c>
      <c r="K114" s="1865">
        <v>45923</v>
      </c>
      <c r="L114" s="1833">
        <f t="shared" si="1"/>
      </c>
      <c r="M114" s="1975">
        <v>53</v>
      </c>
      <c r="N114" s="1969">
        <v>43</v>
      </c>
      <c r="O114" s="1832"/>
      <c r="P114" s="1805"/>
      <c r="Q114" s="1800" t="s">
        <v>1788</v>
      </c>
      <c r="R114" s="1878"/>
      <c r="S114" s="1878"/>
      <c r="T114" s="1907"/>
      <c r="U114" s="1878"/>
      <c r="V114" s="1878"/>
      <c r="W114" s="1878"/>
      <c r="X114" s="1878"/>
      <c r="Y114" s="1878"/>
      <c r="Z114" s="1878"/>
      <c r="AA114" s="1878"/>
      <c r="AB114" s="1908">
        <f t="shared" si="11"/>
      </c>
      <c r="AC114" s="1824">
        <f t="shared" si="15"/>
      </c>
      <c r="AD114" s="1812">
        <f t="shared" si="18"/>
      </c>
      <c r="AE114" s="1976">
        <f t="shared" si="4"/>
      </c>
      <c r="AF114" s="1977">
        <f>VLOOKUP(C114,'Data Products'!$A:$J,10,0)</f>
      </c>
      <c r="AG114" s="1978">
        <f t="shared" si="21"/>
      </c>
      <c r="AH114" s="1978">
        <f>AG114*G114</f>
      </c>
      <c r="AI114" s="1978">
        <f t="shared" ref="AI114:AI115" si="23">AH114*H114</f>
      </c>
      <c r="AJ114" s="1971"/>
      <c r="AK114" s="1971"/>
      <c r="AL114" s="1915"/>
      <c r="AM114" s="1971"/>
      <c r="AN114" s="1971"/>
    </row>
    <row customHeight="true" ht="18" r="115">
      <c r="A115" s="1966">
        <v>57</v>
      </c>
      <c r="B115" s="1924" t="s">
        <v>1778</v>
      </c>
      <c r="C115" s="1922" t="s">
        <v>1811</v>
      </c>
      <c r="D115" s="1922" t="s">
        <v>1811</v>
      </c>
      <c r="E115" s="1922" t="s">
        <v>1811</v>
      </c>
      <c r="F115" s="1902">
        <v>2</v>
      </c>
      <c r="G115" s="1902">
        <v>2</v>
      </c>
      <c r="H115" s="1862"/>
      <c r="I115" s="1904">
        <f>VLOOKUP(C115,'Data Products'!$A:$J,2,0)</f>
      </c>
      <c r="J115" s="1864">
        <f t="shared" si="27"/>
      </c>
      <c r="K115" s="1979">
        <v>46142</v>
      </c>
      <c r="L115" s="1833">
        <f t="shared" si="1"/>
      </c>
      <c r="M115" s="1975">
        <v>0</v>
      </c>
      <c r="N115" s="1980">
        <v>0</v>
      </c>
      <c r="O115" s="1832"/>
      <c r="P115" s="1805"/>
      <c r="Q115" s="1800" t="s">
        <v>1788</v>
      </c>
      <c r="R115" s="1878"/>
      <c r="S115" s="1878"/>
      <c r="T115" s="1907"/>
      <c r="U115" s="1878"/>
      <c r="V115" s="1878"/>
      <c r="W115" s="1878"/>
      <c r="X115" s="1878"/>
      <c r="Y115" s="1878"/>
      <c r="Z115" s="1878"/>
      <c r="AA115" s="1878"/>
      <c r="AB115" s="1908">
        <f t="shared" si="11"/>
      </c>
      <c r="AC115" s="1824">
        <f t="shared" si="15"/>
      </c>
      <c r="AD115" s="1812">
        <f t="shared" si="18"/>
      </c>
      <c r="AE115" s="1976">
        <f t="shared" si="4"/>
      </c>
      <c r="AF115" s="1977">
        <f>VLOOKUP(C115,'Data Products'!$A:$J,10,0)</f>
      </c>
      <c r="AG115" s="1978">
        <f t="shared" si="21"/>
      </c>
      <c r="AH115" s="1886"/>
      <c r="AI115" s="1978">
        <f t="shared" si="23"/>
      </c>
      <c r="AJ115" s="1954"/>
      <c r="AK115" s="1954"/>
      <c r="AL115" s="1955"/>
      <c r="AM115" s="1954"/>
      <c r="AN115" s="1954"/>
    </row>
    <row customHeight="true" ht="18" r="116">
      <c r="A116" s="1875"/>
      <c r="B116" s="1875"/>
      <c r="C116" s="1875"/>
      <c r="D116" s="1874"/>
      <c r="E116" s="1874"/>
      <c r="F116" s="1874"/>
      <c r="G116" s="1874"/>
      <c r="H116" s="1874"/>
      <c r="I116" s="1981"/>
      <c r="J116" s="1982"/>
      <c r="K116" s="1982"/>
      <c r="L116" s="1982"/>
      <c r="M116" s="1874"/>
      <c r="N116" s="1874"/>
      <c r="O116" s="1882"/>
      <c r="P116" s="1882"/>
      <c r="Q116" s="1875"/>
      <c r="R116" s="1874"/>
      <c r="S116" s="1874"/>
      <c r="T116" s="1874"/>
      <c r="U116" s="1874"/>
      <c r="V116" s="1874"/>
      <c r="W116" s="1874"/>
      <c r="X116" s="1874"/>
      <c r="Y116" s="1874"/>
      <c r="Z116" s="1874"/>
      <c r="AA116" s="1874"/>
      <c r="AB116" s="1877"/>
      <c r="AC116" s="1983"/>
      <c r="AD116" s="1984"/>
      <c r="AE116" s="1985" t="s">
        <v>1765</v>
      </c>
      <c r="AF116" s="1986"/>
      <c r="AG116" s="1987">
        <v>366720000</v>
      </c>
      <c r="AH116" s="1886"/>
      <c r="AI116" s="1955"/>
      <c r="AJ116" s="1954"/>
      <c r="AK116" s="1954"/>
      <c r="AL116" s="1955"/>
      <c r="AM116" s="1954"/>
      <c r="AN116" s="1954"/>
    </row>
    <row customHeight="true" ht="18" r="117">
      <c r="A117" s="1988" t="s">
        <v>1901</v>
      </c>
      <c r="B117" s="1988"/>
      <c r="C117" s="1988"/>
      <c r="D117" s="1988"/>
      <c r="E117" s="1988"/>
      <c r="F117" s="1988"/>
      <c r="H117" s="1874"/>
      <c r="I117" s="1981"/>
      <c r="J117" s="1982"/>
      <c r="K117" s="1982"/>
      <c r="L117" s="1982"/>
      <c r="M117" s="1874"/>
      <c r="N117" s="1874"/>
      <c r="O117" s="1882"/>
      <c r="P117" s="1882"/>
      <c r="Q117" s="1875"/>
      <c r="R117" s="1874"/>
      <c r="S117" s="1874"/>
      <c r="T117" s="1874"/>
      <c r="U117" s="1874"/>
      <c r="V117" s="1874"/>
      <c r="W117" s="1874"/>
      <c r="X117" s="1874"/>
      <c r="Y117" s="1874"/>
      <c r="Z117" s="1874"/>
      <c r="AA117" s="1874"/>
      <c r="AB117" s="1877"/>
      <c r="AC117" s="1983"/>
      <c r="AD117" s="1984"/>
      <c r="AE117" s="1989" t="s">
        <v>1766</v>
      </c>
      <c r="AF117" s="1986">
        <v>0.48350239965095987</v>
      </c>
      <c r="AG117" s="1987">
        <v>177310000</v>
      </c>
      <c r="AH117" s="1886"/>
      <c r="AI117" s="1955"/>
      <c r="AJ117" s="1954"/>
      <c r="AK117" s="1954"/>
      <c r="AL117" s="1955"/>
      <c r="AM117" s="1954"/>
      <c r="AN117" s="1954"/>
    </row>
    <row r="118">
      <c r="A118" s="1990" t="s">
        <v>1725</v>
      </c>
      <c r="B118" s="1990" t="s">
        <v>1706</v>
      </c>
      <c r="C118" s="1990" t="s">
        <v>1902</v>
      </c>
      <c r="D118" s="1990" t="s">
        <v>1903</v>
      </c>
      <c r="E118" s="1991" t="s">
        <v>1904</v>
      </c>
      <c r="F118" s="1992" t="s">
        <v>1905</v>
      </c>
      <c r="G118" s="1874"/>
      <c r="H118" s="1982"/>
      <c r="I118" s="1982"/>
      <c r="J118" s="1982"/>
      <c r="K118" s="1874"/>
      <c r="L118" s="1874"/>
      <c r="M118" s="1882"/>
      <c r="N118" s="1882"/>
      <c r="O118" s="1874"/>
      <c r="P118" s="1874"/>
      <c r="Q118" s="1874"/>
      <c r="R118" s="1874"/>
      <c r="S118" s="1874"/>
      <c r="T118" s="1874"/>
      <c r="U118" s="1874"/>
      <c r="V118" s="1874"/>
      <c r="W118" s="1874"/>
      <c r="X118" s="1874"/>
      <c r="Y118" s="1874"/>
      <c r="Z118" s="1874"/>
      <c r="AA118" s="1874"/>
      <c r="AB118" s="1874"/>
      <c r="AC118" s="1874"/>
      <c r="AE118" s="1989" t="s">
        <v>1767</v>
      </c>
      <c r="AF118" s="1986">
        <v>0.06893542757417102</v>
      </c>
      <c r="AG118" s="1987">
        <v>25280000</v>
      </c>
      <c r="AH118" s="1954"/>
      <c r="AI118" s="1954"/>
      <c r="AJ118" s="1954"/>
      <c r="AK118" s="1955"/>
      <c r="AL118" s="1954"/>
      <c r="AM118" s="1954"/>
    </row>
    <row r="119">
      <c r="A119" s="1993"/>
      <c r="B119" s="1990"/>
      <c r="C119" s="1990"/>
      <c r="D119" s="1990"/>
      <c r="E119" s="1991"/>
      <c r="F119" s="1994"/>
      <c r="G119" s="1874"/>
      <c r="H119" s="1982"/>
      <c r="I119" s="1982"/>
      <c r="J119" s="1982"/>
      <c r="K119" s="1874"/>
      <c r="L119" s="1874"/>
      <c r="M119" s="1882"/>
      <c r="N119" s="1882"/>
      <c r="O119" s="1874"/>
      <c r="P119" s="1874"/>
      <c r="Q119" s="1874"/>
      <c r="R119" s="1874"/>
      <c r="S119" s="1874"/>
      <c r="T119" s="1874"/>
      <c r="U119" s="1874"/>
      <c r="V119" s="1874"/>
      <c r="W119" s="1874"/>
      <c r="X119" s="1874"/>
      <c r="Y119" s="1874"/>
      <c r="Z119" s="1874"/>
      <c r="AA119" s="1874"/>
      <c r="AB119" s="1874"/>
      <c r="AC119" s="1874"/>
      <c r="AE119" s="1989" t="s">
        <v>1768</v>
      </c>
      <c r="AF119" s="1995">
        <v>0.1472649432809773</v>
      </c>
      <c r="AG119" s="1996">
        <v>54005000</v>
      </c>
      <c r="AH119" s="1954"/>
      <c r="AI119" s="1954"/>
      <c r="AJ119" s="1955"/>
      <c r="AK119" s="1954"/>
      <c r="AL119" s="1954"/>
    </row>
    <row r="120">
      <c r="A120" s="1922">
        <v>1</v>
      </c>
      <c r="B120" s="1997" t="s">
        <v>1906</v>
      </c>
      <c r="C120" s="1820">
        <v>0</v>
      </c>
      <c r="D120" s="1800" t="s">
        <v>1907</v>
      </c>
      <c r="E120" s="1899" t="s">
        <v>1908</v>
      </c>
      <c r="F120" s="1998" t="s">
        <v>1909</v>
      </c>
      <c r="G120" s="1874"/>
      <c r="H120" s="1982"/>
      <c r="I120" s="1982"/>
      <c r="J120" s="1982"/>
      <c r="K120" s="1874"/>
      <c r="L120" s="1874"/>
      <c r="M120" s="1882"/>
      <c r="N120" s="1882"/>
      <c r="O120" s="1874"/>
      <c r="P120" s="1874"/>
      <c r="Q120" s="1874"/>
      <c r="R120" s="1874"/>
      <c r="S120" s="1874"/>
      <c r="T120" s="1874"/>
      <c r="U120" s="1874"/>
      <c r="V120" s="1874"/>
      <c r="W120" s="1874"/>
      <c r="X120" s="1874"/>
      <c r="Y120" s="1874"/>
      <c r="Z120" s="1874"/>
      <c r="AA120" s="1874"/>
      <c r="AB120" s="1874"/>
      <c r="AC120" s="1874"/>
      <c r="AE120" s="1989" t="s">
        <v>1769</v>
      </c>
      <c r="AF120" s="1999">
        <v>0.3002972294938918</v>
      </c>
      <c r="AG120" s="2000">
        <v>110125000</v>
      </c>
      <c r="AH120" s="1954"/>
      <c r="AI120" s="1954"/>
      <c r="AJ120" s="1955"/>
      <c r="AK120" s="1954"/>
      <c r="AL120" s="1954"/>
    </row>
    <row r="121">
      <c r="A121" s="1922">
        <v>2</v>
      </c>
      <c r="B121" s="2001" t="s">
        <v>1910</v>
      </c>
      <c r="C121" s="2002">
        <v>764.81</v>
      </c>
      <c r="D121" s="1920" t="s">
        <v>1911</v>
      </c>
      <c r="E121" s="1926" t="s">
        <v>1912</v>
      </c>
      <c r="F121" s="1998"/>
      <c r="G121" s="1874"/>
      <c r="H121" s="1982"/>
      <c r="I121" s="1982"/>
      <c r="J121" s="1982"/>
      <c r="K121" s="1874"/>
      <c r="L121" s="1874"/>
      <c r="M121" s="1882"/>
      <c r="N121" s="1882"/>
      <c r="O121" s="1874"/>
      <c r="P121" s="1874"/>
      <c r="Q121" s="1874"/>
      <c r="R121" s="1874"/>
      <c r="S121" s="1874"/>
      <c r="T121" s="1874"/>
      <c r="U121" s="1874"/>
      <c r="V121" s="1874"/>
      <c r="W121" s="1874"/>
      <c r="X121" s="1874"/>
      <c r="Y121" s="1874"/>
      <c r="Z121" s="1874"/>
      <c r="AA121" s="1874"/>
      <c r="AB121" s="1874"/>
      <c r="AC121" s="1874"/>
      <c r="AD121" s="1874"/>
      <c r="AE121" s="1989" t="s">
        <v>1718</v>
      </c>
      <c r="AF121" s="1999">
        <v>0.09960391121336507</v>
      </c>
      <c r="AG121" s="2000">
        <v>75750000</v>
      </c>
      <c r="AH121" s="1954"/>
      <c r="AI121" s="1954"/>
      <c r="AJ121" s="1955"/>
      <c r="AK121" s="1954"/>
      <c r="AL121" s="1954"/>
    </row>
    <row r="122">
      <c r="A122" s="2003">
        <v>3</v>
      </c>
      <c r="B122" s="1922" t="s">
        <v>1913</v>
      </c>
      <c r="C122" s="1922">
        <v>-798.02</v>
      </c>
      <c r="D122" s="1844"/>
      <c r="E122" s="1862"/>
      <c r="F122" s="1998"/>
      <c r="G122" s="1874"/>
      <c r="H122" s="1874"/>
      <c r="I122" s="1982"/>
      <c r="J122" s="1982"/>
      <c r="K122" s="1982"/>
      <c r="L122" s="1874"/>
      <c r="M122" s="1874"/>
      <c r="N122" s="1882"/>
      <c r="O122" s="1882"/>
      <c r="P122" s="1874"/>
      <c r="Q122" s="1874"/>
      <c r="R122" s="1874"/>
      <c r="S122" s="1874"/>
      <c r="T122" s="1874"/>
      <c r="U122" s="1874"/>
      <c r="V122" s="1874"/>
      <c r="W122" s="1874"/>
      <c r="X122" s="1874"/>
      <c r="Y122" s="1874"/>
      <c r="Z122" s="1874"/>
      <c r="AA122" s="1874"/>
      <c r="AB122" s="1874"/>
      <c r="AC122" s="1874"/>
      <c r="AD122" s="1874"/>
      <c r="AE122" s="1874"/>
      <c r="AF122" s="1874"/>
      <c r="AG122" s="1955"/>
      <c r="AH122" s="1955"/>
      <c r="AI122" s="1954"/>
      <c r="AJ122" s="1955"/>
      <c r="AK122" s="1954"/>
      <c r="AL122" s="1954"/>
    </row>
    <row r="123">
      <c r="A123" s="1874"/>
      <c r="B123" s="1875"/>
      <c r="C123" s="1875"/>
      <c r="D123" s="1874"/>
      <c r="E123" s="1874"/>
      <c r="F123" s="1874"/>
      <c r="G123" s="1874"/>
      <c r="H123" s="1874"/>
      <c r="I123" s="1874"/>
      <c r="J123" s="1982"/>
      <c r="K123" s="1982"/>
      <c r="L123" s="1982"/>
      <c r="M123" s="1874"/>
      <c r="N123" s="1874"/>
      <c r="O123" s="1882"/>
      <c r="P123" s="1882"/>
      <c r="Q123" s="1874"/>
      <c r="R123" s="1874"/>
      <c r="S123" s="1874"/>
      <c r="T123" s="1874"/>
      <c r="U123" s="1874"/>
      <c r="V123" s="1874"/>
      <c r="W123" s="1874"/>
      <c r="X123" s="1874"/>
      <c r="Y123" s="1874"/>
      <c r="Z123" s="1874"/>
      <c r="AA123" s="1874"/>
      <c r="AB123" s="1874"/>
      <c r="AC123" s="1874"/>
      <c r="AD123" s="1874"/>
      <c r="AE123" s="1874"/>
      <c r="AF123" s="1874"/>
      <c r="AG123" s="1874"/>
      <c r="AH123" s="1874"/>
      <c r="AI123" s="1955"/>
      <c r="AJ123" s="1954"/>
      <c r="AK123" s="1954"/>
      <c r="AL123" s="1955"/>
      <c r="AM123" s="1954"/>
      <c r="AN123" s="1954"/>
    </row>
    <row customHeight="true" ht="18" r="124">
      <c r="A124" s="1874"/>
      <c r="B124" s="1875"/>
      <c r="C124" s="1875"/>
      <c r="D124" s="1874"/>
      <c r="E124" s="1874"/>
      <c r="F124" s="1874"/>
      <c r="G124" s="1874"/>
      <c r="H124" s="1874"/>
      <c r="I124" s="1874"/>
      <c r="J124" s="1982"/>
      <c r="K124" s="1982"/>
      <c r="L124" s="1982"/>
      <c r="M124" s="1874"/>
      <c r="N124" s="1874"/>
      <c r="O124" s="1882"/>
      <c r="P124" s="1882"/>
      <c r="Q124" s="1874"/>
      <c r="R124" s="1874"/>
      <c r="S124" s="1874"/>
      <c r="T124" s="1874"/>
      <c r="U124" s="1874"/>
      <c r="V124" s="1874"/>
      <c r="W124" s="1874"/>
      <c r="X124" s="1874"/>
      <c r="Y124" s="1874"/>
      <c r="Z124" s="1874"/>
      <c r="AA124" s="1874"/>
      <c r="AB124" s="1874"/>
      <c r="AC124" s="1874"/>
      <c r="AD124" s="1874"/>
      <c r="AE124" s="1874"/>
      <c r="AF124" s="1874"/>
      <c r="AG124" s="1874"/>
      <c r="AH124" s="1874"/>
      <c r="AI124" s="1955"/>
      <c r="AJ124" s="1954"/>
      <c r="AK124" s="1954"/>
      <c r="AL124" s="1955"/>
      <c r="AM124" s="1954"/>
      <c r="AN124" s="1954"/>
    </row>
    <row customHeight="true" ht="18" r="125">
      <c r="A125" s="1874"/>
      <c r="B125" s="1875"/>
      <c r="C125" s="1875"/>
      <c r="D125" s="1874"/>
      <c r="E125" s="1874"/>
      <c r="F125" s="1874"/>
      <c r="G125" s="1874"/>
      <c r="H125" s="1874"/>
      <c r="I125" s="1874"/>
      <c r="J125" s="1982"/>
      <c r="K125" s="1982"/>
      <c r="L125" s="1982"/>
      <c r="M125" s="1874"/>
      <c r="N125" s="1874"/>
      <c r="O125" s="1882"/>
      <c r="P125" s="1882"/>
      <c r="Q125" s="1874"/>
      <c r="R125" s="1874"/>
      <c r="S125" s="1874"/>
      <c r="T125" s="1874"/>
      <c r="U125" s="1874"/>
      <c r="V125" s="1874"/>
      <c r="W125" s="1874"/>
      <c r="X125" s="1874"/>
      <c r="Y125" s="1874"/>
      <c r="Z125" s="1874"/>
      <c r="AA125" s="1874"/>
      <c r="AB125" s="1874"/>
      <c r="AC125" s="1874"/>
      <c r="AD125" s="1874"/>
      <c r="AE125" s="1874"/>
      <c r="AF125" s="1874"/>
      <c r="AG125" s="1874"/>
      <c r="AH125" s="1874"/>
      <c r="AI125" s="1955"/>
      <c r="AJ125" s="1954"/>
      <c r="AK125" s="1954"/>
      <c r="AL125" s="1955"/>
      <c r="AM125" s="1954"/>
      <c r="AN125" s="1954"/>
    </row>
    <row customHeight="true" ht="18" r="126">
      <c r="A126" s="1874"/>
      <c r="B126" s="1875"/>
      <c r="C126" s="1875"/>
      <c r="D126" s="1874"/>
      <c r="E126" s="1874"/>
      <c r="F126" s="1874"/>
      <c r="G126" s="1874"/>
      <c r="H126" s="1874"/>
      <c r="I126" s="1874"/>
      <c r="J126" s="1982"/>
      <c r="K126" s="1982"/>
      <c r="L126" s="1982"/>
      <c r="M126" s="1874"/>
      <c r="N126" s="1874"/>
      <c r="O126" s="1882"/>
      <c r="P126" s="1882"/>
      <c r="Q126" s="1874"/>
      <c r="R126" s="1874"/>
      <c r="S126" s="1874"/>
      <c r="T126" s="1874"/>
      <c r="U126" s="1874"/>
      <c r="V126" s="1874"/>
      <c r="W126" s="1874"/>
      <c r="X126" s="1874"/>
      <c r="Y126" s="1874"/>
      <c r="Z126" s="1874"/>
      <c r="AA126" s="1874"/>
      <c r="AB126" s="1874"/>
      <c r="AC126" s="1874"/>
      <c r="AD126" s="1874"/>
      <c r="AE126" s="1874"/>
      <c r="AF126" s="1874"/>
      <c r="AG126" s="1874"/>
      <c r="AH126" s="1874"/>
      <c r="AI126" s="1955"/>
      <c r="AJ126" s="1954"/>
      <c r="AK126" s="1954"/>
      <c r="AL126" s="1955"/>
      <c r="AM126" s="1954"/>
      <c r="AN126" s="1954"/>
    </row>
    <row r="127">
      <c r="A127" s="1889" t="s">
        <v>1914</v>
      </c>
      <c r="B127" s="1796" t="s">
        <v>1692</v>
      </c>
      <c r="C127" s="1796" t="s">
        <v>1771</v>
      </c>
      <c r="D127" s="1796"/>
      <c r="E127" s="1796"/>
      <c r="F127" s="1796" t="s">
        <v>1696</v>
      </c>
      <c r="G127" s="1796"/>
      <c r="H127" s="1796" t="s">
        <v>1772</v>
      </c>
      <c r="I127" s="1890" t="s">
        <v>1698</v>
      </c>
      <c r="J127" s="1891" t="s">
        <v>1699</v>
      </c>
      <c r="K127" s="1795" t="s">
        <v>1700</v>
      </c>
      <c r="L127" s="1795" t="s">
        <v>1701</v>
      </c>
      <c r="M127" s="1796" t="s">
        <v>1702</v>
      </c>
      <c r="N127" s="1796" t="s">
        <v>1703</v>
      </c>
      <c r="O127" s="1796" t="s">
        <v>1773</v>
      </c>
      <c r="P127" s="1796" t="s">
        <v>1774</v>
      </c>
      <c r="Q127" s="1796" t="s">
        <v>1706</v>
      </c>
      <c r="R127" s="1892"/>
      <c r="S127" s="1892"/>
      <c r="T127" s="1892"/>
      <c r="U127" s="1892"/>
      <c r="V127" s="1892"/>
      <c r="W127" s="1892"/>
      <c r="X127" s="1892"/>
      <c r="Y127" s="1892"/>
      <c r="Z127" s="1892"/>
      <c r="AA127" s="1892"/>
      <c r="AB127" s="1893" t="s">
        <v>1712</v>
      </c>
      <c r="AC127" s="1891" t="s">
        <v>1713</v>
      </c>
      <c r="AD127" s="1891" t="s">
        <v>1775</v>
      </c>
      <c r="AE127" s="1891" t="s">
        <v>1776</v>
      </c>
      <c r="AF127" s="2004" t="s">
        <v>1716</v>
      </c>
      <c r="AG127" s="2005" t="s">
        <v>1717</v>
      </c>
      <c r="AH127" s="1874"/>
      <c r="AI127" s="1891" t="s">
        <v>1719</v>
      </c>
      <c r="AJ127" s="1954"/>
      <c r="AK127" s="1954"/>
      <c r="AL127" s="1955"/>
      <c r="AM127" s="1954"/>
      <c r="AN127" s="1954"/>
    </row>
    <row r="128">
      <c r="A128" s="1796" t="s">
        <v>1725</v>
      </c>
      <c r="B128" s="1796"/>
      <c r="C128" s="1796"/>
      <c r="D128" s="1895"/>
      <c r="E128" s="1895"/>
      <c r="F128" s="1895" t="s">
        <v>1726</v>
      </c>
      <c r="G128" s="2006" t="s">
        <v>1727</v>
      </c>
      <c r="H128" s="1796"/>
      <c r="I128" s="1890"/>
      <c r="J128" s="1891"/>
      <c r="K128" s="1795"/>
      <c r="L128" s="1795"/>
      <c r="M128" s="1796" t="s">
        <v>1728</v>
      </c>
      <c r="N128" s="1796" t="s">
        <v>1728</v>
      </c>
      <c r="O128" s="1796"/>
      <c r="P128" s="1796"/>
      <c r="Q128" s="1796"/>
      <c r="R128" s="1892"/>
      <c r="S128" s="1892"/>
      <c r="T128" s="1892"/>
      <c r="U128" s="1892"/>
      <c r="V128" s="1892"/>
      <c r="W128" s="1892"/>
      <c r="X128" s="1892"/>
      <c r="Y128" s="1892"/>
      <c r="Z128" s="1892"/>
      <c r="AA128" s="1892"/>
      <c r="AB128" s="1893"/>
      <c r="AC128" s="1891"/>
      <c r="AD128" s="1891"/>
      <c r="AE128" s="1891"/>
      <c r="AF128" s="2004"/>
      <c r="AG128" s="2005"/>
      <c r="AH128" s="1874"/>
      <c r="AI128" s="1891"/>
      <c r="AJ128" s="1874"/>
      <c r="AK128" s="1874"/>
      <c r="AL128" s="1874"/>
      <c r="AM128" s="1874"/>
      <c r="AN128" s="1874"/>
    </row>
    <row r="129">
      <c r="A129" s="1899">
        <v>1</v>
      </c>
      <c r="B129" s="1800" t="s">
        <v>1732</v>
      </c>
      <c r="C129" s="2007" t="s">
        <v>1915</v>
      </c>
      <c r="D129" s="2008" t="s">
        <v>1915</v>
      </c>
      <c r="E129" s="2008" t="s">
        <v>1915</v>
      </c>
      <c r="F129" s="2009">
        <v>16683</v>
      </c>
      <c r="G129" s="2010">
        <v>16683</v>
      </c>
      <c r="H129" s="2011"/>
      <c r="I129" s="2012">
        <f>VLOOKUP(C129,'Data Products'!$A:$J,2,0)</f>
      </c>
      <c r="J129" s="2013">
        <f t="shared" ref="J129:J136" si="28">IFERROR(I129-TODAY(),"")</f>
      </c>
      <c r="K129" s="2014">
        <v>46108</v>
      </c>
      <c r="L129" s="1809">
        <f t="shared" ref="L129:L136" si="2">TODAY()-K129</f>
      </c>
      <c r="M129" s="1836">
        <v>9289</v>
      </c>
      <c r="N129" s="2015">
        <v>19226</v>
      </c>
      <c r="O129" s="1805">
        <v>0</v>
      </c>
      <c r="P129" s="1805">
        <v>0</v>
      </c>
      <c r="Q129" s="1800" t="s">
        <v>1916</v>
      </c>
      <c r="R129" s="1878"/>
      <c r="S129" s="1878"/>
      <c r="T129" s="1907"/>
      <c r="U129" s="1878"/>
      <c r="V129" s="1878"/>
      <c r="W129" s="1878"/>
      <c r="X129" s="1878"/>
      <c r="Y129" s="1878"/>
      <c r="Z129" s="1878"/>
      <c r="AA129" s="1878"/>
      <c r="AB129" s="1908">
        <f t="shared" ref="AB129:AB136" si="12">N129/30</f>
      </c>
      <c r="AC129" s="1824">
        <f t="shared" ref="AC129:AC136" si="16">IFERROR(F129/AB129,"-")</f>
      </c>
      <c r="AD129" s="1812">
        <f t="shared" ref="AD129:AD136" si="19">IFERROR(TODAY()+AC129,"-")</f>
      </c>
      <c r="AE129" s="1825">
        <f t="shared" ref="AE129:AE136" si="5">_xlfn.IFS(AC129="-","Not sold yet",AND(AC129&lt;=150,AC129&gt;60),"Out of stock more than 60 days",AC129&lt;=60,"Out of stock less than 60 days",AC129&gt;=150,"Out of stock more than 150 days")</f>
      </c>
      <c r="AF129" s="1815">
        <f>VLOOKUP(C129,'Data Products'!$A:$J,10,0)</f>
      </c>
      <c r="AG129" s="1872">
        <f t="shared" ref="AG129:AG135" si="22">AF129*F129</f>
      </c>
      <c r="AH129" s="2016">
        <v>0</v>
      </c>
      <c r="AI129" s="1912" t="s">
        <v>1917</v>
      </c>
      <c r="AJ129" s="1874"/>
      <c r="AK129" s="1874"/>
      <c r="AL129" s="1874"/>
      <c r="AM129" s="1874"/>
      <c r="AN129" s="1874"/>
    </row>
    <row customHeight="true" hidden="true" ht="18" r="130">
      <c r="A130" s="1899">
        <v>2</v>
      </c>
      <c r="B130" s="1800" t="s">
        <v>1732</v>
      </c>
      <c r="C130" s="2007" t="s">
        <v>1918</v>
      </c>
      <c r="D130" s="1924" t="s">
        <v>1918</v>
      </c>
      <c r="E130" s="1924" t="s">
        <v>1918</v>
      </c>
      <c r="F130" s="2009">
        <v>0</v>
      </c>
      <c r="G130" s="2010">
        <v>0</v>
      </c>
      <c r="H130" s="2011"/>
      <c r="I130" s="2012">
        <f>VLOOKUP(C130,'Data Products'!$A:$J,2,0)</f>
      </c>
      <c r="J130" s="2013">
        <f t="shared" si="28"/>
      </c>
      <c r="K130" s="2017">
        <v>46108</v>
      </c>
      <c r="L130" s="1809">
        <f t="shared" si="2"/>
      </c>
      <c r="M130" s="1836">
        <v>31</v>
      </c>
      <c r="N130" s="1836">
        <v>277</v>
      </c>
      <c r="O130" s="1805">
        <v>0</v>
      </c>
      <c r="P130" s="1805">
        <v>0</v>
      </c>
      <c r="Q130" s="1800" t="s">
        <v>1816</v>
      </c>
      <c r="R130" s="1878"/>
      <c r="S130" s="1878"/>
      <c r="T130" s="1907"/>
      <c r="U130" s="1878"/>
      <c r="V130" s="1878"/>
      <c r="W130" s="1878"/>
      <c r="X130" s="1878"/>
      <c r="Y130" s="1878"/>
      <c r="Z130" s="1878"/>
      <c r="AA130" s="1878"/>
      <c r="AB130" s="1908">
        <f t="shared" si="12"/>
      </c>
      <c r="AC130" s="1824">
        <f t="shared" si="16"/>
      </c>
      <c r="AD130" s="1812">
        <f t="shared" si="19"/>
      </c>
      <c r="AE130" s="1825">
        <f t="shared" si="5"/>
      </c>
      <c r="AF130" s="1815">
        <f>VLOOKUP(C130,'Data Products'!$A:$J,10,0)</f>
      </c>
      <c r="AG130" s="1872">
        <f t="shared" si="22"/>
      </c>
      <c r="AH130" s="2016">
        <v>0</v>
      </c>
      <c r="AI130" s="1900" t="s">
        <v>1919</v>
      </c>
      <c r="AJ130" s="1874"/>
      <c r="AK130" s="1874"/>
      <c r="AL130" s="1874"/>
      <c r="AM130" s="1874"/>
      <c r="AN130" s="1874"/>
    </row>
    <row r="131">
      <c r="A131" s="1899">
        <v>3</v>
      </c>
      <c r="B131" s="1800" t="s">
        <v>1732</v>
      </c>
      <c r="C131" s="2018" t="s">
        <v>1920</v>
      </c>
      <c r="D131" s="2019" t="s">
        <v>1920</v>
      </c>
      <c r="E131" s="2019" t="s">
        <v>1920</v>
      </c>
      <c r="F131" s="2009">
        <v>7111</v>
      </c>
      <c r="G131" s="2010">
        <v>7111</v>
      </c>
      <c r="H131" s="2020"/>
      <c r="I131" s="2012">
        <f>VLOOKUP(C131,'Data Products'!$A:$J,2,0)</f>
      </c>
      <c r="J131" s="2013">
        <f t="shared" si="28"/>
      </c>
      <c r="K131" s="2017">
        <v>46109</v>
      </c>
      <c r="L131" s="1809">
        <f t="shared" si="2"/>
      </c>
      <c r="M131" s="1836">
        <v>2055</v>
      </c>
      <c r="N131" s="2021">
        <v>3854</v>
      </c>
      <c r="O131" s="1805">
        <v>0</v>
      </c>
      <c r="P131" s="1805">
        <v>0</v>
      </c>
      <c r="Q131" s="1800" t="s">
        <v>1808</v>
      </c>
      <c r="R131" s="1805"/>
      <c r="S131" s="1805"/>
      <c r="T131" s="1805"/>
      <c r="U131" s="1805"/>
      <c r="V131" s="1805"/>
      <c r="W131" s="1805"/>
      <c r="X131" s="1805"/>
      <c r="Y131" s="1805"/>
      <c r="Z131" s="1805"/>
      <c r="AA131" s="1805"/>
      <c r="AB131" s="1908">
        <f t="shared" si="12"/>
      </c>
      <c r="AC131" s="1824">
        <f t="shared" si="16"/>
      </c>
      <c r="AD131" s="1812">
        <f t="shared" si="19"/>
      </c>
      <c r="AE131" s="1825">
        <f t="shared" si="5"/>
      </c>
      <c r="AF131" s="1815">
        <f>VLOOKUP(C131,'Data Products'!$A:$J,10,0)</f>
      </c>
      <c r="AG131" s="1872">
        <f t="shared" si="22"/>
      </c>
      <c r="AH131" s="1815"/>
      <c r="AI131" s="2022"/>
      <c r="AJ131" s="1874"/>
      <c r="AK131" s="1874"/>
      <c r="AL131" s="1874"/>
      <c r="AM131" s="1874"/>
      <c r="AN131" s="1874"/>
    </row>
    <row customHeight="true" hidden="true" ht="18" r="132">
      <c r="A132" s="1899">
        <v>4</v>
      </c>
      <c r="B132" s="1800" t="s">
        <v>1732</v>
      </c>
      <c r="C132" s="2023" t="s">
        <v>1921</v>
      </c>
      <c r="D132" s="1950" t="s">
        <v>1921</v>
      </c>
      <c r="E132" s="1950" t="s">
        <v>1921</v>
      </c>
      <c r="F132" s="2024">
        <v>0</v>
      </c>
      <c r="G132" s="2025">
        <v>0</v>
      </c>
      <c r="H132" s="2020"/>
      <c r="I132" s="2012">
        <f>VLOOKUP(C132,'Data Products'!$A:$J,2,0)</f>
      </c>
      <c r="J132" s="2013">
        <f t="shared" si="28"/>
      </c>
      <c r="K132" s="2026">
        <v>46108</v>
      </c>
      <c r="L132" s="1809">
        <f t="shared" si="2"/>
      </c>
      <c r="M132" s="1836">
        <v>27</v>
      </c>
      <c r="N132" s="2027">
        <v>49</v>
      </c>
      <c r="O132" s="1805">
        <v>0</v>
      </c>
      <c r="P132" s="1805">
        <v>0</v>
      </c>
      <c r="Q132" s="1820" t="s">
        <v>1824</v>
      </c>
      <c r="R132" s="1805"/>
      <c r="S132" s="1805"/>
      <c r="T132" s="1805"/>
      <c r="U132" s="1805"/>
      <c r="V132" s="1805"/>
      <c r="W132" s="1805"/>
      <c r="X132" s="1805"/>
      <c r="Y132" s="1805"/>
      <c r="Z132" s="1805"/>
      <c r="AA132" s="1805"/>
      <c r="AB132" s="1908">
        <f t="shared" si="12"/>
      </c>
      <c r="AC132" s="1824">
        <f t="shared" si="16"/>
      </c>
      <c r="AD132" s="1812">
        <f t="shared" si="19"/>
      </c>
      <c r="AE132" s="1825">
        <f t="shared" si="5"/>
      </c>
      <c r="AF132" s="1815">
        <f>VLOOKUP(C132,'Data Products'!$A:$J,10,0)</f>
      </c>
      <c r="AG132" s="1872">
        <f t="shared" si="22"/>
      </c>
      <c r="AH132" s="1815"/>
      <c r="AI132" s="2022"/>
      <c r="AJ132" s="1919"/>
      <c r="AK132" s="1819"/>
      <c r="AL132" s="1818"/>
      <c r="AM132" s="1819"/>
      <c r="AN132" s="1819"/>
    </row>
    <row customHeight="true" hidden="true" ht="18" r="133">
      <c r="A133" s="1899">
        <v>5</v>
      </c>
      <c r="B133" s="1800" t="s">
        <v>1732</v>
      </c>
      <c r="C133" s="2023" t="s">
        <v>1922</v>
      </c>
      <c r="D133" s="1950" t="s">
        <v>1922</v>
      </c>
      <c r="E133" s="1950" t="s">
        <v>1922</v>
      </c>
      <c r="F133" s="2028">
        <v>0</v>
      </c>
      <c r="G133" s="1868">
        <v>0</v>
      </c>
      <c r="H133" s="2020"/>
      <c r="I133" s="2012">
        <f>VLOOKUP(C133,'Data Products'!$A:$J,2,0)</f>
      </c>
      <c r="J133" s="2013">
        <f t="shared" si="28"/>
      </c>
      <c r="K133" s="2026">
        <v>46108</v>
      </c>
      <c r="L133" s="1809">
        <f t="shared" si="2"/>
      </c>
      <c r="M133" s="1822">
        <v>17</v>
      </c>
      <c r="N133" s="1836">
        <v>26</v>
      </c>
      <c r="O133" s="1805">
        <v>0</v>
      </c>
      <c r="P133" s="1805">
        <v>0</v>
      </c>
      <c r="Q133" s="1820" t="s">
        <v>1824</v>
      </c>
      <c r="R133" s="1805"/>
      <c r="S133" s="1805"/>
      <c r="T133" s="1805"/>
      <c r="U133" s="1805"/>
      <c r="V133" s="1805"/>
      <c r="W133" s="1805"/>
      <c r="X133" s="1805"/>
      <c r="Y133" s="1805"/>
      <c r="Z133" s="1805"/>
      <c r="AA133" s="1805"/>
      <c r="AB133" s="1908">
        <f t="shared" si="12"/>
      </c>
      <c r="AC133" s="1824">
        <f t="shared" si="16"/>
      </c>
      <c r="AD133" s="1812">
        <f t="shared" si="19"/>
      </c>
      <c r="AE133" s="1825">
        <f t="shared" si="5"/>
      </c>
      <c r="AF133" s="1815">
        <f>VLOOKUP(C133,'Data Products'!$A:$J,10,0)</f>
      </c>
      <c r="AG133" s="1872">
        <f t="shared" si="22"/>
      </c>
      <c r="AH133" s="1815"/>
      <c r="AI133" s="2022"/>
      <c r="AJ133" s="1919"/>
      <c r="AK133" s="1819"/>
      <c r="AL133" s="1818"/>
      <c r="AM133" s="1819"/>
      <c r="AN133" s="1819"/>
    </row>
    <row customHeight="true" hidden="true" ht="18" r="134">
      <c r="A134" s="1899">
        <v>6</v>
      </c>
      <c r="B134" s="1800" t="s">
        <v>1732</v>
      </c>
      <c r="C134" s="1926" t="s">
        <v>1922</v>
      </c>
      <c r="D134" s="1924" t="s">
        <v>1922</v>
      </c>
      <c r="E134" s="1924" t="s">
        <v>1922</v>
      </c>
      <c r="F134" s="2028">
        <v>0</v>
      </c>
      <c r="G134" s="1868">
        <v>0</v>
      </c>
      <c r="H134" s="2029"/>
      <c r="I134" s="2012">
        <f>VLOOKUP(C134,'Data Products'!$A:$J,2,0)</f>
      </c>
      <c r="J134" s="2013">
        <f t="shared" si="28"/>
      </c>
      <c r="K134" s="2026">
        <v>46109</v>
      </c>
      <c r="L134" s="1809">
        <f t="shared" si="2"/>
      </c>
      <c r="M134" s="1822">
        <v>17</v>
      </c>
      <c r="N134" s="1836">
        <v>26</v>
      </c>
      <c r="O134" s="1805">
        <v>1</v>
      </c>
      <c r="P134" s="1805">
        <v>1</v>
      </c>
      <c r="Q134" s="1820" t="s">
        <v>1824</v>
      </c>
      <c r="R134" s="1805"/>
      <c r="S134" s="1805"/>
      <c r="T134" s="1805"/>
      <c r="U134" s="1805"/>
      <c r="V134" s="1805"/>
      <c r="W134" s="1805"/>
      <c r="X134" s="1805"/>
      <c r="Y134" s="1805"/>
      <c r="Z134" s="1805"/>
      <c r="AA134" s="1805"/>
      <c r="AB134" s="1908">
        <f t="shared" si="12"/>
      </c>
      <c r="AC134" s="1824">
        <f t="shared" si="16"/>
      </c>
      <c r="AD134" s="1812">
        <f t="shared" si="19"/>
      </c>
      <c r="AE134" s="1825">
        <f t="shared" si="5"/>
      </c>
      <c r="AF134" s="1815">
        <f>VLOOKUP(C134,'Data Products'!$A:$J,10,0)</f>
      </c>
      <c r="AG134" s="1872">
        <f t="shared" si="22"/>
      </c>
      <c r="AH134" s="1815">
        <f>IF(J134&lt;=90,F134,0)</f>
      </c>
      <c r="AI134" s="2022"/>
      <c r="AJ134" s="1919"/>
      <c r="AK134" s="1819"/>
      <c r="AL134" s="1818"/>
      <c r="AM134" s="1819"/>
      <c r="AN134" s="1819"/>
    </row>
    <row r="135">
      <c r="A135" s="1899">
        <v>7</v>
      </c>
      <c r="B135" s="1997" t="s">
        <v>1732</v>
      </c>
      <c r="C135" s="2030" t="s">
        <v>1923</v>
      </c>
      <c r="D135" s="1924" t="s">
        <v>1923</v>
      </c>
      <c r="E135" s="1924" t="s">
        <v>1923</v>
      </c>
      <c r="F135" s="2031">
        <v>2745</v>
      </c>
      <c r="G135" s="2032">
        <v>2745</v>
      </c>
      <c r="H135" s="2030"/>
      <c r="I135" s="2012">
        <f>VLOOKUP(C135,'Data Products'!$A:$J,2,0)</f>
      </c>
      <c r="J135" s="2013">
        <f t="shared" si="28"/>
      </c>
      <c r="K135" s="1979">
        <v>46112</v>
      </c>
      <c r="L135" s="1866">
        <f t="shared" si="2"/>
      </c>
      <c r="M135" s="1923">
        <v>46</v>
      </c>
      <c r="N135" s="1974">
        <v>128</v>
      </c>
      <c r="O135" s="1844">
        <v>4</v>
      </c>
      <c r="P135" s="1844">
        <v>4</v>
      </c>
      <c r="Q135" s="1922" t="s">
        <v>1824</v>
      </c>
      <c r="R135" s="1844"/>
      <c r="S135" s="1844"/>
      <c r="T135" s="1844"/>
      <c r="U135" s="1844"/>
      <c r="V135" s="1844"/>
      <c r="W135" s="1844"/>
      <c r="X135" s="1844"/>
      <c r="Y135" s="1844"/>
      <c r="Z135" s="1844"/>
      <c r="AA135" s="1844"/>
      <c r="AB135" s="2033">
        <f t="shared" si="12"/>
      </c>
      <c r="AC135" s="1870">
        <f t="shared" si="16"/>
      </c>
      <c r="AD135" s="2034">
        <f t="shared" si="19"/>
      </c>
      <c r="AE135" s="2035">
        <f t="shared" si="5"/>
      </c>
      <c r="AF135" s="2036">
        <f>VLOOKUP(C135,'Data Products'!$A:$J,10,0)</f>
      </c>
      <c r="AG135" s="2036">
        <f t="shared" si="22"/>
      </c>
      <c r="AH135" s="1874"/>
      <c r="AI135" s="1915"/>
      <c r="AJ135" s="1874"/>
      <c r="AK135" s="1874"/>
      <c r="AL135" s="1874"/>
      <c r="AM135" s="1874"/>
      <c r="AN135" s="1874"/>
    </row>
    <row customHeight="true" ht="18" r="136">
      <c r="A136" s="1899">
        <v>8</v>
      </c>
      <c r="B136" s="1997" t="s">
        <v>1732</v>
      </c>
      <c r="C136" s="2030" t="s">
        <v>1924</v>
      </c>
      <c r="D136" s="1924" t="s">
        <v>1924</v>
      </c>
      <c r="E136" s="1924" t="s">
        <v>1924</v>
      </c>
      <c r="F136" s="2009">
        <v>500</v>
      </c>
      <c r="G136" s="2037">
        <v>500</v>
      </c>
      <c r="H136" s="2030"/>
      <c r="I136" s="2012">
        <f>VLOOKUP(C136,'Data Products'!$A:$J,2,0)</f>
      </c>
      <c r="J136" s="2013">
        <f t="shared" si="28"/>
      </c>
      <c r="K136" s="1979">
        <v>46113</v>
      </c>
      <c r="L136" s="1866">
        <f t="shared" si="2"/>
      </c>
      <c r="M136" s="1923">
        <v>0</v>
      </c>
      <c r="N136" s="1974">
        <v>0</v>
      </c>
      <c r="O136" s="1844">
        <v>5</v>
      </c>
      <c r="P136" s="1844">
        <v>5</v>
      </c>
      <c r="Q136" s="1922" t="s">
        <v>1824</v>
      </c>
      <c r="R136" s="1844"/>
      <c r="S136" s="1844"/>
      <c r="T136" s="1844"/>
      <c r="U136" s="1844"/>
      <c r="V136" s="1844"/>
      <c r="W136" s="1844"/>
      <c r="X136" s="1844"/>
      <c r="Y136" s="1844"/>
      <c r="Z136" s="1844"/>
      <c r="AA136" s="1844"/>
      <c r="AB136" s="2033">
        <f t="shared" si="12"/>
      </c>
      <c r="AC136" s="1870">
        <f t="shared" si="16"/>
      </c>
      <c r="AD136" s="2034">
        <f t="shared" si="19"/>
      </c>
      <c r="AE136" s="2035">
        <f t="shared" si="5"/>
      </c>
      <c r="AF136" s="2036"/>
      <c r="AG136" s="2036"/>
      <c r="AH136" s="1874"/>
      <c r="AI136" s="1915"/>
      <c r="AJ136" s="1874"/>
      <c r="AK136" s="1874"/>
      <c r="AL136" s="1874"/>
      <c r="AM136" s="1874"/>
      <c r="AN136" s="1874"/>
    </row>
    <row r="137">
      <c r="A137" s="2038"/>
      <c r="B137" s="1875"/>
      <c r="C137" s="1875"/>
      <c r="D137" s="1874"/>
      <c r="E137" s="1874"/>
      <c r="F137" s="1874"/>
      <c r="G137" s="1874"/>
      <c r="H137" s="1874"/>
      <c r="I137" s="1874"/>
      <c r="J137" s="1982"/>
      <c r="K137" s="1982"/>
      <c r="L137" s="1982"/>
      <c r="M137" s="1954"/>
      <c r="N137" s="1874"/>
      <c r="O137" s="1874"/>
      <c r="P137" s="1874"/>
      <c r="Q137" s="1874"/>
      <c r="R137" s="1874"/>
      <c r="S137" s="1874"/>
      <c r="T137" s="1874"/>
      <c r="U137" s="1874"/>
      <c r="V137" s="1874"/>
      <c r="W137" s="1874"/>
      <c r="X137" s="1874"/>
      <c r="Y137" s="1874"/>
      <c r="Z137" s="1874"/>
      <c r="AA137" s="1874"/>
      <c r="AB137" s="1874"/>
      <c r="AC137" s="1874"/>
      <c r="AD137" s="1874"/>
      <c r="AE137" s="1985" t="s">
        <v>1765</v>
      </c>
      <c r="AF137" s="1986">
        <f t="shared" ref="AF137:AF141" si="9">AG137/$AG$106</f>
      </c>
      <c r="AG137" s="1986">
        <f>SUM(AG131:AG132)</f>
      </c>
      <c r="AH137" s="1874"/>
      <c r="AI137" s="1955"/>
      <c r="AJ137" s="1954"/>
      <c r="AK137" s="1954"/>
      <c r="AL137" s="1955"/>
      <c r="AM137" s="1954"/>
      <c r="AN137" s="1954"/>
    </row>
    <row r="138">
      <c r="A138" s="1874"/>
      <c r="B138" s="1875"/>
      <c r="C138" s="1875"/>
      <c r="D138" s="1874"/>
      <c r="E138" s="1874"/>
      <c r="F138" s="1874"/>
      <c r="G138" s="1874"/>
      <c r="H138" s="1874"/>
      <c r="I138" s="1874"/>
      <c r="J138" s="1982"/>
      <c r="K138" s="1982"/>
      <c r="L138" s="1982"/>
      <c r="M138" s="1954"/>
      <c r="N138" s="2039"/>
      <c r="O138" s="1874"/>
      <c r="P138" s="1874"/>
      <c r="Q138" s="1874"/>
      <c r="R138" s="1874"/>
      <c r="S138" s="1874"/>
      <c r="T138" s="1874"/>
      <c r="U138" s="1874"/>
      <c r="V138" s="1874"/>
      <c r="W138" s="1874"/>
      <c r="X138" s="1874"/>
      <c r="Y138" s="1874"/>
      <c r="Z138" s="1874"/>
      <c r="AA138" s="1874"/>
      <c r="AB138" s="1874"/>
      <c r="AC138" s="1874"/>
      <c r="AD138" s="1874"/>
      <c r="AE138" s="1989" t="s">
        <v>1766</v>
      </c>
      <c r="AF138" s="1986">
        <f t="shared" si="9"/>
      </c>
      <c r="AG138" s="1986">
        <f t="shared" ref="AG138:AG142" si="25">SUMIF($AG$129:$AG$130,$AE$129:$AE$130,AE138)</f>
      </c>
      <c r="AH138" s="1874"/>
      <c r="AI138" s="1955"/>
      <c r="AJ138" s="1954"/>
      <c r="AK138" s="1954"/>
      <c r="AL138" s="1955"/>
      <c r="AM138" s="1954"/>
      <c r="AN138" s="1954"/>
    </row>
    <row customHeight="true" ht="18" r="139">
      <c r="A139" s="1874"/>
      <c r="B139" s="1875"/>
      <c r="C139" s="1875"/>
      <c r="D139" s="1874"/>
      <c r="E139" s="1874"/>
      <c r="F139" s="1874"/>
      <c r="G139" s="1874"/>
      <c r="H139" s="1874"/>
      <c r="I139" s="2016"/>
      <c r="J139" s="2040"/>
      <c r="K139" s="1982"/>
      <c r="L139" s="1982"/>
      <c r="M139" s="1954"/>
      <c r="N139" s="2039"/>
      <c r="O139" s="1874"/>
      <c r="P139" s="1874"/>
      <c r="Q139" s="1874"/>
      <c r="R139" s="1874"/>
      <c r="S139" s="1874"/>
      <c r="T139" s="1874"/>
      <c r="U139" s="1874"/>
      <c r="V139" s="1874"/>
      <c r="W139" s="1874"/>
      <c r="X139" s="1874"/>
      <c r="Y139" s="1874"/>
      <c r="Z139" s="1874"/>
      <c r="AA139" s="1874"/>
      <c r="AB139" s="1874"/>
      <c r="AC139" s="1874"/>
      <c r="AD139" s="1874"/>
      <c r="AE139" s="1989" t="s">
        <v>1767</v>
      </c>
      <c r="AF139" s="1986">
        <f t="shared" si="9"/>
      </c>
      <c r="AG139" s="1986">
        <f t="shared" si="25"/>
      </c>
      <c r="AH139" s="1874"/>
      <c r="AI139" s="1955"/>
      <c r="AJ139" s="1954"/>
      <c r="AK139" s="1954"/>
      <c r="AL139" s="1955"/>
      <c r="AM139" s="1954"/>
      <c r="AN139" s="1954"/>
    </row>
    <row customHeight="true" ht="18" r="140">
      <c r="A140" s="1874"/>
      <c r="B140" s="1875"/>
      <c r="C140" s="1875"/>
      <c r="D140" s="1874"/>
      <c r="E140" s="1874"/>
      <c r="F140" s="1874"/>
      <c r="G140" s="1874"/>
      <c r="H140" s="1874"/>
      <c r="I140" s="1874"/>
      <c r="J140" s="1982"/>
      <c r="K140" s="1982"/>
      <c r="L140" s="2040"/>
      <c r="M140" s="2041"/>
      <c r="N140" s="2042"/>
      <c r="O140" s="1874"/>
      <c r="P140" s="1874"/>
      <c r="Q140" s="1874"/>
      <c r="R140" s="1874"/>
      <c r="S140" s="1874"/>
      <c r="T140" s="1874"/>
      <c r="U140" s="1874"/>
      <c r="V140" s="1874"/>
      <c r="W140" s="1874"/>
      <c r="X140" s="1874"/>
      <c r="Y140" s="1874"/>
      <c r="Z140" s="1874"/>
      <c r="AA140" s="1874"/>
      <c r="AB140" s="1874"/>
      <c r="AC140" s="1874"/>
      <c r="AD140" s="1874"/>
      <c r="AE140" s="1989" t="s">
        <v>1768</v>
      </c>
      <c r="AF140" s="1986">
        <f t="shared" si="9"/>
      </c>
      <c r="AG140" s="1986">
        <f t="shared" si="25"/>
      </c>
      <c r="AH140" s="1874"/>
      <c r="AI140" s="1955"/>
      <c r="AJ140" s="1954"/>
      <c r="AK140" s="1954"/>
      <c r="AL140" s="1955"/>
      <c r="AM140" s="1954"/>
      <c r="AN140" s="1954"/>
    </row>
    <row customHeight="true" ht="18" r="141">
      <c r="A141" s="1874"/>
      <c r="B141" s="1875"/>
      <c r="C141" s="1875"/>
      <c r="D141" s="1874"/>
      <c r="E141" s="1874"/>
      <c r="G141" s="1874"/>
      <c r="H141" s="1874"/>
      <c r="I141" s="1874"/>
      <c r="J141" s="1982"/>
      <c r="K141" s="1982"/>
      <c r="L141" s="1982"/>
      <c r="M141" s="1874"/>
      <c r="N141" s="1874"/>
      <c r="O141" s="1874"/>
      <c r="P141" s="1874"/>
      <c r="Q141" s="1874"/>
      <c r="R141" s="1874"/>
      <c r="S141" s="1874"/>
      <c r="T141" s="1874"/>
      <c r="U141" s="1874"/>
      <c r="V141" s="1874"/>
      <c r="W141" s="1874"/>
      <c r="X141" s="1874"/>
      <c r="Y141" s="1874"/>
      <c r="Z141" s="1874"/>
      <c r="AA141" s="1874"/>
      <c r="AB141" s="1874"/>
      <c r="AC141" s="1874"/>
      <c r="AD141" s="1874"/>
      <c r="AE141" s="1989" t="s">
        <v>1769</v>
      </c>
      <c r="AF141" s="1986">
        <f t="shared" si="9"/>
      </c>
      <c r="AG141" s="1995">
        <f t="shared" si="25"/>
      </c>
      <c r="AH141" s="1874"/>
      <c r="AI141" s="1955"/>
      <c r="AJ141" s="1954"/>
      <c r="AK141" s="1954"/>
      <c r="AL141" s="1955"/>
      <c r="AM141" s="1954"/>
      <c r="AN141" s="1954"/>
    </row>
    <row r="142">
      <c r="A142" s="1874"/>
      <c r="B142" s="1875"/>
      <c r="C142" s="1875"/>
      <c r="D142" s="1874"/>
      <c r="E142" s="1874"/>
      <c r="F142" s="1874"/>
      <c r="G142" s="1874"/>
      <c r="H142" s="1874"/>
      <c r="I142" s="1982"/>
      <c r="J142" s="1982"/>
      <c r="K142" s="1982"/>
      <c r="L142" s="1874"/>
      <c r="M142" s="1874"/>
      <c r="N142" s="1874"/>
      <c r="O142" s="1874"/>
      <c r="P142" s="1874"/>
      <c r="Q142" s="1874"/>
      <c r="R142" s="1874"/>
      <c r="S142" s="1874"/>
      <c r="T142" s="1874"/>
      <c r="U142" s="1874"/>
      <c r="V142" s="1874"/>
      <c r="W142" s="1874"/>
      <c r="X142" s="1874"/>
      <c r="Y142" s="1874"/>
      <c r="Z142" s="1874"/>
      <c r="AA142" s="1874"/>
      <c r="AB142" s="1874"/>
      <c r="AC142" s="1874"/>
      <c r="AD142" s="2043"/>
      <c r="AE142" s="1989" t="s">
        <v>1718</v>
      </c>
      <c r="AF142" s="1995">
        <f>AVERAGE(AI53:AI102)/AVERAGE(G53:G102)</f>
      </c>
      <c r="AG142" s="1986">
        <f t="shared" si="25"/>
      </c>
      <c r="AH142" s="1955"/>
      <c r="AI142" s="1954"/>
      <c r="AJ142" s="1954"/>
      <c r="AK142" s="1955"/>
      <c r="AL142" s="1954"/>
      <c r="AM142" s="1954"/>
    </row>
    <row r="143">
      <c r="A143" s="1988" t="s">
        <v>1925</v>
      </c>
      <c r="B143" s="1988"/>
      <c r="C143" s="1988"/>
      <c r="D143" s="1988"/>
      <c r="E143" s="1988"/>
      <c r="F143" s="1874"/>
      <c r="G143" s="1874"/>
      <c r="H143" s="1874"/>
      <c r="I143" s="1982"/>
      <c r="J143" s="1982"/>
      <c r="K143" s="1982"/>
      <c r="L143" s="1874"/>
      <c r="M143" s="1874"/>
      <c r="N143" s="1874"/>
      <c r="O143" s="1874"/>
      <c r="P143" s="1874"/>
      <c r="Q143" s="1874"/>
      <c r="R143" s="1874"/>
      <c r="S143" s="1874"/>
      <c r="T143" s="1874"/>
      <c r="U143" s="1874"/>
      <c r="V143" s="1874"/>
      <c r="W143" s="1874"/>
      <c r="X143" s="1874"/>
      <c r="Y143" s="1874"/>
      <c r="Z143" s="1874"/>
      <c r="AA143" s="1874"/>
      <c r="AB143" s="1874"/>
      <c r="AC143" s="1874"/>
      <c r="AG143" s="1874"/>
      <c r="AH143" s="1955"/>
      <c r="AI143" s="1954"/>
      <c r="AJ143" s="1954"/>
      <c r="AK143" s="1955"/>
      <c r="AL143" s="1954"/>
      <c r="AM143" s="1954"/>
    </row>
    <row r="144">
      <c r="A144" s="1796" t="s">
        <v>1725</v>
      </c>
      <c r="B144" s="1796" t="s">
        <v>1706</v>
      </c>
      <c r="C144" s="1796" t="s">
        <v>1902</v>
      </c>
      <c r="D144" s="1796" t="s">
        <v>1903</v>
      </c>
      <c r="E144" s="1796" t="s">
        <v>1904</v>
      </c>
      <c r="F144" s="1874"/>
      <c r="G144" s="1874"/>
      <c r="H144" s="1982"/>
      <c r="I144" s="1982" t="s">
        <v>1764</v>
      </c>
      <c r="J144" s="1982"/>
      <c r="K144" s="1874"/>
      <c r="L144" s="1874"/>
      <c r="M144" s="1882"/>
      <c r="N144" s="1882"/>
      <c r="O144" s="1874"/>
      <c r="P144" s="1874"/>
      <c r="Q144" s="1874"/>
      <c r="R144" s="1874"/>
      <c r="S144" s="1874"/>
      <c r="T144" s="1874"/>
      <c r="U144" s="1874"/>
      <c r="V144" s="1874"/>
      <c r="W144" s="1874"/>
      <c r="X144" s="1874"/>
      <c r="Y144" s="1874"/>
      <c r="Z144" s="1874"/>
      <c r="AA144" s="1874"/>
      <c r="AB144" s="1874"/>
      <c r="AC144" s="1874"/>
      <c r="AE144" s="1874"/>
      <c r="AF144" s="1874"/>
      <c r="AG144" s="1955"/>
      <c r="AH144" s="1954"/>
      <c r="AI144" s="1954"/>
      <c r="AJ144" s="1954"/>
      <c r="AK144" s="1955"/>
      <c r="AL144" s="1954"/>
      <c r="AM144" s="1954"/>
    </row>
    <row r="145">
      <c r="A145" s="1796"/>
      <c r="B145" s="1796"/>
      <c r="C145" s="1796"/>
      <c r="D145" s="1796"/>
      <c r="E145" s="1796"/>
      <c r="F145" s="1874"/>
      <c r="G145" s="1874"/>
      <c r="H145" s="1982"/>
      <c r="I145" s="1982"/>
      <c r="J145" s="1982"/>
      <c r="K145" s="1874"/>
      <c r="L145" s="1874"/>
      <c r="M145" s="1882"/>
      <c r="N145" s="1882"/>
      <c r="O145" s="1874"/>
      <c r="P145" s="1874"/>
      <c r="Q145" s="1874"/>
      <c r="R145" s="1874"/>
      <c r="S145" s="1874"/>
      <c r="T145" s="1874"/>
      <c r="U145" s="1874"/>
      <c r="V145" s="1874"/>
      <c r="W145" s="1874"/>
      <c r="X145" s="1874"/>
      <c r="Y145" s="1874"/>
      <c r="Z145" s="1874"/>
      <c r="AA145" s="1874"/>
      <c r="AB145" s="1874"/>
      <c r="AC145" s="1874"/>
      <c r="AE145" s="1874"/>
      <c r="AF145" s="1874"/>
      <c r="AG145" s="1955"/>
      <c r="AH145" s="1954"/>
      <c r="AI145" s="1954"/>
      <c r="AJ145" s="1955"/>
      <c r="AK145" s="1954"/>
      <c r="AL145" s="1954"/>
    </row>
    <row r="146">
      <c r="A146" s="1800">
        <v>1</v>
      </c>
      <c r="B146" s="1800" t="s">
        <v>1926</v>
      </c>
      <c r="C146" s="2044">
        <v>16262</v>
      </c>
      <c r="D146" s="1800" t="s">
        <v>1907</v>
      </c>
      <c r="E146" s="1800" t="s">
        <v>1908</v>
      </c>
      <c r="I146" s="1874"/>
      <c r="J146" s="1982"/>
      <c r="K146" s="1982"/>
      <c r="L146" s="1982"/>
      <c r="M146" s="1874"/>
      <c r="N146" s="1874"/>
      <c r="O146" s="1874"/>
      <c r="P146" s="1874"/>
      <c r="Q146" s="1874"/>
      <c r="R146" s="1874"/>
      <c r="S146" s="1874"/>
      <c r="T146" s="1874"/>
      <c r="U146" s="1874"/>
      <c r="V146" s="1874"/>
      <c r="W146" s="1874"/>
      <c r="X146" s="1874"/>
      <c r="Y146" s="1874"/>
      <c r="Z146" s="1874"/>
      <c r="AA146" s="1874"/>
      <c r="AB146" s="1874"/>
      <c r="AC146" s="1874"/>
      <c r="AD146" s="1874"/>
      <c r="AH146" s="1874"/>
      <c r="AI146" s="1955"/>
      <c r="AJ146" s="1954"/>
      <c r="AK146" s="1955"/>
      <c r="AL146" s="1954"/>
      <c r="AM146" s="1954"/>
    </row>
    <row r="147">
      <c r="A147" s="1800">
        <v>2</v>
      </c>
      <c r="B147" s="1800" t="s">
        <v>1927</v>
      </c>
      <c r="C147" s="2044">
        <v>13983</v>
      </c>
      <c r="D147" s="1800" t="s">
        <v>1907</v>
      </c>
      <c r="E147" s="1800" t="s">
        <v>1908</v>
      </c>
      <c r="I147" s="1874"/>
      <c r="J147" s="1982"/>
      <c r="K147" s="1982"/>
      <c r="L147" s="1982"/>
      <c r="M147" s="1874"/>
      <c r="N147" s="1874"/>
      <c r="O147" s="1874"/>
      <c r="P147" s="1874"/>
      <c r="Q147" s="1874"/>
      <c r="R147" s="1874"/>
      <c r="S147" s="1874"/>
      <c r="T147" s="1874"/>
      <c r="U147" s="1874"/>
      <c r="V147" s="1874"/>
      <c r="W147" s="1874"/>
      <c r="X147" s="1874"/>
      <c r="Y147" s="1874"/>
      <c r="Z147" s="1874"/>
      <c r="AA147" s="1874"/>
      <c r="AB147" s="1874"/>
      <c r="AC147" s="1874"/>
      <c r="AD147" s="1874"/>
      <c r="AE147" s="1874"/>
      <c r="AF147" s="1874"/>
      <c r="AG147" s="1874"/>
      <c r="AH147" s="1874"/>
      <c r="AI147" s="1955"/>
      <c r="AJ147" s="1954"/>
      <c r="AK147" s="1954"/>
      <c r="AL147" s="1955"/>
      <c r="AM147" s="1954"/>
      <c r="AN147" s="1954"/>
    </row>
    <row r="148">
      <c r="A148" s="1800">
        <v>3</v>
      </c>
      <c r="B148" s="1820" t="s">
        <v>1928</v>
      </c>
      <c r="C148" s="1820">
        <v>-5264.77</v>
      </c>
      <c r="D148" s="1800"/>
      <c r="E148" s="1800"/>
      <c r="H148" s="2045"/>
      <c r="I148" s="1874"/>
      <c r="J148" s="1982"/>
      <c r="K148" s="1982"/>
      <c r="L148" s="1982"/>
      <c r="M148" s="1874"/>
      <c r="N148" s="1874"/>
      <c r="O148" s="1874"/>
      <c r="P148" s="1874"/>
      <c r="Q148" s="1874"/>
      <c r="R148" s="1874"/>
      <c r="S148" s="1874"/>
      <c r="T148" s="1874"/>
      <c r="U148" s="1874"/>
      <c r="V148" s="1874"/>
      <c r="W148" s="1874"/>
      <c r="X148" s="1874"/>
      <c r="Y148" s="1874"/>
      <c r="Z148" s="1874"/>
      <c r="AA148" s="1874"/>
      <c r="AB148" s="1874"/>
      <c r="AC148" s="1874"/>
      <c r="AD148" s="1874"/>
      <c r="AE148" s="1874"/>
      <c r="AF148" s="1874"/>
      <c r="AG148" s="1874"/>
      <c r="AH148" s="1874"/>
      <c r="AI148" s="1955"/>
      <c r="AJ148" s="1954"/>
      <c r="AK148" s="1954"/>
      <c r="AL148" s="1955"/>
      <c r="AM148" s="1954"/>
      <c r="AN148" s="1954"/>
    </row>
    <row r="149">
      <c r="A149" s="1874"/>
      <c r="B149" s="1875"/>
      <c r="C149" s="1875"/>
      <c r="D149" s="1874"/>
      <c r="E149" s="1874"/>
      <c r="F149" s="1874"/>
      <c r="G149" s="1874"/>
      <c r="H149" s="2016"/>
      <c r="I149" s="1874"/>
      <c r="J149" s="1982"/>
      <c r="K149" s="1982"/>
      <c r="L149" s="1982"/>
      <c r="M149" s="1874"/>
      <c r="N149" s="1874"/>
      <c r="O149" s="1874"/>
      <c r="P149" s="1874"/>
      <c r="Q149" s="1874"/>
      <c r="R149" s="1874"/>
      <c r="S149" s="1874"/>
      <c r="T149" s="1874"/>
      <c r="U149" s="1874"/>
      <c r="V149" s="1874"/>
      <c r="W149" s="1874"/>
      <c r="X149" s="1874"/>
      <c r="Y149" s="1874"/>
      <c r="Z149" s="1874"/>
      <c r="AA149" s="1874"/>
      <c r="AB149" s="1874"/>
      <c r="AC149" s="1874"/>
      <c r="AD149" s="1874"/>
      <c r="AE149" s="1874"/>
      <c r="AF149" s="1874"/>
      <c r="AG149" s="1874"/>
      <c r="AH149" s="1874"/>
      <c r="AI149" s="1955"/>
      <c r="AJ149" s="1954"/>
      <c r="AK149" s="1954"/>
      <c r="AL149" s="1955"/>
      <c r="AM149" s="1954"/>
      <c r="AN149" s="1954"/>
    </row>
    <row r="150">
      <c r="A150" s="1874"/>
      <c r="B150" s="1875"/>
      <c r="C150" s="1875"/>
      <c r="D150" s="1874"/>
      <c r="E150" s="1874"/>
      <c r="F150" s="1874"/>
      <c r="G150" s="1874"/>
      <c r="H150" s="2016"/>
      <c r="I150" s="1874"/>
      <c r="J150" s="1982"/>
      <c r="K150" s="1982"/>
      <c r="L150" s="1982"/>
      <c r="M150" s="1874"/>
      <c r="N150" s="1874"/>
      <c r="O150" s="1874"/>
      <c r="P150" s="1874"/>
      <c r="Q150" s="1874"/>
      <c r="R150" s="1874"/>
      <c r="S150" s="1874"/>
      <c r="T150" s="1874"/>
      <c r="U150" s="1874"/>
      <c r="V150" s="1874"/>
      <c r="W150" s="1874"/>
      <c r="X150" s="1874"/>
      <c r="Y150" s="1874"/>
      <c r="Z150" s="1874"/>
      <c r="AA150" s="1874"/>
      <c r="AB150" s="1874"/>
      <c r="AC150" s="1874"/>
      <c r="AD150" s="1874"/>
      <c r="AE150" s="1874"/>
      <c r="AF150" s="1874"/>
      <c r="AG150" s="1874"/>
      <c r="AH150" s="1874"/>
      <c r="AI150" s="1955"/>
      <c r="AJ150" s="1954"/>
      <c r="AK150" s="1954"/>
      <c r="AL150" s="1955"/>
      <c r="AM150" s="1954"/>
      <c r="AN150" s="1954"/>
    </row>
    <row r="151">
      <c r="A151" s="1874"/>
      <c r="B151" s="1875"/>
      <c r="C151" s="1875"/>
      <c r="D151" s="1874"/>
      <c r="E151" s="1874"/>
      <c r="F151" s="1874"/>
      <c r="G151" s="1874"/>
      <c r="H151" s="2016"/>
      <c r="I151" s="1874"/>
      <c r="J151" s="1982"/>
      <c r="K151" s="1982"/>
      <c r="L151" s="1982"/>
      <c r="M151" s="1874"/>
      <c r="N151" s="1874"/>
      <c r="O151" s="1878"/>
      <c r="P151" s="1878"/>
      <c r="Q151" s="1874"/>
      <c r="R151" s="1874"/>
      <c r="S151" s="1874"/>
      <c r="T151" s="1874"/>
      <c r="U151" s="1874"/>
      <c r="V151" s="1874"/>
      <c r="W151" s="1874"/>
      <c r="X151" s="1874"/>
      <c r="Y151" s="1874"/>
      <c r="Z151" s="1874"/>
      <c r="AA151" s="1874"/>
      <c r="AB151" s="1874"/>
      <c r="AC151" s="1874"/>
      <c r="AD151" s="1874"/>
      <c r="AE151" s="1874"/>
      <c r="AF151" s="1874"/>
      <c r="AG151" s="1874"/>
      <c r="AH151" s="1874"/>
      <c r="AI151" s="1955"/>
      <c r="AJ151" s="1954"/>
      <c r="AK151" s="1954"/>
      <c r="AL151" s="1955"/>
      <c r="AM151" s="1954"/>
      <c r="AN151" s="1954"/>
    </row>
    <row r="152">
      <c r="A152" s="1874"/>
      <c r="B152" s="1875"/>
      <c r="C152" s="1875"/>
      <c r="D152" s="1874"/>
      <c r="E152" s="1874"/>
      <c r="F152" s="1874"/>
      <c r="G152" s="1874"/>
      <c r="H152" s="2016"/>
      <c r="I152" s="1874"/>
      <c r="J152" s="1982"/>
      <c r="K152" s="1982"/>
      <c r="L152" s="1982"/>
      <c r="M152" s="1874"/>
      <c r="N152" s="1874"/>
      <c r="O152" s="1878"/>
      <c r="P152" s="1878"/>
      <c r="Q152" s="1874"/>
      <c r="R152" s="1874"/>
      <c r="S152" s="1874"/>
      <c r="T152" s="1874"/>
      <c r="U152" s="1874"/>
      <c r="V152" s="1874"/>
      <c r="W152" s="1874"/>
      <c r="X152" s="1874"/>
      <c r="Y152" s="1874"/>
      <c r="Z152" s="1874"/>
      <c r="AA152" s="1874"/>
      <c r="AB152" s="1874"/>
      <c r="AC152" s="1874"/>
      <c r="AD152" s="1874"/>
      <c r="AE152" s="1874"/>
      <c r="AF152" s="1874"/>
      <c r="AG152" s="1874"/>
      <c r="AH152" s="1874"/>
      <c r="AI152" s="1955"/>
      <c r="AJ152" s="1954"/>
      <c r="AK152" s="1954"/>
      <c r="AL152" s="1955"/>
      <c r="AM152" s="1954"/>
      <c r="AN152" s="1954"/>
    </row>
    <row r="153">
      <c r="A153" s="1874"/>
      <c r="B153" s="1875"/>
      <c r="C153" s="1875"/>
      <c r="D153" s="1874"/>
      <c r="E153" s="1874"/>
      <c r="F153" s="1874"/>
      <c r="G153" s="1874"/>
      <c r="H153" s="2016"/>
      <c r="I153" s="1874"/>
      <c r="J153" s="1982"/>
      <c r="K153" s="1982"/>
      <c r="L153" s="1982"/>
      <c r="M153" s="1874"/>
      <c r="N153" s="1874"/>
      <c r="O153" s="1878"/>
      <c r="P153" s="1878"/>
      <c r="Q153" s="1874"/>
      <c r="R153" s="1874"/>
      <c r="S153" s="1874"/>
      <c r="T153" s="1874"/>
      <c r="U153" s="1874"/>
      <c r="V153" s="1874"/>
      <c r="W153" s="1874"/>
      <c r="X153" s="1874"/>
      <c r="Y153" s="1874"/>
      <c r="Z153" s="1874"/>
      <c r="AA153" s="1874"/>
      <c r="AB153" s="1874"/>
      <c r="AC153" s="1874"/>
      <c r="AD153" s="1874"/>
      <c r="AE153" s="1874"/>
      <c r="AF153" s="1874"/>
      <c r="AG153" s="1874"/>
      <c r="AH153" s="1874"/>
      <c r="AI153" s="1955"/>
      <c r="AJ153" s="1954"/>
      <c r="AK153" s="1954"/>
      <c r="AL153" s="1955"/>
      <c r="AM153" s="1954"/>
      <c r="AN153" s="1954"/>
    </row>
    <row r="154">
      <c r="A154" s="1874"/>
      <c r="B154" s="1875"/>
      <c r="C154" s="1875"/>
      <c r="D154" s="1874"/>
      <c r="E154" s="1874"/>
      <c r="F154" s="1874"/>
      <c r="G154" s="1874"/>
      <c r="H154" s="2016"/>
      <c r="I154" s="1874"/>
      <c r="J154" s="1982"/>
      <c r="K154" s="1982"/>
      <c r="L154" s="1982"/>
      <c r="M154" s="1874"/>
      <c r="N154" s="1874"/>
      <c r="O154" s="1878"/>
      <c r="P154" s="1878"/>
      <c r="Q154" s="1874"/>
      <c r="R154" s="1874"/>
      <c r="S154" s="1874"/>
      <c r="T154" s="1874"/>
      <c r="U154" s="1874"/>
      <c r="V154" s="1874"/>
      <c r="W154" s="1874"/>
      <c r="X154" s="1874"/>
      <c r="Y154" s="1874"/>
      <c r="Z154" s="1874"/>
      <c r="AA154" s="1874"/>
      <c r="AB154" s="1874"/>
      <c r="AC154" s="1874"/>
      <c r="AD154" s="1874"/>
      <c r="AE154" s="1874"/>
      <c r="AF154" s="1874"/>
      <c r="AG154" s="1874"/>
      <c r="AH154" s="1874"/>
      <c r="AI154" s="1955"/>
      <c r="AJ154" s="1954"/>
      <c r="AK154" s="1954"/>
      <c r="AL154" s="1955"/>
      <c r="AM154" s="1954"/>
      <c r="AN154" s="1954"/>
    </row>
    <row r="155">
      <c r="A155" s="1874"/>
      <c r="B155" s="1875"/>
      <c r="C155" s="1875"/>
      <c r="D155" s="1874"/>
      <c r="E155" s="1874"/>
      <c r="F155" s="1874"/>
      <c r="G155" s="1874"/>
      <c r="H155" s="1874"/>
      <c r="I155" s="1874"/>
      <c r="J155" s="1982"/>
      <c r="K155" s="1982"/>
      <c r="L155" s="1982"/>
      <c r="M155" s="1874"/>
      <c r="N155" s="1874"/>
      <c r="O155" s="1878"/>
      <c r="P155" s="1878"/>
      <c r="Q155" s="1874"/>
      <c r="R155" s="1874"/>
      <c r="S155" s="1874"/>
      <c r="T155" s="1874"/>
      <c r="U155" s="1874"/>
      <c r="V155" s="1874"/>
      <c r="W155" s="1874"/>
      <c r="X155" s="1874"/>
      <c r="Y155" s="1874"/>
      <c r="Z155" s="1874"/>
      <c r="AA155" s="1874"/>
      <c r="AB155" s="1874"/>
      <c r="AC155" s="1874"/>
      <c r="AD155" s="1874"/>
      <c r="AE155" s="1874"/>
      <c r="AF155" s="1874"/>
      <c r="AG155" s="1874"/>
      <c r="AH155" s="1874"/>
      <c r="AI155" s="1955"/>
      <c r="AJ155" s="1954"/>
      <c r="AK155" s="1954"/>
      <c r="AL155" s="1955"/>
      <c r="AM155" s="1954"/>
      <c r="AN155" s="1954"/>
    </row>
    <row r="156">
      <c r="A156" s="1874"/>
      <c r="B156" s="1875"/>
      <c r="C156" s="1875"/>
      <c r="D156" s="1874"/>
      <c r="E156" s="1874"/>
      <c r="F156" s="1874"/>
      <c r="G156" s="1874"/>
      <c r="H156" s="1874"/>
      <c r="I156" s="1874"/>
      <c r="J156" s="1982"/>
      <c r="K156" s="1982"/>
      <c r="L156" s="1982"/>
      <c r="M156" s="1874"/>
      <c r="N156" s="1874"/>
      <c r="O156" s="1878"/>
      <c r="P156" s="1878"/>
      <c r="Q156" s="1874"/>
      <c r="R156" s="1874"/>
      <c r="S156" s="1874"/>
      <c r="T156" s="1874"/>
      <c r="U156" s="1874"/>
      <c r="V156" s="1874"/>
      <c r="W156" s="1874"/>
      <c r="X156" s="1874"/>
      <c r="Y156" s="1874"/>
      <c r="Z156" s="1874"/>
      <c r="AA156" s="1874"/>
      <c r="AB156" s="1874"/>
      <c r="AC156" s="1874"/>
      <c r="AD156" s="1874"/>
      <c r="AE156" s="1874"/>
      <c r="AF156" s="1874"/>
      <c r="AG156" s="1874"/>
      <c r="AH156" s="1874"/>
      <c r="AI156" s="1955"/>
      <c r="AJ156" s="1954"/>
      <c r="AK156" s="1954"/>
      <c r="AL156" s="1955"/>
      <c r="AM156" s="1954"/>
      <c r="AN156" s="1954"/>
    </row>
    <row r="157">
      <c r="A157" s="1874"/>
      <c r="B157" s="1875"/>
      <c r="C157" s="1875"/>
      <c r="D157" s="1874"/>
      <c r="E157" s="1874"/>
      <c r="F157" s="1874"/>
      <c r="G157" s="1874"/>
      <c r="H157" s="1874"/>
      <c r="I157" s="1874"/>
      <c r="J157" s="1982"/>
      <c r="K157" s="1982"/>
      <c r="L157" s="1982"/>
      <c r="M157" s="1874"/>
      <c r="N157" s="1874"/>
      <c r="O157" s="1878"/>
      <c r="P157" s="1878"/>
      <c r="Q157" s="1874"/>
      <c r="R157" s="1874"/>
      <c r="S157" s="1874"/>
      <c r="T157" s="1874"/>
      <c r="U157" s="1874"/>
      <c r="V157" s="1874"/>
      <c r="W157" s="1874"/>
      <c r="X157" s="1874"/>
      <c r="Y157" s="1874"/>
      <c r="Z157" s="1874"/>
      <c r="AA157" s="1874"/>
      <c r="AB157" s="1874"/>
      <c r="AC157" s="1874"/>
      <c r="AD157" s="1874"/>
      <c r="AE157" s="1874"/>
      <c r="AF157" s="1874"/>
      <c r="AG157" s="1874"/>
      <c r="AH157" s="1874"/>
      <c r="AI157" s="1955"/>
      <c r="AJ157" s="1954"/>
      <c r="AK157" s="1954"/>
      <c r="AL157" s="1955"/>
      <c r="AM157" s="1954"/>
      <c r="AN157" s="1954"/>
    </row>
    <row r="158">
      <c r="A158" s="1874"/>
      <c r="B158" s="1875"/>
      <c r="C158" s="1875"/>
      <c r="D158" s="1874"/>
      <c r="E158" s="1874"/>
      <c r="F158" s="1874"/>
      <c r="G158" s="1874"/>
      <c r="H158" s="1874"/>
      <c r="I158" s="1874"/>
      <c r="J158" s="1982"/>
      <c r="K158" s="1982"/>
      <c r="L158" s="1982"/>
      <c r="M158" s="1874"/>
      <c r="N158" s="1874"/>
      <c r="O158" s="1878"/>
      <c r="P158" s="1878"/>
      <c r="Q158" s="1874"/>
      <c r="R158" s="1874"/>
      <c r="S158" s="1874"/>
      <c r="T158" s="1874"/>
      <c r="U158" s="1874"/>
      <c r="V158" s="1874"/>
      <c r="W158" s="1874"/>
      <c r="X158" s="1874"/>
      <c r="Y158" s="1874"/>
      <c r="Z158" s="1874"/>
      <c r="AA158" s="1874"/>
      <c r="AB158" s="1874"/>
      <c r="AC158" s="1874"/>
      <c r="AD158" s="1874"/>
      <c r="AE158" s="1874"/>
      <c r="AF158" s="1874"/>
      <c r="AG158" s="1874"/>
      <c r="AH158" s="1874"/>
      <c r="AI158" s="1818"/>
      <c r="AJ158" s="1954"/>
      <c r="AK158" s="1954"/>
      <c r="AL158" s="1955"/>
      <c r="AM158" s="1954"/>
      <c r="AN158" s="1954"/>
    </row>
    <row r="159">
      <c r="AJ159" s="1874"/>
      <c r="AK159" s="1874"/>
      <c r="AL159" s="1954"/>
      <c r="AM159" s="1954"/>
      <c r="AN159" s="1874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J1:J1048576">
    <cfRule dxfId="56" operator="lessThan" priority="1" stopIfTrue="true" type="cellIs">
      <formula>90</formula>
    </cfRule>
  </conditionalFormatting>
  <conditionalFormatting sqref="AE1:AE1048576">
    <cfRule dxfId="57" operator="equal" priority="2" stopIfTrue="true" type="cellIs">
      <formula>"Out of stock less than 60 days"</formula>
    </cfRule>
  </conditionalFormatting>
  <conditionalFormatting sqref="AE1:AE1048576">
    <cfRule dxfId="58" operator="equal" priority="3" stopIfTrue="true" type="cellIs">
      <formula>"Not sold yet"</formula>
    </cfRule>
  </conditionalFormatting>
  <conditionalFormatting sqref="AE1:AE1048576">
    <cfRule dxfId="59" operator="equal" priority="4" stopIfTrue="true" type="cellIs">
      <formula>"Out of stock more than 150 days"</formula>
    </cfRule>
  </conditionalFormatting>
  <conditionalFormatting sqref="AE1:AE1048576">
    <cfRule dxfId="60" operator="equal" priority="5" stopIfTrue="true" type="cellIs">
      <formula>"Out of stock more than 60 days"</formula>
    </cfRule>
  </conditionalFormatting>
  <conditionalFormatting sqref="AC1:AC1048576">
    <cfRule dxfId="61" operator="greaterThan" priority="6" stopIfTrue="true" type="cellIs">
      <formula>90</formula>
    </cfRule>
  </conditionalFormatting>
  <conditionalFormatting sqref="AC1:AC1048576">
    <cfRule dxfId="62" operator="equal" priority="7" stopIfTrue="true" type="cellIs">
      <formula>"-"</formula>
    </cfRule>
  </conditionalFormatting>
  <conditionalFormatting sqref="AC4:AC24 AC34:AC115 AC127:AC136">
    <cfRule dxfId="63" operator="lessThan" priority="8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6" min="6" style="0" width="12"/>
    <col collapsed="false" customWidth="true" hidden="false" max="14" min="14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6" min="36" style="0" width="6"/>
    <col collapsed="false" customWidth="true" hidden="false" max="5" min="5" style="0" width="17"/>
    <col collapsed="false" customWidth="true" hidden="false" max="13" min="13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5" min="35" style="0" width="54"/>
    <col collapsed="false" customWidth="true" hidden="false" max="4" min="4" style="0" width="17"/>
    <col collapsed="false" customWidth="true" hidden="false" max="12" min="12" style="0" width="10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3" min="3" style="0" width="18"/>
    <col collapsed="false" customWidth="true" hidden="false" max="11" min="11" style="0" width="12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4"/>
    <col collapsed="false" customWidth="true" hidden="false" max="2" min="2" style="0" width="13"/>
    <col collapsed="false" customWidth="true" hidden="false" max="10" min="10" style="0" width="8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40" min="40" style="0" width="7"/>
    <col collapsed="false" customWidth="true" hidden="false" max="1" min="1" style="0" width="9"/>
    <col collapsed="false" customWidth="true" hidden="false" max="9" min="9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9" min="39" style="0" width="5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8" min="38" style="0" width="5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</cols>
  <sheetData>
    <row r="1">
      <c r="A1" s="2046" t="s">
        <v>1929</v>
      </c>
      <c r="B1" s="2046" t="s">
        <v>1930</v>
      </c>
      <c r="C1" s="2047" t="s">
        <v>1931</v>
      </c>
      <c r="D1" s="2047" t="s">
        <v>1932</v>
      </c>
      <c r="E1" s="2047" t="s">
        <v>1933</v>
      </c>
      <c r="F1" s="2046" t="s">
        <v>1934</v>
      </c>
      <c r="G1" s="2046"/>
      <c r="H1" s="2048" t="s">
        <v>1935</v>
      </c>
      <c r="I1" s="2049" t="s">
        <v>1936</v>
      </c>
      <c r="J1" s="2050" t="s">
        <v>1937</v>
      </c>
      <c r="K1" s="2050" t="s">
        <v>1938</v>
      </c>
      <c r="L1" s="2050" t="s">
        <v>1939</v>
      </c>
      <c r="M1" s="2046" t="s">
        <v>1940</v>
      </c>
      <c r="N1" s="2046" t="s">
        <v>1941</v>
      </c>
      <c r="O1" s="2046" t="s">
        <v>1942</v>
      </c>
      <c r="P1" s="2046" t="s">
        <v>1943</v>
      </c>
      <c r="Q1" s="2046" t="s">
        <v>1944</v>
      </c>
      <c r="R1" s="2051" t="s">
        <v>1945</v>
      </c>
      <c r="S1" s="2051"/>
      <c r="T1" s="2051" t="s">
        <v>1946</v>
      </c>
      <c r="U1" s="2051"/>
      <c r="V1" s="2051" t="s">
        <v>1947</v>
      </c>
      <c r="W1" s="2051"/>
      <c r="X1" s="2051" t="s">
        <v>1948</v>
      </c>
      <c r="Y1" s="2051"/>
      <c r="Z1" s="2052" t="s">
        <v>1949</v>
      </c>
      <c r="AA1" s="2052"/>
      <c r="AB1" s="2053" t="s">
        <v>1950</v>
      </c>
      <c r="AC1" s="2050" t="s">
        <v>1951</v>
      </c>
      <c r="AD1" s="2050" t="s">
        <v>1952</v>
      </c>
      <c r="AE1" s="2050" t="s">
        <v>1953</v>
      </c>
      <c r="AF1" s="2050" t="s">
        <v>1954</v>
      </c>
      <c r="AG1" s="2050" t="s">
        <v>1955</v>
      </c>
      <c r="AH1" s="2050" t="s">
        <v>1956</v>
      </c>
      <c r="AI1" s="2050" t="s">
        <v>1957</v>
      </c>
      <c r="AJ1" s="2050" t="s">
        <v>1958</v>
      </c>
      <c r="AK1" s="2046" t="s">
        <v>1959</v>
      </c>
      <c r="AL1" s="2046" t="s">
        <v>1960</v>
      </c>
      <c r="AM1" s="2046" t="s">
        <v>1961</v>
      </c>
      <c r="AN1" s="2046" t="s">
        <v>1962</v>
      </c>
    </row>
    <row r="2">
      <c r="A2" s="2046" t="s">
        <v>1963</v>
      </c>
      <c r="B2" s="2046"/>
      <c r="C2" s="2046"/>
      <c r="D2" s="2046"/>
      <c r="E2" s="2047"/>
      <c r="F2" s="2046" t="s">
        <v>1964</v>
      </c>
      <c r="G2" s="2048" t="s">
        <v>1965</v>
      </c>
      <c r="H2" s="2048"/>
      <c r="I2" s="2049"/>
      <c r="J2" s="2050"/>
      <c r="K2" s="2050"/>
      <c r="L2" s="2050"/>
      <c r="M2" s="2046" t="s">
        <v>1966</v>
      </c>
      <c r="N2" s="2046" t="s">
        <v>1966</v>
      </c>
      <c r="O2" s="2046"/>
      <c r="P2" s="2046"/>
      <c r="Q2" s="2046"/>
      <c r="R2" s="2051" t="s">
        <v>1964</v>
      </c>
      <c r="S2" s="2054" t="s">
        <v>1965</v>
      </c>
      <c r="T2" s="2051" t="s">
        <v>1964</v>
      </c>
      <c r="U2" s="2054" t="s">
        <v>1965</v>
      </c>
      <c r="V2" s="2051" t="s">
        <v>1964</v>
      </c>
      <c r="W2" s="2054" t="s">
        <v>1965</v>
      </c>
      <c r="X2" s="2051" t="s">
        <v>1964</v>
      </c>
      <c r="Y2" s="2054" t="s">
        <v>1965</v>
      </c>
      <c r="Z2" s="2051" t="s">
        <v>1964</v>
      </c>
      <c r="AA2" s="2054" t="s">
        <v>1965</v>
      </c>
      <c r="AB2" s="2053"/>
      <c r="AC2" s="2050"/>
      <c r="AD2" s="2050"/>
      <c r="AE2" s="2050"/>
      <c r="AF2" s="2050"/>
      <c r="AG2" s="2050"/>
      <c r="AH2" s="2050"/>
      <c r="AI2" s="2050"/>
      <c r="AJ2" s="2050"/>
      <c r="AK2" s="2046"/>
      <c r="AL2" s="2046"/>
      <c r="AM2" s="2046"/>
      <c r="AN2" s="2046"/>
    </row>
    <row customHeight="true" hidden="true" ht="18" r="3">
      <c r="A3" s="2055">
        <v>1</v>
      </c>
      <c r="B3" s="2055" t="s">
        <v>1967</v>
      </c>
      <c r="C3" s="2056" t="s">
        <v>1968</v>
      </c>
      <c r="D3" s="2056" t="s">
        <v>1968</v>
      </c>
      <c r="E3" s="2057" t="s">
        <v>1969</v>
      </c>
      <c r="F3" s="2058">
        <v>419</v>
      </c>
      <c r="G3" s="2059">
        <v>419</v>
      </c>
      <c r="H3" s="2060"/>
      <c r="I3" s="2061">
        <f>VLOOKUP(C3,'Data Products'!$A:$B,2,0)</f>
      </c>
      <c r="J3" s="2062">
        <f t="shared" ref="J3:J24" si="10">IFERROR(I3-TODAY(),"")</f>
      </c>
      <c r="K3" s="2063">
        <v>45723</v>
      </c>
      <c r="L3" s="2064">
        <f t="shared" ref="L3:L24" si="0">TODAY()-K3</f>
      </c>
      <c r="M3" s="2060">
        <v>354</v>
      </c>
      <c r="N3" s="2060">
        <v>380</v>
      </c>
      <c r="O3" s="2060"/>
      <c r="P3" s="2060"/>
      <c r="Q3" s="2055"/>
      <c r="R3" s="2060">
        <v>0</v>
      </c>
      <c r="S3" s="2060">
        <v>0</v>
      </c>
      <c r="T3" s="2060">
        <v>326</v>
      </c>
      <c r="U3" s="2060">
        <v>326</v>
      </c>
      <c r="V3" s="2060">
        <v>146</v>
      </c>
      <c r="W3" s="2060">
        <v>146</v>
      </c>
      <c r="X3" s="2060">
        <v>0</v>
      </c>
      <c r="Y3" s="2060">
        <v>0</v>
      </c>
      <c r="Z3" s="2060">
        <v>0</v>
      </c>
      <c r="AA3" s="2060">
        <v>0</v>
      </c>
      <c r="AB3" s="2065">
        <f t="shared" ref="AB3:AB24" si="28">N3/30</f>
      </c>
      <c r="AC3" s="2066">
        <f t="shared" ref="AC3:AC24" si="20">IFERROR(F3/AB3,"-")</f>
      </c>
      <c r="AD3" s="2067">
        <f t="shared" ref="AD3:AD24" si="13">IFERROR(TODAY()+AC3,"-")</f>
      </c>
      <c r="AE3" s="2068">
        <f t="shared" ref="AE3:AE24" si="3">_xlfn.IFS(AC3="-","Not sold yet",AND(AC3&lt;=150,AC3&gt;60),"Out of stock more than 60 days",AC3&lt;=60,"Out of stock less than 60 days",AC3&gt;=150,"Out of stock more than 150 days")</f>
      </c>
      <c r="AF3" s="2069">
        <f>VLOOKUP(C3,'Data Products'!$A:$J,10,0)</f>
      </c>
      <c r="AG3" s="2070">
        <f t="shared" ref="AG3:AG24" si="23">AF3*F3</f>
      </c>
      <c r="AH3" s="2071">
        <f t="shared" ref="AH3:AH22" si="16">IF(J3&lt;=90,F3,0)</f>
      </c>
      <c r="AI3" s="2072">
        <f>IFERROR(VLOOKUP(C3,$C$3:$AI$42,34,0),"")</f>
      </c>
      <c r="AJ3" s="2073"/>
      <c r="AK3" s="2074"/>
      <c r="AL3" s="2073"/>
      <c r="AM3" s="2074"/>
      <c r="AN3" s="2074"/>
    </row>
    <row r="4">
      <c r="A4" s="2075">
        <v>1</v>
      </c>
      <c r="B4" s="2055" t="s">
        <v>1970</v>
      </c>
      <c r="C4" s="2056" t="s">
        <v>1969</v>
      </c>
      <c r="D4" s="2056" t="s">
        <v>1969</v>
      </c>
      <c r="E4" s="2056" t="s">
        <v>1969</v>
      </c>
      <c r="F4" s="2076">
        <v>31716</v>
      </c>
      <c r="G4" s="2059">
        <v>30900</v>
      </c>
      <c r="H4" s="2060"/>
      <c r="I4" s="2061">
        <f>VLOOKUP(C4,'Data Products'!$A:$B,2,0)</f>
      </c>
      <c r="J4" s="2062">
        <f t="shared" si="10"/>
      </c>
      <c r="K4" s="2063">
        <v>45617</v>
      </c>
      <c r="L4" s="2064">
        <f t="shared" si="0"/>
      </c>
      <c r="M4" s="2077">
        <v>7664</v>
      </c>
      <c r="N4" s="2077">
        <v>14662</v>
      </c>
      <c r="O4" s="2060"/>
      <c r="P4" s="2060"/>
      <c r="Q4" s="2055"/>
      <c r="R4" s="2060">
        <v>0</v>
      </c>
      <c r="S4" s="2060">
        <v>0</v>
      </c>
      <c r="T4" s="2078">
        <v>1378</v>
      </c>
      <c r="U4" s="2078">
        <v>1369</v>
      </c>
      <c r="V4" s="2060">
        <v>115</v>
      </c>
      <c r="W4" s="2060">
        <v>112</v>
      </c>
      <c r="X4" s="2060">
        <v>46</v>
      </c>
      <c r="Y4" s="2060">
        <v>22</v>
      </c>
      <c r="Z4" s="2060">
        <v>0</v>
      </c>
      <c r="AA4" s="2060">
        <v>0</v>
      </c>
      <c r="AB4" s="2065">
        <f t="shared" si="28"/>
      </c>
      <c r="AC4" s="2079">
        <f t="shared" si="20"/>
      </c>
      <c r="AD4" s="2067">
        <f t="shared" si="13"/>
      </c>
      <c r="AE4" s="2080">
        <f t="shared" si="3"/>
      </c>
      <c r="AF4" s="2069">
        <f>VLOOKUP(C4,'Data Products'!$A:$J,10,0)</f>
      </c>
      <c r="AG4" s="2070">
        <f t="shared" si="23"/>
      </c>
      <c r="AH4" s="2071">
        <f t="shared" si="16"/>
      </c>
      <c r="AI4" s="2072" t="s">
        <v>1971</v>
      </c>
      <c r="AJ4" s="2074"/>
      <c r="AK4" s="2074"/>
      <c r="AL4" s="2073"/>
      <c r="AM4" s="2074"/>
      <c r="AN4" s="2074"/>
    </row>
    <row r="5">
      <c r="A5" s="2075">
        <v>2</v>
      </c>
      <c r="B5" s="2055" t="s">
        <v>1970</v>
      </c>
      <c r="C5" s="2081" t="s">
        <v>1972</v>
      </c>
      <c r="D5" s="2081" t="s">
        <v>1972</v>
      </c>
      <c r="E5" s="2081" t="s">
        <v>1972</v>
      </c>
      <c r="F5" s="2076">
        <v>307</v>
      </c>
      <c r="G5" s="2059">
        <v>307</v>
      </c>
      <c r="H5" s="2060"/>
      <c r="I5" s="2061">
        <f>VLOOKUP(C5,'Data Products'!$A:$B,2,0)</f>
      </c>
      <c r="J5" s="2062">
        <f t="shared" si="10"/>
      </c>
      <c r="K5" s="2063">
        <v>45191</v>
      </c>
      <c r="L5" s="2064">
        <f t="shared" si="0"/>
      </c>
      <c r="M5" s="2077">
        <v>19</v>
      </c>
      <c r="N5" s="2082">
        <v>83</v>
      </c>
      <c r="O5" s="2060"/>
      <c r="P5" s="2060"/>
      <c r="Q5" s="2055"/>
      <c r="R5" s="2060">
        <v>0</v>
      </c>
      <c r="S5" s="2060">
        <v>0</v>
      </c>
      <c r="T5" s="2060">
        <v>26</v>
      </c>
      <c r="U5" s="2060">
        <v>26</v>
      </c>
      <c r="V5" s="2060">
        <v>416</v>
      </c>
      <c r="W5" s="2060">
        <v>416</v>
      </c>
      <c r="X5" s="2060">
        <v>0</v>
      </c>
      <c r="Y5" s="2060">
        <v>0</v>
      </c>
      <c r="Z5" s="2060">
        <v>0</v>
      </c>
      <c r="AA5" s="2060">
        <v>0</v>
      </c>
      <c r="AB5" s="2065">
        <f t="shared" si="28"/>
      </c>
      <c r="AC5" s="2079">
        <f t="shared" si="20"/>
      </c>
      <c r="AD5" s="2067">
        <f t="shared" si="13"/>
      </c>
      <c r="AE5" s="2080">
        <f t="shared" si="3"/>
      </c>
      <c r="AF5" s="2069">
        <f>VLOOKUP(C5,'Data Products'!$A:$J,10,0)</f>
      </c>
      <c r="AG5" s="2070">
        <f t="shared" si="23"/>
      </c>
      <c r="AH5" s="2071">
        <f t="shared" si="16"/>
      </c>
      <c r="AI5" s="2072" t="s">
        <v>1973</v>
      </c>
      <c r="AJ5" s="2074"/>
      <c r="AK5" s="2074"/>
      <c r="AL5" s="2073"/>
      <c r="AM5" s="2074"/>
      <c r="AN5" s="2074"/>
    </row>
    <row r="6">
      <c r="A6" s="2075">
        <v>3</v>
      </c>
      <c r="B6" s="2055" t="s">
        <v>1970</v>
      </c>
      <c r="C6" s="2081" t="s">
        <v>1974</v>
      </c>
      <c r="D6" s="2081" t="s">
        <v>1974</v>
      </c>
      <c r="E6" s="2081" t="s">
        <v>1974</v>
      </c>
      <c r="F6" s="2058">
        <v>4316</v>
      </c>
      <c r="G6" s="2059">
        <v>4316</v>
      </c>
      <c r="H6" s="2060"/>
      <c r="I6" s="2061">
        <f>VLOOKUP(C6,'Data Products'!$A:$B,2,0)</f>
      </c>
      <c r="J6" s="2062">
        <f t="shared" si="10"/>
      </c>
      <c r="K6" s="2063">
        <v>45752</v>
      </c>
      <c r="L6" s="2064">
        <f t="shared" si="0"/>
      </c>
      <c r="M6" s="2077">
        <v>0</v>
      </c>
      <c r="N6" s="2077">
        <v>2</v>
      </c>
      <c r="O6" s="2060"/>
      <c r="P6" s="2060"/>
      <c r="Q6" s="2055"/>
      <c r="R6" s="2060">
        <v>0</v>
      </c>
      <c r="S6" s="2060">
        <v>0</v>
      </c>
      <c r="T6" s="2060">
        <v>1</v>
      </c>
      <c r="U6" s="2060">
        <v>1</v>
      </c>
      <c r="V6" s="2060">
        <v>1</v>
      </c>
      <c r="W6" s="2060">
        <v>1</v>
      </c>
      <c r="X6" s="2060">
        <v>0</v>
      </c>
      <c r="Y6" s="2060">
        <v>0</v>
      </c>
      <c r="Z6" s="2060">
        <v>0</v>
      </c>
      <c r="AA6" s="2060">
        <v>0</v>
      </c>
      <c r="AB6" s="2065">
        <f t="shared" si="28"/>
      </c>
      <c r="AC6" s="2079">
        <f t="shared" si="20"/>
      </c>
      <c r="AD6" s="2067">
        <f t="shared" si="13"/>
      </c>
      <c r="AE6" s="2080">
        <f t="shared" si="3"/>
      </c>
      <c r="AF6" s="2069">
        <f>VLOOKUP(C6,'Data Products'!$A:$J,10,0)</f>
      </c>
      <c r="AG6" s="2070">
        <f t="shared" si="23"/>
      </c>
      <c r="AH6" s="2071">
        <f t="shared" si="16"/>
      </c>
      <c r="AI6" s="2072">
        <f t="shared" ref="AI6:AI7" si="6">IFERROR(VLOOKUP(C6,$C$3:$AI$42,34,0),"")</f>
      </c>
      <c r="AJ6" s="2074"/>
      <c r="AK6" s="2074"/>
      <c r="AL6" s="2073"/>
      <c r="AM6" s="2074"/>
      <c r="AN6" s="2074"/>
    </row>
    <row r="7">
      <c r="A7" s="2075">
        <v>4</v>
      </c>
      <c r="B7" s="2055" t="s">
        <v>1970</v>
      </c>
      <c r="C7" s="2081" t="s">
        <v>1975</v>
      </c>
      <c r="D7" s="2081" t="s">
        <v>1975</v>
      </c>
      <c r="E7" s="2081" t="s">
        <v>1975</v>
      </c>
      <c r="F7" s="2058">
        <v>887</v>
      </c>
      <c r="G7" s="2059">
        <v>867</v>
      </c>
      <c r="H7" s="2060"/>
      <c r="I7" s="2061">
        <f>VLOOKUP(C7,'Data Products'!$A:$B,2,0)</f>
      </c>
      <c r="J7" s="2062">
        <f t="shared" si="10"/>
      </c>
      <c r="K7" s="2063">
        <v>45854</v>
      </c>
      <c r="L7" s="2064">
        <f t="shared" si="0"/>
      </c>
      <c r="M7" s="2077">
        <v>9</v>
      </c>
      <c r="N7" s="2082">
        <v>45</v>
      </c>
      <c r="O7" s="2060"/>
      <c r="P7" s="2060"/>
      <c r="Q7" s="2055"/>
      <c r="R7" s="2060">
        <v>0</v>
      </c>
      <c r="S7" s="2060">
        <v>0</v>
      </c>
      <c r="T7" s="2060">
        <v>288</v>
      </c>
      <c r="U7" s="2060">
        <v>288</v>
      </c>
      <c r="V7" s="2060">
        <v>512</v>
      </c>
      <c r="W7" s="2060">
        <v>512</v>
      </c>
      <c r="X7" s="2060">
        <v>20</v>
      </c>
      <c r="Y7" s="2083">
        <v>20</v>
      </c>
      <c r="Z7" s="2060">
        <v>0</v>
      </c>
      <c r="AA7" s="2060">
        <v>0</v>
      </c>
      <c r="AB7" s="2065">
        <f t="shared" si="28"/>
      </c>
      <c r="AC7" s="2084">
        <f t="shared" si="20"/>
      </c>
      <c r="AD7" s="2067">
        <f t="shared" si="13"/>
      </c>
      <c r="AE7" s="2085">
        <f t="shared" si="3"/>
      </c>
      <c r="AF7" s="2069">
        <f>VLOOKUP(C7,'Data Products'!$A:$J,10,0)</f>
      </c>
      <c r="AG7" s="2070">
        <f t="shared" si="23"/>
      </c>
      <c r="AH7" s="2071">
        <f t="shared" si="16"/>
      </c>
      <c r="AI7" s="2072">
        <f t="shared" si="6"/>
      </c>
      <c r="AJ7" s="2074"/>
      <c r="AK7" s="2074"/>
      <c r="AL7" s="2073"/>
      <c r="AM7" s="2074"/>
      <c r="AN7" s="2074"/>
    </row>
    <row r="8">
      <c r="A8" s="2075">
        <v>5</v>
      </c>
      <c r="B8" s="2055" t="s">
        <v>1970</v>
      </c>
      <c r="C8" s="2081" t="s">
        <v>1976</v>
      </c>
      <c r="D8" s="2081" t="s">
        <v>1976</v>
      </c>
      <c r="E8" s="2081" t="s">
        <v>1976</v>
      </c>
      <c r="F8" s="2058">
        <v>2482</v>
      </c>
      <c r="G8" s="2059">
        <v>2482</v>
      </c>
      <c r="H8" s="2060"/>
      <c r="I8" s="2061">
        <f>VLOOKUP(C8,'Data Products'!$A:$B,2,0)</f>
      </c>
      <c r="J8" s="2062">
        <f t="shared" si="10"/>
      </c>
      <c r="K8" s="2063">
        <v>45855</v>
      </c>
      <c r="L8" s="2064">
        <f t="shared" si="0"/>
      </c>
      <c r="M8" s="2077">
        <v>62</v>
      </c>
      <c r="N8" s="2077">
        <v>79</v>
      </c>
      <c r="O8" s="2060"/>
      <c r="P8" s="2060"/>
      <c r="Q8" s="2055"/>
      <c r="R8" s="2060">
        <v>0</v>
      </c>
      <c r="S8" s="2060">
        <v>0</v>
      </c>
      <c r="T8" s="2060">
        <v>51</v>
      </c>
      <c r="U8" s="2060">
        <v>51</v>
      </c>
      <c r="V8" s="2060">
        <v>101</v>
      </c>
      <c r="W8" s="2060">
        <v>101</v>
      </c>
      <c r="X8" s="2060">
        <v>0</v>
      </c>
      <c r="Y8" s="2060">
        <v>0</v>
      </c>
      <c r="Z8" s="2060">
        <v>0</v>
      </c>
      <c r="AA8" s="2060">
        <v>0</v>
      </c>
      <c r="AB8" s="2065">
        <f t="shared" si="28"/>
      </c>
      <c r="AC8" s="2079">
        <f t="shared" si="20"/>
      </c>
      <c r="AD8" s="2067">
        <f t="shared" si="13"/>
      </c>
      <c r="AE8" s="2080">
        <f t="shared" si="3"/>
      </c>
      <c r="AF8" s="2069">
        <f>VLOOKUP(C8,'Data Products'!$A:$J,10,0)</f>
      </c>
      <c r="AG8" s="2070">
        <f t="shared" si="23"/>
      </c>
      <c r="AH8" s="2071">
        <f t="shared" si="16"/>
      </c>
      <c r="AI8" s="2072">
        <f>IFERROR(VLOOKUP(C8,$C$3:$AI$42,34,0)," ")</f>
      </c>
      <c r="AJ8" s="2074"/>
      <c r="AK8" s="2074"/>
      <c r="AL8" s="2073"/>
      <c r="AM8" s="2074"/>
      <c r="AN8" s="2074"/>
    </row>
    <row r="9">
      <c r="A9" s="2075">
        <v>6</v>
      </c>
      <c r="B9" s="2055" t="s">
        <v>1970</v>
      </c>
      <c r="C9" s="2081" t="s">
        <v>1977</v>
      </c>
      <c r="D9" s="2081" t="s">
        <v>1977</v>
      </c>
      <c r="E9" s="2081" t="s">
        <v>1977</v>
      </c>
      <c r="F9" s="2058">
        <v>2062</v>
      </c>
      <c r="G9" s="2059">
        <v>2062</v>
      </c>
      <c r="H9" s="2060"/>
      <c r="I9" s="2061">
        <f>VLOOKUP(C9,'Data Products'!$A:$B,2,0)</f>
      </c>
      <c r="J9" s="2062">
        <f t="shared" si="10"/>
      </c>
      <c r="K9" s="2063">
        <v>45856</v>
      </c>
      <c r="L9" s="2064">
        <f t="shared" si="0"/>
      </c>
      <c r="M9" s="2077">
        <v>0</v>
      </c>
      <c r="N9" s="2082">
        <v>0</v>
      </c>
      <c r="O9" s="2060"/>
      <c r="P9" s="2060"/>
      <c r="Q9" s="2055"/>
      <c r="R9" s="2060">
        <v>0</v>
      </c>
      <c r="S9" s="2060">
        <v>0</v>
      </c>
      <c r="T9" s="2060">
        <v>1480</v>
      </c>
      <c r="U9" s="2060">
        <v>1478</v>
      </c>
      <c r="V9" s="2060">
        <v>1112</v>
      </c>
      <c r="W9" s="2060">
        <v>1112</v>
      </c>
      <c r="X9" s="2060">
        <v>0</v>
      </c>
      <c r="Y9" s="2060">
        <v>0</v>
      </c>
      <c r="Z9" s="2060">
        <v>0</v>
      </c>
      <c r="AA9" s="2060">
        <v>0</v>
      </c>
      <c r="AB9" s="2065">
        <f t="shared" si="28"/>
      </c>
      <c r="AC9" s="2079">
        <f t="shared" si="20"/>
      </c>
      <c r="AD9" s="2067">
        <f t="shared" si="13"/>
      </c>
      <c r="AE9" s="2080">
        <f t="shared" si="3"/>
      </c>
      <c r="AF9" s="2069">
        <f>VLOOKUP(C9,'Data Products'!$A:$J,10,0)</f>
      </c>
      <c r="AG9" s="2070">
        <f t="shared" si="23"/>
      </c>
      <c r="AH9" s="2071">
        <f t="shared" si="16"/>
      </c>
      <c r="AI9" s="2072">
        <f t="shared" ref="AI9:AI11" si="7">IFERROR(VLOOKUP(C9,$C$3:$AI$42,34,0),"")</f>
      </c>
      <c r="AJ9" s="2074"/>
      <c r="AK9" s="2074"/>
      <c r="AL9" s="2073"/>
      <c r="AM9" s="2074"/>
      <c r="AN9" s="2074"/>
    </row>
    <row r="10">
      <c r="A10" s="2075">
        <v>7</v>
      </c>
      <c r="B10" s="2055" t="s">
        <v>1970</v>
      </c>
      <c r="C10" s="2081" t="s">
        <v>1978</v>
      </c>
      <c r="D10" s="2081" t="s">
        <v>1978</v>
      </c>
      <c r="E10" s="2081" t="s">
        <v>1978</v>
      </c>
      <c r="F10" s="2058">
        <v>685</v>
      </c>
      <c r="G10" s="2059">
        <v>682</v>
      </c>
      <c r="H10" s="2060"/>
      <c r="I10" s="2061">
        <f>VLOOKUP(C10,'Data Products'!$A:$B,2,0)</f>
      </c>
      <c r="J10" s="2062">
        <f t="shared" si="10"/>
      </c>
      <c r="K10" s="2063">
        <v>45857</v>
      </c>
      <c r="L10" s="2064">
        <f t="shared" si="0"/>
      </c>
      <c r="M10" s="2077">
        <v>96</v>
      </c>
      <c r="N10" s="2077">
        <v>256</v>
      </c>
      <c r="O10" s="2060"/>
      <c r="P10" s="2060"/>
      <c r="Q10" s="2055"/>
      <c r="R10" s="2060">
        <v>0</v>
      </c>
      <c r="S10" s="2060">
        <v>0</v>
      </c>
      <c r="T10" s="2060">
        <v>0</v>
      </c>
      <c r="U10" s="2060">
        <v>0</v>
      </c>
      <c r="V10" s="2060">
        <v>2</v>
      </c>
      <c r="W10" s="2060">
        <v>2</v>
      </c>
      <c r="X10" s="2060">
        <v>0</v>
      </c>
      <c r="Y10" s="2060">
        <v>0</v>
      </c>
      <c r="Z10" s="2060">
        <v>0</v>
      </c>
      <c r="AA10" s="2060">
        <v>0</v>
      </c>
      <c r="AB10" s="2065">
        <f t="shared" si="28"/>
      </c>
      <c r="AC10" s="2079">
        <f t="shared" si="20"/>
      </c>
      <c r="AD10" s="2067">
        <f t="shared" si="13"/>
      </c>
      <c r="AE10" s="2080">
        <f t="shared" si="3"/>
      </c>
      <c r="AF10" s="2069">
        <f>VLOOKUP(C10,'Data Products'!$A:$J,10,0)</f>
      </c>
      <c r="AG10" s="2070">
        <f t="shared" si="23"/>
      </c>
      <c r="AH10" s="2071">
        <f t="shared" si="16"/>
      </c>
      <c r="AI10" s="2072">
        <f t="shared" si="7"/>
      </c>
      <c r="AJ10" s="2074"/>
      <c r="AK10" s="2074"/>
      <c r="AL10" s="2073"/>
      <c r="AM10" s="2074"/>
      <c r="AN10" s="2074"/>
    </row>
    <row r="11">
      <c r="A11" s="2075">
        <v>8</v>
      </c>
      <c r="B11" s="2055" t="s">
        <v>1967</v>
      </c>
      <c r="C11" s="2081" t="s">
        <v>1979</v>
      </c>
      <c r="D11" s="2081" t="s">
        <v>1979</v>
      </c>
      <c r="E11" s="2081" t="s">
        <v>1979</v>
      </c>
      <c r="F11" s="2058">
        <v>1200</v>
      </c>
      <c r="G11" s="2059">
        <v>1200</v>
      </c>
      <c r="H11" s="2060"/>
      <c r="I11" s="2061">
        <f>VLOOKUP(C11,'Data Products'!$A:$B,2,0)</f>
      </c>
      <c r="J11" s="2062">
        <f t="shared" si="10"/>
      </c>
      <c r="K11" s="2063">
        <v>45858</v>
      </c>
      <c r="L11" s="2064">
        <f t="shared" si="0"/>
      </c>
      <c r="M11" s="2086">
        <v>0</v>
      </c>
      <c r="N11" s="2086">
        <v>0</v>
      </c>
      <c r="O11" s="2060"/>
      <c r="P11" s="2060"/>
      <c r="Q11" s="2055"/>
      <c r="R11" s="2060">
        <v>0</v>
      </c>
      <c r="S11" s="2060">
        <v>0</v>
      </c>
      <c r="T11" s="2060">
        <v>1289</v>
      </c>
      <c r="U11" s="2060">
        <v>1289</v>
      </c>
      <c r="V11" s="2060">
        <v>773</v>
      </c>
      <c r="W11" s="2060">
        <v>773</v>
      </c>
      <c r="X11" s="2060">
        <v>0</v>
      </c>
      <c r="Y11" s="2060">
        <v>0</v>
      </c>
      <c r="Z11" s="2060">
        <v>0</v>
      </c>
      <c r="AA11" s="2060">
        <v>0</v>
      </c>
      <c r="AB11" s="2065">
        <f t="shared" si="28"/>
      </c>
      <c r="AC11" s="2079">
        <f t="shared" si="20"/>
      </c>
      <c r="AD11" s="2067">
        <f t="shared" si="13"/>
      </c>
      <c r="AE11" s="2080">
        <f t="shared" si="3"/>
      </c>
      <c r="AF11" s="2069">
        <f>VLOOKUP(C11,'Data Products'!$A:$J,10,0)</f>
      </c>
      <c r="AG11" s="2070">
        <f t="shared" si="23"/>
      </c>
      <c r="AH11" s="2071">
        <f t="shared" si="16"/>
      </c>
      <c r="AI11" s="2072">
        <f t="shared" si="7"/>
      </c>
      <c r="AJ11" s="2074"/>
      <c r="AK11" s="2074"/>
      <c r="AL11" s="2073"/>
      <c r="AM11" s="2074"/>
      <c r="AN11" s="2074"/>
    </row>
    <row r="12">
      <c r="A12" s="2075">
        <v>9</v>
      </c>
      <c r="B12" s="2055" t="s">
        <v>1967</v>
      </c>
      <c r="C12" s="2081" t="s">
        <v>1980</v>
      </c>
      <c r="D12" s="2081" t="s">
        <v>1980</v>
      </c>
      <c r="E12" s="2081" t="s">
        <v>1980</v>
      </c>
      <c r="F12" s="2058">
        <v>1000</v>
      </c>
      <c r="G12" s="2059">
        <v>1000</v>
      </c>
      <c r="H12" s="2060"/>
      <c r="I12" s="2061">
        <f>VLOOKUP(C12,'Data Products'!$A:$B,2,0)</f>
      </c>
      <c r="J12" s="2062">
        <f t="shared" si="10"/>
      </c>
      <c r="K12" s="2063">
        <v>45532</v>
      </c>
      <c r="L12" s="2064">
        <f t="shared" si="0"/>
      </c>
      <c r="M12" s="2087">
        <v>0</v>
      </c>
      <c r="N12" s="2088">
        <v>0</v>
      </c>
      <c r="O12" s="2089"/>
      <c r="P12" s="2060"/>
      <c r="Q12" s="2055"/>
      <c r="R12" s="2060">
        <v>0</v>
      </c>
      <c r="S12" s="2060">
        <v>0</v>
      </c>
      <c r="T12" s="2060">
        <v>417</v>
      </c>
      <c r="U12" s="2060">
        <v>416</v>
      </c>
      <c r="V12" s="2060">
        <v>785</v>
      </c>
      <c r="W12" s="2060">
        <v>785</v>
      </c>
      <c r="X12" s="2060">
        <v>0</v>
      </c>
      <c r="Y12" s="2060">
        <v>0</v>
      </c>
      <c r="Z12" s="2060">
        <v>0</v>
      </c>
      <c r="AA12" s="2060">
        <v>0</v>
      </c>
      <c r="AB12" s="2065">
        <f t="shared" si="28"/>
      </c>
      <c r="AC12" s="2079">
        <f t="shared" si="20"/>
      </c>
      <c r="AD12" s="2067">
        <f t="shared" si="13"/>
      </c>
      <c r="AE12" s="2080">
        <f t="shared" si="3"/>
      </c>
      <c r="AF12" s="2069">
        <f>VLOOKUP(C12,'Data Products'!$A:$J,10,0)</f>
      </c>
      <c r="AG12" s="2070">
        <f t="shared" si="23"/>
      </c>
      <c r="AH12" s="2071">
        <f t="shared" si="16"/>
      </c>
      <c r="AI12" s="2072" t="s">
        <v>1981</v>
      </c>
      <c r="AJ12" s="2074"/>
      <c r="AK12" s="2074"/>
      <c r="AL12" s="2073"/>
      <c r="AM12" s="2074"/>
      <c r="AN12" s="2074"/>
    </row>
    <row r="13">
      <c r="A13" s="2075">
        <v>10</v>
      </c>
      <c r="B13" s="2055" t="s">
        <v>1967</v>
      </c>
      <c r="C13" s="2081" t="s">
        <v>1982</v>
      </c>
      <c r="D13" s="2081" t="s">
        <v>1982</v>
      </c>
      <c r="E13" s="2081" t="s">
        <v>1982</v>
      </c>
      <c r="F13" s="2058">
        <v>500</v>
      </c>
      <c r="G13" s="2059">
        <v>500</v>
      </c>
      <c r="H13" s="2060"/>
      <c r="I13" s="2061">
        <f>VLOOKUP(C13,'Data Products'!$A:$B,2,0)</f>
      </c>
      <c r="J13" s="2062">
        <f t="shared" si="10"/>
      </c>
      <c r="K13" s="2063">
        <v>45504</v>
      </c>
      <c r="L13" s="2090">
        <f t="shared" si="0"/>
      </c>
      <c r="M13" s="2088">
        <v>0</v>
      </c>
      <c r="N13" s="2088">
        <v>0</v>
      </c>
      <c r="O13" s="2089"/>
      <c r="P13" s="2060"/>
      <c r="Q13" s="2055"/>
      <c r="R13" s="2060">
        <v>0</v>
      </c>
      <c r="S13" s="2060">
        <v>0</v>
      </c>
      <c r="T13" s="2060">
        <v>3870</v>
      </c>
      <c r="U13" s="2060">
        <v>1017</v>
      </c>
      <c r="V13" s="2060">
        <v>366</v>
      </c>
      <c r="W13" s="2060">
        <v>366</v>
      </c>
      <c r="X13" s="2060">
        <v>0</v>
      </c>
      <c r="Y13" s="2060">
        <v>0</v>
      </c>
      <c r="Z13" s="2060">
        <v>0</v>
      </c>
      <c r="AA13" s="2060">
        <v>0</v>
      </c>
      <c r="AB13" s="2065">
        <f t="shared" si="28"/>
      </c>
      <c r="AC13" s="2066">
        <f t="shared" si="20"/>
      </c>
      <c r="AD13" s="2067">
        <f t="shared" si="13"/>
      </c>
      <c r="AE13" s="2068">
        <f t="shared" si="3"/>
      </c>
      <c r="AF13" s="2069">
        <f>VLOOKUP(C13,'Data Products'!$A:$J,10,0)</f>
      </c>
      <c r="AG13" s="2070">
        <f t="shared" si="23"/>
      </c>
      <c r="AH13" s="2071">
        <f t="shared" si="16"/>
      </c>
      <c r="AI13" s="2072">
        <f>IFERROR(VLOOKUP(C13,$C$3:$AI$42,34,0),"")</f>
      </c>
      <c r="AJ13" s="2074"/>
      <c r="AK13" s="2074"/>
      <c r="AL13" s="2089"/>
      <c r="AM13" s="2074"/>
      <c r="AN13" s="2074"/>
    </row>
    <row r="14">
      <c r="A14" s="2075">
        <v>11</v>
      </c>
      <c r="B14" s="2055" t="s">
        <v>1970</v>
      </c>
      <c r="C14" s="2081" t="s">
        <v>1983</v>
      </c>
      <c r="D14" s="2081" t="s">
        <v>1983</v>
      </c>
      <c r="E14" s="2091" t="s">
        <v>1984</v>
      </c>
      <c r="F14" s="2058">
        <v>182</v>
      </c>
      <c r="G14" s="2059">
        <v>182</v>
      </c>
      <c r="H14" s="2060"/>
      <c r="I14" s="2061">
        <f>VLOOKUP(C14,'Data Products'!$A:$B,2,0)</f>
      </c>
      <c r="J14" s="2062">
        <f t="shared" si="10"/>
      </c>
      <c r="K14" s="2063">
        <v>45504</v>
      </c>
      <c r="L14" s="2064">
        <f t="shared" si="0"/>
      </c>
      <c r="M14" s="2092">
        <v>0</v>
      </c>
      <c r="N14" s="2092">
        <v>0</v>
      </c>
      <c r="O14" s="2078"/>
      <c r="P14" s="2078"/>
      <c r="Q14" s="2055"/>
      <c r="R14" s="2060">
        <v>1200</v>
      </c>
      <c r="S14" s="2083">
        <v>1200</v>
      </c>
      <c r="T14" s="2060">
        <v>0</v>
      </c>
      <c r="U14" s="2060">
        <v>0</v>
      </c>
      <c r="V14" s="2060">
        <v>0</v>
      </c>
      <c r="W14" s="2060">
        <v>0</v>
      </c>
      <c r="X14" s="2060">
        <v>0</v>
      </c>
      <c r="Y14" s="2060">
        <v>0</v>
      </c>
      <c r="Z14" s="2060">
        <v>0</v>
      </c>
      <c r="AA14" s="2060">
        <v>0</v>
      </c>
      <c r="AB14" s="2065">
        <f t="shared" si="28"/>
      </c>
      <c r="AC14" s="2079">
        <f t="shared" si="20"/>
      </c>
      <c r="AD14" s="2067">
        <f t="shared" si="13"/>
      </c>
      <c r="AE14" s="2080">
        <f t="shared" si="3"/>
      </c>
      <c r="AF14" s="2069">
        <f>VLOOKUP(C14,'Data Products'!$A:$J,10,0)</f>
      </c>
      <c r="AG14" s="2070">
        <f t="shared" si="23"/>
      </c>
      <c r="AH14" s="2071">
        <f t="shared" si="16"/>
      </c>
      <c r="AI14" s="2072">
        <f>IFERROR(VLOOKUP(C14,$C$3:$AI$42,34,0)," ")</f>
      </c>
      <c r="AJ14" s="2073"/>
      <c r="AK14" s="2074"/>
      <c r="AL14" s="2089"/>
      <c r="AM14" s="2074"/>
      <c r="AN14" s="2074"/>
    </row>
    <row r="15">
      <c r="A15" s="2075">
        <v>12</v>
      </c>
      <c r="B15" s="2055" t="s">
        <v>1970</v>
      </c>
      <c r="C15" s="2081" t="s">
        <v>1985</v>
      </c>
      <c r="D15" s="2081" t="s">
        <v>1985</v>
      </c>
      <c r="E15" s="2091" t="s">
        <v>1986</v>
      </c>
      <c r="F15" s="2058">
        <v>103</v>
      </c>
      <c r="G15" s="2059">
        <v>103</v>
      </c>
      <c r="H15" s="2060"/>
      <c r="I15" s="2061">
        <f>VLOOKUP(C15,'Data Products'!$A:$B,2,0)</f>
      </c>
      <c r="J15" s="2062">
        <f t="shared" si="10"/>
      </c>
      <c r="K15" s="2063">
        <v>45648</v>
      </c>
      <c r="L15" s="2064">
        <f t="shared" si="0"/>
      </c>
      <c r="M15" s="2077">
        <v>2</v>
      </c>
      <c r="N15" s="2077">
        <v>5</v>
      </c>
      <c r="O15" s="2078"/>
      <c r="P15" s="2078"/>
      <c r="Q15" s="2055"/>
      <c r="R15" s="2060">
        <v>1000</v>
      </c>
      <c r="S15" s="2083">
        <v>1000</v>
      </c>
      <c r="T15" s="2060">
        <v>0</v>
      </c>
      <c r="U15" s="2060">
        <v>0</v>
      </c>
      <c r="V15" s="2060">
        <v>0</v>
      </c>
      <c r="W15" s="2060">
        <v>0</v>
      </c>
      <c r="X15" s="2060">
        <v>0</v>
      </c>
      <c r="Y15" s="2060">
        <v>0</v>
      </c>
      <c r="Z15" s="2060">
        <v>0</v>
      </c>
      <c r="AA15" s="2060">
        <v>0</v>
      </c>
      <c r="AB15" s="2065">
        <f t="shared" si="28"/>
      </c>
      <c r="AC15" s="2079">
        <f t="shared" si="20"/>
      </c>
      <c r="AD15" s="2067">
        <f t="shared" si="13"/>
      </c>
      <c r="AE15" s="2080">
        <f t="shared" si="3"/>
      </c>
      <c r="AF15" s="2069">
        <f>VLOOKUP(C15,'Data Products'!$A:$J,10,0)</f>
      </c>
      <c r="AG15" s="2070">
        <f t="shared" si="23"/>
      </c>
      <c r="AH15" s="2071">
        <f t="shared" si="16"/>
      </c>
      <c r="AI15" s="2072">
        <f t="shared" ref="AI15:AI17" si="8">IFERROR(VLOOKUP(C15,$C$3:$AI$42,34,0),"")</f>
      </c>
      <c r="AJ15" s="2073"/>
      <c r="AK15" s="2074"/>
      <c r="AL15" s="2089"/>
      <c r="AM15" s="2074"/>
      <c r="AN15" s="2074"/>
    </row>
    <row r="16">
      <c r="A16" s="2075">
        <v>13</v>
      </c>
      <c r="B16" s="2055" t="s">
        <v>1970</v>
      </c>
      <c r="C16" s="2081" t="s">
        <v>1987</v>
      </c>
      <c r="D16" s="2081" t="s">
        <v>1987</v>
      </c>
      <c r="E16" s="2091" t="s">
        <v>1988</v>
      </c>
      <c r="F16" s="2058">
        <v>948</v>
      </c>
      <c r="G16" s="2059">
        <v>948</v>
      </c>
      <c r="H16" s="2060"/>
      <c r="I16" s="2061">
        <f>VLOOKUP(C16,'Data Products'!$A:$B,2,0)</f>
      </c>
      <c r="J16" s="2062">
        <f t="shared" si="10"/>
      </c>
      <c r="K16" s="2063">
        <v>45504</v>
      </c>
      <c r="L16" s="2064">
        <f t="shared" si="0"/>
      </c>
      <c r="M16" s="2077">
        <v>1</v>
      </c>
      <c r="N16" s="2077">
        <v>52</v>
      </c>
      <c r="O16" s="2060"/>
      <c r="P16" s="2060"/>
      <c r="Q16" s="2055"/>
      <c r="R16" s="2060">
        <v>500</v>
      </c>
      <c r="S16" s="2060">
        <v>500</v>
      </c>
      <c r="T16" s="2060">
        <v>0</v>
      </c>
      <c r="U16" s="2060">
        <v>0</v>
      </c>
      <c r="V16" s="2060">
        <v>0</v>
      </c>
      <c r="W16" s="2060">
        <v>0</v>
      </c>
      <c r="X16" s="2060">
        <v>0</v>
      </c>
      <c r="Y16" s="2060">
        <v>0</v>
      </c>
      <c r="Z16" s="2060">
        <v>0</v>
      </c>
      <c r="AA16" s="2060">
        <v>0</v>
      </c>
      <c r="AB16" s="2065">
        <f t="shared" si="28"/>
      </c>
      <c r="AC16" s="2079">
        <f t="shared" si="20"/>
      </c>
      <c r="AD16" s="2067">
        <f t="shared" si="13"/>
      </c>
      <c r="AE16" s="2080">
        <f t="shared" si="3"/>
      </c>
      <c r="AF16" s="2069">
        <f>VLOOKUP(C16,'Data Products'!$A:$J,10,0)</f>
      </c>
      <c r="AG16" s="2070">
        <f t="shared" si="23"/>
      </c>
      <c r="AH16" s="2071">
        <f t="shared" si="16"/>
      </c>
      <c r="AI16" s="2072">
        <f t="shared" si="8"/>
      </c>
      <c r="AJ16" s="2073"/>
      <c r="AK16" s="2074"/>
      <c r="AL16" s="2073"/>
      <c r="AM16" s="2074"/>
      <c r="AN16" s="2074"/>
    </row>
    <row customHeight="true" hidden="true" ht="18" r="17">
      <c r="A17" s="2075">
        <v>14</v>
      </c>
      <c r="B17" s="2055" t="s">
        <v>1970</v>
      </c>
      <c r="C17" s="2081" t="s">
        <v>1989</v>
      </c>
      <c r="D17" s="2081" t="s">
        <v>1989</v>
      </c>
      <c r="E17" s="2091" t="s">
        <v>1990</v>
      </c>
      <c r="F17" s="2058">
        <v>0</v>
      </c>
      <c r="G17" s="2059">
        <v>0</v>
      </c>
      <c r="H17" s="2060"/>
      <c r="I17" s="2061">
        <f>VLOOKUP(C17,'Data Products'!$A:$B,2,0)</f>
      </c>
      <c r="J17" s="2062">
        <f t="shared" si="10"/>
      </c>
      <c r="K17" s="2063">
        <v>45653</v>
      </c>
      <c r="L17" s="2064">
        <f t="shared" si="0"/>
      </c>
      <c r="M17" s="2077">
        <v>0</v>
      </c>
      <c r="N17" s="2077">
        <v>19</v>
      </c>
      <c r="O17" s="2060"/>
      <c r="P17" s="2060"/>
      <c r="Q17" s="2055"/>
      <c r="R17" s="2060">
        <v>0</v>
      </c>
      <c r="S17" s="2060">
        <v>0</v>
      </c>
      <c r="T17" s="2060">
        <v>128</v>
      </c>
      <c r="U17" s="2060">
        <v>128</v>
      </c>
      <c r="V17" s="2060">
        <v>54</v>
      </c>
      <c r="W17" s="2060">
        <v>54</v>
      </c>
      <c r="X17" s="2060">
        <v>0</v>
      </c>
      <c r="Y17" s="2060">
        <v>0</v>
      </c>
      <c r="Z17" s="2060">
        <v>0</v>
      </c>
      <c r="AA17" s="2060">
        <v>0</v>
      </c>
      <c r="AB17" s="2065">
        <f t="shared" si="28"/>
      </c>
      <c r="AC17" s="2079">
        <f t="shared" si="20"/>
      </c>
      <c r="AD17" s="2067">
        <f t="shared" si="13"/>
      </c>
      <c r="AE17" s="2080">
        <f t="shared" si="3"/>
      </c>
      <c r="AF17" s="2069">
        <f>VLOOKUP(C17,'Data Products'!$A:$J,10,0)</f>
      </c>
      <c r="AG17" s="2070">
        <f t="shared" si="23"/>
      </c>
      <c r="AH17" s="2071">
        <f t="shared" si="16"/>
      </c>
      <c r="AI17" s="2072">
        <f t="shared" si="8"/>
      </c>
      <c r="AJ17" s="2074"/>
      <c r="AK17" s="2074"/>
      <c r="AL17" s="2073"/>
      <c r="AM17" s="2074"/>
      <c r="AN17" s="2074"/>
    </row>
    <row r="18">
      <c r="A18" s="2075">
        <v>15</v>
      </c>
      <c r="B18" s="2055" t="s">
        <v>1970</v>
      </c>
      <c r="C18" s="2081" t="s">
        <v>1991</v>
      </c>
      <c r="D18" s="2081" t="s">
        <v>1991</v>
      </c>
      <c r="E18" s="2091" t="s">
        <v>1992</v>
      </c>
      <c r="F18" s="2058">
        <v>6</v>
      </c>
      <c r="G18" s="2059">
        <v>5</v>
      </c>
      <c r="H18" s="2060"/>
      <c r="I18" s="2061">
        <f>VLOOKUP(C18,'Data Products'!$A:$B,2,0)</f>
      </c>
      <c r="J18" s="2062">
        <f t="shared" si="10"/>
      </c>
      <c r="K18" s="2063">
        <v>45737</v>
      </c>
      <c r="L18" s="2064">
        <f t="shared" si="0"/>
      </c>
      <c r="M18" s="2077">
        <v>12</v>
      </c>
      <c r="N18" s="2077">
        <v>816</v>
      </c>
      <c r="O18" s="2060"/>
      <c r="P18" s="2060"/>
      <c r="Q18" s="2055"/>
      <c r="R18" s="2060">
        <v>0</v>
      </c>
      <c r="S18" s="2060">
        <v>0</v>
      </c>
      <c r="T18" s="2060">
        <v>0</v>
      </c>
      <c r="U18" s="2060">
        <v>0</v>
      </c>
      <c r="V18" s="2060">
        <v>116</v>
      </c>
      <c r="W18" s="2060">
        <v>116</v>
      </c>
      <c r="X18" s="2060">
        <v>0</v>
      </c>
      <c r="Y18" s="2060">
        <v>0</v>
      </c>
      <c r="Z18" s="2060">
        <v>0</v>
      </c>
      <c r="AA18" s="2060">
        <v>0</v>
      </c>
      <c r="AB18" s="2065">
        <f t="shared" si="28"/>
      </c>
      <c r="AC18" s="2066">
        <f t="shared" si="20"/>
      </c>
      <c r="AD18" s="2067">
        <f t="shared" si="13"/>
      </c>
      <c r="AE18" s="2068">
        <f t="shared" si="3"/>
      </c>
      <c r="AF18" s="2069">
        <f>VLOOKUP(C18,'Data Products'!$A:$J,10,0)</f>
      </c>
      <c r="AG18" s="2070">
        <f t="shared" si="23"/>
      </c>
      <c r="AH18" s="2071">
        <f t="shared" si="16"/>
      </c>
      <c r="AI18" s="2072"/>
      <c r="AJ18" s="2074"/>
      <c r="AK18" s="2074"/>
      <c r="AL18" s="2073"/>
      <c r="AM18" s="2074"/>
      <c r="AN18" s="2074"/>
    </row>
    <row r="19">
      <c r="A19" s="2075">
        <v>16</v>
      </c>
      <c r="B19" s="2055" t="s">
        <v>1970</v>
      </c>
      <c r="C19" s="2081" t="s">
        <v>1993</v>
      </c>
      <c r="D19" s="2081" t="s">
        <v>1993</v>
      </c>
      <c r="E19" s="2081" t="s">
        <v>1993</v>
      </c>
      <c r="F19" s="2058">
        <v>433</v>
      </c>
      <c r="G19" s="2059">
        <v>433</v>
      </c>
      <c r="H19" s="2060"/>
      <c r="I19" s="2061">
        <f>VLOOKUP(C19,'Data Products'!$A:$B,2,0)</f>
      </c>
      <c r="J19" s="2062">
        <f t="shared" si="10"/>
      </c>
      <c r="K19" s="2063">
        <v>45653</v>
      </c>
      <c r="L19" s="2064">
        <f t="shared" si="0"/>
      </c>
      <c r="M19" s="2077">
        <v>4</v>
      </c>
      <c r="N19" s="2077">
        <v>7</v>
      </c>
      <c r="O19" s="2060"/>
      <c r="P19" s="2060"/>
      <c r="Q19" s="2055"/>
      <c r="R19" s="2083">
        <v>600</v>
      </c>
      <c r="S19" s="2060">
        <v>600</v>
      </c>
      <c r="T19" s="2060">
        <v>100</v>
      </c>
      <c r="U19" s="2060">
        <v>100</v>
      </c>
      <c r="V19" s="2060">
        <v>300</v>
      </c>
      <c r="W19" s="2060">
        <v>300</v>
      </c>
      <c r="X19" s="2060">
        <v>0</v>
      </c>
      <c r="Y19" s="2060">
        <v>0</v>
      </c>
      <c r="Z19" s="2060">
        <v>0</v>
      </c>
      <c r="AA19" s="2060">
        <v>0</v>
      </c>
      <c r="AB19" s="2065">
        <f t="shared" si="28"/>
      </c>
      <c r="AC19" s="2066">
        <f t="shared" si="20"/>
      </c>
      <c r="AD19" s="2067">
        <f t="shared" si="13"/>
      </c>
      <c r="AE19" s="2068">
        <f t="shared" si="3"/>
      </c>
      <c r="AF19" s="2069">
        <f>VLOOKUP(C19,'Data Products'!$A:$J,10,0)</f>
      </c>
      <c r="AG19" s="2070">
        <f t="shared" si="23"/>
      </c>
      <c r="AH19" s="2071">
        <f t="shared" si="16"/>
      </c>
      <c r="AI19" s="2072"/>
      <c r="AJ19" s="2074"/>
      <c r="AK19" s="2074"/>
      <c r="AL19" s="2073"/>
      <c r="AM19" s="2074"/>
      <c r="AN19" s="2074"/>
    </row>
    <row r="20">
      <c r="A20" s="2075">
        <v>17</v>
      </c>
      <c r="B20" s="2055" t="s">
        <v>1970</v>
      </c>
      <c r="C20" s="2081" t="s">
        <v>1994</v>
      </c>
      <c r="D20" s="2081" t="s">
        <v>1994</v>
      </c>
      <c r="E20" s="2091" t="s">
        <v>1995</v>
      </c>
      <c r="F20" s="2058">
        <v>6924</v>
      </c>
      <c r="G20" s="2059">
        <v>6913</v>
      </c>
      <c r="H20" s="2060"/>
      <c r="I20" s="2061">
        <f>VLOOKUP(C20,'Data Products'!$A:$B,2,0)</f>
      </c>
      <c r="J20" s="2062">
        <f t="shared" si="10"/>
      </c>
      <c r="K20" s="2063">
        <v>45653</v>
      </c>
      <c r="L20" s="2064">
        <f t="shared" si="0"/>
      </c>
      <c r="M20" s="2077">
        <v>298</v>
      </c>
      <c r="N20" s="2082">
        <v>685</v>
      </c>
      <c r="O20" s="2060"/>
      <c r="P20" s="2060"/>
      <c r="Q20" s="2055"/>
      <c r="R20" s="2060">
        <v>0</v>
      </c>
      <c r="S20" s="2060">
        <v>0</v>
      </c>
      <c r="T20" s="2060">
        <v>27</v>
      </c>
      <c r="U20" s="2060">
        <v>27</v>
      </c>
      <c r="V20" s="2060">
        <v>25</v>
      </c>
      <c r="W20" s="2060">
        <v>25</v>
      </c>
      <c r="X20" s="2060">
        <v>0</v>
      </c>
      <c r="Y20" s="2060">
        <v>0</v>
      </c>
      <c r="Z20" s="2060">
        <v>0</v>
      </c>
      <c r="AA20" s="2060">
        <v>0</v>
      </c>
      <c r="AB20" s="2065">
        <f t="shared" si="28"/>
      </c>
      <c r="AC20" s="2084">
        <f t="shared" si="20"/>
      </c>
      <c r="AD20" s="2067">
        <f t="shared" si="13"/>
      </c>
      <c r="AE20" s="2085">
        <f t="shared" si="3"/>
      </c>
      <c r="AF20" s="2069">
        <f>VLOOKUP(C20,'Data Products'!$A:$J,10,0)</f>
      </c>
      <c r="AG20" s="2070">
        <f t="shared" si="23"/>
      </c>
      <c r="AH20" s="2071">
        <f t="shared" si="16"/>
      </c>
      <c r="AI20" s="2072" t="s">
        <v>1996</v>
      </c>
      <c r="AJ20" s="2074"/>
      <c r="AK20" s="2074"/>
      <c r="AL20" s="2073"/>
      <c r="AM20" s="2074"/>
      <c r="AN20" s="2074"/>
    </row>
    <row r="21">
      <c r="A21" s="2075">
        <v>18</v>
      </c>
      <c r="B21" s="2055" t="s">
        <v>1970</v>
      </c>
      <c r="C21" s="2081" t="s">
        <v>1997</v>
      </c>
      <c r="D21" s="2081" t="s">
        <v>1997</v>
      </c>
      <c r="E21" s="2091" t="s">
        <v>1998</v>
      </c>
      <c r="F21" s="2058">
        <v>8213</v>
      </c>
      <c r="G21" s="2059">
        <v>8206</v>
      </c>
      <c r="H21" s="2083"/>
      <c r="I21" s="2061">
        <f>VLOOKUP(C21,'Data Products'!$A:$B,2,0)</f>
      </c>
      <c r="J21" s="2062">
        <f t="shared" si="10"/>
      </c>
      <c r="K21" s="2063">
        <v>45847</v>
      </c>
      <c r="L21" s="2064">
        <f t="shared" si="0"/>
      </c>
      <c r="M21" s="2077">
        <v>782</v>
      </c>
      <c r="N21" s="2093">
        <v>3675</v>
      </c>
      <c r="O21" s="2060"/>
      <c r="P21" s="2060"/>
      <c r="Q21" s="2055"/>
      <c r="R21" s="2060">
        <v>0</v>
      </c>
      <c r="S21" s="2083">
        <v>0</v>
      </c>
      <c r="T21" s="2060">
        <v>113</v>
      </c>
      <c r="U21" s="2060">
        <v>106</v>
      </c>
      <c r="V21" s="2060">
        <v>1097</v>
      </c>
      <c r="W21" s="2060">
        <v>1097</v>
      </c>
      <c r="X21" s="2060">
        <v>5</v>
      </c>
      <c r="Y21" s="2060">
        <v>0</v>
      </c>
      <c r="Z21" s="2060">
        <v>0</v>
      </c>
      <c r="AA21" s="2060">
        <v>0</v>
      </c>
      <c r="AB21" s="2065">
        <f t="shared" si="28"/>
      </c>
      <c r="AC21" s="2079">
        <f t="shared" si="20"/>
      </c>
      <c r="AD21" s="2067">
        <f t="shared" si="13"/>
      </c>
      <c r="AE21" s="2080">
        <f t="shared" si="3"/>
      </c>
      <c r="AF21" s="2069">
        <f>VLOOKUP(C21,'Data Products'!$A:$J,10,0)</f>
      </c>
      <c r="AG21" s="2070">
        <f t="shared" si="23"/>
      </c>
      <c r="AH21" s="2071">
        <f t="shared" si="16"/>
      </c>
      <c r="AI21" s="2072" t="s">
        <v>1996</v>
      </c>
      <c r="AJ21" s="2074"/>
      <c r="AK21" s="2074"/>
      <c r="AL21" s="2073"/>
      <c r="AM21" s="2074"/>
      <c r="AN21" s="2074"/>
    </row>
    <row customHeight="true" hidden="true" ht="18" r="22">
      <c r="A22" s="2075">
        <v>19</v>
      </c>
      <c r="B22" s="2055" t="s">
        <v>1970</v>
      </c>
      <c r="C22" s="2094" t="s">
        <v>1994</v>
      </c>
      <c r="D22" s="2094" t="s">
        <v>1994</v>
      </c>
      <c r="E22" s="2095" t="s">
        <v>1995</v>
      </c>
      <c r="F22" s="2096">
        <v>6924</v>
      </c>
      <c r="G22" s="2059">
        <v>6913</v>
      </c>
      <c r="H22" s="2060"/>
      <c r="I22" s="2061">
        <f>VLOOKUP(C22,'Data Products'!$A:$B,2,0)</f>
      </c>
      <c r="J22" s="2062">
        <f t="shared" si="10"/>
      </c>
      <c r="K22" s="2063">
        <v>45847</v>
      </c>
      <c r="L22" s="2064">
        <f t="shared" si="0"/>
      </c>
      <c r="M22" s="2077">
        <v>298</v>
      </c>
      <c r="N22" s="2093">
        <v>685</v>
      </c>
      <c r="O22" s="2060"/>
      <c r="P22" s="2060"/>
      <c r="Q22" s="2055"/>
      <c r="R22" s="2083">
        <v>0</v>
      </c>
      <c r="S22" s="2060">
        <v>0</v>
      </c>
      <c r="T22" s="2060">
        <v>154</v>
      </c>
      <c r="U22" s="2060">
        <v>154</v>
      </c>
      <c r="V22" s="2060">
        <v>310</v>
      </c>
      <c r="W22" s="2060">
        <v>310</v>
      </c>
      <c r="X22" s="2060">
        <v>0</v>
      </c>
      <c r="Y22" s="2060">
        <v>0</v>
      </c>
      <c r="Z22" s="2060">
        <v>0</v>
      </c>
      <c r="AA22" s="2060">
        <v>0</v>
      </c>
      <c r="AB22" s="2065">
        <f t="shared" si="28"/>
      </c>
      <c r="AC22" s="2066">
        <f t="shared" si="20"/>
      </c>
      <c r="AD22" s="2067">
        <f t="shared" si="13"/>
      </c>
      <c r="AE22" s="2068">
        <f t="shared" si="3"/>
      </c>
      <c r="AF22" s="2069">
        <f>VLOOKUP(C22,'Data Products'!$A:$J,10,0)</f>
      </c>
      <c r="AG22" s="2070">
        <f t="shared" si="23"/>
      </c>
      <c r="AH22" s="2071">
        <f t="shared" si="16"/>
      </c>
      <c r="AI22" s="2097" t="s">
        <v>1999</v>
      </c>
      <c r="AJ22" s="2074"/>
      <c r="AK22" s="2074"/>
      <c r="AL22" s="2073"/>
      <c r="AM22" s="2074"/>
      <c r="AN22" s="2074"/>
    </row>
    <row customHeight="true" ht="18" r="23">
      <c r="A23" s="2075">
        <v>20</v>
      </c>
      <c r="B23" s="2055" t="s">
        <v>1967</v>
      </c>
      <c r="C23" s="2098" t="s">
        <v>2000</v>
      </c>
      <c r="D23" s="2098" t="s">
        <v>2000</v>
      </c>
      <c r="E23" s="2098" t="s">
        <v>2000</v>
      </c>
      <c r="F23" s="2099">
        <v>1500</v>
      </c>
      <c r="G23" s="2100">
        <v>1500</v>
      </c>
      <c r="H23" s="2101"/>
      <c r="I23" s="2102">
        <f>VLOOKUP(C23,'Data Products'!$A:$B,2,0)</f>
      </c>
      <c r="J23" s="2103">
        <f t="shared" si="10"/>
      </c>
      <c r="K23" s="2104">
        <v>45416</v>
      </c>
      <c r="L23" s="2105">
        <f t="shared" si="0"/>
      </c>
      <c r="M23" s="2106">
        <v>0</v>
      </c>
      <c r="N23" s="2106">
        <v>0</v>
      </c>
      <c r="O23" s="2107"/>
      <c r="P23" s="2107"/>
      <c r="Q23" s="2107"/>
      <c r="R23" s="2107"/>
      <c r="S23" s="2107"/>
      <c r="T23" s="2107"/>
      <c r="U23" s="2107"/>
      <c r="V23" s="2107"/>
      <c r="W23" s="2107"/>
      <c r="X23" s="2107"/>
      <c r="Y23" s="2107"/>
      <c r="Z23" s="2107"/>
      <c r="AA23" s="2107"/>
      <c r="AB23" s="2108">
        <f t="shared" si="28"/>
      </c>
      <c r="AC23" s="2109">
        <f t="shared" si="20"/>
      </c>
      <c r="AD23" s="2067">
        <f t="shared" si="13"/>
      </c>
      <c r="AE23" s="2110">
        <f t="shared" si="3"/>
      </c>
      <c r="AF23" s="2111">
        <f>VLOOKUP(C23,'Data Products'!$A:$J,10,0)</f>
      </c>
      <c r="AG23" s="2112">
        <f t="shared" si="23"/>
      </c>
      <c r="AH23" s="2113"/>
      <c r="AI23" s="2114"/>
      <c r="AJ23" s="2115"/>
      <c r="AK23" s="2115"/>
      <c r="AL23" s="2116"/>
      <c r="AM23" s="2115"/>
      <c r="AN23" s="2115"/>
    </row>
    <row customHeight="true" ht="18" r="24">
      <c r="A24" s="2075">
        <v>21</v>
      </c>
      <c r="B24" s="2055" t="s">
        <v>1967</v>
      </c>
      <c r="C24" s="2117" t="s">
        <v>2001</v>
      </c>
      <c r="D24" s="2117" t="s">
        <v>2001</v>
      </c>
      <c r="E24" s="2117" t="s">
        <v>2001</v>
      </c>
      <c r="F24" s="2118">
        <v>2000</v>
      </c>
      <c r="G24" s="2099">
        <v>2000</v>
      </c>
      <c r="H24" s="2119"/>
      <c r="I24" s="2120">
        <f>VLOOKUP(C24,'Data Products'!$A:$B,2,0)</f>
      </c>
      <c r="J24" s="2121">
        <f t="shared" si="10"/>
      </c>
      <c r="K24" s="2122">
        <v>45417</v>
      </c>
      <c r="L24" s="2123">
        <f t="shared" si="0"/>
      </c>
      <c r="M24" s="2124">
        <v>0</v>
      </c>
      <c r="N24" s="2124">
        <v>0</v>
      </c>
      <c r="O24" s="2125"/>
      <c r="P24" s="2125"/>
      <c r="Q24" s="2125"/>
      <c r="R24" s="2125"/>
      <c r="S24" s="2125"/>
      <c r="T24" s="2125"/>
      <c r="U24" s="2125"/>
      <c r="V24" s="2125"/>
      <c r="W24" s="2125"/>
      <c r="X24" s="2125"/>
      <c r="Y24" s="2125"/>
      <c r="Z24" s="2125"/>
      <c r="AA24" s="2125"/>
      <c r="AB24" s="2126">
        <f t="shared" si="28"/>
      </c>
      <c r="AC24" s="2127">
        <f t="shared" si="20"/>
      </c>
      <c r="AD24" s="2067">
        <f t="shared" si="13"/>
      </c>
      <c r="AE24" s="2128">
        <f t="shared" si="3"/>
      </c>
      <c r="AF24" s="2112">
        <f>VLOOKUP(C24,'Data Products'!$A:$J,10,0)</f>
      </c>
      <c r="AG24" s="2129">
        <f t="shared" si="23"/>
      </c>
      <c r="AH24" s="2130"/>
      <c r="AI24" s="2114"/>
      <c r="AJ24" s="2115"/>
      <c r="AK24" s="2115"/>
      <c r="AL24" s="2116"/>
      <c r="AM24" s="2115"/>
      <c r="AN24" s="2115"/>
    </row>
    <row r="25">
      <c r="A25" s="2131"/>
      <c r="B25" s="2132"/>
      <c r="C25" s="2131"/>
      <c r="D25" s="2133"/>
      <c r="E25" s="2131"/>
      <c r="F25" s="2131"/>
      <c r="G25" s="2131"/>
      <c r="H25" s="2131"/>
      <c r="I25" s="2131"/>
      <c r="J25" s="2131"/>
      <c r="K25" s="2131"/>
      <c r="L25" s="2134"/>
      <c r="M25" s="2134"/>
      <c r="N25" s="2135" t="s">
        <v>2002</v>
      </c>
      <c r="O25" s="2135"/>
      <c r="P25" s="2135"/>
      <c r="Q25" s="2135"/>
      <c r="R25" s="2135"/>
      <c r="S25" s="2135"/>
      <c r="T25" s="2135"/>
      <c r="U25" s="2135"/>
      <c r="V25" s="2135"/>
      <c r="W25" s="2135"/>
      <c r="X25" s="2135"/>
      <c r="Y25" s="2135"/>
      <c r="Z25" s="2135"/>
      <c r="AA25" s="2135"/>
      <c r="AB25" s="2135"/>
      <c r="AC25" s="2135"/>
      <c r="AD25" s="2135"/>
      <c r="AE25" s="2136" t="s">
        <v>2003</v>
      </c>
      <c r="AF25" s="2137">
        <f t="shared" ref="AF25:AF29" si="27">AG25/$AG$25</f>
      </c>
      <c r="AG25" s="2138">
        <f>SUM(AG4:AG24)</f>
      </c>
      <c r="AH25" s="2138">
        <f>SUM(AH4:AH24)</f>
      </c>
      <c r="AI25" s="2138">
        <f>SUM(AI4:AI24)</f>
      </c>
      <c r="AJ25" s="2139"/>
      <c r="AK25" s="2139"/>
      <c r="AL25" s="2140"/>
      <c r="AM25" s="2139"/>
      <c r="AN25" s="2139"/>
    </row>
    <row r="26">
      <c r="A26" s="2135"/>
      <c r="B26" s="2132"/>
      <c r="C26" s="2132"/>
      <c r="D26" s="2135"/>
      <c r="E26" s="2135"/>
      <c r="F26" s="2135"/>
      <c r="G26" s="2135"/>
      <c r="H26" s="2135"/>
      <c r="I26" s="2132"/>
      <c r="J26" s="2134"/>
      <c r="K26" s="2134"/>
      <c r="L26" s="2134"/>
      <c r="M26" s="2134"/>
      <c r="N26" s="2135"/>
      <c r="O26" s="2135"/>
      <c r="P26" s="2135"/>
      <c r="Q26" s="2135"/>
      <c r="R26" s="2135"/>
      <c r="S26" s="2135"/>
      <c r="T26" s="2135"/>
      <c r="U26" s="2135"/>
      <c r="V26" s="2135"/>
      <c r="W26" s="2135"/>
      <c r="X26" s="2135"/>
      <c r="Y26" s="2135"/>
      <c r="Z26" s="2135"/>
      <c r="AA26" s="2135"/>
      <c r="AB26" s="2135"/>
      <c r="AC26" s="2135"/>
      <c r="AD26" s="2135"/>
      <c r="AE26" s="2141" t="s">
        <v>2004</v>
      </c>
      <c r="AF26" s="2137">
        <f t="shared" si="27"/>
      </c>
      <c r="AG26" s="2142">
        <f>SUMIFS($AG$4:$AG$24,$AE$4:$AE$24,$AE$26)</f>
      </c>
      <c r="AH26" s="2143"/>
      <c r="AI26" s="2140"/>
      <c r="AJ26" s="2139"/>
      <c r="AK26" s="2139"/>
      <c r="AL26" s="2140"/>
      <c r="AM26" s="2139"/>
      <c r="AN26" s="2139"/>
    </row>
    <row r="27">
      <c r="A27" s="2135"/>
      <c r="B27" s="2132"/>
      <c r="C27" s="2132"/>
      <c r="D27" s="2135"/>
      <c r="E27" s="2135"/>
      <c r="F27" s="2135"/>
      <c r="G27" s="2135"/>
      <c r="H27" s="2135"/>
      <c r="I27" s="2132"/>
      <c r="J27" s="2134"/>
      <c r="K27" s="2134"/>
      <c r="L27" s="2134"/>
      <c r="M27" s="2134"/>
      <c r="N27" s="2135"/>
      <c r="O27" s="2135"/>
      <c r="P27" s="2135"/>
      <c r="Q27" s="2135"/>
      <c r="R27" s="2135"/>
      <c r="S27" s="2135"/>
      <c r="T27" s="2135"/>
      <c r="U27" s="2135"/>
      <c r="V27" s="2135"/>
      <c r="W27" s="2135"/>
      <c r="X27" s="2135"/>
      <c r="Y27" s="2135"/>
      <c r="Z27" s="2135"/>
      <c r="AA27" s="2135"/>
      <c r="AB27" s="2135"/>
      <c r="AC27" s="2135"/>
      <c r="AD27" s="2135"/>
      <c r="AE27" s="2141" t="s">
        <v>2005</v>
      </c>
      <c r="AF27" s="2137">
        <f t="shared" si="27"/>
      </c>
      <c r="AG27" s="2142">
        <f t="shared" ref="AG27:AG29" si="31">SUMIFS($AG$4:$AG$24,$AE$4:$AE$24,AE27)</f>
      </c>
      <c r="AH27" s="2143"/>
      <c r="AI27" s="2140"/>
      <c r="AJ27" s="2139"/>
      <c r="AK27" s="2139"/>
      <c r="AL27" s="2140"/>
      <c r="AM27" s="2139"/>
      <c r="AN27" s="2139"/>
    </row>
    <row r="28">
      <c r="A28" s="2135"/>
      <c r="B28" s="2132"/>
      <c r="C28" s="2132"/>
      <c r="D28" s="2135"/>
      <c r="E28" s="2135"/>
      <c r="F28" s="2135"/>
      <c r="G28" s="2135"/>
      <c r="H28" s="2135"/>
      <c r="I28" s="2132"/>
      <c r="J28" s="2134"/>
      <c r="K28" s="2134"/>
      <c r="L28" s="2134"/>
      <c r="M28" s="2134"/>
      <c r="N28" s="2135"/>
      <c r="O28" s="2135"/>
      <c r="P28" s="2135"/>
      <c r="Q28" s="2135"/>
      <c r="R28" s="2135"/>
      <c r="S28" s="2135"/>
      <c r="T28" s="2135"/>
      <c r="U28" s="2135"/>
      <c r="V28" s="2135"/>
      <c r="W28" s="2135"/>
      <c r="X28" s="2135"/>
      <c r="Y28" s="2135"/>
      <c r="Z28" s="2135"/>
      <c r="AA28" s="2135"/>
      <c r="AB28" s="2135"/>
      <c r="AC28" s="2135"/>
      <c r="AD28" s="2135"/>
      <c r="AE28" s="2141" t="s">
        <v>2006</v>
      </c>
      <c r="AF28" s="2137">
        <f t="shared" si="27"/>
      </c>
      <c r="AG28" s="2142">
        <f t="shared" si="31"/>
      </c>
      <c r="AH28" s="2143"/>
      <c r="AI28" s="2140"/>
      <c r="AJ28" s="2139"/>
      <c r="AK28" s="2139"/>
      <c r="AL28" s="2140"/>
      <c r="AM28" s="2139"/>
      <c r="AN28" s="2139"/>
    </row>
    <row r="29">
      <c r="A29" s="2135"/>
      <c r="B29" s="2132"/>
      <c r="C29" s="2132"/>
      <c r="D29" s="2135"/>
      <c r="E29" s="2135"/>
      <c r="F29" s="2135"/>
      <c r="G29" s="2135"/>
      <c r="H29" s="2135"/>
      <c r="I29" s="2132"/>
      <c r="J29" s="2134"/>
      <c r="K29" s="2134"/>
      <c r="L29" s="2134"/>
      <c r="M29" s="2134"/>
      <c r="N29" s="2135"/>
      <c r="O29" s="2135"/>
      <c r="P29" s="2135"/>
      <c r="Q29" s="2135"/>
      <c r="R29" s="2135"/>
      <c r="S29" s="2135"/>
      <c r="T29" s="2135"/>
      <c r="U29" s="2135"/>
      <c r="V29" s="2135"/>
      <c r="W29" s="2135"/>
      <c r="X29" s="2135"/>
      <c r="Y29" s="2135"/>
      <c r="Z29" s="2135"/>
      <c r="AA29" s="2135"/>
      <c r="AB29" s="2135"/>
      <c r="AC29" s="2135"/>
      <c r="AD29" s="2135"/>
      <c r="AE29" s="2141" t="s">
        <v>2007</v>
      </c>
      <c r="AF29" s="2137">
        <f t="shared" si="27"/>
      </c>
      <c r="AG29" s="2142">
        <f t="shared" si="31"/>
      </c>
      <c r="AH29" s="2143"/>
      <c r="AI29" s="2140"/>
      <c r="AJ29" s="2139"/>
      <c r="AK29" s="2139"/>
      <c r="AL29" s="2140"/>
      <c r="AM29" s="2139"/>
      <c r="AN29" s="2139"/>
    </row>
    <row r="30">
      <c r="A30" s="2135"/>
      <c r="B30" s="2132"/>
      <c r="C30" s="2132"/>
      <c r="D30" s="2135"/>
      <c r="E30" s="2135"/>
      <c r="F30" s="2135"/>
      <c r="G30" s="2135"/>
      <c r="H30" s="2135"/>
      <c r="I30" s="2132"/>
      <c r="J30" s="2134"/>
      <c r="K30" s="2134"/>
      <c r="L30" s="2134"/>
      <c r="M30" s="2134"/>
      <c r="N30" s="2135"/>
      <c r="O30" s="2135"/>
      <c r="P30" s="2135"/>
      <c r="Q30" s="2135"/>
      <c r="R30" s="2135"/>
      <c r="S30" s="2135"/>
      <c r="T30" s="2135"/>
      <c r="U30" s="2135"/>
      <c r="V30" s="2135"/>
      <c r="W30" s="2135"/>
      <c r="X30" s="2135"/>
      <c r="Y30" s="2135"/>
      <c r="Z30" s="2135"/>
      <c r="AA30" s="2135"/>
      <c r="AB30" s="2135"/>
      <c r="AC30" s="2135"/>
      <c r="AD30" s="2135"/>
      <c r="AE30" s="2141" t="s">
        <v>1956</v>
      </c>
      <c r="AF30" s="2144">
        <f>AVERAGE(AE29:AC27)/AVERAGE(AE29:AC27)</f>
      </c>
      <c r="AG30" s="2142">
        <f>SUMIF($AC$4:$AC$24,"&lt;90",AG4:AG24)</f>
      </c>
      <c r="AH30" s="2145"/>
      <c r="AI30" s="2140"/>
      <c r="AJ30" s="2139"/>
      <c r="AK30" s="2139"/>
      <c r="AL30" s="2140"/>
      <c r="AM30" s="2139"/>
      <c r="AN30" s="2139"/>
    </row>
    <row r="31">
      <c r="A31" s="2135"/>
      <c r="B31" s="2132"/>
      <c r="C31" s="2132"/>
      <c r="D31" s="2135"/>
      <c r="E31" s="2135"/>
      <c r="F31" s="2135"/>
      <c r="G31" s="2135"/>
      <c r="H31" s="2135"/>
      <c r="I31" s="2132"/>
      <c r="J31" s="2134"/>
      <c r="K31" s="2134"/>
      <c r="L31" s="2134"/>
      <c r="M31" s="2135"/>
      <c r="N31" s="2135"/>
      <c r="O31" s="2135"/>
      <c r="P31" s="2135"/>
      <c r="Q31" s="2135"/>
      <c r="R31" s="2135"/>
      <c r="S31" s="2135"/>
      <c r="T31" s="2135"/>
      <c r="U31" s="2135"/>
      <c r="V31" s="2135"/>
      <c r="W31" s="2135"/>
      <c r="X31" s="2135"/>
      <c r="Y31" s="2135"/>
      <c r="Z31" s="2135"/>
      <c r="AA31" s="2135"/>
      <c r="AB31" s="2135"/>
      <c r="AC31" s="2135"/>
      <c r="AD31" s="2135"/>
      <c r="AE31" s="2135"/>
      <c r="AF31" s="2145"/>
      <c r="AG31" s="2145"/>
      <c r="AH31" s="2145"/>
      <c r="AI31" s="2140"/>
      <c r="AJ31" s="2139"/>
      <c r="AK31" s="2139"/>
      <c r="AL31" s="2140"/>
      <c r="AM31" s="2139"/>
      <c r="AN31" s="2139"/>
    </row>
    <row r="32">
      <c r="A32" s="2146" t="s">
        <v>2008</v>
      </c>
      <c r="B32" s="2051" t="s">
        <v>1930</v>
      </c>
      <c r="C32" s="2051" t="s">
        <v>2009</v>
      </c>
      <c r="D32" s="2146" t="s">
        <v>1932</v>
      </c>
      <c r="E32" s="2146"/>
      <c r="F32" s="2051" t="s">
        <v>1934</v>
      </c>
      <c r="G32" s="2051"/>
      <c r="H32" s="2051" t="s">
        <v>2010</v>
      </c>
      <c r="I32" s="2147" t="s">
        <v>1936</v>
      </c>
      <c r="J32" s="2148" t="s">
        <v>1937</v>
      </c>
      <c r="K32" s="2050" t="s">
        <v>1938</v>
      </c>
      <c r="L32" s="2050" t="s">
        <v>1939</v>
      </c>
      <c r="M32" s="2051" t="s">
        <v>1940</v>
      </c>
      <c r="N32" s="2051" t="s">
        <v>1941</v>
      </c>
      <c r="O32" s="2051" t="s">
        <v>2011</v>
      </c>
      <c r="P32" s="2051" t="s">
        <v>2012</v>
      </c>
      <c r="Q32" s="2051" t="s">
        <v>1944</v>
      </c>
      <c r="R32" s="2149"/>
      <c r="S32" s="2149"/>
      <c r="T32" s="2149"/>
      <c r="U32" s="2149"/>
      <c r="V32" s="2149"/>
      <c r="W32" s="2149"/>
      <c r="X32" s="2149"/>
      <c r="Y32" s="2149"/>
      <c r="Z32" s="2149"/>
      <c r="AA32" s="2149"/>
      <c r="AB32" s="2150" t="s">
        <v>1950</v>
      </c>
      <c r="AC32" s="2148" t="s">
        <v>1951</v>
      </c>
      <c r="AD32" s="2148" t="s">
        <v>2013</v>
      </c>
      <c r="AE32" s="2148" t="s">
        <v>2014</v>
      </c>
      <c r="AF32" s="2151" t="s">
        <v>1954</v>
      </c>
      <c r="AG32" s="2151" t="s">
        <v>1955</v>
      </c>
      <c r="AH32" s="2050" t="s">
        <v>1956</v>
      </c>
      <c r="AI32" s="2148" t="s">
        <v>1957</v>
      </c>
      <c r="AJ32" s="2050" t="s">
        <v>1958</v>
      </c>
      <c r="AK32" s="2051" t="s">
        <v>1959</v>
      </c>
      <c r="AL32" s="2051" t="s">
        <v>2015</v>
      </c>
      <c r="AM32" s="2051" t="s">
        <v>1961</v>
      </c>
      <c r="AN32" s="2051" t="s">
        <v>1962</v>
      </c>
    </row>
    <row r="33">
      <c r="A33" s="2051" t="s">
        <v>1963</v>
      </c>
      <c r="B33" s="2051"/>
      <c r="C33" s="2051"/>
      <c r="D33" s="2152"/>
      <c r="E33" s="2051"/>
      <c r="F33" s="2051" t="s">
        <v>1964</v>
      </c>
      <c r="G33" s="2054" t="s">
        <v>1965</v>
      </c>
      <c r="H33" s="2051"/>
      <c r="I33" s="2153"/>
      <c r="J33" s="2154"/>
      <c r="K33" s="2155"/>
      <c r="L33" s="2050"/>
      <c r="M33" s="2051" t="s">
        <v>1966</v>
      </c>
      <c r="N33" s="2152" t="s">
        <v>1966</v>
      </c>
      <c r="O33" s="2051"/>
      <c r="P33" s="2051"/>
      <c r="Q33" s="2051"/>
      <c r="R33" s="2149"/>
      <c r="S33" s="2149"/>
      <c r="T33" s="2149"/>
      <c r="U33" s="2149"/>
      <c r="V33" s="2149"/>
      <c r="W33" s="2149"/>
      <c r="X33" s="2149"/>
      <c r="Y33" s="2149"/>
      <c r="Z33" s="2149"/>
      <c r="AA33" s="2149"/>
      <c r="AB33" s="2150"/>
      <c r="AC33" s="2148"/>
      <c r="AD33" s="2148"/>
      <c r="AE33" s="2148"/>
      <c r="AF33" s="2151"/>
      <c r="AG33" s="2151"/>
      <c r="AH33" s="2050"/>
      <c r="AI33" s="2154"/>
      <c r="AJ33" s="2050"/>
      <c r="AK33" s="2051"/>
      <c r="AL33" s="2051"/>
      <c r="AM33" s="2051"/>
      <c r="AN33" s="2051"/>
    </row>
    <row r="34">
      <c r="A34" s="2156">
        <v>1</v>
      </c>
      <c r="B34" s="2055" t="s">
        <v>2016</v>
      </c>
      <c r="C34" s="2156" t="s">
        <v>2017</v>
      </c>
      <c r="D34" s="2157"/>
      <c r="E34" s="2158"/>
      <c r="F34" s="2159">
        <v>1609</v>
      </c>
      <c r="G34" s="2159">
        <v>1609</v>
      </c>
      <c r="H34" s="2160"/>
      <c r="I34" s="2161">
        <f>VLOOKUP(C34,'Data Products'!$A:$J,2,0)</f>
      </c>
      <c r="J34" s="2121">
        <f t="shared" ref="J34:J115" si="11">IFERROR(I34-TODAY(),"")</f>
      </c>
      <c r="K34" s="2122">
        <v>45840</v>
      </c>
      <c r="L34" s="2064">
        <f t="shared" ref="L34:L115" si="1">TODAY()-K34</f>
      </c>
      <c r="M34" s="2162">
        <v>0</v>
      </c>
      <c r="N34" s="2163">
        <v>0</v>
      </c>
      <c r="O34" s="2089"/>
      <c r="P34" s="2060"/>
      <c r="Q34" s="2055" t="s">
        <v>2018</v>
      </c>
      <c r="R34" s="2135"/>
      <c r="S34" s="2135"/>
      <c r="T34" s="2164"/>
      <c r="U34" s="2135"/>
      <c r="V34" s="2135"/>
      <c r="W34" s="2135"/>
      <c r="X34" s="2135"/>
      <c r="Y34" s="2135"/>
      <c r="Z34" s="2135"/>
      <c r="AA34" s="2135"/>
      <c r="AB34" s="2165">
        <f t="shared" ref="AB34:AB115" si="29">N34/30</f>
      </c>
      <c r="AC34" s="2084">
        <f t="shared" ref="AC34:AC115" si="21">IFERROR(F34/AB34,"-")</f>
      </c>
      <c r="AD34" s="2067">
        <f t="shared" ref="AD34:AD115" si="14">IFERROR(TODAY()+AC34,"-")</f>
      </c>
      <c r="AE34" s="2085">
        <f t="shared" ref="AE34:AE115" si="4">_xlfn.IFS(AC34="-","Not sold yet",AND(AC34&lt;=150,AC34&gt;60),"Out of stock more than 60 days",AC34&lt;=60,"Out of stock less than 60 days",AC34&gt;=150,"Out of stock more than 150 days")</f>
      </c>
      <c r="AF34" s="2166">
        <f>VLOOKUP(C34,'Data Products'!$A:$J,10,0)</f>
      </c>
      <c r="AG34" s="2167">
        <f t="shared" ref="AG34:AG115" si="24">AF34*F34</f>
      </c>
      <c r="AH34" s="2070"/>
      <c r="AI34" s="2168" t="s">
        <v>2019</v>
      </c>
      <c r="AJ34" s="2169"/>
      <c r="AK34" s="2074"/>
      <c r="AL34" s="2073"/>
      <c r="AM34" s="2074"/>
      <c r="AN34" s="2074"/>
    </row>
    <row customHeight="true" hidden="true" ht="18" r="35">
      <c r="A35" s="2156">
        <v>2</v>
      </c>
      <c r="B35" s="2055" t="s">
        <v>2016</v>
      </c>
      <c r="C35" s="2156" t="s">
        <v>2020</v>
      </c>
      <c r="D35" s="2101"/>
      <c r="E35" s="2089"/>
      <c r="F35" s="2159">
        <v>0</v>
      </c>
      <c r="G35" s="2159">
        <v>0</v>
      </c>
      <c r="H35" s="2160"/>
      <c r="I35" s="2161">
        <f>VLOOKUP(C35,'Data Products'!$A:$J,2,0)</f>
      </c>
      <c r="J35" s="2121">
        <f t="shared" si="11"/>
      </c>
      <c r="K35" s="2122">
        <v>45841</v>
      </c>
      <c r="L35" s="2064">
        <f t="shared" si="1"/>
      </c>
      <c r="M35" s="2170">
        <v>0</v>
      </c>
      <c r="N35" s="2087">
        <v>0</v>
      </c>
      <c r="O35" s="2089"/>
      <c r="P35" s="2060"/>
      <c r="Q35" s="2055" t="s">
        <v>2021</v>
      </c>
      <c r="R35" s="2135"/>
      <c r="S35" s="2135"/>
      <c r="T35" s="2164"/>
      <c r="U35" s="2135"/>
      <c r="V35" s="2135"/>
      <c r="W35" s="2135"/>
      <c r="X35" s="2135"/>
      <c r="Y35" s="2135"/>
      <c r="Z35" s="2135"/>
      <c r="AA35" s="2135"/>
      <c r="AB35" s="2165">
        <f t="shared" si="29"/>
      </c>
      <c r="AC35" s="2079">
        <f t="shared" si="21"/>
      </c>
      <c r="AD35" s="2067">
        <f t="shared" si="14"/>
      </c>
      <c r="AE35" s="2080">
        <f t="shared" si="4"/>
      </c>
      <c r="AF35" s="2166">
        <f>VLOOKUP(C35,'Data Products'!$A:$J,10,0)</f>
      </c>
      <c r="AG35" s="2167">
        <f t="shared" si="24"/>
      </c>
      <c r="AH35" s="2070">
        <f t="shared" ref="AH35:AH54" si="17">IF(J35&lt;=90,F35,0)</f>
      </c>
      <c r="AI35" s="2171"/>
      <c r="AJ35" s="2169"/>
      <c r="AK35" s="2074"/>
      <c r="AL35" s="2073"/>
      <c r="AM35" s="2074"/>
      <c r="AN35" s="2074"/>
    </row>
    <row customHeight="true" hidden="true" ht="18" r="36">
      <c r="A36" s="2156">
        <v>3</v>
      </c>
      <c r="B36" s="2055" t="s">
        <v>2016</v>
      </c>
      <c r="C36" s="2156" t="s">
        <v>2022</v>
      </c>
      <c r="D36" s="2101"/>
      <c r="E36" s="2089"/>
      <c r="F36" s="2159">
        <v>0</v>
      </c>
      <c r="G36" s="2159">
        <v>0</v>
      </c>
      <c r="H36" s="2160"/>
      <c r="I36" s="2161">
        <f>VLOOKUP(C36,'Data Products'!$A:$J,2,0)</f>
      </c>
      <c r="J36" s="2121">
        <f t="shared" si="11"/>
      </c>
      <c r="K36" s="2122">
        <v>45842</v>
      </c>
      <c r="L36" s="2064">
        <f t="shared" si="1"/>
      </c>
      <c r="M36" s="2170">
        <v>0</v>
      </c>
      <c r="N36" s="2087">
        <v>0</v>
      </c>
      <c r="O36" s="2172"/>
      <c r="P36" s="2173"/>
      <c r="Q36" s="2055" t="s">
        <v>2021</v>
      </c>
      <c r="R36" s="2135"/>
      <c r="S36" s="2135"/>
      <c r="T36" s="2164"/>
      <c r="U36" s="2135"/>
      <c r="V36" s="2135"/>
      <c r="W36" s="2135"/>
      <c r="X36" s="2135"/>
      <c r="Y36" s="2135"/>
      <c r="Z36" s="2135"/>
      <c r="AA36" s="2135"/>
      <c r="AB36" s="2165">
        <f t="shared" si="29"/>
      </c>
      <c r="AC36" s="2079">
        <f t="shared" si="21"/>
      </c>
      <c r="AD36" s="2067">
        <f t="shared" si="14"/>
      </c>
      <c r="AE36" s="2080">
        <f t="shared" si="4"/>
      </c>
      <c r="AF36" s="2166">
        <f>VLOOKUP(C36,'Data Products'!$A:$J,10,0)</f>
      </c>
      <c r="AG36" s="2167">
        <f t="shared" si="24"/>
      </c>
      <c r="AH36" s="2070">
        <f t="shared" si="17"/>
      </c>
      <c r="AI36" s="2171"/>
      <c r="AJ36" s="2169"/>
      <c r="AK36" s="2074"/>
      <c r="AL36" s="2073"/>
      <c r="AM36" s="2074"/>
      <c r="AN36" s="2074"/>
    </row>
    <row customHeight="true" hidden="true" ht="18" r="37">
      <c r="A37" s="2156">
        <v>4</v>
      </c>
      <c r="B37" s="2055" t="s">
        <v>2016</v>
      </c>
      <c r="C37" s="2156" t="s">
        <v>2023</v>
      </c>
      <c r="D37" s="2101"/>
      <c r="E37" s="2089"/>
      <c r="F37" s="2159">
        <v>0</v>
      </c>
      <c r="G37" s="2159">
        <v>0</v>
      </c>
      <c r="H37" s="2160"/>
      <c r="I37" s="2161">
        <f>VLOOKUP(C37,'Data Products'!$A:$J,2,0)</f>
      </c>
      <c r="J37" s="2121">
        <f t="shared" si="11"/>
      </c>
      <c r="K37" s="2122">
        <v>45843</v>
      </c>
      <c r="L37" s="2064">
        <f t="shared" si="1"/>
      </c>
      <c r="M37" s="2170">
        <v>0</v>
      </c>
      <c r="N37" s="2087">
        <v>0</v>
      </c>
      <c r="O37" s="2089"/>
      <c r="P37" s="2060"/>
      <c r="Q37" s="2055" t="s">
        <v>2021</v>
      </c>
      <c r="R37" s="2135"/>
      <c r="S37" s="2135"/>
      <c r="T37" s="2174"/>
      <c r="U37" s="2135"/>
      <c r="V37" s="2135"/>
      <c r="W37" s="2135"/>
      <c r="X37" s="2135"/>
      <c r="Y37" s="2135"/>
      <c r="Z37" s="2135"/>
      <c r="AA37" s="2135"/>
      <c r="AB37" s="2165">
        <f t="shared" si="29"/>
      </c>
      <c r="AC37" s="2079">
        <f t="shared" si="21"/>
      </c>
      <c r="AD37" s="2067">
        <f t="shared" si="14"/>
      </c>
      <c r="AE37" s="2080">
        <f t="shared" si="4"/>
      </c>
      <c r="AF37" s="2166">
        <f>VLOOKUP(C37,'Data Products'!$A:$J,10,0)</f>
      </c>
      <c r="AG37" s="2167">
        <f t="shared" si="24"/>
      </c>
      <c r="AH37" s="2070">
        <f t="shared" si="17"/>
      </c>
      <c r="AI37" s="2171"/>
      <c r="AJ37" s="2175"/>
      <c r="AK37" s="2074"/>
      <c r="AL37" s="2073"/>
      <c r="AM37" s="2074"/>
      <c r="AN37" s="2074"/>
    </row>
    <row customHeight="true" hidden="true" ht="18" r="38">
      <c r="A38" s="2156">
        <v>5</v>
      </c>
      <c r="B38" s="2055" t="s">
        <v>2024</v>
      </c>
      <c r="C38" s="2156" t="s">
        <v>2025</v>
      </c>
      <c r="D38" s="2101"/>
      <c r="E38" s="2089"/>
      <c r="F38" s="2159">
        <v>0</v>
      </c>
      <c r="G38" s="2159">
        <v>0</v>
      </c>
      <c r="H38" s="2160"/>
      <c r="I38" s="2161">
        <f>VLOOKUP(C38,'Data Products'!$A:$J,2,0)</f>
      </c>
      <c r="J38" s="2121">
        <f t="shared" si="11"/>
      </c>
      <c r="K38" s="2122">
        <v>45844</v>
      </c>
      <c r="L38" s="2064">
        <f t="shared" si="1"/>
      </c>
      <c r="M38" s="2170">
        <v>0</v>
      </c>
      <c r="N38" s="2087">
        <v>0</v>
      </c>
      <c r="O38" s="2089"/>
      <c r="P38" s="2060"/>
      <c r="Q38" s="2176" t="s">
        <v>2026</v>
      </c>
      <c r="R38" s="2135"/>
      <c r="S38" s="2135"/>
      <c r="T38" s="2164"/>
      <c r="U38" s="2135"/>
      <c r="V38" s="2135"/>
      <c r="W38" s="2135"/>
      <c r="X38" s="2135"/>
      <c r="Y38" s="2135"/>
      <c r="Z38" s="2135"/>
      <c r="AA38" s="2135"/>
      <c r="AB38" s="2165">
        <f t="shared" si="29"/>
      </c>
      <c r="AC38" s="2079">
        <f t="shared" si="21"/>
      </c>
      <c r="AD38" s="2067">
        <f t="shared" si="14"/>
      </c>
      <c r="AE38" s="2080">
        <f t="shared" si="4"/>
      </c>
      <c r="AF38" s="2166">
        <f>VLOOKUP(C38,'Data Products'!$A:$J,10,0)</f>
      </c>
      <c r="AG38" s="2167">
        <f t="shared" si="24"/>
      </c>
      <c r="AH38" s="2070">
        <f t="shared" si="17"/>
      </c>
      <c r="AI38" s="2171"/>
      <c r="AJ38" s="2175"/>
      <c r="AK38" s="2074">
        <v>200</v>
      </c>
      <c r="AL38" s="2073"/>
      <c r="AM38" s="2074"/>
      <c r="AN38" s="2074"/>
    </row>
    <row customHeight="true" hidden="true" ht="18" r="39">
      <c r="A39" s="2156">
        <v>6</v>
      </c>
      <c r="B39" s="2055" t="s">
        <v>1967</v>
      </c>
      <c r="C39" s="2156" t="s">
        <v>2027</v>
      </c>
      <c r="D39" s="2157" t="s">
        <v>2028</v>
      </c>
      <c r="E39" s="2158"/>
      <c r="F39" s="2159">
        <v>0</v>
      </c>
      <c r="G39" s="2159">
        <v>0</v>
      </c>
      <c r="H39" s="2160"/>
      <c r="I39" s="2161">
        <f>VLOOKUP(C39,'Data Products'!$A:$J,2,0)</f>
      </c>
      <c r="J39" s="2121">
        <f t="shared" si="11"/>
      </c>
      <c r="K39" s="2122">
        <v>45845</v>
      </c>
      <c r="L39" s="2064">
        <f t="shared" si="1"/>
      </c>
      <c r="M39" s="2170">
        <v>0</v>
      </c>
      <c r="N39" s="2087">
        <v>0</v>
      </c>
      <c r="O39" s="2089"/>
      <c r="P39" s="2060"/>
      <c r="Q39" s="2055" t="s">
        <v>2026</v>
      </c>
      <c r="R39" s="2135"/>
      <c r="S39" s="2135"/>
      <c r="T39" s="2164"/>
      <c r="U39" s="2135"/>
      <c r="V39" s="2135"/>
      <c r="W39" s="2135"/>
      <c r="X39" s="2135"/>
      <c r="Y39" s="2135"/>
      <c r="Z39" s="2135"/>
      <c r="AA39" s="2135"/>
      <c r="AB39" s="2165">
        <f t="shared" si="29"/>
      </c>
      <c r="AC39" s="2084">
        <f t="shared" si="21"/>
      </c>
      <c r="AD39" s="2067">
        <f t="shared" si="14"/>
      </c>
      <c r="AE39" s="2085">
        <f t="shared" si="4"/>
      </c>
      <c r="AF39" s="2166">
        <f>VLOOKUP(C39,'Data Products'!$A:$J,10,0)</f>
      </c>
      <c r="AG39" s="2167">
        <f t="shared" si="24"/>
      </c>
      <c r="AH39" s="2070">
        <f t="shared" si="17"/>
      </c>
      <c r="AI39" s="2171"/>
      <c r="AJ39" s="2175"/>
      <c r="AK39" s="2074"/>
      <c r="AL39" s="2073"/>
      <c r="AM39" s="2074"/>
      <c r="AN39" s="2074"/>
    </row>
    <row customHeight="true" hidden="true" ht="18" r="40">
      <c r="A40" s="2156">
        <v>7</v>
      </c>
      <c r="B40" s="2055" t="s">
        <v>1967</v>
      </c>
      <c r="C40" s="2132" t="s">
        <v>2029</v>
      </c>
      <c r="D40" s="2157" t="s">
        <v>2029</v>
      </c>
      <c r="E40" s="2158"/>
      <c r="F40" s="2159">
        <v>0</v>
      </c>
      <c r="G40" s="2159">
        <v>0</v>
      </c>
      <c r="H40" s="2160"/>
      <c r="I40" s="2161">
        <f>VLOOKUP(C40,'Data Products'!$A:$J,2,0)</f>
      </c>
      <c r="J40" s="2121">
        <f t="shared" si="11"/>
      </c>
      <c r="K40" s="2122">
        <v>45846</v>
      </c>
      <c r="L40" s="2064">
        <f t="shared" si="1"/>
      </c>
      <c r="M40" s="2170">
        <v>0</v>
      </c>
      <c r="N40" s="2087">
        <v>0</v>
      </c>
      <c r="O40" s="2089"/>
      <c r="P40" s="2060"/>
      <c r="Q40" s="2177" t="s">
        <v>2026</v>
      </c>
      <c r="R40" s="2135"/>
      <c r="S40" s="2135"/>
      <c r="T40" s="2164"/>
      <c r="U40" s="2135"/>
      <c r="V40" s="2135"/>
      <c r="W40" s="2135"/>
      <c r="X40" s="2135"/>
      <c r="Y40" s="2135"/>
      <c r="Z40" s="2135"/>
      <c r="AA40" s="2135"/>
      <c r="AB40" s="2165">
        <f t="shared" si="29"/>
      </c>
      <c r="AC40" s="2178">
        <f t="shared" si="21"/>
      </c>
      <c r="AD40" s="2067">
        <f t="shared" si="14"/>
      </c>
      <c r="AE40" s="2179">
        <f t="shared" si="4"/>
      </c>
      <c r="AF40" s="2166">
        <f>VLOOKUP(C40,'Data Products'!$A:$J,10,0)</f>
      </c>
      <c r="AG40" s="2167">
        <f t="shared" si="24"/>
      </c>
      <c r="AH40" s="2070">
        <f t="shared" si="17"/>
      </c>
      <c r="AI40" s="2171"/>
      <c r="AJ40" s="2175"/>
      <c r="AK40" s="2074"/>
      <c r="AL40" s="2073"/>
      <c r="AM40" s="2074"/>
      <c r="AN40" s="2074"/>
    </row>
    <row customHeight="true" hidden="true" ht="18" r="41">
      <c r="A41" s="2156">
        <v>8</v>
      </c>
      <c r="B41" s="2055" t="s">
        <v>1967</v>
      </c>
      <c r="C41" s="2156" t="s">
        <v>2030</v>
      </c>
      <c r="D41" s="2101"/>
      <c r="E41" s="2089"/>
      <c r="F41" s="2159">
        <v>0</v>
      </c>
      <c r="G41" s="2159">
        <v>0</v>
      </c>
      <c r="H41" s="2160"/>
      <c r="I41" s="2161">
        <f>VLOOKUP(C41,'Data Products'!$A:$J,2,0)</f>
      </c>
      <c r="J41" s="2121">
        <f t="shared" si="11"/>
      </c>
      <c r="K41" s="2122">
        <v>45847</v>
      </c>
      <c r="L41" s="2064">
        <f t="shared" si="1"/>
      </c>
      <c r="M41" s="2170">
        <v>0</v>
      </c>
      <c r="N41" s="2087">
        <v>0</v>
      </c>
      <c r="O41" s="2089"/>
      <c r="P41" s="2060"/>
      <c r="Q41" s="2055" t="s">
        <v>2026</v>
      </c>
      <c r="R41" s="2135"/>
      <c r="S41" s="2135"/>
      <c r="T41" s="2164"/>
      <c r="U41" s="2135"/>
      <c r="V41" s="2135"/>
      <c r="W41" s="2135"/>
      <c r="X41" s="2135"/>
      <c r="Y41" s="2135"/>
      <c r="Z41" s="2135"/>
      <c r="AA41" s="2135"/>
      <c r="AB41" s="2165">
        <f t="shared" si="29"/>
      </c>
      <c r="AC41" s="2079">
        <f t="shared" si="21"/>
      </c>
      <c r="AD41" s="2067">
        <f t="shared" si="14"/>
      </c>
      <c r="AE41" s="2080">
        <f t="shared" si="4"/>
      </c>
      <c r="AF41" s="2166">
        <f>VLOOKUP(C41,'Data Products'!$A:$J,10,0)</f>
      </c>
      <c r="AG41" s="2167">
        <f t="shared" si="24"/>
      </c>
      <c r="AH41" s="2070">
        <f t="shared" si="17"/>
      </c>
      <c r="AI41" s="2171"/>
      <c r="AJ41" s="2175"/>
      <c r="AK41" s="2074"/>
      <c r="AL41" s="2073"/>
      <c r="AM41" s="2074"/>
      <c r="AN41" s="2074"/>
    </row>
    <row customHeight="true" hidden="true" ht="18" r="42">
      <c r="A42" s="2156">
        <v>9</v>
      </c>
      <c r="B42" s="2055" t="s">
        <v>1967</v>
      </c>
      <c r="C42" s="2156" t="s">
        <v>2031</v>
      </c>
      <c r="D42" s="2101"/>
      <c r="E42" s="2089"/>
      <c r="F42" s="2159">
        <v>0</v>
      </c>
      <c r="G42" s="2159">
        <v>0</v>
      </c>
      <c r="H42" s="2160"/>
      <c r="I42" s="2161">
        <f>VLOOKUP(C42,'Data Products'!$A:$J,2,0)</f>
      </c>
      <c r="J42" s="2121">
        <f t="shared" si="11"/>
      </c>
      <c r="K42" s="2122">
        <v>45848</v>
      </c>
      <c r="L42" s="2064">
        <f t="shared" si="1"/>
      </c>
      <c r="M42" s="2170">
        <v>0</v>
      </c>
      <c r="N42" s="2087">
        <v>0</v>
      </c>
      <c r="O42" s="2089"/>
      <c r="P42" s="2060"/>
      <c r="Q42" s="2055" t="s">
        <v>2026</v>
      </c>
      <c r="R42" s="2135"/>
      <c r="S42" s="2135"/>
      <c r="T42" s="2164"/>
      <c r="U42" s="2135"/>
      <c r="V42" s="2135"/>
      <c r="W42" s="2135"/>
      <c r="X42" s="2135"/>
      <c r="Y42" s="2135"/>
      <c r="Z42" s="2135"/>
      <c r="AA42" s="2135"/>
      <c r="AB42" s="2165">
        <f t="shared" si="29"/>
      </c>
      <c r="AC42" s="2084">
        <f t="shared" si="21"/>
      </c>
      <c r="AD42" s="2067">
        <f t="shared" si="14"/>
      </c>
      <c r="AE42" s="2085">
        <f t="shared" si="4"/>
      </c>
      <c r="AF42" s="2166">
        <f>VLOOKUP(C42,'Data Products'!$A:$J,10,0)</f>
      </c>
      <c r="AG42" s="2167">
        <f t="shared" si="24"/>
      </c>
      <c r="AH42" s="2070">
        <f t="shared" si="17"/>
      </c>
      <c r="AI42" s="2171"/>
      <c r="AJ42" s="2175"/>
      <c r="AK42" s="2074"/>
      <c r="AL42" s="2073"/>
      <c r="AM42" s="2074"/>
      <c r="AN42" s="2074"/>
    </row>
    <row customHeight="true" hidden="true" ht="18" r="43">
      <c r="A43" s="2156">
        <v>10</v>
      </c>
      <c r="B43" s="2055" t="s">
        <v>1967</v>
      </c>
      <c r="C43" s="2156" t="s">
        <v>2032</v>
      </c>
      <c r="D43" s="2101"/>
      <c r="E43" s="2089"/>
      <c r="F43" s="2159">
        <v>0</v>
      </c>
      <c r="G43" s="2159">
        <v>0</v>
      </c>
      <c r="H43" s="2160"/>
      <c r="I43" s="2161">
        <f>VLOOKUP(C43,'Data Products'!$A:$J,2,0)</f>
      </c>
      <c r="J43" s="2121">
        <f t="shared" si="11"/>
      </c>
      <c r="K43" s="2122">
        <v>45849</v>
      </c>
      <c r="L43" s="2064">
        <f t="shared" si="1"/>
      </c>
      <c r="M43" s="2170">
        <v>0</v>
      </c>
      <c r="N43" s="2087">
        <v>0</v>
      </c>
      <c r="O43" s="2089"/>
      <c r="P43" s="2060"/>
      <c r="Q43" s="2055" t="s">
        <v>2026</v>
      </c>
      <c r="R43" s="2135"/>
      <c r="S43" s="2135"/>
      <c r="T43" s="2164"/>
      <c r="U43" s="2135"/>
      <c r="V43" s="2135"/>
      <c r="W43" s="2135"/>
      <c r="X43" s="2135"/>
      <c r="Y43" s="2135"/>
      <c r="Z43" s="2135"/>
      <c r="AA43" s="2135"/>
      <c r="AB43" s="2165">
        <f t="shared" si="29"/>
      </c>
      <c r="AC43" s="2079">
        <f t="shared" si="21"/>
      </c>
      <c r="AD43" s="2067">
        <f t="shared" si="14"/>
      </c>
      <c r="AE43" s="2080">
        <f t="shared" si="4"/>
      </c>
      <c r="AF43" s="2166">
        <f>VLOOKUP(C43,'Data Products'!$A:$J,10,0)</f>
      </c>
      <c r="AG43" s="2167">
        <f t="shared" si="24"/>
      </c>
      <c r="AH43" s="2070">
        <f t="shared" si="17"/>
      </c>
      <c r="AI43" s="2171"/>
      <c r="AJ43" s="2175"/>
      <c r="AK43" s="2074">
        <v>150</v>
      </c>
      <c r="AL43" s="2073"/>
      <c r="AM43" s="2074"/>
      <c r="AN43" s="2074"/>
    </row>
    <row customHeight="true" hidden="true" ht="18" r="44">
      <c r="A44" s="2156">
        <v>11</v>
      </c>
      <c r="B44" s="2055" t="s">
        <v>2016</v>
      </c>
      <c r="C44" s="2156" t="s">
        <v>2033</v>
      </c>
      <c r="D44" s="2101"/>
      <c r="E44" s="2089"/>
      <c r="F44" s="2159">
        <v>0</v>
      </c>
      <c r="G44" s="2159">
        <v>0</v>
      </c>
      <c r="H44" s="2160"/>
      <c r="I44" s="2161">
        <f>VLOOKUP(C44,'Data Products'!$A:$J,2,0)</f>
      </c>
      <c r="J44" s="2121">
        <f t="shared" si="11"/>
      </c>
      <c r="K44" s="2122">
        <v>45850</v>
      </c>
      <c r="L44" s="2064">
        <f t="shared" si="1"/>
      </c>
      <c r="M44" s="2170">
        <v>0</v>
      </c>
      <c r="N44" s="2087">
        <v>0</v>
      </c>
      <c r="O44" s="2089"/>
      <c r="P44" s="2060"/>
      <c r="Q44" s="2055" t="s">
        <v>2026</v>
      </c>
      <c r="R44" s="2135"/>
      <c r="S44" s="2135"/>
      <c r="T44" s="2164"/>
      <c r="U44" s="2135"/>
      <c r="V44" s="2135"/>
      <c r="W44" s="2135"/>
      <c r="X44" s="2135"/>
      <c r="Y44" s="2135"/>
      <c r="Z44" s="2135"/>
      <c r="AA44" s="2135"/>
      <c r="AB44" s="2165">
        <f t="shared" si="29"/>
      </c>
      <c r="AC44" s="2178">
        <f t="shared" si="21"/>
      </c>
      <c r="AD44" s="2067">
        <f t="shared" si="14"/>
      </c>
      <c r="AE44" s="2179">
        <f t="shared" si="4"/>
      </c>
      <c r="AF44" s="2166">
        <f>VLOOKUP(C44,'Data Products'!$A:$J,10,0)</f>
      </c>
      <c r="AG44" s="2167">
        <f t="shared" si="24"/>
      </c>
      <c r="AH44" s="2070">
        <f t="shared" si="17"/>
      </c>
      <c r="AI44" s="2171"/>
      <c r="AJ44" s="2175"/>
      <c r="AK44" s="2074"/>
      <c r="AL44" s="2073"/>
      <c r="AM44" s="2074"/>
      <c r="AN44" s="2074"/>
    </row>
    <row customHeight="true" hidden="true" ht="18" r="45">
      <c r="A45" s="2156">
        <v>12</v>
      </c>
      <c r="B45" s="2055" t="s">
        <v>1967</v>
      </c>
      <c r="C45" s="2156" t="s">
        <v>2034</v>
      </c>
      <c r="D45" s="2157" t="s">
        <v>2035</v>
      </c>
      <c r="E45" s="2158"/>
      <c r="F45" s="2159">
        <v>0</v>
      </c>
      <c r="G45" s="2159">
        <v>0</v>
      </c>
      <c r="H45" s="2160"/>
      <c r="I45" s="2161">
        <f>VLOOKUP(C45,'Data Products'!$A:$J,2,0)</f>
      </c>
      <c r="J45" s="2121">
        <f t="shared" si="11"/>
      </c>
      <c r="K45" s="2122">
        <v>45851</v>
      </c>
      <c r="L45" s="2064">
        <f t="shared" si="1"/>
      </c>
      <c r="M45" s="2170">
        <v>0</v>
      </c>
      <c r="N45" s="2087">
        <v>0</v>
      </c>
      <c r="O45" s="2089"/>
      <c r="P45" s="2060"/>
      <c r="Q45" s="2055" t="s">
        <v>2026</v>
      </c>
      <c r="R45" s="2135"/>
      <c r="S45" s="2135"/>
      <c r="T45" s="2164"/>
      <c r="U45" s="2135"/>
      <c r="V45" s="2135"/>
      <c r="W45" s="2135"/>
      <c r="X45" s="2135"/>
      <c r="Y45" s="2135"/>
      <c r="Z45" s="2135"/>
      <c r="AA45" s="2135"/>
      <c r="AB45" s="2165">
        <f t="shared" si="29"/>
      </c>
      <c r="AC45" s="2178">
        <f t="shared" si="21"/>
      </c>
      <c r="AD45" s="2067">
        <f t="shared" si="14"/>
      </c>
      <c r="AE45" s="2179">
        <f t="shared" si="4"/>
      </c>
      <c r="AF45" s="2166">
        <f>VLOOKUP(C45,'Data Products'!$A:$J,10,0)</f>
      </c>
      <c r="AG45" s="2167">
        <f t="shared" si="24"/>
      </c>
      <c r="AH45" s="2070">
        <f t="shared" si="17"/>
      </c>
      <c r="AI45" s="2171"/>
      <c r="AJ45" s="2175"/>
      <c r="AK45" s="2074"/>
      <c r="AL45" s="2073"/>
      <c r="AM45" s="2074"/>
      <c r="AN45" s="2074"/>
    </row>
    <row customHeight="true" hidden="true" ht="18" r="46">
      <c r="A46" s="2156">
        <v>13</v>
      </c>
      <c r="B46" s="2055" t="s">
        <v>1967</v>
      </c>
      <c r="C46" s="2156" t="s">
        <v>2036</v>
      </c>
      <c r="D46" s="2101"/>
      <c r="E46" s="2089"/>
      <c r="F46" s="2159">
        <v>0</v>
      </c>
      <c r="G46" s="2159">
        <v>0</v>
      </c>
      <c r="H46" s="2160"/>
      <c r="I46" s="2161">
        <f>VLOOKUP(C46,'Data Products'!$A:$J,2,0)</f>
      </c>
      <c r="J46" s="2121">
        <f t="shared" si="11"/>
      </c>
      <c r="K46" s="2122">
        <v>45852</v>
      </c>
      <c r="L46" s="2064">
        <f t="shared" si="1"/>
      </c>
      <c r="M46" s="2170">
        <v>0</v>
      </c>
      <c r="N46" s="2087">
        <v>0</v>
      </c>
      <c r="O46" s="2089"/>
      <c r="P46" s="2060"/>
      <c r="Q46" s="2055" t="s">
        <v>2026</v>
      </c>
      <c r="R46" s="2135"/>
      <c r="S46" s="2135"/>
      <c r="T46" s="2164"/>
      <c r="U46" s="2135"/>
      <c r="V46" s="2135"/>
      <c r="W46" s="2135"/>
      <c r="X46" s="2135"/>
      <c r="Y46" s="2135"/>
      <c r="Z46" s="2135"/>
      <c r="AA46" s="2135"/>
      <c r="AB46" s="2165">
        <f t="shared" si="29"/>
      </c>
      <c r="AC46" s="2079">
        <f t="shared" si="21"/>
      </c>
      <c r="AD46" s="2067">
        <f t="shared" si="14"/>
      </c>
      <c r="AE46" s="2080">
        <f t="shared" si="4"/>
      </c>
      <c r="AF46" s="2166">
        <f>VLOOKUP(C46,'Data Products'!$A:$J,10,0)</f>
      </c>
      <c r="AG46" s="2167">
        <f t="shared" si="24"/>
      </c>
      <c r="AH46" s="2070">
        <f t="shared" si="17"/>
      </c>
      <c r="AI46" s="2171"/>
      <c r="AJ46" s="2175"/>
      <c r="AK46" s="2074"/>
      <c r="AL46" s="2073"/>
      <c r="AM46" s="2074"/>
      <c r="AN46" s="2074"/>
    </row>
    <row customHeight="true" hidden="true" ht="18" r="47">
      <c r="A47" s="2156">
        <v>14</v>
      </c>
      <c r="B47" s="2055" t="s">
        <v>2016</v>
      </c>
      <c r="C47" s="2156" t="s">
        <v>2037</v>
      </c>
      <c r="D47" s="2157" t="s">
        <v>2038</v>
      </c>
      <c r="E47" s="2158"/>
      <c r="F47" s="2159">
        <v>0</v>
      </c>
      <c r="G47" s="2159">
        <v>0</v>
      </c>
      <c r="H47" s="2160"/>
      <c r="I47" s="2161">
        <f>VLOOKUP(C47,'Data Products'!$A:$J,2,0)</f>
      </c>
      <c r="J47" s="2121">
        <f t="shared" si="11"/>
      </c>
      <c r="K47" s="2122">
        <v>45853</v>
      </c>
      <c r="L47" s="2064">
        <f t="shared" si="1"/>
      </c>
      <c r="M47" s="2170">
        <v>0</v>
      </c>
      <c r="N47" s="2087">
        <v>0</v>
      </c>
      <c r="O47" s="2089"/>
      <c r="P47" s="2060"/>
      <c r="Q47" s="2055" t="s">
        <v>2026</v>
      </c>
      <c r="R47" s="2135"/>
      <c r="S47" s="2135"/>
      <c r="T47" s="2164"/>
      <c r="U47" s="2135"/>
      <c r="V47" s="2135"/>
      <c r="W47" s="2135"/>
      <c r="X47" s="2135"/>
      <c r="Y47" s="2135"/>
      <c r="Z47" s="2135"/>
      <c r="AA47" s="2135"/>
      <c r="AB47" s="2165">
        <f t="shared" si="29"/>
      </c>
      <c r="AC47" s="2178">
        <f t="shared" si="21"/>
      </c>
      <c r="AD47" s="2067">
        <f t="shared" si="14"/>
      </c>
      <c r="AE47" s="2179">
        <f t="shared" si="4"/>
      </c>
      <c r="AF47" s="2166">
        <f>VLOOKUP(C47,'Data Products'!$A:$J,10,0)</f>
      </c>
      <c r="AG47" s="2167">
        <f t="shared" si="24"/>
      </c>
      <c r="AH47" s="2070">
        <f t="shared" si="17"/>
      </c>
      <c r="AI47" s="2171"/>
      <c r="AJ47" s="2175"/>
      <c r="AK47" s="2074"/>
      <c r="AL47" s="2073"/>
      <c r="AM47" s="2074"/>
      <c r="AN47" s="2074"/>
    </row>
    <row customHeight="true" hidden="true" ht="18" r="48">
      <c r="A48" s="2156">
        <v>15</v>
      </c>
      <c r="B48" s="2055" t="s">
        <v>2016</v>
      </c>
      <c r="C48" s="2156" t="s">
        <v>2039</v>
      </c>
      <c r="D48" s="2101"/>
      <c r="E48" s="2089"/>
      <c r="F48" s="2159">
        <v>0</v>
      </c>
      <c r="G48" s="2159">
        <v>0</v>
      </c>
      <c r="H48" s="2160"/>
      <c r="I48" s="2161">
        <f>VLOOKUP(C48,'Data Products'!$A:$J,2,0)</f>
      </c>
      <c r="J48" s="2121">
        <f t="shared" si="11"/>
      </c>
      <c r="K48" s="2122">
        <v>45854</v>
      </c>
      <c r="L48" s="2064">
        <f t="shared" si="1"/>
      </c>
      <c r="M48" s="2170">
        <v>0</v>
      </c>
      <c r="N48" s="2087">
        <v>0</v>
      </c>
      <c r="O48" s="2089"/>
      <c r="P48" s="2060"/>
      <c r="Q48" s="2055" t="s">
        <v>2026</v>
      </c>
      <c r="R48" s="2135"/>
      <c r="S48" s="2135"/>
      <c r="T48" s="2164"/>
      <c r="U48" s="2135"/>
      <c r="V48" s="2135"/>
      <c r="W48" s="2135"/>
      <c r="X48" s="2135"/>
      <c r="Y48" s="2135"/>
      <c r="Z48" s="2135"/>
      <c r="AA48" s="2135"/>
      <c r="AB48" s="2165">
        <f t="shared" si="29"/>
      </c>
      <c r="AC48" s="2178">
        <f t="shared" si="21"/>
      </c>
      <c r="AD48" s="2067">
        <f t="shared" si="14"/>
      </c>
      <c r="AE48" s="2179">
        <f t="shared" si="4"/>
      </c>
      <c r="AF48" s="2166">
        <f>VLOOKUP(C48,'Data Products'!$A:$J,10,0)</f>
      </c>
      <c r="AG48" s="2167">
        <f t="shared" si="24"/>
      </c>
      <c r="AH48" s="2070">
        <f t="shared" si="17"/>
      </c>
      <c r="AI48" s="2171"/>
      <c r="AJ48" s="2175"/>
      <c r="AK48" s="2074">
        <v>340</v>
      </c>
      <c r="AL48" s="2073"/>
      <c r="AM48" s="2074"/>
      <c r="AN48" s="2074"/>
    </row>
    <row customHeight="true" hidden="true" ht="18" r="49">
      <c r="A49" s="2156">
        <v>16</v>
      </c>
      <c r="B49" s="2055" t="s">
        <v>2016</v>
      </c>
      <c r="C49" s="2156" t="s">
        <v>2040</v>
      </c>
      <c r="D49" s="2101"/>
      <c r="E49" s="2089"/>
      <c r="F49" s="2159">
        <v>0</v>
      </c>
      <c r="G49" s="2159">
        <v>0</v>
      </c>
      <c r="H49" s="2160"/>
      <c r="I49" s="2161">
        <f>VLOOKUP(C49,'Data Products'!$A:$J,2,0)</f>
      </c>
      <c r="J49" s="2121">
        <f t="shared" si="11"/>
      </c>
      <c r="K49" s="2122">
        <v>45855</v>
      </c>
      <c r="L49" s="2064">
        <f t="shared" si="1"/>
      </c>
      <c r="M49" s="2170">
        <v>0</v>
      </c>
      <c r="N49" s="2087">
        <v>0</v>
      </c>
      <c r="O49" s="2089"/>
      <c r="P49" s="2060"/>
      <c r="Q49" s="2055" t="s">
        <v>2041</v>
      </c>
      <c r="R49" s="2135"/>
      <c r="S49" s="2135"/>
      <c r="T49" s="2164"/>
      <c r="U49" s="2135"/>
      <c r="V49" s="2135"/>
      <c r="W49" s="2135"/>
      <c r="X49" s="2135"/>
      <c r="Y49" s="2135"/>
      <c r="Z49" s="2135"/>
      <c r="AA49" s="2135"/>
      <c r="AB49" s="2165">
        <f t="shared" si="29"/>
      </c>
      <c r="AC49" s="2079">
        <f t="shared" si="21"/>
      </c>
      <c r="AD49" s="2067">
        <f t="shared" si="14"/>
      </c>
      <c r="AE49" s="2080">
        <f t="shared" si="4"/>
      </c>
      <c r="AF49" s="2166">
        <f>VLOOKUP(C49,'Data Products'!$A:$J,10,0)</f>
      </c>
      <c r="AG49" s="2167">
        <f t="shared" si="24"/>
      </c>
      <c r="AH49" s="2070">
        <f t="shared" si="17"/>
      </c>
      <c r="AI49" s="2171"/>
      <c r="AJ49" s="2175"/>
      <c r="AK49" s="2074"/>
      <c r="AL49" s="2073"/>
      <c r="AM49" s="2074"/>
      <c r="AN49" s="2074"/>
    </row>
    <row customHeight="true" hidden="true" ht="18" r="50">
      <c r="A50" s="2156">
        <v>17</v>
      </c>
      <c r="B50" s="2055" t="s">
        <v>2016</v>
      </c>
      <c r="C50" s="2156" t="s">
        <v>2042</v>
      </c>
      <c r="D50" s="2101"/>
      <c r="E50" s="2089"/>
      <c r="F50" s="2159">
        <v>0</v>
      </c>
      <c r="G50" s="2159">
        <v>0</v>
      </c>
      <c r="H50" s="2160"/>
      <c r="I50" s="2161">
        <f>VLOOKUP(C50,'Data Products'!$A:$J,2,0)</f>
      </c>
      <c r="J50" s="2121">
        <f t="shared" si="11"/>
      </c>
      <c r="K50" s="2122">
        <v>45856</v>
      </c>
      <c r="L50" s="2064">
        <f t="shared" si="1"/>
      </c>
      <c r="M50" s="2170">
        <v>0</v>
      </c>
      <c r="N50" s="2087">
        <v>0</v>
      </c>
      <c r="O50" s="2089"/>
      <c r="P50" s="2060"/>
      <c r="Q50" s="2055" t="s">
        <v>2041</v>
      </c>
      <c r="R50" s="2135"/>
      <c r="S50" s="2135"/>
      <c r="T50" s="2164"/>
      <c r="U50" s="2135"/>
      <c r="V50" s="2135"/>
      <c r="W50" s="2135"/>
      <c r="X50" s="2135"/>
      <c r="Y50" s="2135"/>
      <c r="Z50" s="2135"/>
      <c r="AA50" s="2135"/>
      <c r="AB50" s="2165">
        <f t="shared" si="29"/>
      </c>
      <c r="AC50" s="2084">
        <f t="shared" si="21"/>
      </c>
      <c r="AD50" s="2067">
        <f t="shared" si="14"/>
      </c>
      <c r="AE50" s="2085">
        <f t="shared" si="4"/>
      </c>
      <c r="AF50" s="2166">
        <f>VLOOKUP(C50,'Data Products'!$A:$J,10,0)</f>
      </c>
      <c r="AG50" s="2167">
        <f t="shared" si="24"/>
      </c>
      <c r="AH50" s="2070">
        <f t="shared" si="17"/>
      </c>
      <c r="AI50" s="2171"/>
      <c r="AJ50" s="2175"/>
      <c r="AK50" s="2074">
        <v>3620</v>
      </c>
      <c r="AL50" s="2073"/>
      <c r="AM50" s="2074"/>
      <c r="AN50" s="2074"/>
    </row>
    <row customHeight="true" hidden="true" ht="18" r="51">
      <c r="A51" s="2156">
        <v>18</v>
      </c>
      <c r="B51" s="2055" t="s">
        <v>2016</v>
      </c>
      <c r="C51" s="2156" t="s">
        <v>2043</v>
      </c>
      <c r="D51" s="2101"/>
      <c r="E51" s="2089"/>
      <c r="F51" s="2159">
        <v>0</v>
      </c>
      <c r="G51" s="2159">
        <v>0</v>
      </c>
      <c r="H51" s="2160"/>
      <c r="I51" s="2161">
        <f>VLOOKUP(C51,'Data Products'!$A:$J,2,0)</f>
      </c>
      <c r="J51" s="2121">
        <f t="shared" si="11"/>
      </c>
      <c r="K51" s="2122">
        <v>45857</v>
      </c>
      <c r="L51" s="2064">
        <f t="shared" si="1"/>
      </c>
      <c r="M51" s="2170">
        <v>0</v>
      </c>
      <c r="N51" s="2087">
        <v>0</v>
      </c>
      <c r="O51" s="2089"/>
      <c r="P51" s="2060"/>
      <c r="Q51" s="2055" t="s">
        <v>2041</v>
      </c>
      <c r="R51" s="2135"/>
      <c r="S51" s="2135"/>
      <c r="T51" s="2164"/>
      <c r="U51" s="2135"/>
      <c r="V51" s="2135"/>
      <c r="W51" s="2135"/>
      <c r="X51" s="2135"/>
      <c r="Y51" s="2135"/>
      <c r="Z51" s="2135"/>
      <c r="AA51" s="2135"/>
      <c r="AB51" s="2165">
        <f t="shared" si="29"/>
      </c>
      <c r="AC51" s="2079">
        <f t="shared" si="21"/>
      </c>
      <c r="AD51" s="2067">
        <f t="shared" si="14"/>
      </c>
      <c r="AE51" s="2080">
        <f t="shared" si="4"/>
      </c>
      <c r="AF51" s="2166">
        <f>VLOOKUP(C51,'Data Products'!$A:$J,10,0)</f>
      </c>
      <c r="AG51" s="2167">
        <f t="shared" si="24"/>
      </c>
      <c r="AH51" s="2070">
        <f t="shared" si="17"/>
      </c>
      <c r="AI51" s="2171"/>
      <c r="AJ51" s="2175"/>
      <c r="AK51" s="2074"/>
      <c r="AL51" s="2073"/>
      <c r="AM51" s="2074"/>
      <c r="AN51" s="2074"/>
    </row>
    <row customHeight="true" hidden="true" ht="18" r="52">
      <c r="A52" s="2156">
        <v>19</v>
      </c>
      <c r="B52" s="2055" t="s">
        <v>1970</v>
      </c>
      <c r="C52" s="2156" t="s">
        <v>2044</v>
      </c>
      <c r="D52" s="2099" t="s">
        <v>2045</v>
      </c>
      <c r="E52" s="2099" t="s">
        <v>2045</v>
      </c>
      <c r="F52" s="2159">
        <v>0</v>
      </c>
      <c r="G52" s="2159">
        <v>0</v>
      </c>
      <c r="H52" s="2160"/>
      <c r="I52" s="2161">
        <f>VLOOKUP(C52,'Data Products'!$A:$J,2,0)</f>
      </c>
      <c r="J52" s="2121">
        <f t="shared" si="11"/>
      </c>
      <c r="K52" s="2122">
        <v>45858</v>
      </c>
      <c r="L52" s="2064">
        <f t="shared" si="1"/>
      </c>
      <c r="M52" s="2170">
        <v>0</v>
      </c>
      <c r="N52" s="2087">
        <v>0</v>
      </c>
      <c r="O52" s="2089"/>
      <c r="P52" s="2060"/>
      <c r="Q52" s="2055" t="s">
        <v>2046</v>
      </c>
      <c r="R52" s="2135"/>
      <c r="S52" s="2135"/>
      <c r="T52" s="2164"/>
      <c r="U52" s="2135"/>
      <c r="V52" s="2135"/>
      <c r="W52" s="2135"/>
      <c r="X52" s="2135"/>
      <c r="Y52" s="2135"/>
      <c r="Z52" s="2135"/>
      <c r="AA52" s="2135"/>
      <c r="AB52" s="2165">
        <f t="shared" si="29"/>
      </c>
      <c r="AC52" s="2084">
        <f t="shared" si="21"/>
      </c>
      <c r="AD52" s="2067">
        <f t="shared" si="14"/>
      </c>
      <c r="AE52" s="2085">
        <f t="shared" si="4"/>
      </c>
      <c r="AF52" s="2166">
        <f>VLOOKUP(C52,'Data Products'!$A:$J,10,0)</f>
      </c>
      <c r="AG52" s="2167">
        <f t="shared" si="24"/>
      </c>
      <c r="AH52" s="2070">
        <f t="shared" si="17"/>
      </c>
      <c r="AI52" s="2168" t="s">
        <v>2047</v>
      </c>
      <c r="AJ52" s="2175"/>
      <c r="AK52" s="2074"/>
      <c r="AL52" s="2073"/>
      <c r="AM52" s="2074"/>
      <c r="AN52" s="2074"/>
    </row>
    <row customHeight="true" hidden="true" ht="18" r="53">
      <c r="A53" s="2156">
        <v>20</v>
      </c>
      <c r="B53" s="2055" t="s">
        <v>2016</v>
      </c>
      <c r="C53" s="2156" t="s">
        <v>2048</v>
      </c>
      <c r="D53" s="2099" t="s">
        <v>2049</v>
      </c>
      <c r="E53" s="2099" t="s">
        <v>2049</v>
      </c>
      <c r="F53" s="2159">
        <v>8</v>
      </c>
      <c r="G53" s="2159">
        <v>8</v>
      </c>
      <c r="H53" s="2160"/>
      <c r="I53" s="2161">
        <f>VLOOKUP(C53,'Data Products'!$A:$J,2,0)</f>
      </c>
      <c r="J53" s="2121">
        <f t="shared" si="11"/>
      </c>
      <c r="K53" s="2122">
        <v>45859</v>
      </c>
      <c r="L53" s="2064">
        <f t="shared" si="1"/>
      </c>
      <c r="M53" s="2170">
        <v>0</v>
      </c>
      <c r="N53" s="2087">
        <v>0</v>
      </c>
      <c r="O53" s="2089"/>
      <c r="P53" s="2060"/>
      <c r="Q53" s="2055" t="s">
        <v>2046</v>
      </c>
      <c r="R53" s="2135"/>
      <c r="S53" s="2135"/>
      <c r="T53" s="2164"/>
      <c r="U53" s="2135"/>
      <c r="V53" s="2135"/>
      <c r="W53" s="2135"/>
      <c r="X53" s="2135"/>
      <c r="Y53" s="2135"/>
      <c r="Z53" s="2135"/>
      <c r="AA53" s="2135"/>
      <c r="AB53" s="2165">
        <f t="shared" si="29"/>
      </c>
      <c r="AC53" s="2084">
        <f t="shared" si="21"/>
      </c>
      <c r="AD53" s="2067">
        <f t="shared" si="14"/>
      </c>
      <c r="AE53" s="2085">
        <f t="shared" si="4"/>
      </c>
      <c r="AF53" s="2166">
        <f>VLOOKUP(C53,'Data Products'!$A:$J,10,0)</f>
      </c>
      <c r="AG53" s="2167">
        <f t="shared" si="24"/>
      </c>
      <c r="AH53" s="2070">
        <f t="shared" si="17"/>
      </c>
      <c r="AI53" s="2168" t="s">
        <v>2050</v>
      </c>
      <c r="AJ53" s="2175"/>
      <c r="AK53" s="2074"/>
      <c r="AL53" s="2073"/>
      <c r="AM53" s="2074"/>
      <c r="AN53" s="2074"/>
    </row>
    <row customHeight="true" hidden="true" ht="18" r="54">
      <c r="A54" s="2156">
        <v>21</v>
      </c>
      <c r="B54" s="2055" t="s">
        <v>2016</v>
      </c>
      <c r="C54" s="2156" t="s">
        <v>2051</v>
      </c>
      <c r="D54" s="2099" t="s">
        <v>2052</v>
      </c>
      <c r="E54" s="2099" t="s">
        <v>2052</v>
      </c>
      <c r="F54" s="2159">
        <v>0</v>
      </c>
      <c r="G54" s="2159">
        <v>0</v>
      </c>
      <c r="H54" s="2160"/>
      <c r="I54" s="2161">
        <f>VLOOKUP(C54,'Data Products'!$A:$J,2,0)</f>
      </c>
      <c r="J54" s="2121">
        <f t="shared" si="11"/>
      </c>
      <c r="K54" s="2122">
        <v>45860</v>
      </c>
      <c r="L54" s="2064">
        <f t="shared" si="1"/>
      </c>
      <c r="M54" s="2170">
        <v>0</v>
      </c>
      <c r="N54" s="2087">
        <v>0</v>
      </c>
      <c r="O54" s="2089"/>
      <c r="P54" s="2060"/>
      <c r="Q54" s="2055" t="s">
        <v>2053</v>
      </c>
      <c r="R54" s="2135"/>
      <c r="S54" s="2135"/>
      <c r="T54" s="2164"/>
      <c r="U54" s="2135"/>
      <c r="V54" s="2135"/>
      <c r="W54" s="2135"/>
      <c r="X54" s="2135"/>
      <c r="Y54" s="2135"/>
      <c r="Z54" s="2135"/>
      <c r="AA54" s="2135"/>
      <c r="AB54" s="2165">
        <f t="shared" si="29"/>
      </c>
      <c r="AC54" s="2084">
        <f t="shared" si="21"/>
      </c>
      <c r="AD54" s="2067">
        <f t="shared" si="14"/>
      </c>
      <c r="AE54" s="2085">
        <f t="shared" si="4"/>
      </c>
      <c r="AF54" s="2166">
        <f>VLOOKUP(C54,'Data Products'!$A:$J,10,0)</f>
      </c>
      <c r="AG54" s="2167">
        <f t="shared" si="24"/>
      </c>
      <c r="AH54" s="2070">
        <f t="shared" si="17"/>
      </c>
      <c r="AI54" s="2171"/>
      <c r="AJ54" s="2175"/>
      <c r="AK54" s="2074"/>
      <c r="AL54" s="2073"/>
      <c r="AM54" s="2074"/>
      <c r="AN54" s="2074"/>
    </row>
    <row customHeight="true" hidden="true" ht="18" r="55">
      <c r="A55" s="2156">
        <v>22</v>
      </c>
      <c r="B55" s="2055" t="s">
        <v>1967</v>
      </c>
      <c r="C55" s="2156" t="s">
        <v>2052</v>
      </c>
      <c r="D55" s="2099" t="s">
        <v>2052</v>
      </c>
      <c r="E55" s="2099" t="s">
        <v>2052</v>
      </c>
      <c r="F55" s="2159">
        <v>2</v>
      </c>
      <c r="G55" s="2159">
        <v>2</v>
      </c>
      <c r="H55" s="2160"/>
      <c r="I55" s="2161">
        <f>VLOOKUP(C55,'Data Products'!$A:$J,2,0)</f>
      </c>
      <c r="J55" s="2121">
        <f t="shared" si="11"/>
      </c>
      <c r="K55" s="2122">
        <v>45861</v>
      </c>
      <c r="L55" s="2064">
        <f t="shared" si="1"/>
      </c>
      <c r="M55" s="2170">
        <v>0</v>
      </c>
      <c r="N55" s="2180">
        <v>0</v>
      </c>
      <c r="O55" s="2089"/>
      <c r="P55" s="2060"/>
      <c r="Q55" s="2055" t="s">
        <v>2054</v>
      </c>
      <c r="R55" s="2135"/>
      <c r="S55" s="2135"/>
      <c r="T55" s="2164"/>
      <c r="U55" s="2135"/>
      <c r="V55" s="2135"/>
      <c r="W55" s="2135"/>
      <c r="X55" s="2135"/>
      <c r="Y55" s="2135"/>
      <c r="Z55" s="2135"/>
      <c r="AA55" s="2135"/>
      <c r="AB55" s="2165">
        <f t="shared" si="29"/>
      </c>
      <c r="AC55" s="2084">
        <f t="shared" si="21"/>
      </c>
      <c r="AD55" s="2067">
        <f t="shared" si="14"/>
      </c>
      <c r="AE55" s="2085">
        <f t="shared" si="4"/>
      </c>
      <c r="AF55" s="2166">
        <f>VLOOKUP(C55,'Data Products'!$A:$J,10,0)</f>
      </c>
      <c r="AG55" s="2167">
        <f t="shared" si="24"/>
      </c>
      <c r="AH55" s="2070"/>
      <c r="AI55" s="2168" t="s">
        <v>2055</v>
      </c>
      <c r="AJ55" s="2175"/>
      <c r="AK55" s="2074"/>
      <c r="AL55" s="2073"/>
      <c r="AM55" s="2074"/>
      <c r="AN55" s="2074"/>
    </row>
    <row customHeight="true" hidden="true" ht="18" r="56">
      <c r="A56" s="2156">
        <v>23</v>
      </c>
      <c r="B56" s="2055" t="s">
        <v>2016</v>
      </c>
      <c r="C56" s="2156" t="s">
        <v>2056</v>
      </c>
      <c r="D56" s="2181"/>
      <c r="E56" s="2181"/>
      <c r="F56" s="2159">
        <v>0</v>
      </c>
      <c r="G56" s="2159">
        <v>0</v>
      </c>
      <c r="H56" s="2160"/>
      <c r="I56" s="2161">
        <f>VLOOKUP(C56,'Data Products'!$A:$J,2,0)</f>
      </c>
      <c r="J56" s="2121">
        <f t="shared" si="11"/>
      </c>
      <c r="K56" s="2122">
        <v>45862</v>
      </c>
      <c r="L56" s="2064">
        <f t="shared" si="1"/>
      </c>
      <c r="M56" s="2170">
        <v>0</v>
      </c>
      <c r="N56" s="2087">
        <v>0</v>
      </c>
      <c r="O56" s="2089"/>
      <c r="P56" s="2060"/>
      <c r="Q56" s="2055" t="s">
        <v>2057</v>
      </c>
      <c r="R56" s="2135"/>
      <c r="S56" s="2135"/>
      <c r="T56" s="2164"/>
      <c r="U56" s="2135"/>
      <c r="V56" s="2135"/>
      <c r="W56" s="2135"/>
      <c r="X56" s="2135"/>
      <c r="Y56" s="2135"/>
      <c r="Z56" s="2135"/>
      <c r="AA56" s="2135"/>
      <c r="AB56" s="2165">
        <f t="shared" si="29"/>
      </c>
      <c r="AC56" s="2084">
        <f t="shared" si="21"/>
      </c>
      <c r="AD56" s="2067">
        <f t="shared" si="14"/>
      </c>
      <c r="AE56" s="2085">
        <f t="shared" si="4"/>
      </c>
      <c r="AF56" s="2166">
        <f>VLOOKUP(C56,'Data Products'!$A:$J,10,0)</f>
      </c>
      <c r="AG56" s="2167">
        <f t="shared" si="24"/>
      </c>
      <c r="AH56" s="2070">
        <f t="shared" ref="AH56:AH71" si="18">IF(J56&lt;=90,F56,0)</f>
      </c>
      <c r="AI56" s="2171"/>
      <c r="AJ56" s="2175"/>
      <c r="AK56" s="2074"/>
      <c r="AL56" s="2073"/>
      <c r="AM56" s="2074"/>
      <c r="AN56" s="2074"/>
    </row>
    <row customHeight="true" hidden="true" ht="18" r="57">
      <c r="A57" s="2156">
        <v>24</v>
      </c>
      <c r="B57" s="2055" t="s">
        <v>2016</v>
      </c>
      <c r="C57" s="2156" t="s">
        <v>2058</v>
      </c>
      <c r="D57" s="2181"/>
      <c r="E57" s="2181"/>
      <c r="F57" s="2159">
        <v>0</v>
      </c>
      <c r="G57" s="2159">
        <v>0</v>
      </c>
      <c r="H57" s="2160"/>
      <c r="I57" s="2161">
        <f>VLOOKUP(C57,'Data Products'!$A:$J,2,0)</f>
      </c>
      <c r="J57" s="2121">
        <f t="shared" si="11"/>
      </c>
      <c r="K57" s="2122">
        <v>45863</v>
      </c>
      <c r="L57" s="2064">
        <f t="shared" si="1"/>
      </c>
      <c r="M57" s="2170">
        <v>0</v>
      </c>
      <c r="N57" s="2087">
        <v>0</v>
      </c>
      <c r="O57" s="2089"/>
      <c r="P57" s="2060"/>
      <c r="Q57" s="2055" t="s">
        <v>2018</v>
      </c>
      <c r="R57" s="2135"/>
      <c r="S57" s="2135"/>
      <c r="T57" s="2164"/>
      <c r="U57" s="2135"/>
      <c r="V57" s="2135"/>
      <c r="W57" s="2135"/>
      <c r="X57" s="2135"/>
      <c r="Y57" s="2135"/>
      <c r="Z57" s="2135"/>
      <c r="AA57" s="2135"/>
      <c r="AB57" s="2165">
        <f t="shared" si="29"/>
      </c>
      <c r="AC57" s="2084">
        <f t="shared" si="21"/>
      </c>
      <c r="AD57" s="2067">
        <f t="shared" si="14"/>
      </c>
      <c r="AE57" s="2085">
        <f t="shared" si="4"/>
      </c>
      <c r="AF57" s="2166">
        <f>VLOOKUP(C57,'Data Products'!$A:$J,10,0)</f>
      </c>
      <c r="AG57" s="2167">
        <f t="shared" si="24"/>
      </c>
      <c r="AH57" s="2070">
        <f t="shared" si="18"/>
      </c>
      <c r="AI57" s="2171"/>
      <c r="AJ57" s="2175"/>
      <c r="AK57" s="2074"/>
      <c r="AL57" s="2073"/>
      <c r="AM57" s="2074"/>
      <c r="AN57" s="2074"/>
    </row>
    <row customHeight="true" hidden="true" ht="18" r="58">
      <c r="A58" s="2156">
        <v>25</v>
      </c>
      <c r="B58" s="2055" t="s">
        <v>2016</v>
      </c>
      <c r="C58" s="2156" t="s">
        <v>2059</v>
      </c>
      <c r="D58" s="2181"/>
      <c r="E58" s="2181"/>
      <c r="F58" s="2159">
        <v>0</v>
      </c>
      <c r="G58" s="2159">
        <v>0</v>
      </c>
      <c r="H58" s="2160"/>
      <c r="I58" s="2161">
        <f>VLOOKUP(C58,'Data Products'!$A:$J,2,0)</f>
      </c>
      <c r="J58" s="2121">
        <f t="shared" si="11"/>
      </c>
      <c r="K58" s="2122">
        <v>45864</v>
      </c>
      <c r="L58" s="2064">
        <f t="shared" si="1"/>
      </c>
      <c r="M58" s="2170">
        <v>0</v>
      </c>
      <c r="N58" s="2087">
        <v>0</v>
      </c>
      <c r="O58" s="2089"/>
      <c r="P58" s="2060"/>
      <c r="Q58" s="2055" t="s">
        <v>2018</v>
      </c>
      <c r="R58" s="2135"/>
      <c r="S58" s="2135"/>
      <c r="T58" s="2164"/>
      <c r="U58" s="2135"/>
      <c r="V58" s="2135"/>
      <c r="W58" s="2135"/>
      <c r="X58" s="2135"/>
      <c r="Y58" s="2135"/>
      <c r="Z58" s="2135"/>
      <c r="AA58" s="2135"/>
      <c r="AB58" s="2165">
        <f t="shared" si="29"/>
      </c>
      <c r="AC58" s="2084">
        <f t="shared" si="21"/>
      </c>
      <c r="AD58" s="2067">
        <f t="shared" si="14"/>
      </c>
      <c r="AE58" s="2085">
        <f t="shared" si="4"/>
      </c>
      <c r="AF58" s="2166">
        <f>VLOOKUP(C58,'Data Products'!$A:$J,10,0)</f>
      </c>
      <c r="AG58" s="2167">
        <f t="shared" si="24"/>
      </c>
      <c r="AH58" s="2070">
        <f t="shared" si="18"/>
      </c>
      <c r="AI58" s="2171"/>
      <c r="AJ58" s="2175"/>
      <c r="AK58" s="2074"/>
      <c r="AL58" s="2073"/>
      <c r="AM58" s="2074"/>
      <c r="AN58" s="2074"/>
    </row>
    <row customHeight="true" hidden="true" ht="18" r="59">
      <c r="A59" s="2156">
        <v>26</v>
      </c>
      <c r="B59" s="2055" t="s">
        <v>2016</v>
      </c>
      <c r="C59" s="2156" t="s">
        <v>2060</v>
      </c>
      <c r="D59" s="2181"/>
      <c r="E59" s="2181"/>
      <c r="F59" s="2159">
        <v>0</v>
      </c>
      <c r="G59" s="2159">
        <v>0</v>
      </c>
      <c r="H59" s="2160" t="s">
        <v>2061</v>
      </c>
      <c r="I59" s="2161">
        <f>VLOOKUP(C59,'Data Products'!$A:$J,2,0)</f>
      </c>
      <c r="J59" s="2121">
        <f t="shared" si="11"/>
      </c>
      <c r="K59" s="2122">
        <v>45865</v>
      </c>
      <c r="L59" s="2064">
        <f t="shared" si="1"/>
      </c>
      <c r="M59" s="2170">
        <v>0</v>
      </c>
      <c r="N59" s="2087">
        <v>0</v>
      </c>
      <c r="O59" s="2089"/>
      <c r="P59" s="2060"/>
      <c r="Q59" s="2055" t="s">
        <v>2062</v>
      </c>
      <c r="R59" s="2135"/>
      <c r="S59" s="2135"/>
      <c r="T59" s="2182"/>
      <c r="U59" s="2135"/>
      <c r="V59" s="2135"/>
      <c r="W59" s="2135"/>
      <c r="X59" s="2135"/>
      <c r="Y59" s="2135"/>
      <c r="Z59" s="2135"/>
      <c r="AA59" s="2135"/>
      <c r="AB59" s="2165">
        <f t="shared" si="29"/>
      </c>
      <c r="AC59" s="2084">
        <f t="shared" si="21"/>
      </c>
      <c r="AD59" s="2067">
        <f t="shared" si="14"/>
      </c>
      <c r="AE59" s="2085">
        <f t="shared" si="4"/>
      </c>
      <c r="AF59" s="2166">
        <f>VLOOKUP(C59,'Data Products'!$A:$J,10,0)</f>
      </c>
      <c r="AG59" s="2167">
        <f t="shared" si="24"/>
      </c>
      <c r="AH59" s="2070">
        <f t="shared" si="18"/>
      </c>
      <c r="AI59" s="2171"/>
      <c r="AJ59" s="2175"/>
      <c r="AK59" s="2074">
        <v>50</v>
      </c>
      <c r="AL59" s="2073"/>
      <c r="AM59" s="2074"/>
      <c r="AN59" s="2074"/>
    </row>
    <row customHeight="true" hidden="true" ht="18" r="60">
      <c r="A60" s="2156">
        <v>27</v>
      </c>
      <c r="B60" s="2055" t="s">
        <v>2016</v>
      </c>
      <c r="C60" s="2156" t="s">
        <v>2063</v>
      </c>
      <c r="D60" s="2181"/>
      <c r="E60" s="2181"/>
      <c r="F60" s="2159">
        <v>0</v>
      </c>
      <c r="G60" s="2159">
        <v>0</v>
      </c>
      <c r="H60" s="2160"/>
      <c r="I60" s="2161">
        <f>VLOOKUP(C60,'Data Products'!$A:$J,2,0)</f>
      </c>
      <c r="J60" s="2121">
        <f t="shared" si="11"/>
      </c>
      <c r="K60" s="2122">
        <v>45866</v>
      </c>
      <c r="L60" s="2064">
        <f t="shared" si="1"/>
      </c>
      <c r="M60" s="2170">
        <v>0</v>
      </c>
      <c r="N60" s="2087">
        <v>0</v>
      </c>
      <c r="O60" s="2089"/>
      <c r="P60" s="2060"/>
      <c r="Q60" s="2055" t="s">
        <v>2062</v>
      </c>
      <c r="R60" s="2131"/>
      <c r="S60" s="2131"/>
      <c r="T60" s="2182"/>
      <c r="U60" s="2135"/>
      <c r="V60" s="2131"/>
      <c r="W60" s="2131"/>
      <c r="X60" s="2131"/>
      <c r="Y60" s="2131"/>
      <c r="Z60" s="2131"/>
      <c r="AA60" s="2131"/>
      <c r="AB60" s="2165">
        <f t="shared" si="29"/>
      </c>
      <c r="AC60" s="2084">
        <f t="shared" si="21"/>
      </c>
      <c r="AD60" s="2067">
        <f t="shared" si="14"/>
      </c>
      <c r="AE60" s="2085">
        <f t="shared" si="4"/>
      </c>
      <c r="AF60" s="2166">
        <f>VLOOKUP(C60,'Data Products'!$A:$J,10,0)</f>
      </c>
      <c r="AG60" s="2167">
        <f t="shared" si="24"/>
      </c>
      <c r="AH60" s="2070">
        <f t="shared" si="18"/>
      </c>
      <c r="AI60" s="2171"/>
      <c r="AJ60" s="2175"/>
      <c r="AK60" s="2074">
        <v>80</v>
      </c>
      <c r="AL60" s="2073"/>
      <c r="AM60" s="2074"/>
      <c r="AN60" s="2074"/>
    </row>
    <row customHeight="true" hidden="true" ht="18" r="61">
      <c r="A61" s="2156">
        <v>28</v>
      </c>
      <c r="B61" s="2055" t="s">
        <v>2016</v>
      </c>
      <c r="C61" s="2156" t="s">
        <v>2064</v>
      </c>
      <c r="D61" s="2181"/>
      <c r="E61" s="2181"/>
      <c r="F61" s="2159">
        <v>0</v>
      </c>
      <c r="G61" s="2159">
        <v>0</v>
      </c>
      <c r="H61" s="2160"/>
      <c r="I61" s="2161">
        <f>VLOOKUP(C61,'Data Products'!$A:$J,2,0)</f>
      </c>
      <c r="J61" s="2121">
        <f t="shared" si="11"/>
      </c>
      <c r="K61" s="2122">
        <v>45867</v>
      </c>
      <c r="L61" s="2064">
        <f t="shared" si="1"/>
      </c>
      <c r="M61" s="2170">
        <v>0</v>
      </c>
      <c r="N61" s="2087">
        <v>0</v>
      </c>
      <c r="O61" s="2089"/>
      <c r="P61" s="2060"/>
      <c r="Q61" s="2055" t="s">
        <v>2062</v>
      </c>
      <c r="R61" s="2131"/>
      <c r="S61" s="2131"/>
      <c r="T61" s="2164"/>
      <c r="U61" s="2135"/>
      <c r="V61" s="2131"/>
      <c r="W61" s="2131"/>
      <c r="X61" s="2131"/>
      <c r="Y61" s="2131"/>
      <c r="Z61" s="2131"/>
      <c r="AA61" s="2131"/>
      <c r="AB61" s="2165">
        <f t="shared" si="29"/>
      </c>
      <c r="AC61" s="2079">
        <f t="shared" si="21"/>
      </c>
      <c r="AD61" s="2067">
        <f t="shared" si="14"/>
      </c>
      <c r="AE61" s="2080">
        <f t="shared" si="4"/>
      </c>
      <c r="AF61" s="2166">
        <f>VLOOKUP(C61,'Data Products'!$A:$J,10,0)</f>
      </c>
      <c r="AG61" s="2167">
        <f t="shared" si="24"/>
      </c>
      <c r="AH61" s="2070">
        <f t="shared" si="18"/>
      </c>
      <c r="AI61" s="2171"/>
      <c r="AJ61" s="2175"/>
      <c r="AK61" s="2074">
        <v>60</v>
      </c>
      <c r="AL61" s="2073"/>
      <c r="AM61" s="2074"/>
      <c r="AN61" s="2074"/>
    </row>
    <row customHeight="true" hidden="true" ht="18" r="62">
      <c r="A62" s="2156">
        <v>29</v>
      </c>
      <c r="B62" s="2055" t="s">
        <v>2016</v>
      </c>
      <c r="C62" s="2156" t="s">
        <v>2065</v>
      </c>
      <c r="D62" s="2181"/>
      <c r="E62" s="2181"/>
      <c r="F62" s="2159">
        <v>0</v>
      </c>
      <c r="G62" s="2159">
        <v>0</v>
      </c>
      <c r="H62" s="2160" t="s">
        <v>2066</v>
      </c>
      <c r="I62" s="2161">
        <f>VLOOKUP(C62,'Data Products'!$A:$J,2,0)</f>
      </c>
      <c r="J62" s="2121">
        <f t="shared" si="11"/>
      </c>
      <c r="K62" s="2122">
        <v>45868</v>
      </c>
      <c r="L62" s="2064">
        <f t="shared" si="1"/>
      </c>
      <c r="M62" s="2170">
        <v>0</v>
      </c>
      <c r="N62" s="2087">
        <v>0</v>
      </c>
      <c r="O62" s="2089"/>
      <c r="P62" s="2060"/>
      <c r="Q62" s="2055" t="s">
        <v>2062</v>
      </c>
      <c r="R62" s="2131"/>
      <c r="S62" s="2131"/>
      <c r="T62" s="2164"/>
      <c r="U62" s="2135"/>
      <c r="V62" s="2131"/>
      <c r="W62" s="2131"/>
      <c r="X62" s="2131"/>
      <c r="Y62" s="2131"/>
      <c r="Z62" s="2131"/>
      <c r="AA62" s="2131"/>
      <c r="AB62" s="2165">
        <f t="shared" si="29"/>
      </c>
      <c r="AC62" s="2079">
        <f t="shared" si="21"/>
      </c>
      <c r="AD62" s="2067">
        <f t="shared" si="14"/>
      </c>
      <c r="AE62" s="2080">
        <f t="shared" si="4"/>
      </c>
      <c r="AF62" s="2166">
        <f>VLOOKUP(C62,'Data Products'!$A:$J,10,0)</f>
      </c>
      <c r="AG62" s="2167">
        <f t="shared" si="24"/>
      </c>
      <c r="AH62" s="2070">
        <f t="shared" si="18"/>
      </c>
      <c r="AI62" s="2171"/>
      <c r="AJ62" s="2175"/>
      <c r="AK62" s="2074">
        <v>40</v>
      </c>
      <c r="AL62" s="2073"/>
      <c r="AM62" s="2074"/>
      <c r="AN62" s="2074"/>
    </row>
    <row customHeight="true" hidden="true" ht="18" r="63">
      <c r="A63" s="2156">
        <v>30</v>
      </c>
      <c r="B63" s="2055" t="s">
        <v>2016</v>
      </c>
      <c r="C63" s="2156" t="s">
        <v>2067</v>
      </c>
      <c r="D63" s="2181"/>
      <c r="E63" s="2181"/>
      <c r="F63" s="2159">
        <v>0</v>
      </c>
      <c r="G63" s="2159">
        <v>0</v>
      </c>
      <c r="H63" s="2160"/>
      <c r="I63" s="2161">
        <f>VLOOKUP(C63,'Data Products'!$A:$J,2,0)</f>
      </c>
      <c r="J63" s="2121">
        <f t="shared" si="11"/>
      </c>
      <c r="K63" s="2122">
        <v>45869</v>
      </c>
      <c r="L63" s="2064">
        <f t="shared" si="1"/>
      </c>
      <c r="M63" s="2170">
        <v>0</v>
      </c>
      <c r="N63" s="2087">
        <v>0</v>
      </c>
      <c r="O63" s="2089"/>
      <c r="P63" s="2060"/>
      <c r="Q63" s="2055" t="s">
        <v>2062</v>
      </c>
      <c r="R63" s="2131"/>
      <c r="S63" s="2131"/>
      <c r="T63" s="2164"/>
      <c r="U63" s="2135"/>
      <c r="V63" s="2131"/>
      <c r="W63" s="2131"/>
      <c r="X63" s="2131"/>
      <c r="Y63" s="2131"/>
      <c r="Z63" s="2131"/>
      <c r="AA63" s="2131"/>
      <c r="AB63" s="2165">
        <f t="shared" si="29"/>
      </c>
      <c r="AC63" s="2079">
        <f t="shared" si="21"/>
      </c>
      <c r="AD63" s="2067">
        <f t="shared" si="14"/>
      </c>
      <c r="AE63" s="2080">
        <f t="shared" si="4"/>
      </c>
      <c r="AF63" s="2166">
        <f>VLOOKUP(C63,'Data Products'!$A:$J,10,0)</f>
      </c>
      <c r="AG63" s="2167">
        <f t="shared" si="24"/>
      </c>
      <c r="AH63" s="2070">
        <f t="shared" si="18"/>
      </c>
      <c r="AI63" s="2171"/>
      <c r="AJ63" s="2175"/>
      <c r="AK63" s="2074"/>
      <c r="AL63" s="2073"/>
      <c r="AM63" s="2074"/>
      <c r="AN63" s="2074"/>
    </row>
    <row customHeight="true" hidden="true" ht="18" r="64">
      <c r="A64" s="2156">
        <v>31</v>
      </c>
      <c r="B64" s="2055" t="s">
        <v>2016</v>
      </c>
      <c r="C64" s="2156" t="s">
        <v>2068</v>
      </c>
      <c r="D64" s="2181"/>
      <c r="E64" s="2181"/>
      <c r="F64" s="2159">
        <v>0</v>
      </c>
      <c r="G64" s="2159">
        <v>0</v>
      </c>
      <c r="H64" s="2160"/>
      <c r="I64" s="2161">
        <f>VLOOKUP(C64,'Data Products'!$A:$J,2,0)</f>
      </c>
      <c r="J64" s="2121">
        <f t="shared" si="11"/>
      </c>
      <c r="K64" s="2122">
        <v>45870</v>
      </c>
      <c r="L64" s="2064">
        <f t="shared" si="1"/>
      </c>
      <c r="M64" s="2170">
        <v>0</v>
      </c>
      <c r="N64" s="2087">
        <v>0</v>
      </c>
      <c r="O64" s="2089"/>
      <c r="P64" s="2060"/>
      <c r="Q64" s="2055" t="s">
        <v>2062</v>
      </c>
      <c r="R64" s="2131"/>
      <c r="S64" s="2131"/>
      <c r="T64" s="2164"/>
      <c r="U64" s="2135"/>
      <c r="V64" s="2131"/>
      <c r="W64" s="2131"/>
      <c r="X64" s="2131"/>
      <c r="Y64" s="2131"/>
      <c r="Z64" s="2131"/>
      <c r="AA64" s="2131"/>
      <c r="AB64" s="2165">
        <f t="shared" si="29"/>
      </c>
      <c r="AC64" s="2084">
        <f t="shared" si="21"/>
      </c>
      <c r="AD64" s="2067">
        <f t="shared" si="14"/>
      </c>
      <c r="AE64" s="2085">
        <f t="shared" si="4"/>
      </c>
      <c r="AF64" s="2166">
        <f>VLOOKUP(C64,'Data Products'!$A:$J,10,0)</f>
      </c>
      <c r="AG64" s="2167">
        <f t="shared" si="24"/>
      </c>
      <c r="AH64" s="2070">
        <f t="shared" si="18"/>
      </c>
      <c r="AI64" s="2171"/>
      <c r="AJ64" s="2175"/>
      <c r="AK64" s="2074"/>
      <c r="AL64" s="2073"/>
      <c r="AM64" s="2074"/>
      <c r="AN64" s="2074"/>
    </row>
    <row customHeight="true" hidden="true" ht="18" r="65">
      <c r="A65" s="2156">
        <v>32</v>
      </c>
      <c r="B65" s="2055" t="s">
        <v>2016</v>
      </c>
      <c r="C65" s="2156" t="s">
        <v>2069</v>
      </c>
      <c r="D65" s="2181"/>
      <c r="E65" s="2181"/>
      <c r="F65" s="2159">
        <v>0</v>
      </c>
      <c r="G65" s="2159">
        <v>0</v>
      </c>
      <c r="H65" s="2160"/>
      <c r="I65" s="2161">
        <f>VLOOKUP(C65,'Data Products'!$A:$J,2,0)</f>
      </c>
      <c r="J65" s="2121">
        <f t="shared" si="11"/>
      </c>
      <c r="K65" s="2122">
        <v>45871</v>
      </c>
      <c r="L65" s="2064">
        <f t="shared" si="1"/>
      </c>
      <c r="M65" s="2170">
        <v>0</v>
      </c>
      <c r="N65" s="2087">
        <v>0</v>
      </c>
      <c r="O65" s="2089"/>
      <c r="P65" s="2060"/>
      <c r="Q65" s="2055" t="s">
        <v>2070</v>
      </c>
      <c r="R65" s="2131"/>
      <c r="S65" s="2131"/>
      <c r="T65" s="2164"/>
      <c r="U65" s="2135"/>
      <c r="V65" s="2131"/>
      <c r="W65" s="2131"/>
      <c r="X65" s="2131"/>
      <c r="Y65" s="2131"/>
      <c r="Z65" s="2131"/>
      <c r="AA65" s="2131"/>
      <c r="AB65" s="2165">
        <f t="shared" si="29"/>
      </c>
      <c r="AC65" s="2079">
        <f t="shared" si="21"/>
      </c>
      <c r="AD65" s="2067">
        <f t="shared" si="14"/>
      </c>
      <c r="AE65" s="2080">
        <f t="shared" si="4"/>
      </c>
      <c r="AF65" s="2166">
        <f>VLOOKUP(C65,'Data Products'!$A:$J,10,0)</f>
      </c>
      <c r="AG65" s="2167">
        <f t="shared" si="24"/>
      </c>
      <c r="AH65" s="2070">
        <f t="shared" si="18"/>
      </c>
      <c r="AI65" s="2171"/>
      <c r="AJ65" s="2175"/>
      <c r="AK65" s="2074"/>
      <c r="AL65" s="2073"/>
      <c r="AM65" s="2074"/>
      <c r="AN65" s="2074"/>
    </row>
    <row customHeight="true" hidden="true" ht="18" r="66">
      <c r="A66" s="2156">
        <v>33</v>
      </c>
      <c r="B66" s="2055" t="s">
        <v>2016</v>
      </c>
      <c r="C66" s="2156" t="s">
        <v>2071</v>
      </c>
      <c r="D66" s="2181"/>
      <c r="E66" s="2181"/>
      <c r="F66" s="2159">
        <v>0</v>
      </c>
      <c r="G66" s="2159">
        <v>0</v>
      </c>
      <c r="H66" s="2160"/>
      <c r="I66" s="2161">
        <f>VLOOKUP(C66,'Data Products'!$A:$J,2,0)</f>
      </c>
      <c r="J66" s="2121">
        <f t="shared" si="11"/>
      </c>
      <c r="K66" s="2122">
        <v>45872</v>
      </c>
      <c r="L66" s="2064">
        <f t="shared" si="1"/>
      </c>
      <c r="M66" s="2170">
        <v>0</v>
      </c>
      <c r="N66" s="2087">
        <v>0</v>
      </c>
      <c r="O66" s="2089"/>
      <c r="P66" s="2060"/>
      <c r="Q66" s="2055" t="s">
        <v>2070</v>
      </c>
      <c r="R66" s="2131"/>
      <c r="S66" s="2131"/>
      <c r="T66" s="2164"/>
      <c r="U66" s="2135"/>
      <c r="V66" s="2131"/>
      <c r="W66" s="2131"/>
      <c r="X66" s="2131"/>
      <c r="Y66" s="2131"/>
      <c r="Z66" s="2131"/>
      <c r="AA66" s="2131"/>
      <c r="AB66" s="2165">
        <f t="shared" si="29"/>
      </c>
      <c r="AC66" s="2079">
        <f t="shared" si="21"/>
      </c>
      <c r="AD66" s="2067">
        <f t="shared" si="14"/>
      </c>
      <c r="AE66" s="2080">
        <f t="shared" si="4"/>
      </c>
      <c r="AF66" s="2166">
        <f>VLOOKUP(C66,'Data Products'!$A:$J,10,0)</f>
      </c>
      <c r="AG66" s="2167">
        <f t="shared" si="24"/>
      </c>
      <c r="AH66" s="2070">
        <f t="shared" si="18"/>
      </c>
      <c r="AI66" s="2171"/>
      <c r="AJ66" s="2175"/>
      <c r="AK66" s="2074"/>
      <c r="AL66" s="2073"/>
      <c r="AM66" s="2074"/>
      <c r="AN66" s="2074"/>
    </row>
    <row customHeight="true" hidden="true" ht="18" r="67">
      <c r="A67" s="2156">
        <v>34</v>
      </c>
      <c r="B67" s="2176" t="s">
        <v>2016</v>
      </c>
      <c r="C67" s="2183" t="s">
        <v>2072</v>
      </c>
      <c r="D67" s="2181"/>
      <c r="E67" s="2181"/>
      <c r="F67" s="2159">
        <v>0</v>
      </c>
      <c r="G67" s="2159">
        <v>0</v>
      </c>
      <c r="H67" s="2160"/>
      <c r="I67" s="2161">
        <f>VLOOKUP(C67,'Data Products'!$A:$J,2,0)</f>
      </c>
      <c r="J67" s="2121">
        <f t="shared" si="11"/>
      </c>
      <c r="K67" s="2122">
        <v>45873</v>
      </c>
      <c r="L67" s="2064">
        <f t="shared" si="1"/>
      </c>
      <c r="M67" s="2170">
        <v>0</v>
      </c>
      <c r="N67" s="2087">
        <v>0</v>
      </c>
      <c r="O67" s="2184"/>
      <c r="P67" s="2185"/>
      <c r="Q67" s="2055" t="s">
        <v>2070</v>
      </c>
      <c r="R67" s="2131"/>
      <c r="S67" s="2131"/>
      <c r="T67" s="2164"/>
      <c r="U67" s="2131"/>
      <c r="V67" s="2131"/>
      <c r="W67" s="2131"/>
      <c r="X67" s="2131"/>
      <c r="Y67" s="2131"/>
      <c r="Z67" s="2131"/>
      <c r="AA67" s="2131"/>
      <c r="AB67" s="2165">
        <f t="shared" si="29"/>
      </c>
      <c r="AC67" s="2079">
        <f t="shared" si="21"/>
      </c>
      <c r="AD67" s="2067">
        <f t="shared" si="14"/>
      </c>
      <c r="AE67" s="2080">
        <f t="shared" si="4"/>
      </c>
      <c r="AF67" s="2166">
        <f>VLOOKUP(C67,'Data Products'!$A:$J,10,0)</f>
      </c>
      <c r="AG67" s="2167">
        <f t="shared" si="24"/>
      </c>
      <c r="AH67" s="2070">
        <f t="shared" si="18"/>
      </c>
      <c r="AI67" s="2171"/>
      <c r="AJ67" s="2175"/>
      <c r="AK67" s="2074"/>
      <c r="AL67" s="2073"/>
      <c r="AM67" s="2074"/>
      <c r="AN67" s="2074"/>
    </row>
    <row customHeight="true" hidden="true" ht="18" r="68">
      <c r="A68" s="2156">
        <v>35</v>
      </c>
      <c r="B68" s="2156" t="s">
        <v>1970</v>
      </c>
      <c r="C68" s="2156" t="s">
        <v>2073</v>
      </c>
      <c r="D68" s="2099" t="s">
        <v>2074</v>
      </c>
      <c r="E68" s="2099" t="s">
        <v>2074</v>
      </c>
      <c r="F68" s="2159">
        <v>0</v>
      </c>
      <c r="G68" s="2159">
        <v>0</v>
      </c>
      <c r="H68" s="2186"/>
      <c r="I68" s="2161">
        <f>VLOOKUP(C68,'Data Products'!$A:$J,2,0)</f>
      </c>
      <c r="J68" s="2121">
        <f t="shared" si="11"/>
      </c>
      <c r="K68" s="2122">
        <v>45874</v>
      </c>
      <c r="L68" s="2064">
        <f t="shared" si="1"/>
      </c>
      <c r="M68" s="2187">
        <v>0</v>
      </c>
      <c r="N68" s="2087">
        <v>0</v>
      </c>
      <c r="O68" s="2089"/>
      <c r="P68" s="2060"/>
      <c r="Q68" s="2176" t="s">
        <v>2075</v>
      </c>
      <c r="R68" s="2131"/>
      <c r="S68" s="2131"/>
      <c r="T68" s="2164"/>
      <c r="U68" s="2131"/>
      <c r="V68" s="2131"/>
      <c r="W68" s="2131"/>
      <c r="X68" s="2131"/>
      <c r="Y68" s="2131"/>
      <c r="Z68" s="2131"/>
      <c r="AA68" s="2131"/>
      <c r="AB68" s="2165">
        <f t="shared" si="29"/>
      </c>
      <c r="AC68" s="2084">
        <f t="shared" si="21"/>
      </c>
      <c r="AD68" s="2067">
        <f t="shared" si="14"/>
      </c>
      <c r="AE68" s="2085">
        <f t="shared" si="4"/>
      </c>
      <c r="AF68" s="2166">
        <f>VLOOKUP(C68,'Data Products'!$A:$J,10,0)</f>
      </c>
      <c r="AG68" s="2167">
        <f t="shared" si="24"/>
      </c>
      <c r="AH68" s="2070">
        <f t="shared" si="18"/>
      </c>
      <c r="AI68" s="2171"/>
      <c r="AJ68" s="2175"/>
      <c r="AK68" s="2074">
        <v>50</v>
      </c>
      <c r="AL68" s="2073"/>
      <c r="AM68" s="2074"/>
      <c r="AN68" s="2074"/>
    </row>
    <row customHeight="true" hidden="true" ht="18" r="69">
      <c r="A69" s="2156">
        <v>36</v>
      </c>
      <c r="B69" s="2177" t="s">
        <v>2024</v>
      </c>
      <c r="C69" s="2188" t="s">
        <v>2076</v>
      </c>
      <c r="D69" s="2181"/>
      <c r="E69" s="2181"/>
      <c r="F69" s="2159">
        <v>0</v>
      </c>
      <c r="G69" s="2159">
        <v>0</v>
      </c>
      <c r="H69" s="2160"/>
      <c r="I69" s="2161">
        <f>VLOOKUP(C69,'Data Products'!$A:$J,2,0)</f>
      </c>
      <c r="J69" s="2121">
        <f t="shared" si="11"/>
      </c>
      <c r="K69" s="2122">
        <v>45875</v>
      </c>
      <c r="L69" s="2064">
        <f t="shared" si="1"/>
      </c>
      <c r="M69" s="2170">
        <v>0</v>
      </c>
      <c r="N69" s="2087">
        <v>0</v>
      </c>
      <c r="O69" s="2189"/>
      <c r="P69" s="2190"/>
      <c r="Q69" s="2055" t="s">
        <v>2075</v>
      </c>
      <c r="R69" s="2131"/>
      <c r="S69" s="2131"/>
      <c r="T69" s="2164"/>
      <c r="U69" s="2131"/>
      <c r="V69" s="2131"/>
      <c r="W69" s="2131"/>
      <c r="X69" s="2131"/>
      <c r="Y69" s="2131"/>
      <c r="Z69" s="2131"/>
      <c r="AA69" s="2131"/>
      <c r="AB69" s="2165">
        <f t="shared" si="29"/>
      </c>
      <c r="AC69" s="2084">
        <f t="shared" si="21"/>
      </c>
      <c r="AD69" s="2067">
        <f t="shared" si="14"/>
      </c>
      <c r="AE69" s="2085">
        <f t="shared" si="4"/>
      </c>
      <c r="AF69" s="2166">
        <f>VLOOKUP(C69,'Data Products'!$A:$J,10,0)</f>
      </c>
      <c r="AG69" s="2167">
        <f t="shared" si="24"/>
      </c>
      <c r="AH69" s="2070">
        <f t="shared" si="18"/>
      </c>
      <c r="AI69" s="2171"/>
      <c r="AJ69" s="2191"/>
      <c r="AK69" s="2192"/>
      <c r="AL69" s="2193"/>
      <c r="AM69" s="2192"/>
      <c r="AN69" s="2192"/>
    </row>
    <row customHeight="true" hidden="true" ht="18" r="70">
      <c r="A70" s="2156">
        <v>37</v>
      </c>
      <c r="B70" s="2177" t="s">
        <v>2024</v>
      </c>
      <c r="C70" s="2156" t="s">
        <v>2077</v>
      </c>
      <c r="D70" s="2181"/>
      <c r="E70" s="2181"/>
      <c r="F70" s="2159">
        <v>0</v>
      </c>
      <c r="G70" s="2159">
        <v>0</v>
      </c>
      <c r="H70" s="2194"/>
      <c r="I70" s="2161">
        <f>VLOOKUP(C70,'Data Products'!$A:$J,2,0)</f>
      </c>
      <c r="J70" s="2121">
        <f t="shared" si="11"/>
      </c>
      <c r="K70" s="2122">
        <v>45876</v>
      </c>
      <c r="L70" s="2064">
        <f t="shared" si="1"/>
      </c>
      <c r="M70" s="2170">
        <v>0</v>
      </c>
      <c r="N70" s="2087">
        <v>0</v>
      </c>
      <c r="O70" s="2089"/>
      <c r="P70" s="2060"/>
      <c r="Q70" s="2055" t="s">
        <v>2075</v>
      </c>
      <c r="R70" s="2131"/>
      <c r="S70" s="2131"/>
      <c r="T70" s="2164"/>
      <c r="U70" s="2131"/>
      <c r="V70" s="2131"/>
      <c r="W70" s="2131"/>
      <c r="X70" s="2131"/>
      <c r="Y70" s="2131"/>
      <c r="Z70" s="2131"/>
      <c r="AA70" s="2131"/>
      <c r="AB70" s="2165">
        <f t="shared" si="29"/>
      </c>
      <c r="AC70" s="2084">
        <f t="shared" si="21"/>
      </c>
      <c r="AD70" s="2067">
        <f t="shared" si="14"/>
      </c>
      <c r="AE70" s="2085">
        <f t="shared" si="4"/>
      </c>
      <c r="AF70" s="2166">
        <f>VLOOKUP(C70,'Data Products'!$A:$J,10,0)</f>
      </c>
      <c r="AG70" s="2167">
        <f t="shared" si="24"/>
      </c>
      <c r="AH70" s="2070">
        <f t="shared" si="18"/>
      </c>
      <c r="AI70" s="2171"/>
      <c r="AJ70" s="2175"/>
      <c r="AK70" s="2074"/>
      <c r="AL70" s="2073"/>
      <c r="AM70" s="2074"/>
      <c r="AN70" s="2074"/>
    </row>
    <row customHeight="true" hidden="true" ht="18" r="71">
      <c r="A71" s="2156">
        <v>38</v>
      </c>
      <c r="B71" s="2177" t="s">
        <v>2024</v>
      </c>
      <c r="C71" s="2156" t="s">
        <v>2078</v>
      </c>
      <c r="D71" s="2181"/>
      <c r="E71" s="2181"/>
      <c r="F71" s="2159">
        <v>0</v>
      </c>
      <c r="G71" s="2159">
        <v>0</v>
      </c>
      <c r="H71" s="2194"/>
      <c r="I71" s="2161">
        <f>VLOOKUP(C71,'Data Products'!$A:$J,2,0)</f>
      </c>
      <c r="J71" s="2121">
        <f t="shared" si="11"/>
      </c>
      <c r="K71" s="2122">
        <v>45877</v>
      </c>
      <c r="L71" s="2064">
        <f t="shared" si="1"/>
      </c>
      <c r="M71" s="2170">
        <v>0</v>
      </c>
      <c r="N71" s="2087">
        <v>0</v>
      </c>
      <c r="O71" s="2089"/>
      <c r="P71" s="2060"/>
      <c r="Q71" s="2055" t="s">
        <v>2075</v>
      </c>
      <c r="R71" s="2131"/>
      <c r="S71" s="2131"/>
      <c r="T71" s="2164"/>
      <c r="U71" s="2131"/>
      <c r="V71" s="2131"/>
      <c r="W71" s="2131"/>
      <c r="X71" s="2131"/>
      <c r="Y71" s="2131"/>
      <c r="Z71" s="2131"/>
      <c r="AA71" s="2131"/>
      <c r="AB71" s="2165">
        <f t="shared" si="29"/>
      </c>
      <c r="AC71" s="2084">
        <f t="shared" si="21"/>
      </c>
      <c r="AD71" s="2067">
        <f t="shared" si="14"/>
      </c>
      <c r="AE71" s="2085">
        <f t="shared" si="4"/>
      </c>
      <c r="AF71" s="2166">
        <f>VLOOKUP(C71,'Data Products'!$A:$J,10,0)</f>
      </c>
      <c r="AG71" s="2167">
        <f t="shared" si="24"/>
      </c>
      <c r="AH71" s="2070">
        <f t="shared" si="18"/>
      </c>
      <c r="AI71" s="2171"/>
      <c r="AJ71" s="2175"/>
      <c r="AK71" s="2074"/>
      <c r="AL71" s="2073"/>
      <c r="AM71" s="2074"/>
      <c r="AN71" s="2074"/>
    </row>
    <row customHeight="true" hidden="true" ht="18" r="72">
      <c r="A72" s="2156">
        <v>39</v>
      </c>
      <c r="B72" s="2177" t="s">
        <v>1970</v>
      </c>
      <c r="C72" s="2156" t="s">
        <v>2079</v>
      </c>
      <c r="D72" s="2099" t="s">
        <v>2080</v>
      </c>
      <c r="E72" s="2099" t="s">
        <v>2080</v>
      </c>
      <c r="F72" s="2159">
        <v>0</v>
      </c>
      <c r="G72" s="2159">
        <v>0</v>
      </c>
      <c r="H72" s="2194"/>
      <c r="I72" s="2161">
        <f>VLOOKUP(C72,'Data Products'!$A:$J,2,0)</f>
      </c>
      <c r="J72" s="2121">
        <f t="shared" si="11"/>
      </c>
      <c r="K72" s="2122">
        <v>45878</v>
      </c>
      <c r="L72" s="2064">
        <f t="shared" si="1"/>
      </c>
      <c r="M72" s="2170">
        <v>0</v>
      </c>
      <c r="N72" s="2087">
        <v>0</v>
      </c>
      <c r="O72" s="2089"/>
      <c r="P72" s="2060"/>
      <c r="Q72" s="2055" t="s">
        <v>2081</v>
      </c>
      <c r="R72" s="2131"/>
      <c r="S72" s="2131"/>
      <c r="T72" s="2164"/>
      <c r="U72" s="2131"/>
      <c r="V72" s="2131"/>
      <c r="W72" s="2131"/>
      <c r="X72" s="2131"/>
      <c r="Y72" s="2131"/>
      <c r="Z72" s="2131"/>
      <c r="AA72" s="2131"/>
      <c r="AB72" s="2165">
        <f t="shared" si="29"/>
      </c>
      <c r="AC72" s="2084">
        <f t="shared" si="21"/>
      </c>
      <c r="AD72" s="2067">
        <f t="shared" si="14"/>
      </c>
      <c r="AE72" s="2085">
        <f t="shared" si="4"/>
      </c>
      <c r="AF72" s="2166">
        <f>VLOOKUP(C72,'Data Products'!$A:$J,10,0)</f>
      </c>
      <c r="AG72" s="2167">
        <f t="shared" si="24"/>
      </c>
      <c r="AH72" s="2070"/>
      <c r="AI72" s="2171"/>
      <c r="AJ72" s="2175"/>
      <c r="AK72" s="2074"/>
      <c r="AL72" s="2073"/>
      <c r="AM72" s="2074"/>
      <c r="AN72" s="2074"/>
    </row>
    <row customHeight="true" hidden="true" ht="18" r="73">
      <c r="A73" s="2156">
        <v>40</v>
      </c>
      <c r="B73" s="2055" t="s">
        <v>2016</v>
      </c>
      <c r="C73" s="2156" t="s">
        <v>2082</v>
      </c>
      <c r="D73" s="2195"/>
      <c r="E73" s="2195"/>
      <c r="F73" s="2159">
        <v>0</v>
      </c>
      <c r="G73" s="2159">
        <v>0</v>
      </c>
      <c r="H73" s="2194"/>
      <c r="I73" s="2161">
        <f>VLOOKUP(C73,'Data Products'!$A:$J,2,0)</f>
      </c>
      <c r="J73" s="2121">
        <f t="shared" si="11"/>
      </c>
      <c r="K73" s="2122">
        <v>45879</v>
      </c>
      <c r="L73" s="2064">
        <f t="shared" si="1"/>
      </c>
      <c r="M73" s="2170">
        <v>0</v>
      </c>
      <c r="N73" s="2087">
        <v>0</v>
      </c>
      <c r="O73" s="2196"/>
      <c r="P73" s="2078"/>
      <c r="Q73" s="2055" t="s">
        <v>2083</v>
      </c>
      <c r="R73" s="2131"/>
      <c r="S73" s="2131"/>
      <c r="T73" s="2164"/>
      <c r="U73" s="2131"/>
      <c r="V73" s="2131"/>
      <c r="W73" s="2131"/>
      <c r="X73" s="2131"/>
      <c r="Y73" s="2131"/>
      <c r="Z73" s="2131"/>
      <c r="AA73" s="2131"/>
      <c r="AB73" s="2197">
        <f t="shared" si="29"/>
      </c>
      <c r="AC73" s="2198">
        <f t="shared" si="21"/>
      </c>
      <c r="AD73" s="2067">
        <f t="shared" si="14"/>
      </c>
      <c r="AE73" s="2080">
        <f t="shared" si="4"/>
      </c>
      <c r="AF73" s="2166">
        <f>VLOOKUP(C73,'Data Products'!$A:$J,10,0)</f>
      </c>
      <c r="AG73" s="2167">
        <f t="shared" si="24"/>
      </c>
      <c r="AH73" s="2070">
        <f t="shared" ref="AH73:AH105" si="19">IF(J73&lt;=90,F73,0)</f>
      </c>
      <c r="AI73" s="2171"/>
      <c r="AJ73" s="2175"/>
      <c r="AK73" s="2074"/>
      <c r="AL73" s="2073"/>
      <c r="AM73" s="2074"/>
      <c r="AN73" s="2074"/>
    </row>
    <row customHeight="true" hidden="true" ht="18" r="74">
      <c r="A74" s="2156">
        <v>41</v>
      </c>
      <c r="B74" s="2055" t="s">
        <v>2016</v>
      </c>
      <c r="C74" s="2156" t="s">
        <v>2084</v>
      </c>
      <c r="D74" s="2181"/>
      <c r="E74" s="2181"/>
      <c r="F74" s="2159">
        <v>0</v>
      </c>
      <c r="G74" s="2159">
        <v>0</v>
      </c>
      <c r="H74" s="2194"/>
      <c r="I74" s="2161">
        <f>VLOOKUP(C74,'Data Products'!$A:$J,2,0)</f>
      </c>
      <c r="J74" s="2121">
        <f t="shared" si="11"/>
      </c>
      <c r="K74" s="2122">
        <v>45880</v>
      </c>
      <c r="L74" s="2064">
        <f t="shared" si="1"/>
      </c>
      <c r="M74" s="2170">
        <v>0</v>
      </c>
      <c r="N74" s="2087">
        <v>0</v>
      </c>
      <c r="O74" s="2199"/>
      <c r="P74" s="2200"/>
      <c r="Q74" s="2055" t="s">
        <v>2083</v>
      </c>
      <c r="R74" s="2131"/>
      <c r="S74" s="2131"/>
      <c r="T74" s="2131"/>
      <c r="U74" s="2131"/>
      <c r="V74" s="2131"/>
      <c r="W74" s="2131"/>
      <c r="X74" s="2131"/>
      <c r="Y74" s="2131"/>
      <c r="Z74" s="2131"/>
      <c r="AA74" s="2131"/>
      <c r="AB74" s="2165">
        <f t="shared" si="29"/>
      </c>
      <c r="AC74" s="2198">
        <f t="shared" si="21"/>
      </c>
      <c r="AD74" s="2067">
        <f t="shared" si="14"/>
      </c>
      <c r="AE74" s="2080">
        <f t="shared" si="4"/>
      </c>
      <c r="AF74" s="2166">
        <f>VLOOKUP(C74,'Data Products'!$A:$J,10,0)</f>
      </c>
      <c r="AG74" s="2167">
        <f t="shared" si="24"/>
      </c>
      <c r="AH74" s="2070">
        <f t="shared" si="19"/>
      </c>
      <c r="AI74" s="2171"/>
      <c r="AJ74" s="2175"/>
      <c r="AK74" s="2074"/>
      <c r="AL74" s="2073"/>
      <c r="AM74" s="2074"/>
      <c r="AN74" s="2074"/>
    </row>
    <row customHeight="true" hidden="true" ht="18" r="75">
      <c r="A75" s="2156">
        <v>42</v>
      </c>
      <c r="B75" s="2055" t="s">
        <v>2016</v>
      </c>
      <c r="C75" s="2156" t="s">
        <v>2085</v>
      </c>
      <c r="D75" s="2181"/>
      <c r="E75" s="2181"/>
      <c r="F75" s="2159">
        <v>0</v>
      </c>
      <c r="G75" s="2159">
        <v>0</v>
      </c>
      <c r="H75" s="2194"/>
      <c r="I75" s="2161">
        <f>VLOOKUP(C75,'Data Products'!$A:$J,2,0)</f>
      </c>
      <c r="J75" s="2121">
        <f t="shared" si="11"/>
      </c>
      <c r="K75" s="2122">
        <v>45881</v>
      </c>
      <c r="L75" s="2064">
        <f t="shared" si="1"/>
      </c>
      <c r="M75" s="2170">
        <v>0</v>
      </c>
      <c r="N75" s="2087">
        <v>0</v>
      </c>
      <c r="O75" s="2199"/>
      <c r="P75" s="2200"/>
      <c r="Q75" s="2055" t="s">
        <v>2083</v>
      </c>
      <c r="R75" s="2131"/>
      <c r="S75" s="2131"/>
      <c r="T75" s="2131"/>
      <c r="U75" s="2131"/>
      <c r="V75" s="2131"/>
      <c r="W75" s="2131"/>
      <c r="X75" s="2131"/>
      <c r="Y75" s="2131"/>
      <c r="Z75" s="2131"/>
      <c r="AA75" s="2131"/>
      <c r="AB75" s="2165">
        <f t="shared" si="29"/>
      </c>
      <c r="AC75" s="2198">
        <f t="shared" si="21"/>
      </c>
      <c r="AD75" s="2067">
        <f t="shared" si="14"/>
      </c>
      <c r="AE75" s="2080">
        <f t="shared" si="4"/>
      </c>
      <c r="AF75" s="2166">
        <f>VLOOKUP(C75,'Data Products'!$A:$J,10,0)</f>
      </c>
      <c r="AG75" s="2167">
        <f t="shared" si="24"/>
      </c>
      <c r="AH75" s="2070">
        <f t="shared" si="19"/>
      </c>
      <c r="AI75" s="2171"/>
      <c r="AJ75" s="2175"/>
      <c r="AK75" s="2074"/>
      <c r="AL75" s="2073"/>
      <c r="AM75" s="2074"/>
      <c r="AN75" s="2074"/>
    </row>
    <row customHeight="true" hidden="true" ht="18" r="76">
      <c r="A76" s="2156">
        <v>43</v>
      </c>
      <c r="B76" s="2055" t="s">
        <v>2016</v>
      </c>
      <c r="C76" s="2156" t="s">
        <v>2086</v>
      </c>
      <c r="D76" s="2181"/>
      <c r="E76" s="2181"/>
      <c r="F76" s="2159">
        <v>0</v>
      </c>
      <c r="G76" s="2159">
        <v>0</v>
      </c>
      <c r="H76" s="2194"/>
      <c r="I76" s="2161">
        <f>VLOOKUP(C76,'Data Products'!$A:$J,2,0)</f>
      </c>
      <c r="J76" s="2121">
        <f t="shared" si="11"/>
      </c>
      <c r="K76" s="2122">
        <v>45882</v>
      </c>
      <c r="L76" s="2064">
        <f t="shared" si="1"/>
      </c>
      <c r="M76" s="2170">
        <v>0</v>
      </c>
      <c r="N76" s="2087">
        <v>0</v>
      </c>
      <c r="O76" s="2199"/>
      <c r="P76" s="2200"/>
      <c r="Q76" s="2055" t="s">
        <v>2083</v>
      </c>
      <c r="R76" s="2131"/>
      <c r="S76" s="2131"/>
      <c r="T76" s="2131"/>
      <c r="U76" s="2131"/>
      <c r="V76" s="2131"/>
      <c r="W76" s="2131"/>
      <c r="X76" s="2131"/>
      <c r="Y76" s="2131"/>
      <c r="Z76" s="2131"/>
      <c r="AA76" s="2131"/>
      <c r="AB76" s="2165">
        <f t="shared" si="29"/>
      </c>
      <c r="AC76" s="2198">
        <f t="shared" si="21"/>
      </c>
      <c r="AD76" s="2067">
        <f t="shared" si="14"/>
      </c>
      <c r="AE76" s="2080">
        <f t="shared" si="4"/>
      </c>
      <c r="AF76" s="2166">
        <f>VLOOKUP(C76,'Data Products'!$A:$J,10,0)</f>
      </c>
      <c r="AG76" s="2167">
        <f t="shared" si="24"/>
      </c>
      <c r="AH76" s="2070">
        <f t="shared" si="19"/>
      </c>
      <c r="AI76" s="2171"/>
      <c r="AJ76" s="2175"/>
      <c r="AK76" s="2074"/>
      <c r="AL76" s="2073"/>
      <c r="AM76" s="2074"/>
      <c r="AN76" s="2074"/>
    </row>
    <row customHeight="true" hidden="true" ht="18" r="77">
      <c r="A77" s="2156">
        <v>44</v>
      </c>
      <c r="B77" s="2055" t="s">
        <v>1970</v>
      </c>
      <c r="C77" s="2132" t="s">
        <v>2087</v>
      </c>
      <c r="D77" s="2099" t="s">
        <v>2087</v>
      </c>
      <c r="E77" s="2099" t="s">
        <v>2087</v>
      </c>
      <c r="F77" s="2159">
        <v>0</v>
      </c>
      <c r="G77" s="2159">
        <v>0</v>
      </c>
      <c r="H77" s="2194"/>
      <c r="I77" s="2161">
        <f>VLOOKUP(C77,'Data Products'!$A:$J,2,0)</f>
      </c>
      <c r="J77" s="2121">
        <f t="shared" si="11"/>
      </c>
      <c r="K77" s="2122">
        <v>45883</v>
      </c>
      <c r="L77" s="2064">
        <f t="shared" si="1"/>
      </c>
      <c r="M77" s="2170">
        <v>0</v>
      </c>
      <c r="N77" s="2087">
        <v>2</v>
      </c>
      <c r="O77" s="2199"/>
      <c r="P77" s="2200"/>
      <c r="Q77" s="2055" t="s">
        <v>2083</v>
      </c>
      <c r="R77" s="2131"/>
      <c r="S77" s="2131"/>
      <c r="T77" s="2131"/>
      <c r="U77" s="2131"/>
      <c r="V77" s="2131"/>
      <c r="W77" s="2131"/>
      <c r="X77" s="2131"/>
      <c r="Y77" s="2131"/>
      <c r="Z77" s="2131"/>
      <c r="AA77" s="2131"/>
      <c r="AB77" s="2165">
        <f t="shared" si="29"/>
      </c>
      <c r="AC77" s="2201">
        <f t="shared" si="21"/>
      </c>
      <c r="AD77" s="2067">
        <f t="shared" si="14"/>
      </c>
      <c r="AE77" s="2085">
        <f t="shared" si="4"/>
      </c>
      <c r="AF77" s="2166">
        <f>VLOOKUP(C77,'Data Products'!$A:$J,10,0)</f>
      </c>
      <c r="AG77" s="2167">
        <f t="shared" si="24"/>
      </c>
      <c r="AH77" s="2070">
        <f t="shared" si="19"/>
      </c>
      <c r="AI77" s="2171"/>
      <c r="AJ77" s="2175"/>
      <c r="AK77" s="2074"/>
      <c r="AL77" s="2073"/>
      <c r="AM77" s="2074"/>
      <c r="AN77" s="2074"/>
    </row>
    <row customHeight="true" hidden="true" ht="18" r="78">
      <c r="A78" s="2156">
        <v>45</v>
      </c>
      <c r="B78" s="2055" t="s">
        <v>2016</v>
      </c>
      <c r="C78" s="2156" t="s">
        <v>2088</v>
      </c>
      <c r="D78" s="2181"/>
      <c r="E78" s="2181"/>
      <c r="F78" s="2159">
        <v>0</v>
      </c>
      <c r="G78" s="2159">
        <v>0</v>
      </c>
      <c r="H78" s="2194"/>
      <c r="I78" s="2161">
        <f>VLOOKUP(C78,'Data Products'!$A:$J,2,0)</f>
      </c>
      <c r="J78" s="2121">
        <f t="shared" si="11"/>
      </c>
      <c r="K78" s="2122">
        <v>45884</v>
      </c>
      <c r="L78" s="2064">
        <f t="shared" si="1"/>
      </c>
      <c r="M78" s="2170">
        <v>0</v>
      </c>
      <c r="N78" s="2087">
        <v>0</v>
      </c>
      <c r="O78" s="2199"/>
      <c r="P78" s="2200"/>
      <c r="Q78" s="2055" t="s">
        <v>2083</v>
      </c>
      <c r="R78" s="2131"/>
      <c r="S78" s="2131"/>
      <c r="T78" s="2131"/>
      <c r="U78" s="2131"/>
      <c r="V78" s="2131"/>
      <c r="W78" s="2131"/>
      <c r="X78" s="2131"/>
      <c r="Y78" s="2131"/>
      <c r="Z78" s="2131"/>
      <c r="AA78" s="2131"/>
      <c r="AB78" s="2165">
        <f t="shared" si="29"/>
      </c>
      <c r="AC78" s="2198">
        <f t="shared" si="21"/>
      </c>
      <c r="AD78" s="2067">
        <f t="shared" si="14"/>
      </c>
      <c r="AE78" s="2085">
        <f t="shared" si="4"/>
      </c>
      <c r="AF78" s="2166">
        <f>VLOOKUP(C78,'Data Products'!$A:$J,10,0)</f>
      </c>
      <c r="AG78" s="2167">
        <f t="shared" si="24"/>
      </c>
      <c r="AH78" s="2070">
        <f t="shared" si="19"/>
      </c>
      <c r="AI78" s="2171"/>
      <c r="AJ78" s="2175"/>
      <c r="AK78" s="2074"/>
      <c r="AL78" s="2073"/>
      <c r="AM78" s="2074"/>
      <c r="AN78" s="2074"/>
    </row>
    <row customHeight="true" hidden="true" ht="18" r="79">
      <c r="A79" s="2156">
        <v>46</v>
      </c>
      <c r="B79" s="2055" t="s">
        <v>2016</v>
      </c>
      <c r="C79" s="2156" t="s">
        <v>2089</v>
      </c>
      <c r="D79" s="2181"/>
      <c r="E79" s="2181"/>
      <c r="F79" s="2159">
        <v>0</v>
      </c>
      <c r="G79" s="2159">
        <v>0</v>
      </c>
      <c r="H79" s="2194"/>
      <c r="I79" s="2161">
        <f>VLOOKUP(C79,'Data Products'!$A:$J,2,0)</f>
      </c>
      <c r="J79" s="2121">
        <f t="shared" si="11"/>
      </c>
      <c r="K79" s="2122">
        <v>45885</v>
      </c>
      <c r="L79" s="2064">
        <f t="shared" si="1"/>
      </c>
      <c r="M79" s="2170">
        <v>0</v>
      </c>
      <c r="N79" s="2087">
        <v>0</v>
      </c>
      <c r="O79" s="2199"/>
      <c r="P79" s="2200"/>
      <c r="Q79" s="2055" t="s">
        <v>2083</v>
      </c>
      <c r="R79" s="2131"/>
      <c r="S79" s="2131"/>
      <c r="T79" s="2131"/>
      <c r="U79" s="2131"/>
      <c r="V79" s="2131"/>
      <c r="W79" s="2131"/>
      <c r="X79" s="2131"/>
      <c r="Y79" s="2131"/>
      <c r="Z79" s="2131"/>
      <c r="AA79" s="2131"/>
      <c r="AB79" s="2165">
        <f t="shared" si="29"/>
      </c>
      <c r="AC79" s="2198">
        <f t="shared" si="21"/>
      </c>
      <c r="AD79" s="2067">
        <f t="shared" si="14"/>
      </c>
      <c r="AE79" s="2085">
        <f t="shared" si="4"/>
      </c>
      <c r="AF79" s="2166">
        <f>VLOOKUP(C79,'Data Products'!$A:$J,10,0)</f>
      </c>
      <c r="AG79" s="2167">
        <f t="shared" si="24"/>
      </c>
      <c r="AH79" s="2070">
        <f t="shared" si="19"/>
      </c>
      <c r="AI79" s="2171"/>
      <c r="AJ79" s="2175"/>
      <c r="AK79" s="2074"/>
      <c r="AL79" s="2073"/>
      <c r="AM79" s="2074"/>
      <c r="AN79" s="2074"/>
    </row>
    <row customHeight="true" hidden="true" ht="18" r="80">
      <c r="A80" s="2156">
        <v>47</v>
      </c>
      <c r="B80" s="2055" t="s">
        <v>2016</v>
      </c>
      <c r="C80" s="2183" t="s">
        <v>2090</v>
      </c>
      <c r="D80" s="2181"/>
      <c r="E80" s="2181"/>
      <c r="F80" s="2159">
        <v>0</v>
      </c>
      <c r="G80" s="2159">
        <v>0</v>
      </c>
      <c r="H80" s="2202"/>
      <c r="I80" s="2161">
        <f>VLOOKUP(C80,'Data Products'!$A:$J,2,0)</f>
      </c>
      <c r="J80" s="2121">
        <f t="shared" si="11"/>
      </c>
      <c r="K80" s="2122">
        <v>45886</v>
      </c>
      <c r="L80" s="2064">
        <f t="shared" si="1"/>
      </c>
      <c r="M80" s="2187">
        <v>0</v>
      </c>
      <c r="N80" s="2087">
        <v>0</v>
      </c>
      <c r="O80" s="2203"/>
      <c r="P80" s="2204"/>
      <c r="Q80" s="2055" t="s">
        <v>2083</v>
      </c>
      <c r="R80" s="2131"/>
      <c r="S80" s="2131"/>
      <c r="T80" s="2131"/>
      <c r="U80" s="2131"/>
      <c r="V80" s="2131"/>
      <c r="W80" s="2131"/>
      <c r="X80" s="2131"/>
      <c r="Y80" s="2131"/>
      <c r="Z80" s="2131"/>
      <c r="AA80" s="2131"/>
      <c r="AB80" s="2205">
        <f t="shared" si="29"/>
      </c>
      <c r="AC80" s="2198">
        <f t="shared" si="21"/>
      </c>
      <c r="AD80" s="2067">
        <f t="shared" si="14"/>
      </c>
      <c r="AE80" s="2085">
        <f t="shared" si="4"/>
      </c>
      <c r="AF80" s="2166">
        <f>VLOOKUP(C80,'Data Products'!$A:$J,10,0)</f>
      </c>
      <c r="AG80" s="2167">
        <f t="shared" si="24"/>
      </c>
      <c r="AH80" s="2070">
        <f t="shared" si="19"/>
      </c>
      <c r="AI80" s="2171"/>
      <c r="AJ80" s="2175"/>
      <c r="AK80" s="2074"/>
      <c r="AL80" s="2073"/>
      <c r="AM80" s="2074"/>
      <c r="AN80" s="2074"/>
    </row>
    <row customHeight="true" hidden="true" ht="18" r="81">
      <c r="A81" s="2156">
        <v>48</v>
      </c>
      <c r="B81" s="2055" t="s">
        <v>2016</v>
      </c>
      <c r="C81" s="2156" t="s">
        <v>2091</v>
      </c>
      <c r="D81" s="2181"/>
      <c r="E81" s="2181"/>
      <c r="F81" s="2159">
        <v>0</v>
      </c>
      <c r="G81" s="2159">
        <v>0</v>
      </c>
      <c r="H81" s="2194"/>
      <c r="I81" s="2161">
        <f>VLOOKUP(C81,'Data Products'!$A:$J,2,0)</f>
      </c>
      <c r="J81" s="2121">
        <f t="shared" si="11"/>
      </c>
      <c r="K81" s="2122">
        <v>45887</v>
      </c>
      <c r="L81" s="2064">
        <f t="shared" si="1"/>
      </c>
      <c r="M81" s="2170">
        <v>0</v>
      </c>
      <c r="N81" s="2087">
        <v>0</v>
      </c>
      <c r="O81" s="2199"/>
      <c r="P81" s="2200"/>
      <c r="Q81" s="2055" t="s">
        <v>2083</v>
      </c>
      <c r="R81" s="2060"/>
      <c r="S81" s="2060"/>
      <c r="T81" s="2060"/>
      <c r="U81" s="2060"/>
      <c r="V81" s="2060"/>
      <c r="W81" s="2060"/>
      <c r="X81" s="2060"/>
      <c r="Y81" s="2060"/>
      <c r="Z81" s="2060"/>
      <c r="AA81" s="2060"/>
      <c r="AB81" s="2165">
        <f t="shared" si="29"/>
      </c>
      <c r="AC81" s="2198">
        <f t="shared" si="21"/>
      </c>
      <c r="AD81" s="2067">
        <f t="shared" si="14"/>
      </c>
      <c r="AE81" s="2085">
        <f t="shared" si="4"/>
      </c>
      <c r="AF81" s="2166">
        <f>VLOOKUP(C81,'Data Products'!$A:$J,10,0)</f>
      </c>
      <c r="AG81" s="2167">
        <f t="shared" si="24"/>
      </c>
      <c r="AH81" s="2070">
        <f t="shared" si="19"/>
      </c>
      <c r="AI81" s="2171"/>
      <c r="AJ81" s="2175"/>
      <c r="AK81" s="2074"/>
      <c r="AL81" s="2073"/>
      <c r="AM81" s="2074"/>
      <c r="AN81" s="2074"/>
    </row>
    <row customHeight="true" hidden="true" ht="18" r="82">
      <c r="A82" s="2156">
        <v>49</v>
      </c>
      <c r="B82" s="2055" t="s">
        <v>2016</v>
      </c>
      <c r="C82" s="2156" t="s">
        <v>2092</v>
      </c>
      <c r="D82" s="2181"/>
      <c r="E82" s="2181"/>
      <c r="F82" s="2159">
        <v>0</v>
      </c>
      <c r="G82" s="2159">
        <v>0</v>
      </c>
      <c r="H82" s="2194"/>
      <c r="I82" s="2161">
        <f>VLOOKUP(C82,'Data Products'!$A:$J,2,0)</f>
      </c>
      <c r="J82" s="2121">
        <f t="shared" si="11"/>
      </c>
      <c r="K82" s="2122">
        <v>45888</v>
      </c>
      <c r="L82" s="2064">
        <f t="shared" si="1"/>
      </c>
      <c r="M82" s="2170">
        <v>0</v>
      </c>
      <c r="N82" s="2087">
        <v>0</v>
      </c>
      <c r="O82" s="2199"/>
      <c r="P82" s="2200"/>
      <c r="Q82" s="2055" t="s">
        <v>2083</v>
      </c>
      <c r="R82" s="2060"/>
      <c r="S82" s="2060"/>
      <c r="T82" s="2060"/>
      <c r="U82" s="2060"/>
      <c r="V82" s="2060"/>
      <c r="W82" s="2060"/>
      <c r="X82" s="2060"/>
      <c r="Y82" s="2060"/>
      <c r="Z82" s="2060"/>
      <c r="AA82" s="2060"/>
      <c r="AB82" s="2165">
        <f t="shared" si="29"/>
      </c>
      <c r="AC82" s="2198">
        <f t="shared" si="21"/>
      </c>
      <c r="AD82" s="2067">
        <f t="shared" si="14"/>
      </c>
      <c r="AE82" s="2085">
        <f t="shared" si="4"/>
      </c>
      <c r="AF82" s="2166">
        <f>VLOOKUP(C82,'Data Products'!$A:$J,10,0)</f>
      </c>
      <c r="AG82" s="2167">
        <f t="shared" si="24"/>
      </c>
      <c r="AH82" s="2070">
        <f t="shared" si="19"/>
      </c>
      <c r="AI82" s="2171"/>
      <c r="AJ82" s="2175"/>
      <c r="AK82" s="2074"/>
      <c r="AL82" s="2073"/>
      <c r="AM82" s="2074"/>
      <c r="AN82" s="2074"/>
    </row>
    <row customHeight="true" hidden="true" ht="18" r="83">
      <c r="A83" s="2156">
        <v>50</v>
      </c>
      <c r="B83" s="2055" t="s">
        <v>2016</v>
      </c>
      <c r="C83" s="2156" t="s">
        <v>2093</v>
      </c>
      <c r="D83" s="2099" t="s">
        <v>2094</v>
      </c>
      <c r="E83" s="2099" t="s">
        <v>2094</v>
      </c>
      <c r="F83" s="2159">
        <v>0</v>
      </c>
      <c r="G83" s="2159">
        <v>0</v>
      </c>
      <c r="H83" s="2194"/>
      <c r="I83" s="2161">
        <f>VLOOKUP(C83,'Data Products'!$A:$J,2,0)</f>
      </c>
      <c r="J83" s="2121">
        <f t="shared" si="11"/>
      </c>
      <c r="K83" s="2122">
        <v>45889</v>
      </c>
      <c r="L83" s="2064">
        <f t="shared" si="1"/>
      </c>
      <c r="M83" s="2170">
        <v>0</v>
      </c>
      <c r="N83" s="2087">
        <v>0</v>
      </c>
      <c r="O83" s="2199"/>
      <c r="P83" s="2200"/>
      <c r="Q83" s="2055" t="s">
        <v>2083</v>
      </c>
      <c r="R83" s="2060"/>
      <c r="S83" s="2060"/>
      <c r="T83" s="2060"/>
      <c r="U83" s="2060"/>
      <c r="V83" s="2060"/>
      <c r="W83" s="2060"/>
      <c r="X83" s="2060"/>
      <c r="Y83" s="2060"/>
      <c r="Z83" s="2060"/>
      <c r="AA83" s="2060"/>
      <c r="AB83" s="2165">
        <f t="shared" si="29"/>
      </c>
      <c r="AC83" s="2105">
        <f t="shared" si="21"/>
      </c>
      <c r="AD83" s="2067">
        <f t="shared" si="14"/>
      </c>
      <c r="AE83" s="2085">
        <f t="shared" si="4"/>
      </c>
      <c r="AF83" s="2166">
        <f>VLOOKUP(C83,'Data Products'!$A:$J,10,0)</f>
      </c>
      <c r="AG83" s="2167">
        <f t="shared" si="24"/>
      </c>
      <c r="AH83" s="2070">
        <f t="shared" si="19"/>
      </c>
      <c r="AI83" s="2171"/>
      <c r="AJ83" s="2175"/>
      <c r="AK83" s="2074"/>
      <c r="AL83" s="2073"/>
      <c r="AM83" s="2074"/>
      <c r="AN83" s="2074"/>
    </row>
    <row customHeight="true" hidden="true" ht="18" r="84">
      <c r="A84" s="2156">
        <v>51</v>
      </c>
      <c r="B84" s="2055" t="s">
        <v>2016</v>
      </c>
      <c r="C84" s="2156" t="s">
        <v>2095</v>
      </c>
      <c r="D84" s="2099" t="s">
        <v>2096</v>
      </c>
      <c r="E84" s="2099" t="s">
        <v>2096</v>
      </c>
      <c r="F84" s="2159">
        <v>0</v>
      </c>
      <c r="G84" s="2159">
        <v>0</v>
      </c>
      <c r="H84" s="2194"/>
      <c r="I84" s="2161">
        <f>VLOOKUP(C84,'Data Products'!$A:$J,2,0)</f>
      </c>
      <c r="J84" s="2121">
        <f t="shared" si="11"/>
      </c>
      <c r="K84" s="2122">
        <v>45890</v>
      </c>
      <c r="L84" s="2064">
        <f t="shared" si="1"/>
      </c>
      <c r="M84" s="2170">
        <v>0</v>
      </c>
      <c r="N84" s="2087">
        <v>0</v>
      </c>
      <c r="O84" s="2199"/>
      <c r="P84" s="2200"/>
      <c r="Q84" s="2055" t="s">
        <v>2083</v>
      </c>
      <c r="R84" s="2060"/>
      <c r="S84" s="2060"/>
      <c r="T84" s="2060"/>
      <c r="U84" s="2060"/>
      <c r="V84" s="2060"/>
      <c r="W84" s="2060"/>
      <c r="X84" s="2060"/>
      <c r="Y84" s="2060"/>
      <c r="Z84" s="2060"/>
      <c r="AA84" s="2060"/>
      <c r="AB84" s="2165">
        <f t="shared" si="29"/>
      </c>
      <c r="AC84" s="2084">
        <f t="shared" si="21"/>
      </c>
      <c r="AD84" s="2067">
        <f t="shared" si="14"/>
      </c>
      <c r="AE84" s="2085">
        <f t="shared" si="4"/>
      </c>
      <c r="AF84" s="2166">
        <f>VLOOKUP(C84,'Data Products'!$A:$J,10,0)</f>
      </c>
      <c r="AG84" s="2167">
        <f t="shared" si="24"/>
      </c>
      <c r="AH84" s="2070">
        <f t="shared" si="19"/>
      </c>
      <c r="AI84" s="2171"/>
      <c r="AJ84" s="2175"/>
      <c r="AK84" s="2074"/>
      <c r="AL84" s="2073"/>
      <c r="AM84" s="2074"/>
      <c r="AN84" s="2074"/>
    </row>
    <row customHeight="true" hidden="true" ht="18" r="85">
      <c r="A85" s="2156">
        <v>52</v>
      </c>
      <c r="B85" s="2055" t="s">
        <v>2016</v>
      </c>
      <c r="C85" s="2156" t="s">
        <v>2097</v>
      </c>
      <c r="D85" s="2099" t="s">
        <v>2098</v>
      </c>
      <c r="E85" s="2099" t="s">
        <v>2098</v>
      </c>
      <c r="F85" s="2159">
        <v>0</v>
      </c>
      <c r="G85" s="2159">
        <v>0</v>
      </c>
      <c r="H85" s="2194"/>
      <c r="I85" s="2161">
        <f>VLOOKUP(C85,'Data Products'!$A:$J,2,0)</f>
      </c>
      <c r="J85" s="2121">
        <f t="shared" si="11"/>
      </c>
      <c r="K85" s="2122">
        <v>45891</v>
      </c>
      <c r="L85" s="2064">
        <f t="shared" si="1"/>
      </c>
      <c r="M85" s="2170">
        <v>0</v>
      </c>
      <c r="N85" s="2087">
        <v>0</v>
      </c>
      <c r="O85" s="2199"/>
      <c r="P85" s="2200"/>
      <c r="Q85" s="2055" t="s">
        <v>2083</v>
      </c>
      <c r="R85" s="2060"/>
      <c r="S85" s="2060"/>
      <c r="T85" s="2060"/>
      <c r="U85" s="2060"/>
      <c r="V85" s="2060"/>
      <c r="W85" s="2060"/>
      <c r="X85" s="2060"/>
      <c r="Y85" s="2060"/>
      <c r="Z85" s="2060"/>
      <c r="AA85" s="2060"/>
      <c r="AB85" s="2165">
        <f t="shared" si="29"/>
      </c>
      <c r="AC85" s="2079">
        <f t="shared" si="21"/>
      </c>
      <c r="AD85" s="2067">
        <f t="shared" si="14"/>
      </c>
      <c r="AE85" s="2085">
        <f t="shared" si="4"/>
      </c>
      <c r="AF85" s="2166">
        <f>VLOOKUP(C85,'Data Products'!$A:$J,10,0)</f>
      </c>
      <c r="AG85" s="2167">
        <f t="shared" si="24"/>
      </c>
      <c r="AH85" s="2070">
        <f t="shared" si="19"/>
      </c>
      <c r="AI85" s="2171"/>
      <c r="AJ85" s="2175"/>
      <c r="AK85" s="2074"/>
      <c r="AL85" s="2073"/>
      <c r="AM85" s="2074"/>
      <c r="AN85" s="2074"/>
    </row>
    <row customHeight="true" hidden="true" ht="18" r="86">
      <c r="A86" s="2156">
        <v>53</v>
      </c>
      <c r="B86" s="2055" t="s">
        <v>2016</v>
      </c>
      <c r="C86" s="2156" t="s">
        <v>2099</v>
      </c>
      <c r="D86" s="2099" t="s">
        <v>2100</v>
      </c>
      <c r="E86" s="2099" t="s">
        <v>2100</v>
      </c>
      <c r="F86" s="2159">
        <v>0</v>
      </c>
      <c r="G86" s="2159">
        <v>0</v>
      </c>
      <c r="H86" s="2194"/>
      <c r="I86" s="2161">
        <f>VLOOKUP(C86,'Data Products'!$A:$J,2,0)</f>
      </c>
      <c r="J86" s="2121">
        <f t="shared" si="11"/>
      </c>
      <c r="K86" s="2122">
        <v>45892</v>
      </c>
      <c r="L86" s="2064">
        <f t="shared" si="1"/>
      </c>
      <c r="M86" s="2170">
        <v>0</v>
      </c>
      <c r="N86" s="2087">
        <v>0</v>
      </c>
      <c r="O86" s="2199"/>
      <c r="P86" s="2200"/>
      <c r="Q86" s="2055" t="s">
        <v>2083</v>
      </c>
      <c r="R86" s="2060"/>
      <c r="S86" s="2060"/>
      <c r="T86" s="2060"/>
      <c r="U86" s="2060"/>
      <c r="V86" s="2060"/>
      <c r="W86" s="2060"/>
      <c r="X86" s="2060"/>
      <c r="Y86" s="2060"/>
      <c r="Z86" s="2060"/>
      <c r="AA86" s="2060"/>
      <c r="AB86" s="2165">
        <f t="shared" si="29"/>
      </c>
      <c r="AC86" s="2178">
        <f t="shared" si="21"/>
      </c>
      <c r="AD86" s="2067">
        <f t="shared" si="14"/>
      </c>
      <c r="AE86" s="2085">
        <f t="shared" si="4"/>
      </c>
      <c r="AF86" s="2166">
        <f>VLOOKUP(C86,'Data Products'!$A:$J,10,0)</f>
      </c>
      <c r="AG86" s="2167">
        <f t="shared" si="24"/>
      </c>
      <c r="AH86" s="2070">
        <f t="shared" si="19"/>
      </c>
      <c r="AI86" s="2171"/>
      <c r="AJ86" s="2175"/>
      <c r="AK86" s="2074"/>
      <c r="AL86" s="2073"/>
      <c r="AM86" s="2074"/>
      <c r="AN86" s="2074"/>
    </row>
    <row customHeight="true" hidden="true" ht="18" r="87">
      <c r="A87" s="2156">
        <v>54</v>
      </c>
      <c r="B87" s="2055" t="s">
        <v>2016</v>
      </c>
      <c r="C87" s="2156" t="s">
        <v>2101</v>
      </c>
      <c r="D87" s="2099" t="s">
        <v>2102</v>
      </c>
      <c r="E87" s="2099" t="s">
        <v>2102</v>
      </c>
      <c r="F87" s="2159">
        <v>0</v>
      </c>
      <c r="G87" s="2159">
        <v>0</v>
      </c>
      <c r="H87" s="2194"/>
      <c r="I87" s="2161">
        <f>VLOOKUP(C87,'Data Products'!$A:$J,2,0)</f>
      </c>
      <c r="J87" s="2121">
        <f t="shared" si="11"/>
      </c>
      <c r="K87" s="2122">
        <v>45893</v>
      </c>
      <c r="L87" s="2064">
        <f t="shared" si="1"/>
      </c>
      <c r="M87" s="2170">
        <v>0</v>
      </c>
      <c r="N87" s="2087">
        <v>0</v>
      </c>
      <c r="O87" s="2199"/>
      <c r="P87" s="2200"/>
      <c r="Q87" s="2055" t="s">
        <v>2083</v>
      </c>
      <c r="R87" s="2060"/>
      <c r="S87" s="2060"/>
      <c r="T87" s="2060"/>
      <c r="U87" s="2060"/>
      <c r="V87" s="2060"/>
      <c r="W87" s="2060"/>
      <c r="X87" s="2060"/>
      <c r="Y87" s="2060"/>
      <c r="Z87" s="2060"/>
      <c r="AA87" s="2060"/>
      <c r="AB87" s="2165">
        <f t="shared" si="29"/>
      </c>
      <c r="AC87" s="2178">
        <f t="shared" si="21"/>
      </c>
      <c r="AD87" s="2067">
        <f t="shared" si="14"/>
      </c>
      <c r="AE87" s="2085">
        <f t="shared" si="4"/>
      </c>
      <c r="AF87" s="2166">
        <f>VLOOKUP(C87,'Data Products'!$A:$J,10,0)</f>
      </c>
      <c r="AG87" s="2167">
        <f t="shared" si="24"/>
      </c>
      <c r="AH87" s="2070">
        <f t="shared" si="19"/>
      </c>
      <c r="AI87" s="2171"/>
      <c r="AJ87" s="2175"/>
      <c r="AK87" s="2074"/>
      <c r="AL87" s="2073"/>
      <c r="AM87" s="2074"/>
      <c r="AN87" s="2074"/>
    </row>
    <row customHeight="true" hidden="true" ht="18" r="88">
      <c r="A88" s="2156">
        <v>55</v>
      </c>
      <c r="B88" s="2055" t="s">
        <v>2016</v>
      </c>
      <c r="C88" s="2156" t="s">
        <v>2103</v>
      </c>
      <c r="D88" s="2099" t="s">
        <v>2104</v>
      </c>
      <c r="E88" s="2099" t="s">
        <v>2104</v>
      </c>
      <c r="F88" s="2159">
        <v>0</v>
      </c>
      <c r="G88" s="2159">
        <v>0</v>
      </c>
      <c r="H88" s="2194"/>
      <c r="I88" s="2161">
        <f>VLOOKUP(C88,'Data Products'!$A:$J,2,0)</f>
      </c>
      <c r="J88" s="2121">
        <f t="shared" si="11"/>
      </c>
      <c r="K88" s="2122">
        <v>45894</v>
      </c>
      <c r="L88" s="2064">
        <f t="shared" si="1"/>
      </c>
      <c r="M88" s="2170">
        <v>0</v>
      </c>
      <c r="N88" s="2087">
        <v>0</v>
      </c>
      <c r="O88" s="2199"/>
      <c r="P88" s="2200"/>
      <c r="Q88" s="2055" t="s">
        <v>2083</v>
      </c>
      <c r="R88" s="2060"/>
      <c r="S88" s="2060"/>
      <c r="T88" s="2060"/>
      <c r="U88" s="2060"/>
      <c r="V88" s="2060"/>
      <c r="W88" s="2060"/>
      <c r="X88" s="2060"/>
      <c r="Y88" s="2060"/>
      <c r="Z88" s="2060"/>
      <c r="AA88" s="2060"/>
      <c r="AB88" s="2165">
        <f t="shared" si="29"/>
      </c>
      <c r="AC88" s="2079">
        <f t="shared" si="21"/>
      </c>
      <c r="AD88" s="2067">
        <f t="shared" si="14"/>
      </c>
      <c r="AE88" s="2085">
        <f t="shared" si="4"/>
      </c>
      <c r="AF88" s="2166">
        <f>VLOOKUP(C88,'Data Products'!$A:$J,10,0)</f>
      </c>
      <c r="AG88" s="2167">
        <f t="shared" si="24"/>
      </c>
      <c r="AH88" s="2070">
        <f t="shared" si="19"/>
      </c>
      <c r="AI88" s="2171"/>
      <c r="AJ88" s="2175"/>
      <c r="AK88" s="2074"/>
      <c r="AL88" s="2073"/>
      <c r="AM88" s="2074"/>
      <c r="AN88" s="2074"/>
    </row>
    <row customHeight="true" hidden="true" ht="18" r="89">
      <c r="A89" s="2156">
        <v>56</v>
      </c>
      <c r="B89" s="2055" t="s">
        <v>2016</v>
      </c>
      <c r="C89" s="2156" t="s">
        <v>2105</v>
      </c>
      <c r="D89" s="2099" t="s">
        <v>2106</v>
      </c>
      <c r="E89" s="2099" t="s">
        <v>2106</v>
      </c>
      <c r="F89" s="2159">
        <v>0</v>
      </c>
      <c r="G89" s="2159">
        <v>0</v>
      </c>
      <c r="H89" s="2194"/>
      <c r="I89" s="2161">
        <f>VLOOKUP(C89,'Data Products'!$A:$J,2,0)</f>
      </c>
      <c r="J89" s="2121">
        <f t="shared" si="11"/>
      </c>
      <c r="K89" s="2122">
        <v>45895</v>
      </c>
      <c r="L89" s="2064">
        <f t="shared" si="1"/>
      </c>
      <c r="M89" s="2170">
        <v>0</v>
      </c>
      <c r="N89" s="2087">
        <v>0</v>
      </c>
      <c r="O89" s="2199"/>
      <c r="P89" s="2200"/>
      <c r="Q89" s="2055" t="s">
        <v>2083</v>
      </c>
      <c r="R89" s="2060"/>
      <c r="S89" s="2060"/>
      <c r="T89" s="2060"/>
      <c r="U89" s="2060"/>
      <c r="V89" s="2060"/>
      <c r="W89" s="2060"/>
      <c r="X89" s="2060"/>
      <c r="Y89" s="2060"/>
      <c r="Z89" s="2060"/>
      <c r="AA89" s="2060"/>
      <c r="AB89" s="2165">
        <f t="shared" si="29"/>
      </c>
      <c r="AC89" s="2084">
        <f t="shared" si="21"/>
      </c>
      <c r="AD89" s="2206">
        <f t="shared" si="14"/>
      </c>
      <c r="AE89" s="2085">
        <f t="shared" si="4"/>
      </c>
      <c r="AF89" s="2166">
        <f>VLOOKUP(C89,'Data Products'!$A:$J,10,0)</f>
      </c>
      <c r="AG89" s="2167">
        <f t="shared" si="24"/>
      </c>
      <c r="AH89" s="2070">
        <f t="shared" si="19"/>
      </c>
      <c r="AI89" s="2171"/>
      <c r="AJ89" s="2175"/>
      <c r="AK89" s="2074"/>
      <c r="AL89" s="2073"/>
      <c r="AM89" s="2074"/>
      <c r="AN89" s="2074"/>
    </row>
    <row customHeight="true" hidden="true" ht="18" r="90">
      <c r="A90" s="2156">
        <v>57</v>
      </c>
      <c r="B90" s="2055" t="s">
        <v>2016</v>
      </c>
      <c r="C90" s="2156" t="s">
        <v>2107</v>
      </c>
      <c r="D90" s="2099" t="s">
        <v>2108</v>
      </c>
      <c r="E90" s="2099" t="s">
        <v>2108</v>
      </c>
      <c r="F90" s="2159">
        <v>0</v>
      </c>
      <c r="G90" s="2159">
        <v>0</v>
      </c>
      <c r="H90" s="2194"/>
      <c r="I90" s="2161">
        <f>VLOOKUP(C90,'Data Products'!$A:$J,2,0)</f>
      </c>
      <c r="J90" s="2121">
        <f t="shared" si="11"/>
      </c>
      <c r="K90" s="2122">
        <v>45896</v>
      </c>
      <c r="L90" s="2064">
        <f t="shared" si="1"/>
      </c>
      <c r="M90" s="2170">
        <v>0</v>
      </c>
      <c r="N90" s="2087">
        <v>0</v>
      </c>
      <c r="O90" s="2199"/>
      <c r="P90" s="2200"/>
      <c r="Q90" s="2055" t="s">
        <v>2083</v>
      </c>
      <c r="R90" s="2060"/>
      <c r="S90" s="2060"/>
      <c r="T90" s="2060"/>
      <c r="U90" s="2060"/>
      <c r="V90" s="2060"/>
      <c r="W90" s="2060"/>
      <c r="X90" s="2060"/>
      <c r="Y90" s="2060"/>
      <c r="Z90" s="2060"/>
      <c r="AA90" s="2060"/>
      <c r="AB90" s="2165">
        <f t="shared" si="29"/>
      </c>
      <c r="AC90" s="2066">
        <f t="shared" si="21"/>
      </c>
      <c r="AD90" s="2206">
        <f t="shared" si="14"/>
      </c>
      <c r="AE90" s="2085">
        <f t="shared" si="4"/>
      </c>
      <c r="AF90" s="2166">
        <f>VLOOKUP(C90,'Data Products'!$A:$J,10,0)</f>
      </c>
      <c r="AG90" s="2167">
        <f t="shared" si="24"/>
      </c>
      <c r="AH90" s="2070">
        <f t="shared" si="19"/>
      </c>
      <c r="AI90" s="2171"/>
      <c r="AJ90" s="2175"/>
      <c r="AK90" s="2074"/>
      <c r="AL90" s="2073"/>
      <c r="AM90" s="2074"/>
      <c r="AN90" s="2074"/>
    </row>
    <row customHeight="true" hidden="true" ht="18" r="91">
      <c r="A91" s="2156">
        <v>58</v>
      </c>
      <c r="B91" s="2055" t="s">
        <v>2016</v>
      </c>
      <c r="C91" s="2156" t="s">
        <v>2109</v>
      </c>
      <c r="D91" s="2099" t="s">
        <v>2110</v>
      </c>
      <c r="E91" s="2099" t="s">
        <v>2110</v>
      </c>
      <c r="F91" s="2159">
        <v>0</v>
      </c>
      <c r="G91" s="2159">
        <v>0</v>
      </c>
      <c r="H91" s="2194"/>
      <c r="I91" s="2161">
        <f>VLOOKUP(C91,'Data Products'!$A:$J,2,0)</f>
      </c>
      <c r="J91" s="2121">
        <f t="shared" si="11"/>
      </c>
      <c r="K91" s="2122">
        <v>45897</v>
      </c>
      <c r="L91" s="2064">
        <f t="shared" si="1"/>
      </c>
      <c r="M91" s="2170">
        <v>0</v>
      </c>
      <c r="N91" s="2087">
        <v>0</v>
      </c>
      <c r="O91" s="2199"/>
      <c r="P91" s="2200"/>
      <c r="Q91" s="2055" t="s">
        <v>2083</v>
      </c>
      <c r="R91" s="2060"/>
      <c r="S91" s="2060"/>
      <c r="T91" s="2060"/>
      <c r="U91" s="2060"/>
      <c r="V91" s="2060"/>
      <c r="W91" s="2060"/>
      <c r="X91" s="2060"/>
      <c r="Y91" s="2060"/>
      <c r="Z91" s="2060"/>
      <c r="AA91" s="2060"/>
      <c r="AB91" s="2165">
        <f t="shared" si="29"/>
      </c>
      <c r="AC91" s="2066">
        <f t="shared" si="21"/>
      </c>
      <c r="AD91" s="2206">
        <f t="shared" si="14"/>
      </c>
      <c r="AE91" s="2085">
        <f t="shared" si="4"/>
      </c>
      <c r="AF91" s="2166">
        <f>VLOOKUP(C91,'Data Products'!$A:$J,10,0)</f>
      </c>
      <c r="AG91" s="2167">
        <f t="shared" si="24"/>
      </c>
      <c r="AH91" s="2070">
        <f t="shared" si="19"/>
      </c>
      <c r="AI91" s="2171"/>
      <c r="AJ91" s="2175"/>
      <c r="AK91" s="2074"/>
      <c r="AL91" s="2073"/>
      <c r="AM91" s="2074"/>
      <c r="AN91" s="2074"/>
    </row>
    <row customHeight="true" hidden="true" ht="18" r="92">
      <c r="A92" s="2156">
        <v>59</v>
      </c>
      <c r="B92" s="2055" t="s">
        <v>2016</v>
      </c>
      <c r="C92" s="2156" t="s">
        <v>2111</v>
      </c>
      <c r="D92" s="2099" t="s">
        <v>2112</v>
      </c>
      <c r="E92" s="2099" t="s">
        <v>2112</v>
      </c>
      <c r="F92" s="2159">
        <v>0</v>
      </c>
      <c r="G92" s="2159">
        <v>0</v>
      </c>
      <c r="H92" s="2194"/>
      <c r="I92" s="2161">
        <f>VLOOKUP(C92,'Data Products'!$A:$J,2,0)</f>
      </c>
      <c r="J92" s="2121">
        <f t="shared" si="11"/>
      </c>
      <c r="K92" s="2122">
        <v>45898</v>
      </c>
      <c r="L92" s="2064">
        <f t="shared" si="1"/>
      </c>
      <c r="M92" s="2170">
        <v>0</v>
      </c>
      <c r="N92" s="2087">
        <v>0</v>
      </c>
      <c r="O92" s="2199"/>
      <c r="P92" s="2200"/>
      <c r="Q92" s="2055" t="s">
        <v>2083</v>
      </c>
      <c r="R92" s="2060"/>
      <c r="S92" s="2060"/>
      <c r="T92" s="2060"/>
      <c r="U92" s="2060"/>
      <c r="V92" s="2060"/>
      <c r="W92" s="2060"/>
      <c r="X92" s="2060"/>
      <c r="Y92" s="2060"/>
      <c r="Z92" s="2060"/>
      <c r="AA92" s="2060"/>
      <c r="AB92" s="2165">
        <f t="shared" si="29"/>
      </c>
      <c r="AC92" s="2066">
        <f t="shared" si="21"/>
      </c>
      <c r="AD92" s="2206">
        <f t="shared" si="14"/>
      </c>
      <c r="AE92" s="2085">
        <f t="shared" si="4"/>
      </c>
      <c r="AF92" s="2166">
        <f>VLOOKUP(C92,'Data Products'!$A:$J,10,0)</f>
      </c>
      <c r="AG92" s="2167">
        <f t="shared" si="24"/>
      </c>
      <c r="AH92" s="2070">
        <f t="shared" si="19"/>
      </c>
      <c r="AI92" s="2171"/>
      <c r="AJ92" s="2175"/>
      <c r="AK92" s="2074"/>
      <c r="AL92" s="2073"/>
      <c r="AM92" s="2074"/>
      <c r="AN92" s="2074"/>
    </row>
    <row customHeight="true" hidden="true" ht="18" r="93">
      <c r="A93" s="2156">
        <v>60</v>
      </c>
      <c r="B93" s="2055" t="s">
        <v>2016</v>
      </c>
      <c r="C93" s="2156" t="s">
        <v>2113</v>
      </c>
      <c r="D93" s="2099" t="s">
        <v>2114</v>
      </c>
      <c r="E93" s="2099" t="s">
        <v>2114</v>
      </c>
      <c r="F93" s="2159">
        <v>0</v>
      </c>
      <c r="G93" s="2159">
        <v>0</v>
      </c>
      <c r="H93" s="2194"/>
      <c r="I93" s="2161">
        <f>VLOOKUP(C93,'Data Products'!$A:$J,2,0)</f>
      </c>
      <c r="J93" s="2121">
        <f t="shared" si="11"/>
      </c>
      <c r="K93" s="2122">
        <v>45899</v>
      </c>
      <c r="L93" s="2064">
        <f t="shared" si="1"/>
      </c>
      <c r="M93" s="2170">
        <v>0</v>
      </c>
      <c r="N93" s="2087">
        <v>0</v>
      </c>
      <c r="O93" s="2199"/>
      <c r="P93" s="2200"/>
      <c r="Q93" s="2055" t="s">
        <v>2083</v>
      </c>
      <c r="R93" s="2060"/>
      <c r="S93" s="2060"/>
      <c r="T93" s="2060"/>
      <c r="U93" s="2060"/>
      <c r="V93" s="2060"/>
      <c r="W93" s="2060"/>
      <c r="X93" s="2060"/>
      <c r="Y93" s="2060"/>
      <c r="Z93" s="2060"/>
      <c r="AA93" s="2060"/>
      <c r="AB93" s="2165">
        <f t="shared" si="29"/>
      </c>
      <c r="AC93" s="2066">
        <f t="shared" si="21"/>
      </c>
      <c r="AD93" s="2206">
        <f t="shared" si="14"/>
      </c>
      <c r="AE93" s="2085">
        <f t="shared" si="4"/>
      </c>
      <c r="AF93" s="2166">
        <f>VLOOKUP(C93,'Data Products'!$A:$J,10,0)</f>
      </c>
      <c r="AG93" s="2167">
        <f t="shared" si="24"/>
      </c>
      <c r="AH93" s="2070">
        <f t="shared" si="19"/>
      </c>
      <c r="AI93" s="2171"/>
      <c r="AJ93" s="2175"/>
      <c r="AK93" s="2074"/>
      <c r="AL93" s="2073"/>
      <c r="AM93" s="2074"/>
      <c r="AN93" s="2074"/>
    </row>
    <row customHeight="true" hidden="true" ht="18" r="94">
      <c r="A94" s="2156">
        <v>61</v>
      </c>
      <c r="B94" s="2055" t="s">
        <v>2016</v>
      </c>
      <c r="C94" s="2156" t="s">
        <v>2115</v>
      </c>
      <c r="D94" s="2099" t="s">
        <v>2116</v>
      </c>
      <c r="E94" s="2099" t="s">
        <v>2116</v>
      </c>
      <c r="F94" s="2159">
        <v>0</v>
      </c>
      <c r="G94" s="2159">
        <v>0</v>
      </c>
      <c r="H94" s="2194"/>
      <c r="I94" s="2161">
        <f>VLOOKUP(C94,'Data Products'!$A:$J,2,0)</f>
      </c>
      <c r="J94" s="2121">
        <f t="shared" si="11"/>
      </c>
      <c r="K94" s="2122">
        <v>45900</v>
      </c>
      <c r="L94" s="2064">
        <f t="shared" si="1"/>
      </c>
      <c r="M94" s="2170">
        <v>0</v>
      </c>
      <c r="N94" s="2087">
        <v>0</v>
      </c>
      <c r="O94" s="2199"/>
      <c r="P94" s="2200"/>
      <c r="Q94" s="2055" t="s">
        <v>2083</v>
      </c>
      <c r="R94" s="2060"/>
      <c r="S94" s="2060"/>
      <c r="T94" s="2060"/>
      <c r="U94" s="2060"/>
      <c r="V94" s="2060"/>
      <c r="W94" s="2060"/>
      <c r="X94" s="2060"/>
      <c r="Y94" s="2060"/>
      <c r="Z94" s="2060"/>
      <c r="AA94" s="2060"/>
      <c r="AB94" s="2165">
        <f t="shared" si="29"/>
      </c>
      <c r="AC94" s="2066">
        <f t="shared" si="21"/>
      </c>
      <c r="AD94" s="2206">
        <f t="shared" si="14"/>
      </c>
      <c r="AE94" s="2085">
        <f t="shared" si="4"/>
      </c>
      <c r="AF94" s="2166">
        <f>VLOOKUP(C94,'Data Products'!$A:$J,10,0)</f>
      </c>
      <c r="AG94" s="2167">
        <f t="shared" si="24"/>
      </c>
      <c r="AH94" s="2070">
        <f t="shared" si="19"/>
      </c>
      <c r="AI94" s="2171"/>
      <c r="AJ94" s="2175"/>
      <c r="AK94" s="2074"/>
      <c r="AL94" s="2073"/>
      <c r="AM94" s="2074"/>
      <c r="AN94" s="2074"/>
    </row>
    <row customHeight="true" hidden="true" ht="18" r="95">
      <c r="A95" s="2156">
        <v>62</v>
      </c>
      <c r="B95" s="2055" t="s">
        <v>2016</v>
      </c>
      <c r="C95" s="2156" t="s">
        <v>2117</v>
      </c>
      <c r="D95" s="2099" t="s">
        <v>2118</v>
      </c>
      <c r="E95" s="2099" t="s">
        <v>2118</v>
      </c>
      <c r="F95" s="2159">
        <v>0</v>
      </c>
      <c r="G95" s="2159">
        <v>0</v>
      </c>
      <c r="H95" s="2194"/>
      <c r="I95" s="2161">
        <f>VLOOKUP(C95,'Data Products'!$A:$J,2,0)</f>
      </c>
      <c r="J95" s="2121">
        <f t="shared" si="11"/>
      </c>
      <c r="K95" s="2122">
        <v>45901</v>
      </c>
      <c r="L95" s="2064">
        <f t="shared" si="1"/>
      </c>
      <c r="M95" s="2170">
        <v>0</v>
      </c>
      <c r="N95" s="2087">
        <v>0</v>
      </c>
      <c r="O95" s="2199"/>
      <c r="P95" s="2200"/>
      <c r="Q95" s="2055" t="s">
        <v>2083</v>
      </c>
      <c r="R95" s="2060"/>
      <c r="S95" s="2060"/>
      <c r="T95" s="2060"/>
      <c r="U95" s="2060"/>
      <c r="V95" s="2060"/>
      <c r="W95" s="2060"/>
      <c r="X95" s="2060"/>
      <c r="Y95" s="2060"/>
      <c r="Z95" s="2060"/>
      <c r="AA95" s="2060"/>
      <c r="AB95" s="2165">
        <f t="shared" si="29"/>
      </c>
      <c r="AC95" s="2084">
        <f t="shared" si="21"/>
      </c>
      <c r="AD95" s="2206">
        <f t="shared" si="14"/>
      </c>
      <c r="AE95" s="2085">
        <f t="shared" si="4"/>
      </c>
      <c r="AF95" s="2166">
        <f>VLOOKUP(C95,'Data Products'!$A:$J,10,0)</f>
      </c>
      <c r="AG95" s="2167">
        <f t="shared" si="24"/>
      </c>
      <c r="AH95" s="2070">
        <f t="shared" si="19"/>
      </c>
      <c r="AI95" s="2171"/>
      <c r="AJ95" s="2175"/>
      <c r="AK95" s="2074"/>
      <c r="AL95" s="2073"/>
      <c r="AM95" s="2074"/>
      <c r="AN95" s="2074"/>
    </row>
    <row customHeight="true" hidden="true" ht="18" r="96">
      <c r="A96" s="2156">
        <v>63</v>
      </c>
      <c r="B96" s="2055" t="s">
        <v>2016</v>
      </c>
      <c r="C96" s="2156" t="s">
        <v>2119</v>
      </c>
      <c r="D96" s="2099" t="s">
        <v>2110</v>
      </c>
      <c r="E96" s="2099" t="s">
        <v>2110</v>
      </c>
      <c r="F96" s="2159">
        <v>0</v>
      </c>
      <c r="G96" s="2159">
        <v>0</v>
      </c>
      <c r="H96" s="2194"/>
      <c r="I96" s="2161">
        <f>VLOOKUP(C96,'Data Products'!$A:$J,2,0)</f>
      </c>
      <c r="J96" s="2121">
        <f t="shared" si="11"/>
      </c>
      <c r="K96" s="2122">
        <v>45902</v>
      </c>
      <c r="L96" s="2064">
        <f t="shared" si="1"/>
      </c>
      <c r="M96" s="2170">
        <v>0</v>
      </c>
      <c r="N96" s="2087">
        <v>0</v>
      </c>
      <c r="O96" s="2199"/>
      <c r="P96" s="2200"/>
      <c r="Q96" s="2055" t="s">
        <v>2083</v>
      </c>
      <c r="R96" s="2060"/>
      <c r="S96" s="2060"/>
      <c r="T96" s="2060"/>
      <c r="U96" s="2060"/>
      <c r="V96" s="2060"/>
      <c r="W96" s="2060"/>
      <c r="X96" s="2060"/>
      <c r="Y96" s="2060"/>
      <c r="Z96" s="2060"/>
      <c r="AA96" s="2060"/>
      <c r="AB96" s="2165">
        <f t="shared" si="29"/>
      </c>
      <c r="AC96" s="2079">
        <f t="shared" si="21"/>
      </c>
      <c r="AD96" s="2206">
        <f t="shared" si="14"/>
      </c>
      <c r="AE96" s="2085">
        <f t="shared" si="4"/>
      </c>
      <c r="AF96" s="2166">
        <f>VLOOKUP(C96,'Data Products'!$A:$J,10,0)</f>
      </c>
      <c r="AG96" s="2167">
        <f t="shared" si="24"/>
      </c>
      <c r="AH96" s="2070">
        <f t="shared" si="19"/>
      </c>
      <c r="AI96" s="2171"/>
      <c r="AJ96" s="2175"/>
      <c r="AK96" s="2074"/>
      <c r="AL96" s="2073"/>
      <c r="AM96" s="2074"/>
      <c r="AN96" s="2074"/>
    </row>
    <row customHeight="true" hidden="true" ht="18" r="97">
      <c r="A97" s="2156">
        <v>64</v>
      </c>
      <c r="B97" s="2055" t="s">
        <v>2016</v>
      </c>
      <c r="C97" s="2156" t="s">
        <v>2120</v>
      </c>
      <c r="D97" s="2099" t="s">
        <v>2110</v>
      </c>
      <c r="E97" s="2099" t="s">
        <v>2110</v>
      </c>
      <c r="F97" s="2159">
        <v>0</v>
      </c>
      <c r="G97" s="2159">
        <v>0</v>
      </c>
      <c r="H97" s="2194"/>
      <c r="I97" s="2161">
        <f>VLOOKUP(C97,'Data Products'!$A:$J,2,0)</f>
      </c>
      <c r="J97" s="2121">
        <f t="shared" si="11"/>
      </c>
      <c r="K97" s="2122">
        <v>45903</v>
      </c>
      <c r="L97" s="2064">
        <f t="shared" si="1"/>
      </c>
      <c r="M97" s="2170">
        <v>0</v>
      </c>
      <c r="N97" s="2087">
        <v>0</v>
      </c>
      <c r="O97" s="2199"/>
      <c r="P97" s="2200"/>
      <c r="Q97" s="2055" t="s">
        <v>2083</v>
      </c>
      <c r="R97" s="2060"/>
      <c r="S97" s="2060"/>
      <c r="T97" s="2060"/>
      <c r="U97" s="2060"/>
      <c r="V97" s="2060"/>
      <c r="W97" s="2060"/>
      <c r="X97" s="2060"/>
      <c r="Y97" s="2060"/>
      <c r="Z97" s="2060"/>
      <c r="AA97" s="2060"/>
      <c r="AB97" s="2165">
        <f t="shared" si="29"/>
      </c>
      <c r="AC97" s="2084">
        <f t="shared" si="21"/>
      </c>
      <c r="AD97" s="2206">
        <f t="shared" si="14"/>
      </c>
      <c r="AE97" s="2085">
        <f t="shared" si="4"/>
      </c>
      <c r="AF97" s="2166">
        <f>VLOOKUP(C97,'Data Products'!$A:$J,10,0)</f>
      </c>
      <c r="AG97" s="2167">
        <f t="shared" si="24"/>
      </c>
      <c r="AH97" s="2070">
        <f t="shared" si="19"/>
      </c>
      <c r="AI97" s="2171"/>
      <c r="AJ97" s="2175"/>
      <c r="AK97" s="2074"/>
      <c r="AL97" s="2073"/>
      <c r="AM97" s="2074"/>
      <c r="AN97" s="2074"/>
    </row>
    <row customHeight="true" hidden="true" ht="18" r="98">
      <c r="A98" s="2156">
        <v>65</v>
      </c>
      <c r="B98" s="2055" t="s">
        <v>1967</v>
      </c>
      <c r="C98" s="2156" t="s">
        <v>2121</v>
      </c>
      <c r="D98" s="2099" t="s">
        <v>2122</v>
      </c>
      <c r="E98" s="2099" t="s">
        <v>2122</v>
      </c>
      <c r="F98" s="2159">
        <v>0</v>
      </c>
      <c r="G98" s="2159">
        <v>0</v>
      </c>
      <c r="H98" s="2194"/>
      <c r="I98" s="2161">
        <f>VLOOKUP(C98,'Data Products'!$A:$J,2,0)</f>
      </c>
      <c r="J98" s="2121">
        <f t="shared" si="11"/>
      </c>
      <c r="K98" s="2122">
        <v>45904</v>
      </c>
      <c r="L98" s="2064">
        <f t="shared" si="1"/>
      </c>
      <c r="M98" s="2170">
        <v>0</v>
      </c>
      <c r="N98" s="2087">
        <v>0</v>
      </c>
      <c r="O98" s="2199"/>
      <c r="P98" s="2200"/>
      <c r="Q98" s="2055" t="s">
        <v>2083</v>
      </c>
      <c r="R98" s="2060"/>
      <c r="S98" s="2060"/>
      <c r="T98" s="2060"/>
      <c r="U98" s="2060"/>
      <c r="V98" s="2060"/>
      <c r="W98" s="2060"/>
      <c r="X98" s="2060"/>
      <c r="Y98" s="2060"/>
      <c r="Z98" s="2060"/>
      <c r="AA98" s="2060"/>
      <c r="AB98" s="2165">
        <f t="shared" si="29"/>
      </c>
      <c r="AC98" s="2084">
        <f t="shared" si="21"/>
      </c>
      <c r="AD98" s="2206">
        <f t="shared" si="14"/>
      </c>
      <c r="AE98" s="2085">
        <f t="shared" si="4"/>
      </c>
      <c r="AF98" s="2166">
        <f>VLOOKUP(C98,'Data Products'!$A:$J,10,0)</f>
      </c>
      <c r="AG98" s="2167">
        <f t="shared" si="24"/>
      </c>
      <c r="AH98" s="2070">
        <f t="shared" si="19"/>
      </c>
      <c r="AI98" s="2171"/>
      <c r="AJ98" s="2175"/>
      <c r="AK98" s="2074"/>
      <c r="AL98" s="2073"/>
      <c r="AM98" s="2074"/>
      <c r="AN98" s="2074"/>
    </row>
    <row customHeight="true" hidden="true" ht="18" r="99">
      <c r="A99" s="2156">
        <v>66</v>
      </c>
      <c r="B99" s="2055" t="s">
        <v>2016</v>
      </c>
      <c r="C99" s="2156" t="s">
        <v>2123</v>
      </c>
      <c r="D99" s="2099" t="s">
        <v>2110</v>
      </c>
      <c r="E99" s="2099" t="s">
        <v>2110</v>
      </c>
      <c r="F99" s="2159">
        <v>0</v>
      </c>
      <c r="G99" s="2159">
        <v>0</v>
      </c>
      <c r="H99" s="2194"/>
      <c r="I99" s="2161">
        <f>VLOOKUP(C99,'Data Products'!$A:$J,2,0)</f>
      </c>
      <c r="J99" s="2121">
        <f t="shared" si="11"/>
      </c>
      <c r="K99" s="2122">
        <v>45905</v>
      </c>
      <c r="L99" s="2064">
        <f t="shared" si="1"/>
      </c>
      <c r="M99" s="2170">
        <v>0</v>
      </c>
      <c r="N99" s="2087">
        <v>0</v>
      </c>
      <c r="O99" s="2199"/>
      <c r="P99" s="2200"/>
      <c r="Q99" s="2055" t="s">
        <v>2083</v>
      </c>
      <c r="R99" s="2060"/>
      <c r="S99" s="2060"/>
      <c r="T99" s="2060"/>
      <c r="U99" s="2060"/>
      <c r="V99" s="2060"/>
      <c r="W99" s="2060"/>
      <c r="X99" s="2060"/>
      <c r="Y99" s="2060"/>
      <c r="Z99" s="2060"/>
      <c r="AA99" s="2060"/>
      <c r="AB99" s="2165">
        <f t="shared" si="29"/>
      </c>
      <c r="AC99" s="2084">
        <f t="shared" si="21"/>
      </c>
      <c r="AD99" s="2206">
        <f t="shared" si="14"/>
      </c>
      <c r="AE99" s="2085">
        <f t="shared" si="4"/>
      </c>
      <c r="AF99" s="2166">
        <f>VLOOKUP(C99,'Data Products'!$A:$J,10,0)</f>
      </c>
      <c r="AG99" s="2167">
        <f t="shared" si="24"/>
      </c>
      <c r="AH99" s="2070">
        <f t="shared" si="19"/>
      </c>
      <c r="AI99" s="2171"/>
      <c r="AJ99" s="2175"/>
      <c r="AK99" s="2074"/>
      <c r="AL99" s="2073"/>
      <c r="AM99" s="2074"/>
      <c r="AN99" s="2074"/>
    </row>
    <row customHeight="true" hidden="true" ht="18" r="100">
      <c r="A100" s="2156">
        <v>67</v>
      </c>
      <c r="B100" s="2055" t="s">
        <v>2016</v>
      </c>
      <c r="C100" s="2156" t="s">
        <v>2124</v>
      </c>
      <c r="D100" s="2099" t="s">
        <v>2110</v>
      </c>
      <c r="E100" s="2099" t="s">
        <v>2110</v>
      </c>
      <c r="F100" s="2159">
        <v>0</v>
      </c>
      <c r="G100" s="2159">
        <v>0</v>
      </c>
      <c r="H100" s="2194"/>
      <c r="I100" s="2161">
        <f>VLOOKUP(C100,'Data Products'!$A:$J,2,0)</f>
      </c>
      <c r="J100" s="2121">
        <f t="shared" si="11"/>
      </c>
      <c r="K100" s="2122">
        <v>45906</v>
      </c>
      <c r="L100" s="2064">
        <f t="shared" si="1"/>
      </c>
      <c r="M100" s="2170">
        <v>0</v>
      </c>
      <c r="N100" s="2087">
        <v>0</v>
      </c>
      <c r="O100" s="2199"/>
      <c r="P100" s="2200"/>
      <c r="Q100" s="2055" t="s">
        <v>2083</v>
      </c>
      <c r="R100" s="2060"/>
      <c r="S100" s="2060"/>
      <c r="T100" s="2060"/>
      <c r="U100" s="2060"/>
      <c r="V100" s="2060"/>
      <c r="W100" s="2060"/>
      <c r="X100" s="2060"/>
      <c r="Y100" s="2060"/>
      <c r="Z100" s="2060"/>
      <c r="AA100" s="2060"/>
      <c r="AB100" s="2165">
        <f t="shared" si="29"/>
      </c>
      <c r="AC100" s="2084">
        <f t="shared" si="21"/>
      </c>
      <c r="AD100" s="2206">
        <f t="shared" si="14"/>
      </c>
      <c r="AE100" s="2085">
        <f t="shared" si="4"/>
      </c>
      <c r="AF100" s="2166">
        <f>VLOOKUP(C100,'Data Products'!$A:$J,10,0)</f>
      </c>
      <c r="AG100" s="2167">
        <f t="shared" si="24"/>
      </c>
      <c r="AH100" s="2070">
        <f t="shared" si="19"/>
      </c>
      <c r="AI100" s="2171"/>
      <c r="AJ100" s="2175"/>
      <c r="AK100" s="2074"/>
      <c r="AL100" s="2073"/>
      <c r="AM100" s="2074"/>
      <c r="AN100" s="2074"/>
    </row>
    <row customHeight="true" hidden="true" ht="18" r="101">
      <c r="A101" s="2156">
        <v>68</v>
      </c>
      <c r="B101" s="2055" t="s">
        <v>2016</v>
      </c>
      <c r="C101" s="2156" t="s">
        <v>2125</v>
      </c>
      <c r="D101" s="2099" t="s">
        <v>2110</v>
      </c>
      <c r="E101" s="2099" t="s">
        <v>2110</v>
      </c>
      <c r="F101" s="2159">
        <v>0</v>
      </c>
      <c r="G101" s="2159">
        <v>0</v>
      </c>
      <c r="H101" s="2194"/>
      <c r="I101" s="2161">
        <f>VLOOKUP(C101,'Data Products'!$A:$J,2,0)</f>
      </c>
      <c r="J101" s="2121">
        <f t="shared" si="11"/>
      </c>
      <c r="K101" s="2122">
        <v>45907</v>
      </c>
      <c r="L101" s="2064">
        <f t="shared" si="1"/>
      </c>
      <c r="M101" s="2170">
        <v>0</v>
      </c>
      <c r="N101" s="2087">
        <v>0</v>
      </c>
      <c r="O101" s="2199"/>
      <c r="P101" s="2200"/>
      <c r="Q101" s="2055" t="s">
        <v>2083</v>
      </c>
      <c r="R101" s="2060"/>
      <c r="S101" s="2060"/>
      <c r="T101" s="2060"/>
      <c r="U101" s="2060"/>
      <c r="V101" s="2060"/>
      <c r="W101" s="2060"/>
      <c r="X101" s="2060"/>
      <c r="Y101" s="2060"/>
      <c r="Z101" s="2060"/>
      <c r="AA101" s="2060"/>
      <c r="AB101" s="2165">
        <f t="shared" si="29"/>
      </c>
      <c r="AC101" s="2084">
        <f t="shared" si="21"/>
      </c>
      <c r="AD101" s="2206">
        <f t="shared" si="14"/>
      </c>
      <c r="AE101" s="2085">
        <f t="shared" si="4"/>
      </c>
      <c r="AF101" s="2166">
        <f>VLOOKUP(C101,'Data Products'!$A:$J,10,0)</f>
      </c>
      <c r="AG101" s="2167">
        <f t="shared" si="24"/>
      </c>
      <c r="AH101" s="2070">
        <f t="shared" si="19"/>
      </c>
      <c r="AI101" s="2171"/>
      <c r="AJ101" s="2175"/>
      <c r="AK101" s="2074"/>
      <c r="AL101" s="2073"/>
      <c r="AM101" s="2074"/>
      <c r="AN101" s="2074"/>
    </row>
    <row customHeight="true" hidden="true" ht="18" r="102">
      <c r="A102" s="2156">
        <v>69</v>
      </c>
      <c r="B102" s="2055" t="s">
        <v>2016</v>
      </c>
      <c r="C102" s="2156" t="s">
        <v>2126</v>
      </c>
      <c r="D102" s="2099" t="s">
        <v>2127</v>
      </c>
      <c r="E102" s="2099" t="s">
        <v>2127</v>
      </c>
      <c r="F102" s="2159">
        <v>0</v>
      </c>
      <c r="G102" s="2159">
        <v>0</v>
      </c>
      <c r="H102" s="2194"/>
      <c r="I102" s="2161">
        <f>VLOOKUP(C102,'Data Products'!$A:$J,2,0)</f>
      </c>
      <c r="J102" s="2121">
        <f t="shared" si="11"/>
      </c>
      <c r="K102" s="2122">
        <v>45908</v>
      </c>
      <c r="L102" s="2064">
        <f t="shared" si="1"/>
      </c>
      <c r="M102" s="2170">
        <v>0</v>
      </c>
      <c r="N102" s="2087">
        <v>0</v>
      </c>
      <c r="O102" s="2199"/>
      <c r="P102" s="2200"/>
      <c r="Q102" s="2055" t="s">
        <v>2083</v>
      </c>
      <c r="R102" s="2060"/>
      <c r="S102" s="2060"/>
      <c r="T102" s="2060"/>
      <c r="U102" s="2060"/>
      <c r="V102" s="2060"/>
      <c r="W102" s="2060"/>
      <c r="X102" s="2060"/>
      <c r="Y102" s="2060"/>
      <c r="Z102" s="2060"/>
      <c r="AA102" s="2060"/>
      <c r="AB102" s="2165">
        <f t="shared" si="29"/>
      </c>
      <c r="AC102" s="2066">
        <f t="shared" si="21"/>
      </c>
      <c r="AD102" s="2206">
        <f t="shared" si="14"/>
      </c>
      <c r="AE102" s="2085">
        <f t="shared" si="4"/>
      </c>
      <c r="AF102" s="2166">
        <f>VLOOKUP(C102,'Data Products'!$A:$J,10,0)</f>
      </c>
      <c r="AG102" s="2167">
        <f t="shared" si="24"/>
      </c>
      <c r="AH102" s="2070">
        <f t="shared" si="19"/>
      </c>
      <c r="AI102" s="2171"/>
      <c r="AJ102" s="2175"/>
      <c r="AK102" s="2074"/>
      <c r="AL102" s="2073"/>
      <c r="AM102" s="2074"/>
      <c r="AN102" s="2074"/>
    </row>
    <row customHeight="true" hidden="true" ht="18" r="103">
      <c r="A103" s="2156">
        <v>70</v>
      </c>
      <c r="B103" s="2055" t="s">
        <v>2016</v>
      </c>
      <c r="C103" s="2156" t="s">
        <v>2128</v>
      </c>
      <c r="D103" s="2181"/>
      <c r="E103" s="2181"/>
      <c r="F103" s="2159">
        <v>0</v>
      </c>
      <c r="G103" s="2159">
        <v>0</v>
      </c>
      <c r="H103" s="2194"/>
      <c r="I103" s="2161">
        <f>VLOOKUP(C103,'Data Products'!$A:$J,2,0)</f>
      </c>
      <c r="J103" s="2121">
        <f t="shared" si="11"/>
      </c>
      <c r="K103" s="2122">
        <v>45909</v>
      </c>
      <c r="L103" s="2064">
        <f t="shared" si="1"/>
      </c>
      <c r="M103" s="2170">
        <v>0</v>
      </c>
      <c r="N103" s="2087">
        <v>0</v>
      </c>
      <c r="O103" s="2199"/>
      <c r="P103" s="2200"/>
      <c r="Q103" s="2055" t="s">
        <v>2083</v>
      </c>
      <c r="R103" s="2060"/>
      <c r="S103" s="2060"/>
      <c r="T103" s="2060"/>
      <c r="U103" s="2060"/>
      <c r="V103" s="2060"/>
      <c r="W103" s="2060"/>
      <c r="X103" s="2060"/>
      <c r="Y103" s="2060"/>
      <c r="Z103" s="2060"/>
      <c r="AA103" s="2060"/>
      <c r="AB103" s="2165">
        <f t="shared" si="29"/>
      </c>
      <c r="AC103" s="2079">
        <f t="shared" si="21"/>
      </c>
      <c r="AD103" s="2206">
        <f t="shared" si="14"/>
      </c>
      <c r="AE103" s="2085">
        <f t="shared" si="4"/>
      </c>
      <c r="AF103" s="2166">
        <f>VLOOKUP(C103,'Data Products'!$A:$J,10,0)</f>
      </c>
      <c r="AG103" s="2167">
        <f t="shared" si="24"/>
      </c>
      <c r="AH103" s="2070">
        <f t="shared" si="19"/>
      </c>
      <c r="AI103" s="2171"/>
      <c r="AJ103" s="2175"/>
      <c r="AK103" s="2074"/>
      <c r="AL103" s="2073"/>
      <c r="AM103" s="2074"/>
      <c r="AN103" s="2074"/>
    </row>
    <row customHeight="true" hidden="true" ht="18" r="104">
      <c r="A104" s="2156">
        <v>71</v>
      </c>
      <c r="B104" s="2055" t="s">
        <v>2016</v>
      </c>
      <c r="C104" s="2156" t="s">
        <v>2129</v>
      </c>
      <c r="D104" s="2181"/>
      <c r="E104" s="2181"/>
      <c r="F104" s="2159">
        <v>0</v>
      </c>
      <c r="G104" s="2159">
        <v>0</v>
      </c>
      <c r="H104" s="2194"/>
      <c r="I104" s="2161">
        <f>VLOOKUP(C104,'Data Products'!$A:$J,2,0)</f>
      </c>
      <c r="J104" s="2121">
        <f t="shared" si="11"/>
      </c>
      <c r="K104" s="2122">
        <v>45910</v>
      </c>
      <c r="L104" s="2064">
        <f t="shared" si="1"/>
      </c>
      <c r="M104" s="2170">
        <v>0</v>
      </c>
      <c r="N104" s="2087">
        <v>0</v>
      </c>
      <c r="O104" s="2199"/>
      <c r="P104" s="2200"/>
      <c r="Q104" s="2055" t="s">
        <v>2083</v>
      </c>
      <c r="R104" s="2060"/>
      <c r="S104" s="2060"/>
      <c r="T104" s="2060"/>
      <c r="U104" s="2060"/>
      <c r="V104" s="2060"/>
      <c r="W104" s="2060"/>
      <c r="X104" s="2060"/>
      <c r="Y104" s="2060"/>
      <c r="Z104" s="2060"/>
      <c r="AA104" s="2060"/>
      <c r="AB104" s="2165">
        <f t="shared" si="29"/>
      </c>
      <c r="AC104" s="2178">
        <f t="shared" si="21"/>
      </c>
      <c r="AD104" s="2206">
        <f t="shared" si="14"/>
      </c>
      <c r="AE104" s="2085">
        <f t="shared" si="4"/>
      </c>
      <c r="AF104" s="2166">
        <f>VLOOKUP(C104,'Data Products'!$A:$J,10,0)</f>
      </c>
      <c r="AG104" s="2167">
        <f t="shared" si="24"/>
      </c>
      <c r="AH104" s="2070">
        <f t="shared" si="19"/>
      </c>
      <c r="AI104" s="2168" t="s">
        <v>2130</v>
      </c>
      <c r="AJ104" s="2175"/>
      <c r="AK104" s="2074"/>
      <c r="AL104" s="2073"/>
      <c r="AM104" s="2074"/>
      <c r="AN104" s="2074"/>
    </row>
    <row customHeight="true" hidden="true" ht="18" r="105">
      <c r="A105" s="2183">
        <v>72</v>
      </c>
      <c r="B105" s="2176" t="s">
        <v>2016</v>
      </c>
      <c r="C105" s="2183" t="s">
        <v>2131</v>
      </c>
      <c r="D105" s="2181"/>
      <c r="E105" s="2181"/>
      <c r="F105" s="2159">
        <v>0</v>
      </c>
      <c r="G105" s="2159">
        <v>0</v>
      </c>
      <c r="H105" s="2202"/>
      <c r="I105" s="2161">
        <f>VLOOKUP(C105,'Data Products'!$A:$J,2,0)</f>
      </c>
      <c r="J105" s="2121">
        <f t="shared" si="11"/>
      </c>
      <c r="K105" s="2122">
        <v>45911</v>
      </c>
      <c r="L105" s="2105">
        <f t="shared" si="1"/>
      </c>
      <c r="M105" s="2187">
        <v>0</v>
      </c>
      <c r="N105" s="2087">
        <v>0</v>
      </c>
      <c r="O105" s="2203"/>
      <c r="P105" s="2204"/>
      <c r="Q105" s="2055" t="s">
        <v>2083</v>
      </c>
      <c r="R105" s="2060"/>
      <c r="S105" s="2060"/>
      <c r="T105" s="2060"/>
      <c r="U105" s="2060"/>
      <c r="V105" s="2060"/>
      <c r="W105" s="2060"/>
      <c r="X105" s="2060"/>
      <c r="Y105" s="2060"/>
      <c r="Z105" s="2060"/>
      <c r="AA105" s="2060"/>
      <c r="AB105" s="2165">
        <f t="shared" si="29"/>
      </c>
      <c r="AC105" s="2079">
        <f t="shared" si="21"/>
      </c>
      <c r="AD105" s="2206">
        <f t="shared" si="14"/>
      </c>
      <c r="AE105" s="2085">
        <f t="shared" si="4"/>
      </c>
      <c r="AF105" s="2166">
        <f>VLOOKUP(C105,'Data Products'!$A:$J,10,0)</f>
      </c>
      <c r="AG105" s="2167">
        <f t="shared" si="24"/>
      </c>
      <c r="AH105" s="2070">
        <f t="shared" si="19"/>
      </c>
      <c r="AI105" s="2171"/>
      <c r="AJ105" s="2175"/>
      <c r="AK105" s="2074"/>
      <c r="AL105" s="2073"/>
      <c r="AM105" s="2074"/>
      <c r="AN105" s="2074"/>
    </row>
    <row customHeight="true" hidden="true" ht="18" r="106">
      <c r="A106" s="2099">
        <v>45</v>
      </c>
      <c r="B106" s="2181" t="s">
        <v>1970</v>
      </c>
      <c r="C106" s="2207" t="s">
        <v>2132</v>
      </c>
      <c r="D106" s="2208" t="s">
        <v>2133</v>
      </c>
      <c r="E106" s="2208" t="s">
        <v>2133</v>
      </c>
      <c r="F106" s="2159">
        <v>0</v>
      </c>
      <c r="G106" s="2159">
        <v>0</v>
      </c>
      <c r="H106" s="2119"/>
      <c r="I106" s="2161">
        <f>VLOOKUP(C106,'Data Products'!$A:$J,2,0)</f>
      </c>
      <c r="J106" s="2121">
        <f t="shared" si="11"/>
      </c>
      <c r="K106" s="2122">
        <v>45912</v>
      </c>
      <c r="L106" s="2209">
        <f t="shared" si="1"/>
      </c>
      <c r="M106" s="2210">
        <v>0</v>
      </c>
      <c r="N106" s="2087">
        <v>0</v>
      </c>
      <c r="O106" s="2211"/>
      <c r="P106" s="2115"/>
      <c r="Q106" s="2055" t="s">
        <v>2046</v>
      </c>
      <c r="R106" s="2131"/>
      <c r="S106" s="2131"/>
      <c r="T106" s="2131"/>
      <c r="U106" s="2131"/>
      <c r="V106" s="2131"/>
      <c r="W106" s="2131"/>
      <c r="X106" s="2131"/>
      <c r="Y106" s="2131"/>
      <c r="Z106" s="2131"/>
      <c r="AA106" s="2131"/>
      <c r="AB106" s="2165">
        <f t="shared" si="29"/>
      </c>
      <c r="AC106" s="2201">
        <f t="shared" si="21"/>
      </c>
      <c r="AD106" s="2067">
        <f t="shared" si="14"/>
      </c>
      <c r="AE106" s="2085">
        <f t="shared" si="4"/>
      </c>
      <c r="AF106" s="2166">
        <f>VLOOKUP(C106,'Data Products'!$A:$J,10,0)</f>
      </c>
      <c r="AG106" s="2167">
        <f t="shared" si="24"/>
      </c>
      <c r="AH106" s="2143"/>
      <c r="AI106" s="2171"/>
      <c r="AJ106" s="2212"/>
      <c r="AK106" s="2212"/>
      <c r="AL106" s="2213"/>
      <c r="AM106" s="2212"/>
      <c r="AN106" s="2212"/>
    </row>
    <row customHeight="true" hidden="true" ht="18" r="107">
      <c r="A107" s="2214">
        <v>46</v>
      </c>
      <c r="B107" s="2215" t="s">
        <v>1970</v>
      </c>
      <c r="C107" s="2216" t="s">
        <v>2035</v>
      </c>
      <c r="D107" s="2208" t="s">
        <v>2035</v>
      </c>
      <c r="E107" s="2208" t="s">
        <v>2035</v>
      </c>
      <c r="F107" s="2159">
        <v>0</v>
      </c>
      <c r="G107" s="2159">
        <v>0</v>
      </c>
      <c r="H107" s="2217"/>
      <c r="I107" s="2218">
        <f>VLOOKUP(C107,'Data Products'!$A:$J,2,0)</f>
      </c>
      <c r="J107" s="2121">
        <f t="shared" si="11"/>
      </c>
      <c r="K107" s="2122">
        <v>45913</v>
      </c>
      <c r="L107" s="2219">
        <f t="shared" si="1"/>
      </c>
      <c r="M107" s="2220">
        <v>0</v>
      </c>
      <c r="N107" s="2087">
        <v>0</v>
      </c>
      <c r="O107" s="2221"/>
      <c r="P107" s="2222"/>
      <c r="Q107" s="2176" t="s">
        <v>2046</v>
      </c>
      <c r="R107" s="2131"/>
      <c r="S107" s="2131"/>
      <c r="T107" s="2131"/>
      <c r="U107" s="2131"/>
      <c r="V107" s="2131"/>
      <c r="W107" s="2131"/>
      <c r="X107" s="2131"/>
      <c r="Y107" s="2131"/>
      <c r="Z107" s="2131"/>
      <c r="AA107" s="2131"/>
      <c r="AB107" s="2205">
        <f t="shared" si="29"/>
      </c>
      <c r="AC107" s="2201">
        <f t="shared" si="21"/>
      </c>
      <c r="AD107" s="2223">
        <f t="shared" si="14"/>
      </c>
      <c r="AE107" s="2085">
        <f t="shared" si="4"/>
      </c>
      <c r="AF107" s="2166">
        <f>VLOOKUP(C107,'Data Products'!$A:$J,10,0)</f>
      </c>
      <c r="AG107" s="2167">
        <f t="shared" si="24"/>
      </c>
      <c r="AH107" s="2143"/>
      <c r="AI107" s="2168" t="s">
        <v>2134</v>
      </c>
      <c r="AJ107" s="2212"/>
      <c r="AK107" s="2212"/>
      <c r="AL107" s="2213"/>
      <c r="AM107" s="2212"/>
      <c r="AN107" s="2212"/>
    </row>
    <row customHeight="true" ht="18" r="108">
      <c r="A108" s="2224">
        <v>47</v>
      </c>
      <c r="B108" s="2215" t="s">
        <v>1970</v>
      </c>
      <c r="C108" s="2225" t="s">
        <v>2029</v>
      </c>
      <c r="D108" s="2181" t="s">
        <v>2029</v>
      </c>
      <c r="E108" s="2181" t="s">
        <v>2029</v>
      </c>
      <c r="F108" s="2159">
        <v>31</v>
      </c>
      <c r="G108" s="2159">
        <v>31</v>
      </c>
      <c r="H108" s="2119"/>
      <c r="I108" s="2161">
        <f>VLOOKUP(C108,'Data Products'!$A:$J,2,0)</f>
      </c>
      <c r="J108" s="2121">
        <f t="shared" si="11"/>
      </c>
      <c r="K108" s="2122">
        <v>45914</v>
      </c>
      <c r="L108" s="2064">
        <f t="shared" si="1"/>
      </c>
      <c r="M108" s="2162">
        <v>0</v>
      </c>
      <c r="N108" s="2226">
        <v>11</v>
      </c>
      <c r="O108" s="2089"/>
      <c r="P108" s="2060"/>
      <c r="Q108" s="2055" t="s">
        <v>2135</v>
      </c>
      <c r="R108" s="2135"/>
      <c r="S108" s="2135"/>
      <c r="T108" s="2164"/>
      <c r="U108" s="2135"/>
      <c r="V108" s="2135"/>
      <c r="W108" s="2135"/>
      <c r="X108" s="2135"/>
      <c r="Y108" s="2135"/>
      <c r="Z108" s="2135"/>
      <c r="AA108" s="2135"/>
      <c r="AB108" s="2165">
        <f t="shared" si="29"/>
      </c>
      <c r="AC108" s="2084">
        <f t="shared" si="21"/>
      </c>
      <c r="AD108" s="2067">
        <f t="shared" si="14"/>
      </c>
      <c r="AE108" s="2085">
        <f t="shared" si="4"/>
      </c>
      <c r="AF108" s="2166">
        <f>VLOOKUP(C108,'Data Products'!$A:$J,10,0)</f>
      </c>
      <c r="AG108" s="2167">
        <f t="shared" si="24"/>
      </c>
      <c r="AH108" s="2143"/>
      <c r="AI108" s="2227" t="s">
        <v>2136</v>
      </c>
      <c r="AJ108" s="2228"/>
      <c r="AK108" s="2228"/>
      <c r="AL108" s="2171"/>
      <c r="AM108" s="2228"/>
      <c r="AN108" s="2228"/>
    </row>
    <row r="109">
      <c r="A109" s="2224">
        <v>48</v>
      </c>
      <c r="B109" s="2215" t="s">
        <v>1970</v>
      </c>
      <c r="C109" s="2225" t="s">
        <v>2087</v>
      </c>
      <c r="D109" s="2181" t="s">
        <v>2087</v>
      </c>
      <c r="E109" s="2181" t="s">
        <v>2087</v>
      </c>
      <c r="F109" s="2159">
        <v>81</v>
      </c>
      <c r="G109" s="2159">
        <v>81</v>
      </c>
      <c r="H109" s="2119"/>
      <c r="I109" s="2161">
        <f>VLOOKUP(C109,'Data Products'!$A:$J,2,0)</f>
      </c>
      <c r="J109" s="2121">
        <f t="shared" si="11"/>
      </c>
      <c r="K109" s="2122">
        <v>45915</v>
      </c>
      <c r="L109" s="2064">
        <f t="shared" si="1"/>
      </c>
      <c r="M109" s="2162">
        <v>29</v>
      </c>
      <c r="N109" s="2229">
        <v>50</v>
      </c>
      <c r="O109" s="2089"/>
      <c r="P109" s="2060"/>
      <c r="Q109" s="2055" t="s">
        <v>2021</v>
      </c>
      <c r="R109" s="2135"/>
      <c r="S109" s="2135"/>
      <c r="T109" s="2164"/>
      <c r="U109" s="2135"/>
      <c r="V109" s="2135"/>
      <c r="W109" s="2135"/>
      <c r="X109" s="2135"/>
      <c r="Y109" s="2135"/>
      <c r="Z109" s="2135"/>
      <c r="AA109" s="2135"/>
      <c r="AB109" s="2165">
        <f t="shared" si="29"/>
      </c>
      <c r="AC109" s="2079">
        <f t="shared" si="21"/>
      </c>
      <c r="AD109" s="2067">
        <f t="shared" si="14"/>
      </c>
      <c r="AE109" s="2085">
        <f t="shared" si="4"/>
      </c>
      <c r="AF109" s="2166">
        <f>VLOOKUP(C109,'Data Products'!$A:$J,10,0)</f>
      </c>
      <c r="AG109" s="2167">
        <f t="shared" si="24"/>
      </c>
      <c r="AH109" s="2143"/>
      <c r="AI109" s="2227" t="s">
        <v>2137</v>
      </c>
      <c r="AJ109" s="2228"/>
      <c r="AK109" s="2228"/>
      <c r="AL109" s="2171"/>
      <c r="AM109" s="2228"/>
      <c r="AN109" s="2228"/>
    </row>
    <row customHeight="true" ht="18" r="110">
      <c r="A110" s="2224">
        <v>52</v>
      </c>
      <c r="B110" s="2215" t="s">
        <v>1970</v>
      </c>
      <c r="C110" s="2225" t="s">
        <v>2080</v>
      </c>
      <c r="D110" s="2181" t="s">
        <v>2080</v>
      </c>
      <c r="E110" s="2181" t="s">
        <v>2080</v>
      </c>
      <c r="F110" s="2159">
        <v>669</v>
      </c>
      <c r="G110" s="2159">
        <v>669</v>
      </c>
      <c r="H110" s="2119"/>
      <c r="I110" s="2161">
        <f>VLOOKUP(C110,'Data Products'!$A:$J,2,0)</f>
      </c>
      <c r="J110" s="2121">
        <f t="shared" si="11"/>
      </c>
      <c r="K110" s="2122">
        <v>45919</v>
      </c>
      <c r="L110" s="2064">
        <f t="shared" si="1"/>
      </c>
      <c r="M110" s="2162">
        <v>30</v>
      </c>
      <c r="N110" s="2229">
        <v>41</v>
      </c>
      <c r="O110" s="2089"/>
      <c r="P110" s="2060"/>
      <c r="Q110" s="2055" t="s">
        <v>2026</v>
      </c>
      <c r="R110" s="2135"/>
      <c r="S110" s="2135"/>
      <c r="T110" s="2164"/>
      <c r="U110" s="2135"/>
      <c r="V110" s="2135"/>
      <c r="W110" s="2135"/>
      <c r="X110" s="2135"/>
      <c r="Y110" s="2135"/>
      <c r="Z110" s="2135"/>
      <c r="AA110" s="2135"/>
      <c r="AB110" s="2165">
        <f t="shared" si="29"/>
      </c>
      <c r="AC110" s="2084">
        <f t="shared" si="21"/>
      </c>
      <c r="AD110" s="2067">
        <f t="shared" si="14"/>
      </c>
      <c r="AE110" s="2085">
        <f t="shared" si="4"/>
      </c>
      <c r="AF110" s="2166">
        <f>VLOOKUP(C110,'Data Products'!$A:$J,10,0)</f>
      </c>
      <c r="AG110" s="2167">
        <f t="shared" si="24"/>
      </c>
      <c r="AH110" s="2143"/>
      <c r="AI110" s="2230"/>
      <c r="AJ110" s="2228"/>
      <c r="AK110" s="2228"/>
      <c r="AL110" s="2171"/>
      <c r="AM110" s="2228"/>
      <c r="AN110" s="2228"/>
    </row>
    <row customHeight="true" ht="18" r="111">
      <c r="A111" s="2224">
        <v>53</v>
      </c>
      <c r="B111" s="2215" t="s">
        <v>1970</v>
      </c>
      <c r="C111" s="2225" t="s">
        <v>2028</v>
      </c>
      <c r="D111" s="2181" t="s">
        <v>2028</v>
      </c>
      <c r="E111" s="2181" t="s">
        <v>2028</v>
      </c>
      <c r="F111" s="2159">
        <v>3</v>
      </c>
      <c r="G111" s="2159">
        <v>3</v>
      </c>
      <c r="H111" s="2119"/>
      <c r="I111" s="2161">
        <f>VLOOKUP(C111,'Data Products'!$A:$J,2,0)</f>
      </c>
      <c r="J111" s="2121">
        <f t="shared" si="11"/>
      </c>
      <c r="K111" s="2122">
        <v>45920</v>
      </c>
      <c r="L111" s="2064">
        <f t="shared" si="1"/>
      </c>
      <c r="M111" s="2170">
        <v>0</v>
      </c>
      <c r="N111" s="2087">
        <v>0</v>
      </c>
      <c r="O111" s="2089"/>
      <c r="P111" s="2060"/>
      <c r="Q111" s="2177" t="s">
        <v>2026</v>
      </c>
      <c r="R111" s="2135"/>
      <c r="S111" s="2135"/>
      <c r="T111" s="2164"/>
      <c r="U111" s="2135"/>
      <c r="V111" s="2135"/>
      <c r="W111" s="2135"/>
      <c r="X111" s="2135"/>
      <c r="Y111" s="2135"/>
      <c r="Z111" s="2135"/>
      <c r="AA111" s="2135"/>
      <c r="AB111" s="2165">
        <f t="shared" si="29"/>
      </c>
      <c r="AC111" s="2178">
        <f t="shared" si="21"/>
      </c>
      <c r="AD111" s="2067">
        <f t="shared" si="14"/>
      </c>
      <c r="AE111" s="2085">
        <f t="shared" si="4"/>
      </c>
      <c r="AF111" s="2166">
        <f>VLOOKUP(C111,'Data Products'!$A:$J,10,0)</f>
      </c>
      <c r="AG111" s="2167">
        <f t="shared" si="24"/>
      </c>
      <c r="AH111" s="2143"/>
      <c r="AI111" s="2230"/>
      <c r="AJ111" s="2228"/>
      <c r="AK111" s="2228"/>
      <c r="AL111" s="2171"/>
      <c r="AM111" s="2228"/>
      <c r="AN111" s="2228"/>
    </row>
    <row customHeight="true" hidden="true" ht="18" r="112">
      <c r="A112" s="2224">
        <v>54</v>
      </c>
      <c r="B112" s="2215" t="s">
        <v>1970</v>
      </c>
      <c r="C112" s="2225" t="s">
        <v>2133</v>
      </c>
      <c r="D112" s="2181" t="s">
        <v>2133</v>
      </c>
      <c r="E112" s="2181" t="s">
        <v>2133</v>
      </c>
      <c r="F112" s="2159">
        <v>7</v>
      </c>
      <c r="G112" s="2159">
        <v>7</v>
      </c>
      <c r="H112" s="2119"/>
      <c r="I112" s="2161">
        <f>VLOOKUP(C112,'Data Products'!$A:$J,2,0)</f>
      </c>
      <c r="J112" s="2121">
        <f t="shared" si="11"/>
      </c>
      <c r="K112" s="2122">
        <v>45921</v>
      </c>
      <c r="L112" s="2064">
        <f t="shared" si="1"/>
      </c>
      <c r="M112" s="2170">
        <v>0</v>
      </c>
      <c r="N112" s="2180">
        <v>0</v>
      </c>
      <c r="O112" s="2089"/>
      <c r="P112" s="2060"/>
      <c r="Q112" s="2055" t="s">
        <v>2026</v>
      </c>
      <c r="R112" s="2135"/>
      <c r="S112" s="2135"/>
      <c r="T112" s="2164"/>
      <c r="U112" s="2135"/>
      <c r="V112" s="2135"/>
      <c r="W112" s="2135"/>
      <c r="X112" s="2135"/>
      <c r="Y112" s="2135"/>
      <c r="Z112" s="2135"/>
      <c r="AA112" s="2135"/>
      <c r="AB112" s="2165">
        <f t="shared" si="29"/>
      </c>
      <c r="AC112" s="2079">
        <f t="shared" si="21"/>
      </c>
      <c r="AD112" s="2067">
        <f t="shared" si="14"/>
      </c>
      <c r="AE112" s="2085">
        <f t="shared" si="4"/>
      </c>
      <c r="AF112" s="2166">
        <f>VLOOKUP(C112,'Data Products'!$A:$J,10,0)</f>
      </c>
      <c r="AG112" s="2167">
        <f t="shared" si="24"/>
      </c>
      <c r="AH112" s="2143"/>
      <c r="AI112" s="2230"/>
      <c r="AJ112" s="2228"/>
      <c r="AK112" s="2228"/>
      <c r="AL112" s="2171"/>
      <c r="AM112" s="2228"/>
      <c r="AN112" s="2228"/>
    </row>
    <row customHeight="true" ht="18" r="113">
      <c r="A113" s="2224">
        <v>55</v>
      </c>
      <c r="B113" s="2215" t="s">
        <v>1970</v>
      </c>
      <c r="C113" s="2225" t="s">
        <v>2138</v>
      </c>
      <c r="D113" s="2181" t="s">
        <v>2138</v>
      </c>
      <c r="E113" s="2181" t="s">
        <v>2138</v>
      </c>
      <c r="F113" s="2159">
        <v>394</v>
      </c>
      <c r="G113" s="2159">
        <v>394</v>
      </c>
      <c r="H113" s="2119"/>
      <c r="I113" s="2161">
        <f>VLOOKUP(C113,'Data Products'!$A:$J,2,0)</f>
      </c>
      <c r="J113" s="2121">
        <f t="shared" si="11"/>
      </c>
      <c r="K113" s="2122">
        <v>45922</v>
      </c>
      <c r="L113" s="2064">
        <f t="shared" si="1"/>
      </c>
      <c r="M113" s="2231">
        <v>984</v>
      </c>
      <c r="N113" s="2232">
        <v>1906</v>
      </c>
      <c r="O113" s="2089"/>
      <c r="P113" s="2060"/>
      <c r="Q113" s="2055" t="s">
        <v>2026</v>
      </c>
      <c r="R113" s="2135"/>
      <c r="S113" s="2135"/>
      <c r="T113" s="2164"/>
      <c r="U113" s="2135"/>
      <c r="V113" s="2135"/>
      <c r="W113" s="2135"/>
      <c r="X113" s="2135"/>
      <c r="Y113" s="2135"/>
      <c r="Z113" s="2135"/>
      <c r="AA113" s="2135"/>
      <c r="AB113" s="2165">
        <f t="shared" si="29"/>
      </c>
      <c r="AC113" s="2084">
        <f t="shared" si="21"/>
      </c>
      <c r="AD113" s="2067">
        <f t="shared" si="14"/>
      </c>
      <c r="AE113" s="2085">
        <f t="shared" si="4"/>
      </c>
      <c r="AF113" s="2166">
        <f>VLOOKUP(C113,'Data Products'!$A:$J,10,0)</f>
      </c>
      <c r="AG113" s="2167">
        <f t="shared" si="24"/>
      </c>
      <c r="AH113" s="2143"/>
      <c r="AI113" s="2230"/>
      <c r="AJ113" s="2228"/>
      <c r="AK113" s="2228"/>
      <c r="AL113" s="2171"/>
      <c r="AM113" s="2228"/>
      <c r="AN113" s="2228"/>
    </row>
    <row customHeight="true" ht="18" r="114">
      <c r="A114" s="2224">
        <v>56</v>
      </c>
      <c r="B114" s="2181" t="s">
        <v>1970</v>
      </c>
      <c r="C114" s="2225" t="s">
        <v>2074</v>
      </c>
      <c r="D114" s="2181" t="s">
        <v>2074</v>
      </c>
      <c r="E114" s="2181" t="s">
        <v>2074</v>
      </c>
      <c r="F114" s="2159">
        <v>421</v>
      </c>
      <c r="G114" s="2159">
        <v>421</v>
      </c>
      <c r="H114" s="2119"/>
      <c r="I114" s="2161">
        <f>VLOOKUP(C114,'Data Products'!$A:$J,2,0)</f>
      </c>
      <c r="J114" s="2121">
        <f t="shared" si="11"/>
      </c>
      <c r="K114" s="2122">
        <v>45923</v>
      </c>
      <c r="L114" s="2090">
        <f t="shared" si="1"/>
      </c>
      <c r="M114" s="2233">
        <v>53</v>
      </c>
      <c r="N114" s="2226">
        <v>175</v>
      </c>
      <c r="O114" s="2089"/>
      <c r="P114" s="2060"/>
      <c r="Q114" s="2055" t="s">
        <v>2026</v>
      </c>
      <c r="R114" s="2135"/>
      <c r="S114" s="2135"/>
      <c r="T114" s="2164"/>
      <c r="U114" s="2135"/>
      <c r="V114" s="2135"/>
      <c r="W114" s="2135"/>
      <c r="X114" s="2135"/>
      <c r="Y114" s="2135"/>
      <c r="Z114" s="2135"/>
      <c r="AA114" s="2135"/>
      <c r="AB114" s="2165">
        <f t="shared" si="29"/>
      </c>
      <c r="AC114" s="2079">
        <f t="shared" si="21"/>
      </c>
      <c r="AD114" s="2067">
        <f t="shared" si="14"/>
      </c>
      <c r="AE114" s="2234">
        <f t="shared" si="4"/>
      </c>
      <c r="AF114" s="2235">
        <f>VLOOKUP(C114,'Data Products'!$A:$J,10,0)</f>
      </c>
      <c r="AG114" s="2236">
        <f t="shared" si="24"/>
      </c>
      <c r="AH114" s="2236">
        <f>AG114*G114</f>
      </c>
      <c r="AI114" s="2236">
        <f t="shared" ref="AI114:AI115" si="26">AH114*H114</f>
      </c>
      <c r="AJ114" s="2228"/>
      <c r="AK114" s="2228"/>
      <c r="AL114" s="2171"/>
      <c r="AM114" s="2228"/>
      <c r="AN114" s="2228"/>
    </row>
    <row customHeight="true" ht="18" r="115">
      <c r="A115" s="2224">
        <v>57</v>
      </c>
      <c r="B115" s="2181" t="s">
        <v>2016</v>
      </c>
      <c r="C115" s="2099" t="s">
        <v>2049</v>
      </c>
      <c r="D115" s="2099" t="s">
        <v>2049</v>
      </c>
      <c r="E115" s="2099" t="s">
        <v>2049</v>
      </c>
      <c r="F115" s="2159">
        <v>2</v>
      </c>
      <c r="G115" s="2159">
        <v>2</v>
      </c>
      <c r="H115" s="2119"/>
      <c r="I115" s="2161">
        <f>VLOOKUP(C115,'Data Products'!$A:$J,2,0)</f>
      </c>
      <c r="J115" s="2121">
        <f t="shared" si="11"/>
      </c>
      <c r="K115" s="2237">
        <v>46142</v>
      </c>
      <c r="L115" s="2090">
        <f t="shared" si="1"/>
      </c>
      <c r="M115" s="2233">
        <v>0</v>
      </c>
      <c r="N115" s="2226">
        <v>0</v>
      </c>
      <c r="O115" s="2089"/>
      <c r="P115" s="2060"/>
      <c r="Q115" s="2055" t="s">
        <v>2026</v>
      </c>
      <c r="R115" s="2135"/>
      <c r="S115" s="2135"/>
      <c r="T115" s="2164"/>
      <c r="U115" s="2135"/>
      <c r="V115" s="2135"/>
      <c r="W115" s="2135"/>
      <c r="X115" s="2135"/>
      <c r="Y115" s="2135"/>
      <c r="Z115" s="2135"/>
      <c r="AA115" s="2135"/>
      <c r="AB115" s="2165">
        <f t="shared" si="29"/>
      </c>
      <c r="AC115" s="2079">
        <f t="shared" si="21"/>
      </c>
      <c r="AD115" s="2067">
        <f t="shared" si="14"/>
      </c>
      <c r="AE115" s="2234">
        <f t="shared" si="4"/>
      </c>
      <c r="AF115" s="2235">
        <f>VLOOKUP(C115,'Data Products'!$A:$J,10,0)</f>
      </c>
      <c r="AG115" s="2236">
        <f t="shared" si="24"/>
      </c>
      <c r="AH115" s="2143"/>
      <c r="AI115" s="2236">
        <f t="shared" si="26"/>
      </c>
      <c r="AJ115" s="2212"/>
      <c r="AK115" s="2212"/>
      <c r="AL115" s="2213"/>
      <c r="AM115" s="2212"/>
      <c r="AN115" s="2212"/>
    </row>
    <row customHeight="true" ht="18" r="116">
      <c r="A116" s="2132"/>
      <c r="B116" s="2132"/>
      <c r="C116" s="2132"/>
      <c r="D116" s="2131"/>
      <c r="E116" s="2131"/>
      <c r="F116" s="2131"/>
      <c r="G116" s="2131"/>
      <c r="H116" s="2131"/>
      <c r="I116" s="2238"/>
      <c r="J116" s="2239"/>
      <c r="K116" s="2239"/>
      <c r="L116" s="2239"/>
      <c r="M116" s="2131"/>
      <c r="N116" s="2131"/>
      <c r="O116" s="2139"/>
      <c r="P116" s="2139"/>
      <c r="Q116" s="2132"/>
      <c r="R116" s="2131"/>
      <c r="S116" s="2131"/>
      <c r="T116" s="2131"/>
      <c r="U116" s="2131"/>
      <c r="V116" s="2131"/>
      <c r="W116" s="2131"/>
      <c r="X116" s="2131"/>
      <c r="Y116" s="2131"/>
      <c r="Z116" s="2131"/>
      <c r="AA116" s="2131"/>
      <c r="AB116" s="2134"/>
      <c r="AC116" s="2240"/>
      <c r="AD116" s="2241"/>
      <c r="AE116" s="2242" t="s">
        <v>2003</v>
      </c>
      <c r="AF116" s="2243"/>
      <c r="AG116" s="2244">
        <v>366720000</v>
      </c>
      <c r="AH116" s="2143"/>
      <c r="AI116" s="2213"/>
      <c r="AJ116" s="2212"/>
      <c r="AK116" s="2212"/>
      <c r="AL116" s="2213"/>
      <c r="AM116" s="2212"/>
      <c r="AN116" s="2212"/>
    </row>
    <row customHeight="true" ht="18" r="117">
      <c r="A117" s="2245" t="s">
        <v>2139</v>
      </c>
      <c r="B117" s="2245"/>
      <c r="C117" s="2245"/>
      <c r="D117" s="2245"/>
      <c r="E117" s="2245"/>
      <c r="F117" s="2245"/>
      <c r="H117" s="2131"/>
      <c r="I117" s="2238"/>
      <c r="J117" s="2239"/>
      <c r="K117" s="2239"/>
      <c r="L117" s="2239"/>
      <c r="M117" s="2131"/>
      <c r="N117" s="2131"/>
      <c r="O117" s="2139"/>
      <c r="P117" s="2139"/>
      <c r="Q117" s="2132"/>
      <c r="R117" s="2131"/>
      <c r="S117" s="2131"/>
      <c r="T117" s="2131"/>
      <c r="U117" s="2131"/>
      <c r="V117" s="2131"/>
      <c r="W117" s="2131"/>
      <c r="X117" s="2131"/>
      <c r="Y117" s="2131"/>
      <c r="Z117" s="2131"/>
      <c r="AA117" s="2131"/>
      <c r="AB117" s="2134"/>
      <c r="AC117" s="2240"/>
      <c r="AD117" s="2241"/>
      <c r="AE117" s="2246" t="s">
        <v>2004</v>
      </c>
      <c r="AF117" s="2243">
        <v>0.48350239965095987</v>
      </c>
      <c r="AG117" s="2244">
        <v>177310000</v>
      </c>
      <c r="AH117" s="2143"/>
      <c r="AI117" s="2213"/>
      <c r="AJ117" s="2212"/>
      <c r="AK117" s="2212"/>
      <c r="AL117" s="2213"/>
      <c r="AM117" s="2212"/>
      <c r="AN117" s="2212"/>
    </row>
    <row r="118">
      <c r="A118" s="2247" t="s">
        <v>1963</v>
      </c>
      <c r="B118" s="2247" t="s">
        <v>1944</v>
      </c>
      <c r="C118" s="2247" t="s">
        <v>2140</v>
      </c>
      <c r="D118" s="2247" t="s">
        <v>2141</v>
      </c>
      <c r="E118" s="2248" t="s">
        <v>2142</v>
      </c>
      <c r="F118" s="2249" t="s">
        <v>2143</v>
      </c>
      <c r="G118" s="2131"/>
      <c r="H118" s="2239"/>
      <c r="I118" s="2239"/>
      <c r="J118" s="2239"/>
      <c r="K118" s="2131"/>
      <c r="L118" s="2131"/>
      <c r="M118" s="2139"/>
      <c r="N118" s="2139"/>
      <c r="O118" s="2131"/>
      <c r="P118" s="2131"/>
      <c r="Q118" s="2131"/>
      <c r="R118" s="2131"/>
      <c r="S118" s="2131"/>
      <c r="T118" s="2131"/>
      <c r="U118" s="2131"/>
      <c r="V118" s="2131"/>
      <c r="W118" s="2131"/>
      <c r="X118" s="2131"/>
      <c r="Y118" s="2131"/>
      <c r="Z118" s="2131"/>
      <c r="AA118" s="2131"/>
      <c r="AB118" s="2131"/>
      <c r="AC118" s="2131"/>
      <c r="AE118" s="2246" t="s">
        <v>2005</v>
      </c>
      <c r="AF118" s="2243">
        <v>0.06893542757417102</v>
      </c>
      <c r="AG118" s="2244">
        <v>25280000</v>
      </c>
      <c r="AH118" s="2212"/>
      <c r="AI118" s="2212"/>
      <c r="AJ118" s="2212"/>
      <c r="AK118" s="2213"/>
      <c r="AL118" s="2212"/>
      <c r="AM118" s="2212"/>
    </row>
    <row r="119">
      <c r="A119" s="2250"/>
      <c r="B119" s="2247"/>
      <c r="C119" s="2247"/>
      <c r="D119" s="2247"/>
      <c r="E119" s="2248"/>
      <c r="F119" s="2251"/>
      <c r="G119" s="2131"/>
      <c r="H119" s="2239"/>
      <c r="I119" s="2239"/>
      <c r="J119" s="2239"/>
      <c r="K119" s="2131"/>
      <c r="L119" s="2131"/>
      <c r="M119" s="2139"/>
      <c r="N119" s="2139"/>
      <c r="O119" s="2131"/>
      <c r="P119" s="2131"/>
      <c r="Q119" s="2131"/>
      <c r="R119" s="2131"/>
      <c r="S119" s="2131"/>
      <c r="T119" s="2131"/>
      <c r="U119" s="2131"/>
      <c r="V119" s="2131"/>
      <c r="W119" s="2131"/>
      <c r="X119" s="2131"/>
      <c r="Y119" s="2131"/>
      <c r="Z119" s="2131"/>
      <c r="AA119" s="2131"/>
      <c r="AB119" s="2131"/>
      <c r="AC119" s="2131"/>
      <c r="AE119" s="2246" t="s">
        <v>2006</v>
      </c>
      <c r="AF119" s="2252">
        <v>0.1472649432809773</v>
      </c>
      <c r="AG119" s="2253">
        <v>54005000</v>
      </c>
      <c r="AH119" s="2212"/>
      <c r="AI119" s="2212"/>
      <c r="AJ119" s="2213"/>
      <c r="AK119" s="2212"/>
      <c r="AL119" s="2212"/>
    </row>
    <row r="120">
      <c r="A120" s="2099">
        <v>1</v>
      </c>
      <c r="B120" s="2254" t="s">
        <v>2144</v>
      </c>
      <c r="C120" s="2075">
        <v>0</v>
      </c>
      <c r="D120" s="2055" t="s">
        <v>2145</v>
      </c>
      <c r="E120" s="2156" t="s">
        <v>2146</v>
      </c>
      <c r="F120" s="2255" t="s">
        <v>2147</v>
      </c>
      <c r="G120" s="2131"/>
      <c r="H120" s="2239"/>
      <c r="I120" s="2239"/>
      <c r="J120" s="2239"/>
      <c r="K120" s="2131"/>
      <c r="L120" s="2131"/>
      <c r="M120" s="2139"/>
      <c r="N120" s="2139"/>
      <c r="O120" s="2131"/>
      <c r="P120" s="2131"/>
      <c r="Q120" s="2131"/>
      <c r="R120" s="2131"/>
      <c r="S120" s="2131"/>
      <c r="T120" s="2131"/>
      <c r="U120" s="2131"/>
      <c r="V120" s="2131"/>
      <c r="W120" s="2131"/>
      <c r="X120" s="2131"/>
      <c r="Y120" s="2131"/>
      <c r="Z120" s="2131"/>
      <c r="AA120" s="2131"/>
      <c r="AB120" s="2131"/>
      <c r="AC120" s="2131"/>
      <c r="AE120" s="2246" t="s">
        <v>2007</v>
      </c>
      <c r="AF120" s="2256">
        <v>0.3002972294938918</v>
      </c>
      <c r="AG120" s="2257">
        <v>110125000</v>
      </c>
      <c r="AH120" s="2212"/>
      <c r="AI120" s="2212"/>
      <c r="AJ120" s="2213"/>
      <c r="AK120" s="2212"/>
      <c r="AL120" s="2212"/>
    </row>
    <row r="121">
      <c r="A121" s="2099">
        <v>2</v>
      </c>
      <c r="B121" s="2258" t="s">
        <v>2148</v>
      </c>
      <c r="C121" s="2259">
        <v>764.81</v>
      </c>
      <c r="D121" s="2176" t="s">
        <v>2149</v>
      </c>
      <c r="E121" s="2183" t="s">
        <v>2150</v>
      </c>
      <c r="F121" s="2255"/>
      <c r="G121" s="2131"/>
      <c r="H121" s="2239"/>
      <c r="I121" s="2239"/>
      <c r="J121" s="2239"/>
      <c r="K121" s="2131"/>
      <c r="L121" s="2131"/>
      <c r="M121" s="2139"/>
      <c r="N121" s="2139"/>
      <c r="O121" s="2131"/>
      <c r="P121" s="2131"/>
      <c r="Q121" s="2131"/>
      <c r="R121" s="2131"/>
      <c r="S121" s="2131"/>
      <c r="T121" s="2131"/>
      <c r="U121" s="2131"/>
      <c r="V121" s="2131"/>
      <c r="W121" s="2131"/>
      <c r="X121" s="2131"/>
      <c r="Y121" s="2131"/>
      <c r="Z121" s="2131"/>
      <c r="AA121" s="2131"/>
      <c r="AB121" s="2131"/>
      <c r="AC121" s="2131"/>
      <c r="AD121" s="2131"/>
      <c r="AE121" s="2246" t="s">
        <v>1956</v>
      </c>
      <c r="AF121" s="2256">
        <v>0.09960391121336507</v>
      </c>
      <c r="AG121" s="2257">
        <v>75750000</v>
      </c>
      <c r="AH121" s="2212"/>
      <c r="AI121" s="2212"/>
      <c r="AJ121" s="2213"/>
      <c r="AK121" s="2212"/>
      <c r="AL121" s="2212"/>
    </row>
    <row r="122">
      <c r="A122" s="2260">
        <v>3</v>
      </c>
      <c r="B122" s="2099" t="s">
        <v>2151</v>
      </c>
      <c r="C122" s="2099">
        <v>-798.02</v>
      </c>
      <c r="D122" s="2101"/>
      <c r="E122" s="2119"/>
      <c r="F122" s="2255"/>
      <c r="G122" s="2131"/>
      <c r="H122" s="2131"/>
      <c r="I122" s="2239"/>
      <c r="J122" s="2239"/>
      <c r="K122" s="2239"/>
      <c r="L122" s="2131"/>
      <c r="M122" s="2131"/>
      <c r="N122" s="2139"/>
      <c r="O122" s="2139"/>
      <c r="P122" s="2131"/>
      <c r="Q122" s="2131"/>
      <c r="R122" s="2131"/>
      <c r="S122" s="2131"/>
      <c r="T122" s="2131"/>
      <c r="U122" s="2131"/>
      <c r="V122" s="2131"/>
      <c r="W122" s="2131"/>
      <c r="X122" s="2131"/>
      <c r="Y122" s="2131"/>
      <c r="Z122" s="2131"/>
      <c r="AA122" s="2131"/>
      <c r="AB122" s="2131"/>
      <c r="AC122" s="2131"/>
      <c r="AD122" s="2131"/>
      <c r="AE122" s="2131"/>
      <c r="AF122" s="2131"/>
      <c r="AG122" s="2213"/>
      <c r="AH122" s="2213"/>
      <c r="AI122" s="2212"/>
      <c r="AJ122" s="2213"/>
      <c r="AK122" s="2212"/>
      <c r="AL122" s="2212"/>
    </row>
    <row r="123">
      <c r="A123" s="2131"/>
      <c r="B123" s="2132"/>
      <c r="C123" s="2132"/>
      <c r="D123" s="2131"/>
      <c r="E123" s="2131"/>
      <c r="F123" s="2131"/>
      <c r="G123" s="2131"/>
      <c r="H123" s="2131"/>
      <c r="I123" s="2131"/>
      <c r="J123" s="2239"/>
      <c r="K123" s="2239"/>
      <c r="L123" s="2239"/>
      <c r="M123" s="2131"/>
      <c r="N123" s="2131"/>
      <c r="O123" s="2139"/>
      <c r="P123" s="2139"/>
      <c r="Q123" s="2131"/>
      <c r="R123" s="2131"/>
      <c r="S123" s="2131"/>
      <c r="T123" s="2131"/>
      <c r="U123" s="2131"/>
      <c r="V123" s="2131"/>
      <c r="W123" s="2131"/>
      <c r="X123" s="2131"/>
      <c r="Y123" s="2131"/>
      <c r="Z123" s="2131"/>
      <c r="AA123" s="2131"/>
      <c r="AB123" s="2131"/>
      <c r="AC123" s="2131"/>
      <c r="AD123" s="2131"/>
      <c r="AE123" s="2131"/>
      <c r="AF123" s="2131"/>
      <c r="AG123" s="2131"/>
      <c r="AH123" s="2131"/>
      <c r="AI123" s="2213"/>
      <c r="AJ123" s="2212"/>
      <c r="AK123" s="2212"/>
      <c r="AL123" s="2213"/>
      <c r="AM123" s="2212"/>
      <c r="AN123" s="2212"/>
    </row>
    <row customHeight="true" ht="18" r="124">
      <c r="A124" s="2131"/>
      <c r="B124" s="2132"/>
      <c r="C124" s="2132"/>
      <c r="D124" s="2131"/>
      <c r="E124" s="2131"/>
      <c r="F124" s="2131"/>
      <c r="G124" s="2131"/>
      <c r="H124" s="2131"/>
      <c r="I124" s="2131"/>
      <c r="J124" s="2239"/>
      <c r="K124" s="2239"/>
      <c r="L124" s="2239"/>
      <c r="M124" s="2131"/>
      <c r="N124" s="2131"/>
      <c r="O124" s="2139"/>
      <c r="P124" s="2139"/>
      <c r="Q124" s="2131"/>
      <c r="R124" s="2131"/>
      <c r="S124" s="2131"/>
      <c r="T124" s="2131"/>
      <c r="U124" s="2131"/>
      <c r="V124" s="2131"/>
      <c r="W124" s="2131"/>
      <c r="X124" s="2131"/>
      <c r="Y124" s="2131"/>
      <c r="Z124" s="2131"/>
      <c r="AA124" s="2131"/>
      <c r="AB124" s="2131"/>
      <c r="AC124" s="2131"/>
      <c r="AD124" s="2131"/>
      <c r="AE124" s="2131"/>
      <c r="AF124" s="2131"/>
      <c r="AG124" s="2131"/>
      <c r="AH124" s="2131"/>
      <c r="AI124" s="2213"/>
      <c r="AJ124" s="2212"/>
      <c r="AK124" s="2212"/>
      <c r="AL124" s="2213"/>
      <c r="AM124" s="2212"/>
      <c r="AN124" s="2212"/>
    </row>
    <row customHeight="true" ht="18" r="125">
      <c r="A125" s="2131"/>
      <c r="B125" s="2132"/>
      <c r="C125" s="2132"/>
      <c r="D125" s="2131"/>
      <c r="E125" s="2131"/>
      <c r="F125" s="2131"/>
      <c r="G125" s="2131"/>
      <c r="H125" s="2131"/>
      <c r="I125" s="2131"/>
      <c r="J125" s="2239"/>
      <c r="K125" s="2239"/>
      <c r="L125" s="2239"/>
      <c r="M125" s="2131"/>
      <c r="N125" s="2131"/>
      <c r="O125" s="2139"/>
      <c r="P125" s="2139"/>
      <c r="Q125" s="2131"/>
      <c r="R125" s="2131"/>
      <c r="S125" s="2131"/>
      <c r="T125" s="2131"/>
      <c r="U125" s="2131"/>
      <c r="V125" s="2131"/>
      <c r="W125" s="2131"/>
      <c r="X125" s="2131"/>
      <c r="Y125" s="2131"/>
      <c r="Z125" s="2131"/>
      <c r="AA125" s="2131"/>
      <c r="AB125" s="2131"/>
      <c r="AC125" s="2131"/>
      <c r="AD125" s="2131"/>
      <c r="AE125" s="2131"/>
      <c r="AF125" s="2131"/>
      <c r="AG125" s="2131"/>
      <c r="AH125" s="2131"/>
      <c r="AI125" s="2213"/>
      <c r="AJ125" s="2212"/>
      <c r="AK125" s="2212"/>
      <c r="AL125" s="2213"/>
      <c r="AM125" s="2212"/>
      <c r="AN125" s="2212"/>
    </row>
    <row customHeight="true" ht="18" r="126">
      <c r="A126" s="2131"/>
      <c r="B126" s="2132"/>
      <c r="C126" s="2132"/>
      <c r="D126" s="2131"/>
      <c r="E126" s="2131"/>
      <c r="F126" s="2131"/>
      <c r="G126" s="2131"/>
      <c r="H126" s="2131"/>
      <c r="I126" s="2131"/>
      <c r="J126" s="2239"/>
      <c r="K126" s="2239"/>
      <c r="L126" s="2239"/>
      <c r="M126" s="2131"/>
      <c r="N126" s="2131"/>
      <c r="O126" s="2139"/>
      <c r="P126" s="2139"/>
      <c r="Q126" s="2131"/>
      <c r="R126" s="2131"/>
      <c r="S126" s="2131"/>
      <c r="T126" s="2131"/>
      <c r="U126" s="2131"/>
      <c r="V126" s="2131"/>
      <c r="W126" s="2131"/>
      <c r="X126" s="2131"/>
      <c r="Y126" s="2131"/>
      <c r="Z126" s="2131"/>
      <c r="AA126" s="2131"/>
      <c r="AB126" s="2131"/>
      <c r="AC126" s="2131"/>
      <c r="AD126" s="2131"/>
      <c r="AE126" s="2131"/>
      <c r="AF126" s="2131"/>
      <c r="AG126" s="2131"/>
      <c r="AH126" s="2131"/>
      <c r="AI126" s="2213"/>
      <c r="AJ126" s="2212"/>
      <c r="AK126" s="2212"/>
      <c r="AL126" s="2213"/>
      <c r="AM126" s="2212"/>
      <c r="AN126" s="2212"/>
    </row>
    <row r="127">
      <c r="A127" s="2146" t="s">
        <v>2152</v>
      </c>
      <c r="B127" s="2051" t="s">
        <v>1930</v>
      </c>
      <c r="C127" s="2051" t="s">
        <v>2009</v>
      </c>
      <c r="D127" s="2051"/>
      <c r="E127" s="2051"/>
      <c r="F127" s="2051" t="s">
        <v>1934</v>
      </c>
      <c r="G127" s="2051"/>
      <c r="H127" s="2051" t="s">
        <v>2010</v>
      </c>
      <c r="I127" s="2147" t="s">
        <v>1936</v>
      </c>
      <c r="J127" s="2148" t="s">
        <v>1937</v>
      </c>
      <c r="K127" s="2050" t="s">
        <v>1938</v>
      </c>
      <c r="L127" s="2050" t="s">
        <v>1939</v>
      </c>
      <c r="M127" s="2051" t="s">
        <v>1940</v>
      </c>
      <c r="N127" s="2051" t="s">
        <v>1941</v>
      </c>
      <c r="O127" s="2051" t="s">
        <v>2011</v>
      </c>
      <c r="P127" s="2051" t="s">
        <v>2012</v>
      </c>
      <c r="Q127" s="2051" t="s">
        <v>1944</v>
      </c>
      <c r="R127" s="2149"/>
      <c r="S127" s="2149"/>
      <c r="T127" s="2149"/>
      <c r="U127" s="2149"/>
      <c r="V127" s="2149"/>
      <c r="W127" s="2149"/>
      <c r="X127" s="2149"/>
      <c r="Y127" s="2149"/>
      <c r="Z127" s="2149"/>
      <c r="AA127" s="2149"/>
      <c r="AB127" s="2150" t="s">
        <v>1950</v>
      </c>
      <c r="AC127" s="2148" t="s">
        <v>1951</v>
      </c>
      <c r="AD127" s="2148" t="s">
        <v>2013</v>
      </c>
      <c r="AE127" s="2148" t="s">
        <v>2014</v>
      </c>
      <c r="AF127" s="2261" t="s">
        <v>1954</v>
      </c>
      <c r="AG127" s="2262" t="s">
        <v>1955</v>
      </c>
      <c r="AH127" s="2131"/>
      <c r="AI127" s="2148" t="s">
        <v>1957</v>
      </c>
      <c r="AJ127" s="2212"/>
      <c r="AK127" s="2212"/>
      <c r="AL127" s="2213"/>
      <c r="AM127" s="2212"/>
      <c r="AN127" s="2212"/>
    </row>
    <row r="128">
      <c r="A128" s="2051" t="s">
        <v>1963</v>
      </c>
      <c r="B128" s="2051"/>
      <c r="C128" s="2051"/>
      <c r="D128" s="2152"/>
      <c r="E128" s="2152"/>
      <c r="F128" s="2152" t="s">
        <v>1964</v>
      </c>
      <c r="G128" s="2263" t="s">
        <v>1965</v>
      </c>
      <c r="H128" s="2051"/>
      <c r="I128" s="2147"/>
      <c r="J128" s="2148"/>
      <c r="K128" s="2050"/>
      <c r="L128" s="2050"/>
      <c r="M128" s="2051" t="s">
        <v>1966</v>
      </c>
      <c r="N128" s="2051" t="s">
        <v>1966</v>
      </c>
      <c r="O128" s="2051"/>
      <c r="P128" s="2051"/>
      <c r="Q128" s="2051"/>
      <c r="R128" s="2149"/>
      <c r="S128" s="2149"/>
      <c r="T128" s="2149"/>
      <c r="U128" s="2149"/>
      <c r="V128" s="2149"/>
      <c r="W128" s="2149"/>
      <c r="X128" s="2149"/>
      <c r="Y128" s="2149"/>
      <c r="Z128" s="2149"/>
      <c r="AA128" s="2149"/>
      <c r="AB128" s="2150"/>
      <c r="AC128" s="2148"/>
      <c r="AD128" s="2148"/>
      <c r="AE128" s="2148"/>
      <c r="AF128" s="2261"/>
      <c r="AG128" s="2262"/>
      <c r="AH128" s="2131"/>
      <c r="AI128" s="2148"/>
      <c r="AJ128" s="2131"/>
      <c r="AK128" s="2131"/>
      <c r="AL128" s="2131"/>
      <c r="AM128" s="2131"/>
      <c r="AN128" s="2131"/>
    </row>
    <row r="129">
      <c r="A129" s="2156">
        <v>1</v>
      </c>
      <c r="B129" s="2055" t="s">
        <v>1970</v>
      </c>
      <c r="C129" s="2264" t="s">
        <v>2153</v>
      </c>
      <c r="D129" s="2265" t="s">
        <v>2153</v>
      </c>
      <c r="E129" s="2265" t="s">
        <v>2153</v>
      </c>
      <c r="F129" s="2266">
        <v>19568</v>
      </c>
      <c r="G129" s="2267">
        <v>19568</v>
      </c>
      <c r="H129" s="2268"/>
      <c r="I129" s="2269">
        <f>VLOOKUP(C129,'Data Products'!$A:$J,2,0)</f>
      </c>
      <c r="J129" s="2270">
        <f t="shared" ref="J129:J136" si="12">IFERROR(I129-TODAY(),"")</f>
      </c>
      <c r="K129" s="2271">
        <v>46108</v>
      </c>
      <c r="L129" s="2064">
        <f t="shared" ref="L129:L136" si="2">TODAY()-K129</f>
      </c>
      <c r="M129" s="2093">
        <v>9289</v>
      </c>
      <c r="N129" s="2272">
        <v>19226</v>
      </c>
      <c r="O129" s="2060">
        <v>0</v>
      </c>
      <c r="P129" s="2060">
        <v>0</v>
      </c>
      <c r="Q129" s="2055" t="s">
        <v>2154</v>
      </c>
      <c r="R129" s="2135"/>
      <c r="S129" s="2135"/>
      <c r="T129" s="2164"/>
      <c r="U129" s="2135"/>
      <c r="V129" s="2135"/>
      <c r="W129" s="2135"/>
      <c r="X129" s="2135"/>
      <c r="Y129" s="2135"/>
      <c r="Z129" s="2135"/>
      <c r="AA129" s="2135"/>
      <c r="AB129" s="2165">
        <f t="shared" ref="AB129:AB136" si="30">N129/30</f>
      </c>
      <c r="AC129" s="2273">
        <f t="shared" ref="AC129:AC136" si="22">IFERROR(F129/AB129,"-")</f>
      </c>
      <c r="AD129" s="2067">
        <f t="shared" ref="AD129:AD136" si="15">IFERROR(TODAY()+AC129,"-")</f>
      </c>
      <c r="AE129" s="2274">
        <f t="shared" ref="AE129:AE136" si="5">_xlfn.IFS(AC129="-","Not sold yet",AND(AC129&lt;=150,AC129&gt;60),"Out of stock more than 60 days",AC129&lt;=60,"Out of stock less than 60 days",AC129&gt;=150,"Out of stock more than 150 days")</f>
      </c>
      <c r="AF129" s="2070">
        <f>VLOOKUP(C129,'Data Products'!$A:$J,10,0)</f>
      </c>
      <c r="AG129" s="2129">
        <f t="shared" ref="AG129:AG135" si="25">AF129*F129</f>
      </c>
      <c r="AH129" s="2275">
        <v>0</v>
      </c>
      <c r="AI129" s="2168" t="s">
        <v>2155</v>
      </c>
      <c r="AJ129" s="2131"/>
      <c r="AK129" s="2131"/>
      <c r="AL129" s="2131"/>
      <c r="AM129" s="2131"/>
      <c r="AN129" s="2131"/>
    </row>
    <row customHeight="true" hidden="true" ht="18" r="130">
      <c r="A130" s="2156">
        <v>2</v>
      </c>
      <c r="B130" s="2055" t="s">
        <v>1970</v>
      </c>
      <c r="C130" s="2264" t="s">
        <v>2156</v>
      </c>
      <c r="D130" s="2181" t="s">
        <v>2156</v>
      </c>
      <c r="E130" s="2181" t="s">
        <v>2156</v>
      </c>
      <c r="F130" s="2266">
        <v>0</v>
      </c>
      <c r="G130" s="2267">
        <v>0</v>
      </c>
      <c r="H130" s="2268"/>
      <c r="I130" s="2269">
        <f>VLOOKUP(C130,'Data Products'!$A:$J,2,0)</f>
      </c>
      <c r="J130" s="2270">
        <f t="shared" si="12"/>
      </c>
      <c r="K130" s="2276">
        <v>46108</v>
      </c>
      <c r="L130" s="2064">
        <f t="shared" si="2"/>
      </c>
      <c r="M130" s="2093">
        <v>31</v>
      </c>
      <c r="N130" s="2093">
        <v>277</v>
      </c>
      <c r="O130" s="2060">
        <v>0</v>
      </c>
      <c r="P130" s="2060">
        <v>0</v>
      </c>
      <c r="Q130" s="2055" t="s">
        <v>2054</v>
      </c>
      <c r="R130" s="2135"/>
      <c r="S130" s="2135"/>
      <c r="T130" s="2164"/>
      <c r="U130" s="2135"/>
      <c r="V130" s="2135"/>
      <c r="W130" s="2135"/>
      <c r="X130" s="2135"/>
      <c r="Y130" s="2135"/>
      <c r="Z130" s="2135"/>
      <c r="AA130" s="2135"/>
      <c r="AB130" s="2165">
        <f t="shared" si="30"/>
      </c>
      <c r="AC130" s="2079">
        <f t="shared" si="22"/>
      </c>
      <c r="AD130" s="2067">
        <f t="shared" si="15"/>
      </c>
      <c r="AE130" s="2080">
        <f t="shared" si="5"/>
      </c>
      <c r="AF130" s="2070">
        <f>VLOOKUP(C130,'Data Products'!$A:$J,10,0)</f>
      </c>
      <c r="AG130" s="2129">
        <f t="shared" si="25"/>
      </c>
      <c r="AH130" s="2275">
        <v>0</v>
      </c>
      <c r="AI130" s="2157" t="s">
        <v>2157</v>
      </c>
      <c r="AJ130" s="2131"/>
      <c r="AK130" s="2131"/>
      <c r="AL130" s="2131"/>
      <c r="AM130" s="2131"/>
      <c r="AN130" s="2131"/>
    </row>
    <row r="131">
      <c r="A131" s="2156">
        <v>3</v>
      </c>
      <c r="B131" s="2055" t="s">
        <v>1970</v>
      </c>
      <c r="C131" s="2277" t="s">
        <v>2158</v>
      </c>
      <c r="D131" s="2278" t="s">
        <v>2158</v>
      </c>
      <c r="E131" s="2278" t="s">
        <v>2158</v>
      </c>
      <c r="F131" s="2266">
        <v>7644</v>
      </c>
      <c r="G131" s="2267">
        <v>7644</v>
      </c>
      <c r="H131" s="2279"/>
      <c r="I131" s="2269">
        <f>VLOOKUP(C131,'Data Products'!$A:$J,2,0)</f>
      </c>
      <c r="J131" s="2270">
        <f t="shared" si="12"/>
      </c>
      <c r="K131" s="2276">
        <v>46109</v>
      </c>
      <c r="L131" s="2064">
        <f t="shared" si="2"/>
      </c>
      <c r="M131" s="2093">
        <v>2055</v>
      </c>
      <c r="N131" s="2093">
        <v>3958</v>
      </c>
      <c r="O131" s="2060">
        <v>0</v>
      </c>
      <c r="P131" s="2060">
        <v>0</v>
      </c>
      <c r="Q131" s="2055" t="s">
        <v>2046</v>
      </c>
      <c r="R131" s="2060"/>
      <c r="S131" s="2060"/>
      <c r="T131" s="2060"/>
      <c r="U131" s="2060"/>
      <c r="V131" s="2060"/>
      <c r="W131" s="2060"/>
      <c r="X131" s="2060"/>
      <c r="Y131" s="2060"/>
      <c r="Z131" s="2060"/>
      <c r="AA131" s="2060"/>
      <c r="AB131" s="2165">
        <f t="shared" si="30"/>
      </c>
      <c r="AC131" s="2079">
        <f t="shared" si="22"/>
      </c>
      <c r="AD131" s="2067">
        <f t="shared" si="15"/>
      </c>
      <c r="AE131" s="2080">
        <f t="shared" si="5"/>
      </c>
      <c r="AF131" s="2070">
        <f>VLOOKUP(C131,'Data Products'!$A:$J,10,0)</f>
      </c>
      <c r="AG131" s="2129">
        <f t="shared" si="25"/>
      </c>
      <c r="AH131" s="2070"/>
      <c r="AI131" s="2280"/>
      <c r="AJ131" s="2131"/>
      <c r="AK131" s="2131"/>
      <c r="AL131" s="2131"/>
      <c r="AM131" s="2131"/>
      <c r="AN131" s="2131"/>
    </row>
    <row customHeight="true" hidden="true" ht="18" r="132">
      <c r="A132" s="2156">
        <v>4</v>
      </c>
      <c r="B132" s="2055" t="s">
        <v>1970</v>
      </c>
      <c r="C132" s="2281" t="s">
        <v>2159</v>
      </c>
      <c r="D132" s="2208" t="s">
        <v>2159</v>
      </c>
      <c r="E132" s="2208" t="s">
        <v>2159</v>
      </c>
      <c r="F132" s="2282">
        <v>0</v>
      </c>
      <c r="G132" s="2283">
        <v>0</v>
      </c>
      <c r="H132" s="2279"/>
      <c r="I132" s="2269">
        <f>VLOOKUP(C132,'Data Products'!$A:$J,2,0)</f>
      </c>
      <c r="J132" s="2270">
        <f t="shared" si="12"/>
      </c>
      <c r="K132" s="2284">
        <v>46108</v>
      </c>
      <c r="L132" s="2064">
        <f t="shared" si="2"/>
      </c>
      <c r="M132" s="2093">
        <v>27</v>
      </c>
      <c r="N132" s="2285">
        <v>49</v>
      </c>
      <c r="O132" s="2060">
        <v>0</v>
      </c>
      <c r="P132" s="2060">
        <v>0</v>
      </c>
      <c r="Q132" s="2075" t="s">
        <v>2062</v>
      </c>
      <c r="R132" s="2060"/>
      <c r="S132" s="2060"/>
      <c r="T132" s="2060"/>
      <c r="U132" s="2060"/>
      <c r="V132" s="2060"/>
      <c r="W132" s="2060"/>
      <c r="X132" s="2060"/>
      <c r="Y132" s="2060"/>
      <c r="Z132" s="2060"/>
      <c r="AA132" s="2060"/>
      <c r="AB132" s="2165">
        <f t="shared" si="30"/>
      </c>
      <c r="AC132" s="2079">
        <f t="shared" si="22"/>
      </c>
      <c r="AD132" s="2067">
        <f t="shared" si="15"/>
      </c>
      <c r="AE132" s="2080">
        <f t="shared" si="5"/>
      </c>
      <c r="AF132" s="2070">
        <f>VLOOKUP(C132,'Data Products'!$A:$J,10,0)</f>
      </c>
      <c r="AG132" s="2129">
        <f t="shared" si="25"/>
      </c>
      <c r="AH132" s="2070"/>
      <c r="AI132" s="2280"/>
      <c r="AJ132" s="2175"/>
      <c r="AK132" s="2074"/>
      <c r="AL132" s="2073"/>
      <c r="AM132" s="2074"/>
      <c r="AN132" s="2074"/>
    </row>
    <row customHeight="true" hidden="true" ht="18" r="133">
      <c r="A133" s="2156">
        <v>5</v>
      </c>
      <c r="B133" s="2055" t="s">
        <v>1970</v>
      </c>
      <c r="C133" s="2281" t="s">
        <v>2160</v>
      </c>
      <c r="D133" s="2208" t="s">
        <v>2160</v>
      </c>
      <c r="E133" s="2208" t="s">
        <v>2160</v>
      </c>
      <c r="F133" s="2286">
        <v>0</v>
      </c>
      <c r="G133" s="2125">
        <v>0</v>
      </c>
      <c r="H133" s="2279"/>
      <c r="I133" s="2269">
        <f>VLOOKUP(C133,'Data Products'!$A:$J,2,0)</f>
      </c>
      <c r="J133" s="2270">
        <f t="shared" si="12"/>
      </c>
      <c r="K133" s="2284">
        <v>46108</v>
      </c>
      <c r="L133" s="2064">
        <f t="shared" si="2"/>
      </c>
      <c r="M133" s="2077">
        <v>17</v>
      </c>
      <c r="N133" s="2093">
        <v>26</v>
      </c>
      <c r="O133" s="2060">
        <v>0</v>
      </c>
      <c r="P133" s="2060">
        <v>0</v>
      </c>
      <c r="Q133" s="2075" t="s">
        <v>2062</v>
      </c>
      <c r="R133" s="2060"/>
      <c r="S133" s="2060"/>
      <c r="T133" s="2060"/>
      <c r="U133" s="2060"/>
      <c r="V133" s="2060"/>
      <c r="W133" s="2060"/>
      <c r="X133" s="2060"/>
      <c r="Y133" s="2060"/>
      <c r="Z133" s="2060"/>
      <c r="AA133" s="2060"/>
      <c r="AB133" s="2165">
        <f t="shared" si="30"/>
      </c>
      <c r="AC133" s="2079">
        <f t="shared" si="22"/>
      </c>
      <c r="AD133" s="2067">
        <f t="shared" si="15"/>
      </c>
      <c r="AE133" s="2080">
        <f t="shared" si="5"/>
      </c>
      <c r="AF133" s="2070">
        <f>VLOOKUP(C133,'Data Products'!$A:$J,10,0)</f>
      </c>
      <c r="AG133" s="2129">
        <f t="shared" si="25"/>
      </c>
      <c r="AH133" s="2070"/>
      <c r="AI133" s="2280"/>
      <c r="AJ133" s="2175"/>
      <c r="AK133" s="2074"/>
      <c r="AL133" s="2073"/>
      <c r="AM133" s="2074"/>
      <c r="AN133" s="2074"/>
    </row>
    <row customHeight="true" hidden="true" ht="18" r="134">
      <c r="A134" s="2156">
        <v>6</v>
      </c>
      <c r="B134" s="2055" t="s">
        <v>1970</v>
      </c>
      <c r="C134" s="2183" t="s">
        <v>2160</v>
      </c>
      <c r="D134" s="2181" t="s">
        <v>2160</v>
      </c>
      <c r="E134" s="2181" t="s">
        <v>2160</v>
      </c>
      <c r="F134" s="2286">
        <v>0</v>
      </c>
      <c r="G134" s="2125">
        <v>0</v>
      </c>
      <c r="H134" s="2287"/>
      <c r="I134" s="2269">
        <f>VLOOKUP(C134,'Data Products'!$A:$J,2,0)</f>
      </c>
      <c r="J134" s="2270">
        <f t="shared" si="12"/>
      </c>
      <c r="K134" s="2284">
        <v>46109</v>
      </c>
      <c r="L134" s="2064">
        <f t="shared" si="2"/>
      </c>
      <c r="M134" s="2077">
        <v>17</v>
      </c>
      <c r="N134" s="2093">
        <v>26</v>
      </c>
      <c r="O134" s="2060">
        <v>1</v>
      </c>
      <c r="P134" s="2060">
        <v>1</v>
      </c>
      <c r="Q134" s="2075" t="s">
        <v>2062</v>
      </c>
      <c r="R134" s="2060"/>
      <c r="S134" s="2060"/>
      <c r="T134" s="2060"/>
      <c r="U134" s="2060"/>
      <c r="V134" s="2060"/>
      <c r="W134" s="2060"/>
      <c r="X134" s="2060"/>
      <c r="Y134" s="2060"/>
      <c r="Z134" s="2060"/>
      <c r="AA134" s="2060"/>
      <c r="AB134" s="2165">
        <f t="shared" si="30"/>
      </c>
      <c r="AC134" s="2079">
        <f t="shared" si="22"/>
      </c>
      <c r="AD134" s="2067">
        <f t="shared" si="15"/>
      </c>
      <c r="AE134" s="2080">
        <f t="shared" si="5"/>
      </c>
      <c r="AF134" s="2070">
        <f>VLOOKUP(C134,'Data Products'!$A:$J,10,0)</f>
      </c>
      <c r="AG134" s="2129">
        <f t="shared" si="25"/>
      </c>
      <c r="AH134" s="2070">
        <f>IF(J134&lt;=90,F134,0)</f>
      </c>
      <c r="AI134" s="2280"/>
      <c r="AJ134" s="2175"/>
      <c r="AK134" s="2074"/>
      <c r="AL134" s="2073"/>
      <c r="AM134" s="2074"/>
      <c r="AN134" s="2074"/>
    </row>
    <row r="135">
      <c r="A135" s="2156">
        <v>7</v>
      </c>
      <c r="B135" s="2254" t="s">
        <v>1970</v>
      </c>
      <c r="C135" s="2288" t="s">
        <v>2161</v>
      </c>
      <c r="D135" s="2181" t="s">
        <v>2161</v>
      </c>
      <c r="E135" s="2181" t="s">
        <v>2161</v>
      </c>
      <c r="F135" s="2289">
        <v>2760</v>
      </c>
      <c r="G135" s="2290">
        <v>2760</v>
      </c>
      <c r="H135" s="2288"/>
      <c r="I135" s="2269">
        <f>VLOOKUP(C135,'Data Products'!$A:$J,2,0)</f>
      </c>
      <c r="J135" s="2270">
        <f t="shared" si="12"/>
      </c>
      <c r="K135" s="2237">
        <v>46112</v>
      </c>
      <c r="L135" s="2123">
        <f t="shared" si="2"/>
      </c>
      <c r="M135" s="2180">
        <v>46</v>
      </c>
      <c r="N135" s="2232">
        <v>131</v>
      </c>
      <c r="O135" s="2101">
        <v>4</v>
      </c>
      <c r="P135" s="2101">
        <v>4</v>
      </c>
      <c r="Q135" s="2099" t="s">
        <v>2062</v>
      </c>
      <c r="R135" s="2101"/>
      <c r="S135" s="2101"/>
      <c r="T135" s="2101"/>
      <c r="U135" s="2101"/>
      <c r="V135" s="2101"/>
      <c r="W135" s="2101"/>
      <c r="X135" s="2101"/>
      <c r="Y135" s="2101"/>
      <c r="Z135" s="2101"/>
      <c r="AA135" s="2101"/>
      <c r="AB135" s="2291">
        <f t="shared" si="30"/>
      </c>
      <c r="AC135" s="2127">
        <f t="shared" si="22"/>
      </c>
      <c r="AD135" s="2292">
        <f t="shared" si="15"/>
      </c>
      <c r="AE135" s="2293">
        <f t="shared" si="5"/>
      </c>
      <c r="AF135" s="2294">
        <f>VLOOKUP(C135,'Data Products'!$A:$J,10,0)</f>
      </c>
      <c r="AG135" s="2294">
        <f t="shared" si="25"/>
      </c>
      <c r="AH135" s="2131"/>
      <c r="AI135" s="2171"/>
      <c r="AJ135" s="2131"/>
      <c r="AK135" s="2131"/>
      <c r="AL135" s="2131"/>
      <c r="AM135" s="2131"/>
      <c r="AN135" s="2131"/>
    </row>
    <row customHeight="true" ht="18" r="136">
      <c r="A136" s="2156">
        <v>8</v>
      </c>
      <c r="B136" s="2254" t="s">
        <v>1970</v>
      </c>
      <c r="C136" s="2288" t="s">
        <v>2162</v>
      </c>
      <c r="D136" s="2181" t="s">
        <v>2162</v>
      </c>
      <c r="E136" s="2181" t="s">
        <v>2162</v>
      </c>
      <c r="F136" s="2266">
        <v>500</v>
      </c>
      <c r="G136" s="2295">
        <v>500</v>
      </c>
      <c r="H136" s="2288"/>
      <c r="I136" s="2269">
        <f>VLOOKUP(C136,'Data Products'!$A:$J,2,0)</f>
      </c>
      <c r="J136" s="2270">
        <f t="shared" si="12"/>
      </c>
      <c r="K136" s="2237">
        <v>46113</v>
      </c>
      <c r="L136" s="2123">
        <f t="shared" si="2"/>
      </c>
      <c r="M136" s="2180">
        <v>0</v>
      </c>
      <c r="N136" s="2232">
        <v>500</v>
      </c>
      <c r="O136" s="2101">
        <v>5</v>
      </c>
      <c r="P136" s="2101">
        <v>5</v>
      </c>
      <c r="Q136" s="2099" t="s">
        <v>2062</v>
      </c>
      <c r="R136" s="2101"/>
      <c r="S136" s="2101"/>
      <c r="T136" s="2101"/>
      <c r="U136" s="2101"/>
      <c r="V136" s="2101"/>
      <c r="W136" s="2101"/>
      <c r="X136" s="2101"/>
      <c r="Y136" s="2101"/>
      <c r="Z136" s="2101"/>
      <c r="AA136" s="2101"/>
      <c r="AB136" s="2291">
        <f t="shared" si="30"/>
      </c>
      <c r="AC136" s="2127">
        <f t="shared" si="22"/>
      </c>
      <c r="AD136" s="2292">
        <f t="shared" si="15"/>
      </c>
      <c r="AE136" s="2293">
        <f t="shared" si="5"/>
      </c>
      <c r="AF136" s="2294"/>
      <c r="AG136" s="2294"/>
      <c r="AH136" s="2131"/>
      <c r="AI136" s="2171"/>
      <c r="AJ136" s="2131"/>
      <c r="AK136" s="2131"/>
      <c r="AL136" s="2131"/>
      <c r="AM136" s="2131"/>
      <c r="AN136" s="2131"/>
    </row>
    <row r="137">
      <c r="A137" s="2296"/>
      <c r="B137" s="2132"/>
      <c r="C137" s="2132"/>
      <c r="D137" s="2131"/>
      <c r="E137" s="2131"/>
      <c r="F137" s="2131"/>
      <c r="G137" s="2131"/>
      <c r="H137" s="2131"/>
      <c r="I137" s="2131"/>
      <c r="J137" s="2239"/>
      <c r="K137" s="2239"/>
      <c r="L137" s="2239"/>
      <c r="M137" s="2212"/>
      <c r="N137" s="2131"/>
      <c r="O137" s="2131"/>
      <c r="P137" s="2131"/>
      <c r="Q137" s="2131"/>
      <c r="R137" s="2131"/>
      <c r="S137" s="2131"/>
      <c r="T137" s="2131"/>
      <c r="U137" s="2131"/>
      <c r="V137" s="2131"/>
      <c r="W137" s="2131"/>
      <c r="X137" s="2131"/>
      <c r="Y137" s="2131"/>
      <c r="Z137" s="2131"/>
      <c r="AA137" s="2131"/>
      <c r="AB137" s="2131"/>
      <c r="AC137" s="2131"/>
      <c r="AD137" s="2131"/>
      <c r="AE137" s="2242" t="s">
        <v>2003</v>
      </c>
      <c r="AF137" s="2243">
        <f t="shared" ref="AF137:AF141" si="32">AG137/$AG$106</f>
      </c>
      <c r="AG137" s="2243">
        <f>SUM(AG131:AG132)</f>
      </c>
      <c r="AH137" s="2131"/>
      <c r="AI137" s="2213"/>
      <c r="AJ137" s="2212"/>
      <c r="AK137" s="2212"/>
      <c r="AL137" s="2213"/>
      <c r="AM137" s="2212"/>
      <c r="AN137" s="2212"/>
    </row>
    <row r="138">
      <c r="A138" s="2131"/>
      <c r="B138" s="2132"/>
      <c r="C138" s="2132"/>
      <c r="D138" s="2131"/>
      <c r="E138" s="2131"/>
      <c r="F138" s="2131"/>
      <c r="G138" s="2131"/>
      <c r="H138" s="2131"/>
      <c r="I138" s="2131"/>
      <c r="J138" s="2239"/>
      <c r="K138" s="2239"/>
      <c r="L138" s="2239"/>
      <c r="M138" s="2212"/>
      <c r="N138" s="2131"/>
      <c r="O138" s="2131"/>
      <c r="P138" s="2131"/>
      <c r="Q138" s="2131"/>
      <c r="R138" s="2131"/>
      <c r="S138" s="2131"/>
      <c r="T138" s="2131"/>
      <c r="U138" s="2131"/>
      <c r="V138" s="2131"/>
      <c r="W138" s="2131"/>
      <c r="X138" s="2131"/>
      <c r="Y138" s="2131"/>
      <c r="Z138" s="2131"/>
      <c r="AA138" s="2131"/>
      <c r="AB138" s="2131"/>
      <c r="AC138" s="2131"/>
      <c r="AD138" s="2131"/>
      <c r="AE138" s="2246" t="s">
        <v>2004</v>
      </c>
      <c r="AF138" s="2243">
        <f t="shared" si="32"/>
      </c>
      <c r="AG138" s="2243">
        <f t="shared" ref="AG138:AG142" si="9">SUMIF($AG$129:$AG$130,$AE$129:$AE$130,AE138)</f>
      </c>
      <c r="AH138" s="2131"/>
      <c r="AI138" s="2213"/>
      <c r="AJ138" s="2212"/>
      <c r="AK138" s="2212"/>
      <c r="AL138" s="2213"/>
      <c r="AM138" s="2212"/>
      <c r="AN138" s="2212"/>
    </row>
    <row customHeight="true" ht="18" r="139">
      <c r="A139" s="2131"/>
      <c r="B139" s="2132"/>
      <c r="C139" s="2132"/>
      <c r="D139" s="2131"/>
      <c r="E139" s="2131"/>
      <c r="F139" s="2131"/>
      <c r="G139" s="2131"/>
      <c r="H139" s="2131"/>
      <c r="I139" s="2275"/>
      <c r="J139" s="2297"/>
      <c r="K139" s="2239"/>
      <c r="L139" s="2239"/>
      <c r="M139" s="2212"/>
      <c r="N139" s="2131"/>
      <c r="O139" s="2131"/>
      <c r="P139" s="2131"/>
      <c r="Q139" s="2131"/>
      <c r="R139" s="2131"/>
      <c r="S139" s="2131"/>
      <c r="T139" s="2131"/>
      <c r="U139" s="2131"/>
      <c r="V139" s="2131"/>
      <c r="W139" s="2131"/>
      <c r="X139" s="2131"/>
      <c r="Y139" s="2131"/>
      <c r="Z139" s="2131"/>
      <c r="AA139" s="2131"/>
      <c r="AB139" s="2131"/>
      <c r="AC139" s="2131"/>
      <c r="AD139" s="2131"/>
      <c r="AE139" s="2246" t="s">
        <v>2005</v>
      </c>
      <c r="AF139" s="2243">
        <f t="shared" si="32"/>
      </c>
      <c r="AG139" s="2243">
        <f t="shared" si="9"/>
      </c>
      <c r="AH139" s="2131"/>
      <c r="AI139" s="2213"/>
      <c r="AJ139" s="2212"/>
      <c r="AK139" s="2212"/>
      <c r="AL139" s="2213"/>
      <c r="AM139" s="2212"/>
      <c r="AN139" s="2212"/>
    </row>
    <row customHeight="true" ht="18" r="140">
      <c r="A140" s="2131"/>
      <c r="B140" s="2132"/>
      <c r="C140" s="2132"/>
      <c r="D140" s="2131"/>
      <c r="E140" s="2131"/>
      <c r="F140" s="2131"/>
      <c r="G140" s="2131"/>
      <c r="H140" s="2131"/>
      <c r="I140" s="2131"/>
      <c r="J140" s="2239"/>
      <c r="K140" s="2239"/>
      <c r="L140" s="2297"/>
      <c r="M140" s="2298"/>
      <c r="N140" s="2131"/>
      <c r="O140" s="2131"/>
      <c r="P140" s="2131"/>
      <c r="Q140" s="2131"/>
      <c r="R140" s="2131"/>
      <c r="S140" s="2131"/>
      <c r="T140" s="2131"/>
      <c r="U140" s="2131"/>
      <c r="V140" s="2131"/>
      <c r="W140" s="2131"/>
      <c r="X140" s="2131"/>
      <c r="Y140" s="2131"/>
      <c r="Z140" s="2131"/>
      <c r="AA140" s="2131"/>
      <c r="AB140" s="2131"/>
      <c r="AC140" s="2131"/>
      <c r="AD140" s="2131"/>
      <c r="AE140" s="2246" t="s">
        <v>2006</v>
      </c>
      <c r="AF140" s="2243">
        <f t="shared" si="32"/>
      </c>
      <c r="AG140" s="2243">
        <f t="shared" si="9"/>
      </c>
      <c r="AH140" s="2131"/>
      <c r="AI140" s="2213"/>
      <c r="AJ140" s="2212"/>
      <c r="AK140" s="2212"/>
      <c r="AL140" s="2213"/>
      <c r="AM140" s="2212"/>
      <c r="AN140" s="2212"/>
    </row>
    <row customHeight="true" ht="18" r="141">
      <c r="A141" s="2131"/>
      <c r="B141" s="2132"/>
      <c r="C141" s="2132"/>
      <c r="D141" s="2131"/>
      <c r="E141" s="2131"/>
      <c r="G141" s="2131"/>
      <c r="H141" s="2131"/>
      <c r="I141" s="2131"/>
      <c r="J141" s="2239"/>
      <c r="K141" s="2239"/>
      <c r="L141" s="2239"/>
      <c r="M141" s="2131"/>
      <c r="N141" s="2299"/>
      <c r="O141" s="2131"/>
      <c r="P141" s="2131"/>
      <c r="Q141" s="2131"/>
      <c r="R141" s="2131"/>
      <c r="S141" s="2131"/>
      <c r="T141" s="2131"/>
      <c r="U141" s="2131"/>
      <c r="V141" s="2131"/>
      <c r="W141" s="2131"/>
      <c r="X141" s="2131"/>
      <c r="Y141" s="2131"/>
      <c r="Z141" s="2131"/>
      <c r="AA141" s="2131"/>
      <c r="AB141" s="2131"/>
      <c r="AC141" s="2131"/>
      <c r="AD141" s="2131"/>
      <c r="AE141" s="2246" t="s">
        <v>2007</v>
      </c>
      <c r="AF141" s="2243">
        <f t="shared" si="32"/>
      </c>
      <c r="AG141" s="2252">
        <f t="shared" si="9"/>
      </c>
      <c r="AH141" s="2131"/>
      <c r="AI141" s="2213"/>
      <c r="AJ141" s="2212"/>
      <c r="AK141" s="2212"/>
      <c r="AL141" s="2213"/>
      <c r="AM141" s="2212"/>
      <c r="AN141" s="2212"/>
    </row>
    <row r="142">
      <c r="A142" s="2131"/>
      <c r="B142" s="2132"/>
      <c r="C142" s="2132"/>
      <c r="D142" s="2131"/>
      <c r="E142" s="2131"/>
      <c r="F142" s="2131"/>
      <c r="G142" s="2131"/>
      <c r="H142" s="2131"/>
      <c r="I142" s="2239"/>
      <c r="J142" s="2239"/>
      <c r="K142" s="2239"/>
      <c r="L142" s="2131"/>
      <c r="M142" s="2131"/>
      <c r="N142" s="2131"/>
      <c r="O142" s="2131"/>
      <c r="P142" s="2131"/>
      <c r="Q142" s="2131"/>
      <c r="R142" s="2131"/>
      <c r="S142" s="2131"/>
      <c r="T142" s="2131"/>
      <c r="U142" s="2131"/>
      <c r="V142" s="2131"/>
      <c r="W142" s="2131"/>
      <c r="X142" s="2131"/>
      <c r="Y142" s="2131"/>
      <c r="Z142" s="2131"/>
      <c r="AA142" s="2131"/>
      <c r="AB142" s="2131"/>
      <c r="AC142" s="2131"/>
      <c r="AD142" s="2300"/>
      <c r="AE142" s="2246" t="s">
        <v>1956</v>
      </c>
      <c r="AF142" s="2252">
        <f>AVERAGE(AI53:AI102)/AVERAGE(G53:G102)</f>
      </c>
      <c r="AG142" s="2243">
        <f t="shared" si="9"/>
      </c>
      <c r="AH142" s="2213"/>
      <c r="AI142" s="2212"/>
      <c r="AJ142" s="2212"/>
      <c r="AK142" s="2213"/>
      <c r="AL142" s="2212"/>
      <c r="AM142" s="2212"/>
    </row>
    <row r="143">
      <c r="A143" s="2245" t="s">
        <v>2163</v>
      </c>
      <c r="B143" s="2245"/>
      <c r="C143" s="2245"/>
      <c r="D143" s="2245"/>
      <c r="E143" s="2245"/>
      <c r="F143" s="2131"/>
      <c r="G143" s="2131"/>
      <c r="H143" s="2131"/>
      <c r="I143" s="2239"/>
      <c r="J143" s="2239"/>
      <c r="K143" s="2239"/>
      <c r="L143" s="2131"/>
      <c r="M143" s="2131"/>
      <c r="N143" s="2131"/>
      <c r="O143" s="2131"/>
      <c r="P143" s="2131"/>
      <c r="Q143" s="2131"/>
      <c r="R143" s="2131"/>
      <c r="S143" s="2131"/>
      <c r="T143" s="2131"/>
      <c r="U143" s="2131"/>
      <c r="V143" s="2131"/>
      <c r="W143" s="2131"/>
      <c r="X143" s="2131"/>
      <c r="Y143" s="2131"/>
      <c r="Z143" s="2131"/>
      <c r="AA143" s="2131"/>
      <c r="AB143" s="2131"/>
      <c r="AC143" s="2131"/>
      <c r="AG143" s="2131"/>
      <c r="AH143" s="2213"/>
      <c r="AI143" s="2212"/>
      <c r="AJ143" s="2212"/>
      <c r="AK143" s="2213"/>
      <c r="AL143" s="2212"/>
      <c r="AM143" s="2212"/>
    </row>
    <row r="144">
      <c r="A144" s="2051" t="s">
        <v>1963</v>
      </c>
      <c r="B144" s="2051" t="s">
        <v>1944</v>
      </c>
      <c r="C144" s="2051" t="s">
        <v>2140</v>
      </c>
      <c r="D144" s="2051" t="s">
        <v>2141</v>
      </c>
      <c r="E144" s="2051" t="s">
        <v>2142</v>
      </c>
      <c r="F144" s="2131"/>
      <c r="G144" s="2131"/>
      <c r="H144" s="2239"/>
      <c r="I144" s="2239" t="s">
        <v>2002</v>
      </c>
      <c r="J144" s="2239"/>
      <c r="K144" s="2131"/>
      <c r="L144" s="2131"/>
      <c r="M144" s="2139"/>
      <c r="N144" s="2139"/>
      <c r="O144" s="2131"/>
      <c r="P144" s="2131"/>
      <c r="Q144" s="2131"/>
      <c r="R144" s="2131"/>
      <c r="S144" s="2131"/>
      <c r="T144" s="2131"/>
      <c r="U144" s="2131"/>
      <c r="V144" s="2131"/>
      <c r="W144" s="2131"/>
      <c r="X144" s="2131"/>
      <c r="Y144" s="2131"/>
      <c r="Z144" s="2131"/>
      <c r="AA144" s="2131"/>
      <c r="AB144" s="2131"/>
      <c r="AC144" s="2131"/>
      <c r="AE144" s="2131"/>
      <c r="AF144" s="2131"/>
      <c r="AG144" s="2213"/>
      <c r="AH144" s="2212"/>
      <c r="AI144" s="2212"/>
      <c r="AJ144" s="2212"/>
      <c r="AK144" s="2213"/>
      <c r="AL144" s="2212"/>
      <c r="AM144" s="2212"/>
    </row>
    <row r="145">
      <c r="A145" s="2051"/>
      <c r="B145" s="2051"/>
      <c r="C145" s="2051"/>
      <c r="D145" s="2051"/>
      <c r="E145" s="2051"/>
      <c r="F145" s="2131"/>
      <c r="G145" s="2131"/>
      <c r="H145" s="2239"/>
      <c r="I145" s="2239"/>
      <c r="J145" s="2239"/>
      <c r="K145" s="2131"/>
      <c r="L145" s="2131"/>
      <c r="M145" s="2139"/>
      <c r="N145" s="2139"/>
      <c r="O145" s="2131"/>
      <c r="P145" s="2131"/>
      <c r="Q145" s="2131"/>
      <c r="R145" s="2131"/>
      <c r="S145" s="2131"/>
      <c r="T145" s="2131"/>
      <c r="U145" s="2131"/>
      <c r="V145" s="2131"/>
      <c r="W145" s="2131"/>
      <c r="X145" s="2131"/>
      <c r="Y145" s="2131"/>
      <c r="Z145" s="2131"/>
      <c r="AA145" s="2131"/>
      <c r="AB145" s="2131"/>
      <c r="AC145" s="2131"/>
      <c r="AE145" s="2131"/>
      <c r="AF145" s="2131"/>
      <c r="AG145" s="2213"/>
      <c r="AH145" s="2212"/>
      <c r="AI145" s="2212"/>
      <c r="AJ145" s="2213"/>
      <c r="AK145" s="2212"/>
      <c r="AL145" s="2212"/>
    </row>
    <row r="146">
      <c r="A146" s="2055">
        <v>1</v>
      </c>
      <c r="B146" s="2055" t="s">
        <v>2164</v>
      </c>
      <c r="C146" s="2301">
        <v>16301</v>
      </c>
      <c r="D146" s="2055" t="s">
        <v>2145</v>
      </c>
      <c r="E146" s="2055" t="s">
        <v>2146</v>
      </c>
      <c r="I146" s="2131"/>
      <c r="J146" s="2239"/>
      <c r="K146" s="2239"/>
      <c r="L146" s="2239"/>
      <c r="M146" s="2131"/>
      <c r="N146" s="2131"/>
      <c r="O146" s="2131"/>
      <c r="P146" s="2131"/>
      <c r="Q146" s="2131"/>
      <c r="R146" s="2131"/>
      <c r="S146" s="2131"/>
      <c r="T146" s="2131"/>
      <c r="U146" s="2131"/>
      <c r="V146" s="2131"/>
      <c r="W146" s="2131"/>
      <c r="X146" s="2131"/>
      <c r="Y146" s="2131"/>
      <c r="Z146" s="2131"/>
      <c r="AA146" s="2131"/>
      <c r="AB146" s="2131"/>
      <c r="AC146" s="2131"/>
      <c r="AD146" s="2131"/>
      <c r="AH146" s="2131"/>
      <c r="AI146" s="2213"/>
      <c r="AJ146" s="2212"/>
      <c r="AK146" s="2213"/>
      <c r="AL146" s="2212"/>
      <c r="AM146" s="2212"/>
    </row>
    <row r="147">
      <c r="A147" s="2055">
        <v>2</v>
      </c>
      <c r="B147" s="2055" t="s">
        <v>2165</v>
      </c>
      <c r="C147" s="2301">
        <v>15067</v>
      </c>
      <c r="D147" s="2055" t="s">
        <v>2145</v>
      </c>
      <c r="E147" s="2055" t="s">
        <v>2146</v>
      </c>
      <c r="I147" s="2131"/>
      <c r="J147" s="2239"/>
      <c r="K147" s="2239"/>
      <c r="L147" s="2239"/>
      <c r="M147" s="2131"/>
      <c r="N147" s="2131"/>
      <c r="O147" s="2131"/>
      <c r="P147" s="2131"/>
      <c r="Q147" s="2131"/>
      <c r="R147" s="2131"/>
      <c r="S147" s="2131"/>
      <c r="T147" s="2131"/>
      <c r="U147" s="2131"/>
      <c r="V147" s="2131"/>
      <c r="W147" s="2131"/>
      <c r="X147" s="2131"/>
      <c r="Y147" s="2131"/>
      <c r="Z147" s="2131"/>
      <c r="AA147" s="2131"/>
      <c r="AB147" s="2131"/>
      <c r="AC147" s="2131"/>
      <c r="AD147" s="2131"/>
      <c r="AE147" s="2131"/>
      <c r="AF147" s="2131"/>
      <c r="AG147" s="2131"/>
      <c r="AH147" s="2131"/>
      <c r="AI147" s="2213"/>
      <c r="AJ147" s="2212"/>
      <c r="AK147" s="2212"/>
      <c r="AL147" s="2213"/>
      <c r="AM147" s="2212"/>
      <c r="AN147" s="2212"/>
    </row>
    <row r="148">
      <c r="A148" s="2055">
        <v>3</v>
      </c>
      <c r="B148" s="2075" t="s">
        <v>2166</v>
      </c>
      <c r="C148" s="2075">
        <v>-5264.77</v>
      </c>
      <c r="D148" s="2055"/>
      <c r="E148" s="2055"/>
      <c r="H148" s="2302"/>
      <c r="I148" s="2131"/>
      <c r="J148" s="2239"/>
      <c r="K148" s="2239"/>
      <c r="L148" s="2239"/>
      <c r="M148" s="2131"/>
      <c r="N148" s="2131"/>
      <c r="O148" s="2131"/>
      <c r="P148" s="2131"/>
      <c r="Q148" s="2131"/>
      <c r="R148" s="2131"/>
      <c r="S148" s="2131"/>
      <c r="T148" s="2131"/>
      <c r="U148" s="2131"/>
      <c r="V148" s="2131"/>
      <c r="W148" s="2131"/>
      <c r="X148" s="2131"/>
      <c r="Y148" s="2131"/>
      <c r="Z148" s="2131"/>
      <c r="AA148" s="2131"/>
      <c r="AB148" s="2131"/>
      <c r="AC148" s="2131"/>
      <c r="AD148" s="2131"/>
      <c r="AE148" s="2131"/>
      <c r="AF148" s="2131"/>
      <c r="AG148" s="2131"/>
      <c r="AH148" s="2131"/>
      <c r="AI148" s="2213"/>
      <c r="AJ148" s="2212"/>
      <c r="AK148" s="2212"/>
      <c r="AL148" s="2213"/>
      <c r="AM148" s="2212"/>
      <c r="AN148" s="2212"/>
    </row>
    <row r="149">
      <c r="A149" s="2131"/>
      <c r="B149" s="2132"/>
      <c r="C149" s="2132"/>
      <c r="D149" s="2131"/>
      <c r="E149" s="2131"/>
      <c r="F149" s="2131"/>
      <c r="G149" s="2131"/>
      <c r="H149" s="2275"/>
      <c r="I149" s="2131"/>
      <c r="J149" s="2239"/>
      <c r="K149" s="2239"/>
      <c r="L149" s="2239"/>
      <c r="M149" s="2131"/>
      <c r="N149" s="2131"/>
      <c r="O149" s="2131"/>
      <c r="P149" s="2131"/>
      <c r="Q149" s="2131"/>
      <c r="R149" s="2131"/>
      <c r="S149" s="2131"/>
      <c r="T149" s="2131"/>
      <c r="U149" s="2131"/>
      <c r="V149" s="2131"/>
      <c r="W149" s="2131"/>
      <c r="X149" s="2131"/>
      <c r="Y149" s="2131"/>
      <c r="Z149" s="2131"/>
      <c r="AA149" s="2131"/>
      <c r="AB149" s="2131"/>
      <c r="AC149" s="2131"/>
      <c r="AD149" s="2131"/>
      <c r="AE149" s="2131"/>
      <c r="AF149" s="2131"/>
      <c r="AG149" s="2131"/>
      <c r="AH149" s="2131"/>
      <c r="AI149" s="2213"/>
      <c r="AJ149" s="2212"/>
      <c r="AK149" s="2212"/>
      <c r="AL149" s="2213"/>
      <c r="AM149" s="2212"/>
      <c r="AN149" s="2212"/>
    </row>
    <row r="150">
      <c r="A150" s="2131"/>
      <c r="B150" s="2132"/>
      <c r="C150" s="2132"/>
      <c r="D150" s="2131"/>
      <c r="E150" s="2131"/>
      <c r="F150" s="2131"/>
      <c r="G150" s="2131"/>
      <c r="H150" s="2275"/>
      <c r="I150" s="2131"/>
      <c r="J150" s="2239"/>
      <c r="K150" s="2239"/>
      <c r="L150" s="2239"/>
      <c r="M150" s="2131"/>
      <c r="N150" s="2131"/>
      <c r="O150" s="2131"/>
      <c r="P150" s="2131"/>
      <c r="Q150" s="2131"/>
      <c r="R150" s="2131"/>
      <c r="S150" s="2131"/>
      <c r="T150" s="2131"/>
      <c r="U150" s="2131"/>
      <c r="V150" s="2131"/>
      <c r="W150" s="2131"/>
      <c r="X150" s="2131"/>
      <c r="Y150" s="2131"/>
      <c r="Z150" s="2131"/>
      <c r="AA150" s="2131"/>
      <c r="AB150" s="2131"/>
      <c r="AC150" s="2131"/>
      <c r="AD150" s="2131"/>
      <c r="AE150" s="2131"/>
      <c r="AF150" s="2131"/>
      <c r="AG150" s="2131"/>
      <c r="AH150" s="2131"/>
      <c r="AI150" s="2213"/>
      <c r="AJ150" s="2212"/>
      <c r="AK150" s="2212"/>
      <c r="AL150" s="2213"/>
      <c r="AM150" s="2212"/>
      <c r="AN150" s="2212"/>
    </row>
    <row r="151">
      <c r="A151" s="2131"/>
      <c r="B151" s="2132"/>
      <c r="C151" s="2132"/>
      <c r="D151" s="2131"/>
      <c r="E151" s="2131"/>
      <c r="F151" s="2131"/>
      <c r="G151" s="2131"/>
      <c r="H151" s="2275"/>
      <c r="I151" s="2131"/>
      <c r="J151" s="2239"/>
      <c r="K151" s="2239"/>
      <c r="L151" s="2239"/>
      <c r="M151" s="2131"/>
      <c r="N151" s="2131"/>
      <c r="O151" s="2135"/>
      <c r="P151" s="2135"/>
      <c r="Q151" s="2131"/>
      <c r="R151" s="2131"/>
      <c r="S151" s="2131"/>
      <c r="T151" s="2131"/>
      <c r="U151" s="2131"/>
      <c r="V151" s="2131"/>
      <c r="W151" s="2131"/>
      <c r="X151" s="2131"/>
      <c r="Y151" s="2131"/>
      <c r="Z151" s="2131"/>
      <c r="AA151" s="2131"/>
      <c r="AB151" s="2131"/>
      <c r="AC151" s="2131"/>
      <c r="AD151" s="2131"/>
      <c r="AE151" s="2131"/>
      <c r="AF151" s="2131"/>
      <c r="AG151" s="2131"/>
      <c r="AH151" s="2131"/>
      <c r="AI151" s="2213"/>
      <c r="AJ151" s="2212"/>
      <c r="AK151" s="2212"/>
      <c r="AL151" s="2213"/>
      <c r="AM151" s="2212"/>
      <c r="AN151" s="2212"/>
    </row>
    <row r="152">
      <c r="A152" s="2131"/>
      <c r="B152" s="2132"/>
      <c r="C152" s="2132"/>
      <c r="D152" s="2131"/>
      <c r="E152" s="2131"/>
      <c r="F152" s="2131"/>
      <c r="G152" s="2131"/>
      <c r="H152" s="2275"/>
      <c r="I152" s="2131"/>
      <c r="J152" s="2239"/>
      <c r="K152" s="2239"/>
      <c r="L152" s="2239"/>
      <c r="M152" s="2131"/>
      <c r="N152" s="2131"/>
      <c r="O152" s="2135"/>
      <c r="P152" s="2135"/>
      <c r="Q152" s="2131"/>
      <c r="R152" s="2131"/>
      <c r="S152" s="2131"/>
      <c r="T152" s="2131"/>
      <c r="U152" s="2131"/>
      <c r="V152" s="2131"/>
      <c r="W152" s="2131"/>
      <c r="X152" s="2131"/>
      <c r="Y152" s="2131"/>
      <c r="Z152" s="2131"/>
      <c r="AA152" s="2131"/>
      <c r="AB152" s="2131"/>
      <c r="AC152" s="2131"/>
      <c r="AD152" s="2131"/>
      <c r="AE152" s="2131"/>
      <c r="AF152" s="2131"/>
      <c r="AG152" s="2131"/>
      <c r="AH152" s="2131"/>
      <c r="AI152" s="2213"/>
      <c r="AJ152" s="2212"/>
      <c r="AK152" s="2212"/>
      <c r="AL152" s="2213"/>
      <c r="AM152" s="2212"/>
      <c r="AN152" s="2212"/>
    </row>
    <row r="153">
      <c r="A153" s="2131"/>
      <c r="B153" s="2132"/>
      <c r="C153" s="2132"/>
      <c r="D153" s="2131"/>
      <c r="E153" s="2131"/>
      <c r="F153" s="2131"/>
      <c r="G153" s="2131"/>
      <c r="H153" s="2275"/>
      <c r="I153" s="2131"/>
      <c r="J153" s="2239"/>
      <c r="K153" s="2239"/>
      <c r="L153" s="2239"/>
      <c r="M153" s="2131"/>
      <c r="N153" s="2131"/>
      <c r="O153" s="2135"/>
      <c r="P153" s="2135"/>
      <c r="Q153" s="2131"/>
      <c r="R153" s="2131"/>
      <c r="S153" s="2131"/>
      <c r="T153" s="2131"/>
      <c r="U153" s="2131"/>
      <c r="V153" s="2131"/>
      <c r="W153" s="2131"/>
      <c r="X153" s="2131"/>
      <c r="Y153" s="2131"/>
      <c r="Z153" s="2131"/>
      <c r="AA153" s="2131"/>
      <c r="AB153" s="2131"/>
      <c r="AC153" s="2131"/>
      <c r="AD153" s="2131"/>
      <c r="AE153" s="2131"/>
      <c r="AF153" s="2131"/>
      <c r="AG153" s="2131"/>
      <c r="AH153" s="2131"/>
      <c r="AI153" s="2213"/>
      <c r="AJ153" s="2212"/>
      <c r="AK153" s="2212"/>
      <c r="AL153" s="2213"/>
      <c r="AM153" s="2212"/>
      <c r="AN153" s="2212"/>
    </row>
    <row r="154">
      <c r="A154" s="2131"/>
      <c r="B154" s="2132"/>
      <c r="C154" s="2132"/>
      <c r="D154" s="2131"/>
      <c r="E154" s="2131"/>
      <c r="F154" s="2131"/>
      <c r="G154" s="2131"/>
      <c r="H154" s="2275"/>
      <c r="I154" s="2131"/>
      <c r="J154" s="2239"/>
      <c r="K154" s="2239"/>
      <c r="L154" s="2239"/>
      <c r="M154" s="2131"/>
      <c r="N154" s="2131"/>
      <c r="O154" s="2135"/>
      <c r="P154" s="2135"/>
      <c r="Q154" s="2131"/>
      <c r="R154" s="2131"/>
      <c r="S154" s="2131"/>
      <c r="T154" s="2131"/>
      <c r="U154" s="2131"/>
      <c r="V154" s="2131"/>
      <c r="W154" s="2131"/>
      <c r="X154" s="2131"/>
      <c r="Y154" s="2131"/>
      <c r="Z154" s="2131"/>
      <c r="AA154" s="2131"/>
      <c r="AB154" s="2131"/>
      <c r="AC154" s="2131"/>
      <c r="AD154" s="2131"/>
      <c r="AE154" s="2131"/>
      <c r="AF154" s="2131"/>
      <c r="AG154" s="2131"/>
      <c r="AH154" s="2131"/>
      <c r="AI154" s="2213"/>
      <c r="AJ154" s="2212"/>
      <c r="AK154" s="2212"/>
      <c r="AL154" s="2213"/>
      <c r="AM154" s="2212"/>
      <c r="AN154" s="2212"/>
    </row>
    <row r="155">
      <c r="A155" s="2131"/>
      <c r="B155" s="2132"/>
      <c r="C155" s="2132"/>
      <c r="D155" s="2131"/>
      <c r="E155" s="2131"/>
      <c r="F155" s="2131"/>
      <c r="G155" s="2131"/>
      <c r="H155" s="2131"/>
      <c r="I155" s="2131"/>
      <c r="J155" s="2239"/>
      <c r="K155" s="2239"/>
      <c r="L155" s="2239"/>
      <c r="M155" s="2131"/>
      <c r="N155" s="2131"/>
      <c r="O155" s="2135"/>
      <c r="P155" s="2135"/>
      <c r="Q155" s="2131"/>
      <c r="R155" s="2131"/>
      <c r="S155" s="2131"/>
      <c r="T155" s="2131"/>
      <c r="U155" s="2131"/>
      <c r="V155" s="2131"/>
      <c r="W155" s="2131"/>
      <c r="X155" s="2131"/>
      <c r="Y155" s="2131"/>
      <c r="Z155" s="2131"/>
      <c r="AA155" s="2131"/>
      <c r="AB155" s="2131"/>
      <c r="AC155" s="2131"/>
      <c r="AD155" s="2131"/>
      <c r="AE155" s="2131"/>
      <c r="AF155" s="2131"/>
      <c r="AG155" s="2131"/>
      <c r="AH155" s="2131"/>
      <c r="AI155" s="2213"/>
      <c r="AJ155" s="2212"/>
      <c r="AK155" s="2212"/>
      <c r="AL155" s="2213"/>
      <c r="AM155" s="2212"/>
      <c r="AN155" s="2212"/>
    </row>
    <row r="156">
      <c r="A156" s="2131"/>
      <c r="B156" s="2132"/>
      <c r="C156" s="2132"/>
      <c r="D156" s="2131"/>
      <c r="E156" s="2131"/>
      <c r="F156" s="2131"/>
      <c r="G156" s="2131"/>
      <c r="H156" s="2131"/>
      <c r="I156" s="2131"/>
      <c r="J156" s="2239"/>
      <c r="K156" s="2239"/>
      <c r="L156" s="2239"/>
      <c r="M156" s="2131"/>
      <c r="N156" s="2131"/>
      <c r="O156" s="2135"/>
      <c r="P156" s="2135"/>
      <c r="Q156" s="2131"/>
      <c r="R156" s="2131"/>
      <c r="S156" s="2131"/>
      <c r="T156" s="2131"/>
      <c r="U156" s="2131"/>
      <c r="V156" s="2131"/>
      <c r="W156" s="2131"/>
      <c r="X156" s="2131"/>
      <c r="Y156" s="2131"/>
      <c r="Z156" s="2131"/>
      <c r="AA156" s="2131"/>
      <c r="AB156" s="2131"/>
      <c r="AC156" s="2131"/>
      <c r="AD156" s="2131"/>
      <c r="AE156" s="2131"/>
      <c r="AF156" s="2131"/>
      <c r="AG156" s="2131"/>
      <c r="AH156" s="2131"/>
      <c r="AI156" s="2213"/>
      <c r="AJ156" s="2212"/>
      <c r="AK156" s="2212"/>
      <c r="AL156" s="2213"/>
      <c r="AM156" s="2212"/>
      <c r="AN156" s="2212"/>
    </row>
    <row r="157">
      <c r="A157" s="2131"/>
      <c r="B157" s="2132"/>
      <c r="C157" s="2132"/>
      <c r="D157" s="2131"/>
      <c r="E157" s="2131"/>
      <c r="F157" s="2131"/>
      <c r="G157" s="2131"/>
      <c r="H157" s="2131"/>
      <c r="I157" s="2131"/>
      <c r="J157" s="2239"/>
      <c r="K157" s="2239"/>
      <c r="L157" s="2239"/>
      <c r="M157" s="2131"/>
      <c r="N157" s="2131"/>
      <c r="O157" s="2135"/>
      <c r="P157" s="2135"/>
      <c r="Q157" s="2131"/>
      <c r="R157" s="2131"/>
      <c r="S157" s="2131"/>
      <c r="T157" s="2131"/>
      <c r="U157" s="2131"/>
      <c r="V157" s="2131"/>
      <c r="W157" s="2131"/>
      <c r="X157" s="2131"/>
      <c r="Y157" s="2131"/>
      <c r="Z157" s="2131"/>
      <c r="AA157" s="2131"/>
      <c r="AB157" s="2131"/>
      <c r="AC157" s="2131"/>
      <c r="AD157" s="2131"/>
      <c r="AE157" s="2131"/>
      <c r="AF157" s="2131"/>
      <c r="AG157" s="2131"/>
      <c r="AH157" s="2131"/>
      <c r="AI157" s="2213"/>
      <c r="AJ157" s="2212"/>
      <c r="AK157" s="2212"/>
      <c r="AL157" s="2213"/>
      <c r="AM157" s="2212"/>
      <c r="AN157" s="2212"/>
    </row>
    <row r="158">
      <c r="A158" s="2131"/>
      <c r="B158" s="2132"/>
      <c r="C158" s="2132"/>
      <c r="D158" s="2131"/>
      <c r="E158" s="2131"/>
      <c r="F158" s="2131"/>
      <c r="G158" s="2131"/>
      <c r="H158" s="2131"/>
      <c r="I158" s="2131"/>
      <c r="J158" s="2239"/>
      <c r="K158" s="2239"/>
      <c r="L158" s="2239"/>
      <c r="M158" s="2131"/>
      <c r="N158" s="2131"/>
      <c r="O158" s="2135"/>
      <c r="P158" s="2135"/>
      <c r="Q158" s="2131"/>
      <c r="R158" s="2131"/>
      <c r="S158" s="2131"/>
      <c r="T158" s="2131"/>
      <c r="U158" s="2131"/>
      <c r="V158" s="2131"/>
      <c r="W158" s="2131"/>
      <c r="X158" s="2131"/>
      <c r="Y158" s="2131"/>
      <c r="Z158" s="2131"/>
      <c r="AA158" s="2131"/>
      <c r="AB158" s="2131"/>
      <c r="AC158" s="2131"/>
      <c r="AD158" s="2131"/>
      <c r="AE158" s="2131"/>
      <c r="AF158" s="2131"/>
      <c r="AG158" s="2131"/>
      <c r="AH158" s="2131"/>
      <c r="AI158" s="2073"/>
      <c r="AJ158" s="2212"/>
      <c r="AK158" s="2212"/>
      <c r="AL158" s="2213"/>
      <c r="AM158" s="2212"/>
      <c r="AN158" s="2212"/>
    </row>
    <row r="159">
      <c r="AJ159" s="2131"/>
      <c r="AK159" s="2131"/>
      <c r="AL159" s="2212"/>
      <c r="AM159" s="2212"/>
      <c r="AN159" s="2131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AC135:AC136">
    <cfRule dxfId="64" operator="lessThan" priority="1" stopIfTrue="true" type="cellIs">
      <formula>60</formula>
    </cfRule>
  </conditionalFormatting>
  <conditionalFormatting sqref="AE130:AE130">
    <cfRule dxfId="65" operator="containsText" priority="2" stopIfTrue="true" text="Out of stock less than 60 days" type="containsText">
      <formula>NOT(ISERROR(SEARCH("Out of stock less than 60 days",AE130)))</formula>
    </cfRule>
  </conditionalFormatting>
  <conditionalFormatting sqref="AE130:AE130">
    <cfRule dxfId="66" operator="containsText" priority="3" stopIfTrue="true" text="Out of stock more than 60 days" type="containsText">
      <formula>NOT(ISERROR(SEARCH("Out of stock more than 60 days",AE130)))</formula>
    </cfRule>
  </conditionalFormatting>
  <conditionalFormatting sqref="AE129:AE130">
    <cfRule dxfId="67" operator="containsText" priority="4" stopIfTrue="true" text="Out of stock more than 150 days" type="containsText">
      <formula>NOT(ISERROR(SEARCH("Out of stock more than 150 days",AE129)))</formula>
    </cfRule>
  </conditionalFormatting>
  <conditionalFormatting sqref="AC129:AC130 AC129:AC136">
    <cfRule dxfId="68" operator="between" priority="5" stopIfTrue="true" type="cellIs">
      <formula>61</formula>
      <formula>149</formula>
    </cfRule>
  </conditionalFormatting>
  <conditionalFormatting sqref="AC129:AC130">
    <cfRule dxfId="69" operator="lessThan" priority="6" stopIfTrue="true" type="cellIs">
      <formula>60</formula>
    </cfRule>
  </conditionalFormatting>
  <conditionalFormatting sqref="AC129:AC130 AC129:AC136">
    <cfRule dxfId="70" operator="greaterThan" priority="7" stopIfTrue="true" type="cellIs">
      <formula>150</formula>
    </cfRule>
  </conditionalFormatting>
  <conditionalFormatting sqref="AE3:AE22">
    <cfRule dxfId="71" operator="containsText" priority="8" stopIfTrue="true" text="Out of stock more than 60 days" type="containsText">
      <formula>NOT(ISERROR(SEARCH("Out of stock more than 60 days",AE3)))</formula>
    </cfRule>
  </conditionalFormatting>
  <conditionalFormatting sqref="AC3:AC22">
    <cfRule dxfId="72" operator="between" priority="9" stopIfTrue="true" type="cellIs">
      <formula>61</formula>
      <formula>150</formula>
    </cfRule>
  </conditionalFormatting>
  <conditionalFormatting sqref="AC34:AC117 AB118:AB122 AC123:AC130">
    <cfRule dxfId="73" operator="between" priority="10" stopIfTrue="true" type="cellIs">
      <formula>61</formula>
      <formula>149</formula>
    </cfRule>
  </conditionalFormatting>
  <conditionalFormatting sqref="AC34:AC117 AB118:AB122 AC123:AC134">
    <cfRule dxfId="74" operator="equal" priority="11" stopIfTrue="true" type="cellIs">
      <formula>"-"</formula>
    </cfRule>
  </conditionalFormatting>
  <conditionalFormatting sqref="AC34:AC117 AB118:AB122 AC123:AC130">
    <cfRule dxfId="75" operator="greaterThan" priority="12" stopIfTrue="true" type="cellIs">
      <formula>150</formula>
    </cfRule>
  </conditionalFormatting>
  <conditionalFormatting sqref="AC34:AC117 AB118:AB122 AC123:AC130">
    <cfRule dxfId="76" operator="lessThan" priority="13" stopIfTrue="true" type="cellIs">
      <formula>60</formula>
    </cfRule>
  </conditionalFormatting>
  <conditionalFormatting sqref="AE34:AE110 AD121:AD122 AE127:AE130">
    <cfRule dxfId="77" operator="equal" priority="14" stopIfTrue="true" type="cellIs">
      <formula>"Out of stock more than 60 days"</formula>
    </cfRule>
  </conditionalFormatting>
  <conditionalFormatting sqref="AE34:AE110 AD121:AD122 AE127:AE130">
    <cfRule dxfId="78" operator="equal" priority="15" stopIfTrue="true" type="cellIs">
      <formula>"Out of stock more than 150 days"</formula>
    </cfRule>
  </conditionalFormatting>
  <conditionalFormatting sqref="AE34:AE110 AD121:AD122 AE127:AE130">
    <cfRule dxfId="79" operator="equal" priority="16" stopIfTrue="true" type="cellIs">
      <formula>"Out of stock less than 60 days"</formula>
    </cfRule>
  </conditionalFormatting>
  <conditionalFormatting sqref="AE34:AE110 AD121:AD122 AE127:AE134">
    <cfRule dxfId="80" operator="equal" priority="17" stopIfTrue="true" type="cellIs">
      <formula>"Not sold yet"</formula>
    </cfRule>
  </conditionalFormatting>
  <conditionalFormatting sqref="J34:J117 I118:I122 J123:J130">
    <cfRule dxfId="81" operator="lessThanOrEqual" priority="18" stopIfTrue="true" type="cellIs">
      <formula>90</formula>
    </cfRule>
  </conditionalFormatting>
  <conditionalFormatting sqref="AC3:AC22">
    <cfRule dxfId="82" operator="equal" priority="19" stopIfTrue="true" type="cellIs">
      <formula>"-"</formula>
    </cfRule>
  </conditionalFormatting>
  <conditionalFormatting sqref="AC3:AC22">
    <cfRule dxfId="83" operator="greaterThan" priority="20" stopIfTrue="true" type="cellIs">
      <formula>150</formula>
    </cfRule>
  </conditionalFormatting>
  <conditionalFormatting sqref="AC3:AC22">
    <cfRule dxfId="84" operator="lessThan" priority="21" stopIfTrue="true" type="cellIs">
      <formula>60</formula>
    </cfRule>
  </conditionalFormatting>
  <conditionalFormatting sqref="AE3:AE22">
    <cfRule dxfId="85" operator="equal" priority="22" stopIfTrue="true" type="cellIs">
      <formula>"Out of stock less than 60 days"</formula>
    </cfRule>
  </conditionalFormatting>
  <conditionalFormatting sqref="AE3:AE22">
    <cfRule dxfId="86" operator="equal" priority="23" stopIfTrue="true" type="cellIs">
      <formula>"Not sold yet"</formula>
    </cfRule>
  </conditionalFormatting>
  <conditionalFormatting sqref="AE3:AE22">
    <cfRule dxfId="87" operator="equal" priority="24" stopIfTrue="true" type="cellIs">
      <formula>"Out of stock more than 150 days"</formula>
    </cfRule>
  </conditionalFormatting>
  <conditionalFormatting sqref="J3:J22">
    <cfRule dxfId="88" operator="lessThan" priority="25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6" min="36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3" min="33" style="0" width="14"/>
    <col collapsed="false" customWidth="true" hidden="false" max="4" min="4" style="0" width="17"/>
    <col collapsed="false" customWidth="true" hidden="false" max="12" min="12" style="0" width="10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1" min="1" style="0" width="9"/>
    <col collapsed="false" customWidth="true" hidden="false" max="9" min="9" style="0" width="11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2" min="2" style="0" width="13"/>
    <col collapsed="false" customWidth="true" hidden="false" max="10" min="10" style="0" width="8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40" min="40" style="0" width="7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7" min="37" style="0" width="6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8" min="38" style="0" width="5"/>
    <col collapsed="false" customWidth="true" hidden="false" max="5" min="5" style="0" width="17"/>
    <col collapsed="false" customWidth="true" hidden="false" max="13" min="13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5" min="35" style="0" width="54"/>
    <col collapsed="false" customWidth="true" hidden="false" max="6" min="6" style="0" width="12"/>
    <col collapsed="false" customWidth="true" hidden="false" max="14" min="14" style="0" width="12"/>
  </cols>
  <sheetData>
    <row r="1">
      <c r="A1" s="2303" t="s">
        <v>2167</v>
      </c>
      <c r="B1" s="2303" t="s">
        <v>2168</v>
      </c>
      <c r="C1" s="2304" t="s">
        <v>2169</v>
      </c>
      <c r="D1" s="2304" t="s">
        <v>2170</v>
      </c>
      <c r="E1" s="2304" t="s">
        <v>2171</v>
      </c>
      <c r="F1" s="2303" t="s">
        <v>2172</v>
      </c>
      <c r="G1" s="2303"/>
      <c r="H1" s="2305" t="s">
        <v>2173</v>
      </c>
      <c r="I1" s="2306" t="s">
        <v>2174</v>
      </c>
      <c r="J1" s="2307" t="s">
        <v>2175</v>
      </c>
      <c r="K1" s="2307" t="s">
        <v>2176</v>
      </c>
      <c r="L1" s="2307" t="s">
        <v>2177</v>
      </c>
      <c r="M1" s="2303" t="s">
        <v>2178</v>
      </c>
      <c r="N1" s="2303" t="s">
        <v>2179</v>
      </c>
      <c r="O1" s="2303" t="s">
        <v>2180</v>
      </c>
      <c r="P1" s="2303" t="s">
        <v>2181</v>
      </c>
      <c r="Q1" s="2303" t="s">
        <v>2182</v>
      </c>
      <c r="R1" s="2308" t="s">
        <v>2183</v>
      </c>
      <c r="S1" s="2308"/>
      <c r="T1" s="2308" t="s">
        <v>2184</v>
      </c>
      <c r="U1" s="2308"/>
      <c r="V1" s="2308" t="s">
        <v>2185</v>
      </c>
      <c r="W1" s="2308"/>
      <c r="X1" s="2308" t="s">
        <v>2186</v>
      </c>
      <c r="Y1" s="2308"/>
      <c r="Z1" s="2309" t="s">
        <v>2187</v>
      </c>
      <c r="AA1" s="2309"/>
      <c r="AB1" s="2310" t="s">
        <v>2188</v>
      </c>
      <c r="AC1" s="2307" t="s">
        <v>2189</v>
      </c>
      <c r="AD1" s="2307" t="s">
        <v>2190</v>
      </c>
      <c r="AE1" s="2307" t="s">
        <v>2191</v>
      </c>
      <c r="AF1" s="2307" t="s">
        <v>2192</v>
      </c>
      <c r="AG1" s="2307" t="s">
        <v>2193</v>
      </c>
      <c r="AH1" s="2307" t="s">
        <v>2194</v>
      </c>
      <c r="AI1" s="2307" t="s">
        <v>2195</v>
      </c>
      <c r="AJ1" s="2307" t="s">
        <v>2196</v>
      </c>
      <c r="AK1" s="2303" t="s">
        <v>2197</v>
      </c>
      <c r="AL1" s="2303" t="s">
        <v>2198</v>
      </c>
      <c r="AM1" s="2303" t="s">
        <v>2199</v>
      </c>
      <c r="AN1" s="2303" t="s">
        <v>2200</v>
      </c>
    </row>
    <row r="2">
      <c r="A2" s="2303" t="s">
        <v>2201</v>
      </c>
      <c r="B2" s="2303"/>
      <c r="C2" s="2303"/>
      <c r="D2" s="2303"/>
      <c r="E2" s="2304"/>
      <c r="F2" s="2303" t="s">
        <v>2202</v>
      </c>
      <c r="G2" s="2305" t="s">
        <v>2203</v>
      </c>
      <c r="H2" s="2305"/>
      <c r="I2" s="2306"/>
      <c r="J2" s="2307"/>
      <c r="K2" s="2307"/>
      <c r="L2" s="2307"/>
      <c r="M2" s="2303" t="s">
        <v>2204</v>
      </c>
      <c r="N2" s="2303" t="s">
        <v>2204</v>
      </c>
      <c r="O2" s="2303"/>
      <c r="P2" s="2303"/>
      <c r="Q2" s="2303"/>
      <c r="R2" s="2308" t="s">
        <v>2202</v>
      </c>
      <c r="S2" s="2311" t="s">
        <v>2203</v>
      </c>
      <c r="T2" s="2308" t="s">
        <v>2202</v>
      </c>
      <c r="U2" s="2311" t="s">
        <v>2203</v>
      </c>
      <c r="V2" s="2308" t="s">
        <v>2202</v>
      </c>
      <c r="W2" s="2311" t="s">
        <v>2203</v>
      </c>
      <c r="X2" s="2308" t="s">
        <v>2202</v>
      </c>
      <c r="Y2" s="2311" t="s">
        <v>2203</v>
      </c>
      <c r="Z2" s="2308" t="s">
        <v>2202</v>
      </c>
      <c r="AA2" s="2311" t="s">
        <v>2203</v>
      </c>
      <c r="AB2" s="2310"/>
      <c r="AC2" s="2307"/>
      <c r="AD2" s="2307"/>
      <c r="AE2" s="2307"/>
      <c r="AF2" s="2307"/>
      <c r="AG2" s="2307"/>
      <c r="AH2" s="2307"/>
      <c r="AI2" s="2307"/>
      <c r="AJ2" s="2307"/>
      <c r="AK2" s="2303"/>
      <c r="AL2" s="2303"/>
      <c r="AM2" s="2303"/>
      <c r="AN2" s="2303"/>
    </row>
    <row customHeight="true" hidden="true" ht="18" r="3">
      <c r="A3" s="2312">
        <v>1</v>
      </c>
      <c r="B3" s="2312" t="s">
        <v>2205</v>
      </c>
      <c r="C3" s="2313" t="s">
        <v>2206</v>
      </c>
      <c r="D3" s="2313" t="s">
        <v>2206</v>
      </c>
      <c r="E3" s="2314" t="s">
        <v>2207</v>
      </c>
      <c r="F3" s="2315">
        <v>419</v>
      </c>
      <c r="G3" s="2316">
        <v>419</v>
      </c>
      <c r="H3" s="2317"/>
      <c r="I3" s="2318">
        <f>VLOOKUP(C3,'Data Products'!$A:$B,2,0)</f>
      </c>
      <c r="J3" s="2319">
        <f t="shared" ref="J3:J24" si="27">IFERROR(I3-TODAY(),"")</f>
      </c>
      <c r="K3" s="2320">
        <v>45723</v>
      </c>
      <c r="L3" s="2321">
        <f t="shared" ref="L3:L24" si="16">TODAY()-K3</f>
      </c>
      <c r="M3" s="2317">
        <v>354</v>
      </c>
      <c r="N3" s="2317">
        <v>380</v>
      </c>
      <c r="O3" s="2317"/>
      <c r="P3" s="2317"/>
      <c r="Q3" s="2312"/>
      <c r="R3" s="2317">
        <v>0</v>
      </c>
      <c r="S3" s="2317">
        <v>0</v>
      </c>
      <c r="T3" s="2317">
        <v>326</v>
      </c>
      <c r="U3" s="2317">
        <v>326</v>
      </c>
      <c r="V3" s="2317">
        <v>146</v>
      </c>
      <c r="W3" s="2317">
        <v>146</v>
      </c>
      <c r="X3" s="2317">
        <v>0</v>
      </c>
      <c r="Y3" s="2317">
        <v>0</v>
      </c>
      <c r="Z3" s="2317">
        <v>0</v>
      </c>
      <c r="AA3" s="2317">
        <v>0</v>
      </c>
      <c r="AB3" s="2322">
        <f t="shared" ref="AB3:AB24" si="10">N3/30</f>
      </c>
      <c r="AC3" s="2323">
        <f t="shared" ref="AC3:AC24" si="5">IFERROR(F3/AB3,"-")</f>
      </c>
      <c r="AD3" s="2324">
        <f t="shared" ref="AD3:AD24" si="30">IFERROR(TODAY()+AC3,"-")</f>
      </c>
      <c r="AE3" s="2325">
        <f t="shared" ref="AE3:AE24" si="19">_xlfn.IFS(AC3="-","Not sold yet",AND(AC3&lt;=150,AC3&gt;60),"Out of stock more than 60 days",AC3&lt;=60,"Out of stock less than 60 days",AC3&gt;=150,"Out of stock more than 150 days")</f>
      </c>
      <c r="AF3" s="2326">
        <f>VLOOKUP(C3,'Data Products'!$A:$J,10,0)</f>
      </c>
      <c r="AG3" s="2327">
        <f t="shared" ref="AG3:AG24" si="0">AF3*F3</f>
      </c>
      <c r="AH3" s="2328">
        <f t="shared" ref="AH3:AH22" si="22">IF(J3&lt;=90,F3,0)</f>
      </c>
      <c r="AI3" s="2329">
        <f>IFERROR(VLOOKUP(C3,$C$3:$AI$42,34,0),"")</f>
      </c>
      <c r="AJ3" s="2330"/>
      <c r="AK3" s="2331"/>
      <c r="AL3" s="2330"/>
      <c r="AM3" s="2331"/>
      <c r="AN3" s="2331"/>
    </row>
    <row r="4">
      <c r="A4" s="2332">
        <v>1</v>
      </c>
      <c r="B4" s="2312" t="s">
        <v>2208</v>
      </c>
      <c r="C4" s="2313" t="s">
        <v>2207</v>
      </c>
      <c r="D4" s="2313" t="s">
        <v>2207</v>
      </c>
      <c r="E4" s="2313" t="s">
        <v>2207</v>
      </c>
      <c r="F4" s="2333">
        <v>3437</v>
      </c>
      <c r="G4" s="2316">
        <v>3355</v>
      </c>
      <c r="H4" s="2317"/>
      <c r="I4" s="2318">
        <f>VLOOKUP(C4,'Data Products'!$A:$B,2,0)</f>
      </c>
      <c r="J4" s="2319">
        <f t="shared" si="27"/>
      </c>
      <c r="K4" s="2320">
        <v>45617</v>
      </c>
      <c r="L4" s="2321">
        <f t="shared" si="16"/>
      </c>
      <c r="M4" s="2334">
        <v>7851</v>
      </c>
      <c r="N4" s="2334">
        <v>14182</v>
      </c>
      <c r="O4" s="2317"/>
      <c r="P4" s="2317"/>
      <c r="Q4" s="2312"/>
      <c r="R4" s="2317">
        <v>0</v>
      </c>
      <c r="S4" s="2317">
        <v>0</v>
      </c>
      <c r="T4" s="2335">
        <v>1378</v>
      </c>
      <c r="U4" s="2335">
        <v>1369</v>
      </c>
      <c r="V4" s="2317">
        <v>115</v>
      </c>
      <c r="W4" s="2317">
        <v>112</v>
      </c>
      <c r="X4" s="2317">
        <v>46</v>
      </c>
      <c r="Y4" s="2317">
        <v>22</v>
      </c>
      <c r="Z4" s="2317">
        <v>0</v>
      </c>
      <c r="AA4" s="2317">
        <v>0</v>
      </c>
      <c r="AB4" s="2322">
        <f t="shared" si="10"/>
      </c>
      <c r="AC4" s="2336">
        <f t="shared" si="5"/>
      </c>
      <c r="AD4" s="2324">
        <f t="shared" si="30"/>
      </c>
      <c r="AE4" s="2337">
        <f t="shared" si="19"/>
      </c>
      <c r="AF4" s="2326">
        <f>VLOOKUP(C4,'Data Products'!$A:$J,10,0)</f>
      </c>
      <c r="AG4" s="2327">
        <f t="shared" si="0"/>
      </c>
      <c r="AH4" s="2328">
        <f t="shared" si="22"/>
      </c>
      <c r="AI4" s="2329" t="s">
        <v>2209</v>
      </c>
      <c r="AJ4" s="2331"/>
      <c r="AK4" s="2331"/>
      <c r="AL4" s="2330"/>
      <c r="AM4" s="2331"/>
      <c r="AN4" s="2331"/>
    </row>
    <row r="5">
      <c r="A5" s="2332">
        <v>2</v>
      </c>
      <c r="B5" s="2312" t="s">
        <v>2208</v>
      </c>
      <c r="C5" s="2338" t="s">
        <v>2210</v>
      </c>
      <c r="D5" s="2338" t="s">
        <v>2210</v>
      </c>
      <c r="E5" s="2338" t="s">
        <v>2210</v>
      </c>
      <c r="F5" s="2333">
        <v>318</v>
      </c>
      <c r="G5" s="2316">
        <v>313</v>
      </c>
      <c r="H5" s="2317"/>
      <c r="I5" s="2318">
        <f>VLOOKUP(C5,'Data Products'!$A:$B,2,0)</f>
      </c>
      <c r="J5" s="2319">
        <f t="shared" si="27"/>
      </c>
      <c r="K5" s="2320">
        <v>45191</v>
      </c>
      <c r="L5" s="2321">
        <f t="shared" si="16"/>
      </c>
      <c r="M5" s="2334">
        <v>17</v>
      </c>
      <c r="N5" s="2339">
        <v>80</v>
      </c>
      <c r="O5" s="2317"/>
      <c r="P5" s="2317"/>
      <c r="Q5" s="2312"/>
      <c r="R5" s="2317">
        <v>0</v>
      </c>
      <c r="S5" s="2317">
        <v>0</v>
      </c>
      <c r="T5" s="2317">
        <v>26</v>
      </c>
      <c r="U5" s="2317">
        <v>26</v>
      </c>
      <c r="V5" s="2317">
        <v>416</v>
      </c>
      <c r="W5" s="2317">
        <v>416</v>
      </c>
      <c r="X5" s="2317">
        <v>0</v>
      </c>
      <c r="Y5" s="2317">
        <v>0</v>
      </c>
      <c r="Z5" s="2317">
        <v>0</v>
      </c>
      <c r="AA5" s="2317">
        <v>0</v>
      </c>
      <c r="AB5" s="2322">
        <f t="shared" si="10"/>
      </c>
      <c r="AC5" s="2336">
        <f t="shared" si="5"/>
      </c>
      <c r="AD5" s="2324">
        <f t="shared" si="30"/>
      </c>
      <c r="AE5" s="2337">
        <f t="shared" si="19"/>
      </c>
      <c r="AF5" s="2326">
        <f>VLOOKUP(C5,'Data Products'!$A:$J,10,0)</f>
      </c>
      <c r="AG5" s="2327">
        <f t="shared" si="0"/>
      </c>
      <c r="AH5" s="2328">
        <f t="shared" si="22"/>
      </c>
      <c r="AI5" s="2329" t="s">
        <v>2211</v>
      </c>
      <c r="AJ5" s="2331"/>
      <c r="AK5" s="2331"/>
      <c r="AL5" s="2330"/>
      <c r="AM5" s="2331"/>
      <c r="AN5" s="2331"/>
    </row>
    <row r="6">
      <c r="A6" s="2332">
        <v>3</v>
      </c>
      <c r="B6" s="2312" t="s">
        <v>2208</v>
      </c>
      <c r="C6" s="2338" t="s">
        <v>2212</v>
      </c>
      <c r="D6" s="2338" t="s">
        <v>2212</v>
      </c>
      <c r="E6" s="2338" t="s">
        <v>2212</v>
      </c>
      <c r="F6" s="2315">
        <v>4316</v>
      </c>
      <c r="G6" s="2316">
        <v>4316</v>
      </c>
      <c r="H6" s="2317"/>
      <c r="I6" s="2318">
        <f>VLOOKUP(C6,'Data Products'!$A:$B,2,0)</f>
      </c>
      <c r="J6" s="2319">
        <f t="shared" si="27"/>
      </c>
      <c r="K6" s="2320">
        <v>45752</v>
      </c>
      <c r="L6" s="2321">
        <f t="shared" si="16"/>
      </c>
      <c r="M6" s="2334">
        <v>0</v>
      </c>
      <c r="N6" s="2334">
        <v>22</v>
      </c>
      <c r="O6" s="2317"/>
      <c r="P6" s="2317"/>
      <c r="Q6" s="2312"/>
      <c r="R6" s="2317">
        <v>0</v>
      </c>
      <c r="S6" s="2317">
        <v>0</v>
      </c>
      <c r="T6" s="2317">
        <v>1</v>
      </c>
      <c r="U6" s="2317">
        <v>1</v>
      </c>
      <c r="V6" s="2317">
        <v>1</v>
      </c>
      <c r="W6" s="2317">
        <v>1</v>
      </c>
      <c r="X6" s="2317">
        <v>0</v>
      </c>
      <c r="Y6" s="2317">
        <v>0</v>
      </c>
      <c r="Z6" s="2317">
        <v>0</v>
      </c>
      <c r="AA6" s="2317">
        <v>0</v>
      </c>
      <c r="AB6" s="2322">
        <f t="shared" si="10"/>
      </c>
      <c r="AC6" s="2336">
        <f t="shared" si="5"/>
      </c>
      <c r="AD6" s="2324">
        <f t="shared" si="30"/>
      </c>
      <c r="AE6" s="2337">
        <f t="shared" si="19"/>
      </c>
      <c r="AF6" s="2326">
        <f>VLOOKUP(C6,'Data Products'!$A:$J,10,0)</f>
      </c>
      <c r="AG6" s="2327">
        <f t="shared" si="0"/>
      </c>
      <c r="AH6" s="2328">
        <f t="shared" si="22"/>
      </c>
      <c r="AI6" s="2329">
        <f t="shared" ref="AI6:AI7" si="13">IFERROR(VLOOKUP(C6,$C$3:$AI$42,34,0),"")</f>
      </c>
      <c r="AJ6" s="2331"/>
      <c r="AK6" s="2331"/>
      <c r="AL6" s="2330"/>
      <c r="AM6" s="2331"/>
      <c r="AN6" s="2331"/>
    </row>
    <row r="7">
      <c r="A7" s="2332">
        <v>4</v>
      </c>
      <c r="B7" s="2312" t="s">
        <v>2208</v>
      </c>
      <c r="C7" s="2338" t="s">
        <v>2213</v>
      </c>
      <c r="D7" s="2338" t="s">
        <v>2213</v>
      </c>
      <c r="E7" s="2338" t="s">
        <v>2213</v>
      </c>
      <c r="F7" s="2315">
        <v>888</v>
      </c>
      <c r="G7" s="2316">
        <v>867</v>
      </c>
      <c r="H7" s="2317"/>
      <c r="I7" s="2318">
        <f>VLOOKUP(C7,'Data Products'!$A:$B,2,0)</f>
      </c>
      <c r="J7" s="2319">
        <f t="shared" si="27"/>
      </c>
      <c r="K7" s="2320">
        <v>45854</v>
      </c>
      <c r="L7" s="2321">
        <f t="shared" si="16"/>
      </c>
      <c r="M7" s="2334">
        <v>11</v>
      </c>
      <c r="N7" s="2339">
        <v>47</v>
      </c>
      <c r="O7" s="2317"/>
      <c r="P7" s="2317"/>
      <c r="Q7" s="2312"/>
      <c r="R7" s="2317">
        <v>0</v>
      </c>
      <c r="S7" s="2317">
        <v>0</v>
      </c>
      <c r="T7" s="2317">
        <v>288</v>
      </c>
      <c r="U7" s="2317">
        <v>288</v>
      </c>
      <c r="V7" s="2317">
        <v>512</v>
      </c>
      <c r="W7" s="2317">
        <v>512</v>
      </c>
      <c r="X7" s="2317">
        <v>20</v>
      </c>
      <c r="Y7" s="2340">
        <v>20</v>
      </c>
      <c r="Z7" s="2317">
        <v>0</v>
      </c>
      <c r="AA7" s="2317">
        <v>0</v>
      </c>
      <c r="AB7" s="2322">
        <f t="shared" si="10"/>
      </c>
      <c r="AC7" s="2341">
        <f t="shared" si="5"/>
      </c>
      <c r="AD7" s="2324">
        <f t="shared" si="30"/>
      </c>
      <c r="AE7" s="2342">
        <f t="shared" si="19"/>
      </c>
      <c r="AF7" s="2326">
        <f>VLOOKUP(C7,'Data Products'!$A:$J,10,0)</f>
      </c>
      <c r="AG7" s="2327">
        <f t="shared" si="0"/>
      </c>
      <c r="AH7" s="2328">
        <f t="shared" si="22"/>
      </c>
      <c r="AI7" s="2329">
        <f t="shared" si="13"/>
      </c>
      <c r="AJ7" s="2331"/>
      <c r="AK7" s="2331"/>
      <c r="AL7" s="2330"/>
      <c r="AM7" s="2331"/>
      <c r="AN7" s="2331"/>
    </row>
    <row r="8">
      <c r="A8" s="2332">
        <v>5</v>
      </c>
      <c r="B8" s="2312" t="s">
        <v>2208</v>
      </c>
      <c r="C8" s="2338" t="s">
        <v>2214</v>
      </c>
      <c r="D8" s="2338" t="s">
        <v>2214</v>
      </c>
      <c r="E8" s="2338" t="s">
        <v>2214</v>
      </c>
      <c r="F8" s="2315">
        <v>2517</v>
      </c>
      <c r="G8" s="2316">
        <v>2517</v>
      </c>
      <c r="H8" s="2317"/>
      <c r="I8" s="2318">
        <f>VLOOKUP(C8,'Data Products'!$A:$B,2,0)</f>
      </c>
      <c r="J8" s="2319">
        <f t="shared" si="27"/>
      </c>
      <c r="K8" s="2320">
        <v>45855</v>
      </c>
      <c r="L8" s="2321">
        <f t="shared" si="16"/>
      </c>
      <c r="M8" s="2334">
        <v>30</v>
      </c>
      <c r="N8" s="2334">
        <v>47</v>
      </c>
      <c r="O8" s="2317"/>
      <c r="P8" s="2317"/>
      <c r="Q8" s="2312"/>
      <c r="R8" s="2317">
        <v>0</v>
      </c>
      <c r="S8" s="2317">
        <v>0</v>
      </c>
      <c r="T8" s="2317">
        <v>51</v>
      </c>
      <c r="U8" s="2317">
        <v>51</v>
      </c>
      <c r="V8" s="2317">
        <v>101</v>
      </c>
      <c r="W8" s="2317">
        <v>101</v>
      </c>
      <c r="X8" s="2317">
        <v>0</v>
      </c>
      <c r="Y8" s="2317">
        <v>0</v>
      </c>
      <c r="Z8" s="2317">
        <v>0</v>
      </c>
      <c r="AA8" s="2317">
        <v>0</v>
      </c>
      <c r="AB8" s="2322">
        <f t="shared" si="10"/>
      </c>
      <c r="AC8" s="2336">
        <f t="shared" si="5"/>
      </c>
      <c r="AD8" s="2324">
        <f t="shared" si="30"/>
      </c>
      <c r="AE8" s="2337">
        <f t="shared" si="19"/>
      </c>
      <c r="AF8" s="2326">
        <f>VLOOKUP(C8,'Data Products'!$A:$J,10,0)</f>
      </c>
      <c r="AG8" s="2327">
        <f t="shared" si="0"/>
      </c>
      <c r="AH8" s="2328">
        <f t="shared" si="22"/>
      </c>
      <c r="AI8" s="2329">
        <f>IFERROR(VLOOKUP(C8,$C$3:$AI$42,34,0)," ")</f>
      </c>
      <c r="AJ8" s="2331"/>
      <c r="AK8" s="2331"/>
      <c r="AL8" s="2330"/>
      <c r="AM8" s="2331"/>
      <c r="AN8" s="2331"/>
    </row>
    <row r="9">
      <c r="A9" s="2332">
        <v>6</v>
      </c>
      <c r="B9" s="2312" t="s">
        <v>2208</v>
      </c>
      <c r="C9" s="2338" t="s">
        <v>2215</v>
      </c>
      <c r="D9" s="2338" t="s">
        <v>2215</v>
      </c>
      <c r="E9" s="2338" t="s">
        <v>2215</v>
      </c>
      <c r="F9" s="2315">
        <v>2062</v>
      </c>
      <c r="G9" s="2316">
        <v>2062</v>
      </c>
      <c r="H9" s="2317"/>
      <c r="I9" s="2318">
        <f>VLOOKUP(C9,'Data Products'!$A:$B,2,0)</f>
      </c>
      <c r="J9" s="2319">
        <f t="shared" si="27"/>
      </c>
      <c r="K9" s="2320">
        <v>45856</v>
      </c>
      <c r="L9" s="2321">
        <f t="shared" si="16"/>
      </c>
      <c r="M9" s="2334">
        <v>0</v>
      </c>
      <c r="N9" s="2339">
        <v>0</v>
      </c>
      <c r="O9" s="2317"/>
      <c r="P9" s="2317"/>
      <c r="Q9" s="2312"/>
      <c r="R9" s="2317">
        <v>0</v>
      </c>
      <c r="S9" s="2317">
        <v>0</v>
      </c>
      <c r="T9" s="2317">
        <v>1480</v>
      </c>
      <c r="U9" s="2317">
        <v>1478</v>
      </c>
      <c r="V9" s="2317">
        <v>1112</v>
      </c>
      <c r="W9" s="2317">
        <v>1112</v>
      </c>
      <c r="X9" s="2317">
        <v>0</v>
      </c>
      <c r="Y9" s="2317">
        <v>0</v>
      </c>
      <c r="Z9" s="2317">
        <v>0</v>
      </c>
      <c r="AA9" s="2317">
        <v>0</v>
      </c>
      <c r="AB9" s="2322">
        <f t="shared" si="10"/>
      </c>
      <c r="AC9" s="2336">
        <f t="shared" si="5"/>
      </c>
      <c r="AD9" s="2324">
        <f t="shared" si="30"/>
      </c>
      <c r="AE9" s="2337">
        <f t="shared" si="19"/>
      </c>
      <c r="AF9" s="2326">
        <f>VLOOKUP(C9,'Data Products'!$A:$J,10,0)</f>
      </c>
      <c r="AG9" s="2327">
        <f t="shared" si="0"/>
      </c>
      <c r="AH9" s="2328">
        <f t="shared" si="22"/>
      </c>
      <c r="AI9" s="2329">
        <f t="shared" ref="AI9:AI11" si="14">IFERROR(VLOOKUP(C9,$C$3:$AI$42,34,0),"")</f>
      </c>
      <c r="AJ9" s="2331"/>
      <c r="AK9" s="2331"/>
      <c r="AL9" s="2330"/>
      <c r="AM9" s="2331"/>
      <c r="AN9" s="2331"/>
    </row>
    <row r="10">
      <c r="A10" s="2332">
        <v>7</v>
      </c>
      <c r="B10" s="2312" t="s">
        <v>2208</v>
      </c>
      <c r="C10" s="2338" t="s">
        <v>2216</v>
      </c>
      <c r="D10" s="2338" t="s">
        <v>2216</v>
      </c>
      <c r="E10" s="2338" t="s">
        <v>2216</v>
      </c>
      <c r="F10" s="2315">
        <v>712</v>
      </c>
      <c r="G10" s="2316">
        <v>708</v>
      </c>
      <c r="H10" s="2317"/>
      <c r="I10" s="2318">
        <f>VLOOKUP(C10,'Data Products'!$A:$B,2,0)</f>
      </c>
      <c r="J10" s="2319">
        <f t="shared" si="27"/>
      </c>
      <c r="K10" s="2320">
        <v>45857</v>
      </c>
      <c r="L10" s="2321">
        <f t="shared" si="16"/>
      </c>
      <c r="M10" s="2334">
        <v>96</v>
      </c>
      <c r="N10" s="2334">
        <v>261</v>
      </c>
      <c r="O10" s="2317"/>
      <c r="P10" s="2317"/>
      <c r="Q10" s="2312"/>
      <c r="R10" s="2317">
        <v>0</v>
      </c>
      <c r="S10" s="2317">
        <v>0</v>
      </c>
      <c r="T10" s="2317">
        <v>0</v>
      </c>
      <c r="U10" s="2317">
        <v>0</v>
      </c>
      <c r="V10" s="2317">
        <v>2</v>
      </c>
      <c r="W10" s="2317">
        <v>2</v>
      </c>
      <c r="X10" s="2317">
        <v>0</v>
      </c>
      <c r="Y10" s="2317">
        <v>0</v>
      </c>
      <c r="Z10" s="2317">
        <v>0</v>
      </c>
      <c r="AA10" s="2317">
        <v>0</v>
      </c>
      <c r="AB10" s="2322">
        <f t="shared" si="10"/>
      </c>
      <c r="AC10" s="2336">
        <f t="shared" si="5"/>
      </c>
      <c r="AD10" s="2324">
        <f t="shared" si="30"/>
      </c>
      <c r="AE10" s="2337">
        <f t="shared" si="19"/>
      </c>
      <c r="AF10" s="2326">
        <f>VLOOKUP(C10,'Data Products'!$A:$J,10,0)</f>
      </c>
      <c r="AG10" s="2327">
        <f t="shared" si="0"/>
      </c>
      <c r="AH10" s="2328">
        <f t="shared" si="22"/>
      </c>
      <c r="AI10" s="2329">
        <f t="shared" si="14"/>
      </c>
      <c r="AJ10" s="2331"/>
      <c r="AK10" s="2331"/>
      <c r="AL10" s="2330"/>
      <c r="AM10" s="2331"/>
      <c r="AN10" s="2331"/>
    </row>
    <row r="11">
      <c r="A11" s="2332">
        <v>8</v>
      </c>
      <c r="B11" s="2312" t="s">
        <v>2205</v>
      </c>
      <c r="C11" s="2338" t="s">
        <v>2217</v>
      </c>
      <c r="D11" s="2338" t="s">
        <v>2217</v>
      </c>
      <c r="E11" s="2338" t="s">
        <v>2217</v>
      </c>
      <c r="F11" s="2315">
        <v>1200</v>
      </c>
      <c r="G11" s="2316">
        <v>1200</v>
      </c>
      <c r="H11" s="2317"/>
      <c r="I11" s="2318">
        <f>VLOOKUP(C11,'Data Products'!$A:$B,2,0)</f>
      </c>
      <c r="J11" s="2319">
        <f t="shared" si="27"/>
      </c>
      <c r="K11" s="2320">
        <v>45858</v>
      </c>
      <c r="L11" s="2321">
        <f t="shared" si="16"/>
      </c>
      <c r="M11" s="2343">
        <v>0</v>
      </c>
      <c r="N11" s="2343">
        <v>0</v>
      </c>
      <c r="O11" s="2317"/>
      <c r="P11" s="2317"/>
      <c r="Q11" s="2312"/>
      <c r="R11" s="2317">
        <v>0</v>
      </c>
      <c r="S11" s="2317">
        <v>0</v>
      </c>
      <c r="T11" s="2317">
        <v>1289</v>
      </c>
      <c r="U11" s="2317">
        <v>1289</v>
      </c>
      <c r="V11" s="2317">
        <v>773</v>
      </c>
      <c r="W11" s="2317">
        <v>773</v>
      </c>
      <c r="X11" s="2317">
        <v>0</v>
      </c>
      <c r="Y11" s="2317">
        <v>0</v>
      </c>
      <c r="Z11" s="2317">
        <v>0</v>
      </c>
      <c r="AA11" s="2317">
        <v>0</v>
      </c>
      <c r="AB11" s="2322">
        <f t="shared" si="10"/>
      </c>
      <c r="AC11" s="2336">
        <f t="shared" si="5"/>
      </c>
      <c r="AD11" s="2324">
        <f t="shared" si="30"/>
      </c>
      <c r="AE11" s="2337">
        <f t="shared" si="19"/>
      </c>
      <c r="AF11" s="2326">
        <f>VLOOKUP(C11,'Data Products'!$A:$J,10,0)</f>
      </c>
      <c r="AG11" s="2327">
        <f t="shared" si="0"/>
      </c>
      <c r="AH11" s="2328">
        <f t="shared" si="22"/>
      </c>
      <c r="AI11" s="2329">
        <f t="shared" si="14"/>
      </c>
      <c r="AJ11" s="2331"/>
      <c r="AK11" s="2331"/>
      <c r="AL11" s="2330"/>
      <c r="AM11" s="2331"/>
      <c r="AN11" s="2331"/>
    </row>
    <row r="12">
      <c r="A12" s="2332">
        <v>9</v>
      </c>
      <c r="B12" s="2312" t="s">
        <v>2205</v>
      </c>
      <c r="C12" s="2338" t="s">
        <v>2218</v>
      </c>
      <c r="D12" s="2338" t="s">
        <v>2218</v>
      </c>
      <c r="E12" s="2338" t="s">
        <v>2218</v>
      </c>
      <c r="F12" s="2315">
        <v>1000</v>
      </c>
      <c r="G12" s="2316">
        <v>1000</v>
      </c>
      <c r="H12" s="2317"/>
      <c r="I12" s="2318">
        <f>VLOOKUP(C12,'Data Products'!$A:$B,2,0)</f>
      </c>
      <c r="J12" s="2319">
        <f t="shared" si="27"/>
      </c>
      <c r="K12" s="2320">
        <v>45532</v>
      </c>
      <c r="L12" s="2321">
        <f t="shared" si="16"/>
      </c>
      <c r="M12" s="2344">
        <v>0</v>
      </c>
      <c r="N12" s="2345">
        <v>0</v>
      </c>
      <c r="O12" s="2346"/>
      <c r="P12" s="2317"/>
      <c r="Q12" s="2312"/>
      <c r="R12" s="2317">
        <v>0</v>
      </c>
      <c r="S12" s="2317">
        <v>0</v>
      </c>
      <c r="T12" s="2317">
        <v>417</v>
      </c>
      <c r="U12" s="2317">
        <v>416</v>
      </c>
      <c r="V12" s="2317">
        <v>785</v>
      </c>
      <c r="W12" s="2317">
        <v>785</v>
      </c>
      <c r="X12" s="2317">
        <v>0</v>
      </c>
      <c r="Y12" s="2317">
        <v>0</v>
      </c>
      <c r="Z12" s="2317">
        <v>0</v>
      </c>
      <c r="AA12" s="2317">
        <v>0</v>
      </c>
      <c r="AB12" s="2322">
        <f t="shared" si="10"/>
      </c>
      <c r="AC12" s="2336">
        <f t="shared" si="5"/>
      </c>
      <c r="AD12" s="2324">
        <f t="shared" si="30"/>
      </c>
      <c r="AE12" s="2337">
        <f t="shared" si="19"/>
      </c>
      <c r="AF12" s="2326">
        <f>VLOOKUP(C12,'Data Products'!$A:$J,10,0)</f>
      </c>
      <c r="AG12" s="2327">
        <f t="shared" si="0"/>
      </c>
      <c r="AH12" s="2328">
        <f t="shared" si="22"/>
      </c>
      <c r="AI12" s="2329" t="s">
        <v>2219</v>
      </c>
      <c r="AJ12" s="2331"/>
      <c r="AK12" s="2331"/>
      <c r="AL12" s="2330"/>
      <c r="AM12" s="2331"/>
      <c r="AN12" s="2331"/>
    </row>
    <row r="13">
      <c r="A13" s="2332">
        <v>10</v>
      </c>
      <c r="B13" s="2312" t="s">
        <v>2205</v>
      </c>
      <c r="C13" s="2338" t="s">
        <v>2220</v>
      </c>
      <c r="D13" s="2338" t="s">
        <v>2220</v>
      </c>
      <c r="E13" s="2338" t="s">
        <v>2220</v>
      </c>
      <c r="F13" s="2315">
        <v>500</v>
      </c>
      <c r="G13" s="2316">
        <v>500</v>
      </c>
      <c r="H13" s="2317"/>
      <c r="I13" s="2318">
        <f>VLOOKUP(C13,'Data Products'!$A:$B,2,0)</f>
      </c>
      <c r="J13" s="2319">
        <f t="shared" si="27"/>
      </c>
      <c r="K13" s="2320">
        <v>45504</v>
      </c>
      <c r="L13" s="2347">
        <f t="shared" si="16"/>
      </c>
      <c r="M13" s="2345">
        <v>0</v>
      </c>
      <c r="N13" s="2345">
        <v>0</v>
      </c>
      <c r="O13" s="2346"/>
      <c r="P13" s="2317"/>
      <c r="Q13" s="2312"/>
      <c r="R13" s="2317">
        <v>0</v>
      </c>
      <c r="S13" s="2317">
        <v>0</v>
      </c>
      <c r="T13" s="2317">
        <v>3870</v>
      </c>
      <c r="U13" s="2317">
        <v>1017</v>
      </c>
      <c r="V13" s="2317">
        <v>366</v>
      </c>
      <c r="W13" s="2317">
        <v>366</v>
      </c>
      <c r="X13" s="2317">
        <v>0</v>
      </c>
      <c r="Y13" s="2317">
        <v>0</v>
      </c>
      <c r="Z13" s="2317">
        <v>0</v>
      </c>
      <c r="AA13" s="2317">
        <v>0</v>
      </c>
      <c r="AB13" s="2322">
        <f t="shared" si="10"/>
      </c>
      <c r="AC13" s="2323">
        <f t="shared" si="5"/>
      </c>
      <c r="AD13" s="2324">
        <f t="shared" si="30"/>
      </c>
      <c r="AE13" s="2325">
        <f t="shared" si="19"/>
      </c>
      <c r="AF13" s="2326">
        <f>VLOOKUP(C13,'Data Products'!$A:$J,10,0)</f>
      </c>
      <c r="AG13" s="2327">
        <f t="shared" si="0"/>
      </c>
      <c r="AH13" s="2328">
        <f t="shared" si="22"/>
      </c>
      <c r="AI13" s="2329">
        <f>IFERROR(VLOOKUP(C13,$C$3:$AI$42,34,0),"")</f>
      </c>
      <c r="AJ13" s="2331"/>
      <c r="AK13" s="2331"/>
      <c r="AL13" s="2346"/>
      <c r="AM13" s="2331"/>
      <c r="AN13" s="2331"/>
    </row>
    <row r="14">
      <c r="A14" s="2332">
        <v>11</v>
      </c>
      <c r="B14" s="2312" t="s">
        <v>2208</v>
      </c>
      <c r="C14" s="2338" t="s">
        <v>2221</v>
      </c>
      <c r="D14" s="2338" t="s">
        <v>2221</v>
      </c>
      <c r="E14" s="2348" t="s">
        <v>2222</v>
      </c>
      <c r="F14" s="2315">
        <v>182</v>
      </c>
      <c r="G14" s="2316">
        <v>182</v>
      </c>
      <c r="H14" s="2317"/>
      <c r="I14" s="2318">
        <f>VLOOKUP(C14,'Data Products'!$A:$B,2,0)</f>
      </c>
      <c r="J14" s="2319">
        <f t="shared" si="27"/>
      </c>
      <c r="K14" s="2320">
        <v>45504</v>
      </c>
      <c r="L14" s="2321">
        <f t="shared" si="16"/>
      </c>
      <c r="M14" s="2349">
        <v>0</v>
      </c>
      <c r="N14" s="2349">
        <v>0</v>
      </c>
      <c r="O14" s="2335"/>
      <c r="P14" s="2335"/>
      <c r="Q14" s="2312"/>
      <c r="R14" s="2317">
        <v>1200</v>
      </c>
      <c r="S14" s="2340">
        <v>1200</v>
      </c>
      <c r="T14" s="2317">
        <v>0</v>
      </c>
      <c r="U14" s="2317">
        <v>0</v>
      </c>
      <c r="V14" s="2317">
        <v>0</v>
      </c>
      <c r="W14" s="2317">
        <v>0</v>
      </c>
      <c r="X14" s="2317">
        <v>0</v>
      </c>
      <c r="Y14" s="2317">
        <v>0</v>
      </c>
      <c r="Z14" s="2317">
        <v>0</v>
      </c>
      <c r="AA14" s="2317">
        <v>0</v>
      </c>
      <c r="AB14" s="2322">
        <f t="shared" si="10"/>
      </c>
      <c r="AC14" s="2336">
        <f t="shared" si="5"/>
      </c>
      <c r="AD14" s="2324">
        <f t="shared" si="30"/>
      </c>
      <c r="AE14" s="2337">
        <f t="shared" si="19"/>
      </c>
      <c r="AF14" s="2326">
        <f>VLOOKUP(C14,'Data Products'!$A:$J,10,0)</f>
      </c>
      <c r="AG14" s="2327">
        <f t="shared" si="0"/>
      </c>
      <c r="AH14" s="2328">
        <f t="shared" si="22"/>
      </c>
      <c r="AI14" s="2329">
        <f>IFERROR(VLOOKUP(C14,$C$3:$AI$42,34,0)," ")</f>
      </c>
      <c r="AJ14" s="2330"/>
      <c r="AK14" s="2331"/>
      <c r="AL14" s="2346"/>
      <c r="AM14" s="2331"/>
      <c r="AN14" s="2331"/>
    </row>
    <row r="15">
      <c r="A15" s="2332">
        <v>12</v>
      </c>
      <c r="B15" s="2312" t="s">
        <v>2208</v>
      </c>
      <c r="C15" s="2338" t="s">
        <v>2223</v>
      </c>
      <c r="D15" s="2338" t="s">
        <v>2223</v>
      </c>
      <c r="E15" s="2348" t="s">
        <v>2224</v>
      </c>
      <c r="F15" s="2315">
        <v>103</v>
      </c>
      <c r="G15" s="2316">
        <v>103</v>
      </c>
      <c r="H15" s="2317"/>
      <c r="I15" s="2318">
        <f>VLOOKUP(C15,'Data Products'!$A:$B,2,0)</f>
      </c>
      <c r="J15" s="2319">
        <f t="shared" si="27"/>
      </c>
      <c r="K15" s="2320">
        <v>45648</v>
      </c>
      <c r="L15" s="2321">
        <f t="shared" si="16"/>
      </c>
      <c r="M15" s="2334">
        <v>3</v>
      </c>
      <c r="N15" s="2334">
        <v>5</v>
      </c>
      <c r="O15" s="2335"/>
      <c r="P15" s="2335"/>
      <c r="Q15" s="2312"/>
      <c r="R15" s="2317">
        <v>1000</v>
      </c>
      <c r="S15" s="2340">
        <v>1000</v>
      </c>
      <c r="T15" s="2317">
        <v>0</v>
      </c>
      <c r="U15" s="2317">
        <v>0</v>
      </c>
      <c r="V15" s="2317">
        <v>0</v>
      </c>
      <c r="W15" s="2317">
        <v>0</v>
      </c>
      <c r="X15" s="2317">
        <v>0</v>
      </c>
      <c r="Y15" s="2317">
        <v>0</v>
      </c>
      <c r="Z15" s="2317">
        <v>0</v>
      </c>
      <c r="AA15" s="2317">
        <v>0</v>
      </c>
      <c r="AB15" s="2322">
        <f t="shared" si="10"/>
      </c>
      <c r="AC15" s="2336">
        <f t="shared" si="5"/>
      </c>
      <c r="AD15" s="2324">
        <f t="shared" si="30"/>
      </c>
      <c r="AE15" s="2337">
        <f t="shared" si="19"/>
      </c>
      <c r="AF15" s="2326">
        <f>VLOOKUP(C15,'Data Products'!$A:$J,10,0)</f>
      </c>
      <c r="AG15" s="2327">
        <f t="shared" si="0"/>
      </c>
      <c r="AH15" s="2328">
        <f t="shared" si="22"/>
      </c>
      <c r="AI15" s="2329">
        <f t="shared" ref="AI15:AI17" si="15">IFERROR(VLOOKUP(C15,$C$3:$AI$42,34,0),"")</f>
      </c>
      <c r="AJ15" s="2330"/>
      <c r="AK15" s="2331"/>
      <c r="AL15" s="2346"/>
      <c r="AM15" s="2331"/>
      <c r="AN15" s="2331"/>
    </row>
    <row r="16">
      <c r="A16" s="2332">
        <v>13</v>
      </c>
      <c r="B16" s="2312" t="s">
        <v>2208</v>
      </c>
      <c r="C16" s="2338" t="s">
        <v>2225</v>
      </c>
      <c r="D16" s="2338" t="s">
        <v>2225</v>
      </c>
      <c r="E16" s="2348" t="s">
        <v>2226</v>
      </c>
      <c r="F16" s="2315">
        <v>949</v>
      </c>
      <c r="G16" s="2316">
        <v>949</v>
      </c>
      <c r="H16" s="2317"/>
      <c r="I16" s="2318">
        <f>VLOOKUP(C16,'Data Products'!$A:$B,2,0)</f>
      </c>
      <c r="J16" s="2319">
        <f t="shared" si="27"/>
      </c>
      <c r="K16" s="2320">
        <v>45504</v>
      </c>
      <c r="L16" s="2321">
        <f t="shared" si="16"/>
      </c>
      <c r="M16" s="2334">
        <v>0</v>
      </c>
      <c r="N16" s="2334">
        <v>51</v>
      </c>
      <c r="O16" s="2317"/>
      <c r="P16" s="2317"/>
      <c r="Q16" s="2312"/>
      <c r="R16" s="2317">
        <v>500</v>
      </c>
      <c r="S16" s="2317">
        <v>500</v>
      </c>
      <c r="T16" s="2317">
        <v>0</v>
      </c>
      <c r="U16" s="2317">
        <v>0</v>
      </c>
      <c r="V16" s="2317">
        <v>0</v>
      </c>
      <c r="W16" s="2317">
        <v>0</v>
      </c>
      <c r="X16" s="2317">
        <v>0</v>
      </c>
      <c r="Y16" s="2317">
        <v>0</v>
      </c>
      <c r="Z16" s="2317">
        <v>0</v>
      </c>
      <c r="AA16" s="2317">
        <v>0</v>
      </c>
      <c r="AB16" s="2322">
        <f t="shared" si="10"/>
      </c>
      <c r="AC16" s="2336">
        <f t="shared" si="5"/>
      </c>
      <c r="AD16" s="2324">
        <f t="shared" si="30"/>
      </c>
      <c r="AE16" s="2337">
        <f t="shared" si="19"/>
      </c>
      <c r="AF16" s="2326">
        <f>VLOOKUP(C16,'Data Products'!$A:$J,10,0)</f>
      </c>
      <c r="AG16" s="2327">
        <f t="shared" si="0"/>
      </c>
      <c r="AH16" s="2328">
        <f t="shared" si="22"/>
      </c>
      <c r="AI16" s="2329">
        <f t="shared" si="15"/>
      </c>
      <c r="AJ16" s="2330"/>
      <c r="AK16" s="2331"/>
      <c r="AL16" s="2330"/>
      <c r="AM16" s="2331"/>
      <c r="AN16" s="2331"/>
    </row>
    <row customHeight="true" hidden="true" ht="18" r="17">
      <c r="A17" s="2332">
        <v>14</v>
      </c>
      <c r="B17" s="2312" t="s">
        <v>2208</v>
      </c>
      <c r="C17" s="2338" t="s">
        <v>2227</v>
      </c>
      <c r="D17" s="2338" t="s">
        <v>2227</v>
      </c>
      <c r="E17" s="2348" t="s">
        <v>2228</v>
      </c>
      <c r="F17" s="2315">
        <v>0</v>
      </c>
      <c r="G17" s="2316">
        <v>0</v>
      </c>
      <c r="H17" s="2317"/>
      <c r="I17" s="2318">
        <f>VLOOKUP(C17,'Data Products'!$A:$B,2,0)</f>
      </c>
      <c r="J17" s="2319">
        <f t="shared" si="27"/>
      </c>
      <c r="K17" s="2320">
        <v>45653</v>
      </c>
      <c r="L17" s="2321">
        <f t="shared" si="16"/>
      </c>
      <c r="M17" s="2334">
        <v>0</v>
      </c>
      <c r="N17" s="2334">
        <v>24</v>
      </c>
      <c r="O17" s="2317"/>
      <c r="P17" s="2317"/>
      <c r="Q17" s="2312"/>
      <c r="R17" s="2317">
        <v>0</v>
      </c>
      <c r="S17" s="2317">
        <v>0</v>
      </c>
      <c r="T17" s="2317">
        <v>128</v>
      </c>
      <c r="U17" s="2317">
        <v>128</v>
      </c>
      <c r="V17" s="2317">
        <v>54</v>
      </c>
      <c r="W17" s="2317">
        <v>54</v>
      </c>
      <c r="X17" s="2317">
        <v>0</v>
      </c>
      <c r="Y17" s="2317">
        <v>0</v>
      </c>
      <c r="Z17" s="2317">
        <v>0</v>
      </c>
      <c r="AA17" s="2317">
        <v>0</v>
      </c>
      <c r="AB17" s="2322">
        <f t="shared" si="10"/>
      </c>
      <c r="AC17" s="2336">
        <f t="shared" si="5"/>
      </c>
      <c r="AD17" s="2324">
        <f t="shared" si="30"/>
      </c>
      <c r="AE17" s="2337">
        <f t="shared" si="19"/>
      </c>
      <c r="AF17" s="2326">
        <f>VLOOKUP(C17,'Data Products'!$A:$J,10,0)</f>
      </c>
      <c r="AG17" s="2327">
        <f t="shared" si="0"/>
      </c>
      <c r="AH17" s="2328">
        <f t="shared" si="22"/>
      </c>
      <c r="AI17" s="2329">
        <f t="shared" si="15"/>
      </c>
      <c r="AJ17" s="2331"/>
      <c r="AK17" s="2331"/>
      <c r="AL17" s="2330"/>
      <c r="AM17" s="2331"/>
      <c r="AN17" s="2331"/>
    </row>
    <row customHeight="true" hidden="true" ht="18" r="18">
      <c r="A18" s="2332">
        <v>15</v>
      </c>
      <c r="B18" s="2312" t="s">
        <v>2208</v>
      </c>
      <c r="C18" s="2338" t="s">
        <v>2229</v>
      </c>
      <c r="D18" s="2338" t="s">
        <v>2229</v>
      </c>
      <c r="E18" s="2348" t="s">
        <v>2230</v>
      </c>
      <c r="F18" s="2315">
        <v>6</v>
      </c>
      <c r="G18" s="2316">
        <v>5</v>
      </c>
      <c r="H18" s="2317"/>
      <c r="I18" s="2318">
        <f>VLOOKUP(C18,'Data Products'!$A:$B,2,0)</f>
      </c>
      <c r="J18" s="2319">
        <f t="shared" si="27"/>
      </c>
      <c r="K18" s="2320">
        <v>45737</v>
      </c>
      <c r="L18" s="2321">
        <f t="shared" si="16"/>
      </c>
      <c r="M18" s="2334">
        <v>156</v>
      </c>
      <c r="N18" s="2334">
        <v>870</v>
      </c>
      <c r="O18" s="2317"/>
      <c r="P18" s="2317"/>
      <c r="Q18" s="2312"/>
      <c r="R18" s="2317">
        <v>0</v>
      </c>
      <c r="S18" s="2317">
        <v>0</v>
      </c>
      <c r="T18" s="2317">
        <v>0</v>
      </c>
      <c r="U18" s="2317">
        <v>0</v>
      </c>
      <c r="V18" s="2317">
        <v>116</v>
      </c>
      <c r="W18" s="2317">
        <v>116</v>
      </c>
      <c r="X18" s="2317">
        <v>0</v>
      </c>
      <c r="Y18" s="2317">
        <v>0</v>
      </c>
      <c r="Z18" s="2317">
        <v>0</v>
      </c>
      <c r="AA18" s="2317">
        <v>0</v>
      </c>
      <c r="AB18" s="2322">
        <f t="shared" si="10"/>
      </c>
      <c r="AC18" s="2323">
        <f t="shared" si="5"/>
      </c>
      <c r="AD18" s="2324">
        <f t="shared" si="30"/>
      </c>
      <c r="AE18" s="2325">
        <f t="shared" si="19"/>
      </c>
      <c r="AF18" s="2326">
        <f>VLOOKUP(C18,'Data Products'!$A:$J,10,0)</f>
      </c>
      <c r="AG18" s="2327">
        <f t="shared" si="0"/>
      </c>
      <c r="AH18" s="2328">
        <f t="shared" si="22"/>
      </c>
      <c r="AI18" s="2329"/>
      <c r="AJ18" s="2331"/>
      <c r="AK18" s="2331"/>
      <c r="AL18" s="2330"/>
      <c r="AM18" s="2331"/>
      <c r="AN18" s="2331"/>
    </row>
    <row r="19">
      <c r="A19" s="2332">
        <v>16</v>
      </c>
      <c r="B19" s="2312" t="s">
        <v>2208</v>
      </c>
      <c r="C19" s="2338" t="s">
        <v>2231</v>
      </c>
      <c r="D19" s="2338" t="s">
        <v>2231</v>
      </c>
      <c r="E19" s="2338" t="s">
        <v>2231</v>
      </c>
      <c r="F19" s="2315">
        <v>434</v>
      </c>
      <c r="G19" s="2316">
        <v>434</v>
      </c>
      <c r="H19" s="2317"/>
      <c r="I19" s="2318">
        <f>VLOOKUP(C19,'Data Products'!$A:$B,2,0)</f>
      </c>
      <c r="J19" s="2319">
        <f t="shared" si="27"/>
      </c>
      <c r="K19" s="2320">
        <v>45653</v>
      </c>
      <c r="L19" s="2321">
        <f t="shared" si="16"/>
      </c>
      <c r="M19" s="2334">
        <v>4</v>
      </c>
      <c r="N19" s="2334">
        <v>6</v>
      </c>
      <c r="O19" s="2317"/>
      <c r="P19" s="2317"/>
      <c r="Q19" s="2312"/>
      <c r="R19" s="2340">
        <v>600</v>
      </c>
      <c r="S19" s="2317">
        <v>600</v>
      </c>
      <c r="T19" s="2317">
        <v>100</v>
      </c>
      <c r="U19" s="2317">
        <v>100</v>
      </c>
      <c r="V19" s="2317">
        <v>300</v>
      </c>
      <c r="W19" s="2317">
        <v>300</v>
      </c>
      <c r="X19" s="2317">
        <v>0</v>
      </c>
      <c r="Y19" s="2317">
        <v>0</v>
      </c>
      <c r="Z19" s="2317">
        <v>0</v>
      </c>
      <c r="AA19" s="2317">
        <v>0</v>
      </c>
      <c r="AB19" s="2322">
        <f t="shared" si="10"/>
      </c>
      <c r="AC19" s="2323">
        <f t="shared" si="5"/>
      </c>
      <c r="AD19" s="2324">
        <f t="shared" si="30"/>
      </c>
      <c r="AE19" s="2325">
        <f t="shared" si="19"/>
      </c>
      <c r="AF19" s="2326">
        <f>VLOOKUP(C19,'Data Products'!$A:$J,10,0)</f>
      </c>
      <c r="AG19" s="2327">
        <f t="shared" si="0"/>
      </c>
      <c r="AH19" s="2328">
        <f t="shared" si="22"/>
      </c>
      <c r="AI19" s="2329"/>
      <c r="AJ19" s="2331"/>
      <c r="AK19" s="2331"/>
      <c r="AL19" s="2330"/>
      <c r="AM19" s="2331"/>
      <c r="AN19" s="2331"/>
    </row>
    <row r="20">
      <c r="A20" s="2332">
        <v>17</v>
      </c>
      <c r="B20" s="2312" t="s">
        <v>2208</v>
      </c>
      <c r="C20" s="2338" t="s">
        <v>2232</v>
      </c>
      <c r="D20" s="2338" t="s">
        <v>2232</v>
      </c>
      <c r="E20" s="2348" t="s">
        <v>2233</v>
      </c>
      <c r="F20" s="2315">
        <v>7020</v>
      </c>
      <c r="G20" s="2316">
        <v>7019</v>
      </c>
      <c r="H20" s="2317"/>
      <c r="I20" s="2318">
        <f>VLOOKUP(C20,'Data Products'!$A:$B,2,0)</f>
      </c>
      <c r="J20" s="2319">
        <f t="shared" si="27"/>
      </c>
      <c r="K20" s="2320">
        <v>45653</v>
      </c>
      <c r="L20" s="2321">
        <f t="shared" si="16"/>
      </c>
      <c r="M20" s="2334">
        <v>402</v>
      </c>
      <c r="N20" s="2339">
        <v>2626</v>
      </c>
      <c r="O20" s="2317"/>
      <c r="P20" s="2317"/>
      <c r="Q20" s="2312"/>
      <c r="R20" s="2317">
        <v>0</v>
      </c>
      <c r="S20" s="2317">
        <v>0</v>
      </c>
      <c r="T20" s="2317">
        <v>27</v>
      </c>
      <c r="U20" s="2317">
        <v>27</v>
      </c>
      <c r="V20" s="2317">
        <v>25</v>
      </c>
      <c r="W20" s="2317">
        <v>25</v>
      </c>
      <c r="X20" s="2317">
        <v>0</v>
      </c>
      <c r="Y20" s="2317">
        <v>0</v>
      </c>
      <c r="Z20" s="2317">
        <v>0</v>
      </c>
      <c r="AA20" s="2317">
        <v>0</v>
      </c>
      <c r="AB20" s="2322">
        <f t="shared" si="10"/>
      </c>
      <c r="AC20" s="2341">
        <f t="shared" si="5"/>
      </c>
      <c r="AD20" s="2324">
        <f t="shared" si="30"/>
      </c>
      <c r="AE20" s="2342">
        <f t="shared" si="19"/>
      </c>
      <c r="AF20" s="2326">
        <f>VLOOKUP(C20,'Data Products'!$A:$J,10,0)</f>
      </c>
      <c r="AG20" s="2327">
        <f t="shared" si="0"/>
      </c>
      <c r="AH20" s="2328">
        <f t="shared" si="22"/>
      </c>
      <c r="AI20" s="2329" t="s">
        <v>2234</v>
      </c>
      <c r="AJ20" s="2331"/>
      <c r="AK20" s="2331"/>
      <c r="AL20" s="2330"/>
      <c r="AM20" s="2331"/>
      <c r="AN20" s="2331"/>
    </row>
    <row r="21">
      <c r="A21" s="2332">
        <v>18</v>
      </c>
      <c r="B21" s="2312" t="s">
        <v>2208</v>
      </c>
      <c r="C21" s="2338" t="s">
        <v>2235</v>
      </c>
      <c r="D21" s="2338" t="s">
        <v>2235</v>
      </c>
      <c r="E21" s="2348" t="s">
        <v>2236</v>
      </c>
      <c r="F21" s="2315">
        <v>8285</v>
      </c>
      <c r="G21" s="2316">
        <v>8272</v>
      </c>
      <c r="H21" s="2340"/>
      <c r="I21" s="2318">
        <f>VLOOKUP(C21,'Data Products'!$A:$B,2,0)</f>
      </c>
      <c r="J21" s="2319">
        <f t="shared" si="27"/>
      </c>
      <c r="K21" s="2320">
        <v>45847</v>
      </c>
      <c r="L21" s="2321">
        <f t="shared" si="16"/>
      </c>
      <c r="M21" s="2334">
        <v>983</v>
      </c>
      <c r="N21" s="2350">
        <v>3596</v>
      </c>
      <c r="O21" s="2317"/>
      <c r="P21" s="2317"/>
      <c r="Q21" s="2312"/>
      <c r="R21" s="2317">
        <v>0</v>
      </c>
      <c r="S21" s="2340">
        <v>0</v>
      </c>
      <c r="T21" s="2317">
        <v>113</v>
      </c>
      <c r="U21" s="2317">
        <v>106</v>
      </c>
      <c r="V21" s="2317">
        <v>1097</v>
      </c>
      <c r="W21" s="2317">
        <v>1097</v>
      </c>
      <c r="X21" s="2317">
        <v>5</v>
      </c>
      <c r="Y21" s="2317">
        <v>0</v>
      </c>
      <c r="Z21" s="2317">
        <v>0</v>
      </c>
      <c r="AA21" s="2317">
        <v>0</v>
      </c>
      <c r="AB21" s="2322">
        <f t="shared" si="10"/>
      </c>
      <c r="AC21" s="2336">
        <f t="shared" si="5"/>
      </c>
      <c r="AD21" s="2324">
        <f t="shared" si="30"/>
      </c>
      <c r="AE21" s="2337">
        <f t="shared" si="19"/>
      </c>
      <c r="AF21" s="2326">
        <f>VLOOKUP(C21,'Data Products'!$A:$J,10,0)</f>
      </c>
      <c r="AG21" s="2327">
        <f t="shared" si="0"/>
      </c>
      <c r="AH21" s="2328">
        <f t="shared" si="22"/>
      </c>
      <c r="AI21" s="2329" t="s">
        <v>2234</v>
      </c>
      <c r="AJ21" s="2331"/>
      <c r="AK21" s="2331"/>
      <c r="AL21" s="2330"/>
      <c r="AM21" s="2331"/>
      <c r="AN21" s="2331"/>
    </row>
    <row customHeight="true" hidden="true" ht="18" r="22">
      <c r="A22" s="2332">
        <v>19</v>
      </c>
      <c r="B22" s="2312" t="s">
        <v>2208</v>
      </c>
      <c r="C22" s="2351" t="s">
        <v>2232</v>
      </c>
      <c r="D22" s="2351" t="s">
        <v>2232</v>
      </c>
      <c r="E22" s="2352" t="s">
        <v>2233</v>
      </c>
      <c r="F22" s="2353">
        <v>7020</v>
      </c>
      <c r="G22" s="2316">
        <v>7019</v>
      </c>
      <c r="H22" s="2317"/>
      <c r="I22" s="2318">
        <f>VLOOKUP(C22,'Data Products'!$A:$B,2,0)</f>
      </c>
      <c r="J22" s="2319">
        <f t="shared" si="27"/>
      </c>
      <c r="K22" s="2320">
        <v>45847</v>
      </c>
      <c r="L22" s="2321">
        <f t="shared" si="16"/>
      </c>
      <c r="M22" s="2334">
        <v>402</v>
      </c>
      <c r="N22" s="2350">
        <v>2626</v>
      </c>
      <c r="O22" s="2317"/>
      <c r="P22" s="2317"/>
      <c r="Q22" s="2312"/>
      <c r="R22" s="2340">
        <v>0</v>
      </c>
      <c r="S22" s="2317">
        <v>0</v>
      </c>
      <c r="T22" s="2317">
        <v>154</v>
      </c>
      <c r="U22" s="2317">
        <v>154</v>
      </c>
      <c r="V22" s="2317">
        <v>310</v>
      </c>
      <c r="W22" s="2317">
        <v>310</v>
      </c>
      <c r="X22" s="2317">
        <v>0</v>
      </c>
      <c r="Y22" s="2317">
        <v>0</v>
      </c>
      <c r="Z22" s="2317">
        <v>0</v>
      </c>
      <c r="AA22" s="2317">
        <v>0</v>
      </c>
      <c r="AB22" s="2322">
        <f t="shared" si="10"/>
      </c>
      <c r="AC22" s="2323">
        <f t="shared" si="5"/>
      </c>
      <c r="AD22" s="2324">
        <f t="shared" si="30"/>
      </c>
      <c r="AE22" s="2325">
        <f t="shared" si="19"/>
      </c>
      <c r="AF22" s="2326">
        <f>VLOOKUP(C22,'Data Products'!$A:$J,10,0)</f>
      </c>
      <c r="AG22" s="2327">
        <f t="shared" si="0"/>
      </c>
      <c r="AH22" s="2328">
        <f t="shared" si="22"/>
      </c>
      <c r="AI22" s="2354" t="s">
        <v>2237</v>
      </c>
      <c r="AJ22" s="2331"/>
      <c r="AK22" s="2331"/>
      <c r="AL22" s="2330"/>
      <c r="AM22" s="2331"/>
      <c r="AN22" s="2331"/>
    </row>
    <row customHeight="true" ht="18" r="23">
      <c r="A23" s="2332">
        <v>20</v>
      </c>
      <c r="B23" s="2312" t="s">
        <v>2205</v>
      </c>
      <c r="C23" s="2355" t="s">
        <v>2238</v>
      </c>
      <c r="D23" s="2355" t="s">
        <v>2238</v>
      </c>
      <c r="E23" s="2355" t="s">
        <v>2238</v>
      </c>
      <c r="F23" s="2356">
        <v>1500</v>
      </c>
      <c r="G23" s="2357">
        <v>1500</v>
      </c>
      <c r="H23" s="2358"/>
      <c r="I23" s="2359">
        <f>VLOOKUP(C23,'Data Products'!$A:$B,2,0)</f>
      </c>
      <c r="J23" s="2360">
        <f t="shared" si="27"/>
      </c>
      <c r="K23" s="2361">
        <v>45416</v>
      </c>
      <c r="L23" s="2362">
        <f t="shared" si="16"/>
      </c>
      <c r="M23" s="2363">
        <v>0</v>
      </c>
      <c r="N23" s="2363">
        <v>0</v>
      </c>
      <c r="O23" s="2364"/>
      <c r="P23" s="2364"/>
      <c r="Q23" s="2364"/>
      <c r="R23" s="2364"/>
      <c r="S23" s="2364"/>
      <c r="T23" s="2364"/>
      <c r="U23" s="2364"/>
      <c r="V23" s="2364"/>
      <c r="W23" s="2364"/>
      <c r="X23" s="2364"/>
      <c r="Y23" s="2364"/>
      <c r="Z23" s="2364"/>
      <c r="AA23" s="2364"/>
      <c r="AB23" s="2365">
        <f t="shared" si="10"/>
      </c>
      <c r="AC23" s="2366">
        <f t="shared" si="5"/>
      </c>
      <c r="AD23" s="2324">
        <f t="shared" si="30"/>
      </c>
      <c r="AE23" s="2367">
        <f t="shared" si="19"/>
      </c>
      <c r="AF23" s="2368">
        <f>VLOOKUP(C23,'Data Products'!$A:$J,10,0)</f>
      </c>
      <c r="AG23" s="2369">
        <f t="shared" si="0"/>
      </c>
      <c r="AH23" s="2370"/>
      <c r="AI23" s="2371"/>
      <c r="AJ23" s="2372"/>
      <c r="AK23" s="2372"/>
      <c r="AL23" s="2373"/>
      <c r="AM23" s="2372"/>
      <c r="AN23" s="2372"/>
    </row>
    <row customHeight="true" ht="18" r="24">
      <c r="A24" s="2332">
        <v>21</v>
      </c>
      <c r="B24" s="2312" t="s">
        <v>2205</v>
      </c>
      <c r="C24" s="2374" t="s">
        <v>2239</v>
      </c>
      <c r="D24" s="2374" t="s">
        <v>2239</v>
      </c>
      <c r="E24" s="2374" t="s">
        <v>2239</v>
      </c>
      <c r="F24" s="2375">
        <v>2000</v>
      </c>
      <c r="G24" s="2356">
        <v>2000</v>
      </c>
      <c r="H24" s="2376"/>
      <c r="I24" s="2377">
        <f>VLOOKUP(C24,'Data Products'!$A:$B,2,0)</f>
      </c>
      <c r="J24" s="2378">
        <f t="shared" si="27"/>
      </c>
      <c r="K24" s="2379">
        <v>45417</v>
      </c>
      <c r="L24" s="2380">
        <f t="shared" si="16"/>
      </c>
      <c r="M24" s="2381">
        <v>0</v>
      </c>
      <c r="N24" s="2381">
        <v>0</v>
      </c>
      <c r="O24" s="2382"/>
      <c r="P24" s="2382"/>
      <c r="Q24" s="2382"/>
      <c r="R24" s="2382"/>
      <c r="S24" s="2382"/>
      <c r="T24" s="2382"/>
      <c r="U24" s="2382"/>
      <c r="V24" s="2382"/>
      <c r="W24" s="2382"/>
      <c r="X24" s="2382"/>
      <c r="Y24" s="2382"/>
      <c r="Z24" s="2382"/>
      <c r="AA24" s="2382"/>
      <c r="AB24" s="2383">
        <f t="shared" si="10"/>
      </c>
      <c r="AC24" s="2384">
        <f t="shared" si="5"/>
      </c>
      <c r="AD24" s="2324">
        <f t="shared" si="30"/>
      </c>
      <c r="AE24" s="2385">
        <f t="shared" si="19"/>
      </c>
      <c r="AF24" s="2369">
        <f>VLOOKUP(C24,'Data Products'!$A:$J,10,0)</f>
      </c>
      <c r="AG24" s="2386">
        <f t="shared" si="0"/>
      </c>
      <c r="AH24" s="2387"/>
      <c r="AI24" s="2371"/>
      <c r="AJ24" s="2372"/>
      <c r="AK24" s="2372"/>
      <c r="AL24" s="2373"/>
      <c r="AM24" s="2372"/>
      <c r="AN24" s="2372"/>
    </row>
    <row r="25">
      <c r="A25" s="2388"/>
      <c r="B25" s="2389"/>
      <c r="C25" s="2388"/>
      <c r="D25" s="2390"/>
      <c r="E25" s="2388"/>
      <c r="F25" s="2388"/>
      <c r="G25" s="2388"/>
      <c r="H25" s="2388"/>
      <c r="I25" s="2388"/>
      <c r="J25" s="2388"/>
      <c r="K25" s="2388"/>
      <c r="L25" s="2391"/>
      <c r="M25" s="2391"/>
      <c r="N25" s="2392" t="s">
        <v>2240</v>
      </c>
      <c r="O25" s="2392"/>
      <c r="P25" s="2392"/>
      <c r="Q25" s="2392"/>
      <c r="R25" s="2392"/>
      <c r="S25" s="2392"/>
      <c r="T25" s="2392"/>
      <c r="U25" s="2392"/>
      <c r="V25" s="2392"/>
      <c r="W25" s="2392"/>
      <c r="X25" s="2392"/>
      <c r="Y25" s="2392"/>
      <c r="Z25" s="2392"/>
      <c r="AA25" s="2392"/>
      <c r="AB25" s="2392"/>
      <c r="AC25" s="2392"/>
      <c r="AD25" s="2392"/>
      <c r="AE25" s="2393" t="s">
        <v>2241</v>
      </c>
      <c r="AF25" s="2394">
        <f t="shared" ref="AF25:AF29" si="4">AG25/$AG$25</f>
      </c>
      <c r="AG25" s="2395">
        <f>SUM(AG4:AG24)</f>
      </c>
      <c r="AH25" s="2395">
        <f>SUM(AH4:AH24)</f>
      </c>
      <c r="AI25" s="2395">
        <f>SUM(AI4:AI24)</f>
      </c>
      <c r="AJ25" s="2396"/>
      <c r="AK25" s="2396"/>
      <c r="AL25" s="2397"/>
      <c r="AM25" s="2396"/>
      <c r="AN25" s="2396"/>
    </row>
    <row r="26">
      <c r="A26" s="2392"/>
      <c r="B26" s="2389"/>
      <c r="C26" s="2389"/>
      <c r="D26" s="2392"/>
      <c r="E26" s="2392"/>
      <c r="F26" s="2392"/>
      <c r="G26" s="2392"/>
      <c r="H26" s="2392"/>
      <c r="I26" s="2389"/>
      <c r="J26" s="2391"/>
      <c r="K26" s="2391"/>
      <c r="L26" s="2391"/>
      <c r="M26" s="2391"/>
      <c r="N26" s="2392"/>
      <c r="O26" s="2392"/>
      <c r="P26" s="2392"/>
      <c r="Q26" s="2392"/>
      <c r="R26" s="2392"/>
      <c r="S26" s="2392"/>
      <c r="T26" s="2392"/>
      <c r="U26" s="2392"/>
      <c r="V26" s="2392"/>
      <c r="W26" s="2392"/>
      <c r="X26" s="2392"/>
      <c r="Y26" s="2392"/>
      <c r="Z26" s="2392"/>
      <c r="AA26" s="2392"/>
      <c r="AB26" s="2392"/>
      <c r="AC26" s="2392"/>
      <c r="AD26" s="2392"/>
      <c r="AE26" s="2398" t="s">
        <v>2242</v>
      </c>
      <c r="AF26" s="2394">
        <f t="shared" si="4"/>
      </c>
      <c r="AG26" s="2399">
        <f>SUMIFS($AG$4:$AG$24,$AE$4:$AE$24,$AE$26)</f>
      </c>
      <c r="AH26" s="2400"/>
      <c r="AI26" s="2397"/>
      <c r="AJ26" s="2396"/>
      <c r="AK26" s="2396"/>
      <c r="AL26" s="2397"/>
      <c r="AM26" s="2396"/>
      <c r="AN26" s="2396"/>
    </row>
    <row r="27">
      <c r="A27" s="2392"/>
      <c r="B27" s="2389"/>
      <c r="C27" s="2389"/>
      <c r="D27" s="2392"/>
      <c r="E27" s="2392"/>
      <c r="F27" s="2392"/>
      <c r="G27" s="2392"/>
      <c r="H27" s="2392"/>
      <c r="I27" s="2389"/>
      <c r="J27" s="2391"/>
      <c r="K27" s="2391"/>
      <c r="L27" s="2391"/>
      <c r="M27" s="2391"/>
      <c r="N27" s="2392"/>
      <c r="O27" s="2392"/>
      <c r="P27" s="2392"/>
      <c r="Q27" s="2392"/>
      <c r="R27" s="2392"/>
      <c r="S27" s="2392"/>
      <c r="T27" s="2392"/>
      <c r="U27" s="2392"/>
      <c r="V27" s="2392"/>
      <c r="W27" s="2392"/>
      <c r="X27" s="2392"/>
      <c r="Y27" s="2392"/>
      <c r="Z27" s="2392"/>
      <c r="AA27" s="2392"/>
      <c r="AB27" s="2392"/>
      <c r="AC27" s="2392"/>
      <c r="AD27" s="2392"/>
      <c r="AE27" s="2398" t="s">
        <v>2243</v>
      </c>
      <c r="AF27" s="2394">
        <f t="shared" si="4"/>
      </c>
      <c r="AG27" s="2399">
        <f t="shared" ref="AG27:AG29" si="8">SUMIFS($AG$4:$AG$24,$AE$4:$AE$24,AE27)</f>
      </c>
      <c r="AH27" s="2400"/>
      <c r="AI27" s="2397"/>
      <c r="AJ27" s="2396"/>
      <c r="AK27" s="2396"/>
      <c r="AL27" s="2397"/>
      <c r="AM27" s="2396"/>
      <c r="AN27" s="2396"/>
    </row>
    <row r="28">
      <c r="A28" s="2392"/>
      <c r="B28" s="2389"/>
      <c r="C28" s="2389"/>
      <c r="D28" s="2392"/>
      <c r="E28" s="2392"/>
      <c r="F28" s="2392"/>
      <c r="G28" s="2392"/>
      <c r="H28" s="2392"/>
      <c r="I28" s="2389"/>
      <c r="J28" s="2391"/>
      <c r="K28" s="2391"/>
      <c r="L28" s="2391"/>
      <c r="M28" s="2391"/>
      <c r="N28" s="2392"/>
      <c r="O28" s="2392"/>
      <c r="P28" s="2392"/>
      <c r="Q28" s="2392"/>
      <c r="R28" s="2392"/>
      <c r="S28" s="2392"/>
      <c r="T28" s="2392"/>
      <c r="U28" s="2392"/>
      <c r="V28" s="2392"/>
      <c r="W28" s="2392"/>
      <c r="X28" s="2392"/>
      <c r="Y28" s="2392"/>
      <c r="Z28" s="2392"/>
      <c r="AA28" s="2392"/>
      <c r="AB28" s="2392"/>
      <c r="AC28" s="2392"/>
      <c r="AD28" s="2392"/>
      <c r="AE28" s="2398" t="s">
        <v>2244</v>
      </c>
      <c r="AF28" s="2394">
        <f t="shared" si="4"/>
      </c>
      <c r="AG28" s="2399">
        <f t="shared" si="8"/>
      </c>
      <c r="AH28" s="2400"/>
      <c r="AI28" s="2397"/>
      <c r="AJ28" s="2396"/>
      <c r="AK28" s="2396"/>
      <c r="AL28" s="2397"/>
      <c r="AM28" s="2396"/>
      <c r="AN28" s="2396"/>
    </row>
    <row r="29">
      <c r="A29" s="2392"/>
      <c r="B29" s="2389"/>
      <c r="C29" s="2389"/>
      <c r="D29" s="2392"/>
      <c r="E29" s="2392"/>
      <c r="F29" s="2392"/>
      <c r="G29" s="2392"/>
      <c r="H29" s="2392"/>
      <c r="I29" s="2389"/>
      <c r="J29" s="2391"/>
      <c r="K29" s="2391"/>
      <c r="L29" s="2391"/>
      <c r="M29" s="2391"/>
      <c r="N29" s="2392"/>
      <c r="O29" s="2392"/>
      <c r="P29" s="2392"/>
      <c r="Q29" s="2392"/>
      <c r="R29" s="2392"/>
      <c r="S29" s="2392"/>
      <c r="T29" s="2392"/>
      <c r="U29" s="2392"/>
      <c r="V29" s="2392"/>
      <c r="W29" s="2392"/>
      <c r="X29" s="2392"/>
      <c r="Y29" s="2392"/>
      <c r="Z29" s="2392"/>
      <c r="AA29" s="2392"/>
      <c r="AB29" s="2392"/>
      <c r="AC29" s="2392"/>
      <c r="AD29" s="2392"/>
      <c r="AE29" s="2398" t="s">
        <v>2245</v>
      </c>
      <c r="AF29" s="2394">
        <f t="shared" si="4"/>
      </c>
      <c r="AG29" s="2399">
        <f t="shared" si="8"/>
      </c>
      <c r="AH29" s="2400"/>
      <c r="AI29" s="2397"/>
      <c r="AJ29" s="2396"/>
      <c r="AK29" s="2396"/>
      <c r="AL29" s="2397"/>
      <c r="AM29" s="2396"/>
      <c r="AN29" s="2396"/>
    </row>
    <row r="30">
      <c r="A30" s="2392"/>
      <c r="B30" s="2389"/>
      <c r="C30" s="2389"/>
      <c r="D30" s="2392"/>
      <c r="E30" s="2392"/>
      <c r="F30" s="2392"/>
      <c r="G30" s="2392"/>
      <c r="H30" s="2392"/>
      <c r="I30" s="2389"/>
      <c r="J30" s="2391"/>
      <c r="K30" s="2391"/>
      <c r="L30" s="2391"/>
      <c r="M30" s="2391"/>
      <c r="N30" s="2392"/>
      <c r="O30" s="2392"/>
      <c r="P30" s="2392"/>
      <c r="Q30" s="2392"/>
      <c r="R30" s="2392"/>
      <c r="S30" s="2392"/>
      <c r="T30" s="2392"/>
      <c r="U30" s="2392"/>
      <c r="V30" s="2392"/>
      <c r="W30" s="2392"/>
      <c r="X30" s="2392"/>
      <c r="Y30" s="2392"/>
      <c r="Z30" s="2392"/>
      <c r="AA30" s="2392"/>
      <c r="AB30" s="2392"/>
      <c r="AC30" s="2392"/>
      <c r="AD30" s="2392"/>
      <c r="AE30" s="2398" t="s">
        <v>2194</v>
      </c>
      <c r="AF30" s="2401">
        <f>AVERAGE(AE29:AC27)/AVERAGE(AE29:AC27)</f>
      </c>
      <c r="AG30" s="2399">
        <f>SUMIF($AC$4:$AC$24,"&lt;90",AG4:AG24)</f>
      </c>
      <c r="AH30" s="2402"/>
      <c r="AI30" s="2397"/>
      <c r="AJ30" s="2396"/>
      <c r="AK30" s="2396"/>
      <c r="AL30" s="2397"/>
      <c r="AM30" s="2396"/>
      <c r="AN30" s="2396"/>
    </row>
    <row r="31">
      <c r="A31" s="2392"/>
      <c r="B31" s="2389"/>
      <c r="C31" s="2389"/>
      <c r="D31" s="2392"/>
      <c r="E31" s="2392"/>
      <c r="F31" s="2392"/>
      <c r="G31" s="2392"/>
      <c r="H31" s="2392"/>
      <c r="I31" s="2389"/>
      <c r="J31" s="2391"/>
      <c r="K31" s="2391"/>
      <c r="L31" s="2391"/>
      <c r="M31" s="2392"/>
      <c r="N31" s="2392"/>
      <c r="O31" s="2392"/>
      <c r="P31" s="2392"/>
      <c r="Q31" s="2392"/>
      <c r="R31" s="2392"/>
      <c r="S31" s="2392"/>
      <c r="T31" s="2392"/>
      <c r="U31" s="2392"/>
      <c r="V31" s="2392"/>
      <c r="W31" s="2392"/>
      <c r="X31" s="2392"/>
      <c r="Y31" s="2392"/>
      <c r="Z31" s="2392"/>
      <c r="AA31" s="2392"/>
      <c r="AB31" s="2392"/>
      <c r="AC31" s="2392"/>
      <c r="AD31" s="2392"/>
      <c r="AE31" s="2392"/>
      <c r="AF31" s="2402"/>
      <c r="AG31" s="2402"/>
      <c r="AH31" s="2402"/>
      <c r="AI31" s="2397"/>
      <c r="AJ31" s="2396"/>
      <c r="AK31" s="2396"/>
      <c r="AL31" s="2397"/>
      <c r="AM31" s="2396"/>
      <c r="AN31" s="2396"/>
    </row>
    <row r="32">
      <c r="A32" s="2403" t="s">
        <v>2246</v>
      </c>
      <c r="B32" s="2308" t="s">
        <v>2168</v>
      </c>
      <c r="C32" s="2308" t="s">
        <v>2247</v>
      </c>
      <c r="D32" s="2403" t="s">
        <v>2170</v>
      </c>
      <c r="E32" s="2403"/>
      <c r="F32" s="2308" t="s">
        <v>2172</v>
      </c>
      <c r="G32" s="2308"/>
      <c r="H32" s="2308" t="s">
        <v>2248</v>
      </c>
      <c r="I32" s="2404" t="s">
        <v>2174</v>
      </c>
      <c r="J32" s="2405" t="s">
        <v>2175</v>
      </c>
      <c r="K32" s="2307" t="s">
        <v>2176</v>
      </c>
      <c r="L32" s="2307" t="s">
        <v>2177</v>
      </c>
      <c r="M32" s="2308" t="s">
        <v>2178</v>
      </c>
      <c r="N32" s="2308" t="s">
        <v>2179</v>
      </c>
      <c r="O32" s="2308" t="s">
        <v>2249</v>
      </c>
      <c r="P32" s="2308" t="s">
        <v>2250</v>
      </c>
      <c r="Q32" s="2308" t="s">
        <v>2182</v>
      </c>
      <c r="R32" s="2406"/>
      <c r="S32" s="2406"/>
      <c r="T32" s="2406"/>
      <c r="U32" s="2406"/>
      <c r="V32" s="2406"/>
      <c r="W32" s="2406"/>
      <c r="X32" s="2406"/>
      <c r="Y32" s="2406"/>
      <c r="Z32" s="2406"/>
      <c r="AA32" s="2406"/>
      <c r="AB32" s="2407" t="s">
        <v>2188</v>
      </c>
      <c r="AC32" s="2405" t="s">
        <v>2189</v>
      </c>
      <c r="AD32" s="2405" t="s">
        <v>2251</v>
      </c>
      <c r="AE32" s="2405" t="s">
        <v>2252</v>
      </c>
      <c r="AF32" s="2408" t="s">
        <v>2192</v>
      </c>
      <c r="AG32" s="2408" t="s">
        <v>2193</v>
      </c>
      <c r="AH32" s="2307" t="s">
        <v>2194</v>
      </c>
      <c r="AI32" s="2405" t="s">
        <v>2195</v>
      </c>
      <c r="AJ32" s="2307" t="s">
        <v>2196</v>
      </c>
      <c r="AK32" s="2308" t="s">
        <v>2197</v>
      </c>
      <c r="AL32" s="2308" t="s">
        <v>2253</v>
      </c>
      <c r="AM32" s="2308" t="s">
        <v>2199</v>
      </c>
      <c r="AN32" s="2308" t="s">
        <v>2200</v>
      </c>
    </row>
    <row r="33">
      <c r="A33" s="2308" t="s">
        <v>2201</v>
      </c>
      <c r="B33" s="2308"/>
      <c r="C33" s="2308"/>
      <c r="D33" s="2409"/>
      <c r="E33" s="2308"/>
      <c r="F33" s="2308" t="s">
        <v>2202</v>
      </c>
      <c r="G33" s="2311" t="s">
        <v>2203</v>
      </c>
      <c r="H33" s="2308"/>
      <c r="I33" s="2410"/>
      <c r="J33" s="2411"/>
      <c r="K33" s="2412"/>
      <c r="L33" s="2307"/>
      <c r="M33" s="2308" t="s">
        <v>2204</v>
      </c>
      <c r="N33" s="2409" t="s">
        <v>2204</v>
      </c>
      <c r="O33" s="2308"/>
      <c r="P33" s="2308"/>
      <c r="Q33" s="2308"/>
      <c r="R33" s="2406"/>
      <c r="S33" s="2406"/>
      <c r="T33" s="2406"/>
      <c r="U33" s="2406"/>
      <c r="V33" s="2406"/>
      <c r="W33" s="2406"/>
      <c r="X33" s="2406"/>
      <c r="Y33" s="2406"/>
      <c r="Z33" s="2406"/>
      <c r="AA33" s="2406"/>
      <c r="AB33" s="2407"/>
      <c r="AC33" s="2405"/>
      <c r="AD33" s="2405"/>
      <c r="AE33" s="2405"/>
      <c r="AF33" s="2408"/>
      <c r="AG33" s="2408"/>
      <c r="AH33" s="2307"/>
      <c r="AI33" s="2411"/>
      <c r="AJ33" s="2307"/>
      <c r="AK33" s="2308"/>
      <c r="AL33" s="2308"/>
      <c r="AM33" s="2308"/>
      <c r="AN33" s="2308"/>
    </row>
    <row r="34">
      <c r="A34" s="2413">
        <v>1</v>
      </c>
      <c r="B34" s="2312" t="s">
        <v>2254</v>
      </c>
      <c r="C34" s="2413" t="s">
        <v>2255</v>
      </c>
      <c r="D34" s="2414"/>
      <c r="E34" s="2415"/>
      <c r="F34" s="2416">
        <v>1609</v>
      </c>
      <c r="G34" s="2416">
        <v>1609</v>
      </c>
      <c r="H34" s="2417"/>
      <c r="I34" s="2418">
        <f>VLOOKUP(C34,'Data Products'!$A:$J,2,0)</f>
      </c>
      <c r="J34" s="2378">
        <f t="shared" ref="J34:J115" si="28">IFERROR(I34-TODAY(),"")</f>
      </c>
      <c r="K34" s="2379">
        <v>45840</v>
      </c>
      <c r="L34" s="2321">
        <f t="shared" ref="L34:L115" si="17">TODAY()-K34</f>
      </c>
      <c r="M34" s="2419">
        <v>0</v>
      </c>
      <c r="N34" s="2420">
        <v>0</v>
      </c>
      <c r="O34" s="2346"/>
      <c r="P34" s="2317"/>
      <c r="Q34" s="2312" t="s">
        <v>2256</v>
      </c>
      <c r="R34" s="2392"/>
      <c r="S34" s="2392"/>
      <c r="T34" s="2421"/>
      <c r="U34" s="2392"/>
      <c r="V34" s="2392"/>
      <c r="W34" s="2392"/>
      <c r="X34" s="2392"/>
      <c r="Y34" s="2392"/>
      <c r="Z34" s="2392"/>
      <c r="AA34" s="2392"/>
      <c r="AB34" s="2422">
        <f t="shared" ref="AB34:AB115" si="11">N34/30</f>
      </c>
      <c r="AC34" s="2341">
        <f t="shared" ref="AC34:AC115" si="6">IFERROR(F34/AB34,"-")</f>
      </c>
      <c r="AD34" s="2324">
        <f t="shared" ref="AD34:AD115" si="31">IFERROR(TODAY()+AC34,"-")</f>
      </c>
      <c r="AE34" s="2342">
        <f t="shared" ref="AE34:AE115" si="20">_xlfn.IFS(AC34="-","Not sold yet",AND(AC34&lt;=150,AC34&gt;60),"Out of stock more than 60 days",AC34&lt;=60,"Out of stock less than 60 days",AC34&gt;=150,"Out of stock more than 150 days")</f>
      </c>
      <c r="AF34" s="2423">
        <f>VLOOKUP(C34,'Data Products'!$A:$J,10,0)</f>
      </c>
      <c r="AG34" s="2424">
        <f t="shared" ref="AG34:AG115" si="1">AF34*F34</f>
      </c>
      <c r="AH34" s="2327"/>
      <c r="AI34" s="2425" t="s">
        <v>2257</v>
      </c>
      <c r="AJ34" s="2426"/>
      <c r="AK34" s="2331"/>
      <c r="AL34" s="2330"/>
      <c r="AM34" s="2331"/>
      <c r="AN34" s="2331"/>
    </row>
    <row customHeight="true" hidden="true" ht="18" r="35">
      <c r="A35" s="2413">
        <v>2</v>
      </c>
      <c r="B35" s="2312" t="s">
        <v>2254</v>
      </c>
      <c r="C35" s="2413" t="s">
        <v>2258</v>
      </c>
      <c r="D35" s="2358"/>
      <c r="E35" s="2346"/>
      <c r="F35" s="2416">
        <v>0</v>
      </c>
      <c r="G35" s="2416">
        <v>0</v>
      </c>
      <c r="H35" s="2417"/>
      <c r="I35" s="2418">
        <f>VLOOKUP(C35,'Data Products'!$A:$J,2,0)</f>
      </c>
      <c r="J35" s="2378">
        <f t="shared" si="28"/>
      </c>
      <c r="K35" s="2379">
        <v>45841</v>
      </c>
      <c r="L35" s="2321">
        <f t="shared" si="17"/>
      </c>
      <c r="M35" s="2427">
        <v>0</v>
      </c>
      <c r="N35" s="2344">
        <v>0</v>
      </c>
      <c r="O35" s="2346"/>
      <c r="P35" s="2317"/>
      <c r="Q35" s="2312" t="s">
        <v>2259</v>
      </c>
      <c r="R35" s="2392"/>
      <c r="S35" s="2392"/>
      <c r="T35" s="2421"/>
      <c r="U35" s="2392"/>
      <c r="V35" s="2392"/>
      <c r="W35" s="2392"/>
      <c r="X35" s="2392"/>
      <c r="Y35" s="2392"/>
      <c r="Z35" s="2392"/>
      <c r="AA35" s="2392"/>
      <c r="AB35" s="2422">
        <f t="shared" si="11"/>
      </c>
      <c r="AC35" s="2336">
        <f t="shared" si="6"/>
      </c>
      <c r="AD35" s="2324">
        <f t="shared" si="31"/>
      </c>
      <c r="AE35" s="2337">
        <f t="shared" si="20"/>
      </c>
      <c r="AF35" s="2423">
        <f>VLOOKUP(C35,'Data Products'!$A:$J,10,0)</f>
      </c>
      <c r="AG35" s="2424">
        <f t="shared" si="1"/>
      </c>
      <c r="AH35" s="2327">
        <f t="shared" ref="AH35:AH54" si="23">IF(J35&lt;=90,F35,0)</f>
      </c>
      <c r="AI35" s="2428"/>
      <c r="AJ35" s="2426"/>
      <c r="AK35" s="2331"/>
      <c r="AL35" s="2330"/>
      <c r="AM35" s="2331"/>
      <c r="AN35" s="2331"/>
    </row>
    <row customHeight="true" hidden="true" ht="18" r="36">
      <c r="A36" s="2413">
        <v>3</v>
      </c>
      <c r="B36" s="2312" t="s">
        <v>2254</v>
      </c>
      <c r="C36" s="2413" t="s">
        <v>2260</v>
      </c>
      <c r="D36" s="2358"/>
      <c r="E36" s="2346"/>
      <c r="F36" s="2416">
        <v>0</v>
      </c>
      <c r="G36" s="2416">
        <v>0</v>
      </c>
      <c r="H36" s="2417"/>
      <c r="I36" s="2418">
        <f>VLOOKUP(C36,'Data Products'!$A:$J,2,0)</f>
      </c>
      <c r="J36" s="2378">
        <f t="shared" si="28"/>
      </c>
      <c r="K36" s="2379">
        <v>45842</v>
      </c>
      <c r="L36" s="2321">
        <f t="shared" si="17"/>
      </c>
      <c r="M36" s="2427">
        <v>0</v>
      </c>
      <c r="N36" s="2344">
        <v>0</v>
      </c>
      <c r="O36" s="2429"/>
      <c r="P36" s="2430"/>
      <c r="Q36" s="2312" t="s">
        <v>2259</v>
      </c>
      <c r="R36" s="2392"/>
      <c r="S36" s="2392"/>
      <c r="T36" s="2421"/>
      <c r="U36" s="2392"/>
      <c r="V36" s="2392"/>
      <c r="W36" s="2392"/>
      <c r="X36" s="2392"/>
      <c r="Y36" s="2392"/>
      <c r="Z36" s="2392"/>
      <c r="AA36" s="2392"/>
      <c r="AB36" s="2422">
        <f t="shared" si="11"/>
      </c>
      <c r="AC36" s="2336">
        <f t="shared" si="6"/>
      </c>
      <c r="AD36" s="2324">
        <f t="shared" si="31"/>
      </c>
      <c r="AE36" s="2337">
        <f t="shared" si="20"/>
      </c>
      <c r="AF36" s="2423">
        <f>VLOOKUP(C36,'Data Products'!$A:$J,10,0)</f>
      </c>
      <c r="AG36" s="2424">
        <f t="shared" si="1"/>
      </c>
      <c r="AH36" s="2327">
        <f t="shared" si="23"/>
      </c>
      <c r="AI36" s="2428"/>
      <c r="AJ36" s="2426"/>
      <c r="AK36" s="2331"/>
      <c r="AL36" s="2330"/>
      <c r="AM36" s="2331"/>
      <c r="AN36" s="2331"/>
    </row>
    <row customHeight="true" hidden="true" ht="18" r="37">
      <c r="A37" s="2413">
        <v>4</v>
      </c>
      <c r="B37" s="2312" t="s">
        <v>2254</v>
      </c>
      <c r="C37" s="2413" t="s">
        <v>2261</v>
      </c>
      <c r="D37" s="2358"/>
      <c r="E37" s="2346"/>
      <c r="F37" s="2416">
        <v>0</v>
      </c>
      <c r="G37" s="2416">
        <v>0</v>
      </c>
      <c r="H37" s="2417"/>
      <c r="I37" s="2418">
        <f>VLOOKUP(C37,'Data Products'!$A:$J,2,0)</f>
      </c>
      <c r="J37" s="2378">
        <f t="shared" si="28"/>
      </c>
      <c r="K37" s="2379">
        <v>45843</v>
      </c>
      <c r="L37" s="2321">
        <f t="shared" si="17"/>
      </c>
      <c r="M37" s="2427">
        <v>0</v>
      </c>
      <c r="N37" s="2344">
        <v>0</v>
      </c>
      <c r="O37" s="2346"/>
      <c r="P37" s="2317"/>
      <c r="Q37" s="2312" t="s">
        <v>2259</v>
      </c>
      <c r="R37" s="2392"/>
      <c r="S37" s="2392"/>
      <c r="T37" s="2431"/>
      <c r="U37" s="2392"/>
      <c r="V37" s="2392"/>
      <c r="W37" s="2392"/>
      <c r="X37" s="2392"/>
      <c r="Y37" s="2392"/>
      <c r="Z37" s="2392"/>
      <c r="AA37" s="2392"/>
      <c r="AB37" s="2422">
        <f t="shared" si="11"/>
      </c>
      <c r="AC37" s="2336">
        <f t="shared" si="6"/>
      </c>
      <c r="AD37" s="2324">
        <f t="shared" si="31"/>
      </c>
      <c r="AE37" s="2337">
        <f t="shared" si="20"/>
      </c>
      <c r="AF37" s="2423">
        <f>VLOOKUP(C37,'Data Products'!$A:$J,10,0)</f>
      </c>
      <c r="AG37" s="2424">
        <f t="shared" si="1"/>
      </c>
      <c r="AH37" s="2327">
        <f t="shared" si="23"/>
      </c>
      <c r="AI37" s="2428"/>
      <c r="AJ37" s="2432"/>
      <c r="AK37" s="2331"/>
      <c r="AL37" s="2330"/>
      <c r="AM37" s="2331"/>
      <c r="AN37" s="2331"/>
    </row>
    <row customHeight="true" hidden="true" ht="18" r="38">
      <c r="A38" s="2413">
        <v>5</v>
      </c>
      <c r="B38" s="2312" t="s">
        <v>2262</v>
      </c>
      <c r="C38" s="2413" t="s">
        <v>2263</v>
      </c>
      <c r="D38" s="2358"/>
      <c r="E38" s="2346"/>
      <c r="F38" s="2416">
        <v>0</v>
      </c>
      <c r="G38" s="2416">
        <v>0</v>
      </c>
      <c r="H38" s="2417"/>
      <c r="I38" s="2418">
        <f>VLOOKUP(C38,'Data Products'!$A:$J,2,0)</f>
      </c>
      <c r="J38" s="2378">
        <f t="shared" si="28"/>
      </c>
      <c r="K38" s="2379">
        <v>45844</v>
      </c>
      <c r="L38" s="2321">
        <f t="shared" si="17"/>
      </c>
      <c r="M38" s="2427">
        <v>0</v>
      </c>
      <c r="N38" s="2344">
        <v>0</v>
      </c>
      <c r="O38" s="2346"/>
      <c r="P38" s="2317"/>
      <c r="Q38" s="2433" t="s">
        <v>2264</v>
      </c>
      <c r="R38" s="2392"/>
      <c r="S38" s="2392"/>
      <c r="T38" s="2421"/>
      <c r="U38" s="2392"/>
      <c r="V38" s="2392"/>
      <c r="W38" s="2392"/>
      <c r="X38" s="2392"/>
      <c r="Y38" s="2392"/>
      <c r="Z38" s="2392"/>
      <c r="AA38" s="2392"/>
      <c r="AB38" s="2422">
        <f t="shared" si="11"/>
      </c>
      <c r="AC38" s="2336">
        <f t="shared" si="6"/>
      </c>
      <c r="AD38" s="2324">
        <f t="shared" si="31"/>
      </c>
      <c r="AE38" s="2337">
        <f t="shared" si="20"/>
      </c>
      <c r="AF38" s="2423">
        <f>VLOOKUP(C38,'Data Products'!$A:$J,10,0)</f>
      </c>
      <c r="AG38" s="2424">
        <f t="shared" si="1"/>
      </c>
      <c r="AH38" s="2327">
        <f t="shared" si="23"/>
      </c>
      <c r="AI38" s="2428"/>
      <c r="AJ38" s="2432"/>
      <c r="AK38" s="2331">
        <v>200</v>
      </c>
      <c r="AL38" s="2330"/>
      <c r="AM38" s="2331"/>
      <c r="AN38" s="2331"/>
    </row>
    <row customHeight="true" hidden="true" ht="18" r="39">
      <c r="A39" s="2413">
        <v>6</v>
      </c>
      <c r="B39" s="2312" t="s">
        <v>2205</v>
      </c>
      <c r="C39" s="2413" t="s">
        <v>2265</v>
      </c>
      <c r="D39" s="2414" t="s">
        <v>2266</v>
      </c>
      <c r="E39" s="2415"/>
      <c r="F39" s="2416">
        <v>0</v>
      </c>
      <c r="G39" s="2416">
        <v>0</v>
      </c>
      <c r="H39" s="2417"/>
      <c r="I39" s="2418">
        <f>VLOOKUP(C39,'Data Products'!$A:$J,2,0)</f>
      </c>
      <c r="J39" s="2378">
        <f t="shared" si="28"/>
      </c>
      <c r="K39" s="2379">
        <v>45845</v>
      </c>
      <c r="L39" s="2321">
        <f t="shared" si="17"/>
      </c>
      <c r="M39" s="2427">
        <v>0</v>
      </c>
      <c r="N39" s="2344">
        <v>0</v>
      </c>
      <c r="O39" s="2346"/>
      <c r="P39" s="2317"/>
      <c r="Q39" s="2312" t="s">
        <v>2264</v>
      </c>
      <c r="R39" s="2392"/>
      <c r="S39" s="2392"/>
      <c r="T39" s="2421"/>
      <c r="U39" s="2392"/>
      <c r="V39" s="2392"/>
      <c r="W39" s="2392"/>
      <c r="X39" s="2392"/>
      <c r="Y39" s="2392"/>
      <c r="Z39" s="2392"/>
      <c r="AA39" s="2392"/>
      <c r="AB39" s="2422">
        <f t="shared" si="11"/>
      </c>
      <c r="AC39" s="2341">
        <f t="shared" si="6"/>
      </c>
      <c r="AD39" s="2324">
        <f t="shared" si="31"/>
      </c>
      <c r="AE39" s="2342">
        <f t="shared" si="20"/>
      </c>
      <c r="AF39" s="2423">
        <f>VLOOKUP(C39,'Data Products'!$A:$J,10,0)</f>
      </c>
      <c r="AG39" s="2424">
        <f t="shared" si="1"/>
      </c>
      <c r="AH39" s="2327">
        <f t="shared" si="23"/>
      </c>
      <c r="AI39" s="2428"/>
      <c r="AJ39" s="2432"/>
      <c r="AK39" s="2331"/>
      <c r="AL39" s="2330"/>
      <c r="AM39" s="2331"/>
      <c r="AN39" s="2331"/>
    </row>
    <row customHeight="true" hidden="true" ht="18" r="40">
      <c r="A40" s="2413">
        <v>7</v>
      </c>
      <c r="B40" s="2312" t="s">
        <v>2205</v>
      </c>
      <c r="C40" s="2389" t="s">
        <v>2267</v>
      </c>
      <c r="D40" s="2414" t="s">
        <v>2267</v>
      </c>
      <c r="E40" s="2415"/>
      <c r="F40" s="2416">
        <v>0</v>
      </c>
      <c r="G40" s="2416">
        <v>0</v>
      </c>
      <c r="H40" s="2417"/>
      <c r="I40" s="2418">
        <f>VLOOKUP(C40,'Data Products'!$A:$J,2,0)</f>
      </c>
      <c r="J40" s="2378">
        <f t="shared" si="28"/>
      </c>
      <c r="K40" s="2379">
        <v>45846</v>
      </c>
      <c r="L40" s="2321">
        <f t="shared" si="17"/>
      </c>
      <c r="M40" s="2427">
        <v>0</v>
      </c>
      <c r="N40" s="2344">
        <v>0</v>
      </c>
      <c r="O40" s="2346"/>
      <c r="P40" s="2317"/>
      <c r="Q40" s="2434" t="s">
        <v>2264</v>
      </c>
      <c r="R40" s="2392"/>
      <c r="S40" s="2392"/>
      <c r="T40" s="2421"/>
      <c r="U40" s="2392"/>
      <c r="V40" s="2392"/>
      <c r="W40" s="2392"/>
      <c r="X40" s="2392"/>
      <c r="Y40" s="2392"/>
      <c r="Z40" s="2392"/>
      <c r="AA40" s="2392"/>
      <c r="AB40" s="2422">
        <f t="shared" si="11"/>
      </c>
      <c r="AC40" s="2435">
        <f t="shared" si="6"/>
      </c>
      <c r="AD40" s="2324">
        <f t="shared" si="31"/>
      </c>
      <c r="AE40" s="2436">
        <f t="shared" si="20"/>
      </c>
      <c r="AF40" s="2423">
        <f>VLOOKUP(C40,'Data Products'!$A:$J,10,0)</f>
      </c>
      <c r="AG40" s="2424">
        <f t="shared" si="1"/>
      </c>
      <c r="AH40" s="2327">
        <f t="shared" si="23"/>
      </c>
      <c r="AI40" s="2428"/>
      <c r="AJ40" s="2432"/>
      <c r="AK40" s="2331"/>
      <c r="AL40" s="2330"/>
      <c r="AM40" s="2331"/>
      <c r="AN40" s="2331"/>
    </row>
    <row customHeight="true" hidden="true" ht="18" r="41">
      <c r="A41" s="2413">
        <v>8</v>
      </c>
      <c r="B41" s="2312" t="s">
        <v>2205</v>
      </c>
      <c r="C41" s="2413" t="s">
        <v>2268</v>
      </c>
      <c r="D41" s="2358"/>
      <c r="E41" s="2346"/>
      <c r="F41" s="2416">
        <v>0</v>
      </c>
      <c r="G41" s="2416">
        <v>0</v>
      </c>
      <c r="H41" s="2417"/>
      <c r="I41" s="2418">
        <f>VLOOKUP(C41,'Data Products'!$A:$J,2,0)</f>
      </c>
      <c r="J41" s="2378">
        <f t="shared" si="28"/>
      </c>
      <c r="K41" s="2379">
        <v>45847</v>
      </c>
      <c r="L41" s="2321">
        <f t="shared" si="17"/>
      </c>
      <c r="M41" s="2427">
        <v>0</v>
      </c>
      <c r="N41" s="2344">
        <v>0</v>
      </c>
      <c r="O41" s="2346"/>
      <c r="P41" s="2317"/>
      <c r="Q41" s="2312" t="s">
        <v>2264</v>
      </c>
      <c r="R41" s="2392"/>
      <c r="S41" s="2392"/>
      <c r="T41" s="2421"/>
      <c r="U41" s="2392"/>
      <c r="V41" s="2392"/>
      <c r="W41" s="2392"/>
      <c r="X41" s="2392"/>
      <c r="Y41" s="2392"/>
      <c r="Z41" s="2392"/>
      <c r="AA41" s="2392"/>
      <c r="AB41" s="2422">
        <f t="shared" si="11"/>
      </c>
      <c r="AC41" s="2336">
        <f t="shared" si="6"/>
      </c>
      <c r="AD41" s="2324">
        <f t="shared" si="31"/>
      </c>
      <c r="AE41" s="2337">
        <f t="shared" si="20"/>
      </c>
      <c r="AF41" s="2423">
        <f>VLOOKUP(C41,'Data Products'!$A:$J,10,0)</f>
      </c>
      <c r="AG41" s="2424">
        <f t="shared" si="1"/>
      </c>
      <c r="AH41" s="2327">
        <f t="shared" si="23"/>
      </c>
      <c r="AI41" s="2428"/>
      <c r="AJ41" s="2432"/>
      <c r="AK41" s="2331"/>
      <c r="AL41" s="2330"/>
      <c r="AM41" s="2331"/>
      <c r="AN41" s="2331"/>
    </row>
    <row customHeight="true" hidden="true" ht="18" r="42">
      <c r="A42" s="2413">
        <v>9</v>
      </c>
      <c r="B42" s="2312" t="s">
        <v>2205</v>
      </c>
      <c r="C42" s="2413" t="s">
        <v>2269</v>
      </c>
      <c r="D42" s="2358"/>
      <c r="E42" s="2346"/>
      <c r="F42" s="2416">
        <v>0</v>
      </c>
      <c r="G42" s="2416">
        <v>0</v>
      </c>
      <c r="H42" s="2417"/>
      <c r="I42" s="2418">
        <f>VLOOKUP(C42,'Data Products'!$A:$J,2,0)</f>
      </c>
      <c r="J42" s="2378">
        <f t="shared" si="28"/>
      </c>
      <c r="K42" s="2379">
        <v>45848</v>
      </c>
      <c r="L42" s="2321">
        <f t="shared" si="17"/>
      </c>
      <c r="M42" s="2427">
        <v>0</v>
      </c>
      <c r="N42" s="2344">
        <v>0</v>
      </c>
      <c r="O42" s="2346"/>
      <c r="P42" s="2317"/>
      <c r="Q42" s="2312" t="s">
        <v>2264</v>
      </c>
      <c r="R42" s="2392"/>
      <c r="S42" s="2392"/>
      <c r="T42" s="2421"/>
      <c r="U42" s="2392"/>
      <c r="V42" s="2392"/>
      <c r="W42" s="2392"/>
      <c r="X42" s="2392"/>
      <c r="Y42" s="2392"/>
      <c r="Z42" s="2392"/>
      <c r="AA42" s="2392"/>
      <c r="AB42" s="2422">
        <f t="shared" si="11"/>
      </c>
      <c r="AC42" s="2341">
        <f t="shared" si="6"/>
      </c>
      <c r="AD42" s="2324">
        <f t="shared" si="31"/>
      </c>
      <c r="AE42" s="2342">
        <f t="shared" si="20"/>
      </c>
      <c r="AF42" s="2423">
        <f>VLOOKUP(C42,'Data Products'!$A:$J,10,0)</f>
      </c>
      <c r="AG42" s="2424">
        <f t="shared" si="1"/>
      </c>
      <c r="AH42" s="2327">
        <f t="shared" si="23"/>
      </c>
      <c r="AI42" s="2428"/>
      <c r="AJ42" s="2432"/>
      <c r="AK42" s="2331"/>
      <c r="AL42" s="2330"/>
      <c r="AM42" s="2331"/>
      <c r="AN42" s="2331"/>
    </row>
    <row customHeight="true" hidden="true" ht="18" r="43">
      <c r="A43" s="2413">
        <v>10</v>
      </c>
      <c r="B43" s="2312" t="s">
        <v>2205</v>
      </c>
      <c r="C43" s="2413" t="s">
        <v>2270</v>
      </c>
      <c r="D43" s="2358"/>
      <c r="E43" s="2346"/>
      <c r="F43" s="2416">
        <v>0</v>
      </c>
      <c r="G43" s="2416">
        <v>0</v>
      </c>
      <c r="H43" s="2417"/>
      <c r="I43" s="2418">
        <f>VLOOKUP(C43,'Data Products'!$A:$J,2,0)</f>
      </c>
      <c r="J43" s="2378">
        <f t="shared" si="28"/>
      </c>
      <c r="K43" s="2379">
        <v>45849</v>
      </c>
      <c r="L43" s="2321">
        <f t="shared" si="17"/>
      </c>
      <c r="M43" s="2427">
        <v>0</v>
      </c>
      <c r="N43" s="2344">
        <v>0</v>
      </c>
      <c r="O43" s="2346"/>
      <c r="P43" s="2317"/>
      <c r="Q43" s="2312" t="s">
        <v>2264</v>
      </c>
      <c r="R43" s="2392"/>
      <c r="S43" s="2392"/>
      <c r="T43" s="2421"/>
      <c r="U43" s="2392"/>
      <c r="V43" s="2392"/>
      <c r="W43" s="2392"/>
      <c r="X43" s="2392"/>
      <c r="Y43" s="2392"/>
      <c r="Z43" s="2392"/>
      <c r="AA43" s="2392"/>
      <c r="AB43" s="2422">
        <f t="shared" si="11"/>
      </c>
      <c r="AC43" s="2336">
        <f t="shared" si="6"/>
      </c>
      <c r="AD43" s="2324">
        <f t="shared" si="31"/>
      </c>
      <c r="AE43" s="2337">
        <f t="shared" si="20"/>
      </c>
      <c r="AF43" s="2423">
        <f>VLOOKUP(C43,'Data Products'!$A:$J,10,0)</f>
      </c>
      <c r="AG43" s="2424">
        <f t="shared" si="1"/>
      </c>
      <c r="AH43" s="2327">
        <f t="shared" si="23"/>
      </c>
      <c r="AI43" s="2428"/>
      <c r="AJ43" s="2432"/>
      <c r="AK43" s="2331">
        <v>150</v>
      </c>
      <c r="AL43" s="2330"/>
      <c r="AM43" s="2331"/>
      <c r="AN43" s="2331"/>
    </row>
    <row customHeight="true" hidden="true" ht="18" r="44">
      <c r="A44" s="2413">
        <v>11</v>
      </c>
      <c r="B44" s="2312" t="s">
        <v>2254</v>
      </c>
      <c r="C44" s="2413" t="s">
        <v>2271</v>
      </c>
      <c r="D44" s="2358"/>
      <c r="E44" s="2346"/>
      <c r="F44" s="2416">
        <v>0</v>
      </c>
      <c r="G44" s="2416">
        <v>0</v>
      </c>
      <c r="H44" s="2417"/>
      <c r="I44" s="2418">
        <f>VLOOKUP(C44,'Data Products'!$A:$J,2,0)</f>
      </c>
      <c r="J44" s="2378">
        <f t="shared" si="28"/>
      </c>
      <c r="K44" s="2379">
        <v>45850</v>
      </c>
      <c r="L44" s="2321">
        <f t="shared" si="17"/>
      </c>
      <c r="M44" s="2427">
        <v>0</v>
      </c>
      <c r="N44" s="2344">
        <v>0</v>
      </c>
      <c r="O44" s="2346"/>
      <c r="P44" s="2317"/>
      <c r="Q44" s="2312" t="s">
        <v>2264</v>
      </c>
      <c r="R44" s="2392"/>
      <c r="S44" s="2392"/>
      <c r="T44" s="2421"/>
      <c r="U44" s="2392"/>
      <c r="V44" s="2392"/>
      <c r="W44" s="2392"/>
      <c r="X44" s="2392"/>
      <c r="Y44" s="2392"/>
      <c r="Z44" s="2392"/>
      <c r="AA44" s="2392"/>
      <c r="AB44" s="2422">
        <f t="shared" si="11"/>
      </c>
      <c r="AC44" s="2435">
        <f t="shared" si="6"/>
      </c>
      <c r="AD44" s="2324">
        <f t="shared" si="31"/>
      </c>
      <c r="AE44" s="2436">
        <f t="shared" si="20"/>
      </c>
      <c r="AF44" s="2423">
        <f>VLOOKUP(C44,'Data Products'!$A:$J,10,0)</f>
      </c>
      <c r="AG44" s="2424">
        <f t="shared" si="1"/>
      </c>
      <c r="AH44" s="2327">
        <f t="shared" si="23"/>
      </c>
      <c r="AI44" s="2428"/>
      <c r="AJ44" s="2432"/>
      <c r="AK44" s="2331"/>
      <c r="AL44" s="2330"/>
      <c r="AM44" s="2331"/>
      <c r="AN44" s="2331"/>
    </row>
    <row customHeight="true" hidden="true" ht="18" r="45">
      <c r="A45" s="2413">
        <v>12</v>
      </c>
      <c r="B45" s="2312" t="s">
        <v>2205</v>
      </c>
      <c r="C45" s="2413" t="s">
        <v>2272</v>
      </c>
      <c r="D45" s="2414" t="s">
        <v>2273</v>
      </c>
      <c r="E45" s="2415"/>
      <c r="F45" s="2416">
        <v>0</v>
      </c>
      <c r="G45" s="2416">
        <v>0</v>
      </c>
      <c r="H45" s="2417"/>
      <c r="I45" s="2418">
        <f>VLOOKUP(C45,'Data Products'!$A:$J,2,0)</f>
      </c>
      <c r="J45" s="2378">
        <f t="shared" si="28"/>
      </c>
      <c r="K45" s="2379">
        <v>45851</v>
      </c>
      <c r="L45" s="2321">
        <f t="shared" si="17"/>
      </c>
      <c r="M45" s="2427">
        <v>0</v>
      </c>
      <c r="N45" s="2344">
        <v>0</v>
      </c>
      <c r="O45" s="2346"/>
      <c r="P45" s="2317"/>
      <c r="Q45" s="2312" t="s">
        <v>2264</v>
      </c>
      <c r="R45" s="2392"/>
      <c r="S45" s="2392"/>
      <c r="T45" s="2421"/>
      <c r="U45" s="2392"/>
      <c r="V45" s="2392"/>
      <c r="W45" s="2392"/>
      <c r="X45" s="2392"/>
      <c r="Y45" s="2392"/>
      <c r="Z45" s="2392"/>
      <c r="AA45" s="2392"/>
      <c r="AB45" s="2422">
        <f t="shared" si="11"/>
      </c>
      <c r="AC45" s="2435">
        <f t="shared" si="6"/>
      </c>
      <c r="AD45" s="2324">
        <f t="shared" si="31"/>
      </c>
      <c r="AE45" s="2436">
        <f t="shared" si="20"/>
      </c>
      <c r="AF45" s="2423">
        <f>VLOOKUP(C45,'Data Products'!$A:$J,10,0)</f>
      </c>
      <c r="AG45" s="2424">
        <f t="shared" si="1"/>
      </c>
      <c r="AH45" s="2327">
        <f t="shared" si="23"/>
      </c>
      <c r="AI45" s="2428"/>
      <c r="AJ45" s="2432"/>
      <c r="AK45" s="2331"/>
      <c r="AL45" s="2330"/>
      <c r="AM45" s="2331"/>
      <c r="AN45" s="2331"/>
    </row>
    <row customHeight="true" hidden="true" ht="18" r="46">
      <c r="A46" s="2413">
        <v>13</v>
      </c>
      <c r="B46" s="2312" t="s">
        <v>2205</v>
      </c>
      <c r="C46" s="2413" t="s">
        <v>2274</v>
      </c>
      <c r="D46" s="2358"/>
      <c r="E46" s="2346"/>
      <c r="F46" s="2416">
        <v>0</v>
      </c>
      <c r="G46" s="2416">
        <v>0</v>
      </c>
      <c r="H46" s="2417"/>
      <c r="I46" s="2418">
        <f>VLOOKUP(C46,'Data Products'!$A:$J,2,0)</f>
      </c>
      <c r="J46" s="2378">
        <f t="shared" si="28"/>
      </c>
      <c r="K46" s="2379">
        <v>45852</v>
      </c>
      <c r="L46" s="2321">
        <f t="shared" si="17"/>
      </c>
      <c r="M46" s="2427">
        <v>0</v>
      </c>
      <c r="N46" s="2344">
        <v>0</v>
      </c>
      <c r="O46" s="2346"/>
      <c r="P46" s="2317"/>
      <c r="Q46" s="2312" t="s">
        <v>2264</v>
      </c>
      <c r="R46" s="2392"/>
      <c r="S46" s="2392"/>
      <c r="T46" s="2421"/>
      <c r="U46" s="2392"/>
      <c r="V46" s="2392"/>
      <c r="W46" s="2392"/>
      <c r="X46" s="2392"/>
      <c r="Y46" s="2392"/>
      <c r="Z46" s="2392"/>
      <c r="AA46" s="2392"/>
      <c r="AB46" s="2422">
        <f t="shared" si="11"/>
      </c>
      <c r="AC46" s="2336">
        <f t="shared" si="6"/>
      </c>
      <c r="AD46" s="2324">
        <f t="shared" si="31"/>
      </c>
      <c r="AE46" s="2337">
        <f t="shared" si="20"/>
      </c>
      <c r="AF46" s="2423">
        <f>VLOOKUP(C46,'Data Products'!$A:$J,10,0)</f>
      </c>
      <c r="AG46" s="2424">
        <f t="shared" si="1"/>
      </c>
      <c r="AH46" s="2327">
        <f t="shared" si="23"/>
      </c>
      <c r="AI46" s="2428"/>
      <c r="AJ46" s="2432"/>
      <c r="AK46" s="2331"/>
      <c r="AL46" s="2330"/>
      <c r="AM46" s="2331"/>
      <c r="AN46" s="2331"/>
    </row>
    <row customHeight="true" hidden="true" ht="18" r="47">
      <c r="A47" s="2413">
        <v>14</v>
      </c>
      <c r="B47" s="2312" t="s">
        <v>2254</v>
      </c>
      <c r="C47" s="2413" t="s">
        <v>2275</v>
      </c>
      <c r="D47" s="2414" t="s">
        <v>2276</v>
      </c>
      <c r="E47" s="2415"/>
      <c r="F47" s="2416">
        <v>0</v>
      </c>
      <c r="G47" s="2416">
        <v>0</v>
      </c>
      <c r="H47" s="2417"/>
      <c r="I47" s="2418">
        <f>VLOOKUP(C47,'Data Products'!$A:$J,2,0)</f>
      </c>
      <c r="J47" s="2378">
        <f t="shared" si="28"/>
      </c>
      <c r="K47" s="2379">
        <v>45853</v>
      </c>
      <c r="L47" s="2321">
        <f t="shared" si="17"/>
      </c>
      <c r="M47" s="2427">
        <v>0</v>
      </c>
      <c r="N47" s="2344">
        <v>0</v>
      </c>
      <c r="O47" s="2346"/>
      <c r="P47" s="2317"/>
      <c r="Q47" s="2312" t="s">
        <v>2264</v>
      </c>
      <c r="R47" s="2392"/>
      <c r="S47" s="2392"/>
      <c r="T47" s="2421"/>
      <c r="U47" s="2392"/>
      <c r="V47" s="2392"/>
      <c r="W47" s="2392"/>
      <c r="X47" s="2392"/>
      <c r="Y47" s="2392"/>
      <c r="Z47" s="2392"/>
      <c r="AA47" s="2392"/>
      <c r="AB47" s="2422">
        <f t="shared" si="11"/>
      </c>
      <c r="AC47" s="2435">
        <f t="shared" si="6"/>
      </c>
      <c r="AD47" s="2324">
        <f t="shared" si="31"/>
      </c>
      <c r="AE47" s="2436">
        <f t="shared" si="20"/>
      </c>
      <c r="AF47" s="2423">
        <f>VLOOKUP(C47,'Data Products'!$A:$J,10,0)</f>
      </c>
      <c r="AG47" s="2424">
        <f t="shared" si="1"/>
      </c>
      <c r="AH47" s="2327">
        <f t="shared" si="23"/>
      </c>
      <c r="AI47" s="2428"/>
      <c r="AJ47" s="2432"/>
      <c r="AK47" s="2331"/>
      <c r="AL47" s="2330"/>
      <c r="AM47" s="2331"/>
      <c r="AN47" s="2331"/>
    </row>
    <row customHeight="true" hidden="true" ht="18" r="48">
      <c r="A48" s="2413">
        <v>15</v>
      </c>
      <c r="B48" s="2312" t="s">
        <v>2254</v>
      </c>
      <c r="C48" s="2413" t="s">
        <v>2277</v>
      </c>
      <c r="D48" s="2358"/>
      <c r="E48" s="2346"/>
      <c r="F48" s="2416">
        <v>0</v>
      </c>
      <c r="G48" s="2416">
        <v>0</v>
      </c>
      <c r="H48" s="2417"/>
      <c r="I48" s="2418">
        <f>VLOOKUP(C48,'Data Products'!$A:$J,2,0)</f>
      </c>
      <c r="J48" s="2378">
        <f t="shared" si="28"/>
      </c>
      <c r="K48" s="2379">
        <v>45854</v>
      </c>
      <c r="L48" s="2321">
        <f t="shared" si="17"/>
      </c>
      <c r="M48" s="2427">
        <v>0</v>
      </c>
      <c r="N48" s="2344">
        <v>0</v>
      </c>
      <c r="O48" s="2346"/>
      <c r="P48" s="2317"/>
      <c r="Q48" s="2312" t="s">
        <v>2264</v>
      </c>
      <c r="R48" s="2392"/>
      <c r="S48" s="2392"/>
      <c r="T48" s="2421"/>
      <c r="U48" s="2392"/>
      <c r="V48" s="2392"/>
      <c r="W48" s="2392"/>
      <c r="X48" s="2392"/>
      <c r="Y48" s="2392"/>
      <c r="Z48" s="2392"/>
      <c r="AA48" s="2392"/>
      <c r="AB48" s="2422">
        <f t="shared" si="11"/>
      </c>
      <c r="AC48" s="2435">
        <f t="shared" si="6"/>
      </c>
      <c r="AD48" s="2324">
        <f t="shared" si="31"/>
      </c>
      <c r="AE48" s="2436">
        <f t="shared" si="20"/>
      </c>
      <c r="AF48" s="2423">
        <f>VLOOKUP(C48,'Data Products'!$A:$J,10,0)</f>
      </c>
      <c r="AG48" s="2424">
        <f t="shared" si="1"/>
      </c>
      <c r="AH48" s="2327">
        <f t="shared" si="23"/>
      </c>
      <c r="AI48" s="2428"/>
      <c r="AJ48" s="2432"/>
      <c r="AK48" s="2331">
        <v>340</v>
      </c>
      <c r="AL48" s="2330"/>
      <c r="AM48" s="2331"/>
      <c r="AN48" s="2331"/>
    </row>
    <row customHeight="true" hidden="true" ht="18" r="49">
      <c r="A49" s="2413">
        <v>16</v>
      </c>
      <c r="B49" s="2312" t="s">
        <v>2254</v>
      </c>
      <c r="C49" s="2413" t="s">
        <v>2278</v>
      </c>
      <c r="D49" s="2358"/>
      <c r="E49" s="2346"/>
      <c r="F49" s="2416">
        <v>0</v>
      </c>
      <c r="G49" s="2416">
        <v>0</v>
      </c>
      <c r="H49" s="2417"/>
      <c r="I49" s="2418">
        <f>VLOOKUP(C49,'Data Products'!$A:$J,2,0)</f>
      </c>
      <c r="J49" s="2378">
        <f t="shared" si="28"/>
      </c>
      <c r="K49" s="2379">
        <v>45855</v>
      </c>
      <c r="L49" s="2321">
        <f t="shared" si="17"/>
      </c>
      <c r="M49" s="2427">
        <v>0</v>
      </c>
      <c r="N49" s="2344">
        <v>0</v>
      </c>
      <c r="O49" s="2346"/>
      <c r="P49" s="2317"/>
      <c r="Q49" s="2312" t="s">
        <v>2279</v>
      </c>
      <c r="R49" s="2392"/>
      <c r="S49" s="2392"/>
      <c r="T49" s="2421"/>
      <c r="U49" s="2392"/>
      <c r="V49" s="2392"/>
      <c r="W49" s="2392"/>
      <c r="X49" s="2392"/>
      <c r="Y49" s="2392"/>
      <c r="Z49" s="2392"/>
      <c r="AA49" s="2392"/>
      <c r="AB49" s="2422">
        <f t="shared" si="11"/>
      </c>
      <c r="AC49" s="2336">
        <f t="shared" si="6"/>
      </c>
      <c r="AD49" s="2324">
        <f t="shared" si="31"/>
      </c>
      <c r="AE49" s="2337">
        <f t="shared" si="20"/>
      </c>
      <c r="AF49" s="2423">
        <f>VLOOKUP(C49,'Data Products'!$A:$J,10,0)</f>
      </c>
      <c r="AG49" s="2424">
        <f t="shared" si="1"/>
      </c>
      <c r="AH49" s="2327">
        <f t="shared" si="23"/>
      </c>
      <c r="AI49" s="2428"/>
      <c r="AJ49" s="2432"/>
      <c r="AK49" s="2331"/>
      <c r="AL49" s="2330"/>
      <c r="AM49" s="2331"/>
      <c r="AN49" s="2331"/>
    </row>
    <row customHeight="true" hidden="true" ht="18" r="50">
      <c r="A50" s="2413">
        <v>17</v>
      </c>
      <c r="B50" s="2312" t="s">
        <v>2254</v>
      </c>
      <c r="C50" s="2413" t="s">
        <v>2280</v>
      </c>
      <c r="D50" s="2358"/>
      <c r="E50" s="2346"/>
      <c r="F50" s="2416">
        <v>0</v>
      </c>
      <c r="G50" s="2416">
        <v>0</v>
      </c>
      <c r="H50" s="2417"/>
      <c r="I50" s="2418">
        <f>VLOOKUP(C50,'Data Products'!$A:$J,2,0)</f>
      </c>
      <c r="J50" s="2378">
        <f t="shared" si="28"/>
      </c>
      <c r="K50" s="2379">
        <v>45856</v>
      </c>
      <c r="L50" s="2321">
        <f t="shared" si="17"/>
      </c>
      <c r="M50" s="2427">
        <v>0</v>
      </c>
      <c r="N50" s="2344">
        <v>0</v>
      </c>
      <c r="O50" s="2346"/>
      <c r="P50" s="2317"/>
      <c r="Q50" s="2312" t="s">
        <v>2279</v>
      </c>
      <c r="R50" s="2392"/>
      <c r="S50" s="2392"/>
      <c r="T50" s="2421"/>
      <c r="U50" s="2392"/>
      <c r="V50" s="2392"/>
      <c r="W50" s="2392"/>
      <c r="X50" s="2392"/>
      <c r="Y50" s="2392"/>
      <c r="Z50" s="2392"/>
      <c r="AA50" s="2392"/>
      <c r="AB50" s="2422">
        <f t="shared" si="11"/>
      </c>
      <c r="AC50" s="2341">
        <f t="shared" si="6"/>
      </c>
      <c r="AD50" s="2324">
        <f t="shared" si="31"/>
      </c>
      <c r="AE50" s="2342">
        <f t="shared" si="20"/>
      </c>
      <c r="AF50" s="2423">
        <f>VLOOKUP(C50,'Data Products'!$A:$J,10,0)</f>
      </c>
      <c r="AG50" s="2424">
        <f t="shared" si="1"/>
      </c>
      <c r="AH50" s="2327">
        <f t="shared" si="23"/>
      </c>
      <c r="AI50" s="2428"/>
      <c r="AJ50" s="2432"/>
      <c r="AK50" s="2331">
        <v>3620</v>
      </c>
      <c r="AL50" s="2330"/>
      <c r="AM50" s="2331"/>
      <c r="AN50" s="2331"/>
    </row>
    <row customHeight="true" hidden="true" ht="18" r="51">
      <c r="A51" s="2413">
        <v>18</v>
      </c>
      <c r="B51" s="2312" t="s">
        <v>2254</v>
      </c>
      <c r="C51" s="2413" t="s">
        <v>2281</v>
      </c>
      <c r="D51" s="2358"/>
      <c r="E51" s="2346"/>
      <c r="F51" s="2416">
        <v>0</v>
      </c>
      <c r="G51" s="2416">
        <v>0</v>
      </c>
      <c r="H51" s="2417"/>
      <c r="I51" s="2418">
        <f>VLOOKUP(C51,'Data Products'!$A:$J,2,0)</f>
      </c>
      <c r="J51" s="2378">
        <f t="shared" si="28"/>
      </c>
      <c r="K51" s="2379">
        <v>45857</v>
      </c>
      <c r="L51" s="2321">
        <f t="shared" si="17"/>
      </c>
      <c r="M51" s="2427">
        <v>0</v>
      </c>
      <c r="N51" s="2344">
        <v>0</v>
      </c>
      <c r="O51" s="2346"/>
      <c r="P51" s="2317"/>
      <c r="Q51" s="2312" t="s">
        <v>2279</v>
      </c>
      <c r="R51" s="2392"/>
      <c r="S51" s="2392"/>
      <c r="T51" s="2421"/>
      <c r="U51" s="2392"/>
      <c r="V51" s="2392"/>
      <c r="W51" s="2392"/>
      <c r="X51" s="2392"/>
      <c r="Y51" s="2392"/>
      <c r="Z51" s="2392"/>
      <c r="AA51" s="2392"/>
      <c r="AB51" s="2422">
        <f t="shared" si="11"/>
      </c>
      <c r="AC51" s="2336">
        <f t="shared" si="6"/>
      </c>
      <c r="AD51" s="2324">
        <f t="shared" si="31"/>
      </c>
      <c r="AE51" s="2337">
        <f t="shared" si="20"/>
      </c>
      <c r="AF51" s="2423">
        <f>VLOOKUP(C51,'Data Products'!$A:$J,10,0)</f>
      </c>
      <c r="AG51" s="2424">
        <f t="shared" si="1"/>
      </c>
      <c r="AH51" s="2327">
        <f t="shared" si="23"/>
      </c>
      <c r="AI51" s="2428"/>
      <c r="AJ51" s="2432"/>
      <c r="AK51" s="2331"/>
      <c r="AL51" s="2330"/>
      <c r="AM51" s="2331"/>
      <c r="AN51" s="2331"/>
    </row>
    <row customHeight="true" hidden="true" ht="18" r="52">
      <c r="A52" s="2413">
        <v>19</v>
      </c>
      <c r="B52" s="2312" t="s">
        <v>2208</v>
      </c>
      <c r="C52" s="2413" t="s">
        <v>2282</v>
      </c>
      <c r="D52" s="2356" t="s">
        <v>2283</v>
      </c>
      <c r="E52" s="2356" t="s">
        <v>2283</v>
      </c>
      <c r="F52" s="2416">
        <v>0</v>
      </c>
      <c r="G52" s="2416">
        <v>0</v>
      </c>
      <c r="H52" s="2417"/>
      <c r="I52" s="2418">
        <f>VLOOKUP(C52,'Data Products'!$A:$J,2,0)</f>
      </c>
      <c r="J52" s="2378">
        <f t="shared" si="28"/>
      </c>
      <c r="K52" s="2379">
        <v>45858</v>
      </c>
      <c r="L52" s="2321">
        <f t="shared" si="17"/>
      </c>
      <c r="M52" s="2427">
        <v>0</v>
      </c>
      <c r="N52" s="2344">
        <v>0</v>
      </c>
      <c r="O52" s="2346"/>
      <c r="P52" s="2317"/>
      <c r="Q52" s="2312" t="s">
        <v>2284</v>
      </c>
      <c r="R52" s="2392"/>
      <c r="S52" s="2392"/>
      <c r="T52" s="2421"/>
      <c r="U52" s="2392"/>
      <c r="V52" s="2392"/>
      <c r="W52" s="2392"/>
      <c r="X52" s="2392"/>
      <c r="Y52" s="2392"/>
      <c r="Z52" s="2392"/>
      <c r="AA52" s="2392"/>
      <c r="AB52" s="2422">
        <f t="shared" si="11"/>
      </c>
      <c r="AC52" s="2341">
        <f t="shared" si="6"/>
      </c>
      <c r="AD52" s="2324">
        <f t="shared" si="31"/>
      </c>
      <c r="AE52" s="2342">
        <f t="shared" si="20"/>
      </c>
      <c r="AF52" s="2423">
        <f>VLOOKUP(C52,'Data Products'!$A:$J,10,0)</f>
      </c>
      <c r="AG52" s="2424">
        <f t="shared" si="1"/>
      </c>
      <c r="AH52" s="2327">
        <f t="shared" si="23"/>
      </c>
      <c r="AI52" s="2425" t="s">
        <v>2285</v>
      </c>
      <c r="AJ52" s="2432"/>
      <c r="AK52" s="2331"/>
      <c r="AL52" s="2330"/>
      <c r="AM52" s="2331"/>
      <c r="AN52" s="2331"/>
    </row>
    <row customHeight="true" hidden="true" ht="18" r="53">
      <c r="A53" s="2413">
        <v>20</v>
      </c>
      <c r="B53" s="2312" t="s">
        <v>2254</v>
      </c>
      <c r="C53" s="2413" t="s">
        <v>2286</v>
      </c>
      <c r="D53" s="2356" t="s">
        <v>2287</v>
      </c>
      <c r="E53" s="2356" t="s">
        <v>2287</v>
      </c>
      <c r="F53" s="2416">
        <v>8</v>
      </c>
      <c r="G53" s="2416">
        <v>8</v>
      </c>
      <c r="H53" s="2417"/>
      <c r="I53" s="2418">
        <f>VLOOKUP(C53,'Data Products'!$A:$J,2,0)</f>
      </c>
      <c r="J53" s="2378">
        <f t="shared" si="28"/>
      </c>
      <c r="K53" s="2379">
        <v>45859</v>
      </c>
      <c r="L53" s="2321">
        <f t="shared" si="17"/>
      </c>
      <c r="M53" s="2427">
        <v>0</v>
      </c>
      <c r="N53" s="2344">
        <v>0</v>
      </c>
      <c r="O53" s="2346"/>
      <c r="P53" s="2317"/>
      <c r="Q53" s="2312" t="s">
        <v>2284</v>
      </c>
      <c r="R53" s="2392"/>
      <c r="S53" s="2392"/>
      <c r="T53" s="2421"/>
      <c r="U53" s="2392"/>
      <c r="V53" s="2392"/>
      <c r="W53" s="2392"/>
      <c r="X53" s="2392"/>
      <c r="Y53" s="2392"/>
      <c r="Z53" s="2392"/>
      <c r="AA53" s="2392"/>
      <c r="AB53" s="2422">
        <f t="shared" si="11"/>
      </c>
      <c r="AC53" s="2341">
        <f t="shared" si="6"/>
      </c>
      <c r="AD53" s="2324">
        <f t="shared" si="31"/>
      </c>
      <c r="AE53" s="2342">
        <f t="shared" si="20"/>
      </c>
      <c r="AF53" s="2423">
        <f>VLOOKUP(C53,'Data Products'!$A:$J,10,0)</f>
      </c>
      <c r="AG53" s="2424">
        <f t="shared" si="1"/>
      </c>
      <c r="AH53" s="2327">
        <f t="shared" si="23"/>
      </c>
      <c r="AI53" s="2425" t="s">
        <v>2288</v>
      </c>
      <c r="AJ53" s="2432"/>
      <c r="AK53" s="2331"/>
      <c r="AL53" s="2330"/>
      <c r="AM53" s="2331"/>
      <c r="AN53" s="2331"/>
    </row>
    <row customHeight="true" hidden="true" ht="18" r="54">
      <c r="A54" s="2413">
        <v>21</v>
      </c>
      <c r="B54" s="2312" t="s">
        <v>2254</v>
      </c>
      <c r="C54" s="2413" t="s">
        <v>2289</v>
      </c>
      <c r="D54" s="2356" t="s">
        <v>2290</v>
      </c>
      <c r="E54" s="2356" t="s">
        <v>2290</v>
      </c>
      <c r="F54" s="2416">
        <v>0</v>
      </c>
      <c r="G54" s="2416">
        <v>0</v>
      </c>
      <c r="H54" s="2417"/>
      <c r="I54" s="2418">
        <f>VLOOKUP(C54,'Data Products'!$A:$J,2,0)</f>
      </c>
      <c r="J54" s="2378">
        <f t="shared" si="28"/>
      </c>
      <c r="K54" s="2379">
        <v>45860</v>
      </c>
      <c r="L54" s="2321">
        <f t="shared" si="17"/>
      </c>
      <c r="M54" s="2427">
        <v>0</v>
      </c>
      <c r="N54" s="2344">
        <v>0</v>
      </c>
      <c r="O54" s="2346"/>
      <c r="P54" s="2317"/>
      <c r="Q54" s="2312" t="s">
        <v>2291</v>
      </c>
      <c r="R54" s="2392"/>
      <c r="S54" s="2392"/>
      <c r="T54" s="2421"/>
      <c r="U54" s="2392"/>
      <c r="V54" s="2392"/>
      <c r="W54" s="2392"/>
      <c r="X54" s="2392"/>
      <c r="Y54" s="2392"/>
      <c r="Z54" s="2392"/>
      <c r="AA54" s="2392"/>
      <c r="AB54" s="2422">
        <f t="shared" si="11"/>
      </c>
      <c r="AC54" s="2341">
        <f t="shared" si="6"/>
      </c>
      <c r="AD54" s="2324">
        <f t="shared" si="31"/>
      </c>
      <c r="AE54" s="2342">
        <f t="shared" si="20"/>
      </c>
      <c r="AF54" s="2423">
        <f>VLOOKUP(C54,'Data Products'!$A:$J,10,0)</f>
      </c>
      <c r="AG54" s="2424">
        <f t="shared" si="1"/>
      </c>
      <c r="AH54" s="2327">
        <f t="shared" si="23"/>
      </c>
      <c r="AI54" s="2428"/>
      <c r="AJ54" s="2432"/>
      <c r="AK54" s="2331"/>
      <c r="AL54" s="2330"/>
      <c r="AM54" s="2331"/>
      <c r="AN54" s="2331"/>
    </row>
    <row customHeight="true" hidden="true" ht="18" r="55">
      <c r="A55" s="2413">
        <v>22</v>
      </c>
      <c r="B55" s="2312" t="s">
        <v>2205</v>
      </c>
      <c r="C55" s="2413" t="s">
        <v>2290</v>
      </c>
      <c r="D55" s="2356" t="s">
        <v>2290</v>
      </c>
      <c r="E55" s="2356" t="s">
        <v>2290</v>
      </c>
      <c r="F55" s="2416">
        <v>2</v>
      </c>
      <c r="G55" s="2416">
        <v>2</v>
      </c>
      <c r="H55" s="2417"/>
      <c r="I55" s="2418">
        <f>VLOOKUP(C55,'Data Products'!$A:$J,2,0)</f>
      </c>
      <c r="J55" s="2378">
        <f t="shared" si="28"/>
      </c>
      <c r="K55" s="2379">
        <v>45861</v>
      </c>
      <c r="L55" s="2321">
        <f t="shared" si="17"/>
      </c>
      <c r="M55" s="2427">
        <v>0</v>
      </c>
      <c r="N55" s="2437">
        <v>0</v>
      </c>
      <c r="O55" s="2346"/>
      <c r="P55" s="2317"/>
      <c r="Q55" s="2312" t="s">
        <v>2292</v>
      </c>
      <c r="R55" s="2392"/>
      <c r="S55" s="2392"/>
      <c r="T55" s="2421"/>
      <c r="U55" s="2392"/>
      <c r="V55" s="2392"/>
      <c r="W55" s="2392"/>
      <c r="X55" s="2392"/>
      <c r="Y55" s="2392"/>
      <c r="Z55" s="2392"/>
      <c r="AA55" s="2392"/>
      <c r="AB55" s="2422">
        <f t="shared" si="11"/>
      </c>
      <c r="AC55" s="2341">
        <f t="shared" si="6"/>
      </c>
      <c r="AD55" s="2324">
        <f t="shared" si="31"/>
      </c>
      <c r="AE55" s="2342">
        <f t="shared" si="20"/>
      </c>
      <c r="AF55" s="2423">
        <f>VLOOKUP(C55,'Data Products'!$A:$J,10,0)</f>
      </c>
      <c r="AG55" s="2424">
        <f t="shared" si="1"/>
      </c>
      <c r="AH55" s="2327"/>
      <c r="AI55" s="2425" t="s">
        <v>2293</v>
      </c>
      <c r="AJ55" s="2432"/>
      <c r="AK55" s="2331"/>
      <c r="AL55" s="2330"/>
      <c r="AM55" s="2331"/>
      <c r="AN55" s="2331"/>
    </row>
    <row customHeight="true" hidden="true" ht="18" r="56">
      <c r="A56" s="2413">
        <v>23</v>
      </c>
      <c r="B56" s="2312" t="s">
        <v>2254</v>
      </c>
      <c r="C56" s="2413" t="s">
        <v>2294</v>
      </c>
      <c r="D56" s="2438"/>
      <c r="E56" s="2438"/>
      <c r="F56" s="2416">
        <v>0</v>
      </c>
      <c r="G56" s="2416">
        <v>0</v>
      </c>
      <c r="H56" s="2417"/>
      <c r="I56" s="2418">
        <f>VLOOKUP(C56,'Data Products'!$A:$J,2,0)</f>
      </c>
      <c r="J56" s="2378">
        <f t="shared" si="28"/>
      </c>
      <c r="K56" s="2379">
        <v>45862</v>
      </c>
      <c r="L56" s="2321">
        <f t="shared" si="17"/>
      </c>
      <c r="M56" s="2427">
        <v>0</v>
      </c>
      <c r="N56" s="2344">
        <v>0</v>
      </c>
      <c r="O56" s="2346"/>
      <c r="P56" s="2317"/>
      <c r="Q56" s="2312" t="s">
        <v>2295</v>
      </c>
      <c r="R56" s="2392"/>
      <c r="S56" s="2392"/>
      <c r="T56" s="2421"/>
      <c r="U56" s="2392"/>
      <c r="V56" s="2392"/>
      <c r="W56" s="2392"/>
      <c r="X56" s="2392"/>
      <c r="Y56" s="2392"/>
      <c r="Z56" s="2392"/>
      <c r="AA56" s="2392"/>
      <c r="AB56" s="2422">
        <f t="shared" si="11"/>
      </c>
      <c r="AC56" s="2341">
        <f t="shared" si="6"/>
      </c>
      <c r="AD56" s="2324">
        <f t="shared" si="31"/>
      </c>
      <c r="AE56" s="2342">
        <f t="shared" si="20"/>
      </c>
      <c r="AF56" s="2423">
        <f>VLOOKUP(C56,'Data Products'!$A:$J,10,0)</f>
      </c>
      <c r="AG56" s="2424">
        <f t="shared" si="1"/>
      </c>
      <c r="AH56" s="2327">
        <f t="shared" ref="AH56:AH71" si="24">IF(J56&lt;=90,F56,0)</f>
      </c>
      <c r="AI56" s="2428"/>
      <c r="AJ56" s="2432"/>
      <c r="AK56" s="2331"/>
      <c r="AL56" s="2330"/>
      <c r="AM56" s="2331"/>
      <c r="AN56" s="2331"/>
    </row>
    <row customHeight="true" hidden="true" ht="18" r="57">
      <c r="A57" s="2413">
        <v>24</v>
      </c>
      <c r="B57" s="2312" t="s">
        <v>2254</v>
      </c>
      <c r="C57" s="2413" t="s">
        <v>2296</v>
      </c>
      <c r="D57" s="2438"/>
      <c r="E57" s="2438"/>
      <c r="F57" s="2416">
        <v>0</v>
      </c>
      <c r="G57" s="2416">
        <v>0</v>
      </c>
      <c r="H57" s="2417"/>
      <c r="I57" s="2418">
        <f>VLOOKUP(C57,'Data Products'!$A:$J,2,0)</f>
      </c>
      <c r="J57" s="2378">
        <f t="shared" si="28"/>
      </c>
      <c r="K57" s="2379">
        <v>45863</v>
      </c>
      <c r="L57" s="2321">
        <f t="shared" si="17"/>
      </c>
      <c r="M57" s="2427">
        <v>0</v>
      </c>
      <c r="N57" s="2344">
        <v>0</v>
      </c>
      <c r="O57" s="2346"/>
      <c r="P57" s="2317"/>
      <c r="Q57" s="2312" t="s">
        <v>2256</v>
      </c>
      <c r="R57" s="2392"/>
      <c r="S57" s="2392"/>
      <c r="T57" s="2421"/>
      <c r="U57" s="2392"/>
      <c r="V57" s="2392"/>
      <c r="W57" s="2392"/>
      <c r="X57" s="2392"/>
      <c r="Y57" s="2392"/>
      <c r="Z57" s="2392"/>
      <c r="AA57" s="2392"/>
      <c r="AB57" s="2422">
        <f t="shared" si="11"/>
      </c>
      <c r="AC57" s="2341">
        <f t="shared" si="6"/>
      </c>
      <c r="AD57" s="2324">
        <f t="shared" si="31"/>
      </c>
      <c r="AE57" s="2342">
        <f t="shared" si="20"/>
      </c>
      <c r="AF57" s="2423">
        <f>VLOOKUP(C57,'Data Products'!$A:$J,10,0)</f>
      </c>
      <c r="AG57" s="2424">
        <f t="shared" si="1"/>
      </c>
      <c r="AH57" s="2327">
        <f t="shared" si="24"/>
      </c>
      <c r="AI57" s="2428"/>
      <c r="AJ57" s="2432"/>
      <c r="AK57" s="2331"/>
      <c r="AL57" s="2330"/>
      <c r="AM57" s="2331"/>
      <c r="AN57" s="2331"/>
    </row>
    <row customHeight="true" hidden="true" ht="18" r="58">
      <c r="A58" s="2413">
        <v>25</v>
      </c>
      <c r="B58" s="2312" t="s">
        <v>2254</v>
      </c>
      <c r="C58" s="2413" t="s">
        <v>2297</v>
      </c>
      <c r="D58" s="2438"/>
      <c r="E58" s="2438"/>
      <c r="F58" s="2416">
        <v>0</v>
      </c>
      <c r="G58" s="2416">
        <v>0</v>
      </c>
      <c r="H58" s="2417"/>
      <c r="I58" s="2418">
        <f>VLOOKUP(C58,'Data Products'!$A:$J,2,0)</f>
      </c>
      <c r="J58" s="2378">
        <f t="shared" si="28"/>
      </c>
      <c r="K58" s="2379">
        <v>45864</v>
      </c>
      <c r="L58" s="2321">
        <f t="shared" si="17"/>
      </c>
      <c r="M58" s="2427">
        <v>0</v>
      </c>
      <c r="N58" s="2344">
        <v>0</v>
      </c>
      <c r="O58" s="2346"/>
      <c r="P58" s="2317"/>
      <c r="Q58" s="2312" t="s">
        <v>2256</v>
      </c>
      <c r="R58" s="2392"/>
      <c r="S58" s="2392"/>
      <c r="T58" s="2421"/>
      <c r="U58" s="2392"/>
      <c r="V58" s="2392"/>
      <c r="W58" s="2392"/>
      <c r="X58" s="2392"/>
      <c r="Y58" s="2392"/>
      <c r="Z58" s="2392"/>
      <c r="AA58" s="2392"/>
      <c r="AB58" s="2422">
        <f t="shared" si="11"/>
      </c>
      <c r="AC58" s="2341">
        <f t="shared" si="6"/>
      </c>
      <c r="AD58" s="2324">
        <f t="shared" si="31"/>
      </c>
      <c r="AE58" s="2342">
        <f t="shared" si="20"/>
      </c>
      <c r="AF58" s="2423">
        <f>VLOOKUP(C58,'Data Products'!$A:$J,10,0)</f>
      </c>
      <c r="AG58" s="2424">
        <f t="shared" si="1"/>
      </c>
      <c r="AH58" s="2327">
        <f t="shared" si="24"/>
      </c>
      <c r="AI58" s="2428"/>
      <c r="AJ58" s="2432"/>
      <c r="AK58" s="2331"/>
      <c r="AL58" s="2330"/>
      <c r="AM58" s="2331"/>
      <c r="AN58" s="2331"/>
    </row>
    <row customHeight="true" hidden="true" ht="18" r="59">
      <c r="A59" s="2413">
        <v>26</v>
      </c>
      <c r="B59" s="2312" t="s">
        <v>2254</v>
      </c>
      <c r="C59" s="2413" t="s">
        <v>2298</v>
      </c>
      <c r="D59" s="2438"/>
      <c r="E59" s="2438"/>
      <c r="F59" s="2416">
        <v>0</v>
      </c>
      <c r="G59" s="2416">
        <v>0</v>
      </c>
      <c r="H59" s="2417" t="s">
        <v>2299</v>
      </c>
      <c r="I59" s="2418">
        <f>VLOOKUP(C59,'Data Products'!$A:$J,2,0)</f>
      </c>
      <c r="J59" s="2378">
        <f t="shared" si="28"/>
      </c>
      <c r="K59" s="2379">
        <v>45865</v>
      </c>
      <c r="L59" s="2321">
        <f t="shared" si="17"/>
      </c>
      <c r="M59" s="2427">
        <v>0</v>
      </c>
      <c r="N59" s="2344">
        <v>0</v>
      </c>
      <c r="O59" s="2346"/>
      <c r="P59" s="2317"/>
      <c r="Q59" s="2312" t="s">
        <v>2300</v>
      </c>
      <c r="R59" s="2392"/>
      <c r="S59" s="2392"/>
      <c r="T59" s="2439"/>
      <c r="U59" s="2392"/>
      <c r="V59" s="2392"/>
      <c r="W59" s="2392"/>
      <c r="X59" s="2392"/>
      <c r="Y59" s="2392"/>
      <c r="Z59" s="2392"/>
      <c r="AA59" s="2392"/>
      <c r="AB59" s="2422">
        <f t="shared" si="11"/>
      </c>
      <c r="AC59" s="2341">
        <f t="shared" si="6"/>
      </c>
      <c r="AD59" s="2324">
        <f t="shared" si="31"/>
      </c>
      <c r="AE59" s="2342">
        <f t="shared" si="20"/>
      </c>
      <c r="AF59" s="2423">
        <f>VLOOKUP(C59,'Data Products'!$A:$J,10,0)</f>
      </c>
      <c r="AG59" s="2424">
        <f t="shared" si="1"/>
      </c>
      <c r="AH59" s="2327">
        <f t="shared" si="24"/>
      </c>
      <c r="AI59" s="2428"/>
      <c r="AJ59" s="2432"/>
      <c r="AK59" s="2331">
        <v>50</v>
      </c>
      <c r="AL59" s="2330"/>
      <c r="AM59" s="2331"/>
      <c r="AN59" s="2331"/>
    </row>
    <row customHeight="true" hidden="true" ht="18" r="60">
      <c r="A60" s="2413">
        <v>27</v>
      </c>
      <c r="B60" s="2312" t="s">
        <v>2254</v>
      </c>
      <c r="C60" s="2413" t="s">
        <v>2301</v>
      </c>
      <c r="D60" s="2438"/>
      <c r="E60" s="2438"/>
      <c r="F60" s="2416">
        <v>0</v>
      </c>
      <c r="G60" s="2416">
        <v>0</v>
      </c>
      <c r="H60" s="2417"/>
      <c r="I60" s="2418">
        <f>VLOOKUP(C60,'Data Products'!$A:$J,2,0)</f>
      </c>
      <c r="J60" s="2378">
        <f t="shared" si="28"/>
      </c>
      <c r="K60" s="2379">
        <v>45866</v>
      </c>
      <c r="L60" s="2321">
        <f t="shared" si="17"/>
      </c>
      <c r="M60" s="2427">
        <v>0</v>
      </c>
      <c r="N60" s="2344">
        <v>0</v>
      </c>
      <c r="O60" s="2346"/>
      <c r="P60" s="2317"/>
      <c r="Q60" s="2312" t="s">
        <v>2300</v>
      </c>
      <c r="R60" s="2388"/>
      <c r="S60" s="2388"/>
      <c r="T60" s="2439"/>
      <c r="U60" s="2392"/>
      <c r="V60" s="2388"/>
      <c r="W60" s="2388"/>
      <c r="X60" s="2388"/>
      <c r="Y60" s="2388"/>
      <c r="Z60" s="2388"/>
      <c r="AA60" s="2388"/>
      <c r="AB60" s="2422">
        <f t="shared" si="11"/>
      </c>
      <c r="AC60" s="2341">
        <f t="shared" si="6"/>
      </c>
      <c r="AD60" s="2324">
        <f t="shared" si="31"/>
      </c>
      <c r="AE60" s="2342">
        <f t="shared" si="20"/>
      </c>
      <c r="AF60" s="2423">
        <f>VLOOKUP(C60,'Data Products'!$A:$J,10,0)</f>
      </c>
      <c r="AG60" s="2424">
        <f t="shared" si="1"/>
      </c>
      <c r="AH60" s="2327">
        <f t="shared" si="24"/>
      </c>
      <c r="AI60" s="2428"/>
      <c r="AJ60" s="2432"/>
      <c r="AK60" s="2331">
        <v>80</v>
      </c>
      <c r="AL60" s="2330"/>
      <c r="AM60" s="2331"/>
      <c r="AN60" s="2331"/>
    </row>
    <row customHeight="true" hidden="true" ht="18" r="61">
      <c r="A61" s="2413">
        <v>28</v>
      </c>
      <c r="B61" s="2312" t="s">
        <v>2254</v>
      </c>
      <c r="C61" s="2413" t="s">
        <v>2302</v>
      </c>
      <c r="D61" s="2438"/>
      <c r="E61" s="2438"/>
      <c r="F61" s="2416">
        <v>0</v>
      </c>
      <c r="G61" s="2416">
        <v>0</v>
      </c>
      <c r="H61" s="2417"/>
      <c r="I61" s="2418">
        <f>VLOOKUP(C61,'Data Products'!$A:$J,2,0)</f>
      </c>
      <c r="J61" s="2378">
        <f t="shared" si="28"/>
      </c>
      <c r="K61" s="2379">
        <v>45867</v>
      </c>
      <c r="L61" s="2321">
        <f t="shared" si="17"/>
      </c>
      <c r="M61" s="2427">
        <v>0</v>
      </c>
      <c r="N61" s="2344">
        <v>0</v>
      </c>
      <c r="O61" s="2346"/>
      <c r="P61" s="2317"/>
      <c r="Q61" s="2312" t="s">
        <v>2300</v>
      </c>
      <c r="R61" s="2388"/>
      <c r="S61" s="2388"/>
      <c r="T61" s="2421"/>
      <c r="U61" s="2392"/>
      <c r="V61" s="2388"/>
      <c r="W61" s="2388"/>
      <c r="X61" s="2388"/>
      <c r="Y61" s="2388"/>
      <c r="Z61" s="2388"/>
      <c r="AA61" s="2388"/>
      <c r="AB61" s="2422">
        <f t="shared" si="11"/>
      </c>
      <c r="AC61" s="2336">
        <f t="shared" si="6"/>
      </c>
      <c r="AD61" s="2324">
        <f t="shared" si="31"/>
      </c>
      <c r="AE61" s="2337">
        <f t="shared" si="20"/>
      </c>
      <c r="AF61" s="2423">
        <f>VLOOKUP(C61,'Data Products'!$A:$J,10,0)</f>
      </c>
      <c r="AG61" s="2424">
        <f t="shared" si="1"/>
      </c>
      <c r="AH61" s="2327">
        <f t="shared" si="24"/>
      </c>
      <c r="AI61" s="2428"/>
      <c r="AJ61" s="2432"/>
      <c r="AK61" s="2331">
        <v>60</v>
      </c>
      <c r="AL61" s="2330"/>
      <c r="AM61" s="2331"/>
      <c r="AN61" s="2331"/>
    </row>
    <row customHeight="true" hidden="true" ht="18" r="62">
      <c r="A62" s="2413">
        <v>29</v>
      </c>
      <c r="B62" s="2312" t="s">
        <v>2254</v>
      </c>
      <c r="C62" s="2413" t="s">
        <v>2303</v>
      </c>
      <c r="D62" s="2438"/>
      <c r="E62" s="2438"/>
      <c r="F62" s="2416">
        <v>0</v>
      </c>
      <c r="G62" s="2416">
        <v>0</v>
      </c>
      <c r="H62" s="2417" t="s">
        <v>2304</v>
      </c>
      <c r="I62" s="2418">
        <f>VLOOKUP(C62,'Data Products'!$A:$J,2,0)</f>
      </c>
      <c r="J62" s="2378">
        <f t="shared" si="28"/>
      </c>
      <c r="K62" s="2379">
        <v>45868</v>
      </c>
      <c r="L62" s="2321">
        <f t="shared" si="17"/>
      </c>
      <c r="M62" s="2427">
        <v>0</v>
      </c>
      <c r="N62" s="2344">
        <v>0</v>
      </c>
      <c r="O62" s="2346"/>
      <c r="P62" s="2317"/>
      <c r="Q62" s="2312" t="s">
        <v>2300</v>
      </c>
      <c r="R62" s="2388"/>
      <c r="S62" s="2388"/>
      <c r="T62" s="2421"/>
      <c r="U62" s="2392"/>
      <c r="V62" s="2388"/>
      <c r="W62" s="2388"/>
      <c r="X62" s="2388"/>
      <c r="Y62" s="2388"/>
      <c r="Z62" s="2388"/>
      <c r="AA62" s="2388"/>
      <c r="AB62" s="2422">
        <f t="shared" si="11"/>
      </c>
      <c r="AC62" s="2336">
        <f t="shared" si="6"/>
      </c>
      <c r="AD62" s="2324">
        <f t="shared" si="31"/>
      </c>
      <c r="AE62" s="2337">
        <f t="shared" si="20"/>
      </c>
      <c r="AF62" s="2423">
        <f>VLOOKUP(C62,'Data Products'!$A:$J,10,0)</f>
      </c>
      <c r="AG62" s="2424">
        <f t="shared" si="1"/>
      </c>
      <c r="AH62" s="2327">
        <f t="shared" si="24"/>
      </c>
      <c r="AI62" s="2428"/>
      <c r="AJ62" s="2432"/>
      <c r="AK62" s="2331">
        <v>40</v>
      </c>
      <c r="AL62" s="2330"/>
      <c r="AM62" s="2331"/>
      <c r="AN62" s="2331"/>
    </row>
    <row customHeight="true" hidden="true" ht="18" r="63">
      <c r="A63" s="2413">
        <v>30</v>
      </c>
      <c r="B63" s="2312" t="s">
        <v>2254</v>
      </c>
      <c r="C63" s="2413" t="s">
        <v>2305</v>
      </c>
      <c r="D63" s="2438"/>
      <c r="E63" s="2438"/>
      <c r="F63" s="2416">
        <v>0</v>
      </c>
      <c r="G63" s="2416">
        <v>0</v>
      </c>
      <c r="H63" s="2417"/>
      <c r="I63" s="2418">
        <f>VLOOKUP(C63,'Data Products'!$A:$J,2,0)</f>
      </c>
      <c r="J63" s="2378">
        <f t="shared" si="28"/>
      </c>
      <c r="K63" s="2379">
        <v>45869</v>
      </c>
      <c r="L63" s="2321">
        <f t="shared" si="17"/>
      </c>
      <c r="M63" s="2427">
        <v>0</v>
      </c>
      <c r="N63" s="2344">
        <v>0</v>
      </c>
      <c r="O63" s="2346"/>
      <c r="P63" s="2317"/>
      <c r="Q63" s="2312" t="s">
        <v>2300</v>
      </c>
      <c r="R63" s="2388"/>
      <c r="S63" s="2388"/>
      <c r="T63" s="2421"/>
      <c r="U63" s="2392"/>
      <c r="V63" s="2388"/>
      <c r="W63" s="2388"/>
      <c r="X63" s="2388"/>
      <c r="Y63" s="2388"/>
      <c r="Z63" s="2388"/>
      <c r="AA63" s="2388"/>
      <c r="AB63" s="2422">
        <f t="shared" si="11"/>
      </c>
      <c r="AC63" s="2336">
        <f t="shared" si="6"/>
      </c>
      <c r="AD63" s="2324">
        <f t="shared" si="31"/>
      </c>
      <c r="AE63" s="2337">
        <f t="shared" si="20"/>
      </c>
      <c r="AF63" s="2423">
        <f>VLOOKUP(C63,'Data Products'!$A:$J,10,0)</f>
      </c>
      <c r="AG63" s="2424">
        <f t="shared" si="1"/>
      </c>
      <c r="AH63" s="2327">
        <f t="shared" si="24"/>
      </c>
      <c r="AI63" s="2428"/>
      <c r="AJ63" s="2432"/>
      <c r="AK63" s="2331"/>
      <c r="AL63" s="2330"/>
      <c r="AM63" s="2331"/>
      <c r="AN63" s="2331"/>
    </row>
    <row customHeight="true" hidden="true" ht="18" r="64">
      <c r="A64" s="2413">
        <v>31</v>
      </c>
      <c r="B64" s="2312" t="s">
        <v>2254</v>
      </c>
      <c r="C64" s="2413" t="s">
        <v>2306</v>
      </c>
      <c r="D64" s="2438"/>
      <c r="E64" s="2438"/>
      <c r="F64" s="2416">
        <v>0</v>
      </c>
      <c r="G64" s="2416">
        <v>0</v>
      </c>
      <c r="H64" s="2417"/>
      <c r="I64" s="2418">
        <f>VLOOKUP(C64,'Data Products'!$A:$J,2,0)</f>
      </c>
      <c r="J64" s="2378">
        <f t="shared" si="28"/>
      </c>
      <c r="K64" s="2379">
        <v>45870</v>
      </c>
      <c r="L64" s="2321">
        <f t="shared" si="17"/>
      </c>
      <c r="M64" s="2427">
        <v>0</v>
      </c>
      <c r="N64" s="2344">
        <v>0</v>
      </c>
      <c r="O64" s="2346"/>
      <c r="P64" s="2317"/>
      <c r="Q64" s="2312" t="s">
        <v>2300</v>
      </c>
      <c r="R64" s="2388"/>
      <c r="S64" s="2388"/>
      <c r="T64" s="2421"/>
      <c r="U64" s="2392"/>
      <c r="V64" s="2388"/>
      <c r="W64" s="2388"/>
      <c r="X64" s="2388"/>
      <c r="Y64" s="2388"/>
      <c r="Z64" s="2388"/>
      <c r="AA64" s="2388"/>
      <c r="AB64" s="2422">
        <f t="shared" si="11"/>
      </c>
      <c r="AC64" s="2341">
        <f t="shared" si="6"/>
      </c>
      <c r="AD64" s="2324">
        <f t="shared" si="31"/>
      </c>
      <c r="AE64" s="2342">
        <f t="shared" si="20"/>
      </c>
      <c r="AF64" s="2423">
        <f>VLOOKUP(C64,'Data Products'!$A:$J,10,0)</f>
      </c>
      <c r="AG64" s="2424">
        <f t="shared" si="1"/>
      </c>
      <c r="AH64" s="2327">
        <f t="shared" si="24"/>
      </c>
      <c r="AI64" s="2428"/>
      <c r="AJ64" s="2432"/>
      <c r="AK64" s="2331"/>
      <c r="AL64" s="2330"/>
      <c r="AM64" s="2331"/>
      <c r="AN64" s="2331"/>
    </row>
    <row customHeight="true" hidden="true" ht="18" r="65">
      <c r="A65" s="2413">
        <v>32</v>
      </c>
      <c r="B65" s="2312" t="s">
        <v>2254</v>
      </c>
      <c r="C65" s="2413" t="s">
        <v>2307</v>
      </c>
      <c r="D65" s="2438"/>
      <c r="E65" s="2438"/>
      <c r="F65" s="2416">
        <v>0</v>
      </c>
      <c r="G65" s="2416">
        <v>0</v>
      </c>
      <c r="H65" s="2417"/>
      <c r="I65" s="2418">
        <f>VLOOKUP(C65,'Data Products'!$A:$J,2,0)</f>
      </c>
      <c r="J65" s="2378">
        <f t="shared" si="28"/>
      </c>
      <c r="K65" s="2379">
        <v>45871</v>
      </c>
      <c r="L65" s="2321">
        <f t="shared" si="17"/>
      </c>
      <c r="M65" s="2427">
        <v>0</v>
      </c>
      <c r="N65" s="2344">
        <v>0</v>
      </c>
      <c r="O65" s="2346"/>
      <c r="P65" s="2317"/>
      <c r="Q65" s="2312" t="s">
        <v>2308</v>
      </c>
      <c r="R65" s="2388"/>
      <c r="S65" s="2388"/>
      <c r="T65" s="2421"/>
      <c r="U65" s="2392"/>
      <c r="V65" s="2388"/>
      <c r="W65" s="2388"/>
      <c r="X65" s="2388"/>
      <c r="Y65" s="2388"/>
      <c r="Z65" s="2388"/>
      <c r="AA65" s="2388"/>
      <c r="AB65" s="2422">
        <f t="shared" si="11"/>
      </c>
      <c r="AC65" s="2336">
        <f t="shared" si="6"/>
      </c>
      <c r="AD65" s="2324">
        <f t="shared" si="31"/>
      </c>
      <c r="AE65" s="2337">
        <f t="shared" si="20"/>
      </c>
      <c r="AF65" s="2423">
        <f>VLOOKUP(C65,'Data Products'!$A:$J,10,0)</f>
      </c>
      <c r="AG65" s="2424">
        <f t="shared" si="1"/>
      </c>
      <c r="AH65" s="2327">
        <f t="shared" si="24"/>
      </c>
      <c r="AI65" s="2428"/>
      <c r="AJ65" s="2432"/>
      <c r="AK65" s="2331"/>
      <c r="AL65" s="2330"/>
      <c r="AM65" s="2331"/>
      <c r="AN65" s="2331"/>
    </row>
    <row customHeight="true" hidden="true" ht="18" r="66">
      <c r="A66" s="2413">
        <v>33</v>
      </c>
      <c r="B66" s="2312" t="s">
        <v>2254</v>
      </c>
      <c r="C66" s="2413" t="s">
        <v>2309</v>
      </c>
      <c r="D66" s="2438"/>
      <c r="E66" s="2438"/>
      <c r="F66" s="2416">
        <v>0</v>
      </c>
      <c r="G66" s="2416">
        <v>0</v>
      </c>
      <c r="H66" s="2417"/>
      <c r="I66" s="2418">
        <f>VLOOKUP(C66,'Data Products'!$A:$J,2,0)</f>
      </c>
      <c r="J66" s="2378">
        <f t="shared" si="28"/>
      </c>
      <c r="K66" s="2379">
        <v>45872</v>
      </c>
      <c r="L66" s="2321">
        <f t="shared" si="17"/>
      </c>
      <c r="M66" s="2427">
        <v>0</v>
      </c>
      <c r="N66" s="2344">
        <v>0</v>
      </c>
      <c r="O66" s="2346"/>
      <c r="P66" s="2317"/>
      <c r="Q66" s="2312" t="s">
        <v>2308</v>
      </c>
      <c r="R66" s="2388"/>
      <c r="S66" s="2388"/>
      <c r="T66" s="2421"/>
      <c r="U66" s="2392"/>
      <c r="V66" s="2388"/>
      <c r="W66" s="2388"/>
      <c r="X66" s="2388"/>
      <c r="Y66" s="2388"/>
      <c r="Z66" s="2388"/>
      <c r="AA66" s="2388"/>
      <c r="AB66" s="2422">
        <f t="shared" si="11"/>
      </c>
      <c r="AC66" s="2336">
        <f t="shared" si="6"/>
      </c>
      <c r="AD66" s="2324">
        <f t="shared" si="31"/>
      </c>
      <c r="AE66" s="2337">
        <f t="shared" si="20"/>
      </c>
      <c r="AF66" s="2423">
        <f>VLOOKUP(C66,'Data Products'!$A:$J,10,0)</f>
      </c>
      <c r="AG66" s="2424">
        <f t="shared" si="1"/>
      </c>
      <c r="AH66" s="2327">
        <f t="shared" si="24"/>
      </c>
      <c r="AI66" s="2428"/>
      <c r="AJ66" s="2432"/>
      <c r="AK66" s="2331"/>
      <c r="AL66" s="2330"/>
      <c r="AM66" s="2331"/>
      <c r="AN66" s="2331"/>
    </row>
    <row customHeight="true" hidden="true" ht="18" r="67">
      <c r="A67" s="2413">
        <v>34</v>
      </c>
      <c r="B67" s="2433" t="s">
        <v>2254</v>
      </c>
      <c r="C67" s="2440" t="s">
        <v>2310</v>
      </c>
      <c r="D67" s="2438"/>
      <c r="E67" s="2438"/>
      <c r="F67" s="2416">
        <v>0</v>
      </c>
      <c r="G67" s="2416">
        <v>0</v>
      </c>
      <c r="H67" s="2417"/>
      <c r="I67" s="2418">
        <f>VLOOKUP(C67,'Data Products'!$A:$J,2,0)</f>
      </c>
      <c r="J67" s="2378">
        <f t="shared" si="28"/>
      </c>
      <c r="K67" s="2379">
        <v>45873</v>
      </c>
      <c r="L67" s="2321">
        <f t="shared" si="17"/>
      </c>
      <c r="M67" s="2427">
        <v>0</v>
      </c>
      <c r="N67" s="2344">
        <v>0</v>
      </c>
      <c r="O67" s="2441"/>
      <c r="P67" s="2442"/>
      <c r="Q67" s="2312" t="s">
        <v>2308</v>
      </c>
      <c r="R67" s="2388"/>
      <c r="S67" s="2388"/>
      <c r="T67" s="2421"/>
      <c r="U67" s="2388"/>
      <c r="V67" s="2388"/>
      <c r="W67" s="2388"/>
      <c r="X67" s="2388"/>
      <c r="Y67" s="2388"/>
      <c r="Z67" s="2388"/>
      <c r="AA67" s="2388"/>
      <c r="AB67" s="2422">
        <f t="shared" si="11"/>
      </c>
      <c r="AC67" s="2336">
        <f t="shared" si="6"/>
      </c>
      <c r="AD67" s="2324">
        <f t="shared" si="31"/>
      </c>
      <c r="AE67" s="2337">
        <f t="shared" si="20"/>
      </c>
      <c r="AF67" s="2423">
        <f>VLOOKUP(C67,'Data Products'!$A:$J,10,0)</f>
      </c>
      <c r="AG67" s="2424">
        <f t="shared" si="1"/>
      </c>
      <c r="AH67" s="2327">
        <f t="shared" si="24"/>
      </c>
      <c r="AI67" s="2428"/>
      <c r="AJ67" s="2432"/>
      <c r="AK67" s="2331"/>
      <c r="AL67" s="2330"/>
      <c r="AM67" s="2331"/>
      <c r="AN67" s="2331"/>
    </row>
    <row customHeight="true" hidden="true" ht="18" r="68">
      <c r="A68" s="2413">
        <v>35</v>
      </c>
      <c r="B68" s="2413" t="s">
        <v>2208</v>
      </c>
      <c r="C68" s="2413" t="s">
        <v>2311</v>
      </c>
      <c r="D68" s="2356" t="s">
        <v>2312</v>
      </c>
      <c r="E68" s="2356" t="s">
        <v>2312</v>
      </c>
      <c r="F68" s="2416">
        <v>0</v>
      </c>
      <c r="G68" s="2416">
        <v>0</v>
      </c>
      <c r="H68" s="2443"/>
      <c r="I68" s="2418">
        <f>VLOOKUP(C68,'Data Products'!$A:$J,2,0)</f>
      </c>
      <c r="J68" s="2378">
        <f t="shared" si="28"/>
      </c>
      <c r="K68" s="2379">
        <v>45874</v>
      </c>
      <c r="L68" s="2321">
        <f t="shared" si="17"/>
      </c>
      <c r="M68" s="2444">
        <v>0</v>
      </c>
      <c r="N68" s="2344">
        <v>0</v>
      </c>
      <c r="O68" s="2346"/>
      <c r="P68" s="2317"/>
      <c r="Q68" s="2433" t="s">
        <v>2313</v>
      </c>
      <c r="R68" s="2388"/>
      <c r="S68" s="2388"/>
      <c r="T68" s="2421"/>
      <c r="U68" s="2388"/>
      <c r="V68" s="2388"/>
      <c r="W68" s="2388"/>
      <c r="X68" s="2388"/>
      <c r="Y68" s="2388"/>
      <c r="Z68" s="2388"/>
      <c r="AA68" s="2388"/>
      <c r="AB68" s="2422">
        <f t="shared" si="11"/>
      </c>
      <c r="AC68" s="2341">
        <f t="shared" si="6"/>
      </c>
      <c r="AD68" s="2324">
        <f t="shared" si="31"/>
      </c>
      <c r="AE68" s="2342">
        <f t="shared" si="20"/>
      </c>
      <c r="AF68" s="2423">
        <f>VLOOKUP(C68,'Data Products'!$A:$J,10,0)</f>
      </c>
      <c r="AG68" s="2424">
        <f t="shared" si="1"/>
      </c>
      <c r="AH68" s="2327">
        <f t="shared" si="24"/>
      </c>
      <c r="AI68" s="2428"/>
      <c r="AJ68" s="2432"/>
      <c r="AK68" s="2331">
        <v>50</v>
      </c>
      <c r="AL68" s="2330"/>
      <c r="AM68" s="2331"/>
      <c r="AN68" s="2331"/>
    </row>
    <row customHeight="true" hidden="true" ht="18" r="69">
      <c r="A69" s="2413">
        <v>36</v>
      </c>
      <c r="B69" s="2434" t="s">
        <v>2262</v>
      </c>
      <c r="C69" s="2445" t="s">
        <v>2314</v>
      </c>
      <c r="D69" s="2438"/>
      <c r="E69" s="2438"/>
      <c r="F69" s="2416">
        <v>0</v>
      </c>
      <c r="G69" s="2416">
        <v>0</v>
      </c>
      <c r="H69" s="2417"/>
      <c r="I69" s="2418">
        <f>VLOOKUP(C69,'Data Products'!$A:$J,2,0)</f>
      </c>
      <c r="J69" s="2378">
        <f t="shared" si="28"/>
      </c>
      <c r="K69" s="2379">
        <v>45875</v>
      </c>
      <c r="L69" s="2321">
        <f t="shared" si="17"/>
      </c>
      <c r="M69" s="2427">
        <v>0</v>
      </c>
      <c r="N69" s="2344">
        <v>0</v>
      </c>
      <c r="O69" s="2446"/>
      <c r="P69" s="2447"/>
      <c r="Q69" s="2312" t="s">
        <v>2313</v>
      </c>
      <c r="R69" s="2388"/>
      <c r="S69" s="2388"/>
      <c r="T69" s="2421"/>
      <c r="U69" s="2388"/>
      <c r="V69" s="2388"/>
      <c r="W69" s="2388"/>
      <c r="X69" s="2388"/>
      <c r="Y69" s="2388"/>
      <c r="Z69" s="2388"/>
      <c r="AA69" s="2388"/>
      <c r="AB69" s="2422">
        <f t="shared" si="11"/>
      </c>
      <c r="AC69" s="2341">
        <f t="shared" si="6"/>
      </c>
      <c r="AD69" s="2324">
        <f t="shared" si="31"/>
      </c>
      <c r="AE69" s="2342">
        <f t="shared" si="20"/>
      </c>
      <c r="AF69" s="2423">
        <f>VLOOKUP(C69,'Data Products'!$A:$J,10,0)</f>
      </c>
      <c r="AG69" s="2424">
        <f t="shared" si="1"/>
      </c>
      <c r="AH69" s="2327">
        <f t="shared" si="24"/>
      </c>
      <c r="AI69" s="2428"/>
      <c r="AJ69" s="2448"/>
      <c r="AK69" s="2449"/>
      <c r="AL69" s="2450"/>
      <c r="AM69" s="2449"/>
      <c r="AN69" s="2449"/>
    </row>
    <row customHeight="true" hidden="true" ht="18" r="70">
      <c r="A70" s="2413">
        <v>37</v>
      </c>
      <c r="B70" s="2434" t="s">
        <v>2262</v>
      </c>
      <c r="C70" s="2413" t="s">
        <v>2315</v>
      </c>
      <c r="D70" s="2438"/>
      <c r="E70" s="2438"/>
      <c r="F70" s="2416">
        <v>0</v>
      </c>
      <c r="G70" s="2416">
        <v>0</v>
      </c>
      <c r="H70" s="2451"/>
      <c r="I70" s="2418">
        <f>VLOOKUP(C70,'Data Products'!$A:$J,2,0)</f>
      </c>
      <c r="J70" s="2378">
        <f t="shared" si="28"/>
      </c>
      <c r="K70" s="2379">
        <v>45876</v>
      </c>
      <c r="L70" s="2321">
        <f t="shared" si="17"/>
      </c>
      <c r="M70" s="2427">
        <v>0</v>
      </c>
      <c r="N70" s="2344">
        <v>0</v>
      </c>
      <c r="O70" s="2346"/>
      <c r="P70" s="2317"/>
      <c r="Q70" s="2312" t="s">
        <v>2313</v>
      </c>
      <c r="R70" s="2388"/>
      <c r="S70" s="2388"/>
      <c r="T70" s="2421"/>
      <c r="U70" s="2388"/>
      <c r="V70" s="2388"/>
      <c r="W70" s="2388"/>
      <c r="X70" s="2388"/>
      <c r="Y70" s="2388"/>
      <c r="Z70" s="2388"/>
      <c r="AA70" s="2388"/>
      <c r="AB70" s="2422">
        <f t="shared" si="11"/>
      </c>
      <c r="AC70" s="2341">
        <f t="shared" si="6"/>
      </c>
      <c r="AD70" s="2324">
        <f t="shared" si="31"/>
      </c>
      <c r="AE70" s="2342">
        <f t="shared" si="20"/>
      </c>
      <c r="AF70" s="2423">
        <f>VLOOKUP(C70,'Data Products'!$A:$J,10,0)</f>
      </c>
      <c r="AG70" s="2424">
        <f t="shared" si="1"/>
      </c>
      <c r="AH70" s="2327">
        <f t="shared" si="24"/>
      </c>
      <c r="AI70" s="2428"/>
      <c r="AJ70" s="2432"/>
      <c r="AK70" s="2331"/>
      <c r="AL70" s="2330"/>
      <c r="AM70" s="2331"/>
      <c r="AN70" s="2331"/>
    </row>
    <row customHeight="true" hidden="true" ht="18" r="71">
      <c r="A71" s="2413">
        <v>38</v>
      </c>
      <c r="B71" s="2434" t="s">
        <v>2262</v>
      </c>
      <c r="C71" s="2413" t="s">
        <v>2316</v>
      </c>
      <c r="D71" s="2438"/>
      <c r="E71" s="2438"/>
      <c r="F71" s="2416">
        <v>0</v>
      </c>
      <c r="G71" s="2416">
        <v>0</v>
      </c>
      <c r="H71" s="2451"/>
      <c r="I71" s="2418">
        <f>VLOOKUP(C71,'Data Products'!$A:$J,2,0)</f>
      </c>
      <c r="J71" s="2378">
        <f t="shared" si="28"/>
      </c>
      <c r="K71" s="2379">
        <v>45877</v>
      </c>
      <c r="L71" s="2321">
        <f t="shared" si="17"/>
      </c>
      <c r="M71" s="2427">
        <v>0</v>
      </c>
      <c r="N71" s="2344">
        <v>0</v>
      </c>
      <c r="O71" s="2346"/>
      <c r="P71" s="2317"/>
      <c r="Q71" s="2312" t="s">
        <v>2313</v>
      </c>
      <c r="R71" s="2388"/>
      <c r="S71" s="2388"/>
      <c r="T71" s="2421"/>
      <c r="U71" s="2388"/>
      <c r="V71" s="2388"/>
      <c r="W71" s="2388"/>
      <c r="X71" s="2388"/>
      <c r="Y71" s="2388"/>
      <c r="Z71" s="2388"/>
      <c r="AA71" s="2388"/>
      <c r="AB71" s="2422">
        <f t="shared" si="11"/>
      </c>
      <c r="AC71" s="2341">
        <f t="shared" si="6"/>
      </c>
      <c r="AD71" s="2324">
        <f t="shared" si="31"/>
      </c>
      <c r="AE71" s="2342">
        <f t="shared" si="20"/>
      </c>
      <c r="AF71" s="2423">
        <f>VLOOKUP(C71,'Data Products'!$A:$J,10,0)</f>
      </c>
      <c r="AG71" s="2424">
        <f t="shared" si="1"/>
      </c>
      <c r="AH71" s="2327">
        <f t="shared" si="24"/>
      </c>
      <c r="AI71" s="2428"/>
      <c r="AJ71" s="2432"/>
      <c r="AK71" s="2331"/>
      <c r="AL71" s="2330"/>
      <c r="AM71" s="2331"/>
      <c r="AN71" s="2331"/>
    </row>
    <row customHeight="true" hidden="true" ht="18" r="72">
      <c r="A72" s="2413">
        <v>39</v>
      </c>
      <c r="B72" s="2434" t="s">
        <v>2208</v>
      </c>
      <c r="C72" s="2413" t="s">
        <v>2317</v>
      </c>
      <c r="D72" s="2356" t="s">
        <v>2318</v>
      </c>
      <c r="E72" s="2356" t="s">
        <v>2318</v>
      </c>
      <c r="F72" s="2416">
        <v>0</v>
      </c>
      <c r="G72" s="2416">
        <v>0</v>
      </c>
      <c r="H72" s="2451"/>
      <c r="I72" s="2418">
        <f>VLOOKUP(C72,'Data Products'!$A:$J,2,0)</f>
      </c>
      <c r="J72" s="2378">
        <f t="shared" si="28"/>
      </c>
      <c r="K72" s="2379">
        <v>45878</v>
      </c>
      <c r="L72" s="2321">
        <f t="shared" si="17"/>
      </c>
      <c r="M72" s="2427">
        <v>0</v>
      </c>
      <c r="N72" s="2344">
        <v>0</v>
      </c>
      <c r="O72" s="2346"/>
      <c r="P72" s="2317"/>
      <c r="Q72" s="2312" t="s">
        <v>2319</v>
      </c>
      <c r="R72" s="2388"/>
      <c r="S72" s="2388"/>
      <c r="T72" s="2421"/>
      <c r="U72" s="2388"/>
      <c r="V72" s="2388"/>
      <c r="W72" s="2388"/>
      <c r="X72" s="2388"/>
      <c r="Y72" s="2388"/>
      <c r="Z72" s="2388"/>
      <c r="AA72" s="2388"/>
      <c r="AB72" s="2422">
        <f t="shared" si="11"/>
      </c>
      <c r="AC72" s="2341">
        <f t="shared" si="6"/>
      </c>
      <c r="AD72" s="2324">
        <f t="shared" si="31"/>
      </c>
      <c r="AE72" s="2342">
        <f t="shared" si="20"/>
      </c>
      <c r="AF72" s="2423">
        <f>VLOOKUP(C72,'Data Products'!$A:$J,10,0)</f>
      </c>
      <c r="AG72" s="2424">
        <f t="shared" si="1"/>
      </c>
      <c r="AH72" s="2327"/>
      <c r="AI72" s="2428"/>
      <c r="AJ72" s="2432"/>
      <c r="AK72" s="2331"/>
      <c r="AL72" s="2330"/>
      <c r="AM72" s="2331"/>
      <c r="AN72" s="2331"/>
    </row>
    <row customHeight="true" hidden="true" ht="18" r="73">
      <c r="A73" s="2413">
        <v>40</v>
      </c>
      <c r="B73" s="2312" t="s">
        <v>2254</v>
      </c>
      <c r="C73" s="2413" t="s">
        <v>2320</v>
      </c>
      <c r="D73" s="2452"/>
      <c r="E73" s="2452"/>
      <c r="F73" s="2416">
        <v>0</v>
      </c>
      <c r="G73" s="2416">
        <v>0</v>
      </c>
      <c r="H73" s="2451"/>
      <c r="I73" s="2418">
        <f>VLOOKUP(C73,'Data Products'!$A:$J,2,0)</f>
      </c>
      <c r="J73" s="2378">
        <f t="shared" si="28"/>
      </c>
      <c r="K73" s="2379">
        <v>45879</v>
      </c>
      <c r="L73" s="2321">
        <f t="shared" si="17"/>
      </c>
      <c r="M73" s="2427">
        <v>0</v>
      </c>
      <c r="N73" s="2344">
        <v>0</v>
      </c>
      <c r="O73" s="2453"/>
      <c r="P73" s="2335"/>
      <c r="Q73" s="2312" t="s">
        <v>2321</v>
      </c>
      <c r="R73" s="2388"/>
      <c r="S73" s="2388"/>
      <c r="T73" s="2421"/>
      <c r="U73" s="2388"/>
      <c r="V73" s="2388"/>
      <c r="W73" s="2388"/>
      <c r="X73" s="2388"/>
      <c r="Y73" s="2388"/>
      <c r="Z73" s="2388"/>
      <c r="AA73" s="2388"/>
      <c r="AB73" s="2454">
        <f t="shared" si="11"/>
      </c>
      <c r="AC73" s="2455">
        <f t="shared" si="6"/>
      </c>
      <c r="AD73" s="2324">
        <f t="shared" si="31"/>
      </c>
      <c r="AE73" s="2337">
        <f t="shared" si="20"/>
      </c>
      <c r="AF73" s="2423">
        <f>VLOOKUP(C73,'Data Products'!$A:$J,10,0)</f>
      </c>
      <c r="AG73" s="2424">
        <f t="shared" si="1"/>
      </c>
      <c r="AH73" s="2327">
        <f t="shared" ref="AH73:AH105" si="25">IF(J73&lt;=90,F73,0)</f>
      </c>
      <c r="AI73" s="2428"/>
      <c r="AJ73" s="2432"/>
      <c r="AK73" s="2331"/>
      <c r="AL73" s="2330"/>
      <c r="AM73" s="2331"/>
      <c r="AN73" s="2331"/>
    </row>
    <row customHeight="true" hidden="true" ht="18" r="74">
      <c r="A74" s="2413">
        <v>41</v>
      </c>
      <c r="B74" s="2312" t="s">
        <v>2254</v>
      </c>
      <c r="C74" s="2413" t="s">
        <v>2322</v>
      </c>
      <c r="D74" s="2438"/>
      <c r="E74" s="2438"/>
      <c r="F74" s="2416">
        <v>0</v>
      </c>
      <c r="G74" s="2416">
        <v>0</v>
      </c>
      <c r="H74" s="2451"/>
      <c r="I74" s="2418">
        <f>VLOOKUP(C74,'Data Products'!$A:$J,2,0)</f>
      </c>
      <c r="J74" s="2378">
        <f t="shared" si="28"/>
      </c>
      <c r="K74" s="2379">
        <v>45880</v>
      </c>
      <c r="L74" s="2321">
        <f t="shared" si="17"/>
      </c>
      <c r="M74" s="2427">
        <v>0</v>
      </c>
      <c r="N74" s="2344">
        <v>0</v>
      </c>
      <c r="O74" s="2456"/>
      <c r="P74" s="2457"/>
      <c r="Q74" s="2312" t="s">
        <v>2321</v>
      </c>
      <c r="R74" s="2388"/>
      <c r="S74" s="2388"/>
      <c r="T74" s="2388"/>
      <c r="U74" s="2388"/>
      <c r="V74" s="2388"/>
      <c r="W74" s="2388"/>
      <c r="X74" s="2388"/>
      <c r="Y74" s="2388"/>
      <c r="Z74" s="2388"/>
      <c r="AA74" s="2388"/>
      <c r="AB74" s="2422">
        <f t="shared" si="11"/>
      </c>
      <c r="AC74" s="2455">
        <f t="shared" si="6"/>
      </c>
      <c r="AD74" s="2324">
        <f t="shared" si="31"/>
      </c>
      <c r="AE74" s="2337">
        <f t="shared" si="20"/>
      </c>
      <c r="AF74" s="2423">
        <f>VLOOKUP(C74,'Data Products'!$A:$J,10,0)</f>
      </c>
      <c r="AG74" s="2424">
        <f t="shared" si="1"/>
      </c>
      <c r="AH74" s="2327">
        <f t="shared" si="25"/>
      </c>
      <c r="AI74" s="2428"/>
      <c r="AJ74" s="2432"/>
      <c r="AK74" s="2331"/>
      <c r="AL74" s="2330"/>
      <c r="AM74" s="2331"/>
      <c r="AN74" s="2331"/>
    </row>
    <row customHeight="true" hidden="true" ht="18" r="75">
      <c r="A75" s="2413">
        <v>42</v>
      </c>
      <c r="B75" s="2312" t="s">
        <v>2254</v>
      </c>
      <c r="C75" s="2413" t="s">
        <v>2323</v>
      </c>
      <c r="D75" s="2438"/>
      <c r="E75" s="2438"/>
      <c r="F75" s="2416">
        <v>0</v>
      </c>
      <c r="G75" s="2416">
        <v>0</v>
      </c>
      <c r="H75" s="2451"/>
      <c r="I75" s="2418">
        <f>VLOOKUP(C75,'Data Products'!$A:$J,2,0)</f>
      </c>
      <c r="J75" s="2378">
        <f t="shared" si="28"/>
      </c>
      <c r="K75" s="2379">
        <v>45881</v>
      </c>
      <c r="L75" s="2321">
        <f t="shared" si="17"/>
      </c>
      <c r="M75" s="2427">
        <v>0</v>
      </c>
      <c r="N75" s="2344">
        <v>0</v>
      </c>
      <c r="O75" s="2456"/>
      <c r="P75" s="2457"/>
      <c r="Q75" s="2312" t="s">
        <v>2321</v>
      </c>
      <c r="R75" s="2388"/>
      <c r="S75" s="2388"/>
      <c r="T75" s="2388"/>
      <c r="U75" s="2388"/>
      <c r="V75" s="2388"/>
      <c r="W75" s="2388"/>
      <c r="X75" s="2388"/>
      <c r="Y75" s="2388"/>
      <c r="Z75" s="2388"/>
      <c r="AA75" s="2388"/>
      <c r="AB75" s="2422">
        <f t="shared" si="11"/>
      </c>
      <c r="AC75" s="2455">
        <f t="shared" si="6"/>
      </c>
      <c r="AD75" s="2324">
        <f t="shared" si="31"/>
      </c>
      <c r="AE75" s="2337">
        <f t="shared" si="20"/>
      </c>
      <c r="AF75" s="2423">
        <f>VLOOKUP(C75,'Data Products'!$A:$J,10,0)</f>
      </c>
      <c r="AG75" s="2424">
        <f t="shared" si="1"/>
      </c>
      <c r="AH75" s="2327">
        <f t="shared" si="25"/>
      </c>
      <c r="AI75" s="2428"/>
      <c r="AJ75" s="2432"/>
      <c r="AK75" s="2331"/>
      <c r="AL75" s="2330"/>
      <c r="AM75" s="2331"/>
      <c r="AN75" s="2331"/>
    </row>
    <row customHeight="true" hidden="true" ht="18" r="76">
      <c r="A76" s="2413">
        <v>43</v>
      </c>
      <c r="B76" s="2312" t="s">
        <v>2254</v>
      </c>
      <c r="C76" s="2413" t="s">
        <v>2324</v>
      </c>
      <c r="D76" s="2438"/>
      <c r="E76" s="2438"/>
      <c r="F76" s="2416">
        <v>0</v>
      </c>
      <c r="G76" s="2416">
        <v>0</v>
      </c>
      <c r="H76" s="2451"/>
      <c r="I76" s="2418">
        <f>VLOOKUP(C76,'Data Products'!$A:$J,2,0)</f>
      </c>
      <c r="J76" s="2378">
        <f t="shared" si="28"/>
      </c>
      <c r="K76" s="2379">
        <v>45882</v>
      </c>
      <c r="L76" s="2321">
        <f t="shared" si="17"/>
      </c>
      <c r="M76" s="2427">
        <v>0</v>
      </c>
      <c r="N76" s="2344">
        <v>0</v>
      </c>
      <c r="O76" s="2456"/>
      <c r="P76" s="2457"/>
      <c r="Q76" s="2312" t="s">
        <v>2321</v>
      </c>
      <c r="R76" s="2388"/>
      <c r="S76" s="2388"/>
      <c r="T76" s="2388"/>
      <c r="U76" s="2388"/>
      <c r="V76" s="2388"/>
      <c r="W76" s="2388"/>
      <c r="X76" s="2388"/>
      <c r="Y76" s="2388"/>
      <c r="Z76" s="2388"/>
      <c r="AA76" s="2388"/>
      <c r="AB76" s="2422">
        <f t="shared" si="11"/>
      </c>
      <c r="AC76" s="2455">
        <f t="shared" si="6"/>
      </c>
      <c r="AD76" s="2324">
        <f t="shared" si="31"/>
      </c>
      <c r="AE76" s="2337">
        <f t="shared" si="20"/>
      </c>
      <c r="AF76" s="2423">
        <f>VLOOKUP(C76,'Data Products'!$A:$J,10,0)</f>
      </c>
      <c r="AG76" s="2424">
        <f t="shared" si="1"/>
      </c>
      <c r="AH76" s="2327">
        <f t="shared" si="25"/>
      </c>
      <c r="AI76" s="2428"/>
      <c r="AJ76" s="2432"/>
      <c r="AK76" s="2331"/>
      <c r="AL76" s="2330"/>
      <c r="AM76" s="2331"/>
      <c r="AN76" s="2331"/>
    </row>
    <row customHeight="true" hidden="true" ht="18" r="77">
      <c r="A77" s="2413">
        <v>44</v>
      </c>
      <c r="B77" s="2312" t="s">
        <v>2208</v>
      </c>
      <c r="C77" s="2389" t="s">
        <v>2325</v>
      </c>
      <c r="D77" s="2356" t="s">
        <v>2325</v>
      </c>
      <c r="E77" s="2356" t="s">
        <v>2325</v>
      </c>
      <c r="F77" s="2416">
        <v>0</v>
      </c>
      <c r="G77" s="2416">
        <v>0</v>
      </c>
      <c r="H77" s="2451"/>
      <c r="I77" s="2418">
        <f>VLOOKUP(C77,'Data Products'!$A:$J,2,0)</f>
      </c>
      <c r="J77" s="2378">
        <f t="shared" si="28"/>
      </c>
      <c r="K77" s="2379">
        <v>45883</v>
      </c>
      <c r="L77" s="2321">
        <f t="shared" si="17"/>
      </c>
      <c r="M77" s="2427">
        <v>0</v>
      </c>
      <c r="N77" s="2344">
        <v>2</v>
      </c>
      <c r="O77" s="2456"/>
      <c r="P77" s="2457"/>
      <c r="Q77" s="2312" t="s">
        <v>2321</v>
      </c>
      <c r="R77" s="2388"/>
      <c r="S77" s="2388"/>
      <c r="T77" s="2388"/>
      <c r="U77" s="2388"/>
      <c r="V77" s="2388"/>
      <c r="W77" s="2388"/>
      <c r="X77" s="2388"/>
      <c r="Y77" s="2388"/>
      <c r="Z77" s="2388"/>
      <c r="AA77" s="2388"/>
      <c r="AB77" s="2422">
        <f t="shared" si="11"/>
      </c>
      <c r="AC77" s="2458">
        <f t="shared" si="6"/>
      </c>
      <c r="AD77" s="2324">
        <f t="shared" si="31"/>
      </c>
      <c r="AE77" s="2342">
        <f t="shared" si="20"/>
      </c>
      <c r="AF77" s="2423">
        <f>VLOOKUP(C77,'Data Products'!$A:$J,10,0)</f>
      </c>
      <c r="AG77" s="2424">
        <f t="shared" si="1"/>
      </c>
      <c r="AH77" s="2327">
        <f t="shared" si="25"/>
      </c>
      <c r="AI77" s="2428"/>
      <c r="AJ77" s="2432"/>
      <c r="AK77" s="2331"/>
      <c r="AL77" s="2330"/>
      <c r="AM77" s="2331"/>
      <c r="AN77" s="2331"/>
    </row>
    <row customHeight="true" hidden="true" ht="18" r="78">
      <c r="A78" s="2413">
        <v>45</v>
      </c>
      <c r="B78" s="2312" t="s">
        <v>2254</v>
      </c>
      <c r="C78" s="2413" t="s">
        <v>2326</v>
      </c>
      <c r="D78" s="2438"/>
      <c r="E78" s="2438"/>
      <c r="F78" s="2416">
        <v>0</v>
      </c>
      <c r="G78" s="2416">
        <v>0</v>
      </c>
      <c r="H78" s="2451"/>
      <c r="I78" s="2418">
        <f>VLOOKUP(C78,'Data Products'!$A:$J,2,0)</f>
      </c>
      <c r="J78" s="2378">
        <f t="shared" si="28"/>
      </c>
      <c r="K78" s="2379">
        <v>45884</v>
      </c>
      <c r="L78" s="2321">
        <f t="shared" si="17"/>
      </c>
      <c r="M78" s="2427">
        <v>0</v>
      </c>
      <c r="N78" s="2344">
        <v>0</v>
      </c>
      <c r="O78" s="2456"/>
      <c r="P78" s="2457"/>
      <c r="Q78" s="2312" t="s">
        <v>2321</v>
      </c>
      <c r="R78" s="2388"/>
      <c r="S78" s="2388"/>
      <c r="T78" s="2388"/>
      <c r="U78" s="2388"/>
      <c r="V78" s="2388"/>
      <c r="W78" s="2388"/>
      <c r="X78" s="2388"/>
      <c r="Y78" s="2388"/>
      <c r="Z78" s="2388"/>
      <c r="AA78" s="2388"/>
      <c r="AB78" s="2422">
        <f t="shared" si="11"/>
      </c>
      <c r="AC78" s="2455">
        <f t="shared" si="6"/>
      </c>
      <c r="AD78" s="2324">
        <f t="shared" si="31"/>
      </c>
      <c r="AE78" s="2342">
        <f t="shared" si="20"/>
      </c>
      <c r="AF78" s="2423">
        <f>VLOOKUP(C78,'Data Products'!$A:$J,10,0)</f>
      </c>
      <c r="AG78" s="2424">
        <f t="shared" si="1"/>
      </c>
      <c r="AH78" s="2327">
        <f t="shared" si="25"/>
      </c>
      <c r="AI78" s="2428"/>
      <c r="AJ78" s="2432"/>
      <c r="AK78" s="2331"/>
      <c r="AL78" s="2330"/>
      <c r="AM78" s="2331"/>
      <c r="AN78" s="2331"/>
    </row>
    <row customHeight="true" hidden="true" ht="18" r="79">
      <c r="A79" s="2413">
        <v>46</v>
      </c>
      <c r="B79" s="2312" t="s">
        <v>2254</v>
      </c>
      <c r="C79" s="2413" t="s">
        <v>2327</v>
      </c>
      <c r="D79" s="2438"/>
      <c r="E79" s="2438"/>
      <c r="F79" s="2416">
        <v>0</v>
      </c>
      <c r="G79" s="2416">
        <v>0</v>
      </c>
      <c r="H79" s="2451"/>
      <c r="I79" s="2418">
        <f>VLOOKUP(C79,'Data Products'!$A:$J,2,0)</f>
      </c>
      <c r="J79" s="2378">
        <f t="shared" si="28"/>
      </c>
      <c r="K79" s="2379">
        <v>45885</v>
      </c>
      <c r="L79" s="2321">
        <f t="shared" si="17"/>
      </c>
      <c r="M79" s="2427">
        <v>0</v>
      </c>
      <c r="N79" s="2344">
        <v>0</v>
      </c>
      <c r="O79" s="2456"/>
      <c r="P79" s="2457"/>
      <c r="Q79" s="2312" t="s">
        <v>2321</v>
      </c>
      <c r="R79" s="2388"/>
      <c r="S79" s="2388"/>
      <c r="T79" s="2388"/>
      <c r="U79" s="2388"/>
      <c r="V79" s="2388"/>
      <c r="W79" s="2388"/>
      <c r="X79" s="2388"/>
      <c r="Y79" s="2388"/>
      <c r="Z79" s="2388"/>
      <c r="AA79" s="2388"/>
      <c r="AB79" s="2422">
        <f t="shared" si="11"/>
      </c>
      <c r="AC79" s="2455">
        <f t="shared" si="6"/>
      </c>
      <c r="AD79" s="2324">
        <f t="shared" si="31"/>
      </c>
      <c r="AE79" s="2342">
        <f t="shared" si="20"/>
      </c>
      <c r="AF79" s="2423">
        <f>VLOOKUP(C79,'Data Products'!$A:$J,10,0)</f>
      </c>
      <c r="AG79" s="2424">
        <f t="shared" si="1"/>
      </c>
      <c r="AH79" s="2327">
        <f t="shared" si="25"/>
      </c>
      <c r="AI79" s="2428"/>
      <c r="AJ79" s="2432"/>
      <c r="AK79" s="2331"/>
      <c r="AL79" s="2330"/>
      <c r="AM79" s="2331"/>
      <c r="AN79" s="2331"/>
    </row>
    <row customHeight="true" hidden="true" ht="18" r="80">
      <c r="A80" s="2413">
        <v>47</v>
      </c>
      <c r="B80" s="2312" t="s">
        <v>2254</v>
      </c>
      <c r="C80" s="2440" t="s">
        <v>2328</v>
      </c>
      <c r="D80" s="2438"/>
      <c r="E80" s="2438"/>
      <c r="F80" s="2416">
        <v>0</v>
      </c>
      <c r="G80" s="2416">
        <v>0</v>
      </c>
      <c r="H80" s="2459"/>
      <c r="I80" s="2418">
        <f>VLOOKUP(C80,'Data Products'!$A:$J,2,0)</f>
      </c>
      <c r="J80" s="2378">
        <f t="shared" si="28"/>
      </c>
      <c r="K80" s="2379">
        <v>45886</v>
      </c>
      <c r="L80" s="2321">
        <f t="shared" si="17"/>
      </c>
      <c r="M80" s="2444">
        <v>0</v>
      </c>
      <c r="N80" s="2344">
        <v>0</v>
      </c>
      <c r="O80" s="2460"/>
      <c r="P80" s="2461"/>
      <c r="Q80" s="2312" t="s">
        <v>2321</v>
      </c>
      <c r="R80" s="2388"/>
      <c r="S80" s="2388"/>
      <c r="T80" s="2388"/>
      <c r="U80" s="2388"/>
      <c r="V80" s="2388"/>
      <c r="W80" s="2388"/>
      <c r="X80" s="2388"/>
      <c r="Y80" s="2388"/>
      <c r="Z80" s="2388"/>
      <c r="AA80" s="2388"/>
      <c r="AB80" s="2462">
        <f t="shared" si="11"/>
      </c>
      <c r="AC80" s="2455">
        <f t="shared" si="6"/>
      </c>
      <c r="AD80" s="2324">
        <f t="shared" si="31"/>
      </c>
      <c r="AE80" s="2342">
        <f t="shared" si="20"/>
      </c>
      <c r="AF80" s="2423">
        <f>VLOOKUP(C80,'Data Products'!$A:$J,10,0)</f>
      </c>
      <c r="AG80" s="2424">
        <f t="shared" si="1"/>
      </c>
      <c r="AH80" s="2327">
        <f t="shared" si="25"/>
      </c>
      <c r="AI80" s="2428"/>
      <c r="AJ80" s="2432"/>
      <c r="AK80" s="2331"/>
      <c r="AL80" s="2330"/>
      <c r="AM80" s="2331"/>
      <c r="AN80" s="2331"/>
    </row>
    <row customHeight="true" hidden="true" ht="18" r="81">
      <c r="A81" s="2413">
        <v>48</v>
      </c>
      <c r="B81" s="2312" t="s">
        <v>2254</v>
      </c>
      <c r="C81" s="2413" t="s">
        <v>2329</v>
      </c>
      <c r="D81" s="2438"/>
      <c r="E81" s="2438"/>
      <c r="F81" s="2416">
        <v>0</v>
      </c>
      <c r="G81" s="2416">
        <v>0</v>
      </c>
      <c r="H81" s="2451"/>
      <c r="I81" s="2418">
        <f>VLOOKUP(C81,'Data Products'!$A:$J,2,0)</f>
      </c>
      <c r="J81" s="2378">
        <f t="shared" si="28"/>
      </c>
      <c r="K81" s="2379">
        <v>45887</v>
      </c>
      <c r="L81" s="2321">
        <f t="shared" si="17"/>
      </c>
      <c r="M81" s="2427">
        <v>0</v>
      </c>
      <c r="N81" s="2344">
        <v>0</v>
      </c>
      <c r="O81" s="2456"/>
      <c r="P81" s="2457"/>
      <c r="Q81" s="2312" t="s">
        <v>2321</v>
      </c>
      <c r="R81" s="2317"/>
      <c r="S81" s="2317"/>
      <c r="T81" s="2317"/>
      <c r="U81" s="2317"/>
      <c r="V81" s="2317"/>
      <c r="W81" s="2317"/>
      <c r="X81" s="2317"/>
      <c r="Y81" s="2317"/>
      <c r="Z81" s="2317"/>
      <c r="AA81" s="2317"/>
      <c r="AB81" s="2422">
        <f t="shared" si="11"/>
      </c>
      <c r="AC81" s="2455">
        <f t="shared" si="6"/>
      </c>
      <c r="AD81" s="2324">
        <f t="shared" si="31"/>
      </c>
      <c r="AE81" s="2342">
        <f t="shared" si="20"/>
      </c>
      <c r="AF81" s="2423">
        <f>VLOOKUP(C81,'Data Products'!$A:$J,10,0)</f>
      </c>
      <c r="AG81" s="2424">
        <f t="shared" si="1"/>
      </c>
      <c r="AH81" s="2327">
        <f t="shared" si="25"/>
      </c>
      <c r="AI81" s="2428"/>
      <c r="AJ81" s="2432"/>
      <c r="AK81" s="2331"/>
      <c r="AL81" s="2330"/>
      <c r="AM81" s="2331"/>
      <c r="AN81" s="2331"/>
    </row>
    <row customHeight="true" hidden="true" ht="18" r="82">
      <c r="A82" s="2413">
        <v>49</v>
      </c>
      <c r="B82" s="2312" t="s">
        <v>2254</v>
      </c>
      <c r="C82" s="2413" t="s">
        <v>2330</v>
      </c>
      <c r="D82" s="2438"/>
      <c r="E82" s="2438"/>
      <c r="F82" s="2416">
        <v>0</v>
      </c>
      <c r="G82" s="2416">
        <v>0</v>
      </c>
      <c r="H82" s="2451"/>
      <c r="I82" s="2418">
        <f>VLOOKUP(C82,'Data Products'!$A:$J,2,0)</f>
      </c>
      <c r="J82" s="2378">
        <f t="shared" si="28"/>
      </c>
      <c r="K82" s="2379">
        <v>45888</v>
      </c>
      <c r="L82" s="2321">
        <f t="shared" si="17"/>
      </c>
      <c r="M82" s="2427">
        <v>0</v>
      </c>
      <c r="N82" s="2344">
        <v>0</v>
      </c>
      <c r="O82" s="2456"/>
      <c r="P82" s="2457"/>
      <c r="Q82" s="2312" t="s">
        <v>2321</v>
      </c>
      <c r="R82" s="2317"/>
      <c r="S82" s="2317"/>
      <c r="T82" s="2317"/>
      <c r="U82" s="2317"/>
      <c r="V82" s="2317"/>
      <c r="W82" s="2317"/>
      <c r="X82" s="2317"/>
      <c r="Y82" s="2317"/>
      <c r="Z82" s="2317"/>
      <c r="AA82" s="2317"/>
      <c r="AB82" s="2422">
        <f t="shared" si="11"/>
      </c>
      <c r="AC82" s="2455">
        <f t="shared" si="6"/>
      </c>
      <c r="AD82" s="2324">
        <f t="shared" si="31"/>
      </c>
      <c r="AE82" s="2342">
        <f t="shared" si="20"/>
      </c>
      <c r="AF82" s="2423">
        <f>VLOOKUP(C82,'Data Products'!$A:$J,10,0)</f>
      </c>
      <c r="AG82" s="2424">
        <f t="shared" si="1"/>
      </c>
      <c r="AH82" s="2327">
        <f t="shared" si="25"/>
      </c>
      <c r="AI82" s="2428"/>
      <c r="AJ82" s="2432"/>
      <c r="AK82" s="2331"/>
      <c r="AL82" s="2330"/>
      <c r="AM82" s="2331"/>
      <c r="AN82" s="2331"/>
    </row>
    <row customHeight="true" hidden="true" ht="18" r="83">
      <c r="A83" s="2413">
        <v>50</v>
      </c>
      <c r="B83" s="2312" t="s">
        <v>2254</v>
      </c>
      <c r="C83" s="2413" t="s">
        <v>2331</v>
      </c>
      <c r="D83" s="2356" t="s">
        <v>2332</v>
      </c>
      <c r="E83" s="2356" t="s">
        <v>2332</v>
      </c>
      <c r="F83" s="2416">
        <v>0</v>
      </c>
      <c r="G83" s="2416">
        <v>0</v>
      </c>
      <c r="H83" s="2451"/>
      <c r="I83" s="2418">
        <f>VLOOKUP(C83,'Data Products'!$A:$J,2,0)</f>
      </c>
      <c r="J83" s="2378">
        <f t="shared" si="28"/>
      </c>
      <c r="K83" s="2379">
        <v>45889</v>
      </c>
      <c r="L83" s="2321">
        <f t="shared" si="17"/>
      </c>
      <c r="M83" s="2427">
        <v>0</v>
      </c>
      <c r="N83" s="2344">
        <v>0</v>
      </c>
      <c r="O83" s="2456"/>
      <c r="P83" s="2457"/>
      <c r="Q83" s="2312" t="s">
        <v>2321</v>
      </c>
      <c r="R83" s="2317"/>
      <c r="S83" s="2317"/>
      <c r="T83" s="2317"/>
      <c r="U83" s="2317"/>
      <c r="V83" s="2317"/>
      <c r="W83" s="2317"/>
      <c r="X83" s="2317"/>
      <c r="Y83" s="2317"/>
      <c r="Z83" s="2317"/>
      <c r="AA83" s="2317"/>
      <c r="AB83" s="2422">
        <f t="shared" si="11"/>
      </c>
      <c r="AC83" s="2362">
        <f t="shared" si="6"/>
      </c>
      <c r="AD83" s="2324">
        <f t="shared" si="31"/>
      </c>
      <c r="AE83" s="2342">
        <f t="shared" si="20"/>
      </c>
      <c r="AF83" s="2423">
        <f>VLOOKUP(C83,'Data Products'!$A:$J,10,0)</f>
      </c>
      <c r="AG83" s="2424">
        <f t="shared" si="1"/>
      </c>
      <c r="AH83" s="2327">
        <f t="shared" si="25"/>
      </c>
      <c r="AI83" s="2428"/>
      <c r="AJ83" s="2432"/>
      <c r="AK83" s="2331"/>
      <c r="AL83" s="2330"/>
      <c r="AM83" s="2331"/>
      <c r="AN83" s="2331"/>
    </row>
    <row customHeight="true" hidden="true" ht="18" r="84">
      <c r="A84" s="2413">
        <v>51</v>
      </c>
      <c r="B84" s="2312" t="s">
        <v>2254</v>
      </c>
      <c r="C84" s="2413" t="s">
        <v>2333</v>
      </c>
      <c r="D84" s="2356" t="s">
        <v>2334</v>
      </c>
      <c r="E84" s="2356" t="s">
        <v>2334</v>
      </c>
      <c r="F84" s="2416">
        <v>0</v>
      </c>
      <c r="G84" s="2416">
        <v>0</v>
      </c>
      <c r="H84" s="2451"/>
      <c r="I84" s="2418">
        <f>VLOOKUP(C84,'Data Products'!$A:$J,2,0)</f>
      </c>
      <c r="J84" s="2378">
        <f t="shared" si="28"/>
      </c>
      <c r="K84" s="2379">
        <v>45890</v>
      </c>
      <c r="L84" s="2321">
        <f t="shared" si="17"/>
      </c>
      <c r="M84" s="2427">
        <v>0</v>
      </c>
      <c r="N84" s="2344">
        <v>0</v>
      </c>
      <c r="O84" s="2456"/>
      <c r="P84" s="2457"/>
      <c r="Q84" s="2312" t="s">
        <v>2321</v>
      </c>
      <c r="R84" s="2317"/>
      <c r="S84" s="2317"/>
      <c r="T84" s="2317"/>
      <c r="U84" s="2317"/>
      <c r="V84" s="2317"/>
      <c r="W84" s="2317"/>
      <c r="X84" s="2317"/>
      <c r="Y84" s="2317"/>
      <c r="Z84" s="2317"/>
      <c r="AA84" s="2317"/>
      <c r="AB84" s="2422">
        <f t="shared" si="11"/>
      </c>
      <c r="AC84" s="2341">
        <f t="shared" si="6"/>
      </c>
      <c r="AD84" s="2324">
        <f t="shared" si="31"/>
      </c>
      <c r="AE84" s="2342">
        <f t="shared" si="20"/>
      </c>
      <c r="AF84" s="2423">
        <f>VLOOKUP(C84,'Data Products'!$A:$J,10,0)</f>
      </c>
      <c r="AG84" s="2424">
        <f t="shared" si="1"/>
      </c>
      <c r="AH84" s="2327">
        <f t="shared" si="25"/>
      </c>
      <c r="AI84" s="2428"/>
      <c r="AJ84" s="2432"/>
      <c r="AK84" s="2331"/>
      <c r="AL84" s="2330"/>
      <c r="AM84" s="2331"/>
      <c r="AN84" s="2331"/>
    </row>
    <row customHeight="true" hidden="true" ht="18" r="85">
      <c r="A85" s="2413">
        <v>52</v>
      </c>
      <c r="B85" s="2312" t="s">
        <v>2254</v>
      </c>
      <c r="C85" s="2413" t="s">
        <v>2335</v>
      </c>
      <c r="D85" s="2356" t="s">
        <v>2336</v>
      </c>
      <c r="E85" s="2356" t="s">
        <v>2336</v>
      </c>
      <c r="F85" s="2416">
        <v>0</v>
      </c>
      <c r="G85" s="2416">
        <v>0</v>
      </c>
      <c r="H85" s="2451"/>
      <c r="I85" s="2418">
        <f>VLOOKUP(C85,'Data Products'!$A:$J,2,0)</f>
      </c>
      <c r="J85" s="2378">
        <f t="shared" si="28"/>
      </c>
      <c r="K85" s="2379">
        <v>45891</v>
      </c>
      <c r="L85" s="2321">
        <f t="shared" si="17"/>
      </c>
      <c r="M85" s="2427">
        <v>0</v>
      </c>
      <c r="N85" s="2344">
        <v>0</v>
      </c>
      <c r="O85" s="2456"/>
      <c r="P85" s="2457"/>
      <c r="Q85" s="2312" t="s">
        <v>2321</v>
      </c>
      <c r="R85" s="2317"/>
      <c r="S85" s="2317"/>
      <c r="T85" s="2317"/>
      <c r="U85" s="2317"/>
      <c r="V85" s="2317"/>
      <c r="W85" s="2317"/>
      <c r="X85" s="2317"/>
      <c r="Y85" s="2317"/>
      <c r="Z85" s="2317"/>
      <c r="AA85" s="2317"/>
      <c r="AB85" s="2422">
        <f t="shared" si="11"/>
      </c>
      <c r="AC85" s="2336">
        <f t="shared" si="6"/>
      </c>
      <c r="AD85" s="2324">
        <f t="shared" si="31"/>
      </c>
      <c r="AE85" s="2342">
        <f t="shared" si="20"/>
      </c>
      <c r="AF85" s="2423">
        <f>VLOOKUP(C85,'Data Products'!$A:$J,10,0)</f>
      </c>
      <c r="AG85" s="2424">
        <f t="shared" si="1"/>
      </c>
      <c r="AH85" s="2327">
        <f t="shared" si="25"/>
      </c>
      <c r="AI85" s="2428"/>
      <c r="AJ85" s="2432"/>
      <c r="AK85" s="2331"/>
      <c r="AL85" s="2330"/>
      <c r="AM85" s="2331"/>
      <c r="AN85" s="2331"/>
    </row>
    <row customHeight="true" hidden="true" ht="18" r="86">
      <c r="A86" s="2413">
        <v>53</v>
      </c>
      <c r="B86" s="2312" t="s">
        <v>2254</v>
      </c>
      <c r="C86" s="2413" t="s">
        <v>2337</v>
      </c>
      <c r="D86" s="2356" t="s">
        <v>2338</v>
      </c>
      <c r="E86" s="2356" t="s">
        <v>2338</v>
      </c>
      <c r="F86" s="2416">
        <v>0</v>
      </c>
      <c r="G86" s="2416">
        <v>0</v>
      </c>
      <c r="H86" s="2451"/>
      <c r="I86" s="2418">
        <f>VLOOKUP(C86,'Data Products'!$A:$J,2,0)</f>
      </c>
      <c r="J86" s="2378">
        <f t="shared" si="28"/>
      </c>
      <c r="K86" s="2379">
        <v>45892</v>
      </c>
      <c r="L86" s="2321">
        <f t="shared" si="17"/>
      </c>
      <c r="M86" s="2427">
        <v>0</v>
      </c>
      <c r="N86" s="2344">
        <v>0</v>
      </c>
      <c r="O86" s="2456"/>
      <c r="P86" s="2457"/>
      <c r="Q86" s="2312" t="s">
        <v>2321</v>
      </c>
      <c r="R86" s="2317"/>
      <c r="S86" s="2317"/>
      <c r="T86" s="2317"/>
      <c r="U86" s="2317"/>
      <c r="V86" s="2317"/>
      <c r="W86" s="2317"/>
      <c r="X86" s="2317"/>
      <c r="Y86" s="2317"/>
      <c r="Z86" s="2317"/>
      <c r="AA86" s="2317"/>
      <c r="AB86" s="2422">
        <f t="shared" si="11"/>
      </c>
      <c r="AC86" s="2435">
        <f t="shared" si="6"/>
      </c>
      <c r="AD86" s="2324">
        <f t="shared" si="31"/>
      </c>
      <c r="AE86" s="2342">
        <f t="shared" si="20"/>
      </c>
      <c r="AF86" s="2423">
        <f>VLOOKUP(C86,'Data Products'!$A:$J,10,0)</f>
      </c>
      <c r="AG86" s="2424">
        <f t="shared" si="1"/>
      </c>
      <c r="AH86" s="2327">
        <f t="shared" si="25"/>
      </c>
      <c r="AI86" s="2428"/>
      <c r="AJ86" s="2432"/>
      <c r="AK86" s="2331"/>
      <c r="AL86" s="2330"/>
      <c r="AM86" s="2331"/>
      <c r="AN86" s="2331"/>
    </row>
    <row customHeight="true" hidden="true" ht="18" r="87">
      <c r="A87" s="2413">
        <v>54</v>
      </c>
      <c r="B87" s="2312" t="s">
        <v>2254</v>
      </c>
      <c r="C87" s="2413" t="s">
        <v>2339</v>
      </c>
      <c r="D87" s="2356" t="s">
        <v>2340</v>
      </c>
      <c r="E87" s="2356" t="s">
        <v>2340</v>
      </c>
      <c r="F87" s="2416">
        <v>0</v>
      </c>
      <c r="G87" s="2416">
        <v>0</v>
      </c>
      <c r="H87" s="2451"/>
      <c r="I87" s="2418">
        <f>VLOOKUP(C87,'Data Products'!$A:$J,2,0)</f>
      </c>
      <c r="J87" s="2378">
        <f t="shared" si="28"/>
      </c>
      <c r="K87" s="2379">
        <v>45893</v>
      </c>
      <c r="L87" s="2321">
        <f t="shared" si="17"/>
      </c>
      <c r="M87" s="2427">
        <v>0</v>
      </c>
      <c r="N87" s="2344">
        <v>0</v>
      </c>
      <c r="O87" s="2456"/>
      <c r="P87" s="2457"/>
      <c r="Q87" s="2312" t="s">
        <v>2321</v>
      </c>
      <c r="R87" s="2317"/>
      <c r="S87" s="2317"/>
      <c r="T87" s="2317"/>
      <c r="U87" s="2317"/>
      <c r="V87" s="2317"/>
      <c r="W87" s="2317"/>
      <c r="X87" s="2317"/>
      <c r="Y87" s="2317"/>
      <c r="Z87" s="2317"/>
      <c r="AA87" s="2317"/>
      <c r="AB87" s="2422">
        <f t="shared" si="11"/>
      </c>
      <c r="AC87" s="2435">
        <f t="shared" si="6"/>
      </c>
      <c r="AD87" s="2324">
        <f t="shared" si="31"/>
      </c>
      <c r="AE87" s="2342">
        <f t="shared" si="20"/>
      </c>
      <c r="AF87" s="2423">
        <f>VLOOKUP(C87,'Data Products'!$A:$J,10,0)</f>
      </c>
      <c r="AG87" s="2424">
        <f t="shared" si="1"/>
      </c>
      <c r="AH87" s="2327">
        <f t="shared" si="25"/>
      </c>
      <c r="AI87" s="2428"/>
      <c r="AJ87" s="2432"/>
      <c r="AK87" s="2331"/>
      <c r="AL87" s="2330"/>
      <c r="AM87" s="2331"/>
      <c r="AN87" s="2331"/>
    </row>
    <row customHeight="true" hidden="true" ht="18" r="88">
      <c r="A88" s="2413">
        <v>55</v>
      </c>
      <c r="B88" s="2312" t="s">
        <v>2254</v>
      </c>
      <c r="C88" s="2413" t="s">
        <v>2341</v>
      </c>
      <c r="D88" s="2356" t="s">
        <v>2342</v>
      </c>
      <c r="E88" s="2356" t="s">
        <v>2342</v>
      </c>
      <c r="F88" s="2416">
        <v>0</v>
      </c>
      <c r="G88" s="2416">
        <v>0</v>
      </c>
      <c r="H88" s="2451"/>
      <c r="I88" s="2418">
        <f>VLOOKUP(C88,'Data Products'!$A:$J,2,0)</f>
      </c>
      <c r="J88" s="2378">
        <f t="shared" si="28"/>
      </c>
      <c r="K88" s="2379">
        <v>45894</v>
      </c>
      <c r="L88" s="2321">
        <f t="shared" si="17"/>
      </c>
      <c r="M88" s="2427">
        <v>0</v>
      </c>
      <c r="N88" s="2344">
        <v>0</v>
      </c>
      <c r="O88" s="2456"/>
      <c r="P88" s="2457"/>
      <c r="Q88" s="2312" t="s">
        <v>2321</v>
      </c>
      <c r="R88" s="2317"/>
      <c r="S88" s="2317"/>
      <c r="T88" s="2317"/>
      <c r="U88" s="2317"/>
      <c r="V88" s="2317"/>
      <c r="W88" s="2317"/>
      <c r="X88" s="2317"/>
      <c r="Y88" s="2317"/>
      <c r="Z88" s="2317"/>
      <c r="AA88" s="2317"/>
      <c r="AB88" s="2422">
        <f t="shared" si="11"/>
      </c>
      <c r="AC88" s="2336">
        <f t="shared" si="6"/>
      </c>
      <c r="AD88" s="2324">
        <f t="shared" si="31"/>
      </c>
      <c r="AE88" s="2342">
        <f t="shared" si="20"/>
      </c>
      <c r="AF88" s="2423">
        <f>VLOOKUP(C88,'Data Products'!$A:$J,10,0)</f>
      </c>
      <c r="AG88" s="2424">
        <f t="shared" si="1"/>
      </c>
      <c r="AH88" s="2327">
        <f t="shared" si="25"/>
      </c>
      <c r="AI88" s="2428"/>
      <c r="AJ88" s="2432"/>
      <c r="AK88" s="2331"/>
      <c r="AL88" s="2330"/>
      <c r="AM88" s="2331"/>
      <c r="AN88" s="2331"/>
    </row>
    <row customHeight="true" hidden="true" ht="18" r="89">
      <c r="A89" s="2413">
        <v>56</v>
      </c>
      <c r="B89" s="2312" t="s">
        <v>2254</v>
      </c>
      <c r="C89" s="2413" t="s">
        <v>2343</v>
      </c>
      <c r="D89" s="2356" t="s">
        <v>2344</v>
      </c>
      <c r="E89" s="2356" t="s">
        <v>2344</v>
      </c>
      <c r="F89" s="2416">
        <v>0</v>
      </c>
      <c r="G89" s="2416">
        <v>0</v>
      </c>
      <c r="H89" s="2451"/>
      <c r="I89" s="2418">
        <f>VLOOKUP(C89,'Data Products'!$A:$J,2,0)</f>
      </c>
      <c r="J89" s="2378">
        <f t="shared" si="28"/>
      </c>
      <c r="K89" s="2379">
        <v>45895</v>
      </c>
      <c r="L89" s="2321">
        <f t="shared" si="17"/>
      </c>
      <c r="M89" s="2427">
        <v>0</v>
      </c>
      <c r="N89" s="2344">
        <v>0</v>
      </c>
      <c r="O89" s="2456"/>
      <c r="P89" s="2457"/>
      <c r="Q89" s="2312" t="s">
        <v>2321</v>
      </c>
      <c r="R89" s="2317"/>
      <c r="S89" s="2317"/>
      <c r="T89" s="2317"/>
      <c r="U89" s="2317"/>
      <c r="V89" s="2317"/>
      <c r="W89" s="2317"/>
      <c r="X89" s="2317"/>
      <c r="Y89" s="2317"/>
      <c r="Z89" s="2317"/>
      <c r="AA89" s="2317"/>
      <c r="AB89" s="2422">
        <f t="shared" si="11"/>
      </c>
      <c r="AC89" s="2341">
        <f t="shared" si="6"/>
      </c>
      <c r="AD89" s="2463">
        <f t="shared" si="31"/>
      </c>
      <c r="AE89" s="2342">
        <f t="shared" si="20"/>
      </c>
      <c r="AF89" s="2423">
        <f>VLOOKUP(C89,'Data Products'!$A:$J,10,0)</f>
      </c>
      <c r="AG89" s="2424">
        <f t="shared" si="1"/>
      </c>
      <c r="AH89" s="2327">
        <f t="shared" si="25"/>
      </c>
      <c r="AI89" s="2428"/>
      <c r="AJ89" s="2432"/>
      <c r="AK89" s="2331"/>
      <c r="AL89" s="2330"/>
      <c r="AM89" s="2331"/>
      <c r="AN89" s="2331"/>
    </row>
    <row customHeight="true" hidden="true" ht="18" r="90">
      <c r="A90" s="2413">
        <v>57</v>
      </c>
      <c r="B90" s="2312" t="s">
        <v>2254</v>
      </c>
      <c r="C90" s="2413" t="s">
        <v>2345</v>
      </c>
      <c r="D90" s="2356" t="s">
        <v>2346</v>
      </c>
      <c r="E90" s="2356" t="s">
        <v>2346</v>
      </c>
      <c r="F90" s="2416">
        <v>0</v>
      </c>
      <c r="G90" s="2416">
        <v>0</v>
      </c>
      <c r="H90" s="2451"/>
      <c r="I90" s="2418">
        <f>VLOOKUP(C90,'Data Products'!$A:$J,2,0)</f>
      </c>
      <c r="J90" s="2378">
        <f t="shared" si="28"/>
      </c>
      <c r="K90" s="2379">
        <v>45896</v>
      </c>
      <c r="L90" s="2321">
        <f t="shared" si="17"/>
      </c>
      <c r="M90" s="2427">
        <v>0</v>
      </c>
      <c r="N90" s="2344">
        <v>0</v>
      </c>
      <c r="O90" s="2456"/>
      <c r="P90" s="2457"/>
      <c r="Q90" s="2312" t="s">
        <v>2321</v>
      </c>
      <c r="R90" s="2317"/>
      <c r="S90" s="2317"/>
      <c r="T90" s="2317"/>
      <c r="U90" s="2317"/>
      <c r="V90" s="2317"/>
      <c r="W90" s="2317"/>
      <c r="X90" s="2317"/>
      <c r="Y90" s="2317"/>
      <c r="Z90" s="2317"/>
      <c r="AA90" s="2317"/>
      <c r="AB90" s="2422">
        <f t="shared" si="11"/>
      </c>
      <c r="AC90" s="2323">
        <f t="shared" si="6"/>
      </c>
      <c r="AD90" s="2463">
        <f t="shared" si="31"/>
      </c>
      <c r="AE90" s="2342">
        <f t="shared" si="20"/>
      </c>
      <c r="AF90" s="2423">
        <f>VLOOKUP(C90,'Data Products'!$A:$J,10,0)</f>
      </c>
      <c r="AG90" s="2424">
        <f t="shared" si="1"/>
      </c>
      <c r="AH90" s="2327">
        <f t="shared" si="25"/>
      </c>
      <c r="AI90" s="2428"/>
      <c r="AJ90" s="2432"/>
      <c r="AK90" s="2331"/>
      <c r="AL90" s="2330"/>
      <c r="AM90" s="2331"/>
      <c r="AN90" s="2331"/>
    </row>
    <row customHeight="true" hidden="true" ht="18" r="91">
      <c r="A91" s="2413">
        <v>58</v>
      </c>
      <c r="B91" s="2312" t="s">
        <v>2254</v>
      </c>
      <c r="C91" s="2413" t="s">
        <v>2347</v>
      </c>
      <c r="D91" s="2356" t="s">
        <v>2348</v>
      </c>
      <c r="E91" s="2356" t="s">
        <v>2348</v>
      </c>
      <c r="F91" s="2416">
        <v>0</v>
      </c>
      <c r="G91" s="2416">
        <v>0</v>
      </c>
      <c r="H91" s="2451"/>
      <c r="I91" s="2418">
        <f>VLOOKUP(C91,'Data Products'!$A:$J,2,0)</f>
      </c>
      <c r="J91" s="2378">
        <f t="shared" si="28"/>
      </c>
      <c r="K91" s="2379">
        <v>45897</v>
      </c>
      <c r="L91" s="2321">
        <f t="shared" si="17"/>
      </c>
      <c r="M91" s="2427">
        <v>0</v>
      </c>
      <c r="N91" s="2344">
        <v>0</v>
      </c>
      <c r="O91" s="2456"/>
      <c r="P91" s="2457"/>
      <c r="Q91" s="2312" t="s">
        <v>2321</v>
      </c>
      <c r="R91" s="2317"/>
      <c r="S91" s="2317"/>
      <c r="T91" s="2317"/>
      <c r="U91" s="2317"/>
      <c r="V91" s="2317"/>
      <c r="W91" s="2317"/>
      <c r="X91" s="2317"/>
      <c r="Y91" s="2317"/>
      <c r="Z91" s="2317"/>
      <c r="AA91" s="2317"/>
      <c r="AB91" s="2422">
        <f t="shared" si="11"/>
      </c>
      <c r="AC91" s="2323">
        <f t="shared" si="6"/>
      </c>
      <c r="AD91" s="2463">
        <f t="shared" si="31"/>
      </c>
      <c r="AE91" s="2342">
        <f t="shared" si="20"/>
      </c>
      <c r="AF91" s="2423">
        <f>VLOOKUP(C91,'Data Products'!$A:$J,10,0)</f>
      </c>
      <c r="AG91" s="2424">
        <f t="shared" si="1"/>
      </c>
      <c r="AH91" s="2327">
        <f t="shared" si="25"/>
      </c>
      <c r="AI91" s="2428"/>
      <c r="AJ91" s="2432"/>
      <c r="AK91" s="2331"/>
      <c r="AL91" s="2330"/>
      <c r="AM91" s="2331"/>
      <c r="AN91" s="2331"/>
    </row>
    <row customHeight="true" hidden="true" ht="18" r="92">
      <c r="A92" s="2413">
        <v>59</v>
      </c>
      <c r="B92" s="2312" t="s">
        <v>2254</v>
      </c>
      <c r="C92" s="2413" t="s">
        <v>2349</v>
      </c>
      <c r="D92" s="2356" t="s">
        <v>2350</v>
      </c>
      <c r="E92" s="2356" t="s">
        <v>2350</v>
      </c>
      <c r="F92" s="2416">
        <v>0</v>
      </c>
      <c r="G92" s="2416">
        <v>0</v>
      </c>
      <c r="H92" s="2451"/>
      <c r="I92" s="2418">
        <f>VLOOKUP(C92,'Data Products'!$A:$J,2,0)</f>
      </c>
      <c r="J92" s="2378">
        <f t="shared" si="28"/>
      </c>
      <c r="K92" s="2379">
        <v>45898</v>
      </c>
      <c r="L92" s="2321">
        <f t="shared" si="17"/>
      </c>
      <c r="M92" s="2427">
        <v>0</v>
      </c>
      <c r="N92" s="2344">
        <v>0</v>
      </c>
      <c r="O92" s="2456"/>
      <c r="P92" s="2457"/>
      <c r="Q92" s="2312" t="s">
        <v>2321</v>
      </c>
      <c r="R92" s="2317"/>
      <c r="S92" s="2317"/>
      <c r="T92" s="2317"/>
      <c r="U92" s="2317"/>
      <c r="V92" s="2317"/>
      <c r="W92" s="2317"/>
      <c r="X92" s="2317"/>
      <c r="Y92" s="2317"/>
      <c r="Z92" s="2317"/>
      <c r="AA92" s="2317"/>
      <c r="AB92" s="2422">
        <f t="shared" si="11"/>
      </c>
      <c r="AC92" s="2323">
        <f t="shared" si="6"/>
      </c>
      <c r="AD92" s="2463">
        <f t="shared" si="31"/>
      </c>
      <c r="AE92" s="2342">
        <f t="shared" si="20"/>
      </c>
      <c r="AF92" s="2423">
        <f>VLOOKUP(C92,'Data Products'!$A:$J,10,0)</f>
      </c>
      <c r="AG92" s="2424">
        <f t="shared" si="1"/>
      </c>
      <c r="AH92" s="2327">
        <f t="shared" si="25"/>
      </c>
      <c r="AI92" s="2428"/>
      <c r="AJ92" s="2432"/>
      <c r="AK92" s="2331"/>
      <c r="AL92" s="2330"/>
      <c r="AM92" s="2331"/>
      <c r="AN92" s="2331"/>
    </row>
    <row customHeight="true" hidden="true" ht="18" r="93">
      <c r="A93" s="2413">
        <v>60</v>
      </c>
      <c r="B93" s="2312" t="s">
        <v>2254</v>
      </c>
      <c r="C93" s="2413" t="s">
        <v>2351</v>
      </c>
      <c r="D93" s="2356" t="s">
        <v>2352</v>
      </c>
      <c r="E93" s="2356" t="s">
        <v>2352</v>
      </c>
      <c r="F93" s="2416">
        <v>0</v>
      </c>
      <c r="G93" s="2416">
        <v>0</v>
      </c>
      <c r="H93" s="2451"/>
      <c r="I93" s="2418">
        <f>VLOOKUP(C93,'Data Products'!$A:$J,2,0)</f>
      </c>
      <c r="J93" s="2378">
        <f t="shared" si="28"/>
      </c>
      <c r="K93" s="2379">
        <v>45899</v>
      </c>
      <c r="L93" s="2321">
        <f t="shared" si="17"/>
      </c>
      <c r="M93" s="2427">
        <v>0</v>
      </c>
      <c r="N93" s="2344">
        <v>0</v>
      </c>
      <c r="O93" s="2456"/>
      <c r="P93" s="2457"/>
      <c r="Q93" s="2312" t="s">
        <v>2321</v>
      </c>
      <c r="R93" s="2317"/>
      <c r="S93" s="2317"/>
      <c r="T93" s="2317"/>
      <c r="U93" s="2317"/>
      <c r="V93" s="2317"/>
      <c r="W93" s="2317"/>
      <c r="X93" s="2317"/>
      <c r="Y93" s="2317"/>
      <c r="Z93" s="2317"/>
      <c r="AA93" s="2317"/>
      <c r="AB93" s="2422">
        <f t="shared" si="11"/>
      </c>
      <c r="AC93" s="2323">
        <f t="shared" si="6"/>
      </c>
      <c r="AD93" s="2463">
        <f t="shared" si="31"/>
      </c>
      <c r="AE93" s="2342">
        <f t="shared" si="20"/>
      </c>
      <c r="AF93" s="2423">
        <f>VLOOKUP(C93,'Data Products'!$A:$J,10,0)</f>
      </c>
      <c r="AG93" s="2424">
        <f t="shared" si="1"/>
      </c>
      <c r="AH93" s="2327">
        <f t="shared" si="25"/>
      </c>
      <c r="AI93" s="2428"/>
      <c r="AJ93" s="2432"/>
      <c r="AK93" s="2331"/>
      <c r="AL93" s="2330"/>
      <c r="AM93" s="2331"/>
      <c r="AN93" s="2331"/>
    </row>
    <row customHeight="true" hidden="true" ht="18" r="94">
      <c r="A94" s="2413">
        <v>61</v>
      </c>
      <c r="B94" s="2312" t="s">
        <v>2254</v>
      </c>
      <c r="C94" s="2413" t="s">
        <v>2353</v>
      </c>
      <c r="D94" s="2356" t="s">
        <v>2354</v>
      </c>
      <c r="E94" s="2356" t="s">
        <v>2354</v>
      </c>
      <c r="F94" s="2416">
        <v>0</v>
      </c>
      <c r="G94" s="2416">
        <v>0</v>
      </c>
      <c r="H94" s="2451"/>
      <c r="I94" s="2418">
        <f>VLOOKUP(C94,'Data Products'!$A:$J,2,0)</f>
      </c>
      <c r="J94" s="2378">
        <f t="shared" si="28"/>
      </c>
      <c r="K94" s="2379">
        <v>45900</v>
      </c>
      <c r="L94" s="2321">
        <f t="shared" si="17"/>
      </c>
      <c r="M94" s="2427">
        <v>0</v>
      </c>
      <c r="N94" s="2344">
        <v>0</v>
      </c>
      <c r="O94" s="2456"/>
      <c r="P94" s="2457"/>
      <c r="Q94" s="2312" t="s">
        <v>2321</v>
      </c>
      <c r="R94" s="2317"/>
      <c r="S94" s="2317"/>
      <c r="T94" s="2317"/>
      <c r="U94" s="2317"/>
      <c r="V94" s="2317"/>
      <c r="W94" s="2317"/>
      <c r="X94" s="2317"/>
      <c r="Y94" s="2317"/>
      <c r="Z94" s="2317"/>
      <c r="AA94" s="2317"/>
      <c r="AB94" s="2422">
        <f t="shared" si="11"/>
      </c>
      <c r="AC94" s="2323">
        <f t="shared" si="6"/>
      </c>
      <c r="AD94" s="2463">
        <f t="shared" si="31"/>
      </c>
      <c r="AE94" s="2342">
        <f t="shared" si="20"/>
      </c>
      <c r="AF94" s="2423">
        <f>VLOOKUP(C94,'Data Products'!$A:$J,10,0)</f>
      </c>
      <c r="AG94" s="2424">
        <f t="shared" si="1"/>
      </c>
      <c r="AH94" s="2327">
        <f t="shared" si="25"/>
      </c>
      <c r="AI94" s="2428"/>
      <c r="AJ94" s="2432"/>
      <c r="AK94" s="2331"/>
      <c r="AL94" s="2330"/>
      <c r="AM94" s="2331"/>
      <c r="AN94" s="2331"/>
    </row>
    <row customHeight="true" hidden="true" ht="18" r="95">
      <c r="A95" s="2413">
        <v>62</v>
      </c>
      <c r="B95" s="2312" t="s">
        <v>2254</v>
      </c>
      <c r="C95" s="2413" t="s">
        <v>2355</v>
      </c>
      <c r="D95" s="2356" t="s">
        <v>2356</v>
      </c>
      <c r="E95" s="2356" t="s">
        <v>2356</v>
      </c>
      <c r="F95" s="2416">
        <v>0</v>
      </c>
      <c r="G95" s="2416">
        <v>0</v>
      </c>
      <c r="H95" s="2451"/>
      <c r="I95" s="2418">
        <f>VLOOKUP(C95,'Data Products'!$A:$J,2,0)</f>
      </c>
      <c r="J95" s="2378">
        <f t="shared" si="28"/>
      </c>
      <c r="K95" s="2379">
        <v>45901</v>
      </c>
      <c r="L95" s="2321">
        <f t="shared" si="17"/>
      </c>
      <c r="M95" s="2427">
        <v>0</v>
      </c>
      <c r="N95" s="2344">
        <v>0</v>
      </c>
      <c r="O95" s="2456"/>
      <c r="P95" s="2457"/>
      <c r="Q95" s="2312" t="s">
        <v>2321</v>
      </c>
      <c r="R95" s="2317"/>
      <c r="S95" s="2317"/>
      <c r="T95" s="2317"/>
      <c r="U95" s="2317"/>
      <c r="V95" s="2317"/>
      <c r="W95" s="2317"/>
      <c r="X95" s="2317"/>
      <c r="Y95" s="2317"/>
      <c r="Z95" s="2317"/>
      <c r="AA95" s="2317"/>
      <c r="AB95" s="2422">
        <f t="shared" si="11"/>
      </c>
      <c r="AC95" s="2341">
        <f t="shared" si="6"/>
      </c>
      <c r="AD95" s="2463">
        <f t="shared" si="31"/>
      </c>
      <c r="AE95" s="2342">
        <f t="shared" si="20"/>
      </c>
      <c r="AF95" s="2423">
        <f>VLOOKUP(C95,'Data Products'!$A:$J,10,0)</f>
      </c>
      <c r="AG95" s="2424">
        <f t="shared" si="1"/>
      </c>
      <c r="AH95" s="2327">
        <f t="shared" si="25"/>
      </c>
      <c r="AI95" s="2428"/>
      <c r="AJ95" s="2432"/>
      <c r="AK95" s="2331"/>
      <c r="AL95" s="2330"/>
      <c r="AM95" s="2331"/>
      <c r="AN95" s="2331"/>
    </row>
    <row customHeight="true" hidden="true" ht="18" r="96">
      <c r="A96" s="2413">
        <v>63</v>
      </c>
      <c r="B96" s="2312" t="s">
        <v>2254</v>
      </c>
      <c r="C96" s="2413" t="s">
        <v>2357</v>
      </c>
      <c r="D96" s="2356" t="s">
        <v>2348</v>
      </c>
      <c r="E96" s="2356" t="s">
        <v>2348</v>
      </c>
      <c r="F96" s="2416">
        <v>0</v>
      </c>
      <c r="G96" s="2416">
        <v>0</v>
      </c>
      <c r="H96" s="2451"/>
      <c r="I96" s="2418">
        <f>VLOOKUP(C96,'Data Products'!$A:$J,2,0)</f>
      </c>
      <c r="J96" s="2378">
        <f t="shared" si="28"/>
      </c>
      <c r="K96" s="2379">
        <v>45902</v>
      </c>
      <c r="L96" s="2321">
        <f t="shared" si="17"/>
      </c>
      <c r="M96" s="2427">
        <v>0</v>
      </c>
      <c r="N96" s="2344">
        <v>0</v>
      </c>
      <c r="O96" s="2456"/>
      <c r="P96" s="2457"/>
      <c r="Q96" s="2312" t="s">
        <v>2321</v>
      </c>
      <c r="R96" s="2317"/>
      <c r="S96" s="2317"/>
      <c r="T96" s="2317"/>
      <c r="U96" s="2317"/>
      <c r="V96" s="2317"/>
      <c r="W96" s="2317"/>
      <c r="X96" s="2317"/>
      <c r="Y96" s="2317"/>
      <c r="Z96" s="2317"/>
      <c r="AA96" s="2317"/>
      <c r="AB96" s="2422">
        <f t="shared" si="11"/>
      </c>
      <c r="AC96" s="2336">
        <f t="shared" si="6"/>
      </c>
      <c r="AD96" s="2463">
        <f t="shared" si="31"/>
      </c>
      <c r="AE96" s="2342">
        <f t="shared" si="20"/>
      </c>
      <c r="AF96" s="2423">
        <f>VLOOKUP(C96,'Data Products'!$A:$J,10,0)</f>
      </c>
      <c r="AG96" s="2424">
        <f t="shared" si="1"/>
      </c>
      <c r="AH96" s="2327">
        <f t="shared" si="25"/>
      </c>
      <c r="AI96" s="2428"/>
      <c r="AJ96" s="2432"/>
      <c r="AK96" s="2331"/>
      <c r="AL96" s="2330"/>
      <c r="AM96" s="2331"/>
      <c r="AN96" s="2331"/>
    </row>
    <row customHeight="true" hidden="true" ht="18" r="97">
      <c r="A97" s="2413">
        <v>64</v>
      </c>
      <c r="B97" s="2312" t="s">
        <v>2254</v>
      </c>
      <c r="C97" s="2413" t="s">
        <v>2358</v>
      </c>
      <c r="D97" s="2356" t="s">
        <v>2348</v>
      </c>
      <c r="E97" s="2356" t="s">
        <v>2348</v>
      </c>
      <c r="F97" s="2416">
        <v>0</v>
      </c>
      <c r="G97" s="2416">
        <v>0</v>
      </c>
      <c r="H97" s="2451"/>
      <c r="I97" s="2418">
        <f>VLOOKUP(C97,'Data Products'!$A:$J,2,0)</f>
      </c>
      <c r="J97" s="2378">
        <f t="shared" si="28"/>
      </c>
      <c r="K97" s="2379">
        <v>45903</v>
      </c>
      <c r="L97" s="2321">
        <f t="shared" si="17"/>
      </c>
      <c r="M97" s="2427">
        <v>0</v>
      </c>
      <c r="N97" s="2344">
        <v>0</v>
      </c>
      <c r="O97" s="2456"/>
      <c r="P97" s="2457"/>
      <c r="Q97" s="2312" t="s">
        <v>2321</v>
      </c>
      <c r="R97" s="2317"/>
      <c r="S97" s="2317"/>
      <c r="T97" s="2317"/>
      <c r="U97" s="2317"/>
      <c r="V97" s="2317"/>
      <c r="W97" s="2317"/>
      <c r="X97" s="2317"/>
      <c r="Y97" s="2317"/>
      <c r="Z97" s="2317"/>
      <c r="AA97" s="2317"/>
      <c r="AB97" s="2422">
        <f t="shared" si="11"/>
      </c>
      <c r="AC97" s="2341">
        <f t="shared" si="6"/>
      </c>
      <c r="AD97" s="2463">
        <f t="shared" si="31"/>
      </c>
      <c r="AE97" s="2342">
        <f t="shared" si="20"/>
      </c>
      <c r="AF97" s="2423">
        <f>VLOOKUP(C97,'Data Products'!$A:$J,10,0)</f>
      </c>
      <c r="AG97" s="2424">
        <f t="shared" si="1"/>
      </c>
      <c r="AH97" s="2327">
        <f t="shared" si="25"/>
      </c>
      <c r="AI97" s="2428"/>
      <c r="AJ97" s="2432"/>
      <c r="AK97" s="2331"/>
      <c r="AL97" s="2330"/>
      <c r="AM97" s="2331"/>
      <c r="AN97" s="2331"/>
    </row>
    <row customHeight="true" hidden="true" ht="18" r="98">
      <c r="A98" s="2413">
        <v>65</v>
      </c>
      <c r="B98" s="2312" t="s">
        <v>2205</v>
      </c>
      <c r="C98" s="2413" t="s">
        <v>2359</v>
      </c>
      <c r="D98" s="2356" t="s">
        <v>2360</v>
      </c>
      <c r="E98" s="2356" t="s">
        <v>2360</v>
      </c>
      <c r="F98" s="2416">
        <v>0</v>
      </c>
      <c r="G98" s="2416">
        <v>0</v>
      </c>
      <c r="H98" s="2451"/>
      <c r="I98" s="2418">
        <f>VLOOKUP(C98,'Data Products'!$A:$J,2,0)</f>
      </c>
      <c r="J98" s="2378">
        <f t="shared" si="28"/>
      </c>
      <c r="K98" s="2379">
        <v>45904</v>
      </c>
      <c r="L98" s="2321">
        <f t="shared" si="17"/>
      </c>
      <c r="M98" s="2427">
        <v>0</v>
      </c>
      <c r="N98" s="2344">
        <v>0</v>
      </c>
      <c r="O98" s="2456"/>
      <c r="P98" s="2457"/>
      <c r="Q98" s="2312" t="s">
        <v>2321</v>
      </c>
      <c r="R98" s="2317"/>
      <c r="S98" s="2317"/>
      <c r="T98" s="2317"/>
      <c r="U98" s="2317"/>
      <c r="V98" s="2317"/>
      <c r="W98" s="2317"/>
      <c r="X98" s="2317"/>
      <c r="Y98" s="2317"/>
      <c r="Z98" s="2317"/>
      <c r="AA98" s="2317"/>
      <c r="AB98" s="2422">
        <f t="shared" si="11"/>
      </c>
      <c r="AC98" s="2341">
        <f t="shared" si="6"/>
      </c>
      <c r="AD98" s="2463">
        <f t="shared" si="31"/>
      </c>
      <c r="AE98" s="2342">
        <f t="shared" si="20"/>
      </c>
      <c r="AF98" s="2423">
        <f>VLOOKUP(C98,'Data Products'!$A:$J,10,0)</f>
      </c>
      <c r="AG98" s="2424">
        <f t="shared" si="1"/>
      </c>
      <c r="AH98" s="2327">
        <f t="shared" si="25"/>
      </c>
      <c r="AI98" s="2428"/>
      <c r="AJ98" s="2432"/>
      <c r="AK98" s="2331"/>
      <c r="AL98" s="2330"/>
      <c r="AM98" s="2331"/>
      <c r="AN98" s="2331"/>
    </row>
    <row customHeight="true" hidden="true" ht="18" r="99">
      <c r="A99" s="2413">
        <v>66</v>
      </c>
      <c r="B99" s="2312" t="s">
        <v>2254</v>
      </c>
      <c r="C99" s="2413" t="s">
        <v>2361</v>
      </c>
      <c r="D99" s="2356" t="s">
        <v>2348</v>
      </c>
      <c r="E99" s="2356" t="s">
        <v>2348</v>
      </c>
      <c r="F99" s="2416">
        <v>0</v>
      </c>
      <c r="G99" s="2416">
        <v>0</v>
      </c>
      <c r="H99" s="2451"/>
      <c r="I99" s="2418">
        <f>VLOOKUP(C99,'Data Products'!$A:$J,2,0)</f>
      </c>
      <c r="J99" s="2378">
        <f t="shared" si="28"/>
      </c>
      <c r="K99" s="2379">
        <v>45905</v>
      </c>
      <c r="L99" s="2321">
        <f t="shared" si="17"/>
      </c>
      <c r="M99" s="2427">
        <v>0</v>
      </c>
      <c r="N99" s="2344">
        <v>0</v>
      </c>
      <c r="O99" s="2456"/>
      <c r="P99" s="2457"/>
      <c r="Q99" s="2312" t="s">
        <v>2321</v>
      </c>
      <c r="R99" s="2317"/>
      <c r="S99" s="2317"/>
      <c r="T99" s="2317"/>
      <c r="U99" s="2317"/>
      <c r="V99" s="2317"/>
      <c r="W99" s="2317"/>
      <c r="X99" s="2317"/>
      <c r="Y99" s="2317"/>
      <c r="Z99" s="2317"/>
      <c r="AA99" s="2317"/>
      <c r="AB99" s="2422">
        <f t="shared" si="11"/>
      </c>
      <c r="AC99" s="2341">
        <f t="shared" si="6"/>
      </c>
      <c r="AD99" s="2463">
        <f t="shared" si="31"/>
      </c>
      <c r="AE99" s="2342">
        <f t="shared" si="20"/>
      </c>
      <c r="AF99" s="2423">
        <f>VLOOKUP(C99,'Data Products'!$A:$J,10,0)</f>
      </c>
      <c r="AG99" s="2424">
        <f t="shared" si="1"/>
      </c>
      <c r="AH99" s="2327">
        <f t="shared" si="25"/>
      </c>
      <c r="AI99" s="2428"/>
      <c r="AJ99" s="2432"/>
      <c r="AK99" s="2331"/>
      <c r="AL99" s="2330"/>
      <c r="AM99" s="2331"/>
      <c r="AN99" s="2331"/>
    </row>
    <row customHeight="true" hidden="true" ht="18" r="100">
      <c r="A100" s="2413">
        <v>67</v>
      </c>
      <c r="B100" s="2312" t="s">
        <v>2254</v>
      </c>
      <c r="C100" s="2413" t="s">
        <v>2362</v>
      </c>
      <c r="D100" s="2356" t="s">
        <v>2348</v>
      </c>
      <c r="E100" s="2356" t="s">
        <v>2348</v>
      </c>
      <c r="F100" s="2416">
        <v>0</v>
      </c>
      <c r="G100" s="2416">
        <v>0</v>
      </c>
      <c r="H100" s="2451"/>
      <c r="I100" s="2418">
        <f>VLOOKUP(C100,'Data Products'!$A:$J,2,0)</f>
      </c>
      <c r="J100" s="2378">
        <f t="shared" si="28"/>
      </c>
      <c r="K100" s="2379">
        <v>45906</v>
      </c>
      <c r="L100" s="2321">
        <f t="shared" si="17"/>
      </c>
      <c r="M100" s="2427">
        <v>0</v>
      </c>
      <c r="N100" s="2344">
        <v>0</v>
      </c>
      <c r="O100" s="2456"/>
      <c r="P100" s="2457"/>
      <c r="Q100" s="2312" t="s">
        <v>2321</v>
      </c>
      <c r="R100" s="2317"/>
      <c r="S100" s="2317"/>
      <c r="T100" s="2317"/>
      <c r="U100" s="2317"/>
      <c r="V100" s="2317"/>
      <c r="W100" s="2317"/>
      <c r="X100" s="2317"/>
      <c r="Y100" s="2317"/>
      <c r="Z100" s="2317"/>
      <c r="AA100" s="2317"/>
      <c r="AB100" s="2422">
        <f t="shared" si="11"/>
      </c>
      <c r="AC100" s="2341">
        <f t="shared" si="6"/>
      </c>
      <c r="AD100" s="2463">
        <f t="shared" si="31"/>
      </c>
      <c r="AE100" s="2342">
        <f t="shared" si="20"/>
      </c>
      <c r="AF100" s="2423">
        <f>VLOOKUP(C100,'Data Products'!$A:$J,10,0)</f>
      </c>
      <c r="AG100" s="2424">
        <f t="shared" si="1"/>
      </c>
      <c r="AH100" s="2327">
        <f t="shared" si="25"/>
      </c>
      <c r="AI100" s="2428"/>
      <c r="AJ100" s="2432"/>
      <c r="AK100" s="2331"/>
      <c r="AL100" s="2330"/>
      <c r="AM100" s="2331"/>
      <c r="AN100" s="2331"/>
    </row>
    <row customHeight="true" hidden="true" ht="18" r="101">
      <c r="A101" s="2413">
        <v>68</v>
      </c>
      <c r="B101" s="2312" t="s">
        <v>2254</v>
      </c>
      <c r="C101" s="2413" t="s">
        <v>2363</v>
      </c>
      <c r="D101" s="2356" t="s">
        <v>2348</v>
      </c>
      <c r="E101" s="2356" t="s">
        <v>2348</v>
      </c>
      <c r="F101" s="2416">
        <v>0</v>
      </c>
      <c r="G101" s="2416">
        <v>0</v>
      </c>
      <c r="H101" s="2451"/>
      <c r="I101" s="2418">
        <f>VLOOKUP(C101,'Data Products'!$A:$J,2,0)</f>
      </c>
      <c r="J101" s="2378">
        <f t="shared" si="28"/>
      </c>
      <c r="K101" s="2379">
        <v>45907</v>
      </c>
      <c r="L101" s="2321">
        <f t="shared" si="17"/>
      </c>
      <c r="M101" s="2427">
        <v>0</v>
      </c>
      <c r="N101" s="2344">
        <v>0</v>
      </c>
      <c r="O101" s="2456"/>
      <c r="P101" s="2457"/>
      <c r="Q101" s="2312" t="s">
        <v>2321</v>
      </c>
      <c r="R101" s="2317"/>
      <c r="S101" s="2317"/>
      <c r="T101" s="2317"/>
      <c r="U101" s="2317"/>
      <c r="V101" s="2317"/>
      <c r="W101" s="2317"/>
      <c r="X101" s="2317"/>
      <c r="Y101" s="2317"/>
      <c r="Z101" s="2317"/>
      <c r="AA101" s="2317"/>
      <c r="AB101" s="2422">
        <f t="shared" si="11"/>
      </c>
      <c r="AC101" s="2341">
        <f t="shared" si="6"/>
      </c>
      <c r="AD101" s="2463">
        <f t="shared" si="31"/>
      </c>
      <c r="AE101" s="2342">
        <f t="shared" si="20"/>
      </c>
      <c r="AF101" s="2423">
        <f>VLOOKUP(C101,'Data Products'!$A:$J,10,0)</f>
      </c>
      <c r="AG101" s="2424">
        <f t="shared" si="1"/>
      </c>
      <c r="AH101" s="2327">
        <f t="shared" si="25"/>
      </c>
      <c r="AI101" s="2428"/>
      <c r="AJ101" s="2432"/>
      <c r="AK101" s="2331"/>
      <c r="AL101" s="2330"/>
      <c r="AM101" s="2331"/>
      <c r="AN101" s="2331"/>
    </row>
    <row customHeight="true" hidden="true" ht="18" r="102">
      <c r="A102" s="2413">
        <v>69</v>
      </c>
      <c r="B102" s="2312" t="s">
        <v>2254</v>
      </c>
      <c r="C102" s="2413" t="s">
        <v>2364</v>
      </c>
      <c r="D102" s="2356" t="s">
        <v>2365</v>
      </c>
      <c r="E102" s="2356" t="s">
        <v>2365</v>
      </c>
      <c r="F102" s="2416">
        <v>0</v>
      </c>
      <c r="G102" s="2416">
        <v>0</v>
      </c>
      <c r="H102" s="2451"/>
      <c r="I102" s="2418">
        <f>VLOOKUP(C102,'Data Products'!$A:$J,2,0)</f>
      </c>
      <c r="J102" s="2378">
        <f t="shared" si="28"/>
      </c>
      <c r="K102" s="2379">
        <v>45908</v>
      </c>
      <c r="L102" s="2321">
        <f t="shared" si="17"/>
      </c>
      <c r="M102" s="2427">
        <v>0</v>
      </c>
      <c r="N102" s="2344">
        <v>0</v>
      </c>
      <c r="O102" s="2456"/>
      <c r="P102" s="2457"/>
      <c r="Q102" s="2312" t="s">
        <v>2321</v>
      </c>
      <c r="R102" s="2317"/>
      <c r="S102" s="2317"/>
      <c r="T102" s="2317"/>
      <c r="U102" s="2317"/>
      <c r="V102" s="2317"/>
      <c r="W102" s="2317"/>
      <c r="X102" s="2317"/>
      <c r="Y102" s="2317"/>
      <c r="Z102" s="2317"/>
      <c r="AA102" s="2317"/>
      <c r="AB102" s="2422">
        <f t="shared" si="11"/>
      </c>
      <c r="AC102" s="2323">
        <f t="shared" si="6"/>
      </c>
      <c r="AD102" s="2463">
        <f t="shared" si="31"/>
      </c>
      <c r="AE102" s="2342">
        <f t="shared" si="20"/>
      </c>
      <c r="AF102" s="2423">
        <f>VLOOKUP(C102,'Data Products'!$A:$J,10,0)</f>
      </c>
      <c r="AG102" s="2424">
        <f t="shared" si="1"/>
      </c>
      <c r="AH102" s="2327">
        <f t="shared" si="25"/>
      </c>
      <c r="AI102" s="2428"/>
      <c r="AJ102" s="2432"/>
      <c r="AK102" s="2331"/>
      <c r="AL102" s="2330"/>
      <c r="AM102" s="2331"/>
      <c r="AN102" s="2331"/>
    </row>
    <row customHeight="true" hidden="true" ht="18" r="103">
      <c r="A103" s="2413">
        <v>70</v>
      </c>
      <c r="B103" s="2312" t="s">
        <v>2254</v>
      </c>
      <c r="C103" s="2413" t="s">
        <v>2366</v>
      </c>
      <c r="D103" s="2438"/>
      <c r="E103" s="2438"/>
      <c r="F103" s="2416">
        <v>0</v>
      </c>
      <c r="G103" s="2416">
        <v>0</v>
      </c>
      <c r="H103" s="2451"/>
      <c r="I103" s="2418">
        <f>VLOOKUP(C103,'Data Products'!$A:$J,2,0)</f>
      </c>
      <c r="J103" s="2378">
        <f t="shared" si="28"/>
      </c>
      <c r="K103" s="2379">
        <v>45909</v>
      </c>
      <c r="L103" s="2321">
        <f t="shared" si="17"/>
      </c>
      <c r="M103" s="2427">
        <v>0</v>
      </c>
      <c r="N103" s="2344">
        <v>0</v>
      </c>
      <c r="O103" s="2456"/>
      <c r="P103" s="2457"/>
      <c r="Q103" s="2312" t="s">
        <v>2321</v>
      </c>
      <c r="R103" s="2317"/>
      <c r="S103" s="2317"/>
      <c r="T103" s="2317"/>
      <c r="U103" s="2317"/>
      <c r="V103" s="2317"/>
      <c r="W103" s="2317"/>
      <c r="X103" s="2317"/>
      <c r="Y103" s="2317"/>
      <c r="Z103" s="2317"/>
      <c r="AA103" s="2317"/>
      <c r="AB103" s="2422">
        <f t="shared" si="11"/>
      </c>
      <c r="AC103" s="2336">
        <f t="shared" si="6"/>
      </c>
      <c r="AD103" s="2463">
        <f t="shared" si="31"/>
      </c>
      <c r="AE103" s="2342">
        <f t="shared" si="20"/>
      </c>
      <c r="AF103" s="2423">
        <f>VLOOKUP(C103,'Data Products'!$A:$J,10,0)</f>
      </c>
      <c r="AG103" s="2424">
        <f t="shared" si="1"/>
      </c>
      <c r="AH103" s="2327">
        <f t="shared" si="25"/>
      </c>
      <c r="AI103" s="2428"/>
      <c r="AJ103" s="2432"/>
      <c r="AK103" s="2331"/>
      <c r="AL103" s="2330"/>
      <c r="AM103" s="2331"/>
      <c r="AN103" s="2331"/>
    </row>
    <row customHeight="true" hidden="true" ht="18" r="104">
      <c r="A104" s="2413">
        <v>71</v>
      </c>
      <c r="B104" s="2312" t="s">
        <v>2254</v>
      </c>
      <c r="C104" s="2413" t="s">
        <v>2367</v>
      </c>
      <c r="D104" s="2438"/>
      <c r="E104" s="2438"/>
      <c r="F104" s="2416">
        <v>0</v>
      </c>
      <c r="G104" s="2416">
        <v>0</v>
      </c>
      <c r="H104" s="2451"/>
      <c r="I104" s="2418">
        <f>VLOOKUP(C104,'Data Products'!$A:$J,2,0)</f>
      </c>
      <c r="J104" s="2378">
        <f t="shared" si="28"/>
      </c>
      <c r="K104" s="2379">
        <v>45910</v>
      </c>
      <c r="L104" s="2321">
        <f t="shared" si="17"/>
      </c>
      <c r="M104" s="2427">
        <v>0</v>
      </c>
      <c r="N104" s="2344">
        <v>0</v>
      </c>
      <c r="O104" s="2456"/>
      <c r="P104" s="2457"/>
      <c r="Q104" s="2312" t="s">
        <v>2321</v>
      </c>
      <c r="R104" s="2317"/>
      <c r="S104" s="2317"/>
      <c r="T104" s="2317"/>
      <c r="U104" s="2317"/>
      <c r="V104" s="2317"/>
      <c r="W104" s="2317"/>
      <c r="X104" s="2317"/>
      <c r="Y104" s="2317"/>
      <c r="Z104" s="2317"/>
      <c r="AA104" s="2317"/>
      <c r="AB104" s="2422">
        <f t="shared" si="11"/>
      </c>
      <c r="AC104" s="2435">
        <f t="shared" si="6"/>
      </c>
      <c r="AD104" s="2463">
        <f t="shared" si="31"/>
      </c>
      <c r="AE104" s="2342">
        <f t="shared" si="20"/>
      </c>
      <c r="AF104" s="2423">
        <f>VLOOKUP(C104,'Data Products'!$A:$J,10,0)</f>
      </c>
      <c r="AG104" s="2424">
        <f t="shared" si="1"/>
      </c>
      <c r="AH104" s="2327">
        <f t="shared" si="25"/>
      </c>
      <c r="AI104" s="2425" t="s">
        <v>2368</v>
      </c>
      <c r="AJ104" s="2432"/>
      <c r="AK104" s="2331"/>
      <c r="AL104" s="2330"/>
      <c r="AM104" s="2331"/>
      <c r="AN104" s="2331"/>
    </row>
    <row customHeight="true" hidden="true" ht="18" r="105">
      <c r="A105" s="2440">
        <v>72</v>
      </c>
      <c r="B105" s="2433" t="s">
        <v>2254</v>
      </c>
      <c r="C105" s="2440" t="s">
        <v>2369</v>
      </c>
      <c r="D105" s="2438"/>
      <c r="E105" s="2438"/>
      <c r="F105" s="2416">
        <v>0</v>
      </c>
      <c r="G105" s="2416">
        <v>0</v>
      </c>
      <c r="H105" s="2459"/>
      <c r="I105" s="2418">
        <f>VLOOKUP(C105,'Data Products'!$A:$J,2,0)</f>
      </c>
      <c r="J105" s="2378">
        <f t="shared" si="28"/>
      </c>
      <c r="K105" s="2379">
        <v>45911</v>
      </c>
      <c r="L105" s="2362">
        <f t="shared" si="17"/>
      </c>
      <c r="M105" s="2444">
        <v>0</v>
      </c>
      <c r="N105" s="2344">
        <v>0</v>
      </c>
      <c r="O105" s="2460"/>
      <c r="P105" s="2461"/>
      <c r="Q105" s="2312" t="s">
        <v>2321</v>
      </c>
      <c r="R105" s="2317"/>
      <c r="S105" s="2317"/>
      <c r="T105" s="2317"/>
      <c r="U105" s="2317"/>
      <c r="V105" s="2317"/>
      <c r="W105" s="2317"/>
      <c r="X105" s="2317"/>
      <c r="Y105" s="2317"/>
      <c r="Z105" s="2317"/>
      <c r="AA105" s="2317"/>
      <c r="AB105" s="2422">
        <f t="shared" si="11"/>
      </c>
      <c r="AC105" s="2336">
        <f t="shared" si="6"/>
      </c>
      <c r="AD105" s="2463">
        <f t="shared" si="31"/>
      </c>
      <c r="AE105" s="2342">
        <f t="shared" si="20"/>
      </c>
      <c r="AF105" s="2423">
        <f>VLOOKUP(C105,'Data Products'!$A:$J,10,0)</f>
      </c>
      <c r="AG105" s="2424">
        <f t="shared" si="1"/>
      </c>
      <c r="AH105" s="2327">
        <f t="shared" si="25"/>
      </c>
      <c r="AI105" s="2428"/>
      <c r="AJ105" s="2432"/>
      <c r="AK105" s="2331"/>
      <c r="AL105" s="2330"/>
      <c r="AM105" s="2331"/>
      <c r="AN105" s="2331"/>
    </row>
    <row customHeight="true" hidden="true" ht="18" r="106">
      <c r="A106" s="2356">
        <v>45</v>
      </c>
      <c r="B106" s="2438" t="s">
        <v>2208</v>
      </c>
      <c r="C106" s="2464" t="s">
        <v>2370</v>
      </c>
      <c r="D106" s="2465" t="s">
        <v>2371</v>
      </c>
      <c r="E106" s="2465" t="s">
        <v>2371</v>
      </c>
      <c r="F106" s="2416">
        <v>0</v>
      </c>
      <c r="G106" s="2416">
        <v>0</v>
      </c>
      <c r="H106" s="2376"/>
      <c r="I106" s="2418">
        <f>VLOOKUP(C106,'Data Products'!$A:$J,2,0)</f>
      </c>
      <c r="J106" s="2378">
        <f t="shared" si="28"/>
      </c>
      <c r="K106" s="2379">
        <v>45912</v>
      </c>
      <c r="L106" s="2466">
        <f t="shared" si="17"/>
      </c>
      <c r="M106" s="2467">
        <v>0</v>
      </c>
      <c r="N106" s="2344">
        <v>0</v>
      </c>
      <c r="O106" s="2468"/>
      <c r="P106" s="2372"/>
      <c r="Q106" s="2312" t="s">
        <v>2284</v>
      </c>
      <c r="R106" s="2388"/>
      <c r="S106" s="2388"/>
      <c r="T106" s="2388"/>
      <c r="U106" s="2388"/>
      <c r="V106" s="2388"/>
      <c r="W106" s="2388"/>
      <c r="X106" s="2388"/>
      <c r="Y106" s="2388"/>
      <c r="Z106" s="2388"/>
      <c r="AA106" s="2388"/>
      <c r="AB106" s="2422">
        <f t="shared" si="11"/>
      </c>
      <c r="AC106" s="2458">
        <f t="shared" si="6"/>
      </c>
      <c r="AD106" s="2324">
        <f t="shared" si="31"/>
      </c>
      <c r="AE106" s="2342">
        <f t="shared" si="20"/>
      </c>
      <c r="AF106" s="2423">
        <f>VLOOKUP(C106,'Data Products'!$A:$J,10,0)</f>
      </c>
      <c r="AG106" s="2424">
        <f t="shared" si="1"/>
      </c>
      <c r="AH106" s="2400"/>
      <c r="AI106" s="2428"/>
      <c r="AJ106" s="2469"/>
      <c r="AK106" s="2469"/>
      <c r="AL106" s="2470"/>
      <c r="AM106" s="2469"/>
      <c r="AN106" s="2469"/>
    </row>
    <row customHeight="true" hidden="true" ht="18" r="107">
      <c r="A107" s="2471">
        <v>46</v>
      </c>
      <c r="B107" s="2472" t="s">
        <v>2208</v>
      </c>
      <c r="C107" s="2473" t="s">
        <v>2273</v>
      </c>
      <c r="D107" s="2465" t="s">
        <v>2273</v>
      </c>
      <c r="E107" s="2465" t="s">
        <v>2273</v>
      </c>
      <c r="F107" s="2416">
        <v>0</v>
      </c>
      <c r="G107" s="2416">
        <v>0</v>
      </c>
      <c r="H107" s="2474"/>
      <c r="I107" s="2475">
        <f>VLOOKUP(C107,'Data Products'!$A:$J,2,0)</f>
      </c>
      <c r="J107" s="2378">
        <f t="shared" si="28"/>
      </c>
      <c r="K107" s="2379">
        <v>45913</v>
      </c>
      <c r="L107" s="2476">
        <f t="shared" si="17"/>
      </c>
      <c r="M107" s="2477">
        <v>0</v>
      </c>
      <c r="N107" s="2344">
        <v>0</v>
      </c>
      <c r="O107" s="2478"/>
      <c r="P107" s="2479"/>
      <c r="Q107" s="2433" t="s">
        <v>2284</v>
      </c>
      <c r="R107" s="2388"/>
      <c r="S107" s="2388"/>
      <c r="T107" s="2388"/>
      <c r="U107" s="2388"/>
      <c r="V107" s="2388"/>
      <c r="W107" s="2388"/>
      <c r="X107" s="2388"/>
      <c r="Y107" s="2388"/>
      <c r="Z107" s="2388"/>
      <c r="AA107" s="2388"/>
      <c r="AB107" s="2462">
        <f t="shared" si="11"/>
      </c>
      <c r="AC107" s="2458">
        <f t="shared" si="6"/>
      </c>
      <c r="AD107" s="2480">
        <f t="shared" si="31"/>
      </c>
      <c r="AE107" s="2342">
        <f t="shared" si="20"/>
      </c>
      <c r="AF107" s="2423">
        <f>VLOOKUP(C107,'Data Products'!$A:$J,10,0)</f>
      </c>
      <c r="AG107" s="2424">
        <f t="shared" si="1"/>
      </c>
      <c r="AH107" s="2400"/>
      <c r="AI107" s="2425" t="s">
        <v>2372</v>
      </c>
      <c r="AJ107" s="2469"/>
      <c r="AK107" s="2469"/>
      <c r="AL107" s="2470"/>
      <c r="AM107" s="2469"/>
      <c r="AN107" s="2469"/>
    </row>
    <row customHeight="true" ht="18" r="108">
      <c r="A108" s="2481">
        <v>47</v>
      </c>
      <c r="B108" s="2472" t="s">
        <v>2208</v>
      </c>
      <c r="C108" s="2482" t="s">
        <v>2267</v>
      </c>
      <c r="D108" s="2438" t="s">
        <v>2267</v>
      </c>
      <c r="E108" s="2438" t="s">
        <v>2267</v>
      </c>
      <c r="F108" s="2416">
        <v>31</v>
      </c>
      <c r="G108" s="2416">
        <v>31</v>
      </c>
      <c r="H108" s="2376"/>
      <c r="I108" s="2418">
        <f>VLOOKUP(C108,'Data Products'!$A:$J,2,0)</f>
      </c>
      <c r="J108" s="2378">
        <f t="shared" si="28"/>
      </c>
      <c r="K108" s="2379">
        <v>45914</v>
      </c>
      <c r="L108" s="2321">
        <f t="shared" si="17"/>
      </c>
      <c r="M108" s="2419">
        <v>0</v>
      </c>
      <c r="N108" s="2483">
        <v>11</v>
      </c>
      <c r="O108" s="2346"/>
      <c r="P108" s="2317"/>
      <c r="Q108" s="2312" t="s">
        <v>2373</v>
      </c>
      <c r="R108" s="2392"/>
      <c r="S108" s="2392"/>
      <c r="T108" s="2421"/>
      <c r="U108" s="2392"/>
      <c r="V108" s="2392"/>
      <c r="W108" s="2392"/>
      <c r="X108" s="2392"/>
      <c r="Y108" s="2392"/>
      <c r="Z108" s="2392"/>
      <c r="AA108" s="2392"/>
      <c r="AB108" s="2422">
        <f t="shared" si="11"/>
      </c>
      <c r="AC108" s="2341">
        <f t="shared" si="6"/>
      </c>
      <c r="AD108" s="2324">
        <f t="shared" si="31"/>
      </c>
      <c r="AE108" s="2342">
        <f t="shared" si="20"/>
      </c>
      <c r="AF108" s="2423">
        <f>VLOOKUP(C108,'Data Products'!$A:$J,10,0)</f>
      </c>
      <c r="AG108" s="2424">
        <f t="shared" si="1"/>
      </c>
      <c r="AH108" s="2400"/>
      <c r="AI108" s="2484" t="s">
        <v>2374</v>
      </c>
      <c r="AJ108" s="2485"/>
      <c r="AK108" s="2485"/>
      <c r="AL108" s="2428"/>
      <c r="AM108" s="2485"/>
      <c r="AN108" s="2485"/>
    </row>
    <row r="109">
      <c r="A109" s="2481">
        <v>48</v>
      </c>
      <c r="B109" s="2472" t="s">
        <v>2208</v>
      </c>
      <c r="C109" s="2482" t="s">
        <v>2325</v>
      </c>
      <c r="D109" s="2438" t="s">
        <v>2325</v>
      </c>
      <c r="E109" s="2438" t="s">
        <v>2325</v>
      </c>
      <c r="F109" s="2416">
        <v>90</v>
      </c>
      <c r="G109" s="2416">
        <v>90</v>
      </c>
      <c r="H109" s="2376"/>
      <c r="I109" s="2418">
        <f>VLOOKUP(C109,'Data Products'!$A:$J,2,0)</f>
      </c>
      <c r="J109" s="2378">
        <f t="shared" si="28"/>
      </c>
      <c r="K109" s="2379">
        <v>45915</v>
      </c>
      <c r="L109" s="2321">
        <f t="shared" si="17"/>
      </c>
      <c r="M109" s="2419">
        <v>29</v>
      </c>
      <c r="N109" s="2483">
        <v>49</v>
      </c>
      <c r="O109" s="2346"/>
      <c r="P109" s="2317"/>
      <c r="Q109" s="2312" t="s">
        <v>2259</v>
      </c>
      <c r="R109" s="2392"/>
      <c r="S109" s="2392"/>
      <c r="T109" s="2421"/>
      <c r="U109" s="2392"/>
      <c r="V109" s="2392"/>
      <c r="W109" s="2392"/>
      <c r="X109" s="2392"/>
      <c r="Y109" s="2392"/>
      <c r="Z109" s="2392"/>
      <c r="AA109" s="2392"/>
      <c r="AB109" s="2422">
        <f t="shared" si="11"/>
      </c>
      <c r="AC109" s="2336">
        <f t="shared" si="6"/>
      </c>
      <c r="AD109" s="2324">
        <f t="shared" si="31"/>
      </c>
      <c r="AE109" s="2342">
        <f t="shared" si="20"/>
      </c>
      <c r="AF109" s="2423">
        <f>VLOOKUP(C109,'Data Products'!$A:$J,10,0)</f>
      </c>
      <c r="AG109" s="2424">
        <f t="shared" si="1"/>
      </c>
      <c r="AH109" s="2400"/>
      <c r="AI109" s="2484" t="s">
        <v>2375</v>
      </c>
      <c r="AJ109" s="2485"/>
      <c r="AK109" s="2485"/>
      <c r="AL109" s="2428"/>
      <c r="AM109" s="2485"/>
      <c r="AN109" s="2485"/>
    </row>
    <row customHeight="true" ht="18" r="110">
      <c r="A110" s="2481">
        <v>52</v>
      </c>
      <c r="B110" s="2472" t="s">
        <v>2208</v>
      </c>
      <c r="C110" s="2482" t="s">
        <v>2318</v>
      </c>
      <c r="D110" s="2438" t="s">
        <v>2318</v>
      </c>
      <c r="E110" s="2438" t="s">
        <v>2318</v>
      </c>
      <c r="F110" s="2416">
        <v>670</v>
      </c>
      <c r="G110" s="2416">
        <v>670</v>
      </c>
      <c r="H110" s="2376"/>
      <c r="I110" s="2418">
        <f>VLOOKUP(C110,'Data Products'!$A:$J,2,0)</f>
      </c>
      <c r="J110" s="2378">
        <f t="shared" si="28"/>
      </c>
      <c r="K110" s="2379">
        <v>45919</v>
      </c>
      <c r="L110" s="2321">
        <f t="shared" si="17"/>
      </c>
      <c r="M110" s="2419">
        <v>30</v>
      </c>
      <c r="N110" s="2483">
        <v>45</v>
      </c>
      <c r="O110" s="2346"/>
      <c r="P110" s="2317"/>
      <c r="Q110" s="2312" t="s">
        <v>2264</v>
      </c>
      <c r="R110" s="2392"/>
      <c r="S110" s="2392"/>
      <c r="T110" s="2421"/>
      <c r="U110" s="2392"/>
      <c r="V110" s="2392"/>
      <c r="W110" s="2392"/>
      <c r="X110" s="2392"/>
      <c r="Y110" s="2392"/>
      <c r="Z110" s="2392"/>
      <c r="AA110" s="2392"/>
      <c r="AB110" s="2422">
        <f t="shared" si="11"/>
      </c>
      <c r="AC110" s="2341">
        <f t="shared" si="6"/>
      </c>
      <c r="AD110" s="2324">
        <f t="shared" si="31"/>
      </c>
      <c r="AE110" s="2342">
        <f t="shared" si="20"/>
      </c>
      <c r="AF110" s="2423">
        <f>VLOOKUP(C110,'Data Products'!$A:$J,10,0)</f>
      </c>
      <c r="AG110" s="2424">
        <f t="shared" si="1"/>
      </c>
      <c r="AH110" s="2400"/>
      <c r="AI110" s="2486"/>
      <c r="AJ110" s="2485"/>
      <c r="AK110" s="2485"/>
      <c r="AL110" s="2428"/>
      <c r="AM110" s="2485"/>
      <c r="AN110" s="2485"/>
    </row>
    <row customHeight="true" ht="18" r="111">
      <c r="A111" s="2481">
        <v>53</v>
      </c>
      <c r="B111" s="2472" t="s">
        <v>2208</v>
      </c>
      <c r="C111" s="2482" t="s">
        <v>2266</v>
      </c>
      <c r="D111" s="2438" t="s">
        <v>2266</v>
      </c>
      <c r="E111" s="2438" t="s">
        <v>2266</v>
      </c>
      <c r="F111" s="2416">
        <v>3</v>
      </c>
      <c r="G111" s="2416">
        <v>3</v>
      </c>
      <c r="H111" s="2376"/>
      <c r="I111" s="2418">
        <f>VLOOKUP(C111,'Data Products'!$A:$J,2,0)</f>
      </c>
      <c r="J111" s="2378">
        <f t="shared" si="28"/>
      </c>
      <c r="K111" s="2379">
        <v>45920</v>
      </c>
      <c r="L111" s="2321">
        <f t="shared" si="17"/>
      </c>
      <c r="M111" s="2427">
        <v>0</v>
      </c>
      <c r="N111" s="2344">
        <v>0</v>
      </c>
      <c r="O111" s="2346"/>
      <c r="P111" s="2317"/>
      <c r="Q111" s="2434" t="s">
        <v>2264</v>
      </c>
      <c r="R111" s="2392"/>
      <c r="S111" s="2392"/>
      <c r="T111" s="2421"/>
      <c r="U111" s="2392"/>
      <c r="V111" s="2392"/>
      <c r="W111" s="2392"/>
      <c r="X111" s="2392"/>
      <c r="Y111" s="2392"/>
      <c r="Z111" s="2392"/>
      <c r="AA111" s="2392"/>
      <c r="AB111" s="2422">
        <f t="shared" si="11"/>
      </c>
      <c r="AC111" s="2435">
        <f t="shared" si="6"/>
      </c>
      <c r="AD111" s="2324">
        <f t="shared" si="31"/>
      </c>
      <c r="AE111" s="2342">
        <f t="shared" si="20"/>
      </c>
      <c r="AF111" s="2423">
        <f>VLOOKUP(C111,'Data Products'!$A:$J,10,0)</f>
      </c>
      <c r="AG111" s="2424">
        <f t="shared" si="1"/>
      </c>
      <c r="AH111" s="2400"/>
      <c r="AI111" s="2486"/>
      <c r="AJ111" s="2485"/>
      <c r="AK111" s="2485"/>
      <c r="AL111" s="2428"/>
      <c r="AM111" s="2485"/>
      <c r="AN111" s="2485"/>
    </row>
    <row customHeight="true" hidden="true" ht="18" r="112">
      <c r="A112" s="2481">
        <v>54</v>
      </c>
      <c r="B112" s="2472" t="s">
        <v>2208</v>
      </c>
      <c r="C112" s="2482" t="s">
        <v>2371</v>
      </c>
      <c r="D112" s="2438" t="s">
        <v>2371</v>
      </c>
      <c r="E112" s="2438" t="s">
        <v>2371</v>
      </c>
      <c r="F112" s="2416">
        <v>7</v>
      </c>
      <c r="G112" s="2416">
        <v>7</v>
      </c>
      <c r="H112" s="2376"/>
      <c r="I112" s="2418">
        <f>VLOOKUP(C112,'Data Products'!$A:$J,2,0)</f>
      </c>
      <c r="J112" s="2378">
        <f t="shared" si="28"/>
      </c>
      <c r="K112" s="2379">
        <v>45921</v>
      </c>
      <c r="L112" s="2321">
        <f t="shared" si="17"/>
      </c>
      <c r="M112" s="2427">
        <v>0</v>
      </c>
      <c r="N112" s="2437">
        <v>0</v>
      </c>
      <c r="O112" s="2346"/>
      <c r="P112" s="2317"/>
      <c r="Q112" s="2312" t="s">
        <v>2264</v>
      </c>
      <c r="R112" s="2392"/>
      <c r="S112" s="2392"/>
      <c r="T112" s="2421"/>
      <c r="U112" s="2392"/>
      <c r="V112" s="2392"/>
      <c r="W112" s="2392"/>
      <c r="X112" s="2392"/>
      <c r="Y112" s="2392"/>
      <c r="Z112" s="2392"/>
      <c r="AA112" s="2392"/>
      <c r="AB112" s="2422">
        <f t="shared" si="11"/>
      </c>
      <c r="AC112" s="2336">
        <f t="shared" si="6"/>
      </c>
      <c r="AD112" s="2324">
        <f t="shared" si="31"/>
      </c>
      <c r="AE112" s="2342">
        <f t="shared" si="20"/>
      </c>
      <c r="AF112" s="2423">
        <f>VLOOKUP(C112,'Data Products'!$A:$J,10,0)</f>
      </c>
      <c r="AG112" s="2424">
        <f t="shared" si="1"/>
      </c>
      <c r="AH112" s="2400"/>
      <c r="AI112" s="2486"/>
      <c r="AJ112" s="2485"/>
      <c r="AK112" s="2485"/>
      <c r="AL112" s="2428"/>
      <c r="AM112" s="2485"/>
      <c r="AN112" s="2485"/>
    </row>
    <row customHeight="true" ht="18" r="113">
      <c r="A113" s="2481">
        <v>55</v>
      </c>
      <c r="B113" s="2472" t="s">
        <v>2208</v>
      </c>
      <c r="C113" s="2482" t="s">
        <v>2376</v>
      </c>
      <c r="D113" s="2438" t="s">
        <v>2376</v>
      </c>
      <c r="E113" s="2438" t="s">
        <v>2376</v>
      </c>
      <c r="F113" s="2416">
        <v>537</v>
      </c>
      <c r="G113" s="2416">
        <v>537</v>
      </c>
      <c r="H113" s="2376"/>
      <c r="I113" s="2418">
        <f>VLOOKUP(C113,'Data Products'!$A:$J,2,0)</f>
      </c>
      <c r="J113" s="2378">
        <f t="shared" si="28"/>
      </c>
      <c r="K113" s="2379">
        <v>45922</v>
      </c>
      <c r="L113" s="2321">
        <f t="shared" si="17"/>
      </c>
      <c r="M113" s="2487">
        <v>984</v>
      </c>
      <c r="N113" s="2437">
        <v>1989</v>
      </c>
      <c r="O113" s="2346"/>
      <c r="P113" s="2317"/>
      <c r="Q113" s="2312" t="s">
        <v>2264</v>
      </c>
      <c r="R113" s="2392"/>
      <c r="S113" s="2392"/>
      <c r="T113" s="2421"/>
      <c r="U113" s="2392"/>
      <c r="V113" s="2392"/>
      <c r="W113" s="2392"/>
      <c r="X113" s="2392"/>
      <c r="Y113" s="2392"/>
      <c r="Z113" s="2392"/>
      <c r="AA113" s="2392"/>
      <c r="AB113" s="2422">
        <f t="shared" si="11"/>
      </c>
      <c r="AC113" s="2341">
        <f t="shared" si="6"/>
      </c>
      <c r="AD113" s="2324">
        <f t="shared" si="31"/>
      </c>
      <c r="AE113" s="2342">
        <f t="shared" si="20"/>
      </c>
      <c r="AF113" s="2423">
        <f>VLOOKUP(C113,'Data Products'!$A:$J,10,0)</f>
      </c>
      <c r="AG113" s="2424">
        <f t="shared" si="1"/>
      </c>
      <c r="AH113" s="2400"/>
      <c r="AI113" s="2486"/>
      <c r="AJ113" s="2485"/>
      <c r="AK113" s="2485"/>
      <c r="AL113" s="2428"/>
      <c r="AM113" s="2485"/>
      <c r="AN113" s="2485"/>
    </row>
    <row customHeight="true" ht="18" r="114">
      <c r="A114" s="2481">
        <v>56</v>
      </c>
      <c r="B114" s="2438" t="s">
        <v>2208</v>
      </c>
      <c r="C114" s="2482" t="s">
        <v>2312</v>
      </c>
      <c r="D114" s="2438" t="s">
        <v>2312</v>
      </c>
      <c r="E114" s="2438" t="s">
        <v>2312</v>
      </c>
      <c r="F114" s="2416">
        <v>430</v>
      </c>
      <c r="G114" s="2416">
        <v>430</v>
      </c>
      <c r="H114" s="2376"/>
      <c r="I114" s="2418">
        <f>VLOOKUP(C114,'Data Products'!$A:$J,2,0)</f>
      </c>
      <c r="J114" s="2378">
        <f t="shared" si="28"/>
      </c>
      <c r="K114" s="2379">
        <v>45923</v>
      </c>
      <c r="L114" s="2347">
        <f t="shared" si="17"/>
      </c>
      <c r="M114" s="2488">
        <v>53</v>
      </c>
      <c r="N114" s="2483">
        <v>126</v>
      </c>
      <c r="O114" s="2346"/>
      <c r="P114" s="2317"/>
      <c r="Q114" s="2312" t="s">
        <v>2264</v>
      </c>
      <c r="R114" s="2392"/>
      <c r="S114" s="2392"/>
      <c r="T114" s="2421"/>
      <c r="U114" s="2392"/>
      <c r="V114" s="2392"/>
      <c r="W114" s="2392"/>
      <c r="X114" s="2392"/>
      <c r="Y114" s="2392"/>
      <c r="Z114" s="2392"/>
      <c r="AA114" s="2392"/>
      <c r="AB114" s="2422">
        <f t="shared" si="11"/>
      </c>
      <c r="AC114" s="2336">
        <f t="shared" si="6"/>
      </c>
      <c r="AD114" s="2324">
        <f t="shared" si="31"/>
      </c>
      <c r="AE114" s="2489">
        <f t="shared" si="20"/>
      </c>
      <c r="AF114" s="2490">
        <f>VLOOKUP(C114,'Data Products'!$A:$J,10,0)</f>
      </c>
      <c r="AG114" s="2491">
        <f t="shared" si="1"/>
      </c>
      <c r="AH114" s="2491">
        <f>AG114*G114</f>
      </c>
      <c r="AI114" s="2491">
        <f t="shared" ref="AI114:AI115" si="3">AH114*H114</f>
      </c>
      <c r="AJ114" s="2485"/>
      <c r="AK114" s="2485"/>
      <c r="AL114" s="2428"/>
      <c r="AM114" s="2485"/>
      <c r="AN114" s="2485"/>
    </row>
    <row customHeight="true" ht="18" r="115">
      <c r="A115" s="2481">
        <v>57</v>
      </c>
      <c r="B115" s="2438" t="s">
        <v>2254</v>
      </c>
      <c r="C115" s="2356" t="s">
        <v>2287</v>
      </c>
      <c r="D115" s="2356" t="s">
        <v>2287</v>
      </c>
      <c r="E115" s="2356" t="s">
        <v>2287</v>
      </c>
      <c r="F115" s="2416">
        <v>2</v>
      </c>
      <c r="G115" s="2416">
        <v>2</v>
      </c>
      <c r="H115" s="2376"/>
      <c r="I115" s="2418">
        <f>VLOOKUP(C115,'Data Products'!$A:$J,2,0)</f>
      </c>
      <c r="J115" s="2378">
        <f t="shared" si="28"/>
      </c>
      <c r="K115" s="2492">
        <v>46142</v>
      </c>
      <c r="L115" s="2347">
        <f t="shared" si="17"/>
      </c>
      <c r="M115" s="2488">
        <v>0</v>
      </c>
      <c r="N115" s="2483">
        <v>0</v>
      </c>
      <c r="O115" s="2346"/>
      <c r="P115" s="2317"/>
      <c r="Q115" s="2312" t="s">
        <v>2264</v>
      </c>
      <c r="R115" s="2392"/>
      <c r="S115" s="2392"/>
      <c r="T115" s="2421"/>
      <c r="U115" s="2392"/>
      <c r="V115" s="2392"/>
      <c r="W115" s="2392"/>
      <c r="X115" s="2392"/>
      <c r="Y115" s="2392"/>
      <c r="Z115" s="2392"/>
      <c r="AA115" s="2392"/>
      <c r="AB115" s="2422">
        <f t="shared" si="11"/>
      </c>
      <c r="AC115" s="2336">
        <f t="shared" si="6"/>
      </c>
      <c r="AD115" s="2324">
        <f t="shared" si="31"/>
      </c>
      <c r="AE115" s="2489">
        <f t="shared" si="20"/>
      </c>
      <c r="AF115" s="2490">
        <f>VLOOKUP(C115,'Data Products'!$A:$J,10,0)</f>
      </c>
      <c r="AG115" s="2491">
        <f t="shared" si="1"/>
      </c>
      <c r="AH115" s="2400"/>
      <c r="AI115" s="2491">
        <f t="shared" si="3"/>
      </c>
      <c r="AJ115" s="2469"/>
      <c r="AK115" s="2469"/>
      <c r="AL115" s="2470"/>
      <c r="AM115" s="2469"/>
      <c r="AN115" s="2469"/>
    </row>
    <row customHeight="true" ht="18" r="116">
      <c r="A116" s="2389"/>
      <c r="B116" s="2389"/>
      <c r="C116" s="2389"/>
      <c r="D116" s="2388"/>
      <c r="E116" s="2388"/>
      <c r="F116" s="2388"/>
      <c r="G116" s="2388"/>
      <c r="H116" s="2388"/>
      <c r="I116" s="2493"/>
      <c r="J116" s="2494"/>
      <c r="K116" s="2494"/>
      <c r="L116" s="2494"/>
      <c r="M116" s="2388"/>
      <c r="N116" s="2388"/>
      <c r="O116" s="2396"/>
      <c r="P116" s="2396"/>
      <c r="Q116" s="2389"/>
      <c r="R116" s="2388"/>
      <c r="S116" s="2388"/>
      <c r="T116" s="2388"/>
      <c r="U116" s="2388"/>
      <c r="V116" s="2388"/>
      <c r="W116" s="2388"/>
      <c r="X116" s="2388"/>
      <c r="Y116" s="2388"/>
      <c r="Z116" s="2388"/>
      <c r="AA116" s="2388"/>
      <c r="AB116" s="2391"/>
      <c r="AC116" s="2495"/>
      <c r="AD116" s="2496"/>
      <c r="AE116" s="2497" t="s">
        <v>2241</v>
      </c>
      <c r="AF116" s="2498"/>
      <c r="AG116" s="2499">
        <v>366720000</v>
      </c>
      <c r="AH116" s="2400"/>
      <c r="AI116" s="2470"/>
      <c r="AJ116" s="2469"/>
      <c r="AK116" s="2469"/>
      <c r="AL116" s="2470"/>
      <c r="AM116" s="2469"/>
      <c r="AN116" s="2469"/>
    </row>
    <row customHeight="true" ht="18" r="117">
      <c r="A117" s="2500" t="s">
        <v>2377</v>
      </c>
      <c r="B117" s="2500"/>
      <c r="C117" s="2500"/>
      <c r="D117" s="2500"/>
      <c r="E117" s="2500"/>
      <c r="F117" s="2500"/>
      <c r="H117" s="2388"/>
      <c r="I117" s="2493"/>
      <c r="J117" s="2494"/>
      <c r="K117" s="2494"/>
      <c r="L117" s="2494"/>
      <c r="M117" s="2388"/>
      <c r="N117" s="2388"/>
      <c r="O117" s="2396"/>
      <c r="P117" s="2396"/>
      <c r="Q117" s="2389"/>
      <c r="R117" s="2388"/>
      <c r="S117" s="2388"/>
      <c r="T117" s="2388"/>
      <c r="U117" s="2388"/>
      <c r="V117" s="2388"/>
      <c r="W117" s="2388"/>
      <c r="X117" s="2388"/>
      <c r="Y117" s="2388"/>
      <c r="Z117" s="2388"/>
      <c r="AA117" s="2388"/>
      <c r="AB117" s="2391"/>
      <c r="AC117" s="2495"/>
      <c r="AD117" s="2496"/>
      <c r="AE117" s="2501" t="s">
        <v>2242</v>
      </c>
      <c r="AF117" s="2498">
        <v>0.48350239965095987</v>
      </c>
      <c r="AG117" s="2499">
        <v>177310000</v>
      </c>
      <c r="AH117" s="2400"/>
      <c r="AI117" s="2470"/>
      <c r="AJ117" s="2469"/>
      <c r="AK117" s="2469"/>
      <c r="AL117" s="2470"/>
      <c r="AM117" s="2469"/>
      <c r="AN117" s="2469"/>
    </row>
    <row r="118">
      <c r="A118" s="2502" t="s">
        <v>2201</v>
      </c>
      <c r="B118" s="2502" t="s">
        <v>2182</v>
      </c>
      <c r="C118" s="2502" t="s">
        <v>2378</v>
      </c>
      <c r="D118" s="2502" t="s">
        <v>2379</v>
      </c>
      <c r="E118" s="2503" t="s">
        <v>2380</v>
      </c>
      <c r="F118" s="2504" t="s">
        <v>2381</v>
      </c>
      <c r="G118" s="2388"/>
      <c r="H118" s="2494"/>
      <c r="I118" s="2494"/>
      <c r="J118" s="2494"/>
      <c r="K118" s="2388"/>
      <c r="L118" s="2388"/>
      <c r="M118" s="2396"/>
      <c r="N118" s="2396"/>
      <c r="O118" s="2388"/>
      <c r="P118" s="2388"/>
      <c r="Q118" s="2388"/>
      <c r="R118" s="2388"/>
      <c r="S118" s="2388"/>
      <c r="T118" s="2388"/>
      <c r="U118" s="2388"/>
      <c r="V118" s="2388"/>
      <c r="W118" s="2388"/>
      <c r="X118" s="2388"/>
      <c r="Y118" s="2388"/>
      <c r="Z118" s="2388"/>
      <c r="AA118" s="2388"/>
      <c r="AB118" s="2388"/>
      <c r="AC118" s="2388"/>
      <c r="AE118" s="2501" t="s">
        <v>2243</v>
      </c>
      <c r="AF118" s="2498">
        <v>0.06893542757417102</v>
      </c>
      <c r="AG118" s="2499">
        <v>25280000</v>
      </c>
      <c r="AH118" s="2469"/>
      <c r="AI118" s="2469"/>
      <c r="AJ118" s="2469"/>
      <c r="AK118" s="2470"/>
      <c r="AL118" s="2469"/>
      <c r="AM118" s="2469"/>
    </row>
    <row r="119">
      <c r="A119" s="2505"/>
      <c r="B119" s="2502"/>
      <c r="C119" s="2502"/>
      <c r="D119" s="2502"/>
      <c r="E119" s="2503"/>
      <c r="F119" s="2506"/>
      <c r="G119" s="2388"/>
      <c r="H119" s="2494"/>
      <c r="I119" s="2494"/>
      <c r="J119" s="2494"/>
      <c r="K119" s="2388"/>
      <c r="L119" s="2388"/>
      <c r="M119" s="2396"/>
      <c r="N119" s="2396"/>
      <c r="O119" s="2388"/>
      <c r="P119" s="2388"/>
      <c r="Q119" s="2388"/>
      <c r="R119" s="2388"/>
      <c r="S119" s="2388"/>
      <c r="T119" s="2388"/>
      <c r="U119" s="2388"/>
      <c r="V119" s="2388"/>
      <c r="W119" s="2388"/>
      <c r="X119" s="2388"/>
      <c r="Y119" s="2388"/>
      <c r="Z119" s="2388"/>
      <c r="AA119" s="2388"/>
      <c r="AB119" s="2388"/>
      <c r="AC119" s="2388"/>
      <c r="AE119" s="2501" t="s">
        <v>2244</v>
      </c>
      <c r="AF119" s="2507">
        <v>0.1472649432809773</v>
      </c>
      <c r="AG119" s="2508">
        <v>54005000</v>
      </c>
      <c r="AH119" s="2469"/>
      <c r="AI119" s="2469"/>
      <c r="AJ119" s="2470"/>
      <c r="AK119" s="2469"/>
      <c r="AL119" s="2469"/>
    </row>
    <row r="120">
      <c r="A120" s="2356">
        <v>1</v>
      </c>
      <c r="B120" s="2509" t="s">
        <v>2382</v>
      </c>
      <c r="C120" s="2332">
        <v>0</v>
      </c>
      <c r="D120" s="2312" t="s">
        <v>2383</v>
      </c>
      <c r="E120" s="2413" t="s">
        <v>2384</v>
      </c>
      <c r="F120" s="2510" t="s">
        <v>2385</v>
      </c>
      <c r="G120" s="2388"/>
      <c r="H120" s="2494"/>
      <c r="I120" s="2494"/>
      <c r="J120" s="2494"/>
      <c r="K120" s="2388"/>
      <c r="L120" s="2388"/>
      <c r="M120" s="2396"/>
      <c r="N120" s="2396"/>
      <c r="O120" s="2388"/>
      <c r="P120" s="2388"/>
      <c r="Q120" s="2388"/>
      <c r="R120" s="2388"/>
      <c r="S120" s="2388"/>
      <c r="T120" s="2388"/>
      <c r="U120" s="2388"/>
      <c r="V120" s="2388"/>
      <c r="W120" s="2388"/>
      <c r="X120" s="2388"/>
      <c r="Y120" s="2388"/>
      <c r="Z120" s="2388"/>
      <c r="AA120" s="2388"/>
      <c r="AB120" s="2388"/>
      <c r="AC120" s="2388"/>
      <c r="AE120" s="2501" t="s">
        <v>2245</v>
      </c>
      <c r="AF120" s="2511">
        <v>0.3002972294938918</v>
      </c>
      <c r="AG120" s="2512">
        <v>110125000</v>
      </c>
      <c r="AH120" s="2469"/>
      <c r="AI120" s="2469"/>
      <c r="AJ120" s="2470"/>
      <c r="AK120" s="2469"/>
      <c r="AL120" s="2469"/>
    </row>
    <row r="121">
      <c r="A121" s="2356">
        <v>2</v>
      </c>
      <c r="B121" s="2513" t="s">
        <v>2386</v>
      </c>
      <c r="C121" s="2514">
        <v>764.81</v>
      </c>
      <c r="D121" s="2433" t="s">
        <v>2387</v>
      </c>
      <c r="E121" s="2440" t="s">
        <v>2388</v>
      </c>
      <c r="F121" s="2510"/>
      <c r="G121" s="2388"/>
      <c r="H121" s="2494"/>
      <c r="I121" s="2494"/>
      <c r="J121" s="2494"/>
      <c r="K121" s="2388"/>
      <c r="L121" s="2388"/>
      <c r="M121" s="2396"/>
      <c r="N121" s="2396"/>
      <c r="O121" s="2388"/>
      <c r="P121" s="2388"/>
      <c r="Q121" s="2388"/>
      <c r="R121" s="2388"/>
      <c r="S121" s="2388"/>
      <c r="T121" s="2388"/>
      <c r="U121" s="2388"/>
      <c r="V121" s="2388"/>
      <c r="W121" s="2388"/>
      <c r="X121" s="2388"/>
      <c r="Y121" s="2388"/>
      <c r="Z121" s="2388"/>
      <c r="AA121" s="2388"/>
      <c r="AB121" s="2388"/>
      <c r="AC121" s="2388"/>
      <c r="AD121" s="2388"/>
      <c r="AE121" s="2501" t="s">
        <v>2194</v>
      </c>
      <c r="AF121" s="2511">
        <v>0.09960391121336507</v>
      </c>
      <c r="AG121" s="2512">
        <v>75750000</v>
      </c>
      <c r="AH121" s="2469"/>
      <c r="AI121" s="2469"/>
      <c r="AJ121" s="2470"/>
      <c r="AK121" s="2469"/>
      <c r="AL121" s="2469"/>
    </row>
    <row r="122">
      <c r="A122" s="2515">
        <v>3</v>
      </c>
      <c r="B122" s="2356" t="s">
        <v>2389</v>
      </c>
      <c r="C122" s="2356">
        <v>-798.02</v>
      </c>
      <c r="D122" s="2358"/>
      <c r="E122" s="2376"/>
      <c r="F122" s="2510"/>
      <c r="G122" s="2388"/>
      <c r="H122" s="2388"/>
      <c r="I122" s="2494"/>
      <c r="J122" s="2494"/>
      <c r="K122" s="2494"/>
      <c r="L122" s="2388"/>
      <c r="M122" s="2388"/>
      <c r="N122" s="2396"/>
      <c r="O122" s="2396"/>
      <c r="P122" s="2388"/>
      <c r="Q122" s="2388"/>
      <c r="R122" s="2388"/>
      <c r="S122" s="2388"/>
      <c r="T122" s="2388"/>
      <c r="U122" s="2388"/>
      <c r="V122" s="2388"/>
      <c r="W122" s="2388"/>
      <c r="X122" s="2388"/>
      <c r="Y122" s="2388"/>
      <c r="Z122" s="2388"/>
      <c r="AA122" s="2388"/>
      <c r="AB122" s="2388"/>
      <c r="AC122" s="2388"/>
      <c r="AD122" s="2388"/>
      <c r="AE122" s="2388"/>
      <c r="AF122" s="2388"/>
      <c r="AG122" s="2470"/>
      <c r="AH122" s="2470"/>
      <c r="AI122" s="2469"/>
      <c r="AJ122" s="2470"/>
      <c r="AK122" s="2469"/>
      <c r="AL122" s="2469"/>
    </row>
    <row r="123">
      <c r="A123" s="2388"/>
      <c r="B123" s="2389"/>
      <c r="C123" s="2389"/>
      <c r="D123" s="2388"/>
      <c r="E123" s="2388"/>
      <c r="F123" s="2388"/>
      <c r="G123" s="2388"/>
      <c r="H123" s="2388"/>
      <c r="I123" s="2388"/>
      <c r="J123" s="2494"/>
      <c r="K123" s="2494"/>
      <c r="L123" s="2494"/>
      <c r="M123" s="2388"/>
      <c r="N123" s="2388"/>
      <c r="O123" s="2396"/>
      <c r="P123" s="2396"/>
      <c r="Q123" s="2388"/>
      <c r="R123" s="2388"/>
      <c r="S123" s="2388"/>
      <c r="T123" s="2388"/>
      <c r="U123" s="2388"/>
      <c r="V123" s="2388"/>
      <c r="W123" s="2388"/>
      <c r="X123" s="2388"/>
      <c r="Y123" s="2388"/>
      <c r="Z123" s="2388"/>
      <c r="AA123" s="2388"/>
      <c r="AB123" s="2388"/>
      <c r="AC123" s="2388"/>
      <c r="AD123" s="2388"/>
      <c r="AE123" s="2388"/>
      <c r="AF123" s="2388"/>
      <c r="AG123" s="2388"/>
      <c r="AH123" s="2388"/>
      <c r="AI123" s="2470"/>
      <c r="AJ123" s="2469"/>
      <c r="AK123" s="2469"/>
      <c r="AL123" s="2470"/>
      <c r="AM123" s="2469"/>
      <c r="AN123" s="2469"/>
    </row>
    <row customHeight="true" ht="18" r="124">
      <c r="A124" s="2388"/>
      <c r="B124" s="2389"/>
      <c r="C124" s="2389"/>
      <c r="D124" s="2388"/>
      <c r="E124" s="2388"/>
      <c r="F124" s="2388"/>
      <c r="G124" s="2388"/>
      <c r="H124" s="2388"/>
      <c r="I124" s="2388"/>
      <c r="J124" s="2494"/>
      <c r="K124" s="2494"/>
      <c r="L124" s="2494"/>
      <c r="M124" s="2388"/>
      <c r="N124" s="2388"/>
      <c r="O124" s="2396"/>
      <c r="P124" s="2396"/>
      <c r="Q124" s="2388"/>
      <c r="R124" s="2388"/>
      <c r="S124" s="2388"/>
      <c r="T124" s="2388"/>
      <c r="U124" s="2388"/>
      <c r="V124" s="2388"/>
      <c r="W124" s="2388"/>
      <c r="X124" s="2388"/>
      <c r="Y124" s="2388"/>
      <c r="Z124" s="2388"/>
      <c r="AA124" s="2388"/>
      <c r="AB124" s="2388"/>
      <c r="AC124" s="2388"/>
      <c r="AD124" s="2388"/>
      <c r="AE124" s="2388"/>
      <c r="AF124" s="2388"/>
      <c r="AG124" s="2388"/>
      <c r="AH124" s="2388"/>
      <c r="AI124" s="2470"/>
      <c r="AJ124" s="2469"/>
      <c r="AK124" s="2469"/>
      <c r="AL124" s="2470"/>
      <c r="AM124" s="2469"/>
      <c r="AN124" s="2469"/>
    </row>
    <row customHeight="true" ht="18" r="125">
      <c r="A125" s="2388"/>
      <c r="B125" s="2389"/>
      <c r="C125" s="2389"/>
      <c r="D125" s="2388"/>
      <c r="E125" s="2388"/>
      <c r="F125" s="2388"/>
      <c r="G125" s="2388"/>
      <c r="H125" s="2388"/>
      <c r="I125" s="2388"/>
      <c r="J125" s="2494"/>
      <c r="K125" s="2494"/>
      <c r="L125" s="2494"/>
      <c r="M125" s="2388"/>
      <c r="N125" s="2388"/>
      <c r="O125" s="2396"/>
      <c r="P125" s="2396"/>
      <c r="Q125" s="2388"/>
      <c r="R125" s="2388"/>
      <c r="S125" s="2388"/>
      <c r="T125" s="2388"/>
      <c r="U125" s="2388"/>
      <c r="V125" s="2388"/>
      <c r="W125" s="2388"/>
      <c r="X125" s="2388"/>
      <c r="Y125" s="2388"/>
      <c r="Z125" s="2388"/>
      <c r="AA125" s="2388"/>
      <c r="AB125" s="2388"/>
      <c r="AC125" s="2388"/>
      <c r="AD125" s="2388"/>
      <c r="AE125" s="2388"/>
      <c r="AF125" s="2388"/>
      <c r="AG125" s="2388"/>
      <c r="AH125" s="2388"/>
      <c r="AI125" s="2470"/>
      <c r="AJ125" s="2469"/>
      <c r="AK125" s="2469"/>
      <c r="AL125" s="2470"/>
      <c r="AM125" s="2469"/>
      <c r="AN125" s="2469"/>
    </row>
    <row customHeight="true" ht="18" r="126">
      <c r="A126" s="2388"/>
      <c r="B126" s="2389"/>
      <c r="C126" s="2389"/>
      <c r="D126" s="2388"/>
      <c r="E126" s="2388"/>
      <c r="F126" s="2388"/>
      <c r="G126" s="2388"/>
      <c r="H126" s="2388"/>
      <c r="I126" s="2388"/>
      <c r="J126" s="2494"/>
      <c r="K126" s="2494"/>
      <c r="L126" s="2494"/>
      <c r="M126" s="2388"/>
      <c r="N126" s="2388"/>
      <c r="O126" s="2396"/>
      <c r="P126" s="2396"/>
      <c r="Q126" s="2388"/>
      <c r="R126" s="2388"/>
      <c r="S126" s="2388"/>
      <c r="T126" s="2388"/>
      <c r="U126" s="2388"/>
      <c r="V126" s="2388"/>
      <c r="W126" s="2388"/>
      <c r="X126" s="2388"/>
      <c r="Y126" s="2388"/>
      <c r="Z126" s="2388"/>
      <c r="AA126" s="2388"/>
      <c r="AB126" s="2388"/>
      <c r="AC126" s="2388"/>
      <c r="AD126" s="2388"/>
      <c r="AE126" s="2388"/>
      <c r="AF126" s="2388"/>
      <c r="AG126" s="2388"/>
      <c r="AH126" s="2388"/>
      <c r="AI126" s="2470"/>
      <c r="AJ126" s="2469"/>
      <c r="AK126" s="2469"/>
      <c r="AL126" s="2470"/>
      <c r="AM126" s="2469"/>
      <c r="AN126" s="2469"/>
    </row>
    <row r="127">
      <c r="A127" s="2403" t="s">
        <v>2390</v>
      </c>
      <c r="B127" s="2308" t="s">
        <v>2168</v>
      </c>
      <c r="C127" s="2308" t="s">
        <v>2247</v>
      </c>
      <c r="D127" s="2308"/>
      <c r="E127" s="2308"/>
      <c r="F127" s="2308" t="s">
        <v>2172</v>
      </c>
      <c r="G127" s="2308"/>
      <c r="H127" s="2308" t="s">
        <v>2248</v>
      </c>
      <c r="I127" s="2404" t="s">
        <v>2174</v>
      </c>
      <c r="J127" s="2405" t="s">
        <v>2175</v>
      </c>
      <c r="K127" s="2307" t="s">
        <v>2176</v>
      </c>
      <c r="L127" s="2307" t="s">
        <v>2177</v>
      </c>
      <c r="M127" s="2308" t="s">
        <v>2178</v>
      </c>
      <c r="N127" s="2308" t="s">
        <v>2179</v>
      </c>
      <c r="O127" s="2308" t="s">
        <v>2249</v>
      </c>
      <c r="P127" s="2308" t="s">
        <v>2250</v>
      </c>
      <c r="Q127" s="2308" t="s">
        <v>2182</v>
      </c>
      <c r="R127" s="2406"/>
      <c r="S127" s="2406"/>
      <c r="T127" s="2406"/>
      <c r="U127" s="2406"/>
      <c r="V127" s="2406"/>
      <c r="W127" s="2406"/>
      <c r="X127" s="2406"/>
      <c r="Y127" s="2406"/>
      <c r="Z127" s="2406"/>
      <c r="AA127" s="2406"/>
      <c r="AB127" s="2407" t="s">
        <v>2188</v>
      </c>
      <c r="AC127" s="2405" t="s">
        <v>2189</v>
      </c>
      <c r="AD127" s="2405" t="s">
        <v>2251</v>
      </c>
      <c r="AE127" s="2405" t="s">
        <v>2252</v>
      </c>
      <c r="AF127" s="2516" t="s">
        <v>2192</v>
      </c>
      <c r="AG127" s="2517" t="s">
        <v>2193</v>
      </c>
      <c r="AH127" s="2388"/>
      <c r="AI127" s="2405" t="s">
        <v>2195</v>
      </c>
      <c r="AJ127" s="2469"/>
      <c r="AK127" s="2469"/>
      <c r="AL127" s="2470"/>
      <c r="AM127" s="2469"/>
      <c r="AN127" s="2469"/>
    </row>
    <row r="128">
      <c r="A128" s="2308" t="s">
        <v>2201</v>
      </c>
      <c r="B128" s="2308"/>
      <c r="C128" s="2308"/>
      <c r="D128" s="2409"/>
      <c r="E128" s="2409"/>
      <c r="F128" s="2409" t="s">
        <v>2202</v>
      </c>
      <c r="G128" s="2518" t="s">
        <v>2203</v>
      </c>
      <c r="H128" s="2308"/>
      <c r="I128" s="2404"/>
      <c r="J128" s="2405"/>
      <c r="K128" s="2307"/>
      <c r="L128" s="2307"/>
      <c r="M128" s="2308" t="s">
        <v>2204</v>
      </c>
      <c r="N128" s="2308" t="s">
        <v>2204</v>
      </c>
      <c r="O128" s="2308"/>
      <c r="P128" s="2308"/>
      <c r="Q128" s="2308"/>
      <c r="R128" s="2406"/>
      <c r="S128" s="2406"/>
      <c r="T128" s="2406"/>
      <c r="U128" s="2406"/>
      <c r="V128" s="2406"/>
      <c r="W128" s="2406"/>
      <c r="X128" s="2406"/>
      <c r="Y128" s="2406"/>
      <c r="Z128" s="2406"/>
      <c r="AA128" s="2406"/>
      <c r="AB128" s="2407"/>
      <c r="AC128" s="2405"/>
      <c r="AD128" s="2405"/>
      <c r="AE128" s="2405"/>
      <c r="AF128" s="2516"/>
      <c r="AG128" s="2517"/>
      <c r="AH128" s="2388"/>
      <c r="AI128" s="2405"/>
      <c r="AJ128" s="2388"/>
      <c r="AK128" s="2388"/>
      <c r="AL128" s="2388"/>
      <c r="AM128" s="2388"/>
      <c r="AN128" s="2388"/>
    </row>
    <row r="129">
      <c r="A129" s="2413">
        <v>1</v>
      </c>
      <c r="B129" s="2312" t="s">
        <v>2208</v>
      </c>
      <c r="C129" s="2519" t="s">
        <v>2391</v>
      </c>
      <c r="D129" s="2520" t="s">
        <v>2391</v>
      </c>
      <c r="E129" s="2520" t="s">
        <v>2391</v>
      </c>
      <c r="F129" s="2521">
        <v>21918</v>
      </c>
      <c r="G129" s="2522">
        <v>21918</v>
      </c>
      <c r="H129" s="2523"/>
      <c r="I129" s="2524">
        <f>VLOOKUP(C129,'Data Products'!$A:$J,2,0)</f>
      </c>
      <c r="J129" s="2525">
        <f t="shared" ref="J129:J136" si="29">IFERROR(I129-TODAY(),"")</f>
      </c>
      <c r="K129" s="2526">
        <v>46108</v>
      </c>
      <c r="L129" s="2321">
        <f t="shared" ref="L129:L136" si="18">TODAY()-K129</f>
      </c>
      <c r="M129" s="2350">
        <v>9289</v>
      </c>
      <c r="N129" s="2527">
        <v>19510</v>
      </c>
      <c r="O129" s="2317">
        <v>0</v>
      </c>
      <c r="P129" s="2317">
        <v>0</v>
      </c>
      <c r="Q129" s="2312" t="s">
        <v>2392</v>
      </c>
      <c r="R129" s="2392"/>
      <c r="S129" s="2392"/>
      <c r="T129" s="2421"/>
      <c r="U129" s="2392"/>
      <c r="V129" s="2392"/>
      <c r="W129" s="2392"/>
      <c r="X129" s="2392"/>
      <c r="Y129" s="2392"/>
      <c r="Z129" s="2392"/>
      <c r="AA129" s="2392"/>
      <c r="AB129" s="2422">
        <f t="shared" ref="AB129:AB136" si="12">N129/30</f>
      </c>
      <c r="AC129" s="2528">
        <f t="shared" ref="AC129:AC136" si="7">IFERROR(F129/AB129,"-")</f>
      </c>
      <c r="AD129" s="2324">
        <f t="shared" ref="AD129:AD136" si="32">IFERROR(TODAY()+AC129,"-")</f>
      </c>
      <c r="AE129" s="2529">
        <f t="shared" ref="AE129:AE136" si="21">_xlfn.IFS(AC129="-","Not sold yet",AND(AC129&lt;=150,AC129&gt;60),"Out of stock more than 60 days",AC129&lt;=60,"Out of stock less than 60 days",AC129&gt;=150,"Out of stock more than 150 days")</f>
      </c>
      <c r="AF129" s="2327">
        <f>VLOOKUP(C129,'Data Products'!$A:$J,10,0)</f>
      </c>
      <c r="AG129" s="2386">
        <f t="shared" ref="AG129:AG135" si="2">AF129*F129</f>
      </c>
      <c r="AH129" s="2530">
        <v>0</v>
      </c>
      <c r="AI129" s="2425" t="s">
        <v>2393</v>
      </c>
      <c r="AJ129" s="2388"/>
      <c r="AK129" s="2388"/>
      <c r="AL129" s="2388"/>
      <c r="AM129" s="2388"/>
      <c r="AN129" s="2388"/>
    </row>
    <row customHeight="true" hidden="true" ht="18" r="130">
      <c r="A130" s="2413">
        <v>2</v>
      </c>
      <c r="B130" s="2312" t="s">
        <v>2208</v>
      </c>
      <c r="C130" s="2519" t="s">
        <v>2394</v>
      </c>
      <c r="D130" s="2438" t="s">
        <v>2394</v>
      </c>
      <c r="E130" s="2438" t="s">
        <v>2394</v>
      </c>
      <c r="F130" s="2521">
        <v>0</v>
      </c>
      <c r="G130" s="2522">
        <v>0</v>
      </c>
      <c r="H130" s="2523"/>
      <c r="I130" s="2524">
        <f>VLOOKUP(C130,'Data Products'!$A:$J,2,0)</f>
      </c>
      <c r="J130" s="2525">
        <f t="shared" si="29"/>
      </c>
      <c r="K130" s="2531">
        <v>46108</v>
      </c>
      <c r="L130" s="2321">
        <f t="shared" si="18"/>
      </c>
      <c r="M130" s="2350">
        <v>31</v>
      </c>
      <c r="N130" s="2350">
        <v>277</v>
      </c>
      <c r="O130" s="2317">
        <v>0</v>
      </c>
      <c r="P130" s="2317">
        <v>0</v>
      </c>
      <c r="Q130" s="2312" t="s">
        <v>2292</v>
      </c>
      <c r="R130" s="2392"/>
      <c r="S130" s="2392"/>
      <c r="T130" s="2421"/>
      <c r="U130" s="2392"/>
      <c r="V130" s="2392"/>
      <c r="W130" s="2392"/>
      <c r="X130" s="2392"/>
      <c r="Y130" s="2392"/>
      <c r="Z130" s="2392"/>
      <c r="AA130" s="2392"/>
      <c r="AB130" s="2422">
        <f t="shared" si="12"/>
      </c>
      <c r="AC130" s="2336">
        <f t="shared" si="7"/>
      </c>
      <c r="AD130" s="2324">
        <f t="shared" si="32"/>
      </c>
      <c r="AE130" s="2337">
        <f t="shared" si="21"/>
      </c>
      <c r="AF130" s="2327">
        <f>VLOOKUP(C130,'Data Products'!$A:$J,10,0)</f>
      </c>
      <c r="AG130" s="2386">
        <f t="shared" si="2"/>
      </c>
      <c r="AH130" s="2530">
        <v>0</v>
      </c>
      <c r="AI130" s="2414" t="s">
        <v>2395</v>
      </c>
      <c r="AJ130" s="2388"/>
      <c r="AK130" s="2388"/>
      <c r="AL130" s="2388"/>
      <c r="AM130" s="2388"/>
      <c r="AN130" s="2388"/>
    </row>
    <row r="131">
      <c r="A131" s="2413">
        <v>3</v>
      </c>
      <c r="B131" s="2312" t="s">
        <v>2208</v>
      </c>
      <c r="C131" s="2532" t="s">
        <v>2396</v>
      </c>
      <c r="D131" s="2533" t="s">
        <v>2396</v>
      </c>
      <c r="E131" s="2533" t="s">
        <v>2396</v>
      </c>
      <c r="F131" s="2521">
        <v>7989</v>
      </c>
      <c r="G131" s="2522">
        <v>7989</v>
      </c>
      <c r="H131" s="2534"/>
      <c r="I131" s="2524">
        <f>VLOOKUP(C131,'Data Products'!$A:$J,2,0)</f>
      </c>
      <c r="J131" s="2525">
        <f t="shared" si="29"/>
      </c>
      <c r="K131" s="2531">
        <v>46109</v>
      </c>
      <c r="L131" s="2321">
        <f t="shared" si="18"/>
      </c>
      <c r="M131" s="2350">
        <v>2055</v>
      </c>
      <c r="N131" s="2350">
        <v>3940</v>
      </c>
      <c r="O131" s="2317">
        <v>0</v>
      </c>
      <c r="P131" s="2317">
        <v>0</v>
      </c>
      <c r="Q131" s="2312" t="s">
        <v>2284</v>
      </c>
      <c r="R131" s="2317"/>
      <c r="S131" s="2317"/>
      <c r="T131" s="2317"/>
      <c r="U131" s="2317"/>
      <c r="V131" s="2317"/>
      <c r="W131" s="2317"/>
      <c r="X131" s="2317"/>
      <c r="Y131" s="2317"/>
      <c r="Z131" s="2317"/>
      <c r="AA131" s="2317"/>
      <c r="AB131" s="2422">
        <f t="shared" si="12"/>
      </c>
      <c r="AC131" s="2336">
        <f t="shared" si="7"/>
      </c>
      <c r="AD131" s="2324">
        <f t="shared" si="32"/>
      </c>
      <c r="AE131" s="2337">
        <f t="shared" si="21"/>
      </c>
      <c r="AF131" s="2327">
        <f>VLOOKUP(C131,'Data Products'!$A:$J,10,0)</f>
      </c>
      <c r="AG131" s="2386">
        <f t="shared" si="2"/>
      </c>
      <c r="AH131" s="2327"/>
      <c r="AI131" s="2535"/>
      <c r="AJ131" s="2388"/>
      <c r="AK131" s="2388"/>
      <c r="AL131" s="2388"/>
      <c r="AM131" s="2388"/>
      <c r="AN131" s="2388"/>
    </row>
    <row customHeight="true" hidden="true" ht="18" r="132">
      <c r="A132" s="2413">
        <v>4</v>
      </c>
      <c r="B132" s="2312" t="s">
        <v>2208</v>
      </c>
      <c r="C132" s="2536" t="s">
        <v>2397</v>
      </c>
      <c r="D132" s="2465" t="s">
        <v>2397</v>
      </c>
      <c r="E132" s="2465" t="s">
        <v>2397</v>
      </c>
      <c r="F132" s="2537">
        <v>0</v>
      </c>
      <c r="G132" s="2538">
        <v>0</v>
      </c>
      <c r="H132" s="2534"/>
      <c r="I132" s="2524">
        <f>VLOOKUP(C132,'Data Products'!$A:$J,2,0)</f>
      </c>
      <c r="J132" s="2525">
        <f t="shared" si="29"/>
      </c>
      <c r="K132" s="2539">
        <v>46108</v>
      </c>
      <c r="L132" s="2321">
        <f t="shared" si="18"/>
      </c>
      <c r="M132" s="2350">
        <v>27</v>
      </c>
      <c r="N132" s="2540">
        <v>49</v>
      </c>
      <c r="O132" s="2317">
        <v>0</v>
      </c>
      <c r="P132" s="2317">
        <v>0</v>
      </c>
      <c r="Q132" s="2332" t="s">
        <v>2300</v>
      </c>
      <c r="R132" s="2317"/>
      <c r="S132" s="2317"/>
      <c r="T132" s="2317"/>
      <c r="U132" s="2317"/>
      <c r="V132" s="2317"/>
      <c r="W132" s="2317"/>
      <c r="X132" s="2317"/>
      <c r="Y132" s="2317"/>
      <c r="Z132" s="2317"/>
      <c r="AA132" s="2317"/>
      <c r="AB132" s="2422">
        <f t="shared" si="12"/>
      </c>
      <c r="AC132" s="2336">
        <f t="shared" si="7"/>
      </c>
      <c r="AD132" s="2324">
        <f t="shared" si="32"/>
      </c>
      <c r="AE132" s="2337">
        <f t="shared" si="21"/>
      </c>
      <c r="AF132" s="2327">
        <f>VLOOKUP(C132,'Data Products'!$A:$J,10,0)</f>
      </c>
      <c r="AG132" s="2386">
        <f t="shared" si="2"/>
      </c>
      <c r="AH132" s="2327"/>
      <c r="AI132" s="2535"/>
      <c r="AJ132" s="2432"/>
      <c r="AK132" s="2331"/>
      <c r="AL132" s="2330"/>
      <c r="AM132" s="2331"/>
      <c r="AN132" s="2331"/>
    </row>
    <row customHeight="true" hidden="true" ht="18" r="133">
      <c r="A133" s="2413">
        <v>5</v>
      </c>
      <c r="B133" s="2312" t="s">
        <v>2208</v>
      </c>
      <c r="C133" s="2536" t="s">
        <v>2398</v>
      </c>
      <c r="D133" s="2465" t="s">
        <v>2398</v>
      </c>
      <c r="E133" s="2465" t="s">
        <v>2398</v>
      </c>
      <c r="F133" s="2541">
        <v>0</v>
      </c>
      <c r="G133" s="2382">
        <v>0</v>
      </c>
      <c r="H133" s="2534"/>
      <c r="I133" s="2524">
        <f>VLOOKUP(C133,'Data Products'!$A:$J,2,0)</f>
      </c>
      <c r="J133" s="2525">
        <f t="shared" si="29"/>
      </c>
      <c r="K133" s="2539">
        <v>46108</v>
      </c>
      <c r="L133" s="2321">
        <f t="shared" si="18"/>
      </c>
      <c r="M133" s="2334">
        <v>17</v>
      </c>
      <c r="N133" s="2350">
        <v>26</v>
      </c>
      <c r="O133" s="2317">
        <v>0</v>
      </c>
      <c r="P133" s="2317">
        <v>0</v>
      </c>
      <c r="Q133" s="2332" t="s">
        <v>2300</v>
      </c>
      <c r="R133" s="2317"/>
      <c r="S133" s="2317"/>
      <c r="T133" s="2317"/>
      <c r="U133" s="2317"/>
      <c r="V133" s="2317"/>
      <c r="W133" s="2317"/>
      <c r="X133" s="2317"/>
      <c r="Y133" s="2317"/>
      <c r="Z133" s="2317"/>
      <c r="AA133" s="2317"/>
      <c r="AB133" s="2422">
        <f t="shared" si="12"/>
      </c>
      <c r="AC133" s="2336">
        <f t="shared" si="7"/>
      </c>
      <c r="AD133" s="2324">
        <f t="shared" si="32"/>
      </c>
      <c r="AE133" s="2337">
        <f t="shared" si="21"/>
      </c>
      <c r="AF133" s="2327">
        <f>VLOOKUP(C133,'Data Products'!$A:$J,10,0)</f>
      </c>
      <c r="AG133" s="2386">
        <f t="shared" si="2"/>
      </c>
      <c r="AH133" s="2327"/>
      <c r="AI133" s="2535"/>
      <c r="AJ133" s="2432"/>
      <c r="AK133" s="2331"/>
      <c r="AL133" s="2330"/>
      <c r="AM133" s="2331"/>
      <c r="AN133" s="2331"/>
    </row>
    <row customHeight="true" hidden="true" ht="18" r="134">
      <c r="A134" s="2413">
        <v>6</v>
      </c>
      <c r="B134" s="2312" t="s">
        <v>2208</v>
      </c>
      <c r="C134" s="2440" t="s">
        <v>2398</v>
      </c>
      <c r="D134" s="2438" t="s">
        <v>2398</v>
      </c>
      <c r="E134" s="2438" t="s">
        <v>2398</v>
      </c>
      <c r="F134" s="2541">
        <v>0</v>
      </c>
      <c r="G134" s="2382">
        <v>0</v>
      </c>
      <c r="H134" s="2542"/>
      <c r="I134" s="2524">
        <f>VLOOKUP(C134,'Data Products'!$A:$J,2,0)</f>
      </c>
      <c r="J134" s="2525">
        <f t="shared" si="29"/>
      </c>
      <c r="K134" s="2539">
        <v>46109</v>
      </c>
      <c r="L134" s="2321">
        <f t="shared" si="18"/>
      </c>
      <c r="M134" s="2334">
        <v>17</v>
      </c>
      <c r="N134" s="2350">
        <v>26</v>
      </c>
      <c r="O134" s="2317">
        <v>1</v>
      </c>
      <c r="P134" s="2317">
        <v>1</v>
      </c>
      <c r="Q134" s="2332" t="s">
        <v>2300</v>
      </c>
      <c r="R134" s="2317"/>
      <c r="S134" s="2317"/>
      <c r="T134" s="2317"/>
      <c r="U134" s="2317"/>
      <c r="V134" s="2317"/>
      <c r="W134" s="2317"/>
      <c r="X134" s="2317"/>
      <c r="Y134" s="2317"/>
      <c r="Z134" s="2317"/>
      <c r="AA134" s="2317"/>
      <c r="AB134" s="2422">
        <f t="shared" si="12"/>
      </c>
      <c r="AC134" s="2336">
        <f t="shared" si="7"/>
      </c>
      <c r="AD134" s="2324">
        <f t="shared" si="32"/>
      </c>
      <c r="AE134" s="2337">
        <f t="shared" si="21"/>
      </c>
      <c r="AF134" s="2327">
        <f>VLOOKUP(C134,'Data Products'!$A:$J,10,0)</f>
      </c>
      <c r="AG134" s="2386">
        <f t="shared" si="2"/>
      </c>
      <c r="AH134" s="2327">
        <f>IF(J134&lt;=90,F134,0)</f>
      </c>
      <c r="AI134" s="2535"/>
      <c r="AJ134" s="2432"/>
      <c r="AK134" s="2331"/>
      <c r="AL134" s="2330"/>
      <c r="AM134" s="2331"/>
      <c r="AN134" s="2331"/>
    </row>
    <row r="135">
      <c r="A135" s="2413">
        <v>7</v>
      </c>
      <c r="B135" s="2509" t="s">
        <v>2208</v>
      </c>
      <c r="C135" s="2543" t="s">
        <v>2399</v>
      </c>
      <c r="D135" s="2438" t="s">
        <v>2399</v>
      </c>
      <c r="E135" s="2438" t="s">
        <v>2399</v>
      </c>
      <c r="F135" s="2544">
        <v>2769</v>
      </c>
      <c r="G135" s="2545">
        <v>2769</v>
      </c>
      <c r="H135" s="2543"/>
      <c r="I135" s="2524">
        <f>VLOOKUP(C135,'Data Products'!$A:$J,2,0)</f>
      </c>
      <c r="J135" s="2525">
        <f t="shared" si="29"/>
      </c>
      <c r="K135" s="2492">
        <v>46112</v>
      </c>
      <c r="L135" s="2380">
        <f t="shared" si="18"/>
      </c>
      <c r="M135" s="2437">
        <v>46</v>
      </c>
      <c r="N135" s="2437">
        <v>89</v>
      </c>
      <c r="O135" s="2358">
        <v>4</v>
      </c>
      <c r="P135" s="2358">
        <v>4</v>
      </c>
      <c r="Q135" s="2356" t="s">
        <v>2300</v>
      </c>
      <c r="R135" s="2358"/>
      <c r="S135" s="2358"/>
      <c r="T135" s="2358"/>
      <c r="U135" s="2358"/>
      <c r="V135" s="2358"/>
      <c r="W135" s="2358"/>
      <c r="X135" s="2358"/>
      <c r="Y135" s="2358"/>
      <c r="Z135" s="2358"/>
      <c r="AA135" s="2358"/>
      <c r="AB135" s="2546">
        <f t="shared" si="12"/>
      </c>
      <c r="AC135" s="2384">
        <f t="shared" si="7"/>
      </c>
      <c r="AD135" s="2547">
        <f t="shared" si="32"/>
      </c>
      <c r="AE135" s="2548">
        <f t="shared" si="21"/>
      </c>
      <c r="AF135" s="2549">
        <f>VLOOKUP(C135,'Data Products'!$A:$J,10,0)</f>
      </c>
      <c r="AG135" s="2549">
        <f t="shared" si="2"/>
      </c>
      <c r="AH135" s="2388"/>
      <c r="AI135" s="2428"/>
      <c r="AJ135" s="2388"/>
      <c r="AK135" s="2388"/>
      <c r="AL135" s="2388"/>
      <c r="AM135" s="2388"/>
      <c r="AN135" s="2388"/>
    </row>
    <row customHeight="true" ht="18" r="136">
      <c r="A136" s="2413">
        <v>8</v>
      </c>
      <c r="B136" s="2509" t="s">
        <v>2208</v>
      </c>
      <c r="C136" s="2543" t="s">
        <v>2400</v>
      </c>
      <c r="D136" s="2438" t="s">
        <v>2400</v>
      </c>
      <c r="E136" s="2438" t="s">
        <v>2400</v>
      </c>
      <c r="F136" s="2521">
        <v>500</v>
      </c>
      <c r="G136" s="2550">
        <v>500</v>
      </c>
      <c r="H136" s="2543"/>
      <c r="I136" s="2524">
        <f>VLOOKUP(C136,'Data Products'!$A:$J,2,0)</f>
      </c>
      <c r="J136" s="2525">
        <f t="shared" si="29"/>
      </c>
      <c r="K136" s="2492">
        <v>46113</v>
      </c>
      <c r="L136" s="2380">
        <f t="shared" si="18"/>
      </c>
      <c r="M136" s="2437">
        <v>0</v>
      </c>
      <c r="N136" s="2437">
        <v>0</v>
      </c>
      <c r="O136" s="2358">
        <v>5</v>
      </c>
      <c r="P136" s="2358">
        <v>5</v>
      </c>
      <c r="Q136" s="2356" t="s">
        <v>2300</v>
      </c>
      <c r="R136" s="2358"/>
      <c r="S136" s="2358"/>
      <c r="T136" s="2358"/>
      <c r="U136" s="2358"/>
      <c r="V136" s="2358"/>
      <c r="W136" s="2358"/>
      <c r="X136" s="2358"/>
      <c r="Y136" s="2358"/>
      <c r="Z136" s="2358"/>
      <c r="AA136" s="2358"/>
      <c r="AB136" s="2546">
        <f t="shared" si="12"/>
      </c>
      <c r="AC136" s="2384">
        <f t="shared" si="7"/>
      </c>
      <c r="AD136" s="2547">
        <f t="shared" si="32"/>
      </c>
      <c r="AE136" s="2548">
        <f t="shared" si="21"/>
      </c>
      <c r="AF136" s="2549"/>
      <c r="AG136" s="2549"/>
      <c r="AH136" s="2388"/>
      <c r="AI136" s="2428"/>
      <c r="AJ136" s="2388"/>
      <c r="AK136" s="2388"/>
      <c r="AL136" s="2388"/>
      <c r="AM136" s="2388"/>
      <c r="AN136" s="2388"/>
    </row>
    <row r="137">
      <c r="A137" s="2551"/>
      <c r="B137" s="2389"/>
      <c r="C137" s="2389"/>
      <c r="D137" s="2388"/>
      <c r="E137" s="2388"/>
      <c r="F137" s="2388"/>
      <c r="G137" s="2388"/>
      <c r="H137" s="2388"/>
      <c r="I137" s="2388"/>
      <c r="J137" s="2494"/>
      <c r="K137" s="2494"/>
      <c r="L137" s="2494"/>
      <c r="M137" s="2469"/>
      <c r="N137" s="2388"/>
      <c r="O137" s="2388"/>
      <c r="P137" s="2388"/>
      <c r="Q137" s="2388"/>
      <c r="R137" s="2388"/>
      <c r="S137" s="2388"/>
      <c r="T137" s="2388"/>
      <c r="U137" s="2388"/>
      <c r="V137" s="2388"/>
      <c r="W137" s="2388"/>
      <c r="X137" s="2388"/>
      <c r="Y137" s="2388"/>
      <c r="Z137" s="2388"/>
      <c r="AA137" s="2388"/>
      <c r="AB137" s="2388"/>
      <c r="AC137" s="2388"/>
      <c r="AD137" s="2388"/>
      <c r="AE137" s="2497" t="s">
        <v>2241</v>
      </c>
      <c r="AF137" s="2498">
        <f t="shared" ref="AF137:AF141" si="9">AG137/$AG$106</f>
      </c>
      <c r="AG137" s="2498">
        <f>SUM(AG131:AG132)</f>
      </c>
      <c r="AH137" s="2388"/>
      <c r="AI137" s="2470"/>
      <c r="AJ137" s="2469"/>
      <c r="AK137" s="2469"/>
      <c r="AL137" s="2470"/>
      <c r="AM137" s="2469"/>
      <c r="AN137" s="2469"/>
    </row>
    <row r="138">
      <c r="A138" s="2388"/>
      <c r="B138" s="2389"/>
      <c r="C138" s="2389"/>
      <c r="D138" s="2388"/>
      <c r="E138" s="2388"/>
      <c r="F138" s="2388"/>
      <c r="G138" s="2388"/>
      <c r="H138" s="2388"/>
      <c r="I138" s="2388"/>
      <c r="J138" s="2494"/>
      <c r="K138" s="2494"/>
      <c r="L138" s="2494"/>
      <c r="M138" s="2469"/>
      <c r="N138" s="2388"/>
      <c r="O138" s="2388"/>
      <c r="P138" s="2388"/>
      <c r="Q138" s="2388"/>
      <c r="R138" s="2388"/>
      <c r="S138" s="2388"/>
      <c r="T138" s="2388"/>
      <c r="U138" s="2388"/>
      <c r="V138" s="2388"/>
      <c r="W138" s="2388"/>
      <c r="X138" s="2388"/>
      <c r="Y138" s="2388"/>
      <c r="Z138" s="2388"/>
      <c r="AA138" s="2388"/>
      <c r="AB138" s="2388"/>
      <c r="AC138" s="2388"/>
      <c r="AD138" s="2388"/>
      <c r="AE138" s="2501" t="s">
        <v>2242</v>
      </c>
      <c r="AF138" s="2498">
        <f t="shared" si="9"/>
      </c>
      <c r="AG138" s="2498">
        <f t="shared" ref="AG138:AG142" si="26">SUMIF($AG$129:$AG$130,$AE$129:$AE$130,AE138)</f>
      </c>
      <c r="AH138" s="2388"/>
      <c r="AI138" s="2470"/>
      <c r="AJ138" s="2469"/>
      <c r="AK138" s="2469"/>
      <c r="AL138" s="2470"/>
      <c r="AM138" s="2469"/>
      <c r="AN138" s="2469"/>
    </row>
    <row customHeight="true" ht="18" r="139">
      <c r="A139" s="2388"/>
      <c r="B139" s="2389"/>
      <c r="C139" s="2389"/>
      <c r="D139" s="2388"/>
      <c r="E139" s="2388"/>
      <c r="F139" s="2388"/>
      <c r="G139" s="2388"/>
      <c r="H139" s="2388"/>
      <c r="I139" s="2530"/>
      <c r="J139" s="2552"/>
      <c r="K139" s="2494"/>
      <c r="L139" s="2494"/>
      <c r="M139" s="2469"/>
      <c r="N139" s="2388"/>
      <c r="O139" s="2388"/>
      <c r="P139" s="2388"/>
      <c r="Q139" s="2388"/>
      <c r="R139" s="2388"/>
      <c r="S139" s="2388"/>
      <c r="T139" s="2388"/>
      <c r="U139" s="2388"/>
      <c r="V139" s="2388"/>
      <c r="W139" s="2388"/>
      <c r="X139" s="2388"/>
      <c r="Y139" s="2388"/>
      <c r="Z139" s="2388"/>
      <c r="AA139" s="2388"/>
      <c r="AB139" s="2388"/>
      <c r="AC139" s="2388"/>
      <c r="AD139" s="2388"/>
      <c r="AE139" s="2501" t="s">
        <v>2243</v>
      </c>
      <c r="AF139" s="2498">
        <f t="shared" si="9"/>
      </c>
      <c r="AG139" s="2498">
        <f t="shared" si="26"/>
      </c>
      <c r="AH139" s="2388"/>
      <c r="AI139" s="2470"/>
      <c r="AJ139" s="2469"/>
      <c r="AK139" s="2469"/>
      <c r="AL139" s="2470"/>
      <c r="AM139" s="2469"/>
      <c r="AN139" s="2469"/>
    </row>
    <row customHeight="true" ht="18" r="140">
      <c r="A140" s="2388"/>
      <c r="B140" s="2389"/>
      <c r="C140" s="2389"/>
      <c r="D140" s="2388"/>
      <c r="E140" s="2388"/>
      <c r="F140" s="2388"/>
      <c r="G140" s="2388"/>
      <c r="H140" s="2388"/>
      <c r="I140" s="2388"/>
      <c r="J140" s="2494"/>
      <c r="K140" s="2494"/>
      <c r="L140" s="2552"/>
      <c r="M140" s="2553"/>
      <c r="N140" s="2388"/>
      <c r="O140" s="2388"/>
      <c r="P140" s="2388"/>
      <c r="Q140" s="2388"/>
      <c r="R140" s="2388"/>
      <c r="S140" s="2388"/>
      <c r="T140" s="2388"/>
      <c r="U140" s="2388"/>
      <c r="V140" s="2388"/>
      <c r="W140" s="2388"/>
      <c r="X140" s="2388"/>
      <c r="Y140" s="2388"/>
      <c r="Z140" s="2388"/>
      <c r="AA140" s="2388"/>
      <c r="AB140" s="2388"/>
      <c r="AC140" s="2388"/>
      <c r="AD140" s="2388"/>
      <c r="AE140" s="2501" t="s">
        <v>2244</v>
      </c>
      <c r="AF140" s="2498">
        <f t="shared" si="9"/>
      </c>
      <c r="AG140" s="2498">
        <f t="shared" si="26"/>
      </c>
      <c r="AH140" s="2388"/>
      <c r="AI140" s="2470"/>
      <c r="AJ140" s="2469"/>
      <c r="AK140" s="2469"/>
      <c r="AL140" s="2470"/>
      <c r="AM140" s="2469"/>
      <c r="AN140" s="2469"/>
    </row>
    <row customHeight="true" ht="18" r="141">
      <c r="A141" s="2388"/>
      <c r="B141" s="2389"/>
      <c r="C141" s="2389"/>
      <c r="D141" s="2388"/>
      <c r="E141" s="2388"/>
      <c r="G141" s="2388"/>
      <c r="H141" s="2388"/>
      <c r="I141" s="2388"/>
      <c r="J141" s="2494"/>
      <c r="K141" s="2494"/>
      <c r="L141" s="2494"/>
      <c r="M141" s="2388"/>
      <c r="N141" s="2388"/>
      <c r="O141" s="2388"/>
      <c r="P141" s="2388"/>
      <c r="Q141" s="2388"/>
      <c r="R141" s="2388"/>
      <c r="S141" s="2388"/>
      <c r="T141" s="2388"/>
      <c r="U141" s="2388"/>
      <c r="V141" s="2388"/>
      <c r="W141" s="2388"/>
      <c r="X141" s="2388"/>
      <c r="Y141" s="2388"/>
      <c r="Z141" s="2388"/>
      <c r="AA141" s="2388"/>
      <c r="AB141" s="2388"/>
      <c r="AC141" s="2388"/>
      <c r="AD141" s="2388"/>
      <c r="AE141" s="2501" t="s">
        <v>2245</v>
      </c>
      <c r="AF141" s="2498">
        <f t="shared" si="9"/>
      </c>
      <c r="AG141" s="2507">
        <f t="shared" si="26"/>
      </c>
      <c r="AH141" s="2388"/>
      <c r="AI141" s="2470"/>
      <c r="AJ141" s="2469"/>
      <c r="AK141" s="2469"/>
      <c r="AL141" s="2470"/>
      <c r="AM141" s="2469"/>
      <c r="AN141" s="2469"/>
    </row>
    <row r="142">
      <c r="A142" s="2388"/>
      <c r="B142" s="2389"/>
      <c r="C142" s="2389"/>
      <c r="D142" s="2388"/>
      <c r="E142" s="2388"/>
      <c r="F142" s="2388"/>
      <c r="G142" s="2388"/>
      <c r="H142" s="2388"/>
      <c r="I142" s="2494"/>
      <c r="J142" s="2494"/>
      <c r="K142" s="2494"/>
      <c r="L142" s="2388"/>
      <c r="M142" s="2388"/>
      <c r="N142" s="2388"/>
      <c r="O142" s="2388"/>
      <c r="P142" s="2388"/>
      <c r="Q142" s="2388"/>
      <c r="R142" s="2388"/>
      <c r="S142" s="2388"/>
      <c r="T142" s="2388"/>
      <c r="U142" s="2388"/>
      <c r="V142" s="2388"/>
      <c r="W142" s="2388"/>
      <c r="X142" s="2388"/>
      <c r="Y142" s="2388"/>
      <c r="Z142" s="2388"/>
      <c r="AA142" s="2388"/>
      <c r="AB142" s="2388"/>
      <c r="AC142" s="2388"/>
      <c r="AD142" s="2554"/>
      <c r="AE142" s="2501" t="s">
        <v>2194</v>
      </c>
      <c r="AF142" s="2507">
        <f>AVERAGE(AI53:AI102)/AVERAGE(G53:G102)</f>
      </c>
      <c r="AG142" s="2498">
        <f t="shared" si="26"/>
      </c>
      <c r="AH142" s="2470"/>
      <c r="AI142" s="2469"/>
      <c r="AJ142" s="2469"/>
      <c r="AK142" s="2470"/>
      <c r="AL142" s="2469"/>
      <c r="AM142" s="2469"/>
    </row>
    <row r="143">
      <c r="A143" s="2500" t="s">
        <v>2401</v>
      </c>
      <c r="B143" s="2500"/>
      <c r="C143" s="2500"/>
      <c r="D143" s="2500"/>
      <c r="E143" s="2500"/>
      <c r="F143" s="2388"/>
      <c r="G143" s="2388"/>
      <c r="H143" s="2388"/>
      <c r="I143" s="2494"/>
      <c r="J143" s="2494"/>
      <c r="K143" s="2494"/>
      <c r="L143" s="2388"/>
      <c r="M143" s="2388"/>
      <c r="N143" s="2388"/>
      <c r="O143" s="2388"/>
      <c r="P143" s="2388"/>
      <c r="Q143" s="2388"/>
      <c r="R143" s="2388"/>
      <c r="S143" s="2388"/>
      <c r="T143" s="2388"/>
      <c r="U143" s="2388"/>
      <c r="V143" s="2388"/>
      <c r="W143" s="2388"/>
      <c r="X143" s="2388"/>
      <c r="Y143" s="2388"/>
      <c r="Z143" s="2388"/>
      <c r="AA143" s="2388"/>
      <c r="AB143" s="2388"/>
      <c r="AC143" s="2388"/>
      <c r="AG143" s="2388"/>
      <c r="AH143" s="2470"/>
      <c r="AI143" s="2469"/>
      <c r="AJ143" s="2469"/>
      <c r="AK143" s="2470"/>
      <c r="AL143" s="2469"/>
      <c r="AM143" s="2469"/>
    </row>
    <row r="144">
      <c r="A144" s="2308" t="s">
        <v>2201</v>
      </c>
      <c r="B144" s="2308" t="s">
        <v>2182</v>
      </c>
      <c r="C144" s="2308" t="s">
        <v>2378</v>
      </c>
      <c r="D144" s="2308" t="s">
        <v>2379</v>
      </c>
      <c r="E144" s="2308" t="s">
        <v>2380</v>
      </c>
      <c r="F144" s="2388"/>
      <c r="G144" s="2388"/>
      <c r="H144" s="2494"/>
      <c r="I144" s="2494" t="s">
        <v>2240</v>
      </c>
      <c r="J144" s="2494"/>
      <c r="K144" s="2388"/>
      <c r="L144" s="2388"/>
      <c r="M144" s="2396"/>
      <c r="N144" s="2396"/>
      <c r="O144" s="2388"/>
      <c r="P144" s="2388"/>
      <c r="Q144" s="2388"/>
      <c r="R144" s="2388"/>
      <c r="S144" s="2388"/>
      <c r="T144" s="2388"/>
      <c r="U144" s="2388"/>
      <c r="V144" s="2388"/>
      <c r="W144" s="2388"/>
      <c r="X144" s="2388"/>
      <c r="Y144" s="2388"/>
      <c r="Z144" s="2388"/>
      <c r="AA144" s="2388"/>
      <c r="AB144" s="2388"/>
      <c r="AC144" s="2388"/>
      <c r="AE144" s="2388"/>
      <c r="AF144" s="2388"/>
      <c r="AG144" s="2470"/>
      <c r="AH144" s="2469"/>
      <c r="AI144" s="2469"/>
      <c r="AJ144" s="2469"/>
      <c r="AK144" s="2470"/>
      <c r="AL144" s="2469"/>
      <c r="AM144" s="2469"/>
    </row>
    <row r="145">
      <c r="A145" s="2308"/>
      <c r="B145" s="2308"/>
      <c r="C145" s="2308"/>
      <c r="D145" s="2308"/>
      <c r="E145" s="2308"/>
      <c r="F145" s="2388"/>
      <c r="G145" s="2388"/>
      <c r="H145" s="2494"/>
      <c r="I145" s="2494"/>
      <c r="J145" s="2494"/>
      <c r="K145" s="2388"/>
      <c r="L145" s="2388"/>
      <c r="M145" s="2396"/>
      <c r="N145" s="2396"/>
      <c r="O145" s="2388"/>
      <c r="P145" s="2388"/>
      <c r="Q145" s="2388"/>
      <c r="R145" s="2388"/>
      <c r="S145" s="2388"/>
      <c r="T145" s="2388"/>
      <c r="U145" s="2388"/>
      <c r="V145" s="2388"/>
      <c r="W145" s="2388"/>
      <c r="X145" s="2388"/>
      <c r="Y145" s="2388"/>
      <c r="Z145" s="2388"/>
      <c r="AA145" s="2388"/>
      <c r="AB145" s="2388"/>
      <c r="AC145" s="2388"/>
      <c r="AE145" s="2388"/>
      <c r="AF145" s="2388"/>
      <c r="AG145" s="2470"/>
      <c r="AH145" s="2469"/>
      <c r="AI145" s="2469"/>
      <c r="AJ145" s="2470"/>
      <c r="AK145" s="2469"/>
      <c r="AL145" s="2469"/>
    </row>
    <row r="146">
      <c r="A146" s="2312">
        <v>1</v>
      </c>
      <c r="B146" s="2312" t="s">
        <v>2402</v>
      </c>
      <c r="C146" s="2555">
        <v>16707</v>
      </c>
      <c r="D146" s="2312" t="s">
        <v>2383</v>
      </c>
      <c r="E146" s="2312" t="s">
        <v>2384</v>
      </c>
      <c r="I146" s="2388"/>
      <c r="J146" s="2494"/>
      <c r="K146" s="2494"/>
      <c r="L146" s="2494"/>
      <c r="M146" s="2388"/>
      <c r="N146" s="2388"/>
      <c r="O146" s="2388"/>
      <c r="P146" s="2388"/>
      <c r="Q146" s="2388"/>
      <c r="R146" s="2388"/>
      <c r="S146" s="2388"/>
      <c r="T146" s="2388"/>
      <c r="U146" s="2388"/>
      <c r="V146" s="2388"/>
      <c r="W146" s="2388"/>
      <c r="X146" s="2388"/>
      <c r="Y146" s="2388"/>
      <c r="Z146" s="2388"/>
      <c r="AA146" s="2388"/>
      <c r="AB146" s="2388"/>
      <c r="AC146" s="2388"/>
      <c r="AD146" s="2388"/>
      <c r="AH146" s="2388"/>
      <c r="AI146" s="2470"/>
      <c r="AJ146" s="2469"/>
      <c r="AK146" s="2470"/>
      <c r="AL146" s="2469"/>
      <c r="AM146" s="2469"/>
    </row>
    <row r="147">
      <c r="A147" s="2312">
        <v>2</v>
      </c>
      <c r="B147" s="2312" t="s">
        <v>2403</v>
      </c>
      <c r="C147" s="2555">
        <v>15790</v>
      </c>
      <c r="D147" s="2312" t="s">
        <v>2383</v>
      </c>
      <c r="E147" s="2312" t="s">
        <v>2384</v>
      </c>
      <c r="I147" s="2388"/>
      <c r="J147" s="2494"/>
      <c r="K147" s="2494"/>
      <c r="L147" s="2494"/>
      <c r="M147" s="2388"/>
      <c r="N147" s="2388"/>
      <c r="O147" s="2388"/>
      <c r="P147" s="2388"/>
      <c r="Q147" s="2388"/>
      <c r="R147" s="2388"/>
      <c r="S147" s="2388"/>
      <c r="T147" s="2388"/>
      <c r="U147" s="2388"/>
      <c r="V147" s="2388"/>
      <c r="W147" s="2388"/>
      <c r="X147" s="2388"/>
      <c r="Y147" s="2388"/>
      <c r="Z147" s="2388"/>
      <c r="AA147" s="2388"/>
      <c r="AB147" s="2388"/>
      <c r="AC147" s="2388"/>
      <c r="AD147" s="2388"/>
      <c r="AE147" s="2388"/>
      <c r="AF147" s="2388"/>
      <c r="AG147" s="2388"/>
      <c r="AH147" s="2388"/>
      <c r="AI147" s="2470"/>
      <c r="AJ147" s="2469"/>
      <c r="AK147" s="2469"/>
      <c r="AL147" s="2470"/>
      <c r="AM147" s="2469"/>
      <c r="AN147" s="2469"/>
    </row>
    <row r="148">
      <c r="A148" s="2312">
        <v>3</v>
      </c>
      <c r="B148" s="2332" t="s">
        <v>2404</v>
      </c>
      <c r="C148" s="2332">
        <v>-5264.77</v>
      </c>
      <c r="D148" s="2312"/>
      <c r="E148" s="2312"/>
      <c r="H148" s="2556"/>
      <c r="I148" s="2388"/>
      <c r="J148" s="2494"/>
      <c r="K148" s="2494"/>
      <c r="L148" s="2494"/>
      <c r="M148" s="2388"/>
      <c r="N148" s="2388"/>
      <c r="O148" s="2388"/>
      <c r="P148" s="2388"/>
      <c r="Q148" s="2388"/>
      <c r="R148" s="2388"/>
      <c r="S148" s="2388"/>
      <c r="T148" s="2388"/>
      <c r="U148" s="2388"/>
      <c r="V148" s="2388"/>
      <c r="W148" s="2388"/>
      <c r="X148" s="2388"/>
      <c r="Y148" s="2388"/>
      <c r="Z148" s="2388"/>
      <c r="AA148" s="2388"/>
      <c r="AB148" s="2388"/>
      <c r="AC148" s="2388"/>
      <c r="AD148" s="2388"/>
      <c r="AE148" s="2388"/>
      <c r="AF148" s="2388"/>
      <c r="AG148" s="2388"/>
      <c r="AH148" s="2388"/>
      <c r="AI148" s="2470"/>
      <c r="AJ148" s="2469"/>
      <c r="AK148" s="2469"/>
      <c r="AL148" s="2470"/>
      <c r="AM148" s="2469"/>
      <c r="AN148" s="2469"/>
    </row>
    <row r="149">
      <c r="A149" s="2388"/>
      <c r="B149" s="2389"/>
      <c r="C149" s="2389"/>
      <c r="D149" s="2388"/>
      <c r="E149" s="2388"/>
      <c r="F149" s="2388"/>
      <c r="G149" s="2388"/>
      <c r="H149" s="2530"/>
      <c r="I149" s="2388"/>
      <c r="J149" s="2494"/>
      <c r="K149" s="2494"/>
      <c r="L149" s="2494"/>
      <c r="M149" s="2388"/>
      <c r="N149" s="2388"/>
      <c r="O149" s="2388"/>
      <c r="P149" s="2388"/>
      <c r="Q149" s="2388"/>
      <c r="R149" s="2388"/>
      <c r="S149" s="2388"/>
      <c r="T149" s="2388"/>
      <c r="U149" s="2388"/>
      <c r="V149" s="2388"/>
      <c r="W149" s="2388"/>
      <c r="X149" s="2388"/>
      <c r="Y149" s="2388"/>
      <c r="Z149" s="2388"/>
      <c r="AA149" s="2388"/>
      <c r="AB149" s="2388"/>
      <c r="AC149" s="2388"/>
      <c r="AD149" s="2388"/>
      <c r="AE149" s="2388"/>
      <c r="AF149" s="2388"/>
      <c r="AG149" s="2388"/>
      <c r="AH149" s="2388"/>
      <c r="AI149" s="2470"/>
      <c r="AJ149" s="2469"/>
      <c r="AK149" s="2469"/>
      <c r="AL149" s="2470"/>
      <c r="AM149" s="2469"/>
      <c r="AN149" s="2469"/>
    </row>
    <row r="150">
      <c r="A150" s="2388"/>
      <c r="B150" s="2389"/>
      <c r="C150" s="2389"/>
      <c r="D150" s="2388"/>
      <c r="E150" s="2388"/>
      <c r="F150" s="2388"/>
      <c r="G150" s="2388"/>
      <c r="H150" s="2530"/>
      <c r="I150" s="2388"/>
      <c r="J150" s="2494"/>
      <c r="K150" s="2494"/>
      <c r="L150" s="2494"/>
      <c r="M150" s="2388"/>
      <c r="N150" s="2388"/>
      <c r="O150" s="2388"/>
      <c r="P150" s="2388"/>
      <c r="Q150" s="2388"/>
      <c r="R150" s="2388"/>
      <c r="S150" s="2388"/>
      <c r="T150" s="2388"/>
      <c r="U150" s="2388"/>
      <c r="V150" s="2388"/>
      <c r="W150" s="2388"/>
      <c r="X150" s="2388"/>
      <c r="Y150" s="2388"/>
      <c r="Z150" s="2388"/>
      <c r="AA150" s="2388"/>
      <c r="AB150" s="2388"/>
      <c r="AC150" s="2388"/>
      <c r="AD150" s="2388"/>
      <c r="AE150" s="2388"/>
      <c r="AF150" s="2388"/>
      <c r="AG150" s="2388"/>
      <c r="AH150" s="2388"/>
      <c r="AI150" s="2470"/>
      <c r="AJ150" s="2469"/>
      <c r="AK150" s="2469"/>
      <c r="AL150" s="2470"/>
      <c r="AM150" s="2469"/>
      <c r="AN150" s="2469"/>
    </row>
    <row r="151">
      <c r="A151" s="2388"/>
      <c r="B151" s="2389"/>
      <c r="C151" s="2389"/>
      <c r="D151" s="2388"/>
      <c r="E151" s="2388"/>
      <c r="F151" s="2388"/>
      <c r="G151" s="2388"/>
      <c r="H151" s="2530"/>
      <c r="I151" s="2388"/>
      <c r="J151" s="2494"/>
      <c r="K151" s="2494"/>
      <c r="L151" s="2494"/>
      <c r="M151" s="2388"/>
      <c r="N151" s="2388"/>
      <c r="O151" s="2392"/>
      <c r="P151" s="2392"/>
      <c r="Q151" s="2388"/>
      <c r="R151" s="2388"/>
      <c r="S151" s="2388"/>
      <c r="T151" s="2388"/>
      <c r="U151" s="2388"/>
      <c r="V151" s="2388"/>
      <c r="W151" s="2388"/>
      <c r="X151" s="2388"/>
      <c r="Y151" s="2388"/>
      <c r="Z151" s="2388"/>
      <c r="AA151" s="2388"/>
      <c r="AB151" s="2388"/>
      <c r="AC151" s="2388"/>
      <c r="AD151" s="2388"/>
      <c r="AE151" s="2388"/>
      <c r="AF151" s="2388"/>
      <c r="AG151" s="2388"/>
      <c r="AH151" s="2388"/>
      <c r="AI151" s="2470"/>
      <c r="AJ151" s="2469"/>
      <c r="AK151" s="2469"/>
      <c r="AL151" s="2470"/>
      <c r="AM151" s="2469"/>
      <c r="AN151" s="2469"/>
    </row>
    <row r="152">
      <c r="A152" s="2388"/>
      <c r="B152" s="2389"/>
      <c r="C152" s="2389"/>
      <c r="D152" s="2388"/>
      <c r="E152" s="2388"/>
      <c r="F152" s="2388"/>
      <c r="G152" s="2388"/>
      <c r="H152" s="2530"/>
      <c r="I152" s="2388"/>
      <c r="J152" s="2494"/>
      <c r="K152" s="2494"/>
      <c r="L152" s="2494"/>
      <c r="M152" s="2388"/>
      <c r="N152" s="2388"/>
      <c r="O152" s="2392"/>
      <c r="P152" s="2392"/>
      <c r="Q152" s="2388"/>
      <c r="R152" s="2388"/>
      <c r="S152" s="2388"/>
      <c r="T152" s="2388"/>
      <c r="U152" s="2388"/>
      <c r="V152" s="2388"/>
      <c r="W152" s="2388"/>
      <c r="X152" s="2388"/>
      <c r="Y152" s="2388"/>
      <c r="Z152" s="2388"/>
      <c r="AA152" s="2388"/>
      <c r="AB152" s="2388"/>
      <c r="AC152" s="2388"/>
      <c r="AD152" s="2388"/>
      <c r="AE152" s="2388"/>
      <c r="AF152" s="2388"/>
      <c r="AG152" s="2388"/>
      <c r="AH152" s="2388"/>
      <c r="AI152" s="2470"/>
      <c r="AJ152" s="2469"/>
      <c r="AK152" s="2469"/>
      <c r="AL152" s="2470"/>
      <c r="AM152" s="2469"/>
      <c r="AN152" s="2469"/>
    </row>
    <row r="153">
      <c r="A153" s="2388"/>
      <c r="B153" s="2389"/>
      <c r="C153" s="2389"/>
      <c r="D153" s="2388"/>
      <c r="E153" s="2388"/>
      <c r="F153" s="2388"/>
      <c r="G153" s="2388"/>
      <c r="H153" s="2530"/>
      <c r="I153" s="2388"/>
      <c r="J153" s="2494"/>
      <c r="K153" s="2494"/>
      <c r="L153" s="2494"/>
      <c r="M153" s="2388"/>
      <c r="N153" s="2388"/>
      <c r="O153" s="2392"/>
      <c r="P153" s="2392"/>
      <c r="Q153" s="2388"/>
      <c r="R153" s="2388"/>
      <c r="S153" s="2388"/>
      <c r="T153" s="2388"/>
      <c r="U153" s="2388"/>
      <c r="V153" s="2388"/>
      <c r="W153" s="2388"/>
      <c r="X153" s="2388"/>
      <c r="Y153" s="2388"/>
      <c r="Z153" s="2388"/>
      <c r="AA153" s="2388"/>
      <c r="AB153" s="2388"/>
      <c r="AC153" s="2388"/>
      <c r="AD153" s="2388"/>
      <c r="AE153" s="2388"/>
      <c r="AF153" s="2388"/>
      <c r="AG153" s="2388"/>
      <c r="AH153" s="2388"/>
      <c r="AI153" s="2470"/>
      <c r="AJ153" s="2469"/>
      <c r="AK153" s="2469"/>
      <c r="AL153" s="2470"/>
      <c r="AM153" s="2469"/>
      <c r="AN153" s="2469"/>
    </row>
    <row r="154">
      <c r="A154" s="2388"/>
      <c r="B154" s="2389"/>
      <c r="C154" s="2389"/>
      <c r="D154" s="2388"/>
      <c r="E154" s="2388"/>
      <c r="F154" s="2388"/>
      <c r="G154" s="2388"/>
      <c r="H154" s="2530"/>
      <c r="I154" s="2388"/>
      <c r="J154" s="2494"/>
      <c r="K154" s="2494"/>
      <c r="L154" s="2494"/>
      <c r="M154" s="2388"/>
      <c r="N154" s="2388"/>
      <c r="O154" s="2392"/>
      <c r="P154" s="2392"/>
      <c r="Q154" s="2388"/>
      <c r="R154" s="2388"/>
      <c r="S154" s="2388"/>
      <c r="T154" s="2388"/>
      <c r="U154" s="2388"/>
      <c r="V154" s="2388"/>
      <c r="W154" s="2388"/>
      <c r="X154" s="2388"/>
      <c r="Y154" s="2388"/>
      <c r="Z154" s="2388"/>
      <c r="AA154" s="2388"/>
      <c r="AB154" s="2388"/>
      <c r="AC154" s="2388"/>
      <c r="AD154" s="2388"/>
      <c r="AE154" s="2388"/>
      <c r="AF154" s="2388"/>
      <c r="AG154" s="2388"/>
      <c r="AH154" s="2388"/>
      <c r="AI154" s="2470"/>
      <c r="AJ154" s="2469"/>
      <c r="AK154" s="2469"/>
      <c r="AL154" s="2470"/>
      <c r="AM154" s="2469"/>
      <c r="AN154" s="2469"/>
    </row>
    <row r="155">
      <c r="A155" s="2388"/>
      <c r="B155" s="2389"/>
      <c r="C155" s="2389"/>
      <c r="D155" s="2388"/>
      <c r="E155" s="2388"/>
      <c r="F155" s="2388"/>
      <c r="G155" s="2388"/>
      <c r="H155" s="2388"/>
      <c r="I155" s="2388"/>
      <c r="J155" s="2494"/>
      <c r="K155" s="2494"/>
      <c r="L155" s="2494"/>
      <c r="M155" s="2388"/>
      <c r="N155" s="2388"/>
      <c r="O155" s="2392"/>
      <c r="P155" s="2392"/>
      <c r="Q155" s="2388"/>
      <c r="R155" s="2388"/>
      <c r="S155" s="2388"/>
      <c r="T155" s="2388"/>
      <c r="U155" s="2388"/>
      <c r="V155" s="2388"/>
      <c r="W155" s="2388"/>
      <c r="X155" s="2388"/>
      <c r="Y155" s="2388"/>
      <c r="Z155" s="2388"/>
      <c r="AA155" s="2388"/>
      <c r="AB155" s="2388"/>
      <c r="AC155" s="2388"/>
      <c r="AD155" s="2388"/>
      <c r="AE155" s="2388"/>
      <c r="AF155" s="2388"/>
      <c r="AG155" s="2388"/>
      <c r="AH155" s="2388"/>
      <c r="AI155" s="2470"/>
      <c r="AJ155" s="2469"/>
      <c r="AK155" s="2469"/>
      <c r="AL155" s="2470"/>
      <c r="AM155" s="2469"/>
      <c r="AN155" s="2469"/>
    </row>
    <row r="156">
      <c r="A156" s="2388"/>
      <c r="B156" s="2389"/>
      <c r="C156" s="2389"/>
      <c r="D156" s="2388"/>
      <c r="E156" s="2388"/>
      <c r="F156" s="2388"/>
      <c r="G156" s="2388"/>
      <c r="H156" s="2388"/>
      <c r="I156" s="2388"/>
      <c r="J156" s="2494"/>
      <c r="K156" s="2494"/>
      <c r="L156" s="2494"/>
      <c r="M156" s="2388"/>
      <c r="N156" s="2388"/>
      <c r="O156" s="2392"/>
      <c r="P156" s="2392"/>
      <c r="Q156" s="2388"/>
      <c r="R156" s="2388"/>
      <c r="S156" s="2388"/>
      <c r="T156" s="2388"/>
      <c r="U156" s="2388"/>
      <c r="V156" s="2388"/>
      <c r="W156" s="2388"/>
      <c r="X156" s="2388"/>
      <c r="Y156" s="2388"/>
      <c r="Z156" s="2388"/>
      <c r="AA156" s="2388"/>
      <c r="AB156" s="2388"/>
      <c r="AC156" s="2388"/>
      <c r="AD156" s="2388"/>
      <c r="AE156" s="2388"/>
      <c r="AF156" s="2388"/>
      <c r="AG156" s="2388"/>
      <c r="AH156" s="2388"/>
      <c r="AI156" s="2470"/>
      <c r="AJ156" s="2469"/>
      <c r="AK156" s="2469"/>
      <c r="AL156" s="2470"/>
      <c r="AM156" s="2469"/>
      <c r="AN156" s="2469"/>
    </row>
    <row r="157">
      <c r="A157" s="2388"/>
      <c r="B157" s="2389"/>
      <c r="C157" s="2389"/>
      <c r="D157" s="2388"/>
      <c r="E157" s="2388"/>
      <c r="F157" s="2388"/>
      <c r="G157" s="2388"/>
      <c r="H157" s="2388"/>
      <c r="I157" s="2388"/>
      <c r="J157" s="2494"/>
      <c r="K157" s="2494"/>
      <c r="L157" s="2494"/>
      <c r="M157" s="2388"/>
      <c r="N157" s="2388"/>
      <c r="O157" s="2392"/>
      <c r="P157" s="2392"/>
      <c r="Q157" s="2388"/>
      <c r="R157" s="2388"/>
      <c r="S157" s="2388"/>
      <c r="T157" s="2388"/>
      <c r="U157" s="2388"/>
      <c r="V157" s="2388"/>
      <c r="W157" s="2388"/>
      <c r="X157" s="2388"/>
      <c r="Y157" s="2388"/>
      <c r="Z157" s="2388"/>
      <c r="AA157" s="2388"/>
      <c r="AB157" s="2388"/>
      <c r="AC157" s="2388"/>
      <c r="AD157" s="2388"/>
      <c r="AE157" s="2388"/>
      <c r="AF157" s="2388"/>
      <c r="AG157" s="2388"/>
      <c r="AH157" s="2388"/>
      <c r="AI157" s="2470"/>
      <c r="AJ157" s="2469"/>
      <c r="AK157" s="2469"/>
      <c r="AL157" s="2470"/>
      <c r="AM157" s="2469"/>
      <c r="AN157" s="2469"/>
    </row>
    <row r="158">
      <c r="A158" s="2388"/>
      <c r="B158" s="2389"/>
      <c r="C158" s="2389"/>
      <c r="D158" s="2388"/>
      <c r="E158" s="2388"/>
      <c r="F158" s="2388"/>
      <c r="G158" s="2388"/>
      <c r="H158" s="2388"/>
      <c r="I158" s="2388"/>
      <c r="J158" s="2494"/>
      <c r="K158" s="2494"/>
      <c r="L158" s="2494"/>
      <c r="M158" s="2388"/>
      <c r="N158" s="2388"/>
      <c r="O158" s="2392"/>
      <c r="P158" s="2392"/>
      <c r="Q158" s="2388"/>
      <c r="R158" s="2388"/>
      <c r="S158" s="2388"/>
      <c r="T158" s="2388"/>
      <c r="U158" s="2388"/>
      <c r="V158" s="2388"/>
      <c r="W158" s="2388"/>
      <c r="X158" s="2388"/>
      <c r="Y158" s="2388"/>
      <c r="Z158" s="2388"/>
      <c r="AA158" s="2388"/>
      <c r="AB158" s="2388"/>
      <c r="AC158" s="2388"/>
      <c r="AD158" s="2388"/>
      <c r="AE158" s="2388"/>
      <c r="AF158" s="2388"/>
      <c r="AG158" s="2388"/>
      <c r="AH158" s="2388"/>
      <c r="AI158" s="2330"/>
      <c r="AJ158" s="2469"/>
      <c r="AK158" s="2469"/>
      <c r="AL158" s="2470"/>
      <c r="AM158" s="2469"/>
      <c r="AN158" s="2469"/>
    </row>
    <row r="159">
      <c r="AJ159" s="2388"/>
      <c r="AK159" s="2388"/>
      <c r="AL159" s="2469"/>
      <c r="AM159" s="2469"/>
      <c r="AN159" s="2388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AC135:AC136">
    <cfRule dxfId="89" operator="lessThan" priority="1" stopIfTrue="true" type="cellIs">
      <formula>60</formula>
    </cfRule>
  </conditionalFormatting>
  <conditionalFormatting sqref="AE130:AE130">
    <cfRule dxfId="90" operator="containsText" priority="2" stopIfTrue="true" text="Out of stock less than 60 days" type="containsText">
      <formula>NOT(ISERROR(SEARCH("Out of stock less than 60 days",AE130)))</formula>
    </cfRule>
  </conditionalFormatting>
  <conditionalFormatting sqref="AE130:AE130">
    <cfRule dxfId="91" operator="containsText" priority="3" stopIfTrue="true" text="Out of stock more than 60 days" type="containsText">
      <formula>NOT(ISERROR(SEARCH("Out of stock more than 60 days",AE130)))</formula>
    </cfRule>
  </conditionalFormatting>
  <conditionalFormatting sqref="AE129:AE130">
    <cfRule dxfId="92" operator="containsText" priority="4" stopIfTrue="true" text="Out of stock more than 150 days" type="containsText">
      <formula>NOT(ISERROR(SEARCH("Out of stock more than 150 days",AE129)))</formula>
    </cfRule>
  </conditionalFormatting>
  <conditionalFormatting sqref="AC129:AC130 AC129:AC136">
    <cfRule dxfId="93" operator="between" priority="5" stopIfTrue="true" type="cellIs">
      <formula>61</formula>
      <formula>149</formula>
    </cfRule>
  </conditionalFormatting>
  <conditionalFormatting sqref="AC129:AC130">
    <cfRule dxfId="94" operator="lessThan" priority="6" stopIfTrue="true" type="cellIs">
      <formula>60</formula>
    </cfRule>
  </conditionalFormatting>
  <conditionalFormatting sqref="AC129:AC130 AC129:AC136">
    <cfRule dxfId="95" operator="greaterThan" priority="7" stopIfTrue="true" type="cellIs">
      <formula>150</formula>
    </cfRule>
  </conditionalFormatting>
  <conditionalFormatting sqref="AE3:AE22">
    <cfRule dxfId="96" operator="containsText" priority="8" stopIfTrue="true" text="Out of stock more than 60 days" type="containsText">
      <formula>NOT(ISERROR(SEARCH("Out of stock more than 60 days",AE3)))</formula>
    </cfRule>
  </conditionalFormatting>
  <conditionalFormatting sqref="AC3:AC22">
    <cfRule dxfId="97" operator="between" priority="9" stopIfTrue="true" type="cellIs">
      <formula>61</formula>
      <formula>150</formula>
    </cfRule>
  </conditionalFormatting>
  <conditionalFormatting sqref="AC34:AC117 AB118:AB122 AC123:AC130">
    <cfRule dxfId="98" operator="between" priority="10" stopIfTrue="true" type="cellIs">
      <formula>61</formula>
      <formula>149</formula>
    </cfRule>
  </conditionalFormatting>
  <conditionalFormatting sqref="AC34:AC117 AB118:AB122 AC123:AC134">
    <cfRule dxfId="99" operator="equal" priority="11" stopIfTrue="true" type="cellIs">
      <formula>"-"</formula>
    </cfRule>
  </conditionalFormatting>
  <conditionalFormatting sqref="AC34:AC117 AB118:AB122 AC123:AC130">
    <cfRule dxfId="100" operator="greaterThan" priority="12" stopIfTrue="true" type="cellIs">
      <formula>150</formula>
    </cfRule>
  </conditionalFormatting>
  <conditionalFormatting sqref="AC34:AC117 AB118:AB122 AC123:AC130">
    <cfRule dxfId="101" operator="lessThan" priority="13" stopIfTrue="true" type="cellIs">
      <formula>60</formula>
    </cfRule>
  </conditionalFormatting>
  <conditionalFormatting sqref="AE34:AE110 AD121:AD122 AE127:AE130">
    <cfRule dxfId="102" operator="equal" priority="14" stopIfTrue="true" type="cellIs">
      <formula>"Out of stock more than 60 days"</formula>
    </cfRule>
  </conditionalFormatting>
  <conditionalFormatting sqref="AE34:AE110 AD121:AD122 AE127:AE130">
    <cfRule dxfId="103" operator="equal" priority="15" stopIfTrue="true" type="cellIs">
      <formula>"Out of stock more than 150 days"</formula>
    </cfRule>
  </conditionalFormatting>
  <conditionalFormatting sqref="AE34:AE110 AD121:AD122 AE127:AE130">
    <cfRule dxfId="104" operator="equal" priority="16" stopIfTrue="true" type="cellIs">
      <formula>"Out of stock less than 60 days"</formula>
    </cfRule>
  </conditionalFormatting>
  <conditionalFormatting sqref="AE34:AE110 AD121:AD122 AE127:AE134">
    <cfRule dxfId="105" operator="equal" priority="17" stopIfTrue="true" type="cellIs">
      <formula>"Not sold yet"</formula>
    </cfRule>
  </conditionalFormatting>
  <conditionalFormatting sqref="J34:J117 I118:I122 J123:J130">
    <cfRule dxfId="106" operator="lessThanOrEqual" priority="18" stopIfTrue="true" type="cellIs">
      <formula>90</formula>
    </cfRule>
  </conditionalFormatting>
  <conditionalFormatting sqref="AC3:AC22">
    <cfRule dxfId="107" operator="equal" priority="19" stopIfTrue="true" type="cellIs">
      <formula>"-"</formula>
    </cfRule>
  </conditionalFormatting>
  <conditionalFormatting sqref="AC3:AC22">
    <cfRule dxfId="108" operator="greaterThan" priority="20" stopIfTrue="true" type="cellIs">
      <formula>150</formula>
    </cfRule>
  </conditionalFormatting>
  <conditionalFormatting sqref="AC3:AC22">
    <cfRule dxfId="109" operator="lessThan" priority="21" stopIfTrue="true" type="cellIs">
      <formula>60</formula>
    </cfRule>
  </conditionalFormatting>
  <conditionalFormatting sqref="AE3:AE22">
    <cfRule dxfId="110" operator="equal" priority="22" stopIfTrue="true" type="cellIs">
      <formula>"Out of stock less than 60 days"</formula>
    </cfRule>
  </conditionalFormatting>
  <conditionalFormatting sqref="AE3:AE22">
    <cfRule dxfId="111" operator="equal" priority="23" stopIfTrue="true" type="cellIs">
      <formula>"Not sold yet"</formula>
    </cfRule>
  </conditionalFormatting>
  <conditionalFormatting sqref="AE3:AE22">
    <cfRule dxfId="112" operator="equal" priority="24" stopIfTrue="true" type="cellIs">
      <formula>"Out of stock more than 150 days"</formula>
    </cfRule>
  </conditionalFormatting>
  <conditionalFormatting sqref="J3:J22">
    <cfRule dxfId="113" operator="lessThan" priority="25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4"/>
    <col collapsed="false" customWidth="true" hidden="false" max="1" min="1" style="0" width="9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8" min="8" style="0" width="2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7" min="7" style="0" width="11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6" min="6" style="0" width="12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5" min="5" style="0" width="17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4" min="4" style="0" width="17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4"/>
    <col collapsed="false" customWidth="true" hidden="false" max="3" min="3" style="0" width="18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2" min="2" style="0" width="13"/>
  </cols>
  <sheetData>
    <row r="1">
      <c r="A1" s="2557" t="s">
        <v>2405</v>
      </c>
      <c r="B1" s="2557" t="s">
        <v>2406</v>
      </c>
      <c r="C1" s="2558" t="s">
        <v>2407</v>
      </c>
      <c r="D1" s="2558" t="s">
        <v>2408</v>
      </c>
      <c r="E1" s="2558" t="s">
        <v>2409</v>
      </c>
      <c r="F1" s="2557" t="s">
        <v>2410</v>
      </c>
      <c r="G1" s="2557"/>
      <c r="H1" s="2559" t="s">
        <v>2411</v>
      </c>
      <c r="I1" s="2560" t="s">
        <v>2412</v>
      </c>
      <c r="J1" s="2561" t="s">
        <v>2413</v>
      </c>
      <c r="K1" s="2561" t="s">
        <v>2414</v>
      </c>
      <c r="L1" s="2561" t="s">
        <v>2415</v>
      </c>
      <c r="M1" s="2557" t="s">
        <v>2416</v>
      </c>
      <c r="N1" s="2557" t="s">
        <v>2417</v>
      </c>
      <c r="O1" s="2557" t="s">
        <v>2418</v>
      </c>
      <c r="P1" s="2557" t="s">
        <v>2419</v>
      </c>
      <c r="Q1" s="2557" t="s">
        <v>2420</v>
      </c>
      <c r="R1" s="2562" t="s">
        <v>2421</v>
      </c>
      <c r="S1" s="2562"/>
      <c r="T1" s="2562" t="s">
        <v>2422</v>
      </c>
      <c r="U1" s="2562"/>
      <c r="V1" s="2562" t="s">
        <v>2423</v>
      </c>
      <c r="W1" s="2562"/>
      <c r="X1" s="2562" t="s">
        <v>2424</v>
      </c>
      <c r="Y1" s="2562"/>
      <c r="Z1" s="2563" t="s">
        <v>2425</v>
      </c>
      <c r="AA1" s="2563"/>
      <c r="AB1" s="2564" t="s">
        <v>2426</v>
      </c>
      <c r="AC1" s="2561" t="s">
        <v>2427</v>
      </c>
      <c r="AD1" s="2561" t="s">
        <v>2428</v>
      </c>
      <c r="AE1" s="2561" t="s">
        <v>2429</v>
      </c>
      <c r="AF1" s="2561" t="s">
        <v>2430</v>
      </c>
      <c r="AG1" s="2561" t="s">
        <v>2431</v>
      </c>
      <c r="AH1" s="2561" t="s">
        <v>2432</v>
      </c>
      <c r="AI1" s="2561" t="s">
        <v>2433</v>
      </c>
      <c r="AJ1" s="2561" t="s">
        <v>2434</v>
      </c>
      <c r="AK1" s="2557" t="s">
        <v>2435</v>
      </c>
      <c r="AL1" s="2557" t="s">
        <v>2436</v>
      </c>
      <c r="AM1" s="2557" t="s">
        <v>2437</v>
      </c>
      <c r="AN1" s="2557" t="s">
        <v>2438</v>
      </c>
    </row>
    <row r="2">
      <c r="A2" s="2557" t="s">
        <v>2439</v>
      </c>
      <c r="B2" s="2557"/>
      <c r="C2" s="2557"/>
      <c r="D2" s="2557"/>
      <c r="E2" s="2558"/>
      <c r="F2" s="2557" t="s">
        <v>2440</v>
      </c>
      <c r="G2" s="2559" t="s">
        <v>2441</v>
      </c>
      <c r="H2" s="2559"/>
      <c r="I2" s="2560"/>
      <c r="J2" s="2561"/>
      <c r="K2" s="2561"/>
      <c r="L2" s="2561"/>
      <c r="M2" s="2557" t="s">
        <v>2442</v>
      </c>
      <c r="N2" s="2557" t="s">
        <v>2442</v>
      </c>
      <c r="O2" s="2557"/>
      <c r="P2" s="2557"/>
      <c r="Q2" s="2557"/>
      <c r="R2" s="2562" t="s">
        <v>2440</v>
      </c>
      <c r="S2" s="2565" t="s">
        <v>2441</v>
      </c>
      <c r="T2" s="2562" t="s">
        <v>2440</v>
      </c>
      <c r="U2" s="2565" t="s">
        <v>2441</v>
      </c>
      <c r="V2" s="2562" t="s">
        <v>2440</v>
      </c>
      <c r="W2" s="2565" t="s">
        <v>2441</v>
      </c>
      <c r="X2" s="2562" t="s">
        <v>2440</v>
      </c>
      <c r="Y2" s="2565" t="s">
        <v>2441</v>
      </c>
      <c r="Z2" s="2562" t="s">
        <v>2440</v>
      </c>
      <c r="AA2" s="2565" t="s">
        <v>2441</v>
      </c>
      <c r="AB2" s="2564"/>
      <c r="AC2" s="2561"/>
      <c r="AD2" s="2561"/>
      <c r="AE2" s="2561"/>
      <c r="AF2" s="2561"/>
      <c r="AG2" s="2561"/>
      <c r="AH2" s="2561"/>
      <c r="AI2" s="2561"/>
      <c r="AJ2" s="2561"/>
      <c r="AK2" s="2557"/>
      <c r="AL2" s="2557"/>
      <c r="AM2" s="2557"/>
      <c r="AN2" s="2557"/>
    </row>
    <row customHeight="true" hidden="true" ht="18" r="3">
      <c r="A3" s="2566">
        <v>1</v>
      </c>
      <c r="B3" s="2566" t="s">
        <v>2443</v>
      </c>
      <c r="C3" s="2567" t="s">
        <v>2444</v>
      </c>
      <c r="D3" s="2567" t="s">
        <v>2444</v>
      </c>
      <c r="E3" s="2568" t="s">
        <v>2445</v>
      </c>
      <c r="F3" s="2569">
        <v>419</v>
      </c>
      <c r="G3" s="2570">
        <v>419</v>
      </c>
      <c r="H3" s="2571"/>
      <c r="I3" s="2572">
        <f>VLOOKUP(C3,'Data Products'!$A:$B,2,0)</f>
      </c>
      <c r="J3" s="2573">
        <f t="shared" ref="J3:J24" si="4">IFERROR(I3-TODAY(),"")</f>
      </c>
      <c r="K3" s="2574">
        <v>45723</v>
      </c>
      <c r="L3" s="2575">
        <f t="shared" ref="L3:L24" si="15">TODAY()-K3</f>
      </c>
      <c r="M3" s="2571">
        <v>354</v>
      </c>
      <c r="N3" s="2571">
        <v>380</v>
      </c>
      <c r="O3" s="2571"/>
      <c r="P3" s="2571"/>
      <c r="Q3" s="2566"/>
      <c r="R3" s="2571">
        <v>0</v>
      </c>
      <c r="S3" s="2571">
        <v>0</v>
      </c>
      <c r="T3" s="2571">
        <v>326</v>
      </c>
      <c r="U3" s="2571">
        <v>326</v>
      </c>
      <c r="V3" s="2571">
        <v>146</v>
      </c>
      <c r="W3" s="2571">
        <v>146</v>
      </c>
      <c r="X3" s="2571">
        <v>0</v>
      </c>
      <c r="Y3" s="2571">
        <v>0</v>
      </c>
      <c r="Z3" s="2571">
        <v>0</v>
      </c>
      <c r="AA3" s="2571">
        <v>0</v>
      </c>
      <c r="AB3" s="2576">
        <f t="shared" ref="AB3:AB24" si="25">N3/30</f>
      </c>
      <c r="AC3" s="2577">
        <f t="shared" ref="AC3:AC24" si="0">IFERROR(F3/AB3,"-")</f>
      </c>
      <c r="AD3" s="2578">
        <f t="shared" ref="AD3:AD24" si="7">IFERROR(TODAY()+AC3,"-")</f>
      </c>
      <c r="AE3" s="2579">
        <f t="shared" ref="AE3:AE24" si="18">_xlfn.IFS(AC3="-","Not sold yet",AND(AC3&lt;=150,AC3&gt;60),"Out of stock more than 60 days",AC3&lt;=60,"Out of stock less than 60 days",AC3&gt;=150,"Out of stock more than 150 days")</f>
      </c>
      <c r="AF3" s="2580">
        <f>VLOOKUP(C3,'Data Products'!$A:$J,10,0)</f>
      </c>
      <c r="AG3" s="2581">
        <f t="shared" ref="AG3:AG24" si="10">AF3*F3</f>
      </c>
      <c r="AH3" s="2582">
        <f t="shared" ref="AH3:AH22" si="21">IF(J3&lt;=90,F3,0)</f>
      </c>
      <c r="AI3" s="2583">
        <f>IFERROR(VLOOKUP(C3,$C$3:$AI$42,34,0),"")</f>
      </c>
      <c r="AJ3" s="2584"/>
      <c r="AK3" s="2585"/>
      <c r="AL3" s="2584"/>
      <c r="AM3" s="2585"/>
      <c r="AN3" s="2585"/>
    </row>
    <row r="4">
      <c r="A4" s="2586">
        <v>1</v>
      </c>
      <c r="B4" s="2566" t="s">
        <v>2446</v>
      </c>
      <c r="C4" s="2567" t="s">
        <v>2445</v>
      </c>
      <c r="D4" s="2567" t="s">
        <v>2445</v>
      </c>
      <c r="E4" s="2567" t="s">
        <v>2445</v>
      </c>
      <c r="F4" s="2587">
        <v>5571</v>
      </c>
      <c r="G4" s="2570">
        <v>5491</v>
      </c>
      <c r="H4" s="2571"/>
      <c r="I4" s="2572">
        <f>VLOOKUP(C4,'Data Products'!$A:$B,2,0)</f>
      </c>
      <c r="J4" s="2573">
        <f t="shared" si="4"/>
      </c>
      <c r="K4" s="2574">
        <v>45617</v>
      </c>
      <c r="L4" s="2575">
        <f t="shared" si="15"/>
      </c>
      <c r="M4" s="2588">
        <v>7698</v>
      </c>
      <c r="N4" s="2588">
        <v>14422</v>
      </c>
      <c r="O4" s="2571"/>
      <c r="P4" s="2571"/>
      <c r="Q4" s="2566"/>
      <c r="R4" s="2571">
        <v>0</v>
      </c>
      <c r="S4" s="2571">
        <v>0</v>
      </c>
      <c r="T4" s="2589">
        <v>1378</v>
      </c>
      <c r="U4" s="2589">
        <v>1369</v>
      </c>
      <c r="V4" s="2571">
        <v>115</v>
      </c>
      <c r="W4" s="2571">
        <v>112</v>
      </c>
      <c r="X4" s="2571">
        <v>46</v>
      </c>
      <c r="Y4" s="2571">
        <v>22</v>
      </c>
      <c r="Z4" s="2571">
        <v>0</v>
      </c>
      <c r="AA4" s="2571">
        <v>0</v>
      </c>
      <c r="AB4" s="2576">
        <f t="shared" si="25"/>
      </c>
      <c r="AC4" s="2590">
        <f t="shared" si="0"/>
      </c>
      <c r="AD4" s="2578">
        <f t="shared" si="7"/>
      </c>
      <c r="AE4" s="2591">
        <f t="shared" si="18"/>
      </c>
      <c r="AF4" s="2580">
        <f>VLOOKUP(C4,'Data Products'!$A:$J,10,0)</f>
      </c>
      <c r="AG4" s="2581">
        <f t="shared" si="10"/>
      </c>
      <c r="AH4" s="2582">
        <f t="shared" si="21"/>
      </c>
      <c r="AI4" s="2583" t="s">
        <v>2447</v>
      </c>
      <c r="AJ4" s="2585"/>
      <c r="AK4" s="2585"/>
      <c r="AL4" s="2584"/>
      <c r="AM4" s="2585"/>
      <c r="AN4" s="2585"/>
    </row>
    <row r="5">
      <c r="A5" s="2586">
        <v>2</v>
      </c>
      <c r="B5" s="2566" t="s">
        <v>2446</v>
      </c>
      <c r="C5" s="2592" t="s">
        <v>2448</v>
      </c>
      <c r="D5" s="2592" t="s">
        <v>2448</v>
      </c>
      <c r="E5" s="2592" t="s">
        <v>2448</v>
      </c>
      <c r="F5" s="2587">
        <v>319</v>
      </c>
      <c r="G5" s="2570">
        <v>319</v>
      </c>
      <c r="H5" s="2571"/>
      <c r="I5" s="2572">
        <f>VLOOKUP(C5,'Data Products'!$A:$B,2,0)</f>
      </c>
      <c r="J5" s="2573">
        <f t="shared" si="4"/>
      </c>
      <c r="K5" s="2574">
        <v>45191</v>
      </c>
      <c r="L5" s="2575">
        <f t="shared" si="15"/>
      </c>
      <c r="M5" s="2588">
        <v>19</v>
      </c>
      <c r="N5" s="2593">
        <v>80</v>
      </c>
      <c r="O5" s="2571"/>
      <c r="P5" s="2571"/>
      <c r="Q5" s="2566"/>
      <c r="R5" s="2571">
        <v>0</v>
      </c>
      <c r="S5" s="2571">
        <v>0</v>
      </c>
      <c r="T5" s="2571">
        <v>26</v>
      </c>
      <c r="U5" s="2571">
        <v>26</v>
      </c>
      <c r="V5" s="2571">
        <v>416</v>
      </c>
      <c r="W5" s="2571">
        <v>416</v>
      </c>
      <c r="X5" s="2571">
        <v>0</v>
      </c>
      <c r="Y5" s="2571">
        <v>0</v>
      </c>
      <c r="Z5" s="2571">
        <v>0</v>
      </c>
      <c r="AA5" s="2571">
        <v>0</v>
      </c>
      <c r="AB5" s="2576">
        <f t="shared" si="25"/>
      </c>
      <c r="AC5" s="2590">
        <f t="shared" si="0"/>
      </c>
      <c r="AD5" s="2578">
        <f t="shared" si="7"/>
      </c>
      <c r="AE5" s="2591">
        <f t="shared" si="18"/>
      </c>
      <c r="AF5" s="2580">
        <f>VLOOKUP(C5,'Data Products'!$A:$J,10,0)</f>
      </c>
      <c r="AG5" s="2581">
        <f t="shared" si="10"/>
      </c>
      <c r="AH5" s="2582">
        <f t="shared" si="21"/>
      </c>
      <c r="AI5" s="2583" t="s">
        <v>2449</v>
      </c>
      <c r="AJ5" s="2585"/>
      <c r="AK5" s="2585"/>
      <c r="AL5" s="2584"/>
      <c r="AM5" s="2585"/>
      <c r="AN5" s="2585"/>
    </row>
    <row r="6">
      <c r="A6" s="2586">
        <v>3</v>
      </c>
      <c r="B6" s="2566" t="s">
        <v>2446</v>
      </c>
      <c r="C6" s="2592" t="s">
        <v>2450</v>
      </c>
      <c r="D6" s="2592" t="s">
        <v>2450</v>
      </c>
      <c r="E6" s="2592" t="s">
        <v>2450</v>
      </c>
      <c r="F6" s="2569">
        <v>4316</v>
      </c>
      <c r="G6" s="2570">
        <v>4316</v>
      </c>
      <c r="H6" s="2571"/>
      <c r="I6" s="2572">
        <f>VLOOKUP(C6,'Data Products'!$A:$B,2,0)</f>
      </c>
      <c r="J6" s="2573">
        <f t="shared" si="4"/>
      </c>
      <c r="K6" s="2574">
        <v>45752</v>
      </c>
      <c r="L6" s="2575">
        <f t="shared" si="15"/>
      </c>
      <c r="M6" s="2588">
        <v>2</v>
      </c>
      <c r="N6" s="2588">
        <v>22</v>
      </c>
      <c r="O6" s="2571"/>
      <c r="P6" s="2571"/>
      <c r="Q6" s="2566"/>
      <c r="R6" s="2571">
        <v>0</v>
      </c>
      <c r="S6" s="2571">
        <v>0</v>
      </c>
      <c r="T6" s="2571">
        <v>1</v>
      </c>
      <c r="U6" s="2571">
        <v>1</v>
      </c>
      <c r="V6" s="2571">
        <v>1</v>
      </c>
      <c r="W6" s="2571">
        <v>1</v>
      </c>
      <c r="X6" s="2571">
        <v>0</v>
      </c>
      <c r="Y6" s="2571">
        <v>0</v>
      </c>
      <c r="Z6" s="2571">
        <v>0</v>
      </c>
      <c r="AA6" s="2571">
        <v>0</v>
      </c>
      <c r="AB6" s="2576">
        <f t="shared" si="25"/>
      </c>
      <c r="AC6" s="2590">
        <f t="shared" si="0"/>
      </c>
      <c r="AD6" s="2578">
        <f t="shared" si="7"/>
      </c>
      <c r="AE6" s="2591">
        <f t="shared" si="18"/>
      </c>
      <c r="AF6" s="2580">
        <f>VLOOKUP(C6,'Data Products'!$A:$J,10,0)</f>
      </c>
      <c r="AG6" s="2581">
        <f t="shared" si="10"/>
      </c>
      <c r="AH6" s="2582">
        <f t="shared" si="21"/>
      </c>
      <c r="AI6" s="2583">
        <f t="shared" ref="AI6:AI7" si="28">IFERROR(VLOOKUP(C6,$C$3:$AI$42,34,0),"")</f>
      </c>
      <c r="AJ6" s="2585"/>
      <c r="AK6" s="2585"/>
      <c r="AL6" s="2584"/>
      <c r="AM6" s="2585"/>
      <c r="AN6" s="2585"/>
    </row>
    <row r="7">
      <c r="A7" s="2586">
        <v>4</v>
      </c>
      <c r="B7" s="2566" t="s">
        <v>2446</v>
      </c>
      <c r="C7" s="2592" t="s">
        <v>2451</v>
      </c>
      <c r="D7" s="2592" t="s">
        <v>2451</v>
      </c>
      <c r="E7" s="2592" t="s">
        <v>2451</v>
      </c>
      <c r="F7" s="2569">
        <v>888</v>
      </c>
      <c r="G7" s="2570">
        <v>868</v>
      </c>
      <c r="H7" s="2571"/>
      <c r="I7" s="2572">
        <f>VLOOKUP(C7,'Data Products'!$A:$B,2,0)</f>
      </c>
      <c r="J7" s="2573">
        <f t="shared" si="4"/>
      </c>
      <c r="K7" s="2574">
        <v>45854</v>
      </c>
      <c r="L7" s="2575">
        <f t="shared" si="15"/>
      </c>
      <c r="M7" s="2588">
        <v>12</v>
      </c>
      <c r="N7" s="2593">
        <v>51</v>
      </c>
      <c r="O7" s="2571"/>
      <c r="P7" s="2571"/>
      <c r="Q7" s="2566"/>
      <c r="R7" s="2571">
        <v>0</v>
      </c>
      <c r="S7" s="2571">
        <v>0</v>
      </c>
      <c r="T7" s="2571">
        <v>288</v>
      </c>
      <c r="U7" s="2571">
        <v>288</v>
      </c>
      <c r="V7" s="2571">
        <v>512</v>
      </c>
      <c r="W7" s="2571">
        <v>512</v>
      </c>
      <c r="X7" s="2571">
        <v>20</v>
      </c>
      <c r="Y7" s="2594">
        <v>20</v>
      </c>
      <c r="Z7" s="2571">
        <v>0</v>
      </c>
      <c r="AA7" s="2571">
        <v>0</v>
      </c>
      <c r="AB7" s="2576">
        <f t="shared" si="25"/>
      </c>
      <c r="AC7" s="2595">
        <f t="shared" si="0"/>
      </c>
      <c r="AD7" s="2578">
        <f t="shared" si="7"/>
      </c>
      <c r="AE7" s="2596">
        <f t="shared" si="18"/>
      </c>
      <c r="AF7" s="2580">
        <f>VLOOKUP(C7,'Data Products'!$A:$J,10,0)</f>
      </c>
      <c r="AG7" s="2581">
        <f t="shared" si="10"/>
      </c>
      <c r="AH7" s="2582">
        <f t="shared" si="21"/>
      </c>
      <c r="AI7" s="2583">
        <f t="shared" si="28"/>
      </c>
      <c r="AJ7" s="2585"/>
      <c r="AK7" s="2585"/>
      <c r="AL7" s="2584"/>
      <c r="AM7" s="2585"/>
      <c r="AN7" s="2585"/>
    </row>
    <row r="8">
      <c r="A8" s="2586">
        <v>5</v>
      </c>
      <c r="B8" s="2566" t="s">
        <v>2446</v>
      </c>
      <c r="C8" s="2592" t="s">
        <v>2452</v>
      </c>
      <c r="D8" s="2592" t="s">
        <v>2452</v>
      </c>
      <c r="E8" s="2592" t="s">
        <v>2452</v>
      </c>
      <c r="F8" s="2569">
        <v>2519</v>
      </c>
      <c r="G8" s="2570">
        <v>2517</v>
      </c>
      <c r="H8" s="2571"/>
      <c r="I8" s="2572">
        <f>VLOOKUP(C8,'Data Products'!$A:$B,2,0)</f>
      </c>
      <c r="J8" s="2573">
        <f t="shared" si="4"/>
      </c>
      <c r="K8" s="2574">
        <v>45855</v>
      </c>
      <c r="L8" s="2575">
        <f t="shared" si="15"/>
      </c>
      <c r="M8" s="2588">
        <v>30</v>
      </c>
      <c r="N8" s="2588">
        <v>53</v>
      </c>
      <c r="O8" s="2571"/>
      <c r="P8" s="2571"/>
      <c r="Q8" s="2566"/>
      <c r="R8" s="2571">
        <v>0</v>
      </c>
      <c r="S8" s="2571">
        <v>0</v>
      </c>
      <c r="T8" s="2571">
        <v>51</v>
      </c>
      <c r="U8" s="2571">
        <v>51</v>
      </c>
      <c r="V8" s="2571">
        <v>101</v>
      </c>
      <c r="W8" s="2571">
        <v>101</v>
      </c>
      <c r="X8" s="2571">
        <v>0</v>
      </c>
      <c r="Y8" s="2571">
        <v>0</v>
      </c>
      <c r="Z8" s="2571">
        <v>0</v>
      </c>
      <c r="AA8" s="2571">
        <v>0</v>
      </c>
      <c r="AB8" s="2576">
        <f t="shared" si="25"/>
      </c>
      <c r="AC8" s="2590">
        <f t="shared" si="0"/>
      </c>
      <c r="AD8" s="2578">
        <f t="shared" si="7"/>
      </c>
      <c r="AE8" s="2591">
        <f t="shared" si="18"/>
      </c>
      <c r="AF8" s="2580">
        <f>VLOOKUP(C8,'Data Products'!$A:$J,10,0)</f>
      </c>
      <c r="AG8" s="2581">
        <f t="shared" si="10"/>
      </c>
      <c r="AH8" s="2582">
        <f t="shared" si="21"/>
      </c>
      <c r="AI8" s="2583">
        <f>IFERROR(VLOOKUP(C8,$C$3:$AI$42,34,0)," ")</f>
      </c>
      <c r="AJ8" s="2585"/>
      <c r="AK8" s="2585"/>
      <c r="AL8" s="2584"/>
      <c r="AM8" s="2585"/>
      <c r="AN8" s="2585"/>
    </row>
    <row r="9">
      <c r="A9" s="2586">
        <v>6</v>
      </c>
      <c r="B9" s="2566" t="s">
        <v>2446</v>
      </c>
      <c r="C9" s="2592" t="s">
        <v>2453</v>
      </c>
      <c r="D9" s="2592" t="s">
        <v>2453</v>
      </c>
      <c r="E9" s="2592" t="s">
        <v>2453</v>
      </c>
      <c r="F9" s="2569">
        <v>2062</v>
      </c>
      <c r="G9" s="2570">
        <v>2062</v>
      </c>
      <c r="H9" s="2571"/>
      <c r="I9" s="2572">
        <f>VLOOKUP(C9,'Data Products'!$A:$B,2,0)</f>
      </c>
      <c r="J9" s="2573">
        <f t="shared" si="4"/>
      </c>
      <c r="K9" s="2574">
        <v>45856</v>
      </c>
      <c r="L9" s="2575">
        <f t="shared" si="15"/>
      </c>
      <c r="M9" s="2588">
        <v>0</v>
      </c>
      <c r="N9" s="2593">
        <v>0</v>
      </c>
      <c r="O9" s="2571"/>
      <c r="P9" s="2571"/>
      <c r="Q9" s="2566"/>
      <c r="R9" s="2571">
        <v>0</v>
      </c>
      <c r="S9" s="2571">
        <v>0</v>
      </c>
      <c r="T9" s="2571">
        <v>1480</v>
      </c>
      <c r="U9" s="2571">
        <v>1478</v>
      </c>
      <c r="V9" s="2571">
        <v>1112</v>
      </c>
      <c r="W9" s="2571">
        <v>1112</v>
      </c>
      <c r="X9" s="2571">
        <v>0</v>
      </c>
      <c r="Y9" s="2571">
        <v>0</v>
      </c>
      <c r="Z9" s="2571">
        <v>0</v>
      </c>
      <c r="AA9" s="2571">
        <v>0</v>
      </c>
      <c r="AB9" s="2576">
        <f t="shared" si="25"/>
      </c>
      <c r="AC9" s="2590">
        <f t="shared" si="0"/>
      </c>
      <c r="AD9" s="2578">
        <f t="shared" si="7"/>
      </c>
      <c r="AE9" s="2591">
        <f t="shared" si="18"/>
      </c>
      <c r="AF9" s="2580">
        <f>VLOOKUP(C9,'Data Products'!$A:$J,10,0)</f>
      </c>
      <c r="AG9" s="2581">
        <f t="shared" si="10"/>
      </c>
      <c r="AH9" s="2582">
        <f t="shared" si="21"/>
      </c>
      <c r="AI9" s="2583">
        <f t="shared" ref="AI9:AI11" si="29">IFERROR(VLOOKUP(C9,$C$3:$AI$42,34,0),"")</f>
      </c>
      <c r="AJ9" s="2585"/>
      <c r="AK9" s="2585"/>
      <c r="AL9" s="2584"/>
      <c r="AM9" s="2585"/>
      <c r="AN9" s="2585"/>
    </row>
    <row r="10">
      <c r="A10" s="2586">
        <v>7</v>
      </c>
      <c r="B10" s="2566" t="s">
        <v>2446</v>
      </c>
      <c r="C10" s="2592" t="s">
        <v>2454</v>
      </c>
      <c r="D10" s="2592" t="s">
        <v>2454</v>
      </c>
      <c r="E10" s="2592" t="s">
        <v>2454</v>
      </c>
      <c r="F10" s="2569">
        <v>728</v>
      </c>
      <c r="G10" s="2570">
        <v>727</v>
      </c>
      <c r="H10" s="2571"/>
      <c r="I10" s="2572">
        <f>VLOOKUP(C10,'Data Products'!$A:$B,2,0)</f>
      </c>
      <c r="J10" s="2573">
        <f t="shared" si="4"/>
      </c>
      <c r="K10" s="2574">
        <v>45857</v>
      </c>
      <c r="L10" s="2575">
        <f t="shared" si="15"/>
      </c>
      <c r="M10" s="2588">
        <v>118</v>
      </c>
      <c r="N10" s="2588">
        <v>310</v>
      </c>
      <c r="O10" s="2571"/>
      <c r="P10" s="2571"/>
      <c r="Q10" s="2566"/>
      <c r="R10" s="2571">
        <v>0</v>
      </c>
      <c r="S10" s="2571">
        <v>0</v>
      </c>
      <c r="T10" s="2571">
        <v>0</v>
      </c>
      <c r="U10" s="2571">
        <v>0</v>
      </c>
      <c r="V10" s="2571">
        <v>2</v>
      </c>
      <c r="W10" s="2571">
        <v>2</v>
      </c>
      <c r="X10" s="2571">
        <v>0</v>
      </c>
      <c r="Y10" s="2571">
        <v>0</v>
      </c>
      <c r="Z10" s="2571">
        <v>0</v>
      </c>
      <c r="AA10" s="2571">
        <v>0</v>
      </c>
      <c r="AB10" s="2576">
        <f t="shared" si="25"/>
      </c>
      <c r="AC10" s="2590">
        <f t="shared" si="0"/>
      </c>
      <c r="AD10" s="2578">
        <f t="shared" si="7"/>
      </c>
      <c r="AE10" s="2591">
        <f t="shared" si="18"/>
      </c>
      <c r="AF10" s="2580">
        <f>VLOOKUP(C10,'Data Products'!$A:$J,10,0)</f>
      </c>
      <c r="AG10" s="2581">
        <f t="shared" si="10"/>
      </c>
      <c r="AH10" s="2582">
        <f t="shared" si="21"/>
      </c>
      <c r="AI10" s="2583">
        <f t="shared" si="29"/>
      </c>
      <c r="AJ10" s="2585"/>
      <c r="AK10" s="2585"/>
      <c r="AL10" s="2584"/>
      <c r="AM10" s="2585"/>
      <c r="AN10" s="2585"/>
    </row>
    <row r="11">
      <c r="A11" s="2586">
        <v>8</v>
      </c>
      <c r="B11" s="2566" t="s">
        <v>2443</v>
      </c>
      <c r="C11" s="2592" t="s">
        <v>2455</v>
      </c>
      <c r="D11" s="2592" t="s">
        <v>2455</v>
      </c>
      <c r="E11" s="2592" t="s">
        <v>2455</v>
      </c>
      <c r="F11" s="2569">
        <v>1200</v>
      </c>
      <c r="G11" s="2570">
        <v>1200</v>
      </c>
      <c r="H11" s="2571"/>
      <c r="I11" s="2572">
        <f>VLOOKUP(C11,'Data Products'!$A:$B,2,0)</f>
      </c>
      <c r="J11" s="2573">
        <f t="shared" si="4"/>
      </c>
      <c r="K11" s="2574">
        <v>45858</v>
      </c>
      <c r="L11" s="2575">
        <f t="shared" si="15"/>
      </c>
      <c r="M11" s="2597">
        <v>0</v>
      </c>
      <c r="N11" s="2597">
        <v>0</v>
      </c>
      <c r="O11" s="2571"/>
      <c r="P11" s="2571"/>
      <c r="Q11" s="2566"/>
      <c r="R11" s="2571">
        <v>0</v>
      </c>
      <c r="S11" s="2571">
        <v>0</v>
      </c>
      <c r="T11" s="2571">
        <v>1289</v>
      </c>
      <c r="U11" s="2571">
        <v>1289</v>
      </c>
      <c r="V11" s="2571">
        <v>773</v>
      </c>
      <c r="W11" s="2571">
        <v>773</v>
      </c>
      <c r="X11" s="2571">
        <v>0</v>
      </c>
      <c r="Y11" s="2571">
        <v>0</v>
      </c>
      <c r="Z11" s="2571">
        <v>0</v>
      </c>
      <c r="AA11" s="2571">
        <v>0</v>
      </c>
      <c r="AB11" s="2576">
        <f t="shared" si="25"/>
      </c>
      <c r="AC11" s="2590">
        <f t="shared" si="0"/>
      </c>
      <c r="AD11" s="2578">
        <f t="shared" si="7"/>
      </c>
      <c r="AE11" s="2591">
        <f t="shared" si="18"/>
      </c>
      <c r="AF11" s="2580">
        <f>VLOOKUP(C11,'Data Products'!$A:$J,10,0)</f>
      </c>
      <c r="AG11" s="2581">
        <f t="shared" si="10"/>
      </c>
      <c r="AH11" s="2582">
        <f t="shared" si="21"/>
      </c>
      <c r="AI11" s="2583">
        <f t="shared" si="29"/>
      </c>
      <c r="AJ11" s="2585"/>
      <c r="AK11" s="2585"/>
      <c r="AL11" s="2584"/>
      <c r="AM11" s="2585"/>
      <c r="AN11" s="2585"/>
    </row>
    <row r="12">
      <c r="A12" s="2586">
        <v>9</v>
      </c>
      <c r="B12" s="2566" t="s">
        <v>2443</v>
      </c>
      <c r="C12" s="2592" t="s">
        <v>2456</v>
      </c>
      <c r="D12" s="2592" t="s">
        <v>2456</v>
      </c>
      <c r="E12" s="2592" t="s">
        <v>2456</v>
      </c>
      <c r="F12" s="2569">
        <v>1000</v>
      </c>
      <c r="G12" s="2570">
        <v>1000</v>
      </c>
      <c r="H12" s="2571"/>
      <c r="I12" s="2572">
        <f>VLOOKUP(C12,'Data Products'!$A:$B,2,0)</f>
      </c>
      <c r="J12" s="2573">
        <f t="shared" si="4"/>
      </c>
      <c r="K12" s="2574">
        <v>45532</v>
      </c>
      <c r="L12" s="2575">
        <f t="shared" si="15"/>
      </c>
      <c r="M12" s="2598">
        <v>0</v>
      </c>
      <c r="N12" s="2599">
        <v>0</v>
      </c>
      <c r="O12" s="2600"/>
      <c r="P12" s="2571"/>
      <c r="Q12" s="2566"/>
      <c r="R12" s="2571">
        <v>0</v>
      </c>
      <c r="S12" s="2571">
        <v>0</v>
      </c>
      <c r="T12" s="2571">
        <v>417</v>
      </c>
      <c r="U12" s="2571">
        <v>416</v>
      </c>
      <c r="V12" s="2571">
        <v>785</v>
      </c>
      <c r="W12" s="2571">
        <v>785</v>
      </c>
      <c r="X12" s="2571">
        <v>0</v>
      </c>
      <c r="Y12" s="2571">
        <v>0</v>
      </c>
      <c r="Z12" s="2571">
        <v>0</v>
      </c>
      <c r="AA12" s="2571">
        <v>0</v>
      </c>
      <c r="AB12" s="2576">
        <f t="shared" si="25"/>
      </c>
      <c r="AC12" s="2590">
        <f t="shared" si="0"/>
      </c>
      <c r="AD12" s="2578">
        <f t="shared" si="7"/>
      </c>
      <c r="AE12" s="2591">
        <f t="shared" si="18"/>
      </c>
      <c r="AF12" s="2580">
        <f>VLOOKUP(C12,'Data Products'!$A:$J,10,0)</f>
      </c>
      <c r="AG12" s="2581">
        <f t="shared" si="10"/>
      </c>
      <c r="AH12" s="2582">
        <f t="shared" si="21"/>
      </c>
      <c r="AI12" s="2583" t="s">
        <v>2457</v>
      </c>
      <c r="AJ12" s="2585"/>
      <c r="AK12" s="2585"/>
      <c r="AL12" s="2584"/>
      <c r="AM12" s="2585"/>
      <c r="AN12" s="2585"/>
    </row>
    <row r="13">
      <c r="A13" s="2586">
        <v>10</v>
      </c>
      <c r="B13" s="2566" t="s">
        <v>2443</v>
      </c>
      <c r="C13" s="2592" t="s">
        <v>2458</v>
      </c>
      <c r="D13" s="2592" t="s">
        <v>2458</v>
      </c>
      <c r="E13" s="2592" t="s">
        <v>2458</v>
      </c>
      <c r="F13" s="2569">
        <v>500</v>
      </c>
      <c r="G13" s="2570">
        <v>500</v>
      </c>
      <c r="H13" s="2571"/>
      <c r="I13" s="2572">
        <f>VLOOKUP(C13,'Data Products'!$A:$B,2,0)</f>
      </c>
      <c r="J13" s="2573">
        <f t="shared" si="4"/>
      </c>
      <c r="K13" s="2574">
        <v>45504</v>
      </c>
      <c r="L13" s="2601">
        <f t="shared" si="15"/>
      </c>
      <c r="M13" s="2599">
        <v>0</v>
      </c>
      <c r="N13" s="2599">
        <v>0</v>
      </c>
      <c r="O13" s="2600"/>
      <c r="P13" s="2571"/>
      <c r="Q13" s="2566"/>
      <c r="R13" s="2571">
        <v>0</v>
      </c>
      <c r="S13" s="2571">
        <v>0</v>
      </c>
      <c r="T13" s="2571">
        <v>3870</v>
      </c>
      <c r="U13" s="2571">
        <v>1017</v>
      </c>
      <c r="V13" s="2571">
        <v>366</v>
      </c>
      <c r="W13" s="2571">
        <v>366</v>
      </c>
      <c r="X13" s="2571">
        <v>0</v>
      </c>
      <c r="Y13" s="2571">
        <v>0</v>
      </c>
      <c r="Z13" s="2571">
        <v>0</v>
      </c>
      <c r="AA13" s="2571">
        <v>0</v>
      </c>
      <c r="AB13" s="2576">
        <f t="shared" si="25"/>
      </c>
      <c r="AC13" s="2577">
        <f t="shared" si="0"/>
      </c>
      <c r="AD13" s="2578">
        <f t="shared" si="7"/>
      </c>
      <c r="AE13" s="2579">
        <f t="shared" si="18"/>
      </c>
      <c r="AF13" s="2580">
        <f>VLOOKUP(C13,'Data Products'!$A:$J,10,0)</f>
      </c>
      <c r="AG13" s="2581">
        <f t="shared" si="10"/>
      </c>
      <c r="AH13" s="2582">
        <f t="shared" si="21"/>
      </c>
      <c r="AI13" s="2583">
        <f>IFERROR(VLOOKUP(C13,$C$3:$AI$42,34,0),"")</f>
      </c>
      <c r="AJ13" s="2585"/>
      <c r="AK13" s="2585"/>
      <c r="AL13" s="2600"/>
      <c r="AM13" s="2585"/>
      <c r="AN13" s="2585"/>
    </row>
    <row r="14">
      <c r="A14" s="2586">
        <v>11</v>
      </c>
      <c r="B14" s="2566" t="s">
        <v>2446</v>
      </c>
      <c r="C14" s="2592" t="s">
        <v>2459</v>
      </c>
      <c r="D14" s="2592" t="s">
        <v>2459</v>
      </c>
      <c r="E14" s="2602" t="s">
        <v>2460</v>
      </c>
      <c r="F14" s="2569">
        <v>182</v>
      </c>
      <c r="G14" s="2570">
        <v>182</v>
      </c>
      <c r="H14" s="2571"/>
      <c r="I14" s="2572">
        <f>VLOOKUP(C14,'Data Products'!$A:$B,2,0)</f>
      </c>
      <c r="J14" s="2573">
        <f t="shared" si="4"/>
      </c>
      <c r="K14" s="2574">
        <v>45504</v>
      </c>
      <c r="L14" s="2575">
        <f t="shared" si="15"/>
      </c>
      <c r="M14" s="2603">
        <v>0</v>
      </c>
      <c r="N14" s="2603">
        <v>0</v>
      </c>
      <c r="O14" s="2589"/>
      <c r="P14" s="2589"/>
      <c r="Q14" s="2566"/>
      <c r="R14" s="2571">
        <v>1200</v>
      </c>
      <c r="S14" s="2594">
        <v>1200</v>
      </c>
      <c r="T14" s="2571">
        <v>0</v>
      </c>
      <c r="U14" s="2571">
        <v>0</v>
      </c>
      <c r="V14" s="2571">
        <v>0</v>
      </c>
      <c r="W14" s="2571">
        <v>0</v>
      </c>
      <c r="X14" s="2571">
        <v>0</v>
      </c>
      <c r="Y14" s="2571">
        <v>0</v>
      </c>
      <c r="Z14" s="2571">
        <v>0</v>
      </c>
      <c r="AA14" s="2571">
        <v>0</v>
      </c>
      <c r="AB14" s="2576">
        <f t="shared" si="25"/>
      </c>
      <c r="AC14" s="2590">
        <f t="shared" si="0"/>
      </c>
      <c r="AD14" s="2578">
        <f t="shared" si="7"/>
      </c>
      <c r="AE14" s="2591">
        <f t="shared" si="18"/>
      </c>
      <c r="AF14" s="2580">
        <f>VLOOKUP(C14,'Data Products'!$A:$J,10,0)</f>
      </c>
      <c r="AG14" s="2581">
        <f t="shared" si="10"/>
      </c>
      <c r="AH14" s="2582">
        <f t="shared" si="21"/>
      </c>
      <c r="AI14" s="2583">
        <f>IFERROR(VLOOKUP(C14,$C$3:$AI$42,34,0)," ")</f>
      </c>
      <c r="AJ14" s="2584"/>
      <c r="AK14" s="2585"/>
      <c r="AL14" s="2600"/>
      <c r="AM14" s="2585"/>
      <c r="AN14" s="2585"/>
    </row>
    <row r="15">
      <c r="A15" s="2586">
        <v>12</v>
      </c>
      <c r="B15" s="2566" t="s">
        <v>2446</v>
      </c>
      <c r="C15" s="2592" t="s">
        <v>2461</v>
      </c>
      <c r="D15" s="2592" t="s">
        <v>2461</v>
      </c>
      <c r="E15" s="2602" t="s">
        <v>2462</v>
      </c>
      <c r="F15" s="2569">
        <v>104</v>
      </c>
      <c r="G15" s="2570">
        <v>104</v>
      </c>
      <c r="H15" s="2571"/>
      <c r="I15" s="2572">
        <f>VLOOKUP(C15,'Data Products'!$A:$B,2,0)</f>
      </c>
      <c r="J15" s="2573">
        <f t="shared" si="4"/>
      </c>
      <c r="K15" s="2574">
        <v>45648</v>
      </c>
      <c r="L15" s="2575">
        <f t="shared" si="15"/>
      </c>
      <c r="M15" s="2588">
        <v>2</v>
      </c>
      <c r="N15" s="2588">
        <v>8</v>
      </c>
      <c r="O15" s="2589"/>
      <c r="P15" s="2589"/>
      <c r="Q15" s="2566"/>
      <c r="R15" s="2571">
        <v>1000</v>
      </c>
      <c r="S15" s="2594">
        <v>1000</v>
      </c>
      <c r="T15" s="2571">
        <v>0</v>
      </c>
      <c r="U15" s="2571">
        <v>0</v>
      </c>
      <c r="V15" s="2571">
        <v>0</v>
      </c>
      <c r="W15" s="2571">
        <v>0</v>
      </c>
      <c r="X15" s="2571">
        <v>0</v>
      </c>
      <c r="Y15" s="2571">
        <v>0</v>
      </c>
      <c r="Z15" s="2571">
        <v>0</v>
      </c>
      <c r="AA15" s="2571">
        <v>0</v>
      </c>
      <c r="AB15" s="2576">
        <f t="shared" si="25"/>
      </c>
      <c r="AC15" s="2590">
        <f t="shared" si="0"/>
      </c>
      <c r="AD15" s="2578">
        <f t="shared" si="7"/>
      </c>
      <c r="AE15" s="2591">
        <f t="shared" si="18"/>
      </c>
      <c r="AF15" s="2580">
        <f>VLOOKUP(C15,'Data Products'!$A:$J,10,0)</f>
      </c>
      <c r="AG15" s="2581">
        <f t="shared" si="10"/>
      </c>
      <c r="AH15" s="2582">
        <f t="shared" si="21"/>
      </c>
      <c r="AI15" s="2583">
        <f t="shared" ref="AI15:AI17" si="30">IFERROR(VLOOKUP(C15,$C$3:$AI$42,34,0),"")</f>
      </c>
      <c r="AJ15" s="2584"/>
      <c r="AK15" s="2585"/>
      <c r="AL15" s="2600"/>
      <c r="AM15" s="2585"/>
      <c r="AN15" s="2585"/>
    </row>
    <row r="16">
      <c r="A16" s="2586">
        <v>13</v>
      </c>
      <c r="B16" s="2566" t="s">
        <v>2446</v>
      </c>
      <c r="C16" s="2592" t="s">
        <v>2463</v>
      </c>
      <c r="D16" s="2592" t="s">
        <v>2463</v>
      </c>
      <c r="E16" s="2602" t="s">
        <v>2464</v>
      </c>
      <c r="F16" s="2569">
        <v>949</v>
      </c>
      <c r="G16" s="2570">
        <v>949</v>
      </c>
      <c r="H16" s="2571"/>
      <c r="I16" s="2572">
        <f>VLOOKUP(C16,'Data Products'!$A:$B,2,0)</f>
      </c>
      <c r="J16" s="2573">
        <f t="shared" si="4"/>
      </c>
      <c r="K16" s="2574">
        <v>45504</v>
      </c>
      <c r="L16" s="2575">
        <f t="shared" si="15"/>
      </c>
      <c r="M16" s="2588">
        <v>0</v>
      </c>
      <c r="N16" s="2588">
        <v>51</v>
      </c>
      <c r="O16" s="2571"/>
      <c r="P16" s="2571"/>
      <c r="Q16" s="2566"/>
      <c r="R16" s="2571">
        <v>500</v>
      </c>
      <c r="S16" s="2571">
        <v>500</v>
      </c>
      <c r="T16" s="2571">
        <v>0</v>
      </c>
      <c r="U16" s="2571">
        <v>0</v>
      </c>
      <c r="V16" s="2571">
        <v>0</v>
      </c>
      <c r="W16" s="2571">
        <v>0</v>
      </c>
      <c r="X16" s="2571">
        <v>0</v>
      </c>
      <c r="Y16" s="2571">
        <v>0</v>
      </c>
      <c r="Z16" s="2571">
        <v>0</v>
      </c>
      <c r="AA16" s="2571">
        <v>0</v>
      </c>
      <c r="AB16" s="2576">
        <f t="shared" si="25"/>
      </c>
      <c r="AC16" s="2590">
        <f t="shared" si="0"/>
      </c>
      <c r="AD16" s="2578">
        <f t="shared" si="7"/>
      </c>
      <c r="AE16" s="2591">
        <f t="shared" si="18"/>
      </c>
      <c r="AF16" s="2580">
        <f>VLOOKUP(C16,'Data Products'!$A:$J,10,0)</f>
      </c>
      <c r="AG16" s="2581">
        <f t="shared" si="10"/>
      </c>
      <c r="AH16" s="2582">
        <f t="shared" si="21"/>
      </c>
      <c r="AI16" s="2583">
        <f t="shared" si="30"/>
      </c>
      <c r="AJ16" s="2584"/>
      <c r="AK16" s="2585"/>
      <c r="AL16" s="2584"/>
      <c r="AM16" s="2585"/>
      <c r="AN16" s="2585"/>
    </row>
    <row customHeight="true" hidden="true" ht="18" r="17">
      <c r="A17" s="2586">
        <v>14</v>
      </c>
      <c r="B17" s="2566" t="s">
        <v>2446</v>
      </c>
      <c r="C17" s="2592" t="s">
        <v>2465</v>
      </c>
      <c r="D17" s="2592" t="s">
        <v>2465</v>
      </c>
      <c r="E17" s="2602" t="s">
        <v>2466</v>
      </c>
      <c r="F17" s="2569">
        <v>0</v>
      </c>
      <c r="G17" s="2570">
        <v>0</v>
      </c>
      <c r="H17" s="2571"/>
      <c r="I17" s="2572">
        <f>VLOOKUP(C17,'Data Products'!$A:$B,2,0)</f>
      </c>
      <c r="J17" s="2573">
        <f t="shared" si="4"/>
      </c>
      <c r="K17" s="2574">
        <v>45653</v>
      </c>
      <c r="L17" s="2575">
        <f t="shared" si="15"/>
      </c>
      <c r="M17" s="2588">
        <v>0</v>
      </c>
      <c r="N17" s="2588">
        <v>24</v>
      </c>
      <c r="O17" s="2571"/>
      <c r="P17" s="2571"/>
      <c r="Q17" s="2566"/>
      <c r="R17" s="2571">
        <v>0</v>
      </c>
      <c r="S17" s="2571">
        <v>0</v>
      </c>
      <c r="T17" s="2571">
        <v>128</v>
      </c>
      <c r="U17" s="2571">
        <v>128</v>
      </c>
      <c r="V17" s="2571">
        <v>54</v>
      </c>
      <c r="W17" s="2571">
        <v>54</v>
      </c>
      <c r="X17" s="2571">
        <v>0</v>
      </c>
      <c r="Y17" s="2571">
        <v>0</v>
      </c>
      <c r="Z17" s="2571">
        <v>0</v>
      </c>
      <c r="AA17" s="2571">
        <v>0</v>
      </c>
      <c r="AB17" s="2576">
        <f t="shared" si="25"/>
      </c>
      <c r="AC17" s="2590">
        <f t="shared" si="0"/>
      </c>
      <c r="AD17" s="2578">
        <f t="shared" si="7"/>
      </c>
      <c r="AE17" s="2591">
        <f t="shared" si="18"/>
      </c>
      <c r="AF17" s="2580">
        <f>VLOOKUP(C17,'Data Products'!$A:$J,10,0)</f>
      </c>
      <c r="AG17" s="2581">
        <f t="shared" si="10"/>
      </c>
      <c r="AH17" s="2582">
        <f t="shared" si="21"/>
      </c>
      <c r="AI17" s="2583">
        <f t="shared" si="30"/>
      </c>
      <c r="AJ17" s="2585"/>
      <c r="AK17" s="2585"/>
      <c r="AL17" s="2584"/>
      <c r="AM17" s="2585"/>
      <c r="AN17" s="2585"/>
    </row>
    <row customHeight="true" hidden="true" ht="18" r="18">
      <c r="A18" s="2586">
        <v>15</v>
      </c>
      <c r="B18" s="2566" t="s">
        <v>2446</v>
      </c>
      <c r="C18" s="2592" t="s">
        <v>2467</v>
      </c>
      <c r="D18" s="2592" t="s">
        <v>2467</v>
      </c>
      <c r="E18" s="2602" t="s">
        <v>2468</v>
      </c>
      <c r="F18" s="2569">
        <v>3</v>
      </c>
      <c r="G18" s="2570">
        <v>2</v>
      </c>
      <c r="H18" s="2571"/>
      <c r="I18" s="2572">
        <f>VLOOKUP(C18,'Data Products'!$A:$B,2,0)</f>
      </c>
      <c r="J18" s="2573">
        <f t="shared" si="4"/>
      </c>
      <c r="K18" s="2574">
        <v>45737</v>
      </c>
      <c r="L18" s="2575">
        <f t="shared" si="15"/>
      </c>
      <c r="M18" s="2588">
        <v>330</v>
      </c>
      <c r="N18" s="2588">
        <v>939</v>
      </c>
      <c r="O18" s="2571"/>
      <c r="P18" s="2571"/>
      <c r="Q18" s="2566"/>
      <c r="R18" s="2571">
        <v>0</v>
      </c>
      <c r="S18" s="2571">
        <v>0</v>
      </c>
      <c r="T18" s="2571">
        <v>0</v>
      </c>
      <c r="U18" s="2571">
        <v>0</v>
      </c>
      <c r="V18" s="2571">
        <v>116</v>
      </c>
      <c r="W18" s="2571">
        <v>116</v>
      </c>
      <c r="X18" s="2571">
        <v>0</v>
      </c>
      <c r="Y18" s="2571">
        <v>0</v>
      </c>
      <c r="Z18" s="2571">
        <v>0</v>
      </c>
      <c r="AA18" s="2571">
        <v>0</v>
      </c>
      <c r="AB18" s="2576">
        <f t="shared" si="25"/>
      </c>
      <c r="AC18" s="2577">
        <f t="shared" si="0"/>
      </c>
      <c r="AD18" s="2578">
        <f t="shared" si="7"/>
      </c>
      <c r="AE18" s="2579">
        <f t="shared" si="18"/>
      </c>
      <c r="AF18" s="2580">
        <f>VLOOKUP(C18,'Data Products'!$A:$J,10,0)</f>
      </c>
      <c r="AG18" s="2581">
        <f t="shared" si="10"/>
      </c>
      <c r="AH18" s="2582">
        <f t="shared" si="21"/>
      </c>
      <c r="AI18" s="2583"/>
      <c r="AJ18" s="2585"/>
      <c r="AK18" s="2585"/>
      <c r="AL18" s="2584"/>
      <c r="AM18" s="2585"/>
      <c r="AN18" s="2585"/>
    </row>
    <row r="19">
      <c r="A19" s="2586">
        <v>16</v>
      </c>
      <c r="B19" s="2566" t="s">
        <v>2446</v>
      </c>
      <c r="C19" s="2592" t="s">
        <v>2469</v>
      </c>
      <c r="D19" s="2592" t="s">
        <v>2469</v>
      </c>
      <c r="E19" s="2592" t="s">
        <v>2469</v>
      </c>
      <c r="F19" s="2569">
        <v>436</v>
      </c>
      <c r="G19" s="2570">
        <v>436</v>
      </c>
      <c r="H19" s="2571"/>
      <c r="I19" s="2572">
        <f>VLOOKUP(C19,'Data Products'!$A:$B,2,0)</f>
      </c>
      <c r="J19" s="2573">
        <f t="shared" si="4"/>
      </c>
      <c r="K19" s="2574">
        <v>45653</v>
      </c>
      <c r="L19" s="2575">
        <f t="shared" si="15"/>
      </c>
      <c r="M19" s="2588">
        <v>4</v>
      </c>
      <c r="N19" s="2588">
        <v>15</v>
      </c>
      <c r="O19" s="2571"/>
      <c r="P19" s="2571"/>
      <c r="Q19" s="2566"/>
      <c r="R19" s="2594">
        <v>600</v>
      </c>
      <c r="S19" s="2571">
        <v>600</v>
      </c>
      <c r="T19" s="2571">
        <v>100</v>
      </c>
      <c r="U19" s="2571">
        <v>100</v>
      </c>
      <c r="V19" s="2571">
        <v>300</v>
      </c>
      <c r="W19" s="2571">
        <v>300</v>
      </c>
      <c r="X19" s="2571">
        <v>0</v>
      </c>
      <c r="Y19" s="2571">
        <v>0</v>
      </c>
      <c r="Z19" s="2571">
        <v>0</v>
      </c>
      <c r="AA19" s="2571">
        <v>0</v>
      </c>
      <c r="AB19" s="2576">
        <f t="shared" si="25"/>
      </c>
      <c r="AC19" s="2577">
        <f t="shared" si="0"/>
      </c>
      <c r="AD19" s="2578">
        <f t="shared" si="7"/>
      </c>
      <c r="AE19" s="2579">
        <f t="shared" si="18"/>
      </c>
      <c r="AF19" s="2580">
        <f>VLOOKUP(C19,'Data Products'!$A:$J,10,0)</f>
      </c>
      <c r="AG19" s="2581">
        <f t="shared" si="10"/>
      </c>
      <c r="AH19" s="2582">
        <f t="shared" si="21"/>
      </c>
      <c r="AI19" s="2583"/>
      <c r="AJ19" s="2585"/>
      <c r="AK19" s="2585"/>
      <c r="AL19" s="2584"/>
      <c r="AM19" s="2585"/>
      <c r="AN19" s="2585"/>
    </row>
    <row r="20">
      <c r="A20" s="2586">
        <v>17</v>
      </c>
      <c r="B20" s="2566" t="s">
        <v>2446</v>
      </c>
      <c r="C20" s="2592" t="s">
        <v>2470</v>
      </c>
      <c r="D20" s="2592" t="s">
        <v>2470</v>
      </c>
      <c r="E20" s="2602" t="s">
        <v>2471</v>
      </c>
      <c r="F20" s="2569">
        <v>7053</v>
      </c>
      <c r="G20" s="2570">
        <v>7051</v>
      </c>
      <c r="H20" s="2571"/>
      <c r="I20" s="2572">
        <f>VLOOKUP(C20,'Data Products'!$A:$B,2,0)</f>
      </c>
      <c r="J20" s="2573">
        <f t="shared" si="4"/>
      </c>
      <c r="K20" s="2574">
        <v>45653</v>
      </c>
      <c r="L20" s="2575">
        <f t="shared" si="15"/>
      </c>
      <c r="M20" s="2588">
        <v>494</v>
      </c>
      <c r="N20" s="2593">
        <v>2734</v>
      </c>
      <c r="O20" s="2571"/>
      <c r="P20" s="2571"/>
      <c r="Q20" s="2566"/>
      <c r="R20" s="2571">
        <v>0</v>
      </c>
      <c r="S20" s="2571">
        <v>0</v>
      </c>
      <c r="T20" s="2571">
        <v>27</v>
      </c>
      <c r="U20" s="2571">
        <v>27</v>
      </c>
      <c r="V20" s="2571">
        <v>25</v>
      </c>
      <c r="W20" s="2571">
        <v>25</v>
      </c>
      <c r="X20" s="2571">
        <v>0</v>
      </c>
      <c r="Y20" s="2571">
        <v>0</v>
      </c>
      <c r="Z20" s="2571">
        <v>0</v>
      </c>
      <c r="AA20" s="2571">
        <v>0</v>
      </c>
      <c r="AB20" s="2576">
        <f t="shared" si="25"/>
      </c>
      <c r="AC20" s="2595">
        <f t="shared" si="0"/>
      </c>
      <c r="AD20" s="2578">
        <f t="shared" si="7"/>
      </c>
      <c r="AE20" s="2596">
        <f t="shared" si="18"/>
      </c>
      <c r="AF20" s="2580">
        <f>VLOOKUP(C20,'Data Products'!$A:$J,10,0)</f>
      </c>
      <c r="AG20" s="2581">
        <f t="shared" si="10"/>
      </c>
      <c r="AH20" s="2582">
        <f t="shared" si="21"/>
      </c>
      <c r="AI20" s="2583" t="s">
        <v>2472</v>
      </c>
      <c r="AJ20" s="2585"/>
      <c r="AK20" s="2585"/>
      <c r="AL20" s="2584"/>
      <c r="AM20" s="2585"/>
      <c r="AN20" s="2585"/>
    </row>
    <row r="21">
      <c r="A21" s="2586">
        <v>18</v>
      </c>
      <c r="B21" s="2566" t="s">
        <v>2446</v>
      </c>
      <c r="C21" s="2592" t="s">
        <v>2473</v>
      </c>
      <c r="D21" s="2592" t="s">
        <v>2473</v>
      </c>
      <c r="E21" s="2602" t="s">
        <v>2474</v>
      </c>
      <c r="F21" s="2569">
        <v>8363</v>
      </c>
      <c r="G21" s="2570">
        <v>8352</v>
      </c>
      <c r="H21" s="2594"/>
      <c r="I21" s="2572">
        <f>VLOOKUP(C21,'Data Products'!$A:$B,2,0)</f>
      </c>
      <c r="J21" s="2573">
        <f t="shared" si="4"/>
      </c>
      <c r="K21" s="2574">
        <v>45847</v>
      </c>
      <c r="L21" s="2575">
        <f t="shared" si="15"/>
      </c>
      <c r="M21" s="2588">
        <v>3421</v>
      </c>
      <c r="N21" s="2604">
        <v>3703</v>
      </c>
      <c r="O21" s="2571"/>
      <c r="P21" s="2571"/>
      <c r="Q21" s="2566"/>
      <c r="R21" s="2571">
        <v>0</v>
      </c>
      <c r="S21" s="2594">
        <v>0</v>
      </c>
      <c r="T21" s="2571">
        <v>113</v>
      </c>
      <c r="U21" s="2571">
        <v>106</v>
      </c>
      <c r="V21" s="2571">
        <v>1097</v>
      </c>
      <c r="W21" s="2571">
        <v>1097</v>
      </c>
      <c r="X21" s="2571">
        <v>5</v>
      </c>
      <c r="Y21" s="2571">
        <v>0</v>
      </c>
      <c r="Z21" s="2571">
        <v>0</v>
      </c>
      <c r="AA21" s="2571">
        <v>0</v>
      </c>
      <c r="AB21" s="2576">
        <f t="shared" si="25"/>
      </c>
      <c r="AC21" s="2590">
        <f t="shared" si="0"/>
      </c>
      <c r="AD21" s="2578">
        <f t="shared" si="7"/>
      </c>
      <c r="AE21" s="2591">
        <f t="shared" si="18"/>
      </c>
      <c r="AF21" s="2580">
        <f>VLOOKUP(C21,'Data Products'!$A:$J,10,0)</f>
      </c>
      <c r="AG21" s="2581">
        <f t="shared" si="10"/>
      </c>
      <c r="AH21" s="2582">
        <f t="shared" si="21"/>
      </c>
      <c r="AI21" s="2583" t="s">
        <v>2472</v>
      </c>
      <c r="AJ21" s="2585"/>
      <c r="AK21" s="2585"/>
      <c r="AL21" s="2584"/>
      <c r="AM21" s="2585"/>
      <c r="AN21" s="2585"/>
    </row>
    <row customHeight="true" hidden="true" ht="18" r="22">
      <c r="A22" s="2586">
        <v>19</v>
      </c>
      <c r="B22" s="2566" t="s">
        <v>2446</v>
      </c>
      <c r="C22" s="2605" t="s">
        <v>2470</v>
      </c>
      <c r="D22" s="2605" t="s">
        <v>2470</v>
      </c>
      <c r="E22" s="2606" t="s">
        <v>2471</v>
      </c>
      <c r="F22" s="2607">
        <v>7053</v>
      </c>
      <c r="G22" s="2570">
        <v>7051</v>
      </c>
      <c r="H22" s="2571"/>
      <c r="I22" s="2572">
        <f>VLOOKUP(C22,'Data Products'!$A:$B,2,0)</f>
      </c>
      <c r="J22" s="2573">
        <f t="shared" si="4"/>
      </c>
      <c r="K22" s="2574">
        <v>45847</v>
      </c>
      <c r="L22" s="2575">
        <f t="shared" si="15"/>
      </c>
      <c r="M22" s="2588">
        <v>494</v>
      </c>
      <c r="N22" s="2604">
        <v>2734</v>
      </c>
      <c r="O22" s="2571"/>
      <c r="P22" s="2571"/>
      <c r="Q22" s="2566"/>
      <c r="R22" s="2594">
        <v>0</v>
      </c>
      <c r="S22" s="2571">
        <v>0</v>
      </c>
      <c r="T22" s="2571">
        <v>154</v>
      </c>
      <c r="U22" s="2571">
        <v>154</v>
      </c>
      <c r="V22" s="2571">
        <v>310</v>
      </c>
      <c r="W22" s="2571">
        <v>310</v>
      </c>
      <c r="X22" s="2571">
        <v>0</v>
      </c>
      <c r="Y22" s="2571">
        <v>0</v>
      </c>
      <c r="Z22" s="2571">
        <v>0</v>
      </c>
      <c r="AA22" s="2571">
        <v>0</v>
      </c>
      <c r="AB22" s="2576">
        <f t="shared" si="25"/>
      </c>
      <c r="AC22" s="2577">
        <f t="shared" si="0"/>
      </c>
      <c r="AD22" s="2578">
        <f t="shared" si="7"/>
      </c>
      <c r="AE22" s="2579">
        <f t="shared" si="18"/>
      </c>
      <c r="AF22" s="2580">
        <f>VLOOKUP(C22,'Data Products'!$A:$J,10,0)</f>
      </c>
      <c r="AG22" s="2581">
        <f t="shared" si="10"/>
      </c>
      <c r="AH22" s="2582">
        <f t="shared" si="21"/>
      </c>
      <c r="AI22" s="2608" t="s">
        <v>2475</v>
      </c>
      <c r="AJ22" s="2585"/>
      <c r="AK22" s="2585"/>
      <c r="AL22" s="2584"/>
      <c r="AM22" s="2585"/>
      <c r="AN22" s="2585"/>
    </row>
    <row customHeight="true" ht="18" r="23">
      <c r="A23" s="2586">
        <v>20</v>
      </c>
      <c r="B23" s="2566" t="s">
        <v>2443</v>
      </c>
      <c r="C23" s="2609" t="s">
        <v>2476</v>
      </c>
      <c r="D23" s="2609" t="s">
        <v>2476</v>
      </c>
      <c r="E23" s="2609" t="s">
        <v>2476</v>
      </c>
      <c r="F23" s="2610">
        <v>1500</v>
      </c>
      <c r="G23" s="2611">
        <v>1500</v>
      </c>
      <c r="H23" s="2612"/>
      <c r="I23" s="2613">
        <f>VLOOKUP(C23,'Data Products'!$A:$B,2,0)</f>
      </c>
      <c r="J23" s="2614">
        <f t="shared" si="4"/>
      </c>
      <c r="K23" s="2615">
        <v>45416</v>
      </c>
      <c r="L23" s="2616">
        <f t="shared" si="15"/>
      </c>
      <c r="M23" s="2617">
        <v>0</v>
      </c>
      <c r="N23" s="2617">
        <v>0</v>
      </c>
      <c r="O23" s="2618"/>
      <c r="P23" s="2618"/>
      <c r="Q23" s="2618"/>
      <c r="R23" s="2618"/>
      <c r="S23" s="2618"/>
      <c r="T23" s="2618"/>
      <c r="U23" s="2618"/>
      <c r="V23" s="2618"/>
      <c r="W23" s="2618"/>
      <c r="X23" s="2618"/>
      <c r="Y23" s="2618"/>
      <c r="Z23" s="2618"/>
      <c r="AA23" s="2618"/>
      <c r="AB23" s="2619">
        <f t="shared" si="25"/>
      </c>
      <c r="AC23" s="2620">
        <f t="shared" si="0"/>
      </c>
      <c r="AD23" s="2578">
        <f t="shared" si="7"/>
      </c>
      <c r="AE23" s="2621">
        <f t="shared" si="18"/>
      </c>
      <c r="AF23" s="2622">
        <f>VLOOKUP(C23,'Data Products'!$A:$J,10,0)</f>
      </c>
      <c r="AG23" s="2623">
        <f t="shared" si="10"/>
      </c>
      <c r="AH23" s="2624"/>
      <c r="AI23" s="2625"/>
      <c r="AJ23" s="2626"/>
      <c r="AK23" s="2626"/>
      <c r="AL23" s="2627"/>
      <c r="AM23" s="2626"/>
      <c r="AN23" s="2626"/>
    </row>
    <row customHeight="true" ht="18" r="24">
      <c r="A24" s="2586">
        <v>21</v>
      </c>
      <c r="B24" s="2566" t="s">
        <v>2443</v>
      </c>
      <c r="C24" s="2628" t="s">
        <v>2477</v>
      </c>
      <c r="D24" s="2628" t="s">
        <v>2477</v>
      </c>
      <c r="E24" s="2628" t="s">
        <v>2477</v>
      </c>
      <c r="F24" s="2629">
        <v>2000</v>
      </c>
      <c r="G24" s="2610">
        <v>2000</v>
      </c>
      <c r="H24" s="2630"/>
      <c r="I24" s="2631">
        <f>VLOOKUP(C24,'Data Products'!$A:$B,2,0)</f>
      </c>
      <c r="J24" s="2632">
        <f t="shared" si="4"/>
      </c>
      <c r="K24" s="2633">
        <v>45417</v>
      </c>
      <c r="L24" s="2634">
        <f t="shared" si="15"/>
      </c>
      <c r="M24" s="2635">
        <v>0</v>
      </c>
      <c r="N24" s="2635">
        <v>0</v>
      </c>
      <c r="O24" s="2636"/>
      <c r="P24" s="2636"/>
      <c r="Q24" s="2636"/>
      <c r="R24" s="2636"/>
      <c r="S24" s="2636"/>
      <c r="T24" s="2636"/>
      <c r="U24" s="2636"/>
      <c r="V24" s="2636"/>
      <c r="W24" s="2636"/>
      <c r="X24" s="2636"/>
      <c r="Y24" s="2636"/>
      <c r="Z24" s="2636"/>
      <c r="AA24" s="2636"/>
      <c r="AB24" s="2637">
        <f t="shared" si="25"/>
      </c>
      <c r="AC24" s="2638">
        <f t="shared" si="0"/>
      </c>
      <c r="AD24" s="2578">
        <f t="shared" si="7"/>
      </c>
      <c r="AE24" s="2639">
        <f t="shared" si="18"/>
      </c>
      <c r="AF24" s="2623">
        <f>VLOOKUP(C24,'Data Products'!$A:$J,10,0)</f>
      </c>
      <c r="AG24" s="2640">
        <f t="shared" si="10"/>
      </c>
      <c r="AH24" s="2641"/>
      <c r="AI24" s="2625"/>
      <c r="AJ24" s="2626"/>
      <c r="AK24" s="2626"/>
      <c r="AL24" s="2627"/>
      <c r="AM24" s="2626"/>
      <c r="AN24" s="2626"/>
    </row>
    <row r="25">
      <c r="A25" s="2642"/>
      <c r="B25" s="2643"/>
      <c r="C25" s="2642"/>
      <c r="D25" s="2644"/>
      <c r="E25" s="2642"/>
      <c r="F25" s="2642"/>
      <c r="G25" s="2642"/>
      <c r="H25" s="2642"/>
      <c r="I25" s="2642"/>
      <c r="J25" s="2642"/>
      <c r="K25" s="2642"/>
      <c r="L25" s="2645"/>
      <c r="M25" s="2645"/>
      <c r="N25" s="2646" t="s">
        <v>2478</v>
      </c>
      <c r="O25" s="2646"/>
      <c r="P25" s="2646"/>
      <c r="Q25" s="2646"/>
      <c r="R25" s="2646"/>
      <c r="S25" s="2646"/>
      <c r="T25" s="2646"/>
      <c r="U25" s="2646"/>
      <c r="V25" s="2646"/>
      <c r="W25" s="2646"/>
      <c r="X25" s="2646"/>
      <c r="Y25" s="2646"/>
      <c r="Z25" s="2646"/>
      <c r="AA25" s="2646"/>
      <c r="AB25" s="2646"/>
      <c r="AC25" s="2646"/>
      <c r="AD25" s="2646"/>
      <c r="AE25" s="2647" t="s">
        <v>2479</v>
      </c>
      <c r="AF25" s="2648">
        <f t="shared" ref="AF25:AF29" si="14">AG25/$AG$25</f>
      </c>
      <c r="AG25" s="2649">
        <f>SUM(AG4:AG24)</f>
      </c>
      <c r="AH25" s="2649">
        <f>SUM(AH4:AH24)</f>
      </c>
      <c r="AI25" s="2649">
        <f>SUM(AI4:AI24)</f>
      </c>
      <c r="AJ25" s="2650"/>
      <c r="AK25" s="2650"/>
      <c r="AL25" s="2651"/>
      <c r="AM25" s="2650"/>
      <c r="AN25" s="2650"/>
    </row>
    <row r="26">
      <c r="A26" s="2646"/>
      <c r="B26" s="2643"/>
      <c r="C26" s="2643"/>
      <c r="D26" s="2646"/>
      <c r="E26" s="2646"/>
      <c r="F26" s="2646"/>
      <c r="G26" s="2646"/>
      <c r="H26" s="2646"/>
      <c r="I26" s="2643"/>
      <c r="J26" s="2645"/>
      <c r="K26" s="2645"/>
      <c r="L26" s="2645"/>
      <c r="M26" s="2645"/>
      <c r="N26" s="2646"/>
      <c r="O26" s="2646"/>
      <c r="P26" s="2646"/>
      <c r="Q26" s="2646"/>
      <c r="R26" s="2646"/>
      <c r="S26" s="2646"/>
      <c r="T26" s="2646"/>
      <c r="U26" s="2646"/>
      <c r="V26" s="2646"/>
      <c r="W26" s="2646"/>
      <c r="X26" s="2646"/>
      <c r="Y26" s="2646"/>
      <c r="Z26" s="2646"/>
      <c r="AA26" s="2646"/>
      <c r="AB26" s="2646"/>
      <c r="AC26" s="2646"/>
      <c r="AD26" s="2646"/>
      <c r="AE26" s="2652" t="s">
        <v>2480</v>
      </c>
      <c r="AF26" s="2648">
        <f t="shared" si="14"/>
      </c>
      <c r="AG26" s="2653">
        <f>SUMIFS($AG$4:$AG$24,$AE$4:$AE$24,$AE$26)</f>
      </c>
      <c r="AH26" s="2654"/>
      <c r="AI26" s="2651"/>
      <c r="AJ26" s="2650"/>
      <c r="AK26" s="2650"/>
      <c r="AL26" s="2651"/>
      <c r="AM26" s="2650"/>
      <c r="AN26" s="2650"/>
    </row>
    <row r="27">
      <c r="A27" s="2646"/>
      <c r="B27" s="2643"/>
      <c r="C27" s="2643"/>
      <c r="D27" s="2646"/>
      <c r="E27" s="2646"/>
      <c r="F27" s="2646"/>
      <c r="G27" s="2646"/>
      <c r="H27" s="2646"/>
      <c r="I27" s="2643"/>
      <c r="J27" s="2645"/>
      <c r="K27" s="2645"/>
      <c r="L27" s="2645"/>
      <c r="M27" s="2645"/>
      <c r="N27" s="2646"/>
      <c r="O27" s="2646"/>
      <c r="P27" s="2646"/>
      <c r="Q27" s="2646"/>
      <c r="R27" s="2646"/>
      <c r="S27" s="2646"/>
      <c r="T27" s="2646"/>
      <c r="U27" s="2646"/>
      <c r="V27" s="2646"/>
      <c r="W27" s="2646"/>
      <c r="X27" s="2646"/>
      <c r="Y27" s="2646"/>
      <c r="Z27" s="2646"/>
      <c r="AA27" s="2646"/>
      <c r="AB27" s="2646"/>
      <c r="AC27" s="2646"/>
      <c r="AD27" s="2646"/>
      <c r="AE27" s="2652" t="s">
        <v>2481</v>
      </c>
      <c r="AF27" s="2648">
        <f t="shared" si="14"/>
      </c>
      <c r="AG27" s="2653">
        <f t="shared" ref="AG27:AG29" si="31">SUMIFS($AG$4:$AG$24,$AE$4:$AE$24,AE27)</f>
      </c>
      <c r="AH27" s="2654"/>
      <c r="AI27" s="2651"/>
      <c r="AJ27" s="2650"/>
      <c r="AK27" s="2650"/>
      <c r="AL27" s="2651"/>
      <c r="AM27" s="2650"/>
      <c r="AN27" s="2650"/>
    </row>
    <row r="28">
      <c r="A28" s="2646"/>
      <c r="B28" s="2643"/>
      <c r="C28" s="2643"/>
      <c r="D28" s="2646"/>
      <c r="E28" s="2646"/>
      <c r="F28" s="2646"/>
      <c r="G28" s="2646"/>
      <c r="H28" s="2646"/>
      <c r="I28" s="2643"/>
      <c r="J28" s="2645"/>
      <c r="K28" s="2645"/>
      <c r="L28" s="2645"/>
      <c r="M28" s="2645"/>
      <c r="N28" s="2646"/>
      <c r="O28" s="2646"/>
      <c r="P28" s="2646"/>
      <c r="Q28" s="2646"/>
      <c r="R28" s="2646"/>
      <c r="S28" s="2646"/>
      <c r="T28" s="2646"/>
      <c r="U28" s="2646"/>
      <c r="V28" s="2646"/>
      <c r="W28" s="2646"/>
      <c r="X28" s="2646"/>
      <c r="Y28" s="2646"/>
      <c r="Z28" s="2646"/>
      <c r="AA28" s="2646"/>
      <c r="AB28" s="2646"/>
      <c r="AC28" s="2646"/>
      <c r="AD28" s="2646"/>
      <c r="AE28" s="2652" t="s">
        <v>2482</v>
      </c>
      <c r="AF28" s="2648">
        <f t="shared" si="14"/>
      </c>
      <c r="AG28" s="2653">
        <f t="shared" si="31"/>
      </c>
      <c r="AH28" s="2654"/>
      <c r="AI28" s="2651"/>
      <c r="AJ28" s="2650"/>
      <c r="AK28" s="2650"/>
      <c r="AL28" s="2651"/>
      <c r="AM28" s="2650"/>
      <c r="AN28" s="2650"/>
    </row>
    <row r="29">
      <c r="A29" s="2646"/>
      <c r="B29" s="2643"/>
      <c r="C29" s="2643"/>
      <c r="D29" s="2646"/>
      <c r="E29" s="2646"/>
      <c r="F29" s="2646"/>
      <c r="G29" s="2646"/>
      <c r="H29" s="2646"/>
      <c r="I29" s="2643"/>
      <c r="J29" s="2645"/>
      <c r="K29" s="2645"/>
      <c r="L29" s="2645"/>
      <c r="M29" s="2645"/>
      <c r="N29" s="2646"/>
      <c r="O29" s="2646"/>
      <c r="P29" s="2646"/>
      <c r="Q29" s="2646"/>
      <c r="R29" s="2646"/>
      <c r="S29" s="2646"/>
      <c r="T29" s="2646"/>
      <c r="U29" s="2646"/>
      <c r="V29" s="2646"/>
      <c r="W29" s="2646"/>
      <c r="X29" s="2646"/>
      <c r="Y29" s="2646"/>
      <c r="Z29" s="2646"/>
      <c r="AA29" s="2646"/>
      <c r="AB29" s="2646"/>
      <c r="AC29" s="2646"/>
      <c r="AD29" s="2646"/>
      <c r="AE29" s="2652" t="s">
        <v>2483</v>
      </c>
      <c r="AF29" s="2648">
        <f t="shared" si="14"/>
      </c>
      <c r="AG29" s="2653">
        <f t="shared" si="31"/>
      </c>
      <c r="AH29" s="2654"/>
      <c r="AI29" s="2651"/>
      <c r="AJ29" s="2650"/>
      <c r="AK29" s="2650"/>
      <c r="AL29" s="2651"/>
      <c r="AM29" s="2650"/>
      <c r="AN29" s="2650"/>
    </row>
    <row r="30">
      <c r="A30" s="2646"/>
      <c r="B30" s="2643"/>
      <c r="C30" s="2643"/>
      <c r="D30" s="2646"/>
      <c r="E30" s="2646"/>
      <c r="F30" s="2646"/>
      <c r="G30" s="2646"/>
      <c r="H30" s="2646"/>
      <c r="I30" s="2643"/>
      <c r="J30" s="2645"/>
      <c r="K30" s="2645"/>
      <c r="L30" s="2645"/>
      <c r="M30" s="2645"/>
      <c r="N30" s="2646"/>
      <c r="O30" s="2646"/>
      <c r="P30" s="2646"/>
      <c r="Q30" s="2646"/>
      <c r="R30" s="2646"/>
      <c r="S30" s="2646"/>
      <c r="T30" s="2646"/>
      <c r="U30" s="2646"/>
      <c r="V30" s="2646"/>
      <c r="W30" s="2646"/>
      <c r="X30" s="2646"/>
      <c r="Y30" s="2646"/>
      <c r="Z30" s="2646"/>
      <c r="AA30" s="2646"/>
      <c r="AB30" s="2646"/>
      <c r="AC30" s="2646"/>
      <c r="AD30" s="2646"/>
      <c r="AE30" s="2652" t="s">
        <v>2432</v>
      </c>
      <c r="AF30" s="2655">
        <f>AVERAGE(AE29:AC27)/AVERAGE(AE29:AC27)</f>
      </c>
      <c r="AG30" s="2653">
        <f>SUMIF($AC$4:$AC$24,"&lt;90",AG4:AG24)</f>
      </c>
      <c r="AH30" s="2656"/>
      <c r="AI30" s="2651"/>
      <c r="AJ30" s="2650"/>
      <c r="AK30" s="2650"/>
      <c r="AL30" s="2651"/>
      <c r="AM30" s="2650"/>
      <c r="AN30" s="2650"/>
    </row>
    <row r="31">
      <c r="A31" s="2646"/>
      <c r="B31" s="2643"/>
      <c r="C31" s="2643"/>
      <c r="D31" s="2646"/>
      <c r="E31" s="2646"/>
      <c r="F31" s="2646"/>
      <c r="G31" s="2646"/>
      <c r="H31" s="2646"/>
      <c r="I31" s="2643"/>
      <c r="J31" s="2645"/>
      <c r="K31" s="2645"/>
      <c r="L31" s="2645"/>
      <c r="M31" s="2646"/>
      <c r="N31" s="2646"/>
      <c r="O31" s="2646"/>
      <c r="P31" s="2646"/>
      <c r="Q31" s="2646"/>
      <c r="R31" s="2646"/>
      <c r="S31" s="2646"/>
      <c r="T31" s="2646"/>
      <c r="U31" s="2646"/>
      <c r="V31" s="2646"/>
      <c r="W31" s="2646"/>
      <c r="X31" s="2646"/>
      <c r="Y31" s="2646"/>
      <c r="Z31" s="2646"/>
      <c r="AA31" s="2646"/>
      <c r="AB31" s="2646"/>
      <c r="AC31" s="2646"/>
      <c r="AD31" s="2646"/>
      <c r="AE31" s="2646"/>
      <c r="AF31" s="2656"/>
      <c r="AG31" s="2656"/>
      <c r="AH31" s="2656"/>
      <c r="AI31" s="2651"/>
      <c r="AJ31" s="2650"/>
      <c r="AK31" s="2650"/>
      <c r="AL31" s="2651"/>
      <c r="AM31" s="2650"/>
      <c r="AN31" s="2650"/>
    </row>
    <row r="32">
      <c r="A32" s="2657" t="s">
        <v>2484</v>
      </c>
      <c r="B32" s="2562" t="s">
        <v>2406</v>
      </c>
      <c r="C32" s="2562" t="s">
        <v>2485</v>
      </c>
      <c r="D32" s="2657" t="s">
        <v>2408</v>
      </c>
      <c r="E32" s="2657"/>
      <c r="F32" s="2562" t="s">
        <v>2410</v>
      </c>
      <c r="G32" s="2562"/>
      <c r="H32" s="2562" t="s">
        <v>2486</v>
      </c>
      <c r="I32" s="2658" t="s">
        <v>2412</v>
      </c>
      <c r="J32" s="2659" t="s">
        <v>2413</v>
      </c>
      <c r="K32" s="2561" t="s">
        <v>2414</v>
      </c>
      <c r="L32" s="2561" t="s">
        <v>2415</v>
      </c>
      <c r="M32" s="2562" t="s">
        <v>2416</v>
      </c>
      <c r="N32" s="2562" t="s">
        <v>2417</v>
      </c>
      <c r="O32" s="2562" t="s">
        <v>2487</v>
      </c>
      <c r="P32" s="2562" t="s">
        <v>2488</v>
      </c>
      <c r="Q32" s="2562" t="s">
        <v>2420</v>
      </c>
      <c r="R32" s="2660"/>
      <c r="S32" s="2660"/>
      <c r="T32" s="2660"/>
      <c r="U32" s="2660"/>
      <c r="V32" s="2660"/>
      <c r="W32" s="2660"/>
      <c r="X32" s="2660"/>
      <c r="Y32" s="2660"/>
      <c r="Z32" s="2660"/>
      <c r="AA32" s="2660"/>
      <c r="AB32" s="2661" t="s">
        <v>2426</v>
      </c>
      <c r="AC32" s="2659" t="s">
        <v>2427</v>
      </c>
      <c r="AD32" s="2659" t="s">
        <v>2489</v>
      </c>
      <c r="AE32" s="2659" t="s">
        <v>2490</v>
      </c>
      <c r="AF32" s="2662" t="s">
        <v>2430</v>
      </c>
      <c r="AG32" s="2662" t="s">
        <v>2431</v>
      </c>
      <c r="AH32" s="2561" t="s">
        <v>2432</v>
      </c>
      <c r="AI32" s="2659" t="s">
        <v>2433</v>
      </c>
      <c r="AJ32" s="2561" t="s">
        <v>2434</v>
      </c>
      <c r="AK32" s="2562" t="s">
        <v>2435</v>
      </c>
      <c r="AL32" s="2562" t="s">
        <v>2491</v>
      </c>
      <c r="AM32" s="2562" t="s">
        <v>2437</v>
      </c>
      <c r="AN32" s="2562" t="s">
        <v>2438</v>
      </c>
    </row>
    <row r="33">
      <c r="A33" s="2562" t="s">
        <v>2439</v>
      </c>
      <c r="B33" s="2562"/>
      <c r="C33" s="2562"/>
      <c r="D33" s="2663"/>
      <c r="E33" s="2562"/>
      <c r="F33" s="2562" t="s">
        <v>2440</v>
      </c>
      <c r="G33" s="2565" t="s">
        <v>2441</v>
      </c>
      <c r="H33" s="2562"/>
      <c r="I33" s="2664"/>
      <c r="J33" s="2665"/>
      <c r="K33" s="2666"/>
      <c r="L33" s="2561"/>
      <c r="M33" s="2562" t="s">
        <v>2442</v>
      </c>
      <c r="N33" s="2663" t="s">
        <v>2442</v>
      </c>
      <c r="O33" s="2562"/>
      <c r="P33" s="2562"/>
      <c r="Q33" s="2562"/>
      <c r="R33" s="2660"/>
      <c r="S33" s="2660"/>
      <c r="T33" s="2660"/>
      <c r="U33" s="2660"/>
      <c r="V33" s="2660"/>
      <c r="W33" s="2660"/>
      <c r="X33" s="2660"/>
      <c r="Y33" s="2660"/>
      <c r="Z33" s="2660"/>
      <c r="AA33" s="2660"/>
      <c r="AB33" s="2661"/>
      <c r="AC33" s="2659"/>
      <c r="AD33" s="2659"/>
      <c r="AE33" s="2659"/>
      <c r="AF33" s="2662"/>
      <c r="AG33" s="2662"/>
      <c r="AH33" s="2561"/>
      <c r="AI33" s="2665"/>
      <c r="AJ33" s="2561"/>
      <c r="AK33" s="2562"/>
      <c r="AL33" s="2562"/>
      <c r="AM33" s="2562"/>
      <c r="AN33" s="2562"/>
    </row>
    <row r="34">
      <c r="A34" s="2667">
        <v>1</v>
      </c>
      <c r="B34" s="2566" t="s">
        <v>2492</v>
      </c>
      <c r="C34" s="2667" t="s">
        <v>2493</v>
      </c>
      <c r="D34" s="2668"/>
      <c r="E34" s="2669"/>
      <c r="F34" s="2670">
        <v>1609</v>
      </c>
      <c r="G34" s="2670">
        <v>1609</v>
      </c>
      <c r="H34" s="2671"/>
      <c r="I34" s="2672">
        <f>VLOOKUP(C34,'Data Products'!$A:$J,2,0)</f>
      </c>
      <c r="J34" s="2632">
        <f t="shared" ref="J34:J115" si="5">IFERROR(I34-TODAY(),"")</f>
      </c>
      <c r="K34" s="2633">
        <v>45840</v>
      </c>
      <c r="L34" s="2575">
        <f t="shared" ref="L34:L115" si="16">TODAY()-K34</f>
      </c>
      <c r="M34" s="2673">
        <v>0</v>
      </c>
      <c r="N34" s="2674">
        <v>0</v>
      </c>
      <c r="O34" s="2600"/>
      <c r="P34" s="2571"/>
      <c r="Q34" s="2566" t="s">
        <v>2494</v>
      </c>
      <c r="R34" s="2646"/>
      <c r="S34" s="2646"/>
      <c r="T34" s="2675"/>
      <c r="U34" s="2646"/>
      <c r="V34" s="2646"/>
      <c r="W34" s="2646"/>
      <c r="X34" s="2646"/>
      <c r="Y34" s="2646"/>
      <c r="Z34" s="2646"/>
      <c r="AA34" s="2646"/>
      <c r="AB34" s="2676">
        <f t="shared" ref="AB34:AB115" si="26">N34/30</f>
      </c>
      <c r="AC34" s="2595">
        <f t="shared" ref="AC34:AC115" si="1">IFERROR(F34/AB34,"-")</f>
      </c>
      <c r="AD34" s="2578">
        <f t="shared" ref="AD34:AD115" si="8">IFERROR(TODAY()+AC34,"-")</f>
      </c>
      <c r="AE34" s="2596">
        <f t="shared" ref="AE34:AE115" si="19">_xlfn.IFS(AC34="-","Not sold yet",AND(AC34&lt;=150,AC34&gt;60),"Out of stock more than 60 days",AC34&lt;=60,"Out of stock less than 60 days",AC34&gt;=150,"Out of stock more than 150 days")</f>
      </c>
      <c r="AF34" s="2677">
        <f>VLOOKUP(C34,'Data Products'!$A:$J,10,0)</f>
      </c>
      <c r="AG34" s="2678">
        <f t="shared" ref="AG34:AG115" si="11">AF34*F34</f>
      </c>
      <c r="AH34" s="2581"/>
      <c r="AI34" s="2679" t="s">
        <v>2495</v>
      </c>
      <c r="AJ34" s="2680"/>
      <c r="AK34" s="2585"/>
      <c r="AL34" s="2584"/>
      <c r="AM34" s="2585"/>
      <c r="AN34" s="2585"/>
    </row>
    <row customHeight="true" hidden="true" ht="18" r="35">
      <c r="A35" s="2667">
        <v>2</v>
      </c>
      <c r="B35" s="2566" t="s">
        <v>2492</v>
      </c>
      <c r="C35" s="2667" t="s">
        <v>2496</v>
      </c>
      <c r="D35" s="2612"/>
      <c r="E35" s="2600"/>
      <c r="F35" s="2670">
        <v>0</v>
      </c>
      <c r="G35" s="2670">
        <v>0</v>
      </c>
      <c r="H35" s="2671"/>
      <c r="I35" s="2672">
        <f>VLOOKUP(C35,'Data Products'!$A:$J,2,0)</f>
      </c>
      <c r="J35" s="2632">
        <f t="shared" si="5"/>
      </c>
      <c r="K35" s="2633">
        <v>45841</v>
      </c>
      <c r="L35" s="2575">
        <f t="shared" si="16"/>
      </c>
      <c r="M35" s="2681">
        <v>0</v>
      </c>
      <c r="N35" s="2598">
        <v>0</v>
      </c>
      <c r="O35" s="2600"/>
      <c r="P35" s="2571"/>
      <c r="Q35" s="2566" t="s">
        <v>2497</v>
      </c>
      <c r="R35" s="2646"/>
      <c r="S35" s="2646"/>
      <c r="T35" s="2675"/>
      <c r="U35" s="2646"/>
      <c r="V35" s="2646"/>
      <c r="W35" s="2646"/>
      <c r="X35" s="2646"/>
      <c r="Y35" s="2646"/>
      <c r="Z35" s="2646"/>
      <c r="AA35" s="2646"/>
      <c r="AB35" s="2676">
        <f t="shared" si="26"/>
      </c>
      <c r="AC35" s="2590">
        <f t="shared" si="1"/>
      </c>
      <c r="AD35" s="2578">
        <f t="shared" si="8"/>
      </c>
      <c r="AE35" s="2591">
        <f t="shared" si="19"/>
      </c>
      <c r="AF35" s="2677">
        <f>VLOOKUP(C35,'Data Products'!$A:$J,10,0)</f>
      </c>
      <c r="AG35" s="2678">
        <f t="shared" si="11"/>
      </c>
      <c r="AH35" s="2581">
        <f t="shared" ref="AH35:AH54" si="22">IF(J35&lt;=90,F35,0)</f>
      </c>
      <c r="AI35" s="2682"/>
      <c r="AJ35" s="2680"/>
      <c r="AK35" s="2585"/>
      <c r="AL35" s="2584"/>
      <c r="AM35" s="2585"/>
      <c r="AN35" s="2585"/>
    </row>
    <row customHeight="true" hidden="true" ht="18" r="36">
      <c r="A36" s="2667">
        <v>3</v>
      </c>
      <c r="B36" s="2566" t="s">
        <v>2492</v>
      </c>
      <c r="C36" s="2667" t="s">
        <v>2498</v>
      </c>
      <c r="D36" s="2612"/>
      <c r="E36" s="2600"/>
      <c r="F36" s="2670">
        <v>0</v>
      </c>
      <c r="G36" s="2670">
        <v>0</v>
      </c>
      <c r="H36" s="2671"/>
      <c r="I36" s="2672">
        <f>VLOOKUP(C36,'Data Products'!$A:$J,2,0)</f>
      </c>
      <c r="J36" s="2632">
        <f t="shared" si="5"/>
      </c>
      <c r="K36" s="2633">
        <v>45842</v>
      </c>
      <c r="L36" s="2575">
        <f t="shared" si="16"/>
      </c>
      <c r="M36" s="2681">
        <v>0</v>
      </c>
      <c r="N36" s="2598">
        <v>0</v>
      </c>
      <c r="O36" s="2683"/>
      <c r="P36" s="2684"/>
      <c r="Q36" s="2566" t="s">
        <v>2497</v>
      </c>
      <c r="R36" s="2646"/>
      <c r="S36" s="2646"/>
      <c r="T36" s="2675"/>
      <c r="U36" s="2646"/>
      <c r="V36" s="2646"/>
      <c r="W36" s="2646"/>
      <c r="X36" s="2646"/>
      <c r="Y36" s="2646"/>
      <c r="Z36" s="2646"/>
      <c r="AA36" s="2646"/>
      <c r="AB36" s="2676">
        <f t="shared" si="26"/>
      </c>
      <c r="AC36" s="2590">
        <f t="shared" si="1"/>
      </c>
      <c r="AD36" s="2578">
        <f t="shared" si="8"/>
      </c>
      <c r="AE36" s="2591">
        <f t="shared" si="19"/>
      </c>
      <c r="AF36" s="2677">
        <f>VLOOKUP(C36,'Data Products'!$A:$J,10,0)</f>
      </c>
      <c r="AG36" s="2678">
        <f t="shared" si="11"/>
      </c>
      <c r="AH36" s="2581">
        <f t="shared" si="22"/>
      </c>
      <c r="AI36" s="2682"/>
      <c r="AJ36" s="2680"/>
      <c r="AK36" s="2585"/>
      <c r="AL36" s="2584"/>
      <c r="AM36" s="2585"/>
      <c r="AN36" s="2585"/>
    </row>
    <row customHeight="true" hidden="true" ht="18" r="37">
      <c r="A37" s="2667">
        <v>4</v>
      </c>
      <c r="B37" s="2566" t="s">
        <v>2492</v>
      </c>
      <c r="C37" s="2667" t="s">
        <v>2499</v>
      </c>
      <c r="D37" s="2612"/>
      <c r="E37" s="2600"/>
      <c r="F37" s="2670">
        <v>0</v>
      </c>
      <c r="G37" s="2670">
        <v>0</v>
      </c>
      <c r="H37" s="2671"/>
      <c r="I37" s="2672">
        <f>VLOOKUP(C37,'Data Products'!$A:$J,2,0)</f>
      </c>
      <c r="J37" s="2632">
        <f t="shared" si="5"/>
      </c>
      <c r="K37" s="2633">
        <v>45843</v>
      </c>
      <c r="L37" s="2575">
        <f t="shared" si="16"/>
      </c>
      <c r="M37" s="2681">
        <v>0</v>
      </c>
      <c r="N37" s="2598">
        <v>0</v>
      </c>
      <c r="O37" s="2600"/>
      <c r="P37" s="2571"/>
      <c r="Q37" s="2566" t="s">
        <v>2497</v>
      </c>
      <c r="R37" s="2646"/>
      <c r="S37" s="2646"/>
      <c r="T37" s="2685"/>
      <c r="U37" s="2646"/>
      <c r="V37" s="2646"/>
      <c r="W37" s="2646"/>
      <c r="X37" s="2646"/>
      <c r="Y37" s="2646"/>
      <c r="Z37" s="2646"/>
      <c r="AA37" s="2646"/>
      <c r="AB37" s="2676">
        <f t="shared" si="26"/>
      </c>
      <c r="AC37" s="2590">
        <f t="shared" si="1"/>
      </c>
      <c r="AD37" s="2578">
        <f t="shared" si="8"/>
      </c>
      <c r="AE37" s="2591">
        <f t="shared" si="19"/>
      </c>
      <c r="AF37" s="2677">
        <f>VLOOKUP(C37,'Data Products'!$A:$J,10,0)</f>
      </c>
      <c r="AG37" s="2678">
        <f t="shared" si="11"/>
      </c>
      <c r="AH37" s="2581">
        <f t="shared" si="22"/>
      </c>
      <c r="AI37" s="2682"/>
      <c r="AJ37" s="2686"/>
      <c r="AK37" s="2585"/>
      <c r="AL37" s="2584"/>
      <c r="AM37" s="2585"/>
      <c r="AN37" s="2585"/>
    </row>
    <row customHeight="true" hidden="true" ht="18" r="38">
      <c r="A38" s="2667">
        <v>5</v>
      </c>
      <c r="B38" s="2566" t="s">
        <v>2500</v>
      </c>
      <c r="C38" s="2667" t="s">
        <v>2501</v>
      </c>
      <c r="D38" s="2612"/>
      <c r="E38" s="2600"/>
      <c r="F38" s="2670">
        <v>0</v>
      </c>
      <c r="G38" s="2670">
        <v>0</v>
      </c>
      <c r="H38" s="2671"/>
      <c r="I38" s="2672">
        <f>VLOOKUP(C38,'Data Products'!$A:$J,2,0)</f>
      </c>
      <c r="J38" s="2632">
        <f t="shared" si="5"/>
      </c>
      <c r="K38" s="2633">
        <v>45844</v>
      </c>
      <c r="L38" s="2575">
        <f t="shared" si="16"/>
      </c>
      <c r="M38" s="2681">
        <v>0</v>
      </c>
      <c r="N38" s="2598">
        <v>0</v>
      </c>
      <c r="O38" s="2600"/>
      <c r="P38" s="2571"/>
      <c r="Q38" s="2687" t="s">
        <v>2502</v>
      </c>
      <c r="R38" s="2646"/>
      <c r="S38" s="2646"/>
      <c r="T38" s="2675"/>
      <c r="U38" s="2646"/>
      <c r="V38" s="2646"/>
      <c r="W38" s="2646"/>
      <c r="X38" s="2646"/>
      <c r="Y38" s="2646"/>
      <c r="Z38" s="2646"/>
      <c r="AA38" s="2646"/>
      <c r="AB38" s="2676">
        <f t="shared" si="26"/>
      </c>
      <c r="AC38" s="2590">
        <f t="shared" si="1"/>
      </c>
      <c r="AD38" s="2578">
        <f t="shared" si="8"/>
      </c>
      <c r="AE38" s="2591">
        <f t="shared" si="19"/>
      </c>
      <c r="AF38" s="2677">
        <f>VLOOKUP(C38,'Data Products'!$A:$J,10,0)</f>
      </c>
      <c r="AG38" s="2678">
        <f t="shared" si="11"/>
      </c>
      <c r="AH38" s="2581">
        <f t="shared" si="22"/>
      </c>
      <c r="AI38" s="2682"/>
      <c r="AJ38" s="2686"/>
      <c r="AK38" s="2585">
        <v>200</v>
      </c>
      <c r="AL38" s="2584"/>
      <c r="AM38" s="2585"/>
      <c r="AN38" s="2585"/>
    </row>
    <row customHeight="true" hidden="true" ht="18" r="39">
      <c r="A39" s="2667">
        <v>6</v>
      </c>
      <c r="B39" s="2566" t="s">
        <v>2443</v>
      </c>
      <c r="C39" s="2667" t="s">
        <v>2503</v>
      </c>
      <c r="D39" s="2668" t="s">
        <v>2504</v>
      </c>
      <c r="E39" s="2669"/>
      <c r="F39" s="2670">
        <v>0</v>
      </c>
      <c r="G39" s="2670">
        <v>0</v>
      </c>
      <c r="H39" s="2671"/>
      <c r="I39" s="2672">
        <f>VLOOKUP(C39,'Data Products'!$A:$J,2,0)</f>
      </c>
      <c r="J39" s="2632">
        <f t="shared" si="5"/>
      </c>
      <c r="K39" s="2633">
        <v>45845</v>
      </c>
      <c r="L39" s="2575">
        <f t="shared" si="16"/>
      </c>
      <c r="M39" s="2681">
        <v>0</v>
      </c>
      <c r="N39" s="2598">
        <v>0</v>
      </c>
      <c r="O39" s="2600"/>
      <c r="P39" s="2571"/>
      <c r="Q39" s="2566" t="s">
        <v>2502</v>
      </c>
      <c r="R39" s="2646"/>
      <c r="S39" s="2646"/>
      <c r="T39" s="2675"/>
      <c r="U39" s="2646"/>
      <c r="V39" s="2646"/>
      <c r="W39" s="2646"/>
      <c r="X39" s="2646"/>
      <c r="Y39" s="2646"/>
      <c r="Z39" s="2646"/>
      <c r="AA39" s="2646"/>
      <c r="AB39" s="2676">
        <f t="shared" si="26"/>
      </c>
      <c r="AC39" s="2595">
        <f t="shared" si="1"/>
      </c>
      <c r="AD39" s="2578">
        <f t="shared" si="8"/>
      </c>
      <c r="AE39" s="2596">
        <f t="shared" si="19"/>
      </c>
      <c r="AF39" s="2677">
        <f>VLOOKUP(C39,'Data Products'!$A:$J,10,0)</f>
      </c>
      <c r="AG39" s="2678">
        <f t="shared" si="11"/>
      </c>
      <c r="AH39" s="2581">
        <f t="shared" si="22"/>
      </c>
      <c r="AI39" s="2682"/>
      <c r="AJ39" s="2686"/>
      <c r="AK39" s="2585"/>
      <c r="AL39" s="2584"/>
      <c r="AM39" s="2585"/>
      <c r="AN39" s="2585"/>
    </row>
    <row customHeight="true" hidden="true" ht="18" r="40">
      <c r="A40" s="2667">
        <v>7</v>
      </c>
      <c r="B40" s="2566" t="s">
        <v>2443</v>
      </c>
      <c r="C40" s="2643" t="s">
        <v>2505</v>
      </c>
      <c r="D40" s="2668" t="s">
        <v>2505</v>
      </c>
      <c r="E40" s="2669"/>
      <c r="F40" s="2670">
        <v>0</v>
      </c>
      <c r="G40" s="2670">
        <v>0</v>
      </c>
      <c r="H40" s="2671"/>
      <c r="I40" s="2672">
        <f>VLOOKUP(C40,'Data Products'!$A:$J,2,0)</f>
      </c>
      <c r="J40" s="2632">
        <f t="shared" si="5"/>
      </c>
      <c r="K40" s="2633">
        <v>45846</v>
      </c>
      <c r="L40" s="2575">
        <f t="shared" si="16"/>
      </c>
      <c r="M40" s="2681">
        <v>0</v>
      </c>
      <c r="N40" s="2598">
        <v>0</v>
      </c>
      <c r="O40" s="2600"/>
      <c r="P40" s="2571"/>
      <c r="Q40" s="2688" t="s">
        <v>2502</v>
      </c>
      <c r="R40" s="2646"/>
      <c r="S40" s="2646"/>
      <c r="T40" s="2675"/>
      <c r="U40" s="2646"/>
      <c r="V40" s="2646"/>
      <c r="W40" s="2646"/>
      <c r="X40" s="2646"/>
      <c r="Y40" s="2646"/>
      <c r="Z40" s="2646"/>
      <c r="AA40" s="2646"/>
      <c r="AB40" s="2676">
        <f t="shared" si="26"/>
      </c>
      <c r="AC40" s="2689">
        <f t="shared" si="1"/>
      </c>
      <c r="AD40" s="2578">
        <f t="shared" si="8"/>
      </c>
      <c r="AE40" s="2690">
        <f t="shared" si="19"/>
      </c>
      <c r="AF40" s="2677">
        <f>VLOOKUP(C40,'Data Products'!$A:$J,10,0)</f>
      </c>
      <c r="AG40" s="2678">
        <f t="shared" si="11"/>
      </c>
      <c r="AH40" s="2581">
        <f t="shared" si="22"/>
      </c>
      <c r="AI40" s="2682"/>
      <c r="AJ40" s="2686"/>
      <c r="AK40" s="2585"/>
      <c r="AL40" s="2584"/>
      <c r="AM40" s="2585"/>
      <c r="AN40" s="2585"/>
    </row>
    <row customHeight="true" hidden="true" ht="18" r="41">
      <c r="A41" s="2667">
        <v>8</v>
      </c>
      <c r="B41" s="2566" t="s">
        <v>2443</v>
      </c>
      <c r="C41" s="2667" t="s">
        <v>2506</v>
      </c>
      <c r="D41" s="2612"/>
      <c r="E41" s="2600"/>
      <c r="F41" s="2670">
        <v>0</v>
      </c>
      <c r="G41" s="2670">
        <v>0</v>
      </c>
      <c r="H41" s="2671"/>
      <c r="I41" s="2672">
        <f>VLOOKUP(C41,'Data Products'!$A:$J,2,0)</f>
      </c>
      <c r="J41" s="2632">
        <f t="shared" si="5"/>
      </c>
      <c r="K41" s="2633">
        <v>45847</v>
      </c>
      <c r="L41" s="2575">
        <f t="shared" si="16"/>
      </c>
      <c r="M41" s="2681">
        <v>0</v>
      </c>
      <c r="N41" s="2598">
        <v>0</v>
      </c>
      <c r="O41" s="2600"/>
      <c r="P41" s="2571"/>
      <c r="Q41" s="2566" t="s">
        <v>2502</v>
      </c>
      <c r="R41" s="2646"/>
      <c r="S41" s="2646"/>
      <c r="T41" s="2675"/>
      <c r="U41" s="2646"/>
      <c r="V41" s="2646"/>
      <c r="W41" s="2646"/>
      <c r="X41" s="2646"/>
      <c r="Y41" s="2646"/>
      <c r="Z41" s="2646"/>
      <c r="AA41" s="2646"/>
      <c r="AB41" s="2676">
        <f t="shared" si="26"/>
      </c>
      <c r="AC41" s="2590">
        <f t="shared" si="1"/>
      </c>
      <c r="AD41" s="2578">
        <f t="shared" si="8"/>
      </c>
      <c r="AE41" s="2591">
        <f t="shared" si="19"/>
      </c>
      <c r="AF41" s="2677">
        <f>VLOOKUP(C41,'Data Products'!$A:$J,10,0)</f>
      </c>
      <c r="AG41" s="2678">
        <f t="shared" si="11"/>
      </c>
      <c r="AH41" s="2581">
        <f t="shared" si="22"/>
      </c>
      <c r="AI41" s="2682"/>
      <c r="AJ41" s="2686"/>
      <c r="AK41" s="2585"/>
      <c r="AL41" s="2584"/>
      <c r="AM41" s="2585"/>
      <c r="AN41" s="2585"/>
    </row>
    <row customHeight="true" hidden="true" ht="18" r="42">
      <c r="A42" s="2667">
        <v>9</v>
      </c>
      <c r="B42" s="2566" t="s">
        <v>2443</v>
      </c>
      <c r="C42" s="2667" t="s">
        <v>2507</v>
      </c>
      <c r="D42" s="2612"/>
      <c r="E42" s="2600"/>
      <c r="F42" s="2670">
        <v>0</v>
      </c>
      <c r="G42" s="2670">
        <v>0</v>
      </c>
      <c r="H42" s="2671"/>
      <c r="I42" s="2672">
        <f>VLOOKUP(C42,'Data Products'!$A:$J,2,0)</f>
      </c>
      <c r="J42" s="2632">
        <f t="shared" si="5"/>
      </c>
      <c r="K42" s="2633">
        <v>45848</v>
      </c>
      <c r="L42" s="2575">
        <f t="shared" si="16"/>
      </c>
      <c r="M42" s="2681">
        <v>0</v>
      </c>
      <c r="N42" s="2598">
        <v>0</v>
      </c>
      <c r="O42" s="2600"/>
      <c r="P42" s="2571"/>
      <c r="Q42" s="2566" t="s">
        <v>2502</v>
      </c>
      <c r="R42" s="2646"/>
      <c r="S42" s="2646"/>
      <c r="T42" s="2675"/>
      <c r="U42" s="2646"/>
      <c r="V42" s="2646"/>
      <c r="W42" s="2646"/>
      <c r="X42" s="2646"/>
      <c r="Y42" s="2646"/>
      <c r="Z42" s="2646"/>
      <c r="AA42" s="2646"/>
      <c r="AB42" s="2676">
        <f t="shared" si="26"/>
      </c>
      <c r="AC42" s="2595">
        <f t="shared" si="1"/>
      </c>
      <c r="AD42" s="2578">
        <f t="shared" si="8"/>
      </c>
      <c r="AE42" s="2596">
        <f t="shared" si="19"/>
      </c>
      <c r="AF42" s="2677">
        <f>VLOOKUP(C42,'Data Products'!$A:$J,10,0)</f>
      </c>
      <c r="AG42" s="2678">
        <f t="shared" si="11"/>
      </c>
      <c r="AH42" s="2581">
        <f t="shared" si="22"/>
      </c>
      <c r="AI42" s="2682"/>
      <c r="AJ42" s="2686"/>
      <c r="AK42" s="2585"/>
      <c r="AL42" s="2584"/>
      <c r="AM42" s="2585"/>
      <c r="AN42" s="2585"/>
    </row>
    <row customHeight="true" hidden="true" ht="18" r="43">
      <c r="A43" s="2667">
        <v>10</v>
      </c>
      <c r="B43" s="2566" t="s">
        <v>2443</v>
      </c>
      <c r="C43" s="2667" t="s">
        <v>2508</v>
      </c>
      <c r="D43" s="2612"/>
      <c r="E43" s="2600"/>
      <c r="F43" s="2670">
        <v>0</v>
      </c>
      <c r="G43" s="2670">
        <v>0</v>
      </c>
      <c r="H43" s="2671"/>
      <c r="I43" s="2672">
        <f>VLOOKUP(C43,'Data Products'!$A:$J,2,0)</f>
      </c>
      <c r="J43" s="2632">
        <f t="shared" si="5"/>
      </c>
      <c r="K43" s="2633">
        <v>45849</v>
      </c>
      <c r="L43" s="2575">
        <f t="shared" si="16"/>
      </c>
      <c r="M43" s="2681">
        <v>0</v>
      </c>
      <c r="N43" s="2598">
        <v>0</v>
      </c>
      <c r="O43" s="2600"/>
      <c r="P43" s="2571"/>
      <c r="Q43" s="2566" t="s">
        <v>2502</v>
      </c>
      <c r="R43" s="2646"/>
      <c r="S43" s="2646"/>
      <c r="T43" s="2675"/>
      <c r="U43" s="2646"/>
      <c r="V43" s="2646"/>
      <c r="W43" s="2646"/>
      <c r="X43" s="2646"/>
      <c r="Y43" s="2646"/>
      <c r="Z43" s="2646"/>
      <c r="AA43" s="2646"/>
      <c r="AB43" s="2676">
        <f t="shared" si="26"/>
      </c>
      <c r="AC43" s="2590">
        <f t="shared" si="1"/>
      </c>
      <c r="AD43" s="2578">
        <f t="shared" si="8"/>
      </c>
      <c r="AE43" s="2591">
        <f t="shared" si="19"/>
      </c>
      <c r="AF43" s="2677">
        <f>VLOOKUP(C43,'Data Products'!$A:$J,10,0)</f>
      </c>
      <c r="AG43" s="2678">
        <f t="shared" si="11"/>
      </c>
      <c r="AH43" s="2581">
        <f t="shared" si="22"/>
      </c>
      <c r="AI43" s="2682"/>
      <c r="AJ43" s="2686"/>
      <c r="AK43" s="2585">
        <v>150</v>
      </c>
      <c r="AL43" s="2584"/>
      <c r="AM43" s="2585"/>
      <c r="AN43" s="2585"/>
    </row>
    <row customHeight="true" hidden="true" ht="18" r="44">
      <c r="A44" s="2667">
        <v>11</v>
      </c>
      <c r="B44" s="2566" t="s">
        <v>2492</v>
      </c>
      <c r="C44" s="2667" t="s">
        <v>2509</v>
      </c>
      <c r="D44" s="2612"/>
      <c r="E44" s="2600"/>
      <c r="F44" s="2670">
        <v>0</v>
      </c>
      <c r="G44" s="2670">
        <v>0</v>
      </c>
      <c r="H44" s="2671"/>
      <c r="I44" s="2672">
        <f>VLOOKUP(C44,'Data Products'!$A:$J,2,0)</f>
      </c>
      <c r="J44" s="2632">
        <f t="shared" si="5"/>
      </c>
      <c r="K44" s="2633">
        <v>45850</v>
      </c>
      <c r="L44" s="2575">
        <f t="shared" si="16"/>
      </c>
      <c r="M44" s="2681">
        <v>0</v>
      </c>
      <c r="N44" s="2598">
        <v>0</v>
      </c>
      <c r="O44" s="2600"/>
      <c r="P44" s="2571"/>
      <c r="Q44" s="2566" t="s">
        <v>2502</v>
      </c>
      <c r="R44" s="2646"/>
      <c r="S44" s="2646"/>
      <c r="T44" s="2675"/>
      <c r="U44" s="2646"/>
      <c r="V44" s="2646"/>
      <c r="W44" s="2646"/>
      <c r="X44" s="2646"/>
      <c r="Y44" s="2646"/>
      <c r="Z44" s="2646"/>
      <c r="AA44" s="2646"/>
      <c r="AB44" s="2676">
        <f t="shared" si="26"/>
      </c>
      <c r="AC44" s="2689">
        <f t="shared" si="1"/>
      </c>
      <c r="AD44" s="2578">
        <f t="shared" si="8"/>
      </c>
      <c r="AE44" s="2690">
        <f t="shared" si="19"/>
      </c>
      <c r="AF44" s="2677">
        <f>VLOOKUP(C44,'Data Products'!$A:$J,10,0)</f>
      </c>
      <c r="AG44" s="2678">
        <f t="shared" si="11"/>
      </c>
      <c r="AH44" s="2581">
        <f t="shared" si="22"/>
      </c>
      <c r="AI44" s="2682"/>
      <c r="AJ44" s="2686"/>
      <c r="AK44" s="2585"/>
      <c r="AL44" s="2584"/>
      <c r="AM44" s="2585"/>
      <c r="AN44" s="2585"/>
    </row>
    <row customHeight="true" hidden="true" ht="18" r="45">
      <c r="A45" s="2667">
        <v>12</v>
      </c>
      <c r="B45" s="2566" t="s">
        <v>2443</v>
      </c>
      <c r="C45" s="2667" t="s">
        <v>2510</v>
      </c>
      <c r="D45" s="2668" t="s">
        <v>2511</v>
      </c>
      <c r="E45" s="2669"/>
      <c r="F45" s="2670">
        <v>0</v>
      </c>
      <c r="G45" s="2670">
        <v>0</v>
      </c>
      <c r="H45" s="2671"/>
      <c r="I45" s="2672">
        <f>VLOOKUP(C45,'Data Products'!$A:$J,2,0)</f>
      </c>
      <c r="J45" s="2632">
        <f t="shared" si="5"/>
      </c>
      <c r="K45" s="2633">
        <v>45851</v>
      </c>
      <c r="L45" s="2575">
        <f t="shared" si="16"/>
      </c>
      <c r="M45" s="2681">
        <v>0</v>
      </c>
      <c r="N45" s="2598">
        <v>0</v>
      </c>
      <c r="O45" s="2600"/>
      <c r="P45" s="2571"/>
      <c r="Q45" s="2566" t="s">
        <v>2502</v>
      </c>
      <c r="R45" s="2646"/>
      <c r="S45" s="2646"/>
      <c r="T45" s="2675"/>
      <c r="U45" s="2646"/>
      <c r="V45" s="2646"/>
      <c r="W45" s="2646"/>
      <c r="X45" s="2646"/>
      <c r="Y45" s="2646"/>
      <c r="Z45" s="2646"/>
      <c r="AA45" s="2646"/>
      <c r="AB45" s="2676">
        <f t="shared" si="26"/>
      </c>
      <c r="AC45" s="2689">
        <f t="shared" si="1"/>
      </c>
      <c r="AD45" s="2578">
        <f t="shared" si="8"/>
      </c>
      <c r="AE45" s="2690">
        <f t="shared" si="19"/>
      </c>
      <c r="AF45" s="2677">
        <f>VLOOKUP(C45,'Data Products'!$A:$J,10,0)</f>
      </c>
      <c r="AG45" s="2678">
        <f t="shared" si="11"/>
      </c>
      <c r="AH45" s="2581">
        <f t="shared" si="22"/>
      </c>
      <c r="AI45" s="2682"/>
      <c r="AJ45" s="2686"/>
      <c r="AK45" s="2585"/>
      <c r="AL45" s="2584"/>
      <c r="AM45" s="2585"/>
      <c r="AN45" s="2585"/>
    </row>
    <row customHeight="true" hidden="true" ht="18" r="46">
      <c r="A46" s="2667">
        <v>13</v>
      </c>
      <c r="B46" s="2566" t="s">
        <v>2443</v>
      </c>
      <c r="C46" s="2667" t="s">
        <v>2512</v>
      </c>
      <c r="D46" s="2612"/>
      <c r="E46" s="2600"/>
      <c r="F46" s="2670">
        <v>0</v>
      </c>
      <c r="G46" s="2670">
        <v>0</v>
      </c>
      <c r="H46" s="2671"/>
      <c r="I46" s="2672">
        <f>VLOOKUP(C46,'Data Products'!$A:$J,2,0)</f>
      </c>
      <c r="J46" s="2632">
        <f t="shared" si="5"/>
      </c>
      <c r="K46" s="2633">
        <v>45852</v>
      </c>
      <c r="L46" s="2575">
        <f t="shared" si="16"/>
      </c>
      <c r="M46" s="2681">
        <v>0</v>
      </c>
      <c r="N46" s="2598">
        <v>0</v>
      </c>
      <c r="O46" s="2600"/>
      <c r="P46" s="2571"/>
      <c r="Q46" s="2566" t="s">
        <v>2502</v>
      </c>
      <c r="R46" s="2646"/>
      <c r="S46" s="2646"/>
      <c r="T46" s="2675"/>
      <c r="U46" s="2646"/>
      <c r="V46" s="2646"/>
      <c r="W46" s="2646"/>
      <c r="X46" s="2646"/>
      <c r="Y46" s="2646"/>
      <c r="Z46" s="2646"/>
      <c r="AA46" s="2646"/>
      <c r="AB46" s="2676">
        <f t="shared" si="26"/>
      </c>
      <c r="AC46" s="2590">
        <f t="shared" si="1"/>
      </c>
      <c r="AD46" s="2578">
        <f t="shared" si="8"/>
      </c>
      <c r="AE46" s="2591">
        <f t="shared" si="19"/>
      </c>
      <c r="AF46" s="2677">
        <f>VLOOKUP(C46,'Data Products'!$A:$J,10,0)</f>
      </c>
      <c r="AG46" s="2678">
        <f t="shared" si="11"/>
      </c>
      <c r="AH46" s="2581">
        <f t="shared" si="22"/>
      </c>
      <c r="AI46" s="2682"/>
      <c r="AJ46" s="2686"/>
      <c r="AK46" s="2585"/>
      <c r="AL46" s="2584"/>
      <c r="AM46" s="2585"/>
      <c r="AN46" s="2585"/>
    </row>
    <row customHeight="true" hidden="true" ht="18" r="47">
      <c r="A47" s="2667">
        <v>14</v>
      </c>
      <c r="B47" s="2566" t="s">
        <v>2492</v>
      </c>
      <c r="C47" s="2667" t="s">
        <v>2513</v>
      </c>
      <c r="D47" s="2668" t="s">
        <v>2514</v>
      </c>
      <c r="E47" s="2669"/>
      <c r="F47" s="2670">
        <v>0</v>
      </c>
      <c r="G47" s="2670">
        <v>0</v>
      </c>
      <c r="H47" s="2671"/>
      <c r="I47" s="2672">
        <f>VLOOKUP(C47,'Data Products'!$A:$J,2,0)</f>
      </c>
      <c r="J47" s="2632">
        <f t="shared" si="5"/>
      </c>
      <c r="K47" s="2633">
        <v>45853</v>
      </c>
      <c r="L47" s="2575">
        <f t="shared" si="16"/>
      </c>
      <c r="M47" s="2681">
        <v>0</v>
      </c>
      <c r="N47" s="2598">
        <v>0</v>
      </c>
      <c r="O47" s="2600"/>
      <c r="P47" s="2571"/>
      <c r="Q47" s="2566" t="s">
        <v>2502</v>
      </c>
      <c r="R47" s="2646"/>
      <c r="S47" s="2646"/>
      <c r="T47" s="2675"/>
      <c r="U47" s="2646"/>
      <c r="V47" s="2646"/>
      <c r="W47" s="2646"/>
      <c r="X47" s="2646"/>
      <c r="Y47" s="2646"/>
      <c r="Z47" s="2646"/>
      <c r="AA47" s="2646"/>
      <c r="AB47" s="2676">
        <f t="shared" si="26"/>
      </c>
      <c r="AC47" s="2689">
        <f t="shared" si="1"/>
      </c>
      <c r="AD47" s="2578">
        <f t="shared" si="8"/>
      </c>
      <c r="AE47" s="2690">
        <f t="shared" si="19"/>
      </c>
      <c r="AF47" s="2677">
        <f>VLOOKUP(C47,'Data Products'!$A:$J,10,0)</f>
      </c>
      <c r="AG47" s="2678">
        <f t="shared" si="11"/>
      </c>
      <c r="AH47" s="2581">
        <f t="shared" si="22"/>
      </c>
      <c r="AI47" s="2682"/>
      <c r="AJ47" s="2686"/>
      <c r="AK47" s="2585"/>
      <c r="AL47" s="2584"/>
      <c r="AM47" s="2585"/>
      <c r="AN47" s="2585"/>
    </row>
    <row customHeight="true" hidden="true" ht="18" r="48">
      <c r="A48" s="2667">
        <v>15</v>
      </c>
      <c r="B48" s="2566" t="s">
        <v>2492</v>
      </c>
      <c r="C48" s="2667" t="s">
        <v>2515</v>
      </c>
      <c r="D48" s="2612"/>
      <c r="E48" s="2600"/>
      <c r="F48" s="2670">
        <v>0</v>
      </c>
      <c r="G48" s="2670">
        <v>0</v>
      </c>
      <c r="H48" s="2671"/>
      <c r="I48" s="2672">
        <f>VLOOKUP(C48,'Data Products'!$A:$J,2,0)</f>
      </c>
      <c r="J48" s="2632">
        <f t="shared" si="5"/>
      </c>
      <c r="K48" s="2633">
        <v>45854</v>
      </c>
      <c r="L48" s="2575">
        <f t="shared" si="16"/>
      </c>
      <c r="M48" s="2681">
        <v>0</v>
      </c>
      <c r="N48" s="2598">
        <v>0</v>
      </c>
      <c r="O48" s="2600"/>
      <c r="P48" s="2571"/>
      <c r="Q48" s="2566" t="s">
        <v>2502</v>
      </c>
      <c r="R48" s="2646"/>
      <c r="S48" s="2646"/>
      <c r="T48" s="2675"/>
      <c r="U48" s="2646"/>
      <c r="V48" s="2646"/>
      <c r="W48" s="2646"/>
      <c r="X48" s="2646"/>
      <c r="Y48" s="2646"/>
      <c r="Z48" s="2646"/>
      <c r="AA48" s="2646"/>
      <c r="AB48" s="2676">
        <f t="shared" si="26"/>
      </c>
      <c r="AC48" s="2689">
        <f t="shared" si="1"/>
      </c>
      <c r="AD48" s="2578">
        <f t="shared" si="8"/>
      </c>
      <c r="AE48" s="2690">
        <f t="shared" si="19"/>
      </c>
      <c r="AF48" s="2677">
        <f>VLOOKUP(C48,'Data Products'!$A:$J,10,0)</f>
      </c>
      <c r="AG48" s="2678">
        <f t="shared" si="11"/>
      </c>
      <c r="AH48" s="2581">
        <f t="shared" si="22"/>
      </c>
      <c r="AI48" s="2682"/>
      <c r="AJ48" s="2686"/>
      <c r="AK48" s="2585">
        <v>340</v>
      </c>
      <c r="AL48" s="2584"/>
      <c r="AM48" s="2585"/>
      <c r="AN48" s="2585"/>
    </row>
    <row customHeight="true" hidden="true" ht="18" r="49">
      <c r="A49" s="2667">
        <v>16</v>
      </c>
      <c r="B49" s="2566" t="s">
        <v>2492</v>
      </c>
      <c r="C49" s="2667" t="s">
        <v>2516</v>
      </c>
      <c r="D49" s="2612"/>
      <c r="E49" s="2600"/>
      <c r="F49" s="2670">
        <v>0</v>
      </c>
      <c r="G49" s="2670">
        <v>0</v>
      </c>
      <c r="H49" s="2671"/>
      <c r="I49" s="2672">
        <f>VLOOKUP(C49,'Data Products'!$A:$J,2,0)</f>
      </c>
      <c r="J49" s="2632">
        <f t="shared" si="5"/>
      </c>
      <c r="K49" s="2633">
        <v>45855</v>
      </c>
      <c r="L49" s="2575">
        <f t="shared" si="16"/>
      </c>
      <c r="M49" s="2681">
        <v>0</v>
      </c>
      <c r="N49" s="2598">
        <v>0</v>
      </c>
      <c r="O49" s="2600"/>
      <c r="P49" s="2571"/>
      <c r="Q49" s="2566" t="s">
        <v>2517</v>
      </c>
      <c r="R49" s="2646"/>
      <c r="S49" s="2646"/>
      <c r="T49" s="2675"/>
      <c r="U49" s="2646"/>
      <c r="V49" s="2646"/>
      <c r="W49" s="2646"/>
      <c r="X49" s="2646"/>
      <c r="Y49" s="2646"/>
      <c r="Z49" s="2646"/>
      <c r="AA49" s="2646"/>
      <c r="AB49" s="2676">
        <f t="shared" si="26"/>
      </c>
      <c r="AC49" s="2590">
        <f t="shared" si="1"/>
      </c>
      <c r="AD49" s="2578">
        <f t="shared" si="8"/>
      </c>
      <c r="AE49" s="2591">
        <f t="shared" si="19"/>
      </c>
      <c r="AF49" s="2677">
        <f>VLOOKUP(C49,'Data Products'!$A:$J,10,0)</f>
      </c>
      <c r="AG49" s="2678">
        <f t="shared" si="11"/>
      </c>
      <c r="AH49" s="2581">
        <f t="shared" si="22"/>
      </c>
      <c r="AI49" s="2682"/>
      <c r="AJ49" s="2686"/>
      <c r="AK49" s="2585"/>
      <c r="AL49" s="2584"/>
      <c r="AM49" s="2585"/>
      <c r="AN49" s="2585"/>
    </row>
    <row customHeight="true" hidden="true" ht="18" r="50">
      <c r="A50" s="2667">
        <v>17</v>
      </c>
      <c r="B50" s="2566" t="s">
        <v>2492</v>
      </c>
      <c r="C50" s="2667" t="s">
        <v>2518</v>
      </c>
      <c r="D50" s="2612"/>
      <c r="E50" s="2600"/>
      <c r="F50" s="2670">
        <v>0</v>
      </c>
      <c r="G50" s="2670">
        <v>0</v>
      </c>
      <c r="H50" s="2671"/>
      <c r="I50" s="2672">
        <f>VLOOKUP(C50,'Data Products'!$A:$J,2,0)</f>
      </c>
      <c r="J50" s="2632">
        <f t="shared" si="5"/>
      </c>
      <c r="K50" s="2633">
        <v>45856</v>
      </c>
      <c r="L50" s="2575">
        <f t="shared" si="16"/>
      </c>
      <c r="M50" s="2681">
        <v>0</v>
      </c>
      <c r="N50" s="2598">
        <v>0</v>
      </c>
      <c r="O50" s="2600"/>
      <c r="P50" s="2571"/>
      <c r="Q50" s="2566" t="s">
        <v>2517</v>
      </c>
      <c r="R50" s="2646"/>
      <c r="S50" s="2646"/>
      <c r="T50" s="2675"/>
      <c r="U50" s="2646"/>
      <c r="V50" s="2646"/>
      <c r="W50" s="2646"/>
      <c r="X50" s="2646"/>
      <c r="Y50" s="2646"/>
      <c r="Z50" s="2646"/>
      <c r="AA50" s="2646"/>
      <c r="AB50" s="2676">
        <f t="shared" si="26"/>
      </c>
      <c r="AC50" s="2595">
        <f t="shared" si="1"/>
      </c>
      <c r="AD50" s="2578">
        <f t="shared" si="8"/>
      </c>
      <c r="AE50" s="2596">
        <f t="shared" si="19"/>
      </c>
      <c r="AF50" s="2677">
        <f>VLOOKUP(C50,'Data Products'!$A:$J,10,0)</f>
      </c>
      <c r="AG50" s="2678">
        <f t="shared" si="11"/>
      </c>
      <c r="AH50" s="2581">
        <f t="shared" si="22"/>
      </c>
      <c r="AI50" s="2682"/>
      <c r="AJ50" s="2686"/>
      <c r="AK50" s="2585">
        <v>3620</v>
      </c>
      <c r="AL50" s="2584"/>
      <c r="AM50" s="2585"/>
      <c r="AN50" s="2585"/>
    </row>
    <row customHeight="true" hidden="true" ht="18" r="51">
      <c r="A51" s="2667">
        <v>18</v>
      </c>
      <c r="B51" s="2566" t="s">
        <v>2492</v>
      </c>
      <c r="C51" s="2667" t="s">
        <v>2519</v>
      </c>
      <c r="D51" s="2612"/>
      <c r="E51" s="2600"/>
      <c r="F51" s="2670">
        <v>0</v>
      </c>
      <c r="G51" s="2670">
        <v>0</v>
      </c>
      <c r="H51" s="2671"/>
      <c r="I51" s="2672">
        <f>VLOOKUP(C51,'Data Products'!$A:$J,2,0)</f>
      </c>
      <c r="J51" s="2632">
        <f t="shared" si="5"/>
      </c>
      <c r="K51" s="2633">
        <v>45857</v>
      </c>
      <c r="L51" s="2575">
        <f t="shared" si="16"/>
      </c>
      <c r="M51" s="2681">
        <v>0</v>
      </c>
      <c r="N51" s="2598">
        <v>0</v>
      </c>
      <c r="O51" s="2600"/>
      <c r="P51" s="2571"/>
      <c r="Q51" s="2566" t="s">
        <v>2517</v>
      </c>
      <c r="R51" s="2646"/>
      <c r="S51" s="2646"/>
      <c r="T51" s="2675"/>
      <c r="U51" s="2646"/>
      <c r="V51" s="2646"/>
      <c r="W51" s="2646"/>
      <c r="X51" s="2646"/>
      <c r="Y51" s="2646"/>
      <c r="Z51" s="2646"/>
      <c r="AA51" s="2646"/>
      <c r="AB51" s="2676">
        <f t="shared" si="26"/>
      </c>
      <c r="AC51" s="2590">
        <f t="shared" si="1"/>
      </c>
      <c r="AD51" s="2578">
        <f t="shared" si="8"/>
      </c>
      <c r="AE51" s="2591">
        <f t="shared" si="19"/>
      </c>
      <c r="AF51" s="2677">
        <f>VLOOKUP(C51,'Data Products'!$A:$J,10,0)</f>
      </c>
      <c r="AG51" s="2678">
        <f t="shared" si="11"/>
      </c>
      <c r="AH51" s="2581">
        <f t="shared" si="22"/>
      </c>
      <c r="AI51" s="2682"/>
      <c r="AJ51" s="2686"/>
      <c r="AK51" s="2585"/>
      <c r="AL51" s="2584"/>
      <c r="AM51" s="2585"/>
      <c r="AN51" s="2585"/>
    </row>
    <row customHeight="true" hidden="true" ht="18" r="52">
      <c r="A52" s="2667">
        <v>19</v>
      </c>
      <c r="B52" s="2566" t="s">
        <v>2446</v>
      </c>
      <c r="C52" s="2667" t="s">
        <v>2520</v>
      </c>
      <c r="D52" s="2610" t="s">
        <v>2521</v>
      </c>
      <c r="E52" s="2610" t="s">
        <v>2521</v>
      </c>
      <c r="F52" s="2670">
        <v>0</v>
      </c>
      <c r="G52" s="2670">
        <v>0</v>
      </c>
      <c r="H52" s="2671"/>
      <c r="I52" s="2672">
        <f>VLOOKUP(C52,'Data Products'!$A:$J,2,0)</f>
      </c>
      <c r="J52" s="2632">
        <f t="shared" si="5"/>
      </c>
      <c r="K52" s="2633">
        <v>45858</v>
      </c>
      <c r="L52" s="2575">
        <f t="shared" si="16"/>
      </c>
      <c r="M52" s="2681">
        <v>0</v>
      </c>
      <c r="N52" s="2598">
        <v>0</v>
      </c>
      <c r="O52" s="2600"/>
      <c r="P52" s="2571"/>
      <c r="Q52" s="2566" t="s">
        <v>2522</v>
      </c>
      <c r="R52" s="2646"/>
      <c r="S52" s="2646"/>
      <c r="T52" s="2675"/>
      <c r="U52" s="2646"/>
      <c r="V52" s="2646"/>
      <c r="W52" s="2646"/>
      <c r="X52" s="2646"/>
      <c r="Y52" s="2646"/>
      <c r="Z52" s="2646"/>
      <c r="AA52" s="2646"/>
      <c r="AB52" s="2676">
        <f t="shared" si="26"/>
      </c>
      <c r="AC52" s="2595">
        <f t="shared" si="1"/>
      </c>
      <c r="AD52" s="2578">
        <f t="shared" si="8"/>
      </c>
      <c r="AE52" s="2596">
        <f t="shared" si="19"/>
      </c>
      <c r="AF52" s="2677">
        <f>VLOOKUP(C52,'Data Products'!$A:$J,10,0)</f>
      </c>
      <c r="AG52" s="2678">
        <f t="shared" si="11"/>
      </c>
      <c r="AH52" s="2581">
        <f t="shared" si="22"/>
      </c>
      <c r="AI52" s="2679" t="s">
        <v>2523</v>
      </c>
      <c r="AJ52" s="2686"/>
      <c r="AK52" s="2585"/>
      <c r="AL52" s="2584"/>
      <c r="AM52" s="2585"/>
      <c r="AN52" s="2585"/>
    </row>
    <row customHeight="true" hidden="true" ht="18" r="53">
      <c r="A53" s="2667">
        <v>20</v>
      </c>
      <c r="B53" s="2566" t="s">
        <v>2492</v>
      </c>
      <c r="C53" s="2667" t="s">
        <v>2524</v>
      </c>
      <c r="D53" s="2610" t="s">
        <v>2525</v>
      </c>
      <c r="E53" s="2610" t="s">
        <v>2525</v>
      </c>
      <c r="F53" s="2670">
        <v>8</v>
      </c>
      <c r="G53" s="2670">
        <v>8</v>
      </c>
      <c r="H53" s="2671"/>
      <c r="I53" s="2672">
        <f>VLOOKUP(C53,'Data Products'!$A:$J,2,0)</f>
      </c>
      <c r="J53" s="2632">
        <f t="shared" si="5"/>
      </c>
      <c r="K53" s="2633">
        <v>45859</v>
      </c>
      <c r="L53" s="2575">
        <f t="shared" si="16"/>
      </c>
      <c r="M53" s="2681">
        <v>0</v>
      </c>
      <c r="N53" s="2598">
        <v>0</v>
      </c>
      <c r="O53" s="2600"/>
      <c r="P53" s="2571"/>
      <c r="Q53" s="2566" t="s">
        <v>2522</v>
      </c>
      <c r="R53" s="2646"/>
      <c r="S53" s="2646"/>
      <c r="T53" s="2675"/>
      <c r="U53" s="2646"/>
      <c r="V53" s="2646"/>
      <c r="W53" s="2646"/>
      <c r="X53" s="2646"/>
      <c r="Y53" s="2646"/>
      <c r="Z53" s="2646"/>
      <c r="AA53" s="2646"/>
      <c r="AB53" s="2676">
        <f t="shared" si="26"/>
      </c>
      <c r="AC53" s="2595">
        <f t="shared" si="1"/>
      </c>
      <c r="AD53" s="2578">
        <f t="shared" si="8"/>
      </c>
      <c r="AE53" s="2596">
        <f t="shared" si="19"/>
      </c>
      <c r="AF53" s="2677">
        <f>VLOOKUP(C53,'Data Products'!$A:$J,10,0)</f>
      </c>
      <c r="AG53" s="2678">
        <f t="shared" si="11"/>
      </c>
      <c r="AH53" s="2581">
        <f t="shared" si="22"/>
      </c>
      <c r="AI53" s="2679" t="s">
        <v>2526</v>
      </c>
      <c r="AJ53" s="2686"/>
      <c r="AK53" s="2585"/>
      <c r="AL53" s="2584"/>
      <c r="AM53" s="2585"/>
      <c r="AN53" s="2585"/>
    </row>
    <row customHeight="true" hidden="true" ht="18" r="54">
      <c r="A54" s="2667">
        <v>21</v>
      </c>
      <c r="B54" s="2566" t="s">
        <v>2492</v>
      </c>
      <c r="C54" s="2667" t="s">
        <v>2527</v>
      </c>
      <c r="D54" s="2610" t="s">
        <v>2528</v>
      </c>
      <c r="E54" s="2610" t="s">
        <v>2528</v>
      </c>
      <c r="F54" s="2670">
        <v>0</v>
      </c>
      <c r="G54" s="2670">
        <v>0</v>
      </c>
      <c r="H54" s="2671"/>
      <c r="I54" s="2672">
        <f>VLOOKUP(C54,'Data Products'!$A:$J,2,0)</f>
      </c>
      <c r="J54" s="2632">
        <f t="shared" si="5"/>
      </c>
      <c r="K54" s="2633">
        <v>45860</v>
      </c>
      <c r="L54" s="2575">
        <f t="shared" si="16"/>
      </c>
      <c r="M54" s="2681">
        <v>0</v>
      </c>
      <c r="N54" s="2598">
        <v>0</v>
      </c>
      <c r="O54" s="2600"/>
      <c r="P54" s="2571"/>
      <c r="Q54" s="2566" t="s">
        <v>2529</v>
      </c>
      <c r="R54" s="2646"/>
      <c r="S54" s="2646"/>
      <c r="T54" s="2675"/>
      <c r="U54" s="2646"/>
      <c r="V54" s="2646"/>
      <c r="W54" s="2646"/>
      <c r="X54" s="2646"/>
      <c r="Y54" s="2646"/>
      <c r="Z54" s="2646"/>
      <c r="AA54" s="2646"/>
      <c r="AB54" s="2676">
        <f t="shared" si="26"/>
      </c>
      <c r="AC54" s="2595">
        <f t="shared" si="1"/>
      </c>
      <c r="AD54" s="2578">
        <f t="shared" si="8"/>
      </c>
      <c r="AE54" s="2596">
        <f t="shared" si="19"/>
      </c>
      <c r="AF54" s="2677">
        <f>VLOOKUP(C54,'Data Products'!$A:$J,10,0)</f>
      </c>
      <c r="AG54" s="2678">
        <f t="shared" si="11"/>
      </c>
      <c r="AH54" s="2581">
        <f t="shared" si="22"/>
      </c>
      <c r="AI54" s="2682"/>
      <c r="AJ54" s="2686"/>
      <c r="AK54" s="2585"/>
      <c r="AL54" s="2584"/>
      <c r="AM54" s="2585"/>
      <c r="AN54" s="2585"/>
    </row>
    <row customHeight="true" hidden="true" ht="18" r="55">
      <c r="A55" s="2667">
        <v>22</v>
      </c>
      <c r="B55" s="2566" t="s">
        <v>2443</v>
      </c>
      <c r="C55" s="2667" t="s">
        <v>2528</v>
      </c>
      <c r="D55" s="2610" t="s">
        <v>2528</v>
      </c>
      <c r="E55" s="2610" t="s">
        <v>2528</v>
      </c>
      <c r="F55" s="2670">
        <v>2</v>
      </c>
      <c r="G55" s="2670">
        <v>2</v>
      </c>
      <c r="H55" s="2671"/>
      <c r="I55" s="2672">
        <f>VLOOKUP(C55,'Data Products'!$A:$J,2,0)</f>
      </c>
      <c r="J55" s="2632">
        <f t="shared" si="5"/>
      </c>
      <c r="K55" s="2633">
        <v>45861</v>
      </c>
      <c r="L55" s="2575">
        <f t="shared" si="16"/>
      </c>
      <c r="M55" s="2681">
        <v>0</v>
      </c>
      <c r="N55" s="2691">
        <v>0</v>
      </c>
      <c r="O55" s="2600"/>
      <c r="P55" s="2571"/>
      <c r="Q55" s="2566" t="s">
        <v>2530</v>
      </c>
      <c r="R55" s="2646"/>
      <c r="S55" s="2646"/>
      <c r="T55" s="2675"/>
      <c r="U55" s="2646"/>
      <c r="V55" s="2646"/>
      <c r="W55" s="2646"/>
      <c r="X55" s="2646"/>
      <c r="Y55" s="2646"/>
      <c r="Z55" s="2646"/>
      <c r="AA55" s="2646"/>
      <c r="AB55" s="2676">
        <f t="shared" si="26"/>
      </c>
      <c r="AC55" s="2595">
        <f t="shared" si="1"/>
      </c>
      <c r="AD55" s="2578">
        <f t="shared" si="8"/>
      </c>
      <c r="AE55" s="2596">
        <f t="shared" si="19"/>
      </c>
      <c r="AF55" s="2677">
        <f>VLOOKUP(C55,'Data Products'!$A:$J,10,0)</f>
      </c>
      <c r="AG55" s="2678">
        <f t="shared" si="11"/>
      </c>
      <c r="AH55" s="2581"/>
      <c r="AI55" s="2679" t="s">
        <v>2531</v>
      </c>
      <c r="AJ55" s="2686"/>
      <c r="AK55" s="2585"/>
      <c r="AL55" s="2584"/>
      <c r="AM55" s="2585"/>
      <c r="AN55" s="2585"/>
    </row>
    <row customHeight="true" hidden="true" ht="18" r="56">
      <c r="A56" s="2667">
        <v>23</v>
      </c>
      <c r="B56" s="2566" t="s">
        <v>2492</v>
      </c>
      <c r="C56" s="2667" t="s">
        <v>2532</v>
      </c>
      <c r="D56" s="2692"/>
      <c r="E56" s="2692"/>
      <c r="F56" s="2670">
        <v>0</v>
      </c>
      <c r="G56" s="2670">
        <v>0</v>
      </c>
      <c r="H56" s="2671"/>
      <c r="I56" s="2672">
        <f>VLOOKUP(C56,'Data Products'!$A:$J,2,0)</f>
      </c>
      <c r="J56" s="2632">
        <f t="shared" si="5"/>
      </c>
      <c r="K56" s="2633">
        <v>45862</v>
      </c>
      <c r="L56" s="2575">
        <f t="shared" si="16"/>
      </c>
      <c r="M56" s="2681">
        <v>0</v>
      </c>
      <c r="N56" s="2598">
        <v>0</v>
      </c>
      <c r="O56" s="2600"/>
      <c r="P56" s="2571"/>
      <c r="Q56" s="2566" t="s">
        <v>2533</v>
      </c>
      <c r="R56" s="2646"/>
      <c r="S56" s="2646"/>
      <c r="T56" s="2675"/>
      <c r="U56" s="2646"/>
      <c r="V56" s="2646"/>
      <c r="W56" s="2646"/>
      <c r="X56" s="2646"/>
      <c r="Y56" s="2646"/>
      <c r="Z56" s="2646"/>
      <c r="AA56" s="2646"/>
      <c r="AB56" s="2676">
        <f t="shared" si="26"/>
      </c>
      <c r="AC56" s="2595">
        <f t="shared" si="1"/>
      </c>
      <c r="AD56" s="2578">
        <f t="shared" si="8"/>
      </c>
      <c r="AE56" s="2596">
        <f t="shared" si="19"/>
      </c>
      <c r="AF56" s="2677">
        <f>VLOOKUP(C56,'Data Products'!$A:$J,10,0)</f>
      </c>
      <c r="AG56" s="2678">
        <f t="shared" si="11"/>
      </c>
      <c r="AH56" s="2581">
        <f t="shared" ref="AH56:AH71" si="23">IF(J56&lt;=90,F56,0)</f>
      </c>
      <c r="AI56" s="2682"/>
      <c r="AJ56" s="2686"/>
      <c r="AK56" s="2585"/>
      <c r="AL56" s="2584"/>
      <c r="AM56" s="2585"/>
      <c r="AN56" s="2585"/>
    </row>
    <row customHeight="true" hidden="true" ht="18" r="57">
      <c r="A57" s="2667">
        <v>24</v>
      </c>
      <c r="B57" s="2566" t="s">
        <v>2492</v>
      </c>
      <c r="C57" s="2667" t="s">
        <v>2534</v>
      </c>
      <c r="D57" s="2692"/>
      <c r="E57" s="2692"/>
      <c r="F57" s="2670">
        <v>0</v>
      </c>
      <c r="G57" s="2670">
        <v>0</v>
      </c>
      <c r="H57" s="2671"/>
      <c r="I57" s="2672">
        <f>VLOOKUP(C57,'Data Products'!$A:$J,2,0)</f>
      </c>
      <c r="J57" s="2632">
        <f t="shared" si="5"/>
      </c>
      <c r="K57" s="2633">
        <v>45863</v>
      </c>
      <c r="L57" s="2575">
        <f t="shared" si="16"/>
      </c>
      <c r="M57" s="2681">
        <v>0</v>
      </c>
      <c r="N57" s="2598">
        <v>0</v>
      </c>
      <c r="O57" s="2600"/>
      <c r="P57" s="2571"/>
      <c r="Q57" s="2566" t="s">
        <v>2494</v>
      </c>
      <c r="R57" s="2646"/>
      <c r="S57" s="2646"/>
      <c r="T57" s="2675"/>
      <c r="U57" s="2646"/>
      <c r="V57" s="2646"/>
      <c r="W57" s="2646"/>
      <c r="X57" s="2646"/>
      <c r="Y57" s="2646"/>
      <c r="Z57" s="2646"/>
      <c r="AA57" s="2646"/>
      <c r="AB57" s="2676">
        <f t="shared" si="26"/>
      </c>
      <c r="AC57" s="2595">
        <f t="shared" si="1"/>
      </c>
      <c r="AD57" s="2578">
        <f t="shared" si="8"/>
      </c>
      <c r="AE57" s="2596">
        <f t="shared" si="19"/>
      </c>
      <c r="AF57" s="2677">
        <f>VLOOKUP(C57,'Data Products'!$A:$J,10,0)</f>
      </c>
      <c r="AG57" s="2678">
        <f t="shared" si="11"/>
      </c>
      <c r="AH57" s="2581">
        <f t="shared" si="23"/>
      </c>
      <c r="AI57" s="2682"/>
      <c r="AJ57" s="2686"/>
      <c r="AK57" s="2585"/>
      <c r="AL57" s="2584"/>
      <c r="AM57" s="2585"/>
      <c r="AN57" s="2585"/>
    </row>
    <row customHeight="true" hidden="true" ht="18" r="58">
      <c r="A58" s="2667">
        <v>25</v>
      </c>
      <c r="B58" s="2566" t="s">
        <v>2492</v>
      </c>
      <c r="C58" s="2667" t="s">
        <v>2535</v>
      </c>
      <c r="D58" s="2692"/>
      <c r="E58" s="2692"/>
      <c r="F58" s="2670">
        <v>0</v>
      </c>
      <c r="G58" s="2670">
        <v>0</v>
      </c>
      <c r="H58" s="2671"/>
      <c r="I58" s="2672">
        <f>VLOOKUP(C58,'Data Products'!$A:$J,2,0)</f>
      </c>
      <c r="J58" s="2632">
        <f t="shared" si="5"/>
      </c>
      <c r="K58" s="2633">
        <v>45864</v>
      </c>
      <c r="L58" s="2575">
        <f t="shared" si="16"/>
      </c>
      <c r="M58" s="2681">
        <v>0</v>
      </c>
      <c r="N58" s="2598">
        <v>0</v>
      </c>
      <c r="O58" s="2600"/>
      <c r="P58" s="2571"/>
      <c r="Q58" s="2566" t="s">
        <v>2494</v>
      </c>
      <c r="R58" s="2646"/>
      <c r="S58" s="2646"/>
      <c r="T58" s="2675"/>
      <c r="U58" s="2646"/>
      <c r="V58" s="2646"/>
      <c r="W58" s="2646"/>
      <c r="X58" s="2646"/>
      <c r="Y58" s="2646"/>
      <c r="Z58" s="2646"/>
      <c r="AA58" s="2646"/>
      <c r="AB58" s="2676">
        <f t="shared" si="26"/>
      </c>
      <c r="AC58" s="2595">
        <f t="shared" si="1"/>
      </c>
      <c r="AD58" s="2578">
        <f t="shared" si="8"/>
      </c>
      <c r="AE58" s="2596">
        <f t="shared" si="19"/>
      </c>
      <c r="AF58" s="2677">
        <f>VLOOKUP(C58,'Data Products'!$A:$J,10,0)</f>
      </c>
      <c r="AG58" s="2678">
        <f t="shared" si="11"/>
      </c>
      <c r="AH58" s="2581">
        <f t="shared" si="23"/>
      </c>
      <c r="AI58" s="2682"/>
      <c r="AJ58" s="2686"/>
      <c r="AK58" s="2585"/>
      <c r="AL58" s="2584"/>
      <c r="AM58" s="2585"/>
      <c r="AN58" s="2585"/>
    </row>
    <row customHeight="true" hidden="true" ht="18" r="59">
      <c r="A59" s="2667">
        <v>26</v>
      </c>
      <c r="B59" s="2566" t="s">
        <v>2492</v>
      </c>
      <c r="C59" s="2667" t="s">
        <v>2536</v>
      </c>
      <c r="D59" s="2692"/>
      <c r="E59" s="2692"/>
      <c r="F59" s="2670">
        <v>0</v>
      </c>
      <c r="G59" s="2670">
        <v>0</v>
      </c>
      <c r="H59" s="2671" t="s">
        <v>2537</v>
      </c>
      <c r="I59" s="2672">
        <f>VLOOKUP(C59,'Data Products'!$A:$J,2,0)</f>
      </c>
      <c r="J59" s="2632">
        <f t="shared" si="5"/>
      </c>
      <c r="K59" s="2633">
        <v>45865</v>
      </c>
      <c r="L59" s="2575">
        <f t="shared" si="16"/>
      </c>
      <c r="M59" s="2681">
        <v>0</v>
      </c>
      <c r="N59" s="2598">
        <v>0</v>
      </c>
      <c r="O59" s="2600"/>
      <c r="P59" s="2571"/>
      <c r="Q59" s="2566" t="s">
        <v>2538</v>
      </c>
      <c r="R59" s="2646"/>
      <c r="S59" s="2646"/>
      <c r="T59" s="2693"/>
      <c r="U59" s="2646"/>
      <c r="V59" s="2646"/>
      <c r="W59" s="2646"/>
      <c r="X59" s="2646"/>
      <c r="Y59" s="2646"/>
      <c r="Z59" s="2646"/>
      <c r="AA59" s="2646"/>
      <c r="AB59" s="2676">
        <f t="shared" si="26"/>
      </c>
      <c r="AC59" s="2595">
        <f t="shared" si="1"/>
      </c>
      <c r="AD59" s="2578">
        <f t="shared" si="8"/>
      </c>
      <c r="AE59" s="2596">
        <f t="shared" si="19"/>
      </c>
      <c r="AF59" s="2677">
        <f>VLOOKUP(C59,'Data Products'!$A:$J,10,0)</f>
      </c>
      <c r="AG59" s="2678">
        <f t="shared" si="11"/>
      </c>
      <c r="AH59" s="2581">
        <f t="shared" si="23"/>
      </c>
      <c r="AI59" s="2682"/>
      <c r="AJ59" s="2686"/>
      <c r="AK59" s="2585">
        <v>50</v>
      </c>
      <c r="AL59" s="2584"/>
      <c r="AM59" s="2585"/>
      <c r="AN59" s="2585"/>
    </row>
    <row customHeight="true" hidden="true" ht="18" r="60">
      <c r="A60" s="2667">
        <v>27</v>
      </c>
      <c r="B60" s="2566" t="s">
        <v>2492</v>
      </c>
      <c r="C60" s="2667" t="s">
        <v>2539</v>
      </c>
      <c r="D60" s="2692"/>
      <c r="E60" s="2692"/>
      <c r="F60" s="2670">
        <v>0</v>
      </c>
      <c r="G60" s="2670">
        <v>0</v>
      </c>
      <c r="H60" s="2671"/>
      <c r="I60" s="2672">
        <f>VLOOKUP(C60,'Data Products'!$A:$J,2,0)</f>
      </c>
      <c r="J60" s="2632">
        <f t="shared" si="5"/>
      </c>
      <c r="K60" s="2633">
        <v>45866</v>
      </c>
      <c r="L60" s="2575">
        <f t="shared" si="16"/>
      </c>
      <c r="M60" s="2681">
        <v>0</v>
      </c>
      <c r="N60" s="2598">
        <v>0</v>
      </c>
      <c r="O60" s="2600"/>
      <c r="P60" s="2571"/>
      <c r="Q60" s="2566" t="s">
        <v>2538</v>
      </c>
      <c r="R60" s="2642"/>
      <c r="S60" s="2642"/>
      <c r="T60" s="2693"/>
      <c r="U60" s="2646"/>
      <c r="V60" s="2642"/>
      <c r="W60" s="2642"/>
      <c r="X60" s="2642"/>
      <c r="Y60" s="2642"/>
      <c r="Z60" s="2642"/>
      <c r="AA60" s="2642"/>
      <c r="AB60" s="2676">
        <f t="shared" si="26"/>
      </c>
      <c r="AC60" s="2595">
        <f t="shared" si="1"/>
      </c>
      <c r="AD60" s="2578">
        <f t="shared" si="8"/>
      </c>
      <c r="AE60" s="2596">
        <f t="shared" si="19"/>
      </c>
      <c r="AF60" s="2677">
        <f>VLOOKUP(C60,'Data Products'!$A:$J,10,0)</f>
      </c>
      <c r="AG60" s="2678">
        <f t="shared" si="11"/>
      </c>
      <c r="AH60" s="2581">
        <f t="shared" si="23"/>
      </c>
      <c r="AI60" s="2682"/>
      <c r="AJ60" s="2686"/>
      <c r="AK60" s="2585">
        <v>80</v>
      </c>
      <c r="AL60" s="2584"/>
      <c r="AM60" s="2585"/>
      <c r="AN60" s="2585"/>
    </row>
    <row customHeight="true" hidden="true" ht="18" r="61">
      <c r="A61" s="2667">
        <v>28</v>
      </c>
      <c r="B61" s="2566" t="s">
        <v>2492</v>
      </c>
      <c r="C61" s="2667" t="s">
        <v>2540</v>
      </c>
      <c r="D61" s="2692"/>
      <c r="E61" s="2692"/>
      <c r="F61" s="2670">
        <v>0</v>
      </c>
      <c r="G61" s="2670">
        <v>0</v>
      </c>
      <c r="H61" s="2671"/>
      <c r="I61" s="2672">
        <f>VLOOKUP(C61,'Data Products'!$A:$J,2,0)</f>
      </c>
      <c r="J61" s="2632">
        <f t="shared" si="5"/>
      </c>
      <c r="K61" s="2633">
        <v>45867</v>
      </c>
      <c r="L61" s="2575">
        <f t="shared" si="16"/>
      </c>
      <c r="M61" s="2681">
        <v>0</v>
      </c>
      <c r="N61" s="2598">
        <v>0</v>
      </c>
      <c r="O61" s="2600"/>
      <c r="P61" s="2571"/>
      <c r="Q61" s="2566" t="s">
        <v>2538</v>
      </c>
      <c r="R61" s="2642"/>
      <c r="S61" s="2642"/>
      <c r="T61" s="2675"/>
      <c r="U61" s="2646"/>
      <c r="V61" s="2642"/>
      <c r="W61" s="2642"/>
      <c r="X61" s="2642"/>
      <c r="Y61" s="2642"/>
      <c r="Z61" s="2642"/>
      <c r="AA61" s="2642"/>
      <c r="AB61" s="2676">
        <f t="shared" si="26"/>
      </c>
      <c r="AC61" s="2590">
        <f t="shared" si="1"/>
      </c>
      <c r="AD61" s="2578">
        <f t="shared" si="8"/>
      </c>
      <c r="AE61" s="2591">
        <f t="shared" si="19"/>
      </c>
      <c r="AF61" s="2677">
        <f>VLOOKUP(C61,'Data Products'!$A:$J,10,0)</f>
      </c>
      <c r="AG61" s="2678">
        <f t="shared" si="11"/>
      </c>
      <c r="AH61" s="2581">
        <f t="shared" si="23"/>
      </c>
      <c r="AI61" s="2682"/>
      <c r="AJ61" s="2686"/>
      <c r="AK61" s="2585">
        <v>60</v>
      </c>
      <c r="AL61" s="2584"/>
      <c r="AM61" s="2585"/>
      <c r="AN61" s="2585"/>
    </row>
    <row customHeight="true" hidden="true" ht="18" r="62">
      <c r="A62" s="2667">
        <v>29</v>
      </c>
      <c r="B62" s="2566" t="s">
        <v>2492</v>
      </c>
      <c r="C62" s="2667" t="s">
        <v>2541</v>
      </c>
      <c r="D62" s="2692"/>
      <c r="E62" s="2692"/>
      <c r="F62" s="2670">
        <v>0</v>
      </c>
      <c r="G62" s="2670">
        <v>0</v>
      </c>
      <c r="H62" s="2671" t="s">
        <v>2542</v>
      </c>
      <c r="I62" s="2672">
        <f>VLOOKUP(C62,'Data Products'!$A:$J,2,0)</f>
      </c>
      <c r="J62" s="2632">
        <f t="shared" si="5"/>
      </c>
      <c r="K62" s="2633">
        <v>45868</v>
      </c>
      <c r="L62" s="2575">
        <f t="shared" si="16"/>
      </c>
      <c r="M62" s="2681">
        <v>0</v>
      </c>
      <c r="N62" s="2598">
        <v>0</v>
      </c>
      <c r="O62" s="2600"/>
      <c r="P62" s="2571"/>
      <c r="Q62" s="2566" t="s">
        <v>2538</v>
      </c>
      <c r="R62" s="2642"/>
      <c r="S62" s="2642"/>
      <c r="T62" s="2675"/>
      <c r="U62" s="2646"/>
      <c r="V62" s="2642"/>
      <c r="W62" s="2642"/>
      <c r="X62" s="2642"/>
      <c r="Y62" s="2642"/>
      <c r="Z62" s="2642"/>
      <c r="AA62" s="2642"/>
      <c r="AB62" s="2676">
        <f t="shared" si="26"/>
      </c>
      <c r="AC62" s="2590">
        <f t="shared" si="1"/>
      </c>
      <c r="AD62" s="2578">
        <f t="shared" si="8"/>
      </c>
      <c r="AE62" s="2591">
        <f t="shared" si="19"/>
      </c>
      <c r="AF62" s="2677">
        <f>VLOOKUP(C62,'Data Products'!$A:$J,10,0)</f>
      </c>
      <c r="AG62" s="2678">
        <f t="shared" si="11"/>
      </c>
      <c r="AH62" s="2581">
        <f t="shared" si="23"/>
      </c>
      <c r="AI62" s="2682"/>
      <c r="AJ62" s="2686"/>
      <c r="AK62" s="2585">
        <v>40</v>
      </c>
      <c r="AL62" s="2584"/>
      <c r="AM62" s="2585"/>
      <c r="AN62" s="2585"/>
    </row>
    <row customHeight="true" hidden="true" ht="18" r="63">
      <c r="A63" s="2667">
        <v>30</v>
      </c>
      <c r="B63" s="2566" t="s">
        <v>2492</v>
      </c>
      <c r="C63" s="2667" t="s">
        <v>2543</v>
      </c>
      <c r="D63" s="2692"/>
      <c r="E63" s="2692"/>
      <c r="F63" s="2670">
        <v>0</v>
      </c>
      <c r="G63" s="2670">
        <v>0</v>
      </c>
      <c r="H63" s="2671"/>
      <c r="I63" s="2672">
        <f>VLOOKUP(C63,'Data Products'!$A:$J,2,0)</f>
      </c>
      <c r="J63" s="2632">
        <f t="shared" si="5"/>
      </c>
      <c r="K63" s="2633">
        <v>45869</v>
      </c>
      <c r="L63" s="2575">
        <f t="shared" si="16"/>
      </c>
      <c r="M63" s="2681">
        <v>0</v>
      </c>
      <c r="N63" s="2598">
        <v>0</v>
      </c>
      <c r="O63" s="2600"/>
      <c r="P63" s="2571"/>
      <c r="Q63" s="2566" t="s">
        <v>2538</v>
      </c>
      <c r="R63" s="2642"/>
      <c r="S63" s="2642"/>
      <c r="T63" s="2675"/>
      <c r="U63" s="2646"/>
      <c r="V63" s="2642"/>
      <c r="W63" s="2642"/>
      <c r="X63" s="2642"/>
      <c r="Y63" s="2642"/>
      <c r="Z63" s="2642"/>
      <c r="AA63" s="2642"/>
      <c r="AB63" s="2676">
        <f t="shared" si="26"/>
      </c>
      <c r="AC63" s="2590">
        <f t="shared" si="1"/>
      </c>
      <c r="AD63" s="2578">
        <f t="shared" si="8"/>
      </c>
      <c r="AE63" s="2591">
        <f t="shared" si="19"/>
      </c>
      <c r="AF63" s="2677">
        <f>VLOOKUP(C63,'Data Products'!$A:$J,10,0)</f>
      </c>
      <c r="AG63" s="2678">
        <f t="shared" si="11"/>
      </c>
      <c r="AH63" s="2581">
        <f t="shared" si="23"/>
      </c>
      <c r="AI63" s="2682"/>
      <c r="AJ63" s="2686"/>
      <c r="AK63" s="2585"/>
      <c r="AL63" s="2584"/>
      <c r="AM63" s="2585"/>
      <c r="AN63" s="2585"/>
    </row>
    <row customHeight="true" hidden="true" ht="18" r="64">
      <c r="A64" s="2667">
        <v>31</v>
      </c>
      <c r="B64" s="2566" t="s">
        <v>2492</v>
      </c>
      <c r="C64" s="2667" t="s">
        <v>2544</v>
      </c>
      <c r="D64" s="2692"/>
      <c r="E64" s="2692"/>
      <c r="F64" s="2670">
        <v>0</v>
      </c>
      <c r="G64" s="2670">
        <v>0</v>
      </c>
      <c r="H64" s="2671"/>
      <c r="I64" s="2672">
        <f>VLOOKUP(C64,'Data Products'!$A:$J,2,0)</f>
      </c>
      <c r="J64" s="2632">
        <f t="shared" si="5"/>
      </c>
      <c r="K64" s="2633">
        <v>45870</v>
      </c>
      <c r="L64" s="2575">
        <f t="shared" si="16"/>
      </c>
      <c r="M64" s="2681">
        <v>0</v>
      </c>
      <c r="N64" s="2598">
        <v>0</v>
      </c>
      <c r="O64" s="2600"/>
      <c r="P64" s="2571"/>
      <c r="Q64" s="2566" t="s">
        <v>2538</v>
      </c>
      <c r="R64" s="2642"/>
      <c r="S64" s="2642"/>
      <c r="T64" s="2675"/>
      <c r="U64" s="2646"/>
      <c r="V64" s="2642"/>
      <c r="W64" s="2642"/>
      <c r="X64" s="2642"/>
      <c r="Y64" s="2642"/>
      <c r="Z64" s="2642"/>
      <c r="AA64" s="2642"/>
      <c r="AB64" s="2676">
        <f t="shared" si="26"/>
      </c>
      <c r="AC64" s="2595">
        <f t="shared" si="1"/>
      </c>
      <c r="AD64" s="2578">
        <f t="shared" si="8"/>
      </c>
      <c r="AE64" s="2596">
        <f t="shared" si="19"/>
      </c>
      <c r="AF64" s="2677">
        <f>VLOOKUP(C64,'Data Products'!$A:$J,10,0)</f>
      </c>
      <c r="AG64" s="2678">
        <f t="shared" si="11"/>
      </c>
      <c r="AH64" s="2581">
        <f t="shared" si="23"/>
      </c>
      <c r="AI64" s="2682"/>
      <c r="AJ64" s="2686"/>
      <c r="AK64" s="2585"/>
      <c r="AL64" s="2584"/>
      <c r="AM64" s="2585"/>
      <c r="AN64" s="2585"/>
    </row>
    <row customHeight="true" hidden="true" ht="18" r="65">
      <c r="A65" s="2667">
        <v>32</v>
      </c>
      <c r="B65" s="2566" t="s">
        <v>2492</v>
      </c>
      <c r="C65" s="2667" t="s">
        <v>2545</v>
      </c>
      <c r="D65" s="2692"/>
      <c r="E65" s="2692"/>
      <c r="F65" s="2670">
        <v>0</v>
      </c>
      <c r="G65" s="2670">
        <v>0</v>
      </c>
      <c r="H65" s="2671"/>
      <c r="I65" s="2672">
        <f>VLOOKUP(C65,'Data Products'!$A:$J,2,0)</f>
      </c>
      <c r="J65" s="2632">
        <f t="shared" si="5"/>
      </c>
      <c r="K65" s="2633">
        <v>45871</v>
      </c>
      <c r="L65" s="2575">
        <f t="shared" si="16"/>
      </c>
      <c r="M65" s="2681">
        <v>0</v>
      </c>
      <c r="N65" s="2598">
        <v>0</v>
      </c>
      <c r="O65" s="2600"/>
      <c r="P65" s="2571"/>
      <c r="Q65" s="2566" t="s">
        <v>2546</v>
      </c>
      <c r="R65" s="2642"/>
      <c r="S65" s="2642"/>
      <c r="T65" s="2675"/>
      <c r="U65" s="2646"/>
      <c r="V65" s="2642"/>
      <c r="W65" s="2642"/>
      <c r="X65" s="2642"/>
      <c r="Y65" s="2642"/>
      <c r="Z65" s="2642"/>
      <c r="AA65" s="2642"/>
      <c r="AB65" s="2676">
        <f t="shared" si="26"/>
      </c>
      <c r="AC65" s="2590">
        <f t="shared" si="1"/>
      </c>
      <c r="AD65" s="2578">
        <f t="shared" si="8"/>
      </c>
      <c r="AE65" s="2591">
        <f t="shared" si="19"/>
      </c>
      <c r="AF65" s="2677">
        <f>VLOOKUP(C65,'Data Products'!$A:$J,10,0)</f>
      </c>
      <c r="AG65" s="2678">
        <f t="shared" si="11"/>
      </c>
      <c r="AH65" s="2581">
        <f t="shared" si="23"/>
      </c>
      <c r="AI65" s="2682"/>
      <c r="AJ65" s="2686"/>
      <c r="AK65" s="2585"/>
      <c r="AL65" s="2584"/>
      <c r="AM65" s="2585"/>
      <c r="AN65" s="2585"/>
    </row>
    <row customHeight="true" hidden="true" ht="18" r="66">
      <c r="A66" s="2667">
        <v>33</v>
      </c>
      <c r="B66" s="2566" t="s">
        <v>2492</v>
      </c>
      <c r="C66" s="2667" t="s">
        <v>2547</v>
      </c>
      <c r="D66" s="2692"/>
      <c r="E66" s="2692"/>
      <c r="F66" s="2670">
        <v>0</v>
      </c>
      <c r="G66" s="2670">
        <v>0</v>
      </c>
      <c r="H66" s="2671"/>
      <c r="I66" s="2672">
        <f>VLOOKUP(C66,'Data Products'!$A:$J,2,0)</f>
      </c>
      <c r="J66" s="2632">
        <f t="shared" si="5"/>
      </c>
      <c r="K66" s="2633">
        <v>45872</v>
      </c>
      <c r="L66" s="2575">
        <f t="shared" si="16"/>
      </c>
      <c r="M66" s="2681">
        <v>0</v>
      </c>
      <c r="N66" s="2598">
        <v>0</v>
      </c>
      <c r="O66" s="2600"/>
      <c r="P66" s="2571"/>
      <c r="Q66" s="2566" t="s">
        <v>2546</v>
      </c>
      <c r="R66" s="2642"/>
      <c r="S66" s="2642"/>
      <c r="T66" s="2675"/>
      <c r="U66" s="2646"/>
      <c r="V66" s="2642"/>
      <c r="W66" s="2642"/>
      <c r="X66" s="2642"/>
      <c r="Y66" s="2642"/>
      <c r="Z66" s="2642"/>
      <c r="AA66" s="2642"/>
      <c r="AB66" s="2676">
        <f t="shared" si="26"/>
      </c>
      <c r="AC66" s="2590">
        <f t="shared" si="1"/>
      </c>
      <c r="AD66" s="2578">
        <f t="shared" si="8"/>
      </c>
      <c r="AE66" s="2591">
        <f t="shared" si="19"/>
      </c>
      <c r="AF66" s="2677">
        <f>VLOOKUP(C66,'Data Products'!$A:$J,10,0)</f>
      </c>
      <c r="AG66" s="2678">
        <f t="shared" si="11"/>
      </c>
      <c r="AH66" s="2581">
        <f t="shared" si="23"/>
      </c>
      <c r="AI66" s="2682"/>
      <c r="AJ66" s="2686"/>
      <c r="AK66" s="2585"/>
      <c r="AL66" s="2584"/>
      <c r="AM66" s="2585"/>
      <c r="AN66" s="2585"/>
    </row>
    <row customHeight="true" hidden="true" ht="18" r="67">
      <c r="A67" s="2667">
        <v>34</v>
      </c>
      <c r="B67" s="2687" t="s">
        <v>2492</v>
      </c>
      <c r="C67" s="2694" t="s">
        <v>2548</v>
      </c>
      <c r="D67" s="2692"/>
      <c r="E67" s="2692"/>
      <c r="F67" s="2670">
        <v>0</v>
      </c>
      <c r="G67" s="2670">
        <v>0</v>
      </c>
      <c r="H67" s="2671"/>
      <c r="I67" s="2672">
        <f>VLOOKUP(C67,'Data Products'!$A:$J,2,0)</f>
      </c>
      <c r="J67" s="2632">
        <f t="shared" si="5"/>
      </c>
      <c r="K67" s="2633">
        <v>45873</v>
      </c>
      <c r="L67" s="2575">
        <f t="shared" si="16"/>
      </c>
      <c r="M67" s="2681">
        <v>0</v>
      </c>
      <c r="N67" s="2598">
        <v>0</v>
      </c>
      <c r="O67" s="2695"/>
      <c r="P67" s="2696"/>
      <c r="Q67" s="2566" t="s">
        <v>2546</v>
      </c>
      <c r="R67" s="2642"/>
      <c r="S67" s="2642"/>
      <c r="T67" s="2675"/>
      <c r="U67" s="2642"/>
      <c r="V67" s="2642"/>
      <c r="W67" s="2642"/>
      <c r="X67" s="2642"/>
      <c r="Y67" s="2642"/>
      <c r="Z67" s="2642"/>
      <c r="AA67" s="2642"/>
      <c r="AB67" s="2676">
        <f t="shared" si="26"/>
      </c>
      <c r="AC67" s="2590">
        <f t="shared" si="1"/>
      </c>
      <c r="AD67" s="2578">
        <f t="shared" si="8"/>
      </c>
      <c r="AE67" s="2591">
        <f t="shared" si="19"/>
      </c>
      <c r="AF67" s="2677">
        <f>VLOOKUP(C67,'Data Products'!$A:$J,10,0)</f>
      </c>
      <c r="AG67" s="2678">
        <f t="shared" si="11"/>
      </c>
      <c r="AH67" s="2581">
        <f t="shared" si="23"/>
      </c>
      <c r="AI67" s="2682"/>
      <c r="AJ67" s="2686"/>
      <c r="AK67" s="2585"/>
      <c r="AL67" s="2584"/>
      <c r="AM67" s="2585"/>
      <c r="AN67" s="2585"/>
    </row>
    <row customHeight="true" hidden="true" ht="18" r="68">
      <c r="A68" s="2667">
        <v>35</v>
      </c>
      <c r="B68" s="2667" t="s">
        <v>2446</v>
      </c>
      <c r="C68" s="2667" t="s">
        <v>2549</v>
      </c>
      <c r="D68" s="2610" t="s">
        <v>2550</v>
      </c>
      <c r="E68" s="2610" t="s">
        <v>2550</v>
      </c>
      <c r="F68" s="2670">
        <v>0</v>
      </c>
      <c r="G68" s="2670">
        <v>0</v>
      </c>
      <c r="H68" s="2697"/>
      <c r="I68" s="2672">
        <f>VLOOKUP(C68,'Data Products'!$A:$J,2,0)</f>
      </c>
      <c r="J68" s="2632">
        <f t="shared" si="5"/>
      </c>
      <c r="K68" s="2633">
        <v>45874</v>
      </c>
      <c r="L68" s="2575">
        <f t="shared" si="16"/>
      </c>
      <c r="M68" s="2698">
        <v>0</v>
      </c>
      <c r="N68" s="2598">
        <v>0</v>
      </c>
      <c r="O68" s="2600"/>
      <c r="P68" s="2571"/>
      <c r="Q68" s="2687" t="s">
        <v>2551</v>
      </c>
      <c r="R68" s="2642"/>
      <c r="S68" s="2642"/>
      <c r="T68" s="2675"/>
      <c r="U68" s="2642"/>
      <c r="V68" s="2642"/>
      <c r="W68" s="2642"/>
      <c r="X68" s="2642"/>
      <c r="Y68" s="2642"/>
      <c r="Z68" s="2642"/>
      <c r="AA68" s="2642"/>
      <c r="AB68" s="2676">
        <f t="shared" si="26"/>
      </c>
      <c r="AC68" s="2595">
        <f t="shared" si="1"/>
      </c>
      <c r="AD68" s="2578">
        <f t="shared" si="8"/>
      </c>
      <c r="AE68" s="2596">
        <f t="shared" si="19"/>
      </c>
      <c r="AF68" s="2677">
        <f>VLOOKUP(C68,'Data Products'!$A:$J,10,0)</f>
      </c>
      <c r="AG68" s="2678">
        <f t="shared" si="11"/>
      </c>
      <c r="AH68" s="2581">
        <f t="shared" si="23"/>
      </c>
      <c r="AI68" s="2682"/>
      <c r="AJ68" s="2686"/>
      <c r="AK68" s="2585">
        <v>50</v>
      </c>
      <c r="AL68" s="2584"/>
      <c r="AM68" s="2585"/>
      <c r="AN68" s="2585"/>
    </row>
    <row customHeight="true" hidden="true" ht="18" r="69">
      <c r="A69" s="2667">
        <v>36</v>
      </c>
      <c r="B69" s="2688" t="s">
        <v>2500</v>
      </c>
      <c r="C69" s="2699" t="s">
        <v>2552</v>
      </c>
      <c r="D69" s="2692"/>
      <c r="E69" s="2692"/>
      <c r="F69" s="2670">
        <v>0</v>
      </c>
      <c r="G69" s="2670">
        <v>0</v>
      </c>
      <c r="H69" s="2671"/>
      <c r="I69" s="2672">
        <f>VLOOKUP(C69,'Data Products'!$A:$J,2,0)</f>
      </c>
      <c r="J69" s="2632">
        <f t="shared" si="5"/>
      </c>
      <c r="K69" s="2633">
        <v>45875</v>
      </c>
      <c r="L69" s="2575">
        <f t="shared" si="16"/>
      </c>
      <c r="M69" s="2681">
        <v>0</v>
      </c>
      <c r="N69" s="2598">
        <v>0</v>
      </c>
      <c r="O69" s="2700"/>
      <c r="P69" s="2701"/>
      <c r="Q69" s="2566" t="s">
        <v>2551</v>
      </c>
      <c r="R69" s="2642"/>
      <c r="S69" s="2642"/>
      <c r="T69" s="2675"/>
      <c r="U69" s="2642"/>
      <c r="V69" s="2642"/>
      <c r="W69" s="2642"/>
      <c r="X69" s="2642"/>
      <c r="Y69" s="2642"/>
      <c r="Z69" s="2642"/>
      <c r="AA69" s="2642"/>
      <c r="AB69" s="2676">
        <f t="shared" si="26"/>
      </c>
      <c r="AC69" s="2595">
        <f t="shared" si="1"/>
      </c>
      <c r="AD69" s="2578">
        <f t="shared" si="8"/>
      </c>
      <c r="AE69" s="2596">
        <f t="shared" si="19"/>
      </c>
      <c r="AF69" s="2677">
        <f>VLOOKUP(C69,'Data Products'!$A:$J,10,0)</f>
      </c>
      <c r="AG69" s="2678">
        <f t="shared" si="11"/>
      </c>
      <c r="AH69" s="2581">
        <f t="shared" si="23"/>
      </c>
      <c r="AI69" s="2682"/>
      <c r="AJ69" s="2702"/>
      <c r="AK69" s="2703"/>
      <c r="AL69" s="2704"/>
      <c r="AM69" s="2703"/>
      <c r="AN69" s="2703"/>
    </row>
    <row customHeight="true" hidden="true" ht="18" r="70">
      <c r="A70" s="2667">
        <v>37</v>
      </c>
      <c r="B70" s="2688" t="s">
        <v>2500</v>
      </c>
      <c r="C70" s="2667" t="s">
        <v>2553</v>
      </c>
      <c r="D70" s="2692"/>
      <c r="E70" s="2692"/>
      <c r="F70" s="2670">
        <v>0</v>
      </c>
      <c r="G70" s="2670">
        <v>0</v>
      </c>
      <c r="H70" s="2705"/>
      <c r="I70" s="2672">
        <f>VLOOKUP(C70,'Data Products'!$A:$J,2,0)</f>
      </c>
      <c r="J70" s="2632">
        <f t="shared" si="5"/>
      </c>
      <c r="K70" s="2633">
        <v>45876</v>
      </c>
      <c r="L70" s="2575">
        <f t="shared" si="16"/>
      </c>
      <c r="M70" s="2681">
        <v>0</v>
      </c>
      <c r="N70" s="2598">
        <v>0</v>
      </c>
      <c r="O70" s="2600"/>
      <c r="P70" s="2571"/>
      <c r="Q70" s="2566" t="s">
        <v>2551</v>
      </c>
      <c r="R70" s="2642"/>
      <c r="S70" s="2642"/>
      <c r="T70" s="2675"/>
      <c r="U70" s="2642"/>
      <c r="V70" s="2642"/>
      <c r="W70" s="2642"/>
      <c r="X70" s="2642"/>
      <c r="Y70" s="2642"/>
      <c r="Z70" s="2642"/>
      <c r="AA70" s="2642"/>
      <c r="AB70" s="2676">
        <f t="shared" si="26"/>
      </c>
      <c r="AC70" s="2595">
        <f t="shared" si="1"/>
      </c>
      <c r="AD70" s="2578">
        <f t="shared" si="8"/>
      </c>
      <c r="AE70" s="2596">
        <f t="shared" si="19"/>
      </c>
      <c r="AF70" s="2677">
        <f>VLOOKUP(C70,'Data Products'!$A:$J,10,0)</f>
      </c>
      <c r="AG70" s="2678">
        <f t="shared" si="11"/>
      </c>
      <c r="AH70" s="2581">
        <f t="shared" si="23"/>
      </c>
      <c r="AI70" s="2682"/>
      <c r="AJ70" s="2686"/>
      <c r="AK70" s="2585"/>
      <c r="AL70" s="2584"/>
      <c r="AM70" s="2585"/>
      <c r="AN70" s="2585"/>
    </row>
    <row customHeight="true" hidden="true" ht="18" r="71">
      <c r="A71" s="2667">
        <v>38</v>
      </c>
      <c r="B71" s="2688" t="s">
        <v>2500</v>
      </c>
      <c r="C71" s="2667" t="s">
        <v>2554</v>
      </c>
      <c r="D71" s="2692"/>
      <c r="E71" s="2692"/>
      <c r="F71" s="2670">
        <v>0</v>
      </c>
      <c r="G71" s="2670">
        <v>0</v>
      </c>
      <c r="H71" s="2705"/>
      <c r="I71" s="2672">
        <f>VLOOKUP(C71,'Data Products'!$A:$J,2,0)</f>
      </c>
      <c r="J71" s="2632">
        <f t="shared" si="5"/>
      </c>
      <c r="K71" s="2633">
        <v>45877</v>
      </c>
      <c r="L71" s="2575">
        <f t="shared" si="16"/>
      </c>
      <c r="M71" s="2681">
        <v>0</v>
      </c>
      <c r="N71" s="2598">
        <v>0</v>
      </c>
      <c r="O71" s="2600"/>
      <c r="P71" s="2571"/>
      <c r="Q71" s="2566" t="s">
        <v>2551</v>
      </c>
      <c r="R71" s="2642"/>
      <c r="S71" s="2642"/>
      <c r="T71" s="2675"/>
      <c r="U71" s="2642"/>
      <c r="V71" s="2642"/>
      <c r="W71" s="2642"/>
      <c r="X71" s="2642"/>
      <c r="Y71" s="2642"/>
      <c r="Z71" s="2642"/>
      <c r="AA71" s="2642"/>
      <c r="AB71" s="2676">
        <f t="shared" si="26"/>
      </c>
      <c r="AC71" s="2595">
        <f t="shared" si="1"/>
      </c>
      <c r="AD71" s="2578">
        <f t="shared" si="8"/>
      </c>
      <c r="AE71" s="2596">
        <f t="shared" si="19"/>
      </c>
      <c r="AF71" s="2677">
        <f>VLOOKUP(C71,'Data Products'!$A:$J,10,0)</f>
      </c>
      <c r="AG71" s="2678">
        <f t="shared" si="11"/>
      </c>
      <c r="AH71" s="2581">
        <f t="shared" si="23"/>
      </c>
      <c r="AI71" s="2682"/>
      <c r="AJ71" s="2686"/>
      <c r="AK71" s="2585"/>
      <c r="AL71" s="2584"/>
      <c r="AM71" s="2585"/>
      <c r="AN71" s="2585"/>
    </row>
    <row customHeight="true" hidden="true" ht="18" r="72">
      <c r="A72" s="2667">
        <v>39</v>
      </c>
      <c r="B72" s="2688" t="s">
        <v>2446</v>
      </c>
      <c r="C72" s="2667" t="s">
        <v>2555</v>
      </c>
      <c r="D72" s="2610" t="s">
        <v>2556</v>
      </c>
      <c r="E72" s="2610" t="s">
        <v>2556</v>
      </c>
      <c r="F72" s="2670">
        <v>0</v>
      </c>
      <c r="G72" s="2670">
        <v>0</v>
      </c>
      <c r="H72" s="2705"/>
      <c r="I72" s="2672">
        <f>VLOOKUP(C72,'Data Products'!$A:$J,2,0)</f>
      </c>
      <c r="J72" s="2632">
        <f t="shared" si="5"/>
      </c>
      <c r="K72" s="2633">
        <v>45878</v>
      </c>
      <c r="L72" s="2575">
        <f t="shared" si="16"/>
      </c>
      <c r="M72" s="2681">
        <v>0</v>
      </c>
      <c r="N72" s="2598">
        <v>0</v>
      </c>
      <c r="O72" s="2600"/>
      <c r="P72" s="2571"/>
      <c r="Q72" s="2566" t="s">
        <v>2557</v>
      </c>
      <c r="R72" s="2642"/>
      <c r="S72" s="2642"/>
      <c r="T72" s="2675"/>
      <c r="U72" s="2642"/>
      <c r="V72" s="2642"/>
      <c r="W72" s="2642"/>
      <c r="X72" s="2642"/>
      <c r="Y72" s="2642"/>
      <c r="Z72" s="2642"/>
      <c r="AA72" s="2642"/>
      <c r="AB72" s="2676">
        <f t="shared" si="26"/>
      </c>
      <c r="AC72" s="2595">
        <f t="shared" si="1"/>
      </c>
      <c r="AD72" s="2578">
        <f t="shared" si="8"/>
      </c>
      <c r="AE72" s="2596">
        <f t="shared" si="19"/>
      </c>
      <c r="AF72" s="2677">
        <f>VLOOKUP(C72,'Data Products'!$A:$J,10,0)</f>
      </c>
      <c r="AG72" s="2678">
        <f t="shared" si="11"/>
      </c>
      <c r="AH72" s="2581"/>
      <c r="AI72" s="2682"/>
      <c r="AJ72" s="2686"/>
      <c r="AK72" s="2585"/>
      <c r="AL72" s="2584"/>
      <c r="AM72" s="2585"/>
      <c r="AN72" s="2585"/>
    </row>
    <row customHeight="true" hidden="true" ht="18" r="73">
      <c r="A73" s="2667">
        <v>40</v>
      </c>
      <c r="B73" s="2566" t="s">
        <v>2492</v>
      </c>
      <c r="C73" s="2667" t="s">
        <v>2558</v>
      </c>
      <c r="D73" s="2706"/>
      <c r="E73" s="2706"/>
      <c r="F73" s="2670">
        <v>0</v>
      </c>
      <c r="G73" s="2670">
        <v>0</v>
      </c>
      <c r="H73" s="2705"/>
      <c r="I73" s="2672">
        <f>VLOOKUP(C73,'Data Products'!$A:$J,2,0)</f>
      </c>
      <c r="J73" s="2632">
        <f t="shared" si="5"/>
      </c>
      <c r="K73" s="2633">
        <v>45879</v>
      </c>
      <c r="L73" s="2575">
        <f t="shared" si="16"/>
      </c>
      <c r="M73" s="2681">
        <v>0</v>
      </c>
      <c r="N73" s="2598">
        <v>0</v>
      </c>
      <c r="O73" s="2707"/>
      <c r="P73" s="2589"/>
      <c r="Q73" s="2566" t="s">
        <v>2559</v>
      </c>
      <c r="R73" s="2642"/>
      <c r="S73" s="2642"/>
      <c r="T73" s="2675"/>
      <c r="U73" s="2642"/>
      <c r="V73" s="2642"/>
      <c r="W73" s="2642"/>
      <c r="X73" s="2642"/>
      <c r="Y73" s="2642"/>
      <c r="Z73" s="2642"/>
      <c r="AA73" s="2642"/>
      <c r="AB73" s="2708">
        <f t="shared" si="26"/>
      </c>
      <c r="AC73" s="2709">
        <f t="shared" si="1"/>
      </c>
      <c r="AD73" s="2578">
        <f t="shared" si="8"/>
      </c>
      <c r="AE73" s="2591">
        <f t="shared" si="19"/>
      </c>
      <c r="AF73" s="2677">
        <f>VLOOKUP(C73,'Data Products'!$A:$J,10,0)</f>
      </c>
      <c r="AG73" s="2678">
        <f t="shared" si="11"/>
      </c>
      <c r="AH73" s="2581">
        <f t="shared" ref="AH73:AH105" si="24">IF(J73&lt;=90,F73,0)</f>
      </c>
      <c r="AI73" s="2682"/>
      <c r="AJ73" s="2686"/>
      <c r="AK73" s="2585"/>
      <c r="AL73" s="2584"/>
      <c r="AM73" s="2585"/>
      <c r="AN73" s="2585"/>
    </row>
    <row customHeight="true" hidden="true" ht="18" r="74">
      <c r="A74" s="2667">
        <v>41</v>
      </c>
      <c r="B74" s="2566" t="s">
        <v>2492</v>
      </c>
      <c r="C74" s="2667" t="s">
        <v>2560</v>
      </c>
      <c r="D74" s="2692"/>
      <c r="E74" s="2692"/>
      <c r="F74" s="2670">
        <v>0</v>
      </c>
      <c r="G74" s="2670">
        <v>0</v>
      </c>
      <c r="H74" s="2705"/>
      <c r="I74" s="2672">
        <f>VLOOKUP(C74,'Data Products'!$A:$J,2,0)</f>
      </c>
      <c r="J74" s="2632">
        <f t="shared" si="5"/>
      </c>
      <c r="K74" s="2633">
        <v>45880</v>
      </c>
      <c r="L74" s="2575">
        <f t="shared" si="16"/>
      </c>
      <c r="M74" s="2681">
        <v>0</v>
      </c>
      <c r="N74" s="2598">
        <v>0</v>
      </c>
      <c r="O74" s="2710"/>
      <c r="P74" s="2711"/>
      <c r="Q74" s="2566" t="s">
        <v>2559</v>
      </c>
      <c r="R74" s="2642"/>
      <c r="S74" s="2642"/>
      <c r="T74" s="2642"/>
      <c r="U74" s="2642"/>
      <c r="V74" s="2642"/>
      <c r="W74" s="2642"/>
      <c r="X74" s="2642"/>
      <c r="Y74" s="2642"/>
      <c r="Z74" s="2642"/>
      <c r="AA74" s="2642"/>
      <c r="AB74" s="2676">
        <f t="shared" si="26"/>
      </c>
      <c r="AC74" s="2709">
        <f t="shared" si="1"/>
      </c>
      <c r="AD74" s="2578">
        <f t="shared" si="8"/>
      </c>
      <c r="AE74" s="2591">
        <f t="shared" si="19"/>
      </c>
      <c r="AF74" s="2677">
        <f>VLOOKUP(C74,'Data Products'!$A:$J,10,0)</f>
      </c>
      <c r="AG74" s="2678">
        <f t="shared" si="11"/>
      </c>
      <c r="AH74" s="2581">
        <f t="shared" si="24"/>
      </c>
      <c r="AI74" s="2682"/>
      <c r="AJ74" s="2686"/>
      <c r="AK74" s="2585"/>
      <c r="AL74" s="2584"/>
      <c r="AM74" s="2585"/>
      <c r="AN74" s="2585"/>
    </row>
    <row customHeight="true" hidden="true" ht="18" r="75">
      <c r="A75" s="2667">
        <v>42</v>
      </c>
      <c r="B75" s="2566" t="s">
        <v>2492</v>
      </c>
      <c r="C75" s="2667" t="s">
        <v>2561</v>
      </c>
      <c r="D75" s="2692"/>
      <c r="E75" s="2692"/>
      <c r="F75" s="2670">
        <v>0</v>
      </c>
      <c r="G75" s="2670">
        <v>0</v>
      </c>
      <c r="H75" s="2705"/>
      <c r="I75" s="2672">
        <f>VLOOKUP(C75,'Data Products'!$A:$J,2,0)</f>
      </c>
      <c r="J75" s="2632">
        <f t="shared" si="5"/>
      </c>
      <c r="K75" s="2633">
        <v>45881</v>
      </c>
      <c r="L75" s="2575">
        <f t="shared" si="16"/>
      </c>
      <c r="M75" s="2681">
        <v>0</v>
      </c>
      <c r="N75" s="2598">
        <v>0</v>
      </c>
      <c r="O75" s="2710"/>
      <c r="P75" s="2711"/>
      <c r="Q75" s="2566" t="s">
        <v>2559</v>
      </c>
      <c r="R75" s="2642"/>
      <c r="S75" s="2642"/>
      <c r="T75" s="2642"/>
      <c r="U75" s="2642"/>
      <c r="V75" s="2642"/>
      <c r="W75" s="2642"/>
      <c r="X75" s="2642"/>
      <c r="Y75" s="2642"/>
      <c r="Z75" s="2642"/>
      <c r="AA75" s="2642"/>
      <c r="AB75" s="2676">
        <f t="shared" si="26"/>
      </c>
      <c r="AC75" s="2709">
        <f t="shared" si="1"/>
      </c>
      <c r="AD75" s="2578">
        <f t="shared" si="8"/>
      </c>
      <c r="AE75" s="2591">
        <f t="shared" si="19"/>
      </c>
      <c r="AF75" s="2677">
        <f>VLOOKUP(C75,'Data Products'!$A:$J,10,0)</f>
      </c>
      <c r="AG75" s="2678">
        <f t="shared" si="11"/>
      </c>
      <c r="AH75" s="2581">
        <f t="shared" si="24"/>
      </c>
      <c r="AI75" s="2682"/>
      <c r="AJ75" s="2686"/>
      <c r="AK75" s="2585"/>
      <c r="AL75" s="2584"/>
      <c r="AM75" s="2585"/>
      <c r="AN75" s="2585"/>
    </row>
    <row customHeight="true" hidden="true" ht="18" r="76">
      <c r="A76" s="2667">
        <v>43</v>
      </c>
      <c r="B76" s="2566" t="s">
        <v>2492</v>
      </c>
      <c r="C76" s="2667" t="s">
        <v>2562</v>
      </c>
      <c r="D76" s="2692"/>
      <c r="E76" s="2692"/>
      <c r="F76" s="2670">
        <v>0</v>
      </c>
      <c r="G76" s="2670">
        <v>0</v>
      </c>
      <c r="H76" s="2705"/>
      <c r="I76" s="2672">
        <f>VLOOKUP(C76,'Data Products'!$A:$J,2,0)</f>
      </c>
      <c r="J76" s="2632">
        <f t="shared" si="5"/>
      </c>
      <c r="K76" s="2633">
        <v>45882</v>
      </c>
      <c r="L76" s="2575">
        <f t="shared" si="16"/>
      </c>
      <c r="M76" s="2681">
        <v>0</v>
      </c>
      <c r="N76" s="2598">
        <v>0</v>
      </c>
      <c r="O76" s="2710"/>
      <c r="P76" s="2711"/>
      <c r="Q76" s="2566" t="s">
        <v>2559</v>
      </c>
      <c r="R76" s="2642"/>
      <c r="S76" s="2642"/>
      <c r="T76" s="2642"/>
      <c r="U76" s="2642"/>
      <c r="V76" s="2642"/>
      <c r="W76" s="2642"/>
      <c r="X76" s="2642"/>
      <c r="Y76" s="2642"/>
      <c r="Z76" s="2642"/>
      <c r="AA76" s="2642"/>
      <c r="AB76" s="2676">
        <f t="shared" si="26"/>
      </c>
      <c r="AC76" s="2709">
        <f t="shared" si="1"/>
      </c>
      <c r="AD76" s="2578">
        <f t="shared" si="8"/>
      </c>
      <c r="AE76" s="2591">
        <f t="shared" si="19"/>
      </c>
      <c r="AF76" s="2677">
        <f>VLOOKUP(C76,'Data Products'!$A:$J,10,0)</f>
      </c>
      <c r="AG76" s="2678">
        <f t="shared" si="11"/>
      </c>
      <c r="AH76" s="2581">
        <f t="shared" si="24"/>
      </c>
      <c r="AI76" s="2682"/>
      <c r="AJ76" s="2686"/>
      <c r="AK76" s="2585"/>
      <c r="AL76" s="2584"/>
      <c r="AM76" s="2585"/>
      <c r="AN76" s="2585"/>
    </row>
    <row customHeight="true" hidden="true" ht="18" r="77">
      <c r="A77" s="2667">
        <v>44</v>
      </c>
      <c r="B77" s="2566" t="s">
        <v>2446</v>
      </c>
      <c r="C77" s="2643" t="s">
        <v>2563</v>
      </c>
      <c r="D77" s="2610" t="s">
        <v>2563</v>
      </c>
      <c r="E77" s="2610" t="s">
        <v>2563</v>
      </c>
      <c r="F77" s="2670">
        <v>0</v>
      </c>
      <c r="G77" s="2670">
        <v>0</v>
      </c>
      <c r="H77" s="2705"/>
      <c r="I77" s="2672">
        <f>VLOOKUP(C77,'Data Products'!$A:$J,2,0)</f>
      </c>
      <c r="J77" s="2632">
        <f t="shared" si="5"/>
      </c>
      <c r="K77" s="2633">
        <v>45883</v>
      </c>
      <c r="L77" s="2575">
        <f t="shared" si="16"/>
      </c>
      <c r="M77" s="2681">
        <v>2</v>
      </c>
      <c r="N77" s="2598">
        <v>2</v>
      </c>
      <c r="O77" s="2710"/>
      <c r="P77" s="2711"/>
      <c r="Q77" s="2566" t="s">
        <v>2559</v>
      </c>
      <c r="R77" s="2642"/>
      <c r="S77" s="2642"/>
      <c r="T77" s="2642"/>
      <c r="U77" s="2642"/>
      <c r="V77" s="2642"/>
      <c r="W77" s="2642"/>
      <c r="X77" s="2642"/>
      <c r="Y77" s="2642"/>
      <c r="Z77" s="2642"/>
      <c r="AA77" s="2642"/>
      <c r="AB77" s="2676">
        <f t="shared" si="26"/>
      </c>
      <c r="AC77" s="2712">
        <f t="shared" si="1"/>
      </c>
      <c r="AD77" s="2578">
        <f t="shared" si="8"/>
      </c>
      <c r="AE77" s="2596">
        <f t="shared" si="19"/>
      </c>
      <c r="AF77" s="2677">
        <f>VLOOKUP(C77,'Data Products'!$A:$J,10,0)</f>
      </c>
      <c r="AG77" s="2678">
        <f t="shared" si="11"/>
      </c>
      <c r="AH77" s="2581">
        <f t="shared" si="24"/>
      </c>
      <c r="AI77" s="2682"/>
      <c r="AJ77" s="2686"/>
      <c r="AK77" s="2585"/>
      <c r="AL77" s="2584"/>
      <c r="AM77" s="2585"/>
      <c r="AN77" s="2585"/>
    </row>
    <row customHeight="true" hidden="true" ht="18" r="78">
      <c r="A78" s="2667">
        <v>45</v>
      </c>
      <c r="B78" s="2566" t="s">
        <v>2492</v>
      </c>
      <c r="C78" s="2667" t="s">
        <v>2564</v>
      </c>
      <c r="D78" s="2692"/>
      <c r="E78" s="2692"/>
      <c r="F78" s="2670">
        <v>0</v>
      </c>
      <c r="G78" s="2670">
        <v>0</v>
      </c>
      <c r="H78" s="2705"/>
      <c r="I78" s="2672">
        <f>VLOOKUP(C78,'Data Products'!$A:$J,2,0)</f>
      </c>
      <c r="J78" s="2632">
        <f t="shared" si="5"/>
      </c>
      <c r="K78" s="2633">
        <v>45884</v>
      </c>
      <c r="L78" s="2575">
        <f t="shared" si="16"/>
      </c>
      <c r="M78" s="2681">
        <v>0</v>
      </c>
      <c r="N78" s="2598">
        <v>0</v>
      </c>
      <c r="O78" s="2710"/>
      <c r="P78" s="2711"/>
      <c r="Q78" s="2566" t="s">
        <v>2559</v>
      </c>
      <c r="R78" s="2642"/>
      <c r="S78" s="2642"/>
      <c r="T78" s="2642"/>
      <c r="U78" s="2642"/>
      <c r="V78" s="2642"/>
      <c r="W78" s="2642"/>
      <c r="X78" s="2642"/>
      <c r="Y78" s="2642"/>
      <c r="Z78" s="2642"/>
      <c r="AA78" s="2642"/>
      <c r="AB78" s="2676">
        <f t="shared" si="26"/>
      </c>
      <c r="AC78" s="2709">
        <f t="shared" si="1"/>
      </c>
      <c r="AD78" s="2578">
        <f t="shared" si="8"/>
      </c>
      <c r="AE78" s="2596">
        <f t="shared" si="19"/>
      </c>
      <c r="AF78" s="2677">
        <f>VLOOKUP(C78,'Data Products'!$A:$J,10,0)</f>
      </c>
      <c r="AG78" s="2678">
        <f t="shared" si="11"/>
      </c>
      <c r="AH78" s="2581">
        <f t="shared" si="24"/>
      </c>
      <c r="AI78" s="2682"/>
      <c r="AJ78" s="2686"/>
      <c r="AK78" s="2585"/>
      <c r="AL78" s="2584"/>
      <c r="AM78" s="2585"/>
      <c r="AN78" s="2585"/>
    </row>
    <row customHeight="true" hidden="true" ht="18" r="79">
      <c r="A79" s="2667">
        <v>46</v>
      </c>
      <c r="B79" s="2566" t="s">
        <v>2492</v>
      </c>
      <c r="C79" s="2667" t="s">
        <v>2565</v>
      </c>
      <c r="D79" s="2692"/>
      <c r="E79" s="2692"/>
      <c r="F79" s="2670">
        <v>0</v>
      </c>
      <c r="G79" s="2670">
        <v>0</v>
      </c>
      <c r="H79" s="2705"/>
      <c r="I79" s="2672">
        <f>VLOOKUP(C79,'Data Products'!$A:$J,2,0)</f>
      </c>
      <c r="J79" s="2632">
        <f t="shared" si="5"/>
      </c>
      <c r="K79" s="2633">
        <v>45885</v>
      </c>
      <c r="L79" s="2575">
        <f t="shared" si="16"/>
      </c>
      <c r="M79" s="2681">
        <v>0</v>
      </c>
      <c r="N79" s="2598">
        <v>0</v>
      </c>
      <c r="O79" s="2710"/>
      <c r="P79" s="2711"/>
      <c r="Q79" s="2566" t="s">
        <v>2559</v>
      </c>
      <c r="R79" s="2642"/>
      <c r="S79" s="2642"/>
      <c r="T79" s="2642"/>
      <c r="U79" s="2642"/>
      <c r="V79" s="2642"/>
      <c r="W79" s="2642"/>
      <c r="X79" s="2642"/>
      <c r="Y79" s="2642"/>
      <c r="Z79" s="2642"/>
      <c r="AA79" s="2642"/>
      <c r="AB79" s="2676">
        <f t="shared" si="26"/>
      </c>
      <c r="AC79" s="2709">
        <f t="shared" si="1"/>
      </c>
      <c r="AD79" s="2578">
        <f t="shared" si="8"/>
      </c>
      <c r="AE79" s="2596">
        <f t="shared" si="19"/>
      </c>
      <c r="AF79" s="2677">
        <f>VLOOKUP(C79,'Data Products'!$A:$J,10,0)</f>
      </c>
      <c r="AG79" s="2678">
        <f t="shared" si="11"/>
      </c>
      <c r="AH79" s="2581">
        <f t="shared" si="24"/>
      </c>
      <c r="AI79" s="2682"/>
      <c r="AJ79" s="2686"/>
      <c r="AK79" s="2585"/>
      <c r="AL79" s="2584"/>
      <c r="AM79" s="2585"/>
      <c r="AN79" s="2585"/>
    </row>
    <row customHeight="true" hidden="true" ht="18" r="80">
      <c r="A80" s="2667">
        <v>47</v>
      </c>
      <c r="B80" s="2566" t="s">
        <v>2492</v>
      </c>
      <c r="C80" s="2694" t="s">
        <v>2566</v>
      </c>
      <c r="D80" s="2692"/>
      <c r="E80" s="2692"/>
      <c r="F80" s="2670">
        <v>0</v>
      </c>
      <c r="G80" s="2670">
        <v>0</v>
      </c>
      <c r="H80" s="2713"/>
      <c r="I80" s="2672">
        <f>VLOOKUP(C80,'Data Products'!$A:$J,2,0)</f>
      </c>
      <c r="J80" s="2632">
        <f t="shared" si="5"/>
      </c>
      <c r="K80" s="2633">
        <v>45886</v>
      </c>
      <c r="L80" s="2575">
        <f t="shared" si="16"/>
      </c>
      <c r="M80" s="2698">
        <v>0</v>
      </c>
      <c r="N80" s="2598">
        <v>0</v>
      </c>
      <c r="O80" s="2714"/>
      <c r="P80" s="2715"/>
      <c r="Q80" s="2566" t="s">
        <v>2559</v>
      </c>
      <c r="R80" s="2642"/>
      <c r="S80" s="2642"/>
      <c r="T80" s="2642"/>
      <c r="U80" s="2642"/>
      <c r="V80" s="2642"/>
      <c r="W80" s="2642"/>
      <c r="X80" s="2642"/>
      <c r="Y80" s="2642"/>
      <c r="Z80" s="2642"/>
      <c r="AA80" s="2642"/>
      <c r="AB80" s="2716">
        <f t="shared" si="26"/>
      </c>
      <c r="AC80" s="2709">
        <f t="shared" si="1"/>
      </c>
      <c r="AD80" s="2578">
        <f t="shared" si="8"/>
      </c>
      <c r="AE80" s="2596">
        <f t="shared" si="19"/>
      </c>
      <c r="AF80" s="2677">
        <f>VLOOKUP(C80,'Data Products'!$A:$J,10,0)</f>
      </c>
      <c r="AG80" s="2678">
        <f t="shared" si="11"/>
      </c>
      <c r="AH80" s="2581">
        <f t="shared" si="24"/>
      </c>
      <c r="AI80" s="2682"/>
      <c r="AJ80" s="2686"/>
      <c r="AK80" s="2585"/>
      <c r="AL80" s="2584"/>
      <c r="AM80" s="2585"/>
      <c r="AN80" s="2585"/>
    </row>
    <row customHeight="true" hidden="true" ht="18" r="81">
      <c r="A81" s="2667">
        <v>48</v>
      </c>
      <c r="B81" s="2566" t="s">
        <v>2492</v>
      </c>
      <c r="C81" s="2667" t="s">
        <v>2567</v>
      </c>
      <c r="D81" s="2692"/>
      <c r="E81" s="2692"/>
      <c r="F81" s="2670">
        <v>0</v>
      </c>
      <c r="G81" s="2670">
        <v>0</v>
      </c>
      <c r="H81" s="2705"/>
      <c r="I81" s="2672">
        <f>VLOOKUP(C81,'Data Products'!$A:$J,2,0)</f>
      </c>
      <c r="J81" s="2632">
        <f t="shared" si="5"/>
      </c>
      <c r="K81" s="2633">
        <v>45887</v>
      </c>
      <c r="L81" s="2575">
        <f t="shared" si="16"/>
      </c>
      <c r="M81" s="2681">
        <v>0</v>
      </c>
      <c r="N81" s="2598">
        <v>0</v>
      </c>
      <c r="O81" s="2710"/>
      <c r="P81" s="2711"/>
      <c r="Q81" s="2566" t="s">
        <v>2559</v>
      </c>
      <c r="R81" s="2571"/>
      <c r="S81" s="2571"/>
      <c r="T81" s="2571"/>
      <c r="U81" s="2571"/>
      <c r="V81" s="2571"/>
      <c r="W81" s="2571"/>
      <c r="X81" s="2571"/>
      <c r="Y81" s="2571"/>
      <c r="Z81" s="2571"/>
      <c r="AA81" s="2571"/>
      <c r="AB81" s="2676">
        <f t="shared" si="26"/>
      </c>
      <c r="AC81" s="2709">
        <f t="shared" si="1"/>
      </c>
      <c r="AD81" s="2578">
        <f t="shared" si="8"/>
      </c>
      <c r="AE81" s="2596">
        <f t="shared" si="19"/>
      </c>
      <c r="AF81" s="2677">
        <f>VLOOKUP(C81,'Data Products'!$A:$J,10,0)</f>
      </c>
      <c r="AG81" s="2678">
        <f t="shared" si="11"/>
      </c>
      <c r="AH81" s="2581">
        <f t="shared" si="24"/>
      </c>
      <c r="AI81" s="2682"/>
      <c r="AJ81" s="2686"/>
      <c r="AK81" s="2585"/>
      <c r="AL81" s="2584"/>
      <c r="AM81" s="2585"/>
      <c r="AN81" s="2585"/>
    </row>
    <row customHeight="true" hidden="true" ht="18" r="82">
      <c r="A82" s="2667">
        <v>49</v>
      </c>
      <c r="B82" s="2566" t="s">
        <v>2492</v>
      </c>
      <c r="C82" s="2667" t="s">
        <v>2568</v>
      </c>
      <c r="D82" s="2692"/>
      <c r="E82" s="2692"/>
      <c r="F82" s="2670">
        <v>0</v>
      </c>
      <c r="G82" s="2670">
        <v>0</v>
      </c>
      <c r="H82" s="2705"/>
      <c r="I82" s="2672">
        <f>VLOOKUP(C82,'Data Products'!$A:$J,2,0)</f>
      </c>
      <c r="J82" s="2632">
        <f t="shared" si="5"/>
      </c>
      <c r="K82" s="2633">
        <v>45888</v>
      </c>
      <c r="L82" s="2575">
        <f t="shared" si="16"/>
      </c>
      <c r="M82" s="2681">
        <v>0</v>
      </c>
      <c r="N82" s="2598">
        <v>0</v>
      </c>
      <c r="O82" s="2710"/>
      <c r="P82" s="2711"/>
      <c r="Q82" s="2566" t="s">
        <v>2559</v>
      </c>
      <c r="R82" s="2571"/>
      <c r="S82" s="2571"/>
      <c r="T82" s="2571"/>
      <c r="U82" s="2571"/>
      <c r="V82" s="2571"/>
      <c r="W82" s="2571"/>
      <c r="X82" s="2571"/>
      <c r="Y82" s="2571"/>
      <c r="Z82" s="2571"/>
      <c r="AA82" s="2571"/>
      <c r="AB82" s="2676">
        <f t="shared" si="26"/>
      </c>
      <c r="AC82" s="2709">
        <f t="shared" si="1"/>
      </c>
      <c r="AD82" s="2578">
        <f t="shared" si="8"/>
      </c>
      <c r="AE82" s="2596">
        <f t="shared" si="19"/>
      </c>
      <c r="AF82" s="2677">
        <f>VLOOKUP(C82,'Data Products'!$A:$J,10,0)</f>
      </c>
      <c r="AG82" s="2678">
        <f t="shared" si="11"/>
      </c>
      <c r="AH82" s="2581">
        <f t="shared" si="24"/>
      </c>
      <c r="AI82" s="2682"/>
      <c r="AJ82" s="2686"/>
      <c r="AK82" s="2585"/>
      <c r="AL82" s="2584"/>
      <c r="AM82" s="2585"/>
      <c r="AN82" s="2585"/>
    </row>
    <row customHeight="true" hidden="true" ht="18" r="83">
      <c r="A83" s="2667">
        <v>50</v>
      </c>
      <c r="B83" s="2566" t="s">
        <v>2492</v>
      </c>
      <c r="C83" s="2667" t="s">
        <v>2569</v>
      </c>
      <c r="D83" s="2610" t="s">
        <v>2570</v>
      </c>
      <c r="E83" s="2610" t="s">
        <v>2570</v>
      </c>
      <c r="F83" s="2670">
        <v>0</v>
      </c>
      <c r="G83" s="2670">
        <v>0</v>
      </c>
      <c r="H83" s="2705"/>
      <c r="I83" s="2672">
        <f>VLOOKUP(C83,'Data Products'!$A:$J,2,0)</f>
      </c>
      <c r="J83" s="2632">
        <f t="shared" si="5"/>
      </c>
      <c r="K83" s="2633">
        <v>45889</v>
      </c>
      <c r="L83" s="2575">
        <f t="shared" si="16"/>
      </c>
      <c r="M83" s="2681">
        <v>0</v>
      </c>
      <c r="N83" s="2598">
        <v>0</v>
      </c>
      <c r="O83" s="2710"/>
      <c r="P83" s="2711"/>
      <c r="Q83" s="2566" t="s">
        <v>2559</v>
      </c>
      <c r="R83" s="2571"/>
      <c r="S83" s="2571"/>
      <c r="T83" s="2571"/>
      <c r="U83" s="2571"/>
      <c r="V83" s="2571"/>
      <c r="W83" s="2571"/>
      <c r="X83" s="2571"/>
      <c r="Y83" s="2571"/>
      <c r="Z83" s="2571"/>
      <c r="AA83" s="2571"/>
      <c r="AB83" s="2676">
        <f t="shared" si="26"/>
      </c>
      <c r="AC83" s="2616">
        <f t="shared" si="1"/>
      </c>
      <c r="AD83" s="2578">
        <f t="shared" si="8"/>
      </c>
      <c r="AE83" s="2596">
        <f t="shared" si="19"/>
      </c>
      <c r="AF83" s="2677">
        <f>VLOOKUP(C83,'Data Products'!$A:$J,10,0)</f>
      </c>
      <c r="AG83" s="2678">
        <f t="shared" si="11"/>
      </c>
      <c r="AH83" s="2581">
        <f t="shared" si="24"/>
      </c>
      <c r="AI83" s="2682"/>
      <c r="AJ83" s="2686"/>
      <c r="AK83" s="2585"/>
      <c r="AL83" s="2584"/>
      <c r="AM83" s="2585"/>
      <c r="AN83" s="2585"/>
    </row>
    <row customHeight="true" hidden="true" ht="18" r="84">
      <c r="A84" s="2667">
        <v>51</v>
      </c>
      <c r="B84" s="2566" t="s">
        <v>2492</v>
      </c>
      <c r="C84" s="2667" t="s">
        <v>2571</v>
      </c>
      <c r="D84" s="2610" t="s">
        <v>2572</v>
      </c>
      <c r="E84" s="2610" t="s">
        <v>2572</v>
      </c>
      <c r="F84" s="2670">
        <v>0</v>
      </c>
      <c r="G84" s="2670">
        <v>0</v>
      </c>
      <c r="H84" s="2705"/>
      <c r="I84" s="2672">
        <f>VLOOKUP(C84,'Data Products'!$A:$J,2,0)</f>
      </c>
      <c r="J84" s="2632">
        <f t="shared" si="5"/>
      </c>
      <c r="K84" s="2633">
        <v>45890</v>
      </c>
      <c r="L84" s="2575">
        <f t="shared" si="16"/>
      </c>
      <c r="M84" s="2681">
        <v>0</v>
      </c>
      <c r="N84" s="2598">
        <v>0</v>
      </c>
      <c r="O84" s="2710"/>
      <c r="P84" s="2711"/>
      <c r="Q84" s="2566" t="s">
        <v>2559</v>
      </c>
      <c r="R84" s="2571"/>
      <c r="S84" s="2571"/>
      <c r="T84" s="2571"/>
      <c r="U84" s="2571"/>
      <c r="V84" s="2571"/>
      <c r="W84" s="2571"/>
      <c r="X84" s="2571"/>
      <c r="Y84" s="2571"/>
      <c r="Z84" s="2571"/>
      <c r="AA84" s="2571"/>
      <c r="AB84" s="2676">
        <f t="shared" si="26"/>
      </c>
      <c r="AC84" s="2595">
        <f t="shared" si="1"/>
      </c>
      <c r="AD84" s="2578">
        <f t="shared" si="8"/>
      </c>
      <c r="AE84" s="2596">
        <f t="shared" si="19"/>
      </c>
      <c r="AF84" s="2677">
        <f>VLOOKUP(C84,'Data Products'!$A:$J,10,0)</f>
      </c>
      <c r="AG84" s="2678">
        <f t="shared" si="11"/>
      </c>
      <c r="AH84" s="2581">
        <f t="shared" si="24"/>
      </c>
      <c r="AI84" s="2682"/>
      <c r="AJ84" s="2686"/>
      <c r="AK84" s="2585"/>
      <c r="AL84" s="2584"/>
      <c r="AM84" s="2585"/>
      <c r="AN84" s="2585"/>
    </row>
    <row customHeight="true" hidden="true" ht="18" r="85">
      <c r="A85" s="2667">
        <v>52</v>
      </c>
      <c r="B85" s="2566" t="s">
        <v>2492</v>
      </c>
      <c r="C85" s="2667" t="s">
        <v>2573</v>
      </c>
      <c r="D85" s="2610" t="s">
        <v>2574</v>
      </c>
      <c r="E85" s="2610" t="s">
        <v>2574</v>
      </c>
      <c r="F85" s="2670">
        <v>0</v>
      </c>
      <c r="G85" s="2670">
        <v>0</v>
      </c>
      <c r="H85" s="2705"/>
      <c r="I85" s="2672">
        <f>VLOOKUP(C85,'Data Products'!$A:$J,2,0)</f>
      </c>
      <c r="J85" s="2632">
        <f t="shared" si="5"/>
      </c>
      <c r="K85" s="2633">
        <v>45891</v>
      </c>
      <c r="L85" s="2575">
        <f t="shared" si="16"/>
      </c>
      <c r="M85" s="2681">
        <v>0</v>
      </c>
      <c r="N85" s="2598">
        <v>0</v>
      </c>
      <c r="O85" s="2710"/>
      <c r="P85" s="2711"/>
      <c r="Q85" s="2566" t="s">
        <v>2559</v>
      </c>
      <c r="R85" s="2571"/>
      <c r="S85" s="2571"/>
      <c r="T85" s="2571"/>
      <c r="U85" s="2571"/>
      <c r="V85" s="2571"/>
      <c r="W85" s="2571"/>
      <c r="X85" s="2571"/>
      <c r="Y85" s="2571"/>
      <c r="Z85" s="2571"/>
      <c r="AA85" s="2571"/>
      <c r="AB85" s="2676">
        <f t="shared" si="26"/>
      </c>
      <c r="AC85" s="2590">
        <f t="shared" si="1"/>
      </c>
      <c r="AD85" s="2578">
        <f t="shared" si="8"/>
      </c>
      <c r="AE85" s="2596">
        <f t="shared" si="19"/>
      </c>
      <c r="AF85" s="2677">
        <f>VLOOKUP(C85,'Data Products'!$A:$J,10,0)</f>
      </c>
      <c r="AG85" s="2678">
        <f t="shared" si="11"/>
      </c>
      <c r="AH85" s="2581">
        <f t="shared" si="24"/>
      </c>
      <c r="AI85" s="2682"/>
      <c r="AJ85" s="2686"/>
      <c r="AK85" s="2585"/>
      <c r="AL85" s="2584"/>
      <c r="AM85" s="2585"/>
      <c r="AN85" s="2585"/>
    </row>
    <row customHeight="true" hidden="true" ht="18" r="86">
      <c r="A86" s="2667">
        <v>53</v>
      </c>
      <c r="B86" s="2566" t="s">
        <v>2492</v>
      </c>
      <c r="C86" s="2667" t="s">
        <v>2575</v>
      </c>
      <c r="D86" s="2610" t="s">
        <v>2576</v>
      </c>
      <c r="E86" s="2610" t="s">
        <v>2576</v>
      </c>
      <c r="F86" s="2670">
        <v>0</v>
      </c>
      <c r="G86" s="2670">
        <v>0</v>
      </c>
      <c r="H86" s="2705"/>
      <c r="I86" s="2672">
        <f>VLOOKUP(C86,'Data Products'!$A:$J,2,0)</f>
      </c>
      <c r="J86" s="2632">
        <f t="shared" si="5"/>
      </c>
      <c r="K86" s="2633">
        <v>45892</v>
      </c>
      <c r="L86" s="2575">
        <f t="shared" si="16"/>
      </c>
      <c r="M86" s="2681">
        <v>0</v>
      </c>
      <c r="N86" s="2598">
        <v>0</v>
      </c>
      <c r="O86" s="2710"/>
      <c r="P86" s="2711"/>
      <c r="Q86" s="2566" t="s">
        <v>2559</v>
      </c>
      <c r="R86" s="2571"/>
      <c r="S86" s="2571"/>
      <c r="T86" s="2571"/>
      <c r="U86" s="2571"/>
      <c r="V86" s="2571"/>
      <c r="W86" s="2571"/>
      <c r="X86" s="2571"/>
      <c r="Y86" s="2571"/>
      <c r="Z86" s="2571"/>
      <c r="AA86" s="2571"/>
      <c r="AB86" s="2676">
        <f t="shared" si="26"/>
      </c>
      <c r="AC86" s="2689">
        <f t="shared" si="1"/>
      </c>
      <c r="AD86" s="2578">
        <f t="shared" si="8"/>
      </c>
      <c r="AE86" s="2596">
        <f t="shared" si="19"/>
      </c>
      <c r="AF86" s="2677">
        <f>VLOOKUP(C86,'Data Products'!$A:$J,10,0)</f>
      </c>
      <c r="AG86" s="2678">
        <f t="shared" si="11"/>
      </c>
      <c r="AH86" s="2581">
        <f t="shared" si="24"/>
      </c>
      <c r="AI86" s="2682"/>
      <c r="AJ86" s="2686"/>
      <c r="AK86" s="2585"/>
      <c r="AL86" s="2584"/>
      <c r="AM86" s="2585"/>
      <c r="AN86" s="2585"/>
    </row>
    <row customHeight="true" hidden="true" ht="18" r="87">
      <c r="A87" s="2667">
        <v>54</v>
      </c>
      <c r="B87" s="2566" t="s">
        <v>2492</v>
      </c>
      <c r="C87" s="2667" t="s">
        <v>2577</v>
      </c>
      <c r="D87" s="2610" t="s">
        <v>2578</v>
      </c>
      <c r="E87" s="2610" t="s">
        <v>2578</v>
      </c>
      <c r="F87" s="2670">
        <v>0</v>
      </c>
      <c r="G87" s="2670">
        <v>0</v>
      </c>
      <c r="H87" s="2705"/>
      <c r="I87" s="2672">
        <f>VLOOKUP(C87,'Data Products'!$A:$J,2,0)</f>
      </c>
      <c r="J87" s="2632">
        <f t="shared" si="5"/>
      </c>
      <c r="K87" s="2633">
        <v>45893</v>
      </c>
      <c r="L87" s="2575">
        <f t="shared" si="16"/>
      </c>
      <c r="M87" s="2681">
        <v>0</v>
      </c>
      <c r="N87" s="2598">
        <v>0</v>
      </c>
      <c r="O87" s="2710"/>
      <c r="P87" s="2711"/>
      <c r="Q87" s="2566" t="s">
        <v>2559</v>
      </c>
      <c r="R87" s="2571"/>
      <c r="S87" s="2571"/>
      <c r="T87" s="2571"/>
      <c r="U87" s="2571"/>
      <c r="V87" s="2571"/>
      <c r="W87" s="2571"/>
      <c r="X87" s="2571"/>
      <c r="Y87" s="2571"/>
      <c r="Z87" s="2571"/>
      <c r="AA87" s="2571"/>
      <c r="AB87" s="2676">
        <f t="shared" si="26"/>
      </c>
      <c r="AC87" s="2689">
        <f t="shared" si="1"/>
      </c>
      <c r="AD87" s="2578">
        <f t="shared" si="8"/>
      </c>
      <c r="AE87" s="2596">
        <f t="shared" si="19"/>
      </c>
      <c r="AF87" s="2677">
        <f>VLOOKUP(C87,'Data Products'!$A:$J,10,0)</f>
      </c>
      <c r="AG87" s="2678">
        <f t="shared" si="11"/>
      </c>
      <c r="AH87" s="2581">
        <f t="shared" si="24"/>
      </c>
      <c r="AI87" s="2682"/>
      <c r="AJ87" s="2686"/>
      <c r="AK87" s="2585"/>
      <c r="AL87" s="2584"/>
      <c r="AM87" s="2585"/>
      <c r="AN87" s="2585"/>
    </row>
    <row customHeight="true" hidden="true" ht="18" r="88">
      <c r="A88" s="2667">
        <v>55</v>
      </c>
      <c r="B88" s="2566" t="s">
        <v>2492</v>
      </c>
      <c r="C88" s="2667" t="s">
        <v>2579</v>
      </c>
      <c r="D88" s="2610" t="s">
        <v>2580</v>
      </c>
      <c r="E88" s="2610" t="s">
        <v>2580</v>
      </c>
      <c r="F88" s="2670">
        <v>0</v>
      </c>
      <c r="G88" s="2670">
        <v>0</v>
      </c>
      <c r="H88" s="2705"/>
      <c r="I88" s="2672">
        <f>VLOOKUP(C88,'Data Products'!$A:$J,2,0)</f>
      </c>
      <c r="J88" s="2632">
        <f t="shared" si="5"/>
      </c>
      <c r="K88" s="2633">
        <v>45894</v>
      </c>
      <c r="L88" s="2575">
        <f t="shared" si="16"/>
      </c>
      <c r="M88" s="2681">
        <v>0</v>
      </c>
      <c r="N88" s="2598">
        <v>0</v>
      </c>
      <c r="O88" s="2710"/>
      <c r="P88" s="2711"/>
      <c r="Q88" s="2566" t="s">
        <v>2559</v>
      </c>
      <c r="R88" s="2571"/>
      <c r="S88" s="2571"/>
      <c r="T88" s="2571"/>
      <c r="U88" s="2571"/>
      <c r="V88" s="2571"/>
      <c r="W88" s="2571"/>
      <c r="X88" s="2571"/>
      <c r="Y88" s="2571"/>
      <c r="Z88" s="2571"/>
      <c r="AA88" s="2571"/>
      <c r="AB88" s="2676">
        <f t="shared" si="26"/>
      </c>
      <c r="AC88" s="2590">
        <f t="shared" si="1"/>
      </c>
      <c r="AD88" s="2578">
        <f t="shared" si="8"/>
      </c>
      <c r="AE88" s="2596">
        <f t="shared" si="19"/>
      </c>
      <c r="AF88" s="2677">
        <f>VLOOKUP(C88,'Data Products'!$A:$J,10,0)</f>
      </c>
      <c r="AG88" s="2678">
        <f t="shared" si="11"/>
      </c>
      <c r="AH88" s="2581">
        <f t="shared" si="24"/>
      </c>
      <c r="AI88" s="2682"/>
      <c r="AJ88" s="2686"/>
      <c r="AK88" s="2585"/>
      <c r="AL88" s="2584"/>
      <c r="AM88" s="2585"/>
      <c r="AN88" s="2585"/>
    </row>
    <row customHeight="true" hidden="true" ht="18" r="89">
      <c r="A89" s="2667">
        <v>56</v>
      </c>
      <c r="B89" s="2566" t="s">
        <v>2492</v>
      </c>
      <c r="C89" s="2667" t="s">
        <v>2581</v>
      </c>
      <c r="D89" s="2610" t="s">
        <v>2582</v>
      </c>
      <c r="E89" s="2610" t="s">
        <v>2582</v>
      </c>
      <c r="F89" s="2670">
        <v>0</v>
      </c>
      <c r="G89" s="2670">
        <v>0</v>
      </c>
      <c r="H89" s="2705"/>
      <c r="I89" s="2672">
        <f>VLOOKUP(C89,'Data Products'!$A:$J,2,0)</f>
      </c>
      <c r="J89" s="2632">
        <f t="shared" si="5"/>
      </c>
      <c r="K89" s="2633">
        <v>45895</v>
      </c>
      <c r="L89" s="2575">
        <f t="shared" si="16"/>
      </c>
      <c r="M89" s="2681">
        <v>0</v>
      </c>
      <c r="N89" s="2598">
        <v>0</v>
      </c>
      <c r="O89" s="2710"/>
      <c r="P89" s="2711"/>
      <c r="Q89" s="2566" t="s">
        <v>2559</v>
      </c>
      <c r="R89" s="2571"/>
      <c r="S89" s="2571"/>
      <c r="T89" s="2571"/>
      <c r="U89" s="2571"/>
      <c r="V89" s="2571"/>
      <c r="W89" s="2571"/>
      <c r="X89" s="2571"/>
      <c r="Y89" s="2571"/>
      <c r="Z89" s="2571"/>
      <c r="AA89" s="2571"/>
      <c r="AB89" s="2676">
        <f t="shared" si="26"/>
      </c>
      <c r="AC89" s="2595">
        <f t="shared" si="1"/>
      </c>
      <c r="AD89" s="2717">
        <f t="shared" si="8"/>
      </c>
      <c r="AE89" s="2596">
        <f t="shared" si="19"/>
      </c>
      <c r="AF89" s="2677">
        <f>VLOOKUP(C89,'Data Products'!$A:$J,10,0)</f>
      </c>
      <c r="AG89" s="2678">
        <f t="shared" si="11"/>
      </c>
      <c r="AH89" s="2581">
        <f t="shared" si="24"/>
      </c>
      <c r="AI89" s="2682"/>
      <c r="AJ89" s="2686"/>
      <c r="AK89" s="2585"/>
      <c r="AL89" s="2584"/>
      <c r="AM89" s="2585"/>
      <c r="AN89" s="2585"/>
    </row>
    <row customHeight="true" hidden="true" ht="18" r="90">
      <c r="A90" s="2667">
        <v>57</v>
      </c>
      <c r="B90" s="2566" t="s">
        <v>2492</v>
      </c>
      <c r="C90" s="2667" t="s">
        <v>2583</v>
      </c>
      <c r="D90" s="2610" t="s">
        <v>2584</v>
      </c>
      <c r="E90" s="2610" t="s">
        <v>2584</v>
      </c>
      <c r="F90" s="2670">
        <v>0</v>
      </c>
      <c r="G90" s="2670">
        <v>0</v>
      </c>
      <c r="H90" s="2705"/>
      <c r="I90" s="2672">
        <f>VLOOKUP(C90,'Data Products'!$A:$J,2,0)</f>
      </c>
      <c r="J90" s="2632">
        <f t="shared" si="5"/>
      </c>
      <c r="K90" s="2633">
        <v>45896</v>
      </c>
      <c r="L90" s="2575">
        <f t="shared" si="16"/>
      </c>
      <c r="M90" s="2681">
        <v>0</v>
      </c>
      <c r="N90" s="2598">
        <v>0</v>
      </c>
      <c r="O90" s="2710"/>
      <c r="P90" s="2711"/>
      <c r="Q90" s="2566" t="s">
        <v>2559</v>
      </c>
      <c r="R90" s="2571"/>
      <c r="S90" s="2571"/>
      <c r="T90" s="2571"/>
      <c r="U90" s="2571"/>
      <c r="V90" s="2571"/>
      <c r="W90" s="2571"/>
      <c r="X90" s="2571"/>
      <c r="Y90" s="2571"/>
      <c r="Z90" s="2571"/>
      <c r="AA90" s="2571"/>
      <c r="AB90" s="2676">
        <f t="shared" si="26"/>
      </c>
      <c r="AC90" s="2577">
        <f t="shared" si="1"/>
      </c>
      <c r="AD90" s="2717">
        <f t="shared" si="8"/>
      </c>
      <c r="AE90" s="2596">
        <f t="shared" si="19"/>
      </c>
      <c r="AF90" s="2677">
        <f>VLOOKUP(C90,'Data Products'!$A:$J,10,0)</f>
      </c>
      <c r="AG90" s="2678">
        <f t="shared" si="11"/>
      </c>
      <c r="AH90" s="2581">
        <f t="shared" si="24"/>
      </c>
      <c r="AI90" s="2682"/>
      <c r="AJ90" s="2686"/>
      <c r="AK90" s="2585"/>
      <c r="AL90" s="2584"/>
      <c r="AM90" s="2585"/>
      <c r="AN90" s="2585"/>
    </row>
    <row customHeight="true" hidden="true" ht="18" r="91">
      <c r="A91" s="2667">
        <v>58</v>
      </c>
      <c r="B91" s="2566" t="s">
        <v>2492</v>
      </c>
      <c r="C91" s="2667" t="s">
        <v>2585</v>
      </c>
      <c r="D91" s="2610" t="s">
        <v>2586</v>
      </c>
      <c r="E91" s="2610" t="s">
        <v>2586</v>
      </c>
      <c r="F91" s="2670">
        <v>0</v>
      </c>
      <c r="G91" s="2670">
        <v>0</v>
      </c>
      <c r="H91" s="2705"/>
      <c r="I91" s="2672">
        <f>VLOOKUP(C91,'Data Products'!$A:$J,2,0)</f>
      </c>
      <c r="J91" s="2632">
        <f t="shared" si="5"/>
      </c>
      <c r="K91" s="2633">
        <v>45897</v>
      </c>
      <c r="L91" s="2575">
        <f t="shared" si="16"/>
      </c>
      <c r="M91" s="2681">
        <v>0</v>
      </c>
      <c r="N91" s="2598">
        <v>0</v>
      </c>
      <c r="O91" s="2710"/>
      <c r="P91" s="2711"/>
      <c r="Q91" s="2566" t="s">
        <v>2559</v>
      </c>
      <c r="R91" s="2571"/>
      <c r="S91" s="2571"/>
      <c r="T91" s="2571"/>
      <c r="U91" s="2571"/>
      <c r="V91" s="2571"/>
      <c r="W91" s="2571"/>
      <c r="X91" s="2571"/>
      <c r="Y91" s="2571"/>
      <c r="Z91" s="2571"/>
      <c r="AA91" s="2571"/>
      <c r="AB91" s="2676">
        <f t="shared" si="26"/>
      </c>
      <c r="AC91" s="2577">
        <f t="shared" si="1"/>
      </c>
      <c r="AD91" s="2717">
        <f t="shared" si="8"/>
      </c>
      <c r="AE91" s="2596">
        <f t="shared" si="19"/>
      </c>
      <c r="AF91" s="2677">
        <f>VLOOKUP(C91,'Data Products'!$A:$J,10,0)</f>
      </c>
      <c r="AG91" s="2678">
        <f t="shared" si="11"/>
      </c>
      <c r="AH91" s="2581">
        <f t="shared" si="24"/>
      </c>
      <c r="AI91" s="2682"/>
      <c r="AJ91" s="2686"/>
      <c r="AK91" s="2585"/>
      <c r="AL91" s="2584"/>
      <c r="AM91" s="2585"/>
      <c r="AN91" s="2585"/>
    </row>
    <row customHeight="true" hidden="true" ht="18" r="92">
      <c r="A92" s="2667">
        <v>59</v>
      </c>
      <c r="B92" s="2566" t="s">
        <v>2492</v>
      </c>
      <c r="C92" s="2667" t="s">
        <v>2587</v>
      </c>
      <c r="D92" s="2610" t="s">
        <v>2588</v>
      </c>
      <c r="E92" s="2610" t="s">
        <v>2588</v>
      </c>
      <c r="F92" s="2670">
        <v>0</v>
      </c>
      <c r="G92" s="2670">
        <v>0</v>
      </c>
      <c r="H92" s="2705"/>
      <c r="I92" s="2672">
        <f>VLOOKUP(C92,'Data Products'!$A:$J,2,0)</f>
      </c>
      <c r="J92" s="2632">
        <f t="shared" si="5"/>
      </c>
      <c r="K92" s="2633">
        <v>45898</v>
      </c>
      <c r="L92" s="2575">
        <f t="shared" si="16"/>
      </c>
      <c r="M92" s="2681">
        <v>0</v>
      </c>
      <c r="N92" s="2598">
        <v>0</v>
      </c>
      <c r="O92" s="2710"/>
      <c r="P92" s="2711"/>
      <c r="Q92" s="2566" t="s">
        <v>2559</v>
      </c>
      <c r="R92" s="2571"/>
      <c r="S92" s="2571"/>
      <c r="T92" s="2571"/>
      <c r="U92" s="2571"/>
      <c r="V92" s="2571"/>
      <c r="W92" s="2571"/>
      <c r="X92" s="2571"/>
      <c r="Y92" s="2571"/>
      <c r="Z92" s="2571"/>
      <c r="AA92" s="2571"/>
      <c r="AB92" s="2676">
        <f t="shared" si="26"/>
      </c>
      <c r="AC92" s="2577">
        <f t="shared" si="1"/>
      </c>
      <c r="AD92" s="2717">
        <f t="shared" si="8"/>
      </c>
      <c r="AE92" s="2596">
        <f t="shared" si="19"/>
      </c>
      <c r="AF92" s="2677">
        <f>VLOOKUP(C92,'Data Products'!$A:$J,10,0)</f>
      </c>
      <c r="AG92" s="2678">
        <f t="shared" si="11"/>
      </c>
      <c r="AH92" s="2581">
        <f t="shared" si="24"/>
      </c>
      <c r="AI92" s="2682"/>
      <c r="AJ92" s="2686"/>
      <c r="AK92" s="2585"/>
      <c r="AL92" s="2584"/>
      <c r="AM92" s="2585"/>
      <c r="AN92" s="2585"/>
    </row>
    <row customHeight="true" hidden="true" ht="18" r="93">
      <c r="A93" s="2667">
        <v>60</v>
      </c>
      <c r="B93" s="2566" t="s">
        <v>2492</v>
      </c>
      <c r="C93" s="2667" t="s">
        <v>2589</v>
      </c>
      <c r="D93" s="2610" t="s">
        <v>2590</v>
      </c>
      <c r="E93" s="2610" t="s">
        <v>2590</v>
      </c>
      <c r="F93" s="2670">
        <v>0</v>
      </c>
      <c r="G93" s="2670">
        <v>0</v>
      </c>
      <c r="H93" s="2705"/>
      <c r="I93" s="2672">
        <f>VLOOKUP(C93,'Data Products'!$A:$J,2,0)</f>
      </c>
      <c r="J93" s="2632">
        <f t="shared" si="5"/>
      </c>
      <c r="K93" s="2633">
        <v>45899</v>
      </c>
      <c r="L93" s="2575">
        <f t="shared" si="16"/>
      </c>
      <c r="M93" s="2681">
        <v>0</v>
      </c>
      <c r="N93" s="2598">
        <v>0</v>
      </c>
      <c r="O93" s="2710"/>
      <c r="P93" s="2711"/>
      <c r="Q93" s="2566" t="s">
        <v>2559</v>
      </c>
      <c r="R93" s="2571"/>
      <c r="S93" s="2571"/>
      <c r="T93" s="2571"/>
      <c r="U93" s="2571"/>
      <c r="V93" s="2571"/>
      <c r="W93" s="2571"/>
      <c r="X93" s="2571"/>
      <c r="Y93" s="2571"/>
      <c r="Z93" s="2571"/>
      <c r="AA93" s="2571"/>
      <c r="AB93" s="2676">
        <f t="shared" si="26"/>
      </c>
      <c r="AC93" s="2577">
        <f t="shared" si="1"/>
      </c>
      <c r="AD93" s="2717">
        <f t="shared" si="8"/>
      </c>
      <c r="AE93" s="2596">
        <f t="shared" si="19"/>
      </c>
      <c r="AF93" s="2677">
        <f>VLOOKUP(C93,'Data Products'!$A:$J,10,0)</f>
      </c>
      <c r="AG93" s="2678">
        <f t="shared" si="11"/>
      </c>
      <c r="AH93" s="2581">
        <f t="shared" si="24"/>
      </c>
      <c r="AI93" s="2682"/>
      <c r="AJ93" s="2686"/>
      <c r="AK93" s="2585"/>
      <c r="AL93" s="2584"/>
      <c r="AM93" s="2585"/>
      <c r="AN93" s="2585"/>
    </row>
    <row customHeight="true" hidden="true" ht="18" r="94">
      <c r="A94" s="2667">
        <v>61</v>
      </c>
      <c r="B94" s="2566" t="s">
        <v>2492</v>
      </c>
      <c r="C94" s="2667" t="s">
        <v>2591</v>
      </c>
      <c r="D94" s="2610" t="s">
        <v>2592</v>
      </c>
      <c r="E94" s="2610" t="s">
        <v>2592</v>
      </c>
      <c r="F94" s="2670">
        <v>0</v>
      </c>
      <c r="G94" s="2670">
        <v>0</v>
      </c>
      <c r="H94" s="2705"/>
      <c r="I94" s="2672">
        <f>VLOOKUP(C94,'Data Products'!$A:$J,2,0)</f>
      </c>
      <c r="J94" s="2632">
        <f t="shared" si="5"/>
      </c>
      <c r="K94" s="2633">
        <v>45900</v>
      </c>
      <c r="L94" s="2575">
        <f t="shared" si="16"/>
      </c>
      <c r="M94" s="2681">
        <v>0</v>
      </c>
      <c r="N94" s="2598">
        <v>0</v>
      </c>
      <c r="O94" s="2710"/>
      <c r="P94" s="2711"/>
      <c r="Q94" s="2566" t="s">
        <v>2559</v>
      </c>
      <c r="R94" s="2571"/>
      <c r="S94" s="2571"/>
      <c r="T94" s="2571"/>
      <c r="U94" s="2571"/>
      <c r="V94" s="2571"/>
      <c r="W94" s="2571"/>
      <c r="X94" s="2571"/>
      <c r="Y94" s="2571"/>
      <c r="Z94" s="2571"/>
      <c r="AA94" s="2571"/>
      <c r="AB94" s="2676">
        <f t="shared" si="26"/>
      </c>
      <c r="AC94" s="2577">
        <f t="shared" si="1"/>
      </c>
      <c r="AD94" s="2717">
        <f t="shared" si="8"/>
      </c>
      <c r="AE94" s="2596">
        <f t="shared" si="19"/>
      </c>
      <c r="AF94" s="2677">
        <f>VLOOKUP(C94,'Data Products'!$A:$J,10,0)</f>
      </c>
      <c r="AG94" s="2678">
        <f t="shared" si="11"/>
      </c>
      <c r="AH94" s="2581">
        <f t="shared" si="24"/>
      </c>
      <c r="AI94" s="2682"/>
      <c r="AJ94" s="2686"/>
      <c r="AK94" s="2585"/>
      <c r="AL94" s="2584"/>
      <c r="AM94" s="2585"/>
      <c r="AN94" s="2585"/>
    </row>
    <row customHeight="true" hidden="true" ht="18" r="95">
      <c r="A95" s="2667">
        <v>62</v>
      </c>
      <c r="B95" s="2566" t="s">
        <v>2492</v>
      </c>
      <c r="C95" s="2667" t="s">
        <v>2593</v>
      </c>
      <c r="D95" s="2610" t="s">
        <v>2594</v>
      </c>
      <c r="E95" s="2610" t="s">
        <v>2594</v>
      </c>
      <c r="F95" s="2670">
        <v>0</v>
      </c>
      <c r="G95" s="2670">
        <v>0</v>
      </c>
      <c r="H95" s="2705"/>
      <c r="I95" s="2672">
        <f>VLOOKUP(C95,'Data Products'!$A:$J,2,0)</f>
      </c>
      <c r="J95" s="2632">
        <f t="shared" si="5"/>
      </c>
      <c r="K95" s="2633">
        <v>45901</v>
      </c>
      <c r="L95" s="2575">
        <f t="shared" si="16"/>
      </c>
      <c r="M95" s="2681">
        <v>0</v>
      </c>
      <c r="N95" s="2598">
        <v>0</v>
      </c>
      <c r="O95" s="2710"/>
      <c r="P95" s="2711"/>
      <c r="Q95" s="2566" t="s">
        <v>2559</v>
      </c>
      <c r="R95" s="2571"/>
      <c r="S95" s="2571"/>
      <c r="T95" s="2571"/>
      <c r="U95" s="2571"/>
      <c r="V95" s="2571"/>
      <c r="W95" s="2571"/>
      <c r="X95" s="2571"/>
      <c r="Y95" s="2571"/>
      <c r="Z95" s="2571"/>
      <c r="AA95" s="2571"/>
      <c r="AB95" s="2676">
        <f t="shared" si="26"/>
      </c>
      <c r="AC95" s="2595">
        <f t="shared" si="1"/>
      </c>
      <c r="AD95" s="2717">
        <f t="shared" si="8"/>
      </c>
      <c r="AE95" s="2596">
        <f t="shared" si="19"/>
      </c>
      <c r="AF95" s="2677">
        <f>VLOOKUP(C95,'Data Products'!$A:$J,10,0)</f>
      </c>
      <c r="AG95" s="2678">
        <f t="shared" si="11"/>
      </c>
      <c r="AH95" s="2581">
        <f t="shared" si="24"/>
      </c>
      <c r="AI95" s="2682"/>
      <c r="AJ95" s="2686"/>
      <c r="AK95" s="2585"/>
      <c r="AL95" s="2584"/>
      <c r="AM95" s="2585"/>
      <c r="AN95" s="2585"/>
    </row>
    <row customHeight="true" hidden="true" ht="18" r="96">
      <c r="A96" s="2667">
        <v>63</v>
      </c>
      <c r="B96" s="2566" t="s">
        <v>2492</v>
      </c>
      <c r="C96" s="2667" t="s">
        <v>2595</v>
      </c>
      <c r="D96" s="2610" t="s">
        <v>2586</v>
      </c>
      <c r="E96" s="2610" t="s">
        <v>2586</v>
      </c>
      <c r="F96" s="2670">
        <v>0</v>
      </c>
      <c r="G96" s="2670">
        <v>0</v>
      </c>
      <c r="H96" s="2705"/>
      <c r="I96" s="2672">
        <f>VLOOKUP(C96,'Data Products'!$A:$J,2,0)</f>
      </c>
      <c r="J96" s="2632">
        <f t="shared" si="5"/>
      </c>
      <c r="K96" s="2633">
        <v>45902</v>
      </c>
      <c r="L96" s="2575">
        <f t="shared" si="16"/>
      </c>
      <c r="M96" s="2681">
        <v>0</v>
      </c>
      <c r="N96" s="2598">
        <v>0</v>
      </c>
      <c r="O96" s="2710"/>
      <c r="P96" s="2711"/>
      <c r="Q96" s="2566" t="s">
        <v>2559</v>
      </c>
      <c r="R96" s="2571"/>
      <c r="S96" s="2571"/>
      <c r="T96" s="2571"/>
      <c r="U96" s="2571"/>
      <c r="V96" s="2571"/>
      <c r="W96" s="2571"/>
      <c r="X96" s="2571"/>
      <c r="Y96" s="2571"/>
      <c r="Z96" s="2571"/>
      <c r="AA96" s="2571"/>
      <c r="AB96" s="2676">
        <f t="shared" si="26"/>
      </c>
      <c r="AC96" s="2590">
        <f t="shared" si="1"/>
      </c>
      <c r="AD96" s="2717">
        <f t="shared" si="8"/>
      </c>
      <c r="AE96" s="2596">
        <f t="shared" si="19"/>
      </c>
      <c r="AF96" s="2677">
        <f>VLOOKUP(C96,'Data Products'!$A:$J,10,0)</f>
      </c>
      <c r="AG96" s="2678">
        <f t="shared" si="11"/>
      </c>
      <c r="AH96" s="2581">
        <f t="shared" si="24"/>
      </c>
      <c r="AI96" s="2682"/>
      <c r="AJ96" s="2686"/>
      <c r="AK96" s="2585"/>
      <c r="AL96" s="2584"/>
      <c r="AM96" s="2585"/>
      <c r="AN96" s="2585"/>
    </row>
    <row customHeight="true" hidden="true" ht="18" r="97">
      <c r="A97" s="2667">
        <v>64</v>
      </c>
      <c r="B97" s="2566" t="s">
        <v>2492</v>
      </c>
      <c r="C97" s="2667" t="s">
        <v>2596</v>
      </c>
      <c r="D97" s="2610" t="s">
        <v>2586</v>
      </c>
      <c r="E97" s="2610" t="s">
        <v>2586</v>
      </c>
      <c r="F97" s="2670">
        <v>0</v>
      </c>
      <c r="G97" s="2670">
        <v>0</v>
      </c>
      <c r="H97" s="2705"/>
      <c r="I97" s="2672">
        <f>VLOOKUP(C97,'Data Products'!$A:$J,2,0)</f>
      </c>
      <c r="J97" s="2632">
        <f t="shared" si="5"/>
      </c>
      <c r="K97" s="2633">
        <v>45903</v>
      </c>
      <c r="L97" s="2575">
        <f t="shared" si="16"/>
      </c>
      <c r="M97" s="2681">
        <v>0</v>
      </c>
      <c r="N97" s="2598">
        <v>0</v>
      </c>
      <c r="O97" s="2710"/>
      <c r="P97" s="2711"/>
      <c r="Q97" s="2566" t="s">
        <v>2559</v>
      </c>
      <c r="R97" s="2571"/>
      <c r="S97" s="2571"/>
      <c r="T97" s="2571"/>
      <c r="U97" s="2571"/>
      <c r="V97" s="2571"/>
      <c r="W97" s="2571"/>
      <c r="X97" s="2571"/>
      <c r="Y97" s="2571"/>
      <c r="Z97" s="2571"/>
      <c r="AA97" s="2571"/>
      <c r="AB97" s="2676">
        <f t="shared" si="26"/>
      </c>
      <c r="AC97" s="2595">
        <f t="shared" si="1"/>
      </c>
      <c r="AD97" s="2717">
        <f t="shared" si="8"/>
      </c>
      <c r="AE97" s="2596">
        <f t="shared" si="19"/>
      </c>
      <c r="AF97" s="2677">
        <f>VLOOKUP(C97,'Data Products'!$A:$J,10,0)</f>
      </c>
      <c r="AG97" s="2678">
        <f t="shared" si="11"/>
      </c>
      <c r="AH97" s="2581">
        <f t="shared" si="24"/>
      </c>
      <c r="AI97" s="2682"/>
      <c r="AJ97" s="2686"/>
      <c r="AK97" s="2585"/>
      <c r="AL97" s="2584"/>
      <c r="AM97" s="2585"/>
      <c r="AN97" s="2585"/>
    </row>
    <row customHeight="true" hidden="true" ht="18" r="98">
      <c r="A98" s="2667">
        <v>65</v>
      </c>
      <c r="B98" s="2566" t="s">
        <v>2443</v>
      </c>
      <c r="C98" s="2667" t="s">
        <v>2597</v>
      </c>
      <c r="D98" s="2610" t="s">
        <v>2598</v>
      </c>
      <c r="E98" s="2610" t="s">
        <v>2598</v>
      </c>
      <c r="F98" s="2670">
        <v>0</v>
      </c>
      <c r="G98" s="2670">
        <v>0</v>
      </c>
      <c r="H98" s="2705"/>
      <c r="I98" s="2672">
        <f>VLOOKUP(C98,'Data Products'!$A:$J,2,0)</f>
      </c>
      <c r="J98" s="2632">
        <f t="shared" si="5"/>
      </c>
      <c r="K98" s="2633">
        <v>45904</v>
      </c>
      <c r="L98" s="2575">
        <f t="shared" si="16"/>
      </c>
      <c r="M98" s="2681">
        <v>0</v>
      </c>
      <c r="N98" s="2598">
        <v>0</v>
      </c>
      <c r="O98" s="2710"/>
      <c r="P98" s="2711"/>
      <c r="Q98" s="2566" t="s">
        <v>2559</v>
      </c>
      <c r="R98" s="2571"/>
      <c r="S98" s="2571"/>
      <c r="T98" s="2571"/>
      <c r="U98" s="2571"/>
      <c r="V98" s="2571"/>
      <c r="W98" s="2571"/>
      <c r="X98" s="2571"/>
      <c r="Y98" s="2571"/>
      <c r="Z98" s="2571"/>
      <c r="AA98" s="2571"/>
      <c r="AB98" s="2676">
        <f t="shared" si="26"/>
      </c>
      <c r="AC98" s="2595">
        <f t="shared" si="1"/>
      </c>
      <c r="AD98" s="2717">
        <f t="shared" si="8"/>
      </c>
      <c r="AE98" s="2596">
        <f t="shared" si="19"/>
      </c>
      <c r="AF98" s="2677">
        <f>VLOOKUP(C98,'Data Products'!$A:$J,10,0)</f>
      </c>
      <c r="AG98" s="2678">
        <f t="shared" si="11"/>
      </c>
      <c r="AH98" s="2581">
        <f t="shared" si="24"/>
      </c>
      <c r="AI98" s="2682"/>
      <c r="AJ98" s="2686"/>
      <c r="AK98" s="2585"/>
      <c r="AL98" s="2584"/>
      <c r="AM98" s="2585"/>
      <c r="AN98" s="2585"/>
    </row>
    <row customHeight="true" hidden="true" ht="18" r="99">
      <c r="A99" s="2667">
        <v>66</v>
      </c>
      <c r="B99" s="2566" t="s">
        <v>2492</v>
      </c>
      <c r="C99" s="2667" t="s">
        <v>2599</v>
      </c>
      <c r="D99" s="2610" t="s">
        <v>2586</v>
      </c>
      <c r="E99" s="2610" t="s">
        <v>2586</v>
      </c>
      <c r="F99" s="2670">
        <v>0</v>
      </c>
      <c r="G99" s="2670">
        <v>0</v>
      </c>
      <c r="H99" s="2705"/>
      <c r="I99" s="2672">
        <f>VLOOKUP(C99,'Data Products'!$A:$J,2,0)</f>
      </c>
      <c r="J99" s="2632">
        <f t="shared" si="5"/>
      </c>
      <c r="K99" s="2633">
        <v>45905</v>
      </c>
      <c r="L99" s="2575">
        <f t="shared" si="16"/>
      </c>
      <c r="M99" s="2681">
        <v>0</v>
      </c>
      <c r="N99" s="2598">
        <v>0</v>
      </c>
      <c r="O99" s="2710"/>
      <c r="P99" s="2711"/>
      <c r="Q99" s="2566" t="s">
        <v>2559</v>
      </c>
      <c r="R99" s="2571"/>
      <c r="S99" s="2571"/>
      <c r="T99" s="2571"/>
      <c r="U99" s="2571"/>
      <c r="V99" s="2571"/>
      <c r="W99" s="2571"/>
      <c r="X99" s="2571"/>
      <c r="Y99" s="2571"/>
      <c r="Z99" s="2571"/>
      <c r="AA99" s="2571"/>
      <c r="AB99" s="2676">
        <f t="shared" si="26"/>
      </c>
      <c r="AC99" s="2595">
        <f t="shared" si="1"/>
      </c>
      <c r="AD99" s="2717">
        <f t="shared" si="8"/>
      </c>
      <c r="AE99" s="2596">
        <f t="shared" si="19"/>
      </c>
      <c r="AF99" s="2677">
        <f>VLOOKUP(C99,'Data Products'!$A:$J,10,0)</f>
      </c>
      <c r="AG99" s="2678">
        <f t="shared" si="11"/>
      </c>
      <c r="AH99" s="2581">
        <f t="shared" si="24"/>
      </c>
      <c r="AI99" s="2682"/>
      <c r="AJ99" s="2686"/>
      <c r="AK99" s="2585"/>
      <c r="AL99" s="2584"/>
      <c r="AM99" s="2585"/>
      <c r="AN99" s="2585"/>
    </row>
    <row customHeight="true" hidden="true" ht="18" r="100">
      <c r="A100" s="2667">
        <v>67</v>
      </c>
      <c r="B100" s="2566" t="s">
        <v>2492</v>
      </c>
      <c r="C100" s="2667" t="s">
        <v>2600</v>
      </c>
      <c r="D100" s="2610" t="s">
        <v>2586</v>
      </c>
      <c r="E100" s="2610" t="s">
        <v>2586</v>
      </c>
      <c r="F100" s="2670">
        <v>0</v>
      </c>
      <c r="G100" s="2670">
        <v>0</v>
      </c>
      <c r="H100" s="2705"/>
      <c r="I100" s="2672">
        <f>VLOOKUP(C100,'Data Products'!$A:$J,2,0)</f>
      </c>
      <c r="J100" s="2632">
        <f t="shared" si="5"/>
      </c>
      <c r="K100" s="2633">
        <v>45906</v>
      </c>
      <c r="L100" s="2575">
        <f t="shared" si="16"/>
      </c>
      <c r="M100" s="2681">
        <v>0</v>
      </c>
      <c r="N100" s="2598">
        <v>0</v>
      </c>
      <c r="O100" s="2710"/>
      <c r="P100" s="2711"/>
      <c r="Q100" s="2566" t="s">
        <v>2559</v>
      </c>
      <c r="R100" s="2571"/>
      <c r="S100" s="2571"/>
      <c r="T100" s="2571"/>
      <c r="U100" s="2571"/>
      <c r="V100" s="2571"/>
      <c r="W100" s="2571"/>
      <c r="X100" s="2571"/>
      <c r="Y100" s="2571"/>
      <c r="Z100" s="2571"/>
      <c r="AA100" s="2571"/>
      <c r="AB100" s="2676">
        <f t="shared" si="26"/>
      </c>
      <c r="AC100" s="2595">
        <f t="shared" si="1"/>
      </c>
      <c r="AD100" s="2717">
        <f t="shared" si="8"/>
      </c>
      <c r="AE100" s="2596">
        <f t="shared" si="19"/>
      </c>
      <c r="AF100" s="2677">
        <f>VLOOKUP(C100,'Data Products'!$A:$J,10,0)</f>
      </c>
      <c r="AG100" s="2678">
        <f t="shared" si="11"/>
      </c>
      <c r="AH100" s="2581">
        <f t="shared" si="24"/>
      </c>
      <c r="AI100" s="2682"/>
      <c r="AJ100" s="2686"/>
      <c r="AK100" s="2585"/>
      <c r="AL100" s="2584"/>
      <c r="AM100" s="2585"/>
      <c r="AN100" s="2585"/>
    </row>
    <row customHeight="true" hidden="true" ht="18" r="101">
      <c r="A101" s="2667">
        <v>68</v>
      </c>
      <c r="B101" s="2566" t="s">
        <v>2492</v>
      </c>
      <c r="C101" s="2667" t="s">
        <v>2601</v>
      </c>
      <c r="D101" s="2610" t="s">
        <v>2586</v>
      </c>
      <c r="E101" s="2610" t="s">
        <v>2586</v>
      </c>
      <c r="F101" s="2670">
        <v>0</v>
      </c>
      <c r="G101" s="2670">
        <v>0</v>
      </c>
      <c r="H101" s="2705"/>
      <c r="I101" s="2672">
        <f>VLOOKUP(C101,'Data Products'!$A:$J,2,0)</f>
      </c>
      <c r="J101" s="2632">
        <f t="shared" si="5"/>
      </c>
      <c r="K101" s="2633">
        <v>45907</v>
      </c>
      <c r="L101" s="2575">
        <f t="shared" si="16"/>
      </c>
      <c r="M101" s="2681">
        <v>0</v>
      </c>
      <c r="N101" s="2598">
        <v>0</v>
      </c>
      <c r="O101" s="2710"/>
      <c r="P101" s="2711"/>
      <c r="Q101" s="2566" t="s">
        <v>2559</v>
      </c>
      <c r="R101" s="2571"/>
      <c r="S101" s="2571"/>
      <c r="T101" s="2571"/>
      <c r="U101" s="2571"/>
      <c r="V101" s="2571"/>
      <c r="W101" s="2571"/>
      <c r="X101" s="2571"/>
      <c r="Y101" s="2571"/>
      <c r="Z101" s="2571"/>
      <c r="AA101" s="2571"/>
      <c r="AB101" s="2676">
        <f t="shared" si="26"/>
      </c>
      <c r="AC101" s="2595">
        <f t="shared" si="1"/>
      </c>
      <c r="AD101" s="2717">
        <f t="shared" si="8"/>
      </c>
      <c r="AE101" s="2596">
        <f t="shared" si="19"/>
      </c>
      <c r="AF101" s="2677">
        <f>VLOOKUP(C101,'Data Products'!$A:$J,10,0)</f>
      </c>
      <c r="AG101" s="2678">
        <f t="shared" si="11"/>
      </c>
      <c r="AH101" s="2581">
        <f t="shared" si="24"/>
      </c>
      <c r="AI101" s="2682"/>
      <c r="AJ101" s="2686"/>
      <c r="AK101" s="2585"/>
      <c r="AL101" s="2584"/>
      <c r="AM101" s="2585"/>
      <c r="AN101" s="2585"/>
    </row>
    <row customHeight="true" hidden="true" ht="18" r="102">
      <c r="A102" s="2667">
        <v>69</v>
      </c>
      <c r="B102" s="2566" t="s">
        <v>2492</v>
      </c>
      <c r="C102" s="2667" t="s">
        <v>2602</v>
      </c>
      <c r="D102" s="2610" t="s">
        <v>2603</v>
      </c>
      <c r="E102" s="2610" t="s">
        <v>2603</v>
      </c>
      <c r="F102" s="2670">
        <v>0</v>
      </c>
      <c r="G102" s="2670">
        <v>0</v>
      </c>
      <c r="H102" s="2705"/>
      <c r="I102" s="2672">
        <f>VLOOKUP(C102,'Data Products'!$A:$J,2,0)</f>
      </c>
      <c r="J102" s="2632">
        <f t="shared" si="5"/>
      </c>
      <c r="K102" s="2633">
        <v>45908</v>
      </c>
      <c r="L102" s="2575">
        <f t="shared" si="16"/>
      </c>
      <c r="M102" s="2681">
        <v>0</v>
      </c>
      <c r="N102" s="2598">
        <v>0</v>
      </c>
      <c r="O102" s="2710"/>
      <c r="P102" s="2711"/>
      <c r="Q102" s="2566" t="s">
        <v>2559</v>
      </c>
      <c r="R102" s="2571"/>
      <c r="S102" s="2571"/>
      <c r="T102" s="2571"/>
      <c r="U102" s="2571"/>
      <c r="V102" s="2571"/>
      <c r="W102" s="2571"/>
      <c r="X102" s="2571"/>
      <c r="Y102" s="2571"/>
      <c r="Z102" s="2571"/>
      <c r="AA102" s="2571"/>
      <c r="AB102" s="2676">
        <f t="shared" si="26"/>
      </c>
      <c r="AC102" s="2577">
        <f t="shared" si="1"/>
      </c>
      <c r="AD102" s="2717">
        <f t="shared" si="8"/>
      </c>
      <c r="AE102" s="2596">
        <f t="shared" si="19"/>
      </c>
      <c r="AF102" s="2677">
        <f>VLOOKUP(C102,'Data Products'!$A:$J,10,0)</f>
      </c>
      <c r="AG102" s="2678">
        <f t="shared" si="11"/>
      </c>
      <c r="AH102" s="2581">
        <f t="shared" si="24"/>
      </c>
      <c r="AI102" s="2682"/>
      <c r="AJ102" s="2686"/>
      <c r="AK102" s="2585"/>
      <c r="AL102" s="2584"/>
      <c r="AM102" s="2585"/>
      <c r="AN102" s="2585"/>
    </row>
    <row customHeight="true" hidden="true" ht="18" r="103">
      <c r="A103" s="2667">
        <v>70</v>
      </c>
      <c r="B103" s="2566" t="s">
        <v>2492</v>
      </c>
      <c r="C103" s="2667" t="s">
        <v>2604</v>
      </c>
      <c r="D103" s="2692"/>
      <c r="E103" s="2692"/>
      <c r="F103" s="2670">
        <v>0</v>
      </c>
      <c r="G103" s="2670">
        <v>0</v>
      </c>
      <c r="H103" s="2705"/>
      <c r="I103" s="2672">
        <f>VLOOKUP(C103,'Data Products'!$A:$J,2,0)</f>
      </c>
      <c r="J103" s="2632">
        <f t="shared" si="5"/>
      </c>
      <c r="K103" s="2633">
        <v>45909</v>
      </c>
      <c r="L103" s="2575">
        <f t="shared" si="16"/>
      </c>
      <c r="M103" s="2681">
        <v>0</v>
      </c>
      <c r="N103" s="2598">
        <v>0</v>
      </c>
      <c r="O103" s="2710"/>
      <c r="P103" s="2711"/>
      <c r="Q103" s="2566" t="s">
        <v>2559</v>
      </c>
      <c r="R103" s="2571"/>
      <c r="S103" s="2571"/>
      <c r="T103" s="2571"/>
      <c r="U103" s="2571"/>
      <c r="V103" s="2571"/>
      <c r="W103" s="2571"/>
      <c r="X103" s="2571"/>
      <c r="Y103" s="2571"/>
      <c r="Z103" s="2571"/>
      <c r="AA103" s="2571"/>
      <c r="AB103" s="2676">
        <f t="shared" si="26"/>
      </c>
      <c r="AC103" s="2590">
        <f t="shared" si="1"/>
      </c>
      <c r="AD103" s="2717">
        <f t="shared" si="8"/>
      </c>
      <c r="AE103" s="2596">
        <f t="shared" si="19"/>
      </c>
      <c r="AF103" s="2677">
        <f>VLOOKUP(C103,'Data Products'!$A:$J,10,0)</f>
      </c>
      <c r="AG103" s="2678">
        <f t="shared" si="11"/>
      </c>
      <c r="AH103" s="2581">
        <f t="shared" si="24"/>
      </c>
      <c r="AI103" s="2682"/>
      <c r="AJ103" s="2686"/>
      <c r="AK103" s="2585"/>
      <c r="AL103" s="2584"/>
      <c r="AM103" s="2585"/>
      <c r="AN103" s="2585"/>
    </row>
    <row customHeight="true" hidden="true" ht="18" r="104">
      <c r="A104" s="2667">
        <v>71</v>
      </c>
      <c r="B104" s="2566" t="s">
        <v>2492</v>
      </c>
      <c r="C104" s="2667" t="s">
        <v>2605</v>
      </c>
      <c r="D104" s="2692"/>
      <c r="E104" s="2692"/>
      <c r="F104" s="2670">
        <v>0</v>
      </c>
      <c r="G104" s="2670">
        <v>0</v>
      </c>
      <c r="H104" s="2705"/>
      <c r="I104" s="2672">
        <f>VLOOKUP(C104,'Data Products'!$A:$J,2,0)</f>
      </c>
      <c r="J104" s="2632">
        <f t="shared" si="5"/>
      </c>
      <c r="K104" s="2633">
        <v>45910</v>
      </c>
      <c r="L104" s="2575">
        <f t="shared" si="16"/>
      </c>
      <c r="M104" s="2681">
        <v>0</v>
      </c>
      <c r="N104" s="2598">
        <v>0</v>
      </c>
      <c r="O104" s="2710"/>
      <c r="P104" s="2711"/>
      <c r="Q104" s="2566" t="s">
        <v>2559</v>
      </c>
      <c r="R104" s="2571"/>
      <c r="S104" s="2571"/>
      <c r="T104" s="2571"/>
      <c r="U104" s="2571"/>
      <c r="V104" s="2571"/>
      <c r="W104" s="2571"/>
      <c r="X104" s="2571"/>
      <c r="Y104" s="2571"/>
      <c r="Z104" s="2571"/>
      <c r="AA104" s="2571"/>
      <c r="AB104" s="2676">
        <f t="shared" si="26"/>
      </c>
      <c r="AC104" s="2689">
        <f t="shared" si="1"/>
      </c>
      <c r="AD104" s="2717">
        <f t="shared" si="8"/>
      </c>
      <c r="AE104" s="2596">
        <f t="shared" si="19"/>
      </c>
      <c r="AF104" s="2677">
        <f>VLOOKUP(C104,'Data Products'!$A:$J,10,0)</f>
      </c>
      <c r="AG104" s="2678">
        <f t="shared" si="11"/>
      </c>
      <c r="AH104" s="2581">
        <f t="shared" si="24"/>
      </c>
      <c r="AI104" s="2679" t="s">
        <v>2606</v>
      </c>
      <c r="AJ104" s="2686"/>
      <c r="AK104" s="2585"/>
      <c r="AL104" s="2584"/>
      <c r="AM104" s="2585"/>
      <c r="AN104" s="2585"/>
    </row>
    <row customHeight="true" hidden="true" ht="18" r="105">
      <c r="A105" s="2694">
        <v>72</v>
      </c>
      <c r="B105" s="2687" t="s">
        <v>2492</v>
      </c>
      <c r="C105" s="2694" t="s">
        <v>2607</v>
      </c>
      <c r="D105" s="2692"/>
      <c r="E105" s="2692"/>
      <c r="F105" s="2670">
        <v>0</v>
      </c>
      <c r="G105" s="2670">
        <v>0</v>
      </c>
      <c r="H105" s="2713"/>
      <c r="I105" s="2672">
        <f>VLOOKUP(C105,'Data Products'!$A:$J,2,0)</f>
      </c>
      <c r="J105" s="2632">
        <f t="shared" si="5"/>
      </c>
      <c r="K105" s="2633">
        <v>45911</v>
      </c>
      <c r="L105" s="2616">
        <f t="shared" si="16"/>
      </c>
      <c r="M105" s="2698">
        <v>0</v>
      </c>
      <c r="N105" s="2598">
        <v>0</v>
      </c>
      <c r="O105" s="2714"/>
      <c r="P105" s="2715"/>
      <c r="Q105" s="2566" t="s">
        <v>2559</v>
      </c>
      <c r="R105" s="2571"/>
      <c r="S105" s="2571"/>
      <c r="T105" s="2571"/>
      <c r="U105" s="2571"/>
      <c r="V105" s="2571"/>
      <c r="W105" s="2571"/>
      <c r="X105" s="2571"/>
      <c r="Y105" s="2571"/>
      <c r="Z105" s="2571"/>
      <c r="AA105" s="2571"/>
      <c r="AB105" s="2676">
        <f t="shared" si="26"/>
      </c>
      <c r="AC105" s="2590">
        <f t="shared" si="1"/>
      </c>
      <c r="AD105" s="2717">
        <f t="shared" si="8"/>
      </c>
      <c r="AE105" s="2596">
        <f t="shared" si="19"/>
      </c>
      <c r="AF105" s="2677">
        <f>VLOOKUP(C105,'Data Products'!$A:$J,10,0)</f>
      </c>
      <c r="AG105" s="2678">
        <f t="shared" si="11"/>
      </c>
      <c r="AH105" s="2581">
        <f t="shared" si="24"/>
      </c>
      <c r="AI105" s="2682"/>
      <c r="AJ105" s="2686"/>
      <c r="AK105" s="2585"/>
      <c r="AL105" s="2584"/>
      <c r="AM105" s="2585"/>
      <c r="AN105" s="2585"/>
    </row>
    <row customHeight="true" hidden="true" ht="18" r="106">
      <c r="A106" s="2610">
        <v>45</v>
      </c>
      <c r="B106" s="2692" t="s">
        <v>2446</v>
      </c>
      <c r="C106" s="2718" t="s">
        <v>2608</v>
      </c>
      <c r="D106" s="2719" t="s">
        <v>2609</v>
      </c>
      <c r="E106" s="2719" t="s">
        <v>2609</v>
      </c>
      <c r="F106" s="2670">
        <v>0</v>
      </c>
      <c r="G106" s="2670">
        <v>0</v>
      </c>
      <c r="H106" s="2630"/>
      <c r="I106" s="2672">
        <f>VLOOKUP(C106,'Data Products'!$A:$J,2,0)</f>
      </c>
      <c r="J106" s="2632">
        <f t="shared" si="5"/>
      </c>
      <c r="K106" s="2633">
        <v>45912</v>
      </c>
      <c r="L106" s="2720">
        <f t="shared" si="16"/>
      </c>
      <c r="M106" s="2721">
        <v>0</v>
      </c>
      <c r="N106" s="2598">
        <v>0</v>
      </c>
      <c r="O106" s="2722"/>
      <c r="P106" s="2626"/>
      <c r="Q106" s="2566" t="s">
        <v>2522</v>
      </c>
      <c r="R106" s="2642"/>
      <c r="S106" s="2642"/>
      <c r="T106" s="2642"/>
      <c r="U106" s="2642"/>
      <c r="V106" s="2642"/>
      <c r="W106" s="2642"/>
      <c r="X106" s="2642"/>
      <c r="Y106" s="2642"/>
      <c r="Z106" s="2642"/>
      <c r="AA106" s="2642"/>
      <c r="AB106" s="2676">
        <f t="shared" si="26"/>
      </c>
      <c r="AC106" s="2712">
        <f t="shared" si="1"/>
      </c>
      <c r="AD106" s="2578">
        <f t="shared" si="8"/>
      </c>
      <c r="AE106" s="2596">
        <f t="shared" si="19"/>
      </c>
      <c r="AF106" s="2677">
        <f>VLOOKUP(C106,'Data Products'!$A:$J,10,0)</f>
      </c>
      <c r="AG106" s="2678">
        <f t="shared" si="11"/>
      </c>
      <c r="AH106" s="2654"/>
      <c r="AI106" s="2682"/>
      <c r="AJ106" s="2723"/>
      <c r="AK106" s="2723"/>
      <c r="AL106" s="2724"/>
      <c r="AM106" s="2723"/>
      <c r="AN106" s="2723"/>
    </row>
    <row customHeight="true" hidden="true" ht="18" r="107">
      <c r="A107" s="2725">
        <v>46</v>
      </c>
      <c r="B107" s="2726" t="s">
        <v>2446</v>
      </c>
      <c r="C107" s="2727" t="s">
        <v>2511</v>
      </c>
      <c r="D107" s="2719" t="s">
        <v>2511</v>
      </c>
      <c r="E107" s="2719" t="s">
        <v>2511</v>
      </c>
      <c r="F107" s="2670">
        <v>0</v>
      </c>
      <c r="G107" s="2670">
        <v>0</v>
      </c>
      <c r="H107" s="2728"/>
      <c r="I107" s="2729">
        <f>VLOOKUP(C107,'Data Products'!$A:$J,2,0)</f>
      </c>
      <c r="J107" s="2632">
        <f t="shared" si="5"/>
      </c>
      <c r="K107" s="2633">
        <v>45913</v>
      </c>
      <c r="L107" s="2730">
        <f t="shared" si="16"/>
      </c>
      <c r="M107" s="2731">
        <v>0</v>
      </c>
      <c r="N107" s="2598">
        <v>0</v>
      </c>
      <c r="O107" s="2732"/>
      <c r="P107" s="2733"/>
      <c r="Q107" s="2687" t="s">
        <v>2522</v>
      </c>
      <c r="R107" s="2642"/>
      <c r="S107" s="2642"/>
      <c r="T107" s="2642"/>
      <c r="U107" s="2642"/>
      <c r="V107" s="2642"/>
      <c r="W107" s="2642"/>
      <c r="X107" s="2642"/>
      <c r="Y107" s="2642"/>
      <c r="Z107" s="2642"/>
      <c r="AA107" s="2642"/>
      <c r="AB107" s="2716">
        <f t="shared" si="26"/>
      </c>
      <c r="AC107" s="2712">
        <f t="shared" si="1"/>
      </c>
      <c r="AD107" s="2734">
        <f t="shared" si="8"/>
      </c>
      <c r="AE107" s="2596">
        <f t="shared" si="19"/>
      </c>
      <c r="AF107" s="2677">
        <f>VLOOKUP(C107,'Data Products'!$A:$J,10,0)</f>
      </c>
      <c r="AG107" s="2678">
        <f t="shared" si="11"/>
      </c>
      <c r="AH107" s="2654"/>
      <c r="AI107" s="2679" t="s">
        <v>2610</v>
      </c>
      <c r="AJ107" s="2723"/>
      <c r="AK107" s="2723"/>
      <c r="AL107" s="2724"/>
      <c r="AM107" s="2723"/>
      <c r="AN107" s="2723"/>
    </row>
    <row customHeight="true" ht="18" r="108">
      <c r="A108" s="2735">
        <v>47</v>
      </c>
      <c r="B108" s="2726" t="s">
        <v>2446</v>
      </c>
      <c r="C108" s="2736" t="s">
        <v>2505</v>
      </c>
      <c r="D108" s="2692" t="s">
        <v>2505</v>
      </c>
      <c r="E108" s="2692" t="s">
        <v>2505</v>
      </c>
      <c r="F108" s="2670">
        <v>31</v>
      </c>
      <c r="G108" s="2670">
        <v>31</v>
      </c>
      <c r="H108" s="2630"/>
      <c r="I108" s="2672">
        <f>VLOOKUP(C108,'Data Products'!$A:$J,2,0)</f>
      </c>
      <c r="J108" s="2632">
        <f t="shared" si="5"/>
      </c>
      <c r="K108" s="2633">
        <v>45914</v>
      </c>
      <c r="L108" s="2575">
        <f t="shared" si="16"/>
      </c>
      <c r="M108" s="2673">
        <v>0</v>
      </c>
      <c r="N108" s="2737">
        <v>15</v>
      </c>
      <c r="O108" s="2600"/>
      <c r="P108" s="2571"/>
      <c r="Q108" s="2566" t="s">
        <v>2611</v>
      </c>
      <c r="R108" s="2646"/>
      <c r="S108" s="2646"/>
      <c r="T108" s="2675"/>
      <c r="U108" s="2646"/>
      <c r="V108" s="2646"/>
      <c r="W108" s="2646"/>
      <c r="X108" s="2646"/>
      <c r="Y108" s="2646"/>
      <c r="Z108" s="2646"/>
      <c r="AA108" s="2646"/>
      <c r="AB108" s="2676">
        <f t="shared" si="26"/>
      </c>
      <c r="AC108" s="2595">
        <f t="shared" si="1"/>
      </c>
      <c r="AD108" s="2578">
        <f t="shared" si="8"/>
      </c>
      <c r="AE108" s="2596">
        <f t="shared" si="19"/>
      </c>
      <c r="AF108" s="2677">
        <f>VLOOKUP(C108,'Data Products'!$A:$J,10,0)</f>
      </c>
      <c r="AG108" s="2678">
        <f t="shared" si="11"/>
      </c>
      <c r="AH108" s="2654"/>
      <c r="AI108" s="2738" t="s">
        <v>2612</v>
      </c>
      <c r="AJ108" s="2739"/>
      <c r="AK108" s="2739"/>
      <c r="AL108" s="2682"/>
      <c r="AM108" s="2739"/>
      <c r="AN108" s="2739"/>
    </row>
    <row r="109">
      <c r="A109" s="2735">
        <v>48</v>
      </c>
      <c r="B109" s="2726" t="s">
        <v>2446</v>
      </c>
      <c r="C109" s="2736" t="s">
        <v>2563</v>
      </c>
      <c r="D109" s="2692" t="s">
        <v>2563</v>
      </c>
      <c r="E109" s="2692" t="s">
        <v>2563</v>
      </c>
      <c r="F109" s="2670">
        <v>99</v>
      </c>
      <c r="G109" s="2670">
        <v>99</v>
      </c>
      <c r="H109" s="2630"/>
      <c r="I109" s="2672">
        <f>VLOOKUP(C109,'Data Products'!$A:$J,2,0)</f>
      </c>
      <c r="J109" s="2632">
        <f t="shared" si="5"/>
      </c>
      <c r="K109" s="2633">
        <v>45915</v>
      </c>
      <c r="L109" s="2575">
        <f t="shared" si="16"/>
      </c>
      <c r="M109" s="2673">
        <v>24</v>
      </c>
      <c r="N109" s="2737">
        <v>46</v>
      </c>
      <c r="O109" s="2600"/>
      <c r="P109" s="2571"/>
      <c r="Q109" s="2566" t="s">
        <v>2497</v>
      </c>
      <c r="R109" s="2646"/>
      <c r="S109" s="2646"/>
      <c r="T109" s="2675"/>
      <c r="U109" s="2646"/>
      <c r="V109" s="2646"/>
      <c r="W109" s="2646"/>
      <c r="X109" s="2646"/>
      <c r="Y109" s="2646"/>
      <c r="Z109" s="2646"/>
      <c r="AA109" s="2646"/>
      <c r="AB109" s="2676">
        <f t="shared" si="26"/>
      </c>
      <c r="AC109" s="2590">
        <f t="shared" si="1"/>
      </c>
      <c r="AD109" s="2578">
        <f t="shared" si="8"/>
      </c>
      <c r="AE109" s="2596">
        <f t="shared" si="19"/>
      </c>
      <c r="AF109" s="2677">
        <f>VLOOKUP(C109,'Data Products'!$A:$J,10,0)</f>
      </c>
      <c r="AG109" s="2678">
        <f t="shared" si="11"/>
      </c>
      <c r="AH109" s="2654"/>
      <c r="AI109" s="2738" t="s">
        <v>2613</v>
      </c>
      <c r="AJ109" s="2739"/>
      <c r="AK109" s="2739"/>
      <c r="AL109" s="2682"/>
      <c r="AM109" s="2739"/>
      <c r="AN109" s="2739"/>
    </row>
    <row customHeight="true" ht="18" r="110">
      <c r="A110" s="2735">
        <v>52</v>
      </c>
      <c r="B110" s="2726" t="s">
        <v>2446</v>
      </c>
      <c r="C110" s="2736" t="s">
        <v>2556</v>
      </c>
      <c r="D110" s="2692" t="s">
        <v>2556</v>
      </c>
      <c r="E110" s="2692" t="s">
        <v>2556</v>
      </c>
      <c r="F110" s="2670">
        <v>678</v>
      </c>
      <c r="G110" s="2670">
        <v>678</v>
      </c>
      <c r="H110" s="2630"/>
      <c r="I110" s="2672">
        <f>VLOOKUP(C110,'Data Products'!$A:$J,2,0)</f>
      </c>
      <c r="J110" s="2632">
        <f t="shared" si="5"/>
      </c>
      <c r="K110" s="2633">
        <v>45919</v>
      </c>
      <c r="L110" s="2575">
        <f t="shared" si="16"/>
      </c>
      <c r="M110" s="2673">
        <v>23</v>
      </c>
      <c r="N110" s="2737">
        <v>40</v>
      </c>
      <c r="O110" s="2600"/>
      <c r="P110" s="2571"/>
      <c r="Q110" s="2566" t="s">
        <v>2502</v>
      </c>
      <c r="R110" s="2646"/>
      <c r="S110" s="2646"/>
      <c r="T110" s="2675"/>
      <c r="U110" s="2646"/>
      <c r="V110" s="2646"/>
      <c r="W110" s="2646"/>
      <c r="X110" s="2646"/>
      <c r="Y110" s="2646"/>
      <c r="Z110" s="2646"/>
      <c r="AA110" s="2646"/>
      <c r="AB110" s="2676">
        <f t="shared" si="26"/>
      </c>
      <c r="AC110" s="2595">
        <f t="shared" si="1"/>
      </c>
      <c r="AD110" s="2578">
        <f t="shared" si="8"/>
      </c>
      <c r="AE110" s="2596">
        <f t="shared" si="19"/>
      </c>
      <c r="AF110" s="2677">
        <f>VLOOKUP(C110,'Data Products'!$A:$J,10,0)</f>
      </c>
      <c r="AG110" s="2678">
        <f t="shared" si="11"/>
      </c>
      <c r="AH110" s="2654"/>
      <c r="AI110" s="2740"/>
      <c r="AJ110" s="2739"/>
      <c r="AK110" s="2739"/>
      <c r="AL110" s="2682"/>
      <c r="AM110" s="2739"/>
      <c r="AN110" s="2739"/>
    </row>
    <row customHeight="true" ht="18" r="111">
      <c r="A111" s="2735">
        <v>53</v>
      </c>
      <c r="B111" s="2726" t="s">
        <v>2446</v>
      </c>
      <c r="C111" s="2736" t="s">
        <v>2504</v>
      </c>
      <c r="D111" s="2692" t="s">
        <v>2504</v>
      </c>
      <c r="E111" s="2692" t="s">
        <v>2504</v>
      </c>
      <c r="F111" s="2670">
        <v>3</v>
      </c>
      <c r="G111" s="2670">
        <v>3</v>
      </c>
      <c r="H111" s="2630"/>
      <c r="I111" s="2672">
        <f>VLOOKUP(C111,'Data Products'!$A:$J,2,0)</f>
      </c>
      <c r="J111" s="2632">
        <f t="shared" si="5"/>
      </c>
      <c r="K111" s="2633">
        <v>45920</v>
      </c>
      <c r="L111" s="2575">
        <f t="shared" si="16"/>
      </c>
      <c r="M111" s="2681">
        <v>0</v>
      </c>
      <c r="N111" s="2598">
        <v>0</v>
      </c>
      <c r="O111" s="2600"/>
      <c r="P111" s="2571"/>
      <c r="Q111" s="2688" t="s">
        <v>2502</v>
      </c>
      <c r="R111" s="2646"/>
      <c r="S111" s="2646"/>
      <c r="T111" s="2675"/>
      <c r="U111" s="2646"/>
      <c r="V111" s="2646"/>
      <c r="W111" s="2646"/>
      <c r="X111" s="2646"/>
      <c r="Y111" s="2646"/>
      <c r="Z111" s="2646"/>
      <c r="AA111" s="2646"/>
      <c r="AB111" s="2676">
        <f t="shared" si="26"/>
      </c>
      <c r="AC111" s="2689">
        <f t="shared" si="1"/>
      </c>
      <c r="AD111" s="2578">
        <f t="shared" si="8"/>
      </c>
      <c r="AE111" s="2596">
        <f t="shared" si="19"/>
      </c>
      <c r="AF111" s="2677">
        <f>VLOOKUP(C111,'Data Products'!$A:$J,10,0)</f>
      </c>
      <c r="AG111" s="2678">
        <f t="shared" si="11"/>
      </c>
      <c r="AH111" s="2654"/>
      <c r="AI111" s="2740"/>
      <c r="AJ111" s="2739"/>
      <c r="AK111" s="2739"/>
      <c r="AL111" s="2682"/>
      <c r="AM111" s="2739"/>
      <c r="AN111" s="2739"/>
    </row>
    <row customHeight="true" hidden="true" ht="18" r="112">
      <c r="A112" s="2735">
        <v>54</v>
      </c>
      <c r="B112" s="2726" t="s">
        <v>2446</v>
      </c>
      <c r="C112" s="2736" t="s">
        <v>2609</v>
      </c>
      <c r="D112" s="2692" t="s">
        <v>2609</v>
      </c>
      <c r="E112" s="2692" t="s">
        <v>2609</v>
      </c>
      <c r="F112" s="2670">
        <v>7</v>
      </c>
      <c r="G112" s="2670">
        <v>7</v>
      </c>
      <c r="H112" s="2630"/>
      <c r="I112" s="2672">
        <f>VLOOKUP(C112,'Data Products'!$A:$J,2,0)</f>
      </c>
      <c r="J112" s="2632">
        <f t="shared" si="5"/>
      </c>
      <c r="K112" s="2633">
        <v>45921</v>
      </c>
      <c r="L112" s="2575">
        <f t="shared" si="16"/>
      </c>
      <c r="M112" s="2681">
        <v>0</v>
      </c>
      <c r="N112" s="2691">
        <v>917</v>
      </c>
      <c r="O112" s="2600"/>
      <c r="P112" s="2571"/>
      <c r="Q112" s="2566" t="s">
        <v>2502</v>
      </c>
      <c r="R112" s="2646"/>
      <c r="S112" s="2646"/>
      <c r="T112" s="2675"/>
      <c r="U112" s="2646"/>
      <c r="V112" s="2646"/>
      <c r="W112" s="2646"/>
      <c r="X112" s="2646"/>
      <c r="Y112" s="2646"/>
      <c r="Z112" s="2646"/>
      <c r="AA112" s="2646"/>
      <c r="AB112" s="2676">
        <f t="shared" si="26"/>
      </c>
      <c r="AC112" s="2590">
        <f t="shared" si="1"/>
      </c>
      <c r="AD112" s="2578">
        <f t="shared" si="8"/>
      </c>
      <c r="AE112" s="2596">
        <f t="shared" si="19"/>
      </c>
      <c r="AF112" s="2677">
        <f>VLOOKUP(C112,'Data Products'!$A:$J,10,0)</f>
      </c>
      <c r="AG112" s="2678">
        <f t="shared" si="11"/>
      </c>
      <c r="AH112" s="2654"/>
      <c r="AI112" s="2740"/>
      <c r="AJ112" s="2739"/>
      <c r="AK112" s="2739"/>
      <c r="AL112" s="2682"/>
      <c r="AM112" s="2739"/>
      <c r="AN112" s="2739"/>
    </row>
    <row customHeight="true" ht="18" r="113">
      <c r="A113" s="2735">
        <v>55</v>
      </c>
      <c r="B113" s="2726" t="s">
        <v>2446</v>
      </c>
      <c r="C113" s="2736" t="s">
        <v>2614</v>
      </c>
      <c r="D113" s="2692" t="s">
        <v>2614</v>
      </c>
      <c r="E113" s="2692" t="s">
        <v>2614</v>
      </c>
      <c r="F113" s="2670">
        <v>752</v>
      </c>
      <c r="G113" s="2670">
        <v>752</v>
      </c>
      <c r="H113" s="2630"/>
      <c r="I113" s="2672">
        <f>VLOOKUP(C113,'Data Products'!$A:$J,2,0)</f>
      </c>
      <c r="J113" s="2632">
        <f t="shared" si="5"/>
      </c>
      <c r="K113" s="2633">
        <v>45922</v>
      </c>
      <c r="L113" s="2575">
        <f t="shared" si="16"/>
      </c>
      <c r="M113" s="2741">
        <v>946</v>
      </c>
      <c r="N113" s="2691">
        <v>2022</v>
      </c>
      <c r="O113" s="2600"/>
      <c r="P113" s="2571"/>
      <c r="Q113" s="2566" t="s">
        <v>2502</v>
      </c>
      <c r="R113" s="2646"/>
      <c r="S113" s="2646"/>
      <c r="T113" s="2675"/>
      <c r="U113" s="2646"/>
      <c r="V113" s="2646"/>
      <c r="W113" s="2646"/>
      <c r="X113" s="2646"/>
      <c r="Y113" s="2646"/>
      <c r="Z113" s="2646"/>
      <c r="AA113" s="2646"/>
      <c r="AB113" s="2676">
        <f t="shared" si="26"/>
      </c>
      <c r="AC113" s="2595">
        <f t="shared" si="1"/>
      </c>
      <c r="AD113" s="2578">
        <f t="shared" si="8"/>
      </c>
      <c r="AE113" s="2596">
        <f t="shared" si="19"/>
      </c>
      <c r="AF113" s="2677">
        <f>VLOOKUP(C113,'Data Products'!$A:$J,10,0)</f>
      </c>
      <c r="AG113" s="2678">
        <f t="shared" si="11"/>
      </c>
      <c r="AH113" s="2654"/>
      <c r="AI113" s="2740"/>
      <c r="AJ113" s="2739"/>
      <c r="AK113" s="2739"/>
      <c r="AL113" s="2682"/>
      <c r="AM113" s="2739"/>
      <c r="AN113" s="2739"/>
    </row>
    <row customHeight="true" ht="18" r="114">
      <c r="A114" s="2735">
        <v>56</v>
      </c>
      <c r="B114" s="2692" t="s">
        <v>2446</v>
      </c>
      <c r="C114" s="2736" t="s">
        <v>2550</v>
      </c>
      <c r="D114" s="2692" t="s">
        <v>2550</v>
      </c>
      <c r="E114" s="2692" t="s">
        <v>2550</v>
      </c>
      <c r="F114" s="2670">
        <v>443</v>
      </c>
      <c r="G114" s="2670">
        <v>443</v>
      </c>
      <c r="H114" s="2630"/>
      <c r="I114" s="2672">
        <f>VLOOKUP(C114,'Data Products'!$A:$J,2,0)</f>
      </c>
      <c r="J114" s="2632">
        <f t="shared" si="5"/>
      </c>
      <c r="K114" s="2633">
        <v>45923</v>
      </c>
      <c r="L114" s="2601">
        <f t="shared" si="16"/>
      </c>
      <c r="M114" s="2742">
        <v>88</v>
      </c>
      <c r="N114" s="2737">
        <v>190</v>
      </c>
      <c r="O114" s="2600"/>
      <c r="P114" s="2571"/>
      <c r="Q114" s="2566" t="s">
        <v>2502</v>
      </c>
      <c r="R114" s="2646"/>
      <c r="S114" s="2646"/>
      <c r="T114" s="2675"/>
      <c r="U114" s="2646"/>
      <c r="V114" s="2646"/>
      <c r="W114" s="2646"/>
      <c r="X114" s="2646"/>
      <c r="Y114" s="2646"/>
      <c r="Z114" s="2646"/>
      <c r="AA114" s="2646"/>
      <c r="AB114" s="2676">
        <f t="shared" si="26"/>
      </c>
      <c r="AC114" s="2590">
        <f t="shared" si="1"/>
      </c>
      <c r="AD114" s="2578">
        <f t="shared" si="8"/>
      </c>
      <c r="AE114" s="2743">
        <f t="shared" si="19"/>
      </c>
      <c r="AF114" s="2744">
        <f>VLOOKUP(C114,'Data Products'!$A:$J,10,0)</f>
      </c>
      <c r="AG114" s="2745">
        <f t="shared" si="11"/>
      </c>
      <c r="AH114" s="2745">
        <f>AG114*G114</f>
      </c>
      <c r="AI114" s="2745">
        <f t="shared" ref="AI114:AI115" si="13">AH114*H114</f>
      </c>
      <c r="AJ114" s="2739"/>
      <c r="AK114" s="2739"/>
      <c r="AL114" s="2682"/>
      <c r="AM114" s="2739"/>
      <c r="AN114" s="2739"/>
    </row>
    <row customHeight="true" ht="18" r="115">
      <c r="A115" s="2735">
        <v>57</v>
      </c>
      <c r="B115" s="2692" t="s">
        <v>2492</v>
      </c>
      <c r="C115" s="2610" t="s">
        <v>2525</v>
      </c>
      <c r="D115" s="2610" t="s">
        <v>2525</v>
      </c>
      <c r="E115" s="2610" t="s">
        <v>2525</v>
      </c>
      <c r="F115" s="2670">
        <v>2</v>
      </c>
      <c r="G115" s="2670">
        <v>2</v>
      </c>
      <c r="H115" s="2630"/>
      <c r="I115" s="2672">
        <f>VLOOKUP(C115,'Data Products'!$A:$J,2,0)</f>
      </c>
      <c r="J115" s="2632">
        <f t="shared" si="5"/>
      </c>
      <c r="K115" s="2746">
        <v>46142</v>
      </c>
      <c r="L115" s="2601">
        <f t="shared" si="16"/>
      </c>
      <c r="M115" s="2742">
        <v>0</v>
      </c>
      <c r="N115" s="2737">
        <v>0</v>
      </c>
      <c r="O115" s="2600"/>
      <c r="P115" s="2571"/>
      <c r="Q115" s="2566" t="s">
        <v>2502</v>
      </c>
      <c r="R115" s="2646"/>
      <c r="S115" s="2646"/>
      <c r="T115" s="2675"/>
      <c r="U115" s="2646"/>
      <c r="V115" s="2646"/>
      <c r="W115" s="2646"/>
      <c r="X115" s="2646"/>
      <c r="Y115" s="2646"/>
      <c r="Z115" s="2646"/>
      <c r="AA115" s="2646"/>
      <c r="AB115" s="2676">
        <f t="shared" si="26"/>
      </c>
      <c r="AC115" s="2590">
        <f t="shared" si="1"/>
      </c>
      <c r="AD115" s="2578">
        <f t="shared" si="8"/>
      </c>
      <c r="AE115" s="2743">
        <f t="shared" si="19"/>
      </c>
      <c r="AF115" s="2744">
        <f>VLOOKUP(C115,'Data Products'!$A:$J,10,0)</f>
      </c>
      <c r="AG115" s="2745">
        <f t="shared" si="11"/>
      </c>
      <c r="AH115" s="2654"/>
      <c r="AI115" s="2745">
        <f t="shared" si="13"/>
      </c>
      <c r="AJ115" s="2723"/>
      <c r="AK115" s="2723"/>
      <c r="AL115" s="2724"/>
      <c r="AM115" s="2723"/>
      <c r="AN115" s="2723"/>
    </row>
    <row customHeight="true" ht="18" r="116">
      <c r="A116" s="2643"/>
      <c r="B116" s="2643"/>
      <c r="C116" s="2643"/>
      <c r="D116" s="2642"/>
      <c r="E116" s="2642"/>
      <c r="F116" s="2642"/>
      <c r="G116" s="2642"/>
      <c r="H116" s="2642"/>
      <c r="I116" s="2747"/>
      <c r="J116" s="2748"/>
      <c r="K116" s="2748"/>
      <c r="L116" s="2748"/>
      <c r="M116" s="2642"/>
      <c r="N116" s="2642"/>
      <c r="O116" s="2650"/>
      <c r="P116" s="2650"/>
      <c r="Q116" s="2643"/>
      <c r="R116" s="2642"/>
      <c r="S116" s="2642"/>
      <c r="T116" s="2642"/>
      <c r="U116" s="2642"/>
      <c r="V116" s="2642"/>
      <c r="W116" s="2642"/>
      <c r="X116" s="2642"/>
      <c r="Y116" s="2642"/>
      <c r="Z116" s="2642"/>
      <c r="AA116" s="2642"/>
      <c r="AB116" s="2645"/>
      <c r="AC116" s="2749"/>
      <c r="AD116" s="2750"/>
      <c r="AE116" s="2751" t="s">
        <v>2479</v>
      </c>
      <c r="AF116" s="2752"/>
      <c r="AG116" s="2753">
        <v>366720000</v>
      </c>
      <c r="AH116" s="2654"/>
      <c r="AI116" s="2724"/>
      <c r="AJ116" s="2723"/>
      <c r="AK116" s="2723"/>
      <c r="AL116" s="2724"/>
      <c r="AM116" s="2723"/>
      <c r="AN116" s="2723"/>
    </row>
    <row customHeight="true" ht="18" r="117">
      <c r="A117" s="2754" t="s">
        <v>2615</v>
      </c>
      <c r="B117" s="2754"/>
      <c r="C117" s="2754"/>
      <c r="D117" s="2754"/>
      <c r="E117" s="2754"/>
      <c r="F117" s="2754"/>
      <c r="H117" s="2642"/>
      <c r="I117" s="2747"/>
      <c r="J117" s="2748"/>
      <c r="K117" s="2748"/>
      <c r="L117" s="2748"/>
      <c r="M117" s="2642"/>
      <c r="N117" s="2642"/>
      <c r="O117" s="2650"/>
      <c r="P117" s="2650"/>
      <c r="Q117" s="2643"/>
      <c r="R117" s="2642"/>
      <c r="S117" s="2642"/>
      <c r="T117" s="2642"/>
      <c r="U117" s="2642"/>
      <c r="V117" s="2642"/>
      <c r="W117" s="2642"/>
      <c r="X117" s="2642"/>
      <c r="Y117" s="2642"/>
      <c r="Z117" s="2642"/>
      <c r="AA117" s="2642"/>
      <c r="AB117" s="2645"/>
      <c r="AC117" s="2749"/>
      <c r="AD117" s="2750"/>
      <c r="AE117" s="2755" t="s">
        <v>2480</v>
      </c>
      <c r="AF117" s="2752">
        <v>0.48350239965095987</v>
      </c>
      <c r="AG117" s="2753">
        <v>177310000</v>
      </c>
      <c r="AH117" s="2654"/>
      <c r="AI117" s="2724"/>
      <c r="AJ117" s="2723"/>
      <c r="AK117" s="2723"/>
      <c r="AL117" s="2724"/>
      <c r="AM117" s="2723"/>
      <c r="AN117" s="2723"/>
    </row>
    <row r="118">
      <c r="A118" s="2756" t="s">
        <v>2439</v>
      </c>
      <c r="B118" s="2756" t="s">
        <v>2420</v>
      </c>
      <c r="C118" s="2756" t="s">
        <v>2616</v>
      </c>
      <c r="D118" s="2756" t="s">
        <v>2617</v>
      </c>
      <c r="E118" s="2757" t="s">
        <v>2618</v>
      </c>
      <c r="F118" s="2758" t="s">
        <v>2619</v>
      </c>
      <c r="G118" s="2642"/>
      <c r="H118" s="2748"/>
      <c r="I118" s="2748"/>
      <c r="J118" s="2748"/>
      <c r="K118" s="2642"/>
      <c r="L118" s="2642"/>
      <c r="M118" s="2650"/>
      <c r="N118" s="2650"/>
      <c r="O118" s="2642"/>
      <c r="P118" s="2642"/>
      <c r="Q118" s="2642"/>
      <c r="R118" s="2642"/>
      <c r="S118" s="2642"/>
      <c r="T118" s="2642"/>
      <c r="U118" s="2642"/>
      <c r="V118" s="2642"/>
      <c r="W118" s="2642"/>
      <c r="X118" s="2642"/>
      <c r="Y118" s="2642"/>
      <c r="Z118" s="2642"/>
      <c r="AA118" s="2642"/>
      <c r="AB118" s="2642"/>
      <c r="AC118" s="2642"/>
      <c r="AE118" s="2755" t="s">
        <v>2481</v>
      </c>
      <c r="AF118" s="2752">
        <v>0.06893542757417102</v>
      </c>
      <c r="AG118" s="2753">
        <v>25280000</v>
      </c>
      <c r="AH118" s="2723"/>
      <c r="AI118" s="2723"/>
      <c r="AJ118" s="2723"/>
      <c r="AK118" s="2724"/>
      <c r="AL118" s="2723"/>
      <c r="AM118" s="2723"/>
    </row>
    <row r="119">
      <c r="A119" s="2759"/>
      <c r="B119" s="2756"/>
      <c r="C119" s="2756"/>
      <c r="D119" s="2756"/>
      <c r="E119" s="2757"/>
      <c r="F119" s="2760"/>
      <c r="G119" s="2642"/>
      <c r="H119" s="2748"/>
      <c r="I119" s="2748"/>
      <c r="J119" s="2748"/>
      <c r="K119" s="2642"/>
      <c r="L119" s="2642"/>
      <c r="M119" s="2650"/>
      <c r="N119" s="2650"/>
      <c r="O119" s="2642"/>
      <c r="P119" s="2642"/>
      <c r="Q119" s="2642"/>
      <c r="R119" s="2642"/>
      <c r="S119" s="2642"/>
      <c r="T119" s="2642"/>
      <c r="U119" s="2642"/>
      <c r="V119" s="2642"/>
      <c r="W119" s="2642"/>
      <c r="X119" s="2642"/>
      <c r="Y119" s="2642"/>
      <c r="Z119" s="2642"/>
      <c r="AA119" s="2642"/>
      <c r="AB119" s="2642"/>
      <c r="AC119" s="2642"/>
      <c r="AE119" s="2755" t="s">
        <v>2482</v>
      </c>
      <c r="AF119" s="2761">
        <v>0.1472649432809773</v>
      </c>
      <c r="AG119" s="2762">
        <v>54005000</v>
      </c>
      <c r="AH119" s="2723"/>
      <c r="AI119" s="2723"/>
      <c r="AJ119" s="2724"/>
      <c r="AK119" s="2723"/>
      <c r="AL119" s="2723"/>
    </row>
    <row r="120">
      <c r="A120" s="2610">
        <v>1</v>
      </c>
      <c r="B120" s="2763" t="s">
        <v>2620</v>
      </c>
      <c r="C120" s="2586">
        <v>0</v>
      </c>
      <c r="D120" s="2566" t="s">
        <v>2621</v>
      </c>
      <c r="E120" s="2667" t="s">
        <v>2622</v>
      </c>
      <c r="F120" s="2764" t="s">
        <v>2623</v>
      </c>
      <c r="G120" s="2642"/>
      <c r="H120" s="2748"/>
      <c r="I120" s="2748"/>
      <c r="J120" s="2748"/>
      <c r="K120" s="2642"/>
      <c r="L120" s="2642"/>
      <c r="M120" s="2650"/>
      <c r="N120" s="2650"/>
      <c r="O120" s="2642"/>
      <c r="P120" s="2642"/>
      <c r="Q120" s="2642"/>
      <c r="R120" s="2642"/>
      <c r="S120" s="2642"/>
      <c r="T120" s="2642"/>
      <c r="U120" s="2642"/>
      <c r="V120" s="2642"/>
      <c r="W120" s="2642"/>
      <c r="X120" s="2642"/>
      <c r="Y120" s="2642"/>
      <c r="Z120" s="2642"/>
      <c r="AA120" s="2642"/>
      <c r="AB120" s="2642"/>
      <c r="AC120" s="2642"/>
      <c r="AE120" s="2755" t="s">
        <v>2483</v>
      </c>
      <c r="AF120" s="2765">
        <v>0.3002972294938918</v>
      </c>
      <c r="AG120" s="2766">
        <v>110125000</v>
      </c>
      <c r="AH120" s="2723"/>
      <c r="AI120" s="2723"/>
      <c r="AJ120" s="2724"/>
      <c r="AK120" s="2723"/>
      <c r="AL120" s="2723"/>
    </row>
    <row r="121">
      <c r="A121" s="2610">
        <v>2</v>
      </c>
      <c r="B121" s="2767" t="s">
        <v>2624</v>
      </c>
      <c r="C121" s="2768">
        <v>764.81</v>
      </c>
      <c r="D121" s="2687" t="s">
        <v>2625</v>
      </c>
      <c r="E121" s="2694" t="s">
        <v>2626</v>
      </c>
      <c r="F121" s="2764"/>
      <c r="G121" s="2642"/>
      <c r="H121" s="2748"/>
      <c r="I121" s="2748"/>
      <c r="J121" s="2748"/>
      <c r="K121" s="2642"/>
      <c r="L121" s="2642"/>
      <c r="M121" s="2650"/>
      <c r="N121" s="2650"/>
      <c r="O121" s="2642"/>
      <c r="P121" s="2642"/>
      <c r="Q121" s="2642"/>
      <c r="R121" s="2642"/>
      <c r="S121" s="2642"/>
      <c r="T121" s="2642"/>
      <c r="U121" s="2642"/>
      <c r="V121" s="2642"/>
      <c r="W121" s="2642"/>
      <c r="X121" s="2642"/>
      <c r="Y121" s="2642"/>
      <c r="Z121" s="2642"/>
      <c r="AA121" s="2642"/>
      <c r="AB121" s="2642"/>
      <c r="AC121" s="2642"/>
      <c r="AD121" s="2642"/>
      <c r="AE121" s="2755" t="s">
        <v>2432</v>
      </c>
      <c r="AF121" s="2765">
        <v>0.09960391121336507</v>
      </c>
      <c r="AG121" s="2766">
        <v>75750000</v>
      </c>
      <c r="AH121" s="2723"/>
      <c r="AI121" s="2723"/>
      <c r="AJ121" s="2724"/>
      <c r="AK121" s="2723"/>
      <c r="AL121" s="2723"/>
    </row>
    <row r="122">
      <c r="A122" s="2769">
        <v>3</v>
      </c>
      <c r="B122" s="2610" t="s">
        <v>2627</v>
      </c>
      <c r="C122" s="2610">
        <v>-798.02</v>
      </c>
      <c r="D122" s="2612"/>
      <c r="E122" s="2630"/>
      <c r="F122" s="2764"/>
      <c r="G122" s="2642"/>
      <c r="H122" s="2642"/>
      <c r="I122" s="2748"/>
      <c r="J122" s="2748"/>
      <c r="K122" s="2748"/>
      <c r="L122" s="2642"/>
      <c r="M122" s="2642"/>
      <c r="N122" s="2650"/>
      <c r="O122" s="2650"/>
      <c r="P122" s="2642"/>
      <c r="Q122" s="2642"/>
      <c r="R122" s="2642"/>
      <c r="S122" s="2642"/>
      <c r="T122" s="2642"/>
      <c r="U122" s="2642"/>
      <c r="V122" s="2642"/>
      <c r="W122" s="2642"/>
      <c r="X122" s="2642"/>
      <c r="Y122" s="2642"/>
      <c r="Z122" s="2642"/>
      <c r="AA122" s="2642"/>
      <c r="AB122" s="2642"/>
      <c r="AC122" s="2642"/>
      <c r="AD122" s="2642"/>
      <c r="AE122" s="2642"/>
      <c r="AF122" s="2642"/>
      <c r="AG122" s="2724"/>
      <c r="AH122" s="2724"/>
      <c r="AI122" s="2723"/>
      <c r="AJ122" s="2724"/>
      <c r="AK122" s="2723"/>
      <c r="AL122" s="2723"/>
    </row>
    <row r="123">
      <c r="A123" s="2642"/>
      <c r="B123" s="2643"/>
      <c r="C123" s="2643"/>
      <c r="D123" s="2642"/>
      <c r="E123" s="2642"/>
      <c r="F123" s="2642"/>
      <c r="G123" s="2642"/>
      <c r="H123" s="2642"/>
      <c r="I123" s="2642"/>
      <c r="J123" s="2748"/>
      <c r="K123" s="2748"/>
      <c r="L123" s="2748"/>
      <c r="M123" s="2642"/>
      <c r="N123" s="2642"/>
      <c r="O123" s="2650"/>
      <c r="P123" s="2650"/>
      <c r="Q123" s="2642"/>
      <c r="R123" s="2642"/>
      <c r="S123" s="2642"/>
      <c r="T123" s="2642"/>
      <c r="U123" s="2642"/>
      <c r="V123" s="2642"/>
      <c r="W123" s="2642"/>
      <c r="X123" s="2642"/>
      <c r="Y123" s="2642"/>
      <c r="Z123" s="2642"/>
      <c r="AA123" s="2642"/>
      <c r="AB123" s="2642"/>
      <c r="AC123" s="2642"/>
      <c r="AD123" s="2642"/>
      <c r="AE123" s="2642"/>
      <c r="AF123" s="2642"/>
      <c r="AG123" s="2642"/>
      <c r="AH123" s="2642"/>
      <c r="AI123" s="2724"/>
      <c r="AJ123" s="2723"/>
      <c r="AK123" s="2723"/>
      <c r="AL123" s="2724"/>
      <c r="AM123" s="2723"/>
      <c r="AN123" s="2723"/>
    </row>
    <row customHeight="true" ht="18" r="124">
      <c r="A124" s="2642"/>
      <c r="B124" s="2643"/>
      <c r="C124" s="2643"/>
      <c r="D124" s="2642"/>
      <c r="E124" s="2642"/>
      <c r="F124" s="2642"/>
      <c r="G124" s="2642"/>
      <c r="H124" s="2642"/>
      <c r="I124" s="2642"/>
      <c r="J124" s="2748"/>
      <c r="K124" s="2748"/>
      <c r="L124" s="2748"/>
      <c r="M124" s="2642"/>
      <c r="N124" s="2642"/>
      <c r="O124" s="2650"/>
      <c r="P124" s="2650"/>
      <c r="Q124" s="2642"/>
      <c r="R124" s="2642"/>
      <c r="S124" s="2642"/>
      <c r="T124" s="2642"/>
      <c r="U124" s="2642"/>
      <c r="V124" s="2642"/>
      <c r="W124" s="2642"/>
      <c r="X124" s="2642"/>
      <c r="Y124" s="2642"/>
      <c r="Z124" s="2642"/>
      <c r="AA124" s="2642"/>
      <c r="AB124" s="2642"/>
      <c r="AC124" s="2642"/>
      <c r="AD124" s="2642"/>
      <c r="AE124" s="2642"/>
      <c r="AF124" s="2642"/>
      <c r="AG124" s="2642"/>
      <c r="AH124" s="2642"/>
      <c r="AI124" s="2724"/>
      <c r="AJ124" s="2723"/>
      <c r="AK124" s="2723"/>
      <c r="AL124" s="2724"/>
      <c r="AM124" s="2723"/>
      <c r="AN124" s="2723"/>
    </row>
    <row customHeight="true" ht="18" r="125">
      <c r="A125" s="2642"/>
      <c r="B125" s="2643"/>
      <c r="C125" s="2643"/>
      <c r="D125" s="2642"/>
      <c r="E125" s="2642"/>
      <c r="F125" s="2642"/>
      <c r="G125" s="2642"/>
      <c r="H125" s="2642"/>
      <c r="I125" s="2642"/>
      <c r="J125" s="2748"/>
      <c r="K125" s="2748"/>
      <c r="L125" s="2748"/>
      <c r="M125" s="2642"/>
      <c r="N125" s="2642"/>
      <c r="O125" s="2650"/>
      <c r="P125" s="2650"/>
      <c r="Q125" s="2642"/>
      <c r="R125" s="2642"/>
      <c r="S125" s="2642"/>
      <c r="T125" s="2642"/>
      <c r="U125" s="2642"/>
      <c r="V125" s="2642"/>
      <c r="W125" s="2642"/>
      <c r="X125" s="2642"/>
      <c r="Y125" s="2642"/>
      <c r="Z125" s="2642"/>
      <c r="AA125" s="2642"/>
      <c r="AB125" s="2642"/>
      <c r="AC125" s="2642"/>
      <c r="AD125" s="2642"/>
      <c r="AE125" s="2642"/>
      <c r="AF125" s="2642"/>
      <c r="AG125" s="2642"/>
      <c r="AH125" s="2642"/>
      <c r="AI125" s="2724"/>
      <c r="AJ125" s="2723"/>
      <c r="AK125" s="2723"/>
      <c r="AL125" s="2724"/>
      <c r="AM125" s="2723"/>
      <c r="AN125" s="2723"/>
    </row>
    <row customHeight="true" ht="18" r="126">
      <c r="A126" s="2642"/>
      <c r="B126" s="2643"/>
      <c r="C126" s="2643"/>
      <c r="D126" s="2642"/>
      <c r="E126" s="2642"/>
      <c r="F126" s="2642"/>
      <c r="G126" s="2642"/>
      <c r="H126" s="2642"/>
      <c r="I126" s="2642"/>
      <c r="J126" s="2748"/>
      <c r="K126" s="2748"/>
      <c r="L126" s="2748"/>
      <c r="M126" s="2642"/>
      <c r="N126" s="2642"/>
      <c r="O126" s="2650"/>
      <c r="P126" s="2650"/>
      <c r="Q126" s="2642"/>
      <c r="R126" s="2642"/>
      <c r="S126" s="2642"/>
      <c r="T126" s="2642"/>
      <c r="U126" s="2642"/>
      <c r="V126" s="2642"/>
      <c r="W126" s="2642"/>
      <c r="X126" s="2642"/>
      <c r="Y126" s="2642"/>
      <c r="Z126" s="2642"/>
      <c r="AA126" s="2642"/>
      <c r="AB126" s="2642"/>
      <c r="AC126" s="2642"/>
      <c r="AD126" s="2642"/>
      <c r="AE126" s="2642"/>
      <c r="AF126" s="2642"/>
      <c r="AG126" s="2642"/>
      <c r="AH126" s="2642"/>
      <c r="AI126" s="2724"/>
      <c r="AJ126" s="2723"/>
      <c r="AK126" s="2723"/>
      <c r="AL126" s="2724"/>
      <c r="AM126" s="2723"/>
      <c r="AN126" s="2723"/>
    </row>
    <row r="127">
      <c r="A127" s="2657" t="s">
        <v>2628</v>
      </c>
      <c r="B127" s="2562" t="s">
        <v>2406</v>
      </c>
      <c r="C127" s="2562" t="s">
        <v>2485</v>
      </c>
      <c r="D127" s="2562"/>
      <c r="E127" s="2562"/>
      <c r="F127" s="2562" t="s">
        <v>2410</v>
      </c>
      <c r="G127" s="2562"/>
      <c r="H127" s="2562" t="s">
        <v>2486</v>
      </c>
      <c r="I127" s="2658" t="s">
        <v>2412</v>
      </c>
      <c r="J127" s="2659" t="s">
        <v>2413</v>
      </c>
      <c r="K127" s="2561" t="s">
        <v>2414</v>
      </c>
      <c r="L127" s="2561" t="s">
        <v>2415</v>
      </c>
      <c r="M127" s="2562" t="s">
        <v>2416</v>
      </c>
      <c r="N127" s="2562" t="s">
        <v>2417</v>
      </c>
      <c r="O127" s="2562" t="s">
        <v>2487</v>
      </c>
      <c r="P127" s="2562" t="s">
        <v>2488</v>
      </c>
      <c r="Q127" s="2562" t="s">
        <v>2420</v>
      </c>
      <c r="R127" s="2660"/>
      <c r="S127" s="2660"/>
      <c r="T127" s="2660"/>
      <c r="U127" s="2660"/>
      <c r="V127" s="2660"/>
      <c r="W127" s="2660"/>
      <c r="X127" s="2660"/>
      <c r="Y127" s="2660"/>
      <c r="Z127" s="2660"/>
      <c r="AA127" s="2660"/>
      <c r="AB127" s="2661" t="s">
        <v>2426</v>
      </c>
      <c r="AC127" s="2659" t="s">
        <v>2427</v>
      </c>
      <c r="AD127" s="2659" t="s">
        <v>2489</v>
      </c>
      <c r="AE127" s="2659" t="s">
        <v>2490</v>
      </c>
      <c r="AF127" s="2770" t="s">
        <v>2430</v>
      </c>
      <c r="AG127" s="2771" t="s">
        <v>2431</v>
      </c>
      <c r="AH127" s="2642"/>
      <c r="AI127" s="2659" t="s">
        <v>2433</v>
      </c>
      <c r="AJ127" s="2723"/>
      <c r="AK127" s="2723"/>
      <c r="AL127" s="2724"/>
      <c r="AM127" s="2723"/>
      <c r="AN127" s="2723"/>
    </row>
    <row r="128">
      <c r="A128" s="2562" t="s">
        <v>2439</v>
      </c>
      <c r="B128" s="2562"/>
      <c r="C128" s="2562"/>
      <c r="D128" s="2663"/>
      <c r="E128" s="2663"/>
      <c r="F128" s="2663" t="s">
        <v>2440</v>
      </c>
      <c r="G128" s="2772" t="s">
        <v>2441</v>
      </c>
      <c r="H128" s="2562"/>
      <c r="I128" s="2658"/>
      <c r="J128" s="2659"/>
      <c r="K128" s="2561"/>
      <c r="L128" s="2561"/>
      <c r="M128" s="2562" t="s">
        <v>2442</v>
      </c>
      <c r="N128" s="2562" t="s">
        <v>2442</v>
      </c>
      <c r="O128" s="2562"/>
      <c r="P128" s="2562"/>
      <c r="Q128" s="2562"/>
      <c r="R128" s="2660"/>
      <c r="S128" s="2660"/>
      <c r="T128" s="2660"/>
      <c r="U128" s="2660"/>
      <c r="V128" s="2660"/>
      <c r="W128" s="2660"/>
      <c r="X128" s="2660"/>
      <c r="Y128" s="2660"/>
      <c r="Z128" s="2660"/>
      <c r="AA128" s="2660"/>
      <c r="AB128" s="2661"/>
      <c r="AC128" s="2659"/>
      <c r="AD128" s="2659"/>
      <c r="AE128" s="2659"/>
      <c r="AF128" s="2770"/>
      <c r="AG128" s="2771"/>
      <c r="AH128" s="2642"/>
      <c r="AI128" s="2659"/>
      <c r="AJ128" s="2642"/>
      <c r="AK128" s="2642"/>
      <c r="AL128" s="2642"/>
      <c r="AM128" s="2642"/>
      <c r="AN128" s="2642"/>
    </row>
    <row r="129">
      <c r="A129" s="2667">
        <v>1</v>
      </c>
      <c r="B129" s="2566" t="s">
        <v>2446</v>
      </c>
      <c r="C129" s="2773" t="s">
        <v>2629</v>
      </c>
      <c r="D129" s="2774" t="s">
        <v>2629</v>
      </c>
      <c r="E129" s="2774" t="s">
        <v>2629</v>
      </c>
      <c r="F129" s="2775">
        <v>24741</v>
      </c>
      <c r="G129" s="2776">
        <v>24741</v>
      </c>
      <c r="H129" s="2777"/>
      <c r="I129" s="2778">
        <f>VLOOKUP(C129,'Data Products'!$A:$J,2,0)</f>
      </c>
      <c r="J129" s="2779">
        <f t="shared" ref="J129:J136" si="6">IFERROR(I129-TODAY(),"")</f>
      </c>
      <c r="K129" s="2780">
        <v>46108</v>
      </c>
      <c r="L129" s="2575">
        <f t="shared" ref="L129:L136" si="17">TODAY()-K129</f>
      </c>
      <c r="M129" s="2781">
        <v>10167</v>
      </c>
      <c r="N129" s="2782">
        <v>19670</v>
      </c>
      <c r="O129" s="2571">
        <v>0</v>
      </c>
      <c r="P129" s="2571">
        <v>0</v>
      </c>
      <c r="Q129" s="2566" t="s">
        <v>2630</v>
      </c>
      <c r="R129" s="2646"/>
      <c r="S129" s="2646"/>
      <c r="T129" s="2675"/>
      <c r="U129" s="2646"/>
      <c r="V129" s="2646"/>
      <c r="W129" s="2646"/>
      <c r="X129" s="2646"/>
      <c r="Y129" s="2646"/>
      <c r="Z129" s="2646"/>
      <c r="AA129" s="2646"/>
      <c r="AB129" s="2676">
        <f t="shared" ref="AB129:AB136" si="27">N129/30</f>
      </c>
      <c r="AC129" s="2783">
        <f t="shared" ref="AC129:AC136" si="2">IFERROR(F129/AB129,"-")</f>
      </c>
      <c r="AD129" s="2578">
        <f t="shared" ref="AD129:AD136" si="9">IFERROR(TODAY()+AC129,"-")</f>
      </c>
      <c r="AE129" s="2784">
        <f t="shared" ref="AE129:AE136" si="20">_xlfn.IFS(AC129="-","Not sold yet",AND(AC129&lt;=150,AC129&gt;60),"Out of stock more than 60 days",AC129&lt;=60,"Out of stock less than 60 days",AC129&gt;=150,"Out of stock more than 150 days")</f>
      </c>
      <c r="AF129" s="2581">
        <f>VLOOKUP(C129,'Data Products'!$A:$J,10,0)</f>
      </c>
      <c r="AG129" s="2640">
        <f t="shared" ref="AG129:AG135" si="12">AF129*F129</f>
      </c>
      <c r="AH129" s="2785">
        <v>0</v>
      </c>
      <c r="AI129" s="2679" t="s">
        <v>2631</v>
      </c>
      <c r="AJ129" s="2642"/>
      <c r="AK129" s="2642"/>
      <c r="AL129" s="2642"/>
      <c r="AM129" s="2642"/>
      <c r="AN129" s="2642"/>
    </row>
    <row customHeight="true" hidden="true" ht="18" r="130">
      <c r="A130" s="2667">
        <v>2</v>
      </c>
      <c r="B130" s="2566" t="s">
        <v>2446</v>
      </c>
      <c r="C130" s="2773" t="s">
        <v>2632</v>
      </c>
      <c r="D130" s="2692" t="s">
        <v>2632</v>
      </c>
      <c r="E130" s="2692" t="s">
        <v>2632</v>
      </c>
      <c r="F130" s="2775">
        <v>0</v>
      </c>
      <c r="G130" s="2776">
        <v>0</v>
      </c>
      <c r="H130" s="2777"/>
      <c r="I130" s="2778">
        <f>VLOOKUP(C130,'Data Products'!$A:$J,2,0)</f>
      </c>
      <c r="J130" s="2779">
        <f t="shared" si="6"/>
      </c>
      <c r="K130" s="2786">
        <v>46108</v>
      </c>
      <c r="L130" s="2575">
        <f t="shared" si="17"/>
      </c>
      <c r="M130" s="2604">
        <v>273</v>
      </c>
      <c r="N130" s="2604">
        <v>293</v>
      </c>
      <c r="O130" s="2571">
        <v>0</v>
      </c>
      <c r="P130" s="2571">
        <v>0</v>
      </c>
      <c r="Q130" s="2566" t="s">
        <v>2530</v>
      </c>
      <c r="R130" s="2646"/>
      <c r="S130" s="2646"/>
      <c r="T130" s="2675"/>
      <c r="U130" s="2646"/>
      <c r="V130" s="2646"/>
      <c r="W130" s="2646"/>
      <c r="X130" s="2646"/>
      <c r="Y130" s="2646"/>
      <c r="Z130" s="2646"/>
      <c r="AA130" s="2646"/>
      <c r="AB130" s="2676">
        <f t="shared" si="27"/>
      </c>
      <c r="AC130" s="2590">
        <f t="shared" si="2"/>
      </c>
      <c r="AD130" s="2578">
        <f t="shared" si="9"/>
      </c>
      <c r="AE130" s="2591">
        <f t="shared" si="20"/>
      </c>
      <c r="AF130" s="2581">
        <f>VLOOKUP(C130,'Data Products'!$A:$J,10,0)</f>
      </c>
      <c r="AG130" s="2640">
        <f t="shared" si="12"/>
      </c>
      <c r="AH130" s="2785">
        <v>0</v>
      </c>
      <c r="AI130" s="2668" t="s">
        <v>2633</v>
      </c>
      <c r="AJ130" s="2642"/>
      <c r="AK130" s="2642"/>
      <c r="AL130" s="2642"/>
      <c r="AM130" s="2642"/>
      <c r="AN130" s="2642"/>
    </row>
    <row r="131">
      <c r="A131" s="2667">
        <v>3</v>
      </c>
      <c r="B131" s="2566" t="s">
        <v>2446</v>
      </c>
      <c r="C131" s="2787" t="s">
        <v>2634</v>
      </c>
      <c r="D131" s="2788" t="s">
        <v>2634</v>
      </c>
      <c r="E131" s="2788" t="s">
        <v>2634</v>
      </c>
      <c r="F131" s="2775">
        <v>8783</v>
      </c>
      <c r="G131" s="2776">
        <v>8783</v>
      </c>
      <c r="H131" s="2789"/>
      <c r="I131" s="2778">
        <f>VLOOKUP(C131,'Data Products'!$A:$J,2,0)</f>
      </c>
      <c r="J131" s="2779">
        <f t="shared" si="6"/>
      </c>
      <c r="K131" s="2786">
        <v>46109</v>
      </c>
      <c r="L131" s="2575">
        <f t="shared" si="17"/>
      </c>
      <c r="M131" s="2604">
        <v>1418</v>
      </c>
      <c r="N131" s="2604">
        <v>2646</v>
      </c>
      <c r="O131" s="2571">
        <v>0</v>
      </c>
      <c r="P131" s="2571">
        <v>0</v>
      </c>
      <c r="Q131" s="2566" t="s">
        <v>2522</v>
      </c>
      <c r="R131" s="2571"/>
      <c r="S131" s="2571"/>
      <c r="T131" s="2571"/>
      <c r="U131" s="2571"/>
      <c r="V131" s="2571"/>
      <c r="W131" s="2571"/>
      <c r="X131" s="2571"/>
      <c r="Y131" s="2571"/>
      <c r="Z131" s="2571"/>
      <c r="AA131" s="2571"/>
      <c r="AB131" s="2676">
        <f t="shared" si="27"/>
      </c>
      <c r="AC131" s="2590">
        <f t="shared" si="2"/>
      </c>
      <c r="AD131" s="2578">
        <f t="shared" si="9"/>
      </c>
      <c r="AE131" s="2591">
        <f t="shared" si="20"/>
      </c>
      <c r="AF131" s="2581">
        <f>VLOOKUP(C131,'Data Products'!$A:$J,10,0)</f>
      </c>
      <c r="AG131" s="2640">
        <f t="shared" si="12"/>
      </c>
      <c r="AH131" s="2581"/>
      <c r="AI131" s="2790"/>
      <c r="AJ131" s="2642"/>
      <c r="AK131" s="2642"/>
      <c r="AL131" s="2642"/>
      <c r="AM131" s="2642"/>
      <c r="AN131" s="2642"/>
    </row>
    <row customHeight="true" hidden="true" ht="18" r="132">
      <c r="A132" s="2667">
        <v>4</v>
      </c>
      <c r="B132" s="2566" t="s">
        <v>2446</v>
      </c>
      <c r="C132" s="2791" t="s">
        <v>2635</v>
      </c>
      <c r="D132" s="2719" t="s">
        <v>2635</v>
      </c>
      <c r="E132" s="2719" t="s">
        <v>2635</v>
      </c>
      <c r="F132" s="2792">
        <v>0</v>
      </c>
      <c r="G132" s="2793">
        <v>0</v>
      </c>
      <c r="H132" s="2789"/>
      <c r="I132" s="2778">
        <f>VLOOKUP(C132,'Data Products'!$A:$J,2,0)</f>
      </c>
      <c r="J132" s="2779">
        <f t="shared" si="6"/>
      </c>
      <c r="K132" s="2794">
        <v>46108</v>
      </c>
      <c r="L132" s="2575">
        <f t="shared" si="17"/>
      </c>
      <c r="M132" s="2604">
        <v>23</v>
      </c>
      <c r="N132" s="2795">
        <v>67</v>
      </c>
      <c r="O132" s="2571">
        <v>0</v>
      </c>
      <c r="P132" s="2571">
        <v>0</v>
      </c>
      <c r="Q132" s="2586" t="s">
        <v>2538</v>
      </c>
      <c r="R132" s="2571"/>
      <c r="S132" s="2571"/>
      <c r="T132" s="2571"/>
      <c r="U132" s="2571"/>
      <c r="V132" s="2571"/>
      <c r="W132" s="2571"/>
      <c r="X132" s="2571"/>
      <c r="Y132" s="2571"/>
      <c r="Z132" s="2571"/>
      <c r="AA132" s="2571"/>
      <c r="AB132" s="2676">
        <f t="shared" si="27"/>
      </c>
      <c r="AC132" s="2590">
        <f t="shared" si="2"/>
      </c>
      <c r="AD132" s="2578">
        <f t="shared" si="9"/>
      </c>
      <c r="AE132" s="2591">
        <f t="shared" si="20"/>
      </c>
      <c r="AF132" s="2581">
        <f>VLOOKUP(C132,'Data Products'!$A:$J,10,0)</f>
      </c>
      <c r="AG132" s="2640">
        <f t="shared" si="12"/>
      </c>
      <c r="AH132" s="2581"/>
      <c r="AI132" s="2790"/>
      <c r="AJ132" s="2686"/>
      <c r="AK132" s="2585"/>
      <c r="AL132" s="2584"/>
      <c r="AM132" s="2585"/>
      <c r="AN132" s="2585"/>
    </row>
    <row customHeight="true" hidden="true" ht="18" r="133">
      <c r="A133" s="2667">
        <v>5</v>
      </c>
      <c r="B133" s="2566" t="s">
        <v>2446</v>
      </c>
      <c r="C133" s="2791" t="s">
        <v>2636</v>
      </c>
      <c r="D133" s="2719" t="s">
        <v>2636</v>
      </c>
      <c r="E133" s="2719" t="s">
        <v>2636</v>
      </c>
      <c r="F133" s="2796">
        <v>0</v>
      </c>
      <c r="G133" s="2636">
        <v>0</v>
      </c>
      <c r="H133" s="2789"/>
      <c r="I133" s="2778">
        <f>VLOOKUP(C133,'Data Products'!$A:$J,2,0)</f>
      </c>
      <c r="J133" s="2779">
        <f t="shared" si="6"/>
      </c>
      <c r="K133" s="2794">
        <v>46108</v>
      </c>
      <c r="L133" s="2575">
        <f t="shared" si="17"/>
      </c>
      <c r="M133" s="2588">
        <v>9</v>
      </c>
      <c r="N133" s="2604">
        <v>22</v>
      </c>
      <c r="O133" s="2571">
        <v>0</v>
      </c>
      <c r="P133" s="2571">
        <v>0</v>
      </c>
      <c r="Q133" s="2586" t="s">
        <v>2538</v>
      </c>
      <c r="R133" s="2571"/>
      <c r="S133" s="2571"/>
      <c r="T133" s="2571"/>
      <c r="U133" s="2571"/>
      <c r="V133" s="2571"/>
      <c r="W133" s="2571"/>
      <c r="X133" s="2571"/>
      <c r="Y133" s="2571"/>
      <c r="Z133" s="2571"/>
      <c r="AA133" s="2571"/>
      <c r="AB133" s="2676">
        <f t="shared" si="27"/>
      </c>
      <c r="AC133" s="2590">
        <f t="shared" si="2"/>
      </c>
      <c r="AD133" s="2578">
        <f t="shared" si="9"/>
      </c>
      <c r="AE133" s="2591">
        <f t="shared" si="20"/>
      </c>
      <c r="AF133" s="2581">
        <f>VLOOKUP(C133,'Data Products'!$A:$J,10,0)</f>
      </c>
      <c r="AG133" s="2640">
        <f t="shared" si="12"/>
      </c>
      <c r="AH133" s="2581"/>
      <c r="AI133" s="2790"/>
      <c r="AJ133" s="2686"/>
      <c r="AK133" s="2585"/>
      <c r="AL133" s="2584"/>
      <c r="AM133" s="2585"/>
      <c r="AN133" s="2585"/>
    </row>
    <row customHeight="true" hidden="true" ht="18" r="134">
      <c r="A134" s="2667">
        <v>6</v>
      </c>
      <c r="B134" s="2566" t="s">
        <v>2446</v>
      </c>
      <c r="C134" s="2694" t="s">
        <v>2636</v>
      </c>
      <c r="D134" s="2692" t="s">
        <v>2636</v>
      </c>
      <c r="E134" s="2692" t="s">
        <v>2636</v>
      </c>
      <c r="F134" s="2796">
        <v>0</v>
      </c>
      <c r="G134" s="2636">
        <v>0</v>
      </c>
      <c r="H134" s="2797"/>
      <c r="I134" s="2778">
        <f>VLOOKUP(C134,'Data Products'!$A:$J,2,0)</f>
      </c>
      <c r="J134" s="2779">
        <f t="shared" si="6"/>
      </c>
      <c r="K134" s="2794">
        <v>46109</v>
      </c>
      <c r="L134" s="2575">
        <f t="shared" si="17"/>
      </c>
      <c r="M134" s="2588">
        <v>9</v>
      </c>
      <c r="N134" s="2604">
        <v>22</v>
      </c>
      <c r="O134" s="2571">
        <v>1</v>
      </c>
      <c r="P134" s="2571">
        <v>1</v>
      </c>
      <c r="Q134" s="2586" t="s">
        <v>2538</v>
      </c>
      <c r="R134" s="2571"/>
      <c r="S134" s="2571"/>
      <c r="T134" s="2571"/>
      <c r="U134" s="2571"/>
      <c r="V134" s="2571"/>
      <c r="W134" s="2571"/>
      <c r="X134" s="2571"/>
      <c r="Y134" s="2571"/>
      <c r="Z134" s="2571"/>
      <c r="AA134" s="2571"/>
      <c r="AB134" s="2676">
        <f t="shared" si="27"/>
      </c>
      <c r="AC134" s="2590">
        <f t="shared" si="2"/>
      </c>
      <c r="AD134" s="2578">
        <f t="shared" si="9"/>
      </c>
      <c r="AE134" s="2591">
        <f t="shared" si="20"/>
      </c>
      <c r="AF134" s="2581">
        <f>VLOOKUP(C134,'Data Products'!$A:$J,10,0)</f>
      </c>
      <c r="AG134" s="2640">
        <f t="shared" si="12"/>
      </c>
      <c r="AH134" s="2581">
        <f>IF(J134&lt;=90,F134,0)</f>
      </c>
      <c r="AI134" s="2790"/>
      <c r="AJ134" s="2686"/>
      <c r="AK134" s="2585"/>
      <c r="AL134" s="2584"/>
      <c r="AM134" s="2585"/>
      <c r="AN134" s="2585"/>
    </row>
    <row r="135">
      <c r="A135" s="2667">
        <v>7</v>
      </c>
      <c r="B135" s="2763" t="s">
        <v>2446</v>
      </c>
      <c r="C135" s="2798" t="s">
        <v>2637</v>
      </c>
      <c r="D135" s="2692" t="s">
        <v>2637</v>
      </c>
      <c r="E135" s="2692" t="s">
        <v>2637</v>
      </c>
      <c r="F135" s="2799">
        <v>2790</v>
      </c>
      <c r="G135" s="2800">
        <v>2790</v>
      </c>
      <c r="H135" s="2798"/>
      <c r="I135" s="2778">
        <f>VLOOKUP(C135,'Data Products'!$A:$J,2,0)</f>
      </c>
      <c r="J135" s="2779">
        <f t="shared" si="6"/>
      </c>
      <c r="K135" s="2746">
        <v>46112</v>
      </c>
      <c r="L135" s="2634">
        <f t="shared" si="17"/>
      </c>
      <c r="M135" s="2691">
        <v>69</v>
      </c>
      <c r="N135" s="2691">
        <v>138</v>
      </c>
      <c r="O135" s="2612">
        <v>4</v>
      </c>
      <c r="P135" s="2612">
        <v>4</v>
      </c>
      <c r="Q135" s="2610" t="s">
        <v>2538</v>
      </c>
      <c r="R135" s="2612"/>
      <c r="S135" s="2612"/>
      <c r="T135" s="2612"/>
      <c r="U135" s="2612"/>
      <c r="V135" s="2612"/>
      <c r="W135" s="2612"/>
      <c r="X135" s="2612"/>
      <c r="Y135" s="2612"/>
      <c r="Z135" s="2612"/>
      <c r="AA135" s="2612"/>
      <c r="AB135" s="2801">
        <f t="shared" si="27"/>
      </c>
      <c r="AC135" s="2638">
        <f t="shared" si="2"/>
      </c>
      <c r="AD135" s="2802">
        <f t="shared" si="9"/>
      </c>
      <c r="AE135" s="2803">
        <f t="shared" si="20"/>
      </c>
      <c r="AF135" s="2804">
        <f>VLOOKUP(C135,'Data Products'!$A:$J,10,0)</f>
      </c>
      <c r="AG135" s="2804">
        <f t="shared" si="12"/>
      </c>
      <c r="AH135" s="2642"/>
      <c r="AI135" s="2682"/>
      <c r="AJ135" s="2642"/>
      <c r="AK135" s="2642"/>
      <c r="AL135" s="2642"/>
      <c r="AM135" s="2642"/>
      <c r="AN135" s="2642"/>
    </row>
    <row customHeight="true" ht="18" r="136">
      <c r="A136" s="2667">
        <v>8</v>
      </c>
      <c r="B136" s="2763" t="s">
        <v>2446</v>
      </c>
      <c r="C136" s="2798" t="s">
        <v>2638</v>
      </c>
      <c r="D136" s="2692" t="s">
        <v>2638</v>
      </c>
      <c r="E136" s="2692" t="s">
        <v>2638</v>
      </c>
      <c r="F136" s="2775">
        <v>500</v>
      </c>
      <c r="G136" s="2805">
        <v>500</v>
      </c>
      <c r="H136" s="2798"/>
      <c r="I136" s="2778">
        <f>VLOOKUP(C136,'Data Products'!$A:$J,2,0)</f>
      </c>
      <c r="J136" s="2779">
        <f t="shared" si="6"/>
      </c>
      <c r="K136" s="2746">
        <v>46113</v>
      </c>
      <c r="L136" s="2634">
        <f t="shared" si="17"/>
      </c>
      <c r="M136" s="2691">
        <v>0</v>
      </c>
      <c r="N136" s="2691">
        <v>500</v>
      </c>
      <c r="O136" s="2612">
        <v>5</v>
      </c>
      <c r="P136" s="2612">
        <v>5</v>
      </c>
      <c r="Q136" s="2610" t="s">
        <v>2538</v>
      </c>
      <c r="R136" s="2612"/>
      <c r="S136" s="2612"/>
      <c r="T136" s="2612"/>
      <c r="U136" s="2612"/>
      <c r="V136" s="2612"/>
      <c r="W136" s="2612"/>
      <c r="X136" s="2612"/>
      <c r="Y136" s="2612"/>
      <c r="Z136" s="2612"/>
      <c r="AA136" s="2612"/>
      <c r="AB136" s="2801">
        <f t="shared" si="27"/>
      </c>
      <c r="AC136" s="2638">
        <f t="shared" si="2"/>
      </c>
      <c r="AD136" s="2802">
        <f t="shared" si="9"/>
      </c>
      <c r="AE136" s="2803">
        <f t="shared" si="20"/>
      </c>
      <c r="AF136" s="2804"/>
      <c r="AG136" s="2804"/>
      <c r="AH136" s="2642"/>
      <c r="AI136" s="2682"/>
      <c r="AJ136" s="2642"/>
      <c r="AK136" s="2642"/>
      <c r="AL136" s="2642"/>
      <c r="AM136" s="2642"/>
      <c r="AN136" s="2642"/>
    </row>
    <row r="137">
      <c r="A137" s="2806"/>
      <c r="B137" s="2643"/>
      <c r="C137" s="2643"/>
      <c r="D137" s="2642"/>
      <c r="E137" s="2642"/>
      <c r="F137" s="2642"/>
      <c r="G137" s="2642"/>
      <c r="H137" s="2642"/>
      <c r="I137" s="2642"/>
      <c r="J137" s="2748"/>
      <c r="K137" s="2748"/>
      <c r="L137" s="2748"/>
      <c r="M137" s="2723"/>
      <c r="N137" s="2642"/>
      <c r="O137" s="2642"/>
      <c r="P137" s="2642"/>
      <c r="Q137" s="2642"/>
      <c r="R137" s="2642"/>
      <c r="S137" s="2642"/>
      <c r="T137" s="2642"/>
      <c r="U137" s="2642"/>
      <c r="V137" s="2642"/>
      <c r="W137" s="2642"/>
      <c r="X137" s="2642"/>
      <c r="Y137" s="2642"/>
      <c r="Z137" s="2642"/>
      <c r="AA137" s="2642"/>
      <c r="AB137" s="2642"/>
      <c r="AC137" s="2642"/>
      <c r="AD137" s="2642"/>
      <c r="AE137" s="2751" t="s">
        <v>2479</v>
      </c>
      <c r="AF137" s="2752">
        <f t="shared" ref="AF137:AF141" si="32">AG137/$AG$106</f>
      </c>
      <c r="AG137" s="2752">
        <f>SUM(AG131:AG132)</f>
      </c>
      <c r="AH137" s="2642"/>
      <c r="AI137" s="2724"/>
      <c r="AJ137" s="2723"/>
      <c r="AK137" s="2723"/>
      <c r="AL137" s="2724"/>
      <c r="AM137" s="2723"/>
      <c r="AN137" s="2723"/>
    </row>
    <row r="138">
      <c r="A138" s="2642"/>
      <c r="B138" s="2643"/>
      <c r="C138" s="2643"/>
      <c r="D138" s="2642"/>
      <c r="E138" s="2642"/>
      <c r="F138" s="2642"/>
      <c r="G138" s="2642"/>
      <c r="H138" s="2642"/>
      <c r="I138" s="2642"/>
      <c r="J138" s="2748"/>
      <c r="K138" s="2748"/>
      <c r="L138" s="2748"/>
      <c r="M138" s="2723"/>
      <c r="N138" s="2642"/>
      <c r="O138" s="2642"/>
      <c r="P138" s="2642"/>
      <c r="Q138" s="2642"/>
      <c r="R138" s="2642"/>
      <c r="S138" s="2642"/>
      <c r="T138" s="2642"/>
      <c r="U138" s="2642"/>
      <c r="V138" s="2642"/>
      <c r="W138" s="2642"/>
      <c r="X138" s="2642"/>
      <c r="Y138" s="2642"/>
      <c r="Z138" s="2642"/>
      <c r="AA138" s="2642"/>
      <c r="AB138" s="2642"/>
      <c r="AC138" s="2642"/>
      <c r="AD138" s="2642"/>
      <c r="AE138" s="2755" t="s">
        <v>2480</v>
      </c>
      <c r="AF138" s="2752">
        <f t="shared" si="32"/>
      </c>
      <c r="AG138" s="2752">
        <f t="shared" ref="AG138:AG142" si="3">SUMIF($AG$129:$AG$130,$AE$129:$AE$130,AE138)</f>
      </c>
      <c r="AH138" s="2642"/>
      <c r="AI138" s="2724"/>
      <c r="AJ138" s="2723"/>
      <c r="AK138" s="2723"/>
      <c r="AL138" s="2724"/>
      <c r="AM138" s="2723"/>
      <c r="AN138" s="2723"/>
    </row>
    <row customHeight="true" ht="18" r="139">
      <c r="A139" s="2642"/>
      <c r="B139" s="2643"/>
      <c r="C139" s="2643"/>
      <c r="D139" s="2642"/>
      <c r="E139" s="2642"/>
      <c r="F139" s="2642"/>
      <c r="G139" s="2642"/>
      <c r="H139" s="2642"/>
      <c r="I139" s="2785"/>
      <c r="J139" s="2807"/>
      <c r="K139" s="2748"/>
      <c r="L139" s="2748"/>
      <c r="M139" s="2723"/>
      <c r="N139" s="2642"/>
      <c r="O139" s="2642"/>
      <c r="P139" s="2642"/>
      <c r="Q139" s="2642"/>
      <c r="R139" s="2642"/>
      <c r="S139" s="2642"/>
      <c r="T139" s="2642"/>
      <c r="U139" s="2642"/>
      <c r="V139" s="2642"/>
      <c r="W139" s="2642"/>
      <c r="X139" s="2642"/>
      <c r="Y139" s="2642"/>
      <c r="Z139" s="2642"/>
      <c r="AA139" s="2642"/>
      <c r="AB139" s="2642"/>
      <c r="AC139" s="2642"/>
      <c r="AD139" s="2642"/>
      <c r="AE139" s="2755" t="s">
        <v>2481</v>
      </c>
      <c r="AF139" s="2752">
        <f t="shared" si="32"/>
      </c>
      <c r="AG139" s="2752">
        <f t="shared" si="3"/>
      </c>
      <c r="AH139" s="2642"/>
      <c r="AI139" s="2724"/>
      <c r="AJ139" s="2723"/>
      <c r="AK139" s="2723"/>
      <c r="AL139" s="2724"/>
      <c r="AM139" s="2723"/>
      <c r="AN139" s="2723"/>
    </row>
    <row customHeight="true" ht="18" r="140">
      <c r="A140" s="2642"/>
      <c r="B140" s="2643"/>
      <c r="C140" s="2643"/>
      <c r="D140" s="2642"/>
      <c r="E140" s="2642"/>
      <c r="F140" s="2642"/>
      <c r="G140" s="2642"/>
      <c r="H140" s="2642"/>
      <c r="I140" s="2642"/>
      <c r="J140" s="2748"/>
      <c r="K140" s="2748"/>
      <c r="L140" s="2807"/>
      <c r="M140" s="2808"/>
      <c r="N140" s="2642"/>
      <c r="O140" s="2642"/>
      <c r="P140" s="2642"/>
      <c r="Q140" s="2642"/>
      <c r="R140" s="2642"/>
      <c r="S140" s="2642"/>
      <c r="T140" s="2642"/>
      <c r="U140" s="2642"/>
      <c r="V140" s="2642"/>
      <c r="W140" s="2642"/>
      <c r="X140" s="2642"/>
      <c r="Y140" s="2642"/>
      <c r="Z140" s="2642"/>
      <c r="AA140" s="2642"/>
      <c r="AB140" s="2642"/>
      <c r="AC140" s="2642"/>
      <c r="AD140" s="2642"/>
      <c r="AE140" s="2755" t="s">
        <v>2482</v>
      </c>
      <c r="AF140" s="2752">
        <f t="shared" si="32"/>
      </c>
      <c r="AG140" s="2752">
        <f t="shared" si="3"/>
      </c>
      <c r="AH140" s="2642"/>
      <c r="AI140" s="2724"/>
      <c r="AJ140" s="2723"/>
      <c r="AK140" s="2723"/>
      <c r="AL140" s="2724"/>
      <c r="AM140" s="2723"/>
      <c r="AN140" s="2723"/>
    </row>
    <row customHeight="true" ht="18" r="141">
      <c r="A141" s="2642"/>
      <c r="B141" s="2643"/>
      <c r="C141" s="2643"/>
      <c r="D141" s="2642"/>
      <c r="E141" s="2642"/>
      <c r="G141" s="2642"/>
      <c r="H141" s="2642"/>
      <c r="I141" s="2642"/>
      <c r="J141" s="2748"/>
      <c r="K141" s="2748"/>
      <c r="L141" s="2748"/>
      <c r="M141" s="2642"/>
      <c r="N141" s="2642"/>
      <c r="O141" s="2642"/>
      <c r="P141" s="2642"/>
      <c r="Q141" s="2642"/>
      <c r="R141" s="2642"/>
      <c r="S141" s="2642"/>
      <c r="T141" s="2642"/>
      <c r="U141" s="2642"/>
      <c r="V141" s="2642"/>
      <c r="W141" s="2642"/>
      <c r="X141" s="2642"/>
      <c r="Y141" s="2642"/>
      <c r="Z141" s="2642"/>
      <c r="AA141" s="2642"/>
      <c r="AB141" s="2642"/>
      <c r="AC141" s="2642"/>
      <c r="AD141" s="2642"/>
      <c r="AE141" s="2755" t="s">
        <v>2483</v>
      </c>
      <c r="AF141" s="2752">
        <f t="shared" si="32"/>
      </c>
      <c r="AG141" s="2761">
        <f t="shared" si="3"/>
      </c>
      <c r="AH141" s="2642"/>
      <c r="AI141" s="2724"/>
      <c r="AJ141" s="2723"/>
      <c r="AK141" s="2723"/>
      <c r="AL141" s="2724"/>
      <c r="AM141" s="2723"/>
      <c r="AN141" s="2723"/>
    </row>
    <row r="142">
      <c r="A142" s="2642"/>
      <c r="B142" s="2643"/>
      <c r="C142" s="2643"/>
      <c r="D142" s="2642"/>
      <c r="E142" s="2642"/>
      <c r="F142" s="2642"/>
      <c r="G142" s="2642"/>
      <c r="H142" s="2642"/>
      <c r="I142" s="2748"/>
      <c r="J142" s="2748"/>
      <c r="K142" s="2748"/>
      <c r="L142" s="2642"/>
      <c r="M142" s="2642"/>
      <c r="N142" s="2642"/>
      <c r="O142" s="2642"/>
      <c r="P142" s="2642"/>
      <c r="Q142" s="2642"/>
      <c r="R142" s="2642"/>
      <c r="S142" s="2642"/>
      <c r="T142" s="2642"/>
      <c r="U142" s="2642"/>
      <c r="V142" s="2642"/>
      <c r="W142" s="2642"/>
      <c r="X142" s="2642"/>
      <c r="Y142" s="2642"/>
      <c r="Z142" s="2642"/>
      <c r="AA142" s="2642"/>
      <c r="AB142" s="2642"/>
      <c r="AC142" s="2642"/>
      <c r="AD142" s="2809"/>
      <c r="AE142" s="2755" t="s">
        <v>2432</v>
      </c>
      <c r="AF142" s="2761">
        <f>AVERAGE(AI53:AI102)/AVERAGE(G53:G102)</f>
      </c>
      <c r="AG142" s="2752">
        <f t="shared" si="3"/>
      </c>
      <c r="AH142" s="2724"/>
      <c r="AI142" s="2723"/>
      <c r="AJ142" s="2723"/>
      <c r="AK142" s="2724"/>
      <c r="AL142" s="2723"/>
      <c r="AM142" s="2723"/>
    </row>
    <row r="143">
      <c r="A143" s="2754" t="s">
        <v>2639</v>
      </c>
      <c r="B143" s="2754"/>
      <c r="C143" s="2754"/>
      <c r="D143" s="2754"/>
      <c r="E143" s="2754"/>
      <c r="F143" s="2642"/>
      <c r="G143" s="2642"/>
      <c r="H143" s="2642"/>
      <c r="I143" s="2748"/>
      <c r="J143" s="2748"/>
      <c r="K143" s="2748"/>
      <c r="L143" s="2642"/>
      <c r="M143" s="2642"/>
      <c r="N143" s="2642"/>
      <c r="O143" s="2642"/>
      <c r="P143" s="2642"/>
      <c r="Q143" s="2642"/>
      <c r="R143" s="2642"/>
      <c r="S143" s="2642"/>
      <c r="T143" s="2642"/>
      <c r="U143" s="2642"/>
      <c r="V143" s="2642"/>
      <c r="W143" s="2642"/>
      <c r="X143" s="2642"/>
      <c r="Y143" s="2642"/>
      <c r="Z143" s="2642"/>
      <c r="AA143" s="2642"/>
      <c r="AB143" s="2642"/>
      <c r="AC143" s="2642"/>
      <c r="AG143" s="2642"/>
      <c r="AH143" s="2724"/>
      <c r="AI143" s="2723"/>
      <c r="AJ143" s="2723"/>
      <c r="AK143" s="2724"/>
      <c r="AL143" s="2723"/>
      <c r="AM143" s="2723"/>
    </row>
    <row r="144">
      <c r="A144" s="2562" t="s">
        <v>2439</v>
      </c>
      <c r="B144" s="2562" t="s">
        <v>2420</v>
      </c>
      <c r="C144" s="2562" t="s">
        <v>2616</v>
      </c>
      <c r="D144" s="2562" t="s">
        <v>2617</v>
      </c>
      <c r="E144" s="2562" t="s">
        <v>2618</v>
      </c>
      <c r="F144" s="2642"/>
      <c r="G144" s="2642"/>
      <c r="H144" s="2748"/>
      <c r="I144" s="2748" t="s">
        <v>2478</v>
      </c>
      <c r="J144" s="2748"/>
      <c r="K144" s="2642"/>
      <c r="L144" s="2642"/>
      <c r="M144" s="2650"/>
      <c r="N144" s="2650"/>
      <c r="O144" s="2642"/>
      <c r="P144" s="2642"/>
      <c r="Q144" s="2642"/>
      <c r="R144" s="2642"/>
      <c r="S144" s="2642"/>
      <c r="T144" s="2642"/>
      <c r="U144" s="2642"/>
      <c r="V144" s="2642"/>
      <c r="W144" s="2642"/>
      <c r="X144" s="2642"/>
      <c r="Y144" s="2642"/>
      <c r="Z144" s="2642"/>
      <c r="AA144" s="2642"/>
      <c r="AB144" s="2642"/>
      <c r="AC144" s="2642"/>
      <c r="AE144" s="2642"/>
      <c r="AF144" s="2642"/>
      <c r="AG144" s="2724"/>
      <c r="AH144" s="2723"/>
      <c r="AI144" s="2723"/>
      <c r="AJ144" s="2723"/>
      <c r="AK144" s="2724"/>
      <c r="AL144" s="2723"/>
      <c r="AM144" s="2723"/>
    </row>
    <row r="145">
      <c r="A145" s="2562"/>
      <c r="B145" s="2562"/>
      <c r="C145" s="2562"/>
      <c r="D145" s="2562"/>
      <c r="E145" s="2562"/>
      <c r="F145" s="2642"/>
      <c r="G145" s="2642"/>
      <c r="H145" s="2748"/>
      <c r="I145" s="2748"/>
      <c r="J145" s="2748"/>
      <c r="K145" s="2642"/>
      <c r="L145" s="2642"/>
      <c r="M145" s="2650"/>
      <c r="N145" s="2650"/>
      <c r="O145" s="2642"/>
      <c r="P145" s="2642"/>
      <c r="Q145" s="2642"/>
      <c r="R145" s="2642"/>
      <c r="S145" s="2642"/>
      <c r="T145" s="2642"/>
      <c r="U145" s="2642"/>
      <c r="V145" s="2642"/>
      <c r="W145" s="2642"/>
      <c r="X145" s="2642"/>
      <c r="Y145" s="2642"/>
      <c r="Z145" s="2642"/>
      <c r="AA145" s="2642"/>
      <c r="AB145" s="2642"/>
      <c r="AC145" s="2642"/>
      <c r="AE145" s="2642"/>
      <c r="AF145" s="2642"/>
      <c r="AG145" s="2724"/>
      <c r="AH145" s="2723"/>
      <c r="AI145" s="2723"/>
      <c r="AJ145" s="2724"/>
      <c r="AK145" s="2723"/>
      <c r="AL145" s="2723"/>
    </row>
    <row r="146">
      <c r="A146" s="2566">
        <v>1</v>
      </c>
      <c r="B146" s="2566" t="s">
        <v>2640</v>
      </c>
      <c r="C146" s="2586">
        <v>17136</v>
      </c>
      <c r="D146" s="2566" t="s">
        <v>2621</v>
      </c>
      <c r="E146" s="2566" t="s">
        <v>2622</v>
      </c>
      <c r="I146" s="2642"/>
      <c r="J146" s="2748"/>
      <c r="K146" s="2748"/>
      <c r="L146" s="2748"/>
      <c r="M146" s="2642"/>
      <c r="N146" s="2642"/>
      <c r="O146" s="2642"/>
      <c r="P146" s="2642"/>
      <c r="Q146" s="2642"/>
      <c r="R146" s="2642"/>
      <c r="S146" s="2642"/>
      <c r="T146" s="2642"/>
      <c r="U146" s="2642"/>
      <c r="V146" s="2642"/>
      <c r="W146" s="2642"/>
      <c r="X146" s="2642"/>
      <c r="Y146" s="2642"/>
      <c r="Z146" s="2642"/>
      <c r="AA146" s="2642"/>
      <c r="AB146" s="2642"/>
      <c r="AC146" s="2642"/>
      <c r="AD146" s="2642"/>
      <c r="AH146" s="2642"/>
      <c r="AI146" s="2724"/>
      <c r="AJ146" s="2723"/>
      <c r="AK146" s="2724"/>
      <c r="AL146" s="2723"/>
      <c r="AM146" s="2723"/>
    </row>
    <row r="147">
      <c r="A147" s="2566">
        <v>2</v>
      </c>
      <c r="B147" s="2566" t="s">
        <v>2641</v>
      </c>
      <c r="C147" s="2586">
        <v>17747</v>
      </c>
      <c r="D147" s="2566" t="s">
        <v>2621</v>
      </c>
      <c r="E147" s="2566" t="s">
        <v>2622</v>
      </c>
      <c r="I147" s="2642"/>
      <c r="J147" s="2748"/>
      <c r="K147" s="2748"/>
      <c r="L147" s="2748"/>
      <c r="M147" s="2642"/>
      <c r="N147" s="2642"/>
      <c r="O147" s="2642"/>
      <c r="P147" s="2642"/>
      <c r="Q147" s="2642"/>
      <c r="R147" s="2642"/>
      <c r="S147" s="2642"/>
      <c r="T147" s="2642"/>
      <c r="U147" s="2642"/>
      <c r="V147" s="2642"/>
      <c r="W147" s="2642"/>
      <c r="X147" s="2642"/>
      <c r="Y147" s="2642"/>
      <c r="Z147" s="2642"/>
      <c r="AA147" s="2642"/>
      <c r="AB147" s="2642"/>
      <c r="AC147" s="2642"/>
      <c r="AD147" s="2642"/>
      <c r="AE147" s="2642"/>
      <c r="AF147" s="2642"/>
      <c r="AG147" s="2642"/>
      <c r="AH147" s="2642"/>
      <c r="AI147" s="2724"/>
      <c r="AJ147" s="2723"/>
      <c r="AK147" s="2723"/>
      <c r="AL147" s="2724"/>
      <c r="AM147" s="2723"/>
      <c r="AN147" s="2723"/>
    </row>
    <row r="148">
      <c r="A148" s="2566">
        <v>3</v>
      </c>
      <c r="B148" s="2586" t="s">
        <v>2642</v>
      </c>
      <c r="C148" s="2586">
        <v>-5264.77</v>
      </c>
      <c r="D148" s="2566"/>
      <c r="E148" s="2566"/>
      <c r="H148" s="2810"/>
      <c r="I148" s="2642"/>
      <c r="J148" s="2748"/>
      <c r="K148" s="2748"/>
      <c r="L148" s="2748"/>
      <c r="M148" s="2642"/>
      <c r="N148" s="2642"/>
      <c r="O148" s="2642"/>
      <c r="P148" s="2642"/>
      <c r="Q148" s="2642"/>
      <c r="R148" s="2642"/>
      <c r="S148" s="2642"/>
      <c r="T148" s="2642"/>
      <c r="U148" s="2642"/>
      <c r="V148" s="2642"/>
      <c r="W148" s="2642"/>
      <c r="X148" s="2642"/>
      <c r="Y148" s="2642"/>
      <c r="Z148" s="2642"/>
      <c r="AA148" s="2642"/>
      <c r="AB148" s="2642"/>
      <c r="AC148" s="2642"/>
      <c r="AD148" s="2642"/>
      <c r="AE148" s="2642"/>
      <c r="AF148" s="2642"/>
      <c r="AG148" s="2642"/>
      <c r="AH148" s="2642"/>
      <c r="AI148" s="2724"/>
      <c r="AJ148" s="2723"/>
      <c r="AK148" s="2723"/>
      <c r="AL148" s="2724"/>
      <c r="AM148" s="2723"/>
      <c r="AN148" s="2723"/>
    </row>
    <row r="149">
      <c r="A149" s="2642"/>
      <c r="B149" s="2643"/>
      <c r="C149" s="2643"/>
      <c r="D149" s="2642"/>
      <c r="E149" s="2642"/>
      <c r="F149" s="2642"/>
      <c r="G149" s="2642"/>
      <c r="H149" s="2785"/>
      <c r="I149" s="2642"/>
      <c r="J149" s="2748"/>
      <c r="K149" s="2748"/>
      <c r="L149" s="2748"/>
      <c r="M149" s="2642"/>
      <c r="N149" s="2642"/>
      <c r="O149" s="2642"/>
      <c r="P149" s="2642"/>
      <c r="Q149" s="2642"/>
      <c r="R149" s="2642"/>
      <c r="S149" s="2642"/>
      <c r="T149" s="2642"/>
      <c r="U149" s="2642"/>
      <c r="V149" s="2642"/>
      <c r="W149" s="2642"/>
      <c r="X149" s="2642"/>
      <c r="Y149" s="2642"/>
      <c r="Z149" s="2642"/>
      <c r="AA149" s="2642"/>
      <c r="AB149" s="2642"/>
      <c r="AC149" s="2642"/>
      <c r="AD149" s="2642"/>
      <c r="AE149" s="2642"/>
      <c r="AF149" s="2642"/>
      <c r="AG149" s="2642"/>
      <c r="AH149" s="2642"/>
      <c r="AI149" s="2724"/>
      <c r="AJ149" s="2723"/>
      <c r="AK149" s="2723"/>
      <c r="AL149" s="2724"/>
      <c r="AM149" s="2723"/>
      <c r="AN149" s="2723"/>
    </row>
    <row r="150">
      <c r="A150" s="2642"/>
      <c r="B150" s="2643"/>
      <c r="C150" s="2643"/>
      <c r="D150" s="2642"/>
      <c r="E150" s="2642"/>
      <c r="F150" s="2642"/>
      <c r="G150" s="2642"/>
      <c r="H150" s="2785"/>
      <c r="I150" s="2642"/>
      <c r="J150" s="2748"/>
      <c r="K150" s="2748"/>
      <c r="L150" s="2748"/>
      <c r="M150" s="2642"/>
      <c r="N150" s="2642"/>
      <c r="O150" s="2642"/>
      <c r="P150" s="2642"/>
      <c r="Q150" s="2642"/>
      <c r="R150" s="2642"/>
      <c r="S150" s="2642"/>
      <c r="T150" s="2642"/>
      <c r="U150" s="2642"/>
      <c r="V150" s="2642"/>
      <c r="W150" s="2642"/>
      <c r="X150" s="2642"/>
      <c r="Y150" s="2642"/>
      <c r="Z150" s="2642"/>
      <c r="AA150" s="2642"/>
      <c r="AB150" s="2642"/>
      <c r="AC150" s="2642"/>
      <c r="AD150" s="2642"/>
      <c r="AE150" s="2642"/>
      <c r="AF150" s="2642"/>
      <c r="AG150" s="2642"/>
      <c r="AH150" s="2642"/>
      <c r="AI150" s="2724"/>
      <c r="AJ150" s="2723"/>
      <c r="AK150" s="2723"/>
      <c r="AL150" s="2724"/>
      <c r="AM150" s="2723"/>
      <c r="AN150" s="2723"/>
    </row>
    <row r="151">
      <c r="A151" s="2642"/>
      <c r="B151" s="2643"/>
      <c r="C151" s="2643"/>
      <c r="D151" s="2642"/>
      <c r="E151" s="2642"/>
      <c r="F151" s="2642"/>
      <c r="G151" s="2642"/>
      <c r="H151" s="2785"/>
      <c r="I151" s="2642"/>
      <c r="J151" s="2748"/>
      <c r="K151" s="2748"/>
      <c r="L151" s="2748"/>
      <c r="M151" s="2642"/>
      <c r="N151" s="2642"/>
      <c r="O151" s="2646"/>
      <c r="P151" s="2646"/>
      <c r="Q151" s="2642"/>
      <c r="R151" s="2642"/>
      <c r="S151" s="2642"/>
      <c r="T151" s="2642"/>
      <c r="U151" s="2642"/>
      <c r="V151" s="2642"/>
      <c r="W151" s="2642"/>
      <c r="X151" s="2642"/>
      <c r="Y151" s="2642"/>
      <c r="Z151" s="2642"/>
      <c r="AA151" s="2642"/>
      <c r="AB151" s="2642"/>
      <c r="AC151" s="2642"/>
      <c r="AD151" s="2642"/>
      <c r="AE151" s="2642"/>
      <c r="AF151" s="2642"/>
      <c r="AG151" s="2642"/>
      <c r="AH151" s="2642"/>
      <c r="AI151" s="2724"/>
      <c r="AJ151" s="2723"/>
      <c r="AK151" s="2723"/>
      <c r="AL151" s="2724"/>
      <c r="AM151" s="2723"/>
      <c r="AN151" s="2723"/>
    </row>
    <row r="152">
      <c r="A152" s="2642"/>
      <c r="B152" s="2643"/>
      <c r="C152" s="2643"/>
      <c r="D152" s="2642"/>
      <c r="E152" s="2642"/>
      <c r="F152" s="2642"/>
      <c r="G152" s="2642"/>
      <c r="H152" s="2785"/>
      <c r="I152" s="2642"/>
      <c r="J152" s="2748"/>
      <c r="K152" s="2748"/>
      <c r="L152" s="2748"/>
      <c r="M152" s="2642"/>
      <c r="N152" s="2642"/>
      <c r="O152" s="2646"/>
      <c r="P152" s="2646"/>
      <c r="Q152" s="2642"/>
      <c r="R152" s="2642"/>
      <c r="S152" s="2642"/>
      <c r="T152" s="2642"/>
      <c r="U152" s="2642"/>
      <c r="V152" s="2642"/>
      <c r="W152" s="2642"/>
      <c r="X152" s="2642"/>
      <c r="Y152" s="2642"/>
      <c r="Z152" s="2642"/>
      <c r="AA152" s="2642"/>
      <c r="AB152" s="2642"/>
      <c r="AC152" s="2642"/>
      <c r="AD152" s="2642"/>
      <c r="AE152" s="2642"/>
      <c r="AF152" s="2642"/>
      <c r="AG152" s="2642"/>
      <c r="AH152" s="2642"/>
      <c r="AI152" s="2724"/>
      <c r="AJ152" s="2723"/>
      <c r="AK152" s="2723"/>
      <c r="AL152" s="2724"/>
      <c r="AM152" s="2723"/>
      <c r="AN152" s="2723"/>
    </row>
    <row r="153">
      <c r="A153" s="2642"/>
      <c r="B153" s="2643"/>
      <c r="C153" s="2643"/>
      <c r="D153" s="2642"/>
      <c r="E153" s="2642"/>
      <c r="F153" s="2642"/>
      <c r="G153" s="2642"/>
      <c r="H153" s="2785"/>
      <c r="I153" s="2642"/>
      <c r="J153" s="2748"/>
      <c r="K153" s="2748"/>
      <c r="L153" s="2748"/>
      <c r="M153" s="2642"/>
      <c r="N153" s="2642"/>
      <c r="O153" s="2646"/>
      <c r="P153" s="2646"/>
      <c r="Q153" s="2642"/>
      <c r="R153" s="2642"/>
      <c r="S153" s="2642"/>
      <c r="T153" s="2642"/>
      <c r="U153" s="2642"/>
      <c r="V153" s="2642"/>
      <c r="W153" s="2642"/>
      <c r="X153" s="2642"/>
      <c r="Y153" s="2642"/>
      <c r="Z153" s="2642"/>
      <c r="AA153" s="2642"/>
      <c r="AB153" s="2642"/>
      <c r="AC153" s="2642"/>
      <c r="AD153" s="2642"/>
      <c r="AE153" s="2642"/>
      <c r="AF153" s="2642"/>
      <c r="AG153" s="2642"/>
      <c r="AH153" s="2642"/>
      <c r="AI153" s="2724"/>
      <c r="AJ153" s="2723"/>
      <c r="AK153" s="2723"/>
      <c r="AL153" s="2724"/>
      <c r="AM153" s="2723"/>
      <c r="AN153" s="2723"/>
    </row>
    <row r="154">
      <c r="A154" s="2642"/>
      <c r="B154" s="2643"/>
      <c r="C154" s="2643"/>
      <c r="D154" s="2642"/>
      <c r="E154" s="2642"/>
      <c r="F154" s="2642"/>
      <c r="G154" s="2642"/>
      <c r="H154" s="2785"/>
      <c r="I154" s="2642"/>
      <c r="J154" s="2748"/>
      <c r="K154" s="2748"/>
      <c r="L154" s="2748"/>
      <c r="M154" s="2642"/>
      <c r="N154" s="2642"/>
      <c r="O154" s="2646"/>
      <c r="P154" s="2646"/>
      <c r="Q154" s="2642"/>
      <c r="R154" s="2642"/>
      <c r="S154" s="2642"/>
      <c r="T154" s="2642"/>
      <c r="U154" s="2642"/>
      <c r="V154" s="2642"/>
      <c r="W154" s="2642"/>
      <c r="X154" s="2642"/>
      <c r="Y154" s="2642"/>
      <c r="Z154" s="2642"/>
      <c r="AA154" s="2642"/>
      <c r="AB154" s="2642"/>
      <c r="AC154" s="2642"/>
      <c r="AD154" s="2642"/>
      <c r="AE154" s="2642"/>
      <c r="AF154" s="2642"/>
      <c r="AG154" s="2642"/>
      <c r="AH154" s="2642"/>
      <c r="AI154" s="2724"/>
      <c r="AJ154" s="2723"/>
      <c r="AK154" s="2723"/>
      <c r="AL154" s="2724"/>
      <c r="AM154" s="2723"/>
      <c r="AN154" s="2723"/>
    </row>
    <row r="155">
      <c r="A155" s="2642"/>
      <c r="B155" s="2643"/>
      <c r="C155" s="2643"/>
      <c r="D155" s="2642"/>
      <c r="E155" s="2642"/>
      <c r="F155" s="2642"/>
      <c r="G155" s="2642"/>
      <c r="H155" s="2642"/>
      <c r="I155" s="2642"/>
      <c r="J155" s="2748"/>
      <c r="K155" s="2748"/>
      <c r="L155" s="2748"/>
      <c r="M155" s="2642"/>
      <c r="N155" s="2642"/>
      <c r="O155" s="2646"/>
      <c r="P155" s="2646"/>
      <c r="Q155" s="2642"/>
      <c r="R155" s="2642"/>
      <c r="S155" s="2642"/>
      <c r="T155" s="2642"/>
      <c r="U155" s="2642"/>
      <c r="V155" s="2642"/>
      <c r="W155" s="2642"/>
      <c r="X155" s="2642"/>
      <c r="Y155" s="2642"/>
      <c r="Z155" s="2642"/>
      <c r="AA155" s="2642"/>
      <c r="AB155" s="2642"/>
      <c r="AC155" s="2642"/>
      <c r="AD155" s="2642"/>
      <c r="AE155" s="2642"/>
      <c r="AF155" s="2642"/>
      <c r="AG155" s="2642"/>
      <c r="AH155" s="2642"/>
      <c r="AI155" s="2724"/>
      <c r="AJ155" s="2723"/>
      <c r="AK155" s="2723"/>
      <c r="AL155" s="2724"/>
      <c r="AM155" s="2723"/>
      <c r="AN155" s="2723"/>
    </row>
    <row r="156">
      <c r="A156" s="2642"/>
      <c r="B156" s="2643"/>
      <c r="C156" s="2643"/>
      <c r="D156" s="2642"/>
      <c r="E156" s="2642"/>
      <c r="F156" s="2642"/>
      <c r="G156" s="2642"/>
      <c r="H156" s="2642"/>
      <c r="I156" s="2642"/>
      <c r="J156" s="2748"/>
      <c r="K156" s="2748"/>
      <c r="L156" s="2748"/>
      <c r="M156" s="2642"/>
      <c r="N156" s="2642"/>
      <c r="O156" s="2646"/>
      <c r="P156" s="2646"/>
      <c r="Q156" s="2642"/>
      <c r="R156" s="2642"/>
      <c r="S156" s="2642"/>
      <c r="T156" s="2642"/>
      <c r="U156" s="2642"/>
      <c r="V156" s="2642"/>
      <c r="W156" s="2642"/>
      <c r="X156" s="2642"/>
      <c r="Y156" s="2642"/>
      <c r="Z156" s="2642"/>
      <c r="AA156" s="2642"/>
      <c r="AB156" s="2642"/>
      <c r="AC156" s="2642"/>
      <c r="AD156" s="2642"/>
      <c r="AE156" s="2642"/>
      <c r="AF156" s="2642"/>
      <c r="AG156" s="2642"/>
      <c r="AH156" s="2642"/>
      <c r="AI156" s="2724"/>
      <c r="AJ156" s="2723"/>
      <c r="AK156" s="2723"/>
      <c r="AL156" s="2724"/>
      <c r="AM156" s="2723"/>
      <c r="AN156" s="2723"/>
    </row>
    <row r="157">
      <c r="A157" s="2642"/>
      <c r="B157" s="2643"/>
      <c r="C157" s="2643"/>
      <c r="D157" s="2642"/>
      <c r="E157" s="2642"/>
      <c r="F157" s="2642"/>
      <c r="G157" s="2642"/>
      <c r="H157" s="2642"/>
      <c r="I157" s="2642"/>
      <c r="J157" s="2748"/>
      <c r="K157" s="2748"/>
      <c r="L157" s="2748"/>
      <c r="M157" s="2642"/>
      <c r="N157" s="2642"/>
      <c r="O157" s="2646"/>
      <c r="P157" s="2646"/>
      <c r="Q157" s="2642"/>
      <c r="R157" s="2642"/>
      <c r="S157" s="2642"/>
      <c r="T157" s="2642"/>
      <c r="U157" s="2642"/>
      <c r="V157" s="2642"/>
      <c r="W157" s="2642"/>
      <c r="X157" s="2642"/>
      <c r="Y157" s="2642"/>
      <c r="Z157" s="2642"/>
      <c r="AA157" s="2642"/>
      <c r="AB157" s="2642"/>
      <c r="AC157" s="2642"/>
      <c r="AD157" s="2642"/>
      <c r="AE157" s="2642"/>
      <c r="AF157" s="2642"/>
      <c r="AG157" s="2642"/>
      <c r="AH157" s="2642"/>
      <c r="AI157" s="2724"/>
      <c r="AJ157" s="2723"/>
      <c r="AK157" s="2723"/>
      <c r="AL157" s="2724"/>
      <c r="AM157" s="2723"/>
      <c r="AN157" s="2723"/>
    </row>
    <row r="158">
      <c r="A158" s="2642"/>
      <c r="B158" s="2643"/>
      <c r="C158" s="2643"/>
      <c r="D158" s="2642"/>
      <c r="E158" s="2642"/>
      <c r="F158" s="2642"/>
      <c r="G158" s="2642"/>
      <c r="H158" s="2642"/>
      <c r="I158" s="2642"/>
      <c r="J158" s="2748"/>
      <c r="K158" s="2748"/>
      <c r="L158" s="2748"/>
      <c r="M158" s="2642"/>
      <c r="N158" s="2642"/>
      <c r="O158" s="2646"/>
      <c r="P158" s="2646"/>
      <c r="Q158" s="2642"/>
      <c r="R158" s="2642"/>
      <c r="S158" s="2642"/>
      <c r="T158" s="2642"/>
      <c r="U158" s="2642"/>
      <c r="V158" s="2642"/>
      <c r="W158" s="2642"/>
      <c r="X158" s="2642"/>
      <c r="Y158" s="2642"/>
      <c r="Z158" s="2642"/>
      <c r="AA158" s="2642"/>
      <c r="AB158" s="2642"/>
      <c r="AC158" s="2642"/>
      <c r="AD158" s="2642"/>
      <c r="AE158" s="2642"/>
      <c r="AF158" s="2642"/>
      <c r="AG158" s="2642"/>
      <c r="AH158" s="2642"/>
      <c r="AI158" s="2584"/>
      <c r="AJ158" s="2723"/>
      <c r="AK158" s="2723"/>
      <c r="AL158" s="2724"/>
      <c r="AM158" s="2723"/>
      <c r="AN158" s="2723"/>
    </row>
    <row r="159">
      <c r="AJ159" s="2642"/>
      <c r="AK159" s="2642"/>
      <c r="AL159" s="2723"/>
      <c r="AM159" s="2723"/>
      <c r="AN159" s="2642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AC135:AC136">
    <cfRule dxfId="114" operator="lessThan" priority="1" stopIfTrue="true" type="cellIs">
      <formula>60</formula>
    </cfRule>
  </conditionalFormatting>
  <conditionalFormatting sqref="AE130:AE130">
    <cfRule dxfId="115" operator="containsText" priority="2" stopIfTrue="true" text="Out of stock less than 60 days" type="containsText">
      <formula>NOT(ISERROR(SEARCH("Out of stock less than 60 days",AE130)))</formula>
    </cfRule>
  </conditionalFormatting>
  <conditionalFormatting sqref="AE130:AE130">
    <cfRule dxfId="116" operator="containsText" priority="3" stopIfTrue="true" text="Out of stock more than 60 days" type="containsText">
      <formula>NOT(ISERROR(SEARCH("Out of stock more than 60 days",AE130)))</formula>
    </cfRule>
  </conditionalFormatting>
  <conditionalFormatting sqref="AE129:AE130">
    <cfRule dxfId="117" operator="containsText" priority="4" stopIfTrue="true" text="Out of stock more than 150 days" type="containsText">
      <formula>NOT(ISERROR(SEARCH("Out of stock more than 150 days",AE129)))</formula>
    </cfRule>
  </conditionalFormatting>
  <conditionalFormatting sqref="AC129:AC130 AC129:AC136">
    <cfRule dxfId="118" operator="between" priority="5" stopIfTrue="true" type="cellIs">
      <formula>61</formula>
      <formula>149</formula>
    </cfRule>
  </conditionalFormatting>
  <conditionalFormatting sqref="AC129:AC130">
    <cfRule dxfId="119" operator="lessThan" priority="6" stopIfTrue="true" type="cellIs">
      <formula>60</formula>
    </cfRule>
  </conditionalFormatting>
  <conditionalFormatting sqref="AC129:AC130 AC129:AC136">
    <cfRule dxfId="120" operator="greaterThan" priority="7" stopIfTrue="true" type="cellIs">
      <formula>150</formula>
    </cfRule>
  </conditionalFormatting>
  <conditionalFormatting sqref="AE3:AE22">
    <cfRule dxfId="121" operator="containsText" priority="8" stopIfTrue="true" text="Out of stock more than 60 days" type="containsText">
      <formula>NOT(ISERROR(SEARCH("Out of stock more than 60 days",AE3)))</formula>
    </cfRule>
  </conditionalFormatting>
  <conditionalFormatting sqref="AC3:AC22">
    <cfRule dxfId="122" operator="between" priority="9" stopIfTrue="true" type="cellIs">
      <formula>61</formula>
      <formula>150</formula>
    </cfRule>
  </conditionalFormatting>
  <conditionalFormatting sqref="AC34:AC117 AB118:AB122 AC123:AC130">
    <cfRule dxfId="123" operator="between" priority="10" stopIfTrue="true" type="cellIs">
      <formula>61</formula>
      <formula>149</formula>
    </cfRule>
  </conditionalFormatting>
  <conditionalFormatting sqref="AC34:AC117 AB118:AB122 AC123:AC134">
    <cfRule dxfId="124" operator="equal" priority="11" stopIfTrue="true" type="cellIs">
      <formula>"-"</formula>
    </cfRule>
  </conditionalFormatting>
  <conditionalFormatting sqref="AC34:AC117 AB118:AB122 AC123:AC130">
    <cfRule dxfId="125" operator="greaterThan" priority="12" stopIfTrue="true" type="cellIs">
      <formula>150</formula>
    </cfRule>
  </conditionalFormatting>
  <conditionalFormatting sqref="AC34:AC117 AB118:AB122 AC123:AC130">
    <cfRule dxfId="126" operator="lessThan" priority="13" stopIfTrue="true" type="cellIs">
      <formula>60</formula>
    </cfRule>
  </conditionalFormatting>
  <conditionalFormatting sqref="AE34:AE110 AD121:AD122 AE127:AE130">
    <cfRule dxfId="127" operator="equal" priority="14" stopIfTrue="true" type="cellIs">
      <formula>"Out of stock more than 60 days"</formula>
    </cfRule>
  </conditionalFormatting>
  <conditionalFormatting sqref="AE34:AE110 AD121:AD122 AE127:AE130">
    <cfRule dxfId="128" operator="equal" priority="15" stopIfTrue="true" type="cellIs">
      <formula>"Out of stock more than 150 days"</formula>
    </cfRule>
  </conditionalFormatting>
  <conditionalFormatting sqref="AE34:AE110 AD121:AD122 AE127:AE130">
    <cfRule dxfId="129" operator="equal" priority="16" stopIfTrue="true" type="cellIs">
      <formula>"Out of stock less than 60 days"</formula>
    </cfRule>
  </conditionalFormatting>
  <conditionalFormatting sqref="AE34:AE110 AD121:AD122 AE127:AE134">
    <cfRule dxfId="130" operator="equal" priority="17" stopIfTrue="true" type="cellIs">
      <formula>"Not sold yet"</formula>
    </cfRule>
  </conditionalFormatting>
  <conditionalFormatting sqref="J34:J117 I118:I122 J123:J130">
    <cfRule dxfId="131" operator="lessThanOrEqual" priority="18" stopIfTrue="true" type="cellIs">
      <formula>90</formula>
    </cfRule>
  </conditionalFormatting>
  <conditionalFormatting sqref="AC3:AC22">
    <cfRule dxfId="132" operator="equal" priority="19" stopIfTrue="true" type="cellIs">
      <formula>"-"</formula>
    </cfRule>
  </conditionalFormatting>
  <conditionalFormatting sqref="AC3:AC22">
    <cfRule dxfId="133" operator="greaterThan" priority="20" stopIfTrue="true" type="cellIs">
      <formula>150</formula>
    </cfRule>
  </conditionalFormatting>
  <conditionalFormatting sqref="AC3:AC22">
    <cfRule dxfId="134" operator="lessThan" priority="21" stopIfTrue="true" type="cellIs">
      <formula>60</formula>
    </cfRule>
  </conditionalFormatting>
  <conditionalFormatting sqref="AE3:AE22">
    <cfRule dxfId="135" operator="equal" priority="22" stopIfTrue="true" type="cellIs">
      <formula>"Out of stock less than 60 days"</formula>
    </cfRule>
  </conditionalFormatting>
  <conditionalFormatting sqref="AE3:AE22">
    <cfRule dxfId="136" operator="equal" priority="23" stopIfTrue="true" type="cellIs">
      <formula>"Not sold yet"</formula>
    </cfRule>
  </conditionalFormatting>
  <conditionalFormatting sqref="AE3:AE22">
    <cfRule dxfId="137" operator="equal" priority="24" stopIfTrue="true" type="cellIs">
      <formula>"Out of stock more than 150 days"</formula>
    </cfRule>
  </conditionalFormatting>
  <conditionalFormatting sqref="J3:J22">
    <cfRule dxfId="138" operator="lessThan" priority="25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5" min="5" style="0" width="17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4"/>
    <col collapsed="false" customWidth="true" hidden="false" max="4" min="4" style="0" width="17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4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</cols>
  <sheetData>
    <row r="1">
      <c r="A1" s="2811" t="s">
        <v>2643</v>
      </c>
      <c r="B1" s="2811" t="s">
        <v>2644</v>
      </c>
      <c r="C1" s="2812" t="s">
        <v>2645</v>
      </c>
      <c r="D1" s="2812" t="s">
        <v>2646</v>
      </c>
      <c r="E1" s="2812" t="s">
        <v>2647</v>
      </c>
      <c r="F1" s="2811" t="s">
        <v>2648</v>
      </c>
      <c r="G1" s="2811"/>
      <c r="H1" s="2813" t="s">
        <v>2649</v>
      </c>
      <c r="I1" s="2814" t="s">
        <v>2650</v>
      </c>
      <c r="J1" s="2815" t="s">
        <v>2651</v>
      </c>
      <c r="K1" s="2815" t="s">
        <v>2652</v>
      </c>
      <c r="L1" s="2815" t="s">
        <v>2653</v>
      </c>
      <c r="M1" s="2811" t="s">
        <v>2654</v>
      </c>
      <c r="N1" s="2811" t="s">
        <v>2655</v>
      </c>
      <c r="O1" s="2811" t="s">
        <v>2656</v>
      </c>
      <c r="P1" s="2811" t="s">
        <v>2657</v>
      </c>
      <c r="Q1" s="2811" t="s">
        <v>2658</v>
      </c>
      <c r="R1" s="2816" t="s">
        <v>2659</v>
      </c>
      <c r="S1" s="2816"/>
      <c r="T1" s="2816" t="s">
        <v>2660</v>
      </c>
      <c r="U1" s="2816"/>
      <c r="V1" s="2816" t="s">
        <v>2661</v>
      </c>
      <c r="W1" s="2816"/>
      <c r="X1" s="2816" t="s">
        <v>2662</v>
      </c>
      <c r="Y1" s="2816"/>
      <c r="Z1" s="2817" t="s">
        <v>2663</v>
      </c>
      <c r="AA1" s="2817"/>
      <c r="AB1" s="2818" t="s">
        <v>2664</v>
      </c>
      <c r="AC1" s="2815" t="s">
        <v>2665</v>
      </c>
      <c r="AD1" s="2815" t="s">
        <v>2666</v>
      </c>
      <c r="AE1" s="2815" t="s">
        <v>2667</v>
      </c>
      <c r="AF1" s="2815" t="s">
        <v>2668</v>
      </c>
      <c r="AG1" s="2815" t="s">
        <v>2669</v>
      </c>
      <c r="AH1" s="2815" t="s">
        <v>2670</v>
      </c>
      <c r="AI1" s="2815" t="s">
        <v>2671</v>
      </c>
      <c r="AJ1" s="2815" t="s">
        <v>2672</v>
      </c>
      <c r="AK1" s="2811" t="s">
        <v>2673</v>
      </c>
      <c r="AL1" s="2811" t="s">
        <v>2674</v>
      </c>
      <c r="AM1" s="2811" t="s">
        <v>2675</v>
      </c>
      <c r="AN1" s="2811" t="s">
        <v>2676</v>
      </c>
    </row>
    <row r="2">
      <c r="A2" s="2811" t="s">
        <v>2677</v>
      </c>
      <c r="B2" s="2811"/>
      <c r="C2" s="2811"/>
      <c r="D2" s="2811"/>
      <c r="E2" s="2812"/>
      <c r="F2" s="2811" t="s">
        <v>2678</v>
      </c>
      <c r="G2" s="2813" t="s">
        <v>2679</v>
      </c>
      <c r="H2" s="2813"/>
      <c r="I2" s="2814"/>
      <c r="J2" s="2815"/>
      <c r="K2" s="2815"/>
      <c r="L2" s="2815"/>
      <c r="M2" s="2811" t="s">
        <v>2680</v>
      </c>
      <c r="N2" s="2811" t="s">
        <v>2680</v>
      </c>
      <c r="O2" s="2811"/>
      <c r="P2" s="2811"/>
      <c r="Q2" s="2811"/>
      <c r="R2" s="2816" t="s">
        <v>2678</v>
      </c>
      <c r="S2" s="2819" t="s">
        <v>2679</v>
      </c>
      <c r="T2" s="2816" t="s">
        <v>2678</v>
      </c>
      <c r="U2" s="2819" t="s">
        <v>2679</v>
      </c>
      <c r="V2" s="2816" t="s">
        <v>2678</v>
      </c>
      <c r="W2" s="2819" t="s">
        <v>2679</v>
      </c>
      <c r="X2" s="2816" t="s">
        <v>2678</v>
      </c>
      <c r="Y2" s="2819" t="s">
        <v>2679</v>
      </c>
      <c r="Z2" s="2816" t="s">
        <v>2678</v>
      </c>
      <c r="AA2" s="2819" t="s">
        <v>2679</v>
      </c>
      <c r="AB2" s="2818"/>
      <c r="AC2" s="2815"/>
      <c r="AD2" s="2815"/>
      <c r="AE2" s="2815"/>
      <c r="AF2" s="2815"/>
      <c r="AG2" s="2815"/>
      <c r="AH2" s="2815"/>
      <c r="AI2" s="2815"/>
      <c r="AJ2" s="2815"/>
      <c r="AK2" s="2811"/>
      <c r="AL2" s="2811"/>
      <c r="AM2" s="2811"/>
      <c r="AN2" s="2811"/>
    </row>
    <row customHeight="true" hidden="true" ht="18" r="3">
      <c r="A3" s="2820">
        <v>1</v>
      </c>
      <c r="B3" s="2820" t="s">
        <v>2681</v>
      </c>
      <c r="C3" s="2821" t="s">
        <v>2682</v>
      </c>
      <c r="D3" s="2821" t="s">
        <v>2682</v>
      </c>
      <c r="E3" s="2822" t="s">
        <v>2683</v>
      </c>
      <c r="F3" s="2823">
        <v>419</v>
      </c>
      <c r="G3" s="2824">
        <v>419</v>
      </c>
      <c r="H3" s="2825"/>
      <c r="I3" s="2826">
        <f>VLOOKUP(C3,'Data Products'!$A:$B,2,0)</f>
      </c>
      <c r="J3" s="2827">
        <f t="shared" ref="J3:J24" si="9">IFERROR(I3-TODAY(),"")</f>
      </c>
      <c r="K3" s="2828">
        <v>45723</v>
      </c>
      <c r="L3" s="2829">
        <f t="shared" ref="L3:L24" si="0">TODAY()-K3</f>
      </c>
      <c r="M3" s="2825">
        <v>354</v>
      </c>
      <c r="N3" s="2825">
        <v>380</v>
      </c>
      <c r="O3" s="2825"/>
      <c r="P3" s="2825"/>
      <c r="Q3" s="2820"/>
      <c r="R3" s="2825">
        <v>0</v>
      </c>
      <c r="S3" s="2825">
        <v>0</v>
      </c>
      <c r="T3" s="2825">
        <v>326</v>
      </c>
      <c r="U3" s="2825">
        <v>326</v>
      </c>
      <c r="V3" s="2825">
        <v>146</v>
      </c>
      <c r="W3" s="2825">
        <v>146</v>
      </c>
      <c r="X3" s="2825">
        <v>0</v>
      </c>
      <c r="Y3" s="2825">
        <v>0</v>
      </c>
      <c r="Z3" s="2825">
        <v>0</v>
      </c>
      <c r="AA3" s="2825">
        <v>0</v>
      </c>
      <c r="AB3" s="2830">
        <f t="shared" ref="AB3:AB24" si="28">N3/30</f>
      </c>
      <c r="AC3" s="2831">
        <f t="shared" ref="AC3:AC24" si="20">IFERROR(F3/AB3,"-")</f>
      </c>
      <c r="AD3" s="2832">
        <f t="shared" ref="AD3:AD24" si="12">IFERROR(TODAY()+AC3,"-")</f>
      </c>
      <c r="AE3" s="2833">
        <f t="shared" ref="AE3:AE24" si="3">_xlfn.IFS(AC3="-","Not sold yet",AND(AC3&lt;=150,AC3&gt;60),"Out of stock more than 60 days",AC3&lt;=60,"Out of stock less than 60 days",AC3&gt;=150,"Out of stock more than 150 days")</f>
      </c>
      <c r="AF3" s="2834">
        <f>VLOOKUP(C3,'Data Products'!$A:$J,10,0)</f>
      </c>
      <c r="AG3" s="2835">
        <f t="shared" ref="AG3:AG24" si="23">AF3*F3</f>
      </c>
      <c r="AH3" s="2836">
        <f t="shared" ref="AH3:AH22" si="15">IF(J3&lt;=90,F3,0)</f>
      </c>
      <c r="AI3" s="2837">
        <f>IFERROR(VLOOKUP(C3,$C$3:$AI$42,34,0),"")</f>
      </c>
      <c r="AJ3" s="2838"/>
      <c r="AK3" s="2839"/>
      <c r="AL3" s="2838"/>
      <c r="AM3" s="2839"/>
      <c r="AN3" s="2839"/>
    </row>
    <row r="4">
      <c r="A4" s="2840">
        <v>1</v>
      </c>
      <c r="B4" s="2820" t="s">
        <v>2684</v>
      </c>
      <c r="C4" s="2821" t="s">
        <v>2683</v>
      </c>
      <c r="D4" s="2821" t="s">
        <v>2683</v>
      </c>
      <c r="E4" s="2821" t="s">
        <v>2683</v>
      </c>
      <c r="F4" s="2841">
        <v>7108</v>
      </c>
      <c r="G4" s="2824">
        <v>6999</v>
      </c>
      <c r="H4" s="2825"/>
      <c r="I4" s="2826">
        <f>VLOOKUP(C4,'Data Products'!$A:$B,2,0)</f>
      </c>
      <c r="J4" s="2827">
        <f t="shared" si="9"/>
      </c>
      <c r="K4" s="2828">
        <v>45617</v>
      </c>
      <c r="L4" s="2829">
        <f t="shared" si="0"/>
      </c>
      <c r="M4" s="2842">
        <v>7654</v>
      </c>
      <c r="N4" s="2842">
        <v>13528</v>
      </c>
      <c r="O4" s="2825"/>
      <c r="P4" s="2825"/>
      <c r="Q4" s="2820"/>
      <c r="R4" s="2825">
        <v>0</v>
      </c>
      <c r="S4" s="2825">
        <v>0</v>
      </c>
      <c r="T4" s="2843">
        <v>1378</v>
      </c>
      <c r="U4" s="2843">
        <v>1369</v>
      </c>
      <c r="V4" s="2825">
        <v>115</v>
      </c>
      <c r="W4" s="2825">
        <v>112</v>
      </c>
      <c r="X4" s="2825">
        <v>46</v>
      </c>
      <c r="Y4" s="2825">
        <v>22</v>
      </c>
      <c r="Z4" s="2825">
        <v>0</v>
      </c>
      <c r="AA4" s="2825">
        <v>0</v>
      </c>
      <c r="AB4" s="2830">
        <f t="shared" si="28"/>
      </c>
      <c r="AC4" s="2844">
        <f t="shared" si="20"/>
      </c>
      <c r="AD4" s="2832">
        <f t="shared" si="12"/>
      </c>
      <c r="AE4" s="2845">
        <f t="shared" si="3"/>
      </c>
      <c r="AF4" s="2834">
        <f>VLOOKUP(C4,'Data Products'!$A:$J,10,0)</f>
      </c>
      <c r="AG4" s="2835">
        <f t="shared" si="23"/>
      </c>
      <c r="AH4" s="2836">
        <f t="shared" si="15"/>
      </c>
      <c r="AI4" s="2837" t="s">
        <v>2685</v>
      </c>
      <c r="AJ4" s="2839"/>
      <c r="AK4" s="2839"/>
      <c r="AL4" s="2838"/>
      <c r="AM4" s="2839"/>
      <c r="AN4" s="2839"/>
    </row>
    <row r="5">
      <c r="A5" s="2840">
        <v>2</v>
      </c>
      <c r="B5" s="2820" t="s">
        <v>2684</v>
      </c>
      <c r="C5" s="2846" t="s">
        <v>2686</v>
      </c>
      <c r="D5" s="2846" t="s">
        <v>2686</v>
      </c>
      <c r="E5" s="2846" t="s">
        <v>2686</v>
      </c>
      <c r="F5" s="2841">
        <v>319</v>
      </c>
      <c r="G5" s="2824">
        <v>319</v>
      </c>
      <c r="H5" s="2825"/>
      <c r="I5" s="2826">
        <f>VLOOKUP(C5,'Data Products'!$A:$B,2,0)</f>
      </c>
      <c r="J5" s="2827">
        <f t="shared" si="9"/>
      </c>
      <c r="K5" s="2828">
        <v>45191</v>
      </c>
      <c r="L5" s="2829">
        <f t="shared" si="0"/>
      </c>
      <c r="M5" s="2842">
        <v>23</v>
      </c>
      <c r="N5" s="2847">
        <v>81</v>
      </c>
      <c r="O5" s="2825"/>
      <c r="P5" s="2825"/>
      <c r="Q5" s="2820"/>
      <c r="R5" s="2825">
        <v>0</v>
      </c>
      <c r="S5" s="2825">
        <v>0</v>
      </c>
      <c r="T5" s="2825">
        <v>26</v>
      </c>
      <c r="U5" s="2825">
        <v>26</v>
      </c>
      <c r="V5" s="2825">
        <v>416</v>
      </c>
      <c r="W5" s="2825">
        <v>416</v>
      </c>
      <c r="X5" s="2825">
        <v>0</v>
      </c>
      <c r="Y5" s="2825">
        <v>0</v>
      </c>
      <c r="Z5" s="2825">
        <v>0</v>
      </c>
      <c r="AA5" s="2825">
        <v>0</v>
      </c>
      <c r="AB5" s="2830">
        <f t="shared" si="28"/>
      </c>
      <c r="AC5" s="2844">
        <f t="shared" si="20"/>
      </c>
      <c r="AD5" s="2832">
        <f t="shared" si="12"/>
      </c>
      <c r="AE5" s="2845">
        <f t="shared" si="3"/>
      </c>
      <c r="AF5" s="2834">
        <f>VLOOKUP(C5,'Data Products'!$A:$J,10,0)</f>
      </c>
      <c r="AG5" s="2835">
        <f t="shared" si="23"/>
      </c>
      <c r="AH5" s="2836">
        <f t="shared" si="15"/>
      </c>
      <c r="AI5" s="2837" t="s">
        <v>2687</v>
      </c>
      <c r="AJ5" s="2839"/>
      <c r="AK5" s="2839"/>
      <c r="AL5" s="2838"/>
      <c r="AM5" s="2839"/>
      <c r="AN5" s="2839"/>
    </row>
    <row r="6">
      <c r="A6" s="2840">
        <v>3</v>
      </c>
      <c r="B6" s="2820" t="s">
        <v>2684</v>
      </c>
      <c r="C6" s="2846" t="s">
        <v>2688</v>
      </c>
      <c r="D6" s="2846" t="s">
        <v>2688</v>
      </c>
      <c r="E6" s="2846" t="s">
        <v>2688</v>
      </c>
      <c r="F6" s="2823">
        <v>4316</v>
      </c>
      <c r="G6" s="2824">
        <v>4316</v>
      </c>
      <c r="H6" s="2825"/>
      <c r="I6" s="2826">
        <f>VLOOKUP(C6,'Data Products'!$A:$B,2,0)</f>
      </c>
      <c r="J6" s="2827">
        <f t="shared" si="9"/>
      </c>
      <c r="K6" s="2828">
        <v>45752</v>
      </c>
      <c r="L6" s="2829">
        <f t="shared" si="0"/>
      </c>
      <c r="M6" s="2842">
        <v>2</v>
      </c>
      <c r="N6" s="2842">
        <v>22</v>
      </c>
      <c r="O6" s="2825"/>
      <c r="P6" s="2825"/>
      <c r="Q6" s="2820"/>
      <c r="R6" s="2825">
        <v>0</v>
      </c>
      <c r="S6" s="2825">
        <v>0</v>
      </c>
      <c r="T6" s="2825">
        <v>1</v>
      </c>
      <c r="U6" s="2825">
        <v>1</v>
      </c>
      <c r="V6" s="2825">
        <v>1</v>
      </c>
      <c r="W6" s="2825">
        <v>1</v>
      </c>
      <c r="X6" s="2825">
        <v>0</v>
      </c>
      <c r="Y6" s="2825">
        <v>0</v>
      </c>
      <c r="Z6" s="2825">
        <v>0</v>
      </c>
      <c r="AA6" s="2825">
        <v>0</v>
      </c>
      <c r="AB6" s="2830">
        <f t="shared" si="28"/>
      </c>
      <c r="AC6" s="2844">
        <f t="shared" si="20"/>
      </c>
      <c r="AD6" s="2832">
        <f t="shared" si="12"/>
      </c>
      <c r="AE6" s="2845">
        <f t="shared" si="3"/>
      </c>
      <c r="AF6" s="2834">
        <f>VLOOKUP(C6,'Data Products'!$A:$J,10,0)</f>
      </c>
      <c r="AG6" s="2835">
        <f t="shared" si="23"/>
      </c>
      <c r="AH6" s="2836">
        <f t="shared" si="15"/>
      </c>
      <c r="AI6" s="2837">
        <f t="shared" ref="AI6:AI7" si="6">IFERROR(VLOOKUP(C6,$C$3:$AI$42,34,0),"")</f>
      </c>
      <c r="AJ6" s="2839"/>
      <c r="AK6" s="2839"/>
      <c r="AL6" s="2838"/>
      <c r="AM6" s="2839"/>
      <c r="AN6" s="2839"/>
    </row>
    <row r="7">
      <c r="A7" s="2840">
        <v>4</v>
      </c>
      <c r="B7" s="2820" t="s">
        <v>2684</v>
      </c>
      <c r="C7" s="2846" t="s">
        <v>2689</v>
      </c>
      <c r="D7" s="2846" t="s">
        <v>2689</v>
      </c>
      <c r="E7" s="2846" t="s">
        <v>2689</v>
      </c>
      <c r="F7" s="2823">
        <v>891</v>
      </c>
      <c r="G7" s="2824">
        <v>870</v>
      </c>
      <c r="H7" s="2825"/>
      <c r="I7" s="2826">
        <f>VLOOKUP(C7,'Data Products'!$A:$B,2,0)</f>
      </c>
      <c r="J7" s="2827">
        <f t="shared" si="9"/>
      </c>
      <c r="K7" s="2828">
        <v>45854</v>
      </c>
      <c r="L7" s="2829">
        <f t="shared" si="0"/>
      </c>
      <c r="M7" s="2842">
        <v>34</v>
      </c>
      <c r="N7" s="2847">
        <v>52</v>
      </c>
      <c r="O7" s="2825"/>
      <c r="P7" s="2825"/>
      <c r="Q7" s="2820"/>
      <c r="R7" s="2825">
        <v>0</v>
      </c>
      <c r="S7" s="2825">
        <v>0</v>
      </c>
      <c r="T7" s="2825">
        <v>288</v>
      </c>
      <c r="U7" s="2825">
        <v>288</v>
      </c>
      <c r="V7" s="2825">
        <v>512</v>
      </c>
      <c r="W7" s="2825">
        <v>512</v>
      </c>
      <c r="X7" s="2825">
        <v>20</v>
      </c>
      <c r="Y7" s="2848">
        <v>20</v>
      </c>
      <c r="Z7" s="2825">
        <v>0</v>
      </c>
      <c r="AA7" s="2825">
        <v>0</v>
      </c>
      <c r="AB7" s="2830">
        <f t="shared" si="28"/>
      </c>
      <c r="AC7" s="2849">
        <f t="shared" si="20"/>
      </c>
      <c r="AD7" s="2832">
        <f t="shared" si="12"/>
      </c>
      <c r="AE7" s="2850">
        <f t="shared" si="3"/>
      </c>
      <c r="AF7" s="2834">
        <f>VLOOKUP(C7,'Data Products'!$A:$J,10,0)</f>
      </c>
      <c r="AG7" s="2835">
        <f t="shared" si="23"/>
      </c>
      <c r="AH7" s="2836">
        <f t="shared" si="15"/>
      </c>
      <c r="AI7" s="2837">
        <f t="shared" si="6"/>
      </c>
      <c r="AJ7" s="2839"/>
      <c r="AK7" s="2839"/>
      <c r="AL7" s="2838"/>
      <c r="AM7" s="2839"/>
      <c r="AN7" s="2839"/>
    </row>
    <row r="8">
      <c r="A8" s="2840">
        <v>5</v>
      </c>
      <c r="B8" s="2820" t="s">
        <v>2684</v>
      </c>
      <c r="C8" s="2846" t="s">
        <v>2690</v>
      </c>
      <c r="D8" s="2846" t="s">
        <v>2690</v>
      </c>
      <c r="E8" s="2846" t="s">
        <v>2690</v>
      </c>
      <c r="F8" s="2823">
        <v>2521</v>
      </c>
      <c r="G8" s="2824">
        <v>2521</v>
      </c>
      <c r="H8" s="2825"/>
      <c r="I8" s="2826">
        <f>VLOOKUP(C8,'Data Products'!$A:$B,2,0)</f>
      </c>
      <c r="J8" s="2827">
        <f t="shared" si="9"/>
      </c>
      <c r="K8" s="2828">
        <v>45855</v>
      </c>
      <c r="L8" s="2829">
        <f t="shared" si="0"/>
      </c>
      <c r="M8" s="2842">
        <v>27</v>
      </c>
      <c r="N8" s="2842">
        <v>54</v>
      </c>
      <c r="O8" s="2825"/>
      <c r="P8" s="2825"/>
      <c r="Q8" s="2820"/>
      <c r="R8" s="2825">
        <v>0</v>
      </c>
      <c r="S8" s="2825">
        <v>0</v>
      </c>
      <c r="T8" s="2825">
        <v>51</v>
      </c>
      <c r="U8" s="2825">
        <v>51</v>
      </c>
      <c r="V8" s="2825">
        <v>101</v>
      </c>
      <c r="W8" s="2825">
        <v>101</v>
      </c>
      <c r="X8" s="2825">
        <v>0</v>
      </c>
      <c r="Y8" s="2825">
        <v>0</v>
      </c>
      <c r="Z8" s="2825">
        <v>0</v>
      </c>
      <c r="AA8" s="2825">
        <v>0</v>
      </c>
      <c r="AB8" s="2830">
        <f t="shared" si="28"/>
      </c>
      <c r="AC8" s="2844">
        <f t="shared" si="20"/>
      </c>
      <c r="AD8" s="2832">
        <f t="shared" si="12"/>
      </c>
      <c r="AE8" s="2845">
        <f t="shared" si="3"/>
      </c>
      <c r="AF8" s="2834">
        <f>VLOOKUP(C8,'Data Products'!$A:$J,10,0)</f>
      </c>
      <c r="AG8" s="2835">
        <f t="shared" si="23"/>
      </c>
      <c r="AH8" s="2836">
        <f t="shared" si="15"/>
      </c>
      <c r="AI8" s="2837">
        <f>IFERROR(VLOOKUP(C8,$C$3:$AI$42,34,0)," ")</f>
      </c>
      <c r="AJ8" s="2839"/>
      <c r="AK8" s="2839"/>
      <c r="AL8" s="2838"/>
      <c r="AM8" s="2839"/>
      <c r="AN8" s="2839"/>
    </row>
    <row r="9">
      <c r="A9" s="2840">
        <v>6</v>
      </c>
      <c r="B9" s="2820" t="s">
        <v>2684</v>
      </c>
      <c r="C9" s="2846" t="s">
        <v>2691</v>
      </c>
      <c r="D9" s="2846" t="s">
        <v>2691</v>
      </c>
      <c r="E9" s="2846" t="s">
        <v>2691</v>
      </c>
      <c r="F9" s="2823">
        <v>2062</v>
      </c>
      <c r="G9" s="2824">
        <v>2062</v>
      </c>
      <c r="H9" s="2825"/>
      <c r="I9" s="2826">
        <f>VLOOKUP(C9,'Data Products'!$A:$B,2,0)</f>
      </c>
      <c r="J9" s="2827">
        <f t="shared" si="9"/>
      </c>
      <c r="K9" s="2828">
        <v>45856</v>
      </c>
      <c r="L9" s="2829">
        <f t="shared" si="0"/>
      </c>
      <c r="M9" s="2842">
        <v>0</v>
      </c>
      <c r="N9" s="2847">
        <v>0</v>
      </c>
      <c r="O9" s="2825"/>
      <c r="P9" s="2825"/>
      <c r="Q9" s="2820"/>
      <c r="R9" s="2825">
        <v>0</v>
      </c>
      <c r="S9" s="2825">
        <v>0</v>
      </c>
      <c r="T9" s="2825">
        <v>1480</v>
      </c>
      <c r="U9" s="2825">
        <v>1478</v>
      </c>
      <c r="V9" s="2825">
        <v>1112</v>
      </c>
      <c r="W9" s="2825">
        <v>1112</v>
      </c>
      <c r="X9" s="2825">
        <v>0</v>
      </c>
      <c r="Y9" s="2825">
        <v>0</v>
      </c>
      <c r="Z9" s="2825">
        <v>0</v>
      </c>
      <c r="AA9" s="2825">
        <v>0</v>
      </c>
      <c r="AB9" s="2830">
        <f t="shared" si="28"/>
      </c>
      <c r="AC9" s="2844">
        <f t="shared" si="20"/>
      </c>
      <c r="AD9" s="2832">
        <f t="shared" si="12"/>
      </c>
      <c r="AE9" s="2845">
        <f t="shared" si="3"/>
      </c>
      <c r="AF9" s="2834">
        <f>VLOOKUP(C9,'Data Products'!$A:$J,10,0)</f>
      </c>
      <c r="AG9" s="2835">
        <f t="shared" si="23"/>
      </c>
      <c r="AH9" s="2836">
        <f t="shared" si="15"/>
      </c>
      <c r="AI9" s="2837">
        <f t="shared" ref="AI9:AI11" si="7">IFERROR(VLOOKUP(C9,$C$3:$AI$42,34,0),"")</f>
      </c>
      <c r="AJ9" s="2839"/>
      <c r="AK9" s="2839"/>
      <c r="AL9" s="2838"/>
      <c r="AM9" s="2839"/>
      <c r="AN9" s="2839"/>
    </row>
    <row r="10">
      <c r="A10" s="2840">
        <v>7</v>
      </c>
      <c r="B10" s="2820" t="s">
        <v>2684</v>
      </c>
      <c r="C10" s="2846" t="s">
        <v>2692</v>
      </c>
      <c r="D10" s="2846" t="s">
        <v>2692</v>
      </c>
      <c r="E10" s="2846" t="s">
        <v>2692</v>
      </c>
      <c r="F10" s="2823">
        <v>748</v>
      </c>
      <c r="G10" s="2824">
        <v>745</v>
      </c>
      <c r="H10" s="2825"/>
      <c r="I10" s="2826">
        <f>VLOOKUP(C10,'Data Products'!$A:$B,2,0)</f>
      </c>
      <c r="J10" s="2827">
        <f t="shared" si="9"/>
      </c>
      <c r="K10" s="2828">
        <v>45857</v>
      </c>
      <c r="L10" s="2829">
        <f t="shared" si="0"/>
      </c>
      <c r="M10" s="2842">
        <v>128</v>
      </c>
      <c r="N10" s="2842">
        <v>311</v>
      </c>
      <c r="O10" s="2825"/>
      <c r="P10" s="2825"/>
      <c r="Q10" s="2820"/>
      <c r="R10" s="2825">
        <v>0</v>
      </c>
      <c r="S10" s="2825">
        <v>0</v>
      </c>
      <c r="T10" s="2825">
        <v>0</v>
      </c>
      <c r="U10" s="2825">
        <v>0</v>
      </c>
      <c r="V10" s="2825">
        <v>2</v>
      </c>
      <c r="W10" s="2825">
        <v>2</v>
      </c>
      <c r="X10" s="2825">
        <v>0</v>
      </c>
      <c r="Y10" s="2825">
        <v>0</v>
      </c>
      <c r="Z10" s="2825">
        <v>0</v>
      </c>
      <c r="AA10" s="2825">
        <v>0</v>
      </c>
      <c r="AB10" s="2830">
        <f t="shared" si="28"/>
      </c>
      <c r="AC10" s="2844">
        <f t="shared" si="20"/>
      </c>
      <c r="AD10" s="2832">
        <f t="shared" si="12"/>
      </c>
      <c r="AE10" s="2845">
        <f t="shared" si="3"/>
      </c>
      <c r="AF10" s="2834">
        <f>VLOOKUP(C10,'Data Products'!$A:$J,10,0)</f>
      </c>
      <c r="AG10" s="2835">
        <f t="shared" si="23"/>
      </c>
      <c r="AH10" s="2836">
        <f t="shared" si="15"/>
      </c>
      <c r="AI10" s="2837">
        <f t="shared" si="7"/>
      </c>
      <c r="AJ10" s="2839"/>
      <c r="AK10" s="2839"/>
      <c r="AL10" s="2838"/>
      <c r="AM10" s="2839"/>
      <c r="AN10" s="2839"/>
    </row>
    <row r="11">
      <c r="A11" s="2840">
        <v>8</v>
      </c>
      <c r="B11" s="2820" t="s">
        <v>2681</v>
      </c>
      <c r="C11" s="2846" t="s">
        <v>2693</v>
      </c>
      <c r="D11" s="2846" t="s">
        <v>2693</v>
      </c>
      <c r="E11" s="2846" t="s">
        <v>2693</v>
      </c>
      <c r="F11" s="2823">
        <v>1200</v>
      </c>
      <c r="G11" s="2824">
        <v>1200</v>
      </c>
      <c r="H11" s="2825"/>
      <c r="I11" s="2826">
        <f>VLOOKUP(C11,'Data Products'!$A:$B,2,0)</f>
      </c>
      <c r="J11" s="2827">
        <f t="shared" si="9"/>
      </c>
      <c r="K11" s="2828">
        <v>45858</v>
      </c>
      <c r="L11" s="2829">
        <f t="shared" si="0"/>
      </c>
      <c r="M11" s="2851">
        <v>0</v>
      </c>
      <c r="N11" s="2851">
        <v>0</v>
      </c>
      <c r="O11" s="2825"/>
      <c r="P11" s="2825"/>
      <c r="Q11" s="2820"/>
      <c r="R11" s="2825">
        <v>0</v>
      </c>
      <c r="S11" s="2825">
        <v>0</v>
      </c>
      <c r="T11" s="2825">
        <v>1289</v>
      </c>
      <c r="U11" s="2825">
        <v>1289</v>
      </c>
      <c r="V11" s="2825">
        <v>773</v>
      </c>
      <c r="W11" s="2825">
        <v>773</v>
      </c>
      <c r="X11" s="2825">
        <v>0</v>
      </c>
      <c r="Y11" s="2825">
        <v>0</v>
      </c>
      <c r="Z11" s="2825">
        <v>0</v>
      </c>
      <c r="AA11" s="2825">
        <v>0</v>
      </c>
      <c r="AB11" s="2830">
        <f t="shared" si="28"/>
      </c>
      <c r="AC11" s="2844">
        <f t="shared" si="20"/>
      </c>
      <c r="AD11" s="2832">
        <f t="shared" si="12"/>
      </c>
      <c r="AE11" s="2845">
        <f t="shared" si="3"/>
      </c>
      <c r="AF11" s="2834">
        <f>VLOOKUP(C11,'Data Products'!$A:$J,10,0)</f>
      </c>
      <c r="AG11" s="2835">
        <f t="shared" si="23"/>
      </c>
      <c r="AH11" s="2836">
        <f t="shared" si="15"/>
      </c>
      <c r="AI11" s="2837">
        <f t="shared" si="7"/>
      </c>
      <c r="AJ11" s="2839"/>
      <c r="AK11" s="2839"/>
      <c r="AL11" s="2838"/>
      <c r="AM11" s="2839"/>
      <c r="AN11" s="2839"/>
    </row>
    <row r="12">
      <c r="A12" s="2840">
        <v>9</v>
      </c>
      <c r="B12" s="2820" t="s">
        <v>2681</v>
      </c>
      <c r="C12" s="2846" t="s">
        <v>2694</v>
      </c>
      <c r="D12" s="2846" t="s">
        <v>2694</v>
      </c>
      <c r="E12" s="2846" t="s">
        <v>2694</v>
      </c>
      <c r="F12" s="2823">
        <v>1000</v>
      </c>
      <c r="G12" s="2824">
        <v>1000</v>
      </c>
      <c r="H12" s="2825"/>
      <c r="I12" s="2826">
        <f>VLOOKUP(C12,'Data Products'!$A:$B,2,0)</f>
      </c>
      <c r="J12" s="2827">
        <f t="shared" si="9"/>
      </c>
      <c r="K12" s="2828">
        <v>45532</v>
      </c>
      <c r="L12" s="2829">
        <f t="shared" si="0"/>
      </c>
      <c r="M12" s="2852">
        <v>0</v>
      </c>
      <c r="N12" s="2853">
        <v>0</v>
      </c>
      <c r="O12" s="2854"/>
      <c r="P12" s="2825"/>
      <c r="Q12" s="2820"/>
      <c r="R12" s="2825">
        <v>0</v>
      </c>
      <c r="S12" s="2825">
        <v>0</v>
      </c>
      <c r="T12" s="2825">
        <v>417</v>
      </c>
      <c r="U12" s="2825">
        <v>416</v>
      </c>
      <c r="V12" s="2825">
        <v>785</v>
      </c>
      <c r="W12" s="2825">
        <v>785</v>
      </c>
      <c r="X12" s="2825">
        <v>0</v>
      </c>
      <c r="Y12" s="2825">
        <v>0</v>
      </c>
      <c r="Z12" s="2825">
        <v>0</v>
      </c>
      <c r="AA12" s="2825">
        <v>0</v>
      </c>
      <c r="AB12" s="2830">
        <f t="shared" si="28"/>
      </c>
      <c r="AC12" s="2844">
        <f t="shared" si="20"/>
      </c>
      <c r="AD12" s="2832">
        <f t="shared" si="12"/>
      </c>
      <c r="AE12" s="2845">
        <f t="shared" si="3"/>
      </c>
      <c r="AF12" s="2834">
        <f>VLOOKUP(C12,'Data Products'!$A:$J,10,0)</f>
      </c>
      <c r="AG12" s="2835">
        <f t="shared" si="23"/>
      </c>
      <c r="AH12" s="2836">
        <f t="shared" si="15"/>
      </c>
      <c r="AI12" s="2837" t="s">
        <v>2695</v>
      </c>
      <c r="AJ12" s="2839"/>
      <c r="AK12" s="2839"/>
      <c r="AL12" s="2838"/>
      <c r="AM12" s="2839"/>
      <c r="AN12" s="2839"/>
    </row>
    <row r="13">
      <c r="A13" s="2840">
        <v>10</v>
      </c>
      <c r="B13" s="2820" t="s">
        <v>2681</v>
      </c>
      <c r="C13" s="2846" t="s">
        <v>2696</v>
      </c>
      <c r="D13" s="2846" t="s">
        <v>2696</v>
      </c>
      <c r="E13" s="2846" t="s">
        <v>2696</v>
      </c>
      <c r="F13" s="2823">
        <v>500</v>
      </c>
      <c r="G13" s="2824">
        <v>500</v>
      </c>
      <c r="H13" s="2825"/>
      <c r="I13" s="2826">
        <f>VLOOKUP(C13,'Data Products'!$A:$B,2,0)</f>
      </c>
      <c r="J13" s="2827">
        <f t="shared" si="9"/>
      </c>
      <c r="K13" s="2828">
        <v>45504</v>
      </c>
      <c r="L13" s="2855">
        <f t="shared" si="0"/>
      </c>
      <c r="M13" s="2853">
        <v>0</v>
      </c>
      <c r="N13" s="2853">
        <v>0</v>
      </c>
      <c r="O13" s="2854"/>
      <c r="P13" s="2825"/>
      <c r="Q13" s="2820"/>
      <c r="R13" s="2825">
        <v>0</v>
      </c>
      <c r="S13" s="2825">
        <v>0</v>
      </c>
      <c r="T13" s="2825">
        <v>3870</v>
      </c>
      <c r="U13" s="2825">
        <v>1017</v>
      </c>
      <c r="V13" s="2825">
        <v>366</v>
      </c>
      <c r="W13" s="2825">
        <v>366</v>
      </c>
      <c r="X13" s="2825">
        <v>0</v>
      </c>
      <c r="Y13" s="2825">
        <v>0</v>
      </c>
      <c r="Z13" s="2825">
        <v>0</v>
      </c>
      <c r="AA13" s="2825">
        <v>0</v>
      </c>
      <c r="AB13" s="2830">
        <f t="shared" si="28"/>
      </c>
      <c r="AC13" s="2831">
        <f t="shared" si="20"/>
      </c>
      <c r="AD13" s="2832">
        <f t="shared" si="12"/>
      </c>
      <c r="AE13" s="2833">
        <f t="shared" si="3"/>
      </c>
      <c r="AF13" s="2834">
        <f>VLOOKUP(C13,'Data Products'!$A:$J,10,0)</f>
      </c>
      <c r="AG13" s="2835">
        <f t="shared" si="23"/>
      </c>
      <c r="AH13" s="2836">
        <f t="shared" si="15"/>
      </c>
      <c r="AI13" s="2837">
        <f>IFERROR(VLOOKUP(C13,$C$3:$AI$42,34,0),"")</f>
      </c>
      <c r="AJ13" s="2839"/>
      <c r="AK13" s="2839"/>
      <c r="AL13" s="2854"/>
      <c r="AM13" s="2839"/>
      <c r="AN13" s="2839"/>
    </row>
    <row r="14">
      <c r="A14" s="2840">
        <v>11</v>
      </c>
      <c r="B14" s="2820" t="s">
        <v>2684</v>
      </c>
      <c r="C14" s="2846" t="s">
        <v>2697</v>
      </c>
      <c r="D14" s="2846" t="s">
        <v>2697</v>
      </c>
      <c r="E14" s="2856" t="s">
        <v>2698</v>
      </c>
      <c r="F14" s="2823">
        <v>182</v>
      </c>
      <c r="G14" s="2824">
        <v>182</v>
      </c>
      <c r="H14" s="2825"/>
      <c r="I14" s="2826">
        <f>VLOOKUP(C14,'Data Products'!$A:$B,2,0)</f>
      </c>
      <c r="J14" s="2827">
        <f t="shared" si="9"/>
      </c>
      <c r="K14" s="2828">
        <v>45504</v>
      </c>
      <c r="L14" s="2829">
        <f t="shared" si="0"/>
      </c>
      <c r="M14" s="2857">
        <v>0</v>
      </c>
      <c r="N14" s="2857">
        <v>0</v>
      </c>
      <c r="O14" s="2843"/>
      <c r="P14" s="2843"/>
      <c r="Q14" s="2820"/>
      <c r="R14" s="2825">
        <v>1200</v>
      </c>
      <c r="S14" s="2848">
        <v>1200</v>
      </c>
      <c r="T14" s="2825">
        <v>0</v>
      </c>
      <c r="U14" s="2825">
        <v>0</v>
      </c>
      <c r="V14" s="2825">
        <v>0</v>
      </c>
      <c r="W14" s="2825">
        <v>0</v>
      </c>
      <c r="X14" s="2825">
        <v>0</v>
      </c>
      <c r="Y14" s="2825">
        <v>0</v>
      </c>
      <c r="Z14" s="2825">
        <v>0</v>
      </c>
      <c r="AA14" s="2825">
        <v>0</v>
      </c>
      <c r="AB14" s="2830">
        <f t="shared" si="28"/>
      </c>
      <c r="AC14" s="2844">
        <f t="shared" si="20"/>
      </c>
      <c r="AD14" s="2832">
        <f t="shared" si="12"/>
      </c>
      <c r="AE14" s="2845">
        <f t="shared" si="3"/>
      </c>
      <c r="AF14" s="2834">
        <f>VLOOKUP(C14,'Data Products'!$A:$J,10,0)</f>
      </c>
      <c r="AG14" s="2835">
        <f t="shared" si="23"/>
      </c>
      <c r="AH14" s="2836">
        <f t="shared" si="15"/>
      </c>
      <c r="AI14" s="2837">
        <f>IFERROR(VLOOKUP(C14,$C$3:$AI$42,34,0)," ")</f>
      </c>
      <c r="AJ14" s="2838"/>
      <c r="AK14" s="2839"/>
      <c r="AL14" s="2854"/>
      <c r="AM14" s="2839"/>
      <c r="AN14" s="2839"/>
    </row>
    <row r="15">
      <c r="A15" s="2840">
        <v>12</v>
      </c>
      <c r="B15" s="2820" t="s">
        <v>2684</v>
      </c>
      <c r="C15" s="2846" t="s">
        <v>2699</v>
      </c>
      <c r="D15" s="2846" t="s">
        <v>2699</v>
      </c>
      <c r="E15" s="2856" t="s">
        <v>2700</v>
      </c>
      <c r="F15" s="2823">
        <v>105</v>
      </c>
      <c r="G15" s="2824">
        <v>105</v>
      </c>
      <c r="H15" s="2825"/>
      <c r="I15" s="2826">
        <f>VLOOKUP(C15,'Data Products'!$A:$B,2,0)</f>
      </c>
      <c r="J15" s="2827">
        <f t="shared" si="9"/>
      </c>
      <c r="K15" s="2828">
        <v>45648</v>
      </c>
      <c r="L15" s="2829">
        <f t="shared" si="0"/>
      </c>
      <c r="M15" s="2842">
        <v>1</v>
      </c>
      <c r="N15" s="2842">
        <v>8</v>
      </c>
      <c r="O15" s="2843"/>
      <c r="P15" s="2843"/>
      <c r="Q15" s="2820"/>
      <c r="R15" s="2825">
        <v>1000</v>
      </c>
      <c r="S15" s="2848">
        <v>1000</v>
      </c>
      <c r="T15" s="2825">
        <v>0</v>
      </c>
      <c r="U15" s="2825">
        <v>0</v>
      </c>
      <c r="V15" s="2825">
        <v>0</v>
      </c>
      <c r="W15" s="2825">
        <v>0</v>
      </c>
      <c r="X15" s="2825">
        <v>0</v>
      </c>
      <c r="Y15" s="2825">
        <v>0</v>
      </c>
      <c r="Z15" s="2825">
        <v>0</v>
      </c>
      <c r="AA15" s="2825">
        <v>0</v>
      </c>
      <c r="AB15" s="2830">
        <f t="shared" si="28"/>
      </c>
      <c r="AC15" s="2844">
        <f t="shared" si="20"/>
      </c>
      <c r="AD15" s="2832">
        <f t="shared" si="12"/>
      </c>
      <c r="AE15" s="2845">
        <f t="shared" si="3"/>
      </c>
      <c r="AF15" s="2834">
        <f>VLOOKUP(C15,'Data Products'!$A:$J,10,0)</f>
      </c>
      <c r="AG15" s="2835">
        <f t="shared" si="23"/>
      </c>
      <c r="AH15" s="2836">
        <f t="shared" si="15"/>
      </c>
      <c r="AI15" s="2837">
        <f t="shared" ref="AI15:AI17" si="8">IFERROR(VLOOKUP(C15,$C$3:$AI$42,34,0),"")</f>
      </c>
      <c r="AJ15" s="2838"/>
      <c r="AK15" s="2839"/>
      <c r="AL15" s="2854"/>
      <c r="AM15" s="2839"/>
      <c r="AN15" s="2839"/>
    </row>
    <row r="16">
      <c r="A16" s="2840">
        <v>13</v>
      </c>
      <c r="B16" s="2820" t="s">
        <v>2684</v>
      </c>
      <c r="C16" s="2846" t="s">
        <v>2701</v>
      </c>
      <c r="D16" s="2846" t="s">
        <v>2701</v>
      </c>
      <c r="E16" s="2856" t="s">
        <v>2702</v>
      </c>
      <c r="F16" s="2823">
        <v>949</v>
      </c>
      <c r="G16" s="2824">
        <v>949</v>
      </c>
      <c r="H16" s="2825"/>
      <c r="I16" s="2826">
        <f>VLOOKUP(C16,'Data Products'!$A:$B,2,0)</f>
      </c>
      <c r="J16" s="2827">
        <f t="shared" si="9"/>
      </c>
      <c r="K16" s="2828">
        <v>45504</v>
      </c>
      <c r="L16" s="2829">
        <f t="shared" si="0"/>
      </c>
      <c r="M16" s="2842">
        <v>50</v>
      </c>
      <c r="N16" s="2842">
        <v>51</v>
      </c>
      <c r="O16" s="2825"/>
      <c r="P16" s="2825"/>
      <c r="Q16" s="2820"/>
      <c r="R16" s="2825">
        <v>500</v>
      </c>
      <c r="S16" s="2825">
        <v>500</v>
      </c>
      <c r="T16" s="2825">
        <v>0</v>
      </c>
      <c r="U16" s="2825">
        <v>0</v>
      </c>
      <c r="V16" s="2825">
        <v>0</v>
      </c>
      <c r="W16" s="2825">
        <v>0</v>
      </c>
      <c r="X16" s="2825">
        <v>0</v>
      </c>
      <c r="Y16" s="2825">
        <v>0</v>
      </c>
      <c r="Z16" s="2825">
        <v>0</v>
      </c>
      <c r="AA16" s="2825">
        <v>0</v>
      </c>
      <c r="AB16" s="2830">
        <f t="shared" si="28"/>
      </c>
      <c r="AC16" s="2844">
        <f t="shared" si="20"/>
      </c>
      <c r="AD16" s="2832">
        <f t="shared" si="12"/>
      </c>
      <c r="AE16" s="2845">
        <f t="shared" si="3"/>
      </c>
      <c r="AF16" s="2834">
        <f>VLOOKUP(C16,'Data Products'!$A:$J,10,0)</f>
      </c>
      <c r="AG16" s="2835">
        <f t="shared" si="23"/>
      </c>
      <c r="AH16" s="2836">
        <f t="shared" si="15"/>
      </c>
      <c r="AI16" s="2837">
        <f t="shared" si="8"/>
      </c>
      <c r="AJ16" s="2838"/>
      <c r="AK16" s="2839"/>
      <c r="AL16" s="2838"/>
      <c r="AM16" s="2839"/>
      <c r="AN16" s="2839"/>
    </row>
    <row customHeight="true" hidden="true" ht="18" r="17">
      <c r="A17" s="2840">
        <v>14</v>
      </c>
      <c r="B17" s="2820" t="s">
        <v>2684</v>
      </c>
      <c r="C17" s="2846" t="s">
        <v>2703</v>
      </c>
      <c r="D17" s="2846" t="s">
        <v>2703</v>
      </c>
      <c r="E17" s="2856" t="s">
        <v>2704</v>
      </c>
      <c r="F17" s="2823">
        <v>0</v>
      </c>
      <c r="G17" s="2824">
        <v>0</v>
      </c>
      <c r="H17" s="2825"/>
      <c r="I17" s="2826">
        <f>VLOOKUP(C17,'Data Products'!$A:$B,2,0)</f>
      </c>
      <c r="J17" s="2827">
        <f t="shared" si="9"/>
      </c>
      <c r="K17" s="2828">
        <v>45653</v>
      </c>
      <c r="L17" s="2829">
        <f t="shared" si="0"/>
      </c>
      <c r="M17" s="2842">
        <v>7</v>
      </c>
      <c r="N17" s="2842">
        <v>29</v>
      </c>
      <c r="O17" s="2825"/>
      <c r="P17" s="2825"/>
      <c r="Q17" s="2820"/>
      <c r="R17" s="2825">
        <v>0</v>
      </c>
      <c r="S17" s="2825">
        <v>0</v>
      </c>
      <c r="T17" s="2825">
        <v>128</v>
      </c>
      <c r="U17" s="2825">
        <v>128</v>
      </c>
      <c r="V17" s="2825">
        <v>54</v>
      </c>
      <c r="W17" s="2825">
        <v>54</v>
      </c>
      <c r="X17" s="2825">
        <v>0</v>
      </c>
      <c r="Y17" s="2825">
        <v>0</v>
      </c>
      <c r="Z17" s="2825">
        <v>0</v>
      </c>
      <c r="AA17" s="2825">
        <v>0</v>
      </c>
      <c r="AB17" s="2830">
        <f t="shared" si="28"/>
      </c>
      <c r="AC17" s="2844">
        <f t="shared" si="20"/>
      </c>
      <c r="AD17" s="2832">
        <f t="shared" si="12"/>
      </c>
      <c r="AE17" s="2845">
        <f t="shared" si="3"/>
      </c>
      <c r="AF17" s="2834">
        <f>VLOOKUP(C17,'Data Products'!$A:$J,10,0)</f>
      </c>
      <c r="AG17" s="2835">
        <f t="shared" si="23"/>
      </c>
      <c r="AH17" s="2836">
        <f t="shared" si="15"/>
      </c>
      <c r="AI17" s="2837">
        <f t="shared" si="8"/>
      </c>
      <c r="AJ17" s="2839"/>
      <c r="AK17" s="2839"/>
      <c r="AL17" s="2838"/>
      <c r="AM17" s="2839"/>
      <c r="AN17" s="2839"/>
    </row>
    <row customHeight="true" hidden="true" ht="18" r="18">
      <c r="A18" s="2840">
        <v>15</v>
      </c>
      <c r="B18" s="2820" t="s">
        <v>2684</v>
      </c>
      <c r="C18" s="2846" t="s">
        <v>2705</v>
      </c>
      <c r="D18" s="2846" t="s">
        <v>2705</v>
      </c>
      <c r="E18" s="2856" t="s">
        <v>2706</v>
      </c>
      <c r="F18" s="2823">
        <v>1</v>
      </c>
      <c r="G18" s="2824">
        <v>0</v>
      </c>
      <c r="H18" s="2825"/>
      <c r="I18" s="2826">
        <f>VLOOKUP(C18,'Data Products'!$A:$B,2,0)</f>
      </c>
      <c r="J18" s="2827">
        <f t="shared" si="9"/>
      </c>
      <c r="K18" s="2828">
        <v>45737</v>
      </c>
      <c r="L18" s="2829">
        <f t="shared" si="0"/>
      </c>
      <c r="M18" s="2842">
        <v>432</v>
      </c>
      <c r="N18" s="2842">
        <v>994</v>
      </c>
      <c r="O18" s="2825"/>
      <c r="P18" s="2825"/>
      <c r="Q18" s="2820"/>
      <c r="R18" s="2825">
        <v>0</v>
      </c>
      <c r="S18" s="2825">
        <v>0</v>
      </c>
      <c r="T18" s="2825">
        <v>0</v>
      </c>
      <c r="U18" s="2825">
        <v>0</v>
      </c>
      <c r="V18" s="2825">
        <v>116</v>
      </c>
      <c r="W18" s="2825">
        <v>116</v>
      </c>
      <c r="X18" s="2825">
        <v>0</v>
      </c>
      <c r="Y18" s="2825">
        <v>0</v>
      </c>
      <c r="Z18" s="2825">
        <v>0</v>
      </c>
      <c r="AA18" s="2825">
        <v>0</v>
      </c>
      <c r="AB18" s="2830">
        <f t="shared" si="28"/>
      </c>
      <c r="AC18" s="2831">
        <f t="shared" si="20"/>
      </c>
      <c r="AD18" s="2832">
        <f t="shared" si="12"/>
      </c>
      <c r="AE18" s="2833">
        <f t="shared" si="3"/>
      </c>
      <c r="AF18" s="2834">
        <f>VLOOKUP(C18,'Data Products'!$A:$J,10,0)</f>
      </c>
      <c r="AG18" s="2835">
        <f t="shared" si="23"/>
      </c>
      <c r="AH18" s="2836">
        <f t="shared" si="15"/>
      </c>
      <c r="AI18" s="2837"/>
      <c r="AJ18" s="2839"/>
      <c r="AK18" s="2839"/>
      <c r="AL18" s="2838"/>
      <c r="AM18" s="2839"/>
      <c r="AN18" s="2839"/>
    </row>
    <row r="19">
      <c r="A19" s="2840">
        <v>16</v>
      </c>
      <c r="B19" s="2820" t="s">
        <v>2684</v>
      </c>
      <c r="C19" s="2846" t="s">
        <v>2707</v>
      </c>
      <c r="D19" s="2846" t="s">
        <v>2707</v>
      </c>
      <c r="E19" s="2846" t="s">
        <v>2707</v>
      </c>
      <c r="F19" s="2823">
        <v>437</v>
      </c>
      <c r="G19" s="2824">
        <v>437</v>
      </c>
      <c r="H19" s="2825"/>
      <c r="I19" s="2826">
        <f>VLOOKUP(C19,'Data Products'!$A:$B,2,0)</f>
      </c>
      <c r="J19" s="2827">
        <f t="shared" si="9"/>
      </c>
      <c r="K19" s="2828">
        <v>45653</v>
      </c>
      <c r="L19" s="2829">
        <f t="shared" si="0"/>
      </c>
      <c r="M19" s="2842">
        <v>3</v>
      </c>
      <c r="N19" s="2842">
        <v>14</v>
      </c>
      <c r="O19" s="2825"/>
      <c r="P19" s="2825"/>
      <c r="Q19" s="2820"/>
      <c r="R19" s="2848">
        <v>600</v>
      </c>
      <c r="S19" s="2825">
        <v>600</v>
      </c>
      <c r="T19" s="2825">
        <v>100</v>
      </c>
      <c r="U19" s="2825">
        <v>100</v>
      </c>
      <c r="V19" s="2825">
        <v>300</v>
      </c>
      <c r="W19" s="2825">
        <v>300</v>
      </c>
      <c r="X19" s="2825">
        <v>0</v>
      </c>
      <c r="Y19" s="2825">
        <v>0</v>
      </c>
      <c r="Z19" s="2825">
        <v>0</v>
      </c>
      <c r="AA19" s="2825">
        <v>0</v>
      </c>
      <c r="AB19" s="2830">
        <f t="shared" si="28"/>
      </c>
      <c r="AC19" s="2831">
        <f t="shared" si="20"/>
      </c>
      <c r="AD19" s="2832">
        <f t="shared" si="12"/>
      </c>
      <c r="AE19" s="2833">
        <f t="shared" si="3"/>
      </c>
      <c r="AF19" s="2834">
        <f>VLOOKUP(C19,'Data Products'!$A:$J,10,0)</f>
      </c>
      <c r="AG19" s="2835">
        <f t="shared" si="23"/>
      </c>
      <c r="AH19" s="2836">
        <f t="shared" si="15"/>
      </c>
      <c r="AI19" s="2837"/>
      <c r="AJ19" s="2839"/>
      <c r="AK19" s="2839"/>
      <c r="AL19" s="2838"/>
      <c r="AM19" s="2839"/>
      <c r="AN19" s="2839"/>
    </row>
    <row r="20">
      <c r="A20" s="2840">
        <v>17</v>
      </c>
      <c r="B20" s="2820" t="s">
        <v>2684</v>
      </c>
      <c r="C20" s="2846" t="s">
        <v>2708</v>
      </c>
      <c r="D20" s="2846" t="s">
        <v>2708</v>
      </c>
      <c r="E20" s="2856" t="s">
        <v>2709</v>
      </c>
      <c r="F20" s="2823">
        <v>7124</v>
      </c>
      <c r="G20" s="2824">
        <v>7110</v>
      </c>
      <c r="H20" s="2825"/>
      <c r="I20" s="2826">
        <f>VLOOKUP(C20,'Data Products'!$A:$B,2,0)</f>
      </c>
      <c r="J20" s="2827">
        <f t="shared" si="9"/>
      </c>
      <c r="K20" s="2828">
        <v>45653</v>
      </c>
      <c r="L20" s="2829">
        <f t="shared" si="0"/>
      </c>
      <c r="M20" s="2842">
        <v>441</v>
      </c>
      <c r="N20" s="2847">
        <v>2691</v>
      </c>
      <c r="O20" s="2825"/>
      <c r="P20" s="2825"/>
      <c r="Q20" s="2820"/>
      <c r="R20" s="2825">
        <v>0</v>
      </c>
      <c r="S20" s="2825">
        <v>0</v>
      </c>
      <c r="T20" s="2825">
        <v>27</v>
      </c>
      <c r="U20" s="2825">
        <v>27</v>
      </c>
      <c r="V20" s="2825">
        <v>25</v>
      </c>
      <c r="W20" s="2825">
        <v>25</v>
      </c>
      <c r="X20" s="2825">
        <v>0</v>
      </c>
      <c r="Y20" s="2825">
        <v>0</v>
      </c>
      <c r="Z20" s="2825">
        <v>0</v>
      </c>
      <c r="AA20" s="2825">
        <v>0</v>
      </c>
      <c r="AB20" s="2830">
        <f t="shared" si="28"/>
      </c>
      <c r="AC20" s="2849">
        <f t="shared" si="20"/>
      </c>
      <c r="AD20" s="2832">
        <f t="shared" si="12"/>
      </c>
      <c r="AE20" s="2850">
        <f t="shared" si="3"/>
      </c>
      <c r="AF20" s="2834">
        <f>VLOOKUP(C20,'Data Products'!$A:$J,10,0)</f>
      </c>
      <c r="AG20" s="2835">
        <f t="shared" si="23"/>
      </c>
      <c r="AH20" s="2836">
        <f t="shared" si="15"/>
      </c>
      <c r="AI20" s="2837" t="s">
        <v>2710</v>
      </c>
      <c r="AJ20" s="2839"/>
      <c r="AK20" s="2839"/>
      <c r="AL20" s="2838"/>
      <c r="AM20" s="2839"/>
      <c r="AN20" s="2839"/>
    </row>
    <row r="21">
      <c r="A21" s="2840">
        <v>18</v>
      </c>
      <c r="B21" s="2820" t="s">
        <v>2684</v>
      </c>
      <c r="C21" s="2846" t="s">
        <v>2711</v>
      </c>
      <c r="D21" s="2846" t="s">
        <v>2711</v>
      </c>
      <c r="E21" s="2856" t="s">
        <v>2712</v>
      </c>
      <c r="F21" s="2823">
        <v>8412</v>
      </c>
      <c r="G21" s="2824">
        <v>8395</v>
      </c>
      <c r="H21" s="2848"/>
      <c r="I21" s="2826">
        <f>VLOOKUP(C21,'Data Products'!$A:$B,2,0)</f>
      </c>
      <c r="J21" s="2827">
        <f t="shared" si="9"/>
      </c>
      <c r="K21" s="2828">
        <v>45847</v>
      </c>
      <c r="L21" s="2829">
        <f t="shared" si="0"/>
      </c>
      <c r="M21" s="2842">
        <v>3377</v>
      </c>
      <c r="N21" s="2858">
        <v>3659</v>
      </c>
      <c r="O21" s="2825"/>
      <c r="P21" s="2825"/>
      <c r="Q21" s="2820"/>
      <c r="R21" s="2825">
        <v>0</v>
      </c>
      <c r="S21" s="2848">
        <v>0</v>
      </c>
      <c r="T21" s="2825">
        <v>113</v>
      </c>
      <c r="U21" s="2825">
        <v>106</v>
      </c>
      <c r="V21" s="2825">
        <v>1097</v>
      </c>
      <c r="W21" s="2825">
        <v>1097</v>
      </c>
      <c r="X21" s="2825">
        <v>5</v>
      </c>
      <c r="Y21" s="2825">
        <v>0</v>
      </c>
      <c r="Z21" s="2825">
        <v>0</v>
      </c>
      <c r="AA21" s="2825">
        <v>0</v>
      </c>
      <c r="AB21" s="2830">
        <f t="shared" si="28"/>
      </c>
      <c r="AC21" s="2844">
        <f t="shared" si="20"/>
      </c>
      <c r="AD21" s="2832">
        <f t="shared" si="12"/>
      </c>
      <c r="AE21" s="2845">
        <f t="shared" si="3"/>
      </c>
      <c r="AF21" s="2834">
        <f>VLOOKUP(C21,'Data Products'!$A:$J,10,0)</f>
      </c>
      <c r="AG21" s="2835">
        <f t="shared" si="23"/>
      </c>
      <c r="AH21" s="2836">
        <f t="shared" si="15"/>
      </c>
      <c r="AI21" s="2837" t="s">
        <v>2710</v>
      </c>
      <c r="AJ21" s="2839"/>
      <c r="AK21" s="2839"/>
      <c r="AL21" s="2838"/>
      <c r="AM21" s="2839"/>
      <c r="AN21" s="2839"/>
    </row>
    <row customHeight="true" hidden="true" ht="18" r="22">
      <c r="A22" s="2840">
        <v>19</v>
      </c>
      <c r="B22" s="2820" t="s">
        <v>2684</v>
      </c>
      <c r="C22" s="2859" t="s">
        <v>2708</v>
      </c>
      <c r="D22" s="2859" t="s">
        <v>2708</v>
      </c>
      <c r="E22" s="2860" t="s">
        <v>2709</v>
      </c>
      <c r="F22" s="2861">
        <v>7124</v>
      </c>
      <c r="G22" s="2824">
        <v>7110</v>
      </c>
      <c r="H22" s="2825"/>
      <c r="I22" s="2826">
        <f>VLOOKUP(C22,'Data Products'!$A:$B,2,0)</f>
      </c>
      <c r="J22" s="2827">
        <f t="shared" si="9"/>
      </c>
      <c r="K22" s="2828">
        <v>45847</v>
      </c>
      <c r="L22" s="2829">
        <f t="shared" si="0"/>
      </c>
      <c r="M22" s="2842">
        <v>441</v>
      </c>
      <c r="N22" s="2858">
        <v>2691</v>
      </c>
      <c r="O22" s="2825"/>
      <c r="P22" s="2825"/>
      <c r="Q22" s="2820"/>
      <c r="R22" s="2848">
        <v>0</v>
      </c>
      <c r="S22" s="2825">
        <v>0</v>
      </c>
      <c r="T22" s="2825">
        <v>154</v>
      </c>
      <c r="U22" s="2825">
        <v>154</v>
      </c>
      <c r="V22" s="2825">
        <v>310</v>
      </c>
      <c r="W22" s="2825">
        <v>310</v>
      </c>
      <c r="X22" s="2825">
        <v>0</v>
      </c>
      <c r="Y22" s="2825">
        <v>0</v>
      </c>
      <c r="Z22" s="2825">
        <v>0</v>
      </c>
      <c r="AA22" s="2825">
        <v>0</v>
      </c>
      <c r="AB22" s="2830">
        <f t="shared" si="28"/>
      </c>
      <c r="AC22" s="2831">
        <f t="shared" si="20"/>
      </c>
      <c r="AD22" s="2832">
        <f t="shared" si="12"/>
      </c>
      <c r="AE22" s="2833">
        <f t="shared" si="3"/>
      </c>
      <c r="AF22" s="2834">
        <f>VLOOKUP(C22,'Data Products'!$A:$J,10,0)</f>
      </c>
      <c r="AG22" s="2835">
        <f t="shared" si="23"/>
      </c>
      <c r="AH22" s="2836">
        <f t="shared" si="15"/>
      </c>
      <c r="AI22" s="2862" t="s">
        <v>2713</v>
      </c>
      <c r="AJ22" s="2839"/>
      <c r="AK22" s="2839"/>
      <c r="AL22" s="2838"/>
      <c r="AM22" s="2839"/>
      <c r="AN22" s="2839"/>
    </row>
    <row customHeight="true" ht="18" r="23">
      <c r="A23" s="2840">
        <v>20</v>
      </c>
      <c r="B23" s="2820" t="s">
        <v>2681</v>
      </c>
      <c r="C23" s="2863" t="s">
        <v>2714</v>
      </c>
      <c r="D23" s="2863" t="s">
        <v>2714</v>
      </c>
      <c r="E23" s="2863" t="s">
        <v>2714</v>
      </c>
      <c r="F23" s="2864">
        <v>1500</v>
      </c>
      <c r="G23" s="2865">
        <v>1500</v>
      </c>
      <c r="H23" s="2866"/>
      <c r="I23" s="2867">
        <f>VLOOKUP(C23,'Data Products'!$A:$B,2,0)</f>
      </c>
      <c r="J23" s="2868">
        <f t="shared" si="9"/>
      </c>
      <c r="K23" s="2869">
        <v>45416</v>
      </c>
      <c r="L23" s="2870">
        <f t="shared" si="0"/>
      </c>
      <c r="M23" s="2871">
        <v>0</v>
      </c>
      <c r="N23" s="2871">
        <v>0</v>
      </c>
      <c r="O23" s="2872"/>
      <c r="P23" s="2872"/>
      <c r="Q23" s="2872"/>
      <c r="R23" s="2872"/>
      <c r="S23" s="2872"/>
      <c r="T23" s="2872"/>
      <c r="U23" s="2872"/>
      <c r="V23" s="2872"/>
      <c r="W23" s="2872"/>
      <c r="X23" s="2872"/>
      <c r="Y23" s="2872"/>
      <c r="Z23" s="2872"/>
      <c r="AA23" s="2872"/>
      <c r="AB23" s="2873">
        <f t="shared" si="28"/>
      </c>
      <c r="AC23" s="2874">
        <f t="shared" si="20"/>
      </c>
      <c r="AD23" s="2832">
        <f t="shared" si="12"/>
      </c>
      <c r="AE23" s="2875">
        <f t="shared" si="3"/>
      </c>
      <c r="AF23" s="2876">
        <f>VLOOKUP(C23,'Data Products'!$A:$J,10,0)</f>
      </c>
      <c r="AG23" s="2877">
        <f t="shared" si="23"/>
      </c>
      <c r="AH23" s="2878"/>
      <c r="AI23" s="2879"/>
      <c r="AJ23" s="2880"/>
      <c r="AK23" s="2880"/>
      <c r="AL23" s="2881"/>
      <c r="AM23" s="2880"/>
      <c r="AN23" s="2880"/>
    </row>
    <row customHeight="true" ht="18" r="24">
      <c r="A24" s="2840">
        <v>21</v>
      </c>
      <c r="B24" s="2820" t="s">
        <v>2681</v>
      </c>
      <c r="C24" s="2882" t="s">
        <v>2715</v>
      </c>
      <c r="D24" s="2882" t="s">
        <v>2715</v>
      </c>
      <c r="E24" s="2882" t="s">
        <v>2715</v>
      </c>
      <c r="F24" s="2883">
        <v>2000</v>
      </c>
      <c r="G24" s="2864">
        <v>2000</v>
      </c>
      <c r="H24" s="2884"/>
      <c r="I24" s="2885">
        <f>VLOOKUP(C24,'Data Products'!$A:$B,2,0)</f>
      </c>
      <c r="J24" s="2886">
        <f t="shared" si="9"/>
      </c>
      <c r="K24" s="2887">
        <v>45417</v>
      </c>
      <c r="L24" s="2888">
        <f t="shared" si="0"/>
      </c>
      <c r="M24" s="2889">
        <v>0</v>
      </c>
      <c r="N24" s="2889">
        <v>0</v>
      </c>
      <c r="O24" s="2890"/>
      <c r="P24" s="2890"/>
      <c r="Q24" s="2890"/>
      <c r="R24" s="2890"/>
      <c r="S24" s="2890"/>
      <c r="T24" s="2890"/>
      <c r="U24" s="2890"/>
      <c r="V24" s="2890"/>
      <c r="W24" s="2890"/>
      <c r="X24" s="2890"/>
      <c r="Y24" s="2890"/>
      <c r="Z24" s="2890"/>
      <c r="AA24" s="2890"/>
      <c r="AB24" s="2891">
        <f t="shared" si="28"/>
      </c>
      <c r="AC24" s="2892">
        <f t="shared" si="20"/>
      </c>
      <c r="AD24" s="2832">
        <f t="shared" si="12"/>
      </c>
      <c r="AE24" s="2893">
        <f t="shared" si="3"/>
      </c>
      <c r="AF24" s="2877">
        <f>VLOOKUP(C24,'Data Products'!$A:$J,10,0)</f>
      </c>
      <c r="AG24" s="2894">
        <f t="shared" si="23"/>
      </c>
      <c r="AH24" s="2895"/>
      <c r="AI24" s="2879"/>
      <c r="AJ24" s="2880"/>
      <c r="AK24" s="2880"/>
      <c r="AL24" s="2881"/>
      <c r="AM24" s="2880"/>
      <c r="AN24" s="2880"/>
    </row>
    <row r="25">
      <c r="A25" s="2896"/>
      <c r="B25" s="2897"/>
      <c r="C25" s="2896"/>
      <c r="D25" s="2898"/>
      <c r="E25" s="2896"/>
      <c r="F25" s="2896"/>
      <c r="G25" s="2896"/>
      <c r="H25" s="2896"/>
      <c r="I25" s="2896"/>
      <c r="J25" s="2896"/>
      <c r="K25" s="2896"/>
      <c r="L25" s="2899"/>
      <c r="M25" s="2899"/>
      <c r="N25" s="2900" t="s">
        <v>2716</v>
      </c>
      <c r="O25" s="2900"/>
      <c r="P25" s="2900"/>
      <c r="Q25" s="2900"/>
      <c r="R25" s="2900"/>
      <c r="S25" s="2900"/>
      <c r="T25" s="2900"/>
      <c r="U25" s="2900"/>
      <c r="V25" s="2900"/>
      <c r="W25" s="2900"/>
      <c r="X25" s="2900"/>
      <c r="Y25" s="2900"/>
      <c r="Z25" s="2900"/>
      <c r="AA25" s="2900"/>
      <c r="AB25" s="2900"/>
      <c r="AC25" s="2900"/>
      <c r="AD25" s="2900"/>
      <c r="AE25" s="2901" t="s">
        <v>2717</v>
      </c>
      <c r="AF25" s="2902">
        <f t="shared" ref="AF25:AF29" si="27">AG25/$AG$25</f>
      </c>
      <c r="AG25" s="2903">
        <f>SUM(AG4:AG24)</f>
      </c>
      <c r="AH25" s="2903">
        <f>SUM(AH4:AH24)</f>
      </c>
      <c r="AI25" s="2903">
        <f>SUM(AI4:AI24)</f>
      </c>
      <c r="AJ25" s="2904"/>
      <c r="AK25" s="2904"/>
      <c r="AL25" s="2905"/>
      <c r="AM25" s="2904"/>
      <c r="AN25" s="2904"/>
    </row>
    <row r="26">
      <c r="A26" s="2900"/>
      <c r="B26" s="2897"/>
      <c r="C26" s="2897"/>
      <c r="D26" s="2900"/>
      <c r="E26" s="2900"/>
      <c r="F26" s="2900"/>
      <c r="G26" s="2900"/>
      <c r="H26" s="2900"/>
      <c r="I26" s="2897"/>
      <c r="J26" s="2899"/>
      <c r="K26" s="2899"/>
      <c r="L26" s="2899"/>
      <c r="M26" s="2899"/>
      <c r="N26" s="2900"/>
      <c r="O26" s="2900"/>
      <c r="P26" s="2900"/>
      <c r="Q26" s="2900"/>
      <c r="R26" s="2900"/>
      <c r="S26" s="2900"/>
      <c r="T26" s="2900"/>
      <c r="U26" s="2900"/>
      <c r="V26" s="2900"/>
      <c r="W26" s="2900"/>
      <c r="X26" s="2900"/>
      <c r="Y26" s="2900"/>
      <c r="Z26" s="2900"/>
      <c r="AA26" s="2900"/>
      <c r="AB26" s="2900"/>
      <c r="AC26" s="2900"/>
      <c r="AD26" s="2900"/>
      <c r="AE26" s="2906" t="s">
        <v>2718</v>
      </c>
      <c r="AF26" s="2902">
        <f t="shared" si="27"/>
      </c>
      <c r="AG26" s="2907">
        <f>SUMIFS($AG$4:$AG$24,$AE$4:$AE$24,$AE$26)</f>
      </c>
      <c r="AH26" s="2908"/>
      <c r="AI26" s="2905"/>
      <c r="AJ26" s="2904"/>
      <c r="AK26" s="2904"/>
      <c r="AL26" s="2905"/>
      <c r="AM26" s="2904"/>
      <c r="AN26" s="2904"/>
    </row>
    <row r="27">
      <c r="A27" s="2900"/>
      <c r="B27" s="2897"/>
      <c r="C27" s="2897"/>
      <c r="D27" s="2900"/>
      <c r="E27" s="2900"/>
      <c r="F27" s="2900"/>
      <c r="G27" s="2900"/>
      <c r="H27" s="2900"/>
      <c r="I27" s="2897"/>
      <c r="J27" s="2899"/>
      <c r="K27" s="2899"/>
      <c r="L27" s="2899"/>
      <c r="M27" s="2899"/>
      <c r="N27" s="2900"/>
      <c r="O27" s="2900"/>
      <c r="P27" s="2900"/>
      <c r="Q27" s="2900"/>
      <c r="R27" s="2900"/>
      <c r="S27" s="2900"/>
      <c r="T27" s="2900"/>
      <c r="U27" s="2900"/>
      <c r="V27" s="2900"/>
      <c r="W27" s="2900"/>
      <c r="X27" s="2900"/>
      <c r="Y27" s="2900"/>
      <c r="Z27" s="2900"/>
      <c r="AA27" s="2900"/>
      <c r="AB27" s="2900"/>
      <c r="AC27" s="2900"/>
      <c r="AD27" s="2900"/>
      <c r="AE27" s="2906" t="s">
        <v>2719</v>
      </c>
      <c r="AF27" s="2902">
        <f t="shared" si="27"/>
      </c>
      <c r="AG27" s="2907">
        <f t="shared" ref="AG27:AG29" si="31">SUMIFS($AG$4:$AG$24,$AE$4:$AE$24,AE27)</f>
      </c>
      <c r="AH27" s="2908"/>
      <c r="AI27" s="2905"/>
      <c r="AJ27" s="2904"/>
      <c r="AK27" s="2904"/>
      <c r="AL27" s="2905"/>
      <c r="AM27" s="2904"/>
      <c r="AN27" s="2904"/>
    </row>
    <row r="28">
      <c r="A28" s="2900"/>
      <c r="B28" s="2897"/>
      <c r="C28" s="2897"/>
      <c r="D28" s="2900"/>
      <c r="E28" s="2900"/>
      <c r="F28" s="2900"/>
      <c r="G28" s="2900"/>
      <c r="H28" s="2900"/>
      <c r="I28" s="2897"/>
      <c r="J28" s="2899"/>
      <c r="K28" s="2899"/>
      <c r="L28" s="2899"/>
      <c r="M28" s="2899"/>
      <c r="N28" s="2900"/>
      <c r="O28" s="2900"/>
      <c r="P28" s="2900"/>
      <c r="Q28" s="2900"/>
      <c r="R28" s="2900"/>
      <c r="S28" s="2900"/>
      <c r="T28" s="2900"/>
      <c r="U28" s="2900"/>
      <c r="V28" s="2900"/>
      <c r="W28" s="2900"/>
      <c r="X28" s="2900"/>
      <c r="Y28" s="2900"/>
      <c r="Z28" s="2900"/>
      <c r="AA28" s="2900"/>
      <c r="AB28" s="2900"/>
      <c r="AC28" s="2900"/>
      <c r="AD28" s="2900"/>
      <c r="AE28" s="2906" t="s">
        <v>2720</v>
      </c>
      <c r="AF28" s="2902">
        <f t="shared" si="27"/>
      </c>
      <c r="AG28" s="2907">
        <f t="shared" si="31"/>
      </c>
      <c r="AH28" s="2908"/>
      <c r="AI28" s="2905"/>
      <c r="AJ28" s="2904"/>
      <c r="AK28" s="2904"/>
      <c r="AL28" s="2905"/>
      <c r="AM28" s="2904"/>
      <c r="AN28" s="2904"/>
    </row>
    <row r="29">
      <c r="A29" s="2900"/>
      <c r="B29" s="2897"/>
      <c r="C29" s="2897"/>
      <c r="D29" s="2900"/>
      <c r="E29" s="2900"/>
      <c r="F29" s="2900"/>
      <c r="G29" s="2900"/>
      <c r="H29" s="2900"/>
      <c r="I29" s="2897"/>
      <c r="J29" s="2899"/>
      <c r="K29" s="2899"/>
      <c r="L29" s="2899"/>
      <c r="M29" s="2899"/>
      <c r="N29" s="2900"/>
      <c r="O29" s="2900"/>
      <c r="P29" s="2900"/>
      <c r="Q29" s="2900"/>
      <c r="R29" s="2900"/>
      <c r="S29" s="2900"/>
      <c r="T29" s="2900"/>
      <c r="U29" s="2900"/>
      <c r="V29" s="2900"/>
      <c r="W29" s="2900"/>
      <c r="X29" s="2900"/>
      <c r="Y29" s="2900"/>
      <c r="Z29" s="2900"/>
      <c r="AA29" s="2900"/>
      <c r="AB29" s="2900"/>
      <c r="AC29" s="2900"/>
      <c r="AD29" s="2900"/>
      <c r="AE29" s="2906" t="s">
        <v>2721</v>
      </c>
      <c r="AF29" s="2902">
        <f t="shared" si="27"/>
      </c>
      <c r="AG29" s="2907">
        <f t="shared" si="31"/>
      </c>
      <c r="AH29" s="2908"/>
      <c r="AI29" s="2905"/>
      <c r="AJ29" s="2904"/>
      <c r="AK29" s="2904"/>
      <c r="AL29" s="2905"/>
      <c r="AM29" s="2904"/>
      <c r="AN29" s="2904"/>
    </row>
    <row r="30">
      <c r="A30" s="2900"/>
      <c r="B30" s="2897"/>
      <c r="C30" s="2897"/>
      <c r="D30" s="2900"/>
      <c r="E30" s="2900"/>
      <c r="F30" s="2900"/>
      <c r="G30" s="2900"/>
      <c r="H30" s="2900"/>
      <c r="I30" s="2897"/>
      <c r="J30" s="2899"/>
      <c r="K30" s="2899"/>
      <c r="L30" s="2899"/>
      <c r="M30" s="2899"/>
      <c r="N30" s="2900"/>
      <c r="O30" s="2900"/>
      <c r="P30" s="2900"/>
      <c r="Q30" s="2900"/>
      <c r="R30" s="2900"/>
      <c r="S30" s="2900"/>
      <c r="T30" s="2900"/>
      <c r="U30" s="2900"/>
      <c r="V30" s="2900"/>
      <c r="W30" s="2900"/>
      <c r="X30" s="2900"/>
      <c r="Y30" s="2900"/>
      <c r="Z30" s="2900"/>
      <c r="AA30" s="2900"/>
      <c r="AB30" s="2900"/>
      <c r="AC30" s="2900"/>
      <c r="AD30" s="2900"/>
      <c r="AE30" s="2906" t="s">
        <v>2670</v>
      </c>
      <c r="AF30" s="2909">
        <f>AVERAGE(AE29:AC27)/AVERAGE(AE29:AC27)</f>
      </c>
      <c r="AG30" s="2907">
        <f>SUMIF($AC$4:$AC$24,"&lt;90",AG4:AG24)</f>
      </c>
      <c r="AH30" s="2910"/>
      <c r="AI30" s="2905"/>
      <c r="AJ30" s="2904"/>
      <c r="AK30" s="2904"/>
      <c r="AL30" s="2905"/>
      <c r="AM30" s="2904"/>
      <c r="AN30" s="2904"/>
    </row>
    <row r="31">
      <c r="A31" s="2900"/>
      <c r="B31" s="2897"/>
      <c r="C31" s="2897"/>
      <c r="D31" s="2900"/>
      <c r="E31" s="2900"/>
      <c r="F31" s="2900"/>
      <c r="G31" s="2900"/>
      <c r="H31" s="2900"/>
      <c r="I31" s="2897"/>
      <c r="J31" s="2899"/>
      <c r="K31" s="2899"/>
      <c r="L31" s="2899"/>
      <c r="M31" s="2900"/>
      <c r="N31" s="2900"/>
      <c r="O31" s="2900"/>
      <c r="P31" s="2900"/>
      <c r="Q31" s="2900"/>
      <c r="R31" s="2900"/>
      <c r="S31" s="2900"/>
      <c r="T31" s="2900"/>
      <c r="U31" s="2900"/>
      <c r="V31" s="2900"/>
      <c r="W31" s="2900"/>
      <c r="X31" s="2900"/>
      <c r="Y31" s="2900"/>
      <c r="Z31" s="2900"/>
      <c r="AA31" s="2900"/>
      <c r="AB31" s="2900"/>
      <c r="AC31" s="2900"/>
      <c r="AD31" s="2900"/>
      <c r="AE31" s="2900"/>
      <c r="AF31" s="2910"/>
      <c r="AG31" s="2910"/>
      <c r="AH31" s="2910"/>
      <c r="AI31" s="2905"/>
      <c r="AJ31" s="2904"/>
      <c r="AK31" s="2904"/>
      <c r="AL31" s="2905"/>
      <c r="AM31" s="2904"/>
      <c r="AN31" s="2904"/>
    </row>
    <row r="32">
      <c r="A32" s="2911" t="s">
        <v>2722</v>
      </c>
      <c r="B32" s="2816" t="s">
        <v>2644</v>
      </c>
      <c r="C32" s="2816" t="s">
        <v>2723</v>
      </c>
      <c r="D32" s="2911" t="s">
        <v>2646</v>
      </c>
      <c r="E32" s="2911"/>
      <c r="F32" s="2816" t="s">
        <v>2648</v>
      </c>
      <c r="G32" s="2816"/>
      <c r="H32" s="2816" t="s">
        <v>2724</v>
      </c>
      <c r="I32" s="2912" t="s">
        <v>2650</v>
      </c>
      <c r="J32" s="2913" t="s">
        <v>2651</v>
      </c>
      <c r="K32" s="2815" t="s">
        <v>2652</v>
      </c>
      <c r="L32" s="2815" t="s">
        <v>2653</v>
      </c>
      <c r="M32" s="2816" t="s">
        <v>2654</v>
      </c>
      <c r="N32" s="2816" t="s">
        <v>2655</v>
      </c>
      <c r="O32" s="2816" t="s">
        <v>2725</v>
      </c>
      <c r="P32" s="2816" t="s">
        <v>2726</v>
      </c>
      <c r="Q32" s="2816" t="s">
        <v>2658</v>
      </c>
      <c r="R32" s="2914"/>
      <c r="S32" s="2914"/>
      <c r="T32" s="2914"/>
      <c r="U32" s="2914"/>
      <c r="V32" s="2914"/>
      <c r="W32" s="2914"/>
      <c r="X32" s="2914"/>
      <c r="Y32" s="2914"/>
      <c r="Z32" s="2914"/>
      <c r="AA32" s="2914"/>
      <c r="AB32" s="2915" t="s">
        <v>2664</v>
      </c>
      <c r="AC32" s="2913" t="s">
        <v>2665</v>
      </c>
      <c r="AD32" s="2913" t="s">
        <v>2727</v>
      </c>
      <c r="AE32" s="2913" t="s">
        <v>2728</v>
      </c>
      <c r="AF32" s="2916" t="s">
        <v>2668</v>
      </c>
      <c r="AG32" s="2916" t="s">
        <v>2669</v>
      </c>
      <c r="AH32" s="2815" t="s">
        <v>2670</v>
      </c>
      <c r="AI32" s="2913" t="s">
        <v>2671</v>
      </c>
      <c r="AJ32" s="2815" t="s">
        <v>2672</v>
      </c>
      <c r="AK32" s="2816" t="s">
        <v>2673</v>
      </c>
      <c r="AL32" s="2816" t="s">
        <v>2729</v>
      </c>
      <c r="AM32" s="2816" t="s">
        <v>2675</v>
      </c>
      <c r="AN32" s="2816" t="s">
        <v>2676</v>
      </c>
    </row>
    <row r="33">
      <c r="A33" s="2816" t="s">
        <v>2677</v>
      </c>
      <c r="B33" s="2816"/>
      <c r="C33" s="2816"/>
      <c r="D33" s="2917"/>
      <c r="E33" s="2816"/>
      <c r="F33" s="2816" t="s">
        <v>2678</v>
      </c>
      <c r="G33" s="2819" t="s">
        <v>2679</v>
      </c>
      <c r="H33" s="2816"/>
      <c r="I33" s="2918"/>
      <c r="J33" s="2919"/>
      <c r="K33" s="2920"/>
      <c r="L33" s="2815"/>
      <c r="M33" s="2816" t="s">
        <v>2680</v>
      </c>
      <c r="N33" s="2917" t="s">
        <v>2680</v>
      </c>
      <c r="O33" s="2816"/>
      <c r="P33" s="2816"/>
      <c r="Q33" s="2816"/>
      <c r="R33" s="2914"/>
      <c r="S33" s="2914"/>
      <c r="T33" s="2914"/>
      <c r="U33" s="2914"/>
      <c r="V33" s="2914"/>
      <c r="W33" s="2914"/>
      <c r="X33" s="2914"/>
      <c r="Y33" s="2914"/>
      <c r="Z33" s="2914"/>
      <c r="AA33" s="2914"/>
      <c r="AB33" s="2915"/>
      <c r="AC33" s="2913"/>
      <c r="AD33" s="2913"/>
      <c r="AE33" s="2913"/>
      <c r="AF33" s="2916"/>
      <c r="AG33" s="2916"/>
      <c r="AH33" s="2815"/>
      <c r="AI33" s="2919"/>
      <c r="AJ33" s="2815"/>
      <c r="AK33" s="2816"/>
      <c r="AL33" s="2816"/>
      <c r="AM33" s="2816"/>
      <c r="AN33" s="2816"/>
    </row>
    <row r="34">
      <c r="A34" s="2921">
        <v>1</v>
      </c>
      <c r="B34" s="2820" t="s">
        <v>2730</v>
      </c>
      <c r="C34" s="2921" t="s">
        <v>2731</v>
      </c>
      <c r="D34" s="2922"/>
      <c r="E34" s="2923"/>
      <c r="F34" s="2924">
        <v>1609</v>
      </c>
      <c r="G34" s="2924">
        <v>1609</v>
      </c>
      <c r="H34" s="2925"/>
      <c r="I34" s="2926">
        <f>VLOOKUP(C34,'Data Products'!$A:$J,2,0)</f>
      </c>
      <c r="J34" s="2886">
        <f t="shared" ref="J34:J115" si="10">IFERROR(I34-TODAY(),"")</f>
      </c>
      <c r="K34" s="2887">
        <v>45840</v>
      </c>
      <c r="L34" s="2829">
        <f t="shared" ref="L34:L115" si="1">TODAY()-K34</f>
      </c>
      <c r="M34" s="2927">
        <v>0</v>
      </c>
      <c r="N34" s="2928">
        <v>0</v>
      </c>
      <c r="O34" s="2854"/>
      <c r="P34" s="2825"/>
      <c r="Q34" s="2820" t="s">
        <v>2732</v>
      </c>
      <c r="R34" s="2900"/>
      <c r="S34" s="2900"/>
      <c r="T34" s="2929"/>
      <c r="U34" s="2900"/>
      <c r="V34" s="2900"/>
      <c r="W34" s="2900"/>
      <c r="X34" s="2900"/>
      <c r="Y34" s="2900"/>
      <c r="Z34" s="2900"/>
      <c r="AA34" s="2900"/>
      <c r="AB34" s="2930">
        <f t="shared" ref="AB34:AB115" si="29">N34/30</f>
      </c>
      <c r="AC34" s="2849">
        <f t="shared" ref="AC34:AC115" si="21">IFERROR(F34/AB34,"-")</f>
      </c>
      <c r="AD34" s="2832">
        <f t="shared" ref="AD34:AD115" si="13">IFERROR(TODAY()+AC34,"-")</f>
      </c>
      <c r="AE34" s="2850">
        <f t="shared" ref="AE34:AE115" si="4">_xlfn.IFS(AC34="-","Not sold yet",AND(AC34&lt;=150,AC34&gt;60),"Out of stock more than 60 days",AC34&lt;=60,"Out of stock less than 60 days",AC34&gt;=150,"Out of stock more than 150 days")</f>
      </c>
      <c r="AF34" s="2931">
        <f>VLOOKUP(C34,'Data Products'!$A:$J,10,0)</f>
      </c>
      <c r="AG34" s="2932">
        <f t="shared" ref="AG34:AG115" si="24">AF34*F34</f>
      </c>
      <c r="AH34" s="2835"/>
      <c r="AI34" s="2933" t="s">
        <v>2733</v>
      </c>
      <c r="AJ34" s="2934"/>
      <c r="AK34" s="2839"/>
      <c r="AL34" s="2838"/>
      <c r="AM34" s="2839"/>
      <c r="AN34" s="2839"/>
    </row>
    <row customHeight="true" hidden="true" ht="18" r="35">
      <c r="A35" s="2921">
        <v>2</v>
      </c>
      <c r="B35" s="2820" t="s">
        <v>2730</v>
      </c>
      <c r="C35" s="2921" t="s">
        <v>2734</v>
      </c>
      <c r="D35" s="2866"/>
      <c r="E35" s="2854"/>
      <c r="F35" s="2924">
        <v>0</v>
      </c>
      <c r="G35" s="2924">
        <v>0</v>
      </c>
      <c r="H35" s="2925"/>
      <c r="I35" s="2926">
        <f>VLOOKUP(C35,'Data Products'!$A:$J,2,0)</f>
      </c>
      <c r="J35" s="2886">
        <f t="shared" si="10"/>
      </c>
      <c r="K35" s="2887">
        <v>45841</v>
      </c>
      <c r="L35" s="2829">
        <f t="shared" si="1"/>
      </c>
      <c r="M35" s="2935">
        <v>0</v>
      </c>
      <c r="N35" s="2852">
        <v>0</v>
      </c>
      <c r="O35" s="2854"/>
      <c r="P35" s="2825"/>
      <c r="Q35" s="2820" t="s">
        <v>2735</v>
      </c>
      <c r="R35" s="2900"/>
      <c r="S35" s="2900"/>
      <c r="T35" s="2929"/>
      <c r="U35" s="2900"/>
      <c r="V35" s="2900"/>
      <c r="W35" s="2900"/>
      <c r="X35" s="2900"/>
      <c r="Y35" s="2900"/>
      <c r="Z35" s="2900"/>
      <c r="AA35" s="2900"/>
      <c r="AB35" s="2930">
        <f t="shared" si="29"/>
      </c>
      <c r="AC35" s="2844">
        <f t="shared" si="21"/>
      </c>
      <c r="AD35" s="2832">
        <f t="shared" si="13"/>
      </c>
      <c r="AE35" s="2845">
        <f t="shared" si="4"/>
      </c>
      <c r="AF35" s="2931">
        <f>VLOOKUP(C35,'Data Products'!$A:$J,10,0)</f>
      </c>
      <c r="AG35" s="2932">
        <f t="shared" si="24"/>
      </c>
      <c r="AH35" s="2835">
        <f t="shared" ref="AH35:AH54" si="16">IF(J35&lt;=90,F35,0)</f>
      </c>
      <c r="AI35" s="2936"/>
      <c r="AJ35" s="2934"/>
      <c r="AK35" s="2839"/>
      <c r="AL35" s="2838"/>
      <c r="AM35" s="2839"/>
      <c r="AN35" s="2839"/>
    </row>
    <row customHeight="true" hidden="true" ht="18" r="36">
      <c r="A36" s="2921">
        <v>3</v>
      </c>
      <c r="B36" s="2820" t="s">
        <v>2730</v>
      </c>
      <c r="C36" s="2921" t="s">
        <v>2736</v>
      </c>
      <c r="D36" s="2866"/>
      <c r="E36" s="2854"/>
      <c r="F36" s="2924">
        <v>0</v>
      </c>
      <c r="G36" s="2924">
        <v>0</v>
      </c>
      <c r="H36" s="2925"/>
      <c r="I36" s="2926">
        <f>VLOOKUP(C36,'Data Products'!$A:$J,2,0)</f>
      </c>
      <c r="J36" s="2886">
        <f t="shared" si="10"/>
      </c>
      <c r="K36" s="2887">
        <v>45842</v>
      </c>
      <c r="L36" s="2829">
        <f t="shared" si="1"/>
      </c>
      <c r="M36" s="2935">
        <v>0</v>
      </c>
      <c r="N36" s="2852">
        <v>0</v>
      </c>
      <c r="O36" s="2937"/>
      <c r="P36" s="2938"/>
      <c r="Q36" s="2820" t="s">
        <v>2735</v>
      </c>
      <c r="R36" s="2900"/>
      <c r="S36" s="2900"/>
      <c r="T36" s="2929"/>
      <c r="U36" s="2900"/>
      <c r="V36" s="2900"/>
      <c r="W36" s="2900"/>
      <c r="X36" s="2900"/>
      <c r="Y36" s="2900"/>
      <c r="Z36" s="2900"/>
      <c r="AA36" s="2900"/>
      <c r="AB36" s="2930">
        <f t="shared" si="29"/>
      </c>
      <c r="AC36" s="2844">
        <f t="shared" si="21"/>
      </c>
      <c r="AD36" s="2832">
        <f t="shared" si="13"/>
      </c>
      <c r="AE36" s="2845">
        <f t="shared" si="4"/>
      </c>
      <c r="AF36" s="2931">
        <f>VLOOKUP(C36,'Data Products'!$A:$J,10,0)</f>
      </c>
      <c r="AG36" s="2932">
        <f t="shared" si="24"/>
      </c>
      <c r="AH36" s="2835">
        <f t="shared" si="16"/>
      </c>
      <c r="AI36" s="2936"/>
      <c r="AJ36" s="2934"/>
      <c r="AK36" s="2839"/>
      <c r="AL36" s="2838"/>
      <c r="AM36" s="2839"/>
      <c r="AN36" s="2839"/>
    </row>
    <row customHeight="true" hidden="true" ht="18" r="37">
      <c r="A37" s="2921">
        <v>4</v>
      </c>
      <c r="B37" s="2820" t="s">
        <v>2730</v>
      </c>
      <c r="C37" s="2921" t="s">
        <v>2737</v>
      </c>
      <c r="D37" s="2866"/>
      <c r="E37" s="2854"/>
      <c r="F37" s="2924">
        <v>0</v>
      </c>
      <c r="G37" s="2924">
        <v>0</v>
      </c>
      <c r="H37" s="2925"/>
      <c r="I37" s="2926">
        <f>VLOOKUP(C37,'Data Products'!$A:$J,2,0)</f>
      </c>
      <c r="J37" s="2886">
        <f t="shared" si="10"/>
      </c>
      <c r="K37" s="2887">
        <v>45843</v>
      </c>
      <c r="L37" s="2829">
        <f t="shared" si="1"/>
      </c>
      <c r="M37" s="2935">
        <v>0</v>
      </c>
      <c r="N37" s="2852">
        <v>0</v>
      </c>
      <c r="O37" s="2854"/>
      <c r="P37" s="2825"/>
      <c r="Q37" s="2820" t="s">
        <v>2735</v>
      </c>
      <c r="R37" s="2900"/>
      <c r="S37" s="2900"/>
      <c r="T37" s="2939"/>
      <c r="U37" s="2900"/>
      <c r="V37" s="2900"/>
      <c r="W37" s="2900"/>
      <c r="X37" s="2900"/>
      <c r="Y37" s="2900"/>
      <c r="Z37" s="2900"/>
      <c r="AA37" s="2900"/>
      <c r="AB37" s="2930">
        <f t="shared" si="29"/>
      </c>
      <c r="AC37" s="2844">
        <f t="shared" si="21"/>
      </c>
      <c r="AD37" s="2832">
        <f t="shared" si="13"/>
      </c>
      <c r="AE37" s="2845">
        <f t="shared" si="4"/>
      </c>
      <c r="AF37" s="2931">
        <f>VLOOKUP(C37,'Data Products'!$A:$J,10,0)</f>
      </c>
      <c r="AG37" s="2932">
        <f t="shared" si="24"/>
      </c>
      <c r="AH37" s="2835">
        <f t="shared" si="16"/>
      </c>
      <c r="AI37" s="2936"/>
      <c r="AJ37" s="2940"/>
      <c r="AK37" s="2839"/>
      <c r="AL37" s="2838"/>
      <c r="AM37" s="2839"/>
      <c r="AN37" s="2839"/>
    </row>
    <row customHeight="true" hidden="true" ht="18" r="38">
      <c r="A38" s="2921">
        <v>5</v>
      </c>
      <c r="B38" s="2820" t="s">
        <v>2738</v>
      </c>
      <c r="C38" s="2921" t="s">
        <v>2739</v>
      </c>
      <c r="D38" s="2866"/>
      <c r="E38" s="2854"/>
      <c r="F38" s="2924">
        <v>0</v>
      </c>
      <c r="G38" s="2924">
        <v>0</v>
      </c>
      <c r="H38" s="2925"/>
      <c r="I38" s="2926">
        <f>VLOOKUP(C38,'Data Products'!$A:$J,2,0)</f>
      </c>
      <c r="J38" s="2886">
        <f t="shared" si="10"/>
      </c>
      <c r="K38" s="2887">
        <v>45844</v>
      </c>
      <c r="L38" s="2829">
        <f t="shared" si="1"/>
      </c>
      <c r="M38" s="2935">
        <v>0</v>
      </c>
      <c r="N38" s="2852">
        <v>0</v>
      </c>
      <c r="O38" s="2854"/>
      <c r="P38" s="2825"/>
      <c r="Q38" s="2941" t="s">
        <v>2740</v>
      </c>
      <c r="R38" s="2900"/>
      <c r="S38" s="2900"/>
      <c r="T38" s="2929"/>
      <c r="U38" s="2900"/>
      <c r="V38" s="2900"/>
      <c r="W38" s="2900"/>
      <c r="X38" s="2900"/>
      <c r="Y38" s="2900"/>
      <c r="Z38" s="2900"/>
      <c r="AA38" s="2900"/>
      <c r="AB38" s="2930">
        <f t="shared" si="29"/>
      </c>
      <c r="AC38" s="2844">
        <f t="shared" si="21"/>
      </c>
      <c r="AD38" s="2832">
        <f t="shared" si="13"/>
      </c>
      <c r="AE38" s="2845">
        <f t="shared" si="4"/>
      </c>
      <c r="AF38" s="2931">
        <f>VLOOKUP(C38,'Data Products'!$A:$J,10,0)</f>
      </c>
      <c r="AG38" s="2932">
        <f t="shared" si="24"/>
      </c>
      <c r="AH38" s="2835">
        <f t="shared" si="16"/>
      </c>
      <c r="AI38" s="2936"/>
      <c r="AJ38" s="2940"/>
      <c r="AK38" s="2839">
        <v>200</v>
      </c>
      <c r="AL38" s="2838"/>
      <c r="AM38" s="2839"/>
      <c r="AN38" s="2839"/>
    </row>
    <row customHeight="true" hidden="true" ht="18" r="39">
      <c r="A39" s="2921">
        <v>6</v>
      </c>
      <c r="B39" s="2820" t="s">
        <v>2681</v>
      </c>
      <c r="C39" s="2921" t="s">
        <v>2741</v>
      </c>
      <c r="D39" s="2922" t="s">
        <v>2742</v>
      </c>
      <c r="E39" s="2923"/>
      <c r="F39" s="2924">
        <v>0</v>
      </c>
      <c r="G39" s="2924">
        <v>0</v>
      </c>
      <c r="H39" s="2925"/>
      <c r="I39" s="2926">
        <f>VLOOKUP(C39,'Data Products'!$A:$J,2,0)</f>
      </c>
      <c r="J39" s="2886">
        <f t="shared" si="10"/>
      </c>
      <c r="K39" s="2887">
        <v>45845</v>
      </c>
      <c r="L39" s="2829">
        <f t="shared" si="1"/>
      </c>
      <c r="M39" s="2935">
        <v>0</v>
      </c>
      <c r="N39" s="2852">
        <v>0</v>
      </c>
      <c r="O39" s="2854"/>
      <c r="P39" s="2825"/>
      <c r="Q39" s="2820" t="s">
        <v>2740</v>
      </c>
      <c r="R39" s="2900"/>
      <c r="S39" s="2900"/>
      <c r="T39" s="2929"/>
      <c r="U39" s="2900"/>
      <c r="V39" s="2900"/>
      <c r="W39" s="2900"/>
      <c r="X39" s="2900"/>
      <c r="Y39" s="2900"/>
      <c r="Z39" s="2900"/>
      <c r="AA39" s="2900"/>
      <c r="AB39" s="2930">
        <f t="shared" si="29"/>
      </c>
      <c r="AC39" s="2849">
        <f t="shared" si="21"/>
      </c>
      <c r="AD39" s="2832">
        <f t="shared" si="13"/>
      </c>
      <c r="AE39" s="2850">
        <f t="shared" si="4"/>
      </c>
      <c r="AF39" s="2931">
        <f>VLOOKUP(C39,'Data Products'!$A:$J,10,0)</f>
      </c>
      <c r="AG39" s="2932">
        <f t="shared" si="24"/>
      </c>
      <c r="AH39" s="2835">
        <f t="shared" si="16"/>
      </c>
      <c r="AI39" s="2936"/>
      <c r="AJ39" s="2940"/>
      <c r="AK39" s="2839"/>
      <c r="AL39" s="2838"/>
      <c r="AM39" s="2839"/>
      <c r="AN39" s="2839"/>
    </row>
    <row customHeight="true" hidden="true" ht="18" r="40">
      <c r="A40" s="2921">
        <v>7</v>
      </c>
      <c r="B40" s="2820" t="s">
        <v>2681</v>
      </c>
      <c r="C40" s="2897" t="s">
        <v>2743</v>
      </c>
      <c r="D40" s="2922" t="s">
        <v>2743</v>
      </c>
      <c r="E40" s="2923"/>
      <c r="F40" s="2924">
        <v>0</v>
      </c>
      <c r="G40" s="2924">
        <v>0</v>
      </c>
      <c r="H40" s="2925"/>
      <c r="I40" s="2926">
        <f>VLOOKUP(C40,'Data Products'!$A:$J,2,0)</f>
      </c>
      <c r="J40" s="2886">
        <f t="shared" si="10"/>
      </c>
      <c r="K40" s="2887">
        <v>45846</v>
      </c>
      <c r="L40" s="2829">
        <f t="shared" si="1"/>
      </c>
      <c r="M40" s="2935">
        <v>0</v>
      </c>
      <c r="N40" s="2852">
        <v>0</v>
      </c>
      <c r="O40" s="2854"/>
      <c r="P40" s="2825"/>
      <c r="Q40" s="2942" t="s">
        <v>2740</v>
      </c>
      <c r="R40" s="2900"/>
      <c r="S40" s="2900"/>
      <c r="T40" s="2929"/>
      <c r="U40" s="2900"/>
      <c r="V40" s="2900"/>
      <c r="W40" s="2900"/>
      <c r="X40" s="2900"/>
      <c r="Y40" s="2900"/>
      <c r="Z40" s="2900"/>
      <c r="AA40" s="2900"/>
      <c r="AB40" s="2930">
        <f t="shared" si="29"/>
      </c>
      <c r="AC40" s="2943">
        <f t="shared" si="21"/>
      </c>
      <c r="AD40" s="2832">
        <f t="shared" si="13"/>
      </c>
      <c r="AE40" s="2944">
        <f t="shared" si="4"/>
      </c>
      <c r="AF40" s="2931">
        <f>VLOOKUP(C40,'Data Products'!$A:$J,10,0)</f>
      </c>
      <c r="AG40" s="2932">
        <f t="shared" si="24"/>
      </c>
      <c r="AH40" s="2835">
        <f t="shared" si="16"/>
      </c>
      <c r="AI40" s="2936"/>
      <c r="AJ40" s="2940"/>
      <c r="AK40" s="2839"/>
      <c r="AL40" s="2838"/>
      <c r="AM40" s="2839"/>
      <c r="AN40" s="2839"/>
    </row>
    <row customHeight="true" hidden="true" ht="18" r="41">
      <c r="A41" s="2921">
        <v>8</v>
      </c>
      <c r="B41" s="2820" t="s">
        <v>2681</v>
      </c>
      <c r="C41" s="2921" t="s">
        <v>2744</v>
      </c>
      <c r="D41" s="2866"/>
      <c r="E41" s="2854"/>
      <c r="F41" s="2924">
        <v>0</v>
      </c>
      <c r="G41" s="2924">
        <v>0</v>
      </c>
      <c r="H41" s="2925"/>
      <c r="I41" s="2926">
        <f>VLOOKUP(C41,'Data Products'!$A:$J,2,0)</f>
      </c>
      <c r="J41" s="2886">
        <f t="shared" si="10"/>
      </c>
      <c r="K41" s="2887">
        <v>45847</v>
      </c>
      <c r="L41" s="2829">
        <f t="shared" si="1"/>
      </c>
      <c r="M41" s="2935">
        <v>0</v>
      </c>
      <c r="N41" s="2852">
        <v>0</v>
      </c>
      <c r="O41" s="2854"/>
      <c r="P41" s="2825"/>
      <c r="Q41" s="2820" t="s">
        <v>2740</v>
      </c>
      <c r="R41" s="2900"/>
      <c r="S41" s="2900"/>
      <c r="T41" s="2929"/>
      <c r="U41" s="2900"/>
      <c r="V41" s="2900"/>
      <c r="W41" s="2900"/>
      <c r="X41" s="2900"/>
      <c r="Y41" s="2900"/>
      <c r="Z41" s="2900"/>
      <c r="AA41" s="2900"/>
      <c r="AB41" s="2930">
        <f t="shared" si="29"/>
      </c>
      <c r="AC41" s="2844">
        <f t="shared" si="21"/>
      </c>
      <c r="AD41" s="2832">
        <f t="shared" si="13"/>
      </c>
      <c r="AE41" s="2845">
        <f t="shared" si="4"/>
      </c>
      <c r="AF41" s="2931">
        <f>VLOOKUP(C41,'Data Products'!$A:$J,10,0)</f>
      </c>
      <c r="AG41" s="2932">
        <f t="shared" si="24"/>
      </c>
      <c r="AH41" s="2835">
        <f t="shared" si="16"/>
      </c>
      <c r="AI41" s="2936"/>
      <c r="AJ41" s="2940"/>
      <c r="AK41" s="2839"/>
      <c r="AL41" s="2838"/>
      <c r="AM41" s="2839"/>
      <c r="AN41" s="2839"/>
    </row>
    <row customHeight="true" hidden="true" ht="18" r="42">
      <c r="A42" s="2921">
        <v>9</v>
      </c>
      <c r="B42" s="2820" t="s">
        <v>2681</v>
      </c>
      <c r="C42" s="2921" t="s">
        <v>2745</v>
      </c>
      <c r="D42" s="2866"/>
      <c r="E42" s="2854"/>
      <c r="F42" s="2924">
        <v>0</v>
      </c>
      <c r="G42" s="2924">
        <v>0</v>
      </c>
      <c r="H42" s="2925"/>
      <c r="I42" s="2926">
        <f>VLOOKUP(C42,'Data Products'!$A:$J,2,0)</f>
      </c>
      <c r="J42" s="2886">
        <f t="shared" si="10"/>
      </c>
      <c r="K42" s="2887">
        <v>45848</v>
      </c>
      <c r="L42" s="2829">
        <f t="shared" si="1"/>
      </c>
      <c r="M42" s="2935">
        <v>0</v>
      </c>
      <c r="N42" s="2852">
        <v>0</v>
      </c>
      <c r="O42" s="2854"/>
      <c r="P42" s="2825"/>
      <c r="Q42" s="2820" t="s">
        <v>2740</v>
      </c>
      <c r="R42" s="2900"/>
      <c r="S42" s="2900"/>
      <c r="T42" s="2929"/>
      <c r="U42" s="2900"/>
      <c r="V42" s="2900"/>
      <c r="W42" s="2900"/>
      <c r="X42" s="2900"/>
      <c r="Y42" s="2900"/>
      <c r="Z42" s="2900"/>
      <c r="AA42" s="2900"/>
      <c r="AB42" s="2930">
        <f t="shared" si="29"/>
      </c>
      <c r="AC42" s="2849">
        <f t="shared" si="21"/>
      </c>
      <c r="AD42" s="2832">
        <f t="shared" si="13"/>
      </c>
      <c r="AE42" s="2850">
        <f t="shared" si="4"/>
      </c>
      <c r="AF42" s="2931">
        <f>VLOOKUP(C42,'Data Products'!$A:$J,10,0)</f>
      </c>
      <c r="AG42" s="2932">
        <f t="shared" si="24"/>
      </c>
      <c r="AH42" s="2835">
        <f t="shared" si="16"/>
      </c>
      <c r="AI42" s="2936"/>
      <c r="AJ42" s="2940"/>
      <c r="AK42" s="2839"/>
      <c r="AL42" s="2838"/>
      <c r="AM42" s="2839"/>
      <c r="AN42" s="2839"/>
    </row>
    <row customHeight="true" hidden="true" ht="18" r="43">
      <c r="A43" s="2921">
        <v>10</v>
      </c>
      <c r="B43" s="2820" t="s">
        <v>2681</v>
      </c>
      <c r="C43" s="2921" t="s">
        <v>2746</v>
      </c>
      <c r="D43" s="2866"/>
      <c r="E43" s="2854"/>
      <c r="F43" s="2924">
        <v>0</v>
      </c>
      <c r="G43" s="2924">
        <v>0</v>
      </c>
      <c r="H43" s="2925"/>
      <c r="I43" s="2926">
        <f>VLOOKUP(C43,'Data Products'!$A:$J,2,0)</f>
      </c>
      <c r="J43" s="2886">
        <f t="shared" si="10"/>
      </c>
      <c r="K43" s="2887">
        <v>45849</v>
      </c>
      <c r="L43" s="2829">
        <f t="shared" si="1"/>
      </c>
      <c r="M43" s="2935">
        <v>0</v>
      </c>
      <c r="N43" s="2852">
        <v>0</v>
      </c>
      <c r="O43" s="2854"/>
      <c r="P43" s="2825"/>
      <c r="Q43" s="2820" t="s">
        <v>2740</v>
      </c>
      <c r="R43" s="2900"/>
      <c r="S43" s="2900"/>
      <c r="T43" s="2929"/>
      <c r="U43" s="2900"/>
      <c r="V43" s="2900"/>
      <c r="W43" s="2900"/>
      <c r="X43" s="2900"/>
      <c r="Y43" s="2900"/>
      <c r="Z43" s="2900"/>
      <c r="AA43" s="2900"/>
      <c r="AB43" s="2930">
        <f t="shared" si="29"/>
      </c>
      <c r="AC43" s="2844">
        <f t="shared" si="21"/>
      </c>
      <c r="AD43" s="2832">
        <f t="shared" si="13"/>
      </c>
      <c r="AE43" s="2845">
        <f t="shared" si="4"/>
      </c>
      <c r="AF43" s="2931">
        <f>VLOOKUP(C43,'Data Products'!$A:$J,10,0)</f>
      </c>
      <c r="AG43" s="2932">
        <f t="shared" si="24"/>
      </c>
      <c r="AH43" s="2835">
        <f t="shared" si="16"/>
      </c>
      <c r="AI43" s="2936"/>
      <c r="AJ43" s="2940"/>
      <c r="AK43" s="2839">
        <v>150</v>
      </c>
      <c r="AL43" s="2838"/>
      <c r="AM43" s="2839"/>
      <c r="AN43" s="2839"/>
    </row>
    <row customHeight="true" hidden="true" ht="18" r="44">
      <c r="A44" s="2921">
        <v>11</v>
      </c>
      <c r="B44" s="2820" t="s">
        <v>2730</v>
      </c>
      <c r="C44" s="2921" t="s">
        <v>2747</v>
      </c>
      <c r="D44" s="2866"/>
      <c r="E44" s="2854"/>
      <c r="F44" s="2924">
        <v>0</v>
      </c>
      <c r="G44" s="2924">
        <v>0</v>
      </c>
      <c r="H44" s="2925"/>
      <c r="I44" s="2926">
        <f>VLOOKUP(C44,'Data Products'!$A:$J,2,0)</f>
      </c>
      <c r="J44" s="2886">
        <f t="shared" si="10"/>
      </c>
      <c r="K44" s="2887">
        <v>45850</v>
      </c>
      <c r="L44" s="2829">
        <f t="shared" si="1"/>
      </c>
      <c r="M44" s="2935">
        <v>0</v>
      </c>
      <c r="N44" s="2852">
        <v>0</v>
      </c>
      <c r="O44" s="2854"/>
      <c r="P44" s="2825"/>
      <c r="Q44" s="2820" t="s">
        <v>2740</v>
      </c>
      <c r="R44" s="2900"/>
      <c r="S44" s="2900"/>
      <c r="T44" s="2929"/>
      <c r="U44" s="2900"/>
      <c r="V44" s="2900"/>
      <c r="W44" s="2900"/>
      <c r="X44" s="2900"/>
      <c r="Y44" s="2900"/>
      <c r="Z44" s="2900"/>
      <c r="AA44" s="2900"/>
      <c r="AB44" s="2930">
        <f t="shared" si="29"/>
      </c>
      <c r="AC44" s="2943">
        <f t="shared" si="21"/>
      </c>
      <c r="AD44" s="2832">
        <f t="shared" si="13"/>
      </c>
      <c r="AE44" s="2944">
        <f t="shared" si="4"/>
      </c>
      <c r="AF44" s="2931">
        <f>VLOOKUP(C44,'Data Products'!$A:$J,10,0)</f>
      </c>
      <c r="AG44" s="2932">
        <f t="shared" si="24"/>
      </c>
      <c r="AH44" s="2835">
        <f t="shared" si="16"/>
      </c>
      <c r="AI44" s="2936"/>
      <c r="AJ44" s="2940"/>
      <c r="AK44" s="2839"/>
      <c r="AL44" s="2838"/>
      <c r="AM44" s="2839"/>
      <c r="AN44" s="2839"/>
    </row>
    <row customHeight="true" hidden="true" ht="18" r="45">
      <c r="A45" s="2921">
        <v>12</v>
      </c>
      <c r="B45" s="2820" t="s">
        <v>2681</v>
      </c>
      <c r="C45" s="2921" t="s">
        <v>2748</v>
      </c>
      <c r="D45" s="2922" t="s">
        <v>2749</v>
      </c>
      <c r="E45" s="2923"/>
      <c r="F45" s="2924">
        <v>0</v>
      </c>
      <c r="G45" s="2924">
        <v>0</v>
      </c>
      <c r="H45" s="2925"/>
      <c r="I45" s="2926">
        <f>VLOOKUP(C45,'Data Products'!$A:$J,2,0)</f>
      </c>
      <c r="J45" s="2886">
        <f t="shared" si="10"/>
      </c>
      <c r="K45" s="2887">
        <v>45851</v>
      </c>
      <c r="L45" s="2829">
        <f t="shared" si="1"/>
      </c>
      <c r="M45" s="2935">
        <v>0</v>
      </c>
      <c r="N45" s="2852">
        <v>0</v>
      </c>
      <c r="O45" s="2854"/>
      <c r="P45" s="2825"/>
      <c r="Q45" s="2820" t="s">
        <v>2740</v>
      </c>
      <c r="R45" s="2900"/>
      <c r="S45" s="2900"/>
      <c r="T45" s="2929"/>
      <c r="U45" s="2900"/>
      <c r="V45" s="2900"/>
      <c r="W45" s="2900"/>
      <c r="X45" s="2900"/>
      <c r="Y45" s="2900"/>
      <c r="Z45" s="2900"/>
      <c r="AA45" s="2900"/>
      <c r="AB45" s="2930">
        <f t="shared" si="29"/>
      </c>
      <c r="AC45" s="2943">
        <f t="shared" si="21"/>
      </c>
      <c r="AD45" s="2832">
        <f t="shared" si="13"/>
      </c>
      <c r="AE45" s="2944">
        <f t="shared" si="4"/>
      </c>
      <c r="AF45" s="2931">
        <f>VLOOKUP(C45,'Data Products'!$A:$J,10,0)</f>
      </c>
      <c r="AG45" s="2932">
        <f t="shared" si="24"/>
      </c>
      <c r="AH45" s="2835">
        <f t="shared" si="16"/>
      </c>
      <c r="AI45" s="2936"/>
      <c r="AJ45" s="2940"/>
      <c r="AK45" s="2839"/>
      <c r="AL45" s="2838"/>
      <c r="AM45" s="2839"/>
      <c r="AN45" s="2839"/>
    </row>
    <row customHeight="true" hidden="true" ht="18" r="46">
      <c r="A46" s="2921">
        <v>13</v>
      </c>
      <c r="B46" s="2820" t="s">
        <v>2681</v>
      </c>
      <c r="C46" s="2921" t="s">
        <v>2750</v>
      </c>
      <c r="D46" s="2866"/>
      <c r="E46" s="2854"/>
      <c r="F46" s="2924">
        <v>0</v>
      </c>
      <c r="G46" s="2924">
        <v>0</v>
      </c>
      <c r="H46" s="2925"/>
      <c r="I46" s="2926">
        <f>VLOOKUP(C46,'Data Products'!$A:$J,2,0)</f>
      </c>
      <c r="J46" s="2886">
        <f t="shared" si="10"/>
      </c>
      <c r="K46" s="2887">
        <v>45852</v>
      </c>
      <c r="L46" s="2829">
        <f t="shared" si="1"/>
      </c>
      <c r="M46" s="2935">
        <v>0</v>
      </c>
      <c r="N46" s="2852">
        <v>0</v>
      </c>
      <c r="O46" s="2854"/>
      <c r="P46" s="2825"/>
      <c r="Q46" s="2820" t="s">
        <v>2740</v>
      </c>
      <c r="R46" s="2900"/>
      <c r="S46" s="2900"/>
      <c r="T46" s="2929"/>
      <c r="U46" s="2900"/>
      <c r="V46" s="2900"/>
      <c r="W46" s="2900"/>
      <c r="X46" s="2900"/>
      <c r="Y46" s="2900"/>
      <c r="Z46" s="2900"/>
      <c r="AA46" s="2900"/>
      <c r="AB46" s="2930">
        <f t="shared" si="29"/>
      </c>
      <c r="AC46" s="2844">
        <f t="shared" si="21"/>
      </c>
      <c r="AD46" s="2832">
        <f t="shared" si="13"/>
      </c>
      <c r="AE46" s="2845">
        <f t="shared" si="4"/>
      </c>
      <c r="AF46" s="2931">
        <f>VLOOKUP(C46,'Data Products'!$A:$J,10,0)</f>
      </c>
      <c r="AG46" s="2932">
        <f t="shared" si="24"/>
      </c>
      <c r="AH46" s="2835">
        <f t="shared" si="16"/>
      </c>
      <c r="AI46" s="2936"/>
      <c r="AJ46" s="2940"/>
      <c r="AK46" s="2839"/>
      <c r="AL46" s="2838"/>
      <c r="AM46" s="2839"/>
      <c r="AN46" s="2839"/>
    </row>
    <row customHeight="true" hidden="true" ht="18" r="47">
      <c r="A47" s="2921">
        <v>14</v>
      </c>
      <c r="B47" s="2820" t="s">
        <v>2730</v>
      </c>
      <c r="C47" s="2921" t="s">
        <v>2751</v>
      </c>
      <c r="D47" s="2922" t="s">
        <v>2752</v>
      </c>
      <c r="E47" s="2923"/>
      <c r="F47" s="2924">
        <v>0</v>
      </c>
      <c r="G47" s="2924">
        <v>0</v>
      </c>
      <c r="H47" s="2925"/>
      <c r="I47" s="2926">
        <f>VLOOKUP(C47,'Data Products'!$A:$J,2,0)</f>
      </c>
      <c r="J47" s="2886">
        <f t="shared" si="10"/>
      </c>
      <c r="K47" s="2887">
        <v>45853</v>
      </c>
      <c r="L47" s="2829">
        <f t="shared" si="1"/>
      </c>
      <c r="M47" s="2935">
        <v>0</v>
      </c>
      <c r="N47" s="2852">
        <v>0</v>
      </c>
      <c r="O47" s="2854"/>
      <c r="P47" s="2825"/>
      <c r="Q47" s="2820" t="s">
        <v>2740</v>
      </c>
      <c r="R47" s="2900"/>
      <c r="S47" s="2900"/>
      <c r="T47" s="2929"/>
      <c r="U47" s="2900"/>
      <c r="V47" s="2900"/>
      <c r="W47" s="2900"/>
      <c r="X47" s="2900"/>
      <c r="Y47" s="2900"/>
      <c r="Z47" s="2900"/>
      <c r="AA47" s="2900"/>
      <c r="AB47" s="2930">
        <f t="shared" si="29"/>
      </c>
      <c r="AC47" s="2943">
        <f t="shared" si="21"/>
      </c>
      <c r="AD47" s="2832">
        <f t="shared" si="13"/>
      </c>
      <c r="AE47" s="2944">
        <f t="shared" si="4"/>
      </c>
      <c r="AF47" s="2931">
        <f>VLOOKUP(C47,'Data Products'!$A:$J,10,0)</f>
      </c>
      <c r="AG47" s="2932">
        <f t="shared" si="24"/>
      </c>
      <c r="AH47" s="2835">
        <f t="shared" si="16"/>
      </c>
      <c r="AI47" s="2936"/>
      <c r="AJ47" s="2940"/>
      <c r="AK47" s="2839"/>
      <c r="AL47" s="2838"/>
      <c r="AM47" s="2839"/>
      <c r="AN47" s="2839"/>
    </row>
    <row customHeight="true" hidden="true" ht="18" r="48">
      <c r="A48" s="2921">
        <v>15</v>
      </c>
      <c r="B48" s="2820" t="s">
        <v>2730</v>
      </c>
      <c r="C48" s="2921" t="s">
        <v>2753</v>
      </c>
      <c r="D48" s="2866"/>
      <c r="E48" s="2854"/>
      <c r="F48" s="2924">
        <v>0</v>
      </c>
      <c r="G48" s="2924">
        <v>0</v>
      </c>
      <c r="H48" s="2925"/>
      <c r="I48" s="2926">
        <f>VLOOKUP(C48,'Data Products'!$A:$J,2,0)</f>
      </c>
      <c r="J48" s="2886">
        <f t="shared" si="10"/>
      </c>
      <c r="K48" s="2887">
        <v>45854</v>
      </c>
      <c r="L48" s="2829">
        <f t="shared" si="1"/>
      </c>
      <c r="M48" s="2935">
        <v>0</v>
      </c>
      <c r="N48" s="2852">
        <v>0</v>
      </c>
      <c r="O48" s="2854"/>
      <c r="P48" s="2825"/>
      <c r="Q48" s="2820" t="s">
        <v>2740</v>
      </c>
      <c r="R48" s="2900"/>
      <c r="S48" s="2900"/>
      <c r="T48" s="2929"/>
      <c r="U48" s="2900"/>
      <c r="V48" s="2900"/>
      <c r="W48" s="2900"/>
      <c r="X48" s="2900"/>
      <c r="Y48" s="2900"/>
      <c r="Z48" s="2900"/>
      <c r="AA48" s="2900"/>
      <c r="AB48" s="2930">
        <f t="shared" si="29"/>
      </c>
      <c r="AC48" s="2943">
        <f t="shared" si="21"/>
      </c>
      <c r="AD48" s="2832">
        <f t="shared" si="13"/>
      </c>
      <c r="AE48" s="2944">
        <f t="shared" si="4"/>
      </c>
      <c r="AF48" s="2931">
        <f>VLOOKUP(C48,'Data Products'!$A:$J,10,0)</f>
      </c>
      <c r="AG48" s="2932">
        <f t="shared" si="24"/>
      </c>
      <c r="AH48" s="2835">
        <f t="shared" si="16"/>
      </c>
      <c r="AI48" s="2936"/>
      <c r="AJ48" s="2940"/>
      <c r="AK48" s="2839">
        <v>340</v>
      </c>
      <c r="AL48" s="2838"/>
      <c r="AM48" s="2839"/>
      <c r="AN48" s="2839"/>
    </row>
    <row customHeight="true" hidden="true" ht="18" r="49">
      <c r="A49" s="2921">
        <v>16</v>
      </c>
      <c r="B49" s="2820" t="s">
        <v>2730</v>
      </c>
      <c r="C49" s="2921" t="s">
        <v>2754</v>
      </c>
      <c r="D49" s="2866"/>
      <c r="E49" s="2854"/>
      <c r="F49" s="2924">
        <v>0</v>
      </c>
      <c r="G49" s="2924">
        <v>0</v>
      </c>
      <c r="H49" s="2925"/>
      <c r="I49" s="2926">
        <f>VLOOKUP(C49,'Data Products'!$A:$J,2,0)</f>
      </c>
      <c r="J49" s="2886">
        <f t="shared" si="10"/>
      </c>
      <c r="K49" s="2887">
        <v>45855</v>
      </c>
      <c r="L49" s="2829">
        <f t="shared" si="1"/>
      </c>
      <c r="M49" s="2935">
        <v>0</v>
      </c>
      <c r="N49" s="2852">
        <v>0</v>
      </c>
      <c r="O49" s="2854"/>
      <c r="P49" s="2825"/>
      <c r="Q49" s="2820" t="s">
        <v>2755</v>
      </c>
      <c r="R49" s="2900"/>
      <c r="S49" s="2900"/>
      <c r="T49" s="2929"/>
      <c r="U49" s="2900"/>
      <c r="V49" s="2900"/>
      <c r="W49" s="2900"/>
      <c r="X49" s="2900"/>
      <c r="Y49" s="2900"/>
      <c r="Z49" s="2900"/>
      <c r="AA49" s="2900"/>
      <c r="AB49" s="2930">
        <f t="shared" si="29"/>
      </c>
      <c r="AC49" s="2844">
        <f t="shared" si="21"/>
      </c>
      <c r="AD49" s="2832">
        <f t="shared" si="13"/>
      </c>
      <c r="AE49" s="2845">
        <f t="shared" si="4"/>
      </c>
      <c r="AF49" s="2931">
        <f>VLOOKUP(C49,'Data Products'!$A:$J,10,0)</f>
      </c>
      <c r="AG49" s="2932">
        <f t="shared" si="24"/>
      </c>
      <c r="AH49" s="2835">
        <f t="shared" si="16"/>
      </c>
      <c r="AI49" s="2936"/>
      <c r="AJ49" s="2940"/>
      <c r="AK49" s="2839"/>
      <c r="AL49" s="2838"/>
      <c r="AM49" s="2839"/>
      <c r="AN49" s="2839"/>
    </row>
    <row customHeight="true" hidden="true" ht="18" r="50">
      <c r="A50" s="2921">
        <v>17</v>
      </c>
      <c r="B50" s="2820" t="s">
        <v>2730</v>
      </c>
      <c r="C50" s="2921" t="s">
        <v>2756</v>
      </c>
      <c r="D50" s="2866"/>
      <c r="E50" s="2854"/>
      <c r="F50" s="2924">
        <v>0</v>
      </c>
      <c r="G50" s="2924">
        <v>0</v>
      </c>
      <c r="H50" s="2925"/>
      <c r="I50" s="2926">
        <f>VLOOKUP(C50,'Data Products'!$A:$J,2,0)</f>
      </c>
      <c r="J50" s="2886">
        <f t="shared" si="10"/>
      </c>
      <c r="K50" s="2887">
        <v>45856</v>
      </c>
      <c r="L50" s="2829">
        <f t="shared" si="1"/>
      </c>
      <c r="M50" s="2935">
        <v>0</v>
      </c>
      <c r="N50" s="2852">
        <v>0</v>
      </c>
      <c r="O50" s="2854"/>
      <c r="P50" s="2825"/>
      <c r="Q50" s="2820" t="s">
        <v>2755</v>
      </c>
      <c r="R50" s="2900"/>
      <c r="S50" s="2900"/>
      <c r="T50" s="2929"/>
      <c r="U50" s="2900"/>
      <c r="V50" s="2900"/>
      <c r="W50" s="2900"/>
      <c r="X50" s="2900"/>
      <c r="Y50" s="2900"/>
      <c r="Z50" s="2900"/>
      <c r="AA50" s="2900"/>
      <c r="AB50" s="2930">
        <f t="shared" si="29"/>
      </c>
      <c r="AC50" s="2849">
        <f t="shared" si="21"/>
      </c>
      <c r="AD50" s="2832">
        <f t="shared" si="13"/>
      </c>
      <c r="AE50" s="2850">
        <f t="shared" si="4"/>
      </c>
      <c r="AF50" s="2931">
        <f>VLOOKUP(C50,'Data Products'!$A:$J,10,0)</f>
      </c>
      <c r="AG50" s="2932">
        <f t="shared" si="24"/>
      </c>
      <c r="AH50" s="2835">
        <f t="shared" si="16"/>
      </c>
      <c r="AI50" s="2936"/>
      <c r="AJ50" s="2940"/>
      <c r="AK50" s="2839">
        <v>3620</v>
      </c>
      <c r="AL50" s="2838"/>
      <c r="AM50" s="2839"/>
      <c r="AN50" s="2839"/>
    </row>
    <row customHeight="true" hidden="true" ht="18" r="51">
      <c r="A51" s="2921">
        <v>18</v>
      </c>
      <c r="B51" s="2820" t="s">
        <v>2730</v>
      </c>
      <c r="C51" s="2921" t="s">
        <v>2757</v>
      </c>
      <c r="D51" s="2866"/>
      <c r="E51" s="2854"/>
      <c r="F51" s="2924">
        <v>0</v>
      </c>
      <c r="G51" s="2924">
        <v>0</v>
      </c>
      <c r="H51" s="2925"/>
      <c r="I51" s="2926">
        <f>VLOOKUP(C51,'Data Products'!$A:$J,2,0)</f>
      </c>
      <c r="J51" s="2886">
        <f t="shared" si="10"/>
      </c>
      <c r="K51" s="2887">
        <v>45857</v>
      </c>
      <c r="L51" s="2829">
        <f t="shared" si="1"/>
      </c>
      <c r="M51" s="2935">
        <v>0</v>
      </c>
      <c r="N51" s="2852">
        <v>0</v>
      </c>
      <c r="O51" s="2854"/>
      <c r="P51" s="2825"/>
      <c r="Q51" s="2820" t="s">
        <v>2755</v>
      </c>
      <c r="R51" s="2900"/>
      <c r="S51" s="2900"/>
      <c r="T51" s="2929"/>
      <c r="U51" s="2900"/>
      <c r="V51" s="2900"/>
      <c r="W51" s="2900"/>
      <c r="X51" s="2900"/>
      <c r="Y51" s="2900"/>
      <c r="Z51" s="2900"/>
      <c r="AA51" s="2900"/>
      <c r="AB51" s="2930">
        <f t="shared" si="29"/>
      </c>
      <c r="AC51" s="2844">
        <f t="shared" si="21"/>
      </c>
      <c r="AD51" s="2832">
        <f t="shared" si="13"/>
      </c>
      <c r="AE51" s="2845">
        <f t="shared" si="4"/>
      </c>
      <c r="AF51" s="2931">
        <f>VLOOKUP(C51,'Data Products'!$A:$J,10,0)</f>
      </c>
      <c r="AG51" s="2932">
        <f t="shared" si="24"/>
      </c>
      <c r="AH51" s="2835">
        <f t="shared" si="16"/>
      </c>
      <c r="AI51" s="2936"/>
      <c r="AJ51" s="2940"/>
      <c r="AK51" s="2839"/>
      <c r="AL51" s="2838"/>
      <c r="AM51" s="2839"/>
      <c r="AN51" s="2839"/>
    </row>
    <row customHeight="true" hidden="true" ht="18" r="52">
      <c r="A52" s="2921">
        <v>19</v>
      </c>
      <c r="B52" s="2820" t="s">
        <v>2684</v>
      </c>
      <c r="C52" s="2921" t="s">
        <v>2758</v>
      </c>
      <c r="D52" s="2864" t="s">
        <v>2759</v>
      </c>
      <c r="E52" s="2864" t="s">
        <v>2759</v>
      </c>
      <c r="F52" s="2924">
        <v>0</v>
      </c>
      <c r="G52" s="2924">
        <v>0</v>
      </c>
      <c r="H52" s="2925"/>
      <c r="I52" s="2926">
        <f>VLOOKUP(C52,'Data Products'!$A:$J,2,0)</f>
      </c>
      <c r="J52" s="2886">
        <f t="shared" si="10"/>
      </c>
      <c r="K52" s="2887">
        <v>45858</v>
      </c>
      <c r="L52" s="2829">
        <f t="shared" si="1"/>
      </c>
      <c r="M52" s="2935">
        <v>0</v>
      </c>
      <c r="N52" s="2852">
        <v>0</v>
      </c>
      <c r="O52" s="2854"/>
      <c r="P52" s="2825"/>
      <c r="Q52" s="2820" t="s">
        <v>2760</v>
      </c>
      <c r="R52" s="2900"/>
      <c r="S52" s="2900"/>
      <c r="T52" s="2929"/>
      <c r="U52" s="2900"/>
      <c r="V52" s="2900"/>
      <c r="W52" s="2900"/>
      <c r="X52" s="2900"/>
      <c r="Y52" s="2900"/>
      <c r="Z52" s="2900"/>
      <c r="AA52" s="2900"/>
      <c r="AB52" s="2930">
        <f t="shared" si="29"/>
      </c>
      <c r="AC52" s="2849">
        <f t="shared" si="21"/>
      </c>
      <c r="AD52" s="2832">
        <f t="shared" si="13"/>
      </c>
      <c r="AE52" s="2850">
        <f t="shared" si="4"/>
      </c>
      <c r="AF52" s="2931">
        <f>VLOOKUP(C52,'Data Products'!$A:$J,10,0)</f>
      </c>
      <c r="AG52" s="2932">
        <f t="shared" si="24"/>
      </c>
      <c r="AH52" s="2835">
        <f t="shared" si="16"/>
      </c>
      <c r="AI52" s="2933" t="s">
        <v>2761</v>
      </c>
      <c r="AJ52" s="2940"/>
      <c r="AK52" s="2839"/>
      <c r="AL52" s="2838"/>
      <c r="AM52" s="2839"/>
      <c r="AN52" s="2839"/>
    </row>
    <row customHeight="true" hidden="true" ht="18" r="53">
      <c r="A53" s="2921">
        <v>20</v>
      </c>
      <c r="B53" s="2820" t="s">
        <v>2730</v>
      </c>
      <c r="C53" s="2921" t="s">
        <v>2762</v>
      </c>
      <c r="D53" s="2864" t="s">
        <v>2763</v>
      </c>
      <c r="E53" s="2864" t="s">
        <v>2763</v>
      </c>
      <c r="F53" s="2924">
        <v>8</v>
      </c>
      <c r="G53" s="2924">
        <v>8</v>
      </c>
      <c r="H53" s="2925"/>
      <c r="I53" s="2926">
        <f>VLOOKUP(C53,'Data Products'!$A:$J,2,0)</f>
      </c>
      <c r="J53" s="2886">
        <f t="shared" si="10"/>
      </c>
      <c r="K53" s="2887">
        <v>45859</v>
      </c>
      <c r="L53" s="2829">
        <f t="shared" si="1"/>
      </c>
      <c r="M53" s="2935">
        <v>0</v>
      </c>
      <c r="N53" s="2852">
        <v>0</v>
      </c>
      <c r="O53" s="2854"/>
      <c r="P53" s="2825"/>
      <c r="Q53" s="2820" t="s">
        <v>2760</v>
      </c>
      <c r="R53" s="2900"/>
      <c r="S53" s="2900"/>
      <c r="T53" s="2929"/>
      <c r="U53" s="2900"/>
      <c r="V53" s="2900"/>
      <c r="W53" s="2900"/>
      <c r="X53" s="2900"/>
      <c r="Y53" s="2900"/>
      <c r="Z53" s="2900"/>
      <c r="AA53" s="2900"/>
      <c r="AB53" s="2930">
        <f t="shared" si="29"/>
      </c>
      <c r="AC53" s="2849">
        <f t="shared" si="21"/>
      </c>
      <c r="AD53" s="2832">
        <f t="shared" si="13"/>
      </c>
      <c r="AE53" s="2850">
        <f t="shared" si="4"/>
      </c>
      <c r="AF53" s="2931">
        <f>VLOOKUP(C53,'Data Products'!$A:$J,10,0)</f>
      </c>
      <c r="AG53" s="2932">
        <f t="shared" si="24"/>
      </c>
      <c r="AH53" s="2835">
        <f t="shared" si="16"/>
      </c>
      <c r="AI53" s="2933" t="s">
        <v>2764</v>
      </c>
      <c r="AJ53" s="2940"/>
      <c r="AK53" s="2839"/>
      <c r="AL53" s="2838"/>
      <c r="AM53" s="2839"/>
      <c r="AN53" s="2839"/>
    </row>
    <row customHeight="true" hidden="true" ht="18" r="54">
      <c r="A54" s="2921">
        <v>21</v>
      </c>
      <c r="B54" s="2820" t="s">
        <v>2730</v>
      </c>
      <c r="C54" s="2921" t="s">
        <v>2765</v>
      </c>
      <c r="D54" s="2864" t="s">
        <v>2766</v>
      </c>
      <c r="E54" s="2864" t="s">
        <v>2766</v>
      </c>
      <c r="F54" s="2924">
        <v>0</v>
      </c>
      <c r="G54" s="2924">
        <v>0</v>
      </c>
      <c r="H54" s="2925"/>
      <c r="I54" s="2926">
        <f>VLOOKUP(C54,'Data Products'!$A:$J,2,0)</f>
      </c>
      <c r="J54" s="2886">
        <f t="shared" si="10"/>
      </c>
      <c r="K54" s="2887">
        <v>45860</v>
      </c>
      <c r="L54" s="2829">
        <f t="shared" si="1"/>
      </c>
      <c r="M54" s="2935">
        <v>0</v>
      </c>
      <c r="N54" s="2852">
        <v>0</v>
      </c>
      <c r="O54" s="2854"/>
      <c r="P54" s="2825"/>
      <c r="Q54" s="2820" t="s">
        <v>2767</v>
      </c>
      <c r="R54" s="2900"/>
      <c r="S54" s="2900"/>
      <c r="T54" s="2929"/>
      <c r="U54" s="2900"/>
      <c r="V54" s="2900"/>
      <c r="W54" s="2900"/>
      <c r="X54" s="2900"/>
      <c r="Y54" s="2900"/>
      <c r="Z54" s="2900"/>
      <c r="AA54" s="2900"/>
      <c r="AB54" s="2930">
        <f t="shared" si="29"/>
      </c>
      <c r="AC54" s="2849">
        <f t="shared" si="21"/>
      </c>
      <c r="AD54" s="2832">
        <f t="shared" si="13"/>
      </c>
      <c r="AE54" s="2850">
        <f t="shared" si="4"/>
      </c>
      <c r="AF54" s="2931">
        <f>VLOOKUP(C54,'Data Products'!$A:$J,10,0)</f>
      </c>
      <c r="AG54" s="2932">
        <f t="shared" si="24"/>
      </c>
      <c r="AH54" s="2835">
        <f t="shared" si="16"/>
      </c>
      <c r="AI54" s="2936"/>
      <c r="AJ54" s="2940"/>
      <c r="AK54" s="2839"/>
      <c r="AL54" s="2838"/>
      <c r="AM54" s="2839"/>
      <c r="AN54" s="2839"/>
    </row>
    <row customHeight="true" hidden="true" ht="18" r="55">
      <c r="A55" s="2921">
        <v>22</v>
      </c>
      <c r="B55" s="2820" t="s">
        <v>2681</v>
      </c>
      <c r="C55" s="2921" t="s">
        <v>2766</v>
      </c>
      <c r="D55" s="2864" t="s">
        <v>2766</v>
      </c>
      <c r="E55" s="2864" t="s">
        <v>2766</v>
      </c>
      <c r="F55" s="2924">
        <v>2</v>
      </c>
      <c r="G55" s="2924">
        <v>2</v>
      </c>
      <c r="H55" s="2925"/>
      <c r="I55" s="2926">
        <f>VLOOKUP(C55,'Data Products'!$A:$J,2,0)</f>
      </c>
      <c r="J55" s="2886">
        <f t="shared" si="10"/>
      </c>
      <c r="K55" s="2887">
        <v>45861</v>
      </c>
      <c r="L55" s="2829">
        <f t="shared" si="1"/>
      </c>
      <c r="M55" s="2935">
        <v>0</v>
      </c>
      <c r="N55" s="2945">
        <v>0</v>
      </c>
      <c r="O55" s="2854"/>
      <c r="P55" s="2825"/>
      <c r="Q55" s="2820" t="s">
        <v>2768</v>
      </c>
      <c r="R55" s="2900"/>
      <c r="S55" s="2900"/>
      <c r="T55" s="2929"/>
      <c r="U55" s="2900"/>
      <c r="V55" s="2900"/>
      <c r="W55" s="2900"/>
      <c r="X55" s="2900"/>
      <c r="Y55" s="2900"/>
      <c r="Z55" s="2900"/>
      <c r="AA55" s="2900"/>
      <c r="AB55" s="2930">
        <f t="shared" si="29"/>
      </c>
      <c r="AC55" s="2849">
        <f t="shared" si="21"/>
      </c>
      <c r="AD55" s="2832">
        <f t="shared" si="13"/>
      </c>
      <c r="AE55" s="2850">
        <f t="shared" si="4"/>
      </c>
      <c r="AF55" s="2931">
        <f>VLOOKUP(C55,'Data Products'!$A:$J,10,0)</f>
      </c>
      <c r="AG55" s="2932">
        <f t="shared" si="24"/>
      </c>
      <c r="AH55" s="2835"/>
      <c r="AI55" s="2933" t="s">
        <v>2769</v>
      </c>
      <c r="AJ55" s="2940"/>
      <c r="AK55" s="2839"/>
      <c r="AL55" s="2838"/>
      <c r="AM55" s="2839"/>
      <c r="AN55" s="2839"/>
    </row>
    <row customHeight="true" hidden="true" ht="18" r="56">
      <c r="A56" s="2921">
        <v>23</v>
      </c>
      <c r="B56" s="2820" t="s">
        <v>2730</v>
      </c>
      <c r="C56" s="2921" t="s">
        <v>2770</v>
      </c>
      <c r="D56" s="2946"/>
      <c r="E56" s="2946"/>
      <c r="F56" s="2924">
        <v>0</v>
      </c>
      <c r="G56" s="2924">
        <v>0</v>
      </c>
      <c r="H56" s="2925"/>
      <c r="I56" s="2926">
        <f>VLOOKUP(C56,'Data Products'!$A:$J,2,0)</f>
      </c>
      <c r="J56" s="2886">
        <f t="shared" si="10"/>
      </c>
      <c r="K56" s="2887">
        <v>45862</v>
      </c>
      <c r="L56" s="2829">
        <f t="shared" si="1"/>
      </c>
      <c r="M56" s="2935">
        <v>0</v>
      </c>
      <c r="N56" s="2852">
        <v>0</v>
      </c>
      <c r="O56" s="2854"/>
      <c r="P56" s="2825"/>
      <c r="Q56" s="2820" t="s">
        <v>2771</v>
      </c>
      <c r="R56" s="2900"/>
      <c r="S56" s="2900"/>
      <c r="T56" s="2929"/>
      <c r="U56" s="2900"/>
      <c r="V56" s="2900"/>
      <c r="W56" s="2900"/>
      <c r="X56" s="2900"/>
      <c r="Y56" s="2900"/>
      <c r="Z56" s="2900"/>
      <c r="AA56" s="2900"/>
      <c r="AB56" s="2930">
        <f t="shared" si="29"/>
      </c>
      <c r="AC56" s="2849">
        <f t="shared" si="21"/>
      </c>
      <c r="AD56" s="2832">
        <f t="shared" si="13"/>
      </c>
      <c r="AE56" s="2850">
        <f t="shared" si="4"/>
      </c>
      <c r="AF56" s="2931">
        <f>VLOOKUP(C56,'Data Products'!$A:$J,10,0)</f>
      </c>
      <c r="AG56" s="2932">
        <f t="shared" si="24"/>
      </c>
      <c r="AH56" s="2835">
        <f t="shared" ref="AH56:AH71" si="17">IF(J56&lt;=90,F56,0)</f>
      </c>
      <c r="AI56" s="2936"/>
      <c r="AJ56" s="2940"/>
      <c r="AK56" s="2839"/>
      <c r="AL56" s="2838"/>
      <c r="AM56" s="2839"/>
      <c r="AN56" s="2839"/>
    </row>
    <row customHeight="true" hidden="true" ht="18" r="57">
      <c r="A57" s="2921">
        <v>24</v>
      </c>
      <c r="B57" s="2820" t="s">
        <v>2730</v>
      </c>
      <c r="C57" s="2921" t="s">
        <v>2772</v>
      </c>
      <c r="D57" s="2946"/>
      <c r="E57" s="2946"/>
      <c r="F57" s="2924">
        <v>0</v>
      </c>
      <c r="G57" s="2924">
        <v>0</v>
      </c>
      <c r="H57" s="2925"/>
      <c r="I57" s="2926">
        <f>VLOOKUP(C57,'Data Products'!$A:$J,2,0)</f>
      </c>
      <c r="J57" s="2886">
        <f t="shared" si="10"/>
      </c>
      <c r="K57" s="2887">
        <v>45863</v>
      </c>
      <c r="L57" s="2829">
        <f t="shared" si="1"/>
      </c>
      <c r="M57" s="2935">
        <v>0</v>
      </c>
      <c r="N57" s="2852">
        <v>0</v>
      </c>
      <c r="O57" s="2854"/>
      <c r="P57" s="2825"/>
      <c r="Q57" s="2820" t="s">
        <v>2732</v>
      </c>
      <c r="R57" s="2900"/>
      <c r="S57" s="2900"/>
      <c r="T57" s="2929"/>
      <c r="U57" s="2900"/>
      <c r="V57" s="2900"/>
      <c r="W57" s="2900"/>
      <c r="X57" s="2900"/>
      <c r="Y57" s="2900"/>
      <c r="Z57" s="2900"/>
      <c r="AA57" s="2900"/>
      <c r="AB57" s="2930">
        <f t="shared" si="29"/>
      </c>
      <c r="AC57" s="2849">
        <f t="shared" si="21"/>
      </c>
      <c r="AD57" s="2832">
        <f t="shared" si="13"/>
      </c>
      <c r="AE57" s="2850">
        <f t="shared" si="4"/>
      </c>
      <c r="AF57" s="2931">
        <f>VLOOKUP(C57,'Data Products'!$A:$J,10,0)</f>
      </c>
      <c r="AG57" s="2932">
        <f t="shared" si="24"/>
      </c>
      <c r="AH57" s="2835">
        <f t="shared" si="17"/>
      </c>
      <c r="AI57" s="2936"/>
      <c r="AJ57" s="2940"/>
      <c r="AK57" s="2839"/>
      <c r="AL57" s="2838"/>
      <c r="AM57" s="2839"/>
      <c r="AN57" s="2839"/>
    </row>
    <row customHeight="true" hidden="true" ht="18" r="58">
      <c r="A58" s="2921">
        <v>25</v>
      </c>
      <c r="B58" s="2820" t="s">
        <v>2730</v>
      </c>
      <c r="C58" s="2921" t="s">
        <v>2773</v>
      </c>
      <c r="D58" s="2946"/>
      <c r="E58" s="2946"/>
      <c r="F58" s="2924">
        <v>0</v>
      </c>
      <c r="G58" s="2924">
        <v>0</v>
      </c>
      <c r="H58" s="2925"/>
      <c r="I58" s="2926">
        <f>VLOOKUP(C58,'Data Products'!$A:$J,2,0)</f>
      </c>
      <c r="J58" s="2886">
        <f t="shared" si="10"/>
      </c>
      <c r="K58" s="2887">
        <v>45864</v>
      </c>
      <c r="L58" s="2829">
        <f t="shared" si="1"/>
      </c>
      <c r="M58" s="2935">
        <v>0</v>
      </c>
      <c r="N58" s="2852">
        <v>0</v>
      </c>
      <c r="O58" s="2854"/>
      <c r="P58" s="2825"/>
      <c r="Q58" s="2820" t="s">
        <v>2732</v>
      </c>
      <c r="R58" s="2900"/>
      <c r="S58" s="2900"/>
      <c r="T58" s="2929"/>
      <c r="U58" s="2900"/>
      <c r="V58" s="2900"/>
      <c r="W58" s="2900"/>
      <c r="X58" s="2900"/>
      <c r="Y58" s="2900"/>
      <c r="Z58" s="2900"/>
      <c r="AA58" s="2900"/>
      <c r="AB58" s="2930">
        <f t="shared" si="29"/>
      </c>
      <c r="AC58" s="2849">
        <f t="shared" si="21"/>
      </c>
      <c r="AD58" s="2832">
        <f t="shared" si="13"/>
      </c>
      <c r="AE58" s="2850">
        <f t="shared" si="4"/>
      </c>
      <c r="AF58" s="2931">
        <f>VLOOKUP(C58,'Data Products'!$A:$J,10,0)</f>
      </c>
      <c r="AG58" s="2932">
        <f t="shared" si="24"/>
      </c>
      <c r="AH58" s="2835">
        <f t="shared" si="17"/>
      </c>
      <c r="AI58" s="2936"/>
      <c r="AJ58" s="2940"/>
      <c r="AK58" s="2839"/>
      <c r="AL58" s="2838"/>
      <c r="AM58" s="2839"/>
      <c r="AN58" s="2839"/>
    </row>
    <row customHeight="true" hidden="true" ht="18" r="59">
      <c r="A59" s="2921">
        <v>26</v>
      </c>
      <c r="B59" s="2820" t="s">
        <v>2730</v>
      </c>
      <c r="C59" s="2921" t="s">
        <v>2774</v>
      </c>
      <c r="D59" s="2946"/>
      <c r="E59" s="2946"/>
      <c r="F59" s="2924">
        <v>0</v>
      </c>
      <c r="G59" s="2924">
        <v>0</v>
      </c>
      <c r="H59" s="2925" t="s">
        <v>2775</v>
      </c>
      <c r="I59" s="2926">
        <f>VLOOKUP(C59,'Data Products'!$A:$J,2,0)</f>
      </c>
      <c r="J59" s="2886">
        <f t="shared" si="10"/>
      </c>
      <c r="K59" s="2887">
        <v>45865</v>
      </c>
      <c r="L59" s="2829">
        <f t="shared" si="1"/>
      </c>
      <c r="M59" s="2935">
        <v>0</v>
      </c>
      <c r="N59" s="2852">
        <v>0</v>
      </c>
      <c r="O59" s="2854"/>
      <c r="P59" s="2825"/>
      <c r="Q59" s="2820" t="s">
        <v>2776</v>
      </c>
      <c r="R59" s="2900"/>
      <c r="S59" s="2900"/>
      <c r="T59" s="2947"/>
      <c r="U59" s="2900"/>
      <c r="V59" s="2900"/>
      <c r="W59" s="2900"/>
      <c r="X59" s="2900"/>
      <c r="Y59" s="2900"/>
      <c r="Z59" s="2900"/>
      <c r="AA59" s="2900"/>
      <c r="AB59" s="2930">
        <f t="shared" si="29"/>
      </c>
      <c r="AC59" s="2849">
        <f t="shared" si="21"/>
      </c>
      <c r="AD59" s="2832">
        <f t="shared" si="13"/>
      </c>
      <c r="AE59" s="2850">
        <f t="shared" si="4"/>
      </c>
      <c r="AF59" s="2931">
        <f>VLOOKUP(C59,'Data Products'!$A:$J,10,0)</f>
      </c>
      <c r="AG59" s="2932">
        <f t="shared" si="24"/>
      </c>
      <c r="AH59" s="2835">
        <f t="shared" si="17"/>
      </c>
      <c r="AI59" s="2936"/>
      <c r="AJ59" s="2940"/>
      <c r="AK59" s="2839">
        <v>50</v>
      </c>
      <c r="AL59" s="2838"/>
      <c r="AM59" s="2839"/>
      <c r="AN59" s="2839"/>
    </row>
    <row customHeight="true" hidden="true" ht="18" r="60">
      <c r="A60" s="2921">
        <v>27</v>
      </c>
      <c r="B60" s="2820" t="s">
        <v>2730</v>
      </c>
      <c r="C60" s="2921" t="s">
        <v>2777</v>
      </c>
      <c r="D60" s="2946"/>
      <c r="E60" s="2946"/>
      <c r="F60" s="2924">
        <v>0</v>
      </c>
      <c r="G60" s="2924">
        <v>0</v>
      </c>
      <c r="H60" s="2925"/>
      <c r="I60" s="2926">
        <f>VLOOKUP(C60,'Data Products'!$A:$J,2,0)</f>
      </c>
      <c r="J60" s="2886">
        <f t="shared" si="10"/>
      </c>
      <c r="K60" s="2887">
        <v>45866</v>
      </c>
      <c r="L60" s="2829">
        <f t="shared" si="1"/>
      </c>
      <c r="M60" s="2935">
        <v>0</v>
      </c>
      <c r="N60" s="2852">
        <v>0</v>
      </c>
      <c r="O60" s="2854"/>
      <c r="P60" s="2825"/>
      <c r="Q60" s="2820" t="s">
        <v>2776</v>
      </c>
      <c r="R60" s="2896"/>
      <c r="S60" s="2896"/>
      <c r="T60" s="2947"/>
      <c r="U60" s="2900"/>
      <c r="V60" s="2896"/>
      <c r="W60" s="2896"/>
      <c r="X60" s="2896"/>
      <c r="Y60" s="2896"/>
      <c r="Z60" s="2896"/>
      <c r="AA60" s="2896"/>
      <c r="AB60" s="2930">
        <f t="shared" si="29"/>
      </c>
      <c r="AC60" s="2849">
        <f t="shared" si="21"/>
      </c>
      <c r="AD60" s="2832">
        <f t="shared" si="13"/>
      </c>
      <c r="AE60" s="2850">
        <f t="shared" si="4"/>
      </c>
      <c r="AF60" s="2931">
        <f>VLOOKUP(C60,'Data Products'!$A:$J,10,0)</f>
      </c>
      <c r="AG60" s="2932">
        <f t="shared" si="24"/>
      </c>
      <c r="AH60" s="2835">
        <f t="shared" si="17"/>
      </c>
      <c r="AI60" s="2936"/>
      <c r="AJ60" s="2940"/>
      <c r="AK60" s="2839">
        <v>80</v>
      </c>
      <c r="AL60" s="2838"/>
      <c r="AM60" s="2839"/>
      <c r="AN60" s="2839"/>
    </row>
    <row customHeight="true" hidden="true" ht="18" r="61">
      <c r="A61" s="2921">
        <v>28</v>
      </c>
      <c r="B61" s="2820" t="s">
        <v>2730</v>
      </c>
      <c r="C61" s="2921" t="s">
        <v>2778</v>
      </c>
      <c r="D61" s="2946"/>
      <c r="E61" s="2946"/>
      <c r="F61" s="2924">
        <v>0</v>
      </c>
      <c r="G61" s="2924">
        <v>0</v>
      </c>
      <c r="H61" s="2925"/>
      <c r="I61" s="2926">
        <f>VLOOKUP(C61,'Data Products'!$A:$J,2,0)</f>
      </c>
      <c r="J61" s="2886">
        <f t="shared" si="10"/>
      </c>
      <c r="K61" s="2887">
        <v>45867</v>
      </c>
      <c r="L61" s="2829">
        <f t="shared" si="1"/>
      </c>
      <c r="M61" s="2935">
        <v>0</v>
      </c>
      <c r="N61" s="2852">
        <v>0</v>
      </c>
      <c r="O61" s="2854"/>
      <c r="P61" s="2825"/>
      <c r="Q61" s="2820" t="s">
        <v>2776</v>
      </c>
      <c r="R61" s="2896"/>
      <c r="S61" s="2896"/>
      <c r="T61" s="2929"/>
      <c r="U61" s="2900"/>
      <c r="V61" s="2896"/>
      <c r="W61" s="2896"/>
      <c r="X61" s="2896"/>
      <c r="Y61" s="2896"/>
      <c r="Z61" s="2896"/>
      <c r="AA61" s="2896"/>
      <c r="AB61" s="2930">
        <f t="shared" si="29"/>
      </c>
      <c r="AC61" s="2844">
        <f t="shared" si="21"/>
      </c>
      <c r="AD61" s="2832">
        <f t="shared" si="13"/>
      </c>
      <c r="AE61" s="2845">
        <f t="shared" si="4"/>
      </c>
      <c r="AF61" s="2931">
        <f>VLOOKUP(C61,'Data Products'!$A:$J,10,0)</f>
      </c>
      <c r="AG61" s="2932">
        <f t="shared" si="24"/>
      </c>
      <c r="AH61" s="2835">
        <f t="shared" si="17"/>
      </c>
      <c r="AI61" s="2936"/>
      <c r="AJ61" s="2940"/>
      <c r="AK61" s="2839">
        <v>60</v>
      </c>
      <c r="AL61" s="2838"/>
      <c r="AM61" s="2839"/>
      <c r="AN61" s="2839"/>
    </row>
    <row customHeight="true" hidden="true" ht="18" r="62">
      <c r="A62" s="2921">
        <v>29</v>
      </c>
      <c r="B62" s="2820" t="s">
        <v>2730</v>
      </c>
      <c r="C62" s="2921" t="s">
        <v>2779</v>
      </c>
      <c r="D62" s="2946"/>
      <c r="E62" s="2946"/>
      <c r="F62" s="2924">
        <v>0</v>
      </c>
      <c r="G62" s="2924">
        <v>0</v>
      </c>
      <c r="H62" s="2925" t="s">
        <v>2780</v>
      </c>
      <c r="I62" s="2926">
        <f>VLOOKUP(C62,'Data Products'!$A:$J,2,0)</f>
      </c>
      <c r="J62" s="2886">
        <f t="shared" si="10"/>
      </c>
      <c r="K62" s="2887">
        <v>45868</v>
      </c>
      <c r="L62" s="2829">
        <f t="shared" si="1"/>
      </c>
      <c r="M62" s="2935">
        <v>0</v>
      </c>
      <c r="N62" s="2852">
        <v>0</v>
      </c>
      <c r="O62" s="2854"/>
      <c r="P62" s="2825"/>
      <c r="Q62" s="2820" t="s">
        <v>2776</v>
      </c>
      <c r="R62" s="2896"/>
      <c r="S62" s="2896"/>
      <c r="T62" s="2929"/>
      <c r="U62" s="2900"/>
      <c r="V62" s="2896"/>
      <c r="W62" s="2896"/>
      <c r="X62" s="2896"/>
      <c r="Y62" s="2896"/>
      <c r="Z62" s="2896"/>
      <c r="AA62" s="2896"/>
      <c r="AB62" s="2930">
        <f t="shared" si="29"/>
      </c>
      <c r="AC62" s="2844">
        <f t="shared" si="21"/>
      </c>
      <c r="AD62" s="2832">
        <f t="shared" si="13"/>
      </c>
      <c r="AE62" s="2845">
        <f t="shared" si="4"/>
      </c>
      <c r="AF62" s="2931">
        <f>VLOOKUP(C62,'Data Products'!$A:$J,10,0)</f>
      </c>
      <c r="AG62" s="2932">
        <f t="shared" si="24"/>
      </c>
      <c r="AH62" s="2835">
        <f t="shared" si="17"/>
      </c>
      <c r="AI62" s="2936"/>
      <c r="AJ62" s="2940"/>
      <c r="AK62" s="2839">
        <v>40</v>
      </c>
      <c r="AL62" s="2838"/>
      <c r="AM62" s="2839"/>
      <c r="AN62" s="2839"/>
    </row>
    <row customHeight="true" hidden="true" ht="18" r="63">
      <c r="A63" s="2921">
        <v>30</v>
      </c>
      <c r="B63" s="2820" t="s">
        <v>2730</v>
      </c>
      <c r="C63" s="2921" t="s">
        <v>2781</v>
      </c>
      <c r="D63" s="2946"/>
      <c r="E63" s="2946"/>
      <c r="F63" s="2924">
        <v>0</v>
      </c>
      <c r="G63" s="2924">
        <v>0</v>
      </c>
      <c r="H63" s="2925"/>
      <c r="I63" s="2926">
        <f>VLOOKUP(C63,'Data Products'!$A:$J,2,0)</f>
      </c>
      <c r="J63" s="2886">
        <f t="shared" si="10"/>
      </c>
      <c r="K63" s="2887">
        <v>45869</v>
      </c>
      <c r="L63" s="2829">
        <f t="shared" si="1"/>
      </c>
      <c r="M63" s="2935">
        <v>0</v>
      </c>
      <c r="N63" s="2852">
        <v>0</v>
      </c>
      <c r="O63" s="2854"/>
      <c r="P63" s="2825"/>
      <c r="Q63" s="2820" t="s">
        <v>2776</v>
      </c>
      <c r="R63" s="2896"/>
      <c r="S63" s="2896"/>
      <c r="T63" s="2929"/>
      <c r="U63" s="2900"/>
      <c r="V63" s="2896"/>
      <c r="W63" s="2896"/>
      <c r="X63" s="2896"/>
      <c r="Y63" s="2896"/>
      <c r="Z63" s="2896"/>
      <c r="AA63" s="2896"/>
      <c r="AB63" s="2930">
        <f t="shared" si="29"/>
      </c>
      <c r="AC63" s="2844">
        <f t="shared" si="21"/>
      </c>
      <c r="AD63" s="2832">
        <f t="shared" si="13"/>
      </c>
      <c r="AE63" s="2845">
        <f t="shared" si="4"/>
      </c>
      <c r="AF63" s="2931">
        <f>VLOOKUP(C63,'Data Products'!$A:$J,10,0)</f>
      </c>
      <c r="AG63" s="2932">
        <f t="shared" si="24"/>
      </c>
      <c r="AH63" s="2835">
        <f t="shared" si="17"/>
      </c>
      <c r="AI63" s="2936"/>
      <c r="AJ63" s="2940"/>
      <c r="AK63" s="2839"/>
      <c r="AL63" s="2838"/>
      <c r="AM63" s="2839"/>
      <c r="AN63" s="2839"/>
    </row>
    <row customHeight="true" hidden="true" ht="18" r="64">
      <c r="A64" s="2921">
        <v>31</v>
      </c>
      <c r="B64" s="2820" t="s">
        <v>2730</v>
      </c>
      <c r="C64" s="2921" t="s">
        <v>2782</v>
      </c>
      <c r="D64" s="2946"/>
      <c r="E64" s="2946"/>
      <c r="F64" s="2924">
        <v>0</v>
      </c>
      <c r="G64" s="2924">
        <v>0</v>
      </c>
      <c r="H64" s="2925"/>
      <c r="I64" s="2926">
        <f>VLOOKUP(C64,'Data Products'!$A:$J,2,0)</f>
      </c>
      <c r="J64" s="2886">
        <f t="shared" si="10"/>
      </c>
      <c r="K64" s="2887">
        <v>45870</v>
      </c>
      <c r="L64" s="2829">
        <f t="shared" si="1"/>
      </c>
      <c r="M64" s="2935">
        <v>0</v>
      </c>
      <c r="N64" s="2852">
        <v>0</v>
      </c>
      <c r="O64" s="2854"/>
      <c r="P64" s="2825"/>
      <c r="Q64" s="2820" t="s">
        <v>2776</v>
      </c>
      <c r="R64" s="2896"/>
      <c r="S64" s="2896"/>
      <c r="T64" s="2929"/>
      <c r="U64" s="2900"/>
      <c r="V64" s="2896"/>
      <c r="W64" s="2896"/>
      <c r="X64" s="2896"/>
      <c r="Y64" s="2896"/>
      <c r="Z64" s="2896"/>
      <c r="AA64" s="2896"/>
      <c r="AB64" s="2930">
        <f t="shared" si="29"/>
      </c>
      <c r="AC64" s="2849">
        <f t="shared" si="21"/>
      </c>
      <c r="AD64" s="2832">
        <f t="shared" si="13"/>
      </c>
      <c r="AE64" s="2850">
        <f t="shared" si="4"/>
      </c>
      <c r="AF64" s="2931">
        <f>VLOOKUP(C64,'Data Products'!$A:$J,10,0)</f>
      </c>
      <c r="AG64" s="2932">
        <f t="shared" si="24"/>
      </c>
      <c r="AH64" s="2835">
        <f t="shared" si="17"/>
      </c>
      <c r="AI64" s="2936"/>
      <c r="AJ64" s="2940"/>
      <c r="AK64" s="2839"/>
      <c r="AL64" s="2838"/>
      <c r="AM64" s="2839"/>
      <c r="AN64" s="2839"/>
    </row>
    <row customHeight="true" hidden="true" ht="18" r="65">
      <c r="A65" s="2921">
        <v>32</v>
      </c>
      <c r="B65" s="2820" t="s">
        <v>2730</v>
      </c>
      <c r="C65" s="2921" t="s">
        <v>2783</v>
      </c>
      <c r="D65" s="2946"/>
      <c r="E65" s="2946"/>
      <c r="F65" s="2924">
        <v>0</v>
      </c>
      <c r="G65" s="2924">
        <v>0</v>
      </c>
      <c r="H65" s="2925"/>
      <c r="I65" s="2926">
        <f>VLOOKUP(C65,'Data Products'!$A:$J,2,0)</f>
      </c>
      <c r="J65" s="2886">
        <f t="shared" si="10"/>
      </c>
      <c r="K65" s="2887">
        <v>45871</v>
      </c>
      <c r="L65" s="2829">
        <f t="shared" si="1"/>
      </c>
      <c r="M65" s="2935">
        <v>0</v>
      </c>
      <c r="N65" s="2852">
        <v>0</v>
      </c>
      <c r="O65" s="2854"/>
      <c r="P65" s="2825"/>
      <c r="Q65" s="2820" t="s">
        <v>2784</v>
      </c>
      <c r="R65" s="2896"/>
      <c r="S65" s="2896"/>
      <c r="T65" s="2929"/>
      <c r="U65" s="2900"/>
      <c r="V65" s="2896"/>
      <c r="W65" s="2896"/>
      <c r="X65" s="2896"/>
      <c r="Y65" s="2896"/>
      <c r="Z65" s="2896"/>
      <c r="AA65" s="2896"/>
      <c r="AB65" s="2930">
        <f t="shared" si="29"/>
      </c>
      <c r="AC65" s="2844">
        <f t="shared" si="21"/>
      </c>
      <c r="AD65" s="2832">
        <f t="shared" si="13"/>
      </c>
      <c r="AE65" s="2845">
        <f t="shared" si="4"/>
      </c>
      <c r="AF65" s="2931">
        <f>VLOOKUP(C65,'Data Products'!$A:$J,10,0)</f>
      </c>
      <c r="AG65" s="2932">
        <f t="shared" si="24"/>
      </c>
      <c r="AH65" s="2835">
        <f t="shared" si="17"/>
      </c>
      <c r="AI65" s="2936"/>
      <c r="AJ65" s="2940"/>
      <c r="AK65" s="2839"/>
      <c r="AL65" s="2838"/>
      <c r="AM65" s="2839"/>
      <c r="AN65" s="2839"/>
    </row>
    <row customHeight="true" hidden="true" ht="18" r="66">
      <c r="A66" s="2921">
        <v>33</v>
      </c>
      <c r="B66" s="2820" t="s">
        <v>2730</v>
      </c>
      <c r="C66" s="2921" t="s">
        <v>2785</v>
      </c>
      <c r="D66" s="2946"/>
      <c r="E66" s="2946"/>
      <c r="F66" s="2924">
        <v>0</v>
      </c>
      <c r="G66" s="2924">
        <v>0</v>
      </c>
      <c r="H66" s="2925"/>
      <c r="I66" s="2926">
        <f>VLOOKUP(C66,'Data Products'!$A:$J,2,0)</f>
      </c>
      <c r="J66" s="2886">
        <f t="shared" si="10"/>
      </c>
      <c r="K66" s="2887">
        <v>45872</v>
      </c>
      <c r="L66" s="2829">
        <f t="shared" si="1"/>
      </c>
      <c r="M66" s="2935">
        <v>0</v>
      </c>
      <c r="N66" s="2852">
        <v>0</v>
      </c>
      <c r="O66" s="2854"/>
      <c r="P66" s="2825"/>
      <c r="Q66" s="2820" t="s">
        <v>2784</v>
      </c>
      <c r="R66" s="2896"/>
      <c r="S66" s="2896"/>
      <c r="T66" s="2929"/>
      <c r="U66" s="2900"/>
      <c r="V66" s="2896"/>
      <c r="W66" s="2896"/>
      <c r="X66" s="2896"/>
      <c r="Y66" s="2896"/>
      <c r="Z66" s="2896"/>
      <c r="AA66" s="2896"/>
      <c r="AB66" s="2930">
        <f t="shared" si="29"/>
      </c>
      <c r="AC66" s="2844">
        <f t="shared" si="21"/>
      </c>
      <c r="AD66" s="2832">
        <f t="shared" si="13"/>
      </c>
      <c r="AE66" s="2845">
        <f t="shared" si="4"/>
      </c>
      <c r="AF66" s="2931">
        <f>VLOOKUP(C66,'Data Products'!$A:$J,10,0)</f>
      </c>
      <c r="AG66" s="2932">
        <f t="shared" si="24"/>
      </c>
      <c r="AH66" s="2835">
        <f t="shared" si="17"/>
      </c>
      <c r="AI66" s="2936"/>
      <c r="AJ66" s="2940"/>
      <c r="AK66" s="2839"/>
      <c r="AL66" s="2838"/>
      <c r="AM66" s="2839"/>
      <c r="AN66" s="2839"/>
    </row>
    <row customHeight="true" hidden="true" ht="18" r="67">
      <c r="A67" s="2921">
        <v>34</v>
      </c>
      <c r="B67" s="2941" t="s">
        <v>2730</v>
      </c>
      <c r="C67" s="2948" t="s">
        <v>2786</v>
      </c>
      <c r="D67" s="2946"/>
      <c r="E67" s="2946"/>
      <c r="F67" s="2924">
        <v>0</v>
      </c>
      <c r="G67" s="2924">
        <v>0</v>
      </c>
      <c r="H67" s="2925"/>
      <c r="I67" s="2926">
        <f>VLOOKUP(C67,'Data Products'!$A:$J,2,0)</f>
      </c>
      <c r="J67" s="2886">
        <f t="shared" si="10"/>
      </c>
      <c r="K67" s="2887">
        <v>45873</v>
      </c>
      <c r="L67" s="2829">
        <f t="shared" si="1"/>
      </c>
      <c r="M67" s="2935">
        <v>0</v>
      </c>
      <c r="N67" s="2852">
        <v>0</v>
      </c>
      <c r="O67" s="2949"/>
      <c r="P67" s="2950"/>
      <c r="Q67" s="2820" t="s">
        <v>2784</v>
      </c>
      <c r="R67" s="2896"/>
      <c r="S67" s="2896"/>
      <c r="T67" s="2929"/>
      <c r="U67" s="2896"/>
      <c r="V67" s="2896"/>
      <c r="W67" s="2896"/>
      <c r="X67" s="2896"/>
      <c r="Y67" s="2896"/>
      <c r="Z67" s="2896"/>
      <c r="AA67" s="2896"/>
      <c r="AB67" s="2930">
        <f t="shared" si="29"/>
      </c>
      <c r="AC67" s="2844">
        <f t="shared" si="21"/>
      </c>
      <c r="AD67" s="2832">
        <f t="shared" si="13"/>
      </c>
      <c r="AE67" s="2845">
        <f t="shared" si="4"/>
      </c>
      <c r="AF67" s="2931">
        <f>VLOOKUP(C67,'Data Products'!$A:$J,10,0)</f>
      </c>
      <c r="AG67" s="2932">
        <f t="shared" si="24"/>
      </c>
      <c r="AH67" s="2835">
        <f t="shared" si="17"/>
      </c>
      <c r="AI67" s="2936"/>
      <c r="AJ67" s="2940"/>
      <c r="AK67" s="2839"/>
      <c r="AL67" s="2838"/>
      <c r="AM67" s="2839"/>
      <c r="AN67" s="2839"/>
    </row>
    <row customHeight="true" hidden="true" ht="18" r="68">
      <c r="A68" s="2921">
        <v>35</v>
      </c>
      <c r="B68" s="2921" t="s">
        <v>2684</v>
      </c>
      <c r="C68" s="2921" t="s">
        <v>2787</v>
      </c>
      <c r="D68" s="2864" t="s">
        <v>2788</v>
      </c>
      <c r="E68" s="2864" t="s">
        <v>2788</v>
      </c>
      <c r="F68" s="2924">
        <v>0</v>
      </c>
      <c r="G68" s="2924">
        <v>0</v>
      </c>
      <c r="H68" s="2951"/>
      <c r="I68" s="2926">
        <f>VLOOKUP(C68,'Data Products'!$A:$J,2,0)</f>
      </c>
      <c r="J68" s="2886">
        <f t="shared" si="10"/>
      </c>
      <c r="K68" s="2887">
        <v>45874</v>
      </c>
      <c r="L68" s="2829">
        <f t="shared" si="1"/>
      </c>
      <c r="M68" s="2952">
        <v>0</v>
      </c>
      <c r="N68" s="2852">
        <v>0</v>
      </c>
      <c r="O68" s="2854"/>
      <c r="P68" s="2825"/>
      <c r="Q68" s="2941" t="s">
        <v>2789</v>
      </c>
      <c r="R68" s="2896"/>
      <c r="S68" s="2896"/>
      <c r="T68" s="2929"/>
      <c r="U68" s="2896"/>
      <c r="V68" s="2896"/>
      <c r="W68" s="2896"/>
      <c r="X68" s="2896"/>
      <c r="Y68" s="2896"/>
      <c r="Z68" s="2896"/>
      <c r="AA68" s="2896"/>
      <c r="AB68" s="2930">
        <f t="shared" si="29"/>
      </c>
      <c r="AC68" s="2849">
        <f t="shared" si="21"/>
      </c>
      <c r="AD68" s="2832">
        <f t="shared" si="13"/>
      </c>
      <c r="AE68" s="2850">
        <f t="shared" si="4"/>
      </c>
      <c r="AF68" s="2931">
        <f>VLOOKUP(C68,'Data Products'!$A:$J,10,0)</f>
      </c>
      <c r="AG68" s="2932">
        <f t="shared" si="24"/>
      </c>
      <c r="AH68" s="2835">
        <f t="shared" si="17"/>
      </c>
      <c r="AI68" s="2936"/>
      <c r="AJ68" s="2940"/>
      <c r="AK68" s="2839">
        <v>50</v>
      </c>
      <c r="AL68" s="2838"/>
      <c r="AM68" s="2839"/>
      <c r="AN68" s="2839"/>
    </row>
    <row customHeight="true" hidden="true" ht="18" r="69">
      <c r="A69" s="2921">
        <v>36</v>
      </c>
      <c r="B69" s="2942" t="s">
        <v>2738</v>
      </c>
      <c r="C69" s="2953" t="s">
        <v>2790</v>
      </c>
      <c r="D69" s="2946"/>
      <c r="E69" s="2946"/>
      <c r="F69" s="2924">
        <v>0</v>
      </c>
      <c r="G69" s="2924">
        <v>0</v>
      </c>
      <c r="H69" s="2925"/>
      <c r="I69" s="2926">
        <f>VLOOKUP(C69,'Data Products'!$A:$J,2,0)</f>
      </c>
      <c r="J69" s="2886">
        <f t="shared" si="10"/>
      </c>
      <c r="K69" s="2887">
        <v>45875</v>
      </c>
      <c r="L69" s="2829">
        <f t="shared" si="1"/>
      </c>
      <c r="M69" s="2935">
        <v>0</v>
      </c>
      <c r="N69" s="2852">
        <v>0</v>
      </c>
      <c r="O69" s="2954"/>
      <c r="P69" s="2955"/>
      <c r="Q69" s="2820" t="s">
        <v>2789</v>
      </c>
      <c r="R69" s="2896"/>
      <c r="S69" s="2896"/>
      <c r="T69" s="2929"/>
      <c r="U69" s="2896"/>
      <c r="V69" s="2896"/>
      <c r="W69" s="2896"/>
      <c r="X69" s="2896"/>
      <c r="Y69" s="2896"/>
      <c r="Z69" s="2896"/>
      <c r="AA69" s="2896"/>
      <c r="AB69" s="2930">
        <f t="shared" si="29"/>
      </c>
      <c r="AC69" s="2849">
        <f t="shared" si="21"/>
      </c>
      <c r="AD69" s="2832">
        <f t="shared" si="13"/>
      </c>
      <c r="AE69" s="2850">
        <f t="shared" si="4"/>
      </c>
      <c r="AF69" s="2931">
        <f>VLOOKUP(C69,'Data Products'!$A:$J,10,0)</f>
      </c>
      <c r="AG69" s="2932">
        <f t="shared" si="24"/>
      </c>
      <c r="AH69" s="2835">
        <f t="shared" si="17"/>
      </c>
      <c r="AI69" s="2936"/>
      <c r="AJ69" s="2956"/>
      <c r="AK69" s="2957"/>
      <c r="AL69" s="2958"/>
      <c r="AM69" s="2957"/>
      <c r="AN69" s="2957"/>
    </row>
    <row customHeight="true" hidden="true" ht="18" r="70">
      <c r="A70" s="2921">
        <v>37</v>
      </c>
      <c r="B70" s="2942" t="s">
        <v>2738</v>
      </c>
      <c r="C70" s="2921" t="s">
        <v>2791</v>
      </c>
      <c r="D70" s="2946"/>
      <c r="E70" s="2946"/>
      <c r="F70" s="2924">
        <v>0</v>
      </c>
      <c r="G70" s="2924">
        <v>0</v>
      </c>
      <c r="H70" s="2959"/>
      <c r="I70" s="2926">
        <f>VLOOKUP(C70,'Data Products'!$A:$J,2,0)</f>
      </c>
      <c r="J70" s="2886">
        <f t="shared" si="10"/>
      </c>
      <c r="K70" s="2887">
        <v>45876</v>
      </c>
      <c r="L70" s="2829">
        <f t="shared" si="1"/>
      </c>
      <c r="M70" s="2935">
        <v>0</v>
      </c>
      <c r="N70" s="2852">
        <v>0</v>
      </c>
      <c r="O70" s="2854"/>
      <c r="P70" s="2825"/>
      <c r="Q70" s="2820" t="s">
        <v>2789</v>
      </c>
      <c r="R70" s="2896"/>
      <c r="S70" s="2896"/>
      <c r="T70" s="2929"/>
      <c r="U70" s="2896"/>
      <c r="V70" s="2896"/>
      <c r="W70" s="2896"/>
      <c r="X70" s="2896"/>
      <c r="Y70" s="2896"/>
      <c r="Z70" s="2896"/>
      <c r="AA70" s="2896"/>
      <c r="AB70" s="2930">
        <f t="shared" si="29"/>
      </c>
      <c r="AC70" s="2849">
        <f t="shared" si="21"/>
      </c>
      <c r="AD70" s="2832">
        <f t="shared" si="13"/>
      </c>
      <c r="AE70" s="2850">
        <f t="shared" si="4"/>
      </c>
      <c r="AF70" s="2931">
        <f>VLOOKUP(C70,'Data Products'!$A:$J,10,0)</f>
      </c>
      <c r="AG70" s="2932">
        <f t="shared" si="24"/>
      </c>
      <c r="AH70" s="2835">
        <f t="shared" si="17"/>
      </c>
      <c r="AI70" s="2936"/>
      <c r="AJ70" s="2940"/>
      <c r="AK70" s="2839"/>
      <c r="AL70" s="2838"/>
      <c r="AM70" s="2839"/>
      <c r="AN70" s="2839"/>
    </row>
    <row customHeight="true" hidden="true" ht="18" r="71">
      <c r="A71" s="2921">
        <v>38</v>
      </c>
      <c r="B71" s="2942" t="s">
        <v>2738</v>
      </c>
      <c r="C71" s="2921" t="s">
        <v>2792</v>
      </c>
      <c r="D71" s="2946"/>
      <c r="E71" s="2946"/>
      <c r="F71" s="2924">
        <v>0</v>
      </c>
      <c r="G71" s="2924">
        <v>0</v>
      </c>
      <c r="H71" s="2959"/>
      <c r="I71" s="2926">
        <f>VLOOKUP(C71,'Data Products'!$A:$J,2,0)</f>
      </c>
      <c r="J71" s="2886">
        <f t="shared" si="10"/>
      </c>
      <c r="K71" s="2887">
        <v>45877</v>
      </c>
      <c r="L71" s="2829">
        <f t="shared" si="1"/>
      </c>
      <c r="M71" s="2935">
        <v>0</v>
      </c>
      <c r="N71" s="2852">
        <v>0</v>
      </c>
      <c r="O71" s="2854"/>
      <c r="P71" s="2825"/>
      <c r="Q71" s="2820" t="s">
        <v>2789</v>
      </c>
      <c r="R71" s="2896"/>
      <c r="S71" s="2896"/>
      <c r="T71" s="2929"/>
      <c r="U71" s="2896"/>
      <c r="V71" s="2896"/>
      <c r="W71" s="2896"/>
      <c r="X71" s="2896"/>
      <c r="Y71" s="2896"/>
      <c r="Z71" s="2896"/>
      <c r="AA71" s="2896"/>
      <c r="AB71" s="2930">
        <f t="shared" si="29"/>
      </c>
      <c r="AC71" s="2849">
        <f t="shared" si="21"/>
      </c>
      <c r="AD71" s="2832">
        <f t="shared" si="13"/>
      </c>
      <c r="AE71" s="2850">
        <f t="shared" si="4"/>
      </c>
      <c r="AF71" s="2931">
        <f>VLOOKUP(C71,'Data Products'!$A:$J,10,0)</f>
      </c>
      <c r="AG71" s="2932">
        <f t="shared" si="24"/>
      </c>
      <c r="AH71" s="2835">
        <f t="shared" si="17"/>
      </c>
      <c r="AI71" s="2936"/>
      <c r="AJ71" s="2940"/>
      <c r="AK71" s="2839"/>
      <c r="AL71" s="2838"/>
      <c r="AM71" s="2839"/>
      <c r="AN71" s="2839"/>
    </row>
    <row customHeight="true" hidden="true" ht="18" r="72">
      <c r="A72" s="2921">
        <v>39</v>
      </c>
      <c r="B72" s="2942" t="s">
        <v>2684</v>
      </c>
      <c r="C72" s="2921" t="s">
        <v>2793</v>
      </c>
      <c r="D72" s="2864" t="s">
        <v>2794</v>
      </c>
      <c r="E72" s="2864" t="s">
        <v>2794</v>
      </c>
      <c r="F72" s="2924">
        <v>0</v>
      </c>
      <c r="G72" s="2924">
        <v>0</v>
      </c>
      <c r="H72" s="2959"/>
      <c r="I72" s="2926">
        <f>VLOOKUP(C72,'Data Products'!$A:$J,2,0)</f>
      </c>
      <c r="J72" s="2886">
        <f t="shared" si="10"/>
      </c>
      <c r="K72" s="2887">
        <v>45878</v>
      </c>
      <c r="L72" s="2829">
        <f t="shared" si="1"/>
      </c>
      <c r="M72" s="2935">
        <v>0</v>
      </c>
      <c r="N72" s="2852">
        <v>0</v>
      </c>
      <c r="O72" s="2854"/>
      <c r="P72" s="2825"/>
      <c r="Q72" s="2820" t="s">
        <v>2795</v>
      </c>
      <c r="R72" s="2896"/>
      <c r="S72" s="2896"/>
      <c r="T72" s="2929"/>
      <c r="U72" s="2896"/>
      <c r="V72" s="2896"/>
      <c r="W72" s="2896"/>
      <c r="X72" s="2896"/>
      <c r="Y72" s="2896"/>
      <c r="Z72" s="2896"/>
      <c r="AA72" s="2896"/>
      <c r="AB72" s="2930">
        <f t="shared" si="29"/>
      </c>
      <c r="AC72" s="2849">
        <f t="shared" si="21"/>
      </c>
      <c r="AD72" s="2832">
        <f t="shared" si="13"/>
      </c>
      <c r="AE72" s="2850">
        <f t="shared" si="4"/>
      </c>
      <c r="AF72" s="2931">
        <f>VLOOKUP(C72,'Data Products'!$A:$J,10,0)</f>
      </c>
      <c r="AG72" s="2932">
        <f t="shared" si="24"/>
      </c>
      <c r="AH72" s="2835"/>
      <c r="AI72" s="2936"/>
      <c r="AJ72" s="2940"/>
      <c r="AK72" s="2839"/>
      <c r="AL72" s="2838"/>
      <c r="AM72" s="2839"/>
      <c r="AN72" s="2839"/>
    </row>
    <row customHeight="true" hidden="true" ht="18" r="73">
      <c r="A73" s="2921">
        <v>40</v>
      </c>
      <c r="B73" s="2820" t="s">
        <v>2730</v>
      </c>
      <c r="C73" s="2921" t="s">
        <v>2796</v>
      </c>
      <c r="D73" s="2960"/>
      <c r="E73" s="2960"/>
      <c r="F73" s="2924">
        <v>0</v>
      </c>
      <c r="G73" s="2924">
        <v>0</v>
      </c>
      <c r="H73" s="2959"/>
      <c r="I73" s="2926">
        <f>VLOOKUP(C73,'Data Products'!$A:$J,2,0)</f>
      </c>
      <c r="J73" s="2886">
        <f t="shared" si="10"/>
      </c>
      <c r="K73" s="2887">
        <v>45879</v>
      </c>
      <c r="L73" s="2829">
        <f t="shared" si="1"/>
      </c>
      <c r="M73" s="2935">
        <v>0</v>
      </c>
      <c r="N73" s="2852">
        <v>0</v>
      </c>
      <c r="O73" s="2961"/>
      <c r="P73" s="2843"/>
      <c r="Q73" s="2820" t="s">
        <v>2797</v>
      </c>
      <c r="R73" s="2896"/>
      <c r="S73" s="2896"/>
      <c r="T73" s="2929"/>
      <c r="U73" s="2896"/>
      <c r="V73" s="2896"/>
      <c r="W73" s="2896"/>
      <c r="X73" s="2896"/>
      <c r="Y73" s="2896"/>
      <c r="Z73" s="2896"/>
      <c r="AA73" s="2896"/>
      <c r="AB73" s="2962">
        <f t="shared" si="29"/>
      </c>
      <c r="AC73" s="2963">
        <f t="shared" si="21"/>
      </c>
      <c r="AD73" s="2832">
        <f t="shared" si="13"/>
      </c>
      <c r="AE73" s="2845">
        <f t="shared" si="4"/>
      </c>
      <c r="AF73" s="2931">
        <f>VLOOKUP(C73,'Data Products'!$A:$J,10,0)</f>
      </c>
      <c r="AG73" s="2932">
        <f t="shared" si="24"/>
      </c>
      <c r="AH73" s="2835">
        <f t="shared" ref="AH73:AH105" si="18">IF(J73&lt;=90,F73,0)</f>
      </c>
      <c r="AI73" s="2936"/>
      <c r="AJ73" s="2940"/>
      <c r="AK73" s="2839"/>
      <c r="AL73" s="2838"/>
      <c r="AM73" s="2839"/>
      <c r="AN73" s="2839"/>
    </row>
    <row customHeight="true" hidden="true" ht="18" r="74">
      <c r="A74" s="2921">
        <v>41</v>
      </c>
      <c r="B74" s="2820" t="s">
        <v>2730</v>
      </c>
      <c r="C74" s="2921" t="s">
        <v>2798</v>
      </c>
      <c r="D74" s="2946"/>
      <c r="E74" s="2946"/>
      <c r="F74" s="2924">
        <v>0</v>
      </c>
      <c r="G74" s="2924">
        <v>0</v>
      </c>
      <c r="H74" s="2959"/>
      <c r="I74" s="2926">
        <f>VLOOKUP(C74,'Data Products'!$A:$J,2,0)</f>
      </c>
      <c r="J74" s="2886">
        <f t="shared" si="10"/>
      </c>
      <c r="K74" s="2887">
        <v>45880</v>
      </c>
      <c r="L74" s="2829">
        <f t="shared" si="1"/>
      </c>
      <c r="M74" s="2935">
        <v>0</v>
      </c>
      <c r="N74" s="2852">
        <v>0</v>
      </c>
      <c r="O74" s="2964"/>
      <c r="P74" s="2965"/>
      <c r="Q74" s="2820" t="s">
        <v>2797</v>
      </c>
      <c r="R74" s="2896"/>
      <c r="S74" s="2896"/>
      <c r="T74" s="2896"/>
      <c r="U74" s="2896"/>
      <c r="V74" s="2896"/>
      <c r="W74" s="2896"/>
      <c r="X74" s="2896"/>
      <c r="Y74" s="2896"/>
      <c r="Z74" s="2896"/>
      <c r="AA74" s="2896"/>
      <c r="AB74" s="2930">
        <f t="shared" si="29"/>
      </c>
      <c r="AC74" s="2963">
        <f t="shared" si="21"/>
      </c>
      <c r="AD74" s="2832">
        <f t="shared" si="13"/>
      </c>
      <c r="AE74" s="2845">
        <f t="shared" si="4"/>
      </c>
      <c r="AF74" s="2931">
        <f>VLOOKUP(C74,'Data Products'!$A:$J,10,0)</f>
      </c>
      <c r="AG74" s="2932">
        <f t="shared" si="24"/>
      </c>
      <c r="AH74" s="2835">
        <f t="shared" si="18"/>
      </c>
      <c r="AI74" s="2936"/>
      <c r="AJ74" s="2940"/>
      <c r="AK74" s="2839"/>
      <c r="AL74" s="2838"/>
      <c r="AM74" s="2839"/>
      <c r="AN74" s="2839"/>
    </row>
    <row customHeight="true" hidden="true" ht="18" r="75">
      <c r="A75" s="2921">
        <v>42</v>
      </c>
      <c r="B75" s="2820" t="s">
        <v>2730</v>
      </c>
      <c r="C75" s="2921" t="s">
        <v>2799</v>
      </c>
      <c r="D75" s="2946"/>
      <c r="E75" s="2946"/>
      <c r="F75" s="2924">
        <v>0</v>
      </c>
      <c r="G75" s="2924">
        <v>0</v>
      </c>
      <c r="H75" s="2959"/>
      <c r="I75" s="2926">
        <f>VLOOKUP(C75,'Data Products'!$A:$J,2,0)</f>
      </c>
      <c r="J75" s="2886">
        <f t="shared" si="10"/>
      </c>
      <c r="K75" s="2887">
        <v>45881</v>
      </c>
      <c r="L75" s="2829">
        <f t="shared" si="1"/>
      </c>
      <c r="M75" s="2935">
        <v>0</v>
      </c>
      <c r="N75" s="2852">
        <v>0</v>
      </c>
      <c r="O75" s="2964"/>
      <c r="P75" s="2965"/>
      <c r="Q75" s="2820" t="s">
        <v>2797</v>
      </c>
      <c r="R75" s="2896"/>
      <c r="S75" s="2896"/>
      <c r="T75" s="2896"/>
      <c r="U75" s="2896"/>
      <c r="V75" s="2896"/>
      <c r="W75" s="2896"/>
      <c r="X75" s="2896"/>
      <c r="Y75" s="2896"/>
      <c r="Z75" s="2896"/>
      <c r="AA75" s="2896"/>
      <c r="AB75" s="2930">
        <f t="shared" si="29"/>
      </c>
      <c r="AC75" s="2963">
        <f t="shared" si="21"/>
      </c>
      <c r="AD75" s="2832">
        <f t="shared" si="13"/>
      </c>
      <c r="AE75" s="2845">
        <f t="shared" si="4"/>
      </c>
      <c r="AF75" s="2931">
        <f>VLOOKUP(C75,'Data Products'!$A:$J,10,0)</f>
      </c>
      <c r="AG75" s="2932">
        <f t="shared" si="24"/>
      </c>
      <c r="AH75" s="2835">
        <f t="shared" si="18"/>
      </c>
      <c r="AI75" s="2936"/>
      <c r="AJ75" s="2940"/>
      <c r="AK75" s="2839"/>
      <c r="AL75" s="2838"/>
      <c r="AM75" s="2839"/>
      <c r="AN75" s="2839"/>
    </row>
    <row customHeight="true" hidden="true" ht="18" r="76">
      <c r="A76" s="2921">
        <v>43</v>
      </c>
      <c r="B76" s="2820" t="s">
        <v>2730</v>
      </c>
      <c r="C76" s="2921" t="s">
        <v>2800</v>
      </c>
      <c r="D76" s="2946"/>
      <c r="E76" s="2946"/>
      <c r="F76" s="2924">
        <v>0</v>
      </c>
      <c r="G76" s="2924">
        <v>0</v>
      </c>
      <c r="H76" s="2959"/>
      <c r="I76" s="2926">
        <f>VLOOKUP(C76,'Data Products'!$A:$J,2,0)</f>
      </c>
      <c r="J76" s="2886">
        <f t="shared" si="10"/>
      </c>
      <c r="K76" s="2887">
        <v>45882</v>
      </c>
      <c r="L76" s="2829">
        <f t="shared" si="1"/>
      </c>
      <c r="M76" s="2935">
        <v>0</v>
      </c>
      <c r="N76" s="2852">
        <v>0</v>
      </c>
      <c r="O76" s="2964"/>
      <c r="P76" s="2965"/>
      <c r="Q76" s="2820" t="s">
        <v>2797</v>
      </c>
      <c r="R76" s="2896"/>
      <c r="S76" s="2896"/>
      <c r="T76" s="2896"/>
      <c r="U76" s="2896"/>
      <c r="V76" s="2896"/>
      <c r="W76" s="2896"/>
      <c r="X76" s="2896"/>
      <c r="Y76" s="2896"/>
      <c r="Z76" s="2896"/>
      <c r="AA76" s="2896"/>
      <c r="AB76" s="2930">
        <f t="shared" si="29"/>
      </c>
      <c r="AC76" s="2963">
        <f t="shared" si="21"/>
      </c>
      <c r="AD76" s="2832">
        <f t="shared" si="13"/>
      </c>
      <c r="AE76" s="2845">
        <f t="shared" si="4"/>
      </c>
      <c r="AF76" s="2931">
        <f>VLOOKUP(C76,'Data Products'!$A:$J,10,0)</f>
      </c>
      <c r="AG76" s="2932">
        <f t="shared" si="24"/>
      </c>
      <c r="AH76" s="2835">
        <f t="shared" si="18"/>
      </c>
      <c r="AI76" s="2936"/>
      <c r="AJ76" s="2940"/>
      <c r="AK76" s="2839"/>
      <c r="AL76" s="2838"/>
      <c r="AM76" s="2839"/>
      <c r="AN76" s="2839"/>
    </row>
    <row customHeight="true" hidden="true" ht="18" r="77">
      <c r="A77" s="2921">
        <v>44</v>
      </c>
      <c r="B77" s="2820" t="s">
        <v>2684</v>
      </c>
      <c r="C77" s="2897" t="s">
        <v>2801</v>
      </c>
      <c r="D77" s="2864" t="s">
        <v>2801</v>
      </c>
      <c r="E77" s="2864" t="s">
        <v>2801</v>
      </c>
      <c r="F77" s="2924">
        <v>0</v>
      </c>
      <c r="G77" s="2924">
        <v>0</v>
      </c>
      <c r="H77" s="2959"/>
      <c r="I77" s="2926">
        <f>VLOOKUP(C77,'Data Products'!$A:$J,2,0)</f>
      </c>
      <c r="J77" s="2886">
        <f t="shared" si="10"/>
      </c>
      <c r="K77" s="2887">
        <v>45883</v>
      </c>
      <c r="L77" s="2829">
        <f t="shared" si="1"/>
      </c>
      <c r="M77" s="2935">
        <v>2</v>
      </c>
      <c r="N77" s="2852">
        <v>2</v>
      </c>
      <c r="O77" s="2964"/>
      <c r="P77" s="2965"/>
      <c r="Q77" s="2820" t="s">
        <v>2797</v>
      </c>
      <c r="R77" s="2896"/>
      <c r="S77" s="2896"/>
      <c r="T77" s="2896"/>
      <c r="U77" s="2896"/>
      <c r="V77" s="2896"/>
      <c r="W77" s="2896"/>
      <c r="X77" s="2896"/>
      <c r="Y77" s="2896"/>
      <c r="Z77" s="2896"/>
      <c r="AA77" s="2896"/>
      <c r="AB77" s="2930">
        <f t="shared" si="29"/>
      </c>
      <c r="AC77" s="2966">
        <f t="shared" si="21"/>
      </c>
      <c r="AD77" s="2832">
        <f t="shared" si="13"/>
      </c>
      <c r="AE77" s="2850">
        <f t="shared" si="4"/>
      </c>
      <c r="AF77" s="2931">
        <f>VLOOKUP(C77,'Data Products'!$A:$J,10,0)</f>
      </c>
      <c r="AG77" s="2932">
        <f t="shared" si="24"/>
      </c>
      <c r="AH77" s="2835">
        <f t="shared" si="18"/>
      </c>
      <c r="AI77" s="2936"/>
      <c r="AJ77" s="2940"/>
      <c r="AK77" s="2839"/>
      <c r="AL77" s="2838"/>
      <c r="AM77" s="2839"/>
      <c r="AN77" s="2839"/>
    </row>
    <row customHeight="true" hidden="true" ht="18" r="78">
      <c r="A78" s="2921">
        <v>45</v>
      </c>
      <c r="B78" s="2820" t="s">
        <v>2730</v>
      </c>
      <c r="C78" s="2921" t="s">
        <v>2802</v>
      </c>
      <c r="D78" s="2946"/>
      <c r="E78" s="2946"/>
      <c r="F78" s="2924">
        <v>0</v>
      </c>
      <c r="G78" s="2924">
        <v>0</v>
      </c>
      <c r="H78" s="2959"/>
      <c r="I78" s="2926">
        <f>VLOOKUP(C78,'Data Products'!$A:$J,2,0)</f>
      </c>
      <c r="J78" s="2886">
        <f t="shared" si="10"/>
      </c>
      <c r="K78" s="2887">
        <v>45884</v>
      </c>
      <c r="L78" s="2829">
        <f t="shared" si="1"/>
      </c>
      <c r="M78" s="2935">
        <v>0</v>
      </c>
      <c r="N78" s="2852">
        <v>0</v>
      </c>
      <c r="O78" s="2964"/>
      <c r="P78" s="2965"/>
      <c r="Q78" s="2820" t="s">
        <v>2797</v>
      </c>
      <c r="R78" s="2896"/>
      <c r="S78" s="2896"/>
      <c r="T78" s="2896"/>
      <c r="U78" s="2896"/>
      <c r="V78" s="2896"/>
      <c r="W78" s="2896"/>
      <c r="X78" s="2896"/>
      <c r="Y78" s="2896"/>
      <c r="Z78" s="2896"/>
      <c r="AA78" s="2896"/>
      <c r="AB78" s="2930">
        <f t="shared" si="29"/>
      </c>
      <c r="AC78" s="2963">
        <f t="shared" si="21"/>
      </c>
      <c r="AD78" s="2832">
        <f t="shared" si="13"/>
      </c>
      <c r="AE78" s="2850">
        <f t="shared" si="4"/>
      </c>
      <c r="AF78" s="2931">
        <f>VLOOKUP(C78,'Data Products'!$A:$J,10,0)</f>
      </c>
      <c r="AG78" s="2932">
        <f t="shared" si="24"/>
      </c>
      <c r="AH78" s="2835">
        <f t="shared" si="18"/>
      </c>
      <c r="AI78" s="2936"/>
      <c r="AJ78" s="2940"/>
      <c r="AK78" s="2839"/>
      <c r="AL78" s="2838"/>
      <c r="AM78" s="2839"/>
      <c r="AN78" s="2839"/>
    </row>
    <row customHeight="true" hidden="true" ht="18" r="79">
      <c r="A79" s="2921">
        <v>46</v>
      </c>
      <c r="B79" s="2820" t="s">
        <v>2730</v>
      </c>
      <c r="C79" s="2921" t="s">
        <v>2803</v>
      </c>
      <c r="D79" s="2946"/>
      <c r="E79" s="2946"/>
      <c r="F79" s="2924">
        <v>0</v>
      </c>
      <c r="G79" s="2924">
        <v>0</v>
      </c>
      <c r="H79" s="2959"/>
      <c r="I79" s="2926">
        <f>VLOOKUP(C79,'Data Products'!$A:$J,2,0)</f>
      </c>
      <c r="J79" s="2886">
        <f t="shared" si="10"/>
      </c>
      <c r="K79" s="2887">
        <v>45885</v>
      </c>
      <c r="L79" s="2829">
        <f t="shared" si="1"/>
      </c>
      <c r="M79" s="2935">
        <v>0</v>
      </c>
      <c r="N79" s="2852">
        <v>0</v>
      </c>
      <c r="O79" s="2964"/>
      <c r="P79" s="2965"/>
      <c r="Q79" s="2820" t="s">
        <v>2797</v>
      </c>
      <c r="R79" s="2896"/>
      <c r="S79" s="2896"/>
      <c r="T79" s="2896"/>
      <c r="U79" s="2896"/>
      <c r="V79" s="2896"/>
      <c r="W79" s="2896"/>
      <c r="X79" s="2896"/>
      <c r="Y79" s="2896"/>
      <c r="Z79" s="2896"/>
      <c r="AA79" s="2896"/>
      <c r="AB79" s="2930">
        <f t="shared" si="29"/>
      </c>
      <c r="AC79" s="2963">
        <f t="shared" si="21"/>
      </c>
      <c r="AD79" s="2832">
        <f t="shared" si="13"/>
      </c>
      <c r="AE79" s="2850">
        <f t="shared" si="4"/>
      </c>
      <c r="AF79" s="2931">
        <f>VLOOKUP(C79,'Data Products'!$A:$J,10,0)</f>
      </c>
      <c r="AG79" s="2932">
        <f t="shared" si="24"/>
      </c>
      <c r="AH79" s="2835">
        <f t="shared" si="18"/>
      </c>
      <c r="AI79" s="2936"/>
      <c r="AJ79" s="2940"/>
      <c r="AK79" s="2839"/>
      <c r="AL79" s="2838"/>
      <c r="AM79" s="2839"/>
      <c r="AN79" s="2839"/>
    </row>
    <row customHeight="true" hidden="true" ht="18" r="80">
      <c r="A80" s="2921">
        <v>47</v>
      </c>
      <c r="B80" s="2820" t="s">
        <v>2730</v>
      </c>
      <c r="C80" s="2948" t="s">
        <v>2804</v>
      </c>
      <c r="D80" s="2946"/>
      <c r="E80" s="2946"/>
      <c r="F80" s="2924">
        <v>0</v>
      </c>
      <c r="G80" s="2924">
        <v>0</v>
      </c>
      <c r="H80" s="2967"/>
      <c r="I80" s="2926">
        <f>VLOOKUP(C80,'Data Products'!$A:$J,2,0)</f>
      </c>
      <c r="J80" s="2886">
        <f t="shared" si="10"/>
      </c>
      <c r="K80" s="2887">
        <v>45886</v>
      </c>
      <c r="L80" s="2829">
        <f t="shared" si="1"/>
      </c>
      <c r="M80" s="2952">
        <v>0</v>
      </c>
      <c r="N80" s="2852">
        <v>0</v>
      </c>
      <c r="O80" s="2968"/>
      <c r="P80" s="2969"/>
      <c r="Q80" s="2820" t="s">
        <v>2797</v>
      </c>
      <c r="R80" s="2896"/>
      <c r="S80" s="2896"/>
      <c r="T80" s="2896"/>
      <c r="U80" s="2896"/>
      <c r="V80" s="2896"/>
      <c r="W80" s="2896"/>
      <c r="X80" s="2896"/>
      <c r="Y80" s="2896"/>
      <c r="Z80" s="2896"/>
      <c r="AA80" s="2896"/>
      <c r="AB80" s="2970">
        <f t="shared" si="29"/>
      </c>
      <c r="AC80" s="2963">
        <f t="shared" si="21"/>
      </c>
      <c r="AD80" s="2832">
        <f t="shared" si="13"/>
      </c>
      <c r="AE80" s="2850">
        <f t="shared" si="4"/>
      </c>
      <c r="AF80" s="2931">
        <f>VLOOKUP(C80,'Data Products'!$A:$J,10,0)</f>
      </c>
      <c r="AG80" s="2932">
        <f t="shared" si="24"/>
      </c>
      <c r="AH80" s="2835">
        <f t="shared" si="18"/>
      </c>
      <c r="AI80" s="2936"/>
      <c r="AJ80" s="2940"/>
      <c r="AK80" s="2839"/>
      <c r="AL80" s="2838"/>
      <c r="AM80" s="2839"/>
      <c r="AN80" s="2839"/>
    </row>
    <row customHeight="true" hidden="true" ht="18" r="81">
      <c r="A81" s="2921">
        <v>48</v>
      </c>
      <c r="B81" s="2820" t="s">
        <v>2730</v>
      </c>
      <c r="C81" s="2921" t="s">
        <v>2805</v>
      </c>
      <c r="D81" s="2946"/>
      <c r="E81" s="2946"/>
      <c r="F81" s="2924">
        <v>0</v>
      </c>
      <c r="G81" s="2924">
        <v>0</v>
      </c>
      <c r="H81" s="2959"/>
      <c r="I81" s="2926">
        <f>VLOOKUP(C81,'Data Products'!$A:$J,2,0)</f>
      </c>
      <c r="J81" s="2886">
        <f t="shared" si="10"/>
      </c>
      <c r="K81" s="2887">
        <v>45887</v>
      </c>
      <c r="L81" s="2829">
        <f t="shared" si="1"/>
      </c>
      <c r="M81" s="2935">
        <v>0</v>
      </c>
      <c r="N81" s="2852">
        <v>0</v>
      </c>
      <c r="O81" s="2964"/>
      <c r="P81" s="2965"/>
      <c r="Q81" s="2820" t="s">
        <v>2797</v>
      </c>
      <c r="R81" s="2825"/>
      <c r="S81" s="2825"/>
      <c r="T81" s="2825"/>
      <c r="U81" s="2825"/>
      <c r="V81" s="2825"/>
      <c r="W81" s="2825"/>
      <c r="X81" s="2825"/>
      <c r="Y81" s="2825"/>
      <c r="Z81" s="2825"/>
      <c r="AA81" s="2825"/>
      <c r="AB81" s="2930">
        <f t="shared" si="29"/>
      </c>
      <c r="AC81" s="2963">
        <f t="shared" si="21"/>
      </c>
      <c r="AD81" s="2832">
        <f t="shared" si="13"/>
      </c>
      <c r="AE81" s="2850">
        <f t="shared" si="4"/>
      </c>
      <c r="AF81" s="2931">
        <f>VLOOKUP(C81,'Data Products'!$A:$J,10,0)</f>
      </c>
      <c r="AG81" s="2932">
        <f t="shared" si="24"/>
      </c>
      <c r="AH81" s="2835">
        <f t="shared" si="18"/>
      </c>
      <c r="AI81" s="2936"/>
      <c r="AJ81" s="2940"/>
      <c r="AK81" s="2839"/>
      <c r="AL81" s="2838"/>
      <c r="AM81" s="2839"/>
      <c r="AN81" s="2839"/>
    </row>
    <row customHeight="true" hidden="true" ht="18" r="82">
      <c r="A82" s="2921">
        <v>49</v>
      </c>
      <c r="B82" s="2820" t="s">
        <v>2730</v>
      </c>
      <c r="C82" s="2921" t="s">
        <v>2806</v>
      </c>
      <c r="D82" s="2946"/>
      <c r="E82" s="2946"/>
      <c r="F82" s="2924">
        <v>0</v>
      </c>
      <c r="G82" s="2924">
        <v>0</v>
      </c>
      <c r="H82" s="2959"/>
      <c r="I82" s="2926">
        <f>VLOOKUP(C82,'Data Products'!$A:$J,2,0)</f>
      </c>
      <c r="J82" s="2886">
        <f t="shared" si="10"/>
      </c>
      <c r="K82" s="2887">
        <v>45888</v>
      </c>
      <c r="L82" s="2829">
        <f t="shared" si="1"/>
      </c>
      <c r="M82" s="2935">
        <v>0</v>
      </c>
      <c r="N82" s="2852">
        <v>0</v>
      </c>
      <c r="O82" s="2964"/>
      <c r="P82" s="2965"/>
      <c r="Q82" s="2820" t="s">
        <v>2797</v>
      </c>
      <c r="R82" s="2825"/>
      <c r="S82" s="2825"/>
      <c r="T82" s="2825"/>
      <c r="U82" s="2825"/>
      <c r="V82" s="2825"/>
      <c r="W82" s="2825"/>
      <c r="X82" s="2825"/>
      <c r="Y82" s="2825"/>
      <c r="Z82" s="2825"/>
      <c r="AA82" s="2825"/>
      <c r="AB82" s="2930">
        <f t="shared" si="29"/>
      </c>
      <c r="AC82" s="2963">
        <f t="shared" si="21"/>
      </c>
      <c r="AD82" s="2832">
        <f t="shared" si="13"/>
      </c>
      <c r="AE82" s="2850">
        <f t="shared" si="4"/>
      </c>
      <c r="AF82" s="2931">
        <f>VLOOKUP(C82,'Data Products'!$A:$J,10,0)</f>
      </c>
      <c r="AG82" s="2932">
        <f t="shared" si="24"/>
      </c>
      <c r="AH82" s="2835">
        <f t="shared" si="18"/>
      </c>
      <c r="AI82" s="2936"/>
      <c r="AJ82" s="2940"/>
      <c r="AK82" s="2839"/>
      <c r="AL82" s="2838"/>
      <c r="AM82" s="2839"/>
      <c r="AN82" s="2839"/>
    </row>
    <row customHeight="true" hidden="true" ht="18" r="83">
      <c r="A83" s="2921">
        <v>50</v>
      </c>
      <c r="B83" s="2820" t="s">
        <v>2730</v>
      </c>
      <c r="C83" s="2921" t="s">
        <v>2807</v>
      </c>
      <c r="D83" s="2864" t="s">
        <v>2808</v>
      </c>
      <c r="E83" s="2864" t="s">
        <v>2808</v>
      </c>
      <c r="F83" s="2924">
        <v>0</v>
      </c>
      <c r="G83" s="2924">
        <v>0</v>
      </c>
      <c r="H83" s="2959"/>
      <c r="I83" s="2926">
        <f>VLOOKUP(C83,'Data Products'!$A:$J,2,0)</f>
      </c>
      <c r="J83" s="2886">
        <f t="shared" si="10"/>
      </c>
      <c r="K83" s="2887">
        <v>45889</v>
      </c>
      <c r="L83" s="2829">
        <f t="shared" si="1"/>
      </c>
      <c r="M83" s="2935">
        <v>0</v>
      </c>
      <c r="N83" s="2852">
        <v>0</v>
      </c>
      <c r="O83" s="2964"/>
      <c r="P83" s="2965"/>
      <c r="Q83" s="2820" t="s">
        <v>2797</v>
      </c>
      <c r="R83" s="2825"/>
      <c r="S83" s="2825"/>
      <c r="T83" s="2825"/>
      <c r="U83" s="2825"/>
      <c r="V83" s="2825"/>
      <c r="W83" s="2825"/>
      <c r="X83" s="2825"/>
      <c r="Y83" s="2825"/>
      <c r="Z83" s="2825"/>
      <c r="AA83" s="2825"/>
      <c r="AB83" s="2930">
        <f t="shared" si="29"/>
      </c>
      <c r="AC83" s="2870">
        <f t="shared" si="21"/>
      </c>
      <c r="AD83" s="2832">
        <f t="shared" si="13"/>
      </c>
      <c r="AE83" s="2850">
        <f t="shared" si="4"/>
      </c>
      <c r="AF83" s="2931">
        <f>VLOOKUP(C83,'Data Products'!$A:$J,10,0)</f>
      </c>
      <c r="AG83" s="2932">
        <f t="shared" si="24"/>
      </c>
      <c r="AH83" s="2835">
        <f t="shared" si="18"/>
      </c>
      <c r="AI83" s="2936"/>
      <c r="AJ83" s="2940"/>
      <c r="AK83" s="2839"/>
      <c r="AL83" s="2838"/>
      <c r="AM83" s="2839"/>
      <c r="AN83" s="2839"/>
    </row>
    <row customHeight="true" hidden="true" ht="18" r="84">
      <c r="A84" s="2921">
        <v>51</v>
      </c>
      <c r="B84" s="2820" t="s">
        <v>2730</v>
      </c>
      <c r="C84" s="2921" t="s">
        <v>2809</v>
      </c>
      <c r="D84" s="2864" t="s">
        <v>2810</v>
      </c>
      <c r="E84" s="2864" t="s">
        <v>2810</v>
      </c>
      <c r="F84" s="2924">
        <v>0</v>
      </c>
      <c r="G84" s="2924">
        <v>0</v>
      </c>
      <c r="H84" s="2959"/>
      <c r="I84" s="2926">
        <f>VLOOKUP(C84,'Data Products'!$A:$J,2,0)</f>
      </c>
      <c r="J84" s="2886">
        <f t="shared" si="10"/>
      </c>
      <c r="K84" s="2887">
        <v>45890</v>
      </c>
      <c r="L84" s="2829">
        <f t="shared" si="1"/>
      </c>
      <c r="M84" s="2935">
        <v>0</v>
      </c>
      <c r="N84" s="2852">
        <v>0</v>
      </c>
      <c r="O84" s="2964"/>
      <c r="P84" s="2965"/>
      <c r="Q84" s="2820" t="s">
        <v>2797</v>
      </c>
      <c r="R84" s="2825"/>
      <c r="S84" s="2825"/>
      <c r="T84" s="2825"/>
      <c r="U84" s="2825"/>
      <c r="V84" s="2825"/>
      <c r="W84" s="2825"/>
      <c r="X84" s="2825"/>
      <c r="Y84" s="2825"/>
      <c r="Z84" s="2825"/>
      <c r="AA84" s="2825"/>
      <c r="AB84" s="2930">
        <f t="shared" si="29"/>
      </c>
      <c r="AC84" s="2849">
        <f t="shared" si="21"/>
      </c>
      <c r="AD84" s="2832">
        <f t="shared" si="13"/>
      </c>
      <c r="AE84" s="2850">
        <f t="shared" si="4"/>
      </c>
      <c r="AF84" s="2931">
        <f>VLOOKUP(C84,'Data Products'!$A:$J,10,0)</f>
      </c>
      <c r="AG84" s="2932">
        <f t="shared" si="24"/>
      </c>
      <c r="AH84" s="2835">
        <f t="shared" si="18"/>
      </c>
      <c r="AI84" s="2936"/>
      <c r="AJ84" s="2940"/>
      <c r="AK84" s="2839"/>
      <c r="AL84" s="2838"/>
      <c r="AM84" s="2839"/>
      <c r="AN84" s="2839"/>
    </row>
    <row customHeight="true" hidden="true" ht="18" r="85">
      <c r="A85" s="2921">
        <v>52</v>
      </c>
      <c r="B85" s="2820" t="s">
        <v>2730</v>
      </c>
      <c r="C85" s="2921" t="s">
        <v>2811</v>
      </c>
      <c r="D85" s="2864" t="s">
        <v>2812</v>
      </c>
      <c r="E85" s="2864" t="s">
        <v>2812</v>
      </c>
      <c r="F85" s="2924">
        <v>0</v>
      </c>
      <c r="G85" s="2924">
        <v>0</v>
      </c>
      <c r="H85" s="2959"/>
      <c r="I85" s="2926">
        <f>VLOOKUP(C85,'Data Products'!$A:$J,2,0)</f>
      </c>
      <c r="J85" s="2886">
        <f t="shared" si="10"/>
      </c>
      <c r="K85" s="2887">
        <v>45891</v>
      </c>
      <c r="L85" s="2829">
        <f t="shared" si="1"/>
      </c>
      <c r="M85" s="2935">
        <v>0</v>
      </c>
      <c r="N85" s="2852">
        <v>0</v>
      </c>
      <c r="O85" s="2964"/>
      <c r="P85" s="2965"/>
      <c r="Q85" s="2820" t="s">
        <v>2797</v>
      </c>
      <c r="R85" s="2825"/>
      <c r="S85" s="2825"/>
      <c r="T85" s="2825"/>
      <c r="U85" s="2825"/>
      <c r="V85" s="2825"/>
      <c r="W85" s="2825"/>
      <c r="X85" s="2825"/>
      <c r="Y85" s="2825"/>
      <c r="Z85" s="2825"/>
      <c r="AA85" s="2825"/>
      <c r="AB85" s="2930">
        <f t="shared" si="29"/>
      </c>
      <c r="AC85" s="2844">
        <f t="shared" si="21"/>
      </c>
      <c r="AD85" s="2832">
        <f t="shared" si="13"/>
      </c>
      <c r="AE85" s="2850">
        <f t="shared" si="4"/>
      </c>
      <c r="AF85" s="2931">
        <f>VLOOKUP(C85,'Data Products'!$A:$J,10,0)</f>
      </c>
      <c r="AG85" s="2932">
        <f t="shared" si="24"/>
      </c>
      <c r="AH85" s="2835">
        <f t="shared" si="18"/>
      </c>
      <c r="AI85" s="2936"/>
      <c r="AJ85" s="2940"/>
      <c r="AK85" s="2839"/>
      <c r="AL85" s="2838"/>
      <c r="AM85" s="2839"/>
      <c r="AN85" s="2839"/>
    </row>
    <row customHeight="true" hidden="true" ht="18" r="86">
      <c r="A86" s="2921">
        <v>53</v>
      </c>
      <c r="B86" s="2820" t="s">
        <v>2730</v>
      </c>
      <c r="C86" s="2921" t="s">
        <v>2813</v>
      </c>
      <c r="D86" s="2864" t="s">
        <v>2814</v>
      </c>
      <c r="E86" s="2864" t="s">
        <v>2814</v>
      </c>
      <c r="F86" s="2924">
        <v>0</v>
      </c>
      <c r="G86" s="2924">
        <v>0</v>
      </c>
      <c r="H86" s="2959"/>
      <c r="I86" s="2926">
        <f>VLOOKUP(C86,'Data Products'!$A:$J,2,0)</f>
      </c>
      <c r="J86" s="2886">
        <f t="shared" si="10"/>
      </c>
      <c r="K86" s="2887">
        <v>45892</v>
      </c>
      <c r="L86" s="2829">
        <f t="shared" si="1"/>
      </c>
      <c r="M86" s="2935">
        <v>0</v>
      </c>
      <c r="N86" s="2852">
        <v>0</v>
      </c>
      <c r="O86" s="2964"/>
      <c r="P86" s="2965"/>
      <c r="Q86" s="2820" t="s">
        <v>2797</v>
      </c>
      <c r="R86" s="2825"/>
      <c r="S86" s="2825"/>
      <c r="T86" s="2825"/>
      <c r="U86" s="2825"/>
      <c r="V86" s="2825"/>
      <c r="W86" s="2825"/>
      <c r="X86" s="2825"/>
      <c r="Y86" s="2825"/>
      <c r="Z86" s="2825"/>
      <c r="AA86" s="2825"/>
      <c r="AB86" s="2930">
        <f t="shared" si="29"/>
      </c>
      <c r="AC86" s="2943">
        <f t="shared" si="21"/>
      </c>
      <c r="AD86" s="2832">
        <f t="shared" si="13"/>
      </c>
      <c r="AE86" s="2850">
        <f t="shared" si="4"/>
      </c>
      <c r="AF86" s="2931">
        <f>VLOOKUP(C86,'Data Products'!$A:$J,10,0)</f>
      </c>
      <c r="AG86" s="2932">
        <f t="shared" si="24"/>
      </c>
      <c r="AH86" s="2835">
        <f t="shared" si="18"/>
      </c>
      <c r="AI86" s="2936"/>
      <c r="AJ86" s="2940"/>
      <c r="AK86" s="2839"/>
      <c r="AL86" s="2838"/>
      <c r="AM86" s="2839"/>
      <c r="AN86" s="2839"/>
    </row>
    <row customHeight="true" hidden="true" ht="18" r="87">
      <c r="A87" s="2921">
        <v>54</v>
      </c>
      <c r="B87" s="2820" t="s">
        <v>2730</v>
      </c>
      <c r="C87" s="2921" t="s">
        <v>2815</v>
      </c>
      <c r="D87" s="2864" t="s">
        <v>2816</v>
      </c>
      <c r="E87" s="2864" t="s">
        <v>2816</v>
      </c>
      <c r="F87" s="2924">
        <v>0</v>
      </c>
      <c r="G87" s="2924">
        <v>0</v>
      </c>
      <c r="H87" s="2959"/>
      <c r="I87" s="2926">
        <f>VLOOKUP(C87,'Data Products'!$A:$J,2,0)</f>
      </c>
      <c r="J87" s="2886">
        <f t="shared" si="10"/>
      </c>
      <c r="K87" s="2887">
        <v>45893</v>
      </c>
      <c r="L87" s="2829">
        <f t="shared" si="1"/>
      </c>
      <c r="M87" s="2935">
        <v>0</v>
      </c>
      <c r="N87" s="2852">
        <v>0</v>
      </c>
      <c r="O87" s="2964"/>
      <c r="P87" s="2965"/>
      <c r="Q87" s="2820" t="s">
        <v>2797</v>
      </c>
      <c r="R87" s="2825"/>
      <c r="S87" s="2825"/>
      <c r="T87" s="2825"/>
      <c r="U87" s="2825"/>
      <c r="V87" s="2825"/>
      <c r="W87" s="2825"/>
      <c r="X87" s="2825"/>
      <c r="Y87" s="2825"/>
      <c r="Z87" s="2825"/>
      <c r="AA87" s="2825"/>
      <c r="AB87" s="2930">
        <f t="shared" si="29"/>
      </c>
      <c r="AC87" s="2943">
        <f t="shared" si="21"/>
      </c>
      <c r="AD87" s="2832">
        <f t="shared" si="13"/>
      </c>
      <c r="AE87" s="2850">
        <f t="shared" si="4"/>
      </c>
      <c r="AF87" s="2931">
        <f>VLOOKUP(C87,'Data Products'!$A:$J,10,0)</f>
      </c>
      <c r="AG87" s="2932">
        <f t="shared" si="24"/>
      </c>
      <c r="AH87" s="2835">
        <f t="shared" si="18"/>
      </c>
      <c r="AI87" s="2936"/>
      <c r="AJ87" s="2940"/>
      <c r="AK87" s="2839"/>
      <c r="AL87" s="2838"/>
      <c r="AM87" s="2839"/>
      <c r="AN87" s="2839"/>
    </row>
    <row customHeight="true" hidden="true" ht="18" r="88">
      <c r="A88" s="2921">
        <v>55</v>
      </c>
      <c r="B88" s="2820" t="s">
        <v>2730</v>
      </c>
      <c r="C88" s="2921" t="s">
        <v>2817</v>
      </c>
      <c r="D88" s="2864" t="s">
        <v>2818</v>
      </c>
      <c r="E88" s="2864" t="s">
        <v>2818</v>
      </c>
      <c r="F88" s="2924">
        <v>0</v>
      </c>
      <c r="G88" s="2924">
        <v>0</v>
      </c>
      <c r="H88" s="2959"/>
      <c r="I88" s="2926">
        <f>VLOOKUP(C88,'Data Products'!$A:$J,2,0)</f>
      </c>
      <c r="J88" s="2886">
        <f t="shared" si="10"/>
      </c>
      <c r="K88" s="2887">
        <v>45894</v>
      </c>
      <c r="L88" s="2829">
        <f t="shared" si="1"/>
      </c>
      <c r="M88" s="2935">
        <v>0</v>
      </c>
      <c r="N88" s="2852">
        <v>0</v>
      </c>
      <c r="O88" s="2964"/>
      <c r="P88" s="2965"/>
      <c r="Q88" s="2820" t="s">
        <v>2797</v>
      </c>
      <c r="R88" s="2825"/>
      <c r="S88" s="2825"/>
      <c r="T88" s="2825"/>
      <c r="U88" s="2825"/>
      <c r="V88" s="2825"/>
      <c r="W88" s="2825"/>
      <c r="X88" s="2825"/>
      <c r="Y88" s="2825"/>
      <c r="Z88" s="2825"/>
      <c r="AA88" s="2825"/>
      <c r="AB88" s="2930">
        <f t="shared" si="29"/>
      </c>
      <c r="AC88" s="2844">
        <f t="shared" si="21"/>
      </c>
      <c r="AD88" s="2832">
        <f t="shared" si="13"/>
      </c>
      <c r="AE88" s="2850">
        <f t="shared" si="4"/>
      </c>
      <c r="AF88" s="2931">
        <f>VLOOKUP(C88,'Data Products'!$A:$J,10,0)</f>
      </c>
      <c r="AG88" s="2932">
        <f t="shared" si="24"/>
      </c>
      <c r="AH88" s="2835">
        <f t="shared" si="18"/>
      </c>
      <c r="AI88" s="2936"/>
      <c r="AJ88" s="2940"/>
      <c r="AK88" s="2839"/>
      <c r="AL88" s="2838"/>
      <c r="AM88" s="2839"/>
      <c r="AN88" s="2839"/>
    </row>
    <row customHeight="true" hidden="true" ht="18" r="89">
      <c r="A89" s="2921">
        <v>56</v>
      </c>
      <c r="B89" s="2820" t="s">
        <v>2730</v>
      </c>
      <c r="C89" s="2921" t="s">
        <v>2819</v>
      </c>
      <c r="D89" s="2864" t="s">
        <v>2820</v>
      </c>
      <c r="E89" s="2864" t="s">
        <v>2820</v>
      </c>
      <c r="F89" s="2924">
        <v>0</v>
      </c>
      <c r="G89" s="2924">
        <v>0</v>
      </c>
      <c r="H89" s="2959"/>
      <c r="I89" s="2926">
        <f>VLOOKUP(C89,'Data Products'!$A:$J,2,0)</f>
      </c>
      <c r="J89" s="2886">
        <f t="shared" si="10"/>
      </c>
      <c r="K89" s="2887">
        <v>45895</v>
      </c>
      <c r="L89" s="2829">
        <f t="shared" si="1"/>
      </c>
      <c r="M89" s="2935">
        <v>0</v>
      </c>
      <c r="N89" s="2852">
        <v>0</v>
      </c>
      <c r="O89" s="2964"/>
      <c r="P89" s="2965"/>
      <c r="Q89" s="2820" t="s">
        <v>2797</v>
      </c>
      <c r="R89" s="2825"/>
      <c r="S89" s="2825"/>
      <c r="T89" s="2825"/>
      <c r="U89" s="2825"/>
      <c r="V89" s="2825"/>
      <c r="W89" s="2825"/>
      <c r="X89" s="2825"/>
      <c r="Y89" s="2825"/>
      <c r="Z89" s="2825"/>
      <c r="AA89" s="2825"/>
      <c r="AB89" s="2930">
        <f t="shared" si="29"/>
      </c>
      <c r="AC89" s="2849">
        <f t="shared" si="21"/>
      </c>
      <c r="AD89" s="2971">
        <f t="shared" si="13"/>
      </c>
      <c r="AE89" s="2850">
        <f t="shared" si="4"/>
      </c>
      <c r="AF89" s="2931">
        <f>VLOOKUP(C89,'Data Products'!$A:$J,10,0)</f>
      </c>
      <c r="AG89" s="2932">
        <f t="shared" si="24"/>
      </c>
      <c r="AH89" s="2835">
        <f t="shared" si="18"/>
      </c>
      <c r="AI89" s="2936"/>
      <c r="AJ89" s="2940"/>
      <c r="AK89" s="2839"/>
      <c r="AL89" s="2838"/>
      <c r="AM89" s="2839"/>
      <c r="AN89" s="2839"/>
    </row>
    <row customHeight="true" hidden="true" ht="18" r="90">
      <c r="A90" s="2921">
        <v>57</v>
      </c>
      <c r="B90" s="2820" t="s">
        <v>2730</v>
      </c>
      <c r="C90" s="2921" t="s">
        <v>2821</v>
      </c>
      <c r="D90" s="2864" t="s">
        <v>2822</v>
      </c>
      <c r="E90" s="2864" t="s">
        <v>2822</v>
      </c>
      <c r="F90" s="2924">
        <v>0</v>
      </c>
      <c r="G90" s="2924">
        <v>0</v>
      </c>
      <c r="H90" s="2959"/>
      <c r="I90" s="2926">
        <f>VLOOKUP(C90,'Data Products'!$A:$J,2,0)</f>
      </c>
      <c r="J90" s="2886">
        <f t="shared" si="10"/>
      </c>
      <c r="K90" s="2887">
        <v>45896</v>
      </c>
      <c r="L90" s="2829">
        <f t="shared" si="1"/>
      </c>
      <c r="M90" s="2935">
        <v>0</v>
      </c>
      <c r="N90" s="2852">
        <v>0</v>
      </c>
      <c r="O90" s="2964"/>
      <c r="P90" s="2965"/>
      <c r="Q90" s="2820" t="s">
        <v>2797</v>
      </c>
      <c r="R90" s="2825"/>
      <c r="S90" s="2825"/>
      <c r="T90" s="2825"/>
      <c r="U90" s="2825"/>
      <c r="V90" s="2825"/>
      <c r="W90" s="2825"/>
      <c r="X90" s="2825"/>
      <c r="Y90" s="2825"/>
      <c r="Z90" s="2825"/>
      <c r="AA90" s="2825"/>
      <c r="AB90" s="2930">
        <f t="shared" si="29"/>
      </c>
      <c r="AC90" s="2831">
        <f t="shared" si="21"/>
      </c>
      <c r="AD90" s="2971">
        <f t="shared" si="13"/>
      </c>
      <c r="AE90" s="2850">
        <f t="shared" si="4"/>
      </c>
      <c r="AF90" s="2931">
        <f>VLOOKUP(C90,'Data Products'!$A:$J,10,0)</f>
      </c>
      <c r="AG90" s="2932">
        <f t="shared" si="24"/>
      </c>
      <c r="AH90" s="2835">
        <f t="shared" si="18"/>
      </c>
      <c r="AI90" s="2936"/>
      <c r="AJ90" s="2940"/>
      <c r="AK90" s="2839"/>
      <c r="AL90" s="2838"/>
      <c r="AM90" s="2839"/>
      <c r="AN90" s="2839"/>
    </row>
    <row customHeight="true" hidden="true" ht="18" r="91">
      <c r="A91" s="2921">
        <v>58</v>
      </c>
      <c r="B91" s="2820" t="s">
        <v>2730</v>
      </c>
      <c r="C91" s="2921" t="s">
        <v>2823</v>
      </c>
      <c r="D91" s="2864" t="s">
        <v>2824</v>
      </c>
      <c r="E91" s="2864" t="s">
        <v>2824</v>
      </c>
      <c r="F91" s="2924">
        <v>0</v>
      </c>
      <c r="G91" s="2924">
        <v>0</v>
      </c>
      <c r="H91" s="2959"/>
      <c r="I91" s="2926">
        <f>VLOOKUP(C91,'Data Products'!$A:$J,2,0)</f>
      </c>
      <c r="J91" s="2886">
        <f t="shared" si="10"/>
      </c>
      <c r="K91" s="2887">
        <v>45897</v>
      </c>
      <c r="L91" s="2829">
        <f t="shared" si="1"/>
      </c>
      <c r="M91" s="2935">
        <v>0</v>
      </c>
      <c r="N91" s="2852">
        <v>0</v>
      </c>
      <c r="O91" s="2964"/>
      <c r="P91" s="2965"/>
      <c r="Q91" s="2820" t="s">
        <v>2797</v>
      </c>
      <c r="R91" s="2825"/>
      <c r="S91" s="2825"/>
      <c r="T91" s="2825"/>
      <c r="U91" s="2825"/>
      <c r="V91" s="2825"/>
      <c r="W91" s="2825"/>
      <c r="X91" s="2825"/>
      <c r="Y91" s="2825"/>
      <c r="Z91" s="2825"/>
      <c r="AA91" s="2825"/>
      <c r="AB91" s="2930">
        <f t="shared" si="29"/>
      </c>
      <c r="AC91" s="2831">
        <f t="shared" si="21"/>
      </c>
      <c r="AD91" s="2971">
        <f t="shared" si="13"/>
      </c>
      <c r="AE91" s="2850">
        <f t="shared" si="4"/>
      </c>
      <c r="AF91" s="2931">
        <f>VLOOKUP(C91,'Data Products'!$A:$J,10,0)</f>
      </c>
      <c r="AG91" s="2932">
        <f t="shared" si="24"/>
      </c>
      <c r="AH91" s="2835">
        <f t="shared" si="18"/>
      </c>
      <c r="AI91" s="2936"/>
      <c r="AJ91" s="2940"/>
      <c r="AK91" s="2839"/>
      <c r="AL91" s="2838"/>
      <c r="AM91" s="2839"/>
      <c r="AN91" s="2839"/>
    </row>
    <row customHeight="true" hidden="true" ht="18" r="92">
      <c r="A92" s="2921">
        <v>59</v>
      </c>
      <c r="B92" s="2820" t="s">
        <v>2730</v>
      </c>
      <c r="C92" s="2921" t="s">
        <v>2825</v>
      </c>
      <c r="D92" s="2864" t="s">
        <v>2826</v>
      </c>
      <c r="E92" s="2864" t="s">
        <v>2826</v>
      </c>
      <c r="F92" s="2924">
        <v>0</v>
      </c>
      <c r="G92" s="2924">
        <v>0</v>
      </c>
      <c r="H92" s="2959"/>
      <c r="I92" s="2926">
        <f>VLOOKUP(C92,'Data Products'!$A:$J,2,0)</f>
      </c>
      <c r="J92" s="2886">
        <f t="shared" si="10"/>
      </c>
      <c r="K92" s="2887">
        <v>45898</v>
      </c>
      <c r="L92" s="2829">
        <f t="shared" si="1"/>
      </c>
      <c r="M92" s="2935">
        <v>0</v>
      </c>
      <c r="N92" s="2852">
        <v>0</v>
      </c>
      <c r="O92" s="2964"/>
      <c r="P92" s="2965"/>
      <c r="Q92" s="2820" t="s">
        <v>2797</v>
      </c>
      <c r="R92" s="2825"/>
      <c r="S92" s="2825"/>
      <c r="T92" s="2825"/>
      <c r="U92" s="2825"/>
      <c r="V92" s="2825"/>
      <c r="W92" s="2825"/>
      <c r="X92" s="2825"/>
      <c r="Y92" s="2825"/>
      <c r="Z92" s="2825"/>
      <c r="AA92" s="2825"/>
      <c r="AB92" s="2930">
        <f t="shared" si="29"/>
      </c>
      <c r="AC92" s="2831">
        <f t="shared" si="21"/>
      </c>
      <c r="AD92" s="2971">
        <f t="shared" si="13"/>
      </c>
      <c r="AE92" s="2850">
        <f t="shared" si="4"/>
      </c>
      <c r="AF92" s="2931">
        <f>VLOOKUP(C92,'Data Products'!$A:$J,10,0)</f>
      </c>
      <c r="AG92" s="2932">
        <f t="shared" si="24"/>
      </c>
      <c r="AH92" s="2835">
        <f t="shared" si="18"/>
      </c>
      <c r="AI92" s="2936"/>
      <c r="AJ92" s="2940"/>
      <c r="AK92" s="2839"/>
      <c r="AL92" s="2838"/>
      <c r="AM92" s="2839"/>
      <c r="AN92" s="2839"/>
    </row>
    <row customHeight="true" hidden="true" ht="18" r="93">
      <c r="A93" s="2921">
        <v>60</v>
      </c>
      <c r="B93" s="2820" t="s">
        <v>2730</v>
      </c>
      <c r="C93" s="2921" t="s">
        <v>2827</v>
      </c>
      <c r="D93" s="2864" t="s">
        <v>2828</v>
      </c>
      <c r="E93" s="2864" t="s">
        <v>2828</v>
      </c>
      <c r="F93" s="2924">
        <v>0</v>
      </c>
      <c r="G93" s="2924">
        <v>0</v>
      </c>
      <c r="H93" s="2959"/>
      <c r="I93" s="2926">
        <f>VLOOKUP(C93,'Data Products'!$A:$J,2,0)</f>
      </c>
      <c r="J93" s="2886">
        <f t="shared" si="10"/>
      </c>
      <c r="K93" s="2887">
        <v>45899</v>
      </c>
      <c r="L93" s="2829">
        <f t="shared" si="1"/>
      </c>
      <c r="M93" s="2935">
        <v>0</v>
      </c>
      <c r="N93" s="2852">
        <v>0</v>
      </c>
      <c r="O93" s="2964"/>
      <c r="P93" s="2965"/>
      <c r="Q93" s="2820" t="s">
        <v>2797</v>
      </c>
      <c r="R93" s="2825"/>
      <c r="S93" s="2825"/>
      <c r="T93" s="2825"/>
      <c r="U93" s="2825"/>
      <c r="V93" s="2825"/>
      <c r="W93" s="2825"/>
      <c r="X93" s="2825"/>
      <c r="Y93" s="2825"/>
      <c r="Z93" s="2825"/>
      <c r="AA93" s="2825"/>
      <c r="AB93" s="2930">
        <f t="shared" si="29"/>
      </c>
      <c r="AC93" s="2831">
        <f t="shared" si="21"/>
      </c>
      <c r="AD93" s="2971">
        <f t="shared" si="13"/>
      </c>
      <c r="AE93" s="2850">
        <f t="shared" si="4"/>
      </c>
      <c r="AF93" s="2931">
        <f>VLOOKUP(C93,'Data Products'!$A:$J,10,0)</f>
      </c>
      <c r="AG93" s="2932">
        <f t="shared" si="24"/>
      </c>
      <c r="AH93" s="2835">
        <f t="shared" si="18"/>
      </c>
      <c r="AI93" s="2936"/>
      <c r="AJ93" s="2940"/>
      <c r="AK93" s="2839"/>
      <c r="AL93" s="2838"/>
      <c r="AM93" s="2839"/>
      <c r="AN93" s="2839"/>
    </row>
    <row customHeight="true" hidden="true" ht="18" r="94">
      <c r="A94" s="2921">
        <v>61</v>
      </c>
      <c r="B94" s="2820" t="s">
        <v>2730</v>
      </c>
      <c r="C94" s="2921" t="s">
        <v>2829</v>
      </c>
      <c r="D94" s="2864" t="s">
        <v>2830</v>
      </c>
      <c r="E94" s="2864" t="s">
        <v>2830</v>
      </c>
      <c r="F94" s="2924">
        <v>0</v>
      </c>
      <c r="G94" s="2924">
        <v>0</v>
      </c>
      <c r="H94" s="2959"/>
      <c r="I94" s="2926">
        <f>VLOOKUP(C94,'Data Products'!$A:$J,2,0)</f>
      </c>
      <c r="J94" s="2886">
        <f t="shared" si="10"/>
      </c>
      <c r="K94" s="2887">
        <v>45900</v>
      </c>
      <c r="L94" s="2829">
        <f t="shared" si="1"/>
      </c>
      <c r="M94" s="2935">
        <v>0</v>
      </c>
      <c r="N94" s="2852">
        <v>0</v>
      </c>
      <c r="O94" s="2964"/>
      <c r="P94" s="2965"/>
      <c r="Q94" s="2820" t="s">
        <v>2797</v>
      </c>
      <c r="R94" s="2825"/>
      <c r="S94" s="2825"/>
      <c r="T94" s="2825"/>
      <c r="U94" s="2825"/>
      <c r="V94" s="2825"/>
      <c r="W94" s="2825"/>
      <c r="X94" s="2825"/>
      <c r="Y94" s="2825"/>
      <c r="Z94" s="2825"/>
      <c r="AA94" s="2825"/>
      <c r="AB94" s="2930">
        <f t="shared" si="29"/>
      </c>
      <c r="AC94" s="2831">
        <f t="shared" si="21"/>
      </c>
      <c r="AD94" s="2971">
        <f t="shared" si="13"/>
      </c>
      <c r="AE94" s="2850">
        <f t="shared" si="4"/>
      </c>
      <c r="AF94" s="2931">
        <f>VLOOKUP(C94,'Data Products'!$A:$J,10,0)</f>
      </c>
      <c r="AG94" s="2932">
        <f t="shared" si="24"/>
      </c>
      <c r="AH94" s="2835">
        <f t="shared" si="18"/>
      </c>
      <c r="AI94" s="2936"/>
      <c r="AJ94" s="2940"/>
      <c r="AK94" s="2839"/>
      <c r="AL94" s="2838"/>
      <c r="AM94" s="2839"/>
      <c r="AN94" s="2839"/>
    </row>
    <row customHeight="true" hidden="true" ht="18" r="95">
      <c r="A95" s="2921">
        <v>62</v>
      </c>
      <c r="B95" s="2820" t="s">
        <v>2730</v>
      </c>
      <c r="C95" s="2921" t="s">
        <v>2831</v>
      </c>
      <c r="D95" s="2864" t="s">
        <v>2832</v>
      </c>
      <c r="E95" s="2864" t="s">
        <v>2832</v>
      </c>
      <c r="F95" s="2924">
        <v>0</v>
      </c>
      <c r="G95" s="2924">
        <v>0</v>
      </c>
      <c r="H95" s="2959"/>
      <c r="I95" s="2926">
        <f>VLOOKUP(C95,'Data Products'!$A:$J,2,0)</f>
      </c>
      <c r="J95" s="2886">
        <f t="shared" si="10"/>
      </c>
      <c r="K95" s="2887">
        <v>45901</v>
      </c>
      <c r="L95" s="2829">
        <f t="shared" si="1"/>
      </c>
      <c r="M95" s="2935">
        <v>0</v>
      </c>
      <c r="N95" s="2852">
        <v>0</v>
      </c>
      <c r="O95" s="2964"/>
      <c r="P95" s="2965"/>
      <c r="Q95" s="2820" t="s">
        <v>2797</v>
      </c>
      <c r="R95" s="2825"/>
      <c r="S95" s="2825"/>
      <c r="T95" s="2825"/>
      <c r="U95" s="2825"/>
      <c r="V95" s="2825"/>
      <c r="W95" s="2825"/>
      <c r="X95" s="2825"/>
      <c r="Y95" s="2825"/>
      <c r="Z95" s="2825"/>
      <c r="AA95" s="2825"/>
      <c r="AB95" s="2930">
        <f t="shared" si="29"/>
      </c>
      <c r="AC95" s="2849">
        <f t="shared" si="21"/>
      </c>
      <c r="AD95" s="2971">
        <f t="shared" si="13"/>
      </c>
      <c r="AE95" s="2850">
        <f t="shared" si="4"/>
      </c>
      <c r="AF95" s="2931">
        <f>VLOOKUP(C95,'Data Products'!$A:$J,10,0)</f>
      </c>
      <c r="AG95" s="2932">
        <f t="shared" si="24"/>
      </c>
      <c r="AH95" s="2835">
        <f t="shared" si="18"/>
      </c>
      <c r="AI95" s="2936"/>
      <c r="AJ95" s="2940"/>
      <c r="AK95" s="2839"/>
      <c r="AL95" s="2838"/>
      <c r="AM95" s="2839"/>
      <c r="AN95" s="2839"/>
    </row>
    <row customHeight="true" hidden="true" ht="18" r="96">
      <c r="A96" s="2921">
        <v>63</v>
      </c>
      <c r="B96" s="2820" t="s">
        <v>2730</v>
      </c>
      <c r="C96" s="2921" t="s">
        <v>2833</v>
      </c>
      <c r="D96" s="2864" t="s">
        <v>2824</v>
      </c>
      <c r="E96" s="2864" t="s">
        <v>2824</v>
      </c>
      <c r="F96" s="2924">
        <v>0</v>
      </c>
      <c r="G96" s="2924">
        <v>0</v>
      </c>
      <c r="H96" s="2959"/>
      <c r="I96" s="2926">
        <f>VLOOKUP(C96,'Data Products'!$A:$J,2,0)</f>
      </c>
      <c r="J96" s="2886">
        <f t="shared" si="10"/>
      </c>
      <c r="K96" s="2887">
        <v>45902</v>
      </c>
      <c r="L96" s="2829">
        <f t="shared" si="1"/>
      </c>
      <c r="M96" s="2935">
        <v>0</v>
      </c>
      <c r="N96" s="2852">
        <v>0</v>
      </c>
      <c r="O96" s="2964"/>
      <c r="P96" s="2965"/>
      <c r="Q96" s="2820" t="s">
        <v>2797</v>
      </c>
      <c r="R96" s="2825"/>
      <c r="S96" s="2825"/>
      <c r="T96" s="2825"/>
      <c r="U96" s="2825"/>
      <c r="V96" s="2825"/>
      <c r="W96" s="2825"/>
      <c r="X96" s="2825"/>
      <c r="Y96" s="2825"/>
      <c r="Z96" s="2825"/>
      <c r="AA96" s="2825"/>
      <c r="AB96" s="2930">
        <f t="shared" si="29"/>
      </c>
      <c r="AC96" s="2844">
        <f t="shared" si="21"/>
      </c>
      <c r="AD96" s="2971">
        <f t="shared" si="13"/>
      </c>
      <c r="AE96" s="2850">
        <f t="shared" si="4"/>
      </c>
      <c r="AF96" s="2931">
        <f>VLOOKUP(C96,'Data Products'!$A:$J,10,0)</f>
      </c>
      <c r="AG96" s="2932">
        <f t="shared" si="24"/>
      </c>
      <c r="AH96" s="2835">
        <f t="shared" si="18"/>
      </c>
      <c r="AI96" s="2936"/>
      <c r="AJ96" s="2940"/>
      <c r="AK96" s="2839"/>
      <c r="AL96" s="2838"/>
      <c r="AM96" s="2839"/>
      <c r="AN96" s="2839"/>
    </row>
    <row customHeight="true" hidden="true" ht="18" r="97">
      <c r="A97" s="2921">
        <v>64</v>
      </c>
      <c r="B97" s="2820" t="s">
        <v>2730</v>
      </c>
      <c r="C97" s="2921" t="s">
        <v>2834</v>
      </c>
      <c r="D97" s="2864" t="s">
        <v>2824</v>
      </c>
      <c r="E97" s="2864" t="s">
        <v>2824</v>
      </c>
      <c r="F97" s="2924">
        <v>0</v>
      </c>
      <c r="G97" s="2924">
        <v>0</v>
      </c>
      <c r="H97" s="2959"/>
      <c r="I97" s="2926">
        <f>VLOOKUP(C97,'Data Products'!$A:$J,2,0)</f>
      </c>
      <c r="J97" s="2886">
        <f t="shared" si="10"/>
      </c>
      <c r="K97" s="2887">
        <v>45903</v>
      </c>
      <c r="L97" s="2829">
        <f t="shared" si="1"/>
      </c>
      <c r="M97" s="2935">
        <v>0</v>
      </c>
      <c r="N97" s="2852">
        <v>0</v>
      </c>
      <c r="O97" s="2964"/>
      <c r="P97" s="2965"/>
      <c r="Q97" s="2820" t="s">
        <v>2797</v>
      </c>
      <c r="R97" s="2825"/>
      <c r="S97" s="2825"/>
      <c r="T97" s="2825"/>
      <c r="U97" s="2825"/>
      <c r="V97" s="2825"/>
      <c r="W97" s="2825"/>
      <c r="X97" s="2825"/>
      <c r="Y97" s="2825"/>
      <c r="Z97" s="2825"/>
      <c r="AA97" s="2825"/>
      <c r="AB97" s="2930">
        <f t="shared" si="29"/>
      </c>
      <c r="AC97" s="2849">
        <f t="shared" si="21"/>
      </c>
      <c r="AD97" s="2971">
        <f t="shared" si="13"/>
      </c>
      <c r="AE97" s="2850">
        <f t="shared" si="4"/>
      </c>
      <c r="AF97" s="2931">
        <f>VLOOKUP(C97,'Data Products'!$A:$J,10,0)</f>
      </c>
      <c r="AG97" s="2932">
        <f t="shared" si="24"/>
      </c>
      <c r="AH97" s="2835">
        <f t="shared" si="18"/>
      </c>
      <c r="AI97" s="2936"/>
      <c r="AJ97" s="2940"/>
      <c r="AK97" s="2839"/>
      <c r="AL97" s="2838"/>
      <c r="AM97" s="2839"/>
      <c r="AN97" s="2839"/>
    </row>
    <row customHeight="true" hidden="true" ht="18" r="98">
      <c r="A98" s="2921">
        <v>65</v>
      </c>
      <c r="B98" s="2820" t="s">
        <v>2681</v>
      </c>
      <c r="C98" s="2921" t="s">
        <v>2835</v>
      </c>
      <c r="D98" s="2864" t="s">
        <v>2836</v>
      </c>
      <c r="E98" s="2864" t="s">
        <v>2836</v>
      </c>
      <c r="F98" s="2924">
        <v>0</v>
      </c>
      <c r="G98" s="2924">
        <v>0</v>
      </c>
      <c r="H98" s="2959"/>
      <c r="I98" s="2926">
        <f>VLOOKUP(C98,'Data Products'!$A:$J,2,0)</f>
      </c>
      <c r="J98" s="2886">
        <f t="shared" si="10"/>
      </c>
      <c r="K98" s="2887">
        <v>45904</v>
      </c>
      <c r="L98" s="2829">
        <f t="shared" si="1"/>
      </c>
      <c r="M98" s="2935">
        <v>0</v>
      </c>
      <c r="N98" s="2852">
        <v>0</v>
      </c>
      <c r="O98" s="2964"/>
      <c r="P98" s="2965"/>
      <c r="Q98" s="2820" t="s">
        <v>2797</v>
      </c>
      <c r="R98" s="2825"/>
      <c r="S98" s="2825"/>
      <c r="T98" s="2825"/>
      <c r="U98" s="2825"/>
      <c r="V98" s="2825"/>
      <c r="W98" s="2825"/>
      <c r="X98" s="2825"/>
      <c r="Y98" s="2825"/>
      <c r="Z98" s="2825"/>
      <c r="AA98" s="2825"/>
      <c r="AB98" s="2930">
        <f t="shared" si="29"/>
      </c>
      <c r="AC98" s="2849">
        <f t="shared" si="21"/>
      </c>
      <c r="AD98" s="2971">
        <f t="shared" si="13"/>
      </c>
      <c r="AE98" s="2850">
        <f t="shared" si="4"/>
      </c>
      <c r="AF98" s="2931">
        <f>VLOOKUP(C98,'Data Products'!$A:$J,10,0)</f>
      </c>
      <c r="AG98" s="2932">
        <f t="shared" si="24"/>
      </c>
      <c r="AH98" s="2835">
        <f t="shared" si="18"/>
      </c>
      <c r="AI98" s="2936"/>
      <c r="AJ98" s="2940"/>
      <c r="AK98" s="2839"/>
      <c r="AL98" s="2838"/>
      <c r="AM98" s="2839"/>
      <c r="AN98" s="2839"/>
    </row>
    <row customHeight="true" hidden="true" ht="18" r="99">
      <c r="A99" s="2921">
        <v>66</v>
      </c>
      <c r="B99" s="2820" t="s">
        <v>2730</v>
      </c>
      <c r="C99" s="2921" t="s">
        <v>2837</v>
      </c>
      <c r="D99" s="2864" t="s">
        <v>2824</v>
      </c>
      <c r="E99" s="2864" t="s">
        <v>2824</v>
      </c>
      <c r="F99" s="2924">
        <v>0</v>
      </c>
      <c r="G99" s="2924">
        <v>0</v>
      </c>
      <c r="H99" s="2959"/>
      <c r="I99" s="2926">
        <f>VLOOKUP(C99,'Data Products'!$A:$J,2,0)</f>
      </c>
      <c r="J99" s="2886">
        <f t="shared" si="10"/>
      </c>
      <c r="K99" s="2887">
        <v>45905</v>
      </c>
      <c r="L99" s="2829">
        <f t="shared" si="1"/>
      </c>
      <c r="M99" s="2935">
        <v>0</v>
      </c>
      <c r="N99" s="2852">
        <v>0</v>
      </c>
      <c r="O99" s="2964"/>
      <c r="P99" s="2965"/>
      <c r="Q99" s="2820" t="s">
        <v>2797</v>
      </c>
      <c r="R99" s="2825"/>
      <c r="S99" s="2825"/>
      <c r="T99" s="2825"/>
      <c r="U99" s="2825"/>
      <c r="V99" s="2825"/>
      <c r="W99" s="2825"/>
      <c r="X99" s="2825"/>
      <c r="Y99" s="2825"/>
      <c r="Z99" s="2825"/>
      <c r="AA99" s="2825"/>
      <c r="AB99" s="2930">
        <f t="shared" si="29"/>
      </c>
      <c r="AC99" s="2849">
        <f t="shared" si="21"/>
      </c>
      <c r="AD99" s="2971">
        <f t="shared" si="13"/>
      </c>
      <c r="AE99" s="2850">
        <f t="shared" si="4"/>
      </c>
      <c r="AF99" s="2931">
        <f>VLOOKUP(C99,'Data Products'!$A:$J,10,0)</f>
      </c>
      <c r="AG99" s="2932">
        <f t="shared" si="24"/>
      </c>
      <c r="AH99" s="2835">
        <f t="shared" si="18"/>
      </c>
      <c r="AI99" s="2936"/>
      <c r="AJ99" s="2940"/>
      <c r="AK99" s="2839"/>
      <c r="AL99" s="2838"/>
      <c r="AM99" s="2839"/>
      <c r="AN99" s="2839"/>
    </row>
    <row customHeight="true" hidden="true" ht="18" r="100">
      <c r="A100" s="2921">
        <v>67</v>
      </c>
      <c r="B100" s="2820" t="s">
        <v>2730</v>
      </c>
      <c r="C100" s="2921" t="s">
        <v>2838</v>
      </c>
      <c r="D100" s="2864" t="s">
        <v>2824</v>
      </c>
      <c r="E100" s="2864" t="s">
        <v>2824</v>
      </c>
      <c r="F100" s="2924">
        <v>0</v>
      </c>
      <c r="G100" s="2924">
        <v>0</v>
      </c>
      <c r="H100" s="2959"/>
      <c r="I100" s="2926">
        <f>VLOOKUP(C100,'Data Products'!$A:$J,2,0)</f>
      </c>
      <c r="J100" s="2886">
        <f t="shared" si="10"/>
      </c>
      <c r="K100" s="2887">
        <v>45906</v>
      </c>
      <c r="L100" s="2829">
        <f t="shared" si="1"/>
      </c>
      <c r="M100" s="2935">
        <v>0</v>
      </c>
      <c r="N100" s="2852">
        <v>0</v>
      </c>
      <c r="O100" s="2964"/>
      <c r="P100" s="2965"/>
      <c r="Q100" s="2820" t="s">
        <v>2797</v>
      </c>
      <c r="R100" s="2825"/>
      <c r="S100" s="2825"/>
      <c r="T100" s="2825"/>
      <c r="U100" s="2825"/>
      <c r="V100" s="2825"/>
      <c r="W100" s="2825"/>
      <c r="X100" s="2825"/>
      <c r="Y100" s="2825"/>
      <c r="Z100" s="2825"/>
      <c r="AA100" s="2825"/>
      <c r="AB100" s="2930">
        <f t="shared" si="29"/>
      </c>
      <c r="AC100" s="2849">
        <f t="shared" si="21"/>
      </c>
      <c r="AD100" s="2971">
        <f t="shared" si="13"/>
      </c>
      <c r="AE100" s="2850">
        <f t="shared" si="4"/>
      </c>
      <c r="AF100" s="2931">
        <f>VLOOKUP(C100,'Data Products'!$A:$J,10,0)</f>
      </c>
      <c r="AG100" s="2932">
        <f t="shared" si="24"/>
      </c>
      <c r="AH100" s="2835">
        <f t="shared" si="18"/>
      </c>
      <c r="AI100" s="2936"/>
      <c r="AJ100" s="2940"/>
      <c r="AK100" s="2839"/>
      <c r="AL100" s="2838"/>
      <c r="AM100" s="2839"/>
      <c r="AN100" s="2839"/>
    </row>
    <row customHeight="true" hidden="true" ht="18" r="101">
      <c r="A101" s="2921">
        <v>68</v>
      </c>
      <c r="B101" s="2820" t="s">
        <v>2730</v>
      </c>
      <c r="C101" s="2921" t="s">
        <v>2839</v>
      </c>
      <c r="D101" s="2864" t="s">
        <v>2824</v>
      </c>
      <c r="E101" s="2864" t="s">
        <v>2824</v>
      </c>
      <c r="F101" s="2924">
        <v>0</v>
      </c>
      <c r="G101" s="2924">
        <v>0</v>
      </c>
      <c r="H101" s="2959"/>
      <c r="I101" s="2926">
        <f>VLOOKUP(C101,'Data Products'!$A:$J,2,0)</f>
      </c>
      <c r="J101" s="2886">
        <f t="shared" si="10"/>
      </c>
      <c r="K101" s="2887">
        <v>45907</v>
      </c>
      <c r="L101" s="2829">
        <f t="shared" si="1"/>
      </c>
      <c r="M101" s="2935">
        <v>0</v>
      </c>
      <c r="N101" s="2852">
        <v>0</v>
      </c>
      <c r="O101" s="2964"/>
      <c r="P101" s="2965"/>
      <c r="Q101" s="2820" t="s">
        <v>2797</v>
      </c>
      <c r="R101" s="2825"/>
      <c r="S101" s="2825"/>
      <c r="T101" s="2825"/>
      <c r="U101" s="2825"/>
      <c r="V101" s="2825"/>
      <c r="W101" s="2825"/>
      <c r="X101" s="2825"/>
      <c r="Y101" s="2825"/>
      <c r="Z101" s="2825"/>
      <c r="AA101" s="2825"/>
      <c r="AB101" s="2930">
        <f t="shared" si="29"/>
      </c>
      <c r="AC101" s="2849">
        <f t="shared" si="21"/>
      </c>
      <c r="AD101" s="2971">
        <f t="shared" si="13"/>
      </c>
      <c r="AE101" s="2850">
        <f t="shared" si="4"/>
      </c>
      <c r="AF101" s="2931">
        <f>VLOOKUP(C101,'Data Products'!$A:$J,10,0)</f>
      </c>
      <c r="AG101" s="2932">
        <f t="shared" si="24"/>
      </c>
      <c r="AH101" s="2835">
        <f t="shared" si="18"/>
      </c>
      <c r="AI101" s="2936"/>
      <c r="AJ101" s="2940"/>
      <c r="AK101" s="2839"/>
      <c r="AL101" s="2838"/>
      <c r="AM101" s="2839"/>
      <c r="AN101" s="2839"/>
    </row>
    <row customHeight="true" hidden="true" ht="18" r="102">
      <c r="A102" s="2921">
        <v>69</v>
      </c>
      <c r="B102" s="2820" t="s">
        <v>2730</v>
      </c>
      <c r="C102" s="2921" t="s">
        <v>2840</v>
      </c>
      <c r="D102" s="2864" t="s">
        <v>2841</v>
      </c>
      <c r="E102" s="2864" t="s">
        <v>2841</v>
      </c>
      <c r="F102" s="2924">
        <v>0</v>
      </c>
      <c r="G102" s="2924">
        <v>0</v>
      </c>
      <c r="H102" s="2959"/>
      <c r="I102" s="2926">
        <f>VLOOKUP(C102,'Data Products'!$A:$J,2,0)</f>
      </c>
      <c r="J102" s="2886">
        <f t="shared" si="10"/>
      </c>
      <c r="K102" s="2887">
        <v>45908</v>
      </c>
      <c r="L102" s="2829">
        <f t="shared" si="1"/>
      </c>
      <c r="M102" s="2935">
        <v>0</v>
      </c>
      <c r="N102" s="2852">
        <v>0</v>
      </c>
      <c r="O102" s="2964"/>
      <c r="P102" s="2965"/>
      <c r="Q102" s="2820" t="s">
        <v>2797</v>
      </c>
      <c r="R102" s="2825"/>
      <c r="S102" s="2825"/>
      <c r="T102" s="2825"/>
      <c r="U102" s="2825"/>
      <c r="V102" s="2825"/>
      <c r="W102" s="2825"/>
      <c r="X102" s="2825"/>
      <c r="Y102" s="2825"/>
      <c r="Z102" s="2825"/>
      <c r="AA102" s="2825"/>
      <c r="AB102" s="2930">
        <f t="shared" si="29"/>
      </c>
      <c r="AC102" s="2831">
        <f t="shared" si="21"/>
      </c>
      <c r="AD102" s="2971">
        <f t="shared" si="13"/>
      </c>
      <c r="AE102" s="2850">
        <f t="shared" si="4"/>
      </c>
      <c r="AF102" s="2931">
        <f>VLOOKUP(C102,'Data Products'!$A:$J,10,0)</f>
      </c>
      <c r="AG102" s="2932">
        <f t="shared" si="24"/>
      </c>
      <c r="AH102" s="2835">
        <f t="shared" si="18"/>
      </c>
      <c r="AI102" s="2936"/>
      <c r="AJ102" s="2940"/>
      <c r="AK102" s="2839"/>
      <c r="AL102" s="2838"/>
      <c r="AM102" s="2839"/>
      <c r="AN102" s="2839"/>
    </row>
    <row customHeight="true" hidden="true" ht="18" r="103">
      <c r="A103" s="2921">
        <v>70</v>
      </c>
      <c r="B103" s="2820" t="s">
        <v>2730</v>
      </c>
      <c r="C103" s="2921" t="s">
        <v>2842</v>
      </c>
      <c r="D103" s="2946"/>
      <c r="E103" s="2946"/>
      <c r="F103" s="2924">
        <v>0</v>
      </c>
      <c r="G103" s="2924">
        <v>0</v>
      </c>
      <c r="H103" s="2959"/>
      <c r="I103" s="2926">
        <f>VLOOKUP(C103,'Data Products'!$A:$J,2,0)</f>
      </c>
      <c r="J103" s="2886">
        <f t="shared" si="10"/>
      </c>
      <c r="K103" s="2887">
        <v>45909</v>
      </c>
      <c r="L103" s="2829">
        <f t="shared" si="1"/>
      </c>
      <c r="M103" s="2935">
        <v>0</v>
      </c>
      <c r="N103" s="2852">
        <v>0</v>
      </c>
      <c r="O103" s="2964"/>
      <c r="P103" s="2965"/>
      <c r="Q103" s="2820" t="s">
        <v>2797</v>
      </c>
      <c r="R103" s="2825"/>
      <c r="S103" s="2825"/>
      <c r="T103" s="2825"/>
      <c r="U103" s="2825"/>
      <c r="V103" s="2825"/>
      <c r="W103" s="2825"/>
      <c r="X103" s="2825"/>
      <c r="Y103" s="2825"/>
      <c r="Z103" s="2825"/>
      <c r="AA103" s="2825"/>
      <c r="AB103" s="2930">
        <f t="shared" si="29"/>
      </c>
      <c r="AC103" s="2844">
        <f t="shared" si="21"/>
      </c>
      <c r="AD103" s="2971">
        <f t="shared" si="13"/>
      </c>
      <c r="AE103" s="2850">
        <f t="shared" si="4"/>
      </c>
      <c r="AF103" s="2931">
        <f>VLOOKUP(C103,'Data Products'!$A:$J,10,0)</f>
      </c>
      <c r="AG103" s="2932">
        <f t="shared" si="24"/>
      </c>
      <c r="AH103" s="2835">
        <f t="shared" si="18"/>
      </c>
      <c r="AI103" s="2936"/>
      <c r="AJ103" s="2940"/>
      <c r="AK103" s="2839"/>
      <c r="AL103" s="2838"/>
      <c r="AM103" s="2839"/>
      <c r="AN103" s="2839"/>
    </row>
    <row customHeight="true" hidden="true" ht="18" r="104">
      <c r="A104" s="2921">
        <v>71</v>
      </c>
      <c r="B104" s="2820" t="s">
        <v>2730</v>
      </c>
      <c r="C104" s="2921" t="s">
        <v>2843</v>
      </c>
      <c r="D104" s="2946"/>
      <c r="E104" s="2946"/>
      <c r="F104" s="2924">
        <v>0</v>
      </c>
      <c r="G104" s="2924">
        <v>0</v>
      </c>
      <c r="H104" s="2959"/>
      <c r="I104" s="2926">
        <f>VLOOKUP(C104,'Data Products'!$A:$J,2,0)</f>
      </c>
      <c r="J104" s="2886">
        <f t="shared" si="10"/>
      </c>
      <c r="K104" s="2887">
        <v>45910</v>
      </c>
      <c r="L104" s="2829">
        <f t="shared" si="1"/>
      </c>
      <c r="M104" s="2935">
        <v>0</v>
      </c>
      <c r="N104" s="2852">
        <v>0</v>
      </c>
      <c r="O104" s="2964"/>
      <c r="P104" s="2965"/>
      <c r="Q104" s="2820" t="s">
        <v>2797</v>
      </c>
      <c r="R104" s="2825"/>
      <c r="S104" s="2825"/>
      <c r="T104" s="2825"/>
      <c r="U104" s="2825"/>
      <c r="V104" s="2825"/>
      <c r="W104" s="2825"/>
      <c r="X104" s="2825"/>
      <c r="Y104" s="2825"/>
      <c r="Z104" s="2825"/>
      <c r="AA104" s="2825"/>
      <c r="AB104" s="2930">
        <f t="shared" si="29"/>
      </c>
      <c r="AC104" s="2943">
        <f t="shared" si="21"/>
      </c>
      <c r="AD104" s="2971">
        <f t="shared" si="13"/>
      </c>
      <c r="AE104" s="2850">
        <f t="shared" si="4"/>
      </c>
      <c r="AF104" s="2931">
        <f>VLOOKUP(C104,'Data Products'!$A:$J,10,0)</f>
      </c>
      <c r="AG104" s="2932">
        <f t="shared" si="24"/>
      </c>
      <c r="AH104" s="2835">
        <f t="shared" si="18"/>
      </c>
      <c r="AI104" s="2933" t="s">
        <v>2844</v>
      </c>
      <c r="AJ104" s="2940"/>
      <c r="AK104" s="2839"/>
      <c r="AL104" s="2838"/>
      <c r="AM104" s="2839"/>
      <c r="AN104" s="2839"/>
    </row>
    <row customHeight="true" hidden="true" ht="18" r="105">
      <c r="A105" s="2948">
        <v>72</v>
      </c>
      <c r="B105" s="2941" t="s">
        <v>2730</v>
      </c>
      <c r="C105" s="2948" t="s">
        <v>2845</v>
      </c>
      <c r="D105" s="2946"/>
      <c r="E105" s="2946"/>
      <c r="F105" s="2924">
        <v>0</v>
      </c>
      <c r="G105" s="2924">
        <v>0</v>
      </c>
      <c r="H105" s="2967"/>
      <c r="I105" s="2926">
        <f>VLOOKUP(C105,'Data Products'!$A:$J,2,0)</f>
      </c>
      <c r="J105" s="2886">
        <f t="shared" si="10"/>
      </c>
      <c r="K105" s="2887">
        <v>45911</v>
      </c>
      <c r="L105" s="2870">
        <f t="shared" si="1"/>
      </c>
      <c r="M105" s="2952">
        <v>0</v>
      </c>
      <c r="N105" s="2852">
        <v>0</v>
      </c>
      <c r="O105" s="2968"/>
      <c r="P105" s="2969"/>
      <c r="Q105" s="2820" t="s">
        <v>2797</v>
      </c>
      <c r="R105" s="2825"/>
      <c r="S105" s="2825"/>
      <c r="T105" s="2825"/>
      <c r="U105" s="2825"/>
      <c r="V105" s="2825"/>
      <c r="W105" s="2825"/>
      <c r="X105" s="2825"/>
      <c r="Y105" s="2825"/>
      <c r="Z105" s="2825"/>
      <c r="AA105" s="2825"/>
      <c r="AB105" s="2930">
        <f t="shared" si="29"/>
      </c>
      <c r="AC105" s="2844">
        <f t="shared" si="21"/>
      </c>
      <c r="AD105" s="2971">
        <f t="shared" si="13"/>
      </c>
      <c r="AE105" s="2850">
        <f t="shared" si="4"/>
      </c>
      <c r="AF105" s="2931">
        <f>VLOOKUP(C105,'Data Products'!$A:$J,10,0)</f>
      </c>
      <c r="AG105" s="2932">
        <f t="shared" si="24"/>
      </c>
      <c r="AH105" s="2835">
        <f t="shared" si="18"/>
      </c>
      <c r="AI105" s="2936"/>
      <c r="AJ105" s="2940"/>
      <c r="AK105" s="2839"/>
      <c r="AL105" s="2838"/>
      <c r="AM105" s="2839"/>
      <c r="AN105" s="2839"/>
    </row>
    <row customHeight="true" hidden="true" ht="18" r="106">
      <c r="A106" s="2864">
        <v>45</v>
      </c>
      <c r="B106" s="2946" t="s">
        <v>2684</v>
      </c>
      <c r="C106" s="2972" t="s">
        <v>2846</v>
      </c>
      <c r="D106" s="2973" t="s">
        <v>2847</v>
      </c>
      <c r="E106" s="2973" t="s">
        <v>2847</v>
      </c>
      <c r="F106" s="2924">
        <v>0</v>
      </c>
      <c r="G106" s="2924">
        <v>0</v>
      </c>
      <c r="H106" s="2884"/>
      <c r="I106" s="2926">
        <f>VLOOKUP(C106,'Data Products'!$A:$J,2,0)</f>
      </c>
      <c r="J106" s="2886">
        <f t="shared" si="10"/>
      </c>
      <c r="K106" s="2887">
        <v>45912</v>
      </c>
      <c r="L106" s="2974">
        <f t="shared" si="1"/>
      </c>
      <c r="M106" s="2975">
        <v>0</v>
      </c>
      <c r="N106" s="2852">
        <v>0</v>
      </c>
      <c r="O106" s="2976"/>
      <c r="P106" s="2880"/>
      <c r="Q106" s="2820" t="s">
        <v>2760</v>
      </c>
      <c r="R106" s="2896"/>
      <c r="S106" s="2896"/>
      <c r="T106" s="2896"/>
      <c r="U106" s="2896"/>
      <c r="V106" s="2896"/>
      <c r="W106" s="2896"/>
      <c r="X106" s="2896"/>
      <c r="Y106" s="2896"/>
      <c r="Z106" s="2896"/>
      <c r="AA106" s="2896"/>
      <c r="AB106" s="2930">
        <f t="shared" si="29"/>
      </c>
      <c r="AC106" s="2966">
        <f t="shared" si="21"/>
      </c>
      <c r="AD106" s="2832">
        <f t="shared" si="13"/>
      </c>
      <c r="AE106" s="2850">
        <f t="shared" si="4"/>
      </c>
      <c r="AF106" s="2931">
        <f>VLOOKUP(C106,'Data Products'!$A:$J,10,0)</f>
      </c>
      <c r="AG106" s="2932">
        <f t="shared" si="24"/>
      </c>
      <c r="AH106" s="2908"/>
      <c r="AI106" s="2936"/>
      <c r="AJ106" s="2977"/>
      <c r="AK106" s="2977"/>
      <c r="AL106" s="2978"/>
      <c r="AM106" s="2977"/>
      <c r="AN106" s="2977"/>
    </row>
    <row customHeight="true" hidden="true" ht="18" r="107">
      <c r="A107" s="2979">
        <v>46</v>
      </c>
      <c r="B107" s="2980" t="s">
        <v>2684</v>
      </c>
      <c r="C107" s="2981" t="s">
        <v>2749</v>
      </c>
      <c r="D107" s="2973" t="s">
        <v>2749</v>
      </c>
      <c r="E107" s="2973" t="s">
        <v>2749</v>
      </c>
      <c r="F107" s="2924">
        <v>0</v>
      </c>
      <c r="G107" s="2924">
        <v>0</v>
      </c>
      <c r="H107" s="2982"/>
      <c r="I107" s="2983">
        <f>VLOOKUP(C107,'Data Products'!$A:$J,2,0)</f>
      </c>
      <c r="J107" s="2886">
        <f t="shared" si="10"/>
      </c>
      <c r="K107" s="2887">
        <v>45913</v>
      </c>
      <c r="L107" s="2984">
        <f t="shared" si="1"/>
      </c>
      <c r="M107" s="2985">
        <v>0</v>
      </c>
      <c r="N107" s="2852">
        <v>0</v>
      </c>
      <c r="O107" s="2986"/>
      <c r="P107" s="2987"/>
      <c r="Q107" s="2941" t="s">
        <v>2760</v>
      </c>
      <c r="R107" s="2896"/>
      <c r="S107" s="2896"/>
      <c r="T107" s="2896"/>
      <c r="U107" s="2896"/>
      <c r="V107" s="2896"/>
      <c r="W107" s="2896"/>
      <c r="X107" s="2896"/>
      <c r="Y107" s="2896"/>
      <c r="Z107" s="2896"/>
      <c r="AA107" s="2896"/>
      <c r="AB107" s="2970">
        <f t="shared" si="29"/>
      </c>
      <c r="AC107" s="2966">
        <f t="shared" si="21"/>
      </c>
      <c r="AD107" s="2988">
        <f t="shared" si="13"/>
      </c>
      <c r="AE107" s="2850">
        <f t="shared" si="4"/>
      </c>
      <c r="AF107" s="2931">
        <f>VLOOKUP(C107,'Data Products'!$A:$J,10,0)</f>
      </c>
      <c r="AG107" s="2932">
        <f t="shared" si="24"/>
      </c>
      <c r="AH107" s="2908"/>
      <c r="AI107" s="2933" t="s">
        <v>2848</v>
      </c>
      <c r="AJ107" s="2977"/>
      <c r="AK107" s="2977"/>
      <c r="AL107" s="2978"/>
      <c r="AM107" s="2977"/>
      <c r="AN107" s="2977"/>
    </row>
    <row customHeight="true" ht="18" r="108">
      <c r="A108" s="2989">
        <v>47</v>
      </c>
      <c r="B108" s="2980" t="s">
        <v>2684</v>
      </c>
      <c r="C108" s="2990" t="s">
        <v>2743</v>
      </c>
      <c r="D108" s="2946" t="s">
        <v>2743</v>
      </c>
      <c r="E108" s="2946" t="s">
        <v>2743</v>
      </c>
      <c r="F108" s="2924">
        <v>31</v>
      </c>
      <c r="G108" s="2924">
        <v>31</v>
      </c>
      <c r="H108" s="2884"/>
      <c r="I108" s="2926">
        <f>VLOOKUP(C108,'Data Products'!$A:$J,2,0)</f>
      </c>
      <c r="J108" s="2886">
        <f t="shared" si="10"/>
      </c>
      <c r="K108" s="2887">
        <v>45914</v>
      </c>
      <c r="L108" s="2829">
        <f t="shared" si="1"/>
      </c>
      <c r="M108" s="2991">
        <v>1</v>
      </c>
      <c r="N108" s="2992">
        <v>17</v>
      </c>
      <c r="O108" s="2854"/>
      <c r="P108" s="2825"/>
      <c r="Q108" s="2820" t="s">
        <v>2849</v>
      </c>
      <c r="R108" s="2900"/>
      <c r="S108" s="2900"/>
      <c r="T108" s="2929"/>
      <c r="U108" s="2900"/>
      <c r="V108" s="2900"/>
      <c r="W108" s="2900"/>
      <c r="X108" s="2900"/>
      <c r="Y108" s="2900"/>
      <c r="Z108" s="2900"/>
      <c r="AA108" s="2900"/>
      <c r="AB108" s="2930">
        <f t="shared" si="29"/>
      </c>
      <c r="AC108" s="2849">
        <f t="shared" si="21"/>
      </c>
      <c r="AD108" s="2832">
        <f t="shared" si="13"/>
      </c>
      <c r="AE108" s="2850">
        <f t="shared" si="4"/>
      </c>
      <c r="AF108" s="2931">
        <f>VLOOKUP(C108,'Data Products'!$A:$J,10,0)</f>
      </c>
      <c r="AG108" s="2932">
        <f t="shared" si="24"/>
      </c>
      <c r="AH108" s="2908"/>
      <c r="AI108" s="2993" t="s">
        <v>2850</v>
      </c>
      <c r="AJ108" s="2994"/>
      <c r="AK108" s="2994"/>
      <c r="AL108" s="2936"/>
      <c r="AM108" s="2994"/>
      <c r="AN108" s="2994"/>
    </row>
    <row r="109">
      <c r="A109" s="2989">
        <v>48</v>
      </c>
      <c r="B109" s="2980" t="s">
        <v>2684</v>
      </c>
      <c r="C109" s="2990" t="s">
        <v>2801</v>
      </c>
      <c r="D109" s="2946" t="s">
        <v>2801</v>
      </c>
      <c r="E109" s="2946" t="s">
        <v>2801</v>
      </c>
      <c r="F109" s="2924">
        <v>102</v>
      </c>
      <c r="G109" s="2924">
        <v>102</v>
      </c>
      <c r="H109" s="2884"/>
      <c r="I109" s="2926">
        <f>VLOOKUP(C109,'Data Products'!$A:$J,2,0)</f>
      </c>
      <c r="J109" s="2886">
        <f t="shared" si="10"/>
      </c>
      <c r="K109" s="2887">
        <v>45915</v>
      </c>
      <c r="L109" s="2829">
        <f t="shared" si="1"/>
      </c>
      <c r="M109" s="2991">
        <v>22</v>
      </c>
      <c r="N109" s="2995">
        <v>46</v>
      </c>
      <c r="O109" s="2854"/>
      <c r="P109" s="2825"/>
      <c r="Q109" s="2820" t="s">
        <v>2735</v>
      </c>
      <c r="R109" s="2900"/>
      <c r="S109" s="2900"/>
      <c r="T109" s="2929"/>
      <c r="U109" s="2900"/>
      <c r="V109" s="2900"/>
      <c r="W109" s="2900"/>
      <c r="X109" s="2900"/>
      <c r="Y109" s="2900"/>
      <c r="Z109" s="2900"/>
      <c r="AA109" s="2900"/>
      <c r="AB109" s="2930">
        <f t="shared" si="29"/>
      </c>
      <c r="AC109" s="2844">
        <f t="shared" si="21"/>
      </c>
      <c r="AD109" s="2832">
        <f t="shared" si="13"/>
      </c>
      <c r="AE109" s="2850">
        <f t="shared" si="4"/>
      </c>
      <c r="AF109" s="2931">
        <f>VLOOKUP(C109,'Data Products'!$A:$J,10,0)</f>
      </c>
      <c r="AG109" s="2932">
        <f t="shared" si="24"/>
      </c>
      <c r="AH109" s="2908"/>
      <c r="AI109" s="2993" t="s">
        <v>2851</v>
      </c>
      <c r="AJ109" s="2994"/>
      <c r="AK109" s="2994"/>
      <c r="AL109" s="2936"/>
      <c r="AM109" s="2994"/>
      <c r="AN109" s="2994"/>
    </row>
    <row customHeight="true" ht="18" r="110">
      <c r="A110" s="2989">
        <v>52</v>
      </c>
      <c r="B110" s="2980" t="s">
        <v>2684</v>
      </c>
      <c r="C110" s="2990" t="s">
        <v>2794</v>
      </c>
      <c r="D110" s="2946" t="s">
        <v>2794</v>
      </c>
      <c r="E110" s="2946" t="s">
        <v>2794</v>
      </c>
      <c r="F110" s="2924">
        <v>685</v>
      </c>
      <c r="G110" s="2924">
        <v>685</v>
      </c>
      <c r="H110" s="2884"/>
      <c r="I110" s="2926">
        <f>VLOOKUP(C110,'Data Products'!$A:$J,2,0)</f>
      </c>
      <c r="J110" s="2886">
        <f t="shared" si="10"/>
      </c>
      <c r="K110" s="2887">
        <v>45919</v>
      </c>
      <c r="L110" s="2829">
        <f t="shared" si="1"/>
      </c>
      <c r="M110" s="2935">
        <v>16</v>
      </c>
      <c r="N110" s="2995">
        <v>34</v>
      </c>
      <c r="O110" s="2854"/>
      <c r="P110" s="2825"/>
      <c r="Q110" s="2820" t="s">
        <v>2740</v>
      </c>
      <c r="R110" s="2900"/>
      <c r="S110" s="2900"/>
      <c r="T110" s="2929"/>
      <c r="U110" s="2900"/>
      <c r="V110" s="2900"/>
      <c r="W110" s="2900"/>
      <c r="X110" s="2900"/>
      <c r="Y110" s="2900"/>
      <c r="Z110" s="2900"/>
      <c r="AA110" s="2900"/>
      <c r="AB110" s="2930">
        <f t="shared" si="29"/>
      </c>
      <c r="AC110" s="2849">
        <f t="shared" si="21"/>
      </c>
      <c r="AD110" s="2832">
        <f t="shared" si="13"/>
      </c>
      <c r="AE110" s="2850">
        <f t="shared" si="4"/>
      </c>
      <c r="AF110" s="2931">
        <f>VLOOKUP(C110,'Data Products'!$A:$J,10,0)</f>
      </c>
      <c r="AG110" s="2932">
        <f t="shared" si="24"/>
      </c>
      <c r="AH110" s="2908"/>
      <c r="AI110" s="2996"/>
      <c r="AJ110" s="2994"/>
      <c r="AK110" s="2994"/>
      <c r="AL110" s="2936"/>
      <c r="AM110" s="2994"/>
      <c r="AN110" s="2994"/>
    </row>
    <row customHeight="true" ht="18" r="111">
      <c r="A111" s="2989">
        <v>53</v>
      </c>
      <c r="B111" s="2980" t="s">
        <v>2684</v>
      </c>
      <c r="C111" s="2990" t="s">
        <v>2742</v>
      </c>
      <c r="D111" s="2946" t="s">
        <v>2742</v>
      </c>
      <c r="E111" s="2946" t="s">
        <v>2742</v>
      </c>
      <c r="F111" s="2924">
        <v>3</v>
      </c>
      <c r="G111" s="2924">
        <v>3</v>
      </c>
      <c r="H111" s="2884"/>
      <c r="I111" s="2926">
        <f>VLOOKUP(C111,'Data Products'!$A:$J,2,0)</f>
      </c>
      <c r="J111" s="2886">
        <f t="shared" si="10"/>
      </c>
      <c r="K111" s="2887">
        <v>45920</v>
      </c>
      <c r="L111" s="2829">
        <f t="shared" si="1"/>
      </c>
      <c r="M111" s="2935">
        <v>0</v>
      </c>
      <c r="N111" s="2852">
        <v>0</v>
      </c>
      <c r="O111" s="2854"/>
      <c r="P111" s="2825"/>
      <c r="Q111" s="2942" t="s">
        <v>2740</v>
      </c>
      <c r="R111" s="2900"/>
      <c r="S111" s="2900"/>
      <c r="T111" s="2929"/>
      <c r="U111" s="2900"/>
      <c r="V111" s="2900"/>
      <c r="W111" s="2900"/>
      <c r="X111" s="2900"/>
      <c r="Y111" s="2900"/>
      <c r="Z111" s="2900"/>
      <c r="AA111" s="2900"/>
      <c r="AB111" s="2930">
        <f t="shared" si="29"/>
      </c>
      <c r="AC111" s="2943">
        <f t="shared" si="21"/>
      </c>
      <c r="AD111" s="2832">
        <f t="shared" si="13"/>
      </c>
      <c r="AE111" s="2850">
        <f t="shared" si="4"/>
      </c>
      <c r="AF111" s="2931">
        <f>VLOOKUP(C111,'Data Products'!$A:$J,10,0)</f>
      </c>
      <c r="AG111" s="2932">
        <f t="shared" si="24"/>
      </c>
      <c r="AH111" s="2908"/>
      <c r="AI111" s="2996"/>
      <c r="AJ111" s="2994"/>
      <c r="AK111" s="2994"/>
      <c r="AL111" s="2936"/>
      <c r="AM111" s="2994"/>
      <c r="AN111" s="2994"/>
    </row>
    <row customHeight="true" hidden="true" ht="18" r="112">
      <c r="A112" s="2989">
        <v>54</v>
      </c>
      <c r="B112" s="2980" t="s">
        <v>2684</v>
      </c>
      <c r="C112" s="2990" t="s">
        <v>2847</v>
      </c>
      <c r="D112" s="2946" t="s">
        <v>2847</v>
      </c>
      <c r="E112" s="2946" t="s">
        <v>2847</v>
      </c>
      <c r="F112" s="2924">
        <v>7</v>
      </c>
      <c r="G112" s="2924">
        <v>7</v>
      </c>
      <c r="H112" s="2884"/>
      <c r="I112" s="2926">
        <f>VLOOKUP(C112,'Data Products'!$A:$J,2,0)</f>
      </c>
      <c r="J112" s="2886">
        <f t="shared" si="10"/>
      </c>
      <c r="K112" s="2887">
        <v>45921</v>
      </c>
      <c r="L112" s="2829">
        <f t="shared" si="1"/>
      </c>
      <c r="M112" s="2935">
        <v>0</v>
      </c>
      <c r="N112" s="2945">
        <v>917</v>
      </c>
      <c r="O112" s="2854"/>
      <c r="P112" s="2825"/>
      <c r="Q112" s="2820" t="s">
        <v>2740</v>
      </c>
      <c r="R112" s="2900"/>
      <c r="S112" s="2900"/>
      <c r="T112" s="2929"/>
      <c r="U112" s="2900"/>
      <c r="V112" s="2900"/>
      <c r="W112" s="2900"/>
      <c r="X112" s="2900"/>
      <c r="Y112" s="2900"/>
      <c r="Z112" s="2900"/>
      <c r="AA112" s="2900"/>
      <c r="AB112" s="2930">
        <f t="shared" si="29"/>
      </c>
      <c r="AC112" s="2844">
        <f t="shared" si="21"/>
      </c>
      <c r="AD112" s="2832">
        <f t="shared" si="13"/>
      </c>
      <c r="AE112" s="2850">
        <f t="shared" si="4"/>
      </c>
      <c r="AF112" s="2931">
        <f>VLOOKUP(C112,'Data Products'!$A:$J,10,0)</f>
      </c>
      <c r="AG112" s="2932">
        <f t="shared" si="24"/>
      </c>
      <c r="AH112" s="2908"/>
      <c r="AI112" s="2996"/>
      <c r="AJ112" s="2994"/>
      <c r="AK112" s="2994"/>
      <c r="AL112" s="2936"/>
      <c r="AM112" s="2994"/>
      <c r="AN112" s="2994"/>
    </row>
    <row customHeight="true" ht="18" r="113">
      <c r="A113" s="2989">
        <v>55</v>
      </c>
      <c r="B113" s="2980" t="s">
        <v>2684</v>
      </c>
      <c r="C113" s="2990" t="s">
        <v>2852</v>
      </c>
      <c r="D113" s="2946" t="s">
        <v>2852</v>
      </c>
      <c r="E113" s="2946" t="s">
        <v>2852</v>
      </c>
      <c r="F113" s="2924">
        <v>149</v>
      </c>
      <c r="G113" s="2924">
        <v>149</v>
      </c>
      <c r="H113" s="2884"/>
      <c r="I113" s="2926">
        <f>VLOOKUP(C113,'Data Products'!$A:$J,2,0)</f>
      </c>
      <c r="J113" s="2886">
        <f t="shared" si="10"/>
      </c>
      <c r="K113" s="2887">
        <v>45922</v>
      </c>
      <c r="L113" s="2829">
        <f t="shared" si="1"/>
      </c>
      <c r="M113" s="2997">
        <v>705</v>
      </c>
      <c r="N113" s="2998">
        <v>1773</v>
      </c>
      <c r="O113" s="2854"/>
      <c r="P113" s="2825"/>
      <c r="Q113" s="2820" t="s">
        <v>2740</v>
      </c>
      <c r="R113" s="2900"/>
      <c r="S113" s="2900"/>
      <c r="T113" s="2929"/>
      <c r="U113" s="2900"/>
      <c r="V113" s="2900"/>
      <c r="W113" s="2900"/>
      <c r="X113" s="2900"/>
      <c r="Y113" s="2900"/>
      <c r="Z113" s="2900"/>
      <c r="AA113" s="2900"/>
      <c r="AB113" s="2930">
        <f t="shared" si="29"/>
      </c>
      <c r="AC113" s="2849">
        <f t="shared" si="21"/>
      </c>
      <c r="AD113" s="2832">
        <f t="shared" si="13"/>
      </c>
      <c r="AE113" s="2850">
        <f t="shared" si="4"/>
      </c>
      <c r="AF113" s="2931">
        <f>VLOOKUP(C113,'Data Products'!$A:$J,10,0)</f>
      </c>
      <c r="AG113" s="2932">
        <f t="shared" si="24"/>
      </c>
      <c r="AH113" s="2908"/>
      <c r="AI113" s="2996"/>
      <c r="AJ113" s="2994"/>
      <c r="AK113" s="2994"/>
      <c r="AL113" s="2936"/>
      <c r="AM113" s="2994"/>
      <c r="AN113" s="2994"/>
    </row>
    <row customHeight="true" ht="18" r="114">
      <c r="A114" s="2989">
        <v>56</v>
      </c>
      <c r="B114" s="2946" t="s">
        <v>2684</v>
      </c>
      <c r="C114" s="2990" t="s">
        <v>2788</v>
      </c>
      <c r="D114" s="2946" t="s">
        <v>2788</v>
      </c>
      <c r="E114" s="2946" t="s">
        <v>2788</v>
      </c>
      <c r="F114" s="2924">
        <v>459</v>
      </c>
      <c r="G114" s="2924">
        <v>459</v>
      </c>
      <c r="H114" s="2884"/>
      <c r="I114" s="2926">
        <f>VLOOKUP(C114,'Data Products'!$A:$J,2,0)</f>
      </c>
      <c r="J114" s="2886">
        <f t="shared" si="10"/>
      </c>
      <c r="K114" s="2887">
        <v>45923</v>
      </c>
      <c r="L114" s="2855">
        <f t="shared" si="1"/>
      </c>
      <c r="M114" s="2999">
        <v>83</v>
      </c>
      <c r="N114" s="2995">
        <v>189</v>
      </c>
      <c r="O114" s="2854"/>
      <c r="P114" s="2825"/>
      <c r="Q114" s="2820" t="s">
        <v>2740</v>
      </c>
      <c r="R114" s="2900"/>
      <c r="S114" s="2900"/>
      <c r="T114" s="2929"/>
      <c r="U114" s="2900"/>
      <c r="V114" s="2900"/>
      <c r="W114" s="2900"/>
      <c r="X114" s="2900"/>
      <c r="Y114" s="2900"/>
      <c r="Z114" s="2900"/>
      <c r="AA114" s="2900"/>
      <c r="AB114" s="2930">
        <f t="shared" si="29"/>
      </c>
      <c r="AC114" s="2844">
        <f t="shared" si="21"/>
      </c>
      <c r="AD114" s="2832">
        <f t="shared" si="13"/>
      </c>
      <c r="AE114" s="3000">
        <f t="shared" si="4"/>
      </c>
      <c r="AF114" s="3001">
        <f>VLOOKUP(C114,'Data Products'!$A:$J,10,0)</f>
      </c>
      <c r="AG114" s="3002">
        <f t="shared" si="24"/>
      </c>
      <c r="AH114" s="3002">
        <f>AG114*G114</f>
      </c>
      <c r="AI114" s="3002">
        <f t="shared" ref="AI114:AI115" si="26">AH114*H114</f>
      </c>
      <c r="AJ114" s="2994"/>
      <c r="AK114" s="2994"/>
      <c r="AL114" s="2936"/>
      <c r="AM114" s="2994"/>
      <c r="AN114" s="2994"/>
    </row>
    <row customHeight="true" ht="18" r="115">
      <c r="A115" s="2989">
        <v>57</v>
      </c>
      <c r="B115" s="2946" t="s">
        <v>2730</v>
      </c>
      <c r="C115" s="2864" t="s">
        <v>2763</v>
      </c>
      <c r="D115" s="2864" t="s">
        <v>2763</v>
      </c>
      <c r="E115" s="2864" t="s">
        <v>2763</v>
      </c>
      <c r="F115" s="2924">
        <v>2</v>
      </c>
      <c r="G115" s="2924">
        <v>2</v>
      </c>
      <c r="H115" s="2884"/>
      <c r="I115" s="2926">
        <f>VLOOKUP(C115,'Data Products'!$A:$J,2,0)</f>
      </c>
      <c r="J115" s="2886">
        <f t="shared" si="10"/>
      </c>
      <c r="K115" s="3003">
        <v>46142</v>
      </c>
      <c r="L115" s="2855">
        <f t="shared" si="1"/>
      </c>
      <c r="M115" s="3004">
        <v>0</v>
      </c>
      <c r="N115" s="2992">
        <v>0</v>
      </c>
      <c r="O115" s="2854"/>
      <c r="P115" s="2825"/>
      <c r="Q115" s="2820" t="s">
        <v>2740</v>
      </c>
      <c r="R115" s="2900"/>
      <c r="S115" s="2900"/>
      <c r="T115" s="2929"/>
      <c r="U115" s="2900"/>
      <c r="V115" s="2900"/>
      <c r="W115" s="2900"/>
      <c r="X115" s="2900"/>
      <c r="Y115" s="2900"/>
      <c r="Z115" s="2900"/>
      <c r="AA115" s="2900"/>
      <c r="AB115" s="2930">
        <f t="shared" si="29"/>
      </c>
      <c r="AC115" s="2844">
        <f t="shared" si="21"/>
      </c>
      <c r="AD115" s="2832">
        <f t="shared" si="13"/>
      </c>
      <c r="AE115" s="3000">
        <f t="shared" si="4"/>
      </c>
      <c r="AF115" s="3001">
        <f>VLOOKUP(C115,'Data Products'!$A:$J,10,0)</f>
      </c>
      <c r="AG115" s="3002">
        <f t="shared" si="24"/>
      </c>
      <c r="AH115" s="2908"/>
      <c r="AI115" s="3002">
        <f t="shared" si="26"/>
      </c>
      <c r="AJ115" s="2977"/>
      <c r="AK115" s="2977"/>
      <c r="AL115" s="2978"/>
      <c r="AM115" s="2977"/>
      <c r="AN115" s="2977"/>
    </row>
    <row customHeight="true" ht="18" r="116">
      <c r="A116" s="2897"/>
      <c r="B116" s="2897"/>
      <c r="C116" s="2897"/>
      <c r="D116" s="2896"/>
      <c r="E116" s="2896"/>
      <c r="F116" s="2896"/>
      <c r="G116" s="2896"/>
      <c r="H116" s="2896"/>
      <c r="I116" s="3005"/>
      <c r="J116" s="3006"/>
      <c r="K116" s="3006"/>
      <c r="L116" s="3006"/>
      <c r="M116" s="2896"/>
      <c r="N116" s="2896"/>
      <c r="O116" s="2904"/>
      <c r="P116" s="2904"/>
      <c r="Q116" s="2897"/>
      <c r="R116" s="2896"/>
      <c r="S116" s="2896"/>
      <c r="T116" s="2896"/>
      <c r="U116" s="2896"/>
      <c r="V116" s="2896"/>
      <c r="W116" s="2896"/>
      <c r="X116" s="2896"/>
      <c r="Y116" s="2896"/>
      <c r="Z116" s="2896"/>
      <c r="AA116" s="2896"/>
      <c r="AB116" s="2899"/>
      <c r="AC116" s="3007"/>
      <c r="AD116" s="3008"/>
      <c r="AE116" s="3009" t="s">
        <v>2717</v>
      </c>
      <c r="AF116" s="3010"/>
      <c r="AG116" s="3011">
        <v>366720000</v>
      </c>
      <c r="AH116" s="2908"/>
      <c r="AI116" s="2978"/>
      <c r="AJ116" s="2977"/>
      <c r="AK116" s="2977"/>
      <c r="AL116" s="2978"/>
      <c r="AM116" s="2977"/>
      <c r="AN116" s="2977"/>
    </row>
    <row customHeight="true" ht="18" r="117">
      <c r="A117" s="3012" t="s">
        <v>2853</v>
      </c>
      <c r="B117" s="3012"/>
      <c r="C117" s="3012"/>
      <c r="D117" s="3012"/>
      <c r="E117" s="3012"/>
      <c r="F117" s="3012"/>
      <c r="H117" s="2896"/>
      <c r="I117" s="3005"/>
      <c r="J117" s="3006"/>
      <c r="K117" s="3006"/>
      <c r="L117" s="3006"/>
      <c r="M117" s="2896"/>
      <c r="N117" s="2896"/>
      <c r="O117" s="2904"/>
      <c r="P117" s="2904"/>
      <c r="Q117" s="2897"/>
      <c r="R117" s="2896"/>
      <c r="S117" s="2896"/>
      <c r="T117" s="2896"/>
      <c r="U117" s="2896"/>
      <c r="V117" s="2896"/>
      <c r="W117" s="2896"/>
      <c r="X117" s="2896"/>
      <c r="Y117" s="2896"/>
      <c r="Z117" s="2896"/>
      <c r="AA117" s="2896"/>
      <c r="AB117" s="2899"/>
      <c r="AC117" s="3007"/>
      <c r="AD117" s="3008"/>
      <c r="AE117" s="3013" t="s">
        <v>2718</v>
      </c>
      <c r="AF117" s="3010">
        <v>0.48350239965095987</v>
      </c>
      <c r="AG117" s="3011">
        <v>177310000</v>
      </c>
      <c r="AH117" s="2908"/>
      <c r="AI117" s="2978"/>
      <c r="AJ117" s="2977"/>
      <c r="AK117" s="2977"/>
      <c r="AL117" s="2978"/>
      <c r="AM117" s="2977"/>
      <c r="AN117" s="2977"/>
    </row>
    <row r="118">
      <c r="A118" s="3014" t="s">
        <v>2677</v>
      </c>
      <c r="B118" s="3014" t="s">
        <v>2658</v>
      </c>
      <c r="C118" s="3014" t="s">
        <v>2854</v>
      </c>
      <c r="D118" s="3014" t="s">
        <v>2855</v>
      </c>
      <c r="E118" s="3015" t="s">
        <v>2856</v>
      </c>
      <c r="F118" s="3016" t="s">
        <v>2857</v>
      </c>
      <c r="G118" s="2896"/>
      <c r="H118" s="3006"/>
      <c r="I118" s="3006"/>
      <c r="J118" s="3006"/>
      <c r="K118" s="2896"/>
      <c r="L118" s="2896"/>
      <c r="M118" s="2904"/>
      <c r="N118" s="2904"/>
      <c r="O118" s="2896"/>
      <c r="P118" s="2896"/>
      <c r="Q118" s="2896"/>
      <c r="R118" s="2896"/>
      <c r="S118" s="2896"/>
      <c r="T118" s="2896"/>
      <c r="U118" s="2896"/>
      <c r="V118" s="2896"/>
      <c r="W118" s="2896"/>
      <c r="X118" s="2896"/>
      <c r="Y118" s="2896"/>
      <c r="Z118" s="2896"/>
      <c r="AA118" s="2896"/>
      <c r="AB118" s="2896"/>
      <c r="AC118" s="2896"/>
      <c r="AE118" s="3013" t="s">
        <v>2719</v>
      </c>
      <c r="AF118" s="3010">
        <v>0.06893542757417102</v>
      </c>
      <c r="AG118" s="3011">
        <v>25280000</v>
      </c>
      <c r="AH118" s="2977"/>
      <c r="AI118" s="2977"/>
      <c r="AJ118" s="2977"/>
      <c r="AK118" s="2978"/>
      <c r="AL118" s="2977"/>
      <c r="AM118" s="2977"/>
    </row>
    <row r="119">
      <c r="A119" s="3017"/>
      <c r="B119" s="3014"/>
      <c r="C119" s="3014"/>
      <c r="D119" s="3014"/>
      <c r="E119" s="3015"/>
      <c r="F119" s="3018"/>
      <c r="G119" s="2896"/>
      <c r="H119" s="3006"/>
      <c r="I119" s="3006"/>
      <c r="J119" s="3006"/>
      <c r="K119" s="2896"/>
      <c r="L119" s="2896"/>
      <c r="M119" s="2904"/>
      <c r="N119" s="2904"/>
      <c r="O119" s="2896"/>
      <c r="P119" s="2896"/>
      <c r="Q119" s="2896"/>
      <c r="R119" s="2896"/>
      <c r="S119" s="2896"/>
      <c r="T119" s="2896"/>
      <c r="U119" s="2896"/>
      <c r="V119" s="2896"/>
      <c r="W119" s="2896"/>
      <c r="X119" s="2896"/>
      <c r="Y119" s="2896"/>
      <c r="Z119" s="2896"/>
      <c r="AA119" s="2896"/>
      <c r="AB119" s="2896"/>
      <c r="AC119" s="2896"/>
      <c r="AE119" s="3013" t="s">
        <v>2720</v>
      </c>
      <c r="AF119" s="3019">
        <v>0.1472649432809773</v>
      </c>
      <c r="AG119" s="3020">
        <v>54005000</v>
      </c>
      <c r="AH119" s="2977"/>
      <c r="AI119" s="2977"/>
      <c r="AJ119" s="2978"/>
      <c r="AK119" s="2977"/>
      <c r="AL119" s="2977"/>
    </row>
    <row r="120">
      <c r="A120" s="2864">
        <v>1</v>
      </c>
      <c r="B120" s="3021" t="s">
        <v>2858</v>
      </c>
      <c r="C120" s="2840">
        <v>0</v>
      </c>
      <c r="D120" s="2820" t="s">
        <v>2859</v>
      </c>
      <c r="E120" s="2921" t="s">
        <v>2860</v>
      </c>
      <c r="F120" s="3022" t="s">
        <v>2861</v>
      </c>
      <c r="G120" s="2896"/>
      <c r="H120" s="3006"/>
      <c r="I120" s="3006"/>
      <c r="J120" s="3006"/>
      <c r="K120" s="2896"/>
      <c r="L120" s="2896"/>
      <c r="M120" s="2904"/>
      <c r="N120" s="2904"/>
      <c r="O120" s="2896"/>
      <c r="P120" s="2896"/>
      <c r="Q120" s="2896"/>
      <c r="R120" s="2896"/>
      <c r="S120" s="2896"/>
      <c r="T120" s="2896"/>
      <c r="U120" s="2896"/>
      <c r="V120" s="2896"/>
      <c r="W120" s="2896"/>
      <c r="X120" s="2896"/>
      <c r="Y120" s="2896"/>
      <c r="Z120" s="2896"/>
      <c r="AA120" s="2896"/>
      <c r="AB120" s="2896"/>
      <c r="AC120" s="2896"/>
      <c r="AE120" s="3013" t="s">
        <v>2721</v>
      </c>
      <c r="AF120" s="3023">
        <v>0.3002972294938918</v>
      </c>
      <c r="AG120" s="3024">
        <v>110125000</v>
      </c>
      <c r="AH120" s="2977"/>
      <c r="AI120" s="2977"/>
      <c r="AJ120" s="2978"/>
      <c r="AK120" s="2977"/>
      <c r="AL120" s="2977"/>
    </row>
    <row r="121">
      <c r="A121" s="2864">
        <v>2</v>
      </c>
      <c r="B121" s="3025" t="s">
        <v>2862</v>
      </c>
      <c r="C121" s="3026">
        <v>764.81</v>
      </c>
      <c r="D121" s="2941" t="s">
        <v>2863</v>
      </c>
      <c r="E121" s="2948" t="s">
        <v>2864</v>
      </c>
      <c r="F121" s="3022"/>
      <c r="G121" s="2896"/>
      <c r="H121" s="3006"/>
      <c r="I121" s="3006"/>
      <c r="J121" s="3006"/>
      <c r="K121" s="2896"/>
      <c r="L121" s="2896"/>
      <c r="M121" s="2904"/>
      <c r="N121" s="2904"/>
      <c r="O121" s="2896"/>
      <c r="P121" s="2896"/>
      <c r="Q121" s="2896"/>
      <c r="R121" s="2896"/>
      <c r="S121" s="2896"/>
      <c r="T121" s="2896"/>
      <c r="U121" s="2896"/>
      <c r="V121" s="2896"/>
      <c r="W121" s="2896"/>
      <c r="X121" s="2896"/>
      <c r="Y121" s="2896"/>
      <c r="Z121" s="2896"/>
      <c r="AA121" s="2896"/>
      <c r="AB121" s="2896"/>
      <c r="AC121" s="2896"/>
      <c r="AD121" s="2896"/>
      <c r="AE121" s="3013" t="s">
        <v>2670</v>
      </c>
      <c r="AF121" s="3023">
        <v>0.09960391121336507</v>
      </c>
      <c r="AG121" s="3024">
        <v>75750000</v>
      </c>
      <c r="AH121" s="2977"/>
      <c r="AI121" s="2977"/>
      <c r="AJ121" s="2978"/>
      <c r="AK121" s="2977"/>
      <c r="AL121" s="2977"/>
    </row>
    <row r="122">
      <c r="A122" s="3027">
        <v>3</v>
      </c>
      <c r="B122" s="2864" t="s">
        <v>2865</v>
      </c>
      <c r="C122" s="2864">
        <v>-798.02</v>
      </c>
      <c r="D122" s="2866"/>
      <c r="E122" s="2884"/>
      <c r="F122" s="3022"/>
      <c r="G122" s="2896"/>
      <c r="H122" s="2896"/>
      <c r="I122" s="3006"/>
      <c r="J122" s="3006"/>
      <c r="K122" s="3006"/>
      <c r="L122" s="2896"/>
      <c r="M122" s="2896"/>
      <c r="N122" s="2904"/>
      <c r="O122" s="2904"/>
      <c r="P122" s="2896"/>
      <c r="Q122" s="2896"/>
      <c r="R122" s="2896"/>
      <c r="S122" s="2896"/>
      <c r="T122" s="2896"/>
      <c r="U122" s="2896"/>
      <c r="V122" s="2896"/>
      <c r="W122" s="2896"/>
      <c r="X122" s="2896"/>
      <c r="Y122" s="2896"/>
      <c r="Z122" s="2896"/>
      <c r="AA122" s="2896"/>
      <c r="AB122" s="2896"/>
      <c r="AC122" s="2896"/>
      <c r="AD122" s="2896"/>
      <c r="AE122" s="2896"/>
      <c r="AF122" s="2896"/>
      <c r="AG122" s="2978"/>
      <c r="AH122" s="2978"/>
      <c r="AI122" s="2977"/>
      <c r="AJ122" s="2978"/>
      <c r="AK122" s="2977"/>
      <c r="AL122" s="2977"/>
    </row>
    <row r="123">
      <c r="A123" s="2896"/>
      <c r="B123" s="2897"/>
      <c r="C123" s="2897"/>
      <c r="D123" s="2896"/>
      <c r="E123" s="2896"/>
      <c r="F123" s="2896"/>
      <c r="G123" s="2896"/>
      <c r="H123" s="2896"/>
      <c r="I123" s="2896"/>
      <c r="J123" s="3006"/>
      <c r="K123" s="3006"/>
      <c r="L123" s="3006"/>
      <c r="M123" s="2896"/>
      <c r="N123" s="2896"/>
      <c r="O123" s="2904"/>
      <c r="P123" s="2904"/>
      <c r="Q123" s="2896"/>
      <c r="R123" s="2896"/>
      <c r="S123" s="2896"/>
      <c r="T123" s="2896"/>
      <c r="U123" s="2896"/>
      <c r="V123" s="2896"/>
      <c r="W123" s="2896"/>
      <c r="X123" s="2896"/>
      <c r="Y123" s="2896"/>
      <c r="Z123" s="2896"/>
      <c r="AA123" s="2896"/>
      <c r="AB123" s="2896"/>
      <c r="AC123" s="2896"/>
      <c r="AD123" s="2896"/>
      <c r="AE123" s="2896"/>
      <c r="AF123" s="2896"/>
      <c r="AG123" s="2896"/>
      <c r="AH123" s="2896"/>
      <c r="AI123" s="2978"/>
      <c r="AJ123" s="2977"/>
      <c r="AK123" s="2977"/>
      <c r="AL123" s="2978"/>
      <c r="AM123" s="2977"/>
      <c r="AN123" s="2977"/>
    </row>
    <row customHeight="true" ht="18" r="124">
      <c r="A124" s="2896"/>
      <c r="B124" s="2897"/>
      <c r="C124" s="2897"/>
      <c r="D124" s="2896"/>
      <c r="E124" s="2896"/>
      <c r="F124" s="2896"/>
      <c r="G124" s="2896"/>
      <c r="H124" s="2896"/>
      <c r="I124" s="2896"/>
      <c r="J124" s="3006"/>
      <c r="K124" s="3006"/>
      <c r="L124" s="3006"/>
      <c r="M124" s="2896"/>
      <c r="N124" s="2896"/>
      <c r="O124" s="2904"/>
      <c r="P124" s="2904"/>
      <c r="Q124" s="2896"/>
      <c r="R124" s="2896"/>
      <c r="S124" s="2896"/>
      <c r="T124" s="2896"/>
      <c r="U124" s="2896"/>
      <c r="V124" s="2896"/>
      <c r="W124" s="2896"/>
      <c r="X124" s="2896"/>
      <c r="Y124" s="2896"/>
      <c r="Z124" s="2896"/>
      <c r="AA124" s="2896"/>
      <c r="AB124" s="2896"/>
      <c r="AC124" s="2896"/>
      <c r="AD124" s="2896"/>
      <c r="AE124" s="2896"/>
      <c r="AF124" s="2896"/>
      <c r="AG124" s="2896"/>
      <c r="AH124" s="2896"/>
      <c r="AI124" s="2978"/>
      <c r="AJ124" s="2977"/>
      <c r="AK124" s="2977"/>
      <c r="AL124" s="2978"/>
      <c r="AM124" s="2977"/>
      <c r="AN124" s="2977"/>
    </row>
    <row customHeight="true" ht="18" r="125">
      <c r="A125" s="2896"/>
      <c r="B125" s="2897"/>
      <c r="C125" s="2897"/>
      <c r="D125" s="2896"/>
      <c r="E125" s="2896"/>
      <c r="F125" s="2896"/>
      <c r="G125" s="2896"/>
      <c r="H125" s="2896"/>
      <c r="I125" s="2896"/>
      <c r="J125" s="3006"/>
      <c r="K125" s="3006"/>
      <c r="L125" s="3006"/>
      <c r="M125" s="2896"/>
      <c r="N125" s="2896"/>
      <c r="O125" s="2904"/>
      <c r="P125" s="2904"/>
      <c r="Q125" s="2896"/>
      <c r="R125" s="2896"/>
      <c r="S125" s="2896"/>
      <c r="T125" s="2896"/>
      <c r="U125" s="2896"/>
      <c r="V125" s="2896"/>
      <c r="W125" s="2896"/>
      <c r="X125" s="2896"/>
      <c r="Y125" s="2896"/>
      <c r="Z125" s="2896"/>
      <c r="AA125" s="2896"/>
      <c r="AB125" s="2896"/>
      <c r="AC125" s="2896"/>
      <c r="AD125" s="2896"/>
      <c r="AE125" s="2896"/>
      <c r="AF125" s="2896"/>
      <c r="AG125" s="2896"/>
      <c r="AH125" s="2896"/>
      <c r="AI125" s="2978"/>
      <c r="AJ125" s="2977"/>
      <c r="AK125" s="2977"/>
      <c r="AL125" s="2978"/>
      <c r="AM125" s="2977"/>
      <c r="AN125" s="2977"/>
    </row>
    <row customHeight="true" ht="18" r="126">
      <c r="A126" s="2896"/>
      <c r="B126" s="2897"/>
      <c r="C126" s="2897"/>
      <c r="D126" s="2896"/>
      <c r="E126" s="2896"/>
      <c r="F126" s="2896"/>
      <c r="G126" s="2896"/>
      <c r="H126" s="2896"/>
      <c r="I126" s="2896"/>
      <c r="J126" s="3006"/>
      <c r="K126" s="3006"/>
      <c r="L126" s="3006"/>
      <c r="M126" s="2896"/>
      <c r="N126" s="2896"/>
      <c r="O126" s="2904"/>
      <c r="P126" s="2904"/>
      <c r="Q126" s="2896"/>
      <c r="R126" s="2896"/>
      <c r="S126" s="2896"/>
      <c r="T126" s="2896"/>
      <c r="U126" s="2896"/>
      <c r="V126" s="2896"/>
      <c r="W126" s="2896"/>
      <c r="X126" s="2896"/>
      <c r="Y126" s="2896"/>
      <c r="Z126" s="2896"/>
      <c r="AA126" s="2896"/>
      <c r="AB126" s="2896"/>
      <c r="AC126" s="2896"/>
      <c r="AD126" s="2896"/>
      <c r="AE126" s="2896"/>
      <c r="AF126" s="2896"/>
      <c r="AG126" s="2896"/>
      <c r="AH126" s="2896"/>
      <c r="AI126" s="2978"/>
      <c r="AJ126" s="2977"/>
      <c r="AK126" s="2977"/>
      <c r="AL126" s="2978"/>
      <c r="AM126" s="2977"/>
      <c r="AN126" s="2977"/>
    </row>
    <row r="127">
      <c r="A127" s="2911" t="s">
        <v>2866</v>
      </c>
      <c r="B127" s="2816" t="s">
        <v>2644</v>
      </c>
      <c r="C127" s="2816" t="s">
        <v>2723</v>
      </c>
      <c r="D127" s="2816"/>
      <c r="E127" s="2816"/>
      <c r="F127" s="2816" t="s">
        <v>2648</v>
      </c>
      <c r="G127" s="2816"/>
      <c r="H127" s="2816" t="s">
        <v>2724</v>
      </c>
      <c r="I127" s="2912" t="s">
        <v>2650</v>
      </c>
      <c r="J127" s="2913" t="s">
        <v>2651</v>
      </c>
      <c r="K127" s="2815" t="s">
        <v>2652</v>
      </c>
      <c r="L127" s="2815" t="s">
        <v>2653</v>
      </c>
      <c r="M127" s="2816" t="s">
        <v>2654</v>
      </c>
      <c r="N127" s="2816" t="s">
        <v>2655</v>
      </c>
      <c r="O127" s="2816" t="s">
        <v>2725</v>
      </c>
      <c r="P127" s="2816" t="s">
        <v>2726</v>
      </c>
      <c r="Q127" s="2816" t="s">
        <v>2658</v>
      </c>
      <c r="R127" s="2914"/>
      <c r="S127" s="2914"/>
      <c r="T127" s="2914"/>
      <c r="U127" s="2914"/>
      <c r="V127" s="2914"/>
      <c r="W127" s="2914"/>
      <c r="X127" s="2914"/>
      <c r="Y127" s="2914"/>
      <c r="Z127" s="2914"/>
      <c r="AA127" s="2914"/>
      <c r="AB127" s="2915" t="s">
        <v>2664</v>
      </c>
      <c r="AC127" s="2913" t="s">
        <v>2665</v>
      </c>
      <c r="AD127" s="2913" t="s">
        <v>2727</v>
      </c>
      <c r="AE127" s="2913" t="s">
        <v>2728</v>
      </c>
      <c r="AF127" s="3028" t="s">
        <v>2668</v>
      </c>
      <c r="AG127" s="3029" t="s">
        <v>2669</v>
      </c>
      <c r="AH127" s="2896"/>
      <c r="AI127" s="2913" t="s">
        <v>2671</v>
      </c>
      <c r="AJ127" s="2977"/>
      <c r="AK127" s="2977"/>
      <c r="AL127" s="2978"/>
      <c r="AM127" s="2977"/>
      <c r="AN127" s="2977"/>
    </row>
    <row r="128">
      <c r="A128" s="2816" t="s">
        <v>2677</v>
      </c>
      <c r="B128" s="2816"/>
      <c r="C128" s="2816"/>
      <c r="D128" s="2917"/>
      <c r="E128" s="2917"/>
      <c r="F128" s="2917" t="s">
        <v>2678</v>
      </c>
      <c r="G128" s="3030" t="s">
        <v>2679</v>
      </c>
      <c r="H128" s="2816"/>
      <c r="I128" s="2912"/>
      <c r="J128" s="2913"/>
      <c r="K128" s="2815"/>
      <c r="L128" s="2815"/>
      <c r="M128" s="2816" t="s">
        <v>2680</v>
      </c>
      <c r="N128" s="2816" t="s">
        <v>2680</v>
      </c>
      <c r="O128" s="2816"/>
      <c r="P128" s="2816"/>
      <c r="Q128" s="2816"/>
      <c r="R128" s="2914"/>
      <c r="S128" s="2914"/>
      <c r="T128" s="2914"/>
      <c r="U128" s="2914"/>
      <c r="V128" s="2914"/>
      <c r="W128" s="2914"/>
      <c r="X128" s="2914"/>
      <c r="Y128" s="2914"/>
      <c r="Z128" s="2914"/>
      <c r="AA128" s="2914"/>
      <c r="AB128" s="2915"/>
      <c r="AC128" s="2913"/>
      <c r="AD128" s="2913"/>
      <c r="AE128" s="2913"/>
      <c r="AF128" s="3028"/>
      <c r="AG128" s="3029"/>
      <c r="AH128" s="2896"/>
      <c r="AI128" s="2913"/>
      <c r="AJ128" s="2896"/>
      <c r="AK128" s="2896"/>
      <c r="AL128" s="2896"/>
      <c r="AM128" s="2896"/>
      <c r="AN128" s="2896"/>
    </row>
    <row r="129">
      <c r="A129" s="2921">
        <v>1</v>
      </c>
      <c r="B129" s="2820" t="s">
        <v>2684</v>
      </c>
      <c r="C129" s="3031" t="s">
        <v>2867</v>
      </c>
      <c r="D129" s="3032" t="s">
        <v>2867</v>
      </c>
      <c r="E129" s="3032" t="s">
        <v>2867</v>
      </c>
      <c r="F129" s="3033">
        <v>26831</v>
      </c>
      <c r="G129" s="3034">
        <v>26831</v>
      </c>
      <c r="H129" s="3035"/>
      <c r="I129" s="3036">
        <f>VLOOKUP(C129,'Data Products'!$A:$J,2,0)</f>
      </c>
      <c r="J129" s="3037">
        <f t="shared" ref="J129:J136" si="11">IFERROR(I129-TODAY(),"")</f>
      </c>
      <c r="K129" s="3038">
        <v>46108</v>
      </c>
      <c r="L129" s="2829">
        <f t="shared" ref="L129:L136" si="2">TODAY()-K129</f>
      </c>
      <c r="M129" s="2858">
        <v>10247</v>
      </c>
      <c r="N129" s="3039">
        <v>19413</v>
      </c>
      <c r="O129" s="2825">
        <v>0</v>
      </c>
      <c r="P129" s="2825">
        <v>0</v>
      </c>
      <c r="Q129" s="2820" t="s">
        <v>2868</v>
      </c>
      <c r="R129" s="2900"/>
      <c r="S129" s="2900"/>
      <c r="T129" s="2929"/>
      <c r="U129" s="2900"/>
      <c r="V129" s="2900"/>
      <c r="W129" s="2900"/>
      <c r="X129" s="2900"/>
      <c r="Y129" s="2900"/>
      <c r="Z129" s="2900"/>
      <c r="AA129" s="2900"/>
      <c r="AB129" s="2930">
        <f t="shared" ref="AB129:AB136" si="30">N129/30</f>
      </c>
      <c r="AC129" s="3040">
        <f t="shared" ref="AC129:AC136" si="22">IFERROR(F129/AB129,"-")</f>
      </c>
      <c r="AD129" s="2832">
        <f t="shared" ref="AD129:AD136" si="14">IFERROR(TODAY()+AC129,"-")</f>
      </c>
      <c r="AE129" s="3041">
        <f t="shared" ref="AE129:AE136" si="5">_xlfn.IFS(AC129="-","Not sold yet",AND(AC129&lt;=150,AC129&gt;60),"Out of stock more than 60 days",AC129&lt;=60,"Out of stock less than 60 days",AC129&gt;=150,"Out of stock more than 150 days")</f>
      </c>
      <c r="AF129" s="2835">
        <f>VLOOKUP(C129,'Data Products'!$A:$J,10,0)</f>
      </c>
      <c r="AG129" s="2894">
        <f t="shared" ref="AG129:AG135" si="25">AF129*F129</f>
      </c>
      <c r="AH129" s="3042">
        <v>0</v>
      </c>
      <c r="AI129" s="2933" t="s">
        <v>2869</v>
      </c>
      <c r="AJ129" s="2896"/>
      <c r="AK129" s="2896"/>
      <c r="AL129" s="2896"/>
      <c r="AM129" s="2896"/>
      <c r="AN129" s="2896"/>
    </row>
    <row customHeight="true" hidden="true" ht="18" r="130">
      <c r="A130" s="2921">
        <v>2</v>
      </c>
      <c r="B130" s="2820" t="s">
        <v>2684</v>
      </c>
      <c r="C130" s="3031" t="s">
        <v>2870</v>
      </c>
      <c r="D130" s="2946" t="s">
        <v>2870</v>
      </c>
      <c r="E130" s="2946" t="s">
        <v>2870</v>
      </c>
      <c r="F130" s="3033">
        <v>0</v>
      </c>
      <c r="G130" s="3034">
        <v>0</v>
      </c>
      <c r="H130" s="3035"/>
      <c r="I130" s="3036">
        <f>VLOOKUP(C130,'Data Products'!$A:$J,2,0)</f>
      </c>
      <c r="J130" s="3037">
        <f t="shared" si="11"/>
      </c>
      <c r="K130" s="3043">
        <v>46108</v>
      </c>
      <c r="L130" s="2829">
        <f t="shared" si="2"/>
      </c>
      <c r="M130" s="2858">
        <v>273</v>
      </c>
      <c r="N130" s="2858">
        <v>293</v>
      </c>
      <c r="O130" s="2825">
        <v>0</v>
      </c>
      <c r="P130" s="2825">
        <v>0</v>
      </c>
      <c r="Q130" s="2820" t="s">
        <v>2768</v>
      </c>
      <c r="R130" s="2900"/>
      <c r="S130" s="2900"/>
      <c r="T130" s="2929"/>
      <c r="U130" s="2900"/>
      <c r="V130" s="2900"/>
      <c r="W130" s="2900"/>
      <c r="X130" s="2900"/>
      <c r="Y130" s="2900"/>
      <c r="Z130" s="2900"/>
      <c r="AA130" s="2900"/>
      <c r="AB130" s="2930">
        <f t="shared" si="30"/>
      </c>
      <c r="AC130" s="2844">
        <f t="shared" si="22"/>
      </c>
      <c r="AD130" s="2832">
        <f t="shared" si="14"/>
      </c>
      <c r="AE130" s="2845">
        <f t="shared" si="5"/>
      </c>
      <c r="AF130" s="2835">
        <f>VLOOKUP(C130,'Data Products'!$A:$J,10,0)</f>
      </c>
      <c r="AG130" s="2894">
        <f t="shared" si="25"/>
      </c>
      <c r="AH130" s="3042">
        <v>0</v>
      </c>
      <c r="AI130" s="2922" t="s">
        <v>2871</v>
      </c>
      <c r="AJ130" s="2896"/>
      <c r="AK130" s="2896"/>
      <c r="AL130" s="2896"/>
      <c r="AM130" s="2896"/>
      <c r="AN130" s="2896"/>
    </row>
    <row r="131">
      <c r="A131" s="2921">
        <v>3</v>
      </c>
      <c r="B131" s="2820" t="s">
        <v>2684</v>
      </c>
      <c r="C131" s="3044" t="s">
        <v>2872</v>
      </c>
      <c r="D131" s="3045" t="s">
        <v>2872</v>
      </c>
      <c r="E131" s="3045" t="s">
        <v>2872</v>
      </c>
      <c r="F131" s="3033">
        <v>9207</v>
      </c>
      <c r="G131" s="3034">
        <v>9207</v>
      </c>
      <c r="H131" s="3046"/>
      <c r="I131" s="3036">
        <f>VLOOKUP(C131,'Data Products'!$A:$J,2,0)</f>
      </c>
      <c r="J131" s="3037">
        <f t="shared" si="11"/>
      </c>
      <c r="K131" s="3043">
        <v>46109</v>
      </c>
      <c r="L131" s="2829">
        <f t="shared" si="2"/>
      </c>
      <c r="M131" s="3047">
        <v>1742</v>
      </c>
      <c r="N131" s="3047">
        <v>3993</v>
      </c>
      <c r="O131" s="2825">
        <v>0</v>
      </c>
      <c r="P131" s="2825">
        <v>0</v>
      </c>
      <c r="Q131" s="2820" t="s">
        <v>2760</v>
      </c>
      <c r="R131" s="2825"/>
      <c r="S131" s="2825"/>
      <c r="T131" s="2825"/>
      <c r="U131" s="2825"/>
      <c r="V131" s="2825"/>
      <c r="W131" s="2825"/>
      <c r="X131" s="2825"/>
      <c r="Y131" s="2825"/>
      <c r="Z131" s="2825"/>
      <c r="AA131" s="2825"/>
      <c r="AB131" s="2930">
        <f t="shared" si="30"/>
      </c>
      <c r="AC131" s="2844">
        <f t="shared" si="22"/>
      </c>
      <c r="AD131" s="2832">
        <f t="shared" si="14"/>
      </c>
      <c r="AE131" s="2845">
        <f t="shared" si="5"/>
      </c>
      <c r="AF131" s="2835">
        <f>VLOOKUP(C131,'Data Products'!$A:$J,10,0)</f>
      </c>
      <c r="AG131" s="2894">
        <f t="shared" si="25"/>
      </c>
      <c r="AH131" s="2835"/>
      <c r="AI131" s="3048"/>
      <c r="AJ131" s="2896"/>
      <c r="AK131" s="2896"/>
      <c r="AL131" s="2896"/>
      <c r="AM131" s="2896"/>
      <c r="AN131" s="2896"/>
    </row>
    <row customHeight="true" hidden="true" ht="18" r="132">
      <c r="A132" s="2921">
        <v>4</v>
      </c>
      <c r="B132" s="2820" t="s">
        <v>2684</v>
      </c>
      <c r="C132" s="3049" t="s">
        <v>2873</v>
      </c>
      <c r="D132" s="2973" t="s">
        <v>2873</v>
      </c>
      <c r="E132" s="2973" t="s">
        <v>2873</v>
      </c>
      <c r="F132" s="3050">
        <v>0</v>
      </c>
      <c r="G132" s="3051">
        <v>0</v>
      </c>
      <c r="H132" s="3046"/>
      <c r="I132" s="3036">
        <f>VLOOKUP(C132,'Data Products'!$A:$J,2,0)</f>
      </c>
      <c r="J132" s="3037">
        <f t="shared" si="11"/>
      </c>
      <c r="K132" s="3052">
        <v>46108</v>
      </c>
      <c r="L132" s="2829">
        <f t="shared" si="2"/>
      </c>
      <c r="M132" s="2858">
        <v>23</v>
      </c>
      <c r="N132" s="3053">
        <v>67</v>
      </c>
      <c r="O132" s="2825">
        <v>0</v>
      </c>
      <c r="P132" s="2825">
        <v>0</v>
      </c>
      <c r="Q132" s="2840" t="s">
        <v>2776</v>
      </c>
      <c r="R132" s="2825"/>
      <c r="S132" s="2825"/>
      <c r="T132" s="2825"/>
      <c r="U132" s="2825"/>
      <c r="V132" s="2825"/>
      <c r="W132" s="2825"/>
      <c r="X132" s="2825"/>
      <c r="Y132" s="2825"/>
      <c r="Z132" s="2825"/>
      <c r="AA132" s="2825"/>
      <c r="AB132" s="2930">
        <f t="shared" si="30"/>
      </c>
      <c r="AC132" s="2844">
        <f t="shared" si="22"/>
      </c>
      <c r="AD132" s="2832">
        <f t="shared" si="14"/>
      </c>
      <c r="AE132" s="2845">
        <f t="shared" si="5"/>
      </c>
      <c r="AF132" s="2835">
        <f>VLOOKUP(C132,'Data Products'!$A:$J,10,0)</f>
      </c>
      <c r="AG132" s="2894">
        <f t="shared" si="25"/>
      </c>
      <c r="AH132" s="2835"/>
      <c r="AI132" s="3048"/>
      <c r="AJ132" s="2940"/>
      <c r="AK132" s="2839"/>
      <c r="AL132" s="2838"/>
      <c r="AM132" s="2839"/>
      <c r="AN132" s="2839"/>
    </row>
    <row customHeight="true" hidden="true" ht="18" r="133">
      <c r="A133" s="2921">
        <v>5</v>
      </c>
      <c r="B133" s="2820" t="s">
        <v>2684</v>
      </c>
      <c r="C133" s="3049" t="s">
        <v>2874</v>
      </c>
      <c r="D133" s="2973" t="s">
        <v>2874</v>
      </c>
      <c r="E133" s="2973" t="s">
        <v>2874</v>
      </c>
      <c r="F133" s="3054">
        <v>0</v>
      </c>
      <c r="G133" s="2890">
        <v>0</v>
      </c>
      <c r="H133" s="3046"/>
      <c r="I133" s="3036">
        <f>VLOOKUP(C133,'Data Products'!$A:$J,2,0)</f>
      </c>
      <c r="J133" s="3037">
        <f t="shared" si="11"/>
      </c>
      <c r="K133" s="3052">
        <v>46108</v>
      </c>
      <c r="L133" s="2829">
        <f t="shared" si="2"/>
      </c>
      <c r="M133" s="2842">
        <v>9</v>
      </c>
      <c r="N133" s="2858">
        <v>22</v>
      </c>
      <c r="O133" s="2825">
        <v>0</v>
      </c>
      <c r="P133" s="2825">
        <v>0</v>
      </c>
      <c r="Q133" s="2840" t="s">
        <v>2776</v>
      </c>
      <c r="R133" s="2825"/>
      <c r="S133" s="2825"/>
      <c r="T133" s="2825"/>
      <c r="U133" s="2825"/>
      <c r="V133" s="2825"/>
      <c r="W133" s="2825"/>
      <c r="X133" s="2825"/>
      <c r="Y133" s="2825"/>
      <c r="Z133" s="2825"/>
      <c r="AA133" s="2825"/>
      <c r="AB133" s="2930">
        <f t="shared" si="30"/>
      </c>
      <c r="AC133" s="2844">
        <f t="shared" si="22"/>
      </c>
      <c r="AD133" s="2832">
        <f t="shared" si="14"/>
      </c>
      <c r="AE133" s="2845">
        <f t="shared" si="5"/>
      </c>
      <c r="AF133" s="2835">
        <f>VLOOKUP(C133,'Data Products'!$A:$J,10,0)</f>
      </c>
      <c r="AG133" s="2894">
        <f t="shared" si="25"/>
      </c>
      <c r="AH133" s="2835"/>
      <c r="AI133" s="3048"/>
      <c r="AJ133" s="2940"/>
      <c r="AK133" s="2839"/>
      <c r="AL133" s="2838"/>
      <c r="AM133" s="2839"/>
      <c r="AN133" s="2839"/>
    </row>
    <row customHeight="true" hidden="true" ht="18" r="134">
      <c r="A134" s="2921">
        <v>6</v>
      </c>
      <c r="B134" s="2820" t="s">
        <v>2684</v>
      </c>
      <c r="C134" s="2948" t="s">
        <v>2874</v>
      </c>
      <c r="D134" s="2946" t="s">
        <v>2874</v>
      </c>
      <c r="E134" s="2946" t="s">
        <v>2874</v>
      </c>
      <c r="F134" s="3054">
        <v>0</v>
      </c>
      <c r="G134" s="2890">
        <v>0</v>
      </c>
      <c r="H134" s="3055"/>
      <c r="I134" s="3036">
        <f>VLOOKUP(C134,'Data Products'!$A:$J,2,0)</f>
      </c>
      <c r="J134" s="3037">
        <f t="shared" si="11"/>
      </c>
      <c r="K134" s="3052">
        <v>46109</v>
      </c>
      <c r="L134" s="2829">
        <f t="shared" si="2"/>
      </c>
      <c r="M134" s="2842">
        <v>9</v>
      </c>
      <c r="N134" s="2858">
        <v>22</v>
      </c>
      <c r="O134" s="2825">
        <v>1</v>
      </c>
      <c r="P134" s="2825">
        <v>1</v>
      </c>
      <c r="Q134" s="2840" t="s">
        <v>2776</v>
      </c>
      <c r="R134" s="2825"/>
      <c r="S134" s="2825"/>
      <c r="T134" s="2825"/>
      <c r="U134" s="2825"/>
      <c r="V134" s="2825"/>
      <c r="W134" s="2825"/>
      <c r="X134" s="2825"/>
      <c r="Y134" s="2825"/>
      <c r="Z134" s="2825"/>
      <c r="AA134" s="2825"/>
      <c r="AB134" s="2930">
        <f t="shared" si="30"/>
      </c>
      <c r="AC134" s="2844">
        <f t="shared" si="22"/>
      </c>
      <c r="AD134" s="2832">
        <f t="shared" si="14"/>
      </c>
      <c r="AE134" s="2845">
        <f t="shared" si="5"/>
      </c>
      <c r="AF134" s="2835">
        <f>VLOOKUP(C134,'Data Products'!$A:$J,10,0)</f>
      </c>
      <c r="AG134" s="2894">
        <f t="shared" si="25"/>
      </c>
      <c r="AH134" s="2835">
        <f>IF(J134&lt;=90,F134,0)</f>
      </c>
      <c r="AI134" s="3048"/>
      <c r="AJ134" s="2940"/>
      <c r="AK134" s="2839"/>
      <c r="AL134" s="2838"/>
      <c r="AM134" s="2839"/>
      <c r="AN134" s="2839"/>
    </row>
    <row r="135">
      <c r="A135" s="2921">
        <v>7</v>
      </c>
      <c r="B135" s="3021" t="s">
        <v>2684</v>
      </c>
      <c r="C135" s="3056" t="s">
        <v>2875</v>
      </c>
      <c r="D135" s="2946" t="s">
        <v>2875</v>
      </c>
      <c r="E135" s="2946" t="s">
        <v>2875</v>
      </c>
      <c r="F135" s="3057">
        <v>3814</v>
      </c>
      <c r="G135" s="3058">
        <v>3814</v>
      </c>
      <c r="H135" s="3056"/>
      <c r="I135" s="3036">
        <f>VLOOKUP(C135,'Data Products'!$A:$J,2,0)</f>
      </c>
      <c r="J135" s="3037">
        <f t="shared" si="11"/>
      </c>
      <c r="K135" s="3003">
        <v>46112</v>
      </c>
      <c r="L135" s="2888">
        <f t="shared" si="2"/>
      </c>
      <c r="M135" s="2998">
        <v>57</v>
      </c>
      <c r="N135" s="2998">
        <v>128</v>
      </c>
      <c r="O135" s="2866">
        <v>4</v>
      </c>
      <c r="P135" s="2866">
        <v>4</v>
      </c>
      <c r="Q135" s="2864" t="s">
        <v>2776</v>
      </c>
      <c r="R135" s="2866"/>
      <c r="S135" s="2866"/>
      <c r="T135" s="2866"/>
      <c r="U135" s="2866"/>
      <c r="V135" s="2866"/>
      <c r="W135" s="2866"/>
      <c r="X135" s="2866"/>
      <c r="Y135" s="2866"/>
      <c r="Z135" s="2866"/>
      <c r="AA135" s="2866"/>
      <c r="AB135" s="3059">
        <f t="shared" si="30"/>
      </c>
      <c r="AC135" s="2892">
        <f t="shared" si="22"/>
      </c>
      <c r="AD135" s="3060">
        <f t="shared" si="14"/>
      </c>
      <c r="AE135" s="3061">
        <f t="shared" si="5"/>
      </c>
      <c r="AF135" s="3062">
        <f>VLOOKUP(C135,'Data Products'!$A:$J,10,0)</f>
      </c>
      <c r="AG135" s="3062">
        <f t="shared" si="25"/>
      </c>
      <c r="AH135" s="2896"/>
      <c r="AI135" s="2936"/>
      <c r="AJ135" s="2896"/>
      <c r="AK135" s="2896"/>
      <c r="AL135" s="2896"/>
      <c r="AM135" s="2896"/>
      <c r="AN135" s="2896"/>
    </row>
    <row customHeight="true" ht="18" r="136">
      <c r="A136" s="2921">
        <v>8</v>
      </c>
      <c r="B136" s="3021" t="s">
        <v>2684</v>
      </c>
      <c r="C136" s="3056" t="s">
        <v>2876</v>
      </c>
      <c r="D136" s="2946" t="s">
        <v>2876</v>
      </c>
      <c r="E136" s="2946" t="s">
        <v>2876</v>
      </c>
      <c r="F136" s="3033">
        <v>500</v>
      </c>
      <c r="G136" s="3063">
        <v>500</v>
      </c>
      <c r="H136" s="3056"/>
      <c r="I136" s="3036">
        <f>VLOOKUP(C136,'Data Products'!$A:$J,2,0)</f>
      </c>
      <c r="J136" s="3037">
        <f t="shared" si="11"/>
      </c>
      <c r="K136" s="3003">
        <v>46113</v>
      </c>
      <c r="L136" s="2888">
        <f t="shared" si="2"/>
      </c>
      <c r="M136" s="2945">
        <v>0</v>
      </c>
      <c r="N136" s="2945">
        <v>500</v>
      </c>
      <c r="O136" s="2866">
        <v>5</v>
      </c>
      <c r="P136" s="2866">
        <v>5</v>
      </c>
      <c r="Q136" s="2864" t="s">
        <v>2776</v>
      </c>
      <c r="R136" s="2866"/>
      <c r="S136" s="2866"/>
      <c r="T136" s="2866"/>
      <c r="U136" s="2866"/>
      <c r="V136" s="2866"/>
      <c r="W136" s="2866"/>
      <c r="X136" s="2866"/>
      <c r="Y136" s="2866"/>
      <c r="Z136" s="2866"/>
      <c r="AA136" s="2866"/>
      <c r="AB136" s="3059">
        <f t="shared" si="30"/>
      </c>
      <c r="AC136" s="2892">
        <f t="shared" si="22"/>
      </c>
      <c r="AD136" s="3060">
        <f t="shared" si="14"/>
      </c>
      <c r="AE136" s="3061">
        <f t="shared" si="5"/>
      </c>
      <c r="AF136" s="3062"/>
      <c r="AG136" s="3062"/>
      <c r="AH136" s="2896"/>
      <c r="AI136" s="2936"/>
      <c r="AJ136" s="2896"/>
      <c r="AK136" s="2896"/>
      <c r="AL136" s="2896"/>
      <c r="AM136" s="2896"/>
      <c r="AN136" s="2896"/>
    </row>
    <row r="137">
      <c r="A137" s="3064"/>
      <c r="B137" s="2897"/>
      <c r="C137" s="2897"/>
      <c r="D137" s="2896"/>
      <c r="E137" s="2896"/>
      <c r="F137" s="2896"/>
      <c r="G137" s="2896"/>
      <c r="H137" s="2896"/>
      <c r="I137" s="2896"/>
      <c r="J137" s="3006"/>
      <c r="K137" s="3006"/>
      <c r="L137" s="3006"/>
      <c r="M137" s="2977"/>
      <c r="N137" s="2896"/>
      <c r="O137" s="2896"/>
      <c r="P137" s="2896"/>
      <c r="Q137" s="2896"/>
      <c r="R137" s="2896"/>
      <c r="S137" s="2896"/>
      <c r="T137" s="2896"/>
      <c r="U137" s="2896"/>
      <c r="V137" s="2896"/>
      <c r="W137" s="2896"/>
      <c r="X137" s="2896"/>
      <c r="Y137" s="2896"/>
      <c r="Z137" s="2896"/>
      <c r="AA137" s="2896"/>
      <c r="AB137" s="2896"/>
      <c r="AC137" s="2896"/>
      <c r="AD137" s="2896"/>
      <c r="AE137" s="3009" t="s">
        <v>2717</v>
      </c>
      <c r="AF137" s="3010">
        <f t="shared" ref="AF137:AF141" si="32">AG137/$AG$106</f>
      </c>
      <c r="AG137" s="3010">
        <f>SUM(AG131:AG132)</f>
      </c>
      <c r="AH137" s="2896"/>
      <c r="AI137" s="2978"/>
      <c r="AJ137" s="2977"/>
      <c r="AK137" s="2977"/>
      <c r="AL137" s="2978"/>
      <c r="AM137" s="2977"/>
      <c r="AN137" s="2977"/>
    </row>
    <row r="138">
      <c r="A138" s="2896"/>
      <c r="B138" s="2897"/>
      <c r="C138" s="2897"/>
      <c r="D138" s="2896"/>
      <c r="E138" s="2896"/>
      <c r="F138" s="2896"/>
      <c r="G138" s="2896"/>
      <c r="H138" s="2896"/>
      <c r="I138" s="2896"/>
      <c r="J138" s="3006"/>
      <c r="K138" s="3006"/>
      <c r="L138" s="3006"/>
      <c r="M138" s="2977"/>
      <c r="N138" s="2896"/>
      <c r="O138" s="2896"/>
      <c r="P138" s="2896"/>
      <c r="Q138" s="2896"/>
      <c r="R138" s="2896"/>
      <c r="S138" s="2896"/>
      <c r="T138" s="2896"/>
      <c r="U138" s="2896"/>
      <c r="V138" s="2896"/>
      <c r="W138" s="2896"/>
      <c r="X138" s="2896"/>
      <c r="Y138" s="2896"/>
      <c r="Z138" s="2896"/>
      <c r="AA138" s="2896"/>
      <c r="AB138" s="2896"/>
      <c r="AC138" s="2896"/>
      <c r="AD138" s="2896"/>
      <c r="AE138" s="3013" t="s">
        <v>2718</v>
      </c>
      <c r="AF138" s="3010">
        <f t="shared" si="32"/>
      </c>
      <c r="AG138" s="3010">
        <f t="shared" ref="AG138:AG142" si="19">SUMIF($AG$129:$AG$130,$AE$129:$AE$130,AE138)</f>
      </c>
      <c r="AH138" s="2896"/>
      <c r="AI138" s="2978"/>
      <c r="AJ138" s="2977"/>
      <c r="AK138" s="2977"/>
      <c r="AL138" s="2978"/>
      <c r="AM138" s="2977"/>
      <c r="AN138" s="2977"/>
    </row>
    <row customHeight="true" ht="18" r="139">
      <c r="A139" s="2896"/>
      <c r="B139" s="2897"/>
      <c r="C139" s="2897"/>
      <c r="D139" s="2896"/>
      <c r="E139" s="2896"/>
      <c r="F139" s="2896"/>
      <c r="G139" s="2896"/>
      <c r="H139" s="2896"/>
      <c r="I139" s="3042"/>
      <c r="J139" s="3065"/>
      <c r="K139" s="3006"/>
      <c r="L139" s="3006"/>
      <c r="M139" s="2977"/>
      <c r="N139" s="2896"/>
      <c r="O139" s="2896"/>
      <c r="P139" s="2896"/>
      <c r="Q139" s="2896"/>
      <c r="R139" s="2896"/>
      <c r="S139" s="2896"/>
      <c r="T139" s="2896"/>
      <c r="U139" s="2896"/>
      <c r="V139" s="2896"/>
      <c r="W139" s="2896"/>
      <c r="X139" s="2896"/>
      <c r="Y139" s="2896"/>
      <c r="Z139" s="2896"/>
      <c r="AA139" s="2896"/>
      <c r="AB139" s="2896"/>
      <c r="AC139" s="2896"/>
      <c r="AD139" s="2896"/>
      <c r="AE139" s="3013" t="s">
        <v>2719</v>
      </c>
      <c r="AF139" s="3010">
        <f t="shared" si="32"/>
      </c>
      <c r="AG139" s="3010">
        <f t="shared" si="19"/>
      </c>
      <c r="AH139" s="2896"/>
      <c r="AI139" s="2978"/>
      <c r="AJ139" s="2977"/>
      <c r="AK139" s="2977"/>
      <c r="AL139" s="2978"/>
      <c r="AM139" s="2977"/>
      <c r="AN139" s="2977"/>
    </row>
    <row customHeight="true" ht="18" r="140">
      <c r="A140" s="2896"/>
      <c r="B140" s="2897"/>
      <c r="C140" s="2897"/>
      <c r="D140" s="2896"/>
      <c r="E140" s="2896"/>
      <c r="F140" s="2896"/>
      <c r="G140" s="2896"/>
      <c r="H140" s="2896"/>
      <c r="I140" s="2896"/>
      <c r="J140" s="3006"/>
      <c r="K140" s="3006"/>
      <c r="L140" s="3065"/>
      <c r="M140" s="3066"/>
      <c r="N140" s="2896"/>
      <c r="O140" s="2896"/>
      <c r="P140" s="2896"/>
      <c r="Q140" s="2896"/>
      <c r="R140" s="2896"/>
      <c r="S140" s="2896"/>
      <c r="T140" s="2896"/>
      <c r="U140" s="2896"/>
      <c r="V140" s="2896"/>
      <c r="W140" s="2896"/>
      <c r="X140" s="2896"/>
      <c r="Y140" s="2896"/>
      <c r="Z140" s="2896"/>
      <c r="AA140" s="2896"/>
      <c r="AB140" s="2896"/>
      <c r="AC140" s="2896"/>
      <c r="AD140" s="2896"/>
      <c r="AE140" s="3013" t="s">
        <v>2720</v>
      </c>
      <c r="AF140" s="3010">
        <f t="shared" si="32"/>
      </c>
      <c r="AG140" s="3010">
        <f t="shared" si="19"/>
      </c>
      <c r="AH140" s="2896"/>
      <c r="AI140" s="2978"/>
      <c r="AJ140" s="2977"/>
      <c r="AK140" s="2977"/>
      <c r="AL140" s="2978"/>
      <c r="AM140" s="2977"/>
      <c r="AN140" s="2977"/>
    </row>
    <row customHeight="true" ht="18" r="141">
      <c r="A141" s="2896"/>
      <c r="B141" s="2897"/>
      <c r="C141" s="2897"/>
      <c r="D141" s="2896"/>
      <c r="E141" s="2896"/>
      <c r="G141" s="2896"/>
      <c r="H141" s="2896"/>
      <c r="I141" s="2896"/>
      <c r="J141" s="3006"/>
      <c r="K141" s="3006"/>
      <c r="L141" s="3006"/>
      <c r="M141" s="2896"/>
      <c r="N141" s="2896"/>
      <c r="O141" s="2896"/>
      <c r="P141" s="2896"/>
      <c r="Q141" s="2896"/>
      <c r="R141" s="2896"/>
      <c r="S141" s="2896"/>
      <c r="T141" s="2896"/>
      <c r="U141" s="2896"/>
      <c r="V141" s="2896"/>
      <c r="W141" s="2896"/>
      <c r="X141" s="2896"/>
      <c r="Y141" s="2896"/>
      <c r="Z141" s="2896"/>
      <c r="AA141" s="2896"/>
      <c r="AB141" s="2896"/>
      <c r="AC141" s="2896"/>
      <c r="AD141" s="2896"/>
      <c r="AE141" s="3013" t="s">
        <v>2721</v>
      </c>
      <c r="AF141" s="3010">
        <f t="shared" si="32"/>
      </c>
      <c r="AG141" s="3019">
        <f t="shared" si="19"/>
      </c>
      <c r="AH141" s="2896"/>
      <c r="AI141" s="2978"/>
      <c r="AJ141" s="2977"/>
      <c r="AK141" s="2977"/>
      <c r="AL141" s="2978"/>
      <c r="AM141" s="2977"/>
      <c r="AN141" s="2977"/>
    </row>
    <row r="142">
      <c r="A142" s="2896"/>
      <c r="B142" s="2897"/>
      <c r="C142" s="2897"/>
      <c r="D142" s="2896"/>
      <c r="E142" s="2896"/>
      <c r="F142" s="2896"/>
      <c r="G142" s="2896"/>
      <c r="H142" s="2896"/>
      <c r="I142" s="3006"/>
      <c r="J142" s="3006"/>
      <c r="K142" s="3006"/>
      <c r="L142" s="2896"/>
      <c r="M142" s="2896"/>
      <c r="N142" s="2896"/>
      <c r="O142" s="2896"/>
      <c r="P142" s="2896"/>
      <c r="Q142" s="2896"/>
      <c r="R142" s="2896"/>
      <c r="S142" s="2896"/>
      <c r="T142" s="2896"/>
      <c r="U142" s="2896"/>
      <c r="V142" s="2896"/>
      <c r="W142" s="2896"/>
      <c r="X142" s="2896"/>
      <c r="Y142" s="2896"/>
      <c r="Z142" s="2896"/>
      <c r="AA142" s="2896"/>
      <c r="AB142" s="2896"/>
      <c r="AC142" s="2896"/>
      <c r="AD142" s="3067"/>
      <c r="AE142" s="3013" t="s">
        <v>2670</v>
      </c>
      <c r="AF142" s="3019">
        <f>AVERAGE(AI53:AI102)/AVERAGE(G53:G102)</f>
      </c>
      <c r="AG142" s="3010">
        <f t="shared" si="19"/>
      </c>
      <c r="AH142" s="2978"/>
      <c r="AI142" s="2977"/>
      <c r="AJ142" s="2977"/>
      <c r="AK142" s="2978"/>
      <c r="AL142" s="2977"/>
      <c r="AM142" s="2977"/>
    </row>
    <row r="143">
      <c r="A143" s="3012" t="s">
        <v>2877</v>
      </c>
      <c r="B143" s="3012"/>
      <c r="C143" s="3012"/>
      <c r="D143" s="3012"/>
      <c r="E143" s="3012"/>
      <c r="F143" s="2896"/>
      <c r="G143" s="2896"/>
      <c r="H143" s="2896"/>
      <c r="I143" s="3006"/>
      <c r="J143" s="3006"/>
      <c r="K143" s="3006"/>
      <c r="L143" s="2896"/>
      <c r="M143" s="2896"/>
      <c r="N143" s="2896"/>
      <c r="O143" s="2896"/>
      <c r="P143" s="2896"/>
      <c r="Q143" s="2896"/>
      <c r="R143" s="2896"/>
      <c r="S143" s="2896"/>
      <c r="T143" s="2896"/>
      <c r="U143" s="2896"/>
      <c r="V143" s="2896"/>
      <c r="W143" s="2896"/>
      <c r="X143" s="2896"/>
      <c r="Y143" s="2896"/>
      <c r="Z143" s="2896"/>
      <c r="AA143" s="2896"/>
      <c r="AB143" s="2896"/>
      <c r="AC143" s="2896"/>
      <c r="AG143" s="2896"/>
      <c r="AH143" s="2978"/>
      <c r="AI143" s="2977"/>
      <c r="AJ143" s="2977"/>
      <c r="AK143" s="2978"/>
      <c r="AL143" s="2977"/>
      <c r="AM143" s="2977"/>
    </row>
    <row r="144">
      <c r="A144" s="2816" t="s">
        <v>2677</v>
      </c>
      <c r="B144" s="2816" t="s">
        <v>2658</v>
      </c>
      <c r="C144" s="2816" t="s">
        <v>2854</v>
      </c>
      <c r="D144" s="2816" t="s">
        <v>2855</v>
      </c>
      <c r="E144" s="2816" t="s">
        <v>2856</v>
      </c>
      <c r="F144" s="2896"/>
      <c r="G144" s="2896"/>
      <c r="H144" s="3006"/>
      <c r="I144" s="3006" t="s">
        <v>2716</v>
      </c>
      <c r="J144" s="3006"/>
      <c r="K144" s="2896"/>
      <c r="L144" s="2896"/>
      <c r="M144" s="2904"/>
      <c r="N144" s="2904"/>
      <c r="O144" s="2896"/>
      <c r="P144" s="2896"/>
      <c r="Q144" s="2896"/>
      <c r="R144" s="2896"/>
      <c r="S144" s="2896"/>
      <c r="T144" s="2896"/>
      <c r="U144" s="2896"/>
      <c r="V144" s="2896"/>
      <c r="W144" s="2896"/>
      <c r="X144" s="2896"/>
      <c r="Y144" s="2896"/>
      <c r="Z144" s="2896"/>
      <c r="AA144" s="2896"/>
      <c r="AB144" s="2896"/>
      <c r="AC144" s="2896"/>
      <c r="AE144" s="2896"/>
      <c r="AF144" s="2896"/>
      <c r="AG144" s="2978"/>
      <c r="AH144" s="2977"/>
      <c r="AI144" s="2977"/>
      <c r="AJ144" s="2977"/>
      <c r="AK144" s="2978"/>
      <c r="AL144" s="2977"/>
      <c r="AM144" s="2977"/>
    </row>
    <row r="145">
      <c r="A145" s="2816"/>
      <c r="B145" s="2816"/>
      <c r="C145" s="2816"/>
      <c r="D145" s="2816"/>
      <c r="E145" s="2816"/>
      <c r="F145" s="2896"/>
      <c r="G145" s="2896"/>
      <c r="H145" s="3006"/>
      <c r="I145" s="3006"/>
      <c r="J145" s="3006"/>
      <c r="K145" s="2896"/>
      <c r="L145" s="2896"/>
      <c r="M145" s="2904"/>
      <c r="N145" s="2904"/>
      <c r="O145" s="2896"/>
      <c r="P145" s="2896"/>
      <c r="Q145" s="2896"/>
      <c r="R145" s="2896"/>
      <c r="S145" s="2896"/>
      <c r="T145" s="2896"/>
      <c r="U145" s="2896"/>
      <c r="V145" s="2896"/>
      <c r="W145" s="2896"/>
      <c r="X145" s="2896"/>
      <c r="Y145" s="2896"/>
      <c r="Z145" s="2896"/>
      <c r="AA145" s="2896"/>
      <c r="AB145" s="2896"/>
      <c r="AC145" s="2896"/>
      <c r="AE145" s="2896"/>
      <c r="AF145" s="2896"/>
      <c r="AG145" s="2978"/>
      <c r="AH145" s="2977"/>
      <c r="AI145" s="2977"/>
      <c r="AJ145" s="2978"/>
      <c r="AK145" s="2977"/>
      <c r="AL145" s="2977"/>
    </row>
    <row r="146">
      <c r="A146" s="2820">
        <v>1</v>
      </c>
      <c r="B146" s="2820" t="s">
        <v>2878</v>
      </c>
      <c r="C146" s="2840">
        <v>19657</v>
      </c>
      <c r="D146" s="2820" t="s">
        <v>2859</v>
      </c>
      <c r="E146" s="2820" t="s">
        <v>2860</v>
      </c>
      <c r="I146" s="2896"/>
      <c r="J146" s="3006"/>
      <c r="K146" s="3006"/>
      <c r="L146" s="3006"/>
      <c r="M146" s="2896"/>
      <c r="N146" s="2896"/>
      <c r="O146" s="2896"/>
      <c r="P146" s="2896"/>
      <c r="Q146" s="2896"/>
      <c r="R146" s="2896"/>
      <c r="S146" s="2896"/>
      <c r="T146" s="2896"/>
      <c r="U146" s="2896"/>
      <c r="V146" s="2896"/>
      <c r="W146" s="2896"/>
      <c r="X146" s="2896"/>
      <c r="Y146" s="2896"/>
      <c r="Z146" s="2896"/>
      <c r="AA146" s="2896"/>
      <c r="AB146" s="2896"/>
      <c r="AC146" s="2896"/>
      <c r="AD146" s="2896"/>
      <c r="AH146" s="2896"/>
      <c r="AI146" s="2978"/>
      <c r="AJ146" s="2977"/>
      <c r="AK146" s="2978"/>
      <c r="AL146" s="2977"/>
      <c r="AM146" s="2977"/>
    </row>
    <row r="147">
      <c r="A147" s="2820">
        <v>2</v>
      </c>
      <c r="B147" s="2820" t="s">
        <v>2879</v>
      </c>
      <c r="C147" s="2840">
        <v>17688</v>
      </c>
      <c r="D147" s="2820" t="s">
        <v>2859</v>
      </c>
      <c r="E147" s="2820" t="s">
        <v>2860</v>
      </c>
      <c r="I147" s="2896"/>
      <c r="J147" s="3006"/>
      <c r="K147" s="3006"/>
      <c r="L147" s="3006"/>
      <c r="M147" s="2896"/>
      <c r="N147" s="2896"/>
      <c r="O147" s="2896"/>
      <c r="P147" s="2896"/>
      <c r="Q147" s="2896"/>
      <c r="R147" s="2896"/>
      <c r="S147" s="2896"/>
      <c r="T147" s="2896"/>
      <c r="U147" s="2896"/>
      <c r="V147" s="2896"/>
      <c r="W147" s="2896"/>
      <c r="X147" s="2896"/>
      <c r="Y147" s="2896"/>
      <c r="Z147" s="2896"/>
      <c r="AA147" s="2896"/>
      <c r="AB147" s="2896"/>
      <c r="AC147" s="2896"/>
      <c r="AD147" s="2896"/>
      <c r="AE147" s="2896"/>
      <c r="AF147" s="2896"/>
      <c r="AG147" s="2896"/>
      <c r="AH147" s="2896"/>
      <c r="AI147" s="2978"/>
      <c r="AJ147" s="2977"/>
      <c r="AK147" s="2977"/>
      <c r="AL147" s="2978"/>
      <c r="AM147" s="2977"/>
      <c r="AN147" s="2977"/>
    </row>
    <row r="148">
      <c r="A148" s="2820">
        <v>3</v>
      </c>
      <c r="B148" s="2840" t="s">
        <v>2880</v>
      </c>
      <c r="C148" s="2840">
        <v>-7059.57</v>
      </c>
      <c r="D148" s="2820"/>
      <c r="E148" s="2820"/>
      <c r="H148" s="3068"/>
      <c r="I148" s="2896"/>
      <c r="J148" s="3006"/>
      <c r="K148" s="3006"/>
      <c r="L148" s="3006"/>
      <c r="M148" s="2896"/>
      <c r="N148" s="2896"/>
      <c r="O148" s="2896"/>
      <c r="P148" s="2896"/>
      <c r="Q148" s="2896"/>
      <c r="R148" s="2896"/>
      <c r="S148" s="2896"/>
      <c r="T148" s="2896"/>
      <c r="U148" s="2896"/>
      <c r="V148" s="2896"/>
      <c r="W148" s="2896"/>
      <c r="X148" s="2896"/>
      <c r="Y148" s="2896"/>
      <c r="Z148" s="2896"/>
      <c r="AA148" s="2896"/>
      <c r="AB148" s="2896"/>
      <c r="AC148" s="2896"/>
      <c r="AD148" s="2896"/>
      <c r="AE148" s="2896"/>
      <c r="AF148" s="2896"/>
      <c r="AG148" s="2896"/>
      <c r="AH148" s="2896"/>
      <c r="AI148" s="2978"/>
      <c r="AJ148" s="2977"/>
      <c r="AK148" s="2977"/>
      <c r="AL148" s="2978"/>
      <c r="AM148" s="2977"/>
      <c r="AN148" s="2977"/>
    </row>
    <row r="149">
      <c r="A149" s="2896"/>
      <c r="B149" s="2897"/>
      <c r="C149" s="2897"/>
      <c r="D149" s="2896"/>
      <c r="E149" s="2896"/>
      <c r="F149" s="2896"/>
      <c r="G149" s="2896"/>
      <c r="H149" s="3042"/>
      <c r="I149" s="2896"/>
      <c r="J149" s="3006"/>
      <c r="K149" s="3006"/>
      <c r="L149" s="3006"/>
      <c r="M149" s="2896"/>
      <c r="N149" s="2896"/>
      <c r="O149" s="2896"/>
      <c r="P149" s="2896"/>
      <c r="Q149" s="2896"/>
      <c r="R149" s="2896"/>
      <c r="S149" s="2896"/>
      <c r="T149" s="2896"/>
      <c r="U149" s="2896"/>
      <c r="V149" s="2896"/>
      <c r="W149" s="2896"/>
      <c r="X149" s="2896"/>
      <c r="Y149" s="2896"/>
      <c r="Z149" s="2896"/>
      <c r="AA149" s="2896"/>
      <c r="AB149" s="2896"/>
      <c r="AC149" s="2896"/>
      <c r="AD149" s="2896"/>
      <c r="AE149" s="2896"/>
      <c r="AF149" s="2896"/>
      <c r="AG149" s="2896"/>
      <c r="AH149" s="2896"/>
      <c r="AI149" s="2978"/>
      <c r="AJ149" s="2977"/>
      <c r="AK149" s="2977"/>
      <c r="AL149" s="2978"/>
      <c r="AM149" s="2977"/>
      <c r="AN149" s="2977"/>
    </row>
    <row r="150">
      <c r="A150" s="2896"/>
      <c r="B150" s="2897"/>
      <c r="C150" s="2897"/>
      <c r="D150" s="2896"/>
      <c r="E150" s="2896"/>
      <c r="F150" s="2896"/>
      <c r="G150" s="2896"/>
      <c r="H150" s="3042"/>
      <c r="I150" s="2896"/>
      <c r="J150" s="3006"/>
      <c r="K150" s="3006"/>
      <c r="L150" s="3006"/>
      <c r="M150" s="2896"/>
      <c r="N150" s="2896"/>
      <c r="O150" s="2896"/>
      <c r="P150" s="2896"/>
      <c r="Q150" s="2896"/>
      <c r="R150" s="2896"/>
      <c r="S150" s="2896"/>
      <c r="T150" s="2896"/>
      <c r="U150" s="2896"/>
      <c r="V150" s="2896"/>
      <c r="W150" s="2896"/>
      <c r="X150" s="2896"/>
      <c r="Y150" s="2896"/>
      <c r="Z150" s="2896"/>
      <c r="AA150" s="2896"/>
      <c r="AB150" s="2896"/>
      <c r="AC150" s="2896"/>
      <c r="AD150" s="2896"/>
      <c r="AE150" s="2896"/>
      <c r="AF150" s="2896"/>
      <c r="AG150" s="2896"/>
      <c r="AH150" s="2896"/>
      <c r="AI150" s="2978"/>
      <c r="AJ150" s="2977"/>
      <c r="AK150" s="2977"/>
      <c r="AL150" s="2978"/>
      <c r="AM150" s="2977"/>
      <c r="AN150" s="2977"/>
    </row>
    <row r="151">
      <c r="A151" s="2896"/>
      <c r="B151" s="2897"/>
      <c r="C151" s="2897"/>
      <c r="D151" s="2896"/>
      <c r="E151" s="2896"/>
      <c r="F151" s="2896"/>
      <c r="G151" s="2896"/>
      <c r="H151" s="3042"/>
      <c r="I151" s="2896"/>
      <c r="J151" s="3006"/>
      <c r="K151" s="3006"/>
      <c r="L151" s="3006"/>
      <c r="M151" s="2896"/>
      <c r="N151" s="2896"/>
      <c r="O151" s="2900"/>
      <c r="P151" s="2900"/>
      <c r="Q151" s="2896"/>
      <c r="R151" s="2896"/>
      <c r="S151" s="2896"/>
      <c r="T151" s="2896"/>
      <c r="U151" s="2896"/>
      <c r="V151" s="2896"/>
      <c r="W151" s="2896"/>
      <c r="X151" s="2896"/>
      <c r="Y151" s="2896"/>
      <c r="Z151" s="2896"/>
      <c r="AA151" s="2896"/>
      <c r="AB151" s="2896"/>
      <c r="AC151" s="2896"/>
      <c r="AD151" s="2896"/>
      <c r="AE151" s="2896"/>
      <c r="AF151" s="2896"/>
      <c r="AG151" s="2896"/>
      <c r="AH151" s="2896"/>
      <c r="AI151" s="2978"/>
      <c r="AJ151" s="2977"/>
      <c r="AK151" s="2977"/>
      <c r="AL151" s="2978"/>
      <c r="AM151" s="2977"/>
      <c r="AN151" s="2977"/>
    </row>
    <row r="152">
      <c r="A152" s="2896"/>
      <c r="B152" s="2897"/>
      <c r="C152" s="2897"/>
      <c r="D152" s="2896"/>
      <c r="E152" s="2896"/>
      <c r="F152" s="2896"/>
      <c r="G152" s="2896"/>
      <c r="H152" s="3042"/>
      <c r="I152" s="2896"/>
      <c r="J152" s="3006"/>
      <c r="K152" s="3006"/>
      <c r="L152" s="3006"/>
      <c r="M152" s="2896"/>
      <c r="N152" s="2896"/>
      <c r="O152" s="2900"/>
      <c r="P152" s="2900"/>
      <c r="Q152" s="2896"/>
      <c r="R152" s="2896"/>
      <c r="S152" s="2896"/>
      <c r="T152" s="2896"/>
      <c r="U152" s="2896"/>
      <c r="V152" s="2896"/>
      <c r="W152" s="2896"/>
      <c r="X152" s="2896"/>
      <c r="Y152" s="2896"/>
      <c r="Z152" s="2896"/>
      <c r="AA152" s="2896"/>
      <c r="AB152" s="2896"/>
      <c r="AC152" s="2896"/>
      <c r="AD152" s="2896"/>
      <c r="AE152" s="2896"/>
      <c r="AF152" s="2896"/>
      <c r="AG152" s="2896"/>
      <c r="AH152" s="2896"/>
      <c r="AI152" s="2978"/>
      <c r="AJ152" s="2977"/>
      <c r="AK152" s="2977"/>
      <c r="AL152" s="2978"/>
      <c r="AM152" s="2977"/>
      <c r="AN152" s="2977"/>
    </row>
    <row r="153">
      <c r="A153" s="2896"/>
      <c r="B153" s="2897"/>
      <c r="C153" s="2897"/>
      <c r="D153" s="2896"/>
      <c r="E153" s="2896"/>
      <c r="F153" s="2896"/>
      <c r="G153" s="2896"/>
      <c r="H153" s="3042"/>
      <c r="I153" s="2896"/>
      <c r="J153" s="3006"/>
      <c r="K153" s="3006"/>
      <c r="L153" s="3006"/>
      <c r="M153" s="2896"/>
      <c r="N153" s="2896"/>
      <c r="O153" s="2900"/>
      <c r="P153" s="2900"/>
      <c r="Q153" s="2896"/>
      <c r="R153" s="2896"/>
      <c r="S153" s="2896"/>
      <c r="T153" s="2896"/>
      <c r="U153" s="2896"/>
      <c r="V153" s="2896"/>
      <c r="W153" s="2896"/>
      <c r="X153" s="2896"/>
      <c r="Y153" s="2896"/>
      <c r="Z153" s="2896"/>
      <c r="AA153" s="2896"/>
      <c r="AB153" s="2896"/>
      <c r="AC153" s="2896"/>
      <c r="AD153" s="2896"/>
      <c r="AE153" s="2896"/>
      <c r="AF153" s="2896"/>
      <c r="AG153" s="2896"/>
      <c r="AH153" s="2896"/>
      <c r="AI153" s="2978"/>
      <c r="AJ153" s="2977"/>
      <c r="AK153" s="2977"/>
      <c r="AL153" s="2978"/>
      <c r="AM153" s="2977"/>
      <c r="AN153" s="2977"/>
    </row>
    <row r="154">
      <c r="A154" s="2896"/>
      <c r="B154" s="2897"/>
      <c r="C154" s="2897"/>
      <c r="D154" s="2896"/>
      <c r="E154" s="2896"/>
      <c r="F154" s="2896"/>
      <c r="G154" s="2896"/>
      <c r="H154" s="3042"/>
      <c r="I154" s="2896"/>
      <c r="J154" s="3006"/>
      <c r="K154" s="3006"/>
      <c r="L154" s="3006"/>
      <c r="M154" s="2896"/>
      <c r="N154" s="2896"/>
      <c r="O154" s="2900"/>
      <c r="P154" s="2900"/>
      <c r="Q154" s="2896"/>
      <c r="R154" s="2896"/>
      <c r="S154" s="2896"/>
      <c r="T154" s="2896"/>
      <c r="U154" s="2896"/>
      <c r="V154" s="2896"/>
      <c r="W154" s="2896"/>
      <c r="X154" s="2896"/>
      <c r="Y154" s="2896"/>
      <c r="Z154" s="2896"/>
      <c r="AA154" s="2896"/>
      <c r="AB154" s="2896"/>
      <c r="AC154" s="2896"/>
      <c r="AD154" s="2896"/>
      <c r="AE154" s="2896"/>
      <c r="AF154" s="2896"/>
      <c r="AG154" s="2896"/>
      <c r="AH154" s="2896"/>
      <c r="AI154" s="2978"/>
      <c r="AJ154" s="2977"/>
      <c r="AK154" s="2977"/>
      <c r="AL154" s="2978"/>
      <c r="AM154" s="2977"/>
      <c r="AN154" s="2977"/>
    </row>
    <row r="155">
      <c r="A155" s="2896"/>
      <c r="B155" s="2897"/>
      <c r="C155" s="2897"/>
      <c r="D155" s="2896"/>
      <c r="E155" s="2896"/>
      <c r="F155" s="2896"/>
      <c r="G155" s="2896"/>
      <c r="H155" s="2896"/>
      <c r="I155" s="2896"/>
      <c r="J155" s="3006"/>
      <c r="K155" s="3006"/>
      <c r="L155" s="3006"/>
      <c r="M155" s="2896"/>
      <c r="N155" s="2896"/>
      <c r="O155" s="2900"/>
      <c r="P155" s="2900"/>
      <c r="Q155" s="2896"/>
      <c r="R155" s="2896"/>
      <c r="S155" s="2896"/>
      <c r="T155" s="2896"/>
      <c r="U155" s="2896"/>
      <c r="V155" s="2896"/>
      <c r="W155" s="2896"/>
      <c r="X155" s="2896"/>
      <c r="Y155" s="2896"/>
      <c r="Z155" s="2896"/>
      <c r="AA155" s="2896"/>
      <c r="AB155" s="2896"/>
      <c r="AC155" s="2896"/>
      <c r="AD155" s="2896"/>
      <c r="AE155" s="2896"/>
      <c r="AF155" s="2896"/>
      <c r="AG155" s="2896"/>
      <c r="AH155" s="2896"/>
      <c r="AI155" s="2978"/>
      <c r="AJ155" s="2977"/>
      <c r="AK155" s="2977"/>
      <c r="AL155" s="2978"/>
      <c r="AM155" s="2977"/>
      <c r="AN155" s="2977"/>
    </row>
    <row r="156">
      <c r="A156" s="2896"/>
      <c r="B156" s="2897"/>
      <c r="C156" s="2897"/>
      <c r="D156" s="2896"/>
      <c r="E156" s="2896"/>
      <c r="F156" s="2896"/>
      <c r="G156" s="2896"/>
      <c r="H156" s="2896"/>
      <c r="I156" s="2896"/>
      <c r="J156" s="3006"/>
      <c r="K156" s="3006"/>
      <c r="L156" s="3006"/>
      <c r="M156" s="2896"/>
      <c r="N156" s="2896"/>
      <c r="O156" s="2900"/>
      <c r="P156" s="2900"/>
      <c r="Q156" s="2896"/>
      <c r="R156" s="2896"/>
      <c r="S156" s="2896"/>
      <c r="T156" s="2896"/>
      <c r="U156" s="2896"/>
      <c r="V156" s="2896"/>
      <c r="W156" s="2896"/>
      <c r="X156" s="2896"/>
      <c r="Y156" s="2896"/>
      <c r="Z156" s="2896"/>
      <c r="AA156" s="2896"/>
      <c r="AB156" s="2896"/>
      <c r="AC156" s="2896"/>
      <c r="AD156" s="2896"/>
      <c r="AE156" s="2896"/>
      <c r="AF156" s="2896"/>
      <c r="AG156" s="2896"/>
      <c r="AH156" s="2896"/>
      <c r="AI156" s="2978"/>
      <c r="AJ156" s="2977"/>
      <c r="AK156" s="2977"/>
      <c r="AL156" s="2978"/>
      <c r="AM156" s="2977"/>
      <c r="AN156" s="2977"/>
    </row>
    <row r="157">
      <c r="A157" s="2896"/>
      <c r="B157" s="2897"/>
      <c r="C157" s="2897"/>
      <c r="D157" s="2896"/>
      <c r="E157" s="2896"/>
      <c r="F157" s="2896"/>
      <c r="G157" s="2896"/>
      <c r="H157" s="2896"/>
      <c r="I157" s="2896"/>
      <c r="J157" s="3006"/>
      <c r="K157" s="3006"/>
      <c r="L157" s="3006"/>
      <c r="M157" s="2896"/>
      <c r="N157" s="2896"/>
      <c r="O157" s="2900"/>
      <c r="P157" s="2900"/>
      <c r="Q157" s="2896"/>
      <c r="R157" s="2896"/>
      <c r="S157" s="2896"/>
      <c r="T157" s="2896"/>
      <c r="U157" s="2896"/>
      <c r="V157" s="2896"/>
      <c r="W157" s="2896"/>
      <c r="X157" s="2896"/>
      <c r="Y157" s="2896"/>
      <c r="Z157" s="2896"/>
      <c r="AA157" s="2896"/>
      <c r="AB157" s="2896"/>
      <c r="AC157" s="2896"/>
      <c r="AD157" s="2896"/>
      <c r="AE157" s="2896"/>
      <c r="AF157" s="2896"/>
      <c r="AG157" s="2896"/>
      <c r="AH157" s="2896"/>
      <c r="AI157" s="2978"/>
      <c r="AJ157" s="2977"/>
      <c r="AK157" s="2977"/>
      <c r="AL157" s="2978"/>
      <c r="AM157" s="2977"/>
      <c r="AN157" s="2977"/>
    </row>
    <row r="158">
      <c r="A158" s="2896"/>
      <c r="B158" s="2897"/>
      <c r="C158" s="2897"/>
      <c r="D158" s="2896"/>
      <c r="E158" s="2896"/>
      <c r="F158" s="2896"/>
      <c r="G158" s="2896"/>
      <c r="H158" s="2896"/>
      <c r="I158" s="2896"/>
      <c r="J158" s="3006"/>
      <c r="K158" s="3006"/>
      <c r="L158" s="3006"/>
      <c r="M158" s="2896"/>
      <c r="N158" s="2896"/>
      <c r="O158" s="2900"/>
      <c r="P158" s="2900"/>
      <c r="Q158" s="2896"/>
      <c r="R158" s="2896"/>
      <c r="S158" s="2896"/>
      <c r="T158" s="2896"/>
      <c r="U158" s="2896"/>
      <c r="V158" s="2896"/>
      <c r="W158" s="2896"/>
      <c r="X158" s="2896"/>
      <c r="Y158" s="2896"/>
      <c r="Z158" s="2896"/>
      <c r="AA158" s="2896"/>
      <c r="AB158" s="2896"/>
      <c r="AC158" s="2896"/>
      <c r="AD158" s="2896"/>
      <c r="AE158" s="2896"/>
      <c r="AF158" s="2896"/>
      <c r="AG158" s="2896"/>
      <c r="AH158" s="2896"/>
      <c r="AI158" s="2838"/>
      <c r="AJ158" s="2977"/>
      <c r="AK158" s="2977"/>
      <c r="AL158" s="2978"/>
      <c r="AM158" s="2977"/>
      <c r="AN158" s="2977"/>
    </row>
    <row r="159">
      <c r="AJ159" s="2896"/>
      <c r="AK159" s="2896"/>
      <c r="AL159" s="2977"/>
      <c r="AM159" s="2977"/>
      <c r="AN159" s="2896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AC135:AC136">
    <cfRule dxfId="139" operator="lessThan" priority="1" stopIfTrue="true" type="cellIs">
      <formula>60</formula>
    </cfRule>
  </conditionalFormatting>
  <conditionalFormatting sqref="AE130:AE130">
    <cfRule dxfId="140" operator="containsText" priority="2" stopIfTrue="true" text="Out of stock less than 60 days" type="containsText">
      <formula>NOT(ISERROR(SEARCH("Out of stock less than 60 days",AE130)))</formula>
    </cfRule>
  </conditionalFormatting>
  <conditionalFormatting sqref="AE130:AE130">
    <cfRule dxfId="141" operator="containsText" priority="3" stopIfTrue="true" text="Out of stock more than 60 days" type="containsText">
      <formula>NOT(ISERROR(SEARCH("Out of stock more than 60 days",AE130)))</formula>
    </cfRule>
  </conditionalFormatting>
  <conditionalFormatting sqref="AE129:AE130">
    <cfRule dxfId="142" operator="containsText" priority="4" stopIfTrue="true" text="Out of stock more than 150 days" type="containsText">
      <formula>NOT(ISERROR(SEARCH("Out of stock more than 150 days",AE129)))</formula>
    </cfRule>
  </conditionalFormatting>
  <conditionalFormatting sqref="AC129:AC130 AC129:AC136">
    <cfRule dxfId="143" operator="between" priority="5" stopIfTrue="true" type="cellIs">
      <formula>61</formula>
      <formula>149</formula>
    </cfRule>
  </conditionalFormatting>
  <conditionalFormatting sqref="AC129:AC130">
    <cfRule dxfId="144" operator="lessThan" priority="6" stopIfTrue="true" type="cellIs">
      <formula>60</formula>
    </cfRule>
  </conditionalFormatting>
  <conditionalFormatting sqref="AC129:AC130 AC129:AC136">
    <cfRule dxfId="145" operator="greaterThan" priority="7" stopIfTrue="true" type="cellIs">
      <formula>150</formula>
    </cfRule>
  </conditionalFormatting>
  <conditionalFormatting sqref="AE3:AE22">
    <cfRule dxfId="146" operator="containsText" priority="8" stopIfTrue="true" text="Out of stock more than 60 days" type="containsText">
      <formula>NOT(ISERROR(SEARCH("Out of stock more than 60 days",AE3)))</formula>
    </cfRule>
  </conditionalFormatting>
  <conditionalFormatting sqref="AC3:AC22">
    <cfRule dxfId="147" operator="between" priority="9" stopIfTrue="true" type="cellIs">
      <formula>61</formula>
      <formula>150</formula>
    </cfRule>
  </conditionalFormatting>
  <conditionalFormatting sqref="AC34:AC117 AB118:AB122 AC123:AC130">
    <cfRule dxfId="148" operator="between" priority="10" stopIfTrue="true" type="cellIs">
      <formula>61</formula>
      <formula>149</formula>
    </cfRule>
  </conditionalFormatting>
  <conditionalFormatting sqref="AC34:AC117 AB118:AB122 AC123:AC134">
    <cfRule dxfId="149" operator="equal" priority="11" stopIfTrue="true" type="cellIs">
      <formula>"-"</formula>
    </cfRule>
  </conditionalFormatting>
  <conditionalFormatting sqref="AC34:AC117 AB118:AB122 AC123:AC130">
    <cfRule dxfId="150" operator="greaterThan" priority="12" stopIfTrue="true" type="cellIs">
      <formula>150</formula>
    </cfRule>
  </conditionalFormatting>
  <conditionalFormatting sqref="AC34:AC117 AB118:AB122 AC123:AC130">
    <cfRule dxfId="151" operator="lessThan" priority="13" stopIfTrue="true" type="cellIs">
      <formula>60</formula>
    </cfRule>
  </conditionalFormatting>
  <conditionalFormatting sqref="AE34:AE110 AD121:AD122 AE127:AE130">
    <cfRule dxfId="152" operator="equal" priority="14" stopIfTrue="true" type="cellIs">
      <formula>"Out of stock more than 60 days"</formula>
    </cfRule>
  </conditionalFormatting>
  <conditionalFormatting sqref="AE34:AE110 AD121:AD122 AE127:AE130">
    <cfRule dxfId="153" operator="equal" priority="15" stopIfTrue="true" type="cellIs">
      <formula>"Out of stock more than 150 days"</formula>
    </cfRule>
  </conditionalFormatting>
  <conditionalFormatting sqref="AE34:AE110 AD121:AD122 AE127:AE130">
    <cfRule dxfId="154" operator="equal" priority="16" stopIfTrue="true" type="cellIs">
      <formula>"Out of stock less than 60 days"</formula>
    </cfRule>
  </conditionalFormatting>
  <conditionalFormatting sqref="AE34:AE110 AD121:AD122 AE127:AE134">
    <cfRule dxfId="155" operator="equal" priority="17" stopIfTrue="true" type="cellIs">
      <formula>"Not sold yet"</formula>
    </cfRule>
  </conditionalFormatting>
  <conditionalFormatting sqref="J34:J117 I118:I122 J123:J130">
    <cfRule dxfId="156" operator="lessThanOrEqual" priority="18" stopIfTrue="true" type="cellIs">
      <formula>90</formula>
    </cfRule>
  </conditionalFormatting>
  <conditionalFormatting sqref="AC3:AC22">
    <cfRule dxfId="157" operator="equal" priority="19" stopIfTrue="true" type="cellIs">
      <formula>"-"</formula>
    </cfRule>
  </conditionalFormatting>
  <conditionalFormatting sqref="AC3:AC22">
    <cfRule dxfId="158" operator="greaterThan" priority="20" stopIfTrue="true" type="cellIs">
      <formula>150</formula>
    </cfRule>
  </conditionalFormatting>
  <conditionalFormatting sqref="AC3:AC22">
    <cfRule dxfId="159" operator="lessThan" priority="21" stopIfTrue="true" type="cellIs">
      <formula>60</formula>
    </cfRule>
  </conditionalFormatting>
  <conditionalFormatting sqref="AE3:AE22">
    <cfRule dxfId="160" operator="equal" priority="22" stopIfTrue="true" type="cellIs">
      <formula>"Out of stock less than 60 days"</formula>
    </cfRule>
  </conditionalFormatting>
  <conditionalFormatting sqref="AE3:AE22">
    <cfRule dxfId="161" operator="equal" priority="23" stopIfTrue="true" type="cellIs">
      <formula>"Not sold yet"</formula>
    </cfRule>
  </conditionalFormatting>
  <conditionalFormatting sqref="AE3:AE22">
    <cfRule dxfId="162" operator="equal" priority="24" stopIfTrue="true" type="cellIs">
      <formula>"Out of stock more than 150 days"</formula>
    </cfRule>
  </conditionalFormatting>
  <conditionalFormatting sqref="J3:J22">
    <cfRule dxfId="163" operator="lessThan" priority="25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1" min="1" style="0" width="9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4"/>
    <col collapsed="false" customWidth="true" hidden="false" max="2" min="2" style="0" width="13"/>
    <col collapsed="false" customWidth="true" hidden="false" max="9" min="9" style="0" width="11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3" min="3" style="0" width="18"/>
    <col collapsed="false" customWidth="true" hidden="false" max="10" min="10" style="0" width="8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4"/>
    <col collapsed="false" customWidth="true" hidden="false" max="4" min="4" style="0" width="17"/>
    <col collapsed="false" customWidth="true" hidden="false" max="11" min="11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5" min="5" style="0" width="17"/>
    <col collapsed="false" customWidth="true" hidden="false" max="12" min="12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6" min="6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</cols>
  <sheetData>
    <row r="1">
      <c r="A1" s="3069" t="s">
        <v>2881</v>
      </c>
      <c r="B1" s="3069" t="s">
        <v>2882</v>
      </c>
      <c r="C1" s="3070" t="s">
        <v>2883</v>
      </c>
      <c r="D1" s="3070" t="s">
        <v>2884</v>
      </c>
      <c r="E1" s="3070" t="s">
        <v>2885</v>
      </c>
      <c r="F1" s="3069" t="s">
        <v>2886</v>
      </c>
      <c r="G1" s="3069"/>
      <c r="H1" s="3071" t="s">
        <v>2887</v>
      </c>
      <c r="I1" s="3072" t="s">
        <v>2888</v>
      </c>
      <c r="J1" s="3073" t="s">
        <v>2889</v>
      </c>
      <c r="K1" s="3073" t="s">
        <v>2890</v>
      </c>
      <c r="L1" s="3073" t="s">
        <v>2891</v>
      </c>
      <c r="M1" s="3069" t="s">
        <v>2892</v>
      </c>
      <c r="N1" s="3069" t="s">
        <v>2893</v>
      </c>
      <c r="O1" s="3069" t="s">
        <v>2894</v>
      </c>
      <c r="P1" s="3069" t="s">
        <v>2895</v>
      </c>
      <c r="Q1" s="3069" t="s">
        <v>2896</v>
      </c>
      <c r="R1" s="3074" t="s">
        <v>2897</v>
      </c>
      <c r="S1" s="3074"/>
      <c r="T1" s="3074" t="s">
        <v>2898</v>
      </c>
      <c r="U1" s="3074"/>
      <c r="V1" s="3074" t="s">
        <v>2899</v>
      </c>
      <c r="W1" s="3074"/>
      <c r="X1" s="3074" t="s">
        <v>2900</v>
      </c>
      <c r="Y1" s="3074"/>
      <c r="Z1" s="3075" t="s">
        <v>2901</v>
      </c>
      <c r="AA1" s="3075"/>
      <c r="AB1" s="3076" t="s">
        <v>2902</v>
      </c>
      <c r="AC1" s="3073" t="s">
        <v>2903</v>
      </c>
      <c r="AD1" s="3073" t="s">
        <v>2904</v>
      </c>
      <c r="AE1" s="3073" t="s">
        <v>2905</v>
      </c>
      <c r="AF1" s="3073" t="s">
        <v>2906</v>
      </c>
      <c r="AG1" s="3073" t="s">
        <v>2907</v>
      </c>
      <c r="AH1" s="3073" t="s">
        <v>2908</v>
      </c>
      <c r="AI1" s="3073" t="s">
        <v>2909</v>
      </c>
      <c r="AJ1" s="3073" t="s">
        <v>2910</v>
      </c>
      <c r="AK1" s="3069" t="s">
        <v>2911</v>
      </c>
      <c r="AL1" s="3069" t="s">
        <v>2912</v>
      </c>
      <c r="AM1" s="3069" t="s">
        <v>2913</v>
      </c>
      <c r="AN1" s="3069" t="s">
        <v>2914</v>
      </c>
    </row>
    <row r="2">
      <c r="A2" s="3069" t="s">
        <v>2915</v>
      </c>
      <c r="B2" s="3069"/>
      <c r="C2" s="3069"/>
      <c r="D2" s="3069"/>
      <c r="E2" s="3070"/>
      <c r="F2" s="3069" t="s">
        <v>2916</v>
      </c>
      <c r="G2" s="3071" t="s">
        <v>2917</v>
      </c>
      <c r="H2" s="3071"/>
      <c r="I2" s="3072"/>
      <c r="J2" s="3073"/>
      <c r="K2" s="3073"/>
      <c r="L2" s="3073"/>
      <c r="M2" s="3069" t="s">
        <v>2918</v>
      </c>
      <c r="N2" s="3069" t="s">
        <v>2918</v>
      </c>
      <c r="O2" s="3069"/>
      <c r="P2" s="3069"/>
      <c r="Q2" s="3069"/>
      <c r="R2" s="3074" t="s">
        <v>2916</v>
      </c>
      <c r="S2" s="3077" t="s">
        <v>2917</v>
      </c>
      <c r="T2" s="3074" t="s">
        <v>2916</v>
      </c>
      <c r="U2" s="3077" t="s">
        <v>2917</v>
      </c>
      <c r="V2" s="3074" t="s">
        <v>2916</v>
      </c>
      <c r="W2" s="3077" t="s">
        <v>2917</v>
      </c>
      <c r="X2" s="3074" t="s">
        <v>2916</v>
      </c>
      <c r="Y2" s="3077" t="s">
        <v>2917</v>
      </c>
      <c r="Z2" s="3074" t="s">
        <v>2916</v>
      </c>
      <c r="AA2" s="3077" t="s">
        <v>2917</v>
      </c>
      <c r="AB2" s="3076"/>
      <c r="AC2" s="3073"/>
      <c r="AD2" s="3073"/>
      <c r="AE2" s="3073"/>
      <c r="AF2" s="3073"/>
      <c r="AG2" s="3073"/>
      <c r="AH2" s="3073"/>
      <c r="AI2" s="3073"/>
      <c r="AJ2" s="3073"/>
      <c r="AK2" s="3069"/>
      <c r="AL2" s="3069"/>
      <c r="AM2" s="3069"/>
      <c r="AN2" s="3069"/>
    </row>
    <row customHeight="true" hidden="true" ht="18" r="3">
      <c r="A3" s="3078">
        <v>1</v>
      </c>
      <c r="B3" s="3078" t="s">
        <v>2919</v>
      </c>
      <c r="C3" s="3079" t="s">
        <v>2920</v>
      </c>
      <c r="D3" s="3079" t="s">
        <v>2920</v>
      </c>
      <c r="E3" s="3080" t="s">
        <v>2921</v>
      </c>
      <c r="F3" s="3081">
        <v>419</v>
      </c>
      <c r="G3" s="3082">
        <v>419</v>
      </c>
      <c r="H3" s="3083"/>
      <c r="I3" s="3084">
        <f>VLOOKUP(C3,'Data Products'!$A:$B,2,0)</f>
      </c>
      <c r="J3" s="3085">
        <f t="shared" ref="J3:J24" si="10">IFERROR(I3-TODAY(),"")</f>
      </c>
      <c r="K3" s="3086">
        <v>45723</v>
      </c>
      <c r="L3" s="3087">
        <f t="shared" ref="L3:L24" si="0">TODAY()-K3</f>
      </c>
      <c r="M3" s="3083">
        <v>354</v>
      </c>
      <c r="N3" s="3083">
        <v>380</v>
      </c>
      <c r="O3" s="3083"/>
      <c r="P3" s="3083"/>
      <c r="Q3" s="3078"/>
      <c r="R3" s="3083">
        <v>0</v>
      </c>
      <c r="S3" s="3083">
        <v>0</v>
      </c>
      <c r="T3" s="3083">
        <v>326</v>
      </c>
      <c r="U3" s="3083">
        <v>326</v>
      </c>
      <c r="V3" s="3083">
        <v>146</v>
      </c>
      <c r="W3" s="3083">
        <v>146</v>
      </c>
      <c r="X3" s="3083">
        <v>0</v>
      </c>
      <c r="Y3" s="3083">
        <v>0</v>
      </c>
      <c r="Z3" s="3083">
        <v>0</v>
      </c>
      <c r="AA3" s="3083">
        <v>0</v>
      </c>
      <c r="AB3" s="3088">
        <f t="shared" ref="AB3:AB24" si="30">N3/30</f>
      </c>
      <c r="AC3" s="3089">
        <f t="shared" ref="AC3:AC24" si="21">IFERROR(F3/AB3,"-")</f>
      </c>
      <c r="AD3" s="3090">
        <f t="shared" ref="AD3:AD24" si="13">IFERROR(TODAY()+AC3,"-")</f>
      </c>
      <c r="AE3" s="3091">
        <f t="shared" ref="AE3:AE24" si="3">_xlfn.IFS(AC3="-","Not sold yet",AND(AC3&lt;=150,AC3&gt;60),"Out of stock more than 60 days",AC3&lt;=60,"Out of stock less than 60 days",AC3&gt;=150,"Out of stock more than 150 days")</f>
      </c>
      <c r="AF3" s="3092">
        <f>VLOOKUP(C3,'Data Products'!$A:$J,10,0)</f>
      </c>
      <c r="AG3" s="3093">
        <f t="shared" ref="AG3:AG24" si="24">AF3*F3</f>
      </c>
      <c r="AH3" s="3094">
        <f t="shared" ref="AH3:AH22" si="16">IF(J3&lt;=90,F3,0)</f>
      </c>
      <c r="AI3" s="3095">
        <f>IFERROR(VLOOKUP(C3,$C$3:$AI$42,34,0),"")</f>
      </c>
      <c r="AJ3" s="3096"/>
      <c r="AK3" s="3097"/>
      <c r="AL3" s="3096"/>
      <c r="AM3" s="3097"/>
      <c r="AN3" s="3097"/>
    </row>
    <row r="4">
      <c r="A4" s="3098">
        <v>1</v>
      </c>
      <c r="B4" s="3078" t="s">
        <v>2922</v>
      </c>
      <c r="C4" s="3079" t="s">
        <v>2921</v>
      </c>
      <c r="D4" s="3079" t="s">
        <v>2921</v>
      </c>
      <c r="E4" s="3079" t="s">
        <v>2921</v>
      </c>
      <c r="F4" s="3099">
        <v>8915</v>
      </c>
      <c r="G4" s="3082">
        <v>8840</v>
      </c>
      <c r="H4" s="3083"/>
      <c r="I4" s="3084">
        <f>VLOOKUP(C4,'Data Products'!$A:$B,2,0)</f>
      </c>
      <c r="J4" s="3085">
        <f t="shared" si="10"/>
      </c>
      <c r="K4" s="3086">
        <v>45617</v>
      </c>
      <c r="L4" s="3087">
        <f t="shared" si="0"/>
      </c>
      <c r="M4" s="3100">
        <v>7132</v>
      </c>
      <c r="N4" s="3100">
        <v>12966</v>
      </c>
      <c r="O4" s="3083"/>
      <c r="P4" s="3083"/>
      <c r="Q4" s="3078"/>
      <c r="R4" s="3083">
        <v>0</v>
      </c>
      <c r="S4" s="3083">
        <v>0</v>
      </c>
      <c r="T4" s="3101">
        <v>1378</v>
      </c>
      <c r="U4" s="3101">
        <v>1369</v>
      </c>
      <c r="V4" s="3083">
        <v>115</v>
      </c>
      <c r="W4" s="3083">
        <v>112</v>
      </c>
      <c r="X4" s="3083">
        <v>46</v>
      </c>
      <c r="Y4" s="3083">
        <v>22</v>
      </c>
      <c r="Z4" s="3083">
        <v>0</v>
      </c>
      <c r="AA4" s="3083">
        <v>0</v>
      </c>
      <c r="AB4" s="3088">
        <f t="shared" si="30"/>
      </c>
      <c r="AC4" s="3102">
        <f t="shared" si="21"/>
      </c>
      <c r="AD4" s="3090">
        <f t="shared" si="13"/>
      </c>
      <c r="AE4" s="3103">
        <f t="shared" si="3"/>
      </c>
      <c r="AF4" s="3092">
        <f>VLOOKUP(C4,'Data Products'!$A:$J,10,0)</f>
      </c>
      <c r="AG4" s="3093">
        <f t="shared" si="24"/>
      </c>
      <c r="AH4" s="3094">
        <f t="shared" si="16"/>
      </c>
      <c r="AI4" s="3095" t="s">
        <v>2923</v>
      </c>
      <c r="AJ4" s="3097"/>
      <c r="AK4" s="3097"/>
      <c r="AL4" s="3096"/>
      <c r="AM4" s="3097"/>
      <c r="AN4" s="3097"/>
    </row>
    <row r="5">
      <c r="A5" s="3098">
        <v>2</v>
      </c>
      <c r="B5" s="3078" t="s">
        <v>2922</v>
      </c>
      <c r="C5" s="3104" t="s">
        <v>2924</v>
      </c>
      <c r="D5" s="3104" t="s">
        <v>2924</v>
      </c>
      <c r="E5" s="3104" t="s">
        <v>2924</v>
      </c>
      <c r="F5" s="3099">
        <v>324</v>
      </c>
      <c r="G5" s="3082">
        <v>324</v>
      </c>
      <c r="H5" s="3083"/>
      <c r="I5" s="3084">
        <f>VLOOKUP(C5,'Data Products'!$A:$B,2,0)</f>
      </c>
      <c r="J5" s="3085">
        <f t="shared" si="10"/>
      </c>
      <c r="K5" s="3086">
        <v>45191</v>
      </c>
      <c r="L5" s="3087">
        <f t="shared" si="0"/>
      </c>
      <c r="M5" s="3100">
        <v>60</v>
      </c>
      <c r="N5" s="3105">
        <v>87</v>
      </c>
      <c r="O5" s="3083"/>
      <c r="P5" s="3083"/>
      <c r="Q5" s="3078"/>
      <c r="R5" s="3083">
        <v>0</v>
      </c>
      <c r="S5" s="3083">
        <v>0</v>
      </c>
      <c r="T5" s="3083">
        <v>26</v>
      </c>
      <c r="U5" s="3083">
        <v>26</v>
      </c>
      <c r="V5" s="3083">
        <v>416</v>
      </c>
      <c r="W5" s="3083">
        <v>416</v>
      </c>
      <c r="X5" s="3083">
        <v>0</v>
      </c>
      <c r="Y5" s="3083">
        <v>0</v>
      </c>
      <c r="Z5" s="3083">
        <v>0</v>
      </c>
      <c r="AA5" s="3083">
        <v>0</v>
      </c>
      <c r="AB5" s="3088">
        <f t="shared" si="30"/>
      </c>
      <c r="AC5" s="3102">
        <f t="shared" si="21"/>
      </c>
      <c r="AD5" s="3090">
        <f t="shared" si="13"/>
      </c>
      <c r="AE5" s="3103">
        <f t="shared" si="3"/>
      </c>
      <c r="AF5" s="3092">
        <f>VLOOKUP(C5,'Data Products'!$A:$J,10,0)</f>
      </c>
      <c r="AG5" s="3093">
        <f t="shared" si="24"/>
      </c>
      <c r="AH5" s="3094">
        <f t="shared" si="16"/>
      </c>
      <c r="AI5" s="3095" t="s">
        <v>2925</v>
      </c>
      <c r="AJ5" s="3097"/>
      <c r="AK5" s="3097"/>
      <c r="AL5" s="3096"/>
      <c r="AM5" s="3097"/>
      <c r="AN5" s="3097"/>
    </row>
    <row r="6">
      <c r="A6" s="3098">
        <v>3</v>
      </c>
      <c r="B6" s="3078" t="s">
        <v>2922</v>
      </c>
      <c r="C6" s="3104" t="s">
        <v>2926</v>
      </c>
      <c r="D6" s="3104" t="s">
        <v>2926</v>
      </c>
      <c r="E6" s="3104" t="s">
        <v>2926</v>
      </c>
      <c r="F6" s="3081">
        <v>4316</v>
      </c>
      <c r="G6" s="3082">
        <v>4316</v>
      </c>
      <c r="H6" s="3083"/>
      <c r="I6" s="3084">
        <f>VLOOKUP(C6,'Data Products'!$A:$B,2,0)</f>
      </c>
      <c r="J6" s="3085">
        <f t="shared" si="10"/>
      </c>
      <c r="K6" s="3086">
        <v>45752</v>
      </c>
      <c r="L6" s="3087">
        <f t="shared" si="0"/>
      </c>
      <c r="M6" s="3100">
        <v>22</v>
      </c>
      <c r="N6" s="3100">
        <v>24</v>
      </c>
      <c r="O6" s="3083"/>
      <c r="P6" s="3083"/>
      <c r="Q6" s="3078"/>
      <c r="R6" s="3083">
        <v>0</v>
      </c>
      <c r="S6" s="3083">
        <v>0</v>
      </c>
      <c r="T6" s="3083">
        <v>1</v>
      </c>
      <c r="U6" s="3083">
        <v>1</v>
      </c>
      <c r="V6" s="3083">
        <v>1</v>
      </c>
      <c r="W6" s="3083">
        <v>1</v>
      </c>
      <c r="X6" s="3083">
        <v>0</v>
      </c>
      <c r="Y6" s="3083">
        <v>0</v>
      </c>
      <c r="Z6" s="3083">
        <v>0</v>
      </c>
      <c r="AA6" s="3083">
        <v>0</v>
      </c>
      <c r="AB6" s="3088">
        <f t="shared" si="30"/>
      </c>
      <c r="AC6" s="3102">
        <f t="shared" si="21"/>
      </c>
      <c r="AD6" s="3090">
        <f t="shared" si="13"/>
      </c>
      <c r="AE6" s="3103">
        <f t="shared" si="3"/>
      </c>
      <c r="AF6" s="3092">
        <f>VLOOKUP(C6,'Data Products'!$A:$J,10,0)</f>
      </c>
      <c r="AG6" s="3093">
        <f t="shared" si="24"/>
      </c>
      <c r="AH6" s="3094">
        <f t="shared" si="16"/>
      </c>
      <c r="AI6" s="3095">
        <f t="shared" ref="AI6:AI7" si="6">IFERROR(VLOOKUP(C6,$C$3:$AI$42,34,0),"")</f>
      </c>
      <c r="AJ6" s="3097"/>
      <c r="AK6" s="3097"/>
      <c r="AL6" s="3096"/>
      <c r="AM6" s="3097"/>
      <c r="AN6" s="3097"/>
    </row>
    <row r="7">
      <c r="A7" s="3098">
        <v>4</v>
      </c>
      <c r="B7" s="3078" t="s">
        <v>2922</v>
      </c>
      <c r="C7" s="3104" t="s">
        <v>2927</v>
      </c>
      <c r="D7" s="3104" t="s">
        <v>2927</v>
      </c>
      <c r="E7" s="3104" t="s">
        <v>2927</v>
      </c>
      <c r="F7" s="3081">
        <v>895</v>
      </c>
      <c r="G7" s="3082">
        <v>871</v>
      </c>
      <c r="H7" s="3083"/>
      <c r="I7" s="3084">
        <f>VLOOKUP(C7,'Data Products'!$A:$B,2,0)</f>
      </c>
      <c r="J7" s="3085">
        <f t="shared" si="10"/>
      </c>
      <c r="K7" s="3086">
        <v>45854</v>
      </c>
      <c r="L7" s="3087">
        <f t="shared" si="0"/>
      </c>
      <c r="M7" s="3100">
        <v>36</v>
      </c>
      <c r="N7" s="3105">
        <v>59</v>
      </c>
      <c r="O7" s="3083"/>
      <c r="P7" s="3083"/>
      <c r="Q7" s="3078"/>
      <c r="R7" s="3083">
        <v>0</v>
      </c>
      <c r="S7" s="3083">
        <v>0</v>
      </c>
      <c r="T7" s="3083">
        <v>288</v>
      </c>
      <c r="U7" s="3083">
        <v>288</v>
      </c>
      <c r="V7" s="3083">
        <v>512</v>
      </c>
      <c r="W7" s="3083">
        <v>512</v>
      </c>
      <c r="X7" s="3083">
        <v>20</v>
      </c>
      <c r="Y7" s="3106">
        <v>20</v>
      </c>
      <c r="Z7" s="3083">
        <v>0</v>
      </c>
      <c r="AA7" s="3083">
        <v>0</v>
      </c>
      <c r="AB7" s="3088">
        <f t="shared" si="30"/>
      </c>
      <c r="AC7" s="3107">
        <f t="shared" si="21"/>
      </c>
      <c r="AD7" s="3090">
        <f t="shared" si="13"/>
      </c>
      <c r="AE7" s="3108">
        <f t="shared" si="3"/>
      </c>
      <c r="AF7" s="3092">
        <f>VLOOKUP(C7,'Data Products'!$A:$J,10,0)</f>
      </c>
      <c r="AG7" s="3093">
        <f t="shared" si="24"/>
      </c>
      <c r="AH7" s="3094">
        <f t="shared" si="16"/>
      </c>
      <c r="AI7" s="3095">
        <f t="shared" si="6"/>
      </c>
      <c r="AJ7" s="3097"/>
      <c r="AK7" s="3097"/>
      <c r="AL7" s="3096"/>
      <c r="AM7" s="3097"/>
      <c r="AN7" s="3097"/>
    </row>
    <row r="8">
      <c r="A8" s="3098">
        <v>5</v>
      </c>
      <c r="B8" s="3078" t="s">
        <v>2922</v>
      </c>
      <c r="C8" s="3104" t="s">
        <v>2928</v>
      </c>
      <c r="D8" s="3104" t="s">
        <v>2928</v>
      </c>
      <c r="E8" s="3104" t="s">
        <v>2928</v>
      </c>
      <c r="F8" s="3081">
        <v>2543</v>
      </c>
      <c r="G8" s="3082">
        <v>2543</v>
      </c>
      <c r="H8" s="3083"/>
      <c r="I8" s="3084">
        <f>VLOOKUP(C8,'Data Products'!$A:$B,2,0)</f>
      </c>
      <c r="J8" s="3085">
        <f t="shared" si="10"/>
      </c>
      <c r="K8" s="3086">
        <v>45855</v>
      </c>
      <c r="L8" s="3087">
        <f t="shared" si="0"/>
      </c>
      <c r="M8" s="3100">
        <v>16</v>
      </c>
      <c r="N8" s="3100">
        <v>37</v>
      </c>
      <c r="O8" s="3083"/>
      <c r="P8" s="3083"/>
      <c r="Q8" s="3078"/>
      <c r="R8" s="3083">
        <v>0</v>
      </c>
      <c r="S8" s="3083">
        <v>0</v>
      </c>
      <c r="T8" s="3083">
        <v>51</v>
      </c>
      <c r="U8" s="3083">
        <v>51</v>
      </c>
      <c r="V8" s="3083">
        <v>101</v>
      </c>
      <c r="W8" s="3083">
        <v>101</v>
      </c>
      <c r="X8" s="3083">
        <v>0</v>
      </c>
      <c r="Y8" s="3083">
        <v>0</v>
      </c>
      <c r="Z8" s="3083">
        <v>0</v>
      </c>
      <c r="AA8" s="3083">
        <v>0</v>
      </c>
      <c r="AB8" s="3088">
        <f t="shared" si="30"/>
      </c>
      <c r="AC8" s="3102">
        <f t="shared" si="21"/>
      </c>
      <c r="AD8" s="3090">
        <f t="shared" si="13"/>
      </c>
      <c r="AE8" s="3103">
        <f t="shared" si="3"/>
      </c>
      <c r="AF8" s="3092">
        <f>VLOOKUP(C8,'Data Products'!$A:$J,10,0)</f>
      </c>
      <c r="AG8" s="3093">
        <f t="shared" si="24"/>
      </c>
      <c r="AH8" s="3094">
        <f t="shared" si="16"/>
      </c>
      <c r="AI8" s="3095">
        <f>IFERROR(VLOOKUP(C8,$C$3:$AI$42,34,0)," ")</f>
      </c>
      <c r="AJ8" s="3097"/>
      <c r="AK8" s="3097"/>
      <c r="AL8" s="3096"/>
      <c r="AM8" s="3097"/>
      <c r="AN8" s="3097"/>
    </row>
    <row r="9">
      <c r="A9" s="3098">
        <v>6</v>
      </c>
      <c r="B9" s="3078" t="s">
        <v>2922</v>
      </c>
      <c r="C9" s="3104" t="s">
        <v>2929</v>
      </c>
      <c r="D9" s="3104" t="s">
        <v>2929</v>
      </c>
      <c r="E9" s="3104" t="s">
        <v>2929</v>
      </c>
      <c r="F9" s="3081">
        <v>2062</v>
      </c>
      <c r="G9" s="3082">
        <v>2062</v>
      </c>
      <c r="H9" s="3083"/>
      <c r="I9" s="3084">
        <f>VLOOKUP(C9,'Data Products'!$A:$B,2,0)</f>
      </c>
      <c r="J9" s="3085">
        <f t="shared" si="10"/>
      </c>
      <c r="K9" s="3086">
        <v>45856</v>
      </c>
      <c r="L9" s="3087">
        <f t="shared" si="0"/>
      </c>
      <c r="M9" s="3100">
        <v>0</v>
      </c>
      <c r="N9" s="3105">
        <v>0</v>
      </c>
      <c r="O9" s="3083"/>
      <c r="P9" s="3083"/>
      <c r="Q9" s="3078"/>
      <c r="R9" s="3083">
        <v>0</v>
      </c>
      <c r="S9" s="3083">
        <v>0</v>
      </c>
      <c r="T9" s="3083">
        <v>1480</v>
      </c>
      <c r="U9" s="3083">
        <v>1478</v>
      </c>
      <c r="V9" s="3083">
        <v>1112</v>
      </c>
      <c r="W9" s="3083">
        <v>1112</v>
      </c>
      <c r="X9" s="3083">
        <v>0</v>
      </c>
      <c r="Y9" s="3083">
        <v>0</v>
      </c>
      <c r="Z9" s="3083">
        <v>0</v>
      </c>
      <c r="AA9" s="3083">
        <v>0</v>
      </c>
      <c r="AB9" s="3088">
        <f t="shared" si="30"/>
      </c>
      <c r="AC9" s="3102">
        <f t="shared" si="21"/>
      </c>
      <c r="AD9" s="3090">
        <f t="shared" si="13"/>
      </c>
      <c r="AE9" s="3103">
        <f t="shared" si="3"/>
      </c>
      <c r="AF9" s="3092">
        <f>VLOOKUP(C9,'Data Products'!$A:$J,10,0)</f>
      </c>
      <c r="AG9" s="3093">
        <f t="shared" si="24"/>
      </c>
      <c r="AH9" s="3094">
        <f t="shared" si="16"/>
      </c>
      <c r="AI9" s="3095">
        <f t="shared" ref="AI9:AI11" si="7">IFERROR(VLOOKUP(C9,$C$3:$AI$42,34,0),"")</f>
      </c>
      <c r="AJ9" s="3097"/>
      <c r="AK9" s="3097"/>
      <c r="AL9" s="3096"/>
      <c r="AM9" s="3097"/>
      <c r="AN9" s="3097"/>
    </row>
    <row r="10">
      <c r="A10" s="3098">
        <v>7</v>
      </c>
      <c r="B10" s="3078" t="s">
        <v>2922</v>
      </c>
      <c r="C10" s="3104" t="s">
        <v>2930</v>
      </c>
      <c r="D10" s="3104" t="s">
        <v>2930</v>
      </c>
      <c r="E10" s="3104" t="s">
        <v>2930</v>
      </c>
      <c r="F10" s="3081">
        <v>764</v>
      </c>
      <c r="G10" s="3082">
        <v>759</v>
      </c>
      <c r="H10" s="3083"/>
      <c r="I10" s="3084">
        <f>VLOOKUP(C10,'Data Products'!$A:$B,2,0)</f>
      </c>
      <c r="J10" s="3085">
        <f t="shared" si="10"/>
      </c>
      <c r="K10" s="3086">
        <v>45857</v>
      </c>
      <c r="L10" s="3087">
        <f t="shared" si="0"/>
      </c>
      <c r="M10" s="3100">
        <v>168</v>
      </c>
      <c r="N10" s="3100">
        <v>317</v>
      </c>
      <c r="O10" s="3083"/>
      <c r="P10" s="3083"/>
      <c r="Q10" s="3078"/>
      <c r="R10" s="3083">
        <v>0</v>
      </c>
      <c r="S10" s="3083">
        <v>0</v>
      </c>
      <c r="T10" s="3083">
        <v>0</v>
      </c>
      <c r="U10" s="3083">
        <v>0</v>
      </c>
      <c r="V10" s="3083">
        <v>2</v>
      </c>
      <c r="W10" s="3083">
        <v>2</v>
      </c>
      <c r="X10" s="3083">
        <v>0</v>
      </c>
      <c r="Y10" s="3083">
        <v>0</v>
      </c>
      <c r="Z10" s="3083">
        <v>0</v>
      </c>
      <c r="AA10" s="3083">
        <v>0</v>
      </c>
      <c r="AB10" s="3088">
        <f t="shared" si="30"/>
      </c>
      <c r="AC10" s="3102">
        <f t="shared" si="21"/>
      </c>
      <c r="AD10" s="3090">
        <f t="shared" si="13"/>
      </c>
      <c r="AE10" s="3103">
        <f t="shared" si="3"/>
      </c>
      <c r="AF10" s="3092">
        <f>VLOOKUP(C10,'Data Products'!$A:$J,10,0)</f>
      </c>
      <c r="AG10" s="3093">
        <f t="shared" si="24"/>
      </c>
      <c r="AH10" s="3094">
        <f t="shared" si="16"/>
      </c>
      <c r="AI10" s="3095">
        <f t="shared" si="7"/>
      </c>
      <c r="AJ10" s="3097"/>
      <c r="AK10" s="3097"/>
      <c r="AL10" s="3096"/>
      <c r="AM10" s="3097"/>
      <c r="AN10" s="3097"/>
    </row>
    <row r="11">
      <c r="A11" s="3098">
        <v>8</v>
      </c>
      <c r="B11" s="3078" t="s">
        <v>2919</v>
      </c>
      <c r="C11" s="3104" t="s">
        <v>2931</v>
      </c>
      <c r="D11" s="3104" t="s">
        <v>2931</v>
      </c>
      <c r="E11" s="3104" t="s">
        <v>2931</v>
      </c>
      <c r="F11" s="3081">
        <v>1200</v>
      </c>
      <c r="G11" s="3082">
        <v>1200</v>
      </c>
      <c r="H11" s="3083"/>
      <c r="I11" s="3084">
        <f>VLOOKUP(C11,'Data Products'!$A:$B,2,0)</f>
      </c>
      <c r="J11" s="3085">
        <f t="shared" si="10"/>
      </c>
      <c r="K11" s="3086">
        <v>45858</v>
      </c>
      <c r="L11" s="3087">
        <f t="shared" si="0"/>
      </c>
      <c r="M11" s="3109">
        <v>0</v>
      </c>
      <c r="N11" s="3109">
        <v>0</v>
      </c>
      <c r="O11" s="3083"/>
      <c r="P11" s="3083"/>
      <c r="Q11" s="3078"/>
      <c r="R11" s="3083">
        <v>0</v>
      </c>
      <c r="S11" s="3083">
        <v>0</v>
      </c>
      <c r="T11" s="3083">
        <v>1289</v>
      </c>
      <c r="U11" s="3083">
        <v>1289</v>
      </c>
      <c r="V11" s="3083">
        <v>773</v>
      </c>
      <c r="W11" s="3083">
        <v>773</v>
      </c>
      <c r="X11" s="3083">
        <v>0</v>
      </c>
      <c r="Y11" s="3083">
        <v>0</v>
      </c>
      <c r="Z11" s="3083">
        <v>0</v>
      </c>
      <c r="AA11" s="3083">
        <v>0</v>
      </c>
      <c r="AB11" s="3088">
        <f t="shared" si="30"/>
      </c>
      <c r="AC11" s="3102">
        <f t="shared" si="21"/>
      </c>
      <c r="AD11" s="3090">
        <f t="shared" si="13"/>
      </c>
      <c r="AE11" s="3103">
        <f t="shared" si="3"/>
      </c>
      <c r="AF11" s="3092">
        <f>VLOOKUP(C11,'Data Products'!$A:$J,10,0)</f>
      </c>
      <c r="AG11" s="3093">
        <f t="shared" si="24"/>
      </c>
      <c r="AH11" s="3094">
        <f t="shared" si="16"/>
      </c>
      <c r="AI11" s="3095">
        <f t="shared" si="7"/>
      </c>
      <c r="AJ11" s="3097"/>
      <c r="AK11" s="3097"/>
      <c r="AL11" s="3096"/>
      <c r="AM11" s="3097"/>
      <c r="AN11" s="3097"/>
    </row>
    <row r="12">
      <c r="A12" s="3098">
        <v>9</v>
      </c>
      <c r="B12" s="3078" t="s">
        <v>2919</v>
      </c>
      <c r="C12" s="3104" t="s">
        <v>2932</v>
      </c>
      <c r="D12" s="3104" t="s">
        <v>2932</v>
      </c>
      <c r="E12" s="3104" t="s">
        <v>2932</v>
      </c>
      <c r="F12" s="3081">
        <v>1000</v>
      </c>
      <c r="G12" s="3082">
        <v>1000</v>
      </c>
      <c r="H12" s="3083"/>
      <c r="I12" s="3084">
        <f>VLOOKUP(C12,'Data Products'!$A:$B,2,0)</f>
      </c>
      <c r="J12" s="3085">
        <f t="shared" si="10"/>
      </c>
      <c r="K12" s="3086">
        <v>45532</v>
      </c>
      <c r="L12" s="3087">
        <f t="shared" si="0"/>
      </c>
      <c r="M12" s="3110">
        <v>0</v>
      </c>
      <c r="N12" s="3111">
        <v>0</v>
      </c>
      <c r="O12" s="3112"/>
      <c r="P12" s="3083"/>
      <c r="Q12" s="3078"/>
      <c r="R12" s="3083">
        <v>0</v>
      </c>
      <c r="S12" s="3083">
        <v>0</v>
      </c>
      <c r="T12" s="3083">
        <v>417</v>
      </c>
      <c r="U12" s="3083">
        <v>416</v>
      </c>
      <c r="V12" s="3083">
        <v>785</v>
      </c>
      <c r="W12" s="3083">
        <v>785</v>
      </c>
      <c r="X12" s="3083">
        <v>0</v>
      </c>
      <c r="Y12" s="3083">
        <v>0</v>
      </c>
      <c r="Z12" s="3083">
        <v>0</v>
      </c>
      <c r="AA12" s="3083">
        <v>0</v>
      </c>
      <c r="AB12" s="3088">
        <f t="shared" si="30"/>
      </c>
      <c r="AC12" s="3102">
        <f t="shared" si="21"/>
      </c>
      <c r="AD12" s="3090">
        <f t="shared" si="13"/>
      </c>
      <c r="AE12" s="3103">
        <f t="shared" si="3"/>
      </c>
      <c r="AF12" s="3092">
        <f>VLOOKUP(C12,'Data Products'!$A:$J,10,0)</f>
      </c>
      <c r="AG12" s="3093">
        <f t="shared" si="24"/>
      </c>
      <c r="AH12" s="3094">
        <f t="shared" si="16"/>
      </c>
      <c r="AI12" s="3095" t="s">
        <v>2933</v>
      </c>
      <c r="AJ12" s="3097"/>
      <c r="AK12" s="3097"/>
      <c r="AL12" s="3096"/>
      <c r="AM12" s="3097"/>
      <c r="AN12" s="3097"/>
    </row>
    <row r="13">
      <c r="A13" s="3098">
        <v>10</v>
      </c>
      <c r="B13" s="3078" t="s">
        <v>2919</v>
      </c>
      <c r="C13" s="3104" t="s">
        <v>2934</v>
      </c>
      <c r="D13" s="3104" t="s">
        <v>2934</v>
      </c>
      <c r="E13" s="3104" t="s">
        <v>2934</v>
      </c>
      <c r="F13" s="3081">
        <v>500</v>
      </c>
      <c r="G13" s="3082">
        <v>500</v>
      </c>
      <c r="H13" s="3083"/>
      <c r="I13" s="3084">
        <f>VLOOKUP(C13,'Data Products'!$A:$B,2,0)</f>
      </c>
      <c r="J13" s="3085">
        <f t="shared" si="10"/>
      </c>
      <c r="K13" s="3086">
        <v>45504</v>
      </c>
      <c r="L13" s="3113">
        <f t="shared" si="0"/>
      </c>
      <c r="M13" s="3111">
        <v>0</v>
      </c>
      <c r="N13" s="3111">
        <v>0</v>
      </c>
      <c r="O13" s="3112"/>
      <c r="P13" s="3083"/>
      <c r="Q13" s="3078"/>
      <c r="R13" s="3083">
        <v>0</v>
      </c>
      <c r="S13" s="3083">
        <v>0</v>
      </c>
      <c r="T13" s="3083">
        <v>3870</v>
      </c>
      <c r="U13" s="3083">
        <v>1017</v>
      </c>
      <c r="V13" s="3083">
        <v>366</v>
      </c>
      <c r="W13" s="3083">
        <v>366</v>
      </c>
      <c r="X13" s="3083">
        <v>0</v>
      </c>
      <c r="Y13" s="3083">
        <v>0</v>
      </c>
      <c r="Z13" s="3083">
        <v>0</v>
      </c>
      <c r="AA13" s="3083">
        <v>0</v>
      </c>
      <c r="AB13" s="3088">
        <f t="shared" si="30"/>
      </c>
      <c r="AC13" s="3089">
        <f t="shared" si="21"/>
      </c>
      <c r="AD13" s="3090">
        <f t="shared" si="13"/>
      </c>
      <c r="AE13" s="3091">
        <f t="shared" si="3"/>
      </c>
      <c r="AF13" s="3092">
        <f>VLOOKUP(C13,'Data Products'!$A:$J,10,0)</f>
      </c>
      <c r="AG13" s="3093">
        <f t="shared" si="24"/>
      </c>
      <c r="AH13" s="3094">
        <f t="shared" si="16"/>
      </c>
      <c r="AI13" s="3095">
        <f>IFERROR(VLOOKUP(C13,$C$3:$AI$42,34,0),"")</f>
      </c>
      <c r="AJ13" s="3097"/>
      <c r="AK13" s="3097"/>
      <c r="AL13" s="3112"/>
      <c r="AM13" s="3097"/>
      <c r="AN13" s="3097"/>
    </row>
    <row r="14">
      <c r="A14" s="3098">
        <v>11</v>
      </c>
      <c r="B14" s="3078" t="s">
        <v>2922</v>
      </c>
      <c r="C14" s="3104" t="s">
        <v>2935</v>
      </c>
      <c r="D14" s="3104" t="s">
        <v>2935</v>
      </c>
      <c r="E14" s="3114" t="s">
        <v>2936</v>
      </c>
      <c r="F14" s="3081">
        <v>182</v>
      </c>
      <c r="G14" s="3082">
        <v>182</v>
      </c>
      <c r="H14" s="3083"/>
      <c r="I14" s="3084">
        <f>VLOOKUP(C14,'Data Products'!$A:$B,2,0)</f>
      </c>
      <c r="J14" s="3085">
        <f t="shared" si="10"/>
      </c>
      <c r="K14" s="3086">
        <v>45504</v>
      </c>
      <c r="L14" s="3087">
        <f t="shared" si="0"/>
      </c>
      <c r="M14" s="3115">
        <v>0</v>
      </c>
      <c r="N14" s="3115">
        <v>0</v>
      </c>
      <c r="O14" s="3101"/>
      <c r="P14" s="3101"/>
      <c r="Q14" s="3078"/>
      <c r="R14" s="3083">
        <v>1200</v>
      </c>
      <c r="S14" s="3106">
        <v>1200</v>
      </c>
      <c r="T14" s="3083">
        <v>0</v>
      </c>
      <c r="U14" s="3083">
        <v>0</v>
      </c>
      <c r="V14" s="3083">
        <v>0</v>
      </c>
      <c r="W14" s="3083">
        <v>0</v>
      </c>
      <c r="X14" s="3083">
        <v>0</v>
      </c>
      <c r="Y14" s="3083">
        <v>0</v>
      </c>
      <c r="Z14" s="3083">
        <v>0</v>
      </c>
      <c r="AA14" s="3083">
        <v>0</v>
      </c>
      <c r="AB14" s="3088">
        <f t="shared" si="30"/>
      </c>
      <c r="AC14" s="3102">
        <f t="shared" si="21"/>
      </c>
      <c r="AD14" s="3090">
        <f t="shared" si="13"/>
      </c>
      <c r="AE14" s="3103">
        <f t="shared" si="3"/>
      </c>
      <c r="AF14" s="3092">
        <f>VLOOKUP(C14,'Data Products'!$A:$J,10,0)</f>
      </c>
      <c r="AG14" s="3093">
        <f t="shared" si="24"/>
      </c>
      <c r="AH14" s="3094">
        <f t="shared" si="16"/>
      </c>
      <c r="AI14" s="3095">
        <f>IFERROR(VLOOKUP(C14,$C$3:$AI$42,34,0)," ")</f>
      </c>
      <c r="AJ14" s="3096"/>
      <c r="AK14" s="3097"/>
      <c r="AL14" s="3112"/>
      <c r="AM14" s="3097"/>
      <c r="AN14" s="3097"/>
    </row>
    <row r="15">
      <c r="A15" s="3098">
        <v>12</v>
      </c>
      <c r="B15" s="3078" t="s">
        <v>2922</v>
      </c>
      <c r="C15" s="3104" t="s">
        <v>2937</v>
      </c>
      <c r="D15" s="3104" t="s">
        <v>2937</v>
      </c>
      <c r="E15" s="3114" t="s">
        <v>2938</v>
      </c>
      <c r="F15" s="3081">
        <v>105</v>
      </c>
      <c r="G15" s="3082">
        <v>105</v>
      </c>
      <c r="H15" s="3083"/>
      <c r="I15" s="3084">
        <f>VLOOKUP(C15,'Data Products'!$A:$B,2,0)</f>
      </c>
      <c r="J15" s="3085">
        <f t="shared" si="10"/>
      </c>
      <c r="K15" s="3086">
        <v>45648</v>
      </c>
      <c r="L15" s="3087">
        <f t="shared" si="0"/>
      </c>
      <c r="M15" s="3100">
        <v>2</v>
      </c>
      <c r="N15" s="3100">
        <v>10</v>
      </c>
      <c r="O15" s="3101"/>
      <c r="P15" s="3101"/>
      <c r="Q15" s="3078"/>
      <c r="R15" s="3083">
        <v>1000</v>
      </c>
      <c r="S15" s="3106">
        <v>1000</v>
      </c>
      <c r="T15" s="3083">
        <v>0</v>
      </c>
      <c r="U15" s="3083">
        <v>0</v>
      </c>
      <c r="V15" s="3083">
        <v>0</v>
      </c>
      <c r="W15" s="3083">
        <v>0</v>
      </c>
      <c r="X15" s="3083">
        <v>0</v>
      </c>
      <c r="Y15" s="3083">
        <v>0</v>
      </c>
      <c r="Z15" s="3083">
        <v>0</v>
      </c>
      <c r="AA15" s="3083">
        <v>0</v>
      </c>
      <c r="AB15" s="3088">
        <f t="shared" si="30"/>
      </c>
      <c r="AC15" s="3102">
        <f t="shared" si="21"/>
      </c>
      <c r="AD15" s="3090">
        <f t="shared" si="13"/>
      </c>
      <c r="AE15" s="3103">
        <f t="shared" si="3"/>
      </c>
      <c r="AF15" s="3092">
        <f>VLOOKUP(C15,'Data Products'!$A:$J,10,0)</f>
      </c>
      <c r="AG15" s="3093">
        <f t="shared" si="24"/>
      </c>
      <c r="AH15" s="3094">
        <f t="shared" si="16"/>
      </c>
      <c r="AI15" s="3095">
        <f t="shared" ref="AI15:AI17" si="8">IFERROR(VLOOKUP(C15,$C$3:$AI$42,34,0),"")</f>
      </c>
      <c r="AJ15" s="3096"/>
      <c r="AK15" s="3097"/>
      <c r="AL15" s="3112"/>
      <c r="AM15" s="3097"/>
      <c r="AN15" s="3097"/>
    </row>
    <row r="16">
      <c r="A16" s="3098">
        <v>13</v>
      </c>
      <c r="B16" s="3078" t="s">
        <v>2922</v>
      </c>
      <c r="C16" s="3104" t="s">
        <v>2939</v>
      </c>
      <c r="D16" s="3104" t="s">
        <v>2939</v>
      </c>
      <c r="E16" s="3114" t="s">
        <v>2940</v>
      </c>
      <c r="F16" s="3081">
        <v>949</v>
      </c>
      <c r="G16" s="3082">
        <v>949</v>
      </c>
      <c r="H16" s="3083"/>
      <c r="I16" s="3084">
        <f>VLOOKUP(C16,'Data Products'!$A:$B,2,0)</f>
      </c>
      <c r="J16" s="3085">
        <f t="shared" si="10"/>
      </c>
      <c r="K16" s="3086">
        <v>45504</v>
      </c>
      <c r="L16" s="3087">
        <f t="shared" si="0"/>
      </c>
      <c r="M16" s="3100">
        <v>51</v>
      </c>
      <c r="N16" s="3100">
        <v>51</v>
      </c>
      <c r="O16" s="3083"/>
      <c r="P16" s="3083"/>
      <c r="Q16" s="3078"/>
      <c r="R16" s="3083">
        <v>500</v>
      </c>
      <c r="S16" s="3083">
        <v>500</v>
      </c>
      <c r="T16" s="3083">
        <v>0</v>
      </c>
      <c r="U16" s="3083">
        <v>0</v>
      </c>
      <c r="V16" s="3083">
        <v>0</v>
      </c>
      <c r="W16" s="3083">
        <v>0</v>
      </c>
      <c r="X16" s="3083">
        <v>0</v>
      </c>
      <c r="Y16" s="3083">
        <v>0</v>
      </c>
      <c r="Z16" s="3083">
        <v>0</v>
      </c>
      <c r="AA16" s="3083">
        <v>0</v>
      </c>
      <c r="AB16" s="3088">
        <f t="shared" si="30"/>
      </c>
      <c r="AC16" s="3102">
        <f t="shared" si="21"/>
      </c>
      <c r="AD16" s="3090">
        <f t="shared" si="13"/>
      </c>
      <c r="AE16" s="3103">
        <f t="shared" si="3"/>
      </c>
      <c r="AF16" s="3092">
        <f>VLOOKUP(C16,'Data Products'!$A:$J,10,0)</f>
      </c>
      <c r="AG16" s="3093">
        <f t="shared" si="24"/>
      </c>
      <c r="AH16" s="3094">
        <f t="shared" si="16"/>
      </c>
      <c r="AI16" s="3095">
        <f t="shared" si="8"/>
      </c>
      <c r="AJ16" s="3096"/>
      <c r="AK16" s="3097"/>
      <c r="AL16" s="3096"/>
      <c r="AM16" s="3097"/>
      <c r="AN16" s="3097"/>
    </row>
    <row customHeight="true" hidden="true" ht="18" r="17">
      <c r="A17" s="3098">
        <v>14</v>
      </c>
      <c r="B17" s="3078" t="s">
        <v>2922</v>
      </c>
      <c r="C17" s="3104" t="s">
        <v>2941</v>
      </c>
      <c r="D17" s="3104" t="s">
        <v>2941</v>
      </c>
      <c r="E17" s="3114" t="s">
        <v>2942</v>
      </c>
      <c r="F17" s="3081">
        <v>0</v>
      </c>
      <c r="G17" s="3082">
        <v>0</v>
      </c>
      <c r="H17" s="3083"/>
      <c r="I17" s="3084">
        <f>VLOOKUP(C17,'Data Products'!$A:$B,2,0)</f>
      </c>
      <c r="J17" s="3085">
        <f t="shared" si="10"/>
      </c>
      <c r="K17" s="3086">
        <v>45653</v>
      </c>
      <c r="L17" s="3087">
        <f t="shared" si="0"/>
      </c>
      <c r="M17" s="3100">
        <v>23</v>
      </c>
      <c r="N17" s="3100">
        <v>39</v>
      </c>
      <c r="O17" s="3083"/>
      <c r="P17" s="3083"/>
      <c r="Q17" s="3078"/>
      <c r="R17" s="3083">
        <v>0</v>
      </c>
      <c r="S17" s="3083">
        <v>0</v>
      </c>
      <c r="T17" s="3083">
        <v>128</v>
      </c>
      <c r="U17" s="3083">
        <v>128</v>
      </c>
      <c r="V17" s="3083">
        <v>54</v>
      </c>
      <c r="W17" s="3083">
        <v>54</v>
      </c>
      <c r="X17" s="3083">
        <v>0</v>
      </c>
      <c r="Y17" s="3083">
        <v>0</v>
      </c>
      <c r="Z17" s="3083">
        <v>0</v>
      </c>
      <c r="AA17" s="3083">
        <v>0</v>
      </c>
      <c r="AB17" s="3088">
        <f t="shared" si="30"/>
      </c>
      <c r="AC17" s="3102">
        <f t="shared" si="21"/>
      </c>
      <c r="AD17" s="3090">
        <f t="shared" si="13"/>
      </c>
      <c r="AE17" s="3103">
        <f t="shared" si="3"/>
      </c>
      <c r="AF17" s="3092">
        <f>VLOOKUP(C17,'Data Products'!$A:$J,10,0)</f>
      </c>
      <c r="AG17" s="3093">
        <f t="shared" si="24"/>
      </c>
      <c r="AH17" s="3094">
        <f t="shared" si="16"/>
      </c>
      <c r="AI17" s="3095">
        <f t="shared" si="8"/>
      </c>
      <c r="AJ17" s="3097"/>
      <c r="AK17" s="3097"/>
      <c r="AL17" s="3096"/>
      <c r="AM17" s="3097"/>
      <c r="AN17" s="3097"/>
    </row>
    <row r="18">
      <c r="A18" s="3098">
        <v>15</v>
      </c>
      <c r="B18" s="3078" t="s">
        <v>2922</v>
      </c>
      <c r="C18" s="3104" t="s">
        <v>2943</v>
      </c>
      <c r="D18" s="3104" t="s">
        <v>2943</v>
      </c>
      <c r="E18" s="3114" t="s">
        <v>2944</v>
      </c>
      <c r="F18" s="3081">
        <v>10</v>
      </c>
      <c r="G18" s="3082">
        <v>5</v>
      </c>
      <c r="H18" s="3083"/>
      <c r="I18" s="3084">
        <f>VLOOKUP(C18,'Data Products'!$A:$B,2,0)</f>
      </c>
      <c r="J18" s="3085">
        <f t="shared" si="10"/>
      </c>
      <c r="K18" s="3086">
        <v>45737</v>
      </c>
      <c r="L18" s="3087">
        <f t="shared" si="0"/>
      </c>
      <c r="M18" s="3100">
        <v>726</v>
      </c>
      <c r="N18" s="3100">
        <v>1129</v>
      </c>
      <c r="O18" s="3083"/>
      <c r="P18" s="3083"/>
      <c r="Q18" s="3078"/>
      <c r="R18" s="3083">
        <v>0</v>
      </c>
      <c r="S18" s="3083">
        <v>0</v>
      </c>
      <c r="T18" s="3083">
        <v>0</v>
      </c>
      <c r="U18" s="3083">
        <v>0</v>
      </c>
      <c r="V18" s="3083">
        <v>116</v>
      </c>
      <c r="W18" s="3083">
        <v>116</v>
      </c>
      <c r="X18" s="3083">
        <v>0</v>
      </c>
      <c r="Y18" s="3083">
        <v>0</v>
      </c>
      <c r="Z18" s="3083">
        <v>0</v>
      </c>
      <c r="AA18" s="3083">
        <v>0</v>
      </c>
      <c r="AB18" s="3088">
        <f t="shared" si="30"/>
      </c>
      <c r="AC18" s="3089">
        <f t="shared" si="21"/>
      </c>
      <c r="AD18" s="3090">
        <f t="shared" si="13"/>
      </c>
      <c r="AE18" s="3091">
        <f t="shared" si="3"/>
      </c>
      <c r="AF18" s="3092">
        <f>VLOOKUP(C18,'Data Products'!$A:$J,10,0)</f>
      </c>
      <c r="AG18" s="3093">
        <f t="shared" si="24"/>
      </c>
      <c r="AH18" s="3094">
        <f t="shared" si="16"/>
      </c>
      <c r="AI18" s="3095"/>
      <c r="AJ18" s="3097"/>
      <c r="AK18" s="3097"/>
      <c r="AL18" s="3096"/>
      <c r="AM18" s="3097"/>
      <c r="AN18" s="3097"/>
    </row>
    <row r="19">
      <c r="A19" s="3098">
        <v>16</v>
      </c>
      <c r="B19" s="3078" t="s">
        <v>2922</v>
      </c>
      <c r="C19" s="3104" t="s">
        <v>2945</v>
      </c>
      <c r="D19" s="3104" t="s">
        <v>2945</v>
      </c>
      <c r="E19" s="3104" t="s">
        <v>2945</v>
      </c>
      <c r="F19" s="3081">
        <v>437</v>
      </c>
      <c r="G19" s="3082">
        <v>437</v>
      </c>
      <c r="H19" s="3083"/>
      <c r="I19" s="3084">
        <f>VLOOKUP(C19,'Data Products'!$A:$B,2,0)</f>
      </c>
      <c r="J19" s="3085">
        <f t="shared" si="10"/>
      </c>
      <c r="K19" s="3086">
        <v>45653</v>
      </c>
      <c r="L19" s="3087">
        <f t="shared" si="0"/>
      </c>
      <c r="M19" s="3100">
        <v>2</v>
      </c>
      <c r="N19" s="3100">
        <v>15</v>
      </c>
      <c r="O19" s="3083"/>
      <c r="P19" s="3083"/>
      <c r="Q19" s="3078"/>
      <c r="R19" s="3106">
        <v>600</v>
      </c>
      <c r="S19" s="3083">
        <v>600</v>
      </c>
      <c r="T19" s="3083">
        <v>100</v>
      </c>
      <c r="U19" s="3083">
        <v>100</v>
      </c>
      <c r="V19" s="3083">
        <v>300</v>
      </c>
      <c r="W19" s="3083">
        <v>300</v>
      </c>
      <c r="X19" s="3083">
        <v>0</v>
      </c>
      <c r="Y19" s="3083">
        <v>0</v>
      </c>
      <c r="Z19" s="3083">
        <v>0</v>
      </c>
      <c r="AA19" s="3083">
        <v>0</v>
      </c>
      <c r="AB19" s="3088">
        <f t="shared" si="30"/>
      </c>
      <c r="AC19" s="3089">
        <f t="shared" si="21"/>
      </c>
      <c r="AD19" s="3090">
        <f t="shared" si="13"/>
      </c>
      <c r="AE19" s="3091">
        <f t="shared" si="3"/>
      </c>
      <c r="AF19" s="3092">
        <f>VLOOKUP(C19,'Data Products'!$A:$J,10,0)</f>
      </c>
      <c r="AG19" s="3093">
        <f t="shared" si="24"/>
      </c>
      <c r="AH19" s="3094">
        <f t="shared" si="16"/>
      </c>
      <c r="AI19" s="3095"/>
      <c r="AJ19" s="3097"/>
      <c r="AK19" s="3097"/>
      <c r="AL19" s="3096"/>
      <c r="AM19" s="3097"/>
      <c r="AN19" s="3097"/>
    </row>
    <row r="20">
      <c r="A20" s="3098">
        <v>17</v>
      </c>
      <c r="B20" s="3078" t="s">
        <v>2922</v>
      </c>
      <c r="C20" s="3104" t="s">
        <v>2946</v>
      </c>
      <c r="D20" s="3104" t="s">
        <v>2946</v>
      </c>
      <c r="E20" s="3114" t="s">
        <v>2947</v>
      </c>
      <c r="F20" s="3081">
        <v>7203</v>
      </c>
      <c r="G20" s="3082">
        <v>7203</v>
      </c>
      <c r="H20" s="3083"/>
      <c r="I20" s="3084">
        <f>VLOOKUP(C20,'Data Products'!$A:$B,2,0)</f>
      </c>
      <c r="J20" s="3085">
        <f t="shared" si="10"/>
      </c>
      <c r="K20" s="3086">
        <v>45653</v>
      </c>
      <c r="L20" s="3087">
        <f t="shared" si="0"/>
      </c>
      <c r="M20" s="3100">
        <v>228</v>
      </c>
      <c r="N20" s="3105">
        <v>2673</v>
      </c>
      <c r="O20" s="3083"/>
      <c r="P20" s="3083"/>
      <c r="Q20" s="3078"/>
      <c r="R20" s="3083">
        <v>0</v>
      </c>
      <c r="S20" s="3083">
        <v>0</v>
      </c>
      <c r="T20" s="3083">
        <v>27</v>
      </c>
      <c r="U20" s="3083">
        <v>27</v>
      </c>
      <c r="V20" s="3083">
        <v>25</v>
      </c>
      <c r="W20" s="3083">
        <v>25</v>
      </c>
      <c r="X20" s="3083">
        <v>0</v>
      </c>
      <c r="Y20" s="3083">
        <v>0</v>
      </c>
      <c r="Z20" s="3083">
        <v>0</v>
      </c>
      <c r="AA20" s="3083">
        <v>0</v>
      </c>
      <c r="AB20" s="3088">
        <f t="shared" si="30"/>
      </c>
      <c r="AC20" s="3107">
        <f t="shared" si="21"/>
      </c>
      <c r="AD20" s="3090">
        <f t="shared" si="13"/>
      </c>
      <c r="AE20" s="3108">
        <f t="shared" si="3"/>
      </c>
      <c r="AF20" s="3092">
        <f>VLOOKUP(C20,'Data Products'!$A:$J,10,0)</f>
      </c>
      <c r="AG20" s="3093">
        <f t="shared" si="24"/>
      </c>
      <c r="AH20" s="3094">
        <f t="shared" si="16"/>
      </c>
      <c r="AI20" s="3095" t="s">
        <v>2948</v>
      </c>
      <c r="AJ20" s="3097"/>
      <c r="AK20" s="3097"/>
      <c r="AL20" s="3096"/>
      <c r="AM20" s="3097"/>
      <c r="AN20" s="3097"/>
    </row>
    <row r="21">
      <c r="A21" s="3098">
        <v>18</v>
      </c>
      <c r="B21" s="3078" t="s">
        <v>2922</v>
      </c>
      <c r="C21" s="3104" t="s">
        <v>2949</v>
      </c>
      <c r="D21" s="3104" t="s">
        <v>2949</v>
      </c>
      <c r="E21" s="3114" t="s">
        <v>2950</v>
      </c>
      <c r="F21" s="3081">
        <v>8951</v>
      </c>
      <c r="G21" s="3082">
        <v>8939</v>
      </c>
      <c r="H21" s="3106"/>
      <c r="I21" s="3084">
        <f>VLOOKUP(C21,'Data Products'!$A:$B,2,0)</f>
      </c>
      <c r="J21" s="3085">
        <f t="shared" si="10"/>
      </c>
      <c r="K21" s="3086">
        <v>45847</v>
      </c>
      <c r="L21" s="3087">
        <f t="shared" si="0"/>
      </c>
      <c r="M21" s="3100">
        <v>2613</v>
      </c>
      <c r="N21" s="3116">
        <v>3120</v>
      </c>
      <c r="O21" s="3083"/>
      <c r="P21" s="3083"/>
      <c r="Q21" s="3078"/>
      <c r="R21" s="3083">
        <v>0</v>
      </c>
      <c r="S21" s="3106">
        <v>0</v>
      </c>
      <c r="T21" s="3083">
        <v>113</v>
      </c>
      <c r="U21" s="3083">
        <v>106</v>
      </c>
      <c r="V21" s="3083">
        <v>1097</v>
      </c>
      <c r="W21" s="3083">
        <v>1097</v>
      </c>
      <c r="X21" s="3083">
        <v>5</v>
      </c>
      <c r="Y21" s="3083">
        <v>0</v>
      </c>
      <c r="Z21" s="3083">
        <v>0</v>
      </c>
      <c r="AA21" s="3083">
        <v>0</v>
      </c>
      <c r="AB21" s="3088">
        <f t="shared" si="30"/>
      </c>
      <c r="AC21" s="3102">
        <f t="shared" si="21"/>
      </c>
      <c r="AD21" s="3090">
        <f t="shared" si="13"/>
      </c>
      <c r="AE21" s="3103">
        <f t="shared" si="3"/>
      </c>
      <c r="AF21" s="3092">
        <f>VLOOKUP(C21,'Data Products'!$A:$J,10,0)</f>
      </c>
      <c r="AG21" s="3093">
        <f t="shared" si="24"/>
      </c>
      <c r="AH21" s="3094">
        <f t="shared" si="16"/>
      </c>
      <c r="AI21" s="3095" t="s">
        <v>2948</v>
      </c>
      <c r="AJ21" s="3097"/>
      <c r="AK21" s="3097"/>
      <c r="AL21" s="3096"/>
      <c r="AM21" s="3097"/>
      <c r="AN21" s="3097"/>
    </row>
    <row customHeight="true" hidden="true" ht="18" r="22">
      <c r="A22" s="3098">
        <v>19</v>
      </c>
      <c r="B22" s="3078" t="s">
        <v>2922</v>
      </c>
      <c r="C22" s="3117" t="s">
        <v>2946</v>
      </c>
      <c r="D22" s="3117" t="s">
        <v>2946</v>
      </c>
      <c r="E22" s="3118" t="s">
        <v>2947</v>
      </c>
      <c r="F22" s="3119">
        <v>7203</v>
      </c>
      <c r="G22" s="3082">
        <v>7203</v>
      </c>
      <c r="H22" s="3083"/>
      <c r="I22" s="3084">
        <f>VLOOKUP(C22,'Data Products'!$A:$B,2,0)</f>
      </c>
      <c r="J22" s="3085">
        <f t="shared" si="10"/>
      </c>
      <c r="K22" s="3086">
        <v>45847</v>
      </c>
      <c r="L22" s="3087">
        <f t="shared" si="0"/>
      </c>
      <c r="M22" s="3100">
        <v>228</v>
      </c>
      <c r="N22" s="3116">
        <v>2673</v>
      </c>
      <c r="O22" s="3083"/>
      <c r="P22" s="3083"/>
      <c r="Q22" s="3078"/>
      <c r="R22" s="3106">
        <v>0</v>
      </c>
      <c r="S22" s="3083">
        <v>0</v>
      </c>
      <c r="T22" s="3083">
        <v>154</v>
      </c>
      <c r="U22" s="3083">
        <v>154</v>
      </c>
      <c r="V22" s="3083">
        <v>310</v>
      </c>
      <c r="W22" s="3083">
        <v>310</v>
      </c>
      <c r="X22" s="3083">
        <v>0</v>
      </c>
      <c r="Y22" s="3083">
        <v>0</v>
      </c>
      <c r="Z22" s="3083">
        <v>0</v>
      </c>
      <c r="AA22" s="3083">
        <v>0</v>
      </c>
      <c r="AB22" s="3088">
        <f t="shared" si="30"/>
      </c>
      <c r="AC22" s="3089">
        <f t="shared" si="21"/>
      </c>
      <c r="AD22" s="3090">
        <f t="shared" si="13"/>
      </c>
      <c r="AE22" s="3091">
        <f t="shared" si="3"/>
      </c>
      <c r="AF22" s="3092">
        <f>VLOOKUP(C22,'Data Products'!$A:$J,10,0)</f>
      </c>
      <c r="AG22" s="3093">
        <f t="shared" si="24"/>
      </c>
      <c r="AH22" s="3094">
        <f t="shared" si="16"/>
      </c>
      <c r="AI22" s="3120" t="s">
        <v>2951</v>
      </c>
      <c r="AJ22" s="3097"/>
      <c r="AK22" s="3097"/>
      <c r="AL22" s="3096"/>
      <c r="AM22" s="3097"/>
      <c r="AN22" s="3097"/>
    </row>
    <row customHeight="true" ht="18" r="23">
      <c r="A23" s="3098">
        <v>20</v>
      </c>
      <c r="B23" s="3078" t="s">
        <v>2919</v>
      </c>
      <c r="C23" s="3121" t="s">
        <v>2952</v>
      </c>
      <c r="D23" s="3121" t="s">
        <v>2952</v>
      </c>
      <c r="E23" s="3121" t="s">
        <v>2952</v>
      </c>
      <c r="F23" s="3122">
        <v>1500</v>
      </c>
      <c r="G23" s="3123">
        <v>1500</v>
      </c>
      <c r="H23" s="3124"/>
      <c r="I23" s="3125">
        <f>VLOOKUP(C23,'Data Products'!$A:$B,2,0)</f>
      </c>
      <c r="J23" s="3126">
        <f t="shared" si="10"/>
      </c>
      <c r="K23" s="3127">
        <v>45416</v>
      </c>
      <c r="L23" s="3128">
        <f t="shared" si="0"/>
      </c>
      <c r="M23" s="3129">
        <v>0</v>
      </c>
      <c r="N23" s="3129">
        <v>0</v>
      </c>
      <c r="O23" s="3130"/>
      <c r="P23" s="3130"/>
      <c r="Q23" s="3130"/>
      <c r="R23" s="3130"/>
      <c r="S23" s="3130"/>
      <c r="T23" s="3130"/>
      <c r="U23" s="3130"/>
      <c r="V23" s="3130"/>
      <c r="W23" s="3130"/>
      <c r="X23" s="3130"/>
      <c r="Y23" s="3130"/>
      <c r="Z23" s="3130"/>
      <c r="AA23" s="3130"/>
      <c r="AB23" s="3131">
        <f t="shared" si="30"/>
      </c>
      <c r="AC23" s="3132">
        <f t="shared" si="21"/>
      </c>
      <c r="AD23" s="3090">
        <f t="shared" si="13"/>
      </c>
      <c r="AE23" s="3133">
        <f t="shared" si="3"/>
      </c>
      <c r="AF23" s="3134">
        <f>VLOOKUP(C23,'Data Products'!$A:$J,10,0)</f>
      </c>
      <c r="AG23" s="3135">
        <f t="shared" si="24"/>
      </c>
      <c r="AH23" s="3136"/>
      <c r="AI23" s="3137"/>
      <c r="AJ23" s="3138"/>
      <c r="AK23" s="3138"/>
      <c r="AL23" s="3139"/>
      <c r="AM23" s="3138"/>
      <c r="AN23" s="3138"/>
    </row>
    <row customHeight="true" ht="18" r="24">
      <c r="A24" s="3098">
        <v>21</v>
      </c>
      <c r="B24" s="3078" t="s">
        <v>2919</v>
      </c>
      <c r="C24" s="3140" t="s">
        <v>2953</v>
      </c>
      <c r="D24" s="3140" t="s">
        <v>2953</v>
      </c>
      <c r="E24" s="3140" t="s">
        <v>2953</v>
      </c>
      <c r="F24" s="3141">
        <v>2000</v>
      </c>
      <c r="G24" s="3122">
        <v>2000</v>
      </c>
      <c r="H24" s="3142"/>
      <c r="I24" s="3143">
        <f>VLOOKUP(C24,'Data Products'!$A:$B,2,0)</f>
      </c>
      <c r="J24" s="3144">
        <f t="shared" si="10"/>
      </c>
      <c r="K24" s="3145">
        <v>45417</v>
      </c>
      <c r="L24" s="3146">
        <f t="shared" si="0"/>
      </c>
      <c r="M24" s="3147">
        <v>0</v>
      </c>
      <c r="N24" s="3147">
        <v>0</v>
      </c>
      <c r="O24" s="3148"/>
      <c r="P24" s="3148"/>
      <c r="Q24" s="3148"/>
      <c r="R24" s="3148"/>
      <c r="S24" s="3148"/>
      <c r="T24" s="3148"/>
      <c r="U24" s="3148"/>
      <c r="V24" s="3148"/>
      <c r="W24" s="3148"/>
      <c r="X24" s="3148"/>
      <c r="Y24" s="3148"/>
      <c r="Z24" s="3148"/>
      <c r="AA24" s="3148"/>
      <c r="AB24" s="3149">
        <f t="shared" si="30"/>
      </c>
      <c r="AC24" s="3150">
        <f t="shared" si="21"/>
      </c>
      <c r="AD24" s="3090">
        <f t="shared" si="13"/>
      </c>
      <c r="AE24" s="3151">
        <f t="shared" si="3"/>
      </c>
      <c r="AF24" s="3135">
        <f>VLOOKUP(C24,'Data Products'!$A:$J,10,0)</f>
      </c>
      <c r="AG24" s="3152">
        <f t="shared" si="24"/>
      </c>
      <c r="AH24" s="3153"/>
      <c r="AI24" s="3137"/>
      <c r="AJ24" s="3138"/>
      <c r="AK24" s="3138"/>
      <c r="AL24" s="3139"/>
      <c r="AM24" s="3138"/>
      <c r="AN24" s="3138"/>
    </row>
    <row r="25">
      <c r="A25" s="3154"/>
      <c r="B25" s="3155"/>
      <c r="C25" s="3154"/>
      <c r="D25" s="3156"/>
      <c r="E25" s="3154"/>
      <c r="F25" s="3154"/>
      <c r="G25" s="3154"/>
      <c r="H25" s="3154"/>
      <c r="I25" s="3154"/>
      <c r="J25" s="3154"/>
      <c r="K25" s="3154"/>
      <c r="L25" s="3157"/>
      <c r="M25" s="3157"/>
      <c r="N25" s="3158" t="s">
        <v>2954</v>
      </c>
      <c r="O25" s="3158"/>
      <c r="P25" s="3158"/>
      <c r="Q25" s="3158"/>
      <c r="R25" s="3158"/>
      <c r="S25" s="3158"/>
      <c r="T25" s="3158"/>
      <c r="U25" s="3158"/>
      <c r="V25" s="3158"/>
      <c r="W25" s="3158"/>
      <c r="X25" s="3158"/>
      <c r="Y25" s="3158"/>
      <c r="Z25" s="3158"/>
      <c r="AA25" s="3158"/>
      <c r="AB25" s="3158"/>
      <c r="AC25" s="3158"/>
      <c r="AD25" s="3158"/>
      <c r="AE25" s="3159" t="s">
        <v>2955</v>
      </c>
      <c r="AF25" s="3160">
        <f t="shared" ref="AF25:AF29" si="20">AG25/$AG$25</f>
      </c>
      <c r="AG25" s="3161">
        <f>SUM(AG4:AG24)</f>
      </c>
      <c r="AH25" s="3161">
        <f>SUM(AH4:AH24)</f>
      </c>
      <c r="AI25" s="3161">
        <f>SUM(AI4:AI24)</f>
      </c>
      <c r="AJ25" s="3162"/>
      <c r="AK25" s="3162"/>
      <c r="AL25" s="3163"/>
      <c r="AM25" s="3162"/>
      <c r="AN25" s="3162"/>
    </row>
    <row r="26">
      <c r="A26" s="3158"/>
      <c r="B26" s="3155"/>
      <c r="C26" s="3155"/>
      <c r="D26" s="3158"/>
      <c r="E26" s="3158"/>
      <c r="F26" s="3158"/>
      <c r="G26" s="3158"/>
      <c r="H26" s="3158"/>
      <c r="I26" s="3155"/>
      <c r="J26" s="3157"/>
      <c r="K26" s="3157"/>
      <c r="L26" s="3157"/>
      <c r="M26" s="3157"/>
      <c r="N26" s="3158"/>
      <c r="O26" s="3158"/>
      <c r="P26" s="3158"/>
      <c r="Q26" s="3158"/>
      <c r="R26" s="3158"/>
      <c r="S26" s="3158"/>
      <c r="T26" s="3158"/>
      <c r="U26" s="3158"/>
      <c r="V26" s="3158"/>
      <c r="W26" s="3158"/>
      <c r="X26" s="3158"/>
      <c r="Y26" s="3158"/>
      <c r="Z26" s="3158"/>
      <c r="AA26" s="3158"/>
      <c r="AB26" s="3158"/>
      <c r="AC26" s="3158"/>
      <c r="AD26" s="3158"/>
      <c r="AE26" s="3164" t="s">
        <v>2956</v>
      </c>
      <c r="AF26" s="3160">
        <f t="shared" si="20"/>
      </c>
      <c r="AG26" s="3165">
        <f>SUMIFS($AG$4:$AG$24,$AE$4:$AE$24,$AE$26)</f>
      </c>
      <c r="AH26" s="3166"/>
      <c r="AI26" s="3163"/>
      <c r="AJ26" s="3162"/>
      <c r="AK26" s="3162"/>
      <c r="AL26" s="3163"/>
      <c r="AM26" s="3162"/>
      <c r="AN26" s="3162"/>
    </row>
    <row r="27">
      <c r="A27" s="3158"/>
      <c r="B27" s="3155"/>
      <c r="C27" s="3155"/>
      <c r="D27" s="3158"/>
      <c r="E27" s="3158"/>
      <c r="F27" s="3158"/>
      <c r="G27" s="3158"/>
      <c r="H27" s="3158"/>
      <c r="I27" s="3155"/>
      <c r="J27" s="3157"/>
      <c r="K27" s="3157"/>
      <c r="L27" s="3157"/>
      <c r="M27" s="3157"/>
      <c r="N27" s="3158"/>
      <c r="O27" s="3158"/>
      <c r="P27" s="3158"/>
      <c r="Q27" s="3158"/>
      <c r="R27" s="3158"/>
      <c r="S27" s="3158"/>
      <c r="T27" s="3158"/>
      <c r="U27" s="3158"/>
      <c r="V27" s="3158"/>
      <c r="W27" s="3158"/>
      <c r="X27" s="3158"/>
      <c r="Y27" s="3158"/>
      <c r="Z27" s="3158"/>
      <c r="AA27" s="3158"/>
      <c r="AB27" s="3158"/>
      <c r="AC27" s="3158"/>
      <c r="AD27" s="3158"/>
      <c r="AE27" s="3164" t="s">
        <v>2957</v>
      </c>
      <c r="AF27" s="3160">
        <f t="shared" si="20"/>
      </c>
      <c r="AG27" s="3165">
        <f t="shared" ref="AG27:AG29" si="28">SUMIFS($AG$4:$AG$24,$AE$4:$AE$24,AE27)</f>
      </c>
      <c r="AH27" s="3166"/>
      <c r="AI27" s="3163"/>
      <c r="AJ27" s="3162"/>
      <c r="AK27" s="3162"/>
      <c r="AL27" s="3163"/>
      <c r="AM27" s="3162"/>
      <c r="AN27" s="3162"/>
    </row>
    <row r="28">
      <c r="A28" s="3158"/>
      <c r="B28" s="3155"/>
      <c r="C28" s="3155"/>
      <c r="D28" s="3158"/>
      <c r="E28" s="3158"/>
      <c r="F28" s="3158"/>
      <c r="G28" s="3158"/>
      <c r="H28" s="3158"/>
      <c r="I28" s="3155"/>
      <c r="J28" s="3157"/>
      <c r="K28" s="3157"/>
      <c r="L28" s="3157"/>
      <c r="M28" s="3157"/>
      <c r="N28" s="3158"/>
      <c r="O28" s="3158"/>
      <c r="P28" s="3158"/>
      <c r="Q28" s="3158"/>
      <c r="R28" s="3158"/>
      <c r="S28" s="3158"/>
      <c r="T28" s="3158"/>
      <c r="U28" s="3158"/>
      <c r="V28" s="3158"/>
      <c r="W28" s="3158"/>
      <c r="X28" s="3158"/>
      <c r="Y28" s="3158"/>
      <c r="Z28" s="3158"/>
      <c r="AA28" s="3158"/>
      <c r="AB28" s="3158"/>
      <c r="AC28" s="3158"/>
      <c r="AD28" s="3158"/>
      <c r="AE28" s="3164" t="s">
        <v>2958</v>
      </c>
      <c r="AF28" s="3160">
        <f t="shared" si="20"/>
      </c>
      <c r="AG28" s="3165">
        <f t="shared" si="28"/>
      </c>
      <c r="AH28" s="3166"/>
      <c r="AI28" s="3163"/>
      <c r="AJ28" s="3162"/>
      <c r="AK28" s="3162"/>
      <c r="AL28" s="3163"/>
      <c r="AM28" s="3162"/>
      <c r="AN28" s="3162"/>
    </row>
    <row r="29">
      <c r="A29" s="3158"/>
      <c r="B29" s="3155"/>
      <c r="C29" s="3155"/>
      <c r="D29" s="3158"/>
      <c r="E29" s="3158"/>
      <c r="F29" s="3158"/>
      <c r="G29" s="3158"/>
      <c r="H29" s="3158"/>
      <c r="I29" s="3155"/>
      <c r="J29" s="3157"/>
      <c r="K29" s="3157"/>
      <c r="L29" s="3157"/>
      <c r="M29" s="3157"/>
      <c r="N29" s="3158"/>
      <c r="O29" s="3158"/>
      <c r="P29" s="3158"/>
      <c r="Q29" s="3158"/>
      <c r="R29" s="3158"/>
      <c r="S29" s="3158"/>
      <c r="T29" s="3158"/>
      <c r="U29" s="3158"/>
      <c r="V29" s="3158"/>
      <c r="W29" s="3158"/>
      <c r="X29" s="3158"/>
      <c r="Y29" s="3158"/>
      <c r="Z29" s="3158"/>
      <c r="AA29" s="3158"/>
      <c r="AB29" s="3158"/>
      <c r="AC29" s="3158"/>
      <c r="AD29" s="3158"/>
      <c r="AE29" s="3164" t="s">
        <v>2959</v>
      </c>
      <c r="AF29" s="3160">
        <f t="shared" si="20"/>
      </c>
      <c r="AG29" s="3165">
        <f t="shared" si="28"/>
      </c>
      <c r="AH29" s="3166"/>
      <c r="AI29" s="3163"/>
      <c r="AJ29" s="3162"/>
      <c r="AK29" s="3162"/>
      <c r="AL29" s="3163"/>
      <c r="AM29" s="3162"/>
      <c r="AN29" s="3162"/>
    </row>
    <row r="30">
      <c r="A30" s="3158"/>
      <c r="B30" s="3155"/>
      <c r="C30" s="3155"/>
      <c r="D30" s="3158"/>
      <c r="E30" s="3158"/>
      <c r="F30" s="3158"/>
      <c r="G30" s="3158"/>
      <c r="H30" s="3158"/>
      <c r="I30" s="3155"/>
      <c r="J30" s="3157"/>
      <c r="K30" s="3157"/>
      <c r="L30" s="3157"/>
      <c r="M30" s="3157"/>
      <c r="N30" s="3158"/>
      <c r="O30" s="3158"/>
      <c r="P30" s="3158"/>
      <c r="Q30" s="3158"/>
      <c r="R30" s="3158"/>
      <c r="S30" s="3158"/>
      <c r="T30" s="3158"/>
      <c r="U30" s="3158"/>
      <c r="V30" s="3158"/>
      <c r="W30" s="3158"/>
      <c r="X30" s="3158"/>
      <c r="Y30" s="3158"/>
      <c r="Z30" s="3158"/>
      <c r="AA30" s="3158"/>
      <c r="AB30" s="3158"/>
      <c r="AC30" s="3158"/>
      <c r="AD30" s="3158"/>
      <c r="AE30" s="3164" t="s">
        <v>2908</v>
      </c>
      <c r="AF30" s="3167">
        <f>AVERAGE(AE29:AC27)/AVERAGE(AE29:AC27)</f>
      </c>
      <c r="AG30" s="3165">
        <f>SUMIF($AC$4:$AC$24,"&lt;90",AG4:AG24)</f>
      </c>
      <c r="AH30" s="3168"/>
      <c r="AI30" s="3163"/>
      <c r="AJ30" s="3162"/>
      <c r="AK30" s="3162"/>
      <c r="AL30" s="3163"/>
      <c r="AM30" s="3162"/>
      <c r="AN30" s="3162"/>
    </row>
    <row r="31">
      <c r="A31" s="3158"/>
      <c r="B31" s="3155"/>
      <c r="C31" s="3155"/>
      <c r="D31" s="3158"/>
      <c r="E31" s="3158"/>
      <c r="F31" s="3158"/>
      <c r="G31" s="3158"/>
      <c r="H31" s="3158"/>
      <c r="I31" s="3155"/>
      <c r="J31" s="3157"/>
      <c r="K31" s="3157"/>
      <c r="L31" s="3157"/>
      <c r="M31" s="3158"/>
      <c r="N31" s="3158"/>
      <c r="O31" s="3158"/>
      <c r="P31" s="3158"/>
      <c r="Q31" s="3158"/>
      <c r="R31" s="3158"/>
      <c r="S31" s="3158"/>
      <c r="T31" s="3158"/>
      <c r="U31" s="3158"/>
      <c r="V31" s="3158"/>
      <c r="W31" s="3158"/>
      <c r="X31" s="3158"/>
      <c r="Y31" s="3158"/>
      <c r="Z31" s="3158"/>
      <c r="AA31" s="3158"/>
      <c r="AB31" s="3158"/>
      <c r="AC31" s="3158"/>
      <c r="AD31" s="3158"/>
      <c r="AE31" s="3158"/>
      <c r="AF31" s="3168"/>
      <c r="AG31" s="3168"/>
      <c r="AH31" s="3168"/>
      <c r="AI31" s="3163"/>
      <c r="AJ31" s="3162"/>
      <c r="AK31" s="3162"/>
      <c r="AL31" s="3163"/>
      <c r="AM31" s="3162"/>
      <c r="AN31" s="3162"/>
    </row>
    <row r="32">
      <c r="A32" s="3169" t="s">
        <v>2960</v>
      </c>
      <c r="B32" s="3074" t="s">
        <v>2882</v>
      </c>
      <c r="C32" s="3074" t="s">
        <v>2961</v>
      </c>
      <c r="D32" s="3169" t="s">
        <v>2884</v>
      </c>
      <c r="E32" s="3169"/>
      <c r="F32" s="3074" t="s">
        <v>2886</v>
      </c>
      <c r="G32" s="3074"/>
      <c r="H32" s="3074" t="s">
        <v>2962</v>
      </c>
      <c r="I32" s="3170" t="s">
        <v>2888</v>
      </c>
      <c r="J32" s="3171" t="s">
        <v>2889</v>
      </c>
      <c r="K32" s="3073" t="s">
        <v>2890</v>
      </c>
      <c r="L32" s="3073" t="s">
        <v>2891</v>
      </c>
      <c r="M32" s="3074" t="s">
        <v>2892</v>
      </c>
      <c r="N32" s="3074" t="s">
        <v>2893</v>
      </c>
      <c r="O32" s="3074" t="s">
        <v>2963</v>
      </c>
      <c r="P32" s="3074" t="s">
        <v>2964</v>
      </c>
      <c r="Q32" s="3074" t="s">
        <v>2896</v>
      </c>
      <c r="R32" s="3172"/>
      <c r="S32" s="3172"/>
      <c r="T32" s="3172"/>
      <c r="U32" s="3172"/>
      <c r="V32" s="3172"/>
      <c r="W32" s="3172"/>
      <c r="X32" s="3172"/>
      <c r="Y32" s="3172"/>
      <c r="Z32" s="3172"/>
      <c r="AA32" s="3172"/>
      <c r="AB32" s="3173" t="s">
        <v>2902</v>
      </c>
      <c r="AC32" s="3171" t="s">
        <v>2903</v>
      </c>
      <c r="AD32" s="3171" t="s">
        <v>2965</v>
      </c>
      <c r="AE32" s="3171" t="s">
        <v>2966</v>
      </c>
      <c r="AF32" s="3174" t="s">
        <v>2906</v>
      </c>
      <c r="AG32" s="3174" t="s">
        <v>2907</v>
      </c>
      <c r="AH32" s="3073" t="s">
        <v>2908</v>
      </c>
      <c r="AI32" s="3171" t="s">
        <v>2909</v>
      </c>
      <c r="AJ32" s="3073" t="s">
        <v>2910</v>
      </c>
      <c r="AK32" s="3074" t="s">
        <v>2911</v>
      </c>
      <c r="AL32" s="3074" t="s">
        <v>2967</v>
      </c>
      <c r="AM32" s="3074" t="s">
        <v>2913</v>
      </c>
      <c r="AN32" s="3074" t="s">
        <v>2914</v>
      </c>
    </row>
    <row r="33">
      <c r="A33" s="3074" t="s">
        <v>2915</v>
      </c>
      <c r="B33" s="3074"/>
      <c r="C33" s="3074"/>
      <c r="D33" s="3175"/>
      <c r="E33" s="3074"/>
      <c r="F33" s="3074" t="s">
        <v>2916</v>
      </c>
      <c r="G33" s="3077" t="s">
        <v>2917</v>
      </c>
      <c r="H33" s="3074"/>
      <c r="I33" s="3176"/>
      <c r="J33" s="3177"/>
      <c r="K33" s="3178"/>
      <c r="L33" s="3073"/>
      <c r="M33" s="3074" t="s">
        <v>2918</v>
      </c>
      <c r="N33" s="3175" t="s">
        <v>2918</v>
      </c>
      <c r="O33" s="3074"/>
      <c r="P33" s="3074"/>
      <c r="Q33" s="3074"/>
      <c r="R33" s="3172"/>
      <c r="S33" s="3172"/>
      <c r="T33" s="3172"/>
      <c r="U33" s="3172"/>
      <c r="V33" s="3172"/>
      <c r="W33" s="3172"/>
      <c r="X33" s="3172"/>
      <c r="Y33" s="3172"/>
      <c r="Z33" s="3172"/>
      <c r="AA33" s="3172"/>
      <c r="AB33" s="3173"/>
      <c r="AC33" s="3171"/>
      <c r="AD33" s="3171"/>
      <c r="AE33" s="3171"/>
      <c r="AF33" s="3174"/>
      <c r="AG33" s="3174"/>
      <c r="AH33" s="3073"/>
      <c r="AI33" s="3177"/>
      <c r="AJ33" s="3073"/>
      <c r="AK33" s="3074"/>
      <c r="AL33" s="3074"/>
      <c r="AM33" s="3074"/>
      <c r="AN33" s="3074"/>
    </row>
    <row r="34">
      <c r="A34" s="3179">
        <v>1</v>
      </c>
      <c r="B34" s="3078" t="s">
        <v>2968</v>
      </c>
      <c r="C34" s="3179" t="s">
        <v>2969</v>
      </c>
      <c r="D34" s="3180"/>
      <c r="E34" s="3181"/>
      <c r="F34" s="3182">
        <v>1567</v>
      </c>
      <c r="G34" s="3182">
        <v>1567</v>
      </c>
      <c r="H34" s="3183"/>
      <c r="I34" s="3184">
        <f>VLOOKUP(C34,'Data Products'!$A:$J,2,0)</f>
      </c>
      <c r="J34" s="3144">
        <f t="shared" ref="J34:J115" si="11">IFERROR(I34-TODAY(),"")</f>
      </c>
      <c r="K34" s="3145">
        <v>45840</v>
      </c>
      <c r="L34" s="3087">
        <f t="shared" ref="L34:L115" si="1">TODAY()-K34</f>
      </c>
      <c r="M34" s="3185">
        <v>0</v>
      </c>
      <c r="N34" s="3186">
        <v>0</v>
      </c>
      <c r="O34" s="3112"/>
      <c r="P34" s="3083"/>
      <c r="Q34" s="3078" t="s">
        <v>2970</v>
      </c>
      <c r="R34" s="3158"/>
      <c r="S34" s="3158"/>
      <c r="T34" s="3187"/>
      <c r="U34" s="3158"/>
      <c r="V34" s="3158"/>
      <c r="W34" s="3158"/>
      <c r="X34" s="3158"/>
      <c r="Y34" s="3158"/>
      <c r="Z34" s="3158"/>
      <c r="AA34" s="3158"/>
      <c r="AB34" s="3188">
        <f t="shared" ref="AB34:AB115" si="31">N34/30</f>
      </c>
      <c r="AC34" s="3107">
        <f t="shared" ref="AC34:AC115" si="22">IFERROR(F34/AB34,"-")</f>
      </c>
      <c r="AD34" s="3090">
        <f t="shared" ref="AD34:AD115" si="14">IFERROR(TODAY()+AC34,"-")</f>
      </c>
      <c r="AE34" s="3108">
        <f t="shared" ref="AE34:AE115" si="4">_xlfn.IFS(AC34="-","Not sold yet",AND(AC34&lt;=150,AC34&gt;60),"Out of stock more than 60 days",AC34&lt;=60,"Out of stock less than 60 days",AC34&gt;=150,"Out of stock more than 150 days")</f>
      </c>
      <c r="AF34" s="3189">
        <f>VLOOKUP(C34,'Data Products'!$A:$J,10,0)</f>
      </c>
      <c r="AG34" s="3190">
        <f t="shared" ref="AG34:AG115" si="25">AF34*F34</f>
      </c>
      <c r="AH34" s="3093"/>
      <c r="AI34" s="3191" t="s">
        <v>2971</v>
      </c>
      <c r="AJ34" s="3192"/>
      <c r="AK34" s="3097"/>
      <c r="AL34" s="3096"/>
      <c r="AM34" s="3097"/>
      <c r="AN34" s="3097"/>
    </row>
    <row customHeight="true" hidden="true" ht="18" r="35">
      <c r="A35" s="3179">
        <v>2</v>
      </c>
      <c r="B35" s="3078" t="s">
        <v>2968</v>
      </c>
      <c r="C35" s="3179" t="s">
        <v>2972</v>
      </c>
      <c r="D35" s="3124"/>
      <c r="E35" s="3112"/>
      <c r="F35" s="3182">
        <v>0</v>
      </c>
      <c r="G35" s="3182">
        <v>0</v>
      </c>
      <c r="H35" s="3183"/>
      <c r="I35" s="3184">
        <f>VLOOKUP(C35,'Data Products'!$A:$J,2,0)</f>
      </c>
      <c r="J35" s="3144">
        <f t="shared" si="11"/>
      </c>
      <c r="K35" s="3145">
        <v>45841</v>
      </c>
      <c r="L35" s="3087">
        <f t="shared" si="1"/>
      </c>
      <c r="M35" s="3193">
        <v>0</v>
      </c>
      <c r="N35" s="3110">
        <v>0</v>
      </c>
      <c r="O35" s="3112"/>
      <c r="P35" s="3083"/>
      <c r="Q35" s="3078" t="s">
        <v>2973</v>
      </c>
      <c r="R35" s="3158"/>
      <c r="S35" s="3158"/>
      <c r="T35" s="3187"/>
      <c r="U35" s="3158"/>
      <c r="V35" s="3158"/>
      <c r="W35" s="3158"/>
      <c r="X35" s="3158"/>
      <c r="Y35" s="3158"/>
      <c r="Z35" s="3158"/>
      <c r="AA35" s="3158"/>
      <c r="AB35" s="3188">
        <f t="shared" si="31"/>
      </c>
      <c r="AC35" s="3102">
        <f t="shared" si="22"/>
      </c>
      <c r="AD35" s="3090">
        <f t="shared" si="14"/>
      </c>
      <c r="AE35" s="3103">
        <f t="shared" si="4"/>
      </c>
      <c r="AF35" s="3189">
        <f>VLOOKUP(C35,'Data Products'!$A:$J,10,0)</f>
      </c>
      <c r="AG35" s="3190">
        <f t="shared" si="25"/>
      </c>
      <c r="AH35" s="3093">
        <f t="shared" ref="AH35:AH54" si="17">IF(J35&lt;=90,F35,0)</f>
      </c>
      <c r="AI35" s="3194"/>
      <c r="AJ35" s="3192"/>
      <c r="AK35" s="3097"/>
      <c r="AL35" s="3096"/>
      <c r="AM35" s="3097"/>
      <c r="AN35" s="3097"/>
    </row>
    <row customHeight="true" hidden="true" ht="18" r="36">
      <c r="A36" s="3179">
        <v>3</v>
      </c>
      <c r="B36" s="3078" t="s">
        <v>2968</v>
      </c>
      <c r="C36" s="3179" t="s">
        <v>2974</v>
      </c>
      <c r="D36" s="3124"/>
      <c r="E36" s="3112"/>
      <c r="F36" s="3182">
        <v>0</v>
      </c>
      <c r="G36" s="3182">
        <v>0</v>
      </c>
      <c r="H36" s="3183"/>
      <c r="I36" s="3184">
        <f>VLOOKUP(C36,'Data Products'!$A:$J,2,0)</f>
      </c>
      <c r="J36" s="3144">
        <f t="shared" si="11"/>
      </c>
      <c r="K36" s="3145">
        <v>45842</v>
      </c>
      <c r="L36" s="3087">
        <f t="shared" si="1"/>
      </c>
      <c r="M36" s="3193">
        <v>0</v>
      </c>
      <c r="N36" s="3110">
        <v>0</v>
      </c>
      <c r="O36" s="3195"/>
      <c r="P36" s="3196"/>
      <c r="Q36" s="3078" t="s">
        <v>2973</v>
      </c>
      <c r="R36" s="3158"/>
      <c r="S36" s="3158"/>
      <c r="T36" s="3187"/>
      <c r="U36" s="3158"/>
      <c r="V36" s="3158"/>
      <c r="W36" s="3158"/>
      <c r="X36" s="3158"/>
      <c r="Y36" s="3158"/>
      <c r="Z36" s="3158"/>
      <c r="AA36" s="3158"/>
      <c r="AB36" s="3188">
        <f t="shared" si="31"/>
      </c>
      <c r="AC36" s="3102">
        <f t="shared" si="22"/>
      </c>
      <c r="AD36" s="3090">
        <f t="shared" si="14"/>
      </c>
      <c r="AE36" s="3103">
        <f t="shared" si="4"/>
      </c>
      <c r="AF36" s="3189">
        <f>VLOOKUP(C36,'Data Products'!$A:$J,10,0)</f>
      </c>
      <c r="AG36" s="3190">
        <f t="shared" si="25"/>
      </c>
      <c r="AH36" s="3093">
        <f t="shared" si="17"/>
      </c>
      <c r="AI36" s="3194"/>
      <c r="AJ36" s="3192"/>
      <c r="AK36" s="3097"/>
      <c r="AL36" s="3096"/>
      <c r="AM36" s="3097"/>
      <c r="AN36" s="3097"/>
    </row>
    <row customHeight="true" hidden="true" ht="18" r="37">
      <c r="A37" s="3179">
        <v>4</v>
      </c>
      <c r="B37" s="3078" t="s">
        <v>2968</v>
      </c>
      <c r="C37" s="3179" t="s">
        <v>2975</v>
      </c>
      <c r="D37" s="3124"/>
      <c r="E37" s="3112"/>
      <c r="F37" s="3182">
        <v>0</v>
      </c>
      <c r="G37" s="3182">
        <v>0</v>
      </c>
      <c r="H37" s="3183"/>
      <c r="I37" s="3184">
        <f>VLOOKUP(C37,'Data Products'!$A:$J,2,0)</f>
      </c>
      <c r="J37" s="3144">
        <f t="shared" si="11"/>
      </c>
      <c r="K37" s="3145">
        <v>45843</v>
      </c>
      <c r="L37" s="3087">
        <f t="shared" si="1"/>
      </c>
      <c r="M37" s="3193">
        <v>0</v>
      </c>
      <c r="N37" s="3110">
        <v>0</v>
      </c>
      <c r="O37" s="3112"/>
      <c r="P37" s="3083"/>
      <c r="Q37" s="3078" t="s">
        <v>2973</v>
      </c>
      <c r="R37" s="3158"/>
      <c r="S37" s="3158"/>
      <c r="T37" s="3197"/>
      <c r="U37" s="3158"/>
      <c r="V37" s="3158"/>
      <c r="W37" s="3158"/>
      <c r="X37" s="3158"/>
      <c r="Y37" s="3158"/>
      <c r="Z37" s="3158"/>
      <c r="AA37" s="3158"/>
      <c r="AB37" s="3188">
        <f t="shared" si="31"/>
      </c>
      <c r="AC37" s="3102">
        <f t="shared" si="22"/>
      </c>
      <c r="AD37" s="3090">
        <f t="shared" si="14"/>
      </c>
      <c r="AE37" s="3103">
        <f t="shared" si="4"/>
      </c>
      <c r="AF37" s="3189">
        <f>VLOOKUP(C37,'Data Products'!$A:$J,10,0)</f>
      </c>
      <c r="AG37" s="3190">
        <f t="shared" si="25"/>
      </c>
      <c r="AH37" s="3093">
        <f t="shared" si="17"/>
      </c>
      <c r="AI37" s="3194"/>
      <c r="AJ37" s="3198"/>
      <c r="AK37" s="3097"/>
      <c r="AL37" s="3096"/>
      <c r="AM37" s="3097"/>
      <c r="AN37" s="3097"/>
    </row>
    <row customHeight="true" hidden="true" ht="18" r="38">
      <c r="A38" s="3179">
        <v>5</v>
      </c>
      <c r="B38" s="3078" t="s">
        <v>2976</v>
      </c>
      <c r="C38" s="3179" t="s">
        <v>2977</v>
      </c>
      <c r="D38" s="3124"/>
      <c r="E38" s="3112"/>
      <c r="F38" s="3182">
        <v>0</v>
      </c>
      <c r="G38" s="3182">
        <v>0</v>
      </c>
      <c r="H38" s="3183"/>
      <c r="I38" s="3184">
        <f>VLOOKUP(C38,'Data Products'!$A:$J,2,0)</f>
      </c>
      <c r="J38" s="3144">
        <f t="shared" si="11"/>
      </c>
      <c r="K38" s="3145">
        <v>45844</v>
      </c>
      <c r="L38" s="3087">
        <f t="shared" si="1"/>
      </c>
      <c r="M38" s="3193">
        <v>0</v>
      </c>
      <c r="N38" s="3110">
        <v>0</v>
      </c>
      <c r="O38" s="3112"/>
      <c r="P38" s="3083"/>
      <c r="Q38" s="3199" t="s">
        <v>2978</v>
      </c>
      <c r="R38" s="3158"/>
      <c r="S38" s="3158"/>
      <c r="T38" s="3187"/>
      <c r="U38" s="3158"/>
      <c r="V38" s="3158"/>
      <c r="W38" s="3158"/>
      <c r="X38" s="3158"/>
      <c r="Y38" s="3158"/>
      <c r="Z38" s="3158"/>
      <c r="AA38" s="3158"/>
      <c r="AB38" s="3188">
        <f t="shared" si="31"/>
      </c>
      <c r="AC38" s="3102">
        <f t="shared" si="22"/>
      </c>
      <c r="AD38" s="3090">
        <f t="shared" si="14"/>
      </c>
      <c r="AE38" s="3103">
        <f t="shared" si="4"/>
      </c>
      <c r="AF38" s="3189">
        <f>VLOOKUP(C38,'Data Products'!$A:$J,10,0)</f>
      </c>
      <c r="AG38" s="3190">
        <f t="shared" si="25"/>
      </c>
      <c r="AH38" s="3093">
        <f t="shared" si="17"/>
      </c>
      <c r="AI38" s="3194"/>
      <c r="AJ38" s="3198"/>
      <c r="AK38" s="3097">
        <v>200</v>
      </c>
      <c r="AL38" s="3096"/>
      <c r="AM38" s="3097"/>
      <c r="AN38" s="3097"/>
    </row>
    <row customHeight="true" hidden="true" ht="18" r="39">
      <c r="A39" s="3179">
        <v>6</v>
      </c>
      <c r="B39" s="3078" t="s">
        <v>2919</v>
      </c>
      <c r="C39" s="3179" t="s">
        <v>2979</v>
      </c>
      <c r="D39" s="3180" t="s">
        <v>2980</v>
      </c>
      <c r="E39" s="3181"/>
      <c r="F39" s="3182">
        <v>0</v>
      </c>
      <c r="G39" s="3182">
        <v>0</v>
      </c>
      <c r="H39" s="3183"/>
      <c r="I39" s="3184">
        <f>VLOOKUP(C39,'Data Products'!$A:$J,2,0)</f>
      </c>
      <c r="J39" s="3144">
        <f t="shared" si="11"/>
      </c>
      <c r="K39" s="3145">
        <v>45845</v>
      </c>
      <c r="L39" s="3087">
        <f t="shared" si="1"/>
      </c>
      <c r="M39" s="3193">
        <v>0</v>
      </c>
      <c r="N39" s="3110">
        <v>0</v>
      </c>
      <c r="O39" s="3112"/>
      <c r="P39" s="3083"/>
      <c r="Q39" s="3078" t="s">
        <v>2978</v>
      </c>
      <c r="R39" s="3158"/>
      <c r="S39" s="3158"/>
      <c r="T39" s="3187"/>
      <c r="U39" s="3158"/>
      <c r="V39" s="3158"/>
      <c r="W39" s="3158"/>
      <c r="X39" s="3158"/>
      <c r="Y39" s="3158"/>
      <c r="Z39" s="3158"/>
      <c r="AA39" s="3158"/>
      <c r="AB39" s="3188">
        <f t="shared" si="31"/>
      </c>
      <c r="AC39" s="3107">
        <f t="shared" si="22"/>
      </c>
      <c r="AD39" s="3090">
        <f t="shared" si="14"/>
      </c>
      <c r="AE39" s="3108">
        <f t="shared" si="4"/>
      </c>
      <c r="AF39" s="3189">
        <f>VLOOKUP(C39,'Data Products'!$A:$J,10,0)</f>
      </c>
      <c r="AG39" s="3190">
        <f t="shared" si="25"/>
      </c>
      <c r="AH39" s="3093">
        <f t="shared" si="17"/>
      </c>
      <c r="AI39" s="3194"/>
      <c r="AJ39" s="3198"/>
      <c r="AK39" s="3097"/>
      <c r="AL39" s="3096"/>
      <c r="AM39" s="3097"/>
      <c r="AN39" s="3097"/>
    </row>
    <row customHeight="true" hidden="true" ht="18" r="40">
      <c r="A40" s="3179">
        <v>7</v>
      </c>
      <c r="B40" s="3078" t="s">
        <v>2919</v>
      </c>
      <c r="C40" s="3155" t="s">
        <v>2981</v>
      </c>
      <c r="D40" s="3180" t="s">
        <v>2981</v>
      </c>
      <c r="E40" s="3181"/>
      <c r="F40" s="3182">
        <v>0</v>
      </c>
      <c r="G40" s="3182">
        <v>0</v>
      </c>
      <c r="H40" s="3183"/>
      <c r="I40" s="3184">
        <f>VLOOKUP(C40,'Data Products'!$A:$J,2,0)</f>
      </c>
      <c r="J40" s="3144">
        <f t="shared" si="11"/>
      </c>
      <c r="K40" s="3145">
        <v>45846</v>
      </c>
      <c r="L40" s="3087">
        <f t="shared" si="1"/>
      </c>
      <c r="M40" s="3193">
        <v>0</v>
      </c>
      <c r="N40" s="3110">
        <v>0</v>
      </c>
      <c r="O40" s="3112"/>
      <c r="P40" s="3083"/>
      <c r="Q40" s="3200" t="s">
        <v>2978</v>
      </c>
      <c r="R40" s="3158"/>
      <c r="S40" s="3158"/>
      <c r="T40" s="3187"/>
      <c r="U40" s="3158"/>
      <c r="V40" s="3158"/>
      <c r="W40" s="3158"/>
      <c r="X40" s="3158"/>
      <c r="Y40" s="3158"/>
      <c r="Z40" s="3158"/>
      <c r="AA40" s="3158"/>
      <c r="AB40" s="3188">
        <f t="shared" si="31"/>
      </c>
      <c r="AC40" s="3201">
        <f t="shared" si="22"/>
      </c>
      <c r="AD40" s="3090">
        <f t="shared" si="14"/>
      </c>
      <c r="AE40" s="3202">
        <f t="shared" si="4"/>
      </c>
      <c r="AF40" s="3189">
        <f>VLOOKUP(C40,'Data Products'!$A:$J,10,0)</f>
      </c>
      <c r="AG40" s="3190">
        <f t="shared" si="25"/>
      </c>
      <c r="AH40" s="3093">
        <f t="shared" si="17"/>
      </c>
      <c r="AI40" s="3194"/>
      <c r="AJ40" s="3198"/>
      <c r="AK40" s="3097"/>
      <c r="AL40" s="3096"/>
      <c r="AM40" s="3097"/>
      <c r="AN40" s="3097"/>
    </row>
    <row customHeight="true" hidden="true" ht="18" r="41">
      <c r="A41" s="3179">
        <v>8</v>
      </c>
      <c r="B41" s="3078" t="s">
        <v>2919</v>
      </c>
      <c r="C41" s="3179" t="s">
        <v>2982</v>
      </c>
      <c r="D41" s="3124"/>
      <c r="E41" s="3112"/>
      <c r="F41" s="3182">
        <v>0</v>
      </c>
      <c r="G41" s="3182">
        <v>0</v>
      </c>
      <c r="H41" s="3183"/>
      <c r="I41" s="3184">
        <f>VLOOKUP(C41,'Data Products'!$A:$J,2,0)</f>
      </c>
      <c r="J41" s="3144">
        <f t="shared" si="11"/>
      </c>
      <c r="K41" s="3145">
        <v>45847</v>
      </c>
      <c r="L41" s="3087">
        <f t="shared" si="1"/>
      </c>
      <c r="M41" s="3193">
        <v>0</v>
      </c>
      <c r="N41" s="3110">
        <v>0</v>
      </c>
      <c r="O41" s="3112"/>
      <c r="P41" s="3083"/>
      <c r="Q41" s="3078" t="s">
        <v>2978</v>
      </c>
      <c r="R41" s="3158"/>
      <c r="S41" s="3158"/>
      <c r="T41" s="3187"/>
      <c r="U41" s="3158"/>
      <c r="V41" s="3158"/>
      <c r="W41" s="3158"/>
      <c r="X41" s="3158"/>
      <c r="Y41" s="3158"/>
      <c r="Z41" s="3158"/>
      <c r="AA41" s="3158"/>
      <c r="AB41" s="3188">
        <f t="shared" si="31"/>
      </c>
      <c r="AC41" s="3102">
        <f t="shared" si="22"/>
      </c>
      <c r="AD41" s="3090">
        <f t="shared" si="14"/>
      </c>
      <c r="AE41" s="3103">
        <f t="shared" si="4"/>
      </c>
      <c r="AF41" s="3189">
        <f>VLOOKUP(C41,'Data Products'!$A:$J,10,0)</f>
      </c>
      <c r="AG41" s="3190">
        <f t="shared" si="25"/>
      </c>
      <c r="AH41" s="3093">
        <f t="shared" si="17"/>
      </c>
      <c r="AI41" s="3194"/>
      <c r="AJ41" s="3198"/>
      <c r="AK41" s="3097"/>
      <c r="AL41" s="3096"/>
      <c r="AM41" s="3097"/>
      <c r="AN41" s="3097"/>
    </row>
    <row customHeight="true" hidden="true" ht="18" r="42">
      <c r="A42" s="3179">
        <v>9</v>
      </c>
      <c r="B42" s="3078" t="s">
        <v>2919</v>
      </c>
      <c r="C42" s="3179" t="s">
        <v>2983</v>
      </c>
      <c r="D42" s="3124"/>
      <c r="E42" s="3112"/>
      <c r="F42" s="3182">
        <v>0</v>
      </c>
      <c r="G42" s="3182">
        <v>0</v>
      </c>
      <c r="H42" s="3183"/>
      <c r="I42" s="3184">
        <f>VLOOKUP(C42,'Data Products'!$A:$J,2,0)</f>
      </c>
      <c r="J42" s="3144">
        <f t="shared" si="11"/>
      </c>
      <c r="K42" s="3145">
        <v>45848</v>
      </c>
      <c r="L42" s="3087">
        <f t="shared" si="1"/>
      </c>
      <c r="M42" s="3193">
        <v>0</v>
      </c>
      <c r="N42" s="3110">
        <v>0</v>
      </c>
      <c r="O42" s="3112"/>
      <c r="P42" s="3083"/>
      <c r="Q42" s="3078" t="s">
        <v>2978</v>
      </c>
      <c r="R42" s="3158"/>
      <c r="S42" s="3158"/>
      <c r="T42" s="3187"/>
      <c r="U42" s="3158"/>
      <c r="V42" s="3158"/>
      <c r="W42" s="3158"/>
      <c r="X42" s="3158"/>
      <c r="Y42" s="3158"/>
      <c r="Z42" s="3158"/>
      <c r="AA42" s="3158"/>
      <c r="AB42" s="3188">
        <f t="shared" si="31"/>
      </c>
      <c r="AC42" s="3107">
        <f t="shared" si="22"/>
      </c>
      <c r="AD42" s="3090">
        <f t="shared" si="14"/>
      </c>
      <c r="AE42" s="3108">
        <f t="shared" si="4"/>
      </c>
      <c r="AF42" s="3189">
        <f>VLOOKUP(C42,'Data Products'!$A:$J,10,0)</f>
      </c>
      <c r="AG42" s="3190">
        <f t="shared" si="25"/>
      </c>
      <c r="AH42" s="3093">
        <f t="shared" si="17"/>
      </c>
      <c r="AI42" s="3194"/>
      <c r="AJ42" s="3198"/>
      <c r="AK42" s="3097"/>
      <c r="AL42" s="3096"/>
      <c r="AM42" s="3097"/>
      <c r="AN42" s="3097"/>
    </row>
    <row customHeight="true" hidden="true" ht="18" r="43">
      <c r="A43" s="3179">
        <v>10</v>
      </c>
      <c r="B43" s="3078" t="s">
        <v>2919</v>
      </c>
      <c r="C43" s="3179" t="s">
        <v>2984</v>
      </c>
      <c r="D43" s="3124"/>
      <c r="E43" s="3112"/>
      <c r="F43" s="3182">
        <v>0</v>
      </c>
      <c r="G43" s="3182">
        <v>0</v>
      </c>
      <c r="H43" s="3183"/>
      <c r="I43" s="3184">
        <f>VLOOKUP(C43,'Data Products'!$A:$J,2,0)</f>
      </c>
      <c r="J43" s="3144">
        <f t="shared" si="11"/>
      </c>
      <c r="K43" s="3145">
        <v>45849</v>
      </c>
      <c r="L43" s="3087">
        <f t="shared" si="1"/>
      </c>
      <c r="M43" s="3193">
        <v>0</v>
      </c>
      <c r="N43" s="3110">
        <v>0</v>
      </c>
      <c r="O43" s="3112"/>
      <c r="P43" s="3083"/>
      <c r="Q43" s="3078" t="s">
        <v>2978</v>
      </c>
      <c r="R43" s="3158"/>
      <c r="S43" s="3158"/>
      <c r="T43" s="3187"/>
      <c r="U43" s="3158"/>
      <c r="V43" s="3158"/>
      <c r="W43" s="3158"/>
      <c r="X43" s="3158"/>
      <c r="Y43" s="3158"/>
      <c r="Z43" s="3158"/>
      <c r="AA43" s="3158"/>
      <c r="AB43" s="3188">
        <f t="shared" si="31"/>
      </c>
      <c r="AC43" s="3102">
        <f t="shared" si="22"/>
      </c>
      <c r="AD43" s="3090">
        <f t="shared" si="14"/>
      </c>
      <c r="AE43" s="3103">
        <f t="shared" si="4"/>
      </c>
      <c r="AF43" s="3189">
        <f>VLOOKUP(C43,'Data Products'!$A:$J,10,0)</f>
      </c>
      <c r="AG43" s="3190">
        <f t="shared" si="25"/>
      </c>
      <c r="AH43" s="3093">
        <f t="shared" si="17"/>
      </c>
      <c r="AI43" s="3194"/>
      <c r="AJ43" s="3198"/>
      <c r="AK43" s="3097">
        <v>150</v>
      </c>
      <c r="AL43" s="3096"/>
      <c r="AM43" s="3097"/>
      <c r="AN43" s="3097"/>
    </row>
    <row customHeight="true" hidden="true" ht="18" r="44">
      <c r="A44" s="3179">
        <v>11</v>
      </c>
      <c r="B44" s="3078" t="s">
        <v>2968</v>
      </c>
      <c r="C44" s="3179" t="s">
        <v>2985</v>
      </c>
      <c r="D44" s="3124"/>
      <c r="E44" s="3112"/>
      <c r="F44" s="3182">
        <v>0</v>
      </c>
      <c r="G44" s="3182">
        <v>0</v>
      </c>
      <c r="H44" s="3183"/>
      <c r="I44" s="3184">
        <f>VLOOKUP(C44,'Data Products'!$A:$J,2,0)</f>
      </c>
      <c r="J44" s="3144">
        <f t="shared" si="11"/>
      </c>
      <c r="K44" s="3145">
        <v>45850</v>
      </c>
      <c r="L44" s="3087">
        <f t="shared" si="1"/>
      </c>
      <c r="M44" s="3193">
        <v>0</v>
      </c>
      <c r="N44" s="3110">
        <v>0</v>
      </c>
      <c r="O44" s="3112"/>
      <c r="P44" s="3083"/>
      <c r="Q44" s="3078" t="s">
        <v>2978</v>
      </c>
      <c r="R44" s="3158"/>
      <c r="S44" s="3158"/>
      <c r="T44" s="3187"/>
      <c r="U44" s="3158"/>
      <c r="V44" s="3158"/>
      <c r="W44" s="3158"/>
      <c r="X44" s="3158"/>
      <c r="Y44" s="3158"/>
      <c r="Z44" s="3158"/>
      <c r="AA44" s="3158"/>
      <c r="AB44" s="3188">
        <f t="shared" si="31"/>
      </c>
      <c r="AC44" s="3201">
        <f t="shared" si="22"/>
      </c>
      <c r="AD44" s="3090">
        <f t="shared" si="14"/>
      </c>
      <c r="AE44" s="3202">
        <f t="shared" si="4"/>
      </c>
      <c r="AF44" s="3189">
        <f>VLOOKUP(C44,'Data Products'!$A:$J,10,0)</f>
      </c>
      <c r="AG44" s="3190">
        <f t="shared" si="25"/>
      </c>
      <c r="AH44" s="3093">
        <f t="shared" si="17"/>
      </c>
      <c r="AI44" s="3194"/>
      <c r="AJ44" s="3198"/>
      <c r="AK44" s="3097"/>
      <c r="AL44" s="3096"/>
      <c r="AM44" s="3097"/>
      <c r="AN44" s="3097"/>
    </row>
    <row customHeight="true" hidden="true" ht="18" r="45">
      <c r="A45" s="3179">
        <v>12</v>
      </c>
      <c r="B45" s="3078" t="s">
        <v>2919</v>
      </c>
      <c r="C45" s="3179" t="s">
        <v>2986</v>
      </c>
      <c r="D45" s="3180" t="s">
        <v>2987</v>
      </c>
      <c r="E45" s="3181"/>
      <c r="F45" s="3182">
        <v>0</v>
      </c>
      <c r="G45" s="3182">
        <v>0</v>
      </c>
      <c r="H45" s="3183"/>
      <c r="I45" s="3184">
        <f>VLOOKUP(C45,'Data Products'!$A:$J,2,0)</f>
      </c>
      <c r="J45" s="3144">
        <f t="shared" si="11"/>
      </c>
      <c r="K45" s="3145">
        <v>45851</v>
      </c>
      <c r="L45" s="3087">
        <f t="shared" si="1"/>
      </c>
      <c r="M45" s="3193">
        <v>0</v>
      </c>
      <c r="N45" s="3110">
        <v>0</v>
      </c>
      <c r="O45" s="3112"/>
      <c r="P45" s="3083"/>
      <c r="Q45" s="3078" t="s">
        <v>2978</v>
      </c>
      <c r="R45" s="3158"/>
      <c r="S45" s="3158"/>
      <c r="T45" s="3187"/>
      <c r="U45" s="3158"/>
      <c r="V45" s="3158"/>
      <c r="W45" s="3158"/>
      <c r="X45" s="3158"/>
      <c r="Y45" s="3158"/>
      <c r="Z45" s="3158"/>
      <c r="AA45" s="3158"/>
      <c r="AB45" s="3188">
        <f t="shared" si="31"/>
      </c>
      <c r="AC45" s="3201">
        <f t="shared" si="22"/>
      </c>
      <c r="AD45" s="3090">
        <f t="shared" si="14"/>
      </c>
      <c r="AE45" s="3202">
        <f t="shared" si="4"/>
      </c>
      <c r="AF45" s="3189">
        <f>VLOOKUP(C45,'Data Products'!$A:$J,10,0)</f>
      </c>
      <c r="AG45" s="3190">
        <f t="shared" si="25"/>
      </c>
      <c r="AH45" s="3093">
        <f t="shared" si="17"/>
      </c>
      <c r="AI45" s="3194"/>
      <c r="AJ45" s="3198"/>
      <c r="AK45" s="3097"/>
      <c r="AL45" s="3096"/>
      <c r="AM45" s="3097"/>
      <c r="AN45" s="3097"/>
    </row>
    <row customHeight="true" hidden="true" ht="18" r="46">
      <c r="A46" s="3179">
        <v>13</v>
      </c>
      <c r="B46" s="3078" t="s">
        <v>2919</v>
      </c>
      <c r="C46" s="3179" t="s">
        <v>2988</v>
      </c>
      <c r="D46" s="3124"/>
      <c r="E46" s="3112"/>
      <c r="F46" s="3182">
        <v>0</v>
      </c>
      <c r="G46" s="3182">
        <v>0</v>
      </c>
      <c r="H46" s="3183"/>
      <c r="I46" s="3184">
        <f>VLOOKUP(C46,'Data Products'!$A:$J,2,0)</f>
      </c>
      <c r="J46" s="3144">
        <f t="shared" si="11"/>
      </c>
      <c r="K46" s="3145">
        <v>45852</v>
      </c>
      <c r="L46" s="3087">
        <f t="shared" si="1"/>
      </c>
      <c r="M46" s="3193">
        <v>0</v>
      </c>
      <c r="N46" s="3110">
        <v>0</v>
      </c>
      <c r="O46" s="3112"/>
      <c r="P46" s="3083"/>
      <c r="Q46" s="3078" t="s">
        <v>2978</v>
      </c>
      <c r="R46" s="3158"/>
      <c r="S46" s="3158"/>
      <c r="T46" s="3187"/>
      <c r="U46" s="3158"/>
      <c r="V46" s="3158"/>
      <c r="W46" s="3158"/>
      <c r="X46" s="3158"/>
      <c r="Y46" s="3158"/>
      <c r="Z46" s="3158"/>
      <c r="AA46" s="3158"/>
      <c r="AB46" s="3188">
        <f t="shared" si="31"/>
      </c>
      <c r="AC46" s="3102">
        <f t="shared" si="22"/>
      </c>
      <c r="AD46" s="3090">
        <f t="shared" si="14"/>
      </c>
      <c r="AE46" s="3103">
        <f t="shared" si="4"/>
      </c>
      <c r="AF46" s="3189">
        <f>VLOOKUP(C46,'Data Products'!$A:$J,10,0)</f>
      </c>
      <c r="AG46" s="3190">
        <f t="shared" si="25"/>
      </c>
      <c r="AH46" s="3093">
        <f t="shared" si="17"/>
      </c>
      <c r="AI46" s="3194"/>
      <c r="AJ46" s="3198"/>
      <c r="AK46" s="3097"/>
      <c r="AL46" s="3096"/>
      <c r="AM46" s="3097"/>
      <c r="AN46" s="3097"/>
    </row>
    <row customHeight="true" hidden="true" ht="18" r="47">
      <c r="A47" s="3179">
        <v>14</v>
      </c>
      <c r="B47" s="3078" t="s">
        <v>2968</v>
      </c>
      <c r="C47" s="3179" t="s">
        <v>2989</v>
      </c>
      <c r="D47" s="3180" t="s">
        <v>2990</v>
      </c>
      <c r="E47" s="3181"/>
      <c r="F47" s="3182">
        <v>0</v>
      </c>
      <c r="G47" s="3182">
        <v>0</v>
      </c>
      <c r="H47" s="3183"/>
      <c r="I47" s="3184">
        <f>VLOOKUP(C47,'Data Products'!$A:$J,2,0)</f>
      </c>
      <c r="J47" s="3144">
        <f t="shared" si="11"/>
      </c>
      <c r="K47" s="3145">
        <v>45853</v>
      </c>
      <c r="L47" s="3087">
        <f t="shared" si="1"/>
      </c>
      <c r="M47" s="3193">
        <v>0</v>
      </c>
      <c r="N47" s="3110">
        <v>0</v>
      </c>
      <c r="O47" s="3112"/>
      <c r="P47" s="3083"/>
      <c r="Q47" s="3078" t="s">
        <v>2978</v>
      </c>
      <c r="R47" s="3158"/>
      <c r="S47" s="3158"/>
      <c r="T47" s="3187"/>
      <c r="U47" s="3158"/>
      <c r="V47" s="3158"/>
      <c r="W47" s="3158"/>
      <c r="X47" s="3158"/>
      <c r="Y47" s="3158"/>
      <c r="Z47" s="3158"/>
      <c r="AA47" s="3158"/>
      <c r="AB47" s="3188">
        <f t="shared" si="31"/>
      </c>
      <c r="AC47" s="3201">
        <f t="shared" si="22"/>
      </c>
      <c r="AD47" s="3090">
        <f t="shared" si="14"/>
      </c>
      <c r="AE47" s="3202">
        <f t="shared" si="4"/>
      </c>
      <c r="AF47" s="3189">
        <f>VLOOKUP(C47,'Data Products'!$A:$J,10,0)</f>
      </c>
      <c r="AG47" s="3190">
        <f t="shared" si="25"/>
      </c>
      <c r="AH47" s="3093">
        <f t="shared" si="17"/>
      </c>
      <c r="AI47" s="3194"/>
      <c r="AJ47" s="3198"/>
      <c r="AK47" s="3097"/>
      <c r="AL47" s="3096"/>
      <c r="AM47" s="3097"/>
      <c r="AN47" s="3097"/>
    </row>
    <row customHeight="true" hidden="true" ht="18" r="48">
      <c r="A48" s="3179">
        <v>15</v>
      </c>
      <c r="B48" s="3078" t="s">
        <v>2968</v>
      </c>
      <c r="C48" s="3179" t="s">
        <v>2991</v>
      </c>
      <c r="D48" s="3124"/>
      <c r="E48" s="3112"/>
      <c r="F48" s="3182">
        <v>0</v>
      </c>
      <c r="G48" s="3182">
        <v>0</v>
      </c>
      <c r="H48" s="3183"/>
      <c r="I48" s="3184">
        <f>VLOOKUP(C48,'Data Products'!$A:$J,2,0)</f>
      </c>
      <c r="J48" s="3144">
        <f t="shared" si="11"/>
      </c>
      <c r="K48" s="3145">
        <v>45854</v>
      </c>
      <c r="L48" s="3087">
        <f t="shared" si="1"/>
      </c>
      <c r="M48" s="3193">
        <v>0</v>
      </c>
      <c r="N48" s="3110">
        <v>0</v>
      </c>
      <c r="O48" s="3112"/>
      <c r="P48" s="3083"/>
      <c r="Q48" s="3078" t="s">
        <v>2978</v>
      </c>
      <c r="R48" s="3158"/>
      <c r="S48" s="3158"/>
      <c r="T48" s="3187"/>
      <c r="U48" s="3158"/>
      <c r="V48" s="3158"/>
      <c r="W48" s="3158"/>
      <c r="X48" s="3158"/>
      <c r="Y48" s="3158"/>
      <c r="Z48" s="3158"/>
      <c r="AA48" s="3158"/>
      <c r="AB48" s="3188">
        <f t="shared" si="31"/>
      </c>
      <c r="AC48" s="3201">
        <f t="shared" si="22"/>
      </c>
      <c r="AD48" s="3090">
        <f t="shared" si="14"/>
      </c>
      <c r="AE48" s="3202">
        <f t="shared" si="4"/>
      </c>
      <c r="AF48" s="3189">
        <f>VLOOKUP(C48,'Data Products'!$A:$J,10,0)</f>
      </c>
      <c r="AG48" s="3190">
        <f t="shared" si="25"/>
      </c>
      <c r="AH48" s="3093">
        <f t="shared" si="17"/>
      </c>
      <c r="AI48" s="3194"/>
      <c r="AJ48" s="3198"/>
      <c r="AK48" s="3097">
        <v>340</v>
      </c>
      <c r="AL48" s="3096"/>
      <c r="AM48" s="3097"/>
      <c r="AN48" s="3097"/>
    </row>
    <row customHeight="true" hidden="true" ht="18" r="49">
      <c r="A49" s="3179">
        <v>16</v>
      </c>
      <c r="B49" s="3078" t="s">
        <v>2968</v>
      </c>
      <c r="C49" s="3179" t="s">
        <v>2992</v>
      </c>
      <c r="D49" s="3124"/>
      <c r="E49" s="3112"/>
      <c r="F49" s="3182">
        <v>0</v>
      </c>
      <c r="G49" s="3182">
        <v>0</v>
      </c>
      <c r="H49" s="3183"/>
      <c r="I49" s="3184">
        <f>VLOOKUP(C49,'Data Products'!$A:$J,2,0)</f>
      </c>
      <c r="J49" s="3144">
        <f t="shared" si="11"/>
      </c>
      <c r="K49" s="3145">
        <v>45855</v>
      </c>
      <c r="L49" s="3087">
        <f t="shared" si="1"/>
      </c>
      <c r="M49" s="3193">
        <v>0</v>
      </c>
      <c r="N49" s="3110">
        <v>0</v>
      </c>
      <c r="O49" s="3112"/>
      <c r="P49" s="3083"/>
      <c r="Q49" s="3078" t="s">
        <v>2993</v>
      </c>
      <c r="R49" s="3158"/>
      <c r="S49" s="3158"/>
      <c r="T49" s="3187"/>
      <c r="U49" s="3158"/>
      <c r="V49" s="3158"/>
      <c r="W49" s="3158"/>
      <c r="X49" s="3158"/>
      <c r="Y49" s="3158"/>
      <c r="Z49" s="3158"/>
      <c r="AA49" s="3158"/>
      <c r="AB49" s="3188">
        <f t="shared" si="31"/>
      </c>
      <c r="AC49" s="3102">
        <f t="shared" si="22"/>
      </c>
      <c r="AD49" s="3090">
        <f t="shared" si="14"/>
      </c>
      <c r="AE49" s="3103">
        <f t="shared" si="4"/>
      </c>
      <c r="AF49" s="3189">
        <f>VLOOKUP(C49,'Data Products'!$A:$J,10,0)</f>
      </c>
      <c r="AG49" s="3190">
        <f t="shared" si="25"/>
      </c>
      <c r="AH49" s="3093">
        <f t="shared" si="17"/>
      </c>
      <c r="AI49" s="3194"/>
      <c r="AJ49" s="3198"/>
      <c r="AK49" s="3097"/>
      <c r="AL49" s="3096"/>
      <c r="AM49" s="3097"/>
      <c r="AN49" s="3097"/>
    </row>
    <row customHeight="true" hidden="true" ht="18" r="50">
      <c r="A50" s="3179">
        <v>17</v>
      </c>
      <c r="B50" s="3078" t="s">
        <v>2968</v>
      </c>
      <c r="C50" s="3179" t="s">
        <v>2994</v>
      </c>
      <c r="D50" s="3124"/>
      <c r="E50" s="3112"/>
      <c r="F50" s="3182">
        <v>0</v>
      </c>
      <c r="G50" s="3182">
        <v>0</v>
      </c>
      <c r="H50" s="3183"/>
      <c r="I50" s="3184">
        <f>VLOOKUP(C50,'Data Products'!$A:$J,2,0)</f>
      </c>
      <c r="J50" s="3144">
        <f t="shared" si="11"/>
      </c>
      <c r="K50" s="3145">
        <v>45856</v>
      </c>
      <c r="L50" s="3087">
        <f t="shared" si="1"/>
      </c>
      <c r="M50" s="3193">
        <v>0</v>
      </c>
      <c r="N50" s="3110">
        <v>0</v>
      </c>
      <c r="O50" s="3112"/>
      <c r="P50" s="3083"/>
      <c r="Q50" s="3078" t="s">
        <v>2993</v>
      </c>
      <c r="R50" s="3158"/>
      <c r="S50" s="3158"/>
      <c r="T50" s="3187"/>
      <c r="U50" s="3158"/>
      <c r="V50" s="3158"/>
      <c r="W50" s="3158"/>
      <c r="X50" s="3158"/>
      <c r="Y50" s="3158"/>
      <c r="Z50" s="3158"/>
      <c r="AA50" s="3158"/>
      <c r="AB50" s="3188">
        <f t="shared" si="31"/>
      </c>
      <c r="AC50" s="3107">
        <f t="shared" si="22"/>
      </c>
      <c r="AD50" s="3090">
        <f t="shared" si="14"/>
      </c>
      <c r="AE50" s="3108">
        <f t="shared" si="4"/>
      </c>
      <c r="AF50" s="3189">
        <f>VLOOKUP(C50,'Data Products'!$A:$J,10,0)</f>
      </c>
      <c r="AG50" s="3190">
        <f t="shared" si="25"/>
      </c>
      <c r="AH50" s="3093">
        <f t="shared" si="17"/>
      </c>
      <c r="AI50" s="3194"/>
      <c r="AJ50" s="3198"/>
      <c r="AK50" s="3097">
        <v>3620</v>
      </c>
      <c r="AL50" s="3096"/>
      <c r="AM50" s="3097"/>
      <c r="AN50" s="3097"/>
    </row>
    <row customHeight="true" hidden="true" ht="18" r="51">
      <c r="A51" s="3179">
        <v>18</v>
      </c>
      <c r="B51" s="3078" t="s">
        <v>2968</v>
      </c>
      <c r="C51" s="3179" t="s">
        <v>2995</v>
      </c>
      <c r="D51" s="3124"/>
      <c r="E51" s="3112"/>
      <c r="F51" s="3182">
        <v>0</v>
      </c>
      <c r="G51" s="3182">
        <v>0</v>
      </c>
      <c r="H51" s="3183"/>
      <c r="I51" s="3184">
        <f>VLOOKUP(C51,'Data Products'!$A:$J,2,0)</f>
      </c>
      <c r="J51" s="3144">
        <f t="shared" si="11"/>
      </c>
      <c r="K51" s="3145">
        <v>45857</v>
      </c>
      <c r="L51" s="3087">
        <f t="shared" si="1"/>
      </c>
      <c r="M51" s="3193">
        <v>0</v>
      </c>
      <c r="N51" s="3110">
        <v>0</v>
      </c>
      <c r="O51" s="3112"/>
      <c r="P51" s="3083"/>
      <c r="Q51" s="3078" t="s">
        <v>2993</v>
      </c>
      <c r="R51" s="3158"/>
      <c r="S51" s="3158"/>
      <c r="T51" s="3187"/>
      <c r="U51" s="3158"/>
      <c r="V51" s="3158"/>
      <c r="W51" s="3158"/>
      <c r="X51" s="3158"/>
      <c r="Y51" s="3158"/>
      <c r="Z51" s="3158"/>
      <c r="AA51" s="3158"/>
      <c r="AB51" s="3188">
        <f t="shared" si="31"/>
      </c>
      <c r="AC51" s="3102">
        <f t="shared" si="22"/>
      </c>
      <c r="AD51" s="3090">
        <f t="shared" si="14"/>
      </c>
      <c r="AE51" s="3103">
        <f t="shared" si="4"/>
      </c>
      <c r="AF51" s="3189">
        <f>VLOOKUP(C51,'Data Products'!$A:$J,10,0)</f>
      </c>
      <c r="AG51" s="3190">
        <f t="shared" si="25"/>
      </c>
      <c r="AH51" s="3093">
        <f t="shared" si="17"/>
      </c>
      <c r="AI51" s="3194"/>
      <c r="AJ51" s="3198"/>
      <c r="AK51" s="3097"/>
      <c r="AL51" s="3096"/>
      <c r="AM51" s="3097"/>
      <c r="AN51" s="3097"/>
    </row>
    <row customHeight="true" hidden="true" ht="18" r="52">
      <c r="A52" s="3179">
        <v>19</v>
      </c>
      <c r="B52" s="3078" t="s">
        <v>2922</v>
      </c>
      <c r="C52" s="3179" t="s">
        <v>2996</v>
      </c>
      <c r="D52" s="3122" t="s">
        <v>2997</v>
      </c>
      <c r="E52" s="3122" t="s">
        <v>2997</v>
      </c>
      <c r="F52" s="3182">
        <v>0</v>
      </c>
      <c r="G52" s="3182">
        <v>0</v>
      </c>
      <c r="H52" s="3183"/>
      <c r="I52" s="3184">
        <f>VLOOKUP(C52,'Data Products'!$A:$J,2,0)</f>
      </c>
      <c r="J52" s="3144">
        <f t="shared" si="11"/>
      </c>
      <c r="K52" s="3145">
        <v>45858</v>
      </c>
      <c r="L52" s="3087">
        <f t="shared" si="1"/>
      </c>
      <c r="M52" s="3193">
        <v>0</v>
      </c>
      <c r="N52" s="3110">
        <v>0</v>
      </c>
      <c r="O52" s="3112"/>
      <c r="P52" s="3083"/>
      <c r="Q52" s="3078" t="s">
        <v>2998</v>
      </c>
      <c r="R52" s="3158"/>
      <c r="S52" s="3158"/>
      <c r="T52" s="3187"/>
      <c r="U52" s="3158"/>
      <c r="V52" s="3158"/>
      <c r="W52" s="3158"/>
      <c r="X52" s="3158"/>
      <c r="Y52" s="3158"/>
      <c r="Z52" s="3158"/>
      <c r="AA52" s="3158"/>
      <c r="AB52" s="3188">
        <f t="shared" si="31"/>
      </c>
      <c r="AC52" s="3107">
        <f t="shared" si="22"/>
      </c>
      <c r="AD52" s="3090">
        <f t="shared" si="14"/>
      </c>
      <c r="AE52" s="3108">
        <f t="shared" si="4"/>
      </c>
      <c r="AF52" s="3189">
        <f>VLOOKUP(C52,'Data Products'!$A:$J,10,0)</f>
      </c>
      <c r="AG52" s="3190">
        <f t="shared" si="25"/>
      </c>
      <c r="AH52" s="3093">
        <f t="shared" si="17"/>
      </c>
      <c r="AI52" s="3191" t="s">
        <v>2999</v>
      </c>
      <c r="AJ52" s="3198"/>
      <c r="AK52" s="3097"/>
      <c r="AL52" s="3096"/>
      <c r="AM52" s="3097"/>
      <c r="AN52" s="3097"/>
    </row>
    <row customHeight="true" hidden="true" ht="18" r="53">
      <c r="A53" s="3179">
        <v>20</v>
      </c>
      <c r="B53" s="3078" t="s">
        <v>2968</v>
      </c>
      <c r="C53" s="3179" t="s">
        <v>3000</v>
      </c>
      <c r="D53" s="3122" t="s">
        <v>3001</v>
      </c>
      <c r="E53" s="3122" t="s">
        <v>3001</v>
      </c>
      <c r="F53" s="3182">
        <v>0</v>
      </c>
      <c r="G53" s="3182">
        <v>0</v>
      </c>
      <c r="H53" s="3183"/>
      <c r="I53" s="3184">
        <f>VLOOKUP(C53,'Data Products'!$A:$J,2,0)</f>
      </c>
      <c r="J53" s="3144">
        <f t="shared" si="11"/>
      </c>
      <c r="K53" s="3145">
        <v>45859</v>
      </c>
      <c r="L53" s="3087">
        <f t="shared" si="1"/>
      </c>
      <c r="M53" s="3193">
        <v>0</v>
      </c>
      <c r="N53" s="3110">
        <v>0</v>
      </c>
      <c r="O53" s="3112"/>
      <c r="P53" s="3083"/>
      <c r="Q53" s="3078" t="s">
        <v>2998</v>
      </c>
      <c r="R53" s="3158"/>
      <c r="S53" s="3158"/>
      <c r="T53" s="3187"/>
      <c r="U53" s="3158"/>
      <c r="V53" s="3158"/>
      <c r="W53" s="3158"/>
      <c r="X53" s="3158"/>
      <c r="Y53" s="3158"/>
      <c r="Z53" s="3158"/>
      <c r="AA53" s="3158"/>
      <c r="AB53" s="3188">
        <f t="shared" si="31"/>
      </c>
      <c r="AC53" s="3107">
        <f t="shared" si="22"/>
      </c>
      <c r="AD53" s="3090">
        <f t="shared" si="14"/>
      </c>
      <c r="AE53" s="3108">
        <f t="shared" si="4"/>
      </c>
      <c r="AF53" s="3189">
        <f>VLOOKUP(C53,'Data Products'!$A:$J,10,0)</f>
      </c>
      <c r="AG53" s="3190">
        <f t="shared" si="25"/>
      </c>
      <c r="AH53" s="3093">
        <f t="shared" si="17"/>
      </c>
      <c r="AI53" s="3191" t="s">
        <v>3002</v>
      </c>
      <c r="AJ53" s="3198"/>
      <c r="AK53" s="3097"/>
      <c r="AL53" s="3096"/>
      <c r="AM53" s="3097"/>
      <c r="AN53" s="3097"/>
    </row>
    <row customHeight="true" hidden="true" ht="18" r="54">
      <c r="A54" s="3179">
        <v>21</v>
      </c>
      <c r="B54" s="3078" t="s">
        <v>2968</v>
      </c>
      <c r="C54" s="3179" t="s">
        <v>3003</v>
      </c>
      <c r="D54" s="3122" t="s">
        <v>3004</v>
      </c>
      <c r="E54" s="3122" t="s">
        <v>3004</v>
      </c>
      <c r="F54" s="3182">
        <v>0</v>
      </c>
      <c r="G54" s="3182">
        <v>0</v>
      </c>
      <c r="H54" s="3183"/>
      <c r="I54" s="3184">
        <f>VLOOKUP(C54,'Data Products'!$A:$J,2,0)</f>
      </c>
      <c r="J54" s="3144">
        <f t="shared" si="11"/>
      </c>
      <c r="K54" s="3145">
        <v>45860</v>
      </c>
      <c r="L54" s="3087">
        <f t="shared" si="1"/>
      </c>
      <c r="M54" s="3193">
        <v>0</v>
      </c>
      <c r="N54" s="3110">
        <v>0</v>
      </c>
      <c r="O54" s="3112"/>
      <c r="P54" s="3083"/>
      <c r="Q54" s="3078" t="s">
        <v>3005</v>
      </c>
      <c r="R54" s="3158"/>
      <c r="S54" s="3158"/>
      <c r="T54" s="3187"/>
      <c r="U54" s="3158"/>
      <c r="V54" s="3158"/>
      <c r="W54" s="3158"/>
      <c r="X54" s="3158"/>
      <c r="Y54" s="3158"/>
      <c r="Z54" s="3158"/>
      <c r="AA54" s="3158"/>
      <c r="AB54" s="3188">
        <f t="shared" si="31"/>
      </c>
      <c r="AC54" s="3107">
        <f t="shared" si="22"/>
      </c>
      <c r="AD54" s="3090">
        <f t="shared" si="14"/>
      </c>
      <c r="AE54" s="3108">
        <f t="shared" si="4"/>
      </c>
      <c r="AF54" s="3189">
        <f>VLOOKUP(C54,'Data Products'!$A:$J,10,0)</f>
      </c>
      <c r="AG54" s="3190">
        <f t="shared" si="25"/>
      </c>
      <c r="AH54" s="3093">
        <f t="shared" si="17"/>
      </c>
      <c r="AI54" s="3194"/>
      <c r="AJ54" s="3198"/>
      <c r="AK54" s="3097"/>
      <c r="AL54" s="3096"/>
      <c r="AM54" s="3097"/>
      <c r="AN54" s="3097"/>
    </row>
    <row customHeight="true" hidden="true" ht="18" r="55">
      <c r="A55" s="3179">
        <v>22</v>
      </c>
      <c r="B55" s="3078" t="s">
        <v>2919</v>
      </c>
      <c r="C55" s="3179" t="s">
        <v>3004</v>
      </c>
      <c r="D55" s="3122" t="s">
        <v>3004</v>
      </c>
      <c r="E55" s="3122" t="s">
        <v>3004</v>
      </c>
      <c r="F55" s="3182">
        <v>0</v>
      </c>
      <c r="G55" s="3182">
        <v>0</v>
      </c>
      <c r="H55" s="3183"/>
      <c r="I55" s="3184">
        <f>VLOOKUP(C55,'Data Products'!$A:$J,2,0)</f>
      </c>
      <c r="J55" s="3144">
        <f t="shared" si="11"/>
      </c>
      <c r="K55" s="3145">
        <v>45861</v>
      </c>
      <c r="L55" s="3087">
        <f t="shared" si="1"/>
      </c>
      <c r="M55" s="3193">
        <v>0</v>
      </c>
      <c r="N55" s="3203">
        <v>0</v>
      </c>
      <c r="O55" s="3112"/>
      <c r="P55" s="3083"/>
      <c r="Q55" s="3078" t="s">
        <v>3006</v>
      </c>
      <c r="R55" s="3158"/>
      <c r="S55" s="3158"/>
      <c r="T55" s="3187"/>
      <c r="U55" s="3158"/>
      <c r="V55" s="3158"/>
      <c r="W55" s="3158"/>
      <c r="X55" s="3158"/>
      <c r="Y55" s="3158"/>
      <c r="Z55" s="3158"/>
      <c r="AA55" s="3158"/>
      <c r="AB55" s="3188">
        <f t="shared" si="31"/>
      </c>
      <c r="AC55" s="3107">
        <f t="shared" si="22"/>
      </c>
      <c r="AD55" s="3090">
        <f t="shared" si="14"/>
      </c>
      <c r="AE55" s="3108">
        <f t="shared" si="4"/>
      </c>
      <c r="AF55" s="3189">
        <f>VLOOKUP(C55,'Data Products'!$A:$J,10,0)</f>
      </c>
      <c r="AG55" s="3190">
        <f t="shared" si="25"/>
      </c>
      <c r="AH55" s="3093"/>
      <c r="AI55" s="3191" t="s">
        <v>3007</v>
      </c>
      <c r="AJ55" s="3198"/>
      <c r="AK55" s="3097"/>
      <c r="AL55" s="3096"/>
      <c r="AM55" s="3097"/>
      <c r="AN55" s="3097"/>
    </row>
    <row customHeight="true" hidden="true" ht="18" r="56">
      <c r="A56" s="3179">
        <v>23</v>
      </c>
      <c r="B56" s="3078" t="s">
        <v>2968</v>
      </c>
      <c r="C56" s="3179" t="s">
        <v>3008</v>
      </c>
      <c r="D56" s="3204"/>
      <c r="E56" s="3204"/>
      <c r="F56" s="3182">
        <v>0</v>
      </c>
      <c r="G56" s="3182">
        <v>0</v>
      </c>
      <c r="H56" s="3183"/>
      <c r="I56" s="3184">
        <f>VLOOKUP(C56,'Data Products'!$A:$J,2,0)</f>
      </c>
      <c r="J56" s="3144">
        <f t="shared" si="11"/>
      </c>
      <c r="K56" s="3145">
        <v>45862</v>
      </c>
      <c r="L56" s="3087">
        <f t="shared" si="1"/>
      </c>
      <c r="M56" s="3193">
        <v>0</v>
      </c>
      <c r="N56" s="3110">
        <v>0</v>
      </c>
      <c r="O56" s="3112"/>
      <c r="P56" s="3083"/>
      <c r="Q56" s="3078" t="s">
        <v>3009</v>
      </c>
      <c r="R56" s="3158"/>
      <c r="S56" s="3158"/>
      <c r="T56" s="3187"/>
      <c r="U56" s="3158"/>
      <c r="V56" s="3158"/>
      <c r="W56" s="3158"/>
      <c r="X56" s="3158"/>
      <c r="Y56" s="3158"/>
      <c r="Z56" s="3158"/>
      <c r="AA56" s="3158"/>
      <c r="AB56" s="3188">
        <f t="shared" si="31"/>
      </c>
      <c r="AC56" s="3107">
        <f t="shared" si="22"/>
      </c>
      <c r="AD56" s="3090">
        <f t="shared" si="14"/>
      </c>
      <c r="AE56" s="3108">
        <f t="shared" si="4"/>
      </c>
      <c r="AF56" s="3189">
        <f>VLOOKUP(C56,'Data Products'!$A:$J,10,0)</f>
      </c>
      <c r="AG56" s="3190">
        <f t="shared" si="25"/>
      </c>
      <c r="AH56" s="3093">
        <f t="shared" ref="AH56:AH71" si="18">IF(J56&lt;=90,F56,0)</f>
      </c>
      <c r="AI56" s="3194"/>
      <c r="AJ56" s="3198"/>
      <c r="AK56" s="3097"/>
      <c r="AL56" s="3096"/>
      <c r="AM56" s="3097"/>
      <c r="AN56" s="3097"/>
    </row>
    <row customHeight="true" hidden="true" ht="18" r="57">
      <c r="A57" s="3179">
        <v>24</v>
      </c>
      <c r="B57" s="3078" t="s">
        <v>2968</v>
      </c>
      <c r="C57" s="3179" t="s">
        <v>3010</v>
      </c>
      <c r="D57" s="3204"/>
      <c r="E57" s="3204"/>
      <c r="F57" s="3182">
        <v>0</v>
      </c>
      <c r="G57" s="3182">
        <v>0</v>
      </c>
      <c r="H57" s="3183"/>
      <c r="I57" s="3184">
        <f>VLOOKUP(C57,'Data Products'!$A:$J,2,0)</f>
      </c>
      <c r="J57" s="3144">
        <f t="shared" si="11"/>
      </c>
      <c r="K57" s="3145">
        <v>45863</v>
      </c>
      <c r="L57" s="3087">
        <f t="shared" si="1"/>
      </c>
      <c r="M57" s="3193">
        <v>0</v>
      </c>
      <c r="N57" s="3110">
        <v>0</v>
      </c>
      <c r="O57" s="3112"/>
      <c r="P57" s="3083"/>
      <c r="Q57" s="3078" t="s">
        <v>2970</v>
      </c>
      <c r="R57" s="3158"/>
      <c r="S57" s="3158"/>
      <c r="T57" s="3187"/>
      <c r="U57" s="3158"/>
      <c r="V57" s="3158"/>
      <c r="W57" s="3158"/>
      <c r="X57" s="3158"/>
      <c r="Y57" s="3158"/>
      <c r="Z57" s="3158"/>
      <c r="AA57" s="3158"/>
      <c r="AB57" s="3188">
        <f t="shared" si="31"/>
      </c>
      <c r="AC57" s="3107">
        <f t="shared" si="22"/>
      </c>
      <c r="AD57" s="3090">
        <f t="shared" si="14"/>
      </c>
      <c r="AE57" s="3108">
        <f t="shared" si="4"/>
      </c>
      <c r="AF57" s="3189">
        <f>VLOOKUP(C57,'Data Products'!$A:$J,10,0)</f>
      </c>
      <c r="AG57" s="3190">
        <f t="shared" si="25"/>
      </c>
      <c r="AH57" s="3093">
        <f t="shared" si="18"/>
      </c>
      <c r="AI57" s="3194"/>
      <c r="AJ57" s="3198"/>
      <c r="AK57" s="3097"/>
      <c r="AL57" s="3096"/>
      <c r="AM57" s="3097"/>
      <c r="AN57" s="3097"/>
    </row>
    <row customHeight="true" hidden="true" ht="18" r="58">
      <c r="A58" s="3179">
        <v>25</v>
      </c>
      <c r="B58" s="3078" t="s">
        <v>2968</v>
      </c>
      <c r="C58" s="3179" t="s">
        <v>3011</v>
      </c>
      <c r="D58" s="3204"/>
      <c r="E58" s="3204"/>
      <c r="F58" s="3182">
        <v>0</v>
      </c>
      <c r="G58" s="3182">
        <v>0</v>
      </c>
      <c r="H58" s="3183"/>
      <c r="I58" s="3184">
        <f>VLOOKUP(C58,'Data Products'!$A:$J,2,0)</f>
      </c>
      <c r="J58" s="3144">
        <f t="shared" si="11"/>
      </c>
      <c r="K58" s="3145">
        <v>45864</v>
      </c>
      <c r="L58" s="3087">
        <f t="shared" si="1"/>
      </c>
      <c r="M58" s="3193">
        <v>0</v>
      </c>
      <c r="N58" s="3110">
        <v>0</v>
      </c>
      <c r="O58" s="3112"/>
      <c r="P58" s="3083"/>
      <c r="Q58" s="3078" t="s">
        <v>2970</v>
      </c>
      <c r="R58" s="3158"/>
      <c r="S58" s="3158"/>
      <c r="T58" s="3187"/>
      <c r="U58" s="3158"/>
      <c r="V58" s="3158"/>
      <c r="W58" s="3158"/>
      <c r="X58" s="3158"/>
      <c r="Y58" s="3158"/>
      <c r="Z58" s="3158"/>
      <c r="AA58" s="3158"/>
      <c r="AB58" s="3188">
        <f t="shared" si="31"/>
      </c>
      <c r="AC58" s="3107">
        <f t="shared" si="22"/>
      </c>
      <c r="AD58" s="3090">
        <f t="shared" si="14"/>
      </c>
      <c r="AE58" s="3108">
        <f t="shared" si="4"/>
      </c>
      <c r="AF58" s="3189">
        <f>VLOOKUP(C58,'Data Products'!$A:$J,10,0)</f>
      </c>
      <c r="AG58" s="3190">
        <f t="shared" si="25"/>
      </c>
      <c r="AH58" s="3093">
        <f t="shared" si="18"/>
      </c>
      <c r="AI58" s="3194"/>
      <c r="AJ58" s="3198"/>
      <c r="AK58" s="3097"/>
      <c r="AL58" s="3096"/>
      <c r="AM58" s="3097"/>
      <c r="AN58" s="3097"/>
    </row>
    <row customHeight="true" hidden="true" ht="18" r="59">
      <c r="A59" s="3179">
        <v>26</v>
      </c>
      <c r="B59" s="3078" t="s">
        <v>2968</v>
      </c>
      <c r="C59" s="3179" t="s">
        <v>3012</v>
      </c>
      <c r="D59" s="3204"/>
      <c r="E59" s="3204"/>
      <c r="F59" s="3182">
        <v>0</v>
      </c>
      <c r="G59" s="3182">
        <v>0</v>
      </c>
      <c r="H59" s="3183" t="s">
        <v>3013</v>
      </c>
      <c r="I59" s="3184">
        <f>VLOOKUP(C59,'Data Products'!$A:$J,2,0)</f>
      </c>
      <c r="J59" s="3144">
        <f t="shared" si="11"/>
      </c>
      <c r="K59" s="3145">
        <v>45865</v>
      </c>
      <c r="L59" s="3087">
        <f t="shared" si="1"/>
      </c>
      <c r="M59" s="3193">
        <v>0</v>
      </c>
      <c r="N59" s="3110">
        <v>0</v>
      </c>
      <c r="O59" s="3112"/>
      <c r="P59" s="3083"/>
      <c r="Q59" s="3078" t="s">
        <v>3014</v>
      </c>
      <c r="R59" s="3158"/>
      <c r="S59" s="3158"/>
      <c r="T59" s="3205"/>
      <c r="U59" s="3158"/>
      <c r="V59" s="3158"/>
      <c r="W59" s="3158"/>
      <c r="X59" s="3158"/>
      <c r="Y59" s="3158"/>
      <c r="Z59" s="3158"/>
      <c r="AA59" s="3158"/>
      <c r="AB59" s="3188">
        <f t="shared" si="31"/>
      </c>
      <c r="AC59" s="3107">
        <f t="shared" si="22"/>
      </c>
      <c r="AD59" s="3090">
        <f t="shared" si="14"/>
      </c>
      <c r="AE59" s="3108">
        <f t="shared" si="4"/>
      </c>
      <c r="AF59" s="3189">
        <f>VLOOKUP(C59,'Data Products'!$A:$J,10,0)</f>
      </c>
      <c r="AG59" s="3190">
        <f t="shared" si="25"/>
      </c>
      <c r="AH59" s="3093">
        <f t="shared" si="18"/>
      </c>
      <c r="AI59" s="3194"/>
      <c r="AJ59" s="3198"/>
      <c r="AK59" s="3097">
        <v>50</v>
      </c>
      <c r="AL59" s="3096"/>
      <c r="AM59" s="3097"/>
      <c r="AN59" s="3097"/>
    </row>
    <row customHeight="true" hidden="true" ht="18" r="60">
      <c r="A60" s="3179">
        <v>27</v>
      </c>
      <c r="B60" s="3078" t="s">
        <v>2968</v>
      </c>
      <c r="C60" s="3179" t="s">
        <v>3015</v>
      </c>
      <c r="D60" s="3204"/>
      <c r="E60" s="3204"/>
      <c r="F60" s="3182">
        <v>0</v>
      </c>
      <c r="G60" s="3182">
        <v>0</v>
      </c>
      <c r="H60" s="3183"/>
      <c r="I60" s="3184">
        <f>VLOOKUP(C60,'Data Products'!$A:$J,2,0)</f>
      </c>
      <c r="J60" s="3144">
        <f t="shared" si="11"/>
      </c>
      <c r="K60" s="3145">
        <v>45866</v>
      </c>
      <c r="L60" s="3087">
        <f t="shared" si="1"/>
      </c>
      <c r="M60" s="3193">
        <v>0</v>
      </c>
      <c r="N60" s="3110">
        <v>0</v>
      </c>
      <c r="O60" s="3112"/>
      <c r="P60" s="3083"/>
      <c r="Q60" s="3078" t="s">
        <v>3014</v>
      </c>
      <c r="R60" s="3154"/>
      <c r="S60" s="3154"/>
      <c r="T60" s="3205"/>
      <c r="U60" s="3158"/>
      <c r="V60" s="3154"/>
      <c r="W60" s="3154"/>
      <c r="X60" s="3154"/>
      <c r="Y60" s="3154"/>
      <c r="Z60" s="3154"/>
      <c r="AA60" s="3154"/>
      <c r="AB60" s="3188">
        <f t="shared" si="31"/>
      </c>
      <c r="AC60" s="3107">
        <f t="shared" si="22"/>
      </c>
      <c r="AD60" s="3090">
        <f t="shared" si="14"/>
      </c>
      <c r="AE60" s="3108">
        <f t="shared" si="4"/>
      </c>
      <c r="AF60" s="3189">
        <f>VLOOKUP(C60,'Data Products'!$A:$J,10,0)</f>
      </c>
      <c r="AG60" s="3190">
        <f t="shared" si="25"/>
      </c>
      <c r="AH60" s="3093">
        <f t="shared" si="18"/>
      </c>
      <c r="AI60" s="3194"/>
      <c r="AJ60" s="3198"/>
      <c r="AK60" s="3097">
        <v>80</v>
      </c>
      <c r="AL60" s="3096"/>
      <c r="AM60" s="3097"/>
      <c r="AN60" s="3097"/>
    </row>
    <row customHeight="true" hidden="true" ht="18" r="61">
      <c r="A61" s="3179">
        <v>28</v>
      </c>
      <c r="B61" s="3078" t="s">
        <v>2968</v>
      </c>
      <c r="C61" s="3179" t="s">
        <v>3016</v>
      </c>
      <c r="D61" s="3204"/>
      <c r="E61" s="3204"/>
      <c r="F61" s="3182">
        <v>0</v>
      </c>
      <c r="G61" s="3182">
        <v>0</v>
      </c>
      <c r="H61" s="3183"/>
      <c r="I61" s="3184">
        <f>VLOOKUP(C61,'Data Products'!$A:$J,2,0)</f>
      </c>
      <c r="J61" s="3144">
        <f t="shared" si="11"/>
      </c>
      <c r="K61" s="3145">
        <v>45867</v>
      </c>
      <c r="L61" s="3087">
        <f t="shared" si="1"/>
      </c>
      <c r="M61" s="3193">
        <v>0</v>
      </c>
      <c r="N61" s="3110">
        <v>0</v>
      </c>
      <c r="O61" s="3112"/>
      <c r="P61" s="3083"/>
      <c r="Q61" s="3078" t="s">
        <v>3014</v>
      </c>
      <c r="R61" s="3154"/>
      <c r="S61" s="3154"/>
      <c r="T61" s="3187"/>
      <c r="U61" s="3158"/>
      <c r="V61" s="3154"/>
      <c r="W61" s="3154"/>
      <c r="X61" s="3154"/>
      <c r="Y61" s="3154"/>
      <c r="Z61" s="3154"/>
      <c r="AA61" s="3154"/>
      <c r="AB61" s="3188">
        <f t="shared" si="31"/>
      </c>
      <c r="AC61" s="3102">
        <f t="shared" si="22"/>
      </c>
      <c r="AD61" s="3090">
        <f t="shared" si="14"/>
      </c>
      <c r="AE61" s="3103">
        <f t="shared" si="4"/>
      </c>
      <c r="AF61" s="3189">
        <f>VLOOKUP(C61,'Data Products'!$A:$J,10,0)</f>
      </c>
      <c r="AG61" s="3190">
        <f t="shared" si="25"/>
      </c>
      <c r="AH61" s="3093">
        <f t="shared" si="18"/>
      </c>
      <c r="AI61" s="3194"/>
      <c r="AJ61" s="3198"/>
      <c r="AK61" s="3097">
        <v>60</v>
      </c>
      <c r="AL61" s="3096"/>
      <c r="AM61" s="3097"/>
      <c r="AN61" s="3097"/>
    </row>
    <row customHeight="true" hidden="true" ht="18" r="62">
      <c r="A62" s="3179">
        <v>29</v>
      </c>
      <c r="B62" s="3078" t="s">
        <v>2968</v>
      </c>
      <c r="C62" s="3179" t="s">
        <v>3017</v>
      </c>
      <c r="D62" s="3204"/>
      <c r="E62" s="3204"/>
      <c r="F62" s="3182">
        <v>0</v>
      </c>
      <c r="G62" s="3182">
        <v>0</v>
      </c>
      <c r="H62" s="3183" t="s">
        <v>3018</v>
      </c>
      <c r="I62" s="3184">
        <f>VLOOKUP(C62,'Data Products'!$A:$J,2,0)</f>
      </c>
      <c r="J62" s="3144">
        <f t="shared" si="11"/>
      </c>
      <c r="K62" s="3145">
        <v>45868</v>
      </c>
      <c r="L62" s="3087">
        <f t="shared" si="1"/>
      </c>
      <c r="M62" s="3193">
        <v>0</v>
      </c>
      <c r="N62" s="3110">
        <v>0</v>
      </c>
      <c r="O62" s="3112"/>
      <c r="P62" s="3083"/>
      <c r="Q62" s="3078" t="s">
        <v>3014</v>
      </c>
      <c r="R62" s="3154"/>
      <c r="S62" s="3154"/>
      <c r="T62" s="3187"/>
      <c r="U62" s="3158"/>
      <c r="V62" s="3154"/>
      <c r="W62" s="3154"/>
      <c r="X62" s="3154"/>
      <c r="Y62" s="3154"/>
      <c r="Z62" s="3154"/>
      <c r="AA62" s="3154"/>
      <c r="AB62" s="3188">
        <f t="shared" si="31"/>
      </c>
      <c r="AC62" s="3102">
        <f t="shared" si="22"/>
      </c>
      <c r="AD62" s="3090">
        <f t="shared" si="14"/>
      </c>
      <c r="AE62" s="3103">
        <f t="shared" si="4"/>
      </c>
      <c r="AF62" s="3189">
        <f>VLOOKUP(C62,'Data Products'!$A:$J,10,0)</f>
      </c>
      <c r="AG62" s="3190">
        <f t="shared" si="25"/>
      </c>
      <c r="AH62" s="3093">
        <f t="shared" si="18"/>
      </c>
      <c r="AI62" s="3194"/>
      <c r="AJ62" s="3198"/>
      <c r="AK62" s="3097">
        <v>40</v>
      </c>
      <c r="AL62" s="3096"/>
      <c r="AM62" s="3097"/>
      <c r="AN62" s="3097"/>
    </row>
    <row customHeight="true" hidden="true" ht="18" r="63">
      <c r="A63" s="3179">
        <v>30</v>
      </c>
      <c r="B63" s="3078" t="s">
        <v>2968</v>
      </c>
      <c r="C63" s="3179" t="s">
        <v>3019</v>
      </c>
      <c r="D63" s="3204"/>
      <c r="E63" s="3204"/>
      <c r="F63" s="3182">
        <v>0</v>
      </c>
      <c r="G63" s="3182">
        <v>0</v>
      </c>
      <c r="H63" s="3183"/>
      <c r="I63" s="3184">
        <f>VLOOKUP(C63,'Data Products'!$A:$J,2,0)</f>
      </c>
      <c r="J63" s="3144">
        <f t="shared" si="11"/>
      </c>
      <c r="K63" s="3145">
        <v>45869</v>
      </c>
      <c r="L63" s="3087">
        <f t="shared" si="1"/>
      </c>
      <c r="M63" s="3193">
        <v>0</v>
      </c>
      <c r="N63" s="3110">
        <v>0</v>
      </c>
      <c r="O63" s="3112"/>
      <c r="P63" s="3083"/>
      <c r="Q63" s="3078" t="s">
        <v>3014</v>
      </c>
      <c r="R63" s="3154"/>
      <c r="S63" s="3154"/>
      <c r="T63" s="3187"/>
      <c r="U63" s="3158"/>
      <c r="V63" s="3154"/>
      <c r="W63" s="3154"/>
      <c r="X63" s="3154"/>
      <c r="Y63" s="3154"/>
      <c r="Z63" s="3154"/>
      <c r="AA63" s="3154"/>
      <c r="AB63" s="3188">
        <f t="shared" si="31"/>
      </c>
      <c r="AC63" s="3102">
        <f t="shared" si="22"/>
      </c>
      <c r="AD63" s="3090">
        <f t="shared" si="14"/>
      </c>
      <c r="AE63" s="3103">
        <f t="shared" si="4"/>
      </c>
      <c r="AF63" s="3189">
        <f>VLOOKUP(C63,'Data Products'!$A:$J,10,0)</f>
      </c>
      <c r="AG63" s="3190">
        <f t="shared" si="25"/>
      </c>
      <c r="AH63" s="3093">
        <f t="shared" si="18"/>
      </c>
      <c r="AI63" s="3194"/>
      <c r="AJ63" s="3198"/>
      <c r="AK63" s="3097"/>
      <c r="AL63" s="3096"/>
      <c r="AM63" s="3097"/>
      <c r="AN63" s="3097"/>
    </row>
    <row customHeight="true" hidden="true" ht="18" r="64">
      <c r="A64" s="3179">
        <v>31</v>
      </c>
      <c r="B64" s="3078" t="s">
        <v>2968</v>
      </c>
      <c r="C64" s="3179" t="s">
        <v>3020</v>
      </c>
      <c r="D64" s="3204"/>
      <c r="E64" s="3204"/>
      <c r="F64" s="3182">
        <v>0</v>
      </c>
      <c r="G64" s="3182">
        <v>0</v>
      </c>
      <c r="H64" s="3183"/>
      <c r="I64" s="3184">
        <f>VLOOKUP(C64,'Data Products'!$A:$J,2,0)</f>
      </c>
      <c r="J64" s="3144">
        <f t="shared" si="11"/>
      </c>
      <c r="K64" s="3145">
        <v>45870</v>
      </c>
      <c r="L64" s="3087">
        <f t="shared" si="1"/>
      </c>
      <c r="M64" s="3193">
        <v>0</v>
      </c>
      <c r="N64" s="3110">
        <v>0</v>
      </c>
      <c r="O64" s="3112"/>
      <c r="P64" s="3083"/>
      <c r="Q64" s="3078" t="s">
        <v>3014</v>
      </c>
      <c r="R64" s="3154"/>
      <c r="S64" s="3154"/>
      <c r="T64" s="3187"/>
      <c r="U64" s="3158"/>
      <c r="V64" s="3154"/>
      <c r="W64" s="3154"/>
      <c r="X64" s="3154"/>
      <c r="Y64" s="3154"/>
      <c r="Z64" s="3154"/>
      <c r="AA64" s="3154"/>
      <c r="AB64" s="3188">
        <f t="shared" si="31"/>
      </c>
      <c r="AC64" s="3107">
        <f t="shared" si="22"/>
      </c>
      <c r="AD64" s="3090">
        <f t="shared" si="14"/>
      </c>
      <c r="AE64" s="3108">
        <f t="shared" si="4"/>
      </c>
      <c r="AF64" s="3189">
        <f>VLOOKUP(C64,'Data Products'!$A:$J,10,0)</f>
      </c>
      <c r="AG64" s="3190">
        <f t="shared" si="25"/>
      </c>
      <c r="AH64" s="3093">
        <f t="shared" si="18"/>
      </c>
      <c r="AI64" s="3194"/>
      <c r="AJ64" s="3198"/>
      <c r="AK64" s="3097"/>
      <c r="AL64" s="3096"/>
      <c r="AM64" s="3097"/>
      <c r="AN64" s="3097"/>
    </row>
    <row customHeight="true" hidden="true" ht="18" r="65">
      <c r="A65" s="3179">
        <v>32</v>
      </c>
      <c r="B65" s="3078" t="s">
        <v>2968</v>
      </c>
      <c r="C65" s="3179" t="s">
        <v>3021</v>
      </c>
      <c r="D65" s="3204"/>
      <c r="E65" s="3204"/>
      <c r="F65" s="3182">
        <v>0</v>
      </c>
      <c r="G65" s="3182">
        <v>0</v>
      </c>
      <c r="H65" s="3183"/>
      <c r="I65" s="3184">
        <f>VLOOKUP(C65,'Data Products'!$A:$J,2,0)</f>
      </c>
      <c r="J65" s="3144">
        <f t="shared" si="11"/>
      </c>
      <c r="K65" s="3145">
        <v>45871</v>
      </c>
      <c r="L65" s="3087">
        <f t="shared" si="1"/>
      </c>
      <c r="M65" s="3193">
        <v>0</v>
      </c>
      <c r="N65" s="3110">
        <v>0</v>
      </c>
      <c r="O65" s="3112"/>
      <c r="P65" s="3083"/>
      <c r="Q65" s="3078" t="s">
        <v>3022</v>
      </c>
      <c r="R65" s="3154"/>
      <c r="S65" s="3154"/>
      <c r="T65" s="3187"/>
      <c r="U65" s="3158"/>
      <c r="V65" s="3154"/>
      <c r="W65" s="3154"/>
      <c r="X65" s="3154"/>
      <c r="Y65" s="3154"/>
      <c r="Z65" s="3154"/>
      <c r="AA65" s="3154"/>
      <c r="AB65" s="3188">
        <f t="shared" si="31"/>
      </c>
      <c r="AC65" s="3102">
        <f t="shared" si="22"/>
      </c>
      <c r="AD65" s="3090">
        <f t="shared" si="14"/>
      </c>
      <c r="AE65" s="3103">
        <f t="shared" si="4"/>
      </c>
      <c r="AF65" s="3189">
        <f>VLOOKUP(C65,'Data Products'!$A:$J,10,0)</f>
      </c>
      <c r="AG65" s="3190">
        <f t="shared" si="25"/>
      </c>
      <c r="AH65" s="3093">
        <f t="shared" si="18"/>
      </c>
      <c r="AI65" s="3194"/>
      <c r="AJ65" s="3198"/>
      <c r="AK65" s="3097"/>
      <c r="AL65" s="3096"/>
      <c r="AM65" s="3097"/>
      <c r="AN65" s="3097"/>
    </row>
    <row customHeight="true" hidden="true" ht="18" r="66">
      <c r="A66" s="3179">
        <v>33</v>
      </c>
      <c r="B66" s="3078" t="s">
        <v>2968</v>
      </c>
      <c r="C66" s="3179" t="s">
        <v>3023</v>
      </c>
      <c r="D66" s="3204"/>
      <c r="E66" s="3204"/>
      <c r="F66" s="3182">
        <v>0</v>
      </c>
      <c r="G66" s="3182">
        <v>0</v>
      </c>
      <c r="H66" s="3183"/>
      <c r="I66" s="3184">
        <f>VLOOKUP(C66,'Data Products'!$A:$J,2,0)</f>
      </c>
      <c r="J66" s="3144">
        <f t="shared" si="11"/>
      </c>
      <c r="K66" s="3145">
        <v>45872</v>
      </c>
      <c r="L66" s="3087">
        <f t="shared" si="1"/>
      </c>
      <c r="M66" s="3193">
        <v>0</v>
      </c>
      <c r="N66" s="3110">
        <v>0</v>
      </c>
      <c r="O66" s="3112"/>
      <c r="P66" s="3083"/>
      <c r="Q66" s="3078" t="s">
        <v>3022</v>
      </c>
      <c r="R66" s="3154"/>
      <c r="S66" s="3154"/>
      <c r="T66" s="3187"/>
      <c r="U66" s="3158"/>
      <c r="V66" s="3154"/>
      <c r="W66" s="3154"/>
      <c r="X66" s="3154"/>
      <c r="Y66" s="3154"/>
      <c r="Z66" s="3154"/>
      <c r="AA66" s="3154"/>
      <c r="AB66" s="3188">
        <f t="shared" si="31"/>
      </c>
      <c r="AC66" s="3102">
        <f t="shared" si="22"/>
      </c>
      <c r="AD66" s="3090">
        <f t="shared" si="14"/>
      </c>
      <c r="AE66" s="3103">
        <f t="shared" si="4"/>
      </c>
      <c r="AF66" s="3189">
        <f>VLOOKUP(C66,'Data Products'!$A:$J,10,0)</f>
      </c>
      <c r="AG66" s="3190">
        <f t="shared" si="25"/>
      </c>
      <c r="AH66" s="3093">
        <f t="shared" si="18"/>
      </c>
      <c r="AI66" s="3194"/>
      <c r="AJ66" s="3198"/>
      <c r="AK66" s="3097"/>
      <c r="AL66" s="3096"/>
      <c r="AM66" s="3097"/>
      <c r="AN66" s="3097"/>
    </row>
    <row customHeight="true" hidden="true" ht="18" r="67">
      <c r="A67" s="3179">
        <v>34</v>
      </c>
      <c r="B67" s="3199" t="s">
        <v>2968</v>
      </c>
      <c r="C67" s="3206" t="s">
        <v>3024</v>
      </c>
      <c r="D67" s="3204"/>
      <c r="E67" s="3204"/>
      <c r="F67" s="3182">
        <v>0</v>
      </c>
      <c r="G67" s="3182">
        <v>0</v>
      </c>
      <c r="H67" s="3183"/>
      <c r="I67" s="3184">
        <f>VLOOKUP(C67,'Data Products'!$A:$J,2,0)</f>
      </c>
      <c r="J67" s="3144">
        <f t="shared" si="11"/>
      </c>
      <c r="K67" s="3145">
        <v>45873</v>
      </c>
      <c r="L67" s="3087">
        <f t="shared" si="1"/>
      </c>
      <c r="M67" s="3193">
        <v>0</v>
      </c>
      <c r="N67" s="3110">
        <v>0</v>
      </c>
      <c r="O67" s="3207"/>
      <c r="P67" s="3208"/>
      <c r="Q67" s="3078" t="s">
        <v>3022</v>
      </c>
      <c r="R67" s="3154"/>
      <c r="S67" s="3154"/>
      <c r="T67" s="3187"/>
      <c r="U67" s="3154"/>
      <c r="V67" s="3154"/>
      <c r="W67" s="3154"/>
      <c r="X67" s="3154"/>
      <c r="Y67" s="3154"/>
      <c r="Z67" s="3154"/>
      <c r="AA67" s="3154"/>
      <c r="AB67" s="3188">
        <f t="shared" si="31"/>
      </c>
      <c r="AC67" s="3102">
        <f t="shared" si="22"/>
      </c>
      <c r="AD67" s="3090">
        <f t="shared" si="14"/>
      </c>
      <c r="AE67" s="3103">
        <f t="shared" si="4"/>
      </c>
      <c r="AF67" s="3189">
        <f>VLOOKUP(C67,'Data Products'!$A:$J,10,0)</f>
      </c>
      <c r="AG67" s="3190">
        <f t="shared" si="25"/>
      </c>
      <c r="AH67" s="3093">
        <f t="shared" si="18"/>
      </c>
      <c r="AI67" s="3194"/>
      <c r="AJ67" s="3198"/>
      <c r="AK67" s="3097"/>
      <c r="AL67" s="3096"/>
      <c r="AM67" s="3097"/>
      <c r="AN67" s="3097"/>
    </row>
    <row customHeight="true" hidden="true" ht="18" r="68">
      <c r="A68" s="3179">
        <v>35</v>
      </c>
      <c r="B68" s="3179" t="s">
        <v>2922</v>
      </c>
      <c r="C68" s="3179" t="s">
        <v>3025</v>
      </c>
      <c r="D68" s="3122" t="s">
        <v>3026</v>
      </c>
      <c r="E68" s="3122" t="s">
        <v>3026</v>
      </c>
      <c r="F68" s="3182">
        <v>0</v>
      </c>
      <c r="G68" s="3182">
        <v>0</v>
      </c>
      <c r="H68" s="3209"/>
      <c r="I68" s="3184">
        <f>VLOOKUP(C68,'Data Products'!$A:$J,2,0)</f>
      </c>
      <c r="J68" s="3144">
        <f t="shared" si="11"/>
      </c>
      <c r="K68" s="3145">
        <v>45874</v>
      </c>
      <c r="L68" s="3087">
        <f t="shared" si="1"/>
      </c>
      <c r="M68" s="3210">
        <v>0</v>
      </c>
      <c r="N68" s="3110">
        <v>0</v>
      </c>
      <c r="O68" s="3112"/>
      <c r="P68" s="3083"/>
      <c r="Q68" s="3199" t="s">
        <v>3027</v>
      </c>
      <c r="R68" s="3154"/>
      <c r="S68" s="3154"/>
      <c r="T68" s="3187"/>
      <c r="U68" s="3154"/>
      <c r="V68" s="3154"/>
      <c r="W68" s="3154"/>
      <c r="X68" s="3154"/>
      <c r="Y68" s="3154"/>
      <c r="Z68" s="3154"/>
      <c r="AA68" s="3154"/>
      <c r="AB68" s="3188">
        <f t="shared" si="31"/>
      </c>
      <c r="AC68" s="3107">
        <f t="shared" si="22"/>
      </c>
      <c r="AD68" s="3090">
        <f t="shared" si="14"/>
      </c>
      <c r="AE68" s="3108">
        <f t="shared" si="4"/>
      </c>
      <c r="AF68" s="3189">
        <f>VLOOKUP(C68,'Data Products'!$A:$J,10,0)</f>
      </c>
      <c r="AG68" s="3190">
        <f t="shared" si="25"/>
      </c>
      <c r="AH68" s="3093">
        <f t="shared" si="18"/>
      </c>
      <c r="AI68" s="3194"/>
      <c r="AJ68" s="3198"/>
      <c r="AK68" s="3097">
        <v>50</v>
      </c>
      <c r="AL68" s="3096"/>
      <c r="AM68" s="3097"/>
      <c r="AN68" s="3097"/>
    </row>
    <row customHeight="true" hidden="true" ht="18" r="69">
      <c r="A69" s="3179">
        <v>36</v>
      </c>
      <c r="B69" s="3200" t="s">
        <v>2976</v>
      </c>
      <c r="C69" s="3211" t="s">
        <v>3028</v>
      </c>
      <c r="D69" s="3204"/>
      <c r="E69" s="3204"/>
      <c r="F69" s="3182">
        <v>0</v>
      </c>
      <c r="G69" s="3182">
        <v>0</v>
      </c>
      <c r="H69" s="3183"/>
      <c r="I69" s="3184">
        <f>VLOOKUP(C69,'Data Products'!$A:$J,2,0)</f>
      </c>
      <c r="J69" s="3144">
        <f t="shared" si="11"/>
      </c>
      <c r="K69" s="3145">
        <v>45875</v>
      </c>
      <c r="L69" s="3087">
        <f t="shared" si="1"/>
      </c>
      <c r="M69" s="3193">
        <v>0</v>
      </c>
      <c r="N69" s="3110">
        <v>0</v>
      </c>
      <c r="O69" s="3212"/>
      <c r="P69" s="3213"/>
      <c r="Q69" s="3078" t="s">
        <v>3027</v>
      </c>
      <c r="R69" s="3154"/>
      <c r="S69" s="3154"/>
      <c r="T69" s="3187"/>
      <c r="U69" s="3154"/>
      <c r="V69" s="3154"/>
      <c r="W69" s="3154"/>
      <c r="X69" s="3154"/>
      <c r="Y69" s="3154"/>
      <c r="Z69" s="3154"/>
      <c r="AA69" s="3154"/>
      <c r="AB69" s="3188">
        <f t="shared" si="31"/>
      </c>
      <c r="AC69" s="3107">
        <f t="shared" si="22"/>
      </c>
      <c r="AD69" s="3090">
        <f t="shared" si="14"/>
      </c>
      <c r="AE69" s="3108">
        <f t="shared" si="4"/>
      </c>
      <c r="AF69" s="3189">
        <f>VLOOKUP(C69,'Data Products'!$A:$J,10,0)</f>
      </c>
      <c r="AG69" s="3190">
        <f t="shared" si="25"/>
      </c>
      <c r="AH69" s="3093">
        <f t="shared" si="18"/>
      </c>
      <c r="AI69" s="3194"/>
      <c r="AJ69" s="3214"/>
      <c r="AK69" s="3215"/>
      <c r="AL69" s="3216"/>
      <c r="AM69" s="3215"/>
      <c r="AN69" s="3215"/>
    </row>
    <row customHeight="true" hidden="true" ht="18" r="70">
      <c r="A70" s="3179">
        <v>37</v>
      </c>
      <c r="B70" s="3200" t="s">
        <v>2976</v>
      </c>
      <c r="C70" s="3179" t="s">
        <v>3029</v>
      </c>
      <c r="D70" s="3204"/>
      <c r="E70" s="3204"/>
      <c r="F70" s="3182">
        <v>0</v>
      </c>
      <c r="G70" s="3182">
        <v>0</v>
      </c>
      <c r="H70" s="3217"/>
      <c r="I70" s="3184">
        <f>VLOOKUP(C70,'Data Products'!$A:$J,2,0)</f>
      </c>
      <c r="J70" s="3144">
        <f t="shared" si="11"/>
      </c>
      <c r="K70" s="3145">
        <v>45876</v>
      </c>
      <c r="L70" s="3087">
        <f t="shared" si="1"/>
      </c>
      <c r="M70" s="3193">
        <v>0</v>
      </c>
      <c r="N70" s="3110">
        <v>0</v>
      </c>
      <c r="O70" s="3112"/>
      <c r="P70" s="3083"/>
      <c r="Q70" s="3078" t="s">
        <v>3027</v>
      </c>
      <c r="R70" s="3154"/>
      <c r="S70" s="3154"/>
      <c r="T70" s="3187"/>
      <c r="U70" s="3154"/>
      <c r="V70" s="3154"/>
      <c r="W70" s="3154"/>
      <c r="X70" s="3154"/>
      <c r="Y70" s="3154"/>
      <c r="Z70" s="3154"/>
      <c r="AA70" s="3154"/>
      <c r="AB70" s="3188">
        <f t="shared" si="31"/>
      </c>
      <c r="AC70" s="3107">
        <f t="shared" si="22"/>
      </c>
      <c r="AD70" s="3090">
        <f t="shared" si="14"/>
      </c>
      <c r="AE70" s="3108">
        <f t="shared" si="4"/>
      </c>
      <c r="AF70" s="3189">
        <f>VLOOKUP(C70,'Data Products'!$A:$J,10,0)</f>
      </c>
      <c r="AG70" s="3190">
        <f t="shared" si="25"/>
      </c>
      <c r="AH70" s="3093">
        <f t="shared" si="18"/>
      </c>
      <c r="AI70" s="3194"/>
      <c r="AJ70" s="3198"/>
      <c r="AK70" s="3097"/>
      <c r="AL70" s="3096"/>
      <c r="AM70" s="3097"/>
      <c r="AN70" s="3097"/>
    </row>
    <row customHeight="true" hidden="true" ht="18" r="71">
      <c r="A71" s="3179">
        <v>38</v>
      </c>
      <c r="B71" s="3200" t="s">
        <v>2976</v>
      </c>
      <c r="C71" s="3179" t="s">
        <v>3030</v>
      </c>
      <c r="D71" s="3204"/>
      <c r="E71" s="3204"/>
      <c r="F71" s="3182">
        <v>0</v>
      </c>
      <c r="G71" s="3182">
        <v>0</v>
      </c>
      <c r="H71" s="3217"/>
      <c r="I71" s="3184">
        <f>VLOOKUP(C71,'Data Products'!$A:$J,2,0)</f>
      </c>
      <c r="J71" s="3144">
        <f t="shared" si="11"/>
      </c>
      <c r="K71" s="3145">
        <v>45877</v>
      </c>
      <c r="L71" s="3087">
        <f t="shared" si="1"/>
      </c>
      <c r="M71" s="3193">
        <v>0</v>
      </c>
      <c r="N71" s="3110">
        <v>0</v>
      </c>
      <c r="O71" s="3112"/>
      <c r="P71" s="3083"/>
      <c r="Q71" s="3078" t="s">
        <v>3027</v>
      </c>
      <c r="R71" s="3154"/>
      <c r="S71" s="3154"/>
      <c r="T71" s="3187"/>
      <c r="U71" s="3154"/>
      <c r="V71" s="3154"/>
      <c r="W71" s="3154"/>
      <c r="X71" s="3154"/>
      <c r="Y71" s="3154"/>
      <c r="Z71" s="3154"/>
      <c r="AA71" s="3154"/>
      <c r="AB71" s="3188">
        <f t="shared" si="31"/>
      </c>
      <c r="AC71" s="3107">
        <f t="shared" si="22"/>
      </c>
      <c r="AD71" s="3090">
        <f t="shared" si="14"/>
      </c>
      <c r="AE71" s="3108">
        <f t="shared" si="4"/>
      </c>
      <c r="AF71" s="3189">
        <f>VLOOKUP(C71,'Data Products'!$A:$J,10,0)</f>
      </c>
      <c r="AG71" s="3190">
        <f t="shared" si="25"/>
      </c>
      <c r="AH71" s="3093">
        <f t="shared" si="18"/>
      </c>
      <c r="AI71" s="3194"/>
      <c r="AJ71" s="3198"/>
      <c r="AK71" s="3097"/>
      <c r="AL71" s="3096"/>
      <c r="AM71" s="3097"/>
      <c r="AN71" s="3097"/>
    </row>
    <row customHeight="true" hidden="true" ht="18" r="72">
      <c r="A72" s="3179">
        <v>39</v>
      </c>
      <c r="B72" s="3200" t="s">
        <v>2922</v>
      </c>
      <c r="C72" s="3179" t="s">
        <v>3031</v>
      </c>
      <c r="D72" s="3122" t="s">
        <v>3032</v>
      </c>
      <c r="E72" s="3122" t="s">
        <v>3032</v>
      </c>
      <c r="F72" s="3182">
        <v>0</v>
      </c>
      <c r="G72" s="3182">
        <v>0</v>
      </c>
      <c r="H72" s="3217"/>
      <c r="I72" s="3184">
        <f>VLOOKUP(C72,'Data Products'!$A:$J,2,0)</f>
      </c>
      <c r="J72" s="3144">
        <f t="shared" si="11"/>
      </c>
      <c r="K72" s="3145">
        <v>45878</v>
      </c>
      <c r="L72" s="3087">
        <f t="shared" si="1"/>
      </c>
      <c r="M72" s="3193">
        <v>0</v>
      </c>
      <c r="N72" s="3110">
        <v>0</v>
      </c>
      <c r="O72" s="3112"/>
      <c r="P72" s="3083"/>
      <c r="Q72" s="3078" t="s">
        <v>3033</v>
      </c>
      <c r="R72" s="3154"/>
      <c r="S72" s="3154"/>
      <c r="T72" s="3187"/>
      <c r="U72" s="3154"/>
      <c r="V72" s="3154"/>
      <c r="W72" s="3154"/>
      <c r="X72" s="3154"/>
      <c r="Y72" s="3154"/>
      <c r="Z72" s="3154"/>
      <c r="AA72" s="3154"/>
      <c r="AB72" s="3188">
        <f t="shared" si="31"/>
      </c>
      <c r="AC72" s="3107">
        <f t="shared" si="22"/>
      </c>
      <c r="AD72" s="3090">
        <f t="shared" si="14"/>
      </c>
      <c r="AE72" s="3108">
        <f t="shared" si="4"/>
      </c>
      <c r="AF72" s="3189">
        <f>VLOOKUP(C72,'Data Products'!$A:$J,10,0)</f>
      </c>
      <c r="AG72" s="3190">
        <f t="shared" si="25"/>
      </c>
      <c r="AH72" s="3093"/>
      <c r="AI72" s="3194"/>
      <c r="AJ72" s="3198"/>
      <c r="AK72" s="3097"/>
      <c r="AL72" s="3096"/>
      <c r="AM72" s="3097"/>
      <c r="AN72" s="3097"/>
    </row>
    <row customHeight="true" hidden="true" ht="18" r="73">
      <c r="A73" s="3179">
        <v>40</v>
      </c>
      <c r="B73" s="3078" t="s">
        <v>2968</v>
      </c>
      <c r="C73" s="3179" t="s">
        <v>3034</v>
      </c>
      <c r="D73" s="3218"/>
      <c r="E73" s="3218"/>
      <c r="F73" s="3182">
        <v>0</v>
      </c>
      <c r="G73" s="3182">
        <v>0</v>
      </c>
      <c r="H73" s="3217"/>
      <c r="I73" s="3184">
        <f>VLOOKUP(C73,'Data Products'!$A:$J,2,0)</f>
      </c>
      <c r="J73" s="3144">
        <f t="shared" si="11"/>
      </c>
      <c r="K73" s="3145">
        <v>45879</v>
      </c>
      <c r="L73" s="3087">
        <f t="shared" si="1"/>
      </c>
      <c r="M73" s="3193">
        <v>0</v>
      </c>
      <c r="N73" s="3110">
        <v>0</v>
      </c>
      <c r="O73" s="3219"/>
      <c r="P73" s="3101"/>
      <c r="Q73" s="3078" t="s">
        <v>3035</v>
      </c>
      <c r="R73" s="3154"/>
      <c r="S73" s="3154"/>
      <c r="T73" s="3187"/>
      <c r="U73" s="3154"/>
      <c r="V73" s="3154"/>
      <c r="W73" s="3154"/>
      <c r="X73" s="3154"/>
      <c r="Y73" s="3154"/>
      <c r="Z73" s="3154"/>
      <c r="AA73" s="3154"/>
      <c r="AB73" s="3220">
        <f t="shared" si="31"/>
      </c>
      <c r="AC73" s="3221">
        <f t="shared" si="22"/>
      </c>
      <c r="AD73" s="3090">
        <f t="shared" si="14"/>
      </c>
      <c r="AE73" s="3103">
        <f t="shared" si="4"/>
      </c>
      <c r="AF73" s="3189">
        <f>VLOOKUP(C73,'Data Products'!$A:$J,10,0)</f>
      </c>
      <c r="AG73" s="3190">
        <f t="shared" si="25"/>
      </c>
      <c r="AH73" s="3093">
        <f t="shared" ref="AH73:AH105" si="19">IF(J73&lt;=90,F73,0)</f>
      </c>
      <c r="AI73" s="3194"/>
      <c r="AJ73" s="3198"/>
      <c r="AK73" s="3097"/>
      <c r="AL73" s="3096"/>
      <c r="AM73" s="3097"/>
      <c r="AN73" s="3097"/>
    </row>
    <row customHeight="true" hidden="true" ht="18" r="74">
      <c r="A74" s="3179">
        <v>41</v>
      </c>
      <c r="B74" s="3078" t="s">
        <v>2968</v>
      </c>
      <c r="C74" s="3179" t="s">
        <v>3036</v>
      </c>
      <c r="D74" s="3204"/>
      <c r="E74" s="3204"/>
      <c r="F74" s="3182">
        <v>0</v>
      </c>
      <c r="G74" s="3182">
        <v>0</v>
      </c>
      <c r="H74" s="3217"/>
      <c r="I74" s="3184">
        <f>VLOOKUP(C74,'Data Products'!$A:$J,2,0)</f>
      </c>
      <c r="J74" s="3144">
        <f t="shared" si="11"/>
      </c>
      <c r="K74" s="3145">
        <v>45880</v>
      </c>
      <c r="L74" s="3087">
        <f t="shared" si="1"/>
      </c>
      <c r="M74" s="3193">
        <v>0</v>
      </c>
      <c r="N74" s="3110">
        <v>0</v>
      </c>
      <c r="O74" s="3222"/>
      <c r="P74" s="3223"/>
      <c r="Q74" s="3078" t="s">
        <v>3035</v>
      </c>
      <c r="R74" s="3154"/>
      <c r="S74" s="3154"/>
      <c r="T74" s="3154"/>
      <c r="U74" s="3154"/>
      <c r="V74" s="3154"/>
      <c r="W74" s="3154"/>
      <c r="X74" s="3154"/>
      <c r="Y74" s="3154"/>
      <c r="Z74" s="3154"/>
      <c r="AA74" s="3154"/>
      <c r="AB74" s="3188">
        <f t="shared" si="31"/>
      </c>
      <c r="AC74" s="3221">
        <f t="shared" si="22"/>
      </c>
      <c r="AD74" s="3090">
        <f t="shared" si="14"/>
      </c>
      <c r="AE74" s="3103">
        <f t="shared" si="4"/>
      </c>
      <c r="AF74" s="3189">
        <f>VLOOKUP(C74,'Data Products'!$A:$J,10,0)</f>
      </c>
      <c r="AG74" s="3190">
        <f t="shared" si="25"/>
      </c>
      <c r="AH74" s="3093">
        <f t="shared" si="19"/>
      </c>
      <c r="AI74" s="3194"/>
      <c r="AJ74" s="3198"/>
      <c r="AK74" s="3097"/>
      <c r="AL74" s="3096"/>
      <c r="AM74" s="3097"/>
      <c r="AN74" s="3097"/>
    </row>
    <row customHeight="true" hidden="true" ht="18" r="75">
      <c r="A75" s="3179">
        <v>42</v>
      </c>
      <c r="B75" s="3078" t="s">
        <v>2968</v>
      </c>
      <c r="C75" s="3179" t="s">
        <v>3037</v>
      </c>
      <c r="D75" s="3204"/>
      <c r="E75" s="3204"/>
      <c r="F75" s="3182">
        <v>0</v>
      </c>
      <c r="G75" s="3182">
        <v>0</v>
      </c>
      <c r="H75" s="3217"/>
      <c r="I75" s="3184">
        <f>VLOOKUP(C75,'Data Products'!$A:$J,2,0)</f>
      </c>
      <c r="J75" s="3144">
        <f t="shared" si="11"/>
      </c>
      <c r="K75" s="3145">
        <v>45881</v>
      </c>
      <c r="L75" s="3087">
        <f t="shared" si="1"/>
      </c>
      <c r="M75" s="3193">
        <v>0</v>
      </c>
      <c r="N75" s="3110">
        <v>0</v>
      </c>
      <c r="O75" s="3222"/>
      <c r="P75" s="3223"/>
      <c r="Q75" s="3078" t="s">
        <v>3035</v>
      </c>
      <c r="R75" s="3154"/>
      <c r="S75" s="3154"/>
      <c r="T75" s="3154"/>
      <c r="U75" s="3154"/>
      <c r="V75" s="3154"/>
      <c r="W75" s="3154"/>
      <c r="X75" s="3154"/>
      <c r="Y75" s="3154"/>
      <c r="Z75" s="3154"/>
      <c r="AA75" s="3154"/>
      <c r="AB75" s="3188">
        <f t="shared" si="31"/>
      </c>
      <c r="AC75" s="3221">
        <f t="shared" si="22"/>
      </c>
      <c r="AD75" s="3090">
        <f t="shared" si="14"/>
      </c>
      <c r="AE75" s="3103">
        <f t="shared" si="4"/>
      </c>
      <c r="AF75" s="3189">
        <f>VLOOKUP(C75,'Data Products'!$A:$J,10,0)</f>
      </c>
      <c r="AG75" s="3190">
        <f t="shared" si="25"/>
      </c>
      <c r="AH75" s="3093">
        <f t="shared" si="19"/>
      </c>
      <c r="AI75" s="3194"/>
      <c r="AJ75" s="3198"/>
      <c r="AK75" s="3097"/>
      <c r="AL75" s="3096"/>
      <c r="AM75" s="3097"/>
      <c r="AN75" s="3097"/>
    </row>
    <row customHeight="true" hidden="true" ht="18" r="76">
      <c r="A76" s="3179">
        <v>43</v>
      </c>
      <c r="B76" s="3078" t="s">
        <v>2968</v>
      </c>
      <c r="C76" s="3179" t="s">
        <v>3038</v>
      </c>
      <c r="D76" s="3204"/>
      <c r="E76" s="3204"/>
      <c r="F76" s="3182">
        <v>0</v>
      </c>
      <c r="G76" s="3182">
        <v>0</v>
      </c>
      <c r="H76" s="3217"/>
      <c r="I76" s="3184">
        <f>VLOOKUP(C76,'Data Products'!$A:$J,2,0)</f>
      </c>
      <c r="J76" s="3144">
        <f t="shared" si="11"/>
      </c>
      <c r="K76" s="3145">
        <v>45882</v>
      </c>
      <c r="L76" s="3087">
        <f t="shared" si="1"/>
      </c>
      <c r="M76" s="3193">
        <v>0</v>
      </c>
      <c r="N76" s="3110">
        <v>0</v>
      </c>
      <c r="O76" s="3222"/>
      <c r="P76" s="3223"/>
      <c r="Q76" s="3078" t="s">
        <v>3035</v>
      </c>
      <c r="R76" s="3154"/>
      <c r="S76" s="3154"/>
      <c r="T76" s="3154"/>
      <c r="U76" s="3154"/>
      <c r="V76" s="3154"/>
      <c r="W76" s="3154"/>
      <c r="X76" s="3154"/>
      <c r="Y76" s="3154"/>
      <c r="Z76" s="3154"/>
      <c r="AA76" s="3154"/>
      <c r="AB76" s="3188">
        <f t="shared" si="31"/>
      </c>
      <c r="AC76" s="3221">
        <f t="shared" si="22"/>
      </c>
      <c r="AD76" s="3090">
        <f t="shared" si="14"/>
      </c>
      <c r="AE76" s="3103">
        <f t="shared" si="4"/>
      </c>
      <c r="AF76" s="3189">
        <f>VLOOKUP(C76,'Data Products'!$A:$J,10,0)</f>
      </c>
      <c r="AG76" s="3190">
        <f t="shared" si="25"/>
      </c>
      <c r="AH76" s="3093">
        <f t="shared" si="19"/>
      </c>
      <c r="AI76" s="3194"/>
      <c r="AJ76" s="3198"/>
      <c r="AK76" s="3097"/>
      <c r="AL76" s="3096"/>
      <c r="AM76" s="3097"/>
      <c r="AN76" s="3097"/>
    </row>
    <row customHeight="true" hidden="true" ht="18" r="77">
      <c r="A77" s="3179">
        <v>44</v>
      </c>
      <c r="B77" s="3078" t="s">
        <v>2922</v>
      </c>
      <c r="C77" s="3155" t="s">
        <v>3039</v>
      </c>
      <c r="D77" s="3122" t="s">
        <v>3039</v>
      </c>
      <c r="E77" s="3122" t="s">
        <v>3039</v>
      </c>
      <c r="F77" s="3182">
        <v>0</v>
      </c>
      <c r="G77" s="3182">
        <v>0</v>
      </c>
      <c r="H77" s="3217"/>
      <c r="I77" s="3184">
        <f>VLOOKUP(C77,'Data Products'!$A:$J,2,0)</f>
      </c>
      <c r="J77" s="3144">
        <f t="shared" si="11"/>
      </c>
      <c r="K77" s="3145">
        <v>45883</v>
      </c>
      <c r="L77" s="3087">
        <f t="shared" si="1"/>
      </c>
      <c r="M77" s="3193">
        <v>2</v>
      </c>
      <c r="N77" s="3110">
        <v>2</v>
      </c>
      <c r="O77" s="3222"/>
      <c r="P77" s="3223"/>
      <c r="Q77" s="3078" t="s">
        <v>3035</v>
      </c>
      <c r="R77" s="3154"/>
      <c r="S77" s="3154"/>
      <c r="T77" s="3154"/>
      <c r="U77" s="3154"/>
      <c r="V77" s="3154"/>
      <c r="W77" s="3154"/>
      <c r="X77" s="3154"/>
      <c r="Y77" s="3154"/>
      <c r="Z77" s="3154"/>
      <c r="AA77" s="3154"/>
      <c r="AB77" s="3188">
        <f t="shared" si="31"/>
      </c>
      <c r="AC77" s="3224">
        <f t="shared" si="22"/>
      </c>
      <c r="AD77" s="3090">
        <f t="shared" si="14"/>
      </c>
      <c r="AE77" s="3108">
        <f t="shared" si="4"/>
      </c>
      <c r="AF77" s="3189">
        <f>VLOOKUP(C77,'Data Products'!$A:$J,10,0)</f>
      </c>
      <c r="AG77" s="3190">
        <f t="shared" si="25"/>
      </c>
      <c r="AH77" s="3093">
        <f t="shared" si="19"/>
      </c>
      <c r="AI77" s="3194"/>
      <c r="AJ77" s="3198"/>
      <c r="AK77" s="3097"/>
      <c r="AL77" s="3096"/>
      <c r="AM77" s="3097"/>
      <c r="AN77" s="3097"/>
    </row>
    <row customHeight="true" hidden="true" ht="18" r="78">
      <c r="A78" s="3179">
        <v>45</v>
      </c>
      <c r="B78" s="3078" t="s">
        <v>2968</v>
      </c>
      <c r="C78" s="3179" t="s">
        <v>3040</v>
      </c>
      <c r="D78" s="3204"/>
      <c r="E78" s="3204"/>
      <c r="F78" s="3182">
        <v>0</v>
      </c>
      <c r="G78" s="3182">
        <v>0</v>
      </c>
      <c r="H78" s="3217"/>
      <c r="I78" s="3184">
        <f>VLOOKUP(C78,'Data Products'!$A:$J,2,0)</f>
      </c>
      <c r="J78" s="3144">
        <f t="shared" si="11"/>
      </c>
      <c r="K78" s="3145">
        <v>45884</v>
      </c>
      <c r="L78" s="3087">
        <f t="shared" si="1"/>
      </c>
      <c r="M78" s="3193">
        <v>0</v>
      </c>
      <c r="N78" s="3110">
        <v>0</v>
      </c>
      <c r="O78" s="3222"/>
      <c r="P78" s="3223"/>
      <c r="Q78" s="3078" t="s">
        <v>3035</v>
      </c>
      <c r="R78" s="3154"/>
      <c r="S78" s="3154"/>
      <c r="T78" s="3154"/>
      <c r="U78" s="3154"/>
      <c r="V78" s="3154"/>
      <c r="W78" s="3154"/>
      <c r="X78" s="3154"/>
      <c r="Y78" s="3154"/>
      <c r="Z78" s="3154"/>
      <c r="AA78" s="3154"/>
      <c r="AB78" s="3188">
        <f t="shared" si="31"/>
      </c>
      <c r="AC78" s="3221">
        <f t="shared" si="22"/>
      </c>
      <c r="AD78" s="3090">
        <f t="shared" si="14"/>
      </c>
      <c r="AE78" s="3108">
        <f t="shared" si="4"/>
      </c>
      <c r="AF78" s="3189">
        <f>VLOOKUP(C78,'Data Products'!$A:$J,10,0)</f>
      </c>
      <c r="AG78" s="3190">
        <f t="shared" si="25"/>
      </c>
      <c r="AH78" s="3093">
        <f t="shared" si="19"/>
      </c>
      <c r="AI78" s="3194"/>
      <c r="AJ78" s="3198"/>
      <c r="AK78" s="3097"/>
      <c r="AL78" s="3096"/>
      <c r="AM78" s="3097"/>
      <c r="AN78" s="3097"/>
    </row>
    <row customHeight="true" hidden="true" ht="18" r="79">
      <c r="A79" s="3179">
        <v>46</v>
      </c>
      <c r="B79" s="3078" t="s">
        <v>2968</v>
      </c>
      <c r="C79" s="3179" t="s">
        <v>3041</v>
      </c>
      <c r="D79" s="3204"/>
      <c r="E79" s="3204"/>
      <c r="F79" s="3182">
        <v>0</v>
      </c>
      <c r="G79" s="3182">
        <v>0</v>
      </c>
      <c r="H79" s="3217"/>
      <c r="I79" s="3184">
        <f>VLOOKUP(C79,'Data Products'!$A:$J,2,0)</f>
      </c>
      <c r="J79" s="3144">
        <f t="shared" si="11"/>
      </c>
      <c r="K79" s="3145">
        <v>45885</v>
      </c>
      <c r="L79" s="3087">
        <f t="shared" si="1"/>
      </c>
      <c r="M79" s="3193">
        <v>0</v>
      </c>
      <c r="N79" s="3110">
        <v>0</v>
      </c>
      <c r="O79" s="3222"/>
      <c r="P79" s="3223"/>
      <c r="Q79" s="3078" t="s">
        <v>3035</v>
      </c>
      <c r="R79" s="3154"/>
      <c r="S79" s="3154"/>
      <c r="T79" s="3154"/>
      <c r="U79" s="3154"/>
      <c r="V79" s="3154"/>
      <c r="W79" s="3154"/>
      <c r="X79" s="3154"/>
      <c r="Y79" s="3154"/>
      <c r="Z79" s="3154"/>
      <c r="AA79" s="3154"/>
      <c r="AB79" s="3188">
        <f t="shared" si="31"/>
      </c>
      <c r="AC79" s="3221">
        <f t="shared" si="22"/>
      </c>
      <c r="AD79" s="3090">
        <f t="shared" si="14"/>
      </c>
      <c r="AE79" s="3108">
        <f t="shared" si="4"/>
      </c>
      <c r="AF79" s="3189">
        <f>VLOOKUP(C79,'Data Products'!$A:$J,10,0)</f>
      </c>
      <c r="AG79" s="3190">
        <f t="shared" si="25"/>
      </c>
      <c r="AH79" s="3093">
        <f t="shared" si="19"/>
      </c>
      <c r="AI79" s="3194"/>
      <c r="AJ79" s="3198"/>
      <c r="AK79" s="3097"/>
      <c r="AL79" s="3096"/>
      <c r="AM79" s="3097"/>
      <c r="AN79" s="3097"/>
    </row>
    <row customHeight="true" hidden="true" ht="18" r="80">
      <c r="A80" s="3179">
        <v>47</v>
      </c>
      <c r="B80" s="3078" t="s">
        <v>2968</v>
      </c>
      <c r="C80" s="3206" t="s">
        <v>3042</v>
      </c>
      <c r="D80" s="3204"/>
      <c r="E80" s="3204"/>
      <c r="F80" s="3182">
        <v>0</v>
      </c>
      <c r="G80" s="3182">
        <v>0</v>
      </c>
      <c r="H80" s="3225"/>
      <c r="I80" s="3184">
        <f>VLOOKUP(C80,'Data Products'!$A:$J,2,0)</f>
      </c>
      <c r="J80" s="3144">
        <f t="shared" si="11"/>
      </c>
      <c r="K80" s="3145">
        <v>45886</v>
      </c>
      <c r="L80" s="3087">
        <f t="shared" si="1"/>
      </c>
      <c r="M80" s="3210">
        <v>0</v>
      </c>
      <c r="N80" s="3110">
        <v>0</v>
      </c>
      <c r="O80" s="3226"/>
      <c r="P80" s="3227"/>
      <c r="Q80" s="3078" t="s">
        <v>3035</v>
      </c>
      <c r="R80" s="3154"/>
      <c r="S80" s="3154"/>
      <c r="T80" s="3154"/>
      <c r="U80" s="3154"/>
      <c r="V80" s="3154"/>
      <c r="W80" s="3154"/>
      <c r="X80" s="3154"/>
      <c r="Y80" s="3154"/>
      <c r="Z80" s="3154"/>
      <c r="AA80" s="3154"/>
      <c r="AB80" s="3228">
        <f t="shared" si="31"/>
      </c>
      <c r="AC80" s="3221">
        <f t="shared" si="22"/>
      </c>
      <c r="AD80" s="3090">
        <f t="shared" si="14"/>
      </c>
      <c r="AE80" s="3108">
        <f t="shared" si="4"/>
      </c>
      <c r="AF80" s="3189">
        <f>VLOOKUP(C80,'Data Products'!$A:$J,10,0)</f>
      </c>
      <c r="AG80" s="3190">
        <f t="shared" si="25"/>
      </c>
      <c r="AH80" s="3093">
        <f t="shared" si="19"/>
      </c>
      <c r="AI80" s="3194"/>
      <c r="AJ80" s="3198"/>
      <c r="AK80" s="3097"/>
      <c r="AL80" s="3096"/>
      <c r="AM80" s="3097"/>
      <c r="AN80" s="3097"/>
    </row>
    <row customHeight="true" hidden="true" ht="18" r="81">
      <c r="A81" s="3179">
        <v>48</v>
      </c>
      <c r="B81" s="3078" t="s">
        <v>2968</v>
      </c>
      <c r="C81" s="3179" t="s">
        <v>3043</v>
      </c>
      <c r="D81" s="3204"/>
      <c r="E81" s="3204"/>
      <c r="F81" s="3182">
        <v>0</v>
      </c>
      <c r="G81" s="3182">
        <v>0</v>
      </c>
      <c r="H81" s="3217"/>
      <c r="I81" s="3184">
        <f>VLOOKUP(C81,'Data Products'!$A:$J,2,0)</f>
      </c>
      <c r="J81" s="3144">
        <f t="shared" si="11"/>
      </c>
      <c r="K81" s="3145">
        <v>45887</v>
      </c>
      <c r="L81" s="3087">
        <f t="shared" si="1"/>
      </c>
      <c r="M81" s="3193">
        <v>0</v>
      </c>
      <c r="N81" s="3110">
        <v>0</v>
      </c>
      <c r="O81" s="3222"/>
      <c r="P81" s="3223"/>
      <c r="Q81" s="3078" t="s">
        <v>3035</v>
      </c>
      <c r="R81" s="3083"/>
      <c r="S81" s="3083"/>
      <c r="T81" s="3083"/>
      <c r="U81" s="3083"/>
      <c r="V81" s="3083"/>
      <c r="W81" s="3083"/>
      <c r="X81" s="3083"/>
      <c r="Y81" s="3083"/>
      <c r="Z81" s="3083"/>
      <c r="AA81" s="3083"/>
      <c r="AB81" s="3188">
        <f t="shared" si="31"/>
      </c>
      <c r="AC81" s="3221">
        <f t="shared" si="22"/>
      </c>
      <c r="AD81" s="3090">
        <f t="shared" si="14"/>
      </c>
      <c r="AE81" s="3108">
        <f t="shared" si="4"/>
      </c>
      <c r="AF81" s="3189">
        <f>VLOOKUP(C81,'Data Products'!$A:$J,10,0)</f>
      </c>
      <c r="AG81" s="3190">
        <f t="shared" si="25"/>
      </c>
      <c r="AH81" s="3093">
        <f t="shared" si="19"/>
      </c>
      <c r="AI81" s="3194"/>
      <c r="AJ81" s="3198"/>
      <c r="AK81" s="3097"/>
      <c r="AL81" s="3096"/>
      <c r="AM81" s="3097"/>
      <c r="AN81" s="3097"/>
    </row>
    <row customHeight="true" hidden="true" ht="18" r="82">
      <c r="A82" s="3179">
        <v>49</v>
      </c>
      <c r="B82" s="3078" t="s">
        <v>2968</v>
      </c>
      <c r="C82" s="3179" t="s">
        <v>3044</v>
      </c>
      <c r="D82" s="3204"/>
      <c r="E82" s="3204"/>
      <c r="F82" s="3182">
        <v>0</v>
      </c>
      <c r="G82" s="3182">
        <v>0</v>
      </c>
      <c r="H82" s="3217"/>
      <c r="I82" s="3184">
        <f>VLOOKUP(C82,'Data Products'!$A:$J,2,0)</f>
      </c>
      <c r="J82" s="3144">
        <f t="shared" si="11"/>
      </c>
      <c r="K82" s="3145">
        <v>45888</v>
      </c>
      <c r="L82" s="3087">
        <f t="shared" si="1"/>
      </c>
      <c r="M82" s="3193">
        <v>0</v>
      </c>
      <c r="N82" s="3110">
        <v>0</v>
      </c>
      <c r="O82" s="3222"/>
      <c r="P82" s="3223"/>
      <c r="Q82" s="3078" t="s">
        <v>3035</v>
      </c>
      <c r="R82" s="3083"/>
      <c r="S82" s="3083"/>
      <c r="T82" s="3083"/>
      <c r="U82" s="3083"/>
      <c r="V82" s="3083"/>
      <c r="W82" s="3083"/>
      <c r="X82" s="3083"/>
      <c r="Y82" s="3083"/>
      <c r="Z82" s="3083"/>
      <c r="AA82" s="3083"/>
      <c r="AB82" s="3188">
        <f t="shared" si="31"/>
      </c>
      <c r="AC82" s="3221">
        <f t="shared" si="22"/>
      </c>
      <c r="AD82" s="3090">
        <f t="shared" si="14"/>
      </c>
      <c r="AE82" s="3108">
        <f t="shared" si="4"/>
      </c>
      <c r="AF82" s="3189">
        <f>VLOOKUP(C82,'Data Products'!$A:$J,10,0)</f>
      </c>
      <c r="AG82" s="3190">
        <f t="shared" si="25"/>
      </c>
      <c r="AH82" s="3093">
        <f t="shared" si="19"/>
      </c>
      <c r="AI82" s="3194"/>
      <c r="AJ82" s="3198"/>
      <c r="AK82" s="3097"/>
      <c r="AL82" s="3096"/>
      <c r="AM82" s="3097"/>
      <c r="AN82" s="3097"/>
    </row>
    <row customHeight="true" hidden="true" ht="18" r="83">
      <c r="A83" s="3179">
        <v>50</v>
      </c>
      <c r="B83" s="3078" t="s">
        <v>2968</v>
      </c>
      <c r="C83" s="3179" t="s">
        <v>3045</v>
      </c>
      <c r="D83" s="3122" t="s">
        <v>3046</v>
      </c>
      <c r="E83" s="3122" t="s">
        <v>3046</v>
      </c>
      <c r="F83" s="3182">
        <v>0</v>
      </c>
      <c r="G83" s="3182">
        <v>0</v>
      </c>
      <c r="H83" s="3217"/>
      <c r="I83" s="3184">
        <f>VLOOKUP(C83,'Data Products'!$A:$J,2,0)</f>
      </c>
      <c r="J83" s="3144">
        <f t="shared" si="11"/>
      </c>
      <c r="K83" s="3145">
        <v>45889</v>
      </c>
      <c r="L83" s="3087">
        <f t="shared" si="1"/>
      </c>
      <c r="M83" s="3193">
        <v>0</v>
      </c>
      <c r="N83" s="3110">
        <v>0</v>
      </c>
      <c r="O83" s="3222"/>
      <c r="P83" s="3223"/>
      <c r="Q83" s="3078" t="s">
        <v>3035</v>
      </c>
      <c r="R83" s="3083"/>
      <c r="S83" s="3083"/>
      <c r="T83" s="3083"/>
      <c r="U83" s="3083"/>
      <c r="V83" s="3083"/>
      <c r="W83" s="3083"/>
      <c r="X83" s="3083"/>
      <c r="Y83" s="3083"/>
      <c r="Z83" s="3083"/>
      <c r="AA83" s="3083"/>
      <c r="AB83" s="3188">
        <f t="shared" si="31"/>
      </c>
      <c r="AC83" s="3128">
        <f t="shared" si="22"/>
      </c>
      <c r="AD83" s="3090">
        <f t="shared" si="14"/>
      </c>
      <c r="AE83" s="3108">
        <f t="shared" si="4"/>
      </c>
      <c r="AF83" s="3189">
        <f>VLOOKUP(C83,'Data Products'!$A:$J,10,0)</f>
      </c>
      <c r="AG83" s="3190">
        <f t="shared" si="25"/>
      </c>
      <c r="AH83" s="3093">
        <f t="shared" si="19"/>
      </c>
      <c r="AI83" s="3194"/>
      <c r="AJ83" s="3198"/>
      <c r="AK83" s="3097"/>
      <c r="AL83" s="3096"/>
      <c r="AM83" s="3097"/>
      <c r="AN83" s="3097"/>
    </row>
    <row customHeight="true" hidden="true" ht="18" r="84">
      <c r="A84" s="3179">
        <v>51</v>
      </c>
      <c r="B84" s="3078" t="s">
        <v>2968</v>
      </c>
      <c r="C84" s="3179" t="s">
        <v>3047</v>
      </c>
      <c r="D84" s="3122" t="s">
        <v>3048</v>
      </c>
      <c r="E84" s="3122" t="s">
        <v>3048</v>
      </c>
      <c r="F84" s="3182">
        <v>0</v>
      </c>
      <c r="G84" s="3182">
        <v>0</v>
      </c>
      <c r="H84" s="3217"/>
      <c r="I84" s="3184">
        <f>VLOOKUP(C84,'Data Products'!$A:$J,2,0)</f>
      </c>
      <c r="J84" s="3144">
        <f t="shared" si="11"/>
      </c>
      <c r="K84" s="3145">
        <v>45890</v>
      </c>
      <c r="L84" s="3087">
        <f t="shared" si="1"/>
      </c>
      <c r="M84" s="3193">
        <v>0</v>
      </c>
      <c r="N84" s="3110">
        <v>0</v>
      </c>
      <c r="O84" s="3222"/>
      <c r="P84" s="3223"/>
      <c r="Q84" s="3078" t="s">
        <v>3035</v>
      </c>
      <c r="R84" s="3083"/>
      <c r="S84" s="3083"/>
      <c r="T84" s="3083"/>
      <c r="U84" s="3083"/>
      <c r="V84" s="3083"/>
      <c r="W84" s="3083"/>
      <c r="X84" s="3083"/>
      <c r="Y84" s="3083"/>
      <c r="Z84" s="3083"/>
      <c r="AA84" s="3083"/>
      <c r="AB84" s="3188">
        <f t="shared" si="31"/>
      </c>
      <c r="AC84" s="3107">
        <f t="shared" si="22"/>
      </c>
      <c r="AD84" s="3090">
        <f t="shared" si="14"/>
      </c>
      <c r="AE84" s="3108">
        <f t="shared" si="4"/>
      </c>
      <c r="AF84" s="3189">
        <f>VLOOKUP(C84,'Data Products'!$A:$J,10,0)</f>
      </c>
      <c r="AG84" s="3190">
        <f t="shared" si="25"/>
      </c>
      <c r="AH84" s="3093">
        <f t="shared" si="19"/>
      </c>
      <c r="AI84" s="3194"/>
      <c r="AJ84" s="3198"/>
      <c r="AK84" s="3097"/>
      <c r="AL84" s="3096"/>
      <c r="AM84" s="3097"/>
      <c r="AN84" s="3097"/>
    </row>
    <row customHeight="true" hidden="true" ht="18" r="85">
      <c r="A85" s="3179">
        <v>52</v>
      </c>
      <c r="B85" s="3078" t="s">
        <v>2968</v>
      </c>
      <c r="C85" s="3179" t="s">
        <v>3049</v>
      </c>
      <c r="D85" s="3122" t="s">
        <v>3050</v>
      </c>
      <c r="E85" s="3122" t="s">
        <v>3050</v>
      </c>
      <c r="F85" s="3182">
        <v>0</v>
      </c>
      <c r="G85" s="3182">
        <v>0</v>
      </c>
      <c r="H85" s="3217"/>
      <c r="I85" s="3184">
        <f>VLOOKUP(C85,'Data Products'!$A:$J,2,0)</f>
      </c>
      <c r="J85" s="3144">
        <f t="shared" si="11"/>
      </c>
      <c r="K85" s="3145">
        <v>45891</v>
      </c>
      <c r="L85" s="3087">
        <f t="shared" si="1"/>
      </c>
      <c r="M85" s="3193">
        <v>0</v>
      </c>
      <c r="N85" s="3110">
        <v>0</v>
      </c>
      <c r="O85" s="3222"/>
      <c r="P85" s="3223"/>
      <c r="Q85" s="3078" t="s">
        <v>3035</v>
      </c>
      <c r="R85" s="3083"/>
      <c r="S85" s="3083"/>
      <c r="T85" s="3083"/>
      <c r="U85" s="3083"/>
      <c r="V85" s="3083"/>
      <c r="W85" s="3083"/>
      <c r="X85" s="3083"/>
      <c r="Y85" s="3083"/>
      <c r="Z85" s="3083"/>
      <c r="AA85" s="3083"/>
      <c r="AB85" s="3188">
        <f t="shared" si="31"/>
      </c>
      <c r="AC85" s="3102">
        <f t="shared" si="22"/>
      </c>
      <c r="AD85" s="3090">
        <f t="shared" si="14"/>
      </c>
      <c r="AE85" s="3108">
        <f t="shared" si="4"/>
      </c>
      <c r="AF85" s="3189">
        <f>VLOOKUP(C85,'Data Products'!$A:$J,10,0)</f>
      </c>
      <c r="AG85" s="3190">
        <f t="shared" si="25"/>
      </c>
      <c r="AH85" s="3093">
        <f t="shared" si="19"/>
      </c>
      <c r="AI85" s="3194"/>
      <c r="AJ85" s="3198"/>
      <c r="AK85" s="3097"/>
      <c r="AL85" s="3096"/>
      <c r="AM85" s="3097"/>
      <c r="AN85" s="3097"/>
    </row>
    <row customHeight="true" hidden="true" ht="18" r="86">
      <c r="A86" s="3179">
        <v>53</v>
      </c>
      <c r="B86" s="3078" t="s">
        <v>2968</v>
      </c>
      <c r="C86" s="3179" t="s">
        <v>3051</v>
      </c>
      <c r="D86" s="3122" t="s">
        <v>3052</v>
      </c>
      <c r="E86" s="3122" t="s">
        <v>3052</v>
      </c>
      <c r="F86" s="3182">
        <v>0</v>
      </c>
      <c r="G86" s="3182">
        <v>0</v>
      </c>
      <c r="H86" s="3217"/>
      <c r="I86" s="3184">
        <f>VLOOKUP(C86,'Data Products'!$A:$J,2,0)</f>
      </c>
      <c r="J86" s="3144">
        <f t="shared" si="11"/>
      </c>
      <c r="K86" s="3145">
        <v>45892</v>
      </c>
      <c r="L86" s="3087">
        <f t="shared" si="1"/>
      </c>
      <c r="M86" s="3193">
        <v>0</v>
      </c>
      <c r="N86" s="3110">
        <v>0</v>
      </c>
      <c r="O86" s="3222"/>
      <c r="P86" s="3223"/>
      <c r="Q86" s="3078" t="s">
        <v>3035</v>
      </c>
      <c r="R86" s="3083"/>
      <c r="S86" s="3083"/>
      <c r="T86" s="3083"/>
      <c r="U86" s="3083"/>
      <c r="V86" s="3083"/>
      <c r="W86" s="3083"/>
      <c r="X86" s="3083"/>
      <c r="Y86" s="3083"/>
      <c r="Z86" s="3083"/>
      <c r="AA86" s="3083"/>
      <c r="AB86" s="3188">
        <f t="shared" si="31"/>
      </c>
      <c r="AC86" s="3201">
        <f t="shared" si="22"/>
      </c>
      <c r="AD86" s="3090">
        <f t="shared" si="14"/>
      </c>
      <c r="AE86" s="3108">
        <f t="shared" si="4"/>
      </c>
      <c r="AF86" s="3189">
        <f>VLOOKUP(C86,'Data Products'!$A:$J,10,0)</f>
      </c>
      <c r="AG86" s="3190">
        <f t="shared" si="25"/>
      </c>
      <c r="AH86" s="3093">
        <f t="shared" si="19"/>
      </c>
      <c r="AI86" s="3194"/>
      <c r="AJ86" s="3198"/>
      <c r="AK86" s="3097"/>
      <c r="AL86" s="3096"/>
      <c r="AM86" s="3097"/>
      <c r="AN86" s="3097"/>
    </row>
    <row customHeight="true" hidden="true" ht="18" r="87">
      <c r="A87" s="3179">
        <v>54</v>
      </c>
      <c r="B87" s="3078" t="s">
        <v>2968</v>
      </c>
      <c r="C87" s="3179" t="s">
        <v>3053</v>
      </c>
      <c r="D87" s="3122" t="s">
        <v>3054</v>
      </c>
      <c r="E87" s="3122" t="s">
        <v>3054</v>
      </c>
      <c r="F87" s="3182">
        <v>0</v>
      </c>
      <c r="G87" s="3182">
        <v>0</v>
      </c>
      <c r="H87" s="3217"/>
      <c r="I87" s="3184">
        <f>VLOOKUP(C87,'Data Products'!$A:$J,2,0)</f>
      </c>
      <c r="J87" s="3144">
        <f t="shared" si="11"/>
      </c>
      <c r="K87" s="3145">
        <v>45893</v>
      </c>
      <c r="L87" s="3087">
        <f t="shared" si="1"/>
      </c>
      <c r="M87" s="3193">
        <v>0</v>
      </c>
      <c r="N87" s="3110">
        <v>0</v>
      </c>
      <c r="O87" s="3222"/>
      <c r="P87" s="3223"/>
      <c r="Q87" s="3078" t="s">
        <v>3035</v>
      </c>
      <c r="R87" s="3083"/>
      <c r="S87" s="3083"/>
      <c r="T87" s="3083"/>
      <c r="U87" s="3083"/>
      <c r="V87" s="3083"/>
      <c r="W87" s="3083"/>
      <c r="X87" s="3083"/>
      <c r="Y87" s="3083"/>
      <c r="Z87" s="3083"/>
      <c r="AA87" s="3083"/>
      <c r="AB87" s="3188">
        <f t="shared" si="31"/>
      </c>
      <c r="AC87" s="3201">
        <f t="shared" si="22"/>
      </c>
      <c r="AD87" s="3090">
        <f t="shared" si="14"/>
      </c>
      <c r="AE87" s="3108">
        <f t="shared" si="4"/>
      </c>
      <c r="AF87" s="3189">
        <f>VLOOKUP(C87,'Data Products'!$A:$J,10,0)</f>
      </c>
      <c r="AG87" s="3190">
        <f t="shared" si="25"/>
      </c>
      <c r="AH87" s="3093">
        <f t="shared" si="19"/>
      </c>
      <c r="AI87" s="3194"/>
      <c r="AJ87" s="3198"/>
      <c r="AK87" s="3097"/>
      <c r="AL87" s="3096"/>
      <c r="AM87" s="3097"/>
      <c r="AN87" s="3097"/>
    </row>
    <row customHeight="true" hidden="true" ht="18" r="88">
      <c r="A88" s="3179">
        <v>55</v>
      </c>
      <c r="B88" s="3078" t="s">
        <v>2968</v>
      </c>
      <c r="C88" s="3179" t="s">
        <v>3055</v>
      </c>
      <c r="D88" s="3122" t="s">
        <v>3056</v>
      </c>
      <c r="E88" s="3122" t="s">
        <v>3056</v>
      </c>
      <c r="F88" s="3182">
        <v>0</v>
      </c>
      <c r="G88" s="3182">
        <v>0</v>
      </c>
      <c r="H88" s="3217"/>
      <c r="I88" s="3184">
        <f>VLOOKUP(C88,'Data Products'!$A:$J,2,0)</f>
      </c>
      <c r="J88" s="3144">
        <f t="shared" si="11"/>
      </c>
      <c r="K88" s="3145">
        <v>45894</v>
      </c>
      <c r="L88" s="3087">
        <f t="shared" si="1"/>
      </c>
      <c r="M88" s="3193">
        <v>0</v>
      </c>
      <c r="N88" s="3110">
        <v>0</v>
      </c>
      <c r="O88" s="3222"/>
      <c r="P88" s="3223"/>
      <c r="Q88" s="3078" t="s">
        <v>3035</v>
      </c>
      <c r="R88" s="3083"/>
      <c r="S88" s="3083"/>
      <c r="T88" s="3083"/>
      <c r="U88" s="3083"/>
      <c r="V88" s="3083"/>
      <c r="W88" s="3083"/>
      <c r="X88" s="3083"/>
      <c r="Y88" s="3083"/>
      <c r="Z88" s="3083"/>
      <c r="AA88" s="3083"/>
      <c r="AB88" s="3188">
        <f t="shared" si="31"/>
      </c>
      <c r="AC88" s="3102">
        <f t="shared" si="22"/>
      </c>
      <c r="AD88" s="3090">
        <f t="shared" si="14"/>
      </c>
      <c r="AE88" s="3108">
        <f t="shared" si="4"/>
      </c>
      <c r="AF88" s="3189">
        <f>VLOOKUP(C88,'Data Products'!$A:$J,10,0)</f>
      </c>
      <c r="AG88" s="3190">
        <f t="shared" si="25"/>
      </c>
      <c r="AH88" s="3093">
        <f t="shared" si="19"/>
      </c>
      <c r="AI88" s="3194"/>
      <c r="AJ88" s="3198"/>
      <c r="AK88" s="3097"/>
      <c r="AL88" s="3096"/>
      <c r="AM88" s="3097"/>
      <c r="AN88" s="3097"/>
    </row>
    <row customHeight="true" hidden="true" ht="18" r="89">
      <c r="A89" s="3179">
        <v>56</v>
      </c>
      <c r="B89" s="3078" t="s">
        <v>2968</v>
      </c>
      <c r="C89" s="3179" t="s">
        <v>3057</v>
      </c>
      <c r="D89" s="3122" t="s">
        <v>3058</v>
      </c>
      <c r="E89" s="3122" t="s">
        <v>3058</v>
      </c>
      <c r="F89" s="3182">
        <v>0</v>
      </c>
      <c r="G89" s="3182">
        <v>0</v>
      </c>
      <c r="H89" s="3217"/>
      <c r="I89" s="3184">
        <f>VLOOKUP(C89,'Data Products'!$A:$J,2,0)</f>
      </c>
      <c r="J89" s="3144">
        <f t="shared" si="11"/>
      </c>
      <c r="K89" s="3145">
        <v>45895</v>
      </c>
      <c r="L89" s="3087">
        <f t="shared" si="1"/>
      </c>
      <c r="M89" s="3193">
        <v>0</v>
      </c>
      <c r="N89" s="3110">
        <v>0</v>
      </c>
      <c r="O89" s="3222"/>
      <c r="P89" s="3223"/>
      <c r="Q89" s="3078" t="s">
        <v>3035</v>
      </c>
      <c r="R89" s="3083"/>
      <c r="S89" s="3083"/>
      <c r="T89" s="3083"/>
      <c r="U89" s="3083"/>
      <c r="V89" s="3083"/>
      <c r="W89" s="3083"/>
      <c r="X89" s="3083"/>
      <c r="Y89" s="3083"/>
      <c r="Z89" s="3083"/>
      <c r="AA89" s="3083"/>
      <c r="AB89" s="3188">
        <f t="shared" si="31"/>
      </c>
      <c r="AC89" s="3107">
        <f t="shared" si="22"/>
      </c>
      <c r="AD89" s="3229">
        <f t="shared" si="14"/>
      </c>
      <c r="AE89" s="3108">
        <f t="shared" si="4"/>
      </c>
      <c r="AF89" s="3189">
        <f>VLOOKUP(C89,'Data Products'!$A:$J,10,0)</f>
      </c>
      <c r="AG89" s="3190">
        <f t="shared" si="25"/>
      </c>
      <c r="AH89" s="3093">
        <f t="shared" si="19"/>
      </c>
      <c r="AI89" s="3194"/>
      <c r="AJ89" s="3198"/>
      <c r="AK89" s="3097"/>
      <c r="AL89" s="3096"/>
      <c r="AM89" s="3097"/>
      <c r="AN89" s="3097"/>
    </row>
    <row customHeight="true" hidden="true" ht="18" r="90">
      <c r="A90" s="3179">
        <v>57</v>
      </c>
      <c r="B90" s="3078" t="s">
        <v>2968</v>
      </c>
      <c r="C90" s="3179" t="s">
        <v>3059</v>
      </c>
      <c r="D90" s="3122" t="s">
        <v>3060</v>
      </c>
      <c r="E90" s="3122" t="s">
        <v>3060</v>
      </c>
      <c r="F90" s="3182">
        <v>0</v>
      </c>
      <c r="G90" s="3182">
        <v>0</v>
      </c>
      <c r="H90" s="3217"/>
      <c r="I90" s="3184">
        <f>VLOOKUP(C90,'Data Products'!$A:$J,2,0)</f>
      </c>
      <c r="J90" s="3144">
        <f t="shared" si="11"/>
      </c>
      <c r="K90" s="3145">
        <v>45896</v>
      </c>
      <c r="L90" s="3087">
        <f t="shared" si="1"/>
      </c>
      <c r="M90" s="3193">
        <v>0</v>
      </c>
      <c r="N90" s="3110">
        <v>0</v>
      </c>
      <c r="O90" s="3222"/>
      <c r="P90" s="3223"/>
      <c r="Q90" s="3078" t="s">
        <v>3035</v>
      </c>
      <c r="R90" s="3083"/>
      <c r="S90" s="3083"/>
      <c r="T90" s="3083"/>
      <c r="U90" s="3083"/>
      <c r="V90" s="3083"/>
      <c r="W90" s="3083"/>
      <c r="X90" s="3083"/>
      <c r="Y90" s="3083"/>
      <c r="Z90" s="3083"/>
      <c r="AA90" s="3083"/>
      <c r="AB90" s="3188">
        <f t="shared" si="31"/>
      </c>
      <c r="AC90" s="3089">
        <f t="shared" si="22"/>
      </c>
      <c r="AD90" s="3229">
        <f t="shared" si="14"/>
      </c>
      <c r="AE90" s="3108">
        <f t="shared" si="4"/>
      </c>
      <c r="AF90" s="3189">
        <f>VLOOKUP(C90,'Data Products'!$A:$J,10,0)</f>
      </c>
      <c r="AG90" s="3190">
        <f t="shared" si="25"/>
      </c>
      <c r="AH90" s="3093">
        <f t="shared" si="19"/>
      </c>
      <c r="AI90" s="3194"/>
      <c r="AJ90" s="3198"/>
      <c r="AK90" s="3097"/>
      <c r="AL90" s="3096"/>
      <c r="AM90" s="3097"/>
      <c r="AN90" s="3097"/>
    </row>
    <row customHeight="true" hidden="true" ht="18" r="91">
      <c r="A91" s="3179">
        <v>58</v>
      </c>
      <c r="B91" s="3078" t="s">
        <v>2968</v>
      </c>
      <c r="C91" s="3179" t="s">
        <v>3061</v>
      </c>
      <c r="D91" s="3122" t="s">
        <v>3062</v>
      </c>
      <c r="E91" s="3122" t="s">
        <v>3062</v>
      </c>
      <c r="F91" s="3182">
        <v>0</v>
      </c>
      <c r="G91" s="3182">
        <v>0</v>
      </c>
      <c r="H91" s="3217"/>
      <c r="I91" s="3184">
        <f>VLOOKUP(C91,'Data Products'!$A:$J,2,0)</f>
      </c>
      <c r="J91" s="3144">
        <f t="shared" si="11"/>
      </c>
      <c r="K91" s="3145">
        <v>45897</v>
      </c>
      <c r="L91" s="3087">
        <f t="shared" si="1"/>
      </c>
      <c r="M91" s="3193">
        <v>0</v>
      </c>
      <c r="N91" s="3110">
        <v>0</v>
      </c>
      <c r="O91" s="3222"/>
      <c r="P91" s="3223"/>
      <c r="Q91" s="3078" t="s">
        <v>3035</v>
      </c>
      <c r="R91" s="3083"/>
      <c r="S91" s="3083"/>
      <c r="T91" s="3083"/>
      <c r="U91" s="3083"/>
      <c r="V91" s="3083"/>
      <c r="W91" s="3083"/>
      <c r="X91" s="3083"/>
      <c r="Y91" s="3083"/>
      <c r="Z91" s="3083"/>
      <c r="AA91" s="3083"/>
      <c r="AB91" s="3188">
        <f t="shared" si="31"/>
      </c>
      <c r="AC91" s="3089">
        <f t="shared" si="22"/>
      </c>
      <c r="AD91" s="3229">
        <f t="shared" si="14"/>
      </c>
      <c r="AE91" s="3108">
        <f t="shared" si="4"/>
      </c>
      <c r="AF91" s="3189">
        <f>VLOOKUP(C91,'Data Products'!$A:$J,10,0)</f>
      </c>
      <c r="AG91" s="3190">
        <f t="shared" si="25"/>
      </c>
      <c r="AH91" s="3093">
        <f t="shared" si="19"/>
      </c>
      <c r="AI91" s="3194"/>
      <c r="AJ91" s="3198"/>
      <c r="AK91" s="3097"/>
      <c r="AL91" s="3096"/>
      <c r="AM91" s="3097"/>
      <c r="AN91" s="3097"/>
    </row>
    <row customHeight="true" hidden="true" ht="18" r="92">
      <c r="A92" s="3179">
        <v>59</v>
      </c>
      <c r="B92" s="3078" t="s">
        <v>2968</v>
      </c>
      <c r="C92" s="3179" t="s">
        <v>3063</v>
      </c>
      <c r="D92" s="3122" t="s">
        <v>3064</v>
      </c>
      <c r="E92" s="3122" t="s">
        <v>3064</v>
      </c>
      <c r="F92" s="3182">
        <v>0</v>
      </c>
      <c r="G92" s="3182">
        <v>0</v>
      </c>
      <c r="H92" s="3217"/>
      <c r="I92" s="3184">
        <f>VLOOKUP(C92,'Data Products'!$A:$J,2,0)</f>
      </c>
      <c r="J92" s="3144">
        <f t="shared" si="11"/>
      </c>
      <c r="K92" s="3145">
        <v>45898</v>
      </c>
      <c r="L92" s="3087">
        <f t="shared" si="1"/>
      </c>
      <c r="M92" s="3193">
        <v>0</v>
      </c>
      <c r="N92" s="3110">
        <v>0</v>
      </c>
      <c r="O92" s="3222"/>
      <c r="P92" s="3223"/>
      <c r="Q92" s="3078" t="s">
        <v>3035</v>
      </c>
      <c r="R92" s="3083"/>
      <c r="S92" s="3083"/>
      <c r="T92" s="3083"/>
      <c r="U92" s="3083"/>
      <c r="V92" s="3083"/>
      <c r="W92" s="3083"/>
      <c r="X92" s="3083"/>
      <c r="Y92" s="3083"/>
      <c r="Z92" s="3083"/>
      <c r="AA92" s="3083"/>
      <c r="AB92" s="3188">
        <f t="shared" si="31"/>
      </c>
      <c r="AC92" s="3089">
        <f t="shared" si="22"/>
      </c>
      <c r="AD92" s="3229">
        <f t="shared" si="14"/>
      </c>
      <c r="AE92" s="3108">
        <f t="shared" si="4"/>
      </c>
      <c r="AF92" s="3189">
        <f>VLOOKUP(C92,'Data Products'!$A:$J,10,0)</f>
      </c>
      <c r="AG92" s="3190">
        <f t="shared" si="25"/>
      </c>
      <c r="AH92" s="3093">
        <f t="shared" si="19"/>
      </c>
      <c r="AI92" s="3194"/>
      <c r="AJ92" s="3198"/>
      <c r="AK92" s="3097"/>
      <c r="AL92" s="3096"/>
      <c r="AM92" s="3097"/>
      <c r="AN92" s="3097"/>
    </row>
    <row customHeight="true" hidden="true" ht="18" r="93">
      <c r="A93" s="3179">
        <v>60</v>
      </c>
      <c r="B93" s="3078" t="s">
        <v>2968</v>
      </c>
      <c r="C93" s="3179" t="s">
        <v>3065</v>
      </c>
      <c r="D93" s="3122" t="s">
        <v>3066</v>
      </c>
      <c r="E93" s="3122" t="s">
        <v>3066</v>
      </c>
      <c r="F93" s="3182">
        <v>0</v>
      </c>
      <c r="G93" s="3182">
        <v>0</v>
      </c>
      <c r="H93" s="3217"/>
      <c r="I93" s="3184">
        <f>VLOOKUP(C93,'Data Products'!$A:$J,2,0)</f>
      </c>
      <c r="J93" s="3144">
        <f t="shared" si="11"/>
      </c>
      <c r="K93" s="3145">
        <v>45899</v>
      </c>
      <c r="L93" s="3087">
        <f t="shared" si="1"/>
      </c>
      <c r="M93" s="3193">
        <v>0</v>
      </c>
      <c r="N93" s="3110">
        <v>0</v>
      </c>
      <c r="O93" s="3222"/>
      <c r="P93" s="3223"/>
      <c r="Q93" s="3078" t="s">
        <v>3035</v>
      </c>
      <c r="R93" s="3083"/>
      <c r="S93" s="3083"/>
      <c r="T93" s="3083"/>
      <c r="U93" s="3083"/>
      <c r="V93" s="3083"/>
      <c r="W93" s="3083"/>
      <c r="X93" s="3083"/>
      <c r="Y93" s="3083"/>
      <c r="Z93" s="3083"/>
      <c r="AA93" s="3083"/>
      <c r="AB93" s="3188">
        <f t="shared" si="31"/>
      </c>
      <c r="AC93" s="3089">
        <f t="shared" si="22"/>
      </c>
      <c r="AD93" s="3229">
        <f t="shared" si="14"/>
      </c>
      <c r="AE93" s="3108">
        <f t="shared" si="4"/>
      </c>
      <c r="AF93" s="3189">
        <f>VLOOKUP(C93,'Data Products'!$A:$J,10,0)</f>
      </c>
      <c r="AG93" s="3190">
        <f t="shared" si="25"/>
      </c>
      <c r="AH93" s="3093">
        <f t="shared" si="19"/>
      </c>
      <c r="AI93" s="3194"/>
      <c r="AJ93" s="3198"/>
      <c r="AK93" s="3097"/>
      <c r="AL93" s="3096"/>
      <c r="AM93" s="3097"/>
      <c r="AN93" s="3097"/>
    </row>
    <row customHeight="true" hidden="true" ht="18" r="94">
      <c r="A94" s="3179">
        <v>61</v>
      </c>
      <c r="B94" s="3078" t="s">
        <v>2968</v>
      </c>
      <c r="C94" s="3179" t="s">
        <v>3067</v>
      </c>
      <c r="D94" s="3122" t="s">
        <v>3068</v>
      </c>
      <c r="E94" s="3122" t="s">
        <v>3068</v>
      </c>
      <c r="F94" s="3182">
        <v>0</v>
      </c>
      <c r="G94" s="3182">
        <v>0</v>
      </c>
      <c r="H94" s="3217"/>
      <c r="I94" s="3184">
        <f>VLOOKUP(C94,'Data Products'!$A:$J,2,0)</f>
      </c>
      <c r="J94" s="3144">
        <f t="shared" si="11"/>
      </c>
      <c r="K94" s="3145">
        <v>45900</v>
      </c>
      <c r="L94" s="3087">
        <f t="shared" si="1"/>
      </c>
      <c r="M94" s="3193">
        <v>0</v>
      </c>
      <c r="N94" s="3110">
        <v>0</v>
      </c>
      <c r="O94" s="3222"/>
      <c r="P94" s="3223"/>
      <c r="Q94" s="3078" t="s">
        <v>3035</v>
      </c>
      <c r="R94" s="3083"/>
      <c r="S94" s="3083"/>
      <c r="T94" s="3083"/>
      <c r="U94" s="3083"/>
      <c r="V94" s="3083"/>
      <c r="W94" s="3083"/>
      <c r="X94" s="3083"/>
      <c r="Y94" s="3083"/>
      <c r="Z94" s="3083"/>
      <c r="AA94" s="3083"/>
      <c r="AB94" s="3188">
        <f t="shared" si="31"/>
      </c>
      <c r="AC94" s="3089">
        <f t="shared" si="22"/>
      </c>
      <c r="AD94" s="3229">
        <f t="shared" si="14"/>
      </c>
      <c r="AE94" s="3108">
        <f t="shared" si="4"/>
      </c>
      <c r="AF94" s="3189">
        <f>VLOOKUP(C94,'Data Products'!$A:$J,10,0)</f>
      </c>
      <c r="AG94" s="3190">
        <f t="shared" si="25"/>
      </c>
      <c r="AH94" s="3093">
        <f t="shared" si="19"/>
      </c>
      <c r="AI94" s="3194"/>
      <c r="AJ94" s="3198"/>
      <c r="AK94" s="3097"/>
      <c r="AL94" s="3096"/>
      <c r="AM94" s="3097"/>
      <c r="AN94" s="3097"/>
    </row>
    <row customHeight="true" hidden="true" ht="18" r="95">
      <c r="A95" s="3179">
        <v>62</v>
      </c>
      <c r="B95" s="3078" t="s">
        <v>2968</v>
      </c>
      <c r="C95" s="3179" t="s">
        <v>3069</v>
      </c>
      <c r="D95" s="3122" t="s">
        <v>3070</v>
      </c>
      <c r="E95" s="3122" t="s">
        <v>3070</v>
      </c>
      <c r="F95" s="3182">
        <v>0</v>
      </c>
      <c r="G95" s="3182">
        <v>0</v>
      </c>
      <c r="H95" s="3217"/>
      <c r="I95" s="3184">
        <f>VLOOKUP(C95,'Data Products'!$A:$J,2,0)</f>
      </c>
      <c r="J95" s="3144">
        <f t="shared" si="11"/>
      </c>
      <c r="K95" s="3145">
        <v>45901</v>
      </c>
      <c r="L95" s="3087">
        <f t="shared" si="1"/>
      </c>
      <c r="M95" s="3193">
        <v>0</v>
      </c>
      <c r="N95" s="3110">
        <v>0</v>
      </c>
      <c r="O95" s="3222"/>
      <c r="P95" s="3223"/>
      <c r="Q95" s="3078" t="s">
        <v>3035</v>
      </c>
      <c r="R95" s="3083"/>
      <c r="S95" s="3083"/>
      <c r="T95" s="3083"/>
      <c r="U95" s="3083"/>
      <c r="V95" s="3083"/>
      <c r="W95" s="3083"/>
      <c r="X95" s="3083"/>
      <c r="Y95" s="3083"/>
      <c r="Z95" s="3083"/>
      <c r="AA95" s="3083"/>
      <c r="AB95" s="3188">
        <f t="shared" si="31"/>
      </c>
      <c r="AC95" s="3107">
        <f t="shared" si="22"/>
      </c>
      <c r="AD95" s="3229">
        <f t="shared" si="14"/>
      </c>
      <c r="AE95" s="3108">
        <f t="shared" si="4"/>
      </c>
      <c r="AF95" s="3189">
        <f>VLOOKUP(C95,'Data Products'!$A:$J,10,0)</f>
      </c>
      <c r="AG95" s="3190">
        <f t="shared" si="25"/>
      </c>
      <c r="AH95" s="3093">
        <f t="shared" si="19"/>
      </c>
      <c r="AI95" s="3194"/>
      <c r="AJ95" s="3198"/>
      <c r="AK95" s="3097"/>
      <c r="AL95" s="3096"/>
      <c r="AM95" s="3097"/>
      <c r="AN95" s="3097"/>
    </row>
    <row customHeight="true" hidden="true" ht="18" r="96">
      <c r="A96" s="3179">
        <v>63</v>
      </c>
      <c r="B96" s="3078" t="s">
        <v>2968</v>
      </c>
      <c r="C96" s="3179" t="s">
        <v>3071</v>
      </c>
      <c r="D96" s="3122" t="s">
        <v>3062</v>
      </c>
      <c r="E96" s="3122" t="s">
        <v>3062</v>
      </c>
      <c r="F96" s="3182">
        <v>0</v>
      </c>
      <c r="G96" s="3182">
        <v>0</v>
      </c>
      <c r="H96" s="3217"/>
      <c r="I96" s="3184">
        <f>VLOOKUP(C96,'Data Products'!$A:$J,2,0)</f>
      </c>
      <c r="J96" s="3144">
        <f t="shared" si="11"/>
      </c>
      <c r="K96" s="3145">
        <v>45902</v>
      </c>
      <c r="L96" s="3087">
        <f t="shared" si="1"/>
      </c>
      <c r="M96" s="3193">
        <v>0</v>
      </c>
      <c r="N96" s="3110">
        <v>0</v>
      </c>
      <c r="O96" s="3222"/>
      <c r="P96" s="3223"/>
      <c r="Q96" s="3078" t="s">
        <v>3035</v>
      </c>
      <c r="R96" s="3083"/>
      <c r="S96" s="3083"/>
      <c r="T96" s="3083"/>
      <c r="U96" s="3083"/>
      <c r="V96" s="3083"/>
      <c r="W96" s="3083"/>
      <c r="X96" s="3083"/>
      <c r="Y96" s="3083"/>
      <c r="Z96" s="3083"/>
      <c r="AA96" s="3083"/>
      <c r="AB96" s="3188">
        <f t="shared" si="31"/>
      </c>
      <c r="AC96" s="3102">
        <f t="shared" si="22"/>
      </c>
      <c r="AD96" s="3229">
        <f t="shared" si="14"/>
      </c>
      <c r="AE96" s="3108">
        <f t="shared" si="4"/>
      </c>
      <c r="AF96" s="3189">
        <f>VLOOKUP(C96,'Data Products'!$A:$J,10,0)</f>
      </c>
      <c r="AG96" s="3190">
        <f t="shared" si="25"/>
      </c>
      <c r="AH96" s="3093">
        <f t="shared" si="19"/>
      </c>
      <c r="AI96" s="3194"/>
      <c r="AJ96" s="3198"/>
      <c r="AK96" s="3097"/>
      <c r="AL96" s="3096"/>
      <c r="AM96" s="3097"/>
      <c r="AN96" s="3097"/>
    </row>
    <row customHeight="true" hidden="true" ht="18" r="97">
      <c r="A97" s="3179">
        <v>64</v>
      </c>
      <c r="B97" s="3078" t="s">
        <v>2968</v>
      </c>
      <c r="C97" s="3179" t="s">
        <v>3072</v>
      </c>
      <c r="D97" s="3122" t="s">
        <v>3062</v>
      </c>
      <c r="E97" s="3122" t="s">
        <v>3062</v>
      </c>
      <c r="F97" s="3182">
        <v>0</v>
      </c>
      <c r="G97" s="3182">
        <v>0</v>
      </c>
      <c r="H97" s="3217"/>
      <c r="I97" s="3184">
        <f>VLOOKUP(C97,'Data Products'!$A:$J,2,0)</f>
      </c>
      <c r="J97" s="3144">
        <f t="shared" si="11"/>
      </c>
      <c r="K97" s="3145">
        <v>45903</v>
      </c>
      <c r="L97" s="3087">
        <f t="shared" si="1"/>
      </c>
      <c r="M97" s="3193">
        <v>0</v>
      </c>
      <c r="N97" s="3110">
        <v>0</v>
      </c>
      <c r="O97" s="3222"/>
      <c r="P97" s="3223"/>
      <c r="Q97" s="3078" t="s">
        <v>3035</v>
      </c>
      <c r="R97" s="3083"/>
      <c r="S97" s="3083"/>
      <c r="T97" s="3083"/>
      <c r="U97" s="3083"/>
      <c r="V97" s="3083"/>
      <c r="W97" s="3083"/>
      <c r="X97" s="3083"/>
      <c r="Y97" s="3083"/>
      <c r="Z97" s="3083"/>
      <c r="AA97" s="3083"/>
      <c r="AB97" s="3188">
        <f t="shared" si="31"/>
      </c>
      <c r="AC97" s="3107">
        <f t="shared" si="22"/>
      </c>
      <c r="AD97" s="3229">
        <f t="shared" si="14"/>
      </c>
      <c r="AE97" s="3108">
        <f t="shared" si="4"/>
      </c>
      <c r="AF97" s="3189">
        <f>VLOOKUP(C97,'Data Products'!$A:$J,10,0)</f>
      </c>
      <c r="AG97" s="3190">
        <f t="shared" si="25"/>
      </c>
      <c r="AH97" s="3093">
        <f t="shared" si="19"/>
      </c>
      <c r="AI97" s="3194"/>
      <c r="AJ97" s="3198"/>
      <c r="AK97" s="3097"/>
      <c r="AL97" s="3096"/>
      <c r="AM97" s="3097"/>
      <c r="AN97" s="3097"/>
    </row>
    <row customHeight="true" hidden="true" ht="18" r="98">
      <c r="A98" s="3179">
        <v>65</v>
      </c>
      <c r="B98" s="3078" t="s">
        <v>2919</v>
      </c>
      <c r="C98" s="3179" t="s">
        <v>3073</v>
      </c>
      <c r="D98" s="3122" t="s">
        <v>3074</v>
      </c>
      <c r="E98" s="3122" t="s">
        <v>3074</v>
      </c>
      <c r="F98" s="3182">
        <v>0</v>
      </c>
      <c r="G98" s="3182">
        <v>0</v>
      </c>
      <c r="H98" s="3217"/>
      <c r="I98" s="3184">
        <f>VLOOKUP(C98,'Data Products'!$A:$J,2,0)</f>
      </c>
      <c r="J98" s="3144">
        <f t="shared" si="11"/>
      </c>
      <c r="K98" s="3145">
        <v>45904</v>
      </c>
      <c r="L98" s="3087">
        <f t="shared" si="1"/>
      </c>
      <c r="M98" s="3193">
        <v>0</v>
      </c>
      <c r="N98" s="3110">
        <v>0</v>
      </c>
      <c r="O98" s="3222"/>
      <c r="P98" s="3223"/>
      <c r="Q98" s="3078" t="s">
        <v>3035</v>
      </c>
      <c r="R98" s="3083"/>
      <c r="S98" s="3083"/>
      <c r="T98" s="3083"/>
      <c r="U98" s="3083"/>
      <c r="V98" s="3083"/>
      <c r="W98" s="3083"/>
      <c r="X98" s="3083"/>
      <c r="Y98" s="3083"/>
      <c r="Z98" s="3083"/>
      <c r="AA98" s="3083"/>
      <c r="AB98" s="3188">
        <f t="shared" si="31"/>
      </c>
      <c r="AC98" s="3107">
        <f t="shared" si="22"/>
      </c>
      <c r="AD98" s="3229">
        <f t="shared" si="14"/>
      </c>
      <c r="AE98" s="3108">
        <f t="shared" si="4"/>
      </c>
      <c r="AF98" s="3189">
        <f>VLOOKUP(C98,'Data Products'!$A:$J,10,0)</f>
      </c>
      <c r="AG98" s="3190">
        <f t="shared" si="25"/>
      </c>
      <c r="AH98" s="3093">
        <f t="shared" si="19"/>
      </c>
      <c r="AI98" s="3194"/>
      <c r="AJ98" s="3198"/>
      <c r="AK98" s="3097"/>
      <c r="AL98" s="3096"/>
      <c r="AM98" s="3097"/>
      <c r="AN98" s="3097"/>
    </row>
    <row customHeight="true" hidden="true" ht="18" r="99">
      <c r="A99" s="3179">
        <v>66</v>
      </c>
      <c r="B99" s="3078" t="s">
        <v>2968</v>
      </c>
      <c r="C99" s="3179" t="s">
        <v>3075</v>
      </c>
      <c r="D99" s="3122" t="s">
        <v>3062</v>
      </c>
      <c r="E99" s="3122" t="s">
        <v>3062</v>
      </c>
      <c r="F99" s="3182">
        <v>0</v>
      </c>
      <c r="G99" s="3182">
        <v>0</v>
      </c>
      <c r="H99" s="3217"/>
      <c r="I99" s="3184">
        <f>VLOOKUP(C99,'Data Products'!$A:$J,2,0)</f>
      </c>
      <c r="J99" s="3144">
        <f t="shared" si="11"/>
      </c>
      <c r="K99" s="3145">
        <v>45905</v>
      </c>
      <c r="L99" s="3087">
        <f t="shared" si="1"/>
      </c>
      <c r="M99" s="3193">
        <v>0</v>
      </c>
      <c r="N99" s="3110">
        <v>0</v>
      </c>
      <c r="O99" s="3222"/>
      <c r="P99" s="3223"/>
      <c r="Q99" s="3078" t="s">
        <v>3035</v>
      </c>
      <c r="R99" s="3083"/>
      <c r="S99" s="3083"/>
      <c r="T99" s="3083"/>
      <c r="U99" s="3083"/>
      <c r="V99" s="3083"/>
      <c r="W99" s="3083"/>
      <c r="X99" s="3083"/>
      <c r="Y99" s="3083"/>
      <c r="Z99" s="3083"/>
      <c r="AA99" s="3083"/>
      <c r="AB99" s="3188">
        <f t="shared" si="31"/>
      </c>
      <c r="AC99" s="3107">
        <f t="shared" si="22"/>
      </c>
      <c r="AD99" s="3229">
        <f t="shared" si="14"/>
      </c>
      <c r="AE99" s="3108">
        <f t="shared" si="4"/>
      </c>
      <c r="AF99" s="3189">
        <f>VLOOKUP(C99,'Data Products'!$A:$J,10,0)</f>
      </c>
      <c r="AG99" s="3190">
        <f t="shared" si="25"/>
      </c>
      <c r="AH99" s="3093">
        <f t="shared" si="19"/>
      </c>
      <c r="AI99" s="3194"/>
      <c r="AJ99" s="3198"/>
      <c r="AK99" s="3097"/>
      <c r="AL99" s="3096"/>
      <c r="AM99" s="3097"/>
      <c r="AN99" s="3097"/>
    </row>
    <row customHeight="true" hidden="true" ht="18" r="100">
      <c r="A100" s="3179">
        <v>67</v>
      </c>
      <c r="B100" s="3078" t="s">
        <v>2968</v>
      </c>
      <c r="C100" s="3179" t="s">
        <v>3076</v>
      </c>
      <c r="D100" s="3122" t="s">
        <v>3062</v>
      </c>
      <c r="E100" s="3122" t="s">
        <v>3062</v>
      </c>
      <c r="F100" s="3182">
        <v>0</v>
      </c>
      <c r="G100" s="3182">
        <v>0</v>
      </c>
      <c r="H100" s="3217"/>
      <c r="I100" s="3184">
        <f>VLOOKUP(C100,'Data Products'!$A:$J,2,0)</f>
      </c>
      <c r="J100" s="3144">
        <f t="shared" si="11"/>
      </c>
      <c r="K100" s="3145">
        <v>45906</v>
      </c>
      <c r="L100" s="3087">
        <f t="shared" si="1"/>
      </c>
      <c r="M100" s="3193">
        <v>0</v>
      </c>
      <c r="N100" s="3110">
        <v>0</v>
      </c>
      <c r="O100" s="3222"/>
      <c r="P100" s="3223"/>
      <c r="Q100" s="3078" t="s">
        <v>3035</v>
      </c>
      <c r="R100" s="3083"/>
      <c r="S100" s="3083"/>
      <c r="T100" s="3083"/>
      <c r="U100" s="3083"/>
      <c r="V100" s="3083"/>
      <c r="W100" s="3083"/>
      <c r="X100" s="3083"/>
      <c r="Y100" s="3083"/>
      <c r="Z100" s="3083"/>
      <c r="AA100" s="3083"/>
      <c r="AB100" s="3188">
        <f t="shared" si="31"/>
      </c>
      <c r="AC100" s="3107">
        <f t="shared" si="22"/>
      </c>
      <c r="AD100" s="3229">
        <f t="shared" si="14"/>
      </c>
      <c r="AE100" s="3108">
        <f t="shared" si="4"/>
      </c>
      <c r="AF100" s="3189">
        <f>VLOOKUP(C100,'Data Products'!$A:$J,10,0)</f>
      </c>
      <c r="AG100" s="3190">
        <f t="shared" si="25"/>
      </c>
      <c r="AH100" s="3093">
        <f t="shared" si="19"/>
      </c>
      <c r="AI100" s="3194"/>
      <c r="AJ100" s="3198"/>
      <c r="AK100" s="3097"/>
      <c r="AL100" s="3096"/>
      <c r="AM100" s="3097"/>
      <c r="AN100" s="3097"/>
    </row>
    <row customHeight="true" hidden="true" ht="18" r="101">
      <c r="A101" s="3179">
        <v>68</v>
      </c>
      <c r="B101" s="3078" t="s">
        <v>2968</v>
      </c>
      <c r="C101" s="3179" t="s">
        <v>3077</v>
      </c>
      <c r="D101" s="3122" t="s">
        <v>3062</v>
      </c>
      <c r="E101" s="3122" t="s">
        <v>3062</v>
      </c>
      <c r="F101" s="3182">
        <v>0</v>
      </c>
      <c r="G101" s="3182">
        <v>0</v>
      </c>
      <c r="H101" s="3217"/>
      <c r="I101" s="3184">
        <f>VLOOKUP(C101,'Data Products'!$A:$J,2,0)</f>
      </c>
      <c r="J101" s="3144">
        <f t="shared" si="11"/>
      </c>
      <c r="K101" s="3145">
        <v>45907</v>
      </c>
      <c r="L101" s="3087">
        <f t="shared" si="1"/>
      </c>
      <c r="M101" s="3193">
        <v>0</v>
      </c>
      <c r="N101" s="3110">
        <v>0</v>
      </c>
      <c r="O101" s="3222"/>
      <c r="P101" s="3223"/>
      <c r="Q101" s="3078" t="s">
        <v>3035</v>
      </c>
      <c r="R101" s="3083"/>
      <c r="S101" s="3083"/>
      <c r="T101" s="3083"/>
      <c r="U101" s="3083"/>
      <c r="V101" s="3083"/>
      <c r="W101" s="3083"/>
      <c r="X101" s="3083"/>
      <c r="Y101" s="3083"/>
      <c r="Z101" s="3083"/>
      <c r="AA101" s="3083"/>
      <c r="AB101" s="3188">
        <f t="shared" si="31"/>
      </c>
      <c r="AC101" s="3107">
        <f t="shared" si="22"/>
      </c>
      <c r="AD101" s="3229">
        <f t="shared" si="14"/>
      </c>
      <c r="AE101" s="3108">
        <f t="shared" si="4"/>
      </c>
      <c r="AF101" s="3189">
        <f>VLOOKUP(C101,'Data Products'!$A:$J,10,0)</f>
      </c>
      <c r="AG101" s="3190">
        <f t="shared" si="25"/>
      </c>
      <c r="AH101" s="3093">
        <f t="shared" si="19"/>
      </c>
      <c r="AI101" s="3194"/>
      <c r="AJ101" s="3198"/>
      <c r="AK101" s="3097"/>
      <c r="AL101" s="3096"/>
      <c r="AM101" s="3097"/>
      <c r="AN101" s="3097"/>
    </row>
    <row customHeight="true" hidden="true" ht="18" r="102">
      <c r="A102" s="3179">
        <v>69</v>
      </c>
      <c r="B102" s="3078" t="s">
        <v>2968</v>
      </c>
      <c r="C102" s="3179" t="s">
        <v>3078</v>
      </c>
      <c r="D102" s="3122" t="s">
        <v>3079</v>
      </c>
      <c r="E102" s="3122" t="s">
        <v>3079</v>
      </c>
      <c r="F102" s="3182">
        <v>0</v>
      </c>
      <c r="G102" s="3182">
        <v>0</v>
      </c>
      <c r="H102" s="3217"/>
      <c r="I102" s="3184">
        <f>VLOOKUP(C102,'Data Products'!$A:$J,2,0)</f>
      </c>
      <c r="J102" s="3144">
        <f t="shared" si="11"/>
      </c>
      <c r="K102" s="3145">
        <v>45908</v>
      </c>
      <c r="L102" s="3087">
        <f t="shared" si="1"/>
      </c>
      <c r="M102" s="3193">
        <v>0</v>
      </c>
      <c r="N102" s="3110">
        <v>0</v>
      </c>
      <c r="O102" s="3222"/>
      <c r="P102" s="3223"/>
      <c r="Q102" s="3078" t="s">
        <v>3035</v>
      </c>
      <c r="R102" s="3083"/>
      <c r="S102" s="3083"/>
      <c r="T102" s="3083"/>
      <c r="U102" s="3083"/>
      <c r="V102" s="3083"/>
      <c r="W102" s="3083"/>
      <c r="X102" s="3083"/>
      <c r="Y102" s="3083"/>
      <c r="Z102" s="3083"/>
      <c r="AA102" s="3083"/>
      <c r="AB102" s="3188">
        <f t="shared" si="31"/>
      </c>
      <c r="AC102" s="3089">
        <f t="shared" si="22"/>
      </c>
      <c r="AD102" s="3229">
        <f t="shared" si="14"/>
      </c>
      <c r="AE102" s="3108">
        <f t="shared" si="4"/>
      </c>
      <c r="AF102" s="3189">
        <f>VLOOKUP(C102,'Data Products'!$A:$J,10,0)</f>
      </c>
      <c r="AG102" s="3190">
        <f t="shared" si="25"/>
      </c>
      <c r="AH102" s="3093">
        <f t="shared" si="19"/>
      </c>
      <c r="AI102" s="3194"/>
      <c r="AJ102" s="3198"/>
      <c r="AK102" s="3097"/>
      <c r="AL102" s="3096"/>
      <c r="AM102" s="3097"/>
      <c r="AN102" s="3097"/>
    </row>
    <row customHeight="true" hidden="true" ht="18" r="103">
      <c r="A103" s="3179">
        <v>70</v>
      </c>
      <c r="B103" s="3078" t="s">
        <v>2968</v>
      </c>
      <c r="C103" s="3179" t="s">
        <v>3080</v>
      </c>
      <c r="D103" s="3204"/>
      <c r="E103" s="3204"/>
      <c r="F103" s="3182">
        <v>0</v>
      </c>
      <c r="G103" s="3182">
        <v>0</v>
      </c>
      <c r="H103" s="3217"/>
      <c r="I103" s="3184">
        <f>VLOOKUP(C103,'Data Products'!$A:$J,2,0)</f>
      </c>
      <c r="J103" s="3144">
        <f t="shared" si="11"/>
      </c>
      <c r="K103" s="3145">
        <v>45909</v>
      </c>
      <c r="L103" s="3087">
        <f t="shared" si="1"/>
      </c>
      <c r="M103" s="3193">
        <v>0</v>
      </c>
      <c r="N103" s="3110">
        <v>0</v>
      </c>
      <c r="O103" s="3222"/>
      <c r="P103" s="3223"/>
      <c r="Q103" s="3078" t="s">
        <v>3035</v>
      </c>
      <c r="R103" s="3083"/>
      <c r="S103" s="3083"/>
      <c r="T103" s="3083"/>
      <c r="U103" s="3083"/>
      <c r="V103" s="3083"/>
      <c r="W103" s="3083"/>
      <c r="X103" s="3083"/>
      <c r="Y103" s="3083"/>
      <c r="Z103" s="3083"/>
      <c r="AA103" s="3083"/>
      <c r="AB103" s="3188">
        <f t="shared" si="31"/>
      </c>
      <c r="AC103" s="3102">
        <f t="shared" si="22"/>
      </c>
      <c r="AD103" s="3229">
        <f t="shared" si="14"/>
      </c>
      <c r="AE103" s="3108">
        <f t="shared" si="4"/>
      </c>
      <c r="AF103" s="3189">
        <f>VLOOKUP(C103,'Data Products'!$A:$J,10,0)</f>
      </c>
      <c r="AG103" s="3190">
        <f t="shared" si="25"/>
      </c>
      <c r="AH103" s="3093">
        <f t="shared" si="19"/>
      </c>
      <c r="AI103" s="3194"/>
      <c r="AJ103" s="3198"/>
      <c r="AK103" s="3097"/>
      <c r="AL103" s="3096"/>
      <c r="AM103" s="3097"/>
      <c r="AN103" s="3097"/>
    </row>
    <row customHeight="true" hidden="true" ht="18" r="104">
      <c r="A104" s="3179">
        <v>71</v>
      </c>
      <c r="B104" s="3078" t="s">
        <v>2968</v>
      </c>
      <c r="C104" s="3179" t="s">
        <v>3081</v>
      </c>
      <c r="D104" s="3204"/>
      <c r="E104" s="3204"/>
      <c r="F104" s="3182">
        <v>0</v>
      </c>
      <c r="G104" s="3182">
        <v>0</v>
      </c>
      <c r="H104" s="3217"/>
      <c r="I104" s="3184">
        <f>VLOOKUP(C104,'Data Products'!$A:$J,2,0)</f>
      </c>
      <c r="J104" s="3144">
        <f t="shared" si="11"/>
      </c>
      <c r="K104" s="3145">
        <v>45910</v>
      </c>
      <c r="L104" s="3087">
        <f t="shared" si="1"/>
      </c>
      <c r="M104" s="3193">
        <v>0</v>
      </c>
      <c r="N104" s="3110">
        <v>0</v>
      </c>
      <c r="O104" s="3222"/>
      <c r="P104" s="3223"/>
      <c r="Q104" s="3078" t="s">
        <v>3035</v>
      </c>
      <c r="R104" s="3083"/>
      <c r="S104" s="3083"/>
      <c r="T104" s="3083"/>
      <c r="U104" s="3083"/>
      <c r="V104" s="3083"/>
      <c r="W104" s="3083"/>
      <c r="X104" s="3083"/>
      <c r="Y104" s="3083"/>
      <c r="Z104" s="3083"/>
      <c r="AA104" s="3083"/>
      <c r="AB104" s="3188">
        <f t="shared" si="31"/>
      </c>
      <c r="AC104" s="3201">
        <f t="shared" si="22"/>
      </c>
      <c r="AD104" s="3229">
        <f t="shared" si="14"/>
      </c>
      <c r="AE104" s="3108">
        <f t="shared" si="4"/>
      </c>
      <c r="AF104" s="3189">
        <f>VLOOKUP(C104,'Data Products'!$A:$J,10,0)</f>
      </c>
      <c r="AG104" s="3190">
        <f t="shared" si="25"/>
      </c>
      <c r="AH104" s="3093">
        <f t="shared" si="19"/>
      </c>
      <c r="AI104" s="3191" t="s">
        <v>3082</v>
      </c>
      <c r="AJ104" s="3198"/>
      <c r="AK104" s="3097"/>
      <c r="AL104" s="3096"/>
      <c r="AM104" s="3097"/>
      <c r="AN104" s="3097"/>
    </row>
    <row customHeight="true" hidden="true" ht="18" r="105">
      <c r="A105" s="3206">
        <v>72</v>
      </c>
      <c r="B105" s="3199" t="s">
        <v>2968</v>
      </c>
      <c r="C105" s="3206" t="s">
        <v>3083</v>
      </c>
      <c r="D105" s="3204"/>
      <c r="E105" s="3204"/>
      <c r="F105" s="3182">
        <v>0</v>
      </c>
      <c r="G105" s="3182">
        <v>0</v>
      </c>
      <c r="H105" s="3225"/>
      <c r="I105" s="3184">
        <f>VLOOKUP(C105,'Data Products'!$A:$J,2,0)</f>
      </c>
      <c r="J105" s="3144">
        <f t="shared" si="11"/>
      </c>
      <c r="K105" s="3145">
        <v>45911</v>
      </c>
      <c r="L105" s="3128">
        <f t="shared" si="1"/>
      </c>
      <c r="M105" s="3210">
        <v>0</v>
      </c>
      <c r="N105" s="3110">
        <v>0</v>
      </c>
      <c r="O105" s="3226"/>
      <c r="P105" s="3227"/>
      <c r="Q105" s="3078" t="s">
        <v>3035</v>
      </c>
      <c r="R105" s="3083"/>
      <c r="S105" s="3083"/>
      <c r="T105" s="3083"/>
      <c r="U105" s="3083"/>
      <c r="V105" s="3083"/>
      <c r="W105" s="3083"/>
      <c r="X105" s="3083"/>
      <c r="Y105" s="3083"/>
      <c r="Z105" s="3083"/>
      <c r="AA105" s="3083"/>
      <c r="AB105" s="3188">
        <f t="shared" si="31"/>
      </c>
      <c r="AC105" s="3102">
        <f t="shared" si="22"/>
      </c>
      <c r="AD105" s="3229">
        <f t="shared" si="14"/>
      </c>
      <c r="AE105" s="3108">
        <f t="shared" si="4"/>
      </c>
      <c r="AF105" s="3189">
        <f>VLOOKUP(C105,'Data Products'!$A:$J,10,0)</f>
      </c>
      <c r="AG105" s="3190">
        <f t="shared" si="25"/>
      </c>
      <c r="AH105" s="3093">
        <f t="shared" si="19"/>
      </c>
      <c r="AI105" s="3194"/>
      <c r="AJ105" s="3198"/>
      <c r="AK105" s="3097"/>
      <c r="AL105" s="3096"/>
      <c r="AM105" s="3097"/>
      <c r="AN105" s="3097"/>
    </row>
    <row customHeight="true" hidden="true" ht="18" r="106">
      <c r="A106" s="3122">
        <v>45</v>
      </c>
      <c r="B106" s="3204" t="s">
        <v>2922</v>
      </c>
      <c r="C106" s="3230" t="s">
        <v>3084</v>
      </c>
      <c r="D106" s="3231" t="s">
        <v>3085</v>
      </c>
      <c r="E106" s="3231" t="s">
        <v>3085</v>
      </c>
      <c r="F106" s="3182">
        <v>0</v>
      </c>
      <c r="G106" s="3182">
        <v>0</v>
      </c>
      <c r="H106" s="3142"/>
      <c r="I106" s="3184">
        <f>VLOOKUP(C106,'Data Products'!$A:$J,2,0)</f>
      </c>
      <c r="J106" s="3144">
        <f t="shared" si="11"/>
      </c>
      <c r="K106" s="3145">
        <v>45912</v>
      </c>
      <c r="L106" s="3232">
        <f t="shared" si="1"/>
      </c>
      <c r="M106" s="3233">
        <v>0</v>
      </c>
      <c r="N106" s="3110">
        <v>0</v>
      </c>
      <c r="O106" s="3234"/>
      <c r="P106" s="3138"/>
      <c r="Q106" s="3078" t="s">
        <v>2998</v>
      </c>
      <c r="R106" s="3154"/>
      <c r="S106" s="3154"/>
      <c r="T106" s="3154"/>
      <c r="U106" s="3154"/>
      <c r="V106" s="3154"/>
      <c r="W106" s="3154"/>
      <c r="X106" s="3154"/>
      <c r="Y106" s="3154"/>
      <c r="Z106" s="3154"/>
      <c r="AA106" s="3154"/>
      <c r="AB106" s="3188">
        <f t="shared" si="31"/>
      </c>
      <c r="AC106" s="3224">
        <f t="shared" si="22"/>
      </c>
      <c r="AD106" s="3090">
        <f t="shared" si="14"/>
      </c>
      <c r="AE106" s="3108">
        <f t="shared" si="4"/>
      </c>
      <c r="AF106" s="3189">
        <f>VLOOKUP(C106,'Data Products'!$A:$J,10,0)</f>
      </c>
      <c r="AG106" s="3190">
        <f t="shared" si="25"/>
      </c>
      <c r="AH106" s="3166"/>
      <c r="AI106" s="3194"/>
      <c r="AJ106" s="3235"/>
      <c r="AK106" s="3235"/>
      <c r="AL106" s="3236"/>
      <c r="AM106" s="3235"/>
      <c r="AN106" s="3235"/>
    </row>
    <row customHeight="true" hidden="true" ht="18" r="107">
      <c r="A107" s="3237">
        <v>46</v>
      </c>
      <c r="B107" s="3238" t="s">
        <v>2922</v>
      </c>
      <c r="C107" s="3239" t="s">
        <v>2987</v>
      </c>
      <c r="D107" s="3231" t="s">
        <v>2987</v>
      </c>
      <c r="E107" s="3231" t="s">
        <v>2987</v>
      </c>
      <c r="F107" s="3182">
        <v>0</v>
      </c>
      <c r="G107" s="3182">
        <v>0</v>
      </c>
      <c r="H107" s="3240"/>
      <c r="I107" s="3241">
        <f>VLOOKUP(C107,'Data Products'!$A:$J,2,0)</f>
      </c>
      <c r="J107" s="3144">
        <f t="shared" si="11"/>
      </c>
      <c r="K107" s="3145">
        <v>45913</v>
      </c>
      <c r="L107" s="3242">
        <f t="shared" si="1"/>
      </c>
      <c r="M107" s="3243">
        <v>0</v>
      </c>
      <c r="N107" s="3110">
        <v>0</v>
      </c>
      <c r="O107" s="3244"/>
      <c r="P107" s="3245"/>
      <c r="Q107" s="3199" t="s">
        <v>2998</v>
      </c>
      <c r="R107" s="3154"/>
      <c r="S107" s="3154"/>
      <c r="T107" s="3154"/>
      <c r="U107" s="3154"/>
      <c r="V107" s="3154"/>
      <c r="W107" s="3154"/>
      <c r="X107" s="3154"/>
      <c r="Y107" s="3154"/>
      <c r="Z107" s="3154"/>
      <c r="AA107" s="3154"/>
      <c r="AB107" s="3228">
        <f t="shared" si="31"/>
      </c>
      <c r="AC107" s="3224">
        <f t="shared" si="22"/>
      </c>
      <c r="AD107" s="3246">
        <f t="shared" si="14"/>
      </c>
      <c r="AE107" s="3108">
        <f t="shared" si="4"/>
      </c>
      <c r="AF107" s="3189">
        <f>VLOOKUP(C107,'Data Products'!$A:$J,10,0)</f>
      </c>
      <c r="AG107" s="3190">
        <f t="shared" si="25"/>
      </c>
      <c r="AH107" s="3166"/>
      <c r="AI107" s="3191" t="s">
        <v>3086</v>
      </c>
      <c r="AJ107" s="3235"/>
      <c r="AK107" s="3235"/>
      <c r="AL107" s="3236"/>
      <c r="AM107" s="3235"/>
      <c r="AN107" s="3235"/>
    </row>
    <row customHeight="true" ht="18" r="108">
      <c r="A108" s="3247">
        <v>47</v>
      </c>
      <c r="B108" s="3238" t="s">
        <v>2922</v>
      </c>
      <c r="C108" s="3248" t="s">
        <v>2981</v>
      </c>
      <c r="D108" s="3204" t="s">
        <v>2981</v>
      </c>
      <c r="E108" s="3204" t="s">
        <v>2981</v>
      </c>
      <c r="F108" s="3182">
        <v>31</v>
      </c>
      <c r="G108" s="3182">
        <v>31</v>
      </c>
      <c r="H108" s="3142"/>
      <c r="I108" s="3184">
        <f>VLOOKUP(C108,'Data Products'!$A:$J,2,0)</f>
      </c>
      <c r="J108" s="3144">
        <f t="shared" si="11"/>
      </c>
      <c r="K108" s="3145">
        <v>45914</v>
      </c>
      <c r="L108" s="3087">
        <f t="shared" si="1"/>
      </c>
      <c r="M108" s="3185">
        <v>17</v>
      </c>
      <c r="N108" s="3249">
        <v>17</v>
      </c>
      <c r="O108" s="3112"/>
      <c r="P108" s="3083"/>
      <c r="Q108" s="3078" t="s">
        <v>3087</v>
      </c>
      <c r="R108" s="3158"/>
      <c r="S108" s="3158"/>
      <c r="T108" s="3187"/>
      <c r="U108" s="3158"/>
      <c r="V108" s="3158"/>
      <c r="W108" s="3158"/>
      <c r="X108" s="3158"/>
      <c r="Y108" s="3158"/>
      <c r="Z108" s="3158"/>
      <c r="AA108" s="3158"/>
      <c r="AB108" s="3188">
        <f t="shared" si="31"/>
      </c>
      <c r="AC108" s="3107">
        <f t="shared" si="22"/>
      </c>
      <c r="AD108" s="3090">
        <f t="shared" si="14"/>
      </c>
      <c r="AE108" s="3108">
        <f t="shared" si="4"/>
      </c>
      <c r="AF108" s="3189">
        <f>VLOOKUP(C108,'Data Products'!$A:$J,10,0)</f>
      </c>
      <c r="AG108" s="3190">
        <f t="shared" si="25"/>
      </c>
      <c r="AH108" s="3166"/>
      <c r="AI108" s="3250" t="s">
        <v>3088</v>
      </c>
      <c r="AJ108" s="3251"/>
      <c r="AK108" s="3251"/>
      <c r="AL108" s="3194"/>
      <c r="AM108" s="3251"/>
      <c r="AN108" s="3251"/>
    </row>
    <row r="109">
      <c r="A109" s="3247">
        <v>48</v>
      </c>
      <c r="B109" s="3238" t="s">
        <v>2922</v>
      </c>
      <c r="C109" s="3248" t="s">
        <v>3039</v>
      </c>
      <c r="D109" s="3204" t="s">
        <v>3039</v>
      </c>
      <c r="E109" s="3204" t="s">
        <v>3039</v>
      </c>
      <c r="F109" s="3182">
        <v>109</v>
      </c>
      <c r="G109" s="3182">
        <v>109</v>
      </c>
      <c r="H109" s="3142"/>
      <c r="I109" s="3184">
        <f>VLOOKUP(C109,'Data Products'!$A:$J,2,0)</f>
      </c>
      <c r="J109" s="3144">
        <f t="shared" si="11"/>
      </c>
      <c r="K109" s="3145">
        <v>45915</v>
      </c>
      <c r="L109" s="3087">
        <f t="shared" si="1"/>
      </c>
      <c r="M109" s="3193">
        <v>23</v>
      </c>
      <c r="N109" s="3249">
        <v>42</v>
      </c>
      <c r="O109" s="3112"/>
      <c r="P109" s="3083"/>
      <c r="Q109" s="3078" t="s">
        <v>2973</v>
      </c>
      <c r="R109" s="3158"/>
      <c r="S109" s="3158"/>
      <c r="T109" s="3187"/>
      <c r="U109" s="3158"/>
      <c r="V109" s="3158"/>
      <c r="W109" s="3158"/>
      <c r="X109" s="3158"/>
      <c r="Y109" s="3158"/>
      <c r="Z109" s="3158"/>
      <c r="AA109" s="3158"/>
      <c r="AB109" s="3188">
        <f t="shared" si="31"/>
      </c>
      <c r="AC109" s="3102">
        <f t="shared" si="22"/>
      </c>
      <c r="AD109" s="3090">
        <f t="shared" si="14"/>
      </c>
      <c r="AE109" s="3108">
        <f t="shared" si="4"/>
      </c>
      <c r="AF109" s="3189">
        <f>VLOOKUP(C109,'Data Products'!$A:$J,10,0)</f>
      </c>
      <c r="AG109" s="3190">
        <f t="shared" si="25"/>
      </c>
      <c r="AH109" s="3166"/>
      <c r="AI109" s="3250" t="s">
        <v>3089</v>
      </c>
      <c r="AJ109" s="3251"/>
      <c r="AK109" s="3251"/>
      <c r="AL109" s="3194"/>
      <c r="AM109" s="3251"/>
      <c r="AN109" s="3251"/>
    </row>
    <row customHeight="true" ht="18" r="110">
      <c r="A110" s="3247">
        <v>52</v>
      </c>
      <c r="B110" s="3238" t="s">
        <v>2922</v>
      </c>
      <c r="C110" s="3248" t="s">
        <v>3032</v>
      </c>
      <c r="D110" s="3204" t="s">
        <v>3032</v>
      </c>
      <c r="E110" s="3204" t="s">
        <v>3032</v>
      </c>
      <c r="F110" s="3182">
        <v>692</v>
      </c>
      <c r="G110" s="3182">
        <v>692</v>
      </c>
      <c r="H110" s="3142"/>
      <c r="I110" s="3184">
        <f>VLOOKUP(C110,'Data Products'!$A:$J,2,0)</f>
      </c>
      <c r="J110" s="3144">
        <f t="shared" si="11"/>
      </c>
      <c r="K110" s="3145">
        <v>45919</v>
      </c>
      <c r="L110" s="3087">
        <f t="shared" si="1"/>
      </c>
      <c r="M110" s="3193">
        <v>16</v>
      </c>
      <c r="N110" s="3249">
        <v>32</v>
      </c>
      <c r="O110" s="3112"/>
      <c r="P110" s="3083"/>
      <c r="Q110" s="3078" t="s">
        <v>2978</v>
      </c>
      <c r="R110" s="3158"/>
      <c r="S110" s="3158"/>
      <c r="T110" s="3187"/>
      <c r="U110" s="3158"/>
      <c r="V110" s="3158"/>
      <c r="W110" s="3158"/>
      <c r="X110" s="3158"/>
      <c r="Y110" s="3158"/>
      <c r="Z110" s="3158"/>
      <c r="AA110" s="3158"/>
      <c r="AB110" s="3188">
        <f t="shared" si="31"/>
      </c>
      <c r="AC110" s="3107">
        <f t="shared" si="22"/>
      </c>
      <c r="AD110" s="3090">
        <f t="shared" si="14"/>
      </c>
      <c r="AE110" s="3108">
        <f t="shared" si="4"/>
      </c>
      <c r="AF110" s="3189">
        <f>VLOOKUP(C110,'Data Products'!$A:$J,10,0)</f>
      </c>
      <c r="AG110" s="3190">
        <f t="shared" si="25"/>
      </c>
      <c r="AH110" s="3166"/>
      <c r="AI110" s="3252"/>
      <c r="AJ110" s="3251"/>
      <c r="AK110" s="3251"/>
      <c r="AL110" s="3194"/>
      <c r="AM110" s="3251"/>
      <c r="AN110" s="3251"/>
    </row>
    <row customHeight="true" ht="18" r="111">
      <c r="A111" s="3247">
        <v>53</v>
      </c>
      <c r="B111" s="3238" t="s">
        <v>2922</v>
      </c>
      <c r="C111" s="3248" t="s">
        <v>2980</v>
      </c>
      <c r="D111" s="3204" t="s">
        <v>2980</v>
      </c>
      <c r="E111" s="3204" t="s">
        <v>2980</v>
      </c>
      <c r="F111" s="3182">
        <v>3</v>
      </c>
      <c r="G111" s="3182">
        <v>3</v>
      </c>
      <c r="H111" s="3142"/>
      <c r="I111" s="3184">
        <f>VLOOKUP(C111,'Data Products'!$A:$J,2,0)</f>
      </c>
      <c r="J111" s="3144">
        <f t="shared" si="11"/>
      </c>
      <c r="K111" s="3145">
        <v>45920</v>
      </c>
      <c r="L111" s="3087">
        <f t="shared" si="1"/>
      </c>
      <c r="M111" s="3193">
        <v>0</v>
      </c>
      <c r="N111" s="3110">
        <v>0</v>
      </c>
      <c r="O111" s="3112"/>
      <c r="P111" s="3083"/>
      <c r="Q111" s="3200" t="s">
        <v>2978</v>
      </c>
      <c r="R111" s="3158"/>
      <c r="S111" s="3158"/>
      <c r="T111" s="3187"/>
      <c r="U111" s="3158"/>
      <c r="V111" s="3158"/>
      <c r="W111" s="3158"/>
      <c r="X111" s="3158"/>
      <c r="Y111" s="3158"/>
      <c r="Z111" s="3158"/>
      <c r="AA111" s="3158"/>
      <c r="AB111" s="3188">
        <f t="shared" si="31"/>
      </c>
      <c r="AC111" s="3201">
        <f t="shared" si="22"/>
      </c>
      <c r="AD111" s="3090">
        <f t="shared" si="14"/>
      </c>
      <c r="AE111" s="3108">
        <f t="shared" si="4"/>
      </c>
      <c r="AF111" s="3189">
        <f>VLOOKUP(C111,'Data Products'!$A:$J,10,0)</f>
      </c>
      <c r="AG111" s="3190">
        <f t="shared" si="25"/>
      </c>
      <c r="AH111" s="3166"/>
      <c r="AI111" s="3252"/>
      <c r="AJ111" s="3251"/>
      <c r="AK111" s="3251"/>
      <c r="AL111" s="3194"/>
      <c r="AM111" s="3251"/>
      <c r="AN111" s="3251"/>
    </row>
    <row customHeight="true" hidden="true" ht="18" r="112">
      <c r="A112" s="3247">
        <v>54</v>
      </c>
      <c r="B112" s="3238" t="s">
        <v>2922</v>
      </c>
      <c r="C112" s="3248" t="s">
        <v>3085</v>
      </c>
      <c r="D112" s="3204" t="s">
        <v>3085</v>
      </c>
      <c r="E112" s="3204" t="s">
        <v>3085</v>
      </c>
      <c r="F112" s="3182">
        <v>3</v>
      </c>
      <c r="G112" s="3182">
        <v>3</v>
      </c>
      <c r="H112" s="3142"/>
      <c r="I112" s="3184">
        <f>VLOOKUP(C112,'Data Products'!$A:$J,2,0)</f>
      </c>
      <c r="J112" s="3144">
        <f t="shared" si="11"/>
      </c>
      <c r="K112" s="3145">
        <v>45921</v>
      </c>
      <c r="L112" s="3087">
        <f t="shared" si="1"/>
      </c>
      <c r="M112" s="3193">
        <v>0</v>
      </c>
      <c r="N112" s="3203">
        <v>917</v>
      </c>
      <c r="O112" s="3112"/>
      <c r="P112" s="3083"/>
      <c r="Q112" s="3078" t="s">
        <v>2978</v>
      </c>
      <c r="R112" s="3158"/>
      <c r="S112" s="3158"/>
      <c r="T112" s="3187"/>
      <c r="U112" s="3158"/>
      <c r="V112" s="3158"/>
      <c r="W112" s="3158"/>
      <c r="X112" s="3158"/>
      <c r="Y112" s="3158"/>
      <c r="Z112" s="3158"/>
      <c r="AA112" s="3158"/>
      <c r="AB112" s="3188">
        <f t="shared" si="31"/>
      </c>
      <c r="AC112" s="3102">
        <f t="shared" si="22"/>
      </c>
      <c r="AD112" s="3090">
        <f t="shared" si="14"/>
      </c>
      <c r="AE112" s="3108">
        <f t="shared" si="4"/>
      </c>
      <c r="AF112" s="3189">
        <f>VLOOKUP(C112,'Data Products'!$A:$J,10,0)</f>
      </c>
      <c r="AG112" s="3190">
        <f t="shared" si="25"/>
      </c>
      <c r="AH112" s="3166"/>
      <c r="AI112" s="3252"/>
      <c r="AJ112" s="3251"/>
      <c r="AK112" s="3251"/>
      <c r="AL112" s="3194"/>
      <c r="AM112" s="3251"/>
      <c r="AN112" s="3251"/>
    </row>
    <row customHeight="true" ht="18" r="113">
      <c r="A113" s="3247">
        <v>55</v>
      </c>
      <c r="B113" s="3238" t="s">
        <v>2922</v>
      </c>
      <c r="C113" s="3248" t="s">
        <v>3090</v>
      </c>
      <c r="D113" s="3204" t="s">
        <v>3090</v>
      </c>
      <c r="E113" s="3204" t="s">
        <v>3090</v>
      </c>
      <c r="F113" s="3182">
        <v>336</v>
      </c>
      <c r="G113" s="3182">
        <v>336</v>
      </c>
      <c r="H113" s="3142"/>
      <c r="I113" s="3184">
        <f>VLOOKUP(C113,'Data Products'!$A:$J,2,0)</f>
      </c>
      <c r="J113" s="3144">
        <f t="shared" si="11"/>
      </c>
      <c r="K113" s="3145">
        <v>45922</v>
      </c>
      <c r="L113" s="3087">
        <f t="shared" si="1"/>
      </c>
      <c r="M113" s="3210">
        <v>1042</v>
      </c>
      <c r="N113" s="3203">
        <v>1758</v>
      </c>
      <c r="O113" s="3112"/>
      <c r="P113" s="3083"/>
      <c r="Q113" s="3078" t="s">
        <v>2978</v>
      </c>
      <c r="R113" s="3158"/>
      <c r="S113" s="3158"/>
      <c r="T113" s="3187"/>
      <c r="U113" s="3158"/>
      <c r="V113" s="3158"/>
      <c r="W113" s="3158"/>
      <c r="X113" s="3158"/>
      <c r="Y113" s="3158"/>
      <c r="Z113" s="3158"/>
      <c r="AA113" s="3158"/>
      <c r="AB113" s="3188">
        <f t="shared" si="31"/>
      </c>
      <c r="AC113" s="3107">
        <f t="shared" si="22"/>
      </c>
      <c r="AD113" s="3090">
        <f t="shared" si="14"/>
      </c>
      <c r="AE113" s="3108">
        <f t="shared" si="4"/>
      </c>
      <c r="AF113" s="3189">
        <f>VLOOKUP(C113,'Data Products'!$A:$J,10,0)</f>
      </c>
      <c r="AG113" s="3190">
        <f t="shared" si="25"/>
      </c>
      <c r="AH113" s="3166"/>
      <c r="AI113" s="3252"/>
      <c r="AJ113" s="3251"/>
      <c r="AK113" s="3251"/>
      <c r="AL113" s="3194"/>
      <c r="AM113" s="3251"/>
      <c r="AN113" s="3251"/>
    </row>
    <row customHeight="true" ht="18" r="114">
      <c r="A114" s="3247">
        <v>56</v>
      </c>
      <c r="B114" s="3204" t="s">
        <v>2922</v>
      </c>
      <c r="C114" s="3248" t="s">
        <v>3026</v>
      </c>
      <c r="D114" s="3204" t="s">
        <v>3026</v>
      </c>
      <c r="E114" s="3204" t="s">
        <v>3026</v>
      </c>
      <c r="F114" s="3182">
        <v>483</v>
      </c>
      <c r="G114" s="3182">
        <v>483</v>
      </c>
      <c r="H114" s="3142"/>
      <c r="I114" s="3184">
        <f>VLOOKUP(C114,'Data Products'!$A:$J,2,0)</f>
      </c>
      <c r="J114" s="3144">
        <f t="shared" si="11"/>
      </c>
      <c r="K114" s="3145">
        <v>45923</v>
      </c>
      <c r="L114" s="3113">
        <f t="shared" si="1"/>
      </c>
      <c r="M114" s="3233">
        <v>79</v>
      </c>
      <c r="N114" s="3249">
        <v>166</v>
      </c>
      <c r="O114" s="3112"/>
      <c r="P114" s="3083"/>
      <c r="Q114" s="3078" t="s">
        <v>2978</v>
      </c>
      <c r="R114" s="3158"/>
      <c r="S114" s="3158"/>
      <c r="T114" s="3187"/>
      <c r="U114" s="3158"/>
      <c r="V114" s="3158"/>
      <c r="W114" s="3158"/>
      <c r="X114" s="3158"/>
      <c r="Y114" s="3158"/>
      <c r="Z114" s="3158"/>
      <c r="AA114" s="3158"/>
      <c r="AB114" s="3188">
        <f t="shared" si="31"/>
      </c>
      <c r="AC114" s="3102">
        <f t="shared" si="22"/>
      </c>
      <c r="AD114" s="3090">
        <f t="shared" si="14"/>
      </c>
      <c r="AE114" s="3253">
        <f t="shared" si="4"/>
      </c>
      <c r="AF114" s="3254">
        <f>VLOOKUP(C114,'Data Products'!$A:$J,10,0)</f>
      </c>
      <c r="AG114" s="3255">
        <f t="shared" si="25"/>
      </c>
      <c r="AH114" s="3255">
        <f>AG114*G114</f>
      </c>
      <c r="AI114" s="3255">
        <f t="shared" ref="AI114:AI115" si="27">AH114*H114</f>
      </c>
      <c r="AJ114" s="3251"/>
      <c r="AK114" s="3251"/>
      <c r="AL114" s="3194"/>
      <c r="AM114" s="3251"/>
      <c r="AN114" s="3251"/>
    </row>
    <row customHeight="true" ht="18" r="115">
      <c r="A115" s="3247">
        <v>57</v>
      </c>
      <c r="B115" s="3204" t="s">
        <v>2968</v>
      </c>
      <c r="C115" s="3122" t="s">
        <v>3001</v>
      </c>
      <c r="D115" s="3122" t="s">
        <v>3001</v>
      </c>
      <c r="E115" s="3122" t="s">
        <v>3001</v>
      </c>
      <c r="F115" s="3182">
        <v>2</v>
      </c>
      <c r="G115" s="3182">
        <v>2</v>
      </c>
      <c r="H115" s="3142"/>
      <c r="I115" s="3184">
        <f>VLOOKUP(C115,'Data Products'!$A:$J,2,0)</f>
      </c>
      <c r="J115" s="3144">
        <f t="shared" si="11"/>
      </c>
      <c r="K115" s="3256">
        <v>46142</v>
      </c>
      <c r="L115" s="3113">
        <f t="shared" si="1"/>
      </c>
      <c r="M115" s="3257">
        <v>0</v>
      </c>
      <c r="N115" s="3249">
        <v>0</v>
      </c>
      <c r="O115" s="3112"/>
      <c r="P115" s="3083"/>
      <c r="Q115" s="3078" t="s">
        <v>2978</v>
      </c>
      <c r="R115" s="3158"/>
      <c r="S115" s="3158"/>
      <c r="T115" s="3187"/>
      <c r="U115" s="3158"/>
      <c r="V115" s="3158"/>
      <c r="W115" s="3158"/>
      <c r="X115" s="3158"/>
      <c r="Y115" s="3158"/>
      <c r="Z115" s="3158"/>
      <c r="AA115" s="3158"/>
      <c r="AB115" s="3188">
        <f t="shared" si="31"/>
      </c>
      <c r="AC115" s="3102">
        <f t="shared" si="22"/>
      </c>
      <c r="AD115" s="3090">
        <f t="shared" si="14"/>
      </c>
      <c r="AE115" s="3253">
        <f t="shared" si="4"/>
      </c>
      <c r="AF115" s="3254">
        <f>VLOOKUP(C115,'Data Products'!$A:$J,10,0)</f>
      </c>
      <c r="AG115" s="3255">
        <f t="shared" si="25"/>
      </c>
      <c r="AH115" s="3166"/>
      <c r="AI115" s="3255">
        <f t="shared" si="27"/>
      </c>
      <c r="AJ115" s="3235"/>
      <c r="AK115" s="3235"/>
      <c r="AL115" s="3236"/>
      <c r="AM115" s="3235"/>
      <c r="AN115" s="3235"/>
    </row>
    <row customHeight="true" ht="18" r="116">
      <c r="A116" s="3155"/>
      <c r="B116" s="3155"/>
      <c r="C116" s="3155"/>
      <c r="D116" s="3154"/>
      <c r="E116" s="3154"/>
      <c r="F116" s="3154"/>
      <c r="G116" s="3154"/>
      <c r="H116" s="3154"/>
      <c r="I116" s="3258"/>
      <c r="J116" s="3259"/>
      <c r="K116" s="3259"/>
      <c r="L116" s="3259"/>
      <c r="M116" s="3154"/>
      <c r="N116" s="3154"/>
      <c r="O116" s="3162"/>
      <c r="P116" s="3162"/>
      <c r="Q116" s="3155"/>
      <c r="R116" s="3154"/>
      <c r="S116" s="3154"/>
      <c r="T116" s="3154"/>
      <c r="U116" s="3154"/>
      <c r="V116" s="3154"/>
      <c r="W116" s="3154"/>
      <c r="X116" s="3154"/>
      <c r="Y116" s="3154"/>
      <c r="Z116" s="3154"/>
      <c r="AA116" s="3154"/>
      <c r="AB116" s="3157"/>
      <c r="AC116" s="3260"/>
      <c r="AD116" s="3261"/>
      <c r="AE116" s="3262" t="s">
        <v>2955</v>
      </c>
      <c r="AF116" s="3263"/>
      <c r="AG116" s="3264">
        <v>366720000</v>
      </c>
      <c r="AH116" s="3166"/>
      <c r="AI116" s="3236"/>
      <c r="AJ116" s="3235"/>
      <c r="AK116" s="3235"/>
      <c r="AL116" s="3236"/>
      <c r="AM116" s="3235"/>
      <c r="AN116" s="3235"/>
    </row>
    <row customHeight="true" ht="18" r="117">
      <c r="A117" s="3265" t="s">
        <v>3091</v>
      </c>
      <c r="B117" s="3265"/>
      <c r="C117" s="3265"/>
      <c r="D117" s="3265"/>
      <c r="E117" s="3265"/>
      <c r="F117" s="3265"/>
      <c r="H117" s="3154"/>
      <c r="I117" s="3258"/>
      <c r="J117" s="3259"/>
      <c r="K117" s="3259"/>
      <c r="L117" s="3259"/>
      <c r="M117" s="3154"/>
      <c r="N117" s="3154"/>
      <c r="O117" s="3162"/>
      <c r="P117" s="3162"/>
      <c r="Q117" s="3155"/>
      <c r="R117" s="3154"/>
      <c r="S117" s="3154"/>
      <c r="T117" s="3154"/>
      <c r="U117" s="3154"/>
      <c r="V117" s="3154"/>
      <c r="W117" s="3154"/>
      <c r="X117" s="3154"/>
      <c r="Y117" s="3154"/>
      <c r="Z117" s="3154"/>
      <c r="AA117" s="3154"/>
      <c r="AB117" s="3157"/>
      <c r="AC117" s="3260"/>
      <c r="AD117" s="3261"/>
      <c r="AE117" s="3266" t="s">
        <v>2956</v>
      </c>
      <c r="AF117" s="3263">
        <v>0.48350239965095987</v>
      </c>
      <c r="AG117" s="3264">
        <v>177310000</v>
      </c>
      <c r="AH117" s="3166"/>
      <c r="AI117" s="3236"/>
      <c r="AJ117" s="3235"/>
      <c r="AK117" s="3235"/>
      <c r="AL117" s="3236"/>
      <c r="AM117" s="3235"/>
      <c r="AN117" s="3235"/>
    </row>
    <row r="118">
      <c r="A118" s="3267" t="s">
        <v>2915</v>
      </c>
      <c r="B118" s="3267" t="s">
        <v>2896</v>
      </c>
      <c r="C118" s="3267" t="s">
        <v>3092</v>
      </c>
      <c r="D118" s="3267" t="s">
        <v>3093</v>
      </c>
      <c r="E118" s="3268" t="s">
        <v>3094</v>
      </c>
      <c r="F118" s="3269" t="s">
        <v>3095</v>
      </c>
      <c r="G118" s="3154"/>
      <c r="H118" s="3259"/>
      <c r="I118" s="3259"/>
      <c r="J118" s="3259"/>
      <c r="K118" s="3154"/>
      <c r="L118" s="3154"/>
      <c r="M118" s="3162"/>
      <c r="N118" s="3162"/>
      <c r="O118" s="3154"/>
      <c r="P118" s="3154"/>
      <c r="Q118" s="3154"/>
      <c r="R118" s="3154"/>
      <c r="S118" s="3154"/>
      <c r="T118" s="3154"/>
      <c r="U118" s="3154"/>
      <c r="V118" s="3154"/>
      <c r="W118" s="3154"/>
      <c r="X118" s="3154"/>
      <c r="Y118" s="3154"/>
      <c r="Z118" s="3154"/>
      <c r="AA118" s="3154"/>
      <c r="AB118" s="3154"/>
      <c r="AC118" s="3154"/>
      <c r="AE118" s="3266" t="s">
        <v>2957</v>
      </c>
      <c r="AF118" s="3263">
        <v>0.06893542757417102</v>
      </c>
      <c r="AG118" s="3264">
        <v>25280000</v>
      </c>
      <c r="AH118" s="3235"/>
      <c r="AI118" s="3235"/>
      <c r="AJ118" s="3235"/>
      <c r="AK118" s="3236"/>
      <c r="AL118" s="3235"/>
      <c r="AM118" s="3235"/>
    </row>
    <row r="119">
      <c r="A119" s="3270"/>
      <c r="B119" s="3267"/>
      <c r="C119" s="3267"/>
      <c r="D119" s="3267"/>
      <c r="E119" s="3268"/>
      <c r="F119" s="3271"/>
      <c r="G119" s="3154"/>
      <c r="H119" s="3259"/>
      <c r="I119" s="3259"/>
      <c r="J119" s="3259"/>
      <c r="K119" s="3154"/>
      <c r="L119" s="3154"/>
      <c r="M119" s="3162"/>
      <c r="N119" s="3162"/>
      <c r="O119" s="3154"/>
      <c r="P119" s="3154"/>
      <c r="Q119" s="3154"/>
      <c r="R119" s="3154"/>
      <c r="S119" s="3154"/>
      <c r="T119" s="3154"/>
      <c r="U119" s="3154"/>
      <c r="V119" s="3154"/>
      <c r="W119" s="3154"/>
      <c r="X119" s="3154"/>
      <c r="Y119" s="3154"/>
      <c r="Z119" s="3154"/>
      <c r="AA119" s="3154"/>
      <c r="AB119" s="3154"/>
      <c r="AC119" s="3154"/>
      <c r="AE119" s="3266" t="s">
        <v>2958</v>
      </c>
      <c r="AF119" s="3272">
        <v>0.1472649432809773</v>
      </c>
      <c r="AG119" s="3273">
        <v>54005000</v>
      </c>
      <c r="AH119" s="3235"/>
      <c r="AI119" s="3235"/>
      <c r="AJ119" s="3236"/>
      <c r="AK119" s="3235"/>
      <c r="AL119" s="3235"/>
    </row>
    <row r="120">
      <c r="A120" s="3122">
        <v>1</v>
      </c>
      <c r="B120" s="3274" t="s">
        <v>3096</v>
      </c>
      <c r="C120" s="3098">
        <v>0</v>
      </c>
      <c r="D120" s="3078" t="s">
        <v>3097</v>
      </c>
      <c r="E120" s="3179" t="s">
        <v>3098</v>
      </c>
      <c r="F120" s="3275" t="s">
        <v>3099</v>
      </c>
      <c r="G120" s="3154"/>
      <c r="H120" s="3259"/>
      <c r="I120" s="3259"/>
      <c r="J120" s="3259"/>
      <c r="K120" s="3154"/>
      <c r="L120" s="3154"/>
      <c r="M120" s="3162"/>
      <c r="N120" s="3162"/>
      <c r="O120" s="3154"/>
      <c r="P120" s="3154"/>
      <c r="Q120" s="3154"/>
      <c r="R120" s="3154"/>
      <c r="S120" s="3154"/>
      <c r="T120" s="3154"/>
      <c r="U120" s="3154"/>
      <c r="V120" s="3154"/>
      <c r="W120" s="3154"/>
      <c r="X120" s="3154"/>
      <c r="Y120" s="3154"/>
      <c r="Z120" s="3154"/>
      <c r="AA120" s="3154"/>
      <c r="AB120" s="3154"/>
      <c r="AC120" s="3154"/>
      <c r="AE120" s="3266" t="s">
        <v>2959</v>
      </c>
      <c r="AF120" s="3276">
        <v>0.3002972294938918</v>
      </c>
      <c r="AG120" s="3277">
        <v>110125000</v>
      </c>
      <c r="AH120" s="3235"/>
      <c r="AI120" s="3235"/>
      <c r="AJ120" s="3236"/>
      <c r="AK120" s="3235"/>
      <c r="AL120" s="3235"/>
    </row>
    <row r="121">
      <c r="A121" s="3122">
        <v>2</v>
      </c>
      <c r="B121" s="3278" t="s">
        <v>3100</v>
      </c>
      <c r="C121" s="3279">
        <v>764.81</v>
      </c>
      <c r="D121" s="3199" t="s">
        <v>3101</v>
      </c>
      <c r="E121" s="3206" t="s">
        <v>3102</v>
      </c>
      <c r="F121" s="3275"/>
      <c r="G121" s="3154"/>
      <c r="H121" s="3259"/>
      <c r="I121" s="3259"/>
      <c r="J121" s="3259"/>
      <c r="K121" s="3154"/>
      <c r="L121" s="3154"/>
      <c r="M121" s="3162"/>
      <c r="N121" s="3162"/>
      <c r="O121" s="3154"/>
      <c r="P121" s="3154"/>
      <c r="Q121" s="3154"/>
      <c r="R121" s="3154"/>
      <c r="S121" s="3154"/>
      <c r="T121" s="3154"/>
      <c r="U121" s="3154"/>
      <c r="V121" s="3154"/>
      <c r="W121" s="3154"/>
      <c r="X121" s="3154"/>
      <c r="Y121" s="3154"/>
      <c r="Z121" s="3154"/>
      <c r="AA121" s="3154"/>
      <c r="AB121" s="3154"/>
      <c r="AC121" s="3154"/>
      <c r="AD121" s="3154"/>
      <c r="AE121" s="3266" t="s">
        <v>2908</v>
      </c>
      <c r="AF121" s="3276">
        <v>0.09960391121336507</v>
      </c>
      <c r="AG121" s="3277">
        <v>75750000</v>
      </c>
      <c r="AH121" s="3235"/>
      <c r="AI121" s="3235"/>
      <c r="AJ121" s="3236"/>
      <c r="AK121" s="3235"/>
      <c r="AL121" s="3235"/>
    </row>
    <row r="122">
      <c r="A122" s="3280">
        <v>3</v>
      </c>
      <c r="B122" s="3122" t="s">
        <v>3103</v>
      </c>
      <c r="C122" s="3122">
        <v>-798.02</v>
      </c>
      <c r="D122" s="3124"/>
      <c r="E122" s="3142"/>
      <c r="F122" s="3275"/>
      <c r="G122" s="3154"/>
      <c r="H122" s="3154"/>
      <c r="I122" s="3259"/>
      <c r="J122" s="3259"/>
      <c r="K122" s="3259"/>
      <c r="L122" s="3154"/>
      <c r="M122" s="3154"/>
      <c r="N122" s="3162"/>
      <c r="O122" s="3162"/>
      <c r="P122" s="3154"/>
      <c r="Q122" s="3154"/>
      <c r="R122" s="3154"/>
      <c r="S122" s="3154"/>
      <c r="T122" s="3154"/>
      <c r="U122" s="3154"/>
      <c r="V122" s="3154"/>
      <c r="W122" s="3154"/>
      <c r="X122" s="3154"/>
      <c r="Y122" s="3154"/>
      <c r="Z122" s="3154"/>
      <c r="AA122" s="3154"/>
      <c r="AB122" s="3154"/>
      <c r="AC122" s="3154"/>
      <c r="AD122" s="3154"/>
      <c r="AE122" s="3154"/>
      <c r="AF122" s="3154"/>
      <c r="AG122" s="3236"/>
      <c r="AH122" s="3236"/>
      <c r="AI122" s="3235"/>
      <c r="AJ122" s="3236"/>
      <c r="AK122" s="3235"/>
      <c r="AL122" s="3235"/>
    </row>
    <row r="123">
      <c r="A123" s="3154"/>
      <c r="B123" s="3155"/>
      <c r="C123" s="3155"/>
      <c r="D123" s="3154"/>
      <c r="E123" s="3154"/>
      <c r="F123" s="3154"/>
      <c r="G123" s="3154"/>
      <c r="H123" s="3154"/>
      <c r="I123" s="3154"/>
      <c r="J123" s="3259"/>
      <c r="K123" s="3259"/>
      <c r="L123" s="3259"/>
      <c r="M123" s="3154"/>
      <c r="N123" s="3154"/>
      <c r="O123" s="3162"/>
      <c r="P123" s="3162"/>
      <c r="Q123" s="3154"/>
      <c r="R123" s="3154"/>
      <c r="S123" s="3154"/>
      <c r="T123" s="3154"/>
      <c r="U123" s="3154"/>
      <c r="V123" s="3154"/>
      <c r="W123" s="3154"/>
      <c r="X123" s="3154"/>
      <c r="Y123" s="3154"/>
      <c r="Z123" s="3154"/>
      <c r="AA123" s="3154"/>
      <c r="AB123" s="3154"/>
      <c r="AC123" s="3154"/>
      <c r="AD123" s="3154"/>
      <c r="AE123" s="3154"/>
      <c r="AF123" s="3154"/>
      <c r="AG123" s="3154"/>
      <c r="AH123" s="3154"/>
      <c r="AI123" s="3236"/>
      <c r="AJ123" s="3235"/>
      <c r="AK123" s="3235"/>
      <c r="AL123" s="3236"/>
      <c r="AM123" s="3235"/>
      <c r="AN123" s="3235"/>
    </row>
    <row customHeight="true" ht="18" r="124">
      <c r="A124" s="3154"/>
      <c r="B124" s="3155"/>
      <c r="C124" s="3155"/>
      <c r="D124" s="3154"/>
      <c r="E124" s="3154"/>
      <c r="F124" s="3154"/>
      <c r="G124" s="3154"/>
      <c r="H124" s="3154"/>
      <c r="I124" s="3154"/>
      <c r="J124" s="3259"/>
      <c r="K124" s="3259"/>
      <c r="L124" s="3259"/>
      <c r="M124" s="3154"/>
      <c r="N124" s="3154"/>
      <c r="O124" s="3162"/>
      <c r="P124" s="3162"/>
      <c r="Q124" s="3154"/>
      <c r="R124" s="3154"/>
      <c r="S124" s="3154"/>
      <c r="T124" s="3154"/>
      <c r="U124" s="3154"/>
      <c r="V124" s="3154"/>
      <c r="W124" s="3154"/>
      <c r="X124" s="3154"/>
      <c r="Y124" s="3154"/>
      <c r="Z124" s="3154"/>
      <c r="AA124" s="3154"/>
      <c r="AB124" s="3154"/>
      <c r="AC124" s="3154"/>
      <c r="AD124" s="3154"/>
      <c r="AE124" s="3154"/>
      <c r="AF124" s="3154"/>
      <c r="AG124" s="3154"/>
      <c r="AH124" s="3154"/>
      <c r="AI124" s="3236"/>
      <c r="AJ124" s="3235"/>
      <c r="AK124" s="3235"/>
      <c r="AL124" s="3236"/>
      <c r="AM124" s="3235"/>
      <c r="AN124" s="3235"/>
    </row>
    <row customHeight="true" ht="18" r="125">
      <c r="A125" s="3154"/>
      <c r="B125" s="3155"/>
      <c r="C125" s="3155"/>
      <c r="D125" s="3154"/>
      <c r="E125" s="3154"/>
      <c r="F125" s="3154"/>
      <c r="G125" s="3154"/>
      <c r="H125" s="3154"/>
      <c r="I125" s="3154"/>
      <c r="J125" s="3259"/>
      <c r="K125" s="3259"/>
      <c r="L125" s="3259"/>
      <c r="M125" s="3154"/>
      <c r="N125" s="3154"/>
      <c r="O125" s="3162"/>
      <c r="P125" s="3162"/>
      <c r="Q125" s="3154"/>
      <c r="R125" s="3154"/>
      <c r="S125" s="3154"/>
      <c r="T125" s="3154"/>
      <c r="U125" s="3154"/>
      <c r="V125" s="3154"/>
      <c r="W125" s="3154"/>
      <c r="X125" s="3154"/>
      <c r="Y125" s="3154"/>
      <c r="Z125" s="3154"/>
      <c r="AA125" s="3154"/>
      <c r="AB125" s="3154"/>
      <c r="AC125" s="3154"/>
      <c r="AD125" s="3154"/>
      <c r="AE125" s="3154"/>
      <c r="AF125" s="3154"/>
      <c r="AG125" s="3154"/>
      <c r="AH125" s="3154"/>
      <c r="AI125" s="3236"/>
      <c r="AJ125" s="3235"/>
      <c r="AK125" s="3235"/>
      <c r="AL125" s="3236"/>
      <c r="AM125" s="3235"/>
      <c r="AN125" s="3235"/>
    </row>
    <row customHeight="true" ht="18" r="126">
      <c r="A126" s="3154"/>
      <c r="B126" s="3155"/>
      <c r="C126" s="3155"/>
      <c r="D126" s="3154"/>
      <c r="E126" s="3154"/>
      <c r="F126" s="3154"/>
      <c r="G126" s="3154"/>
      <c r="H126" s="3154"/>
      <c r="I126" s="3154"/>
      <c r="J126" s="3259"/>
      <c r="K126" s="3259"/>
      <c r="L126" s="3259"/>
      <c r="M126" s="3154"/>
      <c r="N126" s="3154"/>
      <c r="O126" s="3162"/>
      <c r="P126" s="3162"/>
      <c r="Q126" s="3154"/>
      <c r="R126" s="3154"/>
      <c r="S126" s="3154"/>
      <c r="T126" s="3154"/>
      <c r="U126" s="3154"/>
      <c r="V126" s="3154"/>
      <c r="W126" s="3154"/>
      <c r="X126" s="3154"/>
      <c r="Y126" s="3154"/>
      <c r="Z126" s="3154"/>
      <c r="AA126" s="3154"/>
      <c r="AB126" s="3154"/>
      <c r="AC126" s="3154"/>
      <c r="AD126" s="3154"/>
      <c r="AE126" s="3154"/>
      <c r="AF126" s="3154"/>
      <c r="AG126" s="3154"/>
      <c r="AH126" s="3154"/>
      <c r="AI126" s="3236"/>
      <c r="AJ126" s="3235"/>
      <c r="AK126" s="3235"/>
      <c r="AL126" s="3236"/>
      <c r="AM126" s="3235"/>
      <c r="AN126" s="3235"/>
    </row>
    <row r="127">
      <c r="A127" s="3169" t="s">
        <v>3104</v>
      </c>
      <c r="B127" s="3074" t="s">
        <v>2882</v>
      </c>
      <c r="C127" s="3074" t="s">
        <v>2961</v>
      </c>
      <c r="D127" s="3074"/>
      <c r="E127" s="3074"/>
      <c r="F127" s="3074" t="s">
        <v>2886</v>
      </c>
      <c r="G127" s="3074"/>
      <c r="H127" s="3074" t="s">
        <v>2962</v>
      </c>
      <c r="I127" s="3170" t="s">
        <v>2888</v>
      </c>
      <c r="J127" s="3171" t="s">
        <v>2889</v>
      </c>
      <c r="K127" s="3073" t="s">
        <v>2890</v>
      </c>
      <c r="L127" s="3073" t="s">
        <v>2891</v>
      </c>
      <c r="M127" s="3074" t="s">
        <v>2892</v>
      </c>
      <c r="N127" s="3074" t="s">
        <v>2893</v>
      </c>
      <c r="O127" s="3074" t="s">
        <v>2963</v>
      </c>
      <c r="P127" s="3074" t="s">
        <v>2964</v>
      </c>
      <c r="Q127" s="3074" t="s">
        <v>2896</v>
      </c>
      <c r="R127" s="3172"/>
      <c r="S127" s="3172"/>
      <c r="T127" s="3172"/>
      <c r="U127" s="3172"/>
      <c r="V127" s="3172"/>
      <c r="W127" s="3172"/>
      <c r="X127" s="3172"/>
      <c r="Y127" s="3172"/>
      <c r="Z127" s="3172"/>
      <c r="AA127" s="3172"/>
      <c r="AB127" s="3173" t="s">
        <v>2902</v>
      </c>
      <c r="AC127" s="3171" t="s">
        <v>2903</v>
      </c>
      <c r="AD127" s="3171" t="s">
        <v>2965</v>
      </c>
      <c r="AE127" s="3171" t="s">
        <v>2966</v>
      </c>
      <c r="AF127" s="3281" t="s">
        <v>2906</v>
      </c>
      <c r="AG127" s="3282" t="s">
        <v>2907</v>
      </c>
      <c r="AH127" s="3154"/>
      <c r="AI127" s="3171" t="s">
        <v>2909</v>
      </c>
      <c r="AJ127" s="3235"/>
      <c r="AK127" s="3235"/>
      <c r="AL127" s="3236"/>
      <c r="AM127" s="3235"/>
      <c r="AN127" s="3235"/>
    </row>
    <row r="128">
      <c r="A128" s="3074" t="s">
        <v>2915</v>
      </c>
      <c r="B128" s="3074"/>
      <c r="C128" s="3074"/>
      <c r="D128" s="3175"/>
      <c r="E128" s="3175"/>
      <c r="F128" s="3175" t="s">
        <v>2916</v>
      </c>
      <c r="G128" s="3283" t="s">
        <v>2917</v>
      </c>
      <c r="H128" s="3074"/>
      <c r="I128" s="3170"/>
      <c r="J128" s="3171"/>
      <c r="K128" s="3073"/>
      <c r="L128" s="3073"/>
      <c r="M128" s="3074" t="s">
        <v>2918</v>
      </c>
      <c r="N128" s="3074" t="s">
        <v>2918</v>
      </c>
      <c r="O128" s="3074"/>
      <c r="P128" s="3074"/>
      <c r="Q128" s="3074"/>
      <c r="R128" s="3172"/>
      <c r="S128" s="3172"/>
      <c r="T128" s="3172"/>
      <c r="U128" s="3172"/>
      <c r="V128" s="3172"/>
      <c r="W128" s="3172"/>
      <c r="X128" s="3172"/>
      <c r="Y128" s="3172"/>
      <c r="Z128" s="3172"/>
      <c r="AA128" s="3172"/>
      <c r="AB128" s="3173"/>
      <c r="AC128" s="3171"/>
      <c r="AD128" s="3171"/>
      <c r="AE128" s="3171"/>
      <c r="AF128" s="3281"/>
      <c r="AG128" s="3282"/>
      <c r="AH128" s="3154"/>
      <c r="AI128" s="3171"/>
      <c r="AJ128" s="3154"/>
      <c r="AK128" s="3154"/>
      <c r="AL128" s="3154"/>
      <c r="AM128" s="3154"/>
      <c r="AN128" s="3154"/>
    </row>
    <row r="129">
      <c r="A129" s="3179">
        <v>1</v>
      </c>
      <c r="B129" s="3078" t="s">
        <v>2922</v>
      </c>
      <c r="C129" s="3284" t="s">
        <v>3105</v>
      </c>
      <c r="D129" s="3285" t="s">
        <v>3105</v>
      </c>
      <c r="E129" s="3285" t="s">
        <v>3105</v>
      </c>
      <c r="F129" s="3286">
        <v>29628</v>
      </c>
      <c r="G129" s="3287">
        <v>29628</v>
      </c>
      <c r="H129" s="3288"/>
      <c r="I129" s="3289">
        <f>VLOOKUP(C129,'Data Products'!$A:$J,2,0)</f>
      </c>
      <c r="J129" s="3290">
        <f t="shared" ref="J129:J136" si="12">IFERROR(I129-TODAY(),"")</f>
      </c>
      <c r="K129" s="3291">
        <v>46108</v>
      </c>
      <c r="L129" s="3087">
        <f t="shared" ref="L129:L136" si="2">TODAY()-K129</f>
      </c>
      <c r="M129" s="3116">
        <v>10203</v>
      </c>
      <c r="N129" s="3292">
        <v>19253</v>
      </c>
      <c r="O129" s="3083">
        <v>0</v>
      </c>
      <c r="P129" s="3083">
        <v>0</v>
      </c>
      <c r="Q129" s="3078" t="s">
        <v>3106</v>
      </c>
      <c r="R129" s="3158"/>
      <c r="S129" s="3158"/>
      <c r="T129" s="3187"/>
      <c r="U129" s="3158"/>
      <c r="V129" s="3158"/>
      <c r="W129" s="3158"/>
      <c r="X129" s="3158"/>
      <c r="Y129" s="3158"/>
      <c r="Z129" s="3158"/>
      <c r="AA129" s="3158"/>
      <c r="AB129" s="3188">
        <f t="shared" ref="AB129:AB136" si="32">N129/30</f>
      </c>
      <c r="AC129" s="3293">
        <f t="shared" ref="AC129:AC136" si="23">IFERROR(F129/AB129,"-")</f>
      </c>
      <c r="AD129" s="3090">
        <f t="shared" ref="AD129:AD136" si="15">IFERROR(TODAY()+AC129,"-")</f>
      </c>
      <c r="AE129" s="3294">
        <f t="shared" ref="AE129:AE136" si="5">_xlfn.IFS(AC129="-","Not sold yet",AND(AC129&lt;=150,AC129&gt;60),"Out of stock more than 60 days",AC129&lt;=60,"Out of stock less than 60 days",AC129&gt;=150,"Out of stock more than 150 days")</f>
      </c>
      <c r="AF129" s="3093">
        <f>VLOOKUP(C129,'Data Products'!$A:$J,10,0)</f>
      </c>
      <c r="AG129" s="3152">
        <f t="shared" ref="AG129:AG135" si="26">AF129*F129</f>
      </c>
      <c r="AH129" s="3295">
        <v>0</v>
      </c>
      <c r="AI129" s="3191" t="s">
        <v>3107</v>
      </c>
      <c r="AJ129" s="3154"/>
      <c r="AK129" s="3154"/>
      <c r="AL129" s="3154"/>
      <c r="AM129" s="3154"/>
      <c r="AN129" s="3154"/>
    </row>
    <row customHeight="true" hidden="true" ht="18" r="130">
      <c r="A130" s="3179">
        <v>2</v>
      </c>
      <c r="B130" s="3078" t="s">
        <v>2922</v>
      </c>
      <c r="C130" s="3284" t="s">
        <v>3108</v>
      </c>
      <c r="D130" s="3204" t="s">
        <v>3108</v>
      </c>
      <c r="E130" s="3204" t="s">
        <v>3108</v>
      </c>
      <c r="F130" s="3286">
        <v>0</v>
      </c>
      <c r="G130" s="3287">
        <v>0</v>
      </c>
      <c r="H130" s="3288"/>
      <c r="I130" s="3289">
        <f>VLOOKUP(C130,'Data Products'!$A:$J,2,0)</f>
      </c>
      <c r="J130" s="3290">
        <f t="shared" si="12"/>
      </c>
      <c r="K130" s="3296">
        <v>46108</v>
      </c>
      <c r="L130" s="3087">
        <f t="shared" si="2"/>
      </c>
      <c r="M130" s="3116">
        <v>273</v>
      </c>
      <c r="N130" s="3116">
        <v>293</v>
      </c>
      <c r="O130" s="3083">
        <v>0</v>
      </c>
      <c r="P130" s="3083">
        <v>0</v>
      </c>
      <c r="Q130" s="3078" t="s">
        <v>3006</v>
      </c>
      <c r="R130" s="3158"/>
      <c r="S130" s="3158"/>
      <c r="T130" s="3187"/>
      <c r="U130" s="3158"/>
      <c r="V130" s="3158"/>
      <c r="W130" s="3158"/>
      <c r="X130" s="3158"/>
      <c r="Y130" s="3158"/>
      <c r="Z130" s="3158"/>
      <c r="AA130" s="3158"/>
      <c r="AB130" s="3188">
        <f t="shared" si="32"/>
      </c>
      <c r="AC130" s="3102">
        <f t="shared" si="23"/>
      </c>
      <c r="AD130" s="3090">
        <f t="shared" si="15"/>
      </c>
      <c r="AE130" s="3103">
        <f t="shared" si="5"/>
      </c>
      <c r="AF130" s="3093">
        <f>VLOOKUP(C130,'Data Products'!$A:$J,10,0)</f>
      </c>
      <c r="AG130" s="3152">
        <f t="shared" si="26"/>
      </c>
      <c r="AH130" s="3295">
        <v>0</v>
      </c>
      <c r="AI130" s="3180" t="s">
        <v>3109</v>
      </c>
      <c r="AJ130" s="3154"/>
      <c r="AK130" s="3154"/>
      <c r="AL130" s="3154"/>
      <c r="AM130" s="3154"/>
      <c r="AN130" s="3154"/>
    </row>
    <row r="131">
      <c r="A131" s="3179">
        <v>3</v>
      </c>
      <c r="B131" s="3078" t="s">
        <v>2922</v>
      </c>
      <c r="C131" s="3297" t="s">
        <v>3110</v>
      </c>
      <c r="D131" s="3298" t="s">
        <v>3110</v>
      </c>
      <c r="E131" s="3298" t="s">
        <v>3110</v>
      </c>
      <c r="F131" s="3286">
        <v>9684</v>
      </c>
      <c r="G131" s="3287">
        <v>9684</v>
      </c>
      <c r="H131" s="3299"/>
      <c r="I131" s="3289">
        <f>VLOOKUP(C131,'Data Products'!$A:$J,2,0)</f>
      </c>
      <c r="J131" s="3290">
        <f t="shared" si="12"/>
      </c>
      <c r="K131" s="3296">
        <v>46109</v>
      </c>
      <c r="L131" s="3087">
        <f t="shared" si="2"/>
      </c>
      <c r="M131" s="3116">
        <v>1885</v>
      </c>
      <c r="N131" s="3116">
        <v>4193</v>
      </c>
      <c r="O131" s="3083">
        <v>0</v>
      </c>
      <c r="P131" s="3083">
        <v>0</v>
      </c>
      <c r="Q131" s="3078" t="s">
        <v>2998</v>
      </c>
      <c r="R131" s="3083"/>
      <c r="S131" s="3083"/>
      <c r="T131" s="3083"/>
      <c r="U131" s="3083"/>
      <c r="V131" s="3083"/>
      <c r="W131" s="3083"/>
      <c r="X131" s="3083"/>
      <c r="Y131" s="3083"/>
      <c r="Z131" s="3083"/>
      <c r="AA131" s="3083"/>
      <c r="AB131" s="3188">
        <f t="shared" si="32"/>
      </c>
      <c r="AC131" s="3102">
        <f t="shared" si="23"/>
      </c>
      <c r="AD131" s="3090">
        <f t="shared" si="15"/>
      </c>
      <c r="AE131" s="3103">
        <f t="shared" si="5"/>
      </c>
      <c r="AF131" s="3093">
        <f>VLOOKUP(C131,'Data Products'!$A:$J,10,0)</f>
      </c>
      <c r="AG131" s="3152">
        <f t="shared" si="26"/>
      </c>
      <c r="AH131" s="3093"/>
      <c r="AI131" s="3300"/>
      <c r="AJ131" s="3154"/>
      <c r="AK131" s="3154"/>
      <c r="AL131" s="3154"/>
      <c r="AM131" s="3154"/>
      <c r="AN131" s="3154"/>
    </row>
    <row customHeight="true" hidden="true" ht="18" r="132">
      <c r="A132" s="3179">
        <v>4</v>
      </c>
      <c r="B132" s="3078" t="s">
        <v>2922</v>
      </c>
      <c r="C132" s="3301" t="s">
        <v>3111</v>
      </c>
      <c r="D132" s="3231" t="s">
        <v>3111</v>
      </c>
      <c r="E132" s="3231" t="s">
        <v>3111</v>
      </c>
      <c r="F132" s="3302">
        <v>0</v>
      </c>
      <c r="G132" s="3303">
        <v>0</v>
      </c>
      <c r="H132" s="3299"/>
      <c r="I132" s="3289">
        <f>VLOOKUP(C132,'Data Products'!$A:$J,2,0)</f>
      </c>
      <c r="J132" s="3290">
        <f t="shared" si="12"/>
      </c>
      <c r="K132" s="3304">
        <v>46108</v>
      </c>
      <c r="L132" s="3087">
        <f t="shared" si="2"/>
      </c>
      <c r="M132" s="3116">
        <v>23</v>
      </c>
      <c r="N132" s="3305">
        <v>67</v>
      </c>
      <c r="O132" s="3083">
        <v>0</v>
      </c>
      <c r="P132" s="3083">
        <v>0</v>
      </c>
      <c r="Q132" s="3098" t="s">
        <v>3014</v>
      </c>
      <c r="R132" s="3083"/>
      <c r="S132" s="3083"/>
      <c r="T132" s="3083"/>
      <c r="U132" s="3083"/>
      <c r="V132" s="3083"/>
      <c r="W132" s="3083"/>
      <c r="X132" s="3083"/>
      <c r="Y132" s="3083"/>
      <c r="Z132" s="3083"/>
      <c r="AA132" s="3083"/>
      <c r="AB132" s="3188">
        <f t="shared" si="32"/>
      </c>
      <c r="AC132" s="3102">
        <f t="shared" si="23"/>
      </c>
      <c r="AD132" s="3090">
        <f t="shared" si="15"/>
      </c>
      <c r="AE132" s="3103">
        <f t="shared" si="5"/>
      </c>
      <c r="AF132" s="3093">
        <f>VLOOKUP(C132,'Data Products'!$A:$J,10,0)</f>
      </c>
      <c r="AG132" s="3152">
        <f t="shared" si="26"/>
      </c>
      <c r="AH132" s="3093"/>
      <c r="AI132" s="3300"/>
      <c r="AJ132" s="3198"/>
      <c r="AK132" s="3097"/>
      <c r="AL132" s="3096"/>
      <c r="AM132" s="3097"/>
      <c r="AN132" s="3097"/>
    </row>
    <row customHeight="true" hidden="true" ht="18" r="133">
      <c r="A133" s="3179">
        <v>5</v>
      </c>
      <c r="B133" s="3078" t="s">
        <v>2922</v>
      </c>
      <c r="C133" s="3301" t="s">
        <v>3112</v>
      </c>
      <c r="D133" s="3231" t="s">
        <v>3112</v>
      </c>
      <c r="E133" s="3231" t="s">
        <v>3112</v>
      </c>
      <c r="F133" s="3306">
        <v>0</v>
      </c>
      <c r="G133" s="3148">
        <v>0</v>
      </c>
      <c r="H133" s="3299"/>
      <c r="I133" s="3289">
        <f>VLOOKUP(C133,'Data Products'!$A:$J,2,0)</f>
      </c>
      <c r="J133" s="3290">
        <f t="shared" si="12"/>
      </c>
      <c r="K133" s="3304">
        <v>46108</v>
      </c>
      <c r="L133" s="3087">
        <f t="shared" si="2"/>
      </c>
      <c r="M133" s="3100">
        <v>9</v>
      </c>
      <c r="N133" s="3116">
        <v>22</v>
      </c>
      <c r="O133" s="3083">
        <v>0</v>
      </c>
      <c r="P133" s="3083">
        <v>0</v>
      </c>
      <c r="Q133" s="3098" t="s">
        <v>3014</v>
      </c>
      <c r="R133" s="3083"/>
      <c r="S133" s="3083"/>
      <c r="T133" s="3083"/>
      <c r="U133" s="3083"/>
      <c r="V133" s="3083"/>
      <c r="W133" s="3083"/>
      <c r="X133" s="3083"/>
      <c r="Y133" s="3083"/>
      <c r="Z133" s="3083"/>
      <c r="AA133" s="3083"/>
      <c r="AB133" s="3188">
        <f t="shared" si="32"/>
      </c>
      <c r="AC133" s="3102">
        <f t="shared" si="23"/>
      </c>
      <c r="AD133" s="3090">
        <f t="shared" si="15"/>
      </c>
      <c r="AE133" s="3103">
        <f t="shared" si="5"/>
      </c>
      <c r="AF133" s="3093">
        <f>VLOOKUP(C133,'Data Products'!$A:$J,10,0)</f>
      </c>
      <c r="AG133" s="3152">
        <f t="shared" si="26"/>
      </c>
      <c r="AH133" s="3093"/>
      <c r="AI133" s="3300"/>
      <c r="AJ133" s="3198"/>
      <c r="AK133" s="3097"/>
      <c r="AL133" s="3096"/>
      <c r="AM133" s="3097"/>
      <c r="AN133" s="3097"/>
    </row>
    <row customHeight="true" hidden="true" ht="18" r="134">
      <c r="A134" s="3179">
        <v>6</v>
      </c>
      <c r="B134" s="3078" t="s">
        <v>2922</v>
      </c>
      <c r="C134" s="3206" t="s">
        <v>3112</v>
      </c>
      <c r="D134" s="3204" t="s">
        <v>3112</v>
      </c>
      <c r="E134" s="3204" t="s">
        <v>3112</v>
      </c>
      <c r="F134" s="3306">
        <v>0</v>
      </c>
      <c r="G134" s="3148">
        <v>0</v>
      </c>
      <c r="H134" s="3307"/>
      <c r="I134" s="3289">
        <f>VLOOKUP(C134,'Data Products'!$A:$J,2,0)</f>
      </c>
      <c r="J134" s="3290">
        <f t="shared" si="12"/>
      </c>
      <c r="K134" s="3304">
        <v>46109</v>
      </c>
      <c r="L134" s="3087">
        <f t="shared" si="2"/>
      </c>
      <c r="M134" s="3100">
        <v>9</v>
      </c>
      <c r="N134" s="3116">
        <v>22</v>
      </c>
      <c r="O134" s="3083">
        <v>1</v>
      </c>
      <c r="P134" s="3083">
        <v>1</v>
      </c>
      <c r="Q134" s="3098" t="s">
        <v>3014</v>
      </c>
      <c r="R134" s="3083"/>
      <c r="S134" s="3083"/>
      <c r="T134" s="3083"/>
      <c r="U134" s="3083"/>
      <c r="V134" s="3083"/>
      <c r="W134" s="3083"/>
      <c r="X134" s="3083"/>
      <c r="Y134" s="3083"/>
      <c r="Z134" s="3083"/>
      <c r="AA134" s="3083"/>
      <c r="AB134" s="3188">
        <f t="shared" si="32"/>
      </c>
      <c r="AC134" s="3102">
        <f t="shared" si="23"/>
      </c>
      <c r="AD134" s="3090">
        <f t="shared" si="15"/>
      </c>
      <c r="AE134" s="3103">
        <f t="shared" si="5"/>
      </c>
      <c r="AF134" s="3093">
        <f>VLOOKUP(C134,'Data Products'!$A:$J,10,0)</f>
      </c>
      <c r="AG134" s="3152">
        <f t="shared" si="26"/>
      </c>
      <c r="AH134" s="3093">
        <f>IF(J134&lt;=90,F134,0)</f>
      </c>
      <c r="AI134" s="3300"/>
      <c r="AJ134" s="3198"/>
      <c r="AK134" s="3097"/>
      <c r="AL134" s="3096"/>
      <c r="AM134" s="3097"/>
      <c r="AN134" s="3097"/>
    </row>
    <row r="135">
      <c r="A135" s="3179">
        <v>7</v>
      </c>
      <c r="B135" s="3274" t="s">
        <v>2922</v>
      </c>
      <c r="C135" s="3308" t="s">
        <v>3113</v>
      </c>
      <c r="D135" s="3204" t="s">
        <v>3113</v>
      </c>
      <c r="E135" s="3204" t="s">
        <v>3113</v>
      </c>
      <c r="F135" s="3309">
        <v>3828</v>
      </c>
      <c r="G135" s="3310">
        <v>3828</v>
      </c>
      <c r="H135" s="3308"/>
      <c r="I135" s="3289">
        <f>VLOOKUP(C135,'Data Products'!$A:$J,2,0)</f>
      </c>
      <c r="J135" s="3290">
        <f t="shared" si="12"/>
      </c>
      <c r="K135" s="3256">
        <v>46112</v>
      </c>
      <c r="L135" s="3146">
        <f t="shared" si="2"/>
      </c>
      <c r="M135" s="3110">
        <v>43</v>
      </c>
      <c r="N135" s="3203">
        <v>130</v>
      </c>
      <c r="O135" s="3124">
        <v>4</v>
      </c>
      <c r="P135" s="3124">
        <v>4</v>
      </c>
      <c r="Q135" s="3122" t="s">
        <v>3014</v>
      </c>
      <c r="R135" s="3124"/>
      <c r="S135" s="3124"/>
      <c r="T135" s="3124"/>
      <c r="U135" s="3124"/>
      <c r="V135" s="3124"/>
      <c r="W135" s="3124"/>
      <c r="X135" s="3124"/>
      <c r="Y135" s="3124"/>
      <c r="Z135" s="3124"/>
      <c r="AA135" s="3124"/>
      <c r="AB135" s="3311">
        <f t="shared" si="32"/>
      </c>
      <c r="AC135" s="3150">
        <f t="shared" si="23"/>
      </c>
      <c r="AD135" s="3312">
        <f t="shared" si="15"/>
      </c>
      <c r="AE135" s="3313">
        <f t="shared" si="5"/>
      </c>
      <c r="AF135" s="3314">
        <f>VLOOKUP(C135,'Data Products'!$A:$J,10,0)</f>
      </c>
      <c r="AG135" s="3314">
        <f t="shared" si="26"/>
      </c>
      <c r="AH135" s="3154"/>
      <c r="AI135" s="3194"/>
      <c r="AJ135" s="3154"/>
      <c r="AK135" s="3154"/>
      <c r="AL135" s="3154"/>
      <c r="AM135" s="3154"/>
      <c r="AN135" s="3154"/>
    </row>
    <row customHeight="true" ht="18" r="136">
      <c r="A136" s="3179">
        <v>8</v>
      </c>
      <c r="B136" s="3274" t="s">
        <v>2922</v>
      </c>
      <c r="C136" s="3308" t="s">
        <v>3114</v>
      </c>
      <c r="D136" s="3204" t="s">
        <v>3114</v>
      </c>
      <c r="E136" s="3204" t="s">
        <v>3114</v>
      </c>
      <c r="F136" s="3286">
        <v>500</v>
      </c>
      <c r="G136" s="3315">
        <v>500</v>
      </c>
      <c r="H136" s="3308"/>
      <c r="I136" s="3289">
        <f>VLOOKUP(C136,'Data Products'!$A:$J,2,0)</f>
      </c>
      <c r="J136" s="3290">
        <f t="shared" si="12"/>
      </c>
      <c r="K136" s="3256">
        <v>46113</v>
      </c>
      <c r="L136" s="3146">
        <f t="shared" si="2"/>
      </c>
      <c r="M136" s="3203">
        <v>0</v>
      </c>
      <c r="N136" s="3203">
        <v>500</v>
      </c>
      <c r="O136" s="3124">
        <v>5</v>
      </c>
      <c r="P136" s="3124">
        <v>5</v>
      </c>
      <c r="Q136" s="3122" t="s">
        <v>3014</v>
      </c>
      <c r="R136" s="3124"/>
      <c r="S136" s="3124"/>
      <c r="T136" s="3124"/>
      <c r="U136" s="3124"/>
      <c r="V136" s="3124"/>
      <c r="W136" s="3124"/>
      <c r="X136" s="3124"/>
      <c r="Y136" s="3124"/>
      <c r="Z136" s="3124"/>
      <c r="AA136" s="3124"/>
      <c r="AB136" s="3311">
        <f t="shared" si="32"/>
      </c>
      <c r="AC136" s="3150">
        <f t="shared" si="23"/>
      </c>
      <c r="AD136" s="3312">
        <f t="shared" si="15"/>
      </c>
      <c r="AE136" s="3316">
        <f t="shared" si="5"/>
      </c>
      <c r="AF136" s="3314"/>
      <c r="AG136" s="3314"/>
      <c r="AH136" s="3154"/>
      <c r="AI136" s="3194"/>
      <c r="AJ136" s="3154"/>
      <c r="AK136" s="3154"/>
      <c r="AL136" s="3154"/>
      <c r="AM136" s="3154"/>
      <c r="AN136" s="3154"/>
    </row>
    <row r="137">
      <c r="A137" s="3317"/>
      <c r="B137" s="3155"/>
      <c r="C137" s="3155"/>
      <c r="D137" s="3154"/>
      <c r="E137" s="3154"/>
      <c r="F137" s="3154"/>
      <c r="G137" s="3154"/>
      <c r="H137" s="3154"/>
      <c r="I137" s="3154"/>
      <c r="J137" s="3259"/>
      <c r="K137" s="3259"/>
      <c r="L137" s="3259"/>
      <c r="M137" s="3235"/>
      <c r="N137" s="3154"/>
      <c r="O137" s="3154"/>
      <c r="P137" s="3154"/>
      <c r="Q137" s="3154"/>
      <c r="R137" s="3154"/>
      <c r="S137" s="3154"/>
      <c r="T137" s="3154"/>
      <c r="U137" s="3154"/>
      <c r="V137" s="3154"/>
      <c r="W137" s="3154"/>
      <c r="X137" s="3154"/>
      <c r="Y137" s="3154"/>
      <c r="Z137" s="3154"/>
      <c r="AA137" s="3154"/>
      <c r="AB137" s="3154"/>
      <c r="AC137" s="3154"/>
      <c r="AD137" s="3154"/>
      <c r="AE137" s="3262" t="s">
        <v>2955</v>
      </c>
      <c r="AF137" s="3263">
        <f t="shared" ref="AF137:AF141" si="29">AG137/$AG$106</f>
      </c>
      <c r="AG137" s="3263">
        <f>SUM(AG131:AG132)</f>
      </c>
      <c r="AH137" s="3154"/>
      <c r="AI137" s="3236"/>
      <c r="AJ137" s="3235"/>
      <c r="AK137" s="3235"/>
      <c r="AL137" s="3236"/>
      <c r="AM137" s="3235"/>
      <c r="AN137" s="3235"/>
    </row>
    <row r="138">
      <c r="A138" s="3154"/>
      <c r="B138" s="3155"/>
      <c r="C138" s="3155"/>
      <c r="D138" s="3154"/>
      <c r="E138" s="3154"/>
      <c r="F138" s="3154"/>
      <c r="G138" s="3154"/>
      <c r="H138" s="3154"/>
      <c r="I138" s="3154"/>
      <c r="J138" s="3259"/>
      <c r="K138" s="3259"/>
      <c r="L138" s="3259"/>
      <c r="M138" s="3235"/>
      <c r="N138" s="3154"/>
      <c r="O138" s="3154"/>
      <c r="P138" s="3154"/>
      <c r="Q138" s="3154"/>
      <c r="R138" s="3154"/>
      <c r="S138" s="3154"/>
      <c r="T138" s="3154"/>
      <c r="U138" s="3154"/>
      <c r="V138" s="3154"/>
      <c r="W138" s="3154"/>
      <c r="X138" s="3154"/>
      <c r="Y138" s="3154"/>
      <c r="Z138" s="3154"/>
      <c r="AA138" s="3154"/>
      <c r="AB138" s="3154"/>
      <c r="AC138" s="3154"/>
      <c r="AD138" s="3154"/>
      <c r="AE138" s="3266" t="s">
        <v>2956</v>
      </c>
      <c r="AF138" s="3263">
        <f t="shared" si="29"/>
      </c>
      <c r="AG138" s="3263">
        <f t="shared" ref="AG138:AG142" si="9">SUMIF($AG$129:$AG$130,$AE$129:$AE$130,AE138)</f>
      </c>
      <c r="AH138" s="3154"/>
      <c r="AI138" s="3236"/>
      <c r="AJ138" s="3235"/>
      <c r="AK138" s="3235"/>
      <c r="AL138" s="3236"/>
      <c r="AM138" s="3235"/>
      <c r="AN138" s="3235"/>
    </row>
    <row customHeight="true" ht="18" r="139">
      <c r="A139" s="3154"/>
      <c r="B139" s="3155"/>
      <c r="C139" s="3155"/>
      <c r="D139" s="3154"/>
      <c r="E139" s="3154"/>
      <c r="F139" s="3154"/>
      <c r="G139" s="3154"/>
      <c r="H139" s="3154"/>
      <c r="I139" s="3295"/>
      <c r="J139" s="3318"/>
      <c r="K139" s="3259"/>
      <c r="L139" s="3259"/>
      <c r="M139" s="3235"/>
      <c r="N139" s="3154"/>
      <c r="O139" s="3154"/>
      <c r="P139" s="3154"/>
      <c r="Q139" s="3154"/>
      <c r="R139" s="3154"/>
      <c r="S139" s="3154"/>
      <c r="T139" s="3154"/>
      <c r="U139" s="3154"/>
      <c r="V139" s="3154"/>
      <c r="W139" s="3154"/>
      <c r="X139" s="3154"/>
      <c r="Y139" s="3154"/>
      <c r="Z139" s="3154"/>
      <c r="AA139" s="3154"/>
      <c r="AB139" s="3154"/>
      <c r="AC139" s="3154"/>
      <c r="AD139" s="3154"/>
      <c r="AE139" s="3266" t="s">
        <v>2957</v>
      </c>
      <c r="AF139" s="3263">
        <f t="shared" si="29"/>
      </c>
      <c r="AG139" s="3263">
        <f t="shared" si="9"/>
      </c>
      <c r="AH139" s="3154"/>
      <c r="AI139" s="3236"/>
      <c r="AJ139" s="3235"/>
      <c r="AK139" s="3235"/>
      <c r="AL139" s="3236"/>
      <c r="AM139" s="3235"/>
      <c r="AN139" s="3235"/>
    </row>
    <row customHeight="true" ht="18" r="140">
      <c r="A140" s="3154"/>
      <c r="B140" s="3155"/>
      <c r="C140" s="3155"/>
      <c r="D140" s="3154"/>
      <c r="E140" s="3154"/>
      <c r="F140" s="3154"/>
      <c r="G140" s="3154"/>
      <c r="H140" s="3154"/>
      <c r="I140" s="3154"/>
      <c r="J140" s="3259"/>
      <c r="K140" s="3259"/>
      <c r="L140" s="3318"/>
      <c r="M140" s="3319"/>
      <c r="N140" s="3154"/>
      <c r="O140" s="3154"/>
      <c r="P140" s="3154"/>
      <c r="Q140" s="3154"/>
      <c r="R140" s="3154"/>
      <c r="S140" s="3154"/>
      <c r="T140" s="3154"/>
      <c r="U140" s="3154"/>
      <c r="V140" s="3154"/>
      <c r="W140" s="3154"/>
      <c r="X140" s="3154"/>
      <c r="Y140" s="3154"/>
      <c r="Z140" s="3154"/>
      <c r="AA140" s="3154"/>
      <c r="AB140" s="3154"/>
      <c r="AC140" s="3154"/>
      <c r="AD140" s="3154"/>
      <c r="AE140" s="3266" t="s">
        <v>2958</v>
      </c>
      <c r="AF140" s="3263">
        <f t="shared" si="29"/>
      </c>
      <c r="AG140" s="3263">
        <f t="shared" si="9"/>
      </c>
      <c r="AH140" s="3154"/>
      <c r="AI140" s="3236"/>
      <c r="AJ140" s="3235"/>
      <c r="AK140" s="3235"/>
      <c r="AL140" s="3236"/>
      <c r="AM140" s="3235"/>
      <c r="AN140" s="3235"/>
    </row>
    <row customHeight="true" ht="18" r="141">
      <c r="A141" s="3154"/>
      <c r="B141" s="3155"/>
      <c r="C141" s="3155"/>
      <c r="D141" s="3154"/>
      <c r="E141" s="3154"/>
      <c r="G141" s="3154"/>
      <c r="H141" s="3154"/>
      <c r="I141" s="3154"/>
      <c r="J141" s="3259"/>
      <c r="K141" s="3259"/>
      <c r="L141" s="3259"/>
      <c r="M141" s="3154"/>
      <c r="N141" s="3154"/>
      <c r="O141" s="3154"/>
      <c r="P141" s="3154"/>
      <c r="Q141" s="3154"/>
      <c r="R141" s="3154"/>
      <c r="S141" s="3154"/>
      <c r="T141" s="3154"/>
      <c r="U141" s="3154"/>
      <c r="V141" s="3154"/>
      <c r="W141" s="3154"/>
      <c r="X141" s="3154"/>
      <c r="Y141" s="3154"/>
      <c r="Z141" s="3154"/>
      <c r="AA141" s="3154"/>
      <c r="AB141" s="3154"/>
      <c r="AC141" s="3154"/>
      <c r="AD141" s="3154"/>
      <c r="AE141" s="3266" t="s">
        <v>2959</v>
      </c>
      <c r="AF141" s="3263">
        <f t="shared" si="29"/>
      </c>
      <c r="AG141" s="3272">
        <f t="shared" si="9"/>
      </c>
      <c r="AH141" s="3154"/>
      <c r="AI141" s="3236"/>
      <c r="AJ141" s="3235"/>
      <c r="AK141" s="3235"/>
      <c r="AL141" s="3236"/>
      <c r="AM141" s="3235"/>
      <c r="AN141" s="3235"/>
    </row>
    <row r="142">
      <c r="A142" s="3154"/>
      <c r="B142" s="3155"/>
      <c r="C142" s="3155"/>
      <c r="D142" s="3154"/>
      <c r="E142" s="3154"/>
      <c r="F142" s="3154"/>
      <c r="G142" s="3154"/>
      <c r="H142" s="3154"/>
      <c r="I142" s="3259"/>
      <c r="J142" s="3259"/>
      <c r="K142" s="3259"/>
      <c r="L142" s="3154"/>
      <c r="M142" s="3154"/>
      <c r="N142" s="3154"/>
      <c r="O142" s="3154"/>
      <c r="P142" s="3154"/>
      <c r="Q142" s="3154"/>
      <c r="R142" s="3154"/>
      <c r="S142" s="3154"/>
      <c r="T142" s="3154"/>
      <c r="U142" s="3154"/>
      <c r="V142" s="3154"/>
      <c r="W142" s="3154"/>
      <c r="X142" s="3154"/>
      <c r="Y142" s="3154"/>
      <c r="Z142" s="3154"/>
      <c r="AA142" s="3154"/>
      <c r="AB142" s="3154"/>
      <c r="AC142" s="3154"/>
      <c r="AD142" s="3320"/>
      <c r="AE142" s="3266" t="s">
        <v>2908</v>
      </c>
      <c r="AF142" s="3272">
        <f>AVERAGE(AI53:AI102)/AVERAGE(G53:G102)</f>
      </c>
      <c r="AG142" s="3263">
        <f t="shared" si="9"/>
      </c>
      <c r="AH142" s="3236"/>
      <c r="AI142" s="3235"/>
      <c r="AJ142" s="3235"/>
      <c r="AK142" s="3236"/>
      <c r="AL142" s="3235"/>
      <c r="AM142" s="3235"/>
    </row>
    <row r="143">
      <c r="A143" s="3265" t="s">
        <v>3115</v>
      </c>
      <c r="B143" s="3265"/>
      <c r="C143" s="3265"/>
      <c r="D143" s="3265"/>
      <c r="E143" s="3265"/>
      <c r="F143" s="3154"/>
      <c r="G143" s="3154"/>
      <c r="H143" s="3154"/>
      <c r="I143" s="3259"/>
      <c r="J143" s="3259"/>
      <c r="K143" s="3259"/>
      <c r="L143" s="3154"/>
      <c r="M143" s="3154"/>
      <c r="N143" s="3154"/>
      <c r="O143" s="3154"/>
      <c r="P143" s="3154"/>
      <c r="Q143" s="3154"/>
      <c r="R143" s="3154"/>
      <c r="S143" s="3154"/>
      <c r="T143" s="3154"/>
      <c r="U143" s="3154"/>
      <c r="V143" s="3154"/>
      <c r="W143" s="3154"/>
      <c r="X143" s="3154"/>
      <c r="Y143" s="3154"/>
      <c r="Z143" s="3154"/>
      <c r="AA143" s="3154"/>
      <c r="AB143" s="3154"/>
      <c r="AC143" s="3154"/>
      <c r="AG143" s="3154"/>
      <c r="AH143" s="3236"/>
      <c r="AI143" s="3235"/>
      <c r="AJ143" s="3235"/>
      <c r="AK143" s="3236"/>
      <c r="AL143" s="3235"/>
      <c r="AM143" s="3235"/>
    </row>
    <row r="144">
      <c r="A144" s="3074" t="s">
        <v>2915</v>
      </c>
      <c r="B144" s="3074" t="s">
        <v>2896</v>
      </c>
      <c r="C144" s="3074" t="s">
        <v>3092</v>
      </c>
      <c r="D144" s="3074" t="s">
        <v>3093</v>
      </c>
      <c r="E144" s="3074" t="s">
        <v>3094</v>
      </c>
      <c r="F144" s="3154"/>
      <c r="G144" s="3154"/>
      <c r="H144" s="3259"/>
      <c r="I144" s="3259" t="s">
        <v>2954</v>
      </c>
      <c r="J144" s="3259"/>
      <c r="K144" s="3154"/>
      <c r="L144" s="3154"/>
      <c r="M144" s="3162"/>
      <c r="N144" s="3162"/>
      <c r="O144" s="3154"/>
      <c r="P144" s="3154"/>
      <c r="Q144" s="3154"/>
      <c r="R144" s="3154"/>
      <c r="S144" s="3154"/>
      <c r="T144" s="3154"/>
      <c r="U144" s="3154"/>
      <c r="V144" s="3154"/>
      <c r="W144" s="3154"/>
      <c r="X144" s="3154"/>
      <c r="Y144" s="3154"/>
      <c r="Z144" s="3154"/>
      <c r="AA144" s="3154"/>
      <c r="AB144" s="3154"/>
      <c r="AC144" s="3154"/>
      <c r="AE144" s="3154"/>
      <c r="AF144" s="3154"/>
      <c r="AG144" s="3236"/>
      <c r="AH144" s="3235"/>
      <c r="AI144" s="3235"/>
      <c r="AJ144" s="3235"/>
      <c r="AK144" s="3236"/>
      <c r="AL144" s="3235"/>
      <c r="AM144" s="3235"/>
    </row>
    <row r="145">
      <c r="A145" s="3074"/>
      <c r="B145" s="3074"/>
      <c r="C145" s="3074"/>
      <c r="D145" s="3074"/>
      <c r="E145" s="3074"/>
      <c r="F145" s="3154"/>
      <c r="G145" s="3154"/>
      <c r="H145" s="3259"/>
      <c r="I145" s="3259"/>
      <c r="J145" s="3259"/>
      <c r="K145" s="3154"/>
      <c r="L145" s="3154"/>
      <c r="M145" s="3162"/>
      <c r="N145" s="3162"/>
      <c r="O145" s="3154"/>
      <c r="P145" s="3154"/>
      <c r="Q145" s="3154"/>
      <c r="R145" s="3154"/>
      <c r="S145" s="3154"/>
      <c r="T145" s="3154"/>
      <c r="U145" s="3154"/>
      <c r="V145" s="3154"/>
      <c r="W145" s="3154"/>
      <c r="X145" s="3154"/>
      <c r="Y145" s="3154"/>
      <c r="Z145" s="3154"/>
      <c r="AA145" s="3154"/>
      <c r="AB145" s="3154"/>
      <c r="AC145" s="3154"/>
      <c r="AE145" s="3154"/>
      <c r="AF145" s="3154"/>
      <c r="AG145" s="3236"/>
      <c r="AH145" s="3235"/>
      <c r="AI145" s="3235"/>
      <c r="AJ145" s="3236"/>
      <c r="AK145" s="3235"/>
      <c r="AL145" s="3235"/>
    </row>
    <row r="146">
      <c r="A146" s="3078">
        <v>1</v>
      </c>
      <c r="B146" s="3078" t="s">
        <v>3116</v>
      </c>
      <c r="C146" s="3098">
        <v>18489</v>
      </c>
      <c r="D146" s="3078" t="s">
        <v>3097</v>
      </c>
      <c r="E146" s="3078" t="s">
        <v>3098</v>
      </c>
      <c r="I146" s="3154"/>
      <c r="J146" s="3259"/>
      <c r="K146" s="3259"/>
      <c r="L146" s="3259"/>
      <c r="M146" s="3154"/>
      <c r="N146" s="3154"/>
      <c r="O146" s="3154"/>
      <c r="P146" s="3154"/>
      <c r="Q146" s="3154"/>
      <c r="R146" s="3154"/>
      <c r="S146" s="3154"/>
      <c r="T146" s="3154"/>
      <c r="U146" s="3154"/>
      <c r="V146" s="3154"/>
      <c r="W146" s="3154"/>
      <c r="X146" s="3154"/>
      <c r="Y146" s="3154"/>
      <c r="Z146" s="3154"/>
      <c r="AA146" s="3154"/>
      <c r="AB146" s="3154"/>
      <c r="AC146" s="3154"/>
      <c r="AD146" s="3154"/>
      <c r="AH146" s="3154"/>
      <c r="AI146" s="3236"/>
      <c r="AJ146" s="3235"/>
      <c r="AK146" s="3236"/>
      <c r="AL146" s="3235"/>
      <c r="AM146" s="3235"/>
    </row>
    <row r="147">
      <c r="A147" s="3078">
        <v>2</v>
      </c>
      <c r="B147" s="3078" t="s">
        <v>3117</v>
      </c>
      <c r="C147" s="3098">
        <v>22225</v>
      </c>
      <c r="D147" s="3078" t="s">
        <v>3097</v>
      </c>
      <c r="E147" s="3078" t="s">
        <v>3098</v>
      </c>
      <c r="I147" s="3154"/>
      <c r="J147" s="3259"/>
      <c r="K147" s="3259"/>
      <c r="L147" s="3259"/>
      <c r="M147" s="3154"/>
      <c r="N147" s="3154"/>
      <c r="O147" s="3154"/>
      <c r="P147" s="3154"/>
      <c r="Q147" s="3154"/>
      <c r="R147" s="3154"/>
      <c r="S147" s="3154"/>
      <c r="T147" s="3154"/>
      <c r="U147" s="3154"/>
      <c r="V147" s="3154"/>
      <c r="W147" s="3154"/>
      <c r="X147" s="3154"/>
      <c r="Y147" s="3154"/>
      <c r="Z147" s="3154"/>
      <c r="AA147" s="3154"/>
      <c r="AB147" s="3154"/>
      <c r="AC147" s="3154"/>
      <c r="AD147" s="3154"/>
      <c r="AE147" s="3154"/>
      <c r="AF147" s="3154"/>
      <c r="AG147" s="3154"/>
      <c r="AH147" s="3154"/>
      <c r="AI147" s="3236"/>
      <c r="AJ147" s="3235"/>
      <c r="AK147" s="3235"/>
      <c r="AL147" s="3236"/>
      <c r="AM147" s="3235"/>
      <c r="AN147" s="3235"/>
    </row>
    <row r="148">
      <c r="A148" s="3078">
        <v>3</v>
      </c>
      <c r="B148" s="3098" t="s">
        <v>3118</v>
      </c>
      <c r="C148" s="3098">
        <v>-7059.57</v>
      </c>
      <c r="D148" s="3078"/>
      <c r="E148" s="3078"/>
      <c r="H148" s="3321"/>
      <c r="I148" s="3154"/>
      <c r="J148" s="3259"/>
      <c r="K148" s="3259"/>
      <c r="L148" s="3259"/>
      <c r="M148" s="3154"/>
      <c r="N148" s="3154"/>
      <c r="O148" s="3154"/>
      <c r="P148" s="3154"/>
      <c r="Q148" s="3154"/>
      <c r="R148" s="3154"/>
      <c r="S148" s="3154"/>
      <c r="T148" s="3154"/>
      <c r="U148" s="3154"/>
      <c r="V148" s="3154"/>
      <c r="W148" s="3154"/>
      <c r="X148" s="3154"/>
      <c r="Y148" s="3154"/>
      <c r="Z148" s="3154"/>
      <c r="AA148" s="3154"/>
      <c r="AB148" s="3154"/>
      <c r="AC148" s="3154"/>
      <c r="AD148" s="3154"/>
      <c r="AE148" s="3154"/>
      <c r="AF148" s="3154"/>
      <c r="AG148" s="3154"/>
      <c r="AH148" s="3154"/>
      <c r="AI148" s="3236"/>
      <c r="AJ148" s="3235"/>
      <c r="AK148" s="3235"/>
      <c r="AL148" s="3236"/>
      <c r="AM148" s="3235"/>
      <c r="AN148" s="3235"/>
    </row>
    <row r="149">
      <c r="A149" s="3154"/>
      <c r="B149" s="3155"/>
      <c r="C149" s="3155"/>
      <c r="D149" s="3154"/>
      <c r="E149" s="3154"/>
      <c r="F149" s="3154"/>
      <c r="G149" s="3154"/>
      <c r="H149" s="3295"/>
      <c r="I149" s="3154"/>
      <c r="J149" s="3259"/>
      <c r="K149" s="3259"/>
      <c r="L149" s="3259"/>
      <c r="M149" s="3154"/>
      <c r="N149" s="3154"/>
      <c r="O149" s="3154"/>
      <c r="P149" s="3154"/>
      <c r="Q149" s="3154"/>
      <c r="R149" s="3154"/>
      <c r="S149" s="3154"/>
      <c r="T149" s="3154"/>
      <c r="U149" s="3154"/>
      <c r="V149" s="3154"/>
      <c r="W149" s="3154"/>
      <c r="X149" s="3154"/>
      <c r="Y149" s="3154"/>
      <c r="Z149" s="3154"/>
      <c r="AA149" s="3154"/>
      <c r="AB149" s="3154"/>
      <c r="AC149" s="3154"/>
      <c r="AD149" s="3154"/>
      <c r="AE149" s="3154"/>
      <c r="AF149" s="3154"/>
      <c r="AG149" s="3154"/>
      <c r="AH149" s="3154"/>
      <c r="AI149" s="3236"/>
      <c r="AJ149" s="3235"/>
      <c r="AK149" s="3235"/>
      <c r="AL149" s="3236"/>
      <c r="AM149" s="3235"/>
      <c r="AN149" s="3235"/>
    </row>
    <row r="150">
      <c r="A150" s="3154"/>
      <c r="B150" s="3155"/>
      <c r="C150" s="3155"/>
      <c r="D150" s="3154"/>
      <c r="E150" s="3154"/>
      <c r="F150" s="3154"/>
      <c r="G150" s="3154"/>
      <c r="H150" s="3295"/>
      <c r="I150" s="3154"/>
      <c r="J150" s="3259"/>
      <c r="K150" s="3259"/>
      <c r="L150" s="3259"/>
      <c r="M150" s="3154"/>
      <c r="N150" s="3154"/>
      <c r="O150" s="3154"/>
      <c r="P150" s="3154"/>
      <c r="Q150" s="3154"/>
      <c r="R150" s="3154"/>
      <c r="S150" s="3154"/>
      <c r="T150" s="3154"/>
      <c r="U150" s="3154"/>
      <c r="V150" s="3154"/>
      <c r="W150" s="3154"/>
      <c r="X150" s="3154"/>
      <c r="Y150" s="3154"/>
      <c r="Z150" s="3154"/>
      <c r="AA150" s="3154"/>
      <c r="AB150" s="3154"/>
      <c r="AC150" s="3154"/>
      <c r="AD150" s="3154"/>
      <c r="AE150" s="3154"/>
      <c r="AF150" s="3154"/>
      <c r="AG150" s="3154"/>
      <c r="AH150" s="3154"/>
      <c r="AI150" s="3236"/>
      <c r="AJ150" s="3235"/>
      <c r="AK150" s="3235"/>
      <c r="AL150" s="3236"/>
      <c r="AM150" s="3235"/>
      <c r="AN150" s="3235"/>
    </row>
    <row r="151">
      <c r="A151" s="3154"/>
      <c r="B151" s="3155"/>
      <c r="C151" s="3155"/>
      <c r="D151" s="3154"/>
      <c r="E151" s="3154"/>
      <c r="F151" s="3154"/>
      <c r="G151" s="3154"/>
      <c r="H151" s="3295"/>
      <c r="I151" s="3154"/>
      <c r="J151" s="3259"/>
      <c r="K151" s="3259"/>
      <c r="L151" s="3259"/>
      <c r="M151" s="3154"/>
      <c r="N151" s="3154"/>
      <c r="O151" s="3158"/>
      <c r="P151" s="3158"/>
      <c r="Q151" s="3154"/>
      <c r="R151" s="3154"/>
      <c r="S151" s="3154"/>
      <c r="T151" s="3154"/>
      <c r="U151" s="3154"/>
      <c r="V151" s="3154"/>
      <c r="W151" s="3154"/>
      <c r="X151" s="3154"/>
      <c r="Y151" s="3154"/>
      <c r="Z151" s="3154"/>
      <c r="AA151" s="3154"/>
      <c r="AB151" s="3154"/>
      <c r="AC151" s="3154"/>
      <c r="AD151" s="3154"/>
      <c r="AE151" s="3154"/>
      <c r="AF151" s="3154"/>
      <c r="AG151" s="3154"/>
      <c r="AH151" s="3154"/>
      <c r="AI151" s="3236"/>
      <c r="AJ151" s="3235"/>
      <c r="AK151" s="3235"/>
      <c r="AL151" s="3236"/>
      <c r="AM151" s="3235"/>
      <c r="AN151" s="3235"/>
    </row>
    <row r="152">
      <c r="A152" s="3154"/>
      <c r="B152" s="3155"/>
      <c r="C152" s="3155"/>
      <c r="D152" s="3154"/>
      <c r="E152" s="3154"/>
      <c r="F152" s="3154"/>
      <c r="G152" s="3154"/>
      <c r="H152" s="3295"/>
      <c r="I152" s="3154"/>
      <c r="J152" s="3259"/>
      <c r="K152" s="3259"/>
      <c r="L152" s="3259"/>
      <c r="M152" s="3154"/>
      <c r="N152" s="3154"/>
      <c r="O152" s="3158"/>
      <c r="P152" s="3158"/>
      <c r="Q152" s="3154"/>
      <c r="R152" s="3154"/>
      <c r="S152" s="3154"/>
      <c r="T152" s="3154"/>
      <c r="U152" s="3154"/>
      <c r="V152" s="3154"/>
      <c r="W152" s="3154"/>
      <c r="X152" s="3154"/>
      <c r="Y152" s="3154"/>
      <c r="Z152" s="3154"/>
      <c r="AA152" s="3154"/>
      <c r="AB152" s="3154"/>
      <c r="AC152" s="3154"/>
      <c r="AD152" s="3154"/>
      <c r="AE152" s="3154"/>
      <c r="AF152" s="3154"/>
      <c r="AG152" s="3154"/>
      <c r="AH152" s="3154"/>
      <c r="AI152" s="3236"/>
      <c r="AJ152" s="3235"/>
      <c r="AK152" s="3235"/>
      <c r="AL152" s="3236"/>
      <c r="AM152" s="3235"/>
      <c r="AN152" s="3235"/>
    </row>
    <row r="153">
      <c r="A153" s="3154"/>
      <c r="B153" s="3155"/>
      <c r="C153" s="3155"/>
      <c r="D153" s="3154"/>
      <c r="E153" s="3154"/>
      <c r="F153" s="3154"/>
      <c r="G153" s="3154"/>
      <c r="H153" s="3295"/>
      <c r="I153" s="3154"/>
      <c r="J153" s="3259"/>
      <c r="K153" s="3259"/>
      <c r="L153" s="3259"/>
      <c r="M153" s="3154"/>
      <c r="N153" s="3154"/>
      <c r="O153" s="3158"/>
      <c r="P153" s="3158"/>
      <c r="Q153" s="3154"/>
      <c r="R153" s="3154"/>
      <c r="S153" s="3154"/>
      <c r="T153" s="3154"/>
      <c r="U153" s="3154"/>
      <c r="V153" s="3154"/>
      <c r="W153" s="3154"/>
      <c r="X153" s="3154"/>
      <c r="Y153" s="3154"/>
      <c r="Z153" s="3154"/>
      <c r="AA153" s="3154"/>
      <c r="AB153" s="3154"/>
      <c r="AC153" s="3154"/>
      <c r="AD153" s="3154"/>
      <c r="AE153" s="3154"/>
      <c r="AF153" s="3154"/>
      <c r="AG153" s="3154"/>
      <c r="AH153" s="3154"/>
      <c r="AI153" s="3236"/>
      <c r="AJ153" s="3235"/>
      <c r="AK153" s="3235"/>
      <c r="AL153" s="3236"/>
      <c r="AM153" s="3235"/>
      <c r="AN153" s="3235"/>
    </row>
    <row r="154">
      <c r="A154" s="3154"/>
      <c r="B154" s="3155"/>
      <c r="C154" s="3155"/>
      <c r="D154" s="3154"/>
      <c r="E154" s="3154"/>
      <c r="F154" s="3154"/>
      <c r="G154" s="3154"/>
      <c r="H154" s="3295"/>
      <c r="I154" s="3154"/>
      <c r="J154" s="3259"/>
      <c r="K154" s="3259"/>
      <c r="L154" s="3259"/>
      <c r="M154" s="3154"/>
      <c r="N154" s="3154"/>
      <c r="O154" s="3158"/>
      <c r="P154" s="3158"/>
      <c r="Q154" s="3154"/>
      <c r="R154" s="3154"/>
      <c r="S154" s="3154"/>
      <c r="T154" s="3154"/>
      <c r="U154" s="3154"/>
      <c r="V154" s="3154"/>
      <c r="W154" s="3154"/>
      <c r="X154" s="3154"/>
      <c r="Y154" s="3154"/>
      <c r="Z154" s="3154"/>
      <c r="AA154" s="3154"/>
      <c r="AB154" s="3154"/>
      <c r="AC154" s="3154"/>
      <c r="AD154" s="3154"/>
      <c r="AE154" s="3154"/>
      <c r="AF154" s="3154"/>
      <c r="AG154" s="3154"/>
      <c r="AH154" s="3154"/>
      <c r="AI154" s="3236"/>
      <c r="AJ154" s="3235"/>
      <c r="AK154" s="3235"/>
      <c r="AL154" s="3236"/>
      <c r="AM154" s="3235"/>
      <c r="AN154" s="3235"/>
    </row>
    <row r="155">
      <c r="A155" s="3154"/>
      <c r="B155" s="3155"/>
      <c r="C155" s="3155"/>
      <c r="D155" s="3154"/>
      <c r="E155" s="3154"/>
      <c r="F155" s="3154"/>
      <c r="G155" s="3154"/>
      <c r="H155" s="3154"/>
      <c r="I155" s="3154"/>
      <c r="J155" s="3259"/>
      <c r="K155" s="3259"/>
      <c r="L155" s="3259"/>
      <c r="M155" s="3154"/>
      <c r="N155" s="3154"/>
      <c r="O155" s="3158"/>
      <c r="P155" s="3158"/>
      <c r="Q155" s="3154"/>
      <c r="R155" s="3154"/>
      <c r="S155" s="3154"/>
      <c r="T155" s="3154"/>
      <c r="U155" s="3154"/>
      <c r="V155" s="3154"/>
      <c r="W155" s="3154"/>
      <c r="X155" s="3154"/>
      <c r="Y155" s="3154"/>
      <c r="Z155" s="3154"/>
      <c r="AA155" s="3154"/>
      <c r="AB155" s="3154"/>
      <c r="AC155" s="3154"/>
      <c r="AD155" s="3154"/>
      <c r="AE155" s="3154"/>
      <c r="AF155" s="3154"/>
      <c r="AG155" s="3154"/>
      <c r="AH155" s="3154"/>
      <c r="AI155" s="3236"/>
      <c r="AJ155" s="3235"/>
      <c r="AK155" s="3235"/>
      <c r="AL155" s="3236"/>
      <c r="AM155" s="3235"/>
      <c r="AN155" s="3235"/>
    </row>
    <row r="156">
      <c r="A156" s="3154"/>
      <c r="B156" s="3155"/>
      <c r="C156" s="3155"/>
      <c r="D156" s="3154"/>
      <c r="E156" s="3154"/>
      <c r="F156" s="3154"/>
      <c r="G156" s="3154"/>
      <c r="H156" s="3154"/>
      <c r="I156" s="3154"/>
      <c r="J156" s="3259"/>
      <c r="K156" s="3259"/>
      <c r="L156" s="3259"/>
      <c r="M156" s="3154"/>
      <c r="N156" s="3154"/>
      <c r="O156" s="3158"/>
      <c r="P156" s="3158"/>
      <c r="Q156" s="3154"/>
      <c r="R156" s="3154"/>
      <c r="S156" s="3154"/>
      <c r="T156" s="3154"/>
      <c r="U156" s="3154"/>
      <c r="V156" s="3154"/>
      <c r="W156" s="3154"/>
      <c r="X156" s="3154"/>
      <c r="Y156" s="3154"/>
      <c r="Z156" s="3154"/>
      <c r="AA156" s="3154"/>
      <c r="AB156" s="3154"/>
      <c r="AC156" s="3154"/>
      <c r="AD156" s="3154"/>
      <c r="AE156" s="3154"/>
      <c r="AF156" s="3154"/>
      <c r="AG156" s="3154"/>
      <c r="AH156" s="3154"/>
      <c r="AI156" s="3236"/>
      <c r="AJ156" s="3235"/>
      <c r="AK156" s="3235"/>
      <c r="AL156" s="3236"/>
      <c r="AM156" s="3235"/>
      <c r="AN156" s="3235"/>
    </row>
    <row r="157">
      <c r="A157" s="3154"/>
      <c r="B157" s="3155"/>
      <c r="C157" s="3155"/>
      <c r="D157" s="3154"/>
      <c r="E157" s="3154"/>
      <c r="F157" s="3154"/>
      <c r="G157" s="3154"/>
      <c r="H157" s="3154"/>
      <c r="I157" s="3154"/>
      <c r="J157" s="3259"/>
      <c r="K157" s="3259"/>
      <c r="L157" s="3259"/>
      <c r="M157" s="3154"/>
      <c r="N157" s="3154"/>
      <c r="O157" s="3158"/>
      <c r="P157" s="3158"/>
      <c r="Q157" s="3154"/>
      <c r="R157" s="3154"/>
      <c r="S157" s="3154"/>
      <c r="T157" s="3154"/>
      <c r="U157" s="3154"/>
      <c r="V157" s="3154"/>
      <c r="W157" s="3154"/>
      <c r="X157" s="3154"/>
      <c r="Y157" s="3154"/>
      <c r="Z157" s="3154"/>
      <c r="AA157" s="3154"/>
      <c r="AB157" s="3154"/>
      <c r="AC157" s="3154"/>
      <c r="AD157" s="3154"/>
      <c r="AE157" s="3154"/>
      <c r="AF157" s="3154"/>
      <c r="AG157" s="3154"/>
      <c r="AH157" s="3154"/>
      <c r="AI157" s="3236"/>
      <c r="AJ157" s="3235"/>
      <c r="AK157" s="3235"/>
      <c r="AL157" s="3236"/>
      <c r="AM157" s="3235"/>
      <c r="AN157" s="3235"/>
    </row>
    <row r="158">
      <c r="A158" s="3154"/>
      <c r="B158" s="3155"/>
      <c r="C158" s="3155"/>
      <c r="D158" s="3154"/>
      <c r="E158" s="3154"/>
      <c r="F158" s="3154"/>
      <c r="G158" s="3154"/>
      <c r="H158" s="3154"/>
      <c r="I158" s="3154"/>
      <c r="J158" s="3259"/>
      <c r="K158" s="3259"/>
      <c r="L158" s="3259"/>
      <c r="M158" s="3154"/>
      <c r="N158" s="3154"/>
      <c r="O158" s="3158"/>
      <c r="P158" s="3158"/>
      <c r="Q158" s="3154"/>
      <c r="R158" s="3154"/>
      <c r="S158" s="3154"/>
      <c r="T158" s="3154"/>
      <c r="U158" s="3154"/>
      <c r="V158" s="3154"/>
      <c r="W158" s="3154"/>
      <c r="X158" s="3154"/>
      <c r="Y158" s="3154"/>
      <c r="Z158" s="3154"/>
      <c r="AA158" s="3154"/>
      <c r="AB158" s="3154"/>
      <c r="AC158" s="3154"/>
      <c r="AD158" s="3154"/>
      <c r="AE158" s="3154"/>
      <c r="AF158" s="3154"/>
      <c r="AG158" s="3154"/>
      <c r="AH158" s="3154"/>
      <c r="AI158" s="3096"/>
      <c r="AJ158" s="3235"/>
      <c r="AK158" s="3235"/>
      <c r="AL158" s="3236"/>
      <c r="AM158" s="3235"/>
      <c r="AN158" s="3235"/>
    </row>
    <row r="159">
      <c r="AJ159" s="3154"/>
      <c r="AK159" s="3154"/>
      <c r="AL159" s="3235"/>
      <c r="AM159" s="3235"/>
      <c r="AN159" s="3154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AC135:AC136">
    <cfRule dxfId="164" operator="lessThan" priority="1" stopIfTrue="true" type="cellIs">
      <formula>60</formula>
    </cfRule>
  </conditionalFormatting>
  <conditionalFormatting sqref="AE130:AE130">
    <cfRule dxfId="165" operator="containsText" priority="2" stopIfTrue="true" text="Out of stock less than 60 days" type="containsText">
      <formula>NOT(ISERROR(SEARCH("Out of stock less than 60 days",AE130)))</formula>
    </cfRule>
  </conditionalFormatting>
  <conditionalFormatting sqref="AE130:AE130">
    <cfRule dxfId="166" operator="containsText" priority="3" stopIfTrue="true" text="Out of stock more than 60 days" type="containsText">
      <formula>NOT(ISERROR(SEARCH("Out of stock more than 60 days",AE130)))</formula>
    </cfRule>
  </conditionalFormatting>
  <conditionalFormatting sqref="AE129:AE130">
    <cfRule dxfId="167" operator="containsText" priority="4" stopIfTrue="true" text="Out of stock more than 150 days" type="containsText">
      <formula>NOT(ISERROR(SEARCH("Out of stock more than 150 days",AE129)))</formula>
    </cfRule>
  </conditionalFormatting>
  <conditionalFormatting sqref="AC129:AC130 AC129:AC136">
    <cfRule dxfId="168" operator="between" priority="5" stopIfTrue="true" type="cellIs">
      <formula>61</formula>
      <formula>149</formula>
    </cfRule>
  </conditionalFormatting>
  <conditionalFormatting sqref="AC129:AC130">
    <cfRule dxfId="169" operator="lessThan" priority="6" stopIfTrue="true" type="cellIs">
      <formula>60</formula>
    </cfRule>
  </conditionalFormatting>
  <conditionalFormatting sqref="AC129:AC130 AC129:AC136">
    <cfRule dxfId="170" operator="greaterThan" priority="7" stopIfTrue="true" type="cellIs">
      <formula>150</formula>
    </cfRule>
  </conditionalFormatting>
  <conditionalFormatting sqref="AE3:AE22">
    <cfRule dxfId="171" operator="containsText" priority="8" stopIfTrue="true" text="Out of stock more than 60 days" type="containsText">
      <formula>NOT(ISERROR(SEARCH("Out of stock more than 60 days",AE3)))</formula>
    </cfRule>
  </conditionalFormatting>
  <conditionalFormatting sqref="AC3:AC22">
    <cfRule dxfId="172" operator="between" priority="9" stopIfTrue="true" type="cellIs">
      <formula>61</formula>
      <formula>150</formula>
    </cfRule>
  </conditionalFormatting>
  <conditionalFormatting sqref="AC34:AC117 AB118:AB122 AC123:AC130">
    <cfRule dxfId="173" operator="between" priority="10" stopIfTrue="true" type="cellIs">
      <formula>61</formula>
      <formula>149</formula>
    </cfRule>
  </conditionalFormatting>
  <conditionalFormatting sqref="AC34:AC117 AB118:AB122 AC123:AC134">
    <cfRule dxfId="174" operator="equal" priority="11" stopIfTrue="true" type="cellIs">
      <formula>"-"</formula>
    </cfRule>
  </conditionalFormatting>
  <conditionalFormatting sqref="AC34:AC117 AB118:AB122 AC123:AC130">
    <cfRule dxfId="175" operator="greaterThan" priority="12" stopIfTrue="true" type="cellIs">
      <formula>150</formula>
    </cfRule>
  </conditionalFormatting>
  <conditionalFormatting sqref="AC34:AC117 AB118:AB122 AC123:AC130">
    <cfRule dxfId="176" operator="lessThan" priority="13" stopIfTrue="true" type="cellIs">
      <formula>60</formula>
    </cfRule>
  </conditionalFormatting>
  <conditionalFormatting sqref="AE34:AE110 AD121:AD122 AE127:AE130">
    <cfRule dxfId="177" operator="equal" priority="14" stopIfTrue="true" type="cellIs">
      <formula>"Out of stock more than 60 days"</formula>
    </cfRule>
  </conditionalFormatting>
  <conditionalFormatting sqref="AE34:AE110 AD121:AD122 AE127:AE130">
    <cfRule dxfId="178" operator="equal" priority="15" stopIfTrue="true" type="cellIs">
      <formula>"Out of stock more than 150 days"</formula>
    </cfRule>
  </conditionalFormatting>
  <conditionalFormatting sqref="AE34:AE110 AD121:AD122 AE127:AE130">
    <cfRule dxfId="179" operator="equal" priority="16" stopIfTrue="true" type="cellIs">
      <formula>"Out of stock less than 60 days"</formula>
    </cfRule>
  </conditionalFormatting>
  <conditionalFormatting sqref="AE34:AE110 AD121:AD122 AE127:AE134">
    <cfRule dxfId="180" operator="equal" priority="17" stopIfTrue="true" type="cellIs">
      <formula>"Not sold yet"</formula>
    </cfRule>
  </conditionalFormatting>
  <conditionalFormatting sqref="J34:J117 I118:I122 J123:J130">
    <cfRule dxfId="181" operator="lessThanOrEqual" priority="18" stopIfTrue="true" type="cellIs">
      <formula>90</formula>
    </cfRule>
  </conditionalFormatting>
  <conditionalFormatting sqref="AC3:AC22">
    <cfRule dxfId="182" operator="equal" priority="19" stopIfTrue="true" type="cellIs">
      <formula>"-"</formula>
    </cfRule>
  </conditionalFormatting>
  <conditionalFormatting sqref="AC3:AC22">
    <cfRule dxfId="183" operator="greaterThan" priority="20" stopIfTrue="true" type="cellIs">
      <formula>150</formula>
    </cfRule>
  </conditionalFormatting>
  <conditionalFormatting sqref="AC3:AC22">
    <cfRule dxfId="184" operator="lessThan" priority="21" stopIfTrue="true" type="cellIs">
      <formula>60</formula>
    </cfRule>
  </conditionalFormatting>
  <conditionalFormatting sqref="AE3:AE22">
    <cfRule dxfId="185" operator="equal" priority="22" stopIfTrue="true" type="cellIs">
      <formula>"Out of stock less than 60 days"</formula>
    </cfRule>
  </conditionalFormatting>
  <conditionalFormatting sqref="AE3:AE22">
    <cfRule dxfId="186" operator="equal" priority="23" stopIfTrue="true" type="cellIs">
      <formula>"Not sold yet"</formula>
    </cfRule>
  </conditionalFormatting>
  <conditionalFormatting sqref="AE3:AE22">
    <cfRule dxfId="187" operator="equal" priority="24" stopIfTrue="true" type="cellIs">
      <formula>"Out of stock more than 150 days"</formula>
    </cfRule>
  </conditionalFormatting>
  <conditionalFormatting sqref="J3:J22">
    <cfRule dxfId="188" operator="lessThan" priority="25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4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4"/>
    <col collapsed="false" customWidth="true" hidden="false" max="4" min="4" style="0" width="17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5" min="5" style="0" width="17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</cols>
  <sheetData>
    <row r="1">
      <c r="A1" s="3322" t="s">
        <v>3119</v>
      </c>
      <c r="B1" s="3322" t="s">
        <v>3120</v>
      </c>
      <c r="C1" s="3323" t="s">
        <v>3121</v>
      </c>
      <c r="D1" s="3323" t="s">
        <v>3122</v>
      </c>
      <c r="E1" s="3323" t="s">
        <v>3123</v>
      </c>
      <c r="F1" s="3322" t="s">
        <v>3124</v>
      </c>
      <c r="G1" s="3322"/>
      <c r="H1" s="3324" t="s">
        <v>3125</v>
      </c>
      <c r="I1" s="3325" t="s">
        <v>3126</v>
      </c>
      <c r="J1" s="3326" t="s">
        <v>3127</v>
      </c>
      <c r="K1" s="3326" t="s">
        <v>3128</v>
      </c>
      <c r="L1" s="3326" t="s">
        <v>3129</v>
      </c>
      <c r="M1" s="3322" t="s">
        <v>3130</v>
      </c>
      <c r="N1" s="3322" t="s">
        <v>3131</v>
      </c>
      <c r="O1" s="3322" t="s">
        <v>3132</v>
      </c>
      <c r="P1" s="3322" t="s">
        <v>3133</v>
      </c>
      <c r="Q1" s="3322" t="s">
        <v>3134</v>
      </c>
      <c r="R1" s="3327" t="s">
        <v>3135</v>
      </c>
      <c r="S1" s="3327"/>
      <c r="T1" s="3327" t="s">
        <v>3136</v>
      </c>
      <c r="U1" s="3327"/>
      <c r="V1" s="3327" t="s">
        <v>3137</v>
      </c>
      <c r="W1" s="3327"/>
      <c r="X1" s="3327" t="s">
        <v>3138</v>
      </c>
      <c r="Y1" s="3327"/>
      <c r="Z1" s="3328" t="s">
        <v>3139</v>
      </c>
      <c r="AA1" s="3328"/>
      <c r="AB1" s="3329" t="s">
        <v>3140</v>
      </c>
      <c r="AC1" s="3326" t="s">
        <v>3141</v>
      </c>
      <c r="AD1" s="3326" t="s">
        <v>3142</v>
      </c>
      <c r="AE1" s="3326" t="s">
        <v>3143</v>
      </c>
      <c r="AF1" s="3326" t="s">
        <v>3144</v>
      </c>
      <c r="AG1" s="3326" t="s">
        <v>3145</v>
      </c>
      <c r="AH1" s="3326" t="s">
        <v>3146</v>
      </c>
      <c r="AI1" s="3326" t="s">
        <v>3147</v>
      </c>
      <c r="AJ1" s="3326" t="s">
        <v>3148</v>
      </c>
      <c r="AK1" s="3322" t="s">
        <v>3149</v>
      </c>
      <c r="AL1" s="3322" t="s">
        <v>3150</v>
      </c>
      <c r="AM1" s="3322" t="s">
        <v>3151</v>
      </c>
      <c r="AN1" s="3322" t="s">
        <v>3152</v>
      </c>
    </row>
    <row r="2">
      <c r="A2" s="3322" t="s">
        <v>3153</v>
      </c>
      <c r="B2" s="3322"/>
      <c r="C2" s="3322"/>
      <c r="D2" s="3322"/>
      <c r="E2" s="3323"/>
      <c r="F2" s="3322" t="s">
        <v>3154</v>
      </c>
      <c r="G2" s="3324" t="s">
        <v>3155</v>
      </c>
      <c r="H2" s="3324"/>
      <c r="I2" s="3325"/>
      <c r="J2" s="3326"/>
      <c r="K2" s="3326"/>
      <c r="L2" s="3326"/>
      <c r="M2" s="3322" t="s">
        <v>3156</v>
      </c>
      <c r="N2" s="3322" t="s">
        <v>3156</v>
      </c>
      <c r="O2" s="3322"/>
      <c r="P2" s="3322"/>
      <c r="Q2" s="3322"/>
      <c r="R2" s="3327" t="s">
        <v>3154</v>
      </c>
      <c r="S2" s="3330" t="s">
        <v>3155</v>
      </c>
      <c r="T2" s="3327" t="s">
        <v>3154</v>
      </c>
      <c r="U2" s="3330" t="s">
        <v>3155</v>
      </c>
      <c r="V2" s="3327" t="s">
        <v>3154</v>
      </c>
      <c r="W2" s="3330" t="s">
        <v>3155</v>
      </c>
      <c r="X2" s="3327" t="s">
        <v>3154</v>
      </c>
      <c r="Y2" s="3330" t="s">
        <v>3155</v>
      </c>
      <c r="Z2" s="3327" t="s">
        <v>3154</v>
      </c>
      <c r="AA2" s="3330" t="s">
        <v>3155</v>
      </c>
      <c r="AB2" s="3329"/>
      <c r="AC2" s="3326"/>
      <c r="AD2" s="3326"/>
      <c r="AE2" s="3326"/>
      <c r="AF2" s="3326"/>
      <c r="AG2" s="3326"/>
      <c r="AH2" s="3326"/>
      <c r="AI2" s="3326"/>
      <c r="AJ2" s="3326"/>
      <c r="AK2" s="3322"/>
      <c r="AL2" s="3322"/>
      <c r="AM2" s="3322"/>
      <c r="AN2" s="3322"/>
    </row>
    <row customHeight="true" hidden="true" ht="18" r="3">
      <c r="A3" s="3331">
        <v>1</v>
      </c>
      <c r="B3" s="3331" t="s">
        <v>3157</v>
      </c>
      <c r="C3" s="3332" t="s">
        <v>3158</v>
      </c>
      <c r="D3" s="3332" t="s">
        <v>3158</v>
      </c>
      <c r="E3" s="3333" t="s">
        <v>3159</v>
      </c>
      <c r="F3" s="3334">
        <v>419</v>
      </c>
      <c r="G3" s="3335">
        <v>419</v>
      </c>
      <c r="H3" s="3336"/>
      <c r="I3" s="3337">
        <f>VLOOKUP(C3,'Data Products'!$A:$B,2,0)</f>
      </c>
      <c r="J3" s="3338">
        <f t="shared" ref="J3:J24" si="0">IFERROR(I3-TODAY(),"")</f>
      </c>
      <c r="K3" s="3339">
        <v>45723</v>
      </c>
      <c r="L3" s="3340">
        <f t="shared" ref="L3:L24" si="11">TODAY()-K3</f>
      </c>
      <c r="M3" s="3336">
        <v>354</v>
      </c>
      <c r="N3" s="3336">
        <v>380</v>
      </c>
      <c r="O3" s="3336"/>
      <c r="P3" s="3336"/>
      <c r="Q3" s="3331"/>
      <c r="R3" s="3336">
        <v>0</v>
      </c>
      <c r="S3" s="3336">
        <v>0</v>
      </c>
      <c r="T3" s="3336">
        <v>326</v>
      </c>
      <c r="U3" s="3336">
        <v>326</v>
      </c>
      <c r="V3" s="3336">
        <v>146</v>
      </c>
      <c r="W3" s="3336">
        <v>146</v>
      </c>
      <c r="X3" s="3336">
        <v>0</v>
      </c>
      <c r="Y3" s="3336">
        <v>0</v>
      </c>
      <c r="Z3" s="3336">
        <v>0</v>
      </c>
      <c r="AA3" s="3336">
        <v>0</v>
      </c>
      <c r="AB3" s="3341">
        <f t="shared" ref="AB3:AB24" si="20">N3/30</f>
      </c>
      <c r="AC3" s="3342">
        <f t="shared" ref="AC3:AC24" si="25">IFERROR(F3/AB3,"-")</f>
      </c>
      <c r="AD3" s="3343">
        <f t="shared" ref="AD3:AD24" si="3">IFERROR(TODAY()+AC3,"-")</f>
      </c>
      <c r="AE3" s="3344">
        <f t="shared" ref="AE3:AE24" si="14">_xlfn.IFS(AC3="-","Not sold yet",AND(AC3&lt;=150,AC3&gt;60),"Out of stock more than 60 days",AC3&lt;=60,"Out of stock less than 60 days",AC3&gt;=150,"Out of stock more than 150 days")</f>
      </c>
      <c r="AF3" s="3345">
        <f>VLOOKUP(C3,'Data Products'!$A:$J,10,0)</f>
      </c>
      <c r="AG3" s="3346">
        <f t="shared" ref="AG3:AG24" si="28">AF3*F3</f>
      </c>
      <c r="AH3" s="3347">
        <f t="shared" ref="AH3:AH22" si="6">IF(J3&lt;=90,F3,0)</f>
      </c>
      <c r="AI3" s="3348">
        <f>IFERROR(VLOOKUP(C3,$C$3:$AI$42,34,0),"")</f>
      </c>
      <c r="AJ3" s="3349"/>
      <c r="AK3" s="3350"/>
      <c r="AL3" s="3349"/>
      <c r="AM3" s="3350"/>
      <c r="AN3" s="3350"/>
    </row>
    <row r="4">
      <c r="A4" s="3351">
        <v>1</v>
      </c>
      <c r="B4" s="3331" t="s">
        <v>3160</v>
      </c>
      <c r="C4" s="3332" t="s">
        <v>3159</v>
      </c>
      <c r="D4" s="3332" t="s">
        <v>3159</v>
      </c>
      <c r="E4" s="3332" t="s">
        <v>3159</v>
      </c>
      <c r="F4" s="3352">
        <v>11435</v>
      </c>
      <c r="G4" s="3335">
        <v>11347</v>
      </c>
      <c r="H4" s="3336"/>
      <c r="I4" s="3337">
        <f>VLOOKUP(C4,'Data Products'!$A:$B,2,0)</f>
      </c>
      <c r="J4" s="3338">
        <f t="shared" si="0"/>
      </c>
      <c r="K4" s="3339">
        <v>45617</v>
      </c>
      <c r="L4" s="3340">
        <f t="shared" si="11"/>
      </c>
      <c r="M4" s="3336">
        <v>6381</v>
      </c>
      <c r="N4" s="3336">
        <v>18056</v>
      </c>
      <c r="O4" s="3336"/>
      <c r="P4" s="3336"/>
      <c r="Q4" s="3331"/>
      <c r="R4" s="3336">
        <v>0</v>
      </c>
      <c r="S4" s="3336">
        <v>0</v>
      </c>
      <c r="T4" s="3353">
        <v>1378</v>
      </c>
      <c r="U4" s="3353">
        <v>1369</v>
      </c>
      <c r="V4" s="3336">
        <v>115</v>
      </c>
      <c r="W4" s="3336">
        <v>112</v>
      </c>
      <c r="X4" s="3336">
        <v>46</v>
      </c>
      <c r="Y4" s="3336">
        <v>22</v>
      </c>
      <c r="Z4" s="3336">
        <v>0</v>
      </c>
      <c r="AA4" s="3336">
        <v>0</v>
      </c>
      <c r="AB4" s="3341">
        <f t="shared" si="20"/>
      </c>
      <c r="AC4" s="3354">
        <f t="shared" si="25"/>
      </c>
      <c r="AD4" s="3343">
        <f t="shared" si="3"/>
      </c>
      <c r="AE4" s="3355">
        <f t="shared" si="14"/>
      </c>
      <c r="AF4" s="3345">
        <f>VLOOKUP(C4,'Data Products'!$A:$J,10,0)</f>
      </c>
      <c r="AG4" s="3346">
        <f t="shared" si="28"/>
      </c>
      <c r="AH4" s="3347">
        <f t="shared" si="6"/>
      </c>
      <c r="AI4" s="3348" t="s">
        <v>3161</v>
      </c>
      <c r="AJ4" s="3350"/>
      <c r="AK4" s="3350"/>
      <c r="AL4" s="3349"/>
      <c r="AM4" s="3350"/>
      <c r="AN4" s="3350"/>
    </row>
    <row r="5">
      <c r="A5" s="3351">
        <v>2</v>
      </c>
      <c r="B5" s="3331" t="s">
        <v>3160</v>
      </c>
      <c r="C5" s="3356" t="s">
        <v>3162</v>
      </c>
      <c r="D5" s="3356" t="s">
        <v>3162</v>
      </c>
      <c r="E5" s="3356" t="s">
        <v>3162</v>
      </c>
      <c r="F5" s="3352">
        <v>335</v>
      </c>
      <c r="G5" s="3335">
        <v>335</v>
      </c>
      <c r="H5" s="3336"/>
      <c r="I5" s="3337">
        <f>VLOOKUP(C5,'Data Products'!$A:$B,2,0)</f>
      </c>
      <c r="J5" s="3338">
        <f t="shared" si="0"/>
      </c>
      <c r="K5" s="3339">
        <v>45191</v>
      </c>
      <c r="L5" s="3340">
        <f t="shared" si="11"/>
      </c>
      <c r="M5" s="3336">
        <v>57</v>
      </c>
      <c r="N5" s="3357">
        <v>99</v>
      </c>
      <c r="O5" s="3336"/>
      <c r="P5" s="3336"/>
      <c r="Q5" s="3331"/>
      <c r="R5" s="3336">
        <v>0</v>
      </c>
      <c r="S5" s="3336">
        <v>0</v>
      </c>
      <c r="T5" s="3336">
        <v>26</v>
      </c>
      <c r="U5" s="3336">
        <v>26</v>
      </c>
      <c r="V5" s="3336">
        <v>416</v>
      </c>
      <c r="W5" s="3336">
        <v>416</v>
      </c>
      <c r="X5" s="3336">
        <v>0</v>
      </c>
      <c r="Y5" s="3336">
        <v>0</v>
      </c>
      <c r="Z5" s="3336">
        <v>0</v>
      </c>
      <c r="AA5" s="3336">
        <v>0</v>
      </c>
      <c r="AB5" s="3341">
        <f t="shared" si="20"/>
      </c>
      <c r="AC5" s="3354">
        <f t="shared" si="25"/>
      </c>
      <c r="AD5" s="3343">
        <f t="shared" si="3"/>
      </c>
      <c r="AE5" s="3355">
        <f t="shared" si="14"/>
      </c>
      <c r="AF5" s="3345">
        <f>VLOOKUP(C5,'Data Products'!$A:$J,10,0)</f>
      </c>
      <c r="AG5" s="3346">
        <f t="shared" si="28"/>
      </c>
      <c r="AH5" s="3347">
        <f t="shared" si="6"/>
      </c>
      <c r="AI5" s="3348" t="s">
        <v>3163</v>
      </c>
      <c r="AJ5" s="3350"/>
      <c r="AK5" s="3350"/>
      <c r="AL5" s="3349"/>
      <c r="AM5" s="3350"/>
      <c r="AN5" s="3350"/>
    </row>
    <row r="6">
      <c r="A6" s="3351">
        <v>3</v>
      </c>
      <c r="B6" s="3331" t="s">
        <v>3160</v>
      </c>
      <c r="C6" s="3356" t="s">
        <v>3164</v>
      </c>
      <c r="D6" s="3356" t="s">
        <v>3164</v>
      </c>
      <c r="E6" s="3356" t="s">
        <v>3164</v>
      </c>
      <c r="F6" s="3334">
        <v>4318</v>
      </c>
      <c r="G6" s="3335">
        <v>4318</v>
      </c>
      <c r="H6" s="3336"/>
      <c r="I6" s="3337">
        <f>VLOOKUP(C6,'Data Products'!$A:$B,2,0)</f>
      </c>
      <c r="J6" s="3338">
        <f t="shared" si="0"/>
      </c>
      <c r="K6" s="3339">
        <v>45752</v>
      </c>
      <c r="L6" s="3340">
        <f t="shared" si="11"/>
      </c>
      <c r="M6" s="3336">
        <v>20</v>
      </c>
      <c r="N6" s="3336">
        <v>24</v>
      </c>
      <c r="O6" s="3336"/>
      <c r="P6" s="3336"/>
      <c r="Q6" s="3331"/>
      <c r="R6" s="3336">
        <v>0</v>
      </c>
      <c r="S6" s="3336">
        <v>0</v>
      </c>
      <c r="T6" s="3336">
        <v>1</v>
      </c>
      <c r="U6" s="3336">
        <v>1</v>
      </c>
      <c r="V6" s="3336">
        <v>1</v>
      </c>
      <c r="W6" s="3336">
        <v>1</v>
      </c>
      <c r="X6" s="3336">
        <v>0</v>
      </c>
      <c r="Y6" s="3336">
        <v>0</v>
      </c>
      <c r="Z6" s="3336">
        <v>0</v>
      </c>
      <c r="AA6" s="3336">
        <v>0</v>
      </c>
      <c r="AB6" s="3341">
        <f t="shared" si="20"/>
      </c>
      <c r="AC6" s="3354">
        <f t="shared" si="25"/>
      </c>
      <c r="AD6" s="3343">
        <f t="shared" si="3"/>
      </c>
      <c r="AE6" s="3355">
        <f t="shared" si="14"/>
      </c>
      <c r="AF6" s="3345">
        <f>VLOOKUP(C6,'Data Products'!$A:$J,10,0)</f>
      </c>
      <c r="AG6" s="3346">
        <f t="shared" si="28"/>
      </c>
      <c r="AH6" s="3347">
        <f t="shared" si="6"/>
      </c>
      <c r="AI6" s="3348">
        <f t="shared" ref="AI6:AI7" si="17">IFERROR(VLOOKUP(C6,$C$3:$AI$42,34,0),"")</f>
      </c>
      <c r="AJ6" s="3350"/>
      <c r="AK6" s="3350"/>
      <c r="AL6" s="3349"/>
      <c r="AM6" s="3350"/>
      <c r="AN6" s="3350"/>
    </row>
    <row r="7">
      <c r="A7" s="3351">
        <v>4</v>
      </c>
      <c r="B7" s="3331" t="s">
        <v>3160</v>
      </c>
      <c r="C7" s="3356" t="s">
        <v>3165</v>
      </c>
      <c r="D7" s="3356" t="s">
        <v>3165</v>
      </c>
      <c r="E7" s="3356" t="s">
        <v>3165</v>
      </c>
      <c r="F7" s="3334">
        <v>898</v>
      </c>
      <c r="G7" s="3335">
        <v>878</v>
      </c>
      <c r="H7" s="3336"/>
      <c r="I7" s="3337">
        <f>VLOOKUP(C7,'Data Products'!$A:$B,2,0)</f>
      </c>
      <c r="J7" s="3338">
        <f t="shared" si="0"/>
      </c>
      <c r="K7" s="3339">
        <v>45854</v>
      </c>
      <c r="L7" s="3340">
        <f t="shared" si="11"/>
      </c>
      <c r="M7" s="3336">
        <v>19</v>
      </c>
      <c r="N7" s="3357">
        <v>40</v>
      </c>
      <c r="O7" s="3336"/>
      <c r="P7" s="3336"/>
      <c r="Q7" s="3331"/>
      <c r="R7" s="3336">
        <v>0</v>
      </c>
      <c r="S7" s="3336">
        <v>0</v>
      </c>
      <c r="T7" s="3336">
        <v>288</v>
      </c>
      <c r="U7" s="3336">
        <v>288</v>
      </c>
      <c r="V7" s="3336">
        <v>512</v>
      </c>
      <c r="W7" s="3336">
        <v>512</v>
      </c>
      <c r="X7" s="3336">
        <v>20</v>
      </c>
      <c r="Y7" s="3358">
        <v>20</v>
      </c>
      <c r="Z7" s="3336">
        <v>0</v>
      </c>
      <c r="AA7" s="3336">
        <v>0</v>
      </c>
      <c r="AB7" s="3341">
        <f t="shared" si="20"/>
      </c>
      <c r="AC7" s="3359">
        <f t="shared" si="25"/>
      </c>
      <c r="AD7" s="3343">
        <f t="shared" si="3"/>
      </c>
      <c r="AE7" s="3360">
        <f t="shared" si="14"/>
      </c>
      <c r="AF7" s="3345">
        <f>VLOOKUP(C7,'Data Products'!$A:$J,10,0)</f>
      </c>
      <c r="AG7" s="3346">
        <f t="shared" si="28"/>
      </c>
      <c r="AH7" s="3347">
        <f t="shared" si="6"/>
      </c>
      <c r="AI7" s="3348">
        <f t="shared" si="17"/>
      </c>
      <c r="AJ7" s="3350"/>
      <c r="AK7" s="3350"/>
      <c r="AL7" s="3349"/>
      <c r="AM7" s="3350"/>
      <c r="AN7" s="3350"/>
    </row>
    <row r="8">
      <c r="A8" s="3351">
        <v>5</v>
      </c>
      <c r="B8" s="3331" t="s">
        <v>3160</v>
      </c>
      <c r="C8" s="3356" t="s">
        <v>3166</v>
      </c>
      <c r="D8" s="3356" t="s">
        <v>3166</v>
      </c>
      <c r="E8" s="3356" t="s">
        <v>3166</v>
      </c>
      <c r="F8" s="3334">
        <v>2547</v>
      </c>
      <c r="G8" s="3335">
        <v>2547</v>
      </c>
      <c r="H8" s="3336"/>
      <c r="I8" s="3337">
        <f>VLOOKUP(C8,'Data Products'!$A:$B,2,0)</f>
      </c>
      <c r="J8" s="3338">
        <f t="shared" si="0"/>
      </c>
      <c r="K8" s="3339">
        <v>45855</v>
      </c>
      <c r="L8" s="3340">
        <f t="shared" si="11"/>
      </c>
      <c r="M8" s="3336">
        <v>25</v>
      </c>
      <c r="N8" s="3336">
        <v>38</v>
      </c>
      <c r="O8" s="3336"/>
      <c r="P8" s="3336"/>
      <c r="Q8" s="3331"/>
      <c r="R8" s="3336">
        <v>0</v>
      </c>
      <c r="S8" s="3336">
        <v>0</v>
      </c>
      <c r="T8" s="3336">
        <v>51</v>
      </c>
      <c r="U8" s="3336">
        <v>51</v>
      </c>
      <c r="V8" s="3336">
        <v>101</v>
      </c>
      <c r="W8" s="3336">
        <v>101</v>
      </c>
      <c r="X8" s="3336">
        <v>0</v>
      </c>
      <c r="Y8" s="3336">
        <v>0</v>
      </c>
      <c r="Z8" s="3336">
        <v>0</v>
      </c>
      <c r="AA8" s="3336">
        <v>0</v>
      </c>
      <c r="AB8" s="3341">
        <f t="shared" si="20"/>
      </c>
      <c r="AC8" s="3354">
        <f t="shared" si="25"/>
      </c>
      <c r="AD8" s="3343">
        <f t="shared" si="3"/>
      </c>
      <c r="AE8" s="3355">
        <f t="shared" si="14"/>
      </c>
      <c r="AF8" s="3345">
        <f>VLOOKUP(C8,'Data Products'!$A:$J,10,0)</f>
      </c>
      <c r="AG8" s="3346">
        <f t="shared" si="28"/>
      </c>
      <c r="AH8" s="3347">
        <f t="shared" si="6"/>
      </c>
      <c r="AI8" s="3348">
        <f>IFERROR(VLOOKUP(C8,$C$3:$AI$42,34,0)," ")</f>
      </c>
      <c r="AJ8" s="3350"/>
      <c r="AK8" s="3350"/>
      <c r="AL8" s="3349"/>
      <c r="AM8" s="3350"/>
      <c r="AN8" s="3350"/>
    </row>
    <row r="9">
      <c r="A9" s="3351">
        <v>6</v>
      </c>
      <c r="B9" s="3331" t="s">
        <v>3160</v>
      </c>
      <c r="C9" s="3356" t="s">
        <v>3167</v>
      </c>
      <c r="D9" s="3356" t="s">
        <v>3167</v>
      </c>
      <c r="E9" s="3356" t="s">
        <v>3167</v>
      </c>
      <c r="F9" s="3334">
        <v>2062</v>
      </c>
      <c r="G9" s="3335">
        <v>2062</v>
      </c>
      <c r="H9" s="3336"/>
      <c r="I9" s="3337">
        <f>VLOOKUP(C9,'Data Products'!$A:$B,2,0)</f>
      </c>
      <c r="J9" s="3338">
        <f t="shared" si="0"/>
      </c>
      <c r="K9" s="3339">
        <v>45856</v>
      </c>
      <c r="L9" s="3340">
        <f t="shared" si="11"/>
      </c>
      <c r="M9" s="3336">
        <v>0</v>
      </c>
      <c r="N9" s="3357">
        <v>0</v>
      </c>
      <c r="O9" s="3336"/>
      <c r="P9" s="3336"/>
      <c r="Q9" s="3331"/>
      <c r="R9" s="3336">
        <v>0</v>
      </c>
      <c r="S9" s="3336">
        <v>0</v>
      </c>
      <c r="T9" s="3336">
        <v>1480</v>
      </c>
      <c r="U9" s="3336">
        <v>1478</v>
      </c>
      <c r="V9" s="3336">
        <v>1112</v>
      </c>
      <c r="W9" s="3336">
        <v>1112</v>
      </c>
      <c r="X9" s="3336">
        <v>0</v>
      </c>
      <c r="Y9" s="3336">
        <v>0</v>
      </c>
      <c r="Z9" s="3336">
        <v>0</v>
      </c>
      <c r="AA9" s="3336">
        <v>0</v>
      </c>
      <c r="AB9" s="3341">
        <f t="shared" si="20"/>
      </c>
      <c r="AC9" s="3354">
        <f t="shared" si="25"/>
      </c>
      <c r="AD9" s="3343">
        <f t="shared" si="3"/>
      </c>
      <c r="AE9" s="3355">
        <f t="shared" si="14"/>
      </c>
      <c r="AF9" s="3345">
        <f>VLOOKUP(C9,'Data Products'!$A:$J,10,0)</f>
      </c>
      <c r="AG9" s="3346">
        <f t="shared" si="28"/>
      </c>
      <c r="AH9" s="3347">
        <f t="shared" si="6"/>
      </c>
      <c r="AI9" s="3348">
        <f t="shared" ref="AI9:AI11" si="18">IFERROR(VLOOKUP(C9,$C$3:$AI$42,34,0),"")</f>
      </c>
      <c r="AJ9" s="3350"/>
      <c r="AK9" s="3350"/>
      <c r="AL9" s="3349"/>
      <c r="AM9" s="3350"/>
      <c r="AN9" s="3350"/>
    </row>
    <row r="10">
      <c r="A10" s="3351">
        <v>7</v>
      </c>
      <c r="B10" s="3331" t="s">
        <v>3160</v>
      </c>
      <c r="C10" s="3356" t="s">
        <v>3168</v>
      </c>
      <c r="D10" s="3356" t="s">
        <v>3168</v>
      </c>
      <c r="E10" s="3356" t="s">
        <v>3168</v>
      </c>
      <c r="F10" s="3334">
        <v>826</v>
      </c>
      <c r="G10" s="3335">
        <v>826</v>
      </c>
      <c r="H10" s="3336"/>
      <c r="I10" s="3337">
        <f>VLOOKUP(C10,'Data Products'!$A:$B,2,0)</f>
      </c>
      <c r="J10" s="3338">
        <f t="shared" si="0"/>
      </c>
      <c r="K10" s="3339">
        <v>45857</v>
      </c>
      <c r="L10" s="3340">
        <f t="shared" si="11"/>
      </c>
      <c r="M10" s="3336">
        <v>180</v>
      </c>
      <c r="N10" s="3336">
        <v>299</v>
      </c>
      <c r="O10" s="3336"/>
      <c r="P10" s="3336"/>
      <c r="Q10" s="3331"/>
      <c r="R10" s="3336">
        <v>0</v>
      </c>
      <c r="S10" s="3336">
        <v>0</v>
      </c>
      <c r="T10" s="3336">
        <v>0</v>
      </c>
      <c r="U10" s="3336">
        <v>0</v>
      </c>
      <c r="V10" s="3336">
        <v>2</v>
      </c>
      <c r="W10" s="3336">
        <v>2</v>
      </c>
      <c r="X10" s="3336">
        <v>0</v>
      </c>
      <c r="Y10" s="3336">
        <v>0</v>
      </c>
      <c r="Z10" s="3336">
        <v>0</v>
      </c>
      <c r="AA10" s="3336">
        <v>0</v>
      </c>
      <c r="AB10" s="3341">
        <f t="shared" si="20"/>
      </c>
      <c r="AC10" s="3354">
        <f t="shared" si="25"/>
      </c>
      <c r="AD10" s="3343">
        <f t="shared" si="3"/>
      </c>
      <c r="AE10" s="3355">
        <f t="shared" si="14"/>
      </c>
      <c r="AF10" s="3345">
        <f>VLOOKUP(C10,'Data Products'!$A:$J,10,0)</f>
      </c>
      <c r="AG10" s="3346">
        <f t="shared" si="28"/>
      </c>
      <c r="AH10" s="3347">
        <f t="shared" si="6"/>
      </c>
      <c r="AI10" s="3348">
        <f t="shared" si="18"/>
      </c>
      <c r="AJ10" s="3350"/>
      <c r="AK10" s="3350"/>
      <c r="AL10" s="3349"/>
      <c r="AM10" s="3350"/>
      <c r="AN10" s="3350"/>
    </row>
    <row r="11">
      <c r="A11" s="3351">
        <v>8</v>
      </c>
      <c r="B11" s="3331" t="s">
        <v>3157</v>
      </c>
      <c r="C11" s="3356" t="s">
        <v>3169</v>
      </c>
      <c r="D11" s="3356" t="s">
        <v>3169</v>
      </c>
      <c r="E11" s="3356" t="s">
        <v>3169</v>
      </c>
      <c r="F11" s="3334">
        <v>1200</v>
      </c>
      <c r="G11" s="3335">
        <v>1200</v>
      </c>
      <c r="H11" s="3336"/>
      <c r="I11" s="3337">
        <f>VLOOKUP(C11,'Data Products'!$A:$B,2,0)</f>
      </c>
      <c r="J11" s="3338">
        <f t="shared" si="0"/>
      </c>
      <c r="K11" s="3339">
        <v>45858</v>
      </c>
      <c r="L11" s="3340">
        <f t="shared" si="11"/>
      </c>
      <c r="M11" s="3361">
        <v>0</v>
      </c>
      <c r="N11" s="3361">
        <v>0</v>
      </c>
      <c r="O11" s="3336"/>
      <c r="P11" s="3336"/>
      <c r="Q11" s="3331"/>
      <c r="R11" s="3336">
        <v>0</v>
      </c>
      <c r="S11" s="3336">
        <v>0</v>
      </c>
      <c r="T11" s="3336">
        <v>1289</v>
      </c>
      <c r="U11" s="3336">
        <v>1289</v>
      </c>
      <c r="V11" s="3336">
        <v>773</v>
      </c>
      <c r="W11" s="3336">
        <v>773</v>
      </c>
      <c r="X11" s="3336">
        <v>0</v>
      </c>
      <c r="Y11" s="3336">
        <v>0</v>
      </c>
      <c r="Z11" s="3336">
        <v>0</v>
      </c>
      <c r="AA11" s="3336">
        <v>0</v>
      </c>
      <c r="AB11" s="3341">
        <f t="shared" si="20"/>
      </c>
      <c r="AC11" s="3354">
        <f t="shared" si="25"/>
      </c>
      <c r="AD11" s="3343">
        <f t="shared" si="3"/>
      </c>
      <c r="AE11" s="3355">
        <f t="shared" si="14"/>
      </c>
      <c r="AF11" s="3345">
        <f>VLOOKUP(C11,'Data Products'!$A:$J,10,0)</f>
      </c>
      <c r="AG11" s="3346">
        <f t="shared" si="28"/>
      </c>
      <c r="AH11" s="3347">
        <f t="shared" si="6"/>
      </c>
      <c r="AI11" s="3348">
        <f t="shared" si="18"/>
      </c>
      <c r="AJ11" s="3350"/>
      <c r="AK11" s="3350"/>
      <c r="AL11" s="3349"/>
      <c r="AM11" s="3350"/>
      <c r="AN11" s="3350"/>
    </row>
    <row r="12">
      <c r="A12" s="3351">
        <v>9</v>
      </c>
      <c r="B12" s="3331" t="s">
        <v>3157</v>
      </c>
      <c r="C12" s="3356" t="s">
        <v>3170</v>
      </c>
      <c r="D12" s="3356" t="s">
        <v>3170</v>
      </c>
      <c r="E12" s="3356" t="s">
        <v>3170</v>
      </c>
      <c r="F12" s="3334">
        <v>1000</v>
      </c>
      <c r="G12" s="3335">
        <v>1000</v>
      </c>
      <c r="H12" s="3336"/>
      <c r="I12" s="3337">
        <f>VLOOKUP(C12,'Data Products'!$A:$B,2,0)</f>
      </c>
      <c r="J12" s="3338">
        <f t="shared" si="0"/>
      </c>
      <c r="K12" s="3339">
        <v>45532</v>
      </c>
      <c r="L12" s="3340">
        <f t="shared" si="11"/>
      </c>
      <c r="M12" s="3362">
        <v>0</v>
      </c>
      <c r="N12" s="3363">
        <v>0</v>
      </c>
      <c r="O12" s="3364"/>
      <c r="P12" s="3336"/>
      <c r="Q12" s="3331"/>
      <c r="R12" s="3336">
        <v>0</v>
      </c>
      <c r="S12" s="3336">
        <v>0</v>
      </c>
      <c r="T12" s="3336">
        <v>417</v>
      </c>
      <c r="U12" s="3336">
        <v>416</v>
      </c>
      <c r="V12" s="3336">
        <v>785</v>
      </c>
      <c r="W12" s="3336">
        <v>785</v>
      </c>
      <c r="X12" s="3336">
        <v>0</v>
      </c>
      <c r="Y12" s="3336">
        <v>0</v>
      </c>
      <c r="Z12" s="3336">
        <v>0</v>
      </c>
      <c r="AA12" s="3336">
        <v>0</v>
      </c>
      <c r="AB12" s="3341">
        <f t="shared" si="20"/>
      </c>
      <c r="AC12" s="3354">
        <f t="shared" si="25"/>
      </c>
      <c r="AD12" s="3343">
        <f t="shared" si="3"/>
      </c>
      <c r="AE12" s="3355">
        <f t="shared" si="14"/>
      </c>
      <c r="AF12" s="3345">
        <f>VLOOKUP(C12,'Data Products'!$A:$J,10,0)</f>
      </c>
      <c r="AG12" s="3346">
        <f t="shared" si="28"/>
      </c>
      <c r="AH12" s="3347">
        <f t="shared" si="6"/>
      </c>
      <c r="AI12" s="3348" t="s">
        <v>3171</v>
      </c>
      <c r="AJ12" s="3350"/>
      <c r="AK12" s="3350"/>
      <c r="AL12" s="3349"/>
      <c r="AM12" s="3350"/>
      <c r="AN12" s="3350"/>
    </row>
    <row r="13">
      <c r="A13" s="3351">
        <v>10</v>
      </c>
      <c r="B13" s="3331" t="s">
        <v>3157</v>
      </c>
      <c r="C13" s="3356" t="s">
        <v>3172</v>
      </c>
      <c r="D13" s="3356" t="s">
        <v>3172</v>
      </c>
      <c r="E13" s="3356" t="s">
        <v>3172</v>
      </c>
      <c r="F13" s="3334">
        <v>500</v>
      </c>
      <c r="G13" s="3335">
        <v>500</v>
      </c>
      <c r="H13" s="3336"/>
      <c r="I13" s="3337">
        <f>VLOOKUP(C13,'Data Products'!$A:$B,2,0)</f>
      </c>
      <c r="J13" s="3338">
        <f t="shared" si="0"/>
      </c>
      <c r="K13" s="3339">
        <v>45504</v>
      </c>
      <c r="L13" s="3365">
        <f t="shared" si="11"/>
      </c>
      <c r="M13" s="3363">
        <v>0</v>
      </c>
      <c r="N13" s="3363">
        <v>0</v>
      </c>
      <c r="O13" s="3364"/>
      <c r="P13" s="3336"/>
      <c r="Q13" s="3331"/>
      <c r="R13" s="3336">
        <v>0</v>
      </c>
      <c r="S13" s="3336">
        <v>0</v>
      </c>
      <c r="T13" s="3336">
        <v>3870</v>
      </c>
      <c r="U13" s="3336">
        <v>1017</v>
      </c>
      <c r="V13" s="3336">
        <v>366</v>
      </c>
      <c r="W13" s="3336">
        <v>366</v>
      </c>
      <c r="X13" s="3336">
        <v>0</v>
      </c>
      <c r="Y13" s="3336">
        <v>0</v>
      </c>
      <c r="Z13" s="3336">
        <v>0</v>
      </c>
      <c r="AA13" s="3336">
        <v>0</v>
      </c>
      <c r="AB13" s="3341">
        <f t="shared" si="20"/>
      </c>
      <c r="AC13" s="3342">
        <f t="shared" si="25"/>
      </c>
      <c r="AD13" s="3343">
        <f t="shared" si="3"/>
      </c>
      <c r="AE13" s="3344">
        <f t="shared" si="14"/>
      </c>
      <c r="AF13" s="3345">
        <f>VLOOKUP(C13,'Data Products'!$A:$J,10,0)</f>
      </c>
      <c r="AG13" s="3346">
        <f t="shared" si="28"/>
      </c>
      <c r="AH13" s="3347">
        <f t="shared" si="6"/>
      </c>
      <c r="AI13" s="3348">
        <f>IFERROR(VLOOKUP(C13,$C$3:$AI$42,34,0),"")</f>
      </c>
      <c r="AJ13" s="3350"/>
      <c r="AK13" s="3350"/>
      <c r="AL13" s="3364"/>
      <c r="AM13" s="3350"/>
      <c r="AN13" s="3350"/>
    </row>
    <row r="14">
      <c r="A14" s="3351">
        <v>11</v>
      </c>
      <c r="B14" s="3331" t="s">
        <v>3160</v>
      </c>
      <c r="C14" s="3356" t="s">
        <v>3173</v>
      </c>
      <c r="D14" s="3356" t="s">
        <v>3173</v>
      </c>
      <c r="E14" s="3366" t="s">
        <v>3174</v>
      </c>
      <c r="F14" s="3334">
        <v>182</v>
      </c>
      <c r="G14" s="3335">
        <v>182</v>
      </c>
      <c r="H14" s="3336"/>
      <c r="I14" s="3337">
        <f>VLOOKUP(C14,'Data Products'!$A:$B,2,0)</f>
      </c>
      <c r="J14" s="3338">
        <f t="shared" si="0"/>
      </c>
      <c r="K14" s="3339">
        <v>45504</v>
      </c>
      <c r="L14" s="3340">
        <f t="shared" si="11"/>
      </c>
      <c r="M14" s="3367">
        <v>0</v>
      </c>
      <c r="N14" s="3367">
        <v>0</v>
      </c>
      <c r="O14" s="3353"/>
      <c r="P14" s="3353"/>
      <c r="Q14" s="3331"/>
      <c r="R14" s="3336">
        <v>1200</v>
      </c>
      <c r="S14" s="3358">
        <v>1200</v>
      </c>
      <c r="T14" s="3336">
        <v>0</v>
      </c>
      <c r="U14" s="3336">
        <v>0</v>
      </c>
      <c r="V14" s="3336">
        <v>0</v>
      </c>
      <c r="W14" s="3336">
        <v>0</v>
      </c>
      <c r="X14" s="3336">
        <v>0</v>
      </c>
      <c r="Y14" s="3336">
        <v>0</v>
      </c>
      <c r="Z14" s="3336">
        <v>0</v>
      </c>
      <c r="AA14" s="3336">
        <v>0</v>
      </c>
      <c r="AB14" s="3341">
        <f t="shared" si="20"/>
      </c>
      <c r="AC14" s="3354">
        <f t="shared" si="25"/>
      </c>
      <c r="AD14" s="3343">
        <f t="shared" si="3"/>
      </c>
      <c r="AE14" s="3355">
        <f t="shared" si="14"/>
      </c>
      <c r="AF14" s="3345">
        <f>VLOOKUP(C14,'Data Products'!$A:$J,10,0)</f>
      </c>
      <c r="AG14" s="3346">
        <f t="shared" si="28"/>
      </c>
      <c r="AH14" s="3347">
        <f t="shared" si="6"/>
      </c>
      <c r="AI14" s="3348">
        <f>IFERROR(VLOOKUP(C14,$C$3:$AI$42,34,0)," ")</f>
      </c>
      <c r="AJ14" s="3349"/>
      <c r="AK14" s="3350"/>
      <c r="AL14" s="3364"/>
      <c r="AM14" s="3350"/>
      <c r="AN14" s="3350"/>
    </row>
    <row r="15">
      <c r="A15" s="3351">
        <v>12</v>
      </c>
      <c r="B15" s="3331" t="s">
        <v>3160</v>
      </c>
      <c r="C15" s="3356" t="s">
        <v>3175</v>
      </c>
      <c r="D15" s="3356" t="s">
        <v>3175</v>
      </c>
      <c r="E15" s="3366" t="s">
        <v>3176</v>
      </c>
      <c r="F15" s="3334">
        <v>106</v>
      </c>
      <c r="G15" s="3335">
        <v>106</v>
      </c>
      <c r="H15" s="3336"/>
      <c r="I15" s="3337">
        <f>VLOOKUP(C15,'Data Products'!$A:$B,2,0)</f>
      </c>
      <c r="J15" s="3338">
        <f t="shared" si="0"/>
      </c>
      <c r="K15" s="3339">
        <v>45648</v>
      </c>
      <c r="L15" s="3340">
        <f t="shared" si="11"/>
      </c>
      <c r="M15" s="3336">
        <v>6</v>
      </c>
      <c r="N15" s="3336">
        <v>11</v>
      </c>
      <c r="O15" s="3353"/>
      <c r="P15" s="3353"/>
      <c r="Q15" s="3331"/>
      <c r="R15" s="3336">
        <v>1000</v>
      </c>
      <c r="S15" s="3358">
        <v>1000</v>
      </c>
      <c r="T15" s="3336">
        <v>0</v>
      </c>
      <c r="U15" s="3336">
        <v>0</v>
      </c>
      <c r="V15" s="3336">
        <v>0</v>
      </c>
      <c r="W15" s="3336">
        <v>0</v>
      </c>
      <c r="X15" s="3336">
        <v>0</v>
      </c>
      <c r="Y15" s="3336">
        <v>0</v>
      </c>
      <c r="Z15" s="3336">
        <v>0</v>
      </c>
      <c r="AA15" s="3336">
        <v>0</v>
      </c>
      <c r="AB15" s="3341">
        <f t="shared" si="20"/>
      </c>
      <c r="AC15" s="3354">
        <f t="shared" si="25"/>
      </c>
      <c r="AD15" s="3343">
        <f t="shared" si="3"/>
      </c>
      <c r="AE15" s="3355">
        <f t="shared" si="14"/>
      </c>
      <c r="AF15" s="3345">
        <f>VLOOKUP(C15,'Data Products'!$A:$J,10,0)</f>
      </c>
      <c r="AG15" s="3346">
        <f t="shared" si="28"/>
      </c>
      <c r="AH15" s="3347">
        <f t="shared" si="6"/>
      </c>
      <c r="AI15" s="3348">
        <f t="shared" ref="AI15:AI17" si="19">IFERROR(VLOOKUP(C15,$C$3:$AI$42,34,0),"")</f>
      </c>
      <c r="AJ15" s="3349"/>
      <c r="AK15" s="3350"/>
      <c r="AL15" s="3364"/>
      <c r="AM15" s="3350"/>
      <c r="AN15" s="3350"/>
    </row>
    <row r="16">
      <c r="A16" s="3351">
        <v>13</v>
      </c>
      <c r="B16" s="3331" t="s">
        <v>3160</v>
      </c>
      <c r="C16" s="3356" t="s">
        <v>3177</v>
      </c>
      <c r="D16" s="3356" t="s">
        <v>3177</v>
      </c>
      <c r="E16" s="3366" t="s">
        <v>3178</v>
      </c>
      <c r="F16" s="3334">
        <v>949</v>
      </c>
      <c r="G16" s="3335">
        <v>949</v>
      </c>
      <c r="H16" s="3336"/>
      <c r="I16" s="3337">
        <f>VLOOKUP(C16,'Data Products'!$A:$B,2,0)</f>
      </c>
      <c r="J16" s="3338">
        <f t="shared" si="0"/>
      </c>
      <c r="K16" s="3339">
        <v>45504</v>
      </c>
      <c r="L16" s="3340">
        <f t="shared" si="11"/>
      </c>
      <c r="M16" s="3336">
        <v>1</v>
      </c>
      <c r="N16" s="3336">
        <v>1</v>
      </c>
      <c r="O16" s="3336"/>
      <c r="P16" s="3336"/>
      <c r="Q16" s="3331"/>
      <c r="R16" s="3336">
        <v>500</v>
      </c>
      <c r="S16" s="3336">
        <v>500</v>
      </c>
      <c r="T16" s="3336">
        <v>0</v>
      </c>
      <c r="U16" s="3336">
        <v>0</v>
      </c>
      <c r="V16" s="3336">
        <v>0</v>
      </c>
      <c r="W16" s="3336">
        <v>0</v>
      </c>
      <c r="X16" s="3336">
        <v>0</v>
      </c>
      <c r="Y16" s="3336">
        <v>0</v>
      </c>
      <c r="Z16" s="3336">
        <v>0</v>
      </c>
      <c r="AA16" s="3336">
        <v>0</v>
      </c>
      <c r="AB16" s="3341">
        <f t="shared" si="20"/>
      </c>
      <c r="AC16" s="3354">
        <f t="shared" si="25"/>
      </c>
      <c r="AD16" s="3343">
        <f t="shared" si="3"/>
      </c>
      <c r="AE16" s="3355">
        <f t="shared" si="14"/>
      </c>
      <c r="AF16" s="3345">
        <f>VLOOKUP(C16,'Data Products'!$A:$J,10,0)</f>
      </c>
      <c r="AG16" s="3346">
        <f t="shared" si="28"/>
      </c>
      <c r="AH16" s="3347">
        <f t="shared" si="6"/>
      </c>
      <c r="AI16" s="3348">
        <f t="shared" si="19"/>
      </c>
      <c r="AJ16" s="3349"/>
      <c r="AK16" s="3350"/>
      <c r="AL16" s="3349"/>
      <c r="AM16" s="3350"/>
      <c r="AN16" s="3350"/>
    </row>
    <row customHeight="true" hidden="true" ht="18" r="17">
      <c r="A17" s="3351">
        <v>14</v>
      </c>
      <c r="B17" s="3331" t="s">
        <v>3160</v>
      </c>
      <c r="C17" s="3356" t="s">
        <v>3179</v>
      </c>
      <c r="D17" s="3356" t="s">
        <v>3179</v>
      </c>
      <c r="E17" s="3366" t="s">
        <v>3180</v>
      </c>
      <c r="F17" s="3334">
        <v>0</v>
      </c>
      <c r="G17" s="3335">
        <v>0</v>
      </c>
      <c r="H17" s="3336"/>
      <c r="I17" s="3337">
        <f>VLOOKUP(C17,'Data Products'!$A:$B,2,0)</f>
      </c>
      <c r="J17" s="3338">
        <f t="shared" si="0"/>
      </c>
      <c r="K17" s="3339">
        <v>45653</v>
      </c>
      <c r="L17" s="3340">
        <f t="shared" si="11"/>
      </c>
      <c r="M17" s="3336">
        <v>23</v>
      </c>
      <c r="N17" s="3336">
        <v>46</v>
      </c>
      <c r="O17" s="3336"/>
      <c r="P17" s="3336"/>
      <c r="Q17" s="3331"/>
      <c r="R17" s="3336">
        <v>0</v>
      </c>
      <c r="S17" s="3336">
        <v>0</v>
      </c>
      <c r="T17" s="3336">
        <v>128</v>
      </c>
      <c r="U17" s="3336">
        <v>128</v>
      </c>
      <c r="V17" s="3336">
        <v>54</v>
      </c>
      <c r="W17" s="3336">
        <v>54</v>
      </c>
      <c r="X17" s="3336">
        <v>0</v>
      </c>
      <c r="Y17" s="3336">
        <v>0</v>
      </c>
      <c r="Z17" s="3336">
        <v>0</v>
      </c>
      <c r="AA17" s="3336">
        <v>0</v>
      </c>
      <c r="AB17" s="3341">
        <f t="shared" si="20"/>
      </c>
      <c r="AC17" s="3354">
        <f t="shared" si="25"/>
      </c>
      <c r="AD17" s="3343">
        <f t="shared" si="3"/>
      </c>
      <c r="AE17" s="3355">
        <f t="shared" si="14"/>
      </c>
      <c r="AF17" s="3345">
        <f>VLOOKUP(C17,'Data Products'!$A:$J,10,0)</f>
      </c>
      <c r="AG17" s="3346">
        <f t="shared" si="28"/>
      </c>
      <c r="AH17" s="3347">
        <f t="shared" si="6"/>
      </c>
      <c r="AI17" s="3348">
        <f t="shared" si="19"/>
      </c>
      <c r="AJ17" s="3350"/>
      <c r="AK17" s="3350"/>
      <c r="AL17" s="3349"/>
      <c r="AM17" s="3350"/>
      <c r="AN17" s="3350"/>
    </row>
    <row r="18">
      <c r="A18" s="3351">
        <v>15</v>
      </c>
      <c r="B18" s="3331" t="s">
        <v>3160</v>
      </c>
      <c r="C18" s="3356" t="s">
        <v>3181</v>
      </c>
      <c r="D18" s="3356" t="s">
        <v>3181</v>
      </c>
      <c r="E18" s="3366" t="s">
        <v>3182</v>
      </c>
      <c r="F18" s="3334">
        <v>224</v>
      </c>
      <c r="G18" s="3335">
        <v>205</v>
      </c>
      <c r="H18" s="3336"/>
      <c r="I18" s="3337">
        <f>VLOOKUP(C18,'Data Products'!$A:$B,2,0)</f>
      </c>
      <c r="J18" s="3338">
        <f t="shared" si="0"/>
      </c>
      <c r="K18" s="3339">
        <v>45737</v>
      </c>
      <c r="L18" s="3340">
        <f t="shared" si="11"/>
      </c>
      <c r="M18" s="3336">
        <v>548</v>
      </c>
      <c r="N18" s="3336">
        <v>820</v>
      </c>
      <c r="O18" s="3336"/>
      <c r="P18" s="3336"/>
      <c r="Q18" s="3331"/>
      <c r="R18" s="3336">
        <v>0</v>
      </c>
      <c r="S18" s="3336">
        <v>0</v>
      </c>
      <c r="T18" s="3336">
        <v>0</v>
      </c>
      <c r="U18" s="3336">
        <v>0</v>
      </c>
      <c r="V18" s="3336">
        <v>116</v>
      </c>
      <c r="W18" s="3336">
        <v>116</v>
      </c>
      <c r="X18" s="3336">
        <v>0</v>
      </c>
      <c r="Y18" s="3336">
        <v>0</v>
      </c>
      <c r="Z18" s="3336">
        <v>0</v>
      </c>
      <c r="AA18" s="3336">
        <v>0</v>
      </c>
      <c r="AB18" s="3341">
        <f t="shared" si="20"/>
      </c>
      <c r="AC18" s="3342">
        <f t="shared" si="25"/>
      </c>
      <c r="AD18" s="3343">
        <f t="shared" si="3"/>
      </c>
      <c r="AE18" s="3344">
        <f t="shared" si="14"/>
      </c>
      <c r="AF18" s="3345">
        <f>VLOOKUP(C18,'Data Products'!$A:$J,10,0)</f>
      </c>
      <c r="AG18" s="3346">
        <f t="shared" si="28"/>
      </c>
      <c r="AH18" s="3347">
        <f t="shared" si="6"/>
      </c>
      <c r="AI18" s="3348"/>
      <c r="AJ18" s="3350"/>
      <c r="AK18" s="3350"/>
      <c r="AL18" s="3349"/>
      <c r="AM18" s="3350"/>
      <c r="AN18" s="3350"/>
    </row>
    <row r="19">
      <c r="A19" s="3351">
        <v>16</v>
      </c>
      <c r="B19" s="3331" t="s">
        <v>3160</v>
      </c>
      <c r="C19" s="3356" t="s">
        <v>3183</v>
      </c>
      <c r="D19" s="3356" t="s">
        <v>3183</v>
      </c>
      <c r="E19" s="3356" t="s">
        <v>3183</v>
      </c>
      <c r="F19" s="3334">
        <v>440</v>
      </c>
      <c r="G19" s="3335">
        <v>440</v>
      </c>
      <c r="H19" s="3336"/>
      <c r="I19" s="3337">
        <f>VLOOKUP(C19,'Data Products'!$A:$B,2,0)</f>
      </c>
      <c r="J19" s="3338">
        <f t="shared" si="0"/>
      </c>
      <c r="K19" s="3339">
        <v>45653</v>
      </c>
      <c r="L19" s="3340">
        <f t="shared" si="11"/>
      </c>
      <c r="M19" s="3336">
        <v>11</v>
      </c>
      <c r="N19" s="3336">
        <v>21</v>
      </c>
      <c r="O19" s="3336"/>
      <c r="P19" s="3336"/>
      <c r="Q19" s="3331"/>
      <c r="R19" s="3358">
        <v>600</v>
      </c>
      <c r="S19" s="3336">
        <v>600</v>
      </c>
      <c r="T19" s="3336">
        <v>100</v>
      </c>
      <c r="U19" s="3336">
        <v>100</v>
      </c>
      <c r="V19" s="3336">
        <v>300</v>
      </c>
      <c r="W19" s="3336">
        <v>300</v>
      </c>
      <c r="X19" s="3336">
        <v>0</v>
      </c>
      <c r="Y19" s="3336">
        <v>0</v>
      </c>
      <c r="Z19" s="3336">
        <v>0</v>
      </c>
      <c r="AA19" s="3336">
        <v>0</v>
      </c>
      <c r="AB19" s="3341">
        <f t="shared" si="20"/>
      </c>
      <c r="AC19" s="3342">
        <f t="shared" si="25"/>
      </c>
      <c r="AD19" s="3343">
        <f t="shared" si="3"/>
      </c>
      <c r="AE19" s="3344">
        <f t="shared" si="14"/>
      </c>
      <c r="AF19" s="3345">
        <f>VLOOKUP(C19,'Data Products'!$A:$J,10,0)</f>
      </c>
      <c r="AG19" s="3346">
        <f t="shared" si="28"/>
      </c>
      <c r="AH19" s="3347">
        <f t="shared" si="6"/>
      </c>
      <c r="AI19" s="3348"/>
      <c r="AJ19" s="3350"/>
      <c r="AK19" s="3350"/>
      <c r="AL19" s="3349"/>
      <c r="AM19" s="3350"/>
      <c r="AN19" s="3350"/>
    </row>
    <row r="20">
      <c r="A20" s="3351">
        <v>17</v>
      </c>
      <c r="B20" s="3331" t="s">
        <v>3160</v>
      </c>
      <c r="C20" s="3356" t="s">
        <v>3184</v>
      </c>
      <c r="D20" s="3356" t="s">
        <v>3184</v>
      </c>
      <c r="E20" s="3366" t="s">
        <v>3185</v>
      </c>
      <c r="F20" s="3334">
        <v>7443</v>
      </c>
      <c r="G20" s="3335">
        <v>7441</v>
      </c>
      <c r="H20" s="3336"/>
      <c r="I20" s="3337">
        <f>VLOOKUP(C20,'Data Products'!$A:$B,2,0)</f>
      </c>
      <c r="J20" s="3338">
        <f t="shared" si="0"/>
      </c>
      <c r="K20" s="3339">
        <v>45653</v>
      </c>
      <c r="L20" s="3340">
        <f t="shared" si="11"/>
      </c>
      <c r="M20" s="3336">
        <v>2236</v>
      </c>
      <c r="N20" s="3357">
        <v>2840</v>
      </c>
      <c r="O20" s="3336"/>
      <c r="P20" s="3336"/>
      <c r="Q20" s="3331"/>
      <c r="R20" s="3336">
        <v>0</v>
      </c>
      <c r="S20" s="3336">
        <v>0</v>
      </c>
      <c r="T20" s="3336">
        <v>27</v>
      </c>
      <c r="U20" s="3336">
        <v>27</v>
      </c>
      <c r="V20" s="3336">
        <v>25</v>
      </c>
      <c r="W20" s="3336">
        <v>25</v>
      </c>
      <c r="X20" s="3336">
        <v>0</v>
      </c>
      <c r="Y20" s="3336">
        <v>0</v>
      </c>
      <c r="Z20" s="3336">
        <v>0</v>
      </c>
      <c r="AA20" s="3336">
        <v>0</v>
      </c>
      <c r="AB20" s="3341">
        <f t="shared" si="20"/>
      </c>
      <c r="AC20" s="3359">
        <f t="shared" si="25"/>
      </c>
      <c r="AD20" s="3343">
        <f t="shared" si="3"/>
      </c>
      <c r="AE20" s="3360">
        <f t="shared" si="14"/>
      </c>
      <c r="AF20" s="3345">
        <f>VLOOKUP(C20,'Data Products'!$A:$J,10,0)</f>
      </c>
      <c r="AG20" s="3346">
        <f t="shared" si="28"/>
      </c>
      <c r="AH20" s="3347">
        <f t="shared" si="6"/>
      </c>
      <c r="AI20" s="3348" t="s">
        <v>3186</v>
      </c>
      <c r="AJ20" s="3350"/>
      <c r="AK20" s="3350"/>
      <c r="AL20" s="3349"/>
      <c r="AM20" s="3350"/>
      <c r="AN20" s="3350"/>
    </row>
    <row r="21">
      <c r="A21" s="3351">
        <v>18</v>
      </c>
      <c r="B21" s="3331" t="s">
        <v>3160</v>
      </c>
      <c r="C21" s="3356" t="s">
        <v>3187</v>
      </c>
      <c r="D21" s="3356" t="s">
        <v>3187</v>
      </c>
      <c r="E21" s="3366" t="s">
        <v>3188</v>
      </c>
      <c r="F21" s="3334">
        <v>9279</v>
      </c>
      <c r="G21" s="3335">
        <v>9279</v>
      </c>
      <c r="H21" s="3358"/>
      <c r="I21" s="3337">
        <f>VLOOKUP(C21,'Data Products'!$A:$B,2,0)</f>
      </c>
      <c r="J21" s="3338">
        <f t="shared" si="0"/>
      </c>
      <c r="K21" s="3339">
        <v>45847</v>
      </c>
      <c r="L21" s="3340">
        <f t="shared" si="11"/>
      </c>
      <c r="M21" s="3336">
        <v>282</v>
      </c>
      <c r="N21" s="3358">
        <v>582</v>
      </c>
      <c r="O21" s="3336"/>
      <c r="P21" s="3336"/>
      <c r="Q21" s="3331"/>
      <c r="R21" s="3336">
        <v>0</v>
      </c>
      <c r="S21" s="3358">
        <v>0</v>
      </c>
      <c r="T21" s="3336">
        <v>113</v>
      </c>
      <c r="U21" s="3336">
        <v>106</v>
      </c>
      <c r="V21" s="3336">
        <v>1097</v>
      </c>
      <c r="W21" s="3336">
        <v>1097</v>
      </c>
      <c r="X21" s="3336">
        <v>5</v>
      </c>
      <c r="Y21" s="3336">
        <v>0</v>
      </c>
      <c r="Z21" s="3336">
        <v>0</v>
      </c>
      <c r="AA21" s="3336">
        <v>0</v>
      </c>
      <c r="AB21" s="3341">
        <f t="shared" si="20"/>
      </c>
      <c r="AC21" s="3354">
        <f t="shared" si="25"/>
      </c>
      <c r="AD21" s="3343">
        <f t="shared" si="3"/>
      </c>
      <c r="AE21" s="3355">
        <f t="shared" si="14"/>
      </c>
      <c r="AF21" s="3345">
        <f>VLOOKUP(C21,'Data Products'!$A:$J,10,0)</f>
      </c>
      <c r="AG21" s="3346">
        <f t="shared" si="28"/>
      </c>
      <c r="AH21" s="3347">
        <f t="shared" si="6"/>
      </c>
      <c r="AI21" s="3348" t="s">
        <v>3186</v>
      </c>
      <c r="AJ21" s="3350"/>
      <c r="AK21" s="3350"/>
      <c r="AL21" s="3349"/>
      <c r="AM21" s="3350"/>
      <c r="AN21" s="3350"/>
    </row>
    <row customHeight="true" hidden="true" ht="18" r="22">
      <c r="A22" s="3351">
        <v>19</v>
      </c>
      <c r="B22" s="3331" t="s">
        <v>3160</v>
      </c>
      <c r="C22" s="3368" t="s">
        <v>3184</v>
      </c>
      <c r="D22" s="3368" t="s">
        <v>3184</v>
      </c>
      <c r="E22" s="3369" t="s">
        <v>3185</v>
      </c>
      <c r="F22" s="3370">
        <v>7443</v>
      </c>
      <c r="G22" s="3335">
        <v>7441</v>
      </c>
      <c r="H22" s="3336"/>
      <c r="I22" s="3337">
        <f>VLOOKUP(C22,'Data Products'!$A:$B,2,0)</f>
      </c>
      <c r="J22" s="3338">
        <f t="shared" si="0"/>
      </c>
      <c r="K22" s="3339">
        <v>45847</v>
      </c>
      <c r="L22" s="3340">
        <f t="shared" si="11"/>
      </c>
      <c r="M22" s="3336">
        <v>2236</v>
      </c>
      <c r="N22" s="3358">
        <v>2840</v>
      </c>
      <c r="O22" s="3336"/>
      <c r="P22" s="3336"/>
      <c r="Q22" s="3331"/>
      <c r="R22" s="3358">
        <v>0</v>
      </c>
      <c r="S22" s="3336">
        <v>0</v>
      </c>
      <c r="T22" s="3336">
        <v>154</v>
      </c>
      <c r="U22" s="3336">
        <v>154</v>
      </c>
      <c r="V22" s="3336">
        <v>310</v>
      </c>
      <c r="W22" s="3336">
        <v>310</v>
      </c>
      <c r="X22" s="3336">
        <v>0</v>
      </c>
      <c r="Y22" s="3336">
        <v>0</v>
      </c>
      <c r="Z22" s="3336">
        <v>0</v>
      </c>
      <c r="AA22" s="3336">
        <v>0</v>
      </c>
      <c r="AB22" s="3341">
        <f t="shared" si="20"/>
      </c>
      <c r="AC22" s="3342">
        <f t="shared" si="25"/>
      </c>
      <c r="AD22" s="3343">
        <f t="shared" si="3"/>
      </c>
      <c r="AE22" s="3344">
        <f t="shared" si="14"/>
      </c>
      <c r="AF22" s="3345">
        <f>VLOOKUP(C22,'Data Products'!$A:$J,10,0)</f>
      </c>
      <c r="AG22" s="3346">
        <f t="shared" si="28"/>
      </c>
      <c r="AH22" s="3347">
        <f t="shared" si="6"/>
      </c>
      <c r="AI22" s="3371" t="s">
        <v>3189</v>
      </c>
      <c r="AJ22" s="3350"/>
      <c r="AK22" s="3350"/>
      <c r="AL22" s="3349"/>
      <c r="AM22" s="3350"/>
      <c r="AN22" s="3350"/>
    </row>
    <row customHeight="true" ht="18" r="23">
      <c r="A23" s="3351">
        <v>20</v>
      </c>
      <c r="B23" s="3331" t="s">
        <v>3157</v>
      </c>
      <c r="C23" s="3372" t="s">
        <v>3190</v>
      </c>
      <c r="D23" s="3372" t="s">
        <v>3190</v>
      </c>
      <c r="E23" s="3372" t="s">
        <v>3190</v>
      </c>
      <c r="F23" s="3373">
        <v>1500</v>
      </c>
      <c r="G23" s="3374">
        <v>1500</v>
      </c>
      <c r="H23" s="3362"/>
      <c r="I23" s="3375">
        <f>VLOOKUP(C23,'Data Products'!$A:$B,2,0)</f>
      </c>
      <c r="J23" s="3376">
        <f t="shared" si="0"/>
      </c>
      <c r="K23" s="3377">
        <v>45416</v>
      </c>
      <c r="L23" s="3378">
        <f t="shared" si="11"/>
      </c>
      <c r="M23" s="3379">
        <v>0</v>
      </c>
      <c r="N23" s="3380">
        <v>0</v>
      </c>
      <c r="O23" s="3381"/>
      <c r="P23" s="3381"/>
      <c r="Q23" s="3381"/>
      <c r="R23" s="3381"/>
      <c r="S23" s="3381"/>
      <c r="T23" s="3381"/>
      <c r="U23" s="3381"/>
      <c r="V23" s="3381"/>
      <c r="W23" s="3381"/>
      <c r="X23" s="3381"/>
      <c r="Y23" s="3381"/>
      <c r="Z23" s="3381"/>
      <c r="AA23" s="3381"/>
      <c r="AB23" s="3382">
        <f t="shared" si="20"/>
      </c>
      <c r="AC23" s="3383">
        <f t="shared" si="25"/>
      </c>
      <c r="AD23" s="3343">
        <f t="shared" si="3"/>
      </c>
      <c r="AE23" s="3384">
        <f t="shared" si="14"/>
      </c>
      <c r="AF23" s="3385">
        <f>VLOOKUP(C23,'Data Products'!$A:$J,10,0)</f>
      </c>
      <c r="AG23" s="3386">
        <f t="shared" si="28"/>
      </c>
      <c r="AH23" s="3387"/>
      <c r="AI23" s="3388"/>
      <c r="AJ23" s="3389"/>
      <c r="AK23" s="3389"/>
      <c r="AL23" s="3390"/>
      <c r="AM23" s="3389"/>
      <c r="AN23" s="3389"/>
    </row>
    <row customHeight="true" ht="18" r="24">
      <c r="A24" s="3351">
        <v>21</v>
      </c>
      <c r="B24" s="3331" t="s">
        <v>3157</v>
      </c>
      <c r="C24" s="3391" t="s">
        <v>3191</v>
      </c>
      <c r="D24" s="3391" t="s">
        <v>3191</v>
      </c>
      <c r="E24" s="3391" t="s">
        <v>3191</v>
      </c>
      <c r="F24" s="3392">
        <v>2000</v>
      </c>
      <c r="G24" s="3373">
        <v>2000</v>
      </c>
      <c r="H24" s="3393"/>
      <c r="I24" s="3394">
        <f>VLOOKUP(C24,'Data Products'!$A:$B,2,0)</f>
      </c>
      <c r="J24" s="3395">
        <f t="shared" si="0"/>
      </c>
      <c r="K24" s="3396">
        <v>45417</v>
      </c>
      <c r="L24" s="3397">
        <f t="shared" si="11"/>
      </c>
      <c r="M24" s="3398">
        <v>0</v>
      </c>
      <c r="N24" s="3399">
        <v>0</v>
      </c>
      <c r="O24" s="3400"/>
      <c r="P24" s="3400"/>
      <c r="Q24" s="3400"/>
      <c r="R24" s="3400"/>
      <c r="S24" s="3400"/>
      <c r="T24" s="3400"/>
      <c r="U24" s="3400"/>
      <c r="V24" s="3400"/>
      <c r="W24" s="3400"/>
      <c r="X24" s="3400"/>
      <c r="Y24" s="3400"/>
      <c r="Z24" s="3400"/>
      <c r="AA24" s="3400"/>
      <c r="AB24" s="3401">
        <f t="shared" si="20"/>
      </c>
      <c r="AC24" s="3402">
        <f t="shared" si="25"/>
      </c>
      <c r="AD24" s="3343">
        <f t="shared" si="3"/>
      </c>
      <c r="AE24" s="3403">
        <f t="shared" si="14"/>
      </c>
      <c r="AF24" s="3386">
        <f>VLOOKUP(C24,'Data Products'!$A:$J,10,0)</f>
      </c>
      <c r="AG24" s="3404">
        <f t="shared" si="28"/>
      </c>
      <c r="AH24" s="3405"/>
      <c r="AI24" s="3388"/>
      <c r="AJ24" s="3389"/>
      <c r="AK24" s="3389"/>
      <c r="AL24" s="3390"/>
      <c r="AM24" s="3389"/>
      <c r="AN24" s="3389"/>
    </row>
    <row r="25">
      <c r="A25" s="3406"/>
      <c r="B25" s="3407"/>
      <c r="C25" s="3406"/>
      <c r="D25" s="3408"/>
      <c r="E25" s="3406"/>
      <c r="F25" s="3406"/>
      <c r="G25" s="3406"/>
      <c r="H25" s="3406"/>
      <c r="I25" s="3406"/>
      <c r="J25" s="3406"/>
      <c r="K25" s="3406"/>
      <c r="L25" s="3409"/>
      <c r="M25" s="3409"/>
      <c r="N25" s="3410" t="s">
        <v>3192</v>
      </c>
      <c r="O25" s="3410"/>
      <c r="P25" s="3410"/>
      <c r="Q25" s="3410"/>
      <c r="R25" s="3410"/>
      <c r="S25" s="3410"/>
      <c r="T25" s="3410"/>
      <c r="U25" s="3410"/>
      <c r="V25" s="3410"/>
      <c r="W25" s="3410"/>
      <c r="X25" s="3410"/>
      <c r="Y25" s="3410"/>
      <c r="Z25" s="3410"/>
      <c r="AA25" s="3410"/>
      <c r="AB25" s="3410"/>
      <c r="AC25" s="3410"/>
      <c r="AD25" s="3410"/>
      <c r="AE25" s="3411" t="s">
        <v>3193</v>
      </c>
      <c r="AF25" s="3412">
        <f t="shared" ref="AF25:AF29" si="32">AG25/$AG$25</f>
      </c>
      <c r="AG25" s="3413">
        <f>SUM(AG4:AG24)</f>
      </c>
      <c r="AH25" s="3413">
        <f>SUM(AH4:AH24)</f>
      </c>
      <c r="AI25" s="3413">
        <f>SUM(AI4:AI24)</f>
      </c>
      <c r="AJ25" s="3414"/>
      <c r="AK25" s="3414"/>
      <c r="AL25" s="3415"/>
      <c r="AM25" s="3414"/>
      <c r="AN25" s="3414"/>
    </row>
    <row r="26">
      <c r="A26" s="3410"/>
      <c r="B26" s="3407"/>
      <c r="C26" s="3407"/>
      <c r="D26" s="3410"/>
      <c r="E26" s="3410"/>
      <c r="F26" s="3410"/>
      <c r="G26" s="3410"/>
      <c r="H26" s="3410"/>
      <c r="I26" s="3407"/>
      <c r="J26" s="3409"/>
      <c r="K26" s="3409"/>
      <c r="L26" s="3409"/>
      <c r="M26" s="3409"/>
      <c r="N26" s="3410"/>
      <c r="O26" s="3410"/>
      <c r="P26" s="3410"/>
      <c r="Q26" s="3410"/>
      <c r="R26" s="3410"/>
      <c r="S26" s="3410"/>
      <c r="T26" s="3410"/>
      <c r="U26" s="3410"/>
      <c r="V26" s="3410"/>
      <c r="W26" s="3410"/>
      <c r="X26" s="3410"/>
      <c r="Y26" s="3410"/>
      <c r="Z26" s="3410"/>
      <c r="AA26" s="3410"/>
      <c r="AB26" s="3410"/>
      <c r="AC26" s="3410"/>
      <c r="AD26" s="3410"/>
      <c r="AE26" s="3416" t="s">
        <v>3194</v>
      </c>
      <c r="AF26" s="3412">
        <f t="shared" si="32"/>
      </c>
      <c r="AG26" s="3417">
        <f>SUMIFS($AG$4:$AG$24,$AE$4:$AE$24,$AE$26)</f>
      </c>
      <c r="AH26" s="3418"/>
      <c r="AI26" s="3415"/>
      <c r="AJ26" s="3414"/>
      <c r="AK26" s="3414"/>
      <c r="AL26" s="3415"/>
      <c r="AM26" s="3414"/>
      <c r="AN26" s="3414"/>
    </row>
    <row r="27">
      <c r="A27" s="3410"/>
      <c r="B27" s="3407"/>
      <c r="C27" s="3407"/>
      <c r="D27" s="3410"/>
      <c r="E27" s="3410"/>
      <c r="F27" s="3410"/>
      <c r="G27" s="3410"/>
      <c r="H27" s="3410"/>
      <c r="I27" s="3407"/>
      <c r="J27" s="3409"/>
      <c r="K27" s="3409"/>
      <c r="L27" s="3409"/>
      <c r="M27" s="3409"/>
      <c r="N27" s="3410"/>
      <c r="O27" s="3410"/>
      <c r="P27" s="3410"/>
      <c r="Q27" s="3410"/>
      <c r="R27" s="3410"/>
      <c r="S27" s="3410"/>
      <c r="T27" s="3410"/>
      <c r="U27" s="3410"/>
      <c r="V27" s="3410"/>
      <c r="W27" s="3410"/>
      <c r="X27" s="3410"/>
      <c r="Y27" s="3410"/>
      <c r="Z27" s="3410"/>
      <c r="AA27" s="3410"/>
      <c r="AB27" s="3410"/>
      <c r="AC27" s="3410"/>
      <c r="AD27" s="3410"/>
      <c r="AE27" s="3416" t="s">
        <v>3195</v>
      </c>
      <c r="AF27" s="3412">
        <f t="shared" si="32"/>
      </c>
      <c r="AG27" s="3417">
        <f t="shared" ref="AG27:AG29" si="23">SUMIFS($AG$4:$AG$24,$AE$4:$AE$24,AE27)</f>
      </c>
      <c r="AH27" s="3418"/>
      <c r="AI27" s="3415"/>
      <c r="AJ27" s="3414"/>
      <c r="AK27" s="3414"/>
      <c r="AL27" s="3415"/>
      <c r="AM27" s="3414"/>
      <c r="AN27" s="3414"/>
    </row>
    <row r="28">
      <c r="A28" s="3410"/>
      <c r="B28" s="3407"/>
      <c r="C28" s="3407"/>
      <c r="D28" s="3410"/>
      <c r="E28" s="3410"/>
      <c r="F28" s="3410"/>
      <c r="G28" s="3410"/>
      <c r="H28" s="3410"/>
      <c r="I28" s="3407"/>
      <c r="J28" s="3409"/>
      <c r="K28" s="3409"/>
      <c r="L28" s="3409"/>
      <c r="M28" s="3409"/>
      <c r="N28" s="3410"/>
      <c r="O28" s="3410"/>
      <c r="P28" s="3410"/>
      <c r="Q28" s="3410"/>
      <c r="R28" s="3410"/>
      <c r="S28" s="3410"/>
      <c r="T28" s="3410"/>
      <c r="U28" s="3410"/>
      <c r="V28" s="3410"/>
      <c r="W28" s="3410"/>
      <c r="X28" s="3410"/>
      <c r="Y28" s="3410"/>
      <c r="Z28" s="3410"/>
      <c r="AA28" s="3410"/>
      <c r="AB28" s="3410"/>
      <c r="AC28" s="3410"/>
      <c r="AD28" s="3410"/>
      <c r="AE28" s="3416" t="s">
        <v>3196</v>
      </c>
      <c r="AF28" s="3412">
        <f t="shared" si="32"/>
      </c>
      <c r="AG28" s="3417">
        <f t="shared" si="23"/>
      </c>
      <c r="AH28" s="3418"/>
      <c r="AI28" s="3415"/>
      <c r="AJ28" s="3414"/>
      <c r="AK28" s="3414"/>
      <c r="AL28" s="3415"/>
      <c r="AM28" s="3414"/>
      <c r="AN28" s="3414"/>
    </row>
    <row r="29">
      <c r="A29" s="3410"/>
      <c r="B29" s="3407"/>
      <c r="C29" s="3407"/>
      <c r="D29" s="3410"/>
      <c r="E29" s="3410"/>
      <c r="F29" s="3410"/>
      <c r="G29" s="3410"/>
      <c r="H29" s="3410"/>
      <c r="I29" s="3407"/>
      <c r="J29" s="3409"/>
      <c r="K29" s="3409"/>
      <c r="L29" s="3409"/>
      <c r="M29" s="3409"/>
      <c r="N29" s="3410"/>
      <c r="O29" s="3410"/>
      <c r="P29" s="3410"/>
      <c r="Q29" s="3410"/>
      <c r="R29" s="3410"/>
      <c r="S29" s="3410"/>
      <c r="T29" s="3410"/>
      <c r="U29" s="3410"/>
      <c r="V29" s="3410"/>
      <c r="W29" s="3410"/>
      <c r="X29" s="3410"/>
      <c r="Y29" s="3410"/>
      <c r="Z29" s="3410"/>
      <c r="AA29" s="3410"/>
      <c r="AB29" s="3410"/>
      <c r="AC29" s="3410"/>
      <c r="AD29" s="3410"/>
      <c r="AE29" s="3416" t="s">
        <v>3197</v>
      </c>
      <c r="AF29" s="3412">
        <f t="shared" si="32"/>
      </c>
      <c r="AG29" s="3417">
        <f t="shared" si="23"/>
      </c>
      <c r="AH29" s="3418"/>
      <c r="AI29" s="3415"/>
      <c r="AJ29" s="3414"/>
      <c r="AK29" s="3414"/>
      <c r="AL29" s="3415"/>
      <c r="AM29" s="3414"/>
      <c r="AN29" s="3414"/>
    </row>
    <row r="30">
      <c r="A30" s="3410"/>
      <c r="B30" s="3407"/>
      <c r="C30" s="3407"/>
      <c r="D30" s="3410"/>
      <c r="E30" s="3410"/>
      <c r="F30" s="3410"/>
      <c r="G30" s="3410"/>
      <c r="H30" s="3410"/>
      <c r="I30" s="3407"/>
      <c r="J30" s="3409"/>
      <c r="K30" s="3409"/>
      <c r="L30" s="3409"/>
      <c r="M30" s="3409"/>
      <c r="N30" s="3410"/>
      <c r="O30" s="3410"/>
      <c r="P30" s="3410"/>
      <c r="Q30" s="3410"/>
      <c r="R30" s="3410"/>
      <c r="S30" s="3410"/>
      <c r="T30" s="3410"/>
      <c r="U30" s="3410"/>
      <c r="V30" s="3410"/>
      <c r="W30" s="3410"/>
      <c r="X30" s="3410"/>
      <c r="Y30" s="3410"/>
      <c r="Z30" s="3410"/>
      <c r="AA30" s="3410"/>
      <c r="AB30" s="3410"/>
      <c r="AC30" s="3410"/>
      <c r="AD30" s="3410"/>
      <c r="AE30" s="3416" t="s">
        <v>3146</v>
      </c>
      <c r="AF30" s="3419">
        <f>AVERAGE(AE29:AC27)/AVERAGE(AE29:AC27)</f>
      </c>
      <c r="AG30" s="3417">
        <f>SUMIF($AC$4:$AC$24,"&lt;90",AG4:AG24)</f>
      </c>
      <c r="AH30" s="3420"/>
      <c r="AI30" s="3415"/>
      <c r="AJ30" s="3414"/>
      <c r="AK30" s="3414"/>
      <c r="AL30" s="3415"/>
      <c r="AM30" s="3414"/>
      <c r="AN30" s="3414"/>
    </row>
    <row r="31">
      <c r="A31" s="3410"/>
      <c r="B31" s="3407"/>
      <c r="C31" s="3407"/>
      <c r="D31" s="3410"/>
      <c r="E31" s="3410"/>
      <c r="F31" s="3410"/>
      <c r="G31" s="3410"/>
      <c r="H31" s="3410"/>
      <c r="I31" s="3407"/>
      <c r="J31" s="3409"/>
      <c r="K31" s="3409"/>
      <c r="L31" s="3409"/>
      <c r="M31" s="3410"/>
      <c r="N31" s="3410"/>
      <c r="O31" s="3410"/>
      <c r="P31" s="3410"/>
      <c r="Q31" s="3410"/>
      <c r="R31" s="3410"/>
      <c r="S31" s="3410"/>
      <c r="T31" s="3410"/>
      <c r="U31" s="3410"/>
      <c r="V31" s="3410"/>
      <c r="W31" s="3410"/>
      <c r="X31" s="3410"/>
      <c r="Y31" s="3410"/>
      <c r="Z31" s="3410"/>
      <c r="AA31" s="3410"/>
      <c r="AB31" s="3410"/>
      <c r="AC31" s="3410"/>
      <c r="AD31" s="3410"/>
      <c r="AE31" s="3410"/>
      <c r="AF31" s="3420"/>
      <c r="AG31" s="3420"/>
      <c r="AH31" s="3420"/>
      <c r="AI31" s="3415"/>
      <c r="AJ31" s="3414"/>
      <c r="AK31" s="3414"/>
      <c r="AL31" s="3415"/>
      <c r="AM31" s="3414"/>
      <c r="AN31" s="3414"/>
    </row>
    <row r="32">
      <c r="A32" s="3421" t="s">
        <v>3198</v>
      </c>
      <c r="B32" s="3327" t="s">
        <v>3120</v>
      </c>
      <c r="C32" s="3327" t="s">
        <v>3199</v>
      </c>
      <c r="D32" s="3421" t="s">
        <v>3122</v>
      </c>
      <c r="E32" s="3421"/>
      <c r="F32" s="3327" t="s">
        <v>3124</v>
      </c>
      <c r="G32" s="3327"/>
      <c r="H32" s="3327" t="s">
        <v>3200</v>
      </c>
      <c r="I32" s="3422" t="s">
        <v>3126</v>
      </c>
      <c r="J32" s="3423" t="s">
        <v>3127</v>
      </c>
      <c r="K32" s="3326" t="s">
        <v>3128</v>
      </c>
      <c r="L32" s="3326" t="s">
        <v>3129</v>
      </c>
      <c r="M32" s="3327" t="s">
        <v>3130</v>
      </c>
      <c r="N32" s="3327" t="s">
        <v>3131</v>
      </c>
      <c r="O32" s="3327" t="s">
        <v>3201</v>
      </c>
      <c r="P32" s="3327" t="s">
        <v>3202</v>
      </c>
      <c r="Q32" s="3327" t="s">
        <v>3134</v>
      </c>
      <c r="R32" s="3424"/>
      <c r="S32" s="3424"/>
      <c r="T32" s="3424"/>
      <c r="U32" s="3424"/>
      <c r="V32" s="3424"/>
      <c r="W32" s="3424"/>
      <c r="X32" s="3424"/>
      <c r="Y32" s="3424"/>
      <c r="Z32" s="3424"/>
      <c r="AA32" s="3424"/>
      <c r="AB32" s="3425" t="s">
        <v>3140</v>
      </c>
      <c r="AC32" s="3423" t="s">
        <v>3141</v>
      </c>
      <c r="AD32" s="3423" t="s">
        <v>3203</v>
      </c>
      <c r="AE32" s="3423" t="s">
        <v>3204</v>
      </c>
      <c r="AF32" s="3426" t="s">
        <v>3144</v>
      </c>
      <c r="AG32" s="3426" t="s">
        <v>3145</v>
      </c>
      <c r="AH32" s="3326" t="s">
        <v>3146</v>
      </c>
      <c r="AI32" s="3423" t="s">
        <v>3147</v>
      </c>
      <c r="AJ32" s="3326" t="s">
        <v>3148</v>
      </c>
      <c r="AK32" s="3327" t="s">
        <v>3149</v>
      </c>
      <c r="AL32" s="3327" t="s">
        <v>3205</v>
      </c>
      <c r="AM32" s="3327" t="s">
        <v>3151</v>
      </c>
      <c r="AN32" s="3327" t="s">
        <v>3152</v>
      </c>
    </row>
    <row r="33">
      <c r="A33" s="3327" t="s">
        <v>3153</v>
      </c>
      <c r="B33" s="3327"/>
      <c r="C33" s="3327"/>
      <c r="D33" s="3427"/>
      <c r="E33" s="3327"/>
      <c r="F33" s="3327" t="s">
        <v>3154</v>
      </c>
      <c r="G33" s="3330" t="s">
        <v>3155</v>
      </c>
      <c r="H33" s="3327"/>
      <c r="I33" s="3428"/>
      <c r="J33" s="3429"/>
      <c r="K33" s="3430"/>
      <c r="L33" s="3326"/>
      <c r="M33" s="3327" t="s">
        <v>3156</v>
      </c>
      <c r="N33" s="3427" t="s">
        <v>3156</v>
      </c>
      <c r="O33" s="3327"/>
      <c r="P33" s="3327"/>
      <c r="Q33" s="3327"/>
      <c r="R33" s="3424"/>
      <c r="S33" s="3424"/>
      <c r="T33" s="3424"/>
      <c r="U33" s="3424"/>
      <c r="V33" s="3424"/>
      <c r="W33" s="3424"/>
      <c r="X33" s="3424"/>
      <c r="Y33" s="3424"/>
      <c r="Z33" s="3424"/>
      <c r="AA33" s="3424"/>
      <c r="AB33" s="3425"/>
      <c r="AC33" s="3423"/>
      <c r="AD33" s="3423"/>
      <c r="AE33" s="3423"/>
      <c r="AF33" s="3426"/>
      <c r="AG33" s="3426"/>
      <c r="AH33" s="3326"/>
      <c r="AI33" s="3429"/>
      <c r="AJ33" s="3326"/>
      <c r="AK33" s="3327"/>
      <c r="AL33" s="3327"/>
      <c r="AM33" s="3327"/>
      <c r="AN33" s="3327"/>
    </row>
    <row r="34">
      <c r="A34" s="3431">
        <v>1</v>
      </c>
      <c r="B34" s="3331" t="s">
        <v>3206</v>
      </c>
      <c r="C34" s="3431" t="s">
        <v>3207</v>
      </c>
      <c r="D34" s="3432"/>
      <c r="E34" s="3433"/>
      <c r="F34" s="3434">
        <v>1548</v>
      </c>
      <c r="G34" s="3434">
        <v>1548</v>
      </c>
      <c r="H34" s="3435"/>
      <c r="I34" s="3436">
        <f>VLOOKUP(C34,'Data Products'!$A:$J,2,0)</f>
      </c>
      <c r="J34" s="3395">
        <f t="shared" ref="J34:J115" si="1">IFERROR(I34-TODAY(),"")</f>
      </c>
      <c r="K34" s="3396">
        <v>45840</v>
      </c>
      <c r="L34" s="3340">
        <f t="shared" ref="L34:L115" si="12">TODAY()-K34</f>
      </c>
      <c r="M34" s="3437">
        <v>0</v>
      </c>
      <c r="N34" s="3438">
        <v>0</v>
      </c>
      <c r="O34" s="3364"/>
      <c r="P34" s="3336"/>
      <c r="Q34" s="3331" t="s">
        <v>3208</v>
      </c>
      <c r="R34" s="3410"/>
      <c r="S34" s="3410"/>
      <c r="T34" s="3439"/>
      <c r="U34" s="3410"/>
      <c r="V34" s="3410"/>
      <c r="W34" s="3410"/>
      <c r="X34" s="3410"/>
      <c r="Y34" s="3410"/>
      <c r="Z34" s="3410"/>
      <c r="AA34" s="3410"/>
      <c r="AB34" s="3440">
        <f t="shared" ref="AB34:AB115" si="21">N34/30</f>
      </c>
      <c r="AC34" s="3359">
        <f t="shared" ref="AC34:AC115" si="26">IFERROR(F34/AB34,"-")</f>
      </c>
      <c r="AD34" s="3343">
        <f t="shared" ref="AD34:AD115" si="4">IFERROR(TODAY()+AC34,"-")</f>
      </c>
      <c r="AE34" s="3360">
        <f t="shared" ref="AE34:AE115" si="15">_xlfn.IFS(AC34="-","Not sold yet",AND(AC34&lt;=150,AC34&gt;60),"Out of stock more than 60 days",AC34&lt;=60,"Out of stock less than 60 days",AC34&gt;=150,"Out of stock more than 150 days")</f>
      </c>
      <c r="AF34" s="3441">
        <f>VLOOKUP(C34,'Data Products'!$A:$J,10,0)</f>
      </c>
      <c r="AG34" s="3442">
        <f t="shared" ref="AG34:AG115" si="29">AF34*F34</f>
      </c>
      <c r="AH34" s="3346"/>
      <c r="AI34" s="3443" t="s">
        <v>3209</v>
      </c>
      <c r="AJ34" s="3444"/>
      <c r="AK34" s="3350"/>
      <c r="AL34" s="3349"/>
      <c r="AM34" s="3350"/>
      <c r="AN34" s="3350"/>
    </row>
    <row customHeight="true" hidden="true" ht="18" r="35">
      <c r="A35" s="3431">
        <v>2</v>
      </c>
      <c r="B35" s="3331" t="s">
        <v>3206</v>
      </c>
      <c r="C35" s="3431" t="s">
        <v>3210</v>
      </c>
      <c r="D35" s="3362"/>
      <c r="E35" s="3364"/>
      <c r="F35" s="3434">
        <v>0</v>
      </c>
      <c r="G35" s="3434">
        <v>0</v>
      </c>
      <c r="H35" s="3435"/>
      <c r="I35" s="3436">
        <f>VLOOKUP(C35,'Data Products'!$A:$J,2,0)</f>
      </c>
      <c r="J35" s="3395">
        <f t="shared" si="1"/>
      </c>
      <c r="K35" s="3396">
        <v>45841</v>
      </c>
      <c r="L35" s="3340">
        <f t="shared" si="12"/>
      </c>
      <c r="M35" s="3445">
        <v>0</v>
      </c>
      <c r="N35" s="3362">
        <v>0</v>
      </c>
      <c r="O35" s="3364"/>
      <c r="P35" s="3336"/>
      <c r="Q35" s="3331" t="s">
        <v>3211</v>
      </c>
      <c r="R35" s="3410"/>
      <c r="S35" s="3410"/>
      <c r="T35" s="3439"/>
      <c r="U35" s="3410"/>
      <c r="V35" s="3410"/>
      <c r="W35" s="3410"/>
      <c r="X35" s="3410"/>
      <c r="Y35" s="3410"/>
      <c r="Z35" s="3410"/>
      <c r="AA35" s="3410"/>
      <c r="AB35" s="3440">
        <f t="shared" si="21"/>
      </c>
      <c r="AC35" s="3354">
        <f t="shared" si="26"/>
      </c>
      <c r="AD35" s="3343">
        <f t="shared" si="4"/>
      </c>
      <c r="AE35" s="3355">
        <f t="shared" si="15"/>
      </c>
      <c r="AF35" s="3441">
        <f>VLOOKUP(C35,'Data Products'!$A:$J,10,0)</f>
      </c>
      <c r="AG35" s="3442">
        <f t="shared" si="29"/>
      </c>
      <c r="AH35" s="3346">
        <f t="shared" ref="AH35:AH54" si="7">IF(J35&lt;=90,F35,0)</f>
      </c>
      <c r="AI35" s="3446"/>
      <c r="AJ35" s="3444"/>
      <c r="AK35" s="3350"/>
      <c r="AL35" s="3349"/>
      <c r="AM35" s="3350"/>
      <c r="AN35" s="3350"/>
    </row>
    <row customHeight="true" hidden="true" ht="18" r="36">
      <c r="A36" s="3431">
        <v>3</v>
      </c>
      <c r="B36" s="3331" t="s">
        <v>3206</v>
      </c>
      <c r="C36" s="3431" t="s">
        <v>3212</v>
      </c>
      <c r="D36" s="3362"/>
      <c r="E36" s="3364"/>
      <c r="F36" s="3434">
        <v>0</v>
      </c>
      <c r="G36" s="3434">
        <v>0</v>
      </c>
      <c r="H36" s="3435"/>
      <c r="I36" s="3436">
        <f>VLOOKUP(C36,'Data Products'!$A:$J,2,0)</f>
      </c>
      <c r="J36" s="3395">
        <f t="shared" si="1"/>
      </c>
      <c r="K36" s="3396">
        <v>45842</v>
      </c>
      <c r="L36" s="3340">
        <f t="shared" si="12"/>
      </c>
      <c r="M36" s="3445">
        <v>0</v>
      </c>
      <c r="N36" s="3362">
        <v>0</v>
      </c>
      <c r="O36" s="3447"/>
      <c r="P36" s="3448"/>
      <c r="Q36" s="3331" t="s">
        <v>3211</v>
      </c>
      <c r="R36" s="3410"/>
      <c r="S36" s="3410"/>
      <c r="T36" s="3439"/>
      <c r="U36" s="3410"/>
      <c r="V36" s="3410"/>
      <c r="W36" s="3410"/>
      <c r="X36" s="3410"/>
      <c r="Y36" s="3410"/>
      <c r="Z36" s="3410"/>
      <c r="AA36" s="3410"/>
      <c r="AB36" s="3440">
        <f t="shared" si="21"/>
      </c>
      <c r="AC36" s="3354">
        <f t="shared" si="26"/>
      </c>
      <c r="AD36" s="3343">
        <f t="shared" si="4"/>
      </c>
      <c r="AE36" s="3355">
        <f t="shared" si="15"/>
      </c>
      <c r="AF36" s="3441">
        <f>VLOOKUP(C36,'Data Products'!$A:$J,10,0)</f>
      </c>
      <c r="AG36" s="3442">
        <f t="shared" si="29"/>
      </c>
      <c r="AH36" s="3346">
        <f t="shared" si="7"/>
      </c>
      <c r="AI36" s="3446"/>
      <c r="AJ36" s="3444"/>
      <c r="AK36" s="3350"/>
      <c r="AL36" s="3349"/>
      <c r="AM36" s="3350"/>
      <c r="AN36" s="3350"/>
    </row>
    <row customHeight="true" hidden="true" ht="18" r="37">
      <c r="A37" s="3431">
        <v>4</v>
      </c>
      <c r="B37" s="3331" t="s">
        <v>3206</v>
      </c>
      <c r="C37" s="3431" t="s">
        <v>3213</v>
      </c>
      <c r="D37" s="3362"/>
      <c r="E37" s="3364"/>
      <c r="F37" s="3434">
        <v>0</v>
      </c>
      <c r="G37" s="3434">
        <v>0</v>
      </c>
      <c r="H37" s="3435"/>
      <c r="I37" s="3436">
        <f>VLOOKUP(C37,'Data Products'!$A:$J,2,0)</f>
      </c>
      <c r="J37" s="3395">
        <f t="shared" si="1"/>
      </c>
      <c r="K37" s="3396">
        <v>45843</v>
      </c>
      <c r="L37" s="3340">
        <f t="shared" si="12"/>
      </c>
      <c r="M37" s="3445">
        <v>0</v>
      </c>
      <c r="N37" s="3362">
        <v>0</v>
      </c>
      <c r="O37" s="3364"/>
      <c r="P37" s="3336"/>
      <c r="Q37" s="3331" t="s">
        <v>3211</v>
      </c>
      <c r="R37" s="3410"/>
      <c r="S37" s="3410"/>
      <c r="T37" s="3449"/>
      <c r="U37" s="3410"/>
      <c r="V37" s="3410"/>
      <c r="W37" s="3410"/>
      <c r="X37" s="3410"/>
      <c r="Y37" s="3410"/>
      <c r="Z37" s="3410"/>
      <c r="AA37" s="3410"/>
      <c r="AB37" s="3440">
        <f t="shared" si="21"/>
      </c>
      <c r="AC37" s="3354">
        <f t="shared" si="26"/>
      </c>
      <c r="AD37" s="3343">
        <f t="shared" si="4"/>
      </c>
      <c r="AE37" s="3355">
        <f t="shared" si="15"/>
      </c>
      <c r="AF37" s="3441">
        <f>VLOOKUP(C37,'Data Products'!$A:$J,10,0)</f>
      </c>
      <c r="AG37" s="3442">
        <f t="shared" si="29"/>
      </c>
      <c r="AH37" s="3346">
        <f t="shared" si="7"/>
      </c>
      <c r="AI37" s="3446"/>
      <c r="AJ37" s="3450"/>
      <c r="AK37" s="3350"/>
      <c r="AL37" s="3349"/>
      <c r="AM37" s="3350"/>
      <c r="AN37" s="3350"/>
    </row>
    <row customHeight="true" hidden="true" ht="18" r="38">
      <c r="A38" s="3431">
        <v>5</v>
      </c>
      <c r="B38" s="3331" t="s">
        <v>3214</v>
      </c>
      <c r="C38" s="3431" t="s">
        <v>3215</v>
      </c>
      <c r="D38" s="3362"/>
      <c r="E38" s="3364"/>
      <c r="F38" s="3434">
        <v>0</v>
      </c>
      <c r="G38" s="3434">
        <v>0</v>
      </c>
      <c r="H38" s="3435"/>
      <c r="I38" s="3436">
        <f>VLOOKUP(C38,'Data Products'!$A:$J,2,0)</f>
      </c>
      <c r="J38" s="3395">
        <f t="shared" si="1"/>
      </c>
      <c r="K38" s="3396">
        <v>45844</v>
      </c>
      <c r="L38" s="3340">
        <f t="shared" si="12"/>
      </c>
      <c r="M38" s="3445">
        <v>0</v>
      </c>
      <c r="N38" s="3362">
        <v>0</v>
      </c>
      <c r="O38" s="3364"/>
      <c r="P38" s="3336"/>
      <c r="Q38" s="3451" t="s">
        <v>3216</v>
      </c>
      <c r="R38" s="3410"/>
      <c r="S38" s="3410"/>
      <c r="T38" s="3439"/>
      <c r="U38" s="3410"/>
      <c r="V38" s="3410"/>
      <c r="W38" s="3410"/>
      <c r="X38" s="3410"/>
      <c r="Y38" s="3410"/>
      <c r="Z38" s="3410"/>
      <c r="AA38" s="3410"/>
      <c r="AB38" s="3440">
        <f t="shared" si="21"/>
      </c>
      <c r="AC38" s="3354">
        <f t="shared" si="26"/>
      </c>
      <c r="AD38" s="3343">
        <f t="shared" si="4"/>
      </c>
      <c r="AE38" s="3355">
        <f t="shared" si="15"/>
      </c>
      <c r="AF38" s="3441">
        <f>VLOOKUP(C38,'Data Products'!$A:$J,10,0)</f>
      </c>
      <c r="AG38" s="3442">
        <f t="shared" si="29"/>
      </c>
      <c r="AH38" s="3346">
        <f t="shared" si="7"/>
      </c>
      <c r="AI38" s="3446"/>
      <c r="AJ38" s="3450"/>
      <c r="AK38" s="3350">
        <v>200</v>
      </c>
      <c r="AL38" s="3349"/>
      <c r="AM38" s="3350"/>
      <c r="AN38" s="3350"/>
    </row>
    <row customHeight="true" hidden="true" ht="18" r="39">
      <c r="A39" s="3431">
        <v>6</v>
      </c>
      <c r="B39" s="3331" t="s">
        <v>3157</v>
      </c>
      <c r="C39" s="3431" t="s">
        <v>3217</v>
      </c>
      <c r="D39" s="3432" t="s">
        <v>3218</v>
      </c>
      <c r="E39" s="3433"/>
      <c r="F39" s="3434">
        <v>0</v>
      </c>
      <c r="G39" s="3434">
        <v>0</v>
      </c>
      <c r="H39" s="3435"/>
      <c r="I39" s="3436">
        <f>VLOOKUP(C39,'Data Products'!$A:$J,2,0)</f>
      </c>
      <c r="J39" s="3395">
        <f t="shared" si="1"/>
      </c>
      <c r="K39" s="3396">
        <v>45845</v>
      </c>
      <c r="L39" s="3340">
        <f t="shared" si="12"/>
      </c>
      <c r="M39" s="3445">
        <v>0</v>
      </c>
      <c r="N39" s="3362">
        <v>0</v>
      </c>
      <c r="O39" s="3364"/>
      <c r="P39" s="3336"/>
      <c r="Q39" s="3331" t="s">
        <v>3216</v>
      </c>
      <c r="R39" s="3410"/>
      <c r="S39" s="3410"/>
      <c r="T39" s="3439"/>
      <c r="U39" s="3410"/>
      <c r="V39" s="3410"/>
      <c r="W39" s="3410"/>
      <c r="X39" s="3410"/>
      <c r="Y39" s="3410"/>
      <c r="Z39" s="3410"/>
      <c r="AA39" s="3410"/>
      <c r="AB39" s="3440">
        <f t="shared" si="21"/>
      </c>
      <c r="AC39" s="3359">
        <f t="shared" si="26"/>
      </c>
      <c r="AD39" s="3343">
        <f t="shared" si="4"/>
      </c>
      <c r="AE39" s="3360">
        <f t="shared" si="15"/>
      </c>
      <c r="AF39" s="3441">
        <f>VLOOKUP(C39,'Data Products'!$A:$J,10,0)</f>
      </c>
      <c r="AG39" s="3442">
        <f t="shared" si="29"/>
      </c>
      <c r="AH39" s="3346">
        <f t="shared" si="7"/>
      </c>
      <c r="AI39" s="3446"/>
      <c r="AJ39" s="3450"/>
      <c r="AK39" s="3350"/>
      <c r="AL39" s="3349"/>
      <c r="AM39" s="3350"/>
      <c r="AN39" s="3350"/>
    </row>
    <row customHeight="true" hidden="true" ht="18" r="40">
      <c r="A40" s="3431">
        <v>7</v>
      </c>
      <c r="B40" s="3331" t="s">
        <v>3157</v>
      </c>
      <c r="C40" s="3407" t="s">
        <v>3219</v>
      </c>
      <c r="D40" s="3432" t="s">
        <v>3219</v>
      </c>
      <c r="E40" s="3433"/>
      <c r="F40" s="3434">
        <v>0</v>
      </c>
      <c r="G40" s="3434">
        <v>0</v>
      </c>
      <c r="H40" s="3435"/>
      <c r="I40" s="3436">
        <f>VLOOKUP(C40,'Data Products'!$A:$J,2,0)</f>
      </c>
      <c r="J40" s="3395">
        <f t="shared" si="1"/>
      </c>
      <c r="K40" s="3396">
        <v>45846</v>
      </c>
      <c r="L40" s="3340">
        <f t="shared" si="12"/>
      </c>
      <c r="M40" s="3445">
        <v>0</v>
      </c>
      <c r="N40" s="3362">
        <v>0</v>
      </c>
      <c r="O40" s="3364"/>
      <c r="P40" s="3336"/>
      <c r="Q40" s="3452" t="s">
        <v>3216</v>
      </c>
      <c r="R40" s="3410"/>
      <c r="S40" s="3410"/>
      <c r="T40" s="3439"/>
      <c r="U40" s="3410"/>
      <c r="V40" s="3410"/>
      <c r="W40" s="3410"/>
      <c r="X40" s="3410"/>
      <c r="Y40" s="3410"/>
      <c r="Z40" s="3410"/>
      <c r="AA40" s="3410"/>
      <c r="AB40" s="3440">
        <f t="shared" si="21"/>
      </c>
      <c r="AC40" s="3453">
        <f t="shared" si="26"/>
      </c>
      <c r="AD40" s="3343">
        <f t="shared" si="4"/>
      </c>
      <c r="AE40" s="3454">
        <f t="shared" si="15"/>
      </c>
      <c r="AF40" s="3441">
        <f>VLOOKUP(C40,'Data Products'!$A:$J,10,0)</f>
      </c>
      <c r="AG40" s="3442">
        <f t="shared" si="29"/>
      </c>
      <c r="AH40" s="3346">
        <f t="shared" si="7"/>
      </c>
      <c r="AI40" s="3446"/>
      <c r="AJ40" s="3450"/>
      <c r="AK40" s="3350"/>
      <c r="AL40" s="3349"/>
      <c r="AM40" s="3350"/>
      <c r="AN40" s="3350"/>
    </row>
    <row customHeight="true" hidden="true" ht="18" r="41">
      <c r="A41" s="3431">
        <v>8</v>
      </c>
      <c r="B41" s="3331" t="s">
        <v>3157</v>
      </c>
      <c r="C41" s="3431" t="s">
        <v>3220</v>
      </c>
      <c r="D41" s="3362"/>
      <c r="E41" s="3364"/>
      <c r="F41" s="3434">
        <v>0</v>
      </c>
      <c r="G41" s="3434">
        <v>0</v>
      </c>
      <c r="H41" s="3435"/>
      <c r="I41" s="3436">
        <f>VLOOKUP(C41,'Data Products'!$A:$J,2,0)</f>
      </c>
      <c r="J41" s="3395">
        <f t="shared" si="1"/>
      </c>
      <c r="K41" s="3396">
        <v>45847</v>
      </c>
      <c r="L41" s="3340">
        <f t="shared" si="12"/>
      </c>
      <c r="M41" s="3445">
        <v>0</v>
      </c>
      <c r="N41" s="3362">
        <v>0</v>
      </c>
      <c r="O41" s="3364"/>
      <c r="P41" s="3336"/>
      <c r="Q41" s="3331" t="s">
        <v>3216</v>
      </c>
      <c r="R41" s="3410"/>
      <c r="S41" s="3410"/>
      <c r="T41" s="3439"/>
      <c r="U41" s="3410"/>
      <c r="V41" s="3410"/>
      <c r="W41" s="3410"/>
      <c r="X41" s="3410"/>
      <c r="Y41" s="3410"/>
      <c r="Z41" s="3410"/>
      <c r="AA41" s="3410"/>
      <c r="AB41" s="3440">
        <f t="shared" si="21"/>
      </c>
      <c r="AC41" s="3354">
        <f t="shared" si="26"/>
      </c>
      <c r="AD41" s="3343">
        <f t="shared" si="4"/>
      </c>
      <c r="AE41" s="3355">
        <f t="shared" si="15"/>
      </c>
      <c r="AF41" s="3441">
        <f>VLOOKUP(C41,'Data Products'!$A:$J,10,0)</f>
      </c>
      <c r="AG41" s="3442">
        <f t="shared" si="29"/>
      </c>
      <c r="AH41" s="3346">
        <f t="shared" si="7"/>
      </c>
      <c r="AI41" s="3446"/>
      <c r="AJ41" s="3450"/>
      <c r="AK41" s="3350"/>
      <c r="AL41" s="3349"/>
      <c r="AM41" s="3350"/>
      <c r="AN41" s="3350"/>
    </row>
    <row customHeight="true" hidden="true" ht="18" r="42">
      <c r="A42" s="3431">
        <v>9</v>
      </c>
      <c r="B42" s="3331" t="s">
        <v>3157</v>
      </c>
      <c r="C42" s="3431" t="s">
        <v>3221</v>
      </c>
      <c r="D42" s="3362"/>
      <c r="E42" s="3364"/>
      <c r="F42" s="3434">
        <v>0</v>
      </c>
      <c r="G42" s="3434">
        <v>0</v>
      </c>
      <c r="H42" s="3435"/>
      <c r="I42" s="3436">
        <f>VLOOKUP(C42,'Data Products'!$A:$J,2,0)</f>
      </c>
      <c r="J42" s="3395">
        <f t="shared" si="1"/>
      </c>
      <c r="K42" s="3396">
        <v>45848</v>
      </c>
      <c r="L42" s="3340">
        <f t="shared" si="12"/>
      </c>
      <c r="M42" s="3445">
        <v>0</v>
      </c>
      <c r="N42" s="3362">
        <v>0</v>
      </c>
      <c r="O42" s="3364"/>
      <c r="P42" s="3336"/>
      <c r="Q42" s="3331" t="s">
        <v>3216</v>
      </c>
      <c r="R42" s="3410"/>
      <c r="S42" s="3410"/>
      <c r="T42" s="3439"/>
      <c r="U42" s="3410"/>
      <c r="V42" s="3410"/>
      <c r="W42" s="3410"/>
      <c r="X42" s="3410"/>
      <c r="Y42" s="3410"/>
      <c r="Z42" s="3410"/>
      <c r="AA42" s="3410"/>
      <c r="AB42" s="3440">
        <f t="shared" si="21"/>
      </c>
      <c r="AC42" s="3359">
        <f t="shared" si="26"/>
      </c>
      <c r="AD42" s="3343">
        <f t="shared" si="4"/>
      </c>
      <c r="AE42" s="3360">
        <f t="shared" si="15"/>
      </c>
      <c r="AF42" s="3441">
        <f>VLOOKUP(C42,'Data Products'!$A:$J,10,0)</f>
      </c>
      <c r="AG42" s="3442">
        <f t="shared" si="29"/>
      </c>
      <c r="AH42" s="3346">
        <f t="shared" si="7"/>
      </c>
      <c r="AI42" s="3446"/>
      <c r="AJ42" s="3450"/>
      <c r="AK42" s="3350"/>
      <c r="AL42" s="3349"/>
      <c r="AM42" s="3350"/>
      <c r="AN42" s="3350"/>
    </row>
    <row customHeight="true" hidden="true" ht="18" r="43">
      <c r="A43" s="3431">
        <v>10</v>
      </c>
      <c r="B43" s="3331" t="s">
        <v>3157</v>
      </c>
      <c r="C43" s="3431" t="s">
        <v>3222</v>
      </c>
      <c r="D43" s="3362"/>
      <c r="E43" s="3364"/>
      <c r="F43" s="3434">
        <v>0</v>
      </c>
      <c r="G43" s="3434">
        <v>0</v>
      </c>
      <c r="H43" s="3435"/>
      <c r="I43" s="3436">
        <f>VLOOKUP(C43,'Data Products'!$A:$J,2,0)</f>
      </c>
      <c r="J43" s="3395">
        <f t="shared" si="1"/>
      </c>
      <c r="K43" s="3396">
        <v>45849</v>
      </c>
      <c r="L43" s="3340">
        <f t="shared" si="12"/>
      </c>
      <c r="M43" s="3445">
        <v>0</v>
      </c>
      <c r="N43" s="3362">
        <v>0</v>
      </c>
      <c r="O43" s="3364"/>
      <c r="P43" s="3336"/>
      <c r="Q43" s="3331" t="s">
        <v>3216</v>
      </c>
      <c r="R43" s="3410"/>
      <c r="S43" s="3410"/>
      <c r="T43" s="3439"/>
      <c r="U43" s="3410"/>
      <c r="V43" s="3410"/>
      <c r="W43" s="3410"/>
      <c r="X43" s="3410"/>
      <c r="Y43" s="3410"/>
      <c r="Z43" s="3410"/>
      <c r="AA43" s="3410"/>
      <c r="AB43" s="3440">
        <f t="shared" si="21"/>
      </c>
      <c r="AC43" s="3354">
        <f t="shared" si="26"/>
      </c>
      <c r="AD43" s="3343">
        <f t="shared" si="4"/>
      </c>
      <c r="AE43" s="3355">
        <f t="shared" si="15"/>
      </c>
      <c r="AF43" s="3441">
        <f>VLOOKUP(C43,'Data Products'!$A:$J,10,0)</f>
      </c>
      <c r="AG43" s="3442">
        <f t="shared" si="29"/>
      </c>
      <c r="AH43" s="3346">
        <f t="shared" si="7"/>
      </c>
      <c r="AI43" s="3446"/>
      <c r="AJ43" s="3450"/>
      <c r="AK43" s="3350">
        <v>150</v>
      </c>
      <c r="AL43" s="3349"/>
      <c r="AM43" s="3350"/>
      <c r="AN43" s="3350"/>
    </row>
    <row customHeight="true" hidden="true" ht="18" r="44">
      <c r="A44" s="3431">
        <v>11</v>
      </c>
      <c r="B44" s="3331" t="s">
        <v>3206</v>
      </c>
      <c r="C44" s="3431" t="s">
        <v>3223</v>
      </c>
      <c r="D44" s="3362"/>
      <c r="E44" s="3364"/>
      <c r="F44" s="3434">
        <v>0</v>
      </c>
      <c r="G44" s="3434">
        <v>0</v>
      </c>
      <c r="H44" s="3435"/>
      <c r="I44" s="3436">
        <f>VLOOKUP(C44,'Data Products'!$A:$J,2,0)</f>
      </c>
      <c r="J44" s="3395">
        <f t="shared" si="1"/>
      </c>
      <c r="K44" s="3396">
        <v>45850</v>
      </c>
      <c r="L44" s="3340">
        <f t="shared" si="12"/>
      </c>
      <c r="M44" s="3445">
        <v>0</v>
      </c>
      <c r="N44" s="3362">
        <v>0</v>
      </c>
      <c r="O44" s="3364"/>
      <c r="P44" s="3336"/>
      <c r="Q44" s="3331" t="s">
        <v>3216</v>
      </c>
      <c r="R44" s="3410"/>
      <c r="S44" s="3410"/>
      <c r="T44" s="3439"/>
      <c r="U44" s="3410"/>
      <c r="V44" s="3410"/>
      <c r="W44" s="3410"/>
      <c r="X44" s="3410"/>
      <c r="Y44" s="3410"/>
      <c r="Z44" s="3410"/>
      <c r="AA44" s="3410"/>
      <c r="AB44" s="3440">
        <f t="shared" si="21"/>
      </c>
      <c r="AC44" s="3453">
        <f t="shared" si="26"/>
      </c>
      <c r="AD44" s="3343">
        <f t="shared" si="4"/>
      </c>
      <c r="AE44" s="3454">
        <f t="shared" si="15"/>
      </c>
      <c r="AF44" s="3441">
        <f>VLOOKUP(C44,'Data Products'!$A:$J,10,0)</f>
      </c>
      <c r="AG44" s="3442">
        <f t="shared" si="29"/>
      </c>
      <c r="AH44" s="3346">
        <f t="shared" si="7"/>
      </c>
      <c r="AI44" s="3446"/>
      <c r="AJ44" s="3450"/>
      <c r="AK44" s="3350"/>
      <c r="AL44" s="3349"/>
      <c r="AM44" s="3350"/>
      <c r="AN44" s="3350"/>
    </row>
    <row customHeight="true" hidden="true" ht="18" r="45">
      <c r="A45" s="3431">
        <v>12</v>
      </c>
      <c r="B45" s="3331" t="s">
        <v>3157</v>
      </c>
      <c r="C45" s="3431" t="s">
        <v>3224</v>
      </c>
      <c r="D45" s="3432" t="s">
        <v>3225</v>
      </c>
      <c r="E45" s="3433"/>
      <c r="F45" s="3434">
        <v>0</v>
      </c>
      <c r="G45" s="3434">
        <v>0</v>
      </c>
      <c r="H45" s="3435"/>
      <c r="I45" s="3436">
        <f>VLOOKUP(C45,'Data Products'!$A:$J,2,0)</f>
      </c>
      <c r="J45" s="3395">
        <f t="shared" si="1"/>
      </c>
      <c r="K45" s="3396">
        <v>45851</v>
      </c>
      <c r="L45" s="3340">
        <f t="shared" si="12"/>
      </c>
      <c r="M45" s="3445">
        <v>0</v>
      </c>
      <c r="N45" s="3362">
        <v>0</v>
      </c>
      <c r="O45" s="3364"/>
      <c r="P45" s="3336"/>
      <c r="Q45" s="3331" t="s">
        <v>3216</v>
      </c>
      <c r="R45" s="3410"/>
      <c r="S45" s="3410"/>
      <c r="T45" s="3439"/>
      <c r="U45" s="3410"/>
      <c r="V45" s="3410"/>
      <c r="W45" s="3410"/>
      <c r="X45" s="3410"/>
      <c r="Y45" s="3410"/>
      <c r="Z45" s="3410"/>
      <c r="AA45" s="3410"/>
      <c r="AB45" s="3440">
        <f t="shared" si="21"/>
      </c>
      <c r="AC45" s="3453">
        <f t="shared" si="26"/>
      </c>
      <c r="AD45" s="3343">
        <f t="shared" si="4"/>
      </c>
      <c r="AE45" s="3454">
        <f t="shared" si="15"/>
      </c>
      <c r="AF45" s="3441">
        <f>VLOOKUP(C45,'Data Products'!$A:$J,10,0)</f>
      </c>
      <c r="AG45" s="3442">
        <f t="shared" si="29"/>
      </c>
      <c r="AH45" s="3346">
        <f t="shared" si="7"/>
      </c>
      <c r="AI45" s="3446"/>
      <c r="AJ45" s="3450"/>
      <c r="AK45" s="3350"/>
      <c r="AL45" s="3349"/>
      <c r="AM45" s="3350"/>
      <c r="AN45" s="3350"/>
    </row>
    <row customHeight="true" hidden="true" ht="18" r="46">
      <c r="A46" s="3431">
        <v>13</v>
      </c>
      <c r="B46" s="3331" t="s">
        <v>3157</v>
      </c>
      <c r="C46" s="3431" t="s">
        <v>3226</v>
      </c>
      <c r="D46" s="3362"/>
      <c r="E46" s="3364"/>
      <c r="F46" s="3434">
        <v>0</v>
      </c>
      <c r="G46" s="3434">
        <v>0</v>
      </c>
      <c r="H46" s="3435"/>
      <c r="I46" s="3436">
        <f>VLOOKUP(C46,'Data Products'!$A:$J,2,0)</f>
      </c>
      <c r="J46" s="3395">
        <f t="shared" si="1"/>
      </c>
      <c r="K46" s="3396">
        <v>45852</v>
      </c>
      <c r="L46" s="3340">
        <f t="shared" si="12"/>
      </c>
      <c r="M46" s="3445">
        <v>0</v>
      </c>
      <c r="N46" s="3362">
        <v>0</v>
      </c>
      <c r="O46" s="3364"/>
      <c r="P46" s="3336"/>
      <c r="Q46" s="3331" t="s">
        <v>3216</v>
      </c>
      <c r="R46" s="3410"/>
      <c r="S46" s="3410"/>
      <c r="T46" s="3439"/>
      <c r="U46" s="3410"/>
      <c r="V46" s="3410"/>
      <c r="W46" s="3410"/>
      <c r="X46" s="3410"/>
      <c r="Y46" s="3410"/>
      <c r="Z46" s="3410"/>
      <c r="AA46" s="3410"/>
      <c r="AB46" s="3440">
        <f t="shared" si="21"/>
      </c>
      <c r="AC46" s="3354">
        <f t="shared" si="26"/>
      </c>
      <c r="AD46" s="3343">
        <f t="shared" si="4"/>
      </c>
      <c r="AE46" s="3355">
        <f t="shared" si="15"/>
      </c>
      <c r="AF46" s="3441">
        <f>VLOOKUP(C46,'Data Products'!$A:$J,10,0)</f>
      </c>
      <c r="AG46" s="3442">
        <f t="shared" si="29"/>
      </c>
      <c r="AH46" s="3346">
        <f t="shared" si="7"/>
      </c>
      <c r="AI46" s="3446"/>
      <c r="AJ46" s="3450"/>
      <c r="AK46" s="3350"/>
      <c r="AL46" s="3349"/>
      <c r="AM46" s="3350"/>
      <c r="AN46" s="3350"/>
    </row>
    <row customHeight="true" hidden="true" ht="18" r="47">
      <c r="A47" s="3431">
        <v>14</v>
      </c>
      <c r="B47" s="3331" t="s">
        <v>3206</v>
      </c>
      <c r="C47" s="3431" t="s">
        <v>3227</v>
      </c>
      <c r="D47" s="3432" t="s">
        <v>3228</v>
      </c>
      <c r="E47" s="3433"/>
      <c r="F47" s="3434">
        <v>0</v>
      </c>
      <c r="G47" s="3434">
        <v>0</v>
      </c>
      <c r="H47" s="3435"/>
      <c r="I47" s="3436">
        <f>VLOOKUP(C47,'Data Products'!$A:$J,2,0)</f>
      </c>
      <c r="J47" s="3395">
        <f t="shared" si="1"/>
      </c>
      <c r="K47" s="3396">
        <v>45853</v>
      </c>
      <c r="L47" s="3340">
        <f t="shared" si="12"/>
      </c>
      <c r="M47" s="3445">
        <v>0</v>
      </c>
      <c r="N47" s="3362">
        <v>0</v>
      </c>
      <c r="O47" s="3364"/>
      <c r="P47" s="3336"/>
      <c r="Q47" s="3331" t="s">
        <v>3216</v>
      </c>
      <c r="R47" s="3410"/>
      <c r="S47" s="3410"/>
      <c r="T47" s="3439"/>
      <c r="U47" s="3410"/>
      <c r="V47" s="3410"/>
      <c r="W47" s="3410"/>
      <c r="X47" s="3410"/>
      <c r="Y47" s="3410"/>
      <c r="Z47" s="3410"/>
      <c r="AA47" s="3410"/>
      <c r="AB47" s="3440">
        <f t="shared" si="21"/>
      </c>
      <c r="AC47" s="3453">
        <f t="shared" si="26"/>
      </c>
      <c r="AD47" s="3343">
        <f t="shared" si="4"/>
      </c>
      <c r="AE47" s="3454">
        <f t="shared" si="15"/>
      </c>
      <c r="AF47" s="3441">
        <f>VLOOKUP(C47,'Data Products'!$A:$J,10,0)</f>
      </c>
      <c r="AG47" s="3442">
        <f t="shared" si="29"/>
      </c>
      <c r="AH47" s="3346">
        <f t="shared" si="7"/>
      </c>
      <c r="AI47" s="3446"/>
      <c r="AJ47" s="3450"/>
      <c r="AK47" s="3350"/>
      <c r="AL47" s="3349"/>
      <c r="AM47" s="3350"/>
      <c r="AN47" s="3350"/>
    </row>
    <row customHeight="true" hidden="true" ht="18" r="48">
      <c r="A48" s="3431">
        <v>15</v>
      </c>
      <c r="B48" s="3331" t="s">
        <v>3206</v>
      </c>
      <c r="C48" s="3431" t="s">
        <v>3229</v>
      </c>
      <c r="D48" s="3362"/>
      <c r="E48" s="3364"/>
      <c r="F48" s="3434">
        <v>0</v>
      </c>
      <c r="G48" s="3434">
        <v>0</v>
      </c>
      <c r="H48" s="3435"/>
      <c r="I48" s="3436">
        <f>VLOOKUP(C48,'Data Products'!$A:$J,2,0)</f>
      </c>
      <c r="J48" s="3395">
        <f t="shared" si="1"/>
      </c>
      <c r="K48" s="3396">
        <v>45854</v>
      </c>
      <c r="L48" s="3340">
        <f t="shared" si="12"/>
      </c>
      <c r="M48" s="3445">
        <v>0</v>
      </c>
      <c r="N48" s="3362">
        <v>0</v>
      </c>
      <c r="O48" s="3364"/>
      <c r="P48" s="3336"/>
      <c r="Q48" s="3331" t="s">
        <v>3216</v>
      </c>
      <c r="R48" s="3410"/>
      <c r="S48" s="3410"/>
      <c r="T48" s="3439"/>
      <c r="U48" s="3410"/>
      <c r="V48" s="3410"/>
      <c r="W48" s="3410"/>
      <c r="X48" s="3410"/>
      <c r="Y48" s="3410"/>
      <c r="Z48" s="3410"/>
      <c r="AA48" s="3410"/>
      <c r="AB48" s="3440">
        <f t="shared" si="21"/>
      </c>
      <c r="AC48" s="3453">
        <f t="shared" si="26"/>
      </c>
      <c r="AD48" s="3343">
        <f t="shared" si="4"/>
      </c>
      <c r="AE48" s="3454">
        <f t="shared" si="15"/>
      </c>
      <c r="AF48" s="3441">
        <f>VLOOKUP(C48,'Data Products'!$A:$J,10,0)</f>
      </c>
      <c r="AG48" s="3442">
        <f t="shared" si="29"/>
      </c>
      <c r="AH48" s="3346">
        <f t="shared" si="7"/>
      </c>
      <c r="AI48" s="3446"/>
      <c r="AJ48" s="3450"/>
      <c r="AK48" s="3350">
        <v>340</v>
      </c>
      <c r="AL48" s="3349"/>
      <c r="AM48" s="3350"/>
      <c r="AN48" s="3350"/>
    </row>
    <row customHeight="true" hidden="true" ht="18" r="49">
      <c r="A49" s="3431">
        <v>16</v>
      </c>
      <c r="B49" s="3331" t="s">
        <v>3206</v>
      </c>
      <c r="C49" s="3431" t="s">
        <v>3230</v>
      </c>
      <c r="D49" s="3362"/>
      <c r="E49" s="3364"/>
      <c r="F49" s="3434">
        <v>0</v>
      </c>
      <c r="G49" s="3434">
        <v>0</v>
      </c>
      <c r="H49" s="3435"/>
      <c r="I49" s="3436">
        <f>VLOOKUP(C49,'Data Products'!$A:$J,2,0)</f>
      </c>
      <c r="J49" s="3395">
        <f t="shared" si="1"/>
      </c>
      <c r="K49" s="3396">
        <v>45855</v>
      </c>
      <c r="L49" s="3340">
        <f t="shared" si="12"/>
      </c>
      <c r="M49" s="3445">
        <v>0</v>
      </c>
      <c r="N49" s="3362">
        <v>0</v>
      </c>
      <c r="O49" s="3364"/>
      <c r="P49" s="3336"/>
      <c r="Q49" s="3331" t="s">
        <v>3231</v>
      </c>
      <c r="R49" s="3410"/>
      <c r="S49" s="3410"/>
      <c r="T49" s="3439"/>
      <c r="U49" s="3410"/>
      <c r="V49" s="3410"/>
      <c r="W49" s="3410"/>
      <c r="X49" s="3410"/>
      <c r="Y49" s="3410"/>
      <c r="Z49" s="3410"/>
      <c r="AA49" s="3410"/>
      <c r="AB49" s="3440">
        <f t="shared" si="21"/>
      </c>
      <c r="AC49" s="3354">
        <f t="shared" si="26"/>
      </c>
      <c r="AD49" s="3343">
        <f t="shared" si="4"/>
      </c>
      <c r="AE49" s="3355">
        <f t="shared" si="15"/>
      </c>
      <c r="AF49" s="3441">
        <f>VLOOKUP(C49,'Data Products'!$A:$J,10,0)</f>
      </c>
      <c r="AG49" s="3442">
        <f t="shared" si="29"/>
      </c>
      <c r="AH49" s="3346">
        <f t="shared" si="7"/>
      </c>
      <c r="AI49" s="3446"/>
      <c r="AJ49" s="3450"/>
      <c r="AK49" s="3350"/>
      <c r="AL49" s="3349"/>
      <c r="AM49" s="3350"/>
      <c r="AN49" s="3350"/>
    </row>
    <row customHeight="true" hidden="true" ht="18" r="50">
      <c r="A50" s="3431">
        <v>17</v>
      </c>
      <c r="B50" s="3331" t="s">
        <v>3206</v>
      </c>
      <c r="C50" s="3431" t="s">
        <v>3232</v>
      </c>
      <c r="D50" s="3362"/>
      <c r="E50" s="3364"/>
      <c r="F50" s="3434">
        <v>0</v>
      </c>
      <c r="G50" s="3434">
        <v>0</v>
      </c>
      <c r="H50" s="3435"/>
      <c r="I50" s="3436">
        <f>VLOOKUP(C50,'Data Products'!$A:$J,2,0)</f>
      </c>
      <c r="J50" s="3395">
        <f t="shared" si="1"/>
      </c>
      <c r="K50" s="3396">
        <v>45856</v>
      </c>
      <c r="L50" s="3340">
        <f t="shared" si="12"/>
      </c>
      <c r="M50" s="3445">
        <v>0</v>
      </c>
      <c r="N50" s="3362">
        <v>0</v>
      </c>
      <c r="O50" s="3364"/>
      <c r="P50" s="3336"/>
      <c r="Q50" s="3331" t="s">
        <v>3231</v>
      </c>
      <c r="R50" s="3410"/>
      <c r="S50" s="3410"/>
      <c r="T50" s="3439"/>
      <c r="U50" s="3410"/>
      <c r="V50" s="3410"/>
      <c r="W50" s="3410"/>
      <c r="X50" s="3410"/>
      <c r="Y50" s="3410"/>
      <c r="Z50" s="3410"/>
      <c r="AA50" s="3410"/>
      <c r="AB50" s="3440">
        <f t="shared" si="21"/>
      </c>
      <c r="AC50" s="3359">
        <f t="shared" si="26"/>
      </c>
      <c r="AD50" s="3343">
        <f t="shared" si="4"/>
      </c>
      <c r="AE50" s="3360">
        <f t="shared" si="15"/>
      </c>
      <c r="AF50" s="3441">
        <f>VLOOKUP(C50,'Data Products'!$A:$J,10,0)</f>
      </c>
      <c r="AG50" s="3442">
        <f t="shared" si="29"/>
      </c>
      <c r="AH50" s="3346">
        <f t="shared" si="7"/>
      </c>
      <c r="AI50" s="3446"/>
      <c r="AJ50" s="3450"/>
      <c r="AK50" s="3350">
        <v>3620</v>
      </c>
      <c r="AL50" s="3349"/>
      <c r="AM50" s="3350"/>
      <c r="AN50" s="3350"/>
    </row>
    <row customHeight="true" hidden="true" ht="18" r="51">
      <c r="A51" s="3431">
        <v>18</v>
      </c>
      <c r="B51" s="3331" t="s">
        <v>3206</v>
      </c>
      <c r="C51" s="3431" t="s">
        <v>3233</v>
      </c>
      <c r="D51" s="3362"/>
      <c r="E51" s="3364"/>
      <c r="F51" s="3434">
        <v>0</v>
      </c>
      <c r="G51" s="3434">
        <v>0</v>
      </c>
      <c r="H51" s="3435"/>
      <c r="I51" s="3436">
        <f>VLOOKUP(C51,'Data Products'!$A:$J,2,0)</f>
      </c>
      <c r="J51" s="3395">
        <f t="shared" si="1"/>
      </c>
      <c r="K51" s="3396">
        <v>45857</v>
      </c>
      <c r="L51" s="3340">
        <f t="shared" si="12"/>
      </c>
      <c r="M51" s="3445">
        <v>0</v>
      </c>
      <c r="N51" s="3362">
        <v>0</v>
      </c>
      <c r="O51" s="3364"/>
      <c r="P51" s="3336"/>
      <c r="Q51" s="3331" t="s">
        <v>3231</v>
      </c>
      <c r="R51" s="3410"/>
      <c r="S51" s="3410"/>
      <c r="T51" s="3439"/>
      <c r="U51" s="3410"/>
      <c r="V51" s="3410"/>
      <c r="W51" s="3410"/>
      <c r="X51" s="3410"/>
      <c r="Y51" s="3410"/>
      <c r="Z51" s="3410"/>
      <c r="AA51" s="3410"/>
      <c r="AB51" s="3440">
        <f t="shared" si="21"/>
      </c>
      <c r="AC51" s="3354">
        <f t="shared" si="26"/>
      </c>
      <c r="AD51" s="3343">
        <f t="shared" si="4"/>
      </c>
      <c r="AE51" s="3355">
        <f t="shared" si="15"/>
      </c>
      <c r="AF51" s="3441">
        <f>VLOOKUP(C51,'Data Products'!$A:$J,10,0)</f>
      </c>
      <c r="AG51" s="3442">
        <f t="shared" si="29"/>
      </c>
      <c r="AH51" s="3346">
        <f t="shared" si="7"/>
      </c>
      <c r="AI51" s="3446"/>
      <c r="AJ51" s="3450"/>
      <c r="AK51" s="3350"/>
      <c r="AL51" s="3349"/>
      <c r="AM51" s="3350"/>
      <c r="AN51" s="3350"/>
    </row>
    <row customHeight="true" hidden="true" ht="18" r="52">
      <c r="A52" s="3431">
        <v>19</v>
      </c>
      <c r="B52" s="3331" t="s">
        <v>3160</v>
      </c>
      <c r="C52" s="3431" t="s">
        <v>3234</v>
      </c>
      <c r="D52" s="3373" t="s">
        <v>3235</v>
      </c>
      <c r="E52" s="3373" t="s">
        <v>3235</v>
      </c>
      <c r="F52" s="3434">
        <v>0</v>
      </c>
      <c r="G52" s="3434">
        <v>0</v>
      </c>
      <c r="H52" s="3435"/>
      <c r="I52" s="3436">
        <f>VLOOKUP(C52,'Data Products'!$A:$J,2,0)</f>
      </c>
      <c r="J52" s="3395">
        <f t="shared" si="1"/>
      </c>
      <c r="K52" s="3396">
        <v>45858</v>
      </c>
      <c r="L52" s="3340">
        <f t="shared" si="12"/>
      </c>
      <c r="M52" s="3445">
        <v>0</v>
      </c>
      <c r="N52" s="3362">
        <v>0</v>
      </c>
      <c r="O52" s="3364"/>
      <c r="P52" s="3336"/>
      <c r="Q52" s="3331" t="s">
        <v>3236</v>
      </c>
      <c r="R52" s="3410"/>
      <c r="S52" s="3410"/>
      <c r="T52" s="3439"/>
      <c r="U52" s="3410"/>
      <c r="V52" s="3410"/>
      <c r="W52" s="3410"/>
      <c r="X52" s="3410"/>
      <c r="Y52" s="3410"/>
      <c r="Z52" s="3410"/>
      <c r="AA52" s="3410"/>
      <c r="AB52" s="3440">
        <f t="shared" si="21"/>
      </c>
      <c r="AC52" s="3359">
        <f t="shared" si="26"/>
      </c>
      <c r="AD52" s="3343">
        <f t="shared" si="4"/>
      </c>
      <c r="AE52" s="3360">
        <f t="shared" si="15"/>
      </c>
      <c r="AF52" s="3441">
        <f>VLOOKUP(C52,'Data Products'!$A:$J,10,0)</f>
      </c>
      <c r="AG52" s="3442">
        <f t="shared" si="29"/>
      </c>
      <c r="AH52" s="3346">
        <f t="shared" si="7"/>
      </c>
      <c r="AI52" s="3443" t="s">
        <v>3237</v>
      </c>
      <c r="AJ52" s="3450"/>
      <c r="AK52" s="3350"/>
      <c r="AL52" s="3349"/>
      <c r="AM52" s="3350"/>
      <c r="AN52" s="3350"/>
    </row>
    <row customHeight="true" hidden="true" ht="18" r="53">
      <c r="A53" s="3431">
        <v>20</v>
      </c>
      <c r="B53" s="3331" t="s">
        <v>3206</v>
      </c>
      <c r="C53" s="3431" t="s">
        <v>3238</v>
      </c>
      <c r="D53" s="3373" t="s">
        <v>3239</v>
      </c>
      <c r="E53" s="3373" t="s">
        <v>3239</v>
      </c>
      <c r="F53" s="3434">
        <v>0</v>
      </c>
      <c r="G53" s="3434">
        <v>0</v>
      </c>
      <c r="H53" s="3435"/>
      <c r="I53" s="3436">
        <f>VLOOKUP(C53,'Data Products'!$A:$J,2,0)</f>
      </c>
      <c r="J53" s="3395">
        <f t="shared" si="1"/>
      </c>
      <c r="K53" s="3396">
        <v>45859</v>
      </c>
      <c r="L53" s="3340">
        <f t="shared" si="12"/>
      </c>
      <c r="M53" s="3445">
        <v>0</v>
      </c>
      <c r="N53" s="3362">
        <v>0</v>
      </c>
      <c r="O53" s="3364"/>
      <c r="P53" s="3336"/>
      <c r="Q53" s="3331" t="s">
        <v>3236</v>
      </c>
      <c r="R53" s="3410"/>
      <c r="S53" s="3410"/>
      <c r="T53" s="3439"/>
      <c r="U53" s="3410"/>
      <c r="V53" s="3410"/>
      <c r="W53" s="3410"/>
      <c r="X53" s="3410"/>
      <c r="Y53" s="3410"/>
      <c r="Z53" s="3410"/>
      <c r="AA53" s="3410"/>
      <c r="AB53" s="3440">
        <f t="shared" si="21"/>
      </c>
      <c r="AC53" s="3359">
        <f t="shared" si="26"/>
      </c>
      <c r="AD53" s="3343">
        <f t="shared" si="4"/>
      </c>
      <c r="AE53" s="3360">
        <f t="shared" si="15"/>
      </c>
      <c r="AF53" s="3441">
        <f>VLOOKUP(C53,'Data Products'!$A:$J,10,0)</f>
      </c>
      <c r="AG53" s="3442">
        <f t="shared" si="29"/>
      </c>
      <c r="AH53" s="3346">
        <f t="shared" si="7"/>
      </c>
      <c r="AI53" s="3443" t="s">
        <v>3240</v>
      </c>
      <c r="AJ53" s="3450"/>
      <c r="AK53" s="3350"/>
      <c r="AL53" s="3349"/>
      <c r="AM53" s="3350"/>
      <c r="AN53" s="3350"/>
    </row>
    <row customHeight="true" hidden="true" ht="18" r="54">
      <c r="A54" s="3431">
        <v>21</v>
      </c>
      <c r="B54" s="3331" t="s">
        <v>3206</v>
      </c>
      <c r="C54" s="3431" t="s">
        <v>3241</v>
      </c>
      <c r="D54" s="3373" t="s">
        <v>3242</v>
      </c>
      <c r="E54" s="3373" t="s">
        <v>3242</v>
      </c>
      <c r="F54" s="3434">
        <v>0</v>
      </c>
      <c r="G54" s="3434">
        <v>0</v>
      </c>
      <c r="H54" s="3435"/>
      <c r="I54" s="3436">
        <f>VLOOKUP(C54,'Data Products'!$A:$J,2,0)</f>
      </c>
      <c r="J54" s="3395">
        <f t="shared" si="1"/>
      </c>
      <c r="K54" s="3396">
        <v>45860</v>
      </c>
      <c r="L54" s="3340">
        <f t="shared" si="12"/>
      </c>
      <c r="M54" s="3445">
        <v>0</v>
      </c>
      <c r="N54" s="3362">
        <v>0</v>
      </c>
      <c r="O54" s="3364"/>
      <c r="P54" s="3336"/>
      <c r="Q54" s="3331" t="s">
        <v>3243</v>
      </c>
      <c r="R54" s="3410"/>
      <c r="S54" s="3410"/>
      <c r="T54" s="3439"/>
      <c r="U54" s="3410"/>
      <c r="V54" s="3410"/>
      <c r="W54" s="3410"/>
      <c r="X54" s="3410"/>
      <c r="Y54" s="3410"/>
      <c r="Z54" s="3410"/>
      <c r="AA54" s="3410"/>
      <c r="AB54" s="3440">
        <f t="shared" si="21"/>
      </c>
      <c r="AC54" s="3359">
        <f t="shared" si="26"/>
      </c>
      <c r="AD54" s="3343">
        <f t="shared" si="4"/>
      </c>
      <c r="AE54" s="3360">
        <f t="shared" si="15"/>
      </c>
      <c r="AF54" s="3441">
        <f>VLOOKUP(C54,'Data Products'!$A:$J,10,0)</f>
      </c>
      <c r="AG54" s="3442">
        <f t="shared" si="29"/>
      </c>
      <c r="AH54" s="3346">
        <f t="shared" si="7"/>
      </c>
      <c r="AI54" s="3446"/>
      <c r="AJ54" s="3450"/>
      <c r="AK54" s="3350"/>
      <c r="AL54" s="3349"/>
      <c r="AM54" s="3350"/>
      <c r="AN54" s="3350"/>
    </row>
    <row customHeight="true" hidden="true" ht="18" r="55">
      <c r="A55" s="3431">
        <v>22</v>
      </c>
      <c r="B55" s="3331" t="s">
        <v>3157</v>
      </c>
      <c r="C55" s="3431" t="s">
        <v>3242</v>
      </c>
      <c r="D55" s="3373" t="s">
        <v>3242</v>
      </c>
      <c r="E55" s="3373" t="s">
        <v>3242</v>
      </c>
      <c r="F55" s="3434">
        <v>0</v>
      </c>
      <c r="G55" s="3434">
        <v>0</v>
      </c>
      <c r="H55" s="3435"/>
      <c r="I55" s="3436">
        <f>VLOOKUP(C55,'Data Products'!$A:$J,2,0)</f>
      </c>
      <c r="J55" s="3395">
        <f t="shared" si="1"/>
      </c>
      <c r="K55" s="3396">
        <v>45861</v>
      </c>
      <c r="L55" s="3340">
        <f t="shared" si="12"/>
      </c>
      <c r="M55" s="3445">
        <v>0</v>
      </c>
      <c r="N55" s="3432">
        <v>0</v>
      </c>
      <c r="O55" s="3364"/>
      <c r="P55" s="3336"/>
      <c r="Q55" s="3331" t="s">
        <v>3244</v>
      </c>
      <c r="R55" s="3410"/>
      <c r="S55" s="3410"/>
      <c r="T55" s="3439"/>
      <c r="U55" s="3410"/>
      <c r="V55" s="3410"/>
      <c r="W55" s="3410"/>
      <c r="X55" s="3410"/>
      <c r="Y55" s="3410"/>
      <c r="Z55" s="3410"/>
      <c r="AA55" s="3410"/>
      <c r="AB55" s="3440">
        <f t="shared" si="21"/>
      </c>
      <c r="AC55" s="3359">
        <f t="shared" si="26"/>
      </c>
      <c r="AD55" s="3343">
        <f t="shared" si="4"/>
      </c>
      <c r="AE55" s="3360">
        <f t="shared" si="15"/>
      </c>
      <c r="AF55" s="3441">
        <f>VLOOKUP(C55,'Data Products'!$A:$J,10,0)</f>
      </c>
      <c r="AG55" s="3442">
        <f t="shared" si="29"/>
      </c>
      <c r="AH55" s="3346"/>
      <c r="AI55" s="3443" t="s">
        <v>3245</v>
      </c>
      <c r="AJ55" s="3450"/>
      <c r="AK55" s="3350"/>
      <c r="AL55" s="3349"/>
      <c r="AM55" s="3350"/>
      <c r="AN55" s="3350"/>
    </row>
    <row customHeight="true" hidden="true" ht="18" r="56">
      <c r="A56" s="3431">
        <v>23</v>
      </c>
      <c r="B56" s="3331" t="s">
        <v>3206</v>
      </c>
      <c r="C56" s="3431" t="s">
        <v>3246</v>
      </c>
      <c r="D56" s="3455"/>
      <c r="E56" s="3455"/>
      <c r="F56" s="3434">
        <v>0</v>
      </c>
      <c r="G56" s="3434">
        <v>0</v>
      </c>
      <c r="H56" s="3435"/>
      <c r="I56" s="3436">
        <f>VLOOKUP(C56,'Data Products'!$A:$J,2,0)</f>
      </c>
      <c r="J56" s="3395">
        <f t="shared" si="1"/>
      </c>
      <c r="K56" s="3396">
        <v>45862</v>
      </c>
      <c r="L56" s="3340">
        <f t="shared" si="12"/>
      </c>
      <c r="M56" s="3445">
        <v>0</v>
      </c>
      <c r="N56" s="3362">
        <v>0</v>
      </c>
      <c r="O56" s="3364"/>
      <c r="P56" s="3336"/>
      <c r="Q56" s="3331" t="s">
        <v>3247</v>
      </c>
      <c r="R56" s="3410"/>
      <c r="S56" s="3410"/>
      <c r="T56" s="3439"/>
      <c r="U56" s="3410"/>
      <c r="V56" s="3410"/>
      <c r="W56" s="3410"/>
      <c r="X56" s="3410"/>
      <c r="Y56" s="3410"/>
      <c r="Z56" s="3410"/>
      <c r="AA56" s="3410"/>
      <c r="AB56" s="3440">
        <f t="shared" si="21"/>
      </c>
      <c r="AC56" s="3359">
        <f t="shared" si="26"/>
      </c>
      <c r="AD56" s="3343">
        <f t="shared" si="4"/>
      </c>
      <c r="AE56" s="3360">
        <f t="shared" si="15"/>
      </c>
      <c r="AF56" s="3441">
        <f>VLOOKUP(C56,'Data Products'!$A:$J,10,0)</f>
      </c>
      <c r="AG56" s="3442">
        <f t="shared" si="29"/>
      </c>
      <c r="AH56" s="3346">
        <f t="shared" ref="AH56:AH71" si="8">IF(J56&lt;=90,F56,0)</f>
      </c>
      <c r="AI56" s="3446"/>
      <c r="AJ56" s="3450"/>
      <c r="AK56" s="3350"/>
      <c r="AL56" s="3349"/>
      <c r="AM56" s="3350"/>
      <c r="AN56" s="3350"/>
    </row>
    <row customHeight="true" hidden="true" ht="18" r="57">
      <c r="A57" s="3431">
        <v>24</v>
      </c>
      <c r="B57" s="3331" t="s">
        <v>3206</v>
      </c>
      <c r="C57" s="3431" t="s">
        <v>3248</v>
      </c>
      <c r="D57" s="3455"/>
      <c r="E57" s="3455"/>
      <c r="F57" s="3434">
        <v>0</v>
      </c>
      <c r="G57" s="3434">
        <v>0</v>
      </c>
      <c r="H57" s="3435"/>
      <c r="I57" s="3436">
        <f>VLOOKUP(C57,'Data Products'!$A:$J,2,0)</f>
      </c>
      <c r="J57" s="3395">
        <f t="shared" si="1"/>
      </c>
      <c r="K57" s="3396">
        <v>45863</v>
      </c>
      <c r="L57" s="3340">
        <f t="shared" si="12"/>
      </c>
      <c r="M57" s="3445">
        <v>0</v>
      </c>
      <c r="N57" s="3362">
        <v>0</v>
      </c>
      <c r="O57" s="3364"/>
      <c r="P57" s="3336"/>
      <c r="Q57" s="3331" t="s">
        <v>3208</v>
      </c>
      <c r="R57" s="3410"/>
      <c r="S57" s="3410"/>
      <c r="T57" s="3439"/>
      <c r="U57" s="3410"/>
      <c r="V57" s="3410"/>
      <c r="W57" s="3410"/>
      <c r="X57" s="3410"/>
      <c r="Y57" s="3410"/>
      <c r="Z57" s="3410"/>
      <c r="AA57" s="3410"/>
      <c r="AB57" s="3440">
        <f t="shared" si="21"/>
      </c>
      <c r="AC57" s="3359">
        <f t="shared" si="26"/>
      </c>
      <c r="AD57" s="3343">
        <f t="shared" si="4"/>
      </c>
      <c r="AE57" s="3360">
        <f t="shared" si="15"/>
      </c>
      <c r="AF57" s="3441">
        <f>VLOOKUP(C57,'Data Products'!$A:$J,10,0)</f>
      </c>
      <c r="AG57" s="3442">
        <f t="shared" si="29"/>
      </c>
      <c r="AH57" s="3346">
        <f t="shared" si="8"/>
      </c>
      <c r="AI57" s="3446"/>
      <c r="AJ57" s="3450"/>
      <c r="AK57" s="3350"/>
      <c r="AL57" s="3349"/>
      <c r="AM57" s="3350"/>
      <c r="AN57" s="3350"/>
    </row>
    <row customHeight="true" hidden="true" ht="18" r="58">
      <c r="A58" s="3431">
        <v>25</v>
      </c>
      <c r="B58" s="3331" t="s">
        <v>3206</v>
      </c>
      <c r="C58" s="3431" t="s">
        <v>3249</v>
      </c>
      <c r="D58" s="3455"/>
      <c r="E58" s="3455"/>
      <c r="F58" s="3434">
        <v>0</v>
      </c>
      <c r="G58" s="3434">
        <v>0</v>
      </c>
      <c r="H58" s="3435"/>
      <c r="I58" s="3436">
        <f>VLOOKUP(C58,'Data Products'!$A:$J,2,0)</f>
      </c>
      <c r="J58" s="3395">
        <f t="shared" si="1"/>
      </c>
      <c r="K58" s="3396">
        <v>45864</v>
      </c>
      <c r="L58" s="3340">
        <f t="shared" si="12"/>
      </c>
      <c r="M58" s="3445">
        <v>0</v>
      </c>
      <c r="N58" s="3362">
        <v>0</v>
      </c>
      <c r="O58" s="3364"/>
      <c r="P58" s="3336"/>
      <c r="Q58" s="3331" t="s">
        <v>3208</v>
      </c>
      <c r="R58" s="3410"/>
      <c r="S58" s="3410"/>
      <c r="T58" s="3439"/>
      <c r="U58" s="3410"/>
      <c r="V58" s="3410"/>
      <c r="W58" s="3410"/>
      <c r="X58" s="3410"/>
      <c r="Y58" s="3410"/>
      <c r="Z58" s="3410"/>
      <c r="AA58" s="3410"/>
      <c r="AB58" s="3440">
        <f t="shared" si="21"/>
      </c>
      <c r="AC58" s="3359">
        <f t="shared" si="26"/>
      </c>
      <c r="AD58" s="3343">
        <f t="shared" si="4"/>
      </c>
      <c r="AE58" s="3360">
        <f t="shared" si="15"/>
      </c>
      <c r="AF58" s="3441">
        <f>VLOOKUP(C58,'Data Products'!$A:$J,10,0)</f>
      </c>
      <c r="AG58" s="3442">
        <f t="shared" si="29"/>
      </c>
      <c r="AH58" s="3346">
        <f t="shared" si="8"/>
      </c>
      <c r="AI58" s="3446"/>
      <c r="AJ58" s="3450"/>
      <c r="AK58" s="3350"/>
      <c r="AL58" s="3349"/>
      <c r="AM58" s="3350"/>
      <c r="AN58" s="3350"/>
    </row>
    <row customHeight="true" hidden="true" ht="18" r="59">
      <c r="A59" s="3431">
        <v>26</v>
      </c>
      <c r="B59" s="3331" t="s">
        <v>3206</v>
      </c>
      <c r="C59" s="3431" t="s">
        <v>3250</v>
      </c>
      <c r="D59" s="3455"/>
      <c r="E59" s="3455"/>
      <c r="F59" s="3434">
        <v>0</v>
      </c>
      <c r="G59" s="3434">
        <v>0</v>
      </c>
      <c r="H59" s="3435" t="s">
        <v>3251</v>
      </c>
      <c r="I59" s="3436">
        <f>VLOOKUP(C59,'Data Products'!$A:$J,2,0)</f>
      </c>
      <c r="J59" s="3395">
        <f t="shared" si="1"/>
      </c>
      <c r="K59" s="3396">
        <v>45865</v>
      </c>
      <c r="L59" s="3340">
        <f t="shared" si="12"/>
      </c>
      <c r="M59" s="3445">
        <v>0</v>
      </c>
      <c r="N59" s="3362">
        <v>0</v>
      </c>
      <c r="O59" s="3364"/>
      <c r="P59" s="3336"/>
      <c r="Q59" s="3331" t="s">
        <v>3252</v>
      </c>
      <c r="R59" s="3410"/>
      <c r="S59" s="3410"/>
      <c r="T59" s="3456"/>
      <c r="U59" s="3410"/>
      <c r="V59" s="3410"/>
      <c r="W59" s="3410"/>
      <c r="X59" s="3410"/>
      <c r="Y59" s="3410"/>
      <c r="Z59" s="3410"/>
      <c r="AA59" s="3410"/>
      <c r="AB59" s="3440">
        <f t="shared" si="21"/>
      </c>
      <c r="AC59" s="3359">
        <f t="shared" si="26"/>
      </c>
      <c r="AD59" s="3343">
        <f t="shared" si="4"/>
      </c>
      <c r="AE59" s="3360">
        <f t="shared" si="15"/>
      </c>
      <c r="AF59" s="3441">
        <f>VLOOKUP(C59,'Data Products'!$A:$J,10,0)</f>
      </c>
      <c r="AG59" s="3442">
        <f t="shared" si="29"/>
      </c>
      <c r="AH59" s="3346">
        <f t="shared" si="8"/>
      </c>
      <c r="AI59" s="3446"/>
      <c r="AJ59" s="3450"/>
      <c r="AK59" s="3350">
        <v>50</v>
      </c>
      <c r="AL59" s="3349"/>
      <c r="AM59" s="3350"/>
      <c r="AN59" s="3350"/>
    </row>
    <row customHeight="true" hidden="true" ht="18" r="60">
      <c r="A60" s="3431">
        <v>27</v>
      </c>
      <c r="B60" s="3331" t="s">
        <v>3206</v>
      </c>
      <c r="C60" s="3431" t="s">
        <v>3253</v>
      </c>
      <c r="D60" s="3455"/>
      <c r="E60" s="3455"/>
      <c r="F60" s="3434">
        <v>0</v>
      </c>
      <c r="G60" s="3434">
        <v>0</v>
      </c>
      <c r="H60" s="3435"/>
      <c r="I60" s="3436">
        <f>VLOOKUP(C60,'Data Products'!$A:$J,2,0)</f>
      </c>
      <c r="J60" s="3395">
        <f t="shared" si="1"/>
      </c>
      <c r="K60" s="3396">
        <v>45866</v>
      </c>
      <c r="L60" s="3340">
        <f t="shared" si="12"/>
      </c>
      <c r="M60" s="3445">
        <v>0</v>
      </c>
      <c r="N60" s="3362">
        <v>0</v>
      </c>
      <c r="O60" s="3364"/>
      <c r="P60" s="3336"/>
      <c r="Q60" s="3331" t="s">
        <v>3252</v>
      </c>
      <c r="R60" s="3406"/>
      <c r="S60" s="3406"/>
      <c r="T60" s="3456"/>
      <c r="U60" s="3410"/>
      <c r="V60" s="3406"/>
      <c r="W60" s="3406"/>
      <c r="X60" s="3406"/>
      <c r="Y60" s="3406"/>
      <c r="Z60" s="3406"/>
      <c r="AA60" s="3406"/>
      <c r="AB60" s="3440">
        <f t="shared" si="21"/>
      </c>
      <c r="AC60" s="3359">
        <f t="shared" si="26"/>
      </c>
      <c r="AD60" s="3343">
        <f t="shared" si="4"/>
      </c>
      <c r="AE60" s="3360">
        <f t="shared" si="15"/>
      </c>
      <c r="AF60" s="3441">
        <f>VLOOKUP(C60,'Data Products'!$A:$J,10,0)</f>
      </c>
      <c r="AG60" s="3442">
        <f t="shared" si="29"/>
      </c>
      <c r="AH60" s="3346">
        <f t="shared" si="8"/>
      </c>
      <c r="AI60" s="3446"/>
      <c r="AJ60" s="3450"/>
      <c r="AK60" s="3350">
        <v>80</v>
      </c>
      <c r="AL60" s="3349"/>
      <c r="AM60" s="3350"/>
      <c r="AN60" s="3350"/>
    </row>
    <row customHeight="true" hidden="true" ht="18" r="61">
      <c r="A61" s="3431">
        <v>28</v>
      </c>
      <c r="B61" s="3331" t="s">
        <v>3206</v>
      </c>
      <c r="C61" s="3431" t="s">
        <v>3254</v>
      </c>
      <c r="D61" s="3455"/>
      <c r="E61" s="3455"/>
      <c r="F61" s="3434">
        <v>0</v>
      </c>
      <c r="G61" s="3434">
        <v>0</v>
      </c>
      <c r="H61" s="3435"/>
      <c r="I61" s="3436">
        <f>VLOOKUP(C61,'Data Products'!$A:$J,2,0)</f>
      </c>
      <c r="J61" s="3395">
        <f t="shared" si="1"/>
      </c>
      <c r="K61" s="3396">
        <v>45867</v>
      </c>
      <c r="L61" s="3340">
        <f t="shared" si="12"/>
      </c>
      <c r="M61" s="3445">
        <v>0</v>
      </c>
      <c r="N61" s="3362">
        <v>0</v>
      </c>
      <c r="O61" s="3364"/>
      <c r="P61" s="3336"/>
      <c r="Q61" s="3331" t="s">
        <v>3252</v>
      </c>
      <c r="R61" s="3406"/>
      <c r="S61" s="3406"/>
      <c r="T61" s="3439"/>
      <c r="U61" s="3410"/>
      <c r="V61" s="3406"/>
      <c r="W61" s="3406"/>
      <c r="X61" s="3406"/>
      <c r="Y61" s="3406"/>
      <c r="Z61" s="3406"/>
      <c r="AA61" s="3406"/>
      <c r="AB61" s="3440">
        <f t="shared" si="21"/>
      </c>
      <c r="AC61" s="3354">
        <f t="shared" si="26"/>
      </c>
      <c r="AD61" s="3343">
        <f t="shared" si="4"/>
      </c>
      <c r="AE61" s="3355">
        <f t="shared" si="15"/>
      </c>
      <c r="AF61" s="3441">
        <f>VLOOKUP(C61,'Data Products'!$A:$J,10,0)</f>
      </c>
      <c r="AG61" s="3442">
        <f t="shared" si="29"/>
      </c>
      <c r="AH61" s="3346">
        <f t="shared" si="8"/>
      </c>
      <c r="AI61" s="3446"/>
      <c r="AJ61" s="3450"/>
      <c r="AK61" s="3350">
        <v>60</v>
      </c>
      <c r="AL61" s="3349"/>
      <c r="AM61" s="3350"/>
      <c r="AN61" s="3350"/>
    </row>
    <row customHeight="true" hidden="true" ht="18" r="62">
      <c r="A62" s="3431">
        <v>29</v>
      </c>
      <c r="B62" s="3331" t="s">
        <v>3206</v>
      </c>
      <c r="C62" s="3431" t="s">
        <v>3255</v>
      </c>
      <c r="D62" s="3455"/>
      <c r="E62" s="3455"/>
      <c r="F62" s="3434">
        <v>0</v>
      </c>
      <c r="G62" s="3434">
        <v>0</v>
      </c>
      <c r="H62" s="3435" t="s">
        <v>3256</v>
      </c>
      <c r="I62" s="3436">
        <f>VLOOKUP(C62,'Data Products'!$A:$J,2,0)</f>
      </c>
      <c r="J62" s="3395">
        <f t="shared" si="1"/>
      </c>
      <c r="K62" s="3396">
        <v>45868</v>
      </c>
      <c r="L62" s="3340">
        <f t="shared" si="12"/>
      </c>
      <c r="M62" s="3445">
        <v>0</v>
      </c>
      <c r="N62" s="3362">
        <v>0</v>
      </c>
      <c r="O62" s="3364"/>
      <c r="P62" s="3336"/>
      <c r="Q62" s="3331" t="s">
        <v>3252</v>
      </c>
      <c r="R62" s="3406"/>
      <c r="S62" s="3406"/>
      <c r="T62" s="3439"/>
      <c r="U62" s="3410"/>
      <c r="V62" s="3406"/>
      <c r="W62" s="3406"/>
      <c r="X62" s="3406"/>
      <c r="Y62" s="3406"/>
      <c r="Z62" s="3406"/>
      <c r="AA62" s="3406"/>
      <c r="AB62" s="3440">
        <f t="shared" si="21"/>
      </c>
      <c r="AC62" s="3354">
        <f t="shared" si="26"/>
      </c>
      <c r="AD62" s="3343">
        <f t="shared" si="4"/>
      </c>
      <c r="AE62" s="3355">
        <f t="shared" si="15"/>
      </c>
      <c r="AF62" s="3441">
        <f>VLOOKUP(C62,'Data Products'!$A:$J,10,0)</f>
      </c>
      <c r="AG62" s="3442">
        <f t="shared" si="29"/>
      </c>
      <c r="AH62" s="3346">
        <f t="shared" si="8"/>
      </c>
      <c r="AI62" s="3446"/>
      <c r="AJ62" s="3450"/>
      <c r="AK62" s="3350">
        <v>40</v>
      </c>
      <c r="AL62" s="3349"/>
      <c r="AM62" s="3350"/>
      <c r="AN62" s="3350"/>
    </row>
    <row customHeight="true" hidden="true" ht="18" r="63">
      <c r="A63" s="3431">
        <v>30</v>
      </c>
      <c r="B63" s="3331" t="s">
        <v>3206</v>
      </c>
      <c r="C63" s="3431" t="s">
        <v>3257</v>
      </c>
      <c r="D63" s="3455"/>
      <c r="E63" s="3455"/>
      <c r="F63" s="3434">
        <v>0</v>
      </c>
      <c r="G63" s="3434">
        <v>0</v>
      </c>
      <c r="H63" s="3435"/>
      <c r="I63" s="3436">
        <f>VLOOKUP(C63,'Data Products'!$A:$J,2,0)</f>
      </c>
      <c r="J63" s="3395">
        <f t="shared" si="1"/>
      </c>
      <c r="K63" s="3396">
        <v>45869</v>
      </c>
      <c r="L63" s="3340">
        <f t="shared" si="12"/>
      </c>
      <c r="M63" s="3445">
        <v>0</v>
      </c>
      <c r="N63" s="3362">
        <v>0</v>
      </c>
      <c r="O63" s="3364"/>
      <c r="P63" s="3336"/>
      <c r="Q63" s="3331" t="s">
        <v>3252</v>
      </c>
      <c r="R63" s="3406"/>
      <c r="S63" s="3406"/>
      <c r="T63" s="3439"/>
      <c r="U63" s="3410"/>
      <c r="V63" s="3406"/>
      <c r="W63" s="3406"/>
      <c r="X63" s="3406"/>
      <c r="Y63" s="3406"/>
      <c r="Z63" s="3406"/>
      <c r="AA63" s="3406"/>
      <c r="AB63" s="3440">
        <f t="shared" si="21"/>
      </c>
      <c r="AC63" s="3354">
        <f t="shared" si="26"/>
      </c>
      <c r="AD63" s="3343">
        <f t="shared" si="4"/>
      </c>
      <c r="AE63" s="3355">
        <f t="shared" si="15"/>
      </c>
      <c r="AF63" s="3441">
        <f>VLOOKUP(C63,'Data Products'!$A:$J,10,0)</f>
      </c>
      <c r="AG63" s="3442">
        <f t="shared" si="29"/>
      </c>
      <c r="AH63" s="3346">
        <f t="shared" si="8"/>
      </c>
      <c r="AI63" s="3446"/>
      <c r="AJ63" s="3450"/>
      <c r="AK63" s="3350"/>
      <c r="AL63" s="3349"/>
      <c r="AM63" s="3350"/>
      <c r="AN63" s="3350"/>
    </row>
    <row customHeight="true" hidden="true" ht="18" r="64">
      <c r="A64" s="3431">
        <v>31</v>
      </c>
      <c r="B64" s="3331" t="s">
        <v>3206</v>
      </c>
      <c r="C64" s="3431" t="s">
        <v>3258</v>
      </c>
      <c r="D64" s="3455"/>
      <c r="E64" s="3455"/>
      <c r="F64" s="3434">
        <v>0</v>
      </c>
      <c r="G64" s="3434">
        <v>0</v>
      </c>
      <c r="H64" s="3435"/>
      <c r="I64" s="3436">
        <f>VLOOKUP(C64,'Data Products'!$A:$J,2,0)</f>
      </c>
      <c r="J64" s="3395">
        <f t="shared" si="1"/>
      </c>
      <c r="K64" s="3396">
        <v>45870</v>
      </c>
      <c r="L64" s="3340">
        <f t="shared" si="12"/>
      </c>
      <c r="M64" s="3445">
        <v>0</v>
      </c>
      <c r="N64" s="3362">
        <v>0</v>
      </c>
      <c r="O64" s="3364"/>
      <c r="P64" s="3336"/>
      <c r="Q64" s="3331" t="s">
        <v>3252</v>
      </c>
      <c r="R64" s="3406"/>
      <c r="S64" s="3406"/>
      <c r="T64" s="3439"/>
      <c r="U64" s="3410"/>
      <c r="V64" s="3406"/>
      <c r="W64" s="3406"/>
      <c r="X64" s="3406"/>
      <c r="Y64" s="3406"/>
      <c r="Z64" s="3406"/>
      <c r="AA64" s="3406"/>
      <c r="AB64" s="3440">
        <f t="shared" si="21"/>
      </c>
      <c r="AC64" s="3359">
        <f t="shared" si="26"/>
      </c>
      <c r="AD64" s="3343">
        <f t="shared" si="4"/>
      </c>
      <c r="AE64" s="3360">
        <f t="shared" si="15"/>
      </c>
      <c r="AF64" s="3441">
        <f>VLOOKUP(C64,'Data Products'!$A:$J,10,0)</f>
      </c>
      <c r="AG64" s="3442">
        <f t="shared" si="29"/>
      </c>
      <c r="AH64" s="3346">
        <f t="shared" si="8"/>
      </c>
      <c r="AI64" s="3446"/>
      <c r="AJ64" s="3450"/>
      <c r="AK64" s="3350"/>
      <c r="AL64" s="3349"/>
      <c r="AM64" s="3350"/>
      <c r="AN64" s="3350"/>
    </row>
    <row customHeight="true" hidden="true" ht="18" r="65">
      <c r="A65" s="3431">
        <v>32</v>
      </c>
      <c r="B65" s="3331" t="s">
        <v>3206</v>
      </c>
      <c r="C65" s="3431" t="s">
        <v>3259</v>
      </c>
      <c r="D65" s="3455"/>
      <c r="E65" s="3455"/>
      <c r="F65" s="3434">
        <v>0</v>
      </c>
      <c r="G65" s="3434">
        <v>0</v>
      </c>
      <c r="H65" s="3435"/>
      <c r="I65" s="3436">
        <f>VLOOKUP(C65,'Data Products'!$A:$J,2,0)</f>
      </c>
      <c r="J65" s="3395">
        <f t="shared" si="1"/>
      </c>
      <c r="K65" s="3396">
        <v>45871</v>
      </c>
      <c r="L65" s="3340">
        <f t="shared" si="12"/>
      </c>
      <c r="M65" s="3445">
        <v>0</v>
      </c>
      <c r="N65" s="3362">
        <v>0</v>
      </c>
      <c r="O65" s="3364"/>
      <c r="P65" s="3336"/>
      <c r="Q65" s="3331" t="s">
        <v>3260</v>
      </c>
      <c r="R65" s="3406"/>
      <c r="S65" s="3406"/>
      <c r="T65" s="3439"/>
      <c r="U65" s="3410"/>
      <c r="V65" s="3406"/>
      <c r="W65" s="3406"/>
      <c r="X65" s="3406"/>
      <c r="Y65" s="3406"/>
      <c r="Z65" s="3406"/>
      <c r="AA65" s="3406"/>
      <c r="AB65" s="3440">
        <f t="shared" si="21"/>
      </c>
      <c r="AC65" s="3354">
        <f t="shared" si="26"/>
      </c>
      <c r="AD65" s="3343">
        <f t="shared" si="4"/>
      </c>
      <c r="AE65" s="3355">
        <f t="shared" si="15"/>
      </c>
      <c r="AF65" s="3441">
        <f>VLOOKUP(C65,'Data Products'!$A:$J,10,0)</f>
      </c>
      <c r="AG65" s="3442">
        <f t="shared" si="29"/>
      </c>
      <c r="AH65" s="3346">
        <f t="shared" si="8"/>
      </c>
      <c r="AI65" s="3446"/>
      <c r="AJ65" s="3450"/>
      <c r="AK65" s="3350"/>
      <c r="AL65" s="3349"/>
      <c r="AM65" s="3350"/>
      <c r="AN65" s="3350"/>
    </row>
    <row customHeight="true" hidden="true" ht="18" r="66">
      <c r="A66" s="3431">
        <v>33</v>
      </c>
      <c r="B66" s="3331" t="s">
        <v>3206</v>
      </c>
      <c r="C66" s="3431" t="s">
        <v>3261</v>
      </c>
      <c r="D66" s="3455"/>
      <c r="E66" s="3455"/>
      <c r="F66" s="3434">
        <v>0</v>
      </c>
      <c r="G66" s="3434">
        <v>0</v>
      </c>
      <c r="H66" s="3435"/>
      <c r="I66" s="3436">
        <f>VLOOKUP(C66,'Data Products'!$A:$J,2,0)</f>
      </c>
      <c r="J66" s="3395">
        <f t="shared" si="1"/>
      </c>
      <c r="K66" s="3396">
        <v>45872</v>
      </c>
      <c r="L66" s="3340">
        <f t="shared" si="12"/>
      </c>
      <c r="M66" s="3445">
        <v>0</v>
      </c>
      <c r="N66" s="3362">
        <v>0</v>
      </c>
      <c r="O66" s="3364"/>
      <c r="P66" s="3336"/>
      <c r="Q66" s="3331" t="s">
        <v>3260</v>
      </c>
      <c r="R66" s="3406"/>
      <c r="S66" s="3406"/>
      <c r="T66" s="3439"/>
      <c r="U66" s="3410"/>
      <c r="V66" s="3406"/>
      <c r="W66" s="3406"/>
      <c r="X66" s="3406"/>
      <c r="Y66" s="3406"/>
      <c r="Z66" s="3406"/>
      <c r="AA66" s="3406"/>
      <c r="AB66" s="3440">
        <f t="shared" si="21"/>
      </c>
      <c r="AC66" s="3354">
        <f t="shared" si="26"/>
      </c>
      <c r="AD66" s="3343">
        <f t="shared" si="4"/>
      </c>
      <c r="AE66" s="3355">
        <f t="shared" si="15"/>
      </c>
      <c r="AF66" s="3441">
        <f>VLOOKUP(C66,'Data Products'!$A:$J,10,0)</f>
      </c>
      <c r="AG66" s="3442">
        <f t="shared" si="29"/>
      </c>
      <c r="AH66" s="3346">
        <f t="shared" si="8"/>
      </c>
      <c r="AI66" s="3446"/>
      <c r="AJ66" s="3450"/>
      <c r="AK66" s="3350"/>
      <c r="AL66" s="3349"/>
      <c r="AM66" s="3350"/>
      <c r="AN66" s="3350"/>
    </row>
    <row customHeight="true" hidden="true" ht="18" r="67">
      <c r="A67" s="3431">
        <v>34</v>
      </c>
      <c r="B67" s="3451" t="s">
        <v>3206</v>
      </c>
      <c r="C67" s="3457" t="s">
        <v>3262</v>
      </c>
      <c r="D67" s="3455"/>
      <c r="E67" s="3455"/>
      <c r="F67" s="3434">
        <v>0</v>
      </c>
      <c r="G67" s="3434">
        <v>0</v>
      </c>
      <c r="H67" s="3435"/>
      <c r="I67" s="3436">
        <f>VLOOKUP(C67,'Data Products'!$A:$J,2,0)</f>
      </c>
      <c r="J67" s="3395">
        <f t="shared" si="1"/>
      </c>
      <c r="K67" s="3396">
        <v>45873</v>
      </c>
      <c r="L67" s="3340">
        <f t="shared" si="12"/>
      </c>
      <c r="M67" s="3445">
        <v>0</v>
      </c>
      <c r="N67" s="3362">
        <v>0</v>
      </c>
      <c r="O67" s="3458"/>
      <c r="P67" s="3361"/>
      <c r="Q67" s="3331" t="s">
        <v>3260</v>
      </c>
      <c r="R67" s="3406"/>
      <c r="S67" s="3406"/>
      <c r="T67" s="3439"/>
      <c r="U67" s="3406"/>
      <c r="V67" s="3406"/>
      <c r="W67" s="3406"/>
      <c r="X67" s="3406"/>
      <c r="Y67" s="3406"/>
      <c r="Z67" s="3406"/>
      <c r="AA67" s="3406"/>
      <c r="AB67" s="3440">
        <f t="shared" si="21"/>
      </c>
      <c r="AC67" s="3354">
        <f t="shared" si="26"/>
      </c>
      <c r="AD67" s="3343">
        <f t="shared" si="4"/>
      </c>
      <c r="AE67" s="3355">
        <f t="shared" si="15"/>
      </c>
      <c r="AF67" s="3441">
        <f>VLOOKUP(C67,'Data Products'!$A:$J,10,0)</f>
      </c>
      <c r="AG67" s="3442">
        <f t="shared" si="29"/>
      </c>
      <c r="AH67" s="3346">
        <f t="shared" si="8"/>
      </c>
      <c r="AI67" s="3446"/>
      <c r="AJ67" s="3450"/>
      <c r="AK67" s="3350"/>
      <c r="AL67" s="3349"/>
      <c r="AM67" s="3350"/>
      <c r="AN67" s="3350"/>
    </row>
    <row customHeight="true" hidden="true" ht="18" r="68">
      <c r="A68" s="3431">
        <v>35</v>
      </c>
      <c r="B68" s="3431" t="s">
        <v>3160</v>
      </c>
      <c r="C68" s="3431" t="s">
        <v>3263</v>
      </c>
      <c r="D68" s="3373" t="s">
        <v>3264</v>
      </c>
      <c r="E68" s="3373" t="s">
        <v>3264</v>
      </c>
      <c r="F68" s="3434">
        <v>0</v>
      </c>
      <c r="G68" s="3434">
        <v>0</v>
      </c>
      <c r="H68" s="3459"/>
      <c r="I68" s="3436">
        <f>VLOOKUP(C68,'Data Products'!$A:$J,2,0)</f>
      </c>
      <c r="J68" s="3395">
        <f t="shared" si="1"/>
      </c>
      <c r="K68" s="3396">
        <v>45874</v>
      </c>
      <c r="L68" s="3340">
        <f t="shared" si="12"/>
      </c>
      <c r="M68" s="3460">
        <v>0</v>
      </c>
      <c r="N68" s="3362">
        <v>0</v>
      </c>
      <c r="O68" s="3364"/>
      <c r="P68" s="3336"/>
      <c r="Q68" s="3451" t="s">
        <v>3265</v>
      </c>
      <c r="R68" s="3406"/>
      <c r="S68" s="3406"/>
      <c r="T68" s="3439"/>
      <c r="U68" s="3406"/>
      <c r="V68" s="3406"/>
      <c r="W68" s="3406"/>
      <c r="X68" s="3406"/>
      <c r="Y68" s="3406"/>
      <c r="Z68" s="3406"/>
      <c r="AA68" s="3406"/>
      <c r="AB68" s="3440">
        <f t="shared" si="21"/>
      </c>
      <c r="AC68" s="3359">
        <f t="shared" si="26"/>
      </c>
      <c r="AD68" s="3343">
        <f t="shared" si="4"/>
      </c>
      <c r="AE68" s="3360">
        <f t="shared" si="15"/>
      </c>
      <c r="AF68" s="3441">
        <f>VLOOKUP(C68,'Data Products'!$A:$J,10,0)</f>
      </c>
      <c r="AG68" s="3442">
        <f t="shared" si="29"/>
      </c>
      <c r="AH68" s="3346">
        <f t="shared" si="8"/>
      </c>
      <c r="AI68" s="3446"/>
      <c r="AJ68" s="3450"/>
      <c r="AK68" s="3350">
        <v>50</v>
      </c>
      <c r="AL68" s="3349"/>
      <c r="AM68" s="3350"/>
      <c r="AN68" s="3350"/>
    </row>
    <row customHeight="true" hidden="true" ht="18" r="69">
      <c r="A69" s="3431">
        <v>36</v>
      </c>
      <c r="B69" s="3452" t="s">
        <v>3214</v>
      </c>
      <c r="C69" s="3461" t="s">
        <v>3266</v>
      </c>
      <c r="D69" s="3455"/>
      <c r="E69" s="3455"/>
      <c r="F69" s="3434">
        <v>0</v>
      </c>
      <c r="G69" s="3434">
        <v>0</v>
      </c>
      <c r="H69" s="3435"/>
      <c r="I69" s="3436">
        <f>VLOOKUP(C69,'Data Products'!$A:$J,2,0)</f>
      </c>
      <c r="J69" s="3395">
        <f t="shared" si="1"/>
      </c>
      <c r="K69" s="3396">
        <v>45875</v>
      </c>
      <c r="L69" s="3340">
        <f t="shared" si="12"/>
      </c>
      <c r="M69" s="3445">
        <v>0</v>
      </c>
      <c r="N69" s="3362">
        <v>0</v>
      </c>
      <c r="O69" s="3462"/>
      <c r="P69" s="3367"/>
      <c r="Q69" s="3331" t="s">
        <v>3265</v>
      </c>
      <c r="R69" s="3406"/>
      <c r="S69" s="3406"/>
      <c r="T69" s="3439"/>
      <c r="U69" s="3406"/>
      <c r="V69" s="3406"/>
      <c r="W69" s="3406"/>
      <c r="X69" s="3406"/>
      <c r="Y69" s="3406"/>
      <c r="Z69" s="3406"/>
      <c r="AA69" s="3406"/>
      <c r="AB69" s="3440">
        <f t="shared" si="21"/>
      </c>
      <c r="AC69" s="3359">
        <f t="shared" si="26"/>
      </c>
      <c r="AD69" s="3343">
        <f t="shared" si="4"/>
      </c>
      <c r="AE69" s="3360">
        <f t="shared" si="15"/>
      </c>
      <c r="AF69" s="3441">
        <f>VLOOKUP(C69,'Data Products'!$A:$J,10,0)</f>
      </c>
      <c r="AG69" s="3442">
        <f t="shared" si="29"/>
      </c>
      <c r="AH69" s="3346">
        <f t="shared" si="8"/>
      </c>
      <c r="AI69" s="3446"/>
      <c r="AJ69" s="3463"/>
      <c r="AK69" s="3464"/>
      <c r="AL69" s="3465"/>
      <c r="AM69" s="3464"/>
      <c r="AN69" s="3464"/>
    </row>
    <row customHeight="true" hidden="true" ht="18" r="70">
      <c r="A70" s="3431">
        <v>37</v>
      </c>
      <c r="B70" s="3452" t="s">
        <v>3214</v>
      </c>
      <c r="C70" s="3431" t="s">
        <v>3267</v>
      </c>
      <c r="D70" s="3455"/>
      <c r="E70" s="3455"/>
      <c r="F70" s="3434">
        <v>0</v>
      </c>
      <c r="G70" s="3434">
        <v>0</v>
      </c>
      <c r="H70" s="3445"/>
      <c r="I70" s="3436">
        <f>VLOOKUP(C70,'Data Products'!$A:$J,2,0)</f>
      </c>
      <c r="J70" s="3395">
        <f t="shared" si="1"/>
      </c>
      <c r="K70" s="3396">
        <v>45876</v>
      </c>
      <c r="L70" s="3340">
        <f t="shared" si="12"/>
      </c>
      <c r="M70" s="3445">
        <v>0</v>
      </c>
      <c r="N70" s="3362">
        <v>0</v>
      </c>
      <c r="O70" s="3364"/>
      <c r="P70" s="3336"/>
      <c r="Q70" s="3331" t="s">
        <v>3265</v>
      </c>
      <c r="R70" s="3406"/>
      <c r="S70" s="3406"/>
      <c r="T70" s="3439"/>
      <c r="U70" s="3406"/>
      <c r="V70" s="3406"/>
      <c r="W70" s="3406"/>
      <c r="X70" s="3406"/>
      <c r="Y70" s="3406"/>
      <c r="Z70" s="3406"/>
      <c r="AA70" s="3406"/>
      <c r="AB70" s="3440">
        <f t="shared" si="21"/>
      </c>
      <c r="AC70" s="3359">
        <f t="shared" si="26"/>
      </c>
      <c r="AD70" s="3343">
        <f t="shared" si="4"/>
      </c>
      <c r="AE70" s="3360">
        <f t="shared" si="15"/>
      </c>
      <c r="AF70" s="3441">
        <f>VLOOKUP(C70,'Data Products'!$A:$J,10,0)</f>
      </c>
      <c r="AG70" s="3442">
        <f t="shared" si="29"/>
      </c>
      <c r="AH70" s="3346">
        <f t="shared" si="8"/>
      </c>
      <c r="AI70" s="3446"/>
      <c r="AJ70" s="3450"/>
      <c r="AK70" s="3350"/>
      <c r="AL70" s="3349"/>
      <c r="AM70" s="3350"/>
      <c r="AN70" s="3350"/>
    </row>
    <row customHeight="true" hidden="true" ht="18" r="71">
      <c r="A71" s="3431">
        <v>38</v>
      </c>
      <c r="B71" s="3452" t="s">
        <v>3214</v>
      </c>
      <c r="C71" s="3431" t="s">
        <v>3268</v>
      </c>
      <c r="D71" s="3455"/>
      <c r="E71" s="3455"/>
      <c r="F71" s="3434">
        <v>0</v>
      </c>
      <c r="G71" s="3434">
        <v>0</v>
      </c>
      <c r="H71" s="3445"/>
      <c r="I71" s="3436">
        <f>VLOOKUP(C71,'Data Products'!$A:$J,2,0)</f>
      </c>
      <c r="J71" s="3395">
        <f t="shared" si="1"/>
      </c>
      <c r="K71" s="3396">
        <v>45877</v>
      </c>
      <c r="L71" s="3340">
        <f t="shared" si="12"/>
      </c>
      <c r="M71" s="3445">
        <v>0</v>
      </c>
      <c r="N71" s="3362">
        <v>0</v>
      </c>
      <c r="O71" s="3364"/>
      <c r="P71" s="3336"/>
      <c r="Q71" s="3331" t="s">
        <v>3265</v>
      </c>
      <c r="R71" s="3406"/>
      <c r="S71" s="3406"/>
      <c r="T71" s="3439"/>
      <c r="U71" s="3406"/>
      <c r="V71" s="3406"/>
      <c r="W71" s="3406"/>
      <c r="X71" s="3406"/>
      <c r="Y71" s="3406"/>
      <c r="Z71" s="3406"/>
      <c r="AA71" s="3406"/>
      <c r="AB71" s="3440">
        <f t="shared" si="21"/>
      </c>
      <c r="AC71" s="3359">
        <f t="shared" si="26"/>
      </c>
      <c r="AD71" s="3343">
        <f t="shared" si="4"/>
      </c>
      <c r="AE71" s="3360">
        <f t="shared" si="15"/>
      </c>
      <c r="AF71" s="3441">
        <f>VLOOKUP(C71,'Data Products'!$A:$J,10,0)</f>
      </c>
      <c r="AG71" s="3442">
        <f t="shared" si="29"/>
      </c>
      <c r="AH71" s="3346">
        <f t="shared" si="8"/>
      </c>
      <c r="AI71" s="3446"/>
      <c r="AJ71" s="3450"/>
      <c r="AK71" s="3350"/>
      <c r="AL71" s="3349"/>
      <c r="AM71" s="3350"/>
      <c r="AN71" s="3350"/>
    </row>
    <row customHeight="true" hidden="true" ht="18" r="72">
      <c r="A72" s="3431">
        <v>39</v>
      </c>
      <c r="B72" s="3452" t="s">
        <v>3160</v>
      </c>
      <c r="C72" s="3431" t="s">
        <v>3269</v>
      </c>
      <c r="D72" s="3373" t="s">
        <v>3270</v>
      </c>
      <c r="E72" s="3373" t="s">
        <v>3270</v>
      </c>
      <c r="F72" s="3434">
        <v>0</v>
      </c>
      <c r="G72" s="3434">
        <v>0</v>
      </c>
      <c r="H72" s="3445"/>
      <c r="I72" s="3436">
        <f>VLOOKUP(C72,'Data Products'!$A:$J,2,0)</f>
      </c>
      <c r="J72" s="3395">
        <f t="shared" si="1"/>
      </c>
      <c r="K72" s="3396">
        <v>45878</v>
      </c>
      <c r="L72" s="3340">
        <f t="shared" si="12"/>
      </c>
      <c r="M72" s="3445">
        <v>0</v>
      </c>
      <c r="N72" s="3362">
        <v>0</v>
      </c>
      <c r="O72" s="3364"/>
      <c r="P72" s="3336"/>
      <c r="Q72" s="3331" t="s">
        <v>3271</v>
      </c>
      <c r="R72" s="3406"/>
      <c r="S72" s="3406"/>
      <c r="T72" s="3439"/>
      <c r="U72" s="3406"/>
      <c r="V72" s="3406"/>
      <c r="W72" s="3406"/>
      <c r="X72" s="3406"/>
      <c r="Y72" s="3406"/>
      <c r="Z72" s="3406"/>
      <c r="AA72" s="3406"/>
      <c r="AB72" s="3440">
        <f t="shared" si="21"/>
      </c>
      <c r="AC72" s="3359">
        <f t="shared" si="26"/>
      </c>
      <c r="AD72" s="3343">
        <f t="shared" si="4"/>
      </c>
      <c r="AE72" s="3360">
        <f t="shared" si="15"/>
      </c>
      <c r="AF72" s="3441">
        <f>VLOOKUP(C72,'Data Products'!$A:$J,10,0)</f>
      </c>
      <c r="AG72" s="3442">
        <f t="shared" si="29"/>
      </c>
      <c r="AH72" s="3346"/>
      <c r="AI72" s="3446"/>
      <c r="AJ72" s="3450"/>
      <c r="AK72" s="3350"/>
      <c r="AL72" s="3349"/>
      <c r="AM72" s="3350"/>
      <c r="AN72" s="3350"/>
    </row>
    <row customHeight="true" hidden="true" ht="18" r="73">
      <c r="A73" s="3431">
        <v>40</v>
      </c>
      <c r="B73" s="3331" t="s">
        <v>3206</v>
      </c>
      <c r="C73" s="3431" t="s">
        <v>3272</v>
      </c>
      <c r="D73" s="3466"/>
      <c r="E73" s="3466"/>
      <c r="F73" s="3434">
        <v>0</v>
      </c>
      <c r="G73" s="3434">
        <v>0</v>
      </c>
      <c r="H73" s="3445"/>
      <c r="I73" s="3436">
        <f>VLOOKUP(C73,'Data Products'!$A:$J,2,0)</f>
      </c>
      <c r="J73" s="3395">
        <f t="shared" si="1"/>
      </c>
      <c r="K73" s="3396">
        <v>45879</v>
      </c>
      <c r="L73" s="3340">
        <f t="shared" si="12"/>
      </c>
      <c r="M73" s="3445">
        <v>0</v>
      </c>
      <c r="N73" s="3362">
        <v>0</v>
      </c>
      <c r="O73" s="3467"/>
      <c r="P73" s="3353"/>
      <c r="Q73" s="3331" t="s">
        <v>3273</v>
      </c>
      <c r="R73" s="3406"/>
      <c r="S73" s="3406"/>
      <c r="T73" s="3439"/>
      <c r="U73" s="3406"/>
      <c r="V73" s="3406"/>
      <c r="W73" s="3406"/>
      <c r="X73" s="3406"/>
      <c r="Y73" s="3406"/>
      <c r="Z73" s="3406"/>
      <c r="AA73" s="3406"/>
      <c r="AB73" s="3468">
        <f t="shared" si="21"/>
      </c>
      <c r="AC73" s="3469">
        <f t="shared" si="26"/>
      </c>
      <c r="AD73" s="3343">
        <f t="shared" si="4"/>
      </c>
      <c r="AE73" s="3355">
        <f t="shared" si="15"/>
      </c>
      <c r="AF73" s="3441">
        <f>VLOOKUP(C73,'Data Products'!$A:$J,10,0)</f>
      </c>
      <c r="AG73" s="3442">
        <f t="shared" si="29"/>
      </c>
      <c r="AH73" s="3346">
        <f t="shared" ref="AH73:AH105" si="9">IF(J73&lt;=90,F73,0)</f>
      </c>
      <c r="AI73" s="3446"/>
      <c r="AJ73" s="3450"/>
      <c r="AK73" s="3350"/>
      <c r="AL73" s="3349"/>
      <c r="AM73" s="3350"/>
      <c r="AN73" s="3350"/>
    </row>
    <row customHeight="true" hidden="true" ht="18" r="74">
      <c r="A74" s="3431">
        <v>41</v>
      </c>
      <c r="B74" s="3331" t="s">
        <v>3206</v>
      </c>
      <c r="C74" s="3431" t="s">
        <v>3274</v>
      </c>
      <c r="D74" s="3455"/>
      <c r="E74" s="3455"/>
      <c r="F74" s="3434">
        <v>0</v>
      </c>
      <c r="G74" s="3434">
        <v>0</v>
      </c>
      <c r="H74" s="3445"/>
      <c r="I74" s="3436">
        <f>VLOOKUP(C74,'Data Products'!$A:$J,2,0)</f>
      </c>
      <c r="J74" s="3395">
        <f t="shared" si="1"/>
      </c>
      <c r="K74" s="3396">
        <v>45880</v>
      </c>
      <c r="L74" s="3340">
        <f t="shared" si="12"/>
      </c>
      <c r="M74" s="3445">
        <v>0</v>
      </c>
      <c r="N74" s="3362">
        <v>0</v>
      </c>
      <c r="O74" s="3470"/>
      <c r="P74" s="3471"/>
      <c r="Q74" s="3331" t="s">
        <v>3273</v>
      </c>
      <c r="R74" s="3406"/>
      <c r="S74" s="3406"/>
      <c r="T74" s="3406"/>
      <c r="U74" s="3406"/>
      <c r="V74" s="3406"/>
      <c r="W74" s="3406"/>
      <c r="X74" s="3406"/>
      <c r="Y74" s="3406"/>
      <c r="Z74" s="3406"/>
      <c r="AA74" s="3406"/>
      <c r="AB74" s="3440">
        <f t="shared" si="21"/>
      </c>
      <c r="AC74" s="3469">
        <f t="shared" si="26"/>
      </c>
      <c r="AD74" s="3343">
        <f t="shared" si="4"/>
      </c>
      <c r="AE74" s="3355">
        <f t="shared" si="15"/>
      </c>
      <c r="AF74" s="3441">
        <f>VLOOKUP(C74,'Data Products'!$A:$J,10,0)</f>
      </c>
      <c r="AG74" s="3442">
        <f t="shared" si="29"/>
      </c>
      <c r="AH74" s="3346">
        <f t="shared" si="9"/>
      </c>
      <c r="AI74" s="3446"/>
      <c r="AJ74" s="3450"/>
      <c r="AK74" s="3350"/>
      <c r="AL74" s="3349"/>
      <c r="AM74" s="3350"/>
      <c r="AN74" s="3350"/>
    </row>
    <row customHeight="true" hidden="true" ht="18" r="75">
      <c r="A75" s="3431">
        <v>42</v>
      </c>
      <c r="B75" s="3331" t="s">
        <v>3206</v>
      </c>
      <c r="C75" s="3431" t="s">
        <v>3275</v>
      </c>
      <c r="D75" s="3455"/>
      <c r="E75" s="3455"/>
      <c r="F75" s="3434">
        <v>0</v>
      </c>
      <c r="G75" s="3434">
        <v>0</v>
      </c>
      <c r="H75" s="3445"/>
      <c r="I75" s="3436">
        <f>VLOOKUP(C75,'Data Products'!$A:$J,2,0)</f>
      </c>
      <c r="J75" s="3395">
        <f t="shared" si="1"/>
      </c>
      <c r="K75" s="3396">
        <v>45881</v>
      </c>
      <c r="L75" s="3340">
        <f t="shared" si="12"/>
      </c>
      <c r="M75" s="3445">
        <v>0</v>
      </c>
      <c r="N75" s="3362">
        <v>0</v>
      </c>
      <c r="O75" s="3470"/>
      <c r="P75" s="3471"/>
      <c r="Q75" s="3331" t="s">
        <v>3273</v>
      </c>
      <c r="R75" s="3406"/>
      <c r="S75" s="3406"/>
      <c r="T75" s="3406"/>
      <c r="U75" s="3406"/>
      <c r="V75" s="3406"/>
      <c r="W75" s="3406"/>
      <c r="X75" s="3406"/>
      <c r="Y75" s="3406"/>
      <c r="Z75" s="3406"/>
      <c r="AA75" s="3406"/>
      <c r="AB75" s="3440">
        <f t="shared" si="21"/>
      </c>
      <c r="AC75" s="3469">
        <f t="shared" si="26"/>
      </c>
      <c r="AD75" s="3343">
        <f t="shared" si="4"/>
      </c>
      <c r="AE75" s="3355">
        <f t="shared" si="15"/>
      </c>
      <c r="AF75" s="3441">
        <f>VLOOKUP(C75,'Data Products'!$A:$J,10,0)</f>
      </c>
      <c r="AG75" s="3442">
        <f t="shared" si="29"/>
      </c>
      <c r="AH75" s="3346">
        <f t="shared" si="9"/>
      </c>
      <c r="AI75" s="3446"/>
      <c r="AJ75" s="3450"/>
      <c r="AK75" s="3350"/>
      <c r="AL75" s="3349"/>
      <c r="AM75" s="3350"/>
      <c r="AN75" s="3350"/>
    </row>
    <row customHeight="true" hidden="true" ht="18" r="76">
      <c r="A76" s="3431">
        <v>43</v>
      </c>
      <c r="B76" s="3331" t="s">
        <v>3206</v>
      </c>
      <c r="C76" s="3431" t="s">
        <v>3276</v>
      </c>
      <c r="D76" s="3455"/>
      <c r="E76" s="3455"/>
      <c r="F76" s="3434">
        <v>0</v>
      </c>
      <c r="G76" s="3434">
        <v>0</v>
      </c>
      <c r="H76" s="3445"/>
      <c r="I76" s="3436">
        <f>VLOOKUP(C76,'Data Products'!$A:$J,2,0)</f>
      </c>
      <c r="J76" s="3395">
        <f t="shared" si="1"/>
      </c>
      <c r="K76" s="3396">
        <v>45882</v>
      </c>
      <c r="L76" s="3340">
        <f t="shared" si="12"/>
      </c>
      <c r="M76" s="3445">
        <v>0</v>
      </c>
      <c r="N76" s="3362">
        <v>0</v>
      </c>
      <c r="O76" s="3470"/>
      <c r="P76" s="3471"/>
      <c r="Q76" s="3331" t="s">
        <v>3273</v>
      </c>
      <c r="R76" s="3406"/>
      <c r="S76" s="3406"/>
      <c r="T76" s="3406"/>
      <c r="U76" s="3406"/>
      <c r="V76" s="3406"/>
      <c r="W76" s="3406"/>
      <c r="X76" s="3406"/>
      <c r="Y76" s="3406"/>
      <c r="Z76" s="3406"/>
      <c r="AA76" s="3406"/>
      <c r="AB76" s="3440">
        <f t="shared" si="21"/>
      </c>
      <c r="AC76" s="3469">
        <f t="shared" si="26"/>
      </c>
      <c r="AD76" s="3343">
        <f t="shared" si="4"/>
      </c>
      <c r="AE76" s="3355">
        <f t="shared" si="15"/>
      </c>
      <c r="AF76" s="3441">
        <f>VLOOKUP(C76,'Data Products'!$A:$J,10,0)</f>
      </c>
      <c r="AG76" s="3442">
        <f t="shared" si="29"/>
      </c>
      <c r="AH76" s="3346">
        <f t="shared" si="9"/>
      </c>
      <c r="AI76" s="3446"/>
      <c r="AJ76" s="3450"/>
      <c r="AK76" s="3350"/>
      <c r="AL76" s="3349"/>
      <c r="AM76" s="3350"/>
      <c r="AN76" s="3350"/>
    </row>
    <row customHeight="true" hidden="true" ht="18" r="77">
      <c r="A77" s="3431">
        <v>44</v>
      </c>
      <c r="B77" s="3331" t="s">
        <v>3160</v>
      </c>
      <c r="C77" s="3407" t="s">
        <v>3277</v>
      </c>
      <c r="D77" s="3373" t="s">
        <v>3277</v>
      </c>
      <c r="E77" s="3373" t="s">
        <v>3277</v>
      </c>
      <c r="F77" s="3434">
        <v>0</v>
      </c>
      <c r="G77" s="3434">
        <v>0</v>
      </c>
      <c r="H77" s="3445"/>
      <c r="I77" s="3436">
        <f>VLOOKUP(C77,'Data Products'!$A:$J,2,0)</f>
      </c>
      <c r="J77" s="3395">
        <f t="shared" si="1"/>
      </c>
      <c r="K77" s="3396">
        <v>45883</v>
      </c>
      <c r="L77" s="3340">
        <f t="shared" si="12"/>
      </c>
      <c r="M77" s="3445">
        <v>2</v>
      </c>
      <c r="N77" s="3362">
        <v>2</v>
      </c>
      <c r="O77" s="3470"/>
      <c r="P77" s="3471"/>
      <c r="Q77" s="3331" t="s">
        <v>3273</v>
      </c>
      <c r="R77" s="3406"/>
      <c r="S77" s="3406"/>
      <c r="T77" s="3406"/>
      <c r="U77" s="3406"/>
      <c r="V77" s="3406"/>
      <c r="W77" s="3406"/>
      <c r="X77" s="3406"/>
      <c r="Y77" s="3406"/>
      <c r="Z77" s="3406"/>
      <c r="AA77" s="3406"/>
      <c r="AB77" s="3440">
        <f t="shared" si="21"/>
      </c>
      <c r="AC77" s="3472">
        <f t="shared" si="26"/>
      </c>
      <c r="AD77" s="3343">
        <f t="shared" si="4"/>
      </c>
      <c r="AE77" s="3360">
        <f t="shared" si="15"/>
      </c>
      <c r="AF77" s="3441">
        <f>VLOOKUP(C77,'Data Products'!$A:$J,10,0)</f>
      </c>
      <c r="AG77" s="3442">
        <f t="shared" si="29"/>
      </c>
      <c r="AH77" s="3346">
        <f t="shared" si="9"/>
      </c>
      <c r="AI77" s="3446"/>
      <c r="AJ77" s="3450"/>
      <c r="AK77" s="3350"/>
      <c r="AL77" s="3349"/>
      <c r="AM77" s="3350"/>
      <c r="AN77" s="3350"/>
    </row>
    <row customHeight="true" hidden="true" ht="18" r="78">
      <c r="A78" s="3431">
        <v>45</v>
      </c>
      <c r="B78" s="3331" t="s">
        <v>3206</v>
      </c>
      <c r="C78" s="3431" t="s">
        <v>3278</v>
      </c>
      <c r="D78" s="3455"/>
      <c r="E78" s="3455"/>
      <c r="F78" s="3434">
        <v>0</v>
      </c>
      <c r="G78" s="3434">
        <v>0</v>
      </c>
      <c r="H78" s="3445"/>
      <c r="I78" s="3436">
        <f>VLOOKUP(C78,'Data Products'!$A:$J,2,0)</f>
      </c>
      <c r="J78" s="3395">
        <f t="shared" si="1"/>
      </c>
      <c r="K78" s="3396">
        <v>45884</v>
      </c>
      <c r="L78" s="3340">
        <f t="shared" si="12"/>
      </c>
      <c r="M78" s="3445">
        <v>0</v>
      </c>
      <c r="N78" s="3362">
        <v>0</v>
      </c>
      <c r="O78" s="3470"/>
      <c r="P78" s="3471"/>
      <c r="Q78" s="3331" t="s">
        <v>3273</v>
      </c>
      <c r="R78" s="3406"/>
      <c r="S78" s="3406"/>
      <c r="T78" s="3406"/>
      <c r="U78" s="3406"/>
      <c r="V78" s="3406"/>
      <c r="W78" s="3406"/>
      <c r="X78" s="3406"/>
      <c r="Y78" s="3406"/>
      <c r="Z78" s="3406"/>
      <c r="AA78" s="3406"/>
      <c r="AB78" s="3440">
        <f t="shared" si="21"/>
      </c>
      <c r="AC78" s="3469">
        <f t="shared" si="26"/>
      </c>
      <c r="AD78" s="3343">
        <f t="shared" si="4"/>
      </c>
      <c r="AE78" s="3360">
        <f t="shared" si="15"/>
      </c>
      <c r="AF78" s="3441">
        <f>VLOOKUP(C78,'Data Products'!$A:$J,10,0)</f>
      </c>
      <c r="AG78" s="3442">
        <f t="shared" si="29"/>
      </c>
      <c r="AH78" s="3346">
        <f t="shared" si="9"/>
      </c>
      <c r="AI78" s="3446"/>
      <c r="AJ78" s="3450"/>
      <c r="AK78" s="3350"/>
      <c r="AL78" s="3349"/>
      <c r="AM78" s="3350"/>
      <c r="AN78" s="3350"/>
    </row>
    <row customHeight="true" hidden="true" ht="18" r="79">
      <c r="A79" s="3431">
        <v>46</v>
      </c>
      <c r="B79" s="3331" t="s">
        <v>3206</v>
      </c>
      <c r="C79" s="3431" t="s">
        <v>3279</v>
      </c>
      <c r="D79" s="3455"/>
      <c r="E79" s="3455"/>
      <c r="F79" s="3434">
        <v>0</v>
      </c>
      <c r="G79" s="3434">
        <v>0</v>
      </c>
      <c r="H79" s="3445"/>
      <c r="I79" s="3436">
        <f>VLOOKUP(C79,'Data Products'!$A:$J,2,0)</f>
      </c>
      <c r="J79" s="3395">
        <f t="shared" si="1"/>
      </c>
      <c r="K79" s="3396">
        <v>45885</v>
      </c>
      <c r="L79" s="3340">
        <f t="shared" si="12"/>
      </c>
      <c r="M79" s="3445">
        <v>0</v>
      </c>
      <c r="N79" s="3362">
        <v>0</v>
      </c>
      <c r="O79" s="3470"/>
      <c r="P79" s="3471"/>
      <c r="Q79" s="3331" t="s">
        <v>3273</v>
      </c>
      <c r="R79" s="3406"/>
      <c r="S79" s="3406"/>
      <c r="T79" s="3406"/>
      <c r="U79" s="3406"/>
      <c r="V79" s="3406"/>
      <c r="W79" s="3406"/>
      <c r="X79" s="3406"/>
      <c r="Y79" s="3406"/>
      <c r="Z79" s="3406"/>
      <c r="AA79" s="3406"/>
      <c r="AB79" s="3440">
        <f t="shared" si="21"/>
      </c>
      <c r="AC79" s="3469">
        <f t="shared" si="26"/>
      </c>
      <c r="AD79" s="3343">
        <f t="shared" si="4"/>
      </c>
      <c r="AE79" s="3360">
        <f t="shared" si="15"/>
      </c>
      <c r="AF79" s="3441">
        <f>VLOOKUP(C79,'Data Products'!$A:$J,10,0)</f>
      </c>
      <c r="AG79" s="3442">
        <f t="shared" si="29"/>
      </c>
      <c r="AH79" s="3346">
        <f t="shared" si="9"/>
      </c>
      <c r="AI79" s="3446"/>
      <c r="AJ79" s="3450"/>
      <c r="AK79" s="3350"/>
      <c r="AL79" s="3349"/>
      <c r="AM79" s="3350"/>
      <c r="AN79" s="3350"/>
    </row>
    <row customHeight="true" hidden="true" ht="18" r="80">
      <c r="A80" s="3431">
        <v>47</v>
      </c>
      <c r="B80" s="3331" t="s">
        <v>3206</v>
      </c>
      <c r="C80" s="3457" t="s">
        <v>3280</v>
      </c>
      <c r="D80" s="3455"/>
      <c r="E80" s="3455"/>
      <c r="F80" s="3434">
        <v>0</v>
      </c>
      <c r="G80" s="3434">
        <v>0</v>
      </c>
      <c r="H80" s="3460"/>
      <c r="I80" s="3436">
        <f>VLOOKUP(C80,'Data Products'!$A:$J,2,0)</f>
      </c>
      <c r="J80" s="3395">
        <f t="shared" si="1"/>
      </c>
      <c r="K80" s="3396">
        <v>45886</v>
      </c>
      <c r="L80" s="3340">
        <f t="shared" si="12"/>
      </c>
      <c r="M80" s="3460">
        <v>0</v>
      </c>
      <c r="N80" s="3362">
        <v>0</v>
      </c>
      <c r="O80" s="3473"/>
      <c r="P80" s="3474"/>
      <c r="Q80" s="3331" t="s">
        <v>3273</v>
      </c>
      <c r="R80" s="3406"/>
      <c r="S80" s="3406"/>
      <c r="T80" s="3406"/>
      <c r="U80" s="3406"/>
      <c r="V80" s="3406"/>
      <c r="W80" s="3406"/>
      <c r="X80" s="3406"/>
      <c r="Y80" s="3406"/>
      <c r="Z80" s="3406"/>
      <c r="AA80" s="3406"/>
      <c r="AB80" s="3475">
        <f t="shared" si="21"/>
      </c>
      <c r="AC80" s="3469">
        <f t="shared" si="26"/>
      </c>
      <c r="AD80" s="3343">
        <f t="shared" si="4"/>
      </c>
      <c r="AE80" s="3360">
        <f t="shared" si="15"/>
      </c>
      <c r="AF80" s="3441">
        <f>VLOOKUP(C80,'Data Products'!$A:$J,10,0)</f>
      </c>
      <c r="AG80" s="3442">
        <f t="shared" si="29"/>
      </c>
      <c r="AH80" s="3346">
        <f t="shared" si="9"/>
      </c>
      <c r="AI80" s="3446"/>
      <c r="AJ80" s="3450"/>
      <c r="AK80" s="3350"/>
      <c r="AL80" s="3349"/>
      <c r="AM80" s="3350"/>
      <c r="AN80" s="3350"/>
    </row>
    <row customHeight="true" hidden="true" ht="18" r="81">
      <c r="A81" s="3431">
        <v>48</v>
      </c>
      <c r="B81" s="3331" t="s">
        <v>3206</v>
      </c>
      <c r="C81" s="3431" t="s">
        <v>3281</v>
      </c>
      <c r="D81" s="3455"/>
      <c r="E81" s="3455"/>
      <c r="F81" s="3434">
        <v>0</v>
      </c>
      <c r="G81" s="3434">
        <v>0</v>
      </c>
      <c r="H81" s="3445"/>
      <c r="I81" s="3436">
        <f>VLOOKUP(C81,'Data Products'!$A:$J,2,0)</f>
      </c>
      <c r="J81" s="3395">
        <f t="shared" si="1"/>
      </c>
      <c r="K81" s="3396">
        <v>45887</v>
      </c>
      <c r="L81" s="3340">
        <f t="shared" si="12"/>
      </c>
      <c r="M81" s="3445">
        <v>0</v>
      </c>
      <c r="N81" s="3362">
        <v>0</v>
      </c>
      <c r="O81" s="3470"/>
      <c r="P81" s="3471"/>
      <c r="Q81" s="3331" t="s">
        <v>3273</v>
      </c>
      <c r="R81" s="3336"/>
      <c r="S81" s="3336"/>
      <c r="T81" s="3336"/>
      <c r="U81" s="3336"/>
      <c r="V81" s="3336"/>
      <c r="W81" s="3336"/>
      <c r="X81" s="3336"/>
      <c r="Y81" s="3336"/>
      <c r="Z81" s="3336"/>
      <c r="AA81" s="3336"/>
      <c r="AB81" s="3440">
        <f t="shared" si="21"/>
      </c>
      <c r="AC81" s="3469">
        <f t="shared" si="26"/>
      </c>
      <c r="AD81" s="3343">
        <f t="shared" si="4"/>
      </c>
      <c r="AE81" s="3360">
        <f t="shared" si="15"/>
      </c>
      <c r="AF81" s="3441">
        <f>VLOOKUP(C81,'Data Products'!$A:$J,10,0)</f>
      </c>
      <c r="AG81" s="3442">
        <f t="shared" si="29"/>
      </c>
      <c r="AH81" s="3346">
        <f t="shared" si="9"/>
      </c>
      <c r="AI81" s="3446"/>
      <c r="AJ81" s="3450"/>
      <c r="AK81" s="3350"/>
      <c r="AL81" s="3349"/>
      <c r="AM81" s="3350"/>
      <c r="AN81" s="3350"/>
    </row>
    <row customHeight="true" hidden="true" ht="18" r="82">
      <c r="A82" s="3431">
        <v>49</v>
      </c>
      <c r="B82" s="3331" t="s">
        <v>3206</v>
      </c>
      <c r="C82" s="3431" t="s">
        <v>3282</v>
      </c>
      <c r="D82" s="3455"/>
      <c r="E82" s="3455"/>
      <c r="F82" s="3434">
        <v>0</v>
      </c>
      <c r="G82" s="3434">
        <v>0</v>
      </c>
      <c r="H82" s="3445"/>
      <c r="I82" s="3436">
        <f>VLOOKUP(C82,'Data Products'!$A:$J,2,0)</f>
      </c>
      <c r="J82" s="3395">
        <f t="shared" si="1"/>
      </c>
      <c r="K82" s="3396">
        <v>45888</v>
      </c>
      <c r="L82" s="3340">
        <f t="shared" si="12"/>
      </c>
      <c r="M82" s="3445">
        <v>0</v>
      </c>
      <c r="N82" s="3362">
        <v>0</v>
      </c>
      <c r="O82" s="3470"/>
      <c r="P82" s="3471"/>
      <c r="Q82" s="3331" t="s">
        <v>3273</v>
      </c>
      <c r="R82" s="3336"/>
      <c r="S82" s="3336"/>
      <c r="T82" s="3336"/>
      <c r="U82" s="3336"/>
      <c r="V82" s="3336"/>
      <c r="W82" s="3336"/>
      <c r="X82" s="3336"/>
      <c r="Y82" s="3336"/>
      <c r="Z82" s="3336"/>
      <c r="AA82" s="3336"/>
      <c r="AB82" s="3440">
        <f t="shared" si="21"/>
      </c>
      <c r="AC82" s="3469">
        <f t="shared" si="26"/>
      </c>
      <c r="AD82" s="3343">
        <f t="shared" si="4"/>
      </c>
      <c r="AE82" s="3360">
        <f t="shared" si="15"/>
      </c>
      <c r="AF82" s="3441">
        <f>VLOOKUP(C82,'Data Products'!$A:$J,10,0)</f>
      </c>
      <c r="AG82" s="3442">
        <f t="shared" si="29"/>
      </c>
      <c r="AH82" s="3346">
        <f t="shared" si="9"/>
      </c>
      <c r="AI82" s="3446"/>
      <c r="AJ82" s="3450"/>
      <c r="AK82" s="3350"/>
      <c r="AL82" s="3349"/>
      <c r="AM82" s="3350"/>
      <c r="AN82" s="3350"/>
    </row>
    <row customHeight="true" hidden="true" ht="18" r="83">
      <c r="A83" s="3431">
        <v>50</v>
      </c>
      <c r="B83" s="3331" t="s">
        <v>3206</v>
      </c>
      <c r="C83" s="3431" t="s">
        <v>3283</v>
      </c>
      <c r="D83" s="3373" t="s">
        <v>3284</v>
      </c>
      <c r="E83" s="3373" t="s">
        <v>3284</v>
      </c>
      <c r="F83" s="3434">
        <v>0</v>
      </c>
      <c r="G83" s="3434">
        <v>0</v>
      </c>
      <c r="H83" s="3445"/>
      <c r="I83" s="3436">
        <f>VLOOKUP(C83,'Data Products'!$A:$J,2,0)</f>
      </c>
      <c r="J83" s="3395">
        <f t="shared" si="1"/>
      </c>
      <c r="K83" s="3396">
        <v>45889</v>
      </c>
      <c r="L83" s="3340">
        <f t="shared" si="12"/>
      </c>
      <c r="M83" s="3445">
        <v>0</v>
      </c>
      <c r="N83" s="3362">
        <v>0</v>
      </c>
      <c r="O83" s="3470"/>
      <c r="P83" s="3471"/>
      <c r="Q83" s="3331" t="s">
        <v>3273</v>
      </c>
      <c r="R83" s="3336"/>
      <c r="S83" s="3336"/>
      <c r="T83" s="3336"/>
      <c r="U83" s="3336"/>
      <c r="V83" s="3336"/>
      <c r="W83" s="3336"/>
      <c r="X83" s="3336"/>
      <c r="Y83" s="3336"/>
      <c r="Z83" s="3336"/>
      <c r="AA83" s="3336"/>
      <c r="AB83" s="3440">
        <f t="shared" si="21"/>
      </c>
      <c r="AC83" s="3378">
        <f t="shared" si="26"/>
      </c>
      <c r="AD83" s="3343">
        <f t="shared" si="4"/>
      </c>
      <c r="AE83" s="3360">
        <f t="shared" si="15"/>
      </c>
      <c r="AF83" s="3441">
        <f>VLOOKUP(C83,'Data Products'!$A:$J,10,0)</f>
      </c>
      <c r="AG83" s="3442">
        <f t="shared" si="29"/>
      </c>
      <c r="AH83" s="3346">
        <f t="shared" si="9"/>
      </c>
      <c r="AI83" s="3446"/>
      <c r="AJ83" s="3450"/>
      <c r="AK83" s="3350"/>
      <c r="AL83" s="3349"/>
      <c r="AM83" s="3350"/>
      <c r="AN83" s="3350"/>
    </row>
    <row customHeight="true" hidden="true" ht="18" r="84">
      <c r="A84" s="3431">
        <v>51</v>
      </c>
      <c r="B84" s="3331" t="s">
        <v>3206</v>
      </c>
      <c r="C84" s="3431" t="s">
        <v>3285</v>
      </c>
      <c r="D84" s="3373" t="s">
        <v>3286</v>
      </c>
      <c r="E84" s="3373" t="s">
        <v>3286</v>
      </c>
      <c r="F84" s="3434">
        <v>0</v>
      </c>
      <c r="G84" s="3434">
        <v>0</v>
      </c>
      <c r="H84" s="3445"/>
      <c r="I84" s="3436">
        <f>VLOOKUP(C84,'Data Products'!$A:$J,2,0)</f>
      </c>
      <c r="J84" s="3395">
        <f t="shared" si="1"/>
      </c>
      <c r="K84" s="3396">
        <v>45890</v>
      </c>
      <c r="L84" s="3340">
        <f t="shared" si="12"/>
      </c>
      <c r="M84" s="3445">
        <v>0</v>
      </c>
      <c r="N84" s="3362">
        <v>0</v>
      </c>
      <c r="O84" s="3470"/>
      <c r="P84" s="3471"/>
      <c r="Q84" s="3331" t="s">
        <v>3273</v>
      </c>
      <c r="R84" s="3336"/>
      <c r="S84" s="3336"/>
      <c r="T84" s="3336"/>
      <c r="U84" s="3336"/>
      <c r="V84" s="3336"/>
      <c r="W84" s="3336"/>
      <c r="X84" s="3336"/>
      <c r="Y84" s="3336"/>
      <c r="Z84" s="3336"/>
      <c r="AA84" s="3336"/>
      <c r="AB84" s="3440">
        <f t="shared" si="21"/>
      </c>
      <c r="AC84" s="3359">
        <f t="shared" si="26"/>
      </c>
      <c r="AD84" s="3343">
        <f t="shared" si="4"/>
      </c>
      <c r="AE84" s="3360">
        <f t="shared" si="15"/>
      </c>
      <c r="AF84" s="3441">
        <f>VLOOKUP(C84,'Data Products'!$A:$J,10,0)</f>
      </c>
      <c r="AG84" s="3442">
        <f t="shared" si="29"/>
      </c>
      <c r="AH84" s="3346">
        <f t="shared" si="9"/>
      </c>
      <c r="AI84" s="3446"/>
      <c r="AJ84" s="3450"/>
      <c r="AK84" s="3350"/>
      <c r="AL84" s="3349"/>
      <c r="AM84" s="3350"/>
      <c r="AN84" s="3350"/>
    </row>
    <row customHeight="true" hidden="true" ht="18" r="85">
      <c r="A85" s="3431">
        <v>52</v>
      </c>
      <c r="B85" s="3331" t="s">
        <v>3206</v>
      </c>
      <c r="C85" s="3431" t="s">
        <v>3287</v>
      </c>
      <c r="D85" s="3373" t="s">
        <v>3288</v>
      </c>
      <c r="E85" s="3373" t="s">
        <v>3288</v>
      </c>
      <c r="F85" s="3434">
        <v>0</v>
      </c>
      <c r="G85" s="3434">
        <v>0</v>
      </c>
      <c r="H85" s="3445"/>
      <c r="I85" s="3436">
        <f>VLOOKUP(C85,'Data Products'!$A:$J,2,0)</f>
      </c>
      <c r="J85" s="3395">
        <f t="shared" si="1"/>
      </c>
      <c r="K85" s="3396">
        <v>45891</v>
      </c>
      <c r="L85" s="3340">
        <f t="shared" si="12"/>
      </c>
      <c r="M85" s="3445">
        <v>0</v>
      </c>
      <c r="N85" s="3362">
        <v>0</v>
      </c>
      <c r="O85" s="3470"/>
      <c r="P85" s="3471"/>
      <c r="Q85" s="3331" t="s">
        <v>3273</v>
      </c>
      <c r="R85" s="3336"/>
      <c r="S85" s="3336"/>
      <c r="T85" s="3336"/>
      <c r="U85" s="3336"/>
      <c r="V85" s="3336"/>
      <c r="W85" s="3336"/>
      <c r="X85" s="3336"/>
      <c r="Y85" s="3336"/>
      <c r="Z85" s="3336"/>
      <c r="AA85" s="3336"/>
      <c r="AB85" s="3440">
        <f t="shared" si="21"/>
      </c>
      <c r="AC85" s="3354">
        <f t="shared" si="26"/>
      </c>
      <c r="AD85" s="3343">
        <f t="shared" si="4"/>
      </c>
      <c r="AE85" s="3360">
        <f t="shared" si="15"/>
      </c>
      <c r="AF85" s="3441">
        <f>VLOOKUP(C85,'Data Products'!$A:$J,10,0)</f>
      </c>
      <c r="AG85" s="3442">
        <f t="shared" si="29"/>
      </c>
      <c r="AH85" s="3346">
        <f t="shared" si="9"/>
      </c>
      <c r="AI85" s="3446"/>
      <c r="AJ85" s="3450"/>
      <c r="AK85" s="3350"/>
      <c r="AL85" s="3349"/>
      <c r="AM85" s="3350"/>
      <c r="AN85" s="3350"/>
    </row>
    <row customHeight="true" hidden="true" ht="18" r="86">
      <c r="A86" s="3431">
        <v>53</v>
      </c>
      <c r="B86" s="3331" t="s">
        <v>3206</v>
      </c>
      <c r="C86" s="3431" t="s">
        <v>3289</v>
      </c>
      <c r="D86" s="3373" t="s">
        <v>3290</v>
      </c>
      <c r="E86" s="3373" t="s">
        <v>3290</v>
      </c>
      <c r="F86" s="3434">
        <v>0</v>
      </c>
      <c r="G86" s="3434">
        <v>0</v>
      </c>
      <c r="H86" s="3445"/>
      <c r="I86" s="3436">
        <f>VLOOKUP(C86,'Data Products'!$A:$J,2,0)</f>
      </c>
      <c r="J86" s="3395">
        <f t="shared" si="1"/>
      </c>
      <c r="K86" s="3396">
        <v>45892</v>
      </c>
      <c r="L86" s="3340">
        <f t="shared" si="12"/>
      </c>
      <c r="M86" s="3445">
        <v>0</v>
      </c>
      <c r="N86" s="3362">
        <v>0</v>
      </c>
      <c r="O86" s="3470"/>
      <c r="P86" s="3471"/>
      <c r="Q86" s="3331" t="s">
        <v>3273</v>
      </c>
      <c r="R86" s="3336"/>
      <c r="S86" s="3336"/>
      <c r="T86" s="3336"/>
      <c r="U86" s="3336"/>
      <c r="V86" s="3336"/>
      <c r="W86" s="3336"/>
      <c r="X86" s="3336"/>
      <c r="Y86" s="3336"/>
      <c r="Z86" s="3336"/>
      <c r="AA86" s="3336"/>
      <c r="AB86" s="3440">
        <f t="shared" si="21"/>
      </c>
      <c r="AC86" s="3453">
        <f t="shared" si="26"/>
      </c>
      <c r="AD86" s="3343">
        <f t="shared" si="4"/>
      </c>
      <c r="AE86" s="3360">
        <f t="shared" si="15"/>
      </c>
      <c r="AF86" s="3441">
        <f>VLOOKUP(C86,'Data Products'!$A:$J,10,0)</f>
      </c>
      <c r="AG86" s="3442">
        <f t="shared" si="29"/>
      </c>
      <c r="AH86" s="3346">
        <f t="shared" si="9"/>
      </c>
      <c r="AI86" s="3446"/>
      <c r="AJ86" s="3450"/>
      <c r="AK86" s="3350"/>
      <c r="AL86" s="3349"/>
      <c r="AM86" s="3350"/>
      <c r="AN86" s="3350"/>
    </row>
    <row customHeight="true" hidden="true" ht="18" r="87">
      <c r="A87" s="3431">
        <v>54</v>
      </c>
      <c r="B87" s="3331" t="s">
        <v>3206</v>
      </c>
      <c r="C87" s="3431" t="s">
        <v>3291</v>
      </c>
      <c r="D87" s="3373" t="s">
        <v>3292</v>
      </c>
      <c r="E87" s="3373" t="s">
        <v>3292</v>
      </c>
      <c r="F87" s="3434">
        <v>0</v>
      </c>
      <c r="G87" s="3434">
        <v>0</v>
      </c>
      <c r="H87" s="3445"/>
      <c r="I87" s="3436">
        <f>VLOOKUP(C87,'Data Products'!$A:$J,2,0)</f>
      </c>
      <c r="J87" s="3395">
        <f t="shared" si="1"/>
      </c>
      <c r="K87" s="3396">
        <v>45893</v>
      </c>
      <c r="L87" s="3340">
        <f t="shared" si="12"/>
      </c>
      <c r="M87" s="3445">
        <v>0</v>
      </c>
      <c r="N87" s="3362">
        <v>0</v>
      </c>
      <c r="O87" s="3470"/>
      <c r="P87" s="3471"/>
      <c r="Q87" s="3331" t="s">
        <v>3273</v>
      </c>
      <c r="R87" s="3336"/>
      <c r="S87" s="3336"/>
      <c r="T87" s="3336"/>
      <c r="U87" s="3336"/>
      <c r="V87" s="3336"/>
      <c r="W87" s="3336"/>
      <c r="X87" s="3336"/>
      <c r="Y87" s="3336"/>
      <c r="Z87" s="3336"/>
      <c r="AA87" s="3336"/>
      <c r="AB87" s="3440">
        <f t="shared" si="21"/>
      </c>
      <c r="AC87" s="3453">
        <f t="shared" si="26"/>
      </c>
      <c r="AD87" s="3343">
        <f t="shared" si="4"/>
      </c>
      <c r="AE87" s="3360">
        <f t="shared" si="15"/>
      </c>
      <c r="AF87" s="3441">
        <f>VLOOKUP(C87,'Data Products'!$A:$J,10,0)</f>
      </c>
      <c r="AG87" s="3442">
        <f t="shared" si="29"/>
      </c>
      <c r="AH87" s="3346">
        <f t="shared" si="9"/>
      </c>
      <c r="AI87" s="3446"/>
      <c r="AJ87" s="3450"/>
      <c r="AK87" s="3350"/>
      <c r="AL87" s="3349"/>
      <c r="AM87" s="3350"/>
      <c r="AN87" s="3350"/>
    </row>
    <row customHeight="true" hidden="true" ht="18" r="88">
      <c r="A88" s="3431">
        <v>55</v>
      </c>
      <c r="B88" s="3331" t="s">
        <v>3206</v>
      </c>
      <c r="C88" s="3431" t="s">
        <v>3293</v>
      </c>
      <c r="D88" s="3373" t="s">
        <v>3294</v>
      </c>
      <c r="E88" s="3373" t="s">
        <v>3294</v>
      </c>
      <c r="F88" s="3434">
        <v>0</v>
      </c>
      <c r="G88" s="3434">
        <v>0</v>
      </c>
      <c r="H88" s="3445"/>
      <c r="I88" s="3436">
        <f>VLOOKUP(C88,'Data Products'!$A:$J,2,0)</f>
      </c>
      <c r="J88" s="3395">
        <f t="shared" si="1"/>
      </c>
      <c r="K88" s="3396">
        <v>45894</v>
      </c>
      <c r="L88" s="3340">
        <f t="shared" si="12"/>
      </c>
      <c r="M88" s="3445">
        <v>0</v>
      </c>
      <c r="N88" s="3362">
        <v>0</v>
      </c>
      <c r="O88" s="3470"/>
      <c r="P88" s="3471"/>
      <c r="Q88" s="3331" t="s">
        <v>3273</v>
      </c>
      <c r="R88" s="3336"/>
      <c r="S88" s="3336"/>
      <c r="T88" s="3336"/>
      <c r="U88" s="3336"/>
      <c r="V88" s="3336"/>
      <c r="W88" s="3336"/>
      <c r="X88" s="3336"/>
      <c r="Y88" s="3336"/>
      <c r="Z88" s="3336"/>
      <c r="AA88" s="3336"/>
      <c r="AB88" s="3440">
        <f t="shared" si="21"/>
      </c>
      <c r="AC88" s="3354">
        <f t="shared" si="26"/>
      </c>
      <c r="AD88" s="3343">
        <f t="shared" si="4"/>
      </c>
      <c r="AE88" s="3360">
        <f t="shared" si="15"/>
      </c>
      <c r="AF88" s="3441">
        <f>VLOOKUP(C88,'Data Products'!$A:$J,10,0)</f>
      </c>
      <c r="AG88" s="3442">
        <f t="shared" si="29"/>
      </c>
      <c r="AH88" s="3346">
        <f t="shared" si="9"/>
      </c>
      <c r="AI88" s="3446"/>
      <c r="AJ88" s="3450"/>
      <c r="AK88" s="3350"/>
      <c r="AL88" s="3349"/>
      <c r="AM88" s="3350"/>
      <c r="AN88" s="3350"/>
    </row>
    <row customHeight="true" hidden="true" ht="18" r="89">
      <c r="A89" s="3431">
        <v>56</v>
      </c>
      <c r="B89" s="3331" t="s">
        <v>3206</v>
      </c>
      <c r="C89" s="3431" t="s">
        <v>3295</v>
      </c>
      <c r="D89" s="3373" t="s">
        <v>3296</v>
      </c>
      <c r="E89" s="3373" t="s">
        <v>3296</v>
      </c>
      <c r="F89" s="3434">
        <v>0</v>
      </c>
      <c r="G89" s="3434">
        <v>0</v>
      </c>
      <c r="H89" s="3445"/>
      <c r="I89" s="3436">
        <f>VLOOKUP(C89,'Data Products'!$A:$J,2,0)</f>
      </c>
      <c r="J89" s="3395">
        <f t="shared" si="1"/>
      </c>
      <c r="K89" s="3396">
        <v>45895</v>
      </c>
      <c r="L89" s="3340">
        <f t="shared" si="12"/>
      </c>
      <c r="M89" s="3445">
        <v>0</v>
      </c>
      <c r="N89" s="3362">
        <v>0</v>
      </c>
      <c r="O89" s="3470"/>
      <c r="P89" s="3471"/>
      <c r="Q89" s="3331" t="s">
        <v>3273</v>
      </c>
      <c r="R89" s="3336"/>
      <c r="S89" s="3336"/>
      <c r="T89" s="3336"/>
      <c r="U89" s="3336"/>
      <c r="V89" s="3336"/>
      <c r="W89" s="3336"/>
      <c r="X89" s="3336"/>
      <c r="Y89" s="3336"/>
      <c r="Z89" s="3336"/>
      <c r="AA89" s="3336"/>
      <c r="AB89" s="3440">
        <f t="shared" si="21"/>
      </c>
      <c r="AC89" s="3359">
        <f t="shared" si="26"/>
      </c>
      <c r="AD89" s="3476">
        <f t="shared" si="4"/>
      </c>
      <c r="AE89" s="3360">
        <f t="shared" si="15"/>
      </c>
      <c r="AF89" s="3441">
        <f>VLOOKUP(C89,'Data Products'!$A:$J,10,0)</f>
      </c>
      <c r="AG89" s="3442">
        <f t="shared" si="29"/>
      </c>
      <c r="AH89" s="3346">
        <f t="shared" si="9"/>
      </c>
      <c r="AI89" s="3446"/>
      <c r="AJ89" s="3450"/>
      <c r="AK89" s="3350"/>
      <c r="AL89" s="3349"/>
      <c r="AM89" s="3350"/>
      <c r="AN89" s="3350"/>
    </row>
    <row customHeight="true" hidden="true" ht="18" r="90">
      <c r="A90" s="3431">
        <v>57</v>
      </c>
      <c r="B90" s="3331" t="s">
        <v>3206</v>
      </c>
      <c r="C90" s="3431" t="s">
        <v>3297</v>
      </c>
      <c r="D90" s="3373" t="s">
        <v>3298</v>
      </c>
      <c r="E90" s="3373" t="s">
        <v>3298</v>
      </c>
      <c r="F90" s="3434">
        <v>0</v>
      </c>
      <c r="G90" s="3434">
        <v>0</v>
      </c>
      <c r="H90" s="3445"/>
      <c r="I90" s="3436">
        <f>VLOOKUP(C90,'Data Products'!$A:$J,2,0)</f>
      </c>
      <c r="J90" s="3395">
        <f t="shared" si="1"/>
      </c>
      <c r="K90" s="3396">
        <v>45896</v>
      </c>
      <c r="L90" s="3340">
        <f t="shared" si="12"/>
      </c>
      <c r="M90" s="3445">
        <v>0</v>
      </c>
      <c r="N90" s="3362">
        <v>0</v>
      </c>
      <c r="O90" s="3470"/>
      <c r="P90" s="3471"/>
      <c r="Q90" s="3331" t="s">
        <v>3273</v>
      </c>
      <c r="R90" s="3336"/>
      <c r="S90" s="3336"/>
      <c r="T90" s="3336"/>
      <c r="U90" s="3336"/>
      <c r="V90" s="3336"/>
      <c r="W90" s="3336"/>
      <c r="X90" s="3336"/>
      <c r="Y90" s="3336"/>
      <c r="Z90" s="3336"/>
      <c r="AA90" s="3336"/>
      <c r="AB90" s="3440">
        <f t="shared" si="21"/>
      </c>
      <c r="AC90" s="3342">
        <f t="shared" si="26"/>
      </c>
      <c r="AD90" s="3476">
        <f t="shared" si="4"/>
      </c>
      <c r="AE90" s="3360">
        <f t="shared" si="15"/>
      </c>
      <c r="AF90" s="3441">
        <f>VLOOKUP(C90,'Data Products'!$A:$J,10,0)</f>
      </c>
      <c r="AG90" s="3442">
        <f t="shared" si="29"/>
      </c>
      <c r="AH90" s="3346">
        <f t="shared" si="9"/>
      </c>
      <c r="AI90" s="3446"/>
      <c r="AJ90" s="3450"/>
      <c r="AK90" s="3350"/>
      <c r="AL90" s="3349"/>
      <c r="AM90" s="3350"/>
      <c r="AN90" s="3350"/>
    </row>
    <row customHeight="true" hidden="true" ht="18" r="91">
      <c r="A91" s="3431">
        <v>58</v>
      </c>
      <c r="B91" s="3331" t="s">
        <v>3206</v>
      </c>
      <c r="C91" s="3431" t="s">
        <v>3299</v>
      </c>
      <c r="D91" s="3373" t="s">
        <v>3300</v>
      </c>
      <c r="E91" s="3373" t="s">
        <v>3300</v>
      </c>
      <c r="F91" s="3434">
        <v>0</v>
      </c>
      <c r="G91" s="3434">
        <v>0</v>
      </c>
      <c r="H91" s="3445"/>
      <c r="I91" s="3436">
        <f>VLOOKUP(C91,'Data Products'!$A:$J,2,0)</f>
      </c>
      <c r="J91" s="3395">
        <f t="shared" si="1"/>
      </c>
      <c r="K91" s="3396">
        <v>45897</v>
      </c>
      <c r="L91" s="3340">
        <f t="shared" si="12"/>
      </c>
      <c r="M91" s="3445">
        <v>0</v>
      </c>
      <c r="N91" s="3362">
        <v>0</v>
      </c>
      <c r="O91" s="3470"/>
      <c r="P91" s="3471"/>
      <c r="Q91" s="3331" t="s">
        <v>3273</v>
      </c>
      <c r="R91" s="3336"/>
      <c r="S91" s="3336"/>
      <c r="T91" s="3336"/>
      <c r="U91" s="3336"/>
      <c r="V91" s="3336"/>
      <c r="W91" s="3336"/>
      <c r="X91" s="3336"/>
      <c r="Y91" s="3336"/>
      <c r="Z91" s="3336"/>
      <c r="AA91" s="3336"/>
      <c r="AB91" s="3440">
        <f t="shared" si="21"/>
      </c>
      <c r="AC91" s="3342">
        <f t="shared" si="26"/>
      </c>
      <c r="AD91" s="3476">
        <f t="shared" si="4"/>
      </c>
      <c r="AE91" s="3360">
        <f t="shared" si="15"/>
      </c>
      <c r="AF91" s="3441">
        <f>VLOOKUP(C91,'Data Products'!$A:$J,10,0)</f>
      </c>
      <c r="AG91" s="3442">
        <f t="shared" si="29"/>
      </c>
      <c r="AH91" s="3346">
        <f t="shared" si="9"/>
      </c>
      <c r="AI91" s="3446"/>
      <c r="AJ91" s="3450"/>
      <c r="AK91" s="3350"/>
      <c r="AL91" s="3349"/>
      <c r="AM91" s="3350"/>
      <c r="AN91" s="3350"/>
    </row>
    <row customHeight="true" hidden="true" ht="18" r="92">
      <c r="A92" s="3431">
        <v>59</v>
      </c>
      <c r="B92" s="3331" t="s">
        <v>3206</v>
      </c>
      <c r="C92" s="3431" t="s">
        <v>3301</v>
      </c>
      <c r="D92" s="3373" t="s">
        <v>3302</v>
      </c>
      <c r="E92" s="3373" t="s">
        <v>3302</v>
      </c>
      <c r="F92" s="3434">
        <v>0</v>
      </c>
      <c r="G92" s="3434">
        <v>0</v>
      </c>
      <c r="H92" s="3445"/>
      <c r="I92" s="3436">
        <f>VLOOKUP(C92,'Data Products'!$A:$J,2,0)</f>
      </c>
      <c r="J92" s="3395">
        <f t="shared" si="1"/>
      </c>
      <c r="K92" s="3396">
        <v>45898</v>
      </c>
      <c r="L92" s="3340">
        <f t="shared" si="12"/>
      </c>
      <c r="M92" s="3445">
        <v>0</v>
      </c>
      <c r="N92" s="3362">
        <v>0</v>
      </c>
      <c r="O92" s="3470"/>
      <c r="P92" s="3471"/>
      <c r="Q92" s="3331" t="s">
        <v>3273</v>
      </c>
      <c r="R92" s="3336"/>
      <c r="S92" s="3336"/>
      <c r="T92" s="3336"/>
      <c r="U92" s="3336"/>
      <c r="V92" s="3336"/>
      <c r="W92" s="3336"/>
      <c r="X92" s="3336"/>
      <c r="Y92" s="3336"/>
      <c r="Z92" s="3336"/>
      <c r="AA92" s="3336"/>
      <c r="AB92" s="3440">
        <f t="shared" si="21"/>
      </c>
      <c r="AC92" s="3342">
        <f t="shared" si="26"/>
      </c>
      <c r="AD92" s="3476">
        <f t="shared" si="4"/>
      </c>
      <c r="AE92" s="3360">
        <f t="shared" si="15"/>
      </c>
      <c r="AF92" s="3441">
        <f>VLOOKUP(C92,'Data Products'!$A:$J,10,0)</f>
      </c>
      <c r="AG92" s="3442">
        <f t="shared" si="29"/>
      </c>
      <c r="AH92" s="3346">
        <f t="shared" si="9"/>
      </c>
      <c r="AI92" s="3446"/>
      <c r="AJ92" s="3450"/>
      <c r="AK92" s="3350"/>
      <c r="AL92" s="3349"/>
      <c r="AM92" s="3350"/>
      <c r="AN92" s="3350"/>
    </row>
    <row customHeight="true" hidden="true" ht="18" r="93">
      <c r="A93" s="3431">
        <v>60</v>
      </c>
      <c r="B93" s="3331" t="s">
        <v>3206</v>
      </c>
      <c r="C93" s="3431" t="s">
        <v>3303</v>
      </c>
      <c r="D93" s="3373" t="s">
        <v>3304</v>
      </c>
      <c r="E93" s="3373" t="s">
        <v>3304</v>
      </c>
      <c r="F93" s="3434">
        <v>0</v>
      </c>
      <c r="G93" s="3434">
        <v>0</v>
      </c>
      <c r="H93" s="3445"/>
      <c r="I93" s="3436">
        <f>VLOOKUP(C93,'Data Products'!$A:$J,2,0)</f>
      </c>
      <c r="J93" s="3395">
        <f t="shared" si="1"/>
      </c>
      <c r="K93" s="3396">
        <v>45899</v>
      </c>
      <c r="L93" s="3340">
        <f t="shared" si="12"/>
      </c>
      <c r="M93" s="3445">
        <v>0</v>
      </c>
      <c r="N93" s="3362">
        <v>0</v>
      </c>
      <c r="O93" s="3470"/>
      <c r="P93" s="3471"/>
      <c r="Q93" s="3331" t="s">
        <v>3273</v>
      </c>
      <c r="R93" s="3336"/>
      <c r="S93" s="3336"/>
      <c r="T93" s="3336"/>
      <c r="U93" s="3336"/>
      <c r="V93" s="3336"/>
      <c r="W93" s="3336"/>
      <c r="X93" s="3336"/>
      <c r="Y93" s="3336"/>
      <c r="Z93" s="3336"/>
      <c r="AA93" s="3336"/>
      <c r="AB93" s="3440">
        <f t="shared" si="21"/>
      </c>
      <c r="AC93" s="3342">
        <f t="shared" si="26"/>
      </c>
      <c r="AD93" s="3476">
        <f t="shared" si="4"/>
      </c>
      <c r="AE93" s="3360">
        <f t="shared" si="15"/>
      </c>
      <c r="AF93" s="3441">
        <f>VLOOKUP(C93,'Data Products'!$A:$J,10,0)</f>
      </c>
      <c r="AG93" s="3442">
        <f t="shared" si="29"/>
      </c>
      <c r="AH93" s="3346">
        <f t="shared" si="9"/>
      </c>
      <c r="AI93" s="3446"/>
      <c r="AJ93" s="3450"/>
      <c r="AK93" s="3350"/>
      <c r="AL93" s="3349"/>
      <c r="AM93" s="3350"/>
      <c r="AN93" s="3350"/>
    </row>
    <row customHeight="true" hidden="true" ht="18" r="94">
      <c r="A94" s="3431">
        <v>61</v>
      </c>
      <c r="B94" s="3331" t="s">
        <v>3206</v>
      </c>
      <c r="C94" s="3431" t="s">
        <v>3305</v>
      </c>
      <c r="D94" s="3373" t="s">
        <v>3306</v>
      </c>
      <c r="E94" s="3373" t="s">
        <v>3306</v>
      </c>
      <c r="F94" s="3434">
        <v>0</v>
      </c>
      <c r="G94" s="3434">
        <v>0</v>
      </c>
      <c r="H94" s="3445"/>
      <c r="I94" s="3436">
        <f>VLOOKUP(C94,'Data Products'!$A:$J,2,0)</f>
      </c>
      <c r="J94" s="3395">
        <f t="shared" si="1"/>
      </c>
      <c r="K94" s="3396">
        <v>45900</v>
      </c>
      <c r="L94" s="3340">
        <f t="shared" si="12"/>
      </c>
      <c r="M94" s="3445">
        <v>0</v>
      </c>
      <c r="N94" s="3362">
        <v>0</v>
      </c>
      <c r="O94" s="3470"/>
      <c r="P94" s="3471"/>
      <c r="Q94" s="3331" t="s">
        <v>3273</v>
      </c>
      <c r="R94" s="3336"/>
      <c r="S94" s="3336"/>
      <c r="T94" s="3336"/>
      <c r="U94" s="3336"/>
      <c r="V94" s="3336"/>
      <c r="W94" s="3336"/>
      <c r="X94" s="3336"/>
      <c r="Y94" s="3336"/>
      <c r="Z94" s="3336"/>
      <c r="AA94" s="3336"/>
      <c r="AB94" s="3440">
        <f t="shared" si="21"/>
      </c>
      <c r="AC94" s="3342">
        <f t="shared" si="26"/>
      </c>
      <c r="AD94" s="3476">
        <f t="shared" si="4"/>
      </c>
      <c r="AE94" s="3360">
        <f t="shared" si="15"/>
      </c>
      <c r="AF94" s="3441">
        <f>VLOOKUP(C94,'Data Products'!$A:$J,10,0)</f>
      </c>
      <c r="AG94" s="3442">
        <f t="shared" si="29"/>
      </c>
      <c r="AH94" s="3346">
        <f t="shared" si="9"/>
      </c>
      <c r="AI94" s="3446"/>
      <c r="AJ94" s="3450"/>
      <c r="AK94" s="3350"/>
      <c r="AL94" s="3349"/>
      <c r="AM94" s="3350"/>
      <c r="AN94" s="3350"/>
    </row>
    <row customHeight="true" hidden="true" ht="18" r="95">
      <c r="A95" s="3431">
        <v>62</v>
      </c>
      <c r="B95" s="3331" t="s">
        <v>3206</v>
      </c>
      <c r="C95" s="3431" t="s">
        <v>3307</v>
      </c>
      <c r="D95" s="3373" t="s">
        <v>3308</v>
      </c>
      <c r="E95" s="3373" t="s">
        <v>3308</v>
      </c>
      <c r="F95" s="3434">
        <v>0</v>
      </c>
      <c r="G95" s="3434">
        <v>0</v>
      </c>
      <c r="H95" s="3445"/>
      <c r="I95" s="3436">
        <f>VLOOKUP(C95,'Data Products'!$A:$J,2,0)</f>
      </c>
      <c r="J95" s="3395">
        <f t="shared" si="1"/>
      </c>
      <c r="K95" s="3396">
        <v>45901</v>
      </c>
      <c r="L95" s="3340">
        <f t="shared" si="12"/>
      </c>
      <c r="M95" s="3445">
        <v>0</v>
      </c>
      <c r="N95" s="3362">
        <v>0</v>
      </c>
      <c r="O95" s="3470"/>
      <c r="P95" s="3471"/>
      <c r="Q95" s="3331" t="s">
        <v>3273</v>
      </c>
      <c r="R95" s="3336"/>
      <c r="S95" s="3336"/>
      <c r="T95" s="3336"/>
      <c r="U95" s="3336"/>
      <c r="V95" s="3336"/>
      <c r="W95" s="3336"/>
      <c r="X95" s="3336"/>
      <c r="Y95" s="3336"/>
      <c r="Z95" s="3336"/>
      <c r="AA95" s="3336"/>
      <c r="AB95" s="3440">
        <f t="shared" si="21"/>
      </c>
      <c r="AC95" s="3359">
        <f t="shared" si="26"/>
      </c>
      <c r="AD95" s="3476">
        <f t="shared" si="4"/>
      </c>
      <c r="AE95" s="3360">
        <f t="shared" si="15"/>
      </c>
      <c r="AF95" s="3441">
        <f>VLOOKUP(C95,'Data Products'!$A:$J,10,0)</f>
      </c>
      <c r="AG95" s="3442">
        <f t="shared" si="29"/>
      </c>
      <c r="AH95" s="3346">
        <f t="shared" si="9"/>
      </c>
      <c r="AI95" s="3446"/>
      <c r="AJ95" s="3450"/>
      <c r="AK95" s="3350"/>
      <c r="AL95" s="3349"/>
      <c r="AM95" s="3350"/>
      <c r="AN95" s="3350"/>
    </row>
    <row customHeight="true" hidden="true" ht="18" r="96">
      <c r="A96" s="3431">
        <v>63</v>
      </c>
      <c r="B96" s="3331" t="s">
        <v>3206</v>
      </c>
      <c r="C96" s="3431" t="s">
        <v>3309</v>
      </c>
      <c r="D96" s="3373" t="s">
        <v>3300</v>
      </c>
      <c r="E96" s="3373" t="s">
        <v>3300</v>
      </c>
      <c r="F96" s="3434">
        <v>0</v>
      </c>
      <c r="G96" s="3434">
        <v>0</v>
      </c>
      <c r="H96" s="3445"/>
      <c r="I96" s="3436">
        <f>VLOOKUP(C96,'Data Products'!$A:$J,2,0)</f>
      </c>
      <c r="J96" s="3395">
        <f t="shared" si="1"/>
      </c>
      <c r="K96" s="3396">
        <v>45902</v>
      </c>
      <c r="L96" s="3340">
        <f t="shared" si="12"/>
      </c>
      <c r="M96" s="3445">
        <v>0</v>
      </c>
      <c r="N96" s="3362">
        <v>0</v>
      </c>
      <c r="O96" s="3470"/>
      <c r="P96" s="3471"/>
      <c r="Q96" s="3331" t="s">
        <v>3273</v>
      </c>
      <c r="R96" s="3336"/>
      <c r="S96" s="3336"/>
      <c r="T96" s="3336"/>
      <c r="U96" s="3336"/>
      <c r="V96" s="3336"/>
      <c r="W96" s="3336"/>
      <c r="X96" s="3336"/>
      <c r="Y96" s="3336"/>
      <c r="Z96" s="3336"/>
      <c r="AA96" s="3336"/>
      <c r="AB96" s="3440">
        <f t="shared" si="21"/>
      </c>
      <c r="AC96" s="3354">
        <f t="shared" si="26"/>
      </c>
      <c r="AD96" s="3476">
        <f t="shared" si="4"/>
      </c>
      <c r="AE96" s="3360">
        <f t="shared" si="15"/>
      </c>
      <c r="AF96" s="3441">
        <f>VLOOKUP(C96,'Data Products'!$A:$J,10,0)</f>
      </c>
      <c r="AG96" s="3442">
        <f t="shared" si="29"/>
      </c>
      <c r="AH96" s="3346">
        <f t="shared" si="9"/>
      </c>
      <c r="AI96" s="3446"/>
      <c r="AJ96" s="3450"/>
      <c r="AK96" s="3350"/>
      <c r="AL96" s="3349"/>
      <c r="AM96" s="3350"/>
      <c r="AN96" s="3350"/>
    </row>
    <row customHeight="true" hidden="true" ht="18" r="97">
      <c r="A97" s="3431">
        <v>64</v>
      </c>
      <c r="B97" s="3331" t="s">
        <v>3206</v>
      </c>
      <c r="C97" s="3431" t="s">
        <v>3310</v>
      </c>
      <c r="D97" s="3373" t="s">
        <v>3300</v>
      </c>
      <c r="E97" s="3373" t="s">
        <v>3300</v>
      </c>
      <c r="F97" s="3434">
        <v>0</v>
      </c>
      <c r="G97" s="3434">
        <v>0</v>
      </c>
      <c r="H97" s="3445"/>
      <c r="I97" s="3436">
        <f>VLOOKUP(C97,'Data Products'!$A:$J,2,0)</f>
      </c>
      <c r="J97" s="3395">
        <f t="shared" si="1"/>
      </c>
      <c r="K97" s="3396">
        <v>45903</v>
      </c>
      <c r="L97" s="3340">
        <f t="shared" si="12"/>
      </c>
      <c r="M97" s="3445">
        <v>0</v>
      </c>
      <c r="N97" s="3362">
        <v>0</v>
      </c>
      <c r="O97" s="3470"/>
      <c r="P97" s="3471"/>
      <c r="Q97" s="3331" t="s">
        <v>3273</v>
      </c>
      <c r="R97" s="3336"/>
      <c r="S97" s="3336"/>
      <c r="T97" s="3336"/>
      <c r="U97" s="3336"/>
      <c r="V97" s="3336"/>
      <c r="W97" s="3336"/>
      <c r="X97" s="3336"/>
      <c r="Y97" s="3336"/>
      <c r="Z97" s="3336"/>
      <c r="AA97" s="3336"/>
      <c r="AB97" s="3440">
        <f t="shared" si="21"/>
      </c>
      <c r="AC97" s="3359">
        <f t="shared" si="26"/>
      </c>
      <c r="AD97" s="3476">
        <f t="shared" si="4"/>
      </c>
      <c r="AE97" s="3360">
        <f t="shared" si="15"/>
      </c>
      <c r="AF97" s="3441">
        <f>VLOOKUP(C97,'Data Products'!$A:$J,10,0)</f>
      </c>
      <c r="AG97" s="3442">
        <f t="shared" si="29"/>
      </c>
      <c r="AH97" s="3346">
        <f t="shared" si="9"/>
      </c>
      <c r="AI97" s="3446"/>
      <c r="AJ97" s="3450"/>
      <c r="AK97" s="3350"/>
      <c r="AL97" s="3349"/>
      <c r="AM97" s="3350"/>
      <c r="AN97" s="3350"/>
    </row>
    <row customHeight="true" hidden="true" ht="18" r="98">
      <c r="A98" s="3431">
        <v>65</v>
      </c>
      <c r="B98" s="3331" t="s">
        <v>3157</v>
      </c>
      <c r="C98" s="3431" t="s">
        <v>3311</v>
      </c>
      <c r="D98" s="3373" t="s">
        <v>3312</v>
      </c>
      <c r="E98" s="3373" t="s">
        <v>3312</v>
      </c>
      <c r="F98" s="3434">
        <v>0</v>
      </c>
      <c r="G98" s="3434">
        <v>0</v>
      </c>
      <c r="H98" s="3445"/>
      <c r="I98" s="3436">
        <f>VLOOKUP(C98,'Data Products'!$A:$J,2,0)</f>
      </c>
      <c r="J98" s="3395">
        <f t="shared" si="1"/>
      </c>
      <c r="K98" s="3396">
        <v>45904</v>
      </c>
      <c r="L98" s="3340">
        <f t="shared" si="12"/>
      </c>
      <c r="M98" s="3445">
        <v>0</v>
      </c>
      <c r="N98" s="3362">
        <v>0</v>
      </c>
      <c r="O98" s="3470"/>
      <c r="P98" s="3471"/>
      <c r="Q98" s="3331" t="s">
        <v>3273</v>
      </c>
      <c r="R98" s="3336"/>
      <c r="S98" s="3336"/>
      <c r="T98" s="3336"/>
      <c r="U98" s="3336"/>
      <c r="V98" s="3336"/>
      <c r="W98" s="3336"/>
      <c r="X98" s="3336"/>
      <c r="Y98" s="3336"/>
      <c r="Z98" s="3336"/>
      <c r="AA98" s="3336"/>
      <c r="AB98" s="3440">
        <f t="shared" si="21"/>
      </c>
      <c r="AC98" s="3359">
        <f t="shared" si="26"/>
      </c>
      <c r="AD98" s="3476">
        <f t="shared" si="4"/>
      </c>
      <c r="AE98" s="3360">
        <f t="shared" si="15"/>
      </c>
      <c r="AF98" s="3441">
        <f>VLOOKUP(C98,'Data Products'!$A:$J,10,0)</f>
      </c>
      <c r="AG98" s="3442">
        <f t="shared" si="29"/>
      </c>
      <c r="AH98" s="3346">
        <f t="shared" si="9"/>
      </c>
      <c r="AI98" s="3446"/>
      <c r="AJ98" s="3450"/>
      <c r="AK98" s="3350"/>
      <c r="AL98" s="3349"/>
      <c r="AM98" s="3350"/>
      <c r="AN98" s="3350"/>
    </row>
    <row customHeight="true" hidden="true" ht="18" r="99">
      <c r="A99" s="3431">
        <v>66</v>
      </c>
      <c r="B99" s="3331" t="s">
        <v>3206</v>
      </c>
      <c r="C99" s="3431" t="s">
        <v>3313</v>
      </c>
      <c r="D99" s="3373" t="s">
        <v>3300</v>
      </c>
      <c r="E99" s="3373" t="s">
        <v>3300</v>
      </c>
      <c r="F99" s="3434">
        <v>0</v>
      </c>
      <c r="G99" s="3434">
        <v>0</v>
      </c>
      <c r="H99" s="3445"/>
      <c r="I99" s="3436">
        <f>VLOOKUP(C99,'Data Products'!$A:$J,2,0)</f>
      </c>
      <c r="J99" s="3395">
        <f t="shared" si="1"/>
      </c>
      <c r="K99" s="3396">
        <v>45905</v>
      </c>
      <c r="L99" s="3340">
        <f t="shared" si="12"/>
      </c>
      <c r="M99" s="3445">
        <v>0</v>
      </c>
      <c r="N99" s="3362">
        <v>0</v>
      </c>
      <c r="O99" s="3470"/>
      <c r="P99" s="3471"/>
      <c r="Q99" s="3331" t="s">
        <v>3273</v>
      </c>
      <c r="R99" s="3336"/>
      <c r="S99" s="3336"/>
      <c r="T99" s="3336"/>
      <c r="U99" s="3336"/>
      <c r="V99" s="3336"/>
      <c r="W99" s="3336"/>
      <c r="X99" s="3336"/>
      <c r="Y99" s="3336"/>
      <c r="Z99" s="3336"/>
      <c r="AA99" s="3336"/>
      <c r="AB99" s="3440">
        <f t="shared" si="21"/>
      </c>
      <c r="AC99" s="3359">
        <f t="shared" si="26"/>
      </c>
      <c r="AD99" s="3476">
        <f t="shared" si="4"/>
      </c>
      <c r="AE99" s="3360">
        <f t="shared" si="15"/>
      </c>
      <c r="AF99" s="3441">
        <f>VLOOKUP(C99,'Data Products'!$A:$J,10,0)</f>
      </c>
      <c r="AG99" s="3442">
        <f t="shared" si="29"/>
      </c>
      <c r="AH99" s="3346">
        <f t="shared" si="9"/>
      </c>
      <c r="AI99" s="3446"/>
      <c r="AJ99" s="3450"/>
      <c r="AK99" s="3350"/>
      <c r="AL99" s="3349"/>
      <c r="AM99" s="3350"/>
      <c r="AN99" s="3350"/>
    </row>
    <row customHeight="true" hidden="true" ht="18" r="100">
      <c r="A100" s="3431">
        <v>67</v>
      </c>
      <c r="B100" s="3331" t="s">
        <v>3206</v>
      </c>
      <c r="C100" s="3431" t="s">
        <v>3314</v>
      </c>
      <c r="D100" s="3373" t="s">
        <v>3300</v>
      </c>
      <c r="E100" s="3373" t="s">
        <v>3300</v>
      </c>
      <c r="F100" s="3434">
        <v>0</v>
      </c>
      <c r="G100" s="3434">
        <v>0</v>
      </c>
      <c r="H100" s="3445"/>
      <c r="I100" s="3436">
        <f>VLOOKUP(C100,'Data Products'!$A:$J,2,0)</f>
      </c>
      <c r="J100" s="3395">
        <f t="shared" si="1"/>
      </c>
      <c r="K100" s="3396">
        <v>45906</v>
      </c>
      <c r="L100" s="3340">
        <f t="shared" si="12"/>
      </c>
      <c r="M100" s="3445">
        <v>0</v>
      </c>
      <c r="N100" s="3362">
        <v>0</v>
      </c>
      <c r="O100" s="3470"/>
      <c r="P100" s="3471"/>
      <c r="Q100" s="3331" t="s">
        <v>3273</v>
      </c>
      <c r="R100" s="3336"/>
      <c r="S100" s="3336"/>
      <c r="T100" s="3336"/>
      <c r="U100" s="3336"/>
      <c r="V100" s="3336"/>
      <c r="W100" s="3336"/>
      <c r="X100" s="3336"/>
      <c r="Y100" s="3336"/>
      <c r="Z100" s="3336"/>
      <c r="AA100" s="3336"/>
      <c r="AB100" s="3440">
        <f t="shared" si="21"/>
      </c>
      <c r="AC100" s="3359">
        <f t="shared" si="26"/>
      </c>
      <c r="AD100" s="3476">
        <f t="shared" si="4"/>
      </c>
      <c r="AE100" s="3360">
        <f t="shared" si="15"/>
      </c>
      <c r="AF100" s="3441">
        <f>VLOOKUP(C100,'Data Products'!$A:$J,10,0)</f>
      </c>
      <c r="AG100" s="3442">
        <f t="shared" si="29"/>
      </c>
      <c r="AH100" s="3346">
        <f t="shared" si="9"/>
      </c>
      <c r="AI100" s="3446"/>
      <c r="AJ100" s="3450"/>
      <c r="AK100" s="3350"/>
      <c r="AL100" s="3349"/>
      <c r="AM100" s="3350"/>
      <c r="AN100" s="3350"/>
    </row>
    <row customHeight="true" hidden="true" ht="18" r="101">
      <c r="A101" s="3431">
        <v>68</v>
      </c>
      <c r="B101" s="3331" t="s">
        <v>3206</v>
      </c>
      <c r="C101" s="3431" t="s">
        <v>3315</v>
      </c>
      <c r="D101" s="3373" t="s">
        <v>3300</v>
      </c>
      <c r="E101" s="3373" t="s">
        <v>3300</v>
      </c>
      <c r="F101" s="3434">
        <v>0</v>
      </c>
      <c r="G101" s="3434">
        <v>0</v>
      </c>
      <c r="H101" s="3445"/>
      <c r="I101" s="3436">
        <f>VLOOKUP(C101,'Data Products'!$A:$J,2,0)</f>
      </c>
      <c r="J101" s="3395">
        <f t="shared" si="1"/>
      </c>
      <c r="K101" s="3396">
        <v>45907</v>
      </c>
      <c r="L101" s="3340">
        <f t="shared" si="12"/>
      </c>
      <c r="M101" s="3445">
        <v>0</v>
      </c>
      <c r="N101" s="3362">
        <v>0</v>
      </c>
      <c r="O101" s="3470"/>
      <c r="P101" s="3471"/>
      <c r="Q101" s="3331" t="s">
        <v>3273</v>
      </c>
      <c r="R101" s="3336"/>
      <c r="S101" s="3336"/>
      <c r="T101" s="3336"/>
      <c r="U101" s="3336"/>
      <c r="V101" s="3336"/>
      <c r="W101" s="3336"/>
      <c r="X101" s="3336"/>
      <c r="Y101" s="3336"/>
      <c r="Z101" s="3336"/>
      <c r="AA101" s="3336"/>
      <c r="AB101" s="3440">
        <f t="shared" si="21"/>
      </c>
      <c r="AC101" s="3359">
        <f t="shared" si="26"/>
      </c>
      <c r="AD101" s="3476">
        <f t="shared" si="4"/>
      </c>
      <c r="AE101" s="3360">
        <f t="shared" si="15"/>
      </c>
      <c r="AF101" s="3441">
        <f>VLOOKUP(C101,'Data Products'!$A:$J,10,0)</f>
      </c>
      <c r="AG101" s="3442">
        <f t="shared" si="29"/>
      </c>
      <c r="AH101" s="3346">
        <f t="shared" si="9"/>
      </c>
      <c r="AI101" s="3446"/>
      <c r="AJ101" s="3450"/>
      <c r="AK101" s="3350"/>
      <c r="AL101" s="3349"/>
      <c r="AM101" s="3350"/>
      <c r="AN101" s="3350"/>
    </row>
    <row customHeight="true" hidden="true" ht="18" r="102">
      <c r="A102" s="3431">
        <v>69</v>
      </c>
      <c r="B102" s="3331" t="s">
        <v>3206</v>
      </c>
      <c r="C102" s="3431" t="s">
        <v>3316</v>
      </c>
      <c r="D102" s="3373" t="s">
        <v>3317</v>
      </c>
      <c r="E102" s="3373" t="s">
        <v>3317</v>
      </c>
      <c r="F102" s="3434">
        <v>0</v>
      </c>
      <c r="G102" s="3434">
        <v>0</v>
      </c>
      <c r="H102" s="3445"/>
      <c r="I102" s="3436">
        <f>VLOOKUP(C102,'Data Products'!$A:$J,2,0)</f>
      </c>
      <c r="J102" s="3395">
        <f t="shared" si="1"/>
      </c>
      <c r="K102" s="3396">
        <v>45908</v>
      </c>
      <c r="L102" s="3340">
        <f t="shared" si="12"/>
      </c>
      <c r="M102" s="3445">
        <v>0</v>
      </c>
      <c r="N102" s="3362">
        <v>0</v>
      </c>
      <c r="O102" s="3470"/>
      <c r="P102" s="3471"/>
      <c r="Q102" s="3331" t="s">
        <v>3273</v>
      </c>
      <c r="R102" s="3336"/>
      <c r="S102" s="3336"/>
      <c r="T102" s="3336"/>
      <c r="U102" s="3336"/>
      <c r="V102" s="3336"/>
      <c r="W102" s="3336"/>
      <c r="X102" s="3336"/>
      <c r="Y102" s="3336"/>
      <c r="Z102" s="3336"/>
      <c r="AA102" s="3336"/>
      <c r="AB102" s="3440">
        <f t="shared" si="21"/>
      </c>
      <c r="AC102" s="3342">
        <f t="shared" si="26"/>
      </c>
      <c r="AD102" s="3476">
        <f t="shared" si="4"/>
      </c>
      <c r="AE102" s="3360">
        <f t="shared" si="15"/>
      </c>
      <c r="AF102" s="3441">
        <f>VLOOKUP(C102,'Data Products'!$A:$J,10,0)</f>
      </c>
      <c r="AG102" s="3442">
        <f t="shared" si="29"/>
      </c>
      <c r="AH102" s="3346">
        <f t="shared" si="9"/>
      </c>
      <c r="AI102" s="3446"/>
      <c r="AJ102" s="3450"/>
      <c r="AK102" s="3350"/>
      <c r="AL102" s="3349"/>
      <c r="AM102" s="3350"/>
      <c r="AN102" s="3350"/>
    </row>
    <row customHeight="true" hidden="true" ht="18" r="103">
      <c r="A103" s="3431">
        <v>70</v>
      </c>
      <c r="B103" s="3331" t="s">
        <v>3206</v>
      </c>
      <c r="C103" s="3431" t="s">
        <v>3318</v>
      </c>
      <c r="D103" s="3455"/>
      <c r="E103" s="3455"/>
      <c r="F103" s="3434">
        <v>0</v>
      </c>
      <c r="G103" s="3434">
        <v>0</v>
      </c>
      <c r="H103" s="3445"/>
      <c r="I103" s="3436">
        <f>VLOOKUP(C103,'Data Products'!$A:$J,2,0)</f>
      </c>
      <c r="J103" s="3395">
        <f t="shared" si="1"/>
      </c>
      <c r="K103" s="3396">
        <v>45909</v>
      </c>
      <c r="L103" s="3340">
        <f t="shared" si="12"/>
      </c>
      <c r="M103" s="3445">
        <v>0</v>
      </c>
      <c r="N103" s="3362">
        <v>0</v>
      </c>
      <c r="O103" s="3470"/>
      <c r="P103" s="3471"/>
      <c r="Q103" s="3331" t="s">
        <v>3273</v>
      </c>
      <c r="R103" s="3336"/>
      <c r="S103" s="3336"/>
      <c r="T103" s="3336"/>
      <c r="U103" s="3336"/>
      <c r="V103" s="3336"/>
      <c r="W103" s="3336"/>
      <c r="X103" s="3336"/>
      <c r="Y103" s="3336"/>
      <c r="Z103" s="3336"/>
      <c r="AA103" s="3336"/>
      <c r="AB103" s="3440">
        <f t="shared" si="21"/>
      </c>
      <c r="AC103" s="3354">
        <f t="shared" si="26"/>
      </c>
      <c r="AD103" s="3476">
        <f t="shared" si="4"/>
      </c>
      <c r="AE103" s="3360">
        <f t="shared" si="15"/>
      </c>
      <c r="AF103" s="3441">
        <f>VLOOKUP(C103,'Data Products'!$A:$J,10,0)</f>
      </c>
      <c r="AG103" s="3442">
        <f t="shared" si="29"/>
      </c>
      <c r="AH103" s="3346">
        <f t="shared" si="9"/>
      </c>
      <c r="AI103" s="3446"/>
      <c r="AJ103" s="3450"/>
      <c r="AK103" s="3350"/>
      <c r="AL103" s="3349"/>
      <c r="AM103" s="3350"/>
      <c r="AN103" s="3350"/>
    </row>
    <row customHeight="true" hidden="true" ht="18" r="104">
      <c r="A104" s="3431">
        <v>71</v>
      </c>
      <c r="B104" s="3331" t="s">
        <v>3206</v>
      </c>
      <c r="C104" s="3431" t="s">
        <v>3319</v>
      </c>
      <c r="D104" s="3455"/>
      <c r="E104" s="3455"/>
      <c r="F104" s="3434">
        <v>0</v>
      </c>
      <c r="G104" s="3434">
        <v>0</v>
      </c>
      <c r="H104" s="3445"/>
      <c r="I104" s="3436">
        <f>VLOOKUP(C104,'Data Products'!$A:$J,2,0)</f>
      </c>
      <c r="J104" s="3395">
        <f t="shared" si="1"/>
      </c>
      <c r="K104" s="3396">
        <v>45910</v>
      </c>
      <c r="L104" s="3340">
        <f t="shared" si="12"/>
      </c>
      <c r="M104" s="3445">
        <v>0</v>
      </c>
      <c r="N104" s="3362">
        <v>0</v>
      </c>
      <c r="O104" s="3470"/>
      <c r="P104" s="3471"/>
      <c r="Q104" s="3331" t="s">
        <v>3273</v>
      </c>
      <c r="R104" s="3336"/>
      <c r="S104" s="3336"/>
      <c r="T104" s="3336"/>
      <c r="U104" s="3336"/>
      <c r="V104" s="3336"/>
      <c r="W104" s="3336"/>
      <c r="X104" s="3336"/>
      <c r="Y104" s="3336"/>
      <c r="Z104" s="3336"/>
      <c r="AA104" s="3336"/>
      <c r="AB104" s="3440">
        <f t="shared" si="21"/>
      </c>
      <c r="AC104" s="3453">
        <f t="shared" si="26"/>
      </c>
      <c r="AD104" s="3476">
        <f t="shared" si="4"/>
      </c>
      <c r="AE104" s="3360">
        <f t="shared" si="15"/>
      </c>
      <c r="AF104" s="3441">
        <f>VLOOKUP(C104,'Data Products'!$A:$J,10,0)</f>
      </c>
      <c r="AG104" s="3442">
        <f t="shared" si="29"/>
      </c>
      <c r="AH104" s="3346">
        <f t="shared" si="9"/>
      </c>
      <c r="AI104" s="3443" t="s">
        <v>3320</v>
      </c>
      <c r="AJ104" s="3450"/>
      <c r="AK104" s="3350"/>
      <c r="AL104" s="3349"/>
      <c r="AM104" s="3350"/>
      <c r="AN104" s="3350"/>
    </row>
    <row customHeight="true" hidden="true" ht="18" r="105">
      <c r="A105" s="3457">
        <v>72</v>
      </c>
      <c r="B105" s="3451" t="s">
        <v>3206</v>
      </c>
      <c r="C105" s="3457" t="s">
        <v>3321</v>
      </c>
      <c r="D105" s="3455"/>
      <c r="E105" s="3455"/>
      <c r="F105" s="3434">
        <v>0</v>
      </c>
      <c r="G105" s="3434">
        <v>0</v>
      </c>
      <c r="H105" s="3460"/>
      <c r="I105" s="3436">
        <f>VLOOKUP(C105,'Data Products'!$A:$J,2,0)</f>
      </c>
      <c r="J105" s="3395">
        <f t="shared" si="1"/>
      </c>
      <c r="K105" s="3396">
        <v>45911</v>
      </c>
      <c r="L105" s="3378">
        <f t="shared" si="12"/>
      </c>
      <c r="M105" s="3460">
        <v>0</v>
      </c>
      <c r="N105" s="3362">
        <v>0</v>
      </c>
      <c r="O105" s="3473"/>
      <c r="P105" s="3474"/>
      <c r="Q105" s="3331" t="s">
        <v>3273</v>
      </c>
      <c r="R105" s="3336"/>
      <c r="S105" s="3336"/>
      <c r="T105" s="3336"/>
      <c r="U105" s="3336"/>
      <c r="V105" s="3336"/>
      <c r="W105" s="3336"/>
      <c r="X105" s="3336"/>
      <c r="Y105" s="3336"/>
      <c r="Z105" s="3336"/>
      <c r="AA105" s="3336"/>
      <c r="AB105" s="3440">
        <f t="shared" si="21"/>
      </c>
      <c r="AC105" s="3354">
        <f t="shared" si="26"/>
      </c>
      <c r="AD105" s="3476">
        <f t="shared" si="4"/>
      </c>
      <c r="AE105" s="3360">
        <f t="shared" si="15"/>
      </c>
      <c r="AF105" s="3441">
        <f>VLOOKUP(C105,'Data Products'!$A:$J,10,0)</f>
      </c>
      <c r="AG105" s="3442">
        <f t="shared" si="29"/>
      </c>
      <c r="AH105" s="3346">
        <f t="shared" si="9"/>
      </c>
      <c r="AI105" s="3446"/>
      <c r="AJ105" s="3450"/>
      <c r="AK105" s="3350"/>
      <c r="AL105" s="3349"/>
      <c r="AM105" s="3350"/>
      <c r="AN105" s="3350"/>
    </row>
    <row customHeight="true" hidden="true" ht="18" r="106">
      <c r="A106" s="3373">
        <v>45</v>
      </c>
      <c r="B106" s="3455" t="s">
        <v>3160</v>
      </c>
      <c r="C106" s="3477" t="s">
        <v>3322</v>
      </c>
      <c r="D106" s="3478" t="s">
        <v>3323</v>
      </c>
      <c r="E106" s="3478" t="s">
        <v>3323</v>
      </c>
      <c r="F106" s="3434">
        <v>0</v>
      </c>
      <c r="G106" s="3434">
        <v>0</v>
      </c>
      <c r="H106" s="3393"/>
      <c r="I106" s="3436">
        <f>VLOOKUP(C106,'Data Products'!$A:$J,2,0)</f>
      </c>
      <c r="J106" s="3395">
        <f t="shared" si="1"/>
      </c>
      <c r="K106" s="3396">
        <v>45912</v>
      </c>
      <c r="L106" s="3479">
        <f t="shared" si="12"/>
      </c>
      <c r="M106" s="3393">
        <v>0</v>
      </c>
      <c r="N106" s="3362">
        <v>0</v>
      </c>
      <c r="O106" s="3480"/>
      <c r="P106" s="3389"/>
      <c r="Q106" s="3331" t="s">
        <v>3236</v>
      </c>
      <c r="R106" s="3406"/>
      <c r="S106" s="3406"/>
      <c r="T106" s="3406"/>
      <c r="U106" s="3406"/>
      <c r="V106" s="3406"/>
      <c r="W106" s="3406"/>
      <c r="X106" s="3406"/>
      <c r="Y106" s="3406"/>
      <c r="Z106" s="3406"/>
      <c r="AA106" s="3406"/>
      <c r="AB106" s="3440">
        <f t="shared" si="21"/>
      </c>
      <c r="AC106" s="3472">
        <f t="shared" si="26"/>
      </c>
      <c r="AD106" s="3343">
        <f t="shared" si="4"/>
      </c>
      <c r="AE106" s="3360">
        <f t="shared" si="15"/>
      </c>
      <c r="AF106" s="3441">
        <f>VLOOKUP(C106,'Data Products'!$A:$J,10,0)</f>
      </c>
      <c r="AG106" s="3442">
        <f t="shared" si="29"/>
      </c>
      <c r="AH106" s="3418"/>
      <c r="AI106" s="3446"/>
      <c r="AJ106" s="3481"/>
      <c r="AK106" s="3481"/>
      <c r="AL106" s="3482"/>
      <c r="AM106" s="3481"/>
      <c r="AN106" s="3481"/>
    </row>
    <row customHeight="true" hidden="true" ht="18" r="107">
      <c r="A107" s="3483">
        <v>46</v>
      </c>
      <c r="B107" s="3484" t="s">
        <v>3160</v>
      </c>
      <c r="C107" s="3485" t="s">
        <v>3225</v>
      </c>
      <c r="D107" s="3478" t="s">
        <v>3225</v>
      </c>
      <c r="E107" s="3478" t="s">
        <v>3225</v>
      </c>
      <c r="F107" s="3434">
        <v>0</v>
      </c>
      <c r="G107" s="3434">
        <v>0</v>
      </c>
      <c r="H107" s="3486"/>
      <c r="I107" s="3487">
        <f>VLOOKUP(C107,'Data Products'!$A:$J,2,0)</f>
      </c>
      <c r="J107" s="3395">
        <f t="shared" si="1"/>
      </c>
      <c r="K107" s="3396">
        <v>45913</v>
      </c>
      <c r="L107" s="3488">
        <f t="shared" si="12"/>
      </c>
      <c r="M107" s="3486">
        <v>0</v>
      </c>
      <c r="N107" s="3362">
        <v>0</v>
      </c>
      <c r="O107" s="3489"/>
      <c r="P107" s="3490"/>
      <c r="Q107" s="3451" t="s">
        <v>3236</v>
      </c>
      <c r="R107" s="3406"/>
      <c r="S107" s="3406"/>
      <c r="T107" s="3406"/>
      <c r="U107" s="3406"/>
      <c r="V107" s="3406"/>
      <c r="W107" s="3406"/>
      <c r="X107" s="3406"/>
      <c r="Y107" s="3406"/>
      <c r="Z107" s="3406"/>
      <c r="AA107" s="3406"/>
      <c r="AB107" s="3475">
        <f t="shared" si="21"/>
      </c>
      <c r="AC107" s="3472">
        <f t="shared" si="26"/>
      </c>
      <c r="AD107" s="3491">
        <f t="shared" si="4"/>
      </c>
      <c r="AE107" s="3360">
        <f t="shared" si="15"/>
      </c>
      <c r="AF107" s="3441">
        <f>VLOOKUP(C107,'Data Products'!$A:$J,10,0)</f>
      </c>
      <c r="AG107" s="3442">
        <f t="shared" si="29"/>
      </c>
      <c r="AH107" s="3418"/>
      <c r="AI107" s="3443" t="s">
        <v>3324</v>
      </c>
      <c r="AJ107" s="3481"/>
      <c r="AK107" s="3481"/>
      <c r="AL107" s="3482"/>
      <c r="AM107" s="3481"/>
      <c r="AN107" s="3481"/>
    </row>
    <row customHeight="true" ht="18" r="108">
      <c r="A108" s="3492">
        <v>47</v>
      </c>
      <c r="B108" s="3484" t="s">
        <v>3160</v>
      </c>
      <c r="C108" s="3493" t="s">
        <v>3219</v>
      </c>
      <c r="D108" s="3455" t="s">
        <v>3219</v>
      </c>
      <c r="E108" s="3455" t="s">
        <v>3219</v>
      </c>
      <c r="F108" s="3434">
        <v>31</v>
      </c>
      <c r="G108" s="3434">
        <v>31</v>
      </c>
      <c r="H108" s="3393"/>
      <c r="I108" s="3436">
        <f>VLOOKUP(C108,'Data Products'!$A:$J,2,0)</f>
      </c>
      <c r="J108" s="3395">
        <f t="shared" si="1"/>
      </c>
      <c r="K108" s="3396">
        <v>45914</v>
      </c>
      <c r="L108" s="3340">
        <f t="shared" si="12"/>
      </c>
      <c r="M108" s="3437">
        <v>17</v>
      </c>
      <c r="N108" s="3494">
        <v>18</v>
      </c>
      <c r="O108" s="3364"/>
      <c r="P108" s="3336"/>
      <c r="Q108" s="3331" t="s">
        <v>3325</v>
      </c>
      <c r="R108" s="3410"/>
      <c r="S108" s="3410"/>
      <c r="T108" s="3439"/>
      <c r="U108" s="3410"/>
      <c r="V108" s="3410"/>
      <c r="W108" s="3410"/>
      <c r="X108" s="3410"/>
      <c r="Y108" s="3410"/>
      <c r="Z108" s="3410"/>
      <c r="AA108" s="3410"/>
      <c r="AB108" s="3440">
        <f t="shared" si="21"/>
      </c>
      <c r="AC108" s="3359">
        <f t="shared" si="26"/>
      </c>
      <c r="AD108" s="3343">
        <f t="shared" si="4"/>
      </c>
      <c r="AE108" s="3360">
        <f t="shared" si="15"/>
      </c>
      <c r="AF108" s="3441">
        <f>VLOOKUP(C108,'Data Products'!$A:$J,10,0)</f>
      </c>
      <c r="AG108" s="3442">
        <f t="shared" si="29"/>
      </c>
      <c r="AH108" s="3418"/>
      <c r="AI108" s="3495" t="s">
        <v>3326</v>
      </c>
      <c r="AJ108" s="3496"/>
      <c r="AK108" s="3496"/>
      <c r="AL108" s="3446"/>
      <c r="AM108" s="3496"/>
      <c r="AN108" s="3496"/>
    </row>
    <row r="109">
      <c r="A109" s="3492">
        <v>48</v>
      </c>
      <c r="B109" s="3484" t="s">
        <v>3160</v>
      </c>
      <c r="C109" s="3493" t="s">
        <v>3277</v>
      </c>
      <c r="D109" s="3455" t="s">
        <v>3277</v>
      </c>
      <c r="E109" s="3455" t="s">
        <v>3277</v>
      </c>
      <c r="F109" s="3434">
        <v>121</v>
      </c>
      <c r="G109" s="3434">
        <v>121</v>
      </c>
      <c r="H109" s="3393"/>
      <c r="I109" s="3436">
        <f>VLOOKUP(C109,'Data Products'!$A:$J,2,0)</f>
      </c>
      <c r="J109" s="3395">
        <f t="shared" si="1"/>
      </c>
      <c r="K109" s="3396">
        <v>45915</v>
      </c>
      <c r="L109" s="3340">
        <f t="shared" si="12"/>
      </c>
      <c r="M109" s="3445">
        <v>23</v>
      </c>
      <c r="N109" s="3494">
        <v>47</v>
      </c>
      <c r="O109" s="3364"/>
      <c r="P109" s="3336"/>
      <c r="Q109" s="3331" t="s">
        <v>3211</v>
      </c>
      <c r="R109" s="3410"/>
      <c r="S109" s="3410"/>
      <c r="T109" s="3439"/>
      <c r="U109" s="3410"/>
      <c r="V109" s="3410"/>
      <c r="W109" s="3410"/>
      <c r="X109" s="3410"/>
      <c r="Y109" s="3410"/>
      <c r="Z109" s="3410"/>
      <c r="AA109" s="3410"/>
      <c r="AB109" s="3440">
        <f t="shared" si="21"/>
      </c>
      <c r="AC109" s="3354">
        <f t="shared" si="26"/>
      </c>
      <c r="AD109" s="3343">
        <f t="shared" si="4"/>
      </c>
      <c r="AE109" s="3360">
        <f t="shared" si="15"/>
      </c>
      <c r="AF109" s="3441">
        <f>VLOOKUP(C109,'Data Products'!$A:$J,10,0)</f>
      </c>
      <c r="AG109" s="3442">
        <f t="shared" si="29"/>
      </c>
      <c r="AH109" s="3418"/>
      <c r="AI109" s="3495" t="s">
        <v>3327</v>
      </c>
      <c r="AJ109" s="3496"/>
      <c r="AK109" s="3496"/>
      <c r="AL109" s="3446"/>
      <c r="AM109" s="3496"/>
      <c r="AN109" s="3496"/>
    </row>
    <row customHeight="true" ht="18" r="110">
      <c r="A110" s="3492">
        <v>52</v>
      </c>
      <c r="B110" s="3484" t="s">
        <v>3160</v>
      </c>
      <c r="C110" s="3493" t="s">
        <v>3270</v>
      </c>
      <c r="D110" s="3455" t="s">
        <v>3270</v>
      </c>
      <c r="E110" s="3455" t="s">
        <v>3270</v>
      </c>
      <c r="F110" s="3434">
        <v>702</v>
      </c>
      <c r="G110" s="3434">
        <v>702</v>
      </c>
      <c r="H110" s="3393"/>
      <c r="I110" s="3436">
        <f>VLOOKUP(C110,'Data Products'!$A:$J,2,0)</f>
      </c>
      <c r="J110" s="3395">
        <f t="shared" si="1"/>
      </c>
      <c r="K110" s="3396">
        <v>45919</v>
      </c>
      <c r="L110" s="3340">
        <f t="shared" si="12"/>
      </c>
      <c r="M110" s="3445">
        <v>16</v>
      </c>
      <c r="N110" s="3494">
        <v>31</v>
      </c>
      <c r="O110" s="3364"/>
      <c r="P110" s="3336"/>
      <c r="Q110" s="3331" t="s">
        <v>3216</v>
      </c>
      <c r="R110" s="3410"/>
      <c r="S110" s="3410"/>
      <c r="T110" s="3439"/>
      <c r="U110" s="3410"/>
      <c r="V110" s="3410"/>
      <c r="W110" s="3410"/>
      <c r="X110" s="3410"/>
      <c r="Y110" s="3410"/>
      <c r="Z110" s="3410"/>
      <c r="AA110" s="3410"/>
      <c r="AB110" s="3440">
        <f t="shared" si="21"/>
      </c>
      <c r="AC110" s="3359">
        <f t="shared" si="26"/>
      </c>
      <c r="AD110" s="3343">
        <f t="shared" si="4"/>
      </c>
      <c r="AE110" s="3360">
        <f t="shared" si="15"/>
      </c>
      <c r="AF110" s="3441">
        <f>VLOOKUP(C110,'Data Products'!$A:$J,10,0)</f>
      </c>
      <c r="AG110" s="3442">
        <f t="shared" si="29"/>
      </c>
      <c r="AH110" s="3418"/>
      <c r="AI110" s="3497"/>
      <c r="AJ110" s="3496"/>
      <c r="AK110" s="3496"/>
      <c r="AL110" s="3446"/>
      <c r="AM110" s="3496"/>
      <c r="AN110" s="3496"/>
    </row>
    <row customHeight="true" ht="18" r="111">
      <c r="A111" s="3492">
        <v>53</v>
      </c>
      <c r="B111" s="3484" t="s">
        <v>3160</v>
      </c>
      <c r="C111" s="3493" t="s">
        <v>3218</v>
      </c>
      <c r="D111" s="3455" t="s">
        <v>3218</v>
      </c>
      <c r="E111" s="3455" t="s">
        <v>3218</v>
      </c>
      <c r="F111" s="3434">
        <v>3</v>
      </c>
      <c r="G111" s="3434">
        <v>3</v>
      </c>
      <c r="H111" s="3393"/>
      <c r="I111" s="3436">
        <f>VLOOKUP(C111,'Data Products'!$A:$J,2,0)</f>
      </c>
      <c r="J111" s="3395">
        <f t="shared" si="1"/>
      </c>
      <c r="K111" s="3396">
        <v>45920</v>
      </c>
      <c r="L111" s="3340">
        <f t="shared" si="12"/>
      </c>
      <c r="M111" s="3445">
        <v>0</v>
      </c>
      <c r="N111" s="3362">
        <v>0</v>
      </c>
      <c r="O111" s="3364"/>
      <c r="P111" s="3336"/>
      <c r="Q111" s="3452" t="s">
        <v>3216</v>
      </c>
      <c r="R111" s="3410"/>
      <c r="S111" s="3410"/>
      <c r="T111" s="3439"/>
      <c r="U111" s="3410"/>
      <c r="V111" s="3410"/>
      <c r="W111" s="3410"/>
      <c r="X111" s="3410"/>
      <c r="Y111" s="3410"/>
      <c r="Z111" s="3410"/>
      <c r="AA111" s="3410"/>
      <c r="AB111" s="3440">
        <f t="shared" si="21"/>
      </c>
      <c r="AC111" s="3453">
        <f t="shared" si="26"/>
      </c>
      <c r="AD111" s="3343">
        <f t="shared" si="4"/>
      </c>
      <c r="AE111" s="3360">
        <f t="shared" si="15"/>
      </c>
      <c r="AF111" s="3441">
        <f>VLOOKUP(C111,'Data Products'!$A:$J,10,0)</f>
      </c>
      <c r="AG111" s="3442">
        <f t="shared" si="29"/>
      </c>
      <c r="AH111" s="3418"/>
      <c r="AI111" s="3497"/>
      <c r="AJ111" s="3496"/>
      <c r="AK111" s="3496"/>
      <c r="AL111" s="3446"/>
      <c r="AM111" s="3496"/>
      <c r="AN111" s="3496"/>
    </row>
    <row customHeight="true" hidden="true" ht="18" r="112">
      <c r="A112" s="3492">
        <v>54</v>
      </c>
      <c r="B112" s="3484" t="s">
        <v>3160</v>
      </c>
      <c r="C112" s="3493" t="s">
        <v>3323</v>
      </c>
      <c r="D112" s="3455" t="s">
        <v>3323</v>
      </c>
      <c r="E112" s="3455" t="s">
        <v>3323</v>
      </c>
      <c r="F112" s="3434">
        <v>3</v>
      </c>
      <c r="G112" s="3434">
        <v>3</v>
      </c>
      <c r="H112" s="3393"/>
      <c r="I112" s="3436">
        <f>VLOOKUP(C112,'Data Products'!$A:$J,2,0)</f>
      </c>
      <c r="J112" s="3395">
        <f t="shared" si="1"/>
      </c>
      <c r="K112" s="3396">
        <v>45921</v>
      </c>
      <c r="L112" s="3340">
        <f t="shared" si="12"/>
      </c>
      <c r="M112" s="3445">
        <v>0</v>
      </c>
      <c r="N112" s="3432">
        <v>917</v>
      </c>
      <c r="O112" s="3364"/>
      <c r="P112" s="3336"/>
      <c r="Q112" s="3331" t="s">
        <v>3216</v>
      </c>
      <c r="R112" s="3410"/>
      <c r="S112" s="3410"/>
      <c r="T112" s="3439"/>
      <c r="U112" s="3410"/>
      <c r="V112" s="3410"/>
      <c r="W112" s="3410"/>
      <c r="X112" s="3410"/>
      <c r="Y112" s="3410"/>
      <c r="Z112" s="3410"/>
      <c r="AA112" s="3410"/>
      <c r="AB112" s="3440">
        <f t="shared" si="21"/>
      </c>
      <c r="AC112" s="3354">
        <f t="shared" si="26"/>
      </c>
      <c r="AD112" s="3343">
        <f t="shared" si="4"/>
      </c>
      <c r="AE112" s="3360">
        <f t="shared" si="15"/>
      </c>
      <c r="AF112" s="3441">
        <f>VLOOKUP(C112,'Data Products'!$A:$J,10,0)</f>
      </c>
      <c r="AG112" s="3442">
        <f t="shared" si="29"/>
      </c>
      <c r="AH112" s="3418"/>
      <c r="AI112" s="3497"/>
      <c r="AJ112" s="3496"/>
      <c r="AK112" s="3496"/>
      <c r="AL112" s="3446"/>
      <c r="AM112" s="3496"/>
      <c r="AN112" s="3496"/>
    </row>
    <row customHeight="true" ht="18" r="113">
      <c r="A113" s="3492">
        <v>55</v>
      </c>
      <c r="B113" s="3484" t="s">
        <v>3160</v>
      </c>
      <c r="C113" s="3493" t="s">
        <v>3328</v>
      </c>
      <c r="D113" s="3455" t="s">
        <v>3328</v>
      </c>
      <c r="E113" s="3455" t="s">
        <v>3328</v>
      </c>
      <c r="F113" s="3434">
        <v>655</v>
      </c>
      <c r="G113" s="3434">
        <v>655</v>
      </c>
      <c r="H113" s="3393"/>
      <c r="I113" s="3436">
        <f>VLOOKUP(C113,'Data Products'!$A:$J,2,0)</f>
      </c>
      <c r="J113" s="3395">
        <f t="shared" si="1"/>
      </c>
      <c r="K113" s="3396">
        <v>45922</v>
      </c>
      <c r="L113" s="3340">
        <f t="shared" si="12"/>
      </c>
      <c r="M113" s="3460">
        <v>1042</v>
      </c>
      <c r="N113" s="3432">
        <v>1874</v>
      </c>
      <c r="O113" s="3364"/>
      <c r="P113" s="3336"/>
      <c r="Q113" s="3331" t="s">
        <v>3216</v>
      </c>
      <c r="R113" s="3410"/>
      <c r="S113" s="3410"/>
      <c r="T113" s="3439"/>
      <c r="U113" s="3410"/>
      <c r="V113" s="3410"/>
      <c r="W113" s="3410"/>
      <c r="X113" s="3410"/>
      <c r="Y113" s="3410"/>
      <c r="Z113" s="3410"/>
      <c r="AA113" s="3410"/>
      <c r="AB113" s="3440">
        <f t="shared" si="21"/>
      </c>
      <c r="AC113" s="3359">
        <f t="shared" si="26"/>
      </c>
      <c r="AD113" s="3343">
        <f t="shared" si="4"/>
      </c>
      <c r="AE113" s="3360">
        <f t="shared" si="15"/>
      </c>
      <c r="AF113" s="3441">
        <f>VLOOKUP(C113,'Data Products'!$A:$J,10,0)</f>
      </c>
      <c r="AG113" s="3442">
        <f t="shared" si="29"/>
      </c>
      <c r="AH113" s="3418"/>
      <c r="AI113" s="3497"/>
      <c r="AJ113" s="3496"/>
      <c r="AK113" s="3496"/>
      <c r="AL113" s="3446"/>
      <c r="AM113" s="3496"/>
      <c r="AN113" s="3496"/>
    </row>
    <row customHeight="true" ht="18" r="114">
      <c r="A114" s="3492">
        <v>56</v>
      </c>
      <c r="B114" s="3455" t="s">
        <v>3160</v>
      </c>
      <c r="C114" s="3493" t="s">
        <v>3264</v>
      </c>
      <c r="D114" s="3455" t="s">
        <v>3264</v>
      </c>
      <c r="E114" s="3455" t="s">
        <v>3264</v>
      </c>
      <c r="F114" s="3434">
        <v>529</v>
      </c>
      <c r="G114" s="3434">
        <v>529</v>
      </c>
      <c r="H114" s="3393"/>
      <c r="I114" s="3436">
        <f>VLOOKUP(C114,'Data Products'!$A:$J,2,0)</f>
      </c>
      <c r="J114" s="3395">
        <f t="shared" si="1"/>
      </c>
      <c r="K114" s="3396">
        <v>45923</v>
      </c>
      <c r="L114" s="3365">
        <f t="shared" si="12"/>
      </c>
      <c r="M114" s="3393">
        <v>79</v>
      </c>
      <c r="N114" s="3494">
        <v>196</v>
      </c>
      <c r="O114" s="3364"/>
      <c r="P114" s="3336"/>
      <c r="Q114" s="3331" t="s">
        <v>3216</v>
      </c>
      <c r="R114" s="3410"/>
      <c r="S114" s="3410"/>
      <c r="T114" s="3439"/>
      <c r="U114" s="3410"/>
      <c r="V114" s="3410"/>
      <c r="W114" s="3410"/>
      <c r="X114" s="3410"/>
      <c r="Y114" s="3410"/>
      <c r="Z114" s="3410"/>
      <c r="AA114" s="3410"/>
      <c r="AB114" s="3440">
        <f t="shared" si="21"/>
      </c>
      <c r="AC114" s="3354">
        <f t="shared" si="26"/>
      </c>
      <c r="AD114" s="3343">
        <f t="shared" si="4"/>
      </c>
      <c r="AE114" s="3498">
        <f t="shared" si="15"/>
      </c>
      <c r="AF114" s="3499">
        <f>VLOOKUP(C114,'Data Products'!$A:$J,10,0)</f>
      </c>
      <c r="AG114" s="3500">
        <f t="shared" si="29"/>
      </c>
      <c r="AH114" s="3500">
        <f>AG114*G114</f>
      </c>
      <c r="AI114" s="3500">
        <f t="shared" ref="AI114:AI115" si="31">AH114*H114</f>
      </c>
      <c r="AJ114" s="3496"/>
      <c r="AK114" s="3496"/>
      <c r="AL114" s="3446"/>
      <c r="AM114" s="3496"/>
      <c r="AN114" s="3496"/>
    </row>
    <row customHeight="true" ht="18" r="115">
      <c r="A115" s="3492">
        <v>57</v>
      </c>
      <c r="B115" s="3455" t="s">
        <v>3206</v>
      </c>
      <c r="C115" s="3373" t="s">
        <v>3239</v>
      </c>
      <c r="D115" s="3373" t="s">
        <v>3239</v>
      </c>
      <c r="E115" s="3373" t="s">
        <v>3239</v>
      </c>
      <c r="F115" s="3434">
        <v>2</v>
      </c>
      <c r="G115" s="3434">
        <v>2</v>
      </c>
      <c r="H115" s="3393"/>
      <c r="I115" s="3436">
        <f>VLOOKUP(C115,'Data Products'!$A:$J,2,0)</f>
      </c>
      <c r="J115" s="3395">
        <f t="shared" si="1"/>
      </c>
      <c r="K115" s="3501">
        <v>46142</v>
      </c>
      <c r="L115" s="3365">
        <f t="shared" si="12"/>
      </c>
      <c r="M115" s="3502">
        <v>0</v>
      </c>
      <c r="N115" s="3494">
        <v>0</v>
      </c>
      <c r="O115" s="3364"/>
      <c r="P115" s="3336"/>
      <c r="Q115" s="3331" t="s">
        <v>3216</v>
      </c>
      <c r="R115" s="3410"/>
      <c r="S115" s="3410"/>
      <c r="T115" s="3439"/>
      <c r="U115" s="3410"/>
      <c r="V115" s="3410"/>
      <c r="W115" s="3410"/>
      <c r="X115" s="3410"/>
      <c r="Y115" s="3410"/>
      <c r="Z115" s="3410"/>
      <c r="AA115" s="3410"/>
      <c r="AB115" s="3440">
        <f t="shared" si="21"/>
      </c>
      <c r="AC115" s="3354">
        <f t="shared" si="26"/>
      </c>
      <c r="AD115" s="3343">
        <f t="shared" si="4"/>
      </c>
      <c r="AE115" s="3498">
        <f t="shared" si="15"/>
      </c>
      <c r="AF115" s="3499">
        <f>VLOOKUP(C115,'Data Products'!$A:$J,10,0)</f>
      </c>
      <c r="AG115" s="3500">
        <f t="shared" si="29"/>
      </c>
      <c r="AH115" s="3418"/>
      <c r="AI115" s="3500">
        <f t="shared" si="31"/>
      </c>
      <c r="AJ115" s="3481"/>
      <c r="AK115" s="3481"/>
      <c r="AL115" s="3482"/>
      <c r="AM115" s="3481"/>
      <c r="AN115" s="3481"/>
    </row>
    <row customHeight="true" ht="18" r="116">
      <c r="A116" s="3407"/>
      <c r="B116" s="3407"/>
      <c r="C116" s="3407"/>
      <c r="D116" s="3406"/>
      <c r="E116" s="3406"/>
      <c r="F116" s="3406"/>
      <c r="G116" s="3406"/>
      <c r="H116" s="3406"/>
      <c r="I116" s="3503"/>
      <c r="J116" s="3504"/>
      <c r="K116" s="3504"/>
      <c r="L116" s="3504"/>
      <c r="M116" s="3406"/>
      <c r="N116" s="3406"/>
      <c r="O116" s="3414"/>
      <c r="P116" s="3414"/>
      <c r="Q116" s="3407"/>
      <c r="R116" s="3406"/>
      <c r="S116" s="3406"/>
      <c r="T116" s="3406"/>
      <c r="U116" s="3406"/>
      <c r="V116" s="3406"/>
      <c r="W116" s="3406"/>
      <c r="X116" s="3406"/>
      <c r="Y116" s="3406"/>
      <c r="Z116" s="3406"/>
      <c r="AA116" s="3406"/>
      <c r="AB116" s="3409"/>
      <c r="AC116" s="3505"/>
      <c r="AD116" s="3506"/>
      <c r="AE116" s="3507" t="s">
        <v>3193</v>
      </c>
      <c r="AF116" s="3508"/>
      <c r="AG116" s="3509">
        <v>366720000</v>
      </c>
      <c r="AH116" s="3418"/>
      <c r="AI116" s="3482"/>
      <c r="AJ116" s="3481"/>
      <c r="AK116" s="3481"/>
      <c r="AL116" s="3482"/>
      <c r="AM116" s="3481"/>
      <c r="AN116" s="3481"/>
    </row>
    <row customHeight="true" ht="18" r="117">
      <c r="A117" s="3510" t="s">
        <v>3329</v>
      </c>
      <c r="B117" s="3510"/>
      <c r="C117" s="3510"/>
      <c r="D117" s="3510"/>
      <c r="E117" s="3510"/>
      <c r="F117" s="3510"/>
      <c r="H117" s="3406"/>
      <c r="I117" s="3503"/>
      <c r="J117" s="3504"/>
      <c r="K117" s="3504"/>
      <c r="L117" s="3504"/>
      <c r="M117" s="3406"/>
      <c r="N117" s="3406"/>
      <c r="O117" s="3414"/>
      <c r="P117" s="3414"/>
      <c r="Q117" s="3407"/>
      <c r="R117" s="3406"/>
      <c r="S117" s="3406"/>
      <c r="T117" s="3406"/>
      <c r="U117" s="3406"/>
      <c r="V117" s="3406"/>
      <c r="W117" s="3406"/>
      <c r="X117" s="3406"/>
      <c r="Y117" s="3406"/>
      <c r="Z117" s="3406"/>
      <c r="AA117" s="3406"/>
      <c r="AB117" s="3409"/>
      <c r="AC117" s="3505"/>
      <c r="AD117" s="3506"/>
      <c r="AE117" s="3511" t="s">
        <v>3194</v>
      </c>
      <c r="AF117" s="3508">
        <v>0.48350239965095987</v>
      </c>
      <c r="AG117" s="3509">
        <v>177310000</v>
      </c>
      <c r="AH117" s="3418"/>
      <c r="AI117" s="3482"/>
      <c r="AJ117" s="3481"/>
      <c r="AK117" s="3481"/>
      <c r="AL117" s="3482"/>
      <c r="AM117" s="3481"/>
      <c r="AN117" s="3481"/>
    </row>
    <row r="118">
      <c r="A118" s="3512" t="s">
        <v>3153</v>
      </c>
      <c r="B118" s="3512" t="s">
        <v>3134</v>
      </c>
      <c r="C118" s="3512" t="s">
        <v>3330</v>
      </c>
      <c r="D118" s="3512" t="s">
        <v>3331</v>
      </c>
      <c r="E118" s="3513" t="s">
        <v>3332</v>
      </c>
      <c r="F118" s="3514" t="s">
        <v>3333</v>
      </c>
      <c r="G118" s="3406"/>
      <c r="H118" s="3504"/>
      <c r="I118" s="3504"/>
      <c r="J118" s="3504"/>
      <c r="K118" s="3406"/>
      <c r="L118" s="3406"/>
      <c r="M118" s="3414"/>
      <c r="N118" s="3414"/>
      <c r="O118" s="3406"/>
      <c r="P118" s="3406"/>
      <c r="Q118" s="3406"/>
      <c r="R118" s="3406"/>
      <c r="S118" s="3406"/>
      <c r="T118" s="3406"/>
      <c r="U118" s="3406"/>
      <c r="V118" s="3406"/>
      <c r="W118" s="3406"/>
      <c r="X118" s="3406"/>
      <c r="Y118" s="3406"/>
      <c r="Z118" s="3406"/>
      <c r="AA118" s="3406"/>
      <c r="AB118" s="3406"/>
      <c r="AC118" s="3406"/>
      <c r="AE118" s="3511" t="s">
        <v>3195</v>
      </c>
      <c r="AF118" s="3508">
        <v>0.06893542757417102</v>
      </c>
      <c r="AG118" s="3509">
        <v>25280000</v>
      </c>
      <c r="AH118" s="3481"/>
      <c r="AI118" s="3481"/>
      <c r="AJ118" s="3481"/>
      <c r="AK118" s="3482"/>
      <c r="AL118" s="3481"/>
      <c r="AM118" s="3481"/>
    </row>
    <row r="119">
      <c r="A119" s="3515"/>
      <c r="B119" s="3512"/>
      <c r="C119" s="3512"/>
      <c r="D119" s="3512"/>
      <c r="E119" s="3513"/>
      <c r="F119" s="3516"/>
      <c r="G119" s="3406"/>
      <c r="H119" s="3504"/>
      <c r="I119" s="3504"/>
      <c r="J119" s="3504"/>
      <c r="K119" s="3406"/>
      <c r="L119" s="3406"/>
      <c r="M119" s="3414"/>
      <c r="N119" s="3414"/>
      <c r="O119" s="3406"/>
      <c r="P119" s="3406"/>
      <c r="Q119" s="3406"/>
      <c r="R119" s="3406"/>
      <c r="S119" s="3406"/>
      <c r="T119" s="3406"/>
      <c r="U119" s="3406"/>
      <c r="V119" s="3406"/>
      <c r="W119" s="3406"/>
      <c r="X119" s="3406"/>
      <c r="Y119" s="3406"/>
      <c r="Z119" s="3406"/>
      <c r="AA119" s="3406"/>
      <c r="AB119" s="3406"/>
      <c r="AC119" s="3406"/>
      <c r="AE119" s="3511" t="s">
        <v>3196</v>
      </c>
      <c r="AF119" s="3517">
        <v>0.1472649432809773</v>
      </c>
      <c r="AG119" s="3518">
        <v>54005000</v>
      </c>
      <c r="AH119" s="3481"/>
      <c r="AI119" s="3481"/>
      <c r="AJ119" s="3482"/>
      <c r="AK119" s="3481"/>
      <c r="AL119" s="3481"/>
    </row>
    <row r="120">
      <c r="A120" s="3373">
        <v>1</v>
      </c>
      <c r="B120" s="3519" t="s">
        <v>3334</v>
      </c>
      <c r="C120" s="3351">
        <v>0</v>
      </c>
      <c r="D120" s="3331" t="s">
        <v>3335</v>
      </c>
      <c r="E120" s="3431" t="s">
        <v>3336</v>
      </c>
      <c r="F120" s="3520" t="s">
        <v>3337</v>
      </c>
      <c r="G120" s="3406"/>
      <c r="H120" s="3504"/>
      <c r="I120" s="3504"/>
      <c r="J120" s="3504"/>
      <c r="K120" s="3406"/>
      <c r="L120" s="3406"/>
      <c r="M120" s="3414"/>
      <c r="N120" s="3414"/>
      <c r="O120" s="3406"/>
      <c r="P120" s="3406"/>
      <c r="Q120" s="3406"/>
      <c r="R120" s="3406"/>
      <c r="S120" s="3406"/>
      <c r="T120" s="3406"/>
      <c r="U120" s="3406"/>
      <c r="V120" s="3406"/>
      <c r="W120" s="3406"/>
      <c r="X120" s="3406"/>
      <c r="Y120" s="3406"/>
      <c r="Z120" s="3406"/>
      <c r="AA120" s="3406"/>
      <c r="AB120" s="3406"/>
      <c r="AC120" s="3406"/>
      <c r="AE120" s="3511" t="s">
        <v>3197</v>
      </c>
      <c r="AF120" s="3521">
        <v>0.3002972294938918</v>
      </c>
      <c r="AG120" s="3522">
        <v>110125000</v>
      </c>
      <c r="AH120" s="3481"/>
      <c r="AI120" s="3481"/>
      <c r="AJ120" s="3482"/>
      <c r="AK120" s="3481"/>
      <c r="AL120" s="3481"/>
    </row>
    <row r="121">
      <c r="A121" s="3373">
        <v>2</v>
      </c>
      <c r="B121" s="3523" t="s">
        <v>3338</v>
      </c>
      <c r="C121" s="3524">
        <v>772</v>
      </c>
      <c r="D121" s="3451" t="s">
        <v>3339</v>
      </c>
      <c r="E121" s="3457" t="s">
        <v>3340</v>
      </c>
      <c r="F121" s="3520"/>
      <c r="G121" s="3406"/>
      <c r="H121" s="3504"/>
      <c r="I121" s="3504"/>
      <c r="J121" s="3504"/>
      <c r="K121" s="3406"/>
      <c r="L121" s="3406"/>
      <c r="M121" s="3414"/>
      <c r="N121" s="3414"/>
      <c r="O121" s="3406"/>
      <c r="P121" s="3406"/>
      <c r="Q121" s="3406"/>
      <c r="R121" s="3406"/>
      <c r="S121" s="3406"/>
      <c r="T121" s="3406"/>
      <c r="U121" s="3406"/>
      <c r="V121" s="3406"/>
      <c r="W121" s="3406"/>
      <c r="X121" s="3406"/>
      <c r="Y121" s="3406"/>
      <c r="Z121" s="3406"/>
      <c r="AA121" s="3406"/>
      <c r="AB121" s="3406"/>
      <c r="AC121" s="3406"/>
      <c r="AD121" s="3406"/>
      <c r="AE121" s="3511" t="s">
        <v>3146</v>
      </c>
      <c r="AF121" s="3521">
        <v>0.09960391121336507</v>
      </c>
      <c r="AG121" s="3522">
        <v>75750000</v>
      </c>
      <c r="AH121" s="3481"/>
      <c r="AI121" s="3481"/>
      <c r="AJ121" s="3482"/>
      <c r="AK121" s="3481"/>
      <c r="AL121" s="3481"/>
    </row>
    <row r="122">
      <c r="A122" s="3525">
        <v>3</v>
      </c>
      <c r="B122" s="3373" t="s">
        <v>3341</v>
      </c>
      <c r="C122" s="3373">
        <v>-798.02</v>
      </c>
      <c r="D122" s="3362"/>
      <c r="E122" s="3393"/>
      <c r="F122" s="3520"/>
      <c r="G122" s="3406"/>
      <c r="H122" s="3406"/>
      <c r="I122" s="3504"/>
      <c r="J122" s="3504"/>
      <c r="K122" s="3504"/>
      <c r="L122" s="3406"/>
      <c r="M122" s="3406"/>
      <c r="N122" s="3414"/>
      <c r="O122" s="3414"/>
      <c r="P122" s="3406"/>
      <c r="Q122" s="3406"/>
      <c r="R122" s="3406"/>
      <c r="S122" s="3406"/>
      <c r="T122" s="3406"/>
      <c r="U122" s="3406"/>
      <c r="V122" s="3406"/>
      <c r="W122" s="3406"/>
      <c r="X122" s="3406"/>
      <c r="Y122" s="3406"/>
      <c r="Z122" s="3406"/>
      <c r="AA122" s="3406"/>
      <c r="AB122" s="3406"/>
      <c r="AC122" s="3406"/>
      <c r="AD122" s="3406"/>
      <c r="AE122" s="3406"/>
      <c r="AF122" s="3406"/>
      <c r="AG122" s="3482"/>
      <c r="AH122" s="3482"/>
      <c r="AI122" s="3481"/>
      <c r="AJ122" s="3482"/>
      <c r="AK122" s="3481"/>
      <c r="AL122" s="3481"/>
    </row>
    <row r="123">
      <c r="A123" s="3406"/>
      <c r="B123" s="3407"/>
      <c r="C123" s="3407"/>
      <c r="D123" s="3406"/>
      <c r="E123" s="3406"/>
      <c r="F123" s="3406"/>
      <c r="G123" s="3406"/>
      <c r="H123" s="3406"/>
      <c r="I123" s="3406"/>
      <c r="J123" s="3504"/>
      <c r="K123" s="3504"/>
      <c r="L123" s="3504"/>
      <c r="M123" s="3406"/>
      <c r="N123" s="3406"/>
      <c r="O123" s="3414"/>
      <c r="P123" s="3414"/>
      <c r="Q123" s="3406"/>
      <c r="R123" s="3406"/>
      <c r="S123" s="3406"/>
      <c r="T123" s="3406"/>
      <c r="U123" s="3406"/>
      <c r="V123" s="3406"/>
      <c r="W123" s="3406"/>
      <c r="X123" s="3406"/>
      <c r="Y123" s="3406"/>
      <c r="Z123" s="3406"/>
      <c r="AA123" s="3406"/>
      <c r="AB123" s="3406"/>
      <c r="AC123" s="3406"/>
      <c r="AD123" s="3406"/>
      <c r="AE123" s="3406"/>
      <c r="AF123" s="3406"/>
      <c r="AG123" s="3406"/>
      <c r="AH123" s="3406"/>
      <c r="AI123" s="3482"/>
      <c r="AJ123" s="3481"/>
      <c r="AK123" s="3481"/>
      <c r="AL123" s="3482"/>
      <c r="AM123" s="3481"/>
      <c r="AN123" s="3481"/>
    </row>
    <row customHeight="true" ht="18" r="124">
      <c r="A124" s="3406"/>
      <c r="B124" s="3407"/>
      <c r="C124" s="3407"/>
      <c r="D124" s="3406"/>
      <c r="E124" s="3406"/>
      <c r="F124" s="3406"/>
      <c r="G124" s="3406"/>
      <c r="H124" s="3406"/>
      <c r="I124" s="3406"/>
      <c r="J124" s="3504"/>
      <c r="K124" s="3504"/>
      <c r="L124" s="3504"/>
      <c r="M124" s="3406"/>
      <c r="N124" s="3406"/>
      <c r="O124" s="3414"/>
      <c r="P124" s="3414"/>
      <c r="Q124" s="3406"/>
      <c r="R124" s="3406"/>
      <c r="S124" s="3406"/>
      <c r="T124" s="3406"/>
      <c r="U124" s="3406"/>
      <c r="V124" s="3406"/>
      <c r="W124" s="3406"/>
      <c r="X124" s="3406"/>
      <c r="Y124" s="3406"/>
      <c r="Z124" s="3406"/>
      <c r="AA124" s="3406"/>
      <c r="AB124" s="3406"/>
      <c r="AC124" s="3406"/>
      <c r="AD124" s="3406"/>
      <c r="AE124" s="3406"/>
      <c r="AF124" s="3406"/>
      <c r="AG124" s="3406"/>
      <c r="AH124" s="3406"/>
      <c r="AI124" s="3482"/>
      <c r="AJ124" s="3481"/>
      <c r="AK124" s="3481"/>
      <c r="AL124" s="3482"/>
      <c r="AM124" s="3481"/>
      <c r="AN124" s="3481"/>
    </row>
    <row customHeight="true" ht="18" r="125">
      <c r="A125" s="3406"/>
      <c r="B125" s="3407"/>
      <c r="C125" s="3407"/>
      <c r="D125" s="3406"/>
      <c r="E125" s="3406"/>
      <c r="F125" s="3406"/>
      <c r="G125" s="3406"/>
      <c r="H125" s="3406"/>
      <c r="I125" s="3406"/>
      <c r="J125" s="3504"/>
      <c r="K125" s="3504"/>
      <c r="L125" s="3504"/>
      <c r="M125" s="3406"/>
      <c r="N125" s="3406"/>
      <c r="O125" s="3414"/>
      <c r="P125" s="3414"/>
      <c r="Q125" s="3406"/>
      <c r="R125" s="3406"/>
      <c r="S125" s="3406"/>
      <c r="T125" s="3406"/>
      <c r="U125" s="3406"/>
      <c r="V125" s="3406"/>
      <c r="W125" s="3406"/>
      <c r="X125" s="3406"/>
      <c r="Y125" s="3406"/>
      <c r="Z125" s="3406"/>
      <c r="AA125" s="3406"/>
      <c r="AB125" s="3406"/>
      <c r="AC125" s="3406"/>
      <c r="AD125" s="3406"/>
      <c r="AE125" s="3406"/>
      <c r="AF125" s="3406"/>
      <c r="AG125" s="3406"/>
      <c r="AH125" s="3406"/>
      <c r="AI125" s="3482"/>
      <c r="AJ125" s="3481"/>
      <c r="AK125" s="3481"/>
      <c r="AL125" s="3482"/>
      <c r="AM125" s="3481"/>
      <c r="AN125" s="3481"/>
    </row>
    <row customHeight="true" ht="18" r="126">
      <c r="A126" s="3406"/>
      <c r="B126" s="3407"/>
      <c r="C126" s="3407"/>
      <c r="D126" s="3406"/>
      <c r="E126" s="3406"/>
      <c r="F126" s="3406"/>
      <c r="G126" s="3406"/>
      <c r="H126" s="3406"/>
      <c r="I126" s="3406"/>
      <c r="J126" s="3504"/>
      <c r="K126" s="3504"/>
      <c r="L126" s="3504"/>
      <c r="M126" s="3406"/>
      <c r="N126" s="3406"/>
      <c r="O126" s="3414"/>
      <c r="P126" s="3414"/>
      <c r="Q126" s="3406"/>
      <c r="R126" s="3406"/>
      <c r="S126" s="3406"/>
      <c r="T126" s="3406"/>
      <c r="U126" s="3406"/>
      <c r="V126" s="3406"/>
      <c r="W126" s="3406"/>
      <c r="X126" s="3406"/>
      <c r="Y126" s="3406"/>
      <c r="Z126" s="3406"/>
      <c r="AA126" s="3406"/>
      <c r="AB126" s="3406"/>
      <c r="AC126" s="3406"/>
      <c r="AD126" s="3406"/>
      <c r="AE126" s="3406"/>
      <c r="AF126" s="3406"/>
      <c r="AG126" s="3406"/>
      <c r="AH126" s="3406"/>
      <c r="AI126" s="3482"/>
      <c r="AJ126" s="3481"/>
      <c r="AK126" s="3481"/>
      <c r="AL126" s="3482"/>
      <c r="AM126" s="3481"/>
      <c r="AN126" s="3481"/>
    </row>
    <row r="127">
      <c r="A127" s="3421" t="s">
        <v>3342</v>
      </c>
      <c r="B127" s="3327" t="s">
        <v>3120</v>
      </c>
      <c r="C127" s="3327" t="s">
        <v>3199</v>
      </c>
      <c r="D127" s="3327"/>
      <c r="E127" s="3327"/>
      <c r="F127" s="3327" t="s">
        <v>3124</v>
      </c>
      <c r="G127" s="3327"/>
      <c r="H127" s="3327" t="s">
        <v>3200</v>
      </c>
      <c r="I127" s="3422" t="s">
        <v>3126</v>
      </c>
      <c r="J127" s="3423" t="s">
        <v>3127</v>
      </c>
      <c r="K127" s="3326" t="s">
        <v>3128</v>
      </c>
      <c r="L127" s="3326" t="s">
        <v>3129</v>
      </c>
      <c r="M127" s="3327" t="s">
        <v>3130</v>
      </c>
      <c r="N127" s="3327" t="s">
        <v>3131</v>
      </c>
      <c r="O127" s="3327" t="s">
        <v>3201</v>
      </c>
      <c r="P127" s="3327" t="s">
        <v>3202</v>
      </c>
      <c r="Q127" s="3327" t="s">
        <v>3134</v>
      </c>
      <c r="R127" s="3424"/>
      <c r="S127" s="3424"/>
      <c r="T127" s="3424"/>
      <c r="U127" s="3424"/>
      <c r="V127" s="3424"/>
      <c r="W127" s="3424"/>
      <c r="X127" s="3424"/>
      <c r="Y127" s="3424"/>
      <c r="Z127" s="3424"/>
      <c r="AA127" s="3424"/>
      <c r="AB127" s="3425" t="s">
        <v>3140</v>
      </c>
      <c r="AC127" s="3423" t="s">
        <v>3141</v>
      </c>
      <c r="AD127" s="3423" t="s">
        <v>3203</v>
      </c>
      <c r="AE127" s="3423" t="s">
        <v>3204</v>
      </c>
      <c r="AF127" s="3526" t="s">
        <v>3144</v>
      </c>
      <c r="AG127" s="3527" t="s">
        <v>3145</v>
      </c>
      <c r="AH127" s="3406"/>
      <c r="AI127" s="3423" t="s">
        <v>3147</v>
      </c>
      <c r="AJ127" s="3481"/>
      <c r="AK127" s="3481"/>
      <c r="AL127" s="3482"/>
      <c r="AM127" s="3481"/>
      <c r="AN127" s="3481"/>
    </row>
    <row r="128">
      <c r="A128" s="3327" t="s">
        <v>3153</v>
      </c>
      <c r="B128" s="3327"/>
      <c r="C128" s="3327"/>
      <c r="D128" s="3427"/>
      <c r="E128" s="3427"/>
      <c r="F128" s="3427" t="s">
        <v>3154</v>
      </c>
      <c r="G128" s="3528" t="s">
        <v>3155</v>
      </c>
      <c r="H128" s="3327"/>
      <c r="I128" s="3422"/>
      <c r="J128" s="3423"/>
      <c r="K128" s="3326"/>
      <c r="L128" s="3326"/>
      <c r="M128" s="3327" t="s">
        <v>3156</v>
      </c>
      <c r="N128" s="3327" t="s">
        <v>3156</v>
      </c>
      <c r="O128" s="3327"/>
      <c r="P128" s="3327"/>
      <c r="Q128" s="3327"/>
      <c r="R128" s="3424"/>
      <c r="S128" s="3424"/>
      <c r="T128" s="3424"/>
      <c r="U128" s="3424"/>
      <c r="V128" s="3424"/>
      <c r="W128" s="3424"/>
      <c r="X128" s="3424"/>
      <c r="Y128" s="3424"/>
      <c r="Z128" s="3424"/>
      <c r="AA128" s="3424"/>
      <c r="AB128" s="3425"/>
      <c r="AC128" s="3423"/>
      <c r="AD128" s="3423"/>
      <c r="AE128" s="3423"/>
      <c r="AF128" s="3526"/>
      <c r="AG128" s="3527"/>
      <c r="AH128" s="3406"/>
      <c r="AI128" s="3423"/>
      <c r="AJ128" s="3406"/>
      <c r="AK128" s="3406"/>
      <c r="AL128" s="3406"/>
      <c r="AM128" s="3406"/>
      <c r="AN128" s="3406"/>
    </row>
    <row r="129">
      <c r="A129" s="3431">
        <v>1</v>
      </c>
      <c r="B129" s="3331" t="s">
        <v>3160</v>
      </c>
      <c r="C129" s="3529" t="s">
        <v>3343</v>
      </c>
      <c r="D129" s="3530" t="s">
        <v>3343</v>
      </c>
      <c r="E129" s="3530" t="s">
        <v>3343</v>
      </c>
      <c r="F129" s="3531">
        <v>5120</v>
      </c>
      <c r="G129" s="3380">
        <v>5120</v>
      </c>
      <c r="H129" s="3532"/>
      <c r="I129" s="3533">
        <f>VLOOKUP(C129,'Data Products'!$A:$J,2,0)</f>
      </c>
      <c r="J129" s="3534">
        <f t="shared" ref="J129:J136" si="2">IFERROR(I129-TODAY(),"")</f>
      </c>
      <c r="K129" s="3535">
        <v>46108</v>
      </c>
      <c r="L129" s="3340">
        <f t="shared" ref="L129:L136" si="13">TODAY()-K129</f>
      </c>
      <c r="M129" s="3358">
        <v>9122</v>
      </c>
      <c r="N129" s="3536">
        <v>17514</v>
      </c>
      <c r="O129" s="3336">
        <v>0</v>
      </c>
      <c r="P129" s="3336">
        <v>0</v>
      </c>
      <c r="Q129" s="3331" t="s">
        <v>3344</v>
      </c>
      <c r="R129" s="3410"/>
      <c r="S129" s="3410"/>
      <c r="T129" s="3439"/>
      <c r="U129" s="3410"/>
      <c r="V129" s="3410"/>
      <c r="W129" s="3410"/>
      <c r="X129" s="3410"/>
      <c r="Y129" s="3410"/>
      <c r="Z129" s="3410"/>
      <c r="AA129" s="3410"/>
      <c r="AB129" s="3440">
        <f t="shared" ref="AB129:AB136" si="22">N129/30</f>
      </c>
      <c r="AC129" s="3537">
        <f t="shared" ref="AC129:AC136" si="27">IFERROR(F129/AB129,"-")</f>
      </c>
      <c r="AD129" s="3343">
        <f t="shared" ref="AD129:AD136" si="5">IFERROR(TODAY()+AC129,"-")</f>
      </c>
      <c r="AE129" s="3538">
        <f t="shared" ref="AE129:AE135" si="16">_xlfn.IFS(AC129="-","Not sold yet",AND(AC129&lt;=150,AC129&gt;60),"Out of stock more than 60 days",AC129&lt;=60,"Out of stock less than 60 days",AC129&gt;=150,"Out of stock more than 150 days")</f>
      </c>
      <c r="AF129" s="3346">
        <f>VLOOKUP(C129,'Data Products'!$A:$J,10,0)</f>
      </c>
      <c r="AG129" s="3404">
        <f t="shared" ref="AG129:AG135" si="30">AF129*F129</f>
      </c>
      <c r="AH129" s="3539">
        <v>0</v>
      </c>
      <c r="AI129" s="3443" t="s">
        <v>3345</v>
      </c>
      <c r="AJ129" s="3406"/>
      <c r="AK129" s="3406"/>
      <c r="AL129" s="3406"/>
      <c r="AM129" s="3406"/>
      <c r="AN129" s="3406"/>
    </row>
    <row r="130">
      <c r="A130" s="3431">
        <v>2</v>
      </c>
      <c r="B130" s="3331" t="s">
        <v>3160</v>
      </c>
      <c r="C130" s="3529" t="s">
        <v>3346</v>
      </c>
      <c r="D130" s="3455" t="s">
        <v>3346</v>
      </c>
      <c r="E130" s="3455" t="s">
        <v>3346</v>
      </c>
      <c r="F130" s="3540">
        <v>199</v>
      </c>
      <c r="G130" s="3399">
        <v>199</v>
      </c>
      <c r="H130" s="3532"/>
      <c r="I130" s="3533">
        <f>VLOOKUP(C130,'Data Products'!$A:$J,2,0)</f>
      </c>
      <c r="J130" s="3534">
        <f t="shared" si="2"/>
      </c>
      <c r="K130" s="3541">
        <v>46108</v>
      </c>
      <c r="L130" s="3340">
        <f t="shared" si="13"/>
      </c>
      <c r="M130" s="3358">
        <v>34</v>
      </c>
      <c r="N130" s="3358">
        <v>59</v>
      </c>
      <c r="O130" s="3336">
        <v>0</v>
      </c>
      <c r="P130" s="3336">
        <v>0</v>
      </c>
      <c r="Q130" s="3331" t="s">
        <v>3244</v>
      </c>
      <c r="R130" s="3410"/>
      <c r="S130" s="3410"/>
      <c r="T130" s="3439"/>
      <c r="U130" s="3410"/>
      <c r="V130" s="3410"/>
      <c r="W130" s="3410"/>
      <c r="X130" s="3410"/>
      <c r="Y130" s="3410"/>
      <c r="Z130" s="3410"/>
      <c r="AA130" s="3410"/>
      <c r="AB130" s="3440">
        <f t="shared" si="22"/>
      </c>
      <c r="AC130" s="3354">
        <f t="shared" si="27"/>
      </c>
      <c r="AD130" s="3343">
        <f t="shared" si="5"/>
      </c>
      <c r="AE130" s="3355">
        <f t="shared" si="16"/>
      </c>
      <c r="AF130" s="3346">
        <f>VLOOKUP(C130,'Data Products'!$A:$J,10,0)</f>
      </c>
      <c r="AG130" s="3404">
        <f t="shared" si="30"/>
      </c>
      <c r="AH130" s="3539">
        <v>0</v>
      </c>
      <c r="AI130" s="3432" t="s">
        <v>3347</v>
      </c>
      <c r="AJ130" s="3406"/>
      <c r="AK130" s="3406"/>
      <c r="AL130" s="3406"/>
      <c r="AM130" s="3406"/>
      <c r="AN130" s="3406"/>
    </row>
    <row r="131">
      <c r="A131" s="3542">
        <v>3</v>
      </c>
      <c r="B131" s="3331" t="s">
        <v>3160</v>
      </c>
      <c r="C131" s="3543" t="s">
        <v>3348</v>
      </c>
      <c r="D131" s="3544" t="s">
        <v>3348</v>
      </c>
      <c r="E131" s="3544" t="s">
        <v>3348</v>
      </c>
      <c r="F131" s="3545">
        <v>10308</v>
      </c>
      <c r="G131" s="3546">
        <v>10308</v>
      </c>
      <c r="H131" s="3547"/>
      <c r="I131" s="3533">
        <f>VLOOKUP(C131,'Data Products'!$A:$J,2,0)</f>
      </c>
      <c r="J131" s="3534">
        <f t="shared" si="2"/>
      </c>
      <c r="K131" s="3541">
        <v>46109</v>
      </c>
      <c r="L131" s="3340">
        <f t="shared" si="13"/>
      </c>
      <c r="M131" s="3358">
        <v>2216</v>
      </c>
      <c r="N131" s="3358">
        <v>4442</v>
      </c>
      <c r="O131" s="3336">
        <v>0</v>
      </c>
      <c r="P131" s="3336">
        <v>0</v>
      </c>
      <c r="Q131" s="3331" t="s">
        <v>3236</v>
      </c>
      <c r="R131" s="3336"/>
      <c r="S131" s="3336"/>
      <c r="T131" s="3336"/>
      <c r="U131" s="3336"/>
      <c r="V131" s="3336"/>
      <c r="W131" s="3336"/>
      <c r="X131" s="3336"/>
      <c r="Y131" s="3336"/>
      <c r="Z131" s="3336"/>
      <c r="AA131" s="3336"/>
      <c r="AB131" s="3440">
        <f t="shared" si="22"/>
      </c>
      <c r="AC131" s="3354">
        <f t="shared" si="27"/>
      </c>
      <c r="AD131" s="3343">
        <f t="shared" si="5"/>
      </c>
      <c r="AE131" s="3355">
        <f t="shared" si="16"/>
      </c>
      <c r="AF131" s="3346">
        <f>VLOOKUP(C131,'Data Products'!$A:$J,10,0)</f>
      </c>
      <c r="AG131" s="3404">
        <f t="shared" si="30"/>
      </c>
      <c r="AH131" s="3346"/>
      <c r="AI131" s="3548"/>
      <c r="AJ131" s="3406"/>
      <c r="AK131" s="3406"/>
      <c r="AL131" s="3406"/>
      <c r="AM131" s="3406"/>
      <c r="AN131" s="3406"/>
    </row>
    <row customHeight="true" hidden="true" ht="18" r="132">
      <c r="A132" s="3542">
        <v>4</v>
      </c>
      <c r="B132" s="3331" t="s">
        <v>3160</v>
      </c>
      <c r="C132" s="3549" t="s">
        <v>3349</v>
      </c>
      <c r="D132" s="3478" t="s">
        <v>3349</v>
      </c>
      <c r="E132" s="3478" t="s">
        <v>3349</v>
      </c>
      <c r="F132" s="3550">
        <v>0</v>
      </c>
      <c r="G132" s="3400">
        <v>0</v>
      </c>
      <c r="H132" s="3547"/>
      <c r="I132" s="3533">
        <f>VLOOKUP(C132,'Data Products'!$A:$J,2,0)</f>
      </c>
      <c r="J132" s="3534">
        <f t="shared" si="2"/>
      </c>
      <c r="K132" s="3551">
        <v>46108</v>
      </c>
      <c r="L132" s="3340">
        <f t="shared" si="13"/>
      </c>
      <c r="M132" s="3358">
        <v>34</v>
      </c>
      <c r="N132" s="3552">
        <v>103</v>
      </c>
      <c r="O132" s="3336">
        <v>0</v>
      </c>
      <c r="P132" s="3336">
        <v>0</v>
      </c>
      <c r="Q132" s="3351" t="s">
        <v>3252</v>
      </c>
      <c r="R132" s="3336"/>
      <c r="S132" s="3336"/>
      <c r="T132" s="3336"/>
      <c r="U132" s="3336"/>
      <c r="V132" s="3336"/>
      <c r="W132" s="3336"/>
      <c r="X132" s="3336"/>
      <c r="Y132" s="3336"/>
      <c r="Z132" s="3336"/>
      <c r="AA132" s="3336"/>
      <c r="AB132" s="3440">
        <f t="shared" si="22"/>
      </c>
      <c r="AC132" s="3354">
        <f t="shared" si="27"/>
      </c>
      <c r="AD132" s="3343">
        <f t="shared" si="5"/>
      </c>
      <c r="AE132" s="3355">
        <f t="shared" si="16"/>
      </c>
      <c r="AF132" s="3346">
        <f>VLOOKUP(C132,'Data Products'!$A:$J,10,0)</f>
      </c>
      <c r="AG132" s="3404">
        <f t="shared" si="30"/>
      </c>
      <c r="AH132" s="3346"/>
      <c r="AI132" s="3548"/>
      <c r="AJ132" s="3450"/>
      <c r="AK132" s="3350"/>
      <c r="AL132" s="3349"/>
      <c r="AM132" s="3350"/>
      <c r="AN132" s="3350"/>
    </row>
    <row customHeight="true" hidden="true" ht="18" r="133">
      <c r="A133" s="3542">
        <v>5</v>
      </c>
      <c r="B133" s="3331" t="s">
        <v>3160</v>
      </c>
      <c r="C133" s="3549" t="s">
        <v>3350</v>
      </c>
      <c r="D133" s="3478" t="s">
        <v>3350</v>
      </c>
      <c r="E133" s="3478" t="s">
        <v>3350</v>
      </c>
      <c r="F133" s="3550">
        <v>0</v>
      </c>
      <c r="G133" s="3400">
        <v>0</v>
      </c>
      <c r="H133" s="3547"/>
      <c r="I133" s="3533">
        <f>VLOOKUP(C133,'Data Products'!$A:$J,2,0)</f>
      </c>
      <c r="J133" s="3534">
        <f t="shared" si="2"/>
      </c>
      <c r="K133" s="3551">
        <v>46108</v>
      </c>
      <c r="L133" s="3340">
        <f t="shared" si="13"/>
      </c>
      <c r="M133" s="3336">
        <v>4</v>
      </c>
      <c r="N133" s="3358">
        <v>15</v>
      </c>
      <c r="O133" s="3336">
        <v>0</v>
      </c>
      <c r="P133" s="3336">
        <v>0</v>
      </c>
      <c r="Q133" s="3351" t="s">
        <v>3252</v>
      </c>
      <c r="R133" s="3336"/>
      <c r="S133" s="3336"/>
      <c r="T133" s="3336"/>
      <c r="U133" s="3336"/>
      <c r="V133" s="3336"/>
      <c r="W133" s="3336"/>
      <c r="X133" s="3336"/>
      <c r="Y133" s="3336"/>
      <c r="Z133" s="3336"/>
      <c r="AA133" s="3336"/>
      <c r="AB133" s="3440">
        <f t="shared" si="22"/>
      </c>
      <c r="AC133" s="3354">
        <f t="shared" si="27"/>
      </c>
      <c r="AD133" s="3343">
        <f t="shared" si="5"/>
      </c>
      <c r="AE133" s="3355">
        <f t="shared" si="16"/>
      </c>
      <c r="AF133" s="3346">
        <f>VLOOKUP(C133,'Data Products'!$A:$J,10,0)</f>
      </c>
      <c r="AG133" s="3404">
        <f t="shared" si="30"/>
      </c>
      <c r="AH133" s="3346"/>
      <c r="AI133" s="3548"/>
      <c r="AJ133" s="3450"/>
      <c r="AK133" s="3350"/>
      <c r="AL133" s="3349"/>
      <c r="AM133" s="3350"/>
      <c r="AN133" s="3350"/>
    </row>
    <row customHeight="true" hidden="true" ht="18" r="134">
      <c r="A134" s="3542">
        <v>6</v>
      </c>
      <c r="B134" s="3331" t="s">
        <v>3160</v>
      </c>
      <c r="C134" s="3457" t="s">
        <v>3350</v>
      </c>
      <c r="D134" s="3455" t="s">
        <v>3350</v>
      </c>
      <c r="E134" s="3455" t="s">
        <v>3350</v>
      </c>
      <c r="F134" s="3550">
        <v>0</v>
      </c>
      <c r="G134" s="3400">
        <v>0</v>
      </c>
      <c r="H134" s="3553"/>
      <c r="I134" s="3533">
        <f>VLOOKUP(C134,'Data Products'!$A:$J,2,0)</f>
      </c>
      <c r="J134" s="3534">
        <f t="shared" si="2"/>
      </c>
      <c r="K134" s="3551">
        <v>46109</v>
      </c>
      <c r="L134" s="3340">
        <f t="shared" si="13"/>
      </c>
      <c r="M134" s="3336">
        <v>4</v>
      </c>
      <c r="N134" s="3358">
        <v>15</v>
      </c>
      <c r="O134" s="3336">
        <v>1</v>
      </c>
      <c r="P134" s="3336">
        <v>1</v>
      </c>
      <c r="Q134" s="3351" t="s">
        <v>3252</v>
      </c>
      <c r="R134" s="3336"/>
      <c r="S134" s="3336"/>
      <c r="T134" s="3336"/>
      <c r="U134" s="3336"/>
      <c r="V134" s="3336"/>
      <c r="W134" s="3336"/>
      <c r="X134" s="3336"/>
      <c r="Y134" s="3336"/>
      <c r="Z134" s="3336"/>
      <c r="AA134" s="3336"/>
      <c r="AB134" s="3440">
        <f t="shared" si="22"/>
      </c>
      <c r="AC134" s="3354">
        <f t="shared" si="27"/>
      </c>
      <c r="AD134" s="3343">
        <f t="shared" si="5"/>
      </c>
      <c r="AE134" s="3355">
        <f t="shared" si="16"/>
      </c>
      <c r="AF134" s="3346">
        <f>VLOOKUP(C134,'Data Products'!$A:$J,10,0)</f>
      </c>
      <c r="AG134" s="3404">
        <f t="shared" si="30"/>
      </c>
      <c r="AH134" s="3346">
        <f>IF(J134&lt;=90,F134,0)</f>
      </c>
      <c r="AI134" s="3548"/>
      <c r="AJ134" s="3450"/>
      <c r="AK134" s="3350"/>
      <c r="AL134" s="3349"/>
      <c r="AM134" s="3350"/>
      <c r="AN134" s="3350"/>
    </row>
    <row r="135">
      <c r="A135" s="3542">
        <v>7</v>
      </c>
      <c r="B135" s="3519" t="s">
        <v>3160</v>
      </c>
      <c r="C135" s="3554" t="s">
        <v>3351</v>
      </c>
      <c r="D135" s="3455" t="s">
        <v>3351</v>
      </c>
      <c r="E135" s="3455" t="s">
        <v>3351</v>
      </c>
      <c r="F135" s="3555">
        <v>3857</v>
      </c>
      <c r="G135" s="3556">
        <v>3857</v>
      </c>
      <c r="H135" s="3554"/>
      <c r="I135" s="3533">
        <f>VLOOKUP(C135,'Data Products'!$A:$J,2,0)</f>
      </c>
      <c r="J135" s="3534">
        <f t="shared" si="2"/>
      </c>
      <c r="K135" s="3501">
        <v>46112</v>
      </c>
      <c r="L135" s="3397">
        <f t="shared" si="13"/>
      </c>
      <c r="M135" s="3395">
        <v>38</v>
      </c>
      <c r="N135" s="3432">
        <v>125</v>
      </c>
      <c r="O135" s="3362">
        <v>4</v>
      </c>
      <c r="P135" s="3362">
        <v>4</v>
      </c>
      <c r="Q135" s="3373" t="s">
        <v>3252</v>
      </c>
      <c r="R135" s="3362"/>
      <c r="S135" s="3362"/>
      <c r="T135" s="3362"/>
      <c r="U135" s="3362"/>
      <c r="V135" s="3362"/>
      <c r="W135" s="3362"/>
      <c r="X135" s="3362"/>
      <c r="Y135" s="3362"/>
      <c r="Z135" s="3362"/>
      <c r="AA135" s="3362"/>
      <c r="AB135" s="3557">
        <f t="shared" si="22"/>
      </c>
      <c r="AC135" s="3402">
        <f t="shared" si="27"/>
      </c>
      <c r="AD135" s="3558">
        <f t="shared" si="5"/>
      </c>
      <c r="AE135" s="3559">
        <f t="shared" si="16"/>
      </c>
      <c r="AF135" s="3560">
        <f>VLOOKUP(C135,'Data Products'!$A:$J,10,0)</f>
      </c>
      <c r="AG135" s="3560">
        <f t="shared" si="30"/>
      </c>
      <c r="AH135" s="3406"/>
      <c r="AI135" s="3446"/>
      <c r="AJ135" s="3406"/>
      <c r="AK135" s="3406"/>
      <c r="AL135" s="3406"/>
      <c r="AM135" s="3406"/>
      <c r="AN135" s="3406"/>
    </row>
    <row customHeight="true" ht="18" r="136">
      <c r="A136" s="3542">
        <v>8</v>
      </c>
      <c r="B136" s="3519" t="s">
        <v>3160</v>
      </c>
      <c r="C136" s="3554" t="s">
        <v>3352</v>
      </c>
      <c r="D136" s="3554" t="s">
        <v>3352</v>
      </c>
      <c r="E136" s="3554" t="s">
        <v>3352</v>
      </c>
      <c r="F136" s="3399">
        <v>500</v>
      </c>
      <c r="G136" s="3561">
        <v>500</v>
      </c>
      <c r="H136" s="3554"/>
      <c r="I136" s="3533">
        <f>VLOOKUP(C136,'Data Products'!$A:$J,2,0)</f>
      </c>
      <c r="J136" s="3534">
        <f t="shared" si="2"/>
      </c>
      <c r="K136" s="3501">
        <v>46113</v>
      </c>
      <c r="L136" s="3397">
        <f t="shared" si="13"/>
      </c>
      <c r="M136" s="3562">
        <v>500</v>
      </c>
      <c r="N136" s="3432">
        <v>500</v>
      </c>
      <c r="O136" s="3362">
        <v>5</v>
      </c>
      <c r="P136" s="3362">
        <v>5</v>
      </c>
      <c r="Q136" s="3373" t="s">
        <v>3252</v>
      </c>
      <c r="R136" s="3362"/>
      <c r="S136" s="3362"/>
      <c r="T136" s="3362"/>
      <c r="U136" s="3362"/>
      <c r="V136" s="3362"/>
      <c r="W136" s="3362"/>
      <c r="X136" s="3362"/>
      <c r="Y136" s="3362"/>
      <c r="Z136" s="3362"/>
      <c r="AA136" s="3362"/>
      <c r="AB136" s="3557">
        <f t="shared" si="22"/>
      </c>
      <c r="AC136" s="3402">
        <f t="shared" si="27"/>
      </c>
      <c r="AD136" s="3558">
        <f t="shared" si="5"/>
      </c>
      <c r="AE136" s="3559"/>
      <c r="AF136" s="3560"/>
      <c r="AG136" s="3560"/>
      <c r="AH136" s="3406"/>
      <c r="AI136" s="3446"/>
      <c r="AJ136" s="3406"/>
      <c r="AK136" s="3406"/>
      <c r="AL136" s="3406"/>
      <c r="AM136" s="3406"/>
      <c r="AN136" s="3406"/>
    </row>
    <row r="137">
      <c r="A137" s="3563"/>
      <c r="B137" s="3407"/>
      <c r="C137" s="3407"/>
      <c r="D137" s="3406"/>
      <c r="E137" s="3406"/>
      <c r="F137" s="3406"/>
      <c r="G137" s="3406"/>
      <c r="H137" s="3406"/>
      <c r="I137" s="3406"/>
      <c r="J137" s="3504"/>
      <c r="K137" s="3504"/>
      <c r="L137" s="3504"/>
      <c r="M137" s="3481"/>
      <c r="N137" s="3406"/>
      <c r="O137" s="3406"/>
      <c r="P137" s="3406"/>
      <c r="Q137" s="3406"/>
      <c r="R137" s="3406"/>
      <c r="S137" s="3406"/>
      <c r="T137" s="3406"/>
      <c r="U137" s="3406"/>
      <c r="V137" s="3406"/>
      <c r="W137" s="3406"/>
      <c r="X137" s="3406"/>
      <c r="Y137" s="3406"/>
      <c r="Z137" s="3406"/>
      <c r="AA137" s="3406"/>
      <c r="AB137" s="3406"/>
      <c r="AC137" s="3406"/>
      <c r="AD137" s="3406"/>
      <c r="AE137" s="3507" t="s">
        <v>3193</v>
      </c>
      <c r="AF137" s="3508">
        <f t="shared" ref="AF137:AF141" si="24">AG137/$AG$106</f>
      </c>
      <c r="AG137" s="3508">
        <f>SUM(AG131:AG132)</f>
      </c>
      <c r="AH137" s="3406"/>
      <c r="AI137" s="3482"/>
      <c r="AJ137" s="3481"/>
      <c r="AK137" s="3481"/>
      <c r="AL137" s="3482"/>
      <c r="AM137" s="3481"/>
      <c r="AN137" s="3481"/>
    </row>
    <row r="138">
      <c r="A138" s="3406"/>
      <c r="B138" s="3407"/>
      <c r="C138" s="3407"/>
      <c r="D138" s="3406"/>
      <c r="E138" s="3406"/>
      <c r="F138" s="3406"/>
      <c r="G138" s="3406"/>
      <c r="H138" s="3406"/>
      <c r="I138" s="3406"/>
      <c r="J138" s="3504"/>
      <c r="K138" s="3504"/>
      <c r="L138" s="3504"/>
      <c r="M138" s="3481"/>
      <c r="N138" s="3406"/>
      <c r="O138" s="3406"/>
      <c r="P138" s="3406"/>
      <c r="Q138" s="3406"/>
      <c r="R138" s="3406"/>
      <c r="S138" s="3406"/>
      <c r="T138" s="3406"/>
      <c r="U138" s="3406"/>
      <c r="V138" s="3406"/>
      <c r="W138" s="3406"/>
      <c r="X138" s="3406"/>
      <c r="Y138" s="3406"/>
      <c r="Z138" s="3406"/>
      <c r="AA138" s="3406"/>
      <c r="AB138" s="3406"/>
      <c r="AC138" s="3406"/>
      <c r="AD138" s="3406"/>
      <c r="AE138" s="3511" t="s">
        <v>3194</v>
      </c>
      <c r="AF138" s="3508">
        <f t="shared" si="24"/>
      </c>
      <c r="AG138" s="3508">
        <f t="shared" ref="AG138:AG142" si="10">SUMIF($AG$129:$AG$130,$AE$129:$AE$130,AE138)</f>
      </c>
      <c r="AH138" s="3406"/>
      <c r="AI138" s="3482"/>
      <c r="AJ138" s="3481"/>
      <c r="AK138" s="3481"/>
      <c r="AL138" s="3482"/>
      <c r="AM138" s="3481"/>
      <c r="AN138" s="3481"/>
    </row>
    <row customHeight="true" ht="18" r="139">
      <c r="A139" s="3406"/>
      <c r="B139" s="3407"/>
      <c r="C139" s="3407"/>
      <c r="D139" s="3406"/>
      <c r="E139" s="3406"/>
      <c r="F139" s="3406"/>
      <c r="G139" s="3406"/>
      <c r="H139" s="3406"/>
      <c r="I139" s="3539"/>
      <c r="J139" s="3564"/>
      <c r="K139" s="3504"/>
      <c r="L139" s="3504"/>
      <c r="M139" s="3481"/>
      <c r="N139" s="3406"/>
      <c r="O139" s="3406"/>
      <c r="P139" s="3406"/>
      <c r="Q139" s="3406"/>
      <c r="R139" s="3406"/>
      <c r="S139" s="3406"/>
      <c r="T139" s="3406"/>
      <c r="U139" s="3406"/>
      <c r="V139" s="3406"/>
      <c r="W139" s="3406"/>
      <c r="X139" s="3406"/>
      <c r="Y139" s="3406"/>
      <c r="Z139" s="3406"/>
      <c r="AA139" s="3406"/>
      <c r="AB139" s="3406"/>
      <c r="AC139" s="3406"/>
      <c r="AD139" s="3406"/>
      <c r="AE139" s="3511" t="s">
        <v>3195</v>
      </c>
      <c r="AF139" s="3508">
        <f t="shared" si="24"/>
      </c>
      <c r="AG139" s="3508">
        <f t="shared" si="10"/>
      </c>
      <c r="AH139" s="3406"/>
      <c r="AI139" s="3482"/>
      <c r="AJ139" s="3481"/>
      <c r="AK139" s="3481"/>
      <c r="AL139" s="3482"/>
      <c r="AM139" s="3481"/>
      <c r="AN139" s="3481"/>
    </row>
    <row customHeight="true" ht="18" r="140">
      <c r="A140" s="3406"/>
      <c r="B140" s="3407"/>
      <c r="C140" s="3407"/>
      <c r="D140" s="3406"/>
      <c r="E140" s="3406"/>
      <c r="F140" s="3406"/>
      <c r="G140" s="3406"/>
      <c r="H140" s="3406"/>
      <c r="I140" s="3406"/>
      <c r="J140" s="3504"/>
      <c r="K140" s="3504"/>
      <c r="L140" s="3504"/>
      <c r="M140" s="3481"/>
      <c r="N140" s="3406"/>
      <c r="O140" s="3406"/>
      <c r="P140" s="3406"/>
      <c r="Q140" s="3406"/>
      <c r="R140" s="3406"/>
      <c r="S140" s="3406"/>
      <c r="T140" s="3406"/>
      <c r="U140" s="3406"/>
      <c r="V140" s="3406"/>
      <c r="W140" s="3406"/>
      <c r="X140" s="3406"/>
      <c r="Y140" s="3406"/>
      <c r="Z140" s="3406"/>
      <c r="AA140" s="3406"/>
      <c r="AB140" s="3406"/>
      <c r="AC140" s="3406"/>
      <c r="AD140" s="3406"/>
      <c r="AE140" s="3511" t="s">
        <v>3196</v>
      </c>
      <c r="AF140" s="3508">
        <f t="shared" si="24"/>
      </c>
      <c r="AG140" s="3508">
        <f t="shared" si="10"/>
      </c>
      <c r="AH140" s="3406"/>
      <c r="AI140" s="3482"/>
      <c r="AJ140" s="3481"/>
      <c r="AK140" s="3481"/>
      <c r="AL140" s="3482"/>
      <c r="AM140" s="3481"/>
      <c r="AN140" s="3481"/>
    </row>
    <row customHeight="true" ht="18" r="141">
      <c r="A141" s="3406"/>
      <c r="B141" s="3407"/>
      <c r="C141" s="3407"/>
      <c r="D141" s="3406"/>
      <c r="E141" s="3406"/>
      <c r="G141" s="3406"/>
      <c r="H141" s="3406"/>
      <c r="I141" s="3406"/>
      <c r="J141" s="3504"/>
      <c r="K141" s="3504"/>
      <c r="L141" s="3504"/>
      <c r="M141" s="3406"/>
      <c r="N141" s="3406"/>
      <c r="O141" s="3406"/>
      <c r="P141" s="3406"/>
      <c r="Q141" s="3406"/>
      <c r="R141" s="3406"/>
      <c r="S141" s="3406"/>
      <c r="T141" s="3406"/>
      <c r="U141" s="3406"/>
      <c r="V141" s="3406"/>
      <c r="W141" s="3406"/>
      <c r="X141" s="3406"/>
      <c r="Y141" s="3406"/>
      <c r="Z141" s="3406"/>
      <c r="AA141" s="3406"/>
      <c r="AB141" s="3406"/>
      <c r="AC141" s="3406"/>
      <c r="AD141" s="3406"/>
      <c r="AE141" s="3511" t="s">
        <v>3197</v>
      </c>
      <c r="AF141" s="3508">
        <f t="shared" si="24"/>
      </c>
      <c r="AG141" s="3517">
        <f t="shared" si="10"/>
      </c>
      <c r="AH141" s="3406"/>
      <c r="AI141" s="3482"/>
      <c r="AJ141" s="3481"/>
      <c r="AK141" s="3481"/>
      <c r="AL141" s="3482"/>
      <c r="AM141" s="3481"/>
      <c r="AN141" s="3481"/>
    </row>
    <row r="142">
      <c r="A142" s="3406"/>
      <c r="B142" s="3407"/>
      <c r="C142" s="3407"/>
      <c r="D142" s="3406"/>
      <c r="E142" s="3406"/>
      <c r="F142" s="3406"/>
      <c r="G142" s="3406"/>
      <c r="H142" s="3406"/>
      <c r="I142" s="3504"/>
      <c r="J142" s="3504"/>
      <c r="K142" s="3504"/>
      <c r="L142" s="3406"/>
      <c r="M142" s="3406"/>
      <c r="N142" s="3406"/>
      <c r="O142" s="3406"/>
      <c r="P142" s="3406"/>
      <c r="Q142" s="3406"/>
      <c r="R142" s="3406"/>
      <c r="S142" s="3406"/>
      <c r="T142" s="3406"/>
      <c r="U142" s="3406"/>
      <c r="V142" s="3406"/>
      <c r="W142" s="3406"/>
      <c r="X142" s="3406"/>
      <c r="Y142" s="3406"/>
      <c r="Z142" s="3406"/>
      <c r="AA142" s="3406"/>
      <c r="AB142" s="3406"/>
      <c r="AC142" s="3406"/>
      <c r="AD142" s="3565"/>
      <c r="AE142" s="3511" t="s">
        <v>3146</v>
      </c>
      <c r="AF142" s="3517">
        <f>AVERAGE(AI53:AI102)/AVERAGE(G53:G102)</f>
      </c>
      <c r="AG142" s="3508">
        <f t="shared" si="10"/>
      </c>
      <c r="AH142" s="3482"/>
      <c r="AI142" s="3481"/>
      <c r="AJ142" s="3481"/>
      <c r="AK142" s="3482"/>
      <c r="AL142" s="3481"/>
      <c r="AM142" s="3481"/>
    </row>
    <row r="143">
      <c r="A143" s="3510" t="s">
        <v>3353</v>
      </c>
      <c r="B143" s="3510"/>
      <c r="C143" s="3510"/>
      <c r="D143" s="3510"/>
      <c r="E143" s="3510"/>
      <c r="F143" s="3406"/>
      <c r="G143" s="3406"/>
      <c r="H143" s="3406"/>
      <c r="I143" s="3504"/>
      <c r="J143" s="3504"/>
      <c r="K143" s="3504"/>
      <c r="L143" s="3406"/>
      <c r="M143" s="3406"/>
      <c r="N143" s="3406"/>
      <c r="O143" s="3406"/>
      <c r="P143" s="3406"/>
      <c r="Q143" s="3406"/>
      <c r="R143" s="3406"/>
      <c r="S143" s="3406"/>
      <c r="T143" s="3406"/>
      <c r="U143" s="3406"/>
      <c r="V143" s="3406"/>
      <c r="W143" s="3406"/>
      <c r="X143" s="3406"/>
      <c r="Y143" s="3406"/>
      <c r="Z143" s="3406"/>
      <c r="AA143" s="3406"/>
      <c r="AB143" s="3406"/>
      <c r="AC143" s="3406"/>
      <c r="AG143" s="3406"/>
      <c r="AH143" s="3482"/>
      <c r="AI143" s="3481"/>
      <c r="AJ143" s="3481"/>
      <c r="AK143" s="3482"/>
      <c r="AL143" s="3481"/>
      <c r="AM143" s="3481"/>
    </row>
    <row r="144">
      <c r="A144" s="3327" t="s">
        <v>3153</v>
      </c>
      <c r="B144" s="3327" t="s">
        <v>3134</v>
      </c>
      <c r="C144" s="3327" t="s">
        <v>3330</v>
      </c>
      <c r="D144" s="3327" t="s">
        <v>3331</v>
      </c>
      <c r="E144" s="3327" t="s">
        <v>3332</v>
      </c>
      <c r="F144" s="3406"/>
      <c r="G144" s="3406"/>
      <c r="H144" s="3504"/>
      <c r="I144" s="3504" t="s">
        <v>3192</v>
      </c>
      <c r="J144" s="3504"/>
      <c r="K144" s="3406"/>
      <c r="L144" s="3406"/>
      <c r="M144" s="3414"/>
      <c r="N144" s="3414"/>
      <c r="O144" s="3406"/>
      <c r="P144" s="3406"/>
      <c r="Q144" s="3406"/>
      <c r="R144" s="3406"/>
      <c r="S144" s="3406"/>
      <c r="T144" s="3406"/>
      <c r="U144" s="3406"/>
      <c r="V144" s="3406"/>
      <c r="W144" s="3406"/>
      <c r="X144" s="3406"/>
      <c r="Y144" s="3406"/>
      <c r="Z144" s="3406"/>
      <c r="AA144" s="3406"/>
      <c r="AB144" s="3406"/>
      <c r="AC144" s="3406"/>
      <c r="AE144" s="3406"/>
      <c r="AF144" s="3406"/>
      <c r="AG144" s="3482"/>
      <c r="AH144" s="3481"/>
      <c r="AI144" s="3481"/>
      <c r="AJ144" s="3481"/>
      <c r="AK144" s="3482"/>
      <c r="AL144" s="3481"/>
      <c r="AM144" s="3481"/>
    </row>
    <row r="145">
      <c r="A145" s="3327"/>
      <c r="B145" s="3327"/>
      <c r="C145" s="3327"/>
      <c r="D145" s="3327"/>
      <c r="E145" s="3327"/>
      <c r="F145" s="3406"/>
      <c r="G145" s="3406"/>
      <c r="H145" s="3504"/>
      <c r="I145" s="3504"/>
      <c r="J145" s="3504"/>
      <c r="K145" s="3406"/>
      <c r="L145" s="3406"/>
      <c r="M145" s="3414"/>
      <c r="N145" s="3414"/>
      <c r="O145" s="3406"/>
      <c r="P145" s="3406"/>
      <c r="Q145" s="3406"/>
      <c r="R145" s="3406"/>
      <c r="S145" s="3406"/>
      <c r="T145" s="3406"/>
      <c r="U145" s="3406"/>
      <c r="V145" s="3406"/>
      <c r="W145" s="3406"/>
      <c r="X145" s="3406"/>
      <c r="Y145" s="3406"/>
      <c r="Z145" s="3406"/>
      <c r="AA145" s="3406"/>
      <c r="AB145" s="3406"/>
      <c r="AC145" s="3406"/>
      <c r="AE145" s="3406"/>
      <c r="AF145" s="3406"/>
      <c r="AG145" s="3482"/>
      <c r="AH145" s="3481"/>
      <c r="AI145" s="3481"/>
      <c r="AJ145" s="3482"/>
      <c r="AK145" s="3481"/>
      <c r="AL145" s="3481"/>
    </row>
    <row r="146">
      <c r="A146" s="3331">
        <v>1</v>
      </c>
      <c r="B146" s="3331" t="s">
        <v>3354</v>
      </c>
      <c r="C146" s="3351">
        <v>20007</v>
      </c>
      <c r="D146" s="3331" t="s">
        <v>3335</v>
      </c>
      <c r="E146" s="3331" t="s">
        <v>3336</v>
      </c>
      <c r="I146" s="3406"/>
      <c r="J146" s="3504"/>
      <c r="K146" s="3504"/>
      <c r="L146" s="3504"/>
      <c r="M146" s="3406"/>
      <c r="N146" s="3406"/>
      <c r="O146" s="3406"/>
      <c r="P146" s="3406"/>
      <c r="Q146" s="3406"/>
      <c r="R146" s="3406"/>
      <c r="S146" s="3406"/>
      <c r="T146" s="3406"/>
      <c r="U146" s="3406"/>
      <c r="V146" s="3406"/>
      <c r="W146" s="3406"/>
      <c r="X146" s="3406"/>
      <c r="Y146" s="3406"/>
      <c r="Z146" s="3406"/>
      <c r="AA146" s="3406"/>
      <c r="AB146" s="3406"/>
      <c r="AC146" s="3406"/>
      <c r="AD146" s="3406"/>
      <c r="AH146" s="3406"/>
      <c r="AI146" s="3482"/>
      <c r="AJ146" s="3481"/>
      <c r="AK146" s="3482"/>
      <c r="AL146" s="3481"/>
      <c r="AM146" s="3481"/>
    </row>
    <row r="147">
      <c r="A147" s="3331">
        <v>2</v>
      </c>
      <c r="B147" s="3331" t="s">
        <v>3355</v>
      </c>
      <c r="C147" s="3351">
        <v>9791</v>
      </c>
      <c r="D147" s="3331" t="s">
        <v>3335</v>
      </c>
      <c r="E147" s="3331" t="s">
        <v>3336</v>
      </c>
      <c r="I147" s="3406"/>
      <c r="J147" s="3504"/>
      <c r="K147" s="3504"/>
      <c r="L147" s="3504"/>
      <c r="M147" s="3406"/>
      <c r="N147" s="3406"/>
      <c r="O147" s="3406"/>
      <c r="P147" s="3406"/>
      <c r="Q147" s="3406"/>
      <c r="R147" s="3406"/>
      <c r="S147" s="3406"/>
      <c r="T147" s="3406"/>
      <c r="U147" s="3406"/>
      <c r="V147" s="3406"/>
      <c r="W147" s="3406"/>
      <c r="X147" s="3406"/>
      <c r="Y147" s="3406"/>
      <c r="Z147" s="3406"/>
      <c r="AA147" s="3406"/>
      <c r="AB147" s="3406"/>
      <c r="AC147" s="3406"/>
      <c r="AD147" s="3406"/>
      <c r="AE147" s="3406"/>
      <c r="AF147" s="3406"/>
      <c r="AG147" s="3406"/>
      <c r="AH147" s="3406"/>
      <c r="AI147" s="3482"/>
      <c r="AJ147" s="3481"/>
      <c r="AK147" s="3481"/>
      <c r="AL147" s="3482"/>
      <c r="AM147" s="3481"/>
      <c r="AN147" s="3481"/>
    </row>
    <row r="148">
      <c r="A148" s="3331">
        <v>3</v>
      </c>
      <c r="B148" s="3351" t="s">
        <v>3356</v>
      </c>
      <c r="C148" s="3351">
        <v>-3729.67</v>
      </c>
      <c r="D148" s="3331"/>
      <c r="E148" s="3331"/>
      <c r="H148" s="3566"/>
      <c r="I148" s="3406"/>
      <c r="J148" s="3504"/>
      <c r="K148" s="3504"/>
      <c r="L148" s="3504"/>
      <c r="M148" s="3406"/>
      <c r="N148" s="3406"/>
      <c r="O148" s="3406"/>
      <c r="P148" s="3406"/>
      <c r="Q148" s="3406"/>
      <c r="R148" s="3406"/>
      <c r="S148" s="3406"/>
      <c r="T148" s="3406"/>
      <c r="U148" s="3406"/>
      <c r="V148" s="3406"/>
      <c r="W148" s="3406"/>
      <c r="X148" s="3406"/>
      <c r="Y148" s="3406"/>
      <c r="Z148" s="3406"/>
      <c r="AA148" s="3406"/>
      <c r="AB148" s="3406"/>
      <c r="AC148" s="3406"/>
      <c r="AD148" s="3406"/>
      <c r="AE148" s="3406"/>
      <c r="AF148" s="3406"/>
      <c r="AG148" s="3406"/>
      <c r="AH148" s="3406"/>
      <c r="AI148" s="3482"/>
      <c r="AJ148" s="3481"/>
      <c r="AK148" s="3481"/>
      <c r="AL148" s="3482"/>
      <c r="AM148" s="3481"/>
      <c r="AN148" s="3481"/>
    </row>
    <row r="149">
      <c r="A149" s="3406"/>
      <c r="B149" s="3407"/>
      <c r="C149" s="3407"/>
      <c r="D149" s="3406"/>
      <c r="E149" s="3406"/>
      <c r="F149" s="3406"/>
      <c r="G149" s="3406"/>
      <c r="H149" s="3539"/>
      <c r="I149" s="3406"/>
      <c r="J149" s="3504"/>
      <c r="K149" s="3504"/>
      <c r="L149" s="3504"/>
      <c r="M149" s="3406"/>
      <c r="N149" s="3406"/>
      <c r="O149" s="3406"/>
      <c r="P149" s="3406"/>
      <c r="Q149" s="3406"/>
      <c r="R149" s="3406"/>
      <c r="S149" s="3406"/>
      <c r="T149" s="3406"/>
      <c r="U149" s="3406"/>
      <c r="V149" s="3406"/>
      <c r="W149" s="3406"/>
      <c r="X149" s="3406"/>
      <c r="Y149" s="3406"/>
      <c r="Z149" s="3406"/>
      <c r="AA149" s="3406"/>
      <c r="AB149" s="3406"/>
      <c r="AC149" s="3406"/>
      <c r="AD149" s="3406"/>
      <c r="AE149" s="3406"/>
      <c r="AF149" s="3406"/>
      <c r="AG149" s="3406"/>
      <c r="AH149" s="3406"/>
      <c r="AI149" s="3482"/>
      <c r="AJ149" s="3481"/>
      <c r="AK149" s="3481"/>
      <c r="AL149" s="3482"/>
      <c r="AM149" s="3481"/>
      <c r="AN149" s="3481"/>
    </row>
    <row r="150">
      <c r="A150" s="3406"/>
      <c r="B150" s="3407"/>
      <c r="C150" s="3407"/>
      <c r="D150" s="3406"/>
      <c r="E150" s="3406"/>
      <c r="F150" s="3406"/>
      <c r="G150" s="3406"/>
      <c r="H150" s="3539"/>
      <c r="I150" s="3406"/>
      <c r="J150" s="3504"/>
      <c r="K150" s="3504"/>
      <c r="L150" s="3504"/>
      <c r="M150" s="3406"/>
      <c r="N150" s="3406"/>
      <c r="O150" s="3406"/>
      <c r="P150" s="3406"/>
      <c r="Q150" s="3406"/>
      <c r="R150" s="3406"/>
      <c r="S150" s="3406"/>
      <c r="T150" s="3406"/>
      <c r="U150" s="3406"/>
      <c r="V150" s="3406"/>
      <c r="W150" s="3406"/>
      <c r="X150" s="3406"/>
      <c r="Y150" s="3406"/>
      <c r="Z150" s="3406"/>
      <c r="AA150" s="3406"/>
      <c r="AB150" s="3406"/>
      <c r="AC150" s="3406"/>
      <c r="AD150" s="3406"/>
      <c r="AE150" s="3406"/>
      <c r="AF150" s="3406"/>
      <c r="AG150" s="3406"/>
      <c r="AH150" s="3406"/>
      <c r="AI150" s="3482"/>
      <c r="AJ150" s="3481"/>
      <c r="AK150" s="3481"/>
      <c r="AL150" s="3482"/>
      <c r="AM150" s="3481"/>
      <c r="AN150" s="3481"/>
    </row>
    <row r="151">
      <c r="A151" s="3406"/>
      <c r="B151" s="3407"/>
      <c r="C151" s="3407"/>
      <c r="D151" s="3406"/>
      <c r="E151" s="3406"/>
      <c r="F151" s="3406"/>
      <c r="G151" s="3406"/>
      <c r="H151" s="3539"/>
      <c r="I151" s="3406"/>
      <c r="J151" s="3504"/>
      <c r="K151" s="3504"/>
      <c r="L151" s="3504"/>
      <c r="M151" s="3406"/>
      <c r="N151" s="3406"/>
      <c r="O151" s="3410"/>
      <c r="P151" s="3410"/>
      <c r="Q151" s="3406"/>
      <c r="R151" s="3406"/>
      <c r="S151" s="3406"/>
      <c r="T151" s="3406"/>
      <c r="U151" s="3406"/>
      <c r="V151" s="3406"/>
      <c r="W151" s="3406"/>
      <c r="X151" s="3406"/>
      <c r="Y151" s="3406"/>
      <c r="Z151" s="3406"/>
      <c r="AA151" s="3406"/>
      <c r="AB151" s="3406"/>
      <c r="AC151" s="3406"/>
      <c r="AD151" s="3406"/>
      <c r="AE151" s="3406"/>
      <c r="AF151" s="3406"/>
      <c r="AG151" s="3406"/>
      <c r="AH151" s="3406"/>
      <c r="AI151" s="3482"/>
      <c r="AJ151" s="3481"/>
      <c r="AK151" s="3481"/>
      <c r="AL151" s="3482"/>
      <c r="AM151" s="3481"/>
      <c r="AN151" s="3481"/>
    </row>
    <row r="152">
      <c r="A152" s="3406"/>
      <c r="B152" s="3407"/>
      <c r="C152" s="3407"/>
      <c r="D152" s="3406"/>
      <c r="E152" s="3406"/>
      <c r="F152" s="3406"/>
      <c r="G152" s="3406"/>
      <c r="H152" s="3539"/>
      <c r="I152" s="3406"/>
      <c r="J152" s="3504"/>
      <c r="K152" s="3504"/>
      <c r="L152" s="3504"/>
      <c r="M152" s="3406"/>
      <c r="N152" s="3406"/>
      <c r="O152" s="3410"/>
      <c r="P152" s="3410"/>
      <c r="Q152" s="3406"/>
      <c r="R152" s="3406"/>
      <c r="S152" s="3406"/>
      <c r="T152" s="3406"/>
      <c r="U152" s="3406"/>
      <c r="V152" s="3406"/>
      <c r="W152" s="3406"/>
      <c r="X152" s="3406"/>
      <c r="Y152" s="3406"/>
      <c r="Z152" s="3406"/>
      <c r="AA152" s="3406"/>
      <c r="AB152" s="3406"/>
      <c r="AC152" s="3406"/>
      <c r="AD152" s="3406"/>
      <c r="AE152" s="3406"/>
      <c r="AF152" s="3406"/>
      <c r="AG152" s="3406"/>
      <c r="AH152" s="3406"/>
      <c r="AI152" s="3482"/>
      <c r="AJ152" s="3481"/>
      <c r="AK152" s="3481"/>
      <c r="AL152" s="3482"/>
      <c r="AM152" s="3481"/>
      <c r="AN152" s="3481"/>
    </row>
    <row r="153">
      <c r="A153" s="3406"/>
      <c r="B153" s="3407"/>
      <c r="C153" s="3407"/>
      <c r="D153" s="3406"/>
      <c r="E153" s="3406"/>
      <c r="F153" s="3406"/>
      <c r="G153" s="3406"/>
      <c r="H153" s="3539"/>
      <c r="I153" s="3406"/>
      <c r="J153" s="3504"/>
      <c r="K153" s="3504"/>
      <c r="L153" s="3504"/>
      <c r="M153" s="3406"/>
      <c r="N153" s="3406"/>
      <c r="O153" s="3410"/>
      <c r="P153" s="3410"/>
      <c r="Q153" s="3406"/>
      <c r="R153" s="3406"/>
      <c r="S153" s="3406"/>
      <c r="T153" s="3406"/>
      <c r="U153" s="3406"/>
      <c r="V153" s="3406"/>
      <c r="W153" s="3406"/>
      <c r="X153" s="3406"/>
      <c r="Y153" s="3406"/>
      <c r="Z153" s="3406"/>
      <c r="AA153" s="3406"/>
      <c r="AB153" s="3406"/>
      <c r="AC153" s="3406"/>
      <c r="AD153" s="3406"/>
      <c r="AE153" s="3406"/>
      <c r="AF153" s="3406"/>
      <c r="AG153" s="3406"/>
      <c r="AH153" s="3406"/>
      <c r="AI153" s="3482"/>
      <c r="AJ153" s="3481"/>
      <c r="AK153" s="3481"/>
      <c r="AL153" s="3482"/>
      <c r="AM153" s="3481"/>
      <c r="AN153" s="3481"/>
    </row>
    <row r="154">
      <c r="A154" s="3406"/>
      <c r="B154" s="3407"/>
      <c r="C154" s="3407"/>
      <c r="D154" s="3406"/>
      <c r="E154" s="3406"/>
      <c r="F154" s="3406"/>
      <c r="G154" s="3406"/>
      <c r="H154" s="3539"/>
      <c r="I154" s="3406"/>
      <c r="J154" s="3504"/>
      <c r="K154" s="3504"/>
      <c r="L154" s="3504"/>
      <c r="M154" s="3406"/>
      <c r="N154" s="3406"/>
      <c r="O154" s="3410"/>
      <c r="P154" s="3410"/>
      <c r="Q154" s="3406"/>
      <c r="R154" s="3406"/>
      <c r="S154" s="3406"/>
      <c r="T154" s="3406"/>
      <c r="U154" s="3406"/>
      <c r="V154" s="3406"/>
      <c r="W154" s="3406"/>
      <c r="X154" s="3406"/>
      <c r="Y154" s="3406"/>
      <c r="Z154" s="3406"/>
      <c r="AA154" s="3406"/>
      <c r="AB154" s="3406"/>
      <c r="AC154" s="3406"/>
      <c r="AD154" s="3406"/>
      <c r="AE154" s="3406"/>
      <c r="AF154" s="3406"/>
      <c r="AG154" s="3406"/>
      <c r="AH154" s="3406"/>
      <c r="AI154" s="3482"/>
      <c r="AJ154" s="3481"/>
      <c r="AK154" s="3481"/>
      <c r="AL154" s="3482"/>
      <c r="AM154" s="3481"/>
      <c r="AN154" s="3481"/>
    </row>
    <row r="155">
      <c r="A155" s="3406"/>
      <c r="B155" s="3407"/>
      <c r="C155" s="3407"/>
      <c r="D155" s="3406"/>
      <c r="E155" s="3406"/>
      <c r="F155" s="3406"/>
      <c r="G155" s="3406"/>
      <c r="H155" s="3406"/>
      <c r="I155" s="3406"/>
      <c r="J155" s="3504"/>
      <c r="K155" s="3504"/>
      <c r="L155" s="3504"/>
      <c r="M155" s="3406"/>
      <c r="N155" s="3406"/>
      <c r="O155" s="3410"/>
      <c r="P155" s="3410"/>
      <c r="Q155" s="3406"/>
      <c r="R155" s="3406"/>
      <c r="S155" s="3406"/>
      <c r="T155" s="3406"/>
      <c r="U155" s="3406"/>
      <c r="V155" s="3406"/>
      <c r="W155" s="3406"/>
      <c r="X155" s="3406"/>
      <c r="Y155" s="3406"/>
      <c r="Z155" s="3406"/>
      <c r="AA155" s="3406"/>
      <c r="AB155" s="3406"/>
      <c r="AC155" s="3406"/>
      <c r="AD155" s="3406"/>
      <c r="AE155" s="3406"/>
      <c r="AF155" s="3406"/>
      <c r="AG155" s="3406"/>
      <c r="AH155" s="3406"/>
      <c r="AI155" s="3482"/>
      <c r="AJ155" s="3481"/>
      <c r="AK155" s="3481"/>
      <c r="AL155" s="3482"/>
      <c r="AM155" s="3481"/>
      <c r="AN155" s="3481"/>
    </row>
    <row r="156">
      <c r="A156" s="3406"/>
      <c r="B156" s="3407"/>
      <c r="C156" s="3407"/>
      <c r="D156" s="3406"/>
      <c r="E156" s="3406"/>
      <c r="F156" s="3406"/>
      <c r="G156" s="3406"/>
      <c r="H156" s="3406"/>
      <c r="I156" s="3406"/>
      <c r="J156" s="3504"/>
      <c r="K156" s="3504"/>
      <c r="L156" s="3504"/>
      <c r="M156" s="3406"/>
      <c r="N156" s="3406"/>
      <c r="O156" s="3410"/>
      <c r="P156" s="3410"/>
      <c r="Q156" s="3406"/>
      <c r="R156" s="3406"/>
      <c r="S156" s="3406"/>
      <c r="T156" s="3406"/>
      <c r="U156" s="3406"/>
      <c r="V156" s="3406"/>
      <c r="W156" s="3406"/>
      <c r="X156" s="3406"/>
      <c r="Y156" s="3406"/>
      <c r="Z156" s="3406"/>
      <c r="AA156" s="3406"/>
      <c r="AB156" s="3406"/>
      <c r="AC156" s="3406"/>
      <c r="AD156" s="3406"/>
      <c r="AE156" s="3406"/>
      <c r="AF156" s="3406"/>
      <c r="AG156" s="3406"/>
      <c r="AH156" s="3406"/>
      <c r="AI156" s="3482"/>
      <c r="AJ156" s="3481"/>
      <c r="AK156" s="3481"/>
      <c r="AL156" s="3482"/>
      <c r="AM156" s="3481"/>
      <c r="AN156" s="3481"/>
    </row>
    <row r="157">
      <c r="A157" s="3406"/>
      <c r="B157" s="3407"/>
      <c r="C157" s="3407"/>
      <c r="D157" s="3406"/>
      <c r="E157" s="3406"/>
      <c r="F157" s="3406"/>
      <c r="G157" s="3406"/>
      <c r="H157" s="3406"/>
      <c r="I157" s="3406"/>
      <c r="J157" s="3504"/>
      <c r="K157" s="3504"/>
      <c r="L157" s="3504"/>
      <c r="M157" s="3406"/>
      <c r="N157" s="3406"/>
      <c r="O157" s="3410"/>
      <c r="P157" s="3410"/>
      <c r="Q157" s="3406"/>
      <c r="R157" s="3406"/>
      <c r="S157" s="3406"/>
      <c r="T157" s="3406"/>
      <c r="U157" s="3406"/>
      <c r="V157" s="3406"/>
      <c r="W157" s="3406"/>
      <c r="X157" s="3406"/>
      <c r="Y157" s="3406"/>
      <c r="Z157" s="3406"/>
      <c r="AA157" s="3406"/>
      <c r="AB157" s="3406"/>
      <c r="AC157" s="3406"/>
      <c r="AD157" s="3406"/>
      <c r="AE157" s="3406"/>
      <c r="AF157" s="3406"/>
      <c r="AG157" s="3406"/>
      <c r="AH157" s="3406"/>
      <c r="AI157" s="3482"/>
      <c r="AJ157" s="3481"/>
      <c r="AK157" s="3481"/>
      <c r="AL157" s="3482"/>
      <c r="AM157" s="3481"/>
      <c r="AN157" s="3481"/>
    </row>
    <row r="158">
      <c r="A158" s="3406"/>
      <c r="B158" s="3407"/>
      <c r="C158" s="3407"/>
      <c r="D158" s="3406"/>
      <c r="E158" s="3406"/>
      <c r="F158" s="3406"/>
      <c r="G158" s="3406"/>
      <c r="H158" s="3406"/>
      <c r="I158" s="3406"/>
      <c r="J158" s="3504"/>
      <c r="K158" s="3504"/>
      <c r="L158" s="3504"/>
      <c r="M158" s="3406"/>
      <c r="N158" s="3406"/>
      <c r="O158" s="3410"/>
      <c r="P158" s="3410"/>
      <c r="Q158" s="3406"/>
      <c r="R158" s="3406"/>
      <c r="S158" s="3406"/>
      <c r="T158" s="3406"/>
      <c r="U158" s="3406"/>
      <c r="V158" s="3406"/>
      <c r="W158" s="3406"/>
      <c r="X158" s="3406"/>
      <c r="Y158" s="3406"/>
      <c r="Z158" s="3406"/>
      <c r="AA158" s="3406"/>
      <c r="AB158" s="3406"/>
      <c r="AC158" s="3406"/>
      <c r="AD158" s="3406"/>
      <c r="AE158" s="3406"/>
      <c r="AF158" s="3406"/>
      <c r="AG158" s="3406"/>
      <c r="AH158" s="3406"/>
      <c r="AI158" s="3349"/>
      <c r="AJ158" s="3481"/>
      <c r="AK158" s="3481"/>
      <c r="AL158" s="3482"/>
      <c r="AM158" s="3481"/>
      <c r="AN158" s="3481"/>
    </row>
    <row r="159">
      <c r="AJ159" s="3406"/>
      <c r="AK159" s="3406"/>
      <c r="AL159" s="3481"/>
      <c r="AM159" s="3481"/>
      <c r="AN159" s="3406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AC135:AC136">
    <cfRule dxfId="189" operator="lessThan" priority="1" stopIfTrue="true" type="cellIs">
      <formula>60</formula>
    </cfRule>
  </conditionalFormatting>
  <conditionalFormatting sqref="AE130:AE130">
    <cfRule dxfId="190" operator="containsText" priority="2" stopIfTrue="true" text="Out of stock less than 60 days" type="containsText">
      <formula>NOT(ISERROR(SEARCH("Out of stock less than 60 days",AE130)))</formula>
    </cfRule>
  </conditionalFormatting>
  <conditionalFormatting sqref="AE130:AE130">
    <cfRule dxfId="191" operator="containsText" priority="3" stopIfTrue="true" text="Out of stock more than 60 days" type="containsText">
      <formula>NOT(ISERROR(SEARCH("Out of stock more than 60 days",AE130)))</formula>
    </cfRule>
  </conditionalFormatting>
  <conditionalFormatting sqref="AE129:AE130">
    <cfRule dxfId="192" operator="containsText" priority="4" stopIfTrue="true" text="Out of stock more than 150 days" type="containsText">
      <formula>NOT(ISERROR(SEARCH("Out of stock more than 150 days",AE129)))</formula>
    </cfRule>
  </conditionalFormatting>
  <conditionalFormatting sqref="AC129:AC130 AC129:AC136">
    <cfRule dxfId="193" operator="between" priority="5" stopIfTrue="true" type="cellIs">
      <formula>61</formula>
      <formula>149</formula>
    </cfRule>
  </conditionalFormatting>
  <conditionalFormatting sqref="AC129:AC130">
    <cfRule dxfId="194" operator="lessThan" priority="6" stopIfTrue="true" type="cellIs">
      <formula>60</formula>
    </cfRule>
  </conditionalFormatting>
  <conditionalFormatting sqref="AC129:AC130 AC129:AC136">
    <cfRule dxfId="195" operator="greaterThan" priority="7" stopIfTrue="true" type="cellIs">
      <formula>150</formula>
    </cfRule>
  </conditionalFormatting>
  <conditionalFormatting sqref="AE3:AE22">
    <cfRule dxfId="196" operator="containsText" priority="8" stopIfTrue="true" text="Out of stock more than 60 days" type="containsText">
      <formula>NOT(ISERROR(SEARCH("Out of stock more than 60 days",AE3)))</formula>
    </cfRule>
  </conditionalFormatting>
  <conditionalFormatting sqref="AC3:AC22">
    <cfRule dxfId="197" operator="between" priority="9" stopIfTrue="true" type="cellIs">
      <formula>61</formula>
      <formula>150</formula>
    </cfRule>
  </conditionalFormatting>
  <conditionalFormatting sqref="AC34:AC117 AB118:AB122 AC123:AC130">
    <cfRule dxfId="198" operator="between" priority="10" stopIfTrue="true" type="cellIs">
      <formula>61</formula>
      <formula>149</formula>
    </cfRule>
  </conditionalFormatting>
  <conditionalFormatting sqref="AC34:AC117 AB118:AB122 AC123:AC134">
    <cfRule dxfId="199" operator="equal" priority="11" stopIfTrue="true" type="cellIs">
      <formula>"-"</formula>
    </cfRule>
  </conditionalFormatting>
  <conditionalFormatting sqref="AC34:AC117 AB118:AB122 AC123:AC130">
    <cfRule dxfId="200" operator="greaterThan" priority="12" stopIfTrue="true" type="cellIs">
      <formula>150</formula>
    </cfRule>
  </conditionalFormatting>
  <conditionalFormatting sqref="AC34:AC117 AB118:AB122 AC123:AC130">
    <cfRule dxfId="201" operator="lessThan" priority="13" stopIfTrue="true" type="cellIs">
      <formula>60</formula>
    </cfRule>
  </conditionalFormatting>
  <conditionalFormatting sqref="AE34:AE110 AD121:AD122 AE127:AE130">
    <cfRule dxfId="202" operator="equal" priority="14" stopIfTrue="true" type="cellIs">
      <formula>"Out of stock more than 60 days"</formula>
    </cfRule>
  </conditionalFormatting>
  <conditionalFormatting sqref="AE34:AE110 AD121:AD122 AE127:AE130">
    <cfRule dxfId="203" operator="equal" priority="15" stopIfTrue="true" type="cellIs">
      <formula>"Out of stock more than 150 days"</formula>
    </cfRule>
  </conditionalFormatting>
  <conditionalFormatting sqref="AE34:AE110 AD121:AD122 AE127:AE130">
    <cfRule dxfId="204" operator="equal" priority="16" stopIfTrue="true" type="cellIs">
      <formula>"Out of stock less than 60 days"</formula>
    </cfRule>
  </conditionalFormatting>
  <conditionalFormatting sqref="AE34:AE110 AD121:AD122 AE127:AE134">
    <cfRule dxfId="205" operator="equal" priority="17" stopIfTrue="true" type="cellIs">
      <formula>"Not sold yet"</formula>
    </cfRule>
  </conditionalFormatting>
  <conditionalFormatting sqref="J34:J117 I118:I122 J123:J130">
    <cfRule dxfId="206" operator="lessThanOrEqual" priority="18" stopIfTrue="true" type="cellIs">
      <formula>90</formula>
    </cfRule>
  </conditionalFormatting>
  <conditionalFormatting sqref="AC3:AC22">
    <cfRule dxfId="207" operator="equal" priority="19" stopIfTrue="true" type="cellIs">
      <formula>"-"</formula>
    </cfRule>
  </conditionalFormatting>
  <conditionalFormatting sqref="AC3:AC22">
    <cfRule dxfId="208" operator="greaterThan" priority="20" stopIfTrue="true" type="cellIs">
      <formula>150</formula>
    </cfRule>
  </conditionalFormatting>
  <conditionalFormatting sqref="AC3:AC22">
    <cfRule dxfId="209" operator="lessThan" priority="21" stopIfTrue="true" type="cellIs">
      <formula>60</formula>
    </cfRule>
  </conditionalFormatting>
  <conditionalFormatting sqref="AE3:AE22">
    <cfRule dxfId="210" operator="equal" priority="22" stopIfTrue="true" type="cellIs">
      <formula>"Out of stock less than 60 days"</formula>
    </cfRule>
  </conditionalFormatting>
  <conditionalFormatting sqref="AE3:AE22">
    <cfRule dxfId="211" operator="equal" priority="23" stopIfTrue="true" type="cellIs">
      <formula>"Not sold yet"</formula>
    </cfRule>
  </conditionalFormatting>
  <conditionalFormatting sqref="AE3:AE22">
    <cfRule dxfId="212" operator="equal" priority="24" stopIfTrue="true" type="cellIs">
      <formula>"Out of stock more than 150 days"</formula>
    </cfRule>
  </conditionalFormatting>
  <conditionalFormatting sqref="J3:J22">
    <cfRule dxfId="213" operator="lessThan" priority="25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5" min="5" style="0" width="15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4" min="4" style="0" width="15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4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4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</cols>
  <sheetData>
    <row r="1">
      <c r="A1" s="3567" t="s">
        <v>3357</v>
      </c>
      <c r="B1" s="3567" t="s">
        <v>3358</v>
      </c>
      <c r="C1" s="3568" t="s">
        <v>3359</v>
      </c>
      <c r="D1" s="3568" t="s">
        <v>3360</v>
      </c>
      <c r="E1" s="3568" t="s">
        <v>3361</v>
      </c>
      <c r="F1" s="3567" t="s">
        <v>3362</v>
      </c>
      <c r="G1" s="3567"/>
      <c r="H1" s="3569" t="s">
        <v>3363</v>
      </c>
      <c r="I1" s="3570" t="s">
        <v>3364</v>
      </c>
      <c r="J1" s="3571" t="s">
        <v>3365</v>
      </c>
      <c r="K1" s="3571" t="s">
        <v>3366</v>
      </c>
      <c r="L1" s="3571" t="s">
        <v>3367</v>
      </c>
      <c r="M1" s="3567" t="s">
        <v>3368</v>
      </c>
      <c r="N1" s="3567" t="s">
        <v>3369</v>
      </c>
      <c r="O1" s="3567" t="s">
        <v>3370</v>
      </c>
      <c r="P1" s="3567" t="s">
        <v>3371</v>
      </c>
      <c r="Q1" s="3567" t="s">
        <v>3372</v>
      </c>
      <c r="R1" s="3572" t="s">
        <v>3373</v>
      </c>
      <c r="S1" s="3572"/>
      <c r="T1" s="3572" t="s">
        <v>3374</v>
      </c>
      <c r="U1" s="3572"/>
      <c r="V1" s="3572" t="s">
        <v>3375</v>
      </c>
      <c r="W1" s="3572"/>
      <c r="X1" s="3572" t="s">
        <v>3376</v>
      </c>
      <c r="Y1" s="3572"/>
      <c r="Z1" s="3573" t="s">
        <v>3377</v>
      </c>
      <c r="AA1" s="3573"/>
      <c r="AB1" s="3574" t="s">
        <v>3378</v>
      </c>
      <c r="AC1" s="3571" t="s">
        <v>3379</v>
      </c>
      <c r="AD1" s="3571" t="s">
        <v>3380</v>
      </c>
      <c r="AE1" s="3571" t="s">
        <v>3381</v>
      </c>
      <c r="AF1" s="3571" t="s">
        <v>3382</v>
      </c>
      <c r="AG1" s="3571" t="s">
        <v>3383</v>
      </c>
      <c r="AH1" s="3571" t="s">
        <v>3384</v>
      </c>
      <c r="AI1" s="3571" t="s">
        <v>3385</v>
      </c>
      <c r="AJ1" s="3571" t="s">
        <v>3386</v>
      </c>
      <c r="AK1" s="3567" t="s">
        <v>3387</v>
      </c>
      <c r="AL1" s="3567" t="s">
        <v>3388</v>
      </c>
      <c r="AM1" s="3567" t="s">
        <v>3389</v>
      </c>
      <c r="AN1" s="3567" t="s">
        <v>3390</v>
      </c>
    </row>
    <row r="2">
      <c r="A2" s="3567" t="s">
        <v>3391</v>
      </c>
      <c r="B2" s="3567"/>
      <c r="C2" s="3567"/>
      <c r="D2" s="3567"/>
      <c r="E2" s="3568"/>
      <c r="F2" s="3567" t="s">
        <v>3392</v>
      </c>
      <c r="G2" s="3569" t="s">
        <v>3393</v>
      </c>
      <c r="H2" s="3569"/>
      <c r="I2" s="3570"/>
      <c r="J2" s="3571"/>
      <c r="K2" s="3571"/>
      <c r="L2" s="3571"/>
      <c r="M2" s="3567" t="s">
        <v>3394</v>
      </c>
      <c r="N2" s="3567" t="s">
        <v>3394</v>
      </c>
      <c r="O2" s="3567"/>
      <c r="P2" s="3567"/>
      <c r="Q2" s="3567"/>
      <c r="R2" s="3572" t="s">
        <v>3392</v>
      </c>
      <c r="S2" s="3575" t="s">
        <v>3393</v>
      </c>
      <c r="T2" s="3572" t="s">
        <v>3392</v>
      </c>
      <c r="U2" s="3575" t="s">
        <v>3393</v>
      </c>
      <c r="V2" s="3572" t="s">
        <v>3392</v>
      </c>
      <c r="W2" s="3575" t="s">
        <v>3393</v>
      </c>
      <c r="X2" s="3572" t="s">
        <v>3392</v>
      </c>
      <c r="Y2" s="3575" t="s">
        <v>3393</v>
      </c>
      <c r="Z2" s="3572" t="s">
        <v>3392</v>
      </c>
      <c r="AA2" s="3575" t="s">
        <v>3393</v>
      </c>
      <c r="AB2" s="3574"/>
      <c r="AC2" s="3571"/>
      <c r="AD2" s="3571"/>
      <c r="AE2" s="3571"/>
      <c r="AF2" s="3571"/>
      <c r="AG2" s="3571"/>
      <c r="AH2" s="3571"/>
      <c r="AI2" s="3571"/>
      <c r="AJ2" s="3571"/>
      <c r="AK2" s="3567"/>
      <c r="AL2" s="3567"/>
      <c r="AM2" s="3567"/>
      <c r="AN2" s="3567"/>
    </row>
    <row customHeight="true" hidden="true" ht="18" r="3">
      <c r="A3" s="3576">
        <v>1</v>
      </c>
      <c r="B3" s="3576" t="s">
        <v>3395</v>
      </c>
      <c r="C3" s="3577" t="s">
        <v>3396</v>
      </c>
      <c r="D3" s="3577" t="s">
        <v>3396</v>
      </c>
      <c r="E3" s="3578" t="s">
        <v>3397</v>
      </c>
      <c r="F3" s="3579">
        <v>419</v>
      </c>
      <c r="G3" s="3580">
        <v>419</v>
      </c>
      <c r="H3" s="3581"/>
      <c r="I3" s="3582">
        <f>VLOOKUP(C3,'Data Products'!$A:$B,2,0)</f>
      </c>
      <c r="J3" s="3583">
        <f t="shared" ref="J3:J24" si="14">IFERROR(I3-TODAY(),"")</f>
      </c>
      <c r="K3" s="3584">
        <v>45723</v>
      </c>
      <c r="L3" s="3585">
        <f t="shared" ref="L3:L24" si="5">TODAY()-K3</f>
      </c>
      <c r="M3" s="3581">
        <v>354</v>
      </c>
      <c r="N3" s="3581">
        <v>380</v>
      </c>
      <c r="O3" s="3581"/>
      <c r="P3" s="3581"/>
      <c r="Q3" s="3576"/>
      <c r="R3" s="3581">
        <v>0</v>
      </c>
      <c r="S3" s="3581">
        <v>0</v>
      </c>
      <c r="T3" s="3581">
        <v>326</v>
      </c>
      <c r="U3" s="3581">
        <v>326</v>
      </c>
      <c r="V3" s="3581">
        <v>146</v>
      </c>
      <c r="W3" s="3581">
        <v>146</v>
      </c>
      <c r="X3" s="3581">
        <v>0</v>
      </c>
      <c r="Y3" s="3581">
        <v>0</v>
      </c>
      <c r="Z3" s="3581">
        <v>0</v>
      </c>
      <c r="AA3" s="3581">
        <v>0</v>
      </c>
      <c r="AB3" s="3586">
        <f t="shared" ref="AB3:AB24" si="0">N3/30</f>
      </c>
      <c r="AC3" s="3587">
        <f t="shared" ref="AC3:AC24" si="25">IFERROR(F3/AB3,"-")</f>
      </c>
      <c r="AD3" s="3588">
        <f t="shared" ref="AD3:AD24" si="17">IFERROR(TODAY()+AC3,"-")</f>
      </c>
      <c r="AE3" s="3589">
        <f t="shared" ref="AE3:AE24" si="8">_xlfn.IFS(AC3="-","Not sold yet",AND(AC3&lt;=150,AC3&gt;60),"Out of stock more than 60 days",AC3&lt;=60,"Out of stock less than 60 days",AC3&gt;=150,"Out of stock more than 150 days")</f>
      </c>
      <c r="AF3" s="3590">
        <f>VLOOKUP(C3,'Data Products'!$A:$J,10,0)</f>
      </c>
      <c r="AG3" s="3591">
        <f t="shared" ref="AG3:AG24" si="28">AF3*F3</f>
      </c>
      <c r="AH3" s="3592">
        <f t="shared" ref="AH3:AH22" si="20">IF(J3&lt;=90,F3,0)</f>
      </c>
      <c r="AI3" s="3593">
        <f>IFERROR(VLOOKUP(C3,$C$3:$AI$42,34,0),"")</f>
      </c>
      <c r="AJ3" s="3594"/>
      <c r="AK3" s="3595"/>
      <c r="AL3" s="3594"/>
      <c r="AM3" s="3595"/>
      <c r="AN3" s="3595"/>
    </row>
    <row r="4">
      <c r="A4" s="3576">
        <v>2</v>
      </c>
      <c r="B4" s="3576" t="s">
        <v>3398</v>
      </c>
      <c r="C4" s="3577" t="s">
        <v>3397</v>
      </c>
      <c r="D4" s="3577" t="s">
        <v>3397</v>
      </c>
      <c r="E4" s="3577" t="s">
        <v>3397</v>
      </c>
      <c r="F4" s="3596">
        <v>15022</v>
      </c>
      <c r="G4" s="3597">
        <v>14942</v>
      </c>
      <c r="H4" s="3581"/>
      <c r="I4" s="3582">
        <f>VLOOKUP(C4,'Data Products'!$A:$B,2,0)</f>
      </c>
      <c r="J4" s="3583">
        <f t="shared" si="14"/>
      </c>
      <c r="K4" s="3584">
        <v>45617</v>
      </c>
      <c r="L4" s="3585">
        <f t="shared" si="5"/>
      </c>
      <c r="M4" s="3598">
        <v>6381</v>
      </c>
      <c r="N4" s="3598">
        <v>18056</v>
      </c>
      <c r="O4" s="3581"/>
      <c r="P4" s="3581"/>
      <c r="Q4" s="3576"/>
      <c r="R4" s="3581">
        <v>0</v>
      </c>
      <c r="S4" s="3581">
        <v>0</v>
      </c>
      <c r="T4" s="3599">
        <v>1378</v>
      </c>
      <c r="U4" s="3599">
        <v>1369</v>
      </c>
      <c r="V4" s="3581">
        <v>115</v>
      </c>
      <c r="W4" s="3581">
        <v>112</v>
      </c>
      <c r="X4" s="3581">
        <v>46</v>
      </c>
      <c r="Y4" s="3581">
        <v>22</v>
      </c>
      <c r="Z4" s="3581">
        <v>0</v>
      </c>
      <c r="AA4" s="3581">
        <v>0</v>
      </c>
      <c r="AB4" s="3586">
        <f t="shared" si="0"/>
      </c>
      <c r="AC4" s="3600">
        <f t="shared" si="25"/>
      </c>
      <c r="AD4" s="3588">
        <f t="shared" si="17"/>
      </c>
      <c r="AE4" s="3601">
        <f t="shared" si="8"/>
      </c>
      <c r="AF4" s="3590">
        <f>VLOOKUP(C4,'Data Products'!$A:$J,10,0)</f>
      </c>
      <c r="AG4" s="3591">
        <f t="shared" si="28"/>
      </c>
      <c r="AH4" s="3592">
        <f t="shared" si="20"/>
      </c>
      <c r="AI4" s="3593" t="s">
        <v>3399</v>
      </c>
      <c r="AJ4" s="3595"/>
      <c r="AK4" s="3595"/>
      <c r="AL4" s="3594"/>
      <c r="AM4" s="3595"/>
      <c r="AN4" s="3595"/>
    </row>
    <row r="5">
      <c r="A5" s="3576">
        <v>3</v>
      </c>
      <c r="B5" s="3576" t="s">
        <v>3398</v>
      </c>
      <c r="C5" s="3602" t="s">
        <v>3400</v>
      </c>
      <c r="D5" s="3602" t="s">
        <v>3400</v>
      </c>
      <c r="E5" s="3602" t="s">
        <v>3400</v>
      </c>
      <c r="F5" s="3596">
        <v>343</v>
      </c>
      <c r="G5" s="3597">
        <v>343</v>
      </c>
      <c r="H5" s="3581"/>
      <c r="I5" s="3582">
        <f>VLOOKUP(C5,'Data Products'!$A:$B,2,0)</f>
      </c>
      <c r="J5" s="3583">
        <f t="shared" si="14"/>
      </c>
      <c r="K5" s="3584">
        <v>45191</v>
      </c>
      <c r="L5" s="3585">
        <f t="shared" si="5"/>
      </c>
      <c r="M5" s="3598">
        <v>57</v>
      </c>
      <c r="N5" s="3603">
        <v>99</v>
      </c>
      <c r="O5" s="3581"/>
      <c r="P5" s="3581"/>
      <c r="Q5" s="3576"/>
      <c r="R5" s="3581">
        <v>0</v>
      </c>
      <c r="S5" s="3581">
        <v>0</v>
      </c>
      <c r="T5" s="3581">
        <v>26</v>
      </c>
      <c r="U5" s="3581">
        <v>26</v>
      </c>
      <c r="V5" s="3581">
        <v>416</v>
      </c>
      <c r="W5" s="3581">
        <v>416</v>
      </c>
      <c r="X5" s="3581">
        <v>0</v>
      </c>
      <c r="Y5" s="3581">
        <v>0</v>
      </c>
      <c r="Z5" s="3581">
        <v>0</v>
      </c>
      <c r="AA5" s="3581">
        <v>0</v>
      </c>
      <c r="AB5" s="3586">
        <f t="shared" si="0"/>
      </c>
      <c r="AC5" s="3600">
        <f t="shared" si="25"/>
      </c>
      <c r="AD5" s="3588">
        <f t="shared" si="17"/>
      </c>
      <c r="AE5" s="3601">
        <f t="shared" si="8"/>
      </c>
      <c r="AF5" s="3590">
        <f>VLOOKUP(C5,'Data Products'!$A:$J,10,0)</f>
      </c>
      <c r="AG5" s="3591">
        <f t="shared" si="28"/>
      </c>
      <c r="AH5" s="3592">
        <f t="shared" si="20"/>
      </c>
      <c r="AI5" s="3593" t="s">
        <v>3401</v>
      </c>
      <c r="AJ5" s="3595"/>
      <c r="AK5" s="3595"/>
      <c r="AL5" s="3594"/>
      <c r="AM5" s="3595"/>
      <c r="AN5" s="3595"/>
    </row>
    <row r="6">
      <c r="A6" s="3576">
        <v>4</v>
      </c>
      <c r="B6" s="3576" t="s">
        <v>3398</v>
      </c>
      <c r="C6" s="3602" t="s">
        <v>3402</v>
      </c>
      <c r="D6" s="3602" t="s">
        <v>3402</v>
      </c>
      <c r="E6" s="3602" t="s">
        <v>3402</v>
      </c>
      <c r="F6" s="3604">
        <v>4318</v>
      </c>
      <c r="G6" s="3597">
        <v>4318</v>
      </c>
      <c r="H6" s="3581"/>
      <c r="I6" s="3582">
        <f>VLOOKUP(C6,'Data Products'!$A:$B,2,0)</f>
      </c>
      <c r="J6" s="3583">
        <f t="shared" si="14"/>
      </c>
      <c r="K6" s="3584">
        <v>45752</v>
      </c>
      <c r="L6" s="3585">
        <f t="shared" si="5"/>
      </c>
      <c r="M6" s="3598">
        <v>20</v>
      </c>
      <c r="N6" s="3598">
        <v>24</v>
      </c>
      <c r="O6" s="3581"/>
      <c r="P6" s="3581"/>
      <c r="Q6" s="3576"/>
      <c r="R6" s="3581">
        <v>0</v>
      </c>
      <c r="S6" s="3581">
        <v>0</v>
      </c>
      <c r="T6" s="3581">
        <v>1</v>
      </c>
      <c r="U6" s="3581">
        <v>1</v>
      </c>
      <c r="V6" s="3581">
        <v>1</v>
      </c>
      <c r="W6" s="3581">
        <v>1</v>
      </c>
      <c r="X6" s="3581">
        <v>0</v>
      </c>
      <c r="Y6" s="3581">
        <v>0</v>
      </c>
      <c r="Z6" s="3581">
        <v>0</v>
      </c>
      <c r="AA6" s="3581">
        <v>0</v>
      </c>
      <c r="AB6" s="3586">
        <f t="shared" si="0"/>
      </c>
      <c r="AC6" s="3600">
        <f t="shared" si="25"/>
      </c>
      <c r="AD6" s="3588">
        <f t="shared" si="17"/>
      </c>
      <c r="AE6" s="3601">
        <f t="shared" si="8"/>
      </c>
      <c r="AF6" s="3590">
        <f>VLOOKUP(C6,'Data Products'!$A:$J,10,0)</f>
      </c>
      <c r="AG6" s="3591">
        <f t="shared" si="28"/>
      </c>
      <c r="AH6" s="3592">
        <f t="shared" si="20"/>
      </c>
      <c r="AI6" s="3593">
        <f t="shared" ref="AI6:AI7" si="11">IFERROR(VLOOKUP(C6,$C$3:$AI$42,34,0),"")</f>
      </c>
      <c r="AJ6" s="3595"/>
      <c r="AK6" s="3595"/>
      <c r="AL6" s="3594"/>
      <c r="AM6" s="3595"/>
      <c r="AN6" s="3595"/>
    </row>
    <row r="7">
      <c r="A7" s="3576">
        <v>5</v>
      </c>
      <c r="B7" s="3576" t="s">
        <v>3398</v>
      </c>
      <c r="C7" s="3602" t="s">
        <v>3403</v>
      </c>
      <c r="D7" s="3602" t="s">
        <v>3403</v>
      </c>
      <c r="E7" s="3602" t="s">
        <v>3403</v>
      </c>
      <c r="F7" s="3604">
        <v>928</v>
      </c>
      <c r="G7" s="3597">
        <v>908</v>
      </c>
      <c r="H7" s="3581"/>
      <c r="I7" s="3582">
        <f>VLOOKUP(C7,'Data Products'!$A:$B,2,0)</f>
      </c>
      <c r="J7" s="3583">
        <f t="shared" si="14"/>
      </c>
      <c r="K7" s="3584">
        <v>45854</v>
      </c>
      <c r="L7" s="3585">
        <f t="shared" si="5"/>
      </c>
      <c r="M7" s="3598">
        <v>19</v>
      </c>
      <c r="N7" s="3603">
        <v>40</v>
      </c>
      <c r="O7" s="3581"/>
      <c r="P7" s="3581"/>
      <c r="Q7" s="3576"/>
      <c r="R7" s="3581">
        <v>0</v>
      </c>
      <c r="S7" s="3581">
        <v>0</v>
      </c>
      <c r="T7" s="3581">
        <v>288</v>
      </c>
      <c r="U7" s="3581">
        <v>288</v>
      </c>
      <c r="V7" s="3581">
        <v>512</v>
      </c>
      <c r="W7" s="3581">
        <v>512</v>
      </c>
      <c r="X7" s="3581">
        <v>20</v>
      </c>
      <c r="Y7" s="3605">
        <v>20</v>
      </c>
      <c r="Z7" s="3581">
        <v>0</v>
      </c>
      <c r="AA7" s="3581">
        <v>0</v>
      </c>
      <c r="AB7" s="3586">
        <f t="shared" si="0"/>
      </c>
      <c r="AC7" s="3606">
        <f t="shared" si="25"/>
      </c>
      <c r="AD7" s="3588">
        <f t="shared" si="17"/>
      </c>
      <c r="AE7" s="3607">
        <f t="shared" si="8"/>
      </c>
      <c r="AF7" s="3590">
        <f>VLOOKUP(C7,'Data Products'!$A:$J,10,0)</f>
      </c>
      <c r="AG7" s="3591">
        <f t="shared" si="28"/>
      </c>
      <c r="AH7" s="3592">
        <f t="shared" si="20"/>
      </c>
      <c r="AI7" s="3593">
        <f t="shared" si="11"/>
      </c>
      <c r="AJ7" s="3595"/>
      <c r="AK7" s="3595"/>
      <c r="AL7" s="3594"/>
      <c r="AM7" s="3595"/>
      <c r="AN7" s="3595"/>
    </row>
    <row r="8">
      <c r="A8" s="3576">
        <v>6</v>
      </c>
      <c r="B8" s="3576" t="s">
        <v>3398</v>
      </c>
      <c r="C8" s="3602" t="s">
        <v>3404</v>
      </c>
      <c r="D8" s="3602" t="s">
        <v>3404</v>
      </c>
      <c r="E8" s="3602" t="s">
        <v>3404</v>
      </c>
      <c r="F8" s="3604">
        <v>2555</v>
      </c>
      <c r="G8" s="3597">
        <v>2555</v>
      </c>
      <c r="H8" s="3581"/>
      <c r="I8" s="3582">
        <f>VLOOKUP(C8,'Data Products'!$A:$B,2,0)</f>
      </c>
      <c r="J8" s="3583">
        <f t="shared" si="14"/>
      </c>
      <c r="K8" s="3584">
        <v>45855</v>
      </c>
      <c r="L8" s="3585">
        <f t="shared" si="5"/>
      </c>
      <c r="M8" s="3598">
        <v>25</v>
      </c>
      <c r="N8" s="3598">
        <v>38</v>
      </c>
      <c r="O8" s="3581"/>
      <c r="P8" s="3581"/>
      <c r="Q8" s="3576"/>
      <c r="R8" s="3581">
        <v>0</v>
      </c>
      <c r="S8" s="3581">
        <v>0</v>
      </c>
      <c r="T8" s="3581">
        <v>51</v>
      </c>
      <c r="U8" s="3581">
        <v>51</v>
      </c>
      <c r="V8" s="3581">
        <v>101</v>
      </c>
      <c r="W8" s="3581">
        <v>101</v>
      </c>
      <c r="X8" s="3581">
        <v>0</v>
      </c>
      <c r="Y8" s="3581">
        <v>0</v>
      </c>
      <c r="Z8" s="3581">
        <v>0</v>
      </c>
      <c r="AA8" s="3581">
        <v>0</v>
      </c>
      <c r="AB8" s="3586">
        <f t="shared" si="0"/>
      </c>
      <c r="AC8" s="3600">
        <f t="shared" si="25"/>
      </c>
      <c r="AD8" s="3588">
        <f t="shared" si="17"/>
      </c>
      <c r="AE8" s="3601">
        <f t="shared" si="8"/>
      </c>
      <c r="AF8" s="3590">
        <f>VLOOKUP(C8,'Data Products'!$A:$J,10,0)</f>
      </c>
      <c r="AG8" s="3591">
        <f t="shared" si="28"/>
      </c>
      <c r="AH8" s="3592">
        <f t="shared" si="20"/>
      </c>
      <c r="AI8" s="3593">
        <f>IFERROR(VLOOKUP(C8,$C$3:$AI$42,34,0)," ")</f>
      </c>
      <c r="AJ8" s="3595"/>
      <c r="AK8" s="3595"/>
      <c r="AL8" s="3594"/>
      <c r="AM8" s="3595"/>
      <c r="AN8" s="3595"/>
    </row>
    <row r="9">
      <c r="A9" s="3576">
        <v>7</v>
      </c>
      <c r="B9" s="3576" t="s">
        <v>3398</v>
      </c>
      <c r="C9" s="3602" t="s">
        <v>3405</v>
      </c>
      <c r="D9" s="3602" t="s">
        <v>3405</v>
      </c>
      <c r="E9" s="3602" t="s">
        <v>3405</v>
      </c>
      <c r="F9" s="3604">
        <v>2062</v>
      </c>
      <c r="G9" s="3597">
        <v>2062</v>
      </c>
      <c r="H9" s="3581"/>
      <c r="I9" s="3582">
        <f>VLOOKUP(C9,'Data Products'!$A:$B,2,0)</f>
      </c>
      <c r="J9" s="3583">
        <f t="shared" si="14"/>
      </c>
      <c r="K9" s="3584">
        <v>45856</v>
      </c>
      <c r="L9" s="3585">
        <f t="shared" si="5"/>
      </c>
      <c r="M9" s="3598">
        <v>0</v>
      </c>
      <c r="N9" s="3603">
        <v>0</v>
      </c>
      <c r="O9" s="3581"/>
      <c r="P9" s="3581"/>
      <c r="Q9" s="3576"/>
      <c r="R9" s="3581">
        <v>0</v>
      </c>
      <c r="S9" s="3581">
        <v>0</v>
      </c>
      <c r="T9" s="3581">
        <v>1480</v>
      </c>
      <c r="U9" s="3581">
        <v>1478</v>
      </c>
      <c r="V9" s="3581">
        <v>1112</v>
      </c>
      <c r="W9" s="3581">
        <v>1112</v>
      </c>
      <c r="X9" s="3581">
        <v>0</v>
      </c>
      <c r="Y9" s="3581">
        <v>0</v>
      </c>
      <c r="Z9" s="3581">
        <v>0</v>
      </c>
      <c r="AA9" s="3581">
        <v>0</v>
      </c>
      <c r="AB9" s="3586">
        <f t="shared" si="0"/>
      </c>
      <c r="AC9" s="3600">
        <f t="shared" si="25"/>
      </c>
      <c r="AD9" s="3588">
        <f t="shared" si="17"/>
      </c>
      <c r="AE9" s="3601">
        <f t="shared" si="8"/>
      </c>
      <c r="AF9" s="3590">
        <f>VLOOKUP(C9,'Data Products'!$A:$J,10,0)</f>
      </c>
      <c r="AG9" s="3591">
        <f t="shared" si="28"/>
      </c>
      <c r="AH9" s="3592">
        <f t="shared" si="20"/>
      </c>
      <c r="AI9" s="3593">
        <f t="shared" ref="AI9:AI11" si="12">IFERROR(VLOOKUP(C9,$C$3:$AI$42,34,0),"")</f>
      </c>
      <c r="AJ9" s="3595"/>
      <c r="AK9" s="3595"/>
      <c r="AL9" s="3594"/>
      <c r="AM9" s="3595"/>
      <c r="AN9" s="3595"/>
    </row>
    <row r="10">
      <c r="A10" s="3576">
        <v>8</v>
      </c>
      <c r="B10" s="3576" t="s">
        <v>3398</v>
      </c>
      <c r="C10" s="3602" t="s">
        <v>3406</v>
      </c>
      <c r="D10" s="3602" t="s">
        <v>3406</v>
      </c>
      <c r="E10" s="3602" t="s">
        <v>3406</v>
      </c>
      <c r="F10" s="3604">
        <v>905</v>
      </c>
      <c r="G10" s="3597">
        <v>898</v>
      </c>
      <c r="H10" s="3581"/>
      <c r="I10" s="3582">
        <f>VLOOKUP(C10,'Data Products'!$A:$B,2,0)</f>
      </c>
      <c r="J10" s="3583">
        <f t="shared" si="14"/>
      </c>
      <c r="K10" s="3584">
        <v>45857</v>
      </c>
      <c r="L10" s="3585">
        <f t="shared" si="5"/>
      </c>
      <c r="M10" s="3598">
        <v>180</v>
      </c>
      <c r="N10" s="3598">
        <v>299</v>
      </c>
      <c r="O10" s="3581"/>
      <c r="P10" s="3581"/>
      <c r="Q10" s="3576"/>
      <c r="R10" s="3581">
        <v>0</v>
      </c>
      <c r="S10" s="3581">
        <v>0</v>
      </c>
      <c r="T10" s="3581">
        <v>0</v>
      </c>
      <c r="U10" s="3581">
        <v>0</v>
      </c>
      <c r="V10" s="3581">
        <v>2</v>
      </c>
      <c r="W10" s="3581">
        <v>2</v>
      </c>
      <c r="X10" s="3581">
        <v>0</v>
      </c>
      <c r="Y10" s="3581">
        <v>0</v>
      </c>
      <c r="Z10" s="3581">
        <v>0</v>
      </c>
      <c r="AA10" s="3581">
        <v>0</v>
      </c>
      <c r="AB10" s="3586">
        <f t="shared" si="0"/>
      </c>
      <c r="AC10" s="3600">
        <f t="shared" si="25"/>
      </c>
      <c r="AD10" s="3588">
        <f t="shared" si="17"/>
      </c>
      <c r="AE10" s="3601">
        <f t="shared" si="8"/>
      </c>
      <c r="AF10" s="3590">
        <f>VLOOKUP(C10,'Data Products'!$A:$J,10,0)</f>
      </c>
      <c r="AG10" s="3591">
        <f t="shared" si="28"/>
      </c>
      <c r="AH10" s="3592">
        <f t="shared" si="20"/>
      </c>
      <c r="AI10" s="3593">
        <f t="shared" si="12"/>
      </c>
      <c r="AJ10" s="3595"/>
      <c r="AK10" s="3595"/>
      <c r="AL10" s="3594"/>
      <c r="AM10" s="3595"/>
      <c r="AN10" s="3595"/>
    </row>
    <row r="11">
      <c r="A11" s="3576">
        <v>9</v>
      </c>
      <c r="B11" s="3576" t="s">
        <v>3395</v>
      </c>
      <c r="C11" s="3602" t="s">
        <v>3407</v>
      </c>
      <c r="D11" s="3602" t="s">
        <v>3407</v>
      </c>
      <c r="E11" s="3602" t="s">
        <v>3407</v>
      </c>
      <c r="F11" s="3604">
        <v>1200</v>
      </c>
      <c r="G11" s="3597">
        <v>1200</v>
      </c>
      <c r="H11" s="3581"/>
      <c r="I11" s="3582">
        <f>VLOOKUP(C11,'Data Products'!$A:$B,2,0)</f>
      </c>
      <c r="J11" s="3583">
        <f t="shared" si="14"/>
      </c>
      <c r="K11" s="3584">
        <v>45858</v>
      </c>
      <c r="L11" s="3585">
        <f t="shared" si="5"/>
      </c>
      <c r="M11" s="3608">
        <v>0</v>
      </c>
      <c r="N11" s="3608">
        <v>0</v>
      </c>
      <c r="O11" s="3581"/>
      <c r="P11" s="3581"/>
      <c r="Q11" s="3576"/>
      <c r="R11" s="3581">
        <v>0</v>
      </c>
      <c r="S11" s="3581">
        <v>0</v>
      </c>
      <c r="T11" s="3581">
        <v>1289</v>
      </c>
      <c r="U11" s="3581">
        <v>1289</v>
      </c>
      <c r="V11" s="3581">
        <v>773</v>
      </c>
      <c r="W11" s="3581">
        <v>773</v>
      </c>
      <c r="X11" s="3581">
        <v>0</v>
      </c>
      <c r="Y11" s="3581">
        <v>0</v>
      </c>
      <c r="Z11" s="3581">
        <v>0</v>
      </c>
      <c r="AA11" s="3581">
        <v>0</v>
      </c>
      <c r="AB11" s="3586">
        <f t="shared" si="0"/>
      </c>
      <c r="AC11" s="3600">
        <f t="shared" si="25"/>
      </c>
      <c r="AD11" s="3588">
        <f t="shared" si="17"/>
      </c>
      <c r="AE11" s="3601">
        <f t="shared" si="8"/>
      </c>
      <c r="AF11" s="3590">
        <f>VLOOKUP(C11,'Data Products'!$A:$J,10,0)</f>
      </c>
      <c r="AG11" s="3591">
        <f t="shared" si="28"/>
      </c>
      <c r="AH11" s="3592">
        <f t="shared" si="20"/>
      </c>
      <c r="AI11" s="3593">
        <f t="shared" si="12"/>
      </c>
      <c r="AJ11" s="3595"/>
      <c r="AK11" s="3595"/>
      <c r="AL11" s="3594"/>
      <c r="AM11" s="3595"/>
      <c r="AN11" s="3595"/>
    </row>
    <row r="12">
      <c r="A12" s="3576">
        <v>10</v>
      </c>
      <c r="B12" s="3576" t="s">
        <v>3395</v>
      </c>
      <c r="C12" s="3602" t="s">
        <v>3408</v>
      </c>
      <c r="D12" s="3602" t="s">
        <v>3408</v>
      </c>
      <c r="E12" s="3602" t="s">
        <v>3408</v>
      </c>
      <c r="F12" s="3604">
        <v>1000</v>
      </c>
      <c r="G12" s="3597">
        <v>1000</v>
      </c>
      <c r="H12" s="3581"/>
      <c r="I12" s="3582">
        <f>VLOOKUP(C12,'Data Products'!$A:$B,2,0)</f>
      </c>
      <c r="J12" s="3583">
        <f t="shared" si="14"/>
      </c>
      <c r="K12" s="3584">
        <v>45532</v>
      </c>
      <c r="L12" s="3585">
        <f t="shared" si="5"/>
      </c>
      <c r="M12" s="3609">
        <v>0</v>
      </c>
      <c r="N12" s="3610">
        <v>0</v>
      </c>
      <c r="O12" s="3611"/>
      <c r="P12" s="3581"/>
      <c r="Q12" s="3576"/>
      <c r="R12" s="3581">
        <v>0</v>
      </c>
      <c r="S12" s="3581">
        <v>0</v>
      </c>
      <c r="T12" s="3581">
        <v>417</v>
      </c>
      <c r="U12" s="3581">
        <v>416</v>
      </c>
      <c r="V12" s="3581">
        <v>785</v>
      </c>
      <c r="W12" s="3581">
        <v>785</v>
      </c>
      <c r="X12" s="3581">
        <v>0</v>
      </c>
      <c r="Y12" s="3581">
        <v>0</v>
      </c>
      <c r="Z12" s="3581">
        <v>0</v>
      </c>
      <c r="AA12" s="3581">
        <v>0</v>
      </c>
      <c r="AB12" s="3586">
        <f t="shared" si="0"/>
      </c>
      <c r="AC12" s="3600">
        <f t="shared" si="25"/>
      </c>
      <c r="AD12" s="3588">
        <f t="shared" si="17"/>
      </c>
      <c r="AE12" s="3601">
        <f t="shared" si="8"/>
      </c>
      <c r="AF12" s="3590">
        <f>VLOOKUP(C12,'Data Products'!$A:$J,10,0)</f>
      </c>
      <c r="AG12" s="3591">
        <f t="shared" si="28"/>
      </c>
      <c r="AH12" s="3592">
        <f t="shared" si="20"/>
      </c>
      <c r="AI12" s="3593" t="s">
        <v>3409</v>
      </c>
      <c r="AJ12" s="3595"/>
      <c r="AK12" s="3595"/>
      <c r="AL12" s="3594"/>
      <c r="AM12" s="3595"/>
      <c r="AN12" s="3595"/>
    </row>
    <row r="13">
      <c r="A13" s="3576">
        <v>11</v>
      </c>
      <c r="B13" s="3576" t="s">
        <v>3395</v>
      </c>
      <c r="C13" s="3602" t="s">
        <v>3410</v>
      </c>
      <c r="D13" s="3602" t="s">
        <v>3410</v>
      </c>
      <c r="E13" s="3602" t="s">
        <v>3410</v>
      </c>
      <c r="F13" s="3604">
        <v>500</v>
      </c>
      <c r="G13" s="3597">
        <v>500</v>
      </c>
      <c r="H13" s="3581"/>
      <c r="I13" s="3582">
        <f>VLOOKUP(C13,'Data Products'!$A:$B,2,0)</f>
      </c>
      <c r="J13" s="3583">
        <f t="shared" si="14"/>
      </c>
      <c r="K13" s="3584">
        <v>45504</v>
      </c>
      <c r="L13" s="3612">
        <f t="shared" si="5"/>
      </c>
      <c r="M13" s="3610">
        <v>0</v>
      </c>
      <c r="N13" s="3610">
        <v>0</v>
      </c>
      <c r="O13" s="3611"/>
      <c r="P13" s="3581"/>
      <c r="Q13" s="3576"/>
      <c r="R13" s="3581">
        <v>0</v>
      </c>
      <c r="S13" s="3581">
        <v>0</v>
      </c>
      <c r="T13" s="3581">
        <v>3870</v>
      </c>
      <c r="U13" s="3581">
        <v>1017</v>
      </c>
      <c r="V13" s="3581">
        <v>366</v>
      </c>
      <c r="W13" s="3581">
        <v>366</v>
      </c>
      <c r="X13" s="3581">
        <v>0</v>
      </c>
      <c r="Y13" s="3581">
        <v>0</v>
      </c>
      <c r="Z13" s="3581">
        <v>0</v>
      </c>
      <c r="AA13" s="3581">
        <v>0</v>
      </c>
      <c r="AB13" s="3586">
        <f t="shared" si="0"/>
      </c>
      <c r="AC13" s="3587">
        <f t="shared" si="25"/>
      </c>
      <c r="AD13" s="3588">
        <f t="shared" si="17"/>
      </c>
      <c r="AE13" s="3589">
        <f t="shared" si="8"/>
      </c>
      <c r="AF13" s="3590">
        <f>VLOOKUP(C13,'Data Products'!$A:$J,10,0)</f>
      </c>
      <c r="AG13" s="3591">
        <f t="shared" si="28"/>
      </c>
      <c r="AH13" s="3592">
        <f t="shared" si="20"/>
      </c>
      <c r="AI13" s="3593">
        <f>IFERROR(VLOOKUP(C13,$C$3:$AI$42,34,0),"")</f>
      </c>
      <c r="AJ13" s="3595"/>
      <c r="AK13" s="3595"/>
      <c r="AL13" s="3611"/>
      <c r="AM13" s="3595"/>
      <c r="AN13" s="3595"/>
    </row>
    <row r="14">
      <c r="A14" s="3576">
        <v>12</v>
      </c>
      <c r="B14" s="3576" t="s">
        <v>3398</v>
      </c>
      <c r="C14" s="3602" t="s">
        <v>3411</v>
      </c>
      <c r="D14" s="3602" t="s">
        <v>3411</v>
      </c>
      <c r="E14" s="3613" t="s">
        <v>3412</v>
      </c>
      <c r="F14" s="3604">
        <v>182</v>
      </c>
      <c r="G14" s="3597">
        <v>182</v>
      </c>
      <c r="H14" s="3581"/>
      <c r="I14" s="3582">
        <f>VLOOKUP(C14,'Data Products'!$A:$B,2,0)</f>
      </c>
      <c r="J14" s="3583">
        <f t="shared" si="14"/>
      </c>
      <c r="K14" s="3584">
        <v>45504</v>
      </c>
      <c r="L14" s="3585">
        <f t="shared" si="5"/>
      </c>
      <c r="M14" s="3614">
        <v>0</v>
      </c>
      <c r="N14" s="3614">
        <v>0</v>
      </c>
      <c r="O14" s="3599"/>
      <c r="P14" s="3599"/>
      <c r="Q14" s="3576"/>
      <c r="R14" s="3581">
        <v>1200</v>
      </c>
      <c r="S14" s="3605">
        <v>1200</v>
      </c>
      <c r="T14" s="3581">
        <v>0</v>
      </c>
      <c r="U14" s="3581">
        <v>0</v>
      </c>
      <c r="V14" s="3581">
        <v>0</v>
      </c>
      <c r="W14" s="3581">
        <v>0</v>
      </c>
      <c r="X14" s="3581">
        <v>0</v>
      </c>
      <c r="Y14" s="3581">
        <v>0</v>
      </c>
      <c r="Z14" s="3581">
        <v>0</v>
      </c>
      <c r="AA14" s="3581">
        <v>0</v>
      </c>
      <c r="AB14" s="3586">
        <f t="shared" si="0"/>
      </c>
      <c r="AC14" s="3600">
        <f t="shared" si="25"/>
      </c>
      <c r="AD14" s="3588">
        <f t="shared" si="17"/>
      </c>
      <c r="AE14" s="3601">
        <f t="shared" si="8"/>
      </c>
      <c r="AF14" s="3590">
        <f>VLOOKUP(C14,'Data Products'!$A:$J,10,0)</f>
      </c>
      <c r="AG14" s="3591">
        <f t="shared" si="28"/>
      </c>
      <c r="AH14" s="3592">
        <f t="shared" si="20"/>
      </c>
      <c r="AI14" s="3593">
        <f>IFERROR(VLOOKUP(C14,$C$3:$AI$42,34,0)," ")</f>
      </c>
      <c r="AJ14" s="3594"/>
      <c r="AK14" s="3595"/>
      <c r="AL14" s="3611"/>
      <c r="AM14" s="3595"/>
      <c r="AN14" s="3595"/>
    </row>
    <row r="15">
      <c r="A15" s="3576">
        <v>13</v>
      </c>
      <c r="B15" s="3576" t="s">
        <v>3398</v>
      </c>
      <c r="C15" s="3602" t="s">
        <v>3413</v>
      </c>
      <c r="D15" s="3602" t="s">
        <v>3413</v>
      </c>
      <c r="E15" s="3613" t="s">
        <v>3414</v>
      </c>
      <c r="F15" s="3604">
        <v>108</v>
      </c>
      <c r="G15" s="3597">
        <v>108</v>
      </c>
      <c r="H15" s="3581"/>
      <c r="I15" s="3582">
        <f>VLOOKUP(C15,'Data Products'!$A:$B,2,0)</f>
      </c>
      <c r="J15" s="3583">
        <f t="shared" si="14"/>
      </c>
      <c r="K15" s="3584">
        <v>45648</v>
      </c>
      <c r="L15" s="3585">
        <f t="shared" si="5"/>
      </c>
      <c r="M15" s="3598">
        <v>6</v>
      </c>
      <c r="N15" s="3598">
        <v>11</v>
      </c>
      <c r="O15" s="3599"/>
      <c r="P15" s="3599"/>
      <c r="Q15" s="3576"/>
      <c r="R15" s="3581">
        <v>1000</v>
      </c>
      <c r="S15" s="3605">
        <v>1000</v>
      </c>
      <c r="T15" s="3581">
        <v>0</v>
      </c>
      <c r="U15" s="3581">
        <v>0</v>
      </c>
      <c r="V15" s="3581">
        <v>0</v>
      </c>
      <c r="W15" s="3581">
        <v>0</v>
      </c>
      <c r="X15" s="3581">
        <v>0</v>
      </c>
      <c r="Y15" s="3581">
        <v>0</v>
      </c>
      <c r="Z15" s="3581">
        <v>0</v>
      </c>
      <c r="AA15" s="3581">
        <v>0</v>
      </c>
      <c r="AB15" s="3586">
        <f t="shared" si="0"/>
      </c>
      <c r="AC15" s="3600">
        <f t="shared" si="25"/>
      </c>
      <c r="AD15" s="3588">
        <f t="shared" si="17"/>
      </c>
      <c r="AE15" s="3601">
        <f t="shared" si="8"/>
      </c>
      <c r="AF15" s="3590">
        <f>VLOOKUP(C15,'Data Products'!$A:$J,10,0)</f>
      </c>
      <c r="AG15" s="3591">
        <f t="shared" si="28"/>
      </c>
      <c r="AH15" s="3592">
        <f t="shared" si="20"/>
      </c>
      <c r="AI15" s="3593">
        <f t="shared" ref="AI15:AI17" si="13">IFERROR(VLOOKUP(C15,$C$3:$AI$42,34,0),"")</f>
      </c>
      <c r="AJ15" s="3594"/>
      <c r="AK15" s="3595"/>
      <c r="AL15" s="3611"/>
      <c r="AM15" s="3595"/>
      <c r="AN15" s="3595"/>
    </row>
    <row r="16">
      <c r="A16" s="3576">
        <v>14</v>
      </c>
      <c r="B16" s="3576" t="s">
        <v>3398</v>
      </c>
      <c r="C16" s="3602" t="s">
        <v>3415</v>
      </c>
      <c r="D16" s="3602" t="s">
        <v>3415</v>
      </c>
      <c r="E16" s="3613" t="s">
        <v>3416</v>
      </c>
      <c r="F16" s="3604">
        <v>1000</v>
      </c>
      <c r="G16" s="3597">
        <v>1000</v>
      </c>
      <c r="H16" s="3581"/>
      <c r="I16" s="3582">
        <f>VLOOKUP(C16,'Data Products'!$A:$B,2,0)</f>
      </c>
      <c r="J16" s="3583">
        <f t="shared" si="14"/>
      </c>
      <c r="K16" s="3584">
        <v>45504</v>
      </c>
      <c r="L16" s="3585">
        <f t="shared" si="5"/>
      </c>
      <c r="M16" s="3598">
        <v>1</v>
      </c>
      <c r="N16" s="3598">
        <v>1</v>
      </c>
      <c r="O16" s="3581"/>
      <c r="P16" s="3581"/>
      <c r="Q16" s="3576"/>
      <c r="R16" s="3581">
        <v>500</v>
      </c>
      <c r="S16" s="3581">
        <v>500</v>
      </c>
      <c r="T16" s="3581">
        <v>0</v>
      </c>
      <c r="U16" s="3581">
        <v>0</v>
      </c>
      <c r="V16" s="3581">
        <v>0</v>
      </c>
      <c r="W16" s="3581">
        <v>0</v>
      </c>
      <c r="X16" s="3581">
        <v>0</v>
      </c>
      <c r="Y16" s="3581">
        <v>0</v>
      </c>
      <c r="Z16" s="3581">
        <v>0</v>
      </c>
      <c r="AA16" s="3581">
        <v>0</v>
      </c>
      <c r="AB16" s="3586">
        <f t="shared" si="0"/>
      </c>
      <c r="AC16" s="3600">
        <f t="shared" si="25"/>
      </c>
      <c r="AD16" s="3588">
        <f t="shared" si="17"/>
      </c>
      <c r="AE16" s="3601">
        <f t="shared" si="8"/>
      </c>
      <c r="AF16" s="3590">
        <f>VLOOKUP(C16,'Data Products'!$A:$J,10,0)</f>
      </c>
      <c r="AG16" s="3591">
        <f t="shared" si="28"/>
      </c>
      <c r="AH16" s="3592">
        <f t="shared" si="20"/>
      </c>
      <c r="AI16" s="3593">
        <f t="shared" si="13"/>
      </c>
      <c r="AJ16" s="3594"/>
      <c r="AK16" s="3595"/>
      <c r="AL16" s="3594"/>
      <c r="AM16" s="3595"/>
      <c r="AN16" s="3595"/>
    </row>
    <row r="17">
      <c r="A17" s="3576">
        <v>15</v>
      </c>
      <c r="B17" s="3615" t="s">
        <v>3398</v>
      </c>
      <c r="C17" s="3602" t="s">
        <v>3417</v>
      </c>
      <c r="D17" s="3602" t="s">
        <v>3417</v>
      </c>
      <c r="E17" s="3613" t="s">
        <v>3418</v>
      </c>
      <c r="F17" s="3604">
        <v>12</v>
      </c>
      <c r="G17" s="3597">
        <v>12</v>
      </c>
      <c r="H17" s="3581"/>
      <c r="I17" s="3582">
        <f>VLOOKUP(C17,'Data Products'!$A:$B,2,0)</f>
      </c>
      <c r="J17" s="3583">
        <f t="shared" si="14"/>
      </c>
      <c r="K17" s="3584">
        <v>45653</v>
      </c>
      <c r="L17" s="3585">
        <f t="shared" si="5"/>
      </c>
      <c r="M17" s="3598">
        <v>23</v>
      </c>
      <c r="N17" s="3598">
        <v>46</v>
      </c>
      <c r="O17" s="3581"/>
      <c r="P17" s="3581"/>
      <c r="Q17" s="3576"/>
      <c r="R17" s="3581">
        <v>0</v>
      </c>
      <c r="S17" s="3581">
        <v>0</v>
      </c>
      <c r="T17" s="3581">
        <v>128</v>
      </c>
      <c r="U17" s="3581">
        <v>128</v>
      </c>
      <c r="V17" s="3581">
        <v>54</v>
      </c>
      <c r="W17" s="3581">
        <v>54</v>
      </c>
      <c r="X17" s="3581">
        <v>0</v>
      </c>
      <c r="Y17" s="3581">
        <v>0</v>
      </c>
      <c r="Z17" s="3581">
        <v>0</v>
      </c>
      <c r="AA17" s="3581">
        <v>0</v>
      </c>
      <c r="AB17" s="3586">
        <f t="shared" si="0"/>
      </c>
      <c r="AC17" s="3600">
        <f t="shared" si="25"/>
      </c>
      <c r="AD17" s="3588">
        <f t="shared" si="17"/>
      </c>
      <c r="AE17" s="3601">
        <f t="shared" si="8"/>
      </c>
      <c r="AF17" s="3590">
        <f>VLOOKUP(C17,'Data Products'!$A:$J,10,0)</f>
      </c>
      <c r="AG17" s="3591">
        <f t="shared" si="28"/>
      </c>
      <c r="AH17" s="3592">
        <f t="shared" si="20"/>
      </c>
      <c r="AI17" s="3593">
        <f t="shared" si="13"/>
      </c>
      <c r="AJ17" s="3595"/>
      <c r="AK17" s="3595"/>
      <c r="AL17" s="3594"/>
      <c r="AM17" s="3595"/>
      <c r="AN17" s="3595"/>
    </row>
    <row r="18">
      <c r="A18" s="3576">
        <v>16</v>
      </c>
      <c r="B18" s="3576" t="s">
        <v>3398</v>
      </c>
      <c r="C18" s="3602" t="s">
        <v>3419</v>
      </c>
      <c r="D18" s="3602" t="s">
        <v>3419</v>
      </c>
      <c r="E18" s="3613" t="s">
        <v>3420</v>
      </c>
      <c r="F18" s="3604">
        <v>496</v>
      </c>
      <c r="G18" s="3597">
        <v>480</v>
      </c>
      <c r="H18" s="3581"/>
      <c r="I18" s="3582">
        <f>VLOOKUP(C18,'Data Products'!$A:$B,2,0)</f>
      </c>
      <c r="J18" s="3583">
        <f t="shared" si="14"/>
      </c>
      <c r="K18" s="3584">
        <v>45737</v>
      </c>
      <c r="L18" s="3585">
        <f t="shared" si="5"/>
      </c>
      <c r="M18" s="3598">
        <v>548</v>
      </c>
      <c r="N18" s="3598">
        <v>820</v>
      </c>
      <c r="O18" s="3581"/>
      <c r="P18" s="3581"/>
      <c r="Q18" s="3576"/>
      <c r="R18" s="3581">
        <v>0</v>
      </c>
      <c r="S18" s="3581">
        <v>0</v>
      </c>
      <c r="T18" s="3581">
        <v>0</v>
      </c>
      <c r="U18" s="3581">
        <v>0</v>
      </c>
      <c r="V18" s="3581">
        <v>116</v>
      </c>
      <c r="W18" s="3581">
        <v>116</v>
      </c>
      <c r="X18" s="3581">
        <v>0</v>
      </c>
      <c r="Y18" s="3581">
        <v>0</v>
      </c>
      <c r="Z18" s="3581">
        <v>0</v>
      </c>
      <c r="AA18" s="3581">
        <v>0</v>
      </c>
      <c r="AB18" s="3586">
        <f t="shared" si="0"/>
      </c>
      <c r="AC18" s="3587">
        <f t="shared" si="25"/>
      </c>
      <c r="AD18" s="3588">
        <f t="shared" si="17"/>
      </c>
      <c r="AE18" s="3589">
        <f t="shared" si="8"/>
      </c>
      <c r="AF18" s="3590">
        <f>VLOOKUP(C18,'Data Products'!$A:$J,10,0)</f>
      </c>
      <c r="AG18" s="3591">
        <f t="shared" si="28"/>
      </c>
      <c r="AH18" s="3592">
        <f t="shared" si="20"/>
      </c>
      <c r="AI18" s="3593"/>
      <c r="AJ18" s="3595"/>
      <c r="AK18" s="3595"/>
      <c r="AL18" s="3594"/>
      <c r="AM18" s="3595"/>
      <c r="AN18" s="3595"/>
    </row>
    <row r="19">
      <c r="A19" s="3576">
        <v>17</v>
      </c>
      <c r="B19" s="3576" t="s">
        <v>3398</v>
      </c>
      <c r="C19" s="3602" t="s">
        <v>3421</v>
      </c>
      <c r="D19" s="3602" t="s">
        <v>3421</v>
      </c>
      <c r="E19" s="3602" t="s">
        <v>3421</v>
      </c>
      <c r="F19" s="3604">
        <v>450</v>
      </c>
      <c r="G19" s="3597">
        <v>440</v>
      </c>
      <c r="H19" s="3581"/>
      <c r="I19" s="3582">
        <f>VLOOKUP(C19,'Data Products'!$A:$B,2,0)</f>
      </c>
      <c r="J19" s="3583">
        <f t="shared" si="14"/>
      </c>
      <c r="K19" s="3584">
        <v>45653</v>
      </c>
      <c r="L19" s="3585">
        <f t="shared" si="5"/>
      </c>
      <c r="M19" s="3598">
        <v>11</v>
      </c>
      <c r="N19" s="3598">
        <v>21</v>
      </c>
      <c r="O19" s="3581"/>
      <c r="P19" s="3581"/>
      <c r="Q19" s="3576"/>
      <c r="R19" s="3605">
        <v>600</v>
      </c>
      <c r="S19" s="3581">
        <v>600</v>
      </c>
      <c r="T19" s="3581">
        <v>100</v>
      </c>
      <c r="U19" s="3581">
        <v>100</v>
      </c>
      <c r="V19" s="3581">
        <v>300</v>
      </c>
      <c r="W19" s="3581">
        <v>300</v>
      </c>
      <c r="X19" s="3581">
        <v>0</v>
      </c>
      <c r="Y19" s="3581">
        <v>0</v>
      </c>
      <c r="Z19" s="3581">
        <v>0</v>
      </c>
      <c r="AA19" s="3581">
        <v>0</v>
      </c>
      <c r="AB19" s="3586">
        <f t="shared" si="0"/>
      </c>
      <c r="AC19" s="3587">
        <f t="shared" si="25"/>
      </c>
      <c r="AD19" s="3588">
        <f t="shared" si="17"/>
      </c>
      <c r="AE19" s="3589">
        <f t="shared" si="8"/>
      </c>
      <c r="AF19" s="3590">
        <f>VLOOKUP(C19,'Data Products'!$A:$J,10,0)</f>
      </c>
      <c r="AG19" s="3591">
        <f t="shared" si="28"/>
      </c>
      <c r="AH19" s="3592">
        <f t="shared" si="20"/>
      </c>
      <c r="AI19" s="3593"/>
      <c r="AJ19" s="3595"/>
      <c r="AK19" s="3595"/>
      <c r="AL19" s="3594"/>
      <c r="AM19" s="3595"/>
      <c r="AN19" s="3595"/>
    </row>
    <row r="20">
      <c r="A20" s="3576">
        <v>18</v>
      </c>
      <c r="B20" s="3576" t="s">
        <v>3398</v>
      </c>
      <c r="C20" s="3602" t="s">
        <v>3422</v>
      </c>
      <c r="D20" s="3602" t="s">
        <v>3422</v>
      </c>
      <c r="E20" s="3613" t="s">
        <v>3423</v>
      </c>
      <c r="F20" s="3604">
        <v>7476</v>
      </c>
      <c r="G20" s="3597">
        <v>7467</v>
      </c>
      <c r="H20" s="3581"/>
      <c r="I20" s="3582">
        <f>VLOOKUP(C20,'Data Products'!$A:$B,2,0)</f>
      </c>
      <c r="J20" s="3583">
        <f t="shared" si="14"/>
      </c>
      <c r="K20" s="3584">
        <v>45653</v>
      </c>
      <c r="L20" s="3585">
        <f t="shared" si="5"/>
      </c>
      <c r="M20" s="3598">
        <v>2236</v>
      </c>
      <c r="N20" s="3603">
        <v>2840</v>
      </c>
      <c r="O20" s="3581"/>
      <c r="P20" s="3581"/>
      <c r="Q20" s="3576"/>
      <c r="R20" s="3581">
        <v>0</v>
      </c>
      <c r="S20" s="3581">
        <v>0</v>
      </c>
      <c r="T20" s="3581">
        <v>27</v>
      </c>
      <c r="U20" s="3581">
        <v>27</v>
      </c>
      <c r="V20" s="3581">
        <v>25</v>
      </c>
      <c r="W20" s="3581">
        <v>25</v>
      </c>
      <c r="X20" s="3581">
        <v>0</v>
      </c>
      <c r="Y20" s="3581">
        <v>0</v>
      </c>
      <c r="Z20" s="3581">
        <v>0</v>
      </c>
      <c r="AA20" s="3581">
        <v>0</v>
      </c>
      <c r="AB20" s="3586">
        <f t="shared" si="0"/>
      </c>
      <c r="AC20" s="3606">
        <f t="shared" si="25"/>
      </c>
      <c r="AD20" s="3588">
        <f t="shared" si="17"/>
      </c>
      <c r="AE20" s="3607">
        <f t="shared" si="8"/>
      </c>
      <c r="AF20" s="3590">
        <f>VLOOKUP(C20,'Data Products'!$A:$J,10,0)</f>
      </c>
      <c r="AG20" s="3591">
        <f t="shared" si="28"/>
      </c>
      <c r="AH20" s="3592">
        <f t="shared" si="20"/>
      </c>
      <c r="AI20" s="3593" t="s">
        <v>3424</v>
      </c>
      <c r="AJ20" s="3595"/>
      <c r="AK20" s="3595"/>
      <c r="AL20" s="3594"/>
      <c r="AM20" s="3595"/>
      <c r="AN20" s="3595"/>
    </row>
    <row r="21">
      <c r="A21" s="3576">
        <v>19</v>
      </c>
      <c r="B21" s="3576" t="s">
        <v>3398</v>
      </c>
      <c r="C21" s="3602" t="s">
        <v>3425</v>
      </c>
      <c r="D21" s="3602" t="s">
        <v>3425</v>
      </c>
      <c r="E21" s="3613" t="s">
        <v>3426</v>
      </c>
      <c r="F21" s="3604">
        <v>1860</v>
      </c>
      <c r="G21" s="3597">
        <v>1860</v>
      </c>
      <c r="H21" s="3605"/>
      <c r="I21" s="3582">
        <f>VLOOKUP(C21,'Data Products'!$A:$B,2,0)</f>
      </c>
      <c r="J21" s="3583">
        <f t="shared" si="14"/>
      </c>
      <c r="K21" s="3584">
        <v>45847</v>
      </c>
      <c r="L21" s="3585">
        <f t="shared" si="5"/>
      </c>
      <c r="M21" s="3598">
        <v>282</v>
      </c>
      <c r="N21" s="3616">
        <v>582</v>
      </c>
      <c r="O21" s="3581"/>
      <c r="P21" s="3581"/>
      <c r="Q21" s="3576"/>
      <c r="R21" s="3581">
        <v>0</v>
      </c>
      <c r="S21" s="3605">
        <v>0</v>
      </c>
      <c r="T21" s="3581">
        <v>113</v>
      </c>
      <c r="U21" s="3581">
        <v>106</v>
      </c>
      <c r="V21" s="3581">
        <v>1097</v>
      </c>
      <c r="W21" s="3581">
        <v>1097</v>
      </c>
      <c r="X21" s="3581">
        <v>5</v>
      </c>
      <c r="Y21" s="3581">
        <v>0</v>
      </c>
      <c r="Z21" s="3581">
        <v>0</v>
      </c>
      <c r="AA21" s="3581">
        <v>0</v>
      </c>
      <c r="AB21" s="3586">
        <f t="shared" si="0"/>
      </c>
      <c r="AC21" s="3600">
        <f t="shared" si="25"/>
      </c>
      <c r="AD21" s="3588">
        <f t="shared" si="17"/>
      </c>
      <c r="AE21" s="3601">
        <f t="shared" si="8"/>
      </c>
      <c r="AF21" s="3590">
        <f>VLOOKUP(C21,'Data Products'!$A:$J,10,0)</f>
      </c>
      <c r="AG21" s="3591">
        <f t="shared" si="28"/>
      </c>
      <c r="AH21" s="3592">
        <f t="shared" si="20"/>
      </c>
      <c r="AI21" s="3593" t="s">
        <v>3424</v>
      </c>
      <c r="AJ21" s="3595"/>
      <c r="AK21" s="3595"/>
      <c r="AL21" s="3594"/>
      <c r="AM21" s="3595"/>
      <c r="AN21" s="3595"/>
    </row>
    <row customHeight="true" hidden="true" ht="18" r="22">
      <c r="A22" s="3576">
        <v>20</v>
      </c>
      <c r="B22" s="3576" t="s">
        <v>3398</v>
      </c>
      <c r="C22" s="3617" t="s">
        <v>3422</v>
      </c>
      <c r="D22" s="3617" t="s">
        <v>3422</v>
      </c>
      <c r="E22" s="3618" t="s">
        <v>3423</v>
      </c>
      <c r="F22" s="3619">
        <v>7476</v>
      </c>
      <c r="G22" s="3597">
        <v>7467</v>
      </c>
      <c r="H22" s="3581"/>
      <c r="I22" s="3582">
        <f>VLOOKUP(C22,'Data Products'!$A:$B,2,0)</f>
      </c>
      <c r="J22" s="3583">
        <f t="shared" si="14"/>
      </c>
      <c r="K22" s="3584">
        <v>45847</v>
      </c>
      <c r="L22" s="3585">
        <f t="shared" si="5"/>
      </c>
      <c r="M22" s="3598">
        <v>2236</v>
      </c>
      <c r="N22" s="3616">
        <v>2840</v>
      </c>
      <c r="O22" s="3581"/>
      <c r="P22" s="3581"/>
      <c r="Q22" s="3576"/>
      <c r="R22" s="3605">
        <v>0</v>
      </c>
      <c r="S22" s="3581">
        <v>0</v>
      </c>
      <c r="T22" s="3581">
        <v>154</v>
      </c>
      <c r="U22" s="3581">
        <v>154</v>
      </c>
      <c r="V22" s="3581">
        <v>310</v>
      </c>
      <c r="W22" s="3581">
        <v>310</v>
      </c>
      <c r="X22" s="3581">
        <v>0</v>
      </c>
      <c r="Y22" s="3581">
        <v>0</v>
      </c>
      <c r="Z22" s="3581">
        <v>0</v>
      </c>
      <c r="AA22" s="3581">
        <v>0</v>
      </c>
      <c r="AB22" s="3586">
        <f t="shared" si="0"/>
      </c>
      <c r="AC22" s="3587">
        <f t="shared" si="25"/>
      </c>
      <c r="AD22" s="3588">
        <f t="shared" si="17"/>
      </c>
      <c r="AE22" s="3589">
        <f t="shared" si="8"/>
      </c>
      <c r="AF22" s="3590">
        <f>VLOOKUP(C22,'Data Products'!$A:$J,10,0)</f>
      </c>
      <c r="AG22" s="3591">
        <f t="shared" si="28"/>
      </c>
      <c r="AH22" s="3592">
        <f t="shared" si="20"/>
      </c>
      <c r="AI22" s="3620" t="s">
        <v>3427</v>
      </c>
      <c r="AJ22" s="3595"/>
      <c r="AK22" s="3595"/>
      <c r="AL22" s="3594"/>
      <c r="AM22" s="3595"/>
      <c r="AN22" s="3595"/>
    </row>
    <row customHeight="true" ht="18" r="23">
      <c r="A23" s="3621">
        <v>25</v>
      </c>
      <c r="B23" s="3576" t="s">
        <v>3395</v>
      </c>
      <c r="C23" s="3622" t="s">
        <v>3428</v>
      </c>
      <c r="D23" s="3622" t="s">
        <v>3428</v>
      </c>
      <c r="E23" s="3622" t="s">
        <v>3428</v>
      </c>
      <c r="F23" s="3623">
        <v>1500</v>
      </c>
      <c r="G23" s="3624">
        <v>1500</v>
      </c>
      <c r="H23" s="3625"/>
      <c r="I23" s="3626">
        <f>VLOOKUP(C23,'Data Products'!$A:$B,2,0)</f>
      </c>
      <c r="J23" s="3627">
        <f t="shared" si="14"/>
      </c>
      <c r="K23" s="3628">
        <v>45416</v>
      </c>
      <c r="L23" s="3629">
        <f t="shared" si="5"/>
      </c>
      <c r="M23" s="3630">
        <v>0</v>
      </c>
      <c r="N23" s="3631">
        <v>0</v>
      </c>
      <c r="O23" s="3632"/>
      <c r="P23" s="3632"/>
      <c r="Q23" s="3632"/>
      <c r="R23" s="3632"/>
      <c r="S23" s="3632"/>
      <c r="T23" s="3632"/>
      <c r="U23" s="3632"/>
      <c r="V23" s="3632"/>
      <c r="W23" s="3632"/>
      <c r="X23" s="3632"/>
      <c r="Y23" s="3632"/>
      <c r="Z23" s="3632"/>
      <c r="AA23" s="3632"/>
      <c r="AB23" s="3633">
        <f t="shared" si="0"/>
      </c>
      <c r="AC23" s="3634">
        <f t="shared" si="25"/>
      </c>
      <c r="AD23" s="3588">
        <f t="shared" si="17"/>
      </c>
      <c r="AE23" s="3635">
        <f t="shared" si="8"/>
      </c>
      <c r="AF23" s="3636">
        <f>VLOOKUP(C23,'Data Products'!$A:$J,10,0)</f>
      </c>
      <c r="AG23" s="3637">
        <f t="shared" si="28"/>
      </c>
      <c r="AH23" s="3638"/>
      <c r="AI23" s="3639"/>
      <c r="AJ23" s="3640"/>
      <c r="AK23" s="3640"/>
      <c r="AL23" s="3641"/>
      <c r="AM23" s="3640"/>
      <c r="AN23" s="3640"/>
    </row>
    <row customHeight="true" ht="18" r="24">
      <c r="A24" s="3621">
        <v>26</v>
      </c>
      <c r="B24" s="3576" t="s">
        <v>3395</v>
      </c>
      <c r="C24" s="3642" t="s">
        <v>3429</v>
      </c>
      <c r="D24" s="3642" t="s">
        <v>3429</v>
      </c>
      <c r="E24" s="3642" t="s">
        <v>3429</v>
      </c>
      <c r="F24" s="3643">
        <v>2000</v>
      </c>
      <c r="G24" s="3623">
        <v>2000</v>
      </c>
      <c r="H24" s="3644"/>
      <c r="I24" s="3645">
        <f>VLOOKUP(C24,'Data Products'!$A:$B,2,0)</f>
      </c>
      <c r="J24" s="3646">
        <f t="shared" si="14"/>
      </c>
      <c r="K24" s="3647">
        <v>45417</v>
      </c>
      <c r="L24" s="3648">
        <f t="shared" si="5"/>
      </c>
      <c r="M24" s="3649">
        <v>0</v>
      </c>
      <c r="N24" s="3650">
        <v>0</v>
      </c>
      <c r="O24" s="3651"/>
      <c r="P24" s="3651"/>
      <c r="Q24" s="3651"/>
      <c r="R24" s="3651"/>
      <c r="S24" s="3651"/>
      <c r="T24" s="3651"/>
      <c r="U24" s="3651"/>
      <c r="V24" s="3651"/>
      <c r="W24" s="3651"/>
      <c r="X24" s="3651"/>
      <c r="Y24" s="3651"/>
      <c r="Z24" s="3651"/>
      <c r="AA24" s="3651"/>
      <c r="AB24" s="3652">
        <f t="shared" si="0"/>
      </c>
      <c r="AC24" s="3653">
        <f t="shared" si="25"/>
      </c>
      <c r="AD24" s="3588">
        <f t="shared" si="17"/>
      </c>
      <c r="AE24" s="3654">
        <f t="shared" si="8"/>
      </c>
      <c r="AF24" s="3637">
        <f>VLOOKUP(C24,'Data Products'!$A:$J,10,0)</f>
      </c>
      <c r="AG24" s="3655">
        <f t="shared" si="28"/>
      </c>
      <c r="AH24" s="3656"/>
      <c r="AI24" s="3639"/>
      <c r="AJ24" s="3640"/>
      <c r="AK24" s="3640"/>
      <c r="AL24" s="3641"/>
      <c r="AM24" s="3640"/>
      <c r="AN24" s="3640"/>
    </row>
    <row r="25">
      <c r="A25" s="3657"/>
      <c r="B25" s="3658"/>
      <c r="C25" s="3657"/>
      <c r="D25" s="3659"/>
      <c r="E25" s="3657"/>
      <c r="F25" s="3657"/>
      <c r="G25" s="3657"/>
      <c r="H25" s="3657"/>
      <c r="I25" s="3657"/>
      <c r="J25" s="3657"/>
      <c r="K25" s="3657"/>
      <c r="L25" s="3660"/>
      <c r="M25" s="3660"/>
      <c r="N25" s="3661" t="s">
        <v>3430</v>
      </c>
      <c r="O25" s="3661"/>
      <c r="P25" s="3661"/>
      <c r="Q25" s="3661"/>
      <c r="R25" s="3661"/>
      <c r="S25" s="3661"/>
      <c r="T25" s="3661"/>
      <c r="U25" s="3661"/>
      <c r="V25" s="3661"/>
      <c r="W25" s="3661"/>
      <c r="X25" s="3661"/>
      <c r="Y25" s="3661"/>
      <c r="Z25" s="3661"/>
      <c r="AA25" s="3661"/>
      <c r="AB25" s="3661"/>
      <c r="AC25" s="3661"/>
      <c r="AD25" s="3661"/>
      <c r="AE25" s="3662" t="s">
        <v>3431</v>
      </c>
      <c r="AF25" s="3663">
        <f t="shared" ref="AF25:AF29" si="32">AG25/$AG$25</f>
      </c>
      <c r="AG25" s="3664">
        <f>SUM(AG4:AG24)</f>
      </c>
      <c r="AH25" s="3664">
        <f>SUM(AH4:AH24)</f>
      </c>
      <c r="AI25" s="3664">
        <f>SUM(AI4:AI24)</f>
      </c>
      <c r="AJ25" s="3665"/>
      <c r="AK25" s="3665"/>
      <c r="AL25" s="3666"/>
      <c r="AM25" s="3665"/>
      <c r="AN25" s="3665"/>
    </row>
    <row r="26">
      <c r="A26" s="3661"/>
      <c r="B26" s="3658"/>
      <c r="C26" s="3658"/>
      <c r="D26" s="3661"/>
      <c r="E26" s="3661"/>
      <c r="F26" s="3661"/>
      <c r="G26" s="3661"/>
      <c r="H26" s="3661"/>
      <c r="I26" s="3658"/>
      <c r="J26" s="3660"/>
      <c r="K26" s="3660"/>
      <c r="L26" s="3660"/>
      <c r="M26" s="3660"/>
      <c r="N26" s="3661"/>
      <c r="O26" s="3661"/>
      <c r="P26" s="3661"/>
      <c r="Q26" s="3661"/>
      <c r="R26" s="3661"/>
      <c r="S26" s="3661"/>
      <c r="T26" s="3661"/>
      <c r="U26" s="3661"/>
      <c r="V26" s="3661"/>
      <c r="W26" s="3661"/>
      <c r="X26" s="3661"/>
      <c r="Y26" s="3661"/>
      <c r="Z26" s="3661"/>
      <c r="AA26" s="3661"/>
      <c r="AB26" s="3661"/>
      <c r="AC26" s="3661"/>
      <c r="AD26" s="3661"/>
      <c r="AE26" s="3667" t="s">
        <v>3432</v>
      </c>
      <c r="AF26" s="3663">
        <f t="shared" si="32"/>
      </c>
      <c r="AG26" s="3668">
        <f>SUMIFS($AG$4:$AG$24,$AE$4:$AE$24,$AE$26)</f>
      </c>
      <c r="AH26" s="3669"/>
      <c r="AI26" s="3666"/>
      <c r="AJ26" s="3665"/>
      <c r="AK26" s="3665"/>
      <c r="AL26" s="3666"/>
      <c r="AM26" s="3665"/>
      <c r="AN26" s="3665"/>
    </row>
    <row r="27">
      <c r="A27" s="3661"/>
      <c r="B27" s="3658"/>
      <c r="C27" s="3658"/>
      <c r="D27" s="3661"/>
      <c r="E27" s="3661"/>
      <c r="F27" s="3661"/>
      <c r="G27" s="3661"/>
      <c r="H27" s="3661"/>
      <c r="I27" s="3658"/>
      <c r="J27" s="3660"/>
      <c r="K27" s="3660"/>
      <c r="L27" s="3660"/>
      <c r="M27" s="3660"/>
      <c r="N27" s="3661"/>
      <c r="O27" s="3661"/>
      <c r="P27" s="3661"/>
      <c r="Q27" s="3661"/>
      <c r="R27" s="3661"/>
      <c r="S27" s="3661"/>
      <c r="T27" s="3661"/>
      <c r="U27" s="3661"/>
      <c r="V27" s="3661"/>
      <c r="W27" s="3661"/>
      <c r="X27" s="3661"/>
      <c r="Y27" s="3661"/>
      <c r="Z27" s="3661"/>
      <c r="AA27" s="3661"/>
      <c r="AB27" s="3661"/>
      <c r="AC27" s="3661"/>
      <c r="AD27" s="3661"/>
      <c r="AE27" s="3667" t="s">
        <v>3433</v>
      </c>
      <c r="AF27" s="3663">
        <f t="shared" si="32"/>
      </c>
      <c r="AG27" s="3668">
        <f t="shared" ref="AG27:AG29" si="3">SUMIFS($AG$4:$AG$24,$AE$4:$AE$24,AE27)</f>
      </c>
      <c r="AH27" s="3669"/>
      <c r="AI27" s="3666"/>
      <c r="AJ27" s="3665"/>
      <c r="AK27" s="3665"/>
      <c r="AL27" s="3666"/>
      <c r="AM27" s="3665"/>
      <c r="AN27" s="3665"/>
    </row>
    <row r="28">
      <c r="A28" s="3661"/>
      <c r="B28" s="3658"/>
      <c r="C28" s="3658"/>
      <c r="D28" s="3661"/>
      <c r="E28" s="3661"/>
      <c r="F28" s="3661"/>
      <c r="G28" s="3661"/>
      <c r="H28" s="3661"/>
      <c r="I28" s="3658"/>
      <c r="J28" s="3660"/>
      <c r="K28" s="3660"/>
      <c r="L28" s="3660"/>
      <c r="M28" s="3660"/>
      <c r="N28" s="3661"/>
      <c r="O28" s="3661"/>
      <c r="P28" s="3661"/>
      <c r="Q28" s="3661"/>
      <c r="R28" s="3661"/>
      <c r="S28" s="3661"/>
      <c r="T28" s="3661"/>
      <c r="U28" s="3661"/>
      <c r="V28" s="3661"/>
      <c r="W28" s="3661"/>
      <c r="X28" s="3661"/>
      <c r="Y28" s="3661"/>
      <c r="Z28" s="3661"/>
      <c r="AA28" s="3661"/>
      <c r="AB28" s="3661"/>
      <c r="AC28" s="3661"/>
      <c r="AD28" s="3661"/>
      <c r="AE28" s="3667" t="s">
        <v>3434</v>
      </c>
      <c r="AF28" s="3663">
        <f t="shared" si="32"/>
      </c>
      <c r="AG28" s="3668">
        <f t="shared" si="3"/>
      </c>
      <c r="AH28" s="3669"/>
      <c r="AI28" s="3666"/>
      <c r="AJ28" s="3665"/>
      <c r="AK28" s="3665"/>
      <c r="AL28" s="3666"/>
      <c r="AM28" s="3665"/>
      <c r="AN28" s="3665"/>
    </row>
    <row r="29">
      <c r="A29" s="3661"/>
      <c r="B29" s="3658"/>
      <c r="C29" s="3658"/>
      <c r="D29" s="3661"/>
      <c r="E29" s="3661"/>
      <c r="F29" s="3661"/>
      <c r="G29" s="3661"/>
      <c r="H29" s="3661"/>
      <c r="I29" s="3658"/>
      <c r="J29" s="3660"/>
      <c r="K29" s="3660"/>
      <c r="L29" s="3660"/>
      <c r="M29" s="3660"/>
      <c r="N29" s="3661"/>
      <c r="O29" s="3661"/>
      <c r="P29" s="3661"/>
      <c r="Q29" s="3661"/>
      <c r="R29" s="3661"/>
      <c r="S29" s="3661"/>
      <c r="T29" s="3661"/>
      <c r="U29" s="3661"/>
      <c r="V29" s="3661"/>
      <c r="W29" s="3661"/>
      <c r="X29" s="3661"/>
      <c r="Y29" s="3661"/>
      <c r="Z29" s="3661"/>
      <c r="AA29" s="3661"/>
      <c r="AB29" s="3661"/>
      <c r="AC29" s="3661"/>
      <c r="AD29" s="3661"/>
      <c r="AE29" s="3667" t="s">
        <v>3435</v>
      </c>
      <c r="AF29" s="3663">
        <f t="shared" si="32"/>
      </c>
      <c r="AG29" s="3668">
        <f t="shared" si="3"/>
      </c>
      <c r="AH29" s="3669"/>
      <c r="AI29" s="3666"/>
      <c r="AJ29" s="3665"/>
      <c r="AK29" s="3665"/>
      <c r="AL29" s="3666"/>
      <c r="AM29" s="3665"/>
      <c r="AN29" s="3665"/>
    </row>
    <row r="30">
      <c r="A30" s="3661"/>
      <c r="B30" s="3658"/>
      <c r="C30" s="3658"/>
      <c r="D30" s="3661"/>
      <c r="E30" s="3661"/>
      <c r="F30" s="3661"/>
      <c r="G30" s="3661"/>
      <c r="H30" s="3661"/>
      <c r="I30" s="3658"/>
      <c r="J30" s="3660"/>
      <c r="K30" s="3660"/>
      <c r="L30" s="3660"/>
      <c r="M30" s="3660"/>
      <c r="N30" s="3661"/>
      <c r="O30" s="3661"/>
      <c r="P30" s="3661"/>
      <c r="Q30" s="3661"/>
      <c r="R30" s="3661"/>
      <c r="S30" s="3661"/>
      <c r="T30" s="3661"/>
      <c r="U30" s="3661"/>
      <c r="V30" s="3661"/>
      <c r="W30" s="3661"/>
      <c r="X30" s="3661"/>
      <c r="Y30" s="3661"/>
      <c r="Z30" s="3661"/>
      <c r="AA30" s="3661"/>
      <c r="AB30" s="3661"/>
      <c r="AC30" s="3661"/>
      <c r="AD30" s="3661"/>
      <c r="AE30" s="3667" t="s">
        <v>3384</v>
      </c>
      <c r="AF30" s="3670">
        <f>AVERAGE(AE29:AC27)/AVERAGE(AE29:AC27)</f>
      </c>
      <c r="AG30" s="3668">
        <f>SUMIF($AC$4:$AC$24,"&lt;90",AG4:AG24)</f>
      </c>
      <c r="AH30" s="3671"/>
      <c r="AI30" s="3666"/>
      <c r="AJ30" s="3665"/>
      <c r="AK30" s="3665"/>
      <c r="AL30" s="3666"/>
      <c r="AM30" s="3665"/>
      <c r="AN30" s="3665"/>
    </row>
    <row r="31">
      <c r="A31" s="3661"/>
      <c r="B31" s="3658"/>
      <c r="C31" s="3658"/>
      <c r="D31" s="3661"/>
      <c r="E31" s="3661"/>
      <c r="F31" s="3661"/>
      <c r="G31" s="3661"/>
      <c r="H31" s="3661"/>
      <c r="I31" s="3658"/>
      <c r="J31" s="3660"/>
      <c r="K31" s="3660"/>
      <c r="L31" s="3660"/>
      <c r="M31" s="3661"/>
      <c r="N31" s="3661"/>
      <c r="O31" s="3661"/>
      <c r="P31" s="3661"/>
      <c r="Q31" s="3661"/>
      <c r="R31" s="3661"/>
      <c r="S31" s="3661"/>
      <c r="T31" s="3661"/>
      <c r="U31" s="3661"/>
      <c r="V31" s="3661"/>
      <c r="W31" s="3661"/>
      <c r="X31" s="3661"/>
      <c r="Y31" s="3661"/>
      <c r="Z31" s="3661"/>
      <c r="AA31" s="3661"/>
      <c r="AB31" s="3661"/>
      <c r="AC31" s="3661"/>
      <c r="AD31" s="3661"/>
      <c r="AE31" s="3661"/>
      <c r="AF31" s="3671"/>
      <c r="AG31" s="3671"/>
      <c r="AH31" s="3671"/>
      <c r="AI31" s="3666"/>
      <c r="AJ31" s="3665"/>
      <c r="AK31" s="3665"/>
      <c r="AL31" s="3666"/>
      <c r="AM31" s="3665"/>
      <c r="AN31" s="3665"/>
    </row>
    <row r="32">
      <c r="A32" s="3672" t="s">
        <v>3436</v>
      </c>
      <c r="B32" s="3572" t="s">
        <v>3358</v>
      </c>
      <c r="C32" s="3572" t="s">
        <v>3437</v>
      </c>
      <c r="D32" s="3672" t="s">
        <v>3360</v>
      </c>
      <c r="E32" s="3672"/>
      <c r="F32" s="3572" t="s">
        <v>3362</v>
      </c>
      <c r="G32" s="3572"/>
      <c r="H32" s="3572" t="s">
        <v>3438</v>
      </c>
      <c r="I32" s="3673" t="s">
        <v>3364</v>
      </c>
      <c r="J32" s="3674" t="s">
        <v>3365</v>
      </c>
      <c r="K32" s="3571" t="s">
        <v>3366</v>
      </c>
      <c r="L32" s="3571" t="s">
        <v>3367</v>
      </c>
      <c r="M32" s="3572" t="s">
        <v>3368</v>
      </c>
      <c r="N32" s="3572" t="s">
        <v>3369</v>
      </c>
      <c r="O32" s="3572" t="s">
        <v>3439</v>
      </c>
      <c r="P32" s="3572" t="s">
        <v>3440</v>
      </c>
      <c r="Q32" s="3572" t="s">
        <v>3372</v>
      </c>
      <c r="R32" s="3675"/>
      <c r="S32" s="3675"/>
      <c r="T32" s="3675"/>
      <c r="U32" s="3675"/>
      <c r="V32" s="3675"/>
      <c r="W32" s="3675"/>
      <c r="X32" s="3675"/>
      <c r="Y32" s="3675"/>
      <c r="Z32" s="3675"/>
      <c r="AA32" s="3675"/>
      <c r="AB32" s="3676" t="s">
        <v>3378</v>
      </c>
      <c r="AC32" s="3674" t="s">
        <v>3379</v>
      </c>
      <c r="AD32" s="3674" t="s">
        <v>3441</v>
      </c>
      <c r="AE32" s="3674" t="s">
        <v>3442</v>
      </c>
      <c r="AF32" s="3677" t="s">
        <v>3382</v>
      </c>
      <c r="AG32" s="3677" t="s">
        <v>3383</v>
      </c>
      <c r="AH32" s="3571" t="s">
        <v>3384</v>
      </c>
      <c r="AI32" s="3674" t="s">
        <v>3385</v>
      </c>
      <c r="AJ32" s="3571" t="s">
        <v>3386</v>
      </c>
      <c r="AK32" s="3572" t="s">
        <v>3387</v>
      </c>
      <c r="AL32" s="3572" t="s">
        <v>3443</v>
      </c>
      <c r="AM32" s="3572" t="s">
        <v>3389</v>
      </c>
      <c r="AN32" s="3572" t="s">
        <v>3390</v>
      </c>
    </row>
    <row r="33">
      <c r="A33" s="3572" t="s">
        <v>3391</v>
      </c>
      <c r="B33" s="3572"/>
      <c r="C33" s="3572"/>
      <c r="D33" s="3678"/>
      <c r="E33" s="3572"/>
      <c r="F33" s="3572" t="s">
        <v>3392</v>
      </c>
      <c r="G33" s="3575" t="s">
        <v>3393</v>
      </c>
      <c r="H33" s="3572"/>
      <c r="I33" s="3679"/>
      <c r="J33" s="3680"/>
      <c r="K33" s="3681"/>
      <c r="L33" s="3571"/>
      <c r="M33" s="3572" t="s">
        <v>3394</v>
      </c>
      <c r="N33" s="3678" t="s">
        <v>3394</v>
      </c>
      <c r="O33" s="3572"/>
      <c r="P33" s="3572"/>
      <c r="Q33" s="3572"/>
      <c r="R33" s="3675"/>
      <c r="S33" s="3675"/>
      <c r="T33" s="3675"/>
      <c r="U33" s="3675"/>
      <c r="V33" s="3675"/>
      <c r="W33" s="3675"/>
      <c r="X33" s="3675"/>
      <c r="Y33" s="3675"/>
      <c r="Z33" s="3675"/>
      <c r="AA33" s="3675"/>
      <c r="AB33" s="3676"/>
      <c r="AC33" s="3674"/>
      <c r="AD33" s="3674"/>
      <c r="AE33" s="3674"/>
      <c r="AF33" s="3677"/>
      <c r="AG33" s="3677"/>
      <c r="AH33" s="3571"/>
      <c r="AI33" s="3680"/>
      <c r="AJ33" s="3571"/>
      <c r="AK33" s="3572"/>
      <c r="AL33" s="3572"/>
      <c r="AM33" s="3572"/>
      <c r="AN33" s="3572"/>
    </row>
    <row r="34">
      <c r="A34" s="3682">
        <v>1</v>
      </c>
      <c r="B34" s="3576" t="s">
        <v>3444</v>
      </c>
      <c r="C34" s="3682" t="s">
        <v>3445</v>
      </c>
      <c r="D34" s="3683"/>
      <c r="E34" s="3684"/>
      <c r="F34" s="3685">
        <v>1544</v>
      </c>
      <c r="G34" s="3685">
        <v>1544</v>
      </c>
      <c r="H34" s="3686"/>
      <c r="I34" s="3687">
        <f>VLOOKUP(C34,'Data Products'!$A:$J,2,0)</f>
      </c>
      <c r="J34" s="3646">
        <f t="shared" ref="J34:J115" si="15">IFERROR(I34-TODAY(),"")</f>
      </c>
      <c r="K34" s="3647">
        <v>45840</v>
      </c>
      <c r="L34" s="3585">
        <f t="shared" ref="L34:L115" si="6">TODAY()-K34</f>
      </c>
      <c r="M34" s="3688">
        <v>0</v>
      </c>
      <c r="N34" s="3689">
        <v>0</v>
      </c>
      <c r="O34" s="3611"/>
      <c r="P34" s="3581"/>
      <c r="Q34" s="3576" t="s">
        <v>3446</v>
      </c>
      <c r="R34" s="3661"/>
      <c r="S34" s="3661"/>
      <c r="T34" s="3690"/>
      <c r="U34" s="3661"/>
      <c r="V34" s="3661"/>
      <c r="W34" s="3661"/>
      <c r="X34" s="3661"/>
      <c r="Y34" s="3661"/>
      <c r="Z34" s="3661"/>
      <c r="AA34" s="3661"/>
      <c r="AB34" s="3691">
        <f t="shared" ref="AB34:AB115" si="1">N34/30</f>
      </c>
      <c r="AC34" s="3606">
        <f t="shared" ref="AC34:AC115" si="26">IFERROR(F34/AB34,"-")</f>
      </c>
      <c r="AD34" s="3588">
        <f t="shared" ref="AD34:AD115" si="18">IFERROR(TODAY()+AC34,"-")</f>
      </c>
      <c r="AE34" s="3607">
        <f t="shared" ref="AE34:AE115" si="9">_xlfn.IFS(AC34="-","Not sold yet",AND(AC34&lt;=150,AC34&gt;60),"Out of stock more than 60 days",AC34&lt;=60,"Out of stock less than 60 days",AC34&gt;=150,"Out of stock more than 150 days")</f>
      </c>
      <c r="AF34" s="3692">
        <f>VLOOKUP(C34,'Data Products'!$A:$J,10,0)</f>
      </c>
      <c r="AG34" s="3693">
        <f t="shared" ref="AG34:AG115" si="29">AF34*F34</f>
      </c>
      <c r="AH34" s="3591"/>
      <c r="AI34" s="3694" t="s">
        <v>3447</v>
      </c>
      <c r="AJ34" s="3695"/>
      <c r="AK34" s="3595"/>
      <c r="AL34" s="3594"/>
      <c r="AM34" s="3595"/>
      <c r="AN34" s="3595"/>
    </row>
    <row customHeight="true" hidden="true" ht="18" r="35">
      <c r="A35" s="3682">
        <v>2</v>
      </c>
      <c r="B35" s="3576" t="s">
        <v>3444</v>
      </c>
      <c r="C35" s="3682" t="s">
        <v>3448</v>
      </c>
      <c r="D35" s="3625"/>
      <c r="E35" s="3611"/>
      <c r="F35" s="3685">
        <v>0</v>
      </c>
      <c r="G35" s="3685">
        <v>0</v>
      </c>
      <c r="H35" s="3686"/>
      <c r="I35" s="3687">
        <f>VLOOKUP(C35,'Data Products'!$A:$J,2,0)</f>
      </c>
      <c r="J35" s="3646">
        <f t="shared" si="15"/>
      </c>
      <c r="K35" s="3647">
        <v>45841</v>
      </c>
      <c r="L35" s="3585">
        <f t="shared" si="6"/>
      </c>
      <c r="M35" s="3696">
        <v>0</v>
      </c>
      <c r="N35" s="3609">
        <v>0</v>
      </c>
      <c r="O35" s="3611"/>
      <c r="P35" s="3581"/>
      <c r="Q35" s="3576" t="s">
        <v>3449</v>
      </c>
      <c r="R35" s="3661"/>
      <c r="S35" s="3661"/>
      <c r="T35" s="3690"/>
      <c r="U35" s="3661"/>
      <c r="V35" s="3661"/>
      <c r="W35" s="3661"/>
      <c r="X35" s="3661"/>
      <c r="Y35" s="3661"/>
      <c r="Z35" s="3661"/>
      <c r="AA35" s="3661"/>
      <c r="AB35" s="3691">
        <f t="shared" si="1"/>
      </c>
      <c r="AC35" s="3600">
        <f t="shared" si="26"/>
      </c>
      <c r="AD35" s="3588">
        <f t="shared" si="18"/>
      </c>
      <c r="AE35" s="3601">
        <f t="shared" si="9"/>
      </c>
      <c r="AF35" s="3692">
        <f>VLOOKUP(C35,'Data Products'!$A:$J,10,0)</f>
      </c>
      <c r="AG35" s="3693">
        <f t="shared" si="29"/>
      </c>
      <c r="AH35" s="3591">
        <f t="shared" ref="AH35:AH54" si="21">IF(J35&lt;=90,F35,0)</f>
      </c>
      <c r="AI35" s="3697"/>
      <c r="AJ35" s="3695"/>
      <c r="AK35" s="3595"/>
      <c r="AL35" s="3594"/>
      <c r="AM35" s="3595"/>
      <c r="AN35" s="3595"/>
    </row>
    <row customHeight="true" hidden="true" ht="18" r="36">
      <c r="A36" s="3682">
        <v>3</v>
      </c>
      <c r="B36" s="3576" t="s">
        <v>3444</v>
      </c>
      <c r="C36" s="3682" t="s">
        <v>3450</v>
      </c>
      <c r="D36" s="3625"/>
      <c r="E36" s="3611"/>
      <c r="F36" s="3685">
        <v>0</v>
      </c>
      <c r="G36" s="3685">
        <v>0</v>
      </c>
      <c r="H36" s="3686"/>
      <c r="I36" s="3687">
        <f>VLOOKUP(C36,'Data Products'!$A:$J,2,0)</f>
      </c>
      <c r="J36" s="3646">
        <f t="shared" si="15"/>
      </c>
      <c r="K36" s="3647">
        <v>45842</v>
      </c>
      <c r="L36" s="3585">
        <f t="shared" si="6"/>
      </c>
      <c r="M36" s="3696">
        <v>0</v>
      </c>
      <c r="N36" s="3609">
        <v>0</v>
      </c>
      <c r="O36" s="3698"/>
      <c r="P36" s="3699"/>
      <c r="Q36" s="3576" t="s">
        <v>3449</v>
      </c>
      <c r="R36" s="3661"/>
      <c r="S36" s="3661"/>
      <c r="T36" s="3690"/>
      <c r="U36" s="3661"/>
      <c r="V36" s="3661"/>
      <c r="W36" s="3661"/>
      <c r="X36" s="3661"/>
      <c r="Y36" s="3661"/>
      <c r="Z36" s="3661"/>
      <c r="AA36" s="3661"/>
      <c r="AB36" s="3691">
        <f t="shared" si="1"/>
      </c>
      <c r="AC36" s="3600">
        <f t="shared" si="26"/>
      </c>
      <c r="AD36" s="3588">
        <f t="shared" si="18"/>
      </c>
      <c r="AE36" s="3601">
        <f t="shared" si="9"/>
      </c>
      <c r="AF36" s="3692">
        <f>VLOOKUP(C36,'Data Products'!$A:$J,10,0)</f>
      </c>
      <c r="AG36" s="3693">
        <f t="shared" si="29"/>
      </c>
      <c r="AH36" s="3591">
        <f t="shared" si="21"/>
      </c>
      <c r="AI36" s="3697"/>
      <c r="AJ36" s="3695"/>
      <c r="AK36" s="3595"/>
      <c r="AL36" s="3594"/>
      <c r="AM36" s="3595"/>
      <c r="AN36" s="3595"/>
    </row>
    <row customHeight="true" hidden="true" ht="18" r="37">
      <c r="A37" s="3682">
        <v>4</v>
      </c>
      <c r="B37" s="3576" t="s">
        <v>3444</v>
      </c>
      <c r="C37" s="3682" t="s">
        <v>3451</v>
      </c>
      <c r="D37" s="3625"/>
      <c r="E37" s="3611"/>
      <c r="F37" s="3685">
        <v>0</v>
      </c>
      <c r="G37" s="3685">
        <v>0</v>
      </c>
      <c r="H37" s="3686"/>
      <c r="I37" s="3687">
        <f>VLOOKUP(C37,'Data Products'!$A:$J,2,0)</f>
      </c>
      <c r="J37" s="3646">
        <f t="shared" si="15"/>
      </c>
      <c r="K37" s="3647">
        <v>45843</v>
      </c>
      <c r="L37" s="3585">
        <f t="shared" si="6"/>
      </c>
      <c r="M37" s="3696">
        <v>0</v>
      </c>
      <c r="N37" s="3609">
        <v>0</v>
      </c>
      <c r="O37" s="3611"/>
      <c r="P37" s="3581"/>
      <c r="Q37" s="3576" t="s">
        <v>3449</v>
      </c>
      <c r="R37" s="3661"/>
      <c r="S37" s="3661"/>
      <c r="T37" s="3700"/>
      <c r="U37" s="3661"/>
      <c r="V37" s="3661"/>
      <c r="W37" s="3661"/>
      <c r="X37" s="3661"/>
      <c r="Y37" s="3661"/>
      <c r="Z37" s="3661"/>
      <c r="AA37" s="3661"/>
      <c r="AB37" s="3691">
        <f t="shared" si="1"/>
      </c>
      <c r="AC37" s="3600">
        <f t="shared" si="26"/>
      </c>
      <c r="AD37" s="3588">
        <f t="shared" si="18"/>
      </c>
      <c r="AE37" s="3601">
        <f t="shared" si="9"/>
      </c>
      <c r="AF37" s="3692">
        <f>VLOOKUP(C37,'Data Products'!$A:$J,10,0)</f>
      </c>
      <c r="AG37" s="3693">
        <f t="shared" si="29"/>
      </c>
      <c r="AH37" s="3591">
        <f t="shared" si="21"/>
      </c>
      <c r="AI37" s="3697"/>
      <c r="AJ37" s="3701"/>
      <c r="AK37" s="3595"/>
      <c r="AL37" s="3594"/>
      <c r="AM37" s="3595"/>
      <c r="AN37" s="3595"/>
    </row>
    <row customHeight="true" hidden="true" ht="18" r="38">
      <c r="A38" s="3682">
        <v>5</v>
      </c>
      <c r="B38" s="3576" t="s">
        <v>3452</v>
      </c>
      <c r="C38" s="3682" t="s">
        <v>3453</v>
      </c>
      <c r="D38" s="3625"/>
      <c r="E38" s="3611"/>
      <c r="F38" s="3685">
        <v>0</v>
      </c>
      <c r="G38" s="3685">
        <v>0</v>
      </c>
      <c r="H38" s="3686"/>
      <c r="I38" s="3687">
        <f>VLOOKUP(C38,'Data Products'!$A:$J,2,0)</f>
      </c>
      <c r="J38" s="3646">
        <f t="shared" si="15"/>
      </c>
      <c r="K38" s="3647">
        <v>45844</v>
      </c>
      <c r="L38" s="3585">
        <f t="shared" si="6"/>
      </c>
      <c r="M38" s="3696">
        <v>0</v>
      </c>
      <c r="N38" s="3609">
        <v>0</v>
      </c>
      <c r="O38" s="3611"/>
      <c r="P38" s="3581"/>
      <c r="Q38" s="3702" t="s">
        <v>3454</v>
      </c>
      <c r="R38" s="3661"/>
      <c r="S38" s="3661"/>
      <c r="T38" s="3690"/>
      <c r="U38" s="3661"/>
      <c r="V38" s="3661"/>
      <c r="W38" s="3661"/>
      <c r="X38" s="3661"/>
      <c r="Y38" s="3661"/>
      <c r="Z38" s="3661"/>
      <c r="AA38" s="3661"/>
      <c r="AB38" s="3691">
        <f t="shared" si="1"/>
      </c>
      <c r="AC38" s="3600">
        <f t="shared" si="26"/>
      </c>
      <c r="AD38" s="3588">
        <f t="shared" si="18"/>
      </c>
      <c r="AE38" s="3601">
        <f t="shared" si="9"/>
      </c>
      <c r="AF38" s="3692">
        <f>VLOOKUP(C38,'Data Products'!$A:$J,10,0)</f>
      </c>
      <c r="AG38" s="3693">
        <f t="shared" si="29"/>
      </c>
      <c r="AH38" s="3591">
        <f t="shared" si="21"/>
      </c>
      <c r="AI38" s="3697"/>
      <c r="AJ38" s="3701"/>
      <c r="AK38" s="3595">
        <v>200</v>
      </c>
      <c r="AL38" s="3594"/>
      <c r="AM38" s="3595"/>
      <c r="AN38" s="3595"/>
    </row>
    <row customHeight="true" hidden="true" ht="18" r="39">
      <c r="A39" s="3682">
        <v>6</v>
      </c>
      <c r="B39" s="3576" t="s">
        <v>3395</v>
      </c>
      <c r="C39" s="3682" t="s">
        <v>3455</v>
      </c>
      <c r="D39" s="3683" t="s">
        <v>3456</v>
      </c>
      <c r="E39" s="3684"/>
      <c r="F39" s="3685">
        <v>0</v>
      </c>
      <c r="G39" s="3685">
        <v>0</v>
      </c>
      <c r="H39" s="3686"/>
      <c r="I39" s="3687">
        <f>VLOOKUP(C39,'Data Products'!$A:$J,2,0)</f>
      </c>
      <c r="J39" s="3646">
        <f t="shared" si="15"/>
      </c>
      <c r="K39" s="3647">
        <v>45845</v>
      </c>
      <c r="L39" s="3585">
        <f t="shared" si="6"/>
      </c>
      <c r="M39" s="3696">
        <v>0</v>
      </c>
      <c r="N39" s="3609">
        <v>0</v>
      </c>
      <c r="O39" s="3611"/>
      <c r="P39" s="3581"/>
      <c r="Q39" s="3576" t="s">
        <v>3454</v>
      </c>
      <c r="R39" s="3661"/>
      <c r="S39" s="3661"/>
      <c r="T39" s="3690"/>
      <c r="U39" s="3661"/>
      <c r="V39" s="3661"/>
      <c r="W39" s="3661"/>
      <c r="X39" s="3661"/>
      <c r="Y39" s="3661"/>
      <c r="Z39" s="3661"/>
      <c r="AA39" s="3661"/>
      <c r="AB39" s="3691">
        <f t="shared" si="1"/>
      </c>
      <c r="AC39" s="3606">
        <f t="shared" si="26"/>
      </c>
      <c r="AD39" s="3588">
        <f t="shared" si="18"/>
      </c>
      <c r="AE39" s="3607">
        <f t="shared" si="9"/>
      </c>
      <c r="AF39" s="3692">
        <f>VLOOKUP(C39,'Data Products'!$A:$J,10,0)</f>
      </c>
      <c r="AG39" s="3693">
        <f t="shared" si="29"/>
      </c>
      <c r="AH39" s="3591">
        <f t="shared" si="21"/>
      </c>
      <c r="AI39" s="3697"/>
      <c r="AJ39" s="3701"/>
      <c r="AK39" s="3595"/>
      <c r="AL39" s="3594"/>
      <c r="AM39" s="3595"/>
      <c r="AN39" s="3595"/>
    </row>
    <row customHeight="true" hidden="true" ht="18" r="40">
      <c r="A40" s="3682">
        <v>7</v>
      </c>
      <c r="B40" s="3576" t="s">
        <v>3395</v>
      </c>
      <c r="C40" s="3658" t="s">
        <v>3457</v>
      </c>
      <c r="D40" s="3683" t="s">
        <v>3457</v>
      </c>
      <c r="E40" s="3684"/>
      <c r="F40" s="3685">
        <v>0</v>
      </c>
      <c r="G40" s="3685">
        <v>0</v>
      </c>
      <c r="H40" s="3686"/>
      <c r="I40" s="3687">
        <f>VLOOKUP(C40,'Data Products'!$A:$J,2,0)</f>
      </c>
      <c r="J40" s="3646">
        <f t="shared" si="15"/>
      </c>
      <c r="K40" s="3647">
        <v>45846</v>
      </c>
      <c r="L40" s="3585">
        <f t="shared" si="6"/>
      </c>
      <c r="M40" s="3696">
        <v>0</v>
      </c>
      <c r="N40" s="3609">
        <v>0</v>
      </c>
      <c r="O40" s="3611"/>
      <c r="P40" s="3581"/>
      <c r="Q40" s="3703" t="s">
        <v>3454</v>
      </c>
      <c r="R40" s="3661"/>
      <c r="S40" s="3661"/>
      <c r="T40" s="3690"/>
      <c r="U40" s="3661"/>
      <c r="V40" s="3661"/>
      <c r="W40" s="3661"/>
      <c r="X40" s="3661"/>
      <c r="Y40" s="3661"/>
      <c r="Z40" s="3661"/>
      <c r="AA40" s="3661"/>
      <c r="AB40" s="3691">
        <f t="shared" si="1"/>
      </c>
      <c r="AC40" s="3704">
        <f t="shared" si="26"/>
      </c>
      <c r="AD40" s="3588">
        <f t="shared" si="18"/>
      </c>
      <c r="AE40" s="3705">
        <f t="shared" si="9"/>
      </c>
      <c r="AF40" s="3692">
        <f>VLOOKUP(C40,'Data Products'!$A:$J,10,0)</f>
      </c>
      <c r="AG40" s="3693">
        <f t="shared" si="29"/>
      </c>
      <c r="AH40" s="3591">
        <f t="shared" si="21"/>
      </c>
      <c r="AI40" s="3697"/>
      <c r="AJ40" s="3701"/>
      <c r="AK40" s="3595"/>
      <c r="AL40" s="3594"/>
      <c r="AM40" s="3595"/>
      <c r="AN40" s="3595"/>
    </row>
    <row customHeight="true" hidden="true" ht="18" r="41">
      <c r="A41" s="3682">
        <v>8</v>
      </c>
      <c r="B41" s="3576" t="s">
        <v>3395</v>
      </c>
      <c r="C41" s="3682" t="s">
        <v>3458</v>
      </c>
      <c r="D41" s="3625"/>
      <c r="E41" s="3611"/>
      <c r="F41" s="3685">
        <v>0</v>
      </c>
      <c r="G41" s="3685">
        <v>0</v>
      </c>
      <c r="H41" s="3686"/>
      <c r="I41" s="3687">
        <f>VLOOKUP(C41,'Data Products'!$A:$J,2,0)</f>
      </c>
      <c r="J41" s="3646">
        <f t="shared" si="15"/>
      </c>
      <c r="K41" s="3647">
        <v>45847</v>
      </c>
      <c r="L41" s="3585">
        <f t="shared" si="6"/>
      </c>
      <c r="M41" s="3696">
        <v>0</v>
      </c>
      <c r="N41" s="3609">
        <v>0</v>
      </c>
      <c r="O41" s="3611"/>
      <c r="P41" s="3581"/>
      <c r="Q41" s="3576" t="s">
        <v>3454</v>
      </c>
      <c r="R41" s="3661"/>
      <c r="S41" s="3661"/>
      <c r="T41" s="3690"/>
      <c r="U41" s="3661"/>
      <c r="V41" s="3661"/>
      <c r="W41" s="3661"/>
      <c r="X41" s="3661"/>
      <c r="Y41" s="3661"/>
      <c r="Z41" s="3661"/>
      <c r="AA41" s="3661"/>
      <c r="AB41" s="3691">
        <f t="shared" si="1"/>
      </c>
      <c r="AC41" s="3600">
        <f t="shared" si="26"/>
      </c>
      <c r="AD41" s="3588">
        <f t="shared" si="18"/>
      </c>
      <c r="AE41" s="3601">
        <f t="shared" si="9"/>
      </c>
      <c r="AF41" s="3692">
        <f>VLOOKUP(C41,'Data Products'!$A:$J,10,0)</f>
      </c>
      <c r="AG41" s="3693">
        <f t="shared" si="29"/>
      </c>
      <c r="AH41" s="3591">
        <f t="shared" si="21"/>
      </c>
      <c r="AI41" s="3697"/>
      <c r="AJ41" s="3701"/>
      <c r="AK41" s="3595"/>
      <c r="AL41" s="3594"/>
      <c r="AM41" s="3595"/>
      <c r="AN41" s="3595"/>
    </row>
    <row customHeight="true" hidden="true" ht="18" r="42">
      <c r="A42" s="3682">
        <v>9</v>
      </c>
      <c r="B42" s="3576" t="s">
        <v>3395</v>
      </c>
      <c r="C42" s="3682" t="s">
        <v>3459</v>
      </c>
      <c r="D42" s="3625"/>
      <c r="E42" s="3611"/>
      <c r="F42" s="3685">
        <v>0</v>
      </c>
      <c r="G42" s="3685">
        <v>0</v>
      </c>
      <c r="H42" s="3686"/>
      <c r="I42" s="3687">
        <f>VLOOKUP(C42,'Data Products'!$A:$J,2,0)</f>
      </c>
      <c r="J42" s="3646">
        <f t="shared" si="15"/>
      </c>
      <c r="K42" s="3647">
        <v>45848</v>
      </c>
      <c r="L42" s="3585">
        <f t="shared" si="6"/>
      </c>
      <c r="M42" s="3696">
        <v>0</v>
      </c>
      <c r="N42" s="3609">
        <v>0</v>
      </c>
      <c r="O42" s="3611"/>
      <c r="P42" s="3581"/>
      <c r="Q42" s="3576" t="s">
        <v>3454</v>
      </c>
      <c r="R42" s="3661"/>
      <c r="S42" s="3661"/>
      <c r="T42" s="3690"/>
      <c r="U42" s="3661"/>
      <c r="V42" s="3661"/>
      <c r="W42" s="3661"/>
      <c r="X42" s="3661"/>
      <c r="Y42" s="3661"/>
      <c r="Z42" s="3661"/>
      <c r="AA42" s="3661"/>
      <c r="AB42" s="3691">
        <f t="shared" si="1"/>
      </c>
      <c r="AC42" s="3606">
        <f t="shared" si="26"/>
      </c>
      <c r="AD42" s="3588">
        <f t="shared" si="18"/>
      </c>
      <c r="AE42" s="3607">
        <f t="shared" si="9"/>
      </c>
      <c r="AF42" s="3692">
        <f>VLOOKUP(C42,'Data Products'!$A:$J,10,0)</f>
      </c>
      <c r="AG42" s="3693">
        <f t="shared" si="29"/>
      </c>
      <c r="AH42" s="3591">
        <f t="shared" si="21"/>
      </c>
      <c r="AI42" s="3697"/>
      <c r="AJ42" s="3701"/>
      <c r="AK42" s="3595"/>
      <c r="AL42" s="3594"/>
      <c r="AM42" s="3595"/>
      <c r="AN42" s="3595"/>
    </row>
    <row customHeight="true" hidden="true" ht="18" r="43">
      <c r="A43" s="3682">
        <v>10</v>
      </c>
      <c r="B43" s="3576" t="s">
        <v>3395</v>
      </c>
      <c r="C43" s="3682" t="s">
        <v>3460</v>
      </c>
      <c r="D43" s="3625"/>
      <c r="E43" s="3611"/>
      <c r="F43" s="3685">
        <v>0</v>
      </c>
      <c r="G43" s="3685">
        <v>0</v>
      </c>
      <c r="H43" s="3686"/>
      <c r="I43" s="3687">
        <f>VLOOKUP(C43,'Data Products'!$A:$J,2,0)</f>
      </c>
      <c r="J43" s="3646">
        <f t="shared" si="15"/>
      </c>
      <c r="K43" s="3647">
        <v>45849</v>
      </c>
      <c r="L43" s="3585">
        <f t="shared" si="6"/>
      </c>
      <c r="M43" s="3696">
        <v>0</v>
      </c>
      <c r="N43" s="3609">
        <v>0</v>
      </c>
      <c r="O43" s="3611"/>
      <c r="P43" s="3581"/>
      <c r="Q43" s="3576" t="s">
        <v>3454</v>
      </c>
      <c r="R43" s="3661"/>
      <c r="S43" s="3661"/>
      <c r="T43" s="3690"/>
      <c r="U43" s="3661"/>
      <c r="V43" s="3661"/>
      <c r="W43" s="3661"/>
      <c r="X43" s="3661"/>
      <c r="Y43" s="3661"/>
      <c r="Z43" s="3661"/>
      <c r="AA43" s="3661"/>
      <c r="AB43" s="3691">
        <f t="shared" si="1"/>
      </c>
      <c r="AC43" s="3600">
        <f t="shared" si="26"/>
      </c>
      <c r="AD43" s="3588">
        <f t="shared" si="18"/>
      </c>
      <c r="AE43" s="3601">
        <f t="shared" si="9"/>
      </c>
      <c r="AF43" s="3692">
        <f>VLOOKUP(C43,'Data Products'!$A:$J,10,0)</f>
      </c>
      <c r="AG43" s="3693">
        <f t="shared" si="29"/>
      </c>
      <c r="AH43" s="3591">
        <f t="shared" si="21"/>
      </c>
      <c r="AI43" s="3697"/>
      <c r="AJ43" s="3701"/>
      <c r="AK43" s="3595">
        <v>150</v>
      </c>
      <c r="AL43" s="3594"/>
      <c r="AM43" s="3595"/>
      <c r="AN43" s="3595"/>
    </row>
    <row customHeight="true" hidden="true" ht="18" r="44">
      <c r="A44" s="3682">
        <v>11</v>
      </c>
      <c r="B44" s="3576" t="s">
        <v>3444</v>
      </c>
      <c r="C44" s="3682" t="s">
        <v>3461</v>
      </c>
      <c r="D44" s="3625"/>
      <c r="E44" s="3611"/>
      <c r="F44" s="3685">
        <v>0</v>
      </c>
      <c r="G44" s="3685">
        <v>0</v>
      </c>
      <c r="H44" s="3686"/>
      <c r="I44" s="3687">
        <f>VLOOKUP(C44,'Data Products'!$A:$J,2,0)</f>
      </c>
      <c r="J44" s="3646">
        <f t="shared" si="15"/>
      </c>
      <c r="K44" s="3647">
        <v>45850</v>
      </c>
      <c r="L44" s="3585">
        <f t="shared" si="6"/>
      </c>
      <c r="M44" s="3696">
        <v>0</v>
      </c>
      <c r="N44" s="3609">
        <v>0</v>
      </c>
      <c r="O44" s="3611"/>
      <c r="P44" s="3581"/>
      <c r="Q44" s="3576" t="s">
        <v>3454</v>
      </c>
      <c r="R44" s="3661"/>
      <c r="S44" s="3661"/>
      <c r="T44" s="3690"/>
      <c r="U44" s="3661"/>
      <c r="V44" s="3661"/>
      <c r="W44" s="3661"/>
      <c r="X44" s="3661"/>
      <c r="Y44" s="3661"/>
      <c r="Z44" s="3661"/>
      <c r="AA44" s="3661"/>
      <c r="AB44" s="3691">
        <f t="shared" si="1"/>
      </c>
      <c r="AC44" s="3704">
        <f t="shared" si="26"/>
      </c>
      <c r="AD44" s="3588">
        <f t="shared" si="18"/>
      </c>
      <c r="AE44" s="3705">
        <f t="shared" si="9"/>
      </c>
      <c r="AF44" s="3692">
        <f>VLOOKUP(C44,'Data Products'!$A:$J,10,0)</f>
      </c>
      <c r="AG44" s="3693">
        <f t="shared" si="29"/>
      </c>
      <c r="AH44" s="3591">
        <f t="shared" si="21"/>
      </c>
      <c r="AI44" s="3697"/>
      <c r="AJ44" s="3701"/>
      <c r="AK44" s="3595"/>
      <c r="AL44" s="3594"/>
      <c r="AM44" s="3595"/>
      <c r="AN44" s="3595"/>
    </row>
    <row customHeight="true" hidden="true" ht="18" r="45">
      <c r="A45" s="3682">
        <v>12</v>
      </c>
      <c r="B45" s="3576" t="s">
        <v>3395</v>
      </c>
      <c r="C45" s="3682" t="s">
        <v>3462</v>
      </c>
      <c r="D45" s="3683" t="s">
        <v>3463</v>
      </c>
      <c r="E45" s="3684"/>
      <c r="F45" s="3685">
        <v>0</v>
      </c>
      <c r="G45" s="3685">
        <v>0</v>
      </c>
      <c r="H45" s="3686"/>
      <c r="I45" s="3687">
        <f>VLOOKUP(C45,'Data Products'!$A:$J,2,0)</f>
      </c>
      <c r="J45" s="3646">
        <f t="shared" si="15"/>
      </c>
      <c r="K45" s="3647">
        <v>45851</v>
      </c>
      <c r="L45" s="3585">
        <f t="shared" si="6"/>
      </c>
      <c r="M45" s="3696">
        <v>0</v>
      </c>
      <c r="N45" s="3609">
        <v>0</v>
      </c>
      <c r="O45" s="3611"/>
      <c r="P45" s="3581"/>
      <c r="Q45" s="3576" t="s">
        <v>3454</v>
      </c>
      <c r="R45" s="3661"/>
      <c r="S45" s="3661"/>
      <c r="T45" s="3690"/>
      <c r="U45" s="3661"/>
      <c r="V45" s="3661"/>
      <c r="W45" s="3661"/>
      <c r="X45" s="3661"/>
      <c r="Y45" s="3661"/>
      <c r="Z45" s="3661"/>
      <c r="AA45" s="3661"/>
      <c r="AB45" s="3691">
        <f t="shared" si="1"/>
      </c>
      <c r="AC45" s="3704">
        <f t="shared" si="26"/>
      </c>
      <c r="AD45" s="3588">
        <f t="shared" si="18"/>
      </c>
      <c r="AE45" s="3705">
        <f t="shared" si="9"/>
      </c>
      <c r="AF45" s="3692">
        <f>VLOOKUP(C45,'Data Products'!$A:$J,10,0)</f>
      </c>
      <c r="AG45" s="3693">
        <f t="shared" si="29"/>
      </c>
      <c r="AH45" s="3591">
        <f t="shared" si="21"/>
      </c>
      <c r="AI45" s="3697"/>
      <c r="AJ45" s="3701"/>
      <c r="AK45" s="3595"/>
      <c r="AL45" s="3594"/>
      <c r="AM45" s="3595"/>
      <c r="AN45" s="3595"/>
    </row>
    <row customHeight="true" hidden="true" ht="18" r="46">
      <c r="A46" s="3682">
        <v>13</v>
      </c>
      <c r="B46" s="3576" t="s">
        <v>3395</v>
      </c>
      <c r="C46" s="3682" t="s">
        <v>3464</v>
      </c>
      <c r="D46" s="3625"/>
      <c r="E46" s="3611"/>
      <c r="F46" s="3685">
        <v>0</v>
      </c>
      <c r="G46" s="3685">
        <v>0</v>
      </c>
      <c r="H46" s="3686"/>
      <c r="I46" s="3687">
        <f>VLOOKUP(C46,'Data Products'!$A:$J,2,0)</f>
      </c>
      <c r="J46" s="3646">
        <f t="shared" si="15"/>
      </c>
      <c r="K46" s="3647">
        <v>45852</v>
      </c>
      <c r="L46" s="3585">
        <f t="shared" si="6"/>
      </c>
      <c r="M46" s="3696">
        <v>0</v>
      </c>
      <c r="N46" s="3609">
        <v>0</v>
      </c>
      <c r="O46" s="3611"/>
      <c r="P46" s="3581"/>
      <c r="Q46" s="3576" t="s">
        <v>3454</v>
      </c>
      <c r="R46" s="3661"/>
      <c r="S46" s="3661"/>
      <c r="T46" s="3690"/>
      <c r="U46" s="3661"/>
      <c r="V46" s="3661"/>
      <c r="W46" s="3661"/>
      <c r="X46" s="3661"/>
      <c r="Y46" s="3661"/>
      <c r="Z46" s="3661"/>
      <c r="AA46" s="3661"/>
      <c r="AB46" s="3691">
        <f t="shared" si="1"/>
      </c>
      <c r="AC46" s="3600">
        <f t="shared" si="26"/>
      </c>
      <c r="AD46" s="3588">
        <f t="shared" si="18"/>
      </c>
      <c r="AE46" s="3601">
        <f t="shared" si="9"/>
      </c>
      <c r="AF46" s="3692">
        <f>VLOOKUP(C46,'Data Products'!$A:$J,10,0)</f>
      </c>
      <c r="AG46" s="3693">
        <f t="shared" si="29"/>
      </c>
      <c r="AH46" s="3591">
        <f t="shared" si="21"/>
      </c>
      <c r="AI46" s="3697"/>
      <c r="AJ46" s="3701"/>
      <c r="AK46" s="3595"/>
      <c r="AL46" s="3594"/>
      <c r="AM46" s="3595"/>
      <c r="AN46" s="3595"/>
    </row>
    <row customHeight="true" hidden="true" ht="18" r="47">
      <c r="A47" s="3682">
        <v>14</v>
      </c>
      <c r="B47" s="3576" t="s">
        <v>3444</v>
      </c>
      <c r="C47" s="3682" t="s">
        <v>3465</v>
      </c>
      <c r="D47" s="3683" t="s">
        <v>3466</v>
      </c>
      <c r="E47" s="3684"/>
      <c r="F47" s="3685">
        <v>0</v>
      </c>
      <c r="G47" s="3685">
        <v>0</v>
      </c>
      <c r="H47" s="3686"/>
      <c r="I47" s="3687">
        <f>VLOOKUP(C47,'Data Products'!$A:$J,2,0)</f>
      </c>
      <c r="J47" s="3646">
        <f t="shared" si="15"/>
      </c>
      <c r="K47" s="3647">
        <v>45853</v>
      </c>
      <c r="L47" s="3585">
        <f t="shared" si="6"/>
      </c>
      <c r="M47" s="3696">
        <v>0</v>
      </c>
      <c r="N47" s="3609">
        <v>0</v>
      </c>
      <c r="O47" s="3611"/>
      <c r="P47" s="3581"/>
      <c r="Q47" s="3576" t="s">
        <v>3454</v>
      </c>
      <c r="R47" s="3661"/>
      <c r="S47" s="3661"/>
      <c r="T47" s="3690"/>
      <c r="U47" s="3661"/>
      <c r="V47" s="3661"/>
      <c r="W47" s="3661"/>
      <c r="X47" s="3661"/>
      <c r="Y47" s="3661"/>
      <c r="Z47" s="3661"/>
      <c r="AA47" s="3661"/>
      <c r="AB47" s="3691">
        <f t="shared" si="1"/>
      </c>
      <c r="AC47" s="3704">
        <f t="shared" si="26"/>
      </c>
      <c r="AD47" s="3588">
        <f t="shared" si="18"/>
      </c>
      <c r="AE47" s="3705">
        <f t="shared" si="9"/>
      </c>
      <c r="AF47" s="3692">
        <f>VLOOKUP(C47,'Data Products'!$A:$J,10,0)</f>
      </c>
      <c r="AG47" s="3693">
        <f t="shared" si="29"/>
      </c>
      <c r="AH47" s="3591">
        <f t="shared" si="21"/>
      </c>
      <c r="AI47" s="3697"/>
      <c r="AJ47" s="3701"/>
      <c r="AK47" s="3595"/>
      <c r="AL47" s="3594"/>
      <c r="AM47" s="3595"/>
      <c r="AN47" s="3595"/>
    </row>
    <row customHeight="true" hidden="true" ht="18" r="48">
      <c r="A48" s="3682">
        <v>15</v>
      </c>
      <c r="B48" s="3576" t="s">
        <v>3444</v>
      </c>
      <c r="C48" s="3682" t="s">
        <v>3467</v>
      </c>
      <c r="D48" s="3625"/>
      <c r="E48" s="3611"/>
      <c r="F48" s="3685">
        <v>0</v>
      </c>
      <c r="G48" s="3685">
        <v>0</v>
      </c>
      <c r="H48" s="3686"/>
      <c r="I48" s="3687">
        <f>VLOOKUP(C48,'Data Products'!$A:$J,2,0)</f>
      </c>
      <c r="J48" s="3646">
        <f t="shared" si="15"/>
      </c>
      <c r="K48" s="3647">
        <v>45854</v>
      </c>
      <c r="L48" s="3585">
        <f t="shared" si="6"/>
      </c>
      <c r="M48" s="3696">
        <v>0</v>
      </c>
      <c r="N48" s="3609">
        <v>0</v>
      </c>
      <c r="O48" s="3611"/>
      <c r="P48" s="3581"/>
      <c r="Q48" s="3576" t="s">
        <v>3454</v>
      </c>
      <c r="R48" s="3661"/>
      <c r="S48" s="3661"/>
      <c r="T48" s="3690"/>
      <c r="U48" s="3661"/>
      <c r="V48" s="3661"/>
      <c r="W48" s="3661"/>
      <c r="X48" s="3661"/>
      <c r="Y48" s="3661"/>
      <c r="Z48" s="3661"/>
      <c r="AA48" s="3661"/>
      <c r="AB48" s="3691">
        <f t="shared" si="1"/>
      </c>
      <c r="AC48" s="3704">
        <f t="shared" si="26"/>
      </c>
      <c r="AD48" s="3588">
        <f t="shared" si="18"/>
      </c>
      <c r="AE48" s="3705">
        <f t="shared" si="9"/>
      </c>
      <c r="AF48" s="3692">
        <f>VLOOKUP(C48,'Data Products'!$A:$J,10,0)</f>
      </c>
      <c r="AG48" s="3693">
        <f t="shared" si="29"/>
      </c>
      <c r="AH48" s="3591">
        <f t="shared" si="21"/>
      </c>
      <c r="AI48" s="3697"/>
      <c r="AJ48" s="3701"/>
      <c r="AK48" s="3595">
        <v>340</v>
      </c>
      <c r="AL48" s="3594"/>
      <c r="AM48" s="3595"/>
      <c r="AN48" s="3595"/>
    </row>
    <row customHeight="true" hidden="true" ht="18" r="49">
      <c r="A49" s="3682">
        <v>16</v>
      </c>
      <c r="B49" s="3576" t="s">
        <v>3444</v>
      </c>
      <c r="C49" s="3682" t="s">
        <v>3468</v>
      </c>
      <c r="D49" s="3625"/>
      <c r="E49" s="3611"/>
      <c r="F49" s="3685">
        <v>0</v>
      </c>
      <c r="G49" s="3685">
        <v>0</v>
      </c>
      <c r="H49" s="3686"/>
      <c r="I49" s="3687">
        <f>VLOOKUP(C49,'Data Products'!$A:$J,2,0)</f>
      </c>
      <c r="J49" s="3646">
        <f t="shared" si="15"/>
      </c>
      <c r="K49" s="3647">
        <v>45855</v>
      </c>
      <c r="L49" s="3585">
        <f t="shared" si="6"/>
      </c>
      <c r="M49" s="3696">
        <v>0</v>
      </c>
      <c r="N49" s="3609">
        <v>0</v>
      </c>
      <c r="O49" s="3611"/>
      <c r="P49" s="3581"/>
      <c r="Q49" s="3576" t="s">
        <v>3469</v>
      </c>
      <c r="R49" s="3661"/>
      <c r="S49" s="3661"/>
      <c r="T49" s="3690"/>
      <c r="U49" s="3661"/>
      <c r="V49" s="3661"/>
      <c r="W49" s="3661"/>
      <c r="X49" s="3661"/>
      <c r="Y49" s="3661"/>
      <c r="Z49" s="3661"/>
      <c r="AA49" s="3661"/>
      <c r="AB49" s="3691">
        <f t="shared" si="1"/>
      </c>
      <c r="AC49" s="3600">
        <f t="shared" si="26"/>
      </c>
      <c r="AD49" s="3588">
        <f t="shared" si="18"/>
      </c>
      <c r="AE49" s="3601">
        <f t="shared" si="9"/>
      </c>
      <c r="AF49" s="3692">
        <f>VLOOKUP(C49,'Data Products'!$A:$J,10,0)</f>
      </c>
      <c r="AG49" s="3693">
        <f t="shared" si="29"/>
      </c>
      <c r="AH49" s="3591">
        <f t="shared" si="21"/>
      </c>
      <c r="AI49" s="3697"/>
      <c r="AJ49" s="3701"/>
      <c r="AK49" s="3595"/>
      <c r="AL49" s="3594"/>
      <c r="AM49" s="3595"/>
      <c r="AN49" s="3595"/>
    </row>
    <row customHeight="true" hidden="true" ht="18" r="50">
      <c r="A50" s="3682">
        <v>17</v>
      </c>
      <c r="B50" s="3576" t="s">
        <v>3444</v>
      </c>
      <c r="C50" s="3682" t="s">
        <v>3470</v>
      </c>
      <c r="D50" s="3625"/>
      <c r="E50" s="3611"/>
      <c r="F50" s="3685">
        <v>0</v>
      </c>
      <c r="G50" s="3685">
        <v>0</v>
      </c>
      <c r="H50" s="3686"/>
      <c r="I50" s="3687">
        <f>VLOOKUP(C50,'Data Products'!$A:$J,2,0)</f>
      </c>
      <c r="J50" s="3646">
        <f t="shared" si="15"/>
      </c>
      <c r="K50" s="3647">
        <v>45856</v>
      </c>
      <c r="L50" s="3585">
        <f t="shared" si="6"/>
      </c>
      <c r="M50" s="3696">
        <v>0</v>
      </c>
      <c r="N50" s="3609">
        <v>0</v>
      </c>
      <c r="O50" s="3611"/>
      <c r="P50" s="3581"/>
      <c r="Q50" s="3576" t="s">
        <v>3469</v>
      </c>
      <c r="R50" s="3661"/>
      <c r="S50" s="3661"/>
      <c r="T50" s="3690"/>
      <c r="U50" s="3661"/>
      <c r="V50" s="3661"/>
      <c r="W50" s="3661"/>
      <c r="X50" s="3661"/>
      <c r="Y50" s="3661"/>
      <c r="Z50" s="3661"/>
      <c r="AA50" s="3661"/>
      <c r="AB50" s="3691">
        <f t="shared" si="1"/>
      </c>
      <c r="AC50" s="3606">
        <f t="shared" si="26"/>
      </c>
      <c r="AD50" s="3588">
        <f t="shared" si="18"/>
      </c>
      <c r="AE50" s="3607">
        <f t="shared" si="9"/>
      </c>
      <c r="AF50" s="3692">
        <f>VLOOKUP(C50,'Data Products'!$A:$J,10,0)</f>
      </c>
      <c r="AG50" s="3693">
        <f t="shared" si="29"/>
      </c>
      <c r="AH50" s="3591">
        <f t="shared" si="21"/>
      </c>
      <c r="AI50" s="3697"/>
      <c r="AJ50" s="3701"/>
      <c r="AK50" s="3595">
        <v>3620</v>
      </c>
      <c r="AL50" s="3594"/>
      <c r="AM50" s="3595"/>
      <c r="AN50" s="3595"/>
    </row>
    <row customHeight="true" hidden="true" ht="18" r="51">
      <c r="A51" s="3682">
        <v>18</v>
      </c>
      <c r="B51" s="3576" t="s">
        <v>3444</v>
      </c>
      <c r="C51" s="3682" t="s">
        <v>3471</v>
      </c>
      <c r="D51" s="3625"/>
      <c r="E51" s="3611"/>
      <c r="F51" s="3685">
        <v>0</v>
      </c>
      <c r="G51" s="3685">
        <v>0</v>
      </c>
      <c r="H51" s="3686"/>
      <c r="I51" s="3687">
        <f>VLOOKUP(C51,'Data Products'!$A:$J,2,0)</f>
      </c>
      <c r="J51" s="3646">
        <f t="shared" si="15"/>
      </c>
      <c r="K51" s="3647">
        <v>45857</v>
      </c>
      <c r="L51" s="3585">
        <f t="shared" si="6"/>
      </c>
      <c r="M51" s="3696">
        <v>0</v>
      </c>
      <c r="N51" s="3609">
        <v>0</v>
      </c>
      <c r="O51" s="3611"/>
      <c r="P51" s="3581"/>
      <c r="Q51" s="3576" t="s">
        <v>3469</v>
      </c>
      <c r="R51" s="3661"/>
      <c r="S51" s="3661"/>
      <c r="T51" s="3690"/>
      <c r="U51" s="3661"/>
      <c r="V51" s="3661"/>
      <c r="W51" s="3661"/>
      <c r="X51" s="3661"/>
      <c r="Y51" s="3661"/>
      <c r="Z51" s="3661"/>
      <c r="AA51" s="3661"/>
      <c r="AB51" s="3691">
        <f t="shared" si="1"/>
      </c>
      <c r="AC51" s="3600">
        <f t="shared" si="26"/>
      </c>
      <c r="AD51" s="3588">
        <f t="shared" si="18"/>
      </c>
      <c r="AE51" s="3601">
        <f t="shared" si="9"/>
      </c>
      <c r="AF51" s="3692">
        <f>VLOOKUP(C51,'Data Products'!$A:$J,10,0)</f>
      </c>
      <c r="AG51" s="3693">
        <f t="shared" si="29"/>
      </c>
      <c r="AH51" s="3591">
        <f t="shared" si="21"/>
      </c>
      <c r="AI51" s="3697"/>
      <c r="AJ51" s="3701"/>
      <c r="AK51" s="3595"/>
      <c r="AL51" s="3594"/>
      <c r="AM51" s="3595"/>
      <c r="AN51" s="3595"/>
    </row>
    <row customHeight="true" hidden="true" ht="18" r="52">
      <c r="A52" s="3682">
        <v>19</v>
      </c>
      <c r="B52" s="3576" t="s">
        <v>3398</v>
      </c>
      <c r="C52" s="3682" t="s">
        <v>3472</v>
      </c>
      <c r="D52" s="3623" t="s">
        <v>3473</v>
      </c>
      <c r="E52" s="3623" t="s">
        <v>3473</v>
      </c>
      <c r="F52" s="3685">
        <v>0</v>
      </c>
      <c r="G52" s="3685">
        <v>0</v>
      </c>
      <c r="H52" s="3686"/>
      <c r="I52" s="3687">
        <f>VLOOKUP(C52,'Data Products'!$A:$J,2,0)</f>
      </c>
      <c r="J52" s="3646">
        <f t="shared" si="15"/>
      </c>
      <c r="K52" s="3647">
        <v>45858</v>
      </c>
      <c r="L52" s="3585">
        <f t="shared" si="6"/>
      </c>
      <c r="M52" s="3696">
        <v>0</v>
      </c>
      <c r="N52" s="3609">
        <v>0</v>
      </c>
      <c r="O52" s="3611"/>
      <c r="P52" s="3581"/>
      <c r="Q52" s="3576" t="s">
        <v>3474</v>
      </c>
      <c r="R52" s="3661"/>
      <c r="S52" s="3661"/>
      <c r="T52" s="3690"/>
      <c r="U52" s="3661"/>
      <c r="V52" s="3661"/>
      <c r="W52" s="3661"/>
      <c r="X52" s="3661"/>
      <c r="Y52" s="3661"/>
      <c r="Z52" s="3661"/>
      <c r="AA52" s="3661"/>
      <c r="AB52" s="3691">
        <f t="shared" si="1"/>
      </c>
      <c r="AC52" s="3606">
        <f t="shared" si="26"/>
      </c>
      <c r="AD52" s="3588">
        <f t="shared" si="18"/>
      </c>
      <c r="AE52" s="3607">
        <f t="shared" si="9"/>
      </c>
      <c r="AF52" s="3692">
        <f>VLOOKUP(C52,'Data Products'!$A:$J,10,0)</f>
      </c>
      <c r="AG52" s="3693">
        <f t="shared" si="29"/>
      </c>
      <c r="AH52" s="3591">
        <f t="shared" si="21"/>
      </c>
      <c r="AI52" s="3694" t="s">
        <v>3475</v>
      </c>
      <c r="AJ52" s="3701"/>
      <c r="AK52" s="3595"/>
      <c r="AL52" s="3594"/>
      <c r="AM52" s="3595"/>
      <c r="AN52" s="3595"/>
    </row>
    <row customHeight="true" hidden="true" ht="18" r="53">
      <c r="A53" s="3682">
        <v>20</v>
      </c>
      <c r="B53" s="3576" t="s">
        <v>3444</v>
      </c>
      <c r="C53" s="3682" t="s">
        <v>3476</v>
      </c>
      <c r="D53" s="3623" t="s">
        <v>3477</v>
      </c>
      <c r="E53" s="3623" t="s">
        <v>3477</v>
      </c>
      <c r="F53" s="3685">
        <v>0</v>
      </c>
      <c r="G53" s="3685">
        <v>0</v>
      </c>
      <c r="H53" s="3686"/>
      <c r="I53" s="3687">
        <f>VLOOKUP(C53,'Data Products'!$A:$J,2,0)</f>
      </c>
      <c r="J53" s="3646">
        <f t="shared" si="15"/>
      </c>
      <c r="K53" s="3647">
        <v>45859</v>
      </c>
      <c r="L53" s="3585">
        <f t="shared" si="6"/>
      </c>
      <c r="M53" s="3696">
        <v>0</v>
      </c>
      <c r="N53" s="3609">
        <v>0</v>
      </c>
      <c r="O53" s="3611"/>
      <c r="P53" s="3581"/>
      <c r="Q53" s="3576" t="s">
        <v>3474</v>
      </c>
      <c r="R53" s="3661"/>
      <c r="S53" s="3661"/>
      <c r="T53" s="3690"/>
      <c r="U53" s="3661"/>
      <c r="V53" s="3661"/>
      <c r="W53" s="3661"/>
      <c r="X53" s="3661"/>
      <c r="Y53" s="3661"/>
      <c r="Z53" s="3661"/>
      <c r="AA53" s="3661"/>
      <c r="AB53" s="3691">
        <f t="shared" si="1"/>
      </c>
      <c r="AC53" s="3606">
        <f t="shared" si="26"/>
      </c>
      <c r="AD53" s="3588">
        <f t="shared" si="18"/>
      </c>
      <c r="AE53" s="3607">
        <f t="shared" si="9"/>
      </c>
      <c r="AF53" s="3692">
        <f>VLOOKUP(C53,'Data Products'!$A:$J,10,0)</f>
      </c>
      <c r="AG53" s="3693">
        <f t="shared" si="29"/>
      </c>
      <c r="AH53" s="3591">
        <f t="shared" si="21"/>
      </c>
      <c r="AI53" s="3694" t="s">
        <v>3478</v>
      </c>
      <c r="AJ53" s="3701"/>
      <c r="AK53" s="3595"/>
      <c r="AL53" s="3594"/>
      <c r="AM53" s="3595"/>
      <c r="AN53" s="3595"/>
    </row>
    <row customHeight="true" hidden="true" ht="18" r="54">
      <c r="A54" s="3682">
        <v>21</v>
      </c>
      <c r="B54" s="3576" t="s">
        <v>3444</v>
      </c>
      <c r="C54" s="3682" t="s">
        <v>3479</v>
      </c>
      <c r="D54" s="3623" t="s">
        <v>3480</v>
      </c>
      <c r="E54" s="3623" t="s">
        <v>3480</v>
      </c>
      <c r="F54" s="3685">
        <v>0</v>
      </c>
      <c r="G54" s="3685">
        <v>0</v>
      </c>
      <c r="H54" s="3686"/>
      <c r="I54" s="3687">
        <f>VLOOKUP(C54,'Data Products'!$A:$J,2,0)</f>
      </c>
      <c r="J54" s="3646">
        <f t="shared" si="15"/>
      </c>
      <c r="K54" s="3647">
        <v>45860</v>
      </c>
      <c r="L54" s="3585">
        <f t="shared" si="6"/>
      </c>
      <c r="M54" s="3696">
        <v>0</v>
      </c>
      <c r="N54" s="3609">
        <v>0</v>
      </c>
      <c r="O54" s="3611"/>
      <c r="P54" s="3581"/>
      <c r="Q54" s="3576" t="s">
        <v>3481</v>
      </c>
      <c r="R54" s="3661"/>
      <c r="S54" s="3661"/>
      <c r="T54" s="3690"/>
      <c r="U54" s="3661"/>
      <c r="V54" s="3661"/>
      <c r="W54" s="3661"/>
      <c r="X54" s="3661"/>
      <c r="Y54" s="3661"/>
      <c r="Z54" s="3661"/>
      <c r="AA54" s="3661"/>
      <c r="AB54" s="3691">
        <f t="shared" si="1"/>
      </c>
      <c r="AC54" s="3606">
        <f t="shared" si="26"/>
      </c>
      <c r="AD54" s="3588">
        <f t="shared" si="18"/>
      </c>
      <c r="AE54" s="3607">
        <f t="shared" si="9"/>
      </c>
      <c r="AF54" s="3692">
        <f>VLOOKUP(C54,'Data Products'!$A:$J,10,0)</f>
      </c>
      <c r="AG54" s="3693">
        <f t="shared" si="29"/>
      </c>
      <c r="AH54" s="3591">
        <f t="shared" si="21"/>
      </c>
      <c r="AI54" s="3697"/>
      <c r="AJ54" s="3701"/>
      <c r="AK54" s="3595"/>
      <c r="AL54" s="3594"/>
      <c r="AM54" s="3595"/>
      <c r="AN54" s="3595"/>
    </row>
    <row customHeight="true" hidden="true" ht="18" r="55">
      <c r="A55" s="3682">
        <v>22</v>
      </c>
      <c r="B55" s="3576" t="s">
        <v>3395</v>
      </c>
      <c r="C55" s="3682" t="s">
        <v>3480</v>
      </c>
      <c r="D55" s="3623" t="s">
        <v>3480</v>
      </c>
      <c r="E55" s="3623" t="s">
        <v>3480</v>
      </c>
      <c r="F55" s="3685">
        <v>0</v>
      </c>
      <c r="G55" s="3685">
        <v>0</v>
      </c>
      <c r="H55" s="3686"/>
      <c r="I55" s="3687">
        <f>VLOOKUP(C55,'Data Products'!$A:$J,2,0)</f>
      </c>
      <c r="J55" s="3646">
        <f t="shared" si="15"/>
      </c>
      <c r="K55" s="3647">
        <v>45861</v>
      </c>
      <c r="L55" s="3585">
        <f t="shared" si="6"/>
      </c>
      <c r="M55" s="3696">
        <v>0</v>
      </c>
      <c r="N55" s="3706">
        <v>27</v>
      </c>
      <c r="O55" s="3611"/>
      <c r="P55" s="3581"/>
      <c r="Q55" s="3576" t="s">
        <v>3482</v>
      </c>
      <c r="R55" s="3661"/>
      <c r="S55" s="3661"/>
      <c r="T55" s="3690"/>
      <c r="U55" s="3661"/>
      <c r="V55" s="3661"/>
      <c r="W55" s="3661"/>
      <c r="X55" s="3661"/>
      <c r="Y55" s="3661"/>
      <c r="Z55" s="3661"/>
      <c r="AA55" s="3661"/>
      <c r="AB55" s="3691">
        <f t="shared" si="1"/>
      </c>
      <c r="AC55" s="3606">
        <f t="shared" si="26"/>
      </c>
      <c r="AD55" s="3588">
        <f t="shared" si="18"/>
      </c>
      <c r="AE55" s="3607">
        <f t="shared" si="9"/>
      </c>
      <c r="AF55" s="3692">
        <f>VLOOKUP(C55,'Data Products'!$A:$J,10,0)</f>
      </c>
      <c r="AG55" s="3693">
        <f t="shared" si="29"/>
      </c>
      <c r="AH55" s="3591"/>
      <c r="AI55" s="3694" t="s">
        <v>3483</v>
      </c>
      <c r="AJ55" s="3701"/>
      <c r="AK55" s="3595"/>
      <c r="AL55" s="3594"/>
      <c r="AM55" s="3595"/>
      <c r="AN55" s="3595"/>
    </row>
    <row customHeight="true" hidden="true" ht="18" r="56">
      <c r="A56" s="3682">
        <v>23</v>
      </c>
      <c r="B56" s="3576" t="s">
        <v>3444</v>
      </c>
      <c r="C56" s="3682" t="s">
        <v>3484</v>
      </c>
      <c r="D56" s="3707"/>
      <c r="E56" s="3707"/>
      <c r="F56" s="3685">
        <v>0</v>
      </c>
      <c r="G56" s="3685">
        <v>0</v>
      </c>
      <c r="H56" s="3686"/>
      <c r="I56" s="3687">
        <f>VLOOKUP(C56,'Data Products'!$A:$J,2,0)</f>
      </c>
      <c r="J56" s="3646">
        <f t="shared" si="15"/>
      </c>
      <c r="K56" s="3647">
        <v>45862</v>
      </c>
      <c r="L56" s="3585">
        <f t="shared" si="6"/>
      </c>
      <c r="M56" s="3696">
        <v>0</v>
      </c>
      <c r="N56" s="3609">
        <v>0</v>
      </c>
      <c r="O56" s="3611"/>
      <c r="P56" s="3581"/>
      <c r="Q56" s="3576" t="s">
        <v>3485</v>
      </c>
      <c r="R56" s="3661"/>
      <c r="S56" s="3661"/>
      <c r="T56" s="3690"/>
      <c r="U56" s="3661"/>
      <c r="V56" s="3661"/>
      <c r="W56" s="3661"/>
      <c r="X56" s="3661"/>
      <c r="Y56" s="3661"/>
      <c r="Z56" s="3661"/>
      <c r="AA56" s="3661"/>
      <c r="AB56" s="3691">
        <f t="shared" si="1"/>
      </c>
      <c r="AC56" s="3606">
        <f t="shared" si="26"/>
      </c>
      <c r="AD56" s="3588">
        <f t="shared" si="18"/>
      </c>
      <c r="AE56" s="3607">
        <f t="shared" si="9"/>
      </c>
      <c r="AF56" s="3692">
        <f>VLOOKUP(C56,'Data Products'!$A:$J,10,0)</f>
      </c>
      <c r="AG56" s="3693">
        <f t="shared" si="29"/>
      </c>
      <c r="AH56" s="3591">
        <f t="shared" ref="AH56:AH71" si="22">IF(J56&lt;=90,F56,0)</f>
      </c>
      <c r="AI56" s="3697"/>
      <c r="AJ56" s="3701"/>
      <c r="AK56" s="3595"/>
      <c r="AL56" s="3594"/>
      <c r="AM56" s="3595"/>
      <c r="AN56" s="3595"/>
    </row>
    <row customHeight="true" hidden="true" ht="18" r="57">
      <c r="A57" s="3682">
        <v>24</v>
      </c>
      <c r="B57" s="3576" t="s">
        <v>3444</v>
      </c>
      <c r="C57" s="3682" t="s">
        <v>3486</v>
      </c>
      <c r="D57" s="3707"/>
      <c r="E57" s="3707"/>
      <c r="F57" s="3685">
        <v>0</v>
      </c>
      <c r="G57" s="3685">
        <v>0</v>
      </c>
      <c r="H57" s="3686"/>
      <c r="I57" s="3687">
        <f>VLOOKUP(C57,'Data Products'!$A:$J,2,0)</f>
      </c>
      <c r="J57" s="3646">
        <f t="shared" si="15"/>
      </c>
      <c r="K57" s="3647">
        <v>45863</v>
      </c>
      <c r="L57" s="3585">
        <f t="shared" si="6"/>
      </c>
      <c r="M57" s="3696">
        <v>0</v>
      </c>
      <c r="N57" s="3609">
        <v>0</v>
      </c>
      <c r="O57" s="3611"/>
      <c r="P57" s="3581"/>
      <c r="Q57" s="3576" t="s">
        <v>3446</v>
      </c>
      <c r="R57" s="3661"/>
      <c r="S57" s="3661"/>
      <c r="T57" s="3690"/>
      <c r="U57" s="3661"/>
      <c r="V57" s="3661"/>
      <c r="W57" s="3661"/>
      <c r="X57" s="3661"/>
      <c r="Y57" s="3661"/>
      <c r="Z57" s="3661"/>
      <c r="AA57" s="3661"/>
      <c r="AB57" s="3691">
        <f t="shared" si="1"/>
      </c>
      <c r="AC57" s="3606">
        <f t="shared" si="26"/>
      </c>
      <c r="AD57" s="3588">
        <f t="shared" si="18"/>
      </c>
      <c r="AE57" s="3607">
        <f t="shared" si="9"/>
      </c>
      <c r="AF57" s="3692">
        <f>VLOOKUP(C57,'Data Products'!$A:$J,10,0)</f>
      </c>
      <c r="AG57" s="3693">
        <f t="shared" si="29"/>
      </c>
      <c r="AH57" s="3591">
        <f t="shared" si="22"/>
      </c>
      <c r="AI57" s="3697"/>
      <c r="AJ57" s="3701"/>
      <c r="AK57" s="3595"/>
      <c r="AL57" s="3594"/>
      <c r="AM57" s="3595"/>
      <c r="AN57" s="3595"/>
    </row>
    <row customHeight="true" hidden="true" ht="18" r="58">
      <c r="A58" s="3682">
        <v>25</v>
      </c>
      <c r="B58" s="3576" t="s">
        <v>3444</v>
      </c>
      <c r="C58" s="3682" t="s">
        <v>3487</v>
      </c>
      <c r="D58" s="3707"/>
      <c r="E58" s="3707"/>
      <c r="F58" s="3685">
        <v>0</v>
      </c>
      <c r="G58" s="3685">
        <v>0</v>
      </c>
      <c r="H58" s="3686"/>
      <c r="I58" s="3687">
        <f>VLOOKUP(C58,'Data Products'!$A:$J,2,0)</f>
      </c>
      <c r="J58" s="3646">
        <f t="shared" si="15"/>
      </c>
      <c r="K58" s="3647">
        <v>45864</v>
      </c>
      <c r="L58" s="3585">
        <f t="shared" si="6"/>
      </c>
      <c r="M58" s="3696">
        <v>0</v>
      </c>
      <c r="N58" s="3609">
        <v>0</v>
      </c>
      <c r="O58" s="3611"/>
      <c r="P58" s="3581"/>
      <c r="Q58" s="3576" t="s">
        <v>3446</v>
      </c>
      <c r="R58" s="3661"/>
      <c r="S58" s="3661"/>
      <c r="T58" s="3690"/>
      <c r="U58" s="3661"/>
      <c r="V58" s="3661"/>
      <c r="W58" s="3661"/>
      <c r="X58" s="3661"/>
      <c r="Y58" s="3661"/>
      <c r="Z58" s="3661"/>
      <c r="AA58" s="3661"/>
      <c r="AB58" s="3691">
        <f t="shared" si="1"/>
      </c>
      <c r="AC58" s="3606">
        <f t="shared" si="26"/>
      </c>
      <c r="AD58" s="3588">
        <f t="shared" si="18"/>
      </c>
      <c r="AE58" s="3607">
        <f t="shared" si="9"/>
      </c>
      <c r="AF58" s="3692">
        <f>VLOOKUP(C58,'Data Products'!$A:$J,10,0)</f>
      </c>
      <c r="AG58" s="3693">
        <f t="shared" si="29"/>
      </c>
      <c r="AH58" s="3591">
        <f t="shared" si="22"/>
      </c>
      <c r="AI58" s="3697"/>
      <c r="AJ58" s="3701"/>
      <c r="AK58" s="3595"/>
      <c r="AL58" s="3594"/>
      <c r="AM58" s="3595"/>
      <c r="AN58" s="3595"/>
    </row>
    <row customHeight="true" hidden="true" ht="18" r="59">
      <c r="A59" s="3682">
        <v>26</v>
      </c>
      <c r="B59" s="3576" t="s">
        <v>3444</v>
      </c>
      <c r="C59" s="3682" t="s">
        <v>3488</v>
      </c>
      <c r="D59" s="3707"/>
      <c r="E59" s="3707"/>
      <c r="F59" s="3685">
        <v>0</v>
      </c>
      <c r="G59" s="3685">
        <v>0</v>
      </c>
      <c r="H59" s="3686" t="s">
        <v>3489</v>
      </c>
      <c r="I59" s="3687">
        <f>VLOOKUP(C59,'Data Products'!$A:$J,2,0)</f>
      </c>
      <c r="J59" s="3646">
        <f t="shared" si="15"/>
      </c>
      <c r="K59" s="3647">
        <v>45865</v>
      </c>
      <c r="L59" s="3585">
        <f t="shared" si="6"/>
      </c>
      <c r="M59" s="3696">
        <v>0</v>
      </c>
      <c r="N59" s="3609">
        <v>0</v>
      </c>
      <c r="O59" s="3611"/>
      <c r="P59" s="3581"/>
      <c r="Q59" s="3576" t="s">
        <v>3490</v>
      </c>
      <c r="R59" s="3661"/>
      <c r="S59" s="3661"/>
      <c r="T59" s="3708"/>
      <c r="U59" s="3661"/>
      <c r="V59" s="3661"/>
      <c r="W59" s="3661"/>
      <c r="X59" s="3661"/>
      <c r="Y59" s="3661"/>
      <c r="Z59" s="3661"/>
      <c r="AA59" s="3661"/>
      <c r="AB59" s="3691">
        <f t="shared" si="1"/>
      </c>
      <c r="AC59" s="3606">
        <f t="shared" si="26"/>
      </c>
      <c r="AD59" s="3588">
        <f t="shared" si="18"/>
      </c>
      <c r="AE59" s="3607">
        <f t="shared" si="9"/>
      </c>
      <c r="AF59" s="3692">
        <f>VLOOKUP(C59,'Data Products'!$A:$J,10,0)</f>
      </c>
      <c r="AG59" s="3693">
        <f t="shared" si="29"/>
      </c>
      <c r="AH59" s="3591">
        <f t="shared" si="22"/>
      </c>
      <c r="AI59" s="3697"/>
      <c r="AJ59" s="3701"/>
      <c r="AK59" s="3595">
        <v>50</v>
      </c>
      <c r="AL59" s="3594"/>
      <c r="AM59" s="3595"/>
      <c r="AN59" s="3595"/>
    </row>
    <row customHeight="true" hidden="true" ht="18" r="60">
      <c r="A60" s="3682">
        <v>27</v>
      </c>
      <c r="B60" s="3576" t="s">
        <v>3444</v>
      </c>
      <c r="C60" s="3682" t="s">
        <v>3491</v>
      </c>
      <c r="D60" s="3707"/>
      <c r="E60" s="3707"/>
      <c r="F60" s="3685">
        <v>0</v>
      </c>
      <c r="G60" s="3685">
        <v>0</v>
      </c>
      <c r="H60" s="3686"/>
      <c r="I60" s="3687">
        <f>VLOOKUP(C60,'Data Products'!$A:$J,2,0)</f>
      </c>
      <c r="J60" s="3646">
        <f t="shared" si="15"/>
      </c>
      <c r="K60" s="3647">
        <v>45866</v>
      </c>
      <c r="L60" s="3585">
        <f t="shared" si="6"/>
      </c>
      <c r="M60" s="3696">
        <v>0</v>
      </c>
      <c r="N60" s="3609">
        <v>0</v>
      </c>
      <c r="O60" s="3611"/>
      <c r="P60" s="3581"/>
      <c r="Q60" s="3576" t="s">
        <v>3490</v>
      </c>
      <c r="R60" s="3657"/>
      <c r="S60" s="3657"/>
      <c r="T60" s="3708"/>
      <c r="U60" s="3661"/>
      <c r="V60" s="3657"/>
      <c r="W60" s="3657"/>
      <c r="X60" s="3657"/>
      <c r="Y60" s="3657"/>
      <c r="Z60" s="3657"/>
      <c r="AA60" s="3657"/>
      <c r="AB60" s="3691">
        <f t="shared" si="1"/>
      </c>
      <c r="AC60" s="3606">
        <f t="shared" si="26"/>
      </c>
      <c r="AD60" s="3588">
        <f t="shared" si="18"/>
      </c>
      <c r="AE60" s="3607">
        <f t="shared" si="9"/>
      </c>
      <c r="AF60" s="3692">
        <f>VLOOKUP(C60,'Data Products'!$A:$J,10,0)</f>
      </c>
      <c r="AG60" s="3693">
        <f t="shared" si="29"/>
      </c>
      <c r="AH60" s="3591">
        <f t="shared" si="22"/>
      </c>
      <c r="AI60" s="3697"/>
      <c r="AJ60" s="3701"/>
      <c r="AK60" s="3595">
        <v>80</v>
      </c>
      <c r="AL60" s="3594"/>
      <c r="AM60" s="3595"/>
      <c r="AN60" s="3595"/>
    </row>
    <row customHeight="true" hidden="true" ht="18" r="61">
      <c r="A61" s="3682">
        <v>28</v>
      </c>
      <c r="B61" s="3576" t="s">
        <v>3444</v>
      </c>
      <c r="C61" s="3682" t="s">
        <v>3492</v>
      </c>
      <c r="D61" s="3707"/>
      <c r="E61" s="3707"/>
      <c r="F61" s="3685">
        <v>0</v>
      </c>
      <c r="G61" s="3685">
        <v>0</v>
      </c>
      <c r="H61" s="3686"/>
      <c r="I61" s="3687">
        <f>VLOOKUP(C61,'Data Products'!$A:$J,2,0)</f>
      </c>
      <c r="J61" s="3646">
        <f t="shared" si="15"/>
      </c>
      <c r="K61" s="3647">
        <v>45867</v>
      </c>
      <c r="L61" s="3585">
        <f t="shared" si="6"/>
      </c>
      <c r="M61" s="3696">
        <v>0</v>
      </c>
      <c r="N61" s="3609">
        <v>0</v>
      </c>
      <c r="O61" s="3611"/>
      <c r="P61" s="3581"/>
      <c r="Q61" s="3576" t="s">
        <v>3490</v>
      </c>
      <c r="R61" s="3657"/>
      <c r="S61" s="3657"/>
      <c r="T61" s="3690"/>
      <c r="U61" s="3661"/>
      <c r="V61" s="3657"/>
      <c r="W61" s="3657"/>
      <c r="X61" s="3657"/>
      <c r="Y61" s="3657"/>
      <c r="Z61" s="3657"/>
      <c r="AA61" s="3657"/>
      <c r="AB61" s="3691">
        <f t="shared" si="1"/>
      </c>
      <c r="AC61" s="3600">
        <f t="shared" si="26"/>
      </c>
      <c r="AD61" s="3588">
        <f t="shared" si="18"/>
      </c>
      <c r="AE61" s="3601">
        <f t="shared" si="9"/>
      </c>
      <c r="AF61" s="3692">
        <f>VLOOKUP(C61,'Data Products'!$A:$J,10,0)</f>
      </c>
      <c r="AG61" s="3693">
        <f t="shared" si="29"/>
      </c>
      <c r="AH61" s="3591">
        <f t="shared" si="22"/>
      </c>
      <c r="AI61" s="3697"/>
      <c r="AJ61" s="3701"/>
      <c r="AK61" s="3595">
        <v>60</v>
      </c>
      <c r="AL61" s="3594"/>
      <c r="AM61" s="3595"/>
      <c r="AN61" s="3595"/>
    </row>
    <row customHeight="true" hidden="true" ht="18" r="62">
      <c r="A62" s="3682">
        <v>29</v>
      </c>
      <c r="B62" s="3576" t="s">
        <v>3444</v>
      </c>
      <c r="C62" s="3682" t="s">
        <v>3493</v>
      </c>
      <c r="D62" s="3707"/>
      <c r="E62" s="3707"/>
      <c r="F62" s="3685">
        <v>0</v>
      </c>
      <c r="G62" s="3685">
        <v>0</v>
      </c>
      <c r="H62" s="3686" t="s">
        <v>3494</v>
      </c>
      <c r="I62" s="3687">
        <f>VLOOKUP(C62,'Data Products'!$A:$J,2,0)</f>
      </c>
      <c r="J62" s="3646">
        <f t="shared" si="15"/>
      </c>
      <c r="K62" s="3647">
        <v>45868</v>
      </c>
      <c r="L62" s="3585">
        <f t="shared" si="6"/>
      </c>
      <c r="M62" s="3696">
        <v>0</v>
      </c>
      <c r="N62" s="3609">
        <v>0</v>
      </c>
      <c r="O62" s="3611"/>
      <c r="P62" s="3581"/>
      <c r="Q62" s="3576" t="s">
        <v>3490</v>
      </c>
      <c r="R62" s="3657"/>
      <c r="S62" s="3657"/>
      <c r="T62" s="3690"/>
      <c r="U62" s="3661"/>
      <c r="V62" s="3657"/>
      <c r="W62" s="3657"/>
      <c r="X62" s="3657"/>
      <c r="Y62" s="3657"/>
      <c r="Z62" s="3657"/>
      <c r="AA62" s="3657"/>
      <c r="AB62" s="3691">
        <f t="shared" si="1"/>
      </c>
      <c r="AC62" s="3600">
        <f t="shared" si="26"/>
      </c>
      <c r="AD62" s="3588">
        <f t="shared" si="18"/>
      </c>
      <c r="AE62" s="3601">
        <f t="shared" si="9"/>
      </c>
      <c r="AF62" s="3692">
        <f>VLOOKUP(C62,'Data Products'!$A:$J,10,0)</f>
      </c>
      <c r="AG62" s="3693">
        <f t="shared" si="29"/>
      </c>
      <c r="AH62" s="3591">
        <f t="shared" si="22"/>
      </c>
      <c r="AI62" s="3697"/>
      <c r="AJ62" s="3701"/>
      <c r="AK62" s="3595">
        <v>40</v>
      </c>
      <c r="AL62" s="3594"/>
      <c r="AM62" s="3595"/>
      <c r="AN62" s="3595"/>
    </row>
    <row customHeight="true" hidden="true" ht="18" r="63">
      <c r="A63" s="3682">
        <v>30</v>
      </c>
      <c r="B63" s="3576" t="s">
        <v>3444</v>
      </c>
      <c r="C63" s="3682" t="s">
        <v>3495</v>
      </c>
      <c r="D63" s="3707"/>
      <c r="E63" s="3707"/>
      <c r="F63" s="3685">
        <v>0</v>
      </c>
      <c r="G63" s="3685">
        <v>0</v>
      </c>
      <c r="H63" s="3686"/>
      <c r="I63" s="3687">
        <f>VLOOKUP(C63,'Data Products'!$A:$J,2,0)</f>
      </c>
      <c r="J63" s="3646">
        <f t="shared" si="15"/>
      </c>
      <c r="K63" s="3647">
        <v>45869</v>
      </c>
      <c r="L63" s="3585">
        <f t="shared" si="6"/>
      </c>
      <c r="M63" s="3696">
        <v>0</v>
      </c>
      <c r="N63" s="3609">
        <v>0</v>
      </c>
      <c r="O63" s="3611"/>
      <c r="P63" s="3581"/>
      <c r="Q63" s="3576" t="s">
        <v>3490</v>
      </c>
      <c r="R63" s="3657"/>
      <c r="S63" s="3657"/>
      <c r="T63" s="3690"/>
      <c r="U63" s="3661"/>
      <c r="V63" s="3657"/>
      <c r="W63" s="3657"/>
      <c r="X63" s="3657"/>
      <c r="Y63" s="3657"/>
      <c r="Z63" s="3657"/>
      <c r="AA63" s="3657"/>
      <c r="AB63" s="3691">
        <f t="shared" si="1"/>
      </c>
      <c r="AC63" s="3600">
        <f t="shared" si="26"/>
      </c>
      <c r="AD63" s="3588">
        <f t="shared" si="18"/>
      </c>
      <c r="AE63" s="3601">
        <f t="shared" si="9"/>
      </c>
      <c r="AF63" s="3692">
        <f>VLOOKUP(C63,'Data Products'!$A:$J,10,0)</f>
      </c>
      <c r="AG63" s="3693">
        <f t="shared" si="29"/>
      </c>
      <c r="AH63" s="3591">
        <f t="shared" si="22"/>
      </c>
      <c r="AI63" s="3697"/>
      <c r="AJ63" s="3701"/>
      <c r="AK63" s="3595"/>
      <c r="AL63" s="3594"/>
      <c r="AM63" s="3595"/>
      <c r="AN63" s="3595"/>
    </row>
    <row customHeight="true" hidden="true" ht="18" r="64">
      <c r="A64" s="3682">
        <v>31</v>
      </c>
      <c r="B64" s="3576" t="s">
        <v>3444</v>
      </c>
      <c r="C64" s="3682" t="s">
        <v>3496</v>
      </c>
      <c r="D64" s="3707"/>
      <c r="E64" s="3707"/>
      <c r="F64" s="3685">
        <v>0</v>
      </c>
      <c r="G64" s="3685">
        <v>0</v>
      </c>
      <c r="H64" s="3686"/>
      <c r="I64" s="3687">
        <f>VLOOKUP(C64,'Data Products'!$A:$J,2,0)</f>
      </c>
      <c r="J64" s="3646">
        <f t="shared" si="15"/>
      </c>
      <c r="K64" s="3647">
        <v>45870</v>
      </c>
      <c r="L64" s="3585">
        <f t="shared" si="6"/>
      </c>
      <c r="M64" s="3696">
        <v>0</v>
      </c>
      <c r="N64" s="3609">
        <v>0</v>
      </c>
      <c r="O64" s="3611"/>
      <c r="P64" s="3581"/>
      <c r="Q64" s="3576" t="s">
        <v>3490</v>
      </c>
      <c r="R64" s="3657"/>
      <c r="S64" s="3657"/>
      <c r="T64" s="3690"/>
      <c r="U64" s="3661"/>
      <c r="V64" s="3657"/>
      <c r="W64" s="3657"/>
      <c r="X64" s="3657"/>
      <c r="Y64" s="3657"/>
      <c r="Z64" s="3657"/>
      <c r="AA64" s="3657"/>
      <c r="AB64" s="3691">
        <f t="shared" si="1"/>
      </c>
      <c r="AC64" s="3606">
        <f t="shared" si="26"/>
      </c>
      <c r="AD64" s="3588">
        <f t="shared" si="18"/>
      </c>
      <c r="AE64" s="3607">
        <f t="shared" si="9"/>
      </c>
      <c r="AF64" s="3692">
        <f>VLOOKUP(C64,'Data Products'!$A:$J,10,0)</f>
      </c>
      <c r="AG64" s="3693">
        <f t="shared" si="29"/>
      </c>
      <c r="AH64" s="3591">
        <f t="shared" si="22"/>
      </c>
      <c r="AI64" s="3697"/>
      <c r="AJ64" s="3701"/>
      <c r="AK64" s="3595"/>
      <c r="AL64" s="3594"/>
      <c r="AM64" s="3595"/>
      <c r="AN64" s="3595"/>
    </row>
    <row customHeight="true" hidden="true" ht="18" r="65">
      <c r="A65" s="3682">
        <v>32</v>
      </c>
      <c r="B65" s="3576" t="s">
        <v>3444</v>
      </c>
      <c r="C65" s="3682" t="s">
        <v>3497</v>
      </c>
      <c r="D65" s="3707"/>
      <c r="E65" s="3707"/>
      <c r="F65" s="3685">
        <v>0</v>
      </c>
      <c r="G65" s="3685">
        <v>0</v>
      </c>
      <c r="H65" s="3686"/>
      <c r="I65" s="3687">
        <f>VLOOKUP(C65,'Data Products'!$A:$J,2,0)</f>
      </c>
      <c r="J65" s="3646">
        <f t="shared" si="15"/>
      </c>
      <c r="K65" s="3647">
        <v>45871</v>
      </c>
      <c r="L65" s="3585">
        <f t="shared" si="6"/>
      </c>
      <c r="M65" s="3696">
        <v>0</v>
      </c>
      <c r="N65" s="3609">
        <v>0</v>
      </c>
      <c r="O65" s="3611"/>
      <c r="P65" s="3581"/>
      <c r="Q65" s="3576" t="s">
        <v>3498</v>
      </c>
      <c r="R65" s="3657"/>
      <c r="S65" s="3657"/>
      <c r="T65" s="3690"/>
      <c r="U65" s="3661"/>
      <c r="V65" s="3657"/>
      <c r="W65" s="3657"/>
      <c r="X65" s="3657"/>
      <c r="Y65" s="3657"/>
      <c r="Z65" s="3657"/>
      <c r="AA65" s="3657"/>
      <c r="AB65" s="3691">
        <f t="shared" si="1"/>
      </c>
      <c r="AC65" s="3600">
        <f t="shared" si="26"/>
      </c>
      <c r="AD65" s="3588">
        <f t="shared" si="18"/>
      </c>
      <c r="AE65" s="3601">
        <f t="shared" si="9"/>
      </c>
      <c r="AF65" s="3692">
        <f>VLOOKUP(C65,'Data Products'!$A:$J,10,0)</f>
      </c>
      <c r="AG65" s="3693">
        <f t="shared" si="29"/>
      </c>
      <c r="AH65" s="3591">
        <f t="shared" si="22"/>
      </c>
      <c r="AI65" s="3697"/>
      <c r="AJ65" s="3701"/>
      <c r="AK65" s="3595"/>
      <c r="AL65" s="3594"/>
      <c r="AM65" s="3595"/>
      <c r="AN65" s="3595"/>
    </row>
    <row customHeight="true" hidden="true" ht="18" r="66">
      <c r="A66" s="3682">
        <v>33</v>
      </c>
      <c r="B66" s="3576" t="s">
        <v>3444</v>
      </c>
      <c r="C66" s="3682" t="s">
        <v>3499</v>
      </c>
      <c r="D66" s="3707"/>
      <c r="E66" s="3707"/>
      <c r="F66" s="3685">
        <v>0</v>
      </c>
      <c r="G66" s="3685">
        <v>0</v>
      </c>
      <c r="H66" s="3686"/>
      <c r="I66" s="3687">
        <f>VLOOKUP(C66,'Data Products'!$A:$J,2,0)</f>
      </c>
      <c r="J66" s="3646">
        <f t="shared" si="15"/>
      </c>
      <c r="K66" s="3647">
        <v>45872</v>
      </c>
      <c r="L66" s="3585">
        <f t="shared" si="6"/>
      </c>
      <c r="M66" s="3696">
        <v>0</v>
      </c>
      <c r="N66" s="3609">
        <v>0</v>
      </c>
      <c r="O66" s="3611"/>
      <c r="P66" s="3581"/>
      <c r="Q66" s="3576" t="s">
        <v>3498</v>
      </c>
      <c r="R66" s="3657"/>
      <c r="S66" s="3657"/>
      <c r="T66" s="3690"/>
      <c r="U66" s="3661"/>
      <c r="V66" s="3657"/>
      <c r="W66" s="3657"/>
      <c r="X66" s="3657"/>
      <c r="Y66" s="3657"/>
      <c r="Z66" s="3657"/>
      <c r="AA66" s="3657"/>
      <c r="AB66" s="3691">
        <f t="shared" si="1"/>
      </c>
      <c r="AC66" s="3600">
        <f t="shared" si="26"/>
      </c>
      <c r="AD66" s="3588">
        <f t="shared" si="18"/>
      </c>
      <c r="AE66" s="3601">
        <f t="shared" si="9"/>
      </c>
      <c r="AF66" s="3692">
        <f>VLOOKUP(C66,'Data Products'!$A:$J,10,0)</f>
      </c>
      <c r="AG66" s="3693">
        <f t="shared" si="29"/>
      </c>
      <c r="AH66" s="3591">
        <f t="shared" si="22"/>
      </c>
      <c r="AI66" s="3697"/>
      <c r="AJ66" s="3701"/>
      <c r="AK66" s="3595"/>
      <c r="AL66" s="3594"/>
      <c r="AM66" s="3595"/>
      <c r="AN66" s="3595"/>
    </row>
    <row customHeight="true" hidden="true" ht="18" r="67">
      <c r="A67" s="3682">
        <v>34</v>
      </c>
      <c r="B67" s="3702" t="s">
        <v>3444</v>
      </c>
      <c r="C67" s="3709" t="s">
        <v>3500</v>
      </c>
      <c r="D67" s="3707"/>
      <c r="E67" s="3707"/>
      <c r="F67" s="3685">
        <v>0</v>
      </c>
      <c r="G67" s="3685">
        <v>0</v>
      </c>
      <c r="H67" s="3686"/>
      <c r="I67" s="3687">
        <f>VLOOKUP(C67,'Data Products'!$A:$J,2,0)</f>
      </c>
      <c r="J67" s="3646">
        <f t="shared" si="15"/>
      </c>
      <c r="K67" s="3647">
        <v>45873</v>
      </c>
      <c r="L67" s="3585">
        <f t="shared" si="6"/>
      </c>
      <c r="M67" s="3696">
        <v>0</v>
      </c>
      <c r="N67" s="3609">
        <v>0</v>
      </c>
      <c r="O67" s="3710"/>
      <c r="P67" s="3711"/>
      <c r="Q67" s="3576" t="s">
        <v>3498</v>
      </c>
      <c r="R67" s="3657"/>
      <c r="S67" s="3657"/>
      <c r="T67" s="3690"/>
      <c r="U67" s="3657"/>
      <c r="V67" s="3657"/>
      <c r="W67" s="3657"/>
      <c r="X67" s="3657"/>
      <c r="Y67" s="3657"/>
      <c r="Z67" s="3657"/>
      <c r="AA67" s="3657"/>
      <c r="AB67" s="3691">
        <f t="shared" si="1"/>
      </c>
      <c r="AC67" s="3600">
        <f t="shared" si="26"/>
      </c>
      <c r="AD67" s="3588">
        <f t="shared" si="18"/>
      </c>
      <c r="AE67" s="3601">
        <f t="shared" si="9"/>
      </c>
      <c r="AF67" s="3692">
        <f>VLOOKUP(C67,'Data Products'!$A:$J,10,0)</f>
      </c>
      <c r="AG67" s="3693">
        <f t="shared" si="29"/>
      </c>
      <c r="AH67" s="3591">
        <f t="shared" si="22"/>
      </c>
      <c r="AI67" s="3697"/>
      <c r="AJ67" s="3701"/>
      <c r="AK67" s="3595"/>
      <c r="AL67" s="3594"/>
      <c r="AM67" s="3595"/>
      <c r="AN67" s="3595"/>
    </row>
    <row customHeight="true" hidden="true" ht="18" r="68">
      <c r="A68" s="3682">
        <v>35</v>
      </c>
      <c r="B68" s="3682" t="s">
        <v>3398</v>
      </c>
      <c r="C68" s="3682" t="s">
        <v>3501</v>
      </c>
      <c r="D68" s="3623" t="s">
        <v>3502</v>
      </c>
      <c r="E68" s="3623" t="s">
        <v>3502</v>
      </c>
      <c r="F68" s="3685">
        <v>0</v>
      </c>
      <c r="G68" s="3685">
        <v>0</v>
      </c>
      <c r="H68" s="3712"/>
      <c r="I68" s="3687">
        <f>VLOOKUP(C68,'Data Products'!$A:$J,2,0)</f>
      </c>
      <c r="J68" s="3646">
        <f t="shared" si="15"/>
      </c>
      <c r="K68" s="3647">
        <v>45874</v>
      </c>
      <c r="L68" s="3585">
        <f t="shared" si="6"/>
      </c>
      <c r="M68" s="3713">
        <v>0</v>
      </c>
      <c r="N68" s="3609">
        <v>0</v>
      </c>
      <c r="O68" s="3611"/>
      <c r="P68" s="3581"/>
      <c r="Q68" s="3702" t="s">
        <v>3503</v>
      </c>
      <c r="R68" s="3657"/>
      <c r="S68" s="3657"/>
      <c r="T68" s="3690"/>
      <c r="U68" s="3657"/>
      <c r="V68" s="3657"/>
      <c r="W68" s="3657"/>
      <c r="X68" s="3657"/>
      <c r="Y68" s="3657"/>
      <c r="Z68" s="3657"/>
      <c r="AA68" s="3657"/>
      <c r="AB68" s="3691">
        <f t="shared" si="1"/>
      </c>
      <c r="AC68" s="3606">
        <f t="shared" si="26"/>
      </c>
      <c r="AD68" s="3588">
        <f t="shared" si="18"/>
      </c>
      <c r="AE68" s="3607">
        <f t="shared" si="9"/>
      </c>
      <c r="AF68" s="3692">
        <f>VLOOKUP(C68,'Data Products'!$A:$J,10,0)</f>
      </c>
      <c r="AG68" s="3693">
        <f t="shared" si="29"/>
      </c>
      <c r="AH68" s="3591">
        <f t="shared" si="22"/>
      </c>
      <c r="AI68" s="3697"/>
      <c r="AJ68" s="3701"/>
      <c r="AK68" s="3595">
        <v>50</v>
      </c>
      <c r="AL68" s="3594"/>
      <c r="AM68" s="3595"/>
      <c r="AN68" s="3595"/>
    </row>
    <row customHeight="true" hidden="true" ht="18" r="69">
      <c r="A69" s="3682">
        <v>36</v>
      </c>
      <c r="B69" s="3703" t="s">
        <v>3452</v>
      </c>
      <c r="C69" s="3714" t="s">
        <v>3504</v>
      </c>
      <c r="D69" s="3707"/>
      <c r="E69" s="3707"/>
      <c r="F69" s="3685">
        <v>0</v>
      </c>
      <c r="G69" s="3685">
        <v>0</v>
      </c>
      <c r="H69" s="3686"/>
      <c r="I69" s="3687">
        <f>VLOOKUP(C69,'Data Products'!$A:$J,2,0)</f>
      </c>
      <c r="J69" s="3646">
        <f t="shared" si="15"/>
      </c>
      <c r="K69" s="3647">
        <v>45875</v>
      </c>
      <c r="L69" s="3585">
        <f t="shared" si="6"/>
      </c>
      <c r="M69" s="3696">
        <v>0</v>
      </c>
      <c r="N69" s="3609">
        <v>0</v>
      </c>
      <c r="O69" s="3715"/>
      <c r="P69" s="3716"/>
      <c r="Q69" s="3576" t="s">
        <v>3503</v>
      </c>
      <c r="R69" s="3657"/>
      <c r="S69" s="3657"/>
      <c r="T69" s="3690"/>
      <c r="U69" s="3657"/>
      <c r="V69" s="3657"/>
      <c r="W69" s="3657"/>
      <c r="X69" s="3657"/>
      <c r="Y69" s="3657"/>
      <c r="Z69" s="3657"/>
      <c r="AA69" s="3657"/>
      <c r="AB69" s="3691">
        <f t="shared" si="1"/>
      </c>
      <c r="AC69" s="3606">
        <f t="shared" si="26"/>
      </c>
      <c r="AD69" s="3588">
        <f t="shared" si="18"/>
      </c>
      <c r="AE69" s="3607">
        <f t="shared" si="9"/>
      </c>
      <c r="AF69" s="3692">
        <f>VLOOKUP(C69,'Data Products'!$A:$J,10,0)</f>
      </c>
      <c r="AG69" s="3693">
        <f t="shared" si="29"/>
      </c>
      <c r="AH69" s="3591">
        <f t="shared" si="22"/>
      </c>
      <c r="AI69" s="3697"/>
      <c r="AJ69" s="3717"/>
      <c r="AK69" s="3718"/>
      <c r="AL69" s="3719"/>
      <c r="AM69" s="3718"/>
      <c r="AN69" s="3718"/>
    </row>
    <row customHeight="true" hidden="true" ht="18" r="70">
      <c r="A70" s="3682">
        <v>37</v>
      </c>
      <c r="B70" s="3703" t="s">
        <v>3452</v>
      </c>
      <c r="C70" s="3682" t="s">
        <v>3505</v>
      </c>
      <c r="D70" s="3707"/>
      <c r="E70" s="3707"/>
      <c r="F70" s="3685">
        <v>0</v>
      </c>
      <c r="G70" s="3685">
        <v>0</v>
      </c>
      <c r="H70" s="3720"/>
      <c r="I70" s="3687">
        <f>VLOOKUP(C70,'Data Products'!$A:$J,2,0)</f>
      </c>
      <c r="J70" s="3646">
        <f t="shared" si="15"/>
      </c>
      <c r="K70" s="3647">
        <v>45876</v>
      </c>
      <c r="L70" s="3585">
        <f t="shared" si="6"/>
      </c>
      <c r="M70" s="3696">
        <v>0</v>
      </c>
      <c r="N70" s="3609">
        <v>0</v>
      </c>
      <c r="O70" s="3611"/>
      <c r="P70" s="3581"/>
      <c r="Q70" s="3576" t="s">
        <v>3503</v>
      </c>
      <c r="R70" s="3657"/>
      <c r="S70" s="3657"/>
      <c r="T70" s="3690"/>
      <c r="U70" s="3657"/>
      <c r="V70" s="3657"/>
      <c r="W70" s="3657"/>
      <c r="X70" s="3657"/>
      <c r="Y70" s="3657"/>
      <c r="Z70" s="3657"/>
      <c r="AA70" s="3657"/>
      <c r="AB70" s="3691">
        <f t="shared" si="1"/>
      </c>
      <c r="AC70" s="3606">
        <f t="shared" si="26"/>
      </c>
      <c r="AD70" s="3588">
        <f t="shared" si="18"/>
      </c>
      <c r="AE70" s="3607">
        <f t="shared" si="9"/>
      </c>
      <c r="AF70" s="3692">
        <f>VLOOKUP(C70,'Data Products'!$A:$J,10,0)</f>
      </c>
      <c r="AG70" s="3693">
        <f t="shared" si="29"/>
      </c>
      <c r="AH70" s="3591">
        <f t="shared" si="22"/>
      </c>
      <c r="AI70" s="3697"/>
      <c r="AJ70" s="3701"/>
      <c r="AK70" s="3595"/>
      <c r="AL70" s="3594"/>
      <c r="AM70" s="3595"/>
      <c r="AN70" s="3595"/>
    </row>
    <row customHeight="true" hidden="true" ht="18" r="71">
      <c r="A71" s="3682">
        <v>38</v>
      </c>
      <c r="B71" s="3703" t="s">
        <v>3452</v>
      </c>
      <c r="C71" s="3682" t="s">
        <v>3506</v>
      </c>
      <c r="D71" s="3707"/>
      <c r="E71" s="3707"/>
      <c r="F71" s="3685">
        <v>0</v>
      </c>
      <c r="G71" s="3685">
        <v>0</v>
      </c>
      <c r="H71" s="3720"/>
      <c r="I71" s="3687">
        <f>VLOOKUP(C71,'Data Products'!$A:$J,2,0)</f>
      </c>
      <c r="J71" s="3646">
        <f t="shared" si="15"/>
      </c>
      <c r="K71" s="3647">
        <v>45877</v>
      </c>
      <c r="L71" s="3585">
        <f t="shared" si="6"/>
      </c>
      <c r="M71" s="3696">
        <v>0</v>
      </c>
      <c r="N71" s="3609">
        <v>0</v>
      </c>
      <c r="O71" s="3611"/>
      <c r="P71" s="3581"/>
      <c r="Q71" s="3576" t="s">
        <v>3503</v>
      </c>
      <c r="R71" s="3657"/>
      <c r="S71" s="3657"/>
      <c r="T71" s="3690"/>
      <c r="U71" s="3657"/>
      <c r="V71" s="3657"/>
      <c r="W71" s="3657"/>
      <c r="X71" s="3657"/>
      <c r="Y71" s="3657"/>
      <c r="Z71" s="3657"/>
      <c r="AA71" s="3657"/>
      <c r="AB71" s="3691">
        <f t="shared" si="1"/>
      </c>
      <c r="AC71" s="3606">
        <f t="shared" si="26"/>
      </c>
      <c r="AD71" s="3588">
        <f t="shared" si="18"/>
      </c>
      <c r="AE71" s="3607">
        <f t="shared" si="9"/>
      </c>
      <c r="AF71" s="3692">
        <f>VLOOKUP(C71,'Data Products'!$A:$J,10,0)</f>
      </c>
      <c r="AG71" s="3693">
        <f t="shared" si="29"/>
      </c>
      <c r="AH71" s="3591">
        <f t="shared" si="22"/>
      </c>
      <c r="AI71" s="3697"/>
      <c r="AJ71" s="3701"/>
      <c r="AK71" s="3595"/>
      <c r="AL71" s="3594"/>
      <c r="AM71" s="3595"/>
      <c r="AN71" s="3595"/>
    </row>
    <row customHeight="true" hidden="true" ht="18" r="72">
      <c r="A72" s="3682">
        <v>39</v>
      </c>
      <c r="B72" s="3703" t="s">
        <v>3398</v>
      </c>
      <c r="C72" s="3682" t="s">
        <v>3507</v>
      </c>
      <c r="D72" s="3623" t="s">
        <v>3508</v>
      </c>
      <c r="E72" s="3623" t="s">
        <v>3508</v>
      </c>
      <c r="F72" s="3685">
        <v>0</v>
      </c>
      <c r="G72" s="3685">
        <v>0</v>
      </c>
      <c r="H72" s="3720"/>
      <c r="I72" s="3687">
        <f>VLOOKUP(C72,'Data Products'!$A:$J,2,0)</f>
      </c>
      <c r="J72" s="3646">
        <f t="shared" si="15"/>
      </c>
      <c r="K72" s="3647">
        <v>45878</v>
      </c>
      <c r="L72" s="3585">
        <f t="shared" si="6"/>
      </c>
      <c r="M72" s="3696">
        <v>0</v>
      </c>
      <c r="N72" s="3609">
        <v>0</v>
      </c>
      <c r="O72" s="3611"/>
      <c r="P72" s="3581"/>
      <c r="Q72" s="3576" t="s">
        <v>3509</v>
      </c>
      <c r="R72" s="3657"/>
      <c r="S72" s="3657"/>
      <c r="T72" s="3690"/>
      <c r="U72" s="3657"/>
      <c r="V72" s="3657"/>
      <c r="W72" s="3657"/>
      <c r="X72" s="3657"/>
      <c r="Y72" s="3657"/>
      <c r="Z72" s="3657"/>
      <c r="AA72" s="3657"/>
      <c r="AB72" s="3691">
        <f t="shared" si="1"/>
      </c>
      <c r="AC72" s="3606">
        <f t="shared" si="26"/>
      </c>
      <c r="AD72" s="3588">
        <f t="shared" si="18"/>
      </c>
      <c r="AE72" s="3607">
        <f t="shared" si="9"/>
      </c>
      <c r="AF72" s="3692">
        <f>VLOOKUP(C72,'Data Products'!$A:$J,10,0)</f>
      </c>
      <c r="AG72" s="3693">
        <f t="shared" si="29"/>
      </c>
      <c r="AH72" s="3591"/>
      <c r="AI72" s="3697"/>
      <c r="AJ72" s="3701"/>
      <c r="AK72" s="3595"/>
      <c r="AL72" s="3594"/>
      <c r="AM72" s="3595"/>
      <c r="AN72" s="3595"/>
    </row>
    <row customHeight="true" hidden="true" ht="18" r="73">
      <c r="A73" s="3682">
        <v>40</v>
      </c>
      <c r="B73" s="3576" t="s">
        <v>3444</v>
      </c>
      <c r="C73" s="3682" t="s">
        <v>3510</v>
      </c>
      <c r="D73" s="3721"/>
      <c r="E73" s="3721"/>
      <c r="F73" s="3685">
        <v>0</v>
      </c>
      <c r="G73" s="3685">
        <v>0</v>
      </c>
      <c r="H73" s="3720"/>
      <c r="I73" s="3687">
        <f>VLOOKUP(C73,'Data Products'!$A:$J,2,0)</f>
      </c>
      <c r="J73" s="3646">
        <f t="shared" si="15"/>
      </c>
      <c r="K73" s="3647">
        <v>45879</v>
      </c>
      <c r="L73" s="3585">
        <f t="shared" si="6"/>
      </c>
      <c r="M73" s="3696">
        <v>0</v>
      </c>
      <c r="N73" s="3609">
        <v>0</v>
      </c>
      <c r="O73" s="3722"/>
      <c r="P73" s="3599"/>
      <c r="Q73" s="3576" t="s">
        <v>3511</v>
      </c>
      <c r="R73" s="3657"/>
      <c r="S73" s="3657"/>
      <c r="T73" s="3690"/>
      <c r="U73" s="3657"/>
      <c r="V73" s="3657"/>
      <c r="W73" s="3657"/>
      <c r="X73" s="3657"/>
      <c r="Y73" s="3657"/>
      <c r="Z73" s="3657"/>
      <c r="AA73" s="3657"/>
      <c r="AB73" s="3723">
        <f t="shared" si="1"/>
      </c>
      <c r="AC73" s="3724">
        <f t="shared" si="26"/>
      </c>
      <c r="AD73" s="3588">
        <f t="shared" si="18"/>
      </c>
      <c r="AE73" s="3601">
        <f t="shared" si="9"/>
      </c>
      <c r="AF73" s="3692">
        <f>VLOOKUP(C73,'Data Products'!$A:$J,10,0)</f>
      </c>
      <c r="AG73" s="3693">
        <f t="shared" si="29"/>
      </c>
      <c r="AH73" s="3591">
        <f t="shared" ref="AH73:AH105" si="23">IF(J73&lt;=90,F73,0)</f>
      </c>
      <c r="AI73" s="3697"/>
      <c r="AJ73" s="3701"/>
      <c r="AK73" s="3595"/>
      <c r="AL73" s="3594"/>
      <c r="AM73" s="3595"/>
      <c r="AN73" s="3595"/>
    </row>
    <row customHeight="true" hidden="true" ht="18" r="74">
      <c r="A74" s="3682">
        <v>41</v>
      </c>
      <c r="B74" s="3576" t="s">
        <v>3444</v>
      </c>
      <c r="C74" s="3682" t="s">
        <v>3512</v>
      </c>
      <c r="D74" s="3707"/>
      <c r="E74" s="3707"/>
      <c r="F74" s="3685">
        <v>0</v>
      </c>
      <c r="G74" s="3685">
        <v>0</v>
      </c>
      <c r="H74" s="3720"/>
      <c r="I74" s="3687">
        <f>VLOOKUP(C74,'Data Products'!$A:$J,2,0)</f>
      </c>
      <c r="J74" s="3646">
        <f t="shared" si="15"/>
      </c>
      <c r="K74" s="3647">
        <v>45880</v>
      </c>
      <c r="L74" s="3585">
        <f t="shared" si="6"/>
      </c>
      <c r="M74" s="3696">
        <v>0</v>
      </c>
      <c r="N74" s="3609">
        <v>0</v>
      </c>
      <c r="O74" s="3725"/>
      <c r="P74" s="3726"/>
      <c r="Q74" s="3576" t="s">
        <v>3511</v>
      </c>
      <c r="R74" s="3657"/>
      <c r="S74" s="3657"/>
      <c r="T74" s="3657"/>
      <c r="U74" s="3657"/>
      <c r="V74" s="3657"/>
      <c r="W74" s="3657"/>
      <c r="X74" s="3657"/>
      <c r="Y74" s="3657"/>
      <c r="Z74" s="3657"/>
      <c r="AA74" s="3657"/>
      <c r="AB74" s="3691">
        <f t="shared" si="1"/>
      </c>
      <c r="AC74" s="3724">
        <f t="shared" si="26"/>
      </c>
      <c r="AD74" s="3588">
        <f t="shared" si="18"/>
      </c>
      <c r="AE74" s="3601">
        <f t="shared" si="9"/>
      </c>
      <c r="AF74" s="3692">
        <f>VLOOKUP(C74,'Data Products'!$A:$J,10,0)</f>
      </c>
      <c r="AG74" s="3693">
        <f t="shared" si="29"/>
      </c>
      <c r="AH74" s="3591">
        <f t="shared" si="23"/>
      </c>
      <c r="AI74" s="3697"/>
      <c r="AJ74" s="3701"/>
      <c r="AK74" s="3595"/>
      <c r="AL74" s="3594"/>
      <c r="AM74" s="3595"/>
      <c r="AN74" s="3595"/>
    </row>
    <row customHeight="true" hidden="true" ht="18" r="75">
      <c r="A75" s="3682">
        <v>42</v>
      </c>
      <c r="B75" s="3576" t="s">
        <v>3444</v>
      </c>
      <c r="C75" s="3682" t="s">
        <v>3513</v>
      </c>
      <c r="D75" s="3707"/>
      <c r="E75" s="3707"/>
      <c r="F75" s="3685">
        <v>0</v>
      </c>
      <c r="G75" s="3685">
        <v>0</v>
      </c>
      <c r="H75" s="3720"/>
      <c r="I75" s="3687">
        <f>VLOOKUP(C75,'Data Products'!$A:$J,2,0)</f>
      </c>
      <c r="J75" s="3646">
        <f t="shared" si="15"/>
      </c>
      <c r="K75" s="3647">
        <v>45881</v>
      </c>
      <c r="L75" s="3585">
        <f t="shared" si="6"/>
      </c>
      <c r="M75" s="3696">
        <v>0</v>
      </c>
      <c r="N75" s="3609">
        <v>0</v>
      </c>
      <c r="O75" s="3725"/>
      <c r="P75" s="3726"/>
      <c r="Q75" s="3576" t="s">
        <v>3511</v>
      </c>
      <c r="R75" s="3657"/>
      <c r="S75" s="3657"/>
      <c r="T75" s="3657"/>
      <c r="U75" s="3657"/>
      <c r="V75" s="3657"/>
      <c r="W75" s="3657"/>
      <c r="X75" s="3657"/>
      <c r="Y75" s="3657"/>
      <c r="Z75" s="3657"/>
      <c r="AA75" s="3657"/>
      <c r="AB75" s="3691">
        <f t="shared" si="1"/>
      </c>
      <c r="AC75" s="3724">
        <f t="shared" si="26"/>
      </c>
      <c r="AD75" s="3588">
        <f t="shared" si="18"/>
      </c>
      <c r="AE75" s="3601">
        <f t="shared" si="9"/>
      </c>
      <c r="AF75" s="3692">
        <f>VLOOKUP(C75,'Data Products'!$A:$J,10,0)</f>
      </c>
      <c r="AG75" s="3693">
        <f t="shared" si="29"/>
      </c>
      <c r="AH75" s="3591">
        <f t="shared" si="23"/>
      </c>
      <c r="AI75" s="3697"/>
      <c r="AJ75" s="3701"/>
      <c r="AK75" s="3595"/>
      <c r="AL75" s="3594"/>
      <c r="AM75" s="3595"/>
      <c r="AN75" s="3595"/>
    </row>
    <row customHeight="true" hidden="true" ht="18" r="76">
      <c r="A76" s="3682">
        <v>43</v>
      </c>
      <c r="B76" s="3576" t="s">
        <v>3444</v>
      </c>
      <c r="C76" s="3682" t="s">
        <v>3514</v>
      </c>
      <c r="D76" s="3707"/>
      <c r="E76" s="3707"/>
      <c r="F76" s="3685">
        <v>0</v>
      </c>
      <c r="G76" s="3685">
        <v>0</v>
      </c>
      <c r="H76" s="3720"/>
      <c r="I76" s="3687">
        <f>VLOOKUP(C76,'Data Products'!$A:$J,2,0)</f>
      </c>
      <c r="J76" s="3646">
        <f t="shared" si="15"/>
      </c>
      <c r="K76" s="3647">
        <v>45882</v>
      </c>
      <c r="L76" s="3585">
        <f t="shared" si="6"/>
      </c>
      <c r="M76" s="3696">
        <v>0</v>
      </c>
      <c r="N76" s="3609">
        <v>0</v>
      </c>
      <c r="O76" s="3725"/>
      <c r="P76" s="3726"/>
      <c r="Q76" s="3576" t="s">
        <v>3511</v>
      </c>
      <c r="R76" s="3657"/>
      <c r="S76" s="3657"/>
      <c r="T76" s="3657"/>
      <c r="U76" s="3657"/>
      <c r="V76" s="3657"/>
      <c r="W76" s="3657"/>
      <c r="X76" s="3657"/>
      <c r="Y76" s="3657"/>
      <c r="Z76" s="3657"/>
      <c r="AA76" s="3657"/>
      <c r="AB76" s="3691">
        <f t="shared" si="1"/>
      </c>
      <c r="AC76" s="3724">
        <f t="shared" si="26"/>
      </c>
      <c r="AD76" s="3588">
        <f t="shared" si="18"/>
      </c>
      <c r="AE76" s="3601">
        <f t="shared" si="9"/>
      </c>
      <c r="AF76" s="3692">
        <f>VLOOKUP(C76,'Data Products'!$A:$J,10,0)</f>
      </c>
      <c r="AG76" s="3693">
        <f t="shared" si="29"/>
      </c>
      <c r="AH76" s="3591">
        <f t="shared" si="23"/>
      </c>
      <c r="AI76" s="3697"/>
      <c r="AJ76" s="3701"/>
      <c r="AK76" s="3595"/>
      <c r="AL76" s="3594"/>
      <c r="AM76" s="3595"/>
      <c r="AN76" s="3595"/>
    </row>
    <row customHeight="true" hidden="true" ht="18" r="77">
      <c r="A77" s="3682">
        <v>44</v>
      </c>
      <c r="B77" s="3576" t="s">
        <v>3398</v>
      </c>
      <c r="C77" s="3658" t="s">
        <v>3515</v>
      </c>
      <c r="D77" s="3623" t="s">
        <v>3515</v>
      </c>
      <c r="E77" s="3623" t="s">
        <v>3515</v>
      </c>
      <c r="F77" s="3685">
        <v>0</v>
      </c>
      <c r="G77" s="3685">
        <v>0</v>
      </c>
      <c r="H77" s="3720"/>
      <c r="I77" s="3687">
        <f>VLOOKUP(C77,'Data Products'!$A:$J,2,0)</f>
      </c>
      <c r="J77" s="3646">
        <f t="shared" si="15"/>
      </c>
      <c r="K77" s="3647">
        <v>45883</v>
      </c>
      <c r="L77" s="3585">
        <f t="shared" si="6"/>
      </c>
      <c r="M77" s="3696">
        <v>0</v>
      </c>
      <c r="N77" s="3609">
        <v>0</v>
      </c>
      <c r="O77" s="3725"/>
      <c r="P77" s="3726"/>
      <c r="Q77" s="3576" t="s">
        <v>3511</v>
      </c>
      <c r="R77" s="3657"/>
      <c r="S77" s="3657"/>
      <c r="T77" s="3657"/>
      <c r="U77" s="3657"/>
      <c r="V77" s="3657"/>
      <c r="W77" s="3657"/>
      <c r="X77" s="3657"/>
      <c r="Y77" s="3657"/>
      <c r="Z77" s="3657"/>
      <c r="AA77" s="3657"/>
      <c r="AB77" s="3691">
        <f t="shared" si="1"/>
      </c>
      <c r="AC77" s="3727">
        <f t="shared" si="26"/>
      </c>
      <c r="AD77" s="3588">
        <f t="shared" si="18"/>
      </c>
      <c r="AE77" s="3607">
        <f t="shared" si="9"/>
      </c>
      <c r="AF77" s="3692">
        <f>VLOOKUP(C77,'Data Products'!$A:$J,10,0)</f>
      </c>
      <c r="AG77" s="3693">
        <f t="shared" si="29"/>
      </c>
      <c r="AH77" s="3591">
        <f t="shared" si="23"/>
      </c>
      <c r="AI77" s="3697"/>
      <c r="AJ77" s="3701"/>
      <c r="AK77" s="3595"/>
      <c r="AL77" s="3594"/>
      <c r="AM77" s="3595"/>
      <c r="AN77" s="3595"/>
    </row>
    <row customHeight="true" hidden="true" ht="18" r="78">
      <c r="A78" s="3682">
        <v>45</v>
      </c>
      <c r="B78" s="3576" t="s">
        <v>3444</v>
      </c>
      <c r="C78" s="3682" t="s">
        <v>3516</v>
      </c>
      <c r="D78" s="3707"/>
      <c r="E78" s="3707"/>
      <c r="F78" s="3685">
        <v>0</v>
      </c>
      <c r="G78" s="3685">
        <v>0</v>
      </c>
      <c r="H78" s="3720"/>
      <c r="I78" s="3687">
        <f>VLOOKUP(C78,'Data Products'!$A:$J,2,0)</f>
      </c>
      <c r="J78" s="3646">
        <f t="shared" si="15"/>
      </c>
      <c r="K78" s="3647">
        <v>45884</v>
      </c>
      <c r="L78" s="3585">
        <f t="shared" si="6"/>
      </c>
      <c r="M78" s="3696">
        <v>0</v>
      </c>
      <c r="N78" s="3609">
        <v>0</v>
      </c>
      <c r="O78" s="3725"/>
      <c r="P78" s="3726"/>
      <c r="Q78" s="3576" t="s">
        <v>3511</v>
      </c>
      <c r="R78" s="3657"/>
      <c r="S78" s="3657"/>
      <c r="T78" s="3657"/>
      <c r="U78" s="3657"/>
      <c r="V78" s="3657"/>
      <c r="W78" s="3657"/>
      <c r="X78" s="3657"/>
      <c r="Y78" s="3657"/>
      <c r="Z78" s="3657"/>
      <c r="AA78" s="3657"/>
      <c r="AB78" s="3691">
        <f t="shared" si="1"/>
      </c>
      <c r="AC78" s="3724">
        <f t="shared" si="26"/>
      </c>
      <c r="AD78" s="3588">
        <f t="shared" si="18"/>
      </c>
      <c r="AE78" s="3607">
        <f t="shared" si="9"/>
      </c>
      <c r="AF78" s="3692">
        <f>VLOOKUP(C78,'Data Products'!$A:$J,10,0)</f>
      </c>
      <c r="AG78" s="3693">
        <f t="shared" si="29"/>
      </c>
      <c r="AH78" s="3591">
        <f t="shared" si="23"/>
      </c>
      <c r="AI78" s="3697"/>
      <c r="AJ78" s="3701"/>
      <c r="AK78" s="3595"/>
      <c r="AL78" s="3594"/>
      <c r="AM78" s="3595"/>
      <c r="AN78" s="3595"/>
    </row>
    <row customHeight="true" hidden="true" ht="18" r="79">
      <c r="A79" s="3682">
        <v>46</v>
      </c>
      <c r="B79" s="3576" t="s">
        <v>3444</v>
      </c>
      <c r="C79" s="3682" t="s">
        <v>3517</v>
      </c>
      <c r="D79" s="3707"/>
      <c r="E79" s="3707"/>
      <c r="F79" s="3685">
        <v>0</v>
      </c>
      <c r="G79" s="3685">
        <v>0</v>
      </c>
      <c r="H79" s="3720"/>
      <c r="I79" s="3687">
        <f>VLOOKUP(C79,'Data Products'!$A:$J,2,0)</f>
      </c>
      <c r="J79" s="3646">
        <f t="shared" si="15"/>
      </c>
      <c r="K79" s="3647">
        <v>45885</v>
      </c>
      <c r="L79" s="3585">
        <f t="shared" si="6"/>
      </c>
      <c r="M79" s="3696">
        <v>0</v>
      </c>
      <c r="N79" s="3609">
        <v>0</v>
      </c>
      <c r="O79" s="3725"/>
      <c r="P79" s="3726"/>
      <c r="Q79" s="3576" t="s">
        <v>3511</v>
      </c>
      <c r="R79" s="3657"/>
      <c r="S79" s="3657"/>
      <c r="T79" s="3657"/>
      <c r="U79" s="3657"/>
      <c r="V79" s="3657"/>
      <c r="W79" s="3657"/>
      <c r="X79" s="3657"/>
      <c r="Y79" s="3657"/>
      <c r="Z79" s="3657"/>
      <c r="AA79" s="3657"/>
      <c r="AB79" s="3691">
        <f t="shared" si="1"/>
      </c>
      <c r="AC79" s="3724">
        <f t="shared" si="26"/>
      </c>
      <c r="AD79" s="3588">
        <f t="shared" si="18"/>
      </c>
      <c r="AE79" s="3607">
        <f t="shared" si="9"/>
      </c>
      <c r="AF79" s="3692">
        <f>VLOOKUP(C79,'Data Products'!$A:$J,10,0)</f>
      </c>
      <c r="AG79" s="3693">
        <f t="shared" si="29"/>
      </c>
      <c r="AH79" s="3591">
        <f t="shared" si="23"/>
      </c>
      <c r="AI79" s="3697"/>
      <c r="AJ79" s="3701"/>
      <c r="AK79" s="3595"/>
      <c r="AL79" s="3594"/>
      <c r="AM79" s="3595"/>
      <c r="AN79" s="3595"/>
    </row>
    <row customHeight="true" hidden="true" ht="18" r="80">
      <c r="A80" s="3682">
        <v>47</v>
      </c>
      <c r="B80" s="3576" t="s">
        <v>3444</v>
      </c>
      <c r="C80" s="3709" t="s">
        <v>3518</v>
      </c>
      <c r="D80" s="3707"/>
      <c r="E80" s="3707"/>
      <c r="F80" s="3685">
        <v>0</v>
      </c>
      <c r="G80" s="3685">
        <v>0</v>
      </c>
      <c r="H80" s="3728"/>
      <c r="I80" s="3687">
        <f>VLOOKUP(C80,'Data Products'!$A:$J,2,0)</f>
      </c>
      <c r="J80" s="3646">
        <f t="shared" si="15"/>
      </c>
      <c r="K80" s="3647">
        <v>45886</v>
      </c>
      <c r="L80" s="3585">
        <f t="shared" si="6"/>
      </c>
      <c r="M80" s="3713">
        <v>0</v>
      </c>
      <c r="N80" s="3609">
        <v>0</v>
      </c>
      <c r="O80" s="3729"/>
      <c r="P80" s="3730"/>
      <c r="Q80" s="3576" t="s">
        <v>3511</v>
      </c>
      <c r="R80" s="3657"/>
      <c r="S80" s="3657"/>
      <c r="T80" s="3657"/>
      <c r="U80" s="3657"/>
      <c r="V80" s="3657"/>
      <c r="W80" s="3657"/>
      <c r="X80" s="3657"/>
      <c r="Y80" s="3657"/>
      <c r="Z80" s="3657"/>
      <c r="AA80" s="3657"/>
      <c r="AB80" s="3731">
        <f t="shared" si="1"/>
      </c>
      <c r="AC80" s="3724">
        <f t="shared" si="26"/>
      </c>
      <c r="AD80" s="3588">
        <f t="shared" si="18"/>
      </c>
      <c r="AE80" s="3607">
        <f t="shared" si="9"/>
      </c>
      <c r="AF80" s="3692">
        <f>VLOOKUP(C80,'Data Products'!$A:$J,10,0)</f>
      </c>
      <c r="AG80" s="3693">
        <f t="shared" si="29"/>
      </c>
      <c r="AH80" s="3591">
        <f t="shared" si="23"/>
      </c>
      <c r="AI80" s="3697"/>
      <c r="AJ80" s="3701"/>
      <c r="AK80" s="3595"/>
      <c r="AL80" s="3594"/>
      <c r="AM80" s="3595"/>
      <c r="AN80" s="3595"/>
    </row>
    <row customHeight="true" hidden="true" ht="18" r="81">
      <c r="A81" s="3682">
        <v>48</v>
      </c>
      <c r="B81" s="3576" t="s">
        <v>3444</v>
      </c>
      <c r="C81" s="3682" t="s">
        <v>3519</v>
      </c>
      <c r="D81" s="3707"/>
      <c r="E81" s="3707"/>
      <c r="F81" s="3685">
        <v>0</v>
      </c>
      <c r="G81" s="3685">
        <v>0</v>
      </c>
      <c r="H81" s="3720"/>
      <c r="I81" s="3687">
        <f>VLOOKUP(C81,'Data Products'!$A:$J,2,0)</f>
      </c>
      <c r="J81" s="3646">
        <f t="shared" si="15"/>
      </c>
      <c r="K81" s="3647">
        <v>45887</v>
      </c>
      <c r="L81" s="3585">
        <f t="shared" si="6"/>
      </c>
      <c r="M81" s="3696">
        <v>0</v>
      </c>
      <c r="N81" s="3609">
        <v>0</v>
      </c>
      <c r="O81" s="3725"/>
      <c r="P81" s="3726"/>
      <c r="Q81" s="3576" t="s">
        <v>3511</v>
      </c>
      <c r="R81" s="3581"/>
      <c r="S81" s="3581"/>
      <c r="T81" s="3581"/>
      <c r="U81" s="3581"/>
      <c r="V81" s="3581"/>
      <c r="W81" s="3581"/>
      <c r="X81" s="3581"/>
      <c r="Y81" s="3581"/>
      <c r="Z81" s="3581"/>
      <c r="AA81" s="3581"/>
      <c r="AB81" s="3691">
        <f t="shared" si="1"/>
      </c>
      <c r="AC81" s="3724">
        <f t="shared" si="26"/>
      </c>
      <c r="AD81" s="3588">
        <f t="shared" si="18"/>
      </c>
      <c r="AE81" s="3607">
        <f t="shared" si="9"/>
      </c>
      <c r="AF81" s="3692">
        <f>VLOOKUP(C81,'Data Products'!$A:$J,10,0)</f>
      </c>
      <c r="AG81" s="3693">
        <f t="shared" si="29"/>
      </c>
      <c r="AH81" s="3591">
        <f t="shared" si="23"/>
      </c>
      <c r="AI81" s="3697"/>
      <c r="AJ81" s="3701"/>
      <c r="AK81" s="3595"/>
      <c r="AL81" s="3594"/>
      <c r="AM81" s="3595"/>
      <c r="AN81" s="3595"/>
    </row>
    <row customHeight="true" hidden="true" ht="18" r="82">
      <c r="A82" s="3682">
        <v>49</v>
      </c>
      <c r="B82" s="3576" t="s">
        <v>3444</v>
      </c>
      <c r="C82" s="3682" t="s">
        <v>3520</v>
      </c>
      <c r="D82" s="3707"/>
      <c r="E82" s="3707"/>
      <c r="F82" s="3685">
        <v>0</v>
      </c>
      <c r="G82" s="3685">
        <v>0</v>
      </c>
      <c r="H82" s="3720"/>
      <c r="I82" s="3687">
        <f>VLOOKUP(C82,'Data Products'!$A:$J,2,0)</f>
      </c>
      <c r="J82" s="3646">
        <f t="shared" si="15"/>
      </c>
      <c r="K82" s="3647">
        <v>45888</v>
      </c>
      <c r="L82" s="3585">
        <f t="shared" si="6"/>
      </c>
      <c r="M82" s="3696">
        <v>0</v>
      </c>
      <c r="N82" s="3609">
        <v>0</v>
      </c>
      <c r="O82" s="3725"/>
      <c r="P82" s="3726"/>
      <c r="Q82" s="3576" t="s">
        <v>3511</v>
      </c>
      <c r="R82" s="3581"/>
      <c r="S82" s="3581"/>
      <c r="T82" s="3581"/>
      <c r="U82" s="3581"/>
      <c r="V82" s="3581"/>
      <c r="W82" s="3581"/>
      <c r="X82" s="3581"/>
      <c r="Y82" s="3581"/>
      <c r="Z82" s="3581"/>
      <c r="AA82" s="3581"/>
      <c r="AB82" s="3691">
        <f t="shared" si="1"/>
      </c>
      <c r="AC82" s="3724">
        <f t="shared" si="26"/>
      </c>
      <c r="AD82" s="3588">
        <f t="shared" si="18"/>
      </c>
      <c r="AE82" s="3607">
        <f t="shared" si="9"/>
      </c>
      <c r="AF82" s="3692">
        <f>VLOOKUP(C82,'Data Products'!$A:$J,10,0)</f>
      </c>
      <c r="AG82" s="3693">
        <f t="shared" si="29"/>
      </c>
      <c r="AH82" s="3591">
        <f t="shared" si="23"/>
      </c>
      <c r="AI82" s="3697"/>
      <c r="AJ82" s="3701"/>
      <c r="AK82" s="3595"/>
      <c r="AL82" s="3594"/>
      <c r="AM82" s="3595"/>
      <c r="AN82" s="3595"/>
    </row>
    <row customHeight="true" hidden="true" ht="18" r="83">
      <c r="A83" s="3682">
        <v>50</v>
      </c>
      <c r="B83" s="3576" t="s">
        <v>3444</v>
      </c>
      <c r="C83" s="3682" t="s">
        <v>3521</v>
      </c>
      <c r="D83" s="3623" t="s">
        <v>3522</v>
      </c>
      <c r="E83" s="3623" t="s">
        <v>3522</v>
      </c>
      <c r="F83" s="3685">
        <v>0</v>
      </c>
      <c r="G83" s="3685">
        <v>0</v>
      </c>
      <c r="H83" s="3720"/>
      <c r="I83" s="3687">
        <f>VLOOKUP(C83,'Data Products'!$A:$J,2,0)</f>
      </c>
      <c r="J83" s="3646">
        <f t="shared" si="15"/>
      </c>
      <c r="K83" s="3647">
        <v>45889</v>
      </c>
      <c r="L83" s="3585">
        <f t="shared" si="6"/>
      </c>
      <c r="M83" s="3696">
        <v>0</v>
      </c>
      <c r="N83" s="3609">
        <v>0</v>
      </c>
      <c r="O83" s="3725"/>
      <c r="P83" s="3726"/>
      <c r="Q83" s="3576" t="s">
        <v>3511</v>
      </c>
      <c r="R83" s="3581"/>
      <c r="S83" s="3581"/>
      <c r="T83" s="3581"/>
      <c r="U83" s="3581"/>
      <c r="V83" s="3581"/>
      <c r="W83" s="3581"/>
      <c r="X83" s="3581"/>
      <c r="Y83" s="3581"/>
      <c r="Z83" s="3581"/>
      <c r="AA83" s="3581"/>
      <c r="AB83" s="3691">
        <f t="shared" si="1"/>
      </c>
      <c r="AC83" s="3629">
        <f t="shared" si="26"/>
      </c>
      <c r="AD83" s="3588">
        <f t="shared" si="18"/>
      </c>
      <c r="AE83" s="3607">
        <f t="shared" si="9"/>
      </c>
      <c r="AF83" s="3692">
        <f>VLOOKUP(C83,'Data Products'!$A:$J,10,0)</f>
      </c>
      <c r="AG83" s="3693">
        <f t="shared" si="29"/>
      </c>
      <c r="AH83" s="3591">
        <f t="shared" si="23"/>
      </c>
      <c r="AI83" s="3697"/>
      <c r="AJ83" s="3701"/>
      <c r="AK83" s="3595"/>
      <c r="AL83" s="3594"/>
      <c r="AM83" s="3595"/>
      <c r="AN83" s="3595"/>
    </row>
    <row customHeight="true" hidden="true" ht="18" r="84">
      <c r="A84" s="3682">
        <v>51</v>
      </c>
      <c r="B84" s="3576" t="s">
        <v>3444</v>
      </c>
      <c r="C84" s="3682" t="s">
        <v>3523</v>
      </c>
      <c r="D84" s="3623" t="s">
        <v>3524</v>
      </c>
      <c r="E84" s="3623" t="s">
        <v>3524</v>
      </c>
      <c r="F84" s="3685">
        <v>0</v>
      </c>
      <c r="G84" s="3685">
        <v>0</v>
      </c>
      <c r="H84" s="3720"/>
      <c r="I84" s="3687">
        <f>VLOOKUP(C84,'Data Products'!$A:$J,2,0)</f>
      </c>
      <c r="J84" s="3646">
        <f t="shared" si="15"/>
      </c>
      <c r="K84" s="3647">
        <v>45890</v>
      </c>
      <c r="L84" s="3585">
        <f t="shared" si="6"/>
      </c>
      <c r="M84" s="3696">
        <v>0</v>
      </c>
      <c r="N84" s="3609">
        <v>0</v>
      </c>
      <c r="O84" s="3725"/>
      <c r="P84" s="3726"/>
      <c r="Q84" s="3576" t="s">
        <v>3511</v>
      </c>
      <c r="R84" s="3581"/>
      <c r="S84" s="3581"/>
      <c r="T84" s="3581"/>
      <c r="U84" s="3581"/>
      <c r="V84" s="3581"/>
      <c r="W84" s="3581"/>
      <c r="X84" s="3581"/>
      <c r="Y84" s="3581"/>
      <c r="Z84" s="3581"/>
      <c r="AA84" s="3581"/>
      <c r="AB84" s="3691">
        <f t="shared" si="1"/>
      </c>
      <c r="AC84" s="3606">
        <f t="shared" si="26"/>
      </c>
      <c r="AD84" s="3588">
        <f t="shared" si="18"/>
      </c>
      <c r="AE84" s="3607">
        <f t="shared" si="9"/>
      </c>
      <c r="AF84" s="3692">
        <f>VLOOKUP(C84,'Data Products'!$A:$J,10,0)</f>
      </c>
      <c r="AG84" s="3693">
        <f t="shared" si="29"/>
      </c>
      <c r="AH84" s="3591">
        <f t="shared" si="23"/>
      </c>
      <c r="AI84" s="3697"/>
      <c r="AJ84" s="3701"/>
      <c r="AK84" s="3595"/>
      <c r="AL84" s="3594"/>
      <c r="AM84" s="3595"/>
      <c r="AN84" s="3595"/>
    </row>
    <row customHeight="true" hidden="true" ht="18" r="85">
      <c r="A85" s="3682">
        <v>52</v>
      </c>
      <c r="B85" s="3576" t="s">
        <v>3444</v>
      </c>
      <c r="C85" s="3682" t="s">
        <v>3525</v>
      </c>
      <c r="D85" s="3623" t="s">
        <v>3526</v>
      </c>
      <c r="E85" s="3623" t="s">
        <v>3526</v>
      </c>
      <c r="F85" s="3685">
        <v>0</v>
      </c>
      <c r="G85" s="3685">
        <v>0</v>
      </c>
      <c r="H85" s="3720"/>
      <c r="I85" s="3687">
        <f>VLOOKUP(C85,'Data Products'!$A:$J,2,0)</f>
      </c>
      <c r="J85" s="3646">
        <f t="shared" si="15"/>
      </c>
      <c r="K85" s="3647">
        <v>45891</v>
      </c>
      <c r="L85" s="3585">
        <f t="shared" si="6"/>
      </c>
      <c r="M85" s="3696">
        <v>0</v>
      </c>
      <c r="N85" s="3609">
        <v>0</v>
      </c>
      <c r="O85" s="3725"/>
      <c r="P85" s="3726"/>
      <c r="Q85" s="3576" t="s">
        <v>3511</v>
      </c>
      <c r="R85" s="3581"/>
      <c r="S85" s="3581"/>
      <c r="T85" s="3581"/>
      <c r="U85" s="3581"/>
      <c r="V85" s="3581"/>
      <c r="W85" s="3581"/>
      <c r="X85" s="3581"/>
      <c r="Y85" s="3581"/>
      <c r="Z85" s="3581"/>
      <c r="AA85" s="3581"/>
      <c r="AB85" s="3691">
        <f t="shared" si="1"/>
      </c>
      <c r="AC85" s="3600">
        <f t="shared" si="26"/>
      </c>
      <c r="AD85" s="3588">
        <f t="shared" si="18"/>
      </c>
      <c r="AE85" s="3607">
        <f t="shared" si="9"/>
      </c>
      <c r="AF85" s="3692">
        <f>VLOOKUP(C85,'Data Products'!$A:$J,10,0)</f>
      </c>
      <c r="AG85" s="3693">
        <f t="shared" si="29"/>
      </c>
      <c r="AH85" s="3591">
        <f t="shared" si="23"/>
      </c>
      <c r="AI85" s="3697"/>
      <c r="AJ85" s="3701"/>
      <c r="AK85" s="3595"/>
      <c r="AL85" s="3594"/>
      <c r="AM85" s="3595"/>
      <c r="AN85" s="3595"/>
    </row>
    <row customHeight="true" hidden="true" ht="18" r="86">
      <c r="A86" s="3682">
        <v>53</v>
      </c>
      <c r="B86" s="3576" t="s">
        <v>3444</v>
      </c>
      <c r="C86" s="3682" t="s">
        <v>3527</v>
      </c>
      <c r="D86" s="3623" t="s">
        <v>3528</v>
      </c>
      <c r="E86" s="3623" t="s">
        <v>3528</v>
      </c>
      <c r="F86" s="3685">
        <v>0</v>
      </c>
      <c r="G86" s="3685">
        <v>0</v>
      </c>
      <c r="H86" s="3720"/>
      <c r="I86" s="3687">
        <f>VLOOKUP(C86,'Data Products'!$A:$J,2,0)</f>
      </c>
      <c r="J86" s="3646">
        <f t="shared" si="15"/>
      </c>
      <c r="K86" s="3647">
        <v>45892</v>
      </c>
      <c r="L86" s="3585">
        <f t="shared" si="6"/>
      </c>
      <c r="M86" s="3696">
        <v>0</v>
      </c>
      <c r="N86" s="3609">
        <v>0</v>
      </c>
      <c r="O86" s="3725"/>
      <c r="P86" s="3726"/>
      <c r="Q86" s="3576" t="s">
        <v>3511</v>
      </c>
      <c r="R86" s="3581"/>
      <c r="S86" s="3581"/>
      <c r="T86" s="3581"/>
      <c r="U86" s="3581"/>
      <c r="V86" s="3581"/>
      <c r="W86" s="3581"/>
      <c r="X86" s="3581"/>
      <c r="Y86" s="3581"/>
      <c r="Z86" s="3581"/>
      <c r="AA86" s="3581"/>
      <c r="AB86" s="3691">
        <f t="shared" si="1"/>
      </c>
      <c r="AC86" s="3704">
        <f t="shared" si="26"/>
      </c>
      <c r="AD86" s="3588">
        <f t="shared" si="18"/>
      </c>
      <c r="AE86" s="3607">
        <f t="shared" si="9"/>
      </c>
      <c r="AF86" s="3692">
        <f>VLOOKUP(C86,'Data Products'!$A:$J,10,0)</f>
      </c>
      <c r="AG86" s="3693">
        <f t="shared" si="29"/>
      </c>
      <c r="AH86" s="3591">
        <f t="shared" si="23"/>
      </c>
      <c r="AI86" s="3697"/>
      <c r="AJ86" s="3701"/>
      <c r="AK86" s="3595"/>
      <c r="AL86" s="3594"/>
      <c r="AM86" s="3595"/>
      <c r="AN86" s="3595"/>
    </row>
    <row customHeight="true" hidden="true" ht="18" r="87">
      <c r="A87" s="3682">
        <v>54</v>
      </c>
      <c r="B87" s="3576" t="s">
        <v>3444</v>
      </c>
      <c r="C87" s="3682" t="s">
        <v>3529</v>
      </c>
      <c r="D87" s="3623" t="s">
        <v>3530</v>
      </c>
      <c r="E87" s="3623" t="s">
        <v>3530</v>
      </c>
      <c r="F87" s="3685">
        <v>0</v>
      </c>
      <c r="G87" s="3685">
        <v>0</v>
      </c>
      <c r="H87" s="3720"/>
      <c r="I87" s="3687">
        <f>VLOOKUP(C87,'Data Products'!$A:$J,2,0)</f>
      </c>
      <c r="J87" s="3646">
        <f t="shared" si="15"/>
      </c>
      <c r="K87" s="3647">
        <v>45893</v>
      </c>
      <c r="L87" s="3585">
        <f t="shared" si="6"/>
      </c>
      <c r="M87" s="3696">
        <v>0</v>
      </c>
      <c r="N87" s="3609">
        <v>0</v>
      </c>
      <c r="O87" s="3725"/>
      <c r="P87" s="3726"/>
      <c r="Q87" s="3576" t="s">
        <v>3511</v>
      </c>
      <c r="R87" s="3581"/>
      <c r="S87" s="3581"/>
      <c r="T87" s="3581"/>
      <c r="U87" s="3581"/>
      <c r="V87" s="3581"/>
      <c r="W87" s="3581"/>
      <c r="X87" s="3581"/>
      <c r="Y87" s="3581"/>
      <c r="Z87" s="3581"/>
      <c r="AA87" s="3581"/>
      <c r="AB87" s="3691">
        <f t="shared" si="1"/>
      </c>
      <c r="AC87" s="3704">
        <f t="shared" si="26"/>
      </c>
      <c r="AD87" s="3588">
        <f t="shared" si="18"/>
      </c>
      <c r="AE87" s="3607">
        <f t="shared" si="9"/>
      </c>
      <c r="AF87" s="3692">
        <f>VLOOKUP(C87,'Data Products'!$A:$J,10,0)</f>
      </c>
      <c r="AG87" s="3693">
        <f t="shared" si="29"/>
      </c>
      <c r="AH87" s="3591">
        <f t="shared" si="23"/>
      </c>
      <c r="AI87" s="3697"/>
      <c r="AJ87" s="3701"/>
      <c r="AK87" s="3595"/>
      <c r="AL87" s="3594"/>
      <c r="AM87" s="3595"/>
      <c r="AN87" s="3595"/>
    </row>
    <row customHeight="true" hidden="true" ht="18" r="88">
      <c r="A88" s="3682">
        <v>55</v>
      </c>
      <c r="B88" s="3576" t="s">
        <v>3444</v>
      </c>
      <c r="C88" s="3682" t="s">
        <v>3531</v>
      </c>
      <c r="D88" s="3623" t="s">
        <v>3532</v>
      </c>
      <c r="E88" s="3623" t="s">
        <v>3532</v>
      </c>
      <c r="F88" s="3685">
        <v>0</v>
      </c>
      <c r="G88" s="3685">
        <v>0</v>
      </c>
      <c r="H88" s="3720"/>
      <c r="I88" s="3687">
        <f>VLOOKUP(C88,'Data Products'!$A:$J,2,0)</f>
      </c>
      <c r="J88" s="3646">
        <f t="shared" si="15"/>
      </c>
      <c r="K88" s="3647">
        <v>45894</v>
      </c>
      <c r="L88" s="3585">
        <f t="shared" si="6"/>
      </c>
      <c r="M88" s="3696">
        <v>0</v>
      </c>
      <c r="N88" s="3609">
        <v>0</v>
      </c>
      <c r="O88" s="3725"/>
      <c r="P88" s="3726"/>
      <c r="Q88" s="3576" t="s">
        <v>3511</v>
      </c>
      <c r="R88" s="3581"/>
      <c r="S88" s="3581"/>
      <c r="T88" s="3581"/>
      <c r="U88" s="3581"/>
      <c r="V88" s="3581"/>
      <c r="W88" s="3581"/>
      <c r="X88" s="3581"/>
      <c r="Y88" s="3581"/>
      <c r="Z88" s="3581"/>
      <c r="AA88" s="3581"/>
      <c r="AB88" s="3691">
        <f t="shared" si="1"/>
      </c>
      <c r="AC88" s="3600">
        <f t="shared" si="26"/>
      </c>
      <c r="AD88" s="3588">
        <f t="shared" si="18"/>
      </c>
      <c r="AE88" s="3607">
        <f t="shared" si="9"/>
      </c>
      <c r="AF88" s="3692">
        <f>VLOOKUP(C88,'Data Products'!$A:$J,10,0)</f>
      </c>
      <c r="AG88" s="3693">
        <f t="shared" si="29"/>
      </c>
      <c r="AH88" s="3591">
        <f t="shared" si="23"/>
      </c>
      <c r="AI88" s="3697"/>
      <c r="AJ88" s="3701"/>
      <c r="AK88" s="3595"/>
      <c r="AL88" s="3594"/>
      <c r="AM88" s="3595"/>
      <c r="AN88" s="3595"/>
    </row>
    <row customHeight="true" hidden="true" ht="18" r="89">
      <c r="A89" s="3682">
        <v>56</v>
      </c>
      <c r="B89" s="3576" t="s">
        <v>3444</v>
      </c>
      <c r="C89" s="3682" t="s">
        <v>3533</v>
      </c>
      <c r="D89" s="3623" t="s">
        <v>3534</v>
      </c>
      <c r="E89" s="3623" t="s">
        <v>3534</v>
      </c>
      <c r="F89" s="3685">
        <v>0</v>
      </c>
      <c r="G89" s="3685">
        <v>0</v>
      </c>
      <c r="H89" s="3720"/>
      <c r="I89" s="3687">
        <f>VLOOKUP(C89,'Data Products'!$A:$J,2,0)</f>
      </c>
      <c r="J89" s="3646">
        <f t="shared" si="15"/>
      </c>
      <c r="K89" s="3647">
        <v>45895</v>
      </c>
      <c r="L89" s="3585">
        <f t="shared" si="6"/>
      </c>
      <c r="M89" s="3696">
        <v>0</v>
      </c>
      <c r="N89" s="3609">
        <v>0</v>
      </c>
      <c r="O89" s="3725"/>
      <c r="P89" s="3726"/>
      <c r="Q89" s="3576" t="s">
        <v>3511</v>
      </c>
      <c r="R89" s="3581"/>
      <c r="S89" s="3581"/>
      <c r="T89" s="3581"/>
      <c r="U89" s="3581"/>
      <c r="V89" s="3581"/>
      <c r="W89" s="3581"/>
      <c r="X89" s="3581"/>
      <c r="Y89" s="3581"/>
      <c r="Z89" s="3581"/>
      <c r="AA89" s="3581"/>
      <c r="AB89" s="3691">
        <f t="shared" si="1"/>
      </c>
      <c r="AC89" s="3606">
        <f t="shared" si="26"/>
      </c>
      <c r="AD89" s="3732">
        <f t="shared" si="18"/>
      </c>
      <c r="AE89" s="3607">
        <f t="shared" si="9"/>
      </c>
      <c r="AF89" s="3692">
        <f>VLOOKUP(C89,'Data Products'!$A:$J,10,0)</f>
      </c>
      <c r="AG89" s="3693">
        <f t="shared" si="29"/>
      </c>
      <c r="AH89" s="3591">
        <f t="shared" si="23"/>
      </c>
      <c r="AI89" s="3697"/>
      <c r="AJ89" s="3701"/>
      <c r="AK89" s="3595"/>
      <c r="AL89" s="3594"/>
      <c r="AM89" s="3595"/>
      <c r="AN89" s="3595"/>
    </row>
    <row customHeight="true" hidden="true" ht="18" r="90">
      <c r="A90" s="3682">
        <v>57</v>
      </c>
      <c r="B90" s="3576" t="s">
        <v>3444</v>
      </c>
      <c r="C90" s="3682" t="s">
        <v>3535</v>
      </c>
      <c r="D90" s="3623" t="s">
        <v>3536</v>
      </c>
      <c r="E90" s="3623" t="s">
        <v>3536</v>
      </c>
      <c r="F90" s="3685">
        <v>0</v>
      </c>
      <c r="G90" s="3685">
        <v>0</v>
      </c>
      <c r="H90" s="3720"/>
      <c r="I90" s="3687">
        <f>VLOOKUP(C90,'Data Products'!$A:$J,2,0)</f>
      </c>
      <c r="J90" s="3646">
        <f t="shared" si="15"/>
      </c>
      <c r="K90" s="3647">
        <v>45896</v>
      </c>
      <c r="L90" s="3585">
        <f t="shared" si="6"/>
      </c>
      <c r="M90" s="3696">
        <v>0</v>
      </c>
      <c r="N90" s="3609">
        <v>0</v>
      </c>
      <c r="O90" s="3725"/>
      <c r="P90" s="3726"/>
      <c r="Q90" s="3576" t="s">
        <v>3511</v>
      </c>
      <c r="R90" s="3581"/>
      <c r="S90" s="3581"/>
      <c r="T90" s="3581"/>
      <c r="U90" s="3581"/>
      <c r="V90" s="3581"/>
      <c r="W90" s="3581"/>
      <c r="X90" s="3581"/>
      <c r="Y90" s="3581"/>
      <c r="Z90" s="3581"/>
      <c r="AA90" s="3581"/>
      <c r="AB90" s="3691">
        <f t="shared" si="1"/>
      </c>
      <c r="AC90" s="3587">
        <f t="shared" si="26"/>
      </c>
      <c r="AD90" s="3732">
        <f t="shared" si="18"/>
      </c>
      <c r="AE90" s="3607">
        <f t="shared" si="9"/>
      </c>
      <c r="AF90" s="3692">
        <f>VLOOKUP(C90,'Data Products'!$A:$J,10,0)</f>
      </c>
      <c r="AG90" s="3693">
        <f t="shared" si="29"/>
      </c>
      <c r="AH90" s="3591">
        <f t="shared" si="23"/>
      </c>
      <c r="AI90" s="3697"/>
      <c r="AJ90" s="3701"/>
      <c r="AK90" s="3595"/>
      <c r="AL90" s="3594"/>
      <c r="AM90" s="3595"/>
      <c r="AN90" s="3595"/>
    </row>
    <row customHeight="true" hidden="true" ht="18" r="91">
      <c r="A91" s="3682">
        <v>58</v>
      </c>
      <c r="B91" s="3576" t="s">
        <v>3444</v>
      </c>
      <c r="C91" s="3682" t="s">
        <v>3537</v>
      </c>
      <c r="D91" s="3623" t="s">
        <v>3538</v>
      </c>
      <c r="E91" s="3623" t="s">
        <v>3538</v>
      </c>
      <c r="F91" s="3685">
        <v>0</v>
      </c>
      <c r="G91" s="3685">
        <v>0</v>
      </c>
      <c r="H91" s="3720"/>
      <c r="I91" s="3687">
        <f>VLOOKUP(C91,'Data Products'!$A:$J,2,0)</f>
      </c>
      <c r="J91" s="3646">
        <f t="shared" si="15"/>
      </c>
      <c r="K91" s="3647">
        <v>45897</v>
      </c>
      <c r="L91" s="3585">
        <f t="shared" si="6"/>
      </c>
      <c r="M91" s="3696">
        <v>0</v>
      </c>
      <c r="N91" s="3609">
        <v>0</v>
      </c>
      <c r="O91" s="3725"/>
      <c r="P91" s="3726"/>
      <c r="Q91" s="3576" t="s">
        <v>3511</v>
      </c>
      <c r="R91" s="3581"/>
      <c r="S91" s="3581"/>
      <c r="T91" s="3581"/>
      <c r="U91" s="3581"/>
      <c r="V91" s="3581"/>
      <c r="W91" s="3581"/>
      <c r="X91" s="3581"/>
      <c r="Y91" s="3581"/>
      <c r="Z91" s="3581"/>
      <c r="AA91" s="3581"/>
      <c r="AB91" s="3691">
        <f t="shared" si="1"/>
      </c>
      <c r="AC91" s="3587">
        <f t="shared" si="26"/>
      </c>
      <c r="AD91" s="3732">
        <f t="shared" si="18"/>
      </c>
      <c r="AE91" s="3607">
        <f t="shared" si="9"/>
      </c>
      <c r="AF91" s="3692">
        <f>VLOOKUP(C91,'Data Products'!$A:$J,10,0)</f>
      </c>
      <c r="AG91" s="3693">
        <f t="shared" si="29"/>
      </c>
      <c r="AH91" s="3591">
        <f t="shared" si="23"/>
      </c>
      <c r="AI91" s="3697"/>
      <c r="AJ91" s="3701"/>
      <c r="AK91" s="3595"/>
      <c r="AL91" s="3594"/>
      <c r="AM91" s="3595"/>
      <c r="AN91" s="3595"/>
    </row>
    <row customHeight="true" hidden="true" ht="18" r="92">
      <c r="A92" s="3682">
        <v>59</v>
      </c>
      <c r="B92" s="3576" t="s">
        <v>3444</v>
      </c>
      <c r="C92" s="3682" t="s">
        <v>3539</v>
      </c>
      <c r="D92" s="3623" t="s">
        <v>3540</v>
      </c>
      <c r="E92" s="3623" t="s">
        <v>3540</v>
      </c>
      <c r="F92" s="3685">
        <v>0</v>
      </c>
      <c r="G92" s="3685">
        <v>0</v>
      </c>
      <c r="H92" s="3720"/>
      <c r="I92" s="3687">
        <f>VLOOKUP(C92,'Data Products'!$A:$J,2,0)</f>
      </c>
      <c r="J92" s="3646">
        <f t="shared" si="15"/>
      </c>
      <c r="K92" s="3647">
        <v>45898</v>
      </c>
      <c r="L92" s="3585">
        <f t="shared" si="6"/>
      </c>
      <c r="M92" s="3696">
        <v>0</v>
      </c>
      <c r="N92" s="3609">
        <v>0</v>
      </c>
      <c r="O92" s="3725"/>
      <c r="P92" s="3726"/>
      <c r="Q92" s="3576" t="s">
        <v>3511</v>
      </c>
      <c r="R92" s="3581"/>
      <c r="S92" s="3581"/>
      <c r="T92" s="3581"/>
      <c r="U92" s="3581"/>
      <c r="V92" s="3581"/>
      <c r="W92" s="3581"/>
      <c r="X92" s="3581"/>
      <c r="Y92" s="3581"/>
      <c r="Z92" s="3581"/>
      <c r="AA92" s="3581"/>
      <c r="AB92" s="3691">
        <f t="shared" si="1"/>
      </c>
      <c r="AC92" s="3587">
        <f t="shared" si="26"/>
      </c>
      <c r="AD92" s="3732">
        <f t="shared" si="18"/>
      </c>
      <c r="AE92" s="3607">
        <f t="shared" si="9"/>
      </c>
      <c r="AF92" s="3692">
        <f>VLOOKUP(C92,'Data Products'!$A:$J,10,0)</f>
      </c>
      <c r="AG92" s="3693">
        <f t="shared" si="29"/>
      </c>
      <c r="AH92" s="3591">
        <f t="shared" si="23"/>
      </c>
      <c r="AI92" s="3697"/>
      <c r="AJ92" s="3701"/>
      <c r="AK92" s="3595"/>
      <c r="AL92" s="3594"/>
      <c r="AM92" s="3595"/>
      <c r="AN92" s="3595"/>
    </row>
    <row customHeight="true" hidden="true" ht="18" r="93">
      <c r="A93" s="3682">
        <v>60</v>
      </c>
      <c r="B93" s="3576" t="s">
        <v>3444</v>
      </c>
      <c r="C93" s="3682" t="s">
        <v>3541</v>
      </c>
      <c r="D93" s="3623" t="s">
        <v>3542</v>
      </c>
      <c r="E93" s="3623" t="s">
        <v>3542</v>
      </c>
      <c r="F93" s="3685">
        <v>0</v>
      </c>
      <c r="G93" s="3685">
        <v>0</v>
      </c>
      <c r="H93" s="3720"/>
      <c r="I93" s="3687">
        <f>VLOOKUP(C93,'Data Products'!$A:$J,2,0)</f>
      </c>
      <c r="J93" s="3646">
        <f t="shared" si="15"/>
      </c>
      <c r="K93" s="3647">
        <v>45899</v>
      </c>
      <c r="L93" s="3585">
        <f t="shared" si="6"/>
      </c>
      <c r="M93" s="3696">
        <v>0</v>
      </c>
      <c r="N93" s="3609">
        <v>0</v>
      </c>
      <c r="O93" s="3725"/>
      <c r="P93" s="3726"/>
      <c r="Q93" s="3576" t="s">
        <v>3511</v>
      </c>
      <c r="R93" s="3581"/>
      <c r="S93" s="3581"/>
      <c r="T93" s="3581"/>
      <c r="U93" s="3581"/>
      <c r="V93" s="3581"/>
      <c r="W93" s="3581"/>
      <c r="X93" s="3581"/>
      <c r="Y93" s="3581"/>
      <c r="Z93" s="3581"/>
      <c r="AA93" s="3581"/>
      <c r="AB93" s="3691">
        <f t="shared" si="1"/>
      </c>
      <c r="AC93" s="3587">
        <f t="shared" si="26"/>
      </c>
      <c r="AD93" s="3732">
        <f t="shared" si="18"/>
      </c>
      <c r="AE93" s="3607">
        <f t="shared" si="9"/>
      </c>
      <c r="AF93" s="3692">
        <f>VLOOKUP(C93,'Data Products'!$A:$J,10,0)</f>
      </c>
      <c r="AG93" s="3693">
        <f t="shared" si="29"/>
      </c>
      <c r="AH93" s="3591">
        <f t="shared" si="23"/>
      </c>
      <c r="AI93" s="3697"/>
      <c r="AJ93" s="3701"/>
      <c r="AK93" s="3595"/>
      <c r="AL93" s="3594"/>
      <c r="AM93" s="3595"/>
      <c r="AN93" s="3595"/>
    </row>
    <row customHeight="true" hidden="true" ht="18" r="94">
      <c r="A94" s="3682">
        <v>61</v>
      </c>
      <c r="B94" s="3576" t="s">
        <v>3444</v>
      </c>
      <c r="C94" s="3682" t="s">
        <v>3543</v>
      </c>
      <c r="D94" s="3623" t="s">
        <v>3544</v>
      </c>
      <c r="E94" s="3623" t="s">
        <v>3544</v>
      </c>
      <c r="F94" s="3685">
        <v>0</v>
      </c>
      <c r="G94" s="3685">
        <v>0</v>
      </c>
      <c r="H94" s="3720"/>
      <c r="I94" s="3687">
        <f>VLOOKUP(C94,'Data Products'!$A:$J,2,0)</f>
      </c>
      <c r="J94" s="3646">
        <f t="shared" si="15"/>
      </c>
      <c r="K94" s="3647">
        <v>45900</v>
      </c>
      <c r="L94" s="3585">
        <f t="shared" si="6"/>
      </c>
      <c r="M94" s="3696">
        <v>0</v>
      </c>
      <c r="N94" s="3609">
        <v>0</v>
      </c>
      <c r="O94" s="3725"/>
      <c r="P94" s="3726"/>
      <c r="Q94" s="3576" t="s">
        <v>3511</v>
      </c>
      <c r="R94" s="3581"/>
      <c r="S94" s="3581"/>
      <c r="T94" s="3581"/>
      <c r="U94" s="3581"/>
      <c r="V94" s="3581"/>
      <c r="W94" s="3581"/>
      <c r="X94" s="3581"/>
      <c r="Y94" s="3581"/>
      <c r="Z94" s="3581"/>
      <c r="AA94" s="3581"/>
      <c r="AB94" s="3691">
        <f t="shared" si="1"/>
      </c>
      <c r="AC94" s="3587">
        <f t="shared" si="26"/>
      </c>
      <c r="AD94" s="3732">
        <f t="shared" si="18"/>
      </c>
      <c r="AE94" s="3607">
        <f t="shared" si="9"/>
      </c>
      <c r="AF94" s="3692">
        <f>VLOOKUP(C94,'Data Products'!$A:$J,10,0)</f>
      </c>
      <c r="AG94" s="3693">
        <f t="shared" si="29"/>
      </c>
      <c r="AH94" s="3591">
        <f t="shared" si="23"/>
      </c>
      <c r="AI94" s="3697"/>
      <c r="AJ94" s="3701"/>
      <c r="AK94" s="3595"/>
      <c r="AL94" s="3594"/>
      <c r="AM94" s="3595"/>
      <c r="AN94" s="3595"/>
    </row>
    <row customHeight="true" hidden="true" ht="18" r="95">
      <c r="A95" s="3682">
        <v>62</v>
      </c>
      <c r="B95" s="3576" t="s">
        <v>3444</v>
      </c>
      <c r="C95" s="3682" t="s">
        <v>3545</v>
      </c>
      <c r="D95" s="3623" t="s">
        <v>3546</v>
      </c>
      <c r="E95" s="3623" t="s">
        <v>3546</v>
      </c>
      <c r="F95" s="3685">
        <v>0</v>
      </c>
      <c r="G95" s="3685">
        <v>0</v>
      </c>
      <c r="H95" s="3720"/>
      <c r="I95" s="3687">
        <f>VLOOKUP(C95,'Data Products'!$A:$J,2,0)</f>
      </c>
      <c r="J95" s="3646">
        <f t="shared" si="15"/>
      </c>
      <c r="K95" s="3647">
        <v>45901</v>
      </c>
      <c r="L95" s="3585">
        <f t="shared" si="6"/>
      </c>
      <c r="M95" s="3696">
        <v>0</v>
      </c>
      <c r="N95" s="3609">
        <v>0</v>
      </c>
      <c r="O95" s="3725"/>
      <c r="P95" s="3726"/>
      <c r="Q95" s="3576" t="s">
        <v>3511</v>
      </c>
      <c r="R95" s="3581"/>
      <c r="S95" s="3581"/>
      <c r="T95" s="3581"/>
      <c r="U95" s="3581"/>
      <c r="V95" s="3581"/>
      <c r="W95" s="3581"/>
      <c r="X95" s="3581"/>
      <c r="Y95" s="3581"/>
      <c r="Z95" s="3581"/>
      <c r="AA95" s="3581"/>
      <c r="AB95" s="3691">
        <f t="shared" si="1"/>
      </c>
      <c r="AC95" s="3606">
        <f t="shared" si="26"/>
      </c>
      <c r="AD95" s="3732">
        <f t="shared" si="18"/>
      </c>
      <c r="AE95" s="3607">
        <f t="shared" si="9"/>
      </c>
      <c r="AF95" s="3692">
        <f>VLOOKUP(C95,'Data Products'!$A:$J,10,0)</f>
      </c>
      <c r="AG95" s="3693">
        <f t="shared" si="29"/>
      </c>
      <c r="AH95" s="3591">
        <f t="shared" si="23"/>
      </c>
      <c r="AI95" s="3697"/>
      <c r="AJ95" s="3701"/>
      <c r="AK95" s="3595"/>
      <c r="AL95" s="3594"/>
      <c r="AM95" s="3595"/>
      <c r="AN95" s="3595"/>
    </row>
    <row customHeight="true" hidden="true" ht="18" r="96">
      <c r="A96" s="3682">
        <v>63</v>
      </c>
      <c r="B96" s="3576" t="s">
        <v>3444</v>
      </c>
      <c r="C96" s="3682" t="s">
        <v>3547</v>
      </c>
      <c r="D96" s="3623" t="s">
        <v>3538</v>
      </c>
      <c r="E96" s="3623" t="s">
        <v>3538</v>
      </c>
      <c r="F96" s="3685">
        <v>0</v>
      </c>
      <c r="G96" s="3685">
        <v>0</v>
      </c>
      <c r="H96" s="3720"/>
      <c r="I96" s="3687">
        <f>VLOOKUP(C96,'Data Products'!$A:$J,2,0)</f>
      </c>
      <c r="J96" s="3646">
        <f t="shared" si="15"/>
      </c>
      <c r="K96" s="3647">
        <v>45902</v>
      </c>
      <c r="L96" s="3585">
        <f t="shared" si="6"/>
      </c>
      <c r="M96" s="3696">
        <v>0</v>
      </c>
      <c r="N96" s="3609">
        <v>0</v>
      </c>
      <c r="O96" s="3725"/>
      <c r="P96" s="3726"/>
      <c r="Q96" s="3576" t="s">
        <v>3511</v>
      </c>
      <c r="R96" s="3581"/>
      <c r="S96" s="3581"/>
      <c r="T96" s="3581"/>
      <c r="U96" s="3581"/>
      <c r="V96" s="3581"/>
      <c r="W96" s="3581"/>
      <c r="X96" s="3581"/>
      <c r="Y96" s="3581"/>
      <c r="Z96" s="3581"/>
      <c r="AA96" s="3581"/>
      <c r="AB96" s="3691">
        <f t="shared" si="1"/>
      </c>
      <c r="AC96" s="3600">
        <f t="shared" si="26"/>
      </c>
      <c r="AD96" s="3732">
        <f t="shared" si="18"/>
      </c>
      <c r="AE96" s="3607">
        <f t="shared" si="9"/>
      </c>
      <c r="AF96" s="3692">
        <f>VLOOKUP(C96,'Data Products'!$A:$J,10,0)</f>
      </c>
      <c r="AG96" s="3693">
        <f t="shared" si="29"/>
      </c>
      <c r="AH96" s="3591">
        <f t="shared" si="23"/>
      </c>
      <c r="AI96" s="3697"/>
      <c r="AJ96" s="3701"/>
      <c r="AK96" s="3595"/>
      <c r="AL96" s="3594"/>
      <c r="AM96" s="3595"/>
      <c r="AN96" s="3595"/>
    </row>
    <row customHeight="true" hidden="true" ht="18" r="97">
      <c r="A97" s="3682">
        <v>64</v>
      </c>
      <c r="B97" s="3576" t="s">
        <v>3444</v>
      </c>
      <c r="C97" s="3682" t="s">
        <v>3548</v>
      </c>
      <c r="D97" s="3623" t="s">
        <v>3538</v>
      </c>
      <c r="E97" s="3623" t="s">
        <v>3538</v>
      </c>
      <c r="F97" s="3685">
        <v>0</v>
      </c>
      <c r="G97" s="3685">
        <v>0</v>
      </c>
      <c r="H97" s="3720"/>
      <c r="I97" s="3687">
        <f>VLOOKUP(C97,'Data Products'!$A:$J,2,0)</f>
      </c>
      <c r="J97" s="3646">
        <f t="shared" si="15"/>
      </c>
      <c r="K97" s="3647">
        <v>45903</v>
      </c>
      <c r="L97" s="3585">
        <f t="shared" si="6"/>
      </c>
      <c r="M97" s="3696">
        <v>0</v>
      </c>
      <c r="N97" s="3609">
        <v>0</v>
      </c>
      <c r="O97" s="3725"/>
      <c r="P97" s="3726"/>
      <c r="Q97" s="3576" t="s">
        <v>3511</v>
      </c>
      <c r="R97" s="3581"/>
      <c r="S97" s="3581"/>
      <c r="T97" s="3581"/>
      <c r="U97" s="3581"/>
      <c r="V97" s="3581"/>
      <c r="W97" s="3581"/>
      <c r="X97" s="3581"/>
      <c r="Y97" s="3581"/>
      <c r="Z97" s="3581"/>
      <c r="AA97" s="3581"/>
      <c r="AB97" s="3691">
        <f t="shared" si="1"/>
      </c>
      <c r="AC97" s="3606">
        <f t="shared" si="26"/>
      </c>
      <c r="AD97" s="3732">
        <f t="shared" si="18"/>
      </c>
      <c r="AE97" s="3607">
        <f t="shared" si="9"/>
      </c>
      <c r="AF97" s="3692">
        <f>VLOOKUP(C97,'Data Products'!$A:$J,10,0)</f>
      </c>
      <c r="AG97" s="3693">
        <f t="shared" si="29"/>
      </c>
      <c r="AH97" s="3591">
        <f t="shared" si="23"/>
      </c>
      <c r="AI97" s="3697"/>
      <c r="AJ97" s="3701"/>
      <c r="AK97" s="3595"/>
      <c r="AL97" s="3594"/>
      <c r="AM97" s="3595"/>
      <c r="AN97" s="3595"/>
    </row>
    <row customHeight="true" hidden="true" ht="18" r="98">
      <c r="A98" s="3682">
        <v>65</v>
      </c>
      <c r="B98" s="3576" t="s">
        <v>3395</v>
      </c>
      <c r="C98" s="3682" t="s">
        <v>3549</v>
      </c>
      <c r="D98" s="3623" t="s">
        <v>3550</v>
      </c>
      <c r="E98" s="3623" t="s">
        <v>3550</v>
      </c>
      <c r="F98" s="3685">
        <v>0</v>
      </c>
      <c r="G98" s="3685">
        <v>0</v>
      </c>
      <c r="H98" s="3720"/>
      <c r="I98" s="3687">
        <f>VLOOKUP(C98,'Data Products'!$A:$J,2,0)</f>
      </c>
      <c r="J98" s="3646">
        <f t="shared" si="15"/>
      </c>
      <c r="K98" s="3647">
        <v>45904</v>
      </c>
      <c r="L98" s="3585">
        <f t="shared" si="6"/>
      </c>
      <c r="M98" s="3696">
        <v>0</v>
      </c>
      <c r="N98" s="3609">
        <v>0</v>
      </c>
      <c r="O98" s="3725"/>
      <c r="P98" s="3726"/>
      <c r="Q98" s="3576" t="s">
        <v>3511</v>
      </c>
      <c r="R98" s="3581"/>
      <c r="S98" s="3581"/>
      <c r="T98" s="3581"/>
      <c r="U98" s="3581"/>
      <c r="V98" s="3581"/>
      <c r="W98" s="3581"/>
      <c r="X98" s="3581"/>
      <c r="Y98" s="3581"/>
      <c r="Z98" s="3581"/>
      <c r="AA98" s="3581"/>
      <c r="AB98" s="3691">
        <f t="shared" si="1"/>
      </c>
      <c r="AC98" s="3606">
        <f t="shared" si="26"/>
      </c>
      <c r="AD98" s="3732">
        <f t="shared" si="18"/>
      </c>
      <c r="AE98" s="3607">
        <f t="shared" si="9"/>
      </c>
      <c r="AF98" s="3692">
        <f>VLOOKUP(C98,'Data Products'!$A:$J,10,0)</f>
      </c>
      <c r="AG98" s="3693">
        <f t="shared" si="29"/>
      </c>
      <c r="AH98" s="3591">
        <f t="shared" si="23"/>
      </c>
      <c r="AI98" s="3697"/>
      <c r="AJ98" s="3701"/>
      <c r="AK98" s="3595"/>
      <c r="AL98" s="3594"/>
      <c r="AM98" s="3595"/>
      <c r="AN98" s="3595"/>
    </row>
    <row customHeight="true" hidden="true" ht="18" r="99">
      <c r="A99" s="3682">
        <v>66</v>
      </c>
      <c r="B99" s="3576" t="s">
        <v>3444</v>
      </c>
      <c r="C99" s="3682" t="s">
        <v>3551</v>
      </c>
      <c r="D99" s="3623" t="s">
        <v>3538</v>
      </c>
      <c r="E99" s="3623" t="s">
        <v>3538</v>
      </c>
      <c r="F99" s="3685">
        <v>0</v>
      </c>
      <c r="G99" s="3685">
        <v>0</v>
      </c>
      <c r="H99" s="3720"/>
      <c r="I99" s="3687">
        <f>VLOOKUP(C99,'Data Products'!$A:$J,2,0)</f>
      </c>
      <c r="J99" s="3646">
        <f t="shared" si="15"/>
      </c>
      <c r="K99" s="3647">
        <v>45905</v>
      </c>
      <c r="L99" s="3585">
        <f t="shared" si="6"/>
      </c>
      <c r="M99" s="3696">
        <v>0</v>
      </c>
      <c r="N99" s="3609">
        <v>0</v>
      </c>
      <c r="O99" s="3725"/>
      <c r="P99" s="3726"/>
      <c r="Q99" s="3576" t="s">
        <v>3511</v>
      </c>
      <c r="R99" s="3581"/>
      <c r="S99" s="3581"/>
      <c r="T99" s="3581"/>
      <c r="U99" s="3581"/>
      <c r="V99" s="3581"/>
      <c r="W99" s="3581"/>
      <c r="X99" s="3581"/>
      <c r="Y99" s="3581"/>
      <c r="Z99" s="3581"/>
      <c r="AA99" s="3581"/>
      <c r="AB99" s="3691">
        <f t="shared" si="1"/>
      </c>
      <c r="AC99" s="3606">
        <f t="shared" si="26"/>
      </c>
      <c r="AD99" s="3732">
        <f t="shared" si="18"/>
      </c>
      <c r="AE99" s="3607">
        <f t="shared" si="9"/>
      </c>
      <c r="AF99" s="3692">
        <f>VLOOKUP(C99,'Data Products'!$A:$J,10,0)</f>
      </c>
      <c r="AG99" s="3693">
        <f t="shared" si="29"/>
      </c>
      <c r="AH99" s="3591">
        <f t="shared" si="23"/>
      </c>
      <c r="AI99" s="3697"/>
      <c r="AJ99" s="3701"/>
      <c r="AK99" s="3595"/>
      <c r="AL99" s="3594"/>
      <c r="AM99" s="3595"/>
      <c r="AN99" s="3595"/>
    </row>
    <row customHeight="true" hidden="true" ht="18" r="100">
      <c r="A100" s="3682">
        <v>67</v>
      </c>
      <c r="B100" s="3576" t="s">
        <v>3444</v>
      </c>
      <c r="C100" s="3682" t="s">
        <v>3552</v>
      </c>
      <c r="D100" s="3623" t="s">
        <v>3538</v>
      </c>
      <c r="E100" s="3623" t="s">
        <v>3538</v>
      </c>
      <c r="F100" s="3685">
        <v>0</v>
      </c>
      <c r="G100" s="3685">
        <v>0</v>
      </c>
      <c r="H100" s="3720"/>
      <c r="I100" s="3687">
        <f>VLOOKUP(C100,'Data Products'!$A:$J,2,0)</f>
      </c>
      <c r="J100" s="3646">
        <f t="shared" si="15"/>
      </c>
      <c r="K100" s="3647">
        <v>45906</v>
      </c>
      <c r="L100" s="3585">
        <f t="shared" si="6"/>
      </c>
      <c r="M100" s="3696">
        <v>0</v>
      </c>
      <c r="N100" s="3609">
        <v>0</v>
      </c>
      <c r="O100" s="3725"/>
      <c r="P100" s="3726"/>
      <c r="Q100" s="3576" t="s">
        <v>3511</v>
      </c>
      <c r="R100" s="3581"/>
      <c r="S100" s="3581"/>
      <c r="T100" s="3581"/>
      <c r="U100" s="3581"/>
      <c r="V100" s="3581"/>
      <c r="W100" s="3581"/>
      <c r="X100" s="3581"/>
      <c r="Y100" s="3581"/>
      <c r="Z100" s="3581"/>
      <c r="AA100" s="3581"/>
      <c r="AB100" s="3691">
        <f t="shared" si="1"/>
      </c>
      <c r="AC100" s="3606">
        <f t="shared" si="26"/>
      </c>
      <c r="AD100" s="3732">
        <f t="shared" si="18"/>
      </c>
      <c r="AE100" s="3607">
        <f t="shared" si="9"/>
      </c>
      <c r="AF100" s="3692">
        <f>VLOOKUP(C100,'Data Products'!$A:$J,10,0)</f>
      </c>
      <c r="AG100" s="3693">
        <f t="shared" si="29"/>
      </c>
      <c r="AH100" s="3591">
        <f t="shared" si="23"/>
      </c>
      <c r="AI100" s="3697"/>
      <c r="AJ100" s="3701"/>
      <c r="AK100" s="3595"/>
      <c r="AL100" s="3594"/>
      <c r="AM100" s="3595"/>
      <c r="AN100" s="3595"/>
    </row>
    <row customHeight="true" hidden="true" ht="18" r="101">
      <c r="A101" s="3682">
        <v>68</v>
      </c>
      <c r="B101" s="3576" t="s">
        <v>3444</v>
      </c>
      <c r="C101" s="3682" t="s">
        <v>3553</v>
      </c>
      <c r="D101" s="3623" t="s">
        <v>3538</v>
      </c>
      <c r="E101" s="3623" t="s">
        <v>3538</v>
      </c>
      <c r="F101" s="3685">
        <v>0</v>
      </c>
      <c r="G101" s="3685">
        <v>0</v>
      </c>
      <c r="H101" s="3720"/>
      <c r="I101" s="3687">
        <f>VLOOKUP(C101,'Data Products'!$A:$J,2,0)</f>
      </c>
      <c r="J101" s="3646">
        <f t="shared" si="15"/>
      </c>
      <c r="K101" s="3647">
        <v>45907</v>
      </c>
      <c r="L101" s="3585">
        <f t="shared" si="6"/>
      </c>
      <c r="M101" s="3696">
        <v>0</v>
      </c>
      <c r="N101" s="3609">
        <v>0</v>
      </c>
      <c r="O101" s="3725"/>
      <c r="P101" s="3726"/>
      <c r="Q101" s="3576" t="s">
        <v>3511</v>
      </c>
      <c r="R101" s="3581"/>
      <c r="S101" s="3581"/>
      <c r="T101" s="3581"/>
      <c r="U101" s="3581"/>
      <c r="V101" s="3581"/>
      <c r="W101" s="3581"/>
      <c r="X101" s="3581"/>
      <c r="Y101" s="3581"/>
      <c r="Z101" s="3581"/>
      <c r="AA101" s="3581"/>
      <c r="AB101" s="3691">
        <f t="shared" si="1"/>
      </c>
      <c r="AC101" s="3606">
        <f t="shared" si="26"/>
      </c>
      <c r="AD101" s="3732">
        <f t="shared" si="18"/>
      </c>
      <c r="AE101" s="3607">
        <f t="shared" si="9"/>
      </c>
      <c r="AF101" s="3692">
        <f>VLOOKUP(C101,'Data Products'!$A:$J,10,0)</f>
      </c>
      <c r="AG101" s="3693">
        <f t="shared" si="29"/>
      </c>
      <c r="AH101" s="3591">
        <f t="shared" si="23"/>
      </c>
      <c r="AI101" s="3697"/>
      <c r="AJ101" s="3701"/>
      <c r="AK101" s="3595"/>
      <c r="AL101" s="3594"/>
      <c r="AM101" s="3595"/>
      <c r="AN101" s="3595"/>
    </row>
    <row customHeight="true" hidden="true" ht="18" r="102">
      <c r="A102" s="3682">
        <v>69</v>
      </c>
      <c r="B102" s="3576" t="s">
        <v>3444</v>
      </c>
      <c r="C102" s="3682" t="s">
        <v>3554</v>
      </c>
      <c r="D102" s="3623" t="s">
        <v>3555</v>
      </c>
      <c r="E102" s="3623" t="s">
        <v>3555</v>
      </c>
      <c r="F102" s="3685">
        <v>0</v>
      </c>
      <c r="G102" s="3685">
        <v>0</v>
      </c>
      <c r="H102" s="3720"/>
      <c r="I102" s="3687">
        <f>VLOOKUP(C102,'Data Products'!$A:$J,2,0)</f>
      </c>
      <c r="J102" s="3646">
        <f t="shared" si="15"/>
      </c>
      <c r="K102" s="3647">
        <v>45908</v>
      </c>
      <c r="L102" s="3585">
        <f t="shared" si="6"/>
      </c>
      <c r="M102" s="3696">
        <v>0</v>
      </c>
      <c r="N102" s="3609">
        <v>0</v>
      </c>
      <c r="O102" s="3725"/>
      <c r="P102" s="3726"/>
      <c r="Q102" s="3576" t="s">
        <v>3511</v>
      </c>
      <c r="R102" s="3581"/>
      <c r="S102" s="3581"/>
      <c r="T102" s="3581"/>
      <c r="U102" s="3581"/>
      <c r="V102" s="3581"/>
      <c r="W102" s="3581"/>
      <c r="X102" s="3581"/>
      <c r="Y102" s="3581"/>
      <c r="Z102" s="3581"/>
      <c r="AA102" s="3581"/>
      <c r="AB102" s="3691">
        <f t="shared" si="1"/>
      </c>
      <c r="AC102" s="3587">
        <f t="shared" si="26"/>
      </c>
      <c r="AD102" s="3732">
        <f t="shared" si="18"/>
      </c>
      <c r="AE102" s="3607">
        <f t="shared" si="9"/>
      </c>
      <c r="AF102" s="3692">
        <f>VLOOKUP(C102,'Data Products'!$A:$J,10,0)</f>
      </c>
      <c r="AG102" s="3693">
        <f t="shared" si="29"/>
      </c>
      <c r="AH102" s="3591">
        <f t="shared" si="23"/>
      </c>
      <c r="AI102" s="3697"/>
      <c r="AJ102" s="3701"/>
      <c r="AK102" s="3595"/>
      <c r="AL102" s="3594"/>
      <c r="AM102" s="3595"/>
      <c r="AN102" s="3595"/>
    </row>
    <row customHeight="true" hidden="true" ht="18" r="103">
      <c r="A103" s="3682">
        <v>70</v>
      </c>
      <c r="B103" s="3576" t="s">
        <v>3444</v>
      </c>
      <c r="C103" s="3682" t="s">
        <v>3556</v>
      </c>
      <c r="D103" s="3707"/>
      <c r="E103" s="3707"/>
      <c r="F103" s="3685">
        <v>0</v>
      </c>
      <c r="G103" s="3685">
        <v>0</v>
      </c>
      <c r="H103" s="3720"/>
      <c r="I103" s="3687">
        <f>VLOOKUP(C103,'Data Products'!$A:$J,2,0)</f>
      </c>
      <c r="J103" s="3646">
        <f t="shared" si="15"/>
      </c>
      <c r="K103" s="3647">
        <v>45909</v>
      </c>
      <c r="L103" s="3585">
        <f t="shared" si="6"/>
      </c>
      <c r="M103" s="3696">
        <v>0</v>
      </c>
      <c r="N103" s="3609">
        <v>0</v>
      </c>
      <c r="O103" s="3725"/>
      <c r="P103" s="3726"/>
      <c r="Q103" s="3576" t="s">
        <v>3511</v>
      </c>
      <c r="R103" s="3581"/>
      <c r="S103" s="3581"/>
      <c r="T103" s="3581"/>
      <c r="U103" s="3581"/>
      <c r="V103" s="3581"/>
      <c r="W103" s="3581"/>
      <c r="X103" s="3581"/>
      <c r="Y103" s="3581"/>
      <c r="Z103" s="3581"/>
      <c r="AA103" s="3581"/>
      <c r="AB103" s="3691">
        <f t="shared" si="1"/>
      </c>
      <c r="AC103" s="3600">
        <f t="shared" si="26"/>
      </c>
      <c r="AD103" s="3732">
        <f t="shared" si="18"/>
      </c>
      <c r="AE103" s="3607">
        <f t="shared" si="9"/>
      </c>
      <c r="AF103" s="3692">
        <f>VLOOKUP(C103,'Data Products'!$A:$J,10,0)</f>
      </c>
      <c r="AG103" s="3693">
        <f t="shared" si="29"/>
      </c>
      <c r="AH103" s="3591">
        <f t="shared" si="23"/>
      </c>
      <c r="AI103" s="3697"/>
      <c r="AJ103" s="3701"/>
      <c r="AK103" s="3595"/>
      <c r="AL103" s="3594"/>
      <c r="AM103" s="3595"/>
      <c r="AN103" s="3595"/>
    </row>
    <row customHeight="true" hidden="true" ht="18" r="104">
      <c r="A104" s="3682">
        <v>71</v>
      </c>
      <c r="B104" s="3576" t="s">
        <v>3444</v>
      </c>
      <c r="C104" s="3682" t="s">
        <v>3557</v>
      </c>
      <c r="D104" s="3707"/>
      <c r="E104" s="3707"/>
      <c r="F104" s="3685">
        <v>0</v>
      </c>
      <c r="G104" s="3685">
        <v>0</v>
      </c>
      <c r="H104" s="3720"/>
      <c r="I104" s="3687">
        <f>VLOOKUP(C104,'Data Products'!$A:$J,2,0)</f>
      </c>
      <c r="J104" s="3646">
        <f t="shared" si="15"/>
      </c>
      <c r="K104" s="3647">
        <v>45910</v>
      </c>
      <c r="L104" s="3585">
        <f t="shared" si="6"/>
      </c>
      <c r="M104" s="3696">
        <v>0</v>
      </c>
      <c r="N104" s="3609">
        <v>0</v>
      </c>
      <c r="O104" s="3725"/>
      <c r="P104" s="3726"/>
      <c r="Q104" s="3576" t="s">
        <v>3511</v>
      </c>
      <c r="R104" s="3581"/>
      <c r="S104" s="3581"/>
      <c r="T104" s="3581"/>
      <c r="U104" s="3581"/>
      <c r="V104" s="3581"/>
      <c r="W104" s="3581"/>
      <c r="X104" s="3581"/>
      <c r="Y104" s="3581"/>
      <c r="Z104" s="3581"/>
      <c r="AA104" s="3581"/>
      <c r="AB104" s="3691">
        <f t="shared" si="1"/>
      </c>
      <c r="AC104" s="3704">
        <f t="shared" si="26"/>
      </c>
      <c r="AD104" s="3732">
        <f t="shared" si="18"/>
      </c>
      <c r="AE104" s="3607">
        <f t="shared" si="9"/>
      </c>
      <c r="AF104" s="3692">
        <f>VLOOKUP(C104,'Data Products'!$A:$J,10,0)</f>
      </c>
      <c r="AG104" s="3693">
        <f t="shared" si="29"/>
      </c>
      <c r="AH104" s="3591">
        <f t="shared" si="23"/>
      </c>
      <c r="AI104" s="3694" t="s">
        <v>3558</v>
      </c>
      <c r="AJ104" s="3701"/>
      <c r="AK104" s="3595"/>
      <c r="AL104" s="3594"/>
      <c r="AM104" s="3595"/>
      <c r="AN104" s="3595"/>
    </row>
    <row customHeight="true" hidden="true" ht="18" r="105">
      <c r="A105" s="3709">
        <v>72</v>
      </c>
      <c r="B105" s="3702" t="s">
        <v>3444</v>
      </c>
      <c r="C105" s="3709" t="s">
        <v>3559</v>
      </c>
      <c r="D105" s="3707"/>
      <c r="E105" s="3707"/>
      <c r="F105" s="3685">
        <v>0</v>
      </c>
      <c r="G105" s="3685">
        <v>0</v>
      </c>
      <c r="H105" s="3728"/>
      <c r="I105" s="3687">
        <f>VLOOKUP(C105,'Data Products'!$A:$J,2,0)</f>
      </c>
      <c r="J105" s="3646">
        <f t="shared" si="15"/>
      </c>
      <c r="K105" s="3647">
        <v>45911</v>
      </c>
      <c r="L105" s="3629">
        <f t="shared" si="6"/>
      </c>
      <c r="M105" s="3713">
        <v>0</v>
      </c>
      <c r="N105" s="3609">
        <v>0</v>
      </c>
      <c r="O105" s="3729"/>
      <c r="P105" s="3730"/>
      <c r="Q105" s="3576" t="s">
        <v>3511</v>
      </c>
      <c r="R105" s="3581"/>
      <c r="S105" s="3581"/>
      <c r="T105" s="3581"/>
      <c r="U105" s="3581"/>
      <c r="V105" s="3581"/>
      <c r="W105" s="3581"/>
      <c r="X105" s="3581"/>
      <c r="Y105" s="3581"/>
      <c r="Z105" s="3581"/>
      <c r="AA105" s="3581"/>
      <c r="AB105" s="3691">
        <f t="shared" si="1"/>
      </c>
      <c r="AC105" s="3600">
        <f t="shared" si="26"/>
      </c>
      <c r="AD105" s="3732">
        <f t="shared" si="18"/>
      </c>
      <c r="AE105" s="3607">
        <f t="shared" si="9"/>
      </c>
      <c r="AF105" s="3692">
        <f>VLOOKUP(C105,'Data Products'!$A:$J,10,0)</f>
      </c>
      <c r="AG105" s="3693">
        <f t="shared" si="29"/>
      </c>
      <c r="AH105" s="3591">
        <f t="shared" si="23"/>
      </c>
      <c r="AI105" s="3697"/>
      <c r="AJ105" s="3701"/>
      <c r="AK105" s="3595"/>
      <c r="AL105" s="3594"/>
      <c r="AM105" s="3595"/>
      <c r="AN105" s="3595"/>
    </row>
    <row customHeight="true" hidden="true" ht="18" r="106">
      <c r="A106" s="3623">
        <v>45</v>
      </c>
      <c r="B106" s="3707" t="s">
        <v>3398</v>
      </c>
      <c r="C106" s="3733" t="s">
        <v>3560</v>
      </c>
      <c r="D106" s="3734" t="s">
        <v>3561</v>
      </c>
      <c r="E106" s="3734" t="s">
        <v>3561</v>
      </c>
      <c r="F106" s="3685">
        <v>0</v>
      </c>
      <c r="G106" s="3685">
        <v>0</v>
      </c>
      <c r="H106" s="3644"/>
      <c r="I106" s="3687">
        <f>VLOOKUP(C106,'Data Products'!$A:$J,2,0)</f>
      </c>
      <c r="J106" s="3646">
        <f t="shared" si="15"/>
      </c>
      <c r="K106" s="3647">
        <v>45912</v>
      </c>
      <c r="L106" s="3735">
        <f t="shared" si="6"/>
      </c>
      <c r="M106" s="3736">
        <v>0</v>
      </c>
      <c r="N106" s="3609">
        <v>0</v>
      </c>
      <c r="O106" s="3737"/>
      <c r="P106" s="3640"/>
      <c r="Q106" s="3576" t="s">
        <v>3474</v>
      </c>
      <c r="R106" s="3657"/>
      <c r="S106" s="3657"/>
      <c r="T106" s="3657"/>
      <c r="U106" s="3657"/>
      <c r="V106" s="3657"/>
      <c r="W106" s="3657"/>
      <c r="X106" s="3657"/>
      <c r="Y106" s="3657"/>
      <c r="Z106" s="3657"/>
      <c r="AA106" s="3657"/>
      <c r="AB106" s="3691">
        <f t="shared" si="1"/>
      </c>
      <c r="AC106" s="3727">
        <f t="shared" si="26"/>
      </c>
      <c r="AD106" s="3588">
        <f t="shared" si="18"/>
      </c>
      <c r="AE106" s="3607">
        <f t="shared" si="9"/>
      </c>
      <c r="AF106" s="3692">
        <f>VLOOKUP(C106,'Data Products'!$A:$J,10,0)</f>
      </c>
      <c r="AG106" s="3693">
        <f t="shared" si="29"/>
      </c>
      <c r="AH106" s="3669"/>
      <c r="AI106" s="3697"/>
      <c r="AJ106" s="3738"/>
      <c r="AK106" s="3738"/>
      <c r="AL106" s="3739"/>
      <c r="AM106" s="3738"/>
      <c r="AN106" s="3738"/>
    </row>
    <row customHeight="true" hidden="true" ht="18" r="107">
      <c r="A107" s="3740">
        <v>46</v>
      </c>
      <c r="B107" s="3741" t="s">
        <v>3398</v>
      </c>
      <c r="C107" s="3742" t="s">
        <v>3463</v>
      </c>
      <c r="D107" s="3734" t="s">
        <v>3463</v>
      </c>
      <c r="E107" s="3734" t="s">
        <v>3463</v>
      </c>
      <c r="F107" s="3685">
        <v>0</v>
      </c>
      <c r="G107" s="3685">
        <v>0</v>
      </c>
      <c r="H107" s="3743"/>
      <c r="I107" s="3744">
        <f>VLOOKUP(C107,'Data Products'!$A:$J,2,0)</f>
      </c>
      <c r="J107" s="3646">
        <f t="shared" si="15"/>
      </c>
      <c r="K107" s="3647">
        <v>45913</v>
      </c>
      <c r="L107" s="3745">
        <f t="shared" si="6"/>
      </c>
      <c r="M107" s="3746">
        <v>0</v>
      </c>
      <c r="N107" s="3609">
        <v>13</v>
      </c>
      <c r="O107" s="3747"/>
      <c r="P107" s="3748"/>
      <c r="Q107" s="3702" t="s">
        <v>3474</v>
      </c>
      <c r="R107" s="3657"/>
      <c r="S107" s="3657"/>
      <c r="T107" s="3657"/>
      <c r="U107" s="3657"/>
      <c r="V107" s="3657"/>
      <c r="W107" s="3657"/>
      <c r="X107" s="3657"/>
      <c r="Y107" s="3657"/>
      <c r="Z107" s="3657"/>
      <c r="AA107" s="3657"/>
      <c r="AB107" s="3731">
        <f t="shared" si="1"/>
      </c>
      <c r="AC107" s="3727">
        <f t="shared" si="26"/>
      </c>
      <c r="AD107" s="3749">
        <f t="shared" si="18"/>
      </c>
      <c r="AE107" s="3607">
        <f t="shared" si="9"/>
      </c>
      <c r="AF107" s="3692">
        <f>VLOOKUP(C107,'Data Products'!$A:$J,10,0)</f>
      </c>
      <c r="AG107" s="3693">
        <f t="shared" si="29"/>
      </c>
      <c r="AH107" s="3669"/>
      <c r="AI107" s="3694" t="s">
        <v>3562</v>
      </c>
      <c r="AJ107" s="3738"/>
      <c r="AK107" s="3738"/>
      <c r="AL107" s="3739"/>
      <c r="AM107" s="3738"/>
      <c r="AN107" s="3738"/>
    </row>
    <row customHeight="true" ht="18" r="108">
      <c r="A108" s="3621">
        <v>47</v>
      </c>
      <c r="B108" s="3741" t="s">
        <v>3398</v>
      </c>
      <c r="C108" s="3750" t="s">
        <v>3457</v>
      </c>
      <c r="D108" s="3707" t="s">
        <v>3457</v>
      </c>
      <c r="E108" s="3707" t="s">
        <v>3457</v>
      </c>
      <c r="F108" s="3685">
        <v>31</v>
      </c>
      <c r="G108" s="3685">
        <v>31</v>
      </c>
      <c r="H108" s="3644"/>
      <c r="I108" s="3687">
        <f>VLOOKUP(C108,'Data Products'!$A:$J,2,0)</f>
      </c>
      <c r="J108" s="3646">
        <f t="shared" si="15"/>
      </c>
      <c r="K108" s="3647">
        <v>45914</v>
      </c>
      <c r="L108" s="3585">
        <f t="shared" si="6"/>
      </c>
      <c r="M108" s="3688">
        <v>6</v>
      </c>
      <c r="N108" s="3751">
        <v>18</v>
      </c>
      <c r="O108" s="3611"/>
      <c r="P108" s="3581"/>
      <c r="Q108" s="3576" t="s">
        <v>3563</v>
      </c>
      <c r="R108" s="3661"/>
      <c r="S108" s="3661"/>
      <c r="T108" s="3690"/>
      <c r="U108" s="3661"/>
      <c r="V108" s="3661"/>
      <c r="W108" s="3661"/>
      <c r="X108" s="3661"/>
      <c r="Y108" s="3661"/>
      <c r="Z108" s="3661"/>
      <c r="AA108" s="3661"/>
      <c r="AB108" s="3691">
        <f t="shared" si="1"/>
      </c>
      <c r="AC108" s="3606">
        <f t="shared" si="26"/>
      </c>
      <c r="AD108" s="3588">
        <f t="shared" si="18"/>
      </c>
      <c r="AE108" s="3607">
        <f t="shared" si="9"/>
      </c>
      <c r="AF108" s="3692">
        <f>VLOOKUP(C108,'Data Products'!$A:$J,10,0)</f>
      </c>
      <c r="AG108" s="3693">
        <f t="shared" si="29"/>
      </c>
      <c r="AH108" s="3669"/>
      <c r="AI108" s="3752" t="s">
        <v>3564</v>
      </c>
      <c r="AJ108" s="3753"/>
      <c r="AK108" s="3753"/>
      <c r="AL108" s="3697"/>
      <c r="AM108" s="3753"/>
      <c r="AN108" s="3753"/>
    </row>
    <row r="109">
      <c r="A109" s="3621">
        <v>48</v>
      </c>
      <c r="B109" s="3741" t="s">
        <v>3398</v>
      </c>
      <c r="C109" s="3750" t="s">
        <v>3515</v>
      </c>
      <c r="D109" s="3707" t="s">
        <v>3515</v>
      </c>
      <c r="E109" s="3707" t="s">
        <v>3515</v>
      </c>
      <c r="F109" s="3685">
        <v>123</v>
      </c>
      <c r="G109" s="3685">
        <v>123</v>
      </c>
      <c r="H109" s="3644"/>
      <c r="I109" s="3687">
        <f>VLOOKUP(C109,'Data Products'!$A:$J,2,0)</f>
      </c>
      <c r="J109" s="3646">
        <f t="shared" si="15"/>
      </c>
      <c r="K109" s="3647">
        <v>45915</v>
      </c>
      <c r="L109" s="3585">
        <f t="shared" si="6"/>
      </c>
      <c r="M109" s="3696">
        <v>21</v>
      </c>
      <c r="N109" s="3751">
        <v>48</v>
      </c>
      <c r="O109" s="3611"/>
      <c r="P109" s="3581"/>
      <c r="Q109" s="3576" t="s">
        <v>3449</v>
      </c>
      <c r="R109" s="3661"/>
      <c r="S109" s="3661"/>
      <c r="T109" s="3690"/>
      <c r="U109" s="3661"/>
      <c r="V109" s="3661"/>
      <c r="W109" s="3661"/>
      <c r="X109" s="3661"/>
      <c r="Y109" s="3661"/>
      <c r="Z109" s="3661"/>
      <c r="AA109" s="3661"/>
      <c r="AB109" s="3691">
        <f t="shared" si="1"/>
      </c>
      <c r="AC109" s="3600">
        <f t="shared" si="26"/>
      </c>
      <c r="AD109" s="3588">
        <f t="shared" si="18"/>
      </c>
      <c r="AE109" s="3607">
        <f t="shared" si="9"/>
      </c>
      <c r="AF109" s="3692">
        <f>VLOOKUP(C109,'Data Products'!$A:$J,10,0)</f>
      </c>
      <c r="AG109" s="3693">
        <f t="shared" si="29"/>
      </c>
      <c r="AH109" s="3669"/>
      <c r="AI109" s="3752" t="s">
        <v>3565</v>
      </c>
      <c r="AJ109" s="3753"/>
      <c r="AK109" s="3753"/>
      <c r="AL109" s="3697"/>
      <c r="AM109" s="3753"/>
      <c r="AN109" s="3753"/>
    </row>
    <row customHeight="true" ht="18" r="110">
      <c r="A110" s="3621">
        <v>52</v>
      </c>
      <c r="B110" s="3741" t="s">
        <v>3398</v>
      </c>
      <c r="C110" s="3750" t="s">
        <v>3508</v>
      </c>
      <c r="D110" s="3707" t="s">
        <v>3508</v>
      </c>
      <c r="E110" s="3707" t="s">
        <v>3508</v>
      </c>
      <c r="F110" s="3685">
        <v>703</v>
      </c>
      <c r="G110" s="3685">
        <v>703</v>
      </c>
      <c r="H110" s="3644"/>
      <c r="I110" s="3687">
        <f>VLOOKUP(C110,'Data Products'!$A:$J,2,0)</f>
      </c>
      <c r="J110" s="3646">
        <f t="shared" si="15"/>
      </c>
      <c r="K110" s="3647">
        <v>45919</v>
      </c>
      <c r="L110" s="3585">
        <f t="shared" si="6"/>
      </c>
      <c r="M110" s="3696">
        <v>16</v>
      </c>
      <c r="N110" s="3751">
        <v>32</v>
      </c>
      <c r="O110" s="3611"/>
      <c r="P110" s="3581"/>
      <c r="Q110" s="3576" t="s">
        <v>3454</v>
      </c>
      <c r="R110" s="3661"/>
      <c r="S110" s="3661"/>
      <c r="T110" s="3690"/>
      <c r="U110" s="3661"/>
      <c r="V110" s="3661"/>
      <c r="W110" s="3661"/>
      <c r="X110" s="3661"/>
      <c r="Y110" s="3661"/>
      <c r="Z110" s="3661"/>
      <c r="AA110" s="3661"/>
      <c r="AB110" s="3691">
        <f t="shared" si="1"/>
      </c>
      <c r="AC110" s="3606">
        <f t="shared" si="26"/>
      </c>
      <c r="AD110" s="3588">
        <f t="shared" si="18"/>
      </c>
      <c r="AE110" s="3607">
        <f t="shared" si="9"/>
      </c>
      <c r="AF110" s="3692">
        <f>VLOOKUP(C110,'Data Products'!$A:$J,10,0)</f>
      </c>
      <c r="AG110" s="3693">
        <f t="shared" si="29"/>
      </c>
      <c r="AH110" s="3669"/>
      <c r="AI110" s="3754"/>
      <c r="AJ110" s="3753"/>
      <c r="AK110" s="3753"/>
      <c r="AL110" s="3697"/>
      <c r="AM110" s="3753"/>
      <c r="AN110" s="3753"/>
    </row>
    <row customHeight="true" ht="18" r="111">
      <c r="A111" s="3621">
        <v>53</v>
      </c>
      <c r="B111" s="3741" t="s">
        <v>3398</v>
      </c>
      <c r="C111" s="3750" t="s">
        <v>3456</v>
      </c>
      <c r="D111" s="3707" t="s">
        <v>3456</v>
      </c>
      <c r="E111" s="3707" t="s">
        <v>3456</v>
      </c>
      <c r="F111" s="3685">
        <v>3</v>
      </c>
      <c r="G111" s="3685">
        <v>3</v>
      </c>
      <c r="H111" s="3644"/>
      <c r="I111" s="3687">
        <f>VLOOKUP(C111,'Data Products'!$A:$J,2,0)</f>
      </c>
      <c r="J111" s="3646">
        <f t="shared" si="15"/>
      </c>
      <c r="K111" s="3647">
        <v>45920</v>
      </c>
      <c r="L111" s="3585">
        <f t="shared" si="6"/>
      </c>
      <c r="M111" s="3696">
        <v>0</v>
      </c>
      <c r="N111" s="3609">
        <v>0</v>
      </c>
      <c r="O111" s="3611"/>
      <c r="P111" s="3581"/>
      <c r="Q111" s="3703" t="s">
        <v>3454</v>
      </c>
      <c r="R111" s="3661"/>
      <c r="S111" s="3661"/>
      <c r="T111" s="3690"/>
      <c r="U111" s="3661"/>
      <c r="V111" s="3661"/>
      <c r="W111" s="3661"/>
      <c r="X111" s="3661"/>
      <c r="Y111" s="3661"/>
      <c r="Z111" s="3661"/>
      <c r="AA111" s="3661"/>
      <c r="AB111" s="3691">
        <f t="shared" si="1"/>
      </c>
      <c r="AC111" s="3704">
        <f t="shared" si="26"/>
      </c>
      <c r="AD111" s="3588">
        <f t="shared" si="18"/>
      </c>
      <c r="AE111" s="3607">
        <f t="shared" si="9"/>
      </c>
      <c r="AF111" s="3692">
        <f>VLOOKUP(C111,'Data Products'!$A:$J,10,0)</f>
      </c>
      <c r="AG111" s="3693">
        <f t="shared" si="29"/>
      </c>
      <c r="AH111" s="3669"/>
      <c r="AI111" s="3754"/>
      <c r="AJ111" s="3753"/>
      <c r="AK111" s="3753"/>
      <c r="AL111" s="3697"/>
      <c r="AM111" s="3753"/>
      <c r="AN111" s="3753"/>
    </row>
    <row customHeight="true" hidden="true" ht="18" r="112">
      <c r="A112" s="3621">
        <v>54</v>
      </c>
      <c r="B112" s="3741" t="s">
        <v>3398</v>
      </c>
      <c r="C112" s="3750" t="s">
        <v>3561</v>
      </c>
      <c r="D112" s="3707" t="s">
        <v>3561</v>
      </c>
      <c r="E112" s="3707" t="s">
        <v>3561</v>
      </c>
      <c r="F112" s="3685">
        <v>3</v>
      </c>
      <c r="G112" s="3685">
        <v>3</v>
      </c>
      <c r="H112" s="3644"/>
      <c r="I112" s="3687">
        <f>VLOOKUP(C112,'Data Products'!$A:$J,2,0)</f>
      </c>
      <c r="J112" s="3646">
        <f t="shared" si="15"/>
      </c>
      <c r="K112" s="3647">
        <v>45921</v>
      </c>
      <c r="L112" s="3585">
        <f t="shared" si="6"/>
      </c>
      <c r="M112" s="3696">
        <v>38</v>
      </c>
      <c r="N112" s="3706">
        <v>2003</v>
      </c>
      <c r="O112" s="3611"/>
      <c r="P112" s="3581"/>
      <c r="Q112" s="3576" t="s">
        <v>3454</v>
      </c>
      <c r="R112" s="3661"/>
      <c r="S112" s="3661"/>
      <c r="T112" s="3690"/>
      <c r="U112" s="3661"/>
      <c r="V112" s="3661"/>
      <c r="W112" s="3661"/>
      <c r="X112" s="3661"/>
      <c r="Y112" s="3661"/>
      <c r="Z112" s="3661"/>
      <c r="AA112" s="3661"/>
      <c r="AB112" s="3691">
        <f t="shared" si="1"/>
      </c>
      <c r="AC112" s="3600">
        <f t="shared" si="26"/>
      </c>
      <c r="AD112" s="3588">
        <f t="shared" si="18"/>
      </c>
      <c r="AE112" s="3607">
        <f t="shared" si="9"/>
      </c>
      <c r="AF112" s="3692">
        <f>VLOOKUP(C112,'Data Products'!$A:$J,10,0)</f>
      </c>
      <c r="AG112" s="3693">
        <f t="shared" si="29"/>
      </c>
      <c r="AH112" s="3669"/>
      <c r="AI112" s="3754"/>
      <c r="AJ112" s="3753"/>
      <c r="AK112" s="3753"/>
      <c r="AL112" s="3697"/>
      <c r="AM112" s="3753"/>
      <c r="AN112" s="3753"/>
    </row>
    <row customHeight="true" ht="18" r="113">
      <c r="A113" s="3621">
        <v>55</v>
      </c>
      <c r="B113" s="3741" t="s">
        <v>3398</v>
      </c>
      <c r="C113" s="3750" t="s">
        <v>3566</v>
      </c>
      <c r="D113" s="3707" t="s">
        <v>3566</v>
      </c>
      <c r="E113" s="3707" t="s">
        <v>3566</v>
      </c>
      <c r="F113" s="3685">
        <v>809</v>
      </c>
      <c r="G113" s="3685">
        <v>809</v>
      </c>
      <c r="H113" s="3644"/>
      <c r="I113" s="3687">
        <f>VLOOKUP(C113,'Data Products'!$A:$J,2,0)</f>
      </c>
      <c r="J113" s="3646">
        <f t="shared" si="15"/>
      </c>
      <c r="K113" s="3647">
        <v>45922</v>
      </c>
      <c r="L113" s="3585">
        <f t="shared" si="6"/>
      </c>
      <c r="M113" s="3713">
        <v>669</v>
      </c>
      <c r="N113" s="3706">
        <v>1803</v>
      </c>
      <c r="O113" s="3611"/>
      <c r="P113" s="3581"/>
      <c r="Q113" s="3576" t="s">
        <v>3454</v>
      </c>
      <c r="R113" s="3661"/>
      <c r="S113" s="3661"/>
      <c r="T113" s="3690"/>
      <c r="U113" s="3661"/>
      <c r="V113" s="3661"/>
      <c r="W113" s="3661"/>
      <c r="X113" s="3661"/>
      <c r="Y113" s="3661"/>
      <c r="Z113" s="3661"/>
      <c r="AA113" s="3661"/>
      <c r="AB113" s="3691">
        <f t="shared" si="1"/>
      </c>
      <c r="AC113" s="3606">
        <f t="shared" si="26"/>
      </c>
      <c r="AD113" s="3588">
        <f t="shared" si="18"/>
      </c>
      <c r="AE113" s="3607">
        <f t="shared" si="9"/>
      </c>
      <c r="AF113" s="3692">
        <f>VLOOKUP(C113,'Data Products'!$A:$J,10,0)</f>
      </c>
      <c r="AG113" s="3693">
        <f t="shared" si="29"/>
      </c>
      <c r="AH113" s="3669"/>
      <c r="AI113" s="3754"/>
      <c r="AJ113" s="3753"/>
      <c r="AK113" s="3753"/>
      <c r="AL113" s="3697"/>
      <c r="AM113" s="3753"/>
      <c r="AN113" s="3753"/>
    </row>
    <row customHeight="true" ht="18" r="114">
      <c r="A114" s="3621">
        <v>56</v>
      </c>
      <c r="B114" s="3707" t="s">
        <v>3398</v>
      </c>
      <c r="C114" s="3750" t="s">
        <v>3502</v>
      </c>
      <c r="D114" s="3707" t="s">
        <v>3502</v>
      </c>
      <c r="E114" s="3707" t="s">
        <v>3502</v>
      </c>
      <c r="F114" s="3685">
        <v>539</v>
      </c>
      <c r="G114" s="3685">
        <v>539</v>
      </c>
      <c r="H114" s="3644"/>
      <c r="I114" s="3687">
        <f>VLOOKUP(C114,'Data Products'!$A:$J,2,0)</f>
      </c>
      <c r="J114" s="3646">
        <f t="shared" si="15"/>
      </c>
      <c r="K114" s="3647">
        <v>45923</v>
      </c>
      <c r="L114" s="3612">
        <f t="shared" si="6"/>
      </c>
      <c r="M114" s="3736">
        <v>55</v>
      </c>
      <c r="N114" s="3751">
        <v>203</v>
      </c>
      <c r="O114" s="3611"/>
      <c r="P114" s="3581"/>
      <c r="Q114" s="3576" t="s">
        <v>3454</v>
      </c>
      <c r="R114" s="3661"/>
      <c r="S114" s="3661"/>
      <c r="T114" s="3690"/>
      <c r="U114" s="3661"/>
      <c r="V114" s="3661"/>
      <c r="W114" s="3661"/>
      <c r="X114" s="3661"/>
      <c r="Y114" s="3661"/>
      <c r="Z114" s="3661"/>
      <c r="AA114" s="3661"/>
      <c r="AB114" s="3691">
        <f t="shared" si="1"/>
      </c>
      <c r="AC114" s="3600">
        <f t="shared" si="26"/>
      </c>
      <c r="AD114" s="3588">
        <f t="shared" si="18"/>
      </c>
      <c r="AE114" s="3755">
        <f t="shared" si="9"/>
      </c>
      <c r="AF114" s="3756">
        <f>VLOOKUP(C114,'Data Products'!$A:$J,10,0)</f>
      </c>
      <c r="AG114" s="3757">
        <f t="shared" si="29"/>
      </c>
      <c r="AH114" s="3757">
        <f>AG114*G114</f>
      </c>
      <c r="AI114" s="3757">
        <f t="shared" ref="AI114:AI115" si="31">AH114*H114</f>
      </c>
      <c r="AJ114" s="3753"/>
      <c r="AK114" s="3753"/>
      <c r="AL114" s="3697"/>
      <c r="AM114" s="3753"/>
      <c r="AN114" s="3753"/>
    </row>
    <row customHeight="true" ht="18" r="115">
      <c r="A115" s="3621">
        <v>57</v>
      </c>
      <c r="B115" s="3707" t="s">
        <v>3444</v>
      </c>
      <c r="C115" s="3623" t="s">
        <v>3477</v>
      </c>
      <c r="D115" s="3623" t="s">
        <v>3477</v>
      </c>
      <c r="E115" s="3623" t="s">
        <v>3477</v>
      </c>
      <c r="F115" s="3685">
        <v>2</v>
      </c>
      <c r="G115" s="3685">
        <v>2</v>
      </c>
      <c r="H115" s="3644"/>
      <c r="I115" s="3687">
        <f>VLOOKUP(C115,'Data Products'!$A:$J,2,0)</f>
      </c>
      <c r="J115" s="3646">
        <f t="shared" si="15"/>
      </c>
      <c r="K115" s="3758">
        <v>46142</v>
      </c>
      <c r="L115" s="3612">
        <f t="shared" si="6"/>
      </c>
      <c r="M115" s="3759">
        <v>0</v>
      </c>
      <c r="N115" s="3751">
        <v>0</v>
      </c>
      <c r="O115" s="3611"/>
      <c r="P115" s="3581"/>
      <c r="Q115" s="3576" t="s">
        <v>3454</v>
      </c>
      <c r="R115" s="3661"/>
      <c r="S115" s="3661"/>
      <c r="T115" s="3690"/>
      <c r="U115" s="3661"/>
      <c r="V115" s="3661"/>
      <c r="W115" s="3661"/>
      <c r="X115" s="3661"/>
      <c r="Y115" s="3661"/>
      <c r="Z115" s="3661"/>
      <c r="AA115" s="3661"/>
      <c r="AB115" s="3691">
        <f t="shared" si="1"/>
      </c>
      <c r="AC115" s="3600">
        <f t="shared" si="26"/>
      </c>
      <c r="AD115" s="3588">
        <f t="shared" si="18"/>
      </c>
      <c r="AE115" s="3755">
        <f t="shared" si="9"/>
      </c>
      <c r="AF115" s="3756">
        <f>VLOOKUP(C115,'Data Products'!$A:$J,10,0)</f>
      </c>
      <c r="AG115" s="3757">
        <f t="shared" si="29"/>
      </c>
      <c r="AH115" s="3669"/>
      <c r="AI115" s="3757">
        <f t="shared" si="31"/>
      </c>
      <c r="AJ115" s="3738"/>
      <c r="AK115" s="3738"/>
      <c r="AL115" s="3739"/>
      <c r="AM115" s="3738"/>
      <c r="AN115" s="3738"/>
    </row>
    <row customHeight="true" ht="18" r="116">
      <c r="A116" s="3658"/>
      <c r="B116" s="3658"/>
      <c r="C116" s="3658"/>
      <c r="D116" s="3657"/>
      <c r="E116" s="3657"/>
      <c r="F116" s="3657"/>
      <c r="G116" s="3657"/>
      <c r="H116" s="3657"/>
      <c r="I116" s="3760"/>
      <c r="J116" s="3761"/>
      <c r="K116" s="3761"/>
      <c r="L116" s="3761"/>
      <c r="M116" s="3657"/>
      <c r="N116" s="3657"/>
      <c r="O116" s="3665"/>
      <c r="P116" s="3665"/>
      <c r="Q116" s="3658"/>
      <c r="R116" s="3657"/>
      <c r="S116" s="3657"/>
      <c r="T116" s="3657"/>
      <c r="U116" s="3657"/>
      <c r="V116" s="3657"/>
      <c r="W116" s="3657"/>
      <c r="X116" s="3657"/>
      <c r="Y116" s="3657"/>
      <c r="Z116" s="3657"/>
      <c r="AA116" s="3657"/>
      <c r="AB116" s="3660"/>
      <c r="AC116" s="3762"/>
      <c r="AD116" s="3763"/>
      <c r="AE116" s="3764" t="s">
        <v>3431</v>
      </c>
      <c r="AF116" s="3765"/>
      <c r="AG116" s="3766">
        <v>366720000</v>
      </c>
      <c r="AH116" s="3669"/>
      <c r="AI116" s="3739"/>
      <c r="AJ116" s="3738"/>
      <c r="AK116" s="3738"/>
      <c r="AL116" s="3739"/>
      <c r="AM116" s="3738"/>
      <c r="AN116" s="3738"/>
    </row>
    <row customHeight="true" ht="18" r="117">
      <c r="A117" s="3767" t="s">
        <v>3567</v>
      </c>
      <c r="B117" s="3767"/>
      <c r="C117" s="3767"/>
      <c r="D117" s="3767"/>
      <c r="E117" s="3767"/>
      <c r="F117" s="3767"/>
      <c r="H117" s="3657"/>
      <c r="I117" s="3760"/>
      <c r="J117" s="3761"/>
      <c r="K117" s="3761"/>
      <c r="L117" s="3761"/>
      <c r="M117" s="3657"/>
      <c r="N117" s="3657"/>
      <c r="O117" s="3665"/>
      <c r="P117" s="3665"/>
      <c r="Q117" s="3658"/>
      <c r="R117" s="3657"/>
      <c r="S117" s="3657"/>
      <c r="T117" s="3657"/>
      <c r="U117" s="3657"/>
      <c r="V117" s="3657"/>
      <c r="W117" s="3657"/>
      <c r="X117" s="3657"/>
      <c r="Y117" s="3657"/>
      <c r="Z117" s="3657"/>
      <c r="AA117" s="3657"/>
      <c r="AB117" s="3660"/>
      <c r="AC117" s="3762"/>
      <c r="AD117" s="3763"/>
      <c r="AE117" s="3768" t="s">
        <v>3432</v>
      </c>
      <c r="AF117" s="3765">
        <v>0.48350239965095987</v>
      </c>
      <c r="AG117" s="3766">
        <v>177310000</v>
      </c>
      <c r="AH117" s="3669"/>
      <c r="AI117" s="3739"/>
      <c r="AJ117" s="3738"/>
      <c r="AK117" s="3738"/>
      <c r="AL117" s="3739"/>
      <c r="AM117" s="3738"/>
      <c r="AN117" s="3738"/>
    </row>
    <row r="118">
      <c r="A118" s="3769" t="s">
        <v>3391</v>
      </c>
      <c r="B118" s="3769" t="s">
        <v>3372</v>
      </c>
      <c r="C118" s="3769" t="s">
        <v>3568</v>
      </c>
      <c r="D118" s="3769" t="s">
        <v>3569</v>
      </c>
      <c r="E118" s="3770" t="s">
        <v>3570</v>
      </c>
      <c r="F118" s="3771" t="s">
        <v>3571</v>
      </c>
      <c r="G118" s="3657"/>
      <c r="H118" s="3761"/>
      <c r="I118" s="3761"/>
      <c r="J118" s="3761"/>
      <c r="K118" s="3657"/>
      <c r="L118" s="3657"/>
      <c r="M118" s="3665"/>
      <c r="N118" s="3665"/>
      <c r="O118" s="3657"/>
      <c r="P118" s="3657"/>
      <c r="Q118" s="3657"/>
      <c r="R118" s="3657"/>
      <c r="S118" s="3657"/>
      <c r="T118" s="3657"/>
      <c r="U118" s="3657"/>
      <c r="V118" s="3657"/>
      <c r="W118" s="3657"/>
      <c r="X118" s="3657"/>
      <c r="Y118" s="3657"/>
      <c r="Z118" s="3657"/>
      <c r="AA118" s="3657"/>
      <c r="AB118" s="3657"/>
      <c r="AC118" s="3657"/>
      <c r="AE118" s="3768" t="s">
        <v>3433</v>
      </c>
      <c r="AF118" s="3765">
        <v>0.06893542757417102</v>
      </c>
      <c r="AG118" s="3766">
        <v>25280000</v>
      </c>
      <c r="AH118" s="3738"/>
      <c r="AI118" s="3738"/>
      <c r="AJ118" s="3738"/>
      <c r="AK118" s="3739"/>
      <c r="AL118" s="3738"/>
      <c r="AM118" s="3738"/>
    </row>
    <row r="119">
      <c r="A119" s="3772"/>
      <c r="B119" s="3769"/>
      <c r="C119" s="3769"/>
      <c r="D119" s="3769"/>
      <c r="E119" s="3770"/>
      <c r="F119" s="3773"/>
      <c r="G119" s="3657"/>
      <c r="H119" s="3761"/>
      <c r="I119" s="3761"/>
      <c r="J119" s="3761"/>
      <c r="K119" s="3657"/>
      <c r="L119" s="3657"/>
      <c r="M119" s="3665"/>
      <c r="N119" s="3665"/>
      <c r="O119" s="3657"/>
      <c r="P119" s="3657"/>
      <c r="Q119" s="3657"/>
      <c r="R119" s="3657"/>
      <c r="S119" s="3657"/>
      <c r="T119" s="3657"/>
      <c r="U119" s="3657"/>
      <c r="V119" s="3657"/>
      <c r="W119" s="3657"/>
      <c r="X119" s="3657"/>
      <c r="Y119" s="3657"/>
      <c r="Z119" s="3657"/>
      <c r="AA119" s="3657"/>
      <c r="AB119" s="3657"/>
      <c r="AC119" s="3657"/>
      <c r="AE119" s="3768" t="s">
        <v>3434</v>
      </c>
      <c r="AF119" s="3774">
        <v>0.1472649432809773</v>
      </c>
      <c r="AG119" s="3775">
        <v>54005000</v>
      </c>
      <c r="AH119" s="3738"/>
      <c r="AI119" s="3738"/>
      <c r="AJ119" s="3739"/>
      <c r="AK119" s="3738"/>
      <c r="AL119" s="3738"/>
    </row>
    <row r="120">
      <c r="A120" s="3623">
        <v>1</v>
      </c>
      <c r="B120" s="3776" t="s">
        <v>3572</v>
      </c>
      <c r="C120" s="3777">
        <v>0</v>
      </c>
      <c r="D120" s="3576" t="s">
        <v>3573</v>
      </c>
      <c r="E120" s="3682" t="s">
        <v>3574</v>
      </c>
      <c r="F120" s="3778" t="s">
        <v>3575</v>
      </c>
      <c r="G120" s="3657"/>
      <c r="H120" s="3761"/>
      <c r="I120" s="3761"/>
      <c r="J120" s="3761"/>
      <c r="K120" s="3657"/>
      <c r="L120" s="3657"/>
      <c r="M120" s="3665"/>
      <c r="N120" s="3665"/>
      <c r="O120" s="3657"/>
      <c r="P120" s="3657"/>
      <c r="Q120" s="3657"/>
      <c r="R120" s="3657"/>
      <c r="S120" s="3657"/>
      <c r="T120" s="3657"/>
      <c r="U120" s="3657"/>
      <c r="V120" s="3657"/>
      <c r="W120" s="3657"/>
      <c r="X120" s="3657"/>
      <c r="Y120" s="3657"/>
      <c r="Z120" s="3657"/>
      <c r="AA120" s="3657"/>
      <c r="AB120" s="3657"/>
      <c r="AC120" s="3657"/>
      <c r="AE120" s="3768" t="s">
        <v>3435</v>
      </c>
      <c r="AF120" s="3779">
        <v>0.3002972294938918</v>
      </c>
      <c r="AG120" s="3780">
        <v>110125000</v>
      </c>
      <c r="AH120" s="3738"/>
      <c r="AI120" s="3738"/>
      <c r="AJ120" s="3739"/>
      <c r="AK120" s="3738"/>
      <c r="AL120" s="3738"/>
    </row>
    <row r="121">
      <c r="A121" s="3623">
        <v>2</v>
      </c>
      <c r="B121" s="3781" t="s">
        <v>3576</v>
      </c>
      <c r="C121" s="3782">
        <v>772</v>
      </c>
      <c r="D121" s="3702" t="s">
        <v>3577</v>
      </c>
      <c r="E121" s="3709" t="s">
        <v>3578</v>
      </c>
      <c r="F121" s="3778"/>
      <c r="G121" s="3657"/>
      <c r="H121" s="3761"/>
      <c r="I121" s="3761"/>
      <c r="J121" s="3761"/>
      <c r="K121" s="3657"/>
      <c r="L121" s="3657"/>
      <c r="M121" s="3665"/>
      <c r="N121" s="3665"/>
      <c r="O121" s="3657"/>
      <c r="P121" s="3657"/>
      <c r="Q121" s="3657"/>
      <c r="R121" s="3657"/>
      <c r="S121" s="3657"/>
      <c r="T121" s="3657"/>
      <c r="U121" s="3657"/>
      <c r="V121" s="3657"/>
      <c r="W121" s="3657"/>
      <c r="X121" s="3657"/>
      <c r="Y121" s="3657"/>
      <c r="Z121" s="3657"/>
      <c r="AA121" s="3657"/>
      <c r="AB121" s="3657"/>
      <c r="AC121" s="3657"/>
      <c r="AD121" s="3657"/>
      <c r="AE121" s="3768" t="s">
        <v>3384</v>
      </c>
      <c r="AF121" s="3779">
        <v>0.09960391121336507</v>
      </c>
      <c r="AG121" s="3780">
        <v>75750000</v>
      </c>
      <c r="AH121" s="3738"/>
      <c r="AI121" s="3738"/>
      <c r="AJ121" s="3739"/>
      <c r="AK121" s="3738"/>
      <c r="AL121" s="3738"/>
    </row>
    <row r="122">
      <c r="A122" s="3783">
        <v>3</v>
      </c>
      <c r="B122" s="3623" t="s">
        <v>3579</v>
      </c>
      <c r="C122" s="3623">
        <v>-798.02</v>
      </c>
      <c r="D122" s="3625"/>
      <c r="E122" s="3644"/>
      <c r="F122" s="3778"/>
      <c r="G122" s="3657"/>
      <c r="H122" s="3657"/>
      <c r="I122" s="3761"/>
      <c r="J122" s="3761"/>
      <c r="K122" s="3761"/>
      <c r="L122" s="3657"/>
      <c r="M122" s="3657"/>
      <c r="N122" s="3665"/>
      <c r="O122" s="3665"/>
      <c r="P122" s="3657"/>
      <c r="Q122" s="3657"/>
      <c r="R122" s="3657"/>
      <c r="S122" s="3657"/>
      <c r="T122" s="3657"/>
      <c r="U122" s="3657"/>
      <c r="V122" s="3657"/>
      <c r="W122" s="3657"/>
      <c r="X122" s="3657"/>
      <c r="Y122" s="3657"/>
      <c r="Z122" s="3657"/>
      <c r="AA122" s="3657"/>
      <c r="AB122" s="3657"/>
      <c r="AC122" s="3657"/>
      <c r="AD122" s="3657"/>
      <c r="AE122" s="3657"/>
      <c r="AF122" s="3657"/>
      <c r="AG122" s="3739"/>
      <c r="AH122" s="3739"/>
      <c r="AI122" s="3738"/>
      <c r="AJ122" s="3739"/>
      <c r="AK122" s="3738"/>
      <c r="AL122" s="3738"/>
    </row>
    <row r="123">
      <c r="A123" s="3657"/>
      <c r="B123" s="3658"/>
      <c r="C123" s="3658"/>
      <c r="D123" s="3657"/>
      <c r="E123" s="3657"/>
      <c r="F123" s="3657"/>
      <c r="G123" s="3657"/>
      <c r="H123" s="3657"/>
      <c r="I123" s="3657"/>
      <c r="J123" s="3761"/>
      <c r="K123" s="3761"/>
      <c r="L123" s="3761"/>
      <c r="M123" s="3657"/>
      <c r="N123" s="3657"/>
      <c r="O123" s="3665"/>
      <c r="P123" s="3665"/>
      <c r="Q123" s="3657"/>
      <c r="R123" s="3657"/>
      <c r="S123" s="3657"/>
      <c r="T123" s="3657"/>
      <c r="U123" s="3657"/>
      <c r="V123" s="3657"/>
      <c r="W123" s="3657"/>
      <c r="X123" s="3657"/>
      <c r="Y123" s="3657"/>
      <c r="Z123" s="3657"/>
      <c r="AA123" s="3657"/>
      <c r="AB123" s="3657"/>
      <c r="AC123" s="3657"/>
      <c r="AD123" s="3657"/>
      <c r="AE123" s="3657"/>
      <c r="AF123" s="3657"/>
      <c r="AG123" s="3657"/>
      <c r="AH123" s="3657"/>
      <c r="AI123" s="3739"/>
      <c r="AJ123" s="3738"/>
      <c r="AK123" s="3738"/>
      <c r="AL123" s="3739"/>
      <c r="AM123" s="3738"/>
      <c r="AN123" s="3738"/>
    </row>
    <row customHeight="true" ht="18" r="124">
      <c r="A124" s="3657"/>
      <c r="B124" s="3658"/>
      <c r="C124" s="3658"/>
      <c r="D124" s="3657"/>
      <c r="E124" s="3657"/>
      <c r="F124" s="3657"/>
      <c r="G124" s="3657"/>
      <c r="H124" s="3657"/>
      <c r="I124" s="3657"/>
      <c r="J124" s="3761"/>
      <c r="K124" s="3761"/>
      <c r="L124" s="3761"/>
      <c r="M124" s="3657"/>
      <c r="N124" s="3657"/>
      <c r="O124" s="3665"/>
      <c r="P124" s="3665"/>
      <c r="Q124" s="3657"/>
      <c r="R124" s="3657"/>
      <c r="S124" s="3657"/>
      <c r="T124" s="3657"/>
      <c r="U124" s="3657"/>
      <c r="V124" s="3657"/>
      <c r="W124" s="3657"/>
      <c r="X124" s="3657"/>
      <c r="Y124" s="3657"/>
      <c r="Z124" s="3657"/>
      <c r="AA124" s="3657"/>
      <c r="AB124" s="3657"/>
      <c r="AC124" s="3657"/>
      <c r="AD124" s="3657"/>
      <c r="AE124" s="3657"/>
      <c r="AF124" s="3657"/>
      <c r="AG124" s="3657"/>
      <c r="AH124" s="3657"/>
      <c r="AI124" s="3739"/>
      <c r="AJ124" s="3738"/>
      <c r="AK124" s="3738"/>
      <c r="AL124" s="3739"/>
      <c r="AM124" s="3738"/>
      <c r="AN124" s="3738"/>
    </row>
    <row customHeight="true" ht="18" r="125">
      <c r="A125" s="3657"/>
      <c r="B125" s="3658"/>
      <c r="C125" s="3658"/>
      <c r="D125" s="3657"/>
      <c r="E125" s="3657"/>
      <c r="F125" s="3657"/>
      <c r="G125" s="3657"/>
      <c r="H125" s="3657"/>
      <c r="I125" s="3657"/>
      <c r="J125" s="3761"/>
      <c r="K125" s="3761"/>
      <c r="L125" s="3761"/>
      <c r="M125" s="3657"/>
      <c r="N125" s="3657"/>
      <c r="O125" s="3665"/>
      <c r="P125" s="3665"/>
      <c r="Q125" s="3657"/>
      <c r="R125" s="3657"/>
      <c r="S125" s="3657"/>
      <c r="T125" s="3657"/>
      <c r="U125" s="3657"/>
      <c r="V125" s="3657"/>
      <c r="W125" s="3657"/>
      <c r="X125" s="3657"/>
      <c r="Y125" s="3657"/>
      <c r="Z125" s="3657"/>
      <c r="AA125" s="3657"/>
      <c r="AB125" s="3657"/>
      <c r="AC125" s="3657"/>
      <c r="AD125" s="3657"/>
      <c r="AE125" s="3657"/>
      <c r="AF125" s="3657"/>
      <c r="AG125" s="3657"/>
      <c r="AH125" s="3657"/>
      <c r="AI125" s="3739"/>
      <c r="AJ125" s="3738"/>
      <c r="AK125" s="3738"/>
      <c r="AL125" s="3739"/>
      <c r="AM125" s="3738"/>
      <c r="AN125" s="3738"/>
    </row>
    <row customHeight="true" ht="18" r="126">
      <c r="A126" s="3657"/>
      <c r="B126" s="3658"/>
      <c r="C126" s="3658"/>
      <c r="D126" s="3657"/>
      <c r="E126" s="3657"/>
      <c r="F126" s="3657"/>
      <c r="G126" s="3657"/>
      <c r="H126" s="3657"/>
      <c r="I126" s="3657"/>
      <c r="J126" s="3761"/>
      <c r="K126" s="3761"/>
      <c r="L126" s="3761"/>
      <c r="M126" s="3657"/>
      <c r="N126" s="3657"/>
      <c r="O126" s="3665"/>
      <c r="P126" s="3665"/>
      <c r="Q126" s="3657"/>
      <c r="R126" s="3657"/>
      <c r="S126" s="3657"/>
      <c r="T126" s="3657"/>
      <c r="U126" s="3657"/>
      <c r="V126" s="3657"/>
      <c r="W126" s="3657"/>
      <c r="X126" s="3657"/>
      <c r="Y126" s="3657"/>
      <c r="Z126" s="3657"/>
      <c r="AA126" s="3657"/>
      <c r="AB126" s="3657"/>
      <c r="AC126" s="3657"/>
      <c r="AD126" s="3657"/>
      <c r="AE126" s="3657"/>
      <c r="AF126" s="3657"/>
      <c r="AG126" s="3657"/>
      <c r="AH126" s="3657"/>
      <c r="AI126" s="3739"/>
      <c r="AJ126" s="3738"/>
      <c r="AK126" s="3738"/>
      <c r="AL126" s="3739"/>
      <c r="AM126" s="3738"/>
      <c r="AN126" s="3738"/>
    </row>
    <row r="127">
      <c r="A127" s="3672" t="s">
        <v>3580</v>
      </c>
      <c r="B127" s="3572" t="s">
        <v>3358</v>
      </c>
      <c r="C127" s="3572" t="s">
        <v>3437</v>
      </c>
      <c r="D127" s="3572"/>
      <c r="E127" s="3572"/>
      <c r="F127" s="3572" t="s">
        <v>3362</v>
      </c>
      <c r="G127" s="3572"/>
      <c r="H127" s="3572" t="s">
        <v>3438</v>
      </c>
      <c r="I127" s="3673" t="s">
        <v>3364</v>
      </c>
      <c r="J127" s="3674" t="s">
        <v>3365</v>
      </c>
      <c r="K127" s="3571" t="s">
        <v>3366</v>
      </c>
      <c r="L127" s="3571" t="s">
        <v>3367</v>
      </c>
      <c r="M127" s="3572" t="s">
        <v>3368</v>
      </c>
      <c r="N127" s="3572" t="s">
        <v>3369</v>
      </c>
      <c r="O127" s="3572" t="s">
        <v>3439</v>
      </c>
      <c r="P127" s="3572" t="s">
        <v>3440</v>
      </c>
      <c r="Q127" s="3572" t="s">
        <v>3372</v>
      </c>
      <c r="R127" s="3675"/>
      <c r="S127" s="3675"/>
      <c r="T127" s="3675"/>
      <c r="U127" s="3675"/>
      <c r="V127" s="3675"/>
      <c r="W127" s="3675"/>
      <c r="X127" s="3675"/>
      <c r="Y127" s="3675"/>
      <c r="Z127" s="3675"/>
      <c r="AA127" s="3675"/>
      <c r="AB127" s="3676" t="s">
        <v>3378</v>
      </c>
      <c r="AC127" s="3674" t="s">
        <v>3379</v>
      </c>
      <c r="AD127" s="3674" t="s">
        <v>3441</v>
      </c>
      <c r="AE127" s="3674" t="s">
        <v>3442</v>
      </c>
      <c r="AF127" s="3784" t="s">
        <v>3382</v>
      </c>
      <c r="AG127" s="3785" t="s">
        <v>3383</v>
      </c>
      <c r="AH127" s="3657"/>
      <c r="AI127" s="3674" t="s">
        <v>3385</v>
      </c>
      <c r="AJ127" s="3738"/>
      <c r="AK127" s="3738"/>
      <c r="AL127" s="3739"/>
      <c r="AM127" s="3738"/>
      <c r="AN127" s="3738"/>
    </row>
    <row r="128">
      <c r="A128" s="3572" t="s">
        <v>3391</v>
      </c>
      <c r="B128" s="3572"/>
      <c r="C128" s="3572"/>
      <c r="D128" s="3678"/>
      <c r="E128" s="3678"/>
      <c r="F128" s="3678" t="s">
        <v>3392</v>
      </c>
      <c r="G128" s="3786" t="s">
        <v>3393</v>
      </c>
      <c r="H128" s="3572"/>
      <c r="I128" s="3673"/>
      <c r="J128" s="3674"/>
      <c r="K128" s="3571"/>
      <c r="L128" s="3571"/>
      <c r="M128" s="3572" t="s">
        <v>3394</v>
      </c>
      <c r="N128" s="3572" t="s">
        <v>3394</v>
      </c>
      <c r="O128" s="3572"/>
      <c r="P128" s="3572"/>
      <c r="Q128" s="3572"/>
      <c r="R128" s="3675"/>
      <c r="S128" s="3675"/>
      <c r="T128" s="3675"/>
      <c r="U128" s="3675"/>
      <c r="V128" s="3675"/>
      <c r="W128" s="3675"/>
      <c r="X128" s="3675"/>
      <c r="Y128" s="3675"/>
      <c r="Z128" s="3675"/>
      <c r="AA128" s="3675"/>
      <c r="AB128" s="3676"/>
      <c r="AC128" s="3674"/>
      <c r="AD128" s="3674"/>
      <c r="AE128" s="3674"/>
      <c r="AF128" s="3784"/>
      <c r="AG128" s="3785"/>
      <c r="AH128" s="3657"/>
      <c r="AI128" s="3674"/>
      <c r="AJ128" s="3657"/>
      <c r="AK128" s="3657"/>
      <c r="AL128" s="3657"/>
      <c r="AM128" s="3657"/>
      <c r="AN128" s="3657"/>
    </row>
    <row r="129">
      <c r="A129" s="3682">
        <v>1</v>
      </c>
      <c r="B129" s="3576" t="s">
        <v>3398</v>
      </c>
      <c r="C129" s="3787" t="s">
        <v>3581</v>
      </c>
      <c r="D129" s="3788" t="s">
        <v>3581</v>
      </c>
      <c r="E129" s="3788" t="s">
        <v>3581</v>
      </c>
      <c r="F129" s="3789">
        <v>8109</v>
      </c>
      <c r="G129" s="3790">
        <v>8109</v>
      </c>
      <c r="H129" s="3791"/>
      <c r="I129" s="3792">
        <f>VLOOKUP(C129,'Data Products'!$A:$J,2,0)</f>
      </c>
      <c r="J129" s="3793">
        <f t="shared" ref="J129:J136" si="16">IFERROR(I129-TODAY(),"")</f>
      </c>
      <c r="K129" s="3794">
        <v>46108</v>
      </c>
      <c r="L129" s="3585">
        <f t="shared" ref="L129:L136" si="7">TODAY()-K129</f>
      </c>
      <c r="M129" s="3616">
        <v>8640</v>
      </c>
      <c r="N129" s="3795">
        <v>17514</v>
      </c>
      <c r="O129" s="3581">
        <v>0</v>
      </c>
      <c r="P129" s="3581">
        <v>0</v>
      </c>
      <c r="Q129" s="3576" t="s">
        <v>3582</v>
      </c>
      <c r="R129" s="3661"/>
      <c r="S129" s="3661"/>
      <c r="T129" s="3690"/>
      <c r="U129" s="3661"/>
      <c r="V129" s="3661"/>
      <c r="W129" s="3661"/>
      <c r="X129" s="3661"/>
      <c r="Y129" s="3661"/>
      <c r="Z129" s="3661"/>
      <c r="AA129" s="3661"/>
      <c r="AB129" s="3691">
        <f t="shared" ref="AB129:AB136" si="2">N129/30</f>
      </c>
      <c r="AC129" s="3796">
        <f t="shared" ref="AC129:AC136" si="27">IFERROR(F129/AB129,"-")</f>
      </c>
      <c r="AD129" s="3588">
        <f t="shared" ref="AD129:AD136" si="19">IFERROR(TODAY()+AC129,"-")</f>
      </c>
      <c r="AE129" s="3797">
        <f t="shared" ref="AE129:AE135" si="10">_xlfn.IFS(AC129="-","Not sold yet",AND(AC129&lt;=150,AC129&gt;60),"Out of stock more than 60 days",AC129&lt;=60,"Out of stock less than 60 days",AC129&gt;=150,"Out of stock more than 150 days")</f>
      </c>
      <c r="AF129" s="3591">
        <f>VLOOKUP(C129,'Data Products'!$A:$J,10,0)</f>
      </c>
      <c r="AG129" s="3655">
        <f t="shared" ref="AG129:AG135" si="30">AF129*F129</f>
      </c>
      <c r="AH129" s="3798">
        <v>0</v>
      </c>
      <c r="AI129" s="3694" t="s">
        <v>3583</v>
      </c>
      <c r="AJ129" s="3657"/>
      <c r="AK129" s="3657"/>
      <c r="AL129" s="3657"/>
      <c r="AM129" s="3657"/>
      <c r="AN129" s="3657"/>
    </row>
    <row r="130">
      <c r="A130" s="3682">
        <v>2</v>
      </c>
      <c r="B130" s="3576" t="s">
        <v>3398</v>
      </c>
      <c r="C130" s="3787" t="s">
        <v>3584</v>
      </c>
      <c r="D130" s="3707" t="s">
        <v>3584</v>
      </c>
      <c r="E130" s="3707" t="s">
        <v>3584</v>
      </c>
      <c r="F130" s="3799">
        <v>252</v>
      </c>
      <c r="G130" s="3800">
        <v>252</v>
      </c>
      <c r="H130" s="3791"/>
      <c r="I130" s="3792">
        <f>VLOOKUP(C130,'Data Products'!$A:$J,2,0)</f>
      </c>
      <c r="J130" s="3793">
        <f t="shared" si="16"/>
      </c>
      <c r="K130" s="3801">
        <v>46108</v>
      </c>
      <c r="L130" s="3585">
        <f t="shared" si="7"/>
      </c>
      <c r="M130" s="3616">
        <v>22</v>
      </c>
      <c r="N130" s="3616">
        <v>47</v>
      </c>
      <c r="O130" s="3581">
        <v>0</v>
      </c>
      <c r="P130" s="3581">
        <v>0</v>
      </c>
      <c r="Q130" s="3576" t="s">
        <v>3482</v>
      </c>
      <c r="R130" s="3661"/>
      <c r="S130" s="3661"/>
      <c r="T130" s="3690"/>
      <c r="U130" s="3661"/>
      <c r="V130" s="3661"/>
      <c r="W130" s="3661"/>
      <c r="X130" s="3661"/>
      <c r="Y130" s="3661"/>
      <c r="Z130" s="3661"/>
      <c r="AA130" s="3661"/>
      <c r="AB130" s="3691">
        <f t="shared" si="2"/>
      </c>
      <c r="AC130" s="3600">
        <f t="shared" si="27"/>
      </c>
      <c r="AD130" s="3588">
        <f t="shared" si="19"/>
      </c>
      <c r="AE130" s="3601">
        <f t="shared" si="10"/>
      </c>
      <c r="AF130" s="3591">
        <f>VLOOKUP(C130,'Data Products'!$A:$J,10,0)</f>
      </c>
      <c r="AG130" s="3655">
        <f t="shared" si="30"/>
      </c>
      <c r="AH130" s="3798">
        <v>0</v>
      </c>
      <c r="AI130" s="3683" t="s">
        <v>3585</v>
      </c>
      <c r="AJ130" s="3657"/>
      <c r="AK130" s="3657"/>
      <c r="AL130" s="3657"/>
      <c r="AM130" s="3657"/>
      <c r="AN130" s="3657"/>
    </row>
    <row r="131">
      <c r="A131" s="3802">
        <v>3</v>
      </c>
      <c r="B131" s="3576" t="s">
        <v>3398</v>
      </c>
      <c r="C131" s="3803" t="s">
        <v>3586</v>
      </c>
      <c r="D131" s="3804" t="s">
        <v>3586</v>
      </c>
      <c r="E131" s="3804" t="s">
        <v>3586</v>
      </c>
      <c r="F131" s="3805">
        <v>788</v>
      </c>
      <c r="G131" s="3806">
        <v>788</v>
      </c>
      <c r="H131" s="3807"/>
      <c r="I131" s="3792">
        <f>VLOOKUP(C131,'Data Products'!$A:$J,2,0)</f>
      </c>
      <c r="J131" s="3793">
        <f t="shared" si="16"/>
      </c>
      <c r="K131" s="3801">
        <v>46109</v>
      </c>
      <c r="L131" s="3585">
        <f t="shared" si="7"/>
      </c>
      <c r="M131" s="3616">
        <v>2338</v>
      </c>
      <c r="N131" s="3616">
        <v>3979</v>
      </c>
      <c r="O131" s="3581">
        <v>0</v>
      </c>
      <c r="P131" s="3581">
        <v>0</v>
      </c>
      <c r="Q131" s="3576" t="s">
        <v>3474</v>
      </c>
      <c r="R131" s="3581"/>
      <c r="S131" s="3581"/>
      <c r="T131" s="3581"/>
      <c r="U131" s="3581"/>
      <c r="V131" s="3581"/>
      <c r="W131" s="3581"/>
      <c r="X131" s="3581"/>
      <c r="Y131" s="3581"/>
      <c r="Z131" s="3581"/>
      <c r="AA131" s="3581"/>
      <c r="AB131" s="3691">
        <f t="shared" si="2"/>
      </c>
      <c r="AC131" s="3600">
        <f t="shared" si="27"/>
      </c>
      <c r="AD131" s="3588">
        <f t="shared" si="19"/>
      </c>
      <c r="AE131" s="3601">
        <f t="shared" si="10"/>
      </c>
      <c r="AF131" s="3591">
        <f>VLOOKUP(C131,'Data Products'!$A:$J,10,0)</f>
      </c>
      <c r="AG131" s="3655">
        <f t="shared" si="30"/>
      </c>
      <c r="AH131" s="3591"/>
      <c r="AI131" s="3808"/>
      <c r="AJ131" s="3657"/>
      <c r="AK131" s="3657"/>
      <c r="AL131" s="3657"/>
      <c r="AM131" s="3657"/>
      <c r="AN131" s="3657"/>
    </row>
    <row customHeight="true" hidden="true" ht="18" r="132">
      <c r="A132" s="3682">
        <v>4</v>
      </c>
      <c r="B132" s="3576" t="s">
        <v>3398</v>
      </c>
      <c r="C132" s="3809" t="s">
        <v>3587</v>
      </c>
      <c r="D132" s="3734" t="s">
        <v>3587</v>
      </c>
      <c r="E132" s="3734" t="s">
        <v>3587</v>
      </c>
      <c r="F132" s="3810">
        <v>0</v>
      </c>
      <c r="G132" s="3811">
        <v>0</v>
      </c>
      <c r="H132" s="3807"/>
      <c r="I132" s="3792">
        <f>VLOOKUP(C132,'Data Products'!$A:$J,2,0)</f>
      </c>
      <c r="J132" s="3793">
        <f t="shared" si="16"/>
      </c>
      <c r="K132" s="3812">
        <v>46108</v>
      </c>
      <c r="L132" s="3585">
        <f t="shared" si="7"/>
      </c>
      <c r="M132" s="3616">
        <v>41</v>
      </c>
      <c r="N132" s="3813">
        <v>100</v>
      </c>
      <c r="O132" s="3581">
        <v>0</v>
      </c>
      <c r="P132" s="3581">
        <v>0</v>
      </c>
      <c r="Q132" s="3777" t="s">
        <v>3490</v>
      </c>
      <c r="R132" s="3581"/>
      <c r="S132" s="3581"/>
      <c r="T132" s="3581"/>
      <c r="U132" s="3581"/>
      <c r="V132" s="3581"/>
      <c r="W132" s="3581"/>
      <c r="X132" s="3581"/>
      <c r="Y132" s="3581"/>
      <c r="Z132" s="3581"/>
      <c r="AA132" s="3581"/>
      <c r="AB132" s="3691">
        <f t="shared" si="2"/>
      </c>
      <c r="AC132" s="3600">
        <f t="shared" si="27"/>
      </c>
      <c r="AD132" s="3588">
        <f t="shared" si="19"/>
      </c>
      <c r="AE132" s="3601">
        <f t="shared" si="10"/>
      </c>
      <c r="AF132" s="3591">
        <f>VLOOKUP(C132,'Data Products'!$A:$J,10,0)</f>
      </c>
      <c r="AG132" s="3655">
        <f t="shared" si="30"/>
      </c>
      <c r="AH132" s="3591"/>
      <c r="AI132" s="3808"/>
      <c r="AJ132" s="3701"/>
      <c r="AK132" s="3595"/>
      <c r="AL132" s="3594"/>
      <c r="AM132" s="3595"/>
      <c r="AN132" s="3595"/>
    </row>
    <row customHeight="true" hidden="true" ht="18" r="133">
      <c r="A133" s="3682">
        <v>5</v>
      </c>
      <c r="B133" s="3576" t="s">
        <v>3398</v>
      </c>
      <c r="C133" s="3809" t="s">
        <v>3588</v>
      </c>
      <c r="D133" s="3734" t="s">
        <v>3588</v>
      </c>
      <c r="E133" s="3734" t="s">
        <v>3588</v>
      </c>
      <c r="F133" s="3810">
        <v>0</v>
      </c>
      <c r="G133" s="3811">
        <v>0</v>
      </c>
      <c r="H133" s="3807"/>
      <c r="I133" s="3792">
        <f>VLOOKUP(C133,'Data Products'!$A:$J,2,0)</f>
      </c>
      <c r="J133" s="3793">
        <f t="shared" si="16"/>
      </c>
      <c r="K133" s="3812">
        <v>46108</v>
      </c>
      <c r="L133" s="3585">
        <f t="shared" si="7"/>
      </c>
      <c r="M133" s="3598">
        <v>6</v>
      </c>
      <c r="N133" s="3616">
        <v>17</v>
      </c>
      <c r="O133" s="3581">
        <v>0</v>
      </c>
      <c r="P133" s="3581">
        <v>0</v>
      </c>
      <c r="Q133" s="3777" t="s">
        <v>3490</v>
      </c>
      <c r="R133" s="3581"/>
      <c r="S133" s="3581"/>
      <c r="T133" s="3581"/>
      <c r="U133" s="3581"/>
      <c r="V133" s="3581"/>
      <c r="W133" s="3581"/>
      <c r="X133" s="3581"/>
      <c r="Y133" s="3581"/>
      <c r="Z133" s="3581"/>
      <c r="AA133" s="3581"/>
      <c r="AB133" s="3691">
        <f t="shared" si="2"/>
      </c>
      <c r="AC133" s="3600">
        <f t="shared" si="27"/>
      </c>
      <c r="AD133" s="3588">
        <f t="shared" si="19"/>
      </c>
      <c r="AE133" s="3601">
        <f t="shared" si="10"/>
      </c>
      <c r="AF133" s="3591">
        <f>VLOOKUP(C133,'Data Products'!$A:$J,10,0)</f>
      </c>
      <c r="AG133" s="3655">
        <f t="shared" si="30"/>
      </c>
      <c r="AH133" s="3591"/>
      <c r="AI133" s="3808"/>
      <c r="AJ133" s="3701"/>
      <c r="AK133" s="3595"/>
      <c r="AL133" s="3594"/>
      <c r="AM133" s="3595"/>
      <c r="AN133" s="3595"/>
    </row>
    <row customHeight="true" hidden="true" ht="18" r="134">
      <c r="A134" s="3709">
        <v>6</v>
      </c>
      <c r="B134" s="3576" t="s">
        <v>3398</v>
      </c>
      <c r="C134" s="3709" t="s">
        <v>3588</v>
      </c>
      <c r="D134" s="3707" t="s">
        <v>3588</v>
      </c>
      <c r="E134" s="3707" t="s">
        <v>3588</v>
      </c>
      <c r="F134" s="3810">
        <v>0</v>
      </c>
      <c r="G134" s="3811">
        <v>0</v>
      </c>
      <c r="H134" s="3814"/>
      <c r="I134" s="3792">
        <f>VLOOKUP(C134,'Data Products'!$A:$J,2,0)</f>
      </c>
      <c r="J134" s="3793">
        <f t="shared" si="16"/>
      </c>
      <c r="K134" s="3812">
        <v>46109</v>
      </c>
      <c r="L134" s="3585">
        <f t="shared" si="7"/>
      </c>
      <c r="M134" s="3598">
        <v>6</v>
      </c>
      <c r="N134" s="3616">
        <v>17</v>
      </c>
      <c r="O134" s="3581">
        <v>1</v>
      </c>
      <c r="P134" s="3581">
        <v>1</v>
      </c>
      <c r="Q134" s="3777" t="s">
        <v>3490</v>
      </c>
      <c r="R134" s="3581"/>
      <c r="S134" s="3581"/>
      <c r="T134" s="3581"/>
      <c r="U134" s="3581"/>
      <c r="V134" s="3581"/>
      <c r="W134" s="3581"/>
      <c r="X134" s="3581"/>
      <c r="Y134" s="3581"/>
      <c r="Z134" s="3581"/>
      <c r="AA134" s="3581"/>
      <c r="AB134" s="3691">
        <f t="shared" si="2"/>
      </c>
      <c r="AC134" s="3600">
        <f t="shared" si="27"/>
      </c>
      <c r="AD134" s="3588">
        <f t="shared" si="19"/>
      </c>
      <c r="AE134" s="3601">
        <f t="shared" si="10"/>
      </c>
      <c r="AF134" s="3591">
        <f>VLOOKUP(C134,'Data Products'!$A:$J,10,0)</f>
      </c>
      <c r="AG134" s="3655">
        <f t="shared" si="30"/>
      </c>
      <c r="AH134" s="3591">
        <f>IF(J134&lt;=90,F134,0)</f>
      </c>
      <c r="AI134" s="3808"/>
      <c r="AJ134" s="3701"/>
      <c r="AK134" s="3595"/>
      <c r="AL134" s="3594"/>
      <c r="AM134" s="3595"/>
      <c r="AN134" s="3595"/>
    </row>
    <row r="135">
      <c r="A135" s="3623">
        <v>8</v>
      </c>
      <c r="B135" s="3776" t="s">
        <v>3398</v>
      </c>
      <c r="C135" s="3815" t="s">
        <v>3589</v>
      </c>
      <c r="D135" s="3707" t="s">
        <v>3589</v>
      </c>
      <c r="E135" s="3707" t="s">
        <v>3589</v>
      </c>
      <c r="F135" s="3816">
        <v>3870</v>
      </c>
      <c r="G135" s="3817">
        <v>3870</v>
      </c>
      <c r="H135" s="3815"/>
      <c r="I135" s="3792">
        <f>VLOOKUP(C135,'Data Products'!$A:$J,2,0)</f>
      </c>
      <c r="J135" s="3793">
        <f t="shared" si="16"/>
      </c>
      <c r="K135" s="3758">
        <v>46112</v>
      </c>
      <c r="L135" s="3648">
        <f t="shared" si="7"/>
      </c>
      <c r="M135" s="3818">
        <v>34</v>
      </c>
      <c r="N135" s="3706">
        <v>117</v>
      </c>
      <c r="O135" s="3625">
        <v>4</v>
      </c>
      <c r="P135" s="3625">
        <v>4</v>
      </c>
      <c r="Q135" s="3623" t="s">
        <v>3490</v>
      </c>
      <c r="R135" s="3625"/>
      <c r="S135" s="3625"/>
      <c r="T135" s="3625"/>
      <c r="U135" s="3625"/>
      <c r="V135" s="3625"/>
      <c r="W135" s="3625"/>
      <c r="X135" s="3625"/>
      <c r="Y135" s="3625"/>
      <c r="Z135" s="3625"/>
      <c r="AA135" s="3625"/>
      <c r="AB135" s="3819">
        <f t="shared" si="2"/>
      </c>
      <c r="AC135" s="3653">
        <f t="shared" si="27"/>
      </c>
      <c r="AD135" s="3820">
        <f t="shared" si="19"/>
      </c>
      <c r="AE135" s="3821">
        <f t="shared" si="10"/>
      </c>
      <c r="AF135" s="3822">
        <f>VLOOKUP(C135,'Data Products'!$A:$J,10,0)</f>
      </c>
      <c r="AG135" s="3822">
        <f t="shared" si="30"/>
      </c>
      <c r="AH135" s="3657"/>
      <c r="AI135" s="3697"/>
      <c r="AJ135" s="3657"/>
      <c r="AK135" s="3657"/>
      <c r="AL135" s="3657"/>
      <c r="AM135" s="3657"/>
      <c r="AN135" s="3657"/>
    </row>
    <row customHeight="true" ht="18" r="136">
      <c r="A136" s="3623">
        <v>9</v>
      </c>
      <c r="B136" s="3776" t="s">
        <v>3398</v>
      </c>
      <c r="C136" s="3815" t="s">
        <v>3590</v>
      </c>
      <c r="D136" s="3815" t="s">
        <v>3590</v>
      </c>
      <c r="E136" s="3815" t="s">
        <v>3590</v>
      </c>
      <c r="F136" s="3800">
        <v>500</v>
      </c>
      <c r="G136" s="3823">
        <v>500</v>
      </c>
      <c r="H136" s="3815"/>
      <c r="I136" s="3792">
        <f>VLOOKUP(C136,'Data Products'!$A:$J,2,0)</f>
      </c>
      <c r="J136" s="3793">
        <f t="shared" si="16"/>
      </c>
      <c r="K136" s="3758">
        <v>46113</v>
      </c>
      <c r="L136" s="3648">
        <f t="shared" si="7"/>
      </c>
      <c r="M136" s="3824">
        <v>0</v>
      </c>
      <c r="N136" s="3706">
        <v>500</v>
      </c>
      <c r="O136" s="3625">
        <v>5</v>
      </c>
      <c r="P136" s="3625">
        <v>5</v>
      </c>
      <c r="Q136" s="3623" t="s">
        <v>3490</v>
      </c>
      <c r="R136" s="3625"/>
      <c r="S136" s="3625"/>
      <c r="T136" s="3625"/>
      <c r="U136" s="3625"/>
      <c r="V136" s="3625"/>
      <c r="W136" s="3625"/>
      <c r="X136" s="3625"/>
      <c r="Y136" s="3625"/>
      <c r="Z136" s="3625"/>
      <c r="AA136" s="3625"/>
      <c r="AB136" s="3819">
        <f t="shared" si="2"/>
      </c>
      <c r="AC136" s="3653">
        <f t="shared" si="27"/>
      </c>
      <c r="AD136" s="3820">
        <f t="shared" si="19"/>
      </c>
      <c r="AE136" s="3825"/>
      <c r="AF136" s="3822"/>
      <c r="AG136" s="3822"/>
      <c r="AH136" s="3657"/>
      <c r="AI136" s="3697"/>
      <c r="AJ136" s="3657"/>
      <c r="AK136" s="3657"/>
      <c r="AL136" s="3657"/>
      <c r="AM136" s="3657"/>
      <c r="AN136" s="3657"/>
    </row>
    <row r="137">
      <c r="A137" s="3826"/>
      <c r="B137" s="3658"/>
      <c r="C137" s="3658"/>
      <c r="D137" s="3657"/>
      <c r="E137" s="3657"/>
      <c r="F137" s="3657"/>
      <c r="G137" s="3657"/>
      <c r="H137" s="3657"/>
      <c r="I137" s="3657"/>
      <c r="J137" s="3761"/>
      <c r="K137" s="3761"/>
      <c r="L137" s="3761"/>
      <c r="M137" s="3738"/>
      <c r="N137" s="3657"/>
      <c r="O137" s="3657"/>
      <c r="P137" s="3657"/>
      <c r="Q137" s="3657"/>
      <c r="R137" s="3657"/>
      <c r="S137" s="3657"/>
      <c r="T137" s="3657"/>
      <c r="U137" s="3657"/>
      <c r="V137" s="3657"/>
      <c r="W137" s="3657"/>
      <c r="X137" s="3657"/>
      <c r="Y137" s="3657"/>
      <c r="Z137" s="3657"/>
      <c r="AA137" s="3657"/>
      <c r="AB137" s="3657"/>
      <c r="AC137" s="3657"/>
      <c r="AD137" s="3657"/>
      <c r="AE137" s="3764" t="s">
        <v>3431</v>
      </c>
      <c r="AF137" s="3765">
        <f t="shared" ref="AF137:AF141" si="4">AG137/$AG$106</f>
      </c>
      <c r="AG137" s="3765">
        <f>SUM(AG131:AG132)</f>
      </c>
      <c r="AH137" s="3657"/>
      <c r="AI137" s="3739"/>
      <c r="AJ137" s="3738"/>
      <c r="AK137" s="3738"/>
      <c r="AL137" s="3739"/>
      <c r="AM137" s="3738"/>
      <c r="AN137" s="3738"/>
    </row>
    <row r="138">
      <c r="A138" s="3657"/>
      <c r="B138" s="3658"/>
      <c r="C138" s="3658"/>
      <c r="D138" s="3657"/>
      <c r="E138" s="3657"/>
      <c r="F138" s="3657"/>
      <c r="G138" s="3657"/>
      <c r="H138" s="3657"/>
      <c r="I138" s="3657"/>
      <c r="J138" s="3761"/>
      <c r="K138" s="3761"/>
      <c r="L138" s="3761"/>
      <c r="M138" s="3738"/>
      <c r="N138" s="3657"/>
      <c r="O138" s="3657"/>
      <c r="P138" s="3657"/>
      <c r="Q138" s="3657"/>
      <c r="R138" s="3657"/>
      <c r="S138" s="3657"/>
      <c r="T138" s="3657"/>
      <c r="U138" s="3657"/>
      <c r="V138" s="3657"/>
      <c r="W138" s="3657"/>
      <c r="X138" s="3657"/>
      <c r="Y138" s="3657"/>
      <c r="Z138" s="3657"/>
      <c r="AA138" s="3657"/>
      <c r="AB138" s="3657"/>
      <c r="AC138" s="3657"/>
      <c r="AD138" s="3657"/>
      <c r="AE138" s="3768" t="s">
        <v>3432</v>
      </c>
      <c r="AF138" s="3765">
        <f t="shared" si="4"/>
      </c>
      <c r="AG138" s="3765">
        <f t="shared" ref="AG138:AG142" si="24">SUMIF($AG$129:$AG$130,$AE$129:$AE$130,AE138)</f>
      </c>
      <c r="AH138" s="3657"/>
      <c r="AI138" s="3739"/>
      <c r="AJ138" s="3738"/>
      <c r="AK138" s="3738"/>
      <c r="AL138" s="3739"/>
      <c r="AM138" s="3738"/>
      <c r="AN138" s="3738"/>
    </row>
    <row customHeight="true" ht="18" r="139">
      <c r="A139" s="3657"/>
      <c r="B139" s="3658"/>
      <c r="C139" s="3658"/>
      <c r="D139" s="3657"/>
      <c r="E139" s="3657"/>
      <c r="F139" s="3657"/>
      <c r="G139" s="3657"/>
      <c r="H139" s="3657"/>
      <c r="I139" s="3798"/>
      <c r="J139" s="3827"/>
      <c r="K139" s="3761"/>
      <c r="L139" s="3761"/>
      <c r="M139" s="3738"/>
      <c r="N139" s="3657"/>
      <c r="O139" s="3657"/>
      <c r="P139" s="3657"/>
      <c r="Q139" s="3657"/>
      <c r="R139" s="3657"/>
      <c r="S139" s="3657"/>
      <c r="T139" s="3657"/>
      <c r="U139" s="3657"/>
      <c r="V139" s="3657"/>
      <c r="W139" s="3657"/>
      <c r="X139" s="3657"/>
      <c r="Y139" s="3657"/>
      <c r="Z139" s="3657"/>
      <c r="AA139" s="3657"/>
      <c r="AB139" s="3657"/>
      <c r="AC139" s="3657"/>
      <c r="AD139" s="3657"/>
      <c r="AE139" s="3768" t="s">
        <v>3433</v>
      </c>
      <c r="AF139" s="3765">
        <f t="shared" si="4"/>
      </c>
      <c r="AG139" s="3765">
        <f t="shared" si="24"/>
      </c>
      <c r="AH139" s="3657"/>
      <c r="AI139" s="3739"/>
      <c r="AJ139" s="3738"/>
      <c r="AK139" s="3738"/>
      <c r="AL139" s="3739"/>
      <c r="AM139" s="3738"/>
      <c r="AN139" s="3738"/>
    </row>
    <row customHeight="true" ht="18" r="140">
      <c r="A140" s="3657"/>
      <c r="B140" s="3658"/>
      <c r="C140" s="3658"/>
      <c r="D140" s="3657"/>
      <c r="E140" s="3657"/>
      <c r="F140" s="3657"/>
      <c r="G140" s="3657"/>
      <c r="H140" s="3657"/>
      <c r="I140" s="3657"/>
      <c r="J140" s="3761"/>
      <c r="K140" s="3761"/>
      <c r="L140" s="3761"/>
      <c r="M140" s="3738"/>
      <c r="N140" s="3657"/>
      <c r="O140" s="3657"/>
      <c r="P140" s="3657"/>
      <c r="Q140" s="3657"/>
      <c r="R140" s="3657"/>
      <c r="S140" s="3657"/>
      <c r="T140" s="3657"/>
      <c r="U140" s="3657"/>
      <c r="V140" s="3657"/>
      <c r="W140" s="3657"/>
      <c r="X140" s="3657"/>
      <c r="Y140" s="3657"/>
      <c r="Z140" s="3657"/>
      <c r="AA140" s="3657"/>
      <c r="AB140" s="3657"/>
      <c r="AC140" s="3657"/>
      <c r="AD140" s="3657"/>
      <c r="AE140" s="3768" t="s">
        <v>3434</v>
      </c>
      <c r="AF140" s="3765">
        <f t="shared" si="4"/>
      </c>
      <c r="AG140" s="3765">
        <f t="shared" si="24"/>
      </c>
      <c r="AH140" s="3657"/>
      <c r="AI140" s="3739"/>
      <c r="AJ140" s="3738"/>
      <c r="AK140" s="3738"/>
      <c r="AL140" s="3739"/>
      <c r="AM140" s="3738"/>
      <c r="AN140" s="3738"/>
    </row>
    <row customHeight="true" ht="18" r="141">
      <c r="A141" s="3657"/>
      <c r="B141" s="3658"/>
      <c r="C141" s="3658"/>
      <c r="D141" s="3657"/>
      <c r="E141" s="3657"/>
      <c r="G141" s="3657"/>
      <c r="H141" s="3657"/>
      <c r="I141" s="3657"/>
      <c r="J141" s="3761"/>
      <c r="K141" s="3761"/>
      <c r="L141" s="3761"/>
      <c r="M141" s="3657"/>
      <c r="N141" s="3657"/>
      <c r="O141" s="3657"/>
      <c r="P141" s="3657"/>
      <c r="Q141" s="3657"/>
      <c r="R141" s="3657"/>
      <c r="S141" s="3657"/>
      <c r="T141" s="3657"/>
      <c r="U141" s="3657"/>
      <c r="V141" s="3657"/>
      <c r="W141" s="3657"/>
      <c r="X141" s="3657"/>
      <c r="Y141" s="3657"/>
      <c r="Z141" s="3657"/>
      <c r="AA141" s="3657"/>
      <c r="AB141" s="3657"/>
      <c r="AC141" s="3657"/>
      <c r="AD141" s="3657"/>
      <c r="AE141" s="3768" t="s">
        <v>3435</v>
      </c>
      <c r="AF141" s="3765">
        <f t="shared" si="4"/>
      </c>
      <c r="AG141" s="3774">
        <f t="shared" si="24"/>
      </c>
      <c r="AH141" s="3657"/>
      <c r="AI141" s="3739"/>
      <c r="AJ141" s="3738"/>
      <c r="AK141" s="3738"/>
      <c r="AL141" s="3739"/>
      <c r="AM141" s="3738"/>
      <c r="AN141" s="3738"/>
    </row>
    <row r="142">
      <c r="A142" s="3657"/>
      <c r="B142" s="3658"/>
      <c r="C142" s="3658"/>
      <c r="D142" s="3657"/>
      <c r="E142" s="3657"/>
      <c r="F142" s="3657"/>
      <c r="G142" s="3657"/>
      <c r="H142" s="3657"/>
      <c r="I142" s="3761"/>
      <c r="J142" s="3761"/>
      <c r="K142" s="3761"/>
      <c r="L142" s="3657"/>
      <c r="M142" s="3657"/>
      <c r="N142" s="3657"/>
      <c r="O142" s="3657"/>
      <c r="P142" s="3657"/>
      <c r="Q142" s="3657"/>
      <c r="R142" s="3657"/>
      <c r="S142" s="3657"/>
      <c r="T142" s="3657"/>
      <c r="U142" s="3657"/>
      <c r="V142" s="3657"/>
      <c r="W142" s="3657"/>
      <c r="X142" s="3657"/>
      <c r="Y142" s="3657"/>
      <c r="Z142" s="3657"/>
      <c r="AA142" s="3657"/>
      <c r="AB142" s="3657"/>
      <c r="AC142" s="3657"/>
      <c r="AD142" s="3828"/>
      <c r="AE142" s="3768" t="s">
        <v>3384</v>
      </c>
      <c r="AF142" s="3774">
        <f>AVERAGE(AI53:AI102)/AVERAGE(G53:G102)</f>
      </c>
      <c r="AG142" s="3765">
        <f t="shared" si="24"/>
      </c>
      <c r="AH142" s="3739"/>
      <c r="AI142" s="3738"/>
      <c r="AJ142" s="3738"/>
      <c r="AK142" s="3739"/>
      <c r="AL142" s="3738"/>
      <c r="AM142" s="3738"/>
    </row>
    <row r="143">
      <c r="A143" s="3767" t="s">
        <v>3591</v>
      </c>
      <c r="B143" s="3767"/>
      <c r="C143" s="3767"/>
      <c r="D143" s="3767"/>
      <c r="E143" s="3767"/>
      <c r="F143" s="3657"/>
      <c r="G143" s="3657"/>
      <c r="H143" s="3657"/>
      <c r="I143" s="3761"/>
      <c r="J143" s="3761"/>
      <c r="K143" s="3761"/>
      <c r="L143" s="3657"/>
      <c r="M143" s="3657"/>
      <c r="N143" s="3657"/>
      <c r="O143" s="3657"/>
      <c r="P143" s="3657"/>
      <c r="Q143" s="3657"/>
      <c r="R143" s="3657"/>
      <c r="S143" s="3657"/>
      <c r="T143" s="3657"/>
      <c r="U143" s="3657"/>
      <c r="V143" s="3657"/>
      <c r="W143" s="3657"/>
      <c r="X143" s="3657"/>
      <c r="Y143" s="3657"/>
      <c r="Z143" s="3657"/>
      <c r="AA143" s="3657"/>
      <c r="AB143" s="3657"/>
      <c r="AC143" s="3657"/>
      <c r="AG143" s="3657"/>
      <c r="AH143" s="3739"/>
      <c r="AI143" s="3738"/>
      <c r="AJ143" s="3738"/>
      <c r="AK143" s="3739"/>
      <c r="AL143" s="3738"/>
      <c r="AM143" s="3738"/>
    </row>
    <row r="144">
      <c r="A144" s="3572" t="s">
        <v>3391</v>
      </c>
      <c r="B144" s="3572" t="s">
        <v>3372</v>
      </c>
      <c r="C144" s="3572" t="s">
        <v>3568</v>
      </c>
      <c r="D144" s="3572" t="s">
        <v>3569</v>
      </c>
      <c r="E144" s="3572" t="s">
        <v>3570</v>
      </c>
      <c r="F144" s="3657"/>
      <c r="G144" s="3657"/>
      <c r="H144" s="3761"/>
      <c r="I144" s="3761" t="s">
        <v>3430</v>
      </c>
      <c r="J144" s="3761"/>
      <c r="K144" s="3657"/>
      <c r="L144" s="3657"/>
      <c r="M144" s="3665"/>
      <c r="N144" s="3665"/>
      <c r="O144" s="3657"/>
      <c r="P144" s="3657"/>
      <c r="Q144" s="3657"/>
      <c r="R144" s="3657"/>
      <c r="S144" s="3657"/>
      <c r="T144" s="3657"/>
      <c r="U144" s="3657"/>
      <c r="V144" s="3657"/>
      <c r="W144" s="3657"/>
      <c r="X144" s="3657"/>
      <c r="Y144" s="3657"/>
      <c r="Z144" s="3657"/>
      <c r="AA144" s="3657"/>
      <c r="AB144" s="3657"/>
      <c r="AC144" s="3657"/>
      <c r="AE144" s="3657"/>
      <c r="AF144" s="3657"/>
      <c r="AG144" s="3739"/>
      <c r="AH144" s="3738"/>
      <c r="AI144" s="3738"/>
      <c r="AJ144" s="3738"/>
      <c r="AK144" s="3739"/>
      <c r="AL144" s="3738"/>
      <c r="AM144" s="3738"/>
    </row>
    <row r="145">
      <c r="A145" s="3572"/>
      <c r="B145" s="3572"/>
      <c r="C145" s="3572"/>
      <c r="D145" s="3572"/>
      <c r="E145" s="3572"/>
      <c r="F145" s="3657"/>
      <c r="G145" s="3657"/>
      <c r="H145" s="3761"/>
      <c r="I145" s="3761"/>
      <c r="J145" s="3761"/>
      <c r="K145" s="3657"/>
      <c r="L145" s="3657"/>
      <c r="M145" s="3665"/>
      <c r="N145" s="3665"/>
      <c r="O145" s="3657"/>
      <c r="P145" s="3657"/>
      <c r="Q145" s="3657"/>
      <c r="R145" s="3657"/>
      <c r="S145" s="3657"/>
      <c r="T145" s="3657"/>
      <c r="U145" s="3657"/>
      <c r="V145" s="3657"/>
      <c r="W145" s="3657"/>
      <c r="X145" s="3657"/>
      <c r="Y145" s="3657"/>
      <c r="Z145" s="3657"/>
      <c r="AA145" s="3657"/>
      <c r="AB145" s="3657"/>
      <c r="AC145" s="3657"/>
      <c r="AE145" s="3657"/>
      <c r="AF145" s="3657"/>
      <c r="AG145" s="3739"/>
      <c r="AH145" s="3738"/>
      <c r="AI145" s="3738"/>
      <c r="AJ145" s="3739"/>
      <c r="AK145" s="3738"/>
      <c r="AL145" s="3738"/>
    </row>
    <row r="146">
      <c r="A146" s="3576">
        <v>1</v>
      </c>
      <c r="B146" s="3576" t="s">
        <v>3592</v>
      </c>
      <c r="C146" s="3777">
        <v>21000</v>
      </c>
      <c r="D146" s="3576" t="s">
        <v>3573</v>
      </c>
      <c r="E146" s="3576" t="s">
        <v>3574</v>
      </c>
      <c r="I146" s="3657"/>
      <c r="J146" s="3761"/>
      <c r="K146" s="3761"/>
      <c r="L146" s="3761"/>
      <c r="M146" s="3657"/>
      <c r="N146" s="3657"/>
      <c r="O146" s="3657"/>
      <c r="P146" s="3657"/>
      <c r="Q146" s="3657"/>
      <c r="R146" s="3657"/>
      <c r="S146" s="3657"/>
      <c r="T146" s="3657"/>
      <c r="U146" s="3657"/>
      <c r="V146" s="3657"/>
      <c r="W146" s="3657"/>
      <c r="X146" s="3657"/>
      <c r="Y146" s="3657"/>
      <c r="Z146" s="3657"/>
      <c r="AA146" s="3657"/>
      <c r="AB146" s="3657"/>
      <c r="AC146" s="3657"/>
      <c r="AD146" s="3657"/>
      <c r="AH146" s="3657"/>
      <c r="AI146" s="3739"/>
      <c r="AJ146" s="3738"/>
      <c r="AK146" s="3739"/>
      <c r="AL146" s="3738"/>
      <c r="AM146" s="3738"/>
    </row>
    <row r="147">
      <c r="A147" s="3576">
        <v>2</v>
      </c>
      <c r="B147" s="3576" t="s">
        <v>3593</v>
      </c>
      <c r="C147" s="3777">
        <v>12292</v>
      </c>
      <c r="D147" s="3576" t="s">
        <v>3573</v>
      </c>
      <c r="E147" s="3576" t="s">
        <v>3574</v>
      </c>
      <c r="I147" s="3657"/>
      <c r="J147" s="3761"/>
      <c r="K147" s="3761"/>
      <c r="L147" s="3761"/>
      <c r="M147" s="3657"/>
      <c r="N147" s="3657"/>
      <c r="O147" s="3657"/>
      <c r="P147" s="3657"/>
      <c r="Q147" s="3657"/>
      <c r="R147" s="3657"/>
      <c r="S147" s="3657"/>
      <c r="T147" s="3657"/>
      <c r="U147" s="3657"/>
      <c r="V147" s="3657"/>
      <c r="W147" s="3657"/>
      <c r="X147" s="3657"/>
      <c r="Y147" s="3657"/>
      <c r="Z147" s="3657"/>
      <c r="AA147" s="3657"/>
      <c r="AB147" s="3657"/>
      <c r="AC147" s="3657"/>
      <c r="AD147" s="3657"/>
      <c r="AE147" s="3657"/>
      <c r="AF147" s="3657"/>
      <c r="AG147" s="3657"/>
      <c r="AH147" s="3657"/>
      <c r="AI147" s="3739"/>
      <c r="AJ147" s="3738"/>
      <c r="AK147" s="3738"/>
      <c r="AL147" s="3739"/>
      <c r="AM147" s="3738"/>
      <c r="AN147" s="3738"/>
    </row>
    <row r="148">
      <c r="A148" s="3576">
        <v>3</v>
      </c>
      <c r="B148" s="3777" t="s">
        <v>3594</v>
      </c>
      <c r="C148" s="3777">
        <v>-3729.67</v>
      </c>
      <c r="D148" s="3576"/>
      <c r="E148" s="3576"/>
      <c r="H148" s="3829"/>
      <c r="I148" s="3657"/>
      <c r="J148" s="3761"/>
      <c r="K148" s="3761"/>
      <c r="L148" s="3761"/>
      <c r="M148" s="3657"/>
      <c r="N148" s="3657"/>
      <c r="O148" s="3657"/>
      <c r="P148" s="3657"/>
      <c r="Q148" s="3657"/>
      <c r="R148" s="3657"/>
      <c r="S148" s="3657"/>
      <c r="T148" s="3657"/>
      <c r="U148" s="3657"/>
      <c r="V148" s="3657"/>
      <c r="W148" s="3657"/>
      <c r="X148" s="3657"/>
      <c r="Y148" s="3657"/>
      <c r="Z148" s="3657"/>
      <c r="AA148" s="3657"/>
      <c r="AB148" s="3657"/>
      <c r="AC148" s="3657"/>
      <c r="AD148" s="3657"/>
      <c r="AE148" s="3657"/>
      <c r="AF148" s="3657"/>
      <c r="AG148" s="3657"/>
      <c r="AH148" s="3657"/>
      <c r="AI148" s="3739"/>
      <c r="AJ148" s="3738"/>
      <c r="AK148" s="3738"/>
      <c r="AL148" s="3739"/>
      <c r="AM148" s="3738"/>
      <c r="AN148" s="3738"/>
    </row>
    <row r="149">
      <c r="A149" s="3657"/>
      <c r="B149" s="3658"/>
      <c r="C149" s="3658"/>
      <c r="D149" s="3657"/>
      <c r="E149" s="3657"/>
      <c r="F149" s="3657"/>
      <c r="G149" s="3657"/>
      <c r="H149" s="3798"/>
      <c r="I149" s="3657"/>
      <c r="J149" s="3761"/>
      <c r="K149" s="3761"/>
      <c r="L149" s="3761"/>
      <c r="M149" s="3657"/>
      <c r="N149" s="3657"/>
      <c r="O149" s="3657"/>
      <c r="P149" s="3657"/>
      <c r="Q149" s="3657"/>
      <c r="R149" s="3657"/>
      <c r="S149" s="3657"/>
      <c r="T149" s="3657"/>
      <c r="U149" s="3657"/>
      <c r="V149" s="3657"/>
      <c r="W149" s="3657"/>
      <c r="X149" s="3657"/>
      <c r="Y149" s="3657"/>
      <c r="Z149" s="3657"/>
      <c r="AA149" s="3657"/>
      <c r="AB149" s="3657"/>
      <c r="AC149" s="3657"/>
      <c r="AD149" s="3657"/>
      <c r="AE149" s="3657"/>
      <c r="AF149" s="3657"/>
      <c r="AG149" s="3657"/>
      <c r="AH149" s="3657"/>
      <c r="AI149" s="3739"/>
      <c r="AJ149" s="3738"/>
      <c r="AK149" s="3738"/>
      <c r="AL149" s="3739"/>
      <c r="AM149" s="3738"/>
      <c r="AN149" s="3738"/>
    </row>
    <row r="150">
      <c r="A150" s="3657"/>
      <c r="B150" s="3658"/>
      <c r="C150" s="3658"/>
      <c r="D150" s="3657"/>
      <c r="E150" s="3657"/>
      <c r="F150" s="3657"/>
      <c r="G150" s="3657"/>
      <c r="H150" s="3798"/>
      <c r="I150" s="3657"/>
      <c r="J150" s="3761"/>
      <c r="K150" s="3761"/>
      <c r="L150" s="3761"/>
      <c r="M150" s="3657"/>
      <c r="N150" s="3657"/>
      <c r="O150" s="3657"/>
      <c r="P150" s="3657"/>
      <c r="Q150" s="3657"/>
      <c r="R150" s="3657"/>
      <c r="S150" s="3657"/>
      <c r="T150" s="3657"/>
      <c r="U150" s="3657"/>
      <c r="V150" s="3657"/>
      <c r="W150" s="3657"/>
      <c r="X150" s="3657"/>
      <c r="Y150" s="3657"/>
      <c r="Z150" s="3657"/>
      <c r="AA150" s="3657"/>
      <c r="AB150" s="3657"/>
      <c r="AC150" s="3657"/>
      <c r="AD150" s="3657"/>
      <c r="AE150" s="3657"/>
      <c r="AF150" s="3657"/>
      <c r="AG150" s="3657"/>
      <c r="AH150" s="3657"/>
      <c r="AI150" s="3739"/>
      <c r="AJ150" s="3738"/>
      <c r="AK150" s="3738"/>
      <c r="AL150" s="3739"/>
      <c r="AM150" s="3738"/>
      <c r="AN150" s="3738"/>
    </row>
    <row r="151">
      <c r="A151" s="3657"/>
      <c r="B151" s="3658"/>
      <c r="C151" s="3658"/>
      <c r="D151" s="3657"/>
      <c r="E151" s="3657"/>
      <c r="F151" s="3657"/>
      <c r="G151" s="3657"/>
      <c r="H151" s="3798"/>
      <c r="I151" s="3657"/>
      <c r="J151" s="3761"/>
      <c r="K151" s="3761"/>
      <c r="L151" s="3761"/>
      <c r="M151" s="3657"/>
      <c r="N151" s="3657"/>
      <c r="O151" s="3661"/>
      <c r="P151" s="3661"/>
      <c r="Q151" s="3657"/>
      <c r="R151" s="3657"/>
      <c r="S151" s="3657"/>
      <c r="T151" s="3657"/>
      <c r="U151" s="3657"/>
      <c r="V151" s="3657"/>
      <c r="W151" s="3657"/>
      <c r="X151" s="3657"/>
      <c r="Y151" s="3657"/>
      <c r="Z151" s="3657"/>
      <c r="AA151" s="3657"/>
      <c r="AB151" s="3657"/>
      <c r="AC151" s="3657"/>
      <c r="AD151" s="3657"/>
      <c r="AE151" s="3657"/>
      <c r="AF151" s="3657"/>
      <c r="AG151" s="3657"/>
      <c r="AH151" s="3657"/>
      <c r="AI151" s="3739"/>
      <c r="AJ151" s="3738"/>
      <c r="AK151" s="3738"/>
      <c r="AL151" s="3739"/>
      <c r="AM151" s="3738"/>
      <c r="AN151" s="3738"/>
    </row>
    <row r="152">
      <c r="A152" s="3657"/>
      <c r="B152" s="3658"/>
      <c r="C152" s="3658"/>
      <c r="D152" s="3657"/>
      <c r="E152" s="3657"/>
      <c r="F152" s="3657"/>
      <c r="G152" s="3657"/>
      <c r="H152" s="3798"/>
      <c r="I152" s="3657"/>
      <c r="J152" s="3761"/>
      <c r="K152" s="3761"/>
      <c r="L152" s="3761"/>
      <c r="M152" s="3657"/>
      <c r="N152" s="3657"/>
      <c r="O152" s="3661"/>
      <c r="P152" s="3661"/>
      <c r="Q152" s="3657"/>
      <c r="R152" s="3657"/>
      <c r="S152" s="3657"/>
      <c r="T152" s="3657"/>
      <c r="U152" s="3657"/>
      <c r="V152" s="3657"/>
      <c r="W152" s="3657"/>
      <c r="X152" s="3657"/>
      <c r="Y152" s="3657"/>
      <c r="Z152" s="3657"/>
      <c r="AA152" s="3657"/>
      <c r="AB152" s="3657"/>
      <c r="AC152" s="3657"/>
      <c r="AD152" s="3657"/>
      <c r="AE152" s="3657"/>
      <c r="AF152" s="3657"/>
      <c r="AG152" s="3657"/>
      <c r="AH152" s="3657"/>
      <c r="AI152" s="3739"/>
      <c r="AJ152" s="3738"/>
      <c r="AK152" s="3738"/>
      <c r="AL152" s="3739"/>
      <c r="AM152" s="3738"/>
      <c r="AN152" s="3738"/>
    </row>
    <row r="153">
      <c r="A153" s="3657"/>
      <c r="B153" s="3658"/>
      <c r="C153" s="3658"/>
      <c r="D153" s="3657"/>
      <c r="E153" s="3657"/>
      <c r="F153" s="3657"/>
      <c r="G153" s="3657"/>
      <c r="H153" s="3798"/>
      <c r="I153" s="3657"/>
      <c r="J153" s="3761"/>
      <c r="K153" s="3761"/>
      <c r="L153" s="3761"/>
      <c r="M153" s="3657"/>
      <c r="N153" s="3657"/>
      <c r="O153" s="3661"/>
      <c r="P153" s="3661"/>
      <c r="Q153" s="3657"/>
      <c r="R153" s="3657"/>
      <c r="S153" s="3657"/>
      <c r="T153" s="3657"/>
      <c r="U153" s="3657"/>
      <c r="V153" s="3657"/>
      <c r="W153" s="3657"/>
      <c r="X153" s="3657"/>
      <c r="Y153" s="3657"/>
      <c r="Z153" s="3657"/>
      <c r="AA153" s="3657"/>
      <c r="AB153" s="3657"/>
      <c r="AC153" s="3657"/>
      <c r="AD153" s="3657"/>
      <c r="AE153" s="3657"/>
      <c r="AF153" s="3657"/>
      <c r="AG153" s="3657"/>
      <c r="AH153" s="3657"/>
      <c r="AI153" s="3739"/>
      <c r="AJ153" s="3738"/>
      <c r="AK153" s="3738"/>
      <c r="AL153" s="3739"/>
      <c r="AM153" s="3738"/>
      <c r="AN153" s="3738"/>
    </row>
    <row r="154">
      <c r="A154" s="3657"/>
      <c r="B154" s="3658"/>
      <c r="C154" s="3658"/>
      <c r="D154" s="3657"/>
      <c r="E154" s="3657"/>
      <c r="F154" s="3657"/>
      <c r="G154" s="3657"/>
      <c r="H154" s="3798"/>
      <c r="I154" s="3657"/>
      <c r="J154" s="3761"/>
      <c r="K154" s="3761"/>
      <c r="L154" s="3761"/>
      <c r="M154" s="3657"/>
      <c r="N154" s="3657"/>
      <c r="O154" s="3661"/>
      <c r="P154" s="3661"/>
      <c r="Q154" s="3657"/>
      <c r="R154" s="3657"/>
      <c r="S154" s="3657"/>
      <c r="T154" s="3657"/>
      <c r="U154" s="3657"/>
      <c r="V154" s="3657"/>
      <c r="W154" s="3657"/>
      <c r="X154" s="3657"/>
      <c r="Y154" s="3657"/>
      <c r="Z154" s="3657"/>
      <c r="AA154" s="3657"/>
      <c r="AB154" s="3657"/>
      <c r="AC154" s="3657"/>
      <c r="AD154" s="3657"/>
      <c r="AE154" s="3657"/>
      <c r="AF154" s="3657"/>
      <c r="AG154" s="3657"/>
      <c r="AH154" s="3657"/>
      <c r="AI154" s="3739"/>
      <c r="AJ154" s="3738"/>
      <c r="AK154" s="3738"/>
      <c r="AL154" s="3739"/>
      <c r="AM154" s="3738"/>
      <c r="AN154" s="3738"/>
    </row>
    <row r="155">
      <c r="A155" s="3657"/>
      <c r="B155" s="3658"/>
      <c r="C155" s="3658"/>
      <c r="D155" s="3657"/>
      <c r="E155" s="3657"/>
      <c r="F155" s="3657"/>
      <c r="G155" s="3657"/>
      <c r="H155" s="3657"/>
      <c r="I155" s="3657"/>
      <c r="J155" s="3761"/>
      <c r="K155" s="3761"/>
      <c r="L155" s="3761"/>
      <c r="M155" s="3657"/>
      <c r="N155" s="3657"/>
      <c r="O155" s="3661"/>
      <c r="P155" s="3661"/>
      <c r="Q155" s="3657"/>
      <c r="R155" s="3657"/>
      <c r="S155" s="3657"/>
      <c r="T155" s="3657"/>
      <c r="U155" s="3657"/>
      <c r="V155" s="3657"/>
      <c r="W155" s="3657"/>
      <c r="X155" s="3657"/>
      <c r="Y155" s="3657"/>
      <c r="Z155" s="3657"/>
      <c r="AA155" s="3657"/>
      <c r="AB155" s="3657"/>
      <c r="AC155" s="3657"/>
      <c r="AD155" s="3657"/>
      <c r="AE155" s="3657"/>
      <c r="AF155" s="3657"/>
      <c r="AG155" s="3657"/>
      <c r="AH155" s="3657"/>
      <c r="AI155" s="3739"/>
      <c r="AJ155" s="3738"/>
      <c r="AK155" s="3738"/>
      <c r="AL155" s="3739"/>
      <c r="AM155" s="3738"/>
      <c r="AN155" s="3738"/>
    </row>
    <row r="156">
      <c r="A156" s="3657"/>
      <c r="B156" s="3658"/>
      <c r="C156" s="3658"/>
      <c r="D156" s="3657"/>
      <c r="E156" s="3657"/>
      <c r="F156" s="3657"/>
      <c r="G156" s="3657"/>
      <c r="H156" s="3657"/>
      <c r="I156" s="3657"/>
      <c r="J156" s="3761"/>
      <c r="K156" s="3761"/>
      <c r="L156" s="3761"/>
      <c r="M156" s="3657"/>
      <c r="N156" s="3657"/>
      <c r="O156" s="3661"/>
      <c r="P156" s="3661"/>
      <c r="Q156" s="3657"/>
      <c r="R156" s="3657"/>
      <c r="S156" s="3657"/>
      <c r="T156" s="3657"/>
      <c r="U156" s="3657"/>
      <c r="V156" s="3657"/>
      <c r="W156" s="3657"/>
      <c r="X156" s="3657"/>
      <c r="Y156" s="3657"/>
      <c r="Z156" s="3657"/>
      <c r="AA156" s="3657"/>
      <c r="AB156" s="3657"/>
      <c r="AC156" s="3657"/>
      <c r="AD156" s="3657"/>
      <c r="AE156" s="3657"/>
      <c r="AF156" s="3657"/>
      <c r="AG156" s="3657"/>
      <c r="AH156" s="3657"/>
      <c r="AI156" s="3739"/>
      <c r="AJ156" s="3738"/>
      <c r="AK156" s="3738"/>
      <c r="AL156" s="3739"/>
      <c r="AM156" s="3738"/>
      <c r="AN156" s="3738"/>
    </row>
    <row r="157">
      <c r="A157" s="3657"/>
      <c r="B157" s="3658"/>
      <c r="C157" s="3658"/>
      <c r="D157" s="3657"/>
      <c r="E157" s="3657"/>
      <c r="F157" s="3657"/>
      <c r="G157" s="3657"/>
      <c r="H157" s="3657"/>
      <c r="I157" s="3657"/>
      <c r="J157" s="3761"/>
      <c r="K157" s="3761"/>
      <c r="L157" s="3761"/>
      <c r="M157" s="3657"/>
      <c r="N157" s="3657"/>
      <c r="O157" s="3661"/>
      <c r="P157" s="3661"/>
      <c r="Q157" s="3657"/>
      <c r="R157" s="3657"/>
      <c r="S157" s="3657"/>
      <c r="T157" s="3657"/>
      <c r="U157" s="3657"/>
      <c r="V157" s="3657"/>
      <c r="W157" s="3657"/>
      <c r="X157" s="3657"/>
      <c r="Y157" s="3657"/>
      <c r="Z157" s="3657"/>
      <c r="AA157" s="3657"/>
      <c r="AB157" s="3657"/>
      <c r="AC157" s="3657"/>
      <c r="AD157" s="3657"/>
      <c r="AE157" s="3657"/>
      <c r="AF157" s="3657"/>
      <c r="AG157" s="3657"/>
      <c r="AH157" s="3657"/>
      <c r="AI157" s="3739"/>
      <c r="AJ157" s="3738"/>
      <c r="AK157" s="3738"/>
      <c r="AL157" s="3739"/>
      <c r="AM157" s="3738"/>
      <c r="AN157" s="3738"/>
    </row>
    <row r="158">
      <c r="A158" s="3657"/>
      <c r="B158" s="3658"/>
      <c r="C158" s="3658"/>
      <c r="D158" s="3657"/>
      <c r="E158" s="3657"/>
      <c r="F158" s="3657"/>
      <c r="G158" s="3657"/>
      <c r="H158" s="3657"/>
      <c r="I158" s="3657"/>
      <c r="J158" s="3761"/>
      <c r="K158" s="3761"/>
      <c r="L158" s="3761"/>
      <c r="M158" s="3657"/>
      <c r="N158" s="3657"/>
      <c r="O158" s="3661"/>
      <c r="P158" s="3661"/>
      <c r="Q158" s="3657"/>
      <c r="R158" s="3657"/>
      <c r="S158" s="3657"/>
      <c r="T158" s="3657"/>
      <c r="U158" s="3657"/>
      <c r="V158" s="3657"/>
      <c r="W158" s="3657"/>
      <c r="X158" s="3657"/>
      <c r="Y158" s="3657"/>
      <c r="Z158" s="3657"/>
      <c r="AA158" s="3657"/>
      <c r="AB158" s="3657"/>
      <c r="AC158" s="3657"/>
      <c r="AD158" s="3657"/>
      <c r="AE158" s="3657"/>
      <c r="AF158" s="3657"/>
      <c r="AG158" s="3657"/>
      <c r="AH158" s="3657"/>
      <c r="AI158" s="3594"/>
      <c r="AJ158" s="3738"/>
      <c r="AK158" s="3738"/>
      <c r="AL158" s="3739"/>
      <c r="AM158" s="3738"/>
      <c r="AN158" s="3738"/>
    </row>
    <row r="159">
      <c r="AJ159" s="3657"/>
      <c r="AK159" s="3657"/>
      <c r="AL159" s="3738"/>
      <c r="AM159" s="3738"/>
      <c r="AN159" s="3657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AC135:AC136">
    <cfRule dxfId="214" operator="lessThan" priority="1" stopIfTrue="true" type="cellIs">
      <formula>60</formula>
    </cfRule>
  </conditionalFormatting>
  <conditionalFormatting sqref="AE130:AE130">
    <cfRule dxfId="215" operator="containsText" priority="2" stopIfTrue="true" text="Out of stock less than 60 days" type="containsText">
      <formula>NOT(ISERROR(SEARCH("Out of stock less than 60 days",AE130)))</formula>
    </cfRule>
  </conditionalFormatting>
  <conditionalFormatting sqref="AE130:AE130">
    <cfRule dxfId="216" operator="containsText" priority="3" stopIfTrue="true" text="Out of stock more than 60 days" type="containsText">
      <formula>NOT(ISERROR(SEARCH("Out of stock more than 60 days",AE130)))</formula>
    </cfRule>
  </conditionalFormatting>
  <conditionalFormatting sqref="AE129:AE130">
    <cfRule dxfId="217" operator="containsText" priority="4" stopIfTrue="true" text="Out of stock more than 150 days" type="containsText">
      <formula>NOT(ISERROR(SEARCH("Out of stock more than 150 days",AE129)))</formula>
    </cfRule>
  </conditionalFormatting>
  <conditionalFormatting sqref="AC129:AC130">
    <cfRule dxfId="218" operator="between" priority="5" stopIfTrue="true" type="cellIs">
      <formula>61</formula>
      <formula>149</formula>
    </cfRule>
  </conditionalFormatting>
  <conditionalFormatting sqref="AC129:AC130">
    <cfRule dxfId="219" operator="lessThan" priority="6" stopIfTrue="true" type="cellIs">
      <formula>60</formula>
    </cfRule>
  </conditionalFormatting>
  <conditionalFormatting sqref="AC129:AC130">
    <cfRule dxfId="220" operator="greaterThan" priority="7" stopIfTrue="true" type="cellIs">
      <formula>150</formula>
    </cfRule>
  </conditionalFormatting>
  <conditionalFormatting sqref="AE3:AE22">
    <cfRule dxfId="221" operator="containsText" priority="8" stopIfTrue="true" text="Out of stock more than 60 days" type="containsText">
      <formula>NOT(ISERROR(SEARCH("Out of stock more than 60 days",AE3)))</formula>
    </cfRule>
  </conditionalFormatting>
  <conditionalFormatting sqref="AC3:AC22">
    <cfRule dxfId="222" operator="between" priority="9" stopIfTrue="true" type="cellIs">
      <formula>61</formula>
      <formula>150</formula>
    </cfRule>
  </conditionalFormatting>
  <conditionalFormatting sqref="AC34:AC117 AB118:AB122 AC123:AC130">
    <cfRule dxfId="223" operator="between" priority="10" stopIfTrue="true" type="cellIs">
      <formula>61</formula>
      <formula>149</formula>
    </cfRule>
  </conditionalFormatting>
  <conditionalFormatting sqref="AC34:AC117 AB118:AB122 AC123:AC134">
    <cfRule dxfId="224" operator="equal" priority="11" stopIfTrue="true" type="cellIs">
      <formula>"-"</formula>
    </cfRule>
  </conditionalFormatting>
  <conditionalFormatting sqref="AC34:AC117 AB118:AB122 AC123:AC130">
    <cfRule dxfId="225" operator="greaterThan" priority="12" stopIfTrue="true" type="cellIs">
      <formula>150</formula>
    </cfRule>
  </conditionalFormatting>
  <conditionalFormatting sqref="AC34:AC117 AB118:AB122 AC123:AC130">
    <cfRule dxfId="226" operator="lessThan" priority="13" stopIfTrue="true" type="cellIs">
      <formula>60</formula>
    </cfRule>
  </conditionalFormatting>
  <conditionalFormatting sqref="AE34:AE110 AD121:AD122 AE127:AE130">
    <cfRule dxfId="227" operator="equal" priority="14" stopIfTrue="true" type="cellIs">
      <formula>"Out of stock more than 60 days"</formula>
    </cfRule>
  </conditionalFormatting>
  <conditionalFormatting sqref="AE34:AE110 AD121:AD122 AE127:AE130">
    <cfRule dxfId="228" operator="equal" priority="15" stopIfTrue="true" type="cellIs">
      <formula>"Out of stock more than 150 days"</formula>
    </cfRule>
  </conditionalFormatting>
  <conditionalFormatting sqref="AE34:AE110 AD121:AD122 AE127:AE130">
    <cfRule dxfId="229" operator="equal" priority="16" stopIfTrue="true" type="cellIs">
      <formula>"Out of stock less than 60 days"</formula>
    </cfRule>
  </conditionalFormatting>
  <conditionalFormatting sqref="AE34:AE110 AD121:AD122 AE127:AE134">
    <cfRule dxfId="230" operator="equal" priority="17" stopIfTrue="true" type="cellIs">
      <formula>"Not sold yet"</formula>
    </cfRule>
  </conditionalFormatting>
  <conditionalFormatting sqref="J34:J117 I118:I122 J123:J130">
    <cfRule dxfId="231" operator="lessThanOrEqual" priority="18" stopIfTrue="true" type="cellIs">
      <formula>90</formula>
    </cfRule>
  </conditionalFormatting>
  <conditionalFormatting sqref="AC3:AC22">
    <cfRule dxfId="232" operator="equal" priority="19" stopIfTrue="true" type="cellIs">
      <formula>"-"</formula>
    </cfRule>
  </conditionalFormatting>
  <conditionalFormatting sqref="AC3:AC22">
    <cfRule dxfId="233" operator="greaterThan" priority="20" stopIfTrue="true" type="cellIs">
      <formula>150</formula>
    </cfRule>
  </conditionalFormatting>
  <conditionalFormatting sqref="AC3:AC22">
    <cfRule dxfId="234" operator="lessThan" priority="21" stopIfTrue="true" type="cellIs">
      <formula>60</formula>
    </cfRule>
  </conditionalFormatting>
  <conditionalFormatting sqref="AE3:AE22">
    <cfRule dxfId="235" operator="equal" priority="22" stopIfTrue="true" type="cellIs">
      <formula>"Out of stock less than 60 days"</formula>
    </cfRule>
  </conditionalFormatting>
  <conditionalFormatting sqref="AE3:AE22">
    <cfRule dxfId="236" operator="equal" priority="23" stopIfTrue="true" type="cellIs">
      <formula>"Not sold yet"</formula>
    </cfRule>
  </conditionalFormatting>
  <conditionalFormatting sqref="AE3:AE22">
    <cfRule dxfId="237" operator="equal" priority="24" stopIfTrue="true" type="cellIs">
      <formula>"Out of stock more than 150 days"</formula>
    </cfRule>
  </conditionalFormatting>
  <conditionalFormatting sqref="J3:J22">
    <cfRule dxfId="238" operator="lessThan" priority="25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4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5" min="5" style="0" width="15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4"/>
    <col collapsed="false" customWidth="true" hidden="false" max="4" min="4" style="0" width="15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</cols>
  <sheetData>
    <row r="1">
      <c r="A1" s="3830" t="s">
        <v>3595</v>
      </c>
      <c r="B1" s="3830" t="s">
        <v>3596</v>
      </c>
      <c r="C1" s="3831" t="s">
        <v>3597</v>
      </c>
      <c r="D1" s="3831" t="s">
        <v>3598</v>
      </c>
      <c r="E1" s="3831" t="s">
        <v>3599</v>
      </c>
      <c r="F1" s="3830" t="s">
        <v>3600</v>
      </c>
      <c r="G1" s="3830"/>
      <c r="H1" s="3832" t="s">
        <v>3601</v>
      </c>
      <c r="I1" s="3833" t="s">
        <v>3602</v>
      </c>
      <c r="J1" s="3834" t="s">
        <v>3603</v>
      </c>
      <c r="K1" s="3834" t="s">
        <v>3604</v>
      </c>
      <c r="L1" s="3834" t="s">
        <v>3605</v>
      </c>
      <c r="M1" s="3830" t="s">
        <v>3606</v>
      </c>
      <c r="N1" s="3830" t="s">
        <v>3607</v>
      </c>
      <c r="O1" s="3830" t="s">
        <v>3608</v>
      </c>
      <c r="P1" s="3830" t="s">
        <v>3609</v>
      </c>
      <c r="Q1" s="3830" t="s">
        <v>3610</v>
      </c>
      <c r="R1" s="3835" t="s">
        <v>3611</v>
      </c>
      <c r="S1" s="3835"/>
      <c r="T1" s="3835" t="s">
        <v>3612</v>
      </c>
      <c r="U1" s="3835"/>
      <c r="V1" s="3835" t="s">
        <v>3613</v>
      </c>
      <c r="W1" s="3835"/>
      <c r="X1" s="3835" t="s">
        <v>3614</v>
      </c>
      <c r="Y1" s="3835"/>
      <c r="Z1" s="3836" t="s">
        <v>3615</v>
      </c>
      <c r="AA1" s="3836"/>
      <c r="AB1" s="3837" t="s">
        <v>3616</v>
      </c>
      <c r="AC1" s="3834" t="s">
        <v>3617</v>
      </c>
      <c r="AD1" s="3834" t="s">
        <v>3618</v>
      </c>
      <c r="AE1" s="3834" t="s">
        <v>3619</v>
      </c>
      <c r="AF1" s="3834" t="s">
        <v>3620</v>
      </c>
      <c r="AG1" s="3834" t="s">
        <v>3621</v>
      </c>
      <c r="AH1" s="3834" t="s">
        <v>3622</v>
      </c>
      <c r="AI1" s="3834" t="s">
        <v>3623</v>
      </c>
      <c r="AJ1" s="3834" t="s">
        <v>3624</v>
      </c>
      <c r="AK1" s="3830" t="s">
        <v>3625</v>
      </c>
      <c r="AL1" s="3830" t="s">
        <v>3626</v>
      </c>
      <c r="AM1" s="3830" t="s">
        <v>3627</v>
      </c>
      <c r="AN1" s="3830" t="s">
        <v>3628</v>
      </c>
    </row>
    <row r="2">
      <c r="A2" s="3830" t="s">
        <v>3629</v>
      </c>
      <c r="B2" s="3830"/>
      <c r="C2" s="3830"/>
      <c r="D2" s="3830"/>
      <c r="E2" s="3831"/>
      <c r="F2" s="3830" t="s">
        <v>3630</v>
      </c>
      <c r="G2" s="3832" t="s">
        <v>3631</v>
      </c>
      <c r="H2" s="3832"/>
      <c r="I2" s="3833"/>
      <c r="J2" s="3834"/>
      <c r="K2" s="3834"/>
      <c r="L2" s="3834"/>
      <c r="M2" s="3830" t="s">
        <v>3632</v>
      </c>
      <c r="N2" s="3830" t="s">
        <v>3632</v>
      </c>
      <c r="O2" s="3830"/>
      <c r="P2" s="3830"/>
      <c r="Q2" s="3830"/>
      <c r="R2" s="3835" t="s">
        <v>3630</v>
      </c>
      <c r="S2" s="3838" t="s">
        <v>3631</v>
      </c>
      <c r="T2" s="3835" t="s">
        <v>3630</v>
      </c>
      <c r="U2" s="3838" t="s">
        <v>3631</v>
      </c>
      <c r="V2" s="3835" t="s">
        <v>3630</v>
      </c>
      <c r="W2" s="3838" t="s">
        <v>3631</v>
      </c>
      <c r="X2" s="3835" t="s">
        <v>3630</v>
      </c>
      <c r="Y2" s="3838" t="s">
        <v>3631</v>
      </c>
      <c r="Z2" s="3835" t="s">
        <v>3630</v>
      </c>
      <c r="AA2" s="3838" t="s">
        <v>3631</v>
      </c>
      <c r="AB2" s="3837"/>
      <c r="AC2" s="3834"/>
      <c r="AD2" s="3834"/>
      <c r="AE2" s="3834"/>
      <c r="AF2" s="3834"/>
      <c r="AG2" s="3834"/>
      <c r="AH2" s="3834"/>
      <c r="AI2" s="3834"/>
      <c r="AJ2" s="3834"/>
      <c r="AK2" s="3830"/>
      <c r="AL2" s="3830"/>
      <c r="AM2" s="3830"/>
      <c r="AN2" s="3830"/>
    </row>
    <row customHeight="true" hidden="true" ht="18" r="3">
      <c r="A3" s="3839">
        <v>1</v>
      </c>
      <c r="B3" s="3839" t="s">
        <v>3633</v>
      </c>
      <c r="C3" s="3840" t="s">
        <v>3634</v>
      </c>
      <c r="D3" s="3840" t="s">
        <v>3634</v>
      </c>
      <c r="E3" s="3841" t="s">
        <v>3635</v>
      </c>
      <c r="F3" s="3842">
        <v>419</v>
      </c>
      <c r="G3" s="3843">
        <v>419</v>
      </c>
      <c r="H3" s="3844"/>
      <c r="I3" s="3845">
        <f>VLOOKUP(C3,'Data Products'!$A:$B,2,0)</f>
      </c>
      <c r="J3" s="3846">
        <f t="shared" ref="J3:J24" si="20">IFERROR(I3-TODAY(),"")</f>
      </c>
      <c r="K3" s="3847">
        <v>45723</v>
      </c>
      <c r="L3" s="3848">
        <f t="shared" ref="L3:L24" si="30">TODAY()-K3</f>
      </c>
      <c r="M3" s="3844">
        <v>354</v>
      </c>
      <c r="N3" s="3844">
        <v>380</v>
      </c>
      <c r="O3" s="3844"/>
      <c r="P3" s="3844"/>
      <c r="Q3" s="3839"/>
      <c r="R3" s="3844">
        <v>0</v>
      </c>
      <c r="S3" s="3844">
        <v>0</v>
      </c>
      <c r="T3" s="3844">
        <v>326</v>
      </c>
      <c r="U3" s="3844">
        <v>326</v>
      </c>
      <c r="V3" s="3844">
        <v>146</v>
      </c>
      <c r="W3" s="3844">
        <v>146</v>
      </c>
      <c r="X3" s="3844">
        <v>0</v>
      </c>
      <c r="Y3" s="3844">
        <v>0</v>
      </c>
      <c r="Z3" s="3844">
        <v>0</v>
      </c>
      <c r="AA3" s="3844">
        <v>0</v>
      </c>
      <c r="AB3" s="3849">
        <f t="shared" ref="AB3:AB24" si="1">N3/30</f>
      </c>
      <c r="AC3" s="3850">
        <f t="shared" ref="AC3:AC24" si="4">IFERROR(F3/AB3,"-")</f>
      </c>
      <c r="AD3" s="3851">
        <f t="shared" ref="AD3:AD24" si="12">IFERROR(TODAY()+AC3,"-")</f>
      </c>
      <c r="AE3" s="3852">
        <f t="shared" ref="AE3:AE24" si="23">_xlfn.IFS(AC3="-","Not sold yet",AND(AC3&lt;=150,AC3&gt;60),"Out of stock more than 60 days",AC3&lt;=60,"Out of stock less than 60 days",AC3&gt;=150,"Out of stock more than 150 days")</f>
      </c>
      <c r="AF3" s="3853">
        <f>VLOOKUP(C3,'Data Products'!$A:$J,10,0)</f>
      </c>
      <c r="AG3" s="3854">
        <f t="shared" ref="AG3:AG24" si="7">AF3*F3</f>
      </c>
      <c r="AH3" s="3855">
        <f t="shared" ref="AH3:AH22" si="15">IF(J3&lt;=90,F3,0)</f>
      </c>
      <c r="AI3" s="3856">
        <f>IFERROR(VLOOKUP(C3,$C$3:$AI$42,34,0),"")</f>
      </c>
      <c r="AJ3" s="3857"/>
      <c r="AK3" s="3858"/>
      <c r="AL3" s="3857"/>
      <c r="AM3" s="3858"/>
      <c r="AN3" s="3858"/>
    </row>
    <row r="4">
      <c r="A4" s="3839">
        <v>2</v>
      </c>
      <c r="B4" s="3839" t="s">
        <v>3636</v>
      </c>
      <c r="C4" s="3840" t="s">
        <v>3635</v>
      </c>
      <c r="D4" s="3840" t="s">
        <v>3635</v>
      </c>
      <c r="E4" s="3840" t="s">
        <v>3635</v>
      </c>
      <c r="F4" s="3859">
        <v>15022</v>
      </c>
      <c r="G4" s="3843">
        <v>14942</v>
      </c>
      <c r="H4" s="3844"/>
      <c r="I4" s="3845">
        <f>VLOOKUP(C4,'Data Products'!$A:$B,2,0)</f>
      </c>
      <c r="J4" s="3846">
        <f t="shared" si="20"/>
      </c>
      <c r="K4" s="3847">
        <v>45617</v>
      </c>
      <c r="L4" s="3848">
        <f t="shared" si="30"/>
      </c>
      <c r="M4" s="3844">
        <v>6952</v>
      </c>
      <c r="N4" s="3844">
        <v>18304</v>
      </c>
      <c r="O4" s="3844"/>
      <c r="P4" s="3844"/>
      <c r="Q4" s="3839"/>
      <c r="R4" s="3844">
        <v>0</v>
      </c>
      <c r="S4" s="3844">
        <v>0</v>
      </c>
      <c r="T4" s="3860">
        <v>1378</v>
      </c>
      <c r="U4" s="3860">
        <v>1369</v>
      </c>
      <c r="V4" s="3844">
        <v>115</v>
      </c>
      <c r="W4" s="3844">
        <v>112</v>
      </c>
      <c r="X4" s="3844">
        <v>46</v>
      </c>
      <c r="Y4" s="3844">
        <v>22</v>
      </c>
      <c r="Z4" s="3844">
        <v>0</v>
      </c>
      <c r="AA4" s="3844">
        <v>0</v>
      </c>
      <c r="AB4" s="3849">
        <f t="shared" si="1"/>
      </c>
      <c r="AC4" s="3861">
        <f t="shared" si="4"/>
      </c>
      <c r="AD4" s="3851">
        <f t="shared" si="12"/>
      </c>
      <c r="AE4" s="3862">
        <f t="shared" si="23"/>
      </c>
      <c r="AF4" s="3853">
        <f>VLOOKUP(C4,'Data Products'!$A:$J,10,0)</f>
      </c>
      <c r="AG4" s="3854">
        <f t="shared" si="7"/>
      </c>
      <c r="AH4" s="3855">
        <f t="shared" si="15"/>
      </c>
      <c r="AI4" s="3856" t="s">
        <v>3637</v>
      </c>
      <c r="AJ4" s="3858"/>
      <c r="AK4" s="3858"/>
      <c r="AL4" s="3857"/>
      <c r="AM4" s="3858"/>
      <c r="AN4" s="3858"/>
    </row>
    <row r="5">
      <c r="A5" s="3839">
        <v>3</v>
      </c>
      <c r="B5" s="3839" t="s">
        <v>3636</v>
      </c>
      <c r="C5" s="3863" t="s">
        <v>3638</v>
      </c>
      <c r="D5" s="3863" t="s">
        <v>3638</v>
      </c>
      <c r="E5" s="3863" t="s">
        <v>3638</v>
      </c>
      <c r="F5" s="3859">
        <v>343</v>
      </c>
      <c r="G5" s="3843">
        <v>343</v>
      </c>
      <c r="H5" s="3844"/>
      <c r="I5" s="3845">
        <f>VLOOKUP(C5,'Data Products'!$A:$B,2,0)</f>
      </c>
      <c r="J5" s="3846">
        <f t="shared" si="20"/>
      </c>
      <c r="K5" s="3847">
        <v>45191</v>
      </c>
      <c r="L5" s="3848">
        <f t="shared" si="30"/>
      </c>
      <c r="M5" s="3844">
        <v>26</v>
      </c>
      <c r="N5" s="3864">
        <v>101</v>
      </c>
      <c r="O5" s="3844"/>
      <c r="P5" s="3844"/>
      <c r="Q5" s="3839"/>
      <c r="R5" s="3844">
        <v>0</v>
      </c>
      <c r="S5" s="3844">
        <v>0</v>
      </c>
      <c r="T5" s="3844">
        <v>26</v>
      </c>
      <c r="U5" s="3844">
        <v>26</v>
      </c>
      <c r="V5" s="3844">
        <v>416</v>
      </c>
      <c r="W5" s="3844">
        <v>416</v>
      </c>
      <c r="X5" s="3844">
        <v>0</v>
      </c>
      <c r="Y5" s="3844">
        <v>0</v>
      </c>
      <c r="Z5" s="3844">
        <v>0</v>
      </c>
      <c r="AA5" s="3844">
        <v>0</v>
      </c>
      <c r="AB5" s="3849">
        <f t="shared" si="1"/>
      </c>
      <c r="AC5" s="3861">
        <f t="shared" si="4"/>
      </c>
      <c r="AD5" s="3851">
        <f t="shared" si="12"/>
      </c>
      <c r="AE5" s="3862">
        <f t="shared" si="23"/>
      </c>
      <c r="AF5" s="3853">
        <f>VLOOKUP(C5,'Data Products'!$A:$J,10,0)</f>
      </c>
      <c r="AG5" s="3854">
        <f t="shared" si="7"/>
      </c>
      <c r="AH5" s="3855">
        <f t="shared" si="15"/>
      </c>
      <c r="AI5" s="3856" t="s">
        <v>3639</v>
      </c>
      <c r="AJ5" s="3858"/>
      <c r="AK5" s="3858"/>
      <c r="AL5" s="3857"/>
      <c r="AM5" s="3858"/>
      <c r="AN5" s="3858"/>
    </row>
    <row r="6">
      <c r="A6" s="3839">
        <v>4</v>
      </c>
      <c r="B6" s="3839" t="s">
        <v>3636</v>
      </c>
      <c r="C6" s="3863" t="s">
        <v>3640</v>
      </c>
      <c r="D6" s="3863" t="s">
        <v>3640</v>
      </c>
      <c r="E6" s="3863" t="s">
        <v>3640</v>
      </c>
      <c r="F6" s="3842">
        <v>4318</v>
      </c>
      <c r="G6" s="3843">
        <v>4318</v>
      </c>
      <c r="H6" s="3844"/>
      <c r="I6" s="3845">
        <f>VLOOKUP(C6,'Data Products'!$A:$B,2,0)</f>
      </c>
      <c r="J6" s="3846">
        <f t="shared" si="20"/>
      </c>
      <c r="K6" s="3847">
        <v>45752</v>
      </c>
      <c r="L6" s="3848">
        <f t="shared" si="30"/>
      </c>
      <c r="M6" s="3844">
        <v>2</v>
      </c>
      <c r="N6" s="3844">
        <v>26</v>
      </c>
      <c r="O6" s="3844"/>
      <c r="P6" s="3844"/>
      <c r="Q6" s="3839"/>
      <c r="R6" s="3844">
        <v>0</v>
      </c>
      <c r="S6" s="3844">
        <v>0</v>
      </c>
      <c r="T6" s="3844">
        <v>1</v>
      </c>
      <c r="U6" s="3844">
        <v>1</v>
      </c>
      <c r="V6" s="3844">
        <v>1</v>
      </c>
      <c r="W6" s="3844">
        <v>1</v>
      </c>
      <c r="X6" s="3844">
        <v>0</v>
      </c>
      <c r="Y6" s="3844">
        <v>0</v>
      </c>
      <c r="Z6" s="3844">
        <v>0</v>
      </c>
      <c r="AA6" s="3844">
        <v>0</v>
      </c>
      <c r="AB6" s="3849">
        <f t="shared" si="1"/>
      </c>
      <c r="AC6" s="3861">
        <f t="shared" si="4"/>
      </c>
      <c r="AD6" s="3851">
        <f t="shared" si="12"/>
      </c>
      <c r="AE6" s="3862">
        <f t="shared" si="23"/>
      </c>
      <c r="AF6" s="3853">
        <f>VLOOKUP(C6,'Data Products'!$A:$J,10,0)</f>
      </c>
      <c r="AG6" s="3854">
        <f t="shared" si="7"/>
      </c>
      <c r="AH6" s="3855">
        <f t="shared" si="15"/>
      </c>
      <c r="AI6" s="3856">
        <f t="shared" ref="AI6:AI7" si="26">IFERROR(VLOOKUP(C6,$C$3:$AI$42,34,0),"")</f>
      </c>
      <c r="AJ6" s="3858"/>
      <c r="AK6" s="3858"/>
      <c r="AL6" s="3857"/>
      <c r="AM6" s="3858"/>
      <c r="AN6" s="3858"/>
    </row>
    <row r="7">
      <c r="A7" s="3839">
        <v>5</v>
      </c>
      <c r="B7" s="3839" t="s">
        <v>3636</v>
      </c>
      <c r="C7" s="3863" t="s">
        <v>3641</v>
      </c>
      <c r="D7" s="3863" t="s">
        <v>3641</v>
      </c>
      <c r="E7" s="3863" t="s">
        <v>3641</v>
      </c>
      <c r="F7" s="3842">
        <v>928</v>
      </c>
      <c r="G7" s="3843">
        <v>908</v>
      </c>
      <c r="H7" s="3844"/>
      <c r="I7" s="3845">
        <f>VLOOKUP(C7,'Data Products'!$A:$B,2,0)</f>
      </c>
      <c r="J7" s="3846">
        <f t="shared" si="20"/>
      </c>
      <c r="K7" s="3847">
        <v>45854</v>
      </c>
      <c r="L7" s="3848">
        <f t="shared" si="30"/>
      </c>
      <c r="M7" s="3844">
        <v>18</v>
      </c>
      <c r="N7" s="3864">
        <v>37</v>
      </c>
      <c r="O7" s="3844"/>
      <c r="P7" s="3844"/>
      <c r="Q7" s="3839"/>
      <c r="R7" s="3844">
        <v>0</v>
      </c>
      <c r="S7" s="3844">
        <v>0</v>
      </c>
      <c r="T7" s="3844">
        <v>288</v>
      </c>
      <c r="U7" s="3844">
        <v>288</v>
      </c>
      <c r="V7" s="3844">
        <v>512</v>
      </c>
      <c r="W7" s="3844">
        <v>512</v>
      </c>
      <c r="X7" s="3844">
        <v>20</v>
      </c>
      <c r="Y7" s="3865">
        <v>20</v>
      </c>
      <c r="Z7" s="3844">
        <v>0</v>
      </c>
      <c r="AA7" s="3844">
        <v>0</v>
      </c>
      <c r="AB7" s="3849">
        <f t="shared" si="1"/>
      </c>
      <c r="AC7" s="3866">
        <f t="shared" si="4"/>
      </c>
      <c r="AD7" s="3851">
        <f t="shared" si="12"/>
      </c>
      <c r="AE7" s="3867">
        <f t="shared" si="23"/>
      </c>
      <c r="AF7" s="3853">
        <f>VLOOKUP(C7,'Data Products'!$A:$J,10,0)</f>
      </c>
      <c r="AG7" s="3854">
        <f t="shared" si="7"/>
      </c>
      <c r="AH7" s="3855">
        <f t="shared" si="15"/>
      </c>
      <c r="AI7" s="3856">
        <f t="shared" si="26"/>
      </c>
      <c r="AJ7" s="3858"/>
      <c r="AK7" s="3858"/>
      <c r="AL7" s="3857"/>
      <c r="AM7" s="3858"/>
      <c r="AN7" s="3858"/>
    </row>
    <row r="8">
      <c r="A8" s="3839">
        <v>6</v>
      </c>
      <c r="B8" s="3839" t="s">
        <v>3636</v>
      </c>
      <c r="C8" s="3863" t="s">
        <v>3642</v>
      </c>
      <c r="D8" s="3863" t="s">
        <v>3642</v>
      </c>
      <c r="E8" s="3863" t="s">
        <v>3642</v>
      </c>
      <c r="F8" s="3842">
        <v>2555</v>
      </c>
      <c r="G8" s="3843">
        <v>2555</v>
      </c>
      <c r="H8" s="3844"/>
      <c r="I8" s="3845">
        <f>VLOOKUP(C8,'Data Products'!$A:$B,2,0)</f>
      </c>
      <c r="J8" s="3846">
        <f t="shared" si="20"/>
      </c>
      <c r="K8" s="3847">
        <v>45855</v>
      </c>
      <c r="L8" s="3848">
        <f t="shared" si="30"/>
      </c>
      <c r="M8" s="3844">
        <v>22</v>
      </c>
      <c r="N8" s="3844">
        <v>47</v>
      </c>
      <c r="O8" s="3844"/>
      <c r="P8" s="3844"/>
      <c r="Q8" s="3839"/>
      <c r="R8" s="3844">
        <v>0</v>
      </c>
      <c r="S8" s="3844">
        <v>0</v>
      </c>
      <c r="T8" s="3844">
        <v>51</v>
      </c>
      <c r="U8" s="3844">
        <v>51</v>
      </c>
      <c r="V8" s="3844">
        <v>101</v>
      </c>
      <c r="W8" s="3844">
        <v>101</v>
      </c>
      <c r="X8" s="3844">
        <v>0</v>
      </c>
      <c r="Y8" s="3844">
        <v>0</v>
      </c>
      <c r="Z8" s="3844">
        <v>0</v>
      </c>
      <c r="AA8" s="3844">
        <v>0</v>
      </c>
      <c r="AB8" s="3849">
        <f t="shared" si="1"/>
      </c>
      <c r="AC8" s="3861">
        <f t="shared" si="4"/>
      </c>
      <c r="AD8" s="3851">
        <f t="shared" si="12"/>
      </c>
      <c r="AE8" s="3862">
        <f t="shared" si="23"/>
      </c>
      <c r="AF8" s="3853">
        <f>VLOOKUP(C8,'Data Products'!$A:$J,10,0)</f>
      </c>
      <c r="AG8" s="3854">
        <f t="shared" si="7"/>
      </c>
      <c r="AH8" s="3855">
        <f t="shared" si="15"/>
      </c>
      <c r="AI8" s="3856">
        <f>IFERROR(VLOOKUP(C8,$C$3:$AI$42,34,0)," ")</f>
      </c>
      <c r="AJ8" s="3858"/>
      <c r="AK8" s="3858"/>
      <c r="AL8" s="3857"/>
      <c r="AM8" s="3858"/>
      <c r="AN8" s="3858"/>
    </row>
    <row r="9">
      <c r="A9" s="3839">
        <v>7</v>
      </c>
      <c r="B9" s="3839" t="s">
        <v>3636</v>
      </c>
      <c r="C9" s="3863" t="s">
        <v>3643</v>
      </c>
      <c r="D9" s="3863" t="s">
        <v>3643</v>
      </c>
      <c r="E9" s="3863" t="s">
        <v>3643</v>
      </c>
      <c r="F9" s="3842">
        <v>2062</v>
      </c>
      <c r="G9" s="3843">
        <v>2062</v>
      </c>
      <c r="H9" s="3844"/>
      <c r="I9" s="3845">
        <f>VLOOKUP(C9,'Data Products'!$A:$B,2,0)</f>
      </c>
      <c r="J9" s="3846">
        <f t="shared" si="20"/>
      </c>
      <c r="K9" s="3847">
        <v>45856</v>
      </c>
      <c r="L9" s="3848">
        <f t="shared" si="30"/>
      </c>
      <c r="M9" s="3844">
        <v>0</v>
      </c>
      <c r="N9" s="3864">
        <v>0</v>
      </c>
      <c r="O9" s="3844"/>
      <c r="P9" s="3844"/>
      <c r="Q9" s="3839"/>
      <c r="R9" s="3844">
        <v>0</v>
      </c>
      <c r="S9" s="3844">
        <v>0</v>
      </c>
      <c r="T9" s="3844">
        <v>1480</v>
      </c>
      <c r="U9" s="3844">
        <v>1478</v>
      </c>
      <c r="V9" s="3844">
        <v>1112</v>
      </c>
      <c r="W9" s="3844">
        <v>1112</v>
      </c>
      <c r="X9" s="3844">
        <v>0</v>
      </c>
      <c r="Y9" s="3844">
        <v>0</v>
      </c>
      <c r="Z9" s="3844">
        <v>0</v>
      </c>
      <c r="AA9" s="3844">
        <v>0</v>
      </c>
      <c r="AB9" s="3849">
        <f t="shared" si="1"/>
      </c>
      <c r="AC9" s="3861">
        <f t="shared" si="4"/>
      </c>
      <c r="AD9" s="3851">
        <f t="shared" si="12"/>
      </c>
      <c r="AE9" s="3862">
        <f t="shared" si="23"/>
      </c>
      <c r="AF9" s="3853">
        <f>VLOOKUP(C9,'Data Products'!$A:$J,10,0)</f>
      </c>
      <c r="AG9" s="3854">
        <f t="shared" si="7"/>
      </c>
      <c r="AH9" s="3855">
        <f t="shared" si="15"/>
      </c>
      <c r="AI9" s="3856">
        <f t="shared" ref="AI9:AI11" si="27">IFERROR(VLOOKUP(C9,$C$3:$AI$42,34,0),"")</f>
      </c>
      <c r="AJ9" s="3858"/>
      <c r="AK9" s="3858"/>
      <c r="AL9" s="3857"/>
      <c r="AM9" s="3858"/>
      <c r="AN9" s="3858"/>
    </row>
    <row r="10">
      <c r="A10" s="3839">
        <v>8</v>
      </c>
      <c r="B10" s="3839" t="s">
        <v>3636</v>
      </c>
      <c r="C10" s="3863" t="s">
        <v>3644</v>
      </c>
      <c r="D10" s="3863" t="s">
        <v>3644</v>
      </c>
      <c r="E10" s="3863" t="s">
        <v>3644</v>
      </c>
      <c r="F10" s="3842">
        <v>905</v>
      </c>
      <c r="G10" s="3843">
        <v>898</v>
      </c>
      <c r="H10" s="3844"/>
      <c r="I10" s="3845">
        <f>VLOOKUP(C10,'Data Products'!$A:$B,2,0)</f>
      </c>
      <c r="J10" s="3846">
        <f t="shared" si="20"/>
      </c>
      <c r="K10" s="3847">
        <v>45857</v>
      </c>
      <c r="L10" s="3848">
        <f t="shared" si="30"/>
      </c>
      <c r="M10" s="3844">
        <v>136</v>
      </c>
      <c r="N10" s="3844">
        <v>285</v>
      </c>
      <c r="O10" s="3844"/>
      <c r="P10" s="3844"/>
      <c r="Q10" s="3839"/>
      <c r="R10" s="3844">
        <v>0</v>
      </c>
      <c r="S10" s="3844">
        <v>0</v>
      </c>
      <c r="T10" s="3844">
        <v>0</v>
      </c>
      <c r="U10" s="3844">
        <v>0</v>
      </c>
      <c r="V10" s="3844">
        <v>2</v>
      </c>
      <c r="W10" s="3844">
        <v>2</v>
      </c>
      <c r="X10" s="3844">
        <v>0</v>
      </c>
      <c r="Y10" s="3844">
        <v>0</v>
      </c>
      <c r="Z10" s="3844">
        <v>0</v>
      </c>
      <c r="AA10" s="3844">
        <v>0</v>
      </c>
      <c r="AB10" s="3849">
        <f t="shared" si="1"/>
      </c>
      <c r="AC10" s="3861">
        <f t="shared" si="4"/>
      </c>
      <c r="AD10" s="3851">
        <f t="shared" si="12"/>
      </c>
      <c r="AE10" s="3862">
        <f t="shared" si="23"/>
      </c>
      <c r="AF10" s="3853">
        <f>VLOOKUP(C10,'Data Products'!$A:$J,10,0)</f>
      </c>
      <c r="AG10" s="3854">
        <f t="shared" si="7"/>
      </c>
      <c r="AH10" s="3855">
        <f t="shared" si="15"/>
      </c>
      <c r="AI10" s="3856">
        <f t="shared" si="27"/>
      </c>
      <c r="AJ10" s="3858"/>
      <c r="AK10" s="3858"/>
      <c r="AL10" s="3857"/>
      <c r="AM10" s="3858"/>
      <c r="AN10" s="3858"/>
    </row>
    <row r="11">
      <c r="A11" s="3839">
        <v>9</v>
      </c>
      <c r="B11" s="3839" t="s">
        <v>3633</v>
      </c>
      <c r="C11" s="3863" t="s">
        <v>3645</v>
      </c>
      <c r="D11" s="3863" t="s">
        <v>3645</v>
      </c>
      <c r="E11" s="3863" t="s">
        <v>3645</v>
      </c>
      <c r="F11" s="3842">
        <v>1200</v>
      </c>
      <c r="G11" s="3843">
        <v>1200</v>
      </c>
      <c r="H11" s="3844"/>
      <c r="I11" s="3845">
        <f>VLOOKUP(C11,'Data Products'!$A:$B,2,0)</f>
      </c>
      <c r="J11" s="3846">
        <f t="shared" si="20"/>
      </c>
      <c r="K11" s="3847">
        <v>45858</v>
      </c>
      <c r="L11" s="3848">
        <f t="shared" si="30"/>
      </c>
      <c r="M11" s="3868">
        <v>0</v>
      </c>
      <c r="N11" s="3868">
        <v>0</v>
      </c>
      <c r="O11" s="3844"/>
      <c r="P11" s="3844"/>
      <c r="Q11" s="3839"/>
      <c r="R11" s="3844">
        <v>0</v>
      </c>
      <c r="S11" s="3844">
        <v>0</v>
      </c>
      <c r="T11" s="3844">
        <v>1289</v>
      </c>
      <c r="U11" s="3844">
        <v>1289</v>
      </c>
      <c r="V11" s="3844">
        <v>773</v>
      </c>
      <c r="W11" s="3844">
        <v>773</v>
      </c>
      <c r="X11" s="3844">
        <v>0</v>
      </c>
      <c r="Y11" s="3844">
        <v>0</v>
      </c>
      <c r="Z11" s="3844">
        <v>0</v>
      </c>
      <c r="AA11" s="3844">
        <v>0</v>
      </c>
      <c r="AB11" s="3849">
        <f t="shared" si="1"/>
      </c>
      <c r="AC11" s="3861">
        <f t="shared" si="4"/>
      </c>
      <c r="AD11" s="3851">
        <f t="shared" si="12"/>
      </c>
      <c r="AE11" s="3862">
        <f t="shared" si="23"/>
      </c>
      <c r="AF11" s="3853">
        <f>VLOOKUP(C11,'Data Products'!$A:$J,10,0)</f>
      </c>
      <c r="AG11" s="3854">
        <f t="shared" si="7"/>
      </c>
      <c r="AH11" s="3855">
        <f t="shared" si="15"/>
      </c>
      <c r="AI11" s="3856">
        <f t="shared" si="27"/>
      </c>
      <c r="AJ11" s="3858"/>
      <c r="AK11" s="3858"/>
      <c r="AL11" s="3857"/>
      <c r="AM11" s="3858"/>
      <c r="AN11" s="3858"/>
    </row>
    <row r="12">
      <c r="A12" s="3839">
        <v>10</v>
      </c>
      <c r="B12" s="3839" t="s">
        <v>3633</v>
      </c>
      <c r="C12" s="3863" t="s">
        <v>3646</v>
      </c>
      <c r="D12" s="3863" t="s">
        <v>3646</v>
      </c>
      <c r="E12" s="3863" t="s">
        <v>3646</v>
      </c>
      <c r="F12" s="3842">
        <v>1000</v>
      </c>
      <c r="G12" s="3843">
        <v>1000</v>
      </c>
      <c r="H12" s="3844"/>
      <c r="I12" s="3845">
        <f>VLOOKUP(C12,'Data Products'!$A:$B,2,0)</f>
      </c>
      <c r="J12" s="3846">
        <f t="shared" si="20"/>
      </c>
      <c r="K12" s="3847">
        <v>45532</v>
      </c>
      <c r="L12" s="3848">
        <f t="shared" si="30"/>
      </c>
      <c r="M12" s="3869">
        <v>0</v>
      </c>
      <c r="N12" s="3870">
        <v>0</v>
      </c>
      <c r="O12" s="3871"/>
      <c r="P12" s="3844"/>
      <c r="Q12" s="3839"/>
      <c r="R12" s="3844">
        <v>0</v>
      </c>
      <c r="S12" s="3844">
        <v>0</v>
      </c>
      <c r="T12" s="3844">
        <v>417</v>
      </c>
      <c r="U12" s="3844">
        <v>416</v>
      </c>
      <c r="V12" s="3844">
        <v>785</v>
      </c>
      <c r="W12" s="3844">
        <v>785</v>
      </c>
      <c r="X12" s="3844">
        <v>0</v>
      </c>
      <c r="Y12" s="3844">
        <v>0</v>
      </c>
      <c r="Z12" s="3844">
        <v>0</v>
      </c>
      <c r="AA12" s="3844">
        <v>0</v>
      </c>
      <c r="AB12" s="3849">
        <f t="shared" si="1"/>
      </c>
      <c r="AC12" s="3861">
        <f t="shared" si="4"/>
      </c>
      <c r="AD12" s="3851">
        <f t="shared" si="12"/>
      </c>
      <c r="AE12" s="3862">
        <f t="shared" si="23"/>
      </c>
      <c r="AF12" s="3853">
        <f>VLOOKUP(C12,'Data Products'!$A:$J,10,0)</f>
      </c>
      <c r="AG12" s="3854">
        <f t="shared" si="7"/>
      </c>
      <c r="AH12" s="3855">
        <f t="shared" si="15"/>
      </c>
      <c r="AI12" s="3856" t="s">
        <v>3647</v>
      </c>
      <c r="AJ12" s="3858"/>
      <c r="AK12" s="3858"/>
      <c r="AL12" s="3857"/>
      <c r="AM12" s="3858"/>
      <c r="AN12" s="3858"/>
    </row>
    <row r="13">
      <c r="A13" s="3839">
        <v>11</v>
      </c>
      <c r="B13" s="3839" t="s">
        <v>3633</v>
      </c>
      <c r="C13" s="3863" t="s">
        <v>3648</v>
      </c>
      <c r="D13" s="3863" t="s">
        <v>3648</v>
      </c>
      <c r="E13" s="3863" t="s">
        <v>3648</v>
      </c>
      <c r="F13" s="3842">
        <v>500</v>
      </c>
      <c r="G13" s="3843">
        <v>500</v>
      </c>
      <c r="H13" s="3844"/>
      <c r="I13" s="3845">
        <f>VLOOKUP(C13,'Data Products'!$A:$B,2,0)</f>
      </c>
      <c r="J13" s="3846">
        <f t="shared" si="20"/>
      </c>
      <c r="K13" s="3847">
        <v>45504</v>
      </c>
      <c r="L13" s="3872">
        <f t="shared" si="30"/>
      </c>
      <c r="M13" s="3870">
        <v>0</v>
      </c>
      <c r="N13" s="3870">
        <v>0</v>
      </c>
      <c r="O13" s="3871"/>
      <c r="P13" s="3844"/>
      <c r="Q13" s="3839"/>
      <c r="R13" s="3844">
        <v>0</v>
      </c>
      <c r="S13" s="3844">
        <v>0</v>
      </c>
      <c r="T13" s="3844">
        <v>3870</v>
      </c>
      <c r="U13" s="3844">
        <v>1017</v>
      </c>
      <c r="V13" s="3844">
        <v>366</v>
      </c>
      <c r="W13" s="3844">
        <v>366</v>
      </c>
      <c r="X13" s="3844">
        <v>0</v>
      </c>
      <c r="Y13" s="3844">
        <v>0</v>
      </c>
      <c r="Z13" s="3844">
        <v>0</v>
      </c>
      <c r="AA13" s="3844">
        <v>0</v>
      </c>
      <c r="AB13" s="3849">
        <f t="shared" si="1"/>
      </c>
      <c r="AC13" s="3850">
        <f t="shared" si="4"/>
      </c>
      <c r="AD13" s="3851">
        <f t="shared" si="12"/>
      </c>
      <c r="AE13" s="3852">
        <f t="shared" si="23"/>
      </c>
      <c r="AF13" s="3853">
        <f>VLOOKUP(C13,'Data Products'!$A:$J,10,0)</f>
      </c>
      <c r="AG13" s="3854">
        <f t="shared" si="7"/>
      </c>
      <c r="AH13" s="3855">
        <f t="shared" si="15"/>
      </c>
      <c r="AI13" s="3856">
        <f>IFERROR(VLOOKUP(C13,$C$3:$AI$42,34,0),"")</f>
      </c>
      <c r="AJ13" s="3858"/>
      <c r="AK13" s="3858"/>
      <c r="AL13" s="3871"/>
      <c r="AM13" s="3858"/>
      <c r="AN13" s="3858"/>
    </row>
    <row r="14">
      <c r="A14" s="3839">
        <v>12</v>
      </c>
      <c r="B14" s="3839" t="s">
        <v>3636</v>
      </c>
      <c r="C14" s="3863" t="s">
        <v>3649</v>
      </c>
      <c r="D14" s="3863" t="s">
        <v>3649</v>
      </c>
      <c r="E14" s="3873" t="s">
        <v>3650</v>
      </c>
      <c r="F14" s="3842">
        <v>182</v>
      </c>
      <c r="G14" s="3843">
        <v>182</v>
      </c>
      <c r="H14" s="3844"/>
      <c r="I14" s="3845">
        <f>VLOOKUP(C14,'Data Products'!$A:$B,2,0)</f>
      </c>
      <c r="J14" s="3846">
        <f t="shared" si="20"/>
      </c>
      <c r="K14" s="3847">
        <v>45504</v>
      </c>
      <c r="L14" s="3848">
        <f t="shared" si="30"/>
      </c>
      <c r="M14" s="3874">
        <v>0</v>
      </c>
      <c r="N14" s="3874">
        <v>0</v>
      </c>
      <c r="O14" s="3860"/>
      <c r="P14" s="3860"/>
      <c r="Q14" s="3839"/>
      <c r="R14" s="3844">
        <v>1200</v>
      </c>
      <c r="S14" s="3865">
        <v>1200</v>
      </c>
      <c r="T14" s="3844">
        <v>0</v>
      </c>
      <c r="U14" s="3844">
        <v>0</v>
      </c>
      <c r="V14" s="3844">
        <v>0</v>
      </c>
      <c r="W14" s="3844">
        <v>0</v>
      </c>
      <c r="X14" s="3844">
        <v>0</v>
      </c>
      <c r="Y14" s="3844">
        <v>0</v>
      </c>
      <c r="Z14" s="3844">
        <v>0</v>
      </c>
      <c r="AA14" s="3844">
        <v>0</v>
      </c>
      <c r="AB14" s="3849">
        <f t="shared" si="1"/>
      </c>
      <c r="AC14" s="3861">
        <f t="shared" si="4"/>
      </c>
      <c r="AD14" s="3851">
        <f t="shared" si="12"/>
      </c>
      <c r="AE14" s="3862">
        <f t="shared" si="23"/>
      </c>
      <c r="AF14" s="3853">
        <f>VLOOKUP(C14,'Data Products'!$A:$J,10,0)</f>
      </c>
      <c r="AG14" s="3854">
        <f t="shared" si="7"/>
      </c>
      <c r="AH14" s="3855">
        <f t="shared" si="15"/>
      </c>
      <c r="AI14" s="3856">
        <f>IFERROR(VLOOKUP(C14,$C$3:$AI$42,34,0)," ")</f>
      </c>
      <c r="AJ14" s="3857"/>
      <c r="AK14" s="3858"/>
      <c r="AL14" s="3871"/>
      <c r="AM14" s="3858"/>
      <c r="AN14" s="3858"/>
    </row>
    <row r="15">
      <c r="A15" s="3839">
        <v>13</v>
      </c>
      <c r="B15" s="3839" t="s">
        <v>3636</v>
      </c>
      <c r="C15" s="3863" t="s">
        <v>3651</v>
      </c>
      <c r="D15" s="3863" t="s">
        <v>3651</v>
      </c>
      <c r="E15" s="3873" t="s">
        <v>3652</v>
      </c>
      <c r="F15" s="3842">
        <v>108</v>
      </c>
      <c r="G15" s="3843">
        <v>108</v>
      </c>
      <c r="H15" s="3844"/>
      <c r="I15" s="3845">
        <f>VLOOKUP(C15,'Data Products'!$A:$B,2,0)</f>
      </c>
      <c r="J15" s="3846">
        <f t="shared" si="20"/>
      </c>
      <c r="K15" s="3847">
        <v>45648</v>
      </c>
      <c r="L15" s="3848">
        <f t="shared" si="30"/>
      </c>
      <c r="M15" s="3844">
        <v>8</v>
      </c>
      <c r="N15" s="3844">
        <v>9</v>
      </c>
      <c r="O15" s="3860"/>
      <c r="P15" s="3860"/>
      <c r="Q15" s="3839"/>
      <c r="R15" s="3844">
        <v>1000</v>
      </c>
      <c r="S15" s="3865">
        <v>1000</v>
      </c>
      <c r="T15" s="3844">
        <v>0</v>
      </c>
      <c r="U15" s="3844">
        <v>0</v>
      </c>
      <c r="V15" s="3844">
        <v>0</v>
      </c>
      <c r="W15" s="3844">
        <v>0</v>
      </c>
      <c r="X15" s="3844">
        <v>0</v>
      </c>
      <c r="Y15" s="3844">
        <v>0</v>
      </c>
      <c r="Z15" s="3844">
        <v>0</v>
      </c>
      <c r="AA15" s="3844">
        <v>0</v>
      </c>
      <c r="AB15" s="3849">
        <f t="shared" si="1"/>
      </c>
      <c r="AC15" s="3861">
        <f t="shared" si="4"/>
      </c>
      <c r="AD15" s="3851">
        <f t="shared" si="12"/>
      </c>
      <c r="AE15" s="3862">
        <f t="shared" si="23"/>
      </c>
      <c r="AF15" s="3853">
        <f>VLOOKUP(C15,'Data Products'!$A:$J,10,0)</f>
      </c>
      <c r="AG15" s="3854">
        <f t="shared" si="7"/>
      </c>
      <c r="AH15" s="3855">
        <f t="shared" si="15"/>
      </c>
      <c r="AI15" s="3856">
        <f t="shared" ref="AI15:AI17" si="28">IFERROR(VLOOKUP(C15,$C$3:$AI$42,34,0),"")</f>
      </c>
      <c r="AJ15" s="3857"/>
      <c r="AK15" s="3858"/>
      <c r="AL15" s="3871"/>
      <c r="AM15" s="3858"/>
      <c r="AN15" s="3858"/>
    </row>
    <row r="16">
      <c r="A16" s="3839">
        <v>14</v>
      </c>
      <c r="B16" s="3839" t="s">
        <v>3636</v>
      </c>
      <c r="C16" s="3863" t="s">
        <v>3653</v>
      </c>
      <c r="D16" s="3863" t="s">
        <v>3653</v>
      </c>
      <c r="E16" s="3873" t="s">
        <v>3654</v>
      </c>
      <c r="F16" s="3842">
        <v>1000</v>
      </c>
      <c r="G16" s="3843">
        <v>1000</v>
      </c>
      <c r="H16" s="3844"/>
      <c r="I16" s="3845">
        <f>VLOOKUP(C16,'Data Products'!$A:$B,2,0)</f>
      </c>
      <c r="J16" s="3846">
        <f t="shared" si="20"/>
      </c>
      <c r="K16" s="3847">
        <v>45504</v>
      </c>
      <c r="L16" s="3848">
        <f t="shared" si="30"/>
      </c>
      <c r="M16" s="3844">
        <v>0</v>
      </c>
      <c r="N16" s="3844">
        <v>0</v>
      </c>
      <c r="O16" s="3844"/>
      <c r="P16" s="3844"/>
      <c r="Q16" s="3839"/>
      <c r="R16" s="3844">
        <v>500</v>
      </c>
      <c r="S16" s="3844">
        <v>500</v>
      </c>
      <c r="T16" s="3844">
        <v>0</v>
      </c>
      <c r="U16" s="3844">
        <v>0</v>
      </c>
      <c r="V16" s="3844">
        <v>0</v>
      </c>
      <c r="W16" s="3844">
        <v>0</v>
      </c>
      <c r="X16" s="3844">
        <v>0</v>
      </c>
      <c r="Y16" s="3844">
        <v>0</v>
      </c>
      <c r="Z16" s="3844">
        <v>0</v>
      </c>
      <c r="AA16" s="3844">
        <v>0</v>
      </c>
      <c r="AB16" s="3849">
        <f t="shared" si="1"/>
      </c>
      <c r="AC16" s="3861">
        <f t="shared" si="4"/>
      </c>
      <c r="AD16" s="3851">
        <f t="shared" si="12"/>
      </c>
      <c r="AE16" s="3862">
        <f t="shared" si="23"/>
      </c>
      <c r="AF16" s="3853">
        <f>VLOOKUP(C16,'Data Products'!$A:$J,10,0)</f>
      </c>
      <c r="AG16" s="3854">
        <f t="shared" si="7"/>
      </c>
      <c r="AH16" s="3855">
        <f t="shared" si="15"/>
      </c>
      <c r="AI16" s="3856">
        <f t="shared" si="28"/>
      </c>
      <c r="AJ16" s="3857"/>
      <c r="AK16" s="3858"/>
      <c r="AL16" s="3857"/>
      <c r="AM16" s="3858"/>
      <c r="AN16" s="3858"/>
    </row>
    <row r="17">
      <c r="A17" s="3839">
        <v>15</v>
      </c>
      <c r="B17" s="3839" t="s">
        <v>3636</v>
      </c>
      <c r="C17" s="3863" t="s">
        <v>3655</v>
      </c>
      <c r="D17" s="3863" t="s">
        <v>3655</v>
      </c>
      <c r="E17" s="3873" t="s">
        <v>3656</v>
      </c>
      <c r="F17" s="3842">
        <v>12</v>
      </c>
      <c r="G17" s="3843">
        <v>12</v>
      </c>
      <c r="H17" s="3844"/>
      <c r="I17" s="3845">
        <f>VLOOKUP(C17,'Data Products'!$A:$B,2,0)</f>
      </c>
      <c r="J17" s="3846">
        <f t="shared" si="20"/>
      </c>
      <c r="K17" s="3847">
        <v>45653</v>
      </c>
      <c r="L17" s="3848">
        <f t="shared" si="30"/>
      </c>
      <c r="M17" s="3844">
        <v>17</v>
      </c>
      <c r="N17" s="3844">
        <v>43</v>
      </c>
      <c r="O17" s="3844"/>
      <c r="P17" s="3844"/>
      <c r="Q17" s="3839"/>
      <c r="R17" s="3844">
        <v>0</v>
      </c>
      <c r="S17" s="3844">
        <v>0</v>
      </c>
      <c r="T17" s="3844">
        <v>128</v>
      </c>
      <c r="U17" s="3844">
        <v>128</v>
      </c>
      <c r="V17" s="3844">
        <v>54</v>
      </c>
      <c r="W17" s="3844">
        <v>54</v>
      </c>
      <c r="X17" s="3844">
        <v>0</v>
      </c>
      <c r="Y17" s="3844">
        <v>0</v>
      </c>
      <c r="Z17" s="3844">
        <v>0</v>
      </c>
      <c r="AA17" s="3844">
        <v>0</v>
      </c>
      <c r="AB17" s="3849">
        <f t="shared" si="1"/>
      </c>
      <c r="AC17" s="3861">
        <f t="shared" si="4"/>
      </c>
      <c r="AD17" s="3851">
        <f t="shared" si="12"/>
      </c>
      <c r="AE17" s="3862">
        <f t="shared" si="23"/>
      </c>
      <c r="AF17" s="3853">
        <f>VLOOKUP(C17,'Data Products'!$A:$J,10,0)</f>
      </c>
      <c r="AG17" s="3854">
        <f t="shared" si="7"/>
      </c>
      <c r="AH17" s="3855">
        <f t="shared" si="15"/>
      </c>
      <c r="AI17" s="3856">
        <f t="shared" si="28"/>
      </c>
      <c r="AJ17" s="3858"/>
      <c r="AK17" s="3858"/>
      <c r="AL17" s="3857"/>
      <c r="AM17" s="3858"/>
      <c r="AN17" s="3858"/>
    </row>
    <row r="18">
      <c r="A18" s="3839">
        <v>16</v>
      </c>
      <c r="B18" s="3839" t="s">
        <v>3636</v>
      </c>
      <c r="C18" s="3863" t="s">
        <v>3657</v>
      </c>
      <c r="D18" s="3863" t="s">
        <v>3657</v>
      </c>
      <c r="E18" s="3873" t="s">
        <v>3658</v>
      </c>
      <c r="F18" s="3842">
        <v>496</v>
      </c>
      <c r="G18" s="3843">
        <v>480</v>
      </c>
      <c r="H18" s="3844"/>
      <c r="I18" s="3845">
        <f>VLOOKUP(C18,'Data Products'!$A:$B,2,0)</f>
      </c>
      <c r="J18" s="3846">
        <f t="shared" si="20"/>
      </c>
      <c r="K18" s="3847">
        <v>45737</v>
      </c>
      <c r="L18" s="3848">
        <f t="shared" si="30"/>
      </c>
      <c r="M18" s="3844">
        <v>310</v>
      </c>
      <c r="N18" s="3844">
        <v>777</v>
      </c>
      <c r="O18" s="3844"/>
      <c r="P18" s="3844"/>
      <c r="Q18" s="3839"/>
      <c r="R18" s="3844">
        <v>0</v>
      </c>
      <c r="S18" s="3844">
        <v>0</v>
      </c>
      <c r="T18" s="3844">
        <v>0</v>
      </c>
      <c r="U18" s="3844">
        <v>0</v>
      </c>
      <c r="V18" s="3844">
        <v>116</v>
      </c>
      <c r="W18" s="3844">
        <v>116</v>
      </c>
      <c r="X18" s="3844">
        <v>0</v>
      </c>
      <c r="Y18" s="3844">
        <v>0</v>
      </c>
      <c r="Z18" s="3844">
        <v>0</v>
      </c>
      <c r="AA18" s="3844">
        <v>0</v>
      </c>
      <c r="AB18" s="3849">
        <f t="shared" si="1"/>
      </c>
      <c r="AC18" s="3850">
        <f t="shared" si="4"/>
      </c>
      <c r="AD18" s="3851">
        <f t="shared" si="12"/>
      </c>
      <c r="AE18" s="3852">
        <f t="shared" si="23"/>
      </c>
      <c r="AF18" s="3853">
        <f>VLOOKUP(C18,'Data Products'!$A:$J,10,0)</f>
      </c>
      <c r="AG18" s="3854">
        <f t="shared" si="7"/>
      </c>
      <c r="AH18" s="3855">
        <f t="shared" si="15"/>
      </c>
      <c r="AI18" s="3856"/>
      <c r="AJ18" s="3858"/>
      <c r="AK18" s="3858"/>
      <c r="AL18" s="3857"/>
      <c r="AM18" s="3858"/>
      <c r="AN18" s="3858"/>
    </row>
    <row r="19">
      <c r="A19" s="3839">
        <v>17</v>
      </c>
      <c r="B19" s="3839" t="s">
        <v>3636</v>
      </c>
      <c r="C19" s="3863" t="s">
        <v>3659</v>
      </c>
      <c r="D19" s="3863" t="s">
        <v>3659</v>
      </c>
      <c r="E19" s="3863" t="s">
        <v>3659</v>
      </c>
      <c r="F19" s="3842">
        <v>450</v>
      </c>
      <c r="G19" s="3843">
        <v>440</v>
      </c>
      <c r="H19" s="3844"/>
      <c r="I19" s="3845">
        <f>VLOOKUP(C19,'Data Products'!$A:$B,2,0)</f>
      </c>
      <c r="J19" s="3846">
        <f t="shared" si="20"/>
      </c>
      <c r="K19" s="3847">
        <v>45653</v>
      </c>
      <c r="L19" s="3848">
        <f t="shared" si="30"/>
      </c>
      <c r="M19" s="3844">
        <v>12</v>
      </c>
      <c r="N19" s="3844">
        <v>24</v>
      </c>
      <c r="O19" s="3844"/>
      <c r="P19" s="3844"/>
      <c r="Q19" s="3839"/>
      <c r="R19" s="3865">
        <v>600</v>
      </c>
      <c r="S19" s="3844">
        <v>600</v>
      </c>
      <c r="T19" s="3844">
        <v>100</v>
      </c>
      <c r="U19" s="3844">
        <v>100</v>
      </c>
      <c r="V19" s="3844">
        <v>300</v>
      </c>
      <c r="W19" s="3844">
        <v>300</v>
      </c>
      <c r="X19" s="3844">
        <v>0</v>
      </c>
      <c r="Y19" s="3844">
        <v>0</v>
      </c>
      <c r="Z19" s="3844">
        <v>0</v>
      </c>
      <c r="AA19" s="3844">
        <v>0</v>
      </c>
      <c r="AB19" s="3849">
        <f t="shared" si="1"/>
      </c>
      <c r="AC19" s="3850">
        <f t="shared" si="4"/>
      </c>
      <c r="AD19" s="3851">
        <f t="shared" si="12"/>
      </c>
      <c r="AE19" s="3852">
        <f t="shared" si="23"/>
      </c>
      <c r="AF19" s="3853">
        <f>VLOOKUP(C19,'Data Products'!$A:$J,10,0)</f>
      </c>
      <c r="AG19" s="3854">
        <f t="shared" si="7"/>
      </c>
      <c r="AH19" s="3855">
        <f t="shared" si="15"/>
      </c>
      <c r="AI19" s="3856"/>
      <c r="AJ19" s="3858"/>
      <c r="AK19" s="3858"/>
      <c r="AL19" s="3857"/>
      <c r="AM19" s="3858"/>
      <c r="AN19" s="3858"/>
    </row>
    <row r="20">
      <c r="A20" s="3839">
        <v>18</v>
      </c>
      <c r="B20" s="3839" t="s">
        <v>3636</v>
      </c>
      <c r="C20" s="3863" t="s">
        <v>3660</v>
      </c>
      <c r="D20" s="3863" t="s">
        <v>3660</v>
      </c>
      <c r="E20" s="3873" t="s">
        <v>3661</v>
      </c>
      <c r="F20" s="3842">
        <v>7476</v>
      </c>
      <c r="G20" s="3843">
        <v>7467</v>
      </c>
      <c r="H20" s="3844"/>
      <c r="I20" s="3845">
        <f>VLOOKUP(C20,'Data Products'!$A:$B,2,0)</f>
      </c>
      <c r="J20" s="3846">
        <f t="shared" si="20"/>
      </c>
      <c r="K20" s="3847">
        <v>45653</v>
      </c>
      <c r="L20" s="3848">
        <f t="shared" si="30"/>
      </c>
      <c r="M20" s="3844">
        <v>2290</v>
      </c>
      <c r="N20" s="3864">
        <v>3483</v>
      </c>
      <c r="O20" s="3844"/>
      <c r="P20" s="3844"/>
      <c r="Q20" s="3839"/>
      <c r="R20" s="3844">
        <v>0</v>
      </c>
      <c r="S20" s="3844">
        <v>0</v>
      </c>
      <c r="T20" s="3844">
        <v>27</v>
      </c>
      <c r="U20" s="3844">
        <v>27</v>
      </c>
      <c r="V20" s="3844">
        <v>25</v>
      </c>
      <c r="W20" s="3844">
        <v>25</v>
      </c>
      <c r="X20" s="3844">
        <v>0</v>
      </c>
      <c r="Y20" s="3844">
        <v>0</v>
      </c>
      <c r="Z20" s="3844">
        <v>0</v>
      </c>
      <c r="AA20" s="3844">
        <v>0</v>
      </c>
      <c r="AB20" s="3849">
        <f t="shared" si="1"/>
      </c>
      <c r="AC20" s="3866">
        <f t="shared" si="4"/>
      </c>
      <c r="AD20" s="3851">
        <f t="shared" si="12"/>
      </c>
      <c r="AE20" s="3867">
        <f t="shared" si="23"/>
      </c>
      <c r="AF20" s="3853">
        <f>VLOOKUP(C20,'Data Products'!$A:$J,10,0)</f>
      </c>
      <c r="AG20" s="3854">
        <f t="shared" si="7"/>
      </c>
      <c r="AH20" s="3855">
        <f t="shared" si="15"/>
      </c>
      <c r="AI20" s="3856" t="s">
        <v>3662</v>
      </c>
      <c r="AJ20" s="3858"/>
      <c r="AK20" s="3858"/>
      <c r="AL20" s="3857"/>
      <c r="AM20" s="3858"/>
      <c r="AN20" s="3858"/>
    </row>
    <row r="21">
      <c r="A21" s="3839">
        <v>19</v>
      </c>
      <c r="B21" s="3839" t="s">
        <v>3636</v>
      </c>
      <c r="C21" s="3863" t="s">
        <v>3663</v>
      </c>
      <c r="D21" s="3863" t="s">
        <v>3663</v>
      </c>
      <c r="E21" s="3873" t="s">
        <v>3664</v>
      </c>
      <c r="F21" s="3842">
        <v>1860</v>
      </c>
      <c r="G21" s="3843">
        <v>1860</v>
      </c>
      <c r="H21" s="3865"/>
      <c r="I21" s="3845">
        <f>VLOOKUP(C21,'Data Products'!$A:$B,2,0)</f>
      </c>
      <c r="J21" s="3846">
        <f t="shared" si="20"/>
      </c>
      <c r="K21" s="3847">
        <v>45847</v>
      </c>
      <c r="L21" s="3848">
        <f t="shared" si="30"/>
      </c>
      <c r="M21" s="3844">
        <v>202</v>
      </c>
      <c r="N21" s="3865">
        <v>783</v>
      </c>
      <c r="O21" s="3844"/>
      <c r="P21" s="3844"/>
      <c r="Q21" s="3839"/>
      <c r="R21" s="3844">
        <v>0</v>
      </c>
      <c r="S21" s="3865">
        <v>0</v>
      </c>
      <c r="T21" s="3844">
        <v>113</v>
      </c>
      <c r="U21" s="3844">
        <v>106</v>
      </c>
      <c r="V21" s="3844">
        <v>1097</v>
      </c>
      <c r="W21" s="3844">
        <v>1097</v>
      </c>
      <c r="X21" s="3844">
        <v>5</v>
      </c>
      <c r="Y21" s="3844">
        <v>0</v>
      </c>
      <c r="Z21" s="3844">
        <v>0</v>
      </c>
      <c r="AA21" s="3844">
        <v>0</v>
      </c>
      <c r="AB21" s="3849">
        <f t="shared" si="1"/>
      </c>
      <c r="AC21" s="3861">
        <f t="shared" si="4"/>
      </c>
      <c r="AD21" s="3851">
        <f t="shared" si="12"/>
      </c>
      <c r="AE21" s="3862">
        <f t="shared" si="23"/>
      </c>
      <c r="AF21" s="3853">
        <f>VLOOKUP(C21,'Data Products'!$A:$J,10,0)</f>
      </c>
      <c r="AG21" s="3854">
        <f t="shared" si="7"/>
      </c>
      <c r="AH21" s="3855">
        <f t="shared" si="15"/>
      </c>
      <c r="AI21" s="3856" t="s">
        <v>3662</v>
      </c>
      <c r="AJ21" s="3858"/>
      <c r="AK21" s="3858"/>
      <c r="AL21" s="3857"/>
      <c r="AM21" s="3858"/>
      <c r="AN21" s="3858"/>
    </row>
    <row customHeight="true" hidden="true" ht="18" r="22">
      <c r="A22" s="3839">
        <v>20</v>
      </c>
      <c r="B22" s="3839" t="s">
        <v>3636</v>
      </c>
      <c r="C22" s="3875" t="s">
        <v>3660</v>
      </c>
      <c r="D22" s="3875" t="s">
        <v>3660</v>
      </c>
      <c r="E22" s="3876" t="s">
        <v>3661</v>
      </c>
      <c r="F22" s="3877">
        <v>7476</v>
      </c>
      <c r="G22" s="3843">
        <v>7467</v>
      </c>
      <c r="H22" s="3844"/>
      <c r="I22" s="3845">
        <f>VLOOKUP(C22,'Data Products'!$A:$B,2,0)</f>
      </c>
      <c r="J22" s="3846">
        <f t="shared" si="20"/>
      </c>
      <c r="K22" s="3847">
        <v>45847</v>
      </c>
      <c r="L22" s="3848">
        <f t="shared" si="30"/>
      </c>
      <c r="M22" s="3844">
        <v>2290</v>
      </c>
      <c r="N22" s="3865">
        <v>3483</v>
      </c>
      <c r="O22" s="3844"/>
      <c r="P22" s="3844"/>
      <c r="Q22" s="3839"/>
      <c r="R22" s="3865">
        <v>0</v>
      </c>
      <c r="S22" s="3844">
        <v>0</v>
      </c>
      <c r="T22" s="3844">
        <v>154</v>
      </c>
      <c r="U22" s="3844">
        <v>154</v>
      </c>
      <c r="V22" s="3844">
        <v>310</v>
      </c>
      <c r="W22" s="3844">
        <v>310</v>
      </c>
      <c r="X22" s="3844">
        <v>0</v>
      </c>
      <c r="Y22" s="3844">
        <v>0</v>
      </c>
      <c r="Z22" s="3844">
        <v>0</v>
      </c>
      <c r="AA22" s="3844">
        <v>0</v>
      </c>
      <c r="AB22" s="3849">
        <f t="shared" si="1"/>
      </c>
      <c r="AC22" s="3850">
        <f t="shared" si="4"/>
      </c>
      <c r="AD22" s="3851">
        <f t="shared" si="12"/>
      </c>
      <c r="AE22" s="3852">
        <f t="shared" si="23"/>
      </c>
      <c r="AF22" s="3853">
        <f>VLOOKUP(C22,'Data Products'!$A:$J,10,0)</f>
      </c>
      <c r="AG22" s="3854">
        <f t="shared" si="7"/>
      </c>
      <c r="AH22" s="3855">
        <f t="shared" si="15"/>
      </c>
      <c r="AI22" s="3878" t="s">
        <v>3665</v>
      </c>
      <c r="AJ22" s="3858"/>
      <c r="AK22" s="3858"/>
      <c r="AL22" s="3857"/>
      <c r="AM22" s="3858"/>
      <c r="AN22" s="3858"/>
    </row>
    <row customHeight="true" ht="18" r="23">
      <c r="A23" s="3879">
        <v>25</v>
      </c>
      <c r="B23" s="3839" t="s">
        <v>3633</v>
      </c>
      <c r="C23" s="3880" t="s">
        <v>3666</v>
      </c>
      <c r="D23" s="3880" t="s">
        <v>3666</v>
      </c>
      <c r="E23" s="3880" t="s">
        <v>3666</v>
      </c>
      <c r="F23" s="3881">
        <v>1500</v>
      </c>
      <c r="G23" s="3882">
        <v>1500</v>
      </c>
      <c r="H23" s="3869"/>
      <c r="I23" s="3883">
        <f>VLOOKUP(C23,'Data Products'!$A:$B,2,0)</f>
      </c>
      <c r="J23" s="3884">
        <f t="shared" si="20"/>
      </c>
      <c r="K23" s="3885">
        <v>45416</v>
      </c>
      <c r="L23" s="3886">
        <f t="shared" si="30"/>
      </c>
      <c r="M23" s="3887">
        <v>0</v>
      </c>
      <c r="N23" s="3888">
        <v>0</v>
      </c>
      <c r="O23" s="3889"/>
      <c r="P23" s="3889"/>
      <c r="Q23" s="3889"/>
      <c r="R23" s="3889"/>
      <c r="S23" s="3889"/>
      <c r="T23" s="3889"/>
      <c r="U23" s="3889"/>
      <c r="V23" s="3889"/>
      <c r="W23" s="3889"/>
      <c r="X23" s="3889"/>
      <c r="Y23" s="3889"/>
      <c r="Z23" s="3889"/>
      <c r="AA23" s="3889"/>
      <c r="AB23" s="3890">
        <f t="shared" si="1"/>
      </c>
      <c r="AC23" s="3891">
        <f t="shared" si="4"/>
      </c>
      <c r="AD23" s="3851">
        <f t="shared" si="12"/>
      </c>
      <c r="AE23" s="3892">
        <f t="shared" si="23"/>
      </c>
      <c r="AF23" s="3893">
        <f>VLOOKUP(C23,'Data Products'!$A:$J,10,0)</f>
      </c>
      <c r="AG23" s="3894">
        <f t="shared" si="7"/>
      </c>
      <c r="AH23" s="3895"/>
      <c r="AI23" s="3896"/>
      <c r="AJ23" s="3897"/>
      <c r="AK23" s="3897"/>
      <c r="AL23" s="3898"/>
      <c r="AM23" s="3897"/>
      <c r="AN23" s="3897"/>
    </row>
    <row customHeight="true" ht="18" r="24">
      <c r="A24" s="3879">
        <v>26</v>
      </c>
      <c r="B24" s="3839" t="s">
        <v>3633</v>
      </c>
      <c r="C24" s="3899" t="s">
        <v>3667</v>
      </c>
      <c r="D24" s="3899" t="s">
        <v>3667</v>
      </c>
      <c r="E24" s="3899" t="s">
        <v>3667</v>
      </c>
      <c r="F24" s="3900">
        <v>2000</v>
      </c>
      <c r="G24" s="3881">
        <v>2000</v>
      </c>
      <c r="H24" s="3901"/>
      <c r="I24" s="3902">
        <f>VLOOKUP(C24,'Data Products'!$A:$B,2,0)</f>
      </c>
      <c r="J24" s="3903">
        <f t="shared" si="20"/>
      </c>
      <c r="K24" s="3904">
        <v>45417</v>
      </c>
      <c r="L24" s="3905">
        <f t="shared" si="30"/>
      </c>
      <c r="M24" s="3906">
        <v>0</v>
      </c>
      <c r="N24" s="3907">
        <v>0</v>
      </c>
      <c r="O24" s="3908"/>
      <c r="P24" s="3908"/>
      <c r="Q24" s="3908"/>
      <c r="R24" s="3908"/>
      <c r="S24" s="3908"/>
      <c r="T24" s="3908"/>
      <c r="U24" s="3908"/>
      <c r="V24" s="3908"/>
      <c r="W24" s="3908"/>
      <c r="X24" s="3908"/>
      <c r="Y24" s="3908"/>
      <c r="Z24" s="3908"/>
      <c r="AA24" s="3908"/>
      <c r="AB24" s="3909">
        <f t="shared" si="1"/>
      </c>
      <c r="AC24" s="3910">
        <f t="shared" si="4"/>
      </c>
      <c r="AD24" s="3851">
        <f t="shared" si="12"/>
      </c>
      <c r="AE24" s="3911">
        <f t="shared" si="23"/>
      </c>
      <c r="AF24" s="3894">
        <f>VLOOKUP(C24,'Data Products'!$A:$J,10,0)</f>
      </c>
      <c r="AG24" s="3912">
        <f t="shared" si="7"/>
      </c>
      <c r="AH24" s="3913"/>
      <c r="AI24" s="3896"/>
      <c r="AJ24" s="3897"/>
      <c r="AK24" s="3897"/>
      <c r="AL24" s="3898"/>
      <c r="AM24" s="3897"/>
      <c r="AN24" s="3897"/>
    </row>
    <row r="25">
      <c r="A25" s="3914"/>
      <c r="B25" s="3915"/>
      <c r="C25" s="3914"/>
      <c r="D25" s="3916"/>
      <c r="E25" s="3914"/>
      <c r="F25" s="3914"/>
      <c r="G25" s="3914"/>
      <c r="H25" s="3914"/>
      <c r="I25" s="3914"/>
      <c r="J25" s="3914"/>
      <c r="K25" s="3914"/>
      <c r="L25" s="3917"/>
      <c r="M25" s="3917"/>
      <c r="N25" s="3918" t="s">
        <v>3668</v>
      </c>
      <c r="O25" s="3918"/>
      <c r="P25" s="3918"/>
      <c r="Q25" s="3918"/>
      <c r="R25" s="3918"/>
      <c r="S25" s="3918"/>
      <c r="T25" s="3918"/>
      <c r="U25" s="3918"/>
      <c r="V25" s="3918"/>
      <c r="W25" s="3918"/>
      <c r="X25" s="3918"/>
      <c r="Y25" s="3918"/>
      <c r="Z25" s="3918"/>
      <c r="AA25" s="3918"/>
      <c r="AB25" s="3918"/>
      <c r="AC25" s="3918"/>
      <c r="AD25" s="3918"/>
      <c r="AE25" s="3919" t="s">
        <v>3669</v>
      </c>
      <c r="AF25" s="3920">
        <f t="shared" ref="AF25:AF29" si="11">AG25/$AG$25</f>
      </c>
      <c r="AG25" s="3921">
        <f>SUM(AG4:AG24)</f>
      </c>
      <c r="AH25" s="3921">
        <f>SUM(AH4:AH24)</f>
      </c>
      <c r="AI25" s="3921">
        <f>SUM(AI4:AI24)</f>
      </c>
      <c r="AJ25" s="3922"/>
      <c r="AK25" s="3922"/>
      <c r="AL25" s="3923"/>
      <c r="AM25" s="3922"/>
      <c r="AN25" s="3922"/>
    </row>
    <row r="26">
      <c r="A26" s="3918"/>
      <c r="B26" s="3915"/>
      <c r="C26" s="3915"/>
      <c r="D26" s="3918"/>
      <c r="E26" s="3918"/>
      <c r="F26" s="3918"/>
      <c r="G26" s="3918"/>
      <c r="H26" s="3918"/>
      <c r="I26" s="3915"/>
      <c r="J26" s="3917"/>
      <c r="K26" s="3917"/>
      <c r="L26" s="3917"/>
      <c r="M26" s="3917"/>
      <c r="N26" s="3918"/>
      <c r="O26" s="3918"/>
      <c r="P26" s="3918"/>
      <c r="Q26" s="3918"/>
      <c r="R26" s="3918"/>
      <c r="S26" s="3918"/>
      <c r="T26" s="3918"/>
      <c r="U26" s="3918"/>
      <c r="V26" s="3918"/>
      <c r="W26" s="3918"/>
      <c r="X26" s="3918"/>
      <c r="Y26" s="3918"/>
      <c r="Z26" s="3918"/>
      <c r="AA26" s="3918"/>
      <c r="AB26" s="3918"/>
      <c r="AC26" s="3918"/>
      <c r="AD26" s="3918"/>
      <c r="AE26" s="3924" t="s">
        <v>3670</v>
      </c>
      <c r="AF26" s="3920">
        <f t="shared" si="11"/>
      </c>
      <c r="AG26" s="3925">
        <f>SUMIFS($AG$4:$AG$24,$AE$4:$AE$24,$AE$26)</f>
      </c>
      <c r="AH26" s="3926"/>
      <c r="AI26" s="3923"/>
      <c r="AJ26" s="3922"/>
      <c r="AK26" s="3922"/>
      <c r="AL26" s="3923"/>
      <c r="AM26" s="3922"/>
      <c r="AN26" s="3922"/>
    </row>
    <row r="27">
      <c r="A27" s="3918"/>
      <c r="B27" s="3915"/>
      <c r="C27" s="3915"/>
      <c r="D27" s="3918"/>
      <c r="E27" s="3918"/>
      <c r="F27" s="3918"/>
      <c r="G27" s="3918"/>
      <c r="H27" s="3918"/>
      <c r="I27" s="3915"/>
      <c r="J27" s="3917"/>
      <c r="K27" s="3917"/>
      <c r="L27" s="3917"/>
      <c r="M27" s="3917"/>
      <c r="N27" s="3918"/>
      <c r="O27" s="3918"/>
      <c r="P27" s="3918"/>
      <c r="Q27" s="3918"/>
      <c r="R27" s="3918"/>
      <c r="S27" s="3918"/>
      <c r="T27" s="3918"/>
      <c r="U27" s="3918"/>
      <c r="V27" s="3918"/>
      <c r="W27" s="3918"/>
      <c r="X27" s="3918"/>
      <c r="Y27" s="3918"/>
      <c r="Z27" s="3918"/>
      <c r="AA27" s="3918"/>
      <c r="AB27" s="3918"/>
      <c r="AC27" s="3918"/>
      <c r="AD27" s="3918"/>
      <c r="AE27" s="3924" t="s">
        <v>3671</v>
      </c>
      <c r="AF27" s="3920">
        <f t="shared" si="11"/>
      </c>
      <c r="AG27" s="3925">
        <f t="shared" ref="AG27:AG29" si="0">SUMIFS($AG$4:$AG$24,$AE$4:$AE$24,AE27)</f>
      </c>
      <c r="AH27" s="3926"/>
      <c r="AI27" s="3923"/>
      <c r="AJ27" s="3922"/>
      <c r="AK27" s="3922"/>
      <c r="AL27" s="3923"/>
      <c r="AM27" s="3922"/>
      <c r="AN27" s="3922"/>
    </row>
    <row r="28">
      <c r="A28" s="3918"/>
      <c r="B28" s="3915"/>
      <c r="C28" s="3915"/>
      <c r="D28" s="3918"/>
      <c r="E28" s="3918"/>
      <c r="F28" s="3918"/>
      <c r="G28" s="3918"/>
      <c r="H28" s="3918"/>
      <c r="I28" s="3915"/>
      <c r="J28" s="3917"/>
      <c r="K28" s="3917"/>
      <c r="L28" s="3917"/>
      <c r="M28" s="3917"/>
      <c r="N28" s="3918"/>
      <c r="O28" s="3918"/>
      <c r="P28" s="3918"/>
      <c r="Q28" s="3918"/>
      <c r="R28" s="3918"/>
      <c r="S28" s="3918"/>
      <c r="T28" s="3918"/>
      <c r="U28" s="3918"/>
      <c r="V28" s="3918"/>
      <c r="W28" s="3918"/>
      <c r="X28" s="3918"/>
      <c r="Y28" s="3918"/>
      <c r="Z28" s="3918"/>
      <c r="AA28" s="3918"/>
      <c r="AB28" s="3918"/>
      <c r="AC28" s="3918"/>
      <c r="AD28" s="3918"/>
      <c r="AE28" s="3924" t="s">
        <v>3672</v>
      </c>
      <c r="AF28" s="3920">
        <f t="shared" si="11"/>
      </c>
      <c r="AG28" s="3925">
        <f t="shared" si="0"/>
      </c>
      <c r="AH28" s="3926"/>
      <c r="AI28" s="3923"/>
      <c r="AJ28" s="3922"/>
      <c r="AK28" s="3922"/>
      <c r="AL28" s="3923"/>
      <c r="AM28" s="3922"/>
      <c r="AN28" s="3922"/>
    </row>
    <row r="29">
      <c r="A29" s="3918"/>
      <c r="B29" s="3915"/>
      <c r="C29" s="3915"/>
      <c r="D29" s="3918"/>
      <c r="E29" s="3918"/>
      <c r="F29" s="3918"/>
      <c r="G29" s="3918"/>
      <c r="H29" s="3918"/>
      <c r="I29" s="3915"/>
      <c r="J29" s="3917"/>
      <c r="K29" s="3917"/>
      <c r="L29" s="3917"/>
      <c r="M29" s="3917"/>
      <c r="N29" s="3918"/>
      <c r="O29" s="3918"/>
      <c r="P29" s="3918"/>
      <c r="Q29" s="3918"/>
      <c r="R29" s="3918"/>
      <c r="S29" s="3918"/>
      <c r="T29" s="3918"/>
      <c r="U29" s="3918"/>
      <c r="V29" s="3918"/>
      <c r="W29" s="3918"/>
      <c r="X29" s="3918"/>
      <c r="Y29" s="3918"/>
      <c r="Z29" s="3918"/>
      <c r="AA29" s="3918"/>
      <c r="AB29" s="3918"/>
      <c r="AC29" s="3918"/>
      <c r="AD29" s="3918"/>
      <c r="AE29" s="3924" t="s">
        <v>3673</v>
      </c>
      <c r="AF29" s="3920">
        <f t="shared" si="11"/>
      </c>
      <c r="AG29" s="3925">
        <f t="shared" si="0"/>
      </c>
      <c r="AH29" s="3926"/>
      <c r="AI29" s="3923"/>
      <c r="AJ29" s="3922"/>
      <c r="AK29" s="3922"/>
      <c r="AL29" s="3923"/>
      <c r="AM29" s="3922"/>
      <c r="AN29" s="3922"/>
    </row>
    <row r="30">
      <c r="A30" s="3918"/>
      <c r="B30" s="3915"/>
      <c r="C30" s="3915"/>
      <c r="D30" s="3918"/>
      <c r="E30" s="3918"/>
      <c r="F30" s="3918"/>
      <c r="G30" s="3918"/>
      <c r="H30" s="3918"/>
      <c r="I30" s="3915"/>
      <c r="J30" s="3917"/>
      <c r="K30" s="3917"/>
      <c r="L30" s="3917"/>
      <c r="M30" s="3917"/>
      <c r="N30" s="3918"/>
      <c r="O30" s="3918"/>
      <c r="P30" s="3918"/>
      <c r="Q30" s="3918"/>
      <c r="R30" s="3918"/>
      <c r="S30" s="3918"/>
      <c r="T30" s="3918"/>
      <c r="U30" s="3918"/>
      <c r="V30" s="3918"/>
      <c r="W30" s="3918"/>
      <c r="X30" s="3918"/>
      <c r="Y30" s="3918"/>
      <c r="Z30" s="3918"/>
      <c r="AA30" s="3918"/>
      <c r="AB30" s="3918"/>
      <c r="AC30" s="3918"/>
      <c r="AD30" s="3918"/>
      <c r="AE30" s="3924" t="s">
        <v>3622</v>
      </c>
      <c r="AF30" s="3927">
        <f>AVERAGE(AE29:AC27)/AVERAGE(AE29:AC27)</f>
      </c>
      <c r="AG30" s="3925">
        <f>SUMIF($AC$4:$AC$24,"&lt;90",AG4:AG24)</f>
      </c>
      <c r="AH30" s="3928"/>
      <c r="AI30" s="3923"/>
      <c r="AJ30" s="3922"/>
      <c r="AK30" s="3922"/>
      <c r="AL30" s="3923"/>
      <c r="AM30" s="3922"/>
      <c r="AN30" s="3922"/>
    </row>
    <row r="31">
      <c r="A31" s="3918"/>
      <c r="B31" s="3915"/>
      <c r="C31" s="3915"/>
      <c r="D31" s="3918"/>
      <c r="E31" s="3918"/>
      <c r="F31" s="3918"/>
      <c r="G31" s="3918"/>
      <c r="H31" s="3918"/>
      <c r="I31" s="3915"/>
      <c r="J31" s="3917"/>
      <c r="K31" s="3917"/>
      <c r="L31" s="3917"/>
      <c r="M31" s="3918"/>
      <c r="N31" s="3918"/>
      <c r="O31" s="3918"/>
      <c r="P31" s="3918"/>
      <c r="Q31" s="3918"/>
      <c r="R31" s="3918"/>
      <c r="S31" s="3918"/>
      <c r="T31" s="3918"/>
      <c r="U31" s="3918"/>
      <c r="V31" s="3918"/>
      <c r="W31" s="3918"/>
      <c r="X31" s="3918"/>
      <c r="Y31" s="3918"/>
      <c r="Z31" s="3918"/>
      <c r="AA31" s="3918"/>
      <c r="AB31" s="3918"/>
      <c r="AC31" s="3918"/>
      <c r="AD31" s="3918"/>
      <c r="AE31" s="3918"/>
      <c r="AF31" s="3928"/>
      <c r="AG31" s="3928"/>
      <c r="AH31" s="3928"/>
      <c r="AI31" s="3923"/>
      <c r="AJ31" s="3922"/>
      <c r="AK31" s="3922"/>
      <c r="AL31" s="3923"/>
      <c r="AM31" s="3922"/>
      <c r="AN31" s="3922"/>
    </row>
    <row r="32">
      <c r="A32" s="3929" t="s">
        <v>3674</v>
      </c>
      <c r="B32" s="3835" t="s">
        <v>3596</v>
      </c>
      <c r="C32" s="3835" t="s">
        <v>3675</v>
      </c>
      <c r="D32" s="3929" t="s">
        <v>3598</v>
      </c>
      <c r="E32" s="3929"/>
      <c r="F32" s="3835" t="s">
        <v>3600</v>
      </c>
      <c r="G32" s="3835"/>
      <c r="H32" s="3835" t="s">
        <v>3676</v>
      </c>
      <c r="I32" s="3930" t="s">
        <v>3602</v>
      </c>
      <c r="J32" s="3931" t="s">
        <v>3603</v>
      </c>
      <c r="K32" s="3834" t="s">
        <v>3604</v>
      </c>
      <c r="L32" s="3834" t="s">
        <v>3605</v>
      </c>
      <c r="M32" s="3835" t="s">
        <v>3606</v>
      </c>
      <c r="N32" s="3835" t="s">
        <v>3607</v>
      </c>
      <c r="O32" s="3835" t="s">
        <v>3677</v>
      </c>
      <c r="P32" s="3835" t="s">
        <v>3678</v>
      </c>
      <c r="Q32" s="3835" t="s">
        <v>3610</v>
      </c>
      <c r="R32" s="3932"/>
      <c r="S32" s="3932"/>
      <c r="T32" s="3932"/>
      <c r="U32" s="3932"/>
      <c r="V32" s="3932"/>
      <c r="W32" s="3932"/>
      <c r="X32" s="3932"/>
      <c r="Y32" s="3932"/>
      <c r="Z32" s="3932"/>
      <c r="AA32" s="3932"/>
      <c r="AB32" s="3933" t="s">
        <v>3616</v>
      </c>
      <c r="AC32" s="3931" t="s">
        <v>3617</v>
      </c>
      <c r="AD32" s="3931" t="s">
        <v>3679</v>
      </c>
      <c r="AE32" s="3931" t="s">
        <v>3680</v>
      </c>
      <c r="AF32" s="3934" t="s">
        <v>3620</v>
      </c>
      <c r="AG32" s="3934" t="s">
        <v>3621</v>
      </c>
      <c r="AH32" s="3834" t="s">
        <v>3622</v>
      </c>
      <c r="AI32" s="3931" t="s">
        <v>3623</v>
      </c>
      <c r="AJ32" s="3834" t="s">
        <v>3624</v>
      </c>
      <c r="AK32" s="3835" t="s">
        <v>3625</v>
      </c>
      <c r="AL32" s="3835" t="s">
        <v>3681</v>
      </c>
      <c r="AM32" s="3835" t="s">
        <v>3627</v>
      </c>
      <c r="AN32" s="3835" t="s">
        <v>3628</v>
      </c>
    </row>
    <row r="33">
      <c r="A33" s="3835" t="s">
        <v>3629</v>
      </c>
      <c r="B33" s="3835"/>
      <c r="C33" s="3835"/>
      <c r="D33" s="3935"/>
      <c r="E33" s="3835"/>
      <c r="F33" s="3835" t="s">
        <v>3630</v>
      </c>
      <c r="G33" s="3838" t="s">
        <v>3631</v>
      </c>
      <c r="H33" s="3835"/>
      <c r="I33" s="3936"/>
      <c r="J33" s="3937"/>
      <c r="K33" s="3938"/>
      <c r="L33" s="3834"/>
      <c r="M33" s="3835" t="s">
        <v>3632</v>
      </c>
      <c r="N33" s="3935" t="s">
        <v>3632</v>
      </c>
      <c r="O33" s="3835"/>
      <c r="P33" s="3835"/>
      <c r="Q33" s="3835"/>
      <c r="R33" s="3932"/>
      <c r="S33" s="3932"/>
      <c r="T33" s="3932"/>
      <c r="U33" s="3932"/>
      <c r="V33" s="3932"/>
      <c r="W33" s="3932"/>
      <c r="X33" s="3932"/>
      <c r="Y33" s="3932"/>
      <c r="Z33" s="3932"/>
      <c r="AA33" s="3932"/>
      <c r="AB33" s="3933"/>
      <c r="AC33" s="3931"/>
      <c r="AD33" s="3931"/>
      <c r="AE33" s="3931"/>
      <c r="AF33" s="3934"/>
      <c r="AG33" s="3934"/>
      <c r="AH33" s="3834"/>
      <c r="AI33" s="3937"/>
      <c r="AJ33" s="3834"/>
      <c r="AK33" s="3835"/>
      <c r="AL33" s="3835"/>
      <c r="AM33" s="3835"/>
      <c r="AN33" s="3835"/>
    </row>
    <row r="34">
      <c r="A34" s="3939">
        <v>1</v>
      </c>
      <c r="B34" s="3839" t="s">
        <v>3682</v>
      </c>
      <c r="C34" s="3939" t="s">
        <v>3683</v>
      </c>
      <c r="D34" s="3940"/>
      <c r="E34" s="3941"/>
      <c r="F34" s="3942">
        <v>1544</v>
      </c>
      <c r="G34" s="3942">
        <v>1544</v>
      </c>
      <c r="H34" s="3943"/>
      <c r="I34" s="3944">
        <f>VLOOKUP(C34,'Data Products'!$A:$J,2,0)</f>
      </c>
      <c r="J34" s="3903">
        <f t="shared" ref="J34:J115" si="21">IFERROR(I34-TODAY(),"")</f>
      </c>
      <c r="K34" s="3904">
        <v>45840</v>
      </c>
      <c r="L34" s="3848">
        <f t="shared" ref="L34:L115" si="31">TODAY()-K34</f>
      </c>
      <c r="M34" s="3945">
        <v>0</v>
      </c>
      <c r="N34" s="3946">
        <v>0</v>
      </c>
      <c r="O34" s="3871"/>
      <c r="P34" s="3844"/>
      <c r="Q34" s="3839" t="s">
        <v>3684</v>
      </c>
      <c r="R34" s="3918"/>
      <c r="S34" s="3918"/>
      <c r="T34" s="3947"/>
      <c r="U34" s="3918"/>
      <c r="V34" s="3918"/>
      <c r="W34" s="3918"/>
      <c r="X34" s="3918"/>
      <c r="Y34" s="3918"/>
      <c r="Z34" s="3918"/>
      <c r="AA34" s="3918"/>
      <c r="AB34" s="3948">
        <f t="shared" ref="AB34:AB115" si="2">N34/30</f>
      </c>
      <c r="AC34" s="3866">
        <f t="shared" ref="AC34:AC115" si="5">IFERROR(F34/AB34,"-")</f>
      </c>
      <c r="AD34" s="3851">
        <f t="shared" ref="AD34:AD115" si="13">IFERROR(TODAY()+AC34,"-")</f>
      </c>
      <c r="AE34" s="3867">
        <f t="shared" ref="AE34:AE115" si="24">_xlfn.IFS(AC34="-","Not sold yet",AND(AC34&lt;=150,AC34&gt;60),"Out of stock more than 60 days",AC34&lt;=60,"Out of stock less than 60 days",AC34&gt;=150,"Out of stock more than 150 days")</f>
      </c>
      <c r="AF34" s="3949">
        <f>VLOOKUP(C34,'Data Products'!$A:$J,10,0)</f>
      </c>
      <c r="AG34" s="3950">
        <f t="shared" ref="AG34:AG115" si="8">AF34*F34</f>
      </c>
      <c r="AH34" s="3854"/>
      <c r="AI34" s="3951" t="s">
        <v>3685</v>
      </c>
      <c r="AJ34" s="3952"/>
      <c r="AK34" s="3858"/>
      <c r="AL34" s="3857"/>
      <c r="AM34" s="3858"/>
      <c r="AN34" s="3858"/>
    </row>
    <row customHeight="true" hidden="true" ht="18" r="35">
      <c r="A35" s="3939">
        <v>2</v>
      </c>
      <c r="B35" s="3839" t="s">
        <v>3682</v>
      </c>
      <c r="C35" s="3939" t="s">
        <v>3686</v>
      </c>
      <c r="D35" s="3869"/>
      <c r="E35" s="3871"/>
      <c r="F35" s="3942">
        <v>0</v>
      </c>
      <c r="G35" s="3942">
        <v>0</v>
      </c>
      <c r="H35" s="3943"/>
      <c r="I35" s="3944">
        <f>VLOOKUP(C35,'Data Products'!$A:$J,2,0)</f>
      </c>
      <c r="J35" s="3903">
        <f t="shared" si="21"/>
      </c>
      <c r="K35" s="3904">
        <v>45841</v>
      </c>
      <c r="L35" s="3848">
        <f t="shared" si="31"/>
      </c>
      <c r="M35" s="3953">
        <v>0</v>
      </c>
      <c r="N35" s="3869">
        <v>0</v>
      </c>
      <c r="O35" s="3871"/>
      <c r="P35" s="3844"/>
      <c r="Q35" s="3839" t="s">
        <v>3687</v>
      </c>
      <c r="R35" s="3918"/>
      <c r="S35" s="3918"/>
      <c r="T35" s="3947"/>
      <c r="U35" s="3918"/>
      <c r="V35" s="3918"/>
      <c r="W35" s="3918"/>
      <c r="X35" s="3918"/>
      <c r="Y35" s="3918"/>
      <c r="Z35" s="3918"/>
      <c r="AA35" s="3918"/>
      <c r="AB35" s="3948">
        <f t="shared" si="2"/>
      </c>
      <c r="AC35" s="3861">
        <f t="shared" si="5"/>
      </c>
      <c r="AD35" s="3851">
        <f t="shared" si="13"/>
      </c>
      <c r="AE35" s="3862">
        <f t="shared" si="24"/>
      </c>
      <c r="AF35" s="3949">
        <f>VLOOKUP(C35,'Data Products'!$A:$J,10,0)</f>
      </c>
      <c r="AG35" s="3950">
        <f t="shared" si="8"/>
      </c>
      <c r="AH35" s="3854">
        <f t="shared" ref="AH35:AH54" si="16">IF(J35&lt;=90,F35,0)</f>
      </c>
      <c r="AI35" s="3954"/>
      <c r="AJ35" s="3952"/>
      <c r="AK35" s="3858"/>
      <c r="AL35" s="3857"/>
      <c r="AM35" s="3858"/>
      <c r="AN35" s="3858"/>
    </row>
    <row customHeight="true" hidden="true" ht="18" r="36">
      <c r="A36" s="3939">
        <v>3</v>
      </c>
      <c r="B36" s="3839" t="s">
        <v>3682</v>
      </c>
      <c r="C36" s="3939" t="s">
        <v>3688</v>
      </c>
      <c r="D36" s="3869"/>
      <c r="E36" s="3871"/>
      <c r="F36" s="3942">
        <v>0</v>
      </c>
      <c r="G36" s="3942">
        <v>0</v>
      </c>
      <c r="H36" s="3943"/>
      <c r="I36" s="3944">
        <f>VLOOKUP(C36,'Data Products'!$A:$J,2,0)</f>
      </c>
      <c r="J36" s="3903">
        <f t="shared" si="21"/>
      </c>
      <c r="K36" s="3904">
        <v>45842</v>
      </c>
      <c r="L36" s="3848">
        <f t="shared" si="31"/>
      </c>
      <c r="M36" s="3953">
        <v>0</v>
      </c>
      <c r="N36" s="3869">
        <v>0</v>
      </c>
      <c r="O36" s="3955"/>
      <c r="P36" s="3956"/>
      <c r="Q36" s="3839" t="s">
        <v>3687</v>
      </c>
      <c r="R36" s="3918"/>
      <c r="S36" s="3918"/>
      <c r="T36" s="3947"/>
      <c r="U36" s="3918"/>
      <c r="V36" s="3918"/>
      <c r="W36" s="3918"/>
      <c r="X36" s="3918"/>
      <c r="Y36" s="3918"/>
      <c r="Z36" s="3918"/>
      <c r="AA36" s="3918"/>
      <c r="AB36" s="3948">
        <f t="shared" si="2"/>
      </c>
      <c r="AC36" s="3861">
        <f t="shared" si="5"/>
      </c>
      <c r="AD36" s="3851">
        <f t="shared" si="13"/>
      </c>
      <c r="AE36" s="3862">
        <f t="shared" si="24"/>
      </c>
      <c r="AF36" s="3949">
        <f>VLOOKUP(C36,'Data Products'!$A:$J,10,0)</f>
      </c>
      <c r="AG36" s="3950">
        <f t="shared" si="8"/>
      </c>
      <c r="AH36" s="3854">
        <f t="shared" si="16"/>
      </c>
      <c r="AI36" s="3954"/>
      <c r="AJ36" s="3952"/>
      <c r="AK36" s="3858"/>
      <c r="AL36" s="3857"/>
      <c r="AM36" s="3858"/>
      <c r="AN36" s="3858"/>
    </row>
    <row customHeight="true" hidden="true" ht="18" r="37">
      <c r="A37" s="3939">
        <v>4</v>
      </c>
      <c r="B37" s="3839" t="s">
        <v>3682</v>
      </c>
      <c r="C37" s="3939" t="s">
        <v>3689</v>
      </c>
      <c r="D37" s="3869"/>
      <c r="E37" s="3871"/>
      <c r="F37" s="3942">
        <v>0</v>
      </c>
      <c r="G37" s="3942">
        <v>0</v>
      </c>
      <c r="H37" s="3943"/>
      <c r="I37" s="3944">
        <f>VLOOKUP(C37,'Data Products'!$A:$J,2,0)</f>
      </c>
      <c r="J37" s="3903">
        <f t="shared" si="21"/>
      </c>
      <c r="K37" s="3904">
        <v>45843</v>
      </c>
      <c r="L37" s="3848">
        <f t="shared" si="31"/>
      </c>
      <c r="M37" s="3953">
        <v>0</v>
      </c>
      <c r="N37" s="3869">
        <v>0</v>
      </c>
      <c r="O37" s="3871"/>
      <c r="P37" s="3844"/>
      <c r="Q37" s="3839" t="s">
        <v>3687</v>
      </c>
      <c r="R37" s="3918"/>
      <c r="S37" s="3918"/>
      <c r="T37" s="3957"/>
      <c r="U37" s="3918"/>
      <c r="V37" s="3918"/>
      <c r="W37" s="3918"/>
      <c r="X37" s="3918"/>
      <c r="Y37" s="3918"/>
      <c r="Z37" s="3918"/>
      <c r="AA37" s="3918"/>
      <c r="AB37" s="3948">
        <f t="shared" si="2"/>
      </c>
      <c r="AC37" s="3861">
        <f t="shared" si="5"/>
      </c>
      <c r="AD37" s="3851">
        <f t="shared" si="13"/>
      </c>
      <c r="AE37" s="3862">
        <f t="shared" si="24"/>
      </c>
      <c r="AF37" s="3949">
        <f>VLOOKUP(C37,'Data Products'!$A:$J,10,0)</f>
      </c>
      <c r="AG37" s="3950">
        <f t="shared" si="8"/>
      </c>
      <c r="AH37" s="3854">
        <f t="shared" si="16"/>
      </c>
      <c r="AI37" s="3954"/>
      <c r="AJ37" s="3958"/>
      <c r="AK37" s="3858"/>
      <c r="AL37" s="3857"/>
      <c r="AM37" s="3858"/>
      <c r="AN37" s="3858"/>
    </row>
    <row customHeight="true" hidden="true" ht="18" r="38">
      <c r="A38" s="3939">
        <v>5</v>
      </c>
      <c r="B38" s="3839" t="s">
        <v>3690</v>
      </c>
      <c r="C38" s="3939" t="s">
        <v>3691</v>
      </c>
      <c r="D38" s="3869"/>
      <c r="E38" s="3871"/>
      <c r="F38" s="3942">
        <v>0</v>
      </c>
      <c r="G38" s="3942">
        <v>0</v>
      </c>
      <c r="H38" s="3943"/>
      <c r="I38" s="3944">
        <f>VLOOKUP(C38,'Data Products'!$A:$J,2,0)</f>
      </c>
      <c r="J38" s="3903">
        <f t="shared" si="21"/>
      </c>
      <c r="K38" s="3904">
        <v>45844</v>
      </c>
      <c r="L38" s="3848">
        <f t="shared" si="31"/>
      </c>
      <c r="M38" s="3953">
        <v>0</v>
      </c>
      <c r="N38" s="3869">
        <v>0</v>
      </c>
      <c r="O38" s="3871"/>
      <c r="P38" s="3844"/>
      <c r="Q38" s="3959" t="s">
        <v>3692</v>
      </c>
      <c r="R38" s="3918"/>
      <c r="S38" s="3918"/>
      <c r="T38" s="3947"/>
      <c r="U38" s="3918"/>
      <c r="V38" s="3918"/>
      <c r="W38" s="3918"/>
      <c r="X38" s="3918"/>
      <c r="Y38" s="3918"/>
      <c r="Z38" s="3918"/>
      <c r="AA38" s="3918"/>
      <c r="AB38" s="3948">
        <f t="shared" si="2"/>
      </c>
      <c r="AC38" s="3861">
        <f t="shared" si="5"/>
      </c>
      <c r="AD38" s="3851">
        <f t="shared" si="13"/>
      </c>
      <c r="AE38" s="3862">
        <f t="shared" si="24"/>
      </c>
      <c r="AF38" s="3949">
        <f>VLOOKUP(C38,'Data Products'!$A:$J,10,0)</f>
      </c>
      <c r="AG38" s="3950">
        <f t="shared" si="8"/>
      </c>
      <c r="AH38" s="3854">
        <f t="shared" si="16"/>
      </c>
      <c r="AI38" s="3954"/>
      <c r="AJ38" s="3958"/>
      <c r="AK38" s="3858">
        <v>200</v>
      </c>
      <c r="AL38" s="3857"/>
      <c r="AM38" s="3858"/>
      <c r="AN38" s="3858"/>
    </row>
    <row customHeight="true" hidden="true" ht="18" r="39">
      <c r="A39" s="3939">
        <v>6</v>
      </c>
      <c r="B39" s="3839" t="s">
        <v>3633</v>
      </c>
      <c r="C39" s="3939" t="s">
        <v>3693</v>
      </c>
      <c r="D39" s="3940" t="s">
        <v>3694</v>
      </c>
      <c r="E39" s="3941"/>
      <c r="F39" s="3942">
        <v>0</v>
      </c>
      <c r="G39" s="3942">
        <v>0</v>
      </c>
      <c r="H39" s="3943"/>
      <c r="I39" s="3944">
        <f>VLOOKUP(C39,'Data Products'!$A:$J,2,0)</f>
      </c>
      <c r="J39" s="3903">
        <f t="shared" si="21"/>
      </c>
      <c r="K39" s="3904">
        <v>45845</v>
      </c>
      <c r="L39" s="3848">
        <f t="shared" si="31"/>
      </c>
      <c r="M39" s="3953">
        <v>0</v>
      </c>
      <c r="N39" s="3869">
        <v>0</v>
      </c>
      <c r="O39" s="3871"/>
      <c r="P39" s="3844"/>
      <c r="Q39" s="3839" t="s">
        <v>3692</v>
      </c>
      <c r="R39" s="3918"/>
      <c r="S39" s="3918"/>
      <c r="T39" s="3947"/>
      <c r="U39" s="3918"/>
      <c r="V39" s="3918"/>
      <c r="W39" s="3918"/>
      <c r="X39" s="3918"/>
      <c r="Y39" s="3918"/>
      <c r="Z39" s="3918"/>
      <c r="AA39" s="3918"/>
      <c r="AB39" s="3948">
        <f t="shared" si="2"/>
      </c>
      <c r="AC39" s="3866">
        <f t="shared" si="5"/>
      </c>
      <c r="AD39" s="3851">
        <f t="shared" si="13"/>
      </c>
      <c r="AE39" s="3867">
        <f t="shared" si="24"/>
      </c>
      <c r="AF39" s="3949">
        <f>VLOOKUP(C39,'Data Products'!$A:$J,10,0)</f>
      </c>
      <c r="AG39" s="3950">
        <f t="shared" si="8"/>
      </c>
      <c r="AH39" s="3854">
        <f t="shared" si="16"/>
      </c>
      <c r="AI39" s="3954"/>
      <c r="AJ39" s="3958"/>
      <c r="AK39" s="3858"/>
      <c r="AL39" s="3857"/>
      <c r="AM39" s="3858"/>
      <c r="AN39" s="3858"/>
    </row>
    <row customHeight="true" hidden="true" ht="18" r="40">
      <c r="A40" s="3939">
        <v>7</v>
      </c>
      <c r="B40" s="3839" t="s">
        <v>3633</v>
      </c>
      <c r="C40" s="3915" t="s">
        <v>3695</v>
      </c>
      <c r="D40" s="3940" t="s">
        <v>3695</v>
      </c>
      <c r="E40" s="3941"/>
      <c r="F40" s="3942">
        <v>0</v>
      </c>
      <c r="G40" s="3942">
        <v>0</v>
      </c>
      <c r="H40" s="3943"/>
      <c r="I40" s="3944">
        <f>VLOOKUP(C40,'Data Products'!$A:$J,2,0)</f>
      </c>
      <c r="J40" s="3903">
        <f t="shared" si="21"/>
      </c>
      <c r="K40" s="3904">
        <v>45846</v>
      </c>
      <c r="L40" s="3848">
        <f t="shared" si="31"/>
      </c>
      <c r="M40" s="3953">
        <v>0</v>
      </c>
      <c r="N40" s="3869">
        <v>0</v>
      </c>
      <c r="O40" s="3871"/>
      <c r="P40" s="3844"/>
      <c r="Q40" s="3960" t="s">
        <v>3692</v>
      </c>
      <c r="R40" s="3918"/>
      <c r="S40" s="3918"/>
      <c r="T40" s="3947"/>
      <c r="U40" s="3918"/>
      <c r="V40" s="3918"/>
      <c r="W40" s="3918"/>
      <c r="X40" s="3918"/>
      <c r="Y40" s="3918"/>
      <c r="Z40" s="3918"/>
      <c r="AA40" s="3918"/>
      <c r="AB40" s="3948">
        <f t="shared" si="2"/>
      </c>
      <c r="AC40" s="3961">
        <f t="shared" si="5"/>
      </c>
      <c r="AD40" s="3851">
        <f t="shared" si="13"/>
      </c>
      <c r="AE40" s="3962">
        <f t="shared" si="24"/>
      </c>
      <c r="AF40" s="3949">
        <f>VLOOKUP(C40,'Data Products'!$A:$J,10,0)</f>
      </c>
      <c r="AG40" s="3950">
        <f t="shared" si="8"/>
      </c>
      <c r="AH40" s="3854">
        <f t="shared" si="16"/>
      </c>
      <c r="AI40" s="3954"/>
      <c r="AJ40" s="3958"/>
      <c r="AK40" s="3858"/>
      <c r="AL40" s="3857"/>
      <c r="AM40" s="3858"/>
      <c r="AN40" s="3858"/>
    </row>
    <row customHeight="true" hidden="true" ht="18" r="41">
      <c r="A41" s="3939">
        <v>8</v>
      </c>
      <c r="B41" s="3839" t="s">
        <v>3633</v>
      </c>
      <c r="C41" s="3939" t="s">
        <v>3696</v>
      </c>
      <c r="D41" s="3869"/>
      <c r="E41" s="3871"/>
      <c r="F41" s="3942">
        <v>0</v>
      </c>
      <c r="G41" s="3942">
        <v>0</v>
      </c>
      <c r="H41" s="3943"/>
      <c r="I41" s="3944">
        <f>VLOOKUP(C41,'Data Products'!$A:$J,2,0)</f>
      </c>
      <c r="J41" s="3903">
        <f t="shared" si="21"/>
      </c>
      <c r="K41" s="3904">
        <v>45847</v>
      </c>
      <c r="L41" s="3848">
        <f t="shared" si="31"/>
      </c>
      <c r="M41" s="3953">
        <v>0</v>
      </c>
      <c r="N41" s="3869">
        <v>0</v>
      </c>
      <c r="O41" s="3871"/>
      <c r="P41" s="3844"/>
      <c r="Q41" s="3839" t="s">
        <v>3692</v>
      </c>
      <c r="R41" s="3918"/>
      <c r="S41" s="3918"/>
      <c r="T41" s="3947"/>
      <c r="U41" s="3918"/>
      <c r="V41" s="3918"/>
      <c r="W41" s="3918"/>
      <c r="X41" s="3918"/>
      <c r="Y41" s="3918"/>
      <c r="Z41" s="3918"/>
      <c r="AA41" s="3918"/>
      <c r="AB41" s="3948">
        <f t="shared" si="2"/>
      </c>
      <c r="AC41" s="3861">
        <f t="shared" si="5"/>
      </c>
      <c r="AD41" s="3851">
        <f t="shared" si="13"/>
      </c>
      <c r="AE41" s="3862">
        <f t="shared" si="24"/>
      </c>
      <c r="AF41" s="3949">
        <f>VLOOKUP(C41,'Data Products'!$A:$J,10,0)</f>
      </c>
      <c r="AG41" s="3950">
        <f t="shared" si="8"/>
      </c>
      <c r="AH41" s="3854">
        <f t="shared" si="16"/>
      </c>
      <c r="AI41" s="3954"/>
      <c r="AJ41" s="3958"/>
      <c r="AK41" s="3858"/>
      <c r="AL41" s="3857"/>
      <c r="AM41" s="3858"/>
      <c r="AN41" s="3858"/>
    </row>
    <row customHeight="true" hidden="true" ht="18" r="42">
      <c r="A42" s="3939">
        <v>9</v>
      </c>
      <c r="B42" s="3839" t="s">
        <v>3633</v>
      </c>
      <c r="C42" s="3939" t="s">
        <v>3697</v>
      </c>
      <c r="D42" s="3869"/>
      <c r="E42" s="3871"/>
      <c r="F42" s="3942">
        <v>0</v>
      </c>
      <c r="G42" s="3942">
        <v>0</v>
      </c>
      <c r="H42" s="3943"/>
      <c r="I42" s="3944">
        <f>VLOOKUP(C42,'Data Products'!$A:$J,2,0)</f>
      </c>
      <c r="J42" s="3903">
        <f t="shared" si="21"/>
      </c>
      <c r="K42" s="3904">
        <v>45848</v>
      </c>
      <c r="L42" s="3848">
        <f t="shared" si="31"/>
      </c>
      <c r="M42" s="3953">
        <v>0</v>
      </c>
      <c r="N42" s="3869">
        <v>0</v>
      </c>
      <c r="O42" s="3871"/>
      <c r="P42" s="3844"/>
      <c r="Q42" s="3839" t="s">
        <v>3692</v>
      </c>
      <c r="R42" s="3918"/>
      <c r="S42" s="3918"/>
      <c r="T42" s="3947"/>
      <c r="U42" s="3918"/>
      <c r="V42" s="3918"/>
      <c r="W42" s="3918"/>
      <c r="X42" s="3918"/>
      <c r="Y42" s="3918"/>
      <c r="Z42" s="3918"/>
      <c r="AA42" s="3918"/>
      <c r="AB42" s="3948">
        <f t="shared" si="2"/>
      </c>
      <c r="AC42" s="3866">
        <f t="shared" si="5"/>
      </c>
      <c r="AD42" s="3851">
        <f t="shared" si="13"/>
      </c>
      <c r="AE42" s="3867">
        <f t="shared" si="24"/>
      </c>
      <c r="AF42" s="3949">
        <f>VLOOKUP(C42,'Data Products'!$A:$J,10,0)</f>
      </c>
      <c r="AG42" s="3950">
        <f t="shared" si="8"/>
      </c>
      <c r="AH42" s="3854">
        <f t="shared" si="16"/>
      </c>
      <c r="AI42" s="3954"/>
      <c r="AJ42" s="3958"/>
      <c r="AK42" s="3858"/>
      <c r="AL42" s="3857"/>
      <c r="AM42" s="3858"/>
      <c r="AN42" s="3858"/>
    </row>
    <row customHeight="true" hidden="true" ht="18" r="43">
      <c r="A43" s="3939">
        <v>10</v>
      </c>
      <c r="B43" s="3839" t="s">
        <v>3633</v>
      </c>
      <c r="C43" s="3939" t="s">
        <v>3698</v>
      </c>
      <c r="D43" s="3869"/>
      <c r="E43" s="3871"/>
      <c r="F43" s="3942">
        <v>0</v>
      </c>
      <c r="G43" s="3942">
        <v>0</v>
      </c>
      <c r="H43" s="3943"/>
      <c r="I43" s="3944">
        <f>VLOOKUP(C43,'Data Products'!$A:$J,2,0)</f>
      </c>
      <c r="J43" s="3903">
        <f t="shared" si="21"/>
      </c>
      <c r="K43" s="3904">
        <v>45849</v>
      </c>
      <c r="L43" s="3848">
        <f t="shared" si="31"/>
      </c>
      <c r="M43" s="3953">
        <v>0</v>
      </c>
      <c r="N43" s="3869">
        <v>0</v>
      </c>
      <c r="O43" s="3871"/>
      <c r="P43" s="3844"/>
      <c r="Q43" s="3839" t="s">
        <v>3692</v>
      </c>
      <c r="R43" s="3918"/>
      <c r="S43" s="3918"/>
      <c r="T43" s="3947"/>
      <c r="U43" s="3918"/>
      <c r="V43" s="3918"/>
      <c r="W43" s="3918"/>
      <c r="X43" s="3918"/>
      <c r="Y43" s="3918"/>
      <c r="Z43" s="3918"/>
      <c r="AA43" s="3918"/>
      <c r="AB43" s="3948">
        <f t="shared" si="2"/>
      </c>
      <c r="AC43" s="3861">
        <f t="shared" si="5"/>
      </c>
      <c r="AD43" s="3851">
        <f t="shared" si="13"/>
      </c>
      <c r="AE43" s="3862">
        <f t="shared" si="24"/>
      </c>
      <c r="AF43" s="3949">
        <f>VLOOKUP(C43,'Data Products'!$A:$J,10,0)</f>
      </c>
      <c r="AG43" s="3950">
        <f t="shared" si="8"/>
      </c>
      <c r="AH43" s="3854">
        <f t="shared" si="16"/>
      </c>
      <c r="AI43" s="3954"/>
      <c r="AJ43" s="3958"/>
      <c r="AK43" s="3858">
        <v>150</v>
      </c>
      <c r="AL43" s="3857"/>
      <c r="AM43" s="3858"/>
      <c r="AN43" s="3858"/>
    </row>
    <row customHeight="true" hidden="true" ht="18" r="44">
      <c r="A44" s="3939">
        <v>11</v>
      </c>
      <c r="B44" s="3839" t="s">
        <v>3682</v>
      </c>
      <c r="C44" s="3939" t="s">
        <v>3699</v>
      </c>
      <c r="D44" s="3869"/>
      <c r="E44" s="3871"/>
      <c r="F44" s="3942">
        <v>0</v>
      </c>
      <c r="G44" s="3942">
        <v>0</v>
      </c>
      <c r="H44" s="3943"/>
      <c r="I44" s="3944">
        <f>VLOOKUP(C44,'Data Products'!$A:$J,2,0)</f>
      </c>
      <c r="J44" s="3903">
        <f t="shared" si="21"/>
      </c>
      <c r="K44" s="3904">
        <v>45850</v>
      </c>
      <c r="L44" s="3848">
        <f t="shared" si="31"/>
      </c>
      <c r="M44" s="3953">
        <v>0</v>
      </c>
      <c r="N44" s="3869">
        <v>0</v>
      </c>
      <c r="O44" s="3871"/>
      <c r="P44" s="3844"/>
      <c r="Q44" s="3839" t="s">
        <v>3692</v>
      </c>
      <c r="R44" s="3918"/>
      <c r="S44" s="3918"/>
      <c r="T44" s="3947"/>
      <c r="U44" s="3918"/>
      <c r="V44" s="3918"/>
      <c r="W44" s="3918"/>
      <c r="X44" s="3918"/>
      <c r="Y44" s="3918"/>
      <c r="Z44" s="3918"/>
      <c r="AA44" s="3918"/>
      <c r="AB44" s="3948">
        <f t="shared" si="2"/>
      </c>
      <c r="AC44" s="3961">
        <f t="shared" si="5"/>
      </c>
      <c r="AD44" s="3851">
        <f t="shared" si="13"/>
      </c>
      <c r="AE44" s="3962">
        <f t="shared" si="24"/>
      </c>
      <c r="AF44" s="3949">
        <f>VLOOKUP(C44,'Data Products'!$A:$J,10,0)</f>
      </c>
      <c r="AG44" s="3950">
        <f t="shared" si="8"/>
      </c>
      <c r="AH44" s="3854">
        <f t="shared" si="16"/>
      </c>
      <c r="AI44" s="3954"/>
      <c r="AJ44" s="3958"/>
      <c r="AK44" s="3858"/>
      <c r="AL44" s="3857"/>
      <c r="AM44" s="3858"/>
      <c r="AN44" s="3858"/>
    </row>
    <row customHeight="true" hidden="true" ht="18" r="45">
      <c r="A45" s="3939">
        <v>12</v>
      </c>
      <c r="B45" s="3839" t="s">
        <v>3633</v>
      </c>
      <c r="C45" s="3939" t="s">
        <v>3700</v>
      </c>
      <c r="D45" s="3940" t="s">
        <v>3701</v>
      </c>
      <c r="E45" s="3941"/>
      <c r="F45" s="3942">
        <v>0</v>
      </c>
      <c r="G45" s="3942">
        <v>0</v>
      </c>
      <c r="H45" s="3943"/>
      <c r="I45" s="3944">
        <f>VLOOKUP(C45,'Data Products'!$A:$J,2,0)</f>
      </c>
      <c r="J45" s="3903">
        <f t="shared" si="21"/>
      </c>
      <c r="K45" s="3904">
        <v>45851</v>
      </c>
      <c r="L45" s="3848">
        <f t="shared" si="31"/>
      </c>
      <c r="M45" s="3953">
        <v>0</v>
      </c>
      <c r="N45" s="3869">
        <v>0</v>
      </c>
      <c r="O45" s="3871"/>
      <c r="P45" s="3844"/>
      <c r="Q45" s="3839" t="s">
        <v>3692</v>
      </c>
      <c r="R45" s="3918"/>
      <c r="S45" s="3918"/>
      <c r="T45" s="3947"/>
      <c r="U45" s="3918"/>
      <c r="V45" s="3918"/>
      <c r="W45" s="3918"/>
      <c r="X45" s="3918"/>
      <c r="Y45" s="3918"/>
      <c r="Z45" s="3918"/>
      <c r="AA45" s="3918"/>
      <c r="AB45" s="3948">
        <f t="shared" si="2"/>
      </c>
      <c r="AC45" s="3961">
        <f t="shared" si="5"/>
      </c>
      <c r="AD45" s="3851">
        <f t="shared" si="13"/>
      </c>
      <c r="AE45" s="3962">
        <f t="shared" si="24"/>
      </c>
      <c r="AF45" s="3949">
        <f>VLOOKUP(C45,'Data Products'!$A:$J,10,0)</f>
      </c>
      <c r="AG45" s="3950">
        <f t="shared" si="8"/>
      </c>
      <c r="AH45" s="3854">
        <f t="shared" si="16"/>
      </c>
      <c r="AI45" s="3954"/>
      <c r="AJ45" s="3958"/>
      <c r="AK45" s="3858"/>
      <c r="AL45" s="3857"/>
      <c r="AM45" s="3858"/>
      <c r="AN45" s="3858"/>
    </row>
    <row customHeight="true" hidden="true" ht="18" r="46">
      <c r="A46" s="3939">
        <v>13</v>
      </c>
      <c r="B46" s="3839" t="s">
        <v>3633</v>
      </c>
      <c r="C46" s="3939" t="s">
        <v>3702</v>
      </c>
      <c r="D46" s="3869"/>
      <c r="E46" s="3871"/>
      <c r="F46" s="3942">
        <v>0</v>
      </c>
      <c r="G46" s="3942">
        <v>0</v>
      </c>
      <c r="H46" s="3943"/>
      <c r="I46" s="3944">
        <f>VLOOKUP(C46,'Data Products'!$A:$J,2,0)</f>
      </c>
      <c r="J46" s="3903">
        <f t="shared" si="21"/>
      </c>
      <c r="K46" s="3904">
        <v>45852</v>
      </c>
      <c r="L46" s="3848">
        <f t="shared" si="31"/>
      </c>
      <c r="M46" s="3953">
        <v>0</v>
      </c>
      <c r="N46" s="3869">
        <v>0</v>
      </c>
      <c r="O46" s="3871"/>
      <c r="P46" s="3844"/>
      <c r="Q46" s="3839" t="s">
        <v>3692</v>
      </c>
      <c r="R46" s="3918"/>
      <c r="S46" s="3918"/>
      <c r="T46" s="3947"/>
      <c r="U46" s="3918"/>
      <c r="V46" s="3918"/>
      <c r="W46" s="3918"/>
      <c r="X46" s="3918"/>
      <c r="Y46" s="3918"/>
      <c r="Z46" s="3918"/>
      <c r="AA46" s="3918"/>
      <c r="AB46" s="3948">
        <f t="shared" si="2"/>
      </c>
      <c r="AC46" s="3861">
        <f t="shared" si="5"/>
      </c>
      <c r="AD46" s="3851">
        <f t="shared" si="13"/>
      </c>
      <c r="AE46" s="3862">
        <f t="shared" si="24"/>
      </c>
      <c r="AF46" s="3949">
        <f>VLOOKUP(C46,'Data Products'!$A:$J,10,0)</f>
      </c>
      <c r="AG46" s="3950">
        <f t="shared" si="8"/>
      </c>
      <c r="AH46" s="3854">
        <f t="shared" si="16"/>
      </c>
      <c r="AI46" s="3954"/>
      <c r="AJ46" s="3958"/>
      <c r="AK46" s="3858"/>
      <c r="AL46" s="3857"/>
      <c r="AM46" s="3858"/>
      <c r="AN46" s="3858"/>
    </row>
    <row customHeight="true" hidden="true" ht="18" r="47">
      <c r="A47" s="3939">
        <v>14</v>
      </c>
      <c r="B47" s="3839" t="s">
        <v>3682</v>
      </c>
      <c r="C47" s="3939" t="s">
        <v>3703</v>
      </c>
      <c r="D47" s="3940" t="s">
        <v>3704</v>
      </c>
      <c r="E47" s="3941"/>
      <c r="F47" s="3942">
        <v>0</v>
      </c>
      <c r="G47" s="3942">
        <v>0</v>
      </c>
      <c r="H47" s="3943"/>
      <c r="I47" s="3944">
        <f>VLOOKUP(C47,'Data Products'!$A:$J,2,0)</f>
      </c>
      <c r="J47" s="3903">
        <f t="shared" si="21"/>
      </c>
      <c r="K47" s="3904">
        <v>45853</v>
      </c>
      <c r="L47" s="3848">
        <f t="shared" si="31"/>
      </c>
      <c r="M47" s="3953">
        <v>0</v>
      </c>
      <c r="N47" s="3869">
        <v>0</v>
      </c>
      <c r="O47" s="3871"/>
      <c r="P47" s="3844"/>
      <c r="Q47" s="3839" t="s">
        <v>3692</v>
      </c>
      <c r="R47" s="3918"/>
      <c r="S47" s="3918"/>
      <c r="T47" s="3947"/>
      <c r="U47" s="3918"/>
      <c r="V47" s="3918"/>
      <c r="W47" s="3918"/>
      <c r="X47" s="3918"/>
      <c r="Y47" s="3918"/>
      <c r="Z47" s="3918"/>
      <c r="AA47" s="3918"/>
      <c r="AB47" s="3948">
        <f t="shared" si="2"/>
      </c>
      <c r="AC47" s="3961">
        <f t="shared" si="5"/>
      </c>
      <c r="AD47" s="3851">
        <f t="shared" si="13"/>
      </c>
      <c r="AE47" s="3962">
        <f t="shared" si="24"/>
      </c>
      <c r="AF47" s="3949">
        <f>VLOOKUP(C47,'Data Products'!$A:$J,10,0)</f>
      </c>
      <c r="AG47" s="3950">
        <f t="shared" si="8"/>
      </c>
      <c r="AH47" s="3854">
        <f t="shared" si="16"/>
      </c>
      <c r="AI47" s="3954"/>
      <c r="AJ47" s="3958"/>
      <c r="AK47" s="3858"/>
      <c r="AL47" s="3857"/>
      <c r="AM47" s="3858"/>
      <c r="AN47" s="3858"/>
    </row>
    <row customHeight="true" hidden="true" ht="18" r="48">
      <c r="A48" s="3939">
        <v>15</v>
      </c>
      <c r="B48" s="3839" t="s">
        <v>3682</v>
      </c>
      <c r="C48" s="3939" t="s">
        <v>3705</v>
      </c>
      <c r="D48" s="3869"/>
      <c r="E48" s="3871"/>
      <c r="F48" s="3942">
        <v>0</v>
      </c>
      <c r="G48" s="3942">
        <v>0</v>
      </c>
      <c r="H48" s="3943"/>
      <c r="I48" s="3944">
        <f>VLOOKUP(C48,'Data Products'!$A:$J,2,0)</f>
      </c>
      <c r="J48" s="3903">
        <f t="shared" si="21"/>
      </c>
      <c r="K48" s="3904">
        <v>45854</v>
      </c>
      <c r="L48" s="3848">
        <f t="shared" si="31"/>
      </c>
      <c r="M48" s="3953">
        <v>0</v>
      </c>
      <c r="N48" s="3869">
        <v>0</v>
      </c>
      <c r="O48" s="3871"/>
      <c r="P48" s="3844"/>
      <c r="Q48" s="3839" t="s">
        <v>3692</v>
      </c>
      <c r="R48" s="3918"/>
      <c r="S48" s="3918"/>
      <c r="T48" s="3947"/>
      <c r="U48" s="3918"/>
      <c r="V48" s="3918"/>
      <c r="W48" s="3918"/>
      <c r="X48" s="3918"/>
      <c r="Y48" s="3918"/>
      <c r="Z48" s="3918"/>
      <c r="AA48" s="3918"/>
      <c r="AB48" s="3948">
        <f t="shared" si="2"/>
      </c>
      <c r="AC48" s="3961">
        <f t="shared" si="5"/>
      </c>
      <c r="AD48" s="3851">
        <f t="shared" si="13"/>
      </c>
      <c r="AE48" s="3962">
        <f t="shared" si="24"/>
      </c>
      <c r="AF48" s="3949">
        <f>VLOOKUP(C48,'Data Products'!$A:$J,10,0)</f>
      </c>
      <c r="AG48" s="3950">
        <f t="shared" si="8"/>
      </c>
      <c r="AH48" s="3854">
        <f t="shared" si="16"/>
      </c>
      <c r="AI48" s="3954"/>
      <c r="AJ48" s="3958"/>
      <c r="AK48" s="3858">
        <v>340</v>
      </c>
      <c r="AL48" s="3857"/>
      <c r="AM48" s="3858"/>
      <c r="AN48" s="3858"/>
    </row>
    <row customHeight="true" hidden="true" ht="18" r="49">
      <c r="A49" s="3939">
        <v>16</v>
      </c>
      <c r="B49" s="3839" t="s">
        <v>3682</v>
      </c>
      <c r="C49" s="3939" t="s">
        <v>3706</v>
      </c>
      <c r="D49" s="3869"/>
      <c r="E49" s="3871"/>
      <c r="F49" s="3942">
        <v>0</v>
      </c>
      <c r="G49" s="3942">
        <v>0</v>
      </c>
      <c r="H49" s="3943"/>
      <c r="I49" s="3944">
        <f>VLOOKUP(C49,'Data Products'!$A:$J,2,0)</f>
      </c>
      <c r="J49" s="3903">
        <f t="shared" si="21"/>
      </c>
      <c r="K49" s="3904">
        <v>45855</v>
      </c>
      <c r="L49" s="3848">
        <f t="shared" si="31"/>
      </c>
      <c r="M49" s="3953">
        <v>0</v>
      </c>
      <c r="N49" s="3869">
        <v>0</v>
      </c>
      <c r="O49" s="3871"/>
      <c r="P49" s="3844"/>
      <c r="Q49" s="3839" t="s">
        <v>3707</v>
      </c>
      <c r="R49" s="3918"/>
      <c r="S49" s="3918"/>
      <c r="T49" s="3947"/>
      <c r="U49" s="3918"/>
      <c r="V49" s="3918"/>
      <c r="W49" s="3918"/>
      <c r="X49" s="3918"/>
      <c r="Y49" s="3918"/>
      <c r="Z49" s="3918"/>
      <c r="AA49" s="3918"/>
      <c r="AB49" s="3948">
        <f t="shared" si="2"/>
      </c>
      <c r="AC49" s="3861">
        <f t="shared" si="5"/>
      </c>
      <c r="AD49" s="3851">
        <f t="shared" si="13"/>
      </c>
      <c r="AE49" s="3862">
        <f t="shared" si="24"/>
      </c>
      <c r="AF49" s="3949">
        <f>VLOOKUP(C49,'Data Products'!$A:$J,10,0)</f>
      </c>
      <c r="AG49" s="3950">
        <f t="shared" si="8"/>
      </c>
      <c r="AH49" s="3854">
        <f t="shared" si="16"/>
      </c>
      <c r="AI49" s="3954"/>
      <c r="AJ49" s="3958"/>
      <c r="AK49" s="3858"/>
      <c r="AL49" s="3857"/>
      <c r="AM49" s="3858"/>
      <c r="AN49" s="3858"/>
    </row>
    <row customHeight="true" hidden="true" ht="18" r="50">
      <c r="A50" s="3939">
        <v>17</v>
      </c>
      <c r="B50" s="3839" t="s">
        <v>3682</v>
      </c>
      <c r="C50" s="3939" t="s">
        <v>3708</v>
      </c>
      <c r="D50" s="3869"/>
      <c r="E50" s="3871"/>
      <c r="F50" s="3942">
        <v>0</v>
      </c>
      <c r="G50" s="3942">
        <v>0</v>
      </c>
      <c r="H50" s="3943"/>
      <c r="I50" s="3944">
        <f>VLOOKUP(C50,'Data Products'!$A:$J,2,0)</f>
      </c>
      <c r="J50" s="3903">
        <f t="shared" si="21"/>
      </c>
      <c r="K50" s="3904">
        <v>45856</v>
      </c>
      <c r="L50" s="3848">
        <f t="shared" si="31"/>
      </c>
      <c r="M50" s="3953">
        <v>0</v>
      </c>
      <c r="N50" s="3869">
        <v>0</v>
      </c>
      <c r="O50" s="3871"/>
      <c r="P50" s="3844"/>
      <c r="Q50" s="3839" t="s">
        <v>3707</v>
      </c>
      <c r="R50" s="3918"/>
      <c r="S50" s="3918"/>
      <c r="T50" s="3947"/>
      <c r="U50" s="3918"/>
      <c r="V50" s="3918"/>
      <c r="W50" s="3918"/>
      <c r="X50" s="3918"/>
      <c r="Y50" s="3918"/>
      <c r="Z50" s="3918"/>
      <c r="AA50" s="3918"/>
      <c r="AB50" s="3948">
        <f t="shared" si="2"/>
      </c>
      <c r="AC50" s="3866">
        <f t="shared" si="5"/>
      </c>
      <c r="AD50" s="3851">
        <f t="shared" si="13"/>
      </c>
      <c r="AE50" s="3867">
        <f t="shared" si="24"/>
      </c>
      <c r="AF50" s="3949">
        <f>VLOOKUP(C50,'Data Products'!$A:$J,10,0)</f>
      </c>
      <c r="AG50" s="3950">
        <f t="shared" si="8"/>
      </c>
      <c r="AH50" s="3854">
        <f t="shared" si="16"/>
      </c>
      <c r="AI50" s="3954"/>
      <c r="AJ50" s="3958"/>
      <c r="AK50" s="3858">
        <v>3620</v>
      </c>
      <c r="AL50" s="3857"/>
      <c r="AM50" s="3858"/>
      <c r="AN50" s="3858"/>
    </row>
    <row customHeight="true" hidden="true" ht="18" r="51">
      <c r="A51" s="3939">
        <v>18</v>
      </c>
      <c r="B51" s="3839" t="s">
        <v>3682</v>
      </c>
      <c r="C51" s="3939" t="s">
        <v>3709</v>
      </c>
      <c r="D51" s="3869"/>
      <c r="E51" s="3871"/>
      <c r="F51" s="3942">
        <v>0</v>
      </c>
      <c r="G51" s="3942">
        <v>0</v>
      </c>
      <c r="H51" s="3943"/>
      <c r="I51" s="3944">
        <f>VLOOKUP(C51,'Data Products'!$A:$J,2,0)</f>
      </c>
      <c r="J51" s="3903">
        <f t="shared" si="21"/>
      </c>
      <c r="K51" s="3904">
        <v>45857</v>
      </c>
      <c r="L51" s="3848">
        <f t="shared" si="31"/>
      </c>
      <c r="M51" s="3953">
        <v>0</v>
      </c>
      <c r="N51" s="3869">
        <v>0</v>
      </c>
      <c r="O51" s="3871"/>
      <c r="P51" s="3844"/>
      <c r="Q51" s="3839" t="s">
        <v>3707</v>
      </c>
      <c r="R51" s="3918"/>
      <c r="S51" s="3918"/>
      <c r="T51" s="3947"/>
      <c r="U51" s="3918"/>
      <c r="V51" s="3918"/>
      <c r="W51" s="3918"/>
      <c r="X51" s="3918"/>
      <c r="Y51" s="3918"/>
      <c r="Z51" s="3918"/>
      <c r="AA51" s="3918"/>
      <c r="AB51" s="3948">
        <f t="shared" si="2"/>
      </c>
      <c r="AC51" s="3861">
        <f t="shared" si="5"/>
      </c>
      <c r="AD51" s="3851">
        <f t="shared" si="13"/>
      </c>
      <c r="AE51" s="3862">
        <f t="shared" si="24"/>
      </c>
      <c r="AF51" s="3949">
        <f>VLOOKUP(C51,'Data Products'!$A:$J,10,0)</f>
      </c>
      <c r="AG51" s="3950">
        <f t="shared" si="8"/>
      </c>
      <c r="AH51" s="3854">
        <f t="shared" si="16"/>
      </c>
      <c r="AI51" s="3954"/>
      <c r="AJ51" s="3958"/>
      <c r="AK51" s="3858"/>
      <c r="AL51" s="3857"/>
      <c r="AM51" s="3858"/>
      <c r="AN51" s="3858"/>
    </row>
    <row customHeight="true" hidden="true" ht="18" r="52">
      <c r="A52" s="3939">
        <v>19</v>
      </c>
      <c r="B52" s="3839" t="s">
        <v>3636</v>
      </c>
      <c r="C52" s="3939" t="s">
        <v>3710</v>
      </c>
      <c r="D52" s="3881" t="s">
        <v>3711</v>
      </c>
      <c r="E52" s="3881" t="s">
        <v>3711</v>
      </c>
      <c r="F52" s="3942">
        <v>0</v>
      </c>
      <c r="G52" s="3942">
        <v>0</v>
      </c>
      <c r="H52" s="3943"/>
      <c r="I52" s="3944">
        <f>VLOOKUP(C52,'Data Products'!$A:$J,2,0)</f>
      </c>
      <c r="J52" s="3903">
        <f t="shared" si="21"/>
      </c>
      <c r="K52" s="3904">
        <v>45858</v>
      </c>
      <c r="L52" s="3848">
        <f t="shared" si="31"/>
      </c>
      <c r="M52" s="3953">
        <v>0</v>
      </c>
      <c r="N52" s="3869">
        <v>0</v>
      </c>
      <c r="O52" s="3871"/>
      <c r="P52" s="3844"/>
      <c r="Q52" s="3839" t="s">
        <v>3712</v>
      </c>
      <c r="R52" s="3918"/>
      <c r="S52" s="3918"/>
      <c r="T52" s="3947"/>
      <c r="U52" s="3918"/>
      <c r="V52" s="3918"/>
      <c r="W52" s="3918"/>
      <c r="X52" s="3918"/>
      <c r="Y52" s="3918"/>
      <c r="Z52" s="3918"/>
      <c r="AA52" s="3918"/>
      <c r="AB52" s="3948">
        <f t="shared" si="2"/>
      </c>
      <c r="AC52" s="3866">
        <f t="shared" si="5"/>
      </c>
      <c r="AD52" s="3851">
        <f t="shared" si="13"/>
      </c>
      <c r="AE52" s="3867">
        <f t="shared" si="24"/>
      </c>
      <c r="AF52" s="3949">
        <f>VLOOKUP(C52,'Data Products'!$A:$J,10,0)</f>
      </c>
      <c r="AG52" s="3950">
        <f t="shared" si="8"/>
      </c>
      <c r="AH52" s="3854">
        <f t="shared" si="16"/>
      </c>
      <c r="AI52" s="3951" t="s">
        <v>3713</v>
      </c>
      <c r="AJ52" s="3958"/>
      <c r="AK52" s="3858"/>
      <c r="AL52" s="3857"/>
      <c r="AM52" s="3858"/>
      <c r="AN52" s="3858"/>
    </row>
    <row customHeight="true" hidden="true" ht="18" r="53">
      <c r="A53" s="3939">
        <v>20</v>
      </c>
      <c r="B53" s="3839" t="s">
        <v>3682</v>
      </c>
      <c r="C53" s="3939" t="s">
        <v>3714</v>
      </c>
      <c r="D53" s="3881" t="s">
        <v>3715</v>
      </c>
      <c r="E53" s="3881" t="s">
        <v>3715</v>
      </c>
      <c r="F53" s="3942">
        <v>0</v>
      </c>
      <c r="G53" s="3942">
        <v>0</v>
      </c>
      <c r="H53" s="3943"/>
      <c r="I53" s="3944">
        <f>VLOOKUP(C53,'Data Products'!$A:$J,2,0)</f>
      </c>
      <c r="J53" s="3903">
        <f t="shared" si="21"/>
      </c>
      <c r="K53" s="3904">
        <v>45859</v>
      </c>
      <c r="L53" s="3848">
        <f t="shared" si="31"/>
      </c>
      <c r="M53" s="3953">
        <v>0</v>
      </c>
      <c r="N53" s="3869">
        <v>0</v>
      </c>
      <c r="O53" s="3871"/>
      <c r="P53" s="3844"/>
      <c r="Q53" s="3839" t="s">
        <v>3712</v>
      </c>
      <c r="R53" s="3918"/>
      <c r="S53" s="3918"/>
      <c r="T53" s="3947"/>
      <c r="U53" s="3918"/>
      <c r="V53" s="3918"/>
      <c r="W53" s="3918"/>
      <c r="X53" s="3918"/>
      <c r="Y53" s="3918"/>
      <c r="Z53" s="3918"/>
      <c r="AA53" s="3918"/>
      <c r="AB53" s="3948">
        <f t="shared" si="2"/>
      </c>
      <c r="AC53" s="3866">
        <f t="shared" si="5"/>
      </c>
      <c r="AD53" s="3851">
        <f t="shared" si="13"/>
      </c>
      <c r="AE53" s="3867">
        <f t="shared" si="24"/>
      </c>
      <c r="AF53" s="3949">
        <f>VLOOKUP(C53,'Data Products'!$A:$J,10,0)</f>
      </c>
      <c r="AG53" s="3950">
        <f t="shared" si="8"/>
      </c>
      <c r="AH53" s="3854">
        <f t="shared" si="16"/>
      </c>
      <c r="AI53" s="3951" t="s">
        <v>3716</v>
      </c>
      <c r="AJ53" s="3958"/>
      <c r="AK53" s="3858"/>
      <c r="AL53" s="3857"/>
      <c r="AM53" s="3858"/>
      <c r="AN53" s="3858"/>
    </row>
    <row customHeight="true" hidden="true" ht="18" r="54">
      <c r="A54" s="3939">
        <v>21</v>
      </c>
      <c r="B54" s="3839" t="s">
        <v>3682</v>
      </c>
      <c r="C54" s="3939" t="s">
        <v>3717</v>
      </c>
      <c r="D54" s="3881" t="s">
        <v>3718</v>
      </c>
      <c r="E54" s="3881" t="s">
        <v>3718</v>
      </c>
      <c r="F54" s="3942">
        <v>0</v>
      </c>
      <c r="G54" s="3942">
        <v>0</v>
      </c>
      <c r="H54" s="3943"/>
      <c r="I54" s="3944">
        <f>VLOOKUP(C54,'Data Products'!$A:$J,2,0)</f>
      </c>
      <c r="J54" s="3903">
        <f t="shared" si="21"/>
      </c>
      <c r="K54" s="3904">
        <v>45860</v>
      </c>
      <c r="L54" s="3848">
        <f t="shared" si="31"/>
      </c>
      <c r="M54" s="3953">
        <v>0</v>
      </c>
      <c r="N54" s="3869">
        <v>0</v>
      </c>
      <c r="O54" s="3871"/>
      <c r="P54" s="3844"/>
      <c r="Q54" s="3839" t="s">
        <v>3719</v>
      </c>
      <c r="R54" s="3918"/>
      <c r="S54" s="3918"/>
      <c r="T54" s="3947"/>
      <c r="U54" s="3918"/>
      <c r="V54" s="3918"/>
      <c r="W54" s="3918"/>
      <c r="X54" s="3918"/>
      <c r="Y54" s="3918"/>
      <c r="Z54" s="3918"/>
      <c r="AA54" s="3918"/>
      <c r="AB54" s="3948">
        <f t="shared" si="2"/>
      </c>
      <c r="AC54" s="3866">
        <f t="shared" si="5"/>
      </c>
      <c r="AD54" s="3851">
        <f t="shared" si="13"/>
      </c>
      <c r="AE54" s="3867">
        <f t="shared" si="24"/>
      </c>
      <c r="AF54" s="3949">
        <f>VLOOKUP(C54,'Data Products'!$A:$J,10,0)</f>
      </c>
      <c r="AG54" s="3950">
        <f t="shared" si="8"/>
      </c>
      <c r="AH54" s="3854">
        <f t="shared" si="16"/>
      </c>
      <c r="AI54" s="3954"/>
      <c r="AJ54" s="3958"/>
      <c r="AK54" s="3858"/>
      <c r="AL54" s="3857"/>
      <c r="AM54" s="3858"/>
      <c r="AN54" s="3858"/>
    </row>
    <row customHeight="true" hidden="true" ht="18" r="55">
      <c r="A55" s="3939">
        <v>22</v>
      </c>
      <c r="B55" s="3839" t="s">
        <v>3633</v>
      </c>
      <c r="C55" s="3939" t="s">
        <v>3718</v>
      </c>
      <c r="D55" s="3881" t="s">
        <v>3718</v>
      </c>
      <c r="E55" s="3881" t="s">
        <v>3718</v>
      </c>
      <c r="F55" s="3942">
        <v>0</v>
      </c>
      <c r="G55" s="3942">
        <v>0</v>
      </c>
      <c r="H55" s="3943"/>
      <c r="I55" s="3944">
        <f>VLOOKUP(C55,'Data Products'!$A:$J,2,0)</f>
      </c>
      <c r="J55" s="3903">
        <f t="shared" si="21"/>
      </c>
      <c r="K55" s="3904">
        <v>45861</v>
      </c>
      <c r="L55" s="3848">
        <f t="shared" si="31"/>
      </c>
      <c r="M55" s="3953">
        <v>0</v>
      </c>
      <c r="N55" s="3940">
        <v>27</v>
      </c>
      <c r="O55" s="3871"/>
      <c r="P55" s="3844"/>
      <c r="Q55" s="3839" t="s">
        <v>3720</v>
      </c>
      <c r="R55" s="3918"/>
      <c r="S55" s="3918"/>
      <c r="T55" s="3947"/>
      <c r="U55" s="3918"/>
      <c r="V55" s="3918"/>
      <c r="W55" s="3918"/>
      <c r="X55" s="3918"/>
      <c r="Y55" s="3918"/>
      <c r="Z55" s="3918"/>
      <c r="AA55" s="3918"/>
      <c r="AB55" s="3948">
        <f t="shared" si="2"/>
      </c>
      <c r="AC55" s="3866">
        <f t="shared" si="5"/>
      </c>
      <c r="AD55" s="3851">
        <f t="shared" si="13"/>
      </c>
      <c r="AE55" s="3867">
        <f t="shared" si="24"/>
      </c>
      <c r="AF55" s="3949">
        <f>VLOOKUP(C55,'Data Products'!$A:$J,10,0)</f>
      </c>
      <c r="AG55" s="3950">
        <f t="shared" si="8"/>
      </c>
      <c r="AH55" s="3854"/>
      <c r="AI55" s="3951" t="s">
        <v>3721</v>
      </c>
      <c r="AJ55" s="3958"/>
      <c r="AK55" s="3858"/>
      <c r="AL55" s="3857"/>
      <c r="AM55" s="3858"/>
      <c r="AN55" s="3858"/>
    </row>
    <row customHeight="true" hidden="true" ht="18" r="56">
      <c r="A56" s="3939">
        <v>23</v>
      </c>
      <c r="B56" s="3839" t="s">
        <v>3682</v>
      </c>
      <c r="C56" s="3939" t="s">
        <v>3722</v>
      </c>
      <c r="D56" s="3963"/>
      <c r="E56" s="3963"/>
      <c r="F56" s="3942">
        <v>0</v>
      </c>
      <c r="G56" s="3942">
        <v>0</v>
      </c>
      <c r="H56" s="3943"/>
      <c r="I56" s="3944">
        <f>VLOOKUP(C56,'Data Products'!$A:$J,2,0)</f>
      </c>
      <c r="J56" s="3903">
        <f t="shared" si="21"/>
      </c>
      <c r="K56" s="3904">
        <v>45862</v>
      </c>
      <c r="L56" s="3848">
        <f t="shared" si="31"/>
      </c>
      <c r="M56" s="3953">
        <v>0</v>
      </c>
      <c r="N56" s="3869">
        <v>0</v>
      </c>
      <c r="O56" s="3871"/>
      <c r="P56" s="3844"/>
      <c r="Q56" s="3839" t="s">
        <v>3723</v>
      </c>
      <c r="R56" s="3918"/>
      <c r="S56" s="3918"/>
      <c r="T56" s="3947"/>
      <c r="U56" s="3918"/>
      <c r="V56" s="3918"/>
      <c r="W56" s="3918"/>
      <c r="X56" s="3918"/>
      <c r="Y56" s="3918"/>
      <c r="Z56" s="3918"/>
      <c r="AA56" s="3918"/>
      <c r="AB56" s="3948">
        <f t="shared" si="2"/>
      </c>
      <c r="AC56" s="3866">
        <f t="shared" si="5"/>
      </c>
      <c r="AD56" s="3851">
        <f t="shared" si="13"/>
      </c>
      <c r="AE56" s="3867">
        <f t="shared" si="24"/>
      </c>
      <c r="AF56" s="3949">
        <f>VLOOKUP(C56,'Data Products'!$A:$J,10,0)</f>
      </c>
      <c r="AG56" s="3950">
        <f t="shared" si="8"/>
      </c>
      <c r="AH56" s="3854">
        <f t="shared" ref="AH56:AH71" si="17">IF(J56&lt;=90,F56,0)</f>
      </c>
      <c r="AI56" s="3954"/>
      <c r="AJ56" s="3958"/>
      <c r="AK56" s="3858"/>
      <c r="AL56" s="3857"/>
      <c r="AM56" s="3858"/>
      <c r="AN56" s="3858"/>
    </row>
    <row customHeight="true" hidden="true" ht="18" r="57">
      <c r="A57" s="3939">
        <v>24</v>
      </c>
      <c r="B57" s="3839" t="s">
        <v>3682</v>
      </c>
      <c r="C57" s="3939" t="s">
        <v>3724</v>
      </c>
      <c r="D57" s="3963"/>
      <c r="E57" s="3963"/>
      <c r="F57" s="3942">
        <v>0</v>
      </c>
      <c r="G57" s="3942">
        <v>0</v>
      </c>
      <c r="H57" s="3943"/>
      <c r="I57" s="3944">
        <f>VLOOKUP(C57,'Data Products'!$A:$J,2,0)</f>
      </c>
      <c r="J57" s="3903">
        <f t="shared" si="21"/>
      </c>
      <c r="K57" s="3904">
        <v>45863</v>
      </c>
      <c r="L57" s="3848">
        <f t="shared" si="31"/>
      </c>
      <c r="M57" s="3953">
        <v>0</v>
      </c>
      <c r="N57" s="3869">
        <v>0</v>
      </c>
      <c r="O57" s="3871"/>
      <c r="P57" s="3844"/>
      <c r="Q57" s="3839" t="s">
        <v>3684</v>
      </c>
      <c r="R57" s="3918"/>
      <c r="S57" s="3918"/>
      <c r="T57" s="3947"/>
      <c r="U57" s="3918"/>
      <c r="V57" s="3918"/>
      <c r="W57" s="3918"/>
      <c r="X57" s="3918"/>
      <c r="Y57" s="3918"/>
      <c r="Z57" s="3918"/>
      <c r="AA57" s="3918"/>
      <c r="AB57" s="3948">
        <f t="shared" si="2"/>
      </c>
      <c r="AC57" s="3866">
        <f t="shared" si="5"/>
      </c>
      <c r="AD57" s="3851">
        <f t="shared" si="13"/>
      </c>
      <c r="AE57" s="3867">
        <f t="shared" si="24"/>
      </c>
      <c r="AF57" s="3949">
        <f>VLOOKUP(C57,'Data Products'!$A:$J,10,0)</f>
      </c>
      <c r="AG57" s="3950">
        <f t="shared" si="8"/>
      </c>
      <c r="AH57" s="3854">
        <f t="shared" si="17"/>
      </c>
      <c r="AI57" s="3954"/>
      <c r="AJ57" s="3958"/>
      <c r="AK57" s="3858"/>
      <c r="AL57" s="3857"/>
      <c r="AM57" s="3858"/>
      <c r="AN57" s="3858"/>
    </row>
    <row customHeight="true" hidden="true" ht="18" r="58">
      <c r="A58" s="3939">
        <v>25</v>
      </c>
      <c r="B58" s="3839" t="s">
        <v>3682</v>
      </c>
      <c r="C58" s="3939" t="s">
        <v>3725</v>
      </c>
      <c r="D58" s="3963"/>
      <c r="E58" s="3963"/>
      <c r="F58" s="3942">
        <v>0</v>
      </c>
      <c r="G58" s="3942">
        <v>0</v>
      </c>
      <c r="H58" s="3943"/>
      <c r="I58" s="3944">
        <f>VLOOKUP(C58,'Data Products'!$A:$J,2,0)</f>
      </c>
      <c r="J58" s="3903">
        <f t="shared" si="21"/>
      </c>
      <c r="K58" s="3904">
        <v>45864</v>
      </c>
      <c r="L58" s="3848">
        <f t="shared" si="31"/>
      </c>
      <c r="M58" s="3953">
        <v>0</v>
      </c>
      <c r="N58" s="3869">
        <v>0</v>
      </c>
      <c r="O58" s="3871"/>
      <c r="P58" s="3844"/>
      <c r="Q58" s="3839" t="s">
        <v>3684</v>
      </c>
      <c r="R58" s="3918"/>
      <c r="S58" s="3918"/>
      <c r="T58" s="3947"/>
      <c r="U58" s="3918"/>
      <c r="V58" s="3918"/>
      <c r="W58" s="3918"/>
      <c r="X58" s="3918"/>
      <c r="Y58" s="3918"/>
      <c r="Z58" s="3918"/>
      <c r="AA58" s="3918"/>
      <c r="AB58" s="3948">
        <f t="shared" si="2"/>
      </c>
      <c r="AC58" s="3866">
        <f t="shared" si="5"/>
      </c>
      <c r="AD58" s="3851">
        <f t="shared" si="13"/>
      </c>
      <c r="AE58" s="3867">
        <f t="shared" si="24"/>
      </c>
      <c r="AF58" s="3949">
        <f>VLOOKUP(C58,'Data Products'!$A:$J,10,0)</f>
      </c>
      <c r="AG58" s="3950">
        <f t="shared" si="8"/>
      </c>
      <c r="AH58" s="3854">
        <f t="shared" si="17"/>
      </c>
      <c r="AI58" s="3954"/>
      <c r="AJ58" s="3958"/>
      <c r="AK58" s="3858"/>
      <c r="AL58" s="3857"/>
      <c r="AM58" s="3858"/>
      <c r="AN58" s="3858"/>
    </row>
    <row customHeight="true" hidden="true" ht="18" r="59">
      <c r="A59" s="3939">
        <v>26</v>
      </c>
      <c r="B59" s="3839" t="s">
        <v>3682</v>
      </c>
      <c r="C59" s="3939" t="s">
        <v>3726</v>
      </c>
      <c r="D59" s="3963"/>
      <c r="E59" s="3963"/>
      <c r="F59" s="3942">
        <v>0</v>
      </c>
      <c r="G59" s="3942">
        <v>0</v>
      </c>
      <c r="H59" s="3943" t="s">
        <v>3727</v>
      </c>
      <c r="I59" s="3944">
        <f>VLOOKUP(C59,'Data Products'!$A:$J,2,0)</f>
      </c>
      <c r="J59" s="3903">
        <f t="shared" si="21"/>
      </c>
      <c r="K59" s="3904">
        <v>45865</v>
      </c>
      <c r="L59" s="3848">
        <f t="shared" si="31"/>
      </c>
      <c r="M59" s="3953">
        <v>0</v>
      </c>
      <c r="N59" s="3869">
        <v>0</v>
      </c>
      <c r="O59" s="3871"/>
      <c r="P59" s="3844"/>
      <c r="Q59" s="3839" t="s">
        <v>3728</v>
      </c>
      <c r="R59" s="3918"/>
      <c r="S59" s="3918"/>
      <c r="T59" s="3964"/>
      <c r="U59" s="3918"/>
      <c r="V59" s="3918"/>
      <c r="W59" s="3918"/>
      <c r="X59" s="3918"/>
      <c r="Y59" s="3918"/>
      <c r="Z59" s="3918"/>
      <c r="AA59" s="3918"/>
      <c r="AB59" s="3948">
        <f t="shared" si="2"/>
      </c>
      <c r="AC59" s="3866">
        <f t="shared" si="5"/>
      </c>
      <c r="AD59" s="3851">
        <f t="shared" si="13"/>
      </c>
      <c r="AE59" s="3867">
        <f t="shared" si="24"/>
      </c>
      <c r="AF59" s="3949">
        <f>VLOOKUP(C59,'Data Products'!$A:$J,10,0)</f>
      </c>
      <c r="AG59" s="3950">
        <f t="shared" si="8"/>
      </c>
      <c r="AH59" s="3854">
        <f t="shared" si="17"/>
      </c>
      <c r="AI59" s="3954"/>
      <c r="AJ59" s="3958"/>
      <c r="AK59" s="3858">
        <v>50</v>
      </c>
      <c r="AL59" s="3857"/>
      <c r="AM59" s="3858"/>
      <c r="AN59" s="3858"/>
    </row>
    <row customHeight="true" hidden="true" ht="18" r="60">
      <c r="A60" s="3939">
        <v>27</v>
      </c>
      <c r="B60" s="3839" t="s">
        <v>3682</v>
      </c>
      <c r="C60" s="3939" t="s">
        <v>3729</v>
      </c>
      <c r="D60" s="3963"/>
      <c r="E60" s="3963"/>
      <c r="F60" s="3942">
        <v>0</v>
      </c>
      <c r="G60" s="3942">
        <v>0</v>
      </c>
      <c r="H60" s="3943"/>
      <c r="I60" s="3944">
        <f>VLOOKUP(C60,'Data Products'!$A:$J,2,0)</f>
      </c>
      <c r="J60" s="3903">
        <f t="shared" si="21"/>
      </c>
      <c r="K60" s="3904">
        <v>45866</v>
      </c>
      <c r="L60" s="3848">
        <f t="shared" si="31"/>
      </c>
      <c r="M60" s="3953">
        <v>0</v>
      </c>
      <c r="N60" s="3869">
        <v>0</v>
      </c>
      <c r="O60" s="3871"/>
      <c r="P60" s="3844"/>
      <c r="Q60" s="3839" t="s">
        <v>3728</v>
      </c>
      <c r="R60" s="3914"/>
      <c r="S60" s="3914"/>
      <c r="T60" s="3964"/>
      <c r="U60" s="3918"/>
      <c r="V60" s="3914"/>
      <c r="W60" s="3914"/>
      <c r="X60" s="3914"/>
      <c r="Y60" s="3914"/>
      <c r="Z60" s="3914"/>
      <c r="AA60" s="3914"/>
      <c r="AB60" s="3948">
        <f t="shared" si="2"/>
      </c>
      <c r="AC60" s="3866">
        <f t="shared" si="5"/>
      </c>
      <c r="AD60" s="3851">
        <f t="shared" si="13"/>
      </c>
      <c r="AE60" s="3867">
        <f t="shared" si="24"/>
      </c>
      <c r="AF60" s="3949">
        <f>VLOOKUP(C60,'Data Products'!$A:$J,10,0)</f>
      </c>
      <c r="AG60" s="3950">
        <f t="shared" si="8"/>
      </c>
      <c r="AH60" s="3854">
        <f t="shared" si="17"/>
      </c>
      <c r="AI60" s="3954"/>
      <c r="AJ60" s="3958"/>
      <c r="AK60" s="3858">
        <v>80</v>
      </c>
      <c r="AL60" s="3857"/>
      <c r="AM60" s="3858"/>
      <c r="AN60" s="3858"/>
    </row>
    <row customHeight="true" hidden="true" ht="18" r="61">
      <c r="A61" s="3939">
        <v>28</v>
      </c>
      <c r="B61" s="3839" t="s">
        <v>3682</v>
      </c>
      <c r="C61" s="3939" t="s">
        <v>3730</v>
      </c>
      <c r="D61" s="3963"/>
      <c r="E61" s="3963"/>
      <c r="F61" s="3942">
        <v>0</v>
      </c>
      <c r="G61" s="3942">
        <v>0</v>
      </c>
      <c r="H61" s="3943"/>
      <c r="I61" s="3944">
        <f>VLOOKUP(C61,'Data Products'!$A:$J,2,0)</f>
      </c>
      <c r="J61" s="3903">
        <f t="shared" si="21"/>
      </c>
      <c r="K61" s="3904">
        <v>45867</v>
      </c>
      <c r="L61" s="3848">
        <f t="shared" si="31"/>
      </c>
      <c r="M61" s="3953">
        <v>0</v>
      </c>
      <c r="N61" s="3869">
        <v>0</v>
      </c>
      <c r="O61" s="3871"/>
      <c r="P61" s="3844"/>
      <c r="Q61" s="3839" t="s">
        <v>3728</v>
      </c>
      <c r="R61" s="3914"/>
      <c r="S61" s="3914"/>
      <c r="T61" s="3947"/>
      <c r="U61" s="3918"/>
      <c r="V61" s="3914"/>
      <c r="W61" s="3914"/>
      <c r="X61" s="3914"/>
      <c r="Y61" s="3914"/>
      <c r="Z61" s="3914"/>
      <c r="AA61" s="3914"/>
      <c r="AB61" s="3948">
        <f t="shared" si="2"/>
      </c>
      <c r="AC61" s="3861">
        <f t="shared" si="5"/>
      </c>
      <c r="AD61" s="3851">
        <f t="shared" si="13"/>
      </c>
      <c r="AE61" s="3862">
        <f t="shared" si="24"/>
      </c>
      <c r="AF61" s="3949">
        <f>VLOOKUP(C61,'Data Products'!$A:$J,10,0)</f>
      </c>
      <c r="AG61" s="3950">
        <f t="shared" si="8"/>
      </c>
      <c r="AH61" s="3854">
        <f t="shared" si="17"/>
      </c>
      <c r="AI61" s="3954"/>
      <c r="AJ61" s="3958"/>
      <c r="AK61" s="3858">
        <v>60</v>
      </c>
      <c r="AL61" s="3857"/>
      <c r="AM61" s="3858"/>
      <c r="AN61" s="3858"/>
    </row>
    <row customHeight="true" hidden="true" ht="18" r="62">
      <c r="A62" s="3939">
        <v>29</v>
      </c>
      <c r="B62" s="3839" t="s">
        <v>3682</v>
      </c>
      <c r="C62" s="3939" t="s">
        <v>3731</v>
      </c>
      <c r="D62" s="3963"/>
      <c r="E62" s="3963"/>
      <c r="F62" s="3942">
        <v>0</v>
      </c>
      <c r="G62" s="3942">
        <v>0</v>
      </c>
      <c r="H62" s="3943" t="s">
        <v>3732</v>
      </c>
      <c r="I62" s="3944">
        <f>VLOOKUP(C62,'Data Products'!$A:$J,2,0)</f>
      </c>
      <c r="J62" s="3903">
        <f t="shared" si="21"/>
      </c>
      <c r="K62" s="3904">
        <v>45868</v>
      </c>
      <c r="L62" s="3848">
        <f t="shared" si="31"/>
      </c>
      <c r="M62" s="3953">
        <v>0</v>
      </c>
      <c r="N62" s="3869">
        <v>0</v>
      </c>
      <c r="O62" s="3871"/>
      <c r="P62" s="3844"/>
      <c r="Q62" s="3839" t="s">
        <v>3728</v>
      </c>
      <c r="R62" s="3914"/>
      <c r="S62" s="3914"/>
      <c r="T62" s="3947"/>
      <c r="U62" s="3918"/>
      <c r="V62" s="3914"/>
      <c r="W62" s="3914"/>
      <c r="X62" s="3914"/>
      <c r="Y62" s="3914"/>
      <c r="Z62" s="3914"/>
      <c r="AA62" s="3914"/>
      <c r="AB62" s="3948">
        <f t="shared" si="2"/>
      </c>
      <c r="AC62" s="3861">
        <f t="shared" si="5"/>
      </c>
      <c r="AD62" s="3851">
        <f t="shared" si="13"/>
      </c>
      <c r="AE62" s="3862">
        <f t="shared" si="24"/>
      </c>
      <c r="AF62" s="3949">
        <f>VLOOKUP(C62,'Data Products'!$A:$J,10,0)</f>
      </c>
      <c r="AG62" s="3950">
        <f t="shared" si="8"/>
      </c>
      <c r="AH62" s="3854">
        <f t="shared" si="17"/>
      </c>
      <c r="AI62" s="3954"/>
      <c r="AJ62" s="3958"/>
      <c r="AK62" s="3858">
        <v>40</v>
      </c>
      <c r="AL62" s="3857"/>
      <c r="AM62" s="3858"/>
      <c r="AN62" s="3858"/>
    </row>
    <row customHeight="true" hidden="true" ht="18" r="63">
      <c r="A63" s="3939">
        <v>30</v>
      </c>
      <c r="B63" s="3839" t="s">
        <v>3682</v>
      </c>
      <c r="C63" s="3939" t="s">
        <v>3733</v>
      </c>
      <c r="D63" s="3963"/>
      <c r="E63" s="3963"/>
      <c r="F63" s="3942">
        <v>0</v>
      </c>
      <c r="G63" s="3942">
        <v>0</v>
      </c>
      <c r="H63" s="3943"/>
      <c r="I63" s="3944">
        <f>VLOOKUP(C63,'Data Products'!$A:$J,2,0)</f>
      </c>
      <c r="J63" s="3903">
        <f t="shared" si="21"/>
      </c>
      <c r="K63" s="3904">
        <v>45869</v>
      </c>
      <c r="L63" s="3848">
        <f t="shared" si="31"/>
      </c>
      <c r="M63" s="3953">
        <v>0</v>
      </c>
      <c r="N63" s="3869">
        <v>0</v>
      </c>
      <c r="O63" s="3871"/>
      <c r="P63" s="3844"/>
      <c r="Q63" s="3839" t="s">
        <v>3728</v>
      </c>
      <c r="R63" s="3914"/>
      <c r="S63" s="3914"/>
      <c r="T63" s="3947"/>
      <c r="U63" s="3918"/>
      <c r="V63" s="3914"/>
      <c r="W63" s="3914"/>
      <c r="X63" s="3914"/>
      <c r="Y63" s="3914"/>
      <c r="Z63" s="3914"/>
      <c r="AA63" s="3914"/>
      <c r="AB63" s="3948">
        <f t="shared" si="2"/>
      </c>
      <c r="AC63" s="3861">
        <f t="shared" si="5"/>
      </c>
      <c r="AD63" s="3851">
        <f t="shared" si="13"/>
      </c>
      <c r="AE63" s="3862">
        <f t="shared" si="24"/>
      </c>
      <c r="AF63" s="3949">
        <f>VLOOKUP(C63,'Data Products'!$A:$J,10,0)</f>
      </c>
      <c r="AG63" s="3950">
        <f t="shared" si="8"/>
      </c>
      <c r="AH63" s="3854">
        <f t="shared" si="17"/>
      </c>
      <c r="AI63" s="3954"/>
      <c r="AJ63" s="3958"/>
      <c r="AK63" s="3858"/>
      <c r="AL63" s="3857"/>
      <c r="AM63" s="3858"/>
      <c r="AN63" s="3858"/>
    </row>
    <row customHeight="true" hidden="true" ht="18" r="64">
      <c r="A64" s="3939">
        <v>31</v>
      </c>
      <c r="B64" s="3839" t="s">
        <v>3682</v>
      </c>
      <c r="C64" s="3939" t="s">
        <v>3734</v>
      </c>
      <c r="D64" s="3963"/>
      <c r="E64" s="3963"/>
      <c r="F64" s="3942">
        <v>0</v>
      </c>
      <c r="G64" s="3942">
        <v>0</v>
      </c>
      <c r="H64" s="3943"/>
      <c r="I64" s="3944">
        <f>VLOOKUP(C64,'Data Products'!$A:$J,2,0)</f>
      </c>
      <c r="J64" s="3903">
        <f t="shared" si="21"/>
      </c>
      <c r="K64" s="3904">
        <v>45870</v>
      </c>
      <c r="L64" s="3848">
        <f t="shared" si="31"/>
      </c>
      <c r="M64" s="3953">
        <v>0</v>
      </c>
      <c r="N64" s="3869">
        <v>0</v>
      </c>
      <c r="O64" s="3871"/>
      <c r="P64" s="3844"/>
      <c r="Q64" s="3839" t="s">
        <v>3728</v>
      </c>
      <c r="R64" s="3914"/>
      <c r="S64" s="3914"/>
      <c r="T64" s="3947"/>
      <c r="U64" s="3918"/>
      <c r="V64" s="3914"/>
      <c r="W64" s="3914"/>
      <c r="X64" s="3914"/>
      <c r="Y64" s="3914"/>
      <c r="Z64" s="3914"/>
      <c r="AA64" s="3914"/>
      <c r="AB64" s="3948">
        <f t="shared" si="2"/>
      </c>
      <c r="AC64" s="3866">
        <f t="shared" si="5"/>
      </c>
      <c r="AD64" s="3851">
        <f t="shared" si="13"/>
      </c>
      <c r="AE64" s="3867">
        <f t="shared" si="24"/>
      </c>
      <c r="AF64" s="3949">
        <f>VLOOKUP(C64,'Data Products'!$A:$J,10,0)</f>
      </c>
      <c r="AG64" s="3950">
        <f t="shared" si="8"/>
      </c>
      <c r="AH64" s="3854">
        <f t="shared" si="17"/>
      </c>
      <c r="AI64" s="3954"/>
      <c r="AJ64" s="3958"/>
      <c r="AK64" s="3858"/>
      <c r="AL64" s="3857"/>
      <c r="AM64" s="3858"/>
      <c r="AN64" s="3858"/>
    </row>
    <row customHeight="true" hidden="true" ht="18" r="65">
      <c r="A65" s="3939">
        <v>32</v>
      </c>
      <c r="B65" s="3839" t="s">
        <v>3682</v>
      </c>
      <c r="C65" s="3939" t="s">
        <v>3735</v>
      </c>
      <c r="D65" s="3963"/>
      <c r="E65" s="3963"/>
      <c r="F65" s="3942">
        <v>0</v>
      </c>
      <c r="G65" s="3942">
        <v>0</v>
      </c>
      <c r="H65" s="3943"/>
      <c r="I65" s="3944">
        <f>VLOOKUP(C65,'Data Products'!$A:$J,2,0)</f>
      </c>
      <c r="J65" s="3903">
        <f t="shared" si="21"/>
      </c>
      <c r="K65" s="3904">
        <v>45871</v>
      </c>
      <c r="L65" s="3848">
        <f t="shared" si="31"/>
      </c>
      <c r="M65" s="3953">
        <v>0</v>
      </c>
      <c r="N65" s="3869">
        <v>0</v>
      </c>
      <c r="O65" s="3871"/>
      <c r="P65" s="3844"/>
      <c r="Q65" s="3839" t="s">
        <v>3736</v>
      </c>
      <c r="R65" s="3914"/>
      <c r="S65" s="3914"/>
      <c r="T65" s="3947"/>
      <c r="U65" s="3918"/>
      <c r="V65" s="3914"/>
      <c r="W65" s="3914"/>
      <c r="X65" s="3914"/>
      <c r="Y65" s="3914"/>
      <c r="Z65" s="3914"/>
      <c r="AA65" s="3914"/>
      <c r="AB65" s="3948">
        <f t="shared" si="2"/>
      </c>
      <c r="AC65" s="3861">
        <f t="shared" si="5"/>
      </c>
      <c r="AD65" s="3851">
        <f t="shared" si="13"/>
      </c>
      <c r="AE65" s="3862">
        <f t="shared" si="24"/>
      </c>
      <c r="AF65" s="3949">
        <f>VLOOKUP(C65,'Data Products'!$A:$J,10,0)</f>
      </c>
      <c r="AG65" s="3950">
        <f t="shared" si="8"/>
      </c>
      <c r="AH65" s="3854">
        <f t="shared" si="17"/>
      </c>
      <c r="AI65" s="3954"/>
      <c r="AJ65" s="3958"/>
      <c r="AK65" s="3858"/>
      <c r="AL65" s="3857"/>
      <c r="AM65" s="3858"/>
      <c r="AN65" s="3858"/>
    </row>
    <row customHeight="true" hidden="true" ht="18" r="66">
      <c r="A66" s="3939">
        <v>33</v>
      </c>
      <c r="B66" s="3839" t="s">
        <v>3682</v>
      </c>
      <c r="C66" s="3939" t="s">
        <v>3737</v>
      </c>
      <c r="D66" s="3963"/>
      <c r="E66" s="3963"/>
      <c r="F66" s="3942">
        <v>0</v>
      </c>
      <c r="G66" s="3942">
        <v>0</v>
      </c>
      <c r="H66" s="3943"/>
      <c r="I66" s="3944">
        <f>VLOOKUP(C66,'Data Products'!$A:$J,2,0)</f>
      </c>
      <c r="J66" s="3903">
        <f t="shared" si="21"/>
      </c>
      <c r="K66" s="3904">
        <v>45872</v>
      </c>
      <c r="L66" s="3848">
        <f t="shared" si="31"/>
      </c>
      <c r="M66" s="3953">
        <v>0</v>
      </c>
      <c r="N66" s="3869">
        <v>0</v>
      </c>
      <c r="O66" s="3871"/>
      <c r="P66" s="3844"/>
      <c r="Q66" s="3839" t="s">
        <v>3736</v>
      </c>
      <c r="R66" s="3914"/>
      <c r="S66" s="3914"/>
      <c r="T66" s="3947"/>
      <c r="U66" s="3918"/>
      <c r="V66" s="3914"/>
      <c r="W66" s="3914"/>
      <c r="X66" s="3914"/>
      <c r="Y66" s="3914"/>
      <c r="Z66" s="3914"/>
      <c r="AA66" s="3914"/>
      <c r="AB66" s="3948">
        <f t="shared" si="2"/>
      </c>
      <c r="AC66" s="3861">
        <f t="shared" si="5"/>
      </c>
      <c r="AD66" s="3851">
        <f t="shared" si="13"/>
      </c>
      <c r="AE66" s="3862">
        <f t="shared" si="24"/>
      </c>
      <c r="AF66" s="3949">
        <f>VLOOKUP(C66,'Data Products'!$A:$J,10,0)</f>
      </c>
      <c r="AG66" s="3950">
        <f t="shared" si="8"/>
      </c>
      <c r="AH66" s="3854">
        <f t="shared" si="17"/>
      </c>
      <c r="AI66" s="3954"/>
      <c r="AJ66" s="3958"/>
      <c r="AK66" s="3858"/>
      <c r="AL66" s="3857"/>
      <c r="AM66" s="3858"/>
      <c r="AN66" s="3858"/>
    </row>
    <row customHeight="true" hidden="true" ht="18" r="67">
      <c r="A67" s="3939">
        <v>34</v>
      </c>
      <c r="B67" s="3959" t="s">
        <v>3682</v>
      </c>
      <c r="C67" s="3965" t="s">
        <v>3738</v>
      </c>
      <c r="D67" s="3963"/>
      <c r="E67" s="3963"/>
      <c r="F67" s="3942">
        <v>0</v>
      </c>
      <c r="G67" s="3942">
        <v>0</v>
      </c>
      <c r="H67" s="3943"/>
      <c r="I67" s="3944">
        <f>VLOOKUP(C67,'Data Products'!$A:$J,2,0)</f>
      </c>
      <c r="J67" s="3903">
        <f t="shared" si="21"/>
      </c>
      <c r="K67" s="3904">
        <v>45873</v>
      </c>
      <c r="L67" s="3848">
        <f t="shared" si="31"/>
      </c>
      <c r="M67" s="3953">
        <v>0</v>
      </c>
      <c r="N67" s="3869">
        <v>0</v>
      </c>
      <c r="O67" s="3966"/>
      <c r="P67" s="3868"/>
      <c r="Q67" s="3839" t="s">
        <v>3736</v>
      </c>
      <c r="R67" s="3914"/>
      <c r="S67" s="3914"/>
      <c r="T67" s="3947"/>
      <c r="U67" s="3914"/>
      <c r="V67" s="3914"/>
      <c r="W67" s="3914"/>
      <c r="X67" s="3914"/>
      <c r="Y67" s="3914"/>
      <c r="Z67" s="3914"/>
      <c r="AA67" s="3914"/>
      <c r="AB67" s="3948">
        <f t="shared" si="2"/>
      </c>
      <c r="AC67" s="3861">
        <f t="shared" si="5"/>
      </c>
      <c r="AD67" s="3851">
        <f t="shared" si="13"/>
      </c>
      <c r="AE67" s="3862">
        <f t="shared" si="24"/>
      </c>
      <c r="AF67" s="3949">
        <f>VLOOKUP(C67,'Data Products'!$A:$J,10,0)</f>
      </c>
      <c r="AG67" s="3950">
        <f t="shared" si="8"/>
      </c>
      <c r="AH67" s="3854">
        <f t="shared" si="17"/>
      </c>
      <c r="AI67" s="3954"/>
      <c r="AJ67" s="3958"/>
      <c r="AK67" s="3858"/>
      <c r="AL67" s="3857"/>
      <c r="AM67" s="3858"/>
      <c r="AN67" s="3858"/>
    </row>
    <row customHeight="true" hidden="true" ht="18" r="68">
      <c r="A68" s="3939">
        <v>35</v>
      </c>
      <c r="B68" s="3939" t="s">
        <v>3636</v>
      </c>
      <c r="C68" s="3939" t="s">
        <v>3739</v>
      </c>
      <c r="D68" s="3881" t="s">
        <v>3740</v>
      </c>
      <c r="E68" s="3881" t="s">
        <v>3740</v>
      </c>
      <c r="F68" s="3942">
        <v>0</v>
      </c>
      <c r="G68" s="3942">
        <v>0</v>
      </c>
      <c r="H68" s="3967"/>
      <c r="I68" s="3944">
        <f>VLOOKUP(C68,'Data Products'!$A:$J,2,0)</f>
      </c>
      <c r="J68" s="3903">
        <f t="shared" si="21"/>
      </c>
      <c r="K68" s="3904">
        <v>45874</v>
      </c>
      <c r="L68" s="3848">
        <f t="shared" si="31"/>
      </c>
      <c r="M68" s="3968">
        <v>0</v>
      </c>
      <c r="N68" s="3869">
        <v>0</v>
      </c>
      <c r="O68" s="3871"/>
      <c r="P68" s="3844"/>
      <c r="Q68" s="3959" t="s">
        <v>3741</v>
      </c>
      <c r="R68" s="3914"/>
      <c r="S68" s="3914"/>
      <c r="T68" s="3947"/>
      <c r="U68" s="3914"/>
      <c r="V68" s="3914"/>
      <c r="W68" s="3914"/>
      <c r="X68" s="3914"/>
      <c r="Y68" s="3914"/>
      <c r="Z68" s="3914"/>
      <c r="AA68" s="3914"/>
      <c r="AB68" s="3948">
        <f t="shared" si="2"/>
      </c>
      <c r="AC68" s="3866">
        <f t="shared" si="5"/>
      </c>
      <c r="AD68" s="3851">
        <f t="shared" si="13"/>
      </c>
      <c r="AE68" s="3867">
        <f t="shared" si="24"/>
      </c>
      <c r="AF68" s="3949">
        <f>VLOOKUP(C68,'Data Products'!$A:$J,10,0)</f>
      </c>
      <c r="AG68" s="3950">
        <f t="shared" si="8"/>
      </c>
      <c r="AH68" s="3854">
        <f t="shared" si="17"/>
      </c>
      <c r="AI68" s="3954"/>
      <c r="AJ68" s="3958"/>
      <c r="AK68" s="3858">
        <v>50</v>
      </c>
      <c r="AL68" s="3857"/>
      <c r="AM68" s="3858"/>
      <c r="AN68" s="3858"/>
    </row>
    <row customHeight="true" hidden="true" ht="18" r="69">
      <c r="A69" s="3939">
        <v>36</v>
      </c>
      <c r="B69" s="3960" t="s">
        <v>3690</v>
      </c>
      <c r="C69" s="3969" t="s">
        <v>3742</v>
      </c>
      <c r="D69" s="3963"/>
      <c r="E69" s="3963"/>
      <c r="F69" s="3942">
        <v>0</v>
      </c>
      <c r="G69" s="3942">
        <v>0</v>
      </c>
      <c r="H69" s="3943"/>
      <c r="I69" s="3944">
        <f>VLOOKUP(C69,'Data Products'!$A:$J,2,0)</f>
      </c>
      <c r="J69" s="3903">
        <f t="shared" si="21"/>
      </c>
      <c r="K69" s="3904">
        <v>45875</v>
      </c>
      <c r="L69" s="3848">
        <f t="shared" si="31"/>
      </c>
      <c r="M69" s="3953">
        <v>0</v>
      </c>
      <c r="N69" s="3869">
        <v>0</v>
      </c>
      <c r="O69" s="3970"/>
      <c r="P69" s="3874"/>
      <c r="Q69" s="3839" t="s">
        <v>3741</v>
      </c>
      <c r="R69" s="3914"/>
      <c r="S69" s="3914"/>
      <c r="T69" s="3947"/>
      <c r="U69" s="3914"/>
      <c r="V69" s="3914"/>
      <c r="W69" s="3914"/>
      <c r="X69" s="3914"/>
      <c r="Y69" s="3914"/>
      <c r="Z69" s="3914"/>
      <c r="AA69" s="3914"/>
      <c r="AB69" s="3948">
        <f t="shared" si="2"/>
      </c>
      <c r="AC69" s="3866">
        <f t="shared" si="5"/>
      </c>
      <c r="AD69" s="3851">
        <f t="shared" si="13"/>
      </c>
      <c r="AE69" s="3867">
        <f t="shared" si="24"/>
      </c>
      <c r="AF69" s="3949">
        <f>VLOOKUP(C69,'Data Products'!$A:$J,10,0)</f>
      </c>
      <c r="AG69" s="3950">
        <f t="shared" si="8"/>
      </c>
      <c r="AH69" s="3854">
        <f t="shared" si="17"/>
      </c>
      <c r="AI69" s="3954"/>
      <c r="AJ69" s="3971"/>
      <c r="AK69" s="3972"/>
      <c r="AL69" s="3973"/>
      <c r="AM69" s="3972"/>
      <c r="AN69" s="3972"/>
    </row>
    <row customHeight="true" hidden="true" ht="18" r="70">
      <c r="A70" s="3939">
        <v>37</v>
      </c>
      <c r="B70" s="3960" t="s">
        <v>3690</v>
      </c>
      <c r="C70" s="3939" t="s">
        <v>3743</v>
      </c>
      <c r="D70" s="3963"/>
      <c r="E70" s="3963"/>
      <c r="F70" s="3942">
        <v>0</v>
      </c>
      <c r="G70" s="3942">
        <v>0</v>
      </c>
      <c r="H70" s="3953"/>
      <c r="I70" s="3944">
        <f>VLOOKUP(C70,'Data Products'!$A:$J,2,0)</f>
      </c>
      <c r="J70" s="3903">
        <f t="shared" si="21"/>
      </c>
      <c r="K70" s="3904">
        <v>45876</v>
      </c>
      <c r="L70" s="3848">
        <f t="shared" si="31"/>
      </c>
      <c r="M70" s="3953">
        <v>0</v>
      </c>
      <c r="N70" s="3869">
        <v>0</v>
      </c>
      <c r="O70" s="3871"/>
      <c r="P70" s="3844"/>
      <c r="Q70" s="3839" t="s">
        <v>3741</v>
      </c>
      <c r="R70" s="3914"/>
      <c r="S70" s="3914"/>
      <c r="T70" s="3947"/>
      <c r="U70" s="3914"/>
      <c r="V70" s="3914"/>
      <c r="W70" s="3914"/>
      <c r="X70" s="3914"/>
      <c r="Y70" s="3914"/>
      <c r="Z70" s="3914"/>
      <c r="AA70" s="3914"/>
      <c r="AB70" s="3948">
        <f t="shared" si="2"/>
      </c>
      <c r="AC70" s="3866">
        <f t="shared" si="5"/>
      </c>
      <c r="AD70" s="3851">
        <f t="shared" si="13"/>
      </c>
      <c r="AE70" s="3867">
        <f t="shared" si="24"/>
      </c>
      <c r="AF70" s="3949">
        <f>VLOOKUP(C70,'Data Products'!$A:$J,10,0)</f>
      </c>
      <c r="AG70" s="3950">
        <f t="shared" si="8"/>
      </c>
      <c r="AH70" s="3854">
        <f t="shared" si="17"/>
      </c>
      <c r="AI70" s="3954"/>
      <c r="AJ70" s="3958"/>
      <c r="AK70" s="3858"/>
      <c r="AL70" s="3857"/>
      <c r="AM70" s="3858"/>
      <c r="AN70" s="3858"/>
    </row>
    <row customHeight="true" hidden="true" ht="18" r="71">
      <c r="A71" s="3939">
        <v>38</v>
      </c>
      <c r="B71" s="3960" t="s">
        <v>3690</v>
      </c>
      <c r="C71" s="3939" t="s">
        <v>3744</v>
      </c>
      <c r="D71" s="3963"/>
      <c r="E71" s="3963"/>
      <c r="F71" s="3942">
        <v>0</v>
      </c>
      <c r="G71" s="3942">
        <v>0</v>
      </c>
      <c r="H71" s="3953"/>
      <c r="I71" s="3944">
        <f>VLOOKUP(C71,'Data Products'!$A:$J,2,0)</f>
      </c>
      <c r="J71" s="3903">
        <f t="shared" si="21"/>
      </c>
      <c r="K71" s="3904">
        <v>45877</v>
      </c>
      <c r="L71" s="3848">
        <f t="shared" si="31"/>
      </c>
      <c r="M71" s="3953">
        <v>0</v>
      </c>
      <c r="N71" s="3869">
        <v>0</v>
      </c>
      <c r="O71" s="3871"/>
      <c r="P71" s="3844"/>
      <c r="Q71" s="3839" t="s">
        <v>3741</v>
      </c>
      <c r="R71" s="3914"/>
      <c r="S71" s="3914"/>
      <c r="T71" s="3947"/>
      <c r="U71" s="3914"/>
      <c r="V71" s="3914"/>
      <c r="W71" s="3914"/>
      <c r="X71" s="3914"/>
      <c r="Y71" s="3914"/>
      <c r="Z71" s="3914"/>
      <c r="AA71" s="3914"/>
      <c r="AB71" s="3948">
        <f t="shared" si="2"/>
      </c>
      <c r="AC71" s="3866">
        <f t="shared" si="5"/>
      </c>
      <c r="AD71" s="3851">
        <f t="shared" si="13"/>
      </c>
      <c r="AE71" s="3867">
        <f t="shared" si="24"/>
      </c>
      <c r="AF71" s="3949">
        <f>VLOOKUP(C71,'Data Products'!$A:$J,10,0)</f>
      </c>
      <c r="AG71" s="3950">
        <f t="shared" si="8"/>
      </c>
      <c r="AH71" s="3854">
        <f t="shared" si="17"/>
      </c>
      <c r="AI71" s="3954"/>
      <c r="AJ71" s="3958"/>
      <c r="AK71" s="3858"/>
      <c r="AL71" s="3857"/>
      <c r="AM71" s="3858"/>
      <c r="AN71" s="3858"/>
    </row>
    <row customHeight="true" hidden="true" ht="18" r="72">
      <c r="A72" s="3939">
        <v>39</v>
      </c>
      <c r="B72" s="3960" t="s">
        <v>3636</v>
      </c>
      <c r="C72" s="3939" t="s">
        <v>3745</v>
      </c>
      <c r="D72" s="3881" t="s">
        <v>3746</v>
      </c>
      <c r="E72" s="3881" t="s">
        <v>3746</v>
      </c>
      <c r="F72" s="3942">
        <v>0</v>
      </c>
      <c r="G72" s="3942">
        <v>0</v>
      </c>
      <c r="H72" s="3953"/>
      <c r="I72" s="3944">
        <f>VLOOKUP(C72,'Data Products'!$A:$J,2,0)</f>
      </c>
      <c r="J72" s="3903">
        <f t="shared" si="21"/>
      </c>
      <c r="K72" s="3904">
        <v>45878</v>
      </c>
      <c r="L72" s="3848">
        <f t="shared" si="31"/>
      </c>
      <c r="M72" s="3953">
        <v>0</v>
      </c>
      <c r="N72" s="3869">
        <v>0</v>
      </c>
      <c r="O72" s="3871"/>
      <c r="P72" s="3844"/>
      <c r="Q72" s="3839" t="s">
        <v>3747</v>
      </c>
      <c r="R72" s="3914"/>
      <c r="S72" s="3914"/>
      <c r="T72" s="3947"/>
      <c r="U72" s="3914"/>
      <c r="V72" s="3914"/>
      <c r="W72" s="3914"/>
      <c r="X72" s="3914"/>
      <c r="Y72" s="3914"/>
      <c r="Z72" s="3914"/>
      <c r="AA72" s="3914"/>
      <c r="AB72" s="3948">
        <f t="shared" si="2"/>
      </c>
      <c r="AC72" s="3866">
        <f t="shared" si="5"/>
      </c>
      <c r="AD72" s="3851">
        <f t="shared" si="13"/>
      </c>
      <c r="AE72" s="3867">
        <f t="shared" si="24"/>
      </c>
      <c r="AF72" s="3949">
        <f>VLOOKUP(C72,'Data Products'!$A:$J,10,0)</f>
      </c>
      <c r="AG72" s="3950">
        <f t="shared" si="8"/>
      </c>
      <c r="AH72" s="3854"/>
      <c r="AI72" s="3954"/>
      <c r="AJ72" s="3958"/>
      <c r="AK72" s="3858"/>
      <c r="AL72" s="3857"/>
      <c r="AM72" s="3858"/>
      <c r="AN72" s="3858"/>
    </row>
    <row customHeight="true" hidden="true" ht="18" r="73">
      <c r="A73" s="3939">
        <v>40</v>
      </c>
      <c r="B73" s="3839" t="s">
        <v>3682</v>
      </c>
      <c r="C73" s="3939" t="s">
        <v>3748</v>
      </c>
      <c r="D73" s="3974"/>
      <c r="E73" s="3974"/>
      <c r="F73" s="3942">
        <v>0</v>
      </c>
      <c r="G73" s="3942">
        <v>0</v>
      </c>
      <c r="H73" s="3953"/>
      <c r="I73" s="3944">
        <f>VLOOKUP(C73,'Data Products'!$A:$J,2,0)</f>
      </c>
      <c r="J73" s="3903">
        <f t="shared" si="21"/>
      </c>
      <c r="K73" s="3904">
        <v>45879</v>
      </c>
      <c r="L73" s="3848">
        <f t="shared" si="31"/>
      </c>
      <c r="M73" s="3953">
        <v>0</v>
      </c>
      <c r="N73" s="3869">
        <v>0</v>
      </c>
      <c r="O73" s="3975"/>
      <c r="P73" s="3860"/>
      <c r="Q73" s="3839" t="s">
        <v>3749</v>
      </c>
      <c r="R73" s="3914"/>
      <c r="S73" s="3914"/>
      <c r="T73" s="3947"/>
      <c r="U73" s="3914"/>
      <c r="V73" s="3914"/>
      <c r="W73" s="3914"/>
      <c r="X73" s="3914"/>
      <c r="Y73" s="3914"/>
      <c r="Z73" s="3914"/>
      <c r="AA73" s="3914"/>
      <c r="AB73" s="3976">
        <f t="shared" si="2"/>
      </c>
      <c r="AC73" s="3977">
        <f t="shared" si="5"/>
      </c>
      <c r="AD73" s="3851">
        <f t="shared" si="13"/>
      </c>
      <c r="AE73" s="3862">
        <f t="shared" si="24"/>
      </c>
      <c r="AF73" s="3949">
        <f>VLOOKUP(C73,'Data Products'!$A:$J,10,0)</f>
      </c>
      <c r="AG73" s="3950">
        <f t="shared" si="8"/>
      </c>
      <c r="AH73" s="3854">
        <f t="shared" ref="AH73:AH105" si="18">IF(J73&lt;=90,F73,0)</f>
      </c>
      <c r="AI73" s="3954"/>
      <c r="AJ73" s="3958"/>
      <c r="AK73" s="3858"/>
      <c r="AL73" s="3857"/>
      <c r="AM73" s="3858"/>
      <c r="AN73" s="3858"/>
    </row>
    <row customHeight="true" hidden="true" ht="18" r="74">
      <c r="A74" s="3939">
        <v>41</v>
      </c>
      <c r="B74" s="3839" t="s">
        <v>3682</v>
      </c>
      <c r="C74" s="3939" t="s">
        <v>3750</v>
      </c>
      <c r="D74" s="3963"/>
      <c r="E74" s="3963"/>
      <c r="F74" s="3942">
        <v>0</v>
      </c>
      <c r="G74" s="3942">
        <v>0</v>
      </c>
      <c r="H74" s="3953"/>
      <c r="I74" s="3944">
        <f>VLOOKUP(C74,'Data Products'!$A:$J,2,0)</f>
      </c>
      <c r="J74" s="3903">
        <f t="shared" si="21"/>
      </c>
      <c r="K74" s="3904">
        <v>45880</v>
      </c>
      <c r="L74" s="3848">
        <f t="shared" si="31"/>
      </c>
      <c r="M74" s="3953">
        <v>0</v>
      </c>
      <c r="N74" s="3869">
        <v>0</v>
      </c>
      <c r="O74" s="3978"/>
      <c r="P74" s="3979"/>
      <c r="Q74" s="3839" t="s">
        <v>3749</v>
      </c>
      <c r="R74" s="3914"/>
      <c r="S74" s="3914"/>
      <c r="T74" s="3914"/>
      <c r="U74" s="3914"/>
      <c r="V74" s="3914"/>
      <c r="W74" s="3914"/>
      <c r="X74" s="3914"/>
      <c r="Y74" s="3914"/>
      <c r="Z74" s="3914"/>
      <c r="AA74" s="3914"/>
      <c r="AB74" s="3948">
        <f t="shared" si="2"/>
      </c>
      <c r="AC74" s="3977">
        <f t="shared" si="5"/>
      </c>
      <c r="AD74" s="3851">
        <f t="shared" si="13"/>
      </c>
      <c r="AE74" s="3862">
        <f t="shared" si="24"/>
      </c>
      <c r="AF74" s="3949">
        <f>VLOOKUP(C74,'Data Products'!$A:$J,10,0)</f>
      </c>
      <c r="AG74" s="3950">
        <f t="shared" si="8"/>
      </c>
      <c r="AH74" s="3854">
        <f t="shared" si="18"/>
      </c>
      <c r="AI74" s="3954"/>
      <c r="AJ74" s="3958"/>
      <c r="AK74" s="3858"/>
      <c r="AL74" s="3857"/>
      <c r="AM74" s="3858"/>
      <c r="AN74" s="3858"/>
    </row>
    <row customHeight="true" hidden="true" ht="18" r="75">
      <c r="A75" s="3939">
        <v>42</v>
      </c>
      <c r="B75" s="3839" t="s">
        <v>3682</v>
      </c>
      <c r="C75" s="3939" t="s">
        <v>3751</v>
      </c>
      <c r="D75" s="3963"/>
      <c r="E75" s="3963"/>
      <c r="F75" s="3942">
        <v>0</v>
      </c>
      <c r="G75" s="3942">
        <v>0</v>
      </c>
      <c r="H75" s="3953"/>
      <c r="I75" s="3944">
        <f>VLOOKUP(C75,'Data Products'!$A:$J,2,0)</f>
      </c>
      <c r="J75" s="3903">
        <f t="shared" si="21"/>
      </c>
      <c r="K75" s="3904">
        <v>45881</v>
      </c>
      <c r="L75" s="3848">
        <f t="shared" si="31"/>
      </c>
      <c r="M75" s="3953">
        <v>0</v>
      </c>
      <c r="N75" s="3869">
        <v>0</v>
      </c>
      <c r="O75" s="3978"/>
      <c r="P75" s="3979"/>
      <c r="Q75" s="3839" t="s">
        <v>3749</v>
      </c>
      <c r="R75" s="3914"/>
      <c r="S75" s="3914"/>
      <c r="T75" s="3914"/>
      <c r="U75" s="3914"/>
      <c r="V75" s="3914"/>
      <c r="W75" s="3914"/>
      <c r="X75" s="3914"/>
      <c r="Y75" s="3914"/>
      <c r="Z75" s="3914"/>
      <c r="AA75" s="3914"/>
      <c r="AB75" s="3948">
        <f t="shared" si="2"/>
      </c>
      <c r="AC75" s="3977">
        <f t="shared" si="5"/>
      </c>
      <c r="AD75" s="3851">
        <f t="shared" si="13"/>
      </c>
      <c r="AE75" s="3862">
        <f t="shared" si="24"/>
      </c>
      <c r="AF75" s="3949">
        <f>VLOOKUP(C75,'Data Products'!$A:$J,10,0)</f>
      </c>
      <c r="AG75" s="3950">
        <f t="shared" si="8"/>
      </c>
      <c r="AH75" s="3854">
        <f t="shared" si="18"/>
      </c>
      <c r="AI75" s="3954"/>
      <c r="AJ75" s="3958"/>
      <c r="AK75" s="3858"/>
      <c r="AL75" s="3857"/>
      <c r="AM75" s="3858"/>
      <c r="AN75" s="3858"/>
    </row>
    <row customHeight="true" hidden="true" ht="18" r="76">
      <c r="A76" s="3939">
        <v>43</v>
      </c>
      <c r="B76" s="3839" t="s">
        <v>3682</v>
      </c>
      <c r="C76" s="3939" t="s">
        <v>3752</v>
      </c>
      <c r="D76" s="3963"/>
      <c r="E76" s="3963"/>
      <c r="F76" s="3942">
        <v>0</v>
      </c>
      <c r="G76" s="3942">
        <v>0</v>
      </c>
      <c r="H76" s="3953"/>
      <c r="I76" s="3944">
        <f>VLOOKUP(C76,'Data Products'!$A:$J,2,0)</f>
      </c>
      <c r="J76" s="3903">
        <f t="shared" si="21"/>
      </c>
      <c r="K76" s="3904">
        <v>45882</v>
      </c>
      <c r="L76" s="3848">
        <f t="shared" si="31"/>
      </c>
      <c r="M76" s="3953">
        <v>0</v>
      </c>
      <c r="N76" s="3869">
        <v>0</v>
      </c>
      <c r="O76" s="3978"/>
      <c r="P76" s="3979"/>
      <c r="Q76" s="3839" t="s">
        <v>3749</v>
      </c>
      <c r="R76" s="3914"/>
      <c r="S76" s="3914"/>
      <c r="T76" s="3914"/>
      <c r="U76" s="3914"/>
      <c r="V76" s="3914"/>
      <c r="W76" s="3914"/>
      <c r="X76" s="3914"/>
      <c r="Y76" s="3914"/>
      <c r="Z76" s="3914"/>
      <c r="AA76" s="3914"/>
      <c r="AB76" s="3948">
        <f t="shared" si="2"/>
      </c>
      <c r="AC76" s="3977">
        <f t="shared" si="5"/>
      </c>
      <c r="AD76" s="3851">
        <f t="shared" si="13"/>
      </c>
      <c r="AE76" s="3862">
        <f t="shared" si="24"/>
      </c>
      <c r="AF76" s="3949">
        <f>VLOOKUP(C76,'Data Products'!$A:$J,10,0)</f>
      </c>
      <c r="AG76" s="3950">
        <f t="shared" si="8"/>
      </c>
      <c r="AH76" s="3854">
        <f t="shared" si="18"/>
      </c>
      <c r="AI76" s="3954"/>
      <c r="AJ76" s="3958"/>
      <c r="AK76" s="3858"/>
      <c r="AL76" s="3857"/>
      <c r="AM76" s="3858"/>
      <c r="AN76" s="3858"/>
    </row>
    <row customHeight="true" hidden="true" ht="18" r="77">
      <c r="A77" s="3939">
        <v>44</v>
      </c>
      <c r="B77" s="3839" t="s">
        <v>3636</v>
      </c>
      <c r="C77" s="3915" t="s">
        <v>3753</v>
      </c>
      <c r="D77" s="3881" t="s">
        <v>3753</v>
      </c>
      <c r="E77" s="3881" t="s">
        <v>3753</v>
      </c>
      <c r="F77" s="3942">
        <v>0</v>
      </c>
      <c r="G77" s="3942">
        <v>0</v>
      </c>
      <c r="H77" s="3953"/>
      <c r="I77" s="3944">
        <f>VLOOKUP(C77,'Data Products'!$A:$J,2,0)</f>
      </c>
      <c r="J77" s="3903">
        <f t="shared" si="21"/>
      </c>
      <c r="K77" s="3904">
        <v>45883</v>
      </c>
      <c r="L77" s="3848">
        <f t="shared" si="31"/>
      </c>
      <c r="M77" s="3953">
        <v>0</v>
      </c>
      <c r="N77" s="3869">
        <v>0</v>
      </c>
      <c r="O77" s="3978"/>
      <c r="P77" s="3979"/>
      <c r="Q77" s="3839" t="s">
        <v>3749</v>
      </c>
      <c r="R77" s="3914"/>
      <c r="S77" s="3914"/>
      <c r="T77" s="3914"/>
      <c r="U77" s="3914"/>
      <c r="V77" s="3914"/>
      <c r="W77" s="3914"/>
      <c r="X77" s="3914"/>
      <c r="Y77" s="3914"/>
      <c r="Z77" s="3914"/>
      <c r="AA77" s="3914"/>
      <c r="AB77" s="3948">
        <f t="shared" si="2"/>
      </c>
      <c r="AC77" s="3980">
        <f t="shared" si="5"/>
      </c>
      <c r="AD77" s="3851">
        <f t="shared" si="13"/>
      </c>
      <c r="AE77" s="3867">
        <f t="shared" si="24"/>
      </c>
      <c r="AF77" s="3949">
        <f>VLOOKUP(C77,'Data Products'!$A:$J,10,0)</f>
      </c>
      <c r="AG77" s="3950">
        <f t="shared" si="8"/>
      </c>
      <c r="AH77" s="3854">
        <f t="shared" si="18"/>
      </c>
      <c r="AI77" s="3954"/>
      <c r="AJ77" s="3958"/>
      <c r="AK77" s="3858"/>
      <c r="AL77" s="3857"/>
      <c r="AM77" s="3858"/>
      <c r="AN77" s="3858"/>
    </row>
    <row customHeight="true" hidden="true" ht="18" r="78">
      <c r="A78" s="3939">
        <v>45</v>
      </c>
      <c r="B78" s="3839" t="s">
        <v>3682</v>
      </c>
      <c r="C78" s="3939" t="s">
        <v>3754</v>
      </c>
      <c r="D78" s="3963"/>
      <c r="E78" s="3963"/>
      <c r="F78" s="3942">
        <v>0</v>
      </c>
      <c r="G78" s="3942">
        <v>0</v>
      </c>
      <c r="H78" s="3953"/>
      <c r="I78" s="3944">
        <f>VLOOKUP(C78,'Data Products'!$A:$J,2,0)</f>
      </c>
      <c r="J78" s="3903">
        <f t="shared" si="21"/>
      </c>
      <c r="K78" s="3904">
        <v>45884</v>
      </c>
      <c r="L78" s="3848">
        <f t="shared" si="31"/>
      </c>
      <c r="M78" s="3953">
        <v>0</v>
      </c>
      <c r="N78" s="3869">
        <v>0</v>
      </c>
      <c r="O78" s="3978"/>
      <c r="P78" s="3979"/>
      <c r="Q78" s="3839" t="s">
        <v>3749</v>
      </c>
      <c r="R78" s="3914"/>
      <c r="S78" s="3914"/>
      <c r="T78" s="3914"/>
      <c r="U78" s="3914"/>
      <c r="V78" s="3914"/>
      <c r="W78" s="3914"/>
      <c r="X78" s="3914"/>
      <c r="Y78" s="3914"/>
      <c r="Z78" s="3914"/>
      <c r="AA78" s="3914"/>
      <c r="AB78" s="3948">
        <f t="shared" si="2"/>
      </c>
      <c r="AC78" s="3977">
        <f t="shared" si="5"/>
      </c>
      <c r="AD78" s="3851">
        <f t="shared" si="13"/>
      </c>
      <c r="AE78" s="3867">
        <f t="shared" si="24"/>
      </c>
      <c r="AF78" s="3949">
        <f>VLOOKUP(C78,'Data Products'!$A:$J,10,0)</f>
      </c>
      <c r="AG78" s="3950">
        <f t="shared" si="8"/>
      </c>
      <c r="AH78" s="3854">
        <f t="shared" si="18"/>
      </c>
      <c r="AI78" s="3954"/>
      <c r="AJ78" s="3958"/>
      <c r="AK78" s="3858"/>
      <c r="AL78" s="3857"/>
      <c r="AM78" s="3858"/>
      <c r="AN78" s="3858"/>
    </row>
    <row customHeight="true" hidden="true" ht="18" r="79">
      <c r="A79" s="3939">
        <v>46</v>
      </c>
      <c r="B79" s="3839" t="s">
        <v>3682</v>
      </c>
      <c r="C79" s="3939" t="s">
        <v>3755</v>
      </c>
      <c r="D79" s="3963"/>
      <c r="E79" s="3963"/>
      <c r="F79" s="3942">
        <v>0</v>
      </c>
      <c r="G79" s="3942">
        <v>0</v>
      </c>
      <c r="H79" s="3953"/>
      <c r="I79" s="3944">
        <f>VLOOKUP(C79,'Data Products'!$A:$J,2,0)</f>
      </c>
      <c r="J79" s="3903">
        <f t="shared" si="21"/>
      </c>
      <c r="K79" s="3904">
        <v>45885</v>
      </c>
      <c r="L79" s="3848">
        <f t="shared" si="31"/>
      </c>
      <c r="M79" s="3953">
        <v>0</v>
      </c>
      <c r="N79" s="3869">
        <v>0</v>
      </c>
      <c r="O79" s="3978"/>
      <c r="P79" s="3979"/>
      <c r="Q79" s="3839" t="s">
        <v>3749</v>
      </c>
      <c r="R79" s="3914"/>
      <c r="S79" s="3914"/>
      <c r="T79" s="3914"/>
      <c r="U79" s="3914"/>
      <c r="V79" s="3914"/>
      <c r="W79" s="3914"/>
      <c r="X79" s="3914"/>
      <c r="Y79" s="3914"/>
      <c r="Z79" s="3914"/>
      <c r="AA79" s="3914"/>
      <c r="AB79" s="3948">
        <f t="shared" si="2"/>
      </c>
      <c r="AC79" s="3977">
        <f t="shared" si="5"/>
      </c>
      <c r="AD79" s="3851">
        <f t="shared" si="13"/>
      </c>
      <c r="AE79" s="3867">
        <f t="shared" si="24"/>
      </c>
      <c r="AF79" s="3949">
        <f>VLOOKUP(C79,'Data Products'!$A:$J,10,0)</f>
      </c>
      <c r="AG79" s="3950">
        <f t="shared" si="8"/>
      </c>
      <c r="AH79" s="3854">
        <f t="shared" si="18"/>
      </c>
      <c r="AI79" s="3954"/>
      <c r="AJ79" s="3958"/>
      <c r="AK79" s="3858"/>
      <c r="AL79" s="3857"/>
      <c r="AM79" s="3858"/>
      <c r="AN79" s="3858"/>
    </row>
    <row customHeight="true" hidden="true" ht="18" r="80">
      <c r="A80" s="3939">
        <v>47</v>
      </c>
      <c r="B80" s="3839" t="s">
        <v>3682</v>
      </c>
      <c r="C80" s="3965" t="s">
        <v>3756</v>
      </c>
      <c r="D80" s="3963"/>
      <c r="E80" s="3963"/>
      <c r="F80" s="3942">
        <v>0</v>
      </c>
      <c r="G80" s="3942">
        <v>0</v>
      </c>
      <c r="H80" s="3968"/>
      <c r="I80" s="3944">
        <f>VLOOKUP(C80,'Data Products'!$A:$J,2,0)</f>
      </c>
      <c r="J80" s="3903">
        <f t="shared" si="21"/>
      </c>
      <c r="K80" s="3904">
        <v>45886</v>
      </c>
      <c r="L80" s="3848">
        <f t="shared" si="31"/>
      </c>
      <c r="M80" s="3968">
        <v>0</v>
      </c>
      <c r="N80" s="3869">
        <v>0</v>
      </c>
      <c r="O80" s="3981"/>
      <c r="P80" s="3982"/>
      <c r="Q80" s="3839" t="s">
        <v>3749</v>
      </c>
      <c r="R80" s="3914"/>
      <c r="S80" s="3914"/>
      <c r="T80" s="3914"/>
      <c r="U80" s="3914"/>
      <c r="V80" s="3914"/>
      <c r="W80" s="3914"/>
      <c r="X80" s="3914"/>
      <c r="Y80" s="3914"/>
      <c r="Z80" s="3914"/>
      <c r="AA80" s="3914"/>
      <c r="AB80" s="3983">
        <f t="shared" si="2"/>
      </c>
      <c r="AC80" s="3977">
        <f t="shared" si="5"/>
      </c>
      <c r="AD80" s="3851">
        <f t="shared" si="13"/>
      </c>
      <c r="AE80" s="3867">
        <f t="shared" si="24"/>
      </c>
      <c r="AF80" s="3949">
        <f>VLOOKUP(C80,'Data Products'!$A:$J,10,0)</f>
      </c>
      <c r="AG80" s="3950">
        <f t="shared" si="8"/>
      </c>
      <c r="AH80" s="3854">
        <f t="shared" si="18"/>
      </c>
      <c r="AI80" s="3954"/>
      <c r="AJ80" s="3958"/>
      <c r="AK80" s="3858"/>
      <c r="AL80" s="3857"/>
      <c r="AM80" s="3858"/>
      <c r="AN80" s="3858"/>
    </row>
    <row customHeight="true" hidden="true" ht="18" r="81">
      <c r="A81" s="3939">
        <v>48</v>
      </c>
      <c r="B81" s="3839" t="s">
        <v>3682</v>
      </c>
      <c r="C81" s="3939" t="s">
        <v>3757</v>
      </c>
      <c r="D81" s="3963"/>
      <c r="E81" s="3963"/>
      <c r="F81" s="3942">
        <v>0</v>
      </c>
      <c r="G81" s="3942">
        <v>0</v>
      </c>
      <c r="H81" s="3953"/>
      <c r="I81" s="3944">
        <f>VLOOKUP(C81,'Data Products'!$A:$J,2,0)</f>
      </c>
      <c r="J81" s="3903">
        <f t="shared" si="21"/>
      </c>
      <c r="K81" s="3904">
        <v>45887</v>
      </c>
      <c r="L81" s="3848">
        <f t="shared" si="31"/>
      </c>
      <c r="M81" s="3953">
        <v>0</v>
      </c>
      <c r="N81" s="3869">
        <v>0</v>
      </c>
      <c r="O81" s="3978"/>
      <c r="P81" s="3979"/>
      <c r="Q81" s="3839" t="s">
        <v>3749</v>
      </c>
      <c r="R81" s="3844"/>
      <c r="S81" s="3844"/>
      <c r="T81" s="3844"/>
      <c r="U81" s="3844"/>
      <c r="V81" s="3844"/>
      <c r="W81" s="3844"/>
      <c r="X81" s="3844"/>
      <c r="Y81" s="3844"/>
      <c r="Z81" s="3844"/>
      <c r="AA81" s="3844"/>
      <c r="AB81" s="3948">
        <f t="shared" si="2"/>
      </c>
      <c r="AC81" s="3977">
        <f t="shared" si="5"/>
      </c>
      <c r="AD81" s="3851">
        <f t="shared" si="13"/>
      </c>
      <c r="AE81" s="3867">
        <f t="shared" si="24"/>
      </c>
      <c r="AF81" s="3949">
        <f>VLOOKUP(C81,'Data Products'!$A:$J,10,0)</f>
      </c>
      <c r="AG81" s="3950">
        <f t="shared" si="8"/>
      </c>
      <c r="AH81" s="3854">
        <f t="shared" si="18"/>
      </c>
      <c r="AI81" s="3954"/>
      <c r="AJ81" s="3958"/>
      <c r="AK81" s="3858"/>
      <c r="AL81" s="3857"/>
      <c r="AM81" s="3858"/>
      <c r="AN81" s="3858"/>
    </row>
    <row customHeight="true" hidden="true" ht="18" r="82">
      <c r="A82" s="3939">
        <v>49</v>
      </c>
      <c r="B82" s="3839" t="s">
        <v>3682</v>
      </c>
      <c r="C82" s="3939" t="s">
        <v>3758</v>
      </c>
      <c r="D82" s="3963"/>
      <c r="E82" s="3963"/>
      <c r="F82" s="3942">
        <v>0</v>
      </c>
      <c r="G82" s="3942">
        <v>0</v>
      </c>
      <c r="H82" s="3953"/>
      <c r="I82" s="3944">
        <f>VLOOKUP(C82,'Data Products'!$A:$J,2,0)</f>
      </c>
      <c r="J82" s="3903">
        <f t="shared" si="21"/>
      </c>
      <c r="K82" s="3904">
        <v>45888</v>
      </c>
      <c r="L82" s="3848">
        <f t="shared" si="31"/>
      </c>
      <c r="M82" s="3953">
        <v>0</v>
      </c>
      <c r="N82" s="3869">
        <v>0</v>
      </c>
      <c r="O82" s="3978"/>
      <c r="P82" s="3979"/>
      <c r="Q82" s="3839" t="s">
        <v>3749</v>
      </c>
      <c r="R82" s="3844"/>
      <c r="S82" s="3844"/>
      <c r="T82" s="3844"/>
      <c r="U82" s="3844"/>
      <c r="V82" s="3844"/>
      <c r="W82" s="3844"/>
      <c r="X82" s="3844"/>
      <c r="Y82" s="3844"/>
      <c r="Z82" s="3844"/>
      <c r="AA82" s="3844"/>
      <c r="AB82" s="3948">
        <f t="shared" si="2"/>
      </c>
      <c r="AC82" s="3977">
        <f t="shared" si="5"/>
      </c>
      <c r="AD82" s="3851">
        <f t="shared" si="13"/>
      </c>
      <c r="AE82" s="3867">
        <f t="shared" si="24"/>
      </c>
      <c r="AF82" s="3949">
        <f>VLOOKUP(C82,'Data Products'!$A:$J,10,0)</f>
      </c>
      <c r="AG82" s="3950">
        <f t="shared" si="8"/>
      </c>
      <c r="AH82" s="3854">
        <f t="shared" si="18"/>
      </c>
      <c r="AI82" s="3954"/>
      <c r="AJ82" s="3958"/>
      <c r="AK82" s="3858"/>
      <c r="AL82" s="3857"/>
      <c r="AM82" s="3858"/>
      <c r="AN82" s="3858"/>
    </row>
    <row customHeight="true" hidden="true" ht="18" r="83">
      <c r="A83" s="3939">
        <v>50</v>
      </c>
      <c r="B83" s="3839" t="s">
        <v>3682</v>
      </c>
      <c r="C83" s="3939" t="s">
        <v>3759</v>
      </c>
      <c r="D83" s="3881" t="s">
        <v>3760</v>
      </c>
      <c r="E83" s="3881" t="s">
        <v>3760</v>
      </c>
      <c r="F83" s="3942">
        <v>0</v>
      </c>
      <c r="G83" s="3942">
        <v>0</v>
      </c>
      <c r="H83" s="3953"/>
      <c r="I83" s="3944">
        <f>VLOOKUP(C83,'Data Products'!$A:$J,2,0)</f>
      </c>
      <c r="J83" s="3903">
        <f t="shared" si="21"/>
      </c>
      <c r="K83" s="3904">
        <v>45889</v>
      </c>
      <c r="L83" s="3848">
        <f t="shared" si="31"/>
      </c>
      <c r="M83" s="3953">
        <v>0</v>
      </c>
      <c r="N83" s="3869">
        <v>0</v>
      </c>
      <c r="O83" s="3978"/>
      <c r="P83" s="3979"/>
      <c r="Q83" s="3839" t="s">
        <v>3749</v>
      </c>
      <c r="R83" s="3844"/>
      <c r="S83" s="3844"/>
      <c r="T83" s="3844"/>
      <c r="U83" s="3844"/>
      <c r="V83" s="3844"/>
      <c r="W83" s="3844"/>
      <c r="X83" s="3844"/>
      <c r="Y83" s="3844"/>
      <c r="Z83" s="3844"/>
      <c r="AA83" s="3844"/>
      <c r="AB83" s="3948">
        <f t="shared" si="2"/>
      </c>
      <c r="AC83" s="3886">
        <f t="shared" si="5"/>
      </c>
      <c r="AD83" s="3851">
        <f t="shared" si="13"/>
      </c>
      <c r="AE83" s="3867">
        <f t="shared" si="24"/>
      </c>
      <c r="AF83" s="3949">
        <f>VLOOKUP(C83,'Data Products'!$A:$J,10,0)</f>
      </c>
      <c r="AG83" s="3950">
        <f t="shared" si="8"/>
      </c>
      <c r="AH83" s="3854">
        <f t="shared" si="18"/>
      </c>
      <c r="AI83" s="3954"/>
      <c r="AJ83" s="3958"/>
      <c r="AK83" s="3858"/>
      <c r="AL83" s="3857"/>
      <c r="AM83" s="3858"/>
      <c r="AN83" s="3858"/>
    </row>
    <row customHeight="true" hidden="true" ht="18" r="84">
      <c r="A84" s="3939">
        <v>51</v>
      </c>
      <c r="B84" s="3839" t="s">
        <v>3682</v>
      </c>
      <c r="C84" s="3939" t="s">
        <v>3761</v>
      </c>
      <c r="D84" s="3881" t="s">
        <v>3762</v>
      </c>
      <c r="E84" s="3881" t="s">
        <v>3762</v>
      </c>
      <c r="F84" s="3942">
        <v>0</v>
      </c>
      <c r="G84" s="3942">
        <v>0</v>
      </c>
      <c r="H84" s="3953"/>
      <c r="I84" s="3944">
        <f>VLOOKUP(C84,'Data Products'!$A:$J,2,0)</f>
      </c>
      <c r="J84" s="3903">
        <f t="shared" si="21"/>
      </c>
      <c r="K84" s="3904">
        <v>45890</v>
      </c>
      <c r="L84" s="3848">
        <f t="shared" si="31"/>
      </c>
      <c r="M84" s="3953">
        <v>0</v>
      </c>
      <c r="N84" s="3869">
        <v>0</v>
      </c>
      <c r="O84" s="3978"/>
      <c r="P84" s="3979"/>
      <c r="Q84" s="3839" t="s">
        <v>3749</v>
      </c>
      <c r="R84" s="3844"/>
      <c r="S84" s="3844"/>
      <c r="T84" s="3844"/>
      <c r="U84" s="3844"/>
      <c r="V84" s="3844"/>
      <c r="W84" s="3844"/>
      <c r="X84" s="3844"/>
      <c r="Y84" s="3844"/>
      <c r="Z84" s="3844"/>
      <c r="AA84" s="3844"/>
      <c r="AB84" s="3948">
        <f t="shared" si="2"/>
      </c>
      <c r="AC84" s="3866">
        <f t="shared" si="5"/>
      </c>
      <c r="AD84" s="3851">
        <f t="shared" si="13"/>
      </c>
      <c r="AE84" s="3867">
        <f t="shared" si="24"/>
      </c>
      <c r="AF84" s="3949">
        <f>VLOOKUP(C84,'Data Products'!$A:$J,10,0)</f>
      </c>
      <c r="AG84" s="3950">
        <f t="shared" si="8"/>
      </c>
      <c r="AH84" s="3854">
        <f t="shared" si="18"/>
      </c>
      <c r="AI84" s="3954"/>
      <c r="AJ84" s="3958"/>
      <c r="AK84" s="3858"/>
      <c r="AL84" s="3857"/>
      <c r="AM84" s="3858"/>
      <c r="AN84" s="3858"/>
    </row>
    <row customHeight="true" hidden="true" ht="18" r="85">
      <c r="A85" s="3939">
        <v>52</v>
      </c>
      <c r="B85" s="3839" t="s">
        <v>3682</v>
      </c>
      <c r="C85" s="3939" t="s">
        <v>3763</v>
      </c>
      <c r="D85" s="3881" t="s">
        <v>3764</v>
      </c>
      <c r="E85" s="3881" t="s">
        <v>3764</v>
      </c>
      <c r="F85" s="3942">
        <v>0</v>
      </c>
      <c r="G85" s="3942">
        <v>0</v>
      </c>
      <c r="H85" s="3953"/>
      <c r="I85" s="3944">
        <f>VLOOKUP(C85,'Data Products'!$A:$J,2,0)</f>
      </c>
      <c r="J85" s="3903">
        <f t="shared" si="21"/>
      </c>
      <c r="K85" s="3904">
        <v>45891</v>
      </c>
      <c r="L85" s="3848">
        <f t="shared" si="31"/>
      </c>
      <c r="M85" s="3953">
        <v>0</v>
      </c>
      <c r="N85" s="3869">
        <v>0</v>
      </c>
      <c r="O85" s="3978"/>
      <c r="P85" s="3979"/>
      <c r="Q85" s="3839" t="s">
        <v>3749</v>
      </c>
      <c r="R85" s="3844"/>
      <c r="S85" s="3844"/>
      <c r="T85" s="3844"/>
      <c r="U85" s="3844"/>
      <c r="V85" s="3844"/>
      <c r="W85" s="3844"/>
      <c r="X85" s="3844"/>
      <c r="Y85" s="3844"/>
      <c r="Z85" s="3844"/>
      <c r="AA85" s="3844"/>
      <c r="AB85" s="3948">
        <f t="shared" si="2"/>
      </c>
      <c r="AC85" s="3861">
        <f t="shared" si="5"/>
      </c>
      <c r="AD85" s="3851">
        <f t="shared" si="13"/>
      </c>
      <c r="AE85" s="3867">
        <f t="shared" si="24"/>
      </c>
      <c r="AF85" s="3949">
        <f>VLOOKUP(C85,'Data Products'!$A:$J,10,0)</f>
      </c>
      <c r="AG85" s="3950">
        <f t="shared" si="8"/>
      </c>
      <c r="AH85" s="3854">
        <f t="shared" si="18"/>
      </c>
      <c r="AI85" s="3954"/>
      <c r="AJ85" s="3958"/>
      <c r="AK85" s="3858"/>
      <c r="AL85" s="3857"/>
      <c r="AM85" s="3858"/>
      <c r="AN85" s="3858"/>
    </row>
    <row customHeight="true" hidden="true" ht="18" r="86">
      <c r="A86" s="3939">
        <v>53</v>
      </c>
      <c r="B86" s="3839" t="s">
        <v>3682</v>
      </c>
      <c r="C86" s="3939" t="s">
        <v>3765</v>
      </c>
      <c r="D86" s="3881" t="s">
        <v>3766</v>
      </c>
      <c r="E86" s="3881" t="s">
        <v>3766</v>
      </c>
      <c r="F86" s="3942">
        <v>0</v>
      </c>
      <c r="G86" s="3942">
        <v>0</v>
      </c>
      <c r="H86" s="3953"/>
      <c r="I86" s="3944">
        <f>VLOOKUP(C86,'Data Products'!$A:$J,2,0)</f>
      </c>
      <c r="J86" s="3903">
        <f t="shared" si="21"/>
      </c>
      <c r="K86" s="3904">
        <v>45892</v>
      </c>
      <c r="L86" s="3848">
        <f t="shared" si="31"/>
      </c>
      <c r="M86" s="3953">
        <v>0</v>
      </c>
      <c r="N86" s="3869">
        <v>0</v>
      </c>
      <c r="O86" s="3978"/>
      <c r="P86" s="3979"/>
      <c r="Q86" s="3839" t="s">
        <v>3749</v>
      </c>
      <c r="R86" s="3844"/>
      <c r="S86" s="3844"/>
      <c r="T86" s="3844"/>
      <c r="U86" s="3844"/>
      <c r="V86" s="3844"/>
      <c r="W86" s="3844"/>
      <c r="X86" s="3844"/>
      <c r="Y86" s="3844"/>
      <c r="Z86" s="3844"/>
      <c r="AA86" s="3844"/>
      <c r="AB86" s="3948">
        <f t="shared" si="2"/>
      </c>
      <c r="AC86" s="3961">
        <f t="shared" si="5"/>
      </c>
      <c r="AD86" s="3851">
        <f t="shared" si="13"/>
      </c>
      <c r="AE86" s="3867">
        <f t="shared" si="24"/>
      </c>
      <c r="AF86" s="3949">
        <f>VLOOKUP(C86,'Data Products'!$A:$J,10,0)</f>
      </c>
      <c r="AG86" s="3950">
        <f t="shared" si="8"/>
      </c>
      <c r="AH86" s="3854">
        <f t="shared" si="18"/>
      </c>
      <c r="AI86" s="3954"/>
      <c r="AJ86" s="3958"/>
      <c r="AK86" s="3858"/>
      <c r="AL86" s="3857"/>
      <c r="AM86" s="3858"/>
      <c r="AN86" s="3858"/>
    </row>
    <row customHeight="true" hidden="true" ht="18" r="87">
      <c r="A87" s="3939">
        <v>54</v>
      </c>
      <c r="B87" s="3839" t="s">
        <v>3682</v>
      </c>
      <c r="C87" s="3939" t="s">
        <v>3767</v>
      </c>
      <c r="D87" s="3881" t="s">
        <v>3768</v>
      </c>
      <c r="E87" s="3881" t="s">
        <v>3768</v>
      </c>
      <c r="F87" s="3942">
        <v>0</v>
      </c>
      <c r="G87" s="3942">
        <v>0</v>
      </c>
      <c r="H87" s="3953"/>
      <c r="I87" s="3944">
        <f>VLOOKUP(C87,'Data Products'!$A:$J,2,0)</f>
      </c>
      <c r="J87" s="3903">
        <f t="shared" si="21"/>
      </c>
      <c r="K87" s="3904">
        <v>45893</v>
      </c>
      <c r="L87" s="3848">
        <f t="shared" si="31"/>
      </c>
      <c r="M87" s="3953">
        <v>0</v>
      </c>
      <c r="N87" s="3869">
        <v>0</v>
      </c>
      <c r="O87" s="3978"/>
      <c r="P87" s="3979"/>
      <c r="Q87" s="3839" t="s">
        <v>3749</v>
      </c>
      <c r="R87" s="3844"/>
      <c r="S87" s="3844"/>
      <c r="T87" s="3844"/>
      <c r="U87" s="3844"/>
      <c r="V87" s="3844"/>
      <c r="W87" s="3844"/>
      <c r="X87" s="3844"/>
      <c r="Y87" s="3844"/>
      <c r="Z87" s="3844"/>
      <c r="AA87" s="3844"/>
      <c r="AB87" s="3948">
        <f t="shared" si="2"/>
      </c>
      <c r="AC87" s="3961">
        <f t="shared" si="5"/>
      </c>
      <c r="AD87" s="3851">
        <f t="shared" si="13"/>
      </c>
      <c r="AE87" s="3867">
        <f t="shared" si="24"/>
      </c>
      <c r="AF87" s="3949">
        <f>VLOOKUP(C87,'Data Products'!$A:$J,10,0)</f>
      </c>
      <c r="AG87" s="3950">
        <f t="shared" si="8"/>
      </c>
      <c r="AH87" s="3854">
        <f t="shared" si="18"/>
      </c>
      <c r="AI87" s="3954"/>
      <c r="AJ87" s="3958"/>
      <c r="AK87" s="3858"/>
      <c r="AL87" s="3857"/>
      <c r="AM87" s="3858"/>
      <c r="AN87" s="3858"/>
    </row>
    <row customHeight="true" hidden="true" ht="18" r="88">
      <c r="A88" s="3939">
        <v>55</v>
      </c>
      <c r="B88" s="3839" t="s">
        <v>3682</v>
      </c>
      <c r="C88" s="3939" t="s">
        <v>3769</v>
      </c>
      <c r="D88" s="3881" t="s">
        <v>3770</v>
      </c>
      <c r="E88" s="3881" t="s">
        <v>3770</v>
      </c>
      <c r="F88" s="3942">
        <v>0</v>
      </c>
      <c r="G88" s="3942">
        <v>0</v>
      </c>
      <c r="H88" s="3953"/>
      <c r="I88" s="3944">
        <f>VLOOKUP(C88,'Data Products'!$A:$J,2,0)</f>
      </c>
      <c r="J88" s="3903">
        <f t="shared" si="21"/>
      </c>
      <c r="K88" s="3904">
        <v>45894</v>
      </c>
      <c r="L88" s="3848">
        <f t="shared" si="31"/>
      </c>
      <c r="M88" s="3953">
        <v>0</v>
      </c>
      <c r="N88" s="3869">
        <v>0</v>
      </c>
      <c r="O88" s="3978"/>
      <c r="P88" s="3979"/>
      <c r="Q88" s="3839" t="s">
        <v>3749</v>
      </c>
      <c r="R88" s="3844"/>
      <c r="S88" s="3844"/>
      <c r="T88" s="3844"/>
      <c r="U88" s="3844"/>
      <c r="V88" s="3844"/>
      <c r="W88" s="3844"/>
      <c r="X88" s="3844"/>
      <c r="Y88" s="3844"/>
      <c r="Z88" s="3844"/>
      <c r="AA88" s="3844"/>
      <c r="AB88" s="3948">
        <f t="shared" si="2"/>
      </c>
      <c r="AC88" s="3861">
        <f t="shared" si="5"/>
      </c>
      <c r="AD88" s="3851">
        <f t="shared" si="13"/>
      </c>
      <c r="AE88" s="3867">
        <f t="shared" si="24"/>
      </c>
      <c r="AF88" s="3949">
        <f>VLOOKUP(C88,'Data Products'!$A:$J,10,0)</f>
      </c>
      <c r="AG88" s="3950">
        <f t="shared" si="8"/>
      </c>
      <c r="AH88" s="3854">
        <f t="shared" si="18"/>
      </c>
      <c r="AI88" s="3954"/>
      <c r="AJ88" s="3958"/>
      <c r="AK88" s="3858"/>
      <c r="AL88" s="3857"/>
      <c r="AM88" s="3858"/>
      <c r="AN88" s="3858"/>
    </row>
    <row customHeight="true" hidden="true" ht="18" r="89">
      <c r="A89" s="3939">
        <v>56</v>
      </c>
      <c r="B89" s="3839" t="s">
        <v>3682</v>
      </c>
      <c r="C89" s="3939" t="s">
        <v>3771</v>
      </c>
      <c r="D89" s="3881" t="s">
        <v>3772</v>
      </c>
      <c r="E89" s="3881" t="s">
        <v>3772</v>
      </c>
      <c r="F89" s="3942">
        <v>0</v>
      </c>
      <c r="G89" s="3942">
        <v>0</v>
      </c>
      <c r="H89" s="3953"/>
      <c r="I89" s="3944">
        <f>VLOOKUP(C89,'Data Products'!$A:$J,2,0)</f>
      </c>
      <c r="J89" s="3903">
        <f t="shared" si="21"/>
      </c>
      <c r="K89" s="3904">
        <v>45895</v>
      </c>
      <c r="L89" s="3848">
        <f t="shared" si="31"/>
      </c>
      <c r="M89" s="3953">
        <v>0</v>
      </c>
      <c r="N89" s="3869">
        <v>0</v>
      </c>
      <c r="O89" s="3978"/>
      <c r="P89" s="3979"/>
      <c r="Q89" s="3839" t="s">
        <v>3749</v>
      </c>
      <c r="R89" s="3844"/>
      <c r="S89" s="3844"/>
      <c r="T89" s="3844"/>
      <c r="U89" s="3844"/>
      <c r="V89" s="3844"/>
      <c r="W89" s="3844"/>
      <c r="X89" s="3844"/>
      <c r="Y89" s="3844"/>
      <c r="Z89" s="3844"/>
      <c r="AA89" s="3844"/>
      <c r="AB89" s="3948">
        <f t="shared" si="2"/>
      </c>
      <c r="AC89" s="3866">
        <f t="shared" si="5"/>
      </c>
      <c r="AD89" s="3984">
        <f t="shared" si="13"/>
      </c>
      <c r="AE89" s="3867">
        <f t="shared" si="24"/>
      </c>
      <c r="AF89" s="3949">
        <f>VLOOKUP(C89,'Data Products'!$A:$J,10,0)</f>
      </c>
      <c r="AG89" s="3950">
        <f t="shared" si="8"/>
      </c>
      <c r="AH89" s="3854">
        <f t="shared" si="18"/>
      </c>
      <c r="AI89" s="3954"/>
      <c r="AJ89" s="3958"/>
      <c r="AK89" s="3858"/>
      <c r="AL89" s="3857"/>
      <c r="AM89" s="3858"/>
      <c r="AN89" s="3858"/>
    </row>
    <row customHeight="true" hidden="true" ht="18" r="90">
      <c r="A90" s="3939">
        <v>57</v>
      </c>
      <c r="B90" s="3839" t="s">
        <v>3682</v>
      </c>
      <c r="C90" s="3939" t="s">
        <v>3773</v>
      </c>
      <c r="D90" s="3881" t="s">
        <v>3774</v>
      </c>
      <c r="E90" s="3881" t="s">
        <v>3774</v>
      </c>
      <c r="F90" s="3942">
        <v>0</v>
      </c>
      <c r="G90" s="3942">
        <v>0</v>
      </c>
      <c r="H90" s="3953"/>
      <c r="I90" s="3944">
        <f>VLOOKUP(C90,'Data Products'!$A:$J,2,0)</f>
      </c>
      <c r="J90" s="3903">
        <f t="shared" si="21"/>
      </c>
      <c r="K90" s="3904">
        <v>45896</v>
      </c>
      <c r="L90" s="3848">
        <f t="shared" si="31"/>
      </c>
      <c r="M90" s="3953">
        <v>0</v>
      </c>
      <c r="N90" s="3869">
        <v>0</v>
      </c>
      <c r="O90" s="3978"/>
      <c r="P90" s="3979"/>
      <c r="Q90" s="3839" t="s">
        <v>3749</v>
      </c>
      <c r="R90" s="3844"/>
      <c r="S90" s="3844"/>
      <c r="T90" s="3844"/>
      <c r="U90" s="3844"/>
      <c r="V90" s="3844"/>
      <c r="W90" s="3844"/>
      <c r="X90" s="3844"/>
      <c r="Y90" s="3844"/>
      <c r="Z90" s="3844"/>
      <c r="AA90" s="3844"/>
      <c r="AB90" s="3948">
        <f t="shared" si="2"/>
      </c>
      <c r="AC90" s="3850">
        <f t="shared" si="5"/>
      </c>
      <c r="AD90" s="3984">
        <f t="shared" si="13"/>
      </c>
      <c r="AE90" s="3867">
        <f t="shared" si="24"/>
      </c>
      <c r="AF90" s="3949">
        <f>VLOOKUP(C90,'Data Products'!$A:$J,10,0)</f>
      </c>
      <c r="AG90" s="3950">
        <f t="shared" si="8"/>
      </c>
      <c r="AH90" s="3854">
        <f t="shared" si="18"/>
      </c>
      <c r="AI90" s="3954"/>
      <c r="AJ90" s="3958"/>
      <c r="AK90" s="3858"/>
      <c r="AL90" s="3857"/>
      <c r="AM90" s="3858"/>
      <c r="AN90" s="3858"/>
    </row>
    <row customHeight="true" hidden="true" ht="18" r="91">
      <c r="A91" s="3939">
        <v>58</v>
      </c>
      <c r="B91" s="3839" t="s">
        <v>3682</v>
      </c>
      <c r="C91" s="3939" t="s">
        <v>3775</v>
      </c>
      <c r="D91" s="3881" t="s">
        <v>3776</v>
      </c>
      <c r="E91" s="3881" t="s">
        <v>3776</v>
      </c>
      <c r="F91" s="3942">
        <v>0</v>
      </c>
      <c r="G91" s="3942">
        <v>0</v>
      </c>
      <c r="H91" s="3953"/>
      <c r="I91" s="3944">
        <f>VLOOKUP(C91,'Data Products'!$A:$J,2,0)</f>
      </c>
      <c r="J91" s="3903">
        <f t="shared" si="21"/>
      </c>
      <c r="K91" s="3904">
        <v>45897</v>
      </c>
      <c r="L91" s="3848">
        <f t="shared" si="31"/>
      </c>
      <c r="M91" s="3953">
        <v>0</v>
      </c>
      <c r="N91" s="3869">
        <v>0</v>
      </c>
      <c r="O91" s="3978"/>
      <c r="P91" s="3979"/>
      <c r="Q91" s="3839" t="s">
        <v>3749</v>
      </c>
      <c r="R91" s="3844"/>
      <c r="S91" s="3844"/>
      <c r="T91" s="3844"/>
      <c r="U91" s="3844"/>
      <c r="V91" s="3844"/>
      <c r="W91" s="3844"/>
      <c r="X91" s="3844"/>
      <c r="Y91" s="3844"/>
      <c r="Z91" s="3844"/>
      <c r="AA91" s="3844"/>
      <c r="AB91" s="3948">
        <f t="shared" si="2"/>
      </c>
      <c r="AC91" s="3850">
        <f t="shared" si="5"/>
      </c>
      <c r="AD91" s="3984">
        <f t="shared" si="13"/>
      </c>
      <c r="AE91" s="3867">
        <f t="shared" si="24"/>
      </c>
      <c r="AF91" s="3949">
        <f>VLOOKUP(C91,'Data Products'!$A:$J,10,0)</f>
      </c>
      <c r="AG91" s="3950">
        <f t="shared" si="8"/>
      </c>
      <c r="AH91" s="3854">
        <f t="shared" si="18"/>
      </c>
      <c r="AI91" s="3954"/>
      <c r="AJ91" s="3958"/>
      <c r="AK91" s="3858"/>
      <c r="AL91" s="3857"/>
      <c r="AM91" s="3858"/>
      <c r="AN91" s="3858"/>
    </row>
    <row customHeight="true" hidden="true" ht="18" r="92">
      <c r="A92" s="3939">
        <v>59</v>
      </c>
      <c r="B92" s="3839" t="s">
        <v>3682</v>
      </c>
      <c r="C92" s="3939" t="s">
        <v>3777</v>
      </c>
      <c r="D92" s="3881" t="s">
        <v>3778</v>
      </c>
      <c r="E92" s="3881" t="s">
        <v>3778</v>
      </c>
      <c r="F92" s="3942">
        <v>0</v>
      </c>
      <c r="G92" s="3942">
        <v>0</v>
      </c>
      <c r="H92" s="3953"/>
      <c r="I92" s="3944">
        <f>VLOOKUP(C92,'Data Products'!$A:$J,2,0)</f>
      </c>
      <c r="J92" s="3903">
        <f t="shared" si="21"/>
      </c>
      <c r="K92" s="3904">
        <v>45898</v>
      </c>
      <c r="L92" s="3848">
        <f t="shared" si="31"/>
      </c>
      <c r="M92" s="3953">
        <v>0</v>
      </c>
      <c r="N92" s="3869">
        <v>0</v>
      </c>
      <c r="O92" s="3978"/>
      <c r="P92" s="3979"/>
      <c r="Q92" s="3839" t="s">
        <v>3749</v>
      </c>
      <c r="R92" s="3844"/>
      <c r="S92" s="3844"/>
      <c r="T92" s="3844"/>
      <c r="U92" s="3844"/>
      <c r="V92" s="3844"/>
      <c r="W92" s="3844"/>
      <c r="X92" s="3844"/>
      <c r="Y92" s="3844"/>
      <c r="Z92" s="3844"/>
      <c r="AA92" s="3844"/>
      <c r="AB92" s="3948">
        <f t="shared" si="2"/>
      </c>
      <c r="AC92" s="3850">
        <f t="shared" si="5"/>
      </c>
      <c r="AD92" s="3984">
        <f t="shared" si="13"/>
      </c>
      <c r="AE92" s="3867">
        <f t="shared" si="24"/>
      </c>
      <c r="AF92" s="3949">
        <f>VLOOKUP(C92,'Data Products'!$A:$J,10,0)</f>
      </c>
      <c r="AG92" s="3950">
        <f t="shared" si="8"/>
      </c>
      <c r="AH92" s="3854">
        <f t="shared" si="18"/>
      </c>
      <c r="AI92" s="3954"/>
      <c r="AJ92" s="3958"/>
      <c r="AK92" s="3858"/>
      <c r="AL92" s="3857"/>
      <c r="AM92" s="3858"/>
      <c r="AN92" s="3858"/>
    </row>
    <row customHeight="true" hidden="true" ht="18" r="93">
      <c r="A93" s="3939">
        <v>60</v>
      </c>
      <c r="B93" s="3839" t="s">
        <v>3682</v>
      </c>
      <c r="C93" s="3939" t="s">
        <v>3779</v>
      </c>
      <c r="D93" s="3881" t="s">
        <v>3780</v>
      </c>
      <c r="E93" s="3881" t="s">
        <v>3780</v>
      </c>
      <c r="F93" s="3942">
        <v>0</v>
      </c>
      <c r="G93" s="3942">
        <v>0</v>
      </c>
      <c r="H93" s="3953"/>
      <c r="I93" s="3944">
        <f>VLOOKUP(C93,'Data Products'!$A:$J,2,0)</f>
      </c>
      <c r="J93" s="3903">
        <f t="shared" si="21"/>
      </c>
      <c r="K93" s="3904">
        <v>45899</v>
      </c>
      <c r="L93" s="3848">
        <f t="shared" si="31"/>
      </c>
      <c r="M93" s="3953">
        <v>0</v>
      </c>
      <c r="N93" s="3869">
        <v>0</v>
      </c>
      <c r="O93" s="3978"/>
      <c r="P93" s="3979"/>
      <c r="Q93" s="3839" t="s">
        <v>3749</v>
      </c>
      <c r="R93" s="3844"/>
      <c r="S93" s="3844"/>
      <c r="T93" s="3844"/>
      <c r="U93" s="3844"/>
      <c r="V93" s="3844"/>
      <c r="W93" s="3844"/>
      <c r="X93" s="3844"/>
      <c r="Y93" s="3844"/>
      <c r="Z93" s="3844"/>
      <c r="AA93" s="3844"/>
      <c r="AB93" s="3948">
        <f t="shared" si="2"/>
      </c>
      <c r="AC93" s="3850">
        <f t="shared" si="5"/>
      </c>
      <c r="AD93" s="3984">
        <f t="shared" si="13"/>
      </c>
      <c r="AE93" s="3867">
        <f t="shared" si="24"/>
      </c>
      <c r="AF93" s="3949">
        <f>VLOOKUP(C93,'Data Products'!$A:$J,10,0)</f>
      </c>
      <c r="AG93" s="3950">
        <f t="shared" si="8"/>
      </c>
      <c r="AH93" s="3854">
        <f t="shared" si="18"/>
      </c>
      <c r="AI93" s="3954"/>
      <c r="AJ93" s="3958"/>
      <c r="AK93" s="3858"/>
      <c r="AL93" s="3857"/>
      <c r="AM93" s="3858"/>
      <c r="AN93" s="3858"/>
    </row>
    <row customHeight="true" hidden="true" ht="18" r="94">
      <c r="A94" s="3939">
        <v>61</v>
      </c>
      <c r="B94" s="3839" t="s">
        <v>3682</v>
      </c>
      <c r="C94" s="3939" t="s">
        <v>3781</v>
      </c>
      <c r="D94" s="3881" t="s">
        <v>3782</v>
      </c>
      <c r="E94" s="3881" t="s">
        <v>3782</v>
      </c>
      <c r="F94" s="3942">
        <v>0</v>
      </c>
      <c r="G94" s="3942">
        <v>0</v>
      </c>
      <c r="H94" s="3953"/>
      <c r="I94" s="3944">
        <f>VLOOKUP(C94,'Data Products'!$A:$J,2,0)</f>
      </c>
      <c r="J94" s="3903">
        <f t="shared" si="21"/>
      </c>
      <c r="K94" s="3904">
        <v>45900</v>
      </c>
      <c r="L94" s="3848">
        <f t="shared" si="31"/>
      </c>
      <c r="M94" s="3953">
        <v>0</v>
      </c>
      <c r="N94" s="3869">
        <v>0</v>
      </c>
      <c r="O94" s="3978"/>
      <c r="P94" s="3979"/>
      <c r="Q94" s="3839" t="s">
        <v>3749</v>
      </c>
      <c r="R94" s="3844"/>
      <c r="S94" s="3844"/>
      <c r="T94" s="3844"/>
      <c r="U94" s="3844"/>
      <c r="V94" s="3844"/>
      <c r="W94" s="3844"/>
      <c r="X94" s="3844"/>
      <c r="Y94" s="3844"/>
      <c r="Z94" s="3844"/>
      <c r="AA94" s="3844"/>
      <c r="AB94" s="3948">
        <f t="shared" si="2"/>
      </c>
      <c r="AC94" s="3850">
        <f t="shared" si="5"/>
      </c>
      <c r="AD94" s="3984">
        <f t="shared" si="13"/>
      </c>
      <c r="AE94" s="3867">
        <f t="shared" si="24"/>
      </c>
      <c r="AF94" s="3949">
        <f>VLOOKUP(C94,'Data Products'!$A:$J,10,0)</f>
      </c>
      <c r="AG94" s="3950">
        <f t="shared" si="8"/>
      </c>
      <c r="AH94" s="3854">
        <f t="shared" si="18"/>
      </c>
      <c r="AI94" s="3954"/>
      <c r="AJ94" s="3958"/>
      <c r="AK94" s="3858"/>
      <c r="AL94" s="3857"/>
      <c r="AM94" s="3858"/>
      <c r="AN94" s="3858"/>
    </row>
    <row customHeight="true" hidden="true" ht="18" r="95">
      <c r="A95" s="3939">
        <v>62</v>
      </c>
      <c r="B95" s="3839" t="s">
        <v>3682</v>
      </c>
      <c r="C95" s="3939" t="s">
        <v>3783</v>
      </c>
      <c r="D95" s="3881" t="s">
        <v>3784</v>
      </c>
      <c r="E95" s="3881" t="s">
        <v>3784</v>
      </c>
      <c r="F95" s="3942">
        <v>0</v>
      </c>
      <c r="G95" s="3942">
        <v>0</v>
      </c>
      <c r="H95" s="3953"/>
      <c r="I95" s="3944">
        <f>VLOOKUP(C95,'Data Products'!$A:$J,2,0)</f>
      </c>
      <c r="J95" s="3903">
        <f t="shared" si="21"/>
      </c>
      <c r="K95" s="3904">
        <v>45901</v>
      </c>
      <c r="L95" s="3848">
        <f t="shared" si="31"/>
      </c>
      <c r="M95" s="3953">
        <v>0</v>
      </c>
      <c r="N95" s="3869">
        <v>0</v>
      </c>
      <c r="O95" s="3978"/>
      <c r="P95" s="3979"/>
      <c r="Q95" s="3839" t="s">
        <v>3749</v>
      </c>
      <c r="R95" s="3844"/>
      <c r="S95" s="3844"/>
      <c r="T95" s="3844"/>
      <c r="U95" s="3844"/>
      <c r="V95" s="3844"/>
      <c r="W95" s="3844"/>
      <c r="X95" s="3844"/>
      <c r="Y95" s="3844"/>
      <c r="Z95" s="3844"/>
      <c r="AA95" s="3844"/>
      <c r="AB95" s="3948">
        <f t="shared" si="2"/>
      </c>
      <c r="AC95" s="3866">
        <f t="shared" si="5"/>
      </c>
      <c r="AD95" s="3984">
        <f t="shared" si="13"/>
      </c>
      <c r="AE95" s="3867">
        <f t="shared" si="24"/>
      </c>
      <c r="AF95" s="3949">
        <f>VLOOKUP(C95,'Data Products'!$A:$J,10,0)</f>
      </c>
      <c r="AG95" s="3950">
        <f t="shared" si="8"/>
      </c>
      <c r="AH95" s="3854">
        <f t="shared" si="18"/>
      </c>
      <c r="AI95" s="3954"/>
      <c r="AJ95" s="3958"/>
      <c r="AK95" s="3858"/>
      <c r="AL95" s="3857"/>
      <c r="AM95" s="3858"/>
      <c r="AN95" s="3858"/>
    </row>
    <row customHeight="true" hidden="true" ht="18" r="96">
      <c r="A96" s="3939">
        <v>63</v>
      </c>
      <c r="B96" s="3839" t="s">
        <v>3682</v>
      </c>
      <c r="C96" s="3939" t="s">
        <v>3785</v>
      </c>
      <c r="D96" s="3881" t="s">
        <v>3776</v>
      </c>
      <c r="E96" s="3881" t="s">
        <v>3776</v>
      </c>
      <c r="F96" s="3942">
        <v>0</v>
      </c>
      <c r="G96" s="3942">
        <v>0</v>
      </c>
      <c r="H96" s="3953"/>
      <c r="I96" s="3944">
        <f>VLOOKUP(C96,'Data Products'!$A:$J,2,0)</f>
      </c>
      <c r="J96" s="3903">
        <f t="shared" si="21"/>
      </c>
      <c r="K96" s="3904">
        <v>45902</v>
      </c>
      <c r="L96" s="3848">
        <f t="shared" si="31"/>
      </c>
      <c r="M96" s="3953">
        <v>0</v>
      </c>
      <c r="N96" s="3869">
        <v>0</v>
      </c>
      <c r="O96" s="3978"/>
      <c r="P96" s="3979"/>
      <c r="Q96" s="3839" t="s">
        <v>3749</v>
      </c>
      <c r="R96" s="3844"/>
      <c r="S96" s="3844"/>
      <c r="T96" s="3844"/>
      <c r="U96" s="3844"/>
      <c r="V96" s="3844"/>
      <c r="W96" s="3844"/>
      <c r="X96" s="3844"/>
      <c r="Y96" s="3844"/>
      <c r="Z96" s="3844"/>
      <c r="AA96" s="3844"/>
      <c r="AB96" s="3948">
        <f t="shared" si="2"/>
      </c>
      <c r="AC96" s="3861">
        <f t="shared" si="5"/>
      </c>
      <c r="AD96" s="3984">
        <f t="shared" si="13"/>
      </c>
      <c r="AE96" s="3867">
        <f t="shared" si="24"/>
      </c>
      <c r="AF96" s="3949">
        <f>VLOOKUP(C96,'Data Products'!$A:$J,10,0)</f>
      </c>
      <c r="AG96" s="3950">
        <f t="shared" si="8"/>
      </c>
      <c r="AH96" s="3854">
        <f t="shared" si="18"/>
      </c>
      <c r="AI96" s="3954"/>
      <c r="AJ96" s="3958"/>
      <c r="AK96" s="3858"/>
      <c r="AL96" s="3857"/>
      <c r="AM96" s="3858"/>
      <c r="AN96" s="3858"/>
    </row>
    <row customHeight="true" hidden="true" ht="18" r="97">
      <c r="A97" s="3939">
        <v>64</v>
      </c>
      <c r="B97" s="3839" t="s">
        <v>3682</v>
      </c>
      <c r="C97" s="3939" t="s">
        <v>3786</v>
      </c>
      <c r="D97" s="3881" t="s">
        <v>3776</v>
      </c>
      <c r="E97" s="3881" t="s">
        <v>3776</v>
      </c>
      <c r="F97" s="3942">
        <v>0</v>
      </c>
      <c r="G97" s="3942">
        <v>0</v>
      </c>
      <c r="H97" s="3953"/>
      <c r="I97" s="3944">
        <f>VLOOKUP(C97,'Data Products'!$A:$J,2,0)</f>
      </c>
      <c r="J97" s="3903">
        <f t="shared" si="21"/>
      </c>
      <c r="K97" s="3904">
        <v>45903</v>
      </c>
      <c r="L97" s="3848">
        <f t="shared" si="31"/>
      </c>
      <c r="M97" s="3953">
        <v>0</v>
      </c>
      <c r="N97" s="3869">
        <v>0</v>
      </c>
      <c r="O97" s="3978"/>
      <c r="P97" s="3979"/>
      <c r="Q97" s="3839" t="s">
        <v>3749</v>
      </c>
      <c r="R97" s="3844"/>
      <c r="S97" s="3844"/>
      <c r="T97" s="3844"/>
      <c r="U97" s="3844"/>
      <c r="V97" s="3844"/>
      <c r="W97" s="3844"/>
      <c r="X97" s="3844"/>
      <c r="Y97" s="3844"/>
      <c r="Z97" s="3844"/>
      <c r="AA97" s="3844"/>
      <c r="AB97" s="3948">
        <f t="shared" si="2"/>
      </c>
      <c r="AC97" s="3866">
        <f t="shared" si="5"/>
      </c>
      <c r="AD97" s="3984">
        <f t="shared" si="13"/>
      </c>
      <c r="AE97" s="3867">
        <f t="shared" si="24"/>
      </c>
      <c r="AF97" s="3949">
        <f>VLOOKUP(C97,'Data Products'!$A:$J,10,0)</f>
      </c>
      <c r="AG97" s="3950">
        <f t="shared" si="8"/>
      </c>
      <c r="AH97" s="3854">
        <f t="shared" si="18"/>
      </c>
      <c r="AI97" s="3954"/>
      <c r="AJ97" s="3958"/>
      <c r="AK97" s="3858"/>
      <c r="AL97" s="3857"/>
      <c r="AM97" s="3858"/>
      <c r="AN97" s="3858"/>
    </row>
    <row customHeight="true" hidden="true" ht="18" r="98">
      <c r="A98" s="3939">
        <v>65</v>
      </c>
      <c r="B98" s="3839" t="s">
        <v>3633</v>
      </c>
      <c r="C98" s="3939" t="s">
        <v>3787</v>
      </c>
      <c r="D98" s="3881" t="s">
        <v>3788</v>
      </c>
      <c r="E98" s="3881" t="s">
        <v>3788</v>
      </c>
      <c r="F98" s="3942">
        <v>0</v>
      </c>
      <c r="G98" s="3942">
        <v>0</v>
      </c>
      <c r="H98" s="3953"/>
      <c r="I98" s="3944">
        <f>VLOOKUP(C98,'Data Products'!$A:$J,2,0)</f>
      </c>
      <c r="J98" s="3903">
        <f t="shared" si="21"/>
      </c>
      <c r="K98" s="3904">
        <v>45904</v>
      </c>
      <c r="L98" s="3848">
        <f t="shared" si="31"/>
      </c>
      <c r="M98" s="3953">
        <v>0</v>
      </c>
      <c r="N98" s="3869">
        <v>0</v>
      </c>
      <c r="O98" s="3978"/>
      <c r="P98" s="3979"/>
      <c r="Q98" s="3839" t="s">
        <v>3749</v>
      </c>
      <c r="R98" s="3844"/>
      <c r="S98" s="3844"/>
      <c r="T98" s="3844"/>
      <c r="U98" s="3844"/>
      <c r="V98" s="3844"/>
      <c r="W98" s="3844"/>
      <c r="X98" s="3844"/>
      <c r="Y98" s="3844"/>
      <c r="Z98" s="3844"/>
      <c r="AA98" s="3844"/>
      <c r="AB98" s="3948">
        <f t="shared" si="2"/>
      </c>
      <c r="AC98" s="3866">
        <f t="shared" si="5"/>
      </c>
      <c r="AD98" s="3984">
        <f t="shared" si="13"/>
      </c>
      <c r="AE98" s="3867">
        <f t="shared" si="24"/>
      </c>
      <c r="AF98" s="3949">
        <f>VLOOKUP(C98,'Data Products'!$A:$J,10,0)</f>
      </c>
      <c r="AG98" s="3950">
        <f t="shared" si="8"/>
      </c>
      <c r="AH98" s="3854">
        <f t="shared" si="18"/>
      </c>
      <c r="AI98" s="3954"/>
      <c r="AJ98" s="3958"/>
      <c r="AK98" s="3858"/>
      <c r="AL98" s="3857"/>
      <c r="AM98" s="3858"/>
      <c r="AN98" s="3858"/>
    </row>
    <row customHeight="true" hidden="true" ht="18" r="99">
      <c r="A99" s="3939">
        <v>66</v>
      </c>
      <c r="B99" s="3839" t="s">
        <v>3682</v>
      </c>
      <c r="C99" s="3939" t="s">
        <v>3789</v>
      </c>
      <c r="D99" s="3881" t="s">
        <v>3776</v>
      </c>
      <c r="E99" s="3881" t="s">
        <v>3776</v>
      </c>
      <c r="F99" s="3942">
        <v>0</v>
      </c>
      <c r="G99" s="3942">
        <v>0</v>
      </c>
      <c r="H99" s="3953"/>
      <c r="I99" s="3944">
        <f>VLOOKUP(C99,'Data Products'!$A:$J,2,0)</f>
      </c>
      <c r="J99" s="3903">
        <f t="shared" si="21"/>
      </c>
      <c r="K99" s="3904">
        <v>45905</v>
      </c>
      <c r="L99" s="3848">
        <f t="shared" si="31"/>
      </c>
      <c r="M99" s="3953">
        <v>0</v>
      </c>
      <c r="N99" s="3869">
        <v>0</v>
      </c>
      <c r="O99" s="3978"/>
      <c r="P99" s="3979"/>
      <c r="Q99" s="3839" t="s">
        <v>3749</v>
      </c>
      <c r="R99" s="3844"/>
      <c r="S99" s="3844"/>
      <c r="T99" s="3844"/>
      <c r="U99" s="3844"/>
      <c r="V99" s="3844"/>
      <c r="W99" s="3844"/>
      <c r="X99" s="3844"/>
      <c r="Y99" s="3844"/>
      <c r="Z99" s="3844"/>
      <c r="AA99" s="3844"/>
      <c r="AB99" s="3948">
        <f t="shared" si="2"/>
      </c>
      <c r="AC99" s="3866">
        <f t="shared" si="5"/>
      </c>
      <c r="AD99" s="3984">
        <f t="shared" si="13"/>
      </c>
      <c r="AE99" s="3867">
        <f t="shared" si="24"/>
      </c>
      <c r="AF99" s="3949">
        <f>VLOOKUP(C99,'Data Products'!$A:$J,10,0)</f>
      </c>
      <c r="AG99" s="3950">
        <f t="shared" si="8"/>
      </c>
      <c r="AH99" s="3854">
        <f t="shared" si="18"/>
      </c>
      <c r="AI99" s="3954"/>
      <c r="AJ99" s="3958"/>
      <c r="AK99" s="3858"/>
      <c r="AL99" s="3857"/>
      <c r="AM99" s="3858"/>
      <c r="AN99" s="3858"/>
    </row>
    <row customHeight="true" hidden="true" ht="18" r="100">
      <c r="A100" s="3939">
        <v>67</v>
      </c>
      <c r="B100" s="3839" t="s">
        <v>3682</v>
      </c>
      <c r="C100" s="3939" t="s">
        <v>3790</v>
      </c>
      <c r="D100" s="3881" t="s">
        <v>3776</v>
      </c>
      <c r="E100" s="3881" t="s">
        <v>3776</v>
      </c>
      <c r="F100" s="3942">
        <v>0</v>
      </c>
      <c r="G100" s="3942">
        <v>0</v>
      </c>
      <c r="H100" s="3953"/>
      <c r="I100" s="3944">
        <f>VLOOKUP(C100,'Data Products'!$A:$J,2,0)</f>
      </c>
      <c r="J100" s="3903">
        <f t="shared" si="21"/>
      </c>
      <c r="K100" s="3904">
        <v>45906</v>
      </c>
      <c r="L100" s="3848">
        <f t="shared" si="31"/>
      </c>
      <c r="M100" s="3953">
        <v>0</v>
      </c>
      <c r="N100" s="3869">
        <v>0</v>
      </c>
      <c r="O100" s="3978"/>
      <c r="P100" s="3979"/>
      <c r="Q100" s="3839" t="s">
        <v>3749</v>
      </c>
      <c r="R100" s="3844"/>
      <c r="S100" s="3844"/>
      <c r="T100" s="3844"/>
      <c r="U100" s="3844"/>
      <c r="V100" s="3844"/>
      <c r="W100" s="3844"/>
      <c r="X100" s="3844"/>
      <c r="Y100" s="3844"/>
      <c r="Z100" s="3844"/>
      <c r="AA100" s="3844"/>
      <c r="AB100" s="3948">
        <f t="shared" si="2"/>
      </c>
      <c r="AC100" s="3866">
        <f t="shared" si="5"/>
      </c>
      <c r="AD100" s="3984">
        <f t="shared" si="13"/>
      </c>
      <c r="AE100" s="3867">
        <f t="shared" si="24"/>
      </c>
      <c r="AF100" s="3949">
        <f>VLOOKUP(C100,'Data Products'!$A:$J,10,0)</f>
      </c>
      <c r="AG100" s="3950">
        <f t="shared" si="8"/>
      </c>
      <c r="AH100" s="3854">
        <f t="shared" si="18"/>
      </c>
      <c r="AI100" s="3954"/>
      <c r="AJ100" s="3958"/>
      <c r="AK100" s="3858"/>
      <c r="AL100" s="3857"/>
      <c r="AM100" s="3858"/>
      <c r="AN100" s="3858"/>
    </row>
    <row customHeight="true" hidden="true" ht="18" r="101">
      <c r="A101" s="3939">
        <v>68</v>
      </c>
      <c r="B101" s="3839" t="s">
        <v>3682</v>
      </c>
      <c r="C101" s="3939" t="s">
        <v>3791</v>
      </c>
      <c r="D101" s="3881" t="s">
        <v>3776</v>
      </c>
      <c r="E101" s="3881" t="s">
        <v>3776</v>
      </c>
      <c r="F101" s="3942">
        <v>0</v>
      </c>
      <c r="G101" s="3942">
        <v>0</v>
      </c>
      <c r="H101" s="3953"/>
      <c r="I101" s="3944">
        <f>VLOOKUP(C101,'Data Products'!$A:$J,2,0)</f>
      </c>
      <c r="J101" s="3903">
        <f t="shared" si="21"/>
      </c>
      <c r="K101" s="3904">
        <v>45907</v>
      </c>
      <c r="L101" s="3848">
        <f t="shared" si="31"/>
      </c>
      <c r="M101" s="3953">
        <v>0</v>
      </c>
      <c r="N101" s="3869">
        <v>0</v>
      </c>
      <c r="O101" s="3978"/>
      <c r="P101" s="3979"/>
      <c r="Q101" s="3839" t="s">
        <v>3749</v>
      </c>
      <c r="R101" s="3844"/>
      <c r="S101" s="3844"/>
      <c r="T101" s="3844"/>
      <c r="U101" s="3844"/>
      <c r="V101" s="3844"/>
      <c r="W101" s="3844"/>
      <c r="X101" s="3844"/>
      <c r="Y101" s="3844"/>
      <c r="Z101" s="3844"/>
      <c r="AA101" s="3844"/>
      <c r="AB101" s="3948">
        <f t="shared" si="2"/>
      </c>
      <c r="AC101" s="3866">
        <f t="shared" si="5"/>
      </c>
      <c r="AD101" s="3984">
        <f t="shared" si="13"/>
      </c>
      <c r="AE101" s="3867">
        <f t="shared" si="24"/>
      </c>
      <c r="AF101" s="3949">
        <f>VLOOKUP(C101,'Data Products'!$A:$J,10,0)</f>
      </c>
      <c r="AG101" s="3950">
        <f t="shared" si="8"/>
      </c>
      <c r="AH101" s="3854">
        <f t="shared" si="18"/>
      </c>
      <c r="AI101" s="3954"/>
      <c r="AJ101" s="3958"/>
      <c r="AK101" s="3858"/>
      <c r="AL101" s="3857"/>
      <c r="AM101" s="3858"/>
      <c r="AN101" s="3858"/>
    </row>
    <row customHeight="true" hidden="true" ht="18" r="102">
      <c r="A102" s="3939">
        <v>69</v>
      </c>
      <c r="B102" s="3839" t="s">
        <v>3682</v>
      </c>
      <c r="C102" s="3939" t="s">
        <v>3792</v>
      </c>
      <c r="D102" s="3881" t="s">
        <v>3793</v>
      </c>
      <c r="E102" s="3881" t="s">
        <v>3793</v>
      </c>
      <c r="F102" s="3942">
        <v>0</v>
      </c>
      <c r="G102" s="3942">
        <v>0</v>
      </c>
      <c r="H102" s="3953"/>
      <c r="I102" s="3944">
        <f>VLOOKUP(C102,'Data Products'!$A:$J,2,0)</f>
      </c>
      <c r="J102" s="3903">
        <f t="shared" si="21"/>
      </c>
      <c r="K102" s="3904">
        <v>45908</v>
      </c>
      <c r="L102" s="3848">
        <f t="shared" si="31"/>
      </c>
      <c r="M102" s="3953">
        <v>0</v>
      </c>
      <c r="N102" s="3869">
        <v>0</v>
      </c>
      <c r="O102" s="3978"/>
      <c r="P102" s="3979"/>
      <c r="Q102" s="3839" t="s">
        <v>3749</v>
      </c>
      <c r="R102" s="3844"/>
      <c r="S102" s="3844"/>
      <c r="T102" s="3844"/>
      <c r="U102" s="3844"/>
      <c r="V102" s="3844"/>
      <c r="W102" s="3844"/>
      <c r="X102" s="3844"/>
      <c r="Y102" s="3844"/>
      <c r="Z102" s="3844"/>
      <c r="AA102" s="3844"/>
      <c r="AB102" s="3948">
        <f t="shared" si="2"/>
      </c>
      <c r="AC102" s="3850">
        <f t="shared" si="5"/>
      </c>
      <c r="AD102" s="3984">
        <f t="shared" si="13"/>
      </c>
      <c r="AE102" s="3867">
        <f t="shared" si="24"/>
      </c>
      <c r="AF102" s="3949">
        <f>VLOOKUP(C102,'Data Products'!$A:$J,10,0)</f>
      </c>
      <c r="AG102" s="3950">
        <f t="shared" si="8"/>
      </c>
      <c r="AH102" s="3854">
        <f t="shared" si="18"/>
      </c>
      <c r="AI102" s="3954"/>
      <c r="AJ102" s="3958"/>
      <c r="AK102" s="3858"/>
      <c r="AL102" s="3857"/>
      <c r="AM102" s="3858"/>
      <c r="AN102" s="3858"/>
    </row>
    <row customHeight="true" hidden="true" ht="18" r="103">
      <c r="A103" s="3939">
        <v>70</v>
      </c>
      <c r="B103" s="3839" t="s">
        <v>3682</v>
      </c>
      <c r="C103" s="3939" t="s">
        <v>3794</v>
      </c>
      <c r="D103" s="3963"/>
      <c r="E103" s="3963"/>
      <c r="F103" s="3942">
        <v>0</v>
      </c>
      <c r="G103" s="3942">
        <v>0</v>
      </c>
      <c r="H103" s="3953"/>
      <c r="I103" s="3944">
        <f>VLOOKUP(C103,'Data Products'!$A:$J,2,0)</f>
      </c>
      <c r="J103" s="3903">
        <f t="shared" si="21"/>
      </c>
      <c r="K103" s="3904">
        <v>45909</v>
      </c>
      <c r="L103" s="3848">
        <f t="shared" si="31"/>
      </c>
      <c r="M103" s="3953">
        <v>0</v>
      </c>
      <c r="N103" s="3869">
        <v>0</v>
      </c>
      <c r="O103" s="3978"/>
      <c r="P103" s="3979"/>
      <c r="Q103" s="3839" t="s">
        <v>3749</v>
      </c>
      <c r="R103" s="3844"/>
      <c r="S103" s="3844"/>
      <c r="T103" s="3844"/>
      <c r="U103" s="3844"/>
      <c r="V103" s="3844"/>
      <c r="W103" s="3844"/>
      <c r="X103" s="3844"/>
      <c r="Y103" s="3844"/>
      <c r="Z103" s="3844"/>
      <c r="AA103" s="3844"/>
      <c r="AB103" s="3948">
        <f t="shared" si="2"/>
      </c>
      <c r="AC103" s="3861">
        <f t="shared" si="5"/>
      </c>
      <c r="AD103" s="3984">
        <f t="shared" si="13"/>
      </c>
      <c r="AE103" s="3867">
        <f t="shared" si="24"/>
      </c>
      <c r="AF103" s="3949">
        <f>VLOOKUP(C103,'Data Products'!$A:$J,10,0)</f>
      </c>
      <c r="AG103" s="3950">
        <f t="shared" si="8"/>
      </c>
      <c r="AH103" s="3854">
        <f t="shared" si="18"/>
      </c>
      <c r="AI103" s="3954"/>
      <c r="AJ103" s="3958"/>
      <c r="AK103" s="3858"/>
      <c r="AL103" s="3857"/>
      <c r="AM103" s="3858"/>
      <c r="AN103" s="3858"/>
    </row>
    <row customHeight="true" hidden="true" ht="18" r="104">
      <c r="A104" s="3939">
        <v>71</v>
      </c>
      <c r="B104" s="3839" t="s">
        <v>3682</v>
      </c>
      <c r="C104" s="3939" t="s">
        <v>3795</v>
      </c>
      <c r="D104" s="3963"/>
      <c r="E104" s="3963"/>
      <c r="F104" s="3942">
        <v>0</v>
      </c>
      <c r="G104" s="3942">
        <v>0</v>
      </c>
      <c r="H104" s="3953"/>
      <c r="I104" s="3944">
        <f>VLOOKUP(C104,'Data Products'!$A:$J,2,0)</f>
      </c>
      <c r="J104" s="3903">
        <f t="shared" si="21"/>
      </c>
      <c r="K104" s="3904">
        <v>45910</v>
      </c>
      <c r="L104" s="3848">
        <f t="shared" si="31"/>
      </c>
      <c r="M104" s="3953">
        <v>0</v>
      </c>
      <c r="N104" s="3869">
        <v>0</v>
      </c>
      <c r="O104" s="3978"/>
      <c r="P104" s="3979"/>
      <c r="Q104" s="3839" t="s">
        <v>3749</v>
      </c>
      <c r="R104" s="3844"/>
      <c r="S104" s="3844"/>
      <c r="T104" s="3844"/>
      <c r="U104" s="3844"/>
      <c r="V104" s="3844"/>
      <c r="W104" s="3844"/>
      <c r="X104" s="3844"/>
      <c r="Y104" s="3844"/>
      <c r="Z104" s="3844"/>
      <c r="AA104" s="3844"/>
      <c r="AB104" s="3948">
        <f t="shared" si="2"/>
      </c>
      <c r="AC104" s="3961">
        <f t="shared" si="5"/>
      </c>
      <c r="AD104" s="3984">
        <f t="shared" si="13"/>
      </c>
      <c r="AE104" s="3867">
        <f t="shared" si="24"/>
      </c>
      <c r="AF104" s="3949">
        <f>VLOOKUP(C104,'Data Products'!$A:$J,10,0)</f>
      </c>
      <c r="AG104" s="3950">
        <f t="shared" si="8"/>
      </c>
      <c r="AH104" s="3854">
        <f t="shared" si="18"/>
      </c>
      <c r="AI104" s="3951" t="s">
        <v>3796</v>
      </c>
      <c r="AJ104" s="3958"/>
      <c r="AK104" s="3858"/>
      <c r="AL104" s="3857"/>
      <c r="AM104" s="3858"/>
      <c r="AN104" s="3858"/>
    </row>
    <row customHeight="true" hidden="true" ht="18" r="105">
      <c r="A105" s="3965">
        <v>72</v>
      </c>
      <c r="B105" s="3959" t="s">
        <v>3682</v>
      </c>
      <c r="C105" s="3965" t="s">
        <v>3797</v>
      </c>
      <c r="D105" s="3963"/>
      <c r="E105" s="3963"/>
      <c r="F105" s="3942">
        <v>0</v>
      </c>
      <c r="G105" s="3942">
        <v>0</v>
      </c>
      <c r="H105" s="3968"/>
      <c r="I105" s="3944">
        <f>VLOOKUP(C105,'Data Products'!$A:$J,2,0)</f>
      </c>
      <c r="J105" s="3903">
        <f t="shared" si="21"/>
      </c>
      <c r="K105" s="3904">
        <v>45911</v>
      </c>
      <c r="L105" s="3886">
        <f t="shared" si="31"/>
      </c>
      <c r="M105" s="3968">
        <v>0</v>
      </c>
      <c r="N105" s="3869">
        <v>0</v>
      </c>
      <c r="O105" s="3981"/>
      <c r="P105" s="3982"/>
      <c r="Q105" s="3839" t="s">
        <v>3749</v>
      </c>
      <c r="R105" s="3844"/>
      <c r="S105" s="3844"/>
      <c r="T105" s="3844"/>
      <c r="U105" s="3844"/>
      <c r="V105" s="3844"/>
      <c r="W105" s="3844"/>
      <c r="X105" s="3844"/>
      <c r="Y105" s="3844"/>
      <c r="Z105" s="3844"/>
      <c r="AA105" s="3844"/>
      <c r="AB105" s="3948">
        <f t="shared" si="2"/>
      </c>
      <c r="AC105" s="3861">
        <f t="shared" si="5"/>
      </c>
      <c r="AD105" s="3984">
        <f t="shared" si="13"/>
      </c>
      <c r="AE105" s="3867">
        <f t="shared" si="24"/>
      </c>
      <c r="AF105" s="3949">
        <f>VLOOKUP(C105,'Data Products'!$A:$J,10,0)</f>
      </c>
      <c r="AG105" s="3950">
        <f t="shared" si="8"/>
      </c>
      <c r="AH105" s="3854">
        <f t="shared" si="18"/>
      </c>
      <c r="AI105" s="3954"/>
      <c r="AJ105" s="3958"/>
      <c r="AK105" s="3858"/>
      <c r="AL105" s="3857"/>
      <c r="AM105" s="3858"/>
      <c r="AN105" s="3858"/>
    </row>
    <row customHeight="true" hidden="true" ht="18" r="106">
      <c r="A106" s="3881">
        <v>45</v>
      </c>
      <c r="B106" s="3963" t="s">
        <v>3636</v>
      </c>
      <c r="C106" s="3985" t="s">
        <v>3798</v>
      </c>
      <c r="D106" s="3986" t="s">
        <v>3799</v>
      </c>
      <c r="E106" s="3986" t="s">
        <v>3799</v>
      </c>
      <c r="F106" s="3942">
        <v>0</v>
      </c>
      <c r="G106" s="3942">
        <v>0</v>
      </c>
      <c r="H106" s="3901"/>
      <c r="I106" s="3944">
        <f>VLOOKUP(C106,'Data Products'!$A:$J,2,0)</f>
      </c>
      <c r="J106" s="3903">
        <f t="shared" si="21"/>
      </c>
      <c r="K106" s="3904">
        <v>45912</v>
      </c>
      <c r="L106" s="3987">
        <f t="shared" si="31"/>
      </c>
      <c r="M106" s="3901">
        <v>0</v>
      </c>
      <c r="N106" s="3869">
        <v>0</v>
      </c>
      <c r="O106" s="3988"/>
      <c r="P106" s="3897"/>
      <c r="Q106" s="3839" t="s">
        <v>3712</v>
      </c>
      <c r="R106" s="3914"/>
      <c r="S106" s="3914"/>
      <c r="T106" s="3914"/>
      <c r="U106" s="3914"/>
      <c r="V106" s="3914"/>
      <c r="W106" s="3914"/>
      <c r="X106" s="3914"/>
      <c r="Y106" s="3914"/>
      <c r="Z106" s="3914"/>
      <c r="AA106" s="3914"/>
      <c r="AB106" s="3948">
        <f t="shared" si="2"/>
      </c>
      <c r="AC106" s="3980">
        <f t="shared" si="5"/>
      </c>
      <c r="AD106" s="3851">
        <f t="shared" si="13"/>
      </c>
      <c r="AE106" s="3867">
        <f t="shared" si="24"/>
      </c>
      <c r="AF106" s="3949">
        <f>VLOOKUP(C106,'Data Products'!$A:$J,10,0)</f>
      </c>
      <c r="AG106" s="3950">
        <f t="shared" si="8"/>
      </c>
      <c r="AH106" s="3926"/>
      <c r="AI106" s="3954"/>
      <c r="AJ106" s="3989"/>
      <c r="AK106" s="3989"/>
      <c r="AL106" s="3990"/>
      <c r="AM106" s="3989"/>
      <c r="AN106" s="3989"/>
    </row>
    <row customHeight="true" hidden="true" ht="18" r="107">
      <c r="A107" s="3991">
        <v>46</v>
      </c>
      <c r="B107" s="3992" t="s">
        <v>3636</v>
      </c>
      <c r="C107" s="3993" t="s">
        <v>3701</v>
      </c>
      <c r="D107" s="3986" t="s">
        <v>3701</v>
      </c>
      <c r="E107" s="3986" t="s">
        <v>3701</v>
      </c>
      <c r="F107" s="3942">
        <v>0</v>
      </c>
      <c r="G107" s="3942">
        <v>0</v>
      </c>
      <c r="H107" s="3994"/>
      <c r="I107" s="3995">
        <f>VLOOKUP(C107,'Data Products'!$A:$J,2,0)</f>
      </c>
      <c r="J107" s="3903">
        <f t="shared" si="21"/>
      </c>
      <c r="K107" s="3904">
        <v>45913</v>
      </c>
      <c r="L107" s="3996">
        <f t="shared" si="31"/>
      </c>
      <c r="M107" s="3994">
        <v>0</v>
      </c>
      <c r="N107" s="3869">
        <v>13</v>
      </c>
      <c r="O107" s="3997"/>
      <c r="P107" s="3998"/>
      <c r="Q107" s="3959" t="s">
        <v>3712</v>
      </c>
      <c r="R107" s="3914"/>
      <c r="S107" s="3914"/>
      <c r="T107" s="3914"/>
      <c r="U107" s="3914"/>
      <c r="V107" s="3914"/>
      <c r="W107" s="3914"/>
      <c r="X107" s="3914"/>
      <c r="Y107" s="3914"/>
      <c r="Z107" s="3914"/>
      <c r="AA107" s="3914"/>
      <c r="AB107" s="3983">
        <f t="shared" si="2"/>
      </c>
      <c r="AC107" s="3980">
        <f t="shared" si="5"/>
      </c>
      <c r="AD107" s="3999">
        <f t="shared" si="13"/>
      </c>
      <c r="AE107" s="3867">
        <f t="shared" si="24"/>
      </c>
      <c r="AF107" s="3949">
        <f>VLOOKUP(C107,'Data Products'!$A:$J,10,0)</f>
      </c>
      <c r="AG107" s="3950">
        <f t="shared" si="8"/>
      </c>
      <c r="AH107" s="3926"/>
      <c r="AI107" s="3951" t="s">
        <v>3800</v>
      </c>
      <c r="AJ107" s="3989"/>
      <c r="AK107" s="3989"/>
      <c r="AL107" s="3990"/>
      <c r="AM107" s="3989"/>
      <c r="AN107" s="3989"/>
    </row>
    <row customHeight="true" ht="18" r="108">
      <c r="A108" s="3879">
        <v>47</v>
      </c>
      <c r="B108" s="3992" t="s">
        <v>3636</v>
      </c>
      <c r="C108" s="4000" t="s">
        <v>3695</v>
      </c>
      <c r="D108" s="3963" t="s">
        <v>3695</v>
      </c>
      <c r="E108" s="3963" t="s">
        <v>3695</v>
      </c>
      <c r="F108" s="3942">
        <v>41</v>
      </c>
      <c r="G108" s="3942">
        <v>41</v>
      </c>
      <c r="H108" s="3901"/>
      <c r="I108" s="3944">
        <f>VLOOKUP(C108,'Data Products'!$A:$J,2,0)</f>
      </c>
      <c r="J108" s="3903">
        <f t="shared" si="21"/>
      </c>
      <c r="K108" s="3904">
        <v>45914</v>
      </c>
      <c r="L108" s="3848">
        <f t="shared" si="31"/>
      </c>
      <c r="M108" s="3945">
        <v>6</v>
      </c>
      <c r="N108" s="4001">
        <v>10</v>
      </c>
      <c r="O108" s="3871"/>
      <c r="P108" s="3844"/>
      <c r="Q108" s="3839" t="s">
        <v>3801</v>
      </c>
      <c r="R108" s="3918"/>
      <c r="S108" s="3918"/>
      <c r="T108" s="3947"/>
      <c r="U108" s="3918"/>
      <c r="V108" s="3918"/>
      <c r="W108" s="3918"/>
      <c r="X108" s="3918"/>
      <c r="Y108" s="3918"/>
      <c r="Z108" s="3918"/>
      <c r="AA108" s="3918"/>
      <c r="AB108" s="3948">
        <f t="shared" si="2"/>
      </c>
      <c r="AC108" s="3866">
        <f t="shared" si="5"/>
      </c>
      <c r="AD108" s="3851">
        <f t="shared" si="13"/>
      </c>
      <c r="AE108" s="3867">
        <f t="shared" si="24"/>
      </c>
      <c r="AF108" s="3949">
        <f>VLOOKUP(C108,'Data Products'!$A:$J,10,0)</f>
      </c>
      <c r="AG108" s="3950">
        <f t="shared" si="8"/>
      </c>
      <c r="AH108" s="3926"/>
      <c r="AI108" s="4002" t="s">
        <v>3802</v>
      </c>
      <c r="AJ108" s="4003"/>
      <c r="AK108" s="4003"/>
      <c r="AL108" s="3954"/>
      <c r="AM108" s="4003"/>
      <c r="AN108" s="4003"/>
    </row>
    <row r="109">
      <c r="A109" s="3879">
        <v>48</v>
      </c>
      <c r="B109" s="3992" t="s">
        <v>3636</v>
      </c>
      <c r="C109" s="4000" t="s">
        <v>3753</v>
      </c>
      <c r="D109" s="3963" t="s">
        <v>3753</v>
      </c>
      <c r="E109" s="3963" t="s">
        <v>3753</v>
      </c>
      <c r="F109" s="3942">
        <v>131</v>
      </c>
      <c r="G109" s="3942">
        <v>131</v>
      </c>
      <c r="H109" s="3901"/>
      <c r="I109" s="3944">
        <f>VLOOKUP(C109,'Data Products'!$A:$J,2,0)</f>
      </c>
      <c r="J109" s="3903">
        <f t="shared" si="21"/>
      </c>
      <c r="K109" s="3904">
        <v>45915</v>
      </c>
      <c r="L109" s="3848">
        <f t="shared" si="31"/>
      </c>
      <c r="M109" s="3953">
        <v>21</v>
      </c>
      <c r="N109" s="4001">
        <v>51</v>
      </c>
      <c r="O109" s="3871"/>
      <c r="P109" s="3844"/>
      <c r="Q109" s="3839" t="s">
        <v>3687</v>
      </c>
      <c r="R109" s="3918"/>
      <c r="S109" s="3918"/>
      <c r="T109" s="3947"/>
      <c r="U109" s="3918"/>
      <c r="V109" s="3918"/>
      <c r="W109" s="3918"/>
      <c r="X109" s="3918"/>
      <c r="Y109" s="3918"/>
      <c r="Z109" s="3918"/>
      <c r="AA109" s="3918"/>
      <c r="AB109" s="3948">
        <f t="shared" si="2"/>
      </c>
      <c r="AC109" s="3861">
        <f t="shared" si="5"/>
      </c>
      <c r="AD109" s="3851">
        <f t="shared" si="13"/>
      </c>
      <c r="AE109" s="3867">
        <f t="shared" si="24"/>
      </c>
      <c r="AF109" s="3949">
        <f>VLOOKUP(C109,'Data Products'!$A:$J,10,0)</f>
      </c>
      <c r="AG109" s="3950">
        <f t="shared" si="8"/>
      </c>
      <c r="AH109" s="3926"/>
      <c r="AI109" s="4002" t="s">
        <v>3803</v>
      </c>
      <c r="AJ109" s="4003"/>
      <c r="AK109" s="4003"/>
      <c r="AL109" s="3954"/>
      <c r="AM109" s="4003"/>
      <c r="AN109" s="4003"/>
    </row>
    <row customHeight="true" ht="18" r="110">
      <c r="A110" s="3879">
        <v>52</v>
      </c>
      <c r="B110" s="3992" t="s">
        <v>3636</v>
      </c>
      <c r="C110" s="4000" t="s">
        <v>3746</v>
      </c>
      <c r="D110" s="3963" t="s">
        <v>3746</v>
      </c>
      <c r="E110" s="3963" t="s">
        <v>3746</v>
      </c>
      <c r="F110" s="3942">
        <v>706</v>
      </c>
      <c r="G110" s="3942">
        <v>706</v>
      </c>
      <c r="H110" s="3901"/>
      <c r="I110" s="3944">
        <f>VLOOKUP(C110,'Data Products'!$A:$J,2,0)</f>
      </c>
      <c r="J110" s="3903">
        <f t="shared" si="21"/>
      </c>
      <c r="K110" s="3904">
        <v>45919</v>
      </c>
      <c r="L110" s="3848">
        <f t="shared" si="31"/>
      </c>
      <c r="M110" s="3953">
        <v>16</v>
      </c>
      <c r="N110" s="4001">
        <v>32</v>
      </c>
      <c r="O110" s="3871"/>
      <c r="P110" s="3844"/>
      <c r="Q110" s="3839" t="s">
        <v>3692</v>
      </c>
      <c r="R110" s="3918"/>
      <c r="S110" s="3918"/>
      <c r="T110" s="3947"/>
      <c r="U110" s="3918"/>
      <c r="V110" s="3918"/>
      <c r="W110" s="3918"/>
      <c r="X110" s="3918"/>
      <c r="Y110" s="3918"/>
      <c r="Z110" s="3918"/>
      <c r="AA110" s="3918"/>
      <c r="AB110" s="3948">
        <f t="shared" si="2"/>
      </c>
      <c r="AC110" s="3866">
        <f t="shared" si="5"/>
      </c>
      <c r="AD110" s="3851">
        <f t="shared" si="13"/>
      </c>
      <c r="AE110" s="3867">
        <f t="shared" si="24"/>
      </c>
      <c r="AF110" s="3949">
        <f>VLOOKUP(C110,'Data Products'!$A:$J,10,0)</f>
      </c>
      <c r="AG110" s="3950">
        <f t="shared" si="8"/>
      </c>
      <c r="AH110" s="3926"/>
      <c r="AI110" s="4004"/>
      <c r="AJ110" s="4003"/>
      <c r="AK110" s="4003"/>
      <c r="AL110" s="3954"/>
      <c r="AM110" s="4003"/>
      <c r="AN110" s="4003"/>
    </row>
    <row customHeight="true" ht="18" r="111">
      <c r="A111" s="3879">
        <v>53</v>
      </c>
      <c r="B111" s="3992" t="s">
        <v>3636</v>
      </c>
      <c r="C111" s="4000" t="s">
        <v>3694</v>
      </c>
      <c r="D111" s="3963" t="s">
        <v>3694</v>
      </c>
      <c r="E111" s="3963" t="s">
        <v>3694</v>
      </c>
      <c r="F111" s="3942">
        <v>3</v>
      </c>
      <c r="G111" s="3942">
        <v>3</v>
      </c>
      <c r="H111" s="3901"/>
      <c r="I111" s="3944">
        <f>VLOOKUP(C111,'Data Products'!$A:$J,2,0)</f>
      </c>
      <c r="J111" s="3903">
        <f t="shared" si="21"/>
      </c>
      <c r="K111" s="3904">
        <v>45920</v>
      </c>
      <c r="L111" s="3848">
        <f t="shared" si="31"/>
      </c>
      <c r="M111" s="3953">
        <v>0</v>
      </c>
      <c r="N111" s="3869">
        <v>0</v>
      </c>
      <c r="O111" s="3871"/>
      <c r="P111" s="3844"/>
      <c r="Q111" s="3960" t="s">
        <v>3692</v>
      </c>
      <c r="R111" s="3918"/>
      <c r="S111" s="3918"/>
      <c r="T111" s="3947"/>
      <c r="U111" s="3918"/>
      <c r="V111" s="3918"/>
      <c r="W111" s="3918"/>
      <c r="X111" s="3918"/>
      <c r="Y111" s="3918"/>
      <c r="Z111" s="3918"/>
      <c r="AA111" s="3918"/>
      <c r="AB111" s="3948">
        <f t="shared" si="2"/>
      </c>
      <c r="AC111" s="3961">
        <f t="shared" si="5"/>
      </c>
      <c r="AD111" s="3851">
        <f t="shared" si="13"/>
      </c>
      <c r="AE111" s="3867">
        <f t="shared" si="24"/>
      </c>
      <c r="AF111" s="3949">
        <f>VLOOKUP(C111,'Data Products'!$A:$J,10,0)</f>
      </c>
      <c r="AG111" s="3950">
        <f t="shared" si="8"/>
      </c>
      <c r="AH111" s="3926"/>
      <c r="AI111" s="4004"/>
      <c r="AJ111" s="4003"/>
      <c r="AK111" s="4003"/>
      <c r="AL111" s="3954"/>
      <c r="AM111" s="4003"/>
      <c r="AN111" s="4003"/>
    </row>
    <row customHeight="true" hidden="true" ht="18" r="112">
      <c r="A112" s="3879">
        <v>54</v>
      </c>
      <c r="B112" s="3992" t="s">
        <v>3636</v>
      </c>
      <c r="C112" s="4000" t="s">
        <v>3799</v>
      </c>
      <c r="D112" s="3963" t="s">
        <v>3799</v>
      </c>
      <c r="E112" s="3963" t="s">
        <v>3799</v>
      </c>
      <c r="F112" s="3942">
        <v>3</v>
      </c>
      <c r="G112" s="3942">
        <v>3</v>
      </c>
      <c r="H112" s="3901"/>
      <c r="I112" s="3944">
        <f>VLOOKUP(C112,'Data Products'!$A:$J,2,0)</f>
      </c>
      <c r="J112" s="3903">
        <f t="shared" si="21"/>
      </c>
      <c r="K112" s="3904">
        <v>45921</v>
      </c>
      <c r="L112" s="3848">
        <f t="shared" si="31"/>
      </c>
      <c r="M112" s="3953">
        <v>38</v>
      </c>
      <c r="N112" s="3940">
        <v>2003</v>
      </c>
      <c r="O112" s="3871"/>
      <c r="P112" s="3844"/>
      <c r="Q112" s="3839" t="s">
        <v>3692</v>
      </c>
      <c r="R112" s="3918"/>
      <c r="S112" s="3918"/>
      <c r="T112" s="3947"/>
      <c r="U112" s="3918"/>
      <c r="V112" s="3918"/>
      <c r="W112" s="3918"/>
      <c r="X112" s="3918"/>
      <c r="Y112" s="3918"/>
      <c r="Z112" s="3918"/>
      <c r="AA112" s="3918"/>
      <c r="AB112" s="3948">
        <f t="shared" si="2"/>
      </c>
      <c r="AC112" s="3861">
        <f t="shared" si="5"/>
      </c>
      <c r="AD112" s="3851">
        <f t="shared" si="13"/>
      </c>
      <c r="AE112" s="3867">
        <f t="shared" si="24"/>
      </c>
      <c r="AF112" s="3949">
        <f>VLOOKUP(C112,'Data Products'!$A:$J,10,0)</f>
      </c>
      <c r="AG112" s="3950">
        <f t="shared" si="8"/>
      </c>
      <c r="AH112" s="3926"/>
      <c r="AI112" s="4004"/>
      <c r="AJ112" s="4003"/>
      <c r="AK112" s="4003"/>
      <c r="AL112" s="3954"/>
      <c r="AM112" s="4003"/>
      <c r="AN112" s="4003"/>
    </row>
    <row customHeight="true" ht="18" r="113">
      <c r="A113" s="3879">
        <v>55</v>
      </c>
      <c r="B113" s="3992" t="s">
        <v>3636</v>
      </c>
      <c r="C113" s="4000" t="s">
        <v>3804</v>
      </c>
      <c r="D113" s="3963" t="s">
        <v>3804</v>
      </c>
      <c r="E113" s="3963" t="s">
        <v>3804</v>
      </c>
      <c r="F113" s="3942">
        <v>1153</v>
      </c>
      <c r="G113" s="3942">
        <v>1153</v>
      </c>
      <c r="H113" s="3901"/>
      <c r="I113" s="3944">
        <f>VLOOKUP(C113,'Data Products'!$A:$J,2,0)</f>
      </c>
      <c r="J113" s="3903">
        <f t="shared" si="21"/>
      </c>
      <c r="K113" s="3904">
        <v>45922</v>
      </c>
      <c r="L113" s="3848">
        <f t="shared" si="31"/>
      </c>
      <c r="M113" s="3968">
        <v>669</v>
      </c>
      <c r="N113" s="3940">
        <v>1693</v>
      </c>
      <c r="O113" s="3871"/>
      <c r="P113" s="3844"/>
      <c r="Q113" s="3839" t="s">
        <v>3692</v>
      </c>
      <c r="R113" s="3918"/>
      <c r="S113" s="3918"/>
      <c r="T113" s="3947"/>
      <c r="U113" s="3918"/>
      <c r="V113" s="3918"/>
      <c r="W113" s="3918"/>
      <c r="X113" s="3918"/>
      <c r="Y113" s="3918"/>
      <c r="Z113" s="3918"/>
      <c r="AA113" s="3918"/>
      <c r="AB113" s="3948">
        <f t="shared" si="2"/>
      </c>
      <c r="AC113" s="3866">
        <f t="shared" si="5"/>
      </c>
      <c r="AD113" s="3851">
        <f t="shared" si="13"/>
      </c>
      <c r="AE113" s="3867">
        <f t="shared" si="24"/>
      </c>
      <c r="AF113" s="3949">
        <f>VLOOKUP(C113,'Data Products'!$A:$J,10,0)</f>
      </c>
      <c r="AG113" s="3950">
        <f t="shared" si="8"/>
      </c>
      <c r="AH113" s="3926"/>
      <c r="AI113" s="4004"/>
      <c r="AJ113" s="4003"/>
      <c r="AK113" s="4003"/>
      <c r="AL113" s="3954"/>
      <c r="AM113" s="4003"/>
      <c r="AN113" s="4003"/>
    </row>
    <row customHeight="true" ht="18" r="114">
      <c r="A114" s="3879">
        <v>56</v>
      </c>
      <c r="B114" s="3963" t="s">
        <v>3636</v>
      </c>
      <c r="C114" s="4000" t="s">
        <v>3740</v>
      </c>
      <c r="D114" s="3963" t="s">
        <v>3740</v>
      </c>
      <c r="E114" s="3963" t="s">
        <v>3740</v>
      </c>
      <c r="F114" s="3942">
        <v>569</v>
      </c>
      <c r="G114" s="3942">
        <v>569</v>
      </c>
      <c r="H114" s="3901"/>
      <c r="I114" s="3944">
        <f>VLOOKUP(C114,'Data Products'!$A:$J,2,0)</f>
      </c>
      <c r="J114" s="3903">
        <f t="shared" si="21"/>
      </c>
      <c r="K114" s="3904">
        <v>45923</v>
      </c>
      <c r="L114" s="3872">
        <f t="shared" si="31"/>
      </c>
      <c r="M114" s="3901">
        <v>55</v>
      </c>
      <c r="N114" s="4001">
        <v>217</v>
      </c>
      <c r="O114" s="3871"/>
      <c r="P114" s="3844"/>
      <c r="Q114" s="3839" t="s">
        <v>3692</v>
      </c>
      <c r="R114" s="3918"/>
      <c r="S114" s="3918"/>
      <c r="T114" s="3947"/>
      <c r="U114" s="3918"/>
      <c r="V114" s="3918"/>
      <c r="W114" s="3918"/>
      <c r="X114" s="3918"/>
      <c r="Y114" s="3918"/>
      <c r="Z114" s="3918"/>
      <c r="AA114" s="3918"/>
      <c r="AB114" s="3948">
        <f t="shared" si="2"/>
      </c>
      <c r="AC114" s="3861">
        <f t="shared" si="5"/>
      </c>
      <c r="AD114" s="3851">
        <f t="shared" si="13"/>
      </c>
      <c r="AE114" s="4005">
        <f t="shared" si="24"/>
      </c>
      <c r="AF114" s="4006">
        <f>VLOOKUP(C114,'Data Products'!$A:$J,10,0)</f>
      </c>
      <c r="AG114" s="4007">
        <f t="shared" si="8"/>
      </c>
      <c r="AH114" s="4007">
        <f>AG114*G114</f>
      </c>
      <c r="AI114" s="4007">
        <f t="shared" ref="AI114:AI115" si="10">AH114*H114</f>
      </c>
      <c r="AJ114" s="4003"/>
      <c r="AK114" s="4003"/>
      <c r="AL114" s="3954"/>
      <c r="AM114" s="4003"/>
      <c r="AN114" s="4003"/>
    </row>
    <row customHeight="true" ht="18" r="115">
      <c r="A115" s="3879">
        <v>57</v>
      </c>
      <c r="B115" s="3963" t="s">
        <v>3682</v>
      </c>
      <c r="C115" s="3881" t="s">
        <v>3715</v>
      </c>
      <c r="D115" s="3881" t="s">
        <v>3715</v>
      </c>
      <c r="E115" s="3881" t="s">
        <v>3715</v>
      </c>
      <c r="F115" s="3942">
        <v>2</v>
      </c>
      <c r="G115" s="3942">
        <v>2</v>
      </c>
      <c r="H115" s="3901"/>
      <c r="I115" s="3944">
        <f>VLOOKUP(C115,'Data Products'!$A:$J,2,0)</f>
      </c>
      <c r="J115" s="3903">
        <f t="shared" si="21"/>
      </c>
      <c r="K115" s="4008">
        <v>46142</v>
      </c>
      <c r="L115" s="3872">
        <f t="shared" si="31"/>
      </c>
      <c r="M115" s="4009">
        <v>0</v>
      </c>
      <c r="N115" s="4001">
        <v>0</v>
      </c>
      <c r="O115" s="3871"/>
      <c r="P115" s="3844"/>
      <c r="Q115" s="3839" t="s">
        <v>3692</v>
      </c>
      <c r="R115" s="3918"/>
      <c r="S115" s="3918"/>
      <c r="T115" s="3947"/>
      <c r="U115" s="3918"/>
      <c r="V115" s="3918"/>
      <c r="W115" s="3918"/>
      <c r="X115" s="3918"/>
      <c r="Y115" s="3918"/>
      <c r="Z115" s="3918"/>
      <c r="AA115" s="3918"/>
      <c r="AB115" s="3948">
        <f t="shared" si="2"/>
      </c>
      <c r="AC115" s="3861">
        <f t="shared" si="5"/>
      </c>
      <c r="AD115" s="3851">
        <f t="shared" si="13"/>
      </c>
      <c r="AE115" s="4005">
        <f t="shared" si="24"/>
      </c>
      <c r="AF115" s="4006">
        <f>VLOOKUP(C115,'Data Products'!$A:$J,10,0)</f>
      </c>
      <c r="AG115" s="4007">
        <f t="shared" si="8"/>
      </c>
      <c r="AH115" s="3926"/>
      <c r="AI115" s="4007">
        <f t="shared" si="10"/>
      </c>
      <c r="AJ115" s="3989"/>
      <c r="AK115" s="3989"/>
      <c r="AL115" s="3990"/>
      <c r="AM115" s="3989"/>
      <c r="AN115" s="3989"/>
    </row>
    <row customHeight="true" ht="18" r="116">
      <c r="A116" s="3915"/>
      <c r="B116" s="3915"/>
      <c r="C116" s="3915"/>
      <c r="D116" s="3914"/>
      <c r="E116" s="3914"/>
      <c r="F116" s="3914"/>
      <c r="G116" s="3914"/>
      <c r="H116" s="3914"/>
      <c r="I116" s="4010"/>
      <c r="J116" s="4011"/>
      <c r="K116" s="4011"/>
      <c r="L116" s="4011"/>
      <c r="M116" s="3914"/>
      <c r="N116" s="3914"/>
      <c r="O116" s="3922"/>
      <c r="P116" s="3922"/>
      <c r="Q116" s="3915"/>
      <c r="R116" s="3914"/>
      <c r="S116" s="3914"/>
      <c r="T116" s="3914"/>
      <c r="U116" s="3914"/>
      <c r="V116" s="3914"/>
      <c r="W116" s="3914"/>
      <c r="X116" s="3914"/>
      <c r="Y116" s="3914"/>
      <c r="Z116" s="3914"/>
      <c r="AA116" s="3914"/>
      <c r="AB116" s="3917"/>
      <c r="AC116" s="4012"/>
      <c r="AD116" s="4013"/>
      <c r="AE116" s="4014" t="s">
        <v>3669</v>
      </c>
      <c r="AF116" s="4015"/>
      <c r="AG116" s="4016">
        <v>366720000</v>
      </c>
      <c r="AH116" s="3926"/>
      <c r="AI116" s="3990"/>
      <c r="AJ116" s="3989"/>
      <c r="AK116" s="3989"/>
      <c r="AL116" s="3990"/>
      <c r="AM116" s="3989"/>
      <c r="AN116" s="3989"/>
    </row>
    <row customHeight="true" ht="18" r="117">
      <c r="A117" s="4017" t="s">
        <v>3805</v>
      </c>
      <c r="B117" s="4017"/>
      <c r="C117" s="4017"/>
      <c r="D117" s="4017"/>
      <c r="E117" s="4017"/>
      <c r="F117" s="4017"/>
      <c r="H117" s="3914"/>
      <c r="I117" s="4010"/>
      <c r="J117" s="4011"/>
      <c r="K117" s="4011"/>
      <c r="L117" s="4011"/>
      <c r="M117" s="3914"/>
      <c r="N117" s="3914"/>
      <c r="O117" s="3922"/>
      <c r="P117" s="3922"/>
      <c r="Q117" s="3915"/>
      <c r="R117" s="3914"/>
      <c r="S117" s="3914"/>
      <c r="T117" s="3914"/>
      <c r="U117" s="3914"/>
      <c r="V117" s="3914"/>
      <c r="W117" s="3914"/>
      <c r="X117" s="3914"/>
      <c r="Y117" s="3914"/>
      <c r="Z117" s="3914"/>
      <c r="AA117" s="3914"/>
      <c r="AB117" s="3917"/>
      <c r="AC117" s="4012"/>
      <c r="AD117" s="4013"/>
      <c r="AE117" s="4018" t="s">
        <v>3670</v>
      </c>
      <c r="AF117" s="4015">
        <v>0.48350239965095987</v>
      </c>
      <c r="AG117" s="4016">
        <v>177310000</v>
      </c>
      <c r="AH117" s="3926"/>
      <c r="AI117" s="3990"/>
      <c r="AJ117" s="3989"/>
      <c r="AK117" s="3989"/>
      <c r="AL117" s="3990"/>
      <c r="AM117" s="3989"/>
      <c r="AN117" s="3989"/>
    </row>
    <row r="118">
      <c r="A118" s="4019" t="s">
        <v>3629</v>
      </c>
      <c r="B118" s="4019" t="s">
        <v>3610</v>
      </c>
      <c r="C118" s="4019" t="s">
        <v>3806</v>
      </c>
      <c r="D118" s="4019" t="s">
        <v>3807</v>
      </c>
      <c r="E118" s="4020" t="s">
        <v>3808</v>
      </c>
      <c r="F118" s="4021" t="s">
        <v>3809</v>
      </c>
      <c r="G118" s="3914"/>
      <c r="H118" s="4011"/>
      <c r="I118" s="4011"/>
      <c r="J118" s="4011"/>
      <c r="K118" s="3914"/>
      <c r="L118" s="3914"/>
      <c r="M118" s="3922"/>
      <c r="N118" s="3922"/>
      <c r="O118" s="3914"/>
      <c r="P118" s="3914"/>
      <c r="Q118" s="3914"/>
      <c r="R118" s="3914"/>
      <c r="S118" s="3914"/>
      <c r="T118" s="3914"/>
      <c r="U118" s="3914"/>
      <c r="V118" s="3914"/>
      <c r="W118" s="3914"/>
      <c r="X118" s="3914"/>
      <c r="Y118" s="3914"/>
      <c r="Z118" s="3914"/>
      <c r="AA118" s="3914"/>
      <c r="AB118" s="3914"/>
      <c r="AC118" s="3914"/>
      <c r="AE118" s="4018" t="s">
        <v>3671</v>
      </c>
      <c r="AF118" s="4015">
        <v>0.06893542757417102</v>
      </c>
      <c r="AG118" s="4016">
        <v>25280000</v>
      </c>
      <c r="AH118" s="3989"/>
      <c r="AI118" s="3989"/>
      <c r="AJ118" s="3989"/>
      <c r="AK118" s="3990"/>
      <c r="AL118" s="3989"/>
      <c r="AM118" s="3989"/>
    </row>
    <row r="119">
      <c r="A119" s="4022"/>
      <c r="B119" s="4019"/>
      <c r="C119" s="4019"/>
      <c r="D119" s="4019"/>
      <c r="E119" s="4020"/>
      <c r="F119" s="4023"/>
      <c r="G119" s="3914"/>
      <c r="H119" s="4011"/>
      <c r="I119" s="4011"/>
      <c r="J119" s="4011"/>
      <c r="K119" s="3914"/>
      <c r="L119" s="3914"/>
      <c r="M119" s="3922"/>
      <c r="N119" s="3922"/>
      <c r="O119" s="3914"/>
      <c r="P119" s="3914"/>
      <c r="Q119" s="3914"/>
      <c r="R119" s="3914"/>
      <c r="S119" s="3914"/>
      <c r="T119" s="3914"/>
      <c r="U119" s="3914"/>
      <c r="V119" s="3914"/>
      <c r="W119" s="3914"/>
      <c r="X119" s="3914"/>
      <c r="Y119" s="3914"/>
      <c r="Z119" s="3914"/>
      <c r="AA119" s="3914"/>
      <c r="AB119" s="3914"/>
      <c r="AC119" s="3914"/>
      <c r="AE119" s="4018" t="s">
        <v>3672</v>
      </c>
      <c r="AF119" s="4024">
        <v>0.1472649432809773</v>
      </c>
      <c r="AG119" s="4025">
        <v>54005000</v>
      </c>
      <c r="AH119" s="3989"/>
      <c r="AI119" s="3989"/>
      <c r="AJ119" s="3990"/>
      <c r="AK119" s="3989"/>
      <c r="AL119" s="3989"/>
    </row>
    <row r="120">
      <c r="A120" s="3881">
        <v>1</v>
      </c>
      <c r="B120" s="4026" t="s">
        <v>3810</v>
      </c>
      <c r="C120" s="4027">
        <v>15146.6</v>
      </c>
      <c r="D120" s="3839" t="s">
        <v>3811</v>
      </c>
      <c r="E120" s="3939" t="s">
        <v>3812</v>
      </c>
      <c r="F120" s="4028" t="s">
        <v>3813</v>
      </c>
      <c r="G120" s="3914"/>
      <c r="H120" s="4011"/>
      <c r="I120" s="4011"/>
      <c r="J120" s="4011"/>
      <c r="K120" s="3914"/>
      <c r="L120" s="3914"/>
      <c r="M120" s="3922"/>
      <c r="N120" s="3922"/>
      <c r="O120" s="3914"/>
      <c r="P120" s="3914"/>
      <c r="Q120" s="3914"/>
      <c r="R120" s="3914"/>
      <c r="S120" s="3914"/>
      <c r="T120" s="3914"/>
      <c r="U120" s="3914"/>
      <c r="V120" s="3914"/>
      <c r="W120" s="3914"/>
      <c r="X120" s="3914"/>
      <c r="Y120" s="3914"/>
      <c r="Z120" s="3914"/>
      <c r="AA120" s="3914"/>
      <c r="AB120" s="3914"/>
      <c r="AC120" s="3914"/>
      <c r="AE120" s="4018" t="s">
        <v>3673</v>
      </c>
      <c r="AF120" s="4029">
        <v>0.3002972294938918</v>
      </c>
      <c r="AG120" s="4030">
        <v>110125000</v>
      </c>
      <c r="AH120" s="3989"/>
      <c r="AI120" s="3989"/>
      <c r="AJ120" s="3990"/>
      <c r="AK120" s="3989"/>
      <c r="AL120" s="3989"/>
    </row>
    <row r="121">
      <c r="A121" s="3881">
        <v>2</v>
      </c>
      <c r="B121" s="4031" t="s">
        <v>3814</v>
      </c>
      <c r="C121" s="4032">
        <v>772</v>
      </c>
      <c r="D121" s="3959" t="s">
        <v>3815</v>
      </c>
      <c r="E121" s="3965" t="s">
        <v>3816</v>
      </c>
      <c r="F121" s="4028"/>
      <c r="G121" s="3914"/>
      <c r="H121" s="4011"/>
      <c r="I121" s="4011"/>
      <c r="J121" s="4011"/>
      <c r="K121" s="3914"/>
      <c r="L121" s="3914"/>
      <c r="M121" s="3922"/>
      <c r="N121" s="3922"/>
      <c r="O121" s="3914"/>
      <c r="P121" s="3914"/>
      <c r="Q121" s="3914"/>
      <c r="R121" s="3914"/>
      <c r="S121" s="3914"/>
      <c r="T121" s="3914"/>
      <c r="U121" s="3914"/>
      <c r="V121" s="3914"/>
      <c r="W121" s="3914"/>
      <c r="X121" s="3914"/>
      <c r="Y121" s="3914"/>
      <c r="Z121" s="3914"/>
      <c r="AA121" s="3914"/>
      <c r="AB121" s="3914"/>
      <c r="AC121" s="3914"/>
      <c r="AD121" s="3914"/>
      <c r="AE121" s="4018" t="s">
        <v>3622</v>
      </c>
      <c r="AF121" s="4029">
        <v>0.09960391121336507</v>
      </c>
      <c r="AG121" s="4030">
        <v>75750000</v>
      </c>
      <c r="AH121" s="3989"/>
      <c r="AI121" s="3989"/>
      <c r="AJ121" s="3990"/>
      <c r="AK121" s="3989"/>
      <c r="AL121" s="3989"/>
    </row>
    <row r="122">
      <c r="A122" s="4033">
        <v>3</v>
      </c>
      <c r="B122" s="3881" t="s">
        <v>3817</v>
      </c>
      <c r="C122" s="3881">
        <v>-798.02</v>
      </c>
      <c r="D122" s="3869"/>
      <c r="E122" s="3901"/>
      <c r="F122" s="4028"/>
      <c r="G122" s="3914"/>
      <c r="H122" s="3914"/>
      <c r="I122" s="4011"/>
      <c r="J122" s="4011"/>
      <c r="K122" s="4011"/>
      <c r="L122" s="3914"/>
      <c r="M122" s="3914"/>
      <c r="N122" s="3922"/>
      <c r="O122" s="3922"/>
      <c r="P122" s="3914"/>
      <c r="Q122" s="3914"/>
      <c r="R122" s="3914"/>
      <c r="S122" s="3914"/>
      <c r="T122" s="3914"/>
      <c r="U122" s="3914"/>
      <c r="V122" s="3914"/>
      <c r="W122" s="3914"/>
      <c r="X122" s="3914"/>
      <c r="Y122" s="3914"/>
      <c r="Z122" s="3914"/>
      <c r="AA122" s="3914"/>
      <c r="AB122" s="3914"/>
      <c r="AC122" s="3914"/>
      <c r="AD122" s="3914"/>
      <c r="AE122" s="3914"/>
      <c r="AF122" s="3914"/>
      <c r="AG122" s="3990"/>
      <c r="AH122" s="3990"/>
      <c r="AI122" s="3989"/>
      <c r="AJ122" s="3990"/>
      <c r="AK122" s="3989"/>
      <c r="AL122" s="3989"/>
    </row>
    <row r="123">
      <c r="A123" s="3914"/>
      <c r="B123" s="3915"/>
      <c r="C123" s="3915"/>
      <c r="D123" s="3914"/>
      <c r="E123" s="3914"/>
      <c r="F123" s="3914"/>
      <c r="G123" s="3914"/>
      <c r="H123" s="3914"/>
      <c r="I123" s="3914"/>
      <c r="J123" s="4011"/>
      <c r="K123" s="4011"/>
      <c r="L123" s="4011"/>
      <c r="M123" s="3914"/>
      <c r="N123" s="3914"/>
      <c r="O123" s="3922"/>
      <c r="P123" s="3922"/>
      <c r="Q123" s="3914"/>
      <c r="R123" s="3914"/>
      <c r="S123" s="3914"/>
      <c r="T123" s="3914"/>
      <c r="U123" s="3914"/>
      <c r="V123" s="3914"/>
      <c r="W123" s="3914"/>
      <c r="X123" s="3914"/>
      <c r="Y123" s="3914"/>
      <c r="Z123" s="3914"/>
      <c r="AA123" s="3914"/>
      <c r="AB123" s="3914"/>
      <c r="AC123" s="3914"/>
      <c r="AD123" s="3914"/>
      <c r="AE123" s="3914"/>
      <c r="AF123" s="3914"/>
      <c r="AG123" s="3914"/>
      <c r="AH123" s="3914"/>
      <c r="AI123" s="3990"/>
      <c r="AJ123" s="3989"/>
      <c r="AK123" s="3989"/>
      <c r="AL123" s="3990"/>
      <c r="AM123" s="3989"/>
      <c r="AN123" s="3989"/>
    </row>
    <row customHeight="true" ht="18" r="124">
      <c r="A124" s="3914"/>
      <c r="B124" s="3915"/>
      <c r="C124" s="3915"/>
      <c r="D124" s="3914"/>
      <c r="E124" s="3914"/>
      <c r="F124" s="3914"/>
      <c r="G124" s="3914"/>
      <c r="H124" s="3914"/>
      <c r="I124" s="3914"/>
      <c r="J124" s="4011"/>
      <c r="K124" s="4011"/>
      <c r="L124" s="4011"/>
      <c r="M124" s="3914"/>
      <c r="N124" s="3914"/>
      <c r="O124" s="3922"/>
      <c r="P124" s="3922"/>
      <c r="Q124" s="3914"/>
      <c r="R124" s="3914"/>
      <c r="S124" s="3914"/>
      <c r="T124" s="3914"/>
      <c r="U124" s="3914"/>
      <c r="V124" s="3914"/>
      <c r="W124" s="3914"/>
      <c r="X124" s="3914"/>
      <c r="Y124" s="3914"/>
      <c r="Z124" s="3914"/>
      <c r="AA124" s="3914"/>
      <c r="AB124" s="3914"/>
      <c r="AC124" s="3914"/>
      <c r="AD124" s="3914"/>
      <c r="AE124" s="3914"/>
      <c r="AF124" s="3914"/>
      <c r="AG124" s="3914"/>
      <c r="AH124" s="3914"/>
      <c r="AI124" s="3990"/>
      <c r="AJ124" s="3989"/>
      <c r="AK124" s="3989"/>
      <c r="AL124" s="3990"/>
      <c r="AM124" s="3989"/>
      <c r="AN124" s="3989"/>
    </row>
    <row customHeight="true" ht="18" r="125">
      <c r="A125" s="3914"/>
      <c r="B125" s="3915"/>
      <c r="C125" s="3915"/>
      <c r="D125" s="3914"/>
      <c r="E125" s="3914"/>
      <c r="F125" s="3914"/>
      <c r="G125" s="3914"/>
      <c r="H125" s="3914"/>
      <c r="I125" s="3914"/>
      <c r="J125" s="4011"/>
      <c r="K125" s="4011"/>
      <c r="L125" s="4011"/>
      <c r="M125" s="3914"/>
      <c r="N125" s="3914"/>
      <c r="O125" s="3922"/>
      <c r="P125" s="3922"/>
      <c r="Q125" s="3914"/>
      <c r="R125" s="3914"/>
      <c r="S125" s="3914"/>
      <c r="T125" s="3914"/>
      <c r="U125" s="3914"/>
      <c r="V125" s="3914"/>
      <c r="W125" s="3914"/>
      <c r="X125" s="3914"/>
      <c r="Y125" s="3914"/>
      <c r="Z125" s="3914"/>
      <c r="AA125" s="3914"/>
      <c r="AB125" s="3914"/>
      <c r="AC125" s="3914"/>
      <c r="AD125" s="3914"/>
      <c r="AE125" s="3914"/>
      <c r="AF125" s="3914"/>
      <c r="AG125" s="3914"/>
      <c r="AH125" s="3914"/>
      <c r="AI125" s="3990"/>
      <c r="AJ125" s="3989"/>
      <c r="AK125" s="3989"/>
      <c r="AL125" s="3990"/>
      <c r="AM125" s="3989"/>
      <c r="AN125" s="3989"/>
    </row>
    <row customHeight="true" ht="18" r="126">
      <c r="A126" s="3914"/>
      <c r="B126" s="3915"/>
      <c r="C126" s="3915"/>
      <c r="D126" s="3914"/>
      <c r="E126" s="3914"/>
      <c r="F126" s="3914"/>
      <c r="G126" s="3914"/>
      <c r="H126" s="3914"/>
      <c r="I126" s="3914"/>
      <c r="J126" s="4011"/>
      <c r="K126" s="4011"/>
      <c r="L126" s="4011"/>
      <c r="M126" s="3914"/>
      <c r="N126" s="3914"/>
      <c r="O126" s="3922"/>
      <c r="P126" s="3922"/>
      <c r="Q126" s="3914"/>
      <c r="R126" s="3914"/>
      <c r="S126" s="3914"/>
      <c r="T126" s="3914"/>
      <c r="U126" s="3914"/>
      <c r="V126" s="3914"/>
      <c r="W126" s="3914"/>
      <c r="X126" s="3914"/>
      <c r="Y126" s="3914"/>
      <c r="Z126" s="3914"/>
      <c r="AA126" s="3914"/>
      <c r="AB126" s="3914"/>
      <c r="AC126" s="3914"/>
      <c r="AD126" s="3914"/>
      <c r="AE126" s="3914"/>
      <c r="AF126" s="3914"/>
      <c r="AG126" s="3914"/>
      <c r="AH126" s="3914"/>
      <c r="AI126" s="3990"/>
      <c r="AJ126" s="3989"/>
      <c r="AK126" s="3989"/>
      <c r="AL126" s="3990"/>
      <c r="AM126" s="3989"/>
      <c r="AN126" s="3989"/>
    </row>
    <row r="127">
      <c r="A127" s="3929" t="s">
        <v>3818</v>
      </c>
      <c r="B127" s="3835" t="s">
        <v>3596</v>
      </c>
      <c r="C127" s="3835" t="s">
        <v>3675</v>
      </c>
      <c r="D127" s="3835"/>
      <c r="E127" s="3835"/>
      <c r="F127" s="3835" t="s">
        <v>3600</v>
      </c>
      <c r="G127" s="3835"/>
      <c r="H127" s="3835" t="s">
        <v>3676</v>
      </c>
      <c r="I127" s="3930" t="s">
        <v>3602</v>
      </c>
      <c r="J127" s="3931" t="s">
        <v>3603</v>
      </c>
      <c r="K127" s="3834" t="s">
        <v>3604</v>
      </c>
      <c r="L127" s="3834" t="s">
        <v>3605</v>
      </c>
      <c r="M127" s="3835" t="s">
        <v>3606</v>
      </c>
      <c r="N127" s="3835" t="s">
        <v>3607</v>
      </c>
      <c r="O127" s="3835" t="s">
        <v>3677</v>
      </c>
      <c r="P127" s="3835" t="s">
        <v>3678</v>
      </c>
      <c r="Q127" s="3835" t="s">
        <v>3610</v>
      </c>
      <c r="R127" s="3932"/>
      <c r="S127" s="3932"/>
      <c r="T127" s="3932"/>
      <c r="U127" s="3932"/>
      <c r="V127" s="3932"/>
      <c r="W127" s="3932"/>
      <c r="X127" s="3932"/>
      <c r="Y127" s="3932"/>
      <c r="Z127" s="3932"/>
      <c r="AA127" s="3932"/>
      <c r="AB127" s="3933" t="s">
        <v>3616</v>
      </c>
      <c r="AC127" s="3931" t="s">
        <v>3617</v>
      </c>
      <c r="AD127" s="3931" t="s">
        <v>3679</v>
      </c>
      <c r="AE127" s="3931" t="s">
        <v>3680</v>
      </c>
      <c r="AF127" s="4034" t="s">
        <v>3620</v>
      </c>
      <c r="AG127" s="4035" t="s">
        <v>3621</v>
      </c>
      <c r="AH127" s="3914"/>
      <c r="AI127" s="3931" t="s">
        <v>3623</v>
      </c>
      <c r="AJ127" s="3989"/>
      <c r="AK127" s="3989"/>
      <c r="AL127" s="3990"/>
      <c r="AM127" s="3989"/>
      <c r="AN127" s="3989"/>
    </row>
    <row r="128">
      <c r="A128" s="3835" t="s">
        <v>3629</v>
      </c>
      <c r="B128" s="3835"/>
      <c r="C128" s="3835"/>
      <c r="D128" s="3935"/>
      <c r="E128" s="3935"/>
      <c r="F128" s="3935" t="s">
        <v>3630</v>
      </c>
      <c r="G128" s="4036" t="s">
        <v>3631</v>
      </c>
      <c r="H128" s="3835"/>
      <c r="I128" s="3930"/>
      <c r="J128" s="3931"/>
      <c r="K128" s="3834"/>
      <c r="L128" s="3834"/>
      <c r="M128" s="3835" t="s">
        <v>3632</v>
      </c>
      <c r="N128" s="3835" t="s">
        <v>3632</v>
      </c>
      <c r="O128" s="3835"/>
      <c r="P128" s="3835"/>
      <c r="Q128" s="3835"/>
      <c r="R128" s="3932"/>
      <c r="S128" s="3932"/>
      <c r="T128" s="3932"/>
      <c r="U128" s="3932"/>
      <c r="V128" s="3932"/>
      <c r="W128" s="3932"/>
      <c r="X128" s="3932"/>
      <c r="Y128" s="3932"/>
      <c r="Z128" s="3932"/>
      <c r="AA128" s="3932"/>
      <c r="AB128" s="3933"/>
      <c r="AC128" s="3931"/>
      <c r="AD128" s="3931"/>
      <c r="AE128" s="3931"/>
      <c r="AF128" s="4034"/>
      <c r="AG128" s="4035"/>
      <c r="AH128" s="3914"/>
      <c r="AI128" s="3931"/>
      <c r="AJ128" s="3914"/>
      <c r="AK128" s="3914"/>
      <c r="AL128" s="3914"/>
      <c r="AM128" s="3914"/>
      <c r="AN128" s="3914"/>
    </row>
    <row r="129">
      <c r="A129" s="3939">
        <v>1</v>
      </c>
      <c r="B129" s="3839" t="s">
        <v>3636</v>
      </c>
      <c r="C129" s="4037" t="s">
        <v>3819</v>
      </c>
      <c r="D129" s="4038" t="s">
        <v>3819</v>
      </c>
      <c r="E129" s="4038" t="s">
        <v>3819</v>
      </c>
      <c r="F129" s="4039">
        <v>11036</v>
      </c>
      <c r="G129" s="3888">
        <v>11036</v>
      </c>
      <c r="H129" s="4040"/>
      <c r="I129" s="4041">
        <f>VLOOKUP(C129,'Data Products'!$A:$J,2,0)</f>
      </c>
      <c r="J129" s="4042">
        <f t="shared" ref="J129:J136" si="22">IFERROR(I129-TODAY(),"")</f>
      </c>
      <c r="K129" s="4043">
        <v>46108</v>
      </c>
      <c r="L129" s="3848">
        <f t="shared" ref="L129:L136" si="32">TODAY()-K129</f>
      </c>
      <c r="M129" s="3865">
        <v>8640</v>
      </c>
      <c r="N129" s="4044">
        <v>16930</v>
      </c>
      <c r="O129" s="3844">
        <v>0</v>
      </c>
      <c r="P129" s="3844">
        <v>0</v>
      </c>
      <c r="Q129" s="3839" t="s">
        <v>3820</v>
      </c>
      <c r="R129" s="3918"/>
      <c r="S129" s="3918"/>
      <c r="T129" s="3947"/>
      <c r="U129" s="3918"/>
      <c r="V129" s="3918"/>
      <c r="W129" s="3918"/>
      <c r="X129" s="3918"/>
      <c r="Y129" s="3918"/>
      <c r="Z129" s="3918"/>
      <c r="AA129" s="3918"/>
      <c r="AB129" s="3948">
        <f t="shared" ref="AB129:AB136" si="3">N129/30</f>
      </c>
      <c r="AC129" s="4045">
        <f t="shared" ref="AC129:AC136" si="6">IFERROR(F129/AB129,"-")</f>
      </c>
      <c r="AD129" s="3851">
        <f t="shared" ref="AD129:AD136" si="14">IFERROR(TODAY()+AC129,"-")</f>
      </c>
      <c r="AE129" s="4046">
        <f t="shared" ref="AE129:AE135" si="25">_xlfn.IFS(AC129="-","Not sold yet",AND(AC129&lt;=150,AC129&gt;60),"Out of stock more than 60 days",AC129&lt;=60,"Out of stock less than 60 days",AC129&gt;=150,"Out of stock more than 150 days")</f>
      </c>
      <c r="AF129" s="3854">
        <f>VLOOKUP(C129,'Data Products'!$A:$J,10,0)</f>
      </c>
      <c r="AG129" s="3912">
        <f t="shared" ref="AG129:AG135" si="9">AF129*F129</f>
      </c>
      <c r="AH129" s="4047">
        <v>0</v>
      </c>
      <c r="AI129" s="3951" t="s">
        <v>3821</v>
      </c>
      <c r="AJ129" s="3914"/>
      <c r="AK129" s="3914"/>
      <c r="AL129" s="3914"/>
      <c r="AM129" s="3914"/>
      <c r="AN129" s="3914"/>
    </row>
    <row r="130">
      <c r="A130" s="3939">
        <v>2</v>
      </c>
      <c r="B130" s="3839" t="s">
        <v>3636</v>
      </c>
      <c r="C130" s="4037" t="s">
        <v>3822</v>
      </c>
      <c r="D130" s="3963" t="s">
        <v>3822</v>
      </c>
      <c r="E130" s="3963" t="s">
        <v>3822</v>
      </c>
      <c r="F130" s="4048">
        <v>264</v>
      </c>
      <c r="G130" s="3907">
        <v>264</v>
      </c>
      <c r="H130" s="4040"/>
      <c r="I130" s="4041">
        <f>VLOOKUP(C130,'Data Products'!$A:$J,2,0)</f>
      </c>
      <c r="J130" s="4042">
        <f t="shared" si="22"/>
      </c>
      <c r="K130" s="4049">
        <v>46108</v>
      </c>
      <c r="L130" s="3848">
        <f t="shared" si="32"/>
      </c>
      <c r="M130" s="3865">
        <v>22</v>
      </c>
      <c r="N130" s="3865">
        <v>35</v>
      </c>
      <c r="O130" s="3844">
        <v>0</v>
      </c>
      <c r="P130" s="3844">
        <v>0</v>
      </c>
      <c r="Q130" s="3839" t="s">
        <v>3720</v>
      </c>
      <c r="R130" s="3918"/>
      <c r="S130" s="3918"/>
      <c r="T130" s="3947"/>
      <c r="U130" s="3918"/>
      <c r="V130" s="3918"/>
      <c r="W130" s="3918"/>
      <c r="X130" s="3918"/>
      <c r="Y130" s="3918"/>
      <c r="Z130" s="3918"/>
      <c r="AA130" s="3918"/>
      <c r="AB130" s="3948">
        <f t="shared" si="3"/>
      </c>
      <c r="AC130" s="3861">
        <f t="shared" si="6"/>
      </c>
      <c r="AD130" s="3851">
        <f t="shared" si="14"/>
      </c>
      <c r="AE130" s="3862">
        <f t="shared" si="25"/>
      </c>
      <c r="AF130" s="3854">
        <f>VLOOKUP(C130,'Data Products'!$A:$J,10,0)</f>
      </c>
      <c r="AG130" s="3912">
        <f t="shared" si="9"/>
      </c>
      <c r="AH130" s="4047">
        <v>0</v>
      </c>
      <c r="AI130" s="3940" t="s">
        <v>3823</v>
      </c>
      <c r="AJ130" s="3914"/>
      <c r="AK130" s="3914"/>
      <c r="AL130" s="3914"/>
      <c r="AM130" s="3914"/>
      <c r="AN130" s="3914"/>
    </row>
    <row r="131">
      <c r="A131" s="4050">
        <v>3</v>
      </c>
      <c r="B131" s="3839" t="s">
        <v>3636</v>
      </c>
      <c r="C131" s="4051" t="s">
        <v>3824</v>
      </c>
      <c r="D131" s="4052" t="s">
        <v>3824</v>
      </c>
      <c r="E131" s="4052" t="s">
        <v>3824</v>
      </c>
      <c r="F131" s="4053">
        <v>1124</v>
      </c>
      <c r="G131" s="4054">
        <v>1124</v>
      </c>
      <c r="H131" s="4055"/>
      <c r="I131" s="4041">
        <f>VLOOKUP(C131,'Data Products'!$A:$J,2,0)</f>
      </c>
      <c r="J131" s="4042">
        <f t="shared" si="22"/>
      </c>
      <c r="K131" s="4049">
        <v>46109</v>
      </c>
      <c r="L131" s="3848">
        <f t="shared" si="32"/>
      </c>
      <c r="M131" s="3865">
        <v>2338</v>
      </c>
      <c r="N131" s="3865">
        <v>3649</v>
      </c>
      <c r="O131" s="3844">
        <v>0</v>
      </c>
      <c r="P131" s="3844">
        <v>0</v>
      </c>
      <c r="Q131" s="3839" t="s">
        <v>3712</v>
      </c>
      <c r="R131" s="3844"/>
      <c r="S131" s="3844"/>
      <c r="T131" s="3844"/>
      <c r="U131" s="3844"/>
      <c r="V131" s="3844"/>
      <c r="W131" s="3844"/>
      <c r="X131" s="3844"/>
      <c r="Y131" s="3844"/>
      <c r="Z131" s="3844"/>
      <c r="AA131" s="3844"/>
      <c r="AB131" s="3948">
        <f t="shared" si="3"/>
      </c>
      <c r="AC131" s="3861">
        <f t="shared" si="6"/>
      </c>
      <c r="AD131" s="3851">
        <f t="shared" si="14"/>
      </c>
      <c r="AE131" s="3862">
        <f t="shared" si="25"/>
      </c>
      <c r="AF131" s="3854">
        <f>VLOOKUP(C131,'Data Products'!$A:$J,10,0)</f>
      </c>
      <c r="AG131" s="3912">
        <f t="shared" si="9"/>
      </c>
      <c r="AH131" s="3854"/>
      <c r="AI131" s="4056"/>
      <c r="AJ131" s="3914"/>
      <c r="AK131" s="3914"/>
      <c r="AL131" s="3914"/>
      <c r="AM131" s="3914"/>
      <c r="AN131" s="3914"/>
    </row>
    <row customHeight="true" hidden="true" ht="18" r="132">
      <c r="A132" s="3939">
        <v>4</v>
      </c>
      <c r="B132" s="3839" t="s">
        <v>3636</v>
      </c>
      <c r="C132" s="4057" t="s">
        <v>3825</v>
      </c>
      <c r="D132" s="3986" t="s">
        <v>3825</v>
      </c>
      <c r="E132" s="3986" t="s">
        <v>3825</v>
      </c>
      <c r="F132" s="4058">
        <v>0</v>
      </c>
      <c r="G132" s="3908">
        <v>0</v>
      </c>
      <c r="H132" s="4055"/>
      <c r="I132" s="4041">
        <f>VLOOKUP(C132,'Data Products'!$A:$J,2,0)</f>
      </c>
      <c r="J132" s="4042">
        <f t="shared" si="22"/>
      </c>
      <c r="K132" s="4059">
        <v>46108</v>
      </c>
      <c r="L132" s="3848">
        <f t="shared" si="32"/>
      </c>
      <c r="M132" s="3865">
        <v>41</v>
      </c>
      <c r="N132" s="4060">
        <v>100</v>
      </c>
      <c r="O132" s="3844">
        <v>0</v>
      </c>
      <c r="P132" s="3844">
        <v>0</v>
      </c>
      <c r="Q132" s="4027" t="s">
        <v>3728</v>
      </c>
      <c r="R132" s="3844"/>
      <c r="S132" s="3844"/>
      <c r="T132" s="3844"/>
      <c r="U132" s="3844"/>
      <c r="V132" s="3844"/>
      <c r="W132" s="3844"/>
      <c r="X132" s="3844"/>
      <c r="Y132" s="3844"/>
      <c r="Z132" s="3844"/>
      <c r="AA132" s="3844"/>
      <c r="AB132" s="3948">
        <f t="shared" si="3"/>
      </c>
      <c r="AC132" s="3861">
        <f t="shared" si="6"/>
      </c>
      <c r="AD132" s="3851">
        <f t="shared" si="14"/>
      </c>
      <c r="AE132" s="3862">
        <f t="shared" si="25"/>
      </c>
      <c r="AF132" s="3854">
        <f>VLOOKUP(C132,'Data Products'!$A:$J,10,0)</f>
      </c>
      <c r="AG132" s="3912">
        <f t="shared" si="9"/>
      </c>
      <c r="AH132" s="3854"/>
      <c r="AI132" s="4056"/>
      <c r="AJ132" s="3958"/>
      <c r="AK132" s="3858"/>
      <c r="AL132" s="3857"/>
      <c r="AM132" s="3858"/>
      <c r="AN132" s="3858"/>
    </row>
    <row customHeight="true" hidden="true" ht="18" r="133">
      <c r="A133" s="3939">
        <v>5</v>
      </c>
      <c r="B133" s="3839" t="s">
        <v>3636</v>
      </c>
      <c r="C133" s="4057" t="s">
        <v>3826</v>
      </c>
      <c r="D133" s="3986" t="s">
        <v>3826</v>
      </c>
      <c r="E133" s="3986" t="s">
        <v>3826</v>
      </c>
      <c r="F133" s="4058">
        <v>0</v>
      </c>
      <c r="G133" s="3908">
        <v>0</v>
      </c>
      <c r="H133" s="4055"/>
      <c r="I133" s="4041">
        <f>VLOOKUP(C133,'Data Products'!$A:$J,2,0)</f>
      </c>
      <c r="J133" s="4042">
        <f t="shared" si="22"/>
      </c>
      <c r="K133" s="4059">
        <v>46108</v>
      </c>
      <c r="L133" s="3848">
        <f t="shared" si="32"/>
      </c>
      <c r="M133" s="3844">
        <v>6</v>
      </c>
      <c r="N133" s="3865">
        <v>17</v>
      </c>
      <c r="O133" s="3844">
        <v>0</v>
      </c>
      <c r="P133" s="3844">
        <v>0</v>
      </c>
      <c r="Q133" s="4027" t="s">
        <v>3728</v>
      </c>
      <c r="R133" s="3844"/>
      <c r="S133" s="3844"/>
      <c r="T133" s="3844"/>
      <c r="U133" s="3844"/>
      <c r="V133" s="3844"/>
      <c r="W133" s="3844"/>
      <c r="X133" s="3844"/>
      <c r="Y133" s="3844"/>
      <c r="Z133" s="3844"/>
      <c r="AA133" s="3844"/>
      <c r="AB133" s="3948">
        <f t="shared" si="3"/>
      </c>
      <c r="AC133" s="3861">
        <f t="shared" si="6"/>
      </c>
      <c r="AD133" s="3851">
        <f t="shared" si="14"/>
      </c>
      <c r="AE133" s="3862">
        <f t="shared" si="25"/>
      </c>
      <c r="AF133" s="3854">
        <f>VLOOKUP(C133,'Data Products'!$A:$J,10,0)</f>
      </c>
      <c r="AG133" s="3912">
        <f t="shared" si="9"/>
      </c>
      <c r="AH133" s="3854"/>
      <c r="AI133" s="4056"/>
      <c r="AJ133" s="3958"/>
      <c r="AK133" s="3858"/>
      <c r="AL133" s="3857"/>
      <c r="AM133" s="3858"/>
      <c r="AN133" s="3858"/>
    </row>
    <row customHeight="true" hidden="true" ht="18" r="134">
      <c r="A134" s="3965">
        <v>6</v>
      </c>
      <c r="B134" s="3839" t="s">
        <v>3636</v>
      </c>
      <c r="C134" s="3965" t="s">
        <v>3826</v>
      </c>
      <c r="D134" s="3963" t="s">
        <v>3826</v>
      </c>
      <c r="E134" s="3963" t="s">
        <v>3826</v>
      </c>
      <c r="F134" s="4058">
        <v>0</v>
      </c>
      <c r="G134" s="3908">
        <v>0</v>
      </c>
      <c r="H134" s="4061"/>
      <c r="I134" s="4041">
        <f>VLOOKUP(C134,'Data Products'!$A:$J,2,0)</f>
      </c>
      <c r="J134" s="4042">
        <f t="shared" si="22"/>
      </c>
      <c r="K134" s="4059">
        <v>46109</v>
      </c>
      <c r="L134" s="3848">
        <f t="shared" si="32"/>
      </c>
      <c r="M134" s="3844">
        <v>6</v>
      </c>
      <c r="N134" s="3865">
        <v>17</v>
      </c>
      <c r="O134" s="3844">
        <v>1</v>
      </c>
      <c r="P134" s="3844">
        <v>1</v>
      </c>
      <c r="Q134" s="4027" t="s">
        <v>3728</v>
      </c>
      <c r="R134" s="3844"/>
      <c r="S134" s="3844"/>
      <c r="T134" s="3844"/>
      <c r="U134" s="3844"/>
      <c r="V134" s="3844"/>
      <c r="W134" s="3844"/>
      <c r="X134" s="3844"/>
      <c r="Y134" s="3844"/>
      <c r="Z134" s="3844"/>
      <c r="AA134" s="3844"/>
      <c r="AB134" s="3948">
        <f t="shared" si="3"/>
      </c>
      <c r="AC134" s="3861">
        <f t="shared" si="6"/>
      </c>
      <c r="AD134" s="3851">
        <f t="shared" si="14"/>
      </c>
      <c r="AE134" s="3862">
        <f t="shared" si="25"/>
      </c>
      <c r="AF134" s="3854">
        <f>VLOOKUP(C134,'Data Products'!$A:$J,10,0)</f>
      </c>
      <c r="AG134" s="3912">
        <f t="shared" si="9"/>
      </c>
      <c r="AH134" s="3854">
        <f>IF(J134&lt;=90,F134,0)</f>
      </c>
      <c r="AI134" s="4056"/>
      <c r="AJ134" s="3958"/>
      <c r="AK134" s="3858"/>
      <c r="AL134" s="3857"/>
      <c r="AM134" s="3858"/>
      <c r="AN134" s="3858"/>
    </row>
    <row r="135">
      <c r="A135" s="3881">
        <v>8</v>
      </c>
      <c r="B135" s="4026" t="s">
        <v>3636</v>
      </c>
      <c r="C135" s="4062" t="s">
        <v>3827</v>
      </c>
      <c r="D135" s="3963" t="s">
        <v>3827</v>
      </c>
      <c r="E135" s="3963" t="s">
        <v>3827</v>
      </c>
      <c r="F135" s="4063">
        <v>3883</v>
      </c>
      <c r="G135" s="4064">
        <v>3883</v>
      </c>
      <c r="H135" s="4062"/>
      <c r="I135" s="4041">
        <f>VLOOKUP(C135,'Data Products'!$A:$J,2,0)</f>
      </c>
      <c r="J135" s="4042">
        <f t="shared" si="22"/>
      </c>
      <c r="K135" s="4008">
        <v>46112</v>
      </c>
      <c r="L135" s="3905">
        <f t="shared" si="32"/>
      </c>
      <c r="M135" s="3903">
        <v>34</v>
      </c>
      <c r="N135" s="3940">
        <v>110</v>
      </c>
      <c r="O135" s="3869">
        <v>4</v>
      </c>
      <c r="P135" s="3869">
        <v>4</v>
      </c>
      <c r="Q135" s="3881" t="s">
        <v>3728</v>
      </c>
      <c r="R135" s="3869"/>
      <c r="S135" s="3869"/>
      <c r="T135" s="3869"/>
      <c r="U135" s="3869"/>
      <c r="V135" s="3869"/>
      <c r="W135" s="3869"/>
      <c r="X135" s="3869"/>
      <c r="Y135" s="3869"/>
      <c r="Z135" s="3869"/>
      <c r="AA135" s="3869"/>
      <c r="AB135" s="4065">
        <f t="shared" si="3"/>
      </c>
      <c r="AC135" s="3910">
        <f t="shared" si="6"/>
      </c>
      <c r="AD135" s="4066">
        <f t="shared" si="14"/>
      </c>
      <c r="AE135" s="4067">
        <f t="shared" si="25"/>
      </c>
      <c r="AF135" s="4068">
        <f>VLOOKUP(C135,'Data Products'!$A:$J,10,0)</f>
      </c>
      <c r="AG135" s="4068">
        <f t="shared" si="9"/>
      </c>
      <c r="AH135" s="3914"/>
      <c r="AI135" s="3954"/>
      <c r="AJ135" s="3914"/>
      <c r="AK135" s="3914"/>
      <c r="AL135" s="3914"/>
      <c r="AM135" s="3914"/>
      <c r="AN135" s="3914"/>
    </row>
    <row customHeight="true" ht="18" r="136">
      <c r="A136" s="3881">
        <v>9</v>
      </c>
      <c r="B136" s="4026" t="s">
        <v>3636</v>
      </c>
      <c r="C136" s="4062" t="s">
        <v>3828</v>
      </c>
      <c r="D136" s="4062" t="s">
        <v>3828</v>
      </c>
      <c r="E136" s="4062" t="s">
        <v>3828</v>
      </c>
      <c r="F136" s="3907">
        <v>1000</v>
      </c>
      <c r="G136" s="4069">
        <v>1000</v>
      </c>
      <c r="H136" s="4062"/>
      <c r="I136" s="4041">
        <f>VLOOKUP(C136,'Data Products'!$A:$J,2,0)</f>
      </c>
      <c r="J136" s="4042">
        <f t="shared" si="22"/>
      </c>
      <c r="K136" s="4008">
        <v>46113</v>
      </c>
      <c r="L136" s="3905">
        <f t="shared" si="32"/>
      </c>
      <c r="M136" s="4070">
        <v>0</v>
      </c>
      <c r="N136" s="3940">
        <v>0</v>
      </c>
      <c r="O136" s="3869">
        <v>5</v>
      </c>
      <c r="P136" s="3869">
        <v>5</v>
      </c>
      <c r="Q136" s="3881" t="s">
        <v>3728</v>
      </c>
      <c r="R136" s="3869"/>
      <c r="S136" s="3869"/>
      <c r="T136" s="3869"/>
      <c r="U136" s="3869"/>
      <c r="V136" s="3869"/>
      <c r="W136" s="3869"/>
      <c r="X136" s="3869"/>
      <c r="Y136" s="3869"/>
      <c r="Z136" s="3869"/>
      <c r="AA136" s="3869"/>
      <c r="AB136" s="4065">
        <f t="shared" si="3"/>
      </c>
      <c r="AC136" s="3910">
        <f t="shared" si="6"/>
      </c>
      <c r="AD136" s="4066">
        <f t="shared" si="14"/>
      </c>
      <c r="AE136" s="4067"/>
      <c r="AF136" s="4068"/>
      <c r="AG136" s="4068"/>
      <c r="AH136" s="3914"/>
      <c r="AI136" s="3954"/>
      <c r="AJ136" s="3914"/>
      <c r="AK136" s="3914"/>
      <c r="AL136" s="3914"/>
      <c r="AM136" s="3914"/>
      <c r="AN136" s="3914"/>
    </row>
    <row r="137">
      <c r="A137" s="4071"/>
      <c r="B137" s="3915"/>
      <c r="C137" s="3915"/>
      <c r="D137" s="3914"/>
      <c r="E137" s="3914"/>
      <c r="F137" s="3914"/>
      <c r="G137" s="3914"/>
      <c r="H137" s="3914"/>
      <c r="I137" s="3914"/>
      <c r="J137" s="4011"/>
      <c r="K137" s="4011"/>
      <c r="L137" s="4011"/>
      <c r="M137" s="3989"/>
      <c r="N137" s="3914"/>
      <c r="O137" s="3914"/>
      <c r="P137" s="3914"/>
      <c r="Q137" s="3914"/>
      <c r="R137" s="3914"/>
      <c r="S137" s="3914"/>
      <c r="T137" s="3914"/>
      <c r="U137" s="3914"/>
      <c r="V137" s="3914"/>
      <c r="W137" s="3914"/>
      <c r="X137" s="3914"/>
      <c r="Y137" s="3914"/>
      <c r="Z137" s="3914"/>
      <c r="AA137" s="3914"/>
      <c r="AB137" s="3914"/>
      <c r="AC137" s="3914"/>
      <c r="AD137" s="3914"/>
      <c r="AE137" s="4014" t="s">
        <v>3669</v>
      </c>
      <c r="AF137" s="4015">
        <f t="shared" ref="AF137:AF141" si="29">AG137/$AG$106</f>
      </c>
      <c r="AG137" s="4015">
        <f>SUM(AG131:AG132)</f>
      </c>
      <c r="AH137" s="3914"/>
      <c r="AI137" s="3990"/>
      <c r="AJ137" s="3989"/>
      <c r="AK137" s="3989"/>
      <c r="AL137" s="3990"/>
      <c r="AM137" s="3989"/>
      <c r="AN137" s="3989"/>
    </row>
    <row r="138">
      <c r="A138" s="3914"/>
      <c r="B138" s="3915"/>
      <c r="C138" s="3915"/>
      <c r="D138" s="3914"/>
      <c r="E138" s="3914"/>
      <c r="F138" s="3914"/>
      <c r="G138" s="3914"/>
      <c r="H138" s="3914"/>
      <c r="I138" s="3914"/>
      <c r="J138" s="4011"/>
      <c r="K138" s="4011"/>
      <c r="L138" s="4011"/>
      <c r="M138" s="3989"/>
      <c r="N138" s="3914"/>
      <c r="O138" s="3914"/>
      <c r="P138" s="3914"/>
      <c r="Q138" s="3914"/>
      <c r="R138" s="3914"/>
      <c r="S138" s="3914"/>
      <c r="T138" s="3914"/>
      <c r="U138" s="3914"/>
      <c r="V138" s="3914"/>
      <c r="W138" s="3914"/>
      <c r="X138" s="3914"/>
      <c r="Y138" s="3914"/>
      <c r="Z138" s="3914"/>
      <c r="AA138" s="3914"/>
      <c r="AB138" s="3914"/>
      <c r="AC138" s="3914"/>
      <c r="AD138" s="3914"/>
      <c r="AE138" s="4018" t="s">
        <v>3670</v>
      </c>
      <c r="AF138" s="4015">
        <f t="shared" si="29"/>
      </c>
      <c r="AG138" s="4015">
        <f t="shared" ref="AG138:AG142" si="19">SUMIF($AG$129:$AG$130,$AE$129:$AE$130,AE138)</f>
      </c>
      <c r="AH138" s="3914"/>
      <c r="AI138" s="3990"/>
      <c r="AJ138" s="3989"/>
      <c r="AK138" s="3989"/>
      <c r="AL138" s="3990"/>
      <c r="AM138" s="3989"/>
      <c r="AN138" s="3989"/>
    </row>
    <row customHeight="true" ht="18" r="139">
      <c r="A139" s="3914"/>
      <c r="B139" s="3915"/>
      <c r="C139" s="3915"/>
      <c r="D139" s="3914"/>
      <c r="E139" s="3914"/>
      <c r="F139" s="3914"/>
      <c r="G139" s="3914"/>
      <c r="H139" s="3914"/>
      <c r="I139" s="3914"/>
      <c r="J139" s="4011"/>
      <c r="K139" s="4011"/>
      <c r="L139" s="4011"/>
      <c r="M139" s="3989"/>
      <c r="N139" s="3914"/>
      <c r="O139" s="3914"/>
      <c r="P139" s="3914"/>
      <c r="Q139" s="3914"/>
      <c r="R139" s="3914"/>
      <c r="S139" s="3914"/>
      <c r="T139" s="3914"/>
      <c r="U139" s="3914"/>
      <c r="V139" s="3914"/>
      <c r="W139" s="3914"/>
      <c r="X139" s="3914"/>
      <c r="Y139" s="3914"/>
      <c r="Z139" s="3914"/>
      <c r="AA139" s="3914"/>
      <c r="AB139" s="3914"/>
      <c r="AC139" s="3914"/>
      <c r="AD139" s="3914"/>
      <c r="AE139" s="4018" t="s">
        <v>3671</v>
      </c>
      <c r="AF139" s="4015">
        <f t="shared" si="29"/>
      </c>
      <c r="AG139" s="4015">
        <f t="shared" si="19"/>
      </c>
      <c r="AH139" s="3914"/>
      <c r="AI139" s="3990"/>
      <c r="AJ139" s="3989"/>
      <c r="AK139" s="3989"/>
      <c r="AL139" s="3990"/>
      <c r="AM139" s="3989"/>
      <c r="AN139" s="3989"/>
    </row>
    <row customHeight="true" ht="18" r="140">
      <c r="A140" s="3914"/>
      <c r="B140" s="3915"/>
      <c r="C140" s="3915"/>
      <c r="D140" s="3914"/>
      <c r="E140" s="3914"/>
      <c r="F140" s="3914"/>
      <c r="G140" s="3914"/>
      <c r="H140" s="3914"/>
      <c r="I140" s="3914"/>
      <c r="J140" s="4011"/>
      <c r="K140" s="4011"/>
      <c r="L140" s="4011"/>
      <c r="M140" s="3989"/>
      <c r="N140" s="3914"/>
      <c r="O140" s="3914"/>
      <c r="P140" s="3914"/>
      <c r="Q140" s="3914"/>
      <c r="R140" s="3914"/>
      <c r="S140" s="3914"/>
      <c r="T140" s="3914"/>
      <c r="U140" s="3914"/>
      <c r="V140" s="3914"/>
      <c r="W140" s="3914"/>
      <c r="X140" s="3914"/>
      <c r="Y140" s="3914"/>
      <c r="Z140" s="3914"/>
      <c r="AA140" s="3914"/>
      <c r="AB140" s="3914"/>
      <c r="AC140" s="3914"/>
      <c r="AD140" s="3914"/>
      <c r="AE140" s="4018" t="s">
        <v>3672</v>
      </c>
      <c r="AF140" s="4015">
        <f t="shared" si="29"/>
      </c>
      <c r="AG140" s="4015">
        <f t="shared" si="19"/>
      </c>
      <c r="AH140" s="3914"/>
      <c r="AI140" s="3990"/>
      <c r="AJ140" s="3989"/>
      <c r="AK140" s="3989"/>
      <c r="AL140" s="3990"/>
      <c r="AM140" s="3989"/>
      <c r="AN140" s="3989"/>
    </row>
    <row customHeight="true" ht="18" r="141">
      <c r="A141" s="3914"/>
      <c r="B141" s="3915"/>
      <c r="C141" s="3915"/>
      <c r="D141" s="3914"/>
      <c r="E141" s="3914"/>
      <c r="G141" s="3914"/>
      <c r="H141" s="3914"/>
      <c r="I141" s="3914"/>
      <c r="J141" s="4011"/>
      <c r="K141" s="4011"/>
      <c r="L141" s="4011"/>
      <c r="M141" s="3914"/>
      <c r="N141" s="3914"/>
      <c r="O141" s="3914"/>
      <c r="P141" s="3914"/>
      <c r="Q141" s="3914"/>
      <c r="R141" s="3914"/>
      <c r="S141" s="3914"/>
      <c r="T141" s="3914"/>
      <c r="U141" s="3914"/>
      <c r="V141" s="3914"/>
      <c r="W141" s="3914"/>
      <c r="X141" s="3914"/>
      <c r="Y141" s="3914"/>
      <c r="Z141" s="3914"/>
      <c r="AA141" s="3914"/>
      <c r="AB141" s="3914"/>
      <c r="AC141" s="3914"/>
      <c r="AD141" s="3914"/>
      <c r="AE141" s="4018" t="s">
        <v>3673</v>
      </c>
      <c r="AF141" s="4015">
        <f t="shared" si="29"/>
      </c>
      <c r="AG141" s="4024">
        <f t="shared" si="19"/>
      </c>
      <c r="AH141" s="3914"/>
      <c r="AI141" s="3990"/>
      <c r="AJ141" s="3989"/>
      <c r="AK141" s="3989"/>
      <c r="AL141" s="3990"/>
      <c r="AM141" s="3989"/>
      <c r="AN141" s="3989"/>
    </row>
    <row r="142">
      <c r="A142" s="3914"/>
      <c r="B142" s="3915"/>
      <c r="C142" s="3915"/>
      <c r="D142" s="3914"/>
      <c r="E142" s="3914"/>
      <c r="F142" s="3914"/>
      <c r="G142" s="3914"/>
      <c r="H142" s="3914"/>
      <c r="I142" s="4011"/>
      <c r="J142" s="4011"/>
      <c r="K142" s="4011"/>
      <c r="L142" s="3914"/>
      <c r="M142" s="3914"/>
      <c r="N142" s="3914"/>
      <c r="O142" s="3914"/>
      <c r="P142" s="3914"/>
      <c r="Q142" s="3914"/>
      <c r="R142" s="3914"/>
      <c r="S142" s="3914"/>
      <c r="T142" s="3914"/>
      <c r="U142" s="3914"/>
      <c r="V142" s="3914"/>
      <c r="W142" s="3914"/>
      <c r="X142" s="3914"/>
      <c r="Y142" s="3914"/>
      <c r="Z142" s="3914"/>
      <c r="AA142" s="3914"/>
      <c r="AB142" s="3914"/>
      <c r="AC142" s="3914"/>
      <c r="AD142" s="4072"/>
      <c r="AE142" s="4018" t="s">
        <v>3622</v>
      </c>
      <c r="AF142" s="4024">
        <f>AVERAGE(AI53:AI102)/AVERAGE(G53:G102)</f>
      </c>
      <c r="AG142" s="4015">
        <f t="shared" si="19"/>
      </c>
      <c r="AH142" s="3990"/>
      <c r="AI142" s="3989"/>
      <c r="AJ142" s="3989"/>
      <c r="AK142" s="3990"/>
      <c r="AL142" s="3989"/>
      <c r="AM142" s="3989"/>
    </row>
    <row r="143">
      <c r="A143" s="4017" t="s">
        <v>3829</v>
      </c>
      <c r="B143" s="4017"/>
      <c r="C143" s="4017"/>
      <c r="D143" s="4017"/>
      <c r="E143" s="4017"/>
      <c r="F143" s="3914"/>
      <c r="G143" s="3914"/>
      <c r="H143" s="3914"/>
      <c r="I143" s="4011"/>
      <c r="J143" s="4011"/>
      <c r="K143" s="4011"/>
      <c r="L143" s="3914"/>
      <c r="M143" s="3914"/>
      <c r="N143" s="3914"/>
      <c r="O143" s="3914"/>
      <c r="P143" s="3914"/>
      <c r="Q143" s="3914"/>
      <c r="R143" s="3914"/>
      <c r="S143" s="3914"/>
      <c r="T143" s="3914"/>
      <c r="U143" s="3914"/>
      <c r="V143" s="3914"/>
      <c r="W143" s="3914"/>
      <c r="X143" s="3914"/>
      <c r="Y143" s="3914"/>
      <c r="Z143" s="3914"/>
      <c r="AA143" s="3914"/>
      <c r="AB143" s="3914"/>
      <c r="AC143" s="3914"/>
      <c r="AG143" s="3914"/>
      <c r="AH143" s="3990"/>
      <c r="AI143" s="3989"/>
      <c r="AJ143" s="3989"/>
      <c r="AK143" s="3990"/>
      <c r="AL143" s="3989"/>
      <c r="AM143" s="3989"/>
    </row>
    <row r="144">
      <c r="A144" s="3835" t="s">
        <v>3629</v>
      </c>
      <c r="B144" s="3835" t="s">
        <v>3610</v>
      </c>
      <c r="C144" s="3835" t="s">
        <v>3806</v>
      </c>
      <c r="D144" s="3835" t="s">
        <v>3807</v>
      </c>
      <c r="E144" s="3835" t="s">
        <v>3808</v>
      </c>
      <c r="F144" s="3914"/>
      <c r="G144" s="3914"/>
      <c r="H144" s="4011"/>
      <c r="I144" s="4011" t="s">
        <v>3668</v>
      </c>
      <c r="J144" s="4011"/>
      <c r="K144" s="3914"/>
      <c r="L144" s="3914"/>
      <c r="M144" s="3922"/>
      <c r="N144" s="3922"/>
      <c r="O144" s="3914"/>
      <c r="P144" s="3914"/>
      <c r="Q144" s="3914"/>
      <c r="R144" s="3914"/>
      <c r="S144" s="3914"/>
      <c r="T144" s="3914"/>
      <c r="U144" s="3914"/>
      <c r="V144" s="3914"/>
      <c r="W144" s="3914"/>
      <c r="X144" s="3914"/>
      <c r="Y144" s="3914"/>
      <c r="Z144" s="3914"/>
      <c r="AA144" s="3914"/>
      <c r="AB144" s="3914"/>
      <c r="AC144" s="3914"/>
      <c r="AE144" s="3914"/>
      <c r="AF144" s="3914"/>
      <c r="AG144" s="3990"/>
      <c r="AH144" s="3989"/>
      <c r="AI144" s="3989"/>
      <c r="AJ144" s="3989"/>
      <c r="AK144" s="3990"/>
      <c r="AL144" s="3989"/>
      <c r="AM144" s="3989"/>
    </row>
    <row r="145">
      <c r="A145" s="3835"/>
      <c r="B145" s="3835"/>
      <c r="C145" s="3835"/>
      <c r="D145" s="3835"/>
      <c r="E145" s="3835"/>
      <c r="F145" s="3914"/>
      <c r="G145" s="3914"/>
      <c r="H145" s="4011"/>
      <c r="I145" s="4011"/>
      <c r="J145" s="4011"/>
      <c r="K145" s="3914"/>
      <c r="L145" s="3914"/>
      <c r="M145" s="3922"/>
      <c r="N145" s="3922"/>
      <c r="O145" s="3914"/>
      <c r="P145" s="3914"/>
      <c r="Q145" s="3914"/>
      <c r="R145" s="3914"/>
      <c r="S145" s="3914"/>
      <c r="T145" s="3914"/>
      <c r="U145" s="3914"/>
      <c r="V145" s="3914"/>
      <c r="W145" s="3914"/>
      <c r="X145" s="3914"/>
      <c r="Y145" s="3914"/>
      <c r="Z145" s="3914"/>
      <c r="AA145" s="3914"/>
      <c r="AB145" s="3914"/>
      <c r="AC145" s="3914"/>
      <c r="AE145" s="3914"/>
      <c r="AF145" s="3914"/>
      <c r="AG145" s="3990"/>
      <c r="AH145" s="3989"/>
      <c r="AI145" s="3989"/>
      <c r="AJ145" s="3990"/>
      <c r="AK145" s="3989"/>
      <c r="AL145" s="3989"/>
    </row>
    <row r="146">
      <c r="A146" s="3839">
        <v>1</v>
      </c>
      <c r="B146" s="3839" t="s">
        <v>3830</v>
      </c>
      <c r="C146" s="4027">
        <v>15650</v>
      </c>
      <c r="D146" s="3839" t="s">
        <v>3811</v>
      </c>
      <c r="E146" s="3839" t="s">
        <v>3812</v>
      </c>
      <c r="I146" s="3914"/>
      <c r="J146" s="4011"/>
      <c r="K146" s="4011"/>
      <c r="L146" s="4011"/>
      <c r="M146" s="3914"/>
      <c r="N146" s="3914"/>
      <c r="O146" s="3914"/>
      <c r="P146" s="3914"/>
      <c r="Q146" s="3914"/>
      <c r="R146" s="3914"/>
      <c r="S146" s="3914"/>
      <c r="T146" s="3914"/>
      <c r="U146" s="3914"/>
      <c r="V146" s="3914"/>
      <c r="W146" s="3914"/>
      <c r="X146" s="3914"/>
      <c r="Y146" s="3914"/>
      <c r="Z146" s="3914"/>
      <c r="AA146" s="3914"/>
      <c r="AB146" s="3914"/>
      <c r="AC146" s="3914"/>
      <c r="AD146" s="3914"/>
      <c r="AH146" s="3914"/>
      <c r="AI146" s="3990"/>
      <c r="AJ146" s="3989"/>
      <c r="AK146" s="3990"/>
      <c r="AL146" s="3989"/>
      <c r="AM146" s="3989"/>
    </row>
    <row r="147">
      <c r="A147" s="3839">
        <v>2</v>
      </c>
      <c r="B147" s="3839" t="s">
        <v>3831</v>
      </c>
      <c r="C147" s="4027">
        <v>15622</v>
      </c>
      <c r="D147" s="3839" t="s">
        <v>3811</v>
      </c>
      <c r="E147" s="3839" t="s">
        <v>3812</v>
      </c>
      <c r="I147" s="3914"/>
      <c r="J147" s="4011"/>
      <c r="K147" s="4011"/>
      <c r="L147" s="4011"/>
      <c r="M147" s="3914"/>
      <c r="N147" s="3914"/>
      <c r="O147" s="3914"/>
      <c r="P147" s="3914"/>
      <c r="Q147" s="3914"/>
      <c r="R147" s="3914"/>
      <c r="S147" s="3914"/>
      <c r="T147" s="3914"/>
      <c r="U147" s="3914"/>
      <c r="V147" s="3914"/>
      <c r="W147" s="3914"/>
      <c r="X147" s="3914"/>
      <c r="Y147" s="3914"/>
      <c r="Z147" s="3914"/>
      <c r="AA147" s="3914"/>
      <c r="AB147" s="3914"/>
      <c r="AC147" s="3914"/>
      <c r="AD147" s="3914"/>
      <c r="AE147" s="3914"/>
      <c r="AF147" s="3914"/>
      <c r="AG147" s="3914"/>
      <c r="AH147" s="3914"/>
      <c r="AI147" s="3990"/>
      <c r="AJ147" s="3989"/>
      <c r="AK147" s="3989"/>
      <c r="AL147" s="3990"/>
      <c r="AM147" s="3989"/>
      <c r="AN147" s="3989"/>
    </row>
    <row r="148">
      <c r="H148" s="4073"/>
      <c r="I148" s="3914"/>
      <c r="J148" s="4011"/>
      <c r="K148" s="4011"/>
      <c r="L148" s="4011"/>
      <c r="M148" s="3914"/>
      <c r="N148" s="3914"/>
      <c r="O148" s="3914"/>
      <c r="P148" s="3914"/>
      <c r="Q148" s="3914"/>
      <c r="R148" s="3914"/>
      <c r="S148" s="3914"/>
      <c r="T148" s="3914"/>
      <c r="U148" s="3914"/>
      <c r="V148" s="3914"/>
      <c r="W148" s="3914"/>
      <c r="X148" s="3914"/>
      <c r="Y148" s="3914"/>
      <c r="Z148" s="3914"/>
      <c r="AA148" s="3914"/>
      <c r="AB148" s="3914"/>
      <c r="AC148" s="3914"/>
      <c r="AD148" s="3914"/>
      <c r="AE148" s="3914"/>
      <c r="AF148" s="3914"/>
      <c r="AG148" s="3914"/>
      <c r="AH148" s="3914"/>
      <c r="AI148" s="3990"/>
      <c r="AJ148" s="3989"/>
      <c r="AK148" s="3989"/>
      <c r="AL148" s="3990"/>
      <c r="AM148" s="3989"/>
      <c r="AN148" s="3989"/>
    </row>
    <row r="149">
      <c r="A149" s="3914"/>
      <c r="B149" s="3915"/>
      <c r="C149" s="3915"/>
      <c r="D149" s="3914"/>
      <c r="E149" s="3914"/>
      <c r="F149" s="3914"/>
      <c r="G149" s="3914"/>
      <c r="H149" s="4047"/>
      <c r="I149" s="3914"/>
      <c r="J149" s="4011"/>
      <c r="K149" s="4011"/>
      <c r="L149" s="4011"/>
      <c r="M149" s="3914"/>
      <c r="N149" s="3914"/>
      <c r="O149" s="3914"/>
      <c r="P149" s="3914"/>
      <c r="Q149" s="3914"/>
      <c r="R149" s="3914"/>
      <c r="S149" s="3914"/>
      <c r="T149" s="3914"/>
      <c r="U149" s="3914"/>
      <c r="V149" s="3914"/>
      <c r="W149" s="3914"/>
      <c r="X149" s="3914"/>
      <c r="Y149" s="3914"/>
      <c r="Z149" s="3914"/>
      <c r="AA149" s="3914"/>
      <c r="AB149" s="3914"/>
      <c r="AC149" s="3914"/>
      <c r="AD149" s="3914"/>
      <c r="AE149" s="3914"/>
      <c r="AF149" s="3914"/>
      <c r="AG149" s="3914"/>
      <c r="AH149" s="3914"/>
      <c r="AI149" s="3990"/>
      <c r="AJ149" s="3989"/>
      <c r="AK149" s="3989"/>
      <c r="AL149" s="3990"/>
      <c r="AM149" s="3989"/>
      <c r="AN149" s="3989"/>
    </row>
    <row r="150">
      <c r="A150" s="3914"/>
      <c r="B150" s="3915"/>
      <c r="C150" s="3915"/>
      <c r="D150" s="3914"/>
      <c r="E150" s="3914"/>
      <c r="F150" s="3914"/>
      <c r="G150" s="3914"/>
      <c r="H150" s="4047"/>
      <c r="I150" s="3914"/>
      <c r="J150" s="4011"/>
      <c r="K150" s="4011"/>
      <c r="L150" s="4011"/>
      <c r="M150" s="3914"/>
      <c r="N150" s="3914"/>
      <c r="O150" s="3914"/>
      <c r="P150" s="3914"/>
      <c r="Q150" s="3914"/>
      <c r="R150" s="3914"/>
      <c r="S150" s="3914"/>
      <c r="T150" s="3914"/>
      <c r="U150" s="3914"/>
      <c r="V150" s="3914"/>
      <c r="W150" s="3914"/>
      <c r="X150" s="3914"/>
      <c r="Y150" s="3914"/>
      <c r="Z150" s="3914"/>
      <c r="AA150" s="3914"/>
      <c r="AB150" s="3914"/>
      <c r="AC150" s="3914"/>
      <c r="AD150" s="3914"/>
      <c r="AE150" s="3914"/>
      <c r="AF150" s="3914"/>
      <c r="AG150" s="3914"/>
      <c r="AH150" s="3914"/>
      <c r="AI150" s="3990"/>
      <c r="AJ150" s="3989"/>
      <c r="AK150" s="3989"/>
      <c r="AL150" s="3990"/>
      <c r="AM150" s="3989"/>
      <c r="AN150" s="3989"/>
    </row>
    <row r="151">
      <c r="A151" s="3914"/>
      <c r="B151" s="3915"/>
      <c r="C151" s="3915"/>
      <c r="D151" s="3914"/>
      <c r="E151" s="3914"/>
      <c r="F151" s="3914"/>
      <c r="G151" s="3914"/>
      <c r="H151" s="4047"/>
      <c r="I151" s="3914"/>
      <c r="J151" s="4011"/>
      <c r="K151" s="4011"/>
      <c r="L151" s="4011"/>
      <c r="M151" s="3914"/>
      <c r="N151" s="3914"/>
      <c r="O151" s="3918"/>
      <c r="P151" s="3918"/>
      <c r="Q151" s="3914"/>
      <c r="R151" s="3914"/>
      <c r="S151" s="3914"/>
      <c r="T151" s="3914"/>
      <c r="U151" s="3914"/>
      <c r="V151" s="3914"/>
      <c r="W151" s="3914"/>
      <c r="X151" s="3914"/>
      <c r="Y151" s="3914"/>
      <c r="Z151" s="3914"/>
      <c r="AA151" s="3914"/>
      <c r="AB151" s="3914"/>
      <c r="AC151" s="3914"/>
      <c r="AD151" s="3914"/>
      <c r="AE151" s="3914"/>
      <c r="AF151" s="3914"/>
      <c r="AG151" s="3914"/>
      <c r="AH151" s="3914"/>
      <c r="AI151" s="3990"/>
      <c r="AJ151" s="3989"/>
      <c r="AK151" s="3989"/>
      <c r="AL151" s="3990"/>
      <c r="AM151" s="3989"/>
      <c r="AN151" s="3989"/>
    </row>
    <row r="152">
      <c r="A152" s="3914"/>
      <c r="B152" s="3915"/>
      <c r="C152" s="3915"/>
      <c r="D152" s="3914"/>
      <c r="E152" s="3914"/>
      <c r="F152" s="3914"/>
      <c r="G152" s="3914"/>
      <c r="H152" s="4047"/>
      <c r="I152" s="3914"/>
      <c r="J152" s="4011"/>
      <c r="K152" s="4011"/>
      <c r="L152" s="4011"/>
      <c r="M152" s="3914"/>
      <c r="N152" s="3914"/>
      <c r="O152" s="3918"/>
      <c r="P152" s="3918"/>
      <c r="Q152" s="3914"/>
      <c r="R152" s="3914"/>
      <c r="S152" s="3914"/>
      <c r="T152" s="3914"/>
      <c r="U152" s="3914"/>
      <c r="V152" s="3914"/>
      <c r="W152" s="3914"/>
      <c r="X152" s="3914"/>
      <c r="Y152" s="3914"/>
      <c r="Z152" s="3914"/>
      <c r="AA152" s="3914"/>
      <c r="AB152" s="3914"/>
      <c r="AC152" s="3914"/>
      <c r="AD152" s="3914"/>
      <c r="AE152" s="3914"/>
      <c r="AF152" s="3914"/>
      <c r="AG152" s="3914"/>
      <c r="AH152" s="3914"/>
      <c r="AI152" s="3990"/>
      <c r="AJ152" s="3989"/>
      <c r="AK152" s="3989"/>
      <c r="AL152" s="3990"/>
      <c r="AM152" s="3989"/>
      <c r="AN152" s="3989"/>
    </row>
    <row r="153">
      <c r="A153" s="3914"/>
      <c r="B153" s="3915"/>
      <c r="C153" s="3915"/>
      <c r="D153" s="3914"/>
      <c r="E153" s="3914"/>
      <c r="F153" s="3914"/>
      <c r="G153" s="3914"/>
      <c r="H153" s="4047"/>
      <c r="I153" s="3914"/>
      <c r="J153" s="4011"/>
      <c r="K153" s="4011"/>
      <c r="L153" s="4011"/>
      <c r="M153" s="3914"/>
      <c r="N153" s="3914"/>
      <c r="O153" s="3918"/>
      <c r="P153" s="3918"/>
      <c r="Q153" s="3914"/>
      <c r="R153" s="3914"/>
      <c r="S153" s="3914"/>
      <c r="T153" s="3914"/>
      <c r="U153" s="3914"/>
      <c r="V153" s="3914"/>
      <c r="W153" s="3914"/>
      <c r="X153" s="3914"/>
      <c r="Y153" s="3914"/>
      <c r="Z153" s="3914"/>
      <c r="AA153" s="3914"/>
      <c r="AB153" s="3914"/>
      <c r="AC153" s="3914"/>
      <c r="AD153" s="3914"/>
      <c r="AE153" s="3914"/>
      <c r="AF153" s="3914"/>
      <c r="AG153" s="3914"/>
      <c r="AH153" s="3914"/>
      <c r="AI153" s="3990"/>
      <c r="AJ153" s="3989"/>
      <c r="AK153" s="3989"/>
      <c r="AL153" s="3990"/>
      <c r="AM153" s="3989"/>
      <c r="AN153" s="3989"/>
    </row>
    <row r="154">
      <c r="A154" s="3914"/>
      <c r="B154" s="3915"/>
      <c r="C154" s="3915"/>
      <c r="D154" s="3914"/>
      <c r="E154" s="3914"/>
      <c r="F154" s="3914"/>
      <c r="G154" s="3914"/>
      <c r="H154" s="4047"/>
      <c r="I154" s="3914"/>
      <c r="J154" s="4011"/>
      <c r="K154" s="4011"/>
      <c r="L154" s="4011"/>
      <c r="M154" s="3914"/>
      <c r="N154" s="3914"/>
      <c r="O154" s="3918"/>
      <c r="P154" s="3918"/>
      <c r="Q154" s="3914"/>
      <c r="R154" s="3914"/>
      <c r="S154" s="3914"/>
      <c r="T154" s="3914"/>
      <c r="U154" s="3914"/>
      <c r="V154" s="3914"/>
      <c r="W154" s="3914"/>
      <c r="X154" s="3914"/>
      <c r="Y154" s="3914"/>
      <c r="Z154" s="3914"/>
      <c r="AA154" s="3914"/>
      <c r="AB154" s="3914"/>
      <c r="AC154" s="3914"/>
      <c r="AD154" s="3914"/>
      <c r="AE154" s="3914"/>
      <c r="AF154" s="3914"/>
      <c r="AG154" s="3914"/>
      <c r="AH154" s="3914"/>
      <c r="AI154" s="3990"/>
      <c r="AJ154" s="3989"/>
      <c r="AK154" s="3989"/>
      <c r="AL154" s="3990"/>
      <c r="AM154" s="3989"/>
      <c r="AN154" s="3989"/>
    </row>
    <row r="155">
      <c r="A155" s="3914"/>
      <c r="B155" s="3915"/>
      <c r="C155" s="3915"/>
      <c r="D155" s="3914"/>
      <c r="E155" s="3914"/>
      <c r="F155" s="3914"/>
      <c r="G155" s="3914"/>
      <c r="H155" s="3914"/>
      <c r="I155" s="3914"/>
      <c r="J155" s="4011"/>
      <c r="K155" s="4011"/>
      <c r="L155" s="4011"/>
      <c r="M155" s="3914"/>
      <c r="N155" s="3914"/>
      <c r="O155" s="3918"/>
      <c r="P155" s="3918"/>
      <c r="Q155" s="3914"/>
      <c r="R155" s="3914"/>
      <c r="S155" s="3914"/>
      <c r="T155" s="3914"/>
      <c r="U155" s="3914"/>
      <c r="V155" s="3914"/>
      <c r="W155" s="3914"/>
      <c r="X155" s="3914"/>
      <c r="Y155" s="3914"/>
      <c r="Z155" s="3914"/>
      <c r="AA155" s="3914"/>
      <c r="AB155" s="3914"/>
      <c r="AC155" s="3914"/>
      <c r="AD155" s="3914"/>
      <c r="AE155" s="3914"/>
      <c r="AF155" s="3914"/>
      <c r="AG155" s="3914"/>
      <c r="AH155" s="3914"/>
      <c r="AI155" s="3990"/>
      <c r="AJ155" s="3989"/>
      <c r="AK155" s="3989"/>
      <c r="AL155" s="3990"/>
      <c r="AM155" s="3989"/>
      <c r="AN155" s="3989"/>
    </row>
    <row r="156">
      <c r="A156" s="3914"/>
      <c r="B156" s="3915"/>
      <c r="C156" s="3915"/>
      <c r="D156" s="3914"/>
      <c r="E156" s="3914"/>
      <c r="F156" s="3914"/>
      <c r="G156" s="3914"/>
      <c r="H156" s="3914"/>
      <c r="I156" s="3914"/>
      <c r="J156" s="4011"/>
      <c r="K156" s="4011"/>
      <c r="L156" s="4011"/>
      <c r="M156" s="3914"/>
      <c r="N156" s="3914"/>
      <c r="O156" s="3918"/>
      <c r="P156" s="3918"/>
      <c r="Q156" s="3914"/>
      <c r="R156" s="3914"/>
      <c r="S156" s="3914"/>
      <c r="T156" s="3914"/>
      <c r="U156" s="3914"/>
      <c r="V156" s="3914"/>
      <c r="W156" s="3914"/>
      <c r="X156" s="3914"/>
      <c r="Y156" s="3914"/>
      <c r="Z156" s="3914"/>
      <c r="AA156" s="3914"/>
      <c r="AB156" s="3914"/>
      <c r="AC156" s="3914"/>
      <c r="AD156" s="3914"/>
      <c r="AE156" s="3914"/>
      <c r="AF156" s="3914"/>
      <c r="AG156" s="3914"/>
      <c r="AH156" s="3914"/>
      <c r="AI156" s="3990"/>
      <c r="AJ156" s="3989"/>
      <c r="AK156" s="3989"/>
      <c r="AL156" s="3990"/>
      <c r="AM156" s="3989"/>
      <c r="AN156" s="3989"/>
    </row>
    <row r="157">
      <c r="A157" s="3914"/>
      <c r="B157" s="3915"/>
      <c r="C157" s="3915"/>
      <c r="D157" s="3914"/>
      <c r="E157" s="3914"/>
      <c r="F157" s="3914"/>
      <c r="G157" s="3914"/>
      <c r="H157" s="3914"/>
      <c r="I157" s="3914"/>
      <c r="J157" s="4011"/>
      <c r="K157" s="4011"/>
      <c r="L157" s="4011"/>
      <c r="M157" s="3914"/>
      <c r="N157" s="3914"/>
      <c r="O157" s="3918"/>
      <c r="P157" s="3918"/>
      <c r="Q157" s="3914"/>
      <c r="R157" s="3914"/>
      <c r="S157" s="3914"/>
      <c r="T157" s="3914"/>
      <c r="U157" s="3914"/>
      <c r="V157" s="3914"/>
      <c r="W157" s="3914"/>
      <c r="X157" s="3914"/>
      <c r="Y157" s="3914"/>
      <c r="Z157" s="3914"/>
      <c r="AA157" s="3914"/>
      <c r="AB157" s="3914"/>
      <c r="AC157" s="3914"/>
      <c r="AD157" s="3914"/>
      <c r="AE157" s="3914"/>
      <c r="AF157" s="3914"/>
      <c r="AG157" s="3914"/>
      <c r="AH157" s="3914"/>
      <c r="AI157" s="3990"/>
      <c r="AJ157" s="3989"/>
      <c r="AK157" s="3989"/>
      <c r="AL157" s="3990"/>
      <c r="AM157" s="3989"/>
      <c r="AN157" s="3989"/>
    </row>
    <row r="158">
      <c r="A158" s="3914"/>
      <c r="B158" s="3915"/>
      <c r="C158" s="3915"/>
      <c r="D158" s="3914"/>
      <c r="E158" s="3914"/>
      <c r="F158" s="3914"/>
      <c r="G158" s="3914"/>
      <c r="H158" s="3914"/>
      <c r="I158" s="3914"/>
      <c r="J158" s="4011"/>
      <c r="K158" s="4011"/>
      <c r="L158" s="4011"/>
      <c r="M158" s="3914"/>
      <c r="N158" s="3914"/>
      <c r="O158" s="3918"/>
      <c r="P158" s="3918"/>
      <c r="Q158" s="3914"/>
      <c r="R158" s="3914"/>
      <c r="S158" s="3914"/>
      <c r="T158" s="3914"/>
      <c r="U158" s="3914"/>
      <c r="V158" s="3914"/>
      <c r="W158" s="3914"/>
      <c r="X158" s="3914"/>
      <c r="Y158" s="3914"/>
      <c r="Z158" s="3914"/>
      <c r="AA158" s="3914"/>
      <c r="AB158" s="3914"/>
      <c r="AC158" s="3914"/>
      <c r="AD158" s="3914"/>
      <c r="AE158" s="3914"/>
      <c r="AF158" s="3914"/>
      <c r="AG158" s="3914"/>
      <c r="AH158" s="3914"/>
      <c r="AI158" s="3857"/>
      <c r="AJ158" s="3989"/>
      <c r="AK158" s="3989"/>
      <c r="AL158" s="3990"/>
      <c r="AM158" s="3989"/>
      <c r="AN158" s="3989"/>
    </row>
    <row r="159">
      <c r="AJ159" s="3914"/>
      <c r="AK159" s="3914"/>
      <c r="AL159" s="3989"/>
      <c r="AM159" s="3989"/>
      <c r="AN159" s="3914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AC135:AC136">
    <cfRule dxfId="239" operator="lessThan" priority="1" stopIfTrue="true" type="cellIs">
      <formula>60</formula>
    </cfRule>
  </conditionalFormatting>
  <conditionalFormatting sqref="AE130:AE130">
    <cfRule dxfId="240" operator="containsText" priority="2" stopIfTrue="true" text="Out of stock less than 60 days" type="containsText">
      <formula>NOT(ISERROR(SEARCH("Out of stock less than 60 days",AE130)))</formula>
    </cfRule>
  </conditionalFormatting>
  <conditionalFormatting sqref="AE130:AE130">
    <cfRule dxfId="241" operator="containsText" priority="3" stopIfTrue="true" text="Out of stock more than 60 days" type="containsText">
      <formula>NOT(ISERROR(SEARCH("Out of stock more than 60 days",AE130)))</formula>
    </cfRule>
  </conditionalFormatting>
  <conditionalFormatting sqref="AE129:AE130">
    <cfRule dxfId="242" operator="containsText" priority="4" stopIfTrue="true" text="Out of stock more than 150 days" type="containsText">
      <formula>NOT(ISERROR(SEARCH("Out of stock more than 150 days",AE129)))</formula>
    </cfRule>
  </conditionalFormatting>
  <conditionalFormatting sqref="AC129:AC130">
    <cfRule dxfId="243" operator="between" priority="5" stopIfTrue="true" type="cellIs">
      <formula>61</formula>
      <formula>149</formula>
    </cfRule>
  </conditionalFormatting>
  <conditionalFormatting sqref="AC129:AC130">
    <cfRule dxfId="244" operator="lessThan" priority="6" stopIfTrue="true" type="cellIs">
      <formula>60</formula>
    </cfRule>
  </conditionalFormatting>
  <conditionalFormatting sqref="AC129:AC130">
    <cfRule dxfId="245" operator="greaterThan" priority="7" stopIfTrue="true" type="cellIs">
      <formula>150</formula>
    </cfRule>
  </conditionalFormatting>
  <conditionalFormatting sqref="AE3:AE22">
    <cfRule dxfId="246" operator="containsText" priority="8" stopIfTrue="true" text="Out of stock more than 60 days" type="containsText">
      <formula>NOT(ISERROR(SEARCH("Out of stock more than 60 days",AE3)))</formula>
    </cfRule>
  </conditionalFormatting>
  <conditionalFormatting sqref="AC3:AC22">
    <cfRule dxfId="247" operator="between" priority="9" stopIfTrue="true" type="cellIs">
      <formula>61</formula>
      <formula>150</formula>
    </cfRule>
  </conditionalFormatting>
  <conditionalFormatting sqref="AC34:AC117 AB118:AB122 AC123:AC130">
    <cfRule dxfId="248" operator="between" priority="10" stopIfTrue="true" type="cellIs">
      <formula>61</formula>
      <formula>149</formula>
    </cfRule>
  </conditionalFormatting>
  <conditionalFormatting sqref="AC34:AC117 AB118:AB122 AC123:AC134">
    <cfRule dxfId="249" operator="equal" priority="11" stopIfTrue="true" type="cellIs">
      <formula>"-"</formula>
    </cfRule>
  </conditionalFormatting>
  <conditionalFormatting sqref="AC34:AC117 AB118:AB122 AC123:AC130">
    <cfRule dxfId="250" operator="greaterThan" priority="12" stopIfTrue="true" type="cellIs">
      <formula>150</formula>
    </cfRule>
  </conditionalFormatting>
  <conditionalFormatting sqref="AC34:AC117 AB118:AB122 AC123:AC130">
    <cfRule dxfId="251" operator="lessThan" priority="13" stopIfTrue="true" type="cellIs">
      <formula>60</formula>
    </cfRule>
  </conditionalFormatting>
  <conditionalFormatting sqref="AE34:AE110 AD121:AD122 AE127:AE130">
    <cfRule dxfId="252" operator="equal" priority="14" stopIfTrue="true" type="cellIs">
      <formula>"Out of stock more than 60 days"</formula>
    </cfRule>
  </conditionalFormatting>
  <conditionalFormatting sqref="AE34:AE110 AD121:AD122 AE127:AE130">
    <cfRule dxfId="253" operator="equal" priority="15" stopIfTrue="true" type="cellIs">
      <formula>"Out of stock more than 150 days"</formula>
    </cfRule>
  </conditionalFormatting>
  <conditionalFormatting sqref="AE34:AE110 AD121:AD122 AE127:AE130">
    <cfRule dxfId="254" operator="equal" priority="16" stopIfTrue="true" type="cellIs">
      <formula>"Out of stock less than 60 days"</formula>
    </cfRule>
  </conditionalFormatting>
  <conditionalFormatting sqref="AE34:AE110 AD121:AD122 AE127:AE134">
    <cfRule dxfId="255" operator="equal" priority="17" stopIfTrue="true" type="cellIs">
      <formula>"Not sold yet"</formula>
    </cfRule>
  </conditionalFormatting>
  <conditionalFormatting sqref="J34:J117 I118:I122 J123:J130">
    <cfRule dxfId="256" operator="lessThanOrEqual" priority="18" stopIfTrue="true" type="cellIs">
      <formula>90</formula>
    </cfRule>
  </conditionalFormatting>
  <conditionalFormatting sqref="AC3:AC22">
    <cfRule dxfId="257" operator="equal" priority="19" stopIfTrue="true" type="cellIs">
      <formula>"-"</formula>
    </cfRule>
  </conditionalFormatting>
  <conditionalFormatting sqref="AC3:AC22">
    <cfRule dxfId="258" operator="greaterThan" priority="20" stopIfTrue="true" type="cellIs">
      <formula>150</formula>
    </cfRule>
  </conditionalFormatting>
  <conditionalFormatting sqref="AC3:AC22">
    <cfRule dxfId="259" operator="lessThan" priority="21" stopIfTrue="true" type="cellIs">
      <formula>60</formula>
    </cfRule>
  </conditionalFormatting>
  <conditionalFormatting sqref="AE3:AE22">
    <cfRule dxfId="260" operator="equal" priority="22" stopIfTrue="true" type="cellIs">
      <formula>"Out of stock less than 60 days"</formula>
    </cfRule>
  </conditionalFormatting>
  <conditionalFormatting sqref="AE3:AE22">
    <cfRule dxfId="261" operator="equal" priority="23" stopIfTrue="true" type="cellIs">
      <formula>"Not sold yet"</formula>
    </cfRule>
  </conditionalFormatting>
  <conditionalFormatting sqref="AE3:AE22">
    <cfRule dxfId="262" operator="equal" priority="24" stopIfTrue="true" type="cellIs">
      <formula>"Out of stock more than 150 days"</formula>
    </cfRule>
  </conditionalFormatting>
  <conditionalFormatting sqref="J3:J22">
    <cfRule dxfId="263" operator="lessThan" priority="25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33" min="33" style="0" width="14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40" min="40" style="0" width="7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8" min="38" style="0" width="5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5" min="5" style="0" width="15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6" min="36" style="0" width="6"/>
    <col collapsed="false" customWidth="true" hidden="false" max="4" min="4" style="0" width="15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5" min="35" style="0" width="54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</cols>
  <sheetData>
    <row r="1">
      <c r="A1" s="4074" t="s">
        <v>3832</v>
      </c>
      <c r="B1" s="4074" t="s">
        <v>3833</v>
      </c>
      <c r="C1" s="4075" t="s">
        <v>3834</v>
      </c>
      <c r="D1" s="4075" t="s">
        <v>3835</v>
      </c>
      <c r="E1" s="4075" t="s">
        <v>3836</v>
      </c>
      <c r="F1" s="4074" t="s">
        <v>3837</v>
      </c>
      <c r="G1" s="4074"/>
      <c r="H1" s="4076" t="s">
        <v>3838</v>
      </c>
      <c r="I1" s="4077" t="s">
        <v>3839</v>
      </c>
      <c r="J1" s="4078" t="s">
        <v>3840</v>
      </c>
      <c r="K1" s="4078" t="s">
        <v>3841</v>
      </c>
      <c r="L1" s="4078" t="s">
        <v>3842</v>
      </c>
      <c r="M1" s="4074" t="s">
        <v>3843</v>
      </c>
      <c r="N1" s="4074" t="s">
        <v>3844</v>
      </c>
      <c r="O1" s="4074" t="s">
        <v>3845</v>
      </c>
      <c r="P1" s="4074" t="s">
        <v>3846</v>
      </c>
      <c r="Q1" s="4074" t="s">
        <v>3847</v>
      </c>
      <c r="R1" s="4079" t="s">
        <v>3848</v>
      </c>
      <c r="S1" s="4079"/>
      <c r="T1" s="4079" t="s">
        <v>3849</v>
      </c>
      <c r="U1" s="4079"/>
      <c r="V1" s="4079" t="s">
        <v>3850</v>
      </c>
      <c r="W1" s="4079"/>
      <c r="X1" s="4079" t="s">
        <v>3851</v>
      </c>
      <c r="Y1" s="4079"/>
      <c r="Z1" s="4080" t="s">
        <v>3852</v>
      </c>
      <c r="AA1" s="4080"/>
      <c r="AB1" s="4081" t="s">
        <v>3853</v>
      </c>
      <c r="AC1" s="4078" t="s">
        <v>3854</v>
      </c>
      <c r="AD1" s="4078" t="s">
        <v>3855</v>
      </c>
      <c r="AE1" s="4078" t="s">
        <v>3856</v>
      </c>
      <c r="AF1" s="4078" t="s">
        <v>3857</v>
      </c>
      <c r="AG1" s="4078" t="s">
        <v>3858</v>
      </c>
      <c r="AH1" s="4078" t="s">
        <v>3859</v>
      </c>
      <c r="AI1" s="4078" t="s">
        <v>3860</v>
      </c>
      <c r="AJ1" s="4078" t="s">
        <v>3861</v>
      </c>
      <c r="AK1" s="4074" t="s">
        <v>3862</v>
      </c>
      <c r="AL1" s="4074" t="s">
        <v>3863</v>
      </c>
      <c r="AM1" s="4074" t="s">
        <v>3864</v>
      </c>
      <c r="AN1" s="4074" t="s">
        <v>3865</v>
      </c>
    </row>
    <row r="2">
      <c r="A2" s="4074" t="s">
        <v>3866</v>
      </c>
      <c r="B2" s="4074"/>
      <c r="C2" s="4074"/>
      <c r="D2" s="4074"/>
      <c r="E2" s="4075"/>
      <c r="F2" s="4074" t="s">
        <v>3867</v>
      </c>
      <c r="G2" s="4076" t="s">
        <v>3868</v>
      </c>
      <c r="H2" s="4076"/>
      <c r="I2" s="4077"/>
      <c r="J2" s="4078"/>
      <c r="K2" s="4078"/>
      <c r="L2" s="4078"/>
      <c r="M2" s="4074" t="s">
        <v>3869</v>
      </c>
      <c r="N2" s="4074" t="s">
        <v>3869</v>
      </c>
      <c r="O2" s="4074"/>
      <c r="P2" s="4074"/>
      <c r="Q2" s="4074"/>
      <c r="R2" s="4079" t="s">
        <v>3867</v>
      </c>
      <c r="S2" s="4082" t="s">
        <v>3868</v>
      </c>
      <c r="T2" s="4079" t="s">
        <v>3867</v>
      </c>
      <c r="U2" s="4082" t="s">
        <v>3868</v>
      </c>
      <c r="V2" s="4079" t="s">
        <v>3867</v>
      </c>
      <c r="W2" s="4082" t="s">
        <v>3868</v>
      </c>
      <c r="X2" s="4079" t="s">
        <v>3867</v>
      </c>
      <c r="Y2" s="4082" t="s">
        <v>3868</v>
      </c>
      <c r="Z2" s="4079" t="s">
        <v>3867</v>
      </c>
      <c r="AA2" s="4082" t="s">
        <v>3868</v>
      </c>
      <c r="AB2" s="4081"/>
      <c r="AC2" s="4078"/>
      <c r="AD2" s="4078"/>
      <c r="AE2" s="4078"/>
      <c r="AF2" s="4078"/>
      <c r="AG2" s="4078"/>
      <c r="AH2" s="4078"/>
      <c r="AI2" s="4078"/>
      <c r="AJ2" s="4078"/>
      <c r="AK2" s="4074"/>
      <c r="AL2" s="4074"/>
      <c r="AM2" s="4074"/>
      <c r="AN2" s="4074"/>
    </row>
    <row customHeight="true" hidden="true" ht="18" r="3">
      <c r="A3" s="4083">
        <v>1</v>
      </c>
      <c r="B3" s="4083" t="s">
        <v>3870</v>
      </c>
      <c r="C3" s="4084" t="s">
        <v>3871</v>
      </c>
      <c r="D3" s="4084" t="s">
        <v>3871</v>
      </c>
      <c r="E3" s="4085" t="s">
        <v>3872</v>
      </c>
      <c r="F3" s="4086">
        <v>419</v>
      </c>
      <c r="G3" s="4087">
        <v>419</v>
      </c>
      <c r="H3" s="4088"/>
      <c r="I3" s="4089">
        <f>VLOOKUP(C3,'Data Products'!$A:$B,2,0)</f>
      </c>
      <c r="J3" s="4090">
        <f t="shared" ref="J3:J24" si="0">IFERROR(I3-TODAY(),"")</f>
      </c>
      <c r="K3" s="4091">
        <v>45723</v>
      </c>
      <c r="L3" s="4092">
        <f t="shared" ref="L3:L24" si="17">TODAY()-K3</f>
      </c>
      <c r="M3" s="4088">
        <v>354</v>
      </c>
      <c r="N3" s="4088">
        <v>380</v>
      </c>
      <c r="O3" s="4088"/>
      <c r="P3" s="4088"/>
      <c r="Q3" s="4083"/>
      <c r="R3" s="4088">
        <v>0</v>
      </c>
      <c r="S3" s="4088">
        <v>0</v>
      </c>
      <c r="T3" s="4088">
        <v>326</v>
      </c>
      <c r="U3" s="4088">
        <v>326</v>
      </c>
      <c r="V3" s="4088">
        <v>146</v>
      </c>
      <c r="W3" s="4088">
        <v>146</v>
      </c>
      <c r="X3" s="4088">
        <v>0</v>
      </c>
      <c r="Y3" s="4088">
        <v>0</v>
      </c>
      <c r="Z3" s="4088">
        <v>0</v>
      </c>
      <c r="AA3" s="4088">
        <v>0</v>
      </c>
      <c r="AB3" s="4093">
        <f t="shared" ref="AB3:AB24" si="25">N3/30</f>
      </c>
      <c r="AC3" s="4094">
        <f t="shared" ref="AC3:AC24" si="3">IFERROR(F3/AB3,"-")</f>
      </c>
      <c r="AD3" s="4095">
        <f t="shared" ref="AD3:AD24" si="11">IFERROR(TODAY()+AC3,"-")</f>
      </c>
      <c r="AE3" s="4096">
        <f t="shared" ref="AE3:AE24" si="20">_xlfn.IFS(AC3="-","Not sold yet",AND(AC3&lt;=150,AC3&gt;60),"Out of stock more than 60 days",AC3&lt;=60,"Out of stock less than 60 days",AC3&gt;=150,"Out of stock more than 150 days")</f>
      </c>
      <c r="AF3" s="4097">
        <f>VLOOKUP(C3,'Data Products'!$A:$J,10,0)</f>
      </c>
      <c r="AG3" s="4098">
        <f t="shared" ref="AG3:AG24" si="28">AF3*F3</f>
      </c>
      <c r="AH3" s="4099">
        <f t="shared" ref="AH3:AH22" si="6">IF(J3&lt;=90,F3,0)</f>
      </c>
      <c r="AI3" s="4100">
        <f>IFERROR(VLOOKUP(C3,$C$3:$AI$42,34,0),"")</f>
      </c>
      <c r="AJ3" s="4101"/>
      <c r="AK3" s="4102"/>
      <c r="AL3" s="4101"/>
      <c r="AM3" s="4102"/>
      <c r="AN3" s="4102"/>
    </row>
    <row r="4">
      <c r="A4" s="4083">
        <v>2</v>
      </c>
      <c r="B4" s="4083" t="s">
        <v>3873</v>
      </c>
      <c r="C4" s="4084" t="s">
        <v>3872</v>
      </c>
      <c r="D4" s="4084" t="s">
        <v>3872</v>
      </c>
      <c r="E4" s="4084" t="s">
        <v>3872</v>
      </c>
      <c r="F4" s="4103">
        <v>16980</v>
      </c>
      <c r="G4" s="4087">
        <v>16869</v>
      </c>
      <c r="H4" s="4088"/>
      <c r="I4" s="4089">
        <f>VLOOKUP(C4,'Data Products'!$A:$B,2,0)</f>
      </c>
      <c r="J4" s="4090">
        <f t="shared" si="0"/>
      </c>
      <c r="K4" s="4091">
        <v>45617</v>
      </c>
      <c r="L4" s="4092">
        <f t="shared" si="17"/>
      </c>
      <c r="M4" s="4088">
        <v>6952</v>
      </c>
      <c r="N4" s="4088">
        <v>16717</v>
      </c>
      <c r="O4" s="4088"/>
      <c r="P4" s="4088"/>
      <c r="Q4" s="4083"/>
      <c r="R4" s="4088">
        <v>0</v>
      </c>
      <c r="S4" s="4088">
        <v>0</v>
      </c>
      <c r="T4" s="4104">
        <v>1378</v>
      </c>
      <c r="U4" s="4104">
        <v>1369</v>
      </c>
      <c r="V4" s="4088">
        <v>115</v>
      </c>
      <c r="W4" s="4088">
        <v>112</v>
      </c>
      <c r="X4" s="4088">
        <v>46</v>
      </c>
      <c r="Y4" s="4088">
        <v>22</v>
      </c>
      <c r="Z4" s="4088">
        <v>0</v>
      </c>
      <c r="AA4" s="4088">
        <v>0</v>
      </c>
      <c r="AB4" s="4093">
        <f t="shared" si="25"/>
      </c>
      <c r="AC4" s="4105">
        <f t="shared" si="3"/>
      </c>
      <c r="AD4" s="4095">
        <f t="shared" si="11"/>
      </c>
      <c r="AE4" s="4106">
        <f t="shared" si="20"/>
      </c>
      <c r="AF4" s="4097">
        <f>VLOOKUP(C4,'Data Products'!$A:$J,10,0)</f>
      </c>
      <c r="AG4" s="4098">
        <f t="shared" si="28"/>
      </c>
      <c r="AH4" s="4099">
        <f t="shared" si="6"/>
      </c>
      <c r="AI4" s="4100" t="s">
        <v>3874</v>
      </c>
      <c r="AJ4" s="4102"/>
      <c r="AK4" s="4102"/>
      <c r="AL4" s="4101"/>
      <c r="AM4" s="4102"/>
      <c r="AN4" s="4102"/>
    </row>
    <row r="5">
      <c r="A5" s="4083">
        <v>3</v>
      </c>
      <c r="B5" s="4083" t="s">
        <v>3873</v>
      </c>
      <c r="C5" s="4107" t="s">
        <v>3875</v>
      </c>
      <c r="D5" s="4107" t="s">
        <v>3875</v>
      </c>
      <c r="E5" s="4107" t="s">
        <v>3875</v>
      </c>
      <c r="F5" s="4103">
        <v>390</v>
      </c>
      <c r="G5" s="4087">
        <v>390</v>
      </c>
      <c r="H5" s="4088"/>
      <c r="I5" s="4089">
        <f>VLOOKUP(C5,'Data Products'!$A:$B,2,0)</f>
      </c>
      <c r="J5" s="4090">
        <f t="shared" si="0"/>
      </c>
      <c r="K5" s="4091">
        <v>45191</v>
      </c>
      <c r="L5" s="4092">
        <f t="shared" si="17"/>
      </c>
      <c r="M5" s="4088">
        <v>26</v>
      </c>
      <c r="N5" s="4108">
        <v>56</v>
      </c>
      <c r="O5" s="4088"/>
      <c r="P5" s="4088"/>
      <c r="Q5" s="4083"/>
      <c r="R5" s="4088">
        <v>0</v>
      </c>
      <c r="S5" s="4088">
        <v>0</v>
      </c>
      <c r="T5" s="4088">
        <v>26</v>
      </c>
      <c r="U5" s="4088">
        <v>26</v>
      </c>
      <c r="V5" s="4088">
        <v>416</v>
      </c>
      <c r="W5" s="4088">
        <v>416</v>
      </c>
      <c r="X5" s="4088">
        <v>0</v>
      </c>
      <c r="Y5" s="4088">
        <v>0</v>
      </c>
      <c r="Z5" s="4088">
        <v>0</v>
      </c>
      <c r="AA5" s="4088">
        <v>0</v>
      </c>
      <c r="AB5" s="4093">
        <f t="shared" si="25"/>
      </c>
      <c r="AC5" s="4105">
        <f t="shared" si="3"/>
      </c>
      <c r="AD5" s="4095">
        <f t="shared" si="11"/>
      </c>
      <c r="AE5" s="4106">
        <f t="shared" si="20"/>
      </c>
      <c r="AF5" s="4097">
        <f>VLOOKUP(C5,'Data Products'!$A:$J,10,0)</f>
      </c>
      <c r="AG5" s="4098">
        <f t="shared" si="28"/>
      </c>
      <c r="AH5" s="4099">
        <f t="shared" si="6"/>
      </c>
      <c r="AI5" s="4100" t="s">
        <v>3876</v>
      </c>
      <c r="AJ5" s="4102"/>
      <c r="AK5" s="4102"/>
      <c r="AL5" s="4101"/>
      <c r="AM5" s="4102"/>
      <c r="AN5" s="4102"/>
    </row>
    <row r="6">
      <c r="A6" s="4083">
        <v>4</v>
      </c>
      <c r="B6" s="4083" t="s">
        <v>3873</v>
      </c>
      <c r="C6" s="4107" t="s">
        <v>3877</v>
      </c>
      <c r="D6" s="4107" t="s">
        <v>3877</v>
      </c>
      <c r="E6" s="4107" t="s">
        <v>3877</v>
      </c>
      <c r="F6" s="4086">
        <v>4338</v>
      </c>
      <c r="G6" s="4087">
        <v>4338</v>
      </c>
      <c r="H6" s="4088"/>
      <c r="I6" s="4089">
        <f>VLOOKUP(C6,'Data Products'!$A:$B,2,0)</f>
      </c>
      <c r="J6" s="4090">
        <f t="shared" si="0"/>
      </c>
      <c r="K6" s="4091">
        <v>45752</v>
      </c>
      <c r="L6" s="4092">
        <f t="shared" si="17"/>
      </c>
      <c r="M6" s="4088">
        <v>2</v>
      </c>
      <c r="N6" s="4088">
        <v>7</v>
      </c>
      <c r="O6" s="4088"/>
      <c r="P6" s="4088"/>
      <c r="Q6" s="4083"/>
      <c r="R6" s="4088">
        <v>0</v>
      </c>
      <c r="S6" s="4088">
        <v>0</v>
      </c>
      <c r="T6" s="4088">
        <v>1</v>
      </c>
      <c r="U6" s="4088">
        <v>1</v>
      </c>
      <c r="V6" s="4088">
        <v>1</v>
      </c>
      <c r="W6" s="4088">
        <v>1</v>
      </c>
      <c r="X6" s="4088">
        <v>0</v>
      </c>
      <c r="Y6" s="4088">
        <v>0</v>
      </c>
      <c r="Z6" s="4088">
        <v>0</v>
      </c>
      <c r="AA6" s="4088">
        <v>0</v>
      </c>
      <c r="AB6" s="4093">
        <f t="shared" si="25"/>
      </c>
      <c r="AC6" s="4105">
        <f t="shared" si="3"/>
      </c>
      <c r="AD6" s="4095">
        <f t="shared" si="11"/>
      </c>
      <c r="AE6" s="4106">
        <f t="shared" si="20"/>
      </c>
      <c r="AF6" s="4097">
        <f>VLOOKUP(C6,'Data Products'!$A:$J,10,0)</f>
      </c>
      <c r="AG6" s="4098">
        <f t="shared" si="28"/>
      </c>
      <c r="AH6" s="4099">
        <f t="shared" si="6"/>
      </c>
      <c r="AI6" s="4100">
        <f t="shared" ref="AI6:AI7" si="14">IFERROR(VLOOKUP(C6,$C$3:$AI$42,34,0),"")</f>
      </c>
      <c r="AJ6" s="4102"/>
      <c r="AK6" s="4102"/>
      <c r="AL6" s="4101"/>
      <c r="AM6" s="4102"/>
      <c r="AN6" s="4102"/>
    </row>
    <row r="7">
      <c r="A7" s="4083">
        <v>5</v>
      </c>
      <c r="B7" s="4083" t="s">
        <v>3873</v>
      </c>
      <c r="C7" s="4107" t="s">
        <v>3878</v>
      </c>
      <c r="D7" s="4107" t="s">
        <v>3878</v>
      </c>
      <c r="E7" s="4107" t="s">
        <v>3878</v>
      </c>
      <c r="F7" s="4086">
        <v>931</v>
      </c>
      <c r="G7" s="4087">
        <v>911</v>
      </c>
      <c r="H7" s="4088"/>
      <c r="I7" s="4089">
        <f>VLOOKUP(C7,'Data Products'!$A:$B,2,0)</f>
      </c>
      <c r="J7" s="4090">
        <f t="shared" si="0"/>
      </c>
      <c r="K7" s="4091">
        <v>45854</v>
      </c>
      <c r="L7" s="4092">
        <f t="shared" si="17"/>
      </c>
      <c r="M7" s="4088">
        <v>18</v>
      </c>
      <c r="N7" s="4108">
        <v>41</v>
      </c>
      <c r="O7" s="4088"/>
      <c r="P7" s="4088"/>
      <c r="Q7" s="4083"/>
      <c r="R7" s="4088">
        <v>0</v>
      </c>
      <c r="S7" s="4088">
        <v>0</v>
      </c>
      <c r="T7" s="4088">
        <v>288</v>
      </c>
      <c r="U7" s="4088">
        <v>288</v>
      </c>
      <c r="V7" s="4088">
        <v>512</v>
      </c>
      <c r="W7" s="4088">
        <v>512</v>
      </c>
      <c r="X7" s="4088">
        <v>20</v>
      </c>
      <c r="Y7" s="4109">
        <v>20</v>
      </c>
      <c r="Z7" s="4088">
        <v>0</v>
      </c>
      <c r="AA7" s="4088">
        <v>0</v>
      </c>
      <c r="AB7" s="4093">
        <f t="shared" si="25"/>
      </c>
      <c r="AC7" s="4110">
        <f t="shared" si="3"/>
      </c>
      <c r="AD7" s="4095">
        <f t="shared" si="11"/>
      </c>
      <c r="AE7" s="4111">
        <f t="shared" si="20"/>
      </c>
      <c r="AF7" s="4097">
        <f>VLOOKUP(C7,'Data Products'!$A:$J,10,0)</f>
      </c>
      <c r="AG7" s="4098">
        <f t="shared" si="28"/>
      </c>
      <c r="AH7" s="4099">
        <f t="shared" si="6"/>
      </c>
      <c r="AI7" s="4100">
        <f t="shared" si="14"/>
      </c>
      <c r="AJ7" s="4102"/>
      <c r="AK7" s="4102"/>
      <c r="AL7" s="4101"/>
      <c r="AM7" s="4102"/>
      <c r="AN7" s="4102"/>
    </row>
    <row r="8">
      <c r="A8" s="4083">
        <v>6</v>
      </c>
      <c r="B8" s="4083" t="s">
        <v>3873</v>
      </c>
      <c r="C8" s="4107" t="s">
        <v>3879</v>
      </c>
      <c r="D8" s="4107" t="s">
        <v>3879</v>
      </c>
      <c r="E8" s="4107" t="s">
        <v>3879</v>
      </c>
      <c r="F8" s="4086">
        <v>2560</v>
      </c>
      <c r="G8" s="4087">
        <v>2560</v>
      </c>
      <c r="H8" s="4088"/>
      <c r="I8" s="4089">
        <f>VLOOKUP(C8,'Data Products'!$A:$B,2,0)</f>
      </c>
      <c r="J8" s="4090">
        <f t="shared" si="0"/>
      </c>
      <c r="K8" s="4091">
        <v>45855</v>
      </c>
      <c r="L8" s="4092">
        <f t="shared" si="17"/>
      </c>
      <c r="M8" s="4088">
        <v>22</v>
      </c>
      <c r="N8" s="4088">
        <v>46</v>
      </c>
      <c r="O8" s="4088"/>
      <c r="P8" s="4088"/>
      <c r="Q8" s="4083"/>
      <c r="R8" s="4088">
        <v>0</v>
      </c>
      <c r="S8" s="4088">
        <v>0</v>
      </c>
      <c r="T8" s="4088">
        <v>51</v>
      </c>
      <c r="U8" s="4088">
        <v>51</v>
      </c>
      <c r="V8" s="4088">
        <v>101</v>
      </c>
      <c r="W8" s="4088">
        <v>101</v>
      </c>
      <c r="X8" s="4088">
        <v>0</v>
      </c>
      <c r="Y8" s="4088">
        <v>0</v>
      </c>
      <c r="Z8" s="4088">
        <v>0</v>
      </c>
      <c r="AA8" s="4088">
        <v>0</v>
      </c>
      <c r="AB8" s="4093">
        <f t="shared" si="25"/>
      </c>
      <c r="AC8" s="4105">
        <f t="shared" si="3"/>
      </c>
      <c r="AD8" s="4095">
        <f t="shared" si="11"/>
      </c>
      <c r="AE8" s="4106">
        <f t="shared" si="20"/>
      </c>
      <c r="AF8" s="4097">
        <f>VLOOKUP(C8,'Data Products'!$A:$J,10,0)</f>
      </c>
      <c r="AG8" s="4098">
        <f t="shared" si="28"/>
      </c>
      <c r="AH8" s="4099">
        <f t="shared" si="6"/>
      </c>
      <c r="AI8" s="4100">
        <f>IFERROR(VLOOKUP(C8,$C$3:$AI$42,34,0)," ")</f>
      </c>
      <c r="AJ8" s="4102"/>
      <c r="AK8" s="4102"/>
      <c r="AL8" s="4101"/>
      <c r="AM8" s="4102"/>
      <c r="AN8" s="4102"/>
    </row>
    <row r="9">
      <c r="A9" s="4083">
        <v>7</v>
      </c>
      <c r="B9" s="4083" t="s">
        <v>3873</v>
      </c>
      <c r="C9" s="4107" t="s">
        <v>3880</v>
      </c>
      <c r="D9" s="4107" t="s">
        <v>3880</v>
      </c>
      <c r="E9" s="4107" t="s">
        <v>3880</v>
      </c>
      <c r="F9" s="4086">
        <v>2062</v>
      </c>
      <c r="G9" s="4087">
        <v>2062</v>
      </c>
      <c r="H9" s="4088"/>
      <c r="I9" s="4089">
        <f>VLOOKUP(C9,'Data Products'!$A:$B,2,0)</f>
      </c>
      <c r="J9" s="4090">
        <f t="shared" si="0"/>
      </c>
      <c r="K9" s="4091">
        <v>45856</v>
      </c>
      <c r="L9" s="4092">
        <f t="shared" si="17"/>
      </c>
      <c r="M9" s="4088">
        <v>0</v>
      </c>
      <c r="N9" s="4108">
        <v>0</v>
      </c>
      <c r="O9" s="4088"/>
      <c r="P9" s="4088"/>
      <c r="Q9" s="4083"/>
      <c r="R9" s="4088">
        <v>0</v>
      </c>
      <c r="S9" s="4088">
        <v>0</v>
      </c>
      <c r="T9" s="4088">
        <v>1480</v>
      </c>
      <c r="U9" s="4088">
        <v>1478</v>
      </c>
      <c r="V9" s="4088">
        <v>1112</v>
      </c>
      <c r="W9" s="4088">
        <v>1112</v>
      </c>
      <c r="X9" s="4088">
        <v>0</v>
      </c>
      <c r="Y9" s="4088">
        <v>0</v>
      </c>
      <c r="Z9" s="4088">
        <v>0</v>
      </c>
      <c r="AA9" s="4088">
        <v>0</v>
      </c>
      <c r="AB9" s="4093">
        <f t="shared" si="25"/>
      </c>
      <c r="AC9" s="4105">
        <f t="shared" si="3"/>
      </c>
      <c r="AD9" s="4095">
        <f t="shared" si="11"/>
      </c>
      <c r="AE9" s="4106">
        <f t="shared" si="20"/>
      </c>
      <c r="AF9" s="4097">
        <f>VLOOKUP(C9,'Data Products'!$A:$J,10,0)</f>
      </c>
      <c r="AG9" s="4098">
        <f t="shared" si="28"/>
      </c>
      <c r="AH9" s="4099">
        <f t="shared" si="6"/>
      </c>
      <c r="AI9" s="4100">
        <f t="shared" ref="AI9:AI11" si="15">IFERROR(VLOOKUP(C9,$C$3:$AI$42,34,0),"")</f>
      </c>
      <c r="AJ9" s="4102"/>
      <c r="AK9" s="4102"/>
      <c r="AL9" s="4101"/>
      <c r="AM9" s="4102"/>
      <c r="AN9" s="4102"/>
    </row>
    <row r="10">
      <c r="A10" s="4083">
        <v>8</v>
      </c>
      <c r="B10" s="4083" t="s">
        <v>3873</v>
      </c>
      <c r="C10" s="4107" t="s">
        <v>3881</v>
      </c>
      <c r="D10" s="4107" t="s">
        <v>3881</v>
      </c>
      <c r="E10" s="4107" t="s">
        <v>3881</v>
      </c>
      <c r="F10" s="4086">
        <v>953</v>
      </c>
      <c r="G10" s="4087">
        <v>947</v>
      </c>
      <c r="H10" s="4088"/>
      <c r="I10" s="4089">
        <f>VLOOKUP(C10,'Data Products'!$A:$B,2,0)</f>
      </c>
      <c r="J10" s="4090">
        <f t="shared" si="0"/>
      </c>
      <c r="K10" s="4091">
        <v>45857</v>
      </c>
      <c r="L10" s="4092">
        <f t="shared" si="17"/>
      </c>
      <c r="M10" s="4088">
        <v>136</v>
      </c>
      <c r="N10" s="4088">
        <v>264</v>
      </c>
      <c r="O10" s="4088"/>
      <c r="P10" s="4088"/>
      <c r="Q10" s="4083"/>
      <c r="R10" s="4088">
        <v>0</v>
      </c>
      <c r="S10" s="4088">
        <v>0</v>
      </c>
      <c r="T10" s="4088">
        <v>0</v>
      </c>
      <c r="U10" s="4088">
        <v>0</v>
      </c>
      <c r="V10" s="4088">
        <v>2</v>
      </c>
      <c r="W10" s="4088">
        <v>2</v>
      </c>
      <c r="X10" s="4088">
        <v>0</v>
      </c>
      <c r="Y10" s="4088">
        <v>0</v>
      </c>
      <c r="Z10" s="4088">
        <v>0</v>
      </c>
      <c r="AA10" s="4088">
        <v>0</v>
      </c>
      <c r="AB10" s="4093">
        <f t="shared" si="25"/>
      </c>
      <c r="AC10" s="4105">
        <f t="shared" si="3"/>
      </c>
      <c r="AD10" s="4095">
        <f t="shared" si="11"/>
      </c>
      <c r="AE10" s="4106">
        <f t="shared" si="20"/>
      </c>
      <c r="AF10" s="4097">
        <f>VLOOKUP(C10,'Data Products'!$A:$J,10,0)</f>
      </c>
      <c r="AG10" s="4098">
        <f t="shared" si="28"/>
      </c>
      <c r="AH10" s="4099">
        <f t="shared" si="6"/>
      </c>
      <c r="AI10" s="4100">
        <f t="shared" si="15"/>
      </c>
      <c r="AJ10" s="4102"/>
      <c r="AK10" s="4102"/>
      <c r="AL10" s="4101"/>
      <c r="AM10" s="4102"/>
      <c r="AN10" s="4102"/>
    </row>
    <row r="11">
      <c r="A11" s="4083">
        <v>9</v>
      </c>
      <c r="B11" s="4083" t="s">
        <v>3870</v>
      </c>
      <c r="C11" s="4107" t="s">
        <v>3882</v>
      </c>
      <c r="D11" s="4107" t="s">
        <v>3882</v>
      </c>
      <c r="E11" s="4107" t="s">
        <v>3882</v>
      </c>
      <c r="F11" s="4086">
        <v>1200</v>
      </c>
      <c r="G11" s="4087">
        <v>1200</v>
      </c>
      <c r="H11" s="4088"/>
      <c r="I11" s="4089">
        <f>VLOOKUP(C11,'Data Products'!$A:$B,2,0)</f>
      </c>
      <c r="J11" s="4090">
        <f t="shared" si="0"/>
      </c>
      <c r="K11" s="4091">
        <v>45858</v>
      </c>
      <c r="L11" s="4092">
        <f t="shared" si="17"/>
      </c>
      <c r="M11" s="4112">
        <v>0</v>
      </c>
      <c r="N11" s="4112">
        <v>0</v>
      </c>
      <c r="O11" s="4088"/>
      <c r="P11" s="4088"/>
      <c r="Q11" s="4083"/>
      <c r="R11" s="4088">
        <v>0</v>
      </c>
      <c r="S11" s="4088">
        <v>0</v>
      </c>
      <c r="T11" s="4088">
        <v>1289</v>
      </c>
      <c r="U11" s="4088">
        <v>1289</v>
      </c>
      <c r="V11" s="4088">
        <v>773</v>
      </c>
      <c r="W11" s="4088">
        <v>773</v>
      </c>
      <c r="X11" s="4088">
        <v>0</v>
      </c>
      <c r="Y11" s="4088">
        <v>0</v>
      </c>
      <c r="Z11" s="4088">
        <v>0</v>
      </c>
      <c r="AA11" s="4088">
        <v>0</v>
      </c>
      <c r="AB11" s="4093">
        <f t="shared" si="25"/>
      </c>
      <c r="AC11" s="4105">
        <f t="shared" si="3"/>
      </c>
      <c r="AD11" s="4095">
        <f t="shared" si="11"/>
      </c>
      <c r="AE11" s="4106">
        <f t="shared" si="20"/>
      </c>
      <c r="AF11" s="4097">
        <f>VLOOKUP(C11,'Data Products'!$A:$J,10,0)</f>
      </c>
      <c r="AG11" s="4098">
        <f t="shared" si="28"/>
      </c>
      <c r="AH11" s="4099">
        <f t="shared" si="6"/>
      </c>
      <c r="AI11" s="4100">
        <f t="shared" si="15"/>
      </c>
      <c r="AJ11" s="4102"/>
      <c r="AK11" s="4102"/>
      <c r="AL11" s="4101"/>
      <c r="AM11" s="4102"/>
      <c r="AN11" s="4102"/>
    </row>
    <row r="12">
      <c r="A12" s="4083">
        <v>10</v>
      </c>
      <c r="B12" s="4083" t="s">
        <v>3870</v>
      </c>
      <c r="C12" s="4107" t="s">
        <v>3883</v>
      </c>
      <c r="D12" s="4107" t="s">
        <v>3883</v>
      </c>
      <c r="E12" s="4107" t="s">
        <v>3883</v>
      </c>
      <c r="F12" s="4086">
        <v>1000</v>
      </c>
      <c r="G12" s="4087">
        <v>1000</v>
      </c>
      <c r="H12" s="4088"/>
      <c r="I12" s="4089">
        <f>VLOOKUP(C12,'Data Products'!$A:$B,2,0)</f>
      </c>
      <c r="J12" s="4090">
        <f t="shared" si="0"/>
      </c>
      <c r="K12" s="4091">
        <v>45532</v>
      </c>
      <c r="L12" s="4092">
        <f t="shared" si="17"/>
      </c>
      <c r="M12" s="4113">
        <v>0</v>
      </c>
      <c r="N12" s="4114">
        <v>0</v>
      </c>
      <c r="O12" s="4115"/>
      <c r="P12" s="4088"/>
      <c r="Q12" s="4083"/>
      <c r="R12" s="4088">
        <v>0</v>
      </c>
      <c r="S12" s="4088">
        <v>0</v>
      </c>
      <c r="T12" s="4088">
        <v>417</v>
      </c>
      <c r="U12" s="4088">
        <v>416</v>
      </c>
      <c r="V12" s="4088">
        <v>785</v>
      </c>
      <c r="W12" s="4088">
        <v>785</v>
      </c>
      <c r="X12" s="4088">
        <v>0</v>
      </c>
      <c r="Y12" s="4088">
        <v>0</v>
      </c>
      <c r="Z12" s="4088">
        <v>0</v>
      </c>
      <c r="AA12" s="4088">
        <v>0</v>
      </c>
      <c r="AB12" s="4093">
        <f t="shared" si="25"/>
      </c>
      <c r="AC12" s="4105">
        <f t="shared" si="3"/>
      </c>
      <c r="AD12" s="4095">
        <f t="shared" si="11"/>
      </c>
      <c r="AE12" s="4106">
        <f t="shared" si="20"/>
      </c>
      <c r="AF12" s="4097">
        <f>VLOOKUP(C12,'Data Products'!$A:$J,10,0)</f>
      </c>
      <c r="AG12" s="4098">
        <f t="shared" si="28"/>
      </c>
      <c r="AH12" s="4099">
        <f t="shared" si="6"/>
      </c>
      <c r="AI12" s="4100" t="s">
        <v>3884</v>
      </c>
      <c r="AJ12" s="4102"/>
      <c r="AK12" s="4102"/>
      <c r="AL12" s="4101"/>
      <c r="AM12" s="4102"/>
      <c r="AN12" s="4102"/>
    </row>
    <row r="13">
      <c r="A13" s="4083">
        <v>11</v>
      </c>
      <c r="B13" s="4083" t="s">
        <v>3870</v>
      </c>
      <c r="C13" s="4107" t="s">
        <v>3885</v>
      </c>
      <c r="D13" s="4107" t="s">
        <v>3885</v>
      </c>
      <c r="E13" s="4107" t="s">
        <v>3885</v>
      </c>
      <c r="F13" s="4086">
        <v>500</v>
      </c>
      <c r="G13" s="4087">
        <v>500</v>
      </c>
      <c r="H13" s="4088"/>
      <c r="I13" s="4089">
        <f>VLOOKUP(C13,'Data Products'!$A:$B,2,0)</f>
      </c>
      <c r="J13" s="4090">
        <f t="shared" si="0"/>
      </c>
      <c r="K13" s="4091">
        <v>45504</v>
      </c>
      <c r="L13" s="4116">
        <f t="shared" si="17"/>
      </c>
      <c r="M13" s="4114">
        <v>0</v>
      </c>
      <c r="N13" s="4114">
        <v>0</v>
      </c>
      <c r="O13" s="4115"/>
      <c r="P13" s="4088"/>
      <c r="Q13" s="4083"/>
      <c r="R13" s="4088">
        <v>0</v>
      </c>
      <c r="S13" s="4088">
        <v>0</v>
      </c>
      <c r="T13" s="4088">
        <v>3870</v>
      </c>
      <c r="U13" s="4088">
        <v>1017</v>
      </c>
      <c r="V13" s="4088">
        <v>366</v>
      </c>
      <c r="W13" s="4088">
        <v>366</v>
      </c>
      <c r="X13" s="4088">
        <v>0</v>
      </c>
      <c r="Y13" s="4088">
        <v>0</v>
      </c>
      <c r="Z13" s="4088">
        <v>0</v>
      </c>
      <c r="AA13" s="4088">
        <v>0</v>
      </c>
      <c r="AB13" s="4093">
        <f t="shared" si="25"/>
      </c>
      <c r="AC13" s="4094">
        <f t="shared" si="3"/>
      </c>
      <c r="AD13" s="4095">
        <f t="shared" si="11"/>
      </c>
      <c r="AE13" s="4096">
        <f t="shared" si="20"/>
      </c>
      <c r="AF13" s="4097">
        <f>VLOOKUP(C13,'Data Products'!$A:$J,10,0)</f>
      </c>
      <c r="AG13" s="4098">
        <f t="shared" si="28"/>
      </c>
      <c r="AH13" s="4099">
        <f t="shared" si="6"/>
      </c>
      <c r="AI13" s="4100">
        <f>IFERROR(VLOOKUP(C13,$C$3:$AI$42,34,0),"")</f>
      </c>
      <c r="AJ13" s="4102"/>
      <c r="AK13" s="4102"/>
      <c r="AL13" s="4115"/>
      <c r="AM13" s="4102"/>
      <c r="AN13" s="4102"/>
    </row>
    <row r="14">
      <c r="A14" s="4083">
        <v>12</v>
      </c>
      <c r="B14" s="4083" t="s">
        <v>3873</v>
      </c>
      <c r="C14" s="4107" t="s">
        <v>3886</v>
      </c>
      <c r="D14" s="4107" t="s">
        <v>3886</v>
      </c>
      <c r="E14" s="4117" t="s">
        <v>3887</v>
      </c>
      <c r="F14" s="4086">
        <v>182</v>
      </c>
      <c r="G14" s="4087">
        <v>182</v>
      </c>
      <c r="H14" s="4088"/>
      <c r="I14" s="4089">
        <f>VLOOKUP(C14,'Data Products'!$A:$B,2,0)</f>
      </c>
      <c r="J14" s="4090">
        <f t="shared" si="0"/>
      </c>
      <c r="K14" s="4091">
        <v>45504</v>
      </c>
      <c r="L14" s="4092">
        <f t="shared" si="17"/>
      </c>
      <c r="M14" s="4118">
        <v>0</v>
      </c>
      <c r="N14" s="4118">
        <v>0</v>
      </c>
      <c r="O14" s="4104"/>
      <c r="P14" s="4104"/>
      <c r="Q14" s="4083"/>
      <c r="R14" s="4088">
        <v>1200</v>
      </c>
      <c r="S14" s="4109">
        <v>1200</v>
      </c>
      <c r="T14" s="4088">
        <v>0</v>
      </c>
      <c r="U14" s="4088">
        <v>0</v>
      </c>
      <c r="V14" s="4088">
        <v>0</v>
      </c>
      <c r="W14" s="4088">
        <v>0</v>
      </c>
      <c r="X14" s="4088">
        <v>0</v>
      </c>
      <c r="Y14" s="4088">
        <v>0</v>
      </c>
      <c r="Z14" s="4088">
        <v>0</v>
      </c>
      <c r="AA14" s="4088">
        <v>0</v>
      </c>
      <c r="AB14" s="4093">
        <f t="shared" si="25"/>
      </c>
      <c r="AC14" s="4105">
        <f t="shared" si="3"/>
      </c>
      <c r="AD14" s="4095">
        <f t="shared" si="11"/>
      </c>
      <c r="AE14" s="4106">
        <f t="shared" si="20"/>
      </c>
      <c r="AF14" s="4097">
        <f>VLOOKUP(C14,'Data Products'!$A:$J,10,0)</f>
      </c>
      <c r="AG14" s="4098">
        <f t="shared" si="28"/>
      </c>
      <c r="AH14" s="4099">
        <f t="shared" si="6"/>
      </c>
      <c r="AI14" s="4100">
        <f>IFERROR(VLOOKUP(C14,$C$3:$AI$42,34,0)," ")</f>
      </c>
      <c r="AJ14" s="4101"/>
      <c r="AK14" s="4102"/>
      <c r="AL14" s="4115"/>
      <c r="AM14" s="4102"/>
      <c r="AN14" s="4102"/>
    </row>
    <row r="15">
      <c r="A15" s="4083">
        <v>13</v>
      </c>
      <c r="B15" s="4083" t="s">
        <v>3873</v>
      </c>
      <c r="C15" s="4107" t="s">
        <v>3888</v>
      </c>
      <c r="D15" s="4107" t="s">
        <v>3888</v>
      </c>
      <c r="E15" s="4117" t="s">
        <v>3889</v>
      </c>
      <c r="F15" s="4086">
        <v>108</v>
      </c>
      <c r="G15" s="4087">
        <v>108</v>
      </c>
      <c r="H15" s="4088"/>
      <c r="I15" s="4089">
        <f>VLOOKUP(C15,'Data Products'!$A:$B,2,0)</f>
      </c>
      <c r="J15" s="4090">
        <f t="shared" si="0"/>
      </c>
      <c r="K15" s="4091">
        <v>45648</v>
      </c>
      <c r="L15" s="4092">
        <f t="shared" si="17"/>
      </c>
      <c r="M15" s="4088">
        <v>8</v>
      </c>
      <c r="N15" s="4088">
        <v>9</v>
      </c>
      <c r="O15" s="4104"/>
      <c r="P15" s="4104"/>
      <c r="Q15" s="4083"/>
      <c r="R15" s="4088">
        <v>1000</v>
      </c>
      <c r="S15" s="4109">
        <v>1000</v>
      </c>
      <c r="T15" s="4088">
        <v>0</v>
      </c>
      <c r="U15" s="4088">
        <v>0</v>
      </c>
      <c r="V15" s="4088">
        <v>0</v>
      </c>
      <c r="W15" s="4088">
        <v>0</v>
      </c>
      <c r="X15" s="4088">
        <v>0</v>
      </c>
      <c r="Y15" s="4088">
        <v>0</v>
      </c>
      <c r="Z15" s="4088">
        <v>0</v>
      </c>
      <c r="AA15" s="4088">
        <v>0</v>
      </c>
      <c r="AB15" s="4093">
        <f t="shared" si="25"/>
      </c>
      <c r="AC15" s="4105">
        <f t="shared" si="3"/>
      </c>
      <c r="AD15" s="4095">
        <f t="shared" si="11"/>
      </c>
      <c r="AE15" s="4106">
        <f t="shared" si="20"/>
      </c>
      <c r="AF15" s="4097">
        <f>VLOOKUP(C15,'Data Products'!$A:$J,10,0)</f>
      </c>
      <c r="AG15" s="4098">
        <f t="shared" si="28"/>
      </c>
      <c r="AH15" s="4099">
        <f t="shared" si="6"/>
      </c>
      <c r="AI15" s="4100">
        <f t="shared" ref="AI15:AI17" si="16">IFERROR(VLOOKUP(C15,$C$3:$AI$42,34,0),"")</f>
      </c>
      <c r="AJ15" s="4101"/>
      <c r="AK15" s="4102"/>
      <c r="AL15" s="4115"/>
      <c r="AM15" s="4102"/>
      <c r="AN15" s="4102"/>
    </row>
    <row r="16">
      <c r="A16" s="4083">
        <v>14</v>
      </c>
      <c r="B16" s="4083" t="s">
        <v>3873</v>
      </c>
      <c r="C16" s="4107" t="s">
        <v>3890</v>
      </c>
      <c r="D16" s="4107" t="s">
        <v>3890</v>
      </c>
      <c r="E16" s="4117" t="s">
        <v>3891</v>
      </c>
      <c r="F16" s="4086">
        <v>1000</v>
      </c>
      <c r="G16" s="4087">
        <v>1000</v>
      </c>
      <c r="H16" s="4088"/>
      <c r="I16" s="4089">
        <f>VLOOKUP(C16,'Data Products'!$A:$B,2,0)</f>
      </c>
      <c r="J16" s="4090">
        <f t="shared" si="0"/>
      </c>
      <c r="K16" s="4091">
        <v>45504</v>
      </c>
      <c r="L16" s="4092">
        <f t="shared" si="17"/>
      </c>
      <c r="M16" s="4088">
        <v>0</v>
      </c>
      <c r="N16" s="4088">
        <v>0</v>
      </c>
      <c r="O16" s="4088"/>
      <c r="P16" s="4088"/>
      <c r="Q16" s="4083"/>
      <c r="R16" s="4088">
        <v>500</v>
      </c>
      <c r="S16" s="4088">
        <v>500</v>
      </c>
      <c r="T16" s="4088">
        <v>0</v>
      </c>
      <c r="U16" s="4088">
        <v>0</v>
      </c>
      <c r="V16" s="4088">
        <v>0</v>
      </c>
      <c r="W16" s="4088">
        <v>0</v>
      </c>
      <c r="X16" s="4088">
        <v>0</v>
      </c>
      <c r="Y16" s="4088">
        <v>0</v>
      </c>
      <c r="Z16" s="4088">
        <v>0</v>
      </c>
      <c r="AA16" s="4088">
        <v>0</v>
      </c>
      <c r="AB16" s="4093">
        <f t="shared" si="25"/>
      </c>
      <c r="AC16" s="4105">
        <f t="shared" si="3"/>
      </c>
      <c r="AD16" s="4095">
        <f t="shared" si="11"/>
      </c>
      <c r="AE16" s="4106">
        <f t="shared" si="20"/>
      </c>
      <c r="AF16" s="4097">
        <f>VLOOKUP(C16,'Data Products'!$A:$J,10,0)</f>
      </c>
      <c r="AG16" s="4098">
        <f t="shared" si="28"/>
      </c>
      <c r="AH16" s="4099">
        <f t="shared" si="6"/>
      </c>
      <c r="AI16" s="4100">
        <f t="shared" si="16"/>
      </c>
      <c r="AJ16" s="4101"/>
      <c r="AK16" s="4102"/>
      <c r="AL16" s="4101"/>
      <c r="AM16" s="4102"/>
      <c r="AN16" s="4102"/>
    </row>
    <row r="17">
      <c r="A17" s="4083">
        <v>15</v>
      </c>
      <c r="B17" s="4083" t="s">
        <v>3873</v>
      </c>
      <c r="C17" s="4107" t="s">
        <v>3892</v>
      </c>
      <c r="D17" s="4107" t="s">
        <v>3892</v>
      </c>
      <c r="E17" s="4117" t="s">
        <v>3893</v>
      </c>
      <c r="F17" s="4086">
        <v>21</v>
      </c>
      <c r="G17" s="4087">
        <v>21</v>
      </c>
      <c r="H17" s="4088"/>
      <c r="I17" s="4089">
        <f>VLOOKUP(C17,'Data Products'!$A:$B,2,0)</f>
      </c>
      <c r="J17" s="4090">
        <f t="shared" si="0"/>
      </c>
      <c r="K17" s="4091">
        <v>45653</v>
      </c>
      <c r="L17" s="4092">
        <f t="shared" si="17"/>
      </c>
      <c r="M17" s="4088">
        <v>17</v>
      </c>
      <c r="N17" s="4088">
        <v>37</v>
      </c>
      <c r="O17" s="4088"/>
      <c r="P17" s="4088"/>
      <c r="Q17" s="4083"/>
      <c r="R17" s="4088">
        <v>0</v>
      </c>
      <c r="S17" s="4088">
        <v>0</v>
      </c>
      <c r="T17" s="4088">
        <v>128</v>
      </c>
      <c r="U17" s="4088">
        <v>128</v>
      </c>
      <c r="V17" s="4088">
        <v>54</v>
      </c>
      <c r="W17" s="4088">
        <v>54</v>
      </c>
      <c r="X17" s="4088">
        <v>0</v>
      </c>
      <c r="Y17" s="4088">
        <v>0</v>
      </c>
      <c r="Z17" s="4088">
        <v>0</v>
      </c>
      <c r="AA17" s="4088">
        <v>0</v>
      </c>
      <c r="AB17" s="4093">
        <f t="shared" si="25"/>
      </c>
      <c r="AC17" s="4105">
        <f t="shared" si="3"/>
      </c>
      <c r="AD17" s="4095">
        <f t="shared" si="11"/>
      </c>
      <c r="AE17" s="4106">
        <f t="shared" si="20"/>
      </c>
      <c r="AF17" s="4097">
        <f>VLOOKUP(C17,'Data Products'!$A:$J,10,0)</f>
      </c>
      <c r="AG17" s="4098">
        <f t="shared" si="28"/>
      </c>
      <c r="AH17" s="4099">
        <f t="shared" si="6"/>
      </c>
      <c r="AI17" s="4100">
        <f t="shared" si="16"/>
      </c>
      <c r="AJ17" s="4102"/>
      <c r="AK17" s="4102"/>
      <c r="AL17" s="4101"/>
      <c r="AM17" s="4102"/>
      <c r="AN17" s="4102"/>
    </row>
    <row r="18">
      <c r="A18" s="4083">
        <v>16</v>
      </c>
      <c r="B18" s="4083" t="s">
        <v>3873</v>
      </c>
      <c r="C18" s="4107" t="s">
        <v>3894</v>
      </c>
      <c r="D18" s="4107" t="s">
        <v>3894</v>
      </c>
      <c r="E18" s="4117" t="s">
        <v>3895</v>
      </c>
      <c r="F18" s="4086">
        <v>746</v>
      </c>
      <c r="G18" s="4087">
        <v>733</v>
      </c>
      <c r="H18" s="4088"/>
      <c r="I18" s="4089">
        <f>VLOOKUP(C18,'Data Products'!$A:$B,2,0)</f>
      </c>
      <c r="J18" s="4090">
        <f t="shared" si="0"/>
      </c>
      <c r="K18" s="4091">
        <v>45737</v>
      </c>
      <c r="L18" s="4092">
        <f t="shared" si="17"/>
      </c>
      <c r="M18" s="4088">
        <v>310</v>
      </c>
      <c r="N18" s="4088">
        <v>545</v>
      </c>
      <c r="O18" s="4088"/>
      <c r="P18" s="4088"/>
      <c r="Q18" s="4083"/>
      <c r="R18" s="4088">
        <v>0</v>
      </c>
      <c r="S18" s="4088">
        <v>0</v>
      </c>
      <c r="T18" s="4088">
        <v>0</v>
      </c>
      <c r="U18" s="4088">
        <v>0</v>
      </c>
      <c r="V18" s="4088">
        <v>116</v>
      </c>
      <c r="W18" s="4088">
        <v>116</v>
      </c>
      <c r="X18" s="4088">
        <v>0</v>
      </c>
      <c r="Y18" s="4088">
        <v>0</v>
      </c>
      <c r="Z18" s="4088">
        <v>0</v>
      </c>
      <c r="AA18" s="4088">
        <v>0</v>
      </c>
      <c r="AB18" s="4093">
        <f t="shared" si="25"/>
      </c>
      <c r="AC18" s="4094">
        <f t="shared" si="3"/>
      </c>
      <c r="AD18" s="4095">
        <f t="shared" si="11"/>
      </c>
      <c r="AE18" s="4096">
        <f t="shared" si="20"/>
      </c>
      <c r="AF18" s="4097">
        <f>VLOOKUP(C18,'Data Products'!$A:$J,10,0)</f>
      </c>
      <c r="AG18" s="4098">
        <f t="shared" si="28"/>
      </c>
      <c r="AH18" s="4099">
        <f t="shared" si="6"/>
      </c>
      <c r="AI18" s="4100"/>
      <c r="AJ18" s="4102"/>
      <c r="AK18" s="4102"/>
      <c r="AL18" s="4101"/>
      <c r="AM18" s="4102"/>
      <c r="AN18" s="4102"/>
    </row>
    <row r="19">
      <c r="A19" s="4083">
        <v>17</v>
      </c>
      <c r="B19" s="4083" t="s">
        <v>3873</v>
      </c>
      <c r="C19" s="4107" t="s">
        <v>3896</v>
      </c>
      <c r="D19" s="4107" t="s">
        <v>3896</v>
      </c>
      <c r="E19" s="4107" t="s">
        <v>3896</v>
      </c>
      <c r="F19" s="4086">
        <v>450</v>
      </c>
      <c r="G19" s="4087">
        <v>440</v>
      </c>
      <c r="H19" s="4088"/>
      <c r="I19" s="4089">
        <f>VLOOKUP(C19,'Data Products'!$A:$B,2,0)</f>
      </c>
      <c r="J19" s="4090">
        <f t="shared" si="0"/>
      </c>
      <c r="K19" s="4091">
        <v>45653</v>
      </c>
      <c r="L19" s="4092">
        <f t="shared" si="17"/>
      </c>
      <c r="M19" s="4088">
        <v>12</v>
      </c>
      <c r="N19" s="4088">
        <v>36</v>
      </c>
      <c r="O19" s="4088"/>
      <c r="P19" s="4088"/>
      <c r="Q19" s="4083"/>
      <c r="R19" s="4109">
        <v>600</v>
      </c>
      <c r="S19" s="4088">
        <v>600</v>
      </c>
      <c r="T19" s="4088">
        <v>100</v>
      </c>
      <c r="U19" s="4088">
        <v>100</v>
      </c>
      <c r="V19" s="4088">
        <v>300</v>
      </c>
      <c r="W19" s="4088">
        <v>300</v>
      </c>
      <c r="X19" s="4088">
        <v>0</v>
      </c>
      <c r="Y19" s="4088">
        <v>0</v>
      </c>
      <c r="Z19" s="4088">
        <v>0</v>
      </c>
      <c r="AA19" s="4088">
        <v>0</v>
      </c>
      <c r="AB19" s="4093">
        <f t="shared" si="25"/>
      </c>
      <c r="AC19" s="4094">
        <f t="shared" si="3"/>
      </c>
      <c r="AD19" s="4095">
        <f t="shared" si="11"/>
      </c>
      <c r="AE19" s="4096">
        <f t="shared" si="20"/>
      </c>
      <c r="AF19" s="4097">
        <f>VLOOKUP(C19,'Data Products'!$A:$J,10,0)</f>
      </c>
      <c r="AG19" s="4098">
        <f t="shared" si="28"/>
      </c>
      <c r="AH19" s="4099">
        <f t="shared" si="6"/>
      </c>
      <c r="AI19" s="4100"/>
      <c r="AJ19" s="4102"/>
      <c r="AK19" s="4102"/>
      <c r="AL19" s="4101"/>
      <c r="AM19" s="4102"/>
      <c r="AN19" s="4102"/>
    </row>
    <row r="20">
      <c r="A20" s="4083">
        <v>18</v>
      </c>
      <c r="B20" s="4083" t="s">
        <v>3873</v>
      </c>
      <c r="C20" s="4107" t="s">
        <v>3897</v>
      </c>
      <c r="D20" s="4107" t="s">
        <v>3897</v>
      </c>
      <c r="E20" s="4117" t="s">
        <v>3898</v>
      </c>
      <c r="F20" s="4086">
        <v>7512</v>
      </c>
      <c r="G20" s="4087">
        <v>7507</v>
      </c>
      <c r="H20" s="4088"/>
      <c r="I20" s="4089">
        <f>VLOOKUP(C20,'Data Products'!$A:$B,2,0)</f>
      </c>
      <c r="J20" s="4090">
        <f t="shared" si="0"/>
      </c>
      <c r="K20" s="4091">
        <v>45653</v>
      </c>
      <c r="L20" s="4092">
        <f t="shared" si="17"/>
      </c>
      <c r="M20" s="4088">
        <v>2290</v>
      </c>
      <c r="N20" s="4108">
        <v>4890</v>
      </c>
      <c r="O20" s="4088"/>
      <c r="P20" s="4088"/>
      <c r="Q20" s="4083"/>
      <c r="R20" s="4088">
        <v>0</v>
      </c>
      <c r="S20" s="4088">
        <v>0</v>
      </c>
      <c r="T20" s="4088">
        <v>27</v>
      </c>
      <c r="U20" s="4088">
        <v>27</v>
      </c>
      <c r="V20" s="4088">
        <v>25</v>
      </c>
      <c r="W20" s="4088">
        <v>25</v>
      </c>
      <c r="X20" s="4088">
        <v>0</v>
      </c>
      <c r="Y20" s="4088">
        <v>0</v>
      </c>
      <c r="Z20" s="4088">
        <v>0</v>
      </c>
      <c r="AA20" s="4088">
        <v>0</v>
      </c>
      <c r="AB20" s="4093">
        <f t="shared" si="25"/>
      </c>
      <c r="AC20" s="4110">
        <f t="shared" si="3"/>
      </c>
      <c r="AD20" s="4095">
        <f t="shared" si="11"/>
      </c>
      <c r="AE20" s="4111">
        <f t="shared" si="20"/>
      </c>
      <c r="AF20" s="4097">
        <f>VLOOKUP(C20,'Data Products'!$A:$J,10,0)</f>
      </c>
      <c r="AG20" s="4098">
        <f t="shared" si="28"/>
      </c>
      <c r="AH20" s="4099">
        <f t="shared" si="6"/>
      </c>
      <c r="AI20" s="4100" t="s">
        <v>3899</v>
      </c>
      <c r="AJ20" s="4102"/>
      <c r="AK20" s="4102"/>
      <c r="AL20" s="4101"/>
      <c r="AM20" s="4102"/>
      <c r="AN20" s="4102"/>
    </row>
    <row r="21">
      <c r="A21" s="4083">
        <v>19</v>
      </c>
      <c r="B21" s="4083" t="s">
        <v>3873</v>
      </c>
      <c r="C21" s="4107" t="s">
        <v>3900</v>
      </c>
      <c r="D21" s="4107" t="s">
        <v>3900</v>
      </c>
      <c r="E21" s="4117" t="s">
        <v>3901</v>
      </c>
      <c r="F21" s="4086">
        <v>1860</v>
      </c>
      <c r="G21" s="4087">
        <v>1860</v>
      </c>
      <c r="H21" s="4109"/>
      <c r="I21" s="4089">
        <f>VLOOKUP(C21,'Data Products'!$A:$B,2,0)</f>
      </c>
      <c r="J21" s="4090">
        <f t="shared" si="0"/>
      </c>
      <c r="K21" s="4091">
        <v>45847</v>
      </c>
      <c r="L21" s="4092">
        <f t="shared" si="17"/>
      </c>
      <c r="M21" s="4088">
        <v>202</v>
      </c>
      <c r="N21" s="4109">
        <v>702</v>
      </c>
      <c r="O21" s="4088"/>
      <c r="P21" s="4088"/>
      <c r="Q21" s="4083"/>
      <c r="R21" s="4088">
        <v>0</v>
      </c>
      <c r="S21" s="4109">
        <v>0</v>
      </c>
      <c r="T21" s="4088">
        <v>113</v>
      </c>
      <c r="U21" s="4088">
        <v>106</v>
      </c>
      <c r="V21" s="4088">
        <v>1097</v>
      </c>
      <c r="W21" s="4088">
        <v>1097</v>
      </c>
      <c r="X21" s="4088">
        <v>5</v>
      </c>
      <c r="Y21" s="4088">
        <v>0</v>
      </c>
      <c r="Z21" s="4088">
        <v>0</v>
      </c>
      <c r="AA21" s="4088">
        <v>0</v>
      </c>
      <c r="AB21" s="4093">
        <f t="shared" si="25"/>
      </c>
      <c r="AC21" s="4105">
        <f t="shared" si="3"/>
      </c>
      <c r="AD21" s="4095">
        <f t="shared" si="11"/>
      </c>
      <c r="AE21" s="4106">
        <f t="shared" si="20"/>
      </c>
      <c r="AF21" s="4097">
        <f>VLOOKUP(C21,'Data Products'!$A:$J,10,0)</f>
      </c>
      <c r="AG21" s="4098">
        <f t="shared" si="28"/>
      </c>
      <c r="AH21" s="4099">
        <f t="shared" si="6"/>
      </c>
      <c r="AI21" s="4100" t="s">
        <v>3899</v>
      </c>
      <c r="AJ21" s="4102"/>
      <c r="AK21" s="4102"/>
      <c r="AL21" s="4101"/>
      <c r="AM21" s="4102"/>
      <c r="AN21" s="4102"/>
    </row>
    <row customHeight="true" hidden="true" ht="18" r="22">
      <c r="A22" s="4083">
        <v>20</v>
      </c>
      <c r="B22" s="4083" t="s">
        <v>3873</v>
      </c>
      <c r="C22" s="4119" t="s">
        <v>3897</v>
      </c>
      <c r="D22" s="4119" t="s">
        <v>3897</v>
      </c>
      <c r="E22" s="4120" t="s">
        <v>3898</v>
      </c>
      <c r="F22" s="4121">
        <v>7512</v>
      </c>
      <c r="G22" s="4087">
        <v>7507</v>
      </c>
      <c r="H22" s="4088"/>
      <c r="I22" s="4089">
        <f>VLOOKUP(C22,'Data Products'!$A:$B,2,0)</f>
      </c>
      <c r="J22" s="4090">
        <f t="shared" si="0"/>
      </c>
      <c r="K22" s="4091">
        <v>45847</v>
      </c>
      <c r="L22" s="4092">
        <f t="shared" si="17"/>
      </c>
      <c r="M22" s="4088">
        <v>2290</v>
      </c>
      <c r="N22" s="4109">
        <v>4890</v>
      </c>
      <c r="O22" s="4088"/>
      <c r="P22" s="4088"/>
      <c r="Q22" s="4083"/>
      <c r="R22" s="4109">
        <v>0</v>
      </c>
      <c r="S22" s="4088">
        <v>0</v>
      </c>
      <c r="T22" s="4088">
        <v>154</v>
      </c>
      <c r="U22" s="4088">
        <v>154</v>
      </c>
      <c r="V22" s="4088">
        <v>310</v>
      </c>
      <c r="W22" s="4088">
        <v>310</v>
      </c>
      <c r="X22" s="4088">
        <v>0</v>
      </c>
      <c r="Y22" s="4088">
        <v>0</v>
      </c>
      <c r="Z22" s="4088">
        <v>0</v>
      </c>
      <c r="AA22" s="4088">
        <v>0</v>
      </c>
      <c r="AB22" s="4093">
        <f t="shared" si="25"/>
      </c>
      <c r="AC22" s="4094">
        <f t="shared" si="3"/>
      </c>
      <c r="AD22" s="4095">
        <f t="shared" si="11"/>
      </c>
      <c r="AE22" s="4096">
        <f t="shared" si="20"/>
      </c>
      <c r="AF22" s="4097">
        <f>VLOOKUP(C22,'Data Products'!$A:$J,10,0)</f>
      </c>
      <c r="AG22" s="4098">
        <f t="shared" si="28"/>
      </c>
      <c r="AH22" s="4099">
        <f t="shared" si="6"/>
      </c>
      <c r="AI22" s="4122" t="s">
        <v>3902</v>
      </c>
      <c r="AJ22" s="4102"/>
      <c r="AK22" s="4102"/>
      <c r="AL22" s="4101"/>
      <c r="AM22" s="4102"/>
      <c r="AN22" s="4102"/>
    </row>
    <row customHeight="true" ht="18" r="23">
      <c r="A23" s="4123">
        <v>25</v>
      </c>
      <c r="B23" s="4083" t="s">
        <v>3870</v>
      </c>
      <c r="C23" s="4124" t="s">
        <v>3903</v>
      </c>
      <c r="D23" s="4124" t="s">
        <v>3903</v>
      </c>
      <c r="E23" s="4124" t="s">
        <v>3903</v>
      </c>
      <c r="F23" s="4125">
        <v>1500</v>
      </c>
      <c r="G23" s="4126">
        <v>1500</v>
      </c>
      <c r="H23" s="4113"/>
      <c r="I23" s="4127">
        <f>VLOOKUP(C23,'Data Products'!$A:$B,2,0)</f>
      </c>
      <c r="J23" s="4128">
        <f t="shared" si="0"/>
      </c>
      <c r="K23" s="4129">
        <v>45416</v>
      </c>
      <c r="L23" s="4130">
        <f t="shared" si="17"/>
      </c>
      <c r="M23" s="4131">
        <v>0</v>
      </c>
      <c r="N23" s="4132">
        <v>0</v>
      </c>
      <c r="O23" s="4133"/>
      <c r="P23" s="4133"/>
      <c r="Q23" s="4133"/>
      <c r="R23" s="4133"/>
      <c r="S23" s="4133"/>
      <c r="T23" s="4133"/>
      <c r="U23" s="4133"/>
      <c r="V23" s="4133"/>
      <c r="W23" s="4133"/>
      <c r="X23" s="4133"/>
      <c r="Y23" s="4133"/>
      <c r="Z23" s="4133"/>
      <c r="AA23" s="4133"/>
      <c r="AB23" s="4134">
        <f t="shared" si="25"/>
      </c>
      <c r="AC23" s="4135">
        <f t="shared" si="3"/>
      </c>
      <c r="AD23" s="4095">
        <f t="shared" si="11"/>
      </c>
      <c r="AE23" s="4136">
        <f t="shared" si="20"/>
      </c>
      <c r="AF23" s="4137">
        <f>VLOOKUP(C23,'Data Products'!$A:$J,10,0)</f>
      </c>
      <c r="AG23" s="4138">
        <f t="shared" si="28"/>
      </c>
      <c r="AH23" s="4139"/>
      <c r="AI23" s="4140"/>
      <c r="AJ23" s="4141"/>
      <c r="AK23" s="4141"/>
      <c r="AL23" s="4142"/>
      <c r="AM23" s="4141"/>
      <c r="AN23" s="4141"/>
    </row>
    <row customHeight="true" ht="18" r="24">
      <c r="A24" s="4123">
        <v>26</v>
      </c>
      <c r="B24" s="4083" t="s">
        <v>3870</v>
      </c>
      <c r="C24" s="4143" t="s">
        <v>3904</v>
      </c>
      <c r="D24" s="4143" t="s">
        <v>3904</v>
      </c>
      <c r="E24" s="4143" t="s">
        <v>3904</v>
      </c>
      <c r="F24" s="4144">
        <v>2000</v>
      </c>
      <c r="G24" s="4125">
        <v>2000</v>
      </c>
      <c r="H24" s="4145"/>
      <c r="I24" s="4146">
        <f>VLOOKUP(C24,'Data Products'!$A:$B,2,0)</f>
      </c>
      <c r="J24" s="4147">
        <f t="shared" si="0"/>
      </c>
      <c r="K24" s="4148">
        <v>45417</v>
      </c>
      <c r="L24" s="4149">
        <f t="shared" si="17"/>
      </c>
      <c r="M24" s="4150">
        <v>0</v>
      </c>
      <c r="N24" s="4151">
        <v>0</v>
      </c>
      <c r="O24" s="4152"/>
      <c r="P24" s="4152"/>
      <c r="Q24" s="4152"/>
      <c r="R24" s="4152"/>
      <c r="S24" s="4152"/>
      <c r="T24" s="4152"/>
      <c r="U24" s="4152"/>
      <c r="V24" s="4152"/>
      <c r="W24" s="4152"/>
      <c r="X24" s="4152"/>
      <c r="Y24" s="4152"/>
      <c r="Z24" s="4152"/>
      <c r="AA24" s="4152"/>
      <c r="AB24" s="4153">
        <f t="shared" si="25"/>
      </c>
      <c r="AC24" s="4154">
        <f t="shared" si="3"/>
      </c>
      <c r="AD24" s="4095">
        <f t="shared" si="11"/>
      </c>
      <c r="AE24" s="4155">
        <f t="shared" si="20"/>
      </c>
      <c r="AF24" s="4138">
        <f>VLOOKUP(C24,'Data Products'!$A:$J,10,0)</f>
      </c>
      <c r="AG24" s="4156">
        <f t="shared" si="28"/>
      </c>
      <c r="AH24" s="4157"/>
      <c r="AI24" s="4140"/>
      <c r="AJ24" s="4141"/>
      <c r="AK24" s="4141"/>
      <c r="AL24" s="4142"/>
      <c r="AM24" s="4141"/>
      <c r="AN24" s="4141"/>
    </row>
    <row r="25">
      <c r="A25" s="4158"/>
      <c r="B25" s="4159"/>
      <c r="C25" s="4158"/>
      <c r="D25" s="4160"/>
      <c r="E25" s="4158"/>
      <c r="F25" s="4158"/>
      <c r="G25" s="4158"/>
      <c r="H25" s="4158"/>
      <c r="I25" s="4158"/>
      <c r="J25" s="4158"/>
      <c r="K25" s="4158"/>
      <c r="L25" s="4161"/>
      <c r="M25" s="4161"/>
      <c r="N25" s="4162" t="s">
        <v>3905</v>
      </c>
      <c r="O25" s="4162"/>
      <c r="P25" s="4162"/>
      <c r="Q25" s="4162"/>
      <c r="R25" s="4162"/>
      <c r="S25" s="4162"/>
      <c r="T25" s="4162"/>
      <c r="U25" s="4162"/>
      <c r="V25" s="4162"/>
      <c r="W25" s="4162"/>
      <c r="X25" s="4162"/>
      <c r="Y25" s="4162"/>
      <c r="Z25" s="4162"/>
      <c r="AA25" s="4162"/>
      <c r="AB25" s="4162"/>
      <c r="AC25" s="4162"/>
      <c r="AD25" s="4162"/>
      <c r="AE25" s="4163" t="s">
        <v>3906</v>
      </c>
      <c r="AF25" s="4164">
        <f t="shared" ref="AF25:AF29" si="32">AG25/$AG$25</f>
      </c>
      <c r="AG25" s="4165">
        <f>SUM(AG4:AG24)</f>
      </c>
      <c r="AH25" s="4165">
        <f>SUM(AH4:AH24)</f>
      </c>
      <c r="AI25" s="4165">
        <f>SUM(AI4:AI24)</f>
      </c>
      <c r="AJ25" s="4166"/>
      <c r="AK25" s="4166"/>
      <c r="AL25" s="4167"/>
      <c r="AM25" s="4166"/>
      <c r="AN25" s="4166"/>
    </row>
    <row r="26">
      <c r="A26" s="4162"/>
      <c r="B26" s="4159"/>
      <c r="C26" s="4159"/>
      <c r="D26" s="4162"/>
      <c r="E26" s="4162"/>
      <c r="F26" s="4162"/>
      <c r="G26" s="4162"/>
      <c r="H26" s="4162"/>
      <c r="I26" s="4159"/>
      <c r="J26" s="4161"/>
      <c r="K26" s="4161"/>
      <c r="L26" s="4161"/>
      <c r="M26" s="4161"/>
      <c r="N26" s="4162"/>
      <c r="O26" s="4162"/>
      <c r="P26" s="4162"/>
      <c r="Q26" s="4162"/>
      <c r="R26" s="4162"/>
      <c r="S26" s="4162"/>
      <c r="T26" s="4162"/>
      <c r="U26" s="4162"/>
      <c r="V26" s="4162"/>
      <c r="W26" s="4162"/>
      <c r="X26" s="4162"/>
      <c r="Y26" s="4162"/>
      <c r="Z26" s="4162"/>
      <c r="AA26" s="4162"/>
      <c r="AB26" s="4162"/>
      <c r="AC26" s="4162"/>
      <c r="AD26" s="4162"/>
      <c r="AE26" s="4168" t="s">
        <v>3907</v>
      </c>
      <c r="AF26" s="4164">
        <f t="shared" si="32"/>
      </c>
      <c r="AG26" s="4169">
        <f>SUMIFS($AG$4:$AG$24,$AE$4:$AE$24,$AE$26)</f>
      </c>
      <c r="AH26" s="4170"/>
      <c r="AI26" s="4167"/>
      <c r="AJ26" s="4166"/>
      <c r="AK26" s="4166"/>
      <c r="AL26" s="4167"/>
      <c r="AM26" s="4166"/>
      <c r="AN26" s="4166"/>
    </row>
    <row r="27">
      <c r="A27" s="4162"/>
      <c r="B27" s="4159"/>
      <c r="C27" s="4159"/>
      <c r="D27" s="4162"/>
      <c r="E27" s="4162"/>
      <c r="F27" s="4162"/>
      <c r="G27" s="4162"/>
      <c r="H27" s="4162"/>
      <c r="I27" s="4159"/>
      <c r="J27" s="4161"/>
      <c r="K27" s="4161"/>
      <c r="L27" s="4161"/>
      <c r="M27" s="4161"/>
      <c r="N27" s="4162"/>
      <c r="O27" s="4162"/>
      <c r="P27" s="4162"/>
      <c r="Q27" s="4162"/>
      <c r="R27" s="4162"/>
      <c r="S27" s="4162"/>
      <c r="T27" s="4162"/>
      <c r="U27" s="4162"/>
      <c r="V27" s="4162"/>
      <c r="W27" s="4162"/>
      <c r="X27" s="4162"/>
      <c r="Y27" s="4162"/>
      <c r="Z27" s="4162"/>
      <c r="AA27" s="4162"/>
      <c r="AB27" s="4162"/>
      <c r="AC27" s="4162"/>
      <c r="AD27" s="4162"/>
      <c r="AE27" s="4168" t="s">
        <v>3908</v>
      </c>
      <c r="AF27" s="4164">
        <f t="shared" si="32"/>
      </c>
      <c r="AG27" s="4169">
        <f t="shared" ref="AG27:AG29" si="23">SUMIFS($AG$4:$AG$24,$AE$4:$AE$24,AE27)</f>
      </c>
      <c r="AH27" s="4170"/>
      <c r="AI27" s="4167"/>
      <c r="AJ27" s="4166"/>
      <c r="AK27" s="4166"/>
      <c r="AL27" s="4167"/>
      <c r="AM27" s="4166"/>
      <c r="AN27" s="4166"/>
    </row>
    <row r="28">
      <c r="A28" s="4162"/>
      <c r="B28" s="4159"/>
      <c r="C28" s="4159"/>
      <c r="D28" s="4162"/>
      <c r="E28" s="4162"/>
      <c r="F28" s="4162"/>
      <c r="G28" s="4162"/>
      <c r="H28" s="4162"/>
      <c r="I28" s="4159"/>
      <c r="J28" s="4161"/>
      <c r="K28" s="4161"/>
      <c r="L28" s="4161"/>
      <c r="M28" s="4161"/>
      <c r="N28" s="4162"/>
      <c r="O28" s="4162"/>
      <c r="P28" s="4162"/>
      <c r="Q28" s="4162"/>
      <c r="R28" s="4162"/>
      <c r="S28" s="4162"/>
      <c r="T28" s="4162"/>
      <c r="U28" s="4162"/>
      <c r="V28" s="4162"/>
      <c r="W28" s="4162"/>
      <c r="X28" s="4162"/>
      <c r="Y28" s="4162"/>
      <c r="Z28" s="4162"/>
      <c r="AA28" s="4162"/>
      <c r="AB28" s="4162"/>
      <c r="AC28" s="4162"/>
      <c r="AD28" s="4162"/>
      <c r="AE28" s="4168" t="s">
        <v>3909</v>
      </c>
      <c r="AF28" s="4164">
        <f t="shared" si="32"/>
      </c>
      <c r="AG28" s="4169">
        <f t="shared" si="23"/>
      </c>
      <c r="AH28" s="4170"/>
      <c r="AI28" s="4167"/>
      <c r="AJ28" s="4166"/>
      <c r="AK28" s="4166"/>
      <c r="AL28" s="4167"/>
      <c r="AM28" s="4166"/>
      <c r="AN28" s="4166"/>
    </row>
    <row r="29">
      <c r="A29" s="4162"/>
      <c r="B29" s="4159"/>
      <c r="C29" s="4159"/>
      <c r="D29" s="4162"/>
      <c r="E29" s="4162"/>
      <c r="F29" s="4162"/>
      <c r="G29" s="4162"/>
      <c r="H29" s="4162"/>
      <c r="I29" s="4159"/>
      <c r="J29" s="4161"/>
      <c r="K29" s="4161"/>
      <c r="L29" s="4161"/>
      <c r="M29" s="4161"/>
      <c r="N29" s="4162"/>
      <c r="O29" s="4162"/>
      <c r="P29" s="4162"/>
      <c r="Q29" s="4162"/>
      <c r="R29" s="4162"/>
      <c r="S29" s="4162"/>
      <c r="T29" s="4162"/>
      <c r="U29" s="4162"/>
      <c r="V29" s="4162"/>
      <c r="W29" s="4162"/>
      <c r="X29" s="4162"/>
      <c r="Y29" s="4162"/>
      <c r="Z29" s="4162"/>
      <c r="AA29" s="4162"/>
      <c r="AB29" s="4162"/>
      <c r="AC29" s="4162"/>
      <c r="AD29" s="4162"/>
      <c r="AE29" s="4168" t="s">
        <v>3910</v>
      </c>
      <c r="AF29" s="4164">
        <f t="shared" si="32"/>
      </c>
      <c r="AG29" s="4169">
        <f t="shared" si="23"/>
      </c>
      <c r="AH29" s="4170"/>
      <c r="AI29" s="4167"/>
      <c r="AJ29" s="4166"/>
      <c r="AK29" s="4166"/>
      <c r="AL29" s="4167"/>
      <c r="AM29" s="4166"/>
      <c r="AN29" s="4166"/>
    </row>
    <row r="30">
      <c r="A30" s="4162"/>
      <c r="B30" s="4159"/>
      <c r="C30" s="4159"/>
      <c r="D30" s="4162"/>
      <c r="E30" s="4162"/>
      <c r="F30" s="4162"/>
      <c r="G30" s="4162"/>
      <c r="H30" s="4162"/>
      <c r="I30" s="4159"/>
      <c r="J30" s="4161"/>
      <c r="K30" s="4161"/>
      <c r="L30" s="4161"/>
      <c r="M30" s="4161"/>
      <c r="N30" s="4162"/>
      <c r="O30" s="4162"/>
      <c r="P30" s="4162"/>
      <c r="Q30" s="4162"/>
      <c r="R30" s="4162"/>
      <c r="S30" s="4162"/>
      <c r="T30" s="4162"/>
      <c r="U30" s="4162"/>
      <c r="V30" s="4162"/>
      <c r="W30" s="4162"/>
      <c r="X30" s="4162"/>
      <c r="Y30" s="4162"/>
      <c r="Z30" s="4162"/>
      <c r="AA30" s="4162"/>
      <c r="AB30" s="4162"/>
      <c r="AC30" s="4162"/>
      <c r="AD30" s="4162"/>
      <c r="AE30" s="4168" t="s">
        <v>3859</v>
      </c>
      <c r="AF30" s="4171">
        <f>AVERAGE(AE29:AC27)/AVERAGE(AE29:AC27)</f>
      </c>
      <c r="AG30" s="4169">
        <f>SUMIF($AC$4:$AC$24,"&lt;90",AG4:AG24)</f>
      </c>
      <c r="AH30" s="4172"/>
      <c r="AI30" s="4167"/>
      <c r="AJ30" s="4166"/>
      <c r="AK30" s="4166"/>
      <c r="AL30" s="4167"/>
      <c r="AM30" s="4166"/>
      <c r="AN30" s="4166"/>
    </row>
    <row r="31">
      <c r="A31" s="4162"/>
      <c r="B31" s="4159"/>
      <c r="C31" s="4159"/>
      <c r="D31" s="4162"/>
      <c r="E31" s="4162"/>
      <c r="F31" s="4162"/>
      <c r="G31" s="4162"/>
      <c r="H31" s="4162"/>
      <c r="I31" s="4159"/>
      <c r="J31" s="4161"/>
      <c r="K31" s="4161"/>
      <c r="L31" s="4161"/>
      <c r="M31" s="4162"/>
      <c r="N31" s="4162"/>
      <c r="O31" s="4162"/>
      <c r="P31" s="4162"/>
      <c r="Q31" s="4162"/>
      <c r="R31" s="4162"/>
      <c r="S31" s="4162"/>
      <c r="T31" s="4162"/>
      <c r="U31" s="4162"/>
      <c r="V31" s="4162"/>
      <c r="W31" s="4162"/>
      <c r="X31" s="4162"/>
      <c r="Y31" s="4162"/>
      <c r="Z31" s="4162"/>
      <c r="AA31" s="4162"/>
      <c r="AB31" s="4162"/>
      <c r="AC31" s="4162"/>
      <c r="AD31" s="4162"/>
      <c r="AE31" s="4162"/>
      <c r="AF31" s="4172"/>
      <c r="AG31" s="4172"/>
      <c r="AH31" s="4172"/>
      <c r="AI31" s="4167"/>
      <c r="AJ31" s="4166"/>
      <c r="AK31" s="4166"/>
      <c r="AL31" s="4167"/>
      <c r="AM31" s="4166"/>
      <c r="AN31" s="4166"/>
    </row>
    <row r="32">
      <c r="A32" s="4173" t="s">
        <v>3911</v>
      </c>
      <c r="B32" s="4079" t="s">
        <v>3833</v>
      </c>
      <c r="C32" s="4079" t="s">
        <v>3912</v>
      </c>
      <c r="D32" s="4173" t="s">
        <v>3835</v>
      </c>
      <c r="E32" s="4173"/>
      <c r="F32" s="4079" t="s">
        <v>3837</v>
      </c>
      <c r="G32" s="4079"/>
      <c r="H32" s="4079" t="s">
        <v>3913</v>
      </c>
      <c r="I32" s="4174" t="s">
        <v>3839</v>
      </c>
      <c r="J32" s="4175" t="s">
        <v>3840</v>
      </c>
      <c r="K32" s="4078" t="s">
        <v>3841</v>
      </c>
      <c r="L32" s="4078" t="s">
        <v>3842</v>
      </c>
      <c r="M32" s="4079" t="s">
        <v>3843</v>
      </c>
      <c r="N32" s="4079" t="s">
        <v>3844</v>
      </c>
      <c r="O32" s="4079" t="s">
        <v>3914</v>
      </c>
      <c r="P32" s="4079" t="s">
        <v>3915</v>
      </c>
      <c r="Q32" s="4079" t="s">
        <v>3847</v>
      </c>
      <c r="R32" s="4176"/>
      <c r="S32" s="4176"/>
      <c r="T32" s="4176"/>
      <c r="U32" s="4176"/>
      <c r="V32" s="4176"/>
      <c r="W32" s="4176"/>
      <c r="X32" s="4176"/>
      <c r="Y32" s="4176"/>
      <c r="Z32" s="4176"/>
      <c r="AA32" s="4176"/>
      <c r="AB32" s="4177" t="s">
        <v>3853</v>
      </c>
      <c r="AC32" s="4175" t="s">
        <v>3854</v>
      </c>
      <c r="AD32" s="4175" t="s">
        <v>3916</v>
      </c>
      <c r="AE32" s="4175" t="s">
        <v>3917</v>
      </c>
      <c r="AF32" s="4178" t="s">
        <v>3857</v>
      </c>
      <c r="AG32" s="4178" t="s">
        <v>3858</v>
      </c>
      <c r="AH32" s="4078" t="s">
        <v>3859</v>
      </c>
      <c r="AI32" s="4175" t="s">
        <v>3860</v>
      </c>
      <c r="AJ32" s="4078" t="s">
        <v>3861</v>
      </c>
      <c r="AK32" s="4079" t="s">
        <v>3862</v>
      </c>
      <c r="AL32" s="4079" t="s">
        <v>3918</v>
      </c>
      <c r="AM32" s="4079" t="s">
        <v>3864</v>
      </c>
      <c r="AN32" s="4079" t="s">
        <v>3865</v>
      </c>
    </row>
    <row r="33">
      <c r="A33" s="4079" t="s">
        <v>3866</v>
      </c>
      <c r="B33" s="4079"/>
      <c r="C33" s="4079"/>
      <c r="D33" s="4179"/>
      <c r="E33" s="4079"/>
      <c r="F33" s="4079" t="s">
        <v>3867</v>
      </c>
      <c r="G33" s="4082" t="s">
        <v>3868</v>
      </c>
      <c r="H33" s="4079"/>
      <c r="I33" s="4180"/>
      <c r="J33" s="4181"/>
      <c r="K33" s="4182"/>
      <c r="L33" s="4078"/>
      <c r="M33" s="4079" t="s">
        <v>3869</v>
      </c>
      <c r="N33" s="4179" t="s">
        <v>3869</v>
      </c>
      <c r="O33" s="4079"/>
      <c r="P33" s="4079"/>
      <c r="Q33" s="4079"/>
      <c r="R33" s="4176"/>
      <c r="S33" s="4176"/>
      <c r="T33" s="4176"/>
      <c r="U33" s="4176"/>
      <c r="V33" s="4176"/>
      <c r="W33" s="4176"/>
      <c r="X33" s="4176"/>
      <c r="Y33" s="4176"/>
      <c r="Z33" s="4176"/>
      <c r="AA33" s="4176"/>
      <c r="AB33" s="4177"/>
      <c r="AC33" s="4175"/>
      <c r="AD33" s="4175"/>
      <c r="AE33" s="4175"/>
      <c r="AF33" s="4178"/>
      <c r="AG33" s="4178"/>
      <c r="AH33" s="4078"/>
      <c r="AI33" s="4181"/>
      <c r="AJ33" s="4078"/>
      <c r="AK33" s="4079"/>
      <c r="AL33" s="4079"/>
      <c r="AM33" s="4079"/>
      <c r="AN33" s="4079"/>
    </row>
    <row r="34">
      <c r="A34" s="4183">
        <v>1</v>
      </c>
      <c r="B34" s="4083" t="s">
        <v>3919</v>
      </c>
      <c r="C34" s="4183" t="s">
        <v>3920</v>
      </c>
      <c r="D34" s="4184"/>
      <c r="E34" s="4185"/>
      <c r="F34" s="4186">
        <v>1544</v>
      </c>
      <c r="G34" s="4186">
        <v>1544</v>
      </c>
      <c r="H34" s="4187"/>
      <c r="I34" s="4188">
        <f>VLOOKUP(C34,'Data Products'!$A:$J,2,0)</f>
      </c>
      <c r="J34" s="4147">
        <f t="shared" ref="J34:J115" si="1">IFERROR(I34-TODAY(),"")</f>
      </c>
      <c r="K34" s="4148">
        <v>45840</v>
      </c>
      <c r="L34" s="4092">
        <f t="shared" ref="L34:L115" si="18">TODAY()-K34</f>
      </c>
      <c r="M34" s="4189">
        <v>0</v>
      </c>
      <c r="N34" s="4190">
        <v>0</v>
      </c>
      <c r="O34" s="4115"/>
      <c r="P34" s="4088"/>
      <c r="Q34" s="4083" t="s">
        <v>3921</v>
      </c>
      <c r="R34" s="4162"/>
      <c r="S34" s="4162"/>
      <c r="T34" s="4191"/>
      <c r="U34" s="4162"/>
      <c r="V34" s="4162"/>
      <c r="W34" s="4162"/>
      <c r="X34" s="4162"/>
      <c r="Y34" s="4162"/>
      <c r="Z34" s="4162"/>
      <c r="AA34" s="4162"/>
      <c r="AB34" s="4192">
        <f t="shared" ref="AB34:AB115" si="26">N34/30</f>
      </c>
      <c r="AC34" s="4110">
        <f t="shared" ref="AC34:AC115" si="4">IFERROR(F34/AB34,"-")</f>
      </c>
      <c r="AD34" s="4095">
        <f t="shared" ref="AD34:AD115" si="12">IFERROR(TODAY()+AC34,"-")</f>
      </c>
      <c r="AE34" s="4111">
        <f t="shared" ref="AE34:AE115" si="21">_xlfn.IFS(AC34="-","Not sold yet",AND(AC34&lt;=150,AC34&gt;60),"Out of stock more than 60 days",AC34&lt;=60,"Out of stock less than 60 days",AC34&gt;=150,"Out of stock more than 150 days")</f>
      </c>
      <c r="AF34" s="4193">
        <f>VLOOKUP(C34,'Data Products'!$A:$J,10,0)</f>
      </c>
      <c r="AG34" s="4194">
        <f t="shared" ref="AG34:AG115" si="29">AF34*F34</f>
      </c>
      <c r="AH34" s="4098"/>
      <c r="AI34" s="4195" t="s">
        <v>3922</v>
      </c>
      <c r="AJ34" s="4196"/>
      <c r="AK34" s="4102"/>
      <c r="AL34" s="4101"/>
      <c r="AM34" s="4102"/>
      <c r="AN34" s="4102"/>
    </row>
    <row customHeight="true" hidden="true" ht="18" r="35">
      <c r="A35" s="4183">
        <v>2</v>
      </c>
      <c r="B35" s="4083" t="s">
        <v>3919</v>
      </c>
      <c r="C35" s="4183" t="s">
        <v>3923</v>
      </c>
      <c r="D35" s="4113"/>
      <c r="E35" s="4115"/>
      <c r="F35" s="4186">
        <v>0</v>
      </c>
      <c r="G35" s="4186">
        <v>0</v>
      </c>
      <c r="H35" s="4187"/>
      <c r="I35" s="4188">
        <f>VLOOKUP(C35,'Data Products'!$A:$J,2,0)</f>
      </c>
      <c r="J35" s="4147">
        <f t="shared" si="1"/>
      </c>
      <c r="K35" s="4148">
        <v>45841</v>
      </c>
      <c r="L35" s="4092">
        <f t="shared" si="18"/>
      </c>
      <c r="M35" s="4197">
        <v>0</v>
      </c>
      <c r="N35" s="4113">
        <v>0</v>
      </c>
      <c r="O35" s="4115"/>
      <c r="P35" s="4088"/>
      <c r="Q35" s="4083" t="s">
        <v>3924</v>
      </c>
      <c r="R35" s="4162"/>
      <c r="S35" s="4162"/>
      <c r="T35" s="4191"/>
      <c r="U35" s="4162"/>
      <c r="V35" s="4162"/>
      <c r="W35" s="4162"/>
      <c r="X35" s="4162"/>
      <c r="Y35" s="4162"/>
      <c r="Z35" s="4162"/>
      <c r="AA35" s="4162"/>
      <c r="AB35" s="4192">
        <f t="shared" si="26"/>
      </c>
      <c r="AC35" s="4105">
        <f t="shared" si="4"/>
      </c>
      <c r="AD35" s="4095">
        <f t="shared" si="12"/>
      </c>
      <c r="AE35" s="4106">
        <f t="shared" si="21"/>
      </c>
      <c r="AF35" s="4193">
        <f>VLOOKUP(C35,'Data Products'!$A:$J,10,0)</f>
      </c>
      <c r="AG35" s="4194">
        <f t="shared" si="29"/>
      </c>
      <c r="AH35" s="4098">
        <f t="shared" ref="AH35:AH54" si="7">IF(J35&lt;=90,F35,0)</f>
      </c>
      <c r="AI35" s="4198"/>
      <c r="AJ35" s="4196"/>
      <c r="AK35" s="4102"/>
      <c r="AL35" s="4101"/>
      <c r="AM35" s="4102"/>
      <c r="AN35" s="4102"/>
    </row>
    <row customHeight="true" hidden="true" ht="18" r="36">
      <c r="A36" s="4183">
        <v>3</v>
      </c>
      <c r="B36" s="4083" t="s">
        <v>3919</v>
      </c>
      <c r="C36" s="4183" t="s">
        <v>3925</v>
      </c>
      <c r="D36" s="4113"/>
      <c r="E36" s="4115"/>
      <c r="F36" s="4186">
        <v>0</v>
      </c>
      <c r="G36" s="4186">
        <v>0</v>
      </c>
      <c r="H36" s="4187"/>
      <c r="I36" s="4188">
        <f>VLOOKUP(C36,'Data Products'!$A:$J,2,0)</f>
      </c>
      <c r="J36" s="4147">
        <f t="shared" si="1"/>
      </c>
      <c r="K36" s="4148">
        <v>45842</v>
      </c>
      <c r="L36" s="4092">
        <f t="shared" si="18"/>
      </c>
      <c r="M36" s="4197">
        <v>0</v>
      </c>
      <c r="N36" s="4113">
        <v>0</v>
      </c>
      <c r="O36" s="4199"/>
      <c r="P36" s="4200"/>
      <c r="Q36" s="4083" t="s">
        <v>3924</v>
      </c>
      <c r="R36" s="4162"/>
      <c r="S36" s="4162"/>
      <c r="T36" s="4191"/>
      <c r="U36" s="4162"/>
      <c r="V36" s="4162"/>
      <c r="W36" s="4162"/>
      <c r="X36" s="4162"/>
      <c r="Y36" s="4162"/>
      <c r="Z36" s="4162"/>
      <c r="AA36" s="4162"/>
      <c r="AB36" s="4192">
        <f t="shared" si="26"/>
      </c>
      <c r="AC36" s="4105">
        <f t="shared" si="4"/>
      </c>
      <c r="AD36" s="4095">
        <f t="shared" si="12"/>
      </c>
      <c r="AE36" s="4106">
        <f t="shared" si="21"/>
      </c>
      <c r="AF36" s="4193">
        <f>VLOOKUP(C36,'Data Products'!$A:$J,10,0)</f>
      </c>
      <c r="AG36" s="4194">
        <f t="shared" si="29"/>
      </c>
      <c r="AH36" s="4098">
        <f t="shared" si="7"/>
      </c>
      <c r="AI36" s="4198"/>
      <c r="AJ36" s="4196"/>
      <c r="AK36" s="4102"/>
      <c r="AL36" s="4101"/>
      <c r="AM36" s="4102"/>
      <c r="AN36" s="4102"/>
    </row>
    <row customHeight="true" hidden="true" ht="18" r="37">
      <c r="A37" s="4183">
        <v>4</v>
      </c>
      <c r="B37" s="4083" t="s">
        <v>3919</v>
      </c>
      <c r="C37" s="4183" t="s">
        <v>3926</v>
      </c>
      <c r="D37" s="4113"/>
      <c r="E37" s="4115"/>
      <c r="F37" s="4186">
        <v>0</v>
      </c>
      <c r="G37" s="4186">
        <v>0</v>
      </c>
      <c r="H37" s="4187"/>
      <c r="I37" s="4188">
        <f>VLOOKUP(C37,'Data Products'!$A:$J,2,0)</f>
      </c>
      <c r="J37" s="4147">
        <f t="shared" si="1"/>
      </c>
      <c r="K37" s="4148">
        <v>45843</v>
      </c>
      <c r="L37" s="4092">
        <f t="shared" si="18"/>
      </c>
      <c r="M37" s="4197">
        <v>0</v>
      </c>
      <c r="N37" s="4113">
        <v>0</v>
      </c>
      <c r="O37" s="4115"/>
      <c r="P37" s="4088"/>
      <c r="Q37" s="4083" t="s">
        <v>3924</v>
      </c>
      <c r="R37" s="4162"/>
      <c r="S37" s="4162"/>
      <c r="T37" s="4201"/>
      <c r="U37" s="4162"/>
      <c r="V37" s="4162"/>
      <c r="W37" s="4162"/>
      <c r="X37" s="4162"/>
      <c r="Y37" s="4162"/>
      <c r="Z37" s="4162"/>
      <c r="AA37" s="4162"/>
      <c r="AB37" s="4192">
        <f t="shared" si="26"/>
      </c>
      <c r="AC37" s="4105">
        <f t="shared" si="4"/>
      </c>
      <c r="AD37" s="4095">
        <f t="shared" si="12"/>
      </c>
      <c r="AE37" s="4106">
        <f t="shared" si="21"/>
      </c>
      <c r="AF37" s="4193">
        <f>VLOOKUP(C37,'Data Products'!$A:$J,10,0)</f>
      </c>
      <c r="AG37" s="4194">
        <f t="shared" si="29"/>
      </c>
      <c r="AH37" s="4098">
        <f t="shared" si="7"/>
      </c>
      <c r="AI37" s="4198"/>
      <c r="AJ37" s="4202"/>
      <c r="AK37" s="4102"/>
      <c r="AL37" s="4101"/>
      <c r="AM37" s="4102"/>
      <c r="AN37" s="4102"/>
    </row>
    <row customHeight="true" hidden="true" ht="18" r="38">
      <c r="A38" s="4183">
        <v>5</v>
      </c>
      <c r="B38" s="4083" t="s">
        <v>3927</v>
      </c>
      <c r="C38" s="4183" t="s">
        <v>3928</v>
      </c>
      <c r="D38" s="4113"/>
      <c r="E38" s="4115"/>
      <c r="F38" s="4186">
        <v>0</v>
      </c>
      <c r="G38" s="4186">
        <v>0</v>
      </c>
      <c r="H38" s="4187"/>
      <c r="I38" s="4188">
        <f>VLOOKUP(C38,'Data Products'!$A:$J,2,0)</f>
      </c>
      <c r="J38" s="4147">
        <f t="shared" si="1"/>
      </c>
      <c r="K38" s="4148">
        <v>45844</v>
      </c>
      <c r="L38" s="4092">
        <f t="shared" si="18"/>
      </c>
      <c r="M38" s="4197">
        <v>0</v>
      </c>
      <c r="N38" s="4113">
        <v>0</v>
      </c>
      <c r="O38" s="4115"/>
      <c r="P38" s="4088"/>
      <c r="Q38" s="4203" t="s">
        <v>3929</v>
      </c>
      <c r="R38" s="4162"/>
      <c r="S38" s="4162"/>
      <c r="T38" s="4191"/>
      <c r="U38" s="4162"/>
      <c r="V38" s="4162"/>
      <c r="W38" s="4162"/>
      <c r="X38" s="4162"/>
      <c r="Y38" s="4162"/>
      <c r="Z38" s="4162"/>
      <c r="AA38" s="4162"/>
      <c r="AB38" s="4192">
        <f t="shared" si="26"/>
      </c>
      <c r="AC38" s="4105">
        <f t="shared" si="4"/>
      </c>
      <c r="AD38" s="4095">
        <f t="shared" si="12"/>
      </c>
      <c r="AE38" s="4106">
        <f t="shared" si="21"/>
      </c>
      <c r="AF38" s="4193">
        <f>VLOOKUP(C38,'Data Products'!$A:$J,10,0)</f>
      </c>
      <c r="AG38" s="4194">
        <f t="shared" si="29"/>
      </c>
      <c r="AH38" s="4098">
        <f t="shared" si="7"/>
      </c>
      <c r="AI38" s="4198"/>
      <c r="AJ38" s="4202"/>
      <c r="AK38" s="4102">
        <v>200</v>
      </c>
      <c r="AL38" s="4101"/>
      <c r="AM38" s="4102"/>
      <c r="AN38" s="4102"/>
    </row>
    <row customHeight="true" hidden="true" ht="18" r="39">
      <c r="A39" s="4183">
        <v>6</v>
      </c>
      <c r="B39" s="4083" t="s">
        <v>3870</v>
      </c>
      <c r="C39" s="4183" t="s">
        <v>3930</v>
      </c>
      <c r="D39" s="4184" t="s">
        <v>3931</v>
      </c>
      <c r="E39" s="4185"/>
      <c r="F39" s="4186">
        <v>0</v>
      </c>
      <c r="G39" s="4186">
        <v>0</v>
      </c>
      <c r="H39" s="4187"/>
      <c r="I39" s="4188">
        <f>VLOOKUP(C39,'Data Products'!$A:$J,2,0)</f>
      </c>
      <c r="J39" s="4147">
        <f t="shared" si="1"/>
      </c>
      <c r="K39" s="4148">
        <v>45845</v>
      </c>
      <c r="L39" s="4092">
        <f t="shared" si="18"/>
      </c>
      <c r="M39" s="4197">
        <v>0</v>
      </c>
      <c r="N39" s="4113">
        <v>0</v>
      </c>
      <c r="O39" s="4115"/>
      <c r="P39" s="4088"/>
      <c r="Q39" s="4083" t="s">
        <v>3929</v>
      </c>
      <c r="R39" s="4162"/>
      <c r="S39" s="4162"/>
      <c r="T39" s="4191"/>
      <c r="U39" s="4162"/>
      <c r="V39" s="4162"/>
      <c r="W39" s="4162"/>
      <c r="X39" s="4162"/>
      <c r="Y39" s="4162"/>
      <c r="Z39" s="4162"/>
      <c r="AA39" s="4162"/>
      <c r="AB39" s="4192">
        <f t="shared" si="26"/>
      </c>
      <c r="AC39" s="4110">
        <f t="shared" si="4"/>
      </c>
      <c r="AD39" s="4095">
        <f t="shared" si="12"/>
      </c>
      <c r="AE39" s="4111">
        <f t="shared" si="21"/>
      </c>
      <c r="AF39" s="4193">
        <f>VLOOKUP(C39,'Data Products'!$A:$J,10,0)</f>
      </c>
      <c r="AG39" s="4194">
        <f t="shared" si="29"/>
      </c>
      <c r="AH39" s="4098">
        <f t="shared" si="7"/>
      </c>
      <c r="AI39" s="4198"/>
      <c r="AJ39" s="4202"/>
      <c r="AK39" s="4102"/>
      <c r="AL39" s="4101"/>
      <c r="AM39" s="4102"/>
      <c r="AN39" s="4102"/>
    </row>
    <row customHeight="true" hidden="true" ht="18" r="40">
      <c r="A40" s="4183">
        <v>7</v>
      </c>
      <c r="B40" s="4083" t="s">
        <v>3870</v>
      </c>
      <c r="C40" s="4159" t="s">
        <v>3932</v>
      </c>
      <c r="D40" s="4184" t="s">
        <v>3932</v>
      </c>
      <c r="E40" s="4185"/>
      <c r="F40" s="4186">
        <v>0</v>
      </c>
      <c r="G40" s="4186">
        <v>0</v>
      </c>
      <c r="H40" s="4187"/>
      <c r="I40" s="4188">
        <f>VLOOKUP(C40,'Data Products'!$A:$J,2,0)</f>
      </c>
      <c r="J40" s="4147">
        <f t="shared" si="1"/>
      </c>
      <c r="K40" s="4148">
        <v>45846</v>
      </c>
      <c r="L40" s="4092">
        <f t="shared" si="18"/>
      </c>
      <c r="M40" s="4197">
        <v>0</v>
      </c>
      <c r="N40" s="4113">
        <v>0</v>
      </c>
      <c r="O40" s="4115"/>
      <c r="P40" s="4088"/>
      <c r="Q40" s="4204" t="s">
        <v>3929</v>
      </c>
      <c r="R40" s="4162"/>
      <c r="S40" s="4162"/>
      <c r="T40" s="4191"/>
      <c r="U40" s="4162"/>
      <c r="V40" s="4162"/>
      <c r="W40" s="4162"/>
      <c r="X40" s="4162"/>
      <c r="Y40" s="4162"/>
      <c r="Z40" s="4162"/>
      <c r="AA40" s="4162"/>
      <c r="AB40" s="4192">
        <f t="shared" si="26"/>
      </c>
      <c r="AC40" s="4205">
        <f t="shared" si="4"/>
      </c>
      <c r="AD40" s="4095">
        <f t="shared" si="12"/>
      </c>
      <c r="AE40" s="4206">
        <f t="shared" si="21"/>
      </c>
      <c r="AF40" s="4193">
        <f>VLOOKUP(C40,'Data Products'!$A:$J,10,0)</f>
      </c>
      <c r="AG40" s="4194">
        <f t="shared" si="29"/>
      </c>
      <c r="AH40" s="4098">
        <f t="shared" si="7"/>
      </c>
      <c r="AI40" s="4198"/>
      <c r="AJ40" s="4202"/>
      <c r="AK40" s="4102"/>
      <c r="AL40" s="4101"/>
      <c r="AM40" s="4102"/>
      <c r="AN40" s="4102"/>
    </row>
    <row customHeight="true" hidden="true" ht="18" r="41">
      <c r="A41" s="4183">
        <v>8</v>
      </c>
      <c r="B41" s="4083" t="s">
        <v>3870</v>
      </c>
      <c r="C41" s="4183" t="s">
        <v>3933</v>
      </c>
      <c r="D41" s="4113"/>
      <c r="E41" s="4115"/>
      <c r="F41" s="4186">
        <v>0</v>
      </c>
      <c r="G41" s="4186">
        <v>0</v>
      </c>
      <c r="H41" s="4187"/>
      <c r="I41" s="4188">
        <f>VLOOKUP(C41,'Data Products'!$A:$J,2,0)</f>
      </c>
      <c r="J41" s="4147">
        <f t="shared" si="1"/>
      </c>
      <c r="K41" s="4148">
        <v>45847</v>
      </c>
      <c r="L41" s="4092">
        <f t="shared" si="18"/>
      </c>
      <c r="M41" s="4197">
        <v>0</v>
      </c>
      <c r="N41" s="4113">
        <v>0</v>
      </c>
      <c r="O41" s="4115"/>
      <c r="P41" s="4088"/>
      <c r="Q41" s="4083" t="s">
        <v>3929</v>
      </c>
      <c r="R41" s="4162"/>
      <c r="S41" s="4162"/>
      <c r="T41" s="4191"/>
      <c r="U41" s="4162"/>
      <c r="V41" s="4162"/>
      <c r="W41" s="4162"/>
      <c r="X41" s="4162"/>
      <c r="Y41" s="4162"/>
      <c r="Z41" s="4162"/>
      <c r="AA41" s="4162"/>
      <c r="AB41" s="4192">
        <f t="shared" si="26"/>
      </c>
      <c r="AC41" s="4105">
        <f t="shared" si="4"/>
      </c>
      <c r="AD41" s="4095">
        <f t="shared" si="12"/>
      </c>
      <c r="AE41" s="4106">
        <f t="shared" si="21"/>
      </c>
      <c r="AF41" s="4193">
        <f>VLOOKUP(C41,'Data Products'!$A:$J,10,0)</f>
      </c>
      <c r="AG41" s="4194">
        <f t="shared" si="29"/>
      </c>
      <c r="AH41" s="4098">
        <f t="shared" si="7"/>
      </c>
      <c r="AI41" s="4198"/>
      <c r="AJ41" s="4202"/>
      <c r="AK41" s="4102"/>
      <c r="AL41" s="4101"/>
      <c r="AM41" s="4102"/>
      <c r="AN41" s="4102"/>
    </row>
    <row customHeight="true" hidden="true" ht="18" r="42">
      <c r="A42" s="4183">
        <v>9</v>
      </c>
      <c r="B42" s="4083" t="s">
        <v>3870</v>
      </c>
      <c r="C42" s="4183" t="s">
        <v>3934</v>
      </c>
      <c r="D42" s="4113"/>
      <c r="E42" s="4115"/>
      <c r="F42" s="4186">
        <v>0</v>
      </c>
      <c r="G42" s="4186">
        <v>0</v>
      </c>
      <c r="H42" s="4187"/>
      <c r="I42" s="4188">
        <f>VLOOKUP(C42,'Data Products'!$A:$J,2,0)</f>
      </c>
      <c r="J42" s="4147">
        <f t="shared" si="1"/>
      </c>
      <c r="K42" s="4148">
        <v>45848</v>
      </c>
      <c r="L42" s="4092">
        <f t="shared" si="18"/>
      </c>
      <c r="M42" s="4197">
        <v>0</v>
      </c>
      <c r="N42" s="4113">
        <v>0</v>
      </c>
      <c r="O42" s="4115"/>
      <c r="P42" s="4088"/>
      <c r="Q42" s="4083" t="s">
        <v>3929</v>
      </c>
      <c r="R42" s="4162"/>
      <c r="S42" s="4162"/>
      <c r="T42" s="4191"/>
      <c r="U42" s="4162"/>
      <c r="V42" s="4162"/>
      <c r="W42" s="4162"/>
      <c r="X42" s="4162"/>
      <c r="Y42" s="4162"/>
      <c r="Z42" s="4162"/>
      <c r="AA42" s="4162"/>
      <c r="AB42" s="4192">
        <f t="shared" si="26"/>
      </c>
      <c r="AC42" s="4110">
        <f t="shared" si="4"/>
      </c>
      <c r="AD42" s="4095">
        <f t="shared" si="12"/>
      </c>
      <c r="AE42" s="4111">
        <f t="shared" si="21"/>
      </c>
      <c r="AF42" s="4193">
        <f>VLOOKUP(C42,'Data Products'!$A:$J,10,0)</f>
      </c>
      <c r="AG42" s="4194">
        <f t="shared" si="29"/>
      </c>
      <c r="AH42" s="4098">
        <f t="shared" si="7"/>
      </c>
      <c r="AI42" s="4198"/>
      <c r="AJ42" s="4202"/>
      <c r="AK42" s="4102"/>
      <c r="AL42" s="4101"/>
      <c r="AM42" s="4102"/>
      <c r="AN42" s="4102"/>
    </row>
    <row customHeight="true" hidden="true" ht="18" r="43">
      <c r="A43" s="4183">
        <v>10</v>
      </c>
      <c r="B43" s="4083" t="s">
        <v>3870</v>
      </c>
      <c r="C43" s="4183" t="s">
        <v>3935</v>
      </c>
      <c r="D43" s="4113"/>
      <c r="E43" s="4115"/>
      <c r="F43" s="4186">
        <v>0</v>
      </c>
      <c r="G43" s="4186">
        <v>0</v>
      </c>
      <c r="H43" s="4187"/>
      <c r="I43" s="4188">
        <f>VLOOKUP(C43,'Data Products'!$A:$J,2,0)</f>
      </c>
      <c r="J43" s="4147">
        <f t="shared" si="1"/>
      </c>
      <c r="K43" s="4148">
        <v>45849</v>
      </c>
      <c r="L43" s="4092">
        <f t="shared" si="18"/>
      </c>
      <c r="M43" s="4197">
        <v>0</v>
      </c>
      <c r="N43" s="4113">
        <v>0</v>
      </c>
      <c r="O43" s="4115"/>
      <c r="P43" s="4088"/>
      <c r="Q43" s="4083" t="s">
        <v>3929</v>
      </c>
      <c r="R43" s="4162"/>
      <c r="S43" s="4162"/>
      <c r="T43" s="4191"/>
      <c r="U43" s="4162"/>
      <c r="V43" s="4162"/>
      <c r="W43" s="4162"/>
      <c r="X43" s="4162"/>
      <c r="Y43" s="4162"/>
      <c r="Z43" s="4162"/>
      <c r="AA43" s="4162"/>
      <c r="AB43" s="4192">
        <f t="shared" si="26"/>
      </c>
      <c r="AC43" s="4105">
        <f t="shared" si="4"/>
      </c>
      <c r="AD43" s="4095">
        <f t="shared" si="12"/>
      </c>
      <c r="AE43" s="4106">
        <f t="shared" si="21"/>
      </c>
      <c r="AF43" s="4193">
        <f>VLOOKUP(C43,'Data Products'!$A:$J,10,0)</f>
      </c>
      <c r="AG43" s="4194">
        <f t="shared" si="29"/>
      </c>
      <c r="AH43" s="4098">
        <f t="shared" si="7"/>
      </c>
      <c r="AI43" s="4198"/>
      <c r="AJ43" s="4202"/>
      <c r="AK43" s="4102">
        <v>150</v>
      </c>
      <c r="AL43" s="4101"/>
      <c r="AM43" s="4102"/>
      <c r="AN43" s="4102"/>
    </row>
    <row customHeight="true" hidden="true" ht="18" r="44">
      <c r="A44" s="4183">
        <v>11</v>
      </c>
      <c r="B44" s="4083" t="s">
        <v>3919</v>
      </c>
      <c r="C44" s="4183" t="s">
        <v>3936</v>
      </c>
      <c r="D44" s="4113"/>
      <c r="E44" s="4115"/>
      <c r="F44" s="4186">
        <v>0</v>
      </c>
      <c r="G44" s="4186">
        <v>0</v>
      </c>
      <c r="H44" s="4187"/>
      <c r="I44" s="4188">
        <f>VLOOKUP(C44,'Data Products'!$A:$J,2,0)</f>
      </c>
      <c r="J44" s="4147">
        <f t="shared" si="1"/>
      </c>
      <c r="K44" s="4148">
        <v>45850</v>
      </c>
      <c r="L44" s="4092">
        <f t="shared" si="18"/>
      </c>
      <c r="M44" s="4197">
        <v>0</v>
      </c>
      <c r="N44" s="4113">
        <v>0</v>
      </c>
      <c r="O44" s="4115"/>
      <c r="P44" s="4088"/>
      <c r="Q44" s="4083" t="s">
        <v>3929</v>
      </c>
      <c r="R44" s="4162"/>
      <c r="S44" s="4162"/>
      <c r="T44" s="4191"/>
      <c r="U44" s="4162"/>
      <c r="V44" s="4162"/>
      <c r="W44" s="4162"/>
      <c r="X44" s="4162"/>
      <c r="Y44" s="4162"/>
      <c r="Z44" s="4162"/>
      <c r="AA44" s="4162"/>
      <c r="AB44" s="4192">
        <f t="shared" si="26"/>
      </c>
      <c r="AC44" s="4205">
        <f t="shared" si="4"/>
      </c>
      <c r="AD44" s="4095">
        <f t="shared" si="12"/>
      </c>
      <c r="AE44" s="4206">
        <f t="shared" si="21"/>
      </c>
      <c r="AF44" s="4193">
        <f>VLOOKUP(C44,'Data Products'!$A:$J,10,0)</f>
      </c>
      <c r="AG44" s="4194">
        <f t="shared" si="29"/>
      </c>
      <c r="AH44" s="4098">
        <f t="shared" si="7"/>
      </c>
      <c r="AI44" s="4198"/>
      <c r="AJ44" s="4202"/>
      <c r="AK44" s="4102"/>
      <c r="AL44" s="4101"/>
      <c r="AM44" s="4102"/>
      <c r="AN44" s="4102"/>
    </row>
    <row customHeight="true" hidden="true" ht="18" r="45">
      <c r="A45" s="4183">
        <v>12</v>
      </c>
      <c r="B45" s="4083" t="s">
        <v>3870</v>
      </c>
      <c r="C45" s="4183" t="s">
        <v>3937</v>
      </c>
      <c r="D45" s="4184" t="s">
        <v>3938</v>
      </c>
      <c r="E45" s="4185"/>
      <c r="F45" s="4186">
        <v>0</v>
      </c>
      <c r="G45" s="4186">
        <v>0</v>
      </c>
      <c r="H45" s="4187"/>
      <c r="I45" s="4188">
        <f>VLOOKUP(C45,'Data Products'!$A:$J,2,0)</f>
      </c>
      <c r="J45" s="4147">
        <f t="shared" si="1"/>
      </c>
      <c r="K45" s="4148">
        <v>45851</v>
      </c>
      <c r="L45" s="4092">
        <f t="shared" si="18"/>
      </c>
      <c r="M45" s="4197">
        <v>0</v>
      </c>
      <c r="N45" s="4113">
        <v>0</v>
      </c>
      <c r="O45" s="4115"/>
      <c r="P45" s="4088"/>
      <c r="Q45" s="4083" t="s">
        <v>3929</v>
      </c>
      <c r="R45" s="4162"/>
      <c r="S45" s="4162"/>
      <c r="T45" s="4191"/>
      <c r="U45" s="4162"/>
      <c r="V45" s="4162"/>
      <c r="W45" s="4162"/>
      <c r="X45" s="4162"/>
      <c r="Y45" s="4162"/>
      <c r="Z45" s="4162"/>
      <c r="AA45" s="4162"/>
      <c r="AB45" s="4192">
        <f t="shared" si="26"/>
      </c>
      <c r="AC45" s="4205">
        <f t="shared" si="4"/>
      </c>
      <c r="AD45" s="4095">
        <f t="shared" si="12"/>
      </c>
      <c r="AE45" s="4206">
        <f t="shared" si="21"/>
      </c>
      <c r="AF45" s="4193">
        <f>VLOOKUP(C45,'Data Products'!$A:$J,10,0)</f>
      </c>
      <c r="AG45" s="4194">
        <f t="shared" si="29"/>
      </c>
      <c r="AH45" s="4098">
        <f t="shared" si="7"/>
      </c>
      <c r="AI45" s="4198"/>
      <c r="AJ45" s="4202"/>
      <c r="AK45" s="4102"/>
      <c r="AL45" s="4101"/>
      <c r="AM45" s="4102"/>
      <c r="AN45" s="4102"/>
    </row>
    <row customHeight="true" hidden="true" ht="18" r="46">
      <c r="A46" s="4183">
        <v>13</v>
      </c>
      <c r="B46" s="4083" t="s">
        <v>3870</v>
      </c>
      <c r="C46" s="4183" t="s">
        <v>3939</v>
      </c>
      <c r="D46" s="4113"/>
      <c r="E46" s="4115"/>
      <c r="F46" s="4186">
        <v>0</v>
      </c>
      <c r="G46" s="4186">
        <v>0</v>
      </c>
      <c r="H46" s="4187"/>
      <c r="I46" s="4188">
        <f>VLOOKUP(C46,'Data Products'!$A:$J,2,0)</f>
      </c>
      <c r="J46" s="4147">
        <f t="shared" si="1"/>
      </c>
      <c r="K46" s="4148">
        <v>45852</v>
      </c>
      <c r="L46" s="4092">
        <f t="shared" si="18"/>
      </c>
      <c r="M46" s="4197">
        <v>0</v>
      </c>
      <c r="N46" s="4113">
        <v>0</v>
      </c>
      <c r="O46" s="4115"/>
      <c r="P46" s="4088"/>
      <c r="Q46" s="4083" t="s">
        <v>3929</v>
      </c>
      <c r="R46" s="4162"/>
      <c r="S46" s="4162"/>
      <c r="T46" s="4191"/>
      <c r="U46" s="4162"/>
      <c r="V46" s="4162"/>
      <c r="W46" s="4162"/>
      <c r="X46" s="4162"/>
      <c r="Y46" s="4162"/>
      <c r="Z46" s="4162"/>
      <c r="AA46" s="4162"/>
      <c r="AB46" s="4192">
        <f t="shared" si="26"/>
      </c>
      <c r="AC46" s="4105">
        <f t="shared" si="4"/>
      </c>
      <c r="AD46" s="4095">
        <f t="shared" si="12"/>
      </c>
      <c r="AE46" s="4106">
        <f t="shared" si="21"/>
      </c>
      <c r="AF46" s="4193">
        <f>VLOOKUP(C46,'Data Products'!$A:$J,10,0)</f>
      </c>
      <c r="AG46" s="4194">
        <f t="shared" si="29"/>
      </c>
      <c r="AH46" s="4098">
        <f t="shared" si="7"/>
      </c>
      <c r="AI46" s="4198"/>
      <c r="AJ46" s="4202"/>
      <c r="AK46" s="4102"/>
      <c r="AL46" s="4101"/>
      <c r="AM46" s="4102"/>
      <c r="AN46" s="4102"/>
    </row>
    <row customHeight="true" hidden="true" ht="18" r="47">
      <c r="A47" s="4183">
        <v>14</v>
      </c>
      <c r="B47" s="4083" t="s">
        <v>3919</v>
      </c>
      <c r="C47" s="4183" t="s">
        <v>3940</v>
      </c>
      <c r="D47" s="4184" t="s">
        <v>3941</v>
      </c>
      <c r="E47" s="4185"/>
      <c r="F47" s="4186">
        <v>0</v>
      </c>
      <c r="G47" s="4186">
        <v>0</v>
      </c>
      <c r="H47" s="4187"/>
      <c r="I47" s="4188">
        <f>VLOOKUP(C47,'Data Products'!$A:$J,2,0)</f>
      </c>
      <c r="J47" s="4147">
        <f t="shared" si="1"/>
      </c>
      <c r="K47" s="4148">
        <v>45853</v>
      </c>
      <c r="L47" s="4092">
        <f t="shared" si="18"/>
      </c>
      <c r="M47" s="4197">
        <v>0</v>
      </c>
      <c r="N47" s="4113">
        <v>0</v>
      </c>
      <c r="O47" s="4115"/>
      <c r="P47" s="4088"/>
      <c r="Q47" s="4083" t="s">
        <v>3929</v>
      </c>
      <c r="R47" s="4162"/>
      <c r="S47" s="4162"/>
      <c r="T47" s="4191"/>
      <c r="U47" s="4162"/>
      <c r="V47" s="4162"/>
      <c r="W47" s="4162"/>
      <c r="X47" s="4162"/>
      <c r="Y47" s="4162"/>
      <c r="Z47" s="4162"/>
      <c r="AA47" s="4162"/>
      <c r="AB47" s="4192">
        <f t="shared" si="26"/>
      </c>
      <c r="AC47" s="4205">
        <f t="shared" si="4"/>
      </c>
      <c r="AD47" s="4095">
        <f t="shared" si="12"/>
      </c>
      <c r="AE47" s="4206">
        <f t="shared" si="21"/>
      </c>
      <c r="AF47" s="4193">
        <f>VLOOKUP(C47,'Data Products'!$A:$J,10,0)</f>
      </c>
      <c r="AG47" s="4194">
        <f t="shared" si="29"/>
      </c>
      <c r="AH47" s="4098">
        <f t="shared" si="7"/>
      </c>
      <c r="AI47" s="4198"/>
      <c r="AJ47" s="4202"/>
      <c r="AK47" s="4102"/>
      <c r="AL47" s="4101"/>
      <c r="AM47" s="4102"/>
      <c r="AN47" s="4102"/>
    </row>
    <row customHeight="true" hidden="true" ht="18" r="48">
      <c r="A48" s="4183">
        <v>15</v>
      </c>
      <c r="B48" s="4083" t="s">
        <v>3919</v>
      </c>
      <c r="C48" s="4183" t="s">
        <v>3942</v>
      </c>
      <c r="D48" s="4113"/>
      <c r="E48" s="4115"/>
      <c r="F48" s="4186">
        <v>0</v>
      </c>
      <c r="G48" s="4186">
        <v>0</v>
      </c>
      <c r="H48" s="4187"/>
      <c r="I48" s="4188">
        <f>VLOOKUP(C48,'Data Products'!$A:$J,2,0)</f>
      </c>
      <c r="J48" s="4147">
        <f t="shared" si="1"/>
      </c>
      <c r="K48" s="4148">
        <v>45854</v>
      </c>
      <c r="L48" s="4092">
        <f t="shared" si="18"/>
      </c>
      <c r="M48" s="4197">
        <v>0</v>
      </c>
      <c r="N48" s="4113">
        <v>0</v>
      </c>
      <c r="O48" s="4115"/>
      <c r="P48" s="4088"/>
      <c r="Q48" s="4083" t="s">
        <v>3929</v>
      </c>
      <c r="R48" s="4162"/>
      <c r="S48" s="4162"/>
      <c r="T48" s="4191"/>
      <c r="U48" s="4162"/>
      <c r="V48" s="4162"/>
      <c r="W48" s="4162"/>
      <c r="X48" s="4162"/>
      <c r="Y48" s="4162"/>
      <c r="Z48" s="4162"/>
      <c r="AA48" s="4162"/>
      <c r="AB48" s="4192">
        <f t="shared" si="26"/>
      </c>
      <c r="AC48" s="4205">
        <f t="shared" si="4"/>
      </c>
      <c r="AD48" s="4095">
        <f t="shared" si="12"/>
      </c>
      <c r="AE48" s="4206">
        <f t="shared" si="21"/>
      </c>
      <c r="AF48" s="4193">
        <f>VLOOKUP(C48,'Data Products'!$A:$J,10,0)</f>
      </c>
      <c r="AG48" s="4194">
        <f t="shared" si="29"/>
      </c>
      <c r="AH48" s="4098">
        <f t="shared" si="7"/>
      </c>
      <c r="AI48" s="4198"/>
      <c r="AJ48" s="4202"/>
      <c r="AK48" s="4102">
        <v>340</v>
      </c>
      <c r="AL48" s="4101"/>
      <c r="AM48" s="4102"/>
      <c r="AN48" s="4102"/>
    </row>
    <row customHeight="true" hidden="true" ht="18" r="49">
      <c r="A49" s="4183">
        <v>16</v>
      </c>
      <c r="B49" s="4083" t="s">
        <v>3919</v>
      </c>
      <c r="C49" s="4183" t="s">
        <v>3943</v>
      </c>
      <c r="D49" s="4113"/>
      <c r="E49" s="4115"/>
      <c r="F49" s="4186">
        <v>0</v>
      </c>
      <c r="G49" s="4186">
        <v>0</v>
      </c>
      <c r="H49" s="4187"/>
      <c r="I49" s="4188">
        <f>VLOOKUP(C49,'Data Products'!$A:$J,2,0)</f>
      </c>
      <c r="J49" s="4147">
        <f t="shared" si="1"/>
      </c>
      <c r="K49" s="4148">
        <v>45855</v>
      </c>
      <c r="L49" s="4092">
        <f t="shared" si="18"/>
      </c>
      <c r="M49" s="4197">
        <v>0</v>
      </c>
      <c r="N49" s="4113">
        <v>0</v>
      </c>
      <c r="O49" s="4115"/>
      <c r="P49" s="4088"/>
      <c r="Q49" s="4083" t="s">
        <v>3944</v>
      </c>
      <c r="R49" s="4162"/>
      <c r="S49" s="4162"/>
      <c r="T49" s="4191"/>
      <c r="U49" s="4162"/>
      <c r="V49" s="4162"/>
      <c r="W49" s="4162"/>
      <c r="X49" s="4162"/>
      <c r="Y49" s="4162"/>
      <c r="Z49" s="4162"/>
      <c r="AA49" s="4162"/>
      <c r="AB49" s="4192">
        <f t="shared" si="26"/>
      </c>
      <c r="AC49" s="4105">
        <f t="shared" si="4"/>
      </c>
      <c r="AD49" s="4095">
        <f t="shared" si="12"/>
      </c>
      <c r="AE49" s="4106">
        <f t="shared" si="21"/>
      </c>
      <c r="AF49" s="4193">
        <f>VLOOKUP(C49,'Data Products'!$A:$J,10,0)</f>
      </c>
      <c r="AG49" s="4194">
        <f t="shared" si="29"/>
      </c>
      <c r="AH49" s="4098">
        <f t="shared" si="7"/>
      </c>
      <c r="AI49" s="4198"/>
      <c r="AJ49" s="4202"/>
      <c r="AK49" s="4102"/>
      <c r="AL49" s="4101"/>
      <c r="AM49" s="4102"/>
      <c r="AN49" s="4102"/>
    </row>
    <row customHeight="true" hidden="true" ht="18" r="50">
      <c r="A50" s="4183">
        <v>17</v>
      </c>
      <c r="B50" s="4083" t="s">
        <v>3919</v>
      </c>
      <c r="C50" s="4183" t="s">
        <v>3945</v>
      </c>
      <c r="D50" s="4113"/>
      <c r="E50" s="4115"/>
      <c r="F50" s="4186">
        <v>0</v>
      </c>
      <c r="G50" s="4186">
        <v>0</v>
      </c>
      <c r="H50" s="4187"/>
      <c r="I50" s="4188">
        <f>VLOOKUP(C50,'Data Products'!$A:$J,2,0)</f>
      </c>
      <c r="J50" s="4147">
        <f t="shared" si="1"/>
      </c>
      <c r="K50" s="4148">
        <v>45856</v>
      </c>
      <c r="L50" s="4092">
        <f t="shared" si="18"/>
      </c>
      <c r="M50" s="4197">
        <v>0</v>
      </c>
      <c r="N50" s="4113">
        <v>0</v>
      </c>
      <c r="O50" s="4115"/>
      <c r="P50" s="4088"/>
      <c r="Q50" s="4083" t="s">
        <v>3944</v>
      </c>
      <c r="R50" s="4162"/>
      <c r="S50" s="4162"/>
      <c r="T50" s="4191"/>
      <c r="U50" s="4162"/>
      <c r="V50" s="4162"/>
      <c r="W50" s="4162"/>
      <c r="X50" s="4162"/>
      <c r="Y50" s="4162"/>
      <c r="Z50" s="4162"/>
      <c r="AA50" s="4162"/>
      <c r="AB50" s="4192">
        <f t="shared" si="26"/>
      </c>
      <c r="AC50" s="4110">
        <f t="shared" si="4"/>
      </c>
      <c r="AD50" s="4095">
        <f t="shared" si="12"/>
      </c>
      <c r="AE50" s="4111">
        <f t="shared" si="21"/>
      </c>
      <c r="AF50" s="4193">
        <f>VLOOKUP(C50,'Data Products'!$A:$J,10,0)</f>
      </c>
      <c r="AG50" s="4194">
        <f t="shared" si="29"/>
      </c>
      <c r="AH50" s="4098">
        <f t="shared" si="7"/>
      </c>
      <c r="AI50" s="4198"/>
      <c r="AJ50" s="4202"/>
      <c r="AK50" s="4102">
        <v>3620</v>
      </c>
      <c r="AL50" s="4101"/>
      <c r="AM50" s="4102"/>
      <c r="AN50" s="4102"/>
    </row>
    <row customHeight="true" hidden="true" ht="18" r="51">
      <c r="A51" s="4183">
        <v>18</v>
      </c>
      <c r="B51" s="4083" t="s">
        <v>3919</v>
      </c>
      <c r="C51" s="4183" t="s">
        <v>3946</v>
      </c>
      <c r="D51" s="4113"/>
      <c r="E51" s="4115"/>
      <c r="F51" s="4186">
        <v>0</v>
      </c>
      <c r="G51" s="4186">
        <v>0</v>
      </c>
      <c r="H51" s="4187"/>
      <c r="I51" s="4188">
        <f>VLOOKUP(C51,'Data Products'!$A:$J,2,0)</f>
      </c>
      <c r="J51" s="4147">
        <f t="shared" si="1"/>
      </c>
      <c r="K51" s="4148">
        <v>45857</v>
      </c>
      <c r="L51" s="4092">
        <f t="shared" si="18"/>
      </c>
      <c r="M51" s="4197">
        <v>0</v>
      </c>
      <c r="N51" s="4113">
        <v>0</v>
      </c>
      <c r="O51" s="4115"/>
      <c r="P51" s="4088"/>
      <c r="Q51" s="4083" t="s">
        <v>3944</v>
      </c>
      <c r="R51" s="4162"/>
      <c r="S51" s="4162"/>
      <c r="T51" s="4191"/>
      <c r="U51" s="4162"/>
      <c r="V51" s="4162"/>
      <c r="W51" s="4162"/>
      <c r="X51" s="4162"/>
      <c r="Y51" s="4162"/>
      <c r="Z51" s="4162"/>
      <c r="AA51" s="4162"/>
      <c r="AB51" s="4192">
        <f t="shared" si="26"/>
      </c>
      <c r="AC51" s="4105">
        <f t="shared" si="4"/>
      </c>
      <c r="AD51" s="4095">
        <f t="shared" si="12"/>
      </c>
      <c r="AE51" s="4106">
        <f t="shared" si="21"/>
      </c>
      <c r="AF51" s="4193">
        <f>VLOOKUP(C51,'Data Products'!$A:$J,10,0)</f>
      </c>
      <c r="AG51" s="4194">
        <f t="shared" si="29"/>
      </c>
      <c r="AH51" s="4098">
        <f t="shared" si="7"/>
      </c>
      <c r="AI51" s="4198"/>
      <c r="AJ51" s="4202"/>
      <c r="AK51" s="4102"/>
      <c r="AL51" s="4101"/>
      <c r="AM51" s="4102"/>
      <c r="AN51" s="4102"/>
    </row>
    <row customHeight="true" hidden="true" ht="18" r="52">
      <c r="A52" s="4183">
        <v>19</v>
      </c>
      <c r="B52" s="4083" t="s">
        <v>3873</v>
      </c>
      <c r="C52" s="4183" t="s">
        <v>3947</v>
      </c>
      <c r="D52" s="4125" t="s">
        <v>3948</v>
      </c>
      <c r="E52" s="4125" t="s">
        <v>3948</v>
      </c>
      <c r="F52" s="4186">
        <v>0</v>
      </c>
      <c r="G52" s="4186">
        <v>0</v>
      </c>
      <c r="H52" s="4187"/>
      <c r="I52" s="4188">
        <f>VLOOKUP(C52,'Data Products'!$A:$J,2,0)</f>
      </c>
      <c r="J52" s="4147">
        <f t="shared" si="1"/>
      </c>
      <c r="K52" s="4148">
        <v>45858</v>
      </c>
      <c r="L52" s="4092">
        <f t="shared" si="18"/>
      </c>
      <c r="M52" s="4197">
        <v>0</v>
      </c>
      <c r="N52" s="4113">
        <v>0</v>
      </c>
      <c r="O52" s="4115"/>
      <c r="P52" s="4088"/>
      <c r="Q52" s="4083" t="s">
        <v>3949</v>
      </c>
      <c r="R52" s="4162"/>
      <c r="S52" s="4162"/>
      <c r="T52" s="4191"/>
      <c r="U52" s="4162"/>
      <c r="V52" s="4162"/>
      <c r="W52" s="4162"/>
      <c r="X52" s="4162"/>
      <c r="Y52" s="4162"/>
      <c r="Z52" s="4162"/>
      <c r="AA52" s="4162"/>
      <c r="AB52" s="4192">
        <f t="shared" si="26"/>
      </c>
      <c r="AC52" s="4110">
        <f t="shared" si="4"/>
      </c>
      <c r="AD52" s="4095">
        <f t="shared" si="12"/>
      </c>
      <c r="AE52" s="4111">
        <f t="shared" si="21"/>
      </c>
      <c r="AF52" s="4193">
        <f>VLOOKUP(C52,'Data Products'!$A:$J,10,0)</f>
      </c>
      <c r="AG52" s="4194">
        <f t="shared" si="29"/>
      </c>
      <c r="AH52" s="4098">
        <f t="shared" si="7"/>
      </c>
      <c r="AI52" s="4195" t="s">
        <v>3950</v>
      </c>
      <c r="AJ52" s="4202"/>
      <c r="AK52" s="4102"/>
      <c r="AL52" s="4101"/>
      <c r="AM52" s="4102"/>
      <c r="AN52" s="4102"/>
    </row>
    <row customHeight="true" hidden="true" ht="18" r="53">
      <c r="A53" s="4183">
        <v>20</v>
      </c>
      <c r="B53" s="4083" t="s">
        <v>3919</v>
      </c>
      <c r="C53" s="4183" t="s">
        <v>3951</v>
      </c>
      <c r="D53" s="4125" t="s">
        <v>3952</v>
      </c>
      <c r="E53" s="4125" t="s">
        <v>3952</v>
      </c>
      <c r="F53" s="4186">
        <v>0</v>
      </c>
      <c r="G53" s="4186">
        <v>0</v>
      </c>
      <c r="H53" s="4187"/>
      <c r="I53" s="4188">
        <f>VLOOKUP(C53,'Data Products'!$A:$J,2,0)</f>
      </c>
      <c r="J53" s="4147">
        <f t="shared" si="1"/>
      </c>
      <c r="K53" s="4148">
        <v>45859</v>
      </c>
      <c r="L53" s="4092">
        <f t="shared" si="18"/>
      </c>
      <c r="M53" s="4197">
        <v>0</v>
      </c>
      <c r="N53" s="4113">
        <v>0</v>
      </c>
      <c r="O53" s="4115"/>
      <c r="P53" s="4088"/>
      <c r="Q53" s="4083" t="s">
        <v>3949</v>
      </c>
      <c r="R53" s="4162"/>
      <c r="S53" s="4162"/>
      <c r="T53" s="4191"/>
      <c r="U53" s="4162"/>
      <c r="V53" s="4162"/>
      <c r="W53" s="4162"/>
      <c r="X53" s="4162"/>
      <c r="Y53" s="4162"/>
      <c r="Z53" s="4162"/>
      <c r="AA53" s="4162"/>
      <c r="AB53" s="4192">
        <f t="shared" si="26"/>
      </c>
      <c r="AC53" s="4110">
        <f t="shared" si="4"/>
      </c>
      <c r="AD53" s="4095">
        <f t="shared" si="12"/>
      </c>
      <c r="AE53" s="4111">
        <f t="shared" si="21"/>
      </c>
      <c r="AF53" s="4193">
        <f>VLOOKUP(C53,'Data Products'!$A:$J,10,0)</f>
      </c>
      <c r="AG53" s="4194">
        <f t="shared" si="29"/>
      </c>
      <c r="AH53" s="4098">
        <f t="shared" si="7"/>
      </c>
      <c r="AI53" s="4195" t="s">
        <v>3953</v>
      </c>
      <c r="AJ53" s="4202"/>
      <c r="AK53" s="4102"/>
      <c r="AL53" s="4101"/>
      <c r="AM53" s="4102"/>
      <c r="AN53" s="4102"/>
    </row>
    <row customHeight="true" hidden="true" ht="18" r="54">
      <c r="A54" s="4183">
        <v>21</v>
      </c>
      <c r="B54" s="4083" t="s">
        <v>3919</v>
      </c>
      <c r="C54" s="4183" t="s">
        <v>3954</v>
      </c>
      <c r="D54" s="4125" t="s">
        <v>3955</v>
      </c>
      <c r="E54" s="4125" t="s">
        <v>3955</v>
      </c>
      <c r="F54" s="4186">
        <v>0</v>
      </c>
      <c r="G54" s="4186">
        <v>0</v>
      </c>
      <c r="H54" s="4187"/>
      <c r="I54" s="4188">
        <f>VLOOKUP(C54,'Data Products'!$A:$J,2,0)</f>
      </c>
      <c r="J54" s="4147">
        <f t="shared" si="1"/>
      </c>
      <c r="K54" s="4148">
        <v>45860</v>
      </c>
      <c r="L54" s="4092">
        <f t="shared" si="18"/>
      </c>
      <c r="M54" s="4197">
        <v>0</v>
      </c>
      <c r="N54" s="4113">
        <v>0</v>
      </c>
      <c r="O54" s="4115"/>
      <c r="P54" s="4088"/>
      <c r="Q54" s="4083" t="s">
        <v>3956</v>
      </c>
      <c r="R54" s="4162"/>
      <c r="S54" s="4162"/>
      <c r="T54" s="4191"/>
      <c r="U54" s="4162"/>
      <c r="V54" s="4162"/>
      <c r="W54" s="4162"/>
      <c r="X54" s="4162"/>
      <c r="Y54" s="4162"/>
      <c r="Z54" s="4162"/>
      <c r="AA54" s="4162"/>
      <c r="AB54" s="4192">
        <f t="shared" si="26"/>
      </c>
      <c r="AC54" s="4110">
        <f t="shared" si="4"/>
      </c>
      <c r="AD54" s="4095">
        <f t="shared" si="12"/>
      </c>
      <c r="AE54" s="4111">
        <f t="shared" si="21"/>
      </c>
      <c r="AF54" s="4193">
        <f>VLOOKUP(C54,'Data Products'!$A:$J,10,0)</f>
      </c>
      <c r="AG54" s="4194">
        <f t="shared" si="29"/>
      </c>
      <c r="AH54" s="4098">
        <f t="shared" si="7"/>
      </c>
      <c r="AI54" s="4198"/>
      <c r="AJ54" s="4202"/>
      <c r="AK54" s="4102"/>
      <c r="AL54" s="4101"/>
      <c r="AM54" s="4102"/>
      <c r="AN54" s="4102"/>
    </row>
    <row customHeight="true" hidden="true" ht="18" r="55">
      <c r="A55" s="4183">
        <v>22</v>
      </c>
      <c r="B55" s="4083" t="s">
        <v>3870</v>
      </c>
      <c r="C55" s="4183" t="s">
        <v>3955</v>
      </c>
      <c r="D55" s="4125" t="s">
        <v>3955</v>
      </c>
      <c r="E55" s="4125" t="s">
        <v>3955</v>
      </c>
      <c r="F55" s="4186">
        <v>0</v>
      </c>
      <c r="G55" s="4186">
        <v>0</v>
      </c>
      <c r="H55" s="4187"/>
      <c r="I55" s="4188">
        <f>VLOOKUP(C55,'Data Products'!$A:$J,2,0)</f>
      </c>
      <c r="J55" s="4147">
        <f t="shared" si="1"/>
      </c>
      <c r="K55" s="4148">
        <v>45861</v>
      </c>
      <c r="L55" s="4092">
        <f t="shared" si="18"/>
      </c>
      <c r="M55" s="4197">
        <v>0</v>
      </c>
      <c r="N55" s="4184">
        <v>27</v>
      </c>
      <c r="O55" s="4115"/>
      <c r="P55" s="4088"/>
      <c r="Q55" s="4083" t="s">
        <v>3957</v>
      </c>
      <c r="R55" s="4162"/>
      <c r="S55" s="4162"/>
      <c r="T55" s="4191"/>
      <c r="U55" s="4162"/>
      <c r="V55" s="4162"/>
      <c r="W55" s="4162"/>
      <c r="X55" s="4162"/>
      <c r="Y55" s="4162"/>
      <c r="Z55" s="4162"/>
      <c r="AA55" s="4162"/>
      <c r="AB55" s="4192">
        <f t="shared" si="26"/>
      </c>
      <c r="AC55" s="4110">
        <f t="shared" si="4"/>
      </c>
      <c r="AD55" s="4095">
        <f t="shared" si="12"/>
      </c>
      <c r="AE55" s="4111">
        <f t="shared" si="21"/>
      </c>
      <c r="AF55" s="4193">
        <f>VLOOKUP(C55,'Data Products'!$A:$J,10,0)</f>
      </c>
      <c r="AG55" s="4194">
        <f t="shared" si="29"/>
      </c>
      <c r="AH55" s="4098"/>
      <c r="AI55" s="4195" t="s">
        <v>3958</v>
      </c>
      <c r="AJ55" s="4202"/>
      <c r="AK55" s="4102"/>
      <c r="AL55" s="4101"/>
      <c r="AM55" s="4102"/>
      <c r="AN55" s="4102"/>
    </row>
    <row customHeight="true" hidden="true" ht="18" r="56">
      <c r="A56" s="4183">
        <v>23</v>
      </c>
      <c r="B56" s="4083" t="s">
        <v>3919</v>
      </c>
      <c r="C56" s="4183" t="s">
        <v>3959</v>
      </c>
      <c r="D56" s="4207"/>
      <c r="E56" s="4207"/>
      <c r="F56" s="4186">
        <v>0</v>
      </c>
      <c r="G56" s="4186">
        <v>0</v>
      </c>
      <c r="H56" s="4187"/>
      <c r="I56" s="4188">
        <f>VLOOKUP(C56,'Data Products'!$A:$J,2,0)</f>
      </c>
      <c r="J56" s="4147">
        <f t="shared" si="1"/>
      </c>
      <c r="K56" s="4148">
        <v>45862</v>
      </c>
      <c r="L56" s="4092">
        <f t="shared" si="18"/>
      </c>
      <c r="M56" s="4197">
        <v>0</v>
      </c>
      <c r="N56" s="4113">
        <v>0</v>
      </c>
      <c r="O56" s="4115"/>
      <c r="P56" s="4088"/>
      <c r="Q56" s="4083" t="s">
        <v>3960</v>
      </c>
      <c r="R56" s="4162"/>
      <c r="S56" s="4162"/>
      <c r="T56" s="4191"/>
      <c r="U56" s="4162"/>
      <c r="V56" s="4162"/>
      <c r="W56" s="4162"/>
      <c r="X56" s="4162"/>
      <c r="Y56" s="4162"/>
      <c r="Z56" s="4162"/>
      <c r="AA56" s="4162"/>
      <c r="AB56" s="4192">
        <f t="shared" si="26"/>
      </c>
      <c r="AC56" s="4110">
        <f t="shared" si="4"/>
      </c>
      <c r="AD56" s="4095">
        <f t="shared" si="12"/>
      </c>
      <c r="AE56" s="4111">
        <f t="shared" si="21"/>
      </c>
      <c r="AF56" s="4193">
        <f>VLOOKUP(C56,'Data Products'!$A:$J,10,0)</f>
      </c>
      <c r="AG56" s="4194">
        <f t="shared" si="29"/>
      </c>
      <c r="AH56" s="4098">
        <f t="shared" ref="AH56:AH71" si="8">IF(J56&lt;=90,F56,0)</f>
      </c>
      <c r="AI56" s="4198"/>
      <c r="AJ56" s="4202"/>
      <c r="AK56" s="4102"/>
      <c r="AL56" s="4101"/>
      <c r="AM56" s="4102"/>
      <c r="AN56" s="4102"/>
    </row>
    <row customHeight="true" hidden="true" ht="18" r="57">
      <c r="A57" s="4183">
        <v>24</v>
      </c>
      <c r="B57" s="4083" t="s">
        <v>3919</v>
      </c>
      <c r="C57" s="4183" t="s">
        <v>3961</v>
      </c>
      <c r="D57" s="4207"/>
      <c r="E57" s="4207"/>
      <c r="F57" s="4186">
        <v>0</v>
      </c>
      <c r="G57" s="4186">
        <v>0</v>
      </c>
      <c r="H57" s="4187"/>
      <c r="I57" s="4188">
        <f>VLOOKUP(C57,'Data Products'!$A:$J,2,0)</f>
      </c>
      <c r="J57" s="4147">
        <f t="shared" si="1"/>
      </c>
      <c r="K57" s="4148">
        <v>45863</v>
      </c>
      <c r="L57" s="4092">
        <f t="shared" si="18"/>
      </c>
      <c r="M57" s="4197">
        <v>0</v>
      </c>
      <c r="N57" s="4113">
        <v>0</v>
      </c>
      <c r="O57" s="4115"/>
      <c r="P57" s="4088"/>
      <c r="Q57" s="4083" t="s">
        <v>3921</v>
      </c>
      <c r="R57" s="4162"/>
      <c r="S57" s="4162"/>
      <c r="T57" s="4191"/>
      <c r="U57" s="4162"/>
      <c r="V57" s="4162"/>
      <c r="W57" s="4162"/>
      <c r="X57" s="4162"/>
      <c r="Y57" s="4162"/>
      <c r="Z57" s="4162"/>
      <c r="AA57" s="4162"/>
      <c r="AB57" s="4192">
        <f t="shared" si="26"/>
      </c>
      <c r="AC57" s="4110">
        <f t="shared" si="4"/>
      </c>
      <c r="AD57" s="4095">
        <f t="shared" si="12"/>
      </c>
      <c r="AE57" s="4111">
        <f t="shared" si="21"/>
      </c>
      <c r="AF57" s="4193">
        <f>VLOOKUP(C57,'Data Products'!$A:$J,10,0)</f>
      </c>
      <c r="AG57" s="4194">
        <f t="shared" si="29"/>
      </c>
      <c r="AH57" s="4098">
        <f t="shared" si="8"/>
      </c>
      <c r="AI57" s="4198"/>
      <c r="AJ57" s="4202"/>
      <c r="AK57" s="4102"/>
      <c r="AL57" s="4101"/>
      <c r="AM57" s="4102"/>
      <c r="AN57" s="4102"/>
    </row>
    <row customHeight="true" hidden="true" ht="18" r="58">
      <c r="A58" s="4183">
        <v>25</v>
      </c>
      <c r="B58" s="4083" t="s">
        <v>3919</v>
      </c>
      <c r="C58" s="4183" t="s">
        <v>3962</v>
      </c>
      <c r="D58" s="4207"/>
      <c r="E58" s="4207"/>
      <c r="F58" s="4186">
        <v>0</v>
      </c>
      <c r="G58" s="4186">
        <v>0</v>
      </c>
      <c r="H58" s="4187"/>
      <c r="I58" s="4188">
        <f>VLOOKUP(C58,'Data Products'!$A:$J,2,0)</f>
      </c>
      <c r="J58" s="4147">
        <f t="shared" si="1"/>
      </c>
      <c r="K58" s="4148">
        <v>45864</v>
      </c>
      <c r="L58" s="4092">
        <f t="shared" si="18"/>
      </c>
      <c r="M58" s="4197">
        <v>0</v>
      </c>
      <c r="N58" s="4113">
        <v>0</v>
      </c>
      <c r="O58" s="4115"/>
      <c r="P58" s="4088"/>
      <c r="Q58" s="4083" t="s">
        <v>3921</v>
      </c>
      <c r="R58" s="4162"/>
      <c r="S58" s="4162"/>
      <c r="T58" s="4191"/>
      <c r="U58" s="4162"/>
      <c r="V58" s="4162"/>
      <c r="W58" s="4162"/>
      <c r="X58" s="4162"/>
      <c r="Y58" s="4162"/>
      <c r="Z58" s="4162"/>
      <c r="AA58" s="4162"/>
      <c r="AB58" s="4192">
        <f t="shared" si="26"/>
      </c>
      <c r="AC58" s="4110">
        <f t="shared" si="4"/>
      </c>
      <c r="AD58" s="4095">
        <f t="shared" si="12"/>
      </c>
      <c r="AE58" s="4111">
        <f t="shared" si="21"/>
      </c>
      <c r="AF58" s="4193">
        <f>VLOOKUP(C58,'Data Products'!$A:$J,10,0)</f>
      </c>
      <c r="AG58" s="4194">
        <f t="shared" si="29"/>
      </c>
      <c r="AH58" s="4098">
        <f t="shared" si="8"/>
      </c>
      <c r="AI58" s="4198"/>
      <c r="AJ58" s="4202"/>
      <c r="AK58" s="4102"/>
      <c r="AL58" s="4101"/>
      <c r="AM58" s="4102"/>
      <c r="AN58" s="4102"/>
    </row>
    <row customHeight="true" hidden="true" ht="18" r="59">
      <c r="A59" s="4183">
        <v>26</v>
      </c>
      <c r="B59" s="4083" t="s">
        <v>3919</v>
      </c>
      <c r="C59" s="4183" t="s">
        <v>3963</v>
      </c>
      <c r="D59" s="4207"/>
      <c r="E59" s="4207"/>
      <c r="F59" s="4186">
        <v>0</v>
      </c>
      <c r="G59" s="4186">
        <v>0</v>
      </c>
      <c r="H59" s="4187" t="s">
        <v>3964</v>
      </c>
      <c r="I59" s="4188">
        <f>VLOOKUP(C59,'Data Products'!$A:$J,2,0)</f>
      </c>
      <c r="J59" s="4147">
        <f t="shared" si="1"/>
      </c>
      <c r="K59" s="4148">
        <v>45865</v>
      </c>
      <c r="L59" s="4092">
        <f t="shared" si="18"/>
      </c>
      <c r="M59" s="4197">
        <v>0</v>
      </c>
      <c r="N59" s="4113">
        <v>0</v>
      </c>
      <c r="O59" s="4115"/>
      <c r="P59" s="4088"/>
      <c r="Q59" s="4083" t="s">
        <v>3965</v>
      </c>
      <c r="R59" s="4162"/>
      <c r="S59" s="4162"/>
      <c r="T59" s="4208"/>
      <c r="U59" s="4162"/>
      <c r="V59" s="4162"/>
      <c r="W59" s="4162"/>
      <c r="X59" s="4162"/>
      <c r="Y59" s="4162"/>
      <c r="Z59" s="4162"/>
      <c r="AA59" s="4162"/>
      <c r="AB59" s="4192">
        <f t="shared" si="26"/>
      </c>
      <c r="AC59" s="4110">
        <f t="shared" si="4"/>
      </c>
      <c r="AD59" s="4095">
        <f t="shared" si="12"/>
      </c>
      <c r="AE59" s="4111">
        <f t="shared" si="21"/>
      </c>
      <c r="AF59" s="4193">
        <f>VLOOKUP(C59,'Data Products'!$A:$J,10,0)</f>
      </c>
      <c r="AG59" s="4194">
        <f t="shared" si="29"/>
      </c>
      <c r="AH59" s="4098">
        <f t="shared" si="8"/>
      </c>
      <c r="AI59" s="4198"/>
      <c r="AJ59" s="4202"/>
      <c r="AK59" s="4102">
        <v>50</v>
      </c>
      <c r="AL59" s="4101"/>
      <c r="AM59" s="4102"/>
      <c r="AN59" s="4102"/>
    </row>
    <row customHeight="true" hidden="true" ht="18" r="60">
      <c r="A60" s="4183">
        <v>27</v>
      </c>
      <c r="B60" s="4083" t="s">
        <v>3919</v>
      </c>
      <c r="C60" s="4183" t="s">
        <v>3966</v>
      </c>
      <c r="D60" s="4207"/>
      <c r="E60" s="4207"/>
      <c r="F60" s="4186">
        <v>0</v>
      </c>
      <c r="G60" s="4186">
        <v>0</v>
      </c>
      <c r="H60" s="4187"/>
      <c r="I60" s="4188">
        <f>VLOOKUP(C60,'Data Products'!$A:$J,2,0)</f>
      </c>
      <c r="J60" s="4147">
        <f t="shared" si="1"/>
      </c>
      <c r="K60" s="4148">
        <v>45866</v>
      </c>
      <c r="L60" s="4092">
        <f t="shared" si="18"/>
      </c>
      <c r="M60" s="4197">
        <v>0</v>
      </c>
      <c r="N60" s="4113">
        <v>0</v>
      </c>
      <c r="O60" s="4115"/>
      <c r="P60" s="4088"/>
      <c r="Q60" s="4083" t="s">
        <v>3965</v>
      </c>
      <c r="R60" s="4158"/>
      <c r="S60" s="4158"/>
      <c r="T60" s="4208"/>
      <c r="U60" s="4162"/>
      <c r="V60" s="4158"/>
      <c r="W60" s="4158"/>
      <c r="X60" s="4158"/>
      <c r="Y60" s="4158"/>
      <c r="Z60" s="4158"/>
      <c r="AA60" s="4158"/>
      <c r="AB60" s="4192">
        <f t="shared" si="26"/>
      </c>
      <c r="AC60" s="4110">
        <f t="shared" si="4"/>
      </c>
      <c r="AD60" s="4095">
        <f t="shared" si="12"/>
      </c>
      <c r="AE60" s="4111">
        <f t="shared" si="21"/>
      </c>
      <c r="AF60" s="4193">
        <f>VLOOKUP(C60,'Data Products'!$A:$J,10,0)</f>
      </c>
      <c r="AG60" s="4194">
        <f t="shared" si="29"/>
      </c>
      <c r="AH60" s="4098">
        <f t="shared" si="8"/>
      </c>
      <c r="AI60" s="4198"/>
      <c r="AJ60" s="4202"/>
      <c r="AK60" s="4102">
        <v>80</v>
      </c>
      <c r="AL60" s="4101"/>
      <c r="AM60" s="4102"/>
      <c r="AN60" s="4102"/>
    </row>
    <row customHeight="true" hidden="true" ht="18" r="61">
      <c r="A61" s="4183">
        <v>28</v>
      </c>
      <c r="B61" s="4083" t="s">
        <v>3919</v>
      </c>
      <c r="C61" s="4183" t="s">
        <v>3967</v>
      </c>
      <c r="D61" s="4207"/>
      <c r="E61" s="4207"/>
      <c r="F61" s="4186">
        <v>0</v>
      </c>
      <c r="G61" s="4186">
        <v>0</v>
      </c>
      <c r="H61" s="4187"/>
      <c r="I61" s="4188">
        <f>VLOOKUP(C61,'Data Products'!$A:$J,2,0)</f>
      </c>
      <c r="J61" s="4147">
        <f t="shared" si="1"/>
      </c>
      <c r="K61" s="4148">
        <v>45867</v>
      </c>
      <c r="L61" s="4092">
        <f t="shared" si="18"/>
      </c>
      <c r="M61" s="4197">
        <v>0</v>
      </c>
      <c r="N61" s="4113">
        <v>0</v>
      </c>
      <c r="O61" s="4115"/>
      <c r="P61" s="4088"/>
      <c r="Q61" s="4083" t="s">
        <v>3965</v>
      </c>
      <c r="R61" s="4158"/>
      <c r="S61" s="4158"/>
      <c r="T61" s="4191"/>
      <c r="U61" s="4162"/>
      <c r="V61" s="4158"/>
      <c r="W61" s="4158"/>
      <c r="X61" s="4158"/>
      <c r="Y61" s="4158"/>
      <c r="Z61" s="4158"/>
      <c r="AA61" s="4158"/>
      <c r="AB61" s="4192">
        <f t="shared" si="26"/>
      </c>
      <c r="AC61" s="4105">
        <f t="shared" si="4"/>
      </c>
      <c r="AD61" s="4095">
        <f t="shared" si="12"/>
      </c>
      <c r="AE61" s="4106">
        <f t="shared" si="21"/>
      </c>
      <c r="AF61" s="4193">
        <f>VLOOKUP(C61,'Data Products'!$A:$J,10,0)</f>
      </c>
      <c r="AG61" s="4194">
        <f t="shared" si="29"/>
      </c>
      <c r="AH61" s="4098">
        <f t="shared" si="8"/>
      </c>
      <c r="AI61" s="4198"/>
      <c r="AJ61" s="4202"/>
      <c r="AK61" s="4102">
        <v>60</v>
      </c>
      <c r="AL61" s="4101"/>
      <c r="AM61" s="4102"/>
      <c r="AN61" s="4102"/>
    </row>
    <row customHeight="true" hidden="true" ht="18" r="62">
      <c r="A62" s="4183">
        <v>29</v>
      </c>
      <c r="B62" s="4083" t="s">
        <v>3919</v>
      </c>
      <c r="C62" s="4183" t="s">
        <v>3968</v>
      </c>
      <c r="D62" s="4207"/>
      <c r="E62" s="4207"/>
      <c r="F62" s="4186">
        <v>0</v>
      </c>
      <c r="G62" s="4186">
        <v>0</v>
      </c>
      <c r="H62" s="4187" t="s">
        <v>3969</v>
      </c>
      <c r="I62" s="4188">
        <f>VLOOKUP(C62,'Data Products'!$A:$J,2,0)</f>
      </c>
      <c r="J62" s="4147">
        <f t="shared" si="1"/>
      </c>
      <c r="K62" s="4148">
        <v>45868</v>
      </c>
      <c r="L62" s="4092">
        <f t="shared" si="18"/>
      </c>
      <c r="M62" s="4197">
        <v>0</v>
      </c>
      <c r="N62" s="4113">
        <v>0</v>
      </c>
      <c r="O62" s="4115"/>
      <c r="P62" s="4088"/>
      <c r="Q62" s="4083" t="s">
        <v>3965</v>
      </c>
      <c r="R62" s="4158"/>
      <c r="S62" s="4158"/>
      <c r="T62" s="4191"/>
      <c r="U62" s="4162"/>
      <c r="V62" s="4158"/>
      <c r="W62" s="4158"/>
      <c r="X62" s="4158"/>
      <c r="Y62" s="4158"/>
      <c r="Z62" s="4158"/>
      <c r="AA62" s="4158"/>
      <c r="AB62" s="4192">
        <f t="shared" si="26"/>
      </c>
      <c r="AC62" s="4105">
        <f t="shared" si="4"/>
      </c>
      <c r="AD62" s="4095">
        <f t="shared" si="12"/>
      </c>
      <c r="AE62" s="4106">
        <f t="shared" si="21"/>
      </c>
      <c r="AF62" s="4193">
        <f>VLOOKUP(C62,'Data Products'!$A:$J,10,0)</f>
      </c>
      <c r="AG62" s="4194">
        <f t="shared" si="29"/>
      </c>
      <c r="AH62" s="4098">
        <f t="shared" si="8"/>
      </c>
      <c r="AI62" s="4198"/>
      <c r="AJ62" s="4202"/>
      <c r="AK62" s="4102">
        <v>40</v>
      </c>
      <c r="AL62" s="4101"/>
      <c r="AM62" s="4102"/>
      <c r="AN62" s="4102"/>
    </row>
    <row customHeight="true" hidden="true" ht="18" r="63">
      <c r="A63" s="4183">
        <v>30</v>
      </c>
      <c r="B63" s="4083" t="s">
        <v>3919</v>
      </c>
      <c r="C63" s="4183" t="s">
        <v>3970</v>
      </c>
      <c r="D63" s="4207"/>
      <c r="E63" s="4207"/>
      <c r="F63" s="4186">
        <v>0</v>
      </c>
      <c r="G63" s="4186">
        <v>0</v>
      </c>
      <c r="H63" s="4187"/>
      <c r="I63" s="4188">
        <f>VLOOKUP(C63,'Data Products'!$A:$J,2,0)</f>
      </c>
      <c r="J63" s="4147">
        <f t="shared" si="1"/>
      </c>
      <c r="K63" s="4148">
        <v>45869</v>
      </c>
      <c r="L63" s="4092">
        <f t="shared" si="18"/>
      </c>
      <c r="M63" s="4197">
        <v>0</v>
      </c>
      <c r="N63" s="4113">
        <v>0</v>
      </c>
      <c r="O63" s="4115"/>
      <c r="P63" s="4088"/>
      <c r="Q63" s="4083" t="s">
        <v>3965</v>
      </c>
      <c r="R63" s="4158"/>
      <c r="S63" s="4158"/>
      <c r="T63" s="4191"/>
      <c r="U63" s="4162"/>
      <c r="V63" s="4158"/>
      <c r="W63" s="4158"/>
      <c r="X63" s="4158"/>
      <c r="Y63" s="4158"/>
      <c r="Z63" s="4158"/>
      <c r="AA63" s="4158"/>
      <c r="AB63" s="4192">
        <f t="shared" si="26"/>
      </c>
      <c r="AC63" s="4105">
        <f t="shared" si="4"/>
      </c>
      <c r="AD63" s="4095">
        <f t="shared" si="12"/>
      </c>
      <c r="AE63" s="4106">
        <f t="shared" si="21"/>
      </c>
      <c r="AF63" s="4193">
        <f>VLOOKUP(C63,'Data Products'!$A:$J,10,0)</f>
      </c>
      <c r="AG63" s="4194">
        <f t="shared" si="29"/>
      </c>
      <c r="AH63" s="4098">
        <f t="shared" si="8"/>
      </c>
      <c r="AI63" s="4198"/>
      <c r="AJ63" s="4202"/>
      <c r="AK63" s="4102"/>
      <c r="AL63" s="4101"/>
      <c r="AM63" s="4102"/>
      <c r="AN63" s="4102"/>
    </row>
    <row customHeight="true" hidden="true" ht="18" r="64">
      <c r="A64" s="4183">
        <v>31</v>
      </c>
      <c r="B64" s="4083" t="s">
        <v>3919</v>
      </c>
      <c r="C64" s="4183" t="s">
        <v>3971</v>
      </c>
      <c r="D64" s="4207"/>
      <c r="E64" s="4207"/>
      <c r="F64" s="4186">
        <v>0</v>
      </c>
      <c r="G64" s="4186">
        <v>0</v>
      </c>
      <c r="H64" s="4187"/>
      <c r="I64" s="4188">
        <f>VLOOKUP(C64,'Data Products'!$A:$J,2,0)</f>
      </c>
      <c r="J64" s="4147">
        <f t="shared" si="1"/>
      </c>
      <c r="K64" s="4148">
        <v>45870</v>
      </c>
      <c r="L64" s="4092">
        <f t="shared" si="18"/>
      </c>
      <c r="M64" s="4197">
        <v>0</v>
      </c>
      <c r="N64" s="4113">
        <v>0</v>
      </c>
      <c r="O64" s="4115"/>
      <c r="P64" s="4088"/>
      <c r="Q64" s="4083" t="s">
        <v>3965</v>
      </c>
      <c r="R64" s="4158"/>
      <c r="S64" s="4158"/>
      <c r="T64" s="4191"/>
      <c r="U64" s="4162"/>
      <c r="V64" s="4158"/>
      <c r="W64" s="4158"/>
      <c r="X64" s="4158"/>
      <c r="Y64" s="4158"/>
      <c r="Z64" s="4158"/>
      <c r="AA64" s="4158"/>
      <c r="AB64" s="4192">
        <f t="shared" si="26"/>
      </c>
      <c r="AC64" s="4110">
        <f t="shared" si="4"/>
      </c>
      <c r="AD64" s="4095">
        <f t="shared" si="12"/>
      </c>
      <c r="AE64" s="4111">
        <f t="shared" si="21"/>
      </c>
      <c r="AF64" s="4193">
        <f>VLOOKUP(C64,'Data Products'!$A:$J,10,0)</f>
      </c>
      <c r="AG64" s="4194">
        <f t="shared" si="29"/>
      </c>
      <c r="AH64" s="4098">
        <f t="shared" si="8"/>
      </c>
      <c r="AI64" s="4198"/>
      <c r="AJ64" s="4202"/>
      <c r="AK64" s="4102"/>
      <c r="AL64" s="4101"/>
      <c r="AM64" s="4102"/>
      <c r="AN64" s="4102"/>
    </row>
    <row customHeight="true" hidden="true" ht="18" r="65">
      <c r="A65" s="4183">
        <v>32</v>
      </c>
      <c r="B65" s="4083" t="s">
        <v>3919</v>
      </c>
      <c r="C65" s="4183" t="s">
        <v>3972</v>
      </c>
      <c r="D65" s="4207"/>
      <c r="E65" s="4207"/>
      <c r="F65" s="4186">
        <v>0</v>
      </c>
      <c r="G65" s="4186">
        <v>0</v>
      </c>
      <c r="H65" s="4187"/>
      <c r="I65" s="4188">
        <f>VLOOKUP(C65,'Data Products'!$A:$J,2,0)</f>
      </c>
      <c r="J65" s="4147">
        <f t="shared" si="1"/>
      </c>
      <c r="K65" s="4148">
        <v>45871</v>
      </c>
      <c r="L65" s="4092">
        <f t="shared" si="18"/>
      </c>
      <c r="M65" s="4197">
        <v>0</v>
      </c>
      <c r="N65" s="4113">
        <v>0</v>
      </c>
      <c r="O65" s="4115"/>
      <c r="P65" s="4088"/>
      <c r="Q65" s="4083" t="s">
        <v>3973</v>
      </c>
      <c r="R65" s="4158"/>
      <c r="S65" s="4158"/>
      <c r="T65" s="4191"/>
      <c r="U65" s="4162"/>
      <c r="V65" s="4158"/>
      <c r="W65" s="4158"/>
      <c r="X65" s="4158"/>
      <c r="Y65" s="4158"/>
      <c r="Z65" s="4158"/>
      <c r="AA65" s="4158"/>
      <c r="AB65" s="4192">
        <f t="shared" si="26"/>
      </c>
      <c r="AC65" s="4105">
        <f t="shared" si="4"/>
      </c>
      <c r="AD65" s="4095">
        <f t="shared" si="12"/>
      </c>
      <c r="AE65" s="4106">
        <f t="shared" si="21"/>
      </c>
      <c r="AF65" s="4193">
        <f>VLOOKUP(C65,'Data Products'!$A:$J,10,0)</f>
      </c>
      <c r="AG65" s="4194">
        <f t="shared" si="29"/>
      </c>
      <c r="AH65" s="4098">
        <f t="shared" si="8"/>
      </c>
      <c r="AI65" s="4198"/>
      <c r="AJ65" s="4202"/>
      <c r="AK65" s="4102"/>
      <c r="AL65" s="4101"/>
      <c r="AM65" s="4102"/>
      <c r="AN65" s="4102"/>
    </row>
    <row customHeight="true" hidden="true" ht="18" r="66">
      <c r="A66" s="4183">
        <v>33</v>
      </c>
      <c r="B66" s="4083" t="s">
        <v>3919</v>
      </c>
      <c r="C66" s="4183" t="s">
        <v>3974</v>
      </c>
      <c r="D66" s="4207"/>
      <c r="E66" s="4207"/>
      <c r="F66" s="4186">
        <v>0</v>
      </c>
      <c r="G66" s="4186">
        <v>0</v>
      </c>
      <c r="H66" s="4187"/>
      <c r="I66" s="4188">
        <f>VLOOKUP(C66,'Data Products'!$A:$J,2,0)</f>
      </c>
      <c r="J66" s="4147">
        <f t="shared" si="1"/>
      </c>
      <c r="K66" s="4148">
        <v>45872</v>
      </c>
      <c r="L66" s="4092">
        <f t="shared" si="18"/>
      </c>
      <c r="M66" s="4197">
        <v>0</v>
      </c>
      <c r="N66" s="4113">
        <v>0</v>
      </c>
      <c r="O66" s="4115"/>
      <c r="P66" s="4088"/>
      <c r="Q66" s="4083" t="s">
        <v>3973</v>
      </c>
      <c r="R66" s="4158"/>
      <c r="S66" s="4158"/>
      <c r="T66" s="4191"/>
      <c r="U66" s="4162"/>
      <c r="V66" s="4158"/>
      <c r="W66" s="4158"/>
      <c r="X66" s="4158"/>
      <c r="Y66" s="4158"/>
      <c r="Z66" s="4158"/>
      <c r="AA66" s="4158"/>
      <c r="AB66" s="4192">
        <f t="shared" si="26"/>
      </c>
      <c r="AC66" s="4105">
        <f t="shared" si="4"/>
      </c>
      <c r="AD66" s="4095">
        <f t="shared" si="12"/>
      </c>
      <c r="AE66" s="4106">
        <f t="shared" si="21"/>
      </c>
      <c r="AF66" s="4193">
        <f>VLOOKUP(C66,'Data Products'!$A:$J,10,0)</f>
      </c>
      <c r="AG66" s="4194">
        <f t="shared" si="29"/>
      </c>
      <c r="AH66" s="4098">
        <f t="shared" si="8"/>
      </c>
      <c r="AI66" s="4198"/>
      <c r="AJ66" s="4202"/>
      <c r="AK66" s="4102"/>
      <c r="AL66" s="4101"/>
      <c r="AM66" s="4102"/>
      <c r="AN66" s="4102"/>
    </row>
    <row customHeight="true" hidden="true" ht="18" r="67">
      <c r="A67" s="4183">
        <v>34</v>
      </c>
      <c r="B67" s="4203" t="s">
        <v>3919</v>
      </c>
      <c r="C67" s="4209" t="s">
        <v>3975</v>
      </c>
      <c r="D67" s="4207"/>
      <c r="E67" s="4207"/>
      <c r="F67" s="4186">
        <v>0</v>
      </c>
      <c r="G67" s="4186">
        <v>0</v>
      </c>
      <c r="H67" s="4187"/>
      <c r="I67" s="4188">
        <f>VLOOKUP(C67,'Data Products'!$A:$J,2,0)</f>
      </c>
      <c r="J67" s="4147">
        <f t="shared" si="1"/>
      </c>
      <c r="K67" s="4148">
        <v>45873</v>
      </c>
      <c r="L67" s="4092">
        <f t="shared" si="18"/>
      </c>
      <c r="M67" s="4197">
        <v>0</v>
      </c>
      <c r="N67" s="4113">
        <v>0</v>
      </c>
      <c r="O67" s="4210"/>
      <c r="P67" s="4112"/>
      <c r="Q67" s="4083" t="s">
        <v>3973</v>
      </c>
      <c r="R67" s="4158"/>
      <c r="S67" s="4158"/>
      <c r="T67" s="4191"/>
      <c r="U67" s="4158"/>
      <c r="V67" s="4158"/>
      <c r="W67" s="4158"/>
      <c r="X67" s="4158"/>
      <c r="Y67" s="4158"/>
      <c r="Z67" s="4158"/>
      <c r="AA67" s="4158"/>
      <c r="AB67" s="4192">
        <f t="shared" si="26"/>
      </c>
      <c r="AC67" s="4105">
        <f t="shared" si="4"/>
      </c>
      <c r="AD67" s="4095">
        <f t="shared" si="12"/>
      </c>
      <c r="AE67" s="4106">
        <f t="shared" si="21"/>
      </c>
      <c r="AF67" s="4193">
        <f>VLOOKUP(C67,'Data Products'!$A:$J,10,0)</f>
      </c>
      <c r="AG67" s="4194">
        <f t="shared" si="29"/>
      </c>
      <c r="AH67" s="4098">
        <f t="shared" si="8"/>
      </c>
      <c r="AI67" s="4198"/>
      <c r="AJ67" s="4202"/>
      <c r="AK67" s="4102"/>
      <c r="AL67" s="4101"/>
      <c r="AM67" s="4102"/>
      <c r="AN67" s="4102"/>
    </row>
    <row customHeight="true" hidden="true" ht="18" r="68">
      <c r="A68" s="4183">
        <v>35</v>
      </c>
      <c r="B68" s="4183" t="s">
        <v>3873</v>
      </c>
      <c r="C68" s="4183" t="s">
        <v>3976</v>
      </c>
      <c r="D68" s="4125" t="s">
        <v>3977</v>
      </c>
      <c r="E68" s="4125" t="s">
        <v>3977</v>
      </c>
      <c r="F68" s="4186">
        <v>0</v>
      </c>
      <c r="G68" s="4186">
        <v>0</v>
      </c>
      <c r="H68" s="4211"/>
      <c r="I68" s="4188">
        <f>VLOOKUP(C68,'Data Products'!$A:$J,2,0)</f>
      </c>
      <c r="J68" s="4147">
        <f t="shared" si="1"/>
      </c>
      <c r="K68" s="4148">
        <v>45874</v>
      </c>
      <c r="L68" s="4092">
        <f t="shared" si="18"/>
      </c>
      <c r="M68" s="4212">
        <v>0</v>
      </c>
      <c r="N68" s="4113">
        <v>0</v>
      </c>
      <c r="O68" s="4115"/>
      <c r="P68" s="4088"/>
      <c r="Q68" s="4203" t="s">
        <v>3978</v>
      </c>
      <c r="R68" s="4158"/>
      <c r="S68" s="4158"/>
      <c r="T68" s="4191"/>
      <c r="U68" s="4158"/>
      <c r="V68" s="4158"/>
      <c r="W68" s="4158"/>
      <c r="X68" s="4158"/>
      <c r="Y68" s="4158"/>
      <c r="Z68" s="4158"/>
      <c r="AA68" s="4158"/>
      <c r="AB68" s="4192">
        <f t="shared" si="26"/>
      </c>
      <c r="AC68" s="4110">
        <f t="shared" si="4"/>
      </c>
      <c r="AD68" s="4095">
        <f t="shared" si="12"/>
      </c>
      <c r="AE68" s="4111">
        <f t="shared" si="21"/>
      </c>
      <c r="AF68" s="4193">
        <f>VLOOKUP(C68,'Data Products'!$A:$J,10,0)</f>
      </c>
      <c r="AG68" s="4194">
        <f t="shared" si="29"/>
      </c>
      <c r="AH68" s="4098">
        <f t="shared" si="8"/>
      </c>
      <c r="AI68" s="4198"/>
      <c r="AJ68" s="4202"/>
      <c r="AK68" s="4102">
        <v>50</v>
      </c>
      <c r="AL68" s="4101"/>
      <c r="AM68" s="4102"/>
      <c r="AN68" s="4102"/>
    </row>
    <row customHeight="true" hidden="true" ht="18" r="69">
      <c r="A69" s="4183">
        <v>36</v>
      </c>
      <c r="B69" s="4204" t="s">
        <v>3927</v>
      </c>
      <c r="C69" s="4213" t="s">
        <v>3979</v>
      </c>
      <c r="D69" s="4207"/>
      <c r="E69" s="4207"/>
      <c r="F69" s="4186">
        <v>0</v>
      </c>
      <c r="G69" s="4186">
        <v>0</v>
      </c>
      <c r="H69" s="4187"/>
      <c r="I69" s="4188">
        <f>VLOOKUP(C69,'Data Products'!$A:$J,2,0)</f>
      </c>
      <c r="J69" s="4147">
        <f t="shared" si="1"/>
      </c>
      <c r="K69" s="4148">
        <v>45875</v>
      </c>
      <c r="L69" s="4092">
        <f t="shared" si="18"/>
      </c>
      <c r="M69" s="4197">
        <v>0</v>
      </c>
      <c r="N69" s="4113">
        <v>0</v>
      </c>
      <c r="O69" s="4214"/>
      <c r="P69" s="4118"/>
      <c r="Q69" s="4083" t="s">
        <v>3978</v>
      </c>
      <c r="R69" s="4158"/>
      <c r="S69" s="4158"/>
      <c r="T69" s="4191"/>
      <c r="U69" s="4158"/>
      <c r="V69" s="4158"/>
      <c r="W69" s="4158"/>
      <c r="X69" s="4158"/>
      <c r="Y69" s="4158"/>
      <c r="Z69" s="4158"/>
      <c r="AA69" s="4158"/>
      <c r="AB69" s="4192">
        <f t="shared" si="26"/>
      </c>
      <c r="AC69" s="4110">
        <f t="shared" si="4"/>
      </c>
      <c r="AD69" s="4095">
        <f t="shared" si="12"/>
      </c>
      <c r="AE69" s="4111">
        <f t="shared" si="21"/>
      </c>
      <c r="AF69" s="4193">
        <f>VLOOKUP(C69,'Data Products'!$A:$J,10,0)</f>
      </c>
      <c r="AG69" s="4194">
        <f t="shared" si="29"/>
      </c>
      <c r="AH69" s="4098">
        <f t="shared" si="8"/>
      </c>
      <c r="AI69" s="4198"/>
      <c r="AJ69" s="4215"/>
      <c r="AK69" s="4216"/>
      <c r="AL69" s="4217"/>
      <c r="AM69" s="4216"/>
      <c r="AN69" s="4216"/>
    </row>
    <row customHeight="true" hidden="true" ht="18" r="70">
      <c r="A70" s="4183">
        <v>37</v>
      </c>
      <c r="B70" s="4204" t="s">
        <v>3927</v>
      </c>
      <c r="C70" s="4183" t="s">
        <v>3980</v>
      </c>
      <c r="D70" s="4207"/>
      <c r="E70" s="4207"/>
      <c r="F70" s="4186">
        <v>0</v>
      </c>
      <c r="G70" s="4186">
        <v>0</v>
      </c>
      <c r="H70" s="4197"/>
      <c r="I70" s="4188">
        <f>VLOOKUP(C70,'Data Products'!$A:$J,2,0)</f>
      </c>
      <c r="J70" s="4147">
        <f t="shared" si="1"/>
      </c>
      <c r="K70" s="4148">
        <v>45876</v>
      </c>
      <c r="L70" s="4092">
        <f t="shared" si="18"/>
      </c>
      <c r="M70" s="4197">
        <v>0</v>
      </c>
      <c r="N70" s="4113">
        <v>0</v>
      </c>
      <c r="O70" s="4115"/>
      <c r="P70" s="4088"/>
      <c r="Q70" s="4083" t="s">
        <v>3978</v>
      </c>
      <c r="R70" s="4158"/>
      <c r="S70" s="4158"/>
      <c r="T70" s="4191"/>
      <c r="U70" s="4158"/>
      <c r="V70" s="4158"/>
      <c r="W70" s="4158"/>
      <c r="X70" s="4158"/>
      <c r="Y70" s="4158"/>
      <c r="Z70" s="4158"/>
      <c r="AA70" s="4158"/>
      <c r="AB70" s="4192">
        <f t="shared" si="26"/>
      </c>
      <c r="AC70" s="4110">
        <f t="shared" si="4"/>
      </c>
      <c r="AD70" s="4095">
        <f t="shared" si="12"/>
      </c>
      <c r="AE70" s="4111">
        <f t="shared" si="21"/>
      </c>
      <c r="AF70" s="4193">
        <f>VLOOKUP(C70,'Data Products'!$A:$J,10,0)</f>
      </c>
      <c r="AG70" s="4194">
        <f t="shared" si="29"/>
      </c>
      <c r="AH70" s="4098">
        <f t="shared" si="8"/>
      </c>
      <c r="AI70" s="4198"/>
      <c r="AJ70" s="4202"/>
      <c r="AK70" s="4102"/>
      <c r="AL70" s="4101"/>
      <c r="AM70" s="4102"/>
      <c r="AN70" s="4102"/>
    </row>
    <row customHeight="true" hidden="true" ht="18" r="71">
      <c r="A71" s="4183">
        <v>38</v>
      </c>
      <c r="B71" s="4204" t="s">
        <v>3927</v>
      </c>
      <c r="C71" s="4183" t="s">
        <v>3981</v>
      </c>
      <c r="D71" s="4207"/>
      <c r="E71" s="4207"/>
      <c r="F71" s="4186">
        <v>0</v>
      </c>
      <c r="G71" s="4186">
        <v>0</v>
      </c>
      <c r="H71" s="4197"/>
      <c r="I71" s="4188">
        <f>VLOOKUP(C71,'Data Products'!$A:$J,2,0)</f>
      </c>
      <c r="J71" s="4147">
        <f t="shared" si="1"/>
      </c>
      <c r="K71" s="4148">
        <v>45877</v>
      </c>
      <c r="L71" s="4092">
        <f t="shared" si="18"/>
      </c>
      <c r="M71" s="4197">
        <v>0</v>
      </c>
      <c r="N71" s="4113">
        <v>0</v>
      </c>
      <c r="O71" s="4115"/>
      <c r="P71" s="4088"/>
      <c r="Q71" s="4083" t="s">
        <v>3978</v>
      </c>
      <c r="R71" s="4158"/>
      <c r="S71" s="4158"/>
      <c r="T71" s="4191"/>
      <c r="U71" s="4158"/>
      <c r="V71" s="4158"/>
      <c r="W71" s="4158"/>
      <c r="X71" s="4158"/>
      <c r="Y71" s="4158"/>
      <c r="Z71" s="4158"/>
      <c r="AA71" s="4158"/>
      <c r="AB71" s="4192">
        <f t="shared" si="26"/>
      </c>
      <c r="AC71" s="4110">
        <f t="shared" si="4"/>
      </c>
      <c r="AD71" s="4095">
        <f t="shared" si="12"/>
      </c>
      <c r="AE71" s="4111">
        <f t="shared" si="21"/>
      </c>
      <c r="AF71" s="4193">
        <f>VLOOKUP(C71,'Data Products'!$A:$J,10,0)</f>
      </c>
      <c r="AG71" s="4194">
        <f t="shared" si="29"/>
      </c>
      <c r="AH71" s="4098">
        <f t="shared" si="8"/>
      </c>
      <c r="AI71" s="4198"/>
      <c r="AJ71" s="4202"/>
      <c r="AK71" s="4102"/>
      <c r="AL71" s="4101"/>
      <c r="AM71" s="4102"/>
      <c r="AN71" s="4102"/>
    </row>
    <row customHeight="true" hidden="true" ht="18" r="72">
      <c r="A72" s="4183">
        <v>39</v>
      </c>
      <c r="B72" s="4204" t="s">
        <v>3873</v>
      </c>
      <c r="C72" s="4183" t="s">
        <v>3982</v>
      </c>
      <c r="D72" s="4125" t="s">
        <v>3983</v>
      </c>
      <c r="E72" s="4125" t="s">
        <v>3983</v>
      </c>
      <c r="F72" s="4186">
        <v>0</v>
      </c>
      <c r="G72" s="4186">
        <v>0</v>
      </c>
      <c r="H72" s="4197"/>
      <c r="I72" s="4188">
        <f>VLOOKUP(C72,'Data Products'!$A:$J,2,0)</f>
      </c>
      <c r="J72" s="4147">
        <f t="shared" si="1"/>
      </c>
      <c r="K72" s="4148">
        <v>45878</v>
      </c>
      <c r="L72" s="4092">
        <f t="shared" si="18"/>
      </c>
      <c r="M72" s="4197">
        <v>0</v>
      </c>
      <c r="N72" s="4113">
        <v>0</v>
      </c>
      <c r="O72" s="4115"/>
      <c r="P72" s="4088"/>
      <c r="Q72" s="4083" t="s">
        <v>3984</v>
      </c>
      <c r="R72" s="4158"/>
      <c r="S72" s="4158"/>
      <c r="T72" s="4191"/>
      <c r="U72" s="4158"/>
      <c r="V72" s="4158"/>
      <c r="W72" s="4158"/>
      <c r="X72" s="4158"/>
      <c r="Y72" s="4158"/>
      <c r="Z72" s="4158"/>
      <c r="AA72" s="4158"/>
      <c r="AB72" s="4192">
        <f t="shared" si="26"/>
      </c>
      <c r="AC72" s="4110">
        <f t="shared" si="4"/>
      </c>
      <c r="AD72" s="4095">
        <f t="shared" si="12"/>
      </c>
      <c r="AE72" s="4111">
        <f t="shared" si="21"/>
      </c>
      <c r="AF72" s="4193">
        <f>VLOOKUP(C72,'Data Products'!$A:$J,10,0)</f>
      </c>
      <c r="AG72" s="4194">
        <f t="shared" si="29"/>
      </c>
      <c r="AH72" s="4098"/>
      <c r="AI72" s="4198"/>
      <c r="AJ72" s="4202"/>
      <c r="AK72" s="4102"/>
      <c r="AL72" s="4101"/>
      <c r="AM72" s="4102"/>
      <c r="AN72" s="4102"/>
    </row>
    <row customHeight="true" hidden="true" ht="18" r="73">
      <c r="A73" s="4183">
        <v>40</v>
      </c>
      <c r="B73" s="4083" t="s">
        <v>3919</v>
      </c>
      <c r="C73" s="4183" t="s">
        <v>3985</v>
      </c>
      <c r="D73" s="4218"/>
      <c r="E73" s="4218"/>
      <c r="F73" s="4186">
        <v>0</v>
      </c>
      <c r="G73" s="4186">
        <v>0</v>
      </c>
      <c r="H73" s="4197"/>
      <c r="I73" s="4188">
        <f>VLOOKUP(C73,'Data Products'!$A:$J,2,0)</f>
      </c>
      <c r="J73" s="4147">
        <f t="shared" si="1"/>
      </c>
      <c r="K73" s="4148">
        <v>45879</v>
      </c>
      <c r="L73" s="4092">
        <f t="shared" si="18"/>
      </c>
      <c r="M73" s="4197">
        <v>0</v>
      </c>
      <c r="N73" s="4113">
        <v>0</v>
      </c>
      <c r="O73" s="4219"/>
      <c r="P73" s="4104"/>
      <c r="Q73" s="4083" t="s">
        <v>3986</v>
      </c>
      <c r="R73" s="4158"/>
      <c r="S73" s="4158"/>
      <c r="T73" s="4191"/>
      <c r="U73" s="4158"/>
      <c r="V73" s="4158"/>
      <c r="W73" s="4158"/>
      <c r="X73" s="4158"/>
      <c r="Y73" s="4158"/>
      <c r="Z73" s="4158"/>
      <c r="AA73" s="4158"/>
      <c r="AB73" s="4220">
        <f t="shared" si="26"/>
      </c>
      <c r="AC73" s="4221">
        <f t="shared" si="4"/>
      </c>
      <c r="AD73" s="4095">
        <f t="shared" si="12"/>
      </c>
      <c r="AE73" s="4106">
        <f t="shared" si="21"/>
      </c>
      <c r="AF73" s="4193">
        <f>VLOOKUP(C73,'Data Products'!$A:$J,10,0)</f>
      </c>
      <c r="AG73" s="4194">
        <f t="shared" si="29"/>
      </c>
      <c r="AH73" s="4098">
        <f t="shared" ref="AH73:AH105" si="9">IF(J73&lt;=90,F73,0)</f>
      </c>
      <c r="AI73" s="4198"/>
      <c r="AJ73" s="4202"/>
      <c r="AK73" s="4102"/>
      <c r="AL73" s="4101"/>
      <c r="AM73" s="4102"/>
      <c r="AN73" s="4102"/>
    </row>
    <row customHeight="true" hidden="true" ht="18" r="74">
      <c r="A74" s="4183">
        <v>41</v>
      </c>
      <c r="B74" s="4083" t="s">
        <v>3919</v>
      </c>
      <c r="C74" s="4183" t="s">
        <v>3987</v>
      </c>
      <c r="D74" s="4207"/>
      <c r="E74" s="4207"/>
      <c r="F74" s="4186">
        <v>0</v>
      </c>
      <c r="G74" s="4186">
        <v>0</v>
      </c>
      <c r="H74" s="4197"/>
      <c r="I74" s="4188">
        <f>VLOOKUP(C74,'Data Products'!$A:$J,2,0)</f>
      </c>
      <c r="J74" s="4147">
        <f t="shared" si="1"/>
      </c>
      <c r="K74" s="4148">
        <v>45880</v>
      </c>
      <c r="L74" s="4092">
        <f t="shared" si="18"/>
      </c>
      <c r="M74" s="4197">
        <v>0</v>
      </c>
      <c r="N74" s="4113">
        <v>0</v>
      </c>
      <c r="O74" s="4222"/>
      <c r="P74" s="4223"/>
      <c r="Q74" s="4083" t="s">
        <v>3986</v>
      </c>
      <c r="R74" s="4158"/>
      <c r="S74" s="4158"/>
      <c r="T74" s="4158"/>
      <c r="U74" s="4158"/>
      <c r="V74" s="4158"/>
      <c r="W74" s="4158"/>
      <c r="X74" s="4158"/>
      <c r="Y74" s="4158"/>
      <c r="Z74" s="4158"/>
      <c r="AA74" s="4158"/>
      <c r="AB74" s="4192">
        <f t="shared" si="26"/>
      </c>
      <c r="AC74" s="4221">
        <f t="shared" si="4"/>
      </c>
      <c r="AD74" s="4095">
        <f t="shared" si="12"/>
      </c>
      <c r="AE74" s="4106">
        <f t="shared" si="21"/>
      </c>
      <c r="AF74" s="4193">
        <f>VLOOKUP(C74,'Data Products'!$A:$J,10,0)</f>
      </c>
      <c r="AG74" s="4194">
        <f t="shared" si="29"/>
      </c>
      <c r="AH74" s="4098">
        <f t="shared" si="9"/>
      </c>
      <c r="AI74" s="4198"/>
      <c r="AJ74" s="4202"/>
      <c r="AK74" s="4102"/>
      <c r="AL74" s="4101"/>
      <c r="AM74" s="4102"/>
      <c r="AN74" s="4102"/>
    </row>
    <row customHeight="true" hidden="true" ht="18" r="75">
      <c r="A75" s="4183">
        <v>42</v>
      </c>
      <c r="B75" s="4083" t="s">
        <v>3919</v>
      </c>
      <c r="C75" s="4183" t="s">
        <v>3988</v>
      </c>
      <c r="D75" s="4207"/>
      <c r="E75" s="4207"/>
      <c r="F75" s="4186">
        <v>0</v>
      </c>
      <c r="G75" s="4186">
        <v>0</v>
      </c>
      <c r="H75" s="4197"/>
      <c r="I75" s="4188">
        <f>VLOOKUP(C75,'Data Products'!$A:$J,2,0)</f>
      </c>
      <c r="J75" s="4147">
        <f t="shared" si="1"/>
      </c>
      <c r="K75" s="4148">
        <v>45881</v>
      </c>
      <c r="L75" s="4092">
        <f t="shared" si="18"/>
      </c>
      <c r="M75" s="4197">
        <v>0</v>
      </c>
      <c r="N75" s="4113">
        <v>0</v>
      </c>
      <c r="O75" s="4222"/>
      <c r="P75" s="4223"/>
      <c r="Q75" s="4083" t="s">
        <v>3986</v>
      </c>
      <c r="R75" s="4158"/>
      <c r="S75" s="4158"/>
      <c r="T75" s="4158"/>
      <c r="U75" s="4158"/>
      <c r="V75" s="4158"/>
      <c r="W75" s="4158"/>
      <c r="X75" s="4158"/>
      <c r="Y75" s="4158"/>
      <c r="Z75" s="4158"/>
      <c r="AA75" s="4158"/>
      <c r="AB75" s="4192">
        <f t="shared" si="26"/>
      </c>
      <c r="AC75" s="4221">
        <f t="shared" si="4"/>
      </c>
      <c r="AD75" s="4095">
        <f t="shared" si="12"/>
      </c>
      <c r="AE75" s="4106">
        <f t="shared" si="21"/>
      </c>
      <c r="AF75" s="4193">
        <f>VLOOKUP(C75,'Data Products'!$A:$J,10,0)</f>
      </c>
      <c r="AG75" s="4194">
        <f t="shared" si="29"/>
      </c>
      <c r="AH75" s="4098">
        <f t="shared" si="9"/>
      </c>
      <c r="AI75" s="4198"/>
      <c r="AJ75" s="4202"/>
      <c r="AK75" s="4102"/>
      <c r="AL75" s="4101"/>
      <c r="AM75" s="4102"/>
      <c r="AN75" s="4102"/>
    </row>
    <row customHeight="true" hidden="true" ht="18" r="76">
      <c r="A76" s="4183">
        <v>43</v>
      </c>
      <c r="B76" s="4083" t="s">
        <v>3919</v>
      </c>
      <c r="C76" s="4183" t="s">
        <v>3989</v>
      </c>
      <c r="D76" s="4207"/>
      <c r="E76" s="4207"/>
      <c r="F76" s="4186">
        <v>0</v>
      </c>
      <c r="G76" s="4186">
        <v>0</v>
      </c>
      <c r="H76" s="4197"/>
      <c r="I76" s="4188">
        <f>VLOOKUP(C76,'Data Products'!$A:$J,2,0)</f>
      </c>
      <c r="J76" s="4147">
        <f t="shared" si="1"/>
      </c>
      <c r="K76" s="4148">
        <v>45882</v>
      </c>
      <c r="L76" s="4092">
        <f t="shared" si="18"/>
      </c>
      <c r="M76" s="4197">
        <v>0</v>
      </c>
      <c r="N76" s="4113">
        <v>0</v>
      </c>
      <c r="O76" s="4222"/>
      <c r="P76" s="4223"/>
      <c r="Q76" s="4083" t="s">
        <v>3986</v>
      </c>
      <c r="R76" s="4158"/>
      <c r="S76" s="4158"/>
      <c r="T76" s="4158"/>
      <c r="U76" s="4158"/>
      <c r="V76" s="4158"/>
      <c r="W76" s="4158"/>
      <c r="X76" s="4158"/>
      <c r="Y76" s="4158"/>
      <c r="Z76" s="4158"/>
      <c r="AA76" s="4158"/>
      <c r="AB76" s="4192">
        <f t="shared" si="26"/>
      </c>
      <c r="AC76" s="4221">
        <f t="shared" si="4"/>
      </c>
      <c r="AD76" s="4095">
        <f t="shared" si="12"/>
      </c>
      <c r="AE76" s="4106">
        <f t="shared" si="21"/>
      </c>
      <c r="AF76" s="4193">
        <f>VLOOKUP(C76,'Data Products'!$A:$J,10,0)</f>
      </c>
      <c r="AG76" s="4194">
        <f t="shared" si="29"/>
      </c>
      <c r="AH76" s="4098">
        <f t="shared" si="9"/>
      </c>
      <c r="AI76" s="4198"/>
      <c r="AJ76" s="4202"/>
      <c r="AK76" s="4102"/>
      <c r="AL76" s="4101"/>
      <c r="AM76" s="4102"/>
      <c r="AN76" s="4102"/>
    </row>
    <row customHeight="true" hidden="true" ht="18" r="77">
      <c r="A77" s="4183">
        <v>44</v>
      </c>
      <c r="B77" s="4083" t="s">
        <v>3873</v>
      </c>
      <c r="C77" s="4159" t="s">
        <v>3990</v>
      </c>
      <c r="D77" s="4125" t="s">
        <v>3990</v>
      </c>
      <c r="E77" s="4125" t="s">
        <v>3990</v>
      </c>
      <c r="F77" s="4186">
        <v>0</v>
      </c>
      <c r="G77" s="4186">
        <v>0</v>
      </c>
      <c r="H77" s="4197"/>
      <c r="I77" s="4188">
        <f>VLOOKUP(C77,'Data Products'!$A:$J,2,0)</f>
      </c>
      <c r="J77" s="4147">
        <f t="shared" si="1"/>
      </c>
      <c r="K77" s="4148">
        <v>45883</v>
      </c>
      <c r="L77" s="4092">
        <f t="shared" si="18"/>
      </c>
      <c r="M77" s="4197">
        <v>0</v>
      </c>
      <c r="N77" s="4113">
        <v>0</v>
      </c>
      <c r="O77" s="4222"/>
      <c r="P77" s="4223"/>
      <c r="Q77" s="4083" t="s">
        <v>3986</v>
      </c>
      <c r="R77" s="4158"/>
      <c r="S77" s="4158"/>
      <c r="T77" s="4158"/>
      <c r="U77" s="4158"/>
      <c r="V77" s="4158"/>
      <c r="W77" s="4158"/>
      <c r="X77" s="4158"/>
      <c r="Y77" s="4158"/>
      <c r="Z77" s="4158"/>
      <c r="AA77" s="4158"/>
      <c r="AB77" s="4192">
        <f t="shared" si="26"/>
      </c>
      <c r="AC77" s="4224">
        <f t="shared" si="4"/>
      </c>
      <c r="AD77" s="4095">
        <f t="shared" si="12"/>
      </c>
      <c r="AE77" s="4111">
        <f t="shared" si="21"/>
      </c>
      <c r="AF77" s="4193">
        <f>VLOOKUP(C77,'Data Products'!$A:$J,10,0)</f>
      </c>
      <c r="AG77" s="4194">
        <f t="shared" si="29"/>
      </c>
      <c r="AH77" s="4098">
        <f t="shared" si="9"/>
      </c>
      <c r="AI77" s="4198"/>
      <c r="AJ77" s="4202"/>
      <c r="AK77" s="4102"/>
      <c r="AL77" s="4101"/>
      <c r="AM77" s="4102"/>
      <c r="AN77" s="4102"/>
    </row>
    <row customHeight="true" hidden="true" ht="18" r="78">
      <c r="A78" s="4183">
        <v>45</v>
      </c>
      <c r="B78" s="4083" t="s">
        <v>3919</v>
      </c>
      <c r="C78" s="4183" t="s">
        <v>3991</v>
      </c>
      <c r="D78" s="4207"/>
      <c r="E78" s="4207"/>
      <c r="F78" s="4186">
        <v>0</v>
      </c>
      <c r="G78" s="4186">
        <v>0</v>
      </c>
      <c r="H78" s="4197"/>
      <c r="I78" s="4188">
        <f>VLOOKUP(C78,'Data Products'!$A:$J,2,0)</f>
      </c>
      <c r="J78" s="4147">
        <f t="shared" si="1"/>
      </c>
      <c r="K78" s="4148">
        <v>45884</v>
      </c>
      <c r="L78" s="4092">
        <f t="shared" si="18"/>
      </c>
      <c r="M78" s="4197">
        <v>0</v>
      </c>
      <c r="N78" s="4113">
        <v>0</v>
      </c>
      <c r="O78" s="4222"/>
      <c r="P78" s="4223"/>
      <c r="Q78" s="4083" t="s">
        <v>3986</v>
      </c>
      <c r="R78" s="4158"/>
      <c r="S78" s="4158"/>
      <c r="T78" s="4158"/>
      <c r="U78" s="4158"/>
      <c r="V78" s="4158"/>
      <c r="W78" s="4158"/>
      <c r="X78" s="4158"/>
      <c r="Y78" s="4158"/>
      <c r="Z78" s="4158"/>
      <c r="AA78" s="4158"/>
      <c r="AB78" s="4192">
        <f t="shared" si="26"/>
      </c>
      <c r="AC78" s="4221">
        <f t="shared" si="4"/>
      </c>
      <c r="AD78" s="4095">
        <f t="shared" si="12"/>
      </c>
      <c r="AE78" s="4111">
        <f t="shared" si="21"/>
      </c>
      <c r="AF78" s="4193">
        <f>VLOOKUP(C78,'Data Products'!$A:$J,10,0)</f>
      </c>
      <c r="AG78" s="4194">
        <f t="shared" si="29"/>
      </c>
      <c r="AH78" s="4098">
        <f t="shared" si="9"/>
      </c>
      <c r="AI78" s="4198"/>
      <c r="AJ78" s="4202"/>
      <c r="AK78" s="4102"/>
      <c r="AL78" s="4101"/>
      <c r="AM78" s="4102"/>
      <c r="AN78" s="4102"/>
    </row>
    <row customHeight="true" hidden="true" ht="18" r="79">
      <c r="A79" s="4183">
        <v>46</v>
      </c>
      <c r="B79" s="4083" t="s">
        <v>3919</v>
      </c>
      <c r="C79" s="4183" t="s">
        <v>3992</v>
      </c>
      <c r="D79" s="4207"/>
      <c r="E79" s="4207"/>
      <c r="F79" s="4186">
        <v>0</v>
      </c>
      <c r="G79" s="4186">
        <v>0</v>
      </c>
      <c r="H79" s="4197"/>
      <c r="I79" s="4188">
        <f>VLOOKUP(C79,'Data Products'!$A:$J,2,0)</f>
      </c>
      <c r="J79" s="4147">
        <f t="shared" si="1"/>
      </c>
      <c r="K79" s="4148">
        <v>45885</v>
      </c>
      <c r="L79" s="4092">
        <f t="shared" si="18"/>
      </c>
      <c r="M79" s="4197">
        <v>0</v>
      </c>
      <c r="N79" s="4113">
        <v>0</v>
      </c>
      <c r="O79" s="4222"/>
      <c r="P79" s="4223"/>
      <c r="Q79" s="4083" t="s">
        <v>3986</v>
      </c>
      <c r="R79" s="4158"/>
      <c r="S79" s="4158"/>
      <c r="T79" s="4158"/>
      <c r="U79" s="4158"/>
      <c r="V79" s="4158"/>
      <c r="W79" s="4158"/>
      <c r="X79" s="4158"/>
      <c r="Y79" s="4158"/>
      <c r="Z79" s="4158"/>
      <c r="AA79" s="4158"/>
      <c r="AB79" s="4192">
        <f t="shared" si="26"/>
      </c>
      <c r="AC79" s="4221">
        <f t="shared" si="4"/>
      </c>
      <c r="AD79" s="4095">
        <f t="shared" si="12"/>
      </c>
      <c r="AE79" s="4111">
        <f t="shared" si="21"/>
      </c>
      <c r="AF79" s="4193">
        <f>VLOOKUP(C79,'Data Products'!$A:$J,10,0)</f>
      </c>
      <c r="AG79" s="4194">
        <f t="shared" si="29"/>
      </c>
      <c r="AH79" s="4098">
        <f t="shared" si="9"/>
      </c>
      <c r="AI79" s="4198"/>
      <c r="AJ79" s="4202"/>
      <c r="AK79" s="4102"/>
      <c r="AL79" s="4101"/>
      <c r="AM79" s="4102"/>
      <c r="AN79" s="4102"/>
    </row>
    <row customHeight="true" hidden="true" ht="18" r="80">
      <c r="A80" s="4183">
        <v>47</v>
      </c>
      <c r="B80" s="4083" t="s">
        <v>3919</v>
      </c>
      <c r="C80" s="4209" t="s">
        <v>3993</v>
      </c>
      <c r="D80" s="4207"/>
      <c r="E80" s="4207"/>
      <c r="F80" s="4186">
        <v>0</v>
      </c>
      <c r="G80" s="4186">
        <v>0</v>
      </c>
      <c r="H80" s="4212"/>
      <c r="I80" s="4188">
        <f>VLOOKUP(C80,'Data Products'!$A:$J,2,0)</f>
      </c>
      <c r="J80" s="4147">
        <f t="shared" si="1"/>
      </c>
      <c r="K80" s="4148">
        <v>45886</v>
      </c>
      <c r="L80" s="4092">
        <f t="shared" si="18"/>
      </c>
      <c r="M80" s="4212">
        <v>0</v>
      </c>
      <c r="N80" s="4113">
        <v>0</v>
      </c>
      <c r="O80" s="4225"/>
      <c r="P80" s="4226"/>
      <c r="Q80" s="4083" t="s">
        <v>3986</v>
      </c>
      <c r="R80" s="4158"/>
      <c r="S80" s="4158"/>
      <c r="T80" s="4158"/>
      <c r="U80" s="4158"/>
      <c r="V80" s="4158"/>
      <c r="W80" s="4158"/>
      <c r="X80" s="4158"/>
      <c r="Y80" s="4158"/>
      <c r="Z80" s="4158"/>
      <c r="AA80" s="4158"/>
      <c r="AB80" s="4227">
        <f t="shared" si="26"/>
      </c>
      <c r="AC80" s="4221">
        <f t="shared" si="4"/>
      </c>
      <c r="AD80" s="4095">
        <f t="shared" si="12"/>
      </c>
      <c r="AE80" s="4111">
        <f t="shared" si="21"/>
      </c>
      <c r="AF80" s="4193">
        <f>VLOOKUP(C80,'Data Products'!$A:$J,10,0)</f>
      </c>
      <c r="AG80" s="4194">
        <f t="shared" si="29"/>
      </c>
      <c r="AH80" s="4098">
        <f t="shared" si="9"/>
      </c>
      <c r="AI80" s="4198"/>
      <c r="AJ80" s="4202"/>
      <c r="AK80" s="4102"/>
      <c r="AL80" s="4101"/>
      <c r="AM80" s="4102"/>
      <c r="AN80" s="4102"/>
    </row>
    <row customHeight="true" hidden="true" ht="18" r="81">
      <c r="A81" s="4183">
        <v>48</v>
      </c>
      <c r="B81" s="4083" t="s">
        <v>3919</v>
      </c>
      <c r="C81" s="4183" t="s">
        <v>3994</v>
      </c>
      <c r="D81" s="4207"/>
      <c r="E81" s="4207"/>
      <c r="F81" s="4186">
        <v>0</v>
      </c>
      <c r="G81" s="4186">
        <v>0</v>
      </c>
      <c r="H81" s="4197"/>
      <c r="I81" s="4188">
        <f>VLOOKUP(C81,'Data Products'!$A:$J,2,0)</f>
      </c>
      <c r="J81" s="4147">
        <f t="shared" si="1"/>
      </c>
      <c r="K81" s="4148">
        <v>45887</v>
      </c>
      <c r="L81" s="4092">
        <f t="shared" si="18"/>
      </c>
      <c r="M81" s="4197">
        <v>0</v>
      </c>
      <c r="N81" s="4113">
        <v>0</v>
      </c>
      <c r="O81" s="4222"/>
      <c r="P81" s="4223"/>
      <c r="Q81" s="4083" t="s">
        <v>3986</v>
      </c>
      <c r="R81" s="4088"/>
      <c r="S81" s="4088"/>
      <c r="T81" s="4088"/>
      <c r="U81" s="4088"/>
      <c r="V81" s="4088"/>
      <c r="W81" s="4088"/>
      <c r="X81" s="4088"/>
      <c r="Y81" s="4088"/>
      <c r="Z81" s="4088"/>
      <c r="AA81" s="4088"/>
      <c r="AB81" s="4192">
        <f t="shared" si="26"/>
      </c>
      <c r="AC81" s="4221">
        <f t="shared" si="4"/>
      </c>
      <c r="AD81" s="4095">
        <f t="shared" si="12"/>
      </c>
      <c r="AE81" s="4111">
        <f t="shared" si="21"/>
      </c>
      <c r="AF81" s="4193">
        <f>VLOOKUP(C81,'Data Products'!$A:$J,10,0)</f>
      </c>
      <c r="AG81" s="4194">
        <f t="shared" si="29"/>
      </c>
      <c r="AH81" s="4098">
        <f t="shared" si="9"/>
      </c>
      <c r="AI81" s="4198"/>
      <c r="AJ81" s="4202"/>
      <c r="AK81" s="4102"/>
      <c r="AL81" s="4101"/>
      <c r="AM81" s="4102"/>
      <c r="AN81" s="4102"/>
    </row>
    <row customHeight="true" hidden="true" ht="18" r="82">
      <c r="A82" s="4183">
        <v>49</v>
      </c>
      <c r="B82" s="4083" t="s">
        <v>3919</v>
      </c>
      <c r="C82" s="4183" t="s">
        <v>3995</v>
      </c>
      <c r="D82" s="4207"/>
      <c r="E82" s="4207"/>
      <c r="F82" s="4186">
        <v>0</v>
      </c>
      <c r="G82" s="4186">
        <v>0</v>
      </c>
      <c r="H82" s="4197"/>
      <c r="I82" s="4188">
        <f>VLOOKUP(C82,'Data Products'!$A:$J,2,0)</f>
      </c>
      <c r="J82" s="4147">
        <f t="shared" si="1"/>
      </c>
      <c r="K82" s="4148">
        <v>45888</v>
      </c>
      <c r="L82" s="4092">
        <f t="shared" si="18"/>
      </c>
      <c r="M82" s="4197">
        <v>0</v>
      </c>
      <c r="N82" s="4113">
        <v>0</v>
      </c>
      <c r="O82" s="4222"/>
      <c r="P82" s="4223"/>
      <c r="Q82" s="4083" t="s">
        <v>3986</v>
      </c>
      <c r="R82" s="4088"/>
      <c r="S82" s="4088"/>
      <c r="T82" s="4088"/>
      <c r="U82" s="4088"/>
      <c r="V82" s="4088"/>
      <c r="W82" s="4088"/>
      <c r="X82" s="4088"/>
      <c r="Y82" s="4088"/>
      <c r="Z82" s="4088"/>
      <c r="AA82" s="4088"/>
      <c r="AB82" s="4192">
        <f t="shared" si="26"/>
      </c>
      <c r="AC82" s="4221">
        <f t="shared" si="4"/>
      </c>
      <c r="AD82" s="4095">
        <f t="shared" si="12"/>
      </c>
      <c r="AE82" s="4111">
        <f t="shared" si="21"/>
      </c>
      <c r="AF82" s="4193">
        <f>VLOOKUP(C82,'Data Products'!$A:$J,10,0)</f>
      </c>
      <c r="AG82" s="4194">
        <f t="shared" si="29"/>
      </c>
      <c r="AH82" s="4098">
        <f t="shared" si="9"/>
      </c>
      <c r="AI82" s="4198"/>
      <c r="AJ82" s="4202"/>
      <c r="AK82" s="4102"/>
      <c r="AL82" s="4101"/>
      <c r="AM82" s="4102"/>
      <c r="AN82" s="4102"/>
    </row>
    <row customHeight="true" hidden="true" ht="18" r="83">
      <c r="A83" s="4183">
        <v>50</v>
      </c>
      <c r="B83" s="4083" t="s">
        <v>3919</v>
      </c>
      <c r="C83" s="4183" t="s">
        <v>3996</v>
      </c>
      <c r="D83" s="4125" t="s">
        <v>3997</v>
      </c>
      <c r="E83" s="4125" t="s">
        <v>3997</v>
      </c>
      <c r="F83" s="4186">
        <v>0</v>
      </c>
      <c r="G83" s="4186">
        <v>0</v>
      </c>
      <c r="H83" s="4197"/>
      <c r="I83" s="4188">
        <f>VLOOKUP(C83,'Data Products'!$A:$J,2,0)</f>
      </c>
      <c r="J83" s="4147">
        <f t="shared" si="1"/>
      </c>
      <c r="K83" s="4148">
        <v>45889</v>
      </c>
      <c r="L83" s="4092">
        <f t="shared" si="18"/>
      </c>
      <c r="M83" s="4197">
        <v>0</v>
      </c>
      <c r="N83" s="4113">
        <v>0</v>
      </c>
      <c r="O83" s="4222"/>
      <c r="P83" s="4223"/>
      <c r="Q83" s="4083" t="s">
        <v>3986</v>
      </c>
      <c r="R83" s="4088"/>
      <c r="S83" s="4088"/>
      <c r="T83" s="4088"/>
      <c r="U83" s="4088"/>
      <c r="V83" s="4088"/>
      <c r="W83" s="4088"/>
      <c r="X83" s="4088"/>
      <c r="Y83" s="4088"/>
      <c r="Z83" s="4088"/>
      <c r="AA83" s="4088"/>
      <c r="AB83" s="4192">
        <f t="shared" si="26"/>
      </c>
      <c r="AC83" s="4130">
        <f t="shared" si="4"/>
      </c>
      <c r="AD83" s="4095">
        <f t="shared" si="12"/>
      </c>
      <c r="AE83" s="4111">
        <f t="shared" si="21"/>
      </c>
      <c r="AF83" s="4193">
        <f>VLOOKUP(C83,'Data Products'!$A:$J,10,0)</f>
      </c>
      <c r="AG83" s="4194">
        <f t="shared" si="29"/>
      </c>
      <c r="AH83" s="4098">
        <f t="shared" si="9"/>
      </c>
      <c r="AI83" s="4198"/>
      <c r="AJ83" s="4202"/>
      <c r="AK83" s="4102"/>
      <c r="AL83" s="4101"/>
      <c r="AM83" s="4102"/>
      <c r="AN83" s="4102"/>
    </row>
    <row customHeight="true" hidden="true" ht="18" r="84">
      <c r="A84" s="4183">
        <v>51</v>
      </c>
      <c r="B84" s="4083" t="s">
        <v>3919</v>
      </c>
      <c r="C84" s="4183" t="s">
        <v>3998</v>
      </c>
      <c r="D84" s="4125" t="s">
        <v>3999</v>
      </c>
      <c r="E84" s="4125" t="s">
        <v>3999</v>
      </c>
      <c r="F84" s="4186">
        <v>0</v>
      </c>
      <c r="G84" s="4186">
        <v>0</v>
      </c>
      <c r="H84" s="4197"/>
      <c r="I84" s="4188">
        <f>VLOOKUP(C84,'Data Products'!$A:$J,2,0)</f>
      </c>
      <c r="J84" s="4147">
        <f t="shared" si="1"/>
      </c>
      <c r="K84" s="4148">
        <v>45890</v>
      </c>
      <c r="L84" s="4092">
        <f t="shared" si="18"/>
      </c>
      <c r="M84" s="4197">
        <v>0</v>
      </c>
      <c r="N84" s="4113">
        <v>0</v>
      </c>
      <c r="O84" s="4222"/>
      <c r="P84" s="4223"/>
      <c r="Q84" s="4083" t="s">
        <v>3986</v>
      </c>
      <c r="R84" s="4088"/>
      <c r="S84" s="4088"/>
      <c r="T84" s="4088"/>
      <c r="U84" s="4088"/>
      <c r="V84" s="4088"/>
      <c r="W84" s="4088"/>
      <c r="X84" s="4088"/>
      <c r="Y84" s="4088"/>
      <c r="Z84" s="4088"/>
      <c r="AA84" s="4088"/>
      <c r="AB84" s="4192">
        <f t="shared" si="26"/>
      </c>
      <c r="AC84" s="4110">
        <f t="shared" si="4"/>
      </c>
      <c r="AD84" s="4095">
        <f t="shared" si="12"/>
      </c>
      <c r="AE84" s="4111">
        <f t="shared" si="21"/>
      </c>
      <c r="AF84" s="4193">
        <f>VLOOKUP(C84,'Data Products'!$A:$J,10,0)</f>
      </c>
      <c r="AG84" s="4194">
        <f t="shared" si="29"/>
      </c>
      <c r="AH84" s="4098">
        <f t="shared" si="9"/>
      </c>
      <c r="AI84" s="4198"/>
      <c r="AJ84" s="4202"/>
      <c r="AK84" s="4102"/>
      <c r="AL84" s="4101"/>
      <c r="AM84" s="4102"/>
      <c r="AN84" s="4102"/>
    </row>
    <row customHeight="true" hidden="true" ht="18" r="85">
      <c r="A85" s="4183">
        <v>52</v>
      </c>
      <c r="B85" s="4083" t="s">
        <v>3919</v>
      </c>
      <c r="C85" s="4183" t="s">
        <v>4000</v>
      </c>
      <c r="D85" s="4125" t="s">
        <v>4001</v>
      </c>
      <c r="E85" s="4125" t="s">
        <v>4001</v>
      </c>
      <c r="F85" s="4186">
        <v>0</v>
      </c>
      <c r="G85" s="4186">
        <v>0</v>
      </c>
      <c r="H85" s="4197"/>
      <c r="I85" s="4188">
        <f>VLOOKUP(C85,'Data Products'!$A:$J,2,0)</f>
      </c>
      <c r="J85" s="4147">
        <f t="shared" si="1"/>
      </c>
      <c r="K85" s="4148">
        <v>45891</v>
      </c>
      <c r="L85" s="4092">
        <f t="shared" si="18"/>
      </c>
      <c r="M85" s="4197">
        <v>0</v>
      </c>
      <c r="N85" s="4113">
        <v>0</v>
      </c>
      <c r="O85" s="4222"/>
      <c r="P85" s="4223"/>
      <c r="Q85" s="4083" t="s">
        <v>3986</v>
      </c>
      <c r="R85" s="4088"/>
      <c r="S85" s="4088"/>
      <c r="T85" s="4088"/>
      <c r="U85" s="4088"/>
      <c r="V85" s="4088"/>
      <c r="W85" s="4088"/>
      <c r="X85" s="4088"/>
      <c r="Y85" s="4088"/>
      <c r="Z85" s="4088"/>
      <c r="AA85" s="4088"/>
      <c r="AB85" s="4192">
        <f t="shared" si="26"/>
      </c>
      <c r="AC85" s="4105">
        <f t="shared" si="4"/>
      </c>
      <c r="AD85" s="4095">
        <f t="shared" si="12"/>
      </c>
      <c r="AE85" s="4111">
        <f t="shared" si="21"/>
      </c>
      <c r="AF85" s="4193">
        <f>VLOOKUP(C85,'Data Products'!$A:$J,10,0)</f>
      </c>
      <c r="AG85" s="4194">
        <f t="shared" si="29"/>
      </c>
      <c r="AH85" s="4098">
        <f t="shared" si="9"/>
      </c>
      <c r="AI85" s="4198"/>
      <c r="AJ85" s="4202"/>
      <c r="AK85" s="4102"/>
      <c r="AL85" s="4101"/>
      <c r="AM85" s="4102"/>
      <c r="AN85" s="4102"/>
    </row>
    <row customHeight="true" hidden="true" ht="18" r="86">
      <c r="A86" s="4183">
        <v>53</v>
      </c>
      <c r="B86" s="4083" t="s">
        <v>3919</v>
      </c>
      <c r="C86" s="4183" t="s">
        <v>4002</v>
      </c>
      <c r="D86" s="4125" t="s">
        <v>4003</v>
      </c>
      <c r="E86" s="4125" t="s">
        <v>4003</v>
      </c>
      <c r="F86" s="4186">
        <v>0</v>
      </c>
      <c r="G86" s="4186">
        <v>0</v>
      </c>
      <c r="H86" s="4197"/>
      <c r="I86" s="4188">
        <f>VLOOKUP(C86,'Data Products'!$A:$J,2,0)</f>
      </c>
      <c r="J86" s="4147">
        <f t="shared" si="1"/>
      </c>
      <c r="K86" s="4148">
        <v>45892</v>
      </c>
      <c r="L86" s="4092">
        <f t="shared" si="18"/>
      </c>
      <c r="M86" s="4197">
        <v>0</v>
      </c>
      <c r="N86" s="4113">
        <v>0</v>
      </c>
      <c r="O86" s="4222"/>
      <c r="P86" s="4223"/>
      <c r="Q86" s="4083" t="s">
        <v>3986</v>
      </c>
      <c r="R86" s="4088"/>
      <c r="S86" s="4088"/>
      <c r="T86" s="4088"/>
      <c r="U86" s="4088"/>
      <c r="V86" s="4088"/>
      <c r="W86" s="4088"/>
      <c r="X86" s="4088"/>
      <c r="Y86" s="4088"/>
      <c r="Z86" s="4088"/>
      <c r="AA86" s="4088"/>
      <c r="AB86" s="4192">
        <f t="shared" si="26"/>
      </c>
      <c r="AC86" s="4205">
        <f t="shared" si="4"/>
      </c>
      <c r="AD86" s="4095">
        <f t="shared" si="12"/>
      </c>
      <c r="AE86" s="4111">
        <f t="shared" si="21"/>
      </c>
      <c r="AF86" s="4193">
        <f>VLOOKUP(C86,'Data Products'!$A:$J,10,0)</f>
      </c>
      <c r="AG86" s="4194">
        <f t="shared" si="29"/>
      </c>
      <c r="AH86" s="4098">
        <f t="shared" si="9"/>
      </c>
      <c r="AI86" s="4198"/>
      <c r="AJ86" s="4202"/>
      <c r="AK86" s="4102"/>
      <c r="AL86" s="4101"/>
      <c r="AM86" s="4102"/>
      <c r="AN86" s="4102"/>
    </row>
    <row customHeight="true" hidden="true" ht="18" r="87">
      <c r="A87" s="4183">
        <v>54</v>
      </c>
      <c r="B87" s="4083" t="s">
        <v>3919</v>
      </c>
      <c r="C87" s="4183" t="s">
        <v>4004</v>
      </c>
      <c r="D87" s="4125" t="s">
        <v>4005</v>
      </c>
      <c r="E87" s="4125" t="s">
        <v>4005</v>
      </c>
      <c r="F87" s="4186">
        <v>0</v>
      </c>
      <c r="G87" s="4186">
        <v>0</v>
      </c>
      <c r="H87" s="4197"/>
      <c r="I87" s="4188">
        <f>VLOOKUP(C87,'Data Products'!$A:$J,2,0)</f>
      </c>
      <c r="J87" s="4147">
        <f t="shared" si="1"/>
      </c>
      <c r="K87" s="4148">
        <v>45893</v>
      </c>
      <c r="L87" s="4092">
        <f t="shared" si="18"/>
      </c>
      <c r="M87" s="4197">
        <v>0</v>
      </c>
      <c r="N87" s="4113">
        <v>0</v>
      </c>
      <c r="O87" s="4222"/>
      <c r="P87" s="4223"/>
      <c r="Q87" s="4083" t="s">
        <v>3986</v>
      </c>
      <c r="R87" s="4088"/>
      <c r="S87" s="4088"/>
      <c r="T87" s="4088"/>
      <c r="U87" s="4088"/>
      <c r="V87" s="4088"/>
      <c r="W87" s="4088"/>
      <c r="X87" s="4088"/>
      <c r="Y87" s="4088"/>
      <c r="Z87" s="4088"/>
      <c r="AA87" s="4088"/>
      <c r="AB87" s="4192">
        <f t="shared" si="26"/>
      </c>
      <c r="AC87" s="4205">
        <f t="shared" si="4"/>
      </c>
      <c r="AD87" s="4095">
        <f t="shared" si="12"/>
      </c>
      <c r="AE87" s="4111">
        <f t="shared" si="21"/>
      </c>
      <c r="AF87" s="4193">
        <f>VLOOKUP(C87,'Data Products'!$A:$J,10,0)</f>
      </c>
      <c r="AG87" s="4194">
        <f t="shared" si="29"/>
      </c>
      <c r="AH87" s="4098">
        <f t="shared" si="9"/>
      </c>
      <c r="AI87" s="4198"/>
      <c r="AJ87" s="4202"/>
      <c r="AK87" s="4102"/>
      <c r="AL87" s="4101"/>
      <c r="AM87" s="4102"/>
      <c r="AN87" s="4102"/>
    </row>
    <row customHeight="true" hidden="true" ht="18" r="88">
      <c r="A88" s="4183">
        <v>55</v>
      </c>
      <c r="B88" s="4083" t="s">
        <v>3919</v>
      </c>
      <c r="C88" s="4183" t="s">
        <v>4006</v>
      </c>
      <c r="D88" s="4125" t="s">
        <v>4007</v>
      </c>
      <c r="E88" s="4125" t="s">
        <v>4007</v>
      </c>
      <c r="F88" s="4186">
        <v>0</v>
      </c>
      <c r="G88" s="4186">
        <v>0</v>
      </c>
      <c r="H88" s="4197"/>
      <c r="I88" s="4188">
        <f>VLOOKUP(C88,'Data Products'!$A:$J,2,0)</f>
      </c>
      <c r="J88" s="4147">
        <f t="shared" si="1"/>
      </c>
      <c r="K88" s="4148">
        <v>45894</v>
      </c>
      <c r="L88" s="4092">
        <f t="shared" si="18"/>
      </c>
      <c r="M88" s="4197">
        <v>0</v>
      </c>
      <c r="N88" s="4113">
        <v>0</v>
      </c>
      <c r="O88" s="4222"/>
      <c r="P88" s="4223"/>
      <c r="Q88" s="4083" t="s">
        <v>3986</v>
      </c>
      <c r="R88" s="4088"/>
      <c r="S88" s="4088"/>
      <c r="T88" s="4088"/>
      <c r="U88" s="4088"/>
      <c r="V88" s="4088"/>
      <c r="W88" s="4088"/>
      <c r="X88" s="4088"/>
      <c r="Y88" s="4088"/>
      <c r="Z88" s="4088"/>
      <c r="AA88" s="4088"/>
      <c r="AB88" s="4192">
        <f t="shared" si="26"/>
      </c>
      <c r="AC88" s="4105">
        <f t="shared" si="4"/>
      </c>
      <c r="AD88" s="4095">
        <f t="shared" si="12"/>
      </c>
      <c r="AE88" s="4111">
        <f t="shared" si="21"/>
      </c>
      <c r="AF88" s="4193">
        <f>VLOOKUP(C88,'Data Products'!$A:$J,10,0)</f>
      </c>
      <c r="AG88" s="4194">
        <f t="shared" si="29"/>
      </c>
      <c r="AH88" s="4098">
        <f t="shared" si="9"/>
      </c>
      <c r="AI88" s="4198"/>
      <c r="AJ88" s="4202"/>
      <c r="AK88" s="4102"/>
      <c r="AL88" s="4101"/>
      <c r="AM88" s="4102"/>
      <c r="AN88" s="4102"/>
    </row>
    <row customHeight="true" hidden="true" ht="18" r="89">
      <c r="A89" s="4183">
        <v>56</v>
      </c>
      <c r="B89" s="4083" t="s">
        <v>3919</v>
      </c>
      <c r="C89" s="4183" t="s">
        <v>4008</v>
      </c>
      <c r="D89" s="4125" t="s">
        <v>4009</v>
      </c>
      <c r="E89" s="4125" t="s">
        <v>4009</v>
      </c>
      <c r="F89" s="4186">
        <v>0</v>
      </c>
      <c r="G89" s="4186">
        <v>0</v>
      </c>
      <c r="H89" s="4197"/>
      <c r="I89" s="4188">
        <f>VLOOKUP(C89,'Data Products'!$A:$J,2,0)</f>
      </c>
      <c r="J89" s="4147">
        <f t="shared" si="1"/>
      </c>
      <c r="K89" s="4148">
        <v>45895</v>
      </c>
      <c r="L89" s="4092">
        <f t="shared" si="18"/>
      </c>
      <c r="M89" s="4197">
        <v>0</v>
      </c>
      <c r="N89" s="4113">
        <v>0</v>
      </c>
      <c r="O89" s="4222"/>
      <c r="P89" s="4223"/>
      <c r="Q89" s="4083" t="s">
        <v>3986</v>
      </c>
      <c r="R89" s="4088"/>
      <c r="S89" s="4088"/>
      <c r="T89" s="4088"/>
      <c r="U89" s="4088"/>
      <c r="V89" s="4088"/>
      <c r="W89" s="4088"/>
      <c r="X89" s="4088"/>
      <c r="Y89" s="4088"/>
      <c r="Z89" s="4088"/>
      <c r="AA89" s="4088"/>
      <c r="AB89" s="4192">
        <f t="shared" si="26"/>
      </c>
      <c r="AC89" s="4110">
        <f t="shared" si="4"/>
      </c>
      <c r="AD89" s="4228">
        <f t="shared" si="12"/>
      </c>
      <c r="AE89" s="4111">
        <f t="shared" si="21"/>
      </c>
      <c r="AF89" s="4193">
        <f>VLOOKUP(C89,'Data Products'!$A:$J,10,0)</f>
      </c>
      <c r="AG89" s="4194">
        <f t="shared" si="29"/>
      </c>
      <c r="AH89" s="4098">
        <f t="shared" si="9"/>
      </c>
      <c r="AI89" s="4198"/>
      <c r="AJ89" s="4202"/>
      <c r="AK89" s="4102"/>
      <c r="AL89" s="4101"/>
      <c r="AM89" s="4102"/>
      <c r="AN89" s="4102"/>
    </row>
    <row customHeight="true" hidden="true" ht="18" r="90">
      <c r="A90" s="4183">
        <v>57</v>
      </c>
      <c r="B90" s="4083" t="s">
        <v>3919</v>
      </c>
      <c r="C90" s="4183" t="s">
        <v>4010</v>
      </c>
      <c r="D90" s="4125" t="s">
        <v>4011</v>
      </c>
      <c r="E90" s="4125" t="s">
        <v>4011</v>
      </c>
      <c r="F90" s="4186">
        <v>0</v>
      </c>
      <c r="G90" s="4186">
        <v>0</v>
      </c>
      <c r="H90" s="4197"/>
      <c r="I90" s="4188">
        <f>VLOOKUP(C90,'Data Products'!$A:$J,2,0)</f>
      </c>
      <c r="J90" s="4147">
        <f t="shared" si="1"/>
      </c>
      <c r="K90" s="4148">
        <v>45896</v>
      </c>
      <c r="L90" s="4092">
        <f t="shared" si="18"/>
      </c>
      <c r="M90" s="4197">
        <v>0</v>
      </c>
      <c r="N90" s="4113">
        <v>0</v>
      </c>
      <c r="O90" s="4222"/>
      <c r="P90" s="4223"/>
      <c r="Q90" s="4083" t="s">
        <v>3986</v>
      </c>
      <c r="R90" s="4088"/>
      <c r="S90" s="4088"/>
      <c r="T90" s="4088"/>
      <c r="U90" s="4088"/>
      <c r="V90" s="4088"/>
      <c r="W90" s="4088"/>
      <c r="X90" s="4088"/>
      <c r="Y90" s="4088"/>
      <c r="Z90" s="4088"/>
      <c r="AA90" s="4088"/>
      <c r="AB90" s="4192">
        <f t="shared" si="26"/>
      </c>
      <c r="AC90" s="4094">
        <f t="shared" si="4"/>
      </c>
      <c r="AD90" s="4228">
        <f t="shared" si="12"/>
      </c>
      <c r="AE90" s="4111">
        <f t="shared" si="21"/>
      </c>
      <c r="AF90" s="4193">
        <f>VLOOKUP(C90,'Data Products'!$A:$J,10,0)</f>
      </c>
      <c r="AG90" s="4194">
        <f t="shared" si="29"/>
      </c>
      <c r="AH90" s="4098">
        <f t="shared" si="9"/>
      </c>
      <c r="AI90" s="4198"/>
      <c r="AJ90" s="4202"/>
      <c r="AK90" s="4102"/>
      <c r="AL90" s="4101"/>
      <c r="AM90" s="4102"/>
      <c r="AN90" s="4102"/>
    </row>
    <row customHeight="true" hidden="true" ht="18" r="91">
      <c r="A91" s="4183">
        <v>58</v>
      </c>
      <c r="B91" s="4083" t="s">
        <v>3919</v>
      </c>
      <c r="C91" s="4183" t="s">
        <v>4012</v>
      </c>
      <c r="D91" s="4125" t="s">
        <v>4013</v>
      </c>
      <c r="E91" s="4125" t="s">
        <v>4013</v>
      </c>
      <c r="F91" s="4186">
        <v>0</v>
      </c>
      <c r="G91" s="4186">
        <v>0</v>
      </c>
      <c r="H91" s="4197"/>
      <c r="I91" s="4188">
        <f>VLOOKUP(C91,'Data Products'!$A:$J,2,0)</f>
      </c>
      <c r="J91" s="4147">
        <f t="shared" si="1"/>
      </c>
      <c r="K91" s="4148">
        <v>45897</v>
      </c>
      <c r="L91" s="4092">
        <f t="shared" si="18"/>
      </c>
      <c r="M91" s="4197">
        <v>0</v>
      </c>
      <c r="N91" s="4113">
        <v>0</v>
      </c>
      <c r="O91" s="4222"/>
      <c r="P91" s="4223"/>
      <c r="Q91" s="4083" t="s">
        <v>3986</v>
      </c>
      <c r="R91" s="4088"/>
      <c r="S91" s="4088"/>
      <c r="T91" s="4088"/>
      <c r="U91" s="4088"/>
      <c r="V91" s="4088"/>
      <c r="W91" s="4088"/>
      <c r="X91" s="4088"/>
      <c r="Y91" s="4088"/>
      <c r="Z91" s="4088"/>
      <c r="AA91" s="4088"/>
      <c r="AB91" s="4192">
        <f t="shared" si="26"/>
      </c>
      <c r="AC91" s="4094">
        <f t="shared" si="4"/>
      </c>
      <c r="AD91" s="4228">
        <f t="shared" si="12"/>
      </c>
      <c r="AE91" s="4111">
        <f t="shared" si="21"/>
      </c>
      <c r="AF91" s="4193">
        <f>VLOOKUP(C91,'Data Products'!$A:$J,10,0)</f>
      </c>
      <c r="AG91" s="4194">
        <f t="shared" si="29"/>
      </c>
      <c r="AH91" s="4098">
        <f t="shared" si="9"/>
      </c>
      <c r="AI91" s="4198"/>
      <c r="AJ91" s="4202"/>
      <c r="AK91" s="4102"/>
      <c r="AL91" s="4101"/>
      <c r="AM91" s="4102"/>
      <c r="AN91" s="4102"/>
    </row>
    <row customHeight="true" hidden="true" ht="18" r="92">
      <c r="A92" s="4183">
        <v>59</v>
      </c>
      <c r="B92" s="4083" t="s">
        <v>3919</v>
      </c>
      <c r="C92" s="4183" t="s">
        <v>4014</v>
      </c>
      <c r="D92" s="4125" t="s">
        <v>4015</v>
      </c>
      <c r="E92" s="4125" t="s">
        <v>4015</v>
      </c>
      <c r="F92" s="4186">
        <v>0</v>
      </c>
      <c r="G92" s="4186">
        <v>0</v>
      </c>
      <c r="H92" s="4197"/>
      <c r="I92" s="4188">
        <f>VLOOKUP(C92,'Data Products'!$A:$J,2,0)</f>
      </c>
      <c r="J92" s="4147">
        <f t="shared" si="1"/>
      </c>
      <c r="K92" s="4148">
        <v>45898</v>
      </c>
      <c r="L92" s="4092">
        <f t="shared" si="18"/>
      </c>
      <c r="M92" s="4197">
        <v>0</v>
      </c>
      <c r="N92" s="4113">
        <v>0</v>
      </c>
      <c r="O92" s="4222"/>
      <c r="P92" s="4223"/>
      <c r="Q92" s="4083" t="s">
        <v>3986</v>
      </c>
      <c r="R92" s="4088"/>
      <c r="S92" s="4088"/>
      <c r="T92" s="4088"/>
      <c r="U92" s="4088"/>
      <c r="V92" s="4088"/>
      <c r="W92" s="4088"/>
      <c r="X92" s="4088"/>
      <c r="Y92" s="4088"/>
      <c r="Z92" s="4088"/>
      <c r="AA92" s="4088"/>
      <c r="AB92" s="4192">
        <f t="shared" si="26"/>
      </c>
      <c r="AC92" s="4094">
        <f t="shared" si="4"/>
      </c>
      <c r="AD92" s="4228">
        <f t="shared" si="12"/>
      </c>
      <c r="AE92" s="4111">
        <f t="shared" si="21"/>
      </c>
      <c r="AF92" s="4193">
        <f>VLOOKUP(C92,'Data Products'!$A:$J,10,0)</f>
      </c>
      <c r="AG92" s="4194">
        <f t="shared" si="29"/>
      </c>
      <c r="AH92" s="4098">
        <f t="shared" si="9"/>
      </c>
      <c r="AI92" s="4198"/>
      <c r="AJ92" s="4202"/>
      <c r="AK92" s="4102"/>
      <c r="AL92" s="4101"/>
      <c r="AM92" s="4102"/>
      <c r="AN92" s="4102"/>
    </row>
    <row customHeight="true" hidden="true" ht="18" r="93">
      <c r="A93" s="4183">
        <v>60</v>
      </c>
      <c r="B93" s="4083" t="s">
        <v>3919</v>
      </c>
      <c r="C93" s="4183" t="s">
        <v>4016</v>
      </c>
      <c r="D93" s="4125" t="s">
        <v>4017</v>
      </c>
      <c r="E93" s="4125" t="s">
        <v>4017</v>
      </c>
      <c r="F93" s="4186">
        <v>0</v>
      </c>
      <c r="G93" s="4186">
        <v>0</v>
      </c>
      <c r="H93" s="4197"/>
      <c r="I93" s="4188">
        <f>VLOOKUP(C93,'Data Products'!$A:$J,2,0)</f>
      </c>
      <c r="J93" s="4147">
        <f t="shared" si="1"/>
      </c>
      <c r="K93" s="4148">
        <v>45899</v>
      </c>
      <c r="L93" s="4092">
        <f t="shared" si="18"/>
      </c>
      <c r="M93" s="4197">
        <v>0</v>
      </c>
      <c r="N93" s="4113">
        <v>0</v>
      </c>
      <c r="O93" s="4222"/>
      <c r="P93" s="4223"/>
      <c r="Q93" s="4083" t="s">
        <v>3986</v>
      </c>
      <c r="R93" s="4088"/>
      <c r="S93" s="4088"/>
      <c r="T93" s="4088"/>
      <c r="U93" s="4088"/>
      <c r="V93" s="4088"/>
      <c r="W93" s="4088"/>
      <c r="X93" s="4088"/>
      <c r="Y93" s="4088"/>
      <c r="Z93" s="4088"/>
      <c r="AA93" s="4088"/>
      <c r="AB93" s="4192">
        <f t="shared" si="26"/>
      </c>
      <c r="AC93" s="4094">
        <f t="shared" si="4"/>
      </c>
      <c r="AD93" s="4228">
        <f t="shared" si="12"/>
      </c>
      <c r="AE93" s="4111">
        <f t="shared" si="21"/>
      </c>
      <c r="AF93" s="4193">
        <f>VLOOKUP(C93,'Data Products'!$A:$J,10,0)</f>
      </c>
      <c r="AG93" s="4194">
        <f t="shared" si="29"/>
      </c>
      <c r="AH93" s="4098">
        <f t="shared" si="9"/>
      </c>
      <c r="AI93" s="4198"/>
      <c r="AJ93" s="4202"/>
      <c r="AK93" s="4102"/>
      <c r="AL93" s="4101"/>
      <c r="AM93" s="4102"/>
      <c r="AN93" s="4102"/>
    </row>
    <row customHeight="true" hidden="true" ht="18" r="94">
      <c r="A94" s="4183">
        <v>61</v>
      </c>
      <c r="B94" s="4083" t="s">
        <v>3919</v>
      </c>
      <c r="C94" s="4183" t="s">
        <v>4018</v>
      </c>
      <c r="D94" s="4125" t="s">
        <v>4019</v>
      </c>
      <c r="E94" s="4125" t="s">
        <v>4019</v>
      </c>
      <c r="F94" s="4186">
        <v>0</v>
      </c>
      <c r="G94" s="4186">
        <v>0</v>
      </c>
      <c r="H94" s="4197"/>
      <c r="I94" s="4188">
        <f>VLOOKUP(C94,'Data Products'!$A:$J,2,0)</f>
      </c>
      <c r="J94" s="4147">
        <f t="shared" si="1"/>
      </c>
      <c r="K94" s="4148">
        <v>45900</v>
      </c>
      <c r="L94" s="4092">
        <f t="shared" si="18"/>
      </c>
      <c r="M94" s="4197">
        <v>0</v>
      </c>
      <c r="N94" s="4113">
        <v>0</v>
      </c>
      <c r="O94" s="4222"/>
      <c r="P94" s="4223"/>
      <c r="Q94" s="4083" t="s">
        <v>3986</v>
      </c>
      <c r="R94" s="4088"/>
      <c r="S94" s="4088"/>
      <c r="T94" s="4088"/>
      <c r="U94" s="4088"/>
      <c r="V94" s="4088"/>
      <c r="W94" s="4088"/>
      <c r="X94" s="4088"/>
      <c r="Y94" s="4088"/>
      <c r="Z94" s="4088"/>
      <c r="AA94" s="4088"/>
      <c r="AB94" s="4192">
        <f t="shared" si="26"/>
      </c>
      <c r="AC94" s="4094">
        <f t="shared" si="4"/>
      </c>
      <c r="AD94" s="4228">
        <f t="shared" si="12"/>
      </c>
      <c r="AE94" s="4111">
        <f t="shared" si="21"/>
      </c>
      <c r="AF94" s="4193">
        <f>VLOOKUP(C94,'Data Products'!$A:$J,10,0)</f>
      </c>
      <c r="AG94" s="4194">
        <f t="shared" si="29"/>
      </c>
      <c r="AH94" s="4098">
        <f t="shared" si="9"/>
      </c>
      <c r="AI94" s="4198"/>
      <c r="AJ94" s="4202"/>
      <c r="AK94" s="4102"/>
      <c r="AL94" s="4101"/>
      <c r="AM94" s="4102"/>
      <c r="AN94" s="4102"/>
    </row>
    <row customHeight="true" hidden="true" ht="18" r="95">
      <c r="A95" s="4183">
        <v>62</v>
      </c>
      <c r="B95" s="4083" t="s">
        <v>3919</v>
      </c>
      <c r="C95" s="4183" t="s">
        <v>4020</v>
      </c>
      <c r="D95" s="4125" t="s">
        <v>4021</v>
      </c>
      <c r="E95" s="4125" t="s">
        <v>4021</v>
      </c>
      <c r="F95" s="4186">
        <v>0</v>
      </c>
      <c r="G95" s="4186">
        <v>0</v>
      </c>
      <c r="H95" s="4197"/>
      <c r="I95" s="4188">
        <f>VLOOKUP(C95,'Data Products'!$A:$J,2,0)</f>
      </c>
      <c r="J95" s="4147">
        <f t="shared" si="1"/>
      </c>
      <c r="K95" s="4148">
        <v>45901</v>
      </c>
      <c r="L95" s="4092">
        <f t="shared" si="18"/>
      </c>
      <c r="M95" s="4197">
        <v>0</v>
      </c>
      <c r="N95" s="4113">
        <v>0</v>
      </c>
      <c r="O95" s="4222"/>
      <c r="P95" s="4223"/>
      <c r="Q95" s="4083" t="s">
        <v>3986</v>
      </c>
      <c r="R95" s="4088"/>
      <c r="S95" s="4088"/>
      <c r="T95" s="4088"/>
      <c r="U95" s="4088"/>
      <c r="V95" s="4088"/>
      <c r="W95" s="4088"/>
      <c r="X95" s="4088"/>
      <c r="Y95" s="4088"/>
      <c r="Z95" s="4088"/>
      <c r="AA95" s="4088"/>
      <c r="AB95" s="4192">
        <f t="shared" si="26"/>
      </c>
      <c r="AC95" s="4110">
        <f t="shared" si="4"/>
      </c>
      <c r="AD95" s="4228">
        <f t="shared" si="12"/>
      </c>
      <c r="AE95" s="4111">
        <f t="shared" si="21"/>
      </c>
      <c r="AF95" s="4193">
        <f>VLOOKUP(C95,'Data Products'!$A:$J,10,0)</f>
      </c>
      <c r="AG95" s="4194">
        <f t="shared" si="29"/>
      </c>
      <c r="AH95" s="4098">
        <f t="shared" si="9"/>
      </c>
      <c r="AI95" s="4198"/>
      <c r="AJ95" s="4202"/>
      <c r="AK95" s="4102"/>
      <c r="AL95" s="4101"/>
      <c r="AM95" s="4102"/>
      <c r="AN95" s="4102"/>
    </row>
    <row customHeight="true" hidden="true" ht="18" r="96">
      <c r="A96" s="4183">
        <v>63</v>
      </c>
      <c r="B96" s="4083" t="s">
        <v>3919</v>
      </c>
      <c r="C96" s="4183" t="s">
        <v>4022</v>
      </c>
      <c r="D96" s="4125" t="s">
        <v>4013</v>
      </c>
      <c r="E96" s="4125" t="s">
        <v>4013</v>
      </c>
      <c r="F96" s="4186">
        <v>0</v>
      </c>
      <c r="G96" s="4186">
        <v>0</v>
      </c>
      <c r="H96" s="4197"/>
      <c r="I96" s="4188">
        <f>VLOOKUP(C96,'Data Products'!$A:$J,2,0)</f>
      </c>
      <c r="J96" s="4147">
        <f t="shared" si="1"/>
      </c>
      <c r="K96" s="4148">
        <v>45902</v>
      </c>
      <c r="L96" s="4092">
        <f t="shared" si="18"/>
      </c>
      <c r="M96" s="4197">
        <v>0</v>
      </c>
      <c r="N96" s="4113">
        <v>0</v>
      </c>
      <c r="O96" s="4222"/>
      <c r="P96" s="4223"/>
      <c r="Q96" s="4083" t="s">
        <v>3986</v>
      </c>
      <c r="R96" s="4088"/>
      <c r="S96" s="4088"/>
      <c r="T96" s="4088"/>
      <c r="U96" s="4088"/>
      <c r="V96" s="4088"/>
      <c r="W96" s="4088"/>
      <c r="X96" s="4088"/>
      <c r="Y96" s="4088"/>
      <c r="Z96" s="4088"/>
      <c r="AA96" s="4088"/>
      <c r="AB96" s="4192">
        <f t="shared" si="26"/>
      </c>
      <c r="AC96" s="4105">
        <f t="shared" si="4"/>
      </c>
      <c r="AD96" s="4228">
        <f t="shared" si="12"/>
      </c>
      <c r="AE96" s="4111">
        <f t="shared" si="21"/>
      </c>
      <c r="AF96" s="4193">
        <f>VLOOKUP(C96,'Data Products'!$A:$J,10,0)</f>
      </c>
      <c r="AG96" s="4194">
        <f t="shared" si="29"/>
      </c>
      <c r="AH96" s="4098">
        <f t="shared" si="9"/>
      </c>
      <c r="AI96" s="4198"/>
      <c r="AJ96" s="4202"/>
      <c r="AK96" s="4102"/>
      <c r="AL96" s="4101"/>
      <c r="AM96" s="4102"/>
      <c r="AN96" s="4102"/>
    </row>
    <row customHeight="true" hidden="true" ht="18" r="97">
      <c r="A97" s="4183">
        <v>64</v>
      </c>
      <c r="B97" s="4083" t="s">
        <v>3919</v>
      </c>
      <c r="C97" s="4183" t="s">
        <v>4023</v>
      </c>
      <c r="D97" s="4125" t="s">
        <v>4013</v>
      </c>
      <c r="E97" s="4125" t="s">
        <v>4013</v>
      </c>
      <c r="F97" s="4186">
        <v>0</v>
      </c>
      <c r="G97" s="4186">
        <v>0</v>
      </c>
      <c r="H97" s="4197"/>
      <c r="I97" s="4188">
        <f>VLOOKUP(C97,'Data Products'!$A:$J,2,0)</f>
      </c>
      <c r="J97" s="4147">
        <f t="shared" si="1"/>
      </c>
      <c r="K97" s="4148">
        <v>45903</v>
      </c>
      <c r="L97" s="4092">
        <f t="shared" si="18"/>
      </c>
      <c r="M97" s="4197">
        <v>0</v>
      </c>
      <c r="N97" s="4113">
        <v>0</v>
      </c>
      <c r="O97" s="4222"/>
      <c r="P97" s="4223"/>
      <c r="Q97" s="4083" t="s">
        <v>3986</v>
      </c>
      <c r="R97" s="4088"/>
      <c r="S97" s="4088"/>
      <c r="T97" s="4088"/>
      <c r="U97" s="4088"/>
      <c r="V97" s="4088"/>
      <c r="W97" s="4088"/>
      <c r="X97" s="4088"/>
      <c r="Y97" s="4088"/>
      <c r="Z97" s="4088"/>
      <c r="AA97" s="4088"/>
      <c r="AB97" s="4192">
        <f t="shared" si="26"/>
      </c>
      <c r="AC97" s="4110">
        <f t="shared" si="4"/>
      </c>
      <c r="AD97" s="4228">
        <f t="shared" si="12"/>
      </c>
      <c r="AE97" s="4111">
        <f t="shared" si="21"/>
      </c>
      <c r="AF97" s="4193">
        <f>VLOOKUP(C97,'Data Products'!$A:$J,10,0)</f>
      </c>
      <c r="AG97" s="4194">
        <f t="shared" si="29"/>
      </c>
      <c r="AH97" s="4098">
        <f t="shared" si="9"/>
      </c>
      <c r="AI97" s="4198"/>
      <c r="AJ97" s="4202"/>
      <c r="AK97" s="4102"/>
      <c r="AL97" s="4101"/>
      <c r="AM97" s="4102"/>
      <c r="AN97" s="4102"/>
    </row>
    <row customHeight="true" hidden="true" ht="18" r="98">
      <c r="A98" s="4183">
        <v>65</v>
      </c>
      <c r="B98" s="4083" t="s">
        <v>3870</v>
      </c>
      <c r="C98" s="4183" t="s">
        <v>4024</v>
      </c>
      <c r="D98" s="4125" t="s">
        <v>4025</v>
      </c>
      <c r="E98" s="4125" t="s">
        <v>4025</v>
      </c>
      <c r="F98" s="4186">
        <v>0</v>
      </c>
      <c r="G98" s="4186">
        <v>0</v>
      </c>
      <c r="H98" s="4197"/>
      <c r="I98" s="4188">
        <f>VLOOKUP(C98,'Data Products'!$A:$J,2,0)</f>
      </c>
      <c r="J98" s="4147">
        <f t="shared" si="1"/>
      </c>
      <c r="K98" s="4148">
        <v>45904</v>
      </c>
      <c r="L98" s="4092">
        <f t="shared" si="18"/>
      </c>
      <c r="M98" s="4197">
        <v>0</v>
      </c>
      <c r="N98" s="4113">
        <v>0</v>
      </c>
      <c r="O98" s="4222"/>
      <c r="P98" s="4223"/>
      <c r="Q98" s="4083" t="s">
        <v>3986</v>
      </c>
      <c r="R98" s="4088"/>
      <c r="S98" s="4088"/>
      <c r="T98" s="4088"/>
      <c r="U98" s="4088"/>
      <c r="V98" s="4088"/>
      <c r="W98" s="4088"/>
      <c r="X98" s="4088"/>
      <c r="Y98" s="4088"/>
      <c r="Z98" s="4088"/>
      <c r="AA98" s="4088"/>
      <c r="AB98" s="4192">
        <f t="shared" si="26"/>
      </c>
      <c r="AC98" s="4110">
        <f t="shared" si="4"/>
      </c>
      <c r="AD98" s="4228">
        <f t="shared" si="12"/>
      </c>
      <c r="AE98" s="4111">
        <f t="shared" si="21"/>
      </c>
      <c r="AF98" s="4193">
        <f>VLOOKUP(C98,'Data Products'!$A:$J,10,0)</f>
      </c>
      <c r="AG98" s="4194">
        <f t="shared" si="29"/>
      </c>
      <c r="AH98" s="4098">
        <f t="shared" si="9"/>
      </c>
      <c r="AI98" s="4198"/>
      <c r="AJ98" s="4202"/>
      <c r="AK98" s="4102"/>
      <c r="AL98" s="4101"/>
      <c r="AM98" s="4102"/>
      <c r="AN98" s="4102"/>
    </row>
    <row customHeight="true" hidden="true" ht="18" r="99">
      <c r="A99" s="4183">
        <v>66</v>
      </c>
      <c r="B99" s="4083" t="s">
        <v>3919</v>
      </c>
      <c r="C99" s="4183" t="s">
        <v>4026</v>
      </c>
      <c r="D99" s="4125" t="s">
        <v>4013</v>
      </c>
      <c r="E99" s="4125" t="s">
        <v>4013</v>
      </c>
      <c r="F99" s="4186">
        <v>0</v>
      </c>
      <c r="G99" s="4186">
        <v>0</v>
      </c>
      <c r="H99" s="4197"/>
      <c r="I99" s="4188">
        <f>VLOOKUP(C99,'Data Products'!$A:$J,2,0)</f>
      </c>
      <c r="J99" s="4147">
        <f t="shared" si="1"/>
      </c>
      <c r="K99" s="4148">
        <v>45905</v>
      </c>
      <c r="L99" s="4092">
        <f t="shared" si="18"/>
      </c>
      <c r="M99" s="4197">
        <v>0</v>
      </c>
      <c r="N99" s="4113">
        <v>0</v>
      </c>
      <c r="O99" s="4222"/>
      <c r="P99" s="4223"/>
      <c r="Q99" s="4083" t="s">
        <v>3986</v>
      </c>
      <c r="R99" s="4088"/>
      <c r="S99" s="4088"/>
      <c r="T99" s="4088"/>
      <c r="U99" s="4088"/>
      <c r="V99" s="4088"/>
      <c r="W99" s="4088"/>
      <c r="X99" s="4088"/>
      <c r="Y99" s="4088"/>
      <c r="Z99" s="4088"/>
      <c r="AA99" s="4088"/>
      <c r="AB99" s="4192">
        <f t="shared" si="26"/>
      </c>
      <c r="AC99" s="4110">
        <f t="shared" si="4"/>
      </c>
      <c r="AD99" s="4228">
        <f t="shared" si="12"/>
      </c>
      <c r="AE99" s="4111">
        <f t="shared" si="21"/>
      </c>
      <c r="AF99" s="4193">
        <f>VLOOKUP(C99,'Data Products'!$A:$J,10,0)</f>
      </c>
      <c r="AG99" s="4194">
        <f t="shared" si="29"/>
      </c>
      <c r="AH99" s="4098">
        <f t="shared" si="9"/>
      </c>
      <c r="AI99" s="4198"/>
      <c r="AJ99" s="4202"/>
      <c r="AK99" s="4102"/>
      <c r="AL99" s="4101"/>
      <c r="AM99" s="4102"/>
      <c r="AN99" s="4102"/>
    </row>
    <row customHeight="true" hidden="true" ht="18" r="100">
      <c r="A100" s="4183">
        <v>67</v>
      </c>
      <c r="B100" s="4083" t="s">
        <v>3919</v>
      </c>
      <c r="C100" s="4183" t="s">
        <v>4027</v>
      </c>
      <c r="D100" s="4125" t="s">
        <v>4013</v>
      </c>
      <c r="E100" s="4125" t="s">
        <v>4013</v>
      </c>
      <c r="F100" s="4186">
        <v>0</v>
      </c>
      <c r="G100" s="4186">
        <v>0</v>
      </c>
      <c r="H100" s="4197"/>
      <c r="I100" s="4188">
        <f>VLOOKUP(C100,'Data Products'!$A:$J,2,0)</f>
      </c>
      <c r="J100" s="4147">
        <f t="shared" si="1"/>
      </c>
      <c r="K100" s="4148">
        <v>45906</v>
      </c>
      <c r="L100" s="4092">
        <f t="shared" si="18"/>
      </c>
      <c r="M100" s="4197">
        <v>0</v>
      </c>
      <c r="N100" s="4113">
        <v>0</v>
      </c>
      <c r="O100" s="4222"/>
      <c r="P100" s="4223"/>
      <c r="Q100" s="4083" t="s">
        <v>3986</v>
      </c>
      <c r="R100" s="4088"/>
      <c r="S100" s="4088"/>
      <c r="T100" s="4088"/>
      <c r="U100" s="4088"/>
      <c r="V100" s="4088"/>
      <c r="W100" s="4088"/>
      <c r="X100" s="4088"/>
      <c r="Y100" s="4088"/>
      <c r="Z100" s="4088"/>
      <c r="AA100" s="4088"/>
      <c r="AB100" s="4192">
        <f t="shared" si="26"/>
      </c>
      <c r="AC100" s="4110">
        <f t="shared" si="4"/>
      </c>
      <c r="AD100" s="4228">
        <f t="shared" si="12"/>
      </c>
      <c r="AE100" s="4111">
        <f t="shared" si="21"/>
      </c>
      <c r="AF100" s="4193">
        <f>VLOOKUP(C100,'Data Products'!$A:$J,10,0)</f>
      </c>
      <c r="AG100" s="4194">
        <f t="shared" si="29"/>
      </c>
      <c r="AH100" s="4098">
        <f t="shared" si="9"/>
      </c>
      <c r="AI100" s="4198"/>
      <c r="AJ100" s="4202"/>
      <c r="AK100" s="4102"/>
      <c r="AL100" s="4101"/>
      <c r="AM100" s="4102"/>
      <c r="AN100" s="4102"/>
    </row>
    <row customHeight="true" hidden="true" ht="18" r="101">
      <c r="A101" s="4183">
        <v>68</v>
      </c>
      <c r="B101" s="4083" t="s">
        <v>3919</v>
      </c>
      <c r="C101" s="4183" t="s">
        <v>4028</v>
      </c>
      <c r="D101" s="4125" t="s">
        <v>4013</v>
      </c>
      <c r="E101" s="4125" t="s">
        <v>4013</v>
      </c>
      <c r="F101" s="4186">
        <v>0</v>
      </c>
      <c r="G101" s="4186">
        <v>0</v>
      </c>
      <c r="H101" s="4197"/>
      <c r="I101" s="4188">
        <f>VLOOKUP(C101,'Data Products'!$A:$J,2,0)</f>
      </c>
      <c r="J101" s="4147">
        <f t="shared" si="1"/>
      </c>
      <c r="K101" s="4148">
        <v>45907</v>
      </c>
      <c r="L101" s="4092">
        <f t="shared" si="18"/>
      </c>
      <c r="M101" s="4197">
        <v>0</v>
      </c>
      <c r="N101" s="4113">
        <v>0</v>
      </c>
      <c r="O101" s="4222"/>
      <c r="P101" s="4223"/>
      <c r="Q101" s="4083" t="s">
        <v>3986</v>
      </c>
      <c r="R101" s="4088"/>
      <c r="S101" s="4088"/>
      <c r="T101" s="4088"/>
      <c r="U101" s="4088"/>
      <c r="V101" s="4088"/>
      <c r="W101" s="4088"/>
      <c r="X101" s="4088"/>
      <c r="Y101" s="4088"/>
      <c r="Z101" s="4088"/>
      <c r="AA101" s="4088"/>
      <c r="AB101" s="4192">
        <f t="shared" si="26"/>
      </c>
      <c r="AC101" s="4110">
        <f t="shared" si="4"/>
      </c>
      <c r="AD101" s="4228">
        <f t="shared" si="12"/>
      </c>
      <c r="AE101" s="4111">
        <f t="shared" si="21"/>
      </c>
      <c r="AF101" s="4193">
        <f>VLOOKUP(C101,'Data Products'!$A:$J,10,0)</f>
      </c>
      <c r="AG101" s="4194">
        <f t="shared" si="29"/>
      </c>
      <c r="AH101" s="4098">
        <f t="shared" si="9"/>
      </c>
      <c r="AI101" s="4198"/>
      <c r="AJ101" s="4202"/>
      <c r="AK101" s="4102"/>
      <c r="AL101" s="4101"/>
      <c r="AM101" s="4102"/>
      <c r="AN101" s="4102"/>
    </row>
    <row customHeight="true" hidden="true" ht="18" r="102">
      <c r="A102" s="4183">
        <v>69</v>
      </c>
      <c r="B102" s="4083" t="s">
        <v>3919</v>
      </c>
      <c r="C102" s="4183" t="s">
        <v>4029</v>
      </c>
      <c r="D102" s="4125" t="s">
        <v>4030</v>
      </c>
      <c r="E102" s="4125" t="s">
        <v>4030</v>
      </c>
      <c r="F102" s="4186">
        <v>0</v>
      </c>
      <c r="G102" s="4186">
        <v>0</v>
      </c>
      <c r="H102" s="4197"/>
      <c r="I102" s="4188">
        <f>VLOOKUP(C102,'Data Products'!$A:$J,2,0)</f>
      </c>
      <c r="J102" s="4147">
        <f t="shared" si="1"/>
      </c>
      <c r="K102" s="4148">
        <v>45908</v>
      </c>
      <c r="L102" s="4092">
        <f t="shared" si="18"/>
      </c>
      <c r="M102" s="4197">
        <v>0</v>
      </c>
      <c r="N102" s="4113">
        <v>0</v>
      </c>
      <c r="O102" s="4222"/>
      <c r="P102" s="4223"/>
      <c r="Q102" s="4083" t="s">
        <v>3986</v>
      </c>
      <c r="R102" s="4088"/>
      <c r="S102" s="4088"/>
      <c r="T102" s="4088"/>
      <c r="U102" s="4088"/>
      <c r="V102" s="4088"/>
      <c r="W102" s="4088"/>
      <c r="X102" s="4088"/>
      <c r="Y102" s="4088"/>
      <c r="Z102" s="4088"/>
      <c r="AA102" s="4088"/>
      <c r="AB102" s="4192">
        <f t="shared" si="26"/>
      </c>
      <c r="AC102" s="4094">
        <f t="shared" si="4"/>
      </c>
      <c r="AD102" s="4228">
        <f t="shared" si="12"/>
      </c>
      <c r="AE102" s="4111">
        <f t="shared" si="21"/>
      </c>
      <c r="AF102" s="4193">
        <f>VLOOKUP(C102,'Data Products'!$A:$J,10,0)</f>
      </c>
      <c r="AG102" s="4194">
        <f t="shared" si="29"/>
      </c>
      <c r="AH102" s="4098">
        <f t="shared" si="9"/>
      </c>
      <c r="AI102" s="4198"/>
      <c r="AJ102" s="4202"/>
      <c r="AK102" s="4102"/>
      <c r="AL102" s="4101"/>
      <c r="AM102" s="4102"/>
      <c r="AN102" s="4102"/>
    </row>
    <row customHeight="true" hidden="true" ht="18" r="103">
      <c r="A103" s="4183">
        <v>70</v>
      </c>
      <c r="B103" s="4083" t="s">
        <v>3919</v>
      </c>
      <c r="C103" s="4183" t="s">
        <v>4031</v>
      </c>
      <c r="D103" s="4207"/>
      <c r="E103" s="4207"/>
      <c r="F103" s="4186">
        <v>0</v>
      </c>
      <c r="G103" s="4186">
        <v>0</v>
      </c>
      <c r="H103" s="4197"/>
      <c r="I103" s="4188">
        <f>VLOOKUP(C103,'Data Products'!$A:$J,2,0)</f>
      </c>
      <c r="J103" s="4147">
        <f t="shared" si="1"/>
      </c>
      <c r="K103" s="4148">
        <v>45909</v>
      </c>
      <c r="L103" s="4092">
        <f t="shared" si="18"/>
      </c>
      <c r="M103" s="4197">
        <v>0</v>
      </c>
      <c r="N103" s="4113">
        <v>0</v>
      </c>
      <c r="O103" s="4222"/>
      <c r="P103" s="4223"/>
      <c r="Q103" s="4083" t="s">
        <v>3986</v>
      </c>
      <c r="R103" s="4088"/>
      <c r="S103" s="4088"/>
      <c r="T103" s="4088"/>
      <c r="U103" s="4088"/>
      <c r="V103" s="4088"/>
      <c r="W103" s="4088"/>
      <c r="X103" s="4088"/>
      <c r="Y103" s="4088"/>
      <c r="Z103" s="4088"/>
      <c r="AA103" s="4088"/>
      <c r="AB103" s="4192">
        <f t="shared" si="26"/>
      </c>
      <c r="AC103" s="4105">
        <f t="shared" si="4"/>
      </c>
      <c r="AD103" s="4228">
        <f t="shared" si="12"/>
      </c>
      <c r="AE103" s="4111">
        <f t="shared" si="21"/>
      </c>
      <c r="AF103" s="4193">
        <f>VLOOKUP(C103,'Data Products'!$A:$J,10,0)</f>
      </c>
      <c r="AG103" s="4194">
        <f t="shared" si="29"/>
      </c>
      <c r="AH103" s="4098">
        <f t="shared" si="9"/>
      </c>
      <c r="AI103" s="4198"/>
      <c r="AJ103" s="4202"/>
      <c r="AK103" s="4102"/>
      <c r="AL103" s="4101"/>
      <c r="AM103" s="4102"/>
      <c r="AN103" s="4102"/>
    </row>
    <row customHeight="true" hidden="true" ht="18" r="104">
      <c r="A104" s="4183">
        <v>71</v>
      </c>
      <c r="B104" s="4083" t="s">
        <v>3919</v>
      </c>
      <c r="C104" s="4183" t="s">
        <v>4032</v>
      </c>
      <c r="D104" s="4207"/>
      <c r="E104" s="4207"/>
      <c r="F104" s="4186">
        <v>0</v>
      </c>
      <c r="G104" s="4186">
        <v>0</v>
      </c>
      <c r="H104" s="4197"/>
      <c r="I104" s="4188">
        <f>VLOOKUP(C104,'Data Products'!$A:$J,2,0)</f>
      </c>
      <c r="J104" s="4147">
        <f t="shared" si="1"/>
      </c>
      <c r="K104" s="4148">
        <v>45910</v>
      </c>
      <c r="L104" s="4092">
        <f t="shared" si="18"/>
      </c>
      <c r="M104" s="4197">
        <v>0</v>
      </c>
      <c r="N104" s="4113">
        <v>0</v>
      </c>
      <c r="O104" s="4222"/>
      <c r="P104" s="4223"/>
      <c r="Q104" s="4083" t="s">
        <v>3986</v>
      </c>
      <c r="R104" s="4088"/>
      <c r="S104" s="4088"/>
      <c r="T104" s="4088"/>
      <c r="U104" s="4088"/>
      <c r="V104" s="4088"/>
      <c r="W104" s="4088"/>
      <c r="X104" s="4088"/>
      <c r="Y104" s="4088"/>
      <c r="Z104" s="4088"/>
      <c r="AA104" s="4088"/>
      <c r="AB104" s="4192">
        <f t="shared" si="26"/>
      </c>
      <c r="AC104" s="4205">
        <f t="shared" si="4"/>
      </c>
      <c r="AD104" s="4228">
        <f t="shared" si="12"/>
      </c>
      <c r="AE104" s="4111">
        <f t="shared" si="21"/>
      </c>
      <c r="AF104" s="4193">
        <f>VLOOKUP(C104,'Data Products'!$A:$J,10,0)</f>
      </c>
      <c r="AG104" s="4194">
        <f t="shared" si="29"/>
      </c>
      <c r="AH104" s="4098">
        <f t="shared" si="9"/>
      </c>
      <c r="AI104" s="4195" t="s">
        <v>4033</v>
      </c>
      <c r="AJ104" s="4202"/>
      <c r="AK104" s="4102"/>
      <c r="AL104" s="4101"/>
      <c r="AM104" s="4102"/>
      <c r="AN104" s="4102"/>
    </row>
    <row customHeight="true" hidden="true" ht="18" r="105">
      <c r="A105" s="4209">
        <v>72</v>
      </c>
      <c r="B105" s="4203" t="s">
        <v>3919</v>
      </c>
      <c r="C105" s="4209" t="s">
        <v>4034</v>
      </c>
      <c r="D105" s="4207"/>
      <c r="E105" s="4207"/>
      <c r="F105" s="4186">
        <v>0</v>
      </c>
      <c r="G105" s="4186">
        <v>0</v>
      </c>
      <c r="H105" s="4212"/>
      <c r="I105" s="4188">
        <f>VLOOKUP(C105,'Data Products'!$A:$J,2,0)</f>
      </c>
      <c r="J105" s="4147">
        <f t="shared" si="1"/>
      </c>
      <c r="K105" s="4148">
        <v>45911</v>
      </c>
      <c r="L105" s="4130">
        <f t="shared" si="18"/>
      </c>
      <c r="M105" s="4212">
        <v>0</v>
      </c>
      <c r="N105" s="4113">
        <v>0</v>
      </c>
      <c r="O105" s="4225"/>
      <c r="P105" s="4226"/>
      <c r="Q105" s="4083" t="s">
        <v>3986</v>
      </c>
      <c r="R105" s="4088"/>
      <c r="S105" s="4088"/>
      <c r="T105" s="4088"/>
      <c r="U105" s="4088"/>
      <c r="V105" s="4088"/>
      <c r="W105" s="4088"/>
      <c r="X105" s="4088"/>
      <c r="Y105" s="4088"/>
      <c r="Z105" s="4088"/>
      <c r="AA105" s="4088"/>
      <c r="AB105" s="4192">
        <f t="shared" si="26"/>
      </c>
      <c r="AC105" s="4105">
        <f t="shared" si="4"/>
      </c>
      <c r="AD105" s="4228">
        <f t="shared" si="12"/>
      </c>
      <c r="AE105" s="4111">
        <f t="shared" si="21"/>
      </c>
      <c r="AF105" s="4193">
        <f>VLOOKUP(C105,'Data Products'!$A:$J,10,0)</f>
      </c>
      <c r="AG105" s="4194">
        <f t="shared" si="29"/>
      </c>
      <c r="AH105" s="4098">
        <f t="shared" si="9"/>
      </c>
      <c r="AI105" s="4198"/>
      <c r="AJ105" s="4202"/>
      <c r="AK105" s="4102"/>
      <c r="AL105" s="4101"/>
      <c r="AM105" s="4102"/>
      <c r="AN105" s="4102"/>
    </row>
    <row customHeight="true" hidden="true" ht="18" r="106">
      <c r="A106" s="4125">
        <v>45</v>
      </c>
      <c r="B106" s="4207" t="s">
        <v>3873</v>
      </c>
      <c r="C106" s="4229" t="s">
        <v>4035</v>
      </c>
      <c r="D106" s="4230" t="s">
        <v>4036</v>
      </c>
      <c r="E106" s="4230" t="s">
        <v>4036</v>
      </c>
      <c r="F106" s="4186">
        <v>0</v>
      </c>
      <c r="G106" s="4186">
        <v>0</v>
      </c>
      <c r="H106" s="4145"/>
      <c r="I106" s="4188">
        <f>VLOOKUP(C106,'Data Products'!$A:$J,2,0)</f>
      </c>
      <c r="J106" s="4147">
        <f t="shared" si="1"/>
      </c>
      <c r="K106" s="4148">
        <v>45912</v>
      </c>
      <c r="L106" s="4231">
        <f t="shared" si="18"/>
      </c>
      <c r="M106" s="4145">
        <v>0</v>
      </c>
      <c r="N106" s="4113">
        <v>0</v>
      </c>
      <c r="O106" s="4232"/>
      <c r="P106" s="4141"/>
      <c r="Q106" s="4083" t="s">
        <v>3949</v>
      </c>
      <c r="R106" s="4158"/>
      <c r="S106" s="4158"/>
      <c r="T106" s="4158"/>
      <c r="U106" s="4158"/>
      <c r="V106" s="4158"/>
      <c r="W106" s="4158"/>
      <c r="X106" s="4158"/>
      <c r="Y106" s="4158"/>
      <c r="Z106" s="4158"/>
      <c r="AA106" s="4158"/>
      <c r="AB106" s="4192">
        <f t="shared" si="26"/>
      </c>
      <c r="AC106" s="4224">
        <f t="shared" si="4"/>
      </c>
      <c r="AD106" s="4095">
        <f t="shared" si="12"/>
      </c>
      <c r="AE106" s="4111">
        <f t="shared" si="21"/>
      </c>
      <c r="AF106" s="4193">
        <f>VLOOKUP(C106,'Data Products'!$A:$J,10,0)</f>
      </c>
      <c r="AG106" s="4194">
        <f t="shared" si="29"/>
      </c>
      <c r="AH106" s="4170"/>
      <c r="AI106" s="4198"/>
      <c r="AJ106" s="4233"/>
      <c r="AK106" s="4233"/>
      <c r="AL106" s="4234"/>
      <c r="AM106" s="4233"/>
      <c r="AN106" s="4233"/>
    </row>
    <row customHeight="true" hidden="true" ht="18" r="107">
      <c r="A107" s="4235">
        <v>46</v>
      </c>
      <c r="B107" s="4236" t="s">
        <v>3873</v>
      </c>
      <c r="C107" s="4237" t="s">
        <v>3938</v>
      </c>
      <c r="D107" s="4230" t="s">
        <v>3938</v>
      </c>
      <c r="E107" s="4230" t="s">
        <v>3938</v>
      </c>
      <c r="F107" s="4186">
        <v>0</v>
      </c>
      <c r="G107" s="4186">
        <v>0</v>
      </c>
      <c r="H107" s="4238"/>
      <c r="I107" s="4239">
        <f>VLOOKUP(C107,'Data Products'!$A:$J,2,0)</f>
      </c>
      <c r="J107" s="4147">
        <f t="shared" si="1"/>
      </c>
      <c r="K107" s="4148">
        <v>45913</v>
      </c>
      <c r="L107" s="4240">
        <f t="shared" si="18"/>
      </c>
      <c r="M107" s="4238">
        <v>0</v>
      </c>
      <c r="N107" s="4113">
        <v>13</v>
      </c>
      <c r="O107" s="4241"/>
      <c r="P107" s="4242"/>
      <c r="Q107" s="4203" t="s">
        <v>3949</v>
      </c>
      <c r="R107" s="4158"/>
      <c r="S107" s="4158"/>
      <c r="T107" s="4158"/>
      <c r="U107" s="4158"/>
      <c r="V107" s="4158"/>
      <c r="W107" s="4158"/>
      <c r="X107" s="4158"/>
      <c r="Y107" s="4158"/>
      <c r="Z107" s="4158"/>
      <c r="AA107" s="4158"/>
      <c r="AB107" s="4227">
        <f t="shared" si="26"/>
      </c>
      <c r="AC107" s="4224">
        <f t="shared" si="4"/>
      </c>
      <c r="AD107" s="4243">
        <f t="shared" si="12"/>
      </c>
      <c r="AE107" s="4111">
        <f t="shared" si="21"/>
      </c>
      <c r="AF107" s="4193">
        <f>VLOOKUP(C107,'Data Products'!$A:$J,10,0)</f>
      </c>
      <c r="AG107" s="4194">
        <f t="shared" si="29"/>
      </c>
      <c r="AH107" s="4170"/>
      <c r="AI107" s="4195" t="s">
        <v>4037</v>
      </c>
      <c r="AJ107" s="4233"/>
      <c r="AK107" s="4233"/>
      <c r="AL107" s="4234"/>
      <c r="AM107" s="4233"/>
      <c r="AN107" s="4233"/>
    </row>
    <row customHeight="true" ht="18" r="108">
      <c r="A108" s="4123">
        <v>47</v>
      </c>
      <c r="B108" s="4236" t="s">
        <v>3873</v>
      </c>
      <c r="C108" s="4244" t="s">
        <v>3932</v>
      </c>
      <c r="D108" s="4207" t="s">
        <v>3932</v>
      </c>
      <c r="E108" s="4207" t="s">
        <v>3932</v>
      </c>
      <c r="F108" s="4186">
        <v>42</v>
      </c>
      <c r="G108" s="4186">
        <v>42</v>
      </c>
      <c r="H108" s="4145"/>
      <c r="I108" s="4188">
        <f>VLOOKUP(C108,'Data Products'!$A:$J,2,0)</f>
      </c>
      <c r="J108" s="4147">
        <f t="shared" si="1"/>
      </c>
      <c r="K108" s="4148">
        <v>45914</v>
      </c>
      <c r="L108" s="4092">
        <f t="shared" si="18"/>
      </c>
      <c r="M108" s="4189">
        <v>6</v>
      </c>
      <c r="N108" s="4245">
        <v>9</v>
      </c>
      <c r="O108" s="4115"/>
      <c r="P108" s="4088"/>
      <c r="Q108" s="4083" t="s">
        <v>4038</v>
      </c>
      <c r="R108" s="4162"/>
      <c r="S108" s="4162"/>
      <c r="T108" s="4191"/>
      <c r="U108" s="4162"/>
      <c r="V108" s="4162"/>
      <c r="W108" s="4162"/>
      <c r="X108" s="4162"/>
      <c r="Y108" s="4162"/>
      <c r="Z108" s="4162"/>
      <c r="AA108" s="4162"/>
      <c r="AB108" s="4192">
        <f t="shared" si="26"/>
      </c>
      <c r="AC108" s="4110">
        <f t="shared" si="4"/>
      </c>
      <c r="AD108" s="4095">
        <f t="shared" si="12"/>
      </c>
      <c r="AE108" s="4111">
        <f t="shared" si="21"/>
      </c>
      <c r="AF108" s="4193">
        <f>VLOOKUP(C108,'Data Products'!$A:$J,10,0)</f>
      </c>
      <c r="AG108" s="4194">
        <f t="shared" si="29"/>
      </c>
      <c r="AH108" s="4170"/>
      <c r="AI108" s="4246" t="s">
        <v>4039</v>
      </c>
      <c r="AJ108" s="4247"/>
      <c r="AK108" s="4247"/>
      <c r="AL108" s="4198"/>
      <c r="AM108" s="4247"/>
      <c r="AN108" s="4247"/>
    </row>
    <row r="109">
      <c r="A109" s="4123">
        <v>48</v>
      </c>
      <c r="B109" s="4236" t="s">
        <v>3873</v>
      </c>
      <c r="C109" s="4244" t="s">
        <v>3990</v>
      </c>
      <c r="D109" s="4207" t="s">
        <v>3990</v>
      </c>
      <c r="E109" s="4207" t="s">
        <v>3990</v>
      </c>
      <c r="F109" s="4186">
        <v>136</v>
      </c>
      <c r="G109" s="4186">
        <v>136</v>
      </c>
      <c r="H109" s="4145"/>
      <c r="I109" s="4188">
        <f>VLOOKUP(C109,'Data Products'!$A:$J,2,0)</f>
      </c>
      <c r="J109" s="4147">
        <f t="shared" si="1"/>
      </c>
      <c r="K109" s="4148">
        <v>45915</v>
      </c>
      <c r="L109" s="4092">
        <f t="shared" si="18"/>
      </c>
      <c r="M109" s="4197">
        <v>21</v>
      </c>
      <c r="N109" s="4245">
        <v>49</v>
      </c>
      <c r="O109" s="4115"/>
      <c r="P109" s="4088"/>
      <c r="Q109" s="4083" t="s">
        <v>3924</v>
      </c>
      <c r="R109" s="4162"/>
      <c r="S109" s="4162"/>
      <c r="T109" s="4191"/>
      <c r="U109" s="4162"/>
      <c r="V109" s="4162"/>
      <c r="W109" s="4162"/>
      <c r="X109" s="4162"/>
      <c r="Y109" s="4162"/>
      <c r="Z109" s="4162"/>
      <c r="AA109" s="4162"/>
      <c r="AB109" s="4192">
        <f t="shared" si="26"/>
      </c>
      <c r="AC109" s="4105">
        <f t="shared" si="4"/>
      </c>
      <c r="AD109" s="4095">
        <f t="shared" si="12"/>
      </c>
      <c r="AE109" s="4111">
        <f t="shared" si="21"/>
      </c>
      <c r="AF109" s="4193">
        <f>VLOOKUP(C109,'Data Products'!$A:$J,10,0)</f>
      </c>
      <c r="AG109" s="4194">
        <f t="shared" si="29"/>
      </c>
      <c r="AH109" s="4170"/>
      <c r="AI109" s="4246" t="s">
        <v>4040</v>
      </c>
      <c r="AJ109" s="4247"/>
      <c r="AK109" s="4247"/>
      <c r="AL109" s="4198"/>
      <c r="AM109" s="4247"/>
      <c r="AN109" s="4247"/>
    </row>
    <row customHeight="true" ht="18" r="110">
      <c r="A110" s="4123">
        <v>52</v>
      </c>
      <c r="B110" s="4236" t="s">
        <v>3873</v>
      </c>
      <c r="C110" s="4244" t="s">
        <v>3983</v>
      </c>
      <c r="D110" s="4207" t="s">
        <v>3983</v>
      </c>
      <c r="E110" s="4207" t="s">
        <v>3983</v>
      </c>
      <c r="F110" s="4186">
        <v>711</v>
      </c>
      <c r="G110" s="4186">
        <v>711</v>
      </c>
      <c r="H110" s="4145"/>
      <c r="I110" s="4188">
        <f>VLOOKUP(C110,'Data Products'!$A:$J,2,0)</f>
      </c>
      <c r="J110" s="4147">
        <f t="shared" si="1"/>
      </c>
      <c r="K110" s="4148">
        <v>45919</v>
      </c>
      <c r="L110" s="4092">
        <f t="shared" si="18"/>
      </c>
      <c r="M110" s="4197">
        <v>16</v>
      </c>
      <c r="N110" s="4245">
        <v>27</v>
      </c>
      <c r="O110" s="4115"/>
      <c r="P110" s="4088"/>
      <c r="Q110" s="4083" t="s">
        <v>3929</v>
      </c>
      <c r="R110" s="4162"/>
      <c r="S110" s="4162"/>
      <c r="T110" s="4191"/>
      <c r="U110" s="4162"/>
      <c r="V110" s="4162"/>
      <c r="W110" s="4162"/>
      <c r="X110" s="4162"/>
      <c r="Y110" s="4162"/>
      <c r="Z110" s="4162"/>
      <c r="AA110" s="4162"/>
      <c r="AB110" s="4192">
        <f t="shared" si="26"/>
      </c>
      <c r="AC110" s="4110">
        <f t="shared" si="4"/>
      </c>
      <c r="AD110" s="4095">
        <f t="shared" si="12"/>
      </c>
      <c r="AE110" s="4111">
        <f t="shared" si="21"/>
      </c>
      <c r="AF110" s="4193">
        <f>VLOOKUP(C110,'Data Products'!$A:$J,10,0)</f>
      </c>
      <c r="AG110" s="4194">
        <f t="shared" si="29"/>
      </c>
      <c r="AH110" s="4170"/>
      <c r="AI110" s="4248"/>
      <c r="AJ110" s="4247"/>
      <c r="AK110" s="4247"/>
      <c r="AL110" s="4198"/>
      <c r="AM110" s="4247"/>
      <c r="AN110" s="4247"/>
    </row>
    <row customHeight="true" ht="18" r="111">
      <c r="A111" s="4123">
        <v>53</v>
      </c>
      <c r="B111" s="4236" t="s">
        <v>3873</v>
      </c>
      <c r="C111" s="4244" t="s">
        <v>3931</v>
      </c>
      <c r="D111" s="4207" t="s">
        <v>3931</v>
      </c>
      <c r="E111" s="4207" t="s">
        <v>3931</v>
      </c>
      <c r="F111" s="4186">
        <v>3</v>
      </c>
      <c r="G111" s="4186">
        <v>3</v>
      </c>
      <c r="H111" s="4145"/>
      <c r="I111" s="4188">
        <f>VLOOKUP(C111,'Data Products'!$A:$J,2,0)</f>
      </c>
      <c r="J111" s="4147">
        <f t="shared" si="1"/>
      </c>
      <c r="K111" s="4148">
        <v>45920</v>
      </c>
      <c r="L111" s="4092">
        <f t="shared" si="18"/>
      </c>
      <c r="M111" s="4197">
        <v>0</v>
      </c>
      <c r="N111" s="4113">
        <v>0</v>
      </c>
      <c r="O111" s="4115"/>
      <c r="P111" s="4088"/>
      <c r="Q111" s="4204" t="s">
        <v>3929</v>
      </c>
      <c r="R111" s="4162"/>
      <c r="S111" s="4162"/>
      <c r="T111" s="4191"/>
      <c r="U111" s="4162"/>
      <c r="V111" s="4162"/>
      <c r="W111" s="4162"/>
      <c r="X111" s="4162"/>
      <c r="Y111" s="4162"/>
      <c r="Z111" s="4162"/>
      <c r="AA111" s="4162"/>
      <c r="AB111" s="4192">
        <f t="shared" si="26"/>
      </c>
      <c r="AC111" s="4205">
        <f t="shared" si="4"/>
      </c>
      <c r="AD111" s="4095">
        <f t="shared" si="12"/>
      </c>
      <c r="AE111" s="4111">
        <f t="shared" si="21"/>
      </c>
      <c r="AF111" s="4193">
        <f>VLOOKUP(C111,'Data Products'!$A:$J,10,0)</f>
      </c>
      <c r="AG111" s="4194">
        <f t="shared" si="29"/>
      </c>
      <c r="AH111" s="4170"/>
      <c r="AI111" s="4248"/>
      <c r="AJ111" s="4247"/>
      <c r="AK111" s="4247"/>
      <c r="AL111" s="4198"/>
      <c r="AM111" s="4247"/>
      <c r="AN111" s="4247"/>
    </row>
    <row customHeight="true" hidden="true" ht="18" r="112">
      <c r="A112" s="4123">
        <v>54</v>
      </c>
      <c r="B112" s="4236" t="s">
        <v>3873</v>
      </c>
      <c r="C112" s="4244" t="s">
        <v>4036</v>
      </c>
      <c r="D112" s="4207" t="s">
        <v>4036</v>
      </c>
      <c r="E112" s="4207" t="s">
        <v>4036</v>
      </c>
      <c r="F112" s="4186">
        <v>3</v>
      </c>
      <c r="G112" s="4186">
        <v>3</v>
      </c>
      <c r="H112" s="4145"/>
      <c r="I112" s="4188">
        <f>VLOOKUP(C112,'Data Products'!$A:$J,2,0)</f>
      </c>
      <c r="J112" s="4147">
        <f t="shared" si="1"/>
      </c>
      <c r="K112" s="4148">
        <v>45921</v>
      </c>
      <c r="L112" s="4092">
        <f t="shared" si="18"/>
      </c>
      <c r="M112" s="4197">
        <v>38</v>
      </c>
      <c r="N112" s="4184">
        <v>2003</v>
      </c>
      <c r="O112" s="4115"/>
      <c r="P112" s="4088"/>
      <c r="Q112" s="4083" t="s">
        <v>3929</v>
      </c>
      <c r="R112" s="4162"/>
      <c r="S112" s="4162"/>
      <c r="T112" s="4191"/>
      <c r="U112" s="4162"/>
      <c r="V112" s="4162"/>
      <c r="W112" s="4162"/>
      <c r="X112" s="4162"/>
      <c r="Y112" s="4162"/>
      <c r="Z112" s="4162"/>
      <c r="AA112" s="4162"/>
      <c r="AB112" s="4192">
        <f t="shared" si="26"/>
      </c>
      <c r="AC112" s="4105">
        <f t="shared" si="4"/>
      </c>
      <c r="AD112" s="4095">
        <f t="shared" si="12"/>
      </c>
      <c r="AE112" s="4111">
        <f t="shared" si="21"/>
      </c>
      <c r="AF112" s="4193">
        <f>VLOOKUP(C112,'Data Products'!$A:$J,10,0)</f>
      </c>
      <c r="AG112" s="4194">
        <f t="shared" si="29"/>
      </c>
      <c r="AH112" s="4170"/>
      <c r="AI112" s="4248"/>
      <c r="AJ112" s="4247"/>
      <c r="AK112" s="4247"/>
      <c r="AL112" s="4198"/>
      <c r="AM112" s="4247"/>
      <c r="AN112" s="4247"/>
    </row>
    <row customHeight="true" ht="18" r="113">
      <c r="A113" s="4123">
        <v>55</v>
      </c>
      <c r="B113" s="4236" t="s">
        <v>3873</v>
      </c>
      <c r="C113" s="4244" t="s">
        <v>4041</v>
      </c>
      <c r="D113" s="4207" t="s">
        <v>4041</v>
      </c>
      <c r="E113" s="4207" t="s">
        <v>4041</v>
      </c>
      <c r="F113" s="4186">
        <v>1342</v>
      </c>
      <c r="G113" s="4186">
        <v>1342</v>
      </c>
      <c r="H113" s="4145"/>
      <c r="I113" s="4188">
        <f>VLOOKUP(C113,'Data Products'!$A:$J,2,0)</f>
      </c>
      <c r="J113" s="4147">
        <f t="shared" si="1"/>
      </c>
      <c r="K113" s="4148">
        <v>45922</v>
      </c>
      <c r="L113" s="4092">
        <f t="shared" si="18"/>
      </c>
      <c r="M113" s="4212">
        <v>669</v>
      </c>
      <c r="N113" s="4184">
        <v>1241</v>
      </c>
      <c r="O113" s="4115"/>
      <c r="P113" s="4088"/>
      <c r="Q113" s="4083" t="s">
        <v>3929</v>
      </c>
      <c r="R113" s="4162"/>
      <c r="S113" s="4162"/>
      <c r="T113" s="4191"/>
      <c r="U113" s="4162"/>
      <c r="V113" s="4162"/>
      <c r="W113" s="4162"/>
      <c r="X113" s="4162"/>
      <c r="Y113" s="4162"/>
      <c r="Z113" s="4162"/>
      <c r="AA113" s="4162"/>
      <c r="AB113" s="4192">
        <f t="shared" si="26"/>
      </c>
      <c r="AC113" s="4110">
        <f t="shared" si="4"/>
      </c>
      <c r="AD113" s="4095">
        <f t="shared" si="12"/>
      </c>
      <c r="AE113" s="4111">
        <f t="shared" si="21"/>
      </c>
      <c r="AF113" s="4193">
        <f>VLOOKUP(C113,'Data Products'!$A:$J,10,0)</f>
      </c>
      <c r="AG113" s="4194">
        <f t="shared" si="29"/>
      </c>
      <c r="AH113" s="4170"/>
      <c r="AI113" s="4248"/>
      <c r="AJ113" s="4247"/>
      <c r="AK113" s="4247"/>
      <c r="AL113" s="4198"/>
      <c r="AM113" s="4247"/>
      <c r="AN113" s="4247"/>
    </row>
    <row customHeight="true" ht="18" r="114">
      <c r="A114" s="4123">
        <v>56</v>
      </c>
      <c r="B114" s="4207" t="s">
        <v>3873</v>
      </c>
      <c r="C114" s="4244" t="s">
        <v>3977</v>
      </c>
      <c r="D114" s="4207" t="s">
        <v>3977</v>
      </c>
      <c r="E114" s="4207" t="s">
        <v>3977</v>
      </c>
      <c r="F114" s="4186">
        <v>595</v>
      </c>
      <c r="G114" s="4186">
        <v>595</v>
      </c>
      <c r="H114" s="4145"/>
      <c r="I114" s="4188">
        <f>VLOOKUP(C114,'Data Products'!$A:$J,2,0)</f>
      </c>
      <c r="J114" s="4147">
        <f t="shared" si="1"/>
      </c>
      <c r="K114" s="4148">
        <v>45923</v>
      </c>
      <c r="L114" s="4116">
        <f t="shared" si="18"/>
      </c>
      <c r="M114" s="4145">
        <v>55</v>
      </c>
      <c r="N114" s="4245">
        <v>104</v>
      </c>
      <c r="O114" s="4115"/>
      <c r="P114" s="4088"/>
      <c r="Q114" s="4083" t="s">
        <v>3929</v>
      </c>
      <c r="R114" s="4162"/>
      <c r="S114" s="4162"/>
      <c r="T114" s="4191"/>
      <c r="U114" s="4162"/>
      <c r="V114" s="4162"/>
      <c r="W114" s="4162"/>
      <c r="X114" s="4162"/>
      <c r="Y114" s="4162"/>
      <c r="Z114" s="4162"/>
      <c r="AA114" s="4162"/>
      <c r="AB114" s="4192">
        <f t="shared" si="26"/>
      </c>
      <c r="AC114" s="4105">
        <f t="shared" si="4"/>
      </c>
      <c r="AD114" s="4095">
        <f t="shared" si="12"/>
      </c>
      <c r="AE114" s="4249">
        <f t="shared" si="21"/>
      </c>
      <c r="AF114" s="4250">
        <f>VLOOKUP(C114,'Data Products'!$A:$J,10,0)</f>
      </c>
      <c r="AG114" s="4251">
        <f t="shared" si="29"/>
      </c>
      <c r="AH114" s="4251">
        <f>AG114*G114</f>
      </c>
      <c r="AI114" s="4251">
        <f t="shared" ref="AI114:AI115" si="31">AH114*H114</f>
      </c>
      <c r="AJ114" s="4247"/>
      <c r="AK114" s="4247"/>
      <c r="AL114" s="4198"/>
      <c r="AM114" s="4247"/>
      <c r="AN114" s="4247"/>
    </row>
    <row customHeight="true" ht="18" r="115">
      <c r="A115" s="4123">
        <v>57</v>
      </c>
      <c r="B115" s="4207" t="s">
        <v>3919</v>
      </c>
      <c r="C115" s="4125" t="s">
        <v>3952</v>
      </c>
      <c r="D115" s="4125" t="s">
        <v>3952</v>
      </c>
      <c r="E115" s="4125" t="s">
        <v>3952</v>
      </c>
      <c r="F115" s="4186">
        <v>2</v>
      </c>
      <c r="G115" s="4186">
        <v>2</v>
      </c>
      <c r="H115" s="4145"/>
      <c r="I115" s="4188">
        <f>VLOOKUP(C115,'Data Products'!$A:$J,2,0)</f>
      </c>
      <c r="J115" s="4147">
        <f t="shared" si="1"/>
      </c>
      <c r="K115" s="4252">
        <v>46142</v>
      </c>
      <c r="L115" s="4116">
        <f t="shared" si="18"/>
      </c>
      <c r="M115" s="4253">
        <v>0</v>
      </c>
      <c r="N115" s="4245">
        <v>0</v>
      </c>
      <c r="O115" s="4115"/>
      <c r="P115" s="4088"/>
      <c r="Q115" s="4083" t="s">
        <v>3929</v>
      </c>
      <c r="R115" s="4162"/>
      <c r="S115" s="4162"/>
      <c r="T115" s="4191"/>
      <c r="U115" s="4162"/>
      <c r="V115" s="4162"/>
      <c r="W115" s="4162"/>
      <c r="X115" s="4162"/>
      <c r="Y115" s="4162"/>
      <c r="Z115" s="4162"/>
      <c r="AA115" s="4162"/>
      <c r="AB115" s="4192">
        <f t="shared" si="26"/>
      </c>
      <c r="AC115" s="4105">
        <f t="shared" si="4"/>
      </c>
      <c r="AD115" s="4095">
        <f t="shared" si="12"/>
      </c>
      <c r="AE115" s="4249">
        <f t="shared" si="21"/>
      </c>
      <c r="AF115" s="4250">
        <f>VLOOKUP(C115,'Data Products'!$A:$J,10,0)</f>
      </c>
      <c r="AG115" s="4251">
        <f t="shared" si="29"/>
      </c>
      <c r="AH115" s="4170"/>
      <c r="AI115" s="4251">
        <f t="shared" si="31"/>
      </c>
      <c r="AJ115" s="4233"/>
      <c r="AK115" s="4233"/>
      <c r="AL115" s="4234"/>
      <c r="AM115" s="4233"/>
      <c r="AN115" s="4233"/>
    </row>
    <row customHeight="true" ht="18" r="116">
      <c r="A116" s="4159"/>
      <c r="B116" s="4159"/>
      <c r="C116" s="4159"/>
      <c r="D116" s="4158"/>
      <c r="E116" s="4158"/>
      <c r="F116" s="4158"/>
      <c r="G116" s="4158"/>
      <c r="H116" s="4158"/>
      <c r="I116" s="4254"/>
      <c r="J116" s="4255"/>
      <c r="K116" s="4255"/>
      <c r="L116" s="4255"/>
      <c r="M116" s="4158"/>
      <c r="N116" s="4158"/>
      <c r="O116" s="4166"/>
      <c r="P116" s="4166"/>
      <c r="Q116" s="4159"/>
      <c r="R116" s="4158"/>
      <c r="S116" s="4158"/>
      <c r="T116" s="4158"/>
      <c r="U116" s="4158"/>
      <c r="V116" s="4158"/>
      <c r="W116" s="4158"/>
      <c r="X116" s="4158"/>
      <c r="Y116" s="4158"/>
      <c r="Z116" s="4158"/>
      <c r="AA116" s="4158"/>
      <c r="AB116" s="4161"/>
      <c r="AC116" s="4256"/>
      <c r="AD116" s="4257"/>
      <c r="AE116" s="4258" t="s">
        <v>3906</v>
      </c>
      <c r="AF116" s="4259"/>
      <c r="AG116" s="4260">
        <v>366720000</v>
      </c>
      <c r="AH116" s="4170"/>
      <c r="AI116" s="4234"/>
      <c r="AJ116" s="4233"/>
      <c r="AK116" s="4233"/>
      <c r="AL116" s="4234"/>
      <c r="AM116" s="4233"/>
      <c r="AN116" s="4233"/>
    </row>
    <row customHeight="true" ht="18" r="117">
      <c r="A117" s="4261" t="s">
        <v>4042</v>
      </c>
      <c r="B117" s="4261"/>
      <c r="C117" s="4261"/>
      <c r="D117" s="4261"/>
      <c r="E117" s="4261"/>
      <c r="F117" s="4261"/>
      <c r="H117" s="4158"/>
      <c r="I117" s="4254"/>
      <c r="J117" s="4255"/>
      <c r="K117" s="4255"/>
      <c r="L117" s="4255"/>
      <c r="M117" s="4158"/>
      <c r="N117" s="4158"/>
      <c r="O117" s="4166"/>
      <c r="P117" s="4166"/>
      <c r="Q117" s="4159"/>
      <c r="R117" s="4158"/>
      <c r="S117" s="4158"/>
      <c r="T117" s="4158"/>
      <c r="U117" s="4158"/>
      <c r="V117" s="4158"/>
      <c r="W117" s="4158"/>
      <c r="X117" s="4158"/>
      <c r="Y117" s="4158"/>
      <c r="Z117" s="4158"/>
      <c r="AA117" s="4158"/>
      <c r="AB117" s="4161"/>
      <c r="AC117" s="4256"/>
      <c r="AD117" s="4257"/>
      <c r="AE117" s="4262" t="s">
        <v>3907</v>
      </c>
      <c r="AF117" s="4259">
        <v>0.48350239965095987</v>
      </c>
      <c r="AG117" s="4260">
        <v>177310000</v>
      </c>
      <c r="AH117" s="4170"/>
      <c r="AI117" s="4234"/>
      <c r="AJ117" s="4233"/>
      <c r="AK117" s="4233"/>
      <c r="AL117" s="4234"/>
      <c r="AM117" s="4233"/>
      <c r="AN117" s="4233"/>
    </row>
    <row r="118">
      <c r="A118" s="4263" t="s">
        <v>3866</v>
      </c>
      <c r="B118" s="4263" t="s">
        <v>3847</v>
      </c>
      <c r="C118" s="4263" t="s">
        <v>4043</v>
      </c>
      <c r="D118" s="4263" t="s">
        <v>4044</v>
      </c>
      <c r="E118" s="4264" t="s">
        <v>4045</v>
      </c>
      <c r="F118" s="4265" t="s">
        <v>4046</v>
      </c>
      <c r="G118" s="4158"/>
      <c r="H118" s="4255"/>
      <c r="I118" s="4255"/>
      <c r="J118" s="4255"/>
      <c r="K118" s="4158"/>
      <c r="L118" s="4158"/>
      <c r="M118" s="4166"/>
      <c r="N118" s="4166"/>
      <c r="O118" s="4158"/>
      <c r="P118" s="4158"/>
      <c r="Q118" s="4158"/>
      <c r="R118" s="4158"/>
      <c r="S118" s="4158"/>
      <c r="T118" s="4158"/>
      <c r="U118" s="4158"/>
      <c r="V118" s="4158"/>
      <c r="W118" s="4158"/>
      <c r="X118" s="4158"/>
      <c r="Y118" s="4158"/>
      <c r="Z118" s="4158"/>
      <c r="AA118" s="4158"/>
      <c r="AB118" s="4158"/>
      <c r="AC118" s="4158"/>
      <c r="AE118" s="4262" t="s">
        <v>3908</v>
      </c>
      <c r="AF118" s="4259">
        <v>0.06893542757417102</v>
      </c>
      <c r="AG118" s="4260">
        <v>25280000</v>
      </c>
      <c r="AH118" s="4233"/>
      <c r="AI118" s="4233"/>
      <c r="AJ118" s="4233"/>
      <c r="AK118" s="4234"/>
      <c r="AL118" s="4233"/>
      <c r="AM118" s="4233"/>
    </row>
    <row r="119">
      <c r="A119" s="4266"/>
      <c r="B119" s="4263"/>
      <c r="C119" s="4263"/>
      <c r="D119" s="4263"/>
      <c r="E119" s="4264"/>
      <c r="F119" s="4267"/>
      <c r="G119" s="4158"/>
      <c r="H119" s="4255"/>
      <c r="I119" s="4255"/>
      <c r="J119" s="4255"/>
      <c r="K119" s="4158"/>
      <c r="L119" s="4158"/>
      <c r="M119" s="4166"/>
      <c r="N119" s="4166"/>
      <c r="O119" s="4158"/>
      <c r="P119" s="4158"/>
      <c r="Q119" s="4158"/>
      <c r="R119" s="4158"/>
      <c r="S119" s="4158"/>
      <c r="T119" s="4158"/>
      <c r="U119" s="4158"/>
      <c r="V119" s="4158"/>
      <c r="W119" s="4158"/>
      <c r="X119" s="4158"/>
      <c r="Y119" s="4158"/>
      <c r="Z119" s="4158"/>
      <c r="AA119" s="4158"/>
      <c r="AB119" s="4158"/>
      <c r="AC119" s="4158"/>
      <c r="AE119" s="4262" t="s">
        <v>3909</v>
      </c>
      <c r="AF119" s="4268">
        <v>0.1472649432809773</v>
      </c>
      <c r="AG119" s="4269">
        <v>54005000</v>
      </c>
      <c r="AH119" s="4233"/>
      <c r="AI119" s="4233"/>
      <c r="AJ119" s="4234"/>
      <c r="AK119" s="4233"/>
      <c r="AL119" s="4233"/>
    </row>
    <row r="120">
      <c r="A120" s="4125">
        <v>1</v>
      </c>
      <c r="B120" s="4270" t="s">
        <v>4047</v>
      </c>
      <c r="C120" s="4271">
        <v>15146.6</v>
      </c>
      <c r="D120" s="4083" t="s">
        <v>4048</v>
      </c>
      <c r="E120" s="4183" t="s">
        <v>4049</v>
      </c>
      <c r="F120" s="4272" t="s">
        <v>4050</v>
      </c>
      <c r="G120" s="4158"/>
      <c r="H120" s="4255"/>
      <c r="I120" s="4255"/>
      <c r="J120" s="4255"/>
      <c r="K120" s="4158"/>
      <c r="L120" s="4158"/>
      <c r="M120" s="4166"/>
      <c r="N120" s="4166"/>
      <c r="O120" s="4158"/>
      <c r="P120" s="4158"/>
      <c r="Q120" s="4158"/>
      <c r="R120" s="4158"/>
      <c r="S120" s="4158"/>
      <c r="T120" s="4158"/>
      <c r="U120" s="4158"/>
      <c r="V120" s="4158"/>
      <c r="W120" s="4158"/>
      <c r="X120" s="4158"/>
      <c r="Y120" s="4158"/>
      <c r="Z120" s="4158"/>
      <c r="AA120" s="4158"/>
      <c r="AB120" s="4158"/>
      <c r="AC120" s="4158"/>
      <c r="AE120" s="4262" t="s">
        <v>3910</v>
      </c>
      <c r="AF120" s="4273">
        <v>0.3002972294938918</v>
      </c>
      <c r="AG120" s="4274">
        <v>110125000</v>
      </c>
      <c r="AH120" s="4233"/>
      <c r="AI120" s="4233"/>
      <c r="AJ120" s="4234"/>
      <c r="AK120" s="4233"/>
      <c r="AL120" s="4233"/>
    </row>
    <row r="121">
      <c r="A121" s="4125">
        <v>2</v>
      </c>
      <c r="B121" s="4275" t="s">
        <v>4051</v>
      </c>
      <c r="C121" s="4276">
        <v>922.31</v>
      </c>
      <c r="D121" s="4203" t="s">
        <v>4052</v>
      </c>
      <c r="E121" s="4209" t="s">
        <v>4053</v>
      </c>
      <c r="F121" s="4272"/>
      <c r="G121" s="4158"/>
      <c r="H121" s="4255"/>
      <c r="I121" s="4255"/>
      <c r="J121" s="4255"/>
      <c r="K121" s="4158"/>
      <c r="L121" s="4158"/>
      <c r="M121" s="4166"/>
      <c r="N121" s="4166"/>
      <c r="O121" s="4158"/>
      <c r="P121" s="4158"/>
      <c r="Q121" s="4158"/>
      <c r="R121" s="4158"/>
      <c r="S121" s="4158"/>
      <c r="T121" s="4158"/>
      <c r="U121" s="4158"/>
      <c r="V121" s="4158"/>
      <c r="W121" s="4158"/>
      <c r="X121" s="4158"/>
      <c r="Y121" s="4158"/>
      <c r="Z121" s="4158"/>
      <c r="AA121" s="4158"/>
      <c r="AB121" s="4158"/>
      <c r="AC121" s="4158"/>
      <c r="AD121" s="4158"/>
      <c r="AE121" s="4262" t="s">
        <v>3859</v>
      </c>
      <c r="AF121" s="4273">
        <v>0.09960391121336507</v>
      </c>
      <c r="AG121" s="4274">
        <v>75750000</v>
      </c>
      <c r="AH121" s="4233"/>
      <c r="AI121" s="4233"/>
      <c r="AJ121" s="4234"/>
      <c r="AK121" s="4233"/>
      <c r="AL121" s="4233"/>
    </row>
    <row r="122">
      <c r="A122" s="4277">
        <v>3</v>
      </c>
      <c r="B122" s="4125" t="s">
        <v>4054</v>
      </c>
      <c r="C122" s="4125">
        <v>-798.02</v>
      </c>
      <c r="D122" s="4113"/>
      <c r="E122" s="4145"/>
      <c r="F122" s="4272"/>
      <c r="G122" s="4158"/>
      <c r="H122" s="4158"/>
      <c r="I122" s="4255"/>
      <c r="J122" s="4255"/>
      <c r="K122" s="4255"/>
      <c r="L122" s="4158"/>
      <c r="M122" s="4158"/>
      <c r="N122" s="4166"/>
      <c r="O122" s="4166"/>
      <c r="P122" s="4158"/>
      <c r="Q122" s="4158"/>
      <c r="R122" s="4158"/>
      <c r="S122" s="4158"/>
      <c r="T122" s="4158"/>
      <c r="U122" s="4158"/>
      <c r="V122" s="4158"/>
      <c r="W122" s="4158"/>
      <c r="X122" s="4158"/>
      <c r="Y122" s="4158"/>
      <c r="Z122" s="4158"/>
      <c r="AA122" s="4158"/>
      <c r="AB122" s="4158"/>
      <c r="AC122" s="4158"/>
      <c r="AD122" s="4158"/>
      <c r="AE122" s="4158"/>
      <c r="AF122" s="4158"/>
      <c r="AG122" s="4234"/>
      <c r="AH122" s="4234"/>
      <c r="AI122" s="4233"/>
      <c r="AJ122" s="4234"/>
      <c r="AK122" s="4233"/>
      <c r="AL122" s="4233"/>
    </row>
    <row r="123">
      <c r="A123" s="4158"/>
      <c r="B123" s="4159"/>
      <c r="C123" s="4159"/>
      <c r="D123" s="4158"/>
      <c r="E123" s="4158"/>
      <c r="F123" s="4158"/>
      <c r="G123" s="4158"/>
      <c r="H123" s="4158"/>
      <c r="I123" s="4158"/>
      <c r="J123" s="4255"/>
      <c r="K123" s="4255"/>
      <c r="L123" s="4255"/>
      <c r="M123" s="4158"/>
      <c r="N123" s="4158"/>
      <c r="O123" s="4166"/>
      <c r="P123" s="4166"/>
      <c r="Q123" s="4158"/>
      <c r="R123" s="4158"/>
      <c r="S123" s="4158"/>
      <c r="T123" s="4158"/>
      <c r="U123" s="4158"/>
      <c r="V123" s="4158"/>
      <c r="W123" s="4158"/>
      <c r="X123" s="4158"/>
      <c r="Y123" s="4158"/>
      <c r="Z123" s="4158"/>
      <c r="AA123" s="4158"/>
      <c r="AB123" s="4158"/>
      <c r="AC123" s="4158"/>
      <c r="AD123" s="4158"/>
      <c r="AE123" s="4158"/>
      <c r="AF123" s="4158"/>
      <c r="AG123" s="4158"/>
      <c r="AH123" s="4158"/>
      <c r="AI123" s="4234"/>
      <c r="AJ123" s="4233"/>
      <c r="AK123" s="4233"/>
      <c r="AL123" s="4234"/>
      <c r="AM123" s="4233"/>
      <c r="AN123" s="4233"/>
    </row>
    <row customHeight="true" ht="18" r="124">
      <c r="A124" s="4158"/>
      <c r="B124" s="4159"/>
      <c r="C124" s="4159"/>
      <c r="D124" s="4158"/>
      <c r="E124" s="4158"/>
      <c r="F124" s="4158"/>
      <c r="G124" s="4158"/>
      <c r="H124" s="4158"/>
      <c r="I124" s="4158"/>
      <c r="J124" s="4255"/>
      <c r="K124" s="4255"/>
      <c r="L124" s="4255"/>
      <c r="M124" s="4158"/>
      <c r="N124" s="4158"/>
      <c r="O124" s="4166"/>
      <c r="P124" s="4166"/>
      <c r="Q124" s="4158"/>
      <c r="R124" s="4158"/>
      <c r="S124" s="4158"/>
      <c r="T124" s="4158"/>
      <c r="U124" s="4158"/>
      <c r="V124" s="4158"/>
      <c r="W124" s="4158"/>
      <c r="X124" s="4158"/>
      <c r="Y124" s="4158"/>
      <c r="Z124" s="4158"/>
      <c r="AA124" s="4158"/>
      <c r="AB124" s="4158"/>
      <c r="AC124" s="4158"/>
      <c r="AD124" s="4158"/>
      <c r="AE124" s="4158"/>
      <c r="AF124" s="4158"/>
      <c r="AG124" s="4158"/>
      <c r="AH124" s="4158"/>
      <c r="AI124" s="4234"/>
      <c r="AJ124" s="4233"/>
      <c r="AK124" s="4233"/>
      <c r="AL124" s="4234"/>
      <c r="AM124" s="4233"/>
      <c r="AN124" s="4233"/>
    </row>
    <row customHeight="true" ht="18" r="125">
      <c r="A125" s="4158"/>
      <c r="B125" s="4159"/>
      <c r="C125" s="4159"/>
      <c r="D125" s="4158"/>
      <c r="E125" s="4158"/>
      <c r="F125" s="4158"/>
      <c r="G125" s="4158"/>
      <c r="H125" s="4158"/>
      <c r="I125" s="4158"/>
      <c r="J125" s="4255"/>
      <c r="K125" s="4255"/>
      <c r="L125" s="4255"/>
      <c r="M125" s="4158"/>
      <c r="N125" s="4158"/>
      <c r="O125" s="4166"/>
      <c r="P125" s="4166"/>
      <c r="Q125" s="4158"/>
      <c r="R125" s="4158"/>
      <c r="S125" s="4158"/>
      <c r="T125" s="4158"/>
      <c r="U125" s="4158"/>
      <c r="V125" s="4158"/>
      <c r="W125" s="4158"/>
      <c r="X125" s="4158"/>
      <c r="Y125" s="4158"/>
      <c r="Z125" s="4158"/>
      <c r="AA125" s="4158"/>
      <c r="AB125" s="4158"/>
      <c r="AC125" s="4158"/>
      <c r="AD125" s="4158"/>
      <c r="AE125" s="4158"/>
      <c r="AF125" s="4158"/>
      <c r="AG125" s="4158"/>
      <c r="AH125" s="4158"/>
      <c r="AI125" s="4234"/>
      <c r="AJ125" s="4233"/>
      <c r="AK125" s="4233"/>
      <c r="AL125" s="4234"/>
      <c r="AM125" s="4233"/>
      <c r="AN125" s="4233"/>
    </row>
    <row customHeight="true" ht="18" r="126">
      <c r="A126" s="4158"/>
      <c r="B126" s="4159"/>
      <c r="C126" s="4159"/>
      <c r="D126" s="4158"/>
      <c r="E126" s="4158"/>
      <c r="F126" s="4158"/>
      <c r="G126" s="4158"/>
      <c r="H126" s="4158"/>
      <c r="I126" s="4158"/>
      <c r="J126" s="4255"/>
      <c r="K126" s="4255"/>
      <c r="L126" s="4255"/>
      <c r="M126" s="4158"/>
      <c r="N126" s="4158"/>
      <c r="O126" s="4166"/>
      <c r="P126" s="4166"/>
      <c r="Q126" s="4158"/>
      <c r="R126" s="4158"/>
      <c r="S126" s="4158"/>
      <c r="T126" s="4158"/>
      <c r="U126" s="4158"/>
      <c r="V126" s="4158"/>
      <c r="W126" s="4158"/>
      <c r="X126" s="4158"/>
      <c r="Y126" s="4158"/>
      <c r="Z126" s="4158"/>
      <c r="AA126" s="4158"/>
      <c r="AB126" s="4158"/>
      <c r="AC126" s="4158"/>
      <c r="AD126" s="4158"/>
      <c r="AE126" s="4158"/>
      <c r="AF126" s="4158"/>
      <c r="AG126" s="4158"/>
      <c r="AH126" s="4158"/>
      <c r="AI126" s="4234"/>
      <c r="AJ126" s="4233"/>
      <c r="AK126" s="4233"/>
      <c r="AL126" s="4234"/>
      <c r="AM126" s="4233"/>
      <c r="AN126" s="4233"/>
    </row>
    <row r="127">
      <c r="A127" s="4173" t="s">
        <v>4055</v>
      </c>
      <c r="B127" s="4079" t="s">
        <v>3833</v>
      </c>
      <c r="C127" s="4079" t="s">
        <v>3912</v>
      </c>
      <c r="D127" s="4079"/>
      <c r="E127" s="4079"/>
      <c r="F127" s="4079" t="s">
        <v>3837</v>
      </c>
      <c r="G127" s="4079"/>
      <c r="H127" s="4079" t="s">
        <v>3913</v>
      </c>
      <c r="I127" s="4174" t="s">
        <v>3839</v>
      </c>
      <c r="J127" s="4175" t="s">
        <v>3840</v>
      </c>
      <c r="K127" s="4078" t="s">
        <v>3841</v>
      </c>
      <c r="L127" s="4078" t="s">
        <v>3842</v>
      </c>
      <c r="M127" s="4079" t="s">
        <v>3843</v>
      </c>
      <c r="N127" s="4079" t="s">
        <v>3844</v>
      </c>
      <c r="O127" s="4079" t="s">
        <v>3914</v>
      </c>
      <c r="P127" s="4079" t="s">
        <v>3915</v>
      </c>
      <c r="Q127" s="4079" t="s">
        <v>3847</v>
      </c>
      <c r="R127" s="4176"/>
      <c r="S127" s="4176"/>
      <c r="T127" s="4176"/>
      <c r="U127" s="4176"/>
      <c r="V127" s="4176"/>
      <c r="W127" s="4176"/>
      <c r="X127" s="4176"/>
      <c r="Y127" s="4176"/>
      <c r="Z127" s="4176"/>
      <c r="AA127" s="4176"/>
      <c r="AB127" s="4177" t="s">
        <v>3853</v>
      </c>
      <c r="AC127" s="4175" t="s">
        <v>3854</v>
      </c>
      <c r="AD127" s="4175" t="s">
        <v>3916</v>
      </c>
      <c r="AE127" s="4175" t="s">
        <v>3917</v>
      </c>
      <c r="AF127" s="4278" t="s">
        <v>3857</v>
      </c>
      <c r="AG127" s="4279" t="s">
        <v>3858</v>
      </c>
      <c r="AH127" s="4158"/>
      <c r="AI127" s="4175" t="s">
        <v>3860</v>
      </c>
      <c r="AJ127" s="4233"/>
      <c r="AK127" s="4233"/>
      <c r="AL127" s="4234"/>
      <c r="AM127" s="4233"/>
      <c r="AN127" s="4233"/>
    </row>
    <row r="128">
      <c r="A128" s="4079" t="s">
        <v>3866</v>
      </c>
      <c r="B128" s="4079"/>
      <c r="C128" s="4079"/>
      <c r="D128" s="4179"/>
      <c r="E128" s="4179"/>
      <c r="F128" s="4179" t="s">
        <v>3867</v>
      </c>
      <c r="G128" s="4280" t="s">
        <v>3868</v>
      </c>
      <c r="H128" s="4079"/>
      <c r="I128" s="4174"/>
      <c r="J128" s="4175"/>
      <c r="K128" s="4078"/>
      <c r="L128" s="4078"/>
      <c r="M128" s="4079" t="s">
        <v>3869</v>
      </c>
      <c r="N128" s="4079" t="s">
        <v>3869</v>
      </c>
      <c r="O128" s="4079"/>
      <c r="P128" s="4079"/>
      <c r="Q128" s="4079"/>
      <c r="R128" s="4176"/>
      <c r="S128" s="4176"/>
      <c r="T128" s="4176"/>
      <c r="U128" s="4176"/>
      <c r="V128" s="4176"/>
      <c r="W128" s="4176"/>
      <c r="X128" s="4176"/>
      <c r="Y128" s="4176"/>
      <c r="Z128" s="4176"/>
      <c r="AA128" s="4176"/>
      <c r="AB128" s="4177"/>
      <c r="AC128" s="4175"/>
      <c r="AD128" s="4175"/>
      <c r="AE128" s="4175"/>
      <c r="AF128" s="4278"/>
      <c r="AG128" s="4279"/>
      <c r="AH128" s="4158"/>
      <c r="AI128" s="4175"/>
      <c r="AJ128" s="4158"/>
      <c r="AK128" s="4158"/>
      <c r="AL128" s="4158"/>
      <c r="AM128" s="4158"/>
      <c r="AN128" s="4158"/>
    </row>
    <row r="129">
      <c r="A129" s="4183">
        <v>1</v>
      </c>
      <c r="B129" s="4083" t="s">
        <v>3873</v>
      </c>
      <c r="C129" s="4281" t="s">
        <v>4056</v>
      </c>
      <c r="D129" s="4282" t="s">
        <v>4056</v>
      </c>
      <c r="E129" s="4282" t="s">
        <v>4056</v>
      </c>
      <c r="F129" s="4283">
        <v>13183</v>
      </c>
      <c r="G129" s="4132">
        <v>13183</v>
      </c>
      <c r="H129" s="4284"/>
      <c r="I129" s="4285">
        <f>VLOOKUP(C129,'Data Products'!$A:$J,2,0)</f>
      </c>
      <c r="J129" s="4286">
        <f t="shared" ref="J129:J135" si="2">IFERROR(I129-TODAY(),"")</f>
      </c>
      <c r="K129" s="4287">
        <v>46108</v>
      </c>
      <c r="L129" s="4092">
        <f t="shared" ref="L129:L135" si="19">TODAY()-K129</f>
      </c>
      <c r="M129" s="4109">
        <v>8640</v>
      </c>
      <c r="N129" s="4288">
        <v>16351</v>
      </c>
      <c r="O129" s="4088">
        <v>0</v>
      </c>
      <c r="P129" s="4088">
        <v>0</v>
      </c>
      <c r="Q129" s="4083" t="s">
        <v>4057</v>
      </c>
      <c r="R129" s="4162"/>
      <c r="S129" s="4162"/>
      <c r="T129" s="4191"/>
      <c r="U129" s="4162"/>
      <c r="V129" s="4162"/>
      <c r="W129" s="4162"/>
      <c r="X129" s="4162"/>
      <c r="Y129" s="4162"/>
      <c r="Z129" s="4162"/>
      <c r="AA129" s="4162"/>
      <c r="AB129" s="4192">
        <f t="shared" ref="AB129:AB135" si="27">N129/30</f>
      </c>
      <c r="AC129" s="4289">
        <f t="shared" ref="AC129:AC135" si="5">IFERROR(F129/AB129,"-")</f>
      </c>
      <c r="AD129" s="4095">
        <f t="shared" ref="AD129:AD135" si="13">IFERROR(TODAY()+AC129,"-")</f>
      </c>
      <c r="AE129" s="4290">
        <f t="shared" ref="AE129:AE135" si="22">_xlfn.IFS(AC129="-","Not sold yet",AND(AC129&lt;=150,AC129&gt;60),"Out of stock more than 60 days",AC129&lt;=60,"Out of stock less than 60 days",AC129&gt;=150,"Out of stock more than 150 days")</f>
      </c>
      <c r="AF129" s="4098">
        <f>VLOOKUP(C129,'Data Products'!$A:$J,10,0)</f>
      </c>
      <c r="AG129" s="4156">
        <f t="shared" ref="AG129:AG135" si="30">AF129*F129</f>
      </c>
      <c r="AH129" s="4291">
        <v>0</v>
      </c>
      <c r="AI129" s="4195" t="s">
        <v>4058</v>
      </c>
      <c r="AJ129" s="4158"/>
      <c r="AK129" s="4158"/>
      <c r="AL129" s="4158"/>
      <c r="AM129" s="4158"/>
      <c r="AN129" s="4158"/>
    </row>
    <row r="130">
      <c r="A130" s="4183">
        <v>2</v>
      </c>
      <c r="B130" s="4083" t="s">
        <v>3873</v>
      </c>
      <c r="C130" s="4281" t="s">
        <v>4059</v>
      </c>
      <c r="D130" s="4207" t="s">
        <v>4059</v>
      </c>
      <c r="E130" s="4207" t="s">
        <v>4059</v>
      </c>
      <c r="F130" s="4292">
        <v>273</v>
      </c>
      <c r="G130" s="4151">
        <v>273</v>
      </c>
      <c r="H130" s="4284"/>
      <c r="I130" s="4285">
        <f>VLOOKUP(C130,'Data Products'!$A:$J,2,0)</f>
      </c>
      <c r="J130" s="4286">
        <f t="shared" si="2"/>
      </c>
      <c r="K130" s="4293">
        <v>46108</v>
      </c>
      <c r="L130" s="4092">
        <f t="shared" si="19"/>
      </c>
      <c r="M130" s="4109">
        <v>22</v>
      </c>
      <c r="N130" s="4109">
        <v>25</v>
      </c>
      <c r="O130" s="4088">
        <v>0</v>
      </c>
      <c r="P130" s="4088">
        <v>0</v>
      </c>
      <c r="Q130" s="4083" t="s">
        <v>3957</v>
      </c>
      <c r="R130" s="4162"/>
      <c r="S130" s="4162"/>
      <c r="T130" s="4191"/>
      <c r="U130" s="4162"/>
      <c r="V130" s="4162"/>
      <c r="W130" s="4162"/>
      <c r="X130" s="4162"/>
      <c r="Y130" s="4162"/>
      <c r="Z130" s="4162"/>
      <c r="AA130" s="4162"/>
      <c r="AB130" s="4192">
        <f t="shared" si="27"/>
      </c>
      <c r="AC130" s="4105">
        <f t="shared" si="5"/>
      </c>
      <c r="AD130" s="4095">
        <f t="shared" si="13"/>
      </c>
      <c r="AE130" s="4106">
        <f t="shared" si="22"/>
      </c>
      <c r="AF130" s="4098">
        <f>VLOOKUP(C130,'Data Products'!$A:$J,10,0)</f>
      </c>
      <c r="AG130" s="4156">
        <f t="shared" si="30"/>
      </c>
      <c r="AH130" s="4291">
        <v>0</v>
      </c>
      <c r="AI130" s="4184" t="s">
        <v>4060</v>
      </c>
      <c r="AJ130" s="4158"/>
      <c r="AK130" s="4158"/>
      <c r="AL130" s="4158"/>
      <c r="AM130" s="4158"/>
      <c r="AN130" s="4158"/>
    </row>
    <row r="131">
      <c r="A131" s="4294">
        <v>3</v>
      </c>
      <c r="B131" s="4083" t="s">
        <v>3873</v>
      </c>
      <c r="C131" s="4295" t="s">
        <v>4061</v>
      </c>
      <c r="D131" s="4296" t="s">
        <v>4061</v>
      </c>
      <c r="E131" s="4296" t="s">
        <v>4061</v>
      </c>
      <c r="F131" s="4297">
        <v>1784</v>
      </c>
      <c r="G131" s="4298">
        <v>1784</v>
      </c>
      <c r="H131" s="4299"/>
      <c r="I131" s="4285">
        <f>VLOOKUP(C131,'Data Products'!$A:$J,2,0)</f>
      </c>
      <c r="J131" s="4286">
        <f t="shared" si="2"/>
      </c>
      <c r="K131" s="4293">
        <v>46109</v>
      </c>
      <c r="L131" s="4092">
        <f t="shared" si="19"/>
      </c>
      <c r="M131" s="4109">
        <v>2338</v>
      </c>
      <c r="N131" s="4300">
        <v>3230</v>
      </c>
      <c r="O131" s="4088">
        <v>0</v>
      </c>
      <c r="P131" s="4088">
        <v>0</v>
      </c>
      <c r="Q131" s="4083" t="s">
        <v>3949</v>
      </c>
      <c r="R131" s="4088"/>
      <c r="S131" s="4088"/>
      <c r="T131" s="4088"/>
      <c r="U131" s="4088"/>
      <c r="V131" s="4088"/>
      <c r="W131" s="4088"/>
      <c r="X131" s="4088"/>
      <c r="Y131" s="4088"/>
      <c r="Z131" s="4088"/>
      <c r="AA131" s="4088"/>
      <c r="AB131" s="4192">
        <f t="shared" si="27"/>
      </c>
      <c r="AC131" s="4105">
        <f t="shared" si="5"/>
      </c>
      <c r="AD131" s="4095">
        <f t="shared" si="13"/>
      </c>
      <c r="AE131" s="4106">
        <f t="shared" si="22"/>
      </c>
      <c r="AF131" s="4098">
        <f>VLOOKUP(C131,'Data Products'!$A:$J,10,0)</f>
      </c>
      <c r="AG131" s="4156">
        <f t="shared" si="30"/>
      </c>
      <c r="AH131" s="4098"/>
      <c r="AI131" s="4301"/>
      <c r="AJ131" s="4158"/>
      <c r="AK131" s="4158"/>
      <c r="AL131" s="4158"/>
      <c r="AM131" s="4158"/>
      <c r="AN131" s="4158"/>
    </row>
    <row customHeight="true" hidden="true" ht="18" r="132">
      <c r="A132" s="4183">
        <v>4</v>
      </c>
      <c r="B132" s="4083" t="s">
        <v>3873</v>
      </c>
      <c r="C132" s="4302" t="s">
        <v>4062</v>
      </c>
      <c r="D132" s="4230" t="s">
        <v>4062</v>
      </c>
      <c r="E132" s="4230" t="s">
        <v>4062</v>
      </c>
      <c r="F132" s="4303">
        <v>0</v>
      </c>
      <c r="G132" s="4152">
        <v>0</v>
      </c>
      <c r="H132" s="4299"/>
      <c r="I132" s="4285">
        <f>VLOOKUP(C132,'Data Products'!$A:$J,2,0)</f>
      </c>
      <c r="J132" s="4286">
        <f t="shared" si="2"/>
      </c>
      <c r="K132" s="4304">
        <v>46108</v>
      </c>
      <c r="L132" s="4092">
        <f t="shared" si="19"/>
      </c>
      <c r="M132" s="4109">
        <v>41</v>
      </c>
      <c r="N132" s="4305">
        <v>119</v>
      </c>
      <c r="O132" s="4088">
        <v>0</v>
      </c>
      <c r="P132" s="4088">
        <v>0</v>
      </c>
      <c r="Q132" s="4271" t="s">
        <v>3965</v>
      </c>
      <c r="R132" s="4088"/>
      <c r="S132" s="4088"/>
      <c r="T132" s="4088"/>
      <c r="U132" s="4088"/>
      <c r="V132" s="4088"/>
      <c r="W132" s="4088"/>
      <c r="X132" s="4088"/>
      <c r="Y132" s="4088"/>
      <c r="Z132" s="4088"/>
      <c r="AA132" s="4088"/>
      <c r="AB132" s="4192">
        <f t="shared" si="27"/>
      </c>
      <c r="AC132" s="4105">
        <f t="shared" si="5"/>
      </c>
      <c r="AD132" s="4095">
        <f t="shared" si="13"/>
      </c>
      <c r="AE132" s="4106">
        <f t="shared" si="22"/>
      </c>
      <c r="AF132" s="4098">
        <f>VLOOKUP(C132,'Data Products'!$A:$J,10,0)</f>
      </c>
      <c r="AG132" s="4156">
        <f t="shared" si="30"/>
      </c>
      <c r="AH132" s="4098"/>
      <c r="AI132" s="4301"/>
      <c r="AJ132" s="4202"/>
      <c r="AK132" s="4102"/>
      <c r="AL132" s="4101"/>
      <c r="AM132" s="4102"/>
      <c r="AN132" s="4102"/>
    </row>
    <row customHeight="true" hidden="true" ht="18" r="133">
      <c r="A133" s="4183">
        <v>5</v>
      </c>
      <c r="B133" s="4083" t="s">
        <v>3873</v>
      </c>
      <c r="C133" s="4302" t="s">
        <v>4063</v>
      </c>
      <c r="D133" s="4230" t="s">
        <v>4063</v>
      </c>
      <c r="E133" s="4230" t="s">
        <v>4063</v>
      </c>
      <c r="F133" s="4303">
        <v>0</v>
      </c>
      <c r="G133" s="4152">
        <v>0</v>
      </c>
      <c r="H133" s="4299"/>
      <c r="I133" s="4285">
        <f>VLOOKUP(C133,'Data Products'!$A:$J,2,0)</f>
      </c>
      <c r="J133" s="4286">
        <f t="shared" si="2"/>
      </c>
      <c r="K133" s="4304">
        <v>46108</v>
      </c>
      <c r="L133" s="4092">
        <f t="shared" si="19"/>
      </c>
      <c r="M133" s="4088">
        <v>6</v>
      </c>
      <c r="N133" s="4109">
        <v>17</v>
      </c>
      <c r="O133" s="4088">
        <v>0</v>
      </c>
      <c r="P133" s="4088">
        <v>0</v>
      </c>
      <c r="Q133" s="4271" t="s">
        <v>3965</v>
      </c>
      <c r="R133" s="4088"/>
      <c r="S133" s="4088"/>
      <c r="T133" s="4088"/>
      <c r="U133" s="4088"/>
      <c r="V133" s="4088"/>
      <c r="W133" s="4088"/>
      <c r="X133" s="4088"/>
      <c r="Y133" s="4088"/>
      <c r="Z133" s="4088"/>
      <c r="AA133" s="4088"/>
      <c r="AB133" s="4192">
        <f t="shared" si="27"/>
      </c>
      <c r="AC133" s="4105">
        <f t="shared" si="5"/>
      </c>
      <c r="AD133" s="4095">
        <f t="shared" si="13"/>
      </c>
      <c r="AE133" s="4106">
        <f t="shared" si="22"/>
      </c>
      <c r="AF133" s="4098">
        <f>VLOOKUP(C133,'Data Products'!$A:$J,10,0)</f>
      </c>
      <c r="AG133" s="4156">
        <f t="shared" si="30"/>
      </c>
      <c r="AH133" s="4098"/>
      <c r="AI133" s="4301"/>
      <c r="AJ133" s="4202"/>
      <c r="AK133" s="4102"/>
      <c r="AL133" s="4101"/>
      <c r="AM133" s="4102"/>
      <c r="AN133" s="4102"/>
    </row>
    <row customHeight="true" hidden="true" ht="18" r="134">
      <c r="A134" s="4209">
        <v>6</v>
      </c>
      <c r="B134" s="4083" t="s">
        <v>3873</v>
      </c>
      <c r="C134" s="4209" t="s">
        <v>4063</v>
      </c>
      <c r="D134" s="4207" t="s">
        <v>4063</v>
      </c>
      <c r="E134" s="4207" t="s">
        <v>4063</v>
      </c>
      <c r="F134" s="4303">
        <v>0</v>
      </c>
      <c r="G134" s="4152">
        <v>0</v>
      </c>
      <c r="H134" s="4306"/>
      <c r="I134" s="4285">
        <f>VLOOKUP(C134,'Data Products'!$A:$J,2,0)</f>
      </c>
      <c r="J134" s="4286">
        <f t="shared" si="2"/>
      </c>
      <c r="K134" s="4304">
        <v>46109</v>
      </c>
      <c r="L134" s="4092">
        <f t="shared" si="19"/>
      </c>
      <c r="M134" s="4088">
        <v>6</v>
      </c>
      <c r="N134" s="4109">
        <v>17</v>
      </c>
      <c r="O134" s="4088">
        <v>1</v>
      </c>
      <c r="P134" s="4088">
        <v>1</v>
      </c>
      <c r="Q134" s="4271" t="s">
        <v>3965</v>
      </c>
      <c r="R134" s="4088"/>
      <c r="S134" s="4088"/>
      <c r="T134" s="4088"/>
      <c r="U134" s="4088"/>
      <c r="V134" s="4088"/>
      <c r="W134" s="4088"/>
      <c r="X134" s="4088"/>
      <c r="Y134" s="4088"/>
      <c r="Z134" s="4088"/>
      <c r="AA134" s="4088"/>
      <c r="AB134" s="4192">
        <f t="shared" si="27"/>
      </c>
      <c r="AC134" s="4105">
        <f t="shared" si="5"/>
      </c>
      <c r="AD134" s="4095">
        <f t="shared" si="13"/>
      </c>
      <c r="AE134" s="4106">
        <f t="shared" si="22"/>
      </c>
      <c r="AF134" s="4098">
        <f>VLOOKUP(C134,'Data Products'!$A:$J,10,0)</f>
      </c>
      <c r="AG134" s="4156">
        <f t="shared" si="30"/>
      </c>
      <c r="AH134" s="4098">
        <f>IF(J134&lt;=90,F134,0)</f>
      </c>
      <c r="AI134" s="4301"/>
      <c r="AJ134" s="4202"/>
      <c r="AK134" s="4102"/>
      <c r="AL134" s="4101"/>
      <c r="AM134" s="4102"/>
      <c r="AN134" s="4102"/>
    </row>
    <row r="135">
      <c r="A135" s="4125">
        <v>8</v>
      </c>
      <c r="B135" s="4270" t="s">
        <v>3873</v>
      </c>
      <c r="C135" s="4307" t="s">
        <v>4064</v>
      </c>
      <c r="D135" s="4207" t="s">
        <v>4064</v>
      </c>
      <c r="E135" s="4207" t="s">
        <v>4064</v>
      </c>
      <c r="F135" s="4303">
        <v>3896</v>
      </c>
      <c r="G135" s="4308">
        <v>3896</v>
      </c>
      <c r="H135" s="4307"/>
      <c r="I135" s="4285">
        <f>VLOOKUP(C135,'Data Products'!$A:$J,2,0)</f>
      </c>
      <c r="J135" s="4286">
        <f t="shared" si="2"/>
      </c>
      <c r="K135" s="4252">
        <v>46112</v>
      </c>
      <c r="L135" s="4149">
        <f t="shared" si="19"/>
      </c>
      <c r="M135" s="4147">
        <v>34</v>
      </c>
      <c r="N135" s="4184">
        <v>42</v>
      </c>
      <c r="O135" s="4113">
        <v>4</v>
      </c>
      <c r="P135" s="4113">
        <v>4</v>
      </c>
      <c r="Q135" s="4125" t="s">
        <v>3965</v>
      </c>
      <c r="R135" s="4113"/>
      <c r="S135" s="4113"/>
      <c r="T135" s="4113"/>
      <c r="U135" s="4113"/>
      <c r="V135" s="4113"/>
      <c r="W135" s="4113"/>
      <c r="X135" s="4113"/>
      <c r="Y135" s="4113"/>
      <c r="Z135" s="4113"/>
      <c r="AA135" s="4113"/>
      <c r="AB135" s="4309">
        <f t="shared" si="27"/>
      </c>
      <c r="AC135" s="4154">
        <f t="shared" si="5"/>
      </c>
      <c r="AD135" s="4310">
        <f t="shared" si="13"/>
      </c>
      <c r="AE135" s="4311">
        <f t="shared" si="22"/>
      </c>
      <c r="AF135" s="4312">
        <f>VLOOKUP(C135,'Data Products'!$A:$J,10,0)</f>
      </c>
      <c r="AG135" s="4312">
        <f t="shared" si="30"/>
      </c>
      <c r="AH135" s="4158"/>
      <c r="AI135" s="4198"/>
      <c r="AJ135" s="4158"/>
      <c r="AK135" s="4158"/>
      <c r="AL135" s="4158"/>
      <c r="AM135" s="4158"/>
      <c r="AN135" s="4158"/>
    </row>
    <row r="136">
      <c r="A136" s="4313"/>
      <c r="B136" s="4159"/>
      <c r="C136" s="4159"/>
      <c r="D136" s="4158"/>
      <c r="E136" s="4158"/>
      <c r="F136" s="4158"/>
      <c r="G136" s="4158"/>
      <c r="H136" s="4158"/>
      <c r="I136" s="4158"/>
      <c r="J136" s="4255"/>
      <c r="K136" s="4255"/>
      <c r="L136" s="4255"/>
      <c r="M136" s="4233"/>
      <c r="N136" s="4158"/>
      <c r="O136" s="4158"/>
      <c r="P136" s="4158"/>
      <c r="Q136" s="4158"/>
      <c r="R136" s="4158"/>
      <c r="S136" s="4158"/>
      <c r="T136" s="4158"/>
      <c r="U136" s="4158"/>
      <c r="V136" s="4158"/>
      <c r="W136" s="4158"/>
      <c r="X136" s="4158"/>
      <c r="Y136" s="4158"/>
      <c r="Z136" s="4158"/>
      <c r="AA136" s="4158"/>
      <c r="AB136" s="4158"/>
      <c r="AC136" s="4158"/>
      <c r="AD136" s="4158"/>
      <c r="AE136" s="4258" t="s">
        <v>3906</v>
      </c>
      <c r="AF136" s="4259">
        <f t="shared" ref="AF136:AF140" si="24">AG136/$AG$106</f>
      </c>
      <c r="AG136" s="4259">
        <f>SUM(AG131:AG132)</f>
      </c>
      <c r="AH136" s="4158"/>
      <c r="AI136" s="4234"/>
      <c r="AJ136" s="4233"/>
      <c r="AK136" s="4233"/>
      <c r="AL136" s="4234"/>
      <c r="AM136" s="4233"/>
      <c r="AN136" s="4233"/>
    </row>
    <row r="137">
      <c r="A137" s="4158"/>
      <c r="B137" s="4159"/>
      <c r="C137" s="4159"/>
      <c r="D137" s="4158"/>
      <c r="E137" s="4158"/>
      <c r="F137" s="4158"/>
      <c r="G137" s="4158"/>
      <c r="H137" s="4158"/>
      <c r="I137" s="4158"/>
      <c r="J137" s="4255"/>
      <c r="K137" s="4255"/>
      <c r="L137" s="4255"/>
      <c r="M137" s="4233"/>
      <c r="N137" s="4158"/>
      <c r="O137" s="4158"/>
      <c r="P137" s="4158"/>
      <c r="Q137" s="4158"/>
      <c r="R137" s="4158"/>
      <c r="S137" s="4158"/>
      <c r="T137" s="4158"/>
      <c r="U137" s="4158"/>
      <c r="V137" s="4158"/>
      <c r="W137" s="4158"/>
      <c r="X137" s="4158"/>
      <c r="Y137" s="4158"/>
      <c r="Z137" s="4158"/>
      <c r="AA137" s="4158"/>
      <c r="AB137" s="4158"/>
      <c r="AC137" s="4158"/>
      <c r="AD137" s="4158"/>
      <c r="AE137" s="4262" t="s">
        <v>3907</v>
      </c>
      <c r="AF137" s="4259">
        <f t="shared" si="24"/>
      </c>
      <c r="AG137" s="4259">
        <f t="shared" ref="AG137:AG141" si="10">SUMIF($AG$129:$AG$130,$AE$129:$AE$130,AE137)</f>
      </c>
      <c r="AH137" s="4158"/>
      <c r="AI137" s="4234"/>
      <c r="AJ137" s="4233"/>
      <c r="AK137" s="4233"/>
      <c r="AL137" s="4234"/>
      <c r="AM137" s="4233"/>
      <c r="AN137" s="4233"/>
    </row>
    <row customHeight="true" ht="18" r="138">
      <c r="A138" s="4158"/>
      <c r="B138" s="4159"/>
      <c r="C138" s="4159"/>
      <c r="D138" s="4158"/>
      <c r="E138" s="4158"/>
      <c r="F138" s="4158"/>
      <c r="G138" s="4158"/>
      <c r="H138" s="4158"/>
      <c r="I138" s="4158"/>
      <c r="J138" s="4255"/>
      <c r="K138" s="4255"/>
      <c r="L138" s="4255"/>
      <c r="M138" s="4233"/>
      <c r="N138" s="4158"/>
      <c r="O138" s="4158"/>
      <c r="P138" s="4158"/>
      <c r="Q138" s="4158"/>
      <c r="R138" s="4158"/>
      <c r="S138" s="4158"/>
      <c r="T138" s="4158"/>
      <c r="U138" s="4158"/>
      <c r="V138" s="4158"/>
      <c r="W138" s="4158"/>
      <c r="X138" s="4158"/>
      <c r="Y138" s="4158"/>
      <c r="Z138" s="4158"/>
      <c r="AA138" s="4158"/>
      <c r="AB138" s="4158"/>
      <c r="AC138" s="4158"/>
      <c r="AD138" s="4158"/>
      <c r="AE138" s="4262" t="s">
        <v>3908</v>
      </c>
      <c r="AF138" s="4259">
        <f t="shared" si="24"/>
      </c>
      <c r="AG138" s="4259">
        <f t="shared" si="10"/>
      </c>
      <c r="AH138" s="4158"/>
      <c r="AI138" s="4234"/>
      <c r="AJ138" s="4233"/>
      <c r="AK138" s="4233"/>
      <c r="AL138" s="4234"/>
      <c r="AM138" s="4233"/>
      <c r="AN138" s="4233"/>
    </row>
    <row customHeight="true" ht="18" r="139">
      <c r="A139" s="4158"/>
      <c r="B139" s="4159"/>
      <c r="C139" s="4159"/>
      <c r="D139" s="4158"/>
      <c r="E139" s="4158"/>
      <c r="F139" s="4158"/>
      <c r="G139" s="4158"/>
      <c r="H139" s="4158"/>
      <c r="I139" s="4158"/>
      <c r="J139" s="4255"/>
      <c r="K139" s="4255"/>
      <c r="L139" s="4255"/>
      <c r="M139" s="4233"/>
      <c r="N139" s="4158"/>
      <c r="O139" s="4158"/>
      <c r="P139" s="4158"/>
      <c r="Q139" s="4158"/>
      <c r="R139" s="4158"/>
      <c r="S139" s="4158"/>
      <c r="T139" s="4158"/>
      <c r="U139" s="4158"/>
      <c r="V139" s="4158"/>
      <c r="W139" s="4158"/>
      <c r="X139" s="4158"/>
      <c r="Y139" s="4158"/>
      <c r="Z139" s="4158"/>
      <c r="AA139" s="4158"/>
      <c r="AB139" s="4158"/>
      <c r="AC139" s="4158"/>
      <c r="AD139" s="4158"/>
      <c r="AE139" s="4262" t="s">
        <v>3909</v>
      </c>
      <c r="AF139" s="4259">
        <f t="shared" si="24"/>
      </c>
      <c r="AG139" s="4259">
        <f t="shared" si="10"/>
      </c>
      <c r="AH139" s="4158"/>
      <c r="AI139" s="4234"/>
      <c r="AJ139" s="4233"/>
      <c r="AK139" s="4233"/>
      <c r="AL139" s="4234"/>
      <c r="AM139" s="4233"/>
      <c r="AN139" s="4233"/>
    </row>
    <row customHeight="true" ht="18" r="140">
      <c r="A140" s="4158"/>
      <c r="B140" s="4159"/>
      <c r="C140" s="4159"/>
      <c r="D140" s="4158"/>
      <c r="E140" s="4158"/>
      <c r="G140" s="4158"/>
      <c r="H140" s="4158"/>
      <c r="I140" s="4158"/>
      <c r="J140" s="4255"/>
      <c r="K140" s="4255"/>
      <c r="L140" s="4255"/>
      <c r="M140" s="4158"/>
      <c r="N140" s="4158"/>
      <c r="O140" s="4158"/>
      <c r="P140" s="4158"/>
      <c r="Q140" s="4158"/>
      <c r="R140" s="4158"/>
      <c r="S140" s="4158"/>
      <c r="T140" s="4158"/>
      <c r="U140" s="4158"/>
      <c r="V140" s="4158"/>
      <c r="W140" s="4158"/>
      <c r="X140" s="4158"/>
      <c r="Y140" s="4158"/>
      <c r="Z140" s="4158"/>
      <c r="AA140" s="4158"/>
      <c r="AB140" s="4158"/>
      <c r="AC140" s="4158"/>
      <c r="AD140" s="4158"/>
      <c r="AE140" s="4262" t="s">
        <v>3910</v>
      </c>
      <c r="AF140" s="4259">
        <f t="shared" si="24"/>
      </c>
      <c r="AG140" s="4268">
        <f t="shared" si="10"/>
      </c>
      <c r="AH140" s="4158"/>
      <c r="AI140" s="4234"/>
      <c r="AJ140" s="4233"/>
      <c r="AK140" s="4233"/>
      <c r="AL140" s="4234"/>
      <c r="AM140" s="4233"/>
      <c r="AN140" s="4233"/>
    </row>
    <row r="141">
      <c r="A141" s="4158"/>
      <c r="B141" s="4159"/>
      <c r="C141" s="4159"/>
      <c r="D141" s="4158"/>
      <c r="E141" s="4158"/>
      <c r="F141" s="4158"/>
      <c r="G141" s="4158"/>
      <c r="H141" s="4158"/>
      <c r="I141" s="4255"/>
      <c r="J141" s="4255"/>
      <c r="K141" s="4255"/>
      <c r="L141" s="4158"/>
      <c r="M141" s="4158"/>
      <c r="N141" s="4158"/>
      <c r="O141" s="4158"/>
      <c r="P141" s="4158"/>
      <c r="Q141" s="4158"/>
      <c r="R141" s="4158"/>
      <c r="S141" s="4158"/>
      <c r="T141" s="4158"/>
      <c r="U141" s="4158"/>
      <c r="V141" s="4158"/>
      <c r="W141" s="4158"/>
      <c r="X141" s="4158"/>
      <c r="Y141" s="4158"/>
      <c r="Z141" s="4158"/>
      <c r="AA141" s="4158"/>
      <c r="AB141" s="4158"/>
      <c r="AC141" s="4158"/>
      <c r="AD141" s="4314"/>
      <c r="AE141" s="4262" t="s">
        <v>3859</v>
      </c>
      <c r="AF141" s="4268">
        <f>AVERAGE(AI53:AI102)/AVERAGE(G53:G102)</f>
      </c>
      <c r="AG141" s="4259">
        <f t="shared" si="10"/>
      </c>
      <c r="AH141" s="4234"/>
      <c r="AI141" s="4233"/>
      <c r="AJ141" s="4233"/>
      <c r="AK141" s="4234"/>
      <c r="AL141" s="4233"/>
      <c r="AM141" s="4233"/>
    </row>
    <row r="142">
      <c r="A142" s="4261" t="s">
        <v>4065</v>
      </c>
      <c r="B142" s="4261"/>
      <c r="C142" s="4261"/>
      <c r="D142" s="4261"/>
      <c r="E142" s="4261"/>
      <c r="F142" s="4158"/>
      <c r="G142" s="4158"/>
      <c r="H142" s="4158"/>
      <c r="I142" s="4255"/>
      <c r="J142" s="4255"/>
      <c r="K142" s="4255"/>
      <c r="L142" s="4158"/>
      <c r="M142" s="4158"/>
      <c r="N142" s="4158"/>
      <c r="O142" s="4158"/>
      <c r="P142" s="4158"/>
      <c r="Q142" s="4158"/>
      <c r="R142" s="4158"/>
      <c r="S142" s="4158"/>
      <c r="T142" s="4158"/>
      <c r="U142" s="4158"/>
      <c r="V142" s="4158"/>
      <c r="W142" s="4158"/>
      <c r="X142" s="4158"/>
      <c r="Y142" s="4158"/>
      <c r="Z142" s="4158"/>
      <c r="AA142" s="4158"/>
      <c r="AB142" s="4158"/>
      <c r="AC142" s="4158"/>
      <c r="AG142" s="4158"/>
      <c r="AH142" s="4234"/>
      <c r="AI142" s="4233"/>
      <c r="AJ142" s="4233"/>
      <c r="AK142" s="4234"/>
      <c r="AL142" s="4233"/>
      <c r="AM142" s="4233"/>
    </row>
    <row r="143">
      <c r="A143" s="4079" t="s">
        <v>3866</v>
      </c>
      <c r="B143" s="4079" t="s">
        <v>3847</v>
      </c>
      <c r="C143" s="4079" t="s">
        <v>4043</v>
      </c>
      <c r="D143" s="4079" t="s">
        <v>4044</v>
      </c>
      <c r="E143" s="4079" t="s">
        <v>4045</v>
      </c>
      <c r="F143" s="4158"/>
      <c r="G143" s="4158"/>
      <c r="H143" s="4255"/>
      <c r="I143" s="4255" t="s">
        <v>3905</v>
      </c>
      <c r="J143" s="4255"/>
      <c r="K143" s="4158"/>
      <c r="L143" s="4158"/>
      <c r="M143" s="4166"/>
      <c r="N143" s="4166"/>
      <c r="O143" s="4158"/>
      <c r="P143" s="4158"/>
      <c r="Q143" s="4158"/>
      <c r="R143" s="4158"/>
      <c r="S143" s="4158"/>
      <c r="T143" s="4158"/>
      <c r="U143" s="4158"/>
      <c r="V143" s="4158"/>
      <c r="W143" s="4158"/>
      <c r="X143" s="4158"/>
      <c r="Y143" s="4158"/>
      <c r="Z143" s="4158"/>
      <c r="AA143" s="4158"/>
      <c r="AB143" s="4158"/>
      <c r="AC143" s="4158"/>
      <c r="AE143" s="4158"/>
      <c r="AF143" s="4158"/>
      <c r="AG143" s="4234"/>
      <c r="AH143" s="4233"/>
      <c r="AI143" s="4233"/>
      <c r="AJ143" s="4233"/>
      <c r="AK143" s="4234"/>
      <c r="AL143" s="4233"/>
      <c r="AM143" s="4233"/>
    </row>
    <row r="144">
      <c r="A144" s="4079"/>
      <c r="B144" s="4079"/>
      <c r="C144" s="4079"/>
      <c r="D144" s="4079"/>
      <c r="E144" s="4079"/>
      <c r="F144" s="4158"/>
      <c r="G144" s="4158"/>
      <c r="H144" s="4255"/>
      <c r="I144" s="4255"/>
      <c r="J144" s="4255"/>
      <c r="K144" s="4158"/>
      <c r="L144" s="4158"/>
      <c r="M144" s="4166"/>
      <c r="N144" s="4166"/>
      <c r="O144" s="4158"/>
      <c r="P144" s="4158"/>
      <c r="Q144" s="4158"/>
      <c r="R144" s="4158"/>
      <c r="S144" s="4158"/>
      <c r="T144" s="4158"/>
      <c r="U144" s="4158"/>
      <c r="V144" s="4158"/>
      <c r="W144" s="4158"/>
      <c r="X144" s="4158"/>
      <c r="Y144" s="4158"/>
      <c r="Z144" s="4158"/>
      <c r="AA144" s="4158"/>
      <c r="AB144" s="4158"/>
      <c r="AC144" s="4158"/>
      <c r="AE144" s="4158"/>
      <c r="AF144" s="4158"/>
      <c r="AG144" s="4234"/>
      <c r="AH144" s="4233"/>
      <c r="AI144" s="4233"/>
      <c r="AJ144" s="4234"/>
      <c r="AK144" s="4233"/>
      <c r="AL144" s="4233"/>
    </row>
    <row r="145">
      <c r="A145" s="4083">
        <v>1</v>
      </c>
      <c r="B145" s="4083" t="s">
        <v>4066</v>
      </c>
      <c r="C145" s="4271">
        <v>16219</v>
      </c>
      <c r="D145" s="4083" t="s">
        <v>4048</v>
      </c>
      <c r="E145" s="4083" t="s">
        <v>4049</v>
      </c>
      <c r="I145" s="4158"/>
      <c r="J145" s="4255"/>
      <c r="K145" s="4255"/>
      <c r="L145" s="4255"/>
      <c r="M145" s="4158"/>
      <c r="N145" s="4158"/>
      <c r="O145" s="4158"/>
      <c r="P145" s="4158"/>
      <c r="Q145" s="4158"/>
      <c r="R145" s="4158"/>
      <c r="S145" s="4158"/>
      <c r="T145" s="4158"/>
      <c r="U145" s="4158"/>
      <c r="V145" s="4158"/>
      <c r="W145" s="4158"/>
      <c r="X145" s="4158"/>
      <c r="Y145" s="4158"/>
      <c r="Z145" s="4158"/>
      <c r="AA145" s="4158"/>
      <c r="AB145" s="4158"/>
      <c r="AC145" s="4158"/>
      <c r="AD145" s="4158"/>
      <c r="AH145" s="4158"/>
      <c r="AI145" s="4234"/>
      <c r="AJ145" s="4233"/>
      <c r="AK145" s="4234"/>
      <c r="AL145" s="4233"/>
      <c r="AM145" s="4233"/>
    </row>
    <row r="146">
      <c r="A146" s="4083">
        <v>2</v>
      </c>
      <c r="B146" s="4083" t="s">
        <v>4067</v>
      </c>
      <c r="C146" s="4271">
        <v>19597</v>
      </c>
      <c r="D146" s="4083" t="s">
        <v>4048</v>
      </c>
      <c r="E146" s="4083" t="s">
        <v>4049</v>
      </c>
      <c r="I146" s="4158"/>
      <c r="J146" s="4255"/>
      <c r="K146" s="4255"/>
      <c r="L146" s="4255"/>
      <c r="M146" s="4158"/>
      <c r="N146" s="4158"/>
      <c r="O146" s="4158"/>
      <c r="P146" s="4158"/>
      <c r="Q146" s="4158"/>
      <c r="R146" s="4158"/>
      <c r="S146" s="4158"/>
      <c r="T146" s="4158"/>
      <c r="U146" s="4158"/>
      <c r="V146" s="4158"/>
      <c r="W146" s="4158"/>
      <c r="X146" s="4158"/>
      <c r="Y146" s="4158"/>
      <c r="Z146" s="4158"/>
      <c r="AA146" s="4158"/>
      <c r="AB146" s="4158"/>
      <c r="AC146" s="4158"/>
      <c r="AD146" s="4158"/>
      <c r="AE146" s="4158"/>
      <c r="AF146" s="4158"/>
      <c r="AG146" s="4158"/>
      <c r="AH146" s="4158"/>
      <c r="AI146" s="4234"/>
      <c r="AJ146" s="4233"/>
      <c r="AK146" s="4233"/>
      <c r="AL146" s="4234"/>
      <c r="AM146" s="4233"/>
      <c r="AN146" s="4233"/>
    </row>
    <row r="147">
      <c r="H147" s="4315"/>
      <c r="I147" s="4158"/>
      <c r="J147" s="4255"/>
      <c r="K147" s="4255"/>
      <c r="L147" s="4255"/>
      <c r="M147" s="4158"/>
      <c r="N147" s="4158"/>
      <c r="O147" s="4158"/>
      <c r="P147" s="4158"/>
      <c r="Q147" s="4158"/>
      <c r="R147" s="4158"/>
      <c r="S147" s="4158"/>
      <c r="T147" s="4158"/>
      <c r="U147" s="4158"/>
      <c r="V147" s="4158"/>
      <c r="W147" s="4158"/>
      <c r="X147" s="4158"/>
      <c r="Y147" s="4158"/>
      <c r="Z147" s="4158"/>
      <c r="AA147" s="4158"/>
      <c r="AB147" s="4158"/>
      <c r="AC147" s="4158"/>
      <c r="AD147" s="4158"/>
      <c r="AE147" s="4158"/>
      <c r="AF147" s="4158"/>
      <c r="AG147" s="4158"/>
      <c r="AH147" s="4158"/>
      <c r="AI147" s="4234"/>
      <c r="AJ147" s="4233"/>
      <c r="AK147" s="4233"/>
      <c r="AL147" s="4234"/>
      <c r="AM147" s="4233"/>
      <c r="AN147" s="4233"/>
    </row>
    <row r="148">
      <c r="A148" s="4158"/>
      <c r="B148" s="4159"/>
      <c r="C148" s="4159"/>
      <c r="D148" s="4158"/>
      <c r="E148" s="4158"/>
      <c r="F148" s="4158"/>
      <c r="G148" s="4158"/>
      <c r="H148" s="4291"/>
      <c r="I148" s="4158"/>
      <c r="J148" s="4255"/>
      <c r="K148" s="4255"/>
      <c r="L148" s="4255"/>
      <c r="M148" s="4158"/>
      <c r="N148" s="4158"/>
      <c r="O148" s="4158"/>
      <c r="P148" s="4158"/>
      <c r="Q148" s="4158"/>
      <c r="R148" s="4158"/>
      <c r="S148" s="4158"/>
      <c r="T148" s="4158"/>
      <c r="U148" s="4158"/>
      <c r="V148" s="4158"/>
      <c r="W148" s="4158"/>
      <c r="X148" s="4158"/>
      <c r="Y148" s="4158"/>
      <c r="Z148" s="4158"/>
      <c r="AA148" s="4158"/>
      <c r="AB148" s="4158"/>
      <c r="AC148" s="4158"/>
      <c r="AD148" s="4158"/>
      <c r="AE148" s="4158"/>
      <c r="AF148" s="4158"/>
      <c r="AG148" s="4158"/>
      <c r="AH148" s="4158"/>
      <c r="AI148" s="4234"/>
      <c r="AJ148" s="4233"/>
      <c r="AK148" s="4233"/>
      <c r="AL148" s="4234"/>
      <c r="AM148" s="4233"/>
      <c r="AN148" s="4233"/>
    </row>
    <row r="149">
      <c r="A149" s="4158"/>
      <c r="B149" s="4159"/>
      <c r="C149" s="4159"/>
      <c r="D149" s="4158"/>
      <c r="E149" s="4158"/>
      <c r="F149" s="4158"/>
      <c r="G149" s="4158"/>
      <c r="H149" s="4291"/>
      <c r="I149" s="4158"/>
      <c r="J149" s="4255"/>
      <c r="K149" s="4255"/>
      <c r="L149" s="4255"/>
      <c r="M149" s="4158"/>
      <c r="N149" s="4158"/>
      <c r="O149" s="4158"/>
      <c r="P149" s="4158"/>
      <c r="Q149" s="4158"/>
      <c r="R149" s="4158"/>
      <c r="S149" s="4158"/>
      <c r="T149" s="4158"/>
      <c r="U149" s="4158"/>
      <c r="V149" s="4158"/>
      <c r="W149" s="4158"/>
      <c r="X149" s="4158"/>
      <c r="Y149" s="4158"/>
      <c r="Z149" s="4158"/>
      <c r="AA149" s="4158"/>
      <c r="AB149" s="4158"/>
      <c r="AC149" s="4158"/>
      <c r="AD149" s="4158"/>
      <c r="AE149" s="4158"/>
      <c r="AF149" s="4158"/>
      <c r="AG149" s="4158"/>
      <c r="AH149" s="4158"/>
      <c r="AI149" s="4234"/>
      <c r="AJ149" s="4233"/>
      <c r="AK149" s="4233"/>
      <c r="AL149" s="4234"/>
      <c r="AM149" s="4233"/>
      <c r="AN149" s="4233"/>
    </row>
    <row r="150">
      <c r="A150" s="4158"/>
      <c r="B150" s="4159"/>
      <c r="C150" s="4159"/>
      <c r="D150" s="4158"/>
      <c r="E150" s="4158"/>
      <c r="F150" s="4158"/>
      <c r="G150" s="4158"/>
      <c r="H150" s="4291"/>
      <c r="I150" s="4158"/>
      <c r="J150" s="4255"/>
      <c r="K150" s="4255"/>
      <c r="L150" s="4255"/>
      <c r="M150" s="4158"/>
      <c r="N150" s="4158"/>
      <c r="O150" s="4162"/>
      <c r="P150" s="4162"/>
      <c r="Q150" s="4158"/>
      <c r="R150" s="4158"/>
      <c r="S150" s="4158"/>
      <c r="T150" s="4158"/>
      <c r="U150" s="4158"/>
      <c r="V150" s="4158"/>
      <c r="W150" s="4158"/>
      <c r="X150" s="4158"/>
      <c r="Y150" s="4158"/>
      <c r="Z150" s="4158"/>
      <c r="AA150" s="4158"/>
      <c r="AB150" s="4158"/>
      <c r="AC150" s="4158"/>
      <c r="AD150" s="4158"/>
      <c r="AE150" s="4158"/>
      <c r="AF150" s="4158"/>
      <c r="AG150" s="4158"/>
      <c r="AH150" s="4158"/>
      <c r="AI150" s="4234"/>
      <c r="AJ150" s="4233"/>
      <c r="AK150" s="4233"/>
      <c r="AL150" s="4234"/>
      <c r="AM150" s="4233"/>
      <c r="AN150" s="4233"/>
    </row>
    <row r="151">
      <c r="A151" s="4158"/>
      <c r="B151" s="4159"/>
      <c r="C151" s="4159"/>
      <c r="D151" s="4158"/>
      <c r="E151" s="4158"/>
      <c r="F151" s="4158"/>
      <c r="G151" s="4158"/>
      <c r="H151" s="4291"/>
      <c r="I151" s="4158"/>
      <c r="J151" s="4255"/>
      <c r="K151" s="4255"/>
      <c r="L151" s="4255"/>
      <c r="M151" s="4158"/>
      <c r="N151" s="4158"/>
      <c r="O151" s="4162"/>
      <c r="P151" s="4162"/>
      <c r="Q151" s="4158"/>
      <c r="R151" s="4158"/>
      <c r="S151" s="4158"/>
      <c r="T151" s="4158"/>
      <c r="U151" s="4158"/>
      <c r="V151" s="4158"/>
      <c r="W151" s="4158"/>
      <c r="X151" s="4158"/>
      <c r="Y151" s="4158"/>
      <c r="Z151" s="4158"/>
      <c r="AA151" s="4158"/>
      <c r="AB151" s="4158"/>
      <c r="AC151" s="4158"/>
      <c r="AD151" s="4158"/>
      <c r="AE151" s="4158"/>
      <c r="AF151" s="4158"/>
      <c r="AG151" s="4158"/>
      <c r="AH151" s="4158"/>
      <c r="AI151" s="4234"/>
      <c r="AJ151" s="4233"/>
      <c r="AK151" s="4233"/>
      <c r="AL151" s="4234"/>
      <c r="AM151" s="4233"/>
      <c r="AN151" s="4233"/>
    </row>
    <row r="152">
      <c r="A152" s="4158"/>
      <c r="B152" s="4159"/>
      <c r="C152" s="4159"/>
      <c r="D152" s="4158"/>
      <c r="E152" s="4158"/>
      <c r="F152" s="4158"/>
      <c r="G152" s="4158"/>
      <c r="H152" s="4291"/>
      <c r="I152" s="4158"/>
      <c r="J152" s="4255"/>
      <c r="K152" s="4255"/>
      <c r="L152" s="4255"/>
      <c r="M152" s="4158"/>
      <c r="N152" s="4158"/>
      <c r="O152" s="4162"/>
      <c r="P152" s="4162"/>
      <c r="Q152" s="4158"/>
      <c r="R152" s="4158"/>
      <c r="S152" s="4158"/>
      <c r="T152" s="4158"/>
      <c r="U152" s="4158"/>
      <c r="V152" s="4158"/>
      <c r="W152" s="4158"/>
      <c r="X152" s="4158"/>
      <c r="Y152" s="4158"/>
      <c r="Z152" s="4158"/>
      <c r="AA152" s="4158"/>
      <c r="AB152" s="4158"/>
      <c r="AC152" s="4158"/>
      <c r="AD152" s="4158"/>
      <c r="AE152" s="4158"/>
      <c r="AF152" s="4158"/>
      <c r="AG152" s="4158"/>
      <c r="AH152" s="4158"/>
      <c r="AI152" s="4234"/>
      <c r="AJ152" s="4233"/>
      <c r="AK152" s="4233"/>
      <c r="AL152" s="4234"/>
      <c r="AM152" s="4233"/>
      <c r="AN152" s="4233"/>
    </row>
    <row r="153">
      <c r="A153" s="4158"/>
      <c r="B153" s="4159"/>
      <c r="C153" s="4159"/>
      <c r="D153" s="4158"/>
      <c r="E153" s="4158"/>
      <c r="F153" s="4158"/>
      <c r="G153" s="4158"/>
      <c r="H153" s="4291"/>
      <c r="I153" s="4158"/>
      <c r="J153" s="4255"/>
      <c r="K153" s="4255"/>
      <c r="L153" s="4255"/>
      <c r="M153" s="4158"/>
      <c r="N153" s="4158"/>
      <c r="O153" s="4162"/>
      <c r="P153" s="4162"/>
      <c r="Q153" s="4158"/>
      <c r="R153" s="4158"/>
      <c r="S153" s="4158"/>
      <c r="T153" s="4158"/>
      <c r="U153" s="4158"/>
      <c r="V153" s="4158"/>
      <c r="W153" s="4158"/>
      <c r="X153" s="4158"/>
      <c r="Y153" s="4158"/>
      <c r="Z153" s="4158"/>
      <c r="AA153" s="4158"/>
      <c r="AB153" s="4158"/>
      <c r="AC153" s="4158"/>
      <c r="AD153" s="4158"/>
      <c r="AE153" s="4158"/>
      <c r="AF153" s="4158"/>
      <c r="AG153" s="4158"/>
      <c r="AH153" s="4158"/>
      <c r="AI153" s="4234"/>
      <c r="AJ153" s="4233"/>
      <c r="AK153" s="4233"/>
      <c r="AL153" s="4234"/>
      <c r="AM153" s="4233"/>
      <c r="AN153" s="4233"/>
    </row>
    <row r="154">
      <c r="A154" s="4158"/>
      <c r="B154" s="4159"/>
      <c r="C154" s="4159"/>
      <c r="D154" s="4158"/>
      <c r="E154" s="4158"/>
      <c r="F154" s="4158"/>
      <c r="G154" s="4158"/>
      <c r="H154" s="4158"/>
      <c r="I154" s="4158"/>
      <c r="J154" s="4255"/>
      <c r="K154" s="4255"/>
      <c r="L154" s="4255"/>
      <c r="M154" s="4158"/>
      <c r="N154" s="4158"/>
      <c r="O154" s="4162"/>
      <c r="P154" s="4162"/>
      <c r="Q154" s="4158"/>
      <c r="R154" s="4158"/>
      <c r="S154" s="4158"/>
      <c r="T154" s="4158"/>
      <c r="U154" s="4158"/>
      <c r="V154" s="4158"/>
      <c r="W154" s="4158"/>
      <c r="X154" s="4158"/>
      <c r="Y154" s="4158"/>
      <c r="Z154" s="4158"/>
      <c r="AA154" s="4158"/>
      <c r="AB154" s="4158"/>
      <c r="AC154" s="4158"/>
      <c r="AD154" s="4158"/>
      <c r="AE154" s="4158"/>
      <c r="AF154" s="4158"/>
      <c r="AG154" s="4158"/>
      <c r="AH154" s="4158"/>
      <c r="AI154" s="4234"/>
      <c r="AJ154" s="4233"/>
      <c r="AK154" s="4233"/>
      <c r="AL154" s="4234"/>
      <c r="AM154" s="4233"/>
      <c r="AN154" s="4233"/>
    </row>
    <row r="155">
      <c r="A155" s="4158"/>
      <c r="B155" s="4159"/>
      <c r="C155" s="4159"/>
      <c r="D155" s="4158"/>
      <c r="E155" s="4158"/>
      <c r="F155" s="4158"/>
      <c r="G155" s="4158"/>
      <c r="H155" s="4158"/>
      <c r="I155" s="4158"/>
      <c r="J155" s="4255"/>
      <c r="K155" s="4255"/>
      <c r="L155" s="4255"/>
      <c r="M155" s="4158"/>
      <c r="N155" s="4158"/>
      <c r="O155" s="4162"/>
      <c r="P155" s="4162"/>
      <c r="Q155" s="4158"/>
      <c r="R155" s="4158"/>
      <c r="S155" s="4158"/>
      <c r="T155" s="4158"/>
      <c r="U155" s="4158"/>
      <c r="V155" s="4158"/>
      <c r="W155" s="4158"/>
      <c r="X155" s="4158"/>
      <c r="Y155" s="4158"/>
      <c r="Z155" s="4158"/>
      <c r="AA155" s="4158"/>
      <c r="AB155" s="4158"/>
      <c r="AC155" s="4158"/>
      <c r="AD155" s="4158"/>
      <c r="AE155" s="4158"/>
      <c r="AF155" s="4158"/>
      <c r="AG155" s="4158"/>
      <c r="AH155" s="4158"/>
      <c r="AI155" s="4234"/>
      <c r="AJ155" s="4233"/>
      <c r="AK155" s="4233"/>
      <c r="AL155" s="4234"/>
      <c r="AM155" s="4233"/>
      <c r="AN155" s="4233"/>
    </row>
    <row r="156">
      <c r="A156" s="4158"/>
      <c r="B156" s="4159"/>
      <c r="C156" s="4159"/>
      <c r="D156" s="4158"/>
      <c r="E156" s="4158"/>
      <c r="F156" s="4158"/>
      <c r="G156" s="4158"/>
      <c r="H156" s="4158"/>
      <c r="I156" s="4158"/>
      <c r="J156" s="4255"/>
      <c r="K156" s="4255"/>
      <c r="L156" s="4255"/>
      <c r="M156" s="4158"/>
      <c r="N156" s="4158"/>
      <c r="O156" s="4162"/>
      <c r="P156" s="4162"/>
      <c r="Q156" s="4158"/>
      <c r="R156" s="4158"/>
      <c r="S156" s="4158"/>
      <c r="T156" s="4158"/>
      <c r="U156" s="4158"/>
      <c r="V156" s="4158"/>
      <c r="W156" s="4158"/>
      <c r="X156" s="4158"/>
      <c r="Y156" s="4158"/>
      <c r="Z156" s="4158"/>
      <c r="AA156" s="4158"/>
      <c r="AB156" s="4158"/>
      <c r="AC156" s="4158"/>
      <c r="AD156" s="4158"/>
      <c r="AE156" s="4158"/>
      <c r="AF156" s="4158"/>
      <c r="AG156" s="4158"/>
      <c r="AH156" s="4158"/>
      <c r="AI156" s="4234"/>
      <c r="AJ156" s="4233"/>
      <c r="AK156" s="4233"/>
      <c r="AL156" s="4234"/>
      <c r="AM156" s="4233"/>
      <c r="AN156" s="4233"/>
    </row>
    <row r="157">
      <c r="A157" s="4158"/>
      <c r="B157" s="4159"/>
      <c r="C157" s="4159"/>
      <c r="D157" s="4158"/>
      <c r="E157" s="4158"/>
      <c r="F157" s="4158"/>
      <c r="G157" s="4158"/>
      <c r="H157" s="4158"/>
      <c r="I157" s="4158"/>
      <c r="J157" s="4255"/>
      <c r="K157" s="4255"/>
      <c r="L157" s="4255"/>
      <c r="M157" s="4158"/>
      <c r="N157" s="4158"/>
      <c r="O157" s="4162"/>
      <c r="P157" s="4162"/>
      <c r="Q157" s="4158"/>
      <c r="R157" s="4158"/>
      <c r="S157" s="4158"/>
      <c r="T157" s="4158"/>
      <c r="U157" s="4158"/>
      <c r="V157" s="4158"/>
      <c r="W157" s="4158"/>
      <c r="X157" s="4158"/>
      <c r="Y157" s="4158"/>
      <c r="Z157" s="4158"/>
      <c r="AA157" s="4158"/>
      <c r="AB157" s="4158"/>
      <c r="AC157" s="4158"/>
      <c r="AD157" s="4158"/>
      <c r="AE157" s="4158"/>
      <c r="AF157" s="4158"/>
      <c r="AG157" s="4158"/>
      <c r="AH157" s="4158"/>
      <c r="AI157" s="4101"/>
      <c r="AJ157" s="4233"/>
      <c r="AK157" s="4233"/>
      <c r="AL157" s="4234"/>
      <c r="AM157" s="4233"/>
      <c r="AN157" s="4233"/>
    </row>
    <row r="158">
      <c r="AJ158" s="4158"/>
      <c r="AK158" s="4158"/>
      <c r="AL158" s="4233"/>
      <c r="AM158" s="4233"/>
      <c r="AN158" s="4158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D143:D144"/>
    <mergeCell ref="C143:C144"/>
    <mergeCell ref="B143:B144"/>
    <mergeCell ref="A143:A144"/>
    <mergeCell ref="E143:E144"/>
    <mergeCell ref="A142:E142"/>
  </mergeCells>
  <conditionalFormatting sqref="AC135:AC135">
    <cfRule dxfId="264" operator="lessThan" priority="1" stopIfTrue="true" type="cellIs">
      <formula>60</formula>
    </cfRule>
  </conditionalFormatting>
  <conditionalFormatting sqref="AE130:AE130">
    <cfRule dxfId="265" operator="containsText" priority="2" stopIfTrue="true" text="Out of stock less than 60 days" type="containsText">
      <formula>NOT(ISERROR(SEARCH("Out of stock less than 60 days",AE130)))</formula>
    </cfRule>
  </conditionalFormatting>
  <conditionalFormatting sqref="AE130:AE130">
    <cfRule dxfId="266" operator="containsText" priority="3" stopIfTrue="true" text="Out of stock more than 60 days" type="containsText">
      <formula>NOT(ISERROR(SEARCH("Out of stock more than 60 days",AE130)))</formula>
    </cfRule>
  </conditionalFormatting>
  <conditionalFormatting sqref="AE129:AE130">
    <cfRule dxfId="267" operator="containsText" priority="4" stopIfTrue="true" text="Out of stock more than 150 days" type="containsText">
      <formula>NOT(ISERROR(SEARCH("Out of stock more than 150 days",AE129)))</formula>
    </cfRule>
  </conditionalFormatting>
  <conditionalFormatting sqref="AC129:AC130">
    <cfRule dxfId="268" operator="between" priority="5" stopIfTrue="true" type="cellIs">
      <formula>61</formula>
      <formula>149</formula>
    </cfRule>
  </conditionalFormatting>
  <conditionalFormatting sqref="AC129:AC130">
    <cfRule dxfId="269" operator="lessThan" priority="6" stopIfTrue="true" type="cellIs">
      <formula>60</formula>
    </cfRule>
  </conditionalFormatting>
  <conditionalFormatting sqref="AC129:AC130">
    <cfRule dxfId="270" operator="greaterThan" priority="7" stopIfTrue="true" type="cellIs">
      <formula>150</formula>
    </cfRule>
  </conditionalFormatting>
  <conditionalFormatting sqref="AE3:AE22">
    <cfRule dxfId="271" operator="containsText" priority="8" stopIfTrue="true" text="Out of stock more than 60 days" type="containsText">
      <formula>NOT(ISERROR(SEARCH("Out of stock more than 60 days",AE3)))</formula>
    </cfRule>
  </conditionalFormatting>
  <conditionalFormatting sqref="AC3:AC22">
    <cfRule dxfId="272" operator="between" priority="9" stopIfTrue="true" type="cellIs">
      <formula>61</formula>
      <formula>150</formula>
    </cfRule>
  </conditionalFormatting>
  <conditionalFormatting sqref="AC34:AC117 AB118:AB122 AC123:AC130">
    <cfRule dxfId="273" operator="between" priority="10" stopIfTrue="true" type="cellIs">
      <formula>61</formula>
      <formula>149</formula>
    </cfRule>
  </conditionalFormatting>
  <conditionalFormatting sqref="AC34:AC117 AB118:AB122 AC123:AC134">
    <cfRule dxfId="274" operator="equal" priority="11" stopIfTrue="true" type="cellIs">
      <formula>"-"</formula>
    </cfRule>
  </conditionalFormatting>
  <conditionalFormatting sqref="AC34:AC117 AB118:AB122 AC123:AC130">
    <cfRule dxfId="275" operator="greaterThan" priority="12" stopIfTrue="true" type="cellIs">
      <formula>150</formula>
    </cfRule>
  </conditionalFormatting>
  <conditionalFormatting sqref="AC34:AC117 AB118:AB122 AC123:AC130">
    <cfRule dxfId="276" operator="lessThan" priority="13" stopIfTrue="true" type="cellIs">
      <formula>60</formula>
    </cfRule>
  </conditionalFormatting>
  <conditionalFormatting sqref="AE34:AE110 AD121:AD122 AE127:AE130">
    <cfRule dxfId="277" operator="equal" priority="14" stopIfTrue="true" type="cellIs">
      <formula>"Out of stock more than 60 days"</formula>
    </cfRule>
  </conditionalFormatting>
  <conditionalFormatting sqref="AE34:AE110 AD121:AD122 AE127:AE130">
    <cfRule dxfId="278" operator="equal" priority="15" stopIfTrue="true" type="cellIs">
      <formula>"Out of stock more than 150 days"</formula>
    </cfRule>
  </conditionalFormatting>
  <conditionalFormatting sqref="AE34:AE110 AD121:AD122 AE127:AE130">
    <cfRule dxfId="279" operator="equal" priority="16" stopIfTrue="true" type="cellIs">
      <formula>"Out of stock less than 60 days"</formula>
    </cfRule>
  </conditionalFormatting>
  <conditionalFormatting sqref="AE34:AE110 AD121:AD122 AE127:AE134">
    <cfRule dxfId="280" operator="equal" priority="17" stopIfTrue="true" type="cellIs">
      <formula>"Not sold yet"</formula>
    </cfRule>
  </conditionalFormatting>
  <conditionalFormatting sqref="J34:J117 I118:I122 J123:J130">
    <cfRule dxfId="281" operator="lessThanOrEqual" priority="18" stopIfTrue="true" type="cellIs">
      <formula>90</formula>
    </cfRule>
  </conditionalFormatting>
  <conditionalFormatting sqref="AC3:AC22">
    <cfRule dxfId="282" operator="equal" priority="19" stopIfTrue="true" type="cellIs">
      <formula>"-"</formula>
    </cfRule>
  </conditionalFormatting>
  <conditionalFormatting sqref="AC3:AC22">
    <cfRule dxfId="283" operator="greaterThan" priority="20" stopIfTrue="true" type="cellIs">
      <formula>150</formula>
    </cfRule>
  </conditionalFormatting>
  <conditionalFormatting sqref="AC3:AC22">
    <cfRule dxfId="284" operator="lessThan" priority="21" stopIfTrue="true" type="cellIs">
      <formula>60</formula>
    </cfRule>
  </conditionalFormatting>
  <conditionalFormatting sqref="AE3:AE22">
    <cfRule dxfId="285" operator="equal" priority="22" stopIfTrue="true" type="cellIs">
      <formula>"Out of stock less than 60 days"</formula>
    </cfRule>
  </conditionalFormatting>
  <conditionalFormatting sqref="AE3:AE22">
    <cfRule dxfId="286" operator="equal" priority="23" stopIfTrue="true" type="cellIs">
      <formula>"Not sold yet"</formula>
    </cfRule>
  </conditionalFormatting>
  <conditionalFormatting sqref="AE3:AE22">
    <cfRule dxfId="287" operator="equal" priority="24" stopIfTrue="true" type="cellIs">
      <formula>"Out of stock more than 150 days"</formula>
    </cfRule>
  </conditionalFormatting>
  <conditionalFormatting sqref="J3:J22">
    <cfRule dxfId="288" operator="lessThan" priority="25" stopIfTrue="true" type="cellIs">
      <formula>90</formula>
    </cfRule>
  </conditionalFormatting>
  <dataValidations count="1">
    <dataValidation allowBlank="true" errorStyle="stop" showErrorMessage="true" sqref="B3:B24 B34:B115 B129:B135" type="list">
      <formula1>"Active,Inactive,Deleted,Temporary,B2B Only,Ecom Only,Preparing"</formula1>
    </dataValidation>
  </dataValidations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2" min="2" style="0" width="13"/>
    <col collapsed="false" customWidth="true" hidden="false" max="10" min="10" style="0" width="8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1" min="1" style="0" width="9"/>
    <col collapsed="false" customWidth="true" hidden="false" max="9" min="9" style="0" width="11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3" min="33" style="0" width="14"/>
    <col collapsed="false" customWidth="true" hidden="false" max="4" min="4" style="0" width="15"/>
    <col collapsed="false" customWidth="true" hidden="false" max="12" min="12" style="0" width="10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6" min="36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30" min="30" style="0" width="11"/>
    <col collapsed="false" customWidth="true" hidden="false" max="35" min="35" style="0" width="54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29" min="29" style="0" width="9"/>
    <col collapsed="false" customWidth="true" hidden="false" max="38" min="38" style="0" width="5"/>
    <col collapsed="false" customWidth="true" hidden="false" max="5" min="5" style="0" width="15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32" min="32" style="0" width="9"/>
    <col collapsed="false" customWidth="true" hidden="false" max="37" min="37" style="0" width="6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1" min="31" style="0" width="28"/>
    <col collapsed="false" customWidth="true" hidden="false" max="40" min="40" style="0" width="7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9" min="39" style="0" width="5"/>
  </cols>
  <sheetData>
    <row r="1">
      <c r="A1" s="4316" t="s">
        <v>4068</v>
      </c>
      <c r="B1" s="4316" t="s">
        <v>4069</v>
      </c>
      <c r="C1" s="4317" t="s">
        <v>4070</v>
      </c>
      <c r="D1" s="4317" t="s">
        <v>4071</v>
      </c>
      <c r="E1" s="4317" t="s">
        <v>4072</v>
      </c>
      <c r="F1" s="4316" t="s">
        <v>4073</v>
      </c>
      <c r="G1" s="4316"/>
      <c r="H1" s="4318" t="s">
        <v>4074</v>
      </c>
      <c r="I1" s="4319" t="s">
        <v>4075</v>
      </c>
      <c r="J1" s="4320" t="s">
        <v>4076</v>
      </c>
      <c r="K1" s="4320" t="s">
        <v>4077</v>
      </c>
      <c r="L1" s="4320" t="s">
        <v>4078</v>
      </c>
      <c r="M1" s="4316" t="s">
        <v>4079</v>
      </c>
      <c r="N1" s="4316" t="s">
        <v>4080</v>
      </c>
      <c r="O1" s="4316" t="s">
        <v>4081</v>
      </c>
      <c r="P1" s="4316" t="s">
        <v>4082</v>
      </c>
      <c r="Q1" s="4316" t="s">
        <v>4083</v>
      </c>
      <c r="R1" s="4321" t="s">
        <v>4084</v>
      </c>
      <c r="S1" s="4321"/>
      <c r="T1" s="4321" t="s">
        <v>4085</v>
      </c>
      <c r="U1" s="4321"/>
      <c r="V1" s="4321" t="s">
        <v>4086</v>
      </c>
      <c r="W1" s="4321"/>
      <c r="X1" s="4321" t="s">
        <v>4087</v>
      </c>
      <c r="Y1" s="4321"/>
      <c r="Z1" s="4322" t="s">
        <v>4088</v>
      </c>
      <c r="AA1" s="4322"/>
      <c r="AB1" s="4323" t="s">
        <v>4089</v>
      </c>
      <c r="AC1" s="4320" t="s">
        <v>4090</v>
      </c>
      <c r="AD1" s="4320" t="s">
        <v>4091</v>
      </c>
      <c r="AE1" s="4320" t="s">
        <v>4092</v>
      </c>
      <c r="AF1" s="4320" t="s">
        <v>4093</v>
      </c>
      <c r="AG1" s="4320" t="s">
        <v>4094</v>
      </c>
      <c r="AH1" s="4320" t="s">
        <v>4095</v>
      </c>
      <c r="AI1" s="4320" t="s">
        <v>4096</v>
      </c>
      <c r="AJ1" s="4320" t="s">
        <v>4097</v>
      </c>
      <c r="AK1" s="4316" t="s">
        <v>4098</v>
      </c>
      <c r="AL1" s="4316" t="s">
        <v>4099</v>
      </c>
      <c r="AM1" s="4316" t="s">
        <v>4100</v>
      </c>
      <c r="AN1" s="4316" t="s">
        <v>4101</v>
      </c>
    </row>
    <row r="2">
      <c r="A2" s="4316" t="s">
        <v>4102</v>
      </c>
      <c r="B2" s="4316"/>
      <c r="C2" s="4316"/>
      <c r="D2" s="4316"/>
      <c r="E2" s="4317"/>
      <c r="F2" s="4316" t="s">
        <v>4103</v>
      </c>
      <c r="G2" s="4318" t="s">
        <v>4104</v>
      </c>
      <c r="H2" s="4318"/>
      <c r="I2" s="4319"/>
      <c r="J2" s="4320"/>
      <c r="K2" s="4320"/>
      <c r="L2" s="4320"/>
      <c r="M2" s="4316" t="s">
        <v>4105</v>
      </c>
      <c r="N2" s="4316" t="s">
        <v>4105</v>
      </c>
      <c r="O2" s="4316"/>
      <c r="P2" s="4316"/>
      <c r="Q2" s="4316"/>
      <c r="R2" s="4321" t="s">
        <v>4103</v>
      </c>
      <c r="S2" s="4324" t="s">
        <v>4104</v>
      </c>
      <c r="T2" s="4321" t="s">
        <v>4103</v>
      </c>
      <c r="U2" s="4324" t="s">
        <v>4104</v>
      </c>
      <c r="V2" s="4321" t="s">
        <v>4103</v>
      </c>
      <c r="W2" s="4324" t="s">
        <v>4104</v>
      </c>
      <c r="X2" s="4321" t="s">
        <v>4103</v>
      </c>
      <c r="Y2" s="4324" t="s">
        <v>4104</v>
      </c>
      <c r="Z2" s="4321" t="s">
        <v>4103</v>
      </c>
      <c r="AA2" s="4324" t="s">
        <v>4104</v>
      </c>
      <c r="AB2" s="4323"/>
      <c r="AC2" s="4320"/>
      <c r="AD2" s="4320"/>
      <c r="AE2" s="4320"/>
      <c r="AF2" s="4320"/>
      <c r="AG2" s="4320"/>
      <c r="AH2" s="4320"/>
      <c r="AI2" s="4320"/>
      <c r="AJ2" s="4320"/>
      <c r="AK2" s="4316"/>
      <c r="AL2" s="4316"/>
      <c r="AM2" s="4316"/>
      <c r="AN2" s="4316"/>
    </row>
    <row customHeight="true" hidden="true" ht="18" r="3">
      <c r="A3" s="4325">
        <v>1</v>
      </c>
      <c r="B3" s="4325" t="s">
        <v>4106</v>
      </c>
      <c r="C3" s="4326" t="s">
        <v>4107</v>
      </c>
      <c r="D3" s="4326" t="s">
        <v>4107</v>
      </c>
      <c r="E3" s="4327" t="s">
        <v>4108</v>
      </c>
      <c r="F3" s="4328">
        <v>419</v>
      </c>
      <c r="G3" s="4329">
        <v>419</v>
      </c>
      <c r="H3" s="4330"/>
      <c r="I3" s="4331">
        <f>VLOOKUP(C3,'Data Products'!$A:$B,2,0)</f>
      </c>
      <c r="J3" s="4332">
        <f t="shared" ref="J3:J24" si="0">IFERROR(I3-TODAY(),"")</f>
      </c>
      <c r="K3" s="4333">
        <v>45723</v>
      </c>
      <c r="L3" s="4334">
        <f t="shared" ref="L3:L24" si="11">TODAY()-K3</f>
      </c>
      <c r="M3" s="4330">
        <v>354</v>
      </c>
      <c r="N3" s="4330">
        <v>380</v>
      </c>
      <c r="O3" s="4330"/>
      <c r="P3" s="4330"/>
      <c r="Q3" s="4325"/>
      <c r="R3" s="4330">
        <v>0</v>
      </c>
      <c r="S3" s="4330">
        <v>0</v>
      </c>
      <c r="T3" s="4330">
        <v>326</v>
      </c>
      <c r="U3" s="4330">
        <v>326</v>
      </c>
      <c r="V3" s="4330">
        <v>146</v>
      </c>
      <c r="W3" s="4330">
        <v>146</v>
      </c>
      <c r="X3" s="4330">
        <v>0</v>
      </c>
      <c r="Y3" s="4330">
        <v>0</v>
      </c>
      <c r="Z3" s="4330">
        <v>0</v>
      </c>
      <c r="AA3" s="4330">
        <v>0</v>
      </c>
      <c r="AB3" s="4335">
        <f t="shared" ref="AB3:AB24" si="20">N3/30</f>
      </c>
      <c r="AC3" s="4336">
        <f t="shared" ref="AC3:AC24" si="25">IFERROR(F3/AB3,"-")</f>
      </c>
      <c r="AD3" s="4337">
        <f t="shared" ref="AD3:AD24" si="3">IFERROR(TODAY()+AC3,"-")</f>
      </c>
      <c r="AE3" s="4338">
        <f t="shared" ref="AE3:AE24" si="14">_xlfn.IFS(AC3="-","Not sold yet",AND(AC3&lt;=150,AC3&gt;60),"Out of stock more than 60 days",AC3&lt;=60,"Out of stock less than 60 days",AC3&gt;=150,"Out of stock more than 150 days")</f>
      </c>
      <c r="AF3" s="4339">
        <f>VLOOKUP(C3,'Data Products'!$A:$J,10,0)</f>
      </c>
      <c r="AG3" s="4340">
        <f t="shared" ref="AG3:AG24" si="28">AF3*F3</f>
      </c>
      <c r="AH3" s="4341">
        <f t="shared" ref="AH3:AH22" si="6">IF(J3&lt;=90,F3,0)</f>
      </c>
      <c r="AI3" s="4342">
        <f>IFERROR(VLOOKUP(C3,$C$3:$AI$42,34,0),"")</f>
      </c>
      <c r="AJ3" s="4343"/>
      <c r="AK3" s="4344"/>
      <c r="AL3" s="4343"/>
      <c r="AM3" s="4344"/>
      <c r="AN3" s="4344"/>
    </row>
    <row r="4">
      <c r="A4" s="4325">
        <v>2</v>
      </c>
      <c r="B4" s="4325" t="s">
        <v>4109</v>
      </c>
      <c r="C4" s="4326" t="s">
        <v>4108</v>
      </c>
      <c r="D4" s="4326" t="s">
        <v>4108</v>
      </c>
      <c r="E4" s="4326" t="s">
        <v>4108</v>
      </c>
      <c r="F4" s="4345">
        <v>14829</v>
      </c>
      <c r="G4" s="4329">
        <v>14670</v>
      </c>
      <c r="H4" s="4330"/>
      <c r="I4" s="4331">
        <f>VLOOKUP(C4,'Data Products'!$A:$B,2,0)</f>
      </c>
      <c r="J4" s="4332">
        <f t="shared" si="0"/>
      </c>
      <c r="K4" s="4333">
        <v>45617</v>
      </c>
      <c r="L4" s="4334">
        <f t="shared" si="11"/>
      </c>
      <c r="M4" s="4330">
        <v>12172</v>
      </c>
      <c r="N4" s="4330">
        <v>16691</v>
      </c>
      <c r="O4" s="4330"/>
      <c r="P4" s="4330"/>
      <c r="Q4" s="4325"/>
      <c r="R4" s="4330">
        <v>0</v>
      </c>
      <c r="S4" s="4330">
        <v>0</v>
      </c>
      <c r="T4" s="4346">
        <v>1378</v>
      </c>
      <c r="U4" s="4346">
        <v>1369</v>
      </c>
      <c r="V4" s="4330">
        <v>115</v>
      </c>
      <c r="W4" s="4330">
        <v>112</v>
      </c>
      <c r="X4" s="4330">
        <v>46</v>
      </c>
      <c r="Y4" s="4330">
        <v>22</v>
      </c>
      <c r="Z4" s="4330">
        <v>0</v>
      </c>
      <c r="AA4" s="4330">
        <v>0</v>
      </c>
      <c r="AB4" s="4335">
        <f t="shared" si="20"/>
      </c>
      <c r="AC4" s="4347">
        <f t="shared" si="25"/>
      </c>
      <c r="AD4" s="4337">
        <f t="shared" si="3"/>
      </c>
      <c r="AE4" s="4348">
        <f t="shared" si="14"/>
      </c>
      <c r="AF4" s="4339">
        <f>VLOOKUP(C4,'Data Products'!$A:$J,10,0)</f>
      </c>
      <c r="AG4" s="4340">
        <f t="shared" si="28"/>
      </c>
      <c r="AH4" s="4341">
        <f t="shared" si="6"/>
      </c>
      <c r="AI4" s="4342" t="s">
        <v>4110</v>
      </c>
      <c r="AJ4" s="4344"/>
      <c r="AK4" s="4344"/>
      <c r="AL4" s="4343"/>
      <c r="AM4" s="4344"/>
      <c r="AN4" s="4344"/>
    </row>
    <row r="5">
      <c r="A5" s="4325">
        <v>3</v>
      </c>
      <c r="B5" s="4325" t="s">
        <v>4109</v>
      </c>
      <c r="C5" s="4349" t="s">
        <v>4111</v>
      </c>
      <c r="D5" s="4349" t="s">
        <v>4111</v>
      </c>
      <c r="E5" s="4349" t="s">
        <v>4111</v>
      </c>
      <c r="F5" s="4345">
        <v>395</v>
      </c>
      <c r="G5" s="4329">
        <v>395</v>
      </c>
      <c r="H5" s="4330"/>
      <c r="I5" s="4331">
        <f>VLOOKUP(C5,'Data Products'!$A:$B,2,0)</f>
      </c>
      <c r="J5" s="4332">
        <f t="shared" si="0"/>
      </c>
      <c r="K5" s="4333">
        <v>45191</v>
      </c>
      <c r="L5" s="4334">
        <f t="shared" si="11"/>
      </c>
      <c r="M5" s="4330">
        <v>42</v>
      </c>
      <c r="N5" s="4350">
        <v>59</v>
      </c>
      <c r="O5" s="4330"/>
      <c r="P5" s="4330"/>
      <c r="Q5" s="4325"/>
      <c r="R5" s="4330">
        <v>0</v>
      </c>
      <c r="S5" s="4330">
        <v>0</v>
      </c>
      <c r="T5" s="4330">
        <v>26</v>
      </c>
      <c r="U5" s="4330">
        <v>26</v>
      </c>
      <c r="V5" s="4330">
        <v>416</v>
      </c>
      <c r="W5" s="4330">
        <v>416</v>
      </c>
      <c r="X5" s="4330">
        <v>0</v>
      </c>
      <c r="Y5" s="4330">
        <v>0</v>
      </c>
      <c r="Z5" s="4330">
        <v>0</v>
      </c>
      <c r="AA5" s="4330">
        <v>0</v>
      </c>
      <c r="AB5" s="4335">
        <f t="shared" si="20"/>
      </c>
      <c r="AC5" s="4347">
        <f t="shared" si="25"/>
      </c>
      <c r="AD5" s="4337">
        <f t="shared" si="3"/>
      </c>
      <c r="AE5" s="4348">
        <f t="shared" si="14"/>
      </c>
      <c r="AF5" s="4339">
        <f>VLOOKUP(C5,'Data Products'!$A:$J,10,0)</f>
      </c>
      <c r="AG5" s="4340">
        <f t="shared" si="28"/>
      </c>
      <c r="AH5" s="4341">
        <f t="shared" si="6"/>
      </c>
      <c r="AI5" s="4342" t="s">
        <v>4112</v>
      </c>
      <c r="AJ5" s="4344"/>
      <c r="AK5" s="4344"/>
      <c r="AL5" s="4343"/>
      <c r="AM5" s="4344"/>
      <c r="AN5" s="4344"/>
    </row>
    <row r="6">
      <c r="A6" s="4325">
        <v>4</v>
      </c>
      <c r="B6" s="4325" t="s">
        <v>4109</v>
      </c>
      <c r="C6" s="4349" t="s">
        <v>4113</v>
      </c>
      <c r="D6" s="4349" t="s">
        <v>4113</v>
      </c>
      <c r="E6" s="4349" t="s">
        <v>4113</v>
      </c>
      <c r="F6" s="4328">
        <v>4338</v>
      </c>
      <c r="G6" s="4329">
        <v>4338</v>
      </c>
      <c r="H6" s="4330"/>
      <c r="I6" s="4331">
        <f>VLOOKUP(C6,'Data Products'!$A:$B,2,0)</f>
      </c>
      <c r="J6" s="4332">
        <f t="shared" si="0"/>
      </c>
      <c r="K6" s="4333">
        <v>45752</v>
      </c>
      <c r="L6" s="4334">
        <f t="shared" si="11"/>
      </c>
      <c r="M6" s="4330">
        <v>4</v>
      </c>
      <c r="N6" s="4330">
        <v>9</v>
      </c>
      <c r="O6" s="4330"/>
      <c r="P6" s="4330"/>
      <c r="Q6" s="4325"/>
      <c r="R6" s="4330">
        <v>0</v>
      </c>
      <c r="S6" s="4330">
        <v>0</v>
      </c>
      <c r="T6" s="4330">
        <v>1</v>
      </c>
      <c r="U6" s="4330">
        <v>1</v>
      </c>
      <c r="V6" s="4330">
        <v>1</v>
      </c>
      <c r="W6" s="4330">
        <v>1</v>
      </c>
      <c r="X6" s="4330">
        <v>0</v>
      </c>
      <c r="Y6" s="4330">
        <v>0</v>
      </c>
      <c r="Z6" s="4330">
        <v>0</v>
      </c>
      <c r="AA6" s="4330">
        <v>0</v>
      </c>
      <c r="AB6" s="4335">
        <f t="shared" si="20"/>
      </c>
      <c r="AC6" s="4347">
        <f t="shared" si="25"/>
      </c>
      <c r="AD6" s="4337">
        <f t="shared" si="3"/>
      </c>
      <c r="AE6" s="4348">
        <f t="shared" si="14"/>
      </c>
      <c r="AF6" s="4339">
        <f>VLOOKUP(C6,'Data Products'!$A:$J,10,0)</f>
      </c>
      <c r="AG6" s="4340">
        <f t="shared" si="28"/>
      </c>
      <c r="AH6" s="4341">
        <f t="shared" si="6"/>
      </c>
      <c r="AI6" s="4342">
        <f t="shared" ref="AI6:AI7" si="17">IFERROR(VLOOKUP(C6,$C$3:$AI$42,34,0),"")</f>
      </c>
      <c r="AJ6" s="4344"/>
      <c r="AK6" s="4344"/>
      <c r="AL6" s="4343"/>
      <c r="AM6" s="4344"/>
      <c r="AN6" s="4344"/>
    </row>
    <row r="7">
      <c r="A7" s="4325">
        <v>5</v>
      </c>
      <c r="B7" s="4325" t="s">
        <v>4109</v>
      </c>
      <c r="C7" s="4349" t="s">
        <v>4114</v>
      </c>
      <c r="D7" s="4349" t="s">
        <v>4114</v>
      </c>
      <c r="E7" s="4349" t="s">
        <v>4114</v>
      </c>
      <c r="F7" s="4328">
        <v>936</v>
      </c>
      <c r="G7" s="4329">
        <v>913</v>
      </c>
      <c r="H7" s="4330"/>
      <c r="I7" s="4331">
        <f>VLOOKUP(C7,'Data Products'!$A:$B,2,0)</f>
      </c>
      <c r="J7" s="4332">
        <f t="shared" si="0"/>
      </c>
      <c r="K7" s="4333">
        <v>45854</v>
      </c>
      <c r="L7" s="4334">
        <f t="shared" si="11"/>
      </c>
      <c r="M7" s="4330">
        <v>22</v>
      </c>
      <c r="N7" s="4350">
        <v>43</v>
      </c>
      <c r="O7" s="4330"/>
      <c r="P7" s="4330"/>
      <c r="Q7" s="4325"/>
      <c r="R7" s="4330">
        <v>0</v>
      </c>
      <c r="S7" s="4330">
        <v>0</v>
      </c>
      <c r="T7" s="4330">
        <v>288</v>
      </c>
      <c r="U7" s="4330">
        <v>288</v>
      </c>
      <c r="V7" s="4330">
        <v>512</v>
      </c>
      <c r="W7" s="4330">
        <v>512</v>
      </c>
      <c r="X7" s="4330">
        <v>20</v>
      </c>
      <c r="Y7" s="4351">
        <v>20</v>
      </c>
      <c r="Z7" s="4330">
        <v>0</v>
      </c>
      <c r="AA7" s="4330">
        <v>0</v>
      </c>
      <c r="AB7" s="4335">
        <f t="shared" si="20"/>
      </c>
      <c r="AC7" s="4352">
        <f t="shared" si="25"/>
      </c>
      <c r="AD7" s="4337">
        <f t="shared" si="3"/>
      </c>
      <c r="AE7" s="4353">
        <f t="shared" si="14"/>
      </c>
      <c r="AF7" s="4339">
        <f>VLOOKUP(C7,'Data Products'!$A:$J,10,0)</f>
      </c>
      <c r="AG7" s="4340">
        <f t="shared" si="28"/>
      </c>
      <c r="AH7" s="4341">
        <f t="shared" si="6"/>
      </c>
      <c r="AI7" s="4342">
        <f t="shared" si="17"/>
      </c>
      <c r="AJ7" s="4344"/>
      <c r="AK7" s="4344"/>
      <c r="AL7" s="4343"/>
      <c r="AM7" s="4344"/>
      <c r="AN7" s="4344"/>
    </row>
    <row r="8">
      <c r="A8" s="4325">
        <v>6</v>
      </c>
      <c r="B8" s="4325" t="s">
        <v>4109</v>
      </c>
      <c r="C8" s="4349" t="s">
        <v>4115</v>
      </c>
      <c r="D8" s="4349" t="s">
        <v>4115</v>
      </c>
      <c r="E8" s="4349" t="s">
        <v>4115</v>
      </c>
      <c r="F8" s="4328">
        <v>2562</v>
      </c>
      <c r="G8" s="4329">
        <v>2562</v>
      </c>
      <c r="H8" s="4330"/>
      <c r="I8" s="4331">
        <f>VLOOKUP(C8,'Data Products'!$A:$B,2,0)</f>
      </c>
      <c r="J8" s="4332">
        <f t="shared" si="0"/>
      </c>
      <c r="K8" s="4333">
        <v>45855</v>
      </c>
      <c r="L8" s="4334">
        <f t="shared" si="11"/>
      </c>
      <c r="M8" s="4330">
        <v>14</v>
      </c>
      <c r="N8" s="4330">
        <v>71</v>
      </c>
      <c r="O8" s="4330"/>
      <c r="P8" s="4330"/>
      <c r="Q8" s="4325"/>
      <c r="R8" s="4330">
        <v>0</v>
      </c>
      <c r="S8" s="4330">
        <v>0</v>
      </c>
      <c r="T8" s="4330">
        <v>51</v>
      </c>
      <c r="U8" s="4330">
        <v>51</v>
      </c>
      <c r="V8" s="4330">
        <v>101</v>
      </c>
      <c r="W8" s="4330">
        <v>101</v>
      </c>
      <c r="X8" s="4330">
        <v>0</v>
      </c>
      <c r="Y8" s="4330">
        <v>0</v>
      </c>
      <c r="Z8" s="4330">
        <v>0</v>
      </c>
      <c r="AA8" s="4330">
        <v>0</v>
      </c>
      <c r="AB8" s="4335">
        <f t="shared" si="20"/>
      </c>
      <c r="AC8" s="4347">
        <f t="shared" si="25"/>
      </c>
      <c r="AD8" s="4337">
        <f t="shared" si="3"/>
      </c>
      <c r="AE8" s="4348">
        <f t="shared" si="14"/>
      </c>
      <c r="AF8" s="4339">
        <f>VLOOKUP(C8,'Data Products'!$A:$J,10,0)</f>
      </c>
      <c r="AG8" s="4340">
        <f t="shared" si="28"/>
      </c>
      <c r="AH8" s="4341">
        <f t="shared" si="6"/>
      </c>
      <c r="AI8" s="4342">
        <f>IFERROR(VLOOKUP(C8,$C$3:$AI$42,34,0)," ")</f>
      </c>
      <c r="AJ8" s="4344"/>
      <c r="AK8" s="4344"/>
      <c r="AL8" s="4343"/>
      <c r="AM8" s="4344"/>
      <c r="AN8" s="4344"/>
    </row>
    <row r="9">
      <c r="A9" s="4325">
        <v>7</v>
      </c>
      <c r="B9" s="4325" t="s">
        <v>4109</v>
      </c>
      <c r="C9" s="4349" t="s">
        <v>4116</v>
      </c>
      <c r="D9" s="4349" t="s">
        <v>4116</v>
      </c>
      <c r="E9" s="4349" t="s">
        <v>4116</v>
      </c>
      <c r="F9" s="4328">
        <v>2062</v>
      </c>
      <c r="G9" s="4329">
        <v>2062</v>
      </c>
      <c r="H9" s="4330"/>
      <c r="I9" s="4331">
        <f>VLOOKUP(C9,'Data Products'!$A:$B,2,0)</f>
      </c>
      <c r="J9" s="4332">
        <f t="shared" si="0"/>
      </c>
      <c r="K9" s="4333">
        <v>45856</v>
      </c>
      <c r="L9" s="4334">
        <f t="shared" si="11"/>
      </c>
      <c r="M9" s="4330">
        <v>0</v>
      </c>
      <c r="N9" s="4350">
        <v>0</v>
      </c>
      <c r="O9" s="4330"/>
      <c r="P9" s="4330"/>
      <c r="Q9" s="4325"/>
      <c r="R9" s="4330">
        <v>0</v>
      </c>
      <c r="S9" s="4330">
        <v>0</v>
      </c>
      <c r="T9" s="4330">
        <v>1480</v>
      </c>
      <c r="U9" s="4330">
        <v>1478</v>
      </c>
      <c r="V9" s="4330">
        <v>1112</v>
      </c>
      <c r="W9" s="4330">
        <v>1112</v>
      </c>
      <c r="X9" s="4330">
        <v>0</v>
      </c>
      <c r="Y9" s="4330">
        <v>0</v>
      </c>
      <c r="Z9" s="4330">
        <v>0</v>
      </c>
      <c r="AA9" s="4330">
        <v>0</v>
      </c>
      <c r="AB9" s="4335">
        <f t="shared" si="20"/>
      </c>
      <c r="AC9" s="4347">
        <f t="shared" si="25"/>
      </c>
      <c r="AD9" s="4337">
        <f t="shared" si="3"/>
      </c>
      <c r="AE9" s="4348">
        <f t="shared" si="14"/>
      </c>
      <c r="AF9" s="4339">
        <f>VLOOKUP(C9,'Data Products'!$A:$J,10,0)</f>
      </c>
      <c r="AG9" s="4340">
        <f t="shared" si="28"/>
      </c>
      <c r="AH9" s="4341">
        <f t="shared" si="6"/>
      </c>
      <c r="AI9" s="4342">
        <f t="shared" ref="AI9:AI11" si="18">IFERROR(VLOOKUP(C9,$C$3:$AI$42,34,0),"")</f>
      </c>
      <c r="AJ9" s="4344"/>
      <c r="AK9" s="4344"/>
      <c r="AL9" s="4343"/>
      <c r="AM9" s="4344"/>
      <c r="AN9" s="4344"/>
    </row>
    <row r="10">
      <c r="A10" s="4325">
        <v>8</v>
      </c>
      <c r="B10" s="4325" t="s">
        <v>4109</v>
      </c>
      <c r="C10" s="4349" t="s">
        <v>4117</v>
      </c>
      <c r="D10" s="4349" t="s">
        <v>4117</v>
      </c>
      <c r="E10" s="4349" t="s">
        <v>4117</v>
      </c>
      <c r="F10" s="4328">
        <v>988</v>
      </c>
      <c r="G10" s="4329">
        <v>987</v>
      </c>
      <c r="H10" s="4330"/>
      <c r="I10" s="4331">
        <f>VLOOKUP(C10,'Data Products'!$A:$B,2,0)</f>
      </c>
      <c r="J10" s="4332">
        <f t="shared" si="0"/>
      </c>
      <c r="K10" s="4333">
        <v>45857</v>
      </c>
      <c r="L10" s="4334">
        <f t="shared" si="11"/>
      </c>
      <c r="M10" s="4330">
        <v>119</v>
      </c>
      <c r="N10" s="4330">
        <v>282</v>
      </c>
      <c r="O10" s="4330"/>
      <c r="P10" s="4330"/>
      <c r="Q10" s="4325"/>
      <c r="R10" s="4330">
        <v>0</v>
      </c>
      <c r="S10" s="4330">
        <v>0</v>
      </c>
      <c r="T10" s="4330">
        <v>0</v>
      </c>
      <c r="U10" s="4330">
        <v>0</v>
      </c>
      <c r="V10" s="4330">
        <v>2</v>
      </c>
      <c r="W10" s="4330">
        <v>2</v>
      </c>
      <c r="X10" s="4330">
        <v>0</v>
      </c>
      <c r="Y10" s="4330">
        <v>0</v>
      </c>
      <c r="Z10" s="4330">
        <v>0</v>
      </c>
      <c r="AA10" s="4330">
        <v>0</v>
      </c>
      <c r="AB10" s="4335">
        <f t="shared" si="20"/>
      </c>
      <c r="AC10" s="4347">
        <f t="shared" si="25"/>
      </c>
      <c r="AD10" s="4337">
        <f t="shared" si="3"/>
      </c>
      <c r="AE10" s="4348">
        <f t="shared" si="14"/>
      </c>
      <c r="AF10" s="4339">
        <f>VLOOKUP(C10,'Data Products'!$A:$J,10,0)</f>
      </c>
      <c r="AG10" s="4340">
        <f t="shared" si="28"/>
      </c>
      <c r="AH10" s="4341">
        <f t="shared" si="6"/>
      </c>
      <c r="AI10" s="4342">
        <f t="shared" si="18"/>
      </c>
      <c r="AJ10" s="4344"/>
      <c r="AK10" s="4344"/>
      <c r="AL10" s="4343"/>
      <c r="AM10" s="4344"/>
      <c r="AN10" s="4344"/>
    </row>
    <row r="11">
      <c r="A11" s="4325">
        <v>9</v>
      </c>
      <c r="B11" s="4325" t="s">
        <v>4106</v>
      </c>
      <c r="C11" s="4349" t="s">
        <v>4118</v>
      </c>
      <c r="D11" s="4349" t="s">
        <v>4118</v>
      </c>
      <c r="E11" s="4349" t="s">
        <v>4118</v>
      </c>
      <c r="F11" s="4328">
        <v>1200</v>
      </c>
      <c r="G11" s="4329">
        <v>1200</v>
      </c>
      <c r="H11" s="4330"/>
      <c r="I11" s="4331">
        <f>VLOOKUP(C11,'Data Products'!$A:$B,2,0)</f>
      </c>
      <c r="J11" s="4332">
        <f t="shared" si="0"/>
      </c>
      <c r="K11" s="4333">
        <v>45858</v>
      </c>
      <c r="L11" s="4334">
        <f t="shared" si="11"/>
      </c>
      <c r="M11" s="4354">
        <v>0</v>
      </c>
      <c r="N11" s="4354">
        <v>0</v>
      </c>
      <c r="O11" s="4330"/>
      <c r="P11" s="4330"/>
      <c r="Q11" s="4325"/>
      <c r="R11" s="4330">
        <v>0</v>
      </c>
      <c r="S11" s="4330">
        <v>0</v>
      </c>
      <c r="T11" s="4330">
        <v>1289</v>
      </c>
      <c r="U11" s="4330">
        <v>1289</v>
      </c>
      <c r="V11" s="4330">
        <v>773</v>
      </c>
      <c r="W11" s="4330">
        <v>773</v>
      </c>
      <c r="X11" s="4330">
        <v>0</v>
      </c>
      <c r="Y11" s="4330">
        <v>0</v>
      </c>
      <c r="Z11" s="4330">
        <v>0</v>
      </c>
      <c r="AA11" s="4330">
        <v>0</v>
      </c>
      <c r="AB11" s="4335">
        <f t="shared" si="20"/>
      </c>
      <c r="AC11" s="4347">
        <f t="shared" si="25"/>
      </c>
      <c r="AD11" s="4337">
        <f t="shared" si="3"/>
      </c>
      <c r="AE11" s="4348">
        <f t="shared" si="14"/>
      </c>
      <c r="AF11" s="4339">
        <f>VLOOKUP(C11,'Data Products'!$A:$J,10,0)</f>
      </c>
      <c r="AG11" s="4340">
        <f t="shared" si="28"/>
      </c>
      <c r="AH11" s="4341">
        <f t="shared" si="6"/>
      </c>
      <c r="AI11" s="4342">
        <f t="shared" si="18"/>
      </c>
      <c r="AJ11" s="4344"/>
      <c r="AK11" s="4344"/>
      <c r="AL11" s="4343"/>
      <c r="AM11" s="4344"/>
      <c r="AN11" s="4344"/>
    </row>
    <row r="12">
      <c r="A12" s="4325">
        <v>10</v>
      </c>
      <c r="B12" s="4325" t="s">
        <v>4106</v>
      </c>
      <c r="C12" s="4349" t="s">
        <v>4119</v>
      </c>
      <c r="D12" s="4349" t="s">
        <v>4119</v>
      </c>
      <c r="E12" s="4349" t="s">
        <v>4119</v>
      </c>
      <c r="F12" s="4328">
        <v>1000</v>
      </c>
      <c r="G12" s="4329">
        <v>1000</v>
      </c>
      <c r="H12" s="4330"/>
      <c r="I12" s="4331">
        <f>VLOOKUP(C12,'Data Products'!$A:$B,2,0)</f>
      </c>
      <c r="J12" s="4332">
        <f t="shared" si="0"/>
      </c>
      <c r="K12" s="4333">
        <v>45532</v>
      </c>
      <c r="L12" s="4334">
        <f t="shared" si="11"/>
      </c>
      <c r="M12" s="4355">
        <v>0</v>
      </c>
      <c r="N12" s="4356">
        <v>0</v>
      </c>
      <c r="O12" s="4357"/>
      <c r="P12" s="4330"/>
      <c r="Q12" s="4325"/>
      <c r="R12" s="4330">
        <v>0</v>
      </c>
      <c r="S12" s="4330">
        <v>0</v>
      </c>
      <c r="T12" s="4330">
        <v>417</v>
      </c>
      <c r="U12" s="4330">
        <v>416</v>
      </c>
      <c r="V12" s="4330">
        <v>785</v>
      </c>
      <c r="W12" s="4330">
        <v>785</v>
      </c>
      <c r="X12" s="4330">
        <v>0</v>
      </c>
      <c r="Y12" s="4330">
        <v>0</v>
      </c>
      <c r="Z12" s="4330">
        <v>0</v>
      </c>
      <c r="AA12" s="4330">
        <v>0</v>
      </c>
      <c r="AB12" s="4335">
        <f t="shared" si="20"/>
      </c>
      <c r="AC12" s="4347">
        <f t="shared" si="25"/>
      </c>
      <c r="AD12" s="4337">
        <f t="shared" si="3"/>
      </c>
      <c r="AE12" s="4348">
        <f t="shared" si="14"/>
      </c>
      <c r="AF12" s="4339">
        <f>VLOOKUP(C12,'Data Products'!$A:$J,10,0)</f>
      </c>
      <c r="AG12" s="4340">
        <f t="shared" si="28"/>
      </c>
      <c r="AH12" s="4341">
        <f t="shared" si="6"/>
      </c>
      <c r="AI12" s="4342" t="s">
        <v>4120</v>
      </c>
      <c r="AJ12" s="4344"/>
      <c r="AK12" s="4344"/>
      <c r="AL12" s="4343"/>
      <c r="AM12" s="4344"/>
      <c r="AN12" s="4344"/>
    </row>
    <row r="13">
      <c r="A13" s="4325">
        <v>11</v>
      </c>
      <c r="B13" s="4325" t="s">
        <v>4106</v>
      </c>
      <c r="C13" s="4349" t="s">
        <v>4121</v>
      </c>
      <c r="D13" s="4349" t="s">
        <v>4121</v>
      </c>
      <c r="E13" s="4349" t="s">
        <v>4121</v>
      </c>
      <c r="F13" s="4328">
        <v>500</v>
      </c>
      <c r="G13" s="4329">
        <v>500</v>
      </c>
      <c r="H13" s="4330"/>
      <c r="I13" s="4331">
        <f>VLOOKUP(C13,'Data Products'!$A:$B,2,0)</f>
      </c>
      <c r="J13" s="4332">
        <f t="shared" si="0"/>
      </c>
      <c r="K13" s="4333">
        <v>45504</v>
      </c>
      <c r="L13" s="4358">
        <f t="shared" si="11"/>
      </c>
      <c r="M13" s="4356">
        <v>0</v>
      </c>
      <c r="N13" s="4356">
        <v>0</v>
      </c>
      <c r="O13" s="4357"/>
      <c r="P13" s="4330"/>
      <c r="Q13" s="4325"/>
      <c r="R13" s="4330">
        <v>0</v>
      </c>
      <c r="S13" s="4330">
        <v>0</v>
      </c>
      <c r="T13" s="4330">
        <v>3870</v>
      </c>
      <c r="U13" s="4330">
        <v>1017</v>
      </c>
      <c r="V13" s="4330">
        <v>366</v>
      </c>
      <c r="W13" s="4330">
        <v>366</v>
      </c>
      <c r="X13" s="4330">
        <v>0</v>
      </c>
      <c r="Y13" s="4330">
        <v>0</v>
      </c>
      <c r="Z13" s="4330">
        <v>0</v>
      </c>
      <c r="AA13" s="4330">
        <v>0</v>
      </c>
      <c r="AB13" s="4335">
        <f t="shared" si="20"/>
      </c>
      <c r="AC13" s="4336">
        <f t="shared" si="25"/>
      </c>
      <c r="AD13" s="4337">
        <f t="shared" si="3"/>
      </c>
      <c r="AE13" s="4338">
        <f t="shared" si="14"/>
      </c>
      <c r="AF13" s="4339">
        <f>VLOOKUP(C13,'Data Products'!$A:$J,10,0)</f>
      </c>
      <c r="AG13" s="4340">
        <f t="shared" si="28"/>
      </c>
      <c r="AH13" s="4341">
        <f t="shared" si="6"/>
      </c>
      <c r="AI13" s="4342">
        <f>IFERROR(VLOOKUP(C13,$C$3:$AI$42,34,0),"")</f>
      </c>
      <c r="AJ13" s="4344"/>
      <c r="AK13" s="4344"/>
      <c r="AL13" s="4357"/>
      <c r="AM13" s="4344"/>
      <c r="AN13" s="4344"/>
    </row>
    <row r="14">
      <c r="A14" s="4325">
        <v>12</v>
      </c>
      <c r="B14" s="4325" t="s">
        <v>4109</v>
      </c>
      <c r="C14" s="4349" t="s">
        <v>4122</v>
      </c>
      <c r="D14" s="4349" t="s">
        <v>4122</v>
      </c>
      <c r="E14" s="4359" t="s">
        <v>4123</v>
      </c>
      <c r="F14" s="4328">
        <v>182</v>
      </c>
      <c r="G14" s="4329">
        <v>182</v>
      </c>
      <c r="H14" s="4330"/>
      <c r="I14" s="4331">
        <f>VLOOKUP(C14,'Data Products'!$A:$B,2,0)</f>
      </c>
      <c r="J14" s="4332">
        <f t="shared" si="0"/>
      </c>
      <c r="K14" s="4333">
        <v>45504</v>
      </c>
      <c r="L14" s="4334">
        <f t="shared" si="11"/>
      </c>
      <c r="M14" s="4360">
        <v>0</v>
      </c>
      <c r="N14" s="4360">
        <v>10</v>
      </c>
      <c r="O14" s="4346"/>
      <c r="P14" s="4346"/>
      <c r="Q14" s="4325"/>
      <c r="R14" s="4330">
        <v>1200</v>
      </c>
      <c r="S14" s="4351">
        <v>1200</v>
      </c>
      <c r="T14" s="4330">
        <v>0</v>
      </c>
      <c r="U14" s="4330">
        <v>0</v>
      </c>
      <c r="V14" s="4330">
        <v>0</v>
      </c>
      <c r="W14" s="4330">
        <v>0</v>
      </c>
      <c r="X14" s="4330">
        <v>0</v>
      </c>
      <c r="Y14" s="4330">
        <v>0</v>
      </c>
      <c r="Z14" s="4330">
        <v>0</v>
      </c>
      <c r="AA14" s="4330">
        <v>0</v>
      </c>
      <c r="AB14" s="4335">
        <f t="shared" si="20"/>
      </c>
      <c r="AC14" s="4347">
        <f t="shared" si="25"/>
      </c>
      <c r="AD14" s="4337">
        <f t="shared" si="3"/>
      </c>
      <c r="AE14" s="4348">
        <f t="shared" si="14"/>
      </c>
      <c r="AF14" s="4339">
        <f>VLOOKUP(C14,'Data Products'!$A:$J,10,0)</f>
      </c>
      <c r="AG14" s="4340">
        <f t="shared" si="28"/>
      </c>
      <c r="AH14" s="4341">
        <f t="shared" si="6"/>
      </c>
      <c r="AI14" s="4342">
        <f>IFERROR(VLOOKUP(C14,$C$3:$AI$42,34,0)," ")</f>
      </c>
      <c r="AJ14" s="4343"/>
      <c r="AK14" s="4344"/>
      <c r="AL14" s="4357"/>
      <c r="AM14" s="4344"/>
      <c r="AN14" s="4344"/>
    </row>
    <row r="15">
      <c r="A15" s="4325">
        <v>13</v>
      </c>
      <c r="B15" s="4325" t="s">
        <v>4109</v>
      </c>
      <c r="C15" s="4349" t="s">
        <v>4124</v>
      </c>
      <c r="D15" s="4349" t="s">
        <v>4124</v>
      </c>
      <c r="E15" s="4359" t="s">
        <v>4125</v>
      </c>
      <c r="F15" s="4328">
        <v>109</v>
      </c>
      <c r="G15" s="4329">
        <v>109</v>
      </c>
      <c r="H15" s="4330"/>
      <c r="I15" s="4331">
        <f>VLOOKUP(C15,'Data Products'!$A:$B,2,0)</f>
      </c>
      <c r="J15" s="4332">
        <f t="shared" si="0"/>
      </c>
      <c r="K15" s="4333">
        <v>45648</v>
      </c>
      <c r="L15" s="4334">
        <f t="shared" si="11"/>
      </c>
      <c r="M15" s="4330">
        <v>5</v>
      </c>
      <c r="N15" s="4330">
        <v>20</v>
      </c>
      <c r="O15" s="4346"/>
      <c r="P15" s="4346"/>
      <c r="Q15" s="4325"/>
      <c r="R15" s="4330">
        <v>1000</v>
      </c>
      <c r="S15" s="4351">
        <v>1000</v>
      </c>
      <c r="T15" s="4330">
        <v>0</v>
      </c>
      <c r="U15" s="4330">
        <v>0</v>
      </c>
      <c r="V15" s="4330">
        <v>0</v>
      </c>
      <c r="W15" s="4330">
        <v>0</v>
      </c>
      <c r="X15" s="4330">
        <v>0</v>
      </c>
      <c r="Y15" s="4330">
        <v>0</v>
      </c>
      <c r="Z15" s="4330">
        <v>0</v>
      </c>
      <c r="AA15" s="4330">
        <v>0</v>
      </c>
      <c r="AB15" s="4335">
        <f t="shared" si="20"/>
      </c>
      <c r="AC15" s="4347">
        <f t="shared" si="25"/>
      </c>
      <c r="AD15" s="4337">
        <f t="shared" si="3"/>
      </c>
      <c r="AE15" s="4348">
        <f t="shared" si="14"/>
      </c>
      <c r="AF15" s="4339">
        <f>VLOOKUP(C15,'Data Products'!$A:$J,10,0)</f>
      </c>
      <c r="AG15" s="4340">
        <f t="shared" si="28"/>
      </c>
      <c r="AH15" s="4341">
        <f t="shared" si="6"/>
      </c>
      <c r="AI15" s="4342">
        <f t="shared" ref="AI15:AI17" si="19">IFERROR(VLOOKUP(C15,$C$3:$AI$42,34,0),"")</f>
      </c>
      <c r="AJ15" s="4343"/>
      <c r="AK15" s="4344"/>
      <c r="AL15" s="4357"/>
      <c r="AM15" s="4344"/>
      <c r="AN15" s="4344"/>
    </row>
    <row r="16">
      <c r="A16" s="4325">
        <v>14</v>
      </c>
      <c r="B16" s="4325" t="s">
        <v>4109</v>
      </c>
      <c r="C16" s="4349" t="s">
        <v>4126</v>
      </c>
      <c r="D16" s="4349" t="s">
        <v>4126</v>
      </c>
      <c r="E16" s="4359" t="s">
        <v>4127</v>
      </c>
      <c r="F16" s="4328">
        <v>1000</v>
      </c>
      <c r="G16" s="4329">
        <v>1000</v>
      </c>
      <c r="H16" s="4330"/>
      <c r="I16" s="4331">
        <f>VLOOKUP(C16,'Data Products'!$A:$B,2,0)</f>
      </c>
      <c r="J16" s="4332">
        <f t="shared" si="0"/>
      </c>
      <c r="K16" s="4333">
        <v>45504</v>
      </c>
      <c r="L16" s="4334">
        <f t="shared" si="11"/>
      </c>
      <c r="M16" s="4330">
        <v>0</v>
      </c>
      <c r="N16" s="4330">
        <v>0</v>
      </c>
      <c r="O16" s="4330"/>
      <c r="P16" s="4330"/>
      <c r="Q16" s="4325"/>
      <c r="R16" s="4330">
        <v>500</v>
      </c>
      <c r="S16" s="4330">
        <v>500</v>
      </c>
      <c r="T16" s="4330">
        <v>0</v>
      </c>
      <c r="U16" s="4330">
        <v>0</v>
      </c>
      <c r="V16" s="4330">
        <v>0</v>
      </c>
      <c r="W16" s="4330">
        <v>0</v>
      </c>
      <c r="X16" s="4330">
        <v>0</v>
      </c>
      <c r="Y16" s="4330">
        <v>0</v>
      </c>
      <c r="Z16" s="4330">
        <v>0</v>
      </c>
      <c r="AA16" s="4330">
        <v>0</v>
      </c>
      <c r="AB16" s="4335">
        <f t="shared" si="20"/>
      </c>
      <c r="AC16" s="4347">
        <f t="shared" si="25"/>
      </c>
      <c r="AD16" s="4337">
        <f t="shared" si="3"/>
      </c>
      <c r="AE16" s="4348">
        <f t="shared" si="14"/>
      </c>
      <c r="AF16" s="4339">
        <f>VLOOKUP(C16,'Data Products'!$A:$J,10,0)</f>
      </c>
      <c r="AG16" s="4340">
        <f t="shared" si="28"/>
      </c>
      <c r="AH16" s="4341">
        <f t="shared" si="6"/>
      </c>
      <c r="AI16" s="4342">
        <f t="shared" si="19"/>
      </c>
      <c r="AJ16" s="4343"/>
      <c r="AK16" s="4344"/>
      <c r="AL16" s="4343"/>
      <c r="AM16" s="4344"/>
      <c r="AN16" s="4344"/>
    </row>
    <row r="17">
      <c r="A17" s="4325">
        <v>15</v>
      </c>
      <c r="B17" s="4325" t="s">
        <v>4109</v>
      </c>
      <c r="C17" s="4349" t="s">
        <v>4128</v>
      </c>
      <c r="D17" s="4349" t="s">
        <v>4128</v>
      </c>
      <c r="E17" s="4359" t="s">
        <v>4129</v>
      </c>
      <c r="F17" s="4328">
        <v>22</v>
      </c>
      <c r="G17" s="4329">
        <v>22</v>
      </c>
      <c r="H17" s="4330"/>
      <c r="I17" s="4331">
        <f>VLOOKUP(C17,'Data Products'!$A:$B,2,0)</f>
      </c>
      <c r="J17" s="4332">
        <f t="shared" si="0"/>
      </c>
      <c r="K17" s="4333">
        <v>45653</v>
      </c>
      <c r="L17" s="4334">
        <f t="shared" si="11"/>
      </c>
      <c r="M17" s="4330">
        <v>22</v>
      </c>
      <c r="N17" s="4330">
        <v>37</v>
      </c>
      <c r="O17" s="4330"/>
      <c r="P17" s="4330"/>
      <c r="Q17" s="4325"/>
      <c r="R17" s="4330">
        <v>0</v>
      </c>
      <c r="S17" s="4330">
        <v>0</v>
      </c>
      <c r="T17" s="4330">
        <v>128</v>
      </c>
      <c r="U17" s="4330">
        <v>128</v>
      </c>
      <c r="V17" s="4330">
        <v>54</v>
      </c>
      <c r="W17" s="4330">
        <v>54</v>
      </c>
      <c r="X17" s="4330">
        <v>0</v>
      </c>
      <c r="Y17" s="4330">
        <v>0</v>
      </c>
      <c r="Z17" s="4330">
        <v>0</v>
      </c>
      <c r="AA17" s="4330">
        <v>0</v>
      </c>
      <c r="AB17" s="4335">
        <f t="shared" si="20"/>
      </c>
      <c r="AC17" s="4347">
        <f t="shared" si="25"/>
      </c>
      <c r="AD17" s="4337">
        <f t="shared" si="3"/>
      </c>
      <c r="AE17" s="4348">
        <f t="shared" si="14"/>
      </c>
      <c r="AF17" s="4339">
        <f>VLOOKUP(C17,'Data Products'!$A:$J,10,0)</f>
      </c>
      <c r="AG17" s="4340">
        <f t="shared" si="28"/>
      </c>
      <c r="AH17" s="4341">
        <f t="shared" si="6"/>
      </c>
      <c r="AI17" s="4342">
        <f t="shared" si="19"/>
      </c>
      <c r="AJ17" s="4344"/>
      <c r="AK17" s="4344"/>
      <c r="AL17" s="4343"/>
      <c r="AM17" s="4344"/>
      <c r="AN17" s="4344"/>
    </row>
    <row r="18">
      <c r="A18" s="4325">
        <v>16</v>
      </c>
      <c r="B18" s="4325" t="s">
        <v>4109</v>
      </c>
      <c r="C18" s="4349" t="s">
        <v>4130</v>
      </c>
      <c r="D18" s="4349" t="s">
        <v>4130</v>
      </c>
      <c r="E18" s="4359" t="s">
        <v>4131</v>
      </c>
      <c r="F18" s="4328">
        <v>780</v>
      </c>
      <c r="G18" s="4329">
        <v>771</v>
      </c>
      <c r="H18" s="4330"/>
      <c r="I18" s="4331">
        <f>VLOOKUP(C18,'Data Products'!$A:$B,2,0)</f>
      </c>
      <c r="J18" s="4332">
        <f t="shared" si="0"/>
      </c>
      <c r="K18" s="4333">
        <v>45737</v>
      </c>
      <c r="L18" s="4334">
        <f t="shared" si="11"/>
      </c>
      <c r="M18" s="4330">
        <v>279</v>
      </c>
      <c r="N18" s="4330">
        <v>653</v>
      </c>
      <c r="O18" s="4330"/>
      <c r="P18" s="4330"/>
      <c r="Q18" s="4325"/>
      <c r="R18" s="4330">
        <v>0</v>
      </c>
      <c r="S18" s="4330">
        <v>0</v>
      </c>
      <c r="T18" s="4330">
        <v>0</v>
      </c>
      <c r="U18" s="4330">
        <v>0</v>
      </c>
      <c r="V18" s="4330">
        <v>116</v>
      </c>
      <c r="W18" s="4330">
        <v>116</v>
      </c>
      <c r="X18" s="4330">
        <v>0</v>
      </c>
      <c r="Y18" s="4330">
        <v>0</v>
      </c>
      <c r="Z18" s="4330">
        <v>0</v>
      </c>
      <c r="AA18" s="4330">
        <v>0</v>
      </c>
      <c r="AB18" s="4335">
        <f t="shared" si="20"/>
      </c>
      <c r="AC18" s="4336">
        <f t="shared" si="25"/>
      </c>
      <c r="AD18" s="4337">
        <f t="shared" si="3"/>
      </c>
      <c r="AE18" s="4338">
        <f t="shared" si="14"/>
      </c>
      <c r="AF18" s="4339">
        <f>VLOOKUP(C18,'Data Products'!$A:$J,10,0)</f>
      </c>
      <c r="AG18" s="4340">
        <f t="shared" si="28"/>
      </c>
      <c r="AH18" s="4341">
        <f t="shared" si="6"/>
      </c>
      <c r="AI18" s="4342"/>
      <c r="AJ18" s="4344"/>
      <c r="AK18" s="4344"/>
      <c r="AL18" s="4343"/>
      <c r="AM18" s="4344"/>
      <c r="AN18" s="4344"/>
    </row>
    <row r="19">
      <c r="A19" s="4325">
        <v>17</v>
      </c>
      <c r="B19" s="4325" t="s">
        <v>4109</v>
      </c>
      <c r="C19" s="4349" t="s">
        <v>4132</v>
      </c>
      <c r="D19" s="4349" t="s">
        <v>4132</v>
      </c>
      <c r="E19" s="4349" t="s">
        <v>4132</v>
      </c>
      <c r="F19" s="4328">
        <v>450</v>
      </c>
      <c r="G19" s="4329">
        <v>450</v>
      </c>
      <c r="H19" s="4330"/>
      <c r="I19" s="4331">
        <f>VLOOKUP(C19,'Data Products'!$A:$B,2,0)</f>
      </c>
      <c r="J19" s="4332">
        <f t="shared" si="0"/>
      </c>
      <c r="K19" s="4333">
        <v>45653</v>
      </c>
      <c r="L19" s="4334">
        <f t="shared" si="11"/>
      </c>
      <c r="M19" s="4330">
        <v>8</v>
      </c>
      <c r="N19" s="4330">
        <v>25</v>
      </c>
      <c r="O19" s="4330"/>
      <c r="P19" s="4330"/>
      <c r="Q19" s="4325"/>
      <c r="R19" s="4351">
        <v>600</v>
      </c>
      <c r="S19" s="4330">
        <v>600</v>
      </c>
      <c r="T19" s="4330">
        <v>100</v>
      </c>
      <c r="U19" s="4330">
        <v>100</v>
      </c>
      <c r="V19" s="4330">
        <v>300</v>
      </c>
      <c r="W19" s="4330">
        <v>300</v>
      </c>
      <c r="X19" s="4330">
        <v>0</v>
      </c>
      <c r="Y19" s="4330">
        <v>0</v>
      </c>
      <c r="Z19" s="4330">
        <v>0</v>
      </c>
      <c r="AA19" s="4330">
        <v>0</v>
      </c>
      <c r="AB19" s="4335">
        <f t="shared" si="20"/>
      </c>
      <c r="AC19" s="4336">
        <f t="shared" si="25"/>
      </c>
      <c r="AD19" s="4337">
        <f t="shared" si="3"/>
      </c>
      <c r="AE19" s="4338">
        <f t="shared" si="14"/>
      </c>
      <c r="AF19" s="4339">
        <f>VLOOKUP(C19,'Data Products'!$A:$J,10,0)</f>
      </c>
      <c r="AG19" s="4340">
        <f t="shared" si="28"/>
      </c>
      <c r="AH19" s="4341">
        <f t="shared" si="6"/>
      </c>
      <c r="AI19" s="4342"/>
      <c r="AJ19" s="4344"/>
      <c r="AK19" s="4344"/>
      <c r="AL19" s="4343"/>
      <c r="AM19" s="4344"/>
      <c r="AN19" s="4344"/>
    </row>
    <row r="20">
      <c r="A20" s="4325">
        <v>18</v>
      </c>
      <c r="B20" s="4325" t="s">
        <v>4109</v>
      </c>
      <c r="C20" s="4349" t="s">
        <v>4133</v>
      </c>
      <c r="D20" s="4349" t="s">
        <v>4133</v>
      </c>
      <c r="E20" s="4359" t="s">
        <v>4134</v>
      </c>
      <c r="F20" s="4328">
        <v>9620</v>
      </c>
      <c r="G20" s="4329">
        <v>9620</v>
      </c>
      <c r="H20" s="4330"/>
      <c r="I20" s="4331">
        <f>VLOOKUP(C20,'Data Products'!$A:$B,2,0)</f>
      </c>
      <c r="J20" s="4332">
        <f t="shared" si="0"/>
      </c>
      <c r="K20" s="4333">
        <v>45653</v>
      </c>
      <c r="L20" s="4334">
        <f t="shared" si="11"/>
      </c>
      <c r="M20" s="4330">
        <v>598</v>
      </c>
      <c r="N20" s="4350">
        <v>2998</v>
      </c>
      <c r="O20" s="4330"/>
      <c r="P20" s="4330"/>
      <c r="Q20" s="4325"/>
      <c r="R20" s="4330">
        <v>0</v>
      </c>
      <c r="S20" s="4330">
        <v>0</v>
      </c>
      <c r="T20" s="4330">
        <v>27</v>
      </c>
      <c r="U20" s="4330">
        <v>27</v>
      </c>
      <c r="V20" s="4330">
        <v>25</v>
      </c>
      <c r="W20" s="4330">
        <v>25</v>
      </c>
      <c r="X20" s="4330">
        <v>0</v>
      </c>
      <c r="Y20" s="4330">
        <v>0</v>
      </c>
      <c r="Z20" s="4330">
        <v>0</v>
      </c>
      <c r="AA20" s="4330">
        <v>0</v>
      </c>
      <c r="AB20" s="4335">
        <f t="shared" si="20"/>
      </c>
      <c r="AC20" s="4352">
        <f t="shared" si="25"/>
      </c>
      <c r="AD20" s="4337">
        <f t="shared" si="3"/>
      </c>
      <c r="AE20" s="4353">
        <f t="shared" si="14"/>
      </c>
      <c r="AF20" s="4339">
        <f>VLOOKUP(C20,'Data Products'!$A:$J,10,0)</f>
      </c>
      <c r="AG20" s="4340">
        <f t="shared" si="28"/>
      </c>
      <c r="AH20" s="4341">
        <f t="shared" si="6"/>
      </c>
      <c r="AI20" s="4342" t="s">
        <v>4135</v>
      </c>
      <c r="AJ20" s="4344"/>
      <c r="AK20" s="4344"/>
      <c r="AL20" s="4343"/>
      <c r="AM20" s="4344"/>
      <c r="AN20" s="4344"/>
    </row>
    <row r="21">
      <c r="A21" s="4325">
        <v>19</v>
      </c>
      <c r="B21" s="4325" t="s">
        <v>4109</v>
      </c>
      <c r="C21" s="4349" t="s">
        <v>4136</v>
      </c>
      <c r="D21" s="4349" t="s">
        <v>4136</v>
      </c>
      <c r="E21" s="4359" t="s">
        <v>4137</v>
      </c>
      <c r="F21" s="4328">
        <v>1860</v>
      </c>
      <c r="G21" s="4329">
        <v>1860</v>
      </c>
      <c r="H21" s="4351"/>
      <c r="I21" s="4331">
        <f>VLOOKUP(C21,'Data Products'!$A:$B,2,0)</f>
      </c>
      <c r="J21" s="4332">
        <f t="shared" si="0"/>
      </c>
      <c r="K21" s="4333">
        <v>45847</v>
      </c>
      <c r="L21" s="4334">
        <f t="shared" si="11"/>
      </c>
      <c r="M21" s="4330">
        <v>291</v>
      </c>
      <c r="N21" s="4351">
        <v>703</v>
      </c>
      <c r="O21" s="4330"/>
      <c r="P21" s="4330"/>
      <c r="Q21" s="4325"/>
      <c r="R21" s="4330">
        <v>0</v>
      </c>
      <c r="S21" s="4351">
        <v>0</v>
      </c>
      <c r="T21" s="4330">
        <v>113</v>
      </c>
      <c r="U21" s="4330">
        <v>106</v>
      </c>
      <c r="V21" s="4330">
        <v>1097</v>
      </c>
      <c r="W21" s="4330">
        <v>1097</v>
      </c>
      <c r="X21" s="4330">
        <v>5</v>
      </c>
      <c r="Y21" s="4330">
        <v>0</v>
      </c>
      <c r="Z21" s="4330">
        <v>0</v>
      </c>
      <c r="AA21" s="4330">
        <v>0</v>
      </c>
      <c r="AB21" s="4335">
        <f t="shared" si="20"/>
      </c>
      <c r="AC21" s="4347">
        <f t="shared" si="25"/>
      </c>
      <c r="AD21" s="4337">
        <f t="shared" si="3"/>
      </c>
      <c r="AE21" s="4348">
        <f t="shared" si="14"/>
      </c>
      <c r="AF21" s="4339">
        <f>VLOOKUP(C21,'Data Products'!$A:$J,10,0)</f>
      </c>
      <c r="AG21" s="4340">
        <f t="shared" si="28"/>
      </c>
      <c r="AH21" s="4341">
        <f t="shared" si="6"/>
      </c>
      <c r="AI21" s="4342" t="s">
        <v>4135</v>
      </c>
      <c r="AJ21" s="4344"/>
      <c r="AK21" s="4344"/>
      <c r="AL21" s="4343"/>
      <c r="AM21" s="4344"/>
      <c r="AN21" s="4344"/>
    </row>
    <row customHeight="true" hidden="true" ht="18" r="22">
      <c r="A22" s="4325">
        <v>20</v>
      </c>
      <c r="B22" s="4325" t="s">
        <v>4109</v>
      </c>
      <c r="C22" s="4361" t="s">
        <v>4133</v>
      </c>
      <c r="D22" s="4361" t="s">
        <v>4133</v>
      </c>
      <c r="E22" s="4362" t="s">
        <v>4134</v>
      </c>
      <c r="F22" s="4363">
        <v>9620</v>
      </c>
      <c r="G22" s="4329">
        <v>9620</v>
      </c>
      <c r="H22" s="4330"/>
      <c r="I22" s="4331">
        <f>VLOOKUP(C22,'Data Products'!$A:$B,2,0)</f>
      </c>
      <c r="J22" s="4332">
        <f t="shared" si="0"/>
      </c>
      <c r="K22" s="4333">
        <v>45847</v>
      </c>
      <c r="L22" s="4334">
        <f t="shared" si="11"/>
      </c>
      <c r="M22" s="4330">
        <v>598</v>
      </c>
      <c r="N22" s="4351">
        <v>2998</v>
      </c>
      <c r="O22" s="4330"/>
      <c r="P22" s="4330"/>
      <c r="Q22" s="4325"/>
      <c r="R22" s="4351">
        <v>0</v>
      </c>
      <c r="S22" s="4330">
        <v>0</v>
      </c>
      <c r="T22" s="4330">
        <v>154</v>
      </c>
      <c r="U22" s="4330">
        <v>154</v>
      </c>
      <c r="V22" s="4330">
        <v>310</v>
      </c>
      <c r="W22" s="4330">
        <v>310</v>
      </c>
      <c r="X22" s="4330">
        <v>0</v>
      </c>
      <c r="Y22" s="4330">
        <v>0</v>
      </c>
      <c r="Z22" s="4330">
        <v>0</v>
      </c>
      <c r="AA22" s="4330">
        <v>0</v>
      </c>
      <c r="AB22" s="4335">
        <f t="shared" si="20"/>
      </c>
      <c r="AC22" s="4336">
        <f t="shared" si="25"/>
      </c>
      <c r="AD22" s="4337">
        <f t="shared" si="3"/>
      </c>
      <c r="AE22" s="4338">
        <f t="shared" si="14"/>
      </c>
      <c r="AF22" s="4339">
        <f>VLOOKUP(C22,'Data Products'!$A:$J,10,0)</f>
      </c>
      <c r="AG22" s="4340">
        <f t="shared" si="28"/>
      </c>
      <c r="AH22" s="4341">
        <f t="shared" si="6"/>
      </c>
      <c r="AI22" s="4364" t="s">
        <v>4138</v>
      </c>
      <c r="AJ22" s="4344"/>
      <c r="AK22" s="4344"/>
      <c r="AL22" s="4343"/>
      <c r="AM22" s="4344"/>
      <c r="AN22" s="4344"/>
    </row>
    <row customHeight="true" ht="18" r="23">
      <c r="A23" s="4365">
        <v>25</v>
      </c>
      <c r="B23" s="4325" t="s">
        <v>4106</v>
      </c>
      <c r="C23" s="4366" t="s">
        <v>4139</v>
      </c>
      <c r="D23" s="4366" t="s">
        <v>4139</v>
      </c>
      <c r="E23" s="4366" t="s">
        <v>4139</v>
      </c>
      <c r="F23" s="4367">
        <v>1500</v>
      </c>
      <c r="G23" s="4368">
        <v>1500</v>
      </c>
      <c r="H23" s="4355"/>
      <c r="I23" s="4369">
        <f>VLOOKUP(C23,'Data Products'!$A:$B,2,0)</f>
      </c>
      <c r="J23" s="4370">
        <f t="shared" si="0"/>
      </c>
      <c r="K23" s="4371">
        <v>45416</v>
      </c>
      <c r="L23" s="4372">
        <f t="shared" si="11"/>
      </c>
      <c r="M23" s="4373">
        <v>0</v>
      </c>
      <c r="N23" s="4374">
        <v>0</v>
      </c>
      <c r="O23" s="4375"/>
      <c r="P23" s="4375"/>
      <c r="Q23" s="4375"/>
      <c r="R23" s="4375"/>
      <c r="S23" s="4375"/>
      <c r="T23" s="4375"/>
      <c r="U23" s="4375"/>
      <c r="V23" s="4375"/>
      <c r="W23" s="4375"/>
      <c r="X23" s="4375"/>
      <c r="Y23" s="4375"/>
      <c r="Z23" s="4375"/>
      <c r="AA23" s="4375"/>
      <c r="AB23" s="4376">
        <f t="shared" si="20"/>
      </c>
      <c r="AC23" s="4377">
        <f t="shared" si="25"/>
      </c>
      <c r="AD23" s="4337">
        <f t="shared" si="3"/>
      </c>
      <c r="AE23" s="4378">
        <f t="shared" si="14"/>
      </c>
      <c r="AF23" s="4379">
        <f>VLOOKUP(C23,'Data Products'!$A:$J,10,0)</f>
      </c>
      <c r="AG23" s="4380">
        <f t="shared" si="28"/>
      </c>
      <c r="AH23" s="4381"/>
      <c r="AI23" s="4382"/>
      <c r="AJ23" s="4383"/>
      <c r="AK23" s="4383"/>
      <c r="AL23" s="4384"/>
      <c r="AM23" s="4383"/>
      <c r="AN23" s="4383"/>
    </row>
    <row customHeight="true" ht="18" r="24">
      <c r="A24" s="4365">
        <v>26</v>
      </c>
      <c r="B24" s="4325" t="s">
        <v>4106</v>
      </c>
      <c r="C24" s="4385" t="s">
        <v>4140</v>
      </c>
      <c r="D24" s="4385" t="s">
        <v>4140</v>
      </c>
      <c r="E24" s="4385" t="s">
        <v>4140</v>
      </c>
      <c r="F24" s="4386">
        <v>2000</v>
      </c>
      <c r="G24" s="4367">
        <v>2000</v>
      </c>
      <c r="H24" s="4387"/>
      <c r="I24" s="4388">
        <f>VLOOKUP(C24,'Data Products'!$A:$B,2,0)</f>
      </c>
      <c r="J24" s="4389">
        <f t="shared" si="0"/>
      </c>
      <c r="K24" s="4390">
        <v>45417</v>
      </c>
      <c r="L24" s="4391">
        <f t="shared" si="11"/>
      </c>
      <c r="M24" s="4392">
        <v>0</v>
      </c>
      <c r="N24" s="4393">
        <v>0</v>
      </c>
      <c r="O24" s="4394"/>
      <c r="P24" s="4394"/>
      <c r="Q24" s="4394"/>
      <c r="R24" s="4394"/>
      <c r="S24" s="4394"/>
      <c r="T24" s="4394"/>
      <c r="U24" s="4394"/>
      <c r="V24" s="4394"/>
      <c r="W24" s="4394"/>
      <c r="X24" s="4394"/>
      <c r="Y24" s="4394"/>
      <c r="Z24" s="4394"/>
      <c r="AA24" s="4394"/>
      <c r="AB24" s="4395">
        <f t="shared" si="20"/>
      </c>
      <c r="AC24" s="4396">
        <f t="shared" si="25"/>
      </c>
      <c r="AD24" s="4337">
        <f t="shared" si="3"/>
      </c>
      <c r="AE24" s="4397">
        <f t="shared" si="14"/>
      </c>
      <c r="AF24" s="4380">
        <f>VLOOKUP(C24,'Data Products'!$A:$J,10,0)</f>
      </c>
      <c r="AG24" s="4398">
        <f t="shared" si="28"/>
      </c>
      <c r="AH24" s="4399"/>
      <c r="AI24" s="4382"/>
      <c r="AJ24" s="4383"/>
      <c r="AK24" s="4383"/>
      <c r="AL24" s="4384"/>
      <c r="AM24" s="4383"/>
      <c r="AN24" s="4383"/>
    </row>
    <row r="25">
      <c r="A25" s="4400"/>
      <c r="B25" s="4401"/>
      <c r="C25" s="4400"/>
      <c r="D25" s="4402"/>
      <c r="E25" s="4400"/>
      <c r="F25" s="4400"/>
      <c r="G25" s="4400"/>
      <c r="H25" s="4400"/>
      <c r="I25" s="4400"/>
      <c r="J25" s="4400"/>
      <c r="K25" s="4400"/>
      <c r="L25" s="4403"/>
      <c r="M25" s="4403"/>
      <c r="N25" s="4404" t="s">
        <v>4141</v>
      </c>
      <c r="O25" s="4404"/>
      <c r="P25" s="4404"/>
      <c r="Q25" s="4404"/>
      <c r="R25" s="4404"/>
      <c r="S25" s="4404"/>
      <c r="T25" s="4404"/>
      <c r="U25" s="4404"/>
      <c r="V25" s="4404"/>
      <c r="W25" s="4404"/>
      <c r="X25" s="4404"/>
      <c r="Y25" s="4404"/>
      <c r="Z25" s="4404"/>
      <c r="AA25" s="4404"/>
      <c r="AB25" s="4404"/>
      <c r="AC25" s="4404"/>
      <c r="AD25" s="4404"/>
      <c r="AE25" s="4405" t="s">
        <v>4142</v>
      </c>
      <c r="AF25" s="4406">
        <f t="shared" ref="AF25:AF29" si="32">AG25/$AG$25</f>
      </c>
      <c r="AG25" s="4407">
        <f>SUM(AG4:AG24)</f>
      </c>
      <c r="AH25" s="4407">
        <f>SUM(AH4:AH24)</f>
      </c>
      <c r="AI25" s="4407">
        <f>SUM(AI4:AI24)</f>
      </c>
      <c r="AJ25" s="4408"/>
      <c r="AK25" s="4408"/>
      <c r="AL25" s="4409"/>
      <c r="AM25" s="4408"/>
      <c r="AN25" s="4408"/>
    </row>
    <row r="26">
      <c r="A26" s="4404"/>
      <c r="B26" s="4401"/>
      <c r="C26" s="4401"/>
      <c r="D26" s="4404"/>
      <c r="E26" s="4404"/>
      <c r="F26" s="4404"/>
      <c r="G26" s="4404"/>
      <c r="H26" s="4404"/>
      <c r="I26" s="4401"/>
      <c r="J26" s="4403"/>
      <c r="K26" s="4403"/>
      <c r="L26" s="4403"/>
      <c r="M26" s="4403"/>
      <c r="N26" s="4404"/>
      <c r="O26" s="4404"/>
      <c r="P26" s="4404"/>
      <c r="Q26" s="4404"/>
      <c r="R26" s="4404"/>
      <c r="S26" s="4404"/>
      <c r="T26" s="4404"/>
      <c r="U26" s="4404"/>
      <c r="V26" s="4404"/>
      <c r="W26" s="4404"/>
      <c r="X26" s="4404"/>
      <c r="Y26" s="4404"/>
      <c r="Z26" s="4404"/>
      <c r="AA26" s="4404"/>
      <c r="AB26" s="4404"/>
      <c r="AC26" s="4404"/>
      <c r="AD26" s="4404"/>
      <c r="AE26" s="4410" t="s">
        <v>4143</v>
      </c>
      <c r="AF26" s="4406">
        <f t="shared" si="32"/>
      </c>
      <c r="AG26" s="4411">
        <f>SUMIFS($AG$4:$AG$24,$AE$4:$AE$24,$AE$26)</f>
      </c>
      <c r="AH26" s="4412"/>
      <c r="AI26" s="4409"/>
      <c r="AJ26" s="4408"/>
      <c r="AK26" s="4408"/>
      <c r="AL26" s="4409"/>
      <c r="AM26" s="4408"/>
      <c r="AN26" s="4408"/>
    </row>
    <row r="27">
      <c r="A27" s="4404"/>
      <c r="B27" s="4401"/>
      <c r="C27" s="4401"/>
      <c r="D27" s="4404"/>
      <c r="E27" s="4404"/>
      <c r="F27" s="4404"/>
      <c r="G27" s="4404"/>
      <c r="H27" s="4404"/>
      <c r="I27" s="4401"/>
      <c r="J27" s="4403"/>
      <c r="K27" s="4403"/>
      <c r="L27" s="4403"/>
      <c r="M27" s="4403"/>
      <c r="N27" s="4404"/>
      <c r="O27" s="4404"/>
      <c r="P27" s="4404"/>
      <c r="Q27" s="4404"/>
      <c r="R27" s="4404"/>
      <c r="S27" s="4404"/>
      <c r="T27" s="4404"/>
      <c r="U27" s="4404"/>
      <c r="V27" s="4404"/>
      <c r="W27" s="4404"/>
      <c r="X27" s="4404"/>
      <c r="Y27" s="4404"/>
      <c r="Z27" s="4404"/>
      <c r="AA27" s="4404"/>
      <c r="AB27" s="4404"/>
      <c r="AC27" s="4404"/>
      <c r="AD27" s="4404"/>
      <c r="AE27" s="4410" t="s">
        <v>4144</v>
      </c>
      <c r="AF27" s="4406">
        <f t="shared" si="32"/>
      </c>
      <c r="AG27" s="4411">
        <f t="shared" ref="AG27:AG29" si="23">SUMIFS($AG$4:$AG$24,$AE$4:$AE$24,AE27)</f>
      </c>
      <c r="AH27" s="4412"/>
      <c r="AI27" s="4409"/>
      <c r="AJ27" s="4408"/>
      <c r="AK27" s="4408"/>
      <c r="AL27" s="4409"/>
      <c r="AM27" s="4408"/>
      <c r="AN27" s="4408"/>
    </row>
    <row r="28">
      <c r="A28" s="4404"/>
      <c r="B28" s="4401"/>
      <c r="C28" s="4401"/>
      <c r="D28" s="4404"/>
      <c r="E28" s="4404"/>
      <c r="F28" s="4404"/>
      <c r="G28" s="4404"/>
      <c r="H28" s="4404"/>
      <c r="I28" s="4401"/>
      <c r="J28" s="4403"/>
      <c r="K28" s="4403"/>
      <c r="L28" s="4403"/>
      <c r="M28" s="4403"/>
      <c r="N28" s="4404"/>
      <c r="O28" s="4404"/>
      <c r="P28" s="4404"/>
      <c r="Q28" s="4404"/>
      <c r="R28" s="4404"/>
      <c r="S28" s="4404"/>
      <c r="T28" s="4404"/>
      <c r="U28" s="4404"/>
      <c r="V28" s="4404"/>
      <c r="W28" s="4404"/>
      <c r="X28" s="4404"/>
      <c r="Y28" s="4404"/>
      <c r="Z28" s="4404"/>
      <c r="AA28" s="4404"/>
      <c r="AB28" s="4404"/>
      <c r="AC28" s="4404"/>
      <c r="AD28" s="4404"/>
      <c r="AE28" s="4410" t="s">
        <v>4145</v>
      </c>
      <c r="AF28" s="4406">
        <f t="shared" si="32"/>
      </c>
      <c r="AG28" s="4411">
        <f t="shared" si="23"/>
      </c>
      <c r="AH28" s="4412"/>
      <c r="AI28" s="4409"/>
      <c r="AJ28" s="4408"/>
      <c r="AK28" s="4408"/>
      <c r="AL28" s="4409"/>
      <c r="AM28" s="4408"/>
      <c r="AN28" s="4408"/>
    </row>
    <row r="29">
      <c r="A29" s="4404"/>
      <c r="B29" s="4401"/>
      <c r="C29" s="4401"/>
      <c r="D29" s="4404"/>
      <c r="E29" s="4404"/>
      <c r="F29" s="4404"/>
      <c r="G29" s="4404"/>
      <c r="H29" s="4404"/>
      <c r="I29" s="4401"/>
      <c r="J29" s="4403"/>
      <c r="K29" s="4403"/>
      <c r="L29" s="4403"/>
      <c r="M29" s="4403"/>
      <c r="N29" s="4404"/>
      <c r="O29" s="4404"/>
      <c r="P29" s="4404"/>
      <c r="Q29" s="4404"/>
      <c r="R29" s="4404"/>
      <c r="S29" s="4404"/>
      <c r="T29" s="4404"/>
      <c r="U29" s="4404"/>
      <c r="V29" s="4404"/>
      <c r="W29" s="4404"/>
      <c r="X29" s="4404"/>
      <c r="Y29" s="4404"/>
      <c r="Z29" s="4404"/>
      <c r="AA29" s="4404"/>
      <c r="AB29" s="4404"/>
      <c r="AC29" s="4404"/>
      <c r="AD29" s="4404"/>
      <c r="AE29" s="4410" t="s">
        <v>4146</v>
      </c>
      <c r="AF29" s="4406">
        <f t="shared" si="32"/>
      </c>
      <c r="AG29" s="4411">
        <f t="shared" si="23"/>
      </c>
      <c r="AH29" s="4412"/>
      <c r="AI29" s="4409"/>
      <c r="AJ29" s="4408"/>
      <c r="AK29" s="4408"/>
      <c r="AL29" s="4409"/>
      <c r="AM29" s="4408"/>
      <c r="AN29" s="4408"/>
    </row>
    <row r="30">
      <c r="A30" s="4404"/>
      <c r="B30" s="4401"/>
      <c r="C30" s="4401"/>
      <c r="D30" s="4404"/>
      <c r="E30" s="4404"/>
      <c r="F30" s="4404"/>
      <c r="G30" s="4404"/>
      <c r="H30" s="4404"/>
      <c r="I30" s="4401"/>
      <c r="J30" s="4403"/>
      <c r="K30" s="4403"/>
      <c r="L30" s="4403"/>
      <c r="M30" s="4403"/>
      <c r="N30" s="4404"/>
      <c r="O30" s="4404"/>
      <c r="P30" s="4404"/>
      <c r="Q30" s="4404"/>
      <c r="R30" s="4404"/>
      <c r="S30" s="4404"/>
      <c r="T30" s="4404"/>
      <c r="U30" s="4404"/>
      <c r="V30" s="4404"/>
      <c r="W30" s="4404"/>
      <c r="X30" s="4404"/>
      <c r="Y30" s="4404"/>
      <c r="Z30" s="4404"/>
      <c r="AA30" s="4404"/>
      <c r="AB30" s="4404"/>
      <c r="AC30" s="4404"/>
      <c r="AD30" s="4404"/>
      <c r="AE30" s="4410" t="s">
        <v>4095</v>
      </c>
      <c r="AF30" s="4413">
        <f>AVERAGE(AE29:AC27)/AVERAGE(AE29:AC27)</f>
      </c>
      <c r="AG30" s="4411">
        <f>SUMIF($AC$4:$AC$24,"&lt;90",AG4:AG24)</f>
      </c>
      <c r="AH30" s="4414"/>
      <c r="AI30" s="4409"/>
      <c r="AJ30" s="4408"/>
      <c r="AK30" s="4408"/>
      <c r="AL30" s="4409"/>
      <c r="AM30" s="4408"/>
      <c r="AN30" s="4408"/>
    </row>
    <row r="31">
      <c r="A31" s="4404"/>
      <c r="B31" s="4401"/>
      <c r="C31" s="4401"/>
      <c r="D31" s="4404"/>
      <c r="E31" s="4404"/>
      <c r="F31" s="4404"/>
      <c r="G31" s="4404"/>
      <c r="H31" s="4404"/>
      <c r="I31" s="4401"/>
      <c r="J31" s="4403"/>
      <c r="K31" s="4403"/>
      <c r="L31" s="4403"/>
      <c r="M31" s="4404"/>
      <c r="N31" s="4404"/>
      <c r="O31" s="4404"/>
      <c r="P31" s="4404"/>
      <c r="Q31" s="4404"/>
      <c r="R31" s="4404"/>
      <c r="S31" s="4404"/>
      <c r="T31" s="4404"/>
      <c r="U31" s="4404"/>
      <c r="V31" s="4404"/>
      <c r="W31" s="4404"/>
      <c r="X31" s="4404"/>
      <c r="Y31" s="4404"/>
      <c r="Z31" s="4404"/>
      <c r="AA31" s="4404"/>
      <c r="AB31" s="4404"/>
      <c r="AC31" s="4404"/>
      <c r="AD31" s="4404"/>
      <c r="AE31" s="4404"/>
      <c r="AF31" s="4414"/>
      <c r="AG31" s="4414"/>
      <c r="AH31" s="4414"/>
      <c r="AI31" s="4409"/>
      <c r="AJ31" s="4408"/>
      <c r="AK31" s="4408"/>
      <c r="AL31" s="4409"/>
      <c r="AM31" s="4408"/>
      <c r="AN31" s="4408"/>
    </row>
    <row r="32">
      <c r="A32" s="4415" t="s">
        <v>4147</v>
      </c>
      <c r="B32" s="4321" t="s">
        <v>4069</v>
      </c>
      <c r="C32" s="4321" t="s">
        <v>4148</v>
      </c>
      <c r="D32" s="4415" t="s">
        <v>4071</v>
      </c>
      <c r="E32" s="4415"/>
      <c r="F32" s="4321" t="s">
        <v>4073</v>
      </c>
      <c r="G32" s="4321"/>
      <c r="H32" s="4321" t="s">
        <v>4149</v>
      </c>
      <c r="I32" s="4416" t="s">
        <v>4075</v>
      </c>
      <c r="J32" s="4417" t="s">
        <v>4076</v>
      </c>
      <c r="K32" s="4320" t="s">
        <v>4077</v>
      </c>
      <c r="L32" s="4320" t="s">
        <v>4078</v>
      </c>
      <c r="M32" s="4321" t="s">
        <v>4079</v>
      </c>
      <c r="N32" s="4321" t="s">
        <v>4080</v>
      </c>
      <c r="O32" s="4321" t="s">
        <v>4150</v>
      </c>
      <c r="P32" s="4321" t="s">
        <v>4151</v>
      </c>
      <c r="Q32" s="4321" t="s">
        <v>4083</v>
      </c>
      <c r="R32" s="4418"/>
      <c r="S32" s="4418"/>
      <c r="T32" s="4418"/>
      <c r="U32" s="4418"/>
      <c r="V32" s="4418"/>
      <c r="W32" s="4418"/>
      <c r="X32" s="4418"/>
      <c r="Y32" s="4418"/>
      <c r="Z32" s="4418"/>
      <c r="AA32" s="4418"/>
      <c r="AB32" s="4419" t="s">
        <v>4089</v>
      </c>
      <c r="AC32" s="4417" t="s">
        <v>4090</v>
      </c>
      <c r="AD32" s="4417" t="s">
        <v>4152</v>
      </c>
      <c r="AE32" s="4417" t="s">
        <v>4153</v>
      </c>
      <c r="AF32" s="4420" t="s">
        <v>4093</v>
      </c>
      <c r="AG32" s="4420" t="s">
        <v>4094</v>
      </c>
      <c r="AH32" s="4320" t="s">
        <v>4095</v>
      </c>
      <c r="AI32" s="4417" t="s">
        <v>4096</v>
      </c>
      <c r="AJ32" s="4320" t="s">
        <v>4097</v>
      </c>
      <c r="AK32" s="4321" t="s">
        <v>4098</v>
      </c>
      <c r="AL32" s="4321" t="s">
        <v>4154</v>
      </c>
      <c r="AM32" s="4321" t="s">
        <v>4100</v>
      </c>
      <c r="AN32" s="4321" t="s">
        <v>4101</v>
      </c>
    </row>
    <row r="33">
      <c r="A33" s="4321" t="s">
        <v>4102</v>
      </c>
      <c r="B33" s="4321"/>
      <c r="C33" s="4321"/>
      <c r="D33" s="4421"/>
      <c r="E33" s="4321"/>
      <c r="F33" s="4321" t="s">
        <v>4103</v>
      </c>
      <c r="G33" s="4324" t="s">
        <v>4104</v>
      </c>
      <c r="H33" s="4321"/>
      <c r="I33" s="4422"/>
      <c r="J33" s="4423"/>
      <c r="K33" s="4424"/>
      <c r="L33" s="4320"/>
      <c r="M33" s="4321" t="s">
        <v>4105</v>
      </c>
      <c r="N33" s="4421" t="s">
        <v>4105</v>
      </c>
      <c r="O33" s="4321"/>
      <c r="P33" s="4321"/>
      <c r="Q33" s="4321"/>
      <c r="R33" s="4418"/>
      <c r="S33" s="4418"/>
      <c r="T33" s="4418"/>
      <c r="U33" s="4418"/>
      <c r="V33" s="4418"/>
      <c r="W33" s="4418"/>
      <c r="X33" s="4418"/>
      <c r="Y33" s="4418"/>
      <c r="Z33" s="4418"/>
      <c r="AA33" s="4418"/>
      <c r="AB33" s="4419"/>
      <c r="AC33" s="4417"/>
      <c r="AD33" s="4417"/>
      <c r="AE33" s="4417"/>
      <c r="AF33" s="4420"/>
      <c r="AG33" s="4420"/>
      <c r="AH33" s="4320"/>
      <c r="AI33" s="4423"/>
      <c r="AJ33" s="4320"/>
      <c r="AK33" s="4321"/>
      <c r="AL33" s="4321"/>
      <c r="AM33" s="4321"/>
      <c r="AN33" s="4321"/>
    </row>
    <row r="34">
      <c r="A34" s="4425">
        <v>1</v>
      </c>
      <c r="B34" s="4325" t="s">
        <v>4155</v>
      </c>
      <c r="C34" s="4425" t="s">
        <v>4156</v>
      </c>
      <c r="D34" s="4426"/>
      <c r="E34" s="4427"/>
      <c r="F34" s="4428">
        <v>1543</v>
      </c>
      <c r="G34" s="4428">
        <v>1543</v>
      </c>
      <c r="H34" s="4429"/>
      <c r="I34" s="4430">
        <f>VLOOKUP(C34,'Data Products'!$A:$J,2,0)</f>
      </c>
      <c r="J34" s="4389">
        <f t="shared" ref="J34:J115" si="1">IFERROR(I34-TODAY(),"")</f>
      </c>
      <c r="K34" s="4390">
        <v>45840</v>
      </c>
      <c r="L34" s="4334">
        <f t="shared" ref="L34:L115" si="12">TODAY()-K34</f>
      </c>
      <c r="M34" s="4431">
        <v>0</v>
      </c>
      <c r="N34" s="4432">
        <v>0</v>
      </c>
      <c r="O34" s="4357"/>
      <c r="P34" s="4330"/>
      <c r="Q34" s="4325" t="s">
        <v>4157</v>
      </c>
      <c r="R34" s="4404"/>
      <c r="S34" s="4404"/>
      <c r="T34" s="4433"/>
      <c r="U34" s="4404"/>
      <c r="V34" s="4404"/>
      <c r="W34" s="4404"/>
      <c r="X34" s="4404"/>
      <c r="Y34" s="4404"/>
      <c r="Z34" s="4404"/>
      <c r="AA34" s="4404"/>
      <c r="AB34" s="4434">
        <f t="shared" ref="AB34:AB115" si="21">N34/30</f>
      </c>
      <c r="AC34" s="4352">
        <f t="shared" ref="AC34:AC115" si="26">IFERROR(F34/AB34,"-")</f>
      </c>
      <c r="AD34" s="4337">
        <f t="shared" ref="AD34:AD115" si="4">IFERROR(TODAY()+AC34,"-")</f>
      </c>
      <c r="AE34" s="4353">
        <f t="shared" ref="AE34:AE115" si="15">_xlfn.IFS(AC34="-","Not sold yet",AND(AC34&lt;=150,AC34&gt;60),"Out of stock more than 60 days",AC34&lt;=60,"Out of stock less than 60 days",AC34&gt;=150,"Out of stock more than 150 days")</f>
      </c>
      <c r="AF34" s="4435">
        <f>VLOOKUP(C34,'Data Products'!$A:$J,10,0)</f>
      </c>
      <c r="AG34" s="4436">
        <f t="shared" ref="AG34:AG115" si="29">AF34*F34</f>
      </c>
      <c r="AH34" s="4340"/>
      <c r="AI34" s="4437" t="s">
        <v>4158</v>
      </c>
      <c r="AJ34" s="4438"/>
      <c r="AK34" s="4344"/>
      <c r="AL34" s="4343"/>
      <c r="AM34" s="4344"/>
      <c r="AN34" s="4344"/>
    </row>
    <row customHeight="true" hidden="true" ht="18" r="35">
      <c r="A35" s="4425">
        <v>2</v>
      </c>
      <c r="B35" s="4325" t="s">
        <v>4155</v>
      </c>
      <c r="C35" s="4425" t="s">
        <v>4159</v>
      </c>
      <c r="D35" s="4355"/>
      <c r="E35" s="4357"/>
      <c r="F35" s="4428">
        <v>0</v>
      </c>
      <c r="G35" s="4428">
        <v>0</v>
      </c>
      <c r="H35" s="4429"/>
      <c r="I35" s="4430">
        <f>VLOOKUP(C35,'Data Products'!$A:$J,2,0)</f>
      </c>
      <c r="J35" s="4389">
        <f t="shared" si="1"/>
      </c>
      <c r="K35" s="4390">
        <v>45841</v>
      </c>
      <c r="L35" s="4334">
        <f t="shared" si="12"/>
      </c>
      <c r="M35" s="4439">
        <v>0</v>
      </c>
      <c r="N35" s="4355">
        <v>0</v>
      </c>
      <c r="O35" s="4357"/>
      <c r="P35" s="4330"/>
      <c r="Q35" s="4325" t="s">
        <v>4160</v>
      </c>
      <c r="R35" s="4404"/>
      <c r="S35" s="4404"/>
      <c r="T35" s="4433"/>
      <c r="U35" s="4404"/>
      <c r="V35" s="4404"/>
      <c r="W35" s="4404"/>
      <c r="X35" s="4404"/>
      <c r="Y35" s="4404"/>
      <c r="Z35" s="4404"/>
      <c r="AA35" s="4404"/>
      <c r="AB35" s="4434">
        <f t="shared" si="21"/>
      </c>
      <c r="AC35" s="4347">
        <f t="shared" si="26"/>
      </c>
      <c r="AD35" s="4337">
        <f t="shared" si="4"/>
      </c>
      <c r="AE35" s="4348">
        <f t="shared" si="15"/>
      </c>
      <c r="AF35" s="4435">
        <f>VLOOKUP(C35,'Data Products'!$A:$J,10,0)</f>
      </c>
      <c r="AG35" s="4436">
        <f t="shared" si="29"/>
      </c>
      <c r="AH35" s="4340">
        <f t="shared" ref="AH35:AH54" si="7">IF(J35&lt;=90,F35,0)</f>
      </c>
      <c r="AI35" s="4440"/>
      <c r="AJ35" s="4438"/>
      <c r="AK35" s="4344"/>
      <c r="AL35" s="4343"/>
      <c r="AM35" s="4344"/>
      <c r="AN35" s="4344"/>
    </row>
    <row customHeight="true" hidden="true" ht="18" r="36">
      <c r="A36" s="4425">
        <v>3</v>
      </c>
      <c r="B36" s="4325" t="s">
        <v>4155</v>
      </c>
      <c r="C36" s="4425" t="s">
        <v>4161</v>
      </c>
      <c r="D36" s="4355"/>
      <c r="E36" s="4357"/>
      <c r="F36" s="4428">
        <v>0</v>
      </c>
      <c r="G36" s="4428">
        <v>0</v>
      </c>
      <c r="H36" s="4429"/>
      <c r="I36" s="4430">
        <f>VLOOKUP(C36,'Data Products'!$A:$J,2,0)</f>
      </c>
      <c r="J36" s="4389">
        <f t="shared" si="1"/>
      </c>
      <c r="K36" s="4390">
        <v>45842</v>
      </c>
      <c r="L36" s="4334">
        <f t="shared" si="12"/>
      </c>
      <c r="M36" s="4439">
        <v>0</v>
      </c>
      <c r="N36" s="4355">
        <v>0</v>
      </c>
      <c r="O36" s="4441"/>
      <c r="P36" s="4442"/>
      <c r="Q36" s="4325" t="s">
        <v>4160</v>
      </c>
      <c r="R36" s="4404"/>
      <c r="S36" s="4404"/>
      <c r="T36" s="4433"/>
      <c r="U36" s="4404"/>
      <c r="V36" s="4404"/>
      <c r="W36" s="4404"/>
      <c r="X36" s="4404"/>
      <c r="Y36" s="4404"/>
      <c r="Z36" s="4404"/>
      <c r="AA36" s="4404"/>
      <c r="AB36" s="4434">
        <f t="shared" si="21"/>
      </c>
      <c r="AC36" s="4347">
        <f t="shared" si="26"/>
      </c>
      <c r="AD36" s="4337">
        <f t="shared" si="4"/>
      </c>
      <c r="AE36" s="4348">
        <f t="shared" si="15"/>
      </c>
      <c r="AF36" s="4435">
        <f>VLOOKUP(C36,'Data Products'!$A:$J,10,0)</f>
      </c>
      <c r="AG36" s="4436">
        <f t="shared" si="29"/>
      </c>
      <c r="AH36" s="4340">
        <f t="shared" si="7"/>
      </c>
      <c r="AI36" s="4440"/>
      <c r="AJ36" s="4438"/>
      <c r="AK36" s="4344"/>
      <c r="AL36" s="4343"/>
      <c r="AM36" s="4344"/>
      <c r="AN36" s="4344"/>
    </row>
    <row customHeight="true" hidden="true" ht="18" r="37">
      <c r="A37" s="4425">
        <v>4</v>
      </c>
      <c r="B37" s="4325" t="s">
        <v>4155</v>
      </c>
      <c r="C37" s="4425" t="s">
        <v>4162</v>
      </c>
      <c r="D37" s="4355"/>
      <c r="E37" s="4357"/>
      <c r="F37" s="4428">
        <v>0</v>
      </c>
      <c r="G37" s="4428">
        <v>0</v>
      </c>
      <c r="H37" s="4429"/>
      <c r="I37" s="4430">
        <f>VLOOKUP(C37,'Data Products'!$A:$J,2,0)</f>
      </c>
      <c r="J37" s="4389">
        <f t="shared" si="1"/>
      </c>
      <c r="K37" s="4390">
        <v>45843</v>
      </c>
      <c r="L37" s="4334">
        <f t="shared" si="12"/>
      </c>
      <c r="M37" s="4439">
        <v>0</v>
      </c>
      <c r="N37" s="4355">
        <v>0</v>
      </c>
      <c r="O37" s="4357"/>
      <c r="P37" s="4330"/>
      <c r="Q37" s="4325" t="s">
        <v>4160</v>
      </c>
      <c r="R37" s="4404"/>
      <c r="S37" s="4404"/>
      <c r="T37" s="4443"/>
      <c r="U37" s="4404"/>
      <c r="V37" s="4404"/>
      <c r="W37" s="4404"/>
      <c r="X37" s="4404"/>
      <c r="Y37" s="4404"/>
      <c r="Z37" s="4404"/>
      <c r="AA37" s="4404"/>
      <c r="AB37" s="4434">
        <f t="shared" si="21"/>
      </c>
      <c r="AC37" s="4347">
        <f t="shared" si="26"/>
      </c>
      <c r="AD37" s="4337">
        <f t="shared" si="4"/>
      </c>
      <c r="AE37" s="4348">
        <f t="shared" si="15"/>
      </c>
      <c r="AF37" s="4435">
        <f>VLOOKUP(C37,'Data Products'!$A:$J,10,0)</f>
      </c>
      <c r="AG37" s="4436">
        <f t="shared" si="29"/>
      </c>
      <c r="AH37" s="4340">
        <f t="shared" si="7"/>
      </c>
      <c r="AI37" s="4440"/>
      <c r="AJ37" s="4444"/>
      <c r="AK37" s="4344"/>
      <c r="AL37" s="4343"/>
      <c r="AM37" s="4344"/>
      <c r="AN37" s="4344"/>
    </row>
    <row customHeight="true" hidden="true" ht="18" r="38">
      <c r="A38" s="4425">
        <v>5</v>
      </c>
      <c r="B38" s="4325" t="s">
        <v>4163</v>
      </c>
      <c r="C38" s="4425" t="s">
        <v>4164</v>
      </c>
      <c r="D38" s="4355"/>
      <c r="E38" s="4357"/>
      <c r="F38" s="4428">
        <v>0</v>
      </c>
      <c r="G38" s="4428">
        <v>0</v>
      </c>
      <c r="H38" s="4429"/>
      <c r="I38" s="4430">
        <f>VLOOKUP(C38,'Data Products'!$A:$J,2,0)</f>
      </c>
      <c r="J38" s="4389">
        <f t="shared" si="1"/>
      </c>
      <c r="K38" s="4390">
        <v>45844</v>
      </c>
      <c r="L38" s="4334">
        <f t="shared" si="12"/>
      </c>
      <c r="M38" s="4439">
        <v>0</v>
      </c>
      <c r="N38" s="4355">
        <v>0</v>
      </c>
      <c r="O38" s="4357"/>
      <c r="P38" s="4330"/>
      <c r="Q38" s="4445" t="s">
        <v>4165</v>
      </c>
      <c r="R38" s="4404"/>
      <c r="S38" s="4404"/>
      <c r="T38" s="4433"/>
      <c r="U38" s="4404"/>
      <c r="V38" s="4404"/>
      <c r="W38" s="4404"/>
      <c r="X38" s="4404"/>
      <c r="Y38" s="4404"/>
      <c r="Z38" s="4404"/>
      <c r="AA38" s="4404"/>
      <c r="AB38" s="4434">
        <f t="shared" si="21"/>
      </c>
      <c r="AC38" s="4347">
        <f t="shared" si="26"/>
      </c>
      <c r="AD38" s="4337">
        <f t="shared" si="4"/>
      </c>
      <c r="AE38" s="4348">
        <f t="shared" si="15"/>
      </c>
      <c r="AF38" s="4435">
        <f>VLOOKUP(C38,'Data Products'!$A:$J,10,0)</f>
      </c>
      <c r="AG38" s="4436">
        <f t="shared" si="29"/>
      </c>
      <c r="AH38" s="4340">
        <f t="shared" si="7"/>
      </c>
      <c r="AI38" s="4440"/>
      <c r="AJ38" s="4444"/>
      <c r="AK38" s="4344">
        <v>200</v>
      </c>
      <c r="AL38" s="4343"/>
      <c r="AM38" s="4344"/>
      <c r="AN38" s="4344"/>
    </row>
    <row customHeight="true" hidden="true" ht="18" r="39">
      <c r="A39" s="4425">
        <v>6</v>
      </c>
      <c r="B39" s="4325" t="s">
        <v>4106</v>
      </c>
      <c r="C39" s="4425" t="s">
        <v>4166</v>
      </c>
      <c r="D39" s="4426" t="s">
        <v>4167</v>
      </c>
      <c r="E39" s="4427"/>
      <c r="F39" s="4428">
        <v>0</v>
      </c>
      <c r="G39" s="4428">
        <v>0</v>
      </c>
      <c r="H39" s="4429"/>
      <c r="I39" s="4430">
        <f>VLOOKUP(C39,'Data Products'!$A:$J,2,0)</f>
      </c>
      <c r="J39" s="4389">
        <f t="shared" si="1"/>
      </c>
      <c r="K39" s="4390">
        <v>45845</v>
      </c>
      <c r="L39" s="4334">
        <f t="shared" si="12"/>
      </c>
      <c r="M39" s="4439">
        <v>0</v>
      </c>
      <c r="N39" s="4355">
        <v>0</v>
      </c>
      <c r="O39" s="4357"/>
      <c r="P39" s="4330"/>
      <c r="Q39" s="4325" t="s">
        <v>4165</v>
      </c>
      <c r="R39" s="4404"/>
      <c r="S39" s="4404"/>
      <c r="T39" s="4433"/>
      <c r="U39" s="4404"/>
      <c r="V39" s="4404"/>
      <c r="W39" s="4404"/>
      <c r="X39" s="4404"/>
      <c r="Y39" s="4404"/>
      <c r="Z39" s="4404"/>
      <c r="AA39" s="4404"/>
      <c r="AB39" s="4434">
        <f t="shared" si="21"/>
      </c>
      <c r="AC39" s="4352">
        <f t="shared" si="26"/>
      </c>
      <c r="AD39" s="4337">
        <f t="shared" si="4"/>
      </c>
      <c r="AE39" s="4353">
        <f t="shared" si="15"/>
      </c>
      <c r="AF39" s="4435">
        <f>VLOOKUP(C39,'Data Products'!$A:$J,10,0)</f>
      </c>
      <c r="AG39" s="4436">
        <f t="shared" si="29"/>
      </c>
      <c r="AH39" s="4340">
        <f t="shared" si="7"/>
      </c>
      <c r="AI39" s="4440"/>
      <c r="AJ39" s="4444"/>
      <c r="AK39" s="4344"/>
      <c r="AL39" s="4343"/>
      <c r="AM39" s="4344"/>
      <c r="AN39" s="4344"/>
    </row>
    <row customHeight="true" hidden="true" ht="18" r="40">
      <c r="A40" s="4425">
        <v>7</v>
      </c>
      <c r="B40" s="4325" t="s">
        <v>4106</v>
      </c>
      <c r="C40" s="4401" t="s">
        <v>4168</v>
      </c>
      <c r="D40" s="4426" t="s">
        <v>4168</v>
      </c>
      <c r="E40" s="4427"/>
      <c r="F40" s="4428">
        <v>0</v>
      </c>
      <c r="G40" s="4428">
        <v>0</v>
      </c>
      <c r="H40" s="4429"/>
      <c r="I40" s="4430">
        <f>VLOOKUP(C40,'Data Products'!$A:$J,2,0)</f>
      </c>
      <c r="J40" s="4389">
        <f t="shared" si="1"/>
      </c>
      <c r="K40" s="4390">
        <v>45846</v>
      </c>
      <c r="L40" s="4334">
        <f t="shared" si="12"/>
      </c>
      <c r="M40" s="4439">
        <v>0</v>
      </c>
      <c r="N40" s="4355">
        <v>0</v>
      </c>
      <c r="O40" s="4357"/>
      <c r="P40" s="4330"/>
      <c r="Q40" s="4446" t="s">
        <v>4165</v>
      </c>
      <c r="R40" s="4404"/>
      <c r="S40" s="4404"/>
      <c r="T40" s="4433"/>
      <c r="U40" s="4404"/>
      <c r="V40" s="4404"/>
      <c r="W40" s="4404"/>
      <c r="X40" s="4404"/>
      <c r="Y40" s="4404"/>
      <c r="Z40" s="4404"/>
      <c r="AA40" s="4404"/>
      <c r="AB40" s="4434">
        <f t="shared" si="21"/>
      </c>
      <c r="AC40" s="4447">
        <f t="shared" si="26"/>
      </c>
      <c r="AD40" s="4337">
        <f t="shared" si="4"/>
      </c>
      <c r="AE40" s="4448">
        <f t="shared" si="15"/>
      </c>
      <c r="AF40" s="4435">
        <f>VLOOKUP(C40,'Data Products'!$A:$J,10,0)</f>
      </c>
      <c r="AG40" s="4436">
        <f t="shared" si="29"/>
      </c>
      <c r="AH40" s="4340">
        <f t="shared" si="7"/>
      </c>
      <c r="AI40" s="4440"/>
      <c r="AJ40" s="4444"/>
      <c r="AK40" s="4344"/>
      <c r="AL40" s="4343"/>
      <c r="AM40" s="4344"/>
      <c r="AN40" s="4344"/>
    </row>
    <row customHeight="true" hidden="true" ht="18" r="41">
      <c r="A41" s="4425">
        <v>8</v>
      </c>
      <c r="B41" s="4325" t="s">
        <v>4106</v>
      </c>
      <c r="C41" s="4425" t="s">
        <v>4169</v>
      </c>
      <c r="D41" s="4355"/>
      <c r="E41" s="4357"/>
      <c r="F41" s="4428">
        <v>0</v>
      </c>
      <c r="G41" s="4428">
        <v>0</v>
      </c>
      <c r="H41" s="4429"/>
      <c r="I41" s="4430">
        <f>VLOOKUP(C41,'Data Products'!$A:$J,2,0)</f>
      </c>
      <c r="J41" s="4389">
        <f t="shared" si="1"/>
      </c>
      <c r="K41" s="4390">
        <v>45847</v>
      </c>
      <c r="L41" s="4334">
        <f t="shared" si="12"/>
      </c>
      <c r="M41" s="4439">
        <v>0</v>
      </c>
      <c r="N41" s="4355">
        <v>0</v>
      </c>
      <c r="O41" s="4357"/>
      <c r="P41" s="4330"/>
      <c r="Q41" s="4325" t="s">
        <v>4165</v>
      </c>
      <c r="R41" s="4404"/>
      <c r="S41" s="4404"/>
      <c r="T41" s="4433"/>
      <c r="U41" s="4404"/>
      <c r="V41" s="4404"/>
      <c r="W41" s="4404"/>
      <c r="X41" s="4404"/>
      <c r="Y41" s="4404"/>
      <c r="Z41" s="4404"/>
      <c r="AA41" s="4404"/>
      <c r="AB41" s="4434">
        <f t="shared" si="21"/>
      </c>
      <c r="AC41" s="4347">
        <f t="shared" si="26"/>
      </c>
      <c r="AD41" s="4337">
        <f t="shared" si="4"/>
      </c>
      <c r="AE41" s="4348">
        <f t="shared" si="15"/>
      </c>
      <c r="AF41" s="4435">
        <f>VLOOKUP(C41,'Data Products'!$A:$J,10,0)</f>
      </c>
      <c r="AG41" s="4436">
        <f t="shared" si="29"/>
      </c>
      <c r="AH41" s="4340">
        <f t="shared" si="7"/>
      </c>
      <c r="AI41" s="4440"/>
      <c r="AJ41" s="4444"/>
      <c r="AK41" s="4344"/>
      <c r="AL41" s="4343"/>
      <c r="AM41" s="4344"/>
      <c r="AN41" s="4344"/>
    </row>
    <row customHeight="true" hidden="true" ht="18" r="42">
      <c r="A42" s="4425">
        <v>9</v>
      </c>
      <c r="B42" s="4325" t="s">
        <v>4106</v>
      </c>
      <c r="C42" s="4425" t="s">
        <v>4170</v>
      </c>
      <c r="D42" s="4355"/>
      <c r="E42" s="4357"/>
      <c r="F42" s="4428">
        <v>0</v>
      </c>
      <c r="G42" s="4428">
        <v>0</v>
      </c>
      <c r="H42" s="4429"/>
      <c r="I42" s="4430">
        <f>VLOOKUP(C42,'Data Products'!$A:$J,2,0)</f>
      </c>
      <c r="J42" s="4389">
        <f t="shared" si="1"/>
      </c>
      <c r="K42" s="4390">
        <v>45848</v>
      </c>
      <c r="L42" s="4334">
        <f t="shared" si="12"/>
      </c>
      <c r="M42" s="4439">
        <v>0</v>
      </c>
      <c r="N42" s="4355">
        <v>0</v>
      </c>
      <c r="O42" s="4357"/>
      <c r="P42" s="4330"/>
      <c r="Q42" s="4325" t="s">
        <v>4165</v>
      </c>
      <c r="R42" s="4404"/>
      <c r="S42" s="4404"/>
      <c r="T42" s="4433"/>
      <c r="U42" s="4404"/>
      <c r="V42" s="4404"/>
      <c r="W42" s="4404"/>
      <c r="X42" s="4404"/>
      <c r="Y42" s="4404"/>
      <c r="Z42" s="4404"/>
      <c r="AA42" s="4404"/>
      <c r="AB42" s="4434">
        <f t="shared" si="21"/>
      </c>
      <c r="AC42" s="4352">
        <f t="shared" si="26"/>
      </c>
      <c r="AD42" s="4337">
        <f t="shared" si="4"/>
      </c>
      <c r="AE42" s="4353">
        <f t="shared" si="15"/>
      </c>
      <c r="AF42" s="4435">
        <f>VLOOKUP(C42,'Data Products'!$A:$J,10,0)</f>
      </c>
      <c r="AG42" s="4436">
        <f t="shared" si="29"/>
      </c>
      <c r="AH42" s="4340">
        <f t="shared" si="7"/>
      </c>
      <c r="AI42" s="4440"/>
      <c r="AJ42" s="4444"/>
      <c r="AK42" s="4344"/>
      <c r="AL42" s="4343"/>
      <c r="AM42" s="4344"/>
      <c r="AN42" s="4344"/>
    </row>
    <row customHeight="true" hidden="true" ht="18" r="43">
      <c r="A43" s="4425">
        <v>10</v>
      </c>
      <c r="B43" s="4325" t="s">
        <v>4106</v>
      </c>
      <c r="C43" s="4425" t="s">
        <v>4171</v>
      </c>
      <c r="D43" s="4355"/>
      <c r="E43" s="4357"/>
      <c r="F43" s="4428">
        <v>0</v>
      </c>
      <c r="G43" s="4428">
        <v>0</v>
      </c>
      <c r="H43" s="4429"/>
      <c r="I43" s="4430">
        <f>VLOOKUP(C43,'Data Products'!$A:$J,2,0)</f>
      </c>
      <c r="J43" s="4389">
        <f t="shared" si="1"/>
      </c>
      <c r="K43" s="4390">
        <v>45849</v>
      </c>
      <c r="L43" s="4334">
        <f t="shared" si="12"/>
      </c>
      <c r="M43" s="4439">
        <v>0</v>
      </c>
      <c r="N43" s="4355">
        <v>0</v>
      </c>
      <c r="O43" s="4357"/>
      <c r="P43" s="4330"/>
      <c r="Q43" s="4325" t="s">
        <v>4165</v>
      </c>
      <c r="R43" s="4404"/>
      <c r="S43" s="4404"/>
      <c r="T43" s="4433"/>
      <c r="U43" s="4404"/>
      <c r="V43" s="4404"/>
      <c r="W43" s="4404"/>
      <c r="X43" s="4404"/>
      <c r="Y43" s="4404"/>
      <c r="Z43" s="4404"/>
      <c r="AA43" s="4404"/>
      <c r="AB43" s="4434">
        <f t="shared" si="21"/>
      </c>
      <c r="AC43" s="4347">
        <f t="shared" si="26"/>
      </c>
      <c r="AD43" s="4337">
        <f t="shared" si="4"/>
      </c>
      <c r="AE43" s="4348">
        <f t="shared" si="15"/>
      </c>
      <c r="AF43" s="4435">
        <f>VLOOKUP(C43,'Data Products'!$A:$J,10,0)</f>
      </c>
      <c r="AG43" s="4436">
        <f t="shared" si="29"/>
      </c>
      <c r="AH43" s="4340">
        <f t="shared" si="7"/>
      </c>
      <c r="AI43" s="4440"/>
      <c r="AJ43" s="4444"/>
      <c r="AK43" s="4344">
        <v>150</v>
      </c>
      <c r="AL43" s="4343"/>
      <c r="AM43" s="4344"/>
      <c r="AN43" s="4344"/>
    </row>
    <row customHeight="true" hidden="true" ht="18" r="44">
      <c r="A44" s="4425">
        <v>11</v>
      </c>
      <c r="B44" s="4325" t="s">
        <v>4155</v>
      </c>
      <c r="C44" s="4425" t="s">
        <v>4172</v>
      </c>
      <c r="D44" s="4355"/>
      <c r="E44" s="4357"/>
      <c r="F44" s="4428">
        <v>0</v>
      </c>
      <c r="G44" s="4428">
        <v>0</v>
      </c>
      <c r="H44" s="4429"/>
      <c r="I44" s="4430">
        <f>VLOOKUP(C44,'Data Products'!$A:$J,2,0)</f>
      </c>
      <c r="J44" s="4389">
        <f t="shared" si="1"/>
      </c>
      <c r="K44" s="4390">
        <v>45850</v>
      </c>
      <c r="L44" s="4334">
        <f t="shared" si="12"/>
      </c>
      <c r="M44" s="4439">
        <v>0</v>
      </c>
      <c r="N44" s="4355">
        <v>0</v>
      </c>
      <c r="O44" s="4357"/>
      <c r="P44" s="4330"/>
      <c r="Q44" s="4325" t="s">
        <v>4165</v>
      </c>
      <c r="R44" s="4404"/>
      <c r="S44" s="4404"/>
      <c r="T44" s="4433"/>
      <c r="U44" s="4404"/>
      <c r="V44" s="4404"/>
      <c r="W44" s="4404"/>
      <c r="X44" s="4404"/>
      <c r="Y44" s="4404"/>
      <c r="Z44" s="4404"/>
      <c r="AA44" s="4404"/>
      <c r="AB44" s="4434">
        <f t="shared" si="21"/>
      </c>
      <c r="AC44" s="4447">
        <f t="shared" si="26"/>
      </c>
      <c r="AD44" s="4337">
        <f t="shared" si="4"/>
      </c>
      <c r="AE44" s="4448">
        <f t="shared" si="15"/>
      </c>
      <c r="AF44" s="4435">
        <f>VLOOKUP(C44,'Data Products'!$A:$J,10,0)</f>
      </c>
      <c r="AG44" s="4436">
        <f t="shared" si="29"/>
      </c>
      <c r="AH44" s="4340">
        <f t="shared" si="7"/>
      </c>
      <c r="AI44" s="4440"/>
      <c r="AJ44" s="4444"/>
      <c r="AK44" s="4344"/>
      <c r="AL44" s="4343"/>
      <c r="AM44" s="4344"/>
      <c r="AN44" s="4344"/>
    </row>
    <row customHeight="true" hidden="true" ht="18" r="45">
      <c r="A45" s="4425">
        <v>12</v>
      </c>
      <c r="B45" s="4325" t="s">
        <v>4106</v>
      </c>
      <c r="C45" s="4425" t="s">
        <v>4173</v>
      </c>
      <c r="D45" s="4426" t="s">
        <v>4174</v>
      </c>
      <c r="E45" s="4427"/>
      <c r="F45" s="4428">
        <v>0</v>
      </c>
      <c r="G45" s="4428">
        <v>0</v>
      </c>
      <c r="H45" s="4429"/>
      <c r="I45" s="4430">
        <f>VLOOKUP(C45,'Data Products'!$A:$J,2,0)</f>
      </c>
      <c r="J45" s="4389">
        <f t="shared" si="1"/>
      </c>
      <c r="K45" s="4390">
        <v>45851</v>
      </c>
      <c r="L45" s="4334">
        <f t="shared" si="12"/>
      </c>
      <c r="M45" s="4439">
        <v>0</v>
      </c>
      <c r="N45" s="4355">
        <v>3</v>
      </c>
      <c r="O45" s="4357"/>
      <c r="P45" s="4330"/>
      <c r="Q45" s="4325" t="s">
        <v>4165</v>
      </c>
      <c r="R45" s="4404"/>
      <c r="S45" s="4404"/>
      <c r="T45" s="4433"/>
      <c r="U45" s="4404"/>
      <c r="V45" s="4404"/>
      <c r="W45" s="4404"/>
      <c r="X45" s="4404"/>
      <c r="Y45" s="4404"/>
      <c r="Z45" s="4404"/>
      <c r="AA45" s="4404"/>
      <c r="AB45" s="4434">
        <f t="shared" si="21"/>
      </c>
      <c r="AC45" s="4447">
        <f t="shared" si="26"/>
      </c>
      <c r="AD45" s="4337">
        <f t="shared" si="4"/>
      </c>
      <c r="AE45" s="4448">
        <f t="shared" si="15"/>
      </c>
      <c r="AF45" s="4435">
        <f>VLOOKUP(C45,'Data Products'!$A:$J,10,0)</f>
      </c>
      <c r="AG45" s="4436">
        <f t="shared" si="29"/>
      </c>
      <c r="AH45" s="4340">
        <f t="shared" si="7"/>
      </c>
      <c r="AI45" s="4440"/>
      <c r="AJ45" s="4444"/>
      <c r="AK45" s="4344"/>
      <c r="AL45" s="4343"/>
      <c r="AM45" s="4344"/>
      <c r="AN45" s="4344"/>
    </row>
    <row customHeight="true" hidden="true" ht="18" r="46">
      <c r="A46" s="4425">
        <v>13</v>
      </c>
      <c r="B46" s="4325" t="s">
        <v>4106</v>
      </c>
      <c r="C46" s="4425" t="s">
        <v>4175</v>
      </c>
      <c r="D46" s="4355"/>
      <c r="E46" s="4357"/>
      <c r="F46" s="4428">
        <v>0</v>
      </c>
      <c r="G46" s="4428">
        <v>0</v>
      </c>
      <c r="H46" s="4429"/>
      <c r="I46" s="4430">
        <f>VLOOKUP(C46,'Data Products'!$A:$J,2,0)</f>
      </c>
      <c r="J46" s="4389">
        <f t="shared" si="1"/>
      </c>
      <c r="K46" s="4390">
        <v>45852</v>
      </c>
      <c r="L46" s="4334">
        <f t="shared" si="12"/>
      </c>
      <c r="M46" s="4439">
        <v>0</v>
      </c>
      <c r="N46" s="4355">
        <v>0</v>
      </c>
      <c r="O46" s="4357"/>
      <c r="P46" s="4330"/>
      <c r="Q46" s="4325" t="s">
        <v>4165</v>
      </c>
      <c r="R46" s="4404"/>
      <c r="S46" s="4404"/>
      <c r="T46" s="4433"/>
      <c r="U46" s="4404"/>
      <c r="V46" s="4404"/>
      <c r="W46" s="4404"/>
      <c r="X46" s="4404"/>
      <c r="Y46" s="4404"/>
      <c r="Z46" s="4404"/>
      <c r="AA46" s="4404"/>
      <c r="AB46" s="4434">
        <f t="shared" si="21"/>
      </c>
      <c r="AC46" s="4347">
        <f t="shared" si="26"/>
      </c>
      <c r="AD46" s="4337">
        <f t="shared" si="4"/>
      </c>
      <c r="AE46" s="4348">
        <f t="shared" si="15"/>
      </c>
      <c r="AF46" s="4435">
        <f>VLOOKUP(C46,'Data Products'!$A:$J,10,0)</f>
      </c>
      <c r="AG46" s="4436">
        <f t="shared" si="29"/>
      </c>
      <c r="AH46" s="4340">
        <f t="shared" si="7"/>
      </c>
      <c r="AI46" s="4440"/>
      <c r="AJ46" s="4444"/>
      <c r="AK46" s="4344"/>
      <c r="AL46" s="4343"/>
      <c r="AM46" s="4344"/>
      <c r="AN46" s="4344"/>
    </row>
    <row customHeight="true" hidden="true" ht="18" r="47">
      <c r="A47" s="4425">
        <v>14</v>
      </c>
      <c r="B47" s="4325" t="s">
        <v>4155</v>
      </c>
      <c r="C47" s="4425" t="s">
        <v>4176</v>
      </c>
      <c r="D47" s="4426" t="s">
        <v>4177</v>
      </c>
      <c r="E47" s="4427"/>
      <c r="F47" s="4428">
        <v>0</v>
      </c>
      <c r="G47" s="4428">
        <v>0</v>
      </c>
      <c r="H47" s="4429"/>
      <c r="I47" s="4430">
        <f>VLOOKUP(C47,'Data Products'!$A:$J,2,0)</f>
      </c>
      <c r="J47" s="4389">
        <f t="shared" si="1"/>
      </c>
      <c r="K47" s="4390">
        <v>45853</v>
      </c>
      <c r="L47" s="4334">
        <f t="shared" si="12"/>
      </c>
      <c r="M47" s="4439">
        <v>0</v>
      </c>
      <c r="N47" s="4355">
        <v>0</v>
      </c>
      <c r="O47" s="4357"/>
      <c r="P47" s="4330"/>
      <c r="Q47" s="4325" t="s">
        <v>4165</v>
      </c>
      <c r="R47" s="4404"/>
      <c r="S47" s="4404"/>
      <c r="T47" s="4433"/>
      <c r="U47" s="4404"/>
      <c r="V47" s="4404"/>
      <c r="W47" s="4404"/>
      <c r="X47" s="4404"/>
      <c r="Y47" s="4404"/>
      <c r="Z47" s="4404"/>
      <c r="AA47" s="4404"/>
      <c r="AB47" s="4434">
        <f t="shared" si="21"/>
      </c>
      <c r="AC47" s="4447">
        <f t="shared" si="26"/>
      </c>
      <c r="AD47" s="4337">
        <f t="shared" si="4"/>
      </c>
      <c r="AE47" s="4448">
        <f t="shared" si="15"/>
      </c>
      <c r="AF47" s="4435">
        <f>VLOOKUP(C47,'Data Products'!$A:$J,10,0)</f>
      </c>
      <c r="AG47" s="4436">
        <f t="shared" si="29"/>
      </c>
      <c r="AH47" s="4340">
        <f t="shared" si="7"/>
      </c>
      <c r="AI47" s="4440"/>
      <c r="AJ47" s="4444"/>
      <c r="AK47" s="4344"/>
      <c r="AL47" s="4343"/>
      <c r="AM47" s="4344"/>
      <c r="AN47" s="4344"/>
    </row>
    <row customHeight="true" hidden="true" ht="18" r="48">
      <c r="A48" s="4425">
        <v>15</v>
      </c>
      <c r="B48" s="4325" t="s">
        <v>4155</v>
      </c>
      <c r="C48" s="4425" t="s">
        <v>4178</v>
      </c>
      <c r="D48" s="4355"/>
      <c r="E48" s="4357"/>
      <c r="F48" s="4428">
        <v>0</v>
      </c>
      <c r="G48" s="4428">
        <v>0</v>
      </c>
      <c r="H48" s="4429"/>
      <c r="I48" s="4430">
        <f>VLOOKUP(C48,'Data Products'!$A:$J,2,0)</f>
      </c>
      <c r="J48" s="4389">
        <f t="shared" si="1"/>
      </c>
      <c r="K48" s="4390">
        <v>45854</v>
      </c>
      <c r="L48" s="4334">
        <f t="shared" si="12"/>
      </c>
      <c r="M48" s="4439">
        <v>0</v>
      </c>
      <c r="N48" s="4355">
        <v>0</v>
      </c>
      <c r="O48" s="4357"/>
      <c r="P48" s="4330"/>
      <c r="Q48" s="4325" t="s">
        <v>4165</v>
      </c>
      <c r="R48" s="4404"/>
      <c r="S48" s="4404"/>
      <c r="T48" s="4433"/>
      <c r="U48" s="4404"/>
      <c r="V48" s="4404"/>
      <c r="W48" s="4404"/>
      <c r="X48" s="4404"/>
      <c r="Y48" s="4404"/>
      <c r="Z48" s="4404"/>
      <c r="AA48" s="4404"/>
      <c r="AB48" s="4434">
        <f t="shared" si="21"/>
      </c>
      <c r="AC48" s="4447">
        <f t="shared" si="26"/>
      </c>
      <c r="AD48" s="4337">
        <f t="shared" si="4"/>
      </c>
      <c r="AE48" s="4448">
        <f t="shared" si="15"/>
      </c>
      <c r="AF48" s="4435">
        <f>VLOOKUP(C48,'Data Products'!$A:$J,10,0)</f>
      </c>
      <c r="AG48" s="4436">
        <f t="shared" si="29"/>
      </c>
      <c r="AH48" s="4340">
        <f t="shared" si="7"/>
      </c>
      <c r="AI48" s="4440"/>
      <c r="AJ48" s="4444"/>
      <c r="AK48" s="4344">
        <v>340</v>
      </c>
      <c r="AL48" s="4343"/>
      <c r="AM48" s="4344"/>
      <c r="AN48" s="4344"/>
    </row>
    <row customHeight="true" hidden="true" ht="18" r="49">
      <c r="A49" s="4425">
        <v>16</v>
      </c>
      <c r="B49" s="4325" t="s">
        <v>4155</v>
      </c>
      <c r="C49" s="4425" t="s">
        <v>4179</v>
      </c>
      <c r="D49" s="4355"/>
      <c r="E49" s="4357"/>
      <c r="F49" s="4428">
        <v>0</v>
      </c>
      <c r="G49" s="4428">
        <v>0</v>
      </c>
      <c r="H49" s="4429"/>
      <c r="I49" s="4430">
        <f>VLOOKUP(C49,'Data Products'!$A:$J,2,0)</f>
      </c>
      <c r="J49" s="4389">
        <f t="shared" si="1"/>
      </c>
      <c r="K49" s="4390">
        <v>45855</v>
      </c>
      <c r="L49" s="4334">
        <f t="shared" si="12"/>
      </c>
      <c r="M49" s="4439">
        <v>0</v>
      </c>
      <c r="N49" s="4355">
        <v>0</v>
      </c>
      <c r="O49" s="4357"/>
      <c r="P49" s="4330"/>
      <c r="Q49" s="4325" t="s">
        <v>4180</v>
      </c>
      <c r="R49" s="4404"/>
      <c r="S49" s="4404"/>
      <c r="T49" s="4433"/>
      <c r="U49" s="4404"/>
      <c r="V49" s="4404"/>
      <c r="W49" s="4404"/>
      <c r="X49" s="4404"/>
      <c r="Y49" s="4404"/>
      <c r="Z49" s="4404"/>
      <c r="AA49" s="4404"/>
      <c r="AB49" s="4434">
        <f t="shared" si="21"/>
      </c>
      <c r="AC49" s="4347">
        <f t="shared" si="26"/>
      </c>
      <c r="AD49" s="4337">
        <f t="shared" si="4"/>
      </c>
      <c r="AE49" s="4348">
        <f t="shared" si="15"/>
      </c>
      <c r="AF49" s="4435">
        <f>VLOOKUP(C49,'Data Products'!$A:$J,10,0)</f>
      </c>
      <c r="AG49" s="4436">
        <f t="shared" si="29"/>
      </c>
      <c r="AH49" s="4340">
        <f t="shared" si="7"/>
      </c>
      <c r="AI49" s="4440"/>
      <c r="AJ49" s="4444"/>
      <c r="AK49" s="4344"/>
      <c r="AL49" s="4343"/>
      <c r="AM49" s="4344"/>
      <c r="AN49" s="4344"/>
    </row>
    <row customHeight="true" hidden="true" ht="18" r="50">
      <c r="A50" s="4425">
        <v>17</v>
      </c>
      <c r="B50" s="4325" t="s">
        <v>4155</v>
      </c>
      <c r="C50" s="4425" t="s">
        <v>4181</v>
      </c>
      <c r="D50" s="4355"/>
      <c r="E50" s="4357"/>
      <c r="F50" s="4428">
        <v>0</v>
      </c>
      <c r="G50" s="4428">
        <v>0</v>
      </c>
      <c r="H50" s="4429"/>
      <c r="I50" s="4430">
        <f>VLOOKUP(C50,'Data Products'!$A:$J,2,0)</f>
      </c>
      <c r="J50" s="4389">
        <f t="shared" si="1"/>
      </c>
      <c r="K50" s="4390">
        <v>45856</v>
      </c>
      <c r="L50" s="4334">
        <f t="shared" si="12"/>
      </c>
      <c r="M50" s="4439">
        <v>0</v>
      </c>
      <c r="N50" s="4355">
        <v>0</v>
      </c>
      <c r="O50" s="4357"/>
      <c r="P50" s="4330"/>
      <c r="Q50" s="4325" t="s">
        <v>4180</v>
      </c>
      <c r="R50" s="4404"/>
      <c r="S50" s="4404"/>
      <c r="T50" s="4433"/>
      <c r="U50" s="4404"/>
      <c r="V50" s="4404"/>
      <c r="W50" s="4404"/>
      <c r="X50" s="4404"/>
      <c r="Y50" s="4404"/>
      <c r="Z50" s="4404"/>
      <c r="AA50" s="4404"/>
      <c r="AB50" s="4434">
        <f t="shared" si="21"/>
      </c>
      <c r="AC50" s="4352">
        <f t="shared" si="26"/>
      </c>
      <c r="AD50" s="4337">
        <f t="shared" si="4"/>
      </c>
      <c r="AE50" s="4353">
        <f t="shared" si="15"/>
      </c>
      <c r="AF50" s="4435">
        <f>VLOOKUP(C50,'Data Products'!$A:$J,10,0)</f>
      </c>
      <c r="AG50" s="4436">
        <f t="shared" si="29"/>
      </c>
      <c r="AH50" s="4340">
        <f t="shared" si="7"/>
      </c>
      <c r="AI50" s="4440"/>
      <c r="AJ50" s="4444"/>
      <c r="AK50" s="4344">
        <v>3620</v>
      </c>
      <c r="AL50" s="4343"/>
      <c r="AM50" s="4344"/>
      <c r="AN50" s="4344"/>
    </row>
    <row customHeight="true" hidden="true" ht="18" r="51">
      <c r="A51" s="4425">
        <v>18</v>
      </c>
      <c r="B51" s="4325" t="s">
        <v>4155</v>
      </c>
      <c r="C51" s="4425" t="s">
        <v>4182</v>
      </c>
      <c r="D51" s="4355"/>
      <c r="E51" s="4357"/>
      <c r="F51" s="4428">
        <v>0</v>
      </c>
      <c r="G51" s="4428">
        <v>0</v>
      </c>
      <c r="H51" s="4429"/>
      <c r="I51" s="4430">
        <f>VLOOKUP(C51,'Data Products'!$A:$J,2,0)</f>
      </c>
      <c r="J51" s="4389">
        <f t="shared" si="1"/>
      </c>
      <c r="K51" s="4390">
        <v>45857</v>
      </c>
      <c r="L51" s="4334">
        <f t="shared" si="12"/>
      </c>
      <c r="M51" s="4439">
        <v>0</v>
      </c>
      <c r="N51" s="4355">
        <v>0</v>
      </c>
      <c r="O51" s="4357"/>
      <c r="P51" s="4330"/>
      <c r="Q51" s="4325" t="s">
        <v>4180</v>
      </c>
      <c r="R51" s="4404"/>
      <c r="S51" s="4404"/>
      <c r="T51" s="4433"/>
      <c r="U51" s="4404"/>
      <c r="V51" s="4404"/>
      <c r="W51" s="4404"/>
      <c r="X51" s="4404"/>
      <c r="Y51" s="4404"/>
      <c r="Z51" s="4404"/>
      <c r="AA51" s="4404"/>
      <c r="AB51" s="4434">
        <f t="shared" si="21"/>
      </c>
      <c r="AC51" s="4347">
        <f t="shared" si="26"/>
      </c>
      <c r="AD51" s="4337">
        <f t="shared" si="4"/>
      </c>
      <c r="AE51" s="4348">
        <f t="shared" si="15"/>
      </c>
      <c r="AF51" s="4435">
        <f>VLOOKUP(C51,'Data Products'!$A:$J,10,0)</f>
      </c>
      <c r="AG51" s="4436">
        <f t="shared" si="29"/>
      </c>
      <c r="AH51" s="4340">
        <f t="shared" si="7"/>
      </c>
      <c r="AI51" s="4440"/>
      <c r="AJ51" s="4444"/>
      <c r="AK51" s="4344"/>
      <c r="AL51" s="4343"/>
      <c r="AM51" s="4344"/>
      <c r="AN51" s="4344"/>
    </row>
    <row customHeight="true" hidden="true" ht="18" r="52">
      <c r="A52" s="4425">
        <v>19</v>
      </c>
      <c r="B52" s="4325" t="s">
        <v>4109</v>
      </c>
      <c r="C52" s="4425" t="s">
        <v>4183</v>
      </c>
      <c r="D52" s="4367" t="s">
        <v>4184</v>
      </c>
      <c r="E52" s="4367" t="s">
        <v>4184</v>
      </c>
      <c r="F52" s="4428">
        <v>0</v>
      </c>
      <c r="G52" s="4428">
        <v>0</v>
      </c>
      <c r="H52" s="4429"/>
      <c r="I52" s="4430">
        <f>VLOOKUP(C52,'Data Products'!$A:$J,2,0)</f>
      </c>
      <c r="J52" s="4389">
        <f t="shared" si="1"/>
      </c>
      <c r="K52" s="4390">
        <v>45858</v>
      </c>
      <c r="L52" s="4334">
        <f t="shared" si="12"/>
      </c>
      <c r="M52" s="4439">
        <v>0</v>
      </c>
      <c r="N52" s="4355">
        <v>0</v>
      </c>
      <c r="O52" s="4357"/>
      <c r="P52" s="4330"/>
      <c r="Q52" s="4325" t="s">
        <v>4185</v>
      </c>
      <c r="R52" s="4404"/>
      <c r="S52" s="4404"/>
      <c r="T52" s="4433"/>
      <c r="U52" s="4404"/>
      <c r="V52" s="4404"/>
      <c r="W52" s="4404"/>
      <c r="X52" s="4404"/>
      <c r="Y52" s="4404"/>
      <c r="Z52" s="4404"/>
      <c r="AA52" s="4404"/>
      <c r="AB52" s="4434">
        <f t="shared" si="21"/>
      </c>
      <c r="AC52" s="4352">
        <f t="shared" si="26"/>
      </c>
      <c r="AD52" s="4337">
        <f t="shared" si="4"/>
      </c>
      <c r="AE52" s="4353">
        <f t="shared" si="15"/>
      </c>
      <c r="AF52" s="4435">
        <f>VLOOKUP(C52,'Data Products'!$A:$J,10,0)</f>
      </c>
      <c r="AG52" s="4436">
        <f t="shared" si="29"/>
      </c>
      <c r="AH52" s="4340">
        <f t="shared" si="7"/>
      </c>
      <c r="AI52" s="4437" t="s">
        <v>4186</v>
      </c>
      <c r="AJ52" s="4444"/>
      <c r="AK52" s="4344"/>
      <c r="AL52" s="4343"/>
      <c r="AM52" s="4344"/>
      <c r="AN52" s="4344"/>
    </row>
    <row customHeight="true" hidden="true" ht="18" r="53">
      <c r="A53" s="4425">
        <v>20</v>
      </c>
      <c r="B53" s="4325" t="s">
        <v>4155</v>
      </c>
      <c r="C53" s="4425" t="s">
        <v>4187</v>
      </c>
      <c r="D53" s="4367" t="s">
        <v>4188</v>
      </c>
      <c r="E53" s="4367" t="s">
        <v>4188</v>
      </c>
      <c r="F53" s="4428">
        <v>0</v>
      </c>
      <c r="G53" s="4428">
        <v>0</v>
      </c>
      <c r="H53" s="4429"/>
      <c r="I53" s="4430">
        <f>VLOOKUP(C53,'Data Products'!$A:$J,2,0)</f>
      </c>
      <c r="J53" s="4389">
        <f t="shared" si="1"/>
      </c>
      <c r="K53" s="4390">
        <v>45859</v>
      </c>
      <c r="L53" s="4334">
        <f t="shared" si="12"/>
      </c>
      <c r="M53" s="4439">
        <v>0</v>
      </c>
      <c r="N53" s="4355">
        <v>0</v>
      </c>
      <c r="O53" s="4357"/>
      <c r="P53" s="4330"/>
      <c r="Q53" s="4325" t="s">
        <v>4185</v>
      </c>
      <c r="R53" s="4404"/>
      <c r="S53" s="4404"/>
      <c r="T53" s="4433"/>
      <c r="U53" s="4404"/>
      <c r="V53" s="4404"/>
      <c r="W53" s="4404"/>
      <c r="X53" s="4404"/>
      <c r="Y53" s="4404"/>
      <c r="Z53" s="4404"/>
      <c r="AA53" s="4404"/>
      <c r="AB53" s="4434">
        <f t="shared" si="21"/>
      </c>
      <c r="AC53" s="4352">
        <f t="shared" si="26"/>
      </c>
      <c r="AD53" s="4337">
        <f t="shared" si="4"/>
      </c>
      <c r="AE53" s="4353">
        <f t="shared" si="15"/>
      </c>
      <c r="AF53" s="4435">
        <f>VLOOKUP(C53,'Data Products'!$A:$J,10,0)</f>
      </c>
      <c r="AG53" s="4436">
        <f t="shared" si="29"/>
      </c>
      <c r="AH53" s="4340">
        <f t="shared" si="7"/>
      </c>
      <c r="AI53" s="4437" t="s">
        <v>4189</v>
      </c>
      <c r="AJ53" s="4444"/>
      <c r="AK53" s="4344"/>
      <c r="AL53" s="4343"/>
      <c r="AM53" s="4344"/>
      <c r="AN53" s="4344"/>
    </row>
    <row customHeight="true" hidden="true" ht="18" r="54">
      <c r="A54" s="4425">
        <v>21</v>
      </c>
      <c r="B54" s="4325" t="s">
        <v>4155</v>
      </c>
      <c r="C54" s="4425" t="s">
        <v>4190</v>
      </c>
      <c r="D54" s="4367" t="s">
        <v>4191</v>
      </c>
      <c r="E54" s="4367" t="s">
        <v>4191</v>
      </c>
      <c r="F54" s="4428">
        <v>0</v>
      </c>
      <c r="G54" s="4428">
        <v>0</v>
      </c>
      <c r="H54" s="4429"/>
      <c r="I54" s="4430">
        <f>VLOOKUP(C54,'Data Products'!$A:$J,2,0)</f>
      </c>
      <c r="J54" s="4389">
        <f t="shared" si="1"/>
      </c>
      <c r="K54" s="4390">
        <v>45860</v>
      </c>
      <c r="L54" s="4334">
        <f t="shared" si="12"/>
      </c>
      <c r="M54" s="4439">
        <v>0</v>
      </c>
      <c r="N54" s="4355">
        <v>0</v>
      </c>
      <c r="O54" s="4357"/>
      <c r="P54" s="4330"/>
      <c r="Q54" s="4325" t="s">
        <v>4192</v>
      </c>
      <c r="R54" s="4404"/>
      <c r="S54" s="4404"/>
      <c r="T54" s="4433"/>
      <c r="U54" s="4404"/>
      <c r="V54" s="4404"/>
      <c r="W54" s="4404"/>
      <c r="X54" s="4404"/>
      <c r="Y54" s="4404"/>
      <c r="Z54" s="4404"/>
      <c r="AA54" s="4404"/>
      <c r="AB54" s="4434">
        <f t="shared" si="21"/>
      </c>
      <c r="AC54" s="4352">
        <f t="shared" si="26"/>
      </c>
      <c r="AD54" s="4337">
        <f t="shared" si="4"/>
      </c>
      <c r="AE54" s="4353">
        <f t="shared" si="15"/>
      </c>
      <c r="AF54" s="4435">
        <f>VLOOKUP(C54,'Data Products'!$A:$J,10,0)</f>
      </c>
      <c r="AG54" s="4436">
        <f t="shared" si="29"/>
      </c>
      <c r="AH54" s="4340">
        <f t="shared" si="7"/>
      </c>
      <c r="AI54" s="4440"/>
      <c r="AJ54" s="4444"/>
      <c r="AK54" s="4344"/>
      <c r="AL54" s="4343"/>
      <c r="AM54" s="4344"/>
      <c r="AN54" s="4344"/>
    </row>
    <row customHeight="true" hidden="true" ht="18" r="55">
      <c r="A55" s="4425">
        <v>22</v>
      </c>
      <c r="B55" s="4325" t="s">
        <v>4106</v>
      </c>
      <c r="C55" s="4425" t="s">
        <v>4191</v>
      </c>
      <c r="D55" s="4367" t="s">
        <v>4191</v>
      </c>
      <c r="E55" s="4367" t="s">
        <v>4191</v>
      </c>
      <c r="F55" s="4428">
        <v>0</v>
      </c>
      <c r="G55" s="4428">
        <v>0</v>
      </c>
      <c r="H55" s="4429"/>
      <c r="I55" s="4430">
        <f>VLOOKUP(C55,'Data Products'!$A:$J,2,0)</f>
      </c>
      <c r="J55" s="4389">
        <f t="shared" si="1"/>
      </c>
      <c r="K55" s="4390">
        <v>45861</v>
      </c>
      <c r="L55" s="4334">
        <f t="shared" si="12"/>
      </c>
      <c r="M55" s="4439">
        <v>0</v>
      </c>
      <c r="N55" s="4426">
        <v>115</v>
      </c>
      <c r="O55" s="4357"/>
      <c r="P55" s="4330"/>
      <c r="Q55" s="4325" t="s">
        <v>4193</v>
      </c>
      <c r="R55" s="4404"/>
      <c r="S55" s="4404"/>
      <c r="T55" s="4433"/>
      <c r="U55" s="4404"/>
      <c r="V55" s="4404"/>
      <c r="W55" s="4404"/>
      <c r="X55" s="4404"/>
      <c r="Y55" s="4404"/>
      <c r="Z55" s="4404"/>
      <c r="AA55" s="4404"/>
      <c r="AB55" s="4434">
        <f t="shared" si="21"/>
      </c>
      <c r="AC55" s="4352">
        <f t="shared" si="26"/>
      </c>
      <c r="AD55" s="4337">
        <f t="shared" si="4"/>
      </c>
      <c r="AE55" s="4353">
        <f t="shared" si="15"/>
      </c>
      <c r="AF55" s="4435">
        <f>VLOOKUP(C55,'Data Products'!$A:$J,10,0)</f>
      </c>
      <c r="AG55" s="4436">
        <f t="shared" si="29"/>
      </c>
      <c r="AH55" s="4340"/>
      <c r="AI55" s="4437" t="s">
        <v>4194</v>
      </c>
      <c r="AJ55" s="4444"/>
      <c r="AK55" s="4344"/>
      <c r="AL55" s="4343"/>
      <c r="AM55" s="4344"/>
      <c r="AN55" s="4344"/>
    </row>
    <row customHeight="true" hidden="true" ht="18" r="56">
      <c r="A56" s="4425">
        <v>23</v>
      </c>
      <c r="B56" s="4325" t="s">
        <v>4155</v>
      </c>
      <c r="C56" s="4425" t="s">
        <v>4195</v>
      </c>
      <c r="D56" s="4449"/>
      <c r="E56" s="4449"/>
      <c r="F56" s="4428">
        <v>0</v>
      </c>
      <c r="G56" s="4428">
        <v>0</v>
      </c>
      <c r="H56" s="4429"/>
      <c r="I56" s="4430">
        <f>VLOOKUP(C56,'Data Products'!$A:$J,2,0)</f>
      </c>
      <c r="J56" s="4389">
        <f t="shared" si="1"/>
      </c>
      <c r="K56" s="4390">
        <v>45862</v>
      </c>
      <c r="L56" s="4334">
        <f t="shared" si="12"/>
      </c>
      <c r="M56" s="4439">
        <v>0</v>
      </c>
      <c r="N56" s="4355">
        <v>0</v>
      </c>
      <c r="O56" s="4357"/>
      <c r="P56" s="4330"/>
      <c r="Q56" s="4325" t="s">
        <v>4196</v>
      </c>
      <c r="R56" s="4404"/>
      <c r="S56" s="4404"/>
      <c r="T56" s="4433"/>
      <c r="U56" s="4404"/>
      <c r="V56" s="4404"/>
      <c r="W56" s="4404"/>
      <c r="X56" s="4404"/>
      <c r="Y56" s="4404"/>
      <c r="Z56" s="4404"/>
      <c r="AA56" s="4404"/>
      <c r="AB56" s="4434">
        <f t="shared" si="21"/>
      </c>
      <c r="AC56" s="4352">
        <f t="shared" si="26"/>
      </c>
      <c r="AD56" s="4337">
        <f t="shared" si="4"/>
      </c>
      <c r="AE56" s="4353">
        <f t="shared" si="15"/>
      </c>
      <c r="AF56" s="4435">
        <f>VLOOKUP(C56,'Data Products'!$A:$J,10,0)</f>
      </c>
      <c r="AG56" s="4436">
        <f t="shared" si="29"/>
      </c>
      <c r="AH56" s="4340">
        <f t="shared" ref="AH56:AH71" si="8">IF(J56&lt;=90,F56,0)</f>
      </c>
      <c r="AI56" s="4440"/>
      <c r="AJ56" s="4444"/>
      <c r="AK56" s="4344"/>
      <c r="AL56" s="4343"/>
      <c r="AM56" s="4344"/>
      <c r="AN56" s="4344"/>
    </row>
    <row customHeight="true" hidden="true" ht="18" r="57">
      <c r="A57" s="4425">
        <v>24</v>
      </c>
      <c r="B57" s="4325" t="s">
        <v>4155</v>
      </c>
      <c r="C57" s="4425" t="s">
        <v>4197</v>
      </c>
      <c r="D57" s="4449"/>
      <c r="E57" s="4449"/>
      <c r="F57" s="4428">
        <v>0</v>
      </c>
      <c r="G57" s="4428">
        <v>0</v>
      </c>
      <c r="H57" s="4429"/>
      <c r="I57" s="4430">
        <f>VLOOKUP(C57,'Data Products'!$A:$J,2,0)</f>
      </c>
      <c r="J57" s="4389">
        <f t="shared" si="1"/>
      </c>
      <c r="K57" s="4390">
        <v>45863</v>
      </c>
      <c r="L57" s="4334">
        <f t="shared" si="12"/>
      </c>
      <c r="M57" s="4439">
        <v>0</v>
      </c>
      <c r="N57" s="4355">
        <v>0</v>
      </c>
      <c r="O57" s="4357"/>
      <c r="P57" s="4330"/>
      <c r="Q57" s="4325" t="s">
        <v>4157</v>
      </c>
      <c r="R57" s="4404"/>
      <c r="S57" s="4404"/>
      <c r="T57" s="4433"/>
      <c r="U57" s="4404"/>
      <c r="V57" s="4404"/>
      <c r="W57" s="4404"/>
      <c r="X57" s="4404"/>
      <c r="Y57" s="4404"/>
      <c r="Z57" s="4404"/>
      <c r="AA57" s="4404"/>
      <c r="AB57" s="4434">
        <f t="shared" si="21"/>
      </c>
      <c r="AC57" s="4352">
        <f t="shared" si="26"/>
      </c>
      <c r="AD57" s="4337">
        <f t="shared" si="4"/>
      </c>
      <c r="AE57" s="4353">
        <f t="shared" si="15"/>
      </c>
      <c r="AF57" s="4435">
        <f>VLOOKUP(C57,'Data Products'!$A:$J,10,0)</f>
      </c>
      <c r="AG57" s="4436">
        <f t="shared" si="29"/>
      </c>
      <c r="AH57" s="4340">
        <f t="shared" si="8"/>
      </c>
      <c r="AI57" s="4440"/>
      <c r="AJ57" s="4444"/>
      <c r="AK57" s="4344"/>
      <c r="AL57" s="4343"/>
      <c r="AM57" s="4344"/>
      <c r="AN57" s="4344"/>
    </row>
    <row customHeight="true" hidden="true" ht="18" r="58">
      <c r="A58" s="4425">
        <v>25</v>
      </c>
      <c r="B58" s="4325" t="s">
        <v>4155</v>
      </c>
      <c r="C58" s="4425" t="s">
        <v>4198</v>
      </c>
      <c r="D58" s="4449"/>
      <c r="E58" s="4449"/>
      <c r="F58" s="4428">
        <v>0</v>
      </c>
      <c r="G58" s="4428">
        <v>0</v>
      </c>
      <c r="H58" s="4429"/>
      <c r="I58" s="4430">
        <f>VLOOKUP(C58,'Data Products'!$A:$J,2,0)</f>
      </c>
      <c r="J58" s="4389">
        <f t="shared" si="1"/>
      </c>
      <c r="K58" s="4390">
        <v>45864</v>
      </c>
      <c r="L58" s="4334">
        <f t="shared" si="12"/>
      </c>
      <c r="M58" s="4439">
        <v>0</v>
      </c>
      <c r="N58" s="4355">
        <v>0</v>
      </c>
      <c r="O58" s="4357"/>
      <c r="P58" s="4330"/>
      <c r="Q58" s="4325" t="s">
        <v>4157</v>
      </c>
      <c r="R58" s="4404"/>
      <c r="S58" s="4404"/>
      <c r="T58" s="4433"/>
      <c r="U58" s="4404"/>
      <c r="V58" s="4404"/>
      <c r="W58" s="4404"/>
      <c r="X58" s="4404"/>
      <c r="Y58" s="4404"/>
      <c r="Z58" s="4404"/>
      <c r="AA58" s="4404"/>
      <c r="AB58" s="4434">
        <f t="shared" si="21"/>
      </c>
      <c r="AC58" s="4352">
        <f t="shared" si="26"/>
      </c>
      <c r="AD58" s="4337">
        <f t="shared" si="4"/>
      </c>
      <c r="AE58" s="4353">
        <f t="shared" si="15"/>
      </c>
      <c r="AF58" s="4435">
        <f>VLOOKUP(C58,'Data Products'!$A:$J,10,0)</f>
      </c>
      <c r="AG58" s="4436">
        <f t="shared" si="29"/>
      </c>
      <c r="AH58" s="4340">
        <f t="shared" si="8"/>
      </c>
      <c r="AI58" s="4440"/>
      <c r="AJ58" s="4444"/>
      <c r="AK58" s="4344"/>
      <c r="AL58" s="4343"/>
      <c r="AM58" s="4344"/>
      <c r="AN58" s="4344"/>
    </row>
    <row customHeight="true" hidden="true" ht="18" r="59">
      <c r="A59" s="4425">
        <v>26</v>
      </c>
      <c r="B59" s="4325" t="s">
        <v>4155</v>
      </c>
      <c r="C59" s="4425" t="s">
        <v>4199</v>
      </c>
      <c r="D59" s="4449"/>
      <c r="E59" s="4449"/>
      <c r="F59" s="4428">
        <v>0</v>
      </c>
      <c r="G59" s="4428">
        <v>0</v>
      </c>
      <c r="H59" s="4429" t="s">
        <v>4200</v>
      </c>
      <c r="I59" s="4430">
        <f>VLOOKUP(C59,'Data Products'!$A:$J,2,0)</f>
      </c>
      <c r="J59" s="4389">
        <f t="shared" si="1"/>
      </c>
      <c r="K59" s="4390">
        <v>45865</v>
      </c>
      <c r="L59" s="4334">
        <f t="shared" si="12"/>
      </c>
      <c r="M59" s="4439">
        <v>0</v>
      </c>
      <c r="N59" s="4355">
        <v>0</v>
      </c>
      <c r="O59" s="4357"/>
      <c r="P59" s="4330"/>
      <c r="Q59" s="4325" t="s">
        <v>4201</v>
      </c>
      <c r="R59" s="4404"/>
      <c r="S59" s="4404"/>
      <c r="T59" s="4450"/>
      <c r="U59" s="4404"/>
      <c r="V59" s="4404"/>
      <c r="W59" s="4404"/>
      <c r="X59" s="4404"/>
      <c r="Y59" s="4404"/>
      <c r="Z59" s="4404"/>
      <c r="AA59" s="4404"/>
      <c r="AB59" s="4434">
        <f t="shared" si="21"/>
      </c>
      <c r="AC59" s="4352">
        <f t="shared" si="26"/>
      </c>
      <c r="AD59" s="4337">
        <f t="shared" si="4"/>
      </c>
      <c r="AE59" s="4353">
        <f t="shared" si="15"/>
      </c>
      <c r="AF59" s="4435">
        <f>VLOOKUP(C59,'Data Products'!$A:$J,10,0)</f>
      </c>
      <c r="AG59" s="4436">
        <f t="shared" si="29"/>
      </c>
      <c r="AH59" s="4340">
        <f t="shared" si="8"/>
      </c>
      <c r="AI59" s="4440"/>
      <c r="AJ59" s="4444"/>
      <c r="AK59" s="4344">
        <v>50</v>
      </c>
      <c r="AL59" s="4343"/>
      <c r="AM59" s="4344"/>
      <c r="AN59" s="4344"/>
    </row>
    <row customHeight="true" hidden="true" ht="18" r="60">
      <c r="A60" s="4425">
        <v>27</v>
      </c>
      <c r="B60" s="4325" t="s">
        <v>4155</v>
      </c>
      <c r="C60" s="4425" t="s">
        <v>4202</v>
      </c>
      <c r="D60" s="4449"/>
      <c r="E60" s="4449"/>
      <c r="F60" s="4428">
        <v>0</v>
      </c>
      <c r="G60" s="4428">
        <v>0</v>
      </c>
      <c r="H60" s="4429"/>
      <c r="I60" s="4430">
        <f>VLOOKUP(C60,'Data Products'!$A:$J,2,0)</f>
      </c>
      <c r="J60" s="4389">
        <f t="shared" si="1"/>
      </c>
      <c r="K60" s="4390">
        <v>45866</v>
      </c>
      <c r="L60" s="4334">
        <f t="shared" si="12"/>
      </c>
      <c r="M60" s="4439">
        <v>0</v>
      </c>
      <c r="N60" s="4355">
        <v>0</v>
      </c>
      <c r="O60" s="4357"/>
      <c r="P60" s="4330"/>
      <c r="Q60" s="4325" t="s">
        <v>4201</v>
      </c>
      <c r="R60" s="4400"/>
      <c r="S60" s="4400"/>
      <c r="T60" s="4450"/>
      <c r="U60" s="4404"/>
      <c r="V60" s="4400"/>
      <c r="W60" s="4400"/>
      <c r="X60" s="4400"/>
      <c r="Y60" s="4400"/>
      <c r="Z60" s="4400"/>
      <c r="AA60" s="4400"/>
      <c r="AB60" s="4434">
        <f t="shared" si="21"/>
      </c>
      <c r="AC60" s="4352">
        <f t="shared" si="26"/>
      </c>
      <c r="AD60" s="4337">
        <f t="shared" si="4"/>
      </c>
      <c r="AE60" s="4353">
        <f t="shared" si="15"/>
      </c>
      <c r="AF60" s="4435">
        <f>VLOOKUP(C60,'Data Products'!$A:$J,10,0)</f>
      </c>
      <c r="AG60" s="4436">
        <f t="shared" si="29"/>
      </c>
      <c r="AH60" s="4340">
        <f t="shared" si="8"/>
      </c>
      <c r="AI60" s="4440"/>
      <c r="AJ60" s="4444"/>
      <c r="AK60" s="4344">
        <v>80</v>
      </c>
      <c r="AL60" s="4343"/>
      <c r="AM60" s="4344"/>
      <c r="AN60" s="4344"/>
    </row>
    <row customHeight="true" hidden="true" ht="18" r="61">
      <c r="A61" s="4425">
        <v>28</v>
      </c>
      <c r="B61" s="4325" t="s">
        <v>4155</v>
      </c>
      <c r="C61" s="4425" t="s">
        <v>4203</v>
      </c>
      <c r="D61" s="4449"/>
      <c r="E61" s="4449"/>
      <c r="F61" s="4428">
        <v>0</v>
      </c>
      <c r="G61" s="4428">
        <v>0</v>
      </c>
      <c r="H61" s="4429"/>
      <c r="I61" s="4430">
        <f>VLOOKUP(C61,'Data Products'!$A:$J,2,0)</f>
      </c>
      <c r="J61" s="4389">
        <f t="shared" si="1"/>
      </c>
      <c r="K61" s="4390">
        <v>45867</v>
      </c>
      <c r="L61" s="4334">
        <f t="shared" si="12"/>
      </c>
      <c r="M61" s="4439">
        <v>0</v>
      </c>
      <c r="N61" s="4355">
        <v>0</v>
      </c>
      <c r="O61" s="4357"/>
      <c r="P61" s="4330"/>
      <c r="Q61" s="4325" t="s">
        <v>4201</v>
      </c>
      <c r="R61" s="4400"/>
      <c r="S61" s="4400"/>
      <c r="T61" s="4433"/>
      <c r="U61" s="4404"/>
      <c r="V61" s="4400"/>
      <c r="W61" s="4400"/>
      <c r="X61" s="4400"/>
      <c r="Y61" s="4400"/>
      <c r="Z61" s="4400"/>
      <c r="AA61" s="4400"/>
      <c r="AB61" s="4434">
        <f t="shared" si="21"/>
      </c>
      <c r="AC61" s="4347">
        <f t="shared" si="26"/>
      </c>
      <c r="AD61" s="4337">
        <f t="shared" si="4"/>
      </c>
      <c r="AE61" s="4348">
        <f t="shared" si="15"/>
      </c>
      <c r="AF61" s="4435">
        <f>VLOOKUP(C61,'Data Products'!$A:$J,10,0)</f>
      </c>
      <c r="AG61" s="4436">
        <f t="shared" si="29"/>
      </c>
      <c r="AH61" s="4340">
        <f t="shared" si="8"/>
      </c>
      <c r="AI61" s="4440"/>
      <c r="AJ61" s="4444"/>
      <c r="AK61" s="4344">
        <v>60</v>
      </c>
      <c r="AL61" s="4343"/>
      <c r="AM61" s="4344"/>
      <c r="AN61" s="4344"/>
    </row>
    <row customHeight="true" hidden="true" ht="18" r="62">
      <c r="A62" s="4425">
        <v>29</v>
      </c>
      <c r="B62" s="4325" t="s">
        <v>4155</v>
      </c>
      <c r="C62" s="4425" t="s">
        <v>4204</v>
      </c>
      <c r="D62" s="4449"/>
      <c r="E62" s="4449"/>
      <c r="F62" s="4428">
        <v>0</v>
      </c>
      <c r="G62" s="4428">
        <v>0</v>
      </c>
      <c r="H62" s="4429" t="s">
        <v>4205</v>
      </c>
      <c r="I62" s="4430">
        <f>VLOOKUP(C62,'Data Products'!$A:$J,2,0)</f>
      </c>
      <c r="J62" s="4389">
        <f t="shared" si="1"/>
      </c>
      <c r="K62" s="4390">
        <v>45868</v>
      </c>
      <c r="L62" s="4334">
        <f t="shared" si="12"/>
      </c>
      <c r="M62" s="4439">
        <v>0</v>
      </c>
      <c r="N62" s="4355">
        <v>0</v>
      </c>
      <c r="O62" s="4357"/>
      <c r="P62" s="4330"/>
      <c r="Q62" s="4325" t="s">
        <v>4201</v>
      </c>
      <c r="R62" s="4400"/>
      <c r="S62" s="4400"/>
      <c r="T62" s="4433"/>
      <c r="U62" s="4404"/>
      <c r="V62" s="4400"/>
      <c r="W62" s="4400"/>
      <c r="X62" s="4400"/>
      <c r="Y62" s="4400"/>
      <c r="Z62" s="4400"/>
      <c r="AA62" s="4400"/>
      <c r="AB62" s="4434">
        <f t="shared" si="21"/>
      </c>
      <c r="AC62" s="4347">
        <f t="shared" si="26"/>
      </c>
      <c r="AD62" s="4337">
        <f t="shared" si="4"/>
      </c>
      <c r="AE62" s="4348">
        <f t="shared" si="15"/>
      </c>
      <c r="AF62" s="4435">
        <f>VLOOKUP(C62,'Data Products'!$A:$J,10,0)</f>
      </c>
      <c r="AG62" s="4436">
        <f t="shared" si="29"/>
      </c>
      <c r="AH62" s="4340">
        <f t="shared" si="8"/>
      </c>
      <c r="AI62" s="4440"/>
      <c r="AJ62" s="4444"/>
      <c r="AK62" s="4344">
        <v>40</v>
      </c>
      <c r="AL62" s="4343"/>
      <c r="AM62" s="4344"/>
      <c r="AN62" s="4344"/>
    </row>
    <row customHeight="true" hidden="true" ht="18" r="63">
      <c r="A63" s="4425">
        <v>30</v>
      </c>
      <c r="B63" s="4325" t="s">
        <v>4155</v>
      </c>
      <c r="C63" s="4425" t="s">
        <v>4206</v>
      </c>
      <c r="D63" s="4449"/>
      <c r="E63" s="4449"/>
      <c r="F63" s="4428">
        <v>0</v>
      </c>
      <c r="G63" s="4428">
        <v>0</v>
      </c>
      <c r="H63" s="4429"/>
      <c r="I63" s="4430">
        <f>VLOOKUP(C63,'Data Products'!$A:$J,2,0)</f>
      </c>
      <c r="J63" s="4389">
        <f t="shared" si="1"/>
      </c>
      <c r="K63" s="4390">
        <v>45869</v>
      </c>
      <c r="L63" s="4334">
        <f t="shared" si="12"/>
      </c>
      <c r="M63" s="4439">
        <v>0</v>
      </c>
      <c r="N63" s="4355">
        <v>0</v>
      </c>
      <c r="O63" s="4357"/>
      <c r="P63" s="4330"/>
      <c r="Q63" s="4325" t="s">
        <v>4201</v>
      </c>
      <c r="R63" s="4400"/>
      <c r="S63" s="4400"/>
      <c r="T63" s="4433"/>
      <c r="U63" s="4404"/>
      <c r="V63" s="4400"/>
      <c r="W63" s="4400"/>
      <c r="X63" s="4400"/>
      <c r="Y63" s="4400"/>
      <c r="Z63" s="4400"/>
      <c r="AA63" s="4400"/>
      <c r="AB63" s="4434">
        <f t="shared" si="21"/>
      </c>
      <c r="AC63" s="4347">
        <f t="shared" si="26"/>
      </c>
      <c r="AD63" s="4337">
        <f t="shared" si="4"/>
      </c>
      <c r="AE63" s="4348">
        <f t="shared" si="15"/>
      </c>
      <c r="AF63" s="4435">
        <f>VLOOKUP(C63,'Data Products'!$A:$J,10,0)</f>
      </c>
      <c r="AG63" s="4436">
        <f t="shared" si="29"/>
      </c>
      <c r="AH63" s="4340">
        <f t="shared" si="8"/>
      </c>
      <c r="AI63" s="4440"/>
      <c r="AJ63" s="4444"/>
      <c r="AK63" s="4344"/>
      <c r="AL63" s="4343"/>
      <c r="AM63" s="4344"/>
      <c r="AN63" s="4344"/>
    </row>
    <row customHeight="true" hidden="true" ht="18" r="64">
      <c r="A64" s="4425">
        <v>31</v>
      </c>
      <c r="B64" s="4325" t="s">
        <v>4155</v>
      </c>
      <c r="C64" s="4425" t="s">
        <v>4207</v>
      </c>
      <c r="D64" s="4449"/>
      <c r="E64" s="4449"/>
      <c r="F64" s="4428">
        <v>0</v>
      </c>
      <c r="G64" s="4428">
        <v>0</v>
      </c>
      <c r="H64" s="4429"/>
      <c r="I64" s="4430">
        <f>VLOOKUP(C64,'Data Products'!$A:$J,2,0)</f>
      </c>
      <c r="J64" s="4389">
        <f t="shared" si="1"/>
      </c>
      <c r="K64" s="4390">
        <v>45870</v>
      </c>
      <c r="L64" s="4334">
        <f t="shared" si="12"/>
      </c>
      <c r="M64" s="4439">
        <v>0</v>
      </c>
      <c r="N64" s="4355">
        <v>0</v>
      </c>
      <c r="O64" s="4357"/>
      <c r="P64" s="4330"/>
      <c r="Q64" s="4325" t="s">
        <v>4201</v>
      </c>
      <c r="R64" s="4400"/>
      <c r="S64" s="4400"/>
      <c r="T64" s="4433"/>
      <c r="U64" s="4404"/>
      <c r="V64" s="4400"/>
      <c r="W64" s="4400"/>
      <c r="X64" s="4400"/>
      <c r="Y64" s="4400"/>
      <c r="Z64" s="4400"/>
      <c r="AA64" s="4400"/>
      <c r="AB64" s="4434">
        <f t="shared" si="21"/>
      </c>
      <c r="AC64" s="4352">
        <f t="shared" si="26"/>
      </c>
      <c r="AD64" s="4337">
        <f t="shared" si="4"/>
      </c>
      <c r="AE64" s="4353">
        <f t="shared" si="15"/>
      </c>
      <c r="AF64" s="4435">
        <f>VLOOKUP(C64,'Data Products'!$A:$J,10,0)</f>
      </c>
      <c r="AG64" s="4436">
        <f t="shared" si="29"/>
      </c>
      <c r="AH64" s="4340">
        <f t="shared" si="8"/>
      </c>
      <c r="AI64" s="4440"/>
      <c r="AJ64" s="4444"/>
      <c r="AK64" s="4344"/>
      <c r="AL64" s="4343"/>
      <c r="AM64" s="4344"/>
      <c r="AN64" s="4344"/>
    </row>
    <row customHeight="true" hidden="true" ht="18" r="65">
      <c r="A65" s="4425">
        <v>32</v>
      </c>
      <c r="B65" s="4325" t="s">
        <v>4155</v>
      </c>
      <c r="C65" s="4425" t="s">
        <v>4208</v>
      </c>
      <c r="D65" s="4449"/>
      <c r="E65" s="4449"/>
      <c r="F65" s="4428">
        <v>0</v>
      </c>
      <c r="G65" s="4428">
        <v>0</v>
      </c>
      <c r="H65" s="4429"/>
      <c r="I65" s="4430">
        <f>VLOOKUP(C65,'Data Products'!$A:$J,2,0)</f>
      </c>
      <c r="J65" s="4389">
        <f t="shared" si="1"/>
      </c>
      <c r="K65" s="4390">
        <v>45871</v>
      </c>
      <c r="L65" s="4334">
        <f t="shared" si="12"/>
      </c>
      <c r="M65" s="4439">
        <v>0</v>
      </c>
      <c r="N65" s="4355">
        <v>0</v>
      </c>
      <c r="O65" s="4357"/>
      <c r="P65" s="4330"/>
      <c r="Q65" s="4325" t="s">
        <v>4209</v>
      </c>
      <c r="R65" s="4400"/>
      <c r="S65" s="4400"/>
      <c r="T65" s="4433"/>
      <c r="U65" s="4404"/>
      <c r="V65" s="4400"/>
      <c r="W65" s="4400"/>
      <c r="X65" s="4400"/>
      <c r="Y65" s="4400"/>
      <c r="Z65" s="4400"/>
      <c r="AA65" s="4400"/>
      <c r="AB65" s="4434">
        <f t="shared" si="21"/>
      </c>
      <c r="AC65" s="4347">
        <f t="shared" si="26"/>
      </c>
      <c r="AD65" s="4337">
        <f t="shared" si="4"/>
      </c>
      <c r="AE65" s="4348">
        <f t="shared" si="15"/>
      </c>
      <c r="AF65" s="4435">
        <f>VLOOKUP(C65,'Data Products'!$A:$J,10,0)</f>
      </c>
      <c r="AG65" s="4436">
        <f t="shared" si="29"/>
      </c>
      <c r="AH65" s="4340">
        <f t="shared" si="8"/>
      </c>
      <c r="AI65" s="4440"/>
      <c r="AJ65" s="4444"/>
      <c r="AK65" s="4344"/>
      <c r="AL65" s="4343"/>
      <c r="AM65" s="4344"/>
      <c r="AN65" s="4344"/>
    </row>
    <row customHeight="true" hidden="true" ht="18" r="66">
      <c r="A66" s="4425">
        <v>33</v>
      </c>
      <c r="B66" s="4325" t="s">
        <v>4155</v>
      </c>
      <c r="C66" s="4425" t="s">
        <v>4210</v>
      </c>
      <c r="D66" s="4449"/>
      <c r="E66" s="4449"/>
      <c r="F66" s="4428">
        <v>0</v>
      </c>
      <c r="G66" s="4428">
        <v>0</v>
      </c>
      <c r="H66" s="4429"/>
      <c r="I66" s="4430">
        <f>VLOOKUP(C66,'Data Products'!$A:$J,2,0)</f>
      </c>
      <c r="J66" s="4389">
        <f t="shared" si="1"/>
      </c>
      <c r="K66" s="4390">
        <v>45872</v>
      </c>
      <c r="L66" s="4334">
        <f t="shared" si="12"/>
      </c>
      <c r="M66" s="4439">
        <v>0</v>
      </c>
      <c r="N66" s="4355">
        <v>0</v>
      </c>
      <c r="O66" s="4357"/>
      <c r="P66" s="4330"/>
      <c r="Q66" s="4325" t="s">
        <v>4209</v>
      </c>
      <c r="R66" s="4400"/>
      <c r="S66" s="4400"/>
      <c r="T66" s="4433"/>
      <c r="U66" s="4404"/>
      <c r="V66" s="4400"/>
      <c r="W66" s="4400"/>
      <c r="X66" s="4400"/>
      <c r="Y66" s="4400"/>
      <c r="Z66" s="4400"/>
      <c r="AA66" s="4400"/>
      <c r="AB66" s="4434">
        <f t="shared" si="21"/>
      </c>
      <c r="AC66" s="4347">
        <f t="shared" si="26"/>
      </c>
      <c r="AD66" s="4337">
        <f t="shared" si="4"/>
      </c>
      <c r="AE66" s="4348">
        <f t="shared" si="15"/>
      </c>
      <c r="AF66" s="4435">
        <f>VLOOKUP(C66,'Data Products'!$A:$J,10,0)</f>
      </c>
      <c r="AG66" s="4436">
        <f t="shared" si="29"/>
      </c>
      <c r="AH66" s="4340">
        <f t="shared" si="8"/>
      </c>
      <c r="AI66" s="4440"/>
      <c r="AJ66" s="4444"/>
      <c r="AK66" s="4344"/>
      <c r="AL66" s="4343"/>
      <c r="AM66" s="4344"/>
      <c r="AN66" s="4344"/>
    </row>
    <row customHeight="true" hidden="true" ht="18" r="67">
      <c r="A67" s="4425">
        <v>34</v>
      </c>
      <c r="B67" s="4445" t="s">
        <v>4155</v>
      </c>
      <c r="C67" s="4451" t="s">
        <v>4211</v>
      </c>
      <c r="D67" s="4449"/>
      <c r="E67" s="4449"/>
      <c r="F67" s="4428">
        <v>0</v>
      </c>
      <c r="G67" s="4428">
        <v>0</v>
      </c>
      <c r="H67" s="4429"/>
      <c r="I67" s="4430">
        <f>VLOOKUP(C67,'Data Products'!$A:$J,2,0)</f>
      </c>
      <c r="J67" s="4389">
        <f t="shared" si="1"/>
      </c>
      <c r="K67" s="4390">
        <v>45873</v>
      </c>
      <c r="L67" s="4334">
        <f t="shared" si="12"/>
      </c>
      <c r="M67" s="4439">
        <v>0</v>
      </c>
      <c r="N67" s="4355">
        <v>0</v>
      </c>
      <c r="O67" s="4452"/>
      <c r="P67" s="4354"/>
      <c r="Q67" s="4325" t="s">
        <v>4209</v>
      </c>
      <c r="R67" s="4400"/>
      <c r="S67" s="4400"/>
      <c r="T67" s="4433"/>
      <c r="U67" s="4400"/>
      <c r="V67" s="4400"/>
      <c r="W67" s="4400"/>
      <c r="X67" s="4400"/>
      <c r="Y67" s="4400"/>
      <c r="Z67" s="4400"/>
      <c r="AA67" s="4400"/>
      <c r="AB67" s="4434">
        <f t="shared" si="21"/>
      </c>
      <c r="AC67" s="4347">
        <f t="shared" si="26"/>
      </c>
      <c r="AD67" s="4337">
        <f t="shared" si="4"/>
      </c>
      <c r="AE67" s="4348">
        <f t="shared" si="15"/>
      </c>
      <c r="AF67" s="4435">
        <f>VLOOKUP(C67,'Data Products'!$A:$J,10,0)</f>
      </c>
      <c r="AG67" s="4436">
        <f t="shared" si="29"/>
      </c>
      <c r="AH67" s="4340">
        <f t="shared" si="8"/>
      </c>
      <c r="AI67" s="4440"/>
      <c r="AJ67" s="4444"/>
      <c r="AK67" s="4344"/>
      <c r="AL67" s="4343"/>
      <c r="AM67" s="4344"/>
      <c r="AN67" s="4344"/>
    </row>
    <row customHeight="true" hidden="true" ht="18" r="68">
      <c r="A68" s="4425">
        <v>35</v>
      </c>
      <c r="B68" s="4425" t="s">
        <v>4109</v>
      </c>
      <c r="C68" s="4425" t="s">
        <v>4212</v>
      </c>
      <c r="D68" s="4367" t="s">
        <v>4213</v>
      </c>
      <c r="E68" s="4367" t="s">
        <v>4213</v>
      </c>
      <c r="F68" s="4428">
        <v>0</v>
      </c>
      <c r="G68" s="4428">
        <v>0</v>
      </c>
      <c r="H68" s="4453"/>
      <c r="I68" s="4430">
        <f>VLOOKUP(C68,'Data Products'!$A:$J,2,0)</f>
      </c>
      <c r="J68" s="4389">
        <f t="shared" si="1"/>
      </c>
      <c r="K68" s="4390">
        <v>45874</v>
      </c>
      <c r="L68" s="4334">
        <f t="shared" si="12"/>
      </c>
      <c r="M68" s="4454">
        <v>0</v>
      </c>
      <c r="N68" s="4355">
        <v>0</v>
      </c>
      <c r="O68" s="4357"/>
      <c r="P68" s="4330"/>
      <c r="Q68" s="4445" t="s">
        <v>4214</v>
      </c>
      <c r="R68" s="4400"/>
      <c r="S68" s="4400"/>
      <c r="T68" s="4433"/>
      <c r="U68" s="4400"/>
      <c r="V68" s="4400"/>
      <c r="W68" s="4400"/>
      <c r="X68" s="4400"/>
      <c r="Y68" s="4400"/>
      <c r="Z68" s="4400"/>
      <c r="AA68" s="4400"/>
      <c r="AB68" s="4434">
        <f t="shared" si="21"/>
      </c>
      <c r="AC68" s="4352">
        <f t="shared" si="26"/>
      </c>
      <c r="AD68" s="4337">
        <f t="shared" si="4"/>
      </c>
      <c r="AE68" s="4353">
        <f t="shared" si="15"/>
      </c>
      <c r="AF68" s="4435">
        <f>VLOOKUP(C68,'Data Products'!$A:$J,10,0)</f>
      </c>
      <c r="AG68" s="4436">
        <f t="shared" si="29"/>
      </c>
      <c r="AH68" s="4340">
        <f t="shared" si="8"/>
      </c>
      <c r="AI68" s="4440"/>
      <c r="AJ68" s="4444"/>
      <c r="AK68" s="4344">
        <v>50</v>
      </c>
      <c r="AL68" s="4343"/>
      <c r="AM68" s="4344"/>
      <c r="AN68" s="4344"/>
    </row>
    <row customHeight="true" hidden="true" ht="18" r="69">
      <c r="A69" s="4425">
        <v>36</v>
      </c>
      <c r="B69" s="4446" t="s">
        <v>4163</v>
      </c>
      <c r="C69" s="4455" t="s">
        <v>4215</v>
      </c>
      <c r="D69" s="4449"/>
      <c r="E69" s="4449"/>
      <c r="F69" s="4428">
        <v>0</v>
      </c>
      <c r="G69" s="4428">
        <v>0</v>
      </c>
      <c r="H69" s="4429"/>
      <c r="I69" s="4430">
        <f>VLOOKUP(C69,'Data Products'!$A:$J,2,0)</f>
      </c>
      <c r="J69" s="4389">
        <f t="shared" si="1"/>
      </c>
      <c r="K69" s="4390">
        <v>45875</v>
      </c>
      <c r="L69" s="4334">
        <f t="shared" si="12"/>
      </c>
      <c r="M69" s="4439">
        <v>0</v>
      </c>
      <c r="N69" s="4355">
        <v>0</v>
      </c>
      <c r="O69" s="4456"/>
      <c r="P69" s="4360"/>
      <c r="Q69" s="4325" t="s">
        <v>4214</v>
      </c>
      <c r="R69" s="4400"/>
      <c r="S69" s="4400"/>
      <c r="T69" s="4433"/>
      <c r="U69" s="4400"/>
      <c r="V69" s="4400"/>
      <c r="W69" s="4400"/>
      <c r="X69" s="4400"/>
      <c r="Y69" s="4400"/>
      <c r="Z69" s="4400"/>
      <c r="AA69" s="4400"/>
      <c r="AB69" s="4434">
        <f t="shared" si="21"/>
      </c>
      <c r="AC69" s="4352">
        <f t="shared" si="26"/>
      </c>
      <c r="AD69" s="4337">
        <f t="shared" si="4"/>
      </c>
      <c r="AE69" s="4353">
        <f t="shared" si="15"/>
      </c>
      <c r="AF69" s="4435">
        <f>VLOOKUP(C69,'Data Products'!$A:$J,10,0)</f>
      </c>
      <c r="AG69" s="4436">
        <f t="shared" si="29"/>
      </c>
      <c r="AH69" s="4340">
        <f t="shared" si="8"/>
      </c>
      <c r="AI69" s="4440"/>
      <c r="AJ69" s="4457"/>
      <c r="AK69" s="4458"/>
      <c r="AL69" s="4459"/>
      <c r="AM69" s="4458"/>
      <c r="AN69" s="4458"/>
    </row>
    <row customHeight="true" hidden="true" ht="18" r="70">
      <c r="A70" s="4425">
        <v>37</v>
      </c>
      <c r="B70" s="4446" t="s">
        <v>4163</v>
      </c>
      <c r="C70" s="4425" t="s">
        <v>4216</v>
      </c>
      <c r="D70" s="4449"/>
      <c r="E70" s="4449"/>
      <c r="F70" s="4428">
        <v>0</v>
      </c>
      <c r="G70" s="4428">
        <v>0</v>
      </c>
      <c r="H70" s="4439"/>
      <c r="I70" s="4430">
        <f>VLOOKUP(C70,'Data Products'!$A:$J,2,0)</f>
      </c>
      <c r="J70" s="4389">
        <f t="shared" si="1"/>
      </c>
      <c r="K70" s="4390">
        <v>45876</v>
      </c>
      <c r="L70" s="4334">
        <f t="shared" si="12"/>
      </c>
      <c r="M70" s="4439">
        <v>0</v>
      </c>
      <c r="N70" s="4355">
        <v>0</v>
      </c>
      <c r="O70" s="4357"/>
      <c r="P70" s="4330"/>
      <c r="Q70" s="4325" t="s">
        <v>4214</v>
      </c>
      <c r="R70" s="4400"/>
      <c r="S70" s="4400"/>
      <c r="T70" s="4433"/>
      <c r="U70" s="4400"/>
      <c r="V70" s="4400"/>
      <c r="W70" s="4400"/>
      <c r="X70" s="4400"/>
      <c r="Y70" s="4400"/>
      <c r="Z70" s="4400"/>
      <c r="AA70" s="4400"/>
      <c r="AB70" s="4434">
        <f t="shared" si="21"/>
      </c>
      <c r="AC70" s="4352">
        <f t="shared" si="26"/>
      </c>
      <c r="AD70" s="4337">
        <f t="shared" si="4"/>
      </c>
      <c r="AE70" s="4353">
        <f t="shared" si="15"/>
      </c>
      <c r="AF70" s="4435">
        <f>VLOOKUP(C70,'Data Products'!$A:$J,10,0)</f>
      </c>
      <c r="AG70" s="4436">
        <f t="shared" si="29"/>
      </c>
      <c r="AH70" s="4340">
        <f t="shared" si="8"/>
      </c>
      <c r="AI70" s="4440"/>
      <c r="AJ70" s="4444"/>
      <c r="AK70" s="4344"/>
      <c r="AL70" s="4343"/>
      <c r="AM70" s="4344"/>
      <c r="AN70" s="4344"/>
    </row>
    <row customHeight="true" hidden="true" ht="18" r="71">
      <c r="A71" s="4425">
        <v>38</v>
      </c>
      <c r="B71" s="4446" t="s">
        <v>4163</v>
      </c>
      <c r="C71" s="4425" t="s">
        <v>4217</v>
      </c>
      <c r="D71" s="4449"/>
      <c r="E71" s="4449"/>
      <c r="F71" s="4428">
        <v>0</v>
      </c>
      <c r="G71" s="4428">
        <v>0</v>
      </c>
      <c r="H71" s="4439"/>
      <c r="I71" s="4430">
        <f>VLOOKUP(C71,'Data Products'!$A:$J,2,0)</f>
      </c>
      <c r="J71" s="4389">
        <f t="shared" si="1"/>
      </c>
      <c r="K71" s="4390">
        <v>45877</v>
      </c>
      <c r="L71" s="4334">
        <f t="shared" si="12"/>
      </c>
      <c r="M71" s="4439">
        <v>0</v>
      </c>
      <c r="N71" s="4355">
        <v>0</v>
      </c>
      <c r="O71" s="4357"/>
      <c r="P71" s="4330"/>
      <c r="Q71" s="4325" t="s">
        <v>4214</v>
      </c>
      <c r="R71" s="4400"/>
      <c r="S71" s="4400"/>
      <c r="T71" s="4433"/>
      <c r="U71" s="4400"/>
      <c r="V71" s="4400"/>
      <c r="W71" s="4400"/>
      <c r="X71" s="4400"/>
      <c r="Y71" s="4400"/>
      <c r="Z71" s="4400"/>
      <c r="AA71" s="4400"/>
      <c r="AB71" s="4434">
        <f t="shared" si="21"/>
      </c>
      <c r="AC71" s="4352">
        <f t="shared" si="26"/>
      </c>
      <c r="AD71" s="4337">
        <f t="shared" si="4"/>
      </c>
      <c r="AE71" s="4353">
        <f t="shared" si="15"/>
      </c>
      <c r="AF71" s="4435">
        <f>VLOOKUP(C71,'Data Products'!$A:$J,10,0)</f>
      </c>
      <c r="AG71" s="4436">
        <f t="shared" si="29"/>
      </c>
      <c r="AH71" s="4340">
        <f t="shared" si="8"/>
      </c>
      <c r="AI71" s="4440"/>
      <c r="AJ71" s="4444"/>
      <c r="AK71" s="4344"/>
      <c r="AL71" s="4343"/>
      <c r="AM71" s="4344"/>
      <c r="AN71" s="4344"/>
    </row>
    <row customHeight="true" hidden="true" ht="18" r="72">
      <c r="A72" s="4425">
        <v>39</v>
      </c>
      <c r="B72" s="4446" t="s">
        <v>4109</v>
      </c>
      <c r="C72" s="4425" t="s">
        <v>4218</v>
      </c>
      <c r="D72" s="4367" t="s">
        <v>4219</v>
      </c>
      <c r="E72" s="4367" t="s">
        <v>4219</v>
      </c>
      <c r="F72" s="4428">
        <v>0</v>
      </c>
      <c r="G72" s="4428">
        <v>0</v>
      </c>
      <c r="H72" s="4439"/>
      <c r="I72" s="4430">
        <f>VLOOKUP(C72,'Data Products'!$A:$J,2,0)</f>
      </c>
      <c r="J72" s="4389">
        <f t="shared" si="1"/>
      </c>
      <c r="K72" s="4390">
        <v>45878</v>
      </c>
      <c r="L72" s="4334">
        <f t="shared" si="12"/>
      </c>
      <c r="M72" s="4439">
        <v>0</v>
      </c>
      <c r="N72" s="4355">
        <v>0</v>
      </c>
      <c r="O72" s="4357"/>
      <c r="P72" s="4330"/>
      <c r="Q72" s="4325" t="s">
        <v>4220</v>
      </c>
      <c r="R72" s="4400"/>
      <c r="S72" s="4400"/>
      <c r="T72" s="4433"/>
      <c r="U72" s="4400"/>
      <c r="V72" s="4400"/>
      <c r="W72" s="4400"/>
      <c r="X72" s="4400"/>
      <c r="Y72" s="4400"/>
      <c r="Z72" s="4400"/>
      <c r="AA72" s="4400"/>
      <c r="AB72" s="4434">
        <f t="shared" si="21"/>
      </c>
      <c r="AC72" s="4352">
        <f t="shared" si="26"/>
      </c>
      <c r="AD72" s="4337">
        <f t="shared" si="4"/>
      </c>
      <c r="AE72" s="4353">
        <f t="shared" si="15"/>
      </c>
      <c r="AF72" s="4435">
        <f>VLOOKUP(C72,'Data Products'!$A:$J,10,0)</f>
      </c>
      <c r="AG72" s="4436">
        <f t="shared" si="29"/>
      </c>
      <c r="AH72" s="4340"/>
      <c r="AI72" s="4440"/>
      <c r="AJ72" s="4444"/>
      <c r="AK72" s="4344"/>
      <c r="AL72" s="4343"/>
      <c r="AM72" s="4344"/>
      <c r="AN72" s="4344"/>
    </row>
    <row customHeight="true" hidden="true" ht="18" r="73">
      <c r="A73" s="4425">
        <v>40</v>
      </c>
      <c r="B73" s="4325" t="s">
        <v>4155</v>
      </c>
      <c r="C73" s="4425" t="s">
        <v>4221</v>
      </c>
      <c r="D73" s="4460"/>
      <c r="E73" s="4460"/>
      <c r="F73" s="4428">
        <v>0</v>
      </c>
      <c r="G73" s="4428">
        <v>0</v>
      </c>
      <c r="H73" s="4439"/>
      <c r="I73" s="4430">
        <f>VLOOKUP(C73,'Data Products'!$A:$J,2,0)</f>
      </c>
      <c r="J73" s="4389">
        <f t="shared" si="1"/>
      </c>
      <c r="K73" s="4390">
        <v>45879</v>
      </c>
      <c r="L73" s="4334">
        <f t="shared" si="12"/>
      </c>
      <c r="M73" s="4439">
        <v>0</v>
      </c>
      <c r="N73" s="4355">
        <v>0</v>
      </c>
      <c r="O73" s="4461"/>
      <c r="P73" s="4346"/>
      <c r="Q73" s="4325" t="s">
        <v>4222</v>
      </c>
      <c r="R73" s="4400"/>
      <c r="S73" s="4400"/>
      <c r="T73" s="4433"/>
      <c r="U73" s="4400"/>
      <c r="V73" s="4400"/>
      <c r="W73" s="4400"/>
      <c r="X73" s="4400"/>
      <c r="Y73" s="4400"/>
      <c r="Z73" s="4400"/>
      <c r="AA73" s="4400"/>
      <c r="AB73" s="4462">
        <f t="shared" si="21"/>
      </c>
      <c r="AC73" s="4463">
        <f t="shared" si="26"/>
      </c>
      <c r="AD73" s="4337">
        <f t="shared" si="4"/>
      </c>
      <c r="AE73" s="4348">
        <f t="shared" si="15"/>
      </c>
      <c r="AF73" s="4435">
        <f>VLOOKUP(C73,'Data Products'!$A:$J,10,0)</f>
      </c>
      <c r="AG73" s="4436">
        <f t="shared" si="29"/>
      </c>
      <c r="AH73" s="4340">
        <f t="shared" ref="AH73:AH105" si="9">IF(J73&lt;=90,F73,0)</f>
      </c>
      <c r="AI73" s="4440"/>
      <c r="AJ73" s="4444"/>
      <c r="AK73" s="4344"/>
      <c r="AL73" s="4343"/>
      <c r="AM73" s="4344"/>
      <c r="AN73" s="4344"/>
    </row>
    <row customHeight="true" hidden="true" ht="18" r="74">
      <c r="A74" s="4425">
        <v>41</v>
      </c>
      <c r="B74" s="4325" t="s">
        <v>4155</v>
      </c>
      <c r="C74" s="4425" t="s">
        <v>4223</v>
      </c>
      <c r="D74" s="4449"/>
      <c r="E74" s="4449"/>
      <c r="F74" s="4428">
        <v>0</v>
      </c>
      <c r="G74" s="4428">
        <v>0</v>
      </c>
      <c r="H74" s="4439"/>
      <c r="I74" s="4430">
        <f>VLOOKUP(C74,'Data Products'!$A:$J,2,0)</f>
      </c>
      <c r="J74" s="4389">
        <f t="shared" si="1"/>
      </c>
      <c r="K74" s="4390">
        <v>45880</v>
      </c>
      <c r="L74" s="4334">
        <f t="shared" si="12"/>
      </c>
      <c r="M74" s="4439">
        <v>0</v>
      </c>
      <c r="N74" s="4355">
        <v>0</v>
      </c>
      <c r="O74" s="4464"/>
      <c r="P74" s="4465"/>
      <c r="Q74" s="4325" t="s">
        <v>4222</v>
      </c>
      <c r="R74" s="4400"/>
      <c r="S74" s="4400"/>
      <c r="T74" s="4400"/>
      <c r="U74" s="4400"/>
      <c r="V74" s="4400"/>
      <c r="W74" s="4400"/>
      <c r="X74" s="4400"/>
      <c r="Y74" s="4400"/>
      <c r="Z74" s="4400"/>
      <c r="AA74" s="4400"/>
      <c r="AB74" s="4434">
        <f t="shared" si="21"/>
      </c>
      <c r="AC74" s="4463">
        <f t="shared" si="26"/>
      </c>
      <c r="AD74" s="4337">
        <f t="shared" si="4"/>
      </c>
      <c r="AE74" s="4348">
        <f t="shared" si="15"/>
      </c>
      <c r="AF74" s="4435">
        <f>VLOOKUP(C74,'Data Products'!$A:$J,10,0)</f>
      </c>
      <c r="AG74" s="4436">
        <f t="shared" si="29"/>
      </c>
      <c r="AH74" s="4340">
        <f t="shared" si="9"/>
      </c>
      <c r="AI74" s="4440"/>
      <c r="AJ74" s="4444"/>
      <c r="AK74" s="4344"/>
      <c r="AL74" s="4343"/>
      <c r="AM74" s="4344"/>
      <c r="AN74" s="4344"/>
    </row>
    <row customHeight="true" hidden="true" ht="18" r="75">
      <c r="A75" s="4425">
        <v>42</v>
      </c>
      <c r="B75" s="4325" t="s">
        <v>4155</v>
      </c>
      <c r="C75" s="4425" t="s">
        <v>4224</v>
      </c>
      <c r="D75" s="4449"/>
      <c r="E75" s="4449"/>
      <c r="F75" s="4428">
        <v>0</v>
      </c>
      <c r="G75" s="4428">
        <v>0</v>
      </c>
      <c r="H75" s="4439"/>
      <c r="I75" s="4430">
        <f>VLOOKUP(C75,'Data Products'!$A:$J,2,0)</f>
      </c>
      <c r="J75" s="4389">
        <f t="shared" si="1"/>
      </c>
      <c r="K75" s="4390">
        <v>45881</v>
      </c>
      <c r="L75" s="4334">
        <f t="shared" si="12"/>
      </c>
      <c r="M75" s="4439">
        <v>0</v>
      </c>
      <c r="N75" s="4355">
        <v>0</v>
      </c>
      <c r="O75" s="4464"/>
      <c r="P75" s="4465"/>
      <c r="Q75" s="4325" t="s">
        <v>4222</v>
      </c>
      <c r="R75" s="4400"/>
      <c r="S75" s="4400"/>
      <c r="T75" s="4400"/>
      <c r="U75" s="4400"/>
      <c r="V75" s="4400"/>
      <c r="W75" s="4400"/>
      <c r="X75" s="4400"/>
      <c r="Y75" s="4400"/>
      <c r="Z75" s="4400"/>
      <c r="AA75" s="4400"/>
      <c r="AB75" s="4434">
        <f t="shared" si="21"/>
      </c>
      <c r="AC75" s="4463">
        <f t="shared" si="26"/>
      </c>
      <c r="AD75" s="4337">
        <f t="shared" si="4"/>
      </c>
      <c r="AE75" s="4348">
        <f t="shared" si="15"/>
      </c>
      <c r="AF75" s="4435">
        <f>VLOOKUP(C75,'Data Products'!$A:$J,10,0)</f>
      </c>
      <c r="AG75" s="4436">
        <f t="shared" si="29"/>
      </c>
      <c r="AH75" s="4340">
        <f t="shared" si="9"/>
      </c>
      <c r="AI75" s="4440"/>
      <c r="AJ75" s="4444"/>
      <c r="AK75" s="4344"/>
      <c r="AL75" s="4343"/>
      <c r="AM75" s="4344"/>
      <c r="AN75" s="4344"/>
    </row>
    <row customHeight="true" hidden="true" ht="18" r="76">
      <c r="A76" s="4425">
        <v>43</v>
      </c>
      <c r="B76" s="4325" t="s">
        <v>4155</v>
      </c>
      <c r="C76" s="4425" t="s">
        <v>4225</v>
      </c>
      <c r="D76" s="4449"/>
      <c r="E76" s="4449"/>
      <c r="F76" s="4428">
        <v>0</v>
      </c>
      <c r="G76" s="4428">
        <v>0</v>
      </c>
      <c r="H76" s="4439"/>
      <c r="I76" s="4430">
        <f>VLOOKUP(C76,'Data Products'!$A:$J,2,0)</f>
      </c>
      <c r="J76" s="4389">
        <f t="shared" si="1"/>
      </c>
      <c r="K76" s="4390">
        <v>45882</v>
      </c>
      <c r="L76" s="4334">
        <f t="shared" si="12"/>
      </c>
      <c r="M76" s="4439">
        <v>0</v>
      </c>
      <c r="N76" s="4355">
        <v>0</v>
      </c>
      <c r="O76" s="4464"/>
      <c r="P76" s="4465"/>
      <c r="Q76" s="4325" t="s">
        <v>4222</v>
      </c>
      <c r="R76" s="4400"/>
      <c r="S76" s="4400"/>
      <c r="T76" s="4400"/>
      <c r="U76" s="4400"/>
      <c r="V76" s="4400"/>
      <c r="W76" s="4400"/>
      <c r="X76" s="4400"/>
      <c r="Y76" s="4400"/>
      <c r="Z76" s="4400"/>
      <c r="AA76" s="4400"/>
      <c r="AB76" s="4434">
        <f t="shared" si="21"/>
      </c>
      <c r="AC76" s="4463">
        <f t="shared" si="26"/>
      </c>
      <c r="AD76" s="4337">
        <f t="shared" si="4"/>
      </c>
      <c r="AE76" s="4348">
        <f t="shared" si="15"/>
      </c>
      <c r="AF76" s="4435">
        <f>VLOOKUP(C76,'Data Products'!$A:$J,10,0)</f>
      </c>
      <c r="AG76" s="4436">
        <f t="shared" si="29"/>
      </c>
      <c r="AH76" s="4340">
        <f t="shared" si="9"/>
      </c>
      <c r="AI76" s="4440"/>
      <c r="AJ76" s="4444"/>
      <c r="AK76" s="4344"/>
      <c r="AL76" s="4343"/>
      <c r="AM76" s="4344"/>
      <c r="AN76" s="4344"/>
    </row>
    <row customHeight="true" hidden="true" ht="18" r="77">
      <c r="A77" s="4425">
        <v>44</v>
      </c>
      <c r="B77" s="4325" t="s">
        <v>4109</v>
      </c>
      <c r="C77" s="4401" t="s">
        <v>4226</v>
      </c>
      <c r="D77" s="4367" t="s">
        <v>4226</v>
      </c>
      <c r="E77" s="4367" t="s">
        <v>4226</v>
      </c>
      <c r="F77" s="4428">
        <v>0</v>
      </c>
      <c r="G77" s="4428">
        <v>0</v>
      </c>
      <c r="H77" s="4439"/>
      <c r="I77" s="4430">
        <f>VLOOKUP(C77,'Data Products'!$A:$J,2,0)</f>
      </c>
      <c r="J77" s="4389">
        <f t="shared" si="1"/>
      </c>
      <c r="K77" s="4390">
        <v>45883</v>
      </c>
      <c r="L77" s="4334">
        <f t="shared" si="12"/>
      </c>
      <c r="M77" s="4439">
        <v>0</v>
      </c>
      <c r="N77" s="4355">
        <v>0</v>
      </c>
      <c r="O77" s="4464"/>
      <c r="P77" s="4465"/>
      <c r="Q77" s="4325" t="s">
        <v>4222</v>
      </c>
      <c r="R77" s="4400"/>
      <c r="S77" s="4400"/>
      <c r="T77" s="4400"/>
      <c r="U77" s="4400"/>
      <c r="V77" s="4400"/>
      <c r="W77" s="4400"/>
      <c r="X77" s="4400"/>
      <c r="Y77" s="4400"/>
      <c r="Z77" s="4400"/>
      <c r="AA77" s="4400"/>
      <c r="AB77" s="4434">
        <f t="shared" si="21"/>
      </c>
      <c r="AC77" s="4466">
        <f t="shared" si="26"/>
      </c>
      <c r="AD77" s="4337">
        <f t="shared" si="4"/>
      </c>
      <c r="AE77" s="4353">
        <f t="shared" si="15"/>
      </c>
      <c r="AF77" s="4435">
        <f>VLOOKUP(C77,'Data Products'!$A:$J,10,0)</f>
      </c>
      <c r="AG77" s="4436">
        <f t="shared" si="29"/>
      </c>
      <c r="AH77" s="4340">
        <f t="shared" si="9"/>
      </c>
      <c r="AI77" s="4440"/>
      <c r="AJ77" s="4444"/>
      <c r="AK77" s="4344"/>
      <c r="AL77" s="4343"/>
      <c r="AM77" s="4344"/>
      <c r="AN77" s="4344"/>
    </row>
    <row customHeight="true" hidden="true" ht="18" r="78">
      <c r="A78" s="4425">
        <v>45</v>
      </c>
      <c r="B78" s="4325" t="s">
        <v>4155</v>
      </c>
      <c r="C78" s="4425" t="s">
        <v>4227</v>
      </c>
      <c r="D78" s="4449"/>
      <c r="E78" s="4449"/>
      <c r="F78" s="4428">
        <v>0</v>
      </c>
      <c r="G78" s="4428">
        <v>0</v>
      </c>
      <c r="H78" s="4439"/>
      <c r="I78" s="4430">
        <f>VLOOKUP(C78,'Data Products'!$A:$J,2,0)</f>
      </c>
      <c r="J78" s="4389">
        <f t="shared" si="1"/>
      </c>
      <c r="K78" s="4390">
        <v>45884</v>
      </c>
      <c r="L78" s="4334">
        <f t="shared" si="12"/>
      </c>
      <c r="M78" s="4439">
        <v>0</v>
      </c>
      <c r="N78" s="4355">
        <v>0</v>
      </c>
      <c r="O78" s="4464"/>
      <c r="P78" s="4465"/>
      <c r="Q78" s="4325" t="s">
        <v>4222</v>
      </c>
      <c r="R78" s="4400"/>
      <c r="S78" s="4400"/>
      <c r="T78" s="4400"/>
      <c r="U78" s="4400"/>
      <c r="V78" s="4400"/>
      <c r="W78" s="4400"/>
      <c r="X78" s="4400"/>
      <c r="Y78" s="4400"/>
      <c r="Z78" s="4400"/>
      <c r="AA78" s="4400"/>
      <c r="AB78" s="4434">
        <f t="shared" si="21"/>
      </c>
      <c r="AC78" s="4463">
        <f t="shared" si="26"/>
      </c>
      <c r="AD78" s="4337">
        <f t="shared" si="4"/>
      </c>
      <c r="AE78" s="4353">
        <f t="shared" si="15"/>
      </c>
      <c r="AF78" s="4435">
        <f>VLOOKUP(C78,'Data Products'!$A:$J,10,0)</f>
      </c>
      <c r="AG78" s="4436">
        <f t="shared" si="29"/>
      </c>
      <c r="AH78" s="4340">
        <f t="shared" si="9"/>
      </c>
      <c r="AI78" s="4440"/>
      <c r="AJ78" s="4444"/>
      <c r="AK78" s="4344"/>
      <c r="AL78" s="4343"/>
      <c r="AM78" s="4344"/>
      <c r="AN78" s="4344"/>
    </row>
    <row customHeight="true" hidden="true" ht="18" r="79">
      <c r="A79" s="4425">
        <v>46</v>
      </c>
      <c r="B79" s="4325" t="s">
        <v>4155</v>
      </c>
      <c r="C79" s="4425" t="s">
        <v>4228</v>
      </c>
      <c r="D79" s="4449"/>
      <c r="E79" s="4449"/>
      <c r="F79" s="4428">
        <v>0</v>
      </c>
      <c r="G79" s="4428">
        <v>0</v>
      </c>
      <c r="H79" s="4439"/>
      <c r="I79" s="4430">
        <f>VLOOKUP(C79,'Data Products'!$A:$J,2,0)</f>
      </c>
      <c r="J79" s="4389">
        <f t="shared" si="1"/>
      </c>
      <c r="K79" s="4390">
        <v>45885</v>
      </c>
      <c r="L79" s="4334">
        <f t="shared" si="12"/>
      </c>
      <c r="M79" s="4439">
        <v>0</v>
      </c>
      <c r="N79" s="4355">
        <v>0</v>
      </c>
      <c r="O79" s="4464"/>
      <c r="P79" s="4465"/>
      <c r="Q79" s="4325" t="s">
        <v>4222</v>
      </c>
      <c r="R79" s="4400"/>
      <c r="S79" s="4400"/>
      <c r="T79" s="4400"/>
      <c r="U79" s="4400"/>
      <c r="V79" s="4400"/>
      <c r="W79" s="4400"/>
      <c r="X79" s="4400"/>
      <c r="Y79" s="4400"/>
      <c r="Z79" s="4400"/>
      <c r="AA79" s="4400"/>
      <c r="AB79" s="4434">
        <f t="shared" si="21"/>
      </c>
      <c r="AC79" s="4463">
        <f t="shared" si="26"/>
      </c>
      <c r="AD79" s="4337">
        <f t="shared" si="4"/>
      </c>
      <c r="AE79" s="4353">
        <f t="shared" si="15"/>
      </c>
      <c r="AF79" s="4435">
        <f>VLOOKUP(C79,'Data Products'!$A:$J,10,0)</f>
      </c>
      <c r="AG79" s="4436">
        <f t="shared" si="29"/>
      </c>
      <c r="AH79" s="4340">
        <f t="shared" si="9"/>
      </c>
      <c r="AI79" s="4440"/>
      <c r="AJ79" s="4444"/>
      <c r="AK79" s="4344"/>
      <c r="AL79" s="4343"/>
      <c r="AM79" s="4344"/>
      <c r="AN79" s="4344"/>
    </row>
    <row customHeight="true" hidden="true" ht="18" r="80">
      <c r="A80" s="4425">
        <v>47</v>
      </c>
      <c r="B80" s="4325" t="s">
        <v>4155</v>
      </c>
      <c r="C80" s="4451" t="s">
        <v>4229</v>
      </c>
      <c r="D80" s="4449"/>
      <c r="E80" s="4449"/>
      <c r="F80" s="4428">
        <v>0</v>
      </c>
      <c r="G80" s="4428">
        <v>0</v>
      </c>
      <c r="H80" s="4454"/>
      <c r="I80" s="4430">
        <f>VLOOKUP(C80,'Data Products'!$A:$J,2,0)</f>
      </c>
      <c r="J80" s="4389">
        <f t="shared" si="1"/>
      </c>
      <c r="K80" s="4390">
        <v>45886</v>
      </c>
      <c r="L80" s="4334">
        <f t="shared" si="12"/>
      </c>
      <c r="M80" s="4454">
        <v>0</v>
      </c>
      <c r="N80" s="4355">
        <v>0</v>
      </c>
      <c r="O80" s="4467"/>
      <c r="P80" s="4468"/>
      <c r="Q80" s="4325" t="s">
        <v>4222</v>
      </c>
      <c r="R80" s="4400"/>
      <c r="S80" s="4400"/>
      <c r="T80" s="4400"/>
      <c r="U80" s="4400"/>
      <c r="V80" s="4400"/>
      <c r="W80" s="4400"/>
      <c r="X80" s="4400"/>
      <c r="Y80" s="4400"/>
      <c r="Z80" s="4400"/>
      <c r="AA80" s="4400"/>
      <c r="AB80" s="4469">
        <f t="shared" si="21"/>
      </c>
      <c r="AC80" s="4463">
        <f t="shared" si="26"/>
      </c>
      <c r="AD80" s="4337">
        <f t="shared" si="4"/>
      </c>
      <c r="AE80" s="4353">
        <f t="shared" si="15"/>
      </c>
      <c r="AF80" s="4435">
        <f>VLOOKUP(C80,'Data Products'!$A:$J,10,0)</f>
      </c>
      <c r="AG80" s="4436">
        <f t="shared" si="29"/>
      </c>
      <c r="AH80" s="4340">
        <f t="shared" si="9"/>
      </c>
      <c r="AI80" s="4440"/>
      <c r="AJ80" s="4444"/>
      <c r="AK80" s="4344"/>
      <c r="AL80" s="4343"/>
      <c r="AM80" s="4344"/>
      <c r="AN80" s="4344"/>
    </row>
    <row customHeight="true" hidden="true" ht="18" r="81">
      <c r="A81" s="4425">
        <v>48</v>
      </c>
      <c r="B81" s="4325" t="s">
        <v>4155</v>
      </c>
      <c r="C81" s="4425" t="s">
        <v>4230</v>
      </c>
      <c r="D81" s="4449"/>
      <c r="E81" s="4449"/>
      <c r="F81" s="4428">
        <v>0</v>
      </c>
      <c r="G81" s="4428">
        <v>0</v>
      </c>
      <c r="H81" s="4439"/>
      <c r="I81" s="4430">
        <f>VLOOKUP(C81,'Data Products'!$A:$J,2,0)</f>
      </c>
      <c r="J81" s="4389">
        <f t="shared" si="1"/>
      </c>
      <c r="K81" s="4390">
        <v>45887</v>
      </c>
      <c r="L81" s="4334">
        <f t="shared" si="12"/>
      </c>
      <c r="M81" s="4439">
        <v>0</v>
      </c>
      <c r="N81" s="4355">
        <v>0</v>
      </c>
      <c r="O81" s="4464"/>
      <c r="P81" s="4465"/>
      <c r="Q81" s="4325" t="s">
        <v>4222</v>
      </c>
      <c r="R81" s="4330"/>
      <c r="S81" s="4330"/>
      <c r="T81" s="4330"/>
      <c r="U81" s="4330"/>
      <c r="V81" s="4330"/>
      <c r="W81" s="4330"/>
      <c r="X81" s="4330"/>
      <c r="Y81" s="4330"/>
      <c r="Z81" s="4330"/>
      <c r="AA81" s="4330"/>
      <c r="AB81" s="4434">
        <f t="shared" si="21"/>
      </c>
      <c r="AC81" s="4463">
        <f t="shared" si="26"/>
      </c>
      <c r="AD81" s="4337">
        <f t="shared" si="4"/>
      </c>
      <c r="AE81" s="4353">
        <f t="shared" si="15"/>
      </c>
      <c r="AF81" s="4435">
        <f>VLOOKUP(C81,'Data Products'!$A:$J,10,0)</f>
      </c>
      <c r="AG81" s="4436">
        <f t="shared" si="29"/>
      </c>
      <c r="AH81" s="4340">
        <f t="shared" si="9"/>
      </c>
      <c r="AI81" s="4440"/>
      <c r="AJ81" s="4444"/>
      <c r="AK81" s="4344"/>
      <c r="AL81" s="4343"/>
      <c r="AM81" s="4344"/>
      <c r="AN81" s="4344"/>
    </row>
    <row customHeight="true" hidden="true" ht="18" r="82">
      <c r="A82" s="4425">
        <v>49</v>
      </c>
      <c r="B82" s="4325" t="s">
        <v>4155</v>
      </c>
      <c r="C82" s="4425" t="s">
        <v>4231</v>
      </c>
      <c r="D82" s="4449"/>
      <c r="E82" s="4449"/>
      <c r="F82" s="4428">
        <v>0</v>
      </c>
      <c r="G82" s="4428">
        <v>0</v>
      </c>
      <c r="H82" s="4439"/>
      <c r="I82" s="4430">
        <f>VLOOKUP(C82,'Data Products'!$A:$J,2,0)</f>
      </c>
      <c r="J82" s="4389">
        <f t="shared" si="1"/>
      </c>
      <c r="K82" s="4390">
        <v>45888</v>
      </c>
      <c r="L82" s="4334">
        <f t="shared" si="12"/>
      </c>
      <c r="M82" s="4439">
        <v>0</v>
      </c>
      <c r="N82" s="4355">
        <v>0</v>
      </c>
      <c r="O82" s="4464"/>
      <c r="P82" s="4465"/>
      <c r="Q82" s="4325" t="s">
        <v>4222</v>
      </c>
      <c r="R82" s="4330"/>
      <c r="S82" s="4330"/>
      <c r="T82" s="4330"/>
      <c r="U82" s="4330"/>
      <c r="V82" s="4330"/>
      <c r="W82" s="4330"/>
      <c r="X82" s="4330"/>
      <c r="Y82" s="4330"/>
      <c r="Z82" s="4330"/>
      <c r="AA82" s="4330"/>
      <c r="AB82" s="4434">
        <f t="shared" si="21"/>
      </c>
      <c r="AC82" s="4463">
        <f t="shared" si="26"/>
      </c>
      <c r="AD82" s="4337">
        <f t="shared" si="4"/>
      </c>
      <c r="AE82" s="4353">
        <f t="shared" si="15"/>
      </c>
      <c r="AF82" s="4435">
        <f>VLOOKUP(C82,'Data Products'!$A:$J,10,0)</f>
      </c>
      <c r="AG82" s="4436">
        <f t="shared" si="29"/>
      </c>
      <c r="AH82" s="4340">
        <f t="shared" si="9"/>
      </c>
      <c r="AI82" s="4440"/>
      <c r="AJ82" s="4444"/>
      <c r="AK82" s="4344"/>
      <c r="AL82" s="4343"/>
      <c r="AM82" s="4344"/>
      <c r="AN82" s="4344"/>
    </row>
    <row customHeight="true" hidden="true" ht="18" r="83">
      <c r="A83" s="4425">
        <v>50</v>
      </c>
      <c r="B83" s="4325" t="s">
        <v>4155</v>
      </c>
      <c r="C83" s="4425" t="s">
        <v>4232</v>
      </c>
      <c r="D83" s="4367" t="s">
        <v>4233</v>
      </c>
      <c r="E83" s="4367" t="s">
        <v>4233</v>
      </c>
      <c r="F83" s="4428">
        <v>0</v>
      </c>
      <c r="G83" s="4428">
        <v>0</v>
      </c>
      <c r="H83" s="4439"/>
      <c r="I83" s="4430">
        <f>VLOOKUP(C83,'Data Products'!$A:$J,2,0)</f>
      </c>
      <c r="J83" s="4389">
        <f t="shared" si="1"/>
      </c>
      <c r="K83" s="4390">
        <v>45889</v>
      </c>
      <c r="L83" s="4334">
        <f t="shared" si="12"/>
      </c>
      <c r="M83" s="4439">
        <v>0</v>
      </c>
      <c r="N83" s="4355">
        <v>0</v>
      </c>
      <c r="O83" s="4464"/>
      <c r="P83" s="4465"/>
      <c r="Q83" s="4325" t="s">
        <v>4222</v>
      </c>
      <c r="R83" s="4330"/>
      <c r="S83" s="4330"/>
      <c r="T83" s="4330"/>
      <c r="U83" s="4330"/>
      <c r="V83" s="4330"/>
      <c r="W83" s="4330"/>
      <c r="X83" s="4330"/>
      <c r="Y83" s="4330"/>
      <c r="Z83" s="4330"/>
      <c r="AA83" s="4330"/>
      <c r="AB83" s="4434">
        <f t="shared" si="21"/>
      </c>
      <c r="AC83" s="4372">
        <f t="shared" si="26"/>
      </c>
      <c r="AD83" s="4337">
        <f t="shared" si="4"/>
      </c>
      <c r="AE83" s="4353">
        <f t="shared" si="15"/>
      </c>
      <c r="AF83" s="4435">
        <f>VLOOKUP(C83,'Data Products'!$A:$J,10,0)</f>
      </c>
      <c r="AG83" s="4436">
        <f t="shared" si="29"/>
      </c>
      <c r="AH83" s="4340">
        <f t="shared" si="9"/>
      </c>
      <c r="AI83" s="4440"/>
      <c r="AJ83" s="4444"/>
      <c r="AK83" s="4344"/>
      <c r="AL83" s="4343"/>
      <c r="AM83" s="4344"/>
      <c r="AN83" s="4344"/>
    </row>
    <row customHeight="true" hidden="true" ht="18" r="84">
      <c r="A84" s="4425">
        <v>51</v>
      </c>
      <c r="B84" s="4325" t="s">
        <v>4155</v>
      </c>
      <c r="C84" s="4425" t="s">
        <v>4234</v>
      </c>
      <c r="D84" s="4367" t="s">
        <v>4235</v>
      </c>
      <c r="E84" s="4367" t="s">
        <v>4235</v>
      </c>
      <c r="F84" s="4428">
        <v>0</v>
      </c>
      <c r="G84" s="4428">
        <v>0</v>
      </c>
      <c r="H84" s="4439"/>
      <c r="I84" s="4430">
        <f>VLOOKUP(C84,'Data Products'!$A:$J,2,0)</f>
      </c>
      <c r="J84" s="4389">
        <f t="shared" si="1"/>
      </c>
      <c r="K84" s="4390">
        <v>45890</v>
      </c>
      <c r="L84" s="4334">
        <f t="shared" si="12"/>
      </c>
      <c r="M84" s="4439">
        <v>0</v>
      </c>
      <c r="N84" s="4355">
        <v>0</v>
      </c>
      <c r="O84" s="4464"/>
      <c r="P84" s="4465"/>
      <c r="Q84" s="4325" t="s">
        <v>4222</v>
      </c>
      <c r="R84" s="4330"/>
      <c r="S84" s="4330"/>
      <c r="T84" s="4330"/>
      <c r="U84" s="4330"/>
      <c r="V84" s="4330"/>
      <c r="W84" s="4330"/>
      <c r="X84" s="4330"/>
      <c r="Y84" s="4330"/>
      <c r="Z84" s="4330"/>
      <c r="AA84" s="4330"/>
      <c r="AB84" s="4434">
        <f t="shared" si="21"/>
      </c>
      <c r="AC84" s="4352">
        <f t="shared" si="26"/>
      </c>
      <c r="AD84" s="4337">
        <f t="shared" si="4"/>
      </c>
      <c r="AE84" s="4353">
        <f t="shared" si="15"/>
      </c>
      <c r="AF84" s="4435">
        <f>VLOOKUP(C84,'Data Products'!$A:$J,10,0)</f>
      </c>
      <c r="AG84" s="4436">
        <f t="shared" si="29"/>
      </c>
      <c r="AH84" s="4340">
        <f t="shared" si="9"/>
      </c>
      <c r="AI84" s="4440"/>
      <c r="AJ84" s="4444"/>
      <c r="AK84" s="4344"/>
      <c r="AL84" s="4343"/>
      <c r="AM84" s="4344"/>
      <c r="AN84" s="4344"/>
    </row>
    <row customHeight="true" hidden="true" ht="18" r="85">
      <c r="A85" s="4425">
        <v>52</v>
      </c>
      <c r="B85" s="4325" t="s">
        <v>4155</v>
      </c>
      <c r="C85" s="4425" t="s">
        <v>4236</v>
      </c>
      <c r="D85" s="4367" t="s">
        <v>4237</v>
      </c>
      <c r="E85" s="4367" t="s">
        <v>4237</v>
      </c>
      <c r="F85" s="4428">
        <v>0</v>
      </c>
      <c r="G85" s="4428">
        <v>0</v>
      </c>
      <c r="H85" s="4439"/>
      <c r="I85" s="4430">
        <f>VLOOKUP(C85,'Data Products'!$A:$J,2,0)</f>
      </c>
      <c r="J85" s="4389">
        <f t="shared" si="1"/>
      </c>
      <c r="K85" s="4390">
        <v>45891</v>
      </c>
      <c r="L85" s="4334">
        <f t="shared" si="12"/>
      </c>
      <c r="M85" s="4439">
        <v>0</v>
      </c>
      <c r="N85" s="4355">
        <v>0</v>
      </c>
      <c r="O85" s="4464"/>
      <c r="P85" s="4465"/>
      <c r="Q85" s="4325" t="s">
        <v>4222</v>
      </c>
      <c r="R85" s="4330"/>
      <c r="S85" s="4330"/>
      <c r="T85" s="4330"/>
      <c r="U85" s="4330"/>
      <c r="V85" s="4330"/>
      <c r="W85" s="4330"/>
      <c r="X85" s="4330"/>
      <c r="Y85" s="4330"/>
      <c r="Z85" s="4330"/>
      <c r="AA85" s="4330"/>
      <c r="AB85" s="4434">
        <f t="shared" si="21"/>
      </c>
      <c r="AC85" s="4347">
        <f t="shared" si="26"/>
      </c>
      <c r="AD85" s="4337">
        <f t="shared" si="4"/>
      </c>
      <c r="AE85" s="4353">
        <f t="shared" si="15"/>
      </c>
      <c r="AF85" s="4435">
        <f>VLOOKUP(C85,'Data Products'!$A:$J,10,0)</f>
      </c>
      <c r="AG85" s="4436">
        <f t="shared" si="29"/>
      </c>
      <c r="AH85" s="4340">
        <f t="shared" si="9"/>
      </c>
      <c r="AI85" s="4440"/>
      <c r="AJ85" s="4444"/>
      <c r="AK85" s="4344"/>
      <c r="AL85" s="4343"/>
      <c r="AM85" s="4344"/>
      <c r="AN85" s="4344"/>
    </row>
    <row customHeight="true" hidden="true" ht="18" r="86">
      <c r="A86" s="4425">
        <v>53</v>
      </c>
      <c r="B86" s="4325" t="s">
        <v>4155</v>
      </c>
      <c r="C86" s="4425" t="s">
        <v>4238</v>
      </c>
      <c r="D86" s="4367" t="s">
        <v>4239</v>
      </c>
      <c r="E86" s="4367" t="s">
        <v>4239</v>
      </c>
      <c r="F86" s="4428">
        <v>0</v>
      </c>
      <c r="G86" s="4428">
        <v>0</v>
      </c>
      <c r="H86" s="4439"/>
      <c r="I86" s="4430">
        <f>VLOOKUP(C86,'Data Products'!$A:$J,2,0)</f>
      </c>
      <c r="J86" s="4389">
        <f t="shared" si="1"/>
      </c>
      <c r="K86" s="4390">
        <v>45892</v>
      </c>
      <c r="L86" s="4334">
        <f t="shared" si="12"/>
      </c>
      <c r="M86" s="4439">
        <v>0</v>
      </c>
      <c r="N86" s="4355">
        <v>0</v>
      </c>
      <c r="O86" s="4464"/>
      <c r="P86" s="4465"/>
      <c r="Q86" s="4325" t="s">
        <v>4222</v>
      </c>
      <c r="R86" s="4330"/>
      <c r="S86" s="4330"/>
      <c r="T86" s="4330"/>
      <c r="U86" s="4330"/>
      <c r="V86" s="4330"/>
      <c r="W86" s="4330"/>
      <c r="X86" s="4330"/>
      <c r="Y86" s="4330"/>
      <c r="Z86" s="4330"/>
      <c r="AA86" s="4330"/>
      <c r="AB86" s="4434">
        <f t="shared" si="21"/>
      </c>
      <c r="AC86" s="4447">
        <f t="shared" si="26"/>
      </c>
      <c r="AD86" s="4337">
        <f t="shared" si="4"/>
      </c>
      <c r="AE86" s="4353">
        <f t="shared" si="15"/>
      </c>
      <c r="AF86" s="4435">
        <f>VLOOKUP(C86,'Data Products'!$A:$J,10,0)</f>
      </c>
      <c r="AG86" s="4436">
        <f t="shared" si="29"/>
      </c>
      <c r="AH86" s="4340">
        <f t="shared" si="9"/>
      </c>
      <c r="AI86" s="4440"/>
      <c r="AJ86" s="4444"/>
      <c r="AK86" s="4344"/>
      <c r="AL86" s="4343"/>
      <c r="AM86" s="4344"/>
      <c r="AN86" s="4344"/>
    </row>
    <row customHeight="true" hidden="true" ht="18" r="87">
      <c r="A87" s="4425">
        <v>54</v>
      </c>
      <c r="B87" s="4325" t="s">
        <v>4155</v>
      </c>
      <c r="C87" s="4425" t="s">
        <v>4240</v>
      </c>
      <c r="D87" s="4367" t="s">
        <v>4241</v>
      </c>
      <c r="E87" s="4367" t="s">
        <v>4241</v>
      </c>
      <c r="F87" s="4428">
        <v>0</v>
      </c>
      <c r="G87" s="4428">
        <v>0</v>
      </c>
      <c r="H87" s="4439"/>
      <c r="I87" s="4430">
        <f>VLOOKUP(C87,'Data Products'!$A:$J,2,0)</f>
      </c>
      <c r="J87" s="4389">
        <f t="shared" si="1"/>
      </c>
      <c r="K87" s="4390">
        <v>45893</v>
      </c>
      <c r="L87" s="4334">
        <f t="shared" si="12"/>
      </c>
      <c r="M87" s="4439">
        <v>0</v>
      </c>
      <c r="N87" s="4355">
        <v>0</v>
      </c>
      <c r="O87" s="4464"/>
      <c r="P87" s="4465"/>
      <c r="Q87" s="4325" t="s">
        <v>4222</v>
      </c>
      <c r="R87" s="4330"/>
      <c r="S87" s="4330"/>
      <c r="T87" s="4330"/>
      <c r="U87" s="4330"/>
      <c r="V87" s="4330"/>
      <c r="W87" s="4330"/>
      <c r="X87" s="4330"/>
      <c r="Y87" s="4330"/>
      <c r="Z87" s="4330"/>
      <c r="AA87" s="4330"/>
      <c r="AB87" s="4434">
        <f t="shared" si="21"/>
      </c>
      <c r="AC87" s="4447">
        <f t="shared" si="26"/>
      </c>
      <c r="AD87" s="4337">
        <f t="shared" si="4"/>
      </c>
      <c r="AE87" s="4353">
        <f t="shared" si="15"/>
      </c>
      <c r="AF87" s="4435">
        <f>VLOOKUP(C87,'Data Products'!$A:$J,10,0)</f>
      </c>
      <c r="AG87" s="4436">
        <f t="shared" si="29"/>
      </c>
      <c r="AH87" s="4340">
        <f t="shared" si="9"/>
      </c>
      <c r="AI87" s="4440"/>
      <c r="AJ87" s="4444"/>
      <c r="AK87" s="4344"/>
      <c r="AL87" s="4343"/>
      <c r="AM87" s="4344"/>
      <c r="AN87" s="4344"/>
    </row>
    <row customHeight="true" hidden="true" ht="18" r="88">
      <c r="A88" s="4425">
        <v>55</v>
      </c>
      <c r="B88" s="4325" t="s">
        <v>4155</v>
      </c>
      <c r="C88" s="4425" t="s">
        <v>4242</v>
      </c>
      <c r="D88" s="4367" t="s">
        <v>4243</v>
      </c>
      <c r="E88" s="4367" t="s">
        <v>4243</v>
      </c>
      <c r="F88" s="4428">
        <v>0</v>
      </c>
      <c r="G88" s="4428">
        <v>0</v>
      </c>
      <c r="H88" s="4439"/>
      <c r="I88" s="4430">
        <f>VLOOKUP(C88,'Data Products'!$A:$J,2,0)</f>
      </c>
      <c r="J88" s="4389">
        <f t="shared" si="1"/>
      </c>
      <c r="K88" s="4390">
        <v>45894</v>
      </c>
      <c r="L88" s="4334">
        <f t="shared" si="12"/>
      </c>
      <c r="M88" s="4439">
        <v>0</v>
      </c>
      <c r="N88" s="4355">
        <v>0</v>
      </c>
      <c r="O88" s="4464"/>
      <c r="P88" s="4465"/>
      <c r="Q88" s="4325" t="s">
        <v>4222</v>
      </c>
      <c r="R88" s="4330"/>
      <c r="S88" s="4330"/>
      <c r="T88" s="4330"/>
      <c r="U88" s="4330"/>
      <c r="V88" s="4330"/>
      <c r="W88" s="4330"/>
      <c r="X88" s="4330"/>
      <c r="Y88" s="4330"/>
      <c r="Z88" s="4330"/>
      <c r="AA88" s="4330"/>
      <c r="AB88" s="4434">
        <f t="shared" si="21"/>
      </c>
      <c r="AC88" s="4347">
        <f t="shared" si="26"/>
      </c>
      <c r="AD88" s="4337">
        <f t="shared" si="4"/>
      </c>
      <c r="AE88" s="4353">
        <f t="shared" si="15"/>
      </c>
      <c r="AF88" s="4435">
        <f>VLOOKUP(C88,'Data Products'!$A:$J,10,0)</f>
      </c>
      <c r="AG88" s="4436">
        <f t="shared" si="29"/>
      </c>
      <c r="AH88" s="4340">
        <f t="shared" si="9"/>
      </c>
      <c r="AI88" s="4440"/>
      <c r="AJ88" s="4444"/>
      <c r="AK88" s="4344"/>
      <c r="AL88" s="4343"/>
      <c r="AM88" s="4344"/>
      <c r="AN88" s="4344"/>
    </row>
    <row customHeight="true" hidden="true" ht="18" r="89">
      <c r="A89" s="4425">
        <v>56</v>
      </c>
      <c r="B89" s="4325" t="s">
        <v>4155</v>
      </c>
      <c r="C89" s="4425" t="s">
        <v>4244</v>
      </c>
      <c r="D89" s="4367" t="s">
        <v>4245</v>
      </c>
      <c r="E89" s="4367" t="s">
        <v>4245</v>
      </c>
      <c r="F89" s="4428">
        <v>0</v>
      </c>
      <c r="G89" s="4428">
        <v>0</v>
      </c>
      <c r="H89" s="4439"/>
      <c r="I89" s="4430">
        <f>VLOOKUP(C89,'Data Products'!$A:$J,2,0)</f>
      </c>
      <c r="J89" s="4389">
        <f t="shared" si="1"/>
      </c>
      <c r="K89" s="4390">
        <v>45895</v>
      </c>
      <c r="L89" s="4334">
        <f t="shared" si="12"/>
      </c>
      <c r="M89" s="4439">
        <v>0</v>
      </c>
      <c r="N89" s="4355">
        <v>0</v>
      </c>
      <c r="O89" s="4464"/>
      <c r="P89" s="4465"/>
      <c r="Q89" s="4325" t="s">
        <v>4222</v>
      </c>
      <c r="R89" s="4330"/>
      <c r="S89" s="4330"/>
      <c r="T89" s="4330"/>
      <c r="U89" s="4330"/>
      <c r="V89" s="4330"/>
      <c r="W89" s="4330"/>
      <c r="X89" s="4330"/>
      <c r="Y89" s="4330"/>
      <c r="Z89" s="4330"/>
      <c r="AA89" s="4330"/>
      <c r="AB89" s="4434">
        <f t="shared" si="21"/>
      </c>
      <c r="AC89" s="4352">
        <f t="shared" si="26"/>
      </c>
      <c r="AD89" s="4470">
        <f t="shared" si="4"/>
      </c>
      <c r="AE89" s="4353">
        <f t="shared" si="15"/>
      </c>
      <c r="AF89" s="4435">
        <f>VLOOKUP(C89,'Data Products'!$A:$J,10,0)</f>
      </c>
      <c r="AG89" s="4436">
        <f t="shared" si="29"/>
      </c>
      <c r="AH89" s="4340">
        <f t="shared" si="9"/>
      </c>
      <c r="AI89" s="4440"/>
      <c r="AJ89" s="4444"/>
      <c r="AK89" s="4344"/>
      <c r="AL89" s="4343"/>
      <c r="AM89" s="4344"/>
      <c r="AN89" s="4344"/>
    </row>
    <row customHeight="true" hidden="true" ht="18" r="90">
      <c r="A90" s="4425">
        <v>57</v>
      </c>
      <c r="B90" s="4325" t="s">
        <v>4155</v>
      </c>
      <c r="C90" s="4425" t="s">
        <v>4246</v>
      </c>
      <c r="D90" s="4367" t="s">
        <v>4247</v>
      </c>
      <c r="E90" s="4367" t="s">
        <v>4247</v>
      </c>
      <c r="F90" s="4428">
        <v>0</v>
      </c>
      <c r="G90" s="4428">
        <v>0</v>
      </c>
      <c r="H90" s="4439"/>
      <c r="I90" s="4430">
        <f>VLOOKUP(C90,'Data Products'!$A:$J,2,0)</f>
      </c>
      <c r="J90" s="4389">
        <f t="shared" si="1"/>
      </c>
      <c r="K90" s="4390">
        <v>45896</v>
      </c>
      <c r="L90" s="4334">
        <f t="shared" si="12"/>
      </c>
      <c r="M90" s="4439">
        <v>0</v>
      </c>
      <c r="N90" s="4355">
        <v>0</v>
      </c>
      <c r="O90" s="4464"/>
      <c r="P90" s="4465"/>
      <c r="Q90" s="4325" t="s">
        <v>4222</v>
      </c>
      <c r="R90" s="4330"/>
      <c r="S90" s="4330"/>
      <c r="T90" s="4330"/>
      <c r="U90" s="4330"/>
      <c r="V90" s="4330"/>
      <c r="W90" s="4330"/>
      <c r="X90" s="4330"/>
      <c r="Y90" s="4330"/>
      <c r="Z90" s="4330"/>
      <c r="AA90" s="4330"/>
      <c r="AB90" s="4434">
        <f t="shared" si="21"/>
      </c>
      <c r="AC90" s="4336">
        <f t="shared" si="26"/>
      </c>
      <c r="AD90" s="4470">
        <f t="shared" si="4"/>
      </c>
      <c r="AE90" s="4353">
        <f t="shared" si="15"/>
      </c>
      <c r="AF90" s="4435">
        <f>VLOOKUP(C90,'Data Products'!$A:$J,10,0)</f>
      </c>
      <c r="AG90" s="4436">
        <f t="shared" si="29"/>
      </c>
      <c r="AH90" s="4340">
        <f t="shared" si="9"/>
      </c>
      <c r="AI90" s="4440"/>
      <c r="AJ90" s="4444"/>
      <c r="AK90" s="4344"/>
      <c r="AL90" s="4343"/>
      <c r="AM90" s="4344"/>
      <c r="AN90" s="4344"/>
    </row>
    <row customHeight="true" hidden="true" ht="18" r="91">
      <c r="A91" s="4425">
        <v>58</v>
      </c>
      <c r="B91" s="4325" t="s">
        <v>4155</v>
      </c>
      <c r="C91" s="4425" t="s">
        <v>4248</v>
      </c>
      <c r="D91" s="4367" t="s">
        <v>4249</v>
      </c>
      <c r="E91" s="4367" t="s">
        <v>4249</v>
      </c>
      <c r="F91" s="4428">
        <v>0</v>
      </c>
      <c r="G91" s="4428">
        <v>0</v>
      </c>
      <c r="H91" s="4439"/>
      <c r="I91" s="4430">
        <f>VLOOKUP(C91,'Data Products'!$A:$J,2,0)</f>
      </c>
      <c r="J91" s="4389">
        <f t="shared" si="1"/>
      </c>
      <c r="K91" s="4390">
        <v>45897</v>
      </c>
      <c r="L91" s="4334">
        <f t="shared" si="12"/>
      </c>
      <c r="M91" s="4439">
        <v>0</v>
      </c>
      <c r="N91" s="4355">
        <v>0</v>
      </c>
      <c r="O91" s="4464"/>
      <c r="P91" s="4465"/>
      <c r="Q91" s="4325" t="s">
        <v>4222</v>
      </c>
      <c r="R91" s="4330"/>
      <c r="S91" s="4330"/>
      <c r="T91" s="4330"/>
      <c r="U91" s="4330"/>
      <c r="V91" s="4330"/>
      <c r="W91" s="4330"/>
      <c r="X91" s="4330"/>
      <c r="Y91" s="4330"/>
      <c r="Z91" s="4330"/>
      <c r="AA91" s="4330"/>
      <c r="AB91" s="4434">
        <f t="shared" si="21"/>
      </c>
      <c r="AC91" s="4336">
        <f t="shared" si="26"/>
      </c>
      <c r="AD91" s="4470">
        <f t="shared" si="4"/>
      </c>
      <c r="AE91" s="4353">
        <f t="shared" si="15"/>
      </c>
      <c r="AF91" s="4435">
        <f>VLOOKUP(C91,'Data Products'!$A:$J,10,0)</f>
      </c>
      <c r="AG91" s="4436">
        <f t="shared" si="29"/>
      </c>
      <c r="AH91" s="4340">
        <f t="shared" si="9"/>
      </c>
      <c r="AI91" s="4440"/>
      <c r="AJ91" s="4444"/>
      <c r="AK91" s="4344"/>
      <c r="AL91" s="4343"/>
      <c r="AM91" s="4344"/>
      <c r="AN91" s="4344"/>
    </row>
    <row customHeight="true" hidden="true" ht="18" r="92">
      <c r="A92" s="4425">
        <v>59</v>
      </c>
      <c r="B92" s="4325" t="s">
        <v>4155</v>
      </c>
      <c r="C92" s="4425" t="s">
        <v>4250</v>
      </c>
      <c r="D92" s="4367" t="s">
        <v>4251</v>
      </c>
      <c r="E92" s="4367" t="s">
        <v>4251</v>
      </c>
      <c r="F92" s="4428">
        <v>0</v>
      </c>
      <c r="G92" s="4428">
        <v>0</v>
      </c>
      <c r="H92" s="4439"/>
      <c r="I92" s="4430">
        <f>VLOOKUP(C92,'Data Products'!$A:$J,2,0)</f>
      </c>
      <c r="J92" s="4389">
        <f t="shared" si="1"/>
      </c>
      <c r="K92" s="4390">
        <v>45898</v>
      </c>
      <c r="L92" s="4334">
        <f t="shared" si="12"/>
      </c>
      <c r="M92" s="4439">
        <v>0</v>
      </c>
      <c r="N92" s="4355">
        <v>0</v>
      </c>
      <c r="O92" s="4464"/>
      <c r="P92" s="4465"/>
      <c r="Q92" s="4325" t="s">
        <v>4222</v>
      </c>
      <c r="R92" s="4330"/>
      <c r="S92" s="4330"/>
      <c r="T92" s="4330"/>
      <c r="U92" s="4330"/>
      <c r="V92" s="4330"/>
      <c r="W92" s="4330"/>
      <c r="X92" s="4330"/>
      <c r="Y92" s="4330"/>
      <c r="Z92" s="4330"/>
      <c r="AA92" s="4330"/>
      <c r="AB92" s="4434">
        <f t="shared" si="21"/>
      </c>
      <c r="AC92" s="4336">
        <f t="shared" si="26"/>
      </c>
      <c r="AD92" s="4470">
        <f t="shared" si="4"/>
      </c>
      <c r="AE92" s="4353">
        <f t="shared" si="15"/>
      </c>
      <c r="AF92" s="4435">
        <f>VLOOKUP(C92,'Data Products'!$A:$J,10,0)</f>
      </c>
      <c r="AG92" s="4436">
        <f t="shared" si="29"/>
      </c>
      <c r="AH92" s="4340">
        <f t="shared" si="9"/>
      </c>
      <c r="AI92" s="4440"/>
      <c r="AJ92" s="4444"/>
      <c r="AK92" s="4344"/>
      <c r="AL92" s="4343"/>
      <c r="AM92" s="4344"/>
      <c r="AN92" s="4344"/>
    </row>
    <row customHeight="true" hidden="true" ht="18" r="93">
      <c r="A93" s="4425">
        <v>60</v>
      </c>
      <c r="B93" s="4325" t="s">
        <v>4155</v>
      </c>
      <c r="C93" s="4425" t="s">
        <v>4252</v>
      </c>
      <c r="D93" s="4367" t="s">
        <v>4253</v>
      </c>
      <c r="E93" s="4367" t="s">
        <v>4253</v>
      </c>
      <c r="F93" s="4428">
        <v>0</v>
      </c>
      <c r="G93" s="4428">
        <v>0</v>
      </c>
      <c r="H93" s="4439"/>
      <c r="I93" s="4430">
        <f>VLOOKUP(C93,'Data Products'!$A:$J,2,0)</f>
      </c>
      <c r="J93" s="4389">
        <f t="shared" si="1"/>
      </c>
      <c r="K93" s="4390">
        <v>45899</v>
      </c>
      <c r="L93" s="4334">
        <f t="shared" si="12"/>
      </c>
      <c r="M93" s="4439">
        <v>0</v>
      </c>
      <c r="N93" s="4355">
        <v>0</v>
      </c>
      <c r="O93" s="4464"/>
      <c r="P93" s="4465"/>
      <c r="Q93" s="4325" t="s">
        <v>4222</v>
      </c>
      <c r="R93" s="4330"/>
      <c r="S93" s="4330"/>
      <c r="T93" s="4330"/>
      <c r="U93" s="4330"/>
      <c r="V93" s="4330"/>
      <c r="W93" s="4330"/>
      <c r="X93" s="4330"/>
      <c r="Y93" s="4330"/>
      <c r="Z93" s="4330"/>
      <c r="AA93" s="4330"/>
      <c r="AB93" s="4434">
        <f t="shared" si="21"/>
      </c>
      <c r="AC93" s="4336">
        <f t="shared" si="26"/>
      </c>
      <c r="AD93" s="4470">
        <f t="shared" si="4"/>
      </c>
      <c r="AE93" s="4353">
        <f t="shared" si="15"/>
      </c>
      <c r="AF93" s="4435">
        <f>VLOOKUP(C93,'Data Products'!$A:$J,10,0)</f>
      </c>
      <c r="AG93" s="4436">
        <f t="shared" si="29"/>
      </c>
      <c r="AH93" s="4340">
        <f t="shared" si="9"/>
      </c>
      <c r="AI93" s="4440"/>
      <c r="AJ93" s="4444"/>
      <c r="AK93" s="4344"/>
      <c r="AL93" s="4343"/>
      <c r="AM93" s="4344"/>
      <c r="AN93" s="4344"/>
    </row>
    <row customHeight="true" hidden="true" ht="18" r="94">
      <c r="A94" s="4425">
        <v>61</v>
      </c>
      <c r="B94" s="4325" t="s">
        <v>4155</v>
      </c>
      <c r="C94" s="4425" t="s">
        <v>4254</v>
      </c>
      <c r="D94" s="4367" t="s">
        <v>4255</v>
      </c>
      <c r="E94" s="4367" t="s">
        <v>4255</v>
      </c>
      <c r="F94" s="4428">
        <v>0</v>
      </c>
      <c r="G94" s="4428">
        <v>0</v>
      </c>
      <c r="H94" s="4439"/>
      <c r="I94" s="4430">
        <f>VLOOKUP(C94,'Data Products'!$A:$J,2,0)</f>
      </c>
      <c r="J94" s="4389">
        <f t="shared" si="1"/>
      </c>
      <c r="K94" s="4390">
        <v>45900</v>
      </c>
      <c r="L94" s="4334">
        <f t="shared" si="12"/>
      </c>
      <c r="M94" s="4439">
        <v>0</v>
      </c>
      <c r="N94" s="4355">
        <v>0</v>
      </c>
      <c r="O94" s="4464"/>
      <c r="P94" s="4465"/>
      <c r="Q94" s="4325" t="s">
        <v>4222</v>
      </c>
      <c r="R94" s="4330"/>
      <c r="S94" s="4330"/>
      <c r="T94" s="4330"/>
      <c r="U94" s="4330"/>
      <c r="V94" s="4330"/>
      <c r="W94" s="4330"/>
      <c r="X94" s="4330"/>
      <c r="Y94" s="4330"/>
      <c r="Z94" s="4330"/>
      <c r="AA94" s="4330"/>
      <c r="AB94" s="4434">
        <f t="shared" si="21"/>
      </c>
      <c r="AC94" s="4336">
        <f t="shared" si="26"/>
      </c>
      <c r="AD94" s="4470">
        <f t="shared" si="4"/>
      </c>
      <c r="AE94" s="4353">
        <f t="shared" si="15"/>
      </c>
      <c r="AF94" s="4435">
        <f>VLOOKUP(C94,'Data Products'!$A:$J,10,0)</f>
      </c>
      <c r="AG94" s="4436">
        <f t="shared" si="29"/>
      </c>
      <c r="AH94" s="4340">
        <f t="shared" si="9"/>
      </c>
      <c r="AI94" s="4440"/>
      <c r="AJ94" s="4444"/>
      <c r="AK94" s="4344"/>
      <c r="AL94" s="4343"/>
      <c r="AM94" s="4344"/>
      <c r="AN94" s="4344"/>
    </row>
    <row customHeight="true" hidden="true" ht="18" r="95">
      <c r="A95" s="4425">
        <v>62</v>
      </c>
      <c r="B95" s="4325" t="s">
        <v>4155</v>
      </c>
      <c r="C95" s="4425" t="s">
        <v>4256</v>
      </c>
      <c r="D95" s="4367" t="s">
        <v>4257</v>
      </c>
      <c r="E95" s="4367" t="s">
        <v>4257</v>
      </c>
      <c r="F95" s="4428">
        <v>0</v>
      </c>
      <c r="G95" s="4428">
        <v>0</v>
      </c>
      <c r="H95" s="4439"/>
      <c r="I95" s="4430">
        <f>VLOOKUP(C95,'Data Products'!$A:$J,2,0)</f>
      </c>
      <c r="J95" s="4389">
        <f t="shared" si="1"/>
      </c>
      <c r="K95" s="4390">
        <v>45901</v>
      </c>
      <c r="L95" s="4334">
        <f t="shared" si="12"/>
      </c>
      <c r="M95" s="4439">
        <v>0</v>
      </c>
      <c r="N95" s="4355">
        <v>0</v>
      </c>
      <c r="O95" s="4464"/>
      <c r="P95" s="4465"/>
      <c r="Q95" s="4325" t="s">
        <v>4222</v>
      </c>
      <c r="R95" s="4330"/>
      <c r="S95" s="4330"/>
      <c r="T95" s="4330"/>
      <c r="U95" s="4330"/>
      <c r="V95" s="4330"/>
      <c r="W95" s="4330"/>
      <c r="X95" s="4330"/>
      <c r="Y95" s="4330"/>
      <c r="Z95" s="4330"/>
      <c r="AA95" s="4330"/>
      <c r="AB95" s="4434">
        <f t="shared" si="21"/>
      </c>
      <c r="AC95" s="4352">
        <f t="shared" si="26"/>
      </c>
      <c r="AD95" s="4470">
        <f t="shared" si="4"/>
      </c>
      <c r="AE95" s="4353">
        <f t="shared" si="15"/>
      </c>
      <c r="AF95" s="4435">
        <f>VLOOKUP(C95,'Data Products'!$A:$J,10,0)</f>
      </c>
      <c r="AG95" s="4436">
        <f t="shared" si="29"/>
      </c>
      <c r="AH95" s="4340">
        <f t="shared" si="9"/>
      </c>
      <c r="AI95" s="4440"/>
      <c r="AJ95" s="4444"/>
      <c r="AK95" s="4344"/>
      <c r="AL95" s="4343"/>
      <c r="AM95" s="4344"/>
      <c r="AN95" s="4344"/>
    </row>
    <row customHeight="true" hidden="true" ht="18" r="96">
      <c r="A96" s="4425">
        <v>63</v>
      </c>
      <c r="B96" s="4325" t="s">
        <v>4155</v>
      </c>
      <c r="C96" s="4425" t="s">
        <v>4258</v>
      </c>
      <c r="D96" s="4367" t="s">
        <v>4249</v>
      </c>
      <c r="E96" s="4367" t="s">
        <v>4249</v>
      </c>
      <c r="F96" s="4428">
        <v>0</v>
      </c>
      <c r="G96" s="4428">
        <v>0</v>
      </c>
      <c r="H96" s="4439"/>
      <c r="I96" s="4430">
        <f>VLOOKUP(C96,'Data Products'!$A:$J,2,0)</f>
      </c>
      <c r="J96" s="4389">
        <f t="shared" si="1"/>
      </c>
      <c r="K96" s="4390">
        <v>45902</v>
      </c>
      <c r="L96" s="4334">
        <f t="shared" si="12"/>
      </c>
      <c r="M96" s="4439">
        <v>0</v>
      </c>
      <c r="N96" s="4355">
        <v>0</v>
      </c>
      <c r="O96" s="4464"/>
      <c r="P96" s="4465"/>
      <c r="Q96" s="4325" t="s">
        <v>4222</v>
      </c>
      <c r="R96" s="4330"/>
      <c r="S96" s="4330"/>
      <c r="T96" s="4330"/>
      <c r="U96" s="4330"/>
      <c r="V96" s="4330"/>
      <c r="W96" s="4330"/>
      <c r="X96" s="4330"/>
      <c r="Y96" s="4330"/>
      <c r="Z96" s="4330"/>
      <c r="AA96" s="4330"/>
      <c r="AB96" s="4434">
        <f t="shared" si="21"/>
      </c>
      <c r="AC96" s="4347">
        <f t="shared" si="26"/>
      </c>
      <c r="AD96" s="4470">
        <f t="shared" si="4"/>
      </c>
      <c r="AE96" s="4353">
        <f t="shared" si="15"/>
      </c>
      <c r="AF96" s="4435">
        <f>VLOOKUP(C96,'Data Products'!$A:$J,10,0)</f>
      </c>
      <c r="AG96" s="4436">
        <f t="shared" si="29"/>
      </c>
      <c r="AH96" s="4340">
        <f t="shared" si="9"/>
      </c>
      <c r="AI96" s="4440"/>
      <c r="AJ96" s="4444"/>
      <c r="AK96" s="4344"/>
      <c r="AL96" s="4343"/>
      <c r="AM96" s="4344"/>
      <c r="AN96" s="4344"/>
    </row>
    <row customHeight="true" hidden="true" ht="18" r="97">
      <c r="A97" s="4425">
        <v>64</v>
      </c>
      <c r="B97" s="4325" t="s">
        <v>4155</v>
      </c>
      <c r="C97" s="4425" t="s">
        <v>4259</v>
      </c>
      <c r="D97" s="4367" t="s">
        <v>4249</v>
      </c>
      <c r="E97" s="4367" t="s">
        <v>4249</v>
      </c>
      <c r="F97" s="4428">
        <v>0</v>
      </c>
      <c r="G97" s="4428">
        <v>0</v>
      </c>
      <c r="H97" s="4439"/>
      <c r="I97" s="4430">
        <f>VLOOKUP(C97,'Data Products'!$A:$J,2,0)</f>
      </c>
      <c r="J97" s="4389">
        <f t="shared" si="1"/>
      </c>
      <c r="K97" s="4390">
        <v>45903</v>
      </c>
      <c r="L97" s="4334">
        <f t="shared" si="12"/>
      </c>
      <c r="M97" s="4439">
        <v>0</v>
      </c>
      <c r="N97" s="4355">
        <v>0</v>
      </c>
      <c r="O97" s="4464"/>
      <c r="P97" s="4465"/>
      <c r="Q97" s="4325" t="s">
        <v>4222</v>
      </c>
      <c r="R97" s="4330"/>
      <c r="S97" s="4330"/>
      <c r="T97" s="4330"/>
      <c r="U97" s="4330"/>
      <c r="V97" s="4330"/>
      <c r="W97" s="4330"/>
      <c r="X97" s="4330"/>
      <c r="Y97" s="4330"/>
      <c r="Z97" s="4330"/>
      <c r="AA97" s="4330"/>
      <c r="AB97" s="4434">
        <f t="shared" si="21"/>
      </c>
      <c r="AC97" s="4352">
        <f t="shared" si="26"/>
      </c>
      <c r="AD97" s="4470">
        <f t="shared" si="4"/>
      </c>
      <c r="AE97" s="4353">
        <f t="shared" si="15"/>
      </c>
      <c r="AF97" s="4435">
        <f>VLOOKUP(C97,'Data Products'!$A:$J,10,0)</f>
      </c>
      <c r="AG97" s="4436">
        <f t="shared" si="29"/>
      </c>
      <c r="AH97" s="4340">
        <f t="shared" si="9"/>
      </c>
      <c r="AI97" s="4440"/>
      <c r="AJ97" s="4444"/>
      <c r="AK97" s="4344"/>
      <c r="AL97" s="4343"/>
      <c r="AM97" s="4344"/>
      <c r="AN97" s="4344"/>
    </row>
    <row customHeight="true" hidden="true" ht="18" r="98">
      <c r="A98" s="4425">
        <v>65</v>
      </c>
      <c r="B98" s="4325" t="s">
        <v>4106</v>
      </c>
      <c r="C98" s="4425" t="s">
        <v>4260</v>
      </c>
      <c r="D98" s="4367" t="s">
        <v>4261</v>
      </c>
      <c r="E98" s="4367" t="s">
        <v>4261</v>
      </c>
      <c r="F98" s="4428">
        <v>0</v>
      </c>
      <c r="G98" s="4428">
        <v>0</v>
      </c>
      <c r="H98" s="4439"/>
      <c r="I98" s="4430">
        <f>VLOOKUP(C98,'Data Products'!$A:$J,2,0)</f>
      </c>
      <c r="J98" s="4389">
        <f t="shared" si="1"/>
      </c>
      <c r="K98" s="4390">
        <v>45904</v>
      </c>
      <c r="L98" s="4334">
        <f t="shared" si="12"/>
      </c>
      <c r="M98" s="4439">
        <v>0</v>
      </c>
      <c r="N98" s="4355">
        <v>0</v>
      </c>
      <c r="O98" s="4464"/>
      <c r="P98" s="4465"/>
      <c r="Q98" s="4325" t="s">
        <v>4222</v>
      </c>
      <c r="R98" s="4330"/>
      <c r="S98" s="4330"/>
      <c r="T98" s="4330"/>
      <c r="U98" s="4330"/>
      <c r="V98" s="4330"/>
      <c r="W98" s="4330"/>
      <c r="X98" s="4330"/>
      <c r="Y98" s="4330"/>
      <c r="Z98" s="4330"/>
      <c r="AA98" s="4330"/>
      <c r="AB98" s="4434">
        <f t="shared" si="21"/>
      </c>
      <c r="AC98" s="4352">
        <f t="shared" si="26"/>
      </c>
      <c r="AD98" s="4470">
        <f t="shared" si="4"/>
      </c>
      <c r="AE98" s="4353">
        <f t="shared" si="15"/>
      </c>
      <c r="AF98" s="4435">
        <f>VLOOKUP(C98,'Data Products'!$A:$J,10,0)</f>
      </c>
      <c r="AG98" s="4436">
        <f t="shared" si="29"/>
      </c>
      <c r="AH98" s="4340">
        <f t="shared" si="9"/>
      </c>
      <c r="AI98" s="4440"/>
      <c r="AJ98" s="4444"/>
      <c r="AK98" s="4344"/>
      <c r="AL98" s="4343"/>
      <c r="AM98" s="4344"/>
      <c r="AN98" s="4344"/>
    </row>
    <row customHeight="true" hidden="true" ht="18" r="99">
      <c r="A99" s="4425">
        <v>66</v>
      </c>
      <c r="B99" s="4325" t="s">
        <v>4155</v>
      </c>
      <c r="C99" s="4425" t="s">
        <v>4262</v>
      </c>
      <c r="D99" s="4367" t="s">
        <v>4249</v>
      </c>
      <c r="E99" s="4367" t="s">
        <v>4249</v>
      </c>
      <c r="F99" s="4428">
        <v>0</v>
      </c>
      <c r="G99" s="4428">
        <v>0</v>
      </c>
      <c r="H99" s="4439"/>
      <c r="I99" s="4430">
        <f>VLOOKUP(C99,'Data Products'!$A:$J,2,0)</f>
      </c>
      <c r="J99" s="4389">
        <f t="shared" si="1"/>
      </c>
      <c r="K99" s="4390">
        <v>45905</v>
      </c>
      <c r="L99" s="4334">
        <f t="shared" si="12"/>
      </c>
      <c r="M99" s="4439">
        <v>0</v>
      </c>
      <c r="N99" s="4355">
        <v>0</v>
      </c>
      <c r="O99" s="4464"/>
      <c r="P99" s="4465"/>
      <c r="Q99" s="4325" t="s">
        <v>4222</v>
      </c>
      <c r="R99" s="4330"/>
      <c r="S99" s="4330"/>
      <c r="T99" s="4330"/>
      <c r="U99" s="4330"/>
      <c r="V99" s="4330"/>
      <c r="W99" s="4330"/>
      <c r="X99" s="4330"/>
      <c r="Y99" s="4330"/>
      <c r="Z99" s="4330"/>
      <c r="AA99" s="4330"/>
      <c r="AB99" s="4434">
        <f t="shared" si="21"/>
      </c>
      <c r="AC99" s="4352">
        <f t="shared" si="26"/>
      </c>
      <c r="AD99" s="4470">
        <f t="shared" si="4"/>
      </c>
      <c r="AE99" s="4353">
        <f t="shared" si="15"/>
      </c>
      <c r="AF99" s="4435">
        <f>VLOOKUP(C99,'Data Products'!$A:$J,10,0)</f>
      </c>
      <c r="AG99" s="4436">
        <f t="shared" si="29"/>
      </c>
      <c r="AH99" s="4340">
        <f t="shared" si="9"/>
      </c>
      <c r="AI99" s="4440"/>
      <c r="AJ99" s="4444"/>
      <c r="AK99" s="4344"/>
      <c r="AL99" s="4343"/>
      <c r="AM99" s="4344"/>
      <c r="AN99" s="4344"/>
    </row>
    <row customHeight="true" hidden="true" ht="18" r="100">
      <c r="A100" s="4425">
        <v>67</v>
      </c>
      <c r="B100" s="4325" t="s">
        <v>4155</v>
      </c>
      <c r="C100" s="4425" t="s">
        <v>4263</v>
      </c>
      <c r="D100" s="4367" t="s">
        <v>4249</v>
      </c>
      <c r="E100" s="4367" t="s">
        <v>4249</v>
      </c>
      <c r="F100" s="4428">
        <v>0</v>
      </c>
      <c r="G100" s="4428">
        <v>0</v>
      </c>
      <c r="H100" s="4439"/>
      <c r="I100" s="4430">
        <f>VLOOKUP(C100,'Data Products'!$A:$J,2,0)</f>
      </c>
      <c r="J100" s="4389">
        <f t="shared" si="1"/>
      </c>
      <c r="K100" s="4390">
        <v>45906</v>
      </c>
      <c r="L100" s="4334">
        <f t="shared" si="12"/>
      </c>
      <c r="M100" s="4439">
        <v>0</v>
      </c>
      <c r="N100" s="4355">
        <v>0</v>
      </c>
      <c r="O100" s="4464"/>
      <c r="P100" s="4465"/>
      <c r="Q100" s="4325" t="s">
        <v>4222</v>
      </c>
      <c r="R100" s="4330"/>
      <c r="S100" s="4330"/>
      <c r="T100" s="4330"/>
      <c r="U100" s="4330"/>
      <c r="V100" s="4330"/>
      <c r="W100" s="4330"/>
      <c r="X100" s="4330"/>
      <c r="Y100" s="4330"/>
      <c r="Z100" s="4330"/>
      <c r="AA100" s="4330"/>
      <c r="AB100" s="4434">
        <f t="shared" si="21"/>
      </c>
      <c r="AC100" s="4352">
        <f t="shared" si="26"/>
      </c>
      <c r="AD100" s="4470">
        <f t="shared" si="4"/>
      </c>
      <c r="AE100" s="4353">
        <f t="shared" si="15"/>
      </c>
      <c r="AF100" s="4435">
        <f>VLOOKUP(C100,'Data Products'!$A:$J,10,0)</f>
      </c>
      <c r="AG100" s="4436">
        <f t="shared" si="29"/>
      </c>
      <c r="AH100" s="4340">
        <f t="shared" si="9"/>
      </c>
      <c r="AI100" s="4440"/>
      <c r="AJ100" s="4444"/>
      <c r="AK100" s="4344"/>
      <c r="AL100" s="4343"/>
      <c r="AM100" s="4344"/>
      <c r="AN100" s="4344"/>
    </row>
    <row customHeight="true" hidden="true" ht="18" r="101">
      <c r="A101" s="4425">
        <v>68</v>
      </c>
      <c r="B101" s="4325" t="s">
        <v>4155</v>
      </c>
      <c r="C101" s="4425" t="s">
        <v>4264</v>
      </c>
      <c r="D101" s="4367" t="s">
        <v>4249</v>
      </c>
      <c r="E101" s="4367" t="s">
        <v>4249</v>
      </c>
      <c r="F101" s="4428">
        <v>0</v>
      </c>
      <c r="G101" s="4428">
        <v>0</v>
      </c>
      <c r="H101" s="4439"/>
      <c r="I101" s="4430">
        <f>VLOOKUP(C101,'Data Products'!$A:$J,2,0)</f>
      </c>
      <c r="J101" s="4389">
        <f t="shared" si="1"/>
      </c>
      <c r="K101" s="4390">
        <v>45907</v>
      </c>
      <c r="L101" s="4334">
        <f t="shared" si="12"/>
      </c>
      <c r="M101" s="4439">
        <v>0</v>
      </c>
      <c r="N101" s="4355">
        <v>0</v>
      </c>
      <c r="O101" s="4464"/>
      <c r="P101" s="4465"/>
      <c r="Q101" s="4325" t="s">
        <v>4222</v>
      </c>
      <c r="R101" s="4330"/>
      <c r="S101" s="4330"/>
      <c r="T101" s="4330"/>
      <c r="U101" s="4330"/>
      <c r="V101" s="4330"/>
      <c r="W101" s="4330"/>
      <c r="X101" s="4330"/>
      <c r="Y101" s="4330"/>
      <c r="Z101" s="4330"/>
      <c r="AA101" s="4330"/>
      <c r="AB101" s="4434">
        <f t="shared" si="21"/>
      </c>
      <c r="AC101" s="4352">
        <f t="shared" si="26"/>
      </c>
      <c r="AD101" s="4470">
        <f t="shared" si="4"/>
      </c>
      <c r="AE101" s="4353">
        <f t="shared" si="15"/>
      </c>
      <c r="AF101" s="4435">
        <f>VLOOKUP(C101,'Data Products'!$A:$J,10,0)</f>
      </c>
      <c r="AG101" s="4436">
        <f t="shared" si="29"/>
      </c>
      <c r="AH101" s="4340">
        <f t="shared" si="9"/>
      </c>
      <c r="AI101" s="4440"/>
      <c r="AJ101" s="4444"/>
      <c r="AK101" s="4344"/>
      <c r="AL101" s="4343"/>
      <c r="AM101" s="4344"/>
      <c r="AN101" s="4344"/>
    </row>
    <row customHeight="true" hidden="true" ht="18" r="102">
      <c r="A102" s="4425">
        <v>69</v>
      </c>
      <c r="B102" s="4325" t="s">
        <v>4155</v>
      </c>
      <c r="C102" s="4425" t="s">
        <v>4265</v>
      </c>
      <c r="D102" s="4367" t="s">
        <v>4266</v>
      </c>
      <c r="E102" s="4367" t="s">
        <v>4266</v>
      </c>
      <c r="F102" s="4428">
        <v>0</v>
      </c>
      <c r="G102" s="4428">
        <v>0</v>
      </c>
      <c r="H102" s="4439"/>
      <c r="I102" s="4430">
        <f>VLOOKUP(C102,'Data Products'!$A:$J,2,0)</f>
      </c>
      <c r="J102" s="4389">
        <f t="shared" si="1"/>
      </c>
      <c r="K102" s="4390">
        <v>45908</v>
      </c>
      <c r="L102" s="4334">
        <f t="shared" si="12"/>
      </c>
      <c r="M102" s="4439">
        <v>0</v>
      </c>
      <c r="N102" s="4355">
        <v>0</v>
      </c>
      <c r="O102" s="4464"/>
      <c r="P102" s="4465"/>
      <c r="Q102" s="4325" t="s">
        <v>4222</v>
      </c>
      <c r="R102" s="4330"/>
      <c r="S102" s="4330"/>
      <c r="T102" s="4330"/>
      <c r="U102" s="4330"/>
      <c r="V102" s="4330"/>
      <c r="W102" s="4330"/>
      <c r="X102" s="4330"/>
      <c r="Y102" s="4330"/>
      <c r="Z102" s="4330"/>
      <c r="AA102" s="4330"/>
      <c r="AB102" s="4434">
        <f t="shared" si="21"/>
      </c>
      <c r="AC102" s="4336">
        <f t="shared" si="26"/>
      </c>
      <c r="AD102" s="4470">
        <f t="shared" si="4"/>
      </c>
      <c r="AE102" s="4353">
        <f t="shared" si="15"/>
      </c>
      <c r="AF102" s="4435">
        <f>VLOOKUP(C102,'Data Products'!$A:$J,10,0)</f>
      </c>
      <c r="AG102" s="4436">
        <f t="shared" si="29"/>
      </c>
      <c r="AH102" s="4340">
        <f t="shared" si="9"/>
      </c>
      <c r="AI102" s="4440"/>
      <c r="AJ102" s="4444"/>
      <c r="AK102" s="4344"/>
      <c r="AL102" s="4343"/>
      <c r="AM102" s="4344"/>
      <c r="AN102" s="4344"/>
    </row>
    <row customHeight="true" hidden="true" ht="18" r="103">
      <c r="A103" s="4425">
        <v>70</v>
      </c>
      <c r="B103" s="4325" t="s">
        <v>4155</v>
      </c>
      <c r="C103" s="4425" t="s">
        <v>4267</v>
      </c>
      <c r="D103" s="4449"/>
      <c r="E103" s="4449"/>
      <c r="F103" s="4428">
        <v>0</v>
      </c>
      <c r="G103" s="4428">
        <v>0</v>
      </c>
      <c r="H103" s="4439"/>
      <c r="I103" s="4430">
        <f>VLOOKUP(C103,'Data Products'!$A:$J,2,0)</f>
      </c>
      <c r="J103" s="4389">
        <f t="shared" si="1"/>
      </c>
      <c r="K103" s="4390">
        <v>45909</v>
      </c>
      <c r="L103" s="4334">
        <f t="shared" si="12"/>
      </c>
      <c r="M103" s="4439">
        <v>0</v>
      </c>
      <c r="N103" s="4355">
        <v>0</v>
      </c>
      <c r="O103" s="4464"/>
      <c r="P103" s="4465"/>
      <c r="Q103" s="4325" t="s">
        <v>4222</v>
      </c>
      <c r="R103" s="4330"/>
      <c r="S103" s="4330"/>
      <c r="T103" s="4330"/>
      <c r="U103" s="4330"/>
      <c r="V103" s="4330"/>
      <c r="W103" s="4330"/>
      <c r="X103" s="4330"/>
      <c r="Y103" s="4330"/>
      <c r="Z103" s="4330"/>
      <c r="AA103" s="4330"/>
      <c r="AB103" s="4434">
        <f t="shared" si="21"/>
      </c>
      <c r="AC103" s="4347">
        <f t="shared" si="26"/>
      </c>
      <c r="AD103" s="4470">
        <f t="shared" si="4"/>
      </c>
      <c r="AE103" s="4353">
        <f t="shared" si="15"/>
      </c>
      <c r="AF103" s="4435">
        <f>VLOOKUP(C103,'Data Products'!$A:$J,10,0)</f>
      </c>
      <c r="AG103" s="4436">
        <f t="shared" si="29"/>
      </c>
      <c r="AH103" s="4340">
        <f t="shared" si="9"/>
      </c>
      <c r="AI103" s="4440"/>
      <c r="AJ103" s="4444"/>
      <c r="AK103" s="4344"/>
      <c r="AL103" s="4343"/>
      <c r="AM103" s="4344"/>
      <c r="AN103" s="4344"/>
    </row>
    <row customHeight="true" hidden="true" ht="18" r="104">
      <c r="A104" s="4425">
        <v>71</v>
      </c>
      <c r="B104" s="4325" t="s">
        <v>4155</v>
      </c>
      <c r="C104" s="4425" t="s">
        <v>4268</v>
      </c>
      <c r="D104" s="4449"/>
      <c r="E104" s="4449"/>
      <c r="F104" s="4428">
        <v>0</v>
      </c>
      <c r="G104" s="4428">
        <v>0</v>
      </c>
      <c r="H104" s="4439"/>
      <c r="I104" s="4430">
        <f>VLOOKUP(C104,'Data Products'!$A:$J,2,0)</f>
      </c>
      <c r="J104" s="4389">
        <f t="shared" si="1"/>
      </c>
      <c r="K104" s="4390">
        <v>45910</v>
      </c>
      <c r="L104" s="4334">
        <f t="shared" si="12"/>
      </c>
      <c r="M104" s="4439">
        <v>0</v>
      </c>
      <c r="N104" s="4355">
        <v>0</v>
      </c>
      <c r="O104" s="4464"/>
      <c r="P104" s="4465"/>
      <c r="Q104" s="4325" t="s">
        <v>4222</v>
      </c>
      <c r="R104" s="4330"/>
      <c r="S104" s="4330"/>
      <c r="T104" s="4330"/>
      <c r="U104" s="4330"/>
      <c r="V104" s="4330"/>
      <c r="W104" s="4330"/>
      <c r="X104" s="4330"/>
      <c r="Y104" s="4330"/>
      <c r="Z104" s="4330"/>
      <c r="AA104" s="4330"/>
      <c r="AB104" s="4434">
        <f t="shared" si="21"/>
      </c>
      <c r="AC104" s="4447">
        <f t="shared" si="26"/>
      </c>
      <c r="AD104" s="4470">
        <f t="shared" si="4"/>
      </c>
      <c r="AE104" s="4353">
        <f t="shared" si="15"/>
      </c>
      <c r="AF104" s="4435">
        <f>VLOOKUP(C104,'Data Products'!$A:$J,10,0)</f>
      </c>
      <c r="AG104" s="4436">
        <f t="shared" si="29"/>
      </c>
      <c r="AH104" s="4340">
        <f t="shared" si="9"/>
      </c>
      <c r="AI104" s="4437" t="s">
        <v>4269</v>
      </c>
      <c r="AJ104" s="4444"/>
      <c r="AK104" s="4344"/>
      <c r="AL104" s="4343"/>
      <c r="AM104" s="4344"/>
      <c r="AN104" s="4344"/>
    </row>
    <row customHeight="true" hidden="true" ht="18" r="105">
      <c r="A105" s="4451">
        <v>72</v>
      </c>
      <c r="B105" s="4445" t="s">
        <v>4155</v>
      </c>
      <c r="C105" s="4451" t="s">
        <v>4270</v>
      </c>
      <c r="D105" s="4449"/>
      <c r="E105" s="4449"/>
      <c r="F105" s="4428">
        <v>0</v>
      </c>
      <c r="G105" s="4428">
        <v>0</v>
      </c>
      <c r="H105" s="4454"/>
      <c r="I105" s="4430">
        <f>VLOOKUP(C105,'Data Products'!$A:$J,2,0)</f>
      </c>
      <c r="J105" s="4389">
        <f t="shared" si="1"/>
      </c>
      <c r="K105" s="4390">
        <v>45911</v>
      </c>
      <c r="L105" s="4372">
        <f t="shared" si="12"/>
      </c>
      <c r="M105" s="4454">
        <v>0</v>
      </c>
      <c r="N105" s="4355">
        <v>0</v>
      </c>
      <c r="O105" s="4467"/>
      <c r="P105" s="4468"/>
      <c r="Q105" s="4325" t="s">
        <v>4222</v>
      </c>
      <c r="R105" s="4330"/>
      <c r="S105" s="4330"/>
      <c r="T105" s="4330"/>
      <c r="U105" s="4330"/>
      <c r="V105" s="4330"/>
      <c r="W105" s="4330"/>
      <c r="X105" s="4330"/>
      <c r="Y105" s="4330"/>
      <c r="Z105" s="4330"/>
      <c r="AA105" s="4330"/>
      <c r="AB105" s="4434">
        <f t="shared" si="21"/>
      </c>
      <c r="AC105" s="4347">
        <f t="shared" si="26"/>
      </c>
      <c r="AD105" s="4470">
        <f t="shared" si="4"/>
      </c>
      <c r="AE105" s="4353">
        <f t="shared" si="15"/>
      </c>
      <c r="AF105" s="4435">
        <f>VLOOKUP(C105,'Data Products'!$A:$J,10,0)</f>
      </c>
      <c r="AG105" s="4436">
        <f t="shared" si="29"/>
      </c>
      <c r="AH105" s="4340">
        <f t="shared" si="9"/>
      </c>
      <c r="AI105" s="4440"/>
      <c r="AJ105" s="4444"/>
      <c r="AK105" s="4344"/>
      <c r="AL105" s="4343"/>
      <c r="AM105" s="4344"/>
      <c r="AN105" s="4344"/>
    </row>
    <row customHeight="true" hidden="true" ht="18" r="106">
      <c r="A106" s="4367">
        <v>45</v>
      </c>
      <c r="B106" s="4449" t="s">
        <v>4109</v>
      </c>
      <c r="C106" s="4471" t="s">
        <v>4271</v>
      </c>
      <c r="D106" s="4472" t="s">
        <v>4272</v>
      </c>
      <c r="E106" s="4472" t="s">
        <v>4272</v>
      </c>
      <c r="F106" s="4428">
        <v>0</v>
      </c>
      <c r="G106" s="4428">
        <v>0</v>
      </c>
      <c r="H106" s="4387"/>
      <c r="I106" s="4430">
        <f>VLOOKUP(C106,'Data Products'!$A:$J,2,0)</f>
      </c>
      <c r="J106" s="4389">
        <f t="shared" si="1"/>
      </c>
      <c r="K106" s="4390">
        <v>45912</v>
      </c>
      <c r="L106" s="4473">
        <f t="shared" si="12"/>
      </c>
      <c r="M106" s="4387">
        <v>0</v>
      </c>
      <c r="N106" s="4355">
        <v>0</v>
      </c>
      <c r="O106" s="4474"/>
      <c r="P106" s="4383"/>
      <c r="Q106" s="4325" t="s">
        <v>4185</v>
      </c>
      <c r="R106" s="4400"/>
      <c r="S106" s="4400"/>
      <c r="T106" s="4400"/>
      <c r="U106" s="4400"/>
      <c r="V106" s="4400"/>
      <c r="W106" s="4400"/>
      <c r="X106" s="4400"/>
      <c r="Y106" s="4400"/>
      <c r="Z106" s="4400"/>
      <c r="AA106" s="4400"/>
      <c r="AB106" s="4434">
        <f t="shared" si="21"/>
      </c>
      <c r="AC106" s="4466">
        <f t="shared" si="26"/>
      </c>
      <c r="AD106" s="4337">
        <f t="shared" si="4"/>
      </c>
      <c r="AE106" s="4353">
        <f t="shared" si="15"/>
      </c>
      <c r="AF106" s="4435">
        <f>VLOOKUP(C106,'Data Products'!$A:$J,10,0)</f>
      </c>
      <c r="AG106" s="4436">
        <f t="shared" si="29"/>
      </c>
      <c r="AH106" s="4412"/>
      <c r="AI106" s="4440"/>
      <c r="AJ106" s="4475"/>
      <c r="AK106" s="4475"/>
      <c r="AL106" s="4476"/>
      <c r="AM106" s="4475"/>
      <c r="AN106" s="4475"/>
    </row>
    <row customHeight="true" hidden="true" ht="18" r="107">
      <c r="A107" s="4477">
        <v>46</v>
      </c>
      <c r="B107" s="4478" t="s">
        <v>4109</v>
      </c>
      <c r="C107" s="4479" t="s">
        <v>4174</v>
      </c>
      <c r="D107" s="4472" t="s">
        <v>4174</v>
      </c>
      <c r="E107" s="4472" t="s">
        <v>4174</v>
      </c>
      <c r="F107" s="4428">
        <v>0</v>
      </c>
      <c r="G107" s="4428">
        <v>0</v>
      </c>
      <c r="H107" s="4480"/>
      <c r="I107" s="4481">
        <f>VLOOKUP(C107,'Data Products'!$A:$J,2,0)</f>
      </c>
      <c r="J107" s="4389">
        <f t="shared" si="1"/>
      </c>
      <c r="K107" s="4390">
        <v>45913</v>
      </c>
      <c r="L107" s="4482">
        <f t="shared" si="12"/>
      </c>
      <c r="M107" s="4480">
        <v>0</v>
      </c>
      <c r="N107" s="4355">
        <v>35</v>
      </c>
      <c r="O107" s="4483"/>
      <c r="P107" s="4484"/>
      <c r="Q107" s="4445" t="s">
        <v>4185</v>
      </c>
      <c r="R107" s="4400"/>
      <c r="S107" s="4400"/>
      <c r="T107" s="4400"/>
      <c r="U107" s="4400"/>
      <c r="V107" s="4400"/>
      <c r="W107" s="4400"/>
      <c r="X107" s="4400"/>
      <c r="Y107" s="4400"/>
      <c r="Z107" s="4400"/>
      <c r="AA107" s="4400"/>
      <c r="AB107" s="4469">
        <f t="shared" si="21"/>
      </c>
      <c r="AC107" s="4466">
        <f t="shared" si="26"/>
      </c>
      <c r="AD107" s="4485">
        <f t="shared" si="4"/>
      </c>
      <c r="AE107" s="4353">
        <f t="shared" si="15"/>
      </c>
      <c r="AF107" s="4435">
        <f>VLOOKUP(C107,'Data Products'!$A:$J,10,0)</f>
      </c>
      <c r="AG107" s="4436">
        <f t="shared" si="29"/>
      </c>
      <c r="AH107" s="4412"/>
      <c r="AI107" s="4437" t="s">
        <v>4273</v>
      </c>
      <c r="AJ107" s="4475"/>
      <c r="AK107" s="4475"/>
      <c r="AL107" s="4476"/>
      <c r="AM107" s="4475"/>
      <c r="AN107" s="4475"/>
    </row>
    <row customHeight="true" ht="18" r="108">
      <c r="A108" s="4365">
        <v>47</v>
      </c>
      <c r="B108" s="4478" t="s">
        <v>4109</v>
      </c>
      <c r="C108" s="4486" t="s">
        <v>4168</v>
      </c>
      <c r="D108" s="4449" t="s">
        <v>4168</v>
      </c>
      <c r="E108" s="4449" t="s">
        <v>4168</v>
      </c>
      <c r="F108" s="4428">
        <v>42</v>
      </c>
      <c r="G108" s="4428">
        <v>42</v>
      </c>
      <c r="H108" s="4387"/>
      <c r="I108" s="4430">
        <f>VLOOKUP(C108,'Data Products'!$A:$J,2,0)</f>
      </c>
      <c r="J108" s="4389">
        <f t="shared" si="1"/>
      </c>
      <c r="K108" s="4390">
        <v>45914</v>
      </c>
      <c r="L108" s="4334">
        <f t="shared" si="12"/>
      </c>
      <c r="M108" s="4431">
        <v>1</v>
      </c>
      <c r="N108" s="4487">
        <v>9</v>
      </c>
      <c r="O108" s="4357"/>
      <c r="P108" s="4330"/>
      <c r="Q108" s="4325" t="s">
        <v>4274</v>
      </c>
      <c r="R108" s="4404"/>
      <c r="S108" s="4404"/>
      <c r="T108" s="4433"/>
      <c r="U108" s="4404"/>
      <c r="V108" s="4404"/>
      <c r="W108" s="4404"/>
      <c r="X108" s="4404"/>
      <c r="Y108" s="4404"/>
      <c r="Z108" s="4404"/>
      <c r="AA108" s="4404"/>
      <c r="AB108" s="4434">
        <f t="shared" si="21"/>
      </c>
      <c r="AC108" s="4352">
        <f t="shared" si="26"/>
      </c>
      <c r="AD108" s="4337">
        <f t="shared" si="4"/>
      </c>
      <c r="AE108" s="4353">
        <f t="shared" si="15"/>
      </c>
      <c r="AF108" s="4435">
        <f>VLOOKUP(C108,'Data Products'!$A:$J,10,0)</f>
      </c>
      <c r="AG108" s="4436">
        <f t="shared" si="29"/>
      </c>
      <c r="AH108" s="4412"/>
      <c r="AI108" s="4488" t="s">
        <v>4275</v>
      </c>
      <c r="AJ108" s="4489"/>
      <c r="AK108" s="4489"/>
      <c r="AL108" s="4440"/>
      <c r="AM108" s="4489"/>
      <c r="AN108" s="4489"/>
    </row>
    <row r="109">
      <c r="A109" s="4365">
        <v>48</v>
      </c>
      <c r="B109" s="4478" t="s">
        <v>4109</v>
      </c>
      <c r="C109" s="4486" t="s">
        <v>4226</v>
      </c>
      <c r="D109" s="4449" t="s">
        <v>4226</v>
      </c>
      <c r="E109" s="4449" t="s">
        <v>4226</v>
      </c>
      <c r="F109" s="4428">
        <v>142</v>
      </c>
      <c r="G109" s="4428">
        <v>142</v>
      </c>
      <c r="H109" s="4387"/>
      <c r="I109" s="4430">
        <f>VLOOKUP(C109,'Data Products'!$A:$J,2,0)</f>
      </c>
      <c r="J109" s="4389">
        <f t="shared" si="1"/>
      </c>
      <c r="K109" s="4390">
        <v>45915</v>
      </c>
      <c r="L109" s="4334">
        <f t="shared" si="12"/>
      </c>
      <c r="M109" s="4439">
        <v>26</v>
      </c>
      <c r="N109" s="4487">
        <v>43</v>
      </c>
      <c r="O109" s="4357"/>
      <c r="P109" s="4330"/>
      <c r="Q109" s="4325" t="s">
        <v>4160</v>
      </c>
      <c r="R109" s="4404"/>
      <c r="S109" s="4404"/>
      <c r="T109" s="4433"/>
      <c r="U109" s="4404"/>
      <c r="V109" s="4404"/>
      <c r="W109" s="4404"/>
      <c r="X109" s="4404"/>
      <c r="Y109" s="4404"/>
      <c r="Z109" s="4404"/>
      <c r="AA109" s="4404"/>
      <c r="AB109" s="4434">
        <f t="shared" si="21"/>
      </c>
      <c r="AC109" s="4347">
        <f t="shared" si="26"/>
      </c>
      <c r="AD109" s="4337">
        <f t="shared" si="4"/>
      </c>
      <c r="AE109" s="4353">
        <f t="shared" si="15"/>
      </c>
      <c r="AF109" s="4435">
        <f>VLOOKUP(C109,'Data Products'!$A:$J,10,0)</f>
      </c>
      <c r="AG109" s="4436">
        <f t="shared" si="29"/>
      </c>
      <c r="AH109" s="4412"/>
      <c r="AI109" s="4488" t="s">
        <v>4276</v>
      </c>
      <c r="AJ109" s="4489"/>
      <c r="AK109" s="4489"/>
      <c r="AL109" s="4440"/>
      <c r="AM109" s="4489"/>
      <c r="AN109" s="4489"/>
    </row>
    <row customHeight="true" ht="18" r="110">
      <c r="A110" s="4365">
        <v>52</v>
      </c>
      <c r="B110" s="4478" t="s">
        <v>4109</v>
      </c>
      <c r="C110" s="4486" t="s">
        <v>4219</v>
      </c>
      <c r="D110" s="4449" t="s">
        <v>4219</v>
      </c>
      <c r="E110" s="4449" t="s">
        <v>4219</v>
      </c>
      <c r="F110" s="4428">
        <v>718</v>
      </c>
      <c r="G110" s="4428">
        <v>718</v>
      </c>
      <c r="H110" s="4387"/>
      <c r="I110" s="4430">
        <f>VLOOKUP(C110,'Data Products'!$A:$J,2,0)</f>
      </c>
      <c r="J110" s="4389">
        <f t="shared" si="1"/>
      </c>
      <c r="K110" s="4390">
        <v>45919</v>
      </c>
      <c r="L110" s="4334">
        <f t="shared" si="12"/>
      </c>
      <c r="M110" s="4439">
        <v>14</v>
      </c>
      <c r="N110" s="4487">
        <v>25</v>
      </c>
      <c r="O110" s="4357"/>
      <c r="P110" s="4330"/>
      <c r="Q110" s="4325" t="s">
        <v>4165</v>
      </c>
      <c r="R110" s="4404"/>
      <c r="S110" s="4404"/>
      <c r="T110" s="4433"/>
      <c r="U110" s="4404"/>
      <c r="V110" s="4404"/>
      <c r="W110" s="4404"/>
      <c r="X110" s="4404"/>
      <c r="Y110" s="4404"/>
      <c r="Z110" s="4404"/>
      <c r="AA110" s="4404"/>
      <c r="AB110" s="4434">
        <f t="shared" si="21"/>
      </c>
      <c r="AC110" s="4352">
        <f t="shared" si="26"/>
      </c>
      <c r="AD110" s="4337">
        <f t="shared" si="4"/>
      </c>
      <c r="AE110" s="4353">
        <f t="shared" si="15"/>
      </c>
      <c r="AF110" s="4435">
        <f>VLOOKUP(C110,'Data Products'!$A:$J,10,0)</f>
      </c>
      <c r="AG110" s="4436">
        <f t="shared" si="29"/>
      </c>
      <c r="AH110" s="4412"/>
      <c r="AI110" s="4490"/>
      <c r="AJ110" s="4489"/>
      <c r="AK110" s="4489"/>
      <c r="AL110" s="4440"/>
      <c r="AM110" s="4489"/>
      <c r="AN110" s="4489"/>
    </row>
    <row customHeight="true" ht="18" r="111">
      <c r="A111" s="4365">
        <v>53</v>
      </c>
      <c r="B111" s="4478" t="s">
        <v>4109</v>
      </c>
      <c r="C111" s="4486" t="s">
        <v>4167</v>
      </c>
      <c r="D111" s="4449" t="s">
        <v>4167</v>
      </c>
      <c r="E111" s="4449" t="s">
        <v>4167</v>
      </c>
      <c r="F111" s="4428">
        <v>3</v>
      </c>
      <c r="G111" s="4428">
        <v>3</v>
      </c>
      <c r="H111" s="4387"/>
      <c r="I111" s="4430">
        <f>VLOOKUP(C111,'Data Products'!$A:$J,2,0)</f>
      </c>
      <c r="J111" s="4389">
        <f t="shared" si="1"/>
      </c>
      <c r="K111" s="4390">
        <v>45920</v>
      </c>
      <c r="L111" s="4334">
        <f t="shared" si="12"/>
      </c>
      <c r="M111" s="4439">
        <v>0</v>
      </c>
      <c r="N111" s="4355">
        <v>0</v>
      </c>
      <c r="O111" s="4357"/>
      <c r="P111" s="4330"/>
      <c r="Q111" s="4446" t="s">
        <v>4165</v>
      </c>
      <c r="R111" s="4404"/>
      <c r="S111" s="4404"/>
      <c r="T111" s="4433"/>
      <c r="U111" s="4404"/>
      <c r="V111" s="4404"/>
      <c r="W111" s="4404"/>
      <c r="X111" s="4404"/>
      <c r="Y111" s="4404"/>
      <c r="Z111" s="4404"/>
      <c r="AA111" s="4404"/>
      <c r="AB111" s="4434">
        <f t="shared" si="21"/>
      </c>
      <c r="AC111" s="4447">
        <f t="shared" si="26"/>
      </c>
      <c r="AD111" s="4337">
        <f t="shared" si="4"/>
      </c>
      <c r="AE111" s="4353">
        <f t="shared" si="15"/>
      </c>
      <c r="AF111" s="4435">
        <f>VLOOKUP(C111,'Data Products'!$A:$J,10,0)</f>
      </c>
      <c r="AG111" s="4436">
        <f t="shared" si="29"/>
      </c>
      <c r="AH111" s="4412"/>
      <c r="AI111" s="4490"/>
      <c r="AJ111" s="4489"/>
      <c r="AK111" s="4489"/>
      <c r="AL111" s="4440"/>
      <c r="AM111" s="4489"/>
      <c r="AN111" s="4489"/>
    </row>
    <row customHeight="true" hidden="true" ht="18" r="112">
      <c r="A112" s="4365">
        <v>54</v>
      </c>
      <c r="B112" s="4478" t="s">
        <v>4109</v>
      </c>
      <c r="C112" s="4486" t="s">
        <v>4272</v>
      </c>
      <c r="D112" s="4449" t="s">
        <v>4272</v>
      </c>
      <c r="E112" s="4449" t="s">
        <v>4272</v>
      </c>
      <c r="F112" s="4428">
        <v>3</v>
      </c>
      <c r="G112" s="4428">
        <v>3</v>
      </c>
      <c r="H112" s="4387"/>
      <c r="I112" s="4430">
        <f>VLOOKUP(C112,'Data Products'!$A:$J,2,0)</f>
      </c>
      <c r="J112" s="4389">
        <f t="shared" si="1"/>
      </c>
      <c r="K112" s="4390">
        <v>45921</v>
      </c>
      <c r="L112" s="4334">
        <f t="shared" si="12"/>
      </c>
      <c r="M112" s="4439">
        <v>720</v>
      </c>
      <c r="N112" s="4426">
        <v>2467</v>
      </c>
      <c r="O112" s="4357"/>
      <c r="P112" s="4330"/>
      <c r="Q112" s="4325" t="s">
        <v>4165</v>
      </c>
      <c r="R112" s="4404"/>
      <c r="S112" s="4404"/>
      <c r="T112" s="4433"/>
      <c r="U112" s="4404"/>
      <c r="V112" s="4404"/>
      <c r="W112" s="4404"/>
      <c r="X112" s="4404"/>
      <c r="Y112" s="4404"/>
      <c r="Z112" s="4404"/>
      <c r="AA112" s="4404"/>
      <c r="AB112" s="4434">
        <f t="shared" si="21"/>
      </c>
      <c r="AC112" s="4347">
        <f t="shared" si="26"/>
      </c>
      <c r="AD112" s="4337">
        <f t="shared" si="4"/>
      </c>
      <c r="AE112" s="4353">
        <f t="shared" si="15"/>
      </c>
      <c r="AF112" s="4435">
        <f>VLOOKUP(C112,'Data Products'!$A:$J,10,0)</f>
      </c>
      <c r="AG112" s="4436">
        <f t="shared" si="29"/>
      </c>
      <c r="AH112" s="4412"/>
      <c r="AI112" s="4490"/>
      <c r="AJ112" s="4489"/>
      <c r="AK112" s="4489"/>
      <c r="AL112" s="4440"/>
      <c r="AM112" s="4489"/>
      <c r="AN112" s="4489"/>
    </row>
    <row customHeight="true" ht="18" r="113">
      <c r="A113" s="4365">
        <v>55</v>
      </c>
      <c r="B113" s="4478" t="s">
        <v>4109</v>
      </c>
      <c r="C113" s="4486" t="s">
        <v>4277</v>
      </c>
      <c r="D113" s="4449" t="s">
        <v>4277</v>
      </c>
      <c r="E113" s="4449" t="s">
        <v>4277</v>
      </c>
      <c r="F113" s="4428">
        <v>1642</v>
      </c>
      <c r="G113" s="4428">
        <v>1642</v>
      </c>
      <c r="H113" s="4387"/>
      <c r="I113" s="4430">
        <f>VLOOKUP(C113,'Data Products'!$A:$J,2,0)</f>
      </c>
      <c r="J113" s="4389">
        <f t="shared" si="1"/>
      </c>
      <c r="K113" s="4390">
        <v>45922</v>
      </c>
      <c r="L113" s="4334">
        <f t="shared" si="12"/>
      </c>
      <c r="M113" s="4454">
        <v>658</v>
      </c>
      <c r="N113" s="4426">
        <v>1330</v>
      </c>
      <c r="O113" s="4357"/>
      <c r="P113" s="4330"/>
      <c r="Q113" s="4325" t="s">
        <v>4165</v>
      </c>
      <c r="R113" s="4404"/>
      <c r="S113" s="4404"/>
      <c r="T113" s="4433"/>
      <c r="U113" s="4404"/>
      <c r="V113" s="4404"/>
      <c r="W113" s="4404"/>
      <c r="X113" s="4404"/>
      <c r="Y113" s="4404"/>
      <c r="Z113" s="4404"/>
      <c r="AA113" s="4404"/>
      <c r="AB113" s="4434">
        <f t="shared" si="21"/>
      </c>
      <c r="AC113" s="4352">
        <f t="shared" si="26"/>
      </c>
      <c r="AD113" s="4337">
        <f t="shared" si="4"/>
      </c>
      <c r="AE113" s="4353">
        <f t="shared" si="15"/>
      </c>
      <c r="AF113" s="4435">
        <f>VLOOKUP(C113,'Data Products'!$A:$J,10,0)</f>
      </c>
      <c r="AG113" s="4436">
        <f t="shared" si="29"/>
      </c>
      <c r="AH113" s="4412"/>
      <c r="AI113" s="4490"/>
      <c r="AJ113" s="4489"/>
      <c r="AK113" s="4489"/>
      <c r="AL113" s="4440"/>
      <c r="AM113" s="4489"/>
      <c r="AN113" s="4489"/>
    </row>
    <row customHeight="true" ht="18" r="114">
      <c r="A114" s="4365">
        <v>56</v>
      </c>
      <c r="B114" s="4449" t="s">
        <v>4109</v>
      </c>
      <c r="C114" s="4486" t="s">
        <v>4213</v>
      </c>
      <c r="D114" s="4449" t="s">
        <v>4213</v>
      </c>
      <c r="E114" s="4449" t="s">
        <v>4213</v>
      </c>
      <c r="F114" s="4428">
        <v>616</v>
      </c>
      <c r="G114" s="4428">
        <v>616</v>
      </c>
      <c r="H114" s="4387"/>
      <c r="I114" s="4430">
        <f>VLOOKUP(C114,'Data Products'!$A:$J,2,0)</f>
      </c>
      <c r="J114" s="4389">
        <f t="shared" si="1"/>
      </c>
      <c r="K114" s="4390">
        <v>45923</v>
      </c>
      <c r="L114" s="4358">
        <f t="shared" si="12"/>
      </c>
      <c r="M114" s="4387">
        <v>47</v>
      </c>
      <c r="N114" s="4487">
        <v>228</v>
      </c>
      <c r="O114" s="4357"/>
      <c r="P114" s="4330"/>
      <c r="Q114" s="4325" t="s">
        <v>4165</v>
      </c>
      <c r="R114" s="4404"/>
      <c r="S114" s="4404"/>
      <c r="T114" s="4433"/>
      <c r="U114" s="4404"/>
      <c r="V114" s="4404"/>
      <c r="W114" s="4404"/>
      <c r="X114" s="4404"/>
      <c r="Y114" s="4404"/>
      <c r="Z114" s="4404"/>
      <c r="AA114" s="4404"/>
      <c r="AB114" s="4434">
        <f t="shared" si="21"/>
      </c>
      <c r="AC114" s="4347">
        <f t="shared" si="26"/>
      </c>
      <c r="AD114" s="4337">
        <f t="shared" si="4"/>
      </c>
      <c r="AE114" s="4491">
        <f t="shared" si="15"/>
      </c>
      <c r="AF114" s="4492">
        <f>VLOOKUP(C114,'Data Products'!$A:$J,10,0)</f>
      </c>
      <c r="AG114" s="4493">
        <f t="shared" si="29"/>
      </c>
      <c r="AH114" s="4493">
        <f>AG114*G114</f>
      </c>
      <c r="AI114" s="4493">
        <f t="shared" ref="AI114:AI115" si="31">AH114*H114</f>
      </c>
      <c r="AJ114" s="4489"/>
      <c r="AK114" s="4489"/>
      <c r="AL114" s="4440"/>
      <c r="AM114" s="4489"/>
      <c r="AN114" s="4489"/>
    </row>
    <row customHeight="true" ht="18" r="115">
      <c r="A115" s="4365">
        <v>57</v>
      </c>
      <c r="B115" s="4449" t="s">
        <v>4155</v>
      </c>
      <c r="C115" s="4367" t="s">
        <v>4188</v>
      </c>
      <c r="D115" s="4367" t="s">
        <v>4188</v>
      </c>
      <c r="E115" s="4367" t="s">
        <v>4188</v>
      </c>
      <c r="F115" s="4428">
        <v>2</v>
      </c>
      <c r="G115" s="4428">
        <v>2</v>
      </c>
      <c r="H115" s="4387"/>
      <c r="I115" s="4430">
        <f>VLOOKUP(C115,'Data Products'!$A:$J,2,0)</f>
      </c>
      <c r="J115" s="4389">
        <f t="shared" si="1"/>
      </c>
      <c r="K115" s="4494">
        <v>46142</v>
      </c>
      <c r="L115" s="4358">
        <f t="shared" si="12"/>
      </c>
      <c r="M115" s="4495">
        <v>0</v>
      </c>
      <c r="N115" s="4487">
        <v>0</v>
      </c>
      <c r="O115" s="4357"/>
      <c r="P115" s="4330"/>
      <c r="Q115" s="4325" t="s">
        <v>4165</v>
      </c>
      <c r="R115" s="4404"/>
      <c r="S115" s="4404"/>
      <c r="T115" s="4433"/>
      <c r="U115" s="4404"/>
      <c r="V115" s="4404"/>
      <c r="W115" s="4404"/>
      <c r="X115" s="4404"/>
      <c r="Y115" s="4404"/>
      <c r="Z115" s="4404"/>
      <c r="AA115" s="4404"/>
      <c r="AB115" s="4434">
        <f t="shared" si="21"/>
      </c>
      <c r="AC115" s="4347">
        <f t="shared" si="26"/>
      </c>
      <c r="AD115" s="4337">
        <f t="shared" si="4"/>
      </c>
      <c r="AE115" s="4491">
        <f t="shared" si="15"/>
      </c>
      <c r="AF115" s="4492">
        <f>VLOOKUP(C115,'Data Products'!$A:$J,10,0)</f>
      </c>
      <c r="AG115" s="4493">
        <f t="shared" si="29"/>
      </c>
      <c r="AH115" s="4412"/>
      <c r="AI115" s="4493">
        <f t="shared" si="31"/>
      </c>
      <c r="AJ115" s="4475"/>
      <c r="AK115" s="4475"/>
      <c r="AL115" s="4476"/>
      <c r="AM115" s="4475"/>
      <c r="AN115" s="4475"/>
    </row>
    <row customHeight="true" ht="18" r="116">
      <c r="A116" s="4401"/>
      <c r="B116" s="4401"/>
      <c r="C116" s="4401"/>
      <c r="D116" s="4400"/>
      <c r="E116" s="4400"/>
      <c r="F116" s="4400"/>
      <c r="G116" s="4400"/>
      <c r="H116" s="4400"/>
      <c r="I116" s="4496"/>
      <c r="J116" s="4497"/>
      <c r="K116" s="4497"/>
      <c r="L116" s="4497"/>
      <c r="M116" s="4400"/>
      <c r="N116" s="4400"/>
      <c r="O116" s="4408"/>
      <c r="P116" s="4408"/>
      <c r="Q116" s="4401"/>
      <c r="R116" s="4400"/>
      <c r="S116" s="4400"/>
      <c r="T116" s="4400"/>
      <c r="U116" s="4400"/>
      <c r="V116" s="4400"/>
      <c r="W116" s="4400"/>
      <c r="X116" s="4400"/>
      <c r="Y116" s="4400"/>
      <c r="Z116" s="4400"/>
      <c r="AA116" s="4400"/>
      <c r="AB116" s="4403"/>
      <c r="AC116" s="4498"/>
      <c r="AD116" s="4499"/>
      <c r="AE116" s="4500" t="s">
        <v>4142</v>
      </c>
      <c r="AF116" s="4501"/>
      <c r="AG116" s="4502">
        <v>366720000</v>
      </c>
      <c r="AH116" s="4412"/>
      <c r="AI116" s="4476"/>
      <c r="AJ116" s="4475"/>
      <c r="AK116" s="4475"/>
      <c r="AL116" s="4476"/>
      <c r="AM116" s="4475"/>
      <c r="AN116" s="4475"/>
    </row>
    <row customHeight="true" ht="18" r="117">
      <c r="A117" s="4503" t="s">
        <v>4278</v>
      </c>
      <c r="B117" s="4503"/>
      <c r="C117" s="4503"/>
      <c r="D117" s="4503"/>
      <c r="E117" s="4503"/>
      <c r="F117" s="4503"/>
      <c r="H117" s="4400"/>
      <c r="I117" s="4496"/>
      <c r="J117" s="4497"/>
      <c r="K117" s="4497"/>
      <c r="L117" s="4497"/>
      <c r="M117" s="4400"/>
      <c r="N117" s="4400"/>
      <c r="O117" s="4408"/>
      <c r="P117" s="4408"/>
      <c r="Q117" s="4401"/>
      <c r="R117" s="4400"/>
      <c r="S117" s="4400"/>
      <c r="T117" s="4400"/>
      <c r="U117" s="4400"/>
      <c r="V117" s="4400"/>
      <c r="W117" s="4400"/>
      <c r="X117" s="4400"/>
      <c r="Y117" s="4400"/>
      <c r="Z117" s="4400"/>
      <c r="AA117" s="4400"/>
      <c r="AB117" s="4403"/>
      <c r="AC117" s="4498"/>
      <c r="AD117" s="4499"/>
      <c r="AE117" s="4504" t="s">
        <v>4143</v>
      </c>
      <c r="AF117" s="4501">
        <v>0.48350239965095987</v>
      </c>
      <c r="AG117" s="4502">
        <v>177310000</v>
      </c>
      <c r="AH117" s="4412"/>
      <c r="AI117" s="4476"/>
      <c r="AJ117" s="4475"/>
      <c r="AK117" s="4475"/>
      <c r="AL117" s="4476"/>
      <c r="AM117" s="4475"/>
      <c r="AN117" s="4475"/>
    </row>
    <row r="118">
      <c r="A118" s="4505" t="s">
        <v>4102</v>
      </c>
      <c r="B118" s="4505" t="s">
        <v>4083</v>
      </c>
      <c r="C118" s="4505" t="s">
        <v>4279</v>
      </c>
      <c r="D118" s="4505" t="s">
        <v>4280</v>
      </c>
      <c r="E118" s="4506" t="s">
        <v>4281</v>
      </c>
      <c r="F118" s="4507" t="s">
        <v>4282</v>
      </c>
      <c r="G118" s="4400"/>
      <c r="H118" s="4497"/>
      <c r="I118" s="4497"/>
      <c r="J118" s="4497"/>
      <c r="K118" s="4400"/>
      <c r="L118" s="4400"/>
      <c r="M118" s="4408"/>
      <c r="N118" s="4408"/>
      <c r="O118" s="4400"/>
      <c r="P118" s="4400"/>
      <c r="Q118" s="4400"/>
      <c r="R118" s="4400"/>
      <c r="S118" s="4400"/>
      <c r="T118" s="4400"/>
      <c r="U118" s="4400"/>
      <c r="V118" s="4400"/>
      <c r="W118" s="4400"/>
      <c r="X118" s="4400"/>
      <c r="Y118" s="4400"/>
      <c r="Z118" s="4400"/>
      <c r="AA118" s="4400"/>
      <c r="AB118" s="4400"/>
      <c r="AC118" s="4400"/>
      <c r="AE118" s="4504" t="s">
        <v>4144</v>
      </c>
      <c r="AF118" s="4501">
        <v>0.06893542757417102</v>
      </c>
      <c r="AG118" s="4502">
        <v>25280000</v>
      </c>
      <c r="AH118" s="4475"/>
      <c r="AI118" s="4475"/>
      <c r="AJ118" s="4475"/>
      <c r="AK118" s="4476"/>
      <c r="AL118" s="4475"/>
      <c r="AM118" s="4475"/>
    </row>
    <row r="119">
      <c r="A119" s="4508"/>
      <c r="B119" s="4505"/>
      <c r="C119" s="4505"/>
      <c r="D119" s="4505"/>
      <c r="E119" s="4506"/>
      <c r="F119" s="4509"/>
      <c r="G119" s="4400"/>
      <c r="H119" s="4497"/>
      <c r="I119" s="4497"/>
      <c r="J119" s="4497"/>
      <c r="K119" s="4400"/>
      <c r="L119" s="4400"/>
      <c r="M119" s="4408"/>
      <c r="N119" s="4408"/>
      <c r="O119" s="4400"/>
      <c r="P119" s="4400"/>
      <c r="Q119" s="4400"/>
      <c r="R119" s="4400"/>
      <c r="S119" s="4400"/>
      <c r="T119" s="4400"/>
      <c r="U119" s="4400"/>
      <c r="V119" s="4400"/>
      <c r="W119" s="4400"/>
      <c r="X119" s="4400"/>
      <c r="Y119" s="4400"/>
      <c r="Z119" s="4400"/>
      <c r="AA119" s="4400"/>
      <c r="AB119" s="4400"/>
      <c r="AC119" s="4400"/>
      <c r="AE119" s="4504" t="s">
        <v>4145</v>
      </c>
      <c r="AF119" s="4510">
        <v>0.1472649432809773</v>
      </c>
      <c r="AG119" s="4511">
        <v>54005000</v>
      </c>
      <c r="AH119" s="4475"/>
      <c r="AI119" s="4475"/>
      <c r="AJ119" s="4476"/>
      <c r="AK119" s="4475"/>
      <c r="AL119" s="4475"/>
    </row>
    <row r="120">
      <c r="A120" s="4367">
        <v>1</v>
      </c>
      <c r="B120" s="4512" t="s">
        <v>4283</v>
      </c>
      <c r="C120" s="4513">
        <v>15146.6</v>
      </c>
      <c r="D120" s="4325" t="s">
        <v>4284</v>
      </c>
      <c r="E120" s="4425" t="s">
        <v>4285</v>
      </c>
      <c r="F120" s="4514" t="s">
        <v>4286</v>
      </c>
      <c r="G120" s="4400"/>
      <c r="H120" s="4497"/>
      <c r="I120" s="4497"/>
      <c r="J120" s="4497"/>
      <c r="K120" s="4400"/>
      <c r="L120" s="4400"/>
      <c r="M120" s="4408"/>
      <c r="N120" s="4408"/>
      <c r="O120" s="4400"/>
      <c r="P120" s="4400"/>
      <c r="Q120" s="4400"/>
      <c r="R120" s="4400"/>
      <c r="S120" s="4400"/>
      <c r="T120" s="4400"/>
      <c r="U120" s="4400"/>
      <c r="V120" s="4400"/>
      <c r="W120" s="4400"/>
      <c r="X120" s="4400"/>
      <c r="Y120" s="4400"/>
      <c r="Z120" s="4400"/>
      <c r="AA120" s="4400"/>
      <c r="AB120" s="4400"/>
      <c r="AC120" s="4400"/>
      <c r="AE120" s="4504" t="s">
        <v>4146</v>
      </c>
      <c r="AF120" s="4515">
        <v>0.3002972294938918</v>
      </c>
      <c r="AG120" s="4516">
        <v>110125000</v>
      </c>
      <c r="AH120" s="4475"/>
      <c r="AI120" s="4475"/>
      <c r="AJ120" s="4476"/>
      <c r="AK120" s="4475"/>
      <c r="AL120" s="4475"/>
    </row>
    <row r="121">
      <c r="A121" s="4367">
        <v>2</v>
      </c>
      <c r="B121" s="4517" t="s">
        <v>4287</v>
      </c>
      <c r="C121" s="4518">
        <v>922.31</v>
      </c>
      <c r="D121" s="4445" t="s">
        <v>4288</v>
      </c>
      <c r="E121" s="4451" t="s">
        <v>4289</v>
      </c>
      <c r="F121" s="4514"/>
      <c r="G121" s="4400"/>
      <c r="H121" s="4497"/>
      <c r="I121" s="4497"/>
      <c r="J121" s="4497"/>
      <c r="K121" s="4400"/>
      <c r="L121" s="4400"/>
      <c r="M121" s="4408"/>
      <c r="N121" s="4408"/>
      <c r="O121" s="4400"/>
      <c r="P121" s="4400"/>
      <c r="Q121" s="4400"/>
      <c r="R121" s="4400"/>
      <c r="S121" s="4400"/>
      <c r="T121" s="4400"/>
      <c r="U121" s="4400"/>
      <c r="V121" s="4400"/>
      <c r="W121" s="4400"/>
      <c r="X121" s="4400"/>
      <c r="Y121" s="4400"/>
      <c r="Z121" s="4400"/>
      <c r="AA121" s="4400"/>
      <c r="AB121" s="4400"/>
      <c r="AC121" s="4400"/>
      <c r="AD121" s="4400"/>
      <c r="AE121" s="4504" t="s">
        <v>4095</v>
      </c>
      <c r="AF121" s="4515">
        <v>0.09960391121336507</v>
      </c>
      <c r="AG121" s="4516">
        <v>75750000</v>
      </c>
      <c r="AH121" s="4475"/>
      <c r="AI121" s="4475"/>
      <c r="AJ121" s="4476"/>
      <c r="AK121" s="4475"/>
      <c r="AL121" s="4475"/>
    </row>
    <row r="122">
      <c r="A122" s="4519">
        <v>3</v>
      </c>
      <c r="B122" s="4367" t="s">
        <v>4290</v>
      </c>
      <c r="C122" s="4367">
        <v>-798.02</v>
      </c>
      <c r="D122" s="4355"/>
      <c r="E122" s="4387"/>
      <c r="F122" s="4514"/>
      <c r="G122" s="4400"/>
      <c r="H122" s="4400"/>
      <c r="I122" s="4497"/>
      <c r="J122" s="4497"/>
      <c r="K122" s="4497"/>
      <c r="L122" s="4400"/>
      <c r="M122" s="4400"/>
      <c r="N122" s="4408"/>
      <c r="O122" s="4408"/>
      <c r="P122" s="4400"/>
      <c r="Q122" s="4400"/>
      <c r="R122" s="4400"/>
      <c r="S122" s="4400"/>
      <c r="T122" s="4400"/>
      <c r="U122" s="4400"/>
      <c r="V122" s="4400"/>
      <c r="W122" s="4400"/>
      <c r="X122" s="4400"/>
      <c r="Y122" s="4400"/>
      <c r="Z122" s="4400"/>
      <c r="AA122" s="4400"/>
      <c r="AB122" s="4400"/>
      <c r="AC122" s="4400"/>
      <c r="AD122" s="4400"/>
      <c r="AE122" s="4400"/>
      <c r="AF122" s="4400"/>
      <c r="AG122" s="4476"/>
      <c r="AH122" s="4476"/>
      <c r="AI122" s="4475"/>
      <c r="AJ122" s="4476"/>
      <c r="AK122" s="4475"/>
      <c r="AL122" s="4475"/>
    </row>
    <row r="123">
      <c r="A123" s="4400"/>
      <c r="B123" s="4401"/>
      <c r="C123" s="4401"/>
      <c r="D123" s="4400"/>
      <c r="E123" s="4400"/>
      <c r="F123" s="4400"/>
      <c r="G123" s="4400"/>
      <c r="H123" s="4400"/>
      <c r="I123" s="4400"/>
      <c r="J123" s="4497"/>
      <c r="K123" s="4497"/>
      <c r="L123" s="4497"/>
      <c r="M123" s="4400"/>
      <c r="N123" s="4400"/>
      <c r="O123" s="4408"/>
      <c r="P123" s="4408"/>
      <c r="Q123" s="4400"/>
      <c r="R123" s="4400"/>
      <c r="S123" s="4400"/>
      <c r="T123" s="4400"/>
      <c r="U123" s="4400"/>
      <c r="V123" s="4400"/>
      <c r="W123" s="4400"/>
      <c r="X123" s="4400"/>
      <c r="Y123" s="4400"/>
      <c r="Z123" s="4400"/>
      <c r="AA123" s="4400"/>
      <c r="AB123" s="4400"/>
      <c r="AC123" s="4400"/>
      <c r="AD123" s="4400"/>
      <c r="AE123" s="4400"/>
      <c r="AF123" s="4400"/>
      <c r="AG123" s="4400"/>
      <c r="AH123" s="4400"/>
      <c r="AI123" s="4476"/>
      <c r="AJ123" s="4475"/>
      <c r="AK123" s="4475"/>
      <c r="AL123" s="4476"/>
      <c r="AM123" s="4475"/>
      <c r="AN123" s="4475"/>
    </row>
    <row customHeight="true" ht="18" r="124">
      <c r="A124" s="4400"/>
      <c r="B124" s="4401"/>
      <c r="C124" s="4401"/>
      <c r="D124" s="4400"/>
      <c r="E124" s="4400"/>
      <c r="F124" s="4400"/>
      <c r="G124" s="4400"/>
      <c r="H124" s="4400"/>
      <c r="I124" s="4400"/>
      <c r="J124" s="4497"/>
      <c r="K124" s="4497"/>
      <c r="L124" s="4497"/>
      <c r="M124" s="4400"/>
      <c r="N124" s="4400"/>
      <c r="O124" s="4408"/>
      <c r="P124" s="4408"/>
      <c r="Q124" s="4400"/>
      <c r="R124" s="4400"/>
      <c r="S124" s="4400"/>
      <c r="T124" s="4400"/>
      <c r="U124" s="4400"/>
      <c r="V124" s="4400"/>
      <c r="W124" s="4400"/>
      <c r="X124" s="4400"/>
      <c r="Y124" s="4400"/>
      <c r="Z124" s="4400"/>
      <c r="AA124" s="4400"/>
      <c r="AB124" s="4400"/>
      <c r="AC124" s="4400"/>
      <c r="AD124" s="4400"/>
      <c r="AE124" s="4400"/>
      <c r="AF124" s="4400"/>
      <c r="AG124" s="4400"/>
      <c r="AH124" s="4400"/>
      <c r="AI124" s="4476"/>
      <c r="AJ124" s="4475"/>
      <c r="AK124" s="4475"/>
      <c r="AL124" s="4476"/>
      <c r="AM124" s="4475"/>
      <c r="AN124" s="4475"/>
    </row>
    <row customHeight="true" ht="18" r="125">
      <c r="A125" s="4400"/>
      <c r="B125" s="4401"/>
      <c r="C125" s="4401"/>
      <c r="D125" s="4400"/>
      <c r="E125" s="4400"/>
      <c r="F125" s="4400"/>
      <c r="G125" s="4400"/>
      <c r="H125" s="4400"/>
      <c r="I125" s="4400"/>
      <c r="J125" s="4497"/>
      <c r="K125" s="4497"/>
      <c r="L125" s="4497"/>
      <c r="M125" s="4400"/>
      <c r="N125" s="4400"/>
      <c r="O125" s="4408"/>
      <c r="P125" s="4408"/>
      <c r="Q125" s="4400"/>
      <c r="R125" s="4400"/>
      <c r="S125" s="4400"/>
      <c r="T125" s="4400"/>
      <c r="U125" s="4400"/>
      <c r="V125" s="4400"/>
      <c r="W125" s="4400"/>
      <c r="X125" s="4400"/>
      <c r="Y125" s="4400"/>
      <c r="Z125" s="4400"/>
      <c r="AA125" s="4400"/>
      <c r="AB125" s="4400"/>
      <c r="AC125" s="4400"/>
      <c r="AD125" s="4400"/>
      <c r="AE125" s="4400"/>
      <c r="AF125" s="4400"/>
      <c r="AG125" s="4400"/>
      <c r="AH125" s="4400"/>
      <c r="AI125" s="4476"/>
      <c r="AJ125" s="4475"/>
      <c r="AK125" s="4475"/>
      <c r="AL125" s="4476"/>
      <c r="AM125" s="4475"/>
      <c r="AN125" s="4475"/>
    </row>
    <row customHeight="true" ht="18" r="126">
      <c r="A126" s="4400"/>
      <c r="B126" s="4401"/>
      <c r="C126" s="4401"/>
      <c r="D126" s="4400"/>
      <c r="E126" s="4400"/>
      <c r="F126" s="4400"/>
      <c r="G126" s="4400"/>
      <c r="H126" s="4400"/>
      <c r="I126" s="4400"/>
      <c r="J126" s="4497"/>
      <c r="K126" s="4497"/>
      <c r="L126" s="4497"/>
      <c r="M126" s="4400"/>
      <c r="N126" s="4400"/>
      <c r="O126" s="4408"/>
      <c r="P126" s="4408"/>
      <c r="Q126" s="4400"/>
      <c r="R126" s="4400"/>
      <c r="S126" s="4400"/>
      <c r="T126" s="4400"/>
      <c r="U126" s="4400"/>
      <c r="V126" s="4400"/>
      <c r="W126" s="4400"/>
      <c r="X126" s="4400"/>
      <c r="Y126" s="4400"/>
      <c r="Z126" s="4400"/>
      <c r="AA126" s="4400"/>
      <c r="AB126" s="4400"/>
      <c r="AC126" s="4400"/>
      <c r="AD126" s="4400"/>
      <c r="AE126" s="4400"/>
      <c r="AF126" s="4400"/>
      <c r="AG126" s="4400"/>
      <c r="AH126" s="4400"/>
      <c r="AI126" s="4476"/>
      <c r="AJ126" s="4475"/>
      <c r="AK126" s="4475"/>
      <c r="AL126" s="4476"/>
      <c r="AM126" s="4475"/>
      <c r="AN126" s="4475"/>
    </row>
    <row r="127">
      <c r="A127" s="4415" t="s">
        <v>4291</v>
      </c>
      <c r="B127" s="4321" t="s">
        <v>4069</v>
      </c>
      <c r="C127" s="4321" t="s">
        <v>4148</v>
      </c>
      <c r="D127" s="4321"/>
      <c r="E127" s="4321"/>
      <c r="F127" s="4321" t="s">
        <v>4073</v>
      </c>
      <c r="G127" s="4321"/>
      <c r="H127" s="4321" t="s">
        <v>4149</v>
      </c>
      <c r="I127" s="4416" t="s">
        <v>4075</v>
      </c>
      <c r="J127" s="4417" t="s">
        <v>4076</v>
      </c>
      <c r="K127" s="4320" t="s">
        <v>4077</v>
      </c>
      <c r="L127" s="4320" t="s">
        <v>4078</v>
      </c>
      <c r="M127" s="4321" t="s">
        <v>4079</v>
      </c>
      <c r="N127" s="4321" t="s">
        <v>4080</v>
      </c>
      <c r="O127" s="4321" t="s">
        <v>4150</v>
      </c>
      <c r="P127" s="4321" t="s">
        <v>4151</v>
      </c>
      <c r="Q127" s="4321" t="s">
        <v>4083</v>
      </c>
      <c r="R127" s="4418"/>
      <c r="S127" s="4418"/>
      <c r="T127" s="4418"/>
      <c r="U127" s="4418"/>
      <c r="V127" s="4418"/>
      <c r="W127" s="4418"/>
      <c r="X127" s="4418"/>
      <c r="Y127" s="4418"/>
      <c r="Z127" s="4418"/>
      <c r="AA127" s="4418"/>
      <c r="AB127" s="4419" t="s">
        <v>4089</v>
      </c>
      <c r="AC127" s="4417" t="s">
        <v>4090</v>
      </c>
      <c r="AD127" s="4417" t="s">
        <v>4152</v>
      </c>
      <c r="AE127" s="4417" t="s">
        <v>4153</v>
      </c>
      <c r="AF127" s="4520" t="s">
        <v>4093</v>
      </c>
      <c r="AG127" s="4521" t="s">
        <v>4094</v>
      </c>
      <c r="AH127" s="4400"/>
      <c r="AI127" s="4417" t="s">
        <v>4096</v>
      </c>
      <c r="AJ127" s="4475"/>
      <c r="AK127" s="4475"/>
      <c r="AL127" s="4476"/>
      <c r="AM127" s="4475"/>
      <c r="AN127" s="4475"/>
    </row>
    <row r="128">
      <c r="A128" s="4321" t="s">
        <v>4102</v>
      </c>
      <c r="B128" s="4321"/>
      <c r="C128" s="4321"/>
      <c r="D128" s="4421"/>
      <c r="E128" s="4421"/>
      <c r="F128" s="4421" t="s">
        <v>4103</v>
      </c>
      <c r="G128" s="4522" t="s">
        <v>4104</v>
      </c>
      <c r="H128" s="4321"/>
      <c r="I128" s="4416"/>
      <c r="J128" s="4417"/>
      <c r="K128" s="4320"/>
      <c r="L128" s="4320"/>
      <c r="M128" s="4321" t="s">
        <v>4105</v>
      </c>
      <c r="N128" s="4321" t="s">
        <v>4105</v>
      </c>
      <c r="O128" s="4321"/>
      <c r="P128" s="4321"/>
      <c r="Q128" s="4321"/>
      <c r="R128" s="4418"/>
      <c r="S128" s="4418"/>
      <c r="T128" s="4418"/>
      <c r="U128" s="4418"/>
      <c r="V128" s="4418"/>
      <c r="W128" s="4418"/>
      <c r="X128" s="4418"/>
      <c r="Y128" s="4418"/>
      <c r="Z128" s="4418"/>
      <c r="AA128" s="4418"/>
      <c r="AB128" s="4419"/>
      <c r="AC128" s="4417"/>
      <c r="AD128" s="4417"/>
      <c r="AE128" s="4417"/>
      <c r="AF128" s="4520"/>
      <c r="AG128" s="4521"/>
      <c r="AH128" s="4400"/>
      <c r="AI128" s="4417"/>
      <c r="AJ128" s="4400"/>
      <c r="AK128" s="4400"/>
      <c r="AL128" s="4400"/>
      <c r="AM128" s="4400"/>
      <c r="AN128" s="4400"/>
    </row>
    <row r="129">
      <c r="A129" s="4425">
        <v>1</v>
      </c>
      <c r="B129" s="4325" t="s">
        <v>4109</v>
      </c>
      <c r="C129" s="4523" t="s">
        <v>4292</v>
      </c>
      <c r="D129" s="4524" t="s">
        <v>4292</v>
      </c>
      <c r="E129" s="4524" t="s">
        <v>4292</v>
      </c>
      <c r="F129" s="4525">
        <v>15982</v>
      </c>
      <c r="G129" s="4374">
        <v>15982</v>
      </c>
      <c r="H129" s="4526"/>
      <c r="I129" s="4527">
        <f>VLOOKUP(C129,'Data Products'!$A:$J,2,0)</f>
      </c>
      <c r="J129" s="4528">
        <f t="shared" ref="J129:J135" si="2">IFERROR(I129-TODAY(),"")</f>
      </c>
      <c r="K129" s="4529">
        <v>46108</v>
      </c>
      <c r="L129" s="4334">
        <f t="shared" ref="L129:L135" si="13">TODAY()-K129</f>
      </c>
      <c r="M129" s="4351">
        <v>8311</v>
      </c>
      <c r="N129" s="4530">
        <v>15536</v>
      </c>
      <c r="O129" s="4330">
        <v>0</v>
      </c>
      <c r="P129" s="4330">
        <v>0</v>
      </c>
      <c r="Q129" s="4325" t="s">
        <v>4293</v>
      </c>
      <c r="R129" s="4404"/>
      <c r="S129" s="4404"/>
      <c r="T129" s="4433"/>
      <c r="U129" s="4404"/>
      <c r="V129" s="4404"/>
      <c r="W129" s="4404"/>
      <c r="X129" s="4404"/>
      <c r="Y129" s="4404"/>
      <c r="Z129" s="4404"/>
      <c r="AA129" s="4404"/>
      <c r="AB129" s="4434">
        <f t="shared" ref="AB129:AB135" si="22">N129/30</f>
      </c>
      <c r="AC129" s="4531">
        <f t="shared" ref="AC129:AC135" si="27">IFERROR(F129/AB129,"-")</f>
      </c>
      <c r="AD129" s="4337">
        <f t="shared" ref="AD129:AD135" si="5">IFERROR(TODAY()+AC129,"-")</f>
      </c>
      <c r="AE129" s="4532">
        <f t="shared" ref="AE129:AE135" si="16">_xlfn.IFS(AC129="-","Not sold yet",AND(AC129&lt;=150,AC129&gt;60),"Out of stock more than 60 days",AC129&lt;=60,"Out of stock less than 60 days",AC129&gt;=150,"Out of stock more than 150 days")</f>
      </c>
      <c r="AF129" s="4340">
        <f>VLOOKUP(C129,'Data Products'!$A:$J,10,0)</f>
      </c>
      <c r="AG129" s="4398">
        <f t="shared" ref="AG129:AG135" si="30">AF129*F129</f>
      </c>
      <c r="AH129" s="4533">
        <v>0</v>
      </c>
      <c r="AI129" s="4437" t="s">
        <v>4294</v>
      </c>
      <c r="AJ129" s="4400"/>
      <c r="AK129" s="4400"/>
      <c r="AL129" s="4400"/>
      <c r="AM129" s="4400"/>
      <c r="AN129" s="4400"/>
    </row>
    <row r="130">
      <c r="A130" s="4425">
        <v>2</v>
      </c>
      <c r="B130" s="4325" t="s">
        <v>4109</v>
      </c>
      <c r="C130" s="4523" t="s">
        <v>4295</v>
      </c>
      <c r="D130" s="4449" t="s">
        <v>4295</v>
      </c>
      <c r="E130" s="4449" t="s">
        <v>4295</v>
      </c>
      <c r="F130" s="4534">
        <v>280</v>
      </c>
      <c r="G130" s="4393">
        <v>280</v>
      </c>
      <c r="H130" s="4526"/>
      <c r="I130" s="4527">
        <f>VLOOKUP(C130,'Data Products'!$A:$J,2,0)</f>
      </c>
      <c r="J130" s="4528">
        <f t="shared" si="2"/>
      </c>
      <c r="K130" s="4535">
        <v>46108</v>
      </c>
      <c r="L130" s="4334">
        <f t="shared" si="13"/>
      </c>
      <c r="M130" s="4351">
        <v>5</v>
      </c>
      <c r="N130" s="4351">
        <v>15</v>
      </c>
      <c r="O130" s="4330">
        <v>0</v>
      </c>
      <c r="P130" s="4330">
        <v>0</v>
      </c>
      <c r="Q130" s="4325" t="s">
        <v>4193</v>
      </c>
      <c r="R130" s="4404"/>
      <c r="S130" s="4404"/>
      <c r="T130" s="4433"/>
      <c r="U130" s="4404"/>
      <c r="V130" s="4404"/>
      <c r="W130" s="4404"/>
      <c r="X130" s="4404"/>
      <c r="Y130" s="4404"/>
      <c r="Z130" s="4404"/>
      <c r="AA130" s="4404"/>
      <c r="AB130" s="4434">
        <f t="shared" si="22"/>
      </c>
      <c r="AC130" s="4347">
        <f t="shared" si="27"/>
      </c>
      <c r="AD130" s="4337">
        <f t="shared" si="5"/>
      </c>
      <c r="AE130" s="4348">
        <f t="shared" si="16"/>
      </c>
      <c r="AF130" s="4340">
        <f>VLOOKUP(C130,'Data Products'!$A:$J,10,0)</f>
      </c>
      <c r="AG130" s="4398">
        <f t="shared" si="30"/>
      </c>
      <c r="AH130" s="4533">
        <v>0</v>
      </c>
      <c r="AI130" s="4536" t="s">
        <v>4296</v>
      </c>
      <c r="AJ130" s="4400"/>
      <c r="AK130" s="4400"/>
      <c r="AL130" s="4400"/>
      <c r="AM130" s="4400"/>
      <c r="AN130" s="4400"/>
    </row>
    <row r="131">
      <c r="A131" s="4537">
        <v>3</v>
      </c>
      <c r="B131" s="4325" t="s">
        <v>4109</v>
      </c>
      <c r="C131" s="4538" t="s">
        <v>4297</v>
      </c>
      <c r="D131" s="4539" t="s">
        <v>4297</v>
      </c>
      <c r="E131" s="4539" t="s">
        <v>4297</v>
      </c>
      <c r="F131" s="4540">
        <v>2409</v>
      </c>
      <c r="G131" s="4541">
        <v>2409</v>
      </c>
      <c r="H131" s="4542"/>
      <c r="I131" s="4527">
        <f>VLOOKUP(C131,'Data Products'!$A:$J,2,0)</f>
      </c>
      <c r="J131" s="4528">
        <f t="shared" si="2"/>
      </c>
      <c r="K131" s="4535">
        <v>46109</v>
      </c>
      <c r="L131" s="4334">
        <f t="shared" si="13"/>
      </c>
      <c r="M131" s="4351">
        <v>177</v>
      </c>
      <c r="N131" s="4351">
        <v>354</v>
      </c>
      <c r="O131" s="4330">
        <v>0</v>
      </c>
      <c r="P131" s="4330">
        <v>0</v>
      </c>
      <c r="Q131" s="4325" t="s">
        <v>4185</v>
      </c>
      <c r="R131" s="4330"/>
      <c r="S131" s="4330"/>
      <c r="T131" s="4330"/>
      <c r="U131" s="4330"/>
      <c r="V131" s="4330"/>
      <c r="W131" s="4330"/>
      <c r="X131" s="4330"/>
      <c r="Y131" s="4330"/>
      <c r="Z131" s="4330"/>
      <c r="AA131" s="4330"/>
      <c r="AB131" s="4434">
        <f t="shared" si="22"/>
      </c>
      <c r="AC131" s="4347">
        <f t="shared" si="27"/>
      </c>
      <c r="AD131" s="4337">
        <f t="shared" si="5"/>
      </c>
      <c r="AE131" s="4348">
        <f t="shared" si="16"/>
      </c>
      <c r="AF131" s="4340">
        <f>VLOOKUP(C131,'Data Products'!$A:$J,10,0)</f>
      </c>
      <c r="AG131" s="4398">
        <f t="shared" si="30"/>
      </c>
      <c r="AH131" s="4340"/>
      <c r="AI131" s="4543"/>
      <c r="AJ131" s="4400"/>
      <c r="AK131" s="4400"/>
      <c r="AL131" s="4400"/>
      <c r="AM131" s="4400"/>
      <c r="AN131" s="4400"/>
    </row>
    <row customHeight="true" hidden="true" ht="18" r="132">
      <c r="A132" s="4425">
        <v>4</v>
      </c>
      <c r="B132" s="4325" t="s">
        <v>4109</v>
      </c>
      <c r="C132" s="4544" t="s">
        <v>4298</v>
      </c>
      <c r="D132" s="4472" t="s">
        <v>4298</v>
      </c>
      <c r="E132" s="4472" t="s">
        <v>4298</v>
      </c>
      <c r="F132" s="4545">
        <v>0</v>
      </c>
      <c r="G132" s="4394">
        <v>0</v>
      </c>
      <c r="H132" s="4542"/>
      <c r="I132" s="4527">
        <f>VLOOKUP(C132,'Data Products'!$A:$J,2,0)</f>
      </c>
      <c r="J132" s="4528">
        <f t="shared" si="2"/>
      </c>
      <c r="K132" s="4546">
        <v>46108</v>
      </c>
      <c r="L132" s="4334">
        <f t="shared" si="13"/>
      </c>
      <c r="M132" s="4351">
        <v>88</v>
      </c>
      <c r="N132" s="4547">
        <v>138</v>
      </c>
      <c r="O132" s="4330">
        <v>0</v>
      </c>
      <c r="P132" s="4330">
        <v>0</v>
      </c>
      <c r="Q132" s="4513" t="s">
        <v>4201</v>
      </c>
      <c r="R132" s="4330"/>
      <c r="S132" s="4330"/>
      <c r="T132" s="4330"/>
      <c r="U132" s="4330"/>
      <c r="V132" s="4330"/>
      <c r="W132" s="4330"/>
      <c r="X132" s="4330"/>
      <c r="Y132" s="4330"/>
      <c r="Z132" s="4330"/>
      <c r="AA132" s="4330"/>
      <c r="AB132" s="4434">
        <f t="shared" si="22"/>
      </c>
      <c r="AC132" s="4347">
        <f t="shared" si="27"/>
      </c>
      <c r="AD132" s="4337">
        <f t="shared" si="5"/>
      </c>
      <c r="AE132" s="4348">
        <f t="shared" si="16"/>
      </c>
      <c r="AF132" s="4340">
        <f>VLOOKUP(C132,'Data Products'!$A:$J,10,0)</f>
      </c>
      <c r="AG132" s="4398">
        <f t="shared" si="30"/>
      </c>
      <c r="AH132" s="4340"/>
      <c r="AI132" s="4543"/>
      <c r="AJ132" s="4444"/>
      <c r="AK132" s="4344"/>
      <c r="AL132" s="4343"/>
      <c r="AM132" s="4344"/>
      <c r="AN132" s="4344"/>
    </row>
    <row customHeight="true" hidden="true" ht="18" r="133">
      <c r="A133" s="4425">
        <v>5</v>
      </c>
      <c r="B133" s="4325" t="s">
        <v>4109</v>
      </c>
      <c r="C133" s="4544" t="s">
        <v>4299</v>
      </c>
      <c r="D133" s="4472" t="s">
        <v>4299</v>
      </c>
      <c r="E133" s="4472" t="s">
        <v>4299</v>
      </c>
      <c r="F133" s="4545">
        <v>0</v>
      </c>
      <c r="G133" s="4394">
        <v>0</v>
      </c>
      <c r="H133" s="4542"/>
      <c r="I133" s="4527">
        <f>VLOOKUP(C133,'Data Products'!$A:$J,2,0)</f>
      </c>
      <c r="J133" s="4528">
        <f t="shared" si="2"/>
      </c>
      <c r="K133" s="4546">
        <v>46108</v>
      </c>
      <c r="L133" s="4334">
        <f t="shared" si="13"/>
      </c>
      <c r="M133" s="4330">
        <v>11</v>
      </c>
      <c r="N133" s="4351">
        <v>12</v>
      </c>
      <c r="O133" s="4330">
        <v>0</v>
      </c>
      <c r="P133" s="4330">
        <v>0</v>
      </c>
      <c r="Q133" s="4513" t="s">
        <v>4201</v>
      </c>
      <c r="R133" s="4330"/>
      <c r="S133" s="4330"/>
      <c r="T133" s="4330"/>
      <c r="U133" s="4330"/>
      <c r="V133" s="4330"/>
      <c r="W133" s="4330"/>
      <c r="X133" s="4330"/>
      <c r="Y133" s="4330"/>
      <c r="Z133" s="4330"/>
      <c r="AA133" s="4330"/>
      <c r="AB133" s="4434">
        <f t="shared" si="22"/>
      </c>
      <c r="AC133" s="4347">
        <f t="shared" si="27"/>
      </c>
      <c r="AD133" s="4337">
        <f t="shared" si="5"/>
      </c>
      <c r="AE133" s="4348">
        <f t="shared" si="16"/>
      </c>
      <c r="AF133" s="4340">
        <f>VLOOKUP(C133,'Data Products'!$A:$J,10,0)</f>
      </c>
      <c r="AG133" s="4398">
        <f t="shared" si="30"/>
      </c>
      <c r="AH133" s="4340"/>
      <c r="AI133" s="4543"/>
      <c r="AJ133" s="4444"/>
      <c r="AK133" s="4344"/>
      <c r="AL133" s="4343"/>
      <c r="AM133" s="4344"/>
      <c r="AN133" s="4344"/>
    </row>
    <row customHeight="true" hidden="true" ht="18" r="134">
      <c r="A134" s="4451">
        <v>6</v>
      </c>
      <c r="B134" s="4325" t="s">
        <v>4109</v>
      </c>
      <c r="C134" s="4451" t="s">
        <v>4299</v>
      </c>
      <c r="D134" s="4449" t="s">
        <v>4299</v>
      </c>
      <c r="E134" s="4449" t="s">
        <v>4299</v>
      </c>
      <c r="F134" s="4545">
        <v>0</v>
      </c>
      <c r="G134" s="4394">
        <v>0</v>
      </c>
      <c r="H134" s="4548"/>
      <c r="I134" s="4527">
        <f>VLOOKUP(C134,'Data Products'!$A:$J,2,0)</f>
      </c>
      <c r="J134" s="4528">
        <f t="shared" si="2"/>
      </c>
      <c r="K134" s="4546">
        <v>46109</v>
      </c>
      <c r="L134" s="4334">
        <f t="shared" si="13"/>
      </c>
      <c r="M134" s="4330">
        <v>11</v>
      </c>
      <c r="N134" s="4351">
        <v>12</v>
      </c>
      <c r="O134" s="4330">
        <v>1</v>
      </c>
      <c r="P134" s="4330">
        <v>1</v>
      </c>
      <c r="Q134" s="4513" t="s">
        <v>4201</v>
      </c>
      <c r="R134" s="4330"/>
      <c r="S134" s="4330"/>
      <c r="T134" s="4330"/>
      <c r="U134" s="4330"/>
      <c r="V134" s="4330"/>
      <c r="W134" s="4330"/>
      <c r="X134" s="4330"/>
      <c r="Y134" s="4330"/>
      <c r="Z134" s="4330"/>
      <c r="AA134" s="4330"/>
      <c r="AB134" s="4434">
        <f t="shared" si="22"/>
      </c>
      <c r="AC134" s="4347">
        <f t="shared" si="27"/>
      </c>
      <c r="AD134" s="4337">
        <f t="shared" si="5"/>
      </c>
      <c r="AE134" s="4348">
        <f t="shared" si="16"/>
      </c>
      <c r="AF134" s="4340">
        <f>VLOOKUP(C134,'Data Products'!$A:$J,10,0)</f>
      </c>
      <c r="AG134" s="4398">
        <f t="shared" si="30"/>
      </c>
      <c r="AH134" s="4340">
        <f>IF(J134&lt;=90,F134,0)</f>
      </c>
      <c r="AI134" s="4543"/>
      <c r="AJ134" s="4444"/>
      <c r="AK134" s="4344"/>
      <c r="AL134" s="4343"/>
      <c r="AM134" s="4344"/>
      <c r="AN134" s="4344"/>
    </row>
    <row r="135">
      <c r="A135" s="4367">
        <v>8</v>
      </c>
      <c r="B135" s="4512" t="s">
        <v>4109</v>
      </c>
      <c r="C135" s="4549" t="s">
        <v>4300</v>
      </c>
      <c r="D135" s="4449" t="s">
        <v>4300</v>
      </c>
      <c r="E135" s="4449" t="s">
        <v>4300</v>
      </c>
      <c r="F135" s="4545">
        <v>3923</v>
      </c>
      <c r="G135" s="4550">
        <v>3923</v>
      </c>
      <c r="H135" s="4549"/>
      <c r="I135" s="4527">
        <f>VLOOKUP(C135,'Data Products'!$A:$J,2,0)</f>
      </c>
      <c r="J135" s="4528">
        <f t="shared" si="2"/>
      </c>
      <c r="K135" s="4494">
        <v>46112</v>
      </c>
      <c r="L135" s="4391">
        <f t="shared" si="13"/>
      </c>
      <c r="M135" s="4389">
        <v>1032.5</v>
      </c>
      <c r="N135" s="4426">
        <v>2065</v>
      </c>
      <c r="O135" s="4355">
        <v>4</v>
      </c>
      <c r="P135" s="4355">
        <v>4</v>
      </c>
      <c r="Q135" s="4367" t="s">
        <v>4201</v>
      </c>
      <c r="R135" s="4355"/>
      <c r="S135" s="4355"/>
      <c r="T135" s="4355"/>
      <c r="U135" s="4355"/>
      <c r="V135" s="4355"/>
      <c r="W135" s="4355"/>
      <c r="X135" s="4355"/>
      <c r="Y135" s="4355"/>
      <c r="Z135" s="4355"/>
      <c r="AA135" s="4355"/>
      <c r="AB135" s="4551">
        <f t="shared" si="22"/>
      </c>
      <c r="AC135" s="4396">
        <f t="shared" si="27"/>
      </c>
      <c r="AD135" s="4552">
        <f t="shared" si="5"/>
      </c>
      <c r="AE135" s="4553">
        <f t="shared" si="16"/>
      </c>
      <c r="AF135" s="4554">
        <f>VLOOKUP(C135,'Data Products'!$A:$J,10,0)</f>
      </c>
      <c r="AG135" s="4554">
        <f t="shared" si="30"/>
      </c>
      <c r="AH135" s="4400"/>
      <c r="AI135" s="4440"/>
      <c r="AJ135" s="4400"/>
      <c r="AK135" s="4400"/>
      <c r="AL135" s="4400"/>
      <c r="AM135" s="4400"/>
      <c r="AN135" s="4400"/>
    </row>
    <row r="136">
      <c r="A136" s="4555"/>
      <c r="B136" s="4401"/>
      <c r="C136" s="4401"/>
      <c r="D136" s="4400"/>
      <c r="E136" s="4400"/>
      <c r="F136" s="4400"/>
      <c r="G136" s="4400"/>
      <c r="H136" s="4400"/>
      <c r="I136" s="4400"/>
      <c r="J136" s="4497"/>
      <c r="K136" s="4497"/>
      <c r="L136" s="4497"/>
      <c r="M136" s="4475"/>
      <c r="N136" s="4400"/>
      <c r="O136" s="4400"/>
      <c r="P136" s="4400"/>
      <c r="Q136" s="4400"/>
      <c r="R136" s="4400"/>
      <c r="S136" s="4400"/>
      <c r="T136" s="4400"/>
      <c r="U136" s="4400"/>
      <c r="V136" s="4400"/>
      <c r="W136" s="4400"/>
      <c r="X136" s="4400"/>
      <c r="Y136" s="4400"/>
      <c r="Z136" s="4400"/>
      <c r="AA136" s="4400"/>
      <c r="AB136" s="4400"/>
      <c r="AC136" s="4400"/>
      <c r="AD136" s="4400"/>
      <c r="AE136" s="4500" t="s">
        <v>4142</v>
      </c>
      <c r="AF136" s="4501">
        <f t="shared" ref="AF136:AF140" si="24">AG136/$AG$106</f>
      </c>
      <c r="AG136" s="4501">
        <f>SUM(AG131:AG132)</f>
      </c>
      <c r="AH136" s="4400"/>
      <c r="AI136" s="4476"/>
      <c r="AJ136" s="4475"/>
      <c r="AK136" s="4475"/>
      <c r="AL136" s="4476"/>
      <c r="AM136" s="4475"/>
      <c r="AN136" s="4475"/>
    </row>
    <row r="137">
      <c r="A137" s="4400"/>
      <c r="B137" s="4401"/>
      <c r="C137" s="4401"/>
      <c r="D137" s="4400"/>
      <c r="E137" s="4400"/>
      <c r="F137" s="4400"/>
      <c r="G137" s="4400"/>
      <c r="H137" s="4400"/>
      <c r="I137" s="4400"/>
      <c r="J137" s="4497"/>
      <c r="K137" s="4497"/>
      <c r="L137" s="4497"/>
      <c r="M137" s="4475"/>
      <c r="N137" s="4400"/>
      <c r="O137" s="4400"/>
      <c r="P137" s="4400"/>
      <c r="Q137" s="4400"/>
      <c r="R137" s="4400"/>
      <c r="S137" s="4400"/>
      <c r="T137" s="4400"/>
      <c r="U137" s="4400"/>
      <c r="V137" s="4400"/>
      <c r="W137" s="4400"/>
      <c r="X137" s="4400"/>
      <c r="Y137" s="4400"/>
      <c r="Z137" s="4400"/>
      <c r="AA137" s="4400"/>
      <c r="AB137" s="4400"/>
      <c r="AC137" s="4400"/>
      <c r="AD137" s="4400"/>
      <c r="AE137" s="4504" t="s">
        <v>4143</v>
      </c>
      <c r="AF137" s="4501">
        <f t="shared" si="24"/>
      </c>
      <c r="AG137" s="4501">
        <f t="shared" ref="AG137:AG141" si="10">SUMIF($AG$129:$AG$130,$AE$129:$AE$130,AE137)</f>
      </c>
      <c r="AH137" s="4400"/>
      <c r="AI137" s="4476"/>
      <c r="AJ137" s="4475"/>
      <c r="AK137" s="4475"/>
      <c r="AL137" s="4476"/>
      <c r="AM137" s="4475"/>
      <c r="AN137" s="4475"/>
    </row>
    <row customHeight="true" ht="18" r="138">
      <c r="A138" s="4400"/>
      <c r="B138" s="4401"/>
      <c r="C138" s="4401"/>
      <c r="D138" s="4400"/>
      <c r="E138" s="4400"/>
      <c r="F138" s="4400"/>
      <c r="G138" s="4400"/>
      <c r="H138" s="4400"/>
      <c r="I138" s="4400"/>
      <c r="J138" s="4497"/>
      <c r="K138" s="4497"/>
      <c r="L138" s="4497"/>
      <c r="M138" s="4475"/>
      <c r="N138" s="4400"/>
      <c r="O138" s="4400"/>
      <c r="P138" s="4400"/>
      <c r="Q138" s="4400"/>
      <c r="R138" s="4400"/>
      <c r="S138" s="4400"/>
      <c r="T138" s="4400"/>
      <c r="U138" s="4400"/>
      <c r="V138" s="4400"/>
      <c r="W138" s="4400"/>
      <c r="X138" s="4400"/>
      <c r="Y138" s="4400"/>
      <c r="Z138" s="4400"/>
      <c r="AA138" s="4400"/>
      <c r="AB138" s="4400"/>
      <c r="AC138" s="4400"/>
      <c r="AD138" s="4400"/>
      <c r="AE138" s="4504" t="s">
        <v>4144</v>
      </c>
      <c r="AF138" s="4501">
        <f t="shared" si="24"/>
      </c>
      <c r="AG138" s="4501">
        <f t="shared" si="10"/>
      </c>
      <c r="AH138" s="4400"/>
      <c r="AI138" s="4476"/>
      <c r="AJ138" s="4475"/>
      <c r="AK138" s="4475"/>
      <c r="AL138" s="4476"/>
      <c r="AM138" s="4475"/>
      <c r="AN138" s="4475"/>
    </row>
    <row customHeight="true" ht="18" r="139">
      <c r="A139" s="4400"/>
      <c r="B139" s="4401"/>
      <c r="C139" s="4401"/>
      <c r="D139" s="4400"/>
      <c r="E139" s="4400"/>
      <c r="F139" s="4400"/>
      <c r="G139" s="4400"/>
      <c r="H139" s="4400"/>
      <c r="I139" s="4400"/>
      <c r="J139" s="4497"/>
      <c r="K139" s="4497"/>
      <c r="L139" s="4497"/>
      <c r="M139" s="4475"/>
      <c r="N139" s="4400"/>
      <c r="O139" s="4400"/>
      <c r="P139" s="4400"/>
      <c r="Q139" s="4400"/>
      <c r="R139" s="4400"/>
      <c r="S139" s="4400"/>
      <c r="T139" s="4400"/>
      <c r="U139" s="4400"/>
      <c r="V139" s="4400"/>
      <c r="W139" s="4400"/>
      <c r="X139" s="4400"/>
      <c r="Y139" s="4400"/>
      <c r="Z139" s="4400"/>
      <c r="AA139" s="4400"/>
      <c r="AB139" s="4400"/>
      <c r="AC139" s="4400"/>
      <c r="AD139" s="4400"/>
      <c r="AE139" s="4504" t="s">
        <v>4145</v>
      </c>
      <c r="AF139" s="4501">
        <f t="shared" si="24"/>
      </c>
      <c r="AG139" s="4501">
        <f t="shared" si="10"/>
      </c>
      <c r="AH139" s="4400"/>
      <c r="AI139" s="4476"/>
      <c r="AJ139" s="4475"/>
      <c r="AK139" s="4475"/>
      <c r="AL139" s="4476"/>
      <c r="AM139" s="4475"/>
      <c r="AN139" s="4475"/>
    </row>
    <row customHeight="true" ht="18" r="140">
      <c r="A140" s="4400"/>
      <c r="B140" s="4401"/>
      <c r="C140" s="4401"/>
      <c r="D140" s="4400"/>
      <c r="E140" s="4400"/>
      <c r="G140" s="4400"/>
      <c r="H140" s="4400"/>
      <c r="I140" s="4400"/>
      <c r="J140" s="4497"/>
      <c r="K140" s="4497"/>
      <c r="L140" s="4497"/>
      <c r="M140" s="4400"/>
      <c r="N140" s="4400"/>
      <c r="O140" s="4400"/>
      <c r="P140" s="4400"/>
      <c r="Q140" s="4400"/>
      <c r="R140" s="4400"/>
      <c r="S140" s="4400"/>
      <c r="T140" s="4400"/>
      <c r="U140" s="4400"/>
      <c r="V140" s="4400"/>
      <c r="W140" s="4400"/>
      <c r="X140" s="4400"/>
      <c r="Y140" s="4400"/>
      <c r="Z140" s="4400"/>
      <c r="AA140" s="4400"/>
      <c r="AB140" s="4400"/>
      <c r="AC140" s="4400"/>
      <c r="AD140" s="4400"/>
      <c r="AE140" s="4504" t="s">
        <v>4146</v>
      </c>
      <c r="AF140" s="4501">
        <f t="shared" si="24"/>
      </c>
      <c r="AG140" s="4510">
        <f t="shared" si="10"/>
      </c>
      <c r="AH140" s="4400"/>
      <c r="AI140" s="4476"/>
      <c r="AJ140" s="4475"/>
      <c r="AK140" s="4475"/>
      <c r="AL140" s="4476"/>
      <c r="AM140" s="4475"/>
      <c r="AN140" s="4475"/>
    </row>
    <row r="141">
      <c r="A141" s="4400"/>
      <c r="B141" s="4401"/>
      <c r="C141" s="4401"/>
      <c r="D141" s="4400"/>
      <c r="E141" s="4400"/>
      <c r="F141" s="4400"/>
      <c r="G141" s="4400"/>
      <c r="H141" s="4400"/>
      <c r="I141" s="4497"/>
      <c r="J141" s="4497"/>
      <c r="K141" s="4497"/>
      <c r="L141" s="4400"/>
      <c r="M141" s="4400"/>
      <c r="N141" s="4400"/>
      <c r="O141" s="4400"/>
      <c r="P141" s="4400"/>
      <c r="Q141" s="4400"/>
      <c r="R141" s="4400"/>
      <c r="S141" s="4400"/>
      <c r="T141" s="4400"/>
      <c r="U141" s="4400"/>
      <c r="V141" s="4400"/>
      <c r="W141" s="4400"/>
      <c r="X141" s="4400"/>
      <c r="Y141" s="4400"/>
      <c r="Z141" s="4400"/>
      <c r="AA141" s="4400"/>
      <c r="AB141" s="4400"/>
      <c r="AC141" s="4400"/>
      <c r="AD141" s="4556"/>
      <c r="AE141" s="4504" t="s">
        <v>4095</v>
      </c>
      <c r="AF141" s="4510">
        <f>AVERAGE(AI53:AI102)/AVERAGE(G53:G102)</f>
      </c>
      <c r="AG141" s="4501">
        <f t="shared" si="10"/>
      </c>
      <c r="AH141" s="4476"/>
      <c r="AI141" s="4475"/>
      <c r="AJ141" s="4475"/>
      <c r="AK141" s="4476"/>
      <c r="AL141" s="4475"/>
      <c r="AM141" s="4475"/>
    </row>
    <row r="142">
      <c r="A142" s="4503" t="s">
        <v>4301</v>
      </c>
      <c r="B142" s="4503"/>
      <c r="C142" s="4503"/>
      <c r="D142" s="4503"/>
      <c r="E142" s="4503"/>
      <c r="F142" s="4400"/>
      <c r="G142" s="4400"/>
      <c r="H142" s="4400"/>
      <c r="I142" s="4497"/>
      <c r="J142" s="4497"/>
      <c r="K142" s="4497"/>
      <c r="L142" s="4400"/>
      <c r="M142" s="4400"/>
      <c r="N142" s="4400"/>
      <c r="O142" s="4400"/>
      <c r="P142" s="4400"/>
      <c r="Q142" s="4400"/>
      <c r="R142" s="4400"/>
      <c r="S142" s="4400"/>
      <c r="T142" s="4400"/>
      <c r="U142" s="4400"/>
      <c r="V142" s="4400"/>
      <c r="W142" s="4400"/>
      <c r="X142" s="4400"/>
      <c r="Y142" s="4400"/>
      <c r="Z142" s="4400"/>
      <c r="AA142" s="4400"/>
      <c r="AB142" s="4400"/>
      <c r="AC142" s="4400"/>
      <c r="AG142" s="4400"/>
      <c r="AH142" s="4476"/>
      <c r="AI142" s="4475"/>
      <c r="AJ142" s="4475"/>
      <c r="AK142" s="4476"/>
      <c r="AL142" s="4475"/>
      <c r="AM142" s="4475"/>
    </row>
    <row r="143">
      <c r="A143" s="4321" t="s">
        <v>4102</v>
      </c>
      <c r="B143" s="4321" t="s">
        <v>4083</v>
      </c>
      <c r="C143" s="4321" t="s">
        <v>4279</v>
      </c>
      <c r="D143" s="4321" t="s">
        <v>4280</v>
      </c>
      <c r="E143" s="4321" t="s">
        <v>4281</v>
      </c>
      <c r="F143" s="4400"/>
      <c r="G143" s="4400"/>
      <c r="H143" s="4497"/>
      <c r="I143" s="4497" t="s">
        <v>4141</v>
      </c>
      <c r="J143" s="4497"/>
      <c r="K143" s="4400"/>
      <c r="L143" s="4400"/>
      <c r="M143" s="4408"/>
      <c r="N143" s="4408"/>
      <c r="O143" s="4400"/>
      <c r="P143" s="4400"/>
      <c r="Q143" s="4400"/>
      <c r="R143" s="4400"/>
      <c r="S143" s="4400"/>
      <c r="T143" s="4400"/>
      <c r="U143" s="4400"/>
      <c r="V143" s="4400"/>
      <c r="W143" s="4400"/>
      <c r="X143" s="4400"/>
      <c r="Y143" s="4400"/>
      <c r="Z143" s="4400"/>
      <c r="AA143" s="4400"/>
      <c r="AB143" s="4400"/>
      <c r="AC143" s="4400"/>
      <c r="AE143" s="4400"/>
      <c r="AF143" s="4400"/>
      <c r="AG143" s="4476"/>
      <c r="AH143" s="4475"/>
      <c r="AI143" s="4475"/>
      <c r="AJ143" s="4475"/>
      <c r="AK143" s="4476"/>
      <c r="AL143" s="4475"/>
      <c r="AM143" s="4475"/>
    </row>
    <row r="144">
      <c r="A144" s="4321"/>
      <c r="B144" s="4321"/>
      <c r="C144" s="4321"/>
      <c r="D144" s="4321"/>
      <c r="E144" s="4321"/>
      <c r="F144" s="4400"/>
      <c r="G144" s="4400"/>
      <c r="H144" s="4497"/>
      <c r="I144" s="4497"/>
      <c r="J144" s="4497"/>
      <c r="K144" s="4400"/>
      <c r="L144" s="4400"/>
      <c r="M144" s="4408"/>
      <c r="N144" s="4408"/>
      <c r="O144" s="4400"/>
      <c r="P144" s="4400"/>
      <c r="Q144" s="4400"/>
      <c r="R144" s="4400"/>
      <c r="S144" s="4400"/>
      <c r="T144" s="4400"/>
      <c r="U144" s="4400"/>
      <c r="V144" s="4400"/>
      <c r="W144" s="4400"/>
      <c r="X144" s="4400"/>
      <c r="Y144" s="4400"/>
      <c r="Z144" s="4400"/>
      <c r="AA144" s="4400"/>
      <c r="AB144" s="4400"/>
      <c r="AC144" s="4400"/>
      <c r="AE144" s="4400"/>
      <c r="AF144" s="4400"/>
      <c r="AG144" s="4476"/>
      <c r="AH144" s="4475"/>
      <c r="AI144" s="4475"/>
      <c r="AJ144" s="4476"/>
      <c r="AK144" s="4475"/>
      <c r="AL144" s="4475"/>
    </row>
    <row r="145">
      <c r="A145" s="4325">
        <v>1</v>
      </c>
      <c r="B145" s="4325" t="s">
        <v>4302</v>
      </c>
      <c r="C145" s="4513">
        <v>17095</v>
      </c>
      <c r="D145" s="4325" t="s">
        <v>4284</v>
      </c>
      <c r="E145" s="4325" t="s">
        <v>4285</v>
      </c>
      <c r="I145" s="4400"/>
      <c r="J145" s="4497"/>
      <c r="K145" s="4497"/>
      <c r="L145" s="4497"/>
      <c r="M145" s="4400"/>
      <c r="N145" s="4400"/>
      <c r="O145" s="4400"/>
      <c r="P145" s="4400"/>
      <c r="Q145" s="4400"/>
      <c r="R145" s="4400"/>
      <c r="S145" s="4400"/>
      <c r="T145" s="4400"/>
      <c r="U145" s="4400"/>
      <c r="V145" s="4400"/>
      <c r="W145" s="4400"/>
      <c r="X145" s="4400"/>
      <c r="Y145" s="4400"/>
      <c r="Z145" s="4400"/>
      <c r="AA145" s="4400"/>
      <c r="AB145" s="4400"/>
      <c r="AC145" s="4400"/>
      <c r="AD145" s="4400"/>
      <c r="AH145" s="4400"/>
      <c r="AI145" s="4476"/>
      <c r="AJ145" s="4475"/>
      <c r="AK145" s="4476"/>
      <c r="AL145" s="4475"/>
      <c r="AM145" s="4475"/>
    </row>
    <row r="146">
      <c r="A146" s="4325">
        <v>2</v>
      </c>
      <c r="B146" s="4325" t="s">
        <v>4303</v>
      </c>
      <c r="C146" s="4513">
        <v>23181</v>
      </c>
      <c r="D146" s="4325" t="s">
        <v>4284</v>
      </c>
      <c r="E146" s="4325" t="s">
        <v>4285</v>
      </c>
      <c r="I146" s="4400"/>
      <c r="J146" s="4497"/>
      <c r="K146" s="4497"/>
      <c r="L146" s="4497"/>
      <c r="M146" s="4400"/>
      <c r="N146" s="4400"/>
      <c r="O146" s="4400"/>
      <c r="P146" s="4400"/>
      <c r="Q146" s="4400"/>
      <c r="R146" s="4400"/>
      <c r="S146" s="4400"/>
      <c r="T146" s="4400"/>
      <c r="U146" s="4400"/>
      <c r="V146" s="4400"/>
      <c r="W146" s="4400"/>
      <c r="X146" s="4400"/>
      <c r="Y146" s="4400"/>
      <c r="Z146" s="4400"/>
      <c r="AA146" s="4400"/>
      <c r="AB146" s="4400"/>
      <c r="AC146" s="4400"/>
      <c r="AD146" s="4400"/>
      <c r="AE146" s="4400"/>
      <c r="AF146" s="4400"/>
      <c r="AG146" s="4400"/>
      <c r="AH146" s="4400"/>
      <c r="AI146" s="4476"/>
      <c r="AJ146" s="4475"/>
      <c r="AK146" s="4475"/>
      <c r="AL146" s="4476"/>
      <c r="AM146" s="4475"/>
      <c r="AN146" s="4475"/>
    </row>
    <row r="147">
      <c r="H147" s="4557"/>
      <c r="I147" s="4400"/>
      <c r="J147" s="4497"/>
      <c r="K147" s="4497"/>
      <c r="L147" s="4497"/>
      <c r="M147" s="4400"/>
      <c r="N147" s="4400"/>
      <c r="O147" s="4400"/>
      <c r="P147" s="4400"/>
      <c r="Q147" s="4400"/>
      <c r="R147" s="4400"/>
      <c r="S147" s="4400"/>
      <c r="T147" s="4400"/>
      <c r="U147" s="4400"/>
      <c r="V147" s="4400"/>
      <c r="W147" s="4400"/>
      <c r="X147" s="4400"/>
      <c r="Y147" s="4400"/>
      <c r="Z147" s="4400"/>
      <c r="AA147" s="4400"/>
      <c r="AB147" s="4400"/>
      <c r="AC147" s="4400"/>
      <c r="AD147" s="4400"/>
      <c r="AE147" s="4400"/>
      <c r="AF147" s="4400"/>
      <c r="AG147" s="4400"/>
      <c r="AH147" s="4400"/>
      <c r="AI147" s="4476"/>
      <c r="AJ147" s="4475"/>
      <c r="AK147" s="4475"/>
      <c r="AL147" s="4476"/>
      <c r="AM147" s="4475"/>
      <c r="AN147" s="4475"/>
    </row>
    <row r="148">
      <c r="A148" s="4400"/>
      <c r="B148" s="4401"/>
      <c r="C148" s="4401"/>
      <c r="D148" s="4400"/>
      <c r="E148" s="4400"/>
      <c r="F148" s="4400"/>
      <c r="G148" s="4400"/>
      <c r="H148" s="4533"/>
      <c r="I148" s="4400"/>
      <c r="J148" s="4497"/>
      <c r="K148" s="4497"/>
      <c r="L148" s="4497"/>
      <c r="M148" s="4400"/>
      <c r="N148" s="4400"/>
      <c r="O148" s="4400"/>
      <c r="P148" s="4400"/>
      <c r="Q148" s="4400"/>
      <c r="R148" s="4400"/>
      <c r="S148" s="4400"/>
      <c r="T148" s="4400"/>
      <c r="U148" s="4400"/>
      <c r="V148" s="4400"/>
      <c r="W148" s="4400"/>
      <c r="X148" s="4400"/>
      <c r="Y148" s="4400"/>
      <c r="Z148" s="4400"/>
      <c r="AA148" s="4400"/>
      <c r="AB148" s="4400"/>
      <c r="AC148" s="4400"/>
      <c r="AD148" s="4400"/>
      <c r="AE148" s="4400"/>
      <c r="AF148" s="4400"/>
      <c r="AG148" s="4400"/>
      <c r="AH148" s="4400"/>
      <c r="AI148" s="4476"/>
      <c r="AJ148" s="4475"/>
      <c r="AK148" s="4475"/>
      <c r="AL148" s="4476"/>
      <c r="AM148" s="4475"/>
      <c r="AN148" s="4475"/>
    </row>
    <row r="149">
      <c r="A149" s="4400"/>
      <c r="B149" s="4401"/>
      <c r="C149" s="4401"/>
      <c r="D149" s="4400"/>
      <c r="E149" s="4400"/>
      <c r="F149" s="4400"/>
      <c r="G149" s="4400"/>
      <c r="H149" s="4533"/>
      <c r="I149" s="4400"/>
      <c r="J149" s="4497"/>
      <c r="K149" s="4497"/>
      <c r="L149" s="4497"/>
      <c r="M149" s="4400"/>
      <c r="N149" s="4400"/>
      <c r="O149" s="4400"/>
      <c r="P149" s="4400"/>
      <c r="Q149" s="4400"/>
      <c r="R149" s="4400"/>
      <c r="S149" s="4400"/>
      <c r="T149" s="4400"/>
      <c r="U149" s="4400"/>
      <c r="V149" s="4400"/>
      <c r="W149" s="4400"/>
      <c r="X149" s="4400"/>
      <c r="Y149" s="4400"/>
      <c r="Z149" s="4400"/>
      <c r="AA149" s="4400"/>
      <c r="AB149" s="4400"/>
      <c r="AC149" s="4400"/>
      <c r="AD149" s="4400"/>
      <c r="AE149" s="4400"/>
      <c r="AF149" s="4400"/>
      <c r="AG149" s="4400"/>
      <c r="AH149" s="4400"/>
      <c r="AI149" s="4476"/>
      <c r="AJ149" s="4475"/>
      <c r="AK149" s="4475"/>
      <c r="AL149" s="4476"/>
      <c r="AM149" s="4475"/>
      <c r="AN149" s="4475"/>
    </row>
    <row r="150">
      <c r="A150" s="4400"/>
      <c r="B150" s="4401"/>
      <c r="C150" s="4401"/>
      <c r="D150" s="4400"/>
      <c r="E150" s="4400"/>
      <c r="F150" s="4400"/>
      <c r="G150" s="4400"/>
      <c r="H150" s="4533"/>
      <c r="I150" s="4400"/>
      <c r="J150" s="4497"/>
      <c r="K150" s="4497"/>
      <c r="L150" s="4497"/>
      <c r="M150" s="4400"/>
      <c r="N150" s="4400"/>
      <c r="O150" s="4404"/>
      <c r="P150" s="4404"/>
      <c r="Q150" s="4400"/>
      <c r="R150" s="4400"/>
      <c r="S150" s="4400"/>
      <c r="T150" s="4400"/>
      <c r="U150" s="4400"/>
      <c r="V150" s="4400"/>
      <c r="W150" s="4400"/>
      <c r="X150" s="4400"/>
      <c r="Y150" s="4400"/>
      <c r="Z150" s="4400"/>
      <c r="AA150" s="4400"/>
      <c r="AB150" s="4400"/>
      <c r="AC150" s="4400"/>
      <c r="AD150" s="4400"/>
      <c r="AE150" s="4400"/>
      <c r="AF150" s="4400"/>
      <c r="AG150" s="4400"/>
      <c r="AH150" s="4400"/>
      <c r="AI150" s="4476"/>
      <c r="AJ150" s="4475"/>
      <c r="AK150" s="4475"/>
      <c r="AL150" s="4476"/>
      <c r="AM150" s="4475"/>
      <c r="AN150" s="4475"/>
    </row>
    <row r="151">
      <c r="A151" s="4400"/>
      <c r="B151" s="4401"/>
      <c r="C151" s="4401"/>
      <c r="D151" s="4400"/>
      <c r="E151" s="4400"/>
      <c r="F151" s="4400"/>
      <c r="G151" s="4400"/>
      <c r="H151" s="4533"/>
      <c r="I151" s="4400"/>
      <c r="J151" s="4497"/>
      <c r="K151" s="4497"/>
      <c r="L151" s="4497"/>
      <c r="M151" s="4400"/>
      <c r="N151" s="4400"/>
      <c r="O151" s="4404"/>
      <c r="P151" s="4404"/>
      <c r="Q151" s="4400"/>
      <c r="R151" s="4400"/>
      <c r="S151" s="4400"/>
      <c r="T151" s="4400"/>
      <c r="U151" s="4400"/>
      <c r="V151" s="4400"/>
      <c r="W151" s="4400"/>
      <c r="X151" s="4400"/>
      <c r="Y151" s="4400"/>
      <c r="Z151" s="4400"/>
      <c r="AA151" s="4400"/>
      <c r="AB151" s="4400"/>
      <c r="AC151" s="4400"/>
      <c r="AD151" s="4400"/>
      <c r="AE151" s="4400"/>
      <c r="AF151" s="4400"/>
      <c r="AG151" s="4400"/>
      <c r="AH151" s="4400"/>
      <c r="AI151" s="4476"/>
      <c r="AJ151" s="4475"/>
      <c r="AK151" s="4475"/>
      <c r="AL151" s="4476"/>
      <c r="AM151" s="4475"/>
      <c r="AN151" s="4475"/>
    </row>
    <row r="152">
      <c r="A152" s="4400"/>
      <c r="B152" s="4401"/>
      <c r="C152" s="4401"/>
      <c r="D152" s="4400"/>
      <c r="E152" s="4400"/>
      <c r="F152" s="4400"/>
      <c r="G152" s="4400"/>
      <c r="H152" s="4533"/>
      <c r="I152" s="4400"/>
      <c r="J152" s="4497"/>
      <c r="K152" s="4497"/>
      <c r="L152" s="4497"/>
      <c r="M152" s="4400"/>
      <c r="N152" s="4400"/>
      <c r="O152" s="4404"/>
      <c r="P152" s="4404"/>
      <c r="Q152" s="4400"/>
      <c r="R152" s="4400"/>
      <c r="S152" s="4400"/>
      <c r="T152" s="4400"/>
      <c r="U152" s="4400"/>
      <c r="V152" s="4400"/>
      <c r="W152" s="4400"/>
      <c r="X152" s="4400"/>
      <c r="Y152" s="4400"/>
      <c r="Z152" s="4400"/>
      <c r="AA152" s="4400"/>
      <c r="AB152" s="4400"/>
      <c r="AC152" s="4400"/>
      <c r="AD152" s="4400"/>
      <c r="AE152" s="4400"/>
      <c r="AF152" s="4400"/>
      <c r="AG152" s="4400"/>
      <c r="AH152" s="4400"/>
      <c r="AI152" s="4476"/>
      <c r="AJ152" s="4475"/>
      <c r="AK152" s="4475"/>
      <c r="AL152" s="4476"/>
      <c r="AM152" s="4475"/>
      <c r="AN152" s="4475"/>
    </row>
    <row r="153">
      <c r="A153" s="4400"/>
      <c r="B153" s="4401"/>
      <c r="C153" s="4401"/>
      <c r="D153" s="4400"/>
      <c r="E153" s="4400"/>
      <c r="F153" s="4400"/>
      <c r="G153" s="4400"/>
      <c r="H153" s="4533"/>
      <c r="I153" s="4400"/>
      <c r="J153" s="4497"/>
      <c r="K153" s="4497"/>
      <c r="L153" s="4497"/>
      <c r="M153" s="4400"/>
      <c r="N153" s="4400"/>
      <c r="O153" s="4404"/>
      <c r="P153" s="4404"/>
      <c r="Q153" s="4400"/>
      <c r="R153" s="4400"/>
      <c r="S153" s="4400"/>
      <c r="T153" s="4400"/>
      <c r="U153" s="4400"/>
      <c r="V153" s="4400"/>
      <c r="W153" s="4400"/>
      <c r="X153" s="4400"/>
      <c r="Y153" s="4400"/>
      <c r="Z153" s="4400"/>
      <c r="AA153" s="4400"/>
      <c r="AB153" s="4400"/>
      <c r="AC153" s="4400"/>
      <c r="AD153" s="4400"/>
      <c r="AE153" s="4400"/>
      <c r="AF153" s="4400"/>
      <c r="AG153" s="4400"/>
      <c r="AH153" s="4400"/>
      <c r="AI153" s="4476"/>
      <c r="AJ153" s="4475"/>
      <c r="AK153" s="4475"/>
      <c r="AL153" s="4476"/>
      <c r="AM153" s="4475"/>
      <c r="AN153" s="4475"/>
    </row>
    <row r="154">
      <c r="A154" s="4400"/>
      <c r="B154" s="4401"/>
      <c r="C154" s="4401"/>
      <c r="D154" s="4400"/>
      <c r="E154" s="4400"/>
      <c r="F154" s="4400"/>
      <c r="G154" s="4400"/>
      <c r="H154" s="4400"/>
      <c r="I154" s="4400"/>
      <c r="J154" s="4497"/>
      <c r="K154" s="4497"/>
      <c r="L154" s="4497"/>
      <c r="M154" s="4400"/>
      <c r="N154" s="4400"/>
      <c r="O154" s="4404"/>
      <c r="P154" s="4404"/>
      <c r="Q154" s="4400"/>
      <c r="R154" s="4400"/>
      <c r="S154" s="4400"/>
      <c r="T154" s="4400"/>
      <c r="U154" s="4400"/>
      <c r="V154" s="4400"/>
      <c r="W154" s="4400"/>
      <c r="X154" s="4400"/>
      <c r="Y154" s="4400"/>
      <c r="Z154" s="4400"/>
      <c r="AA154" s="4400"/>
      <c r="AB154" s="4400"/>
      <c r="AC154" s="4400"/>
      <c r="AD154" s="4400"/>
      <c r="AE154" s="4400"/>
      <c r="AF154" s="4400"/>
      <c r="AG154" s="4400"/>
      <c r="AH154" s="4400"/>
      <c r="AI154" s="4476"/>
      <c r="AJ154" s="4475"/>
      <c r="AK154" s="4475"/>
      <c r="AL154" s="4476"/>
      <c r="AM154" s="4475"/>
      <c r="AN154" s="4475"/>
    </row>
    <row r="155">
      <c r="A155" s="4400"/>
      <c r="B155" s="4401"/>
      <c r="C155" s="4401"/>
      <c r="D155" s="4400"/>
      <c r="E155" s="4400"/>
      <c r="F155" s="4400"/>
      <c r="G155" s="4400"/>
      <c r="H155" s="4400"/>
      <c r="I155" s="4400"/>
      <c r="J155" s="4497"/>
      <c r="K155" s="4497"/>
      <c r="L155" s="4497"/>
      <c r="M155" s="4400"/>
      <c r="N155" s="4400"/>
      <c r="O155" s="4404"/>
      <c r="P155" s="4404"/>
      <c r="Q155" s="4400"/>
      <c r="R155" s="4400"/>
      <c r="S155" s="4400"/>
      <c r="T155" s="4400"/>
      <c r="U155" s="4400"/>
      <c r="V155" s="4400"/>
      <c r="W155" s="4400"/>
      <c r="X155" s="4400"/>
      <c r="Y155" s="4400"/>
      <c r="Z155" s="4400"/>
      <c r="AA155" s="4400"/>
      <c r="AB155" s="4400"/>
      <c r="AC155" s="4400"/>
      <c r="AD155" s="4400"/>
      <c r="AE155" s="4400"/>
      <c r="AF155" s="4400"/>
      <c r="AG155" s="4400"/>
      <c r="AH155" s="4400"/>
      <c r="AI155" s="4476"/>
      <c r="AJ155" s="4475"/>
      <c r="AK155" s="4475"/>
      <c r="AL155" s="4476"/>
      <c r="AM155" s="4475"/>
      <c r="AN155" s="4475"/>
    </row>
    <row r="156">
      <c r="A156" s="4400"/>
      <c r="B156" s="4401"/>
      <c r="C156" s="4401"/>
      <c r="D156" s="4400"/>
      <c r="E156" s="4400"/>
      <c r="F156" s="4400"/>
      <c r="G156" s="4400"/>
      <c r="H156" s="4400"/>
      <c r="I156" s="4400"/>
      <c r="J156" s="4497"/>
      <c r="K156" s="4497"/>
      <c r="L156" s="4497"/>
      <c r="M156" s="4400"/>
      <c r="N156" s="4400"/>
      <c r="O156" s="4404"/>
      <c r="P156" s="4404"/>
      <c r="Q156" s="4400"/>
      <c r="R156" s="4400"/>
      <c r="S156" s="4400"/>
      <c r="T156" s="4400"/>
      <c r="U156" s="4400"/>
      <c r="V156" s="4400"/>
      <c r="W156" s="4400"/>
      <c r="X156" s="4400"/>
      <c r="Y156" s="4400"/>
      <c r="Z156" s="4400"/>
      <c r="AA156" s="4400"/>
      <c r="AB156" s="4400"/>
      <c r="AC156" s="4400"/>
      <c r="AD156" s="4400"/>
      <c r="AE156" s="4400"/>
      <c r="AF156" s="4400"/>
      <c r="AG156" s="4400"/>
      <c r="AH156" s="4400"/>
      <c r="AI156" s="4476"/>
      <c r="AJ156" s="4475"/>
      <c r="AK156" s="4475"/>
      <c r="AL156" s="4476"/>
      <c r="AM156" s="4475"/>
      <c r="AN156" s="4475"/>
    </row>
    <row r="157">
      <c r="A157" s="4400"/>
      <c r="B157" s="4401"/>
      <c r="C157" s="4401"/>
      <c r="D157" s="4400"/>
      <c r="E157" s="4400"/>
      <c r="F157" s="4400"/>
      <c r="G157" s="4400"/>
      <c r="H157" s="4400"/>
      <c r="I157" s="4400"/>
      <c r="J157" s="4497"/>
      <c r="K157" s="4497"/>
      <c r="L157" s="4497"/>
      <c r="M157" s="4400"/>
      <c r="N157" s="4400"/>
      <c r="O157" s="4404"/>
      <c r="P157" s="4404"/>
      <c r="Q157" s="4400"/>
      <c r="R157" s="4400"/>
      <c r="S157" s="4400"/>
      <c r="T157" s="4400"/>
      <c r="U157" s="4400"/>
      <c r="V157" s="4400"/>
      <c r="W157" s="4400"/>
      <c r="X157" s="4400"/>
      <c r="Y157" s="4400"/>
      <c r="Z157" s="4400"/>
      <c r="AA157" s="4400"/>
      <c r="AB157" s="4400"/>
      <c r="AC157" s="4400"/>
      <c r="AD157" s="4400"/>
      <c r="AE157" s="4400"/>
      <c r="AF157" s="4400"/>
      <c r="AG157" s="4400"/>
      <c r="AH157" s="4400"/>
      <c r="AI157" s="4343"/>
      <c r="AJ157" s="4475"/>
      <c r="AK157" s="4475"/>
      <c r="AL157" s="4476"/>
      <c r="AM157" s="4475"/>
      <c r="AN157" s="4475"/>
    </row>
    <row r="158">
      <c r="AJ158" s="4400"/>
      <c r="AK158" s="4400"/>
      <c r="AL158" s="4475"/>
      <c r="AM158" s="4475"/>
      <c r="AN158" s="4400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D143:D144"/>
    <mergeCell ref="C143:C144"/>
    <mergeCell ref="B143:B144"/>
    <mergeCell ref="A143:A144"/>
    <mergeCell ref="E143:E144"/>
    <mergeCell ref="A142:E142"/>
  </mergeCells>
  <conditionalFormatting sqref="AC135:AC135">
    <cfRule dxfId="289" operator="lessThan" priority="1" stopIfTrue="true" type="cellIs">
      <formula>60</formula>
    </cfRule>
  </conditionalFormatting>
  <conditionalFormatting sqref="AE130:AE130">
    <cfRule dxfId="290" operator="containsText" priority="2" stopIfTrue="true" text="Out of stock less than 60 days" type="containsText">
      <formula>NOT(ISERROR(SEARCH("Out of stock less than 60 days",AE130)))</formula>
    </cfRule>
  </conditionalFormatting>
  <conditionalFormatting sqref="AE130:AE130">
    <cfRule dxfId="291" operator="containsText" priority="3" stopIfTrue="true" text="Out of stock more than 60 days" type="containsText">
      <formula>NOT(ISERROR(SEARCH("Out of stock more than 60 days",AE130)))</formula>
    </cfRule>
  </conditionalFormatting>
  <conditionalFormatting sqref="AE129:AE130">
    <cfRule dxfId="292" operator="containsText" priority="4" stopIfTrue="true" text="Out of stock more than 150 days" type="containsText">
      <formula>NOT(ISERROR(SEARCH("Out of stock more than 150 days",AE129)))</formula>
    </cfRule>
  </conditionalFormatting>
  <conditionalFormatting sqref="AC129:AC130">
    <cfRule dxfId="293" operator="between" priority="5" stopIfTrue="true" type="cellIs">
      <formula>61</formula>
      <formula>149</formula>
    </cfRule>
  </conditionalFormatting>
  <conditionalFormatting sqref="AC129:AC130">
    <cfRule dxfId="294" operator="lessThan" priority="6" stopIfTrue="true" type="cellIs">
      <formula>60</formula>
    </cfRule>
  </conditionalFormatting>
  <conditionalFormatting sqref="AC129:AC130">
    <cfRule dxfId="295" operator="greaterThan" priority="7" stopIfTrue="true" type="cellIs">
      <formula>150</formula>
    </cfRule>
  </conditionalFormatting>
  <conditionalFormatting sqref="AE3:AE22">
    <cfRule dxfId="296" operator="containsText" priority="8" stopIfTrue="true" text="Out of stock more than 60 days" type="containsText">
      <formula>NOT(ISERROR(SEARCH("Out of stock more than 60 days",AE3)))</formula>
    </cfRule>
  </conditionalFormatting>
  <conditionalFormatting sqref="AC3:AC22">
    <cfRule dxfId="297" operator="between" priority="9" stopIfTrue="true" type="cellIs">
      <formula>61</formula>
      <formula>150</formula>
    </cfRule>
  </conditionalFormatting>
  <conditionalFormatting sqref="AC34:AC117 AB118:AB122 AC123:AC130">
    <cfRule dxfId="298" operator="between" priority="10" stopIfTrue="true" type="cellIs">
      <formula>61</formula>
      <formula>149</formula>
    </cfRule>
  </conditionalFormatting>
  <conditionalFormatting sqref="AC34:AC117 AB118:AB122 AC123:AC134">
    <cfRule dxfId="299" operator="equal" priority="11" stopIfTrue="true" type="cellIs">
      <formula>"-"</formula>
    </cfRule>
  </conditionalFormatting>
  <conditionalFormatting sqref="AC34:AC117 AB118:AB122 AC123:AC130">
    <cfRule dxfId="300" operator="greaterThan" priority="12" stopIfTrue="true" type="cellIs">
      <formula>150</formula>
    </cfRule>
  </conditionalFormatting>
  <conditionalFormatting sqref="AC34:AC117 AB118:AB122 AC123:AC130">
    <cfRule dxfId="301" operator="lessThan" priority="13" stopIfTrue="true" type="cellIs">
      <formula>60</formula>
    </cfRule>
  </conditionalFormatting>
  <conditionalFormatting sqref="AE34:AE110 AD121:AD122 AE127:AE130">
    <cfRule dxfId="302" operator="equal" priority="14" stopIfTrue="true" type="cellIs">
      <formula>"Out of stock more than 60 days"</formula>
    </cfRule>
  </conditionalFormatting>
  <conditionalFormatting sqref="AE34:AE110 AD121:AD122 AE127:AE130">
    <cfRule dxfId="303" operator="equal" priority="15" stopIfTrue="true" type="cellIs">
      <formula>"Out of stock more than 150 days"</formula>
    </cfRule>
  </conditionalFormatting>
  <conditionalFormatting sqref="AE34:AE110 AD121:AD122 AE127:AE130">
    <cfRule dxfId="304" operator="equal" priority="16" stopIfTrue="true" type="cellIs">
      <formula>"Out of stock less than 60 days"</formula>
    </cfRule>
  </conditionalFormatting>
  <conditionalFormatting sqref="AE34:AE110 AD121:AD122 AE127:AE134">
    <cfRule dxfId="305" operator="equal" priority="17" stopIfTrue="true" type="cellIs">
      <formula>"Not sold yet"</formula>
    </cfRule>
  </conditionalFormatting>
  <conditionalFormatting sqref="J34:J117 I118:I122 J123:J130">
    <cfRule dxfId="306" operator="lessThanOrEqual" priority="18" stopIfTrue="true" type="cellIs">
      <formula>90</formula>
    </cfRule>
  </conditionalFormatting>
  <conditionalFormatting sqref="AC3:AC22">
    <cfRule dxfId="307" operator="equal" priority="19" stopIfTrue="true" type="cellIs">
      <formula>"-"</formula>
    </cfRule>
  </conditionalFormatting>
  <conditionalFormatting sqref="AC3:AC22">
    <cfRule dxfId="308" operator="greaterThan" priority="20" stopIfTrue="true" type="cellIs">
      <formula>150</formula>
    </cfRule>
  </conditionalFormatting>
  <conditionalFormatting sqref="AC3:AC22">
    <cfRule dxfId="309" operator="lessThan" priority="21" stopIfTrue="true" type="cellIs">
      <formula>60</formula>
    </cfRule>
  </conditionalFormatting>
  <conditionalFormatting sqref="AE3:AE22">
    <cfRule dxfId="310" operator="equal" priority="22" stopIfTrue="true" type="cellIs">
      <formula>"Out of stock less than 60 days"</formula>
    </cfRule>
  </conditionalFormatting>
  <conditionalFormatting sqref="AE3:AE22">
    <cfRule dxfId="311" operator="equal" priority="23" stopIfTrue="true" type="cellIs">
      <formula>"Not sold yet"</formula>
    </cfRule>
  </conditionalFormatting>
  <conditionalFormatting sqref="AE3:AE22">
    <cfRule dxfId="312" operator="equal" priority="24" stopIfTrue="true" type="cellIs">
      <formula>"Out of stock more than 150 days"</formula>
    </cfRule>
  </conditionalFormatting>
  <conditionalFormatting sqref="J3:J22">
    <cfRule dxfId="313" operator="lessThan" priority="25" stopIfTrue="true" type="cellIs">
      <formula>90</formula>
    </cfRule>
  </conditionalFormatting>
  <dataValidations count="1">
    <dataValidation allowBlank="true" errorStyle="stop" showErrorMessage="true" sqref="B3:B24 B34:B115 B129:B135" type="list">
      <formula1>"Active,Inactive,Deleted,Temporary,B2B Only,Ecom Only,Preparing"</formula1>
    </dataValidation>
  </dataValidations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30" min="30" style="0" width="11"/>
    <col collapsed="false" customWidth="true" hidden="false" max="38" min="38" style="0" width="5"/>
    <col collapsed="false" customWidth="true" hidden="false" max="11" min="11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6" min="6" style="0" width="12"/>
    <col collapsed="false" customWidth="true" hidden="false" max="14" min="14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5" min="5" style="0" width="15"/>
    <col collapsed="false" customWidth="true" hidden="false" max="13" min="13" style="0" width="12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2" min="2" style="0" width="13"/>
    <col collapsed="false" customWidth="true" hidden="false" max="7" min="7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4"/>
    <col collapsed="false" customWidth="true" hidden="false" max="1" min="1" style="0" width="9"/>
    <col collapsed="false" customWidth="true" hidden="false" max="10" min="10" style="0" width="8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4" min="4" style="0" width="15"/>
    <col collapsed="false" customWidth="true" hidden="false" max="9" min="9" style="0" width="11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4"/>
    <col collapsed="false" customWidth="true" hidden="false" max="3" min="3" style="0" width="18"/>
    <col collapsed="false" customWidth="true" hidden="false" max="12" min="12" style="0" width="10"/>
  </cols>
  <sheetData>
    <row r="1">
      <c r="A1" s="4558" t="s">
        <v>4304</v>
      </c>
      <c r="B1" s="4558" t="s">
        <v>4305</v>
      </c>
      <c r="C1" s="4559" t="s">
        <v>4306</v>
      </c>
      <c r="D1" s="4559" t="s">
        <v>4307</v>
      </c>
      <c r="E1" s="4559" t="s">
        <v>4308</v>
      </c>
      <c r="F1" s="4558" t="s">
        <v>4309</v>
      </c>
      <c r="G1" s="4558"/>
      <c r="H1" s="4560" t="s">
        <v>4310</v>
      </c>
      <c r="I1" s="4561" t="s">
        <v>4311</v>
      </c>
      <c r="J1" s="4562" t="s">
        <v>4312</v>
      </c>
      <c r="K1" s="4562" t="s">
        <v>4313</v>
      </c>
      <c r="L1" s="4562" t="s">
        <v>4314</v>
      </c>
      <c r="M1" s="4558" t="s">
        <v>4315</v>
      </c>
      <c r="N1" s="4558" t="s">
        <v>4316</v>
      </c>
      <c r="O1" s="4558" t="s">
        <v>4317</v>
      </c>
      <c r="P1" s="4558" t="s">
        <v>4318</v>
      </c>
      <c r="Q1" s="4558" t="s">
        <v>4319</v>
      </c>
      <c r="R1" s="4563" t="s">
        <v>4320</v>
      </c>
      <c r="S1" s="4563"/>
      <c r="T1" s="4563" t="s">
        <v>4321</v>
      </c>
      <c r="U1" s="4563"/>
      <c r="V1" s="4563" t="s">
        <v>4322</v>
      </c>
      <c r="W1" s="4563"/>
      <c r="X1" s="4563" t="s">
        <v>4323</v>
      </c>
      <c r="Y1" s="4563"/>
      <c r="Z1" s="4564" t="s">
        <v>4324</v>
      </c>
      <c r="AA1" s="4564"/>
      <c r="AB1" s="4565" t="s">
        <v>4325</v>
      </c>
      <c r="AC1" s="4562" t="s">
        <v>4326</v>
      </c>
      <c r="AD1" s="4562" t="s">
        <v>4327</v>
      </c>
      <c r="AE1" s="4562" t="s">
        <v>4328</v>
      </c>
      <c r="AF1" s="4562" t="s">
        <v>4329</v>
      </c>
      <c r="AG1" s="4562" t="s">
        <v>4330</v>
      </c>
      <c r="AH1" s="4562" t="s">
        <v>4331</v>
      </c>
      <c r="AI1" s="4562" t="s">
        <v>4332</v>
      </c>
      <c r="AJ1" s="4562" t="s">
        <v>4333</v>
      </c>
      <c r="AK1" s="4558" t="s">
        <v>4334</v>
      </c>
      <c r="AL1" s="4558" t="s">
        <v>4335</v>
      </c>
      <c r="AM1" s="4558" t="s">
        <v>4336</v>
      </c>
      <c r="AN1" s="4558" t="s">
        <v>4337</v>
      </c>
    </row>
    <row r="2">
      <c r="A2" s="4558" t="s">
        <v>4338</v>
      </c>
      <c r="B2" s="4558"/>
      <c r="C2" s="4558"/>
      <c r="D2" s="4558"/>
      <c r="E2" s="4559"/>
      <c r="F2" s="4558" t="s">
        <v>4339</v>
      </c>
      <c r="G2" s="4560" t="s">
        <v>4340</v>
      </c>
      <c r="H2" s="4560"/>
      <c r="I2" s="4561"/>
      <c r="J2" s="4562"/>
      <c r="K2" s="4562"/>
      <c r="L2" s="4562"/>
      <c r="M2" s="4558" t="s">
        <v>4341</v>
      </c>
      <c r="N2" s="4558" t="s">
        <v>4341</v>
      </c>
      <c r="O2" s="4558"/>
      <c r="P2" s="4558"/>
      <c r="Q2" s="4558"/>
      <c r="R2" s="4563" t="s">
        <v>4339</v>
      </c>
      <c r="S2" s="4566" t="s">
        <v>4340</v>
      </c>
      <c r="T2" s="4563" t="s">
        <v>4339</v>
      </c>
      <c r="U2" s="4566" t="s">
        <v>4340</v>
      </c>
      <c r="V2" s="4563" t="s">
        <v>4339</v>
      </c>
      <c r="W2" s="4566" t="s">
        <v>4340</v>
      </c>
      <c r="X2" s="4563" t="s">
        <v>4339</v>
      </c>
      <c r="Y2" s="4566" t="s">
        <v>4340</v>
      </c>
      <c r="Z2" s="4563" t="s">
        <v>4339</v>
      </c>
      <c r="AA2" s="4566" t="s">
        <v>4340</v>
      </c>
      <c r="AB2" s="4565"/>
      <c r="AC2" s="4562"/>
      <c r="AD2" s="4562"/>
      <c r="AE2" s="4562"/>
      <c r="AF2" s="4562"/>
      <c r="AG2" s="4562"/>
      <c r="AH2" s="4562"/>
      <c r="AI2" s="4562"/>
      <c r="AJ2" s="4562"/>
      <c r="AK2" s="4558"/>
      <c r="AL2" s="4558"/>
      <c r="AM2" s="4558"/>
      <c r="AN2" s="4558"/>
    </row>
    <row customHeight="true" hidden="true" ht="18" r="3">
      <c r="A3" s="4567">
        <v>1</v>
      </c>
      <c r="B3" s="4567" t="s">
        <v>4342</v>
      </c>
      <c r="C3" s="4568" t="s">
        <v>4343</v>
      </c>
      <c r="D3" s="4568" t="s">
        <v>4343</v>
      </c>
      <c r="E3" s="4569" t="s">
        <v>4344</v>
      </c>
      <c r="F3" s="4570">
        <v>419</v>
      </c>
      <c r="G3" s="4571">
        <v>419</v>
      </c>
      <c r="H3" s="4572"/>
      <c r="I3" s="4573">
        <f>VLOOKUP(C3,'Data Products'!$A:$B,2,0)</f>
      </c>
      <c r="J3" s="4574">
        <f t="shared" ref="J3:J24" si="14">IFERROR(I3-TODAY(),"")</f>
      </c>
      <c r="K3" s="4575">
        <v>45723</v>
      </c>
      <c r="L3" s="4576">
        <f t="shared" ref="L3:L24" si="5">TODAY()-K3</f>
      </c>
      <c r="M3" s="4572">
        <v>354</v>
      </c>
      <c r="N3" s="4572">
        <v>380</v>
      </c>
      <c r="O3" s="4572"/>
      <c r="P3" s="4572"/>
      <c r="Q3" s="4567"/>
      <c r="R3" s="4572">
        <v>0</v>
      </c>
      <c r="S3" s="4572">
        <v>0</v>
      </c>
      <c r="T3" s="4572">
        <v>326</v>
      </c>
      <c r="U3" s="4572">
        <v>326</v>
      </c>
      <c r="V3" s="4572">
        <v>146</v>
      </c>
      <c r="W3" s="4572">
        <v>146</v>
      </c>
      <c r="X3" s="4572">
        <v>0</v>
      </c>
      <c r="Y3" s="4572">
        <v>0</v>
      </c>
      <c r="Z3" s="4572">
        <v>0</v>
      </c>
      <c r="AA3" s="4572">
        <v>0</v>
      </c>
      <c r="AB3" s="4577">
        <f t="shared" ref="AB3:AB24" si="1">N3/30</f>
      </c>
      <c r="AC3" s="4578">
        <f t="shared" ref="AC3:AC24" si="26">IFERROR(F3/AB3,"-")</f>
      </c>
      <c r="AD3" s="4579">
        <f t="shared" ref="AD3:AD24" si="17">IFERROR(TODAY()+AC3,"-")</f>
      </c>
      <c r="AE3" s="4580">
        <f t="shared" ref="AE3:AE24" si="8">_xlfn.IFS(AC3="-","Not sold yet",AND(AC3&lt;=150,AC3&gt;60),"Out of stock more than 60 days",AC3&lt;=60,"Out of stock less than 60 days",AC3&gt;=150,"Out of stock more than 150 days")</f>
      </c>
      <c r="AF3" s="4581">
        <f>VLOOKUP(C3,'Data Products'!$A:$J,10,0)</f>
      </c>
      <c r="AG3" s="4582">
        <f t="shared" ref="AG3:AG24" si="29">AF3*F3</f>
      </c>
      <c r="AH3" s="4583">
        <f t="shared" ref="AH3:AH22" si="20">IF(J3&lt;=90,F3,0)</f>
      </c>
      <c r="AI3" s="4584">
        <f>IFERROR(VLOOKUP(C3,$C$3:$AI$42,34,0),"")</f>
      </c>
      <c r="AJ3" s="4585"/>
      <c r="AK3" s="4586"/>
      <c r="AL3" s="4585"/>
      <c r="AM3" s="4586"/>
      <c r="AN3" s="4586"/>
    </row>
    <row r="4">
      <c r="A4" s="4567">
        <v>2</v>
      </c>
      <c r="B4" s="4567" t="s">
        <v>4345</v>
      </c>
      <c r="C4" s="4568" t="s">
        <v>4344</v>
      </c>
      <c r="D4" s="4568" t="s">
        <v>4344</v>
      </c>
      <c r="E4" s="4568" t="s">
        <v>4344</v>
      </c>
      <c r="F4" s="4587">
        <v>19972</v>
      </c>
      <c r="G4" s="4571">
        <v>19323</v>
      </c>
      <c r="H4" s="4572"/>
      <c r="I4" s="4573">
        <f>VLOOKUP(C4,'Data Products'!$A:$B,2,0)</f>
      </c>
      <c r="J4" s="4574">
        <f t="shared" si="14"/>
      </c>
      <c r="K4" s="4575">
        <v>45617</v>
      </c>
      <c r="L4" s="4576">
        <f t="shared" si="5"/>
      </c>
      <c r="M4" s="4572">
        <v>12172</v>
      </c>
      <c r="N4" s="4572">
        <v>17567</v>
      </c>
      <c r="O4" s="4572"/>
      <c r="P4" s="4572"/>
      <c r="Q4" s="4567"/>
      <c r="R4" s="4572">
        <v>0</v>
      </c>
      <c r="S4" s="4572">
        <v>0</v>
      </c>
      <c r="T4" s="4588">
        <v>1378</v>
      </c>
      <c r="U4" s="4588">
        <v>1369</v>
      </c>
      <c r="V4" s="4572">
        <v>115</v>
      </c>
      <c r="W4" s="4572">
        <v>112</v>
      </c>
      <c r="X4" s="4572">
        <v>46</v>
      </c>
      <c r="Y4" s="4572">
        <v>22</v>
      </c>
      <c r="Z4" s="4572">
        <v>0</v>
      </c>
      <c r="AA4" s="4572">
        <v>0</v>
      </c>
      <c r="AB4" s="4577">
        <f t="shared" si="1"/>
      </c>
      <c r="AC4" s="4589">
        <f t="shared" si="26"/>
      </c>
      <c r="AD4" s="4579">
        <f t="shared" si="17"/>
      </c>
      <c r="AE4" s="4590">
        <f t="shared" si="8"/>
      </c>
      <c r="AF4" s="4581">
        <f>VLOOKUP(C4,'Data Products'!$A:$J,10,0)</f>
      </c>
      <c r="AG4" s="4582">
        <f t="shared" si="29"/>
      </c>
      <c r="AH4" s="4583">
        <f t="shared" si="20"/>
      </c>
      <c r="AI4" s="4584" t="s">
        <v>4346</v>
      </c>
      <c r="AJ4" s="4586"/>
      <c r="AK4" s="4586"/>
      <c r="AL4" s="4585"/>
      <c r="AM4" s="4586"/>
      <c r="AN4" s="4586"/>
    </row>
    <row r="5">
      <c r="A5" s="4567">
        <v>3</v>
      </c>
      <c r="B5" s="4567" t="s">
        <v>4345</v>
      </c>
      <c r="C5" s="4591" t="s">
        <v>4347</v>
      </c>
      <c r="D5" s="4591" t="s">
        <v>4347</v>
      </c>
      <c r="E5" s="4591" t="s">
        <v>4347</v>
      </c>
      <c r="F5" s="4587">
        <v>396</v>
      </c>
      <c r="G5" s="4571">
        <v>396</v>
      </c>
      <c r="H5" s="4572"/>
      <c r="I5" s="4573">
        <f>VLOOKUP(C5,'Data Products'!$A:$B,2,0)</f>
      </c>
      <c r="J5" s="4574">
        <f t="shared" si="14"/>
      </c>
      <c r="K5" s="4575">
        <v>45191</v>
      </c>
      <c r="L5" s="4576">
        <f t="shared" si="5"/>
      </c>
      <c r="M5" s="4572">
        <v>42</v>
      </c>
      <c r="N5" s="4592">
        <v>64</v>
      </c>
      <c r="O5" s="4572"/>
      <c r="P5" s="4572"/>
      <c r="Q5" s="4567"/>
      <c r="R5" s="4572">
        <v>0</v>
      </c>
      <c r="S5" s="4572">
        <v>0</v>
      </c>
      <c r="T5" s="4572">
        <v>26</v>
      </c>
      <c r="U5" s="4572">
        <v>26</v>
      </c>
      <c r="V5" s="4572">
        <v>416</v>
      </c>
      <c r="W5" s="4572">
        <v>416</v>
      </c>
      <c r="X5" s="4572">
        <v>0</v>
      </c>
      <c r="Y5" s="4572">
        <v>0</v>
      </c>
      <c r="Z5" s="4572">
        <v>0</v>
      </c>
      <c r="AA5" s="4572">
        <v>0</v>
      </c>
      <c r="AB5" s="4577">
        <f t="shared" si="1"/>
      </c>
      <c r="AC5" s="4589">
        <f t="shared" si="26"/>
      </c>
      <c r="AD5" s="4579">
        <f t="shared" si="17"/>
      </c>
      <c r="AE5" s="4590">
        <f t="shared" si="8"/>
      </c>
      <c r="AF5" s="4581">
        <f>VLOOKUP(C5,'Data Products'!$A:$J,10,0)</f>
      </c>
      <c r="AG5" s="4582">
        <f t="shared" si="29"/>
      </c>
      <c r="AH5" s="4583">
        <f t="shared" si="20"/>
      </c>
      <c r="AI5" s="4584" t="s">
        <v>4348</v>
      </c>
      <c r="AJ5" s="4586"/>
      <c r="AK5" s="4586"/>
      <c r="AL5" s="4585"/>
      <c r="AM5" s="4586"/>
      <c r="AN5" s="4586"/>
    </row>
    <row r="6">
      <c r="A6" s="4567">
        <v>4</v>
      </c>
      <c r="B6" s="4567" t="s">
        <v>4345</v>
      </c>
      <c r="C6" s="4591" t="s">
        <v>4349</v>
      </c>
      <c r="D6" s="4591" t="s">
        <v>4349</v>
      </c>
      <c r="E6" s="4591" t="s">
        <v>4349</v>
      </c>
      <c r="F6" s="4570">
        <v>4338</v>
      </c>
      <c r="G6" s="4571">
        <v>4338</v>
      </c>
      <c r="H6" s="4572"/>
      <c r="I6" s="4573">
        <f>VLOOKUP(C6,'Data Products'!$A:$B,2,0)</f>
      </c>
      <c r="J6" s="4574">
        <f t="shared" si="14"/>
      </c>
      <c r="K6" s="4575">
        <v>45752</v>
      </c>
      <c r="L6" s="4576">
        <f t="shared" si="5"/>
      </c>
      <c r="M6" s="4572">
        <v>4</v>
      </c>
      <c r="N6" s="4572">
        <v>9</v>
      </c>
      <c r="O6" s="4572"/>
      <c r="P6" s="4572"/>
      <c r="Q6" s="4567"/>
      <c r="R6" s="4572">
        <v>0</v>
      </c>
      <c r="S6" s="4572">
        <v>0</v>
      </c>
      <c r="T6" s="4572">
        <v>1</v>
      </c>
      <c r="U6" s="4572">
        <v>1</v>
      </c>
      <c r="V6" s="4572">
        <v>1</v>
      </c>
      <c r="W6" s="4572">
        <v>1</v>
      </c>
      <c r="X6" s="4572">
        <v>0</v>
      </c>
      <c r="Y6" s="4572">
        <v>0</v>
      </c>
      <c r="Z6" s="4572">
        <v>0</v>
      </c>
      <c r="AA6" s="4572">
        <v>0</v>
      </c>
      <c r="AB6" s="4577">
        <f t="shared" si="1"/>
      </c>
      <c r="AC6" s="4589">
        <f t="shared" si="26"/>
      </c>
      <c r="AD6" s="4579">
        <f t="shared" si="17"/>
      </c>
      <c r="AE6" s="4590">
        <f t="shared" si="8"/>
      </c>
      <c r="AF6" s="4581">
        <f>VLOOKUP(C6,'Data Products'!$A:$J,10,0)</f>
      </c>
      <c r="AG6" s="4582">
        <f t="shared" si="29"/>
      </c>
      <c r="AH6" s="4583">
        <f t="shared" si="20"/>
      </c>
      <c r="AI6" s="4584">
        <f t="shared" ref="AI6:AI7" si="11">IFERROR(VLOOKUP(C6,$C$3:$AI$42,34,0),"")</f>
      </c>
      <c r="AJ6" s="4586"/>
      <c r="AK6" s="4586"/>
      <c r="AL6" s="4585"/>
      <c r="AM6" s="4586"/>
      <c r="AN6" s="4586"/>
    </row>
    <row r="7">
      <c r="A7" s="4567">
        <v>5</v>
      </c>
      <c r="B7" s="4567" t="s">
        <v>4345</v>
      </c>
      <c r="C7" s="4591" t="s">
        <v>4350</v>
      </c>
      <c r="D7" s="4591" t="s">
        <v>4350</v>
      </c>
      <c r="E7" s="4591" t="s">
        <v>4350</v>
      </c>
      <c r="F7" s="4570">
        <v>939</v>
      </c>
      <c r="G7" s="4571">
        <v>918</v>
      </c>
      <c r="H7" s="4572"/>
      <c r="I7" s="4573">
        <f>VLOOKUP(C7,'Data Products'!$A:$B,2,0)</f>
      </c>
      <c r="J7" s="4574">
        <f t="shared" si="14"/>
      </c>
      <c r="K7" s="4575">
        <v>45854</v>
      </c>
      <c r="L7" s="4576">
        <f t="shared" si="5"/>
      </c>
      <c r="M7" s="4572">
        <v>22</v>
      </c>
      <c r="N7" s="4592">
        <v>38</v>
      </c>
      <c r="O7" s="4572"/>
      <c r="P7" s="4572"/>
      <c r="Q7" s="4567"/>
      <c r="R7" s="4572">
        <v>0</v>
      </c>
      <c r="S7" s="4572">
        <v>0</v>
      </c>
      <c r="T7" s="4572">
        <v>288</v>
      </c>
      <c r="U7" s="4572">
        <v>288</v>
      </c>
      <c r="V7" s="4572">
        <v>512</v>
      </c>
      <c r="W7" s="4572">
        <v>512</v>
      </c>
      <c r="X7" s="4572">
        <v>20</v>
      </c>
      <c r="Y7" s="4593">
        <v>20</v>
      </c>
      <c r="Z7" s="4572">
        <v>0</v>
      </c>
      <c r="AA7" s="4572">
        <v>0</v>
      </c>
      <c r="AB7" s="4577">
        <f t="shared" si="1"/>
      </c>
      <c r="AC7" s="4594">
        <f t="shared" si="26"/>
      </c>
      <c r="AD7" s="4579">
        <f t="shared" si="17"/>
      </c>
      <c r="AE7" s="4595">
        <f t="shared" si="8"/>
      </c>
      <c r="AF7" s="4581">
        <f>VLOOKUP(C7,'Data Products'!$A:$J,10,0)</f>
      </c>
      <c r="AG7" s="4582">
        <f t="shared" si="29"/>
      </c>
      <c r="AH7" s="4583">
        <f t="shared" si="20"/>
      </c>
      <c r="AI7" s="4584">
        <f t="shared" si="11"/>
      </c>
      <c r="AJ7" s="4586"/>
      <c r="AK7" s="4586"/>
      <c r="AL7" s="4585"/>
      <c r="AM7" s="4586"/>
      <c r="AN7" s="4586"/>
    </row>
    <row r="8">
      <c r="A8" s="4567">
        <v>6</v>
      </c>
      <c r="B8" s="4567" t="s">
        <v>4345</v>
      </c>
      <c r="C8" s="4591" t="s">
        <v>4351</v>
      </c>
      <c r="D8" s="4591" t="s">
        <v>4351</v>
      </c>
      <c r="E8" s="4591" t="s">
        <v>4351</v>
      </c>
      <c r="F8" s="4570">
        <v>2570</v>
      </c>
      <c r="G8" s="4571">
        <v>2570</v>
      </c>
      <c r="H8" s="4572"/>
      <c r="I8" s="4573">
        <f>VLOOKUP(C8,'Data Products'!$A:$B,2,0)</f>
      </c>
      <c r="J8" s="4574">
        <f t="shared" si="14"/>
      </c>
      <c r="K8" s="4575">
        <v>45855</v>
      </c>
      <c r="L8" s="4576">
        <f t="shared" si="5"/>
      </c>
      <c r="M8" s="4572">
        <v>14</v>
      </c>
      <c r="N8" s="4572">
        <v>65</v>
      </c>
      <c r="O8" s="4572"/>
      <c r="P8" s="4572"/>
      <c r="Q8" s="4567"/>
      <c r="R8" s="4572">
        <v>0</v>
      </c>
      <c r="S8" s="4572">
        <v>0</v>
      </c>
      <c r="T8" s="4572">
        <v>51</v>
      </c>
      <c r="U8" s="4572">
        <v>51</v>
      </c>
      <c r="V8" s="4572">
        <v>101</v>
      </c>
      <c r="W8" s="4572">
        <v>101</v>
      </c>
      <c r="X8" s="4572">
        <v>0</v>
      </c>
      <c r="Y8" s="4572">
        <v>0</v>
      </c>
      <c r="Z8" s="4572">
        <v>0</v>
      </c>
      <c r="AA8" s="4572">
        <v>0</v>
      </c>
      <c r="AB8" s="4577">
        <f t="shared" si="1"/>
      </c>
      <c r="AC8" s="4589">
        <f t="shared" si="26"/>
      </c>
      <c r="AD8" s="4579">
        <f t="shared" si="17"/>
      </c>
      <c r="AE8" s="4590">
        <f t="shared" si="8"/>
      </c>
      <c r="AF8" s="4581">
        <f>VLOOKUP(C8,'Data Products'!$A:$J,10,0)</f>
      </c>
      <c r="AG8" s="4582">
        <f t="shared" si="29"/>
      </c>
      <c r="AH8" s="4583">
        <f t="shared" si="20"/>
      </c>
      <c r="AI8" s="4584">
        <f>IFERROR(VLOOKUP(C8,$C$3:$AI$42,34,0)," ")</f>
      </c>
      <c r="AJ8" s="4586"/>
      <c r="AK8" s="4586"/>
      <c r="AL8" s="4585"/>
      <c r="AM8" s="4586"/>
      <c r="AN8" s="4586"/>
    </row>
    <row r="9">
      <c r="A9" s="4567">
        <v>7</v>
      </c>
      <c r="B9" s="4567" t="s">
        <v>4345</v>
      </c>
      <c r="C9" s="4591" t="s">
        <v>4352</v>
      </c>
      <c r="D9" s="4591" t="s">
        <v>4352</v>
      </c>
      <c r="E9" s="4591" t="s">
        <v>4352</v>
      </c>
      <c r="F9" s="4570">
        <v>2062</v>
      </c>
      <c r="G9" s="4571">
        <v>2062</v>
      </c>
      <c r="H9" s="4572"/>
      <c r="I9" s="4573">
        <f>VLOOKUP(C9,'Data Products'!$A:$B,2,0)</f>
      </c>
      <c r="J9" s="4574">
        <f t="shared" si="14"/>
      </c>
      <c r="K9" s="4575">
        <v>45856</v>
      </c>
      <c r="L9" s="4576">
        <f t="shared" si="5"/>
      </c>
      <c r="M9" s="4572">
        <v>0</v>
      </c>
      <c r="N9" s="4592">
        <v>0</v>
      </c>
      <c r="O9" s="4572"/>
      <c r="P9" s="4572"/>
      <c r="Q9" s="4567"/>
      <c r="R9" s="4572">
        <v>0</v>
      </c>
      <c r="S9" s="4572">
        <v>0</v>
      </c>
      <c r="T9" s="4572">
        <v>1480</v>
      </c>
      <c r="U9" s="4572">
        <v>1478</v>
      </c>
      <c r="V9" s="4572">
        <v>1112</v>
      </c>
      <c r="W9" s="4572">
        <v>1112</v>
      </c>
      <c r="X9" s="4572">
        <v>0</v>
      </c>
      <c r="Y9" s="4572">
        <v>0</v>
      </c>
      <c r="Z9" s="4572">
        <v>0</v>
      </c>
      <c r="AA9" s="4572">
        <v>0</v>
      </c>
      <c r="AB9" s="4577">
        <f t="shared" si="1"/>
      </c>
      <c r="AC9" s="4589">
        <f t="shared" si="26"/>
      </c>
      <c r="AD9" s="4579">
        <f t="shared" si="17"/>
      </c>
      <c r="AE9" s="4590">
        <f t="shared" si="8"/>
      </c>
      <c r="AF9" s="4581">
        <f>VLOOKUP(C9,'Data Products'!$A:$J,10,0)</f>
      </c>
      <c r="AG9" s="4582">
        <f t="shared" si="29"/>
      </c>
      <c r="AH9" s="4583">
        <f t="shared" si="20"/>
      </c>
      <c r="AI9" s="4584">
        <f t="shared" ref="AI9:AI11" si="12">IFERROR(VLOOKUP(C9,$C$3:$AI$42,34,0),"")</f>
      </c>
      <c r="AJ9" s="4586"/>
      <c r="AK9" s="4586"/>
      <c r="AL9" s="4585"/>
      <c r="AM9" s="4586"/>
      <c r="AN9" s="4586"/>
    </row>
    <row r="10">
      <c r="A10" s="4567">
        <v>8</v>
      </c>
      <c r="B10" s="4567" t="s">
        <v>4345</v>
      </c>
      <c r="C10" s="4591" t="s">
        <v>4353</v>
      </c>
      <c r="D10" s="4591" t="s">
        <v>4353</v>
      </c>
      <c r="E10" s="4591" t="s">
        <v>4353</v>
      </c>
      <c r="F10" s="4570">
        <v>1041</v>
      </c>
      <c r="G10" s="4571">
        <v>1039</v>
      </c>
      <c r="H10" s="4572"/>
      <c r="I10" s="4573">
        <f>VLOOKUP(C10,'Data Products'!$A:$B,2,0)</f>
      </c>
      <c r="J10" s="4574">
        <f t="shared" si="14"/>
      </c>
      <c r="K10" s="4575">
        <v>45857</v>
      </c>
      <c r="L10" s="4576">
        <f t="shared" si="5"/>
      </c>
      <c r="M10" s="4572">
        <v>119</v>
      </c>
      <c r="N10" s="4572">
        <v>235</v>
      </c>
      <c r="O10" s="4572"/>
      <c r="P10" s="4572"/>
      <c r="Q10" s="4567"/>
      <c r="R10" s="4572">
        <v>0</v>
      </c>
      <c r="S10" s="4572">
        <v>0</v>
      </c>
      <c r="T10" s="4572">
        <v>0</v>
      </c>
      <c r="U10" s="4572">
        <v>0</v>
      </c>
      <c r="V10" s="4572">
        <v>2</v>
      </c>
      <c r="W10" s="4572">
        <v>2</v>
      </c>
      <c r="X10" s="4572">
        <v>0</v>
      </c>
      <c r="Y10" s="4572">
        <v>0</v>
      </c>
      <c r="Z10" s="4572">
        <v>0</v>
      </c>
      <c r="AA10" s="4572">
        <v>0</v>
      </c>
      <c r="AB10" s="4577">
        <f t="shared" si="1"/>
      </c>
      <c r="AC10" s="4589">
        <f t="shared" si="26"/>
      </c>
      <c r="AD10" s="4579">
        <f t="shared" si="17"/>
      </c>
      <c r="AE10" s="4590">
        <f t="shared" si="8"/>
      </c>
      <c r="AF10" s="4581">
        <f>VLOOKUP(C10,'Data Products'!$A:$J,10,0)</f>
      </c>
      <c r="AG10" s="4582">
        <f t="shared" si="29"/>
      </c>
      <c r="AH10" s="4583">
        <f t="shared" si="20"/>
      </c>
      <c r="AI10" s="4584">
        <f t="shared" si="12"/>
      </c>
      <c r="AJ10" s="4586"/>
      <c r="AK10" s="4586"/>
      <c r="AL10" s="4585"/>
      <c r="AM10" s="4586"/>
      <c r="AN10" s="4586"/>
    </row>
    <row r="11">
      <c r="A11" s="4567">
        <v>9</v>
      </c>
      <c r="B11" s="4567" t="s">
        <v>4342</v>
      </c>
      <c r="C11" s="4591" t="s">
        <v>4354</v>
      </c>
      <c r="D11" s="4591" t="s">
        <v>4354</v>
      </c>
      <c r="E11" s="4591" t="s">
        <v>4354</v>
      </c>
      <c r="F11" s="4570">
        <v>1200</v>
      </c>
      <c r="G11" s="4571">
        <v>1200</v>
      </c>
      <c r="H11" s="4572"/>
      <c r="I11" s="4573">
        <f>VLOOKUP(C11,'Data Products'!$A:$B,2,0)</f>
      </c>
      <c r="J11" s="4574">
        <f t="shared" si="14"/>
      </c>
      <c r="K11" s="4575">
        <v>45858</v>
      </c>
      <c r="L11" s="4576">
        <f t="shared" si="5"/>
      </c>
      <c r="M11" s="4596">
        <v>0</v>
      </c>
      <c r="N11" s="4596">
        <v>0</v>
      </c>
      <c r="O11" s="4572"/>
      <c r="P11" s="4572"/>
      <c r="Q11" s="4567"/>
      <c r="R11" s="4572">
        <v>0</v>
      </c>
      <c r="S11" s="4572">
        <v>0</v>
      </c>
      <c r="T11" s="4572">
        <v>1289</v>
      </c>
      <c r="U11" s="4572">
        <v>1289</v>
      </c>
      <c r="V11" s="4572">
        <v>773</v>
      </c>
      <c r="W11" s="4572">
        <v>773</v>
      </c>
      <c r="X11" s="4572">
        <v>0</v>
      </c>
      <c r="Y11" s="4572">
        <v>0</v>
      </c>
      <c r="Z11" s="4572">
        <v>0</v>
      </c>
      <c r="AA11" s="4572">
        <v>0</v>
      </c>
      <c r="AB11" s="4577">
        <f t="shared" si="1"/>
      </c>
      <c r="AC11" s="4589">
        <f t="shared" si="26"/>
      </c>
      <c r="AD11" s="4579">
        <f t="shared" si="17"/>
      </c>
      <c r="AE11" s="4590">
        <f t="shared" si="8"/>
      </c>
      <c r="AF11" s="4581">
        <f>VLOOKUP(C11,'Data Products'!$A:$J,10,0)</f>
      </c>
      <c r="AG11" s="4582">
        <f t="shared" si="29"/>
      </c>
      <c r="AH11" s="4583">
        <f t="shared" si="20"/>
      </c>
      <c r="AI11" s="4584">
        <f t="shared" si="12"/>
      </c>
      <c r="AJ11" s="4586"/>
      <c r="AK11" s="4586"/>
      <c r="AL11" s="4585"/>
      <c r="AM11" s="4586"/>
      <c r="AN11" s="4586"/>
    </row>
    <row r="12">
      <c r="A12" s="4567">
        <v>10</v>
      </c>
      <c r="B12" s="4567" t="s">
        <v>4342</v>
      </c>
      <c r="C12" s="4591" t="s">
        <v>4355</v>
      </c>
      <c r="D12" s="4591" t="s">
        <v>4355</v>
      </c>
      <c r="E12" s="4591" t="s">
        <v>4355</v>
      </c>
      <c r="F12" s="4570">
        <v>1000</v>
      </c>
      <c r="G12" s="4571">
        <v>1000</v>
      </c>
      <c r="H12" s="4572"/>
      <c r="I12" s="4573">
        <f>VLOOKUP(C12,'Data Products'!$A:$B,2,0)</f>
      </c>
      <c r="J12" s="4574">
        <f t="shared" si="14"/>
      </c>
      <c r="K12" s="4575">
        <v>45532</v>
      </c>
      <c r="L12" s="4597">
        <f t="shared" si="5"/>
      </c>
      <c r="M12" s="4598">
        <v>0</v>
      </c>
      <c r="N12" s="4599">
        <v>0</v>
      </c>
      <c r="O12" s="4600"/>
      <c r="P12" s="4572"/>
      <c r="Q12" s="4567"/>
      <c r="R12" s="4572">
        <v>0</v>
      </c>
      <c r="S12" s="4572">
        <v>0</v>
      </c>
      <c r="T12" s="4572">
        <v>417</v>
      </c>
      <c r="U12" s="4572">
        <v>416</v>
      </c>
      <c r="V12" s="4572">
        <v>785</v>
      </c>
      <c r="W12" s="4572">
        <v>785</v>
      </c>
      <c r="X12" s="4572">
        <v>0</v>
      </c>
      <c r="Y12" s="4572">
        <v>0</v>
      </c>
      <c r="Z12" s="4572">
        <v>0</v>
      </c>
      <c r="AA12" s="4572">
        <v>0</v>
      </c>
      <c r="AB12" s="4577">
        <f t="shared" si="1"/>
      </c>
      <c r="AC12" s="4589">
        <f t="shared" si="26"/>
      </c>
      <c r="AD12" s="4579">
        <f t="shared" si="17"/>
      </c>
      <c r="AE12" s="4590">
        <f t="shared" si="8"/>
      </c>
      <c r="AF12" s="4581">
        <f>VLOOKUP(C12,'Data Products'!$A:$J,10,0)</f>
      </c>
      <c r="AG12" s="4582">
        <f t="shared" si="29"/>
      </c>
      <c r="AH12" s="4583">
        <f t="shared" si="20"/>
      </c>
      <c r="AI12" s="4584" t="s">
        <v>4356</v>
      </c>
      <c r="AJ12" s="4586"/>
      <c r="AK12" s="4586"/>
      <c r="AL12" s="4585"/>
      <c r="AM12" s="4586"/>
      <c r="AN12" s="4586"/>
    </row>
    <row r="13">
      <c r="A13" s="4567">
        <v>11</v>
      </c>
      <c r="B13" s="4567" t="s">
        <v>4342</v>
      </c>
      <c r="C13" s="4591" t="s">
        <v>4357</v>
      </c>
      <c r="D13" s="4591" t="s">
        <v>4357</v>
      </c>
      <c r="E13" s="4591" t="s">
        <v>4357</v>
      </c>
      <c r="F13" s="4570">
        <v>500</v>
      </c>
      <c r="G13" s="4571">
        <v>500</v>
      </c>
      <c r="H13" s="4572"/>
      <c r="I13" s="4573">
        <f>VLOOKUP(C13,'Data Products'!$A:$B,2,0)</f>
      </c>
      <c r="J13" s="4574">
        <f t="shared" si="14"/>
      </c>
      <c r="K13" s="4575">
        <v>45504</v>
      </c>
      <c r="L13" s="4601">
        <f t="shared" si="5"/>
      </c>
      <c r="M13" s="4599">
        <v>0</v>
      </c>
      <c r="N13" s="4599">
        <v>0</v>
      </c>
      <c r="O13" s="4600"/>
      <c r="P13" s="4572"/>
      <c r="Q13" s="4567"/>
      <c r="R13" s="4572">
        <v>0</v>
      </c>
      <c r="S13" s="4572">
        <v>0</v>
      </c>
      <c r="T13" s="4572">
        <v>3870</v>
      </c>
      <c r="U13" s="4572">
        <v>1017</v>
      </c>
      <c r="V13" s="4572">
        <v>366</v>
      </c>
      <c r="W13" s="4572">
        <v>366</v>
      </c>
      <c r="X13" s="4572">
        <v>0</v>
      </c>
      <c r="Y13" s="4572">
        <v>0</v>
      </c>
      <c r="Z13" s="4572">
        <v>0</v>
      </c>
      <c r="AA13" s="4572">
        <v>0</v>
      </c>
      <c r="AB13" s="4577">
        <f t="shared" si="1"/>
      </c>
      <c r="AC13" s="4578">
        <f t="shared" si="26"/>
      </c>
      <c r="AD13" s="4579">
        <f t="shared" si="17"/>
      </c>
      <c r="AE13" s="4580">
        <f t="shared" si="8"/>
      </c>
      <c r="AF13" s="4581">
        <f>VLOOKUP(C13,'Data Products'!$A:$J,10,0)</f>
      </c>
      <c r="AG13" s="4582">
        <f t="shared" si="29"/>
      </c>
      <c r="AH13" s="4583">
        <f t="shared" si="20"/>
      </c>
      <c r="AI13" s="4584">
        <f>IFERROR(VLOOKUP(C13,$C$3:$AI$42,34,0),"")</f>
      </c>
      <c r="AJ13" s="4586"/>
      <c r="AK13" s="4586"/>
      <c r="AL13" s="4600"/>
      <c r="AM13" s="4586"/>
      <c r="AN13" s="4586"/>
    </row>
    <row r="14">
      <c r="A14" s="4567">
        <v>12</v>
      </c>
      <c r="B14" s="4567" t="s">
        <v>4345</v>
      </c>
      <c r="C14" s="4591" t="s">
        <v>4358</v>
      </c>
      <c r="D14" s="4591" t="s">
        <v>4358</v>
      </c>
      <c r="E14" s="4602" t="s">
        <v>4359</v>
      </c>
      <c r="F14" s="4570">
        <v>182</v>
      </c>
      <c r="G14" s="4571">
        <v>182</v>
      </c>
      <c r="H14" s="4572"/>
      <c r="I14" s="4573">
        <f>VLOOKUP(C14,'Data Products'!$A:$B,2,0)</f>
      </c>
      <c r="J14" s="4574">
        <f t="shared" si="14"/>
      </c>
      <c r="K14" s="4575">
        <v>45504</v>
      </c>
      <c r="L14" s="4576">
        <f t="shared" si="5"/>
      </c>
      <c r="M14" s="4603">
        <v>0</v>
      </c>
      <c r="N14" s="4603">
        <v>10</v>
      </c>
      <c r="O14" s="4588"/>
      <c r="P14" s="4588"/>
      <c r="Q14" s="4567"/>
      <c r="R14" s="4572">
        <v>1200</v>
      </c>
      <c r="S14" s="4593">
        <v>1200</v>
      </c>
      <c r="T14" s="4572">
        <v>0</v>
      </c>
      <c r="U14" s="4572">
        <v>0</v>
      </c>
      <c r="V14" s="4572">
        <v>0</v>
      </c>
      <c r="W14" s="4572">
        <v>0</v>
      </c>
      <c r="X14" s="4572">
        <v>0</v>
      </c>
      <c r="Y14" s="4572">
        <v>0</v>
      </c>
      <c r="Z14" s="4572">
        <v>0</v>
      </c>
      <c r="AA14" s="4572">
        <v>0</v>
      </c>
      <c r="AB14" s="4577">
        <f t="shared" si="1"/>
      </c>
      <c r="AC14" s="4589">
        <f t="shared" si="26"/>
      </c>
      <c r="AD14" s="4579">
        <f t="shared" si="17"/>
      </c>
      <c r="AE14" s="4590">
        <f t="shared" si="8"/>
      </c>
      <c r="AF14" s="4581">
        <f>VLOOKUP(C14,'Data Products'!$A:$J,10,0)</f>
      </c>
      <c r="AG14" s="4582">
        <f t="shared" si="29"/>
      </c>
      <c r="AH14" s="4583">
        <f t="shared" si="20"/>
      </c>
      <c r="AI14" s="4584">
        <f>IFERROR(VLOOKUP(C14,$C$3:$AI$42,34,0)," ")</f>
      </c>
      <c r="AJ14" s="4585"/>
      <c r="AK14" s="4586"/>
      <c r="AL14" s="4600"/>
      <c r="AM14" s="4586"/>
      <c r="AN14" s="4586"/>
    </row>
    <row r="15">
      <c r="A15" s="4567">
        <v>13</v>
      </c>
      <c r="B15" s="4567" t="s">
        <v>4345</v>
      </c>
      <c r="C15" s="4591" t="s">
        <v>4360</v>
      </c>
      <c r="D15" s="4591" t="s">
        <v>4360</v>
      </c>
      <c r="E15" s="4602" t="s">
        <v>4361</v>
      </c>
      <c r="F15" s="4570">
        <v>112</v>
      </c>
      <c r="G15" s="4571">
        <v>112</v>
      </c>
      <c r="H15" s="4572"/>
      <c r="I15" s="4573">
        <f>VLOOKUP(C15,'Data Products'!$A:$B,2,0)</f>
      </c>
      <c r="J15" s="4574">
        <f t="shared" si="14"/>
      </c>
      <c r="K15" s="4575">
        <v>45648</v>
      </c>
      <c r="L15" s="4576">
        <f t="shared" si="5"/>
      </c>
      <c r="M15" s="4572">
        <v>5</v>
      </c>
      <c r="N15" s="4572">
        <v>48</v>
      </c>
      <c r="O15" s="4588"/>
      <c r="P15" s="4588"/>
      <c r="Q15" s="4567"/>
      <c r="R15" s="4572">
        <v>1000</v>
      </c>
      <c r="S15" s="4593">
        <v>1000</v>
      </c>
      <c r="T15" s="4572">
        <v>0</v>
      </c>
      <c r="U15" s="4572">
        <v>0</v>
      </c>
      <c r="V15" s="4572">
        <v>0</v>
      </c>
      <c r="W15" s="4572">
        <v>0</v>
      </c>
      <c r="X15" s="4572">
        <v>0</v>
      </c>
      <c r="Y15" s="4572">
        <v>0</v>
      </c>
      <c r="Z15" s="4572">
        <v>0</v>
      </c>
      <c r="AA15" s="4572">
        <v>0</v>
      </c>
      <c r="AB15" s="4577">
        <f t="shared" si="1"/>
      </c>
      <c r="AC15" s="4589">
        <f t="shared" si="26"/>
      </c>
      <c r="AD15" s="4579">
        <f t="shared" si="17"/>
      </c>
      <c r="AE15" s="4590">
        <f t="shared" si="8"/>
      </c>
      <c r="AF15" s="4581">
        <f>VLOOKUP(C15,'Data Products'!$A:$J,10,0)</f>
      </c>
      <c r="AG15" s="4582">
        <f t="shared" si="29"/>
      </c>
      <c r="AH15" s="4583">
        <f t="shared" si="20"/>
      </c>
      <c r="AI15" s="4584">
        <f t="shared" ref="AI15:AI17" si="13">IFERROR(VLOOKUP(C15,$C$3:$AI$42,34,0),"")</f>
      </c>
      <c r="AJ15" s="4585"/>
      <c r="AK15" s="4586"/>
      <c r="AL15" s="4600"/>
      <c r="AM15" s="4586"/>
      <c r="AN15" s="4586"/>
    </row>
    <row r="16">
      <c r="A16" s="4567">
        <v>14</v>
      </c>
      <c r="B16" s="4567" t="s">
        <v>4345</v>
      </c>
      <c r="C16" s="4591" t="s">
        <v>4362</v>
      </c>
      <c r="D16" s="4591" t="s">
        <v>4362</v>
      </c>
      <c r="E16" s="4602" t="s">
        <v>4363</v>
      </c>
      <c r="F16" s="4570">
        <v>1000</v>
      </c>
      <c r="G16" s="4571">
        <v>1000</v>
      </c>
      <c r="H16" s="4572"/>
      <c r="I16" s="4573">
        <f>VLOOKUP(C16,'Data Products'!$A:$B,2,0)</f>
      </c>
      <c r="J16" s="4574">
        <f t="shared" si="14"/>
      </c>
      <c r="K16" s="4575">
        <v>45504</v>
      </c>
      <c r="L16" s="4576">
        <f t="shared" si="5"/>
      </c>
      <c r="M16" s="4572">
        <v>0</v>
      </c>
      <c r="N16" s="4572">
        <v>0</v>
      </c>
      <c r="O16" s="4572"/>
      <c r="P16" s="4572"/>
      <c r="Q16" s="4567"/>
      <c r="R16" s="4572">
        <v>500</v>
      </c>
      <c r="S16" s="4572">
        <v>500</v>
      </c>
      <c r="T16" s="4572">
        <v>0</v>
      </c>
      <c r="U16" s="4572">
        <v>0</v>
      </c>
      <c r="V16" s="4572">
        <v>0</v>
      </c>
      <c r="W16" s="4572">
        <v>0</v>
      </c>
      <c r="X16" s="4572">
        <v>0</v>
      </c>
      <c r="Y16" s="4572">
        <v>0</v>
      </c>
      <c r="Z16" s="4572">
        <v>0</v>
      </c>
      <c r="AA16" s="4572">
        <v>0</v>
      </c>
      <c r="AB16" s="4577">
        <f t="shared" si="1"/>
      </c>
      <c r="AC16" s="4589">
        <f t="shared" si="26"/>
      </c>
      <c r="AD16" s="4579">
        <f t="shared" si="17"/>
      </c>
      <c r="AE16" s="4590">
        <f t="shared" si="8"/>
      </c>
      <c r="AF16" s="4581">
        <f>VLOOKUP(C16,'Data Products'!$A:$J,10,0)</f>
      </c>
      <c r="AG16" s="4582">
        <f t="shared" si="29"/>
      </c>
      <c r="AH16" s="4583">
        <f t="shared" si="20"/>
      </c>
      <c r="AI16" s="4584">
        <f t="shared" si="13"/>
      </c>
      <c r="AJ16" s="4585"/>
      <c r="AK16" s="4586"/>
      <c r="AL16" s="4585"/>
      <c r="AM16" s="4586"/>
      <c r="AN16" s="4586"/>
    </row>
    <row r="17">
      <c r="A17" s="4567">
        <v>15</v>
      </c>
      <c r="B17" s="4567" t="s">
        <v>4345</v>
      </c>
      <c r="C17" s="4591" t="s">
        <v>4364</v>
      </c>
      <c r="D17" s="4591" t="s">
        <v>4364</v>
      </c>
      <c r="E17" s="4602" t="s">
        <v>4365</v>
      </c>
      <c r="F17" s="4570">
        <v>22</v>
      </c>
      <c r="G17" s="4571">
        <v>22</v>
      </c>
      <c r="H17" s="4572"/>
      <c r="I17" s="4573">
        <f>VLOOKUP(C17,'Data Products'!$A:$B,2,0)</f>
      </c>
      <c r="J17" s="4574">
        <f t="shared" si="14"/>
      </c>
      <c r="K17" s="4575">
        <v>45653</v>
      </c>
      <c r="L17" s="4576">
        <f t="shared" si="5"/>
      </c>
      <c r="M17" s="4572">
        <v>22</v>
      </c>
      <c r="N17" s="4572">
        <v>44</v>
      </c>
      <c r="O17" s="4572"/>
      <c r="P17" s="4572"/>
      <c r="Q17" s="4567"/>
      <c r="R17" s="4572">
        <v>0</v>
      </c>
      <c r="S17" s="4572">
        <v>0</v>
      </c>
      <c r="T17" s="4572">
        <v>128</v>
      </c>
      <c r="U17" s="4572">
        <v>128</v>
      </c>
      <c r="V17" s="4572">
        <v>54</v>
      </c>
      <c r="W17" s="4572">
        <v>54</v>
      </c>
      <c r="X17" s="4572">
        <v>0</v>
      </c>
      <c r="Y17" s="4572">
        <v>0</v>
      </c>
      <c r="Z17" s="4572">
        <v>0</v>
      </c>
      <c r="AA17" s="4572">
        <v>0</v>
      </c>
      <c r="AB17" s="4577">
        <f t="shared" si="1"/>
      </c>
      <c r="AC17" s="4589">
        <f t="shared" si="26"/>
      </c>
      <c r="AD17" s="4579">
        <f t="shared" si="17"/>
      </c>
      <c r="AE17" s="4590">
        <f t="shared" si="8"/>
      </c>
      <c r="AF17" s="4581">
        <f>VLOOKUP(C17,'Data Products'!$A:$J,10,0)</f>
      </c>
      <c r="AG17" s="4582">
        <f t="shared" si="29"/>
      </c>
      <c r="AH17" s="4583">
        <f t="shared" si="20"/>
      </c>
      <c r="AI17" s="4584">
        <f t="shared" si="13"/>
      </c>
      <c r="AJ17" s="4586"/>
      <c r="AK17" s="4586"/>
      <c r="AL17" s="4585"/>
      <c r="AM17" s="4586"/>
      <c r="AN17" s="4586"/>
    </row>
    <row r="18">
      <c r="A18" s="4567">
        <v>16</v>
      </c>
      <c r="B18" s="4567" t="s">
        <v>4345</v>
      </c>
      <c r="C18" s="4591" t="s">
        <v>4366</v>
      </c>
      <c r="D18" s="4591" t="s">
        <v>4366</v>
      </c>
      <c r="E18" s="4602" t="s">
        <v>4367</v>
      </c>
      <c r="F18" s="4570">
        <v>857</v>
      </c>
      <c r="G18" s="4571">
        <v>833</v>
      </c>
      <c r="H18" s="4572"/>
      <c r="I18" s="4573">
        <f>VLOOKUP(C18,'Data Products'!$A:$B,2,0)</f>
      </c>
      <c r="J18" s="4574">
        <f t="shared" si="14"/>
      </c>
      <c r="K18" s="4575">
        <v>45737</v>
      </c>
      <c r="L18" s="4576">
        <f t="shared" si="5"/>
      </c>
      <c r="M18" s="4572">
        <v>279</v>
      </c>
      <c r="N18" s="4572">
        <v>649</v>
      </c>
      <c r="O18" s="4572"/>
      <c r="P18" s="4572"/>
      <c r="Q18" s="4567"/>
      <c r="R18" s="4572">
        <v>0</v>
      </c>
      <c r="S18" s="4572">
        <v>0</v>
      </c>
      <c r="T18" s="4572">
        <v>0</v>
      </c>
      <c r="U18" s="4572">
        <v>0</v>
      </c>
      <c r="V18" s="4572">
        <v>116</v>
      </c>
      <c r="W18" s="4572">
        <v>116</v>
      </c>
      <c r="X18" s="4572">
        <v>0</v>
      </c>
      <c r="Y18" s="4572">
        <v>0</v>
      </c>
      <c r="Z18" s="4572">
        <v>0</v>
      </c>
      <c r="AA18" s="4572">
        <v>0</v>
      </c>
      <c r="AB18" s="4577">
        <f t="shared" si="1"/>
      </c>
      <c r="AC18" s="4578">
        <f t="shared" si="26"/>
      </c>
      <c r="AD18" s="4579">
        <f t="shared" si="17"/>
      </c>
      <c r="AE18" s="4580">
        <f t="shared" si="8"/>
      </c>
      <c r="AF18" s="4581">
        <f>VLOOKUP(C18,'Data Products'!$A:$J,10,0)</f>
      </c>
      <c r="AG18" s="4582">
        <f t="shared" si="29"/>
      </c>
      <c r="AH18" s="4583">
        <f t="shared" si="20"/>
      </c>
      <c r="AI18" s="4584"/>
      <c r="AJ18" s="4586"/>
      <c r="AK18" s="4586"/>
      <c r="AL18" s="4585"/>
      <c r="AM18" s="4586"/>
      <c r="AN18" s="4586"/>
    </row>
    <row r="19">
      <c r="A19" s="4567">
        <v>17</v>
      </c>
      <c r="B19" s="4567" t="s">
        <v>4345</v>
      </c>
      <c r="C19" s="4591" t="s">
        <v>4368</v>
      </c>
      <c r="D19" s="4591" t="s">
        <v>4368</v>
      </c>
      <c r="E19" s="4591" t="s">
        <v>4368</v>
      </c>
      <c r="F19" s="4570">
        <v>450</v>
      </c>
      <c r="G19" s="4571">
        <v>450</v>
      </c>
      <c r="H19" s="4572"/>
      <c r="I19" s="4573">
        <f>VLOOKUP(C19,'Data Products'!$A:$B,2,0)</f>
      </c>
      <c r="J19" s="4574">
        <f t="shared" si="14"/>
      </c>
      <c r="K19" s="4575">
        <v>45653</v>
      </c>
      <c r="L19" s="4576">
        <f t="shared" si="5"/>
      </c>
      <c r="M19" s="4572">
        <v>8</v>
      </c>
      <c r="N19" s="4572">
        <v>63</v>
      </c>
      <c r="O19" s="4572"/>
      <c r="P19" s="4572"/>
      <c r="Q19" s="4567"/>
      <c r="R19" s="4593">
        <v>600</v>
      </c>
      <c r="S19" s="4572">
        <v>600</v>
      </c>
      <c r="T19" s="4572">
        <v>100</v>
      </c>
      <c r="U19" s="4572">
        <v>100</v>
      </c>
      <c r="V19" s="4572">
        <v>300</v>
      </c>
      <c r="W19" s="4572">
        <v>300</v>
      </c>
      <c r="X19" s="4572">
        <v>0</v>
      </c>
      <c r="Y19" s="4572">
        <v>0</v>
      </c>
      <c r="Z19" s="4572">
        <v>0</v>
      </c>
      <c r="AA19" s="4572">
        <v>0</v>
      </c>
      <c r="AB19" s="4577">
        <f t="shared" si="1"/>
      </c>
      <c r="AC19" s="4578">
        <f t="shared" si="26"/>
      </c>
      <c r="AD19" s="4579">
        <f t="shared" si="17"/>
      </c>
      <c r="AE19" s="4580">
        <f t="shared" si="8"/>
      </c>
      <c r="AF19" s="4581">
        <f>VLOOKUP(C19,'Data Products'!$A:$J,10,0)</f>
      </c>
      <c r="AG19" s="4582">
        <f t="shared" si="29"/>
      </c>
      <c r="AH19" s="4583">
        <f t="shared" si="20"/>
      </c>
      <c r="AI19" s="4584"/>
      <c r="AJ19" s="4586"/>
      <c r="AK19" s="4586"/>
      <c r="AL19" s="4585"/>
      <c r="AM19" s="4586"/>
      <c r="AN19" s="4586"/>
    </row>
    <row r="20">
      <c r="A20" s="4567">
        <v>18</v>
      </c>
      <c r="B20" s="4567" t="s">
        <v>4345</v>
      </c>
      <c r="C20" s="4591" t="s">
        <v>4369</v>
      </c>
      <c r="D20" s="4591" t="s">
        <v>4369</v>
      </c>
      <c r="E20" s="4602" t="s">
        <v>4370</v>
      </c>
      <c r="F20" s="4570">
        <v>9677</v>
      </c>
      <c r="G20" s="4571">
        <v>9673</v>
      </c>
      <c r="H20" s="4572"/>
      <c r="I20" s="4573">
        <f>VLOOKUP(C20,'Data Products'!$A:$B,2,0)</f>
      </c>
      <c r="J20" s="4574">
        <f t="shared" si="14"/>
      </c>
      <c r="K20" s="4575">
        <v>45653</v>
      </c>
      <c r="L20" s="4576">
        <f t="shared" si="5"/>
      </c>
      <c r="M20" s="4572">
        <v>598</v>
      </c>
      <c r="N20" s="4592">
        <v>3071</v>
      </c>
      <c r="O20" s="4572"/>
      <c r="P20" s="4572"/>
      <c r="Q20" s="4567"/>
      <c r="R20" s="4572">
        <v>0</v>
      </c>
      <c r="S20" s="4572">
        <v>0</v>
      </c>
      <c r="T20" s="4572">
        <v>27</v>
      </c>
      <c r="U20" s="4572">
        <v>27</v>
      </c>
      <c r="V20" s="4572">
        <v>25</v>
      </c>
      <c r="W20" s="4572">
        <v>25</v>
      </c>
      <c r="X20" s="4572">
        <v>0</v>
      </c>
      <c r="Y20" s="4572">
        <v>0</v>
      </c>
      <c r="Z20" s="4572">
        <v>0</v>
      </c>
      <c r="AA20" s="4572">
        <v>0</v>
      </c>
      <c r="AB20" s="4577">
        <f t="shared" si="1"/>
      </c>
      <c r="AC20" s="4594">
        <f t="shared" si="26"/>
      </c>
      <c r="AD20" s="4579">
        <f t="shared" si="17"/>
      </c>
      <c r="AE20" s="4595">
        <f t="shared" si="8"/>
      </c>
      <c r="AF20" s="4581">
        <f>VLOOKUP(C20,'Data Products'!$A:$J,10,0)</f>
      </c>
      <c r="AG20" s="4582">
        <f t="shared" si="29"/>
      </c>
      <c r="AH20" s="4583">
        <f t="shared" si="20"/>
      </c>
      <c r="AI20" s="4584" t="s">
        <v>4371</v>
      </c>
      <c r="AJ20" s="4586"/>
      <c r="AK20" s="4586"/>
      <c r="AL20" s="4585"/>
      <c r="AM20" s="4586"/>
      <c r="AN20" s="4586"/>
    </row>
    <row r="21">
      <c r="A21" s="4567">
        <v>19</v>
      </c>
      <c r="B21" s="4567" t="s">
        <v>4345</v>
      </c>
      <c r="C21" s="4591" t="s">
        <v>4372</v>
      </c>
      <c r="D21" s="4591" t="s">
        <v>4372</v>
      </c>
      <c r="E21" s="4602" t="s">
        <v>4373</v>
      </c>
      <c r="F21" s="4570">
        <v>2060</v>
      </c>
      <c r="G21" s="4571">
        <v>2060</v>
      </c>
      <c r="H21" s="4593"/>
      <c r="I21" s="4573">
        <f>VLOOKUP(C21,'Data Products'!$A:$B,2,0)</f>
      </c>
      <c r="J21" s="4574">
        <f t="shared" si="14"/>
      </c>
      <c r="K21" s="4575">
        <v>45847</v>
      </c>
      <c r="L21" s="4576">
        <f t="shared" si="5"/>
      </c>
      <c r="M21" s="4572">
        <v>291</v>
      </c>
      <c r="N21" s="4593">
        <v>505</v>
      </c>
      <c r="O21" s="4572"/>
      <c r="P21" s="4572"/>
      <c r="Q21" s="4567"/>
      <c r="R21" s="4572">
        <v>0</v>
      </c>
      <c r="S21" s="4593">
        <v>0</v>
      </c>
      <c r="T21" s="4572">
        <v>113</v>
      </c>
      <c r="U21" s="4572">
        <v>106</v>
      </c>
      <c r="V21" s="4572">
        <v>1097</v>
      </c>
      <c r="W21" s="4572">
        <v>1097</v>
      </c>
      <c r="X21" s="4572">
        <v>5</v>
      </c>
      <c r="Y21" s="4572">
        <v>0</v>
      </c>
      <c r="Z21" s="4572">
        <v>0</v>
      </c>
      <c r="AA21" s="4572">
        <v>0</v>
      </c>
      <c r="AB21" s="4577">
        <f t="shared" si="1"/>
      </c>
      <c r="AC21" s="4589">
        <f t="shared" si="26"/>
      </c>
      <c r="AD21" s="4579">
        <f t="shared" si="17"/>
      </c>
      <c r="AE21" s="4590">
        <f t="shared" si="8"/>
      </c>
      <c r="AF21" s="4581">
        <f>VLOOKUP(C21,'Data Products'!$A:$J,10,0)</f>
      </c>
      <c r="AG21" s="4582">
        <f t="shared" si="29"/>
      </c>
      <c r="AH21" s="4583">
        <f t="shared" si="20"/>
      </c>
      <c r="AI21" s="4584" t="s">
        <v>4371</v>
      </c>
      <c r="AJ21" s="4586"/>
      <c r="AK21" s="4586"/>
      <c r="AL21" s="4585"/>
      <c r="AM21" s="4586"/>
      <c r="AN21" s="4586"/>
    </row>
    <row customHeight="true" hidden="true" ht="18" r="22">
      <c r="A22" s="4567">
        <v>20</v>
      </c>
      <c r="B22" s="4567" t="s">
        <v>4345</v>
      </c>
      <c r="C22" s="4604" t="s">
        <v>4369</v>
      </c>
      <c r="D22" s="4604" t="s">
        <v>4369</v>
      </c>
      <c r="E22" s="4605" t="s">
        <v>4370</v>
      </c>
      <c r="F22" s="4606">
        <v>9677</v>
      </c>
      <c r="G22" s="4571">
        <v>9673</v>
      </c>
      <c r="H22" s="4572"/>
      <c r="I22" s="4573">
        <f>VLOOKUP(C22,'Data Products'!$A:$B,2,0)</f>
      </c>
      <c r="J22" s="4574">
        <f t="shared" si="14"/>
      </c>
      <c r="K22" s="4575">
        <v>45847</v>
      </c>
      <c r="L22" s="4576">
        <f t="shared" si="5"/>
      </c>
      <c r="M22" s="4572">
        <v>598</v>
      </c>
      <c r="N22" s="4593">
        <v>3071</v>
      </c>
      <c r="O22" s="4572"/>
      <c r="P22" s="4572"/>
      <c r="Q22" s="4567"/>
      <c r="R22" s="4593">
        <v>0</v>
      </c>
      <c r="S22" s="4572">
        <v>0</v>
      </c>
      <c r="T22" s="4572">
        <v>154</v>
      </c>
      <c r="U22" s="4572">
        <v>154</v>
      </c>
      <c r="V22" s="4572">
        <v>310</v>
      </c>
      <c r="W22" s="4572">
        <v>310</v>
      </c>
      <c r="X22" s="4572">
        <v>0</v>
      </c>
      <c r="Y22" s="4572">
        <v>0</v>
      </c>
      <c r="Z22" s="4572">
        <v>0</v>
      </c>
      <c r="AA22" s="4572">
        <v>0</v>
      </c>
      <c r="AB22" s="4577">
        <f t="shared" si="1"/>
      </c>
      <c r="AC22" s="4578">
        <f t="shared" si="26"/>
      </c>
      <c r="AD22" s="4579">
        <f t="shared" si="17"/>
      </c>
      <c r="AE22" s="4580">
        <f t="shared" si="8"/>
      </c>
      <c r="AF22" s="4581">
        <f>VLOOKUP(C22,'Data Products'!$A:$J,10,0)</f>
      </c>
      <c r="AG22" s="4582">
        <f t="shared" si="29"/>
      </c>
      <c r="AH22" s="4583">
        <f t="shared" si="20"/>
      </c>
      <c r="AI22" s="4607" t="s">
        <v>4374</v>
      </c>
      <c r="AJ22" s="4586"/>
      <c r="AK22" s="4586"/>
      <c r="AL22" s="4585"/>
      <c r="AM22" s="4586"/>
      <c r="AN22" s="4586"/>
    </row>
    <row customHeight="true" ht="18" r="23">
      <c r="A23" s="4608">
        <v>25</v>
      </c>
      <c r="B23" s="4567" t="s">
        <v>4342</v>
      </c>
      <c r="C23" s="4609" t="s">
        <v>4375</v>
      </c>
      <c r="D23" s="4609" t="s">
        <v>4375</v>
      </c>
      <c r="E23" s="4609" t="s">
        <v>4375</v>
      </c>
      <c r="F23" s="4610">
        <v>1500</v>
      </c>
      <c r="G23" s="4611">
        <v>1500</v>
      </c>
      <c r="H23" s="4598"/>
      <c r="I23" s="4612">
        <f>VLOOKUP(C23,'Data Products'!$A:$B,2,0)</f>
      </c>
      <c r="J23" s="4613">
        <f t="shared" si="14"/>
      </c>
      <c r="K23" s="4614">
        <v>45416</v>
      </c>
      <c r="L23" s="4615">
        <f t="shared" si="5"/>
      </c>
      <c r="M23" s="4616">
        <v>0</v>
      </c>
      <c r="N23" s="4617">
        <v>0</v>
      </c>
      <c r="O23" s="4618"/>
      <c r="P23" s="4618"/>
      <c r="Q23" s="4618"/>
      <c r="R23" s="4618"/>
      <c r="S23" s="4618"/>
      <c r="T23" s="4618"/>
      <c r="U23" s="4618"/>
      <c r="V23" s="4618"/>
      <c r="W23" s="4618"/>
      <c r="X23" s="4618"/>
      <c r="Y23" s="4618"/>
      <c r="Z23" s="4618"/>
      <c r="AA23" s="4618"/>
      <c r="AB23" s="4619">
        <f t="shared" si="1"/>
      </c>
      <c r="AC23" s="4620">
        <f t="shared" si="26"/>
      </c>
      <c r="AD23" s="4579">
        <f t="shared" si="17"/>
      </c>
      <c r="AE23" s="4621">
        <f t="shared" si="8"/>
      </c>
      <c r="AF23" s="4622">
        <f>VLOOKUP(C23,'Data Products'!$A:$J,10,0)</f>
      </c>
      <c r="AG23" s="4623">
        <f t="shared" si="29"/>
      </c>
      <c r="AH23" s="4624"/>
      <c r="AI23" s="4625"/>
      <c r="AJ23" s="4626"/>
      <c r="AK23" s="4626"/>
      <c r="AL23" s="4627"/>
      <c r="AM23" s="4626"/>
      <c r="AN23" s="4626"/>
    </row>
    <row customHeight="true" ht="18" r="24">
      <c r="A24" s="4608">
        <v>26</v>
      </c>
      <c r="B24" s="4567" t="s">
        <v>4342</v>
      </c>
      <c r="C24" s="4628" t="s">
        <v>4376</v>
      </c>
      <c r="D24" s="4628" t="s">
        <v>4376</v>
      </c>
      <c r="E24" s="4628" t="s">
        <v>4376</v>
      </c>
      <c r="F24" s="4629">
        <v>2000</v>
      </c>
      <c r="G24" s="4610">
        <v>2000</v>
      </c>
      <c r="H24" s="4630"/>
      <c r="I24" s="4631">
        <f>VLOOKUP(C24,'Data Products'!$A:$B,2,0)</f>
      </c>
      <c r="J24" s="4632">
        <f t="shared" si="14"/>
      </c>
      <c r="K24" s="4633">
        <v>45417</v>
      </c>
      <c r="L24" s="4634">
        <f t="shared" si="5"/>
      </c>
      <c r="M24" s="4635">
        <v>0</v>
      </c>
      <c r="N24" s="4636">
        <v>0</v>
      </c>
      <c r="O24" s="4637"/>
      <c r="P24" s="4637"/>
      <c r="Q24" s="4637"/>
      <c r="R24" s="4637"/>
      <c r="S24" s="4637"/>
      <c r="T24" s="4637"/>
      <c r="U24" s="4637"/>
      <c r="V24" s="4637"/>
      <c r="W24" s="4637"/>
      <c r="X24" s="4637"/>
      <c r="Y24" s="4637"/>
      <c r="Z24" s="4637"/>
      <c r="AA24" s="4637"/>
      <c r="AB24" s="4638">
        <f t="shared" si="1"/>
      </c>
      <c r="AC24" s="4639">
        <f t="shared" si="26"/>
      </c>
      <c r="AD24" s="4579">
        <f t="shared" si="17"/>
      </c>
      <c r="AE24" s="4640">
        <f t="shared" si="8"/>
      </c>
      <c r="AF24" s="4623">
        <f>VLOOKUP(C24,'Data Products'!$A:$J,10,0)</f>
      </c>
      <c r="AG24" s="4641">
        <f t="shared" si="29"/>
      </c>
      <c r="AH24" s="4642"/>
      <c r="AI24" s="4625"/>
      <c r="AJ24" s="4626"/>
      <c r="AK24" s="4626"/>
      <c r="AL24" s="4627"/>
      <c r="AM24" s="4626"/>
      <c r="AN24" s="4626"/>
    </row>
    <row r="25">
      <c r="A25" s="4643"/>
      <c r="B25" s="4644"/>
      <c r="C25" s="4643"/>
      <c r="D25" s="4645"/>
      <c r="E25" s="4643"/>
      <c r="F25" s="4643"/>
      <c r="G25" s="4643"/>
      <c r="H25" s="4643"/>
      <c r="I25" s="4643"/>
      <c r="J25" s="4643"/>
      <c r="K25" s="4643"/>
      <c r="L25" s="4646"/>
      <c r="M25" s="4646"/>
      <c r="N25" s="4647" t="s">
        <v>4377</v>
      </c>
      <c r="O25" s="4647"/>
      <c r="P25" s="4647"/>
      <c r="Q25" s="4647"/>
      <c r="R25" s="4647"/>
      <c r="S25" s="4647"/>
      <c r="T25" s="4647"/>
      <c r="U25" s="4647"/>
      <c r="V25" s="4647"/>
      <c r="W25" s="4647"/>
      <c r="X25" s="4647"/>
      <c r="Y25" s="4647"/>
      <c r="Z25" s="4647"/>
      <c r="AA25" s="4647"/>
      <c r="AB25" s="4647"/>
      <c r="AC25" s="4647"/>
      <c r="AD25" s="4647"/>
      <c r="AE25" s="4648" t="s">
        <v>4378</v>
      </c>
      <c r="AF25" s="4649">
        <f t="shared" ref="AF25:AF29" si="24">AG25/$AG$25</f>
      </c>
      <c r="AG25" s="4650">
        <f>SUM(AG4:AG24)</f>
      </c>
      <c r="AH25" s="4650">
        <f>SUM(AH4:AH24)</f>
      </c>
      <c r="AI25" s="4650">
        <f>SUM(AI4:AI24)</f>
      </c>
      <c r="AJ25" s="4651"/>
      <c r="AK25" s="4651"/>
      <c r="AL25" s="4652"/>
      <c r="AM25" s="4651"/>
      <c r="AN25" s="4651"/>
    </row>
    <row r="26">
      <c r="A26" s="4647"/>
      <c r="B26" s="4644"/>
      <c r="C26" s="4644"/>
      <c r="D26" s="4647"/>
      <c r="E26" s="4647"/>
      <c r="F26" s="4647"/>
      <c r="G26" s="4647"/>
      <c r="H26" s="4647"/>
      <c r="I26" s="4644"/>
      <c r="J26" s="4646"/>
      <c r="K26" s="4646"/>
      <c r="L26" s="4646"/>
      <c r="M26" s="4646"/>
      <c r="N26" s="4647"/>
      <c r="O26" s="4647"/>
      <c r="P26" s="4647"/>
      <c r="Q26" s="4647"/>
      <c r="R26" s="4647"/>
      <c r="S26" s="4647"/>
      <c r="T26" s="4647"/>
      <c r="U26" s="4647"/>
      <c r="V26" s="4647"/>
      <c r="W26" s="4647"/>
      <c r="X26" s="4647"/>
      <c r="Y26" s="4647"/>
      <c r="Z26" s="4647"/>
      <c r="AA26" s="4647"/>
      <c r="AB26" s="4647"/>
      <c r="AC26" s="4647"/>
      <c r="AD26" s="4647"/>
      <c r="AE26" s="4653" t="s">
        <v>4379</v>
      </c>
      <c r="AF26" s="4649">
        <f t="shared" si="24"/>
      </c>
      <c r="AG26" s="4654">
        <f>SUMIFS($AG$4:$AG$24,$AE$4:$AE$24,$AE$26)</f>
      </c>
      <c r="AH26" s="4655"/>
      <c r="AI26" s="4652"/>
      <c r="AJ26" s="4651"/>
      <c r="AK26" s="4651"/>
      <c r="AL26" s="4652"/>
      <c r="AM26" s="4651"/>
      <c r="AN26" s="4651"/>
    </row>
    <row r="27">
      <c r="A27" s="4647"/>
      <c r="B27" s="4644"/>
      <c r="C27" s="4644"/>
      <c r="D27" s="4647"/>
      <c r="E27" s="4647"/>
      <c r="F27" s="4647"/>
      <c r="G27" s="4647"/>
      <c r="H27" s="4647"/>
      <c r="I27" s="4644"/>
      <c r="J27" s="4646"/>
      <c r="K27" s="4646"/>
      <c r="L27" s="4646"/>
      <c r="M27" s="4646"/>
      <c r="N27" s="4647"/>
      <c r="O27" s="4647"/>
      <c r="P27" s="4647"/>
      <c r="Q27" s="4647"/>
      <c r="R27" s="4647"/>
      <c r="S27" s="4647"/>
      <c r="T27" s="4647"/>
      <c r="U27" s="4647"/>
      <c r="V27" s="4647"/>
      <c r="W27" s="4647"/>
      <c r="X27" s="4647"/>
      <c r="Y27" s="4647"/>
      <c r="Z27" s="4647"/>
      <c r="AA27" s="4647"/>
      <c r="AB27" s="4647"/>
      <c r="AC27" s="4647"/>
      <c r="AD27" s="4647"/>
      <c r="AE27" s="4653" t="s">
        <v>4380</v>
      </c>
      <c r="AF27" s="4649">
        <f t="shared" si="24"/>
      </c>
      <c r="AG27" s="4654">
        <f t="shared" ref="AG27:AG29" si="0">SUMIFS($AG$4:$AG$24,$AE$4:$AE$24,AE27)</f>
      </c>
      <c r="AH27" s="4655"/>
      <c r="AI27" s="4652"/>
      <c r="AJ27" s="4651"/>
      <c r="AK27" s="4651"/>
      <c r="AL27" s="4652"/>
      <c r="AM27" s="4651"/>
      <c r="AN27" s="4651"/>
    </row>
    <row r="28">
      <c r="A28" s="4647"/>
      <c r="B28" s="4644"/>
      <c r="C28" s="4644"/>
      <c r="D28" s="4647"/>
      <c r="E28" s="4647"/>
      <c r="F28" s="4647"/>
      <c r="G28" s="4647"/>
      <c r="H28" s="4647"/>
      <c r="I28" s="4644"/>
      <c r="J28" s="4646"/>
      <c r="K28" s="4646"/>
      <c r="L28" s="4646"/>
      <c r="M28" s="4646"/>
      <c r="N28" s="4647"/>
      <c r="O28" s="4647"/>
      <c r="P28" s="4647"/>
      <c r="Q28" s="4647"/>
      <c r="R28" s="4647"/>
      <c r="S28" s="4647"/>
      <c r="T28" s="4647"/>
      <c r="U28" s="4647"/>
      <c r="V28" s="4647"/>
      <c r="W28" s="4647"/>
      <c r="X28" s="4647"/>
      <c r="Y28" s="4647"/>
      <c r="Z28" s="4647"/>
      <c r="AA28" s="4647"/>
      <c r="AB28" s="4647"/>
      <c r="AC28" s="4647"/>
      <c r="AD28" s="4647"/>
      <c r="AE28" s="4653" t="s">
        <v>4381</v>
      </c>
      <c r="AF28" s="4649">
        <f t="shared" si="24"/>
      </c>
      <c r="AG28" s="4654">
        <f t="shared" si="0"/>
      </c>
      <c r="AH28" s="4655"/>
      <c r="AI28" s="4652"/>
      <c r="AJ28" s="4651"/>
      <c r="AK28" s="4651"/>
      <c r="AL28" s="4652"/>
      <c r="AM28" s="4651"/>
      <c r="AN28" s="4651"/>
    </row>
    <row r="29">
      <c r="A29" s="4647"/>
      <c r="B29" s="4644"/>
      <c r="C29" s="4644"/>
      <c r="D29" s="4647"/>
      <c r="E29" s="4647"/>
      <c r="F29" s="4647"/>
      <c r="G29" s="4647"/>
      <c r="H29" s="4647"/>
      <c r="I29" s="4644"/>
      <c r="J29" s="4646"/>
      <c r="K29" s="4646"/>
      <c r="L29" s="4646"/>
      <c r="M29" s="4646"/>
      <c r="N29" s="4647"/>
      <c r="O29" s="4647"/>
      <c r="P29" s="4647"/>
      <c r="Q29" s="4647"/>
      <c r="R29" s="4647"/>
      <c r="S29" s="4647"/>
      <c r="T29" s="4647"/>
      <c r="U29" s="4647"/>
      <c r="V29" s="4647"/>
      <c r="W29" s="4647"/>
      <c r="X29" s="4647"/>
      <c r="Y29" s="4647"/>
      <c r="Z29" s="4647"/>
      <c r="AA29" s="4647"/>
      <c r="AB29" s="4647"/>
      <c r="AC29" s="4647"/>
      <c r="AD29" s="4647"/>
      <c r="AE29" s="4653" t="s">
        <v>4382</v>
      </c>
      <c r="AF29" s="4649">
        <f t="shared" si="24"/>
      </c>
      <c r="AG29" s="4654">
        <f t="shared" si="0"/>
      </c>
      <c r="AH29" s="4655"/>
      <c r="AI29" s="4652"/>
      <c r="AJ29" s="4651"/>
      <c r="AK29" s="4651"/>
      <c r="AL29" s="4652"/>
      <c r="AM29" s="4651"/>
      <c r="AN29" s="4651"/>
    </row>
    <row r="30">
      <c r="A30" s="4647"/>
      <c r="B30" s="4644"/>
      <c r="C30" s="4644"/>
      <c r="D30" s="4647"/>
      <c r="E30" s="4647"/>
      <c r="F30" s="4647"/>
      <c r="G30" s="4647"/>
      <c r="H30" s="4647"/>
      <c r="I30" s="4644"/>
      <c r="J30" s="4646"/>
      <c r="K30" s="4646"/>
      <c r="L30" s="4646"/>
      <c r="M30" s="4646"/>
      <c r="N30" s="4647"/>
      <c r="O30" s="4647"/>
      <c r="P30" s="4647"/>
      <c r="Q30" s="4647"/>
      <c r="R30" s="4647"/>
      <c r="S30" s="4647"/>
      <c r="T30" s="4647"/>
      <c r="U30" s="4647"/>
      <c r="V30" s="4647"/>
      <c r="W30" s="4647"/>
      <c r="X30" s="4647"/>
      <c r="Y30" s="4647"/>
      <c r="Z30" s="4647"/>
      <c r="AA30" s="4647"/>
      <c r="AB30" s="4647"/>
      <c r="AC30" s="4647"/>
      <c r="AD30" s="4647"/>
      <c r="AE30" s="4653" t="s">
        <v>4331</v>
      </c>
      <c r="AF30" s="4656">
        <f>AVERAGE(AE29:AC27)/AVERAGE(AE29:AC27)</f>
      </c>
      <c r="AG30" s="4654">
        <f>SUMIF($AC$4:$AC$24,"&lt;90",AG4:AG24)</f>
      </c>
      <c r="AH30" s="4657"/>
      <c r="AI30" s="4652"/>
      <c r="AJ30" s="4651"/>
      <c r="AK30" s="4651"/>
      <c r="AL30" s="4652"/>
      <c r="AM30" s="4651"/>
      <c r="AN30" s="4651"/>
    </row>
    <row r="31">
      <c r="A31" s="4647"/>
      <c r="B31" s="4644"/>
      <c r="C31" s="4644"/>
      <c r="D31" s="4647"/>
      <c r="E31" s="4647"/>
      <c r="F31" s="4647"/>
      <c r="G31" s="4647"/>
      <c r="H31" s="4647"/>
      <c r="I31" s="4644"/>
      <c r="J31" s="4646"/>
      <c r="K31" s="4646"/>
      <c r="L31" s="4646"/>
      <c r="M31" s="4647"/>
      <c r="N31" s="4647"/>
      <c r="O31" s="4647"/>
      <c r="P31" s="4647"/>
      <c r="Q31" s="4647"/>
      <c r="R31" s="4647"/>
      <c r="S31" s="4647"/>
      <c r="T31" s="4647"/>
      <c r="U31" s="4647"/>
      <c r="V31" s="4647"/>
      <c r="W31" s="4647"/>
      <c r="X31" s="4647"/>
      <c r="Y31" s="4647"/>
      <c r="Z31" s="4647"/>
      <c r="AA31" s="4647"/>
      <c r="AB31" s="4647"/>
      <c r="AC31" s="4647"/>
      <c r="AD31" s="4647"/>
      <c r="AE31" s="4647"/>
      <c r="AF31" s="4657"/>
      <c r="AG31" s="4657"/>
      <c r="AH31" s="4657"/>
      <c r="AI31" s="4652"/>
      <c r="AJ31" s="4651"/>
      <c r="AK31" s="4651"/>
      <c r="AL31" s="4652"/>
      <c r="AM31" s="4651"/>
      <c r="AN31" s="4651"/>
    </row>
    <row r="32">
      <c r="A32" s="4658" t="s">
        <v>4383</v>
      </c>
      <c r="B32" s="4563" t="s">
        <v>4305</v>
      </c>
      <c r="C32" s="4563" t="s">
        <v>4384</v>
      </c>
      <c r="D32" s="4658" t="s">
        <v>4307</v>
      </c>
      <c r="E32" s="4658"/>
      <c r="F32" s="4563" t="s">
        <v>4309</v>
      </c>
      <c r="G32" s="4563"/>
      <c r="H32" s="4563" t="s">
        <v>4385</v>
      </c>
      <c r="I32" s="4659" t="s">
        <v>4311</v>
      </c>
      <c r="J32" s="4660" t="s">
        <v>4312</v>
      </c>
      <c r="K32" s="4562" t="s">
        <v>4313</v>
      </c>
      <c r="L32" s="4562" t="s">
        <v>4314</v>
      </c>
      <c r="M32" s="4563" t="s">
        <v>4315</v>
      </c>
      <c r="N32" s="4563" t="s">
        <v>4316</v>
      </c>
      <c r="O32" s="4563" t="s">
        <v>4386</v>
      </c>
      <c r="P32" s="4563" t="s">
        <v>4387</v>
      </c>
      <c r="Q32" s="4563" t="s">
        <v>4319</v>
      </c>
      <c r="R32" s="4661"/>
      <c r="S32" s="4661"/>
      <c r="T32" s="4661"/>
      <c r="U32" s="4661"/>
      <c r="V32" s="4661"/>
      <c r="W32" s="4661"/>
      <c r="X32" s="4661"/>
      <c r="Y32" s="4661"/>
      <c r="Z32" s="4661"/>
      <c r="AA32" s="4661"/>
      <c r="AB32" s="4662" t="s">
        <v>4325</v>
      </c>
      <c r="AC32" s="4660" t="s">
        <v>4326</v>
      </c>
      <c r="AD32" s="4660" t="s">
        <v>4388</v>
      </c>
      <c r="AE32" s="4660" t="s">
        <v>4389</v>
      </c>
      <c r="AF32" s="4663" t="s">
        <v>4329</v>
      </c>
      <c r="AG32" s="4663" t="s">
        <v>4330</v>
      </c>
      <c r="AH32" s="4562" t="s">
        <v>4331</v>
      </c>
      <c r="AI32" s="4660" t="s">
        <v>4332</v>
      </c>
      <c r="AJ32" s="4562" t="s">
        <v>4333</v>
      </c>
      <c r="AK32" s="4563" t="s">
        <v>4334</v>
      </c>
      <c r="AL32" s="4563" t="s">
        <v>4390</v>
      </c>
      <c r="AM32" s="4563" t="s">
        <v>4336</v>
      </c>
      <c r="AN32" s="4563" t="s">
        <v>4337</v>
      </c>
    </row>
    <row r="33">
      <c r="A33" s="4563" t="s">
        <v>4338</v>
      </c>
      <c r="B33" s="4563"/>
      <c r="C33" s="4563"/>
      <c r="D33" s="4664"/>
      <c r="E33" s="4563"/>
      <c r="F33" s="4563" t="s">
        <v>4339</v>
      </c>
      <c r="G33" s="4566" t="s">
        <v>4340</v>
      </c>
      <c r="H33" s="4563"/>
      <c r="I33" s="4665"/>
      <c r="J33" s="4666"/>
      <c r="K33" s="4667"/>
      <c r="L33" s="4562"/>
      <c r="M33" s="4563" t="s">
        <v>4341</v>
      </c>
      <c r="N33" s="4664" t="s">
        <v>4341</v>
      </c>
      <c r="O33" s="4563"/>
      <c r="P33" s="4563"/>
      <c r="Q33" s="4563"/>
      <c r="R33" s="4661"/>
      <c r="S33" s="4661"/>
      <c r="T33" s="4661"/>
      <c r="U33" s="4661"/>
      <c r="V33" s="4661"/>
      <c r="W33" s="4661"/>
      <c r="X33" s="4661"/>
      <c r="Y33" s="4661"/>
      <c r="Z33" s="4661"/>
      <c r="AA33" s="4661"/>
      <c r="AB33" s="4662"/>
      <c r="AC33" s="4660"/>
      <c r="AD33" s="4660"/>
      <c r="AE33" s="4660"/>
      <c r="AF33" s="4663"/>
      <c r="AG33" s="4663"/>
      <c r="AH33" s="4562"/>
      <c r="AI33" s="4666"/>
      <c r="AJ33" s="4562"/>
      <c r="AK33" s="4563"/>
      <c r="AL33" s="4563"/>
      <c r="AM33" s="4563"/>
      <c r="AN33" s="4563"/>
    </row>
    <row r="34">
      <c r="A34" s="4668">
        <v>1</v>
      </c>
      <c r="B34" s="4567" t="s">
        <v>4391</v>
      </c>
      <c r="C34" s="4668" t="s">
        <v>4392</v>
      </c>
      <c r="D34" s="4669"/>
      <c r="E34" s="4670"/>
      <c r="F34" s="4671">
        <v>1543</v>
      </c>
      <c r="G34" s="4671">
        <v>1543</v>
      </c>
      <c r="H34" s="4672"/>
      <c r="I34" s="4673">
        <f>VLOOKUP(C34,'Data Products'!$A:$J,2,0)</f>
      </c>
      <c r="J34" s="4632">
        <f t="shared" ref="J34:J115" si="15">IFERROR(I34-TODAY(),"")</f>
      </c>
      <c r="K34" s="4633">
        <v>45840</v>
      </c>
      <c r="L34" s="4576">
        <f t="shared" ref="L34:L115" si="6">TODAY()-K34</f>
      </c>
      <c r="M34" s="4674">
        <v>0</v>
      </c>
      <c r="N34" s="4675">
        <v>0</v>
      </c>
      <c r="O34" s="4600"/>
      <c r="P34" s="4572"/>
      <c r="Q34" s="4567" t="s">
        <v>4393</v>
      </c>
      <c r="R34" s="4647"/>
      <c r="S34" s="4647"/>
      <c r="T34" s="4676"/>
      <c r="U34" s="4647"/>
      <c r="V34" s="4647"/>
      <c r="W34" s="4647"/>
      <c r="X34" s="4647"/>
      <c r="Y34" s="4647"/>
      <c r="Z34" s="4647"/>
      <c r="AA34" s="4647"/>
      <c r="AB34" s="4677">
        <f t="shared" ref="AB34:AB115" si="2">N34/30</f>
      </c>
      <c r="AC34" s="4594">
        <f t="shared" ref="AC34:AC115" si="27">IFERROR(F34/AB34,"-")</f>
      </c>
      <c r="AD34" s="4579">
        <f t="shared" ref="AD34:AD115" si="18">IFERROR(TODAY()+AC34,"-")</f>
      </c>
      <c r="AE34" s="4595">
        <f t="shared" ref="AE34:AE115" si="9">_xlfn.IFS(AC34="-","Not sold yet",AND(AC34&lt;=150,AC34&gt;60),"Out of stock more than 60 days",AC34&lt;=60,"Out of stock less than 60 days",AC34&gt;=150,"Out of stock more than 150 days")</f>
      </c>
      <c r="AF34" s="4678">
        <f>VLOOKUP(C34,'Data Products'!$A:$J,10,0)</f>
      </c>
      <c r="AG34" s="4679">
        <f t="shared" ref="AG34:AG115" si="30">AF34*F34</f>
      </c>
      <c r="AH34" s="4582"/>
      <c r="AI34" s="4680" t="s">
        <v>4394</v>
      </c>
      <c r="AJ34" s="4681"/>
      <c r="AK34" s="4586"/>
      <c r="AL34" s="4585"/>
      <c r="AM34" s="4586"/>
      <c r="AN34" s="4586"/>
    </row>
    <row customHeight="true" hidden="true" ht="18" r="35">
      <c r="A35" s="4668">
        <v>2</v>
      </c>
      <c r="B35" s="4567" t="s">
        <v>4391</v>
      </c>
      <c r="C35" s="4668" t="s">
        <v>4395</v>
      </c>
      <c r="D35" s="4598"/>
      <c r="E35" s="4600"/>
      <c r="F35" s="4671">
        <v>0</v>
      </c>
      <c r="G35" s="4671">
        <v>0</v>
      </c>
      <c r="H35" s="4672"/>
      <c r="I35" s="4673">
        <f>VLOOKUP(C35,'Data Products'!$A:$J,2,0)</f>
      </c>
      <c r="J35" s="4632">
        <f t="shared" si="15"/>
      </c>
      <c r="K35" s="4633">
        <v>45841</v>
      </c>
      <c r="L35" s="4576">
        <f t="shared" si="6"/>
      </c>
      <c r="M35" s="4682">
        <v>0</v>
      </c>
      <c r="N35" s="4598">
        <v>0</v>
      </c>
      <c r="O35" s="4600"/>
      <c r="P35" s="4572"/>
      <c r="Q35" s="4567" t="s">
        <v>4396</v>
      </c>
      <c r="R35" s="4647"/>
      <c r="S35" s="4647"/>
      <c r="T35" s="4676"/>
      <c r="U35" s="4647"/>
      <c r="V35" s="4647"/>
      <c r="W35" s="4647"/>
      <c r="X35" s="4647"/>
      <c r="Y35" s="4647"/>
      <c r="Z35" s="4647"/>
      <c r="AA35" s="4647"/>
      <c r="AB35" s="4677">
        <f t="shared" si="2"/>
      </c>
      <c r="AC35" s="4589">
        <f t="shared" si="27"/>
      </c>
      <c r="AD35" s="4579">
        <f t="shared" si="18"/>
      </c>
      <c r="AE35" s="4590">
        <f t="shared" si="9"/>
      </c>
      <c r="AF35" s="4678">
        <f>VLOOKUP(C35,'Data Products'!$A:$J,10,0)</f>
      </c>
      <c r="AG35" s="4679">
        <f t="shared" si="30"/>
      </c>
      <c r="AH35" s="4582">
        <f t="shared" ref="AH35:AH54" si="21">IF(J35&lt;=90,F35,0)</f>
      </c>
      <c r="AI35" s="4683"/>
      <c r="AJ35" s="4681"/>
      <c r="AK35" s="4586"/>
      <c r="AL35" s="4585"/>
      <c r="AM35" s="4586"/>
      <c r="AN35" s="4586"/>
    </row>
    <row customHeight="true" hidden="true" ht="18" r="36">
      <c r="A36" s="4668">
        <v>3</v>
      </c>
      <c r="B36" s="4567" t="s">
        <v>4391</v>
      </c>
      <c r="C36" s="4668" t="s">
        <v>4397</v>
      </c>
      <c r="D36" s="4598"/>
      <c r="E36" s="4600"/>
      <c r="F36" s="4671">
        <v>0</v>
      </c>
      <c r="G36" s="4671">
        <v>0</v>
      </c>
      <c r="H36" s="4672"/>
      <c r="I36" s="4673">
        <f>VLOOKUP(C36,'Data Products'!$A:$J,2,0)</f>
      </c>
      <c r="J36" s="4632">
        <f t="shared" si="15"/>
      </c>
      <c r="K36" s="4633">
        <v>45842</v>
      </c>
      <c r="L36" s="4576">
        <f t="shared" si="6"/>
      </c>
      <c r="M36" s="4682">
        <v>0</v>
      </c>
      <c r="N36" s="4598">
        <v>0</v>
      </c>
      <c r="O36" s="4684"/>
      <c r="P36" s="4685"/>
      <c r="Q36" s="4567" t="s">
        <v>4396</v>
      </c>
      <c r="R36" s="4647"/>
      <c r="S36" s="4647"/>
      <c r="T36" s="4676"/>
      <c r="U36" s="4647"/>
      <c r="V36" s="4647"/>
      <c r="W36" s="4647"/>
      <c r="X36" s="4647"/>
      <c r="Y36" s="4647"/>
      <c r="Z36" s="4647"/>
      <c r="AA36" s="4647"/>
      <c r="AB36" s="4677">
        <f t="shared" si="2"/>
      </c>
      <c r="AC36" s="4589">
        <f t="shared" si="27"/>
      </c>
      <c r="AD36" s="4579">
        <f t="shared" si="18"/>
      </c>
      <c r="AE36" s="4590">
        <f t="shared" si="9"/>
      </c>
      <c r="AF36" s="4678">
        <f>VLOOKUP(C36,'Data Products'!$A:$J,10,0)</f>
      </c>
      <c r="AG36" s="4679">
        <f t="shared" si="30"/>
      </c>
      <c r="AH36" s="4582">
        <f t="shared" si="21"/>
      </c>
      <c r="AI36" s="4683"/>
      <c r="AJ36" s="4681"/>
      <c r="AK36" s="4586"/>
      <c r="AL36" s="4585"/>
      <c r="AM36" s="4586"/>
      <c r="AN36" s="4586"/>
    </row>
    <row customHeight="true" hidden="true" ht="18" r="37">
      <c r="A37" s="4668">
        <v>4</v>
      </c>
      <c r="B37" s="4567" t="s">
        <v>4391</v>
      </c>
      <c r="C37" s="4668" t="s">
        <v>4398</v>
      </c>
      <c r="D37" s="4598"/>
      <c r="E37" s="4600"/>
      <c r="F37" s="4671">
        <v>0</v>
      </c>
      <c r="G37" s="4671">
        <v>0</v>
      </c>
      <c r="H37" s="4672"/>
      <c r="I37" s="4673">
        <f>VLOOKUP(C37,'Data Products'!$A:$J,2,0)</f>
      </c>
      <c r="J37" s="4632">
        <f t="shared" si="15"/>
      </c>
      <c r="K37" s="4633">
        <v>45843</v>
      </c>
      <c r="L37" s="4576">
        <f t="shared" si="6"/>
      </c>
      <c r="M37" s="4682">
        <v>0</v>
      </c>
      <c r="N37" s="4598">
        <v>0</v>
      </c>
      <c r="O37" s="4600"/>
      <c r="P37" s="4572"/>
      <c r="Q37" s="4567" t="s">
        <v>4396</v>
      </c>
      <c r="R37" s="4647"/>
      <c r="S37" s="4647"/>
      <c r="T37" s="4686"/>
      <c r="U37" s="4647"/>
      <c r="V37" s="4647"/>
      <c r="W37" s="4647"/>
      <c r="X37" s="4647"/>
      <c r="Y37" s="4647"/>
      <c r="Z37" s="4647"/>
      <c r="AA37" s="4647"/>
      <c r="AB37" s="4677">
        <f t="shared" si="2"/>
      </c>
      <c r="AC37" s="4589">
        <f t="shared" si="27"/>
      </c>
      <c r="AD37" s="4579">
        <f t="shared" si="18"/>
      </c>
      <c r="AE37" s="4590">
        <f t="shared" si="9"/>
      </c>
      <c r="AF37" s="4678">
        <f>VLOOKUP(C37,'Data Products'!$A:$J,10,0)</f>
      </c>
      <c r="AG37" s="4679">
        <f t="shared" si="30"/>
      </c>
      <c r="AH37" s="4582">
        <f t="shared" si="21"/>
      </c>
      <c r="AI37" s="4683"/>
      <c r="AJ37" s="4687"/>
      <c r="AK37" s="4586"/>
      <c r="AL37" s="4585"/>
      <c r="AM37" s="4586"/>
      <c r="AN37" s="4586"/>
    </row>
    <row customHeight="true" hidden="true" ht="18" r="38">
      <c r="A38" s="4668">
        <v>5</v>
      </c>
      <c r="B38" s="4567" t="s">
        <v>4399</v>
      </c>
      <c r="C38" s="4668" t="s">
        <v>4400</v>
      </c>
      <c r="D38" s="4598"/>
      <c r="E38" s="4600"/>
      <c r="F38" s="4671">
        <v>0</v>
      </c>
      <c r="G38" s="4671">
        <v>0</v>
      </c>
      <c r="H38" s="4672"/>
      <c r="I38" s="4673">
        <f>VLOOKUP(C38,'Data Products'!$A:$J,2,0)</f>
      </c>
      <c r="J38" s="4632">
        <f t="shared" si="15"/>
      </c>
      <c r="K38" s="4633">
        <v>45844</v>
      </c>
      <c r="L38" s="4576">
        <f t="shared" si="6"/>
      </c>
      <c r="M38" s="4682">
        <v>0</v>
      </c>
      <c r="N38" s="4598">
        <v>0</v>
      </c>
      <c r="O38" s="4600"/>
      <c r="P38" s="4572"/>
      <c r="Q38" s="4688" t="s">
        <v>4401</v>
      </c>
      <c r="R38" s="4647"/>
      <c r="S38" s="4647"/>
      <c r="T38" s="4676"/>
      <c r="U38" s="4647"/>
      <c r="V38" s="4647"/>
      <c r="W38" s="4647"/>
      <c r="X38" s="4647"/>
      <c r="Y38" s="4647"/>
      <c r="Z38" s="4647"/>
      <c r="AA38" s="4647"/>
      <c r="AB38" s="4677">
        <f t="shared" si="2"/>
      </c>
      <c r="AC38" s="4589">
        <f t="shared" si="27"/>
      </c>
      <c r="AD38" s="4579">
        <f t="shared" si="18"/>
      </c>
      <c r="AE38" s="4590">
        <f t="shared" si="9"/>
      </c>
      <c r="AF38" s="4678">
        <f>VLOOKUP(C38,'Data Products'!$A:$J,10,0)</f>
      </c>
      <c r="AG38" s="4679">
        <f t="shared" si="30"/>
      </c>
      <c r="AH38" s="4582">
        <f t="shared" si="21"/>
      </c>
      <c r="AI38" s="4683"/>
      <c r="AJ38" s="4687"/>
      <c r="AK38" s="4586">
        <v>200</v>
      </c>
      <c r="AL38" s="4585"/>
      <c r="AM38" s="4586"/>
      <c r="AN38" s="4586"/>
    </row>
    <row customHeight="true" hidden="true" ht="18" r="39">
      <c r="A39" s="4668">
        <v>6</v>
      </c>
      <c r="B39" s="4567" t="s">
        <v>4342</v>
      </c>
      <c r="C39" s="4668" t="s">
        <v>4402</v>
      </c>
      <c r="D39" s="4669" t="s">
        <v>4403</v>
      </c>
      <c r="E39" s="4670"/>
      <c r="F39" s="4671">
        <v>0</v>
      </c>
      <c r="G39" s="4671">
        <v>0</v>
      </c>
      <c r="H39" s="4672"/>
      <c r="I39" s="4673">
        <f>VLOOKUP(C39,'Data Products'!$A:$J,2,0)</f>
      </c>
      <c r="J39" s="4632">
        <f t="shared" si="15"/>
      </c>
      <c r="K39" s="4633">
        <v>45845</v>
      </c>
      <c r="L39" s="4576">
        <f t="shared" si="6"/>
      </c>
      <c r="M39" s="4682">
        <v>0</v>
      </c>
      <c r="N39" s="4598">
        <v>0</v>
      </c>
      <c r="O39" s="4600"/>
      <c r="P39" s="4572"/>
      <c r="Q39" s="4567" t="s">
        <v>4401</v>
      </c>
      <c r="R39" s="4647"/>
      <c r="S39" s="4647"/>
      <c r="T39" s="4676"/>
      <c r="U39" s="4647"/>
      <c r="V39" s="4647"/>
      <c r="W39" s="4647"/>
      <c r="X39" s="4647"/>
      <c r="Y39" s="4647"/>
      <c r="Z39" s="4647"/>
      <c r="AA39" s="4647"/>
      <c r="AB39" s="4677">
        <f t="shared" si="2"/>
      </c>
      <c r="AC39" s="4594">
        <f t="shared" si="27"/>
      </c>
      <c r="AD39" s="4579">
        <f t="shared" si="18"/>
      </c>
      <c r="AE39" s="4595">
        <f t="shared" si="9"/>
      </c>
      <c r="AF39" s="4678">
        <f>VLOOKUP(C39,'Data Products'!$A:$J,10,0)</f>
      </c>
      <c r="AG39" s="4679">
        <f t="shared" si="30"/>
      </c>
      <c r="AH39" s="4582">
        <f t="shared" si="21"/>
      </c>
      <c r="AI39" s="4683"/>
      <c r="AJ39" s="4687"/>
      <c r="AK39" s="4586"/>
      <c r="AL39" s="4585"/>
      <c r="AM39" s="4586"/>
      <c r="AN39" s="4586"/>
    </row>
    <row customHeight="true" hidden="true" ht="18" r="40">
      <c r="A40" s="4668">
        <v>7</v>
      </c>
      <c r="B40" s="4567" t="s">
        <v>4342</v>
      </c>
      <c r="C40" s="4644" t="s">
        <v>4404</v>
      </c>
      <c r="D40" s="4669" t="s">
        <v>4404</v>
      </c>
      <c r="E40" s="4670"/>
      <c r="F40" s="4671">
        <v>0</v>
      </c>
      <c r="G40" s="4671">
        <v>0</v>
      </c>
      <c r="H40" s="4672"/>
      <c r="I40" s="4673">
        <f>VLOOKUP(C40,'Data Products'!$A:$J,2,0)</f>
      </c>
      <c r="J40" s="4632">
        <f t="shared" si="15"/>
      </c>
      <c r="K40" s="4633">
        <v>45846</v>
      </c>
      <c r="L40" s="4576">
        <f t="shared" si="6"/>
      </c>
      <c r="M40" s="4682">
        <v>0</v>
      </c>
      <c r="N40" s="4598">
        <v>0</v>
      </c>
      <c r="O40" s="4600"/>
      <c r="P40" s="4572"/>
      <c r="Q40" s="4689" t="s">
        <v>4401</v>
      </c>
      <c r="R40" s="4647"/>
      <c r="S40" s="4647"/>
      <c r="T40" s="4676"/>
      <c r="U40" s="4647"/>
      <c r="V40" s="4647"/>
      <c r="W40" s="4647"/>
      <c r="X40" s="4647"/>
      <c r="Y40" s="4647"/>
      <c r="Z40" s="4647"/>
      <c r="AA40" s="4647"/>
      <c r="AB40" s="4677">
        <f t="shared" si="2"/>
      </c>
      <c r="AC40" s="4690">
        <f t="shared" si="27"/>
      </c>
      <c r="AD40" s="4579">
        <f t="shared" si="18"/>
      </c>
      <c r="AE40" s="4691">
        <f t="shared" si="9"/>
      </c>
      <c r="AF40" s="4678">
        <f>VLOOKUP(C40,'Data Products'!$A:$J,10,0)</f>
      </c>
      <c r="AG40" s="4679">
        <f t="shared" si="30"/>
      </c>
      <c r="AH40" s="4582">
        <f t="shared" si="21"/>
      </c>
      <c r="AI40" s="4683"/>
      <c r="AJ40" s="4687"/>
      <c r="AK40" s="4586"/>
      <c r="AL40" s="4585"/>
      <c r="AM40" s="4586"/>
      <c r="AN40" s="4586"/>
    </row>
    <row customHeight="true" hidden="true" ht="18" r="41">
      <c r="A41" s="4668">
        <v>8</v>
      </c>
      <c r="B41" s="4567" t="s">
        <v>4342</v>
      </c>
      <c r="C41" s="4668" t="s">
        <v>4405</v>
      </c>
      <c r="D41" s="4598"/>
      <c r="E41" s="4600"/>
      <c r="F41" s="4671">
        <v>0</v>
      </c>
      <c r="G41" s="4671">
        <v>0</v>
      </c>
      <c r="H41" s="4672"/>
      <c r="I41" s="4673">
        <f>VLOOKUP(C41,'Data Products'!$A:$J,2,0)</f>
      </c>
      <c r="J41" s="4632">
        <f t="shared" si="15"/>
      </c>
      <c r="K41" s="4633">
        <v>45847</v>
      </c>
      <c r="L41" s="4576">
        <f t="shared" si="6"/>
      </c>
      <c r="M41" s="4682">
        <v>0</v>
      </c>
      <c r="N41" s="4598">
        <v>0</v>
      </c>
      <c r="O41" s="4600"/>
      <c r="P41" s="4572"/>
      <c r="Q41" s="4567" t="s">
        <v>4401</v>
      </c>
      <c r="R41" s="4647"/>
      <c r="S41" s="4647"/>
      <c r="T41" s="4676"/>
      <c r="U41" s="4647"/>
      <c r="V41" s="4647"/>
      <c r="W41" s="4647"/>
      <c r="X41" s="4647"/>
      <c r="Y41" s="4647"/>
      <c r="Z41" s="4647"/>
      <c r="AA41" s="4647"/>
      <c r="AB41" s="4677">
        <f t="shared" si="2"/>
      </c>
      <c r="AC41" s="4589">
        <f t="shared" si="27"/>
      </c>
      <c r="AD41" s="4579">
        <f t="shared" si="18"/>
      </c>
      <c r="AE41" s="4590">
        <f t="shared" si="9"/>
      </c>
      <c r="AF41" s="4678">
        <f>VLOOKUP(C41,'Data Products'!$A:$J,10,0)</f>
      </c>
      <c r="AG41" s="4679">
        <f t="shared" si="30"/>
      </c>
      <c r="AH41" s="4582">
        <f t="shared" si="21"/>
      </c>
      <c r="AI41" s="4683"/>
      <c r="AJ41" s="4687"/>
      <c r="AK41" s="4586"/>
      <c r="AL41" s="4585"/>
      <c r="AM41" s="4586"/>
      <c r="AN41" s="4586"/>
    </row>
    <row customHeight="true" hidden="true" ht="18" r="42">
      <c r="A42" s="4668">
        <v>9</v>
      </c>
      <c r="B42" s="4567" t="s">
        <v>4342</v>
      </c>
      <c r="C42" s="4668" t="s">
        <v>4406</v>
      </c>
      <c r="D42" s="4598"/>
      <c r="E42" s="4600"/>
      <c r="F42" s="4671">
        <v>0</v>
      </c>
      <c r="G42" s="4671">
        <v>0</v>
      </c>
      <c r="H42" s="4672"/>
      <c r="I42" s="4673">
        <f>VLOOKUP(C42,'Data Products'!$A:$J,2,0)</f>
      </c>
      <c r="J42" s="4632">
        <f t="shared" si="15"/>
      </c>
      <c r="K42" s="4633">
        <v>45848</v>
      </c>
      <c r="L42" s="4576">
        <f t="shared" si="6"/>
      </c>
      <c r="M42" s="4682">
        <v>0</v>
      </c>
      <c r="N42" s="4598">
        <v>0</v>
      </c>
      <c r="O42" s="4600"/>
      <c r="P42" s="4572"/>
      <c r="Q42" s="4567" t="s">
        <v>4401</v>
      </c>
      <c r="R42" s="4647"/>
      <c r="S42" s="4647"/>
      <c r="T42" s="4676"/>
      <c r="U42" s="4647"/>
      <c r="V42" s="4647"/>
      <c r="W42" s="4647"/>
      <c r="X42" s="4647"/>
      <c r="Y42" s="4647"/>
      <c r="Z42" s="4647"/>
      <c r="AA42" s="4647"/>
      <c r="AB42" s="4677">
        <f t="shared" si="2"/>
      </c>
      <c r="AC42" s="4594">
        <f t="shared" si="27"/>
      </c>
      <c r="AD42" s="4579">
        <f t="shared" si="18"/>
      </c>
      <c r="AE42" s="4595">
        <f t="shared" si="9"/>
      </c>
      <c r="AF42" s="4678">
        <f>VLOOKUP(C42,'Data Products'!$A:$J,10,0)</f>
      </c>
      <c r="AG42" s="4679">
        <f t="shared" si="30"/>
      </c>
      <c r="AH42" s="4582">
        <f t="shared" si="21"/>
      </c>
      <c r="AI42" s="4683"/>
      <c r="AJ42" s="4687"/>
      <c r="AK42" s="4586"/>
      <c r="AL42" s="4585"/>
      <c r="AM42" s="4586"/>
      <c r="AN42" s="4586"/>
    </row>
    <row customHeight="true" hidden="true" ht="18" r="43">
      <c r="A43" s="4668">
        <v>10</v>
      </c>
      <c r="B43" s="4567" t="s">
        <v>4342</v>
      </c>
      <c r="C43" s="4668" t="s">
        <v>4407</v>
      </c>
      <c r="D43" s="4598"/>
      <c r="E43" s="4600"/>
      <c r="F43" s="4671">
        <v>0</v>
      </c>
      <c r="G43" s="4671">
        <v>0</v>
      </c>
      <c r="H43" s="4672"/>
      <c r="I43" s="4673">
        <f>VLOOKUP(C43,'Data Products'!$A:$J,2,0)</f>
      </c>
      <c r="J43" s="4632">
        <f t="shared" si="15"/>
      </c>
      <c r="K43" s="4633">
        <v>45849</v>
      </c>
      <c r="L43" s="4576">
        <f t="shared" si="6"/>
      </c>
      <c r="M43" s="4682">
        <v>0</v>
      </c>
      <c r="N43" s="4598">
        <v>0</v>
      </c>
      <c r="O43" s="4600"/>
      <c r="P43" s="4572"/>
      <c r="Q43" s="4567" t="s">
        <v>4401</v>
      </c>
      <c r="R43" s="4647"/>
      <c r="S43" s="4647"/>
      <c r="T43" s="4676"/>
      <c r="U43" s="4647"/>
      <c r="V43" s="4647"/>
      <c r="W43" s="4647"/>
      <c r="X43" s="4647"/>
      <c r="Y43" s="4647"/>
      <c r="Z43" s="4647"/>
      <c r="AA43" s="4647"/>
      <c r="AB43" s="4677">
        <f t="shared" si="2"/>
      </c>
      <c r="AC43" s="4589">
        <f t="shared" si="27"/>
      </c>
      <c r="AD43" s="4579">
        <f t="shared" si="18"/>
      </c>
      <c r="AE43" s="4590">
        <f t="shared" si="9"/>
      </c>
      <c r="AF43" s="4678">
        <f>VLOOKUP(C43,'Data Products'!$A:$J,10,0)</f>
      </c>
      <c r="AG43" s="4679">
        <f t="shared" si="30"/>
      </c>
      <c r="AH43" s="4582">
        <f t="shared" si="21"/>
      </c>
      <c r="AI43" s="4683"/>
      <c r="AJ43" s="4687"/>
      <c r="AK43" s="4586">
        <v>150</v>
      </c>
      <c r="AL43" s="4585"/>
      <c r="AM43" s="4586"/>
      <c r="AN43" s="4586"/>
    </row>
    <row customHeight="true" hidden="true" ht="18" r="44">
      <c r="A44" s="4668">
        <v>11</v>
      </c>
      <c r="B44" s="4567" t="s">
        <v>4391</v>
      </c>
      <c r="C44" s="4668" t="s">
        <v>4408</v>
      </c>
      <c r="D44" s="4598"/>
      <c r="E44" s="4600"/>
      <c r="F44" s="4671">
        <v>0</v>
      </c>
      <c r="G44" s="4671">
        <v>0</v>
      </c>
      <c r="H44" s="4672"/>
      <c r="I44" s="4673">
        <f>VLOOKUP(C44,'Data Products'!$A:$J,2,0)</f>
      </c>
      <c r="J44" s="4632">
        <f t="shared" si="15"/>
      </c>
      <c r="K44" s="4633">
        <v>45850</v>
      </c>
      <c r="L44" s="4576">
        <f t="shared" si="6"/>
      </c>
      <c r="M44" s="4682">
        <v>0</v>
      </c>
      <c r="N44" s="4598">
        <v>0</v>
      </c>
      <c r="O44" s="4600"/>
      <c r="P44" s="4572"/>
      <c r="Q44" s="4567" t="s">
        <v>4401</v>
      </c>
      <c r="R44" s="4647"/>
      <c r="S44" s="4647"/>
      <c r="T44" s="4676"/>
      <c r="U44" s="4647"/>
      <c r="V44" s="4647"/>
      <c r="W44" s="4647"/>
      <c r="X44" s="4647"/>
      <c r="Y44" s="4647"/>
      <c r="Z44" s="4647"/>
      <c r="AA44" s="4647"/>
      <c r="AB44" s="4677">
        <f t="shared" si="2"/>
      </c>
      <c r="AC44" s="4690">
        <f t="shared" si="27"/>
      </c>
      <c r="AD44" s="4579">
        <f t="shared" si="18"/>
      </c>
      <c r="AE44" s="4691">
        <f t="shared" si="9"/>
      </c>
      <c r="AF44" s="4678">
        <f>VLOOKUP(C44,'Data Products'!$A:$J,10,0)</f>
      </c>
      <c r="AG44" s="4679">
        <f t="shared" si="30"/>
      </c>
      <c r="AH44" s="4582">
        <f t="shared" si="21"/>
      </c>
      <c r="AI44" s="4683"/>
      <c r="AJ44" s="4687"/>
      <c r="AK44" s="4586"/>
      <c r="AL44" s="4585"/>
      <c r="AM44" s="4586"/>
      <c r="AN44" s="4586"/>
    </row>
    <row customHeight="true" hidden="true" ht="18" r="45">
      <c r="A45" s="4668">
        <v>12</v>
      </c>
      <c r="B45" s="4567" t="s">
        <v>4342</v>
      </c>
      <c r="C45" s="4668" t="s">
        <v>4409</v>
      </c>
      <c r="D45" s="4669" t="s">
        <v>4410</v>
      </c>
      <c r="E45" s="4670"/>
      <c r="F45" s="4671">
        <v>0</v>
      </c>
      <c r="G45" s="4671">
        <v>0</v>
      </c>
      <c r="H45" s="4672"/>
      <c r="I45" s="4673">
        <f>VLOOKUP(C45,'Data Products'!$A:$J,2,0)</f>
      </c>
      <c r="J45" s="4632">
        <f t="shared" si="15"/>
      </c>
      <c r="K45" s="4633">
        <v>45851</v>
      </c>
      <c r="L45" s="4576">
        <f t="shared" si="6"/>
      </c>
      <c r="M45" s="4682">
        <v>0</v>
      </c>
      <c r="N45" s="4598">
        <v>3</v>
      </c>
      <c r="O45" s="4600"/>
      <c r="P45" s="4572"/>
      <c r="Q45" s="4567" t="s">
        <v>4401</v>
      </c>
      <c r="R45" s="4647"/>
      <c r="S45" s="4647"/>
      <c r="T45" s="4676"/>
      <c r="U45" s="4647"/>
      <c r="V45" s="4647"/>
      <c r="W45" s="4647"/>
      <c r="X45" s="4647"/>
      <c r="Y45" s="4647"/>
      <c r="Z45" s="4647"/>
      <c r="AA45" s="4647"/>
      <c r="AB45" s="4677">
        <f t="shared" si="2"/>
      </c>
      <c r="AC45" s="4690">
        <f t="shared" si="27"/>
      </c>
      <c r="AD45" s="4579">
        <f t="shared" si="18"/>
      </c>
      <c r="AE45" s="4691">
        <f t="shared" si="9"/>
      </c>
      <c r="AF45" s="4678">
        <f>VLOOKUP(C45,'Data Products'!$A:$J,10,0)</f>
      </c>
      <c r="AG45" s="4679">
        <f t="shared" si="30"/>
      </c>
      <c r="AH45" s="4582">
        <f t="shared" si="21"/>
      </c>
      <c r="AI45" s="4683"/>
      <c r="AJ45" s="4687"/>
      <c r="AK45" s="4586"/>
      <c r="AL45" s="4585"/>
      <c r="AM45" s="4586"/>
      <c r="AN45" s="4586"/>
    </row>
    <row customHeight="true" hidden="true" ht="18" r="46">
      <c r="A46" s="4668">
        <v>13</v>
      </c>
      <c r="B46" s="4567" t="s">
        <v>4342</v>
      </c>
      <c r="C46" s="4668" t="s">
        <v>4411</v>
      </c>
      <c r="D46" s="4598"/>
      <c r="E46" s="4600"/>
      <c r="F46" s="4671">
        <v>0</v>
      </c>
      <c r="G46" s="4671">
        <v>0</v>
      </c>
      <c r="H46" s="4672"/>
      <c r="I46" s="4673">
        <f>VLOOKUP(C46,'Data Products'!$A:$J,2,0)</f>
      </c>
      <c r="J46" s="4632">
        <f t="shared" si="15"/>
      </c>
      <c r="K46" s="4633">
        <v>45852</v>
      </c>
      <c r="L46" s="4576">
        <f t="shared" si="6"/>
      </c>
      <c r="M46" s="4682">
        <v>0</v>
      </c>
      <c r="N46" s="4598">
        <v>0</v>
      </c>
      <c r="O46" s="4600"/>
      <c r="P46" s="4572"/>
      <c r="Q46" s="4567" t="s">
        <v>4401</v>
      </c>
      <c r="R46" s="4647"/>
      <c r="S46" s="4647"/>
      <c r="T46" s="4676"/>
      <c r="U46" s="4647"/>
      <c r="V46" s="4647"/>
      <c r="W46" s="4647"/>
      <c r="X46" s="4647"/>
      <c r="Y46" s="4647"/>
      <c r="Z46" s="4647"/>
      <c r="AA46" s="4647"/>
      <c r="AB46" s="4677">
        <f t="shared" si="2"/>
      </c>
      <c r="AC46" s="4589">
        <f t="shared" si="27"/>
      </c>
      <c r="AD46" s="4579">
        <f t="shared" si="18"/>
      </c>
      <c r="AE46" s="4590">
        <f t="shared" si="9"/>
      </c>
      <c r="AF46" s="4678">
        <f>VLOOKUP(C46,'Data Products'!$A:$J,10,0)</f>
      </c>
      <c r="AG46" s="4679">
        <f t="shared" si="30"/>
      </c>
      <c r="AH46" s="4582">
        <f t="shared" si="21"/>
      </c>
      <c r="AI46" s="4683"/>
      <c r="AJ46" s="4687"/>
      <c r="AK46" s="4586"/>
      <c r="AL46" s="4585"/>
      <c r="AM46" s="4586"/>
      <c r="AN46" s="4586"/>
    </row>
    <row customHeight="true" hidden="true" ht="18" r="47">
      <c r="A47" s="4668">
        <v>14</v>
      </c>
      <c r="B47" s="4567" t="s">
        <v>4391</v>
      </c>
      <c r="C47" s="4668" t="s">
        <v>4412</v>
      </c>
      <c r="D47" s="4669" t="s">
        <v>4413</v>
      </c>
      <c r="E47" s="4670"/>
      <c r="F47" s="4671">
        <v>0</v>
      </c>
      <c r="G47" s="4671">
        <v>0</v>
      </c>
      <c r="H47" s="4672"/>
      <c r="I47" s="4673">
        <f>VLOOKUP(C47,'Data Products'!$A:$J,2,0)</f>
      </c>
      <c r="J47" s="4632">
        <f t="shared" si="15"/>
      </c>
      <c r="K47" s="4633">
        <v>45853</v>
      </c>
      <c r="L47" s="4576">
        <f t="shared" si="6"/>
      </c>
      <c r="M47" s="4682">
        <v>0</v>
      </c>
      <c r="N47" s="4598">
        <v>0</v>
      </c>
      <c r="O47" s="4600"/>
      <c r="P47" s="4572"/>
      <c r="Q47" s="4567" t="s">
        <v>4401</v>
      </c>
      <c r="R47" s="4647"/>
      <c r="S47" s="4647"/>
      <c r="T47" s="4676"/>
      <c r="U47" s="4647"/>
      <c r="V47" s="4647"/>
      <c r="W47" s="4647"/>
      <c r="X47" s="4647"/>
      <c r="Y47" s="4647"/>
      <c r="Z47" s="4647"/>
      <c r="AA47" s="4647"/>
      <c r="AB47" s="4677">
        <f t="shared" si="2"/>
      </c>
      <c r="AC47" s="4690">
        <f t="shared" si="27"/>
      </c>
      <c r="AD47" s="4579">
        <f t="shared" si="18"/>
      </c>
      <c r="AE47" s="4691">
        <f t="shared" si="9"/>
      </c>
      <c r="AF47" s="4678">
        <f>VLOOKUP(C47,'Data Products'!$A:$J,10,0)</f>
      </c>
      <c r="AG47" s="4679">
        <f t="shared" si="30"/>
      </c>
      <c r="AH47" s="4582">
        <f t="shared" si="21"/>
      </c>
      <c r="AI47" s="4683"/>
      <c r="AJ47" s="4687"/>
      <c r="AK47" s="4586"/>
      <c r="AL47" s="4585"/>
      <c r="AM47" s="4586"/>
      <c r="AN47" s="4586"/>
    </row>
    <row customHeight="true" hidden="true" ht="18" r="48">
      <c r="A48" s="4668">
        <v>15</v>
      </c>
      <c r="B48" s="4567" t="s">
        <v>4391</v>
      </c>
      <c r="C48" s="4668" t="s">
        <v>4414</v>
      </c>
      <c r="D48" s="4598"/>
      <c r="E48" s="4600"/>
      <c r="F48" s="4671">
        <v>0</v>
      </c>
      <c r="G48" s="4671">
        <v>0</v>
      </c>
      <c r="H48" s="4672"/>
      <c r="I48" s="4673">
        <f>VLOOKUP(C48,'Data Products'!$A:$J,2,0)</f>
      </c>
      <c r="J48" s="4632">
        <f t="shared" si="15"/>
      </c>
      <c r="K48" s="4633">
        <v>45854</v>
      </c>
      <c r="L48" s="4576">
        <f t="shared" si="6"/>
      </c>
      <c r="M48" s="4682">
        <v>0</v>
      </c>
      <c r="N48" s="4598">
        <v>0</v>
      </c>
      <c r="O48" s="4600"/>
      <c r="P48" s="4572"/>
      <c r="Q48" s="4567" t="s">
        <v>4401</v>
      </c>
      <c r="R48" s="4647"/>
      <c r="S48" s="4647"/>
      <c r="T48" s="4676"/>
      <c r="U48" s="4647"/>
      <c r="V48" s="4647"/>
      <c r="W48" s="4647"/>
      <c r="X48" s="4647"/>
      <c r="Y48" s="4647"/>
      <c r="Z48" s="4647"/>
      <c r="AA48" s="4647"/>
      <c r="AB48" s="4677">
        <f t="shared" si="2"/>
      </c>
      <c r="AC48" s="4690">
        <f t="shared" si="27"/>
      </c>
      <c r="AD48" s="4579">
        <f t="shared" si="18"/>
      </c>
      <c r="AE48" s="4691">
        <f t="shared" si="9"/>
      </c>
      <c r="AF48" s="4678">
        <f>VLOOKUP(C48,'Data Products'!$A:$J,10,0)</f>
      </c>
      <c r="AG48" s="4679">
        <f t="shared" si="30"/>
      </c>
      <c r="AH48" s="4582">
        <f t="shared" si="21"/>
      </c>
      <c r="AI48" s="4683"/>
      <c r="AJ48" s="4687"/>
      <c r="AK48" s="4586">
        <v>340</v>
      </c>
      <c r="AL48" s="4585"/>
      <c r="AM48" s="4586"/>
      <c r="AN48" s="4586"/>
    </row>
    <row customHeight="true" hidden="true" ht="18" r="49">
      <c r="A49" s="4668">
        <v>16</v>
      </c>
      <c r="B49" s="4567" t="s">
        <v>4391</v>
      </c>
      <c r="C49" s="4668" t="s">
        <v>4415</v>
      </c>
      <c r="D49" s="4598"/>
      <c r="E49" s="4600"/>
      <c r="F49" s="4671">
        <v>0</v>
      </c>
      <c r="G49" s="4671">
        <v>0</v>
      </c>
      <c r="H49" s="4672"/>
      <c r="I49" s="4673">
        <f>VLOOKUP(C49,'Data Products'!$A:$J,2,0)</f>
      </c>
      <c r="J49" s="4632">
        <f t="shared" si="15"/>
      </c>
      <c r="K49" s="4633">
        <v>45855</v>
      </c>
      <c r="L49" s="4576">
        <f t="shared" si="6"/>
      </c>
      <c r="M49" s="4682">
        <v>0</v>
      </c>
      <c r="N49" s="4598">
        <v>0</v>
      </c>
      <c r="O49" s="4600"/>
      <c r="P49" s="4572"/>
      <c r="Q49" s="4567" t="s">
        <v>4416</v>
      </c>
      <c r="R49" s="4647"/>
      <c r="S49" s="4647"/>
      <c r="T49" s="4676"/>
      <c r="U49" s="4647"/>
      <c r="V49" s="4647"/>
      <c r="W49" s="4647"/>
      <c r="X49" s="4647"/>
      <c r="Y49" s="4647"/>
      <c r="Z49" s="4647"/>
      <c r="AA49" s="4647"/>
      <c r="AB49" s="4677">
        <f t="shared" si="2"/>
      </c>
      <c r="AC49" s="4589">
        <f t="shared" si="27"/>
      </c>
      <c r="AD49" s="4579">
        <f t="shared" si="18"/>
      </c>
      <c r="AE49" s="4590">
        <f t="shared" si="9"/>
      </c>
      <c r="AF49" s="4678">
        <f>VLOOKUP(C49,'Data Products'!$A:$J,10,0)</f>
      </c>
      <c r="AG49" s="4679">
        <f t="shared" si="30"/>
      </c>
      <c r="AH49" s="4582">
        <f t="shared" si="21"/>
      </c>
      <c r="AI49" s="4683"/>
      <c r="AJ49" s="4687"/>
      <c r="AK49" s="4586"/>
      <c r="AL49" s="4585"/>
      <c r="AM49" s="4586"/>
      <c r="AN49" s="4586"/>
    </row>
    <row customHeight="true" hidden="true" ht="18" r="50">
      <c r="A50" s="4668">
        <v>17</v>
      </c>
      <c r="B50" s="4567" t="s">
        <v>4391</v>
      </c>
      <c r="C50" s="4668" t="s">
        <v>4417</v>
      </c>
      <c r="D50" s="4598"/>
      <c r="E50" s="4600"/>
      <c r="F50" s="4671">
        <v>0</v>
      </c>
      <c r="G50" s="4671">
        <v>0</v>
      </c>
      <c r="H50" s="4672"/>
      <c r="I50" s="4673">
        <f>VLOOKUP(C50,'Data Products'!$A:$J,2,0)</f>
      </c>
      <c r="J50" s="4632">
        <f t="shared" si="15"/>
      </c>
      <c r="K50" s="4633">
        <v>45856</v>
      </c>
      <c r="L50" s="4576">
        <f t="shared" si="6"/>
      </c>
      <c r="M50" s="4682">
        <v>0</v>
      </c>
      <c r="N50" s="4598">
        <v>0</v>
      </c>
      <c r="O50" s="4600"/>
      <c r="P50" s="4572"/>
      <c r="Q50" s="4567" t="s">
        <v>4416</v>
      </c>
      <c r="R50" s="4647"/>
      <c r="S50" s="4647"/>
      <c r="T50" s="4676"/>
      <c r="U50" s="4647"/>
      <c r="V50" s="4647"/>
      <c r="W50" s="4647"/>
      <c r="X50" s="4647"/>
      <c r="Y50" s="4647"/>
      <c r="Z50" s="4647"/>
      <c r="AA50" s="4647"/>
      <c r="AB50" s="4677">
        <f t="shared" si="2"/>
      </c>
      <c r="AC50" s="4594">
        <f t="shared" si="27"/>
      </c>
      <c r="AD50" s="4579">
        <f t="shared" si="18"/>
      </c>
      <c r="AE50" s="4595">
        <f t="shared" si="9"/>
      </c>
      <c r="AF50" s="4678">
        <f>VLOOKUP(C50,'Data Products'!$A:$J,10,0)</f>
      </c>
      <c r="AG50" s="4679">
        <f t="shared" si="30"/>
      </c>
      <c r="AH50" s="4582">
        <f t="shared" si="21"/>
      </c>
      <c r="AI50" s="4683"/>
      <c r="AJ50" s="4687"/>
      <c r="AK50" s="4586">
        <v>3620</v>
      </c>
      <c r="AL50" s="4585"/>
      <c r="AM50" s="4586"/>
      <c r="AN50" s="4586"/>
    </row>
    <row customHeight="true" hidden="true" ht="18" r="51">
      <c r="A51" s="4668">
        <v>18</v>
      </c>
      <c r="B51" s="4567" t="s">
        <v>4391</v>
      </c>
      <c r="C51" s="4668" t="s">
        <v>4418</v>
      </c>
      <c r="D51" s="4598"/>
      <c r="E51" s="4600"/>
      <c r="F51" s="4671">
        <v>0</v>
      </c>
      <c r="G51" s="4671">
        <v>0</v>
      </c>
      <c r="H51" s="4672"/>
      <c r="I51" s="4673">
        <f>VLOOKUP(C51,'Data Products'!$A:$J,2,0)</f>
      </c>
      <c r="J51" s="4632">
        <f t="shared" si="15"/>
      </c>
      <c r="K51" s="4633">
        <v>45857</v>
      </c>
      <c r="L51" s="4576">
        <f t="shared" si="6"/>
      </c>
      <c r="M51" s="4682">
        <v>0</v>
      </c>
      <c r="N51" s="4598">
        <v>0</v>
      </c>
      <c r="O51" s="4600"/>
      <c r="P51" s="4572"/>
      <c r="Q51" s="4567" t="s">
        <v>4416</v>
      </c>
      <c r="R51" s="4647"/>
      <c r="S51" s="4647"/>
      <c r="T51" s="4676"/>
      <c r="U51" s="4647"/>
      <c r="V51" s="4647"/>
      <c r="W51" s="4647"/>
      <c r="X51" s="4647"/>
      <c r="Y51" s="4647"/>
      <c r="Z51" s="4647"/>
      <c r="AA51" s="4647"/>
      <c r="AB51" s="4677">
        <f t="shared" si="2"/>
      </c>
      <c r="AC51" s="4589">
        <f t="shared" si="27"/>
      </c>
      <c r="AD51" s="4579">
        <f t="shared" si="18"/>
      </c>
      <c r="AE51" s="4590">
        <f t="shared" si="9"/>
      </c>
      <c r="AF51" s="4678">
        <f>VLOOKUP(C51,'Data Products'!$A:$J,10,0)</f>
      </c>
      <c r="AG51" s="4679">
        <f t="shared" si="30"/>
      </c>
      <c r="AH51" s="4582">
        <f t="shared" si="21"/>
      </c>
      <c r="AI51" s="4683"/>
      <c r="AJ51" s="4687"/>
      <c r="AK51" s="4586"/>
      <c r="AL51" s="4585"/>
      <c r="AM51" s="4586"/>
      <c r="AN51" s="4586"/>
    </row>
    <row customHeight="true" hidden="true" ht="18" r="52">
      <c r="A52" s="4668">
        <v>19</v>
      </c>
      <c r="B52" s="4567" t="s">
        <v>4345</v>
      </c>
      <c r="C52" s="4668" t="s">
        <v>4419</v>
      </c>
      <c r="D52" s="4610" t="s">
        <v>4420</v>
      </c>
      <c r="E52" s="4610" t="s">
        <v>4420</v>
      </c>
      <c r="F52" s="4671">
        <v>3</v>
      </c>
      <c r="G52" s="4671">
        <v>3</v>
      </c>
      <c r="H52" s="4672"/>
      <c r="I52" s="4673">
        <f>VLOOKUP(C52,'Data Products'!$A:$J,2,0)</f>
      </c>
      <c r="J52" s="4632">
        <f t="shared" si="15"/>
      </c>
      <c r="K52" s="4633">
        <v>45858</v>
      </c>
      <c r="L52" s="4576">
        <f t="shared" si="6"/>
      </c>
      <c r="M52" s="4682">
        <v>0</v>
      </c>
      <c r="N52" s="4598">
        <v>0</v>
      </c>
      <c r="O52" s="4600"/>
      <c r="P52" s="4572"/>
      <c r="Q52" s="4567" t="s">
        <v>4421</v>
      </c>
      <c r="R52" s="4647"/>
      <c r="S52" s="4647"/>
      <c r="T52" s="4676"/>
      <c r="U52" s="4647"/>
      <c r="V52" s="4647"/>
      <c r="W52" s="4647"/>
      <c r="X52" s="4647"/>
      <c r="Y52" s="4647"/>
      <c r="Z52" s="4647"/>
      <c r="AA52" s="4647"/>
      <c r="AB52" s="4677">
        <f t="shared" si="2"/>
      </c>
      <c r="AC52" s="4594">
        <f t="shared" si="27"/>
      </c>
      <c r="AD52" s="4579">
        <f t="shared" si="18"/>
      </c>
      <c r="AE52" s="4595">
        <f t="shared" si="9"/>
      </c>
      <c r="AF52" s="4678">
        <f>VLOOKUP(C52,'Data Products'!$A:$J,10,0)</f>
      </c>
      <c r="AG52" s="4679">
        <f t="shared" si="30"/>
      </c>
      <c r="AH52" s="4582">
        <f t="shared" si="21"/>
      </c>
      <c r="AI52" s="4680" t="s">
        <v>4422</v>
      </c>
      <c r="AJ52" s="4687"/>
      <c r="AK52" s="4586"/>
      <c r="AL52" s="4585"/>
      <c r="AM52" s="4586"/>
      <c r="AN52" s="4586"/>
    </row>
    <row customHeight="true" hidden="true" ht="18" r="53">
      <c r="A53" s="4668">
        <v>20</v>
      </c>
      <c r="B53" s="4567" t="s">
        <v>4391</v>
      </c>
      <c r="C53" s="4668" t="s">
        <v>4423</v>
      </c>
      <c r="D53" s="4610" t="s">
        <v>4424</v>
      </c>
      <c r="E53" s="4610" t="s">
        <v>4424</v>
      </c>
      <c r="F53" s="4671">
        <v>0</v>
      </c>
      <c r="G53" s="4671">
        <v>0</v>
      </c>
      <c r="H53" s="4672"/>
      <c r="I53" s="4673">
        <f>VLOOKUP(C53,'Data Products'!$A:$J,2,0)</f>
      </c>
      <c r="J53" s="4632">
        <f t="shared" si="15"/>
      </c>
      <c r="K53" s="4633">
        <v>45859</v>
      </c>
      <c r="L53" s="4576">
        <f t="shared" si="6"/>
      </c>
      <c r="M53" s="4682">
        <v>0</v>
      </c>
      <c r="N53" s="4598">
        <v>0</v>
      </c>
      <c r="O53" s="4600"/>
      <c r="P53" s="4572"/>
      <c r="Q53" s="4567" t="s">
        <v>4421</v>
      </c>
      <c r="R53" s="4647"/>
      <c r="S53" s="4647"/>
      <c r="T53" s="4676"/>
      <c r="U53" s="4647"/>
      <c r="V53" s="4647"/>
      <c r="W53" s="4647"/>
      <c r="X53" s="4647"/>
      <c r="Y53" s="4647"/>
      <c r="Z53" s="4647"/>
      <c r="AA53" s="4647"/>
      <c r="AB53" s="4677">
        <f t="shared" si="2"/>
      </c>
      <c r="AC53" s="4594">
        <f t="shared" si="27"/>
      </c>
      <c r="AD53" s="4579">
        <f t="shared" si="18"/>
      </c>
      <c r="AE53" s="4595">
        <f t="shared" si="9"/>
      </c>
      <c r="AF53" s="4678">
        <f>VLOOKUP(C53,'Data Products'!$A:$J,10,0)</f>
      </c>
      <c r="AG53" s="4679">
        <f t="shared" si="30"/>
      </c>
      <c r="AH53" s="4582">
        <f t="shared" si="21"/>
      </c>
      <c r="AI53" s="4680" t="s">
        <v>4425</v>
      </c>
      <c r="AJ53" s="4687"/>
      <c r="AK53" s="4586"/>
      <c r="AL53" s="4585"/>
      <c r="AM53" s="4586"/>
      <c r="AN53" s="4586"/>
    </row>
    <row customHeight="true" hidden="true" ht="18" r="54">
      <c r="A54" s="4668">
        <v>21</v>
      </c>
      <c r="B54" s="4567" t="s">
        <v>4391</v>
      </c>
      <c r="C54" s="4668" t="s">
        <v>4426</v>
      </c>
      <c r="D54" s="4610" t="s">
        <v>4427</v>
      </c>
      <c r="E54" s="4610" t="s">
        <v>4427</v>
      </c>
      <c r="F54" s="4671">
        <v>0</v>
      </c>
      <c r="G54" s="4671">
        <v>0</v>
      </c>
      <c r="H54" s="4672"/>
      <c r="I54" s="4673">
        <f>VLOOKUP(C54,'Data Products'!$A:$J,2,0)</f>
      </c>
      <c r="J54" s="4632">
        <f t="shared" si="15"/>
      </c>
      <c r="K54" s="4633">
        <v>45860</v>
      </c>
      <c r="L54" s="4576">
        <f t="shared" si="6"/>
      </c>
      <c r="M54" s="4682">
        <v>0</v>
      </c>
      <c r="N54" s="4598">
        <v>0</v>
      </c>
      <c r="O54" s="4600"/>
      <c r="P54" s="4572"/>
      <c r="Q54" s="4567" t="s">
        <v>4428</v>
      </c>
      <c r="R54" s="4647"/>
      <c r="S54" s="4647"/>
      <c r="T54" s="4676"/>
      <c r="U54" s="4647"/>
      <c r="V54" s="4647"/>
      <c r="W54" s="4647"/>
      <c r="X54" s="4647"/>
      <c r="Y54" s="4647"/>
      <c r="Z54" s="4647"/>
      <c r="AA54" s="4647"/>
      <c r="AB54" s="4677">
        <f t="shared" si="2"/>
      </c>
      <c r="AC54" s="4594">
        <f t="shared" si="27"/>
      </c>
      <c r="AD54" s="4579">
        <f t="shared" si="18"/>
      </c>
      <c r="AE54" s="4595">
        <f t="shared" si="9"/>
      </c>
      <c r="AF54" s="4678">
        <f>VLOOKUP(C54,'Data Products'!$A:$J,10,0)</f>
      </c>
      <c r="AG54" s="4679">
        <f t="shared" si="30"/>
      </c>
      <c r="AH54" s="4582">
        <f t="shared" si="21"/>
      </c>
      <c r="AI54" s="4683"/>
      <c r="AJ54" s="4687"/>
      <c r="AK54" s="4586"/>
      <c r="AL54" s="4585"/>
      <c r="AM54" s="4586"/>
      <c r="AN54" s="4586"/>
    </row>
    <row customHeight="true" hidden="true" ht="18" r="55">
      <c r="A55" s="4668">
        <v>22</v>
      </c>
      <c r="B55" s="4567" t="s">
        <v>4342</v>
      </c>
      <c r="C55" s="4668" t="s">
        <v>4427</v>
      </c>
      <c r="D55" s="4610" t="s">
        <v>4427</v>
      </c>
      <c r="E55" s="4610" t="s">
        <v>4427</v>
      </c>
      <c r="F55" s="4671">
        <v>0</v>
      </c>
      <c r="G55" s="4671">
        <v>0</v>
      </c>
      <c r="H55" s="4672"/>
      <c r="I55" s="4673">
        <f>VLOOKUP(C55,'Data Products'!$A:$J,2,0)</f>
      </c>
      <c r="J55" s="4632">
        <f t="shared" si="15"/>
      </c>
      <c r="K55" s="4633">
        <v>45861</v>
      </c>
      <c r="L55" s="4576">
        <f t="shared" si="6"/>
      </c>
      <c r="M55" s="4682">
        <v>0</v>
      </c>
      <c r="N55" s="4669">
        <v>115</v>
      </c>
      <c r="O55" s="4600"/>
      <c r="P55" s="4572"/>
      <c r="Q55" s="4567" t="s">
        <v>4429</v>
      </c>
      <c r="R55" s="4647"/>
      <c r="S55" s="4647"/>
      <c r="T55" s="4676"/>
      <c r="U55" s="4647"/>
      <c r="V55" s="4647"/>
      <c r="W55" s="4647"/>
      <c r="X55" s="4647"/>
      <c r="Y55" s="4647"/>
      <c r="Z55" s="4647"/>
      <c r="AA55" s="4647"/>
      <c r="AB55" s="4677">
        <f t="shared" si="2"/>
      </c>
      <c r="AC55" s="4594">
        <f t="shared" si="27"/>
      </c>
      <c r="AD55" s="4579">
        <f t="shared" si="18"/>
      </c>
      <c r="AE55" s="4595">
        <f t="shared" si="9"/>
      </c>
      <c r="AF55" s="4678">
        <f>VLOOKUP(C55,'Data Products'!$A:$J,10,0)</f>
      </c>
      <c r="AG55" s="4679">
        <f t="shared" si="30"/>
      </c>
      <c r="AH55" s="4582"/>
      <c r="AI55" s="4680" t="s">
        <v>4430</v>
      </c>
      <c r="AJ55" s="4687"/>
      <c r="AK55" s="4586"/>
      <c r="AL55" s="4585"/>
      <c r="AM55" s="4586"/>
      <c r="AN55" s="4586"/>
    </row>
    <row customHeight="true" hidden="true" ht="18" r="56">
      <c r="A56" s="4668">
        <v>23</v>
      </c>
      <c r="B56" s="4567" t="s">
        <v>4391</v>
      </c>
      <c r="C56" s="4668" t="s">
        <v>4431</v>
      </c>
      <c r="D56" s="4692"/>
      <c r="E56" s="4692"/>
      <c r="F56" s="4671">
        <v>0</v>
      </c>
      <c r="G56" s="4671">
        <v>0</v>
      </c>
      <c r="H56" s="4672"/>
      <c r="I56" s="4673">
        <f>VLOOKUP(C56,'Data Products'!$A:$J,2,0)</f>
      </c>
      <c r="J56" s="4632">
        <f t="shared" si="15"/>
      </c>
      <c r="K56" s="4633">
        <v>45862</v>
      </c>
      <c r="L56" s="4576">
        <f t="shared" si="6"/>
      </c>
      <c r="M56" s="4682">
        <v>0</v>
      </c>
      <c r="N56" s="4598">
        <v>0</v>
      </c>
      <c r="O56" s="4600"/>
      <c r="P56" s="4572"/>
      <c r="Q56" s="4567" t="s">
        <v>4432</v>
      </c>
      <c r="R56" s="4647"/>
      <c r="S56" s="4647"/>
      <c r="T56" s="4676"/>
      <c r="U56" s="4647"/>
      <c r="V56" s="4647"/>
      <c r="W56" s="4647"/>
      <c r="X56" s="4647"/>
      <c r="Y56" s="4647"/>
      <c r="Z56" s="4647"/>
      <c r="AA56" s="4647"/>
      <c r="AB56" s="4677">
        <f t="shared" si="2"/>
      </c>
      <c r="AC56" s="4594">
        <f t="shared" si="27"/>
      </c>
      <c r="AD56" s="4579">
        <f t="shared" si="18"/>
      </c>
      <c r="AE56" s="4595">
        <f t="shared" si="9"/>
      </c>
      <c r="AF56" s="4678">
        <f>VLOOKUP(C56,'Data Products'!$A:$J,10,0)</f>
      </c>
      <c r="AG56" s="4679">
        <f t="shared" si="30"/>
      </c>
      <c r="AH56" s="4582">
        <f t="shared" ref="AH56:AH71" si="22">IF(J56&lt;=90,F56,0)</f>
      </c>
      <c r="AI56" s="4683"/>
      <c r="AJ56" s="4687"/>
      <c r="AK56" s="4586"/>
      <c r="AL56" s="4585"/>
      <c r="AM56" s="4586"/>
      <c r="AN56" s="4586"/>
    </row>
    <row customHeight="true" hidden="true" ht="18" r="57">
      <c r="A57" s="4668">
        <v>24</v>
      </c>
      <c r="B57" s="4567" t="s">
        <v>4391</v>
      </c>
      <c r="C57" s="4668" t="s">
        <v>4433</v>
      </c>
      <c r="D57" s="4692"/>
      <c r="E57" s="4692"/>
      <c r="F57" s="4671">
        <v>0</v>
      </c>
      <c r="G57" s="4671">
        <v>0</v>
      </c>
      <c r="H57" s="4672"/>
      <c r="I57" s="4673">
        <f>VLOOKUP(C57,'Data Products'!$A:$J,2,0)</f>
      </c>
      <c r="J57" s="4632">
        <f t="shared" si="15"/>
      </c>
      <c r="K57" s="4633">
        <v>45863</v>
      </c>
      <c r="L57" s="4576">
        <f t="shared" si="6"/>
      </c>
      <c r="M57" s="4682">
        <v>0</v>
      </c>
      <c r="N57" s="4598">
        <v>0</v>
      </c>
      <c r="O57" s="4600"/>
      <c r="P57" s="4572"/>
      <c r="Q57" s="4567" t="s">
        <v>4393</v>
      </c>
      <c r="R57" s="4647"/>
      <c r="S57" s="4647"/>
      <c r="T57" s="4676"/>
      <c r="U57" s="4647"/>
      <c r="V57" s="4647"/>
      <c r="W57" s="4647"/>
      <c r="X57" s="4647"/>
      <c r="Y57" s="4647"/>
      <c r="Z57" s="4647"/>
      <c r="AA57" s="4647"/>
      <c r="AB57" s="4677">
        <f t="shared" si="2"/>
      </c>
      <c r="AC57" s="4594">
        <f t="shared" si="27"/>
      </c>
      <c r="AD57" s="4579">
        <f t="shared" si="18"/>
      </c>
      <c r="AE57" s="4595">
        <f t="shared" si="9"/>
      </c>
      <c r="AF57" s="4678">
        <f>VLOOKUP(C57,'Data Products'!$A:$J,10,0)</f>
      </c>
      <c r="AG57" s="4679">
        <f t="shared" si="30"/>
      </c>
      <c r="AH57" s="4582">
        <f t="shared" si="22"/>
      </c>
      <c r="AI57" s="4683"/>
      <c r="AJ57" s="4687"/>
      <c r="AK57" s="4586"/>
      <c r="AL57" s="4585"/>
      <c r="AM57" s="4586"/>
      <c r="AN57" s="4586"/>
    </row>
    <row customHeight="true" hidden="true" ht="18" r="58">
      <c r="A58" s="4668">
        <v>25</v>
      </c>
      <c r="B58" s="4567" t="s">
        <v>4391</v>
      </c>
      <c r="C58" s="4668" t="s">
        <v>4434</v>
      </c>
      <c r="D58" s="4692"/>
      <c r="E58" s="4692"/>
      <c r="F58" s="4671">
        <v>0</v>
      </c>
      <c r="G58" s="4671">
        <v>0</v>
      </c>
      <c r="H58" s="4672"/>
      <c r="I58" s="4673">
        <f>VLOOKUP(C58,'Data Products'!$A:$J,2,0)</f>
      </c>
      <c r="J58" s="4632">
        <f t="shared" si="15"/>
      </c>
      <c r="K58" s="4633">
        <v>45864</v>
      </c>
      <c r="L58" s="4576">
        <f t="shared" si="6"/>
      </c>
      <c r="M58" s="4682">
        <v>0</v>
      </c>
      <c r="N58" s="4598">
        <v>0</v>
      </c>
      <c r="O58" s="4600"/>
      <c r="P58" s="4572"/>
      <c r="Q58" s="4567" t="s">
        <v>4393</v>
      </c>
      <c r="R58" s="4647"/>
      <c r="S58" s="4647"/>
      <c r="T58" s="4676"/>
      <c r="U58" s="4647"/>
      <c r="V58" s="4647"/>
      <c r="W58" s="4647"/>
      <c r="X58" s="4647"/>
      <c r="Y58" s="4647"/>
      <c r="Z58" s="4647"/>
      <c r="AA58" s="4647"/>
      <c r="AB58" s="4677">
        <f t="shared" si="2"/>
      </c>
      <c r="AC58" s="4594">
        <f t="shared" si="27"/>
      </c>
      <c r="AD58" s="4579">
        <f t="shared" si="18"/>
      </c>
      <c r="AE58" s="4595">
        <f t="shared" si="9"/>
      </c>
      <c r="AF58" s="4678">
        <f>VLOOKUP(C58,'Data Products'!$A:$J,10,0)</f>
      </c>
      <c r="AG58" s="4679">
        <f t="shared" si="30"/>
      </c>
      <c r="AH58" s="4582">
        <f t="shared" si="22"/>
      </c>
      <c r="AI58" s="4683"/>
      <c r="AJ58" s="4687"/>
      <c r="AK58" s="4586"/>
      <c r="AL58" s="4585"/>
      <c r="AM58" s="4586"/>
      <c r="AN58" s="4586"/>
    </row>
    <row customHeight="true" hidden="true" ht="18" r="59">
      <c r="A59" s="4668">
        <v>26</v>
      </c>
      <c r="B59" s="4567" t="s">
        <v>4391</v>
      </c>
      <c r="C59" s="4668" t="s">
        <v>4435</v>
      </c>
      <c r="D59" s="4692"/>
      <c r="E59" s="4692"/>
      <c r="F59" s="4671">
        <v>0</v>
      </c>
      <c r="G59" s="4671">
        <v>0</v>
      </c>
      <c r="H59" s="4672" t="s">
        <v>4436</v>
      </c>
      <c r="I59" s="4673">
        <f>VLOOKUP(C59,'Data Products'!$A:$J,2,0)</f>
      </c>
      <c r="J59" s="4632">
        <f t="shared" si="15"/>
      </c>
      <c r="K59" s="4633">
        <v>45865</v>
      </c>
      <c r="L59" s="4576">
        <f t="shared" si="6"/>
      </c>
      <c r="M59" s="4682">
        <v>0</v>
      </c>
      <c r="N59" s="4598">
        <v>0</v>
      </c>
      <c r="O59" s="4600"/>
      <c r="P59" s="4572"/>
      <c r="Q59" s="4567" t="s">
        <v>4437</v>
      </c>
      <c r="R59" s="4647"/>
      <c r="S59" s="4647"/>
      <c r="T59" s="4693"/>
      <c r="U59" s="4647"/>
      <c r="V59" s="4647"/>
      <c r="W59" s="4647"/>
      <c r="X59" s="4647"/>
      <c r="Y59" s="4647"/>
      <c r="Z59" s="4647"/>
      <c r="AA59" s="4647"/>
      <c r="AB59" s="4677">
        <f t="shared" si="2"/>
      </c>
      <c r="AC59" s="4594">
        <f t="shared" si="27"/>
      </c>
      <c r="AD59" s="4579">
        <f t="shared" si="18"/>
      </c>
      <c r="AE59" s="4595">
        <f t="shared" si="9"/>
      </c>
      <c r="AF59" s="4678">
        <f>VLOOKUP(C59,'Data Products'!$A:$J,10,0)</f>
      </c>
      <c r="AG59" s="4679">
        <f t="shared" si="30"/>
      </c>
      <c r="AH59" s="4582">
        <f t="shared" si="22"/>
      </c>
      <c r="AI59" s="4683"/>
      <c r="AJ59" s="4687"/>
      <c r="AK59" s="4586">
        <v>50</v>
      </c>
      <c r="AL59" s="4585"/>
      <c r="AM59" s="4586"/>
      <c r="AN59" s="4586"/>
    </row>
    <row customHeight="true" hidden="true" ht="18" r="60">
      <c r="A60" s="4668">
        <v>27</v>
      </c>
      <c r="B60" s="4567" t="s">
        <v>4391</v>
      </c>
      <c r="C60" s="4668" t="s">
        <v>4438</v>
      </c>
      <c r="D60" s="4692"/>
      <c r="E60" s="4692"/>
      <c r="F60" s="4671">
        <v>0</v>
      </c>
      <c r="G60" s="4671">
        <v>0</v>
      </c>
      <c r="H60" s="4672"/>
      <c r="I60" s="4673">
        <f>VLOOKUP(C60,'Data Products'!$A:$J,2,0)</f>
      </c>
      <c r="J60" s="4632">
        <f t="shared" si="15"/>
      </c>
      <c r="K60" s="4633">
        <v>45866</v>
      </c>
      <c r="L60" s="4576">
        <f t="shared" si="6"/>
      </c>
      <c r="M60" s="4682">
        <v>0</v>
      </c>
      <c r="N60" s="4598">
        <v>0</v>
      </c>
      <c r="O60" s="4600"/>
      <c r="P60" s="4572"/>
      <c r="Q60" s="4567" t="s">
        <v>4437</v>
      </c>
      <c r="R60" s="4643"/>
      <c r="S60" s="4643"/>
      <c r="T60" s="4693"/>
      <c r="U60" s="4647"/>
      <c r="V60" s="4643"/>
      <c r="W60" s="4643"/>
      <c r="X60" s="4643"/>
      <c r="Y60" s="4643"/>
      <c r="Z60" s="4643"/>
      <c r="AA60" s="4643"/>
      <c r="AB60" s="4677">
        <f t="shared" si="2"/>
      </c>
      <c r="AC60" s="4594">
        <f t="shared" si="27"/>
      </c>
      <c r="AD60" s="4579">
        <f t="shared" si="18"/>
      </c>
      <c r="AE60" s="4595">
        <f t="shared" si="9"/>
      </c>
      <c r="AF60" s="4678">
        <f>VLOOKUP(C60,'Data Products'!$A:$J,10,0)</f>
      </c>
      <c r="AG60" s="4679">
        <f t="shared" si="30"/>
      </c>
      <c r="AH60" s="4582">
        <f t="shared" si="22"/>
      </c>
      <c r="AI60" s="4683"/>
      <c r="AJ60" s="4687"/>
      <c r="AK60" s="4586">
        <v>80</v>
      </c>
      <c r="AL60" s="4585"/>
      <c r="AM60" s="4586"/>
      <c r="AN60" s="4586"/>
    </row>
    <row customHeight="true" hidden="true" ht="18" r="61">
      <c r="A61" s="4668">
        <v>28</v>
      </c>
      <c r="B61" s="4567" t="s">
        <v>4391</v>
      </c>
      <c r="C61" s="4668" t="s">
        <v>4439</v>
      </c>
      <c r="D61" s="4692"/>
      <c r="E61" s="4692"/>
      <c r="F61" s="4671">
        <v>0</v>
      </c>
      <c r="G61" s="4671">
        <v>0</v>
      </c>
      <c r="H61" s="4672"/>
      <c r="I61" s="4673">
        <f>VLOOKUP(C61,'Data Products'!$A:$J,2,0)</f>
      </c>
      <c r="J61" s="4632">
        <f t="shared" si="15"/>
      </c>
      <c r="K61" s="4633">
        <v>45867</v>
      </c>
      <c r="L61" s="4576">
        <f t="shared" si="6"/>
      </c>
      <c r="M61" s="4682">
        <v>0</v>
      </c>
      <c r="N61" s="4598">
        <v>0</v>
      </c>
      <c r="O61" s="4600"/>
      <c r="P61" s="4572"/>
      <c r="Q61" s="4567" t="s">
        <v>4437</v>
      </c>
      <c r="R61" s="4643"/>
      <c r="S61" s="4643"/>
      <c r="T61" s="4676"/>
      <c r="U61" s="4647"/>
      <c r="V61" s="4643"/>
      <c r="W61" s="4643"/>
      <c r="X61" s="4643"/>
      <c r="Y61" s="4643"/>
      <c r="Z61" s="4643"/>
      <c r="AA61" s="4643"/>
      <c r="AB61" s="4677">
        <f t="shared" si="2"/>
      </c>
      <c r="AC61" s="4589">
        <f t="shared" si="27"/>
      </c>
      <c r="AD61" s="4579">
        <f t="shared" si="18"/>
      </c>
      <c r="AE61" s="4590">
        <f t="shared" si="9"/>
      </c>
      <c r="AF61" s="4678">
        <f>VLOOKUP(C61,'Data Products'!$A:$J,10,0)</f>
      </c>
      <c r="AG61" s="4679">
        <f t="shared" si="30"/>
      </c>
      <c r="AH61" s="4582">
        <f t="shared" si="22"/>
      </c>
      <c r="AI61" s="4683"/>
      <c r="AJ61" s="4687"/>
      <c r="AK61" s="4586">
        <v>60</v>
      </c>
      <c r="AL61" s="4585"/>
      <c r="AM61" s="4586"/>
      <c r="AN61" s="4586"/>
    </row>
    <row customHeight="true" hidden="true" ht="18" r="62">
      <c r="A62" s="4668">
        <v>29</v>
      </c>
      <c r="B62" s="4567" t="s">
        <v>4391</v>
      </c>
      <c r="C62" s="4668" t="s">
        <v>4440</v>
      </c>
      <c r="D62" s="4692"/>
      <c r="E62" s="4692"/>
      <c r="F62" s="4671">
        <v>0</v>
      </c>
      <c r="G62" s="4671">
        <v>0</v>
      </c>
      <c r="H62" s="4672" t="s">
        <v>4441</v>
      </c>
      <c r="I62" s="4673">
        <f>VLOOKUP(C62,'Data Products'!$A:$J,2,0)</f>
      </c>
      <c r="J62" s="4632">
        <f t="shared" si="15"/>
      </c>
      <c r="K62" s="4633">
        <v>45868</v>
      </c>
      <c r="L62" s="4576">
        <f t="shared" si="6"/>
      </c>
      <c r="M62" s="4682">
        <v>0</v>
      </c>
      <c r="N62" s="4598">
        <v>0</v>
      </c>
      <c r="O62" s="4600"/>
      <c r="P62" s="4572"/>
      <c r="Q62" s="4567" t="s">
        <v>4437</v>
      </c>
      <c r="R62" s="4643"/>
      <c r="S62" s="4643"/>
      <c r="T62" s="4676"/>
      <c r="U62" s="4647"/>
      <c r="V62" s="4643"/>
      <c r="W62" s="4643"/>
      <c r="X62" s="4643"/>
      <c r="Y62" s="4643"/>
      <c r="Z62" s="4643"/>
      <c r="AA62" s="4643"/>
      <c r="AB62" s="4677">
        <f t="shared" si="2"/>
      </c>
      <c r="AC62" s="4589">
        <f t="shared" si="27"/>
      </c>
      <c r="AD62" s="4579">
        <f t="shared" si="18"/>
      </c>
      <c r="AE62" s="4590">
        <f t="shared" si="9"/>
      </c>
      <c r="AF62" s="4678">
        <f>VLOOKUP(C62,'Data Products'!$A:$J,10,0)</f>
      </c>
      <c r="AG62" s="4679">
        <f t="shared" si="30"/>
      </c>
      <c r="AH62" s="4582">
        <f t="shared" si="22"/>
      </c>
      <c r="AI62" s="4683"/>
      <c r="AJ62" s="4687"/>
      <c r="AK62" s="4586">
        <v>40</v>
      </c>
      <c r="AL62" s="4585"/>
      <c r="AM62" s="4586"/>
      <c r="AN62" s="4586"/>
    </row>
    <row customHeight="true" hidden="true" ht="18" r="63">
      <c r="A63" s="4668">
        <v>30</v>
      </c>
      <c r="B63" s="4567" t="s">
        <v>4391</v>
      </c>
      <c r="C63" s="4668" t="s">
        <v>4442</v>
      </c>
      <c r="D63" s="4692"/>
      <c r="E63" s="4692"/>
      <c r="F63" s="4671">
        <v>0</v>
      </c>
      <c r="G63" s="4671">
        <v>0</v>
      </c>
      <c r="H63" s="4672"/>
      <c r="I63" s="4673">
        <f>VLOOKUP(C63,'Data Products'!$A:$J,2,0)</f>
      </c>
      <c r="J63" s="4632">
        <f t="shared" si="15"/>
      </c>
      <c r="K63" s="4633">
        <v>45869</v>
      </c>
      <c r="L63" s="4576">
        <f t="shared" si="6"/>
      </c>
      <c r="M63" s="4682">
        <v>0</v>
      </c>
      <c r="N63" s="4598">
        <v>0</v>
      </c>
      <c r="O63" s="4600"/>
      <c r="P63" s="4572"/>
      <c r="Q63" s="4567" t="s">
        <v>4437</v>
      </c>
      <c r="R63" s="4643"/>
      <c r="S63" s="4643"/>
      <c r="T63" s="4676"/>
      <c r="U63" s="4647"/>
      <c r="V63" s="4643"/>
      <c r="W63" s="4643"/>
      <c r="X63" s="4643"/>
      <c r="Y63" s="4643"/>
      <c r="Z63" s="4643"/>
      <c r="AA63" s="4643"/>
      <c r="AB63" s="4677">
        <f t="shared" si="2"/>
      </c>
      <c r="AC63" s="4589">
        <f t="shared" si="27"/>
      </c>
      <c r="AD63" s="4579">
        <f t="shared" si="18"/>
      </c>
      <c r="AE63" s="4590">
        <f t="shared" si="9"/>
      </c>
      <c r="AF63" s="4678">
        <f>VLOOKUP(C63,'Data Products'!$A:$J,10,0)</f>
      </c>
      <c r="AG63" s="4679">
        <f t="shared" si="30"/>
      </c>
      <c r="AH63" s="4582">
        <f t="shared" si="22"/>
      </c>
      <c r="AI63" s="4683"/>
      <c r="AJ63" s="4687"/>
      <c r="AK63" s="4586"/>
      <c r="AL63" s="4585"/>
      <c r="AM63" s="4586"/>
      <c r="AN63" s="4586"/>
    </row>
    <row customHeight="true" hidden="true" ht="18" r="64">
      <c r="A64" s="4668">
        <v>31</v>
      </c>
      <c r="B64" s="4567" t="s">
        <v>4391</v>
      </c>
      <c r="C64" s="4668" t="s">
        <v>4443</v>
      </c>
      <c r="D64" s="4692"/>
      <c r="E64" s="4692"/>
      <c r="F64" s="4671">
        <v>0</v>
      </c>
      <c r="G64" s="4671">
        <v>0</v>
      </c>
      <c r="H64" s="4672"/>
      <c r="I64" s="4673">
        <f>VLOOKUP(C64,'Data Products'!$A:$J,2,0)</f>
      </c>
      <c r="J64" s="4632">
        <f t="shared" si="15"/>
      </c>
      <c r="K64" s="4633">
        <v>45870</v>
      </c>
      <c r="L64" s="4576">
        <f t="shared" si="6"/>
      </c>
      <c r="M64" s="4682">
        <v>0</v>
      </c>
      <c r="N64" s="4598">
        <v>0</v>
      </c>
      <c r="O64" s="4600"/>
      <c r="P64" s="4572"/>
      <c r="Q64" s="4567" t="s">
        <v>4437</v>
      </c>
      <c r="R64" s="4643"/>
      <c r="S64" s="4643"/>
      <c r="T64" s="4676"/>
      <c r="U64" s="4647"/>
      <c r="V64" s="4643"/>
      <c r="W64" s="4643"/>
      <c r="X64" s="4643"/>
      <c r="Y64" s="4643"/>
      <c r="Z64" s="4643"/>
      <c r="AA64" s="4643"/>
      <c r="AB64" s="4677">
        <f t="shared" si="2"/>
      </c>
      <c r="AC64" s="4594">
        <f t="shared" si="27"/>
      </c>
      <c r="AD64" s="4579">
        <f t="shared" si="18"/>
      </c>
      <c r="AE64" s="4595">
        <f t="shared" si="9"/>
      </c>
      <c r="AF64" s="4678">
        <f>VLOOKUP(C64,'Data Products'!$A:$J,10,0)</f>
      </c>
      <c r="AG64" s="4679">
        <f t="shared" si="30"/>
      </c>
      <c r="AH64" s="4582">
        <f t="shared" si="22"/>
      </c>
      <c r="AI64" s="4683"/>
      <c r="AJ64" s="4687"/>
      <c r="AK64" s="4586"/>
      <c r="AL64" s="4585"/>
      <c r="AM64" s="4586"/>
      <c r="AN64" s="4586"/>
    </row>
    <row customHeight="true" hidden="true" ht="18" r="65">
      <c r="A65" s="4668">
        <v>32</v>
      </c>
      <c r="B65" s="4567" t="s">
        <v>4391</v>
      </c>
      <c r="C65" s="4668" t="s">
        <v>4444</v>
      </c>
      <c r="D65" s="4692"/>
      <c r="E65" s="4692"/>
      <c r="F65" s="4671">
        <v>0</v>
      </c>
      <c r="G65" s="4671">
        <v>0</v>
      </c>
      <c r="H65" s="4672"/>
      <c r="I65" s="4673">
        <f>VLOOKUP(C65,'Data Products'!$A:$J,2,0)</f>
      </c>
      <c r="J65" s="4632">
        <f t="shared" si="15"/>
      </c>
      <c r="K65" s="4633">
        <v>45871</v>
      </c>
      <c r="L65" s="4576">
        <f t="shared" si="6"/>
      </c>
      <c r="M65" s="4682">
        <v>0</v>
      </c>
      <c r="N65" s="4598">
        <v>0</v>
      </c>
      <c r="O65" s="4600"/>
      <c r="P65" s="4572"/>
      <c r="Q65" s="4567" t="s">
        <v>4445</v>
      </c>
      <c r="R65" s="4643"/>
      <c r="S65" s="4643"/>
      <c r="T65" s="4676"/>
      <c r="U65" s="4647"/>
      <c r="V65" s="4643"/>
      <c r="W65" s="4643"/>
      <c r="X65" s="4643"/>
      <c r="Y65" s="4643"/>
      <c r="Z65" s="4643"/>
      <c r="AA65" s="4643"/>
      <c r="AB65" s="4677">
        <f t="shared" si="2"/>
      </c>
      <c r="AC65" s="4589">
        <f t="shared" si="27"/>
      </c>
      <c r="AD65" s="4579">
        <f t="shared" si="18"/>
      </c>
      <c r="AE65" s="4590">
        <f t="shared" si="9"/>
      </c>
      <c r="AF65" s="4678">
        <f>VLOOKUP(C65,'Data Products'!$A:$J,10,0)</f>
      </c>
      <c r="AG65" s="4679">
        <f t="shared" si="30"/>
      </c>
      <c r="AH65" s="4582">
        <f t="shared" si="22"/>
      </c>
      <c r="AI65" s="4683"/>
      <c r="AJ65" s="4687"/>
      <c r="AK65" s="4586"/>
      <c r="AL65" s="4585"/>
      <c r="AM65" s="4586"/>
      <c r="AN65" s="4586"/>
    </row>
    <row customHeight="true" hidden="true" ht="18" r="66">
      <c r="A66" s="4668">
        <v>33</v>
      </c>
      <c r="B66" s="4567" t="s">
        <v>4391</v>
      </c>
      <c r="C66" s="4668" t="s">
        <v>4446</v>
      </c>
      <c r="D66" s="4692"/>
      <c r="E66" s="4692"/>
      <c r="F66" s="4671">
        <v>0</v>
      </c>
      <c r="G66" s="4671">
        <v>0</v>
      </c>
      <c r="H66" s="4672"/>
      <c r="I66" s="4673">
        <f>VLOOKUP(C66,'Data Products'!$A:$J,2,0)</f>
      </c>
      <c r="J66" s="4632">
        <f t="shared" si="15"/>
      </c>
      <c r="K66" s="4633">
        <v>45872</v>
      </c>
      <c r="L66" s="4576">
        <f t="shared" si="6"/>
      </c>
      <c r="M66" s="4682">
        <v>0</v>
      </c>
      <c r="N66" s="4598">
        <v>0</v>
      </c>
      <c r="O66" s="4600"/>
      <c r="P66" s="4572"/>
      <c r="Q66" s="4567" t="s">
        <v>4445</v>
      </c>
      <c r="R66" s="4643"/>
      <c r="S66" s="4643"/>
      <c r="T66" s="4676"/>
      <c r="U66" s="4647"/>
      <c r="V66" s="4643"/>
      <c r="W66" s="4643"/>
      <c r="X66" s="4643"/>
      <c r="Y66" s="4643"/>
      <c r="Z66" s="4643"/>
      <c r="AA66" s="4643"/>
      <c r="AB66" s="4677">
        <f t="shared" si="2"/>
      </c>
      <c r="AC66" s="4589">
        <f t="shared" si="27"/>
      </c>
      <c r="AD66" s="4579">
        <f t="shared" si="18"/>
      </c>
      <c r="AE66" s="4590">
        <f t="shared" si="9"/>
      </c>
      <c r="AF66" s="4678">
        <f>VLOOKUP(C66,'Data Products'!$A:$J,10,0)</f>
      </c>
      <c r="AG66" s="4679">
        <f t="shared" si="30"/>
      </c>
      <c r="AH66" s="4582">
        <f t="shared" si="22"/>
      </c>
      <c r="AI66" s="4683"/>
      <c r="AJ66" s="4687"/>
      <c r="AK66" s="4586"/>
      <c r="AL66" s="4585"/>
      <c r="AM66" s="4586"/>
      <c r="AN66" s="4586"/>
    </row>
    <row customHeight="true" hidden="true" ht="18" r="67">
      <c r="A67" s="4668">
        <v>34</v>
      </c>
      <c r="B67" s="4688" t="s">
        <v>4391</v>
      </c>
      <c r="C67" s="4694" t="s">
        <v>4447</v>
      </c>
      <c r="D67" s="4692"/>
      <c r="E67" s="4692"/>
      <c r="F67" s="4671">
        <v>0</v>
      </c>
      <c r="G67" s="4671">
        <v>0</v>
      </c>
      <c r="H67" s="4672"/>
      <c r="I67" s="4673">
        <f>VLOOKUP(C67,'Data Products'!$A:$J,2,0)</f>
      </c>
      <c r="J67" s="4632">
        <f t="shared" si="15"/>
      </c>
      <c r="K67" s="4633">
        <v>45873</v>
      </c>
      <c r="L67" s="4576">
        <f t="shared" si="6"/>
      </c>
      <c r="M67" s="4682">
        <v>0</v>
      </c>
      <c r="N67" s="4598">
        <v>0</v>
      </c>
      <c r="O67" s="4695"/>
      <c r="P67" s="4596"/>
      <c r="Q67" s="4567" t="s">
        <v>4445</v>
      </c>
      <c r="R67" s="4643"/>
      <c r="S67" s="4643"/>
      <c r="T67" s="4676"/>
      <c r="U67" s="4643"/>
      <c r="V67" s="4643"/>
      <c r="W67" s="4643"/>
      <c r="X67" s="4643"/>
      <c r="Y67" s="4643"/>
      <c r="Z67" s="4643"/>
      <c r="AA67" s="4643"/>
      <c r="AB67" s="4677">
        <f t="shared" si="2"/>
      </c>
      <c r="AC67" s="4589">
        <f t="shared" si="27"/>
      </c>
      <c r="AD67" s="4579">
        <f t="shared" si="18"/>
      </c>
      <c r="AE67" s="4590">
        <f t="shared" si="9"/>
      </c>
      <c r="AF67" s="4678">
        <f>VLOOKUP(C67,'Data Products'!$A:$J,10,0)</f>
      </c>
      <c r="AG67" s="4679">
        <f t="shared" si="30"/>
      </c>
      <c r="AH67" s="4582">
        <f t="shared" si="22"/>
      </c>
      <c r="AI67" s="4683"/>
      <c r="AJ67" s="4687"/>
      <c r="AK67" s="4586"/>
      <c r="AL67" s="4585"/>
      <c r="AM67" s="4586"/>
      <c r="AN67" s="4586"/>
    </row>
    <row customHeight="true" hidden="true" ht="18" r="68">
      <c r="A68" s="4668">
        <v>35</v>
      </c>
      <c r="B68" s="4668" t="s">
        <v>4345</v>
      </c>
      <c r="C68" s="4668" t="s">
        <v>4448</v>
      </c>
      <c r="D68" s="4610" t="s">
        <v>4449</v>
      </c>
      <c r="E68" s="4610" t="s">
        <v>4449</v>
      </c>
      <c r="F68" s="4671">
        <v>0</v>
      </c>
      <c r="G68" s="4671">
        <v>0</v>
      </c>
      <c r="H68" s="4696"/>
      <c r="I68" s="4673">
        <f>VLOOKUP(C68,'Data Products'!$A:$J,2,0)</f>
      </c>
      <c r="J68" s="4632">
        <f t="shared" si="15"/>
      </c>
      <c r="K68" s="4633">
        <v>45874</v>
      </c>
      <c r="L68" s="4576">
        <f t="shared" si="6"/>
      </c>
      <c r="M68" s="4697">
        <v>0</v>
      </c>
      <c r="N68" s="4598">
        <v>0</v>
      </c>
      <c r="O68" s="4600"/>
      <c r="P68" s="4572"/>
      <c r="Q68" s="4688" t="s">
        <v>4450</v>
      </c>
      <c r="R68" s="4643"/>
      <c r="S68" s="4643"/>
      <c r="T68" s="4676"/>
      <c r="U68" s="4643"/>
      <c r="V68" s="4643"/>
      <c r="W68" s="4643"/>
      <c r="X68" s="4643"/>
      <c r="Y68" s="4643"/>
      <c r="Z68" s="4643"/>
      <c r="AA68" s="4643"/>
      <c r="AB68" s="4677">
        <f t="shared" si="2"/>
      </c>
      <c r="AC68" s="4594">
        <f t="shared" si="27"/>
      </c>
      <c r="AD68" s="4579">
        <f t="shared" si="18"/>
      </c>
      <c r="AE68" s="4595">
        <f t="shared" si="9"/>
      </c>
      <c r="AF68" s="4678">
        <f>VLOOKUP(C68,'Data Products'!$A:$J,10,0)</f>
      </c>
      <c r="AG68" s="4679">
        <f t="shared" si="30"/>
      </c>
      <c r="AH68" s="4582">
        <f t="shared" si="22"/>
      </c>
      <c r="AI68" s="4683"/>
      <c r="AJ68" s="4687"/>
      <c r="AK68" s="4586">
        <v>50</v>
      </c>
      <c r="AL68" s="4585"/>
      <c r="AM68" s="4586"/>
      <c r="AN68" s="4586"/>
    </row>
    <row customHeight="true" hidden="true" ht="18" r="69">
      <c r="A69" s="4668">
        <v>36</v>
      </c>
      <c r="B69" s="4689" t="s">
        <v>4399</v>
      </c>
      <c r="C69" s="4698" t="s">
        <v>4451</v>
      </c>
      <c r="D69" s="4692"/>
      <c r="E69" s="4692"/>
      <c r="F69" s="4671">
        <v>0</v>
      </c>
      <c r="G69" s="4671">
        <v>0</v>
      </c>
      <c r="H69" s="4672"/>
      <c r="I69" s="4673">
        <f>VLOOKUP(C69,'Data Products'!$A:$J,2,0)</f>
      </c>
      <c r="J69" s="4632">
        <f t="shared" si="15"/>
      </c>
      <c r="K69" s="4633">
        <v>45875</v>
      </c>
      <c r="L69" s="4576">
        <f t="shared" si="6"/>
      </c>
      <c r="M69" s="4682">
        <v>0</v>
      </c>
      <c r="N69" s="4598">
        <v>0</v>
      </c>
      <c r="O69" s="4699"/>
      <c r="P69" s="4603"/>
      <c r="Q69" s="4567" t="s">
        <v>4450</v>
      </c>
      <c r="R69" s="4643"/>
      <c r="S69" s="4643"/>
      <c r="T69" s="4676"/>
      <c r="U69" s="4643"/>
      <c r="V69" s="4643"/>
      <c r="W69" s="4643"/>
      <c r="X69" s="4643"/>
      <c r="Y69" s="4643"/>
      <c r="Z69" s="4643"/>
      <c r="AA69" s="4643"/>
      <c r="AB69" s="4677">
        <f t="shared" si="2"/>
      </c>
      <c r="AC69" s="4594">
        <f t="shared" si="27"/>
      </c>
      <c r="AD69" s="4579">
        <f t="shared" si="18"/>
      </c>
      <c r="AE69" s="4595">
        <f t="shared" si="9"/>
      </c>
      <c r="AF69" s="4678">
        <f>VLOOKUP(C69,'Data Products'!$A:$J,10,0)</f>
      </c>
      <c r="AG69" s="4679">
        <f t="shared" si="30"/>
      </c>
      <c r="AH69" s="4582">
        <f t="shared" si="22"/>
      </c>
      <c r="AI69" s="4683"/>
      <c r="AJ69" s="4700"/>
      <c r="AK69" s="4701"/>
      <c r="AL69" s="4702"/>
      <c r="AM69" s="4701"/>
      <c r="AN69" s="4701"/>
    </row>
    <row customHeight="true" hidden="true" ht="18" r="70">
      <c r="A70" s="4668">
        <v>37</v>
      </c>
      <c r="B70" s="4689" t="s">
        <v>4399</v>
      </c>
      <c r="C70" s="4668" t="s">
        <v>4452</v>
      </c>
      <c r="D70" s="4692"/>
      <c r="E70" s="4692"/>
      <c r="F70" s="4671">
        <v>0</v>
      </c>
      <c r="G70" s="4671">
        <v>0</v>
      </c>
      <c r="H70" s="4682"/>
      <c r="I70" s="4673">
        <f>VLOOKUP(C70,'Data Products'!$A:$J,2,0)</f>
      </c>
      <c r="J70" s="4632">
        <f t="shared" si="15"/>
      </c>
      <c r="K70" s="4633">
        <v>45876</v>
      </c>
      <c r="L70" s="4576">
        <f t="shared" si="6"/>
      </c>
      <c r="M70" s="4682">
        <v>0</v>
      </c>
      <c r="N70" s="4598">
        <v>0</v>
      </c>
      <c r="O70" s="4600"/>
      <c r="P70" s="4572"/>
      <c r="Q70" s="4567" t="s">
        <v>4450</v>
      </c>
      <c r="R70" s="4643"/>
      <c r="S70" s="4643"/>
      <c r="T70" s="4676"/>
      <c r="U70" s="4643"/>
      <c r="V70" s="4643"/>
      <c r="W70" s="4643"/>
      <c r="X70" s="4643"/>
      <c r="Y70" s="4643"/>
      <c r="Z70" s="4643"/>
      <c r="AA70" s="4643"/>
      <c r="AB70" s="4677">
        <f t="shared" si="2"/>
      </c>
      <c r="AC70" s="4594">
        <f t="shared" si="27"/>
      </c>
      <c r="AD70" s="4579">
        <f t="shared" si="18"/>
      </c>
      <c r="AE70" s="4595">
        <f t="shared" si="9"/>
      </c>
      <c r="AF70" s="4678">
        <f>VLOOKUP(C70,'Data Products'!$A:$J,10,0)</f>
      </c>
      <c r="AG70" s="4679">
        <f t="shared" si="30"/>
      </c>
      <c r="AH70" s="4582">
        <f t="shared" si="22"/>
      </c>
      <c r="AI70" s="4683"/>
      <c r="AJ70" s="4687"/>
      <c r="AK70" s="4586"/>
      <c r="AL70" s="4585"/>
      <c r="AM70" s="4586"/>
      <c r="AN70" s="4586"/>
    </row>
    <row customHeight="true" hidden="true" ht="18" r="71">
      <c r="A71" s="4668">
        <v>38</v>
      </c>
      <c r="B71" s="4689" t="s">
        <v>4399</v>
      </c>
      <c r="C71" s="4668" t="s">
        <v>4453</v>
      </c>
      <c r="D71" s="4692"/>
      <c r="E71" s="4692"/>
      <c r="F71" s="4671">
        <v>0</v>
      </c>
      <c r="G71" s="4671">
        <v>0</v>
      </c>
      <c r="H71" s="4682"/>
      <c r="I71" s="4673">
        <f>VLOOKUP(C71,'Data Products'!$A:$J,2,0)</f>
      </c>
      <c r="J71" s="4632">
        <f t="shared" si="15"/>
      </c>
      <c r="K71" s="4633">
        <v>45877</v>
      </c>
      <c r="L71" s="4576">
        <f t="shared" si="6"/>
      </c>
      <c r="M71" s="4682">
        <v>0</v>
      </c>
      <c r="N71" s="4598">
        <v>0</v>
      </c>
      <c r="O71" s="4600"/>
      <c r="P71" s="4572"/>
      <c r="Q71" s="4567" t="s">
        <v>4450</v>
      </c>
      <c r="R71" s="4643"/>
      <c r="S71" s="4643"/>
      <c r="T71" s="4676"/>
      <c r="U71" s="4643"/>
      <c r="V71" s="4643"/>
      <c r="W71" s="4643"/>
      <c r="X71" s="4643"/>
      <c r="Y71" s="4643"/>
      <c r="Z71" s="4643"/>
      <c r="AA71" s="4643"/>
      <c r="AB71" s="4677">
        <f t="shared" si="2"/>
      </c>
      <c r="AC71" s="4594">
        <f t="shared" si="27"/>
      </c>
      <c r="AD71" s="4579">
        <f t="shared" si="18"/>
      </c>
      <c r="AE71" s="4595">
        <f t="shared" si="9"/>
      </c>
      <c r="AF71" s="4678">
        <f>VLOOKUP(C71,'Data Products'!$A:$J,10,0)</f>
      </c>
      <c r="AG71" s="4679">
        <f t="shared" si="30"/>
      </c>
      <c r="AH71" s="4582">
        <f t="shared" si="22"/>
      </c>
      <c r="AI71" s="4683"/>
      <c r="AJ71" s="4687"/>
      <c r="AK71" s="4586"/>
      <c r="AL71" s="4585"/>
      <c r="AM71" s="4586"/>
      <c r="AN71" s="4586"/>
    </row>
    <row customHeight="true" hidden="true" ht="18" r="72">
      <c r="A72" s="4668">
        <v>39</v>
      </c>
      <c r="B72" s="4689" t="s">
        <v>4345</v>
      </c>
      <c r="C72" s="4668" t="s">
        <v>4454</v>
      </c>
      <c r="D72" s="4610" t="s">
        <v>4455</v>
      </c>
      <c r="E72" s="4610" t="s">
        <v>4455</v>
      </c>
      <c r="F72" s="4671">
        <v>0</v>
      </c>
      <c r="G72" s="4671">
        <v>0</v>
      </c>
      <c r="H72" s="4682"/>
      <c r="I72" s="4673">
        <f>VLOOKUP(C72,'Data Products'!$A:$J,2,0)</f>
      </c>
      <c r="J72" s="4632">
        <f t="shared" si="15"/>
      </c>
      <c r="K72" s="4633">
        <v>45878</v>
      </c>
      <c r="L72" s="4576">
        <f t="shared" si="6"/>
      </c>
      <c r="M72" s="4682">
        <v>0</v>
      </c>
      <c r="N72" s="4598">
        <v>0</v>
      </c>
      <c r="O72" s="4600"/>
      <c r="P72" s="4572"/>
      <c r="Q72" s="4567" t="s">
        <v>4456</v>
      </c>
      <c r="R72" s="4643"/>
      <c r="S72" s="4643"/>
      <c r="T72" s="4676"/>
      <c r="U72" s="4643"/>
      <c r="V72" s="4643"/>
      <c r="W72" s="4643"/>
      <c r="X72" s="4643"/>
      <c r="Y72" s="4643"/>
      <c r="Z72" s="4643"/>
      <c r="AA72" s="4643"/>
      <c r="AB72" s="4677">
        <f t="shared" si="2"/>
      </c>
      <c r="AC72" s="4594">
        <f t="shared" si="27"/>
      </c>
      <c r="AD72" s="4579">
        <f t="shared" si="18"/>
      </c>
      <c r="AE72" s="4595">
        <f t="shared" si="9"/>
      </c>
      <c r="AF72" s="4678">
        <f>VLOOKUP(C72,'Data Products'!$A:$J,10,0)</f>
      </c>
      <c r="AG72" s="4679">
        <f t="shared" si="30"/>
      </c>
      <c r="AH72" s="4582"/>
      <c r="AI72" s="4683"/>
      <c r="AJ72" s="4687"/>
      <c r="AK72" s="4586"/>
      <c r="AL72" s="4585"/>
      <c r="AM72" s="4586"/>
      <c r="AN72" s="4586"/>
    </row>
    <row customHeight="true" hidden="true" ht="18" r="73">
      <c r="A73" s="4668">
        <v>40</v>
      </c>
      <c r="B73" s="4567" t="s">
        <v>4391</v>
      </c>
      <c r="C73" s="4668" t="s">
        <v>4457</v>
      </c>
      <c r="D73" s="4703"/>
      <c r="E73" s="4703"/>
      <c r="F73" s="4671">
        <v>0</v>
      </c>
      <c r="G73" s="4671">
        <v>0</v>
      </c>
      <c r="H73" s="4682"/>
      <c r="I73" s="4673">
        <f>VLOOKUP(C73,'Data Products'!$A:$J,2,0)</f>
      </c>
      <c r="J73" s="4632">
        <f t="shared" si="15"/>
      </c>
      <c r="K73" s="4633">
        <v>45879</v>
      </c>
      <c r="L73" s="4576">
        <f t="shared" si="6"/>
      </c>
      <c r="M73" s="4682">
        <v>0</v>
      </c>
      <c r="N73" s="4598">
        <v>0</v>
      </c>
      <c r="O73" s="4704"/>
      <c r="P73" s="4588"/>
      <c r="Q73" s="4567" t="s">
        <v>4458</v>
      </c>
      <c r="R73" s="4643"/>
      <c r="S73" s="4643"/>
      <c r="T73" s="4676"/>
      <c r="U73" s="4643"/>
      <c r="V73" s="4643"/>
      <c r="W73" s="4643"/>
      <c r="X73" s="4643"/>
      <c r="Y73" s="4643"/>
      <c r="Z73" s="4643"/>
      <c r="AA73" s="4643"/>
      <c r="AB73" s="4705">
        <f t="shared" si="2"/>
      </c>
      <c r="AC73" s="4706">
        <f t="shared" si="27"/>
      </c>
      <c r="AD73" s="4579">
        <f t="shared" si="18"/>
      </c>
      <c r="AE73" s="4590">
        <f t="shared" si="9"/>
      </c>
      <c r="AF73" s="4678">
        <f>VLOOKUP(C73,'Data Products'!$A:$J,10,0)</f>
      </c>
      <c r="AG73" s="4679">
        <f t="shared" si="30"/>
      </c>
      <c r="AH73" s="4582">
        <f t="shared" ref="AH73:AH105" si="23">IF(J73&lt;=90,F73,0)</f>
      </c>
      <c r="AI73" s="4683"/>
      <c r="AJ73" s="4687"/>
      <c r="AK73" s="4586"/>
      <c r="AL73" s="4585"/>
      <c r="AM73" s="4586"/>
      <c r="AN73" s="4586"/>
    </row>
    <row customHeight="true" hidden="true" ht="18" r="74">
      <c r="A74" s="4668">
        <v>41</v>
      </c>
      <c r="B74" s="4567" t="s">
        <v>4391</v>
      </c>
      <c r="C74" s="4668" t="s">
        <v>4459</v>
      </c>
      <c r="D74" s="4692"/>
      <c r="E74" s="4692"/>
      <c r="F74" s="4671">
        <v>0</v>
      </c>
      <c r="G74" s="4671">
        <v>0</v>
      </c>
      <c r="H74" s="4682"/>
      <c r="I74" s="4673">
        <f>VLOOKUP(C74,'Data Products'!$A:$J,2,0)</f>
      </c>
      <c r="J74" s="4632">
        <f t="shared" si="15"/>
      </c>
      <c r="K74" s="4633">
        <v>45880</v>
      </c>
      <c r="L74" s="4576">
        <f t="shared" si="6"/>
      </c>
      <c r="M74" s="4682">
        <v>0</v>
      </c>
      <c r="N74" s="4598">
        <v>0</v>
      </c>
      <c r="O74" s="4707"/>
      <c r="P74" s="4708"/>
      <c r="Q74" s="4567" t="s">
        <v>4458</v>
      </c>
      <c r="R74" s="4643"/>
      <c r="S74" s="4643"/>
      <c r="T74" s="4643"/>
      <c r="U74" s="4643"/>
      <c r="V74" s="4643"/>
      <c r="W74" s="4643"/>
      <c r="X74" s="4643"/>
      <c r="Y74" s="4643"/>
      <c r="Z74" s="4643"/>
      <c r="AA74" s="4643"/>
      <c r="AB74" s="4677">
        <f t="shared" si="2"/>
      </c>
      <c r="AC74" s="4706">
        <f t="shared" si="27"/>
      </c>
      <c r="AD74" s="4579">
        <f t="shared" si="18"/>
      </c>
      <c r="AE74" s="4590">
        <f t="shared" si="9"/>
      </c>
      <c r="AF74" s="4678">
        <f>VLOOKUP(C74,'Data Products'!$A:$J,10,0)</f>
      </c>
      <c r="AG74" s="4679">
        <f t="shared" si="30"/>
      </c>
      <c r="AH74" s="4582">
        <f t="shared" si="23"/>
      </c>
      <c r="AI74" s="4683"/>
      <c r="AJ74" s="4687"/>
      <c r="AK74" s="4586"/>
      <c r="AL74" s="4585"/>
      <c r="AM74" s="4586"/>
      <c r="AN74" s="4586"/>
    </row>
    <row customHeight="true" hidden="true" ht="18" r="75">
      <c r="A75" s="4668">
        <v>42</v>
      </c>
      <c r="B75" s="4567" t="s">
        <v>4391</v>
      </c>
      <c r="C75" s="4668" t="s">
        <v>4460</v>
      </c>
      <c r="D75" s="4692"/>
      <c r="E75" s="4692"/>
      <c r="F75" s="4671">
        <v>0</v>
      </c>
      <c r="G75" s="4671">
        <v>0</v>
      </c>
      <c r="H75" s="4682"/>
      <c r="I75" s="4673">
        <f>VLOOKUP(C75,'Data Products'!$A:$J,2,0)</f>
      </c>
      <c r="J75" s="4632">
        <f t="shared" si="15"/>
      </c>
      <c r="K75" s="4633">
        <v>45881</v>
      </c>
      <c r="L75" s="4576">
        <f t="shared" si="6"/>
      </c>
      <c r="M75" s="4682">
        <v>0</v>
      </c>
      <c r="N75" s="4598">
        <v>0</v>
      </c>
      <c r="O75" s="4707"/>
      <c r="P75" s="4708"/>
      <c r="Q75" s="4567" t="s">
        <v>4458</v>
      </c>
      <c r="R75" s="4643"/>
      <c r="S75" s="4643"/>
      <c r="T75" s="4643"/>
      <c r="U75" s="4643"/>
      <c r="V75" s="4643"/>
      <c r="W75" s="4643"/>
      <c r="X75" s="4643"/>
      <c r="Y75" s="4643"/>
      <c r="Z75" s="4643"/>
      <c r="AA75" s="4643"/>
      <c r="AB75" s="4677">
        <f t="shared" si="2"/>
      </c>
      <c r="AC75" s="4706">
        <f t="shared" si="27"/>
      </c>
      <c r="AD75" s="4579">
        <f t="shared" si="18"/>
      </c>
      <c r="AE75" s="4590">
        <f t="shared" si="9"/>
      </c>
      <c r="AF75" s="4678">
        <f>VLOOKUP(C75,'Data Products'!$A:$J,10,0)</f>
      </c>
      <c r="AG75" s="4679">
        <f t="shared" si="30"/>
      </c>
      <c r="AH75" s="4582">
        <f t="shared" si="23"/>
      </c>
      <c r="AI75" s="4683"/>
      <c r="AJ75" s="4687"/>
      <c r="AK75" s="4586"/>
      <c r="AL75" s="4585"/>
      <c r="AM75" s="4586"/>
      <c r="AN75" s="4586"/>
    </row>
    <row customHeight="true" hidden="true" ht="18" r="76">
      <c r="A76" s="4668">
        <v>43</v>
      </c>
      <c r="B76" s="4567" t="s">
        <v>4391</v>
      </c>
      <c r="C76" s="4668" t="s">
        <v>4461</v>
      </c>
      <c r="D76" s="4692"/>
      <c r="E76" s="4692"/>
      <c r="F76" s="4671">
        <v>0</v>
      </c>
      <c r="G76" s="4671">
        <v>0</v>
      </c>
      <c r="H76" s="4682"/>
      <c r="I76" s="4673">
        <f>VLOOKUP(C76,'Data Products'!$A:$J,2,0)</f>
      </c>
      <c r="J76" s="4632">
        <f t="shared" si="15"/>
      </c>
      <c r="K76" s="4633">
        <v>45882</v>
      </c>
      <c r="L76" s="4576">
        <f t="shared" si="6"/>
      </c>
      <c r="M76" s="4682">
        <v>0</v>
      </c>
      <c r="N76" s="4598">
        <v>0</v>
      </c>
      <c r="O76" s="4707"/>
      <c r="P76" s="4708"/>
      <c r="Q76" s="4567" t="s">
        <v>4458</v>
      </c>
      <c r="R76" s="4643"/>
      <c r="S76" s="4643"/>
      <c r="T76" s="4643"/>
      <c r="U76" s="4643"/>
      <c r="V76" s="4643"/>
      <c r="W76" s="4643"/>
      <c r="X76" s="4643"/>
      <c r="Y76" s="4643"/>
      <c r="Z76" s="4643"/>
      <c r="AA76" s="4643"/>
      <c r="AB76" s="4677">
        <f t="shared" si="2"/>
      </c>
      <c r="AC76" s="4706">
        <f t="shared" si="27"/>
      </c>
      <c r="AD76" s="4579">
        <f t="shared" si="18"/>
      </c>
      <c r="AE76" s="4590">
        <f t="shared" si="9"/>
      </c>
      <c r="AF76" s="4678">
        <f>VLOOKUP(C76,'Data Products'!$A:$J,10,0)</f>
      </c>
      <c r="AG76" s="4679">
        <f t="shared" si="30"/>
      </c>
      <c r="AH76" s="4582">
        <f t="shared" si="23"/>
      </c>
      <c r="AI76" s="4683"/>
      <c r="AJ76" s="4687"/>
      <c r="AK76" s="4586"/>
      <c r="AL76" s="4585"/>
      <c r="AM76" s="4586"/>
      <c r="AN76" s="4586"/>
    </row>
    <row customHeight="true" hidden="true" ht="18" r="77">
      <c r="A77" s="4668">
        <v>44</v>
      </c>
      <c r="B77" s="4567" t="s">
        <v>4345</v>
      </c>
      <c r="C77" s="4644" t="s">
        <v>4462</v>
      </c>
      <c r="D77" s="4610" t="s">
        <v>4462</v>
      </c>
      <c r="E77" s="4610" t="s">
        <v>4462</v>
      </c>
      <c r="F77" s="4671">
        <v>0</v>
      </c>
      <c r="G77" s="4671">
        <v>0</v>
      </c>
      <c r="H77" s="4682"/>
      <c r="I77" s="4673">
        <f>VLOOKUP(C77,'Data Products'!$A:$J,2,0)</f>
      </c>
      <c r="J77" s="4632">
        <f t="shared" si="15"/>
      </c>
      <c r="K77" s="4633">
        <v>45883</v>
      </c>
      <c r="L77" s="4576">
        <f t="shared" si="6"/>
      </c>
      <c r="M77" s="4682">
        <v>0</v>
      </c>
      <c r="N77" s="4598">
        <v>0</v>
      </c>
      <c r="O77" s="4707"/>
      <c r="P77" s="4708"/>
      <c r="Q77" s="4567" t="s">
        <v>4458</v>
      </c>
      <c r="R77" s="4643"/>
      <c r="S77" s="4643"/>
      <c r="T77" s="4643"/>
      <c r="U77" s="4643"/>
      <c r="V77" s="4643"/>
      <c r="W77" s="4643"/>
      <c r="X77" s="4643"/>
      <c r="Y77" s="4643"/>
      <c r="Z77" s="4643"/>
      <c r="AA77" s="4643"/>
      <c r="AB77" s="4677">
        <f t="shared" si="2"/>
      </c>
      <c r="AC77" s="4709">
        <f t="shared" si="27"/>
      </c>
      <c r="AD77" s="4579">
        <f t="shared" si="18"/>
      </c>
      <c r="AE77" s="4595">
        <f t="shared" si="9"/>
      </c>
      <c r="AF77" s="4678">
        <f>VLOOKUP(C77,'Data Products'!$A:$J,10,0)</f>
      </c>
      <c r="AG77" s="4679">
        <f t="shared" si="30"/>
      </c>
      <c r="AH77" s="4582">
        <f t="shared" si="23"/>
      </c>
      <c r="AI77" s="4683"/>
      <c r="AJ77" s="4687"/>
      <c r="AK77" s="4586"/>
      <c r="AL77" s="4585"/>
      <c r="AM77" s="4586"/>
      <c r="AN77" s="4586"/>
    </row>
    <row customHeight="true" hidden="true" ht="18" r="78">
      <c r="A78" s="4668">
        <v>45</v>
      </c>
      <c r="B78" s="4567" t="s">
        <v>4391</v>
      </c>
      <c r="C78" s="4668" t="s">
        <v>4463</v>
      </c>
      <c r="D78" s="4692"/>
      <c r="E78" s="4692"/>
      <c r="F78" s="4671">
        <v>0</v>
      </c>
      <c r="G78" s="4671">
        <v>0</v>
      </c>
      <c r="H78" s="4682"/>
      <c r="I78" s="4673">
        <f>VLOOKUP(C78,'Data Products'!$A:$J,2,0)</f>
      </c>
      <c r="J78" s="4632">
        <f t="shared" si="15"/>
      </c>
      <c r="K78" s="4633">
        <v>45884</v>
      </c>
      <c r="L78" s="4576">
        <f t="shared" si="6"/>
      </c>
      <c r="M78" s="4682">
        <v>0</v>
      </c>
      <c r="N78" s="4598">
        <v>0</v>
      </c>
      <c r="O78" s="4707"/>
      <c r="P78" s="4708"/>
      <c r="Q78" s="4567" t="s">
        <v>4458</v>
      </c>
      <c r="R78" s="4643"/>
      <c r="S78" s="4643"/>
      <c r="T78" s="4643"/>
      <c r="U78" s="4643"/>
      <c r="V78" s="4643"/>
      <c r="W78" s="4643"/>
      <c r="X78" s="4643"/>
      <c r="Y78" s="4643"/>
      <c r="Z78" s="4643"/>
      <c r="AA78" s="4643"/>
      <c r="AB78" s="4677">
        <f t="shared" si="2"/>
      </c>
      <c r="AC78" s="4706">
        <f t="shared" si="27"/>
      </c>
      <c r="AD78" s="4579">
        <f t="shared" si="18"/>
      </c>
      <c r="AE78" s="4595">
        <f t="shared" si="9"/>
      </c>
      <c r="AF78" s="4678">
        <f>VLOOKUP(C78,'Data Products'!$A:$J,10,0)</f>
      </c>
      <c r="AG78" s="4679">
        <f t="shared" si="30"/>
      </c>
      <c r="AH78" s="4582">
        <f t="shared" si="23"/>
      </c>
      <c r="AI78" s="4683"/>
      <c r="AJ78" s="4687"/>
      <c r="AK78" s="4586"/>
      <c r="AL78" s="4585"/>
      <c r="AM78" s="4586"/>
      <c r="AN78" s="4586"/>
    </row>
    <row customHeight="true" hidden="true" ht="18" r="79">
      <c r="A79" s="4668">
        <v>46</v>
      </c>
      <c r="B79" s="4567" t="s">
        <v>4391</v>
      </c>
      <c r="C79" s="4668" t="s">
        <v>4464</v>
      </c>
      <c r="D79" s="4692"/>
      <c r="E79" s="4692"/>
      <c r="F79" s="4671">
        <v>0</v>
      </c>
      <c r="G79" s="4671">
        <v>0</v>
      </c>
      <c r="H79" s="4682"/>
      <c r="I79" s="4673">
        <f>VLOOKUP(C79,'Data Products'!$A:$J,2,0)</f>
      </c>
      <c r="J79" s="4632">
        <f t="shared" si="15"/>
      </c>
      <c r="K79" s="4633">
        <v>45885</v>
      </c>
      <c r="L79" s="4576">
        <f t="shared" si="6"/>
      </c>
      <c r="M79" s="4682">
        <v>0</v>
      </c>
      <c r="N79" s="4598">
        <v>0</v>
      </c>
      <c r="O79" s="4707"/>
      <c r="P79" s="4708"/>
      <c r="Q79" s="4567" t="s">
        <v>4458</v>
      </c>
      <c r="R79" s="4643"/>
      <c r="S79" s="4643"/>
      <c r="T79" s="4643"/>
      <c r="U79" s="4643"/>
      <c r="V79" s="4643"/>
      <c r="W79" s="4643"/>
      <c r="X79" s="4643"/>
      <c r="Y79" s="4643"/>
      <c r="Z79" s="4643"/>
      <c r="AA79" s="4643"/>
      <c r="AB79" s="4677">
        <f t="shared" si="2"/>
      </c>
      <c r="AC79" s="4706">
        <f t="shared" si="27"/>
      </c>
      <c r="AD79" s="4579">
        <f t="shared" si="18"/>
      </c>
      <c r="AE79" s="4595">
        <f t="shared" si="9"/>
      </c>
      <c r="AF79" s="4678">
        <f>VLOOKUP(C79,'Data Products'!$A:$J,10,0)</f>
      </c>
      <c r="AG79" s="4679">
        <f t="shared" si="30"/>
      </c>
      <c r="AH79" s="4582">
        <f t="shared" si="23"/>
      </c>
      <c r="AI79" s="4683"/>
      <c r="AJ79" s="4687"/>
      <c r="AK79" s="4586"/>
      <c r="AL79" s="4585"/>
      <c r="AM79" s="4586"/>
      <c r="AN79" s="4586"/>
    </row>
    <row customHeight="true" hidden="true" ht="18" r="80">
      <c r="A80" s="4668">
        <v>47</v>
      </c>
      <c r="B80" s="4567" t="s">
        <v>4391</v>
      </c>
      <c r="C80" s="4694" t="s">
        <v>4465</v>
      </c>
      <c r="D80" s="4692"/>
      <c r="E80" s="4692"/>
      <c r="F80" s="4671">
        <v>0</v>
      </c>
      <c r="G80" s="4671">
        <v>0</v>
      </c>
      <c r="H80" s="4697"/>
      <c r="I80" s="4673">
        <f>VLOOKUP(C80,'Data Products'!$A:$J,2,0)</f>
      </c>
      <c r="J80" s="4632">
        <f t="shared" si="15"/>
      </c>
      <c r="K80" s="4633">
        <v>45886</v>
      </c>
      <c r="L80" s="4576">
        <f t="shared" si="6"/>
      </c>
      <c r="M80" s="4697">
        <v>0</v>
      </c>
      <c r="N80" s="4598">
        <v>0</v>
      </c>
      <c r="O80" s="4710"/>
      <c r="P80" s="4711"/>
      <c r="Q80" s="4567" t="s">
        <v>4458</v>
      </c>
      <c r="R80" s="4643"/>
      <c r="S80" s="4643"/>
      <c r="T80" s="4643"/>
      <c r="U80" s="4643"/>
      <c r="V80" s="4643"/>
      <c r="W80" s="4643"/>
      <c r="X80" s="4643"/>
      <c r="Y80" s="4643"/>
      <c r="Z80" s="4643"/>
      <c r="AA80" s="4643"/>
      <c r="AB80" s="4712">
        <f t="shared" si="2"/>
      </c>
      <c r="AC80" s="4706">
        <f t="shared" si="27"/>
      </c>
      <c r="AD80" s="4579">
        <f t="shared" si="18"/>
      </c>
      <c r="AE80" s="4595">
        <f t="shared" si="9"/>
      </c>
      <c r="AF80" s="4678">
        <f>VLOOKUP(C80,'Data Products'!$A:$J,10,0)</f>
      </c>
      <c r="AG80" s="4679">
        <f t="shared" si="30"/>
      </c>
      <c r="AH80" s="4582">
        <f t="shared" si="23"/>
      </c>
      <c r="AI80" s="4683"/>
      <c r="AJ80" s="4687"/>
      <c r="AK80" s="4586"/>
      <c r="AL80" s="4585"/>
      <c r="AM80" s="4586"/>
      <c r="AN80" s="4586"/>
    </row>
    <row customHeight="true" hidden="true" ht="18" r="81">
      <c r="A81" s="4668">
        <v>48</v>
      </c>
      <c r="B81" s="4567" t="s">
        <v>4391</v>
      </c>
      <c r="C81" s="4668" t="s">
        <v>4466</v>
      </c>
      <c r="D81" s="4692"/>
      <c r="E81" s="4692"/>
      <c r="F81" s="4671">
        <v>0</v>
      </c>
      <c r="G81" s="4671">
        <v>0</v>
      </c>
      <c r="H81" s="4682"/>
      <c r="I81" s="4673">
        <f>VLOOKUP(C81,'Data Products'!$A:$J,2,0)</f>
      </c>
      <c r="J81" s="4632">
        <f t="shared" si="15"/>
      </c>
      <c r="K81" s="4633">
        <v>45887</v>
      </c>
      <c r="L81" s="4576">
        <f t="shared" si="6"/>
      </c>
      <c r="M81" s="4682">
        <v>0</v>
      </c>
      <c r="N81" s="4598">
        <v>0</v>
      </c>
      <c r="O81" s="4707"/>
      <c r="P81" s="4708"/>
      <c r="Q81" s="4567" t="s">
        <v>4458</v>
      </c>
      <c r="R81" s="4572"/>
      <c r="S81" s="4572"/>
      <c r="T81" s="4572"/>
      <c r="U81" s="4572"/>
      <c r="V81" s="4572"/>
      <c r="W81" s="4572"/>
      <c r="X81" s="4572"/>
      <c r="Y81" s="4572"/>
      <c r="Z81" s="4572"/>
      <c r="AA81" s="4572"/>
      <c r="AB81" s="4677">
        <f t="shared" si="2"/>
      </c>
      <c r="AC81" s="4706">
        <f t="shared" si="27"/>
      </c>
      <c r="AD81" s="4579">
        <f t="shared" si="18"/>
      </c>
      <c r="AE81" s="4595">
        <f t="shared" si="9"/>
      </c>
      <c r="AF81" s="4678">
        <f>VLOOKUP(C81,'Data Products'!$A:$J,10,0)</f>
      </c>
      <c r="AG81" s="4679">
        <f t="shared" si="30"/>
      </c>
      <c r="AH81" s="4582">
        <f t="shared" si="23"/>
      </c>
      <c r="AI81" s="4683"/>
      <c r="AJ81" s="4687"/>
      <c r="AK81" s="4586"/>
      <c r="AL81" s="4585"/>
      <c r="AM81" s="4586"/>
      <c r="AN81" s="4586"/>
    </row>
    <row customHeight="true" hidden="true" ht="18" r="82">
      <c r="A82" s="4668">
        <v>49</v>
      </c>
      <c r="B82" s="4567" t="s">
        <v>4391</v>
      </c>
      <c r="C82" s="4668" t="s">
        <v>4467</v>
      </c>
      <c r="D82" s="4692"/>
      <c r="E82" s="4692"/>
      <c r="F82" s="4671">
        <v>0</v>
      </c>
      <c r="G82" s="4671">
        <v>0</v>
      </c>
      <c r="H82" s="4682"/>
      <c r="I82" s="4673">
        <f>VLOOKUP(C82,'Data Products'!$A:$J,2,0)</f>
      </c>
      <c r="J82" s="4632">
        <f t="shared" si="15"/>
      </c>
      <c r="K82" s="4633">
        <v>45888</v>
      </c>
      <c r="L82" s="4576">
        <f t="shared" si="6"/>
      </c>
      <c r="M82" s="4682">
        <v>0</v>
      </c>
      <c r="N82" s="4598">
        <v>0</v>
      </c>
      <c r="O82" s="4707"/>
      <c r="P82" s="4708"/>
      <c r="Q82" s="4567" t="s">
        <v>4458</v>
      </c>
      <c r="R82" s="4572"/>
      <c r="S82" s="4572"/>
      <c r="T82" s="4572"/>
      <c r="U82" s="4572"/>
      <c r="V82" s="4572"/>
      <c r="W82" s="4572"/>
      <c r="X82" s="4572"/>
      <c r="Y82" s="4572"/>
      <c r="Z82" s="4572"/>
      <c r="AA82" s="4572"/>
      <c r="AB82" s="4677">
        <f t="shared" si="2"/>
      </c>
      <c r="AC82" s="4706">
        <f t="shared" si="27"/>
      </c>
      <c r="AD82" s="4579">
        <f t="shared" si="18"/>
      </c>
      <c r="AE82" s="4595">
        <f t="shared" si="9"/>
      </c>
      <c r="AF82" s="4678">
        <f>VLOOKUP(C82,'Data Products'!$A:$J,10,0)</f>
      </c>
      <c r="AG82" s="4679">
        <f t="shared" si="30"/>
      </c>
      <c r="AH82" s="4582">
        <f t="shared" si="23"/>
      </c>
      <c r="AI82" s="4683"/>
      <c r="AJ82" s="4687"/>
      <c r="AK82" s="4586"/>
      <c r="AL82" s="4585"/>
      <c r="AM82" s="4586"/>
      <c r="AN82" s="4586"/>
    </row>
    <row customHeight="true" hidden="true" ht="18" r="83">
      <c r="A83" s="4668">
        <v>50</v>
      </c>
      <c r="B83" s="4567" t="s">
        <v>4391</v>
      </c>
      <c r="C83" s="4668" t="s">
        <v>4468</v>
      </c>
      <c r="D83" s="4610" t="s">
        <v>4469</v>
      </c>
      <c r="E83" s="4610" t="s">
        <v>4469</v>
      </c>
      <c r="F83" s="4671">
        <v>0</v>
      </c>
      <c r="G83" s="4671">
        <v>0</v>
      </c>
      <c r="H83" s="4682"/>
      <c r="I83" s="4673">
        <f>VLOOKUP(C83,'Data Products'!$A:$J,2,0)</f>
      </c>
      <c r="J83" s="4632">
        <f t="shared" si="15"/>
      </c>
      <c r="K83" s="4633">
        <v>45889</v>
      </c>
      <c r="L83" s="4576">
        <f t="shared" si="6"/>
      </c>
      <c r="M83" s="4682">
        <v>0</v>
      </c>
      <c r="N83" s="4598">
        <v>0</v>
      </c>
      <c r="O83" s="4707"/>
      <c r="P83" s="4708"/>
      <c r="Q83" s="4567" t="s">
        <v>4458</v>
      </c>
      <c r="R83" s="4572"/>
      <c r="S83" s="4572"/>
      <c r="T83" s="4572"/>
      <c r="U83" s="4572"/>
      <c r="V83" s="4572"/>
      <c r="W83" s="4572"/>
      <c r="X83" s="4572"/>
      <c r="Y83" s="4572"/>
      <c r="Z83" s="4572"/>
      <c r="AA83" s="4572"/>
      <c r="AB83" s="4677">
        <f t="shared" si="2"/>
      </c>
      <c r="AC83" s="4615">
        <f t="shared" si="27"/>
      </c>
      <c r="AD83" s="4579">
        <f t="shared" si="18"/>
      </c>
      <c r="AE83" s="4595">
        <f t="shared" si="9"/>
      </c>
      <c r="AF83" s="4678">
        <f>VLOOKUP(C83,'Data Products'!$A:$J,10,0)</f>
      </c>
      <c r="AG83" s="4679">
        <f t="shared" si="30"/>
      </c>
      <c r="AH83" s="4582">
        <f t="shared" si="23"/>
      </c>
      <c r="AI83" s="4683"/>
      <c r="AJ83" s="4687"/>
      <c r="AK83" s="4586"/>
      <c r="AL83" s="4585"/>
      <c r="AM83" s="4586"/>
      <c r="AN83" s="4586"/>
    </row>
    <row customHeight="true" hidden="true" ht="18" r="84">
      <c r="A84" s="4668">
        <v>51</v>
      </c>
      <c r="B84" s="4567" t="s">
        <v>4391</v>
      </c>
      <c r="C84" s="4668" t="s">
        <v>4470</v>
      </c>
      <c r="D84" s="4610" t="s">
        <v>4471</v>
      </c>
      <c r="E84" s="4610" t="s">
        <v>4471</v>
      </c>
      <c r="F84" s="4671">
        <v>0</v>
      </c>
      <c r="G84" s="4671">
        <v>0</v>
      </c>
      <c r="H84" s="4682"/>
      <c r="I84" s="4673">
        <f>VLOOKUP(C84,'Data Products'!$A:$J,2,0)</f>
      </c>
      <c r="J84" s="4632">
        <f t="shared" si="15"/>
      </c>
      <c r="K84" s="4633">
        <v>45890</v>
      </c>
      <c r="L84" s="4576">
        <f t="shared" si="6"/>
      </c>
      <c r="M84" s="4682">
        <v>0</v>
      </c>
      <c r="N84" s="4598">
        <v>0</v>
      </c>
      <c r="O84" s="4707"/>
      <c r="P84" s="4708"/>
      <c r="Q84" s="4567" t="s">
        <v>4458</v>
      </c>
      <c r="R84" s="4572"/>
      <c r="S84" s="4572"/>
      <c r="T84" s="4572"/>
      <c r="U84" s="4572"/>
      <c r="V84" s="4572"/>
      <c r="W84" s="4572"/>
      <c r="X84" s="4572"/>
      <c r="Y84" s="4572"/>
      <c r="Z84" s="4572"/>
      <c r="AA84" s="4572"/>
      <c r="AB84" s="4677">
        <f t="shared" si="2"/>
      </c>
      <c r="AC84" s="4594">
        <f t="shared" si="27"/>
      </c>
      <c r="AD84" s="4579">
        <f t="shared" si="18"/>
      </c>
      <c r="AE84" s="4595">
        <f t="shared" si="9"/>
      </c>
      <c r="AF84" s="4678">
        <f>VLOOKUP(C84,'Data Products'!$A:$J,10,0)</f>
      </c>
      <c r="AG84" s="4679">
        <f t="shared" si="30"/>
      </c>
      <c r="AH84" s="4582">
        <f t="shared" si="23"/>
      </c>
      <c r="AI84" s="4683"/>
      <c r="AJ84" s="4687"/>
      <c r="AK84" s="4586"/>
      <c r="AL84" s="4585"/>
      <c r="AM84" s="4586"/>
      <c r="AN84" s="4586"/>
    </row>
    <row customHeight="true" hidden="true" ht="18" r="85">
      <c r="A85" s="4668">
        <v>52</v>
      </c>
      <c r="B85" s="4567" t="s">
        <v>4391</v>
      </c>
      <c r="C85" s="4668" t="s">
        <v>4472</v>
      </c>
      <c r="D85" s="4610" t="s">
        <v>4473</v>
      </c>
      <c r="E85" s="4610" t="s">
        <v>4473</v>
      </c>
      <c r="F85" s="4671">
        <v>0</v>
      </c>
      <c r="G85" s="4671">
        <v>0</v>
      </c>
      <c r="H85" s="4682"/>
      <c r="I85" s="4673">
        <f>VLOOKUP(C85,'Data Products'!$A:$J,2,0)</f>
      </c>
      <c r="J85" s="4632">
        <f t="shared" si="15"/>
      </c>
      <c r="K85" s="4633">
        <v>45891</v>
      </c>
      <c r="L85" s="4576">
        <f t="shared" si="6"/>
      </c>
      <c r="M85" s="4682">
        <v>0</v>
      </c>
      <c r="N85" s="4598">
        <v>0</v>
      </c>
      <c r="O85" s="4707"/>
      <c r="P85" s="4708"/>
      <c r="Q85" s="4567" t="s">
        <v>4458</v>
      </c>
      <c r="R85" s="4572"/>
      <c r="S85" s="4572"/>
      <c r="T85" s="4572"/>
      <c r="U85" s="4572"/>
      <c r="V85" s="4572"/>
      <c r="W85" s="4572"/>
      <c r="X85" s="4572"/>
      <c r="Y85" s="4572"/>
      <c r="Z85" s="4572"/>
      <c r="AA85" s="4572"/>
      <c r="AB85" s="4677">
        <f t="shared" si="2"/>
      </c>
      <c r="AC85" s="4589">
        <f t="shared" si="27"/>
      </c>
      <c r="AD85" s="4579">
        <f t="shared" si="18"/>
      </c>
      <c r="AE85" s="4595">
        <f t="shared" si="9"/>
      </c>
      <c r="AF85" s="4678">
        <f>VLOOKUP(C85,'Data Products'!$A:$J,10,0)</f>
      </c>
      <c r="AG85" s="4679">
        <f t="shared" si="30"/>
      </c>
      <c r="AH85" s="4582">
        <f t="shared" si="23"/>
      </c>
      <c r="AI85" s="4683"/>
      <c r="AJ85" s="4687"/>
      <c r="AK85" s="4586"/>
      <c r="AL85" s="4585"/>
      <c r="AM85" s="4586"/>
      <c r="AN85" s="4586"/>
    </row>
    <row customHeight="true" hidden="true" ht="18" r="86">
      <c r="A86" s="4668">
        <v>53</v>
      </c>
      <c r="B86" s="4567" t="s">
        <v>4391</v>
      </c>
      <c r="C86" s="4668" t="s">
        <v>4474</v>
      </c>
      <c r="D86" s="4610" t="s">
        <v>4475</v>
      </c>
      <c r="E86" s="4610" t="s">
        <v>4475</v>
      </c>
      <c r="F86" s="4671">
        <v>0</v>
      </c>
      <c r="G86" s="4671">
        <v>0</v>
      </c>
      <c r="H86" s="4682"/>
      <c r="I86" s="4673">
        <f>VLOOKUP(C86,'Data Products'!$A:$J,2,0)</f>
      </c>
      <c r="J86" s="4632">
        <f t="shared" si="15"/>
      </c>
      <c r="K86" s="4633">
        <v>45892</v>
      </c>
      <c r="L86" s="4576">
        <f t="shared" si="6"/>
      </c>
      <c r="M86" s="4682">
        <v>0</v>
      </c>
      <c r="N86" s="4598">
        <v>0</v>
      </c>
      <c r="O86" s="4707"/>
      <c r="P86" s="4708"/>
      <c r="Q86" s="4567" t="s">
        <v>4458</v>
      </c>
      <c r="R86" s="4572"/>
      <c r="S86" s="4572"/>
      <c r="T86" s="4572"/>
      <c r="U86" s="4572"/>
      <c r="V86" s="4572"/>
      <c r="W86" s="4572"/>
      <c r="X86" s="4572"/>
      <c r="Y86" s="4572"/>
      <c r="Z86" s="4572"/>
      <c r="AA86" s="4572"/>
      <c r="AB86" s="4677">
        <f t="shared" si="2"/>
      </c>
      <c r="AC86" s="4690">
        <f t="shared" si="27"/>
      </c>
      <c r="AD86" s="4579">
        <f t="shared" si="18"/>
      </c>
      <c r="AE86" s="4595">
        <f t="shared" si="9"/>
      </c>
      <c r="AF86" s="4678">
        <f>VLOOKUP(C86,'Data Products'!$A:$J,10,0)</f>
      </c>
      <c r="AG86" s="4679">
        <f t="shared" si="30"/>
      </c>
      <c r="AH86" s="4582">
        <f t="shared" si="23"/>
      </c>
      <c r="AI86" s="4683"/>
      <c r="AJ86" s="4687"/>
      <c r="AK86" s="4586"/>
      <c r="AL86" s="4585"/>
      <c r="AM86" s="4586"/>
      <c r="AN86" s="4586"/>
    </row>
    <row customHeight="true" hidden="true" ht="18" r="87">
      <c r="A87" s="4668">
        <v>54</v>
      </c>
      <c r="B87" s="4567" t="s">
        <v>4391</v>
      </c>
      <c r="C87" s="4668" t="s">
        <v>4476</v>
      </c>
      <c r="D87" s="4610" t="s">
        <v>4477</v>
      </c>
      <c r="E87" s="4610" t="s">
        <v>4477</v>
      </c>
      <c r="F87" s="4671">
        <v>0</v>
      </c>
      <c r="G87" s="4671">
        <v>0</v>
      </c>
      <c r="H87" s="4682"/>
      <c r="I87" s="4673">
        <f>VLOOKUP(C87,'Data Products'!$A:$J,2,0)</f>
      </c>
      <c r="J87" s="4632">
        <f t="shared" si="15"/>
      </c>
      <c r="K87" s="4633">
        <v>45893</v>
      </c>
      <c r="L87" s="4576">
        <f t="shared" si="6"/>
      </c>
      <c r="M87" s="4682">
        <v>0</v>
      </c>
      <c r="N87" s="4598">
        <v>0</v>
      </c>
      <c r="O87" s="4707"/>
      <c r="P87" s="4708"/>
      <c r="Q87" s="4567" t="s">
        <v>4458</v>
      </c>
      <c r="R87" s="4572"/>
      <c r="S87" s="4572"/>
      <c r="T87" s="4572"/>
      <c r="U87" s="4572"/>
      <c r="V87" s="4572"/>
      <c r="W87" s="4572"/>
      <c r="X87" s="4572"/>
      <c r="Y87" s="4572"/>
      <c r="Z87" s="4572"/>
      <c r="AA87" s="4572"/>
      <c r="AB87" s="4677">
        <f t="shared" si="2"/>
      </c>
      <c r="AC87" s="4690">
        <f t="shared" si="27"/>
      </c>
      <c r="AD87" s="4579">
        <f t="shared" si="18"/>
      </c>
      <c r="AE87" s="4595">
        <f t="shared" si="9"/>
      </c>
      <c r="AF87" s="4678">
        <f>VLOOKUP(C87,'Data Products'!$A:$J,10,0)</f>
      </c>
      <c r="AG87" s="4679">
        <f t="shared" si="30"/>
      </c>
      <c r="AH87" s="4582">
        <f t="shared" si="23"/>
      </c>
      <c r="AI87" s="4683"/>
      <c r="AJ87" s="4687"/>
      <c r="AK87" s="4586"/>
      <c r="AL87" s="4585"/>
      <c r="AM87" s="4586"/>
      <c r="AN87" s="4586"/>
    </row>
    <row customHeight="true" hidden="true" ht="18" r="88">
      <c r="A88" s="4668">
        <v>55</v>
      </c>
      <c r="B88" s="4567" t="s">
        <v>4391</v>
      </c>
      <c r="C88" s="4668" t="s">
        <v>4478</v>
      </c>
      <c r="D88" s="4610" t="s">
        <v>4479</v>
      </c>
      <c r="E88" s="4610" t="s">
        <v>4479</v>
      </c>
      <c r="F88" s="4671">
        <v>0</v>
      </c>
      <c r="G88" s="4671">
        <v>0</v>
      </c>
      <c r="H88" s="4682"/>
      <c r="I88" s="4673">
        <f>VLOOKUP(C88,'Data Products'!$A:$J,2,0)</f>
      </c>
      <c r="J88" s="4632">
        <f t="shared" si="15"/>
      </c>
      <c r="K88" s="4633">
        <v>45894</v>
      </c>
      <c r="L88" s="4576">
        <f t="shared" si="6"/>
      </c>
      <c r="M88" s="4682">
        <v>0</v>
      </c>
      <c r="N88" s="4598">
        <v>0</v>
      </c>
      <c r="O88" s="4707"/>
      <c r="P88" s="4708"/>
      <c r="Q88" s="4567" t="s">
        <v>4458</v>
      </c>
      <c r="R88" s="4572"/>
      <c r="S88" s="4572"/>
      <c r="T88" s="4572"/>
      <c r="U88" s="4572"/>
      <c r="V88" s="4572"/>
      <c r="W88" s="4572"/>
      <c r="X88" s="4572"/>
      <c r="Y88" s="4572"/>
      <c r="Z88" s="4572"/>
      <c r="AA88" s="4572"/>
      <c r="AB88" s="4677">
        <f t="shared" si="2"/>
      </c>
      <c r="AC88" s="4589">
        <f t="shared" si="27"/>
      </c>
      <c r="AD88" s="4579">
        <f t="shared" si="18"/>
      </c>
      <c r="AE88" s="4595">
        <f t="shared" si="9"/>
      </c>
      <c r="AF88" s="4678">
        <f>VLOOKUP(C88,'Data Products'!$A:$J,10,0)</f>
      </c>
      <c r="AG88" s="4679">
        <f t="shared" si="30"/>
      </c>
      <c r="AH88" s="4582">
        <f t="shared" si="23"/>
      </c>
      <c r="AI88" s="4683"/>
      <c r="AJ88" s="4687"/>
      <c r="AK88" s="4586"/>
      <c r="AL88" s="4585"/>
      <c r="AM88" s="4586"/>
      <c r="AN88" s="4586"/>
    </row>
    <row customHeight="true" hidden="true" ht="18" r="89">
      <c r="A89" s="4668">
        <v>56</v>
      </c>
      <c r="B89" s="4567" t="s">
        <v>4391</v>
      </c>
      <c r="C89" s="4668" t="s">
        <v>4480</v>
      </c>
      <c r="D89" s="4610" t="s">
        <v>4481</v>
      </c>
      <c r="E89" s="4610" t="s">
        <v>4481</v>
      </c>
      <c r="F89" s="4671">
        <v>0</v>
      </c>
      <c r="G89" s="4671">
        <v>0</v>
      </c>
      <c r="H89" s="4682"/>
      <c r="I89" s="4673">
        <f>VLOOKUP(C89,'Data Products'!$A:$J,2,0)</f>
      </c>
      <c r="J89" s="4632">
        <f t="shared" si="15"/>
      </c>
      <c r="K89" s="4633">
        <v>45895</v>
      </c>
      <c r="L89" s="4576">
        <f t="shared" si="6"/>
      </c>
      <c r="M89" s="4682">
        <v>0</v>
      </c>
      <c r="N89" s="4598">
        <v>0</v>
      </c>
      <c r="O89" s="4707"/>
      <c r="P89" s="4708"/>
      <c r="Q89" s="4567" t="s">
        <v>4458</v>
      </c>
      <c r="R89" s="4572"/>
      <c r="S89" s="4572"/>
      <c r="T89" s="4572"/>
      <c r="U89" s="4572"/>
      <c r="V89" s="4572"/>
      <c r="W89" s="4572"/>
      <c r="X89" s="4572"/>
      <c r="Y89" s="4572"/>
      <c r="Z89" s="4572"/>
      <c r="AA89" s="4572"/>
      <c r="AB89" s="4677">
        <f t="shared" si="2"/>
      </c>
      <c r="AC89" s="4594">
        <f t="shared" si="27"/>
      </c>
      <c r="AD89" s="4713">
        <f t="shared" si="18"/>
      </c>
      <c r="AE89" s="4595">
        <f t="shared" si="9"/>
      </c>
      <c r="AF89" s="4678">
        <f>VLOOKUP(C89,'Data Products'!$A:$J,10,0)</f>
      </c>
      <c r="AG89" s="4679">
        <f t="shared" si="30"/>
      </c>
      <c r="AH89" s="4582">
        <f t="shared" si="23"/>
      </c>
      <c r="AI89" s="4683"/>
      <c r="AJ89" s="4687"/>
      <c r="AK89" s="4586"/>
      <c r="AL89" s="4585"/>
      <c r="AM89" s="4586"/>
      <c r="AN89" s="4586"/>
    </row>
    <row customHeight="true" hidden="true" ht="18" r="90">
      <c r="A90" s="4668">
        <v>57</v>
      </c>
      <c r="B90" s="4567" t="s">
        <v>4391</v>
      </c>
      <c r="C90" s="4668" t="s">
        <v>4482</v>
      </c>
      <c r="D90" s="4610" t="s">
        <v>4483</v>
      </c>
      <c r="E90" s="4610" t="s">
        <v>4483</v>
      </c>
      <c r="F90" s="4671">
        <v>0</v>
      </c>
      <c r="G90" s="4671">
        <v>0</v>
      </c>
      <c r="H90" s="4682"/>
      <c r="I90" s="4673">
        <f>VLOOKUP(C90,'Data Products'!$A:$J,2,0)</f>
      </c>
      <c r="J90" s="4632">
        <f t="shared" si="15"/>
      </c>
      <c r="K90" s="4633">
        <v>45896</v>
      </c>
      <c r="L90" s="4576">
        <f t="shared" si="6"/>
      </c>
      <c r="M90" s="4682">
        <v>0</v>
      </c>
      <c r="N90" s="4598">
        <v>0</v>
      </c>
      <c r="O90" s="4707"/>
      <c r="P90" s="4708"/>
      <c r="Q90" s="4567" t="s">
        <v>4458</v>
      </c>
      <c r="R90" s="4572"/>
      <c r="S90" s="4572"/>
      <c r="T90" s="4572"/>
      <c r="U90" s="4572"/>
      <c r="V90" s="4572"/>
      <c r="W90" s="4572"/>
      <c r="X90" s="4572"/>
      <c r="Y90" s="4572"/>
      <c r="Z90" s="4572"/>
      <c r="AA90" s="4572"/>
      <c r="AB90" s="4677">
        <f t="shared" si="2"/>
      </c>
      <c r="AC90" s="4578">
        <f t="shared" si="27"/>
      </c>
      <c r="AD90" s="4713">
        <f t="shared" si="18"/>
      </c>
      <c r="AE90" s="4595">
        <f t="shared" si="9"/>
      </c>
      <c r="AF90" s="4678">
        <f>VLOOKUP(C90,'Data Products'!$A:$J,10,0)</f>
      </c>
      <c r="AG90" s="4679">
        <f t="shared" si="30"/>
      </c>
      <c r="AH90" s="4582">
        <f t="shared" si="23"/>
      </c>
      <c r="AI90" s="4683"/>
      <c r="AJ90" s="4687"/>
      <c r="AK90" s="4586"/>
      <c r="AL90" s="4585"/>
      <c r="AM90" s="4586"/>
      <c r="AN90" s="4586"/>
    </row>
    <row customHeight="true" hidden="true" ht="18" r="91">
      <c r="A91" s="4668">
        <v>58</v>
      </c>
      <c r="B91" s="4567" t="s">
        <v>4391</v>
      </c>
      <c r="C91" s="4668" t="s">
        <v>4484</v>
      </c>
      <c r="D91" s="4610" t="s">
        <v>4485</v>
      </c>
      <c r="E91" s="4610" t="s">
        <v>4485</v>
      </c>
      <c r="F91" s="4671">
        <v>0</v>
      </c>
      <c r="G91" s="4671">
        <v>0</v>
      </c>
      <c r="H91" s="4682"/>
      <c r="I91" s="4673">
        <f>VLOOKUP(C91,'Data Products'!$A:$J,2,0)</f>
      </c>
      <c r="J91" s="4632">
        <f t="shared" si="15"/>
      </c>
      <c r="K91" s="4633">
        <v>45897</v>
      </c>
      <c r="L91" s="4576">
        <f t="shared" si="6"/>
      </c>
      <c r="M91" s="4682">
        <v>0</v>
      </c>
      <c r="N91" s="4598">
        <v>0</v>
      </c>
      <c r="O91" s="4707"/>
      <c r="P91" s="4708"/>
      <c r="Q91" s="4567" t="s">
        <v>4458</v>
      </c>
      <c r="R91" s="4572"/>
      <c r="S91" s="4572"/>
      <c r="T91" s="4572"/>
      <c r="U91" s="4572"/>
      <c r="V91" s="4572"/>
      <c r="W91" s="4572"/>
      <c r="X91" s="4572"/>
      <c r="Y91" s="4572"/>
      <c r="Z91" s="4572"/>
      <c r="AA91" s="4572"/>
      <c r="AB91" s="4677">
        <f t="shared" si="2"/>
      </c>
      <c r="AC91" s="4578">
        <f t="shared" si="27"/>
      </c>
      <c r="AD91" s="4713">
        <f t="shared" si="18"/>
      </c>
      <c r="AE91" s="4595">
        <f t="shared" si="9"/>
      </c>
      <c r="AF91" s="4678">
        <f>VLOOKUP(C91,'Data Products'!$A:$J,10,0)</f>
      </c>
      <c r="AG91" s="4679">
        <f t="shared" si="30"/>
      </c>
      <c r="AH91" s="4582">
        <f t="shared" si="23"/>
      </c>
      <c r="AI91" s="4683"/>
      <c r="AJ91" s="4687"/>
      <c r="AK91" s="4586"/>
      <c r="AL91" s="4585"/>
      <c r="AM91" s="4586"/>
      <c r="AN91" s="4586"/>
    </row>
    <row customHeight="true" hidden="true" ht="18" r="92">
      <c r="A92" s="4668">
        <v>59</v>
      </c>
      <c r="B92" s="4567" t="s">
        <v>4391</v>
      </c>
      <c r="C92" s="4668" t="s">
        <v>4486</v>
      </c>
      <c r="D92" s="4610" t="s">
        <v>4487</v>
      </c>
      <c r="E92" s="4610" t="s">
        <v>4487</v>
      </c>
      <c r="F92" s="4671">
        <v>0</v>
      </c>
      <c r="G92" s="4671">
        <v>0</v>
      </c>
      <c r="H92" s="4682"/>
      <c r="I92" s="4673">
        <f>VLOOKUP(C92,'Data Products'!$A:$J,2,0)</f>
      </c>
      <c r="J92" s="4632">
        <f t="shared" si="15"/>
      </c>
      <c r="K92" s="4633">
        <v>45898</v>
      </c>
      <c r="L92" s="4576">
        <f t="shared" si="6"/>
      </c>
      <c r="M92" s="4682">
        <v>0</v>
      </c>
      <c r="N92" s="4598">
        <v>0</v>
      </c>
      <c r="O92" s="4707"/>
      <c r="P92" s="4708"/>
      <c r="Q92" s="4567" t="s">
        <v>4458</v>
      </c>
      <c r="R92" s="4572"/>
      <c r="S92" s="4572"/>
      <c r="T92" s="4572"/>
      <c r="U92" s="4572"/>
      <c r="V92" s="4572"/>
      <c r="W92" s="4572"/>
      <c r="X92" s="4572"/>
      <c r="Y92" s="4572"/>
      <c r="Z92" s="4572"/>
      <c r="AA92" s="4572"/>
      <c r="AB92" s="4677">
        <f t="shared" si="2"/>
      </c>
      <c r="AC92" s="4578">
        <f t="shared" si="27"/>
      </c>
      <c r="AD92" s="4713">
        <f t="shared" si="18"/>
      </c>
      <c r="AE92" s="4595">
        <f t="shared" si="9"/>
      </c>
      <c r="AF92" s="4678">
        <f>VLOOKUP(C92,'Data Products'!$A:$J,10,0)</f>
      </c>
      <c r="AG92" s="4679">
        <f t="shared" si="30"/>
      </c>
      <c r="AH92" s="4582">
        <f t="shared" si="23"/>
      </c>
      <c r="AI92" s="4683"/>
      <c r="AJ92" s="4687"/>
      <c r="AK92" s="4586"/>
      <c r="AL92" s="4585"/>
      <c r="AM92" s="4586"/>
      <c r="AN92" s="4586"/>
    </row>
    <row customHeight="true" hidden="true" ht="18" r="93">
      <c r="A93" s="4668">
        <v>60</v>
      </c>
      <c r="B93" s="4567" t="s">
        <v>4391</v>
      </c>
      <c r="C93" s="4668" t="s">
        <v>4488</v>
      </c>
      <c r="D93" s="4610" t="s">
        <v>4489</v>
      </c>
      <c r="E93" s="4610" t="s">
        <v>4489</v>
      </c>
      <c r="F93" s="4671">
        <v>0</v>
      </c>
      <c r="G93" s="4671">
        <v>0</v>
      </c>
      <c r="H93" s="4682"/>
      <c r="I93" s="4673">
        <f>VLOOKUP(C93,'Data Products'!$A:$J,2,0)</f>
      </c>
      <c r="J93" s="4632">
        <f t="shared" si="15"/>
      </c>
      <c r="K93" s="4633">
        <v>45899</v>
      </c>
      <c r="L93" s="4576">
        <f t="shared" si="6"/>
      </c>
      <c r="M93" s="4682">
        <v>0</v>
      </c>
      <c r="N93" s="4598">
        <v>0</v>
      </c>
      <c r="O93" s="4707"/>
      <c r="P93" s="4708"/>
      <c r="Q93" s="4567" t="s">
        <v>4458</v>
      </c>
      <c r="R93" s="4572"/>
      <c r="S93" s="4572"/>
      <c r="T93" s="4572"/>
      <c r="U93" s="4572"/>
      <c r="V93" s="4572"/>
      <c r="W93" s="4572"/>
      <c r="X93" s="4572"/>
      <c r="Y93" s="4572"/>
      <c r="Z93" s="4572"/>
      <c r="AA93" s="4572"/>
      <c r="AB93" s="4677">
        <f t="shared" si="2"/>
      </c>
      <c r="AC93" s="4578">
        <f t="shared" si="27"/>
      </c>
      <c r="AD93" s="4713">
        <f t="shared" si="18"/>
      </c>
      <c r="AE93" s="4595">
        <f t="shared" si="9"/>
      </c>
      <c r="AF93" s="4678">
        <f>VLOOKUP(C93,'Data Products'!$A:$J,10,0)</f>
      </c>
      <c r="AG93" s="4679">
        <f t="shared" si="30"/>
      </c>
      <c r="AH93" s="4582">
        <f t="shared" si="23"/>
      </c>
      <c r="AI93" s="4683"/>
      <c r="AJ93" s="4687"/>
      <c r="AK93" s="4586"/>
      <c r="AL93" s="4585"/>
      <c r="AM93" s="4586"/>
      <c r="AN93" s="4586"/>
    </row>
    <row customHeight="true" hidden="true" ht="18" r="94">
      <c r="A94" s="4668">
        <v>61</v>
      </c>
      <c r="B94" s="4567" t="s">
        <v>4391</v>
      </c>
      <c r="C94" s="4668" t="s">
        <v>4490</v>
      </c>
      <c r="D94" s="4610" t="s">
        <v>4491</v>
      </c>
      <c r="E94" s="4610" t="s">
        <v>4491</v>
      </c>
      <c r="F94" s="4671">
        <v>0</v>
      </c>
      <c r="G94" s="4671">
        <v>0</v>
      </c>
      <c r="H94" s="4682"/>
      <c r="I94" s="4673">
        <f>VLOOKUP(C94,'Data Products'!$A:$J,2,0)</f>
      </c>
      <c r="J94" s="4632">
        <f t="shared" si="15"/>
      </c>
      <c r="K94" s="4633">
        <v>45900</v>
      </c>
      <c r="L94" s="4576">
        <f t="shared" si="6"/>
      </c>
      <c r="M94" s="4682">
        <v>0</v>
      </c>
      <c r="N94" s="4598">
        <v>0</v>
      </c>
      <c r="O94" s="4707"/>
      <c r="P94" s="4708"/>
      <c r="Q94" s="4567" t="s">
        <v>4458</v>
      </c>
      <c r="R94" s="4572"/>
      <c r="S94" s="4572"/>
      <c r="T94" s="4572"/>
      <c r="U94" s="4572"/>
      <c r="V94" s="4572"/>
      <c r="W94" s="4572"/>
      <c r="X94" s="4572"/>
      <c r="Y94" s="4572"/>
      <c r="Z94" s="4572"/>
      <c r="AA94" s="4572"/>
      <c r="AB94" s="4677">
        <f t="shared" si="2"/>
      </c>
      <c r="AC94" s="4578">
        <f t="shared" si="27"/>
      </c>
      <c r="AD94" s="4713">
        <f t="shared" si="18"/>
      </c>
      <c r="AE94" s="4595">
        <f t="shared" si="9"/>
      </c>
      <c r="AF94" s="4678">
        <f>VLOOKUP(C94,'Data Products'!$A:$J,10,0)</f>
      </c>
      <c r="AG94" s="4679">
        <f t="shared" si="30"/>
      </c>
      <c r="AH94" s="4582">
        <f t="shared" si="23"/>
      </c>
      <c r="AI94" s="4683"/>
      <c r="AJ94" s="4687"/>
      <c r="AK94" s="4586"/>
      <c r="AL94" s="4585"/>
      <c r="AM94" s="4586"/>
      <c r="AN94" s="4586"/>
    </row>
    <row customHeight="true" hidden="true" ht="18" r="95">
      <c r="A95" s="4668">
        <v>62</v>
      </c>
      <c r="B95" s="4567" t="s">
        <v>4391</v>
      </c>
      <c r="C95" s="4668" t="s">
        <v>4492</v>
      </c>
      <c r="D95" s="4610" t="s">
        <v>4493</v>
      </c>
      <c r="E95" s="4610" t="s">
        <v>4493</v>
      </c>
      <c r="F95" s="4671">
        <v>0</v>
      </c>
      <c r="G95" s="4671">
        <v>0</v>
      </c>
      <c r="H95" s="4682"/>
      <c r="I95" s="4673">
        <f>VLOOKUP(C95,'Data Products'!$A:$J,2,0)</f>
      </c>
      <c r="J95" s="4632">
        <f t="shared" si="15"/>
      </c>
      <c r="K95" s="4633">
        <v>45901</v>
      </c>
      <c r="L95" s="4576">
        <f t="shared" si="6"/>
      </c>
      <c r="M95" s="4682">
        <v>0</v>
      </c>
      <c r="N95" s="4598">
        <v>0</v>
      </c>
      <c r="O95" s="4707"/>
      <c r="P95" s="4708"/>
      <c r="Q95" s="4567" t="s">
        <v>4458</v>
      </c>
      <c r="R95" s="4572"/>
      <c r="S95" s="4572"/>
      <c r="T95" s="4572"/>
      <c r="U95" s="4572"/>
      <c r="V95" s="4572"/>
      <c r="W95" s="4572"/>
      <c r="X95" s="4572"/>
      <c r="Y95" s="4572"/>
      <c r="Z95" s="4572"/>
      <c r="AA95" s="4572"/>
      <c r="AB95" s="4677">
        <f t="shared" si="2"/>
      </c>
      <c r="AC95" s="4594">
        <f t="shared" si="27"/>
      </c>
      <c r="AD95" s="4713">
        <f t="shared" si="18"/>
      </c>
      <c r="AE95" s="4595">
        <f t="shared" si="9"/>
      </c>
      <c r="AF95" s="4678">
        <f>VLOOKUP(C95,'Data Products'!$A:$J,10,0)</f>
      </c>
      <c r="AG95" s="4679">
        <f t="shared" si="30"/>
      </c>
      <c r="AH95" s="4582">
        <f t="shared" si="23"/>
      </c>
      <c r="AI95" s="4683"/>
      <c r="AJ95" s="4687"/>
      <c r="AK95" s="4586"/>
      <c r="AL95" s="4585"/>
      <c r="AM95" s="4586"/>
      <c r="AN95" s="4586"/>
    </row>
    <row customHeight="true" hidden="true" ht="18" r="96">
      <c r="A96" s="4668">
        <v>63</v>
      </c>
      <c r="B96" s="4567" t="s">
        <v>4391</v>
      </c>
      <c r="C96" s="4668" t="s">
        <v>4494</v>
      </c>
      <c r="D96" s="4610" t="s">
        <v>4485</v>
      </c>
      <c r="E96" s="4610" t="s">
        <v>4485</v>
      </c>
      <c r="F96" s="4671">
        <v>0</v>
      </c>
      <c r="G96" s="4671">
        <v>0</v>
      </c>
      <c r="H96" s="4682"/>
      <c r="I96" s="4673">
        <f>VLOOKUP(C96,'Data Products'!$A:$J,2,0)</f>
      </c>
      <c r="J96" s="4632">
        <f t="shared" si="15"/>
      </c>
      <c r="K96" s="4633">
        <v>45902</v>
      </c>
      <c r="L96" s="4576">
        <f t="shared" si="6"/>
      </c>
      <c r="M96" s="4682">
        <v>0</v>
      </c>
      <c r="N96" s="4598">
        <v>0</v>
      </c>
      <c r="O96" s="4707"/>
      <c r="P96" s="4708"/>
      <c r="Q96" s="4567" t="s">
        <v>4458</v>
      </c>
      <c r="R96" s="4572"/>
      <c r="S96" s="4572"/>
      <c r="T96" s="4572"/>
      <c r="U96" s="4572"/>
      <c r="V96" s="4572"/>
      <c r="W96" s="4572"/>
      <c r="X96" s="4572"/>
      <c r="Y96" s="4572"/>
      <c r="Z96" s="4572"/>
      <c r="AA96" s="4572"/>
      <c r="AB96" s="4677">
        <f t="shared" si="2"/>
      </c>
      <c r="AC96" s="4589">
        <f t="shared" si="27"/>
      </c>
      <c r="AD96" s="4713">
        <f t="shared" si="18"/>
      </c>
      <c r="AE96" s="4595">
        <f t="shared" si="9"/>
      </c>
      <c r="AF96" s="4678">
        <f>VLOOKUP(C96,'Data Products'!$A:$J,10,0)</f>
      </c>
      <c r="AG96" s="4679">
        <f t="shared" si="30"/>
      </c>
      <c r="AH96" s="4582">
        <f t="shared" si="23"/>
      </c>
      <c r="AI96" s="4683"/>
      <c r="AJ96" s="4687"/>
      <c r="AK96" s="4586"/>
      <c r="AL96" s="4585"/>
      <c r="AM96" s="4586"/>
      <c r="AN96" s="4586"/>
    </row>
    <row customHeight="true" hidden="true" ht="18" r="97">
      <c r="A97" s="4668">
        <v>64</v>
      </c>
      <c r="B97" s="4567" t="s">
        <v>4391</v>
      </c>
      <c r="C97" s="4668" t="s">
        <v>4495</v>
      </c>
      <c r="D97" s="4610" t="s">
        <v>4485</v>
      </c>
      <c r="E97" s="4610" t="s">
        <v>4485</v>
      </c>
      <c r="F97" s="4671">
        <v>0</v>
      </c>
      <c r="G97" s="4671">
        <v>0</v>
      </c>
      <c r="H97" s="4682"/>
      <c r="I97" s="4673">
        <f>VLOOKUP(C97,'Data Products'!$A:$J,2,0)</f>
      </c>
      <c r="J97" s="4632">
        <f t="shared" si="15"/>
      </c>
      <c r="K97" s="4633">
        <v>45903</v>
      </c>
      <c r="L97" s="4576">
        <f t="shared" si="6"/>
      </c>
      <c r="M97" s="4682">
        <v>0</v>
      </c>
      <c r="N97" s="4598">
        <v>0</v>
      </c>
      <c r="O97" s="4707"/>
      <c r="P97" s="4708"/>
      <c r="Q97" s="4567" t="s">
        <v>4458</v>
      </c>
      <c r="R97" s="4572"/>
      <c r="S97" s="4572"/>
      <c r="T97" s="4572"/>
      <c r="U97" s="4572"/>
      <c r="V97" s="4572"/>
      <c r="W97" s="4572"/>
      <c r="X97" s="4572"/>
      <c r="Y97" s="4572"/>
      <c r="Z97" s="4572"/>
      <c r="AA97" s="4572"/>
      <c r="AB97" s="4677">
        <f t="shared" si="2"/>
      </c>
      <c r="AC97" s="4594">
        <f t="shared" si="27"/>
      </c>
      <c r="AD97" s="4713">
        <f t="shared" si="18"/>
      </c>
      <c r="AE97" s="4595">
        <f t="shared" si="9"/>
      </c>
      <c r="AF97" s="4678">
        <f>VLOOKUP(C97,'Data Products'!$A:$J,10,0)</f>
      </c>
      <c r="AG97" s="4679">
        <f t="shared" si="30"/>
      </c>
      <c r="AH97" s="4582">
        <f t="shared" si="23"/>
      </c>
      <c r="AI97" s="4683"/>
      <c r="AJ97" s="4687"/>
      <c r="AK97" s="4586"/>
      <c r="AL97" s="4585"/>
      <c r="AM97" s="4586"/>
      <c r="AN97" s="4586"/>
    </row>
    <row customHeight="true" hidden="true" ht="18" r="98">
      <c r="A98" s="4668">
        <v>65</v>
      </c>
      <c r="B98" s="4567" t="s">
        <v>4342</v>
      </c>
      <c r="C98" s="4668" t="s">
        <v>4496</v>
      </c>
      <c r="D98" s="4610" t="s">
        <v>4497</v>
      </c>
      <c r="E98" s="4610" t="s">
        <v>4497</v>
      </c>
      <c r="F98" s="4671">
        <v>0</v>
      </c>
      <c r="G98" s="4671">
        <v>0</v>
      </c>
      <c r="H98" s="4682"/>
      <c r="I98" s="4673">
        <f>VLOOKUP(C98,'Data Products'!$A:$J,2,0)</f>
      </c>
      <c r="J98" s="4632">
        <f t="shared" si="15"/>
      </c>
      <c r="K98" s="4633">
        <v>45904</v>
      </c>
      <c r="L98" s="4576">
        <f t="shared" si="6"/>
      </c>
      <c r="M98" s="4682">
        <v>0</v>
      </c>
      <c r="N98" s="4598">
        <v>0</v>
      </c>
      <c r="O98" s="4707"/>
      <c r="P98" s="4708"/>
      <c r="Q98" s="4567" t="s">
        <v>4458</v>
      </c>
      <c r="R98" s="4572"/>
      <c r="S98" s="4572"/>
      <c r="T98" s="4572"/>
      <c r="U98" s="4572"/>
      <c r="V98" s="4572"/>
      <c r="W98" s="4572"/>
      <c r="X98" s="4572"/>
      <c r="Y98" s="4572"/>
      <c r="Z98" s="4572"/>
      <c r="AA98" s="4572"/>
      <c r="AB98" s="4677">
        <f t="shared" si="2"/>
      </c>
      <c r="AC98" s="4594">
        <f t="shared" si="27"/>
      </c>
      <c r="AD98" s="4713">
        <f t="shared" si="18"/>
      </c>
      <c r="AE98" s="4595">
        <f t="shared" si="9"/>
      </c>
      <c r="AF98" s="4678">
        <f>VLOOKUP(C98,'Data Products'!$A:$J,10,0)</f>
      </c>
      <c r="AG98" s="4679">
        <f t="shared" si="30"/>
      </c>
      <c r="AH98" s="4582">
        <f t="shared" si="23"/>
      </c>
      <c r="AI98" s="4683"/>
      <c r="AJ98" s="4687"/>
      <c r="AK98" s="4586"/>
      <c r="AL98" s="4585"/>
      <c r="AM98" s="4586"/>
      <c r="AN98" s="4586"/>
    </row>
    <row customHeight="true" hidden="true" ht="18" r="99">
      <c r="A99" s="4668">
        <v>66</v>
      </c>
      <c r="B99" s="4567" t="s">
        <v>4391</v>
      </c>
      <c r="C99" s="4668" t="s">
        <v>4498</v>
      </c>
      <c r="D99" s="4610" t="s">
        <v>4485</v>
      </c>
      <c r="E99" s="4610" t="s">
        <v>4485</v>
      </c>
      <c r="F99" s="4671">
        <v>0</v>
      </c>
      <c r="G99" s="4671">
        <v>0</v>
      </c>
      <c r="H99" s="4682"/>
      <c r="I99" s="4673">
        <f>VLOOKUP(C99,'Data Products'!$A:$J,2,0)</f>
      </c>
      <c r="J99" s="4632">
        <f t="shared" si="15"/>
      </c>
      <c r="K99" s="4633">
        <v>45905</v>
      </c>
      <c r="L99" s="4576">
        <f t="shared" si="6"/>
      </c>
      <c r="M99" s="4682">
        <v>0</v>
      </c>
      <c r="N99" s="4598">
        <v>0</v>
      </c>
      <c r="O99" s="4707"/>
      <c r="P99" s="4708"/>
      <c r="Q99" s="4567" t="s">
        <v>4458</v>
      </c>
      <c r="R99" s="4572"/>
      <c r="S99" s="4572"/>
      <c r="T99" s="4572"/>
      <c r="U99" s="4572"/>
      <c r="V99" s="4572"/>
      <c r="W99" s="4572"/>
      <c r="X99" s="4572"/>
      <c r="Y99" s="4572"/>
      <c r="Z99" s="4572"/>
      <c r="AA99" s="4572"/>
      <c r="AB99" s="4677">
        <f t="shared" si="2"/>
      </c>
      <c r="AC99" s="4594">
        <f t="shared" si="27"/>
      </c>
      <c r="AD99" s="4713">
        <f t="shared" si="18"/>
      </c>
      <c r="AE99" s="4595">
        <f t="shared" si="9"/>
      </c>
      <c r="AF99" s="4678">
        <f>VLOOKUP(C99,'Data Products'!$A:$J,10,0)</f>
      </c>
      <c r="AG99" s="4679">
        <f t="shared" si="30"/>
      </c>
      <c r="AH99" s="4582">
        <f t="shared" si="23"/>
      </c>
      <c r="AI99" s="4683"/>
      <c r="AJ99" s="4687"/>
      <c r="AK99" s="4586"/>
      <c r="AL99" s="4585"/>
      <c r="AM99" s="4586"/>
      <c r="AN99" s="4586"/>
    </row>
    <row customHeight="true" hidden="true" ht="18" r="100">
      <c r="A100" s="4668">
        <v>67</v>
      </c>
      <c r="B100" s="4567" t="s">
        <v>4391</v>
      </c>
      <c r="C100" s="4668" t="s">
        <v>4499</v>
      </c>
      <c r="D100" s="4610" t="s">
        <v>4485</v>
      </c>
      <c r="E100" s="4610" t="s">
        <v>4485</v>
      </c>
      <c r="F100" s="4671">
        <v>0</v>
      </c>
      <c r="G100" s="4671">
        <v>0</v>
      </c>
      <c r="H100" s="4682"/>
      <c r="I100" s="4673">
        <f>VLOOKUP(C100,'Data Products'!$A:$J,2,0)</f>
      </c>
      <c r="J100" s="4632">
        <f t="shared" si="15"/>
      </c>
      <c r="K100" s="4633">
        <v>45906</v>
      </c>
      <c r="L100" s="4576">
        <f t="shared" si="6"/>
      </c>
      <c r="M100" s="4682">
        <v>0</v>
      </c>
      <c r="N100" s="4598">
        <v>0</v>
      </c>
      <c r="O100" s="4707"/>
      <c r="P100" s="4708"/>
      <c r="Q100" s="4567" t="s">
        <v>4458</v>
      </c>
      <c r="R100" s="4572"/>
      <c r="S100" s="4572"/>
      <c r="T100" s="4572"/>
      <c r="U100" s="4572"/>
      <c r="V100" s="4572"/>
      <c r="W100" s="4572"/>
      <c r="X100" s="4572"/>
      <c r="Y100" s="4572"/>
      <c r="Z100" s="4572"/>
      <c r="AA100" s="4572"/>
      <c r="AB100" s="4677">
        <f t="shared" si="2"/>
      </c>
      <c r="AC100" s="4594">
        <f t="shared" si="27"/>
      </c>
      <c r="AD100" s="4713">
        <f t="shared" si="18"/>
      </c>
      <c r="AE100" s="4595">
        <f t="shared" si="9"/>
      </c>
      <c r="AF100" s="4678">
        <f>VLOOKUP(C100,'Data Products'!$A:$J,10,0)</f>
      </c>
      <c r="AG100" s="4679">
        <f t="shared" si="30"/>
      </c>
      <c r="AH100" s="4582">
        <f t="shared" si="23"/>
      </c>
      <c r="AI100" s="4683"/>
      <c r="AJ100" s="4687"/>
      <c r="AK100" s="4586"/>
      <c r="AL100" s="4585"/>
      <c r="AM100" s="4586"/>
      <c r="AN100" s="4586"/>
    </row>
    <row customHeight="true" hidden="true" ht="18" r="101">
      <c r="A101" s="4668">
        <v>68</v>
      </c>
      <c r="B101" s="4567" t="s">
        <v>4391</v>
      </c>
      <c r="C101" s="4668" t="s">
        <v>4500</v>
      </c>
      <c r="D101" s="4610" t="s">
        <v>4485</v>
      </c>
      <c r="E101" s="4610" t="s">
        <v>4485</v>
      </c>
      <c r="F101" s="4671">
        <v>0</v>
      </c>
      <c r="G101" s="4671">
        <v>0</v>
      </c>
      <c r="H101" s="4682"/>
      <c r="I101" s="4673">
        <f>VLOOKUP(C101,'Data Products'!$A:$J,2,0)</f>
      </c>
      <c r="J101" s="4632">
        <f t="shared" si="15"/>
      </c>
      <c r="K101" s="4633">
        <v>45907</v>
      </c>
      <c r="L101" s="4576">
        <f t="shared" si="6"/>
      </c>
      <c r="M101" s="4682">
        <v>0</v>
      </c>
      <c r="N101" s="4598">
        <v>0</v>
      </c>
      <c r="O101" s="4707"/>
      <c r="P101" s="4708"/>
      <c r="Q101" s="4567" t="s">
        <v>4458</v>
      </c>
      <c r="R101" s="4572"/>
      <c r="S101" s="4572"/>
      <c r="T101" s="4572"/>
      <c r="U101" s="4572"/>
      <c r="V101" s="4572"/>
      <c r="W101" s="4572"/>
      <c r="X101" s="4572"/>
      <c r="Y101" s="4572"/>
      <c r="Z101" s="4572"/>
      <c r="AA101" s="4572"/>
      <c r="AB101" s="4677">
        <f t="shared" si="2"/>
      </c>
      <c r="AC101" s="4594">
        <f t="shared" si="27"/>
      </c>
      <c r="AD101" s="4713">
        <f t="shared" si="18"/>
      </c>
      <c r="AE101" s="4595">
        <f t="shared" si="9"/>
      </c>
      <c r="AF101" s="4678">
        <f>VLOOKUP(C101,'Data Products'!$A:$J,10,0)</f>
      </c>
      <c r="AG101" s="4679">
        <f t="shared" si="30"/>
      </c>
      <c r="AH101" s="4582">
        <f t="shared" si="23"/>
      </c>
      <c r="AI101" s="4683"/>
      <c r="AJ101" s="4687"/>
      <c r="AK101" s="4586"/>
      <c r="AL101" s="4585"/>
      <c r="AM101" s="4586"/>
      <c r="AN101" s="4586"/>
    </row>
    <row customHeight="true" hidden="true" ht="18" r="102">
      <c r="A102" s="4668">
        <v>69</v>
      </c>
      <c r="B102" s="4567" t="s">
        <v>4391</v>
      </c>
      <c r="C102" s="4668" t="s">
        <v>4501</v>
      </c>
      <c r="D102" s="4610" t="s">
        <v>4502</v>
      </c>
      <c r="E102" s="4610" t="s">
        <v>4502</v>
      </c>
      <c r="F102" s="4671">
        <v>0</v>
      </c>
      <c r="G102" s="4671">
        <v>0</v>
      </c>
      <c r="H102" s="4682"/>
      <c r="I102" s="4673">
        <f>VLOOKUP(C102,'Data Products'!$A:$J,2,0)</f>
      </c>
      <c r="J102" s="4632">
        <f t="shared" si="15"/>
      </c>
      <c r="K102" s="4633">
        <v>45908</v>
      </c>
      <c r="L102" s="4576">
        <f t="shared" si="6"/>
      </c>
      <c r="M102" s="4682">
        <v>0</v>
      </c>
      <c r="N102" s="4598">
        <v>0</v>
      </c>
      <c r="O102" s="4707"/>
      <c r="P102" s="4708"/>
      <c r="Q102" s="4567" t="s">
        <v>4458</v>
      </c>
      <c r="R102" s="4572"/>
      <c r="S102" s="4572"/>
      <c r="T102" s="4572"/>
      <c r="U102" s="4572"/>
      <c r="V102" s="4572"/>
      <c r="W102" s="4572"/>
      <c r="X102" s="4572"/>
      <c r="Y102" s="4572"/>
      <c r="Z102" s="4572"/>
      <c r="AA102" s="4572"/>
      <c r="AB102" s="4677">
        <f t="shared" si="2"/>
      </c>
      <c r="AC102" s="4578">
        <f t="shared" si="27"/>
      </c>
      <c r="AD102" s="4713">
        <f t="shared" si="18"/>
      </c>
      <c r="AE102" s="4595">
        <f t="shared" si="9"/>
      </c>
      <c r="AF102" s="4678">
        <f>VLOOKUP(C102,'Data Products'!$A:$J,10,0)</f>
      </c>
      <c r="AG102" s="4679">
        <f t="shared" si="30"/>
      </c>
      <c r="AH102" s="4582">
        <f t="shared" si="23"/>
      </c>
      <c r="AI102" s="4683"/>
      <c r="AJ102" s="4687"/>
      <c r="AK102" s="4586"/>
      <c r="AL102" s="4585"/>
      <c r="AM102" s="4586"/>
      <c r="AN102" s="4586"/>
    </row>
    <row customHeight="true" hidden="true" ht="18" r="103">
      <c r="A103" s="4668">
        <v>70</v>
      </c>
      <c r="B103" s="4567" t="s">
        <v>4391</v>
      </c>
      <c r="C103" s="4668" t="s">
        <v>4503</v>
      </c>
      <c r="D103" s="4692"/>
      <c r="E103" s="4692"/>
      <c r="F103" s="4671">
        <v>0</v>
      </c>
      <c r="G103" s="4671">
        <v>0</v>
      </c>
      <c r="H103" s="4682"/>
      <c r="I103" s="4673">
        <f>VLOOKUP(C103,'Data Products'!$A:$J,2,0)</f>
      </c>
      <c r="J103" s="4632">
        <f t="shared" si="15"/>
      </c>
      <c r="K103" s="4633">
        <v>45909</v>
      </c>
      <c r="L103" s="4576">
        <f t="shared" si="6"/>
      </c>
      <c r="M103" s="4682">
        <v>0</v>
      </c>
      <c r="N103" s="4598">
        <v>0</v>
      </c>
      <c r="O103" s="4707"/>
      <c r="P103" s="4708"/>
      <c r="Q103" s="4567" t="s">
        <v>4458</v>
      </c>
      <c r="R103" s="4572"/>
      <c r="S103" s="4572"/>
      <c r="T103" s="4572"/>
      <c r="U103" s="4572"/>
      <c r="V103" s="4572"/>
      <c r="W103" s="4572"/>
      <c r="X103" s="4572"/>
      <c r="Y103" s="4572"/>
      <c r="Z103" s="4572"/>
      <c r="AA103" s="4572"/>
      <c r="AB103" s="4677">
        <f t="shared" si="2"/>
      </c>
      <c r="AC103" s="4589">
        <f t="shared" si="27"/>
      </c>
      <c r="AD103" s="4713">
        <f t="shared" si="18"/>
      </c>
      <c r="AE103" s="4595">
        <f t="shared" si="9"/>
      </c>
      <c r="AF103" s="4678">
        <f>VLOOKUP(C103,'Data Products'!$A:$J,10,0)</f>
      </c>
      <c r="AG103" s="4679">
        <f t="shared" si="30"/>
      </c>
      <c r="AH103" s="4582">
        <f t="shared" si="23"/>
      </c>
      <c r="AI103" s="4683"/>
      <c r="AJ103" s="4687"/>
      <c r="AK103" s="4586"/>
      <c r="AL103" s="4585"/>
      <c r="AM103" s="4586"/>
      <c r="AN103" s="4586"/>
    </row>
    <row customHeight="true" hidden="true" ht="18" r="104">
      <c r="A104" s="4668">
        <v>71</v>
      </c>
      <c r="B104" s="4567" t="s">
        <v>4391</v>
      </c>
      <c r="C104" s="4668" t="s">
        <v>4504</v>
      </c>
      <c r="D104" s="4692"/>
      <c r="E104" s="4692"/>
      <c r="F104" s="4671">
        <v>0</v>
      </c>
      <c r="G104" s="4671">
        <v>0</v>
      </c>
      <c r="H104" s="4682"/>
      <c r="I104" s="4673">
        <f>VLOOKUP(C104,'Data Products'!$A:$J,2,0)</f>
      </c>
      <c r="J104" s="4632">
        <f t="shared" si="15"/>
      </c>
      <c r="K104" s="4633">
        <v>45910</v>
      </c>
      <c r="L104" s="4576">
        <f t="shared" si="6"/>
      </c>
      <c r="M104" s="4682">
        <v>0</v>
      </c>
      <c r="N104" s="4598">
        <v>0</v>
      </c>
      <c r="O104" s="4707"/>
      <c r="P104" s="4708"/>
      <c r="Q104" s="4567" t="s">
        <v>4458</v>
      </c>
      <c r="R104" s="4572"/>
      <c r="S104" s="4572"/>
      <c r="T104" s="4572"/>
      <c r="U104" s="4572"/>
      <c r="V104" s="4572"/>
      <c r="W104" s="4572"/>
      <c r="X104" s="4572"/>
      <c r="Y104" s="4572"/>
      <c r="Z104" s="4572"/>
      <c r="AA104" s="4572"/>
      <c r="AB104" s="4677">
        <f t="shared" si="2"/>
      </c>
      <c r="AC104" s="4690">
        <f t="shared" si="27"/>
      </c>
      <c r="AD104" s="4713">
        <f t="shared" si="18"/>
      </c>
      <c r="AE104" s="4595">
        <f t="shared" si="9"/>
      </c>
      <c r="AF104" s="4678">
        <f>VLOOKUP(C104,'Data Products'!$A:$J,10,0)</f>
      </c>
      <c r="AG104" s="4679">
        <f t="shared" si="30"/>
      </c>
      <c r="AH104" s="4582">
        <f t="shared" si="23"/>
      </c>
      <c r="AI104" s="4680" t="s">
        <v>4505</v>
      </c>
      <c r="AJ104" s="4687"/>
      <c r="AK104" s="4586"/>
      <c r="AL104" s="4585"/>
      <c r="AM104" s="4586"/>
      <c r="AN104" s="4586"/>
    </row>
    <row customHeight="true" hidden="true" ht="18" r="105">
      <c r="A105" s="4694">
        <v>72</v>
      </c>
      <c r="B105" s="4688" t="s">
        <v>4391</v>
      </c>
      <c r="C105" s="4694" t="s">
        <v>4506</v>
      </c>
      <c r="D105" s="4692"/>
      <c r="E105" s="4692"/>
      <c r="F105" s="4671">
        <v>0</v>
      </c>
      <c r="G105" s="4671">
        <v>0</v>
      </c>
      <c r="H105" s="4697"/>
      <c r="I105" s="4673">
        <f>VLOOKUP(C105,'Data Products'!$A:$J,2,0)</f>
      </c>
      <c r="J105" s="4632">
        <f t="shared" si="15"/>
      </c>
      <c r="K105" s="4633">
        <v>45911</v>
      </c>
      <c r="L105" s="4615">
        <f t="shared" si="6"/>
      </c>
      <c r="M105" s="4697">
        <v>0</v>
      </c>
      <c r="N105" s="4598">
        <v>0</v>
      </c>
      <c r="O105" s="4710"/>
      <c r="P105" s="4711"/>
      <c r="Q105" s="4567" t="s">
        <v>4458</v>
      </c>
      <c r="R105" s="4572"/>
      <c r="S105" s="4572"/>
      <c r="T105" s="4572"/>
      <c r="U105" s="4572"/>
      <c r="V105" s="4572"/>
      <c r="W105" s="4572"/>
      <c r="X105" s="4572"/>
      <c r="Y105" s="4572"/>
      <c r="Z105" s="4572"/>
      <c r="AA105" s="4572"/>
      <c r="AB105" s="4677">
        <f t="shared" si="2"/>
      </c>
      <c r="AC105" s="4589">
        <f t="shared" si="27"/>
      </c>
      <c r="AD105" s="4713">
        <f t="shared" si="18"/>
      </c>
      <c r="AE105" s="4595">
        <f t="shared" si="9"/>
      </c>
      <c r="AF105" s="4678">
        <f>VLOOKUP(C105,'Data Products'!$A:$J,10,0)</f>
      </c>
      <c r="AG105" s="4679">
        <f t="shared" si="30"/>
      </c>
      <c r="AH105" s="4582">
        <f t="shared" si="23"/>
      </c>
      <c r="AI105" s="4683"/>
      <c r="AJ105" s="4687"/>
      <c r="AK105" s="4586"/>
      <c r="AL105" s="4585"/>
      <c r="AM105" s="4586"/>
      <c r="AN105" s="4586"/>
    </row>
    <row customHeight="true" hidden="true" ht="18" r="106">
      <c r="A106" s="4610">
        <v>45</v>
      </c>
      <c r="B106" s="4692" t="s">
        <v>4345</v>
      </c>
      <c r="C106" s="4714" t="s">
        <v>4507</v>
      </c>
      <c r="D106" s="4715" t="s">
        <v>4508</v>
      </c>
      <c r="E106" s="4715" t="s">
        <v>4508</v>
      </c>
      <c r="F106" s="4671">
        <v>0</v>
      </c>
      <c r="G106" s="4671">
        <v>0</v>
      </c>
      <c r="H106" s="4630"/>
      <c r="I106" s="4673">
        <f>VLOOKUP(C106,'Data Products'!$A:$J,2,0)</f>
      </c>
      <c r="J106" s="4632">
        <f t="shared" si="15"/>
      </c>
      <c r="K106" s="4633">
        <v>45912</v>
      </c>
      <c r="L106" s="4716">
        <f t="shared" si="6"/>
      </c>
      <c r="M106" s="4630">
        <v>0</v>
      </c>
      <c r="N106" s="4598">
        <v>0</v>
      </c>
      <c r="O106" s="4717"/>
      <c r="P106" s="4626"/>
      <c r="Q106" s="4567" t="s">
        <v>4421</v>
      </c>
      <c r="R106" s="4643"/>
      <c r="S106" s="4643"/>
      <c r="T106" s="4643"/>
      <c r="U106" s="4643"/>
      <c r="V106" s="4643"/>
      <c r="W106" s="4643"/>
      <c r="X106" s="4643"/>
      <c r="Y106" s="4643"/>
      <c r="Z106" s="4643"/>
      <c r="AA106" s="4643"/>
      <c r="AB106" s="4677">
        <f t="shared" si="2"/>
      </c>
      <c r="AC106" s="4709">
        <f t="shared" si="27"/>
      </c>
      <c r="AD106" s="4579">
        <f t="shared" si="18"/>
      </c>
      <c r="AE106" s="4595">
        <f t="shared" si="9"/>
      </c>
      <c r="AF106" s="4678">
        <f>VLOOKUP(C106,'Data Products'!$A:$J,10,0)</f>
      </c>
      <c r="AG106" s="4679">
        <f t="shared" si="30"/>
      </c>
      <c r="AH106" s="4655"/>
      <c r="AI106" s="4683"/>
      <c r="AJ106" s="4718"/>
      <c r="AK106" s="4718"/>
      <c r="AL106" s="4719"/>
      <c r="AM106" s="4718"/>
      <c r="AN106" s="4718"/>
    </row>
    <row customHeight="true" hidden="true" ht="18" r="107">
      <c r="A107" s="4720">
        <v>46</v>
      </c>
      <c r="B107" s="4721" t="s">
        <v>4345</v>
      </c>
      <c r="C107" s="4722" t="s">
        <v>4410</v>
      </c>
      <c r="D107" s="4715" t="s">
        <v>4410</v>
      </c>
      <c r="E107" s="4715" t="s">
        <v>4410</v>
      </c>
      <c r="F107" s="4671">
        <v>0</v>
      </c>
      <c r="G107" s="4671">
        <v>0</v>
      </c>
      <c r="H107" s="4723"/>
      <c r="I107" s="4724">
        <f>VLOOKUP(C107,'Data Products'!$A:$J,2,0)</f>
      </c>
      <c r="J107" s="4632">
        <f t="shared" si="15"/>
      </c>
      <c r="K107" s="4633">
        <v>45913</v>
      </c>
      <c r="L107" s="4725">
        <f t="shared" si="6"/>
      </c>
      <c r="M107" s="4723">
        <v>0</v>
      </c>
      <c r="N107" s="4598">
        <v>35</v>
      </c>
      <c r="O107" s="4726"/>
      <c r="P107" s="4727"/>
      <c r="Q107" s="4688" t="s">
        <v>4421</v>
      </c>
      <c r="R107" s="4643"/>
      <c r="S107" s="4643"/>
      <c r="T107" s="4643"/>
      <c r="U107" s="4643"/>
      <c r="V107" s="4643"/>
      <c r="W107" s="4643"/>
      <c r="X107" s="4643"/>
      <c r="Y107" s="4643"/>
      <c r="Z107" s="4643"/>
      <c r="AA107" s="4643"/>
      <c r="AB107" s="4712">
        <f t="shared" si="2"/>
      </c>
      <c r="AC107" s="4709">
        <f t="shared" si="27"/>
      </c>
      <c r="AD107" s="4728">
        <f t="shared" si="18"/>
      </c>
      <c r="AE107" s="4595">
        <f t="shared" si="9"/>
      </c>
      <c r="AF107" s="4678">
        <f>VLOOKUP(C107,'Data Products'!$A:$J,10,0)</f>
      </c>
      <c r="AG107" s="4679">
        <f t="shared" si="30"/>
      </c>
      <c r="AH107" s="4655"/>
      <c r="AI107" s="4680" t="s">
        <v>4509</v>
      </c>
      <c r="AJ107" s="4718"/>
      <c r="AK107" s="4718"/>
      <c r="AL107" s="4719"/>
      <c r="AM107" s="4718"/>
      <c r="AN107" s="4718"/>
    </row>
    <row customHeight="true" ht="18" r="108">
      <c r="A108" s="4608">
        <v>47</v>
      </c>
      <c r="B108" s="4721" t="s">
        <v>4345</v>
      </c>
      <c r="C108" s="4729" t="s">
        <v>4404</v>
      </c>
      <c r="D108" s="4692" t="s">
        <v>4404</v>
      </c>
      <c r="E108" s="4692" t="s">
        <v>4404</v>
      </c>
      <c r="F108" s="4671">
        <v>48</v>
      </c>
      <c r="G108" s="4671">
        <v>48</v>
      </c>
      <c r="H108" s="4630"/>
      <c r="I108" s="4673">
        <f>VLOOKUP(C108,'Data Products'!$A:$J,2,0)</f>
      </c>
      <c r="J108" s="4632">
        <f t="shared" si="15"/>
      </c>
      <c r="K108" s="4633">
        <v>45914</v>
      </c>
      <c r="L108" s="4576">
        <f t="shared" si="6"/>
      </c>
      <c r="M108" s="4674">
        <v>1</v>
      </c>
      <c r="N108" s="4730">
        <v>9</v>
      </c>
      <c r="O108" s="4600"/>
      <c r="P108" s="4572"/>
      <c r="Q108" s="4567" t="s">
        <v>4510</v>
      </c>
      <c r="R108" s="4647"/>
      <c r="S108" s="4647"/>
      <c r="T108" s="4676"/>
      <c r="U108" s="4647"/>
      <c r="V108" s="4647"/>
      <c r="W108" s="4647"/>
      <c r="X108" s="4647"/>
      <c r="Y108" s="4647"/>
      <c r="Z108" s="4647"/>
      <c r="AA108" s="4647"/>
      <c r="AB108" s="4677">
        <f t="shared" si="2"/>
      </c>
      <c r="AC108" s="4594">
        <f t="shared" si="27"/>
      </c>
      <c r="AD108" s="4579">
        <f t="shared" si="18"/>
      </c>
      <c r="AE108" s="4595">
        <f t="shared" si="9"/>
      </c>
      <c r="AF108" s="4678">
        <f>VLOOKUP(C108,'Data Products'!$A:$J,10,0)</f>
      </c>
      <c r="AG108" s="4679">
        <f t="shared" si="30"/>
      </c>
      <c r="AH108" s="4655"/>
      <c r="AI108" s="4731"/>
      <c r="AJ108" s="4732"/>
      <c r="AK108" s="4732"/>
      <c r="AL108" s="4683"/>
      <c r="AM108" s="4732"/>
      <c r="AN108" s="4732"/>
    </row>
    <row r="109">
      <c r="A109" s="4608">
        <v>48</v>
      </c>
      <c r="B109" s="4721" t="s">
        <v>4345</v>
      </c>
      <c r="C109" s="4729" t="s">
        <v>4462</v>
      </c>
      <c r="D109" s="4692" t="s">
        <v>4462</v>
      </c>
      <c r="E109" s="4692" t="s">
        <v>4462</v>
      </c>
      <c r="F109" s="4671">
        <v>146</v>
      </c>
      <c r="G109" s="4671">
        <v>146</v>
      </c>
      <c r="H109" s="4630"/>
      <c r="I109" s="4673">
        <f>VLOOKUP(C109,'Data Products'!$A:$J,2,0)</f>
      </c>
      <c r="J109" s="4632">
        <f t="shared" si="15"/>
      </c>
      <c r="K109" s="4633">
        <v>45915</v>
      </c>
      <c r="L109" s="4576">
        <f t="shared" si="6"/>
      </c>
      <c r="M109" s="4682">
        <v>26</v>
      </c>
      <c r="N109" s="4730">
        <v>43</v>
      </c>
      <c r="O109" s="4600"/>
      <c r="P109" s="4572"/>
      <c r="Q109" s="4567" t="s">
        <v>4396</v>
      </c>
      <c r="R109" s="4647"/>
      <c r="S109" s="4647"/>
      <c r="T109" s="4676"/>
      <c r="U109" s="4647"/>
      <c r="V109" s="4647"/>
      <c r="W109" s="4647"/>
      <c r="X109" s="4647"/>
      <c r="Y109" s="4647"/>
      <c r="Z109" s="4647"/>
      <c r="AA109" s="4647"/>
      <c r="AB109" s="4677">
        <f t="shared" si="2"/>
      </c>
      <c r="AC109" s="4589">
        <f t="shared" si="27"/>
      </c>
      <c r="AD109" s="4579">
        <f t="shared" si="18"/>
      </c>
      <c r="AE109" s="4595">
        <f t="shared" si="9"/>
      </c>
      <c r="AF109" s="4678">
        <f>VLOOKUP(C109,'Data Products'!$A:$J,10,0)</f>
      </c>
      <c r="AG109" s="4679">
        <f t="shared" si="30"/>
      </c>
      <c r="AH109" s="4655"/>
      <c r="AI109" s="4731"/>
      <c r="AJ109" s="4732"/>
      <c r="AK109" s="4732"/>
      <c r="AL109" s="4683"/>
      <c r="AM109" s="4732"/>
      <c r="AN109" s="4732"/>
    </row>
    <row customHeight="true" ht="18" r="110">
      <c r="A110" s="4608">
        <v>52</v>
      </c>
      <c r="B110" s="4721" t="s">
        <v>4345</v>
      </c>
      <c r="C110" s="4729" t="s">
        <v>4455</v>
      </c>
      <c r="D110" s="4692" t="s">
        <v>4455</v>
      </c>
      <c r="E110" s="4692" t="s">
        <v>4455</v>
      </c>
      <c r="F110" s="4671">
        <v>719</v>
      </c>
      <c r="G110" s="4671">
        <v>719</v>
      </c>
      <c r="H110" s="4630"/>
      <c r="I110" s="4673">
        <f>VLOOKUP(C110,'Data Products'!$A:$J,2,0)</f>
      </c>
      <c r="J110" s="4632">
        <f t="shared" si="15"/>
      </c>
      <c r="K110" s="4633">
        <v>45919</v>
      </c>
      <c r="L110" s="4576">
        <f t="shared" si="6"/>
      </c>
      <c r="M110" s="4682">
        <v>14</v>
      </c>
      <c r="N110" s="4730">
        <v>25</v>
      </c>
      <c r="O110" s="4600"/>
      <c r="P110" s="4572"/>
      <c r="Q110" s="4567" t="s">
        <v>4401</v>
      </c>
      <c r="R110" s="4647"/>
      <c r="S110" s="4647"/>
      <c r="T110" s="4676"/>
      <c r="U110" s="4647"/>
      <c r="V110" s="4647"/>
      <c r="W110" s="4647"/>
      <c r="X110" s="4647"/>
      <c r="Y110" s="4647"/>
      <c r="Z110" s="4647"/>
      <c r="AA110" s="4647"/>
      <c r="AB110" s="4677">
        <f t="shared" si="2"/>
      </c>
      <c r="AC110" s="4594">
        <f t="shared" si="27"/>
      </c>
      <c r="AD110" s="4579">
        <f t="shared" si="18"/>
      </c>
      <c r="AE110" s="4595">
        <f t="shared" si="9"/>
      </c>
      <c r="AF110" s="4678">
        <f>VLOOKUP(C110,'Data Products'!$A:$J,10,0)</f>
      </c>
      <c r="AG110" s="4679">
        <f t="shared" si="30"/>
      </c>
      <c r="AH110" s="4655"/>
      <c r="AI110" s="4731"/>
      <c r="AJ110" s="4732"/>
      <c r="AK110" s="4732"/>
      <c r="AL110" s="4683"/>
      <c r="AM110" s="4732"/>
      <c r="AN110" s="4732"/>
    </row>
    <row customHeight="true" ht="18" r="111">
      <c r="A111" s="4608">
        <v>53</v>
      </c>
      <c r="B111" s="4721" t="s">
        <v>4345</v>
      </c>
      <c r="C111" s="4729" t="s">
        <v>4403</v>
      </c>
      <c r="D111" s="4692" t="s">
        <v>4403</v>
      </c>
      <c r="E111" s="4692" t="s">
        <v>4403</v>
      </c>
      <c r="F111" s="4671">
        <v>3</v>
      </c>
      <c r="G111" s="4671">
        <v>3</v>
      </c>
      <c r="H111" s="4630"/>
      <c r="I111" s="4673">
        <f>VLOOKUP(C111,'Data Products'!$A:$J,2,0)</f>
      </c>
      <c r="J111" s="4632">
        <f t="shared" si="15"/>
      </c>
      <c r="K111" s="4633">
        <v>45920</v>
      </c>
      <c r="L111" s="4576">
        <f t="shared" si="6"/>
      </c>
      <c r="M111" s="4682">
        <v>0</v>
      </c>
      <c r="N111" s="4598">
        <v>0</v>
      </c>
      <c r="O111" s="4600"/>
      <c r="P111" s="4572"/>
      <c r="Q111" s="4689" t="s">
        <v>4401</v>
      </c>
      <c r="R111" s="4647"/>
      <c r="S111" s="4647"/>
      <c r="T111" s="4676"/>
      <c r="U111" s="4647"/>
      <c r="V111" s="4647"/>
      <c r="W111" s="4647"/>
      <c r="X111" s="4647"/>
      <c r="Y111" s="4647"/>
      <c r="Z111" s="4647"/>
      <c r="AA111" s="4647"/>
      <c r="AB111" s="4677">
        <f t="shared" si="2"/>
      </c>
      <c r="AC111" s="4690">
        <f t="shared" si="27"/>
      </c>
      <c r="AD111" s="4579">
        <f t="shared" si="18"/>
      </c>
      <c r="AE111" s="4595">
        <f t="shared" si="9"/>
      </c>
      <c r="AF111" s="4678">
        <f>VLOOKUP(C111,'Data Products'!$A:$J,10,0)</f>
      </c>
      <c r="AG111" s="4679">
        <f t="shared" si="30"/>
      </c>
      <c r="AH111" s="4655"/>
      <c r="AI111" s="4731"/>
      <c r="AJ111" s="4732"/>
      <c r="AK111" s="4732"/>
      <c r="AL111" s="4683"/>
      <c r="AM111" s="4732"/>
      <c r="AN111" s="4732"/>
    </row>
    <row customHeight="true" hidden="true" ht="18" r="112">
      <c r="A112" s="4608">
        <v>54</v>
      </c>
      <c r="B112" s="4721" t="s">
        <v>4345</v>
      </c>
      <c r="C112" s="4729" t="s">
        <v>4508</v>
      </c>
      <c r="D112" s="4692" t="s">
        <v>4508</v>
      </c>
      <c r="E112" s="4692" t="s">
        <v>4508</v>
      </c>
      <c r="F112" s="4671">
        <v>0</v>
      </c>
      <c r="G112" s="4671">
        <v>0</v>
      </c>
      <c r="H112" s="4630"/>
      <c r="I112" s="4673">
        <f>VLOOKUP(C112,'Data Products'!$A:$J,2,0)</f>
      </c>
      <c r="J112" s="4632">
        <f t="shared" si="15"/>
      </c>
      <c r="K112" s="4633">
        <v>45921</v>
      </c>
      <c r="L112" s="4576">
        <f t="shared" si="6"/>
      </c>
      <c r="M112" s="4682">
        <v>720</v>
      </c>
      <c r="N112" s="4669">
        <v>2467</v>
      </c>
      <c r="O112" s="4600"/>
      <c r="P112" s="4572"/>
      <c r="Q112" s="4567" t="s">
        <v>4401</v>
      </c>
      <c r="R112" s="4647"/>
      <c r="S112" s="4647"/>
      <c r="T112" s="4676"/>
      <c r="U112" s="4647"/>
      <c r="V112" s="4647"/>
      <c r="W112" s="4647"/>
      <c r="X112" s="4647"/>
      <c r="Y112" s="4647"/>
      <c r="Z112" s="4647"/>
      <c r="AA112" s="4647"/>
      <c r="AB112" s="4677">
        <f t="shared" si="2"/>
      </c>
      <c r="AC112" s="4589">
        <f t="shared" si="27"/>
      </c>
      <c r="AD112" s="4579">
        <f t="shared" si="18"/>
      </c>
      <c r="AE112" s="4595">
        <f t="shared" si="9"/>
      </c>
      <c r="AF112" s="4678">
        <f>VLOOKUP(C112,'Data Products'!$A:$J,10,0)</f>
      </c>
      <c r="AG112" s="4679">
        <f t="shared" si="30"/>
      </c>
      <c r="AH112" s="4655"/>
      <c r="AI112" s="4731"/>
      <c r="AJ112" s="4732"/>
      <c r="AK112" s="4732"/>
      <c r="AL112" s="4683"/>
      <c r="AM112" s="4732"/>
      <c r="AN112" s="4732"/>
    </row>
    <row customHeight="true" ht="18" r="113">
      <c r="A113" s="4608">
        <v>55</v>
      </c>
      <c r="B113" s="4721" t="s">
        <v>4345</v>
      </c>
      <c r="C113" s="4729" t="s">
        <v>4511</v>
      </c>
      <c r="D113" s="4692" t="s">
        <v>4511</v>
      </c>
      <c r="E113" s="4692" t="s">
        <v>4511</v>
      </c>
      <c r="F113" s="4671">
        <v>1832</v>
      </c>
      <c r="G113" s="4671">
        <v>1832</v>
      </c>
      <c r="H113" s="4630"/>
      <c r="I113" s="4673">
        <f>VLOOKUP(C113,'Data Products'!$A:$J,2,0)</f>
      </c>
      <c r="J113" s="4632">
        <f t="shared" si="15"/>
      </c>
      <c r="K113" s="4633">
        <v>45922</v>
      </c>
      <c r="L113" s="4576">
        <f t="shared" si="6"/>
      </c>
      <c r="M113" s="4697">
        <v>658</v>
      </c>
      <c r="N113" s="4669">
        <v>1330</v>
      </c>
      <c r="O113" s="4600"/>
      <c r="P113" s="4572"/>
      <c r="Q113" s="4567" t="s">
        <v>4401</v>
      </c>
      <c r="R113" s="4647"/>
      <c r="S113" s="4647"/>
      <c r="T113" s="4676"/>
      <c r="U113" s="4647"/>
      <c r="V113" s="4647"/>
      <c r="W113" s="4647"/>
      <c r="X113" s="4647"/>
      <c r="Y113" s="4647"/>
      <c r="Z113" s="4647"/>
      <c r="AA113" s="4647"/>
      <c r="AB113" s="4677">
        <f t="shared" si="2"/>
      </c>
      <c r="AC113" s="4594">
        <f t="shared" si="27"/>
      </c>
      <c r="AD113" s="4579">
        <f t="shared" si="18"/>
      </c>
      <c r="AE113" s="4595">
        <f t="shared" si="9"/>
      </c>
      <c r="AF113" s="4678">
        <f>VLOOKUP(C113,'Data Products'!$A:$J,10,0)</f>
      </c>
      <c r="AG113" s="4679">
        <f t="shared" si="30"/>
      </c>
      <c r="AH113" s="4655"/>
      <c r="AI113" s="4731"/>
      <c r="AJ113" s="4732"/>
      <c r="AK113" s="4732"/>
      <c r="AL113" s="4683"/>
      <c r="AM113" s="4732"/>
      <c r="AN113" s="4732"/>
    </row>
    <row customHeight="true" ht="18" r="114">
      <c r="A114" s="4608">
        <v>56</v>
      </c>
      <c r="B114" s="4692" t="s">
        <v>4345</v>
      </c>
      <c r="C114" s="4729" t="s">
        <v>4449</v>
      </c>
      <c r="D114" s="4692" t="s">
        <v>4449</v>
      </c>
      <c r="E114" s="4692" t="s">
        <v>4449</v>
      </c>
      <c r="F114" s="4671">
        <v>635</v>
      </c>
      <c r="G114" s="4671">
        <v>635</v>
      </c>
      <c r="H114" s="4630"/>
      <c r="I114" s="4673">
        <f>VLOOKUP(C114,'Data Products'!$A:$J,2,0)</f>
      </c>
      <c r="J114" s="4632">
        <f t="shared" si="15"/>
      </c>
      <c r="K114" s="4633">
        <v>45923</v>
      </c>
      <c r="L114" s="4601">
        <f t="shared" si="6"/>
      </c>
      <c r="M114" s="4630">
        <v>47</v>
      </c>
      <c r="N114" s="4730">
        <v>228</v>
      </c>
      <c r="O114" s="4600"/>
      <c r="P114" s="4572"/>
      <c r="Q114" s="4567" t="s">
        <v>4401</v>
      </c>
      <c r="R114" s="4647"/>
      <c r="S114" s="4647"/>
      <c r="T114" s="4676"/>
      <c r="U114" s="4647"/>
      <c r="V114" s="4647"/>
      <c r="W114" s="4647"/>
      <c r="X114" s="4647"/>
      <c r="Y114" s="4647"/>
      <c r="Z114" s="4647"/>
      <c r="AA114" s="4647"/>
      <c r="AB114" s="4677">
        <f t="shared" si="2"/>
      </c>
      <c r="AC114" s="4589">
        <f t="shared" si="27"/>
      </c>
      <c r="AD114" s="4579">
        <f t="shared" si="18"/>
      </c>
      <c r="AE114" s="4733">
        <f t="shared" si="9"/>
      </c>
      <c r="AF114" s="4734">
        <f>VLOOKUP(C114,'Data Products'!$A:$J,10,0)</f>
      </c>
      <c r="AG114" s="4735">
        <f t="shared" si="30"/>
      </c>
      <c r="AH114" s="4735">
        <f>AG114*G114</f>
      </c>
      <c r="AI114" s="4735">
        <f t="shared" ref="AI114:AI115" si="32">AH114*H114</f>
      </c>
      <c r="AJ114" s="4732"/>
      <c r="AK114" s="4732"/>
      <c r="AL114" s="4683"/>
      <c r="AM114" s="4732"/>
      <c r="AN114" s="4732"/>
    </row>
    <row customHeight="true" ht="18" r="115">
      <c r="A115" s="4608">
        <v>57</v>
      </c>
      <c r="B115" s="4692" t="s">
        <v>4391</v>
      </c>
      <c r="C115" s="4610" t="s">
        <v>4424</v>
      </c>
      <c r="D115" s="4610" t="s">
        <v>4424</v>
      </c>
      <c r="E115" s="4610" t="s">
        <v>4424</v>
      </c>
      <c r="F115" s="4671">
        <v>2</v>
      </c>
      <c r="G115" s="4671">
        <v>2</v>
      </c>
      <c r="H115" s="4630"/>
      <c r="I115" s="4673">
        <f>VLOOKUP(C115,'Data Products'!$A:$J,2,0)</f>
      </c>
      <c r="J115" s="4632">
        <f t="shared" si="15"/>
      </c>
      <c r="K115" s="4736">
        <v>46142</v>
      </c>
      <c r="L115" s="4601">
        <f t="shared" si="6"/>
      </c>
      <c r="M115" s="4737">
        <v>0</v>
      </c>
      <c r="N115" s="4730">
        <v>0</v>
      </c>
      <c r="O115" s="4600"/>
      <c r="P115" s="4572"/>
      <c r="Q115" s="4567" t="s">
        <v>4401</v>
      </c>
      <c r="R115" s="4647"/>
      <c r="S115" s="4647"/>
      <c r="T115" s="4676"/>
      <c r="U115" s="4647"/>
      <c r="V115" s="4647"/>
      <c r="W115" s="4647"/>
      <c r="X115" s="4647"/>
      <c r="Y115" s="4647"/>
      <c r="Z115" s="4647"/>
      <c r="AA115" s="4647"/>
      <c r="AB115" s="4677">
        <f t="shared" si="2"/>
      </c>
      <c r="AC115" s="4589">
        <f t="shared" si="27"/>
      </c>
      <c r="AD115" s="4579">
        <f t="shared" si="18"/>
      </c>
      <c r="AE115" s="4733">
        <f t="shared" si="9"/>
      </c>
      <c r="AF115" s="4734">
        <f>VLOOKUP(C115,'Data Products'!$A:$J,10,0)</f>
      </c>
      <c r="AG115" s="4735">
        <f t="shared" si="30"/>
      </c>
      <c r="AH115" s="4655"/>
      <c r="AI115" s="4735">
        <f t="shared" si="32"/>
      </c>
      <c r="AJ115" s="4718"/>
      <c r="AK115" s="4718"/>
      <c r="AL115" s="4719"/>
      <c r="AM115" s="4718"/>
      <c r="AN115" s="4718"/>
    </row>
    <row customHeight="true" ht="18" r="116">
      <c r="A116" s="4644"/>
      <c r="B116" s="4644"/>
      <c r="C116" s="4644"/>
      <c r="D116" s="4643"/>
      <c r="E116" s="4643"/>
      <c r="F116" s="4643"/>
      <c r="G116" s="4643"/>
      <c r="H116" s="4643"/>
      <c r="I116" s="4738"/>
      <c r="J116" s="4739"/>
      <c r="K116" s="4739"/>
      <c r="L116" s="4739"/>
      <c r="M116" s="4643"/>
      <c r="N116" s="4643"/>
      <c r="O116" s="4651"/>
      <c r="P116" s="4651"/>
      <c r="Q116" s="4644"/>
      <c r="R116" s="4643"/>
      <c r="S116" s="4643"/>
      <c r="T116" s="4643"/>
      <c r="U116" s="4643"/>
      <c r="V116" s="4643"/>
      <c r="W116" s="4643"/>
      <c r="X116" s="4643"/>
      <c r="Y116" s="4643"/>
      <c r="Z116" s="4643"/>
      <c r="AA116" s="4643"/>
      <c r="AB116" s="4646"/>
      <c r="AC116" s="4740"/>
      <c r="AD116" s="4741"/>
      <c r="AE116" s="4742" t="s">
        <v>4378</v>
      </c>
      <c r="AF116" s="4743"/>
      <c r="AG116" s="4744">
        <v>366720000</v>
      </c>
      <c r="AH116" s="4655"/>
      <c r="AI116" s="4719"/>
      <c r="AJ116" s="4718"/>
      <c r="AK116" s="4718"/>
      <c r="AL116" s="4719"/>
      <c r="AM116" s="4718"/>
      <c r="AN116" s="4718"/>
    </row>
    <row customHeight="true" ht="18" r="117">
      <c r="A117" s="4745" t="s">
        <v>4512</v>
      </c>
      <c r="B117" s="4745"/>
      <c r="C117" s="4745"/>
      <c r="D117" s="4745"/>
      <c r="E117" s="4745"/>
      <c r="F117" s="4745"/>
      <c r="H117" s="4643"/>
      <c r="I117" s="4738"/>
      <c r="J117" s="4739"/>
      <c r="K117" s="4739"/>
      <c r="L117" s="4739"/>
      <c r="M117" s="4643"/>
      <c r="N117" s="4643"/>
      <c r="O117" s="4651"/>
      <c r="P117" s="4651"/>
      <c r="Q117" s="4644"/>
      <c r="R117" s="4643"/>
      <c r="S117" s="4643"/>
      <c r="T117" s="4643"/>
      <c r="U117" s="4643"/>
      <c r="V117" s="4643"/>
      <c r="W117" s="4643"/>
      <c r="X117" s="4643"/>
      <c r="Y117" s="4643"/>
      <c r="Z117" s="4643"/>
      <c r="AA117" s="4643"/>
      <c r="AB117" s="4646"/>
      <c r="AC117" s="4740"/>
      <c r="AD117" s="4741"/>
      <c r="AE117" s="4746" t="s">
        <v>4379</v>
      </c>
      <c r="AF117" s="4743">
        <v>0.48350239965095987</v>
      </c>
      <c r="AG117" s="4744">
        <v>177310000</v>
      </c>
      <c r="AH117" s="4655"/>
      <c r="AI117" s="4719"/>
      <c r="AJ117" s="4718"/>
      <c r="AK117" s="4718"/>
      <c r="AL117" s="4719"/>
      <c r="AM117" s="4718"/>
      <c r="AN117" s="4718"/>
    </row>
    <row r="118">
      <c r="A118" s="4747" t="s">
        <v>4338</v>
      </c>
      <c r="B118" s="4747" t="s">
        <v>4319</v>
      </c>
      <c r="C118" s="4747" t="s">
        <v>4513</v>
      </c>
      <c r="D118" s="4747" t="s">
        <v>4514</v>
      </c>
      <c r="E118" s="4748" t="s">
        <v>4515</v>
      </c>
      <c r="F118" s="4749" t="s">
        <v>4516</v>
      </c>
      <c r="G118" s="4643"/>
      <c r="H118" s="4739"/>
      <c r="I118" s="4739"/>
      <c r="J118" s="4739"/>
      <c r="K118" s="4643"/>
      <c r="L118" s="4643"/>
      <c r="M118" s="4651"/>
      <c r="N118" s="4651"/>
      <c r="O118" s="4643"/>
      <c r="P118" s="4643"/>
      <c r="Q118" s="4643"/>
      <c r="R118" s="4643"/>
      <c r="S118" s="4643"/>
      <c r="T118" s="4643"/>
      <c r="U118" s="4643"/>
      <c r="V118" s="4643"/>
      <c r="W118" s="4643"/>
      <c r="X118" s="4643"/>
      <c r="Y118" s="4643"/>
      <c r="Z118" s="4643"/>
      <c r="AA118" s="4643"/>
      <c r="AB118" s="4643"/>
      <c r="AC118" s="4643"/>
      <c r="AE118" s="4746" t="s">
        <v>4380</v>
      </c>
      <c r="AF118" s="4743">
        <v>0.06893542757417102</v>
      </c>
      <c r="AG118" s="4744">
        <v>25280000</v>
      </c>
      <c r="AH118" s="4718"/>
      <c r="AI118" s="4718"/>
      <c r="AJ118" s="4718"/>
      <c r="AK118" s="4719"/>
      <c r="AL118" s="4718"/>
      <c r="AM118" s="4718"/>
    </row>
    <row r="119">
      <c r="A119" s="4750"/>
      <c r="B119" s="4747"/>
      <c r="C119" s="4747"/>
      <c r="D119" s="4747"/>
      <c r="E119" s="4748"/>
      <c r="F119" s="4751"/>
      <c r="G119" s="4643"/>
      <c r="H119" s="4739"/>
      <c r="I119" s="4739"/>
      <c r="J119" s="4739"/>
      <c r="K119" s="4643"/>
      <c r="L119" s="4643"/>
      <c r="M119" s="4651"/>
      <c r="N119" s="4651"/>
      <c r="O119" s="4643"/>
      <c r="P119" s="4643"/>
      <c r="Q119" s="4643"/>
      <c r="R119" s="4643"/>
      <c r="S119" s="4643"/>
      <c r="T119" s="4643"/>
      <c r="U119" s="4643"/>
      <c r="V119" s="4643"/>
      <c r="W119" s="4643"/>
      <c r="X119" s="4643"/>
      <c r="Y119" s="4643"/>
      <c r="Z119" s="4643"/>
      <c r="AA119" s="4643"/>
      <c r="AB119" s="4643"/>
      <c r="AC119" s="4643"/>
      <c r="AE119" s="4746" t="s">
        <v>4381</v>
      </c>
      <c r="AF119" s="4752">
        <v>0.1472649432809773</v>
      </c>
      <c r="AG119" s="4753">
        <v>54005000</v>
      </c>
      <c r="AH119" s="4718"/>
      <c r="AI119" s="4718"/>
      <c r="AJ119" s="4719"/>
      <c r="AK119" s="4718"/>
      <c r="AL119" s="4718"/>
    </row>
    <row r="120">
      <c r="A120" s="4610">
        <v>1</v>
      </c>
      <c r="B120" s="4754" t="s">
        <v>4517</v>
      </c>
      <c r="C120" s="4755">
        <v>15146.6</v>
      </c>
      <c r="D120" s="4567" t="s">
        <v>4518</v>
      </c>
      <c r="E120" s="4668" t="s">
        <v>4519</v>
      </c>
      <c r="F120" s="4756" t="s">
        <v>4520</v>
      </c>
      <c r="G120" s="4643"/>
      <c r="H120" s="4739"/>
      <c r="I120" s="4739"/>
      <c r="J120" s="4739"/>
      <c r="K120" s="4643"/>
      <c r="L120" s="4643"/>
      <c r="M120" s="4651"/>
      <c r="N120" s="4651"/>
      <c r="O120" s="4643"/>
      <c r="P120" s="4643"/>
      <c r="Q120" s="4643"/>
      <c r="R120" s="4643"/>
      <c r="S120" s="4643"/>
      <c r="T120" s="4643"/>
      <c r="U120" s="4643"/>
      <c r="V120" s="4643"/>
      <c r="W120" s="4643"/>
      <c r="X120" s="4643"/>
      <c r="Y120" s="4643"/>
      <c r="Z120" s="4643"/>
      <c r="AA120" s="4643"/>
      <c r="AB120" s="4643"/>
      <c r="AC120" s="4643"/>
      <c r="AE120" s="4746" t="s">
        <v>4382</v>
      </c>
      <c r="AF120" s="4757">
        <v>0.3002972294938918</v>
      </c>
      <c r="AG120" s="4758">
        <v>110125000</v>
      </c>
      <c r="AH120" s="4718"/>
      <c r="AI120" s="4718"/>
      <c r="AJ120" s="4719"/>
      <c r="AK120" s="4718"/>
      <c r="AL120" s="4718"/>
    </row>
    <row r="121">
      <c r="A121" s="4610">
        <v>2</v>
      </c>
      <c r="B121" s="4759" t="s">
        <v>4521</v>
      </c>
      <c r="C121" s="4760">
        <v>937.31</v>
      </c>
      <c r="D121" s="4688" t="s">
        <v>4522</v>
      </c>
      <c r="E121" s="4694" t="s">
        <v>4523</v>
      </c>
      <c r="F121" s="4756"/>
      <c r="G121" s="4643"/>
      <c r="H121" s="4739"/>
      <c r="I121" s="4739"/>
      <c r="J121" s="4739"/>
      <c r="K121" s="4643"/>
      <c r="L121" s="4643"/>
      <c r="M121" s="4651"/>
      <c r="N121" s="4651"/>
      <c r="O121" s="4643"/>
      <c r="P121" s="4643"/>
      <c r="Q121" s="4643"/>
      <c r="R121" s="4643"/>
      <c r="S121" s="4643"/>
      <c r="T121" s="4643"/>
      <c r="U121" s="4643"/>
      <c r="V121" s="4643"/>
      <c r="W121" s="4643"/>
      <c r="X121" s="4643"/>
      <c r="Y121" s="4643"/>
      <c r="Z121" s="4643"/>
      <c r="AA121" s="4643"/>
      <c r="AB121" s="4643"/>
      <c r="AC121" s="4643"/>
      <c r="AD121" s="4643"/>
      <c r="AE121" s="4746" t="s">
        <v>4331</v>
      </c>
      <c r="AF121" s="4757">
        <v>0.09960391121336507</v>
      </c>
      <c r="AG121" s="4758">
        <v>75750000</v>
      </c>
      <c r="AH121" s="4718"/>
      <c r="AI121" s="4718"/>
      <c r="AJ121" s="4719"/>
      <c r="AK121" s="4718"/>
      <c r="AL121" s="4718"/>
    </row>
    <row r="122">
      <c r="A122" s="4761">
        <v>3</v>
      </c>
      <c r="B122" s="4610" t="s">
        <v>4524</v>
      </c>
      <c r="C122" s="4610">
        <v>-798.02</v>
      </c>
      <c r="D122" s="4598"/>
      <c r="E122" s="4630"/>
      <c r="F122" s="4756"/>
      <c r="G122" s="4643"/>
      <c r="H122" s="4643"/>
      <c r="I122" s="4739"/>
      <c r="J122" s="4739"/>
      <c r="K122" s="4739"/>
      <c r="L122" s="4643"/>
      <c r="M122" s="4643"/>
      <c r="N122" s="4651"/>
      <c r="O122" s="4651"/>
      <c r="P122" s="4643"/>
      <c r="Q122" s="4643"/>
      <c r="R122" s="4643"/>
      <c r="S122" s="4643"/>
      <c r="T122" s="4643"/>
      <c r="U122" s="4643"/>
      <c r="V122" s="4643"/>
      <c r="W122" s="4643"/>
      <c r="X122" s="4643"/>
      <c r="Y122" s="4643"/>
      <c r="Z122" s="4643"/>
      <c r="AA122" s="4643"/>
      <c r="AB122" s="4643"/>
      <c r="AC122" s="4643"/>
      <c r="AD122" s="4643"/>
      <c r="AE122" s="4643"/>
      <c r="AF122" s="4643"/>
      <c r="AG122" s="4719"/>
      <c r="AH122" s="4719"/>
      <c r="AI122" s="4718"/>
      <c r="AJ122" s="4719"/>
      <c r="AK122" s="4718"/>
      <c r="AL122" s="4718"/>
    </row>
    <row r="123">
      <c r="A123" s="4643"/>
      <c r="B123" s="4644"/>
      <c r="C123" s="4644"/>
      <c r="D123" s="4643"/>
      <c r="E123" s="4643"/>
      <c r="F123" s="4643"/>
      <c r="G123" s="4643"/>
      <c r="H123" s="4643"/>
      <c r="I123" s="4643"/>
      <c r="J123" s="4739"/>
      <c r="K123" s="4739"/>
      <c r="L123" s="4739"/>
      <c r="M123" s="4643"/>
      <c r="N123" s="4643"/>
      <c r="O123" s="4651"/>
      <c r="P123" s="4651"/>
      <c r="Q123" s="4643"/>
      <c r="R123" s="4643"/>
      <c r="S123" s="4643"/>
      <c r="T123" s="4643"/>
      <c r="U123" s="4643"/>
      <c r="V123" s="4643"/>
      <c r="W123" s="4643"/>
      <c r="X123" s="4643"/>
      <c r="Y123" s="4643"/>
      <c r="Z123" s="4643"/>
      <c r="AA123" s="4643"/>
      <c r="AB123" s="4643"/>
      <c r="AC123" s="4643"/>
      <c r="AD123" s="4643"/>
      <c r="AE123" s="4643"/>
      <c r="AF123" s="4643"/>
      <c r="AG123" s="4643"/>
      <c r="AH123" s="4643"/>
      <c r="AI123" s="4719"/>
      <c r="AJ123" s="4718"/>
      <c r="AK123" s="4718"/>
      <c r="AL123" s="4719"/>
      <c r="AM123" s="4718"/>
      <c r="AN123" s="4718"/>
    </row>
    <row customHeight="true" ht="18" r="124">
      <c r="A124" s="4643"/>
      <c r="B124" s="4644"/>
      <c r="C124" s="4644"/>
      <c r="D124" s="4643"/>
      <c r="E124" s="4643"/>
      <c r="F124" s="4643"/>
      <c r="G124" s="4643"/>
      <c r="H124" s="4643"/>
      <c r="I124" s="4643"/>
      <c r="J124" s="4739"/>
      <c r="K124" s="4739"/>
      <c r="L124" s="4739"/>
      <c r="M124" s="4643"/>
      <c r="N124" s="4643"/>
      <c r="O124" s="4651"/>
      <c r="P124" s="4651"/>
      <c r="Q124" s="4643"/>
      <c r="R124" s="4643"/>
      <c r="S124" s="4643"/>
      <c r="T124" s="4643"/>
      <c r="U124" s="4643"/>
      <c r="V124" s="4643"/>
      <c r="W124" s="4643"/>
      <c r="X124" s="4643"/>
      <c r="Y124" s="4643"/>
      <c r="Z124" s="4643"/>
      <c r="AA124" s="4643"/>
      <c r="AB124" s="4643"/>
      <c r="AC124" s="4643"/>
      <c r="AD124" s="4643"/>
      <c r="AE124" s="4643"/>
      <c r="AF124" s="4643"/>
      <c r="AG124" s="4643"/>
      <c r="AH124" s="4643"/>
      <c r="AI124" s="4719"/>
      <c r="AJ124" s="4718"/>
      <c r="AK124" s="4718"/>
      <c r="AL124" s="4719"/>
      <c r="AM124" s="4718"/>
      <c r="AN124" s="4718"/>
    </row>
    <row customHeight="true" ht="18" r="125">
      <c r="A125" s="4643"/>
      <c r="B125" s="4644"/>
      <c r="C125" s="4644"/>
      <c r="D125" s="4643"/>
      <c r="E125" s="4643"/>
      <c r="F125" s="4643"/>
      <c r="G125" s="4643"/>
      <c r="H125" s="4643"/>
      <c r="I125" s="4643"/>
      <c r="J125" s="4739"/>
      <c r="K125" s="4739"/>
      <c r="L125" s="4739"/>
      <c r="M125" s="4643"/>
      <c r="N125" s="4643"/>
      <c r="O125" s="4651"/>
      <c r="P125" s="4651"/>
      <c r="Q125" s="4643"/>
      <c r="R125" s="4643"/>
      <c r="S125" s="4643"/>
      <c r="T125" s="4643"/>
      <c r="U125" s="4643"/>
      <c r="V125" s="4643"/>
      <c r="W125" s="4643"/>
      <c r="X125" s="4643"/>
      <c r="Y125" s="4643"/>
      <c r="Z125" s="4643"/>
      <c r="AA125" s="4643"/>
      <c r="AB125" s="4643"/>
      <c r="AC125" s="4643"/>
      <c r="AD125" s="4643"/>
      <c r="AE125" s="4643"/>
      <c r="AF125" s="4643"/>
      <c r="AG125" s="4643"/>
      <c r="AH125" s="4643"/>
      <c r="AI125" s="4719"/>
      <c r="AJ125" s="4718"/>
      <c r="AK125" s="4718"/>
      <c r="AL125" s="4719"/>
      <c r="AM125" s="4718"/>
      <c r="AN125" s="4718"/>
    </row>
    <row customHeight="true" ht="18" r="126">
      <c r="A126" s="4643"/>
      <c r="B126" s="4644"/>
      <c r="C126" s="4644"/>
      <c r="D126" s="4643"/>
      <c r="E126" s="4643"/>
      <c r="F126" s="4643"/>
      <c r="G126" s="4643"/>
      <c r="H126" s="4643"/>
      <c r="I126" s="4643"/>
      <c r="J126" s="4739"/>
      <c r="K126" s="4739"/>
      <c r="L126" s="4739"/>
      <c r="M126" s="4643"/>
      <c r="N126" s="4643"/>
      <c r="O126" s="4651"/>
      <c r="P126" s="4651"/>
      <c r="Q126" s="4643"/>
      <c r="R126" s="4643"/>
      <c r="S126" s="4643"/>
      <c r="T126" s="4643"/>
      <c r="U126" s="4643"/>
      <c r="V126" s="4643"/>
      <c r="W126" s="4643"/>
      <c r="X126" s="4643"/>
      <c r="Y126" s="4643"/>
      <c r="Z126" s="4643"/>
      <c r="AA126" s="4643"/>
      <c r="AB126" s="4643"/>
      <c r="AC126" s="4643"/>
      <c r="AD126" s="4643"/>
      <c r="AE126" s="4643"/>
      <c r="AF126" s="4643"/>
      <c r="AG126" s="4643"/>
      <c r="AH126" s="4643"/>
      <c r="AI126" s="4719"/>
      <c r="AJ126" s="4718"/>
      <c r="AK126" s="4718"/>
      <c r="AL126" s="4719"/>
      <c r="AM126" s="4718"/>
      <c r="AN126" s="4718"/>
    </row>
    <row r="127">
      <c r="A127" s="4658" t="s">
        <v>4525</v>
      </c>
      <c r="B127" s="4563" t="s">
        <v>4305</v>
      </c>
      <c r="C127" s="4563" t="s">
        <v>4384</v>
      </c>
      <c r="D127" s="4563"/>
      <c r="E127" s="4563"/>
      <c r="F127" s="4563" t="s">
        <v>4309</v>
      </c>
      <c r="G127" s="4563"/>
      <c r="H127" s="4563" t="s">
        <v>4385</v>
      </c>
      <c r="I127" s="4659" t="s">
        <v>4311</v>
      </c>
      <c r="J127" s="4660" t="s">
        <v>4312</v>
      </c>
      <c r="K127" s="4562" t="s">
        <v>4313</v>
      </c>
      <c r="L127" s="4562" t="s">
        <v>4314</v>
      </c>
      <c r="M127" s="4563" t="s">
        <v>4315</v>
      </c>
      <c r="N127" s="4563" t="s">
        <v>4316</v>
      </c>
      <c r="O127" s="4563" t="s">
        <v>4386</v>
      </c>
      <c r="P127" s="4563" t="s">
        <v>4387</v>
      </c>
      <c r="Q127" s="4563" t="s">
        <v>4319</v>
      </c>
      <c r="R127" s="4661"/>
      <c r="S127" s="4661"/>
      <c r="T127" s="4661"/>
      <c r="U127" s="4661"/>
      <c r="V127" s="4661"/>
      <c r="W127" s="4661"/>
      <c r="X127" s="4661"/>
      <c r="Y127" s="4661"/>
      <c r="Z127" s="4661"/>
      <c r="AA127" s="4661"/>
      <c r="AB127" s="4662" t="s">
        <v>4325</v>
      </c>
      <c r="AC127" s="4660" t="s">
        <v>4326</v>
      </c>
      <c r="AD127" s="4660" t="s">
        <v>4388</v>
      </c>
      <c r="AE127" s="4660" t="s">
        <v>4389</v>
      </c>
      <c r="AF127" s="4762" t="s">
        <v>4329</v>
      </c>
      <c r="AG127" s="4763" t="s">
        <v>4330</v>
      </c>
      <c r="AH127" s="4643"/>
      <c r="AI127" s="4660" t="s">
        <v>4332</v>
      </c>
      <c r="AJ127" s="4718"/>
      <c r="AK127" s="4718"/>
      <c r="AL127" s="4719"/>
      <c r="AM127" s="4718"/>
      <c r="AN127" s="4718"/>
    </row>
    <row r="128">
      <c r="A128" s="4563" t="s">
        <v>4338</v>
      </c>
      <c r="B128" s="4563"/>
      <c r="C128" s="4563"/>
      <c r="D128" s="4664"/>
      <c r="E128" s="4664"/>
      <c r="F128" s="4664" t="s">
        <v>4339</v>
      </c>
      <c r="G128" s="4764" t="s">
        <v>4340</v>
      </c>
      <c r="H128" s="4563"/>
      <c r="I128" s="4659"/>
      <c r="J128" s="4660"/>
      <c r="K128" s="4562"/>
      <c r="L128" s="4562"/>
      <c r="M128" s="4563" t="s">
        <v>4341</v>
      </c>
      <c r="N128" s="4563" t="s">
        <v>4341</v>
      </c>
      <c r="O128" s="4563"/>
      <c r="P128" s="4563"/>
      <c r="Q128" s="4563"/>
      <c r="R128" s="4661"/>
      <c r="S128" s="4661"/>
      <c r="T128" s="4661"/>
      <c r="U128" s="4661"/>
      <c r="V128" s="4661"/>
      <c r="W128" s="4661"/>
      <c r="X128" s="4661"/>
      <c r="Y128" s="4661"/>
      <c r="Z128" s="4661"/>
      <c r="AA128" s="4661"/>
      <c r="AB128" s="4662"/>
      <c r="AC128" s="4660"/>
      <c r="AD128" s="4660"/>
      <c r="AE128" s="4660"/>
      <c r="AF128" s="4762"/>
      <c r="AG128" s="4763"/>
      <c r="AH128" s="4643"/>
      <c r="AI128" s="4660"/>
      <c r="AJ128" s="4643"/>
      <c r="AK128" s="4643"/>
      <c r="AL128" s="4643"/>
      <c r="AM128" s="4643"/>
      <c r="AN128" s="4643"/>
    </row>
    <row r="129">
      <c r="A129" s="4668">
        <v>1</v>
      </c>
      <c r="B129" s="4567" t="s">
        <v>4345</v>
      </c>
      <c r="C129" s="4765" t="s">
        <v>4526</v>
      </c>
      <c r="D129" s="4766" t="s">
        <v>4526</v>
      </c>
      <c r="E129" s="4766" t="s">
        <v>4526</v>
      </c>
      <c r="F129" s="4767">
        <v>18125</v>
      </c>
      <c r="G129" s="4617">
        <v>18125</v>
      </c>
      <c r="H129" s="4768"/>
      <c r="I129" s="4769">
        <f>VLOOKUP(C129,'Data Products'!$A:$J,2,0)</f>
      </c>
      <c r="J129" s="4770">
        <f t="shared" ref="J129:J135" si="16">IFERROR(I129-TODAY(),"")</f>
      </c>
      <c r="K129" s="4771">
        <v>46108</v>
      </c>
      <c r="L129" s="4576">
        <f t="shared" ref="L129:L135" si="7">TODAY()-K129</f>
      </c>
      <c r="M129" s="4593">
        <v>8311</v>
      </c>
      <c r="N129" s="4772">
        <v>15536</v>
      </c>
      <c r="O129" s="4572">
        <v>0</v>
      </c>
      <c r="P129" s="4572">
        <v>0</v>
      </c>
      <c r="Q129" s="4567" t="s">
        <v>4527</v>
      </c>
      <c r="R129" s="4647"/>
      <c r="S129" s="4647"/>
      <c r="T129" s="4676"/>
      <c r="U129" s="4647"/>
      <c r="V129" s="4647"/>
      <c r="W129" s="4647"/>
      <c r="X129" s="4647"/>
      <c r="Y129" s="4647"/>
      <c r="Z129" s="4647"/>
      <c r="AA129" s="4647"/>
      <c r="AB129" s="4677">
        <f t="shared" ref="AB129:AB135" si="3">N129/30</f>
      </c>
      <c r="AC129" s="4773">
        <f t="shared" ref="AC129:AC135" si="28">IFERROR(F129/AB129,"-")</f>
      </c>
      <c r="AD129" s="4579">
        <f t="shared" ref="AD129:AD135" si="19">IFERROR(TODAY()+AC129,"-")</f>
      </c>
      <c r="AE129" s="4774">
        <f t="shared" ref="AE129:AE135" si="10">_xlfn.IFS(AC129="-","Not sold yet",AND(AC129&lt;=150,AC129&gt;60),"Out of stock more than 60 days",AC129&lt;=60,"Out of stock less than 60 days",AC129&gt;=150,"Out of stock more than 150 days")</f>
      </c>
      <c r="AF129" s="4582">
        <f>VLOOKUP(C129,'Data Products'!$A:$J,10,0)</f>
      </c>
      <c r="AG129" s="4641">
        <f t="shared" ref="AG129:AG135" si="31">AF129*F129</f>
      </c>
      <c r="AH129" s="4775">
        <v>0</v>
      </c>
      <c r="AI129" s="4680" t="s">
        <v>4528</v>
      </c>
      <c r="AJ129" s="4643"/>
      <c r="AK129" s="4643"/>
      <c r="AL129" s="4643"/>
      <c r="AM129" s="4643"/>
      <c r="AN129" s="4643"/>
    </row>
    <row r="130">
      <c r="A130" s="4668">
        <v>2</v>
      </c>
      <c r="B130" s="4567" t="s">
        <v>4345</v>
      </c>
      <c r="C130" s="4765" t="s">
        <v>4529</v>
      </c>
      <c r="D130" s="4692" t="s">
        <v>4529</v>
      </c>
      <c r="E130" s="4692" t="s">
        <v>4529</v>
      </c>
      <c r="F130" s="4776">
        <v>283</v>
      </c>
      <c r="G130" s="4636">
        <v>283</v>
      </c>
      <c r="H130" s="4768"/>
      <c r="I130" s="4769">
        <f>VLOOKUP(C130,'Data Products'!$A:$J,2,0)</f>
      </c>
      <c r="J130" s="4770">
        <f t="shared" si="16"/>
      </c>
      <c r="K130" s="4777">
        <v>46108</v>
      </c>
      <c r="L130" s="4576">
        <f t="shared" si="7"/>
      </c>
      <c r="M130" s="4593">
        <v>5</v>
      </c>
      <c r="N130" s="4593">
        <v>15</v>
      </c>
      <c r="O130" s="4572">
        <v>0</v>
      </c>
      <c r="P130" s="4572">
        <v>0</v>
      </c>
      <c r="Q130" s="4567" t="s">
        <v>4429</v>
      </c>
      <c r="R130" s="4647"/>
      <c r="S130" s="4647"/>
      <c r="T130" s="4676"/>
      <c r="U130" s="4647"/>
      <c r="V130" s="4647"/>
      <c r="W130" s="4647"/>
      <c r="X130" s="4647"/>
      <c r="Y130" s="4647"/>
      <c r="Z130" s="4647"/>
      <c r="AA130" s="4647"/>
      <c r="AB130" s="4677">
        <f t="shared" si="3"/>
      </c>
      <c r="AC130" s="4589">
        <f t="shared" si="28"/>
      </c>
      <c r="AD130" s="4579">
        <f t="shared" si="19"/>
      </c>
      <c r="AE130" s="4590">
        <f t="shared" si="10"/>
      </c>
      <c r="AF130" s="4582">
        <f>VLOOKUP(C130,'Data Products'!$A:$J,10,0)</f>
      </c>
      <c r="AG130" s="4641">
        <f t="shared" si="31"/>
      </c>
      <c r="AH130" s="4775">
        <v>0</v>
      </c>
      <c r="AI130" s="4598"/>
      <c r="AJ130" s="4643"/>
      <c r="AK130" s="4643"/>
      <c r="AL130" s="4643"/>
      <c r="AM130" s="4643"/>
      <c r="AN130" s="4643"/>
    </row>
    <row r="131">
      <c r="A131" s="4778">
        <v>3</v>
      </c>
      <c r="B131" s="4567" t="s">
        <v>4345</v>
      </c>
      <c r="C131" s="4779" t="s">
        <v>4530</v>
      </c>
      <c r="D131" s="4780" t="s">
        <v>4530</v>
      </c>
      <c r="E131" s="4780" t="s">
        <v>4530</v>
      </c>
      <c r="F131" s="4781">
        <v>2938</v>
      </c>
      <c r="G131" s="4782">
        <v>2938</v>
      </c>
      <c r="H131" s="4783"/>
      <c r="I131" s="4769">
        <f>VLOOKUP(C131,'Data Products'!$A:$J,2,0)</f>
      </c>
      <c r="J131" s="4770">
        <f t="shared" si="16"/>
      </c>
      <c r="K131" s="4777">
        <v>46109</v>
      </c>
      <c r="L131" s="4576">
        <f t="shared" si="7"/>
      </c>
      <c r="M131" s="4593">
        <f>N131/2</f>
      </c>
      <c r="N131" s="4593">
        <v>354</v>
      </c>
      <c r="O131" s="4572">
        <v>0</v>
      </c>
      <c r="P131" s="4572">
        <v>0</v>
      </c>
      <c r="Q131" s="4567" t="s">
        <v>4421</v>
      </c>
      <c r="R131" s="4572"/>
      <c r="S131" s="4572"/>
      <c r="T131" s="4572"/>
      <c r="U131" s="4572"/>
      <c r="V131" s="4572"/>
      <c r="W131" s="4572"/>
      <c r="X131" s="4572"/>
      <c r="Y131" s="4572"/>
      <c r="Z131" s="4572"/>
      <c r="AA131" s="4572"/>
      <c r="AB131" s="4677">
        <f t="shared" si="3"/>
      </c>
      <c r="AC131" s="4589">
        <f t="shared" si="28"/>
      </c>
      <c r="AD131" s="4579">
        <f t="shared" si="19"/>
      </c>
      <c r="AE131" s="4590">
        <f t="shared" si="10"/>
      </c>
      <c r="AF131" s="4582">
        <f>VLOOKUP(C131,'Data Products'!$A:$J,10,0)</f>
      </c>
      <c r="AG131" s="4641">
        <f t="shared" si="31"/>
      </c>
      <c r="AH131" s="4582"/>
      <c r="AI131" s="4784"/>
      <c r="AJ131" s="4643"/>
      <c r="AK131" s="4643"/>
      <c r="AL131" s="4643"/>
      <c r="AM131" s="4643"/>
      <c r="AN131" s="4643"/>
    </row>
    <row customHeight="true" hidden="true" ht="18" r="132">
      <c r="A132" s="4668">
        <v>4</v>
      </c>
      <c r="B132" s="4567" t="s">
        <v>4345</v>
      </c>
      <c r="C132" s="4785" t="s">
        <v>4531</v>
      </c>
      <c r="D132" s="4715" t="s">
        <v>4531</v>
      </c>
      <c r="E132" s="4715" t="s">
        <v>4531</v>
      </c>
      <c r="F132" s="4786">
        <v>0</v>
      </c>
      <c r="G132" s="4637">
        <v>0</v>
      </c>
      <c r="H132" s="4783"/>
      <c r="I132" s="4769">
        <f>VLOOKUP(C132,'Data Products'!$A:$J,2,0)</f>
      </c>
      <c r="J132" s="4770">
        <f t="shared" si="16"/>
      </c>
      <c r="K132" s="4787">
        <v>46108</v>
      </c>
      <c r="L132" s="4576">
        <f t="shared" si="7"/>
      </c>
      <c r="M132" s="4593">
        <v>88</v>
      </c>
      <c r="N132" s="4788">
        <v>138</v>
      </c>
      <c r="O132" s="4572">
        <v>0</v>
      </c>
      <c r="P132" s="4572">
        <v>0</v>
      </c>
      <c r="Q132" s="4755" t="s">
        <v>4437</v>
      </c>
      <c r="R132" s="4572"/>
      <c r="S132" s="4572"/>
      <c r="T132" s="4572"/>
      <c r="U132" s="4572"/>
      <c r="V132" s="4572"/>
      <c r="W132" s="4572"/>
      <c r="X132" s="4572"/>
      <c r="Y132" s="4572"/>
      <c r="Z132" s="4572"/>
      <c r="AA132" s="4572"/>
      <c r="AB132" s="4677">
        <f t="shared" si="3"/>
      </c>
      <c r="AC132" s="4589">
        <f t="shared" si="28"/>
      </c>
      <c r="AD132" s="4579">
        <f t="shared" si="19"/>
      </c>
      <c r="AE132" s="4590">
        <f t="shared" si="10"/>
      </c>
      <c r="AF132" s="4582">
        <f>VLOOKUP(C132,'Data Products'!$A:$J,10,0)</f>
      </c>
      <c r="AG132" s="4641">
        <f t="shared" si="31"/>
      </c>
      <c r="AH132" s="4582"/>
      <c r="AI132" s="4784"/>
      <c r="AJ132" s="4687"/>
      <c r="AK132" s="4586"/>
      <c r="AL132" s="4585"/>
      <c r="AM132" s="4586"/>
      <c r="AN132" s="4586"/>
    </row>
    <row customHeight="true" hidden="true" ht="18" r="133">
      <c r="A133" s="4668">
        <v>5</v>
      </c>
      <c r="B133" s="4567" t="s">
        <v>4345</v>
      </c>
      <c r="C133" s="4785" t="s">
        <v>4532</v>
      </c>
      <c r="D133" s="4715" t="s">
        <v>4532</v>
      </c>
      <c r="E133" s="4715" t="s">
        <v>4532</v>
      </c>
      <c r="F133" s="4786">
        <v>0</v>
      </c>
      <c r="G133" s="4637">
        <v>0</v>
      </c>
      <c r="H133" s="4783"/>
      <c r="I133" s="4769">
        <f>VLOOKUP(C133,'Data Products'!$A:$J,2,0)</f>
      </c>
      <c r="J133" s="4770">
        <f t="shared" si="16"/>
      </c>
      <c r="K133" s="4787">
        <v>46108</v>
      </c>
      <c r="L133" s="4576">
        <f t="shared" si="7"/>
      </c>
      <c r="M133" s="4572">
        <v>11</v>
      </c>
      <c r="N133" s="4593">
        <v>12</v>
      </c>
      <c r="O133" s="4572">
        <v>0</v>
      </c>
      <c r="P133" s="4572">
        <v>0</v>
      </c>
      <c r="Q133" s="4755" t="s">
        <v>4437</v>
      </c>
      <c r="R133" s="4572"/>
      <c r="S133" s="4572"/>
      <c r="T133" s="4572"/>
      <c r="U133" s="4572"/>
      <c r="V133" s="4572"/>
      <c r="W133" s="4572"/>
      <c r="X133" s="4572"/>
      <c r="Y133" s="4572"/>
      <c r="Z133" s="4572"/>
      <c r="AA133" s="4572"/>
      <c r="AB133" s="4677">
        <f t="shared" si="3"/>
      </c>
      <c r="AC133" s="4589">
        <f t="shared" si="28"/>
      </c>
      <c r="AD133" s="4579">
        <f t="shared" si="19"/>
      </c>
      <c r="AE133" s="4590">
        <f t="shared" si="10"/>
      </c>
      <c r="AF133" s="4582">
        <f>VLOOKUP(C133,'Data Products'!$A:$J,10,0)</f>
      </c>
      <c r="AG133" s="4641">
        <f t="shared" si="31"/>
      </c>
      <c r="AH133" s="4582"/>
      <c r="AI133" s="4784"/>
      <c r="AJ133" s="4687"/>
      <c r="AK133" s="4586"/>
      <c r="AL133" s="4585"/>
      <c r="AM133" s="4586"/>
      <c r="AN133" s="4586"/>
    </row>
    <row customHeight="true" hidden="true" ht="18" r="134">
      <c r="A134" s="4694">
        <v>6</v>
      </c>
      <c r="B134" s="4567" t="s">
        <v>4345</v>
      </c>
      <c r="C134" s="4694" t="s">
        <v>4532</v>
      </c>
      <c r="D134" s="4692" t="s">
        <v>4532</v>
      </c>
      <c r="E134" s="4692" t="s">
        <v>4532</v>
      </c>
      <c r="F134" s="4786">
        <v>0</v>
      </c>
      <c r="G134" s="4637">
        <v>0</v>
      </c>
      <c r="H134" s="4789"/>
      <c r="I134" s="4769">
        <f>VLOOKUP(C134,'Data Products'!$A:$J,2,0)</f>
      </c>
      <c r="J134" s="4770">
        <f t="shared" si="16"/>
      </c>
      <c r="K134" s="4787">
        <v>46109</v>
      </c>
      <c r="L134" s="4576">
        <f t="shared" si="7"/>
      </c>
      <c r="M134" s="4572">
        <v>11</v>
      </c>
      <c r="N134" s="4593">
        <v>12</v>
      </c>
      <c r="O134" s="4572">
        <v>1</v>
      </c>
      <c r="P134" s="4572">
        <v>1</v>
      </c>
      <c r="Q134" s="4755" t="s">
        <v>4437</v>
      </c>
      <c r="R134" s="4572"/>
      <c r="S134" s="4572"/>
      <c r="T134" s="4572"/>
      <c r="U134" s="4572"/>
      <c r="V134" s="4572"/>
      <c r="W134" s="4572"/>
      <c r="X134" s="4572"/>
      <c r="Y134" s="4572"/>
      <c r="Z134" s="4572"/>
      <c r="AA134" s="4572"/>
      <c r="AB134" s="4677">
        <f t="shared" si="3"/>
      </c>
      <c r="AC134" s="4589">
        <f t="shared" si="28"/>
      </c>
      <c r="AD134" s="4579">
        <f t="shared" si="19"/>
      </c>
      <c r="AE134" s="4590">
        <f t="shared" si="10"/>
      </c>
      <c r="AF134" s="4582">
        <f>VLOOKUP(C134,'Data Products'!$A:$J,10,0)</f>
      </c>
      <c r="AG134" s="4641">
        <f t="shared" si="31"/>
      </c>
      <c r="AH134" s="4582">
        <f>IF(J134&lt;=90,F134,0)</f>
      </c>
      <c r="AI134" s="4784"/>
      <c r="AJ134" s="4687"/>
      <c r="AK134" s="4586"/>
      <c r="AL134" s="4585"/>
      <c r="AM134" s="4586"/>
      <c r="AN134" s="4586"/>
    </row>
    <row r="135">
      <c r="A135" s="4610">
        <v>8</v>
      </c>
      <c r="B135" s="4754" t="s">
        <v>4345</v>
      </c>
      <c r="C135" s="4790" t="s">
        <v>4533</v>
      </c>
      <c r="D135" s="4692" t="s">
        <v>4533</v>
      </c>
      <c r="E135" s="4692" t="s">
        <v>4533</v>
      </c>
      <c r="F135" s="4786">
        <v>3932</v>
      </c>
      <c r="G135" s="4791">
        <v>3932</v>
      </c>
      <c r="H135" s="4790"/>
      <c r="I135" s="4769">
        <f>VLOOKUP(C135,'Data Products'!$A:$J,2,0)</f>
      </c>
      <c r="J135" s="4770">
        <f t="shared" si="16"/>
      </c>
      <c r="K135" s="4736">
        <v>46112</v>
      </c>
      <c r="L135" s="4634">
        <f t="shared" si="7"/>
      </c>
      <c r="M135" s="4632">
        <f>N135/2</f>
      </c>
      <c r="N135" s="4669">
        <v>2065</v>
      </c>
      <c r="O135" s="4598">
        <v>4</v>
      </c>
      <c r="P135" s="4598">
        <v>4</v>
      </c>
      <c r="Q135" s="4610" t="s">
        <v>4437</v>
      </c>
      <c r="R135" s="4598"/>
      <c r="S135" s="4598"/>
      <c r="T135" s="4598"/>
      <c r="U135" s="4598"/>
      <c r="V135" s="4598"/>
      <c r="W135" s="4598"/>
      <c r="X135" s="4598"/>
      <c r="Y135" s="4598"/>
      <c r="Z135" s="4598"/>
      <c r="AA135" s="4598"/>
      <c r="AB135" s="4792">
        <f t="shared" si="3"/>
      </c>
      <c r="AC135" s="4639">
        <f t="shared" si="28"/>
      </c>
      <c r="AD135" s="4793">
        <f t="shared" si="19"/>
      </c>
      <c r="AE135" s="4794">
        <f t="shared" si="10"/>
      </c>
      <c r="AF135" s="4795">
        <f>VLOOKUP(C135,'Data Products'!$A:$J,10,0)</f>
      </c>
      <c r="AG135" s="4795">
        <f t="shared" si="31"/>
      </c>
      <c r="AH135" s="4643"/>
      <c r="AI135" s="4683"/>
      <c r="AJ135" s="4643"/>
      <c r="AK135" s="4643"/>
      <c r="AL135" s="4643"/>
      <c r="AM135" s="4643"/>
      <c r="AN135" s="4643"/>
    </row>
    <row r="136">
      <c r="A136" s="4796"/>
      <c r="B136" s="4644"/>
      <c r="C136" s="4644"/>
      <c r="D136" s="4643"/>
      <c r="E136" s="4643"/>
      <c r="F136" s="4643"/>
      <c r="G136" s="4643"/>
      <c r="H136" s="4643"/>
      <c r="I136" s="4643"/>
      <c r="J136" s="4739"/>
      <c r="K136" s="4739"/>
      <c r="L136" s="4739"/>
      <c r="M136" s="4718"/>
      <c r="N136" s="4643"/>
      <c r="O136" s="4643"/>
      <c r="P136" s="4643"/>
      <c r="Q136" s="4643"/>
      <c r="R136" s="4643"/>
      <c r="S136" s="4643"/>
      <c r="T136" s="4643"/>
      <c r="U136" s="4643"/>
      <c r="V136" s="4643"/>
      <c r="W136" s="4643"/>
      <c r="X136" s="4643"/>
      <c r="Y136" s="4643"/>
      <c r="Z136" s="4643"/>
      <c r="AA136" s="4643"/>
      <c r="AB136" s="4643"/>
      <c r="AC136" s="4643"/>
      <c r="AD136" s="4643"/>
      <c r="AE136" s="4742" t="s">
        <v>4378</v>
      </c>
      <c r="AF136" s="4743">
        <f t="shared" ref="AF136:AF140" si="25">AG136/$AG$106</f>
      </c>
      <c r="AG136" s="4743">
        <f>SUM(AG131:AG132)</f>
      </c>
      <c r="AH136" s="4643"/>
      <c r="AI136" s="4719"/>
      <c r="AJ136" s="4718"/>
      <c r="AK136" s="4718"/>
      <c r="AL136" s="4719"/>
      <c r="AM136" s="4718"/>
      <c r="AN136" s="4718"/>
    </row>
    <row r="137">
      <c r="A137" s="4643"/>
      <c r="B137" s="4644"/>
      <c r="C137" s="4644"/>
      <c r="D137" s="4643"/>
      <c r="E137" s="4643"/>
      <c r="F137" s="4643"/>
      <c r="G137" s="4643"/>
      <c r="H137" s="4643"/>
      <c r="I137" s="4643"/>
      <c r="J137" s="4739"/>
      <c r="K137" s="4739"/>
      <c r="L137" s="4739"/>
      <c r="M137" s="4718"/>
      <c r="N137" s="4643"/>
      <c r="O137" s="4643"/>
      <c r="P137" s="4643"/>
      <c r="Q137" s="4643"/>
      <c r="R137" s="4643"/>
      <c r="S137" s="4643"/>
      <c r="T137" s="4643"/>
      <c r="U137" s="4643"/>
      <c r="V137" s="4643"/>
      <c r="W137" s="4643"/>
      <c r="X137" s="4643"/>
      <c r="Y137" s="4643"/>
      <c r="Z137" s="4643"/>
      <c r="AA137" s="4643"/>
      <c r="AB137" s="4643"/>
      <c r="AC137" s="4643"/>
      <c r="AD137" s="4643"/>
      <c r="AE137" s="4746" t="s">
        <v>4379</v>
      </c>
      <c r="AF137" s="4743">
        <f t="shared" si="25"/>
      </c>
      <c r="AG137" s="4743">
        <f t="shared" ref="AG137:AG141" si="4">SUMIF($AG$129:$AG$130,$AE$129:$AE$130,AE137)</f>
      </c>
      <c r="AH137" s="4643"/>
      <c r="AI137" s="4719"/>
      <c r="AJ137" s="4718"/>
      <c r="AK137" s="4718"/>
      <c r="AL137" s="4719"/>
      <c r="AM137" s="4718"/>
      <c r="AN137" s="4718"/>
    </row>
    <row customHeight="true" ht="18" r="138">
      <c r="A138" s="4643"/>
      <c r="B138" s="4644"/>
      <c r="C138" s="4644"/>
      <c r="D138" s="4643"/>
      <c r="E138" s="4643"/>
      <c r="F138" s="4643"/>
      <c r="G138" s="4643"/>
      <c r="H138" s="4643"/>
      <c r="I138" s="4643"/>
      <c r="J138" s="4739"/>
      <c r="K138" s="4739"/>
      <c r="L138" s="4739"/>
      <c r="M138" s="4718"/>
      <c r="N138" s="4643"/>
      <c r="O138" s="4643"/>
      <c r="P138" s="4643"/>
      <c r="Q138" s="4643"/>
      <c r="R138" s="4643"/>
      <c r="S138" s="4643"/>
      <c r="T138" s="4643"/>
      <c r="U138" s="4643"/>
      <c r="V138" s="4643"/>
      <c r="W138" s="4643"/>
      <c r="X138" s="4643"/>
      <c r="Y138" s="4643"/>
      <c r="Z138" s="4643"/>
      <c r="AA138" s="4643"/>
      <c r="AB138" s="4643"/>
      <c r="AC138" s="4643"/>
      <c r="AD138" s="4643"/>
      <c r="AE138" s="4746" t="s">
        <v>4380</v>
      </c>
      <c r="AF138" s="4743">
        <f t="shared" si="25"/>
      </c>
      <c r="AG138" s="4743">
        <f t="shared" si="4"/>
      </c>
      <c r="AH138" s="4643"/>
      <c r="AI138" s="4719"/>
      <c r="AJ138" s="4718"/>
      <c r="AK138" s="4718"/>
      <c r="AL138" s="4719"/>
      <c r="AM138" s="4718"/>
      <c r="AN138" s="4718"/>
    </row>
    <row customHeight="true" ht="18" r="139">
      <c r="A139" s="4643"/>
      <c r="B139" s="4644"/>
      <c r="C139" s="4644"/>
      <c r="D139" s="4643"/>
      <c r="E139" s="4643"/>
      <c r="F139" s="4643"/>
      <c r="G139" s="4643"/>
      <c r="H139" s="4643"/>
      <c r="I139" s="4643"/>
      <c r="J139" s="4739"/>
      <c r="K139" s="4739"/>
      <c r="L139" s="4739"/>
      <c r="M139" s="4718"/>
      <c r="N139" s="4643"/>
      <c r="O139" s="4643"/>
      <c r="P139" s="4643"/>
      <c r="Q139" s="4643"/>
      <c r="R139" s="4643"/>
      <c r="S139" s="4643"/>
      <c r="T139" s="4643"/>
      <c r="U139" s="4643"/>
      <c r="V139" s="4643"/>
      <c r="W139" s="4643"/>
      <c r="X139" s="4643"/>
      <c r="Y139" s="4643"/>
      <c r="Z139" s="4643"/>
      <c r="AA139" s="4643"/>
      <c r="AB139" s="4643"/>
      <c r="AC139" s="4643"/>
      <c r="AD139" s="4643"/>
      <c r="AE139" s="4746" t="s">
        <v>4381</v>
      </c>
      <c r="AF139" s="4743">
        <f t="shared" si="25"/>
      </c>
      <c r="AG139" s="4743">
        <f t="shared" si="4"/>
      </c>
      <c r="AH139" s="4643"/>
      <c r="AI139" s="4719"/>
      <c r="AJ139" s="4718"/>
      <c r="AK139" s="4718"/>
      <c r="AL139" s="4719"/>
      <c r="AM139" s="4718"/>
      <c r="AN139" s="4718"/>
    </row>
    <row customHeight="true" ht="18" r="140">
      <c r="A140" s="4643"/>
      <c r="B140" s="4644"/>
      <c r="C140" s="4644"/>
      <c r="D140" s="4643"/>
      <c r="E140" s="4643"/>
      <c r="G140" s="4643"/>
      <c r="H140" s="4643"/>
      <c r="I140" s="4643"/>
      <c r="J140" s="4739"/>
      <c r="K140" s="4739"/>
      <c r="L140" s="4739"/>
      <c r="M140" s="4643"/>
      <c r="N140" s="4643"/>
      <c r="O140" s="4643"/>
      <c r="P140" s="4643"/>
      <c r="Q140" s="4643"/>
      <c r="R140" s="4643"/>
      <c r="S140" s="4643"/>
      <c r="T140" s="4643"/>
      <c r="U140" s="4643"/>
      <c r="V140" s="4643"/>
      <c r="W140" s="4643"/>
      <c r="X140" s="4643"/>
      <c r="Y140" s="4643"/>
      <c r="Z140" s="4643"/>
      <c r="AA140" s="4643"/>
      <c r="AB140" s="4643"/>
      <c r="AC140" s="4643"/>
      <c r="AD140" s="4643"/>
      <c r="AE140" s="4746" t="s">
        <v>4382</v>
      </c>
      <c r="AF140" s="4743">
        <f t="shared" si="25"/>
      </c>
      <c r="AG140" s="4752">
        <f t="shared" si="4"/>
      </c>
      <c r="AH140" s="4643"/>
      <c r="AI140" s="4719"/>
      <c r="AJ140" s="4718"/>
      <c r="AK140" s="4718"/>
      <c r="AL140" s="4719"/>
      <c r="AM140" s="4718"/>
      <c r="AN140" s="4718"/>
    </row>
    <row r="141">
      <c r="A141" s="4643"/>
      <c r="B141" s="4644"/>
      <c r="C141" s="4644"/>
      <c r="D141" s="4643"/>
      <c r="E141" s="4643"/>
      <c r="F141" s="4643"/>
      <c r="G141" s="4643"/>
      <c r="H141" s="4643"/>
      <c r="I141" s="4739"/>
      <c r="J141" s="4739"/>
      <c r="K141" s="4739"/>
      <c r="L141" s="4643"/>
      <c r="M141" s="4643"/>
      <c r="N141" s="4643"/>
      <c r="O141" s="4643"/>
      <c r="P141" s="4643"/>
      <c r="Q141" s="4643"/>
      <c r="R141" s="4643"/>
      <c r="S141" s="4643"/>
      <c r="T141" s="4643"/>
      <c r="U141" s="4643"/>
      <c r="V141" s="4643"/>
      <c r="W141" s="4643"/>
      <c r="X141" s="4643"/>
      <c r="Y141" s="4643"/>
      <c r="Z141" s="4643"/>
      <c r="AA141" s="4643"/>
      <c r="AB141" s="4643"/>
      <c r="AC141" s="4643"/>
      <c r="AD141" s="4797"/>
      <c r="AE141" s="4746" t="s">
        <v>4331</v>
      </c>
      <c r="AF141" s="4752">
        <f>AVERAGE(AI53:AI102)/AVERAGE(G53:G102)</f>
      </c>
      <c r="AG141" s="4743">
        <f t="shared" si="4"/>
      </c>
      <c r="AH141" s="4719"/>
      <c r="AI141" s="4718"/>
      <c r="AJ141" s="4718"/>
      <c r="AK141" s="4719"/>
      <c r="AL141" s="4718"/>
      <c r="AM141" s="4718"/>
    </row>
    <row r="142">
      <c r="A142" s="4745" t="s">
        <v>4534</v>
      </c>
      <c r="B142" s="4745"/>
      <c r="C142" s="4745"/>
      <c r="D142" s="4745"/>
      <c r="E142" s="4745"/>
      <c r="F142" s="4643"/>
      <c r="G142" s="4643"/>
      <c r="H142" s="4643"/>
      <c r="I142" s="4739"/>
      <c r="J142" s="4739"/>
      <c r="K142" s="4739"/>
      <c r="L142" s="4643"/>
      <c r="M142" s="4643"/>
      <c r="N142" s="4643"/>
      <c r="O142" s="4643"/>
      <c r="P142" s="4643"/>
      <c r="Q142" s="4643"/>
      <c r="R142" s="4643"/>
      <c r="S142" s="4643"/>
      <c r="T142" s="4643"/>
      <c r="U142" s="4643"/>
      <c r="V142" s="4643"/>
      <c r="W142" s="4643"/>
      <c r="X142" s="4643"/>
      <c r="Y142" s="4643"/>
      <c r="Z142" s="4643"/>
      <c r="AA142" s="4643"/>
      <c r="AB142" s="4643"/>
      <c r="AC142" s="4643"/>
      <c r="AG142" s="4643"/>
      <c r="AH142" s="4719"/>
      <c r="AI142" s="4718"/>
      <c r="AJ142" s="4718"/>
      <c r="AK142" s="4719"/>
      <c r="AL142" s="4718"/>
      <c r="AM142" s="4718"/>
    </row>
    <row r="143">
      <c r="A143" s="4563" t="s">
        <v>4338</v>
      </c>
      <c r="B143" s="4563" t="s">
        <v>4319</v>
      </c>
      <c r="C143" s="4563" t="s">
        <v>4513</v>
      </c>
      <c r="D143" s="4563" t="s">
        <v>4514</v>
      </c>
      <c r="E143" s="4563" t="s">
        <v>4515</v>
      </c>
      <c r="F143" s="4643"/>
      <c r="G143" s="4643"/>
      <c r="H143" s="4739"/>
      <c r="I143" s="4739" t="s">
        <v>4377</v>
      </c>
      <c r="J143" s="4739"/>
      <c r="K143" s="4643"/>
      <c r="L143" s="4643"/>
      <c r="M143" s="4651"/>
      <c r="N143" s="4651"/>
      <c r="O143" s="4643"/>
      <c r="P143" s="4643"/>
      <c r="Q143" s="4643"/>
      <c r="R143" s="4643"/>
      <c r="S143" s="4643"/>
      <c r="T143" s="4643"/>
      <c r="U143" s="4643"/>
      <c r="V143" s="4643"/>
      <c r="W143" s="4643"/>
      <c r="X143" s="4643"/>
      <c r="Y143" s="4643"/>
      <c r="Z143" s="4643"/>
      <c r="AA143" s="4643"/>
      <c r="AB143" s="4643"/>
      <c r="AC143" s="4643"/>
      <c r="AE143" s="4643"/>
      <c r="AF143" s="4643"/>
      <c r="AG143" s="4719"/>
      <c r="AH143" s="4718"/>
      <c r="AI143" s="4718"/>
      <c r="AJ143" s="4718"/>
      <c r="AK143" s="4719"/>
      <c r="AL143" s="4718"/>
      <c r="AM143" s="4718"/>
    </row>
    <row r="144">
      <c r="A144" s="4563"/>
      <c r="B144" s="4563"/>
      <c r="C144" s="4563"/>
      <c r="D144" s="4563"/>
      <c r="E144" s="4563"/>
      <c r="F144" s="4643"/>
      <c r="G144" s="4643"/>
      <c r="H144" s="4739"/>
      <c r="I144" s="4739"/>
      <c r="J144" s="4739"/>
      <c r="K144" s="4643"/>
      <c r="L144" s="4643"/>
      <c r="M144" s="4651"/>
      <c r="N144" s="4651"/>
      <c r="O144" s="4643"/>
      <c r="P144" s="4643"/>
      <c r="Q144" s="4643"/>
      <c r="R144" s="4643"/>
      <c r="S144" s="4643"/>
      <c r="T144" s="4643"/>
      <c r="U144" s="4643"/>
      <c r="V144" s="4643"/>
      <c r="W144" s="4643"/>
      <c r="X144" s="4643"/>
      <c r="Y144" s="4643"/>
      <c r="Z144" s="4643"/>
      <c r="AA144" s="4643"/>
      <c r="AB144" s="4643"/>
      <c r="AC144" s="4643"/>
      <c r="AE144" s="4643"/>
      <c r="AF144" s="4643"/>
      <c r="AG144" s="4719"/>
      <c r="AH144" s="4718"/>
      <c r="AI144" s="4718"/>
      <c r="AJ144" s="4719"/>
      <c r="AK144" s="4718"/>
      <c r="AL144" s="4718"/>
    </row>
    <row r="145">
      <c r="A145" s="4567">
        <v>1</v>
      </c>
      <c r="B145" s="4567" t="s">
        <v>4535</v>
      </c>
      <c r="C145" s="4755">
        <v>17949</v>
      </c>
      <c r="D145" s="4567" t="s">
        <v>4518</v>
      </c>
      <c r="E145" s="4567" t="s">
        <v>4519</v>
      </c>
      <c r="I145" s="4643"/>
      <c r="J145" s="4739"/>
      <c r="K145" s="4739"/>
      <c r="L145" s="4739"/>
      <c r="M145" s="4643"/>
      <c r="N145" s="4643"/>
      <c r="O145" s="4643"/>
      <c r="P145" s="4643"/>
      <c r="Q145" s="4643"/>
      <c r="R145" s="4643"/>
      <c r="S145" s="4643"/>
      <c r="T145" s="4643"/>
      <c r="U145" s="4643"/>
      <c r="V145" s="4643"/>
      <c r="W145" s="4643"/>
      <c r="X145" s="4643"/>
      <c r="Y145" s="4643"/>
      <c r="Z145" s="4643"/>
      <c r="AA145" s="4643"/>
      <c r="AB145" s="4643"/>
      <c r="AC145" s="4643"/>
      <c r="AD145" s="4643"/>
      <c r="AH145" s="4643"/>
      <c r="AI145" s="4719"/>
      <c r="AJ145" s="4718"/>
      <c r="AK145" s="4719"/>
      <c r="AL145" s="4718"/>
      <c r="AM145" s="4718"/>
    </row>
    <row r="146">
      <c r="A146" s="4567">
        <v>2</v>
      </c>
      <c r="B146" s="4567" t="s">
        <v>4536</v>
      </c>
      <c r="C146" s="4755">
        <v>25868</v>
      </c>
      <c r="D146" s="4567" t="s">
        <v>4518</v>
      </c>
      <c r="E146" s="4567" t="s">
        <v>4519</v>
      </c>
      <c r="I146" s="4643"/>
      <c r="J146" s="4739"/>
      <c r="K146" s="4739"/>
      <c r="L146" s="4739"/>
      <c r="M146" s="4643"/>
      <c r="N146" s="4643"/>
      <c r="O146" s="4643"/>
      <c r="P146" s="4643"/>
      <c r="Q146" s="4643"/>
      <c r="R146" s="4643"/>
      <c r="S146" s="4643"/>
      <c r="T146" s="4643"/>
      <c r="U146" s="4643"/>
      <c r="V146" s="4643"/>
      <c r="W146" s="4643"/>
      <c r="X146" s="4643"/>
      <c r="Y146" s="4643"/>
      <c r="Z146" s="4643"/>
      <c r="AA146" s="4643"/>
      <c r="AB146" s="4643"/>
      <c r="AC146" s="4643"/>
      <c r="AD146" s="4643"/>
      <c r="AE146" s="4643"/>
      <c r="AF146" s="4643"/>
      <c r="AG146" s="4643"/>
      <c r="AH146" s="4643"/>
      <c r="AI146" s="4719"/>
      <c r="AJ146" s="4718"/>
      <c r="AK146" s="4718"/>
      <c r="AL146" s="4719"/>
      <c r="AM146" s="4718"/>
      <c r="AN146" s="4718"/>
    </row>
    <row r="147">
      <c r="H147" s="4798"/>
      <c r="I147" s="4643"/>
      <c r="J147" s="4739"/>
      <c r="K147" s="4739"/>
      <c r="L147" s="4739"/>
      <c r="M147" s="4643"/>
      <c r="N147" s="4643"/>
      <c r="O147" s="4643"/>
      <c r="P147" s="4643"/>
      <c r="Q147" s="4643"/>
      <c r="R147" s="4643"/>
      <c r="S147" s="4643"/>
      <c r="T147" s="4643"/>
      <c r="U147" s="4643"/>
      <c r="V147" s="4643"/>
      <c r="W147" s="4643"/>
      <c r="X147" s="4643"/>
      <c r="Y147" s="4643"/>
      <c r="Z147" s="4643"/>
      <c r="AA147" s="4643"/>
      <c r="AB147" s="4643"/>
      <c r="AC147" s="4643"/>
      <c r="AD147" s="4643"/>
      <c r="AE147" s="4643"/>
      <c r="AF147" s="4643"/>
      <c r="AG147" s="4643"/>
      <c r="AH147" s="4643"/>
      <c r="AI147" s="4719"/>
      <c r="AJ147" s="4718"/>
      <c r="AK147" s="4718"/>
      <c r="AL147" s="4719"/>
      <c r="AM147" s="4718"/>
      <c r="AN147" s="4718"/>
    </row>
    <row r="148">
      <c r="A148" s="4643"/>
      <c r="B148" s="4644"/>
      <c r="C148" s="4644"/>
      <c r="D148" s="4643"/>
      <c r="E148" s="4643"/>
      <c r="F148" s="4643"/>
      <c r="G148" s="4643"/>
      <c r="H148" s="4775"/>
      <c r="I148" s="4643"/>
      <c r="J148" s="4739"/>
      <c r="K148" s="4739"/>
      <c r="L148" s="4739"/>
      <c r="M148" s="4643"/>
      <c r="N148" s="4643"/>
      <c r="O148" s="4643"/>
      <c r="P148" s="4643"/>
      <c r="Q148" s="4643"/>
      <c r="R148" s="4643"/>
      <c r="S148" s="4643"/>
      <c r="T148" s="4643"/>
      <c r="U148" s="4643"/>
      <c r="V148" s="4643"/>
      <c r="W148" s="4643"/>
      <c r="X148" s="4643"/>
      <c r="Y148" s="4643"/>
      <c r="Z148" s="4643"/>
      <c r="AA148" s="4643"/>
      <c r="AB148" s="4643"/>
      <c r="AC148" s="4643"/>
      <c r="AD148" s="4643"/>
      <c r="AE148" s="4643"/>
      <c r="AF148" s="4643"/>
      <c r="AG148" s="4643"/>
      <c r="AH148" s="4643"/>
      <c r="AI148" s="4719"/>
      <c r="AJ148" s="4718"/>
      <c r="AK148" s="4718"/>
      <c r="AL148" s="4719"/>
      <c r="AM148" s="4718"/>
      <c r="AN148" s="4718"/>
    </row>
    <row r="149">
      <c r="A149" s="4643"/>
      <c r="B149" s="4644"/>
      <c r="C149" s="4644"/>
      <c r="D149" s="4643"/>
      <c r="E149" s="4643"/>
      <c r="F149" s="4643"/>
      <c r="G149" s="4643"/>
      <c r="H149" s="4775"/>
      <c r="I149" s="4643"/>
      <c r="J149" s="4739"/>
      <c r="K149" s="4739"/>
      <c r="L149" s="4739"/>
      <c r="M149" s="4643"/>
      <c r="N149" s="4643"/>
      <c r="O149" s="4643"/>
      <c r="P149" s="4643"/>
      <c r="Q149" s="4643"/>
      <c r="R149" s="4643"/>
      <c r="S149" s="4643"/>
      <c r="T149" s="4643"/>
      <c r="U149" s="4643"/>
      <c r="V149" s="4643"/>
      <c r="W149" s="4643"/>
      <c r="X149" s="4643"/>
      <c r="Y149" s="4643"/>
      <c r="Z149" s="4643"/>
      <c r="AA149" s="4643"/>
      <c r="AB149" s="4643"/>
      <c r="AC149" s="4643"/>
      <c r="AD149" s="4643"/>
      <c r="AE149" s="4643"/>
      <c r="AF149" s="4643"/>
      <c r="AG149" s="4643"/>
      <c r="AH149" s="4643"/>
      <c r="AI149" s="4719"/>
      <c r="AJ149" s="4718"/>
      <c r="AK149" s="4718"/>
      <c r="AL149" s="4719"/>
      <c r="AM149" s="4718"/>
      <c r="AN149" s="4718"/>
    </row>
    <row r="150">
      <c r="A150" s="4643"/>
      <c r="B150" s="4644"/>
      <c r="C150" s="4644"/>
      <c r="D150" s="4643"/>
      <c r="E150" s="4643"/>
      <c r="F150" s="4643"/>
      <c r="G150" s="4643"/>
      <c r="H150" s="4775"/>
      <c r="I150" s="4643"/>
      <c r="J150" s="4739"/>
      <c r="K150" s="4739"/>
      <c r="L150" s="4739"/>
      <c r="M150" s="4643"/>
      <c r="N150" s="4643"/>
      <c r="O150" s="4647"/>
      <c r="P150" s="4647"/>
      <c r="Q150" s="4643"/>
      <c r="R150" s="4643"/>
      <c r="S150" s="4643"/>
      <c r="T150" s="4643"/>
      <c r="U150" s="4643"/>
      <c r="V150" s="4643"/>
      <c r="W150" s="4643"/>
      <c r="X150" s="4643"/>
      <c r="Y150" s="4643"/>
      <c r="Z150" s="4643"/>
      <c r="AA150" s="4643"/>
      <c r="AB150" s="4643"/>
      <c r="AC150" s="4643"/>
      <c r="AD150" s="4643"/>
      <c r="AE150" s="4643"/>
      <c r="AF150" s="4643"/>
      <c r="AG150" s="4643"/>
      <c r="AH150" s="4643"/>
      <c r="AI150" s="4719"/>
      <c r="AJ150" s="4718"/>
      <c r="AK150" s="4718"/>
      <c r="AL150" s="4719"/>
      <c r="AM150" s="4718"/>
      <c r="AN150" s="4718"/>
    </row>
    <row r="151">
      <c r="A151" s="4643"/>
      <c r="B151" s="4644"/>
      <c r="C151" s="4644"/>
      <c r="D151" s="4643"/>
      <c r="E151" s="4643"/>
      <c r="F151" s="4643"/>
      <c r="G151" s="4643"/>
      <c r="H151" s="4775"/>
      <c r="I151" s="4643"/>
      <c r="J151" s="4739"/>
      <c r="K151" s="4739"/>
      <c r="L151" s="4739"/>
      <c r="M151" s="4643"/>
      <c r="N151" s="4643"/>
      <c r="O151" s="4647"/>
      <c r="P151" s="4647"/>
      <c r="Q151" s="4643"/>
      <c r="R151" s="4643"/>
      <c r="S151" s="4643"/>
      <c r="T151" s="4643"/>
      <c r="U151" s="4643"/>
      <c r="V151" s="4643"/>
      <c r="W151" s="4643"/>
      <c r="X151" s="4643"/>
      <c r="Y151" s="4643"/>
      <c r="Z151" s="4643"/>
      <c r="AA151" s="4643"/>
      <c r="AB151" s="4643"/>
      <c r="AC151" s="4643"/>
      <c r="AD151" s="4643"/>
      <c r="AE151" s="4643"/>
      <c r="AF151" s="4643"/>
      <c r="AG151" s="4643"/>
      <c r="AH151" s="4643"/>
      <c r="AI151" s="4719"/>
      <c r="AJ151" s="4718"/>
      <c r="AK151" s="4718"/>
      <c r="AL151" s="4719"/>
      <c r="AM151" s="4718"/>
      <c r="AN151" s="4718"/>
    </row>
    <row r="152">
      <c r="A152" s="4643"/>
      <c r="B152" s="4644"/>
      <c r="C152" s="4644"/>
      <c r="D152" s="4643"/>
      <c r="E152" s="4643"/>
      <c r="F152" s="4643"/>
      <c r="G152" s="4643"/>
      <c r="H152" s="4775"/>
      <c r="I152" s="4643"/>
      <c r="J152" s="4739"/>
      <c r="K152" s="4739"/>
      <c r="L152" s="4739"/>
      <c r="M152" s="4643"/>
      <c r="N152" s="4643"/>
      <c r="O152" s="4647"/>
      <c r="P152" s="4647"/>
      <c r="Q152" s="4643"/>
      <c r="R152" s="4643"/>
      <c r="S152" s="4643"/>
      <c r="T152" s="4643"/>
      <c r="U152" s="4643"/>
      <c r="V152" s="4643"/>
      <c r="W152" s="4643"/>
      <c r="X152" s="4643"/>
      <c r="Y152" s="4643"/>
      <c r="Z152" s="4643"/>
      <c r="AA152" s="4643"/>
      <c r="AB152" s="4643"/>
      <c r="AC152" s="4643"/>
      <c r="AD152" s="4643"/>
      <c r="AE152" s="4643"/>
      <c r="AF152" s="4643"/>
      <c r="AG152" s="4643"/>
      <c r="AH152" s="4643"/>
      <c r="AI152" s="4719"/>
      <c r="AJ152" s="4718"/>
      <c r="AK152" s="4718"/>
      <c r="AL152" s="4719"/>
      <c r="AM152" s="4718"/>
      <c r="AN152" s="4718"/>
    </row>
    <row r="153">
      <c r="A153" s="4643"/>
      <c r="B153" s="4644"/>
      <c r="C153" s="4644"/>
      <c r="D153" s="4643"/>
      <c r="E153" s="4643"/>
      <c r="F153" s="4643"/>
      <c r="G153" s="4643"/>
      <c r="H153" s="4775"/>
      <c r="I153" s="4643"/>
      <c r="J153" s="4739"/>
      <c r="K153" s="4739"/>
      <c r="L153" s="4739"/>
      <c r="M153" s="4643"/>
      <c r="N153" s="4643"/>
      <c r="O153" s="4647"/>
      <c r="P153" s="4647"/>
      <c r="Q153" s="4643"/>
      <c r="R153" s="4643"/>
      <c r="S153" s="4643"/>
      <c r="T153" s="4643"/>
      <c r="U153" s="4643"/>
      <c r="V153" s="4643"/>
      <c r="W153" s="4643"/>
      <c r="X153" s="4643"/>
      <c r="Y153" s="4643"/>
      <c r="Z153" s="4643"/>
      <c r="AA153" s="4643"/>
      <c r="AB153" s="4643"/>
      <c r="AC153" s="4643"/>
      <c r="AD153" s="4643"/>
      <c r="AE153" s="4643"/>
      <c r="AF153" s="4643"/>
      <c r="AG153" s="4643"/>
      <c r="AH153" s="4643"/>
      <c r="AI153" s="4719"/>
      <c r="AJ153" s="4718"/>
      <c r="AK153" s="4718"/>
      <c r="AL153" s="4719"/>
      <c r="AM153" s="4718"/>
      <c r="AN153" s="4718"/>
    </row>
    <row r="154">
      <c r="A154" s="4643"/>
      <c r="B154" s="4644"/>
      <c r="C154" s="4644"/>
      <c r="D154" s="4643"/>
      <c r="E154" s="4643"/>
      <c r="F154" s="4643"/>
      <c r="G154" s="4643"/>
      <c r="H154" s="4643"/>
      <c r="I154" s="4643"/>
      <c r="J154" s="4739"/>
      <c r="K154" s="4739"/>
      <c r="L154" s="4739"/>
      <c r="M154" s="4643"/>
      <c r="N154" s="4643"/>
      <c r="O154" s="4647"/>
      <c r="P154" s="4647"/>
      <c r="Q154" s="4643"/>
      <c r="R154" s="4643"/>
      <c r="S154" s="4643"/>
      <c r="T154" s="4643"/>
      <c r="U154" s="4643"/>
      <c r="V154" s="4643"/>
      <c r="W154" s="4643"/>
      <c r="X154" s="4643"/>
      <c r="Y154" s="4643"/>
      <c r="Z154" s="4643"/>
      <c r="AA154" s="4643"/>
      <c r="AB154" s="4643"/>
      <c r="AC154" s="4643"/>
      <c r="AD154" s="4643"/>
      <c r="AE154" s="4643"/>
      <c r="AF154" s="4643"/>
      <c r="AG154" s="4643"/>
      <c r="AH154" s="4643"/>
      <c r="AI154" s="4719"/>
      <c r="AJ154" s="4718"/>
      <c r="AK154" s="4718"/>
      <c r="AL154" s="4719"/>
      <c r="AM154" s="4718"/>
      <c r="AN154" s="4718"/>
    </row>
    <row r="155">
      <c r="A155" s="4643"/>
      <c r="B155" s="4644"/>
      <c r="C155" s="4644"/>
      <c r="D155" s="4643"/>
      <c r="E155" s="4643"/>
      <c r="F155" s="4643"/>
      <c r="G155" s="4643"/>
      <c r="H155" s="4643"/>
      <c r="I155" s="4643"/>
      <c r="J155" s="4739"/>
      <c r="K155" s="4739"/>
      <c r="L155" s="4739"/>
      <c r="M155" s="4643"/>
      <c r="N155" s="4643"/>
      <c r="O155" s="4647"/>
      <c r="P155" s="4647"/>
      <c r="Q155" s="4643"/>
      <c r="R155" s="4643"/>
      <c r="S155" s="4643"/>
      <c r="T155" s="4643"/>
      <c r="U155" s="4643"/>
      <c r="V155" s="4643"/>
      <c r="W155" s="4643"/>
      <c r="X155" s="4643"/>
      <c r="Y155" s="4643"/>
      <c r="Z155" s="4643"/>
      <c r="AA155" s="4643"/>
      <c r="AB155" s="4643"/>
      <c r="AC155" s="4643"/>
      <c r="AD155" s="4643"/>
      <c r="AE155" s="4643"/>
      <c r="AF155" s="4643"/>
      <c r="AG155" s="4643"/>
      <c r="AH155" s="4643"/>
      <c r="AI155" s="4719"/>
      <c r="AJ155" s="4718"/>
      <c r="AK155" s="4718"/>
      <c r="AL155" s="4719"/>
      <c r="AM155" s="4718"/>
      <c r="AN155" s="4718"/>
    </row>
    <row r="156">
      <c r="A156" s="4643"/>
      <c r="B156" s="4644"/>
      <c r="C156" s="4644"/>
      <c r="D156" s="4643"/>
      <c r="E156" s="4643"/>
      <c r="F156" s="4643"/>
      <c r="G156" s="4643"/>
      <c r="H156" s="4643"/>
      <c r="I156" s="4643"/>
      <c r="J156" s="4739"/>
      <c r="K156" s="4739"/>
      <c r="L156" s="4739"/>
      <c r="M156" s="4643"/>
      <c r="N156" s="4643"/>
      <c r="O156" s="4647"/>
      <c r="P156" s="4647"/>
      <c r="Q156" s="4643"/>
      <c r="R156" s="4643"/>
      <c r="S156" s="4643"/>
      <c r="T156" s="4643"/>
      <c r="U156" s="4643"/>
      <c r="V156" s="4643"/>
      <c r="W156" s="4643"/>
      <c r="X156" s="4643"/>
      <c r="Y156" s="4643"/>
      <c r="Z156" s="4643"/>
      <c r="AA156" s="4643"/>
      <c r="AB156" s="4643"/>
      <c r="AC156" s="4643"/>
      <c r="AD156" s="4643"/>
      <c r="AE156" s="4643"/>
      <c r="AF156" s="4643"/>
      <c r="AG156" s="4643"/>
      <c r="AH156" s="4643"/>
      <c r="AI156" s="4719"/>
      <c r="AJ156" s="4718"/>
      <c r="AK156" s="4718"/>
      <c r="AL156" s="4719"/>
      <c r="AM156" s="4718"/>
      <c r="AN156" s="4718"/>
    </row>
    <row r="157">
      <c r="A157" s="4643"/>
      <c r="B157" s="4644"/>
      <c r="C157" s="4644"/>
      <c r="D157" s="4643"/>
      <c r="E157" s="4643"/>
      <c r="F157" s="4643"/>
      <c r="G157" s="4643"/>
      <c r="H157" s="4643"/>
      <c r="I157" s="4643"/>
      <c r="J157" s="4739"/>
      <c r="K157" s="4739"/>
      <c r="L157" s="4739"/>
      <c r="M157" s="4643"/>
      <c r="N157" s="4643"/>
      <c r="O157" s="4647"/>
      <c r="P157" s="4647"/>
      <c r="Q157" s="4643"/>
      <c r="R157" s="4643"/>
      <c r="S157" s="4643"/>
      <c r="T157" s="4643"/>
      <c r="U157" s="4643"/>
      <c r="V157" s="4643"/>
      <c r="W157" s="4643"/>
      <c r="X157" s="4643"/>
      <c r="Y157" s="4643"/>
      <c r="Z157" s="4643"/>
      <c r="AA157" s="4643"/>
      <c r="AB157" s="4643"/>
      <c r="AC157" s="4643"/>
      <c r="AD157" s="4643"/>
      <c r="AE157" s="4643"/>
      <c r="AF157" s="4643"/>
      <c r="AG157" s="4643"/>
      <c r="AH157" s="4643"/>
      <c r="AI157" s="4585"/>
      <c r="AJ157" s="4718"/>
      <c r="AK157" s="4718"/>
      <c r="AL157" s="4719"/>
      <c r="AM157" s="4718"/>
      <c r="AN157" s="4718"/>
    </row>
    <row r="158">
      <c r="AJ158" s="4643"/>
      <c r="AK158" s="4643"/>
      <c r="AL158" s="4718"/>
      <c r="AM158" s="4718"/>
      <c r="AN158" s="4643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D143:D144"/>
    <mergeCell ref="C143:C144"/>
    <mergeCell ref="B143:B144"/>
    <mergeCell ref="A143:A144"/>
    <mergeCell ref="E143:E144"/>
    <mergeCell ref="A142:E142"/>
  </mergeCells>
  <conditionalFormatting sqref="AC135:AC135">
    <cfRule dxfId="314" operator="lessThan" priority="1" stopIfTrue="true" type="cellIs">
      <formula>60</formula>
    </cfRule>
  </conditionalFormatting>
  <conditionalFormatting sqref="AE130:AE130">
    <cfRule dxfId="315" operator="containsText" priority="2" stopIfTrue="true" text="Out of stock less than 60 days" type="containsText">
      <formula>NOT(ISERROR(SEARCH("Out of stock less than 60 days",AE130)))</formula>
    </cfRule>
  </conditionalFormatting>
  <conditionalFormatting sqref="AE130:AE130">
    <cfRule dxfId="316" operator="containsText" priority="3" stopIfTrue="true" text="Out of stock more than 60 days" type="containsText">
      <formula>NOT(ISERROR(SEARCH("Out of stock more than 60 days",AE130)))</formula>
    </cfRule>
  </conditionalFormatting>
  <conditionalFormatting sqref="AE129:AE130">
    <cfRule dxfId="317" operator="containsText" priority="4" stopIfTrue="true" text="Out of stock more than 150 days" type="containsText">
      <formula>NOT(ISERROR(SEARCH("Out of stock more than 150 days",AE129)))</formula>
    </cfRule>
  </conditionalFormatting>
  <conditionalFormatting sqref="AC129:AC130">
    <cfRule dxfId="318" operator="between" priority="5" stopIfTrue="true" type="cellIs">
      <formula>61</formula>
      <formula>149</formula>
    </cfRule>
  </conditionalFormatting>
  <conditionalFormatting sqref="AC129:AC130">
    <cfRule dxfId="319" operator="lessThan" priority="6" stopIfTrue="true" type="cellIs">
      <formula>60</formula>
    </cfRule>
  </conditionalFormatting>
  <conditionalFormatting sqref="AC129:AC130">
    <cfRule dxfId="320" operator="greaterThan" priority="7" stopIfTrue="true" type="cellIs">
      <formula>150</formula>
    </cfRule>
  </conditionalFormatting>
  <conditionalFormatting sqref="AE3:AE22">
    <cfRule dxfId="321" operator="containsText" priority="8" stopIfTrue="true" text="Out of stock more than 60 days" type="containsText">
      <formula>NOT(ISERROR(SEARCH("Out of stock more than 60 days",AE3)))</formula>
    </cfRule>
  </conditionalFormatting>
  <conditionalFormatting sqref="AC3:AC22">
    <cfRule dxfId="322" operator="between" priority="9" stopIfTrue="true" type="cellIs">
      <formula>61</formula>
      <formula>150</formula>
    </cfRule>
  </conditionalFormatting>
  <conditionalFormatting sqref="AC34:AC117 AB118:AB122 AC123:AC130">
    <cfRule dxfId="323" operator="between" priority="10" stopIfTrue="true" type="cellIs">
      <formula>61</formula>
      <formula>149</formula>
    </cfRule>
  </conditionalFormatting>
  <conditionalFormatting sqref="AC34:AC117 AB118:AB122 AC123:AC134">
    <cfRule dxfId="324" operator="equal" priority="11" stopIfTrue="true" type="cellIs">
      <formula>"-"</formula>
    </cfRule>
  </conditionalFormatting>
  <conditionalFormatting sqref="AC34:AC117 AB118:AB122 AC123:AC130">
    <cfRule dxfId="325" operator="greaterThan" priority="12" stopIfTrue="true" type="cellIs">
      <formula>150</formula>
    </cfRule>
  </conditionalFormatting>
  <conditionalFormatting sqref="AC34:AC117 AB118:AB122 AC123:AC130">
    <cfRule dxfId="326" operator="lessThan" priority="13" stopIfTrue="true" type="cellIs">
      <formula>60</formula>
    </cfRule>
  </conditionalFormatting>
  <conditionalFormatting sqref="AE34:AE110 AD121:AD122 AE127:AE130">
    <cfRule dxfId="327" operator="equal" priority="14" stopIfTrue="true" type="cellIs">
      <formula>"Out of stock more than 60 days"</formula>
    </cfRule>
  </conditionalFormatting>
  <conditionalFormatting sqref="AE34:AE110 AD121:AD122 AE127:AE130">
    <cfRule dxfId="328" operator="equal" priority="15" stopIfTrue="true" type="cellIs">
      <formula>"Out of stock more than 150 days"</formula>
    </cfRule>
  </conditionalFormatting>
  <conditionalFormatting sqref="AE34:AE110 AD121:AD122 AE127:AE130">
    <cfRule dxfId="329" operator="equal" priority="16" stopIfTrue="true" type="cellIs">
      <formula>"Out of stock less than 60 days"</formula>
    </cfRule>
  </conditionalFormatting>
  <conditionalFormatting sqref="AE34:AE110 AD121:AD122 AE127:AE134">
    <cfRule dxfId="330" operator="equal" priority="17" stopIfTrue="true" type="cellIs">
      <formula>"Not sold yet"</formula>
    </cfRule>
  </conditionalFormatting>
  <conditionalFormatting sqref="J34:J117 I118:I122 J123:J130">
    <cfRule dxfId="331" operator="lessThanOrEqual" priority="18" stopIfTrue="true" type="cellIs">
      <formula>90</formula>
    </cfRule>
  </conditionalFormatting>
  <conditionalFormatting sqref="AC3:AC22">
    <cfRule dxfId="332" operator="equal" priority="19" stopIfTrue="true" type="cellIs">
      <formula>"-"</formula>
    </cfRule>
  </conditionalFormatting>
  <conditionalFormatting sqref="AC3:AC22">
    <cfRule dxfId="333" operator="greaterThan" priority="20" stopIfTrue="true" type="cellIs">
      <formula>150</formula>
    </cfRule>
  </conditionalFormatting>
  <conditionalFormatting sqref="AC3:AC22">
    <cfRule dxfId="334" operator="lessThan" priority="21" stopIfTrue="true" type="cellIs">
      <formula>60</formula>
    </cfRule>
  </conditionalFormatting>
  <conditionalFormatting sqref="AE3:AE22">
    <cfRule dxfId="335" operator="equal" priority="22" stopIfTrue="true" type="cellIs">
      <formula>"Out of stock less than 60 days"</formula>
    </cfRule>
  </conditionalFormatting>
  <conditionalFormatting sqref="AE3:AE22">
    <cfRule dxfId="336" operator="equal" priority="23" stopIfTrue="true" type="cellIs">
      <formula>"Not sold yet"</formula>
    </cfRule>
  </conditionalFormatting>
  <conditionalFormatting sqref="AE3:AE22">
    <cfRule dxfId="337" operator="equal" priority="24" stopIfTrue="true" type="cellIs">
      <formula>"Out of stock more than 150 days"</formula>
    </cfRule>
  </conditionalFormatting>
  <conditionalFormatting sqref="J3:J22">
    <cfRule dxfId="338" operator="lessThan" priority="25" stopIfTrue="true" type="cellIs">
      <formula>90</formula>
    </cfRule>
  </conditionalFormatting>
  <dataValidations count="1">
    <dataValidation allowBlank="true" errorStyle="stop" showErrorMessage="true" sqref="B3:B24 B34:B115 B129:B135" type="list">
      <formula1>"Active,Inactive,Deleted,Temporary,B2B Only,Ecom Only,Preparing"</formula1>
    </dataValidation>
  </dataValidations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5" min="35" style="0" width="54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6" min="36" style="0" width="6"/>
    <col collapsed="false" customWidth="true" hidden="false" max="4" min="4" style="0" width="15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7" min="37" style="0" width="6"/>
    <col collapsed="false" customWidth="true" hidden="false" max="5" min="5" style="0" width="15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8" min="38" style="0" width="5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40" min="40" style="0" width="7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3" min="33" style="0" width="14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4" min="34" style="0" width="14"/>
    <col collapsed="false" customWidth="true" hidden="true" max="34" min="34" style="0" width="14"/>
  </cols>
  <sheetData>
    <row r="1">
      <c r="A1" s="4799" t="s">
        <v>4537</v>
      </c>
      <c r="B1" s="4799" t="s">
        <v>4538</v>
      </c>
      <c r="C1" s="4800" t="s">
        <v>4539</v>
      </c>
      <c r="D1" s="4800" t="s">
        <v>4540</v>
      </c>
      <c r="E1" s="4800" t="s">
        <v>4541</v>
      </c>
      <c r="F1" s="4799" t="s">
        <v>4542</v>
      </c>
      <c r="G1" s="4799"/>
      <c r="H1" s="4801" t="s">
        <v>4543</v>
      </c>
      <c r="I1" s="4802" t="s">
        <v>4544</v>
      </c>
      <c r="J1" s="4803" t="s">
        <v>4545</v>
      </c>
      <c r="K1" s="4803" t="s">
        <v>4546</v>
      </c>
      <c r="L1" s="4803" t="s">
        <v>4547</v>
      </c>
      <c r="M1" s="4799" t="s">
        <v>4548</v>
      </c>
      <c r="N1" s="4799" t="s">
        <v>4549</v>
      </c>
      <c r="O1" s="4799" t="s">
        <v>4550</v>
      </c>
      <c r="P1" s="4799" t="s">
        <v>4551</v>
      </c>
      <c r="Q1" s="4799" t="s">
        <v>4552</v>
      </c>
      <c r="R1" s="4804" t="s">
        <v>4553</v>
      </c>
      <c r="S1" s="4804"/>
      <c r="T1" s="4804" t="s">
        <v>4554</v>
      </c>
      <c r="U1" s="4804"/>
      <c r="V1" s="4804" t="s">
        <v>4555</v>
      </c>
      <c r="W1" s="4804"/>
      <c r="X1" s="4804" t="s">
        <v>4556</v>
      </c>
      <c r="Y1" s="4804"/>
      <c r="Z1" s="4805" t="s">
        <v>4557</v>
      </c>
      <c r="AA1" s="4805"/>
      <c r="AB1" s="4806" t="s">
        <v>4558</v>
      </c>
      <c r="AC1" s="4803" t="s">
        <v>4559</v>
      </c>
      <c r="AD1" s="4803" t="s">
        <v>4560</v>
      </c>
      <c r="AE1" s="4803" t="s">
        <v>4561</v>
      </c>
      <c r="AF1" s="4803" t="s">
        <v>4562</v>
      </c>
      <c r="AG1" s="4803" t="s">
        <v>4563</v>
      </c>
      <c r="AH1" s="4803" t="s">
        <v>4564</v>
      </c>
      <c r="AI1" s="4803" t="s">
        <v>4565</v>
      </c>
      <c r="AJ1" s="4803" t="s">
        <v>4566</v>
      </c>
      <c r="AK1" s="4799" t="s">
        <v>4567</v>
      </c>
      <c r="AL1" s="4799" t="s">
        <v>4568</v>
      </c>
      <c r="AM1" s="4799" t="s">
        <v>4569</v>
      </c>
      <c r="AN1" s="4799" t="s">
        <v>4570</v>
      </c>
    </row>
    <row r="2">
      <c r="A2" s="4799" t="s">
        <v>4571</v>
      </c>
      <c r="B2" s="4799"/>
      <c r="C2" s="4799"/>
      <c r="D2" s="4799"/>
      <c r="E2" s="4800"/>
      <c r="F2" s="4799" t="s">
        <v>4572</v>
      </c>
      <c r="G2" s="4801" t="s">
        <v>4573</v>
      </c>
      <c r="H2" s="4801"/>
      <c r="I2" s="4802"/>
      <c r="J2" s="4803"/>
      <c r="K2" s="4803"/>
      <c r="L2" s="4803"/>
      <c r="M2" s="4799" t="s">
        <v>4574</v>
      </c>
      <c r="N2" s="4799" t="s">
        <v>4574</v>
      </c>
      <c r="O2" s="4799"/>
      <c r="P2" s="4799"/>
      <c r="Q2" s="4799"/>
      <c r="R2" s="4804" t="s">
        <v>4572</v>
      </c>
      <c r="S2" s="4807" t="s">
        <v>4573</v>
      </c>
      <c r="T2" s="4804" t="s">
        <v>4572</v>
      </c>
      <c r="U2" s="4807" t="s">
        <v>4573</v>
      </c>
      <c r="V2" s="4804" t="s">
        <v>4572</v>
      </c>
      <c r="W2" s="4807" t="s">
        <v>4573</v>
      </c>
      <c r="X2" s="4804" t="s">
        <v>4572</v>
      </c>
      <c r="Y2" s="4807" t="s">
        <v>4573</v>
      </c>
      <c r="Z2" s="4804" t="s">
        <v>4572</v>
      </c>
      <c r="AA2" s="4807" t="s">
        <v>4573</v>
      </c>
      <c r="AB2" s="4806"/>
      <c r="AC2" s="4803"/>
      <c r="AD2" s="4803"/>
      <c r="AE2" s="4803"/>
      <c r="AF2" s="4803"/>
      <c r="AG2" s="4803"/>
      <c r="AH2" s="4803"/>
      <c r="AI2" s="4803"/>
      <c r="AJ2" s="4803"/>
      <c r="AK2" s="4799"/>
      <c r="AL2" s="4799"/>
      <c r="AM2" s="4799"/>
      <c r="AN2" s="4799"/>
    </row>
    <row customHeight="true" hidden="true" ht="18" r="3">
      <c r="A3" s="4808">
        <v>1</v>
      </c>
      <c r="B3" s="4808" t="s">
        <v>4575</v>
      </c>
      <c r="C3" s="4809" t="s">
        <v>4576</v>
      </c>
      <c r="D3" s="4809" t="s">
        <v>4576</v>
      </c>
      <c r="E3" s="4810" t="s">
        <v>4577</v>
      </c>
      <c r="F3" s="4811">
        <v>419</v>
      </c>
      <c r="G3" s="4812">
        <v>419</v>
      </c>
      <c r="H3" s="4813"/>
      <c r="I3" s="4814">
        <f>VLOOKUP(C3,'Data Products'!$A:$B,2,0)</f>
      </c>
      <c r="J3" s="4815">
        <f t="shared" ref="J3:J24" si="23">IFERROR(I3-TODAY(),"")</f>
      </c>
      <c r="K3" s="4816">
        <v>45723</v>
      </c>
      <c r="L3" s="4817">
        <f t="shared" ref="L3:L11" si="13">TODAY()-K3</f>
      </c>
      <c r="M3" s="4813">
        <v>354</v>
      </c>
      <c r="N3" s="4813">
        <v>380</v>
      </c>
      <c r="O3" s="4813"/>
      <c r="P3" s="4813"/>
      <c r="Q3" s="4808"/>
      <c r="R3" s="4813">
        <v>0</v>
      </c>
      <c r="S3" s="4813">
        <v>0</v>
      </c>
      <c r="T3" s="4813">
        <v>326</v>
      </c>
      <c r="U3" s="4813">
        <v>326</v>
      </c>
      <c r="V3" s="4813">
        <v>146</v>
      </c>
      <c r="W3" s="4813">
        <v>146</v>
      </c>
      <c r="X3" s="4813">
        <v>0</v>
      </c>
      <c r="Y3" s="4813">
        <v>0</v>
      </c>
      <c r="Z3" s="4813">
        <v>0</v>
      </c>
      <c r="AA3" s="4813">
        <v>0</v>
      </c>
      <c r="AB3" s="4818">
        <f t="shared" ref="AB3:AB24" si="8">N3/30</f>
      </c>
      <c r="AC3" s="4819">
        <f t="shared" ref="AC3:AC24" si="0">IFERROR(F3/AB3,"-")</f>
      </c>
      <c r="AD3" s="4820">
        <f t="shared" ref="AD3:AD24" si="26">IFERROR(TODAY()+AC3,"-")</f>
      </c>
      <c r="AE3" s="4821">
        <f t="shared" ref="AE3:AE24" si="17">_xlfn.IFS(AC3="-","Not sold yet",AND(AC3&lt;=150,AC3&gt;60),"Out of stock more than 60 days",AC3&lt;=60,"Out of stock less than 60 days",AC3&gt;=150,"Out of stock more than 150 days")</f>
      </c>
      <c r="AF3" s="4822">
        <f>VLOOKUP(C3,'Data Products'!$A:$J,10,0)</f>
      </c>
      <c r="AG3" s="4823">
        <f t="shared" ref="AG3:AG24" si="3">AF3*F3</f>
      </c>
      <c r="AH3" s="4824">
        <f t="shared" ref="AH3:AH22" si="29">IF(J3&lt;=90,F3,0)</f>
      </c>
      <c r="AI3" s="4825">
        <f>IFERROR(VLOOKUP(C3,$C$3:$AI$42,34,0),"")</f>
      </c>
      <c r="AJ3" s="4826"/>
      <c r="AK3" s="4827"/>
      <c r="AL3" s="4826"/>
      <c r="AM3" s="4827"/>
      <c r="AN3" s="4827"/>
    </row>
    <row r="4">
      <c r="A4" s="4808">
        <v>2</v>
      </c>
      <c r="B4" s="4808" t="s">
        <v>4578</v>
      </c>
      <c r="C4" s="4809" t="s">
        <v>4577</v>
      </c>
      <c r="D4" s="4809" t="s">
        <v>4577</v>
      </c>
      <c r="E4" s="4809" t="s">
        <v>4577</v>
      </c>
      <c r="F4" s="4828">
        <v>21117</v>
      </c>
      <c r="G4" s="4812">
        <v>21034</v>
      </c>
      <c r="H4" s="4813"/>
      <c r="I4" s="4814">
        <f>VLOOKUP(C4,'Data Products'!$A:$B,2,0)</f>
      </c>
      <c r="J4" s="4815">
        <f t="shared" si="23"/>
      </c>
      <c r="K4" s="4816">
        <v>45617</v>
      </c>
      <c r="L4" s="4817">
        <f t="shared" si="13"/>
      </c>
      <c r="M4" s="4813">
        <v>10366</v>
      </c>
      <c r="N4" s="4813">
        <v>16348</v>
      </c>
      <c r="O4" s="4813"/>
      <c r="P4" s="4813"/>
      <c r="Q4" s="4808"/>
      <c r="R4" s="4813">
        <v>0</v>
      </c>
      <c r="S4" s="4813">
        <v>0</v>
      </c>
      <c r="T4" s="4829">
        <v>1378</v>
      </c>
      <c r="U4" s="4829">
        <v>1369</v>
      </c>
      <c r="V4" s="4813">
        <v>115</v>
      </c>
      <c r="W4" s="4813">
        <v>112</v>
      </c>
      <c r="X4" s="4813">
        <v>46</v>
      </c>
      <c r="Y4" s="4813">
        <v>22</v>
      </c>
      <c r="Z4" s="4813">
        <v>0</v>
      </c>
      <c r="AA4" s="4813">
        <v>0</v>
      </c>
      <c r="AB4" s="4818">
        <f t="shared" si="8"/>
      </c>
      <c r="AC4" s="4830">
        <f t="shared" si="0"/>
      </c>
      <c r="AD4" s="4820">
        <f t="shared" si="26"/>
      </c>
      <c r="AE4" s="4831">
        <f t="shared" si="17"/>
      </c>
      <c r="AF4" s="4822">
        <f>VLOOKUP(C4,'Data Products'!$A:$J,10,0)</f>
      </c>
      <c r="AG4" s="4823">
        <f t="shared" si="3"/>
      </c>
      <c r="AH4" s="4824">
        <f t="shared" si="29"/>
      </c>
      <c r="AI4" s="4825" t="s">
        <v>4579</v>
      </c>
      <c r="AJ4" s="4827"/>
      <c r="AK4" s="4827"/>
      <c r="AL4" s="4826"/>
      <c r="AM4" s="4827"/>
      <c r="AN4" s="4827"/>
    </row>
    <row r="5">
      <c r="A5" s="4808">
        <v>3</v>
      </c>
      <c r="B5" s="4808" t="s">
        <v>4578</v>
      </c>
      <c r="C5" s="4832" t="s">
        <v>4580</v>
      </c>
      <c r="D5" s="4832" t="s">
        <v>4580</v>
      </c>
      <c r="E5" s="4832" t="s">
        <v>4580</v>
      </c>
      <c r="F5" s="4811">
        <v>404</v>
      </c>
      <c r="G5" s="4812">
        <v>404</v>
      </c>
      <c r="H5" s="4813"/>
      <c r="I5" s="4814">
        <f>VLOOKUP(C5,'Data Products'!$A:$B,2,0)</f>
      </c>
      <c r="J5" s="4815">
        <f t="shared" si="23"/>
      </c>
      <c r="K5" s="4816">
        <v>45191</v>
      </c>
      <c r="L5" s="4817">
        <f t="shared" si="13"/>
      </c>
      <c r="M5" s="4813">
        <v>34</v>
      </c>
      <c r="N5" s="4833">
        <v>53</v>
      </c>
      <c r="O5" s="4813"/>
      <c r="P5" s="4813"/>
      <c r="Q5" s="4808"/>
      <c r="R5" s="4813">
        <v>0</v>
      </c>
      <c r="S5" s="4813">
        <v>0</v>
      </c>
      <c r="T5" s="4813">
        <v>26</v>
      </c>
      <c r="U5" s="4813">
        <v>26</v>
      </c>
      <c r="V5" s="4813">
        <v>416</v>
      </c>
      <c r="W5" s="4813">
        <v>416</v>
      </c>
      <c r="X5" s="4813">
        <v>0</v>
      </c>
      <c r="Y5" s="4813">
        <v>0</v>
      </c>
      <c r="Z5" s="4813">
        <v>0</v>
      </c>
      <c r="AA5" s="4813">
        <v>0</v>
      </c>
      <c r="AB5" s="4818">
        <f t="shared" si="8"/>
      </c>
      <c r="AC5" s="4830">
        <f t="shared" si="0"/>
      </c>
      <c r="AD5" s="4820">
        <f t="shared" si="26"/>
      </c>
      <c r="AE5" s="4831">
        <f t="shared" si="17"/>
      </c>
      <c r="AF5" s="4822">
        <f>VLOOKUP(C5,'Data Products'!$A:$J,10,0)</f>
      </c>
      <c r="AG5" s="4823">
        <f t="shared" si="3"/>
      </c>
      <c r="AH5" s="4824">
        <f t="shared" si="29"/>
      </c>
      <c r="AI5" s="4825" t="s">
        <v>4581</v>
      </c>
      <c r="AJ5" s="4827"/>
      <c r="AK5" s="4827"/>
      <c r="AL5" s="4826"/>
      <c r="AM5" s="4827"/>
      <c r="AN5" s="4827"/>
    </row>
    <row r="6">
      <c r="A6" s="4808">
        <v>4</v>
      </c>
      <c r="B6" s="4808" t="s">
        <v>4578</v>
      </c>
      <c r="C6" s="4832" t="s">
        <v>4582</v>
      </c>
      <c r="D6" s="4832" t="s">
        <v>4582</v>
      </c>
      <c r="E6" s="4832" t="s">
        <v>4582</v>
      </c>
      <c r="F6" s="4811">
        <v>4340</v>
      </c>
      <c r="G6" s="4812">
        <v>4340</v>
      </c>
      <c r="H6" s="4813"/>
      <c r="I6" s="4814">
        <f>VLOOKUP(C6,'Data Products'!$A:$B,2,0)</f>
      </c>
      <c r="J6" s="4815">
        <f t="shared" si="23"/>
      </c>
      <c r="K6" s="4816">
        <v>45752</v>
      </c>
      <c r="L6" s="4817">
        <f t="shared" si="13"/>
      </c>
      <c r="M6" s="4813">
        <v>6</v>
      </c>
      <c r="N6" s="4813">
        <v>8</v>
      </c>
      <c r="O6" s="4813"/>
      <c r="P6" s="4813"/>
      <c r="Q6" s="4808"/>
      <c r="R6" s="4813">
        <v>0</v>
      </c>
      <c r="S6" s="4813">
        <v>0</v>
      </c>
      <c r="T6" s="4813">
        <v>1</v>
      </c>
      <c r="U6" s="4813">
        <v>1</v>
      </c>
      <c r="V6" s="4813">
        <v>1</v>
      </c>
      <c r="W6" s="4813">
        <v>1</v>
      </c>
      <c r="X6" s="4813">
        <v>0</v>
      </c>
      <c r="Y6" s="4813">
        <v>0</v>
      </c>
      <c r="Z6" s="4813">
        <v>0</v>
      </c>
      <c r="AA6" s="4813">
        <v>0</v>
      </c>
      <c r="AB6" s="4818">
        <f t="shared" si="8"/>
      </c>
      <c r="AC6" s="4830">
        <f t="shared" si="0"/>
      </c>
      <c r="AD6" s="4820">
        <f t="shared" si="26"/>
      </c>
      <c r="AE6" s="4831">
        <f t="shared" si="17"/>
      </c>
      <c r="AF6" s="4822">
        <f>VLOOKUP(C6,'Data Products'!$A:$J,10,0)</f>
      </c>
      <c r="AG6" s="4823">
        <f t="shared" si="3"/>
      </c>
      <c r="AH6" s="4824">
        <f t="shared" si="29"/>
      </c>
      <c r="AI6" s="4825">
        <f t="shared" ref="AI6:AI7" si="20">IFERROR(VLOOKUP(C6,$C$3:$AI$42,34,0),"")</f>
      </c>
      <c r="AJ6" s="4827"/>
      <c r="AK6" s="4827"/>
      <c r="AL6" s="4826"/>
      <c r="AM6" s="4827"/>
      <c r="AN6" s="4827"/>
    </row>
    <row r="7">
      <c r="A7" s="4808">
        <v>5</v>
      </c>
      <c r="B7" s="4808" t="s">
        <v>4578</v>
      </c>
      <c r="C7" s="4832" t="s">
        <v>4583</v>
      </c>
      <c r="D7" s="4832" t="s">
        <v>4583</v>
      </c>
      <c r="E7" s="4832" t="s">
        <v>4583</v>
      </c>
      <c r="F7" s="4811">
        <v>943</v>
      </c>
      <c r="G7" s="4812">
        <v>923</v>
      </c>
      <c r="H7" s="4813"/>
      <c r="I7" s="4814">
        <f>VLOOKUP(C7,'Data Products'!$A:$B,2,0)</f>
      </c>
      <c r="J7" s="4815">
        <f t="shared" si="23"/>
      </c>
      <c r="K7" s="4816">
        <v>45854</v>
      </c>
      <c r="L7" s="4817">
        <f t="shared" si="13"/>
      </c>
      <c r="M7" s="4813">
        <v>23</v>
      </c>
      <c r="N7" s="4833">
        <v>39</v>
      </c>
      <c r="O7" s="4813"/>
      <c r="P7" s="4813"/>
      <c r="Q7" s="4808"/>
      <c r="R7" s="4813">
        <v>0</v>
      </c>
      <c r="S7" s="4813">
        <v>0</v>
      </c>
      <c r="T7" s="4813">
        <v>288</v>
      </c>
      <c r="U7" s="4813">
        <v>288</v>
      </c>
      <c r="V7" s="4813">
        <v>512</v>
      </c>
      <c r="W7" s="4813">
        <v>512</v>
      </c>
      <c r="X7" s="4813">
        <v>20</v>
      </c>
      <c r="Y7" s="4834">
        <v>20</v>
      </c>
      <c r="Z7" s="4813">
        <v>0</v>
      </c>
      <c r="AA7" s="4813">
        <v>0</v>
      </c>
      <c r="AB7" s="4818">
        <f t="shared" si="8"/>
      </c>
      <c r="AC7" s="4835">
        <f t="shared" si="0"/>
      </c>
      <c r="AD7" s="4820">
        <f t="shared" si="26"/>
      </c>
      <c r="AE7" s="4836">
        <f t="shared" si="17"/>
      </c>
      <c r="AF7" s="4822">
        <f>VLOOKUP(C7,'Data Products'!$A:$J,10,0)</f>
      </c>
      <c r="AG7" s="4823">
        <f t="shared" si="3"/>
      </c>
      <c r="AH7" s="4824">
        <f t="shared" si="29"/>
      </c>
      <c r="AI7" s="4825">
        <f t="shared" si="20"/>
      </c>
      <c r="AJ7" s="4827"/>
      <c r="AK7" s="4827"/>
      <c r="AL7" s="4826"/>
      <c r="AM7" s="4827"/>
      <c r="AN7" s="4827"/>
    </row>
    <row r="8">
      <c r="A8" s="4808">
        <v>6</v>
      </c>
      <c r="B8" s="4808" t="s">
        <v>4578</v>
      </c>
      <c r="C8" s="4832" t="s">
        <v>4584</v>
      </c>
      <c r="D8" s="4832" t="s">
        <v>4584</v>
      </c>
      <c r="E8" s="4832" t="s">
        <v>4584</v>
      </c>
      <c r="F8" s="4811">
        <v>2573</v>
      </c>
      <c r="G8" s="4812">
        <v>2573</v>
      </c>
      <c r="H8" s="4813"/>
      <c r="I8" s="4814">
        <f>VLOOKUP(C8,'Data Products'!$A:$B,2,0)</f>
      </c>
      <c r="J8" s="4815">
        <f t="shared" si="23"/>
      </c>
      <c r="K8" s="4816">
        <v>45855</v>
      </c>
      <c r="L8" s="4817">
        <f t="shared" si="13"/>
      </c>
      <c r="M8" s="4813">
        <v>39</v>
      </c>
      <c r="N8" s="4813">
        <v>117</v>
      </c>
      <c r="O8" s="4813"/>
      <c r="P8" s="4813"/>
      <c r="Q8" s="4808"/>
      <c r="R8" s="4813">
        <v>0</v>
      </c>
      <c r="S8" s="4813">
        <v>0</v>
      </c>
      <c r="T8" s="4813">
        <v>51</v>
      </c>
      <c r="U8" s="4813">
        <v>51</v>
      </c>
      <c r="V8" s="4813">
        <v>101</v>
      </c>
      <c r="W8" s="4813">
        <v>101</v>
      </c>
      <c r="X8" s="4813">
        <v>0</v>
      </c>
      <c r="Y8" s="4813">
        <v>0</v>
      </c>
      <c r="Z8" s="4813">
        <v>0</v>
      </c>
      <c r="AA8" s="4813">
        <v>0</v>
      </c>
      <c r="AB8" s="4818">
        <f t="shared" si="8"/>
      </c>
      <c r="AC8" s="4830">
        <f t="shared" si="0"/>
      </c>
      <c r="AD8" s="4820">
        <f t="shared" si="26"/>
      </c>
      <c r="AE8" s="4831">
        <f t="shared" si="17"/>
      </c>
      <c r="AF8" s="4822">
        <f>VLOOKUP(C8,'Data Products'!$A:$J,10,0)</f>
      </c>
      <c r="AG8" s="4823">
        <f t="shared" si="3"/>
      </c>
      <c r="AH8" s="4824">
        <f t="shared" si="29"/>
      </c>
      <c r="AI8" s="4825">
        <f>IFERROR(VLOOKUP(C8,$C$3:$AI$42,34,0)," ")</f>
      </c>
      <c r="AJ8" s="4827"/>
      <c r="AK8" s="4827"/>
      <c r="AL8" s="4826"/>
      <c r="AM8" s="4827"/>
      <c r="AN8" s="4827"/>
    </row>
    <row r="9">
      <c r="A9" s="4808">
        <v>7</v>
      </c>
      <c r="B9" s="4808" t="s">
        <v>4578</v>
      </c>
      <c r="C9" s="4832" t="s">
        <v>4585</v>
      </c>
      <c r="D9" s="4832" t="s">
        <v>4585</v>
      </c>
      <c r="E9" s="4832" t="s">
        <v>4585</v>
      </c>
      <c r="F9" s="4811">
        <v>2062</v>
      </c>
      <c r="G9" s="4812">
        <v>2062</v>
      </c>
      <c r="H9" s="4813"/>
      <c r="I9" s="4814">
        <f>VLOOKUP(C9,'Data Products'!$A:$B,2,0)</f>
      </c>
      <c r="J9" s="4815">
        <f t="shared" si="23"/>
      </c>
      <c r="K9" s="4816">
        <v>45856</v>
      </c>
      <c r="L9" s="4817">
        <f t="shared" si="13"/>
      </c>
      <c r="M9" s="4813">
        <v>0</v>
      </c>
      <c r="N9" s="4833">
        <v>0</v>
      </c>
      <c r="O9" s="4813"/>
      <c r="P9" s="4813"/>
      <c r="Q9" s="4808"/>
      <c r="R9" s="4813">
        <v>0</v>
      </c>
      <c r="S9" s="4813">
        <v>0</v>
      </c>
      <c r="T9" s="4813">
        <v>1480</v>
      </c>
      <c r="U9" s="4813">
        <v>1478</v>
      </c>
      <c r="V9" s="4813">
        <v>1112</v>
      </c>
      <c r="W9" s="4813">
        <v>1112</v>
      </c>
      <c r="X9" s="4813">
        <v>0</v>
      </c>
      <c r="Y9" s="4813">
        <v>0</v>
      </c>
      <c r="Z9" s="4813">
        <v>0</v>
      </c>
      <c r="AA9" s="4813">
        <v>0</v>
      </c>
      <c r="AB9" s="4818">
        <f t="shared" si="8"/>
      </c>
      <c r="AC9" s="4830">
        <f t="shared" si="0"/>
      </c>
      <c r="AD9" s="4820">
        <f t="shared" si="26"/>
      </c>
      <c r="AE9" s="4831">
        <f t="shared" si="17"/>
      </c>
      <c r="AF9" s="4822">
        <f>VLOOKUP(C9,'Data Products'!$A:$J,10,0)</f>
      </c>
      <c r="AG9" s="4823">
        <f t="shared" si="3"/>
      </c>
      <c r="AH9" s="4824">
        <f t="shared" si="29"/>
      </c>
      <c r="AI9" s="4825">
        <f t="shared" ref="AI9:AI11" si="21">IFERROR(VLOOKUP(C9,$C$3:$AI$42,34,0),"")</f>
      </c>
      <c r="AJ9" s="4827"/>
      <c r="AK9" s="4827"/>
      <c r="AL9" s="4826"/>
      <c r="AM9" s="4827"/>
      <c r="AN9" s="4827"/>
    </row>
    <row r="10">
      <c r="A10" s="4808">
        <v>8</v>
      </c>
      <c r="B10" s="4808" t="s">
        <v>4578</v>
      </c>
      <c r="C10" s="4832" t="s">
        <v>4586</v>
      </c>
      <c r="D10" s="4832" t="s">
        <v>4586</v>
      </c>
      <c r="E10" s="4832" t="s">
        <v>4586</v>
      </c>
      <c r="F10" s="4811">
        <v>1059</v>
      </c>
      <c r="G10" s="4812">
        <v>1059</v>
      </c>
      <c r="H10" s="4813"/>
      <c r="I10" s="4814">
        <f>VLOOKUP(C10,'Data Products'!$A:$B,2,0)</f>
      </c>
      <c r="J10" s="4815">
        <f t="shared" si="23"/>
      </c>
      <c r="K10" s="4816">
        <v>45857</v>
      </c>
      <c r="L10" s="4817">
        <f t="shared" si="13"/>
      </c>
      <c r="M10" s="4813">
        <v>148</v>
      </c>
      <c r="N10" s="4813">
        <v>229</v>
      </c>
      <c r="O10" s="4813"/>
      <c r="P10" s="4813"/>
      <c r="Q10" s="4808"/>
      <c r="R10" s="4813">
        <v>0</v>
      </c>
      <c r="S10" s="4813">
        <v>0</v>
      </c>
      <c r="T10" s="4813">
        <v>0</v>
      </c>
      <c r="U10" s="4813">
        <v>0</v>
      </c>
      <c r="V10" s="4813">
        <v>2</v>
      </c>
      <c r="W10" s="4813">
        <v>2</v>
      </c>
      <c r="X10" s="4813">
        <v>0</v>
      </c>
      <c r="Y10" s="4813">
        <v>0</v>
      </c>
      <c r="Z10" s="4813">
        <v>0</v>
      </c>
      <c r="AA10" s="4813">
        <v>0</v>
      </c>
      <c r="AB10" s="4818">
        <f t="shared" si="8"/>
      </c>
      <c r="AC10" s="4830">
        <f t="shared" si="0"/>
      </c>
      <c r="AD10" s="4820">
        <f t="shared" si="26"/>
      </c>
      <c r="AE10" s="4831">
        <f t="shared" si="17"/>
      </c>
      <c r="AF10" s="4822">
        <f>VLOOKUP(C10,'Data Products'!$A:$J,10,0)</f>
      </c>
      <c r="AG10" s="4823">
        <f t="shared" si="3"/>
      </c>
      <c r="AH10" s="4824">
        <f t="shared" si="29"/>
      </c>
      <c r="AI10" s="4825">
        <f t="shared" si="21"/>
      </c>
      <c r="AJ10" s="4827"/>
      <c r="AK10" s="4827"/>
      <c r="AL10" s="4826"/>
      <c r="AM10" s="4827"/>
      <c r="AN10" s="4827"/>
    </row>
    <row r="11">
      <c r="A11" s="4808">
        <v>9</v>
      </c>
      <c r="B11" s="4808" t="s">
        <v>4575</v>
      </c>
      <c r="C11" s="4832" t="s">
        <v>4587</v>
      </c>
      <c r="D11" s="4832" t="s">
        <v>4587</v>
      </c>
      <c r="E11" s="4832" t="s">
        <v>4587</v>
      </c>
      <c r="F11" s="4811">
        <v>1200</v>
      </c>
      <c r="G11" s="4812">
        <v>1200</v>
      </c>
      <c r="H11" s="4813"/>
      <c r="I11" s="4814">
        <f>VLOOKUP(C11,'Data Products'!$A:$B,2,0)</f>
      </c>
      <c r="J11" s="4815">
        <f t="shared" si="23"/>
      </c>
      <c r="K11" s="4816">
        <v>45858</v>
      </c>
      <c r="L11" s="4817">
        <f t="shared" si="13"/>
      </c>
      <c r="M11" s="4837">
        <v>0</v>
      </c>
      <c r="N11" s="4837">
        <v>0</v>
      </c>
      <c r="O11" s="4813"/>
      <c r="P11" s="4813"/>
      <c r="Q11" s="4808"/>
      <c r="R11" s="4813">
        <v>0</v>
      </c>
      <c r="S11" s="4813">
        <v>0</v>
      </c>
      <c r="T11" s="4813">
        <v>1289</v>
      </c>
      <c r="U11" s="4813">
        <v>1289</v>
      </c>
      <c r="V11" s="4813">
        <v>773</v>
      </c>
      <c r="W11" s="4813">
        <v>773</v>
      </c>
      <c r="X11" s="4813">
        <v>0</v>
      </c>
      <c r="Y11" s="4813">
        <v>0</v>
      </c>
      <c r="Z11" s="4813">
        <v>0</v>
      </c>
      <c r="AA11" s="4813">
        <v>0</v>
      </c>
      <c r="AB11" s="4818">
        <f t="shared" si="8"/>
      </c>
      <c r="AC11" s="4830">
        <f t="shared" si="0"/>
      </c>
      <c r="AD11" s="4820">
        <f t="shared" si="26"/>
      </c>
      <c r="AE11" s="4831">
        <f t="shared" si="17"/>
      </c>
      <c r="AF11" s="4822">
        <f>VLOOKUP(C11,'Data Products'!$A:$J,10,0)</f>
      </c>
      <c r="AG11" s="4823">
        <f t="shared" si="3"/>
      </c>
      <c r="AH11" s="4824">
        <f t="shared" si="29"/>
      </c>
      <c r="AI11" s="4825">
        <f t="shared" si="21"/>
      </c>
      <c r="AJ11" s="4827"/>
      <c r="AK11" s="4827"/>
      <c r="AL11" s="4826"/>
      <c r="AM11" s="4827"/>
      <c r="AN11" s="4827"/>
    </row>
    <row r="12">
      <c r="A12" s="4808">
        <v>10</v>
      </c>
      <c r="B12" s="4808" t="s">
        <v>4575</v>
      </c>
      <c r="C12" s="4832" t="s">
        <v>4588</v>
      </c>
      <c r="D12" s="4832" t="s">
        <v>4588</v>
      </c>
      <c r="E12" s="4832" t="s">
        <v>4588</v>
      </c>
      <c r="F12" s="4811">
        <v>1000</v>
      </c>
      <c r="G12" s="4812">
        <v>1000</v>
      </c>
      <c r="H12" s="4813"/>
      <c r="I12" s="4814">
        <f>VLOOKUP(C12,'Data Products'!$A:$B,2,0)</f>
      </c>
      <c r="J12" s="4815">
        <f t="shared" si="23"/>
      </c>
      <c r="K12" s="4816">
        <v>45532</v>
      </c>
      <c r="L12" s="4838" t="s">
        <v>4589</v>
      </c>
      <c r="M12" s="4839">
        <v>0</v>
      </c>
      <c r="N12" s="4840">
        <v>0</v>
      </c>
      <c r="O12" s="4841"/>
      <c r="P12" s="4813"/>
      <c r="Q12" s="4808"/>
      <c r="R12" s="4813">
        <v>0</v>
      </c>
      <c r="S12" s="4813">
        <v>0</v>
      </c>
      <c r="T12" s="4813">
        <v>417</v>
      </c>
      <c r="U12" s="4813">
        <v>416</v>
      </c>
      <c r="V12" s="4813">
        <v>785</v>
      </c>
      <c r="W12" s="4813">
        <v>785</v>
      </c>
      <c r="X12" s="4813">
        <v>0</v>
      </c>
      <c r="Y12" s="4813">
        <v>0</v>
      </c>
      <c r="Z12" s="4813">
        <v>0</v>
      </c>
      <c r="AA12" s="4813">
        <v>0</v>
      </c>
      <c r="AB12" s="4818">
        <f t="shared" si="8"/>
      </c>
      <c r="AC12" s="4830">
        <f t="shared" si="0"/>
      </c>
      <c r="AD12" s="4820">
        <f t="shared" si="26"/>
      </c>
      <c r="AE12" s="4831">
        <f t="shared" si="17"/>
      </c>
      <c r="AF12" s="4822">
        <f>VLOOKUP(C12,'Data Products'!$A:$J,10,0)</f>
      </c>
      <c r="AG12" s="4823">
        <f t="shared" si="3"/>
      </c>
      <c r="AH12" s="4824">
        <f t="shared" si="29"/>
      </c>
      <c r="AI12" s="4825" t="s">
        <v>4590</v>
      </c>
      <c r="AJ12" s="4827"/>
      <c r="AK12" s="4827"/>
      <c r="AL12" s="4826"/>
      <c r="AM12" s="4827"/>
      <c r="AN12" s="4827"/>
    </row>
    <row r="13">
      <c r="A13" s="4808">
        <v>11</v>
      </c>
      <c r="B13" s="4808" t="s">
        <v>4575</v>
      </c>
      <c r="C13" s="4832" t="s">
        <v>4591</v>
      </c>
      <c r="D13" s="4832" t="s">
        <v>4591</v>
      </c>
      <c r="E13" s="4832" t="s">
        <v>4591</v>
      </c>
      <c r="F13" s="4811">
        <v>500</v>
      </c>
      <c r="G13" s="4812">
        <v>500</v>
      </c>
      <c r="H13" s="4813"/>
      <c r="I13" s="4814">
        <f>VLOOKUP(C13,'Data Products'!$A:$B,2,0)</f>
      </c>
      <c r="J13" s="4815">
        <f t="shared" si="23"/>
      </c>
      <c r="K13" s="4816">
        <v>45504</v>
      </c>
      <c r="L13" s="4842">
        <f t="shared" ref="L13:L24" si="14">TODAY()-K13</f>
      </c>
      <c r="M13" s="4840">
        <v>0</v>
      </c>
      <c r="N13" s="4840">
        <v>0</v>
      </c>
      <c r="O13" s="4841"/>
      <c r="P13" s="4813"/>
      <c r="Q13" s="4808"/>
      <c r="R13" s="4813">
        <v>0</v>
      </c>
      <c r="S13" s="4813">
        <v>0</v>
      </c>
      <c r="T13" s="4813">
        <v>3870</v>
      </c>
      <c r="U13" s="4813">
        <v>1017</v>
      </c>
      <c r="V13" s="4813">
        <v>366</v>
      </c>
      <c r="W13" s="4813">
        <v>366</v>
      </c>
      <c r="X13" s="4813">
        <v>0</v>
      </c>
      <c r="Y13" s="4813">
        <v>0</v>
      </c>
      <c r="Z13" s="4813">
        <v>0</v>
      </c>
      <c r="AA13" s="4813">
        <v>0</v>
      </c>
      <c r="AB13" s="4818">
        <f t="shared" si="8"/>
      </c>
      <c r="AC13" s="4819">
        <f t="shared" si="0"/>
      </c>
      <c r="AD13" s="4820">
        <f t="shared" si="26"/>
      </c>
      <c r="AE13" s="4821">
        <f t="shared" si="17"/>
      </c>
      <c r="AF13" s="4822">
        <f>VLOOKUP(C13,'Data Products'!$A:$J,10,0)</f>
      </c>
      <c r="AG13" s="4823">
        <f t="shared" si="3"/>
      </c>
      <c r="AH13" s="4824">
        <f t="shared" si="29"/>
      </c>
      <c r="AI13" s="4825">
        <f>IFERROR(VLOOKUP(C13,$C$3:$AI$42,34,0),"")</f>
      </c>
      <c r="AJ13" s="4827"/>
      <c r="AK13" s="4827"/>
      <c r="AL13" s="4841"/>
      <c r="AM13" s="4827"/>
      <c r="AN13" s="4827"/>
    </row>
    <row r="14">
      <c r="A14" s="4808">
        <v>12</v>
      </c>
      <c r="B14" s="4808" t="s">
        <v>4578</v>
      </c>
      <c r="C14" s="4832" t="s">
        <v>4592</v>
      </c>
      <c r="D14" s="4832" t="s">
        <v>4592</v>
      </c>
      <c r="E14" s="4843" t="s">
        <v>4593</v>
      </c>
      <c r="F14" s="4811">
        <v>182</v>
      </c>
      <c r="G14" s="4812">
        <v>182</v>
      </c>
      <c r="H14" s="4813"/>
      <c r="I14" s="4814">
        <f>VLOOKUP(C14,'Data Products'!$A:$B,2,0)</f>
      </c>
      <c r="J14" s="4815">
        <f t="shared" si="23"/>
      </c>
      <c r="K14" s="4816">
        <v>45504</v>
      </c>
      <c r="L14" s="4817">
        <f t="shared" si="14"/>
      </c>
      <c r="M14" s="4844">
        <v>0</v>
      </c>
      <c r="N14" s="4844">
        <v>10</v>
      </c>
      <c r="O14" s="4829"/>
      <c r="P14" s="4829"/>
      <c r="Q14" s="4808"/>
      <c r="R14" s="4813">
        <v>1200</v>
      </c>
      <c r="S14" s="4834">
        <v>1200</v>
      </c>
      <c r="T14" s="4813">
        <v>0</v>
      </c>
      <c r="U14" s="4813">
        <v>0</v>
      </c>
      <c r="V14" s="4813">
        <v>0</v>
      </c>
      <c r="W14" s="4813">
        <v>0</v>
      </c>
      <c r="X14" s="4813">
        <v>0</v>
      </c>
      <c r="Y14" s="4813">
        <v>0</v>
      </c>
      <c r="Z14" s="4813">
        <v>0</v>
      </c>
      <c r="AA14" s="4813">
        <v>0</v>
      </c>
      <c r="AB14" s="4818">
        <f t="shared" si="8"/>
      </c>
      <c r="AC14" s="4830">
        <f t="shared" si="0"/>
      </c>
      <c r="AD14" s="4820">
        <f t="shared" si="26"/>
      </c>
      <c r="AE14" s="4831">
        <f t="shared" si="17"/>
      </c>
      <c r="AF14" s="4822">
        <f>VLOOKUP(C14,'Data Products'!$A:$J,10,0)</f>
      </c>
      <c r="AG14" s="4823">
        <f t="shared" si="3"/>
      </c>
      <c r="AH14" s="4824">
        <f t="shared" si="29"/>
      </c>
      <c r="AI14" s="4825">
        <f>IFERROR(VLOOKUP(C14,$C$3:$AI$42,34,0)," ")</f>
      </c>
      <c r="AJ14" s="4826"/>
      <c r="AK14" s="4827"/>
      <c r="AL14" s="4841"/>
      <c r="AM14" s="4827"/>
      <c r="AN14" s="4827"/>
    </row>
    <row r="15">
      <c r="A15" s="4808">
        <v>13</v>
      </c>
      <c r="B15" s="4808" t="s">
        <v>4578</v>
      </c>
      <c r="C15" s="4832" t="s">
        <v>4594</v>
      </c>
      <c r="D15" s="4832" t="s">
        <v>4594</v>
      </c>
      <c r="E15" s="4843" t="s">
        <v>4595</v>
      </c>
      <c r="F15" s="4811">
        <v>113</v>
      </c>
      <c r="G15" s="4812">
        <v>113</v>
      </c>
      <c r="H15" s="4813"/>
      <c r="I15" s="4814">
        <f>VLOOKUP(C15,'Data Products'!$A:$B,2,0)</f>
      </c>
      <c r="J15" s="4815">
        <f t="shared" si="23"/>
      </c>
      <c r="K15" s="4816">
        <v>45648</v>
      </c>
      <c r="L15" s="4817">
        <f t="shared" si="14"/>
      </c>
      <c r="M15" s="4813">
        <v>4</v>
      </c>
      <c r="N15" s="4813">
        <v>48</v>
      </c>
      <c r="O15" s="4829"/>
      <c r="P15" s="4829"/>
      <c r="Q15" s="4808"/>
      <c r="R15" s="4813">
        <v>1000</v>
      </c>
      <c r="S15" s="4834">
        <v>1000</v>
      </c>
      <c r="T15" s="4813">
        <v>0</v>
      </c>
      <c r="U15" s="4813">
        <v>0</v>
      </c>
      <c r="V15" s="4813">
        <v>0</v>
      </c>
      <c r="W15" s="4813">
        <v>0</v>
      </c>
      <c r="X15" s="4813">
        <v>0</v>
      </c>
      <c r="Y15" s="4813">
        <v>0</v>
      </c>
      <c r="Z15" s="4813">
        <v>0</v>
      </c>
      <c r="AA15" s="4813">
        <v>0</v>
      </c>
      <c r="AB15" s="4818">
        <f t="shared" si="8"/>
      </c>
      <c r="AC15" s="4830">
        <f t="shared" si="0"/>
      </c>
      <c r="AD15" s="4820">
        <f t="shared" si="26"/>
      </c>
      <c r="AE15" s="4831">
        <f t="shared" si="17"/>
      </c>
      <c r="AF15" s="4822">
        <f>VLOOKUP(C15,'Data Products'!$A:$J,10,0)</f>
      </c>
      <c r="AG15" s="4823">
        <f t="shared" si="3"/>
      </c>
      <c r="AH15" s="4824">
        <f t="shared" si="29"/>
      </c>
      <c r="AI15" s="4825">
        <f t="shared" ref="AI15:AI17" si="22">IFERROR(VLOOKUP(C15,$C$3:$AI$42,34,0),"")</f>
      </c>
      <c r="AJ15" s="4826"/>
      <c r="AK15" s="4827"/>
      <c r="AL15" s="4841"/>
      <c r="AM15" s="4827"/>
      <c r="AN15" s="4827"/>
    </row>
    <row r="16">
      <c r="A16" s="4808">
        <v>14</v>
      </c>
      <c r="B16" s="4808" t="s">
        <v>4578</v>
      </c>
      <c r="C16" s="4832" t="s">
        <v>4596</v>
      </c>
      <c r="D16" s="4832" t="s">
        <v>4596</v>
      </c>
      <c r="E16" s="4843" t="s">
        <v>4597</v>
      </c>
      <c r="F16" s="4811">
        <v>1000</v>
      </c>
      <c r="G16" s="4812">
        <v>1000</v>
      </c>
      <c r="H16" s="4813"/>
      <c r="I16" s="4814">
        <f>VLOOKUP(C16,'Data Products'!$A:$B,2,0)</f>
      </c>
      <c r="J16" s="4815">
        <f t="shared" si="23"/>
      </c>
      <c r="K16" s="4816">
        <v>45504</v>
      </c>
      <c r="L16" s="4817">
        <f t="shared" si="14"/>
      </c>
      <c r="M16" s="4813">
        <v>0</v>
      </c>
      <c r="N16" s="4813">
        <v>339</v>
      </c>
      <c r="O16" s="4813"/>
      <c r="P16" s="4813"/>
      <c r="Q16" s="4808"/>
      <c r="R16" s="4813">
        <v>500</v>
      </c>
      <c r="S16" s="4813">
        <v>500</v>
      </c>
      <c r="T16" s="4813">
        <v>0</v>
      </c>
      <c r="U16" s="4813">
        <v>0</v>
      </c>
      <c r="V16" s="4813">
        <v>0</v>
      </c>
      <c r="W16" s="4813">
        <v>0</v>
      </c>
      <c r="X16" s="4813">
        <v>0</v>
      </c>
      <c r="Y16" s="4813">
        <v>0</v>
      </c>
      <c r="Z16" s="4813">
        <v>0</v>
      </c>
      <c r="AA16" s="4813">
        <v>0</v>
      </c>
      <c r="AB16" s="4818">
        <f t="shared" si="8"/>
      </c>
      <c r="AC16" s="4830">
        <f t="shared" si="0"/>
      </c>
      <c r="AD16" s="4820">
        <f t="shared" si="26"/>
      </c>
      <c r="AE16" s="4831">
        <f t="shared" si="17"/>
      </c>
      <c r="AF16" s="4822">
        <f>VLOOKUP(C16,'Data Products'!$A:$J,10,0)</f>
      </c>
      <c r="AG16" s="4823">
        <f t="shared" si="3"/>
      </c>
      <c r="AH16" s="4824">
        <f t="shared" si="29"/>
      </c>
      <c r="AI16" s="4825">
        <f t="shared" si="22"/>
      </c>
      <c r="AJ16" s="4826"/>
      <c r="AK16" s="4827"/>
      <c r="AL16" s="4826"/>
      <c r="AM16" s="4827"/>
      <c r="AN16" s="4827"/>
    </row>
    <row r="17">
      <c r="A17" s="4808">
        <v>15</v>
      </c>
      <c r="B17" s="4808" t="s">
        <v>4578</v>
      </c>
      <c r="C17" s="4832" t="s">
        <v>4598</v>
      </c>
      <c r="D17" s="4832" t="s">
        <v>4598</v>
      </c>
      <c r="E17" s="4843" t="s">
        <v>4599</v>
      </c>
      <c r="F17" s="4811">
        <v>36</v>
      </c>
      <c r="G17" s="4812">
        <v>36</v>
      </c>
      <c r="H17" s="4813"/>
      <c r="I17" s="4814">
        <f>VLOOKUP(C17,'Data Products'!$A:$B,2,0)</f>
      </c>
      <c r="J17" s="4815">
        <f t="shared" si="23"/>
      </c>
      <c r="K17" s="4816">
        <v>45653</v>
      </c>
      <c r="L17" s="4817">
        <f t="shared" si="14"/>
      </c>
      <c r="M17" s="4813">
        <v>20</v>
      </c>
      <c r="N17" s="4813">
        <v>38</v>
      </c>
      <c r="O17" s="4813"/>
      <c r="P17" s="4813"/>
      <c r="Q17" s="4808"/>
      <c r="R17" s="4813">
        <v>0</v>
      </c>
      <c r="S17" s="4813">
        <v>0</v>
      </c>
      <c r="T17" s="4813">
        <v>128</v>
      </c>
      <c r="U17" s="4813">
        <v>128</v>
      </c>
      <c r="V17" s="4813">
        <v>54</v>
      </c>
      <c r="W17" s="4813">
        <v>54</v>
      </c>
      <c r="X17" s="4813">
        <v>0</v>
      </c>
      <c r="Y17" s="4813">
        <v>0</v>
      </c>
      <c r="Z17" s="4813">
        <v>0</v>
      </c>
      <c r="AA17" s="4813">
        <v>0</v>
      </c>
      <c r="AB17" s="4818">
        <f t="shared" si="8"/>
      </c>
      <c r="AC17" s="4830">
        <f t="shared" si="0"/>
      </c>
      <c r="AD17" s="4820">
        <f t="shared" si="26"/>
      </c>
      <c r="AE17" s="4831">
        <f t="shared" si="17"/>
      </c>
      <c r="AF17" s="4822">
        <f>VLOOKUP(C17,'Data Products'!$A:$J,10,0)</f>
      </c>
      <c r="AG17" s="4823">
        <f t="shared" si="3"/>
      </c>
      <c r="AH17" s="4824">
        <f t="shared" si="29"/>
      </c>
      <c r="AI17" s="4825">
        <f t="shared" si="22"/>
      </c>
      <c r="AJ17" s="4827"/>
      <c r="AK17" s="4827"/>
      <c r="AL17" s="4826"/>
      <c r="AM17" s="4827"/>
      <c r="AN17" s="4827"/>
    </row>
    <row r="18">
      <c r="A18" s="4808">
        <v>16</v>
      </c>
      <c r="B18" s="4808" t="s">
        <v>4578</v>
      </c>
      <c r="C18" s="4832" t="s">
        <v>4600</v>
      </c>
      <c r="D18" s="4832" t="s">
        <v>4600</v>
      </c>
      <c r="E18" s="4843" t="s">
        <v>4601</v>
      </c>
      <c r="F18" s="4811">
        <v>957</v>
      </c>
      <c r="G18" s="4812">
        <v>949</v>
      </c>
      <c r="H18" s="4813"/>
      <c r="I18" s="4814">
        <f>VLOOKUP(C18,'Data Products'!$A:$B,2,0)</f>
      </c>
      <c r="J18" s="4815">
        <f t="shared" si="23"/>
      </c>
      <c r="K18" s="4816">
        <v>45737</v>
      </c>
      <c r="L18" s="4817">
        <f t="shared" si="14"/>
      </c>
      <c r="M18" s="4813">
        <v>255</v>
      </c>
      <c r="N18" s="4813">
        <v>610</v>
      </c>
      <c r="O18" s="4813"/>
      <c r="P18" s="4813"/>
      <c r="Q18" s="4808"/>
      <c r="R18" s="4813">
        <v>0</v>
      </c>
      <c r="S18" s="4813">
        <v>0</v>
      </c>
      <c r="T18" s="4813">
        <v>0</v>
      </c>
      <c r="U18" s="4813">
        <v>0</v>
      </c>
      <c r="V18" s="4813">
        <v>116</v>
      </c>
      <c r="W18" s="4813">
        <v>116</v>
      </c>
      <c r="X18" s="4813">
        <v>0</v>
      </c>
      <c r="Y18" s="4813">
        <v>0</v>
      </c>
      <c r="Z18" s="4813">
        <v>0</v>
      </c>
      <c r="AA18" s="4813">
        <v>0</v>
      </c>
      <c r="AB18" s="4818">
        <f t="shared" si="8"/>
      </c>
      <c r="AC18" s="4819">
        <f t="shared" si="0"/>
      </c>
      <c r="AD18" s="4820">
        <f t="shared" si="26"/>
      </c>
      <c r="AE18" s="4821">
        <f t="shared" si="17"/>
      </c>
      <c r="AF18" s="4822">
        <f>VLOOKUP(C18,'Data Products'!$A:$J,10,0)</f>
      </c>
      <c r="AG18" s="4823">
        <f t="shared" si="3"/>
      </c>
      <c r="AH18" s="4824">
        <f t="shared" si="29"/>
      </c>
      <c r="AI18" s="4845"/>
      <c r="AJ18" s="4827"/>
      <c r="AK18" s="4827"/>
      <c r="AL18" s="4826"/>
      <c r="AM18" s="4827"/>
      <c r="AN18" s="4827"/>
    </row>
    <row r="19">
      <c r="A19" s="4808">
        <v>17</v>
      </c>
      <c r="B19" s="4808" t="s">
        <v>4578</v>
      </c>
      <c r="C19" s="4832" t="s">
        <v>4602</v>
      </c>
      <c r="D19" s="4832" t="s">
        <v>4602</v>
      </c>
      <c r="E19" s="4832" t="s">
        <v>4602</v>
      </c>
      <c r="F19" s="4811">
        <v>451</v>
      </c>
      <c r="G19" s="4812">
        <v>451</v>
      </c>
      <c r="H19" s="4813"/>
      <c r="I19" s="4814">
        <f>VLOOKUP(C19,'Data Products'!$A:$B,2,0)</f>
      </c>
      <c r="J19" s="4815">
        <f t="shared" si="23"/>
      </c>
      <c r="K19" s="4816">
        <v>45653</v>
      </c>
      <c r="L19" s="4817">
        <f t="shared" si="14"/>
      </c>
      <c r="M19" s="4813">
        <v>24</v>
      </c>
      <c r="N19" s="4813">
        <v>66</v>
      </c>
      <c r="O19" s="4813"/>
      <c r="P19" s="4813"/>
      <c r="Q19" s="4808"/>
      <c r="R19" s="4834">
        <v>600</v>
      </c>
      <c r="S19" s="4813">
        <v>600</v>
      </c>
      <c r="T19" s="4813">
        <v>100</v>
      </c>
      <c r="U19" s="4813">
        <v>100</v>
      </c>
      <c r="V19" s="4813">
        <v>300</v>
      </c>
      <c r="W19" s="4813">
        <v>300</v>
      </c>
      <c r="X19" s="4813">
        <v>0</v>
      </c>
      <c r="Y19" s="4813">
        <v>0</v>
      </c>
      <c r="Z19" s="4813">
        <v>0</v>
      </c>
      <c r="AA19" s="4813">
        <v>0</v>
      </c>
      <c r="AB19" s="4818">
        <f t="shared" si="8"/>
      </c>
      <c r="AC19" s="4819">
        <f t="shared" si="0"/>
      </c>
      <c r="AD19" s="4820">
        <f t="shared" si="26"/>
      </c>
      <c r="AE19" s="4821">
        <f t="shared" si="17"/>
      </c>
      <c r="AF19" s="4822">
        <f>VLOOKUP(C19,'Data Products'!$A:$J,10,0)</f>
      </c>
      <c r="AG19" s="4823">
        <f t="shared" si="3"/>
      </c>
      <c r="AH19" s="4824">
        <f t="shared" si="29"/>
      </c>
      <c r="AI19" s="4825"/>
      <c r="AJ19" s="4827"/>
      <c r="AK19" s="4827"/>
      <c r="AL19" s="4826"/>
      <c r="AM19" s="4827"/>
      <c r="AN19" s="4827"/>
    </row>
    <row r="20">
      <c r="A20" s="4808">
        <v>18</v>
      </c>
      <c r="B20" s="4808" t="s">
        <v>4578</v>
      </c>
      <c r="C20" s="4832" t="s">
        <v>4603</v>
      </c>
      <c r="D20" s="4832" t="s">
        <v>4603</v>
      </c>
      <c r="E20" s="4843" t="s">
        <v>4604</v>
      </c>
      <c r="F20" s="4811">
        <v>9731</v>
      </c>
      <c r="G20" s="4812">
        <v>9727</v>
      </c>
      <c r="H20" s="4813"/>
      <c r="I20" s="4814">
        <f>VLOOKUP(C20,'Data Products'!$A:$B,2,0)</f>
      </c>
      <c r="J20" s="4815">
        <f t="shared" si="23"/>
      </c>
      <c r="K20" s="4816">
        <v>45653</v>
      </c>
      <c r="L20" s="4817">
        <f t="shared" si="14"/>
      </c>
      <c r="M20" s="4813">
        <v>2624</v>
      </c>
      <c r="N20" s="4833">
        <v>3167</v>
      </c>
      <c r="O20" s="4813"/>
      <c r="P20" s="4813"/>
      <c r="Q20" s="4808"/>
      <c r="R20" s="4813">
        <v>0</v>
      </c>
      <c r="S20" s="4813">
        <v>0</v>
      </c>
      <c r="T20" s="4813">
        <v>27</v>
      </c>
      <c r="U20" s="4813">
        <v>27</v>
      </c>
      <c r="V20" s="4813">
        <v>25</v>
      </c>
      <c r="W20" s="4813">
        <v>25</v>
      </c>
      <c r="X20" s="4813">
        <v>0</v>
      </c>
      <c r="Y20" s="4813">
        <v>0</v>
      </c>
      <c r="Z20" s="4813">
        <v>0</v>
      </c>
      <c r="AA20" s="4813">
        <v>0</v>
      </c>
      <c r="AB20" s="4818">
        <f t="shared" si="8"/>
      </c>
      <c r="AC20" s="4835">
        <f t="shared" si="0"/>
      </c>
      <c r="AD20" s="4820">
        <f t="shared" si="26"/>
      </c>
      <c r="AE20" s="4836">
        <f t="shared" si="17"/>
      </c>
      <c r="AF20" s="4822">
        <f>VLOOKUP(C20,'Data Products'!$A:$J,10,0)</f>
      </c>
      <c r="AG20" s="4823">
        <f t="shared" si="3"/>
      </c>
      <c r="AH20" s="4824">
        <f t="shared" si="29"/>
      </c>
      <c r="AI20" s="4825" t="s">
        <v>4605</v>
      </c>
      <c r="AJ20" s="4827"/>
      <c r="AK20" s="4827"/>
      <c r="AL20" s="4826"/>
      <c r="AM20" s="4827"/>
      <c r="AN20" s="4827"/>
    </row>
    <row r="21">
      <c r="A21" s="4808">
        <v>19</v>
      </c>
      <c r="B21" s="4808" t="s">
        <v>4578</v>
      </c>
      <c r="C21" s="4832" t="s">
        <v>4606</v>
      </c>
      <c r="D21" s="4832" t="s">
        <v>4606</v>
      </c>
      <c r="E21" s="4843" t="s">
        <v>4607</v>
      </c>
      <c r="F21" s="4811">
        <v>2060</v>
      </c>
      <c r="G21" s="4812">
        <v>2060</v>
      </c>
      <c r="H21" s="4834"/>
      <c r="I21" s="4814">
        <f>VLOOKUP(C21,'Data Products'!$A:$B,2,0)</f>
      </c>
      <c r="J21" s="4815">
        <f t="shared" si="23"/>
      </c>
      <c r="K21" s="4816">
        <v>45847</v>
      </c>
      <c r="L21" s="4817">
        <f t="shared" si="14"/>
      </c>
      <c r="M21" s="4813">
        <v>501</v>
      </c>
      <c r="N21" s="4834">
        <v>629</v>
      </c>
      <c r="O21" s="4813"/>
      <c r="P21" s="4813"/>
      <c r="Q21" s="4808"/>
      <c r="R21" s="4813">
        <v>0</v>
      </c>
      <c r="S21" s="4834">
        <v>0</v>
      </c>
      <c r="T21" s="4813">
        <v>113</v>
      </c>
      <c r="U21" s="4813">
        <v>106</v>
      </c>
      <c r="V21" s="4813">
        <v>1097</v>
      </c>
      <c r="W21" s="4813">
        <v>1097</v>
      </c>
      <c r="X21" s="4813">
        <v>5</v>
      </c>
      <c r="Y21" s="4813">
        <v>0</v>
      </c>
      <c r="Z21" s="4813">
        <v>0</v>
      </c>
      <c r="AA21" s="4813">
        <v>0</v>
      </c>
      <c r="AB21" s="4818">
        <f t="shared" si="8"/>
      </c>
      <c r="AC21" s="4830">
        <f t="shared" si="0"/>
      </c>
      <c r="AD21" s="4820">
        <f t="shared" si="26"/>
      </c>
      <c r="AE21" s="4831">
        <f t="shared" si="17"/>
      </c>
      <c r="AF21" s="4822">
        <f>VLOOKUP(C21,'Data Products'!$A:$J,10,0)</f>
      </c>
      <c r="AG21" s="4823">
        <f t="shared" si="3"/>
      </c>
      <c r="AH21" s="4824">
        <f t="shared" si="29"/>
      </c>
      <c r="AI21" s="4825" t="s">
        <v>4605</v>
      </c>
      <c r="AJ21" s="4827"/>
      <c r="AK21" s="4827"/>
      <c r="AL21" s="4826"/>
      <c r="AM21" s="4827"/>
      <c r="AN21" s="4827"/>
    </row>
    <row customHeight="true" hidden="true" ht="18" r="22">
      <c r="A22" s="4808">
        <v>20</v>
      </c>
      <c r="B22" s="4808" t="s">
        <v>4578</v>
      </c>
      <c r="C22" s="4846" t="s">
        <v>4603</v>
      </c>
      <c r="D22" s="4846" t="s">
        <v>4603</v>
      </c>
      <c r="E22" s="4847" t="s">
        <v>4604</v>
      </c>
      <c r="F22" s="4848">
        <v>9731</v>
      </c>
      <c r="G22" s="4812">
        <v>9727</v>
      </c>
      <c r="H22" s="4813"/>
      <c r="I22" s="4814">
        <f>VLOOKUP(C22,'Data Products'!$A:$B,2,0)</f>
      </c>
      <c r="J22" s="4815">
        <f t="shared" si="23"/>
      </c>
      <c r="K22" s="4816">
        <v>45847</v>
      </c>
      <c r="L22" s="4817">
        <f t="shared" si="14"/>
      </c>
      <c r="M22" s="4813">
        <v>2624</v>
      </c>
      <c r="N22" s="4834">
        <v>3167</v>
      </c>
      <c r="O22" s="4813"/>
      <c r="P22" s="4813"/>
      <c r="Q22" s="4808"/>
      <c r="R22" s="4834">
        <v>0</v>
      </c>
      <c r="S22" s="4813">
        <v>0</v>
      </c>
      <c r="T22" s="4813">
        <v>154</v>
      </c>
      <c r="U22" s="4813">
        <v>154</v>
      </c>
      <c r="V22" s="4813">
        <v>310</v>
      </c>
      <c r="W22" s="4813">
        <v>310</v>
      </c>
      <c r="X22" s="4813">
        <v>0</v>
      </c>
      <c r="Y22" s="4813">
        <v>0</v>
      </c>
      <c r="Z22" s="4813">
        <v>0</v>
      </c>
      <c r="AA22" s="4813">
        <v>0</v>
      </c>
      <c r="AB22" s="4818">
        <f t="shared" si="8"/>
      </c>
      <c r="AC22" s="4819">
        <f t="shared" si="0"/>
      </c>
      <c r="AD22" s="4820">
        <f t="shared" si="26"/>
      </c>
      <c r="AE22" s="4821">
        <f t="shared" si="17"/>
      </c>
      <c r="AF22" s="4822">
        <f>VLOOKUP(C22,'Data Products'!$A:$J,10,0)</f>
      </c>
      <c r="AG22" s="4823">
        <f t="shared" si="3"/>
      </c>
      <c r="AH22" s="4824">
        <f t="shared" si="29"/>
      </c>
      <c r="AI22" s="4849" t="s">
        <v>4608</v>
      </c>
      <c r="AJ22" s="4827"/>
      <c r="AK22" s="4827"/>
      <c r="AL22" s="4826"/>
      <c r="AM22" s="4827"/>
      <c r="AN22" s="4827"/>
    </row>
    <row customHeight="true" ht="18" r="23">
      <c r="A23" s="4850">
        <v>25</v>
      </c>
      <c r="B23" s="4808" t="s">
        <v>4575</v>
      </c>
      <c r="C23" s="4851" t="s">
        <v>4609</v>
      </c>
      <c r="D23" s="4851" t="s">
        <v>4609</v>
      </c>
      <c r="E23" s="4851" t="s">
        <v>4609</v>
      </c>
      <c r="F23" s="4852">
        <v>1500</v>
      </c>
      <c r="G23" s="4853">
        <v>1500</v>
      </c>
      <c r="H23" s="4839"/>
      <c r="I23" s="4854">
        <f>VLOOKUP(C23,'Data Products'!$A:$B,2,0)</f>
      </c>
      <c r="J23" s="4855">
        <f t="shared" si="23"/>
      </c>
      <c r="K23" s="4856">
        <v>45416</v>
      </c>
      <c r="L23" s="4857">
        <f t="shared" si="14"/>
      </c>
      <c r="M23" s="4858">
        <v>0</v>
      </c>
      <c r="N23" s="4859">
        <v>0</v>
      </c>
      <c r="O23" s="4860"/>
      <c r="P23" s="4860"/>
      <c r="Q23" s="4860"/>
      <c r="R23" s="4860"/>
      <c r="S23" s="4860"/>
      <c r="T23" s="4860"/>
      <c r="U23" s="4860"/>
      <c r="V23" s="4860"/>
      <c r="W23" s="4860"/>
      <c r="X23" s="4860"/>
      <c r="Y23" s="4860"/>
      <c r="Z23" s="4860"/>
      <c r="AA23" s="4860"/>
      <c r="AB23" s="4861">
        <f t="shared" si="8"/>
      </c>
      <c r="AC23" s="4862">
        <f t="shared" si="0"/>
      </c>
      <c r="AD23" s="4820">
        <f t="shared" si="26"/>
      </c>
      <c r="AE23" s="4863">
        <f t="shared" si="17"/>
      </c>
      <c r="AF23" s="4864">
        <f>VLOOKUP(C23,'Data Products'!$A:$J,10,0)</f>
      </c>
      <c r="AG23" s="4865">
        <f t="shared" si="3"/>
      </c>
      <c r="AH23" s="4866"/>
      <c r="AI23" s="4867"/>
      <c r="AJ23" s="4868"/>
      <c r="AK23" s="4868"/>
      <c r="AL23" s="4869"/>
      <c r="AM23" s="4868"/>
      <c r="AN23" s="4868"/>
    </row>
    <row customHeight="true" ht="18" r="24">
      <c r="A24" s="4850">
        <v>26</v>
      </c>
      <c r="B24" s="4808" t="s">
        <v>4575</v>
      </c>
      <c r="C24" s="4870" t="s">
        <v>4610</v>
      </c>
      <c r="D24" s="4870" t="s">
        <v>4610</v>
      </c>
      <c r="E24" s="4870" t="s">
        <v>4610</v>
      </c>
      <c r="F24" s="4871">
        <v>2000</v>
      </c>
      <c r="G24" s="4852">
        <v>2000</v>
      </c>
      <c r="H24" s="4872"/>
      <c r="I24" s="4873">
        <f>VLOOKUP(C24,'Data Products'!$A:$B,2,0)</f>
      </c>
      <c r="J24" s="4874">
        <f t="shared" si="23"/>
      </c>
      <c r="K24" s="4875">
        <v>45417</v>
      </c>
      <c r="L24" s="4876">
        <f t="shared" si="14"/>
      </c>
      <c r="M24" s="4877">
        <v>0</v>
      </c>
      <c r="N24" s="4878">
        <v>0</v>
      </c>
      <c r="O24" s="4879"/>
      <c r="P24" s="4879"/>
      <c r="Q24" s="4879"/>
      <c r="R24" s="4879"/>
      <c r="S24" s="4879"/>
      <c r="T24" s="4879"/>
      <c r="U24" s="4879"/>
      <c r="V24" s="4879"/>
      <c r="W24" s="4879"/>
      <c r="X24" s="4879"/>
      <c r="Y24" s="4879"/>
      <c r="Z24" s="4879"/>
      <c r="AA24" s="4879"/>
      <c r="AB24" s="4880">
        <f t="shared" si="8"/>
      </c>
      <c r="AC24" s="4881">
        <f t="shared" si="0"/>
      </c>
      <c r="AD24" s="4820">
        <f t="shared" si="26"/>
      </c>
      <c r="AE24" s="4882">
        <f t="shared" si="17"/>
      </c>
      <c r="AF24" s="4865">
        <f>VLOOKUP(C24,'Data Products'!$A:$J,10,0)</f>
      </c>
      <c r="AG24" s="4883">
        <f t="shared" si="3"/>
      </c>
      <c r="AH24" s="4884"/>
      <c r="AI24" s="4867"/>
      <c r="AJ24" s="4868"/>
      <c r="AK24" s="4868"/>
      <c r="AL24" s="4869"/>
      <c r="AM24" s="4868"/>
      <c r="AN24" s="4868"/>
    </row>
    <row r="25">
      <c r="A25" s="4885"/>
      <c r="B25" s="4886"/>
      <c r="C25" s="4885"/>
      <c r="D25" s="4887"/>
      <c r="E25" s="4885"/>
      <c r="F25" s="4885"/>
      <c r="G25" s="4885"/>
      <c r="H25" s="4885"/>
      <c r="I25" s="4885"/>
      <c r="J25" s="4885"/>
      <c r="K25" s="4885"/>
      <c r="L25" s="4888"/>
      <c r="M25" s="4888"/>
      <c r="N25" s="4889" t="s">
        <v>4589</v>
      </c>
      <c r="O25" s="4889"/>
      <c r="P25" s="4889"/>
      <c r="Q25" s="4889"/>
      <c r="R25" s="4889"/>
      <c r="S25" s="4889"/>
      <c r="T25" s="4889"/>
      <c r="U25" s="4889"/>
      <c r="V25" s="4889"/>
      <c r="W25" s="4889"/>
      <c r="X25" s="4889"/>
      <c r="Y25" s="4889"/>
      <c r="Z25" s="4889"/>
      <c r="AA25" s="4889"/>
      <c r="AB25" s="4889"/>
      <c r="AC25" s="4889"/>
      <c r="AD25" s="4889"/>
      <c r="AE25" s="4890" t="s">
        <v>4611</v>
      </c>
      <c r="AF25" s="4891">
        <f t="shared" ref="AF25:AF29" si="7">AG25/$AG$25</f>
      </c>
      <c r="AG25" s="4892">
        <f>SUM(AG4:AG24)</f>
      </c>
      <c r="AH25" s="4892">
        <f>SUM(AH4:AH24)</f>
      </c>
      <c r="AI25" s="4892">
        <f>SUM(AI4:AI24)</f>
      </c>
      <c r="AJ25" s="4893"/>
      <c r="AK25" s="4893"/>
      <c r="AL25" s="4894"/>
      <c r="AM25" s="4893"/>
      <c r="AN25" s="4893"/>
    </row>
    <row r="26">
      <c r="A26" s="4889"/>
      <c r="B26" s="4886"/>
      <c r="C26" s="4886"/>
      <c r="D26" s="4889"/>
      <c r="E26" s="4889"/>
      <c r="F26" s="4889"/>
      <c r="G26" s="4889"/>
      <c r="H26" s="4889"/>
      <c r="I26" s="4886"/>
      <c r="J26" s="4888"/>
      <c r="K26" s="4888"/>
      <c r="L26" s="4888"/>
      <c r="M26" s="4888"/>
      <c r="N26" s="4889"/>
      <c r="O26" s="4889"/>
      <c r="P26" s="4889"/>
      <c r="Q26" s="4889"/>
      <c r="R26" s="4889"/>
      <c r="S26" s="4889"/>
      <c r="T26" s="4889"/>
      <c r="U26" s="4889"/>
      <c r="V26" s="4889"/>
      <c r="W26" s="4889"/>
      <c r="X26" s="4889"/>
      <c r="Y26" s="4889"/>
      <c r="Z26" s="4889"/>
      <c r="AA26" s="4889"/>
      <c r="AB26" s="4889"/>
      <c r="AC26" s="4889"/>
      <c r="AD26" s="4889"/>
      <c r="AE26" s="4895" t="s">
        <v>4612</v>
      </c>
      <c r="AF26" s="4891">
        <f t="shared" si="7"/>
      </c>
      <c r="AG26" s="4896">
        <f>SUMIFS($AG$4:$AG$24,$AE$4:$AE$24,$AE$26)</f>
      </c>
      <c r="AH26" s="4897"/>
      <c r="AI26" s="4894"/>
      <c r="AJ26" s="4893"/>
      <c r="AK26" s="4893"/>
      <c r="AL26" s="4894"/>
      <c r="AM26" s="4893"/>
      <c r="AN26" s="4893"/>
    </row>
    <row r="27">
      <c r="A27" s="4889"/>
      <c r="B27" s="4886"/>
      <c r="C27" s="4886"/>
      <c r="D27" s="4889"/>
      <c r="E27" s="4889"/>
      <c r="F27" s="4889"/>
      <c r="G27" s="4889"/>
      <c r="H27" s="4889"/>
      <c r="I27" s="4886"/>
      <c r="J27" s="4888"/>
      <c r="K27" s="4888"/>
      <c r="L27" s="4888"/>
      <c r="M27" s="4888"/>
      <c r="N27" s="4889"/>
      <c r="O27" s="4889"/>
      <c r="P27" s="4889"/>
      <c r="Q27" s="4889"/>
      <c r="R27" s="4889"/>
      <c r="S27" s="4889"/>
      <c r="T27" s="4889"/>
      <c r="U27" s="4889"/>
      <c r="V27" s="4889"/>
      <c r="W27" s="4889"/>
      <c r="X27" s="4889"/>
      <c r="Y27" s="4889"/>
      <c r="Z27" s="4889"/>
      <c r="AA27" s="4889"/>
      <c r="AB27" s="4889"/>
      <c r="AC27" s="4889"/>
      <c r="AD27" s="4889"/>
      <c r="AE27" s="4895" t="s">
        <v>4613</v>
      </c>
      <c r="AF27" s="4891">
        <f t="shared" si="7"/>
      </c>
      <c r="AG27" s="4896">
        <f t="shared" ref="AG27:AG29" si="11">SUMIFS($AG$4:$AG$24,$AE$4:$AE$24,AE27)</f>
      </c>
      <c r="AH27" s="4897"/>
      <c r="AI27" s="4894"/>
      <c r="AJ27" s="4893"/>
      <c r="AK27" s="4893"/>
      <c r="AL27" s="4894"/>
      <c r="AM27" s="4893"/>
      <c r="AN27" s="4893"/>
    </row>
    <row r="28">
      <c r="A28" s="4889"/>
      <c r="B28" s="4886"/>
      <c r="C28" s="4886"/>
      <c r="D28" s="4889"/>
      <c r="E28" s="4889"/>
      <c r="F28" s="4889"/>
      <c r="G28" s="4889"/>
      <c r="H28" s="4889"/>
      <c r="I28" s="4886"/>
      <c r="J28" s="4888"/>
      <c r="K28" s="4888"/>
      <c r="L28" s="4888"/>
      <c r="M28" s="4888"/>
      <c r="N28" s="4889"/>
      <c r="O28" s="4889"/>
      <c r="P28" s="4889"/>
      <c r="Q28" s="4889"/>
      <c r="R28" s="4889"/>
      <c r="S28" s="4889"/>
      <c r="T28" s="4889"/>
      <c r="U28" s="4889"/>
      <c r="V28" s="4889"/>
      <c r="W28" s="4889"/>
      <c r="X28" s="4889"/>
      <c r="Y28" s="4889"/>
      <c r="Z28" s="4889"/>
      <c r="AA28" s="4889"/>
      <c r="AB28" s="4889"/>
      <c r="AC28" s="4889"/>
      <c r="AD28" s="4889"/>
      <c r="AE28" s="4895" t="s">
        <v>4614</v>
      </c>
      <c r="AF28" s="4891">
        <f t="shared" si="7"/>
      </c>
      <c r="AG28" s="4896">
        <f t="shared" si="11"/>
      </c>
      <c r="AH28" s="4897"/>
      <c r="AI28" s="4894"/>
      <c r="AJ28" s="4893"/>
      <c r="AK28" s="4893"/>
      <c r="AL28" s="4894"/>
      <c r="AM28" s="4893"/>
      <c r="AN28" s="4893"/>
    </row>
    <row r="29">
      <c r="A29" s="4889"/>
      <c r="B29" s="4886"/>
      <c r="C29" s="4886"/>
      <c r="D29" s="4889"/>
      <c r="E29" s="4889"/>
      <c r="F29" s="4889"/>
      <c r="G29" s="4889"/>
      <c r="H29" s="4889"/>
      <c r="I29" s="4886"/>
      <c r="J29" s="4888"/>
      <c r="K29" s="4888"/>
      <c r="L29" s="4888"/>
      <c r="M29" s="4888"/>
      <c r="N29" s="4889"/>
      <c r="O29" s="4889"/>
      <c r="P29" s="4889"/>
      <c r="Q29" s="4889"/>
      <c r="R29" s="4889"/>
      <c r="S29" s="4889"/>
      <c r="T29" s="4889"/>
      <c r="U29" s="4889"/>
      <c r="V29" s="4889"/>
      <c r="W29" s="4889"/>
      <c r="X29" s="4889"/>
      <c r="Y29" s="4889"/>
      <c r="Z29" s="4889"/>
      <c r="AA29" s="4889"/>
      <c r="AB29" s="4889"/>
      <c r="AC29" s="4889"/>
      <c r="AD29" s="4889"/>
      <c r="AE29" s="4895" t="s">
        <v>4615</v>
      </c>
      <c r="AF29" s="4891">
        <f t="shared" si="7"/>
      </c>
      <c r="AG29" s="4896">
        <f t="shared" si="11"/>
      </c>
      <c r="AH29" s="4897"/>
      <c r="AI29" s="4894"/>
      <c r="AJ29" s="4893"/>
      <c r="AK29" s="4893"/>
      <c r="AL29" s="4894"/>
      <c r="AM29" s="4893"/>
      <c r="AN29" s="4893"/>
    </row>
    <row r="30">
      <c r="A30" s="4889"/>
      <c r="B30" s="4886"/>
      <c r="C30" s="4886"/>
      <c r="D30" s="4889"/>
      <c r="E30" s="4889"/>
      <c r="F30" s="4889"/>
      <c r="G30" s="4889"/>
      <c r="H30" s="4889"/>
      <c r="I30" s="4886"/>
      <c r="J30" s="4888"/>
      <c r="K30" s="4888"/>
      <c r="L30" s="4888"/>
      <c r="M30" s="4888"/>
      <c r="N30" s="4889"/>
      <c r="O30" s="4889"/>
      <c r="P30" s="4889"/>
      <c r="Q30" s="4889"/>
      <c r="R30" s="4889"/>
      <c r="S30" s="4889"/>
      <c r="T30" s="4889"/>
      <c r="U30" s="4889"/>
      <c r="V30" s="4889"/>
      <c r="W30" s="4889"/>
      <c r="X30" s="4889"/>
      <c r="Y30" s="4889"/>
      <c r="Z30" s="4889"/>
      <c r="AA30" s="4889"/>
      <c r="AB30" s="4889"/>
      <c r="AC30" s="4889"/>
      <c r="AD30" s="4889"/>
      <c r="AE30" s="4895" t="s">
        <v>4564</v>
      </c>
      <c r="AF30" s="4898">
        <f>AVERAGE(AE29:AC27)/AVERAGE(AE29:AC27)</f>
      </c>
      <c r="AG30" s="4896">
        <f>SUMIF($AC$4:$AC$24,"&lt;90",AG4:AG24)</f>
      </c>
      <c r="AH30" s="4899"/>
      <c r="AI30" s="4894"/>
      <c r="AJ30" s="4893"/>
      <c r="AK30" s="4893"/>
      <c r="AL30" s="4894"/>
      <c r="AM30" s="4893"/>
      <c r="AN30" s="4893"/>
    </row>
    <row r="31">
      <c r="A31" s="4889"/>
      <c r="B31" s="4886"/>
      <c r="C31" s="4886"/>
      <c r="D31" s="4889"/>
      <c r="E31" s="4889"/>
      <c r="F31" s="4889"/>
      <c r="G31" s="4889"/>
      <c r="H31" s="4889"/>
      <c r="I31" s="4886"/>
      <c r="J31" s="4888"/>
      <c r="K31" s="4888"/>
      <c r="L31" s="4888"/>
      <c r="M31" s="4889"/>
      <c r="N31" s="4889"/>
      <c r="O31" s="4889"/>
      <c r="P31" s="4889"/>
      <c r="Q31" s="4889"/>
      <c r="R31" s="4889"/>
      <c r="S31" s="4889"/>
      <c r="T31" s="4889"/>
      <c r="U31" s="4889"/>
      <c r="V31" s="4889"/>
      <c r="W31" s="4889"/>
      <c r="X31" s="4889"/>
      <c r="Y31" s="4889"/>
      <c r="Z31" s="4889"/>
      <c r="AA31" s="4889"/>
      <c r="AB31" s="4889"/>
      <c r="AC31" s="4889"/>
      <c r="AD31" s="4889"/>
      <c r="AE31" s="4889"/>
      <c r="AF31" s="4899"/>
      <c r="AG31" s="4899"/>
      <c r="AH31" s="4899"/>
      <c r="AI31" s="4894"/>
      <c r="AJ31" s="4893"/>
      <c r="AK31" s="4893"/>
      <c r="AL31" s="4894"/>
      <c r="AM31" s="4893"/>
      <c r="AN31" s="4893"/>
    </row>
    <row r="32">
      <c r="A32" s="4900" t="s">
        <v>4616</v>
      </c>
      <c r="B32" s="4804" t="s">
        <v>4538</v>
      </c>
      <c r="C32" s="4804" t="s">
        <v>4617</v>
      </c>
      <c r="D32" s="4900" t="s">
        <v>4540</v>
      </c>
      <c r="E32" s="4900"/>
      <c r="F32" s="4804" t="s">
        <v>4542</v>
      </c>
      <c r="G32" s="4804"/>
      <c r="H32" s="4804" t="s">
        <v>4618</v>
      </c>
      <c r="I32" s="4901" t="s">
        <v>4544</v>
      </c>
      <c r="J32" s="4902" t="s">
        <v>4545</v>
      </c>
      <c r="K32" s="4803" t="s">
        <v>4546</v>
      </c>
      <c r="L32" s="4803" t="s">
        <v>4547</v>
      </c>
      <c r="M32" s="4804" t="s">
        <v>4548</v>
      </c>
      <c r="N32" s="4804" t="s">
        <v>4549</v>
      </c>
      <c r="O32" s="4804" t="s">
        <v>4619</v>
      </c>
      <c r="P32" s="4804" t="s">
        <v>4620</v>
      </c>
      <c r="Q32" s="4804" t="s">
        <v>4552</v>
      </c>
      <c r="R32" s="4903"/>
      <c r="S32" s="4903"/>
      <c r="T32" s="4903"/>
      <c r="U32" s="4903"/>
      <c r="V32" s="4903"/>
      <c r="W32" s="4903"/>
      <c r="X32" s="4903"/>
      <c r="Y32" s="4903"/>
      <c r="Z32" s="4903"/>
      <c r="AA32" s="4903"/>
      <c r="AB32" s="4904" t="s">
        <v>4558</v>
      </c>
      <c r="AC32" s="4902" t="s">
        <v>4559</v>
      </c>
      <c r="AD32" s="4902" t="s">
        <v>4621</v>
      </c>
      <c r="AE32" s="4902" t="s">
        <v>4622</v>
      </c>
      <c r="AF32" s="4905" t="s">
        <v>4562</v>
      </c>
      <c r="AG32" s="4905" t="s">
        <v>4563</v>
      </c>
      <c r="AH32" s="4803" t="s">
        <v>4564</v>
      </c>
      <c r="AI32" s="4902" t="s">
        <v>4565</v>
      </c>
      <c r="AJ32" s="4803" t="s">
        <v>4566</v>
      </c>
      <c r="AK32" s="4804" t="s">
        <v>4567</v>
      </c>
      <c r="AL32" s="4804" t="s">
        <v>4623</v>
      </c>
      <c r="AM32" s="4804" t="s">
        <v>4569</v>
      </c>
      <c r="AN32" s="4804" t="s">
        <v>4570</v>
      </c>
    </row>
    <row r="33">
      <c r="A33" s="4804" t="s">
        <v>4571</v>
      </c>
      <c r="B33" s="4804"/>
      <c r="C33" s="4804"/>
      <c r="D33" s="4906"/>
      <c r="E33" s="4804"/>
      <c r="F33" s="4804" t="s">
        <v>4572</v>
      </c>
      <c r="G33" s="4807" t="s">
        <v>4573</v>
      </c>
      <c r="H33" s="4804"/>
      <c r="I33" s="4907"/>
      <c r="J33" s="4908"/>
      <c r="K33" s="4909"/>
      <c r="L33" s="4803"/>
      <c r="M33" s="4804" t="s">
        <v>4574</v>
      </c>
      <c r="N33" s="4906" t="s">
        <v>4574</v>
      </c>
      <c r="O33" s="4804"/>
      <c r="P33" s="4804"/>
      <c r="Q33" s="4804"/>
      <c r="R33" s="4903"/>
      <c r="S33" s="4903"/>
      <c r="T33" s="4903"/>
      <c r="U33" s="4903"/>
      <c r="V33" s="4903"/>
      <c r="W33" s="4903"/>
      <c r="X33" s="4903"/>
      <c r="Y33" s="4903"/>
      <c r="Z33" s="4903"/>
      <c r="AA33" s="4903"/>
      <c r="AB33" s="4904"/>
      <c r="AC33" s="4902"/>
      <c r="AD33" s="4902"/>
      <c r="AE33" s="4902"/>
      <c r="AF33" s="4905"/>
      <c r="AG33" s="4905"/>
      <c r="AH33" s="4803"/>
      <c r="AI33" s="4908"/>
      <c r="AJ33" s="4803"/>
      <c r="AK33" s="4804"/>
      <c r="AL33" s="4804"/>
      <c r="AM33" s="4804"/>
      <c r="AN33" s="4804"/>
    </row>
    <row r="34">
      <c r="A34" s="4910">
        <v>1</v>
      </c>
      <c r="B34" s="4808" t="s">
        <v>4624</v>
      </c>
      <c r="C34" s="4910" t="s">
        <v>4625</v>
      </c>
      <c r="D34" s="4911"/>
      <c r="E34" s="4912"/>
      <c r="F34" s="4913">
        <v>1543</v>
      </c>
      <c r="G34" s="4913">
        <v>1543</v>
      </c>
      <c r="H34" s="4914"/>
      <c r="I34" s="4915">
        <f>VLOOKUP(C34,'Data Products'!$A:$J,2,0)</f>
      </c>
      <c r="J34" s="4874">
        <f t="shared" ref="J34:J115" si="24">IFERROR(I34-TODAY(),"")</f>
      </c>
      <c r="K34" s="4875">
        <v>45840</v>
      </c>
      <c r="L34" s="4817">
        <f t="shared" ref="L34:L115" si="15">TODAY()-K34</f>
      </c>
      <c r="M34" s="4916">
        <v>0</v>
      </c>
      <c r="N34" s="4917">
        <v>0</v>
      </c>
      <c r="O34" s="4841"/>
      <c r="P34" s="4813"/>
      <c r="Q34" s="4808" t="s">
        <v>4626</v>
      </c>
      <c r="R34" s="4889"/>
      <c r="S34" s="4889"/>
      <c r="T34" s="4918"/>
      <c r="U34" s="4889"/>
      <c r="V34" s="4889"/>
      <c r="W34" s="4889"/>
      <c r="X34" s="4889"/>
      <c r="Y34" s="4889"/>
      <c r="Z34" s="4889"/>
      <c r="AA34" s="4889"/>
      <c r="AB34" s="4919">
        <f t="shared" ref="AB34:AB115" si="9">N34/30</f>
      </c>
      <c r="AC34" s="4835">
        <f t="shared" ref="AC34:AC115" si="1">IFERROR(F34/AB34,"-")</f>
      </c>
      <c r="AD34" s="4820">
        <f t="shared" ref="AD34:AD115" si="27">IFERROR(TODAY()+AC34,"-")</f>
      </c>
      <c r="AE34" s="4836">
        <f t="shared" ref="AE34:AE115" si="18">_xlfn.IFS(AC34="-","Not sold yet",AND(AC34&lt;=150,AC34&gt;60),"Out of stock more than 60 days",AC34&lt;=60,"Out of stock less than 60 days",AC34&gt;=150,"Out of stock more than 150 days")</f>
      </c>
      <c r="AF34" s="4920">
        <f>VLOOKUP(C34,'Data Products'!$A:$J,10,0)</f>
      </c>
      <c r="AG34" s="4921">
        <f t="shared" ref="AG34:AG115" si="4">AF34*F34</f>
      </c>
      <c r="AH34" s="4823"/>
      <c r="AI34" s="4922" t="s">
        <v>4627</v>
      </c>
      <c r="AJ34" s="4923"/>
      <c r="AK34" s="4827"/>
      <c r="AL34" s="4826"/>
      <c r="AM34" s="4827"/>
      <c r="AN34" s="4827"/>
    </row>
    <row customHeight="true" hidden="true" ht="18" r="35">
      <c r="A35" s="4910">
        <v>2</v>
      </c>
      <c r="B35" s="4808" t="s">
        <v>4624</v>
      </c>
      <c r="C35" s="4910" t="s">
        <v>4628</v>
      </c>
      <c r="D35" s="4839"/>
      <c r="E35" s="4841"/>
      <c r="F35" s="4913">
        <v>0</v>
      </c>
      <c r="G35" s="4913">
        <v>0</v>
      </c>
      <c r="H35" s="4914"/>
      <c r="I35" s="4915">
        <f>VLOOKUP(C35,'Data Products'!$A:$J,2,0)</f>
      </c>
      <c r="J35" s="4874">
        <f t="shared" si="24"/>
      </c>
      <c r="K35" s="4875">
        <v>45841</v>
      </c>
      <c r="L35" s="4817">
        <f t="shared" si="15"/>
      </c>
      <c r="M35" s="4924">
        <v>0</v>
      </c>
      <c r="N35" s="4839">
        <v>0</v>
      </c>
      <c r="O35" s="4841"/>
      <c r="P35" s="4813"/>
      <c r="Q35" s="4808" t="s">
        <v>4629</v>
      </c>
      <c r="R35" s="4889"/>
      <c r="S35" s="4889"/>
      <c r="T35" s="4918"/>
      <c r="U35" s="4889"/>
      <c r="V35" s="4889"/>
      <c r="W35" s="4889"/>
      <c r="X35" s="4889"/>
      <c r="Y35" s="4889"/>
      <c r="Z35" s="4889"/>
      <c r="AA35" s="4889"/>
      <c r="AB35" s="4919">
        <f t="shared" si="9"/>
      </c>
      <c r="AC35" s="4830">
        <f t="shared" si="1"/>
      </c>
      <c r="AD35" s="4820">
        <f t="shared" si="27"/>
      </c>
      <c r="AE35" s="4831">
        <f t="shared" si="18"/>
      </c>
      <c r="AF35" s="4920">
        <f>VLOOKUP(C35,'Data Products'!$A:$J,10,0)</f>
      </c>
      <c r="AG35" s="4921">
        <f t="shared" si="4"/>
      </c>
      <c r="AH35" s="4823">
        <f t="shared" ref="AH35:AH54" si="30">IF(J35&lt;=90,F35,0)</f>
      </c>
      <c r="AI35" s="4925"/>
      <c r="AJ35" s="4923"/>
      <c r="AK35" s="4827"/>
      <c r="AL35" s="4826"/>
      <c r="AM35" s="4827"/>
      <c r="AN35" s="4827"/>
    </row>
    <row customHeight="true" hidden="true" ht="18" r="36">
      <c r="A36" s="4910">
        <v>3</v>
      </c>
      <c r="B36" s="4808" t="s">
        <v>4624</v>
      </c>
      <c r="C36" s="4910" t="s">
        <v>4630</v>
      </c>
      <c r="D36" s="4839"/>
      <c r="E36" s="4841"/>
      <c r="F36" s="4913">
        <v>0</v>
      </c>
      <c r="G36" s="4913">
        <v>0</v>
      </c>
      <c r="H36" s="4914"/>
      <c r="I36" s="4915">
        <f>VLOOKUP(C36,'Data Products'!$A:$J,2,0)</f>
      </c>
      <c r="J36" s="4874">
        <f t="shared" si="24"/>
      </c>
      <c r="K36" s="4875">
        <v>45842</v>
      </c>
      <c r="L36" s="4817">
        <f t="shared" si="15"/>
      </c>
      <c r="M36" s="4924">
        <v>0</v>
      </c>
      <c r="N36" s="4839">
        <v>0</v>
      </c>
      <c r="O36" s="4926"/>
      <c r="P36" s="4927"/>
      <c r="Q36" s="4808" t="s">
        <v>4629</v>
      </c>
      <c r="R36" s="4889"/>
      <c r="S36" s="4889"/>
      <c r="T36" s="4918"/>
      <c r="U36" s="4889"/>
      <c r="V36" s="4889"/>
      <c r="W36" s="4889"/>
      <c r="X36" s="4889"/>
      <c r="Y36" s="4889"/>
      <c r="Z36" s="4889"/>
      <c r="AA36" s="4889"/>
      <c r="AB36" s="4919">
        <f t="shared" si="9"/>
      </c>
      <c r="AC36" s="4830">
        <f t="shared" si="1"/>
      </c>
      <c r="AD36" s="4820">
        <f t="shared" si="27"/>
      </c>
      <c r="AE36" s="4831">
        <f t="shared" si="18"/>
      </c>
      <c r="AF36" s="4920">
        <f>VLOOKUP(C36,'Data Products'!$A:$J,10,0)</f>
      </c>
      <c r="AG36" s="4921">
        <f t="shared" si="4"/>
      </c>
      <c r="AH36" s="4823">
        <f t="shared" si="30"/>
      </c>
      <c r="AI36" s="4925"/>
      <c r="AJ36" s="4923"/>
      <c r="AK36" s="4827"/>
      <c r="AL36" s="4826"/>
      <c r="AM36" s="4827"/>
      <c r="AN36" s="4827"/>
    </row>
    <row customHeight="true" hidden="true" ht="18" r="37">
      <c r="A37" s="4910">
        <v>4</v>
      </c>
      <c r="B37" s="4808" t="s">
        <v>4624</v>
      </c>
      <c r="C37" s="4910" t="s">
        <v>4631</v>
      </c>
      <c r="D37" s="4839"/>
      <c r="E37" s="4841"/>
      <c r="F37" s="4913">
        <v>0</v>
      </c>
      <c r="G37" s="4913">
        <v>0</v>
      </c>
      <c r="H37" s="4914"/>
      <c r="I37" s="4915">
        <f>VLOOKUP(C37,'Data Products'!$A:$J,2,0)</f>
      </c>
      <c r="J37" s="4874">
        <f t="shared" si="24"/>
      </c>
      <c r="K37" s="4875">
        <v>45843</v>
      </c>
      <c r="L37" s="4817">
        <f t="shared" si="15"/>
      </c>
      <c r="M37" s="4924">
        <v>0</v>
      </c>
      <c r="N37" s="4839">
        <v>0</v>
      </c>
      <c r="O37" s="4841"/>
      <c r="P37" s="4813"/>
      <c r="Q37" s="4808" t="s">
        <v>4629</v>
      </c>
      <c r="R37" s="4889"/>
      <c r="S37" s="4889"/>
      <c r="T37" s="4928"/>
      <c r="U37" s="4889"/>
      <c r="V37" s="4889"/>
      <c r="W37" s="4889"/>
      <c r="X37" s="4889"/>
      <c r="Y37" s="4889"/>
      <c r="Z37" s="4889"/>
      <c r="AA37" s="4889"/>
      <c r="AB37" s="4919">
        <f t="shared" si="9"/>
      </c>
      <c r="AC37" s="4830">
        <f t="shared" si="1"/>
      </c>
      <c r="AD37" s="4820">
        <f t="shared" si="27"/>
      </c>
      <c r="AE37" s="4831">
        <f t="shared" si="18"/>
      </c>
      <c r="AF37" s="4920">
        <f>VLOOKUP(C37,'Data Products'!$A:$J,10,0)</f>
      </c>
      <c r="AG37" s="4921">
        <f t="shared" si="4"/>
      </c>
      <c r="AH37" s="4823">
        <f t="shared" si="30"/>
      </c>
      <c r="AI37" s="4925"/>
      <c r="AJ37" s="4929"/>
      <c r="AK37" s="4827"/>
      <c r="AL37" s="4826"/>
      <c r="AM37" s="4827"/>
      <c r="AN37" s="4827"/>
    </row>
    <row customHeight="true" hidden="true" ht="18" r="38">
      <c r="A38" s="4910">
        <v>5</v>
      </c>
      <c r="B38" s="4808" t="s">
        <v>4632</v>
      </c>
      <c r="C38" s="4910" t="s">
        <v>4633</v>
      </c>
      <c r="D38" s="4839"/>
      <c r="E38" s="4841"/>
      <c r="F38" s="4913">
        <v>0</v>
      </c>
      <c r="G38" s="4913">
        <v>0</v>
      </c>
      <c r="H38" s="4914"/>
      <c r="I38" s="4915">
        <f>VLOOKUP(C38,'Data Products'!$A:$J,2,0)</f>
      </c>
      <c r="J38" s="4874">
        <f t="shared" si="24"/>
      </c>
      <c r="K38" s="4875">
        <v>45844</v>
      </c>
      <c r="L38" s="4817">
        <f t="shared" si="15"/>
      </c>
      <c r="M38" s="4924">
        <v>0</v>
      </c>
      <c r="N38" s="4839">
        <v>0</v>
      </c>
      <c r="O38" s="4841"/>
      <c r="P38" s="4813"/>
      <c r="Q38" s="4930" t="s">
        <v>4634</v>
      </c>
      <c r="R38" s="4889"/>
      <c r="S38" s="4889"/>
      <c r="T38" s="4918"/>
      <c r="U38" s="4889"/>
      <c r="V38" s="4889"/>
      <c r="W38" s="4889"/>
      <c r="X38" s="4889"/>
      <c r="Y38" s="4889"/>
      <c r="Z38" s="4889"/>
      <c r="AA38" s="4889"/>
      <c r="AB38" s="4919">
        <f t="shared" si="9"/>
      </c>
      <c r="AC38" s="4830">
        <f t="shared" si="1"/>
      </c>
      <c r="AD38" s="4820">
        <f t="shared" si="27"/>
      </c>
      <c r="AE38" s="4831">
        <f t="shared" si="18"/>
      </c>
      <c r="AF38" s="4920">
        <f>VLOOKUP(C38,'Data Products'!$A:$J,10,0)</f>
      </c>
      <c r="AG38" s="4921">
        <f t="shared" si="4"/>
      </c>
      <c r="AH38" s="4823">
        <f t="shared" si="30"/>
      </c>
      <c r="AI38" s="4925"/>
      <c r="AJ38" s="4929"/>
      <c r="AK38" s="4827">
        <v>200</v>
      </c>
      <c r="AL38" s="4826"/>
      <c r="AM38" s="4827"/>
      <c r="AN38" s="4827"/>
    </row>
    <row customHeight="true" hidden="true" ht="18" r="39">
      <c r="A39" s="4910">
        <v>6</v>
      </c>
      <c r="B39" s="4808" t="s">
        <v>4575</v>
      </c>
      <c r="C39" s="4910" t="s">
        <v>4635</v>
      </c>
      <c r="D39" s="4911" t="s">
        <v>4636</v>
      </c>
      <c r="E39" s="4912"/>
      <c r="F39" s="4913">
        <v>0</v>
      </c>
      <c r="G39" s="4913">
        <v>0</v>
      </c>
      <c r="H39" s="4914"/>
      <c r="I39" s="4915">
        <f>VLOOKUP(C39,'Data Products'!$A:$J,2,0)</f>
      </c>
      <c r="J39" s="4874">
        <f t="shared" si="24"/>
      </c>
      <c r="K39" s="4875">
        <v>45845</v>
      </c>
      <c r="L39" s="4817">
        <f t="shared" si="15"/>
      </c>
      <c r="M39" s="4924">
        <v>0</v>
      </c>
      <c r="N39" s="4839">
        <v>0</v>
      </c>
      <c r="O39" s="4841"/>
      <c r="P39" s="4813"/>
      <c r="Q39" s="4808" t="s">
        <v>4634</v>
      </c>
      <c r="R39" s="4889"/>
      <c r="S39" s="4889"/>
      <c r="T39" s="4918"/>
      <c r="U39" s="4889"/>
      <c r="V39" s="4889"/>
      <c r="W39" s="4889"/>
      <c r="X39" s="4889"/>
      <c r="Y39" s="4889"/>
      <c r="Z39" s="4889"/>
      <c r="AA39" s="4889"/>
      <c r="AB39" s="4919">
        <f t="shared" si="9"/>
      </c>
      <c r="AC39" s="4835">
        <f t="shared" si="1"/>
      </c>
      <c r="AD39" s="4820">
        <f t="shared" si="27"/>
      </c>
      <c r="AE39" s="4836">
        <f t="shared" si="18"/>
      </c>
      <c r="AF39" s="4920">
        <f>VLOOKUP(C39,'Data Products'!$A:$J,10,0)</f>
      </c>
      <c r="AG39" s="4921">
        <f t="shared" si="4"/>
      </c>
      <c r="AH39" s="4823">
        <f t="shared" si="30"/>
      </c>
      <c r="AI39" s="4925"/>
      <c r="AJ39" s="4929"/>
      <c r="AK39" s="4827"/>
      <c r="AL39" s="4826"/>
      <c r="AM39" s="4827"/>
      <c r="AN39" s="4827"/>
    </row>
    <row customHeight="true" hidden="true" ht="18" r="40">
      <c r="A40" s="4910">
        <v>7</v>
      </c>
      <c r="B40" s="4808" t="s">
        <v>4575</v>
      </c>
      <c r="C40" s="4886" t="s">
        <v>4637</v>
      </c>
      <c r="D40" s="4911" t="s">
        <v>4637</v>
      </c>
      <c r="E40" s="4912"/>
      <c r="F40" s="4913">
        <v>0</v>
      </c>
      <c r="G40" s="4913">
        <v>0</v>
      </c>
      <c r="H40" s="4914"/>
      <c r="I40" s="4915">
        <f>VLOOKUP(C40,'Data Products'!$A:$J,2,0)</f>
      </c>
      <c r="J40" s="4874">
        <f t="shared" si="24"/>
      </c>
      <c r="K40" s="4875">
        <v>45846</v>
      </c>
      <c r="L40" s="4817">
        <f t="shared" si="15"/>
      </c>
      <c r="M40" s="4924">
        <v>0</v>
      </c>
      <c r="N40" s="4839">
        <v>0</v>
      </c>
      <c r="O40" s="4841"/>
      <c r="P40" s="4813"/>
      <c r="Q40" s="4931" t="s">
        <v>4634</v>
      </c>
      <c r="R40" s="4889"/>
      <c r="S40" s="4889"/>
      <c r="T40" s="4918"/>
      <c r="U40" s="4889"/>
      <c r="V40" s="4889"/>
      <c r="W40" s="4889"/>
      <c r="X40" s="4889"/>
      <c r="Y40" s="4889"/>
      <c r="Z40" s="4889"/>
      <c r="AA40" s="4889"/>
      <c r="AB40" s="4919">
        <f t="shared" si="9"/>
      </c>
      <c r="AC40" s="4932">
        <f t="shared" si="1"/>
      </c>
      <c r="AD40" s="4820">
        <f t="shared" si="27"/>
      </c>
      <c r="AE40" s="4933">
        <f t="shared" si="18"/>
      </c>
      <c r="AF40" s="4920">
        <f>VLOOKUP(C40,'Data Products'!$A:$J,10,0)</f>
      </c>
      <c r="AG40" s="4921">
        <f t="shared" si="4"/>
      </c>
      <c r="AH40" s="4823">
        <f t="shared" si="30"/>
      </c>
      <c r="AI40" s="4925"/>
      <c r="AJ40" s="4929"/>
      <c r="AK40" s="4827"/>
      <c r="AL40" s="4826"/>
      <c r="AM40" s="4827"/>
      <c r="AN40" s="4827"/>
    </row>
    <row customHeight="true" hidden="true" ht="18" r="41">
      <c r="A41" s="4910">
        <v>8</v>
      </c>
      <c r="B41" s="4808" t="s">
        <v>4575</v>
      </c>
      <c r="C41" s="4910" t="s">
        <v>4638</v>
      </c>
      <c r="D41" s="4839"/>
      <c r="E41" s="4841"/>
      <c r="F41" s="4913">
        <v>0</v>
      </c>
      <c r="G41" s="4913">
        <v>0</v>
      </c>
      <c r="H41" s="4914"/>
      <c r="I41" s="4915">
        <f>VLOOKUP(C41,'Data Products'!$A:$J,2,0)</f>
      </c>
      <c r="J41" s="4874">
        <f t="shared" si="24"/>
      </c>
      <c r="K41" s="4875">
        <v>45847</v>
      </c>
      <c r="L41" s="4817">
        <f t="shared" si="15"/>
      </c>
      <c r="M41" s="4924">
        <v>0</v>
      </c>
      <c r="N41" s="4839">
        <v>0</v>
      </c>
      <c r="O41" s="4841"/>
      <c r="P41" s="4813"/>
      <c r="Q41" s="4808" t="s">
        <v>4634</v>
      </c>
      <c r="R41" s="4889"/>
      <c r="S41" s="4889"/>
      <c r="T41" s="4918"/>
      <c r="U41" s="4889"/>
      <c r="V41" s="4889"/>
      <c r="W41" s="4889"/>
      <c r="X41" s="4889"/>
      <c r="Y41" s="4889"/>
      <c r="Z41" s="4889"/>
      <c r="AA41" s="4889"/>
      <c r="AB41" s="4919">
        <f t="shared" si="9"/>
      </c>
      <c r="AC41" s="4830">
        <f t="shared" si="1"/>
      </c>
      <c r="AD41" s="4820">
        <f t="shared" si="27"/>
      </c>
      <c r="AE41" s="4831">
        <f t="shared" si="18"/>
      </c>
      <c r="AF41" s="4920">
        <f>VLOOKUP(C41,'Data Products'!$A:$J,10,0)</f>
      </c>
      <c r="AG41" s="4921">
        <f t="shared" si="4"/>
      </c>
      <c r="AH41" s="4823">
        <f t="shared" si="30"/>
      </c>
      <c r="AI41" s="4925"/>
      <c r="AJ41" s="4929"/>
      <c r="AK41" s="4827"/>
      <c r="AL41" s="4826"/>
      <c r="AM41" s="4827"/>
      <c r="AN41" s="4827"/>
    </row>
    <row customHeight="true" hidden="true" ht="18" r="42">
      <c r="A42" s="4910">
        <v>9</v>
      </c>
      <c r="B42" s="4808" t="s">
        <v>4575</v>
      </c>
      <c r="C42" s="4910" t="s">
        <v>4639</v>
      </c>
      <c r="D42" s="4839"/>
      <c r="E42" s="4841"/>
      <c r="F42" s="4913">
        <v>0</v>
      </c>
      <c r="G42" s="4913">
        <v>0</v>
      </c>
      <c r="H42" s="4914"/>
      <c r="I42" s="4915">
        <f>VLOOKUP(C42,'Data Products'!$A:$J,2,0)</f>
      </c>
      <c r="J42" s="4874">
        <f t="shared" si="24"/>
      </c>
      <c r="K42" s="4875">
        <v>45848</v>
      </c>
      <c r="L42" s="4817">
        <f t="shared" si="15"/>
      </c>
      <c r="M42" s="4924">
        <v>0</v>
      </c>
      <c r="N42" s="4839">
        <v>0</v>
      </c>
      <c r="O42" s="4841"/>
      <c r="P42" s="4813"/>
      <c r="Q42" s="4808" t="s">
        <v>4634</v>
      </c>
      <c r="R42" s="4889"/>
      <c r="S42" s="4889"/>
      <c r="T42" s="4918"/>
      <c r="U42" s="4889"/>
      <c r="V42" s="4889"/>
      <c r="W42" s="4889"/>
      <c r="X42" s="4889"/>
      <c r="Y42" s="4889"/>
      <c r="Z42" s="4889"/>
      <c r="AA42" s="4889"/>
      <c r="AB42" s="4919">
        <f t="shared" si="9"/>
      </c>
      <c r="AC42" s="4835">
        <f t="shared" si="1"/>
      </c>
      <c r="AD42" s="4820">
        <f t="shared" si="27"/>
      </c>
      <c r="AE42" s="4836">
        <f t="shared" si="18"/>
      </c>
      <c r="AF42" s="4920">
        <f>VLOOKUP(C42,'Data Products'!$A:$J,10,0)</f>
      </c>
      <c r="AG42" s="4921">
        <f t="shared" si="4"/>
      </c>
      <c r="AH42" s="4823">
        <f t="shared" si="30"/>
      </c>
      <c r="AI42" s="4925"/>
      <c r="AJ42" s="4929"/>
      <c r="AK42" s="4827"/>
      <c r="AL42" s="4826"/>
      <c r="AM42" s="4827"/>
      <c r="AN42" s="4827"/>
    </row>
    <row customHeight="true" hidden="true" ht="18" r="43">
      <c r="A43" s="4910">
        <v>10</v>
      </c>
      <c r="B43" s="4808" t="s">
        <v>4575</v>
      </c>
      <c r="C43" s="4910" t="s">
        <v>4640</v>
      </c>
      <c r="D43" s="4839"/>
      <c r="E43" s="4841"/>
      <c r="F43" s="4913">
        <v>0</v>
      </c>
      <c r="G43" s="4913">
        <v>0</v>
      </c>
      <c r="H43" s="4914"/>
      <c r="I43" s="4915">
        <f>VLOOKUP(C43,'Data Products'!$A:$J,2,0)</f>
      </c>
      <c r="J43" s="4874">
        <f t="shared" si="24"/>
      </c>
      <c r="K43" s="4875">
        <v>45849</v>
      </c>
      <c r="L43" s="4817">
        <f t="shared" si="15"/>
      </c>
      <c r="M43" s="4924">
        <v>0</v>
      </c>
      <c r="N43" s="4839">
        <v>0</v>
      </c>
      <c r="O43" s="4841"/>
      <c r="P43" s="4813"/>
      <c r="Q43" s="4808" t="s">
        <v>4634</v>
      </c>
      <c r="R43" s="4889"/>
      <c r="S43" s="4889"/>
      <c r="T43" s="4918"/>
      <c r="U43" s="4889"/>
      <c r="V43" s="4889"/>
      <c r="W43" s="4889"/>
      <c r="X43" s="4889"/>
      <c r="Y43" s="4889"/>
      <c r="Z43" s="4889"/>
      <c r="AA43" s="4889"/>
      <c r="AB43" s="4919">
        <f t="shared" si="9"/>
      </c>
      <c r="AC43" s="4830">
        <f t="shared" si="1"/>
      </c>
      <c r="AD43" s="4820">
        <f t="shared" si="27"/>
      </c>
      <c r="AE43" s="4831">
        <f t="shared" si="18"/>
      </c>
      <c r="AF43" s="4920">
        <f>VLOOKUP(C43,'Data Products'!$A:$J,10,0)</f>
      </c>
      <c r="AG43" s="4921">
        <f t="shared" si="4"/>
      </c>
      <c r="AH43" s="4823">
        <f t="shared" si="30"/>
      </c>
      <c r="AI43" s="4925"/>
      <c r="AJ43" s="4929"/>
      <c r="AK43" s="4827">
        <v>150</v>
      </c>
      <c r="AL43" s="4826"/>
      <c r="AM43" s="4827"/>
      <c r="AN43" s="4827"/>
    </row>
    <row customHeight="true" hidden="true" ht="18" r="44">
      <c r="A44" s="4910">
        <v>11</v>
      </c>
      <c r="B44" s="4808" t="s">
        <v>4624</v>
      </c>
      <c r="C44" s="4910" t="s">
        <v>4641</v>
      </c>
      <c r="D44" s="4839"/>
      <c r="E44" s="4841"/>
      <c r="F44" s="4913">
        <v>0</v>
      </c>
      <c r="G44" s="4913">
        <v>0</v>
      </c>
      <c r="H44" s="4914"/>
      <c r="I44" s="4915">
        <f>VLOOKUP(C44,'Data Products'!$A:$J,2,0)</f>
      </c>
      <c r="J44" s="4874">
        <f t="shared" si="24"/>
      </c>
      <c r="K44" s="4875">
        <v>45850</v>
      </c>
      <c r="L44" s="4817">
        <f t="shared" si="15"/>
      </c>
      <c r="M44" s="4924">
        <v>0</v>
      </c>
      <c r="N44" s="4839">
        <v>0</v>
      </c>
      <c r="O44" s="4841"/>
      <c r="P44" s="4813"/>
      <c r="Q44" s="4808" t="s">
        <v>4634</v>
      </c>
      <c r="R44" s="4889"/>
      <c r="S44" s="4889"/>
      <c r="T44" s="4918"/>
      <c r="U44" s="4889"/>
      <c r="V44" s="4889"/>
      <c r="W44" s="4889"/>
      <c r="X44" s="4889"/>
      <c r="Y44" s="4889"/>
      <c r="Z44" s="4889"/>
      <c r="AA44" s="4889"/>
      <c r="AB44" s="4919">
        <f t="shared" si="9"/>
      </c>
      <c r="AC44" s="4932">
        <f t="shared" si="1"/>
      </c>
      <c r="AD44" s="4820">
        <f t="shared" si="27"/>
      </c>
      <c r="AE44" s="4933">
        <f t="shared" si="18"/>
      </c>
      <c r="AF44" s="4920">
        <f>VLOOKUP(C44,'Data Products'!$A:$J,10,0)</f>
      </c>
      <c r="AG44" s="4921">
        <f t="shared" si="4"/>
      </c>
      <c r="AH44" s="4823">
        <f t="shared" si="30"/>
      </c>
      <c r="AI44" s="4925"/>
      <c r="AJ44" s="4929"/>
      <c r="AK44" s="4827"/>
      <c r="AL44" s="4826"/>
      <c r="AM44" s="4827"/>
      <c r="AN44" s="4827"/>
    </row>
    <row customHeight="true" hidden="true" ht="18" r="45">
      <c r="A45" s="4910">
        <v>12</v>
      </c>
      <c r="B45" s="4808" t="s">
        <v>4575</v>
      </c>
      <c r="C45" s="4910" t="s">
        <v>4642</v>
      </c>
      <c r="D45" s="4911" t="s">
        <v>4643</v>
      </c>
      <c r="E45" s="4912"/>
      <c r="F45" s="4913">
        <v>0</v>
      </c>
      <c r="G45" s="4913">
        <v>0</v>
      </c>
      <c r="H45" s="4914"/>
      <c r="I45" s="4915">
        <f>VLOOKUP(C45,'Data Products'!$A:$J,2,0)</f>
      </c>
      <c r="J45" s="4874">
        <f t="shared" si="24"/>
      </c>
      <c r="K45" s="4875">
        <v>45851</v>
      </c>
      <c r="L45" s="4817">
        <f t="shared" si="15"/>
      </c>
      <c r="M45" s="4924">
        <v>0</v>
      </c>
      <c r="N45" s="4839">
        <v>3</v>
      </c>
      <c r="O45" s="4841"/>
      <c r="P45" s="4813"/>
      <c r="Q45" s="4808" t="s">
        <v>4634</v>
      </c>
      <c r="R45" s="4889"/>
      <c r="S45" s="4889"/>
      <c r="T45" s="4918"/>
      <c r="U45" s="4889"/>
      <c r="V45" s="4889"/>
      <c r="W45" s="4889"/>
      <c r="X45" s="4889"/>
      <c r="Y45" s="4889"/>
      <c r="Z45" s="4889"/>
      <c r="AA45" s="4889"/>
      <c r="AB45" s="4919">
        <f t="shared" si="9"/>
      </c>
      <c r="AC45" s="4932">
        <f t="shared" si="1"/>
      </c>
      <c r="AD45" s="4820">
        <f t="shared" si="27"/>
      </c>
      <c r="AE45" s="4933">
        <f t="shared" si="18"/>
      </c>
      <c r="AF45" s="4920">
        <f>VLOOKUP(C45,'Data Products'!$A:$J,10,0)</f>
      </c>
      <c r="AG45" s="4921">
        <f t="shared" si="4"/>
      </c>
      <c r="AH45" s="4823">
        <f t="shared" si="30"/>
      </c>
      <c r="AI45" s="4925"/>
      <c r="AJ45" s="4929"/>
      <c r="AK45" s="4827"/>
      <c r="AL45" s="4826"/>
      <c r="AM45" s="4827"/>
      <c r="AN45" s="4827"/>
    </row>
    <row customHeight="true" hidden="true" ht="18" r="46">
      <c r="A46" s="4910">
        <v>13</v>
      </c>
      <c r="B46" s="4808" t="s">
        <v>4575</v>
      </c>
      <c r="C46" s="4910" t="s">
        <v>4644</v>
      </c>
      <c r="D46" s="4839"/>
      <c r="E46" s="4841"/>
      <c r="F46" s="4913">
        <v>0</v>
      </c>
      <c r="G46" s="4913">
        <v>0</v>
      </c>
      <c r="H46" s="4914"/>
      <c r="I46" s="4915">
        <f>VLOOKUP(C46,'Data Products'!$A:$J,2,0)</f>
      </c>
      <c r="J46" s="4874">
        <f t="shared" si="24"/>
      </c>
      <c r="K46" s="4875">
        <v>45852</v>
      </c>
      <c r="L46" s="4817">
        <f t="shared" si="15"/>
      </c>
      <c r="M46" s="4924">
        <v>0</v>
      </c>
      <c r="N46" s="4839">
        <v>0</v>
      </c>
      <c r="O46" s="4841"/>
      <c r="P46" s="4813"/>
      <c r="Q46" s="4808" t="s">
        <v>4634</v>
      </c>
      <c r="R46" s="4889"/>
      <c r="S46" s="4889"/>
      <c r="T46" s="4918"/>
      <c r="U46" s="4889"/>
      <c r="V46" s="4889"/>
      <c r="W46" s="4889"/>
      <c r="X46" s="4889"/>
      <c r="Y46" s="4889"/>
      <c r="Z46" s="4889"/>
      <c r="AA46" s="4889"/>
      <c r="AB46" s="4919">
        <f t="shared" si="9"/>
      </c>
      <c r="AC46" s="4830">
        <f t="shared" si="1"/>
      </c>
      <c r="AD46" s="4820">
        <f t="shared" si="27"/>
      </c>
      <c r="AE46" s="4831">
        <f t="shared" si="18"/>
      </c>
      <c r="AF46" s="4920">
        <f>VLOOKUP(C46,'Data Products'!$A:$J,10,0)</f>
      </c>
      <c r="AG46" s="4921">
        <f t="shared" si="4"/>
      </c>
      <c r="AH46" s="4823">
        <f t="shared" si="30"/>
      </c>
      <c r="AI46" s="4925"/>
      <c r="AJ46" s="4929"/>
      <c r="AK46" s="4827"/>
      <c r="AL46" s="4826"/>
      <c r="AM46" s="4827"/>
      <c r="AN46" s="4827"/>
    </row>
    <row customHeight="true" hidden="true" ht="18" r="47">
      <c r="A47" s="4910">
        <v>14</v>
      </c>
      <c r="B47" s="4808" t="s">
        <v>4624</v>
      </c>
      <c r="C47" s="4910" t="s">
        <v>4645</v>
      </c>
      <c r="D47" s="4911" t="s">
        <v>4646</v>
      </c>
      <c r="E47" s="4912"/>
      <c r="F47" s="4913">
        <v>0</v>
      </c>
      <c r="G47" s="4913">
        <v>0</v>
      </c>
      <c r="H47" s="4914"/>
      <c r="I47" s="4915">
        <f>VLOOKUP(C47,'Data Products'!$A:$J,2,0)</f>
      </c>
      <c r="J47" s="4874">
        <f t="shared" si="24"/>
      </c>
      <c r="K47" s="4875">
        <v>45853</v>
      </c>
      <c r="L47" s="4817">
        <f t="shared" si="15"/>
      </c>
      <c r="M47" s="4924">
        <v>0</v>
      </c>
      <c r="N47" s="4839">
        <v>0</v>
      </c>
      <c r="O47" s="4841"/>
      <c r="P47" s="4813"/>
      <c r="Q47" s="4808" t="s">
        <v>4634</v>
      </c>
      <c r="R47" s="4889"/>
      <c r="S47" s="4889"/>
      <c r="T47" s="4918"/>
      <c r="U47" s="4889"/>
      <c r="V47" s="4889"/>
      <c r="W47" s="4889"/>
      <c r="X47" s="4889"/>
      <c r="Y47" s="4889"/>
      <c r="Z47" s="4889"/>
      <c r="AA47" s="4889"/>
      <c r="AB47" s="4919">
        <f t="shared" si="9"/>
      </c>
      <c r="AC47" s="4932">
        <f t="shared" si="1"/>
      </c>
      <c r="AD47" s="4820">
        <f t="shared" si="27"/>
      </c>
      <c r="AE47" s="4933">
        <f t="shared" si="18"/>
      </c>
      <c r="AF47" s="4920">
        <f>VLOOKUP(C47,'Data Products'!$A:$J,10,0)</f>
      </c>
      <c r="AG47" s="4921">
        <f t="shared" si="4"/>
      </c>
      <c r="AH47" s="4823">
        <f t="shared" si="30"/>
      </c>
      <c r="AI47" s="4925"/>
      <c r="AJ47" s="4929"/>
      <c r="AK47" s="4827"/>
      <c r="AL47" s="4826"/>
      <c r="AM47" s="4827"/>
      <c r="AN47" s="4827"/>
    </row>
    <row customHeight="true" hidden="true" ht="18" r="48">
      <c r="A48" s="4910">
        <v>15</v>
      </c>
      <c r="B48" s="4808" t="s">
        <v>4624</v>
      </c>
      <c r="C48" s="4910" t="s">
        <v>4647</v>
      </c>
      <c r="D48" s="4839"/>
      <c r="E48" s="4841"/>
      <c r="F48" s="4913">
        <v>0</v>
      </c>
      <c r="G48" s="4913">
        <v>0</v>
      </c>
      <c r="H48" s="4914"/>
      <c r="I48" s="4915">
        <f>VLOOKUP(C48,'Data Products'!$A:$J,2,0)</f>
      </c>
      <c r="J48" s="4874">
        <f t="shared" si="24"/>
      </c>
      <c r="K48" s="4875">
        <v>45854</v>
      </c>
      <c r="L48" s="4817">
        <f t="shared" si="15"/>
      </c>
      <c r="M48" s="4924">
        <v>0</v>
      </c>
      <c r="N48" s="4839">
        <v>0</v>
      </c>
      <c r="O48" s="4841"/>
      <c r="P48" s="4813"/>
      <c r="Q48" s="4808" t="s">
        <v>4634</v>
      </c>
      <c r="R48" s="4889"/>
      <c r="S48" s="4889"/>
      <c r="T48" s="4918"/>
      <c r="U48" s="4889"/>
      <c r="V48" s="4889"/>
      <c r="W48" s="4889"/>
      <c r="X48" s="4889"/>
      <c r="Y48" s="4889"/>
      <c r="Z48" s="4889"/>
      <c r="AA48" s="4889"/>
      <c r="AB48" s="4919">
        <f t="shared" si="9"/>
      </c>
      <c r="AC48" s="4932">
        <f t="shared" si="1"/>
      </c>
      <c r="AD48" s="4820">
        <f t="shared" si="27"/>
      </c>
      <c r="AE48" s="4933">
        <f t="shared" si="18"/>
      </c>
      <c r="AF48" s="4920">
        <f>VLOOKUP(C48,'Data Products'!$A:$J,10,0)</f>
      </c>
      <c r="AG48" s="4921">
        <f t="shared" si="4"/>
      </c>
      <c r="AH48" s="4823">
        <f t="shared" si="30"/>
      </c>
      <c r="AI48" s="4925"/>
      <c r="AJ48" s="4929"/>
      <c r="AK48" s="4827">
        <v>340</v>
      </c>
      <c r="AL48" s="4826"/>
      <c r="AM48" s="4827"/>
      <c r="AN48" s="4827"/>
    </row>
    <row customHeight="true" hidden="true" ht="18" r="49">
      <c r="A49" s="4910">
        <v>16</v>
      </c>
      <c r="B49" s="4808" t="s">
        <v>4624</v>
      </c>
      <c r="C49" s="4910" t="s">
        <v>4648</v>
      </c>
      <c r="D49" s="4839"/>
      <c r="E49" s="4841"/>
      <c r="F49" s="4913">
        <v>0</v>
      </c>
      <c r="G49" s="4913">
        <v>0</v>
      </c>
      <c r="H49" s="4914"/>
      <c r="I49" s="4915">
        <f>VLOOKUP(C49,'Data Products'!$A:$J,2,0)</f>
      </c>
      <c r="J49" s="4874">
        <f t="shared" si="24"/>
      </c>
      <c r="K49" s="4875">
        <v>45855</v>
      </c>
      <c r="L49" s="4817">
        <f t="shared" si="15"/>
      </c>
      <c r="M49" s="4924">
        <v>0</v>
      </c>
      <c r="N49" s="4839">
        <v>0</v>
      </c>
      <c r="O49" s="4841"/>
      <c r="P49" s="4813"/>
      <c r="Q49" s="4808" t="s">
        <v>4649</v>
      </c>
      <c r="R49" s="4889"/>
      <c r="S49" s="4889"/>
      <c r="T49" s="4918"/>
      <c r="U49" s="4889"/>
      <c r="V49" s="4889"/>
      <c r="W49" s="4889"/>
      <c r="X49" s="4889"/>
      <c r="Y49" s="4889"/>
      <c r="Z49" s="4889"/>
      <c r="AA49" s="4889"/>
      <c r="AB49" s="4919">
        <f t="shared" si="9"/>
      </c>
      <c r="AC49" s="4830">
        <f t="shared" si="1"/>
      </c>
      <c r="AD49" s="4820">
        <f t="shared" si="27"/>
      </c>
      <c r="AE49" s="4831">
        <f t="shared" si="18"/>
      </c>
      <c r="AF49" s="4920">
        <f>VLOOKUP(C49,'Data Products'!$A:$J,10,0)</f>
      </c>
      <c r="AG49" s="4921">
        <f t="shared" si="4"/>
      </c>
      <c r="AH49" s="4823">
        <f t="shared" si="30"/>
      </c>
      <c r="AI49" s="4925"/>
      <c r="AJ49" s="4929"/>
      <c r="AK49" s="4827"/>
      <c r="AL49" s="4826"/>
      <c r="AM49" s="4827"/>
      <c r="AN49" s="4827"/>
    </row>
    <row customHeight="true" hidden="true" ht="18" r="50">
      <c r="A50" s="4910">
        <v>17</v>
      </c>
      <c r="B50" s="4808" t="s">
        <v>4624</v>
      </c>
      <c r="C50" s="4910" t="s">
        <v>4650</v>
      </c>
      <c r="D50" s="4839"/>
      <c r="E50" s="4841"/>
      <c r="F50" s="4913">
        <v>0</v>
      </c>
      <c r="G50" s="4913">
        <v>0</v>
      </c>
      <c r="H50" s="4914"/>
      <c r="I50" s="4915">
        <f>VLOOKUP(C50,'Data Products'!$A:$J,2,0)</f>
      </c>
      <c r="J50" s="4874">
        <f t="shared" si="24"/>
      </c>
      <c r="K50" s="4875">
        <v>45856</v>
      </c>
      <c r="L50" s="4817">
        <f t="shared" si="15"/>
      </c>
      <c r="M50" s="4924">
        <v>0</v>
      </c>
      <c r="N50" s="4839">
        <v>0</v>
      </c>
      <c r="O50" s="4841"/>
      <c r="P50" s="4813"/>
      <c r="Q50" s="4808" t="s">
        <v>4649</v>
      </c>
      <c r="R50" s="4889"/>
      <c r="S50" s="4889"/>
      <c r="T50" s="4918"/>
      <c r="U50" s="4889"/>
      <c r="V50" s="4889"/>
      <c r="W50" s="4889"/>
      <c r="X50" s="4889"/>
      <c r="Y50" s="4889"/>
      <c r="Z50" s="4889"/>
      <c r="AA50" s="4889"/>
      <c r="AB50" s="4919">
        <f t="shared" si="9"/>
      </c>
      <c r="AC50" s="4835">
        <f t="shared" si="1"/>
      </c>
      <c r="AD50" s="4820">
        <f t="shared" si="27"/>
      </c>
      <c r="AE50" s="4836">
        <f t="shared" si="18"/>
      </c>
      <c r="AF50" s="4920">
        <f>VLOOKUP(C50,'Data Products'!$A:$J,10,0)</f>
      </c>
      <c r="AG50" s="4921">
        <f t="shared" si="4"/>
      </c>
      <c r="AH50" s="4823">
        <f t="shared" si="30"/>
      </c>
      <c r="AI50" s="4925"/>
      <c r="AJ50" s="4929"/>
      <c r="AK50" s="4827">
        <v>3620</v>
      </c>
      <c r="AL50" s="4826"/>
      <c r="AM50" s="4827"/>
      <c r="AN50" s="4827"/>
    </row>
    <row customHeight="true" hidden="true" ht="18" r="51">
      <c r="A51" s="4910">
        <v>18</v>
      </c>
      <c r="B51" s="4808" t="s">
        <v>4624</v>
      </c>
      <c r="C51" s="4910" t="s">
        <v>4651</v>
      </c>
      <c r="D51" s="4839"/>
      <c r="E51" s="4841"/>
      <c r="F51" s="4913">
        <v>0</v>
      </c>
      <c r="G51" s="4913">
        <v>0</v>
      </c>
      <c r="H51" s="4914"/>
      <c r="I51" s="4915">
        <f>VLOOKUP(C51,'Data Products'!$A:$J,2,0)</f>
      </c>
      <c r="J51" s="4874">
        <f t="shared" si="24"/>
      </c>
      <c r="K51" s="4875">
        <v>45857</v>
      </c>
      <c r="L51" s="4817">
        <f t="shared" si="15"/>
      </c>
      <c r="M51" s="4924">
        <v>0</v>
      </c>
      <c r="N51" s="4839">
        <v>0</v>
      </c>
      <c r="O51" s="4841"/>
      <c r="P51" s="4813"/>
      <c r="Q51" s="4808" t="s">
        <v>4649</v>
      </c>
      <c r="R51" s="4889"/>
      <c r="S51" s="4889"/>
      <c r="T51" s="4918"/>
      <c r="U51" s="4889"/>
      <c r="V51" s="4889"/>
      <c r="W51" s="4889"/>
      <c r="X51" s="4889"/>
      <c r="Y51" s="4889"/>
      <c r="Z51" s="4889"/>
      <c r="AA51" s="4889"/>
      <c r="AB51" s="4919">
        <f t="shared" si="9"/>
      </c>
      <c r="AC51" s="4830">
        <f t="shared" si="1"/>
      </c>
      <c r="AD51" s="4820">
        <f t="shared" si="27"/>
      </c>
      <c r="AE51" s="4831">
        <f t="shared" si="18"/>
      </c>
      <c r="AF51" s="4920">
        <f>VLOOKUP(C51,'Data Products'!$A:$J,10,0)</f>
      </c>
      <c r="AG51" s="4921">
        <f t="shared" si="4"/>
      </c>
      <c r="AH51" s="4823">
        <f t="shared" si="30"/>
      </c>
      <c r="AI51" s="4925"/>
      <c r="AJ51" s="4929"/>
      <c r="AK51" s="4827"/>
      <c r="AL51" s="4826"/>
      <c r="AM51" s="4827"/>
      <c r="AN51" s="4827"/>
    </row>
    <row customHeight="true" hidden="true" ht="18" r="52">
      <c r="A52" s="4910">
        <v>19</v>
      </c>
      <c r="B52" s="4808" t="s">
        <v>4578</v>
      </c>
      <c r="C52" s="4910" t="s">
        <v>4652</v>
      </c>
      <c r="D52" s="4852" t="s">
        <v>4653</v>
      </c>
      <c r="E52" s="4852" t="s">
        <v>4653</v>
      </c>
      <c r="F52" s="4913">
        <v>0</v>
      </c>
      <c r="G52" s="4913">
        <v>0</v>
      </c>
      <c r="H52" s="4914"/>
      <c r="I52" s="4915">
        <f>VLOOKUP(C52,'Data Products'!$A:$J,2,0)</f>
      </c>
      <c r="J52" s="4874">
        <f t="shared" si="24"/>
      </c>
      <c r="K52" s="4875">
        <v>45858</v>
      </c>
      <c r="L52" s="4817">
        <f t="shared" si="15"/>
      </c>
      <c r="M52" s="4924">
        <v>0</v>
      </c>
      <c r="N52" s="4839">
        <v>0</v>
      </c>
      <c r="O52" s="4841"/>
      <c r="P52" s="4813"/>
      <c r="Q52" s="4808" t="s">
        <v>4654</v>
      </c>
      <c r="R52" s="4889"/>
      <c r="S52" s="4889"/>
      <c r="T52" s="4918"/>
      <c r="U52" s="4889"/>
      <c r="V52" s="4889"/>
      <c r="W52" s="4889"/>
      <c r="X52" s="4889"/>
      <c r="Y52" s="4889"/>
      <c r="Z52" s="4889"/>
      <c r="AA52" s="4889"/>
      <c r="AB52" s="4919">
        <f t="shared" si="9"/>
      </c>
      <c r="AC52" s="4835">
        <f t="shared" si="1"/>
      </c>
      <c r="AD52" s="4820">
        <f t="shared" si="27"/>
      </c>
      <c r="AE52" s="4836">
        <f t="shared" si="18"/>
      </c>
      <c r="AF52" s="4920">
        <f>VLOOKUP(C52,'Data Products'!$A:$J,10,0)</f>
      </c>
      <c r="AG52" s="4921">
        <f t="shared" si="4"/>
      </c>
      <c r="AH52" s="4823">
        <f t="shared" si="30"/>
      </c>
      <c r="AI52" s="4922" t="s">
        <v>4655</v>
      </c>
      <c r="AJ52" s="4929"/>
      <c r="AK52" s="4827"/>
      <c r="AL52" s="4826"/>
      <c r="AM52" s="4827"/>
      <c r="AN52" s="4827"/>
    </row>
    <row customHeight="true" hidden="true" ht="18" r="53">
      <c r="A53" s="4910">
        <v>20</v>
      </c>
      <c r="B53" s="4808" t="s">
        <v>4624</v>
      </c>
      <c r="C53" s="4910" t="s">
        <v>4656</v>
      </c>
      <c r="D53" s="4852" t="s">
        <v>4657</v>
      </c>
      <c r="E53" s="4852" t="s">
        <v>4657</v>
      </c>
      <c r="F53" s="4913">
        <v>0</v>
      </c>
      <c r="G53" s="4913">
        <v>0</v>
      </c>
      <c r="H53" s="4914"/>
      <c r="I53" s="4915">
        <f>VLOOKUP(C53,'Data Products'!$A:$J,2,0)</f>
      </c>
      <c r="J53" s="4874">
        <f t="shared" si="24"/>
      </c>
      <c r="K53" s="4875">
        <v>45859</v>
      </c>
      <c r="L53" s="4817">
        <f t="shared" si="15"/>
      </c>
      <c r="M53" s="4924">
        <v>0</v>
      </c>
      <c r="N53" s="4839">
        <v>0</v>
      </c>
      <c r="O53" s="4841"/>
      <c r="P53" s="4813"/>
      <c r="Q53" s="4808" t="s">
        <v>4654</v>
      </c>
      <c r="R53" s="4889"/>
      <c r="S53" s="4889"/>
      <c r="T53" s="4918"/>
      <c r="U53" s="4889"/>
      <c r="V53" s="4889"/>
      <c r="W53" s="4889"/>
      <c r="X53" s="4889"/>
      <c r="Y53" s="4889"/>
      <c r="Z53" s="4889"/>
      <c r="AA53" s="4889"/>
      <c r="AB53" s="4919">
        <f t="shared" si="9"/>
      </c>
      <c r="AC53" s="4835">
        <f t="shared" si="1"/>
      </c>
      <c r="AD53" s="4820">
        <f t="shared" si="27"/>
      </c>
      <c r="AE53" s="4836">
        <f t="shared" si="18"/>
      </c>
      <c r="AF53" s="4920">
        <f>VLOOKUP(C53,'Data Products'!$A:$J,10,0)</f>
      </c>
      <c r="AG53" s="4921">
        <f t="shared" si="4"/>
      </c>
      <c r="AH53" s="4823">
        <f t="shared" si="30"/>
      </c>
      <c r="AI53" s="4922" t="s">
        <v>4658</v>
      </c>
      <c r="AJ53" s="4929"/>
      <c r="AK53" s="4827"/>
      <c r="AL53" s="4826"/>
      <c r="AM53" s="4827"/>
      <c r="AN53" s="4827"/>
    </row>
    <row customHeight="true" hidden="true" ht="18" r="54">
      <c r="A54" s="4910">
        <v>21</v>
      </c>
      <c r="B54" s="4808" t="s">
        <v>4624</v>
      </c>
      <c r="C54" s="4910" t="s">
        <v>4659</v>
      </c>
      <c r="D54" s="4852" t="s">
        <v>4660</v>
      </c>
      <c r="E54" s="4852" t="s">
        <v>4660</v>
      </c>
      <c r="F54" s="4913">
        <v>0</v>
      </c>
      <c r="G54" s="4913">
        <v>0</v>
      </c>
      <c r="H54" s="4914"/>
      <c r="I54" s="4915">
        <f>VLOOKUP(C54,'Data Products'!$A:$J,2,0)</f>
      </c>
      <c r="J54" s="4874">
        <f t="shared" si="24"/>
      </c>
      <c r="K54" s="4875">
        <v>45860</v>
      </c>
      <c r="L54" s="4817">
        <f t="shared" si="15"/>
      </c>
      <c r="M54" s="4924">
        <v>0</v>
      </c>
      <c r="N54" s="4839">
        <v>0</v>
      </c>
      <c r="O54" s="4841"/>
      <c r="P54" s="4813"/>
      <c r="Q54" s="4808" t="s">
        <v>4661</v>
      </c>
      <c r="R54" s="4889"/>
      <c r="S54" s="4889"/>
      <c r="T54" s="4918"/>
      <c r="U54" s="4889"/>
      <c r="V54" s="4889"/>
      <c r="W54" s="4889"/>
      <c r="X54" s="4889"/>
      <c r="Y54" s="4889"/>
      <c r="Z54" s="4889"/>
      <c r="AA54" s="4889"/>
      <c r="AB54" s="4919">
        <f t="shared" si="9"/>
      </c>
      <c r="AC54" s="4835">
        <f t="shared" si="1"/>
      </c>
      <c r="AD54" s="4820">
        <f t="shared" si="27"/>
      </c>
      <c r="AE54" s="4836">
        <f t="shared" si="18"/>
      </c>
      <c r="AF54" s="4920">
        <f>VLOOKUP(C54,'Data Products'!$A:$J,10,0)</f>
      </c>
      <c r="AG54" s="4921">
        <f t="shared" si="4"/>
      </c>
      <c r="AH54" s="4823">
        <f t="shared" si="30"/>
      </c>
      <c r="AI54" s="4925"/>
      <c r="AJ54" s="4929"/>
      <c r="AK54" s="4827"/>
      <c r="AL54" s="4826"/>
      <c r="AM54" s="4827"/>
      <c r="AN54" s="4827"/>
    </row>
    <row customHeight="true" hidden="true" ht="18" r="55">
      <c r="A55" s="4910">
        <v>22</v>
      </c>
      <c r="B55" s="4808" t="s">
        <v>4575</v>
      </c>
      <c r="C55" s="4910" t="s">
        <v>4660</v>
      </c>
      <c r="D55" s="4852" t="s">
        <v>4660</v>
      </c>
      <c r="E55" s="4852" t="s">
        <v>4660</v>
      </c>
      <c r="F55" s="4913">
        <v>0</v>
      </c>
      <c r="G55" s="4913">
        <v>0</v>
      </c>
      <c r="H55" s="4914"/>
      <c r="I55" s="4915">
        <f>VLOOKUP(C55,'Data Products'!$A:$J,2,0)</f>
      </c>
      <c r="J55" s="4874">
        <f t="shared" si="24"/>
      </c>
      <c r="K55" s="4875">
        <v>45861</v>
      </c>
      <c r="L55" s="4817">
        <f t="shared" si="15"/>
      </c>
      <c r="M55" s="4924">
        <v>53</v>
      </c>
      <c r="N55" s="4911">
        <v>195</v>
      </c>
      <c r="O55" s="4841"/>
      <c r="P55" s="4813"/>
      <c r="Q55" s="4808" t="s">
        <v>4662</v>
      </c>
      <c r="R55" s="4889"/>
      <c r="S55" s="4889"/>
      <c r="T55" s="4918"/>
      <c r="U55" s="4889"/>
      <c r="V55" s="4889"/>
      <c r="W55" s="4889"/>
      <c r="X55" s="4889"/>
      <c r="Y55" s="4889"/>
      <c r="Z55" s="4889"/>
      <c r="AA55" s="4889"/>
      <c r="AB55" s="4919">
        <f t="shared" si="9"/>
      </c>
      <c r="AC55" s="4835">
        <f t="shared" si="1"/>
      </c>
      <c r="AD55" s="4820">
        <f t="shared" si="27"/>
      </c>
      <c r="AE55" s="4836">
        <f t="shared" si="18"/>
      </c>
      <c r="AF55" s="4920">
        <f>VLOOKUP(C55,'Data Products'!$A:$J,10,0)</f>
      </c>
      <c r="AG55" s="4921">
        <f t="shared" si="4"/>
      </c>
      <c r="AH55" s="4823"/>
      <c r="AI55" s="4922" t="s">
        <v>4663</v>
      </c>
      <c r="AJ55" s="4929"/>
      <c r="AK55" s="4827"/>
      <c r="AL55" s="4826"/>
      <c r="AM55" s="4827"/>
      <c r="AN55" s="4827"/>
    </row>
    <row customHeight="true" hidden="true" ht="18" r="56">
      <c r="A56" s="4910">
        <v>23</v>
      </c>
      <c r="B56" s="4808" t="s">
        <v>4624</v>
      </c>
      <c r="C56" s="4910" t="s">
        <v>4664</v>
      </c>
      <c r="D56" s="4934"/>
      <c r="E56" s="4934"/>
      <c r="F56" s="4913">
        <v>0</v>
      </c>
      <c r="G56" s="4913">
        <v>0</v>
      </c>
      <c r="H56" s="4914"/>
      <c r="I56" s="4915">
        <f>VLOOKUP(C56,'Data Products'!$A:$J,2,0)</f>
      </c>
      <c r="J56" s="4874">
        <f t="shared" si="24"/>
      </c>
      <c r="K56" s="4875">
        <v>45862</v>
      </c>
      <c r="L56" s="4817">
        <f t="shared" si="15"/>
      </c>
      <c r="M56" s="4924">
        <v>0</v>
      </c>
      <c r="N56" s="4839">
        <v>0</v>
      </c>
      <c r="O56" s="4841"/>
      <c r="P56" s="4813"/>
      <c r="Q56" s="4808" t="s">
        <v>4665</v>
      </c>
      <c r="R56" s="4889"/>
      <c r="S56" s="4889"/>
      <c r="T56" s="4918"/>
      <c r="U56" s="4889"/>
      <c r="V56" s="4889"/>
      <c r="W56" s="4889"/>
      <c r="X56" s="4889"/>
      <c r="Y56" s="4889"/>
      <c r="Z56" s="4889"/>
      <c r="AA56" s="4889"/>
      <c r="AB56" s="4919">
        <f t="shared" si="9"/>
      </c>
      <c r="AC56" s="4835">
        <f t="shared" si="1"/>
      </c>
      <c r="AD56" s="4820">
        <f t="shared" si="27"/>
      </c>
      <c r="AE56" s="4836">
        <f t="shared" si="18"/>
      </c>
      <c r="AF56" s="4920">
        <f>VLOOKUP(C56,'Data Products'!$A:$J,10,0)</f>
      </c>
      <c r="AG56" s="4921">
        <f t="shared" si="4"/>
      </c>
      <c r="AH56" s="4823">
        <f t="shared" ref="AH56:AH71" si="31">IF(J56&lt;=90,F56,0)</f>
      </c>
      <c r="AI56" s="4925"/>
      <c r="AJ56" s="4929"/>
      <c r="AK56" s="4827"/>
      <c r="AL56" s="4826"/>
      <c r="AM56" s="4827"/>
      <c r="AN56" s="4827"/>
    </row>
    <row customHeight="true" hidden="true" ht="18" r="57">
      <c r="A57" s="4910">
        <v>24</v>
      </c>
      <c r="B57" s="4808" t="s">
        <v>4624</v>
      </c>
      <c r="C57" s="4910" t="s">
        <v>4666</v>
      </c>
      <c r="D57" s="4934"/>
      <c r="E57" s="4934"/>
      <c r="F57" s="4913">
        <v>0</v>
      </c>
      <c r="G57" s="4913">
        <v>0</v>
      </c>
      <c r="H57" s="4914"/>
      <c r="I57" s="4915">
        <f>VLOOKUP(C57,'Data Products'!$A:$J,2,0)</f>
      </c>
      <c r="J57" s="4874">
        <f t="shared" si="24"/>
      </c>
      <c r="K57" s="4875">
        <v>45863</v>
      </c>
      <c r="L57" s="4817">
        <f t="shared" si="15"/>
      </c>
      <c r="M57" s="4924">
        <v>0</v>
      </c>
      <c r="N57" s="4839">
        <v>0</v>
      </c>
      <c r="O57" s="4841"/>
      <c r="P57" s="4813"/>
      <c r="Q57" s="4808" t="s">
        <v>4626</v>
      </c>
      <c r="R57" s="4889"/>
      <c r="S57" s="4889"/>
      <c r="T57" s="4918"/>
      <c r="U57" s="4889"/>
      <c r="V57" s="4889"/>
      <c r="W57" s="4889"/>
      <c r="X57" s="4889"/>
      <c r="Y57" s="4889"/>
      <c r="Z57" s="4889"/>
      <c r="AA57" s="4889"/>
      <c r="AB57" s="4919">
        <f t="shared" si="9"/>
      </c>
      <c r="AC57" s="4835">
        <f t="shared" si="1"/>
      </c>
      <c r="AD57" s="4820">
        <f t="shared" si="27"/>
      </c>
      <c r="AE57" s="4836">
        <f t="shared" si="18"/>
      </c>
      <c r="AF57" s="4920">
        <f>VLOOKUP(C57,'Data Products'!$A:$J,10,0)</f>
      </c>
      <c r="AG57" s="4921">
        <f t="shared" si="4"/>
      </c>
      <c r="AH57" s="4823">
        <f t="shared" si="31"/>
      </c>
      <c r="AI57" s="4925"/>
      <c r="AJ57" s="4929"/>
      <c r="AK57" s="4827"/>
      <c r="AL57" s="4826"/>
      <c r="AM57" s="4827"/>
      <c r="AN57" s="4827"/>
    </row>
    <row customHeight="true" hidden="true" ht="18" r="58">
      <c r="A58" s="4910">
        <v>25</v>
      </c>
      <c r="B58" s="4808" t="s">
        <v>4624</v>
      </c>
      <c r="C58" s="4910" t="s">
        <v>4667</v>
      </c>
      <c r="D58" s="4934"/>
      <c r="E58" s="4934"/>
      <c r="F58" s="4913">
        <v>0</v>
      </c>
      <c r="G58" s="4913">
        <v>0</v>
      </c>
      <c r="H58" s="4914"/>
      <c r="I58" s="4915">
        <f>VLOOKUP(C58,'Data Products'!$A:$J,2,0)</f>
      </c>
      <c r="J58" s="4874">
        <f t="shared" si="24"/>
      </c>
      <c r="K58" s="4875">
        <v>45864</v>
      </c>
      <c r="L58" s="4817">
        <f t="shared" si="15"/>
      </c>
      <c r="M58" s="4924">
        <v>0</v>
      </c>
      <c r="N58" s="4839">
        <v>0</v>
      </c>
      <c r="O58" s="4841"/>
      <c r="P58" s="4813"/>
      <c r="Q58" s="4808" t="s">
        <v>4626</v>
      </c>
      <c r="R58" s="4889"/>
      <c r="S58" s="4889"/>
      <c r="T58" s="4918"/>
      <c r="U58" s="4889"/>
      <c r="V58" s="4889"/>
      <c r="W58" s="4889"/>
      <c r="X58" s="4889"/>
      <c r="Y58" s="4889"/>
      <c r="Z58" s="4889"/>
      <c r="AA58" s="4889"/>
      <c r="AB58" s="4919">
        <f t="shared" si="9"/>
      </c>
      <c r="AC58" s="4835">
        <f t="shared" si="1"/>
      </c>
      <c r="AD58" s="4820">
        <f t="shared" si="27"/>
      </c>
      <c r="AE58" s="4836">
        <f t="shared" si="18"/>
      </c>
      <c r="AF58" s="4920">
        <f>VLOOKUP(C58,'Data Products'!$A:$J,10,0)</f>
      </c>
      <c r="AG58" s="4921">
        <f t="shared" si="4"/>
      </c>
      <c r="AH58" s="4823">
        <f t="shared" si="31"/>
      </c>
      <c r="AI58" s="4925"/>
      <c r="AJ58" s="4929"/>
      <c r="AK58" s="4827"/>
      <c r="AL58" s="4826"/>
      <c r="AM58" s="4827"/>
      <c r="AN58" s="4827"/>
    </row>
    <row customHeight="true" hidden="true" ht="18" r="59">
      <c r="A59" s="4910">
        <v>26</v>
      </c>
      <c r="B59" s="4808" t="s">
        <v>4624</v>
      </c>
      <c r="C59" s="4910" t="s">
        <v>4668</v>
      </c>
      <c r="D59" s="4934"/>
      <c r="E59" s="4934"/>
      <c r="F59" s="4913">
        <v>0</v>
      </c>
      <c r="G59" s="4913">
        <v>0</v>
      </c>
      <c r="H59" s="4914" t="s">
        <v>4669</v>
      </c>
      <c r="I59" s="4915">
        <f>VLOOKUP(C59,'Data Products'!$A:$J,2,0)</f>
      </c>
      <c r="J59" s="4874">
        <f t="shared" si="24"/>
      </c>
      <c r="K59" s="4875">
        <v>45865</v>
      </c>
      <c r="L59" s="4817">
        <f t="shared" si="15"/>
      </c>
      <c r="M59" s="4924">
        <v>0</v>
      </c>
      <c r="N59" s="4839">
        <v>0</v>
      </c>
      <c r="O59" s="4841"/>
      <c r="P59" s="4813"/>
      <c r="Q59" s="4808" t="s">
        <v>4670</v>
      </c>
      <c r="R59" s="4889"/>
      <c r="S59" s="4889"/>
      <c r="T59" s="4935"/>
      <c r="U59" s="4889"/>
      <c r="V59" s="4889"/>
      <c r="W59" s="4889"/>
      <c r="X59" s="4889"/>
      <c r="Y59" s="4889"/>
      <c r="Z59" s="4889"/>
      <c r="AA59" s="4889"/>
      <c r="AB59" s="4919">
        <f t="shared" si="9"/>
      </c>
      <c r="AC59" s="4835">
        <f t="shared" si="1"/>
      </c>
      <c r="AD59" s="4820">
        <f t="shared" si="27"/>
      </c>
      <c r="AE59" s="4836">
        <f t="shared" si="18"/>
      </c>
      <c r="AF59" s="4920">
        <f>VLOOKUP(C59,'Data Products'!$A:$J,10,0)</f>
      </c>
      <c r="AG59" s="4921">
        <f t="shared" si="4"/>
      </c>
      <c r="AH59" s="4823">
        <f t="shared" si="31"/>
      </c>
      <c r="AI59" s="4925"/>
      <c r="AJ59" s="4929"/>
      <c r="AK59" s="4827">
        <v>50</v>
      </c>
      <c r="AL59" s="4826"/>
      <c r="AM59" s="4827"/>
      <c r="AN59" s="4827"/>
    </row>
    <row customHeight="true" hidden="true" ht="18" r="60">
      <c r="A60" s="4910">
        <v>27</v>
      </c>
      <c r="B60" s="4808" t="s">
        <v>4624</v>
      </c>
      <c r="C60" s="4910" t="s">
        <v>4671</v>
      </c>
      <c r="D60" s="4934"/>
      <c r="E60" s="4934"/>
      <c r="F60" s="4913">
        <v>0</v>
      </c>
      <c r="G60" s="4913">
        <v>0</v>
      </c>
      <c r="H60" s="4914"/>
      <c r="I60" s="4915">
        <f>VLOOKUP(C60,'Data Products'!$A:$J,2,0)</f>
      </c>
      <c r="J60" s="4874">
        <f t="shared" si="24"/>
      </c>
      <c r="K60" s="4875">
        <v>45866</v>
      </c>
      <c r="L60" s="4817">
        <f t="shared" si="15"/>
      </c>
      <c r="M60" s="4924">
        <v>0</v>
      </c>
      <c r="N60" s="4839">
        <v>0</v>
      </c>
      <c r="O60" s="4841"/>
      <c r="P60" s="4813"/>
      <c r="Q60" s="4808" t="s">
        <v>4670</v>
      </c>
      <c r="R60" s="4885"/>
      <c r="S60" s="4885"/>
      <c r="T60" s="4935"/>
      <c r="U60" s="4889"/>
      <c r="V60" s="4885"/>
      <c r="W60" s="4885"/>
      <c r="X60" s="4885"/>
      <c r="Y60" s="4885"/>
      <c r="Z60" s="4885"/>
      <c r="AA60" s="4885"/>
      <c r="AB60" s="4919">
        <f t="shared" si="9"/>
      </c>
      <c r="AC60" s="4835">
        <f t="shared" si="1"/>
      </c>
      <c r="AD60" s="4820">
        <f t="shared" si="27"/>
      </c>
      <c r="AE60" s="4836">
        <f t="shared" si="18"/>
      </c>
      <c r="AF60" s="4920">
        <f>VLOOKUP(C60,'Data Products'!$A:$J,10,0)</f>
      </c>
      <c r="AG60" s="4921">
        <f t="shared" si="4"/>
      </c>
      <c r="AH60" s="4823">
        <f t="shared" si="31"/>
      </c>
      <c r="AI60" s="4925"/>
      <c r="AJ60" s="4929"/>
      <c r="AK60" s="4827">
        <v>80</v>
      </c>
      <c r="AL60" s="4826"/>
      <c r="AM60" s="4827"/>
      <c r="AN60" s="4827"/>
    </row>
    <row customHeight="true" hidden="true" ht="18" r="61">
      <c r="A61" s="4910">
        <v>28</v>
      </c>
      <c r="B61" s="4808" t="s">
        <v>4624</v>
      </c>
      <c r="C61" s="4910" t="s">
        <v>4672</v>
      </c>
      <c r="D61" s="4934"/>
      <c r="E61" s="4934"/>
      <c r="F61" s="4913">
        <v>0</v>
      </c>
      <c r="G61" s="4913">
        <v>0</v>
      </c>
      <c r="H61" s="4914"/>
      <c r="I61" s="4915">
        <f>VLOOKUP(C61,'Data Products'!$A:$J,2,0)</f>
      </c>
      <c r="J61" s="4874">
        <f t="shared" si="24"/>
      </c>
      <c r="K61" s="4875">
        <v>45867</v>
      </c>
      <c r="L61" s="4817">
        <f t="shared" si="15"/>
      </c>
      <c r="M61" s="4924">
        <v>0</v>
      </c>
      <c r="N61" s="4839">
        <v>0</v>
      </c>
      <c r="O61" s="4841"/>
      <c r="P61" s="4813"/>
      <c r="Q61" s="4808" t="s">
        <v>4670</v>
      </c>
      <c r="R61" s="4885"/>
      <c r="S61" s="4885"/>
      <c r="T61" s="4918"/>
      <c r="U61" s="4889"/>
      <c r="V61" s="4885"/>
      <c r="W61" s="4885"/>
      <c r="X61" s="4885"/>
      <c r="Y61" s="4885"/>
      <c r="Z61" s="4885"/>
      <c r="AA61" s="4885"/>
      <c r="AB61" s="4919">
        <f t="shared" si="9"/>
      </c>
      <c r="AC61" s="4830">
        <f t="shared" si="1"/>
      </c>
      <c r="AD61" s="4820">
        <f t="shared" si="27"/>
      </c>
      <c r="AE61" s="4831">
        <f t="shared" si="18"/>
      </c>
      <c r="AF61" s="4920">
        <f>VLOOKUP(C61,'Data Products'!$A:$J,10,0)</f>
      </c>
      <c r="AG61" s="4921">
        <f t="shared" si="4"/>
      </c>
      <c r="AH61" s="4823">
        <f t="shared" si="31"/>
      </c>
      <c r="AI61" s="4925"/>
      <c r="AJ61" s="4929"/>
      <c r="AK61" s="4827">
        <v>60</v>
      </c>
      <c r="AL61" s="4826"/>
      <c r="AM61" s="4827"/>
      <c r="AN61" s="4827"/>
    </row>
    <row customHeight="true" hidden="true" ht="18" r="62">
      <c r="A62" s="4910">
        <v>29</v>
      </c>
      <c r="B62" s="4808" t="s">
        <v>4624</v>
      </c>
      <c r="C62" s="4910" t="s">
        <v>4673</v>
      </c>
      <c r="D62" s="4934"/>
      <c r="E62" s="4934"/>
      <c r="F62" s="4913">
        <v>0</v>
      </c>
      <c r="G62" s="4913">
        <v>0</v>
      </c>
      <c r="H62" s="4914" t="s">
        <v>4674</v>
      </c>
      <c r="I62" s="4915">
        <f>VLOOKUP(C62,'Data Products'!$A:$J,2,0)</f>
      </c>
      <c r="J62" s="4874">
        <f t="shared" si="24"/>
      </c>
      <c r="K62" s="4875">
        <v>45868</v>
      </c>
      <c r="L62" s="4817">
        <f t="shared" si="15"/>
      </c>
      <c r="M62" s="4924">
        <v>0</v>
      </c>
      <c r="N62" s="4839">
        <v>0</v>
      </c>
      <c r="O62" s="4841"/>
      <c r="P62" s="4813"/>
      <c r="Q62" s="4808" t="s">
        <v>4670</v>
      </c>
      <c r="R62" s="4885"/>
      <c r="S62" s="4885"/>
      <c r="T62" s="4918"/>
      <c r="U62" s="4889"/>
      <c r="V62" s="4885"/>
      <c r="W62" s="4885"/>
      <c r="X62" s="4885"/>
      <c r="Y62" s="4885"/>
      <c r="Z62" s="4885"/>
      <c r="AA62" s="4885"/>
      <c r="AB62" s="4919">
        <f t="shared" si="9"/>
      </c>
      <c r="AC62" s="4830">
        <f t="shared" si="1"/>
      </c>
      <c r="AD62" s="4820">
        <f t="shared" si="27"/>
      </c>
      <c r="AE62" s="4831">
        <f t="shared" si="18"/>
      </c>
      <c r="AF62" s="4920">
        <f>VLOOKUP(C62,'Data Products'!$A:$J,10,0)</f>
      </c>
      <c r="AG62" s="4921">
        <f t="shared" si="4"/>
      </c>
      <c r="AH62" s="4823">
        <f t="shared" si="31"/>
      </c>
      <c r="AI62" s="4925"/>
      <c r="AJ62" s="4929"/>
      <c r="AK62" s="4827">
        <v>40</v>
      </c>
      <c r="AL62" s="4826"/>
      <c r="AM62" s="4827"/>
      <c r="AN62" s="4827"/>
    </row>
    <row customHeight="true" hidden="true" ht="18" r="63">
      <c r="A63" s="4910">
        <v>30</v>
      </c>
      <c r="B63" s="4808" t="s">
        <v>4624</v>
      </c>
      <c r="C63" s="4910" t="s">
        <v>4675</v>
      </c>
      <c r="D63" s="4934"/>
      <c r="E63" s="4934"/>
      <c r="F63" s="4913">
        <v>0</v>
      </c>
      <c r="G63" s="4913">
        <v>0</v>
      </c>
      <c r="H63" s="4914"/>
      <c r="I63" s="4915">
        <f>VLOOKUP(C63,'Data Products'!$A:$J,2,0)</f>
      </c>
      <c r="J63" s="4874">
        <f t="shared" si="24"/>
      </c>
      <c r="K63" s="4875">
        <v>45869</v>
      </c>
      <c r="L63" s="4817">
        <f t="shared" si="15"/>
      </c>
      <c r="M63" s="4924">
        <v>0</v>
      </c>
      <c r="N63" s="4839">
        <v>0</v>
      </c>
      <c r="O63" s="4841"/>
      <c r="P63" s="4813"/>
      <c r="Q63" s="4808" t="s">
        <v>4670</v>
      </c>
      <c r="R63" s="4885"/>
      <c r="S63" s="4885"/>
      <c r="T63" s="4918"/>
      <c r="U63" s="4889"/>
      <c r="V63" s="4885"/>
      <c r="W63" s="4885"/>
      <c r="X63" s="4885"/>
      <c r="Y63" s="4885"/>
      <c r="Z63" s="4885"/>
      <c r="AA63" s="4885"/>
      <c r="AB63" s="4919">
        <f t="shared" si="9"/>
      </c>
      <c r="AC63" s="4830">
        <f t="shared" si="1"/>
      </c>
      <c r="AD63" s="4820">
        <f t="shared" si="27"/>
      </c>
      <c r="AE63" s="4831">
        <f t="shared" si="18"/>
      </c>
      <c r="AF63" s="4920">
        <f>VLOOKUP(C63,'Data Products'!$A:$J,10,0)</f>
      </c>
      <c r="AG63" s="4921">
        <f t="shared" si="4"/>
      </c>
      <c r="AH63" s="4823">
        <f t="shared" si="31"/>
      </c>
      <c r="AI63" s="4925"/>
      <c r="AJ63" s="4929"/>
      <c r="AK63" s="4827"/>
      <c r="AL63" s="4826"/>
      <c r="AM63" s="4827"/>
      <c r="AN63" s="4827"/>
    </row>
    <row customHeight="true" hidden="true" ht="18" r="64">
      <c r="A64" s="4910">
        <v>31</v>
      </c>
      <c r="B64" s="4808" t="s">
        <v>4624</v>
      </c>
      <c r="C64" s="4910" t="s">
        <v>4676</v>
      </c>
      <c r="D64" s="4934"/>
      <c r="E64" s="4934"/>
      <c r="F64" s="4913">
        <v>0</v>
      </c>
      <c r="G64" s="4913">
        <v>0</v>
      </c>
      <c r="H64" s="4914"/>
      <c r="I64" s="4915">
        <f>VLOOKUP(C64,'Data Products'!$A:$J,2,0)</f>
      </c>
      <c r="J64" s="4874">
        <f t="shared" si="24"/>
      </c>
      <c r="K64" s="4875">
        <v>45870</v>
      </c>
      <c r="L64" s="4817">
        <f t="shared" si="15"/>
      </c>
      <c r="M64" s="4924">
        <v>0</v>
      </c>
      <c r="N64" s="4839">
        <v>0</v>
      </c>
      <c r="O64" s="4841"/>
      <c r="P64" s="4813"/>
      <c r="Q64" s="4808" t="s">
        <v>4670</v>
      </c>
      <c r="R64" s="4885"/>
      <c r="S64" s="4885"/>
      <c r="T64" s="4918"/>
      <c r="U64" s="4889"/>
      <c r="V64" s="4885"/>
      <c r="W64" s="4885"/>
      <c r="X64" s="4885"/>
      <c r="Y64" s="4885"/>
      <c r="Z64" s="4885"/>
      <c r="AA64" s="4885"/>
      <c r="AB64" s="4919">
        <f t="shared" si="9"/>
      </c>
      <c r="AC64" s="4835">
        <f t="shared" si="1"/>
      </c>
      <c r="AD64" s="4820">
        <f t="shared" si="27"/>
      </c>
      <c r="AE64" s="4836">
        <f t="shared" si="18"/>
      </c>
      <c r="AF64" s="4920">
        <f>VLOOKUP(C64,'Data Products'!$A:$J,10,0)</f>
      </c>
      <c r="AG64" s="4921">
        <f t="shared" si="4"/>
      </c>
      <c r="AH64" s="4823">
        <f t="shared" si="31"/>
      </c>
      <c r="AI64" s="4925"/>
      <c r="AJ64" s="4929"/>
      <c r="AK64" s="4827"/>
      <c r="AL64" s="4826"/>
      <c r="AM64" s="4827"/>
      <c r="AN64" s="4827"/>
    </row>
    <row customHeight="true" hidden="true" ht="18" r="65">
      <c r="A65" s="4910">
        <v>32</v>
      </c>
      <c r="B65" s="4808" t="s">
        <v>4624</v>
      </c>
      <c r="C65" s="4910" t="s">
        <v>4677</v>
      </c>
      <c r="D65" s="4934"/>
      <c r="E65" s="4934"/>
      <c r="F65" s="4913">
        <v>0</v>
      </c>
      <c r="G65" s="4913">
        <v>0</v>
      </c>
      <c r="H65" s="4914"/>
      <c r="I65" s="4915">
        <f>VLOOKUP(C65,'Data Products'!$A:$J,2,0)</f>
      </c>
      <c r="J65" s="4874">
        <f t="shared" si="24"/>
      </c>
      <c r="K65" s="4875">
        <v>45871</v>
      </c>
      <c r="L65" s="4817">
        <f t="shared" si="15"/>
      </c>
      <c r="M65" s="4924">
        <v>0</v>
      </c>
      <c r="N65" s="4839">
        <v>0</v>
      </c>
      <c r="O65" s="4841"/>
      <c r="P65" s="4813"/>
      <c r="Q65" s="4808" t="s">
        <v>4678</v>
      </c>
      <c r="R65" s="4885"/>
      <c r="S65" s="4885"/>
      <c r="T65" s="4918"/>
      <c r="U65" s="4889"/>
      <c r="V65" s="4885"/>
      <c r="W65" s="4885"/>
      <c r="X65" s="4885"/>
      <c r="Y65" s="4885"/>
      <c r="Z65" s="4885"/>
      <c r="AA65" s="4885"/>
      <c r="AB65" s="4919">
        <f t="shared" si="9"/>
      </c>
      <c r="AC65" s="4830">
        <f t="shared" si="1"/>
      </c>
      <c r="AD65" s="4820">
        <f t="shared" si="27"/>
      </c>
      <c r="AE65" s="4831">
        <f t="shared" si="18"/>
      </c>
      <c r="AF65" s="4920">
        <f>VLOOKUP(C65,'Data Products'!$A:$J,10,0)</f>
      </c>
      <c r="AG65" s="4921">
        <f t="shared" si="4"/>
      </c>
      <c r="AH65" s="4823">
        <f t="shared" si="31"/>
      </c>
      <c r="AI65" s="4925"/>
      <c r="AJ65" s="4929"/>
      <c r="AK65" s="4827"/>
      <c r="AL65" s="4826"/>
      <c r="AM65" s="4827"/>
      <c r="AN65" s="4827"/>
    </row>
    <row customHeight="true" hidden="true" ht="18" r="66">
      <c r="A66" s="4910">
        <v>33</v>
      </c>
      <c r="B66" s="4808" t="s">
        <v>4624</v>
      </c>
      <c r="C66" s="4910" t="s">
        <v>4679</v>
      </c>
      <c r="D66" s="4934"/>
      <c r="E66" s="4934"/>
      <c r="F66" s="4913">
        <v>0</v>
      </c>
      <c r="G66" s="4913">
        <v>0</v>
      </c>
      <c r="H66" s="4914"/>
      <c r="I66" s="4915">
        <f>VLOOKUP(C66,'Data Products'!$A:$J,2,0)</f>
      </c>
      <c r="J66" s="4874">
        <f t="shared" si="24"/>
      </c>
      <c r="K66" s="4875">
        <v>45872</v>
      </c>
      <c r="L66" s="4817">
        <f t="shared" si="15"/>
      </c>
      <c r="M66" s="4924">
        <v>0</v>
      </c>
      <c r="N66" s="4839">
        <v>0</v>
      </c>
      <c r="O66" s="4841"/>
      <c r="P66" s="4813"/>
      <c r="Q66" s="4808" t="s">
        <v>4678</v>
      </c>
      <c r="R66" s="4885"/>
      <c r="S66" s="4885"/>
      <c r="T66" s="4918"/>
      <c r="U66" s="4889"/>
      <c r="V66" s="4885"/>
      <c r="W66" s="4885"/>
      <c r="X66" s="4885"/>
      <c r="Y66" s="4885"/>
      <c r="Z66" s="4885"/>
      <c r="AA66" s="4885"/>
      <c r="AB66" s="4919">
        <f t="shared" si="9"/>
      </c>
      <c r="AC66" s="4830">
        <f t="shared" si="1"/>
      </c>
      <c r="AD66" s="4820">
        <f t="shared" si="27"/>
      </c>
      <c r="AE66" s="4831">
        <f t="shared" si="18"/>
      </c>
      <c r="AF66" s="4920">
        <f>VLOOKUP(C66,'Data Products'!$A:$J,10,0)</f>
      </c>
      <c r="AG66" s="4921">
        <f t="shared" si="4"/>
      </c>
      <c r="AH66" s="4823">
        <f t="shared" si="31"/>
      </c>
      <c r="AI66" s="4925"/>
      <c r="AJ66" s="4929"/>
      <c r="AK66" s="4827"/>
      <c r="AL66" s="4826"/>
      <c r="AM66" s="4827"/>
      <c r="AN66" s="4827"/>
    </row>
    <row customHeight="true" hidden="true" ht="18" r="67">
      <c r="A67" s="4910">
        <v>34</v>
      </c>
      <c r="B67" s="4930" t="s">
        <v>4624</v>
      </c>
      <c r="C67" s="4936" t="s">
        <v>4680</v>
      </c>
      <c r="D67" s="4934"/>
      <c r="E67" s="4934"/>
      <c r="F67" s="4913">
        <v>0</v>
      </c>
      <c r="G67" s="4913">
        <v>0</v>
      </c>
      <c r="H67" s="4914"/>
      <c r="I67" s="4915">
        <f>VLOOKUP(C67,'Data Products'!$A:$J,2,0)</f>
      </c>
      <c r="J67" s="4874">
        <f t="shared" si="24"/>
      </c>
      <c r="K67" s="4875">
        <v>45873</v>
      </c>
      <c r="L67" s="4817">
        <f t="shared" si="15"/>
      </c>
      <c r="M67" s="4924">
        <v>0</v>
      </c>
      <c r="N67" s="4839">
        <v>0</v>
      </c>
      <c r="O67" s="4937"/>
      <c r="P67" s="4837"/>
      <c r="Q67" s="4808" t="s">
        <v>4678</v>
      </c>
      <c r="R67" s="4885"/>
      <c r="S67" s="4885"/>
      <c r="T67" s="4918"/>
      <c r="U67" s="4885"/>
      <c r="V67" s="4885"/>
      <c r="W67" s="4885"/>
      <c r="X67" s="4885"/>
      <c r="Y67" s="4885"/>
      <c r="Z67" s="4885"/>
      <c r="AA67" s="4885"/>
      <c r="AB67" s="4919">
        <f t="shared" si="9"/>
      </c>
      <c r="AC67" s="4830">
        <f t="shared" si="1"/>
      </c>
      <c r="AD67" s="4820">
        <f t="shared" si="27"/>
      </c>
      <c r="AE67" s="4831">
        <f t="shared" si="18"/>
      </c>
      <c r="AF67" s="4920">
        <f>VLOOKUP(C67,'Data Products'!$A:$J,10,0)</f>
      </c>
      <c r="AG67" s="4921">
        <f t="shared" si="4"/>
      </c>
      <c r="AH67" s="4823">
        <f t="shared" si="31"/>
      </c>
      <c r="AI67" s="4925"/>
      <c r="AJ67" s="4929"/>
      <c r="AK67" s="4827"/>
      <c r="AL67" s="4826"/>
      <c r="AM67" s="4827"/>
      <c r="AN67" s="4827"/>
    </row>
    <row customHeight="true" hidden="true" ht="18" r="68">
      <c r="A68" s="4910">
        <v>35</v>
      </c>
      <c r="B68" s="4910" t="s">
        <v>4578</v>
      </c>
      <c r="C68" s="4910" t="s">
        <v>4681</v>
      </c>
      <c r="D68" s="4852" t="s">
        <v>4682</v>
      </c>
      <c r="E68" s="4852" t="s">
        <v>4682</v>
      </c>
      <c r="F68" s="4913">
        <v>0</v>
      </c>
      <c r="G68" s="4913">
        <v>0</v>
      </c>
      <c r="H68" s="4938"/>
      <c r="I68" s="4915">
        <f>VLOOKUP(C68,'Data Products'!$A:$J,2,0)</f>
      </c>
      <c r="J68" s="4874">
        <f t="shared" si="24"/>
      </c>
      <c r="K68" s="4875">
        <v>45874</v>
      </c>
      <c r="L68" s="4817">
        <f t="shared" si="15"/>
      </c>
      <c r="M68" s="4939">
        <v>0</v>
      </c>
      <c r="N68" s="4839">
        <v>0</v>
      </c>
      <c r="O68" s="4841"/>
      <c r="P68" s="4813"/>
      <c r="Q68" s="4930" t="s">
        <v>4683</v>
      </c>
      <c r="R68" s="4885"/>
      <c r="S68" s="4885"/>
      <c r="T68" s="4918"/>
      <c r="U68" s="4885"/>
      <c r="V68" s="4885"/>
      <c r="W68" s="4885"/>
      <c r="X68" s="4885"/>
      <c r="Y68" s="4885"/>
      <c r="Z68" s="4885"/>
      <c r="AA68" s="4885"/>
      <c r="AB68" s="4919">
        <f t="shared" si="9"/>
      </c>
      <c r="AC68" s="4835">
        <f t="shared" si="1"/>
      </c>
      <c r="AD68" s="4820">
        <f t="shared" si="27"/>
      </c>
      <c r="AE68" s="4836">
        <f t="shared" si="18"/>
      </c>
      <c r="AF68" s="4920">
        <f>VLOOKUP(C68,'Data Products'!$A:$J,10,0)</f>
      </c>
      <c r="AG68" s="4921">
        <f t="shared" si="4"/>
      </c>
      <c r="AH68" s="4823">
        <f t="shared" si="31"/>
      </c>
      <c r="AI68" s="4925"/>
      <c r="AJ68" s="4929"/>
      <c r="AK68" s="4827">
        <v>50</v>
      </c>
      <c r="AL68" s="4826"/>
      <c r="AM68" s="4827"/>
      <c r="AN68" s="4827"/>
    </row>
    <row customHeight="true" hidden="true" ht="18" r="69">
      <c r="A69" s="4910">
        <v>36</v>
      </c>
      <c r="B69" s="4931" t="s">
        <v>4632</v>
      </c>
      <c r="C69" s="4940" t="s">
        <v>4684</v>
      </c>
      <c r="D69" s="4934"/>
      <c r="E69" s="4934"/>
      <c r="F69" s="4913">
        <v>0</v>
      </c>
      <c r="G69" s="4913">
        <v>0</v>
      </c>
      <c r="H69" s="4914"/>
      <c r="I69" s="4915">
        <f>VLOOKUP(C69,'Data Products'!$A:$J,2,0)</f>
      </c>
      <c r="J69" s="4874">
        <f t="shared" si="24"/>
      </c>
      <c r="K69" s="4875">
        <v>45875</v>
      </c>
      <c r="L69" s="4817">
        <f t="shared" si="15"/>
      </c>
      <c r="M69" s="4924">
        <v>0</v>
      </c>
      <c r="N69" s="4839">
        <v>0</v>
      </c>
      <c r="O69" s="4941"/>
      <c r="P69" s="4844"/>
      <c r="Q69" s="4808" t="s">
        <v>4683</v>
      </c>
      <c r="R69" s="4885"/>
      <c r="S69" s="4885"/>
      <c r="T69" s="4918"/>
      <c r="U69" s="4885"/>
      <c r="V69" s="4885"/>
      <c r="W69" s="4885"/>
      <c r="X69" s="4885"/>
      <c r="Y69" s="4885"/>
      <c r="Z69" s="4885"/>
      <c r="AA69" s="4885"/>
      <c r="AB69" s="4919">
        <f t="shared" si="9"/>
      </c>
      <c r="AC69" s="4835">
        <f t="shared" si="1"/>
      </c>
      <c r="AD69" s="4820">
        <f t="shared" si="27"/>
      </c>
      <c r="AE69" s="4836">
        <f t="shared" si="18"/>
      </c>
      <c r="AF69" s="4920">
        <f>VLOOKUP(C69,'Data Products'!$A:$J,10,0)</f>
      </c>
      <c r="AG69" s="4921">
        <f t="shared" si="4"/>
      </c>
      <c r="AH69" s="4823">
        <f t="shared" si="31"/>
      </c>
      <c r="AI69" s="4925"/>
      <c r="AJ69" s="4942"/>
      <c r="AK69" s="4943"/>
      <c r="AL69" s="4944"/>
      <c r="AM69" s="4943"/>
      <c r="AN69" s="4943"/>
    </row>
    <row customHeight="true" hidden="true" ht="18" r="70">
      <c r="A70" s="4910">
        <v>37</v>
      </c>
      <c r="B70" s="4931" t="s">
        <v>4632</v>
      </c>
      <c r="C70" s="4910" t="s">
        <v>4685</v>
      </c>
      <c r="D70" s="4934"/>
      <c r="E70" s="4934"/>
      <c r="F70" s="4913">
        <v>0</v>
      </c>
      <c r="G70" s="4913">
        <v>0</v>
      </c>
      <c r="H70" s="4924"/>
      <c r="I70" s="4915">
        <f>VLOOKUP(C70,'Data Products'!$A:$J,2,0)</f>
      </c>
      <c r="J70" s="4874">
        <f t="shared" si="24"/>
      </c>
      <c r="K70" s="4875">
        <v>45876</v>
      </c>
      <c r="L70" s="4817">
        <f t="shared" si="15"/>
      </c>
      <c r="M70" s="4924">
        <v>0</v>
      </c>
      <c r="N70" s="4839">
        <v>0</v>
      </c>
      <c r="O70" s="4841"/>
      <c r="P70" s="4813"/>
      <c r="Q70" s="4808" t="s">
        <v>4683</v>
      </c>
      <c r="R70" s="4885"/>
      <c r="S70" s="4885"/>
      <c r="T70" s="4918"/>
      <c r="U70" s="4885"/>
      <c r="V70" s="4885"/>
      <c r="W70" s="4885"/>
      <c r="X70" s="4885"/>
      <c r="Y70" s="4885"/>
      <c r="Z70" s="4885"/>
      <c r="AA70" s="4885"/>
      <c r="AB70" s="4919">
        <f t="shared" si="9"/>
      </c>
      <c r="AC70" s="4835">
        <f t="shared" si="1"/>
      </c>
      <c r="AD70" s="4820">
        <f t="shared" si="27"/>
      </c>
      <c r="AE70" s="4836">
        <f t="shared" si="18"/>
      </c>
      <c r="AF70" s="4920">
        <f>VLOOKUP(C70,'Data Products'!$A:$J,10,0)</f>
      </c>
      <c r="AG70" s="4921">
        <f t="shared" si="4"/>
      </c>
      <c r="AH70" s="4823">
        <f t="shared" si="31"/>
      </c>
      <c r="AI70" s="4925"/>
      <c r="AJ70" s="4929"/>
      <c r="AK70" s="4827"/>
      <c r="AL70" s="4826"/>
      <c r="AM70" s="4827"/>
      <c r="AN70" s="4827"/>
    </row>
    <row customHeight="true" hidden="true" ht="18" r="71">
      <c r="A71" s="4910">
        <v>38</v>
      </c>
      <c r="B71" s="4931" t="s">
        <v>4632</v>
      </c>
      <c r="C71" s="4910" t="s">
        <v>4686</v>
      </c>
      <c r="D71" s="4934"/>
      <c r="E71" s="4934"/>
      <c r="F71" s="4913">
        <v>0</v>
      </c>
      <c r="G71" s="4913">
        <v>0</v>
      </c>
      <c r="H71" s="4924"/>
      <c r="I71" s="4915">
        <f>VLOOKUP(C71,'Data Products'!$A:$J,2,0)</f>
      </c>
      <c r="J71" s="4874">
        <f t="shared" si="24"/>
      </c>
      <c r="K71" s="4875">
        <v>45877</v>
      </c>
      <c r="L71" s="4817">
        <f t="shared" si="15"/>
      </c>
      <c r="M71" s="4924">
        <v>0</v>
      </c>
      <c r="N71" s="4839">
        <v>0</v>
      </c>
      <c r="O71" s="4841"/>
      <c r="P71" s="4813"/>
      <c r="Q71" s="4808" t="s">
        <v>4683</v>
      </c>
      <c r="R71" s="4885"/>
      <c r="S71" s="4885"/>
      <c r="T71" s="4918"/>
      <c r="U71" s="4885"/>
      <c r="V71" s="4885"/>
      <c r="W71" s="4885"/>
      <c r="X71" s="4885"/>
      <c r="Y71" s="4885"/>
      <c r="Z71" s="4885"/>
      <c r="AA71" s="4885"/>
      <c r="AB71" s="4919">
        <f t="shared" si="9"/>
      </c>
      <c r="AC71" s="4835">
        <f t="shared" si="1"/>
      </c>
      <c r="AD71" s="4820">
        <f t="shared" si="27"/>
      </c>
      <c r="AE71" s="4836">
        <f t="shared" si="18"/>
      </c>
      <c r="AF71" s="4920">
        <f>VLOOKUP(C71,'Data Products'!$A:$J,10,0)</f>
      </c>
      <c r="AG71" s="4921">
        <f t="shared" si="4"/>
      </c>
      <c r="AH71" s="4823">
        <f t="shared" si="31"/>
      </c>
      <c r="AI71" s="4925"/>
      <c r="AJ71" s="4929"/>
      <c r="AK71" s="4827"/>
      <c r="AL71" s="4826"/>
      <c r="AM71" s="4827"/>
      <c r="AN71" s="4827"/>
    </row>
    <row customHeight="true" hidden="true" ht="18" r="72">
      <c r="A72" s="4910">
        <v>39</v>
      </c>
      <c r="B72" s="4931" t="s">
        <v>4578</v>
      </c>
      <c r="C72" s="4910" t="s">
        <v>4687</v>
      </c>
      <c r="D72" s="4852" t="s">
        <v>4688</v>
      </c>
      <c r="E72" s="4852" t="s">
        <v>4688</v>
      </c>
      <c r="F72" s="4913">
        <v>0</v>
      </c>
      <c r="G72" s="4913">
        <v>0</v>
      </c>
      <c r="H72" s="4924"/>
      <c r="I72" s="4915">
        <f>VLOOKUP(C72,'Data Products'!$A:$J,2,0)</f>
      </c>
      <c r="J72" s="4874">
        <f t="shared" si="24"/>
      </c>
      <c r="K72" s="4875">
        <v>45878</v>
      </c>
      <c r="L72" s="4817">
        <f t="shared" si="15"/>
      </c>
      <c r="M72" s="4924">
        <v>0</v>
      </c>
      <c r="N72" s="4839">
        <v>0</v>
      </c>
      <c r="O72" s="4841"/>
      <c r="P72" s="4813"/>
      <c r="Q72" s="4808" t="s">
        <v>4689</v>
      </c>
      <c r="R72" s="4885"/>
      <c r="S72" s="4885"/>
      <c r="T72" s="4918"/>
      <c r="U72" s="4885"/>
      <c r="V72" s="4885"/>
      <c r="W72" s="4885"/>
      <c r="X72" s="4885"/>
      <c r="Y72" s="4885"/>
      <c r="Z72" s="4885"/>
      <c r="AA72" s="4885"/>
      <c r="AB72" s="4919">
        <f t="shared" si="9"/>
      </c>
      <c r="AC72" s="4835">
        <f t="shared" si="1"/>
      </c>
      <c r="AD72" s="4820">
        <f t="shared" si="27"/>
      </c>
      <c r="AE72" s="4836">
        <f t="shared" si="18"/>
      </c>
      <c r="AF72" s="4920">
        <f>VLOOKUP(C72,'Data Products'!$A:$J,10,0)</f>
      </c>
      <c r="AG72" s="4921">
        <f t="shared" si="4"/>
      </c>
      <c r="AH72" s="4823"/>
      <c r="AI72" s="4925"/>
      <c r="AJ72" s="4929"/>
      <c r="AK72" s="4827"/>
      <c r="AL72" s="4826"/>
      <c r="AM72" s="4827"/>
      <c r="AN72" s="4827"/>
    </row>
    <row customHeight="true" hidden="true" ht="18" r="73">
      <c r="A73" s="4910">
        <v>40</v>
      </c>
      <c r="B73" s="4808" t="s">
        <v>4624</v>
      </c>
      <c r="C73" s="4910" t="s">
        <v>4690</v>
      </c>
      <c r="D73" s="4945"/>
      <c r="E73" s="4945"/>
      <c r="F73" s="4913">
        <v>0</v>
      </c>
      <c r="G73" s="4913">
        <v>0</v>
      </c>
      <c r="H73" s="4924"/>
      <c r="I73" s="4915">
        <f>VLOOKUP(C73,'Data Products'!$A:$J,2,0)</f>
      </c>
      <c r="J73" s="4874">
        <f t="shared" si="24"/>
      </c>
      <c r="K73" s="4875">
        <v>45879</v>
      </c>
      <c r="L73" s="4817">
        <f t="shared" si="15"/>
      </c>
      <c r="M73" s="4924">
        <v>0</v>
      </c>
      <c r="N73" s="4839">
        <v>0</v>
      </c>
      <c r="O73" s="4946"/>
      <c r="P73" s="4829"/>
      <c r="Q73" s="4808" t="s">
        <v>4691</v>
      </c>
      <c r="R73" s="4885"/>
      <c r="S73" s="4885"/>
      <c r="T73" s="4918"/>
      <c r="U73" s="4885"/>
      <c r="V73" s="4885"/>
      <c r="W73" s="4885"/>
      <c r="X73" s="4885"/>
      <c r="Y73" s="4885"/>
      <c r="Z73" s="4885"/>
      <c r="AA73" s="4885"/>
      <c r="AB73" s="4947">
        <f t="shared" si="9"/>
      </c>
      <c r="AC73" s="4948">
        <f t="shared" si="1"/>
      </c>
      <c r="AD73" s="4820">
        <f t="shared" si="27"/>
      </c>
      <c r="AE73" s="4831">
        <f t="shared" si="18"/>
      </c>
      <c r="AF73" s="4920">
        <f>VLOOKUP(C73,'Data Products'!$A:$J,10,0)</f>
      </c>
      <c r="AG73" s="4921">
        <f t="shared" si="4"/>
      </c>
      <c r="AH73" s="4823">
        <f t="shared" ref="AH73:AH105" si="32">IF(J73&lt;=90,F73,0)</f>
      </c>
      <c r="AI73" s="4925"/>
      <c r="AJ73" s="4929"/>
      <c r="AK73" s="4827"/>
      <c r="AL73" s="4826"/>
      <c r="AM73" s="4827"/>
      <c r="AN73" s="4827"/>
    </row>
    <row customHeight="true" hidden="true" ht="18" r="74">
      <c r="A74" s="4910">
        <v>41</v>
      </c>
      <c r="B74" s="4808" t="s">
        <v>4624</v>
      </c>
      <c r="C74" s="4910" t="s">
        <v>4692</v>
      </c>
      <c r="D74" s="4934"/>
      <c r="E74" s="4934"/>
      <c r="F74" s="4913">
        <v>0</v>
      </c>
      <c r="G74" s="4913">
        <v>0</v>
      </c>
      <c r="H74" s="4924"/>
      <c r="I74" s="4915">
        <f>VLOOKUP(C74,'Data Products'!$A:$J,2,0)</f>
      </c>
      <c r="J74" s="4874">
        <f t="shared" si="24"/>
      </c>
      <c r="K74" s="4875">
        <v>45880</v>
      </c>
      <c r="L74" s="4817">
        <f t="shared" si="15"/>
      </c>
      <c r="M74" s="4924">
        <v>0</v>
      </c>
      <c r="N74" s="4839">
        <v>0</v>
      </c>
      <c r="O74" s="4949"/>
      <c r="P74" s="4950"/>
      <c r="Q74" s="4808" t="s">
        <v>4691</v>
      </c>
      <c r="R74" s="4885"/>
      <c r="S74" s="4885"/>
      <c r="T74" s="4885"/>
      <c r="U74" s="4885"/>
      <c r="V74" s="4885"/>
      <c r="W74" s="4885"/>
      <c r="X74" s="4885"/>
      <c r="Y74" s="4885"/>
      <c r="Z74" s="4885"/>
      <c r="AA74" s="4885"/>
      <c r="AB74" s="4919">
        <f t="shared" si="9"/>
      </c>
      <c r="AC74" s="4948">
        <f t="shared" si="1"/>
      </c>
      <c r="AD74" s="4820">
        <f t="shared" si="27"/>
      </c>
      <c r="AE74" s="4831">
        <f t="shared" si="18"/>
      </c>
      <c r="AF74" s="4920">
        <f>VLOOKUP(C74,'Data Products'!$A:$J,10,0)</f>
      </c>
      <c r="AG74" s="4921">
        <f t="shared" si="4"/>
      </c>
      <c r="AH74" s="4823">
        <f t="shared" si="32"/>
      </c>
      <c r="AI74" s="4925"/>
      <c r="AJ74" s="4929"/>
      <c r="AK74" s="4827"/>
      <c r="AL74" s="4826"/>
      <c r="AM74" s="4827"/>
      <c r="AN74" s="4827"/>
    </row>
    <row customHeight="true" hidden="true" ht="18" r="75">
      <c r="A75" s="4910">
        <v>42</v>
      </c>
      <c r="B75" s="4808" t="s">
        <v>4624</v>
      </c>
      <c r="C75" s="4910" t="s">
        <v>4693</v>
      </c>
      <c r="D75" s="4934"/>
      <c r="E75" s="4934"/>
      <c r="F75" s="4913">
        <v>0</v>
      </c>
      <c r="G75" s="4913">
        <v>0</v>
      </c>
      <c r="H75" s="4924"/>
      <c r="I75" s="4915">
        <f>VLOOKUP(C75,'Data Products'!$A:$J,2,0)</f>
      </c>
      <c r="J75" s="4874">
        <f t="shared" si="24"/>
      </c>
      <c r="K75" s="4875">
        <v>45881</v>
      </c>
      <c r="L75" s="4817">
        <f t="shared" si="15"/>
      </c>
      <c r="M75" s="4924">
        <v>0</v>
      </c>
      <c r="N75" s="4839">
        <v>0</v>
      </c>
      <c r="O75" s="4949"/>
      <c r="P75" s="4950"/>
      <c r="Q75" s="4808" t="s">
        <v>4691</v>
      </c>
      <c r="R75" s="4885"/>
      <c r="S75" s="4885"/>
      <c r="T75" s="4885"/>
      <c r="U75" s="4885"/>
      <c r="V75" s="4885"/>
      <c r="W75" s="4885"/>
      <c r="X75" s="4885"/>
      <c r="Y75" s="4885"/>
      <c r="Z75" s="4885"/>
      <c r="AA75" s="4885"/>
      <c r="AB75" s="4919">
        <f t="shared" si="9"/>
      </c>
      <c r="AC75" s="4948">
        <f t="shared" si="1"/>
      </c>
      <c r="AD75" s="4820">
        <f t="shared" si="27"/>
      </c>
      <c r="AE75" s="4831">
        <f t="shared" si="18"/>
      </c>
      <c r="AF75" s="4920">
        <f>VLOOKUP(C75,'Data Products'!$A:$J,10,0)</f>
      </c>
      <c r="AG75" s="4921">
        <f t="shared" si="4"/>
      </c>
      <c r="AH75" s="4823">
        <f t="shared" si="32"/>
      </c>
      <c r="AI75" s="4925"/>
      <c r="AJ75" s="4929"/>
      <c r="AK75" s="4827"/>
      <c r="AL75" s="4826"/>
      <c r="AM75" s="4827"/>
      <c r="AN75" s="4827"/>
    </row>
    <row customHeight="true" hidden="true" ht="18" r="76">
      <c r="A76" s="4910">
        <v>43</v>
      </c>
      <c r="B76" s="4808" t="s">
        <v>4624</v>
      </c>
      <c r="C76" s="4910" t="s">
        <v>4694</v>
      </c>
      <c r="D76" s="4934"/>
      <c r="E76" s="4934"/>
      <c r="F76" s="4913">
        <v>0</v>
      </c>
      <c r="G76" s="4913">
        <v>0</v>
      </c>
      <c r="H76" s="4924"/>
      <c r="I76" s="4915">
        <f>VLOOKUP(C76,'Data Products'!$A:$J,2,0)</f>
      </c>
      <c r="J76" s="4874">
        <f t="shared" si="24"/>
      </c>
      <c r="K76" s="4875">
        <v>45882</v>
      </c>
      <c r="L76" s="4817">
        <f t="shared" si="15"/>
      </c>
      <c r="M76" s="4924">
        <v>0</v>
      </c>
      <c r="N76" s="4839">
        <v>0</v>
      </c>
      <c r="O76" s="4949"/>
      <c r="P76" s="4950"/>
      <c r="Q76" s="4808" t="s">
        <v>4691</v>
      </c>
      <c r="R76" s="4885"/>
      <c r="S76" s="4885"/>
      <c r="T76" s="4885"/>
      <c r="U76" s="4885"/>
      <c r="V76" s="4885"/>
      <c r="W76" s="4885"/>
      <c r="X76" s="4885"/>
      <c r="Y76" s="4885"/>
      <c r="Z76" s="4885"/>
      <c r="AA76" s="4885"/>
      <c r="AB76" s="4919">
        <f t="shared" si="9"/>
      </c>
      <c r="AC76" s="4948">
        <f t="shared" si="1"/>
      </c>
      <c r="AD76" s="4820">
        <f t="shared" si="27"/>
      </c>
      <c r="AE76" s="4831">
        <f t="shared" si="18"/>
      </c>
      <c r="AF76" s="4920">
        <f>VLOOKUP(C76,'Data Products'!$A:$J,10,0)</f>
      </c>
      <c r="AG76" s="4921">
        <f t="shared" si="4"/>
      </c>
      <c r="AH76" s="4823">
        <f t="shared" si="32"/>
      </c>
      <c r="AI76" s="4925"/>
      <c r="AJ76" s="4929"/>
      <c r="AK76" s="4827"/>
      <c r="AL76" s="4826"/>
      <c r="AM76" s="4827"/>
      <c r="AN76" s="4827"/>
    </row>
    <row customHeight="true" hidden="true" ht="18" r="77">
      <c r="A77" s="4910">
        <v>44</v>
      </c>
      <c r="B77" s="4808" t="s">
        <v>4578</v>
      </c>
      <c r="C77" s="4886" t="s">
        <v>4695</v>
      </c>
      <c r="D77" s="4852" t="s">
        <v>4695</v>
      </c>
      <c r="E77" s="4852" t="s">
        <v>4695</v>
      </c>
      <c r="F77" s="4913">
        <v>0</v>
      </c>
      <c r="G77" s="4913">
        <v>0</v>
      </c>
      <c r="H77" s="4924"/>
      <c r="I77" s="4915">
        <f>VLOOKUP(C77,'Data Products'!$A:$J,2,0)</f>
      </c>
      <c r="J77" s="4874">
        <f t="shared" si="24"/>
      </c>
      <c r="K77" s="4875">
        <v>45883</v>
      </c>
      <c r="L77" s="4817">
        <f t="shared" si="15"/>
      </c>
      <c r="M77" s="4924">
        <v>0</v>
      </c>
      <c r="N77" s="4839">
        <v>0</v>
      </c>
      <c r="O77" s="4949"/>
      <c r="P77" s="4950"/>
      <c r="Q77" s="4808" t="s">
        <v>4691</v>
      </c>
      <c r="R77" s="4885"/>
      <c r="S77" s="4885"/>
      <c r="T77" s="4885"/>
      <c r="U77" s="4885"/>
      <c r="V77" s="4885"/>
      <c r="W77" s="4885"/>
      <c r="X77" s="4885"/>
      <c r="Y77" s="4885"/>
      <c r="Z77" s="4885"/>
      <c r="AA77" s="4885"/>
      <c r="AB77" s="4919">
        <f t="shared" si="9"/>
      </c>
      <c r="AC77" s="4951">
        <f t="shared" si="1"/>
      </c>
      <c r="AD77" s="4820">
        <f t="shared" si="27"/>
      </c>
      <c r="AE77" s="4836">
        <f t="shared" si="18"/>
      </c>
      <c r="AF77" s="4920">
        <f>VLOOKUP(C77,'Data Products'!$A:$J,10,0)</f>
      </c>
      <c r="AG77" s="4921">
        <f t="shared" si="4"/>
      </c>
      <c r="AH77" s="4823">
        <f t="shared" si="32"/>
      </c>
      <c r="AI77" s="4925"/>
      <c r="AJ77" s="4929"/>
      <c r="AK77" s="4827"/>
      <c r="AL77" s="4826"/>
      <c r="AM77" s="4827"/>
      <c r="AN77" s="4827"/>
    </row>
    <row customHeight="true" hidden="true" ht="18" r="78">
      <c r="A78" s="4910">
        <v>45</v>
      </c>
      <c r="B78" s="4808" t="s">
        <v>4624</v>
      </c>
      <c r="C78" s="4910" t="s">
        <v>4696</v>
      </c>
      <c r="D78" s="4934"/>
      <c r="E78" s="4934"/>
      <c r="F78" s="4913">
        <v>0</v>
      </c>
      <c r="G78" s="4913">
        <v>0</v>
      </c>
      <c r="H78" s="4924"/>
      <c r="I78" s="4915">
        <f>VLOOKUP(C78,'Data Products'!$A:$J,2,0)</f>
      </c>
      <c r="J78" s="4874">
        <f t="shared" si="24"/>
      </c>
      <c r="K78" s="4875">
        <v>45884</v>
      </c>
      <c r="L78" s="4817">
        <f t="shared" si="15"/>
      </c>
      <c r="M78" s="4924">
        <v>0</v>
      </c>
      <c r="N78" s="4839">
        <v>0</v>
      </c>
      <c r="O78" s="4949"/>
      <c r="P78" s="4950"/>
      <c r="Q78" s="4808" t="s">
        <v>4691</v>
      </c>
      <c r="R78" s="4885"/>
      <c r="S78" s="4885"/>
      <c r="T78" s="4885"/>
      <c r="U78" s="4885"/>
      <c r="V78" s="4885"/>
      <c r="W78" s="4885"/>
      <c r="X78" s="4885"/>
      <c r="Y78" s="4885"/>
      <c r="Z78" s="4885"/>
      <c r="AA78" s="4885"/>
      <c r="AB78" s="4919">
        <f t="shared" si="9"/>
      </c>
      <c r="AC78" s="4948">
        <f t="shared" si="1"/>
      </c>
      <c r="AD78" s="4820">
        <f t="shared" si="27"/>
      </c>
      <c r="AE78" s="4836">
        <f t="shared" si="18"/>
      </c>
      <c r="AF78" s="4920">
        <f>VLOOKUP(C78,'Data Products'!$A:$J,10,0)</f>
      </c>
      <c r="AG78" s="4921">
        <f t="shared" si="4"/>
      </c>
      <c r="AH78" s="4823">
        <f t="shared" si="32"/>
      </c>
      <c r="AI78" s="4925"/>
      <c r="AJ78" s="4929"/>
      <c r="AK78" s="4827"/>
      <c r="AL78" s="4826"/>
      <c r="AM78" s="4827"/>
      <c r="AN78" s="4827"/>
    </row>
    <row customHeight="true" hidden="true" ht="18" r="79">
      <c r="A79" s="4910">
        <v>46</v>
      </c>
      <c r="B79" s="4808" t="s">
        <v>4624</v>
      </c>
      <c r="C79" s="4910" t="s">
        <v>4697</v>
      </c>
      <c r="D79" s="4934"/>
      <c r="E79" s="4934"/>
      <c r="F79" s="4913">
        <v>0</v>
      </c>
      <c r="G79" s="4913">
        <v>0</v>
      </c>
      <c r="H79" s="4924"/>
      <c r="I79" s="4915">
        <f>VLOOKUP(C79,'Data Products'!$A:$J,2,0)</f>
      </c>
      <c r="J79" s="4874">
        <f t="shared" si="24"/>
      </c>
      <c r="K79" s="4875">
        <v>45885</v>
      </c>
      <c r="L79" s="4817">
        <f t="shared" si="15"/>
      </c>
      <c r="M79" s="4924">
        <v>0</v>
      </c>
      <c r="N79" s="4839">
        <v>0</v>
      </c>
      <c r="O79" s="4949"/>
      <c r="P79" s="4950"/>
      <c r="Q79" s="4808" t="s">
        <v>4691</v>
      </c>
      <c r="R79" s="4885"/>
      <c r="S79" s="4885"/>
      <c r="T79" s="4885"/>
      <c r="U79" s="4885"/>
      <c r="V79" s="4885"/>
      <c r="W79" s="4885"/>
      <c r="X79" s="4885"/>
      <c r="Y79" s="4885"/>
      <c r="Z79" s="4885"/>
      <c r="AA79" s="4885"/>
      <c r="AB79" s="4919">
        <f t="shared" si="9"/>
      </c>
      <c r="AC79" s="4948">
        <f t="shared" si="1"/>
      </c>
      <c r="AD79" s="4820">
        <f t="shared" si="27"/>
      </c>
      <c r="AE79" s="4836">
        <f t="shared" si="18"/>
      </c>
      <c r="AF79" s="4920">
        <f>VLOOKUP(C79,'Data Products'!$A:$J,10,0)</f>
      </c>
      <c r="AG79" s="4921">
        <f t="shared" si="4"/>
      </c>
      <c r="AH79" s="4823">
        <f t="shared" si="32"/>
      </c>
      <c r="AI79" s="4925"/>
      <c r="AJ79" s="4929"/>
      <c r="AK79" s="4827"/>
      <c r="AL79" s="4826"/>
      <c r="AM79" s="4827"/>
      <c r="AN79" s="4827"/>
    </row>
    <row customHeight="true" hidden="true" ht="18" r="80">
      <c r="A80" s="4910">
        <v>47</v>
      </c>
      <c r="B80" s="4808" t="s">
        <v>4624</v>
      </c>
      <c r="C80" s="4936" t="s">
        <v>4698</v>
      </c>
      <c r="D80" s="4934"/>
      <c r="E80" s="4934"/>
      <c r="F80" s="4913">
        <v>0</v>
      </c>
      <c r="G80" s="4913">
        <v>0</v>
      </c>
      <c r="H80" s="4939"/>
      <c r="I80" s="4915">
        <f>VLOOKUP(C80,'Data Products'!$A:$J,2,0)</f>
      </c>
      <c r="J80" s="4874">
        <f t="shared" si="24"/>
      </c>
      <c r="K80" s="4875">
        <v>45886</v>
      </c>
      <c r="L80" s="4817">
        <f t="shared" si="15"/>
      </c>
      <c r="M80" s="4939">
        <v>0</v>
      </c>
      <c r="N80" s="4839">
        <v>0</v>
      </c>
      <c r="O80" s="4952"/>
      <c r="P80" s="4953"/>
      <c r="Q80" s="4808" t="s">
        <v>4691</v>
      </c>
      <c r="R80" s="4885"/>
      <c r="S80" s="4885"/>
      <c r="T80" s="4885"/>
      <c r="U80" s="4885"/>
      <c r="V80" s="4885"/>
      <c r="W80" s="4885"/>
      <c r="X80" s="4885"/>
      <c r="Y80" s="4885"/>
      <c r="Z80" s="4885"/>
      <c r="AA80" s="4885"/>
      <c r="AB80" s="4954">
        <f t="shared" si="9"/>
      </c>
      <c r="AC80" s="4948">
        <f t="shared" si="1"/>
      </c>
      <c r="AD80" s="4820">
        <f t="shared" si="27"/>
      </c>
      <c r="AE80" s="4836">
        <f t="shared" si="18"/>
      </c>
      <c r="AF80" s="4920">
        <f>VLOOKUP(C80,'Data Products'!$A:$J,10,0)</f>
      </c>
      <c r="AG80" s="4921">
        <f t="shared" si="4"/>
      </c>
      <c r="AH80" s="4823">
        <f t="shared" si="32"/>
      </c>
      <c r="AI80" s="4925"/>
      <c r="AJ80" s="4929"/>
      <c r="AK80" s="4827"/>
      <c r="AL80" s="4826"/>
      <c r="AM80" s="4827"/>
      <c r="AN80" s="4827"/>
    </row>
    <row customHeight="true" hidden="true" ht="18" r="81">
      <c r="A81" s="4910">
        <v>48</v>
      </c>
      <c r="B81" s="4808" t="s">
        <v>4624</v>
      </c>
      <c r="C81" s="4910" t="s">
        <v>4699</v>
      </c>
      <c r="D81" s="4934"/>
      <c r="E81" s="4934"/>
      <c r="F81" s="4913">
        <v>0</v>
      </c>
      <c r="G81" s="4913">
        <v>0</v>
      </c>
      <c r="H81" s="4924"/>
      <c r="I81" s="4915">
        <f>VLOOKUP(C81,'Data Products'!$A:$J,2,0)</f>
      </c>
      <c r="J81" s="4874">
        <f t="shared" si="24"/>
      </c>
      <c r="K81" s="4875">
        <v>45887</v>
      </c>
      <c r="L81" s="4817">
        <f t="shared" si="15"/>
      </c>
      <c r="M81" s="4924">
        <v>0</v>
      </c>
      <c r="N81" s="4839">
        <v>0</v>
      </c>
      <c r="O81" s="4949"/>
      <c r="P81" s="4950"/>
      <c r="Q81" s="4808" t="s">
        <v>4691</v>
      </c>
      <c r="R81" s="4813"/>
      <c r="S81" s="4813"/>
      <c r="T81" s="4813"/>
      <c r="U81" s="4813"/>
      <c r="V81" s="4813"/>
      <c r="W81" s="4813"/>
      <c r="X81" s="4813"/>
      <c r="Y81" s="4813"/>
      <c r="Z81" s="4813"/>
      <c r="AA81" s="4813"/>
      <c r="AB81" s="4919">
        <f t="shared" si="9"/>
      </c>
      <c r="AC81" s="4948">
        <f t="shared" si="1"/>
      </c>
      <c r="AD81" s="4820">
        <f t="shared" si="27"/>
      </c>
      <c r="AE81" s="4836">
        <f t="shared" si="18"/>
      </c>
      <c r="AF81" s="4920">
        <f>VLOOKUP(C81,'Data Products'!$A:$J,10,0)</f>
      </c>
      <c r="AG81" s="4921">
        <f t="shared" si="4"/>
      </c>
      <c r="AH81" s="4823">
        <f t="shared" si="32"/>
      </c>
      <c r="AI81" s="4925"/>
      <c r="AJ81" s="4929"/>
      <c r="AK81" s="4827"/>
      <c r="AL81" s="4826"/>
      <c r="AM81" s="4827"/>
      <c r="AN81" s="4827"/>
    </row>
    <row customHeight="true" hidden="true" ht="18" r="82">
      <c r="A82" s="4910">
        <v>49</v>
      </c>
      <c r="B82" s="4808" t="s">
        <v>4624</v>
      </c>
      <c r="C82" s="4910" t="s">
        <v>4700</v>
      </c>
      <c r="D82" s="4934"/>
      <c r="E82" s="4934"/>
      <c r="F82" s="4913">
        <v>0</v>
      </c>
      <c r="G82" s="4913">
        <v>0</v>
      </c>
      <c r="H82" s="4924"/>
      <c r="I82" s="4915">
        <f>VLOOKUP(C82,'Data Products'!$A:$J,2,0)</f>
      </c>
      <c r="J82" s="4874">
        <f t="shared" si="24"/>
      </c>
      <c r="K82" s="4875">
        <v>45888</v>
      </c>
      <c r="L82" s="4817">
        <f t="shared" si="15"/>
      </c>
      <c r="M82" s="4924">
        <v>0</v>
      </c>
      <c r="N82" s="4839">
        <v>0</v>
      </c>
      <c r="O82" s="4949"/>
      <c r="P82" s="4950"/>
      <c r="Q82" s="4808" t="s">
        <v>4691</v>
      </c>
      <c r="R82" s="4813"/>
      <c r="S82" s="4813"/>
      <c r="T82" s="4813"/>
      <c r="U82" s="4813"/>
      <c r="V82" s="4813"/>
      <c r="W82" s="4813"/>
      <c r="X82" s="4813"/>
      <c r="Y82" s="4813"/>
      <c r="Z82" s="4813"/>
      <c r="AA82" s="4813"/>
      <c r="AB82" s="4919">
        <f t="shared" si="9"/>
      </c>
      <c r="AC82" s="4948">
        <f t="shared" si="1"/>
      </c>
      <c r="AD82" s="4820">
        <f t="shared" si="27"/>
      </c>
      <c r="AE82" s="4836">
        <f t="shared" si="18"/>
      </c>
      <c r="AF82" s="4920">
        <f>VLOOKUP(C82,'Data Products'!$A:$J,10,0)</f>
      </c>
      <c r="AG82" s="4921">
        <f t="shared" si="4"/>
      </c>
      <c r="AH82" s="4823">
        <f t="shared" si="32"/>
      </c>
      <c r="AI82" s="4925"/>
      <c r="AJ82" s="4929"/>
      <c r="AK82" s="4827"/>
      <c r="AL82" s="4826"/>
      <c r="AM82" s="4827"/>
      <c r="AN82" s="4827"/>
    </row>
    <row customHeight="true" hidden="true" ht="18" r="83">
      <c r="A83" s="4910">
        <v>50</v>
      </c>
      <c r="B83" s="4808" t="s">
        <v>4624</v>
      </c>
      <c r="C83" s="4910" t="s">
        <v>4701</v>
      </c>
      <c r="D83" s="4852" t="s">
        <v>4702</v>
      </c>
      <c r="E83" s="4852" t="s">
        <v>4702</v>
      </c>
      <c r="F83" s="4913">
        <v>0</v>
      </c>
      <c r="G83" s="4913">
        <v>0</v>
      </c>
      <c r="H83" s="4924"/>
      <c r="I83" s="4915">
        <f>VLOOKUP(C83,'Data Products'!$A:$J,2,0)</f>
      </c>
      <c r="J83" s="4874">
        <f t="shared" si="24"/>
      </c>
      <c r="K83" s="4875">
        <v>45889</v>
      </c>
      <c r="L83" s="4817">
        <f t="shared" si="15"/>
      </c>
      <c r="M83" s="4924">
        <v>0</v>
      </c>
      <c r="N83" s="4839">
        <v>0</v>
      </c>
      <c r="O83" s="4949"/>
      <c r="P83" s="4950"/>
      <c r="Q83" s="4808" t="s">
        <v>4691</v>
      </c>
      <c r="R83" s="4813"/>
      <c r="S83" s="4813"/>
      <c r="T83" s="4813"/>
      <c r="U83" s="4813"/>
      <c r="V83" s="4813"/>
      <c r="W83" s="4813"/>
      <c r="X83" s="4813"/>
      <c r="Y83" s="4813"/>
      <c r="Z83" s="4813"/>
      <c r="AA83" s="4813"/>
      <c r="AB83" s="4919">
        <f t="shared" si="9"/>
      </c>
      <c r="AC83" s="4857">
        <f t="shared" si="1"/>
      </c>
      <c r="AD83" s="4820">
        <f t="shared" si="27"/>
      </c>
      <c r="AE83" s="4836">
        <f t="shared" si="18"/>
      </c>
      <c r="AF83" s="4920">
        <f>VLOOKUP(C83,'Data Products'!$A:$J,10,0)</f>
      </c>
      <c r="AG83" s="4921">
        <f t="shared" si="4"/>
      </c>
      <c r="AH83" s="4823">
        <f t="shared" si="32"/>
      </c>
      <c r="AI83" s="4925"/>
      <c r="AJ83" s="4929"/>
      <c r="AK83" s="4827"/>
      <c r="AL83" s="4826"/>
      <c r="AM83" s="4827"/>
      <c r="AN83" s="4827"/>
    </row>
    <row customHeight="true" hidden="true" ht="18" r="84">
      <c r="A84" s="4910">
        <v>51</v>
      </c>
      <c r="B84" s="4808" t="s">
        <v>4624</v>
      </c>
      <c r="C84" s="4910" t="s">
        <v>4703</v>
      </c>
      <c r="D84" s="4852" t="s">
        <v>4704</v>
      </c>
      <c r="E84" s="4852" t="s">
        <v>4704</v>
      </c>
      <c r="F84" s="4913">
        <v>0</v>
      </c>
      <c r="G84" s="4913">
        <v>0</v>
      </c>
      <c r="H84" s="4924"/>
      <c r="I84" s="4915">
        <f>VLOOKUP(C84,'Data Products'!$A:$J,2,0)</f>
      </c>
      <c r="J84" s="4874">
        <f t="shared" si="24"/>
      </c>
      <c r="K84" s="4875">
        <v>45890</v>
      </c>
      <c r="L84" s="4817">
        <f t="shared" si="15"/>
      </c>
      <c r="M84" s="4924">
        <v>0</v>
      </c>
      <c r="N84" s="4839">
        <v>0</v>
      </c>
      <c r="O84" s="4949"/>
      <c r="P84" s="4950"/>
      <c r="Q84" s="4808" t="s">
        <v>4691</v>
      </c>
      <c r="R84" s="4813"/>
      <c r="S84" s="4813"/>
      <c r="T84" s="4813"/>
      <c r="U84" s="4813"/>
      <c r="V84" s="4813"/>
      <c r="W84" s="4813"/>
      <c r="X84" s="4813"/>
      <c r="Y84" s="4813"/>
      <c r="Z84" s="4813"/>
      <c r="AA84" s="4813"/>
      <c r="AB84" s="4919">
        <f t="shared" si="9"/>
      </c>
      <c r="AC84" s="4835">
        <f t="shared" si="1"/>
      </c>
      <c r="AD84" s="4820">
        <f t="shared" si="27"/>
      </c>
      <c r="AE84" s="4836">
        <f t="shared" si="18"/>
      </c>
      <c r="AF84" s="4920">
        <f>VLOOKUP(C84,'Data Products'!$A:$J,10,0)</f>
      </c>
      <c r="AG84" s="4921">
        <f t="shared" si="4"/>
      </c>
      <c r="AH84" s="4823">
        <f t="shared" si="32"/>
      </c>
      <c r="AI84" s="4925"/>
      <c r="AJ84" s="4929"/>
      <c r="AK84" s="4827"/>
      <c r="AL84" s="4826"/>
      <c r="AM84" s="4827"/>
      <c r="AN84" s="4827"/>
    </row>
    <row customHeight="true" hidden="true" ht="18" r="85">
      <c r="A85" s="4910">
        <v>52</v>
      </c>
      <c r="B85" s="4808" t="s">
        <v>4624</v>
      </c>
      <c r="C85" s="4910" t="s">
        <v>4705</v>
      </c>
      <c r="D85" s="4852" t="s">
        <v>4706</v>
      </c>
      <c r="E85" s="4852" t="s">
        <v>4706</v>
      </c>
      <c r="F85" s="4913">
        <v>0</v>
      </c>
      <c r="G85" s="4913">
        <v>0</v>
      </c>
      <c r="H85" s="4924"/>
      <c r="I85" s="4915">
        <f>VLOOKUP(C85,'Data Products'!$A:$J,2,0)</f>
      </c>
      <c r="J85" s="4874">
        <f t="shared" si="24"/>
      </c>
      <c r="K85" s="4875">
        <v>45891</v>
      </c>
      <c r="L85" s="4817">
        <f t="shared" si="15"/>
      </c>
      <c r="M85" s="4924">
        <v>0</v>
      </c>
      <c r="N85" s="4839">
        <v>0</v>
      </c>
      <c r="O85" s="4949"/>
      <c r="P85" s="4950"/>
      <c r="Q85" s="4808" t="s">
        <v>4691</v>
      </c>
      <c r="R85" s="4813"/>
      <c r="S85" s="4813"/>
      <c r="T85" s="4813"/>
      <c r="U85" s="4813"/>
      <c r="V85" s="4813"/>
      <c r="W85" s="4813"/>
      <c r="X85" s="4813"/>
      <c r="Y85" s="4813"/>
      <c r="Z85" s="4813"/>
      <c r="AA85" s="4813"/>
      <c r="AB85" s="4919">
        <f t="shared" si="9"/>
      </c>
      <c r="AC85" s="4830">
        <f t="shared" si="1"/>
      </c>
      <c r="AD85" s="4820">
        <f t="shared" si="27"/>
      </c>
      <c r="AE85" s="4836">
        <f t="shared" si="18"/>
      </c>
      <c r="AF85" s="4920">
        <f>VLOOKUP(C85,'Data Products'!$A:$J,10,0)</f>
      </c>
      <c r="AG85" s="4921">
        <f t="shared" si="4"/>
      </c>
      <c r="AH85" s="4823">
        <f t="shared" si="32"/>
      </c>
      <c r="AI85" s="4925"/>
      <c r="AJ85" s="4929"/>
      <c r="AK85" s="4827"/>
      <c r="AL85" s="4826"/>
      <c r="AM85" s="4827"/>
      <c r="AN85" s="4827"/>
    </row>
    <row customHeight="true" hidden="true" ht="18" r="86">
      <c r="A86" s="4910">
        <v>53</v>
      </c>
      <c r="B86" s="4808" t="s">
        <v>4624</v>
      </c>
      <c r="C86" s="4910" t="s">
        <v>4707</v>
      </c>
      <c r="D86" s="4852" t="s">
        <v>4708</v>
      </c>
      <c r="E86" s="4852" t="s">
        <v>4708</v>
      </c>
      <c r="F86" s="4913">
        <v>0</v>
      </c>
      <c r="G86" s="4913">
        <v>0</v>
      </c>
      <c r="H86" s="4924"/>
      <c r="I86" s="4915">
        <f>VLOOKUP(C86,'Data Products'!$A:$J,2,0)</f>
      </c>
      <c r="J86" s="4874">
        <f t="shared" si="24"/>
      </c>
      <c r="K86" s="4875">
        <v>45892</v>
      </c>
      <c r="L86" s="4817">
        <f t="shared" si="15"/>
      </c>
      <c r="M86" s="4924">
        <v>0</v>
      </c>
      <c r="N86" s="4839">
        <v>0</v>
      </c>
      <c r="O86" s="4949"/>
      <c r="P86" s="4950"/>
      <c r="Q86" s="4808" t="s">
        <v>4691</v>
      </c>
      <c r="R86" s="4813"/>
      <c r="S86" s="4813"/>
      <c r="T86" s="4813"/>
      <c r="U86" s="4813"/>
      <c r="V86" s="4813"/>
      <c r="W86" s="4813"/>
      <c r="X86" s="4813"/>
      <c r="Y86" s="4813"/>
      <c r="Z86" s="4813"/>
      <c r="AA86" s="4813"/>
      <c r="AB86" s="4919">
        <f t="shared" si="9"/>
      </c>
      <c r="AC86" s="4932">
        <f t="shared" si="1"/>
      </c>
      <c r="AD86" s="4820">
        <f t="shared" si="27"/>
      </c>
      <c r="AE86" s="4836">
        <f t="shared" si="18"/>
      </c>
      <c r="AF86" s="4920">
        <f>VLOOKUP(C86,'Data Products'!$A:$J,10,0)</f>
      </c>
      <c r="AG86" s="4921">
        <f t="shared" si="4"/>
      </c>
      <c r="AH86" s="4823">
        <f t="shared" si="32"/>
      </c>
      <c r="AI86" s="4925"/>
      <c r="AJ86" s="4929"/>
      <c r="AK86" s="4827"/>
      <c r="AL86" s="4826"/>
      <c r="AM86" s="4827"/>
      <c r="AN86" s="4827"/>
    </row>
    <row customHeight="true" hidden="true" ht="18" r="87">
      <c r="A87" s="4910">
        <v>54</v>
      </c>
      <c r="B87" s="4808" t="s">
        <v>4624</v>
      </c>
      <c r="C87" s="4910" t="s">
        <v>4709</v>
      </c>
      <c r="D87" s="4852" t="s">
        <v>4710</v>
      </c>
      <c r="E87" s="4852" t="s">
        <v>4710</v>
      </c>
      <c r="F87" s="4913">
        <v>0</v>
      </c>
      <c r="G87" s="4913">
        <v>0</v>
      </c>
      <c r="H87" s="4924"/>
      <c r="I87" s="4915">
        <f>VLOOKUP(C87,'Data Products'!$A:$J,2,0)</f>
      </c>
      <c r="J87" s="4874">
        <f t="shared" si="24"/>
      </c>
      <c r="K87" s="4875">
        <v>45893</v>
      </c>
      <c r="L87" s="4817">
        <f t="shared" si="15"/>
      </c>
      <c r="M87" s="4924">
        <v>0</v>
      </c>
      <c r="N87" s="4839">
        <v>0</v>
      </c>
      <c r="O87" s="4949"/>
      <c r="P87" s="4950"/>
      <c r="Q87" s="4808" t="s">
        <v>4691</v>
      </c>
      <c r="R87" s="4813"/>
      <c r="S87" s="4813"/>
      <c r="T87" s="4813"/>
      <c r="U87" s="4813"/>
      <c r="V87" s="4813"/>
      <c r="W87" s="4813"/>
      <c r="X87" s="4813"/>
      <c r="Y87" s="4813"/>
      <c r="Z87" s="4813"/>
      <c r="AA87" s="4813"/>
      <c r="AB87" s="4919">
        <f t="shared" si="9"/>
      </c>
      <c r="AC87" s="4932">
        <f t="shared" si="1"/>
      </c>
      <c r="AD87" s="4820">
        <f t="shared" si="27"/>
      </c>
      <c r="AE87" s="4836">
        <f t="shared" si="18"/>
      </c>
      <c r="AF87" s="4920">
        <f>VLOOKUP(C87,'Data Products'!$A:$J,10,0)</f>
      </c>
      <c r="AG87" s="4921">
        <f t="shared" si="4"/>
      </c>
      <c r="AH87" s="4823">
        <f t="shared" si="32"/>
      </c>
      <c r="AI87" s="4925"/>
      <c r="AJ87" s="4929"/>
      <c r="AK87" s="4827"/>
      <c r="AL87" s="4826"/>
      <c r="AM87" s="4827"/>
      <c r="AN87" s="4827"/>
    </row>
    <row customHeight="true" hidden="true" ht="18" r="88">
      <c r="A88" s="4910">
        <v>55</v>
      </c>
      <c r="B88" s="4808" t="s">
        <v>4624</v>
      </c>
      <c r="C88" s="4910" t="s">
        <v>4711</v>
      </c>
      <c r="D88" s="4852" t="s">
        <v>4712</v>
      </c>
      <c r="E88" s="4852" t="s">
        <v>4712</v>
      </c>
      <c r="F88" s="4913">
        <v>0</v>
      </c>
      <c r="G88" s="4913">
        <v>0</v>
      </c>
      <c r="H88" s="4924"/>
      <c r="I88" s="4915">
        <f>VLOOKUP(C88,'Data Products'!$A:$J,2,0)</f>
      </c>
      <c r="J88" s="4874">
        <f t="shared" si="24"/>
      </c>
      <c r="K88" s="4875">
        <v>45894</v>
      </c>
      <c r="L88" s="4817">
        <f t="shared" si="15"/>
      </c>
      <c r="M88" s="4924">
        <v>0</v>
      </c>
      <c r="N88" s="4839">
        <v>0</v>
      </c>
      <c r="O88" s="4949"/>
      <c r="P88" s="4950"/>
      <c r="Q88" s="4808" t="s">
        <v>4691</v>
      </c>
      <c r="R88" s="4813"/>
      <c r="S88" s="4813"/>
      <c r="T88" s="4813"/>
      <c r="U88" s="4813"/>
      <c r="V88" s="4813"/>
      <c r="W88" s="4813"/>
      <c r="X88" s="4813"/>
      <c r="Y88" s="4813"/>
      <c r="Z88" s="4813"/>
      <c r="AA88" s="4813"/>
      <c r="AB88" s="4919">
        <f t="shared" si="9"/>
      </c>
      <c r="AC88" s="4830">
        <f t="shared" si="1"/>
      </c>
      <c r="AD88" s="4820">
        <f t="shared" si="27"/>
      </c>
      <c r="AE88" s="4836">
        <f t="shared" si="18"/>
      </c>
      <c r="AF88" s="4920">
        <f>VLOOKUP(C88,'Data Products'!$A:$J,10,0)</f>
      </c>
      <c r="AG88" s="4921">
        <f t="shared" si="4"/>
      </c>
      <c r="AH88" s="4823">
        <f t="shared" si="32"/>
      </c>
      <c r="AI88" s="4925"/>
      <c r="AJ88" s="4929"/>
      <c r="AK88" s="4827"/>
      <c r="AL88" s="4826"/>
      <c r="AM88" s="4827"/>
      <c r="AN88" s="4827"/>
    </row>
    <row customHeight="true" hidden="true" ht="18" r="89">
      <c r="A89" s="4910">
        <v>56</v>
      </c>
      <c r="B89" s="4808" t="s">
        <v>4624</v>
      </c>
      <c r="C89" s="4910" t="s">
        <v>4713</v>
      </c>
      <c r="D89" s="4852" t="s">
        <v>4714</v>
      </c>
      <c r="E89" s="4852" t="s">
        <v>4714</v>
      </c>
      <c r="F89" s="4913">
        <v>0</v>
      </c>
      <c r="G89" s="4913">
        <v>0</v>
      </c>
      <c r="H89" s="4924"/>
      <c r="I89" s="4915">
        <f>VLOOKUP(C89,'Data Products'!$A:$J,2,0)</f>
      </c>
      <c r="J89" s="4874">
        <f t="shared" si="24"/>
      </c>
      <c r="K89" s="4875">
        <v>45895</v>
      </c>
      <c r="L89" s="4817">
        <f t="shared" si="15"/>
      </c>
      <c r="M89" s="4924">
        <v>0</v>
      </c>
      <c r="N89" s="4839">
        <v>0</v>
      </c>
      <c r="O89" s="4949"/>
      <c r="P89" s="4950"/>
      <c r="Q89" s="4808" t="s">
        <v>4691</v>
      </c>
      <c r="R89" s="4813"/>
      <c r="S89" s="4813"/>
      <c r="T89" s="4813"/>
      <c r="U89" s="4813"/>
      <c r="V89" s="4813"/>
      <c r="W89" s="4813"/>
      <c r="X89" s="4813"/>
      <c r="Y89" s="4813"/>
      <c r="Z89" s="4813"/>
      <c r="AA89" s="4813"/>
      <c r="AB89" s="4919">
        <f t="shared" si="9"/>
      </c>
      <c r="AC89" s="4835">
        <f t="shared" si="1"/>
      </c>
      <c r="AD89" s="4955">
        <f t="shared" si="27"/>
      </c>
      <c r="AE89" s="4836">
        <f t="shared" si="18"/>
      </c>
      <c r="AF89" s="4920">
        <f>VLOOKUP(C89,'Data Products'!$A:$J,10,0)</f>
      </c>
      <c r="AG89" s="4921">
        <f t="shared" si="4"/>
      </c>
      <c r="AH89" s="4823">
        <f t="shared" si="32"/>
      </c>
      <c r="AI89" s="4925"/>
      <c r="AJ89" s="4929"/>
      <c r="AK89" s="4827"/>
      <c r="AL89" s="4826"/>
      <c r="AM89" s="4827"/>
      <c r="AN89" s="4827"/>
    </row>
    <row customHeight="true" hidden="true" ht="18" r="90">
      <c r="A90" s="4910">
        <v>57</v>
      </c>
      <c r="B90" s="4808" t="s">
        <v>4624</v>
      </c>
      <c r="C90" s="4910" t="s">
        <v>4715</v>
      </c>
      <c r="D90" s="4852" t="s">
        <v>4716</v>
      </c>
      <c r="E90" s="4852" t="s">
        <v>4716</v>
      </c>
      <c r="F90" s="4913">
        <v>0</v>
      </c>
      <c r="G90" s="4913">
        <v>0</v>
      </c>
      <c r="H90" s="4924"/>
      <c r="I90" s="4915">
        <f>VLOOKUP(C90,'Data Products'!$A:$J,2,0)</f>
      </c>
      <c r="J90" s="4874">
        <f t="shared" si="24"/>
      </c>
      <c r="K90" s="4875">
        <v>45896</v>
      </c>
      <c r="L90" s="4817">
        <f t="shared" si="15"/>
      </c>
      <c r="M90" s="4924">
        <v>0</v>
      </c>
      <c r="N90" s="4839">
        <v>0</v>
      </c>
      <c r="O90" s="4949"/>
      <c r="P90" s="4950"/>
      <c r="Q90" s="4808" t="s">
        <v>4691</v>
      </c>
      <c r="R90" s="4813"/>
      <c r="S90" s="4813"/>
      <c r="T90" s="4813"/>
      <c r="U90" s="4813"/>
      <c r="V90" s="4813"/>
      <c r="W90" s="4813"/>
      <c r="X90" s="4813"/>
      <c r="Y90" s="4813"/>
      <c r="Z90" s="4813"/>
      <c r="AA90" s="4813"/>
      <c r="AB90" s="4919">
        <f t="shared" si="9"/>
      </c>
      <c r="AC90" s="4819">
        <f t="shared" si="1"/>
      </c>
      <c r="AD90" s="4955">
        <f t="shared" si="27"/>
      </c>
      <c r="AE90" s="4836">
        <f t="shared" si="18"/>
      </c>
      <c r="AF90" s="4920">
        <f>VLOOKUP(C90,'Data Products'!$A:$J,10,0)</f>
      </c>
      <c r="AG90" s="4921">
        <f t="shared" si="4"/>
      </c>
      <c r="AH90" s="4823">
        <f t="shared" si="32"/>
      </c>
      <c r="AI90" s="4925"/>
      <c r="AJ90" s="4929"/>
      <c r="AK90" s="4827"/>
      <c r="AL90" s="4826"/>
      <c r="AM90" s="4827"/>
      <c r="AN90" s="4827"/>
    </row>
    <row customHeight="true" hidden="true" ht="18" r="91">
      <c r="A91" s="4910">
        <v>58</v>
      </c>
      <c r="B91" s="4808" t="s">
        <v>4624</v>
      </c>
      <c r="C91" s="4910" t="s">
        <v>4717</v>
      </c>
      <c r="D91" s="4852" t="s">
        <v>4718</v>
      </c>
      <c r="E91" s="4852" t="s">
        <v>4718</v>
      </c>
      <c r="F91" s="4913">
        <v>0</v>
      </c>
      <c r="G91" s="4913">
        <v>0</v>
      </c>
      <c r="H91" s="4924"/>
      <c r="I91" s="4915">
        <f>VLOOKUP(C91,'Data Products'!$A:$J,2,0)</f>
      </c>
      <c r="J91" s="4874">
        <f t="shared" si="24"/>
      </c>
      <c r="K91" s="4875">
        <v>45897</v>
      </c>
      <c r="L91" s="4817">
        <f t="shared" si="15"/>
      </c>
      <c r="M91" s="4924">
        <v>0</v>
      </c>
      <c r="N91" s="4839">
        <v>0</v>
      </c>
      <c r="O91" s="4949"/>
      <c r="P91" s="4950"/>
      <c r="Q91" s="4808" t="s">
        <v>4691</v>
      </c>
      <c r="R91" s="4813"/>
      <c r="S91" s="4813"/>
      <c r="T91" s="4813"/>
      <c r="U91" s="4813"/>
      <c r="V91" s="4813"/>
      <c r="W91" s="4813"/>
      <c r="X91" s="4813"/>
      <c r="Y91" s="4813"/>
      <c r="Z91" s="4813"/>
      <c r="AA91" s="4813"/>
      <c r="AB91" s="4919">
        <f t="shared" si="9"/>
      </c>
      <c r="AC91" s="4819">
        <f t="shared" si="1"/>
      </c>
      <c r="AD91" s="4955">
        <f t="shared" si="27"/>
      </c>
      <c r="AE91" s="4836">
        <f t="shared" si="18"/>
      </c>
      <c r="AF91" s="4920">
        <f>VLOOKUP(C91,'Data Products'!$A:$J,10,0)</f>
      </c>
      <c r="AG91" s="4921">
        <f t="shared" si="4"/>
      </c>
      <c r="AH91" s="4823">
        <f t="shared" si="32"/>
      </c>
      <c r="AI91" s="4925"/>
      <c r="AJ91" s="4929"/>
      <c r="AK91" s="4827"/>
      <c r="AL91" s="4826"/>
      <c r="AM91" s="4827"/>
      <c r="AN91" s="4827"/>
    </row>
    <row customHeight="true" hidden="true" ht="18" r="92">
      <c r="A92" s="4910">
        <v>59</v>
      </c>
      <c r="B92" s="4808" t="s">
        <v>4624</v>
      </c>
      <c r="C92" s="4910" t="s">
        <v>4719</v>
      </c>
      <c r="D92" s="4852" t="s">
        <v>4720</v>
      </c>
      <c r="E92" s="4852" t="s">
        <v>4720</v>
      </c>
      <c r="F92" s="4913">
        <v>0</v>
      </c>
      <c r="G92" s="4913">
        <v>0</v>
      </c>
      <c r="H92" s="4924"/>
      <c r="I92" s="4915">
        <f>VLOOKUP(C92,'Data Products'!$A:$J,2,0)</f>
      </c>
      <c r="J92" s="4874">
        <f t="shared" si="24"/>
      </c>
      <c r="K92" s="4875">
        <v>45898</v>
      </c>
      <c r="L92" s="4817">
        <f t="shared" si="15"/>
      </c>
      <c r="M92" s="4924">
        <v>0</v>
      </c>
      <c r="N92" s="4839">
        <v>0</v>
      </c>
      <c r="O92" s="4949"/>
      <c r="P92" s="4950"/>
      <c r="Q92" s="4808" t="s">
        <v>4691</v>
      </c>
      <c r="R92" s="4813"/>
      <c r="S92" s="4813"/>
      <c r="T92" s="4813"/>
      <c r="U92" s="4813"/>
      <c r="V92" s="4813"/>
      <c r="W92" s="4813"/>
      <c r="X92" s="4813"/>
      <c r="Y92" s="4813"/>
      <c r="Z92" s="4813"/>
      <c r="AA92" s="4813"/>
      <c r="AB92" s="4919">
        <f t="shared" si="9"/>
      </c>
      <c r="AC92" s="4819">
        <f t="shared" si="1"/>
      </c>
      <c r="AD92" s="4955">
        <f t="shared" si="27"/>
      </c>
      <c r="AE92" s="4836">
        <f t="shared" si="18"/>
      </c>
      <c r="AF92" s="4920">
        <f>VLOOKUP(C92,'Data Products'!$A:$J,10,0)</f>
      </c>
      <c r="AG92" s="4921">
        <f t="shared" si="4"/>
      </c>
      <c r="AH92" s="4823">
        <f t="shared" si="32"/>
      </c>
      <c r="AI92" s="4925"/>
      <c r="AJ92" s="4929"/>
      <c r="AK92" s="4827"/>
      <c r="AL92" s="4826"/>
      <c r="AM92" s="4827"/>
      <c r="AN92" s="4827"/>
    </row>
    <row customHeight="true" hidden="true" ht="18" r="93">
      <c r="A93" s="4910">
        <v>60</v>
      </c>
      <c r="B93" s="4808" t="s">
        <v>4624</v>
      </c>
      <c r="C93" s="4910" t="s">
        <v>4721</v>
      </c>
      <c r="D93" s="4852" t="s">
        <v>4722</v>
      </c>
      <c r="E93" s="4852" t="s">
        <v>4722</v>
      </c>
      <c r="F93" s="4913">
        <v>0</v>
      </c>
      <c r="G93" s="4913">
        <v>0</v>
      </c>
      <c r="H93" s="4924"/>
      <c r="I93" s="4915">
        <f>VLOOKUP(C93,'Data Products'!$A:$J,2,0)</f>
      </c>
      <c r="J93" s="4874">
        <f t="shared" si="24"/>
      </c>
      <c r="K93" s="4875">
        <v>45899</v>
      </c>
      <c r="L93" s="4817">
        <f t="shared" si="15"/>
      </c>
      <c r="M93" s="4924">
        <v>0</v>
      </c>
      <c r="N93" s="4839">
        <v>0</v>
      </c>
      <c r="O93" s="4949"/>
      <c r="P93" s="4950"/>
      <c r="Q93" s="4808" t="s">
        <v>4691</v>
      </c>
      <c r="R93" s="4813"/>
      <c r="S93" s="4813"/>
      <c r="T93" s="4813"/>
      <c r="U93" s="4813"/>
      <c r="V93" s="4813"/>
      <c r="W93" s="4813"/>
      <c r="X93" s="4813"/>
      <c r="Y93" s="4813"/>
      <c r="Z93" s="4813"/>
      <c r="AA93" s="4813"/>
      <c r="AB93" s="4919">
        <f t="shared" si="9"/>
      </c>
      <c r="AC93" s="4819">
        <f t="shared" si="1"/>
      </c>
      <c r="AD93" s="4955">
        <f t="shared" si="27"/>
      </c>
      <c r="AE93" s="4836">
        <f t="shared" si="18"/>
      </c>
      <c r="AF93" s="4920">
        <f>VLOOKUP(C93,'Data Products'!$A:$J,10,0)</f>
      </c>
      <c r="AG93" s="4921">
        <f t="shared" si="4"/>
      </c>
      <c r="AH93" s="4823">
        <f t="shared" si="32"/>
      </c>
      <c r="AI93" s="4925"/>
      <c r="AJ93" s="4929"/>
      <c r="AK93" s="4827"/>
      <c r="AL93" s="4826"/>
      <c r="AM93" s="4827"/>
      <c r="AN93" s="4827"/>
    </row>
    <row customHeight="true" hidden="true" ht="18" r="94">
      <c r="A94" s="4910">
        <v>61</v>
      </c>
      <c r="B94" s="4808" t="s">
        <v>4624</v>
      </c>
      <c r="C94" s="4910" t="s">
        <v>4723</v>
      </c>
      <c r="D94" s="4852" t="s">
        <v>4724</v>
      </c>
      <c r="E94" s="4852" t="s">
        <v>4724</v>
      </c>
      <c r="F94" s="4913">
        <v>0</v>
      </c>
      <c r="G94" s="4913">
        <v>0</v>
      </c>
      <c r="H94" s="4924"/>
      <c r="I94" s="4915">
        <f>VLOOKUP(C94,'Data Products'!$A:$J,2,0)</f>
      </c>
      <c r="J94" s="4874">
        <f t="shared" si="24"/>
      </c>
      <c r="K94" s="4875">
        <v>45900</v>
      </c>
      <c r="L94" s="4817">
        <f t="shared" si="15"/>
      </c>
      <c r="M94" s="4924">
        <v>0</v>
      </c>
      <c r="N94" s="4839">
        <v>0</v>
      </c>
      <c r="O94" s="4949"/>
      <c r="P94" s="4950"/>
      <c r="Q94" s="4808" t="s">
        <v>4691</v>
      </c>
      <c r="R94" s="4813"/>
      <c r="S94" s="4813"/>
      <c r="T94" s="4813"/>
      <c r="U94" s="4813"/>
      <c r="V94" s="4813"/>
      <c r="W94" s="4813"/>
      <c r="X94" s="4813"/>
      <c r="Y94" s="4813"/>
      <c r="Z94" s="4813"/>
      <c r="AA94" s="4813"/>
      <c r="AB94" s="4919">
        <f t="shared" si="9"/>
      </c>
      <c r="AC94" s="4819">
        <f t="shared" si="1"/>
      </c>
      <c r="AD94" s="4955">
        <f t="shared" si="27"/>
      </c>
      <c r="AE94" s="4836">
        <f t="shared" si="18"/>
      </c>
      <c r="AF94" s="4920">
        <f>VLOOKUP(C94,'Data Products'!$A:$J,10,0)</f>
      </c>
      <c r="AG94" s="4921">
        <f t="shared" si="4"/>
      </c>
      <c r="AH94" s="4823">
        <f t="shared" si="32"/>
      </c>
      <c r="AI94" s="4925"/>
      <c r="AJ94" s="4929"/>
      <c r="AK94" s="4827"/>
      <c r="AL94" s="4826"/>
      <c r="AM94" s="4827"/>
      <c r="AN94" s="4827"/>
    </row>
    <row customHeight="true" hidden="true" ht="18" r="95">
      <c r="A95" s="4910">
        <v>62</v>
      </c>
      <c r="B95" s="4808" t="s">
        <v>4624</v>
      </c>
      <c r="C95" s="4910" t="s">
        <v>4725</v>
      </c>
      <c r="D95" s="4852" t="s">
        <v>4726</v>
      </c>
      <c r="E95" s="4852" t="s">
        <v>4726</v>
      </c>
      <c r="F95" s="4913">
        <v>0</v>
      </c>
      <c r="G95" s="4913">
        <v>0</v>
      </c>
      <c r="H95" s="4924"/>
      <c r="I95" s="4915">
        <f>VLOOKUP(C95,'Data Products'!$A:$J,2,0)</f>
      </c>
      <c r="J95" s="4874">
        <f t="shared" si="24"/>
      </c>
      <c r="K95" s="4875">
        <v>45901</v>
      </c>
      <c r="L95" s="4817">
        <f t="shared" si="15"/>
      </c>
      <c r="M95" s="4924">
        <v>0</v>
      </c>
      <c r="N95" s="4839">
        <v>0</v>
      </c>
      <c r="O95" s="4949"/>
      <c r="P95" s="4950"/>
      <c r="Q95" s="4808" t="s">
        <v>4691</v>
      </c>
      <c r="R95" s="4813"/>
      <c r="S95" s="4813"/>
      <c r="T95" s="4813"/>
      <c r="U95" s="4813"/>
      <c r="V95" s="4813"/>
      <c r="W95" s="4813"/>
      <c r="X95" s="4813"/>
      <c r="Y95" s="4813"/>
      <c r="Z95" s="4813"/>
      <c r="AA95" s="4813"/>
      <c r="AB95" s="4919">
        <f t="shared" si="9"/>
      </c>
      <c r="AC95" s="4835">
        <f t="shared" si="1"/>
      </c>
      <c r="AD95" s="4955">
        <f t="shared" si="27"/>
      </c>
      <c r="AE95" s="4836">
        <f t="shared" si="18"/>
      </c>
      <c r="AF95" s="4920">
        <f>VLOOKUP(C95,'Data Products'!$A:$J,10,0)</f>
      </c>
      <c r="AG95" s="4921">
        <f t="shared" si="4"/>
      </c>
      <c r="AH95" s="4823">
        <f t="shared" si="32"/>
      </c>
      <c r="AI95" s="4925"/>
      <c r="AJ95" s="4929"/>
      <c r="AK95" s="4827"/>
      <c r="AL95" s="4826"/>
      <c r="AM95" s="4827"/>
      <c r="AN95" s="4827"/>
    </row>
    <row customHeight="true" hidden="true" ht="18" r="96">
      <c r="A96" s="4910">
        <v>63</v>
      </c>
      <c r="B96" s="4808" t="s">
        <v>4624</v>
      </c>
      <c r="C96" s="4910" t="s">
        <v>4727</v>
      </c>
      <c r="D96" s="4852" t="s">
        <v>4718</v>
      </c>
      <c r="E96" s="4852" t="s">
        <v>4718</v>
      </c>
      <c r="F96" s="4913">
        <v>0</v>
      </c>
      <c r="G96" s="4913">
        <v>0</v>
      </c>
      <c r="H96" s="4924"/>
      <c r="I96" s="4915">
        <f>VLOOKUP(C96,'Data Products'!$A:$J,2,0)</f>
      </c>
      <c r="J96" s="4874">
        <f t="shared" si="24"/>
      </c>
      <c r="K96" s="4875">
        <v>45902</v>
      </c>
      <c r="L96" s="4817">
        <f t="shared" si="15"/>
      </c>
      <c r="M96" s="4924">
        <v>0</v>
      </c>
      <c r="N96" s="4839">
        <v>0</v>
      </c>
      <c r="O96" s="4949"/>
      <c r="P96" s="4950"/>
      <c r="Q96" s="4808" t="s">
        <v>4691</v>
      </c>
      <c r="R96" s="4813"/>
      <c r="S96" s="4813"/>
      <c r="T96" s="4813"/>
      <c r="U96" s="4813"/>
      <c r="V96" s="4813"/>
      <c r="W96" s="4813"/>
      <c r="X96" s="4813"/>
      <c r="Y96" s="4813"/>
      <c r="Z96" s="4813"/>
      <c r="AA96" s="4813"/>
      <c r="AB96" s="4919">
        <f t="shared" si="9"/>
      </c>
      <c r="AC96" s="4830">
        <f t="shared" si="1"/>
      </c>
      <c r="AD96" s="4955">
        <f t="shared" si="27"/>
      </c>
      <c r="AE96" s="4836">
        <f t="shared" si="18"/>
      </c>
      <c r="AF96" s="4920">
        <f>VLOOKUP(C96,'Data Products'!$A:$J,10,0)</f>
      </c>
      <c r="AG96" s="4921">
        <f t="shared" si="4"/>
      </c>
      <c r="AH96" s="4823">
        <f t="shared" si="32"/>
      </c>
      <c r="AI96" s="4925"/>
      <c r="AJ96" s="4929"/>
      <c r="AK96" s="4827"/>
      <c r="AL96" s="4826"/>
      <c r="AM96" s="4827"/>
      <c r="AN96" s="4827"/>
    </row>
    <row customHeight="true" hidden="true" ht="18" r="97">
      <c r="A97" s="4910">
        <v>64</v>
      </c>
      <c r="B97" s="4808" t="s">
        <v>4624</v>
      </c>
      <c r="C97" s="4910" t="s">
        <v>4728</v>
      </c>
      <c r="D97" s="4852" t="s">
        <v>4718</v>
      </c>
      <c r="E97" s="4852" t="s">
        <v>4718</v>
      </c>
      <c r="F97" s="4913">
        <v>0</v>
      </c>
      <c r="G97" s="4913">
        <v>0</v>
      </c>
      <c r="H97" s="4924"/>
      <c r="I97" s="4915">
        <f>VLOOKUP(C97,'Data Products'!$A:$J,2,0)</f>
      </c>
      <c r="J97" s="4874">
        <f t="shared" si="24"/>
      </c>
      <c r="K97" s="4875">
        <v>45903</v>
      </c>
      <c r="L97" s="4817">
        <f t="shared" si="15"/>
      </c>
      <c r="M97" s="4924">
        <v>0</v>
      </c>
      <c r="N97" s="4839">
        <v>0</v>
      </c>
      <c r="O97" s="4949"/>
      <c r="P97" s="4950"/>
      <c r="Q97" s="4808" t="s">
        <v>4691</v>
      </c>
      <c r="R97" s="4813"/>
      <c r="S97" s="4813"/>
      <c r="T97" s="4813"/>
      <c r="U97" s="4813"/>
      <c r="V97" s="4813"/>
      <c r="W97" s="4813"/>
      <c r="X97" s="4813"/>
      <c r="Y97" s="4813"/>
      <c r="Z97" s="4813"/>
      <c r="AA97" s="4813"/>
      <c r="AB97" s="4919">
        <f t="shared" si="9"/>
      </c>
      <c r="AC97" s="4835">
        <f t="shared" si="1"/>
      </c>
      <c r="AD97" s="4955">
        <f t="shared" si="27"/>
      </c>
      <c r="AE97" s="4836">
        <f t="shared" si="18"/>
      </c>
      <c r="AF97" s="4920">
        <f>VLOOKUP(C97,'Data Products'!$A:$J,10,0)</f>
      </c>
      <c r="AG97" s="4921">
        <f t="shared" si="4"/>
      </c>
      <c r="AH97" s="4823">
        <f t="shared" si="32"/>
      </c>
      <c r="AI97" s="4925"/>
      <c r="AJ97" s="4929"/>
      <c r="AK97" s="4827"/>
      <c r="AL97" s="4826"/>
      <c r="AM97" s="4827"/>
      <c r="AN97" s="4827"/>
    </row>
    <row customHeight="true" hidden="true" ht="18" r="98">
      <c r="A98" s="4910">
        <v>65</v>
      </c>
      <c r="B98" s="4808" t="s">
        <v>4575</v>
      </c>
      <c r="C98" s="4910" t="s">
        <v>4729</v>
      </c>
      <c r="D98" s="4852" t="s">
        <v>4730</v>
      </c>
      <c r="E98" s="4852" t="s">
        <v>4730</v>
      </c>
      <c r="F98" s="4913">
        <v>0</v>
      </c>
      <c r="G98" s="4913">
        <v>0</v>
      </c>
      <c r="H98" s="4924"/>
      <c r="I98" s="4915">
        <f>VLOOKUP(C98,'Data Products'!$A:$J,2,0)</f>
      </c>
      <c r="J98" s="4874">
        <f t="shared" si="24"/>
      </c>
      <c r="K98" s="4875">
        <v>45904</v>
      </c>
      <c r="L98" s="4817">
        <f t="shared" si="15"/>
      </c>
      <c r="M98" s="4924">
        <v>0</v>
      </c>
      <c r="N98" s="4839">
        <v>0</v>
      </c>
      <c r="O98" s="4949"/>
      <c r="P98" s="4950"/>
      <c r="Q98" s="4808" t="s">
        <v>4691</v>
      </c>
      <c r="R98" s="4813"/>
      <c r="S98" s="4813"/>
      <c r="T98" s="4813"/>
      <c r="U98" s="4813"/>
      <c r="V98" s="4813"/>
      <c r="W98" s="4813"/>
      <c r="X98" s="4813"/>
      <c r="Y98" s="4813"/>
      <c r="Z98" s="4813"/>
      <c r="AA98" s="4813"/>
      <c r="AB98" s="4919">
        <f t="shared" si="9"/>
      </c>
      <c r="AC98" s="4835">
        <f t="shared" si="1"/>
      </c>
      <c r="AD98" s="4955">
        <f t="shared" si="27"/>
      </c>
      <c r="AE98" s="4836">
        <f t="shared" si="18"/>
      </c>
      <c r="AF98" s="4920">
        <f>VLOOKUP(C98,'Data Products'!$A:$J,10,0)</f>
      </c>
      <c r="AG98" s="4921">
        <f t="shared" si="4"/>
      </c>
      <c r="AH98" s="4823">
        <f t="shared" si="32"/>
      </c>
      <c r="AI98" s="4925"/>
      <c r="AJ98" s="4929"/>
      <c r="AK98" s="4827"/>
      <c r="AL98" s="4826"/>
      <c r="AM98" s="4827"/>
      <c r="AN98" s="4827"/>
    </row>
    <row customHeight="true" hidden="true" ht="18" r="99">
      <c r="A99" s="4910">
        <v>66</v>
      </c>
      <c r="B99" s="4808" t="s">
        <v>4624</v>
      </c>
      <c r="C99" s="4910" t="s">
        <v>4731</v>
      </c>
      <c r="D99" s="4852" t="s">
        <v>4718</v>
      </c>
      <c r="E99" s="4852" t="s">
        <v>4718</v>
      </c>
      <c r="F99" s="4913">
        <v>0</v>
      </c>
      <c r="G99" s="4913">
        <v>0</v>
      </c>
      <c r="H99" s="4924"/>
      <c r="I99" s="4915">
        <f>VLOOKUP(C99,'Data Products'!$A:$J,2,0)</f>
      </c>
      <c r="J99" s="4874">
        <f t="shared" si="24"/>
      </c>
      <c r="K99" s="4875">
        <v>45905</v>
      </c>
      <c r="L99" s="4817">
        <f t="shared" si="15"/>
      </c>
      <c r="M99" s="4924">
        <v>0</v>
      </c>
      <c r="N99" s="4839">
        <v>0</v>
      </c>
      <c r="O99" s="4949"/>
      <c r="P99" s="4950"/>
      <c r="Q99" s="4808" t="s">
        <v>4691</v>
      </c>
      <c r="R99" s="4813"/>
      <c r="S99" s="4813"/>
      <c r="T99" s="4813"/>
      <c r="U99" s="4813"/>
      <c r="V99" s="4813"/>
      <c r="W99" s="4813"/>
      <c r="X99" s="4813"/>
      <c r="Y99" s="4813"/>
      <c r="Z99" s="4813"/>
      <c r="AA99" s="4813"/>
      <c r="AB99" s="4919">
        <f t="shared" si="9"/>
      </c>
      <c r="AC99" s="4835">
        <f t="shared" si="1"/>
      </c>
      <c r="AD99" s="4955">
        <f t="shared" si="27"/>
      </c>
      <c r="AE99" s="4836">
        <f t="shared" si="18"/>
      </c>
      <c r="AF99" s="4920">
        <f>VLOOKUP(C99,'Data Products'!$A:$J,10,0)</f>
      </c>
      <c r="AG99" s="4921">
        <f t="shared" si="4"/>
      </c>
      <c r="AH99" s="4823">
        <f t="shared" si="32"/>
      </c>
      <c r="AI99" s="4925"/>
      <c r="AJ99" s="4929"/>
      <c r="AK99" s="4827"/>
      <c r="AL99" s="4826"/>
      <c r="AM99" s="4827"/>
      <c r="AN99" s="4827"/>
    </row>
    <row customHeight="true" hidden="true" ht="18" r="100">
      <c r="A100" s="4910">
        <v>67</v>
      </c>
      <c r="B100" s="4808" t="s">
        <v>4624</v>
      </c>
      <c r="C100" s="4910" t="s">
        <v>4732</v>
      </c>
      <c r="D100" s="4852" t="s">
        <v>4718</v>
      </c>
      <c r="E100" s="4852" t="s">
        <v>4718</v>
      </c>
      <c r="F100" s="4913">
        <v>0</v>
      </c>
      <c r="G100" s="4913">
        <v>0</v>
      </c>
      <c r="H100" s="4924"/>
      <c r="I100" s="4915">
        <f>VLOOKUP(C100,'Data Products'!$A:$J,2,0)</f>
      </c>
      <c r="J100" s="4874">
        <f t="shared" si="24"/>
      </c>
      <c r="K100" s="4875">
        <v>45906</v>
      </c>
      <c r="L100" s="4817">
        <f t="shared" si="15"/>
      </c>
      <c r="M100" s="4924">
        <v>0</v>
      </c>
      <c r="N100" s="4839">
        <v>0</v>
      </c>
      <c r="O100" s="4949"/>
      <c r="P100" s="4950"/>
      <c r="Q100" s="4808" t="s">
        <v>4691</v>
      </c>
      <c r="R100" s="4813"/>
      <c r="S100" s="4813"/>
      <c r="T100" s="4813"/>
      <c r="U100" s="4813"/>
      <c r="V100" s="4813"/>
      <c r="W100" s="4813"/>
      <c r="X100" s="4813"/>
      <c r="Y100" s="4813"/>
      <c r="Z100" s="4813"/>
      <c r="AA100" s="4813"/>
      <c r="AB100" s="4919">
        <f t="shared" si="9"/>
      </c>
      <c r="AC100" s="4835">
        <f t="shared" si="1"/>
      </c>
      <c r="AD100" s="4955">
        <f t="shared" si="27"/>
      </c>
      <c r="AE100" s="4836">
        <f t="shared" si="18"/>
      </c>
      <c r="AF100" s="4920">
        <f>VLOOKUP(C100,'Data Products'!$A:$J,10,0)</f>
      </c>
      <c r="AG100" s="4921">
        <f t="shared" si="4"/>
      </c>
      <c r="AH100" s="4823">
        <f t="shared" si="32"/>
      </c>
      <c r="AI100" s="4925"/>
      <c r="AJ100" s="4929"/>
      <c r="AK100" s="4827"/>
      <c r="AL100" s="4826"/>
      <c r="AM100" s="4827"/>
      <c r="AN100" s="4827"/>
    </row>
    <row customHeight="true" hidden="true" ht="18" r="101">
      <c r="A101" s="4910">
        <v>68</v>
      </c>
      <c r="B101" s="4808" t="s">
        <v>4624</v>
      </c>
      <c r="C101" s="4910" t="s">
        <v>4733</v>
      </c>
      <c r="D101" s="4852" t="s">
        <v>4718</v>
      </c>
      <c r="E101" s="4852" t="s">
        <v>4718</v>
      </c>
      <c r="F101" s="4913">
        <v>0</v>
      </c>
      <c r="G101" s="4913">
        <v>0</v>
      </c>
      <c r="H101" s="4924"/>
      <c r="I101" s="4915">
        <f>VLOOKUP(C101,'Data Products'!$A:$J,2,0)</f>
      </c>
      <c r="J101" s="4874">
        <f t="shared" si="24"/>
      </c>
      <c r="K101" s="4875">
        <v>45907</v>
      </c>
      <c r="L101" s="4817">
        <f t="shared" si="15"/>
      </c>
      <c r="M101" s="4924">
        <v>0</v>
      </c>
      <c r="N101" s="4839">
        <v>0</v>
      </c>
      <c r="O101" s="4949"/>
      <c r="P101" s="4950"/>
      <c r="Q101" s="4808" t="s">
        <v>4691</v>
      </c>
      <c r="R101" s="4813"/>
      <c r="S101" s="4813"/>
      <c r="T101" s="4813"/>
      <c r="U101" s="4813"/>
      <c r="V101" s="4813"/>
      <c r="W101" s="4813"/>
      <c r="X101" s="4813"/>
      <c r="Y101" s="4813"/>
      <c r="Z101" s="4813"/>
      <c r="AA101" s="4813"/>
      <c r="AB101" s="4919">
        <f t="shared" si="9"/>
      </c>
      <c r="AC101" s="4835">
        <f t="shared" si="1"/>
      </c>
      <c r="AD101" s="4955">
        <f t="shared" si="27"/>
      </c>
      <c r="AE101" s="4836">
        <f t="shared" si="18"/>
      </c>
      <c r="AF101" s="4920">
        <f>VLOOKUP(C101,'Data Products'!$A:$J,10,0)</f>
      </c>
      <c r="AG101" s="4921">
        <f t="shared" si="4"/>
      </c>
      <c r="AH101" s="4823">
        <f t="shared" si="32"/>
      </c>
      <c r="AI101" s="4925"/>
      <c r="AJ101" s="4929"/>
      <c r="AK101" s="4827"/>
      <c r="AL101" s="4826"/>
      <c r="AM101" s="4827"/>
      <c r="AN101" s="4827"/>
    </row>
    <row customHeight="true" hidden="true" ht="18" r="102">
      <c r="A102" s="4910">
        <v>69</v>
      </c>
      <c r="B102" s="4808" t="s">
        <v>4624</v>
      </c>
      <c r="C102" s="4910" t="s">
        <v>4734</v>
      </c>
      <c r="D102" s="4852" t="s">
        <v>4735</v>
      </c>
      <c r="E102" s="4852" t="s">
        <v>4735</v>
      </c>
      <c r="F102" s="4913">
        <v>0</v>
      </c>
      <c r="G102" s="4913">
        <v>0</v>
      </c>
      <c r="H102" s="4924"/>
      <c r="I102" s="4915">
        <f>VLOOKUP(C102,'Data Products'!$A:$J,2,0)</f>
      </c>
      <c r="J102" s="4874">
        <f t="shared" si="24"/>
      </c>
      <c r="K102" s="4875">
        <v>45908</v>
      </c>
      <c r="L102" s="4817">
        <f t="shared" si="15"/>
      </c>
      <c r="M102" s="4924">
        <v>0</v>
      </c>
      <c r="N102" s="4839">
        <v>0</v>
      </c>
      <c r="O102" s="4949"/>
      <c r="P102" s="4950"/>
      <c r="Q102" s="4808" t="s">
        <v>4691</v>
      </c>
      <c r="R102" s="4813"/>
      <c r="S102" s="4813"/>
      <c r="T102" s="4813"/>
      <c r="U102" s="4813"/>
      <c r="V102" s="4813"/>
      <c r="W102" s="4813"/>
      <c r="X102" s="4813"/>
      <c r="Y102" s="4813"/>
      <c r="Z102" s="4813"/>
      <c r="AA102" s="4813"/>
      <c r="AB102" s="4919">
        <f t="shared" si="9"/>
      </c>
      <c r="AC102" s="4819">
        <f t="shared" si="1"/>
      </c>
      <c r="AD102" s="4955">
        <f t="shared" si="27"/>
      </c>
      <c r="AE102" s="4836">
        <f t="shared" si="18"/>
      </c>
      <c r="AF102" s="4920">
        <f>VLOOKUP(C102,'Data Products'!$A:$J,10,0)</f>
      </c>
      <c r="AG102" s="4921">
        <f t="shared" si="4"/>
      </c>
      <c r="AH102" s="4823">
        <f t="shared" si="32"/>
      </c>
      <c r="AI102" s="4925"/>
      <c r="AJ102" s="4929"/>
      <c r="AK102" s="4827"/>
      <c r="AL102" s="4826"/>
      <c r="AM102" s="4827"/>
      <c r="AN102" s="4827"/>
    </row>
    <row customHeight="true" hidden="true" ht="18" r="103">
      <c r="A103" s="4910">
        <v>70</v>
      </c>
      <c r="B103" s="4808" t="s">
        <v>4624</v>
      </c>
      <c r="C103" s="4910" t="s">
        <v>4736</v>
      </c>
      <c r="D103" s="4934"/>
      <c r="E103" s="4934"/>
      <c r="F103" s="4913">
        <v>0</v>
      </c>
      <c r="G103" s="4913">
        <v>0</v>
      </c>
      <c r="H103" s="4924"/>
      <c r="I103" s="4915">
        <f>VLOOKUP(C103,'Data Products'!$A:$J,2,0)</f>
      </c>
      <c r="J103" s="4874">
        <f t="shared" si="24"/>
      </c>
      <c r="K103" s="4875">
        <v>45909</v>
      </c>
      <c r="L103" s="4817">
        <f t="shared" si="15"/>
      </c>
      <c r="M103" s="4924">
        <v>0</v>
      </c>
      <c r="N103" s="4839">
        <v>0</v>
      </c>
      <c r="O103" s="4949"/>
      <c r="P103" s="4950"/>
      <c r="Q103" s="4808" t="s">
        <v>4691</v>
      </c>
      <c r="R103" s="4813"/>
      <c r="S103" s="4813"/>
      <c r="T103" s="4813"/>
      <c r="U103" s="4813"/>
      <c r="V103" s="4813"/>
      <c r="W103" s="4813"/>
      <c r="X103" s="4813"/>
      <c r="Y103" s="4813"/>
      <c r="Z103" s="4813"/>
      <c r="AA103" s="4813"/>
      <c r="AB103" s="4919">
        <f t="shared" si="9"/>
      </c>
      <c r="AC103" s="4830">
        <f t="shared" si="1"/>
      </c>
      <c r="AD103" s="4955">
        <f t="shared" si="27"/>
      </c>
      <c r="AE103" s="4836">
        <f t="shared" si="18"/>
      </c>
      <c r="AF103" s="4920">
        <f>VLOOKUP(C103,'Data Products'!$A:$J,10,0)</f>
      </c>
      <c r="AG103" s="4921">
        <f t="shared" si="4"/>
      </c>
      <c r="AH103" s="4823">
        <f t="shared" si="32"/>
      </c>
      <c r="AI103" s="4925"/>
      <c r="AJ103" s="4929"/>
      <c r="AK103" s="4827"/>
      <c r="AL103" s="4826"/>
      <c r="AM103" s="4827"/>
      <c r="AN103" s="4827"/>
    </row>
    <row customHeight="true" hidden="true" ht="18" r="104">
      <c r="A104" s="4910">
        <v>71</v>
      </c>
      <c r="B104" s="4808" t="s">
        <v>4624</v>
      </c>
      <c r="C104" s="4910" t="s">
        <v>4737</v>
      </c>
      <c r="D104" s="4934"/>
      <c r="E104" s="4934"/>
      <c r="F104" s="4913">
        <v>0</v>
      </c>
      <c r="G104" s="4913">
        <v>0</v>
      </c>
      <c r="H104" s="4924"/>
      <c r="I104" s="4915">
        <f>VLOOKUP(C104,'Data Products'!$A:$J,2,0)</f>
      </c>
      <c r="J104" s="4874">
        <f t="shared" si="24"/>
      </c>
      <c r="K104" s="4875">
        <v>45910</v>
      </c>
      <c r="L104" s="4817">
        <f t="shared" si="15"/>
      </c>
      <c r="M104" s="4924">
        <v>0</v>
      </c>
      <c r="N104" s="4839">
        <v>0</v>
      </c>
      <c r="O104" s="4949"/>
      <c r="P104" s="4950"/>
      <c r="Q104" s="4808" t="s">
        <v>4691</v>
      </c>
      <c r="R104" s="4813"/>
      <c r="S104" s="4813"/>
      <c r="T104" s="4813"/>
      <c r="U104" s="4813"/>
      <c r="V104" s="4813"/>
      <c r="W104" s="4813"/>
      <c r="X104" s="4813"/>
      <c r="Y104" s="4813"/>
      <c r="Z104" s="4813"/>
      <c r="AA104" s="4813"/>
      <c r="AB104" s="4919">
        <f t="shared" si="9"/>
      </c>
      <c r="AC104" s="4932">
        <f t="shared" si="1"/>
      </c>
      <c r="AD104" s="4955">
        <f t="shared" si="27"/>
      </c>
      <c r="AE104" s="4836">
        <f t="shared" si="18"/>
      </c>
      <c r="AF104" s="4920">
        <f>VLOOKUP(C104,'Data Products'!$A:$J,10,0)</f>
      </c>
      <c r="AG104" s="4921">
        <f t="shared" si="4"/>
      </c>
      <c r="AH104" s="4823">
        <f t="shared" si="32"/>
      </c>
      <c r="AI104" s="4922" t="s">
        <v>4738</v>
      </c>
      <c r="AJ104" s="4929"/>
      <c r="AK104" s="4827"/>
      <c r="AL104" s="4826"/>
      <c r="AM104" s="4827"/>
      <c r="AN104" s="4827"/>
    </row>
    <row customHeight="true" hidden="true" ht="18" r="105">
      <c r="A105" s="4936">
        <v>72</v>
      </c>
      <c r="B105" s="4930" t="s">
        <v>4624</v>
      </c>
      <c r="C105" s="4936" t="s">
        <v>4739</v>
      </c>
      <c r="D105" s="4934"/>
      <c r="E105" s="4934"/>
      <c r="F105" s="4913">
        <v>0</v>
      </c>
      <c r="G105" s="4913">
        <v>0</v>
      </c>
      <c r="H105" s="4939"/>
      <c r="I105" s="4915">
        <f>VLOOKUP(C105,'Data Products'!$A:$J,2,0)</f>
      </c>
      <c r="J105" s="4874">
        <f t="shared" si="24"/>
      </c>
      <c r="K105" s="4875">
        <v>45911</v>
      </c>
      <c r="L105" s="4857">
        <f t="shared" si="15"/>
      </c>
      <c r="M105" s="4939">
        <v>0</v>
      </c>
      <c r="N105" s="4839">
        <v>0</v>
      </c>
      <c r="O105" s="4952"/>
      <c r="P105" s="4953"/>
      <c r="Q105" s="4808" t="s">
        <v>4691</v>
      </c>
      <c r="R105" s="4813"/>
      <c r="S105" s="4813"/>
      <c r="T105" s="4813"/>
      <c r="U105" s="4813"/>
      <c r="V105" s="4813"/>
      <c r="W105" s="4813"/>
      <c r="X105" s="4813"/>
      <c r="Y105" s="4813"/>
      <c r="Z105" s="4813"/>
      <c r="AA105" s="4813"/>
      <c r="AB105" s="4919">
        <f t="shared" si="9"/>
      </c>
      <c r="AC105" s="4830">
        <f t="shared" si="1"/>
      </c>
      <c r="AD105" s="4955">
        <f t="shared" si="27"/>
      </c>
      <c r="AE105" s="4836">
        <f t="shared" si="18"/>
      </c>
      <c r="AF105" s="4920">
        <f>VLOOKUP(C105,'Data Products'!$A:$J,10,0)</f>
      </c>
      <c r="AG105" s="4921">
        <f t="shared" si="4"/>
      </c>
      <c r="AH105" s="4823">
        <f t="shared" si="32"/>
      </c>
      <c r="AI105" s="4925"/>
      <c r="AJ105" s="4929"/>
      <c r="AK105" s="4827"/>
      <c r="AL105" s="4826"/>
      <c r="AM105" s="4827"/>
      <c r="AN105" s="4827"/>
    </row>
    <row customHeight="true" hidden="true" ht="18" r="106">
      <c r="A106" s="4852">
        <v>45</v>
      </c>
      <c r="B106" s="4934" t="s">
        <v>4578</v>
      </c>
      <c r="C106" s="4956" t="s">
        <v>4740</v>
      </c>
      <c r="D106" s="4957" t="s">
        <v>4741</v>
      </c>
      <c r="E106" s="4957" t="s">
        <v>4741</v>
      </c>
      <c r="F106" s="4913">
        <v>0</v>
      </c>
      <c r="G106" s="4913">
        <v>0</v>
      </c>
      <c r="H106" s="4872"/>
      <c r="I106" s="4915">
        <f>VLOOKUP(C106,'Data Products'!$A:$J,2,0)</f>
      </c>
      <c r="J106" s="4874">
        <f t="shared" si="24"/>
      </c>
      <c r="K106" s="4875">
        <v>45912</v>
      </c>
      <c r="L106" s="4958">
        <f t="shared" si="15"/>
      </c>
      <c r="M106" s="4872">
        <v>0</v>
      </c>
      <c r="N106" s="4839">
        <v>0</v>
      </c>
      <c r="O106" s="4959"/>
      <c r="P106" s="4868"/>
      <c r="Q106" s="4808" t="s">
        <v>4654</v>
      </c>
      <c r="R106" s="4885"/>
      <c r="S106" s="4885"/>
      <c r="T106" s="4885"/>
      <c r="U106" s="4885"/>
      <c r="V106" s="4885"/>
      <c r="W106" s="4885"/>
      <c r="X106" s="4885"/>
      <c r="Y106" s="4885"/>
      <c r="Z106" s="4885"/>
      <c r="AA106" s="4885"/>
      <c r="AB106" s="4919">
        <f t="shared" si="9"/>
      </c>
      <c r="AC106" s="4951">
        <f t="shared" si="1"/>
      </c>
      <c r="AD106" s="4820">
        <f t="shared" si="27"/>
      </c>
      <c r="AE106" s="4836">
        <f t="shared" si="18"/>
      </c>
      <c r="AF106" s="4920">
        <f>VLOOKUP(C106,'Data Products'!$A:$J,10,0)</f>
      </c>
      <c r="AG106" s="4921">
        <f t="shared" si="4"/>
      </c>
      <c r="AH106" s="4897"/>
      <c r="AI106" s="4925"/>
      <c r="AJ106" s="4960"/>
      <c r="AK106" s="4960"/>
      <c r="AL106" s="4961"/>
      <c r="AM106" s="4960"/>
      <c r="AN106" s="4960"/>
    </row>
    <row customHeight="true" hidden="true" ht="18" r="107">
      <c r="A107" s="4962">
        <v>46</v>
      </c>
      <c r="B107" s="4963" t="s">
        <v>4578</v>
      </c>
      <c r="C107" s="4964" t="s">
        <v>4643</v>
      </c>
      <c r="D107" s="4957" t="s">
        <v>4643</v>
      </c>
      <c r="E107" s="4957" t="s">
        <v>4643</v>
      </c>
      <c r="F107" s="4913">
        <v>0</v>
      </c>
      <c r="G107" s="4913">
        <v>0</v>
      </c>
      <c r="H107" s="4965"/>
      <c r="I107" s="4966">
        <f>VLOOKUP(C107,'Data Products'!$A:$J,2,0)</f>
      </c>
      <c r="J107" s="4874">
        <f t="shared" si="24"/>
      </c>
      <c r="K107" s="4875">
        <v>45913</v>
      </c>
      <c r="L107" s="4967">
        <f t="shared" si="15"/>
      </c>
      <c r="M107" s="4965">
        <v>15</v>
      </c>
      <c r="N107" s="4839">
        <v>52</v>
      </c>
      <c r="O107" s="4968"/>
      <c r="P107" s="4969"/>
      <c r="Q107" s="4930" t="s">
        <v>4654</v>
      </c>
      <c r="R107" s="4885"/>
      <c r="S107" s="4885"/>
      <c r="T107" s="4885"/>
      <c r="U107" s="4885"/>
      <c r="V107" s="4885"/>
      <c r="W107" s="4885"/>
      <c r="X107" s="4885"/>
      <c r="Y107" s="4885"/>
      <c r="Z107" s="4885"/>
      <c r="AA107" s="4885"/>
      <c r="AB107" s="4954">
        <f t="shared" si="9"/>
      </c>
      <c r="AC107" s="4951">
        <f t="shared" si="1"/>
      </c>
      <c r="AD107" s="4970">
        <f t="shared" si="27"/>
      </c>
      <c r="AE107" s="4836">
        <f t="shared" si="18"/>
      </c>
      <c r="AF107" s="4920">
        <f>VLOOKUP(C107,'Data Products'!$A:$J,10,0)</f>
      </c>
      <c r="AG107" s="4921">
        <f t="shared" si="4"/>
      </c>
      <c r="AH107" s="4897"/>
      <c r="AI107" s="4922" t="s">
        <v>4742</v>
      </c>
      <c r="AJ107" s="4960"/>
      <c r="AK107" s="4960"/>
      <c r="AL107" s="4961"/>
      <c r="AM107" s="4960"/>
      <c r="AN107" s="4960"/>
    </row>
    <row customHeight="true" ht="18" r="108">
      <c r="A108" s="4850">
        <v>47</v>
      </c>
      <c r="B108" s="4963" t="s">
        <v>4578</v>
      </c>
      <c r="C108" s="4971" t="s">
        <v>4637</v>
      </c>
      <c r="D108" s="4934" t="s">
        <v>4637</v>
      </c>
      <c r="E108" s="4934" t="s">
        <v>4637</v>
      </c>
      <c r="F108" s="4913">
        <v>48</v>
      </c>
      <c r="G108" s="4913">
        <v>48</v>
      </c>
      <c r="H108" s="4872"/>
      <c r="I108" s="4915">
        <f>VLOOKUP(C108,'Data Products'!$A:$J,2,0)</f>
      </c>
      <c r="J108" s="4874">
        <f t="shared" si="24"/>
      </c>
      <c r="K108" s="4875">
        <v>45914</v>
      </c>
      <c r="L108" s="4817">
        <f t="shared" si="15"/>
      </c>
      <c r="M108" s="4916">
        <v>5</v>
      </c>
      <c r="N108" s="4972">
        <v>15</v>
      </c>
      <c r="O108" s="4841"/>
      <c r="P108" s="4813"/>
      <c r="Q108" s="4808" t="s">
        <v>4743</v>
      </c>
      <c r="R108" s="4889"/>
      <c r="S108" s="4889"/>
      <c r="T108" s="4918"/>
      <c r="U108" s="4889"/>
      <c r="V108" s="4889"/>
      <c r="W108" s="4889"/>
      <c r="X108" s="4889"/>
      <c r="Y108" s="4889"/>
      <c r="Z108" s="4889"/>
      <c r="AA108" s="4889"/>
      <c r="AB108" s="4919">
        <f t="shared" si="9"/>
      </c>
      <c r="AC108" s="4835">
        <f t="shared" si="1"/>
      </c>
      <c r="AD108" s="4820">
        <f t="shared" si="27"/>
      </c>
      <c r="AE108" s="4836">
        <f t="shared" si="18"/>
      </c>
      <c r="AF108" s="4920">
        <f>VLOOKUP(C108,'Data Products'!$A:$J,10,0)</f>
      </c>
      <c r="AG108" s="4921">
        <f t="shared" si="4"/>
      </c>
      <c r="AH108" s="4897"/>
      <c r="AI108" s="4973"/>
      <c r="AJ108" s="4974"/>
      <c r="AK108" s="4974"/>
      <c r="AL108" s="4925"/>
      <c r="AM108" s="4974"/>
      <c r="AN108" s="4974"/>
    </row>
    <row r="109">
      <c r="A109" s="4850">
        <v>48</v>
      </c>
      <c r="B109" s="4963" t="s">
        <v>4578</v>
      </c>
      <c r="C109" s="4971" t="s">
        <v>4695</v>
      </c>
      <c r="D109" s="4934" t="s">
        <v>4695</v>
      </c>
      <c r="E109" s="4934" t="s">
        <v>4695</v>
      </c>
      <c r="F109" s="4913">
        <v>150</v>
      </c>
      <c r="G109" s="4913">
        <v>150</v>
      </c>
      <c r="H109" s="4872"/>
      <c r="I109" s="4915">
        <f>VLOOKUP(C109,'Data Products'!$A:$J,2,0)</f>
      </c>
      <c r="J109" s="4874">
        <f t="shared" si="24"/>
      </c>
      <c r="K109" s="4875">
        <v>45915</v>
      </c>
      <c r="L109" s="4817">
        <f t="shared" si="15"/>
      </c>
      <c r="M109" s="4924">
        <v>30</v>
      </c>
      <c r="N109" s="4972">
        <v>53</v>
      </c>
      <c r="O109" s="4841"/>
      <c r="P109" s="4813"/>
      <c r="Q109" s="4808" t="s">
        <v>4629</v>
      </c>
      <c r="R109" s="4889"/>
      <c r="S109" s="4889"/>
      <c r="T109" s="4918"/>
      <c r="U109" s="4889"/>
      <c r="V109" s="4889"/>
      <c r="W109" s="4889"/>
      <c r="X109" s="4889"/>
      <c r="Y109" s="4889"/>
      <c r="Z109" s="4889"/>
      <c r="AA109" s="4889"/>
      <c r="AB109" s="4919">
        <f t="shared" si="9"/>
      </c>
      <c r="AC109" s="4830">
        <f t="shared" si="1"/>
      </c>
      <c r="AD109" s="4820">
        <f t="shared" si="27"/>
      </c>
      <c r="AE109" s="4836">
        <f t="shared" si="18"/>
      </c>
      <c r="AF109" s="4920">
        <f>VLOOKUP(C109,'Data Products'!$A:$J,10,0)</f>
      </c>
      <c r="AG109" s="4921">
        <f t="shared" si="4"/>
      </c>
      <c r="AH109" s="4897"/>
      <c r="AI109" s="4973"/>
      <c r="AJ109" s="4974"/>
      <c r="AK109" s="4974"/>
      <c r="AL109" s="4925"/>
      <c r="AM109" s="4974"/>
      <c r="AN109" s="4974"/>
    </row>
    <row customHeight="true" ht="18" r="110">
      <c r="A110" s="4850">
        <v>52</v>
      </c>
      <c r="B110" s="4963" t="s">
        <v>4578</v>
      </c>
      <c r="C110" s="4971" t="s">
        <v>4688</v>
      </c>
      <c r="D110" s="4934" t="s">
        <v>4688</v>
      </c>
      <c r="E110" s="4934" t="s">
        <v>4688</v>
      </c>
      <c r="F110" s="4913">
        <v>722</v>
      </c>
      <c r="G110" s="4913">
        <v>722</v>
      </c>
      <c r="H110" s="4872"/>
      <c r="I110" s="4915">
        <f>VLOOKUP(C110,'Data Products'!$A:$J,2,0)</f>
      </c>
      <c r="J110" s="4874">
        <f t="shared" si="24"/>
      </c>
      <c r="K110" s="4875">
        <v>45919</v>
      </c>
      <c r="L110" s="4817">
        <f t="shared" si="15"/>
      </c>
      <c r="M110" s="4924">
        <v>12</v>
      </c>
      <c r="N110" s="4972">
        <v>26</v>
      </c>
      <c r="O110" s="4841"/>
      <c r="P110" s="4813"/>
      <c r="Q110" s="4808" t="s">
        <v>4634</v>
      </c>
      <c r="R110" s="4889"/>
      <c r="S110" s="4889"/>
      <c r="T110" s="4918"/>
      <c r="U110" s="4889"/>
      <c r="V110" s="4889"/>
      <c r="W110" s="4889"/>
      <c r="X110" s="4889"/>
      <c r="Y110" s="4889"/>
      <c r="Z110" s="4889"/>
      <c r="AA110" s="4889"/>
      <c r="AB110" s="4919">
        <f t="shared" si="9"/>
      </c>
      <c r="AC110" s="4835">
        <f t="shared" si="1"/>
      </c>
      <c r="AD110" s="4820">
        <f t="shared" si="27"/>
      </c>
      <c r="AE110" s="4836">
        <f t="shared" si="18"/>
      </c>
      <c r="AF110" s="4920">
        <f>VLOOKUP(C110,'Data Products'!$A:$J,10,0)</f>
      </c>
      <c r="AG110" s="4921">
        <f t="shared" si="4"/>
      </c>
      <c r="AH110" s="4897"/>
      <c r="AI110" s="4973"/>
      <c r="AJ110" s="4974"/>
      <c r="AK110" s="4974"/>
      <c r="AL110" s="4925"/>
      <c r="AM110" s="4974"/>
      <c r="AN110" s="4974"/>
    </row>
    <row customHeight="true" ht="18" r="111">
      <c r="A111" s="4850">
        <v>53</v>
      </c>
      <c r="B111" s="4963" t="s">
        <v>4578</v>
      </c>
      <c r="C111" s="4971" t="s">
        <v>4636</v>
      </c>
      <c r="D111" s="4934" t="s">
        <v>4636</v>
      </c>
      <c r="E111" s="4934" t="s">
        <v>4636</v>
      </c>
      <c r="F111" s="4913">
        <v>3</v>
      </c>
      <c r="G111" s="4913">
        <v>3</v>
      </c>
      <c r="H111" s="4872"/>
      <c r="I111" s="4915">
        <f>VLOOKUP(C111,'Data Products'!$A:$J,2,0)</f>
      </c>
      <c r="J111" s="4874">
        <f t="shared" si="24"/>
      </c>
      <c r="K111" s="4875">
        <v>45920</v>
      </c>
      <c r="L111" s="4817">
        <f t="shared" si="15"/>
      </c>
      <c r="M111" s="4924">
        <v>0</v>
      </c>
      <c r="N111" s="4839">
        <v>0</v>
      </c>
      <c r="O111" s="4841"/>
      <c r="P111" s="4813"/>
      <c r="Q111" s="4931" t="s">
        <v>4634</v>
      </c>
      <c r="R111" s="4889"/>
      <c r="S111" s="4889"/>
      <c r="T111" s="4918"/>
      <c r="U111" s="4889"/>
      <c r="V111" s="4889"/>
      <c r="W111" s="4889"/>
      <c r="X111" s="4889"/>
      <c r="Y111" s="4889"/>
      <c r="Z111" s="4889"/>
      <c r="AA111" s="4889"/>
      <c r="AB111" s="4919">
        <f t="shared" si="9"/>
      </c>
      <c r="AC111" s="4932">
        <f t="shared" si="1"/>
      </c>
      <c r="AD111" s="4820">
        <f t="shared" si="27"/>
      </c>
      <c r="AE111" s="4836">
        <f t="shared" si="18"/>
      </c>
      <c r="AF111" s="4920">
        <f>VLOOKUP(C111,'Data Products'!$A:$J,10,0)</f>
      </c>
      <c r="AG111" s="4921">
        <f t="shared" si="4"/>
      </c>
      <c r="AH111" s="4897"/>
      <c r="AI111" s="4973"/>
      <c r="AJ111" s="4974"/>
      <c r="AK111" s="4974"/>
      <c r="AL111" s="4925"/>
      <c r="AM111" s="4974"/>
      <c r="AN111" s="4974"/>
    </row>
    <row customHeight="true" hidden="true" ht="18" r="112">
      <c r="A112" s="4850">
        <v>54</v>
      </c>
      <c r="B112" s="4963" t="s">
        <v>4578</v>
      </c>
      <c r="C112" s="4971" t="s">
        <v>4741</v>
      </c>
      <c r="D112" s="4934" t="s">
        <v>4741</v>
      </c>
      <c r="E112" s="4934" t="s">
        <v>4741</v>
      </c>
      <c r="F112" s="4913">
        <v>0</v>
      </c>
      <c r="G112" s="4913">
        <v>0</v>
      </c>
      <c r="H112" s="4872"/>
      <c r="I112" s="4915">
        <f>VLOOKUP(C112,'Data Products'!$A:$J,2,0)</f>
      </c>
      <c r="J112" s="4874">
        <f t="shared" si="24"/>
      </c>
      <c r="K112" s="4875">
        <v>45921</v>
      </c>
      <c r="L112" s="4817">
        <f t="shared" si="15"/>
      </c>
      <c r="M112" s="4924">
        <v>2060</v>
      </c>
      <c r="N112" s="4911">
        <v>2432</v>
      </c>
      <c r="O112" s="4841"/>
      <c r="P112" s="4813"/>
      <c r="Q112" s="4808" t="s">
        <v>4634</v>
      </c>
      <c r="R112" s="4889"/>
      <c r="S112" s="4889"/>
      <c r="T112" s="4918"/>
      <c r="U112" s="4889"/>
      <c r="V112" s="4889"/>
      <c r="W112" s="4889"/>
      <c r="X112" s="4889"/>
      <c r="Y112" s="4889"/>
      <c r="Z112" s="4889"/>
      <c r="AA112" s="4889"/>
      <c r="AB112" s="4919">
        <f t="shared" si="9"/>
      </c>
      <c r="AC112" s="4830">
        <f t="shared" si="1"/>
      </c>
      <c r="AD112" s="4820">
        <f t="shared" si="27"/>
      </c>
      <c r="AE112" s="4836">
        <f t="shared" si="18"/>
      </c>
      <c r="AF112" s="4920">
        <f>VLOOKUP(C112,'Data Products'!$A:$J,10,0)</f>
      </c>
      <c r="AG112" s="4921">
        <f t="shared" si="4"/>
      </c>
      <c r="AH112" s="4897"/>
      <c r="AI112" s="4973"/>
      <c r="AJ112" s="4974"/>
      <c r="AK112" s="4974"/>
      <c r="AL112" s="4925"/>
      <c r="AM112" s="4974"/>
      <c r="AN112" s="4974"/>
    </row>
    <row customHeight="true" ht="18" r="113">
      <c r="A113" s="4850">
        <v>55</v>
      </c>
      <c r="B113" s="4963" t="s">
        <v>4578</v>
      </c>
      <c r="C113" s="4971" t="s">
        <v>4744</v>
      </c>
      <c r="D113" s="4934" t="s">
        <v>4744</v>
      </c>
      <c r="E113" s="4934" t="s">
        <v>4744</v>
      </c>
      <c r="F113" s="4913">
        <v>2018</v>
      </c>
      <c r="G113" s="4913">
        <v>2018</v>
      </c>
      <c r="H113" s="4872"/>
      <c r="I113" s="4915">
        <f>VLOOKUP(C113,'Data Products'!$A:$J,2,0)</f>
      </c>
      <c r="J113" s="4874">
        <f t="shared" si="24"/>
      </c>
      <c r="K113" s="4875">
        <v>45922</v>
      </c>
      <c r="L113" s="4817">
        <f t="shared" si="15"/>
      </c>
      <c r="M113" s="4939">
        <v>586</v>
      </c>
      <c r="N113" s="4911">
        <v>1858</v>
      </c>
      <c r="O113" s="4841"/>
      <c r="P113" s="4813"/>
      <c r="Q113" s="4808" t="s">
        <v>4634</v>
      </c>
      <c r="R113" s="4889"/>
      <c r="S113" s="4889"/>
      <c r="T113" s="4918"/>
      <c r="U113" s="4889"/>
      <c r="V113" s="4889"/>
      <c r="W113" s="4889"/>
      <c r="X113" s="4889"/>
      <c r="Y113" s="4889"/>
      <c r="Z113" s="4889"/>
      <c r="AA113" s="4889"/>
      <c r="AB113" s="4919">
        <f t="shared" si="9"/>
      </c>
      <c r="AC113" s="4835">
        <f t="shared" si="1"/>
      </c>
      <c r="AD113" s="4820">
        <f t="shared" si="27"/>
      </c>
      <c r="AE113" s="4836">
        <f t="shared" si="18"/>
      </c>
      <c r="AF113" s="4920">
        <f>VLOOKUP(C113,'Data Products'!$A:$J,10,0)</f>
      </c>
      <c r="AG113" s="4921">
        <f t="shared" si="4"/>
      </c>
      <c r="AH113" s="4897"/>
      <c r="AI113" s="4973"/>
      <c r="AJ113" s="4974"/>
      <c r="AK113" s="4974"/>
      <c r="AL113" s="4925"/>
      <c r="AM113" s="4974"/>
      <c r="AN113" s="4974"/>
    </row>
    <row customHeight="true" ht="18" r="114">
      <c r="A114" s="4850">
        <v>56</v>
      </c>
      <c r="B114" s="4934" t="s">
        <v>4578</v>
      </c>
      <c r="C114" s="4971" t="s">
        <v>4682</v>
      </c>
      <c r="D114" s="4934" t="s">
        <v>4682</v>
      </c>
      <c r="E114" s="4934" t="s">
        <v>4682</v>
      </c>
      <c r="F114" s="4913">
        <v>656</v>
      </c>
      <c r="G114" s="4913">
        <v>656</v>
      </c>
      <c r="H114" s="4872"/>
      <c r="I114" s="4915">
        <f>VLOOKUP(C114,'Data Products'!$A:$J,2,0)</f>
      </c>
      <c r="J114" s="4874">
        <f t="shared" si="24"/>
      </c>
      <c r="K114" s="4875">
        <v>45923</v>
      </c>
      <c r="L114" s="4842">
        <f t="shared" si="15"/>
      </c>
      <c r="M114" s="4872">
        <v>53</v>
      </c>
      <c r="N114" s="4972">
        <v>292</v>
      </c>
      <c r="O114" s="4841"/>
      <c r="P114" s="4813"/>
      <c r="Q114" s="4808" t="s">
        <v>4634</v>
      </c>
      <c r="R114" s="4889"/>
      <c r="S114" s="4889"/>
      <c r="T114" s="4918"/>
      <c r="U114" s="4889"/>
      <c r="V114" s="4889"/>
      <c r="W114" s="4889"/>
      <c r="X114" s="4889"/>
      <c r="Y114" s="4889"/>
      <c r="Z114" s="4889"/>
      <c r="AA114" s="4889"/>
      <c r="AB114" s="4919">
        <f t="shared" si="9"/>
      </c>
      <c r="AC114" s="4830">
        <f t="shared" si="1"/>
      </c>
      <c r="AD114" s="4820">
        <f t="shared" si="27"/>
      </c>
      <c r="AE114" s="4975">
        <f t="shared" si="18"/>
      </c>
      <c r="AF114" s="4976">
        <f>VLOOKUP(C114,'Data Products'!$A:$J,10,0)</f>
      </c>
      <c r="AG114" s="4977">
        <f t="shared" si="4"/>
      </c>
      <c r="AH114" s="4977">
        <f>AG114*G114</f>
      </c>
      <c r="AI114" s="4977">
        <f t="shared" ref="AI114:AI115" si="6">AH114*H114</f>
      </c>
      <c r="AJ114" s="4974"/>
      <c r="AK114" s="4974"/>
      <c r="AL114" s="4925"/>
      <c r="AM114" s="4974"/>
      <c r="AN114" s="4974"/>
    </row>
    <row customHeight="true" ht="18" r="115">
      <c r="A115" s="4850">
        <v>57</v>
      </c>
      <c r="B115" s="4934" t="s">
        <v>4624</v>
      </c>
      <c r="C115" s="4852" t="s">
        <v>4657</v>
      </c>
      <c r="D115" s="4852" t="s">
        <v>4657</v>
      </c>
      <c r="E115" s="4852" t="s">
        <v>4657</v>
      </c>
      <c r="F115" s="4913">
        <v>2</v>
      </c>
      <c r="G115" s="4913">
        <v>2</v>
      </c>
      <c r="H115" s="4872"/>
      <c r="I115" s="4915">
        <f>VLOOKUP(C115,'Data Products'!$A:$J,2,0)</f>
      </c>
      <c r="J115" s="4874">
        <f t="shared" si="24"/>
      </c>
      <c r="K115" s="4978">
        <v>46142</v>
      </c>
      <c r="L115" s="4842">
        <f t="shared" si="15"/>
      </c>
      <c r="M115" s="4979">
        <v>0</v>
      </c>
      <c r="N115" s="4972">
        <v>2</v>
      </c>
      <c r="O115" s="4841"/>
      <c r="P115" s="4813"/>
      <c r="Q115" s="4808" t="s">
        <v>4634</v>
      </c>
      <c r="R115" s="4889"/>
      <c r="S115" s="4889"/>
      <c r="T115" s="4918"/>
      <c r="U115" s="4889"/>
      <c r="V115" s="4889"/>
      <c r="W115" s="4889"/>
      <c r="X115" s="4889"/>
      <c r="Y115" s="4889"/>
      <c r="Z115" s="4889"/>
      <c r="AA115" s="4889"/>
      <c r="AB115" s="4919">
        <f t="shared" si="9"/>
      </c>
      <c r="AC115" s="4830">
        <f t="shared" si="1"/>
      </c>
      <c r="AD115" s="4820">
        <f t="shared" si="27"/>
      </c>
      <c r="AE115" s="4975">
        <f t="shared" si="18"/>
      </c>
      <c r="AF115" s="4976">
        <f>VLOOKUP(C115,'Data Products'!$A:$J,10,0)</f>
      </c>
      <c r="AG115" s="4977">
        <f t="shared" si="4"/>
      </c>
      <c r="AH115" s="4897"/>
      <c r="AI115" s="4977">
        <f t="shared" si="6"/>
      </c>
      <c r="AJ115" s="4960"/>
      <c r="AK115" s="4960"/>
      <c r="AL115" s="4961"/>
      <c r="AM115" s="4960"/>
      <c r="AN115" s="4960"/>
    </row>
    <row customHeight="true" ht="18" r="116">
      <c r="A116" s="4886"/>
      <c r="B116" s="4886"/>
      <c r="C116" s="4886"/>
      <c r="D116" s="4885"/>
      <c r="E116" s="4885"/>
      <c r="F116" s="4885"/>
      <c r="G116" s="4885"/>
      <c r="H116" s="4885"/>
      <c r="I116" s="4980"/>
      <c r="J116" s="4981"/>
      <c r="K116" s="4981"/>
      <c r="L116" s="4981"/>
      <c r="M116" s="4885"/>
      <c r="N116" s="4885"/>
      <c r="O116" s="4893"/>
      <c r="P116" s="4893"/>
      <c r="Q116" s="4886"/>
      <c r="R116" s="4885"/>
      <c r="S116" s="4885"/>
      <c r="T116" s="4885"/>
      <c r="U116" s="4885"/>
      <c r="V116" s="4885"/>
      <c r="W116" s="4885"/>
      <c r="X116" s="4885"/>
      <c r="Y116" s="4885"/>
      <c r="Z116" s="4885"/>
      <c r="AA116" s="4885"/>
      <c r="AB116" s="4888"/>
      <c r="AC116" s="4982"/>
      <c r="AD116" s="4983"/>
      <c r="AE116" s="4984" t="s">
        <v>4611</v>
      </c>
      <c r="AF116" s="4985"/>
      <c r="AG116" s="4986">
        <v>366720000</v>
      </c>
      <c r="AH116" s="4897"/>
      <c r="AI116" s="4961"/>
      <c r="AJ116" s="4960"/>
      <c r="AK116" s="4960"/>
      <c r="AL116" s="4961"/>
      <c r="AM116" s="4960"/>
      <c r="AN116" s="4960"/>
    </row>
    <row customHeight="true" ht="18" r="117">
      <c r="A117" s="4987" t="s">
        <v>4745</v>
      </c>
      <c r="B117" s="4987"/>
      <c r="C117" s="4987"/>
      <c r="D117" s="4987"/>
      <c r="E117" s="4987"/>
      <c r="F117" s="4987"/>
      <c r="H117" s="4885"/>
      <c r="I117" s="4980"/>
      <c r="J117" s="4981"/>
      <c r="K117" s="4981"/>
      <c r="L117" s="4981"/>
      <c r="M117" s="4885"/>
      <c r="N117" s="4885"/>
      <c r="O117" s="4893"/>
      <c r="P117" s="4893"/>
      <c r="Q117" s="4886"/>
      <c r="R117" s="4885"/>
      <c r="S117" s="4885"/>
      <c r="T117" s="4885"/>
      <c r="U117" s="4885"/>
      <c r="V117" s="4885"/>
      <c r="W117" s="4885"/>
      <c r="X117" s="4885"/>
      <c r="Y117" s="4885"/>
      <c r="Z117" s="4885"/>
      <c r="AA117" s="4885"/>
      <c r="AB117" s="4888"/>
      <c r="AC117" s="4982"/>
      <c r="AD117" s="4983"/>
      <c r="AE117" s="4988" t="s">
        <v>4612</v>
      </c>
      <c r="AF117" s="4985">
        <v>0.48350239965095987</v>
      </c>
      <c r="AG117" s="4986">
        <v>177310000</v>
      </c>
      <c r="AH117" s="4897"/>
      <c r="AI117" s="4961"/>
      <c r="AJ117" s="4960"/>
      <c r="AK117" s="4960"/>
      <c r="AL117" s="4961"/>
      <c r="AM117" s="4960"/>
      <c r="AN117" s="4960"/>
    </row>
    <row r="118">
      <c r="A118" s="4989" t="s">
        <v>4571</v>
      </c>
      <c r="B118" s="4989" t="s">
        <v>4552</v>
      </c>
      <c r="C118" s="4989" t="s">
        <v>4746</v>
      </c>
      <c r="D118" s="4989" t="s">
        <v>4747</v>
      </c>
      <c r="E118" s="4990" t="s">
        <v>4748</v>
      </c>
      <c r="F118" s="4991" t="s">
        <v>4749</v>
      </c>
      <c r="G118" s="4885"/>
      <c r="H118" s="4981"/>
      <c r="I118" s="4981"/>
      <c r="J118" s="4981"/>
      <c r="K118" s="4885"/>
      <c r="L118" s="4885"/>
      <c r="M118" s="4893"/>
      <c r="N118" s="4893"/>
      <c r="O118" s="4885"/>
      <c r="P118" s="4885"/>
      <c r="Q118" s="4885"/>
      <c r="R118" s="4885"/>
      <c r="S118" s="4885"/>
      <c r="T118" s="4885"/>
      <c r="U118" s="4885"/>
      <c r="V118" s="4885"/>
      <c r="W118" s="4885"/>
      <c r="X118" s="4885"/>
      <c r="Y118" s="4885"/>
      <c r="Z118" s="4885"/>
      <c r="AA118" s="4885"/>
      <c r="AB118" s="4885"/>
      <c r="AC118" s="4885"/>
      <c r="AE118" s="4988" t="s">
        <v>4613</v>
      </c>
      <c r="AF118" s="4985">
        <v>0.06893542757417102</v>
      </c>
      <c r="AG118" s="4986">
        <v>25280000</v>
      </c>
      <c r="AH118" s="4960"/>
      <c r="AI118" s="4960"/>
      <c r="AJ118" s="4960"/>
      <c r="AK118" s="4961"/>
      <c r="AL118" s="4960"/>
      <c r="AM118" s="4960"/>
    </row>
    <row r="119">
      <c r="A119" s="4992"/>
      <c r="B119" s="4989"/>
      <c r="C119" s="4989"/>
      <c r="D119" s="4989"/>
      <c r="E119" s="4990"/>
      <c r="F119" s="4993"/>
      <c r="G119" s="4885"/>
      <c r="H119" s="4981"/>
      <c r="I119" s="4981"/>
      <c r="J119" s="4981"/>
      <c r="K119" s="4885"/>
      <c r="L119" s="4885"/>
      <c r="M119" s="4893"/>
      <c r="N119" s="4893"/>
      <c r="O119" s="4885"/>
      <c r="P119" s="4885"/>
      <c r="Q119" s="4885"/>
      <c r="R119" s="4885"/>
      <c r="S119" s="4885"/>
      <c r="T119" s="4885"/>
      <c r="U119" s="4885"/>
      <c r="V119" s="4885"/>
      <c r="W119" s="4885"/>
      <c r="X119" s="4885"/>
      <c r="Y119" s="4885"/>
      <c r="Z119" s="4885"/>
      <c r="AA119" s="4885"/>
      <c r="AB119" s="4885"/>
      <c r="AC119" s="4885"/>
      <c r="AE119" s="4988" t="s">
        <v>4614</v>
      </c>
      <c r="AF119" s="4994">
        <v>0.1472649432809773</v>
      </c>
      <c r="AG119" s="4995">
        <v>54005000</v>
      </c>
      <c r="AH119" s="4960"/>
      <c r="AI119" s="4960"/>
      <c r="AJ119" s="4961"/>
      <c r="AK119" s="4960"/>
      <c r="AL119" s="4960"/>
    </row>
    <row r="120">
      <c r="A120" s="4852">
        <v>1</v>
      </c>
      <c r="B120" s="4996" t="s">
        <v>4750</v>
      </c>
      <c r="C120" s="4997">
        <v>15146.6</v>
      </c>
      <c r="D120" s="4808" t="s">
        <v>4751</v>
      </c>
      <c r="E120" s="4910" t="s">
        <v>4752</v>
      </c>
      <c r="F120" s="4998" t="s">
        <v>4753</v>
      </c>
      <c r="G120" s="4885"/>
      <c r="H120" s="4981"/>
      <c r="I120" s="4981"/>
      <c r="J120" s="4981"/>
      <c r="K120" s="4885"/>
      <c r="L120" s="4885"/>
      <c r="M120" s="4893"/>
      <c r="N120" s="4893"/>
      <c r="O120" s="4885"/>
      <c r="P120" s="4885"/>
      <c r="Q120" s="4885"/>
      <c r="R120" s="4885"/>
      <c r="S120" s="4885"/>
      <c r="T120" s="4885"/>
      <c r="U120" s="4885"/>
      <c r="V120" s="4885"/>
      <c r="W120" s="4885"/>
      <c r="X120" s="4885"/>
      <c r="Y120" s="4885"/>
      <c r="Z120" s="4885"/>
      <c r="AA120" s="4885"/>
      <c r="AB120" s="4885"/>
      <c r="AC120" s="4885"/>
      <c r="AE120" s="4988" t="s">
        <v>4615</v>
      </c>
      <c r="AF120" s="4999">
        <v>0.3002972294938918</v>
      </c>
      <c r="AG120" s="5000">
        <v>110125000</v>
      </c>
      <c r="AH120" s="4960"/>
      <c r="AI120" s="4960"/>
      <c r="AJ120" s="4961"/>
      <c r="AK120" s="4960"/>
      <c r="AL120" s="4960"/>
    </row>
    <row r="121">
      <c r="A121" s="4852">
        <v>2</v>
      </c>
      <c r="B121" s="5001" t="s">
        <v>4754</v>
      </c>
      <c r="C121" s="5002">
        <v>937.31</v>
      </c>
      <c r="D121" s="4930" t="s">
        <v>4755</v>
      </c>
      <c r="E121" s="4936" t="s">
        <v>4756</v>
      </c>
      <c r="F121" s="4998"/>
      <c r="G121" s="4885"/>
      <c r="H121" s="4981"/>
      <c r="I121" s="4981"/>
      <c r="J121" s="4981"/>
      <c r="K121" s="4885"/>
      <c r="L121" s="4885"/>
      <c r="M121" s="4893"/>
      <c r="N121" s="4893"/>
      <c r="O121" s="4885"/>
      <c r="P121" s="4885"/>
      <c r="Q121" s="4885"/>
      <c r="R121" s="4885"/>
      <c r="S121" s="4885"/>
      <c r="T121" s="4885"/>
      <c r="U121" s="4885"/>
      <c r="V121" s="4885"/>
      <c r="W121" s="4885"/>
      <c r="X121" s="4885"/>
      <c r="Y121" s="4885"/>
      <c r="Z121" s="4885"/>
      <c r="AA121" s="4885"/>
      <c r="AB121" s="4885"/>
      <c r="AC121" s="4885"/>
      <c r="AD121" s="4885"/>
      <c r="AE121" s="4988" t="s">
        <v>4564</v>
      </c>
      <c r="AF121" s="4999">
        <v>0.09960391121336507</v>
      </c>
      <c r="AG121" s="5000">
        <v>75750000</v>
      </c>
      <c r="AH121" s="4960"/>
      <c r="AI121" s="4960"/>
      <c r="AJ121" s="4961"/>
      <c r="AK121" s="4960"/>
      <c r="AL121" s="4960"/>
    </row>
    <row r="122">
      <c r="A122" s="5003">
        <v>3</v>
      </c>
      <c r="B122" s="4852" t="s">
        <v>4757</v>
      </c>
      <c r="C122" s="4852">
        <v>-798.02</v>
      </c>
      <c r="D122" s="4839"/>
      <c r="E122" s="4872"/>
      <c r="F122" s="4998"/>
      <c r="G122" s="4885"/>
      <c r="H122" s="4885"/>
      <c r="I122" s="4981"/>
      <c r="J122" s="4981"/>
      <c r="K122" s="4981"/>
      <c r="L122" s="4885"/>
      <c r="M122" s="4885"/>
      <c r="N122" s="4893"/>
      <c r="O122" s="4893"/>
      <c r="P122" s="4885"/>
      <c r="Q122" s="4885"/>
      <c r="R122" s="4885"/>
      <c r="S122" s="4885"/>
      <c r="T122" s="4885"/>
      <c r="U122" s="4885"/>
      <c r="V122" s="4885"/>
      <c r="W122" s="4885"/>
      <c r="X122" s="4885"/>
      <c r="Y122" s="4885"/>
      <c r="Z122" s="4885"/>
      <c r="AA122" s="4885"/>
      <c r="AB122" s="4885"/>
      <c r="AC122" s="4885"/>
      <c r="AD122" s="4885"/>
      <c r="AE122" s="4885"/>
      <c r="AF122" s="4885"/>
      <c r="AG122" s="4961"/>
      <c r="AH122" s="4961"/>
      <c r="AI122" s="4960"/>
      <c r="AJ122" s="4961"/>
      <c r="AK122" s="4960"/>
      <c r="AL122" s="4960"/>
    </row>
    <row r="123">
      <c r="A123" s="4885"/>
      <c r="B123" s="4886"/>
      <c r="C123" s="4886"/>
      <c r="D123" s="4885"/>
      <c r="E123" s="4885"/>
      <c r="F123" s="4885"/>
      <c r="G123" s="4885"/>
      <c r="H123" s="4885"/>
      <c r="I123" s="4885"/>
      <c r="J123" s="4981"/>
      <c r="K123" s="4981"/>
      <c r="L123" s="4981"/>
      <c r="M123" s="4885"/>
      <c r="N123" s="4885"/>
      <c r="O123" s="4893"/>
      <c r="P123" s="4893"/>
      <c r="Q123" s="4885"/>
      <c r="R123" s="4885"/>
      <c r="S123" s="4885"/>
      <c r="T123" s="4885"/>
      <c r="U123" s="4885"/>
      <c r="V123" s="4885"/>
      <c r="W123" s="4885"/>
      <c r="X123" s="4885"/>
      <c r="Y123" s="4885"/>
      <c r="Z123" s="4885"/>
      <c r="AA123" s="4885"/>
      <c r="AB123" s="4885"/>
      <c r="AC123" s="4885"/>
      <c r="AD123" s="4885"/>
      <c r="AE123" s="4885"/>
      <c r="AF123" s="4885"/>
      <c r="AG123" s="4885"/>
      <c r="AH123" s="4885"/>
      <c r="AI123" s="4961"/>
      <c r="AJ123" s="4960"/>
      <c r="AK123" s="4960"/>
      <c r="AL123" s="4961"/>
      <c r="AM123" s="4960"/>
      <c r="AN123" s="4960"/>
    </row>
    <row customHeight="true" ht="18" r="124">
      <c r="A124" s="4885"/>
      <c r="B124" s="4886"/>
      <c r="C124" s="4886"/>
      <c r="D124" s="4885"/>
      <c r="E124" s="4885"/>
      <c r="F124" s="4885"/>
      <c r="G124" s="4885"/>
      <c r="H124" s="4885"/>
      <c r="I124" s="4885"/>
      <c r="J124" s="4981"/>
      <c r="K124" s="4981"/>
      <c r="L124" s="4981"/>
      <c r="M124" s="4885"/>
      <c r="N124" s="4885"/>
      <c r="O124" s="4893"/>
      <c r="P124" s="4893"/>
      <c r="Q124" s="4885"/>
      <c r="R124" s="4885"/>
      <c r="S124" s="4885"/>
      <c r="T124" s="4885"/>
      <c r="U124" s="4885"/>
      <c r="V124" s="4885"/>
      <c r="W124" s="4885"/>
      <c r="X124" s="4885"/>
      <c r="Y124" s="4885"/>
      <c r="Z124" s="4885"/>
      <c r="AA124" s="4885"/>
      <c r="AB124" s="4885"/>
      <c r="AC124" s="4885"/>
      <c r="AD124" s="4885"/>
      <c r="AE124" s="4885"/>
      <c r="AF124" s="4885"/>
      <c r="AG124" s="4885"/>
      <c r="AH124" s="4885"/>
      <c r="AI124" s="4961"/>
      <c r="AJ124" s="4960"/>
      <c r="AK124" s="4960"/>
      <c r="AL124" s="4961"/>
      <c r="AM124" s="4960"/>
      <c r="AN124" s="4960"/>
    </row>
    <row customHeight="true" ht="18" r="125">
      <c r="A125" s="4885"/>
      <c r="B125" s="4886"/>
      <c r="C125" s="4886"/>
      <c r="D125" s="4885"/>
      <c r="E125" s="4885"/>
      <c r="F125" s="4885"/>
      <c r="G125" s="4885"/>
      <c r="H125" s="4885"/>
      <c r="I125" s="4885"/>
      <c r="J125" s="4981"/>
      <c r="K125" s="4981"/>
      <c r="L125" s="4981"/>
      <c r="M125" s="4885"/>
      <c r="N125" s="4885"/>
      <c r="O125" s="4893"/>
      <c r="P125" s="4893"/>
      <c r="Q125" s="4885"/>
      <c r="R125" s="4885"/>
      <c r="S125" s="4885"/>
      <c r="T125" s="4885"/>
      <c r="U125" s="4885"/>
      <c r="V125" s="4885"/>
      <c r="W125" s="4885"/>
      <c r="X125" s="4885"/>
      <c r="Y125" s="4885"/>
      <c r="Z125" s="4885"/>
      <c r="AA125" s="4885"/>
      <c r="AB125" s="4885"/>
      <c r="AC125" s="4885"/>
      <c r="AD125" s="4885"/>
      <c r="AE125" s="4885"/>
      <c r="AF125" s="4885"/>
      <c r="AG125" s="4885"/>
      <c r="AH125" s="4885"/>
      <c r="AI125" s="4961"/>
      <c r="AJ125" s="4960"/>
      <c r="AK125" s="4960"/>
      <c r="AL125" s="4961"/>
      <c r="AM125" s="4960"/>
      <c r="AN125" s="4960"/>
    </row>
    <row customHeight="true" ht="18" r="126">
      <c r="A126" s="4885"/>
      <c r="B126" s="4886"/>
      <c r="C126" s="4886"/>
      <c r="D126" s="4885"/>
      <c r="E126" s="4885"/>
      <c r="F126" s="4885"/>
      <c r="G126" s="4885"/>
      <c r="H126" s="4885"/>
      <c r="I126" s="4885"/>
      <c r="J126" s="4981"/>
      <c r="K126" s="4981"/>
      <c r="L126" s="4981"/>
      <c r="M126" s="4885"/>
      <c r="N126" s="4885"/>
      <c r="O126" s="4893"/>
      <c r="P126" s="4893"/>
      <c r="Q126" s="4885"/>
      <c r="R126" s="4885"/>
      <c r="S126" s="4885"/>
      <c r="T126" s="4885"/>
      <c r="U126" s="4885"/>
      <c r="V126" s="4885"/>
      <c r="W126" s="4885"/>
      <c r="X126" s="4885"/>
      <c r="Y126" s="4885"/>
      <c r="Z126" s="4885"/>
      <c r="AA126" s="4885"/>
      <c r="AB126" s="4885"/>
      <c r="AC126" s="4885"/>
      <c r="AD126" s="4885"/>
      <c r="AE126" s="4885"/>
      <c r="AF126" s="4885"/>
      <c r="AG126" s="4885"/>
      <c r="AH126" s="4885"/>
      <c r="AI126" s="4961"/>
      <c r="AJ126" s="4960"/>
      <c r="AK126" s="4960"/>
      <c r="AL126" s="4961"/>
      <c r="AM126" s="4960"/>
      <c r="AN126" s="4960"/>
    </row>
    <row r="127">
      <c r="A127" s="4900" t="s">
        <v>4758</v>
      </c>
      <c r="B127" s="4804" t="s">
        <v>4538</v>
      </c>
      <c r="C127" s="4804" t="s">
        <v>4617</v>
      </c>
      <c r="D127" s="4804"/>
      <c r="E127" s="4804"/>
      <c r="F127" s="4804" t="s">
        <v>4542</v>
      </c>
      <c r="G127" s="4804"/>
      <c r="H127" s="4804" t="s">
        <v>4618</v>
      </c>
      <c r="I127" s="4901" t="s">
        <v>4544</v>
      </c>
      <c r="J127" s="4902" t="s">
        <v>4545</v>
      </c>
      <c r="K127" s="4803" t="s">
        <v>4546</v>
      </c>
      <c r="L127" s="4803" t="s">
        <v>4547</v>
      </c>
      <c r="M127" s="4804" t="s">
        <v>4548</v>
      </c>
      <c r="N127" s="4804" t="s">
        <v>4549</v>
      </c>
      <c r="O127" s="4804" t="s">
        <v>4619</v>
      </c>
      <c r="P127" s="4804" t="s">
        <v>4620</v>
      </c>
      <c r="Q127" s="4804" t="s">
        <v>4552</v>
      </c>
      <c r="R127" s="4903"/>
      <c r="S127" s="4903"/>
      <c r="T127" s="4903"/>
      <c r="U127" s="4903"/>
      <c r="V127" s="4903"/>
      <c r="W127" s="4903"/>
      <c r="X127" s="4903"/>
      <c r="Y127" s="4903"/>
      <c r="Z127" s="4903"/>
      <c r="AA127" s="4903"/>
      <c r="AB127" s="4904" t="s">
        <v>4558</v>
      </c>
      <c r="AC127" s="4902" t="s">
        <v>4559</v>
      </c>
      <c r="AD127" s="4902" t="s">
        <v>4621</v>
      </c>
      <c r="AE127" s="4902" t="s">
        <v>4622</v>
      </c>
      <c r="AF127" s="5004" t="s">
        <v>4562</v>
      </c>
      <c r="AG127" s="5005" t="s">
        <v>4563</v>
      </c>
      <c r="AH127" s="4885"/>
      <c r="AI127" s="4902" t="s">
        <v>4565</v>
      </c>
      <c r="AJ127" s="4960"/>
      <c r="AK127" s="4960"/>
      <c r="AL127" s="4961"/>
      <c r="AM127" s="4960"/>
      <c r="AN127" s="4960"/>
    </row>
    <row r="128">
      <c r="A128" s="4804" t="s">
        <v>4571</v>
      </c>
      <c r="B128" s="4804"/>
      <c r="C128" s="4804"/>
      <c r="D128" s="4906"/>
      <c r="E128" s="4906"/>
      <c r="F128" s="4906" t="s">
        <v>4572</v>
      </c>
      <c r="G128" s="5006" t="s">
        <v>4573</v>
      </c>
      <c r="H128" s="4804"/>
      <c r="I128" s="4901"/>
      <c r="J128" s="4902"/>
      <c r="K128" s="4803"/>
      <c r="L128" s="4803"/>
      <c r="M128" s="4804" t="s">
        <v>4574</v>
      </c>
      <c r="N128" s="4804" t="s">
        <v>4574</v>
      </c>
      <c r="O128" s="4804"/>
      <c r="P128" s="4804"/>
      <c r="Q128" s="4804"/>
      <c r="R128" s="4903"/>
      <c r="S128" s="4903"/>
      <c r="T128" s="4903"/>
      <c r="U128" s="4903"/>
      <c r="V128" s="4903"/>
      <c r="W128" s="4903"/>
      <c r="X128" s="4903"/>
      <c r="Y128" s="4903"/>
      <c r="Z128" s="4903"/>
      <c r="AA128" s="4903"/>
      <c r="AB128" s="4904"/>
      <c r="AC128" s="4902"/>
      <c r="AD128" s="4902"/>
      <c r="AE128" s="4902"/>
      <c r="AF128" s="5004"/>
      <c r="AG128" s="5005"/>
      <c r="AH128" s="4885"/>
      <c r="AI128" s="4902"/>
      <c r="AJ128" s="4885"/>
      <c r="AK128" s="4885"/>
      <c r="AL128" s="4885"/>
      <c r="AM128" s="4885"/>
      <c r="AN128" s="4885"/>
    </row>
    <row r="129">
      <c r="A129" s="4910">
        <v>1</v>
      </c>
      <c r="B129" s="4808" t="s">
        <v>4578</v>
      </c>
      <c r="C129" s="5007" t="s">
        <v>4759</v>
      </c>
      <c r="D129" s="5008" t="s">
        <v>4759</v>
      </c>
      <c r="E129" s="5008" t="s">
        <v>4759</v>
      </c>
      <c r="F129" s="5009">
        <v>20568</v>
      </c>
      <c r="G129" s="4859">
        <v>20568</v>
      </c>
      <c r="H129" s="5010"/>
      <c r="I129" s="5011">
        <f>VLOOKUP(C129,'Data Products'!$A:$J,2,0)</f>
      </c>
      <c r="J129" s="5012">
        <f t="shared" ref="J129:J135" si="25">IFERROR(I129-TODAY(),"")</f>
      </c>
      <c r="K129" s="5013">
        <v>46108</v>
      </c>
      <c r="L129" s="4817">
        <f t="shared" ref="L129:L135" si="16">TODAY()-K129</f>
      </c>
      <c r="M129" s="4834">
        <v>8688</v>
      </c>
      <c r="N129" s="5014">
        <v>14612</v>
      </c>
      <c r="O129" s="4813">
        <v>0</v>
      </c>
      <c r="P129" s="4813">
        <v>0</v>
      </c>
      <c r="Q129" s="4808" t="s">
        <v>4760</v>
      </c>
      <c r="R129" s="4889"/>
      <c r="S129" s="4889"/>
      <c r="T129" s="4918"/>
      <c r="U129" s="4889"/>
      <c r="V129" s="4889"/>
      <c r="W129" s="4889"/>
      <c r="X129" s="4889"/>
      <c r="Y129" s="4889"/>
      <c r="Z129" s="4889"/>
      <c r="AA129" s="4889"/>
      <c r="AB129" s="4919">
        <f t="shared" ref="AB129:AB135" si="10">N129/30</f>
      </c>
      <c r="AC129" s="5015">
        <f t="shared" ref="AC129:AC135" si="2">IFERROR(F129/AB129,"-")</f>
      </c>
      <c r="AD129" s="4820">
        <f t="shared" ref="AD129:AD135" si="28">IFERROR(TODAY()+AC129,"-")</f>
      </c>
      <c r="AE129" s="5016">
        <f t="shared" ref="AE129:AE135" si="19">_xlfn.IFS(AC129="-","Not sold yet",AND(AC129&lt;=150,AC129&gt;60),"Out of stock more than 60 days",AC129&lt;=60,"Out of stock less than 60 days",AC129&gt;=150,"Out of stock more than 150 days")</f>
      </c>
      <c r="AF129" s="4823">
        <f>VLOOKUP(C129,'Data Products'!$A:$J,10,0)</f>
      </c>
      <c r="AG129" s="4883">
        <f t="shared" ref="AG129:AG135" si="5">AF129*F129</f>
      </c>
      <c r="AH129" s="5017">
        <v>0</v>
      </c>
      <c r="AI129" s="4922" t="s">
        <v>4761</v>
      </c>
      <c r="AJ129" s="4885"/>
      <c r="AK129" s="4885"/>
      <c r="AL129" s="4885"/>
      <c r="AM129" s="4885"/>
      <c r="AN129" s="4885"/>
    </row>
    <row r="130">
      <c r="A130" s="4910">
        <v>2</v>
      </c>
      <c r="B130" s="4808" t="s">
        <v>4578</v>
      </c>
      <c r="C130" s="5007" t="s">
        <v>4762</v>
      </c>
      <c r="D130" s="4934" t="s">
        <v>4762</v>
      </c>
      <c r="E130" s="4934" t="s">
        <v>4762</v>
      </c>
      <c r="F130" s="5018">
        <v>289</v>
      </c>
      <c r="G130" s="4878">
        <v>289</v>
      </c>
      <c r="H130" s="5010"/>
      <c r="I130" s="5011">
        <f>VLOOKUP(C130,'Data Products'!$A:$J,2,0)</f>
      </c>
      <c r="J130" s="5012">
        <f t="shared" si="25"/>
      </c>
      <c r="K130" s="5019">
        <v>46108</v>
      </c>
      <c r="L130" s="4817">
        <f t="shared" si="16"/>
      </c>
      <c r="M130" s="4834">
        <v>5</v>
      </c>
      <c r="N130" s="4834">
        <v>7</v>
      </c>
      <c r="O130" s="4813">
        <v>0</v>
      </c>
      <c r="P130" s="4813">
        <v>0</v>
      </c>
      <c r="Q130" s="4808" t="s">
        <v>4662</v>
      </c>
      <c r="R130" s="4889"/>
      <c r="S130" s="4889"/>
      <c r="T130" s="4918"/>
      <c r="U130" s="4889"/>
      <c r="V130" s="4889"/>
      <c r="W130" s="4889"/>
      <c r="X130" s="4889"/>
      <c r="Y130" s="4889"/>
      <c r="Z130" s="4889"/>
      <c r="AA130" s="4889"/>
      <c r="AB130" s="4919">
        <f t="shared" si="10"/>
      </c>
      <c r="AC130" s="4830">
        <f t="shared" si="2"/>
      </c>
      <c r="AD130" s="4820">
        <f t="shared" si="28"/>
      </c>
      <c r="AE130" s="4831">
        <f t="shared" si="19"/>
      </c>
      <c r="AF130" s="4823">
        <f>VLOOKUP(C130,'Data Products'!$A:$J,10,0)</f>
      </c>
      <c r="AG130" s="4883">
        <f t="shared" si="5"/>
      </c>
      <c r="AH130" s="5017">
        <v>0</v>
      </c>
      <c r="AI130" s="4839"/>
      <c r="AJ130" s="4885"/>
      <c r="AK130" s="4885"/>
      <c r="AL130" s="4885"/>
      <c r="AM130" s="4885"/>
      <c r="AN130" s="4885"/>
    </row>
    <row r="131">
      <c r="A131" s="5020">
        <v>3</v>
      </c>
      <c r="B131" s="4808" t="s">
        <v>4578</v>
      </c>
      <c r="C131" s="5021" t="s">
        <v>4763</v>
      </c>
      <c r="D131" s="5022" t="s">
        <v>4763</v>
      </c>
      <c r="E131" s="5022" t="s">
        <v>4763</v>
      </c>
      <c r="F131" s="5023">
        <v>3551</v>
      </c>
      <c r="G131" s="5024">
        <v>3551</v>
      </c>
      <c r="H131" s="5025"/>
      <c r="I131" s="5011">
        <f>VLOOKUP(C131,'Data Products'!$A:$J,2,0)</f>
      </c>
      <c r="J131" s="5012">
        <f t="shared" si="25"/>
      </c>
      <c r="K131" s="5019">
        <v>46109</v>
      </c>
      <c r="L131" s="4817">
        <f t="shared" si="16"/>
      </c>
      <c r="M131" s="4834">
        <v>971</v>
      </c>
      <c r="N131" s="4834">
        <v>1063</v>
      </c>
      <c r="O131" s="4813">
        <v>0</v>
      </c>
      <c r="P131" s="4813">
        <v>0</v>
      </c>
      <c r="Q131" s="4808" t="s">
        <v>4654</v>
      </c>
      <c r="R131" s="4813"/>
      <c r="S131" s="4813"/>
      <c r="T131" s="4813"/>
      <c r="U131" s="4813"/>
      <c r="V131" s="4813"/>
      <c r="W131" s="4813"/>
      <c r="X131" s="4813"/>
      <c r="Y131" s="4813"/>
      <c r="Z131" s="4813"/>
      <c r="AA131" s="4813"/>
      <c r="AB131" s="4919">
        <f t="shared" si="10"/>
      </c>
      <c r="AC131" s="4830">
        <f t="shared" si="2"/>
      </c>
      <c r="AD131" s="4820">
        <f t="shared" si="28"/>
      </c>
      <c r="AE131" s="4831">
        <f t="shared" si="19"/>
      </c>
      <c r="AF131" s="4823">
        <f>VLOOKUP(C131,'Data Products'!$A:$J,10,0)</f>
      </c>
      <c r="AG131" s="4883">
        <f t="shared" si="5"/>
      </c>
      <c r="AH131" s="4823"/>
      <c r="AI131" s="5026"/>
      <c r="AJ131" s="4885"/>
      <c r="AK131" s="4885"/>
      <c r="AL131" s="4885"/>
      <c r="AM131" s="4885"/>
      <c r="AN131" s="4885"/>
    </row>
    <row customHeight="true" hidden="true" ht="18" r="132">
      <c r="A132" s="4910">
        <v>4</v>
      </c>
      <c r="B132" s="4808" t="s">
        <v>4578</v>
      </c>
      <c r="C132" s="5027" t="s">
        <v>4764</v>
      </c>
      <c r="D132" s="4957" t="s">
        <v>4764</v>
      </c>
      <c r="E132" s="4957" t="s">
        <v>4764</v>
      </c>
      <c r="F132" s="5028">
        <v>0</v>
      </c>
      <c r="G132" s="4879">
        <v>0</v>
      </c>
      <c r="H132" s="5025"/>
      <c r="I132" s="5011">
        <f>VLOOKUP(C132,'Data Products'!$A:$J,2,0)</f>
      </c>
      <c r="J132" s="5012">
        <f t="shared" si="25"/>
      </c>
      <c r="K132" s="5029">
        <v>46108</v>
      </c>
      <c r="L132" s="4817">
        <f t="shared" si="16"/>
      </c>
      <c r="M132" s="4834">
        <v>88</v>
      </c>
      <c r="N132" s="5030">
        <v>138</v>
      </c>
      <c r="O132" s="4813">
        <v>0</v>
      </c>
      <c r="P132" s="4813">
        <v>0</v>
      </c>
      <c r="Q132" s="4997" t="s">
        <v>4670</v>
      </c>
      <c r="R132" s="4813"/>
      <c r="S132" s="4813"/>
      <c r="T132" s="4813"/>
      <c r="U132" s="4813"/>
      <c r="V132" s="4813"/>
      <c r="W132" s="4813"/>
      <c r="X132" s="4813"/>
      <c r="Y132" s="4813"/>
      <c r="Z132" s="4813"/>
      <c r="AA132" s="4813"/>
      <c r="AB132" s="4919">
        <f t="shared" si="10"/>
      </c>
      <c r="AC132" s="4830">
        <f t="shared" si="2"/>
      </c>
      <c r="AD132" s="4820">
        <f t="shared" si="28"/>
      </c>
      <c r="AE132" s="4831">
        <f t="shared" si="19"/>
      </c>
      <c r="AF132" s="4823">
        <f>VLOOKUP(C132,'Data Products'!$A:$J,10,0)</f>
      </c>
      <c r="AG132" s="4883">
        <f t="shared" si="5"/>
      </c>
      <c r="AH132" s="4823"/>
      <c r="AI132" s="5026"/>
      <c r="AJ132" s="4929"/>
      <c r="AK132" s="4827"/>
      <c r="AL132" s="4826"/>
      <c r="AM132" s="4827"/>
      <c r="AN132" s="4827"/>
    </row>
    <row customHeight="true" hidden="true" ht="18" r="133">
      <c r="A133" s="4910">
        <v>5</v>
      </c>
      <c r="B133" s="4808" t="s">
        <v>4578</v>
      </c>
      <c r="C133" s="5027" t="s">
        <v>4765</v>
      </c>
      <c r="D133" s="4957" t="s">
        <v>4765</v>
      </c>
      <c r="E133" s="4957" t="s">
        <v>4765</v>
      </c>
      <c r="F133" s="5028">
        <v>0</v>
      </c>
      <c r="G133" s="4879">
        <v>0</v>
      </c>
      <c r="H133" s="5025"/>
      <c r="I133" s="5011">
        <f>VLOOKUP(C133,'Data Products'!$A:$J,2,0)</f>
      </c>
      <c r="J133" s="5012">
        <f t="shared" si="25"/>
      </c>
      <c r="K133" s="5029">
        <v>46108</v>
      </c>
      <c r="L133" s="4817">
        <f t="shared" si="16"/>
      </c>
      <c r="M133" s="4813">
        <v>11</v>
      </c>
      <c r="N133" s="4834">
        <v>12</v>
      </c>
      <c r="O133" s="4813">
        <v>0</v>
      </c>
      <c r="P133" s="4813">
        <v>0</v>
      </c>
      <c r="Q133" s="4997" t="s">
        <v>4670</v>
      </c>
      <c r="R133" s="4813"/>
      <c r="S133" s="4813"/>
      <c r="T133" s="4813"/>
      <c r="U133" s="4813"/>
      <c r="V133" s="4813"/>
      <c r="W133" s="4813"/>
      <c r="X133" s="4813"/>
      <c r="Y133" s="4813"/>
      <c r="Z133" s="4813"/>
      <c r="AA133" s="4813"/>
      <c r="AB133" s="4919">
        <f t="shared" si="10"/>
      </c>
      <c r="AC133" s="4830">
        <f t="shared" si="2"/>
      </c>
      <c r="AD133" s="4820">
        <f t="shared" si="28"/>
      </c>
      <c r="AE133" s="4831">
        <f t="shared" si="19"/>
      </c>
      <c r="AF133" s="4823">
        <f>VLOOKUP(C133,'Data Products'!$A:$J,10,0)</f>
      </c>
      <c r="AG133" s="4883">
        <f t="shared" si="5"/>
      </c>
      <c r="AH133" s="4823"/>
      <c r="AI133" s="5026"/>
      <c r="AJ133" s="4929"/>
      <c r="AK133" s="4827"/>
      <c r="AL133" s="4826"/>
      <c r="AM133" s="4827"/>
      <c r="AN133" s="4827"/>
    </row>
    <row customHeight="true" hidden="true" ht="18" r="134">
      <c r="A134" s="4936">
        <v>6</v>
      </c>
      <c r="B134" s="4808" t="s">
        <v>4578</v>
      </c>
      <c r="C134" s="4936" t="s">
        <v>4765</v>
      </c>
      <c r="D134" s="4934" t="s">
        <v>4765</v>
      </c>
      <c r="E134" s="4934" t="s">
        <v>4765</v>
      </c>
      <c r="F134" s="5028">
        <v>0</v>
      </c>
      <c r="G134" s="4879">
        <v>0</v>
      </c>
      <c r="H134" s="5031"/>
      <c r="I134" s="5011">
        <f>VLOOKUP(C134,'Data Products'!$A:$J,2,0)</f>
      </c>
      <c r="J134" s="5012">
        <f t="shared" si="25"/>
      </c>
      <c r="K134" s="5029">
        <v>46109</v>
      </c>
      <c r="L134" s="4817">
        <f t="shared" si="16"/>
      </c>
      <c r="M134" s="4813">
        <v>11</v>
      </c>
      <c r="N134" s="4834">
        <v>12</v>
      </c>
      <c r="O134" s="4813">
        <v>1</v>
      </c>
      <c r="P134" s="4813">
        <v>1</v>
      </c>
      <c r="Q134" s="4997" t="s">
        <v>4670</v>
      </c>
      <c r="R134" s="4813"/>
      <c r="S134" s="4813"/>
      <c r="T134" s="4813"/>
      <c r="U134" s="4813"/>
      <c r="V134" s="4813"/>
      <c r="W134" s="4813"/>
      <c r="X134" s="4813"/>
      <c r="Y134" s="4813"/>
      <c r="Z134" s="4813"/>
      <c r="AA134" s="4813"/>
      <c r="AB134" s="4919">
        <f t="shared" si="10"/>
      </c>
      <c r="AC134" s="4830">
        <f t="shared" si="2"/>
      </c>
      <c r="AD134" s="4820">
        <f t="shared" si="28"/>
      </c>
      <c r="AE134" s="4831">
        <f t="shared" si="19"/>
      </c>
      <c r="AF134" s="4823">
        <f>VLOOKUP(C134,'Data Products'!$A:$J,10,0)</f>
      </c>
      <c r="AG134" s="4883">
        <f t="shared" si="5"/>
      </c>
      <c r="AH134" s="4823">
        <f>IF(J134&lt;=90,F134,0)</f>
      </c>
      <c r="AI134" s="5026"/>
      <c r="AJ134" s="4929"/>
      <c r="AK134" s="4827"/>
      <c r="AL134" s="4826"/>
      <c r="AM134" s="4827"/>
      <c r="AN134" s="4827"/>
    </row>
    <row r="135">
      <c r="A135" s="4852">
        <v>8</v>
      </c>
      <c r="B135" s="4996" t="s">
        <v>4578</v>
      </c>
      <c r="C135" s="5032" t="s">
        <v>4766</v>
      </c>
      <c r="D135" s="4934" t="s">
        <v>4766</v>
      </c>
      <c r="E135" s="4934" t="s">
        <v>4766</v>
      </c>
      <c r="F135" s="5028">
        <v>3947</v>
      </c>
      <c r="G135" s="5033">
        <v>3947</v>
      </c>
      <c r="H135" s="5032"/>
      <c r="I135" s="5011">
        <f>VLOOKUP(C135,'Data Products'!$A:$J,2,0)</f>
      </c>
      <c r="J135" s="5012">
        <f t="shared" si="25"/>
      </c>
      <c r="K135" s="4978">
        <v>46112</v>
      </c>
      <c r="L135" s="4876">
        <f t="shared" si="16"/>
      </c>
      <c r="M135" s="4839">
        <v>8</v>
      </c>
      <c r="N135" s="4911">
        <v>2038</v>
      </c>
      <c r="O135" s="4839">
        <v>4</v>
      </c>
      <c r="P135" s="4839">
        <v>4</v>
      </c>
      <c r="Q135" s="4852" t="s">
        <v>4670</v>
      </c>
      <c r="R135" s="4839"/>
      <c r="S135" s="4839"/>
      <c r="T135" s="4839"/>
      <c r="U135" s="4839"/>
      <c r="V135" s="4839"/>
      <c r="W135" s="4839"/>
      <c r="X135" s="4839"/>
      <c r="Y135" s="4839"/>
      <c r="Z135" s="4839"/>
      <c r="AA135" s="4839"/>
      <c r="AB135" s="5034">
        <f t="shared" si="10"/>
      </c>
      <c r="AC135" s="4881">
        <f t="shared" si="2"/>
      </c>
      <c r="AD135" s="5035">
        <f t="shared" si="28"/>
      </c>
      <c r="AE135" s="5036">
        <f t="shared" si="19"/>
      </c>
      <c r="AF135" s="5037">
        <f>VLOOKUP(C135,'Data Products'!$A:$J,10,0)</f>
      </c>
      <c r="AG135" s="5037">
        <f t="shared" si="5"/>
      </c>
      <c r="AH135" s="4885"/>
      <c r="AI135" s="4925"/>
      <c r="AJ135" s="4885"/>
      <c r="AK135" s="4885"/>
      <c r="AL135" s="4885"/>
      <c r="AM135" s="4885"/>
      <c r="AN135" s="4885"/>
    </row>
    <row r="136">
      <c r="A136" s="5038"/>
      <c r="B136" s="4886"/>
      <c r="C136" s="4886"/>
      <c r="D136" s="4885"/>
      <c r="E136" s="4885"/>
      <c r="F136" s="4885"/>
      <c r="G136" s="4885"/>
      <c r="H136" s="4885"/>
      <c r="I136" s="4885"/>
      <c r="J136" s="4981"/>
      <c r="K136" s="4981"/>
      <c r="L136" s="4981"/>
      <c r="M136" s="4960"/>
      <c r="N136" s="4885"/>
      <c r="O136" s="4885"/>
      <c r="P136" s="4885"/>
      <c r="Q136" s="4885"/>
      <c r="R136" s="4885"/>
      <c r="S136" s="4885"/>
      <c r="T136" s="4885"/>
      <c r="U136" s="4885"/>
      <c r="V136" s="4885"/>
      <c r="W136" s="4885"/>
      <c r="X136" s="4885"/>
      <c r="Y136" s="4885"/>
      <c r="Z136" s="4885"/>
      <c r="AA136" s="4885"/>
      <c r="AB136" s="4885"/>
      <c r="AC136" s="4885"/>
      <c r="AD136" s="4885"/>
      <c r="AE136" s="4984" t="s">
        <v>4611</v>
      </c>
      <c r="AF136" s="4985">
        <f t="shared" ref="AF136:AF140" si="12">AG136/$AG$106</f>
      </c>
      <c r="AG136" s="4985">
        <f>SUM(AG131:AG132)</f>
      </c>
      <c r="AH136" s="4885"/>
      <c r="AI136" s="4961"/>
      <c r="AJ136" s="4960"/>
      <c r="AK136" s="4960"/>
      <c r="AL136" s="4961"/>
      <c r="AM136" s="4960"/>
      <c r="AN136" s="4960"/>
    </row>
    <row r="137">
      <c r="A137" s="4885"/>
      <c r="B137" s="4886"/>
      <c r="C137" s="4886"/>
      <c r="D137" s="4885"/>
      <c r="E137" s="4885"/>
      <c r="F137" s="4885"/>
      <c r="G137" s="4885"/>
      <c r="H137" s="4885"/>
      <c r="I137" s="4885"/>
      <c r="J137" s="4981"/>
      <c r="K137" s="4981"/>
      <c r="L137" s="4981"/>
      <c r="M137" s="4960"/>
      <c r="N137" s="4885"/>
      <c r="O137" s="4885"/>
      <c r="P137" s="4885"/>
      <c r="Q137" s="4885"/>
      <c r="R137" s="4885"/>
      <c r="S137" s="4885"/>
      <c r="T137" s="4885"/>
      <c r="U137" s="4885"/>
      <c r="V137" s="4885"/>
      <c r="W137" s="4885"/>
      <c r="X137" s="4885"/>
      <c r="Y137" s="4885"/>
      <c r="Z137" s="4885"/>
      <c r="AA137" s="4885"/>
      <c r="AB137" s="4885"/>
      <c r="AC137" s="4885"/>
      <c r="AD137" s="4885"/>
      <c r="AE137" s="4988" t="s">
        <v>4612</v>
      </c>
      <c r="AF137" s="4985">
        <f t="shared" si="12"/>
      </c>
      <c r="AG137" s="4985">
        <f t="shared" ref="AG137:AG141" si="33">SUMIF($AG$129:$AG$130,$AE$129:$AE$130,AE137)</f>
      </c>
      <c r="AH137" s="4885"/>
      <c r="AI137" s="4961"/>
      <c r="AJ137" s="4960"/>
      <c r="AK137" s="4960"/>
      <c r="AL137" s="4961"/>
      <c r="AM137" s="4960"/>
      <c r="AN137" s="4960"/>
    </row>
    <row customHeight="true" ht="18" r="138">
      <c r="A138" s="4885"/>
      <c r="B138" s="4886"/>
      <c r="C138" s="4886"/>
      <c r="D138" s="4885"/>
      <c r="E138" s="4885"/>
      <c r="F138" s="4885"/>
      <c r="G138" s="4885"/>
      <c r="H138" s="4885"/>
      <c r="I138" s="4885"/>
      <c r="J138" s="4981"/>
      <c r="K138" s="4981"/>
      <c r="L138" s="4981"/>
      <c r="M138" s="4960"/>
      <c r="N138" s="4885"/>
      <c r="O138" s="4885"/>
      <c r="P138" s="4885"/>
      <c r="Q138" s="4885"/>
      <c r="R138" s="4885"/>
      <c r="S138" s="4885"/>
      <c r="T138" s="4885"/>
      <c r="U138" s="4885"/>
      <c r="V138" s="4885"/>
      <c r="W138" s="4885"/>
      <c r="X138" s="4885"/>
      <c r="Y138" s="4885"/>
      <c r="Z138" s="4885"/>
      <c r="AA138" s="4885"/>
      <c r="AB138" s="4885"/>
      <c r="AC138" s="4885"/>
      <c r="AD138" s="4885"/>
      <c r="AE138" s="4988" t="s">
        <v>4613</v>
      </c>
      <c r="AF138" s="4985">
        <f t="shared" si="12"/>
      </c>
      <c r="AG138" s="4985">
        <f t="shared" si="33"/>
      </c>
      <c r="AH138" s="4885"/>
      <c r="AI138" s="4961"/>
      <c r="AJ138" s="4960"/>
      <c r="AK138" s="4960"/>
      <c r="AL138" s="4961"/>
      <c r="AM138" s="4960"/>
      <c r="AN138" s="4960"/>
    </row>
    <row customHeight="true" ht="18" r="139">
      <c r="A139" s="4885"/>
      <c r="B139" s="4886"/>
      <c r="C139" s="4886"/>
      <c r="D139" s="4885"/>
      <c r="E139" s="4885"/>
      <c r="F139" s="4885"/>
      <c r="G139" s="4885"/>
      <c r="H139" s="4885"/>
      <c r="I139" s="4885"/>
      <c r="J139" s="4981"/>
      <c r="K139" s="4981"/>
      <c r="L139" s="4981"/>
      <c r="M139" s="4960"/>
      <c r="N139" s="4885"/>
      <c r="O139" s="4885"/>
      <c r="P139" s="4885"/>
      <c r="Q139" s="4885"/>
      <c r="R139" s="4885"/>
      <c r="S139" s="4885"/>
      <c r="T139" s="4885"/>
      <c r="U139" s="4885"/>
      <c r="V139" s="4885"/>
      <c r="W139" s="4885"/>
      <c r="X139" s="4885"/>
      <c r="Y139" s="4885"/>
      <c r="Z139" s="4885"/>
      <c r="AA139" s="4885"/>
      <c r="AB139" s="4885"/>
      <c r="AC139" s="4885"/>
      <c r="AD139" s="4885"/>
      <c r="AE139" s="4988" t="s">
        <v>4614</v>
      </c>
      <c r="AF139" s="4985">
        <f t="shared" si="12"/>
      </c>
      <c r="AG139" s="4985">
        <f t="shared" si="33"/>
      </c>
      <c r="AH139" s="4885"/>
      <c r="AI139" s="4961"/>
      <c r="AJ139" s="4960"/>
      <c r="AK139" s="4960"/>
      <c r="AL139" s="4961"/>
      <c r="AM139" s="4960"/>
      <c r="AN139" s="4960"/>
    </row>
    <row customHeight="true" ht="18" r="140">
      <c r="A140" s="4885"/>
      <c r="B140" s="4886"/>
      <c r="C140" s="4886"/>
      <c r="D140" s="4885"/>
      <c r="E140" s="4885"/>
      <c r="G140" s="4885"/>
      <c r="H140" s="4885"/>
      <c r="I140" s="4885"/>
      <c r="J140" s="4981"/>
      <c r="K140" s="4981"/>
      <c r="L140" s="4981"/>
      <c r="M140" s="4885"/>
      <c r="N140" s="4885"/>
      <c r="O140" s="4885"/>
      <c r="P140" s="4885"/>
      <c r="Q140" s="4885"/>
      <c r="R140" s="4885"/>
      <c r="S140" s="4885"/>
      <c r="T140" s="4885"/>
      <c r="U140" s="4885"/>
      <c r="V140" s="4885"/>
      <c r="W140" s="4885"/>
      <c r="X140" s="4885"/>
      <c r="Y140" s="4885"/>
      <c r="Z140" s="4885"/>
      <c r="AA140" s="4885"/>
      <c r="AB140" s="4885"/>
      <c r="AC140" s="4885"/>
      <c r="AD140" s="4885"/>
      <c r="AE140" s="4988" t="s">
        <v>4615</v>
      </c>
      <c r="AF140" s="4985">
        <f t="shared" si="12"/>
      </c>
      <c r="AG140" s="4994">
        <f t="shared" si="33"/>
      </c>
      <c r="AH140" s="4885"/>
      <c r="AI140" s="4961"/>
      <c r="AJ140" s="4960"/>
      <c r="AK140" s="4960"/>
      <c r="AL140" s="4961"/>
      <c r="AM140" s="4960"/>
      <c r="AN140" s="4960"/>
    </row>
    <row r="141">
      <c r="A141" s="4885"/>
      <c r="B141" s="4886"/>
      <c r="C141" s="4886"/>
      <c r="D141" s="4885"/>
      <c r="E141" s="4885"/>
      <c r="F141" s="4885"/>
      <c r="G141" s="4885"/>
      <c r="H141" s="4885"/>
      <c r="I141" s="4981"/>
      <c r="J141" s="4981"/>
      <c r="K141" s="4981"/>
      <c r="L141" s="4885"/>
      <c r="M141" s="4885"/>
      <c r="N141" s="4885"/>
      <c r="O141" s="4885"/>
      <c r="P141" s="4885"/>
      <c r="Q141" s="4885"/>
      <c r="R141" s="4885"/>
      <c r="S141" s="4885"/>
      <c r="T141" s="4885"/>
      <c r="U141" s="4885"/>
      <c r="V141" s="4885"/>
      <c r="W141" s="4885"/>
      <c r="X141" s="4885"/>
      <c r="Y141" s="4885"/>
      <c r="Z141" s="4885"/>
      <c r="AA141" s="4885"/>
      <c r="AB141" s="4885"/>
      <c r="AC141" s="4885"/>
      <c r="AD141" s="5039"/>
      <c r="AE141" s="4988" t="s">
        <v>4564</v>
      </c>
      <c r="AF141" s="4994">
        <f>AVERAGE(AI53:AI102)/AVERAGE(G53:G102)</f>
      </c>
      <c r="AG141" s="4985">
        <f t="shared" si="33"/>
      </c>
      <c r="AH141" s="4961"/>
      <c r="AI141" s="4960"/>
      <c r="AJ141" s="4960"/>
      <c r="AK141" s="4961"/>
      <c r="AL141" s="4960"/>
      <c r="AM141" s="4960"/>
    </row>
    <row r="142">
      <c r="A142" s="4987" t="s">
        <v>4767</v>
      </c>
      <c r="B142" s="4987"/>
      <c r="C142" s="4987"/>
      <c r="D142" s="4987"/>
      <c r="E142" s="4987"/>
      <c r="F142" s="4885"/>
      <c r="G142" s="4885"/>
      <c r="H142" s="4885"/>
      <c r="I142" s="4981"/>
      <c r="J142" s="4981"/>
      <c r="K142" s="4981"/>
      <c r="L142" s="4885"/>
      <c r="M142" s="4885"/>
      <c r="N142" s="4885"/>
      <c r="O142" s="4885"/>
      <c r="P142" s="4885"/>
      <c r="Q142" s="4885"/>
      <c r="R142" s="4885"/>
      <c r="S142" s="4885"/>
      <c r="T142" s="4885"/>
      <c r="U142" s="4885"/>
      <c r="V142" s="4885"/>
      <c r="W142" s="4885"/>
      <c r="X142" s="4885"/>
      <c r="Y142" s="4885"/>
      <c r="Z142" s="4885"/>
      <c r="AA142" s="4885"/>
      <c r="AB142" s="4885"/>
      <c r="AC142" s="4885"/>
      <c r="AG142" s="4885"/>
      <c r="AH142" s="4961"/>
      <c r="AI142" s="4960"/>
      <c r="AJ142" s="4960"/>
      <c r="AK142" s="4961"/>
      <c r="AL142" s="4960"/>
      <c r="AM142" s="4960"/>
    </row>
    <row r="143">
      <c r="A143" s="4804" t="s">
        <v>4571</v>
      </c>
      <c r="B143" s="4804" t="s">
        <v>4552</v>
      </c>
      <c r="C143" s="4804" t="s">
        <v>4746</v>
      </c>
      <c r="D143" s="4804" t="s">
        <v>4747</v>
      </c>
      <c r="E143" s="4804" t="s">
        <v>4748</v>
      </c>
      <c r="F143" s="4885"/>
      <c r="G143" s="4885"/>
      <c r="H143" s="4981"/>
      <c r="I143" s="4981" t="s">
        <v>4589</v>
      </c>
      <c r="J143" s="4981"/>
      <c r="K143" s="4885"/>
      <c r="L143" s="4885"/>
      <c r="M143" s="4893"/>
      <c r="N143" s="4893"/>
      <c r="O143" s="4885"/>
      <c r="P143" s="4885"/>
      <c r="Q143" s="4885"/>
      <c r="R143" s="4885"/>
      <c r="S143" s="4885"/>
      <c r="T143" s="4885"/>
      <c r="U143" s="4885"/>
      <c r="V143" s="4885"/>
      <c r="W143" s="4885"/>
      <c r="X143" s="4885"/>
      <c r="Y143" s="4885"/>
      <c r="Z143" s="4885"/>
      <c r="AA143" s="4885"/>
      <c r="AB143" s="4885"/>
      <c r="AC143" s="4885"/>
      <c r="AE143" s="4885"/>
      <c r="AF143" s="4885"/>
      <c r="AG143" s="4961"/>
      <c r="AH143" s="4960"/>
      <c r="AI143" s="4960"/>
      <c r="AJ143" s="4960"/>
      <c r="AK143" s="4961"/>
      <c r="AL143" s="4960"/>
      <c r="AM143" s="4960"/>
    </row>
    <row r="144">
      <c r="A144" s="4804"/>
      <c r="B144" s="4804"/>
      <c r="C144" s="4804"/>
      <c r="D144" s="4804"/>
      <c r="E144" s="4804"/>
      <c r="F144" s="4885"/>
      <c r="G144" s="4885"/>
      <c r="H144" s="4981"/>
      <c r="I144" s="4981"/>
      <c r="J144" s="4981"/>
      <c r="K144" s="4885"/>
      <c r="L144" s="4885"/>
      <c r="M144" s="4893"/>
      <c r="N144" s="4893"/>
      <c r="O144" s="4885"/>
      <c r="P144" s="4885"/>
      <c r="Q144" s="4885"/>
      <c r="R144" s="4885"/>
      <c r="S144" s="4885"/>
      <c r="T144" s="4885"/>
      <c r="U144" s="4885"/>
      <c r="V144" s="4885"/>
      <c r="W144" s="4885"/>
      <c r="X144" s="4885"/>
      <c r="Y144" s="4885"/>
      <c r="Z144" s="4885"/>
      <c r="AA144" s="4885"/>
      <c r="AB144" s="4885"/>
      <c r="AC144" s="4885"/>
      <c r="AE144" s="4885"/>
      <c r="AF144" s="4885"/>
      <c r="AG144" s="4961"/>
      <c r="AH144" s="4960"/>
      <c r="AI144" s="4960"/>
      <c r="AJ144" s="4961"/>
      <c r="AK144" s="4960"/>
      <c r="AL144" s="4960"/>
    </row>
    <row r="145">
      <c r="A145" s="4808">
        <v>1</v>
      </c>
      <c r="B145" s="4808" t="s">
        <v>4768</v>
      </c>
      <c r="C145" s="4997">
        <v>13952</v>
      </c>
      <c r="D145" s="4808" t="s">
        <v>4751</v>
      </c>
      <c r="E145" s="4808" t="s">
        <v>4752</v>
      </c>
      <c r="I145" s="4885"/>
      <c r="J145" s="4981"/>
      <c r="K145" s="4981"/>
      <c r="L145" s="4981"/>
      <c r="M145" s="4885"/>
      <c r="N145" s="4885"/>
      <c r="O145" s="4885"/>
      <c r="P145" s="4885"/>
      <c r="Q145" s="4885"/>
      <c r="R145" s="4885"/>
      <c r="S145" s="4885"/>
      <c r="T145" s="4885"/>
      <c r="U145" s="4885"/>
      <c r="V145" s="4885"/>
      <c r="W145" s="4885"/>
      <c r="X145" s="4885"/>
      <c r="Y145" s="4885"/>
      <c r="Z145" s="4885"/>
      <c r="AA145" s="4885"/>
      <c r="AB145" s="4885"/>
      <c r="AC145" s="4885"/>
      <c r="AD145" s="4885"/>
      <c r="AH145" s="4885"/>
      <c r="AI145" s="4961"/>
      <c r="AJ145" s="4960"/>
      <c r="AK145" s="4961"/>
      <c r="AL145" s="4960"/>
      <c r="AM145" s="4960"/>
    </row>
    <row r="146">
      <c r="A146" s="4808">
        <v>2</v>
      </c>
      <c r="B146" s="4808" t="s">
        <v>4769</v>
      </c>
      <c r="C146" s="4997">
        <v>16482</v>
      </c>
      <c r="D146" s="4808" t="s">
        <v>4751</v>
      </c>
      <c r="E146" s="4808" t="s">
        <v>4752</v>
      </c>
      <c r="I146" s="4885"/>
      <c r="J146" s="4981"/>
      <c r="K146" s="4981"/>
      <c r="L146" s="4981"/>
      <c r="M146" s="4885"/>
      <c r="N146" s="4885"/>
      <c r="O146" s="4885"/>
      <c r="P146" s="4885"/>
      <c r="Q146" s="4885"/>
      <c r="R146" s="4885"/>
      <c r="S146" s="4885"/>
      <c r="T146" s="4885"/>
      <c r="U146" s="4885"/>
      <c r="V146" s="4885"/>
      <c r="W146" s="4885"/>
      <c r="X146" s="4885"/>
      <c r="Y146" s="4885"/>
      <c r="Z146" s="4885"/>
      <c r="AA146" s="4885"/>
      <c r="AB146" s="4885"/>
      <c r="AC146" s="4885"/>
      <c r="AD146" s="4885"/>
      <c r="AE146" s="4885"/>
      <c r="AF146" s="4885"/>
      <c r="AG146" s="4885"/>
      <c r="AH146" s="4885"/>
      <c r="AI146" s="4961"/>
      <c r="AJ146" s="4960"/>
      <c r="AK146" s="4960"/>
      <c r="AL146" s="4961"/>
      <c r="AM146" s="4960"/>
      <c r="AN146" s="4960"/>
    </row>
    <row r="147">
      <c r="H147" s="5040"/>
      <c r="I147" s="4885"/>
      <c r="J147" s="4981"/>
      <c r="K147" s="4981"/>
      <c r="L147" s="4981"/>
      <c r="M147" s="4885"/>
      <c r="N147" s="4885"/>
      <c r="O147" s="4885"/>
      <c r="P147" s="4885"/>
      <c r="Q147" s="4885"/>
      <c r="R147" s="4885"/>
      <c r="S147" s="4885"/>
      <c r="T147" s="4885"/>
      <c r="U147" s="4885"/>
      <c r="V147" s="4885"/>
      <c r="W147" s="4885"/>
      <c r="X147" s="4885"/>
      <c r="Y147" s="4885"/>
      <c r="Z147" s="4885"/>
      <c r="AA147" s="4885"/>
      <c r="AB147" s="4885"/>
      <c r="AC147" s="4885"/>
      <c r="AD147" s="4885"/>
      <c r="AE147" s="4885"/>
      <c r="AF147" s="4885"/>
      <c r="AG147" s="4885"/>
      <c r="AH147" s="4885"/>
      <c r="AI147" s="4961"/>
      <c r="AJ147" s="4960"/>
      <c r="AK147" s="4960"/>
      <c r="AL147" s="4961"/>
      <c r="AM147" s="4960"/>
      <c r="AN147" s="4960"/>
    </row>
    <row r="148">
      <c r="A148" s="4885"/>
      <c r="B148" s="4886"/>
      <c r="C148" s="4886"/>
      <c r="D148" s="4885"/>
      <c r="E148" s="4885"/>
      <c r="F148" s="4885"/>
      <c r="G148" s="4885"/>
      <c r="H148" s="5017"/>
      <c r="I148" s="4885"/>
      <c r="J148" s="4981"/>
      <c r="K148" s="4981"/>
      <c r="L148" s="4981"/>
      <c r="M148" s="4885"/>
      <c r="N148" s="4885"/>
      <c r="O148" s="4885"/>
      <c r="P148" s="4885"/>
      <c r="Q148" s="4885"/>
      <c r="R148" s="4885"/>
      <c r="S148" s="4885"/>
      <c r="T148" s="4885"/>
      <c r="U148" s="4885"/>
      <c r="V148" s="4885"/>
      <c r="W148" s="4885"/>
      <c r="X148" s="4885"/>
      <c r="Y148" s="4885"/>
      <c r="Z148" s="4885"/>
      <c r="AA148" s="4885"/>
      <c r="AB148" s="4885"/>
      <c r="AC148" s="4885"/>
      <c r="AD148" s="4885"/>
      <c r="AE148" s="4885"/>
      <c r="AF148" s="4885"/>
      <c r="AG148" s="4885"/>
      <c r="AH148" s="4885"/>
      <c r="AI148" s="4961"/>
      <c r="AJ148" s="4960"/>
      <c r="AK148" s="4960"/>
      <c r="AL148" s="4961"/>
      <c r="AM148" s="4960"/>
      <c r="AN148" s="4960"/>
    </row>
    <row r="149">
      <c r="A149" s="4885"/>
      <c r="B149" s="4886"/>
      <c r="C149" s="4886"/>
      <c r="D149" s="4885"/>
      <c r="E149" s="4885"/>
      <c r="F149" s="4885"/>
      <c r="G149" s="4885"/>
      <c r="H149" s="5017"/>
      <c r="I149" s="4885"/>
      <c r="J149" s="4981"/>
      <c r="K149" s="4981"/>
      <c r="L149" s="4981"/>
      <c r="M149" s="4885"/>
      <c r="N149" s="4885"/>
      <c r="O149" s="4885"/>
      <c r="P149" s="4885"/>
      <c r="Q149" s="4885"/>
      <c r="R149" s="4885"/>
      <c r="S149" s="4885"/>
      <c r="T149" s="4885"/>
      <c r="U149" s="4885"/>
      <c r="V149" s="4885"/>
      <c r="W149" s="4885"/>
      <c r="X149" s="4885"/>
      <c r="Y149" s="4885"/>
      <c r="Z149" s="4885"/>
      <c r="AA149" s="4885"/>
      <c r="AB149" s="4885"/>
      <c r="AC149" s="4885"/>
      <c r="AD149" s="4885"/>
      <c r="AE149" s="4885"/>
      <c r="AF149" s="4885"/>
      <c r="AG149" s="4885"/>
      <c r="AH149" s="4885"/>
      <c r="AI149" s="4961"/>
      <c r="AJ149" s="4960"/>
      <c r="AK149" s="4960"/>
      <c r="AL149" s="4961"/>
      <c r="AM149" s="4960"/>
      <c r="AN149" s="4960"/>
    </row>
    <row r="150">
      <c r="A150" s="4885"/>
      <c r="B150" s="4886"/>
      <c r="C150" s="4886"/>
      <c r="D150" s="4885"/>
      <c r="E150" s="4885"/>
      <c r="F150" s="4885"/>
      <c r="G150" s="4885"/>
      <c r="H150" s="5017"/>
      <c r="I150" s="4885"/>
      <c r="J150" s="4981"/>
      <c r="K150" s="4981"/>
      <c r="L150" s="4981"/>
      <c r="M150" s="4885"/>
      <c r="N150" s="4885"/>
      <c r="O150" s="4889"/>
      <c r="P150" s="4889"/>
      <c r="Q150" s="4885"/>
      <c r="R150" s="4885"/>
      <c r="S150" s="4885"/>
      <c r="T150" s="4885"/>
      <c r="U150" s="4885"/>
      <c r="V150" s="4885"/>
      <c r="W150" s="4885"/>
      <c r="X150" s="4885"/>
      <c r="Y150" s="4885"/>
      <c r="Z150" s="4885"/>
      <c r="AA150" s="4885"/>
      <c r="AB150" s="4885"/>
      <c r="AC150" s="4885"/>
      <c r="AD150" s="4885"/>
      <c r="AE150" s="4885"/>
      <c r="AF150" s="4885"/>
      <c r="AG150" s="4885"/>
      <c r="AH150" s="4885"/>
      <c r="AI150" s="4961"/>
      <c r="AJ150" s="4960"/>
      <c r="AK150" s="4960"/>
      <c r="AL150" s="4961"/>
      <c r="AM150" s="4960"/>
      <c r="AN150" s="4960"/>
    </row>
    <row r="151">
      <c r="A151" s="4885"/>
      <c r="B151" s="4886"/>
      <c r="C151" s="4886"/>
      <c r="D151" s="4885"/>
      <c r="E151" s="4885"/>
      <c r="F151" s="4885"/>
      <c r="G151" s="4885"/>
      <c r="H151" s="5017"/>
      <c r="I151" s="4885"/>
      <c r="J151" s="4981"/>
      <c r="K151" s="4981"/>
      <c r="L151" s="4981"/>
      <c r="M151" s="4885"/>
      <c r="N151" s="4885"/>
      <c r="O151" s="4889"/>
      <c r="P151" s="4889"/>
      <c r="Q151" s="4885"/>
      <c r="R151" s="4885"/>
      <c r="S151" s="4885"/>
      <c r="T151" s="4885"/>
      <c r="U151" s="4885"/>
      <c r="V151" s="4885"/>
      <c r="W151" s="4885"/>
      <c r="X151" s="4885"/>
      <c r="Y151" s="4885"/>
      <c r="Z151" s="4885"/>
      <c r="AA151" s="4885"/>
      <c r="AB151" s="4885"/>
      <c r="AC151" s="4885"/>
      <c r="AD151" s="4885"/>
      <c r="AE151" s="4885"/>
      <c r="AF151" s="4885"/>
      <c r="AG151" s="4885"/>
      <c r="AH151" s="4885"/>
      <c r="AI151" s="4961"/>
      <c r="AJ151" s="4960"/>
      <c r="AK151" s="4960"/>
      <c r="AL151" s="4961"/>
      <c r="AM151" s="4960"/>
      <c r="AN151" s="4960"/>
    </row>
    <row r="152">
      <c r="A152" s="4885"/>
      <c r="B152" s="4886"/>
      <c r="C152" s="4886"/>
      <c r="D152" s="4885"/>
      <c r="E152" s="4885"/>
      <c r="F152" s="4885"/>
      <c r="G152" s="4885"/>
      <c r="H152" s="5017"/>
      <c r="I152" s="4885"/>
      <c r="J152" s="4981"/>
      <c r="K152" s="4981"/>
      <c r="L152" s="4981"/>
      <c r="M152" s="4885"/>
      <c r="N152" s="4885"/>
      <c r="O152" s="4889"/>
      <c r="P152" s="4889"/>
      <c r="Q152" s="4885"/>
      <c r="R152" s="4885"/>
      <c r="S152" s="4885"/>
      <c r="T152" s="4885"/>
      <c r="U152" s="4885"/>
      <c r="V152" s="4885"/>
      <c r="W152" s="4885"/>
      <c r="X152" s="4885"/>
      <c r="Y152" s="4885"/>
      <c r="Z152" s="4885"/>
      <c r="AA152" s="4885"/>
      <c r="AB152" s="4885"/>
      <c r="AC152" s="4885"/>
      <c r="AD152" s="4885"/>
      <c r="AE152" s="4885"/>
      <c r="AF152" s="4885"/>
      <c r="AG152" s="4885"/>
      <c r="AH152" s="4885"/>
      <c r="AI152" s="4961"/>
      <c r="AJ152" s="4960"/>
      <c r="AK152" s="4960"/>
      <c r="AL152" s="4961"/>
      <c r="AM152" s="4960"/>
      <c r="AN152" s="4960"/>
    </row>
    <row r="153">
      <c r="A153" s="4885"/>
      <c r="B153" s="4886"/>
      <c r="C153" s="4886"/>
      <c r="D153" s="4885"/>
      <c r="E153" s="4885"/>
      <c r="F153" s="4885"/>
      <c r="G153" s="4885"/>
      <c r="H153" s="5017"/>
      <c r="I153" s="4885"/>
      <c r="J153" s="4981"/>
      <c r="K153" s="4981"/>
      <c r="L153" s="4981"/>
      <c r="M153" s="4885"/>
      <c r="N153" s="4885"/>
      <c r="O153" s="4889"/>
      <c r="P153" s="4889"/>
      <c r="Q153" s="4885"/>
      <c r="R153" s="4885"/>
      <c r="S153" s="4885"/>
      <c r="T153" s="4885"/>
      <c r="U153" s="4885"/>
      <c r="V153" s="4885"/>
      <c r="W153" s="4885"/>
      <c r="X153" s="4885"/>
      <c r="Y153" s="4885"/>
      <c r="Z153" s="4885"/>
      <c r="AA153" s="4885"/>
      <c r="AB153" s="4885"/>
      <c r="AC153" s="4885"/>
      <c r="AD153" s="4885"/>
      <c r="AE153" s="4885"/>
      <c r="AF153" s="4885"/>
      <c r="AG153" s="4885"/>
      <c r="AH153" s="4885"/>
      <c r="AI153" s="4961"/>
      <c r="AJ153" s="4960"/>
      <c r="AK153" s="4960"/>
      <c r="AL153" s="4961"/>
      <c r="AM153" s="4960"/>
      <c r="AN153" s="4960"/>
    </row>
    <row r="154">
      <c r="A154" s="4885"/>
      <c r="B154" s="4886"/>
      <c r="C154" s="4886"/>
      <c r="D154" s="4885"/>
      <c r="E154" s="4885"/>
      <c r="F154" s="4885"/>
      <c r="G154" s="4885"/>
      <c r="H154" s="4885"/>
      <c r="I154" s="4885"/>
      <c r="J154" s="4981"/>
      <c r="K154" s="4981"/>
      <c r="L154" s="4981"/>
      <c r="M154" s="4885"/>
      <c r="N154" s="4885"/>
      <c r="O154" s="4889"/>
      <c r="P154" s="4889"/>
      <c r="Q154" s="4885"/>
      <c r="R154" s="4885"/>
      <c r="S154" s="4885"/>
      <c r="T154" s="4885"/>
      <c r="U154" s="4885"/>
      <c r="V154" s="4885"/>
      <c r="W154" s="4885"/>
      <c r="X154" s="4885"/>
      <c r="Y154" s="4885"/>
      <c r="Z154" s="4885"/>
      <c r="AA154" s="4885"/>
      <c r="AB154" s="4885"/>
      <c r="AC154" s="4885"/>
      <c r="AD154" s="4885"/>
      <c r="AE154" s="4885"/>
      <c r="AF154" s="4885"/>
      <c r="AG154" s="4885"/>
      <c r="AH154" s="4885"/>
      <c r="AI154" s="4961"/>
      <c r="AJ154" s="4960"/>
      <c r="AK154" s="4960"/>
      <c r="AL154" s="4961"/>
      <c r="AM154" s="4960"/>
      <c r="AN154" s="4960"/>
    </row>
    <row r="155">
      <c r="A155" s="4885"/>
      <c r="B155" s="4886"/>
      <c r="C155" s="4886"/>
      <c r="D155" s="4885"/>
      <c r="E155" s="4885"/>
      <c r="F155" s="4885"/>
      <c r="G155" s="4885"/>
      <c r="H155" s="4885"/>
      <c r="I155" s="4885"/>
      <c r="J155" s="4981"/>
      <c r="K155" s="4981"/>
      <c r="L155" s="4981"/>
      <c r="M155" s="4885"/>
      <c r="N155" s="4885"/>
      <c r="O155" s="4889"/>
      <c r="P155" s="4889"/>
      <c r="Q155" s="4885"/>
      <c r="R155" s="4885"/>
      <c r="S155" s="4885"/>
      <c r="T155" s="4885"/>
      <c r="U155" s="4885"/>
      <c r="V155" s="4885"/>
      <c r="W155" s="4885"/>
      <c r="X155" s="4885"/>
      <c r="Y155" s="4885"/>
      <c r="Z155" s="4885"/>
      <c r="AA155" s="4885"/>
      <c r="AB155" s="4885"/>
      <c r="AC155" s="4885"/>
      <c r="AD155" s="4885"/>
      <c r="AE155" s="4885"/>
      <c r="AF155" s="4885"/>
      <c r="AG155" s="4885"/>
      <c r="AH155" s="4885"/>
      <c r="AI155" s="4961"/>
      <c r="AJ155" s="4960"/>
      <c r="AK155" s="4960"/>
      <c r="AL155" s="4961"/>
      <c r="AM155" s="4960"/>
      <c r="AN155" s="4960"/>
    </row>
    <row r="156">
      <c r="A156" s="4885"/>
      <c r="B156" s="4886"/>
      <c r="C156" s="4886"/>
      <c r="D156" s="4885"/>
      <c r="E156" s="4885"/>
      <c r="F156" s="4885"/>
      <c r="G156" s="4885"/>
      <c r="H156" s="4885"/>
      <c r="I156" s="4885"/>
      <c r="J156" s="4981"/>
      <c r="K156" s="4981"/>
      <c r="L156" s="4981"/>
      <c r="M156" s="4885"/>
      <c r="N156" s="4885"/>
      <c r="O156" s="4889"/>
      <c r="P156" s="4889"/>
      <c r="Q156" s="4885"/>
      <c r="R156" s="4885"/>
      <c r="S156" s="4885"/>
      <c r="T156" s="4885"/>
      <c r="U156" s="4885"/>
      <c r="V156" s="4885"/>
      <c r="W156" s="4885"/>
      <c r="X156" s="4885"/>
      <c r="Y156" s="4885"/>
      <c r="Z156" s="4885"/>
      <c r="AA156" s="4885"/>
      <c r="AB156" s="4885"/>
      <c r="AC156" s="4885"/>
      <c r="AD156" s="4885"/>
      <c r="AE156" s="4885"/>
      <c r="AF156" s="4885"/>
      <c r="AG156" s="4885"/>
      <c r="AH156" s="4885"/>
      <c r="AI156" s="4961"/>
      <c r="AJ156" s="4960"/>
      <c r="AK156" s="4960"/>
      <c r="AL156" s="4961"/>
      <c r="AM156" s="4960"/>
      <c r="AN156" s="4960"/>
    </row>
    <row r="157">
      <c r="A157" s="4885"/>
      <c r="B157" s="4886"/>
      <c r="C157" s="4886"/>
      <c r="D157" s="4885"/>
      <c r="E157" s="4885"/>
      <c r="F157" s="4885"/>
      <c r="G157" s="4885"/>
      <c r="H157" s="4885"/>
      <c r="I157" s="4885"/>
      <c r="J157" s="4981"/>
      <c r="K157" s="4981"/>
      <c r="L157" s="4981"/>
      <c r="M157" s="4885"/>
      <c r="N157" s="4885"/>
      <c r="O157" s="4889"/>
      <c r="P157" s="4889"/>
      <c r="Q157" s="4885"/>
      <c r="R157" s="4885"/>
      <c r="S157" s="4885"/>
      <c r="T157" s="4885"/>
      <c r="U157" s="4885"/>
      <c r="V157" s="4885"/>
      <c r="W157" s="4885"/>
      <c r="X157" s="4885"/>
      <c r="Y157" s="4885"/>
      <c r="Z157" s="4885"/>
      <c r="AA157" s="4885"/>
      <c r="AB157" s="4885"/>
      <c r="AC157" s="4885"/>
      <c r="AD157" s="4885"/>
      <c r="AE157" s="4885"/>
      <c r="AF157" s="4885"/>
      <c r="AG157" s="4885"/>
      <c r="AH157" s="4885"/>
      <c r="AI157" s="4826"/>
      <c r="AJ157" s="4960"/>
      <c r="AK157" s="4960"/>
      <c r="AL157" s="4961"/>
      <c r="AM157" s="4960"/>
      <c r="AN157" s="4960"/>
    </row>
    <row r="158">
      <c r="AJ158" s="4885"/>
      <c r="AK158" s="4885"/>
      <c r="AL158" s="4960"/>
      <c r="AM158" s="4960"/>
      <c r="AN158" s="4885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D143:D144"/>
    <mergeCell ref="C143:C144"/>
    <mergeCell ref="B143:B144"/>
    <mergeCell ref="A143:A144"/>
    <mergeCell ref="E143:E144"/>
    <mergeCell ref="A142:E142"/>
  </mergeCells>
  <conditionalFormatting sqref="AE130:AE130">
    <cfRule dxfId="339" operator="containsText" priority="1" stopIfTrue="true" text="Out of stock less than 60 days" type="containsText">
      <formula>NOT(ISERROR(SEARCH("Out of stock less than 60 days",AE130)))</formula>
    </cfRule>
  </conditionalFormatting>
  <conditionalFormatting sqref="AE130:AE130">
    <cfRule dxfId="340" operator="containsText" priority="2" stopIfTrue="true" text="Out of stock more than 60 days" type="containsText">
      <formula>NOT(ISERROR(SEARCH("Out of stock more than 60 days",AE130)))</formula>
    </cfRule>
  </conditionalFormatting>
  <conditionalFormatting sqref="AE129:AE130">
    <cfRule dxfId="341" operator="containsText" priority="3" stopIfTrue="true" text="Out of stock more than 150 days" type="containsText">
      <formula>NOT(ISERROR(SEARCH("Out of stock more than 150 days",AE129)))</formula>
    </cfRule>
  </conditionalFormatting>
  <conditionalFormatting sqref="AC129:AC130">
    <cfRule dxfId="342" operator="between" priority="4" stopIfTrue="true" type="cellIs">
      <formula>61</formula>
      <formula>149</formula>
    </cfRule>
  </conditionalFormatting>
  <conditionalFormatting sqref="AC129:AC130">
    <cfRule dxfId="343" operator="lessThan" priority="5" stopIfTrue="true" type="cellIs">
      <formula>60</formula>
    </cfRule>
  </conditionalFormatting>
  <conditionalFormatting sqref="AC129:AC130">
    <cfRule dxfId="344" operator="greaterThan" priority="6" stopIfTrue="true" type="cellIs">
      <formula>150</formula>
    </cfRule>
  </conditionalFormatting>
  <conditionalFormatting sqref="AE3:AE22">
    <cfRule dxfId="345" operator="containsText" priority="7" stopIfTrue="true" text="Out of stock more than 60 days" type="containsText">
      <formula>NOT(ISERROR(SEARCH("Out of stock more than 60 days",AE3)))</formula>
    </cfRule>
  </conditionalFormatting>
  <conditionalFormatting sqref="AC3:AC22">
    <cfRule dxfId="346" operator="between" priority="8" stopIfTrue="true" type="cellIs">
      <formula>61</formula>
      <formula>150</formula>
    </cfRule>
  </conditionalFormatting>
  <conditionalFormatting sqref="AC34:AC117 AB118:AB122 AC123:AC130">
    <cfRule dxfId="347" operator="between" priority="9" stopIfTrue="true" type="cellIs">
      <formula>61</formula>
      <formula>149</formula>
    </cfRule>
  </conditionalFormatting>
  <conditionalFormatting sqref="AC34:AC117 AB118:AB122 AC123:AC134">
    <cfRule dxfId="348" operator="equal" priority="10" stopIfTrue="true" type="cellIs">
      <formula>"-"</formula>
    </cfRule>
  </conditionalFormatting>
  <conditionalFormatting sqref="AC34:AC117 AB118:AB122 AC123:AC130">
    <cfRule dxfId="349" operator="greaterThan" priority="11" stopIfTrue="true" type="cellIs">
      <formula>150</formula>
    </cfRule>
  </conditionalFormatting>
  <conditionalFormatting sqref="AC34:AC117 AB118:AB122 AC123:AC130">
    <cfRule dxfId="350" operator="lessThan" priority="12" stopIfTrue="true" type="cellIs">
      <formula>60</formula>
    </cfRule>
  </conditionalFormatting>
  <conditionalFormatting sqref="AE34:AE110 AD121:AD122 AE127:AE130">
    <cfRule dxfId="351" operator="equal" priority="13" stopIfTrue="true" type="cellIs">
      <formula>"Out of stock more than 60 days"</formula>
    </cfRule>
  </conditionalFormatting>
  <conditionalFormatting sqref="AE34:AE110 AD121:AD122 AE127:AE130">
    <cfRule dxfId="352" operator="equal" priority="14" stopIfTrue="true" type="cellIs">
      <formula>"Out of stock more than 150 days"</formula>
    </cfRule>
  </conditionalFormatting>
  <conditionalFormatting sqref="AE34:AE110 AD121:AD122 AE127:AE130">
    <cfRule dxfId="353" operator="equal" priority="15" stopIfTrue="true" type="cellIs">
      <formula>"Out of stock less than 60 days"</formula>
    </cfRule>
  </conditionalFormatting>
  <conditionalFormatting sqref="AE34:AE110 AD121:AD122 AE127:AE134">
    <cfRule dxfId="354" operator="equal" priority="16" stopIfTrue="true" type="cellIs">
      <formula>"Not sold yet"</formula>
    </cfRule>
  </conditionalFormatting>
  <conditionalFormatting sqref="J34:J117 I118:I122 J123:J130">
    <cfRule dxfId="355" operator="lessThanOrEqual" priority="17" stopIfTrue="true" type="cellIs">
      <formula>90</formula>
    </cfRule>
  </conditionalFormatting>
  <conditionalFormatting sqref="AC3:AC22">
    <cfRule dxfId="356" operator="equal" priority="18" stopIfTrue="true" type="cellIs">
      <formula>"-"</formula>
    </cfRule>
  </conditionalFormatting>
  <conditionalFormatting sqref="AC3:AC22">
    <cfRule dxfId="357" operator="greaterThan" priority="19" stopIfTrue="true" type="cellIs">
      <formula>150</formula>
    </cfRule>
  </conditionalFormatting>
  <conditionalFormatting sqref="AC3:AC22">
    <cfRule dxfId="358" operator="lessThan" priority="20" stopIfTrue="true" type="cellIs">
      <formula>60</formula>
    </cfRule>
  </conditionalFormatting>
  <conditionalFormatting sqref="AE3:AE22">
    <cfRule dxfId="359" operator="equal" priority="21" stopIfTrue="true" type="cellIs">
      <formula>"Out of stock less than 60 days"</formula>
    </cfRule>
  </conditionalFormatting>
  <conditionalFormatting sqref="AE3:AE22">
    <cfRule dxfId="360" operator="equal" priority="22" stopIfTrue="true" type="cellIs">
      <formula>"Not sold yet"</formula>
    </cfRule>
  </conditionalFormatting>
  <conditionalFormatting sqref="AE3:AE22">
    <cfRule dxfId="361" operator="equal" priority="23" stopIfTrue="true" type="cellIs">
      <formula>"Out of stock more than 150 days"</formula>
    </cfRule>
  </conditionalFormatting>
  <conditionalFormatting sqref="J3:J22">
    <cfRule dxfId="362" operator="lessThan" priority="24" stopIfTrue="true" type="cellIs">
      <formula>90</formula>
    </cfRule>
  </conditionalFormatting>
  <dataValidations count="1">
    <dataValidation allowBlank="true" errorStyle="stop" showErrorMessage="true" sqref="B3:B24 B34:B115 B129:B135" type="list">
      <formula1>"Active,Inactive,Deleted,Temporary,B2B Only,Ecom Only,Preparing"</formula1>
    </dataValidation>
  </dataValidations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5" min="5" style="0" width="14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6" min="6" style="0" width="12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7" min="7" style="0" width="1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8" min="8" style="0" width="21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1" min="1" style="0" width="9"/>
    <col collapsed="false" customWidth="true" hidden="false" max="10" min="10" style="0" width="8"/>
    <col collapsed="false" customWidth="true" hidden="false" max="11" min="11" style="0" width="12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1"/>
    <col collapsed="false" customWidth="true" hidden="true" max="34" min="34" style="0" width="11"/>
    <col collapsed="false" customWidth="true" hidden="false" max="2" min="2" style="0" width="13"/>
    <col collapsed="false" customWidth="true" hidden="false" max="3" min="3" style="0" width="18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2"/>
    <col collapsed="false" customWidth="true" hidden="false" max="4" min="4" style="0" width="15"/>
    <col collapsed="false" customWidth="true" hidden="false" max="12" min="12" style="0" width="10"/>
    <col collapsed="false" customWidth="true" hidden="false" max="28" min="28" style="0" width="11"/>
    <col collapsed="false" customWidth="true" hidden="false" max="36" min="36" style="0" width="6"/>
    <col collapsed="false" customWidth="true" hidden="false" max="13" min="13" style="0" width="12"/>
    <col collapsed="false" customWidth="true" hidden="false" max="20" min="20" style="0" width="12"/>
    <col collapsed="false" customWidth="true" hidden="true" max="20" min="20" style="0" width="12"/>
  </cols>
  <sheetData>
    <row r="1">
      <c r="A1" s="5041" t="s">
        <v>4770</v>
      </c>
      <c r="B1" s="5041" t="s">
        <v>4771</v>
      </c>
      <c r="C1" s="5042" t="s">
        <v>4772</v>
      </c>
      <c r="D1" s="5042" t="s">
        <v>4773</v>
      </c>
      <c r="E1" s="5042" t="s">
        <v>4774</v>
      </c>
      <c r="F1" s="5041" t="s">
        <v>4775</v>
      </c>
      <c r="G1" s="5041"/>
      <c r="H1" s="5043" t="s">
        <v>4776</v>
      </c>
      <c r="I1" s="5044" t="s">
        <v>4777</v>
      </c>
      <c r="J1" s="5045" t="s">
        <v>4778</v>
      </c>
      <c r="K1" s="5045" t="s">
        <v>4779</v>
      </c>
      <c r="L1" s="5045" t="s">
        <v>4780</v>
      </c>
      <c r="M1" s="5041" t="s">
        <v>4781</v>
      </c>
      <c r="N1" s="5041" t="s">
        <v>4782</v>
      </c>
      <c r="O1" s="5041" t="s">
        <v>4783</v>
      </c>
      <c r="P1" s="5041" t="s">
        <v>4784</v>
      </c>
      <c r="Q1" s="5041" t="s">
        <v>4785</v>
      </c>
      <c r="R1" s="5046" t="s">
        <v>4786</v>
      </c>
      <c r="S1" s="5046"/>
      <c r="T1" s="5046" t="s">
        <v>4787</v>
      </c>
      <c r="U1" s="5046"/>
      <c r="V1" s="5046" t="s">
        <v>4788</v>
      </c>
      <c r="W1" s="5046"/>
      <c r="X1" s="5046" t="s">
        <v>4789</v>
      </c>
      <c r="Y1" s="5046"/>
      <c r="Z1" s="5047" t="s">
        <v>4790</v>
      </c>
      <c r="AA1" s="5047"/>
      <c r="AB1" s="5048" t="s">
        <v>4791</v>
      </c>
      <c r="AC1" s="5045" t="s">
        <v>4792</v>
      </c>
      <c r="AD1" s="5045" t="s">
        <v>4793</v>
      </c>
      <c r="AE1" s="5045" t="s">
        <v>4794</v>
      </c>
      <c r="AF1" s="5045" t="s">
        <v>4795</v>
      </c>
      <c r="AG1" s="5045" t="s">
        <v>4796</v>
      </c>
      <c r="AH1" s="5045" t="s">
        <v>4797</v>
      </c>
      <c r="AI1" s="5045" t="s">
        <v>4798</v>
      </c>
      <c r="AJ1" s="5045" t="s">
        <v>4799</v>
      </c>
      <c r="AK1" s="5041" t="s">
        <v>4800</v>
      </c>
      <c r="AL1" s="5041" t="s">
        <v>4801</v>
      </c>
      <c r="AM1" s="5041" t="s">
        <v>4802</v>
      </c>
      <c r="AN1" s="5041" t="s">
        <v>4803</v>
      </c>
    </row>
    <row r="2">
      <c r="A2" s="5041" t="s">
        <v>4804</v>
      </c>
      <c r="B2" s="5041"/>
      <c r="C2" s="5041"/>
      <c r="D2" s="5041"/>
      <c r="E2" s="5042"/>
      <c r="F2" s="5041" t="s">
        <v>4805</v>
      </c>
      <c r="G2" s="5043" t="s">
        <v>4806</v>
      </c>
      <c r="H2" s="5043"/>
      <c r="I2" s="5044"/>
      <c r="J2" s="5045"/>
      <c r="K2" s="5045"/>
      <c r="L2" s="5045"/>
      <c r="M2" s="5041" t="s">
        <v>4807</v>
      </c>
      <c r="N2" s="5041" t="s">
        <v>4807</v>
      </c>
      <c r="O2" s="5041"/>
      <c r="P2" s="5041"/>
      <c r="Q2" s="5041"/>
      <c r="R2" s="5046" t="s">
        <v>4805</v>
      </c>
      <c r="S2" s="5049" t="s">
        <v>4806</v>
      </c>
      <c r="T2" s="5046" t="s">
        <v>4805</v>
      </c>
      <c r="U2" s="5049" t="s">
        <v>4806</v>
      </c>
      <c r="V2" s="5046" t="s">
        <v>4805</v>
      </c>
      <c r="W2" s="5049" t="s">
        <v>4806</v>
      </c>
      <c r="X2" s="5046" t="s">
        <v>4805</v>
      </c>
      <c r="Y2" s="5049" t="s">
        <v>4806</v>
      </c>
      <c r="Z2" s="5046" t="s">
        <v>4805</v>
      </c>
      <c r="AA2" s="5049" t="s">
        <v>4806</v>
      </c>
      <c r="AB2" s="5048"/>
      <c r="AC2" s="5045"/>
      <c r="AD2" s="5045"/>
      <c r="AE2" s="5045"/>
      <c r="AF2" s="5045"/>
      <c r="AG2" s="5045"/>
      <c r="AH2" s="5045"/>
      <c r="AI2" s="5045"/>
      <c r="AJ2" s="5045"/>
      <c r="AK2" s="5041"/>
      <c r="AL2" s="5041"/>
      <c r="AM2" s="5041"/>
      <c r="AN2" s="5041"/>
    </row>
    <row customHeight="true" hidden="true" ht="18" r="3">
      <c r="A3" s="5050">
        <v>1</v>
      </c>
      <c r="B3" s="5050" t="s">
        <v>4808</v>
      </c>
      <c r="C3" s="5051" t="s">
        <v>4809</v>
      </c>
      <c r="D3" s="5051" t="s">
        <v>4809</v>
      </c>
      <c r="E3" s="5052" t="s">
        <v>4810</v>
      </c>
      <c r="F3" s="5053">
        <v>419</v>
      </c>
      <c r="G3" s="5054">
        <v>419</v>
      </c>
      <c r="H3" s="5055"/>
      <c r="I3" s="5056">
        <f>VLOOKUP(C3,'Data Products'!$A:$B,2,0)</f>
      </c>
      <c r="J3" s="5057">
        <f t="shared" ref="J3:J24" si="8">IFERROR(I3-TODAY(),"")</f>
      </c>
      <c r="K3" s="5058">
        <v>45723</v>
      </c>
      <c r="L3" s="5059">
        <f t="shared" ref="L3:L24" si="19">TODAY()-K3</f>
      </c>
      <c r="M3" s="5055">
        <v>354</v>
      </c>
      <c r="N3" s="5055">
        <v>380</v>
      </c>
      <c r="O3" s="5055"/>
      <c r="P3" s="5055"/>
      <c r="Q3" s="5050"/>
      <c r="R3" s="5055">
        <v>0</v>
      </c>
      <c r="S3" s="5055">
        <v>0</v>
      </c>
      <c r="T3" s="5055">
        <v>326</v>
      </c>
      <c r="U3" s="5055">
        <v>326</v>
      </c>
      <c r="V3" s="5055">
        <v>146</v>
      </c>
      <c r="W3" s="5055">
        <v>146</v>
      </c>
      <c r="X3" s="5055">
        <v>0</v>
      </c>
      <c r="Y3" s="5055">
        <v>0</v>
      </c>
      <c r="Z3" s="5055">
        <v>0</v>
      </c>
      <c r="AA3" s="5055">
        <v>0</v>
      </c>
      <c r="AB3" s="5060">
        <f t="shared" ref="AB3:AB24" si="30">N3/30</f>
      </c>
      <c r="AC3" s="5061">
        <f t="shared" ref="AC3:AC24" si="0">IFERROR(F3/AB3,"-")</f>
      </c>
      <c r="AD3" s="5062">
        <f t="shared" ref="AD3:AD24" si="11">IFERROR(TODAY()+AC3,"-")</f>
      </c>
      <c r="AE3" s="5063">
        <f t="shared" ref="AE3:AE24" si="22">_xlfn.IFS(AC3="-","Not sold yet",AND(AC3&lt;=150,AC3&gt;60),"Out of stock more than 60 days",AC3&lt;=60,"Out of stock less than 60 days",AC3&gt;=150,"Out of stock more than 150 days")</f>
      </c>
      <c r="AF3" s="5064">
        <f>VLOOKUP(C3,'Data Products'!$A:$J,10,0)</f>
      </c>
      <c r="AG3" s="5065">
        <f t="shared" ref="AG3:AG24" si="3">AF3*F3</f>
      </c>
      <c r="AH3" s="5066">
        <f t="shared" ref="AH3:AH22" si="14">IF(J3&lt;=90,F3,0)</f>
      </c>
      <c r="AI3" s="5067">
        <f>IFERROR(VLOOKUP(C3,$C$3:$AI$42,34,0),"")</f>
      </c>
      <c r="AJ3" s="5068"/>
      <c r="AK3" s="5069"/>
      <c r="AL3" s="5068"/>
      <c r="AM3" s="5069"/>
      <c r="AN3" s="5069"/>
    </row>
    <row r="4">
      <c r="A4" s="5050">
        <v>2</v>
      </c>
      <c r="B4" s="5050" t="s">
        <v>4811</v>
      </c>
      <c r="C4" s="5070" t="s">
        <v>4810</v>
      </c>
      <c r="D4" s="5070" t="s">
        <v>4810</v>
      </c>
      <c r="E4" s="5071" t="s">
        <v>4810</v>
      </c>
      <c r="F4" s="5072">
        <v>24124</v>
      </c>
      <c r="G4" s="5073">
        <v>24026</v>
      </c>
      <c r="H4" s="5055"/>
      <c r="I4" s="5056">
        <f>VLOOKUP(C4,'Data Products'!$A:$B,2,0)</f>
      </c>
      <c r="J4" s="5057">
        <f t="shared" si="8"/>
      </c>
      <c r="K4" s="5058">
        <v>45617</v>
      </c>
      <c r="L4" s="5059">
        <f t="shared" si="19"/>
      </c>
      <c r="M4" s="5055">
        <v>10366</v>
      </c>
      <c r="N4" s="5055">
        <v>16348</v>
      </c>
      <c r="O4" s="5055"/>
      <c r="P4" s="5055"/>
      <c r="Q4" s="5050"/>
      <c r="R4" s="5055">
        <v>0</v>
      </c>
      <c r="S4" s="5055">
        <v>0</v>
      </c>
      <c r="T4" s="5074">
        <v>1378</v>
      </c>
      <c r="U4" s="5074">
        <v>1369</v>
      </c>
      <c r="V4" s="5055">
        <v>115</v>
      </c>
      <c r="W4" s="5055">
        <v>112</v>
      </c>
      <c r="X4" s="5055">
        <v>46</v>
      </c>
      <c r="Y4" s="5055">
        <v>22</v>
      </c>
      <c r="Z4" s="5055">
        <v>0</v>
      </c>
      <c r="AA4" s="5055">
        <v>0</v>
      </c>
      <c r="AB4" s="5060">
        <f t="shared" si="30"/>
      </c>
      <c r="AC4" s="5075">
        <f t="shared" si="0"/>
      </c>
      <c r="AD4" s="5062">
        <f t="shared" si="11"/>
      </c>
      <c r="AE4" s="5076">
        <f t="shared" si="22"/>
      </c>
      <c r="AF4" s="5064">
        <f>VLOOKUP(C4,'Data Products'!$A:$J,10,0)</f>
      </c>
      <c r="AG4" s="5065">
        <f t="shared" si="3"/>
      </c>
      <c r="AH4" s="5066">
        <f t="shared" si="14"/>
      </c>
      <c r="AI4" s="5067" t="s">
        <v>4812</v>
      </c>
      <c r="AJ4" s="5069"/>
      <c r="AK4" s="5069"/>
      <c r="AL4" s="5068"/>
      <c r="AM4" s="5069"/>
      <c r="AN4" s="5069"/>
    </row>
    <row r="5">
      <c r="A5" s="5050">
        <v>3</v>
      </c>
      <c r="B5" s="5050" t="s">
        <v>4811</v>
      </c>
      <c r="C5" s="5070" t="s">
        <v>4813</v>
      </c>
      <c r="D5" s="5070" t="s">
        <v>4813</v>
      </c>
      <c r="E5" s="5071" t="s">
        <v>4813</v>
      </c>
      <c r="F5" s="5077">
        <v>417</v>
      </c>
      <c r="G5" s="5073">
        <v>412</v>
      </c>
      <c r="H5" s="5055"/>
      <c r="I5" s="5056">
        <f>VLOOKUP(C5,'Data Products'!$A:$B,2,0)</f>
      </c>
      <c r="J5" s="5057">
        <f t="shared" si="8"/>
      </c>
      <c r="K5" s="5058">
        <v>45191</v>
      </c>
      <c r="L5" s="5059">
        <f t="shared" si="19"/>
      </c>
      <c r="M5" s="5055">
        <v>34</v>
      </c>
      <c r="N5" s="5078">
        <v>53</v>
      </c>
      <c r="O5" s="5055"/>
      <c r="P5" s="5055"/>
      <c r="Q5" s="5050"/>
      <c r="R5" s="5055">
        <v>0</v>
      </c>
      <c r="S5" s="5055">
        <v>0</v>
      </c>
      <c r="T5" s="5055">
        <v>26</v>
      </c>
      <c r="U5" s="5055">
        <v>26</v>
      </c>
      <c r="V5" s="5055">
        <v>416</v>
      </c>
      <c r="W5" s="5055">
        <v>416</v>
      </c>
      <c r="X5" s="5055">
        <v>0</v>
      </c>
      <c r="Y5" s="5055">
        <v>0</v>
      </c>
      <c r="Z5" s="5055">
        <v>0</v>
      </c>
      <c r="AA5" s="5055">
        <v>0</v>
      </c>
      <c r="AB5" s="5060">
        <f t="shared" si="30"/>
      </c>
      <c r="AC5" s="5075">
        <f t="shared" si="0"/>
      </c>
      <c r="AD5" s="5062">
        <f t="shared" si="11"/>
      </c>
      <c r="AE5" s="5076">
        <f t="shared" si="22"/>
      </c>
      <c r="AF5" s="5064">
        <f>VLOOKUP(C5,'Data Products'!$A:$J,10,0)</f>
      </c>
      <c r="AG5" s="5065">
        <f t="shared" si="3"/>
      </c>
      <c r="AH5" s="5066">
        <f t="shared" si="14"/>
      </c>
      <c r="AI5" s="5067" t="s">
        <v>4814</v>
      </c>
      <c r="AJ5" s="5069"/>
      <c r="AK5" s="5069"/>
      <c r="AL5" s="5068"/>
      <c r="AM5" s="5069"/>
      <c r="AN5" s="5069"/>
    </row>
    <row r="6">
      <c r="A6" s="5050">
        <v>4</v>
      </c>
      <c r="B6" s="5050" t="s">
        <v>4811</v>
      </c>
      <c r="C6" s="5070" t="s">
        <v>4815</v>
      </c>
      <c r="D6" s="5070" t="s">
        <v>4815</v>
      </c>
      <c r="E6" s="5071" t="s">
        <v>4815</v>
      </c>
      <c r="F6" s="5077">
        <v>4340</v>
      </c>
      <c r="G6" s="5073">
        <v>4340</v>
      </c>
      <c r="H6" s="5055"/>
      <c r="I6" s="5056">
        <f>VLOOKUP(C6,'Data Products'!$A:$B,2,0)</f>
      </c>
      <c r="J6" s="5057">
        <f t="shared" si="8"/>
      </c>
      <c r="K6" s="5058">
        <v>45752</v>
      </c>
      <c r="L6" s="5059">
        <f t="shared" si="19"/>
      </c>
      <c r="M6" s="5055">
        <v>6</v>
      </c>
      <c r="N6" s="5055">
        <v>8</v>
      </c>
      <c r="O6" s="5055"/>
      <c r="P6" s="5055"/>
      <c r="Q6" s="5050"/>
      <c r="R6" s="5055">
        <v>0</v>
      </c>
      <c r="S6" s="5055">
        <v>0</v>
      </c>
      <c r="T6" s="5055">
        <v>1</v>
      </c>
      <c r="U6" s="5055">
        <v>1</v>
      </c>
      <c r="V6" s="5055">
        <v>1</v>
      </c>
      <c r="W6" s="5055">
        <v>1</v>
      </c>
      <c r="X6" s="5055">
        <v>0</v>
      </c>
      <c r="Y6" s="5055">
        <v>0</v>
      </c>
      <c r="Z6" s="5055">
        <v>0</v>
      </c>
      <c r="AA6" s="5055">
        <v>0</v>
      </c>
      <c r="AB6" s="5060">
        <f t="shared" si="30"/>
      </c>
      <c r="AC6" s="5075">
        <f t="shared" si="0"/>
      </c>
      <c r="AD6" s="5062">
        <f t="shared" si="11"/>
      </c>
      <c r="AE6" s="5076">
        <f t="shared" si="22"/>
      </c>
      <c r="AF6" s="5064">
        <f>VLOOKUP(C6,'Data Products'!$A:$J,10,0)</f>
      </c>
      <c r="AG6" s="5065">
        <f t="shared" si="3"/>
      </c>
      <c r="AH6" s="5066">
        <f t="shared" si="14"/>
      </c>
      <c r="AI6" s="5067">
        <f t="shared" ref="AI6:AI7" si="25">IFERROR(VLOOKUP(C6,$C$3:$AI$42,34,0),"")</f>
      </c>
      <c r="AJ6" s="5069"/>
      <c r="AK6" s="5069"/>
      <c r="AL6" s="5068"/>
      <c r="AM6" s="5069"/>
      <c r="AN6" s="5069"/>
    </row>
    <row r="7">
      <c r="A7" s="5050">
        <v>5</v>
      </c>
      <c r="B7" s="5050" t="s">
        <v>4811</v>
      </c>
      <c r="C7" s="5070" t="s">
        <v>4816</v>
      </c>
      <c r="D7" s="5070" t="s">
        <v>4816</v>
      </c>
      <c r="E7" s="5052" t="s">
        <v>4816</v>
      </c>
      <c r="F7" s="5077">
        <v>948</v>
      </c>
      <c r="G7" s="5073">
        <v>948</v>
      </c>
      <c r="H7" s="5055"/>
      <c r="I7" s="5056">
        <f>VLOOKUP(C7,'Data Products'!$A:$B,2,0)</f>
      </c>
      <c r="J7" s="5057">
        <f t="shared" si="8"/>
      </c>
      <c r="K7" s="5058">
        <v>45854</v>
      </c>
      <c r="L7" s="5059">
        <f t="shared" si="19"/>
      </c>
      <c r="M7" s="5055">
        <v>23</v>
      </c>
      <c r="N7" s="5078">
        <v>39</v>
      </c>
      <c r="O7" s="5055"/>
      <c r="P7" s="5055"/>
      <c r="Q7" s="5050"/>
      <c r="R7" s="5055">
        <v>0</v>
      </c>
      <c r="S7" s="5055">
        <v>0</v>
      </c>
      <c r="T7" s="5055">
        <v>288</v>
      </c>
      <c r="U7" s="5055">
        <v>288</v>
      </c>
      <c r="V7" s="5055">
        <v>512</v>
      </c>
      <c r="W7" s="5055">
        <v>512</v>
      </c>
      <c r="X7" s="5055">
        <v>20</v>
      </c>
      <c r="Y7" s="5079">
        <v>20</v>
      </c>
      <c r="Z7" s="5055">
        <v>0</v>
      </c>
      <c r="AA7" s="5055">
        <v>0</v>
      </c>
      <c r="AB7" s="5060">
        <f t="shared" si="30"/>
      </c>
      <c r="AC7" s="5080">
        <f t="shared" si="0"/>
      </c>
      <c r="AD7" s="5062">
        <f t="shared" si="11"/>
      </c>
      <c r="AE7" s="5081">
        <f t="shared" si="22"/>
      </c>
      <c r="AF7" s="5064">
        <f>VLOOKUP(C7,'Data Products'!$A:$J,10,0)</f>
      </c>
      <c r="AG7" s="5065">
        <f t="shared" si="3"/>
      </c>
      <c r="AH7" s="5066">
        <f t="shared" si="14"/>
      </c>
      <c r="AI7" s="5067">
        <f t="shared" si="25"/>
      </c>
      <c r="AJ7" s="5069"/>
      <c r="AK7" s="5069"/>
      <c r="AL7" s="5068"/>
      <c r="AM7" s="5069"/>
      <c r="AN7" s="5069"/>
    </row>
    <row r="8">
      <c r="A8" s="5050">
        <v>6</v>
      </c>
      <c r="B8" s="5050" t="s">
        <v>4811</v>
      </c>
      <c r="C8" s="5070" t="s">
        <v>4817</v>
      </c>
      <c r="D8" s="5070" t="s">
        <v>4817</v>
      </c>
      <c r="E8" s="5070" t="s">
        <v>4817</v>
      </c>
      <c r="F8" s="5077">
        <v>2579</v>
      </c>
      <c r="G8" s="5073">
        <v>2579</v>
      </c>
      <c r="H8" s="5055"/>
      <c r="I8" s="5056">
        <f>VLOOKUP(C8,'Data Products'!$A:$B,2,0)</f>
      </c>
      <c r="J8" s="5057">
        <f t="shared" si="8"/>
      </c>
      <c r="K8" s="5058">
        <v>45855</v>
      </c>
      <c r="L8" s="5059">
        <f t="shared" si="19"/>
      </c>
      <c r="M8" s="5055">
        <v>39</v>
      </c>
      <c r="N8" s="5055">
        <v>117</v>
      </c>
      <c r="O8" s="5055"/>
      <c r="P8" s="5055"/>
      <c r="Q8" s="5050"/>
      <c r="R8" s="5055">
        <v>0</v>
      </c>
      <c r="S8" s="5055">
        <v>0</v>
      </c>
      <c r="T8" s="5055">
        <v>51</v>
      </c>
      <c r="U8" s="5055">
        <v>51</v>
      </c>
      <c r="V8" s="5055">
        <v>101</v>
      </c>
      <c r="W8" s="5055">
        <v>101</v>
      </c>
      <c r="X8" s="5055">
        <v>0</v>
      </c>
      <c r="Y8" s="5055">
        <v>0</v>
      </c>
      <c r="Z8" s="5055">
        <v>0</v>
      </c>
      <c r="AA8" s="5055">
        <v>0</v>
      </c>
      <c r="AB8" s="5060">
        <f t="shared" si="30"/>
      </c>
      <c r="AC8" s="5075">
        <f t="shared" si="0"/>
      </c>
      <c r="AD8" s="5062">
        <f t="shared" si="11"/>
      </c>
      <c r="AE8" s="5076">
        <f t="shared" si="22"/>
      </c>
      <c r="AF8" s="5064">
        <f>VLOOKUP(C8,'Data Products'!$A:$J,10,0)</f>
      </c>
      <c r="AG8" s="5065">
        <f t="shared" si="3"/>
      </c>
      <c r="AH8" s="5066">
        <f t="shared" si="14"/>
      </c>
      <c r="AI8" s="5067">
        <f>IFERROR(VLOOKUP(C8,$C$3:$AI$42,34,0)," ")</f>
      </c>
      <c r="AJ8" s="5069"/>
      <c r="AK8" s="5069"/>
      <c r="AL8" s="5068"/>
      <c r="AM8" s="5069"/>
      <c r="AN8" s="5069"/>
    </row>
    <row r="9">
      <c r="A9" s="5050">
        <v>7</v>
      </c>
      <c r="B9" s="5050" t="s">
        <v>4811</v>
      </c>
      <c r="C9" s="5070" t="s">
        <v>4818</v>
      </c>
      <c r="D9" s="5070" t="s">
        <v>4818</v>
      </c>
      <c r="E9" s="5070" t="s">
        <v>4818</v>
      </c>
      <c r="F9" s="5077">
        <v>2062</v>
      </c>
      <c r="G9" s="5073">
        <v>2062</v>
      </c>
      <c r="H9" s="5055"/>
      <c r="I9" s="5056">
        <f>VLOOKUP(C9,'Data Products'!$A:$B,2,0)</f>
      </c>
      <c r="J9" s="5057">
        <f t="shared" si="8"/>
      </c>
      <c r="K9" s="5058">
        <v>45856</v>
      </c>
      <c r="L9" s="5059">
        <f t="shared" si="19"/>
      </c>
      <c r="M9" s="5055">
        <v>0</v>
      </c>
      <c r="N9" s="5078">
        <v>0</v>
      </c>
      <c r="O9" s="5055"/>
      <c r="P9" s="5055"/>
      <c r="Q9" s="5050"/>
      <c r="R9" s="5055">
        <v>0</v>
      </c>
      <c r="S9" s="5055">
        <v>0</v>
      </c>
      <c r="T9" s="5055">
        <v>1480</v>
      </c>
      <c r="U9" s="5055">
        <v>1478</v>
      </c>
      <c r="V9" s="5055">
        <v>1112</v>
      </c>
      <c r="W9" s="5055">
        <v>1112</v>
      </c>
      <c r="X9" s="5055">
        <v>0</v>
      </c>
      <c r="Y9" s="5055">
        <v>0</v>
      </c>
      <c r="Z9" s="5055">
        <v>0</v>
      </c>
      <c r="AA9" s="5055">
        <v>0</v>
      </c>
      <c r="AB9" s="5060">
        <f t="shared" si="30"/>
      </c>
      <c r="AC9" s="5075">
        <f t="shared" si="0"/>
      </c>
      <c r="AD9" s="5062">
        <f t="shared" si="11"/>
      </c>
      <c r="AE9" s="5076">
        <f t="shared" si="22"/>
      </c>
      <c r="AF9" s="5064">
        <f>VLOOKUP(C9,'Data Products'!$A:$J,10,0)</f>
      </c>
      <c r="AG9" s="5065">
        <f t="shared" si="3"/>
      </c>
      <c r="AH9" s="5066">
        <f t="shared" si="14"/>
      </c>
      <c r="AI9" s="5067">
        <f t="shared" ref="AI9:AI11" si="26">IFERROR(VLOOKUP(C9,$C$3:$AI$42,34,0),"")</f>
      </c>
      <c r="AJ9" s="5069"/>
      <c r="AK9" s="5069"/>
      <c r="AL9" s="5068"/>
      <c r="AM9" s="5069"/>
      <c r="AN9" s="5069"/>
    </row>
    <row r="10">
      <c r="A10" s="5050">
        <v>8</v>
      </c>
      <c r="B10" s="5050" t="s">
        <v>4811</v>
      </c>
      <c r="C10" s="5070" t="s">
        <v>4819</v>
      </c>
      <c r="D10" s="5070" t="s">
        <v>4819</v>
      </c>
      <c r="E10" s="5070" t="s">
        <v>4819</v>
      </c>
      <c r="F10" s="5077">
        <v>1076</v>
      </c>
      <c r="G10" s="5073">
        <v>1075</v>
      </c>
      <c r="H10" s="5055"/>
      <c r="I10" s="5056">
        <f>VLOOKUP(C10,'Data Products'!$A:$B,2,0)</f>
      </c>
      <c r="J10" s="5057">
        <f t="shared" si="8"/>
      </c>
      <c r="K10" s="5058">
        <v>45857</v>
      </c>
      <c r="L10" s="5059">
        <f t="shared" si="19"/>
      </c>
      <c r="M10" s="5055">
        <v>148</v>
      </c>
      <c r="N10" s="5055">
        <v>229</v>
      </c>
      <c r="O10" s="5055"/>
      <c r="P10" s="5055"/>
      <c r="Q10" s="5050"/>
      <c r="R10" s="5055">
        <v>0</v>
      </c>
      <c r="S10" s="5055">
        <v>0</v>
      </c>
      <c r="T10" s="5055">
        <v>0</v>
      </c>
      <c r="U10" s="5055">
        <v>0</v>
      </c>
      <c r="V10" s="5055">
        <v>2</v>
      </c>
      <c r="W10" s="5055">
        <v>2</v>
      </c>
      <c r="X10" s="5055">
        <v>0</v>
      </c>
      <c r="Y10" s="5055">
        <v>0</v>
      </c>
      <c r="Z10" s="5055">
        <v>0</v>
      </c>
      <c r="AA10" s="5055">
        <v>0</v>
      </c>
      <c r="AB10" s="5060">
        <f t="shared" si="30"/>
      </c>
      <c r="AC10" s="5075">
        <f t="shared" si="0"/>
      </c>
      <c r="AD10" s="5062">
        <f t="shared" si="11"/>
      </c>
      <c r="AE10" s="5076">
        <f t="shared" si="22"/>
      </c>
      <c r="AF10" s="5064">
        <f>VLOOKUP(C10,'Data Products'!$A:$J,10,0)</f>
      </c>
      <c r="AG10" s="5065">
        <f t="shared" si="3"/>
      </c>
      <c r="AH10" s="5066">
        <f t="shared" si="14"/>
      </c>
      <c r="AI10" s="5067">
        <f t="shared" si="26"/>
      </c>
      <c r="AJ10" s="5069"/>
      <c r="AK10" s="5069"/>
      <c r="AL10" s="5068"/>
      <c r="AM10" s="5069"/>
      <c r="AN10" s="5069"/>
    </row>
    <row r="11">
      <c r="A11" s="5050">
        <v>9</v>
      </c>
      <c r="B11" s="5050" t="s">
        <v>4808</v>
      </c>
      <c r="C11" s="5070" t="s">
        <v>4820</v>
      </c>
      <c r="D11" s="5070" t="s">
        <v>4820</v>
      </c>
      <c r="E11" s="5070" t="s">
        <v>4820</v>
      </c>
      <c r="F11" s="5077">
        <v>1200</v>
      </c>
      <c r="G11" s="5073">
        <v>1200</v>
      </c>
      <c r="H11" s="5055"/>
      <c r="I11" s="5056">
        <f>VLOOKUP(C11,'Data Products'!$A:$B,2,0)</f>
      </c>
      <c r="J11" s="5057">
        <f t="shared" si="8"/>
      </c>
      <c r="K11" s="5058">
        <v>45858</v>
      </c>
      <c r="L11" s="5059">
        <f t="shared" si="19"/>
      </c>
      <c r="M11" s="5082">
        <v>0</v>
      </c>
      <c r="N11" s="5082">
        <v>0</v>
      </c>
      <c r="O11" s="5055"/>
      <c r="P11" s="5055"/>
      <c r="Q11" s="5050"/>
      <c r="R11" s="5055">
        <v>0</v>
      </c>
      <c r="S11" s="5055">
        <v>0</v>
      </c>
      <c r="T11" s="5055">
        <v>1289</v>
      </c>
      <c r="U11" s="5055">
        <v>1289</v>
      </c>
      <c r="V11" s="5055">
        <v>773</v>
      </c>
      <c r="W11" s="5055">
        <v>773</v>
      </c>
      <c r="X11" s="5055">
        <v>0</v>
      </c>
      <c r="Y11" s="5055">
        <v>0</v>
      </c>
      <c r="Z11" s="5055">
        <v>0</v>
      </c>
      <c r="AA11" s="5055">
        <v>0</v>
      </c>
      <c r="AB11" s="5060">
        <f t="shared" si="30"/>
      </c>
      <c r="AC11" s="5075">
        <f t="shared" si="0"/>
      </c>
      <c r="AD11" s="5062">
        <f t="shared" si="11"/>
      </c>
      <c r="AE11" s="5076">
        <f t="shared" si="22"/>
      </c>
      <c r="AF11" s="5064">
        <f>VLOOKUP(C11,'Data Products'!$A:$J,10,0)</f>
      </c>
      <c r="AG11" s="5065">
        <f t="shared" si="3"/>
      </c>
      <c r="AH11" s="5066">
        <f t="shared" si="14"/>
      </c>
      <c r="AI11" s="5067">
        <f t="shared" si="26"/>
      </c>
      <c r="AJ11" s="5069"/>
      <c r="AK11" s="5069"/>
      <c r="AL11" s="5068"/>
      <c r="AM11" s="5069"/>
      <c r="AN11" s="5069"/>
    </row>
    <row r="12">
      <c r="A12" s="5050">
        <v>10</v>
      </c>
      <c r="B12" s="5050" t="s">
        <v>4808</v>
      </c>
      <c r="C12" s="5070" t="s">
        <v>4821</v>
      </c>
      <c r="D12" s="5070" t="s">
        <v>4821</v>
      </c>
      <c r="E12" s="5070" t="s">
        <v>4821</v>
      </c>
      <c r="F12" s="5077">
        <v>1000</v>
      </c>
      <c r="G12" s="5073">
        <v>1000</v>
      </c>
      <c r="H12" s="5055"/>
      <c r="I12" s="5056">
        <f>VLOOKUP(C12,'Data Products'!$A:$B,2,0)</f>
      </c>
      <c r="J12" s="5057">
        <f t="shared" si="8"/>
      </c>
      <c r="K12" s="5058">
        <v>45532</v>
      </c>
      <c r="L12" s="5083">
        <f t="shared" si="19"/>
      </c>
      <c r="M12" s="5084">
        <v>0</v>
      </c>
      <c r="N12" s="5085">
        <v>0</v>
      </c>
      <c r="O12" s="5086"/>
      <c r="P12" s="5055"/>
      <c r="Q12" s="5050"/>
      <c r="R12" s="5055">
        <v>0</v>
      </c>
      <c r="S12" s="5055">
        <v>0</v>
      </c>
      <c r="T12" s="5055">
        <v>417</v>
      </c>
      <c r="U12" s="5055">
        <v>416</v>
      </c>
      <c r="V12" s="5055">
        <v>785</v>
      </c>
      <c r="W12" s="5055">
        <v>785</v>
      </c>
      <c r="X12" s="5055">
        <v>0</v>
      </c>
      <c r="Y12" s="5055">
        <v>0</v>
      </c>
      <c r="Z12" s="5055">
        <v>0</v>
      </c>
      <c r="AA12" s="5055">
        <v>0</v>
      </c>
      <c r="AB12" s="5060">
        <f t="shared" si="30"/>
      </c>
      <c r="AC12" s="5075">
        <f t="shared" si="0"/>
      </c>
      <c r="AD12" s="5062">
        <f t="shared" si="11"/>
      </c>
      <c r="AE12" s="5076">
        <f t="shared" si="22"/>
      </c>
      <c r="AF12" s="5064">
        <f>VLOOKUP(C12,'Data Products'!$A:$J,10,0)</f>
      </c>
      <c r="AG12" s="5065">
        <f t="shared" si="3"/>
      </c>
      <c r="AH12" s="5066">
        <f t="shared" si="14"/>
      </c>
      <c r="AI12" s="5067" t="s">
        <v>4822</v>
      </c>
      <c r="AJ12" s="5069"/>
      <c r="AK12" s="5069"/>
      <c r="AL12" s="5068"/>
      <c r="AM12" s="5069"/>
      <c r="AN12" s="5069"/>
    </row>
    <row r="13">
      <c r="A13" s="5050">
        <v>11</v>
      </c>
      <c r="B13" s="5050" t="s">
        <v>4808</v>
      </c>
      <c r="C13" s="5070" t="s">
        <v>4823</v>
      </c>
      <c r="D13" s="5070" t="s">
        <v>4823</v>
      </c>
      <c r="E13" s="5070" t="s">
        <v>4823</v>
      </c>
      <c r="F13" s="5077">
        <v>500</v>
      </c>
      <c r="G13" s="5073">
        <v>500</v>
      </c>
      <c r="H13" s="5055"/>
      <c r="I13" s="5056">
        <f>VLOOKUP(C13,'Data Products'!$A:$B,2,0)</f>
      </c>
      <c r="J13" s="5057">
        <f t="shared" si="8"/>
      </c>
      <c r="K13" s="5058">
        <v>45504</v>
      </c>
      <c r="L13" s="5083">
        <f t="shared" si="19"/>
      </c>
      <c r="M13" s="5085">
        <v>0</v>
      </c>
      <c r="N13" s="5085">
        <v>0</v>
      </c>
      <c r="O13" s="5086"/>
      <c r="P13" s="5055"/>
      <c r="Q13" s="5050"/>
      <c r="R13" s="5055">
        <v>0</v>
      </c>
      <c r="S13" s="5055">
        <v>0</v>
      </c>
      <c r="T13" s="5055">
        <v>3870</v>
      </c>
      <c r="U13" s="5055">
        <v>1017</v>
      </c>
      <c r="V13" s="5055">
        <v>366</v>
      </c>
      <c r="W13" s="5055">
        <v>366</v>
      </c>
      <c r="X13" s="5055">
        <v>0</v>
      </c>
      <c r="Y13" s="5055">
        <v>0</v>
      </c>
      <c r="Z13" s="5055">
        <v>0</v>
      </c>
      <c r="AA13" s="5055">
        <v>0</v>
      </c>
      <c r="AB13" s="5060">
        <f t="shared" si="30"/>
      </c>
      <c r="AC13" s="5061">
        <f t="shared" si="0"/>
      </c>
      <c r="AD13" s="5062">
        <f t="shared" si="11"/>
      </c>
      <c r="AE13" s="5063">
        <f t="shared" si="22"/>
      </c>
      <c r="AF13" s="5064">
        <f>VLOOKUP(C13,'Data Products'!$A:$J,10,0)</f>
      </c>
      <c r="AG13" s="5065">
        <f t="shared" si="3"/>
      </c>
      <c r="AH13" s="5066">
        <f t="shared" si="14"/>
      </c>
      <c r="AI13" s="5067">
        <f>IFERROR(VLOOKUP(C13,$C$3:$AI$42,34,0),"")</f>
      </c>
      <c r="AJ13" s="5069"/>
      <c r="AK13" s="5069"/>
      <c r="AL13" s="5086"/>
      <c r="AM13" s="5069"/>
      <c r="AN13" s="5069"/>
    </row>
    <row customHeight="true" hidden="true" ht="18" r="14">
      <c r="A14" s="5050">
        <v>12</v>
      </c>
      <c r="B14" s="5050" t="s">
        <v>4811</v>
      </c>
      <c r="C14" s="5070" t="s">
        <v>4824</v>
      </c>
      <c r="D14" s="5052" t="s">
        <v>4816</v>
      </c>
      <c r="E14" s="5052" t="s">
        <v>4816</v>
      </c>
      <c r="F14" s="5077">
        <v>152</v>
      </c>
      <c r="G14" s="5073">
        <v>152</v>
      </c>
      <c r="H14" s="5055"/>
      <c r="I14" s="5056">
        <f>VLOOKUP(C14,'Data Products'!$A:$B,2,0)</f>
      </c>
      <c r="J14" s="5057">
        <f t="shared" si="8"/>
      </c>
      <c r="K14" s="5058">
        <v>45504</v>
      </c>
      <c r="L14" s="5059">
        <f t="shared" si="19"/>
      </c>
      <c r="M14" s="5087">
        <v>0</v>
      </c>
      <c r="N14" s="5087">
        <v>7</v>
      </c>
      <c r="O14" s="5074"/>
      <c r="P14" s="5074"/>
      <c r="Q14" s="5050"/>
      <c r="R14" s="5055">
        <v>1200</v>
      </c>
      <c r="S14" s="5079">
        <v>1200</v>
      </c>
      <c r="T14" s="5055">
        <v>0</v>
      </c>
      <c r="U14" s="5055">
        <v>0</v>
      </c>
      <c r="V14" s="5055">
        <v>0</v>
      </c>
      <c r="W14" s="5055">
        <v>0</v>
      </c>
      <c r="X14" s="5055">
        <v>0</v>
      </c>
      <c r="Y14" s="5055">
        <v>0</v>
      </c>
      <c r="Z14" s="5055">
        <v>0</v>
      </c>
      <c r="AA14" s="5055">
        <v>0</v>
      </c>
      <c r="AB14" s="5060">
        <f t="shared" si="30"/>
      </c>
      <c r="AC14" s="5075">
        <f t="shared" si="0"/>
      </c>
      <c r="AD14" s="5062">
        <f t="shared" si="11"/>
      </c>
      <c r="AE14" s="5076">
        <f t="shared" si="22"/>
      </c>
      <c r="AF14" s="5064">
        <f>VLOOKUP(C14,'Data Products'!$A:$J,10,0)</f>
      </c>
      <c r="AG14" s="5065">
        <f t="shared" si="3"/>
      </c>
      <c r="AH14" s="5066">
        <f t="shared" si="14"/>
      </c>
      <c r="AI14" s="5067">
        <f>IFERROR(VLOOKUP(C14,$C$3:$AI$42,34,0)," ")</f>
      </c>
      <c r="AJ14" s="5068"/>
      <c r="AK14" s="5069"/>
      <c r="AL14" s="5086"/>
      <c r="AM14" s="5069"/>
      <c r="AN14" s="5069"/>
    </row>
    <row r="15">
      <c r="A15" s="5050">
        <v>13</v>
      </c>
      <c r="B15" s="5050" t="s">
        <v>4811</v>
      </c>
      <c r="C15" s="5070" t="s">
        <v>4825</v>
      </c>
      <c r="D15" s="5070" t="s">
        <v>4825</v>
      </c>
      <c r="E15" s="5088" t="s">
        <v>4826</v>
      </c>
      <c r="F15" s="5077">
        <v>182</v>
      </c>
      <c r="G15" s="5073">
        <v>182</v>
      </c>
      <c r="H15" s="5055"/>
      <c r="I15" s="5056">
        <f>VLOOKUP(C15,'Data Products'!$A:$B,2,0)</f>
      </c>
      <c r="J15" s="5057">
        <f t="shared" si="8"/>
      </c>
      <c r="K15" s="5058">
        <v>45648</v>
      </c>
      <c r="L15" s="5059">
        <f t="shared" si="19"/>
      </c>
      <c r="M15" s="5055">
        <v>0</v>
      </c>
      <c r="N15" s="5055">
        <v>10</v>
      </c>
      <c r="O15" s="5074"/>
      <c r="P15" s="5074"/>
      <c r="Q15" s="5050"/>
      <c r="R15" s="5055">
        <v>1000</v>
      </c>
      <c r="S15" s="5079">
        <v>1000</v>
      </c>
      <c r="T15" s="5055">
        <v>0</v>
      </c>
      <c r="U15" s="5055">
        <v>0</v>
      </c>
      <c r="V15" s="5055">
        <v>0</v>
      </c>
      <c r="W15" s="5055">
        <v>0</v>
      </c>
      <c r="X15" s="5055">
        <v>0</v>
      </c>
      <c r="Y15" s="5055">
        <v>0</v>
      </c>
      <c r="Z15" s="5055">
        <v>0</v>
      </c>
      <c r="AA15" s="5055">
        <v>0</v>
      </c>
      <c r="AB15" s="5060">
        <f t="shared" si="30"/>
      </c>
      <c r="AC15" s="5075">
        <f t="shared" si="0"/>
      </c>
      <c r="AD15" s="5062">
        <f t="shared" si="11"/>
      </c>
      <c r="AE15" s="5076">
        <f t="shared" si="22"/>
      </c>
      <c r="AF15" s="5064">
        <f>VLOOKUP(C15,'Data Products'!$A:$J,10,0)</f>
      </c>
      <c r="AG15" s="5065">
        <f t="shared" si="3"/>
      </c>
      <c r="AH15" s="5066">
        <f t="shared" si="14"/>
      </c>
      <c r="AI15" s="5067">
        <f t="shared" ref="AI15:AI18" si="27">IFERROR(VLOOKUP(C15,$C$3:$AI$42,34,0),"")</f>
      </c>
      <c r="AJ15" s="5068"/>
      <c r="AK15" s="5069"/>
      <c r="AL15" s="5086"/>
      <c r="AM15" s="5069"/>
      <c r="AN15" s="5069"/>
    </row>
    <row r="16">
      <c r="A16" s="5050">
        <v>14</v>
      </c>
      <c r="B16" s="5050" t="s">
        <v>4811</v>
      </c>
      <c r="C16" s="5070" t="s">
        <v>4827</v>
      </c>
      <c r="D16" s="5070" t="s">
        <v>4827</v>
      </c>
      <c r="E16" s="5088" t="s">
        <v>4828</v>
      </c>
      <c r="F16" s="5077">
        <v>115</v>
      </c>
      <c r="G16" s="5073">
        <v>114</v>
      </c>
      <c r="H16" s="5055"/>
      <c r="I16" s="5056">
        <f>VLOOKUP(C16,'Data Products'!$A:$B,2,0)</f>
      </c>
      <c r="J16" s="5057">
        <f t="shared" si="8"/>
      </c>
      <c r="K16" s="5058">
        <v>45504</v>
      </c>
      <c r="L16" s="5059">
        <f t="shared" si="19"/>
      </c>
      <c r="M16" s="5055">
        <v>4</v>
      </c>
      <c r="N16" s="5055">
        <v>48</v>
      </c>
      <c r="O16" s="5055"/>
      <c r="P16" s="5055"/>
      <c r="Q16" s="5050"/>
      <c r="R16" s="5055">
        <v>500</v>
      </c>
      <c r="S16" s="5055">
        <v>500</v>
      </c>
      <c r="T16" s="5055">
        <v>0</v>
      </c>
      <c r="U16" s="5055">
        <v>0</v>
      </c>
      <c r="V16" s="5055">
        <v>0</v>
      </c>
      <c r="W16" s="5055">
        <v>0</v>
      </c>
      <c r="X16" s="5055">
        <v>0</v>
      </c>
      <c r="Y16" s="5055">
        <v>0</v>
      </c>
      <c r="Z16" s="5055">
        <v>0</v>
      </c>
      <c r="AA16" s="5055">
        <v>0</v>
      </c>
      <c r="AB16" s="5060">
        <f t="shared" si="30"/>
      </c>
      <c r="AC16" s="5075">
        <f t="shared" si="0"/>
      </c>
      <c r="AD16" s="5062">
        <f t="shared" si="11"/>
      </c>
      <c r="AE16" s="5076">
        <f t="shared" si="22"/>
      </c>
      <c r="AF16" s="5064">
        <f>VLOOKUP(C16,'Data Products'!$A:$J,10,0)</f>
      </c>
      <c r="AG16" s="5065">
        <f t="shared" si="3"/>
      </c>
      <c r="AH16" s="5066">
        <f t="shared" si="14"/>
      </c>
      <c r="AI16" s="5067">
        <f t="shared" si="27"/>
      </c>
      <c r="AJ16" s="5068"/>
      <c r="AK16" s="5069"/>
      <c r="AL16" s="5068"/>
      <c r="AM16" s="5069"/>
      <c r="AN16" s="5069"/>
    </row>
    <row r="17">
      <c r="A17" s="5050">
        <v>15</v>
      </c>
      <c r="B17" s="5050" t="s">
        <v>4811</v>
      </c>
      <c r="C17" s="5070" t="s">
        <v>4829</v>
      </c>
      <c r="D17" s="5070" t="s">
        <v>4829</v>
      </c>
      <c r="E17" s="5088" t="s">
        <v>4830</v>
      </c>
      <c r="F17" s="5077">
        <v>1000</v>
      </c>
      <c r="G17" s="5073">
        <v>1000</v>
      </c>
      <c r="H17" s="5055"/>
      <c r="I17" s="5056">
        <f>VLOOKUP(C17,'Data Products'!$A:$B,2,0)</f>
      </c>
      <c r="J17" s="5057">
        <f t="shared" si="8"/>
      </c>
      <c r="K17" s="5058">
        <v>45653</v>
      </c>
      <c r="L17" s="5059">
        <f t="shared" si="19"/>
      </c>
      <c r="M17" s="5055">
        <v>0</v>
      </c>
      <c r="N17" s="5055">
        <v>339</v>
      </c>
      <c r="O17" s="5055"/>
      <c r="P17" s="5055"/>
      <c r="Q17" s="5050"/>
      <c r="R17" s="5055">
        <v>0</v>
      </c>
      <c r="S17" s="5055">
        <v>0</v>
      </c>
      <c r="T17" s="5055">
        <v>128</v>
      </c>
      <c r="U17" s="5055">
        <v>128</v>
      </c>
      <c r="V17" s="5055">
        <v>54</v>
      </c>
      <c r="W17" s="5055">
        <v>54</v>
      </c>
      <c r="X17" s="5055">
        <v>0</v>
      </c>
      <c r="Y17" s="5055">
        <v>0</v>
      </c>
      <c r="Z17" s="5055">
        <v>0</v>
      </c>
      <c r="AA17" s="5055">
        <v>0</v>
      </c>
      <c r="AB17" s="5060">
        <f t="shared" si="30"/>
      </c>
      <c r="AC17" s="5075">
        <f t="shared" si="0"/>
      </c>
      <c r="AD17" s="5062">
        <f t="shared" si="11"/>
      </c>
      <c r="AE17" s="5076">
        <f t="shared" si="22"/>
      </c>
      <c r="AF17" s="5064">
        <f>VLOOKUP(C17,'Data Products'!$A:$J,10,0)</f>
      </c>
      <c r="AG17" s="5065">
        <f t="shared" si="3"/>
      </c>
      <c r="AH17" s="5066">
        <f t="shared" si="14"/>
      </c>
      <c r="AI17" s="5067">
        <f t="shared" si="27"/>
      </c>
      <c r="AJ17" s="5069"/>
      <c r="AK17" s="5069"/>
      <c r="AL17" s="5068"/>
      <c r="AM17" s="5069"/>
      <c r="AN17" s="5069"/>
    </row>
    <row r="18">
      <c r="A18" s="5050">
        <v>16</v>
      </c>
      <c r="B18" s="5050" t="s">
        <v>4811</v>
      </c>
      <c r="C18" s="5070" t="s">
        <v>4831</v>
      </c>
      <c r="D18" s="5070" t="s">
        <v>4831</v>
      </c>
      <c r="E18" s="5088" t="s">
        <v>4832</v>
      </c>
      <c r="F18" s="5077">
        <v>38</v>
      </c>
      <c r="G18" s="5073">
        <v>38</v>
      </c>
      <c r="H18" s="5055"/>
      <c r="I18" s="5056">
        <f>VLOOKUP(C18,'Data Products'!$A:$B,2,0)</f>
      </c>
      <c r="J18" s="5057">
        <f t="shared" si="8"/>
      </c>
      <c r="K18" s="5058">
        <v>45737</v>
      </c>
      <c r="L18" s="5059">
        <f t="shared" si="19"/>
      </c>
      <c r="M18" s="5055">
        <v>20</v>
      </c>
      <c r="N18" s="5055">
        <v>38</v>
      </c>
      <c r="O18" s="5055"/>
      <c r="P18" s="5055"/>
      <c r="Q18" s="5050"/>
      <c r="R18" s="5055">
        <v>0</v>
      </c>
      <c r="S18" s="5055">
        <v>0</v>
      </c>
      <c r="T18" s="5055">
        <v>0</v>
      </c>
      <c r="U18" s="5055">
        <v>0</v>
      </c>
      <c r="V18" s="5055">
        <v>116</v>
      </c>
      <c r="W18" s="5055">
        <v>116</v>
      </c>
      <c r="X18" s="5055">
        <v>0</v>
      </c>
      <c r="Y18" s="5055">
        <v>0</v>
      </c>
      <c r="Z18" s="5055">
        <v>0</v>
      </c>
      <c r="AA18" s="5055">
        <v>0</v>
      </c>
      <c r="AB18" s="5060">
        <f t="shared" si="30"/>
      </c>
      <c r="AC18" s="5061">
        <f t="shared" si="0"/>
      </c>
      <c r="AD18" s="5062">
        <f t="shared" si="11"/>
      </c>
      <c r="AE18" s="5063">
        <f t="shared" si="22"/>
      </c>
      <c r="AF18" s="5064">
        <f>VLOOKUP(C18,'Data Products'!$A:$J,10,0)</f>
      </c>
      <c r="AG18" s="5065">
        <f t="shared" si="3"/>
      </c>
      <c r="AH18" s="5066">
        <f t="shared" si="14"/>
      </c>
      <c r="AI18" s="5067">
        <f t="shared" si="27"/>
      </c>
      <c r="AJ18" s="5069"/>
      <c r="AK18" s="5069"/>
      <c r="AL18" s="5068"/>
      <c r="AM18" s="5069"/>
      <c r="AN18" s="5069"/>
    </row>
    <row r="19">
      <c r="A19" s="5050">
        <v>17</v>
      </c>
      <c r="B19" s="5050" t="s">
        <v>4811</v>
      </c>
      <c r="C19" s="5070" t="s">
        <v>4833</v>
      </c>
      <c r="D19" s="5070" t="s">
        <v>4833</v>
      </c>
      <c r="E19" s="5088" t="s">
        <v>4834</v>
      </c>
      <c r="F19" s="5077">
        <v>1022</v>
      </c>
      <c r="G19" s="5073">
        <v>1015</v>
      </c>
      <c r="H19" s="5055"/>
      <c r="I19" s="5056">
        <f>VLOOKUP(C19,'Data Products'!$A:$B,2,0)</f>
      </c>
      <c r="J19" s="5057">
        <f t="shared" si="8"/>
      </c>
      <c r="K19" s="5058">
        <v>45653</v>
      </c>
      <c r="L19" s="5059">
        <f t="shared" si="19"/>
      </c>
      <c r="M19" s="5055">
        <v>255</v>
      </c>
      <c r="N19" s="5055">
        <v>610</v>
      </c>
      <c r="O19" s="5055"/>
      <c r="P19" s="5055"/>
      <c r="Q19" s="5050"/>
      <c r="R19" s="5079">
        <v>600</v>
      </c>
      <c r="S19" s="5055">
        <v>600</v>
      </c>
      <c r="T19" s="5055">
        <v>100</v>
      </c>
      <c r="U19" s="5055">
        <v>100</v>
      </c>
      <c r="V19" s="5055">
        <v>300</v>
      </c>
      <c r="W19" s="5055">
        <v>300</v>
      </c>
      <c r="X19" s="5055">
        <v>0</v>
      </c>
      <c r="Y19" s="5055">
        <v>0</v>
      </c>
      <c r="Z19" s="5055">
        <v>0</v>
      </c>
      <c r="AA19" s="5055">
        <v>0</v>
      </c>
      <c r="AB19" s="5060">
        <f t="shared" si="30"/>
      </c>
      <c r="AC19" s="5061">
        <f t="shared" si="0"/>
      </c>
      <c r="AD19" s="5062">
        <f t="shared" si="11"/>
      </c>
      <c r="AE19" s="5063">
        <f t="shared" si="22"/>
      </c>
      <c r="AF19" s="5064">
        <f>VLOOKUP(C19,'Data Products'!$A:$J,10,0)</f>
      </c>
      <c r="AG19" s="5065">
        <f t="shared" si="3"/>
      </c>
      <c r="AH19" s="5066">
        <f t="shared" si="14"/>
      </c>
      <c r="AI19" s="5067" t="s">
        <v>4835</v>
      </c>
      <c r="AJ19" s="5069"/>
      <c r="AK19" s="5069"/>
      <c r="AL19" s="5068"/>
      <c r="AM19" s="5069"/>
      <c r="AN19" s="5069"/>
    </row>
    <row r="20">
      <c r="A20" s="5050">
        <v>18</v>
      </c>
      <c r="B20" s="5050" t="s">
        <v>4811</v>
      </c>
      <c r="C20" s="5070" t="s">
        <v>4836</v>
      </c>
      <c r="D20" s="5070" t="s">
        <v>4836</v>
      </c>
      <c r="E20" s="5088" t="s">
        <v>4837</v>
      </c>
      <c r="F20" s="5077">
        <v>451</v>
      </c>
      <c r="G20" s="5073">
        <v>451</v>
      </c>
      <c r="H20" s="5055"/>
      <c r="I20" s="5056">
        <f>VLOOKUP(C20,'Data Products'!$A:$B,2,0)</f>
      </c>
      <c r="J20" s="5057">
        <f t="shared" si="8"/>
      </c>
      <c r="K20" s="5058">
        <v>45653</v>
      </c>
      <c r="L20" s="5059">
        <f t="shared" si="19"/>
      </c>
      <c r="M20" s="5055">
        <v>24</v>
      </c>
      <c r="N20" s="5078">
        <v>66</v>
      </c>
      <c r="O20" s="5055"/>
      <c r="P20" s="5055"/>
      <c r="Q20" s="5050"/>
      <c r="R20" s="5055">
        <v>0</v>
      </c>
      <c r="S20" s="5055">
        <v>0</v>
      </c>
      <c r="T20" s="5055">
        <v>27</v>
      </c>
      <c r="U20" s="5055">
        <v>27</v>
      </c>
      <c r="V20" s="5055">
        <v>25</v>
      </c>
      <c r="W20" s="5055">
        <v>25</v>
      </c>
      <c r="X20" s="5055">
        <v>0</v>
      </c>
      <c r="Y20" s="5055">
        <v>0</v>
      </c>
      <c r="Z20" s="5055">
        <v>0</v>
      </c>
      <c r="AA20" s="5055">
        <v>0</v>
      </c>
      <c r="AB20" s="5060">
        <f t="shared" si="30"/>
      </c>
      <c r="AC20" s="5080">
        <f t="shared" si="0"/>
      </c>
      <c r="AD20" s="5062">
        <f t="shared" si="11"/>
      </c>
      <c r="AE20" s="5081">
        <f t="shared" si="22"/>
      </c>
      <c r="AF20" s="5064">
        <f>VLOOKUP(C20,'Data Products'!$A:$J,10,0)</f>
      </c>
      <c r="AG20" s="5065">
        <f t="shared" si="3"/>
      </c>
      <c r="AH20" s="5066">
        <f t="shared" si="14"/>
      </c>
      <c r="AI20" s="5067" t="s">
        <v>4838</v>
      </c>
      <c r="AJ20" s="5069"/>
      <c r="AK20" s="5069"/>
      <c r="AL20" s="5068"/>
      <c r="AM20" s="5069"/>
      <c r="AN20" s="5069"/>
    </row>
    <row r="21">
      <c r="A21" s="5050">
        <v>19</v>
      </c>
      <c r="B21" s="5050" t="s">
        <v>4811</v>
      </c>
      <c r="C21" s="5089" t="s">
        <v>4839</v>
      </c>
      <c r="D21" s="5089" t="s">
        <v>4839</v>
      </c>
      <c r="E21" s="5090" t="s">
        <v>4840</v>
      </c>
      <c r="F21" s="5077">
        <v>9778</v>
      </c>
      <c r="G21" s="5073">
        <v>9774</v>
      </c>
      <c r="H21" s="5079"/>
      <c r="I21" s="5056">
        <f>VLOOKUP(C21,'Data Products'!$A:$B,2,0)</f>
      </c>
      <c r="J21" s="5057">
        <f t="shared" si="8"/>
      </c>
      <c r="K21" s="5058">
        <v>45847</v>
      </c>
      <c r="L21" s="5059">
        <f t="shared" si="19"/>
      </c>
      <c r="M21" s="5055">
        <v>2624</v>
      </c>
      <c r="N21" s="5079">
        <v>3167</v>
      </c>
      <c r="O21" s="5055"/>
      <c r="P21" s="5055"/>
      <c r="Q21" s="5050"/>
      <c r="R21" s="5055">
        <v>0</v>
      </c>
      <c r="S21" s="5079">
        <v>0</v>
      </c>
      <c r="T21" s="5055">
        <v>113</v>
      </c>
      <c r="U21" s="5055">
        <v>106</v>
      </c>
      <c r="V21" s="5055">
        <v>1097</v>
      </c>
      <c r="W21" s="5055">
        <v>1097</v>
      </c>
      <c r="X21" s="5055">
        <v>5</v>
      </c>
      <c r="Y21" s="5055">
        <v>0</v>
      </c>
      <c r="Z21" s="5055">
        <v>0</v>
      </c>
      <c r="AA21" s="5055">
        <v>0</v>
      </c>
      <c r="AB21" s="5060">
        <f t="shared" si="30"/>
      </c>
      <c r="AC21" s="5075">
        <f t="shared" si="0"/>
      </c>
      <c r="AD21" s="5062">
        <f t="shared" si="11"/>
      </c>
      <c r="AE21" s="5076">
        <f t="shared" si="22"/>
      </c>
      <c r="AF21" s="5064">
        <f>VLOOKUP(C21,'Data Products'!$A:$J,10,0)</f>
      </c>
      <c r="AG21" s="5065">
        <f t="shared" si="3"/>
      </c>
      <c r="AH21" s="5066">
        <f t="shared" si="14"/>
      </c>
      <c r="AI21" s="5067" t="s">
        <v>4838</v>
      </c>
      <c r="AJ21" s="5069"/>
      <c r="AK21" s="5069"/>
      <c r="AL21" s="5068"/>
      <c r="AM21" s="5069"/>
      <c r="AN21" s="5069"/>
    </row>
    <row r="22">
      <c r="A22" s="5050">
        <v>20</v>
      </c>
      <c r="B22" s="5050" t="s">
        <v>4811</v>
      </c>
      <c r="C22" s="5091" t="s">
        <v>4841</v>
      </c>
      <c r="D22" s="5091" t="s">
        <v>4841</v>
      </c>
      <c r="E22" s="5092" t="s">
        <v>4842</v>
      </c>
      <c r="F22" s="5077">
        <v>2062</v>
      </c>
      <c r="G22" s="5073">
        <v>2062</v>
      </c>
      <c r="H22" s="5055"/>
      <c r="I22" s="5056">
        <f>VLOOKUP(C22,'Data Products'!$A:$B,2,0)</f>
      </c>
      <c r="J22" s="5057">
        <f t="shared" si="8"/>
      </c>
      <c r="K22" s="5058">
        <v>45847</v>
      </c>
      <c r="L22" s="5059">
        <f t="shared" si="19"/>
      </c>
      <c r="M22" s="5055">
        <v>501</v>
      </c>
      <c r="N22" s="5079">
        <v>629</v>
      </c>
      <c r="O22" s="5055"/>
      <c r="P22" s="5055"/>
      <c r="Q22" s="5050"/>
      <c r="R22" s="5079">
        <v>0</v>
      </c>
      <c r="S22" s="5055">
        <v>0</v>
      </c>
      <c r="T22" s="5055">
        <v>154</v>
      </c>
      <c r="U22" s="5055">
        <v>154</v>
      </c>
      <c r="V22" s="5055">
        <v>310</v>
      </c>
      <c r="W22" s="5055">
        <v>310</v>
      </c>
      <c r="X22" s="5055">
        <v>0</v>
      </c>
      <c r="Y22" s="5055">
        <v>0</v>
      </c>
      <c r="Z22" s="5055">
        <v>0</v>
      </c>
      <c r="AA22" s="5055">
        <v>0</v>
      </c>
      <c r="AB22" s="5060">
        <f t="shared" si="30"/>
      </c>
      <c r="AC22" s="5061">
        <f t="shared" si="0"/>
      </c>
      <c r="AD22" s="5062">
        <f t="shared" si="11"/>
      </c>
      <c r="AE22" s="5063">
        <f t="shared" si="22"/>
      </c>
      <c r="AF22" s="5064">
        <f>VLOOKUP(C22,'Data Products'!$A:$J,10,0)</f>
      </c>
      <c r="AG22" s="5065">
        <f t="shared" si="3"/>
      </c>
      <c r="AH22" s="5066">
        <f t="shared" si="14"/>
      </c>
      <c r="AI22" s="5093" t="s">
        <v>4843</v>
      </c>
      <c r="AJ22" s="5069"/>
      <c r="AK22" s="5069"/>
      <c r="AL22" s="5068"/>
      <c r="AM22" s="5069"/>
      <c r="AN22" s="5069"/>
    </row>
    <row customHeight="true" ht="18" r="23">
      <c r="A23" s="5094">
        <v>25</v>
      </c>
      <c r="B23" s="5050" t="s">
        <v>4808</v>
      </c>
      <c r="C23" s="5095" t="s">
        <v>4844</v>
      </c>
      <c r="D23" s="5096" t="s">
        <v>4845</v>
      </c>
      <c r="E23" s="5095" t="s">
        <v>4844</v>
      </c>
      <c r="F23" s="5097">
        <v>1500</v>
      </c>
      <c r="G23" s="5097">
        <v>1500</v>
      </c>
      <c r="H23" s="5084"/>
      <c r="I23" s="5098">
        <f>VLOOKUP(C23,'Data Products'!$A:$B,2,0)</f>
      </c>
      <c r="J23" s="5099">
        <f t="shared" si="8"/>
      </c>
      <c r="K23" s="5100">
        <v>45416</v>
      </c>
      <c r="L23" s="5101">
        <f t="shared" si="19"/>
      </c>
      <c r="M23" s="5102">
        <v>0</v>
      </c>
      <c r="N23" s="5103">
        <v>0</v>
      </c>
      <c r="O23" s="5104"/>
      <c r="P23" s="5104"/>
      <c r="Q23" s="5104"/>
      <c r="R23" s="5104"/>
      <c r="S23" s="5104"/>
      <c r="T23" s="5104"/>
      <c r="U23" s="5104"/>
      <c r="V23" s="5104"/>
      <c r="W23" s="5104"/>
      <c r="X23" s="5104"/>
      <c r="Y23" s="5104"/>
      <c r="Z23" s="5104"/>
      <c r="AA23" s="5104"/>
      <c r="AB23" s="5105">
        <f t="shared" si="30"/>
      </c>
      <c r="AC23" s="5106">
        <f t="shared" si="0"/>
      </c>
      <c r="AD23" s="5062">
        <f t="shared" si="11"/>
      </c>
      <c r="AE23" s="5107">
        <f t="shared" si="22"/>
      </c>
      <c r="AF23" s="5108">
        <f>VLOOKUP(C23,'Data Products'!$A:$J,10,0)</f>
      </c>
      <c r="AG23" s="5109">
        <f t="shared" si="3"/>
      </c>
      <c r="AH23" s="5110"/>
      <c r="AI23" s="5111"/>
      <c r="AJ23" s="5112"/>
      <c r="AK23" s="5112"/>
      <c r="AL23" s="5113"/>
      <c r="AM23" s="5112"/>
      <c r="AN23" s="5112"/>
    </row>
    <row customHeight="true" ht="18" r="24">
      <c r="A24" s="5094">
        <v>26</v>
      </c>
      <c r="B24" s="5050" t="s">
        <v>4808</v>
      </c>
      <c r="C24" s="5114" t="s">
        <v>4846</v>
      </c>
      <c r="D24" s="5096" t="s">
        <v>4845</v>
      </c>
      <c r="E24" s="5114" t="s">
        <v>4846</v>
      </c>
      <c r="F24" s="5115">
        <v>2000</v>
      </c>
      <c r="G24" s="5115">
        <v>2000</v>
      </c>
      <c r="H24" s="5116"/>
      <c r="I24" s="5117">
        <f>VLOOKUP(C24,'Data Products'!$A:$B,2,0)</f>
      </c>
      <c r="J24" s="5118">
        <f t="shared" si="8"/>
      </c>
      <c r="K24" s="5119">
        <v>45417</v>
      </c>
      <c r="L24" s="5120">
        <f t="shared" si="19"/>
      </c>
      <c r="M24" s="5121">
        <v>0</v>
      </c>
      <c r="N24" s="5122">
        <v>0</v>
      </c>
      <c r="O24" s="5123"/>
      <c r="P24" s="5123"/>
      <c r="Q24" s="5123"/>
      <c r="R24" s="5123"/>
      <c r="S24" s="5123"/>
      <c r="T24" s="5123"/>
      <c r="U24" s="5123"/>
      <c r="V24" s="5123"/>
      <c r="W24" s="5123"/>
      <c r="X24" s="5123"/>
      <c r="Y24" s="5123"/>
      <c r="Z24" s="5123"/>
      <c r="AA24" s="5123"/>
      <c r="AB24" s="5124">
        <f t="shared" si="30"/>
      </c>
      <c r="AC24" s="5125">
        <f t="shared" si="0"/>
      </c>
      <c r="AD24" s="5062">
        <f t="shared" si="11"/>
      </c>
      <c r="AE24" s="5126">
        <f t="shared" si="22"/>
      </c>
      <c r="AF24" s="5108">
        <f>VLOOKUP(C24,'Data Products'!$A:$J,10,0)</f>
      </c>
      <c r="AG24" s="5109">
        <f t="shared" si="3"/>
      </c>
      <c r="AH24" s="5110"/>
      <c r="AI24" s="5111"/>
      <c r="AJ24" s="5112"/>
      <c r="AK24" s="5112"/>
      <c r="AL24" s="5113"/>
      <c r="AM24" s="5112"/>
      <c r="AN24" s="5112"/>
    </row>
    <row r="25">
      <c r="A25" s="5127"/>
      <c r="B25" s="5128"/>
      <c r="C25" s="5127"/>
      <c r="D25" s="5129"/>
      <c r="E25" s="5127"/>
      <c r="F25" s="5130"/>
      <c r="G25" s="5130"/>
      <c r="H25" s="5127"/>
      <c r="I25" s="5127"/>
      <c r="J25" s="5127"/>
      <c r="K25" s="5127"/>
      <c r="L25" s="5131"/>
      <c r="M25" s="5131"/>
      <c r="N25" s="5132" t="s">
        <v>4847</v>
      </c>
      <c r="O25" s="5132"/>
      <c r="P25" s="5132"/>
      <c r="Q25" s="5132"/>
      <c r="R25" s="5132"/>
      <c r="S25" s="5132"/>
      <c r="T25" s="5132"/>
      <c r="U25" s="5132"/>
      <c r="V25" s="5132"/>
      <c r="W25" s="5132"/>
      <c r="X25" s="5132"/>
      <c r="Y25" s="5132"/>
      <c r="Z25" s="5132"/>
      <c r="AA25" s="5132"/>
      <c r="AB25" s="5132"/>
      <c r="AC25" s="5132"/>
      <c r="AD25" s="5132"/>
      <c r="AE25" s="5133" t="s">
        <v>4848</v>
      </c>
      <c r="AF25" s="5134"/>
      <c r="AG25" s="5134">
        <f>SUM(AG23:AG22)</f>
      </c>
      <c r="AH25" s="5135"/>
      <c r="AI25" s="5136"/>
      <c r="AJ25" s="5137"/>
      <c r="AK25" s="5137"/>
      <c r="AL25" s="5136"/>
      <c r="AM25" s="5137"/>
      <c r="AN25" s="5137"/>
    </row>
    <row r="26">
      <c r="A26" s="5132"/>
      <c r="B26" s="5128"/>
      <c r="C26" s="5128"/>
      <c r="D26" s="5132"/>
      <c r="E26" s="5132"/>
      <c r="F26" s="5138"/>
      <c r="G26" s="5138"/>
      <c r="H26" s="5132"/>
      <c r="I26" s="5128"/>
      <c r="J26" s="5131"/>
      <c r="K26" s="5131"/>
      <c r="L26" s="5131"/>
      <c r="M26" s="5131"/>
      <c r="N26" s="5132"/>
      <c r="O26" s="5132"/>
      <c r="P26" s="5132"/>
      <c r="Q26" s="5132"/>
      <c r="R26" s="5132"/>
      <c r="S26" s="5132"/>
      <c r="T26" s="5132"/>
      <c r="U26" s="5132"/>
      <c r="V26" s="5132"/>
      <c r="W26" s="5132"/>
      <c r="X26" s="5132"/>
      <c r="Y26" s="5132"/>
      <c r="Z26" s="5132"/>
      <c r="AA26" s="5132"/>
      <c r="AB26" s="5132"/>
      <c r="AC26" s="5132"/>
      <c r="AD26" s="5132"/>
      <c r="AE26" s="5139" t="s">
        <v>4849</v>
      </c>
      <c r="AF26" s="5140">
        <f t="shared" ref="AF26:AF29" si="18">AG26/$AG$25</f>
      </c>
      <c r="AG26" s="5141">
        <f t="shared" ref="AG26:AG29" si="28">SUMIFS($AG$3:$AG$2,$AE$3:$AE$2,AE26)</f>
      </c>
      <c r="AH26" s="5142"/>
      <c r="AI26" s="5136"/>
      <c r="AJ26" s="5137"/>
      <c r="AK26" s="5137"/>
      <c r="AL26" s="5136"/>
      <c r="AM26" s="5137"/>
      <c r="AN26" s="5137"/>
    </row>
    <row r="27">
      <c r="A27" s="5132"/>
      <c r="B27" s="5128"/>
      <c r="C27" s="5128"/>
      <c r="D27" s="5132"/>
      <c r="E27" s="5132"/>
      <c r="F27" s="5132"/>
      <c r="G27" s="5132"/>
      <c r="H27" s="5132"/>
      <c r="I27" s="5128"/>
      <c r="J27" s="5131"/>
      <c r="K27" s="5131"/>
      <c r="L27" s="5131"/>
      <c r="M27" s="5131"/>
      <c r="N27" s="5132"/>
      <c r="O27" s="5132"/>
      <c r="P27" s="5132"/>
      <c r="Q27" s="5132"/>
      <c r="R27" s="5132"/>
      <c r="S27" s="5132"/>
      <c r="T27" s="5132"/>
      <c r="U27" s="5132"/>
      <c r="V27" s="5132"/>
      <c r="W27" s="5132"/>
      <c r="X27" s="5132"/>
      <c r="Y27" s="5132"/>
      <c r="Z27" s="5132"/>
      <c r="AA27" s="5132"/>
      <c r="AB27" s="5132"/>
      <c r="AC27" s="5132"/>
      <c r="AD27" s="5132"/>
      <c r="AE27" s="5139" t="s">
        <v>4850</v>
      </c>
      <c r="AF27" s="5140">
        <f t="shared" si="18"/>
      </c>
      <c r="AG27" s="5141">
        <f t="shared" si="28"/>
      </c>
      <c r="AH27" s="5142"/>
      <c r="AI27" s="5136"/>
      <c r="AJ27" s="5137"/>
      <c r="AK27" s="5137"/>
      <c r="AL27" s="5136"/>
      <c r="AM27" s="5137"/>
      <c r="AN27" s="5137"/>
    </row>
    <row r="28">
      <c r="A28" s="5132"/>
      <c r="B28" s="5128"/>
      <c r="C28" s="5128"/>
      <c r="D28" s="5132"/>
      <c r="E28" s="5132"/>
      <c r="F28" s="5132"/>
      <c r="G28" s="5132"/>
      <c r="H28" s="5132"/>
      <c r="I28" s="5128"/>
      <c r="J28" s="5131"/>
      <c r="K28" s="5131"/>
      <c r="L28" s="5131"/>
      <c r="M28" s="5131"/>
      <c r="N28" s="5132"/>
      <c r="O28" s="5132"/>
      <c r="P28" s="5132"/>
      <c r="Q28" s="5132"/>
      <c r="R28" s="5132"/>
      <c r="S28" s="5132"/>
      <c r="T28" s="5132"/>
      <c r="U28" s="5132"/>
      <c r="V28" s="5132"/>
      <c r="W28" s="5132"/>
      <c r="X28" s="5132"/>
      <c r="Y28" s="5132"/>
      <c r="Z28" s="5132"/>
      <c r="AA28" s="5132"/>
      <c r="AB28" s="5132"/>
      <c r="AC28" s="5132"/>
      <c r="AD28" s="5132"/>
      <c r="AE28" s="5139" t="s">
        <v>4851</v>
      </c>
      <c r="AF28" s="5140">
        <f t="shared" si="18"/>
      </c>
      <c r="AG28" s="5141">
        <f t="shared" si="28"/>
      </c>
      <c r="AH28" s="5142"/>
      <c r="AI28" s="5136"/>
      <c r="AJ28" s="5137"/>
      <c r="AK28" s="5137"/>
      <c r="AL28" s="5136"/>
      <c r="AM28" s="5137"/>
      <c r="AN28" s="5137"/>
    </row>
    <row r="29">
      <c r="A29" s="5132"/>
      <c r="B29" s="5128"/>
      <c r="C29" s="5128"/>
      <c r="D29" s="5132"/>
      <c r="E29" s="5132"/>
      <c r="F29" s="5132"/>
      <c r="G29" s="5132"/>
      <c r="H29" s="5132"/>
      <c r="I29" s="5128"/>
      <c r="J29" s="5131"/>
      <c r="K29" s="5131"/>
      <c r="L29" s="5131"/>
      <c r="M29" s="5131"/>
      <c r="N29" s="5132"/>
      <c r="O29" s="5132"/>
      <c r="P29" s="5132"/>
      <c r="Q29" s="5132"/>
      <c r="R29" s="5132"/>
      <c r="S29" s="5132"/>
      <c r="T29" s="5132"/>
      <c r="U29" s="5132"/>
      <c r="V29" s="5132"/>
      <c r="W29" s="5132"/>
      <c r="X29" s="5132"/>
      <c r="Y29" s="5132"/>
      <c r="Z29" s="5132"/>
      <c r="AA29" s="5132"/>
      <c r="AB29" s="5132"/>
      <c r="AC29" s="5132"/>
      <c r="AD29" s="5132"/>
      <c r="AE29" s="5139" t="s">
        <v>4852</v>
      </c>
      <c r="AF29" s="5140">
        <f t="shared" si="18"/>
      </c>
      <c r="AG29" s="5141">
        <f t="shared" si="28"/>
      </c>
      <c r="AH29" s="5142"/>
      <c r="AI29" s="5136"/>
      <c r="AJ29" s="5137"/>
      <c r="AK29" s="5137"/>
      <c r="AL29" s="5136"/>
      <c r="AM29" s="5137"/>
      <c r="AN29" s="5137"/>
    </row>
    <row r="30">
      <c r="A30" s="5132"/>
      <c r="B30" s="5128"/>
      <c r="C30" s="5128"/>
      <c r="D30" s="5132"/>
      <c r="E30" s="5132"/>
      <c r="F30" s="5132"/>
      <c r="G30" s="5132"/>
      <c r="H30" s="5132"/>
      <c r="I30" s="5128"/>
      <c r="J30" s="5131"/>
      <c r="K30" s="5131"/>
      <c r="L30" s="5131"/>
      <c r="M30" s="5131"/>
      <c r="N30" s="5132"/>
      <c r="O30" s="5132"/>
      <c r="P30" s="5132"/>
      <c r="Q30" s="5132"/>
      <c r="R30" s="5132"/>
      <c r="S30" s="5132"/>
      <c r="T30" s="5132"/>
      <c r="U30" s="5132"/>
      <c r="V30" s="5132"/>
      <c r="W30" s="5132"/>
      <c r="X30" s="5132"/>
      <c r="Y30" s="5132"/>
      <c r="Z30" s="5132"/>
      <c r="AA30" s="5132"/>
      <c r="AB30" s="5132"/>
      <c r="AC30" s="5132"/>
      <c r="AD30" s="5132"/>
      <c r="AE30" s="5139" t="s">
        <v>4797</v>
      </c>
      <c r="AF30" s="5143">
        <f>AVERAGE(AH23:AH22)/AVERAGE(F23:F22)</f>
      </c>
      <c r="AG30" s="5141">
        <f>SUMIF($J$3:$J$2,"&lt;90",$AG$3:$AG$2)</f>
      </c>
      <c r="AH30" s="5144"/>
      <c r="AI30" s="5136"/>
      <c r="AJ30" s="5137"/>
      <c r="AK30" s="5137"/>
      <c r="AL30" s="5136"/>
      <c r="AM30" s="5137"/>
      <c r="AN30" s="5137"/>
    </row>
    <row r="31">
      <c r="A31" s="5132"/>
      <c r="B31" s="5128"/>
      <c r="C31" s="5128"/>
      <c r="D31" s="5132"/>
      <c r="E31" s="5132"/>
      <c r="F31" s="5132"/>
      <c r="G31" s="5132"/>
      <c r="H31" s="5132"/>
      <c r="I31" s="5128"/>
      <c r="J31" s="5131"/>
      <c r="K31" s="5131"/>
      <c r="L31" s="5131"/>
      <c r="M31" s="5132"/>
      <c r="N31" s="5132"/>
      <c r="O31" s="5132"/>
      <c r="P31" s="5132"/>
      <c r="Q31" s="5132"/>
      <c r="R31" s="5132"/>
      <c r="S31" s="5132"/>
      <c r="T31" s="5132"/>
      <c r="U31" s="5132"/>
      <c r="V31" s="5132"/>
      <c r="W31" s="5132"/>
      <c r="X31" s="5132"/>
      <c r="Y31" s="5132"/>
      <c r="Z31" s="5132"/>
      <c r="AA31" s="5132"/>
      <c r="AB31" s="5132"/>
      <c r="AC31" s="5132"/>
      <c r="AD31" s="5132"/>
      <c r="AE31" s="5132"/>
      <c r="AF31" s="5144"/>
      <c r="AG31" s="5144"/>
      <c r="AH31" s="5144"/>
      <c r="AI31" s="5136"/>
      <c r="AJ31" s="5137"/>
      <c r="AK31" s="5137"/>
      <c r="AL31" s="5136"/>
      <c r="AM31" s="5137"/>
      <c r="AN31" s="5137"/>
    </row>
    <row r="32">
      <c r="A32" s="5145" t="s">
        <v>4853</v>
      </c>
      <c r="B32" s="5046" t="s">
        <v>4771</v>
      </c>
      <c r="C32" s="5046" t="s">
        <v>4854</v>
      </c>
      <c r="D32" s="5145" t="s">
        <v>4773</v>
      </c>
      <c r="E32" s="5145"/>
      <c r="F32" s="5046" t="s">
        <v>4775</v>
      </c>
      <c r="G32" s="5046"/>
      <c r="H32" s="5046" t="s">
        <v>4855</v>
      </c>
      <c r="I32" s="5146" t="s">
        <v>4777</v>
      </c>
      <c r="J32" s="5147" t="s">
        <v>4778</v>
      </c>
      <c r="K32" s="5045" t="s">
        <v>4779</v>
      </c>
      <c r="L32" s="5045" t="s">
        <v>4780</v>
      </c>
      <c r="M32" s="5046" t="s">
        <v>4781</v>
      </c>
      <c r="N32" s="5046" t="s">
        <v>4782</v>
      </c>
      <c r="O32" s="5046" t="s">
        <v>4856</v>
      </c>
      <c r="P32" s="5046" t="s">
        <v>4857</v>
      </c>
      <c r="Q32" s="5046" t="s">
        <v>4785</v>
      </c>
      <c r="R32" s="5148"/>
      <c r="S32" s="5148"/>
      <c r="T32" s="5148"/>
      <c r="U32" s="5148"/>
      <c r="V32" s="5148"/>
      <c r="W32" s="5148"/>
      <c r="X32" s="5148"/>
      <c r="Y32" s="5148"/>
      <c r="Z32" s="5148"/>
      <c r="AA32" s="5148"/>
      <c r="AB32" s="5149" t="s">
        <v>4791</v>
      </c>
      <c r="AC32" s="5147" t="s">
        <v>4792</v>
      </c>
      <c r="AD32" s="5147" t="s">
        <v>4858</v>
      </c>
      <c r="AE32" s="5147" t="s">
        <v>4859</v>
      </c>
      <c r="AF32" s="5150" t="s">
        <v>4795</v>
      </c>
      <c r="AG32" s="5150" t="s">
        <v>4796</v>
      </c>
      <c r="AH32" s="5045" t="s">
        <v>4797</v>
      </c>
      <c r="AI32" s="5147" t="s">
        <v>4798</v>
      </c>
      <c r="AJ32" s="5045" t="s">
        <v>4799</v>
      </c>
      <c r="AK32" s="5046" t="s">
        <v>4800</v>
      </c>
      <c r="AL32" s="5046" t="s">
        <v>4860</v>
      </c>
      <c r="AM32" s="5046" t="s">
        <v>4802</v>
      </c>
      <c r="AN32" s="5046" t="s">
        <v>4803</v>
      </c>
    </row>
    <row r="33">
      <c r="A33" s="5046" t="s">
        <v>4804</v>
      </c>
      <c r="B33" s="5046"/>
      <c r="C33" s="5046"/>
      <c r="D33" s="5151"/>
      <c r="E33" s="5046"/>
      <c r="F33" s="5046" t="s">
        <v>4805</v>
      </c>
      <c r="G33" s="5049" t="s">
        <v>4806</v>
      </c>
      <c r="H33" s="5046"/>
      <c r="I33" s="5152"/>
      <c r="J33" s="5153"/>
      <c r="K33" s="5154"/>
      <c r="L33" s="5045"/>
      <c r="M33" s="5046" t="s">
        <v>4807</v>
      </c>
      <c r="N33" s="5046" t="s">
        <v>4807</v>
      </c>
      <c r="O33" s="5046"/>
      <c r="P33" s="5046"/>
      <c r="Q33" s="5046"/>
      <c r="R33" s="5148"/>
      <c r="S33" s="5148"/>
      <c r="T33" s="5148"/>
      <c r="U33" s="5148"/>
      <c r="V33" s="5148"/>
      <c r="W33" s="5148"/>
      <c r="X33" s="5148"/>
      <c r="Y33" s="5148"/>
      <c r="Z33" s="5148"/>
      <c r="AA33" s="5148"/>
      <c r="AB33" s="5149"/>
      <c r="AC33" s="5147"/>
      <c r="AD33" s="5147"/>
      <c r="AE33" s="5147"/>
      <c r="AF33" s="5150"/>
      <c r="AG33" s="5150"/>
      <c r="AH33" s="5045"/>
      <c r="AI33" s="5153"/>
      <c r="AJ33" s="5045"/>
      <c r="AK33" s="5046"/>
      <c r="AL33" s="5046"/>
      <c r="AM33" s="5046"/>
      <c r="AN33" s="5046"/>
    </row>
    <row r="34">
      <c r="A34" s="5155">
        <v>1</v>
      </c>
      <c r="B34" s="5050" t="s">
        <v>4861</v>
      </c>
      <c r="C34" s="5155" t="s">
        <v>4862</v>
      </c>
      <c r="D34" s="5156"/>
      <c r="E34" s="5157"/>
      <c r="F34" s="5158">
        <v>1543</v>
      </c>
      <c r="G34" s="5158">
        <v>1543</v>
      </c>
      <c r="H34" s="5159"/>
      <c r="I34" s="5160">
        <f>VLOOKUP(C34,'Data Products'!$A:$J,2,0)</f>
      </c>
      <c r="J34" s="5118">
        <f t="shared" ref="J34:J115" si="9">IFERROR(I34-TODAY(),"")</f>
      </c>
      <c r="K34" s="5119">
        <v>45840</v>
      </c>
      <c r="L34" s="5059">
        <f t="shared" ref="L34:L115" si="20">TODAY()-K34</f>
      </c>
      <c r="M34" s="5079">
        <v>0</v>
      </c>
      <c r="N34" s="5161">
        <v>0</v>
      </c>
      <c r="O34" s="5055"/>
      <c r="P34" s="5055"/>
      <c r="Q34" s="5050" t="s">
        <v>4863</v>
      </c>
      <c r="R34" s="5132"/>
      <c r="S34" s="5132"/>
      <c r="T34" s="5162"/>
      <c r="U34" s="5132"/>
      <c r="V34" s="5132"/>
      <c r="W34" s="5132"/>
      <c r="X34" s="5132"/>
      <c r="Y34" s="5132"/>
      <c r="Z34" s="5132"/>
      <c r="AA34" s="5132"/>
      <c r="AB34" s="5163">
        <f t="shared" ref="AB34:AB115" si="31">N34/30</f>
      </c>
      <c r="AC34" s="5080">
        <f t="shared" ref="AC34:AC115" si="1">IFERROR(F34/AB34,"-")</f>
      </c>
      <c r="AD34" s="5062">
        <f t="shared" ref="AD34:AD115" si="12">IFERROR(TODAY()+AC34,"-")</f>
      </c>
      <c r="AE34" s="5081">
        <f t="shared" ref="AE34:AE115" si="23">_xlfn.IFS(AC34="-","Not sold yet",AND(AC34&lt;=150,AC34&gt;60),"Out of stock more than 60 days",AC34&lt;=60,"Out of stock less than 60 days",AC34&gt;=150,"Out of stock more than 150 days")</f>
      </c>
      <c r="AF34" s="5164">
        <f>VLOOKUP(C34,'Data Products'!$A:$J,10,0)</f>
      </c>
      <c r="AG34" s="5165">
        <f t="shared" ref="AG34:AG115" si="4">AF34*F34</f>
      </c>
      <c r="AH34" s="5065"/>
      <c r="AI34" s="5166" t="s">
        <v>4864</v>
      </c>
      <c r="AJ34" s="5167"/>
      <c r="AK34" s="5069"/>
      <c r="AL34" s="5068"/>
      <c r="AM34" s="5069"/>
      <c r="AN34" s="5069"/>
    </row>
    <row customHeight="true" hidden="true" ht="18" r="35">
      <c r="A35" s="5155">
        <v>2</v>
      </c>
      <c r="B35" s="5050" t="s">
        <v>4861</v>
      </c>
      <c r="C35" s="5155" t="s">
        <v>4865</v>
      </c>
      <c r="D35" s="5084"/>
      <c r="E35" s="5086"/>
      <c r="F35" s="5158">
        <v>0</v>
      </c>
      <c r="G35" s="5158">
        <v>0</v>
      </c>
      <c r="H35" s="5159"/>
      <c r="I35" s="5160">
        <f>VLOOKUP(C35,'Data Products'!$A:$J,2,0)</f>
      </c>
      <c r="J35" s="5118">
        <f t="shared" si="9"/>
      </c>
      <c r="K35" s="5119">
        <v>45841</v>
      </c>
      <c r="L35" s="5059">
        <f t="shared" si="20"/>
      </c>
      <c r="M35" s="5055">
        <v>0</v>
      </c>
      <c r="N35" s="5055">
        <v>0</v>
      </c>
      <c r="O35" s="5055"/>
      <c r="P35" s="5055"/>
      <c r="Q35" s="5050" t="s">
        <v>4866</v>
      </c>
      <c r="R35" s="5132"/>
      <c r="S35" s="5132"/>
      <c r="T35" s="5162"/>
      <c r="U35" s="5132"/>
      <c r="V35" s="5132"/>
      <c r="W35" s="5132"/>
      <c r="X35" s="5132"/>
      <c r="Y35" s="5132"/>
      <c r="Z35" s="5132"/>
      <c r="AA35" s="5132"/>
      <c r="AB35" s="5163">
        <f t="shared" si="31"/>
      </c>
      <c r="AC35" s="5075">
        <f t="shared" si="1"/>
      </c>
      <c r="AD35" s="5062">
        <f t="shared" si="12"/>
      </c>
      <c r="AE35" s="5076">
        <f t="shared" si="23"/>
      </c>
      <c r="AF35" s="5164">
        <f>VLOOKUP(C35,'Data Products'!$A:$J,10,0)</f>
      </c>
      <c r="AG35" s="5165">
        <f t="shared" si="4"/>
      </c>
      <c r="AH35" s="5065">
        <f t="shared" ref="AH35:AH54" si="15">IF(J35&lt;=90,F35,0)</f>
      </c>
      <c r="AI35" s="5168"/>
      <c r="AJ35" s="5167"/>
      <c r="AK35" s="5069"/>
      <c r="AL35" s="5068"/>
      <c r="AM35" s="5069"/>
      <c r="AN35" s="5069"/>
    </row>
    <row customHeight="true" hidden="true" ht="18" r="36">
      <c r="A36" s="5155">
        <v>3</v>
      </c>
      <c r="B36" s="5050" t="s">
        <v>4861</v>
      </c>
      <c r="C36" s="5155" t="s">
        <v>4867</v>
      </c>
      <c r="D36" s="5084"/>
      <c r="E36" s="5086"/>
      <c r="F36" s="5158">
        <v>0</v>
      </c>
      <c r="G36" s="5158">
        <v>0</v>
      </c>
      <c r="H36" s="5159"/>
      <c r="I36" s="5160">
        <f>VLOOKUP(C36,'Data Products'!$A:$J,2,0)</f>
      </c>
      <c r="J36" s="5118">
        <f t="shared" si="9"/>
      </c>
      <c r="K36" s="5119">
        <v>45842</v>
      </c>
      <c r="L36" s="5059">
        <f t="shared" si="20"/>
      </c>
      <c r="M36" s="5055">
        <v>0</v>
      </c>
      <c r="N36" s="5055">
        <v>0</v>
      </c>
      <c r="O36" s="5169"/>
      <c r="P36" s="5169"/>
      <c r="Q36" s="5050" t="s">
        <v>4866</v>
      </c>
      <c r="R36" s="5132"/>
      <c r="S36" s="5132"/>
      <c r="T36" s="5162"/>
      <c r="U36" s="5132"/>
      <c r="V36" s="5132"/>
      <c r="W36" s="5132"/>
      <c r="X36" s="5132"/>
      <c r="Y36" s="5132"/>
      <c r="Z36" s="5132"/>
      <c r="AA36" s="5132"/>
      <c r="AB36" s="5163">
        <f t="shared" si="31"/>
      </c>
      <c r="AC36" s="5075">
        <f t="shared" si="1"/>
      </c>
      <c r="AD36" s="5062">
        <f t="shared" si="12"/>
      </c>
      <c r="AE36" s="5076">
        <f t="shared" si="23"/>
      </c>
      <c r="AF36" s="5164">
        <f>VLOOKUP(C36,'Data Products'!$A:$J,10,0)</f>
      </c>
      <c r="AG36" s="5165">
        <f t="shared" si="4"/>
      </c>
      <c r="AH36" s="5065">
        <f t="shared" si="15"/>
      </c>
      <c r="AI36" s="5168"/>
      <c r="AJ36" s="5167"/>
      <c r="AK36" s="5069"/>
      <c r="AL36" s="5068"/>
      <c r="AM36" s="5069"/>
      <c r="AN36" s="5069"/>
    </row>
    <row customHeight="true" hidden="true" ht="18" r="37">
      <c r="A37" s="5155">
        <v>4</v>
      </c>
      <c r="B37" s="5050" t="s">
        <v>4861</v>
      </c>
      <c r="C37" s="5155" t="s">
        <v>4868</v>
      </c>
      <c r="D37" s="5084"/>
      <c r="E37" s="5086"/>
      <c r="F37" s="5158">
        <v>0</v>
      </c>
      <c r="G37" s="5158">
        <v>0</v>
      </c>
      <c r="H37" s="5159"/>
      <c r="I37" s="5160">
        <f>VLOOKUP(C37,'Data Products'!$A:$J,2,0)</f>
      </c>
      <c r="J37" s="5118">
        <f t="shared" si="9"/>
      </c>
      <c r="K37" s="5119">
        <v>45843</v>
      </c>
      <c r="L37" s="5059">
        <f t="shared" si="20"/>
      </c>
      <c r="M37" s="5055">
        <v>0</v>
      </c>
      <c r="N37" s="5055">
        <v>0</v>
      </c>
      <c r="O37" s="5055"/>
      <c r="P37" s="5055"/>
      <c r="Q37" s="5050" t="s">
        <v>4866</v>
      </c>
      <c r="R37" s="5132"/>
      <c r="S37" s="5132"/>
      <c r="T37" s="5170"/>
      <c r="U37" s="5132"/>
      <c r="V37" s="5132"/>
      <c r="W37" s="5132"/>
      <c r="X37" s="5132"/>
      <c r="Y37" s="5132"/>
      <c r="Z37" s="5132"/>
      <c r="AA37" s="5132"/>
      <c r="AB37" s="5163">
        <f t="shared" si="31"/>
      </c>
      <c r="AC37" s="5075">
        <f t="shared" si="1"/>
      </c>
      <c r="AD37" s="5062">
        <f t="shared" si="12"/>
      </c>
      <c r="AE37" s="5076">
        <f t="shared" si="23"/>
      </c>
      <c r="AF37" s="5164">
        <f>VLOOKUP(C37,'Data Products'!$A:$J,10,0)</f>
      </c>
      <c r="AG37" s="5165">
        <f t="shared" si="4"/>
      </c>
      <c r="AH37" s="5065">
        <f t="shared" si="15"/>
      </c>
      <c r="AI37" s="5168"/>
      <c r="AJ37" s="5171"/>
      <c r="AK37" s="5069"/>
      <c r="AL37" s="5068"/>
      <c r="AM37" s="5069"/>
      <c r="AN37" s="5069"/>
    </row>
    <row customHeight="true" hidden="true" ht="18" r="38">
      <c r="A38" s="5155">
        <v>5</v>
      </c>
      <c r="B38" s="5050" t="s">
        <v>4869</v>
      </c>
      <c r="C38" s="5155" t="s">
        <v>4870</v>
      </c>
      <c r="D38" s="5084"/>
      <c r="E38" s="5086"/>
      <c r="F38" s="5158">
        <v>0</v>
      </c>
      <c r="G38" s="5158">
        <v>0</v>
      </c>
      <c r="H38" s="5159"/>
      <c r="I38" s="5160">
        <f>VLOOKUP(C38,'Data Products'!$A:$J,2,0)</f>
      </c>
      <c r="J38" s="5118">
        <f t="shared" si="9"/>
      </c>
      <c r="K38" s="5119">
        <v>45844</v>
      </c>
      <c r="L38" s="5059">
        <f t="shared" si="20"/>
      </c>
      <c r="M38" s="5055">
        <v>0</v>
      </c>
      <c r="N38" s="5055">
        <v>0</v>
      </c>
      <c r="O38" s="5055"/>
      <c r="P38" s="5055"/>
      <c r="Q38" s="5172" t="s">
        <v>4871</v>
      </c>
      <c r="R38" s="5132"/>
      <c r="S38" s="5132"/>
      <c r="T38" s="5162"/>
      <c r="U38" s="5132"/>
      <c r="V38" s="5132"/>
      <c r="W38" s="5132"/>
      <c r="X38" s="5132"/>
      <c r="Y38" s="5132"/>
      <c r="Z38" s="5132"/>
      <c r="AA38" s="5132"/>
      <c r="AB38" s="5163">
        <f t="shared" si="31"/>
      </c>
      <c r="AC38" s="5075">
        <f t="shared" si="1"/>
      </c>
      <c r="AD38" s="5062">
        <f t="shared" si="12"/>
      </c>
      <c r="AE38" s="5076">
        <f t="shared" si="23"/>
      </c>
      <c r="AF38" s="5164">
        <f>VLOOKUP(C38,'Data Products'!$A:$J,10,0)</f>
      </c>
      <c r="AG38" s="5165">
        <f t="shared" si="4"/>
      </c>
      <c r="AH38" s="5065">
        <f t="shared" si="15"/>
      </c>
      <c r="AI38" s="5168"/>
      <c r="AJ38" s="5171"/>
      <c r="AK38" s="5069">
        <v>200</v>
      </c>
      <c r="AL38" s="5068"/>
      <c r="AM38" s="5069"/>
      <c r="AN38" s="5069"/>
    </row>
    <row customHeight="true" hidden="true" ht="18" r="39">
      <c r="A39" s="5155">
        <v>6</v>
      </c>
      <c r="B39" s="5050" t="s">
        <v>4808</v>
      </c>
      <c r="C39" s="5155" t="s">
        <v>4872</v>
      </c>
      <c r="D39" s="5156" t="s">
        <v>4873</v>
      </c>
      <c r="E39" s="5157"/>
      <c r="F39" s="5158">
        <v>0</v>
      </c>
      <c r="G39" s="5158">
        <v>0</v>
      </c>
      <c r="H39" s="5159"/>
      <c r="I39" s="5160">
        <f>VLOOKUP(C39,'Data Products'!$A:$J,2,0)</f>
      </c>
      <c r="J39" s="5118">
        <f t="shared" si="9"/>
      </c>
      <c r="K39" s="5119">
        <v>45845</v>
      </c>
      <c r="L39" s="5059">
        <f t="shared" si="20"/>
      </c>
      <c r="M39" s="5055">
        <v>0</v>
      </c>
      <c r="N39" s="5055">
        <v>0</v>
      </c>
      <c r="O39" s="5055"/>
      <c r="P39" s="5055"/>
      <c r="Q39" s="5050" t="s">
        <v>4871</v>
      </c>
      <c r="R39" s="5132"/>
      <c r="S39" s="5132"/>
      <c r="T39" s="5162"/>
      <c r="U39" s="5132"/>
      <c r="V39" s="5132"/>
      <c r="W39" s="5132"/>
      <c r="X39" s="5132"/>
      <c r="Y39" s="5132"/>
      <c r="Z39" s="5132"/>
      <c r="AA39" s="5132"/>
      <c r="AB39" s="5163">
        <f t="shared" si="31"/>
      </c>
      <c r="AC39" s="5080">
        <f t="shared" si="1"/>
      </c>
      <c r="AD39" s="5062">
        <f t="shared" si="12"/>
      </c>
      <c r="AE39" s="5081">
        <f t="shared" si="23"/>
      </c>
      <c r="AF39" s="5164">
        <f>VLOOKUP(C39,'Data Products'!$A:$J,10,0)</f>
      </c>
      <c r="AG39" s="5165">
        <f t="shared" si="4"/>
      </c>
      <c r="AH39" s="5065">
        <f t="shared" si="15"/>
      </c>
      <c r="AI39" s="5168"/>
      <c r="AJ39" s="5171"/>
      <c r="AK39" s="5069"/>
      <c r="AL39" s="5068"/>
      <c r="AM39" s="5069"/>
      <c r="AN39" s="5069"/>
    </row>
    <row customHeight="true" hidden="true" ht="18" r="40">
      <c r="A40" s="5155">
        <v>7</v>
      </c>
      <c r="B40" s="5050" t="s">
        <v>4808</v>
      </c>
      <c r="C40" s="5128" t="s">
        <v>4874</v>
      </c>
      <c r="D40" s="5156" t="s">
        <v>4874</v>
      </c>
      <c r="E40" s="5157"/>
      <c r="F40" s="5158">
        <v>0</v>
      </c>
      <c r="G40" s="5158">
        <v>0</v>
      </c>
      <c r="H40" s="5159"/>
      <c r="I40" s="5160">
        <f>VLOOKUP(C40,'Data Products'!$A:$J,2,0)</f>
      </c>
      <c r="J40" s="5118">
        <f t="shared" si="9"/>
      </c>
      <c r="K40" s="5119">
        <v>45846</v>
      </c>
      <c r="L40" s="5059">
        <f t="shared" si="20"/>
      </c>
      <c r="M40" s="5055">
        <v>0</v>
      </c>
      <c r="N40" s="5055">
        <v>0</v>
      </c>
      <c r="O40" s="5055"/>
      <c r="P40" s="5055"/>
      <c r="Q40" s="5173" t="s">
        <v>4871</v>
      </c>
      <c r="R40" s="5132"/>
      <c r="S40" s="5132"/>
      <c r="T40" s="5162"/>
      <c r="U40" s="5132"/>
      <c r="V40" s="5132"/>
      <c r="W40" s="5132"/>
      <c r="X40" s="5132"/>
      <c r="Y40" s="5132"/>
      <c r="Z40" s="5132"/>
      <c r="AA40" s="5132"/>
      <c r="AB40" s="5163">
        <f t="shared" si="31"/>
      </c>
      <c r="AC40" s="5174">
        <f t="shared" si="1"/>
      </c>
      <c r="AD40" s="5062">
        <f t="shared" si="12"/>
      </c>
      <c r="AE40" s="5175">
        <f t="shared" si="23"/>
      </c>
      <c r="AF40" s="5164">
        <f>VLOOKUP(C40,'Data Products'!$A:$J,10,0)</f>
      </c>
      <c r="AG40" s="5165">
        <f t="shared" si="4"/>
      </c>
      <c r="AH40" s="5065">
        <f t="shared" si="15"/>
      </c>
      <c r="AI40" s="5168"/>
      <c r="AJ40" s="5171"/>
      <c r="AK40" s="5069"/>
      <c r="AL40" s="5068"/>
      <c r="AM40" s="5069"/>
      <c r="AN40" s="5069"/>
    </row>
    <row customHeight="true" hidden="true" ht="18" r="41">
      <c r="A41" s="5155">
        <v>8</v>
      </c>
      <c r="B41" s="5050" t="s">
        <v>4808</v>
      </c>
      <c r="C41" s="5155" t="s">
        <v>4875</v>
      </c>
      <c r="D41" s="5084"/>
      <c r="E41" s="5086"/>
      <c r="F41" s="5158">
        <v>0</v>
      </c>
      <c r="G41" s="5158">
        <v>0</v>
      </c>
      <c r="H41" s="5159"/>
      <c r="I41" s="5160">
        <f>VLOOKUP(C41,'Data Products'!$A:$J,2,0)</f>
      </c>
      <c r="J41" s="5118">
        <f t="shared" si="9"/>
      </c>
      <c r="K41" s="5119">
        <v>45847</v>
      </c>
      <c r="L41" s="5059">
        <f t="shared" si="20"/>
      </c>
      <c r="M41" s="5055">
        <v>0</v>
      </c>
      <c r="N41" s="5055">
        <v>0</v>
      </c>
      <c r="O41" s="5055"/>
      <c r="P41" s="5055"/>
      <c r="Q41" s="5050" t="s">
        <v>4871</v>
      </c>
      <c r="R41" s="5132"/>
      <c r="S41" s="5132"/>
      <c r="T41" s="5162"/>
      <c r="U41" s="5132"/>
      <c r="V41" s="5132"/>
      <c r="W41" s="5132"/>
      <c r="X41" s="5132"/>
      <c r="Y41" s="5132"/>
      <c r="Z41" s="5132"/>
      <c r="AA41" s="5132"/>
      <c r="AB41" s="5163">
        <f t="shared" si="31"/>
      </c>
      <c r="AC41" s="5075">
        <f t="shared" si="1"/>
      </c>
      <c r="AD41" s="5062">
        <f t="shared" si="12"/>
      </c>
      <c r="AE41" s="5076">
        <f t="shared" si="23"/>
      </c>
      <c r="AF41" s="5164">
        <f>VLOOKUP(C41,'Data Products'!$A:$J,10,0)</f>
      </c>
      <c r="AG41" s="5165">
        <f t="shared" si="4"/>
      </c>
      <c r="AH41" s="5065">
        <f t="shared" si="15"/>
      </c>
      <c r="AI41" s="5168"/>
      <c r="AJ41" s="5171"/>
      <c r="AK41" s="5069"/>
      <c r="AL41" s="5068"/>
      <c r="AM41" s="5069"/>
      <c r="AN41" s="5069"/>
    </row>
    <row customHeight="true" hidden="true" ht="18" r="42">
      <c r="A42" s="5155">
        <v>9</v>
      </c>
      <c r="B42" s="5050" t="s">
        <v>4808</v>
      </c>
      <c r="C42" s="5155" t="s">
        <v>4876</v>
      </c>
      <c r="D42" s="5084"/>
      <c r="E42" s="5086"/>
      <c r="F42" s="5158">
        <v>0</v>
      </c>
      <c r="G42" s="5158">
        <v>0</v>
      </c>
      <c r="H42" s="5159"/>
      <c r="I42" s="5160">
        <f>VLOOKUP(C42,'Data Products'!$A:$J,2,0)</f>
      </c>
      <c r="J42" s="5118">
        <f t="shared" si="9"/>
      </c>
      <c r="K42" s="5119">
        <v>45848</v>
      </c>
      <c r="L42" s="5059">
        <f t="shared" si="20"/>
      </c>
      <c r="M42" s="5055">
        <v>0</v>
      </c>
      <c r="N42" s="5055">
        <v>0</v>
      </c>
      <c r="O42" s="5055"/>
      <c r="P42" s="5055"/>
      <c r="Q42" s="5050" t="s">
        <v>4871</v>
      </c>
      <c r="R42" s="5132"/>
      <c r="S42" s="5132"/>
      <c r="T42" s="5162"/>
      <c r="U42" s="5132"/>
      <c r="V42" s="5132"/>
      <c r="W42" s="5132"/>
      <c r="X42" s="5132"/>
      <c r="Y42" s="5132"/>
      <c r="Z42" s="5132"/>
      <c r="AA42" s="5132"/>
      <c r="AB42" s="5163">
        <f t="shared" si="31"/>
      </c>
      <c r="AC42" s="5080">
        <f t="shared" si="1"/>
      </c>
      <c r="AD42" s="5062">
        <f t="shared" si="12"/>
      </c>
      <c r="AE42" s="5081">
        <f t="shared" si="23"/>
      </c>
      <c r="AF42" s="5164">
        <f>VLOOKUP(C42,'Data Products'!$A:$J,10,0)</f>
      </c>
      <c r="AG42" s="5165">
        <f t="shared" si="4"/>
      </c>
      <c r="AH42" s="5065">
        <f t="shared" si="15"/>
      </c>
      <c r="AI42" s="5168"/>
      <c r="AJ42" s="5171"/>
      <c r="AK42" s="5069"/>
      <c r="AL42" s="5068"/>
      <c r="AM42" s="5069"/>
      <c r="AN42" s="5069"/>
    </row>
    <row customHeight="true" hidden="true" ht="18" r="43">
      <c r="A43" s="5155">
        <v>10</v>
      </c>
      <c r="B43" s="5050" t="s">
        <v>4808</v>
      </c>
      <c r="C43" s="5155" t="s">
        <v>4877</v>
      </c>
      <c r="D43" s="5084"/>
      <c r="E43" s="5086"/>
      <c r="F43" s="5158">
        <v>0</v>
      </c>
      <c r="G43" s="5158">
        <v>0</v>
      </c>
      <c r="H43" s="5159"/>
      <c r="I43" s="5160">
        <f>VLOOKUP(C43,'Data Products'!$A:$J,2,0)</f>
      </c>
      <c r="J43" s="5118">
        <f t="shared" si="9"/>
      </c>
      <c r="K43" s="5119">
        <v>45849</v>
      </c>
      <c r="L43" s="5059">
        <f t="shared" si="20"/>
      </c>
      <c r="M43" s="5055">
        <v>0</v>
      </c>
      <c r="N43" s="5055">
        <v>0</v>
      </c>
      <c r="O43" s="5055"/>
      <c r="P43" s="5055"/>
      <c r="Q43" s="5050" t="s">
        <v>4871</v>
      </c>
      <c r="R43" s="5132"/>
      <c r="S43" s="5132"/>
      <c r="T43" s="5162"/>
      <c r="U43" s="5132"/>
      <c r="V43" s="5132"/>
      <c r="W43" s="5132"/>
      <c r="X43" s="5132"/>
      <c r="Y43" s="5132"/>
      <c r="Z43" s="5132"/>
      <c r="AA43" s="5132"/>
      <c r="AB43" s="5163">
        <f t="shared" si="31"/>
      </c>
      <c r="AC43" s="5075">
        <f t="shared" si="1"/>
      </c>
      <c r="AD43" s="5062">
        <f t="shared" si="12"/>
      </c>
      <c r="AE43" s="5076">
        <f t="shared" si="23"/>
      </c>
      <c r="AF43" s="5164">
        <f>VLOOKUP(C43,'Data Products'!$A:$J,10,0)</f>
      </c>
      <c r="AG43" s="5165">
        <f t="shared" si="4"/>
      </c>
      <c r="AH43" s="5065">
        <f t="shared" si="15"/>
      </c>
      <c r="AI43" s="5168"/>
      <c r="AJ43" s="5171"/>
      <c r="AK43" s="5069">
        <v>150</v>
      </c>
      <c r="AL43" s="5068"/>
      <c r="AM43" s="5069"/>
      <c r="AN43" s="5069"/>
    </row>
    <row customHeight="true" hidden="true" ht="18" r="44">
      <c r="A44" s="5155">
        <v>11</v>
      </c>
      <c r="B44" s="5050" t="s">
        <v>4861</v>
      </c>
      <c r="C44" s="5155" t="s">
        <v>4878</v>
      </c>
      <c r="D44" s="5084"/>
      <c r="E44" s="5086"/>
      <c r="F44" s="5158">
        <v>0</v>
      </c>
      <c r="G44" s="5158">
        <v>0</v>
      </c>
      <c r="H44" s="5159"/>
      <c r="I44" s="5160">
        <f>VLOOKUP(C44,'Data Products'!$A:$J,2,0)</f>
      </c>
      <c r="J44" s="5118">
        <f t="shared" si="9"/>
      </c>
      <c r="K44" s="5119">
        <v>45850</v>
      </c>
      <c r="L44" s="5059">
        <f t="shared" si="20"/>
      </c>
      <c r="M44" s="5055">
        <v>0</v>
      </c>
      <c r="N44" s="5055">
        <v>0</v>
      </c>
      <c r="O44" s="5055"/>
      <c r="P44" s="5055"/>
      <c r="Q44" s="5050" t="s">
        <v>4871</v>
      </c>
      <c r="R44" s="5132"/>
      <c r="S44" s="5132"/>
      <c r="T44" s="5162"/>
      <c r="U44" s="5132"/>
      <c r="V44" s="5132"/>
      <c r="W44" s="5132"/>
      <c r="X44" s="5132"/>
      <c r="Y44" s="5132"/>
      <c r="Z44" s="5132"/>
      <c r="AA44" s="5132"/>
      <c r="AB44" s="5163">
        <f t="shared" si="31"/>
      </c>
      <c r="AC44" s="5174">
        <f t="shared" si="1"/>
      </c>
      <c r="AD44" s="5062">
        <f t="shared" si="12"/>
      </c>
      <c r="AE44" s="5175">
        <f t="shared" si="23"/>
      </c>
      <c r="AF44" s="5164">
        <f>VLOOKUP(C44,'Data Products'!$A:$J,10,0)</f>
      </c>
      <c r="AG44" s="5165">
        <f t="shared" si="4"/>
      </c>
      <c r="AH44" s="5065">
        <f t="shared" si="15"/>
      </c>
      <c r="AI44" s="5168"/>
      <c r="AJ44" s="5171"/>
      <c r="AK44" s="5069"/>
      <c r="AL44" s="5068"/>
      <c r="AM44" s="5069"/>
      <c r="AN44" s="5069"/>
    </row>
    <row customHeight="true" hidden="true" ht="18" r="45">
      <c r="A45" s="5155">
        <v>12</v>
      </c>
      <c r="B45" s="5050" t="s">
        <v>4808</v>
      </c>
      <c r="C45" s="5155" t="s">
        <v>4879</v>
      </c>
      <c r="D45" s="5156" t="s">
        <v>4880</v>
      </c>
      <c r="E45" s="5157"/>
      <c r="F45" s="5158">
        <v>0</v>
      </c>
      <c r="G45" s="5158">
        <v>0</v>
      </c>
      <c r="H45" s="5159"/>
      <c r="I45" s="5160">
        <f>VLOOKUP(C45,'Data Products'!$A:$J,2,0)</f>
      </c>
      <c r="J45" s="5118">
        <f t="shared" si="9"/>
      </c>
      <c r="K45" s="5119">
        <v>45851</v>
      </c>
      <c r="L45" s="5059">
        <f t="shared" si="20"/>
      </c>
      <c r="M45" s="5055">
        <v>0</v>
      </c>
      <c r="N45" s="5055">
        <v>3</v>
      </c>
      <c r="O45" s="5055"/>
      <c r="P45" s="5055"/>
      <c r="Q45" s="5050" t="s">
        <v>4871</v>
      </c>
      <c r="R45" s="5132"/>
      <c r="S45" s="5132"/>
      <c r="T45" s="5162"/>
      <c r="U45" s="5132"/>
      <c r="V45" s="5132"/>
      <c r="W45" s="5132"/>
      <c r="X45" s="5132"/>
      <c r="Y45" s="5132"/>
      <c r="Z45" s="5132"/>
      <c r="AA45" s="5132"/>
      <c r="AB45" s="5163">
        <f t="shared" si="31"/>
      </c>
      <c r="AC45" s="5174">
        <f t="shared" si="1"/>
      </c>
      <c r="AD45" s="5062">
        <f t="shared" si="12"/>
      </c>
      <c r="AE45" s="5175">
        <f t="shared" si="23"/>
      </c>
      <c r="AF45" s="5164">
        <f>VLOOKUP(C45,'Data Products'!$A:$J,10,0)</f>
      </c>
      <c r="AG45" s="5165">
        <f t="shared" si="4"/>
      </c>
      <c r="AH45" s="5065">
        <f t="shared" si="15"/>
      </c>
      <c r="AI45" s="5168"/>
      <c r="AJ45" s="5171"/>
      <c r="AK45" s="5069"/>
      <c r="AL45" s="5068"/>
      <c r="AM45" s="5069"/>
      <c r="AN45" s="5069"/>
    </row>
    <row customHeight="true" hidden="true" ht="18" r="46">
      <c r="A46" s="5155">
        <v>13</v>
      </c>
      <c r="B46" s="5050" t="s">
        <v>4808</v>
      </c>
      <c r="C46" s="5155" t="s">
        <v>4881</v>
      </c>
      <c r="D46" s="5084"/>
      <c r="E46" s="5086"/>
      <c r="F46" s="5158">
        <v>0</v>
      </c>
      <c r="G46" s="5158">
        <v>0</v>
      </c>
      <c r="H46" s="5159"/>
      <c r="I46" s="5160">
        <f>VLOOKUP(C46,'Data Products'!$A:$J,2,0)</f>
      </c>
      <c r="J46" s="5118">
        <f t="shared" si="9"/>
      </c>
      <c r="K46" s="5119">
        <v>45852</v>
      </c>
      <c r="L46" s="5059">
        <f t="shared" si="20"/>
      </c>
      <c r="M46" s="5055">
        <v>0</v>
      </c>
      <c r="N46" s="5055">
        <v>0</v>
      </c>
      <c r="O46" s="5055"/>
      <c r="P46" s="5055"/>
      <c r="Q46" s="5050" t="s">
        <v>4871</v>
      </c>
      <c r="R46" s="5132"/>
      <c r="S46" s="5132"/>
      <c r="T46" s="5162"/>
      <c r="U46" s="5132"/>
      <c r="V46" s="5132"/>
      <c r="W46" s="5132"/>
      <c r="X46" s="5132"/>
      <c r="Y46" s="5132"/>
      <c r="Z46" s="5132"/>
      <c r="AA46" s="5132"/>
      <c r="AB46" s="5163">
        <f t="shared" si="31"/>
      </c>
      <c r="AC46" s="5075">
        <f t="shared" si="1"/>
      </c>
      <c r="AD46" s="5062">
        <f t="shared" si="12"/>
      </c>
      <c r="AE46" s="5076">
        <f t="shared" si="23"/>
      </c>
      <c r="AF46" s="5164">
        <f>VLOOKUP(C46,'Data Products'!$A:$J,10,0)</f>
      </c>
      <c r="AG46" s="5165">
        <f t="shared" si="4"/>
      </c>
      <c r="AH46" s="5065">
        <f t="shared" si="15"/>
      </c>
      <c r="AI46" s="5168"/>
      <c r="AJ46" s="5171"/>
      <c r="AK46" s="5069"/>
      <c r="AL46" s="5068"/>
      <c r="AM46" s="5069"/>
      <c r="AN46" s="5069"/>
    </row>
    <row customHeight="true" hidden="true" ht="18" r="47">
      <c r="A47" s="5155">
        <v>14</v>
      </c>
      <c r="B47" s="5050" t="s">
        <v>4861</v>
      </c>
      <c r="C47" s="5155" t="s">
        <v>4882</v>
      </c>
      <c r="D47" s="5156" t="s">
        <v>4883</v>
      </c>
      <c r="E47" s="5157"/>
      <c r="F47" s="5158">
        <v>0</v>
      </c>
      <c r="G47" s="5158">
        <v>0</v>
      </c>
      <c r="H47" s="5159"/>
      <c r="I47" s="5160">
        <f>VLOOKUP(C47,'Data Products'!$A:$J,2,0)</f>
      </c>
      <c r="J47" s="5118">
        <f t="shared" si="9"/>
      </c>
      <c r="K47" s="5119">
        <v>45853</v>
      </c>
      <c r="L47" s="5059">
        <f t="shared" si="20"/>
      </c>
      <c r="M47" s="5055">
        <v>0</v>
      </c>
      <c r="N47" s="5055">
        <v>0</v>
      </c>
      <c r="O47" s="5055"/>
      <c r="P47" s="5055"/>
      <c r="Q47" s="5050" t="s">
        <v>4871</v>
      </c>
      <c r="R47" s="5132"/>
      <c r="S47" s="5132"/>
      <c r="T47" s="5162"/>
      <c r="U47" s="5132"/>
      <c r="V47" s="5132"/>
      <c r="W47" s="5132"/>
      <c r="X47" s="5132"/>
      <c r="Y47" s="5132"/>
      <c r="Z47" s="5132"/>
      <c r="AA47" s="5132"/>
      <c r="AB47" s="5163">
        <f t="shared" si="31"/>
      </c>
      <c r="AC47" s="5174">
        <f t="shared" si="1"/>
      </c>
      <c r="AD47" s="5062">
        <f t="shared" si="12"/>
      </c>
      <c r="AE47" s="5175">
        <f t="shared" si="23"/>
      </c>
      <c r="AF47" s="5164">
        <f>VLOOKUP(C47,'Data Products'!$A:$J,10,0)</f>
      </c>
      <c r="AG47" s="5165">
        <f t="shared" si="4"/>
      </c>
      <c r="AH47" s="5065">
        <f t="shared" si="15"/>
      </c>
      <c r="AI47" s="5168"/>
      <c r="AJ47" s="5171"/>
      <c r="AK47" s="5069"/>
      <c r="AL47" s="5068"/>
      <c r="AM47" s="5069"/>
      <c r="AN47" s="5069"/>
    </row>
    <row customHeight="true" hidden="true" ht="18" r="48">
      <c r="A48" s="5155">
        <v>15</v>
      </c>
      <c r="B48" s="5050" t="s">
        <v>4861</v>
      </c>
      <c r="C48" s="5155" t="s">
        <v>4884</v>
      </c>
      <c r="D48" s="5084"/>
      <c r="E48" s="5086"/>
      <c r="F48" s="5158">
        <v>0</v>
      </c>
      <c r="G48" s="5158">
        <v>0</v>
      </c>
      <c r="H48" s="5159"/>
      <c r="I48" s="5160">
        <f>VLOOKUP(C48,'Data Products'!$A:$J,2,0)</f>
      </c>
      <c r="J48" s="5118">
        <f t="shared" si="9"/>
      </c>
      <c r="K48" s="5119">
        <v>45854</v>
      </c>
      <c r="L48" s="5059">
        <f t="shared" si="20"/>
      </c>
      <c r="M48" s="5055">
        <v>0</v>
      </c>
      <c r="N48" s="5055">
        <v>0</v>
      </c>
      <c r="O48" s="5055"/>
      <c r="P48" s="5055"/>
      <c r="Q48" s="5050" t="s">
        <v>4871</v>
      </c>
      <c r="R48" s="5132"/>
      <c r="S48" s="5132"/>
      <c r="T48" s="5162"/>
      <c r="U48" s="5132"/>
      <c r="V48" s="5132"/>
      <c r="W48" s="5132"/>
      <c r="X48" s="5132"/>
      <c r="Y48" s="5132"/>
      <c r="Z48" s="5132"/>
      <c r="AA48" s="5132"/>
      <c r="AB48" s="5163">
        <f t="shared" si="31"/>
      </c>
      <c r="AC48" s="5174">
        <f t="shared" si="1"/>
      </c>
      <c r="AD48" s="5062">
        <f t="shared" si="12"/>
      </c>
      <c r="AE48" s="5175">
        <f t="shared" si="23"/>
      </c>
      <c r="AF48" s="5164">
        <f>VLOOKUP(C48,'Data Products'!$A:$J,10,0)</f>
      </c>
      <c r="AG48" s="5165">
        <f t="shared" si="4"/>
      </c>
      <c r="AH48" s="5065">
        <f t="shared" si="15"/>
      </c>
      <c r="AI48" s="5168"/>
      <c r="AJ48" s="5171"/>
      <c r="AK48" s="5069">
        <v>340</v>
      </c>
      <c r="AL48" s="5068"/>
      <c r="AM48" s="5069"/>
      <c r="AN48" s="5069"/>
    </row>
    <row customHeight="true" hidden="true" ht="18" r="49">
      <c r="A49" s="5155">
        <v>16</v>
      </c>
      <c r="B49" s="5050" t="s">
        <v>4861</v>
      </c>
      <c r="C49" s="5155" t="s">
        <v>4885</v>
      </c>
      <c r="D49" s="5084"/>
      <c r="E49" s="5086"/>
      <c r="F49" s="5158">
        <v>0</v>
      </c>
      <c r="G49" s="5158">
        <v>0</v>
      </c>
      <c r="H49" s="5159"/>
      <c r="I49" s="5160">
        <f>VLOOKUP(C49,'Data Products'!$A:$J,2,0)</f>
      </c>
      <c r="J49" s="5118">
        <f t="shared" si="9"/>
      </c>
      <c r="K49" s="5119">
        <v>45855</v>
      </c>
      <c r="L49" s="5059">
        <f t="shared" si="20"/>
      </c>
      <c r="M49" s="5055">
        <v>0</v>
      </c>
      <c r="N49" s="5055">
        <v>0</v>
      </c>
      <c r="O49" s="5055"/>
      <c r="P49" s="5055"/>
      <c r="Q49" s="5050" t="s">
        <v>4886</v>
      </c>
      <c r="R49" s="5132"/>
      <c r="S49" s="5132"/>
      <c r="T49" s="5162"/>
      <c r="U49" s="5132"/>
      <c r="V49" s="5132"/>
      <c r="W49" s="5132"/>
      <c r="X49" s="5132"/>
      <c r="Y49" s="5132"/>
      <c r="Z49" s="5132"/>
      <c r="AA49" s="5132"/>
      <c r="AB49" s="5163">
        <f t="shared" si="31"/>
      </c>
      <c r="AC49" s="5075">
        <f t="shared" si="1"/>
      </c>
      <c r="AD49" s="5062">
        <f t="shared" si="12"/>
      </c>
      <c r="AE49" s="5076">
        <f t="shared" si="23"/>
      </c>
      <c r="AF49" s="5164">
        <f>VLOOKUP(C49,'Data Products'!$A:$J,10,0)</f>
      </c>
      <c r="AG49" s="5165">
        <f t="shared" si="4"/>
      </c>
      <c r="AH49" s="5065">
        <f t="shared" si="15"/>
      </c>
      <c r="AI49" s="5168"/>
      <c r="AJ49" s="5171"/>
      <c r="AK49" s="5069"/>
      <c r="AL49" s="5068"/>
      <c r="AM49" s="5069"/>
      <c r="AN49" s="5069"/>
    </row>
    <row customHeight="true" hidden="true" ht="18" r="50">
      <c r="A50" s="5155">
        <v>17</v>
      </c>
      <c r="B50" s="5050" t="s">
        <v>4861</v>
      </c>
      <c r="C50" s="5155" t="s">
        <v>4887</v>
      </c>
      <c r="D50" s="5084"/>
      <c r="E50" s="5086"/>
      <c r="F50" s="5158">
        <v>0</v>
      </c>
      <c r="G50" s="5158">
        <v>0</v>
      </c>
      <c r="H50" s="5159"/>
      <c r="I50" s="5160">
        <f>VLOOKUP(C50,'Data Products'!$A:$J,2,0)</f>
      </c>
      <c r="J50" s="5118">
        <f t="shared" si="9"/>
      </c>
      <c r="K50" s="5119">
        <v>45856</v>
      </c>
      <c r="L50" s="5059">
        <f t="shared" si="20"/>
      </c>
      <c r="M50" s="5055">
        <v>0</v>
      </c>
      <c r="N50" s="5055">
        <v>0</v>
      </c>
      <c r="O50" s="5055"/>
      <c r="P50" s="5055"/>
      <c r="Q50" s="5050" t="s">
        <v>4886</v>
      </c>
      <c r="R50" s="5132"/>
      <c r="S50" s="5132"/>
      <c r="T50" s="5162"/>
      <c r="U50" s="5132"/>
      <c r="V50" s="5132"/>
      <c r="W50" s="5132"/>
      <c r="X50" s="5132"/>
      <c r="Y50" s="5132"/>
      <c r="Z50" s="5132"/>
      <c r="AA50" s="5132"/>
      <c r="AB50" s="5163">
        <f t="shared" si="31"/>
      </c>
      <c r="AC50" s="5080">
        <f t="shared" si="1"/>
      </c>
      <c r="AD50" s="5062">
        <f t="shared" si="12"/>
      </c>
      <c r="AE50" s="5081">
        <f t="shared" si="23"/>
      </c>
      <c r="AF50" s="5164">
        <f>VLOOKUP(C50,'Data Products'!$A:$J,10,0)</f>
      </c>
      <c r="AG50" s="5165">
        <f t="shared" si="4"/>
      </c>
      <c r="AH50" s="5065">
        <f t="shared" si="15"/>
      </c>
      <c r="AI50" s="5168"/>
      <c r="AJ50" s="5171"/>
      <c r="AK50" s="5069">
        <v>3620</v>
      </c>
      <c r="AL50" s="5068"/>
      <c r="AM50" s="5069"/>
      <c r="AN50" s="5069"/>
    </row>
    <row customHeight="true" hidden="true" ht="18" r="51">
      <c r="A51" s="5155">
        <v>18</v>
      </c>
      <c r="B51" s="5050" t="s">
        <v>4861</v>
      </c>
      <c r="C51" s="5155" t="s">
        <v>4888</v>
      </c>
      <c r="D51" s="5084"/>
      <c r="E51" s="5086"/>
      <c r="F51" s="5158">
        <v>0</v>
      </c>
      <c r="G51" s="5158">
        <v>0</v>
      </c>
      <c r="H51" s="5159"/>
      <c r="I51" s="5160">
        <f>VLOOKUP(C51,'Data Products'!$A:$J,2,0)</f>
      </c>
      <c r="J51" s="5118">
        <f t="shared" si="9"/>
      </c>
      <c r="K51" s="5119">
        <v>45857</v>
      </c>
      <c r="L51" s="5059">
        <f t="shared" si="20"/>
      </c>
      <c r="M51" s="5055">
        <v>0</v>
      </c>
      <c r="N51" s="5055">
        <v>0</v>
      </c>
      <c r="O51" s="5055"/>
      <c r="P51" s="5055"/>
      <c r="Q51" s="5050" t="s">
        <v>4886</v>
      </c>
      <c r="R51" s="5132"/>
      <c r="S51" s="5132"/>
      <c r="T51" s="5162"/>
      <c r="U51" s="5132"/>
      <c r="V51" s="5132"/>
      <c r="W51" s="5132"/>
      <c r="X51" s="5132"/>
      <c r="Y51" s="5132"/>
      <c r="Z51" s="5132"/>
      <c r="AA51" s="5132"/>
      <c r="AB51" s="5163">
        <f t="shared" si="31"/>
      </c>
      <c r="AC51" s="5075">
        <f t="shared" si="1"/>
      </c>
      <c r="AD51" s="5062">
        <f t="shared" si="12"/>
      </c>
      <c r="AE51" s="5076">
        <f t="shared" si="23"/>
      </c>
      <c r="AF51" s="5164">
        <f>VLOOKUP(C51,'Data Products'!$A:$J,10,0)</f>
      </c>
      <c r="AG51" s="5165">
        <f t="shared" si="4"/>
      </c>
      <c r="AH51" s="5065">
        <f t="shared" si="15"/>
      </c>
      <c r="AI51" s="5168"/>
      <c r="AJ51" s="5171"/>
      <c r="AK51" s="5069"/>
      <c r="AL51" s="5068"/>
      <c r="AM51" s="5069"/>
      <c r="AN51" s="5069"/>
    </row>
    <row r="52">
      <c r="A52" s="5155">
        <v>19</v>
      </c>
      <c r="B52" s="5050" t="s">
        <v>4811</v>
      </c>
      <c r="C52" s="5155" t="s">
        <v>4889</v>
      </c>
      <c r="D52" s="5176" t="s">
        <v>4890</v>
      </c>
      <c r="E52" s="5176" t="s">
        <v>4890</v>
      </c>
      <c r="F52" s="5158">
        <v>3</v>
      </c>
      <c r="G52" s="5158">
        <v>3</v>
      </c>
      <c r="H52" s="5159"/>
      <c r="I52" s="5160">
        <f>VLOOKUP(C52,'Data Products'!$A:$J,2,0)</f>
      </c>
      <c r="J52" s="5118">
        <f t="shared" si="9"/>
      </c>
      <c r="K52" s="5119">
        <v>45858</v>
      </c>
      <c r="L52" s="5059">
        <f t="shared" si="20"/>
      </c>
      <c r="M52" s="5055">
        <v>0</v>
      </c>
      <c r="N52" s="5055">
        <v>0</v>
      </c>
      <c r="O52" s="5055"/>
      <c r="P52" s="5055"/>
      <c r="Q52" s="5050" t="s">
        <v>4891</v>
      </c>
      <c r="R52" s="5132"/>
      <c r="S52" s="5132"/>
      <c r="T52" s="5162"/>
      <c r="U52" s="5132"/>
      <c r="V52" s="5132"/>
      <c r="W52" s="5132"/>
      <c r="X52" s="5132"/>
      <c r="Y52" s="5132"/>
      <c r="Z52" s="5132"/>
      <c r="AA52" s="5132"/>
      <c r="AB52" s="5163">
        <f t="shared" si="31"/>
      </c>
      <c r="AC52" s="5080">
        <f t="shared" si="1"/>
      </c>
      <c r="AD52" s="5062">
        <f t="shared" si="12"/>
      </c>
      <c r="AE52" s="5081">
        <f t="shared" si="23"/>
      </c>
      <c r="AF52" s="5164">
        <f>VLOOKUP(C52,'Data Products'!$A:$J,10,0)</f>
      </c>
      <c r="AG52" s="5165">
        <f t="shared" si="4"/>
      </c>
      <c r="AH52" s="5065">
        <f t="shared" si="15"/>
      </c>
      <c r="AI52" s="5166" t="s">
        <v>4892</v>
      </c>
      <c r="AJ52" s="5171"/>
      <c r="AK52" s="5069"/>
      <c r="AL52" s="5068"/>
      <c r="AM52" s="5069"/>
      <c r="AN52" s="5069"/>
    </row>
    <row customHeight="true" hidden="true" ht="18" r="53">
      <c r="A53" s="5155">
        <v>20</v>
      </c>
      <c r="B53" s="5050" t="s">
        <v>4861</v>
      </c>
      <c r="C53" s="5155" t="s">
        <v>4893</v>
      </c>
      <c r="D53" s="5176" t="s">
        <v>4894</v>
      </c>
      <c r="E53" s="5176" t="s">
        <v>4894</v>
      </c>
      <c r="F53" s="5158">
        <v>0</v>
      </c>
      <c r="G53" s="5158">
        <v>0</v>
      </c>
      <c r="H53" s="5159"/>
      <c r="I53" s="5160">
        <f>VLOOKUP(C53,'Data Products'!$A:$J,2,0)</f>
      </c>
      <c r="J53" s="5118">
        <f t="shared" si="9"/>
      </c>
      <c r="K53" s="5119">
        <v>45859</v>
      </c>
      <c r="L53" s="5059">
        <f t="shared" si="20"/>
      </c>
      <c r="M53" s="5055">
        <v>0</v>
      </c>
      <c r="N53" s="5055">
        <v>0</v>
      </c>
      <c r="O53" s="5055"/>
      <c r="P53" s="5055"/>
      <c r="Q53" s="5050" t="s">
        <v>4891</v>
      </c>
      <c r="R53" s="5132"/>
      <c r="S53" s="5132"/>
      <c r="T53" s="5162"/>
      <c r="U53" s="5132"/>
      <c r="V53" s="5132"/>
      <c r="W53" s="5132"/>
      <c r="X53" s="5132"/>
      <c r="Y53" s="5132"/>
      <c r="Z53" s="5132"/>
      <c r="AA53" s="5132"/>
      <c r="AB53" s="5163">
        <f t="shared" si="31"/>
      </c>
      <c r="AC53" s="5080">
        <f t="shared" si="1"/>
      </c>
      <c r="AD53" s="5062">
        <f t="shared" si="12"/>
      </c>
      <c r="AE53" s="5081">
        <f t="shared" si="23"/>
      </c>
      <c r="AF53" s="5164">
        <f>VLOOKUP(C53,'Data Products'!$A:$J,10,0)</f>
      </c>
      <c r="AG53" s="5165">
        <f t="shared" si="4"/>
      </c>
      <c r="AH53" s="5065">
        <f t="shared" si="15"/>
      </c>
      <c r="AI53" s="5166" t="s">
        <v>4895</v>
      </c>
      <c r="AJ53" s="5171"/>
      <c r="AK53" s="5069"/>
      <c r="AL53" s="5068"/>
      <c r="AM53" s="5069"/>
      <c r="AN53" s="5069"/>
    </row>
    <row customHeight="true" hidden="true" ht="18" r="54">
      <c r="A54" s="5155">
        <v>21</v>
      </c>
      <c r="B54" s="5050" t="s">
        <v>4861</v>
      </c>
      <c r="C54" s="5155" t="s">
        <v>4896</v>
      </c>
      <c r="D54" s="5176" t="s">
        <v>4897</v>
      </c>
      <c r="E54" s="5176" t="s">
        <v>4897</v>
      </c>
      <c r="F54" s="5158">
        <v>0</v>
      </c>
      <c r="G54" s="5158">
        <v>0</v>
      </c>
      <c r="H54" s="5159"/>
      <c r="I54" s="5160">
        <f>VLOOKUP(C54,'Data Products'!$A:$J,2,0)</f>
      </c>
      <c r="J54" s="5118">
        <f t="shared" si="9"/>
      </c>
      <c r="K54" s="5119">
        <v>45860</v>
      </c>
      <c r="L54" s="5059">
        <f t="shared" si="20"/>
      </c>
      <c r="M54" s="5055">
        <v>0</v>
      </c>
      <c r="N54" s="5055">
        <v>0</v>
      </c>
      <c r="O54" s="5055"/>
      <c r="P54" s="5055"/>
      <c r="Q54" s="5050" t="s">
        <v>4898</v>
      </c>
      <c r="R54" s="5132"/>
      <c r="S54" s="5132"/>
      <c r="T54" s="5162"/>
      <c r="U54" s="5132"/>
      <c r="V54" s="5132"/>
      <c r="W54" s="5132"/>
      <c r="X54" s="5132"/>
      <c r="Y54" s="5132"/>
      <c r="Z54" s="5132"/>
      <c r="AA54" s="5132"/>
      <c r="AB54" s="5163">
        <f t="shared" si="31"/>
      </c>
      <c r="AC54" s="5080">
        <f t="shared" si="1"/>
      </c>
      <c r="AD54" s="5062">
        <f t="shared" si="12"/>
      </c>
      <c r="AE54" s="5081">
        <f t="shared" si="23"/>
      </c>
      <c r="AF54" s="5164">
        <f>VLOOKUP(C54,'Data Products'!$A:$J,10,0)</f>
      </c>
      <c r="AG54" s="5165">
        <f t="shared" si="4"/>
      </c>
      <c r="AH54" s="5065">
        <f t="shared" si="15"/>
      </c>
      <c r="AI54" s="5168"/>
      <c r="AJ54" s="5171"/>
      <c r="AK54" s="5069"/>
      <c r="AL54" s="5068"/>
      <c r="AM54" s="5069"/>
      <c r="AN54" s="5069"/>
    </row>
    <row customHeight="true" hidden="true" ht="18" r="55">
      <c r="A55" s="5155">
        <v>22</v>
      </c>
      <c r="B55" s="5050" t="s">
        <v>4808</v>
      </c>
      <c r="C55" s="5155" t="s">
        <v>4897</v>
      </c>
      <c r="D55" s="5176" t="s">
        <v>4897</v>
      </c>
      <c r="E55" s="5176" t="s">
        <v>4897</v>
      </c>
      <c r="F55" s="5158">
        <v>0</v>
      </c>
      <c r="G55" s="5158">
        <v>0</v>
      </c>
      <c r="H55" s="5159"/>
      <c r="I55" s="5160">
        <f>VLOOKUP(C55,'Data Products'!$A:$J,2,0)</f>
      </c>
      <c r="J55" s="5118">
        <f t="shared" si="9"/>
      </c>
      <c r="K55" s="5119">
        <v>45861</v>
      </c>
      <c r="L55" s="5059">
        <f t="shared" si="20"/>
      </c>
      <c r="M55" s="5055">
        <v>53</v>
      </c>
      <c r="N55" s="5079">
        <v>195</v>
      </c>
      <c r="O55" s="5055"/>
      <c r="P55" s="5055"/>
      <c r="Q55" s="5050" t="s">
        <v>4899</v>
      </c>
      <c r="R55" s="5132"/>
      <c r="S55" s="5132"/>
      <c r="T55" s="5162"/>
      <c r="U55" s="5132"/>
      <c r="V55" s="5132"/>
      <c r="W55" s="5132"/>
      <c r="X55" s="5132"/>
      <c r="Y55" s="5132"/>
      <c r="Z55" s="5132"/>
      <c r="AA55" s="5132"/>
      <c r="AB55" s="5163">
        <f t="shared" si="31"/>
      </c>
      <c r="AC55" s="5080">
        <f t="shared" si="1"/>
      </c>
      <c r="AD55" s="5062">
        <f t="shared" si="12"/>
      </c>
      <c r="AE55" s="5081">
        <f t="shared" si="23"/>
      </c>
      <c r="AF55" s="5164">
        <f>VLOOKUP(C55,'Data Products'!$A:$J,10,0)</f>
      </c>
      <c r="AG55" s="5165">
        <f t="shared" si="4"/>
      </c>
      <c r="AH55" s="5065"/>
      <c r="AI55" s="5166" t="s">
        <v>4900</v>
      </c>
      <c r="AJ55" s="5171"/>
      <c r="AK55" s="5069"/>
      <c r="AL55" s="5068"/>
      <c r="AM55" s="5069"/>
      <c r="AN55" s="5069"/>
    </row>
    <row customHeight="true" hidden="true" ht="18" r="56">
      <c r="A56" s="5155">
        <v>23</v>
      </c>
      <c r="B56" s="5050" t="s">
        <v>4861</v>
      </c>
      <c r="C56" s="5155" t="s">
        <v>4901</v>
      </c>
      <c r="D56" s="5177"/>
      <c r="E56" s="5177"/>
      <c r="F56" s="5158">
        <v>0</v>
      </c>
      <c r="G56" s="5158">
        <v>0</v>
      </c>
      <c r="H56" s="5159"/>
      <c r="I56" s="5160">
        <f>VLOOKUP(C56,'Data Products'!$A:$J,2,0)</f>
      </c>
      <c r="J56" s="5118">
        <f t="shared" si="9"/>
      </c>
      <c r="K56" s="5119">
        <v>45862</v>
      </c>
      <c r="L56" s="5059">
        <f t="shared" si="20"/>
      </c>
      <c r="M56" s="5055">
        <v>0</v>
      </c>
      <c r="N56" s="5055">
        <v>0</v>
      </c>
      <c r="O56" s="5055"/>
      <c r="P56" s="5055"/>
      <c r="Q56" s="5050" t="s">
        <v>4902</v>
      </c>
      <c r="R56" s="5132"/>
      <c r="S56" s="5132"/>
      <c r="T56" s="5162"/>
      <c r="U56" s="5132"/>
      <c r="V56" s="5132"/>
      <c r="W56" s="5132"/>
      <c r="X56" s="5132"/>
      <c r="Y56" s="5132"/>
      <c r="Z56" s="5132"/>
      <c r="AA56" s="5132"/>
      <c r="AB56" s="5163">
        <f t="shared" si="31"/>
      </c>
      <c r="AC56" s="5080">
        <f t="shared" si="1"/>
      </c>
      <c r="AD56" s="5062">
        <f t="shared" si="12"/>
      </c>
      <c r="AE56" s="5081">
        <f t="shared" si="23"/>
      </c>
      <c r="AF56" s="5164">
        <f>VLOOKUP(C56,'Data Products'!$A:$J,10,0)</f>
      </c>
      <c r="AG56" s="5165">
        <f t="shared" si="4"/>
      </c>
      <c r="AH56" s="5065">
        <f t="shared" ref="AH56:AH71" si="16">IF(J56&lt;=90,F56,0)</f>
      </c>
      <c r="AI56" s="5168"/>
      <c r="AJ56" s="5171"/>
      <c r="AK56" s="5069"/>
      <c r="AL56" s="5068"/>
      <c r="AM56" s="5069"/>
      <c r="AN56" s="5069"/>
    </row>
    <row customHeight="true" hidden="true" ht="18" r="57">
      <c r="A57" s="5155">
        <v>24</v>
      </c>
      <c r="B57" s="5050" t="s">
        <v>4861</v>
      </c>
      <c r="C57" s="5155" t="s">
        <v>4903</v>
      </c>
      <c r="D57" s="5177"/>
      <c r="E57" s="5177"/>
      <c r="F57" s="5158">
        <v>0</v>
      </c>
      <c r="G57" s="5158">
        <v>0</v>
      </c>
      <c r="H57" s="5159"/>
      <c r="I57" s="5160">
        <f>VLOOKUP(C57,'Data Products'!$A:$J,2,0)</f>
      </c>
      <c r="J57" s="5118">
        <f t="shared" si="9"/>
      </c>
      <c r="K57" s="5119">
        <v>45863</v>
      </c>
      <c r="L57" s="5059">
        <f t="shared" si="20"/>
      </c>
      <c r="M57" s="5055">
        <v>0</v>
      </c>
      <c r="N57" s="5055">
        <v>0</v>
      </c>
      <c r="O57" s="5055"/>
      <c r="P57" s="5055"/>
      <c r="Q57" s="5050" t="s">
        <v>4863</v>
      </c>
      <c r="R57" s="5132"/>
      <c r="S57" s="5132"/>
      <c r="T57" s="5162"/>
      <c r="U57" s="5132"/>
      <c r="V57" s="5132"/>
      <c r="W57" s="5132"/>
      <c r="X57" s="5132"/>
      <c r="Y57" s="5132"/>
      <c r="Z57" s="5132"/>
      <c r="AA57" s="5132"/>
      <c r="AB57" s="5163">
        <f t="shared" si="31"/>
      </c>
      <c r="AC57" s="5080">
        <f t="shared" si="1"/>
      </c>
      <c r="AD57" s="5062">
        <f t="shared" si="12"/>
      </c>
      <c r="AE57" s="5081">
        <f t="shared" si="23"/>
      </c>
      <c r="AF57" s="5164">
        <f>VLOOKUP(C57,'Data Products'!$A:$J,10,0)</f>
      </c>
      <c r="AG57" s="5165">
        <f t="shared" si="4"/>
      </c>
      <c r="AH57" s="5065">
        <f t="shared" si="16"/>
      </c>
      <c r="AI57" s="5168"/>
      <c r="AJ57" s="5171"/>
      <c r="AK57" s="5069"/>
      <c r="AL57" s="5068"/>
      <c r="AM57" s="5069"/>
      <c r="AN57" s="5069"/>
    </row>
    <row customHeight="true" hidden="true" ht="18" r="58">
      <c r="A58" s="5155">
        <v>25</v>
      </c>
      <c r="B58" s="5050" t="s">
        <v>4861</v>
      </c>
      <c r="C58" s="5155" t="s">
        <v>4904</v>
      </c>
      <c r="D58" s="5177"/>
      <c r="E58" s="5177"/>
      <c r="F58" s="5158">
        <v>0</v>
      </c>
      <c r="G58" s="5158">
        <v>0</v>
      </c>
      <c r="H58" s="5159"/>
      <c r="I58" s="5160">
        <f>VLOOKUP(C58,'Data Products'!$A:$J,2,0)</f>
      </c>
      <c r="J58" s="5118">
        <f t="shared" si="9"/>
      </c>
      <c r="K58" s="5119">
        <v>45864</v>
      </c>
      <c r="L58" s="5059">
        <f t="shared" si="20"/>
      </c>
      <c r="M58" s="5055">
        <v>0</v>
      </c>
      <c r="N58" s="5055">
        <v>0</v>
      </c>
      <c r="O58" s="5055"/>
      <c r="P58" s="5055"/>
      <c r="Q58" s="5050" t="s">
        <v>4863</v>
      </c>
      <c r="R58" s="5132"/>
      <c r="S58" s="5132"/>
      <c r="T58" s="5162"/>
      <c r="U58" s="5132"/>
      <c r="V58" s="5132"/>
      <c r="W58" s="5132"/>
      <c r="X58" s="5132"/>
      <c r="Y58" s="5132"/>
      <c r="Z58" s="5132"/>
      <c r="AA58" s="5132"/>
      <c r="AB58" s="5163">
        <f t="shared" si="31"/>
      </c>
      <c r="AC58" s="5080">
        <f t="shared" si="1"/>
      </c>
      <c r="AD58" s="5062">
        <f t="shared" si="12"/>
      </c>
      <c r="AE58" s="5081">
        <f t="shared" si="23"/>
      </c>
      <c r="AF58" s="5164">
        <f>VLOOKUP(C58,'Data Products'!$A:$J,10,0)</f>
      </c>
      <c r="AG58" s="5165">
        <f t="shared" si="4"/>
      </c>
      <c r="AH58" s="5065">
        <f t="shared" si="16"/>
      </c>
      <c r="AI58" s="5168"/>
      <c r="AJ58" s="5171"/>
      <c r="AK58" s="5069"/>
      <c r="AL58" s="5068"/>
      <c r="AM58" s="5069"/>
      <c r="AN58" s="5069"/>
    </row>
    <row customHeight="true" hidden="true" ht="18" r="59">
      <c r="A59" s="5155">
        <v>26</v>
      </c>
      <c r="B59" s="5050" t="s">
        <v>4861</v>
      </c>
      <c r="C59" s="5155" t="s">
        <v>4905</v>
      </c>
      <c r="D59" s="5177"/>
      <c r="E59" s="5177"/>
      <c r="F59" s="5158">
        <v>0</v>
      </c>
      <c r="G59" s="5158">
        <v>0</v>
      </c>
      <c r="H59" s="5159" t="s">
        <v>4906</v>
      </c>
      <c r="I59" s="5160">
        <f>VLOOKUP(C59,'Data Products'!$A:$J,2,0)</f>
      </c>
      <c r="J59" s="5118">
        <f t="shared" si="9"/>
      </c>
      <c r="K59" s="5119">
        <v>45865</v>
      </c>
      <c r="L59" s="5059">
        <f t="shared" si="20"/>
      </c>
      <c r="M59" s="5055">
        <v>0</v>
      </c>
      <c r="N59" s="5055">
        <v>0</v>
      </c>
      <c r="O59" s="5055"/>
      <c r="P59" s="5055"/>
      <c r="Q59" s="5050" t="s">
        <v>4907</v>
      </c>
      <c r="R59" s="5132"/>
      <c r="S59" s="5132"/>
      <c r="T59" s="5178"/>
      <c r="U59" s="5132"/>
      <c r="V59" s="5132"/>
      <c r="W59" s="5132"/>
      <c r="X59" s="5132"/>
      <c r="Y59" s="5132"/>
      <c r="Z59" s="5132"/>
      <c r="AA59" s="5132"/>
      <c r="AB59" s="5163">
        <f t="shared" si="31"/>
      </c>
      <c r="AC59" s="5080">
        <f t="shared" si="1"/>
      </c>
      <c r="AD59" s="5062">
        <f t="shared" si="12"/>
      </c>
      <c r="AE59" s="5081">
        <f t="shared" si="23"/>
      </c>
      <c r="AF59" s="5164">
        <f>VLOOKUP(C59,'Data Products'!$A:$J,10,0)</f>
      </c>
      <c r="AG59" s="5165">
        <f t="shared" si="4"/>
      </c>
      <c r="AH59" s="5065">
        <f t="shared" si="16"/>
      </c>
      <c r="AI59" s="5168"/>
      <c r="AJ59" s="5171"/>
      <c r="AK59" s="5069">
        <v>50</v>
      </c>
      <c r="AL59" s="5068"/>
      <c r="AM59" s="5069"/>
      <c r="AN59" s="5069"/>
    </row>
    <row customHeight="true" hidden="true" ht="18" r="60">
      <c r="A60" s="5155">
        <v>27</v>
      </c>
      <c r="B60" s="5050" t="s">
        <v>4861</v>
      </c>
      <c r="C60" s="5155" t="s">
        <v>4908</v>
      </c>
      <c r="D60" s="5177"/>
      <c r="E60" s="5177"/>
      <c r="F60" s="5158">
        <v>0</v>
      </c>
      <c r="G60" s="5158">
        <v>0</v>
      </c>
      <c r="H60" s="5159"/>
      <c r="I60" s="5160">
        <f>VLOOKUP(C60,'Data Products'!$A:$J,2,0)</f>
      </c>
      <c r="J60" s="5118">
        <f t="shared" si="9"/>
      </c>
      <c r="K60" s="5119">
        <v>45866</v>
      </c>
      <c r="L60" s="5059">
        <f t="shared" si="20"/>
      </c>
      <c r="M60" s="5055">
        <v>0</v>
      </c>
      <c r="N60" s="5055">
        <v>0</v>
      </c>
      <c r="O60" s="5055"/>
      <c r="P60" s="5055"/>
      <c r="Q60" s="5050" t="s">
        <v>4907</v>
      </c>
      <c r="R60" s="5127"/>
      <c r="S60" s="5127"/>
      <c r="T60" s="5178"/>
      <c r="U60" s="5132"/>
      <c r="V60" s="5127"/>
      <c r="W60" s="5127"/>
      <c r="X60" s="5127"/>
      <c r="Y60" s="5127"/>
      <c r="Z60" s="5127"/>
      <c r="AA60" s="5127"/>
      <c r="AB60" s="5163">
        <f t="shared" si="31"/>
      </c>
      <c r="AC60" s="5080">
        <f t="shared" si="1"/>
      </c>
      <c r="AD60" s="5062">
        <f t="shared" si="12"/>
      </c>
      <c r="AE60" s="5081">
        <f t="shared" si="23"/>
      </c>
      <c r="AF60" s="5164">
        <f>VLOOKUP(C60,'Data Products'!$A:$J,10,0)</f>
      </c>
      <c r="AG60" s="5165">
        <f t="shared" si="4"/>
      </c>
      <c r="AH60" s="5065">
        <f t="shared" si="16"/>
      </c>
      <c r="AI60" s="5168"/>
      <c r="AJ60" s="5171"/>
      <c r="AK60" s="5069">
        <v>80</v>
      </c>
      <c r="AL60" s="5068"/>
      <c r="AM60" s="5069"/>
      <c r="AN60" s="5069"/>
    </row>
    <row customHeight="true" hidden="true" ht="18" r="61">
      <c r="A61" s="5155">
        <v>28</v>
      </c>
      <c r="B61" s="5050" t="s">
        <v>4861</v>
      </c>
      <c r="C61" s="5155" t="s">
        <v>4909</v>
      </c>
      <c r="D61" s="5177"/>
      <c r="E61" s="5177"/>
      <c r="F61" s="5158">
        <v>0</v>
      </c>
      <c r="G61" s="5158">
        <v>0</v>
      </c>
      <c r="H61" s="5159"/>
      <c r="I61" s="5160">
        <f>VLOOKUP(C61,'Data Products'!$A:$J,2,0)</f>
      </c>
      <c r="J61" s="5118">
        <f t="shared" si="9"/>
      </c>
      <c r="K61" s="5119">
        <v>45867</v>
      </c>
      <c r="L61" s="5059">
        <f t="shared" si="20"/>
      </c>
      <c r="M61" s="5055">
        <v>0</v>
      </c>
      <c r="N61" s="5055">
        <v>0</v>
      </c>
      <c r="O61" s="5055"/>
      <c r="P61" s="5055"/>
      <c r="Q61" s="5050" t="s">
        <v>4907</v>
      </c>
      <c r="R61" s="5127"/>
      <c r="S61" s="5127"/>
      <c r="T61" s="5162"/>
      <c r="U61" s="5132"/>
      <c r="V61" s="5127"/>
      <c r="W61" s="5127"/>
      <c r="X61" s="5127"/>
      <c r="Y61" s="5127"/>
      <c r="Z61" s="5127"/>
      <c r="AA61" s="5127"/>
      <c r="AB61" s="5163">
        <f t="shared" si="31"/>
      </c>
      <c r="AC61" s="5075">
        <f t="shared" si="1"/>
      </c>
      <c r="AD61" s="5062">
        <f t="shared" si="12"/>
      </c>
      <c r="AE61" s="5076">
        <f t="shared" si="23"/>
      </c>
      <c r="AF61" s="5164">
        <f>VLOOKUP(C61,'Data Products'!$A:$J,10,0)</f>
      </c>
      <c r="AG61" s="5165">
        <f t="shared" si="4"/>
      </c>
      <c r="AH61" s="5065">
        <f t="shared" si="16"/>
      </c>
      <c r="AI61" s="5168"/>
      <c r="AJ61" s="5171"/>
      <c r="AK61" s="5069">
        <v>60</v>
      </c>
      <c r="AL61" s="5068"/>
      <c r="AM61" s="5069"/>
      <c r="AN61" s="5069"/>
    </row>
    <row customHeight="true" hidden="true" ht="18" r="62">
      <c r="A62" s="5155">
        <v>29</v>
      </c>
      <c r="B62" s="5050" t="s">
        <v>4861</v>
      </c>
      <c r="C62" s="5155" t="s">
        <v>4910</v>
      </c>
      <c r="D62" s="5177"/>
      <c r="E62" s="5177"/>
      <c r="F62" s="5158">
        <v>0</v>
      </c>
      <c r="G62" s="5158">
        <v>0</v>
      </c>
      <c r="H62" s="5159" t="s">
        <v>4911</v>
      </c>
      <c r="I62" s="5160">
        <f>VLOOKUP(C62,'Data Products'!$A:$J,2,0)</f>
      </c>
      <c r="J62" s="5118">
        <f t="shared" si="9"/>
      </c>
      <c r="K62" s="5119">
        <v>45868</v>
      </c>
      <c r="L62" s="5059">
        <f t="shared" si="20"/>
      </c>
      <c r="M62" s="5055">
        <v>0</v>
      </c>
      <c r="N62" s="5055">
        <v>0</v>
      </c>
      <c r="O62" s="5055"/>
      <c r="P62" s="5055"/>
      <c r="Q62" s="5050" t="s">
        <v>4907</v>
      </c>
      <c r="R62" s="5127"/>
      <c r="S62" s="5127"/>
      <c r="T62" s="5162"/>
      <c r="U62" s="5132"/>
      <c r="V62" s="5127"/>
      <c r="W62" s="5127"/>
      <c r="X62" s="5127"/>
      <c r="Y62" s="5127"/>
      <c r="Z62" s="5127"/>
      <c r="AA62" s="5127"/>
      <c r="AB62" s="5163">
        <f t="shared" si="31"/>
      </c>
      <c r="AC62" s="5075">
        <f t="shared" si="1"/>
      </c>
      <c r="AD62" s="5062">
        <f t="shared" si="12"/>
      </c>
      <c r="AE62" s="5076">
        <f t="shared" si="23"/>
      </c>
      <c r="AF62" s="5164">
        <f>VLOOKUP(C62,'Data Products'!$A:$J,10,0)</f>
      </c>
      <c r="AG62" s="5165">
        <f t="shared" si="4"/>
      </c>
      <c r="AH62" s="5065">
        <f t="shared" si="16"/>
      </c>
      <c r="AI62" s="5168"/>
      <c r="AJ62" s="5171"/>
      <c r="AK62" s="5069">
        <v>40</v>
      </c>
      <c r="AL62" s="5068"/>
      <c r="AM62" s="5069"/>
      <c r="AN62" s="5069"/>
    </row>
    <row customHeight="true" hidden="true" ht="18" r="63">
      <c r="A63" s="5155">
        <v>30</v>
      </c>
      <c r="B63" s="5050" t="s">
        <v>4861</v>
      </c>
      <c r="C63" s="5155" t="s">
        <v>4912</v>
      </c>
      <c r="D63" s="5177"/>
      <c r="E63" s="5177"/>
      <c r="F63" s="5158">
        <v>0</v>
      </c>
      <c r="G63" s="5158">
        <v>0</v>
      </c>
      <c r="H63" s="5159"/>
      <c r="I63" s="5160">
        <f>VLOOKUP(C63,'Data Products'!$A:$J,2,0)</f>
      </c>
      <c r="J63" s="5118">
        <f t="shared" si="9"/>
      </c>
      <c r="K63" s="5119">
        <v>45869</v>
      </c>
      <c r="L63" s="5059">
        <f t="shared" si="20"/>
      </c>
      <c r="M63" s="5055">
        <v>0</v>
      </c>
      <c r="N63" s="5055">
        <v>0</v>
      </c>
      <c r="O63" s="5055"/>
      <c r="P63" s="5055"/>
      <c r="Q63" s="5050" t="s">
        <v>4907</v>
      </c>
      <c r="R63" s="5127"/>
      <c r="S63" s="5127"/>
      <c r="T63" s="5162"/>
      <c r="U63" s="5132"/>
      <c r="V63" s="5127"/>
      <c r="W63" s="5127"/>
      <c r="X63" s="5127"/>
      <c r="Y63" s="5127"/>
      <c r="Z63" s="5127"/>
      <c r="AA63" s="5127"/>
      <c r="AB63" s="5163">
        <f t="shared" si="31"/>
      </c>
      <c r="AC63" s="5075">
        <f t="shared" si="1"/>
      </c>
      <c r="AD63" s="5062">
        <f t="shared" si="12"/>
      </c>
      <c r="AE63" s="5076">
        <f t="shared" si="23"/>
      </c>
      <c r="AF63" s="5164">
        <f>VLOOKUP(C63,'Data Products'!$A:$J,10,0)</f>
      </c>
      <c r="AG63" s="5165">
        <f t="shared" si="4"/>
      </c>
      <c r="AH63" s="5065">
        <f t="shared" si="16"/>
      </c>
      <c r="AI63" s="5168"/>
      <c r="AJ63" s="5171"/>
      <c r="AK63" s="5069"/>
      <c r="AL63" s="5068"/>
      <c r="AM63" s="5069"/>
      <c r="AN63" s="5069"/>
    </row>
    <row customHeight="true" hidden="true" ht="18" r="64">
      <c r="A64" s="5155">
        <v>31</v>
      </c>
      <c r="B64" s="5050" t="s">
        <v>4861</v>
      </c>
      <c r="C64" s="5155" t="s">
        <v>4913</v>
      </c>
      <c r="D64" s="5177"/>
      <c r="E64" s="5177"/>
      <c r="F64" s="5158">
        <v>0</v>
      </c>
      <c r="G64" s="5158">
        <v>0</v>
      </c>
      <c r="H64" s="5159"/>
      <c r="I64" s="5160">
        <f>VLOOKUP(C64,'Data Products'!$A:$J,2,0)</f>
      </c>
      <c r="J64" s="5118">
        <f t="shared" si="9"/>
      </c>
      <c r="K64" s="5119">
        <v>45870</v>
      </c>
      <c r="L64" s="5059">
        <f t="shared" si="20"/>
      </c>
      <c r="M64" s="5055">
        <v>0</v>
      </c>
      <c r="N64" s="5055">
        <v>0</v>
      </c>
      <c r="O64" s="5055"/>
      <c r="P64" s="5055"/>
      <c r="Q64" s="5050" t="s">
        <v>4907</v>
      </c>
      <c r="R64" s="5127"/>
      <c r="S64" s="5127"/>
      <c r="T64" s="5162"/>
      <c r="U64" s="5132"/>
      <c r="V64" s="5127"/>
      <c r="W64" s="5127"/>
      <c r="X64" s="5127"/>
      <c r="Y64" s="5127"/>
      <c r="Z64" s="5127"/>
      <c r="AA64" s="5127"/>
      <c r="AB64" s="5163">
        <f t="shared" si="31"/>
      </c>
      <c r="AC64" s="5080">
        <f t="shared" si="1"/>
      </c>
      <c r="AD64" s="5062">
        <f t="shared" si="12"/>
      </c>
      <c r="AE64" s="5081">
        <f t="shared" si="23"/>
      </c>
      <c r="AF64" s="5164">
        <f>VLOOKUP(C64,'Data Products'!$A:$J,10,0)</f>
      </c>
      <c r="AG64" s="5165">
        <f t="shared" si="4"/>
      </c>
      <c r="AH64" s="5065">
        <f t="shared" si="16"/>
      </c>
      <c r="AI64" s="5168"/>
      <c r="AJ64" s="5171"/>
      <c r="AK64" s="5069"/>
      <c r="AL64" s="5068"/>
      <c r="AM64" s="5069"/>
      <c r="AN64" s="5069"/>
    </row>
    <row customHeight="true" hidden="true" ht="18" r="65">
      <c r="A65" s="5155">
        <v>32</v>
      </c>
      <c r="B65" s="5050" t="s">
        <v>4861</v>
      </c>
      <c r="C65" s="5155" t="s">
        <v>4914</v>
      </c>
      <c r="D65" s="5177"/>
      <c r="E65" s="5177"/>
      <c r="F65" s="5158">
        <v>0</v>
      </c>
      <c r="G65" s="5158">
        <v>0</v>
      </c>
      <c r="H65" s="5159"/>
      <c r="I65" s="5160">
        <f>VLOOKUP(C65,'Data Products'!$A:$J,2,0)</f>
      </c>
      <c r="J65" s="5118">
        <f t="shared" si="9"/>
      </c>
      <c r="K65" s="5119">
        <v>45871</v>
      </c>
      <c r="L65" s="5059">
        <f t="shared" si="20"/>
      </c>
      <c r="M65" s="5055">
        <v>0</v>
      </c>
      <c r="N65" s="5055">
        <v>0</v>
      </c>
      <c r="O65" s="5055"/>
      <c r="P65" s="5055"/>
      <c r="Q65" s="5050" t="s">
        <v>4915</v>
      </c>
      <c r="R65" s="5127"/>
      <c r="S65" s="5127"/>
      <c r="T65" s="5162"/>
      <c r="U65" s="5132"/>
      <c r="V65" s="5127"/>
      <c r="W65" s="5127"/>
      <c r="X65" s="5127"/>
      <c r="Y65" s="5127"/>
      <c r="Z65" s="5127"/>
      <c r="AA65" s="5127"/>
      <c r="AB65" s="5163">
        <f t="shared" si="31"/>
      </c>
      <c r="AC65" s="5075">
        <f t="shared" si="1"/>
      </c>
      <c r="AD65" s="5062">
        <f t="shared" si="12"/>
      </c>
      <c r="AE65" s="5076">
        <f t="shared" si="23"/>
      </c>
      <c r="AF65" s="5164">
        <f>VLOOKUP(C65,'Data Products'!$A:$J,10,0)</f>
      </c>
      <c r="AG65" s="5165">
        <f t="shared" si="4"/>
      </c>
      <c r="AH65" s="5065">
        <f t="shared" si="16"/>
      </c>
      <c r="AI65" s="5168"/>
      <c r="AJ65" s="5171"/>
      <c r="AK65" s="5069"/>
      <c r="AL65" s="5068"/>
      <c r="AM65" s="5069"/>
      <c r="AN65" s="5069"/>
    </row>
    <row customHeight="true" hidden="true" ht="18" r="66">
      <c r="A66" s="5155">
        <v>33</v>
      </c>
      <c r="B66" s="5050" t="s">
        <v>4861</v>
      </c>
      <c r="C66" s="5155" t="s">
        <v>4916</v>
      </c>
      <c r="D66" s="5177"/>
      <c r="E66" s="5177"/>
      <c r="F66" s="5158">
        <v>0</v>
      </c>
      <c r="G66" s="5158">
        <v>0</v>
      </c>
      <c r="H66" s="5159"/>
      <c r="I66" s="5160">
        <f>VLOOKUP(C66,'Data Products'!$A:$J,2,0)</f>
      </c>
      <c r="J66" s="5118">
        <f t="shared" si="9"/>
      </c>
      <c r="K66" s="5119">
        <v>45872</v>
      </c>
      <c r="L66" s="5059">
        <f t="shared" si="20"/>
      </c>
      <c r="M66" s="5055">
        <v>0</v>
      </c>
      <c r="N66" s="5055">
        <v>0</v>
      </c>
      <c r="O66" s="5055"/>
      <c r="P66" s="5055"/>
      <c r="Q66" s="5050" t="s">
        <v>4915</v>
      </c>
      <c r="R66" s="5127"/>
      <c r="S66" s="5127"/>
      <c r="T66" s="5162"/>
      <c r="U66" s="5132"/>
      <c r="V66" s="5127"/>
      <c r="W66" s="5127"/>
      <c r="X66" s="5127"/>
      <c r="Y66" s="5127"/>
      <c r="Z66" s="5127"/>
      <c r="AA66" s="5127"/>
      <c r="AB66" s="5163">
        <f t="shared" si="31"/>
      </c>
      <c r="AC66" s="5075">
        <f t="shared" si="1"/>
      </c>
      <c r="AD66" s="5062">
        <f t="shared" si="12"/>
      </c>
      <c r="AE66" s="5076">
        <f t="shared" si="23"/>
      </c>
      <c r="AF66" s="5164">
        <f>VLOOKUP(C66,'Data Products'!$A:$J,10,0)</f>
      </c>
      <c r="AG66" s="5165">
        <f t="shared" si="4"/>
      </c>
      <c r="AH66" s="5065">
        <f t="shared" si="16"/>
      </c>
      <c r="AI66" s="5168"/>
      <c r="AJ66" s="5171"/>
      <c r="AK66" s="5069"/>
      <c r="AL66" s="5068"/>
      <c r="AM66" s="5069"/>
      <c r="AN66" s="5069"/>
    </row>
    <row customHeight="true" hidden="true" ht="18" r="67">
      <c r="A67" s="5155">
        <v>34</v>
      </c>
      <c r="B67" s="5172" t="s">
        <v>4861</v>
      </c>
      <c r="C67" s="5179" t="s">
        <v>4917</v>
      </c>
      <c r="D67" s="5177"/>
      <c r="E67" s="5177"/>
      <c r="F67" s="5158">
        <v>0</v>
      </c>
      <c r="G67" s="5158">
        <v>0</v>
      </c>
      <c r="H67" s="5159"/>
      <c r="I67" s="5160">
        <f>VLOOKUP(C67,'Data Products'!$A:$J,2,0)</f>
      </c>
      <c r="J67" s="5118">
        <f t="shared" si="9"/>
      </c>
      <c r="K67" s="5119">
        <v>45873</v>
      </c>
      <c r="L67" s="5059">
        <f t="shared" si="20"/>
      </c>
      <c r="M67" s="5055">
        <v>0</v>
      </c>
      <c r="N67" s="5055">
        <v>0</v>
      </c>
      <c r="O67" s="5082"/>
      <c r="P67" s="5082"/>
      <c r="Q67" s="5050" t="s">
        <v>4915</v>
      </c>
      <c r="R67" s="5127"/>
      <c r="S67" s="5127"/>
      <c r="T67" s="5162"/>
      <c r="U67" s="5127"/>
      <c r="V67" s="5127"/>
      <c r="W67" s="5127"/>
      <c r="X67" s="5127"/>
      <c r="Y67" s="5127"/>
      <c r="Z67" s="5127"/>
      <c r="AA67" s="5127"/>
      <c r="AB67" s="5163">
        <f t="shared" si="31"/>
      </c>
      <c r="AC67" s="5075">
        <f t="shared" si="1"/>
      </c>
      <c r="AD67" s="5062">
        <f t="shared" si="12"/>
      </c>
      <c r="AE67" s="5076">
        <f t="shared" si="23"/>
      </c>
      <c r="AF67" s="5164">
        <f>VLOOKUP(C67,'Data Products'!$A:$J,10,0)</f>
      </c>
      <c r="AG67" s="5165">
        <f t="shared" si="4"/>
      </c>
      <c r="AH67" s="5065">
        <f t="shared" si="16"/>
      </c>
      <c r="AI67" s="5168"/>
      <c r="AJ67" s="5171"/>
      <c r="AK67" s="5069"/>
      <c r="AL67" s="5068"/>
      <c r="AM67" s="5069"/>
      <c r="AN67" s="5069"/>
    </row>
    <row customHeight="true" hidden="true" ht="18" r="68">
      <c r="A68" s="5155">
        <v>35</v>
      </c>
      <c r="B68" s="5155" t="s">
        <v>4811</v>
      </c>
      <c r="C68" s="5155" t="s">
        <v>4918</v>
      </c>
      <c r="D68" s="5176" t="s">
        <v>4919</v>
      </c>
      <c r="E68" s="5176" t="s">
        <v>4919</v>
      </c>
      <c r="F68" s="5158">
        <v>0</v>
      </c>
      <c r="G68" s="5158">
        <v>0</v>
      </c>
      <c r="H68" s="5180"/>
      <c r="I68" s="5160">
        <f>VLOOKUP(C68,'Data Products'!$A:$J,2,0)</f>
      </c>
      <c r="J68" s="5118">
        <f t="shared" si="9"/>
      </c>
      <c r="K68" s="5119">
        <v>45874</v>
      </c>
      <c r="L68" s="5059">
        <f t="shared" si="20"/>
      </c>
      <c r="M68" s="5082">
        <v>0</v>
      </c>
      <c r="N68" s="5082">
        <v>0</v>
      </c>
      <c r="O68" s="5055"/>
      <c r="P68" s="5055"/>
      <c r="Q68" s="5172" t="s">
        <v>4920</v>
      </c>
      <c r="R68" s="5127"/>
      <c r="S68" s="5127"/>
      <c r="T68" s="5162"/>
      <c r="U68" s="5127"/>
      <c r="V68" s="5127"/>
      <c r="W68" s="5127"/>
      <c r="X68" s="5127"/>
      <c r="Y68" s="5127"/>
      <c r="Z68" s="5127"/>
      <c r="AA68" s="5127"/>
      <c r="AB68" s="5163">
        <f t="shared" si="31"/>
      </c>
      <c r="AC68" s="5080">
        <f t="shared" si="1"/>
      </c>
      <c r="AD68" s="5062">
        <f t="shared" si="12"/>
      </c>
      <c r="AE68" s="5081">
        <f t="shared" si="23"/>
      </c>
      <c r="AF68" s="5164">
        <f>VLOOKUP(C68,'Data Products'!$A:$J,10,0)</f>
      </c>
      <c r="AG68" s="5165">
        <f t="shared" si="4"/>
      </c>
      <c r="AH68" s="5065">
        <f t="shared" si="16"/>
      </c>
      <c r="AI68" s="5168"/>
      <c r="AJ68" s="5171"/>
      <c r="AK68" s="5069">
        <v>50</v>
      </c>
      <c r="AL68" s="5068"/>
      <c r="AM68" s="5069"/>
      <c r="AN68" s="5069"/>
    </row>
    <row customHeight="true" hidden="true" ht="18" r="69">
      <c r="A69" s="5155">
        <v>36</v>
      </c>
      <c r="B69" s="5173" t="s">
        <v>4869</v>
      </c>
      <c r="C69" s="5181" t="s">
        <v>4921</v>
      </c>
      <c r="D69" s="5177"/>
      <c r="E69" s="5177"/>
      <c r="F69" s="5158">
        <v>0</v>
      </c>
      <c r="G69" s="5158">
        <v>0</v>
      </c>
      <c r="H69" s="5159"/>
      <c r="I69" s="5160">
        <f>VLOOKUP(C69,'Data Products'!$A:$J,2,0)</f>
      </c>
      <c r="J69" s="5118">
        <f t="shared" si="9"/>
      </c>
      <c r="K69" s="5119">
        <v>45875</v>
      </c>
      <c r="L69" s="5059">
        <f t="shared" si="20"/>
      </c>
      <c r="M69" s="5055">
        <v>0</v>
      </c>
      <c r="N69" s="5055">
        <v>0</v>
      </c>
      <c r="O69" s="5087"/>
      <c r="P69" s="5087"/>
      <c r="Q69" s="5050" t="s">
        <v>4920</v>
      </c>
      <c r="R69" s="5127"/>
      <c r="S69" s="5127"/>
      <c r="T69" s="5162"/>
      <c r="U69" s="5127"/>
      <c r="V69" s="5127"/>
      <c r="W69" s="5127"/>
      <c r="X69" s="5127"/>
      <c r="Y69" s="5127"/>
      <c r="Z69" s="5127"/>
      <c r="AA69" s="5127"/>
      <c r="AB69" s="5163">
        <f t="shared" si="31"/>
      </c>
      <c r="AC69" s="5080">
        <f t="shared" si="1"/>
      </c>
      <c r="AD69" s="5062">
        <f t="shared" si="12"/>
      </c>
      <c r="AE69" s="5081">
        <f t="shared" si="23"/>
      </c>
      <c r="AF69" s="5164">
        <f>VLOOKUP(C69,'Data Products'!$A:$J,10,0)</f>
      </c>
      <c r="AG69" s="5165">
        <f t="shared" si="4"/>
      </c>
      <c r="AH69" s="5065">
        <f t="shared" si="16"/>
      </c>
      <c r="AI69" s="5168"/>
      <c r="AJ69" s="5182"/>
      <c r="AK69" s="5183"/>
      <c r="AL69" s="5184"/>
      <c r="AM69" s="5183"/>
      <c r="AN69" s="5183"/>
    </row>
    <row customHeight="true" hidden="true" ht="18" r="70">
      <c r="A70" s="5155">
        <v>37</v>
      </c>
      <c r="B70" s="5173" t="s">
        <v>4869</v>
      </c>
      <c r="C70" s="5155" t="s">
        <v>4922</v>
      </c>
      <c r="D70" s="5177"/>
      <c r="E70" s="5177"/>
      <c r="F70" s="5158">
        <v>0</v>
      </c>
      <c r="G70" s="5158">
        <v>0</v>
      </c>
      <c r="H70" s="5185"/>
      <c r="I70" s="5160">
        <f>VLOOKUP(C70,'Data Products'!$A:$J,2,0)</f>
      </c>
      <c r="J70" s="5118">
        <f t="shared" si="9"/>
      </c>
      <c r="K70" s="5119">
        <v>45876</v>
      </c>
      <c r="L70" s="5059">
        <f t="shared" si="20"/>
      </c>
      <c r="M70" s="5055">
        <v>0</v>
      </c>
      <c r="N70" s="5055">
        <v>0</v>
      </c>
      <c r="O70" s="5055"/>
      <c r="P70" s="5055"/>
      <c r="Q70" s="5050" t="s">
        <v>4920</v>
      </c>
      <c r="R70" s="5127"/>
      <c r="S70" s="5127"/>
      <c r="T70" s="5162"/>
      <c r="U70" s="5127"/>
      <c r="V70" s="5127"/>
      <c r="W70" s="5127"/>
      <c r="X70" s="5127"/>
      <c r="Y70" s="5127"/>
      <c r="Z70" s="5127"/>
      <c r="AA70" s="5127"/>
      <c r="AB70" s="5163">
        <f t="shared" si="31"/>
      </c>
      <c r="AC70" s="5080">
        <f t="shared" si="1"/>
      </c>
      <c r="AD70" s="5062">
        <f t="shared" si="12"/>
      </c>
      <c r="AE70" s="5081">
        <f t="shared" si="23"/>
      </c>
      <c r="AF70" s="5164">
        <f>VLOOKUP(C70,'Data Products'!$A:$J,10,0)</f>
      </c>
      <c r="AG70" s="5165">
        <f t="shared" si="4"/>
      </c>
      <c r="AH70" s="5065">
        <f t="shared" si="16"/>
      </c>
      <c r="AI70" s="5168"/>
      <c r="AJ70" s="5171"/>
      <c r="AK70" s="5069"/>
      <c r="AL70" s="5068"/>
      <c r="AM70" s="5069"/>
      <c r="AN70" s="5069"/>
    </row>
    <row customHeight="true" hidden="true" ht="18" r="71">
      <c r="A71" s="5155">
        <v>38</v>
      </c>
      <c r="B71" s="5173" t="s">
        <v>4869</v>
      </c>
      <c r="C71" s="5155" t="s">
        <v>4923</v>
      </c>
      <c r="D71" s="5177"/>
      <c r="E71" s="5177"/>
      <c r="F71" s="5158">
        <v>0</v>
      </c>
      <c r="G71" s="5158">
        <v>0</v>
      </c>
      <c r="H71" s="5185"/>
      <c r="I71" s="5160">
        <f>VLOOKUP(C71,'Data Products'!$A:$J,2,0)</f>
      </c>
      <c r="J71" s="5118">
        <f t="shared" si="9"/>
      </c>
      <c r="K71" s="5119">
        <v>45877</v>
      </c>
      <c r="L71" s="5059">
        <f t="shared" si="20"/>
      </c>
      <c r="M71" s="5055">
        <v>0</v>
      </c>
      <c r="N71" s="5055">
        <v>0</v>
      </c>
      <c r="O71" s="5055"/>
      <c r="P71" s="5055"/>
      <c r="Q71" s="5050" t="s">
        <v>4920</v>
      </c>
      <c r="R71" s="5127"/>
      <c r="S71" s="5127"/>
      <c r="T71" s="5162"/>
      <c r="U71" s="5127"/>
      <c r="V71" s="5127"/>
      <c r="W71" s="5127"/>
      <c r="X71" s="5127"/>
      <c r="Y71" s="5127"/>
      <c r="Z71" s="5127"/>
      <c r="AA71" s="5127"/>
      <c r="AB71" s="5163">
        <f t="shared" si="31"/>
      </c>
      <c r="AC71" s="5080">
        <f t="shared" si="1"/>
      </c>
      <c r="AD71" s="5062">
        <f t="shared" si="12"/>
      </c>
      <c r="AE71" s="5081">
        <f t="shared" si="23"/>
      </c>
      <c r="AF71" s="5164">
        <f>VLOOKUP(C71,'Data Products'!$A:$J,10,0)</f>
      </c>
      <c r="AG71" s="5165">
        <f t="shared" si="4"/>
      </c>
      <c r="AH71" s="5065">
        <f t="shared" si="16"/>
      </c>
      <c r="AI71" s="5168"/>
      <c r="AJ71" s="5171"/>
      <c r="AK71" s="5069"/>
      <c r="AL71" s="5068"/>
      <c r="AM71" s="5069"/>
      <c r="AN71" s="5069"/>
    </row>
    <row customHeight="true" hidden="true" ht="18" r="72">
      <c r="A72" s="5155">
        <v>39</v>
      </c>
      <c r="B72" s="5173" t="s">
        <v>4811</v>
      </c>
      <c r="C72" s="5155" t="s">
        <v>4924</v>
      </c>
      <c r="D72" s="5176" t="s">
        <v>4925</v>
      </c>
      <c r="E72" s="5176" t="s">
        <v>4925</v>
      </c>
      <c r="F72" s="5158">
        <v>0</v>
      </c>
      <c r="G72" s="5158">
        <v>0</v>
      </c>
      <c r="H72" s="5185"/>
      <c r="I72" s="5160">
        <f>VLOOKUP(C72,'Data Products'!$A:$J,2,0)</f>
      </c>
      <c r="J72" s="5118">
        <f t="shared" si="9"/>
      </c>
      <c r="K72" s="5119">
        <v>45878</v>
      </c>
      <c r="L72" s="5059">
        <f t="shared" si="20"/>
      </c>
      <c r="M72" s="5055">
        <v>0</v>
      </c>
      <c r="N72" s="5055">
        <v>0</v>
      </c>
      <c r="O72" s="5055"/>
      <c r="P72" s="5055"/>
      <c r="Q72" s="5050" t="s">
        <v>4926</v>
      </c>
      <c r="R72" s="5127"/>
      <c r="S72" s="5127"/>
      <c r="T72" s="5162"/>
      <c r="U72" s="5127"/>
      <c r="V72" s="5127"/>
      <c r="W72" s="5127"/>
      <c r="X72" s="5127"/>
      <c r="Y72" s="5127"/>
      <c r="Z72" s="5127"/>
      <c r="AA72" s="5127"/>
      <c r="AB72" s="5163">
        <f t="shared" si="31"/>
      </c>
      <c r="AC72" s="5080">
        <f t="shared" si="1"/>
      </c>
      <c r="AD72" s="5062">
        <f t="shared" si="12"/>
      </c>
      <c r="AE72" s="5081">
        <f t="shared" si="23"/>
      </c>
      <c r="AF72" s="5164">
        <f>VLOOKUP(C72,'Data Products'!$A:$J,10,0)</f>
      </c>
      <c r="AG72" s="5165">
        <f t="shared" si="4"/>
      </c>
      <c r="AH72" s="5065"/>
      <c r="AI72" s="5168"/>
      <c r="AJ72" s="5171"/>
      <c r="AK72" s="5069"/>
      <c r="AL72" s="5068"/>
      <c r="AM72" s="5069"/>
      <c r="AN72" s="5069"/>
    </row>
    <row customHeight="true" hidden="true" ht="18" r="73">
      <c r="A73" s="5155">
        <v>40</v>
      </c>
      <c r="B73" s="5050" t="s">
        <v>4861</v>
      </c>
      <c r="C73" s="5155" t="s">
        <v>4927</v>
      </c>
      <c r="D73" s="5186"/>
      <c r="E73" s="5186"/>
      <c r="F73" s="5158">
        <v>0</v>
      </c>
      <c r="G73" s="5158">
        <v>0</v>
      </c>
      <c r="H73" s="5185"/>
      <c r="I73" s="5160">
        <f>VLOOKUP(C73,'Data Products'!$A:$J,2,0)</f>
      </c>
      <c r="J73" s="5118">
        <f t="shared" si="9"/>
      </c>
      <c r="K73" s="5119">
        <v>45879</v>
      </c>
      <c r="L73" s="5059">
        <f t="shared" si="20"/>
      </c>
      <c r="M73" s="5055">
        <v>0</v>
      </c>
      <c r="N73" s="5055">
        <v>0</v>
      </c>
      <c r="O73" s="5074"/>
      <c r="P73" s="5074"/>
      <c r="Q73" s="5050" t="s">
        <v>4928</v>
      </c>
      <c r="R73" s="5127"/>
      <c r="S73" s="5127"/>
      <c r="T73" s="5162"/>
      <c r="U73" s="5127"/>
      <c r="V73" s="5127"/>
      <c r="W73" s="5127"/>
      <c r="X73" s="5127"/>
      <c r="Y73" s="5127"/>
      <c r="Z73" s="5127"/>
      <c r="AA73" s="5127"/>
      <c r="AB73" s="5187">
        <f t="shared" si="31"/>
      </c>
      <c r="AC73" s="5188">
        <f t="shared" si="1"/>
      </c>
      <c r="AD73" s="5062">
        <f t="shared" si="12"/>
      </c>
      <c r="AE73" s="5076">
        <f t="shared" si="23"/>
      </c>
      <c r="AF73" s="5164">
        <f>VLOOKUP(C73,'Data Products'!$A:$J,10,0)</f>
      </c>
      <c r="AG73" s="5165">
        <f t="shared" si="4"/>
      </c>
      <c r="AH73" s="5065">
        <f t="shared" ref="AH73:AH105" si="17">IF(J73&lt;=90,F73,0)</f>
      </c>
      <c r="AI73" s="5168"/>
      <c r="AJ73" s="5171"/>
      <c r="AK73" s="5069"/>
      <c r="AL73" s="5068"/>
      <c r="AM73" s="5069"/>
      <c r="AN73" s="5069"/>
    </row>
    <row customHeight="true" hidden="true" ht="18" r="74">
      <c r="A74" s="5155">
        <v>41</v>
      </c>
      <c r="B74" s="5050" t="s">
        <v>4861</v>
      </c>
      <c r="C74" s="5155" t="s">
        <v>4929</v>
      </c>
      <c r="D74" s="5177"/>
      <c r="E74" s="5177"/>
      <c r="F74" s="5158">
        <v>0</v>
      </c>
      <c r="G74" s="5158">
        <v>0</v>
      </c>
      <c r="H74" s="5185"/>
      <c r="I74" s="5160">
        <f>VLOOKUP(C74,'Data Products'!$A:$J,2,0)</f>
      </c>
      <c r="J74" s="5118">
        <f t="shared" si="9"/>
      </c>
      <c r="K74" s="5119">
        <v>45880</v>
      </c>
      <c r="L74" s="5059">
        <f t="shared" si="20"/>
      </c>
      <c r="M74" s="5055">
        <v>0</v>
      </c>
      <c r="N74" s="5055">
        <v>0</v>
      </c>
      <c r="O74" s="5189"/>
      <c r="P74" s="5189"/>
      <c r="Q74" s="5050" t="s">
        <v>4928</v>
      </c>
      <c r="R74" s="5127"/>
      <c r="S74" s="5127"/>
      <c r="T74" s="5127"/>
      <c r="U74" s="5127"/>
      <c r="V74" s="5127"/>
      <c r="W74" s="5127"/>
      <c r="X74" s="5127"/>
      <c r="Y74" s="5127"/>
      <c r="Z74" s="5127"/>
      <c r="AA74" s="5127"/>
      <c r="AB74" s="5163">
        <f t="shared" si="31"/>
      </c>
      <c r="AC74" s="5188">
        <f t="shared" si="1"/>
      </c>
      <c r="AD74" s="5062">
        <f t="shared" si="12"/>
      </c>
      <c r="AE74" s="5076">
        <f t="shared" si="23"/>
      </c>
      <c r="AF74" s="5164">
        <f>VLOOKUP(C74,'Data Products'!$A:$J,10,0)</f>
      </c>
      <c r="AG74" s="5165">
        <f t="shared" si="4"/>
      </c>
      <c r="AH74" s="5065">
        <f t="shared" si="17"/>
      </c>
      <c r="AI74" s="5168"/>
      <c r="AJ74" s="5171"/>
      <c r="AK74" s="5069"/>
      <c r="AL74" s="5068"/>
      <c r="AM74" s="5069"/>
      <c r="AN74" s="5069"/>
    </row>
    <row customHeight="true" hidden="true" ht="18" r="75">
      <c r="A75" s="5155">
        <v>42</v>
      </c>
      <c r="B75" s="5050" t="s">
        <v>4861</v>
      </c>
      <c r="C75" s="5155" t="s">
        <v>4930</v>
      </c>
      <c r="D75" s="5177"/>
      <c r="E75" s="5177"/>
      <c r="F75" s="5158">
        <v>0</v>
      </c>
      <c r="G75" s="5158">
        <v>0</v>
      </c>
      <c r="H75" s="5185"/>
      <c r="I75" s="5160">
        <f>VLOOKUP(C75,'Data Products'!$A:$J,2,0)</f>
      </c>
      <c r="J75" s="5118">
        <f t="shared" si="9"/>
      </c>
      <c r="K75" s="5119">
        <v>45881</v>
      </c>
      <c r="L75" s="5059">
        <f t="shared" si="20"/>
      </c>
      <c r="M75" s="5055">
        <v>0</v>
      </c>
      <c r="N75" s="5055">
        <v>0</v>
      </c>
      <c r="O75" s="5189"/>
      <c r="P75" s="5189"/>
      <c r="Q75" s="5050" t="s">
        <v>4928</v>
      </c>
      <c r="R75" s="5127"/>
      <c r="S75" s="5127"/>
      <c r="T75" s="5127"/>
      <c r="U75" s="5127"/>
      <c r="V75" s="5127"/>
      <c r="W75" s="5127"/>
      <c r="X75" s="5127"/>
      <c r="Y75" s="5127"/>
      <c r="Z75" s="5127"/>
      <c r="AA75" s="5127"/>
      <c r="AB75" s="5163">
        <f t="shared" si="31"/>
      </c>
      <c r="AC75" s="5188">
        <f t="shared" si="1"/>
      </c>
      <c r="AD75" s="5062">
        <f t="shared" si="12"/>
      </c>
      <c r="AE75" s="5076">
        <f t="shared" si="23"/>
      </c>
      <c r="AF75" s="5164">
        <f>VLOOKUP(C75,'Data Products'!$A:$J,10,0)</f>
      </c>
      <c r="AG75" s="5165">
        <f t="shared" si="4"/>
      </c>
      <c r="AH75" s="5065">
        <f t="shared" si="17"/>
      </c>
      <c r="AI75" s="5168"/>
      <c r="AJ75" s="5171"/>
      <c r="AK75" s="5069"/>
      <c r="AL75" s="5068"/>
      <c r="AM75" s="5069"/>
      <c r="AN75" s="5069"/>
    </row>
    <row customHeight="true" hidden="true" ht="18" r="76">
      <c r="A76" s="5155">
        <v>43</v>
      </c>
      <c r="B76" s="5050" t="s">
        <v>4861</v>
      </c>
      <c r="C76" s="5155" t="s">
        <v>4931</v>
      </c>
      <c r="D76" s="5177"/>
      <c r="E76" s="5177"/>
      <c r="F76" s="5158">
        <v>0</v>
      </c>
      <c r="G76" s="5158">
        <v>0</v>
      </c>
      <c r="H76" s="5185"/>
      <c r="I76" s="5160">
        <f>VLOOKUP(C76,'Data Products'!$A:$J,2,0)</f>
      </c>
      <c r="J76" s="5118">
        <f t="shared" si="9"/>
      </c>
      <c r="K76" s="5119">
        <v>45882</v>
      </c>
      <c r="L76" s="5059">
        <f t="shared" si="20"/>
      </c>
      <c r="M76" s="5055">
        <v>0</v>
      </c>
      <c r="N76" s="5055">
        <v>0</v>
      </c>
      <c r="O76" s="5189"/>
      <c r="P76" s="5189"/>
      <c r="Q76" s="5050" t="s">
        <v>4928</v>
      </c>
      <c r="R76" s="5127"/>
      <c r="S76" s="5127"/>
      <c r="T76" s="5127"/>
      <c r="U76" s="5127"/>
      <c r="V76" s="5127"/>
      <c r="W76" s="5127"/>
      <c r="X76" s="5127"/>
      <c r="Y76" s="5127"/>
      <c r="Z76" s="5127"/>
      <c r="AA76" s="5127"/>
      <c r="AB76" s="5163">
        <f t="shared" si="31"/>
      </c>
      <c r="AC76" s="5188">
        <f t="shared" si="1"/>
      </c>
      <c r="AD76" s="5062">
        <f t="shared" si="12"/>
      </c>
      <c r="AE76" s="5076">
        <f t="shared" si="23"/>
      </c>
      <c r="AF76" s="5164">
        <f>VLOOKUP(C76,'Data Products'!$A:$J,10,0)</f>
      </c>
      <c r="AG76" s="5165">
        <f t="shared" si="4"/>
      </c>
      <c r="AH76" s="5065">
        <f t="shared" si="17"/>
      </c>
      <c r="AI76" s="5168"/>
      <c r="AJ76" s="5171"/>
      <c r="AK76" s="5069"/>
      <c r="AL76" s="5068"/>
      <c r="AM76" s="5069"/>
      <c r="AN76" s="5069"/>
    </row>
    <row customHeight="true" hidden="true" ht="18" r="77">
      <c r="A77" s="5155">
        <v>44</v>
      </c>
      <c r="B77" s="5050" t="s">
        <v>4811</v>
      </c>
      <c r="C77" s="5128" t="s">
        <v>4932</v>
      </c>
      <c r="D77" s="5176" t="s">
        <v>4932</v>
      </c>
      <c r="E77" s="5176" t="s">
        <v>4932</v>
      </c>
      <c r="F77" s="5158">
        <v>0</v>
      </c>
      <c r="G77" s="5158">
        <v>0</v>
      </c>
      <c r="H77" s="5185"/>
      <c r="I77" s="5160">
        <f>VLOOKUP(C77,'Data Products'!$A:$J,2,0)</f>
      </c>
      <c r="J77" s="5118">
        <f t="shared" si="9"/>
      </c>
      <c r="K77" s="5119">
        <v>45883</v>
      </c>
      <c r="L77" s="5059">
        <f t="shared" si="20"/>
      </c>
      <c r="M77" s="5055">
        <v>0</v>
      </c>
      <c r="N77" s="5055">
        <v>0</v>
      </c>
      <c r="O77" s="5189"/>
      <c r="P77" s="5189"/>
      <c r="Q77" s="5050" t="s">
        <v>4928</v>
      </c>
      <c r="R77" s="5127"/>
      <c r="S77" s="5127"/>
      <c r="T77" s="5127"/>
      <c r="U77" s="5127"/>
      <c r="V77" s="5127"/>
      <c r="W77" s="5127"/>
      <c r="X77" s="5127"/>
      <c r="Y77" s="5127"/>
      <c r="Z77" s="5127"/>
      <c r="AA77" s="5127"/>
      <c r="AB77" s="5163">
        <f t="shared" si="31"/>
      </c>
      <c r="AC77" s="5190">
        <f t="shared" si="1"/>
      </c>
      <c r="AD77" s="5062">
        <f t="shared" si="12"/>
      </c>
      <c r="AE77" s="5081">
        <f t="shared" si="23"/>
      </c>
      <c r="AF77" s="5164">
        <f>VLOOKUP(C77,'Data Products'!$A:$J,10,0)</f>
      </c>
      <c r="AG77" s="5165">
        <f t="shared" si="4"/>
      </c>
      <c r="AH77" s="5065">
        <f t="shared" si="17"/>
      </c>
      <c r="AI77" s="5168"/>
      <c r="AJ77" s="5171"/>
      <c r="AK77" s="5069"/>
      <c r="AL77" s="5068"/>
      <c r="AM77" s="5069"/>
      <c r="AN77" s="5069"/>
    </row>
    <row customHeight="true" hidden="true" ht="18" r="78">
      <c r="A78" s="5155">
        <v>45</v>
      </c>
      <c r="B78" s="5050" t="s">
        <v>4861</v>
      </c>
      <c r="C78" s="5155" t="s">
        <v>4933</v>
      </c>
      <c r="D78" s="5177"/>
      <c r="E78" s="5177"/>
      <c r="F78" s="5158">
        <v>0</v>
      </c>
      <c r="G78" s="5158">
        <v>0</v>
      </c>
      <c r="H78" s="5185"/>
      <c r="I78" s="5160">
        <f>VLOOKUP(C78,'Data Products'!$A:$J,2,0)</f>
      </c>
      <c r="J78" s="5118">
        <f t="shared" si="9"/>
      </c>
      <c r="K78" s="5119">
        <v>45884</v>
      </c>
      <c r="L78" s="5059">
        <f t="shared" si="20"/>
      </c>
      <c r="M78" s="5055">
        <v>0</v>
      </c>
      <c r="N78" s="5055">
        <v>0</v>
      </c>
      <c r="O78" s="5189"/>
      <c r="P78" s="5189"/>
      <c r="Q78" s="5050" t="s">
        <v>4928</v>
      </c>
      <c r="R78" s="5127"/>
      <c r="S78" s="5127"/>
      <c r="T78" s="5127"/>
      <c r="U78" s="5127"/>
      <c r="V78" s="5127"/>
      <c r="W78" s="5127"/>
      <c r="X78" s="5127"/>
      <c r="Y78" s="5127"/>
      <c r="Z78" s="5127"/>
      <c r="AA78" s="5127"/>
      <c r="AB78" s="5163">
        <f t="shared" si="31"/>
      </c>
      <c r="AC78" s="5188">
        <f t="shared" si="1"/>
      </c>
      <c r="AD78" s="5062">
        <f t="shared" si="12"/>
      </c>
      <c r="AE78" s="5081">
        <f t="shared" si="23"/>
      </c>
      <c r="AF78" s="5164">
        <f>VLOOKUP(C78,'Data Products'!$A:$J,10,0)</f>
      </c>
      <c r="AG78" s="5165">
        <f t="shared" si="4"/>
      </c>
      <c r="AH78" s="5065">
        <f t="shared" si="17"/>
      </c>
      <c r="AI78" s="5168"/>
      <c r="AJ78" s="5171"/>
      <c r="AK78" s="5069"/>
      <c r="AL78" s="5068"/>
      <c r="AM78" s="5069"/>
      <c r="AN78" s="5069"/>
    </row>
    <row customHeight="true" hidden="true" ht="18" r="79">
      <c r="A79" s="5155">
        <v>46</v>
      </c>
      <c r="B79" s="5050" t="s">
        <v>4861</v>
      </c>
      <c r="C79" s="5155" t="s">
        <v>4934</v>
      </c>
      <c r="D79" s="5177"/>
      <c r="E79" s="5177"/>
      <c r="F79" s="5158">
        <v>0</v>
      </c>
      <c r="G79" s="5158">
        <v>0</v>
      </c>
      <c r="H79" s="5185"/>
      <c r="I79" s="5160">
        <f>VLOOKUP(C79,'Data Products'!$A:$J,2,0)</f>
      </c>
      <c r="J79" s="5118">
        <f t="shared" si="9"/>
      </c>
      <c r="K79" s="5119">
        <v>45885</v>
      </c>
      <c r="L79" s="5059">
        <f t="shared" si="20"/>
      </c>
      <c r="M79" s="5055">
        <v>0</v>
      </c>
      <c r="N79" s="5055">
        <v>0</v>
      </c>
      <c r="O79" s="5189"/>
      <c r="P79" s="5189"/>
      <c r="Q79" s="5050" t="s">
        <v>4928</v>
      </c>
      <c r="R79" s="5127"/>
      <c r="S79" s="5127"/>
      <c r="T79" s="5127"/>
      <c r="U79" s="5127"/>
      <c r="V79" s="5127"/>
      <c r="W79" s="5127"/>
      <c r="X79" s="5127"/>
      <c r="Y79" s="5127"/>
      <c r="Z79" s="5127"/>
      <c r="AA79" s="5127"/>
      <c r="AB79" s="5163">
        <f t="shared" si="31"/>
      </c>
      <c r="AC79" s="5188">
        <f t="shared" si="1"/>
      </c>
      <c r="AD79" s="5062">
        <f t="shared" si="12"/>
      </c>
      <c r="AE79" s="5081">
        <f t="shared" si="23"/>
      </c>
      <c r="AF79" s="5164">
        <f>VLOOKUP(C79,'Data Products'!$A:$J,10,0)</f>
      </c>
      <c r="AG79" s="5165">
        <f t="shared" si="4"/>
      </c>
      <c r="AH79" s="5065">
        <f t="shared" si="17"/>
      </c>
      <c r="AI79" s="5168"/>
      <c r="AJ79" s="5171"/>
      <c r="AK79" s="5069"/>
      <c r="AL79" s="5068"/>
      <c r="AM79" s="5069"/>
      <c r="AN79" s="5069"/>
    </row>
    <row customHeight="true" hidden="true" ht="18" r="80">
      <c r="A80" s="5155">
        <v>47</v>
      </c>
      <c r="B80" s="5050" t="s">
        <v>4861</v>
      </c>
      <c r="C80" s="5179" t="s">
        <v>4935</v>
      </c>
      <c r="D80" s="5177"/>
      <c r="E80" s="5177"/>
      <c r="F80" s="5158">
        <v>0</v>
      </c>
      <c r="G80" s="5158">
        <v>0</v>
      </c>
      <c r="H80" s="5191"/>
      <c r="I80" s="5160">
        <f>VLOOKUP(C80,'Data Products'!$A:$J,2,0)</f>
      </c>
      <c r="J80" s="5118">
        <f t="shared" si="9"/>
      </c>
      <c r="K80" s="5119">
        <v>45886</v>
      </c>
      <c r="L80" s="5059">
        <f t="shared" si="20"/>
      </c>
      <c r="M80" s="5082">
        <v>0</v>
      </c>
      <c r="N80" s="5082">
        <v>0</v>
      </c>
      <c r="O80" s="5192"/>
      <c r="P80" s="5192"/>
      <c r="Q80" s="5050" t="s">
        <v>4928</v>
      </c>
      <c r="R80" s="5127"/>
      <c r="S80" s="5127"/>
      <c r="T80" s="5127"/>
      <c r="U80" s="5127"/>
      <c r="V80" s="5127"/>
      <c r="W80" s="5127"/>
      <c r="X80" s="5127"/>
      <c r="Y80" s="5127"/>
      <c r="Z80" s="5127"/>
      <c r="AA80" s="5127"/>
      <c r="AB80" s="5193">
        <f t="shared" si="31"/>
      </c>
      <c r="AC80" s="5188">
        <f t="shared" si="1"/>
      </c>
      <c r="AD80" s="5062">
        <f t="shared" si="12"/>
      </c>
      <c r="AE80" s="5081">
        <f t="shared" si="23"/>
      </c>
      <c r="AF80" s="5164">
        <f>VLOOKUP(C80,'Data Products'!$A:$J,10,0)</f>
      </c>
      <c r="AG80" s="5165">
        <f t="shared" si="4"/>
      </c>
      <c r="AH80" s="5065">
        <f t="shared" si="17"/>
      </c>
      <c r="AI80" s="5168"/>
      <c r="AJ80" s="5171"/>
      <c r="AK80" s="5069"/>
      <c r="AL80" s="5068"/>
      <c r="AM80" s="5069"/>
      <c r="AN80" s="5069"/>
    </row>
    <row customHeight="true" hidden="true" ht="18" r="81">
      <c r="A81" s="5155">
        <v>48</v>
      </c>
      <c r="B81" s="5050" t="s">
        <v>4861</v>
      </c>
      <c r="C81" s="5155" t="s">
        <v>4936</v>
      </c>
      <c r="D81" s="5177"/>
      <c r="E81" s="5177"/>
      <c r="F81" s="5158">
        <v>0</v>
      </c>
      <c r="G81" s="5158">
        <v>0</v>
      </c>
      <c r="H81" s="5185"/>
      <c r="I81" s="5160">
        <f>VLOOKUP(C81,'Data Products'!$A:$J,2,0)</f>
      </c>
      <c r="J81" s="5118">
        <f t="shared" si="9"/>
      </c>
      <c r="K81" s="5119">
        <v>45887</v>
      </c>
      <c r="L81" s="5059">
        <f t="shared" si="20"/>
      </c>
      <c r="M81" s="5055">
        <v>0</v>
      </c>
      <c r="N81" s="5055">
        <v>0</v>
      </c>
      <c r="O81" s="5189"/>
      <c r="P81" s="5189"/>
      <c r="Q81" s="5050" t="s">
        <v>4928</v>
      </c>
      <c r="R81" s="5055"/>
      <c r="S81" s="5055"/>
      <c r="T81" s="5055"/>
      <c r="U81" s="5055"/>
      <c r="V81" s="5055"/>
      <c r="W81" s="5055"/>
      <c r="X81" s="5055"/>
      <c r="Y81" s="5055"/>
      <c r="Z81" s="5055"/>
      <c r="AA81" s="5055"/>
      <c r="AB81" s="5163">
        <f t="shared" si="31"/>
      </c>
      <c r="AC81" s="5188">
        <f t="shared" si="1"/>
      </c>
      <c r="AD81" s="5062">
        <f t="shared" si="12"/>
      </c>
      <c r="AE81" s="5081">
        <f t="shared" si="23"/>
      </c>
      <c r="AF81" s="5164">
        <f>VLOOKUP(C81,'Data Products'!$A:$J,10,0)</f>
      </c>
      <c r="AG81" s="5165">
        <f t="shared" si="4"/>
      </c>
      <c r="AH81" s="5065">
        <f t="shared" si="17"/>
      </c>
      <c r="AI81" s="5168"/>
      <c r="AJ81" s="5171"/>
      <c r="AK81" s="5069"/>
      <c r="AL81" s="5068"/>
      <c r="AM81" s="5069"/>
      <c r="AN81" s="5069"/>
    </row>
    <row customHeight="true" hidden="true" ht="18" r="82">
      <c r="A82" s="5155">
        <v>49</v>
      </c>
      <c r="B82" s="5050" t="s">
        <v>4861</v>
      </c>
      <c r="C82" s="5155" t="s">
        <v>4937</v>
      </c>
      <c r="D82" s="5177"/>
      <c r="E82" s="5177"/>
      <c r="F82" s="5158">
        <v>0</v>
      </c>
      <c r="G82" s="5158">
        <v>0</v>
      </c>
      <c r="H82" s="5185"/>
      <c r="I82" s="5160">
        <f>VLOOKUP(C82,'Data Products'!$A:$J,2,0)</f>
      </c>
      <c r="J82" s="5118">
        <f t="shared" si="9"/>
      </c>
      <c r="K82" s="5119">
        <v>45888</v>
      </c>
      <c r="L82" s="5059">
        <f t="shared" si="20"/>
      </c>
      <c r="M82" s="5055">
        <v>0</v>
      </c>
      <c r="N82" s="5055">
        <v>0</v>
      </c>
      <c r="O82" s="5189"/>
      <c r="P82" s="5189"/>
      <c r="Q82" s="5050" t="s">
        <v>4928</v>
      </c>
      <c r="R82" s="5055"/>
      <c r="S82" s="5055"/>
      <c r="T82" s="5055"/>
      <c r="U82" s="5055"/>
      <c r="V82" s="5055"/>
      <c r="W82" s="5055"/>
      <c r="X82" s="5055"/>
      <c r="Y82" s="5055"/>
      <c r="Z82" s="5055"/>
      <c r="AA82" s="5055"/>
      <c r="AB82" s="5163">
        <f t="shared" si="31"/>
      </c>
      <c r="AC82" s="5188">
        <f t="shared" si="1"/>
      </c>
      <c r="AD82" s="5062">
        <f t="shared" si="12"/>
      </c>
      <c r="AE82" s="5081">
        <f t="shared" si="23"/>
      </c>
      <c r="AF82" s="5164">
        <f>VLOOKUP(C82,'Data Products'!$A:$J,10,0)</f>
      </c>
      <c r="AG82" s="5165">
        <f t="shared" si="4"/>
      </c>
      <c r="AH82" s="5065">
        <f t="shared" si="17"/>
      </c>
      <c r="AI82" s="5168"/>
      <c r="AJ82" s="5171"/>
      <c r="AK82" s="5069"/>
      <c r="AL82" s="5068"/>
      <c r="AM82" s="5069"/>
      <c r="AN82" s="5069"/>
    </row>
    <row customHeight="true" hidden="true" ht="18" r="83">
      <c r="A83" s="5155">
        <v>50</v>
      </c>
      <c r="B83" s="5050" t="s">
        <v>4861</v>
      </c>
      <c r="C83" s="5155" t="s">
        <v>4938</v>
      </c>
      <c r="D83" s="5176" t="s">
        <v>4939</v>
      </c>
      <c r="E83" s="5176" t="s">
        <v>4939</v>
      </c>
      <c r="F83" s="5158">
        <v>0</v>
      </c>
      <c r="G83" s="5158">
        <v>0</v>
      </c>
      <c r="H83" s="5185"/>
      <c r="I83" s="5160">
        <f>VLOOKUP(C83,'Data Products'!$A:$J,2,0)</f>
      </c>
      <c r="J83" s="5118">
        <f t="shared" si="9"/>
      </c>
      <c r="K83" s="5119">
        <v>45889</v>
      </c>
      <c r="L83" s="5059">
        <f t="shared" si="20"/>
      </c>
      <c r="M83" s="5055">
        <v>0</v>
      </c>
      <c r="N83" s="5055">
        <v>0</v>
      </c>
      <c r="O83" s="5189"/>
      <c r="P83" s="5189"/>
      <c r="Q83" s="5050" t="s">
        <v>4928</v>
      </c>
      <c r="R83" s="5055"/>
      <c r="S83" s="5055"/>
      <c r="T83" s="5055"/>
      <c r="U83" s="5055"/>
      <c r="V83" s="5055"/>
      <c r="W83" s="5055"/>
      <c r="X83" s="5055"/>
      <c r="Y83" s="5055"/>
      <c r="Z83" s="5055"/>
      <c r="AA83" s="5055"/>
      <c r="AB83" s="5163">
        <f t="shared" si="31"/>
      </c>
      <c r="AC83" s="5101">
        <f t="shared" si="1"/>
      </c>
      <c r="AD83" s="5062">
        <f t="shared" si="12"/>
      </c>
      <c r="AE83" s="5081">
        <f t="shared" si="23"/>
      </c>
      <c r="AF83" s="5164">
        <f>VLOOKUP(C83,'Data Products'!$A:$J,10,0)</f>
      </c>
      <c r="AG83" s="5165">
        <f t="shared" si="4"/>
      </c>
      <c r="AH83" s="5065">
        <f t="shared" si="17"/>
      </c>
      <c r="AI83" s="5168"/>
      <c r="AJ83" s="5171"/>
      <c r="AK83" s="5069"/>
      <c r="AL83" s="5068"/>
      <c r="AM83" s="5069"/>
      <c r="AN83" s="5069"/>
    </row>
    <row customHeight="true" hidden="true" ht="18" r="84">
      <c r="A84" s="5155">
        <v>51</v>
      </c>
      <c r="B84" s="5050" t="s">
        <v>4861</v>
      </c>
      <c r="C84" s="5155" t="s">
        <v>4940</v>
      </c>
      <c r="D84" s="5176" t="s">
        <v>4941</v>
      </c>
      <c r="E84" s="5176" t="s">
        <v>4941</v>
      </c>
      <c r="F84" s="5158">
        <v>0</v>
      </c>
      <c r="G84" s="5158">
        <v>0</v>
      </c>
      <c r="H84" s="5185"/>
      <c r="I84" s="5160">
        <f>VLOOKUP(C84,'Data Products'!$A:$J,2,0)</f>
      </c>
      <c r="J84" s="5118">
        <f t="shared" si="9"/>
      </c>
      <c r="K84" s="5119">
        <v>45890</v>
      </c>
      <c r="L84" s="5059">
        <f t="shared" si="20"/>
      </c>
      <c r="M84" s="5055">
        <v>0</v>
      </c>
      <c r="N84" s="5055">
        <v>0</v>
      </c>
      <c r="O84" s="5189"/>
      <c r="P84" s="5189"/>
      <c r="Q84" s="5050" t="s">
        <v>4928</v>
      </c>
      <c r="R84" s="5055"/>
      <c r="S84" s="5055"/>
      <c r="T84" s="5055"/>
      <c r="U84" s="5055"/>
      <c r="V84" s="5055"/>
      <c r="W84" s="5055"/>
      <c r="X84" s="5055"/>
      <c r="Y84" s="5055"/>
      <c r="Z84" s="5055"/>
      <c r="AA84" s="5055"/>
      <c r="AB84" s="5163">
        <f t="shared" si="31"/>
      </c>
      <c r="AC84" s="5080">
        <f t="shared" si="1"/>
      </c>
      <c r="AD84" s="5062">
        <f t="shared" si="12"/>
      </c>
      <c r="AE84" s="5081">
        <f t="shared" si="23"/>
      </c>
      <c r="AF84" s="5164">
        <f>VLOOKUP(C84,'Data Products'!$A:$J,10,0)</f>
      </c>
      <c r="AG84" s="5165">
        <f t="shared" si="4"/>
      </c>
      <c r="AH84" s="5065">
        <f t="shared" si="17"/>
      </c>
      <c r="AI84" s="5168"/>
      <c r="AJ84" s="5171"/>
      <c r="AK84" s="5069"/>
      <c r="AL84" s="5068"/>
      <c r="AM84" s="5069"/>
      <c r="AN84" s="5069"/>
    </row>
    <row customHeight="true" hidden="true" ht="18" r="85">
      <c r="A85" s="5155">
        <v>52</v>
      </c>
      <c r="B85" s="5050" t="s">
        <v>4861</v>
      </c>
      <c r="C85" s="5155" t="s">
        <v>4942</v>
      </c>
      <c r="D85" s="5176" t="s">
        <v>4943</v>
      </c>
      <c r="E85" s="5176" t="s">
        <v>4943</v>
      </c>
      <c r="F85" s="5158">
        <v>0</v>
      </c>
      <c r="G85" s="5158">
        <v>0</v>
      </c>
      <c r="H85" s="5185"/>
      <c r="I85" s="5160">
        <f>VLOOKUP(C85,'Data Products'!$A:$J,2,0)</f>
      </c>
      <c r="J85" s="5118">
        <f t="shared" si="9"/>
      </c>
      <c r="K85" s="5119">
        <v>45891</v>
      </c>
      <c r="L85" s="5059">
        <f t="shared" si="20"/>
      </c>
      <c r="M85" s="5055">
        <v>0</v>
      </c>
      <c r="N85" s="5055">
        <v>0</v>
      </c>
      <c r="O85" s="5189"/>
      <c r="P85" s="5189"/>
      <c r="Q85" s="5050" t="s">
        <v>4928</v>
      </c>
      <c r="R85" s="5055"/>
      <c r="S85" s="5055"/>
      <c r="T85" s="5055"/>
      <c r="U85" s="5055"/>
      <c r="V85" s="5055"/>
      <c r="W85" s="5055"/>
      <c r="X85" s="5055"/>
      <c r="Y85" s="5055"/>
      <c r="Z85" s="5055"/>
      <c r="AA85" s="5055"/>
      <c r="AB85" s="5163">
        <f t="shared" si="31"/>
      </c>
      <c r="AC85" s="5075">
        <f t="shared" si="1"/>
      </c>
      <c r="AD85" s="5062">
        <f t="shared" si="12"/>
      </c>
      <c r="AE85" s="5081">
        <f t="shared" si="23"/>
      </c>
      <c r="AF85" s="5164">
        <f>VLOOKUP(C85,'Data Products'!$A:$J,10,0)</f>
      </c>
      <c r="AG85" s="5165">
        <f t="shared" si="4"/>
      </c>
      <c r="AH85" s="5065">
        <f t="shared" si="17"/>
      </c>
      <c r="AI85" s="5168"/>
      <c r="AJ85" s="5171"/>
      <c r="AK85" s="5069"/>
      <c r="AL85" s="5068"/>
      <c r="AM85" s="5069"/>
      <c r="AN85" s="5069"/>
    </row>
    <row customHeight="true" hidden="true" ht="18" r="86">
      <c r="A86" s="5155">
        <v>53</v>
      </c>
      <c r="B86" s="5050" t="s">
        <v>4861</v>
      </c>
      <c r="C86" s="5155" t="s">
        <v>4944</v>
      </c>
      <c r="D86" s="5176" t="s">
        <v>4945</v>
      </c>
      <c r="E86" s="5176" t="s">
        <v>4945</v>
      </c>
      <c r="F86" s="5158">
        <v>0</v>
      </c>
      <c r="G86" s="5158">
        <v>0</v>
      </c>
      <c r="H86" s="5185"/>
      <c r="I86" s="5160">
        <f>VLOOKUP(C86,'Data Products'!$A:$J,2,0)</f>
      </c>
      <c r="J86" s="5118">
        <f t="shared" si="9"/>
      </c>
      <c r="K86" s="5119">
        <v>45892</v>
      </c>
      <c r="L86" s="5059">
        <f t="shared" si="20"/>
      </c>
      <c r="M86" s="5055">
        <v>0</v>
      </c>
      <c r="N86" s="5055">
        <v>0</v>
      </c>
      <c r="O86" s="5189"/>
      <c r="P86" s="5189"/>
      <c r="Q86" s="5050" t="s">
        <v>4928</v>
      </c>
      <c r="R86" s="5055"/>
      <c r="S86" s="5055"/>
      <c r="T86" s="5055"/>
      <c r="U86" s="5055"/>
      <c r="V86" s="5055"/>
      <c r="W86" s="5055"/>
      <c r="X86" s="5055"/>
      <c r="Y86" s="5055"/>
      <c r="Z86" s="5055"/>
      <c r="AA86" s="5055"/>
      <c r="AB86" s="5163">
        <f t="shared" si="31"/>
      </c>
      <c r="AC86" s="5174">
        <f t="shared" si="1"/>
      </c>
      <c r="AD86" s="5062">
        <f t="shared" si="12"/>
      </c>
      <c r="AE86" s="5081">
        <f t="shared" si="23"/>
      </c>
      <c r="AF86" s="5164">
        <f>VLOOKUP(C86,'Data Products'!$A:$J,10,0)</f>
      </c>
      <c r="AG86" s="5165">
        <f t="shared" si="4"/>
      </c>
      <c r="AH86" s="5065">
        <f t="shared" si="17"/>
      </c>
      <c r="AI86" s="5168"/>
      <c r="AJ86" s="5171"/>
      <c r="AK86" s="5069"/>
      <c r="AL86" s="5068"/>
      <c r="AM86" s="5069"/>
      <c r="AN86" s="5069"/>
    </row>
    <row customHeight="true" hidden="true" ht="18" r="87">
      <c r="A87" s="5155">
        <v>54</v>
      </c>
      <c r="B87" s="5050" t="s">
        <v>4861</v>
      </c>
      <c r="C87" s="5155" t="s">
        <v>4946</v>
      </c>
      <c r="D87" s="5176" t="s">
        <v>4947</v>
      </c>
      <c r="E87" s="5176" t="s">
        <v>4947</v>
      </c>
      <c r="F87" s="5158">
        <v>0</v>
      </c>
      <c r="G87" s="5158">
        <v>0</v>
      </c>
      <c r="H87" s="5185"/>
      <c r="I87" s="5160">
        <f>VLOOKUP(C87,'Data Products'!$A:$J,2,0)</f>
      </c>
      <c r="J87" s="5118">
        <f t="shared" si="9"/>
      </c>
      <c r="K87" s="5119">
        <v>45893</v>
      </c>
      <c r="L87" s="5059">
        <f t="shared" si="20"/>
      </c>
      <c r="M87" s="5055">
        <v>0</v>
      </c>
      <c r="N87" s="5055">
        <v>0</v>
      </c>
      <c r="O87" s="5189"/>
      <c r="P87" s="5189"/>
      <c r="Q87" s="5050" t="s">
        <v>4928</v>
      </c>
      <c r="R87" s="5055"/>
      <c r="S87" s="5055"/>
      <c r="T87" s="5055"/>
      <c r="U87" s="5055"/>
      <c r="V87" s="5055"/>
      <c r="W87" s="5055"/>
      <c r="X87" s="5055"/>
      <c r="Y87" s="5055"/>
      <c r="Z87" s="5055"/>
      <c r="AA87" s="5055"/>
      <c r="AB87" s="5163">
        <f t="shared" si="31"/>
      </c>
      <c r="AC87" s="5174">
        <f t="shared" si="1"/>
      </c>
      <c r="AD87" s="5062">
        <f t="shared" si="12"/>
      </c>
      <c r="AE87" s="5081">
        <f t="shared" si="23"/>
      </c>
      <c r="AF87" s="5164">
        <f>VLOOKUP(C87,'Data Products'!$A:$J,10,0)</f>
      </c>
      <c r="AG87" s="5165">
        <f t="shared" si="4"/>
      </c>
      <c r="AH87" s="5065">
        <f t="shared" si="17"/>
      </c>
      <c r="AI87" s="5168"/>
      <c r="AJ87" s="5171"/>
      <c r="AK87" s="5069"/>
      <c r="AL87" s="5068"/>
      <c r="AM87" s="5069"/>
      <c r="AN87" s="5069"/>
    </row>
    <row customHeight="true" hidden="true" ht="18" r="88">
      <c r="A88" s="5155">
        <v>55</v>
      </c>
      <c r="B88" s="5050" t="s">
        <v>4861</v>
      </c>
      <c r="C88" s="5155" t="s">
        <v>4948</v>
      </c>
      <c r="D88" s="5176" t="s">
        <v>4949</v>
      </c>
      <c r="E88" s="5176" t="s">
        <v>4949</v>
      </c>
      <c r="F88" s="5158">
        <v>0</v>
      </c>
      <c r="G88" s="5158">
        <v>0</v>
      </c>
      <c r="H88" s="5185"/>
      <c r="I88" s="5160">
        <f>VLOOKUP(C88,'Data Products'!$A:$J,2,0)</f>
      </c>
      <c r="J88" s="5118">
        <f t="shared" si="9"/>
      </c>
      <c r="K88" s="5119">
        <v>45894</v>
      </c>
      <c r="L88" s="5059">
        <f t="shared" si="20"/>
      </c>
      <c r="M88" s="5055">
        <v>0</v>
      </c>
      <c r="N88" s="5055">
        <v>0</v>
      </c>
      <c r="O88" s="5189"/>
      <c r="P88" s="5189"/>
      <c r="Q88" s="5050" t="s">
        <v>4928</v>
      </c>
      <c r="R88" s="5055"/>
      <c r="S88" s="5055"/>
      <c r="T88" s="5055"/>
      <c r="U88" s="5055"/>
      <c r="V88" s="5055"/>
      <c r="W88" s="5055"/>
      <c r="X88" s="5055"/>
      <c r="Y88" s="5055"/>
      <c r="Z88" s="5055"/>
      <c r="AA88" s="5055"/>
      <c r="AB88" s="5163">
        <f t="shared" si="31"/>
      </c>
      <c r="AC88" s="5075">
        <f t="shared" si="1"/>
      </c>
      <c r="AD88" s="5062">
        <f t="shared" si="12"/>
      </c>
      <c r="AE88" s="5081">
        <f t="shared" si="23"/>
      </c>
      <c r="AF88" s="5164">
        <f>VLOOKUP(C88,'Data Products'!$A:$J,10,0)</f>
      </c>
      <c r="AG88" s="5165">
        <f t="shared" si="4"/>
      </c>
      <c r="AH88" s="5065">
        <f t="shared" si="17"/>
      </c>
      <c r="AI88" s="5168"/>
      <c r="AJ88" s="5171"/>
      <c r="AK88" s="5069"/>
      <c r="AL88" s="5068"/>
      <c r="AM88" s="5069"/>
      <c r="AN88" s="5069"/>
    </row>
    <row customHeight="true" hidden="true" ht="18" r="89">
      <c r="A89" s="5155">
        <v>56</v>
      </c>
      <c r="B89" s="5050" t="s">
        <v>4861</v>
      </c>
      <c r="C89" s="5155" t="s">
        <v>4950</v>
      </c>
      <c r="D89" s="5176" t="s">
        <v>4951</v>
      </c>
      <c r="E89" s="5176" t="s">
        <v>4951</v>
      </c>
      <c r="F89" s="5158">
        <v>0</v>
      </c>
      <c r="G89" s="5158">
        <v>0</v>
      </c>
      <c r="H89" s="5185"/>
      <c r="I89" s="5160">
        <f>VLOOKUP(C89,'Data Products'!$A:$J,2,0)</f>
      </c>
      <c r="J89" s="5118">
        <f t="shared" si="9"/>
      </c>
      <c r="K89" s="5119">
        <v>45895</v>
      </c>
      <c r="L89" s="5059">
        <f t="shared" si="20"/>
      </c>
      <c r="M89" s="5055">
        <v>0</v>
      </c>
      <c r="N89" s="5055">
        <v>0</v>
      </c>
      <c r="O89" s="5189"/>
      <c r="P89" s="5189"/>
      <c r="Q89" s="5050" t="s">
        <v>4928</v>
      </c>
      <c r="R89" s="5055"/>
      <c r="S89" s="5055"/>
      <c r="T89" s="5055"/>
      <c r="U89" s="5055"/>
      <c r="V89" s="5055"/>
      <c r="W89" s="5055"/>
      <c r="X89" s="5055"/>
      <c r="Y89" s="5055"/>
      <c r="Z89" s="5055"/>
      <c r="AA89" s="5055"/>
      <c r="AB89" s="5163">
        <f t="shared" si="31"/>
      </c>
      <c r="AC89" s="5080">
        <f t="shared" si="1"/>
      </c>
      <c r="AD89" s="5194">
        <f t="shared" si="12"/>
      </c>
      <c r="AE89" s="5081">
        <f t="shared" si="23"/>
      </c>
      <c r="AF89" s="5164">
        <f>VLOOKUP(C89,'Data Products'!$A:$J,10,0)</f>
      </c>
      <c r="AG89" s="5165">
        <f t="shared" si="4"/>
      </c>
      <c r="AH89" s="5065">
        <f t="shared" si="17"/>
      </c>
      <c r="AI89" s="5168"/>
      <c r="AJ89" s="5171"/>
      <c r="AK89" s="5069"/>
      <c r="AL89" s="5068"/>
      <c r="AM89" s="5069"/>
      <c r="AN89" s="5069"/>
    </row>
    <row customHeight="true" hidden="true" ht="18" r="90">
      <c r="A90" s="5155">
        <v>57</v>
      </c>
      <c r="B90" s="5050" t="s">
        <v>4861</v>
      </c>
      <c r="C90" s="5155" t="s">
        <v>4952</v>
      </c>
      <c r="D90" s="5176" t="s">
        <v>4953</v>
      </c>
      <c r="E90" s="5176" t="s">
        <v>4953</v>
      </c>
      <c r="F90" s="5158">
        <v>0</v>
      </c>
      <c r="G90" s="5158">
        <v>0</v>
      </c>
      <c r="H90" s="5185"/>
      <c r="I90" s="5160">
        <f>VLOOKUP(C90,'Data Products'!$A:$J,2,0)</f>
      </c>
      <c r="J90" s="5118">
        <f t="shared" si="9"/>
      </c>
      <c r="K90" s="5119">
        <v>45896</v>
      </c>
      <c r="L90" s="5059">
        <f t="shared" si="20"/>
      </c>
      <c r="M90" s="5055">
        <v>0</v>
      </c>
      <c r="N90" s="5055">
        <v>0</v>
      </c>
      <c r="O90" s="5189"/>
      <c r="P90" s="5189"/>
      <c r="Q90" s="5050" t="s">
        <v>4928</v>
      </c>
      <c r="R90" s="5055"/>
      <c r="S90" s="5055"/>
      <c r="T90" s="5055"/>
      <c r="U90" s="5055"/>
      <c r="V90" s="5055"/>
      <c r="W90" s="5055"/>
      <c r="X90" s="5055"/>
      <c r="Y90" s="5055"/>
      <c r="Z90" s="5055"/>
      <c r="AA90" s="5055"/>
      <c r="AB90" s="5163">
        <f t="shared" si="31"/>
      </c>
      <c r="AC90" s="5061">
        <f t="shared" si="1"/>
      </c>
      <c r="AD90" s="5194">
        <f t="shared" si="12"/>
      </c>
      <c r="AE90" s="5081">
        <f t="shared" si="23"/>
      </c>
      <c r="AF90" s="5164">
        <f>VLOOKUP(C90,'Data Products'!$A:$J,10,0)</f>
      </c>
      <c r="AG90" s="5165">
        <f t="shared" si="4"/>
      </c>
      <c r="AH90" s="5065">
        <f t="shared" si="17"/>
      </c>
      <c r="AI90" s="5168"/>
      <c r="AJ90" s="5171"/>
      <c r="AK90" s="5069"/>
      <c r="AL90" s="5068"/>
      <c r="AM90" s="5069"/>
      <c r="AN90" s="5069"/>
    </row>
    <row customHeight="true" hidden="true" ht="18" r="91">
      <c r="A91" s="5155">
        <v>58</v>
      </c>
      <c r="B91" s="5050" t="s">
        <v>4861</v>
      </c>
      <c r="C91" s="5155" t="s">
        <v>4954</v>
      </c>
      <c r="D91" s="5176" t="s">
        <v>4955</v>
      </c>
      <c r="E91" s="5176" t="s">
        <v>4955</v>
      </c>
      <c r="F91" s="5158">
        <v>0</v>
      </c>
      <c r="G91" s="5158">
        <v>0</v>
      </c>
      <c r="H91" s="5185"/>
      <c r="I91" s="5160">
        <f>VLOOKUP(C91,'Data Products'!$A:$J,2,0)</f>
      </c>
      <c r="J91" s="5118">
        <f t="shared" si="9"/>
      </c>
      <c r="K91" s="5119">
        <v>45897</v>
      </c>
      <c r="L91" s="5059">
        <f t="shared" si="20"/>
      </c>
      <c r="M91" s="5055">
        <v>0</v>
      </c>
      <c r="N91" s="5055">
        <v>0</v>
      </c>
      <c r="O91" s="5189"/>
      <c r="P91" s="5189"/>
      <c r="Q91" s="5050" t="s">
        <v>4928</v>
      </c>
      <c r="R91" s="5055"/>
      <c r="S91" s="5055"/>
      <c r="T91" s="5055"/>
      <c r="U91" s="5055"/>
      <c r="V91" s="5055"/>
      <c r="W91" s="5055"/>
      <c r="X91" s="5055"/>
      <c r="Y91" s="5055"/>
      <c r="Z91" s="5055"/>
      <c r="AA91" s="5055"/>
      <c r="AB91" s="5163">
        <f t="shared" si="31"/>
      </c>
      <c r="AC91" s="5061">
        <f t="shared" si="1"/>
      </c>
      <c r="AD91" s="5194">
        <f t="shared" si="12"/>
      </c>
      <c r="AE91" s="5081">
        <f t="shared" si="23"/>
      </c>
      <c r="AF91" s="5164">
        <f>VLOOKUP(C91,'Data Products'!$A:$J,10,0)</f>
      </c>
      <c r="AG91" s="5165">
        <f t="shared" si="4"/>
      </c>
      <c r="AH91" s="5065">
        <f t="shared" si="17"/>
      </c>
      <c r="AI91" s="5168"/>
      <c r="AJ91" s="5171"/>
      <c r="AK91" s="5069"/>
      <c r="AL91" s="5068"/>
      <c r="AM91" s="5069"/>
      <c r="AN91" s="5069"/>
    </row>
    <row customHeight="true" hidden="true" ht="18" r="92">
      <c r="A92" s="5155">
        <v>59</v>
      </c>
      <c r="B92" s="5050" t="s">
        <v>4861</v>
      </c>
      <c r="C92" s="5155" t="s">
        <v>4956</v>
      </c>
      <c r="D92" s="5176" t="s">
        <v>4957</v>
      </c>
      <c r="E92" s="5176" t="s">
        <v>4957</v>
      </c>
      <c r="F92" s="5158">
        <v>0</v>
      </c>
      <c r="G92" s="5158">
        <v>0</v>
      </c>
      <c r="H92" s="5185"/>
      <c r="I92" s="5160">
        <f>VLOOKUP(C92,'Data Products'!$A:$J,2,0)</f>
      </c>
      <c r="J92" s="5118">
        <f t="shared" si="9"/>
      </c>
      <c r="K92" s="5119">
        <v>45898</v>
      </c>
      <c r="L92" s="5059">
        <f t="shared" si="20"/>
      </c>
      <c r="M92" s="5055">
        <v>0</v>
      </c>
      <c r="N92" s="5055">
        <v>0</v>
      </c>
      <c r="O92" s="5189"/>
      <c r="P92" s="5189"/>
      <c r="Q92" s="5050" t="s">
        <v>4928</v>
      </c>
      <c r="R92" s="5055"/>
      <c r="S92" s="5055"/>
      <c r="T92" s="5055"/>
      <c r="U92" s="5055"/>
      <c r="V92" s="5055"/>
      <c r="W92" s="5055"/>
      <c r="X92" s="5055"/>
      <c r="Y92" s="5055"/>
      <c r="Z92" s="5055"/>
      <c r="AA92" s="5055"/>
      <c r="AB92" s="5163">
        <f t="shared" si="31"/>
      </c>
      <c r="AC92" s="5061">
        <f t="shared" si="1"/>
      </c>
      <c r="AD92" s="5194">
        <f t="shared" si="12"/>
      </c>
      <c r="AE92" s="5081">
        <f t="shared" si="23"/>
      </c>
      <c r="AF92" s="5164">
        <f>VLOOKUP(C92,'Data Products'!$A:$J,10,0)</f>
      </c>
      <c r="AG92" s="5165">
        <f t="shared" si="4"/>
      </c>
      <c r="AH92" s="5065">
        <f t="shared" si="17"/>
      </c>
      <c r="AI92" s="5168"/>
      <c r="AJ92" s="5171"/>
      <c r="AK92" s="5069"/>
      <c r="AL92" s="5068"/>
      <c r="AM92" s="5069"/>
      <c r="AN92" s="5069"/>
    </row>
    <row customHeight="true" hidden="true" ht="18" r="93">
      <c r="A93" s="5155">
        <v>60</v>
      </c>
      <c r="B93" s="5050" t="s">
        <v>4861</v>
      </c>
      <c r="C93" s="5155" t="s">
        <v>4958</v>
      </c>
      <c r="D93" s="5176" t="s">
        <v>4959</v>
      </c>
      <c r="E93" s="5176" t="s">
        <v>4959</v>
      </c>
      <c r="F93" s="5158">
        <v>0</v>
      </c>
      <c r="G93" s="5158">
        <v>0</v>
      </c>
      <c r="H93" s="5185"/>
      <c r="I93" s="5160">
        <f>VLOOKUP(C93,'Data Products'!$A:$J,2,0)</f>
      </c>
      <c r="J93" s="5118">
        <f t="shared" si="9"/>
      </c>
      <c r="K93" s="5119">
        <v>45899</v>
      </c>
      <c r="L93" s="5059">
        <f t="shared" si="20"/>
      </c>
      <c r="M93" s="5055">
        <v>0</v>
      </c>
      <c r="N93" s="5055">
        <v>0</v>
      </c>
      <c r="O93" s="5189"/>
      <c r="P93" s="5189"/>
      <c r="Q93" s="5050" t="s">
        <v>4928</v>
      </c>
      <c r="R93" s="5055"/>
      <c r="S93" s="5055"/>
      <c r="T93" s="5055"/>
      <c r="U93" s="5055"/>
      <c r="V93" s="5055"/>
      <c r="W93" s="5055"/>
      <c r="X93" s="5055"/>
      <c r="Y93" s="5055"/>
      <c r="Z93" s="5055"/>
      <c r="AA93" s="5055"/>
      <c r="AB93" s="5163">
        <f t="shared" si="31"/>
      </c>
      <c r="AC93" s="5061">
        <f t="shared" si="1"/>
      </c>
      <c r="AD93" s="5194">
        <f t="shared" si="12"/>
      </c>
      <c r="AE93" s="5081">
        <f t="shared" si="23"/>
      </c>
      <c r="AF93" s="5164">
        <f>VLOOKUP(C93,'Data Products'!$A:$J,10,0)</f>
      </c>
      <c r="AG93" s="5165">
        <f t="shared" si="4"/>
      </c>
      <c r="AH93" s="5065">
        <f t="shared" si="17"/>
      </c>
      <c r="AI93" s="5168"/>
      <c r="AJ93" s="5171"/>
      <c r="AK93" s="5069"/>
      <c r="AL93" s="5068"/>
      <c r="AM93" s="5069"/>
      <c r="AN93" s="5069"/>
    </row>
    <row customHeight="true" hidden="true" ht="18" r="94">
      <c r="A94" s="5155">
        <v>61</v>
      </c>
      <c r="B94" s="5050" t="s">
        <v>4861</v>
      </c>
      <c r="C94" s="5155" t="s">
        <v>4960</v>
      </c>
      <c r="D94" s="5176" t="s">
        <v>4961</v>
      </c>
      <c r="E94" s="5176" t="s">
        <v>4961</v>
      </c>
      <c r="F94" s="5158">
        <v>0</v>
      </c>
      <c r="G94" s="5158">
        <v>0</v>
      </c>
      <c r="H94" s="5185"/>
      <c r="I94" s="5160">
        <f>VLOOKUP(C94,'Data Products'!$A:$J,2,0)</f>
      </c>
      <c r="J94" s="5118">
        <f t="shared" si="9"/>
      </c>
      <c r="K94" s="5119">
        <v>45900</v>
      </c>
      <c r="L94" s="5059">
        <f t="shared" si="20"/>
      </c>
      <c r="M94" s="5055">
        <v>0</v>
      </c>
      <c r="N94" s="5055">
        <v>0</v>
      </c>
      <c r="O94" s="5189"/>
      <c r="P94" s="5189"/>
      <c r="Q94" s="5050" t="s">
        <v>4928</v>
      </c>
      <c r="R94" s="5055"/>
      <c r="S94" s="5055"/>
      <c r="T94" s="5055"/>
      <c r="U94" s="5055"/>
      <c r="V94" s="5055"/>
      <c r="W94" s="5055"/>
      <c r="X94" s="5055"/>
      <c r="Y94" s="5055"/>
      <c r="Z94" s="5055"/>
      <c r="AA94" s="5055"/>
      <c r="AB94" s="5163">
        <f t="shared" si="31"/>
      </c>
      <c r="AC94" s="5061">
        <f t="shared" si="1"/>
      </c>
      <c r="AD94" s="5194">
        <f t="shared" si="12"/>
      </c>
      <c r="AE94" s="5081">
        <f t="shared" si="23"/>
      </c>
      <c r="AF94" s="5164">
        <f>VLOOKUP(C94,'Data Products'!$A:$J,10,0)</f>
      </c>
      <c r="AG94" s="5165">
        <f t="shared" si="4"/>
      </c>
      <c r="AH94" s="5065">
        <f t="shared" si="17"/>
      </c>
      <c r="AI94" s="5168"/>
      <c r="AJ94" s="5171"/>
      <c r="AK94" s="5069"/>
      <c r="AL94" s="5068"/>
      <c r="AM94" s="5069"/>
      <c r="AN94" s="5069"/>
    </row>
    <row customHeight="true" hidden="true" ht="18" r="95">
      <c r="A95" s="5155">
        <v>62</v>
      </c>
      <c r="B95" s="5050" t="s">
        <v>4861</v>
      </c>
      <c r="C95" s="5155" t="s">
        <v>4962</v>
      </c>
      <c r="D95" s="5176" t="s">
        <v>4963</v>
      </c>
      <c r="E95" s="5176" t="s">
        <v>4963</v>
      </c>
      <c r="F95" s="5158">
        <v>0</v>
      </c>
      <c r="G95" s="5158">
        <v>0</v>
      </c>
      <c r="H95" s="5185"/>
      <c r="I95" s="5160">
        <f>VLOOKUP(C95,'Data Products'!$A:$J,2,0)</f>
      </c>
      <c r="J95" s="5118">
        <f t="shared" si="9"/>
      </c>
      <c r="K95" s="5119">
        <v>45901</v>
      </c>
      <c r="L95" s="5059">
        <f t="shared" si="20"/>
      </c>
      <c r="M95" s="5055">
        <v>0</v>
      </c>
      <c r="N95" s="5055">
        <v>0</v>
      </c>
      <c r="O95" s="5189"/>
      <c r="P95" s="5189"/>
      <c r="Q95" s="5050" t="s">
        <v>4928</v>
      </c>
      <c r="R95" s="5055"/>
      <c r="S95" s="5055"/>
      <c r="T95" s="5055"/>
      <c r="U95" s="5055"/>
      <c r="V95" s="5055"/>
      <c r="W95" s="5055"/>
      <c r="X95" s="5055"/>
      <c r="Y95" s="5055"/>
      <c r="Z95" s="5055"/>
      <c r="AA95" s="5055"/>
      <c r="AB95" s="5163">
        <f t="shared" si="31"/>
      </c>
      <c r="AC95" s="5080">
        <f t="shared" si="1"/>
      </c>
      <c r="AD95" s="5194">
        <f t="shared" si="12"/>
      </c>
      <c r="AE95" s="5081">
        <f t="shared" si="23"/>
      </c>
      <c r="AF95" s="5164">
        <f>VLOOKUP(C95,'Data Products'!$A:$J,10,0)</f>
      </c>
      <c r="AG95" s="5165">
        <f t="shared" si="4"/>
      </c>
      <c r="AH95" s="5065">
        <f t="shared" si="17"/>
      </c>
      <c r="AI95" s="5168"/>
      <c r="AJ95" s="5171"/>
      <c r="AK95" s="5069"/>
      <c r="AL95" s="5068"/>
      <c r="AM95" s="5069"/>
      <c r="AN95" s="5069"/>
    </row>
    <row customHeight="true" hidden="true" ht="18" r="96">
      <c r="A96" s="5155">
        <v>63</v>
      </c>
      <c r="B96" s="5050" t="s">
        <v>4861</v>
      </c>
      <c r="C96" s="5155" t="s">
        <v>4964</v>
      </c>
      <c r="D96" s="5176" t="s">
        <v>4955</v>
      </c>
      <c r="E96" s="5176" t="s">
        <v>4955</v>
      </c>
      <c r="F96" s="5158">
        <v>0</v>
      </c>
      <c r="G96" s="5158">
        <v>0</v>
      </c>
      <c r="H96" s="5185"/>
      <c r="I96" s="5160">
        <f>VLOOKUP(C96,'Data Products'!$A:$J,2,0)</f>
      </c>
      <c r="J96" s="5118">
        <f t="shared" si="9"/>
      </c>
      <c r="K96" s="5119">
        <v>45902</v>
      </c>
      <c r="L96" s="5059">
        <f t="shared" si="20"/>
      </c>
      <c r="M96" s="5055">
        <v>0</v>
      </c>
      <c r="N96" s="5055">
        <v>0</v>
      </c>
      <c r="O96" s="5189"/>
      <c r="P96" s="5189"/>
      <c r="Q96" s="5050" t="s">
        <v>4928</v>
      </c>
      <c r="R96" s="5055"/>
      <c r="S96" s="5055"/>
      <c r="T96" s="5055"/>
      <c r="U96" s="5055"/>
      <c r="V96" s="5055"/>
      <c r="W96" s="5055"/>
      <c r="X96" s="5055"/>
      <c r="Y96" s="5055"/>
      <c r="Z96" s="5055"/>
      <c r="AA96" s="5055"/>
      <c r="AB96" s="5163">
        <f t="shared" si="31"/>
      </c>
      <c r="AC96" s="5075">
        <f t="shared" si="1"/>
      </c>
      <c r="AD96" s="5194">
        <f t="shared" si="12"/>
      </c>
      <c r="AE96" s="5081">
        <f t="shared" si="23"/>
      </c>
      <c r="AF96" s="5164">
        <f>VLOOKUP(C96,'Data Products'!$A:$J,10,0)</f>
      </c>
      <c r="AG96" s="5165">
        <f t="shared" si="4"/>
      </c>
      <c r="AH96" s="5065">
        <f t="shared" si="17"/>
      </c>
      <c r="AI96" s="5168"/>
      <c r="AJ96" s="5171"/>
      <c r="AK96" s="5069"/>
      <c r="AL96" s="5068"/>
      <c r="AM96" s="5069"/>
      <c r="AN96" s="5069"/>
    </row>
    <row customHeight="true" hidden="true" ht="18" r="97">
      <c r="A97" s="5155">
        <v>64</v>
      </c>
      <c r="B97" s="5050" t="s">
        <v>4861</v>
      </c>
      <c r="C97" s="5155" t="s">
        <v>4965</v>
      </c>
      <c r="D97" s="5176" t="s">
        <v>4955</v>
      </c>
      <c r="E97" s="5176" t="s">
        <v>4955</v>
      </c>
      <c r="F97" s="5158">
        <v>0</v>
      </c>
      <c r="G97" s="5158">
        <v>0</v>
      </c>
      <c r="H97" s="5185"/>
      <c r="I97" s="5160">
        <f>VLOOKUP(C97,'Data Products'!$A:$J,2,0)</f>
      </c>
      <c r="J97" s="5118">
        <f t="shared" si="9"/>
      </c>
      <c r="K97" s="5119">
        <v>45903</v>
      </c>
      <c r="L97" s="5059">
        <f t="shared" si="20"/>
      </c>
      <c r="M97" s="5055">
        <v>0</v>
      </c>
      <c r="N97" s="5055">
        <v>0</v>
      </c>
      <c r="O97" s="5189"/>
      <c r="P97" s="5189"/>
      <c r="Q97" s="5050" t="s">
        <v>4928</v>
      </c>
      <c r="R97" s="5055"/>
      <c r="S97" s="5055"/>
      <c r="T97" s="5055"/>
      <c r="U97" s="5055"/>
      <c r="V97" s="5055"/>
      <c r="W97" s="5055"/>
      <c r="X97" s="5055"/>
      <c r="Y97" s="5055"/>
      <c r="Z97" s="5055"/>
      <c r="AA97" s="5055"/>
      <c r="AB97" s="5163">
        <f t="shared" si="31"/>
      </c>
      <c r="AC97" s="5080">
        <f t="shared" si="1"/>
      </c>
      <c r="AD97" s="5194">
        <f t="shared" si="12"/>
      </c>
      <c r="AE97" s="5081">
        <f t="shared" si="23"/>
      </c>
      <c r="AF97" s="5164">
        <f>VLOOKUP(C97,'Data Products'!$A:$J,10,0)</f>
      </c>
      <c r="AG97" s="5165">
        <f t="shared" si="4"/>
      </c>
      <c r="AH97" s="5065">
        <f t="shared" si="17"/>
      </c>
      <c r="AI97" s="5168"/>
      <c r="AJ97" s="5171"/>
      <c r="AK97" s="5069"/>
      <c r="AL97" s="5068"/>
      <c r="AM97" s="5069"/>
      <c r="AN97" s="5069"/>
    </row>
    <row customHeight="true" hidden="true" ht="18" r="98">
      <c r="A98" s="5155">
        <v>65</v>
      </c>
      <c r="B98" s="5050" t="s">
        <v>4808</v>
      </c>
      <c r="C98" s="5155" t="s">
        <v>4966</v>
      </c>
      <c r="D98" s="5176" t="s">
        <v>4967</v>
      </c>
      <c r="E98" s="5176" t="s">
        <v>4967</v>
      </c>
      <c r="F98" s="5158">
        <v>0</v>
      </c>
      <c r="G98" s="5158">
        <v>0</v>
      </c>
      <c r="H98" s="5185"/>
      <c r="I98" s="5160">
        <f>VLOOKUP(C98,'Data Products'!$A:$J,2,0)</f>
      </c>
      <c r="J98" s="5118">
        <f t="shared" si="9"/>
      </c>
      <c r="K98" s="5119">
        <v>45904</v>
      </c>
      <c r="L98" s="5059">
        <f t="shared" si="20"/>
      </c>
      <c r="M98" s="5055">
        <v>0</v>
      </c>
      <c r="N98" s="5055">
        <v>0</v>
      </c>
      <c r="O98" s="5189"/>
      <c r="P98" s="5189"/>
      <c r="Q98" s="5050" t="s">
        <v>4928</v>
      </c>
      <c r="R98" s="5055"/>
      <c r="S98" s="5055"/>
      <c r="T98" s="5055"/>
      <c r="U98" s="5055"/>
      <c r="V98" s="5055"/>
      <c r="W98" s="5055"/>
      <c r="X98" s="5055"/>
      <c r="Y98" s="5055"/>
      <c r="Z98" s="5055"/>
      <c r="AA98" s="5055"/>
      <c r="AB98" s="5163">
        <f t="shared" si="31"/>
      </c>
      <c r="AC98" s="5080">
        <f t="shared" si="1"/>
      </c>
      <c r="AD98" s="5194">
        <f t="shared" si="12"/>
      </c>
      <c r="AE98" s="5081">
        <f t="shared" si="23"/>
      </c>
      <c r="AF98" s="5164">
        <f>VLOOKUP(C98,'Data Products'!$A:$J,10,0)</f>
      </c>
      <c r="AG98" s="5165">
        <f t="shared" si="4"/>
      </c>
      <c r="AH98" s="5065">
        <f t="shared" si="17"/>
      </c>
      <c r="AI98" s="5168"/>
      <c r="AJ98" s="5171"/>
      <c r="AK98" s="5069"/>
      <c r="AL98" s="5068"/>
      <c r="AM98" s="5069"/>
      <c r="AN98" s="5069"/>
    </row>
    <row customHeight="true" hidden="true" ht="18" r="99">
      <c r="A99" s="5155">
        <v>66</v>
      </c>
      <c r="B99" s="5050" t="s">
        <v>4861</v>
      </c>
      <c r="C99" s="5155" t="s">
        <v>4968</v>
      </c>
      <c r="D99" s="5176" t="s">
        <v>4955</v>
      </c>
      <c r="E99" s="5176" t="s">
        <v>4955</v>
      </c>
      <c r="F99" s="5158">
        <v>0</v>
      </c>
      <c r="G99" s="5158">
        <v>0</v>
      </c>
      <c r="H99" s="5185"/>
      <c r="I99" s="5160">
        <f>VLOOKUP(C99,'Data Products'!$A:$J,2,0)</f>
      </c>
      <c r="J99" s="5118">
        <f t="shared" si="9"/>
      </c>
      <c r="K99" s="5119">
        <v>45905</v>
      </c>
      <c r="L99" s="5059">
        <f t="shared" si="20"/>
      </c>
      <c r="M99" s="5055">
        <v>0</v>
      </c>
      <c r="N99" s="5055">
        <v>0</v>
      </c>
      <c r="O99" s="5189"/>
      <c r="P99" s="5189"/>
      <c r="Q99" s="5050" t="s">
        <v>4928</v>
      </c>
      <c r="R99" s="5055"/>
      <c r="S99" s="5055"/>
      <c r="T99" s="5055"/>
      <c r="U99" s="5055"/>
      <c r="V99" s="5055"/>
      <c r="W99" s="5055"/>
      <c r="X99" s="5055"/>
      <c r="Y99" s="5055"/>
      <c r="Z99" s="5055"/>
      <c r="AA99" s="5055"/>
      <c r="AB99" s="5163">
        <f t="shared" si="31"/>
      </c>
      <c r="AC99" s="5080">
        <f t="shared" si="1"/>
      </c>
      <c r="AD99" s="5194">
        <f t="shared" si="12"/>
      </c>
      <c r="AE99" s="5081">
        <f t="shared" si="23"/>
      </c>
      <c r="AF99" s="5164">
        <f>VLOOKUP(C99,'Data Products'!$A:$J,10,0)</f>
      </c>
      <c r="AG99" s="5165">
        <f t="shared" si="4"/>
      </c>
      <c r="AH99" s="5065">
        <f t="shared" si="17"/>
      </c>
      <c r="AI99" s="5168"/>
      <c r="AJ99" s="5171"/>
      <c r="AK99" s="5069"/>
      <c r="AL99" s="5068"/>
      <c r="AM99" s="5069"/>
      <c r="AN99" s="5069"/>
    </row>
    <row customHeight="true" hidden="true" ht="18" r="100">
      <c r="A100" s="5155">
        <v>67</v>
      </c>
      <c r="B100" s="5050" t="s">
        <v>4861</v>
      </c>
      <c r="C100" s="5155" t="s">
        <v>4969</v>
      </c>
      <c r="D100" s="5176" t="s">
        <v>4955</v>
      </c>
      <c r="E100" s="5176" t="s">
        <v>4955</v>
      </c>
      <c r="F100" s="5158">
        <v>0</v>
      </c>
      <c r="G100" s="5158">
        <v>0</v>
      </c>
      <c r="H100" s="5185"/>
      <c r="I100" s="5160">
        <f>VLOOKUP(C100,'Data Products'!$A:$J,2,0)</f>
      </c>
      <c r="J100" s="5118">
        <f t="shared" si="9"/>
      </c>
      <c r="K100" s="5119">
        <v>45906</v>
      </c>
      <c r="L100" s="5059">
        <f t="shared" si="20"/>
      </c>
      <c r="M100" s="5055">
        <v>0</v>
      </c>
      <c r="N100" s="5055">
        <v>0</v>
      </c>
      <c r="O100" s="5189"/>
      <c r="P100" s="5189"/>
      <c r="Q100" s="5050" t="s">
        <v>4928</v>
      </c>
      <c r="R100" s="5055"/>
      <c r="S100" s="5055"/>
      <c r="T100" s="5055"/>
      <c r="U100" s="5055"/>
      <c r="V100" s="5055"/>
      <c r="W100" s="5055"/>
      <c r="X100" s="5055"/>
      <c r="Y100" s="5055"/>
      <c r="Z100" s="5055"/>
      <c r="AA100" s="5055"/>
      <c r="AB100" s="5163">
        <f t="shared" si="31"/>
      </c>
      <c r="AC100" s="5080">
        <f t="shared" si="1"/>
      </c>
      <c r="AD100" s="5194">
        <f t="shared" si="12"/>
      </c>
      <c r="AE100" s="5081">
        <f t="shared" si="23"/>
      </c>
      <c r="AF100" s="5164">
        <f>VLOOKUP(C100,'Data Products'!$A:$J,10,0)</f>
      </c>
      <c r="AG100" s="5165">
        <f t="shared" si="4"/>
      </c>
      <c r="AH100" s="5065">
        <f t="shared" si="17"/>
      </c>
      <c r="AI100" s="5168"/>
      <c r="AJ100" s="5171"/>
      <c r="AK100" s="5069"/>
      <c r="AL100" s="5068"/>
      <c r="AM100" s="5069"/>
      <c r="AN100" s="5069"/>
    </row>
    <row customHeight="true" hidden="true" ht="18" r="101">
      <c r="A101" s="5155">
        <v>68</v>
      </c>
      <c r="B101" s="5050" t="s">
        <v>4861</v>
      </c>
      <c r="C101" s="5155" t="s">
        <v>4970</v>
      </c>
      <c r="D101" s="5176" t="s">
        <v>4955</v>
      </c>
      <c r="E101" s="5176" t="s">
        <v>4955</v>
      </c>
      <c r="F101" s="5158">
        <v>0</v>
      </c>
      <c r="G101" s="5158">
        <v>0</v>
      </c>
      <c r="H101" s="5185"/>
      <c r="I101" s="5160">
        <f>VLOOKUP(C101,'Data Products'!$A:$J,2,0)</f>
      </c>
      <c r="J101" s="5118">
        <f t="shared" si="9"/>
      </c>
      <c r="K101" s="5119">
        <v>45907</v>
      </c>
      <c r="L101" s="5059">
        <f t="shared" si="20"/>
      </c>
      <c r="M101" s="5055">
        <v>0</v>
      </c>
      <c r="N101" s="5055">
        <v>0</v>
      </c>
      <c r="O101" s="5189"/>
      <c r="P101" s="5189"/>
      <c r="Q101" s="5050" t="s">
        <v>4928</v>
      </c>
      <c r="R101" s="5055"/>
      <c r="S101" s="5055"/>
      <c r="T101" s="5055"/>
      <c r="U101" s="5055"/>
      <c r="V101" s="5055"/>
      <c r="W101" s="5055"/>
      <c r="X101" s="5055"/>
      <c r="Y101" s="5055"/>
      <c r="Z101" s="5055"/>
      <c r="AA101" s="5055"/>
      <c r="AB101" s="5163">
        <f t="shared" si="31"/>
      </c>
      <c r="AC101" s="5080">
        <f t="shared" si="1"/>
      </c>
      <c r="AD101" s="5194">
        <f t="shared" si="12"/>
      </c>
      <c r="AE101" s="5081">
        <f t="shared" si="23"/>
      </c>
      <c r="AF101" s="5164">
        <f>VLOOKUP(C101,'Data Products'!$A:$J,10,0)</f>
      </c>
      <c r="AG101" s="5165">
        <f t="shared" si="4"/>
      </c>
      <c r="AH101" s="5065">
        <f t="shared" si="17"/>
      </c>
      <c r="AI101" s="5168"/>
      <c r="AJ101" s="5171"/>
      <c r="AK101" s="5069"/>
      <c r="AL101" s="5068"/>
      <c r="AM101" s="5069"/>
      <c r="AN101" s="5069"/>
    </row>
    <row customHeight="true" hidden="true" ht="18" r="102">
      <c r="A102" s="5155">
        <v>69</v>
      </c>
      <c r="B102" s="5050" t="s">
        <v>4861</v>
      </c>
      <c r="C102" s="5155" t="s">
        <v>4971</v>
      </c>
      <c r="D102" s="5176" t="s">
        <v>4972</v>
      </c>
      <c r="E102" s="5176" t="s">
        <v>4972</v>
      </c>
      <c r="F102" s="5158">
        <v>0</v>
      </c>
      <c r="G102" s="5158">
        <v>0</v>
      </c>
      <c r="H102" s="5185"/>
      <c r="I102" s="5160">
        <f>VLOOKUP(C102,'Data Products'!$A:$J,2,0)</f>
      </c>
      <c r="J102" s="5118">
        <f t="shared" si="9"/>
      </c>
      <c r="K102" s="5119">
        <v>45908</v>
      </c>
      <c r="L102" s="5059">
        <f t="shared" si="20"/>
      </c>
      <c r="M102" s="5055">
        <v>0</v>
      </c>
      <c r="N102" s="5055">
        <v>0</v>
      </c>
      <c r="O102" s="5189"/>
      <c r="P102" s="5189"/>
      <c r="Q102" s="5050" t="s">
        <v>4928</v>
      </c>
      <c r="R102" s="5055"/>
      <c r="S102" s="5055"/>
      <c r="T102" s="5055"/>
      <c r="U102" s="5055"/>
      <c r="V102" s="5055"/>
      <c r="W102" s="5055"/>
      <c r="X102" s="5055"/>
      <c r="Y102" s="5055"/>
      <c r="Z102" s="5055"/>
      <c r="AA102" s="5055"/>
      <c r="AB102" s="5163">
        <f t="shared" si="31"/>
      </c>
      <c r="AC102" s="5061">
        <f t="shared" si="1"/>
      </c>
      <c r="AD102" s="5194">
        <f t="shared" si="12"/>
      </c>
      <c r="AE102" s="5081">
        <f t="shared" si="23"/>
      </c>
      <c r="AF102" s="5164">
        <f>VLOOKUP(C102,'Data Products'!$A:$J,10,0)</f>
      </c>
      <c r="AG102" s="5165">
        <f t="shared" si="4"/>
      </c>
      <c r="AH102" s="5065">
        <f t="shared" si="17"/>
      </c>
      <c r="AI102" s="5168"/>
      <c r="AJ102" s="5171"/>
      <c r="AK102" s="5069"/>
      <c r="AL102" s="5068"/>
      <c r="AM102" s="5069"/>
      <c r="AN102" s="5069"/>
    </row>
    <row customHeight="true" hidden="true" ht="18" r="103">
      <c r="A103" s="5155">
        <v>70</v>
      </c>
      <c r="B103" s="5050" t="s">
        <v>4861</v>
      </c>
      <c r="C103" s="5155" t="s">
        <v>4973</v>
      </c>
      <c r="D103" s="5177"/>
      <c r="E103" s="5177"/>
      <c r="F103" s="5158">
        <v>0</v>
      </c>
      <c r="G103" s="5158">
        <v>0</v>
      </c>
      <c r="H103" s="5185"/>
      <c r="I103" s="5160">
        <f>VLOOKUP(C103,'Data Products'!$A:$J,2,0)</f>
      </c>
      <c r="J103" s="5118">
        <f t="shared" si="9"/>
      </c>
      <c r="K103" s="5119">
        <v>45909</v>
      </c>
      <c r="L103" s="5059">
        <f t="shared" si="20"/>
      </c>
      <c r="M103" s="5055">
        <v>0</v>
      </c>
      <c r="N103" s="5055">
        <v>0</v>
      </c>
      <c r="O103" s="5189"/>
      <c r="P103" s="5189"/>
      <c r="Q103" s="5050" t="s">
        <v>4928</v>
      </c>
      <c r="R103" s="5055"/>
      <c r="S103" s="5055"/>
      <c r="T103" s="5055"/>
      <c r="U103" s="5055"/>
      <c r="V103" s="5055"/>
      <c r="W103" s="5055"/>
      <c r="X103" s="5055"/>
      <c r="Y103" s="5055"/>
      <c r="Z103" s="5055"/>
      <c r="AA103" s="5055"/>
      <c r="AB103" s="5163">
        <f t="shared" si="31"/>
      </c>
      <c r="AC103" s="5075">
        <f t="shared" si="1"/>
      </c>
      <c r="AD103" s="5194">
        <f t="shared" si="12"/>
      </c>
      <c r="AE103" s="5081">
        <f t="shared" si="23"/>
      </c>
      <c r="AF103" s="5164">
        <f>VLOOKUP(C103,'Data Products'!$A:$J,10,0)</f>
      </c>
      <c r="AG103" s="5165">
        <f t="shared" si="4"/>
      </c>
      <c r="AH103" s="5065">
        <f t="shared" si="17"/>
      </c>
      <c r="AI103" s="5168"/>
      <c r="AJ103" s="5171"/>
      <c r="AK103" s="5069"/>
      <c r="AL103" s="5068"/>
      <c r="AM103" s="5069"/>
      <c r="AN103" s="5069"/>
    </row>
    <row customHeight="true" hidden="true" ht="18" r="104">
      <c r="A104" s="5155">
        <v>71</v>
      </c>
      <c r="B104" s="5050" t="s">
        <v>4861</v>
      </c>
      <c r="C104" s="5155" t="s">
        <v>4974</v>
      </c>
      <c r="D104" s="5177"/>
      <c r="E104" s="5177"/>
      <c r="F104" s="5158">
        <v>0</v>
      </c>
      <c r="G104" s="5158">
        <v>0</v>
      </c>
      <c r="H104" s="5185"/>
      <c r="I104" s="5160">
        <f>VLOOKUP(C104,'Data Products'!$A:$J,2,0)</f>
      </c>
      <c r="J104" s="5118">
        <f t="shared" si="9"/>
      </c>
      <c r="K104" s="5119">
        <v>45910</v>
      </c>
      <c r="L104" s="5059">
        <f t="shared" si="20"/>
      </c>
      <c r="M104" s="5055">
        <v>0</v>
      </c>
      <c r="N104" s="5055">
        <v>0</v>
      </c>
      <c r="O104" s="5189"/>
      <c r="P104" s="5189"/>
      <c r="Q104" s="5050" t="s">
        <v>4928</v>
      </c>
      <c r="R104" s="5055"/>
      <c r="S104" s="5055"/>
      <c r="T104" s="5055"/>
      <c r="U104" s="5055"/>
      <c r="V104" s="5055"/>
      <c r="W104" s="5055"/>
      <c r="X104" s="5055"/>
      <c r="Y104" s="5055"/>
      <c r="Z104" s="5055"/>
      <c r="AA104" s="5055"/>
      <c r="AB104" s="5163">
        <f t="shared" si="31"/>
      </c>
      <c r="AC104" s="5174">
        <f t="shared" si="1"/>
      </c>
      <c r="AD104" s="5194">
        <f t="shared" si="12"/>
      </c>
      <c r="AE104" s="5081">
        <f t="shared" si="23"/>
      </c>
      <c r="AF104" s="5164">
        <f>VLOOKUP(C104,'Data Products'!$A:$J,10,0)</f>
      </c>
      <c r="AG104" s="5165">
        <f t="shared" si="4"/>
      </c>
      <c r="AH104" s="5065">
        <f t="shared" si="17"/>
      </c>
      <c r="AI104" s="5166" t="s">
        <v>4975</v>
      </c>
      <c r="AJ104" s="5171"/>
      <c r="AK104" s="5069"/>
      <c r="AL104" s="5068"/>
      <c r="AM104" s="5069"/>
      <c r="AN104" s="5069"/>
    </row>
    <row customHeight="true" hidden="true" ht="18" r="105">
      <c r="A105" s="5179">
        <v>72</v>
      </c>
      <c r="B105" s="5172" t="s">
        <v>4861</v>
      </c>
      <c r="C105" s="5179" t="s">
        <v>4976</v>
      </c>
      <c r="D105" s="5177"/>
      <c r="E105" s="5177"/>
      <c r="F105" s="5158">
        <v>0</v>
      </c>
      <c r="G105" s="5158">
        <v>0</v>
      </c>
      <c r="H105" s="5191"/>
      <c r="I105" s="5160">
        <f>VLOOKUP(C105,'Data Products'!$A:$J,2,0)</f>
      </c>
      <c r="J105" s="5118">
        <f t="shared" si="9"/>
      </c>
      <c r="K105" s="5119">
        <v>45911</v>
      </c>
      <c r="L105" s="5101">
        <f t="shared" si="20"/>
      </c>
      <c r="M105" s="5082">
        <v>0</v>
      </c>
      <c r="N105" s="5082">
        <v>0</v>
      </c>
      <c r="O105" s="5192"/>
      <c r="P105" s="5192"/>
      <c r="Q105" s="5050" t="s">
        <v>4928</v>
      </c>
      <c r="R105" s="5055"/>
      <c r="S105" s="5055"/>
      <c r="T105" s="5055"/>
      <c r="U105" s="5055"/>
      <c r="V105" s="5055"/>
      <c r="W105" s="5055"/>
      <c r="X105" s="5055"/>
      <c r="Y105" s="5055"/>
      <c r="Z105" s="5055"/>
      <c r="AA105" s="5055"/>
      <c r="AB105" s="5163">
        <f t="shared" si="31"/>
      </c>
      <c r="AC105" s="5075">
        <f t="shared" si="1"/>
      </c>
      <c r="AD105" s="5194">
        <f t="shared" si="12"/>
      </c>
      <c r="AE105" s="5081">
        <f t="shared" si="23"/>
      </c>
      <c r="AF105" s="5164">
        <f>VLOOKUP(C105,'Data Products'!$A:$J,10,0)</f>
      </c>
      <c r="AG105" s="5165">
        <f t="shared" si="4"/>
      </c>
      <c r="AH105" s="5065">
        <f t="shared" si="17"/>
      </c>
      <c r="AI105" s="5168"/>
      <c r="AJ105" s="5171"/>
      <c r="AK105" s="5069"/>
      <c r="AL105" s="5068"/>
      <c r="AM105" s="5069"/>
      <c r="AN105" s="5069"/>
    </row>
    <row customHeight="true" hidden="true" ht="18" r="106">
      <c r="A106" s="5176">
        <v>45</v>
      </c>
      <c r="B106" s="5177" t="s">
        <v>4811</v>
      </c>
      <c r="C106" s="5195" t="s">
        <v>4977</v>
      </c>
      <c r="D106" s="5196" t="s">
        <v>4978</v>
      </c>
      <c r="E106" s="5196" t="s">
        <v>4978</v>
      </c>
      <c r="F106" s="5158">
        <v>0</v>
      </c>
      <c r="G106" s="5158">
        <v>0</v>
      </c>
      <c r="H106" s="5116"/>
      <c r="I106" s="5160">
        <f>VLOOKUP(C106,'Data Products'!$A:$J,2,0)</f>
      </c>
      <c r="J106" s="5118">
        <f t="shared" si="9"/>
      </c>
      <c r="K106" s="5119">
        <v>45912</v>
      </c>
      <c r="L106" s="5197">
        <f t="shared" si="20"/>
      </c>
      <c r="M106" s="5084">
        <v>0</v>
      </c>
      <c r="N106" s="5084">
        <v>0</v>
      </c>
      <c r="O106" s="5112"/>
      <c r="P106" s="5112"/>
      <c r="Q106" s="5050" t="s">
        <v>4891</v>
      </c>
      <c r="R106" s="5127"/>
      <c r="S106" s="5127"/>
      <c r="T106" s="5127"/>
      <c r="U106" s="5127"/>
      <c r="V106" s="5127"/>
      <c r="W106" s="5127"/>
      <c r="X106" s="5127"/>
      <c r="Y106" s="5127"/>
      <c r="Z106" s="5127"/>
      <c r="AA106" s="5127"/>
      <c r="AB106" s="5163">
        <f t="shared" si="31"/>
      </c>
      <c r="AC106" s="5190">
        <f t="shared" si="1"/>
      </c>
      <c r="AD106" s="5062">
        <f t="shared" si="12"/>
      </c>
      <c r="AE106" s="5081">
        <f t="shared" si="23"/>
      </c>
      <c r="AF106" s="5164">
        <f>VLOOKUP(C106,'Data Products'!$A:$J,10,0)</f>
      </c>
      <c r="AG106" s="5165">
        <f t="shared" si="4"/>
      </c>
      <c r="AH106" s="5142"/>
      <c r="AI106" s="5168"/>
      <c r="AJ106" s="5198"/>
      <c r="AK106" s="5198"/>
      <c r="AL106" s="5199"/>
      <c r="AM106" s="5198"/>
      <c r="AN106" s="5198"/>
    </row>
    <row customHeight="true" hidden="true" ht="18" r="107">
      <c r="A107" s="5200">
        <v>46</v>
      </c>
      <c r="B107" s="5201" t="s">
        <v>4811</v>
      </c>
      <c r="C107" s="5202" t="s">
        <v>4880</v>
      </c>
      <c r="D107" s="5196" t="s">
        <v>4880</v>
      </c>
      <c r="E107" s="5196" t="s">
        <v>4880</v>
      </c>
      <c r="F107" s="5158">
        <v>0</v>
      </c>
      <c r="G107" s="5158">
        <v>0</v>
      </c>
      <c r="H107" s="5203"/>
      <c r="I107" s="5204">
        <f>VLOOKUP(C107,'Data Products'!$A:$J,2,0)</f>
      </c>
      <c r="J107" s="5118">
        <f t="shared" si="9"/>
      </c>
      <c r="K107" s="5119">
        <v>45913</v>
      </c>
      <c r="L107" s="5205">
        <f t="shared" si="20"/>
      </c>
      <c r="M107" s="5206">
        <v>15</v>
      </c>
      <c r="N107" s="5206">
        <v>52</v>
      </c>
      <c r="O107" s="5207"/>
      <c r="P107" s="5207"/>
      <c r="Q107" s="5172" t="s">
        <v>4891</v>
      </c>
      <c r="R107" s="5127"/>
      <c r="S107" s="5127"/>
      <c r="T107" s="5127"/>
      <c r="U107" s="5127"/>
      <c r="V107" s="5127"/>
      <c r="W107" s="5127"/>
      <c r="X107" s="5127"/>
      <c r="Y107" s="5127"/>
      <c r="Z107" s="5127"/>
      <c r="AA107" s="5127"/>
      <c r="AB107" s="5193">
        <f t="shared" si="31"/>
      </c>
      <c r="AC107" s="5190">
        <f t="shared" si="1"/>
      </c>
      <c r="AD107" s="5208">
        <f t="shared" si="12"/>
      </c>
      <c r="AE107" s="5081">
        <f t="shared" si="23"/>
      </c>
      <c r="AF107" s="5164">
        <f>VLOOKUP(C107,'Data Products'!$A:$J,10,0)</f>
      </c>
      <c r="AG107" s="5165">
        <f t="shared" si="4"/>
      </c>
      <c r="AH107" s="5142"/>
      <c r="AI107" s="5166" t="s">
        <v>4979</v>
      </c>
      <c r="AJ107" s="5198"/>
      <c r="AK107" s="5198"/>
      <c r="AL107" s="5199"/>
      <c r="AM107" s="5198"/>
      <c r="AN107" s="5198"/>
    </row>
    <row customHeight="true" ht="18" r="108">
      <c r="A108" s="5094">
        <v>47</v>
      </c>
      <c r="B108" s="5201" t="s">
        <v>4811</v>
      </c>
      <c r="C108" s="5209" t="s">
        <v>4874</v>
      </c>
      <c r="D108" s="5177" t="s">
        <v>4874</v>
      </c>
      <c r="E108" s="5177" t="s">
        <v>4874</v>
      </c>
      <c r="F108" s="5158">
        <v>48</v>
      </c>
      <c r="G108" s="5158">
        <v>48</v>
      </c>
      <c r="H108" s="5116"/>
      <c r="I108" s="5160">
        <f>VLOOKUP(C108,'Data Products'!$A:$J,2,0)</f>
      </c>
      <c r="J108" s="5118">
        <f t="shared" si="9"/>
      </c>
      <c r="K108" s="5119">
        <v>45914</v>
      </c>
      <c r="L108" s="5059">
        <f t="shared" si="20"/>
      </c>
      <c r="M108" s="5079">
        <v>5</v>
      </c>
      <c r="N108" s="5210">
        <v>15</v>
      </c>
      <c r="O108" s="5055"/>
      <c r="P108" s="5055"/>
      <c r="Q108" s="5050" t="s">
        <v>4980</v>
      </c>
      <c r="R108" s="5132"/>
      <c r="S108" s="5132"/>
      <c r="T108" s="5162"/>
      <c r="U108" s="5132"/>
      <c r="V108" s="5132"/>
      <c r="W108" s="5132"/>
      <c r="X108" s="5132"/>
      <c r="Y108" s="5132"/>
      <c r="Z108" s="5132"/>
      <c r="AA108" s="5132"/>
      <c r="AB108" s="5163">
        <f t="shared" si="31"/>
      </c>
      <c r="AC108" s="5080">
        <f t="shared" si="1"/>
      </c>
      <c r="AD108" s="5062">
        <f t="shared" si="12"/>
      </c>
      <c r="AE108" s="5081">
        <f t="shared" si="23"/>
      </c>
      <c r="AF108" s="5164">
        <f>VLOOKUP(C108,'Data Products'!$A:$J,10,0)</f>
      </c>
      <c r="AG108" s="5165">
        <f t="shared" si="4"/>
      </c>
      <c r="AH108" s="5142"/>
      <c r="AI108" s="5211"/>
      <c r="AJ108" s="5212"/>
      <c r="AK108" s="5212"/>
      <c r="AL108" s="5168"/>
      <c r="AM108" s="5212"/>
      <c r="AN108" s="5212"/>
    </row>
    <row r="109">
      <c r="A109" s="5094">
        <v>48</v>
      </c>
      <c r="B109" s="5201" t="s">
        <v>4811</v>
      </c>
      <c r="C109" s="5209" t="s">
        <v>4932</v>
      </c>
      <c r="D109" s="5177" t="s">
        <v>4932</v>
      </c>
      <c r="E109" s="5177" t="s">
        <v>4932</v>
      </c>
      <c r="F109" s="5158">
        <v>152</v>
      </c>
      <c r="G109" s="5158">
        <v>152</v>
      </c>
      <c r="H109" s="5116"/>
      <c r="I109" s="5160">
        <f>VLOOKUP(C109,'Data Products'!$A:$J,2,0)</f>
      </c>
      <c r="J109" s="5118">
        <f t="shared" si="9"/>
      </c>
      <c r="K109" s="5119">
        <v>45915</v>
      </c>
      <c r="L109" s="5059">
        <f t="shared" si="20"/>
      </c>
      <c r="M109" s="5055">
        <v>30</v>
      </c>
      <c r="N109" s="5210">
        <v>53</v>
      </c>
      <c r="O109" s="5055"/>
      <c r="P109" s="5055"/>
      <c r="Q109" s="5050" t="s">
        <v>4866</v>
      </c>
      <c r="R109" s="5132"/>
      <c r="S109" s="5132"/>
      <c r="T109" s="5162"/>
      <c r="U109" s="5132"/>
      <c r="V109" s="5132"/>
      <c r="W109" s="5132"/>
      <c r="X109" s="5132"/>
      <c r="Y109" s="5132"/>
      <c r="Z109" s="5132"/>
      <c r="AA109" s="5132"/>
      <c r="AB109" s="5163">
        <f t="shared" si="31"/>
      </c>
      <c r="AC109" s="5075">
        <f t="shared" si="1"/>
      </c>
      <c r="AD109" s="5062">
        <f t="shared" si="12"/>
      </c>
      <c r="AE109" s="5081">
        <f t="shared" si="23"/>
      </c>
      <c r="AF109" s="5164">
        <f>VLOOKUP(C109,'Data Products'!$A:$J,10,0)</f>
      </c>
      <c r="AG109" s="5165">
        <f t="shared" si="4"/>
      </c>
      <c r="AH109" s="5142"/>
      <c r="AI109" s="5211"/>
      <c r="AJ109" s="5212"/>
      <c r="AK109" s="5212"/>
      <c r="AL109" s="5168"/>
      <c r="AM109" s="5212"/>
      <c r="AN109" s="5212"/>
    </row>
    <row customHeight="true" ht="18" r="110">
      <c r="A110" s="5094">
        <v>52</v>
      </c>
      <c r="B110" s="5201" t="s">
        <v>4811</v>
      </c>
      <c r="C110" s="5209" t="s">
        <v>4925</v>
      </c>
      <c r="D110" s="5177" t="s">
        <v>4925</v>
      </c>
      <c r="E110" s="5177" t="s">
        <v>4925</v>
      </c>
      <c r="F110" s="5158">
        <v>726</v>
      </c>
      <c r="G110" s="5158">
        <v>726</v>
      </c>
      <c r="H110" s="5116"/>
      <c r="I110" s="5160">
        <f>VLOOKUP(C110,'Data Products'!$A:$J,2,0)</f>
      </c>
      <c r="J110" s="5118">
        <f t="shared" si="9"/>
      </c>
      <c r="K110" s="5119">
        <v>45919</v>
      </c>
      <c r="L110" s="5059">
        <f t="shared" si="20"/>
      </c>
      <c r="M110" s="5055">
        <v>12</v>
      </c>
      <c r="N110" s="5210">
        <v>26</v>
      </c>
      <c r="O110" s="5055"/>
      <c r="P110" s="5055"/>
      <c r="Q110" s="5050" t="s">
        <v>4871</v>
      </c>
      <c r="R110" s="5132"/>
      <c r="S110" s="5132"/>
      <c r="T110" s="5162"/>
      <c r="U110" s="5132"/>
      <c r="V110" s="5132"/>
      <c r="W110" s="5132"/>
      <c r="X110" s="5132"/>
      <c r="Y110" s="5132"/>
      <c r="Z110" s="5132"/>
      <c r="AA110" s="5132"/>
      <c r="AB110" s="5163">
        <f t="shared" si="31"/>
      </c>
      <c r="AC110" s="5080">
        <f t="shared" si="1"/>
      </c>
      <c r="AD110" s="5062">
        <f t="shared" si="12"/>
      </c>
      <c r="AE110" s="5081">
        <f t="shared" si="23"/>
      </c>
      <c r="AF110" s="5164">
        <f>VLOOKUP(C110,'Data Products'!$A:$J,10,0)</f>
      </c>
      <c r="AG110" s="5165">
        <f t="shared" si="4"/>
      </c>
      <c r="AH110" s="5142"/>
      <c r="AI110" s="5211"/>
      <c r="AJ110" s="5212"/>
      <c r="AK110" s="5212"/>
      <c r="AL110" s="5168"/>
      <c r="AM110" s="5212"/>
      <c r="AN110" s="5212"/>
    </row>
    <row customHeight="true" ht="18" r="111">
      <c r="A111" s="5094">
        <v>53</v>
      </c>
      <c r="B111" s="5201" t="s">
        <v>4811</v>
      </c>
      <c r="C111" s="5209" t="s">
        <v>4873</v>
      </c>
      <c r="D111" s="5177" t="s">
        <v>4873</v>
      </c>
      <c r="E111" s="5177" t="s">
        <v>4873</v>
      </c>
      <c r="F111" s="5158">
        <v>3</v>
      </c>
      <c r="G111" s="5158">
        <v>3</v>
      </c>
      <c r="H111" s="5116"/>
      <c r="I111" s="5160">
        <f>VLOOKUP(C111,'Data Products'!$A:$J,2,0)</f>
      </c>
      <c r="J111" s="5118">
        <f t="shared" si="9"/>
      </c>
      <c r="K111" s="5119">
        <v>45920</v>
      </c>
      <c r="L111" s="5059">
        <f t="shared" si="20"/>
      </c>
      <c r="M111" s="5055">
        <v>0</v>
      </c>
      <c r="N111" s="5055">
        <v>0</v>
      </c>
      <c r="O111" s="5055"/>
      <c r="P111" s="5055"/>
      <c r="Q111" s="5173" t="s">
        <v>4871</v>
      </c>
      <c r="R111" s="5132"/>
      <c r="S111" s="5132"/>
      <c r="T111" s="5162"/>
      <c r="U111" s="5132"/>
      <c r="V111" s="5132"/>
      <c r="W111" s="5132"/>
      <c r="X111" s="5132"/>
      <c r="Y111" s="5132"/>
      <c r="Z111" s="5132"/>
      <c r="AA111" s="5132"/>
      <c r="AB111" s="5163">
        <f t="shared" si="31"/>
      </c>
      <c r="AC111" s="5174">
        <f t="shared" si="1"/>
      </c>
      <c r="AD111" s="5062">
        <f t="shared" si="12"/>
      </c>
      <c r="AE111" s="5081">
        <f t="shared" si="23"/>
      </c>
      <c r="AF111" s="5164">
        <f>VLOOKUP(C111,'Data Products'!$A:$J,10,0)</f>
      </c>
      <c r="AG111" s="5165">
        <f t="shared" si="4"/>
      </c>
      <c r="AH111" s="5142"/>
      <c r="AI111" s="5211"/>
      <c r="AJ111" s="5212"/>
      <c r="AK111" s="5212"/>
      <c r="AL111" s="5168"/>
      <c r="AM111" s="5212"/>
      <c r="AN111" s="5212"/>
    </row>
    <row customHeight="true" hidden="true" ht="18" r="112">
      <c r="A112" s="5094">
        <v>54</v>
      </c>
      <c r="B112" s="5201" t="s">
        <v>4811</v>
      </c>
      <c r="C112" s="5209" t="s">
        <v>4978</v>
      </c>
      <c r="D112" s="5177" t="s">
        <v>4978</v>
      </c>
      <c r="E112" s="5177" t="s">
        <v>4978</v>
      </c>
      <c r="F112" s="5158">
        <v>0</v>
      </c>
      <c r="G112" s="5158">
        <v>0</v>
      </c>
      <c r="H112" s="5116"/>
      <c r="I112" s="5160">
        <f>VLOOKUP(C112,'Data Products'!$A:$J,2,0)</f>
      </c>
      <c r="J112" s="5118">
        <f t="shared" si="9"/>
      </c>
      <c r="K112" s="5119">
        <v>45921</v>
      </c>
      <c r="L112" s="5059">
        <f t="shared" si="20"/>
      </c>
      <c r="M112" s="5055">
        <v>2060</v>
      </c>
      <c r="N112" s="5079">
        <v>2432</v>
      </c>
      <c r="O112" s="5055"/>
      <c r="P112" s="5055"/>
      <c r="Q112" s="5050" t="s">
        <v>4871</v>
      </c>
      <c r="R112" s="5132"/>
      <c r="S112" s="5132"/>
      <c r="T112" s="5162"/>
      <c r="U112" s="5132"/>
      <c r="V112" s="5132"/>
      <c r="W112" s="5132"/>
      <c r="X112" s="5132"/>
      <c r="Y112" s="5132"/>
      <c r="Z112" s="5132"/>
      <c r="AA112" s="5132"/>
      <c r="AB112" s="5163">
        <f t="shared" si="31"/>
      </c>
      <c r="AC112" s="5075">
        <f t="shared" si="1"/>
      </c>
      <c r="AD112" s="5062">
        <f t="shared" si="12"/>
      </c>
      <c r="AE112" s="5081">
        <f t="shared" si="23"/>
      </c>
      <c r="AF112" s="5164">
        <f>VLOOKUP(C112,'Data Products'!$A:$J,10,0)</f>
      </c>
      <c r="AG112" s="5165">
        <f t="shared" si="4"/>
      </c>
      <c r="AH112" s="5142"/>
      <c r="AI112" s="5211"/>
      <c r="AJ112" s="5212"/>
      <c r="AK112" s="5212"/>
      <c r="AL112" s="5168"/>
      <c r="AM112" s="5212"/>
      <c r="AN112" s="5212"/>
    </row>
    <row customHeight="true" ht="18" r="113">
      <c r="A113" s="5094">
        <v>55</v>
      </c>
      <c r="B113" s="5201" t="s">
        <v>4811</v>
      </c>
      <c r="C113" s="5209" t="s">
        <v>4981</v>
      </c>
      <c r="D113" s="5177" t="s">
        <v>4981</v>
      </c>
      <c r="E113" s="5177" t="s">
        <v>4981</v>
      </c>
      <c r="F113" s="5158">
        <v>2131</v>
      </c>
      <c r="G113" s="5158">
        <v>2131</v>
      </c>
      <c r="H113" s="5116"/>
      <c r="I113" s="5160">
        <f>VLOOKUP(C113,'Data Products'!$A:$J,2,0)</f>
      </c>
      <c r="J113" s="5118">
        <f t="shared" si="9"/>
      </c>
      <c r="K113" s="5119">
        <v>45922</v>
      </c>
      <c r="L113" s="5059">
        <f t="shared" si="20"/>
      </c>
      <c r="M113" s="5082">
        <v>586</v>
      </c>
      <c r="N113" s="5213">
        <v>1858</v>
      </c>
      <c r="O113" s="5055"/>
      <c r="P113" s="5055"/>
      <c r="Q113" s="5050" t="s">
        <v>4871</v>
      </c>
      <c r="R113" s="5132"/>
      <c r="S113" s="5132"/>
      <c r="T113" s="5162"/>
      <c r="U113" s="5132"/>
      <c r="V113" s="5132"/>
      <c r="W113" s="5132"/>
      <c r="X113" s="5132"/>
      <c r="Y113" s="5132"/>
      <c r="Z113" s="5132"/>
      <c r="AA113" s="5132"/>
      <c r="AB113" s="5163">
        <f t="shared" si="31"/>
      </c>
      <c r="AC113" s="5080">
        <f t="shared" si="1"/>
      </c>
      <c r="AD113" s="5062">
        <f t="shared" si="12"/>
      </c>
      <c r="AE113" s="5081">
        <f t="shared" si="23"/>
      </c>
      <c r="AF113" s="5164">
        <f>VLOOKUP(C113,'Data Products'!$A:$J,10,0)</f>
      </c>
      <c r="AG113" s="5165">
        <f t="shared" si="4"/>
      </c>
      <c r="AH113" s="5142"/>
      <c r="AI113" s="5211"/>
      <c r="AJ113" s="5212"/>
      <c r="AK113" s="5212"/>
      <c r="AL113" s="5168"/>
      <c r="AM113" s="5212"/>
      <c r="AN113" s="5212"/>
    </row>
    <row customHeight="true" ht="18" r="114">
      <c r="A114" s="5094">
        <v>56</v>
      </c>
      <c r="B114" s="5177" t="s">
        <v>4811</v>
      </c>
      <c r="C114" s="5209" t="s">
        <v>4919</v>
      </c>
      <c r="D114" s="5177" t="s">
        <v>4919</v>
      </c>
      <c r="E114" s="5177" t="s">
        <v>4919</v>
      </c>
      <c r="F114" s="5158">
        <v>666</v>
      </c>
      <c r="G114" s="5158">
        <v>666</v>
      </c>
      <c r="H114" s="5116"/>
      <c r="I114" s="5160">
        <f>VLOOKUP(C114,'Data Products'!$A:$J,2,0)</f>
      </c>
      <c r="J114" s="5118">
        <f t="shared" si="9"/>
      </c>
      <c r="K114" s="5119">
        <v>45923</v>
      </c>
      <c r="L114" s="5083">
        <f t="shared" si="20"/>
      </c>
      <c r="M114" s="5084">
        <v>53</v>
      </c>
      <c r="N114" s="5214">
        <v>292</v>
      </c>
      <c r="O114" s="5086"/>
      <c r="P114" s="5055"/>
      <c r="Q114" s="5050" t="s">
        <v>4871</v>
      </c>
      <c r="R114" s="5132"/>
      <c r="S114" s="5132"/>
      <c r="T114" s="5162"/>
      <c r="U114" s="5132"/>
      <c r="V114" s="5132"/>
      <c r="W114" s="5132"/>
      <c r="X114" s="5132"/>
      <c r="Y114" s="5132"/>
      <c r="Z114" s="5132"/>
      <c r="AA114" s="5132"/>
      <c r="AB114" s="5163">
        <f t="shared" si="31"/>
      </c>
      <c r="AC114" s="5075">
        <f t="shared" si="1"/>
      </c>
      <c r="AD114" s="5062">
        <f t="shared" si="12"/>
      </c>
      <c r="AE114" s="5215">
        <f t="shared" si="23"/>
      </c>
      <c r="AF114" s="5216">
        <f>VLOOKUP(C114,'Data Products'!$A:$J,10,0)</f>
      </c>
      <c r="AG114" s="5217">
        <f t="shared" si="4"/>
      </c>
      <c r="AH114" s="5217">
        <f>AG114*G114</f>
      </c>
      <c r="AI114" s="5217">
        <f t="shared" ref="AI114:AI115" si="6">AH114*H114</f>
      </c>
      <c r="AJ114" s="5212"/>
      <c r="AK114" s="5212"/>
      <c r="AL114" s="5168"/>
      <c r="AM114" s="5212"/>
      <c r="AN114" s="5212"/>
    </row>
    <row customHeight="true" ht="18" r="115">
      <c r="A115" s="5094">
        <v>57</v>
      </c>
      <c r="B115" s="5177" t="s">
        <v>4861</v>
      </c>
      <c r="C115" s="5176" t="s">
        <v>4894</v>
      </c>
      <c r="D115" s="5176" t="s">
        <v>4894</v>
      </c>
      <c r="E115" s="5176" t="s">
        <v>4894</v>
      </c>
      <c r="F115" s="5158">
        <v>2</v>
      </c>
      <c r="G115" s="5158">
        <v>2</v>
      </c>
      <c r="H115" s="5116"/>
      <c r="I115" s="5160">
        <f>VLOOKUP(C115,'Data Products'!$A:$J,2,0)</f>
      </c>
      <c r="J115" s="5118">
        <f t="shared" si="9"/>
      </c>
      <c r="K115" s="5218">
        <v>46142</v>
      </c>
      <c r="L115" s="5083">
        <f t="shared" si="20"/>
      </c>
      <c r="M115" s="5156">
        <v>0</v>
      </c>
      <c r="N115" s="5214">
        <v>2</v>
      </c>
      <c r="O115" s="5086"/>
      <c r="P115" s="5055"/>
      <c r="Q115" s="5050" t="s">
        <v>4871</v>
      </c>
      <c r="R115" s="5132"/>
      <c r="S115" s="5132"/>
      <c r="T115" s="5162"/>
      <c r="U115" s="5132"/>
      <c r="V115" s="5132"/>
      <c r="W115" s="5132"/>
      <c r="X115" s="5132"/>
      <c r="Y115" s="5132"/>
      <c r="Z115" s="5132"/>
      <c r="AA115" s="5132"/>
      <c r="AB115" s="5163">
        <f t="shared" si="31"/>
      </c>
      <c r="AC115" s="5075">
        <f t="shared" si="1"/>
      </c>
      <c r="AD115" s="5062">
        <f t="shared" si="12"/>
      </c>
      <c r="AE115" s="5215">
        <f t="shared" si="23"/>
      </c>
      <c r="AF115" s="5216">
        <f>VLOOKUP(C115,'Data Products'!$A:$J,10,0)</f>
      </c>
      <c r="AG115" s="5217">
        <f t="shared" si="4"/>
      </c>
      <c r="AH115" s="5142"/>
      <c r="AI115" s="5217">
        <f t="shared" si="6"/>
      </c>
      <c r="AJ115" s="5198"/>
      <c r="AK115" s="5198"/>
      <c r="AL115" s="5199"/>
      <c r="AM115" s="5198"/>
      <c r="AN115" s="5198"/>
    </row>
    <row customHeight="true" ht="18" r="116">
      <c r="A116" s="5128"/>
      <c r="B116" s="5128"/>
      <c r="C116" s="5128"/>
      <c r="D116" s="5127"/>
      <c r="E116" s="5127"/>
      <c r="F116" s="5127"/>
      <c r="G116" s="5127"/>
      <c r="H116" s="5127"/>
      <c r="I116" s="5219"/>
      <c r="J116" s="5220"/>
      <c r="K116" s="5220"/>
      <c r="L116" s="5220"/>
      <c r="M116" s="5127"/>
      <c r="N116" s="5127"/>
      <c r="O116" s="5137"/>
      <c r="P116" s="5137"/>
      <c r="Q116" s="5128"/>
      <c r="R116" s="5127"/>
      <c r="S116" s="5127"/>
      <c r="T116" s="5127"/>
      <c r="U116" s="5127"/>
      <c r="V116" s="5127"/>
      <c r="W116" s="5127"/>
      <c r="X116" s="5127"/>
      <c r="Y116" s="5127"/>
      <c r="Z116" s="5127"/>
      <c r="AA116" s="5127"/>
      <c r="AB116" s="5131"/>
      <c r="AC116" s="5221"/>
      <c r="AD116" s="5222"/>
      <c r="AE116" s="5223" t="s">
        <v>4848</v>
      </c>
      <c r="AF116" s="5224"/>
      <c r="AG116" s="5225">
        <v>366720000</v>
      </c>
      <c r="AH116" s="5142"/>
      <c r="AI116" s="5199"/>
      <c r="AJ116" s="5198"/>
      <c r="AK116" s="5198"/>
      <c r="AL116" s="5199"/>
      <c r="AM116" s="5198"/>
      <c r="AN116" s="5198"/>
    </row>
    <row customHeight="true" ht="18" r="117">
      <c r="A117" s="5226" t="s">
        <v>4982</v>
      </c>
      <c r="B117" s="5226"/>
      <c r="C117" s="5226"/>
      <c r="D117" s="5226"/>
      <c r="E117" s="5226"/>
      <c r="F117" s="5226"/>
      <c r="H117" s="5127"/>
      <c r="I117" s="5219"/>
      <c r="J117" s="5220"/>
      <c r="K117" s="5220"/>
      <c r="L117" s="5220"/>
      <c r="M117" s="5127"/>
      <c r="N117" s="5127"/>
      <c r="O117" s="5137"/>
      <c r="P117" s="5137"/>
      <c r="Q117" s="5128"/>
      <c r="R117" s="5127"/>
      <c r="S117" s="5127"/>
      <c r="T117" s="5127"/>
      <c r="U117" s="5127"/>
      <c r="V117" s="5127"/>
      <c r="W117" s="5127"/>
      <c r="X117" s="5127"/>
      <c r="Y117" s="5127"/>
      <c r="Z117" s="5127"/>
      <c r="AA117" s="5127"/>
      <c r="AB117" s="5131"/>
      <c r="AC117" s="5221"/>
      <c r="AD117" s="5222"/>
      <c r="AE117" s="5227" t="s">
        <v>4849</v>
      </c>
      <c r="AF117" s="5224">
        <v>0.48350239965095987</v>
      </c>
      <c r="AG117" s="5225">
        <v>177310000</v>
      </c>
      <c r="AH117" s="5142"/>
      <c r="AI117" s="5199"/>
      <c r="AJ117" s="5198"/>
      <c r="AK117" s="5198"/>
      <c r="AL117" s="5199"/>
      <c r="AM117" s="5198"/>
      <c r="AN117" s="5198"/>
    </row>
    <row r="118">
      <c r="A118" s="5228" t="s">
        <v>4804</v>
      </c>
      <c r="B118" s="5228" t="s">
        <v>4785</v>
      </c>
      <c r="C118" s="5228" t="s">
        <v>4983</v>
      </c>
      <c r="D118" s="5228" t="s">
        <v>4984</v>
      </c>
      <c r="E118" s="5229" t="s">
        <v>4985</v>
      </c>
      <c r="F118" s="5230" t="s">
        <v>4986</v>
      </c>
      <c r="G118" s="5127"/>
      <c r="H118" s="5220"/>
      <c r="I118" s="5220"/>
      <c r="J118" s="5220"/>
      <c r="K118" s="5127"/>
      <c r="L118" s="5127"/>
      <c r="M118" s="5137"/>
      <c r="N118" s="5137"/>
      <c r="O118" s="5127"/>
      <c r="P118" s="5127"/>
      <c r="Q118" s="5127"/>
      <c r="R118" s="5127"/>
      <c r="S118" s="5127"/>
      <c r="T118" s="5127"/>
      <c r="U118" s="5127"/>
      <c r="V118" s="5127"/>
      <c r="W118" s="5127"/>
      <c r="X118" s="5127"/>
      <c r="Y118" s="5127"/>
      <c r="Z118" s="5127"/>
      <c r="AA118" s="5127"/>
      <c r="AB118" s="5127"/>
      <c r="AC118" s="5127"/>
      <c r="AE118" s="5227" t="s">
        <v>4850</v>
      </c>
      <c r="AF118" s="5224">
        <v>0.06893542757417102</v>
      </c>
      <c r="AG118" s="5225">
        <v>25280000</v>
      </c>
      <c r="AH118" s="5198"/>
      <c r="AI118" s="5198"/>
      <c r="AJ118" s="5198"/>
      <c r="AK118" s="5199"/>
      <c r="AL118" s="5198"/>
      <c r="AM118" s="5198"/>
    </row>
    <row r="119">
      <c r="A119" s="5231"/>
      <c r="B119" s="5228"/>
      <c r="C119" s="5228"/>
      <c r="D119" s="5228"/>
      <c r="E119" s="5229"/>
      <c r="F119" s="5232"/>
      <c r="G119" s="5127"/>
      <c r="H119" s="5220"/>
      <c r="I119" s="5220"/>
      <c r="J119" s="5220"/>
      <c r="K119" s="5127"/>
      <c r="L119" s="5127"/>
      <c r="M119" s="5137"/>
      <c r="N119" s="5137"/>
      <c r="O119" s="5127"/>
      <c r="P119" s="5127"/>
      <c r="Q119" s="5127"/>
      <c r="R119" s="5127"/>
      <c r="S119" s="5127"/>
      <c r="T119" s="5127"/>
      <c r="U119" s="5127"/>
      <c r="V119" s="5127"/>
      <c r="W119" s="5127"/>
      <c r="X119" s="5127"/>
      <c r="Y119" s="5127"/>
      <c r="Z119" s="5127"/>
      <c r="AA119" s="5127"/>
      <c r="AB119" s="5127"/>
      <c r="AC119" s="5127"/>
      <c r="AE119" s="5227" t="s">
        <v>4851</v>
      </c>
      <c r="AF119" s="5233">
        <v>0.1472649432809773</v>
      </c>
      <c r="AG119" s="5234">
        <v>54005000</v>
      </c>
      <c r="AH119" s="5198"/>
      <c r="AI119" s="5198"/>
      <c r="AJ119" s="5199"/>
      <c r="AK119" s="5198"/>
      <c r="AL119" s="5198"/>
    </row>
    <row r="120">
      <c r="A120" s="5176">
        <v>1</v>
      </c>
      <c r="B120" s="5235" t="s">
        <v>4987</v>
      </c>
      <c r="C120" s="5236">
        <v>15146.6</v>
      </c>
      <c r="D120" s="5050" t="s">
        <v>4988</v>
      </c>
      <c r="E120" s="5155" t="s">
        <v>4989</v>
      </c>
      <c r="F120" s="5237" t="s">
        <v>4990</v>
      </c>
      <c r="G120" s="5127"/>
      <c r="H120" s="5220"/>
      <c r="I120" s="5220"/>
      <c r="J120" s="5220"/>
      <c r="K120" s="5127"/>
      <c r="L120" s="5127"/>
      <c r="M120" s="5137"/>
      <c r="N120" s="5137"/>
      <c r="O120" s="5127"/>
      <c r="P120" s="5127"/>
      <c r="Q120" s="5127"/>
      <c r="R120" s="5127"/>
      <c r="S120" s="5127"/>
      <c r="T120" s="5127"/>
      <c r="U120" s="5127"/>
      <c r="V120" s="5127"/>
      <c r="W120" s="5127"/>
      <c r="X120" s="5127"/>
      <c r="Y120" s="5127"/>
      <c r="Z120" s="5127"/>
      <c r="AA120" s="5127"/>
      <c r="AB120" s="5127"/>
      <c r="AC120" s="5127"/>
      <c r="AE120" s="5227" t="s">
        <v>4852</v>
      </c>
      <c r="AF120" s="5238">
        <v>0.3002972294938918</v>
      </c>
      <c r="AG120" s="5239">
        <v>110125000</v>
      </c>
      <c r="AH120" s="5198"/>
      <c r="AI120" s="5198"/>
      <c r="AJ120" s="5199"/>
      <c r="AK120" s="5198"/>
      <c r="AL120" s="5198"/>
    </row>
    <row r="121">
      <c r="A121" s="5176">
        <v>2</v>
      </c>
      <c r="B121" s="5240" t="s">
        <v>4991</v>
      </c>
      <c r="C121" s="5241">
        <v>952.31</v>
      </c>
      <c r="D121" s="5172" t="s">
        <v>4992</v>
      </c>
      <c r="E121" s="5179" t="s">
        <v>4993</v>
      </c>
      <c r="F121" s="5237"/>
      <c r="G121" s="5127"/>
      <c r="H121" s="5220"/>
      <c r="I121" s="5220"/>
      <c r="J121" s="5220"/>
      <c r="K121" s="5127"/>
      <c r="L121" s="5127"/>
      <c r="M121" s="5137"/>
      <c r="N121" s="5137"/>
      <c r="O121" s="5127"/>
      <c r="P121" s="5127"/>
      <c r="Q121" s="5127"/>
      <c r="R121" s="5127"/>
      <c r="S121" s="5127"/>
      <c r="T121" s="5127"/>
      <c r="U121" s="5127"/>
      <c r="V121" s="5127"/>
      <c r="W121" s="5127"/>
      <c r="X121" s="5127"/>
      <c r="Y121" s="5127"/>
      <c r="Z121" s="5127"/>
      <c r="AA121" s="5127"/>
      <c r="AB121" s="5127"/>
      <c r="AC121" s="5127"/>
      <c r="AD121" s="5127"/>
      <c r="AE121" s="5227" t="s">
        <v>4797</v>
      </c>
      <c r="AF121" s="5238">
        <v>0.09960391121336507</v>
      </c>
      <c r="AG121" s="5239">
        <v>75750000</v>
      </c>
      <c r="AH121" s="5198"/>
      <c r="AI121" s="5198"/>
      <c r="AJ121" s="5199"/>
      <c r="AK121" s="5198"/>
      <c r="AL121" s="5198"/>
    </row>
    <row r="122">
      <c r="A122" s="5242">
        <v>3</v>
      </c>
      <c r="B122" s="5176" t="s">
        <v>4994</v>
      </c>
      <c r="C122" s="5176">
        <v>-798.02</v>
      </c>
      <c r="D122" s="5084"/>
      <c r="E122" s="5116"/>
      <c r="F122" s="5237"/>
      <c r="G122" s="5127"/>
      <c r="H122" s="5127"/>
      <c r="I122" s="5220"/>
      <c r="J122" s="5220"/>
      <c r="K122" s="5220"/>
      <c r="L122" s="5127"/>
      <c r="M122" s="5127"/>
      <c r="N122" s="5137"/>
      <c r="O122" s="5137"/>
      <c r="P122" s="5127"/>
      <c r="Q122" s="5127"/>
      <c r="R122" s="5127"/>
      <c r="S122" s="5127"/>
      <c r="T122" s="5127"/>
      <c r="U122" s="5127"/>
      <c r="V122" s="5127"/>
      <c r="W122" s="5127"/>
      <c r="X122" s="5127"/>
      <c r="Y122" s="5127"/>
      <c r="Z122" s="5127"/>
      <c r="AA122" s="5127"/>
      <c r="AB122" s="5127"/>
      <c r="AC122" s="5127"/>
      <c r="AD122" s="5127"/>
      <c r="AE122" s="5127"/>
      <c r="AF122" s="5127"/>
      <c r="AG122" s="5199"/>
      <c r="AH122" s="5199"/>
      <c r="AI122" s="5198"/>
      <c r="AJ122" s="5199"/>
      <c r="AK122" s="5198"/>
      <c r="AL122" s="5198"/>
    </row>
    <row r="123">
      <c r="A123" s="5127"/>
      <c r="B123" s="5128"/>
      <c r="C123" s="5128"/>
      <c r="D123" s="5127"/>
      <c r="E123" s="5127"/>
      <c r="F123" s="5127"/>
      <c r="G123" s="5127"/>
      <c r="H123" s="5127"/>
      <c r="I123" s="5127"/>
      <c r="J123" s="5220"/>
      <c r="K123" s="5220"/>
      <c r="L123" s="5220"/>
      <c r="M123" s="5127"/>
      <c r="N123" s="5127"/>
      <c r="O123" s="5137"/>
      <c r="P123" s="5137"/>
      <c r="Q123" s="5127"/>
      <c r="R123" s="5127"/>
      <c r="S123" s="5127"/>
      <c r="T123" s="5127"/>
      <c r="U123" s="5127"/>
      <c r="V123" s="5127"/>
      <c r="W123" s="5127"/>
      <c r="X123" s="5127"/>
      <c r="Y123" s="5127"/>
      <c r="Z123" s="5127"/>
      <c r="AA123" s="5127"/>
      <c r="AB123" s="5127"/>
      <c r="AC123" s="5127"/>
      <c r="AD123" s="5127"/>
      <c r="AE123" s="5127"/>
      <c r="AF123" s="5127"/>
      <c r="AG123" s="5127"/>
      <c r="AH123" s="5127"/>
      <c r="AI123" s="5199"/>
      <c r="AJ123" s="5198"/>
      <c r="AK123" s="5198"/>
      <c r="AL123" s="5199"/>
      <c r="AM123" s="5198"/>
      <c r="AN123" s="5198"/>
    </row>
    <row r="124">
      <c r="A124" s="5145" t="s">
        <v>4995</v>
      </c>
      <c r="B124" s="5046" t="s">
        <v>4771</v>
      </c>
      <c r="C124" s="5046" t="s">
        <v>4854</v>
      </c>
      <c r="D124" s="5046"/>
      <c r="E124" s="5046"/>
      <c r="F124" s="5046" t="s">
        <v>4775</v>
      </c>
      <c r="G124" s="5046"/>
      <c r="H124" s="5046" t="s">
        <v>4855</v>
      </c>
      <c r="I124" s="5146" t="s">
        <v>4777</v>
      </c>
      <c r="J124" s="5147" t="s">
        <v>4778</v>
      </c>
      <c r="K124" s="5045" t="s">
        <v>4779</v>
      </c>
      <c r="L124" s="5045" t="s">
        <v>4780</v>
      </c>
      <c r="M124" s="5046" t="s">
        <v>4781</v>
      </c>
      <c r="N124" s="5046" t="s">
        <v>4782</v>
      </c>
      <c r="O124" s="5046" t="s">
        <v>4856</v>
      </c>
      <c r="P124" s="5046" t="s">
        <v>4857</v>
      </c>
      <c r="Q124" s="5046" t="s">
        <v>4785</v>
      </c>
      <c r="R124" s="5148"/>
      <c r="S124" s="5148"/>
      <c r="T124" s="5148"/>
      <c r="U124" s="5148"/>
      <c r="V124" s="5148"/>
      <c r="W124" s="5148"/>
      <c r="X124" s="5148"/>
      <c r="Y124" s="5148"/>
      <c r="Z124" s="5148"/>
      <c r="AA124" s="5148"/>
      <c r="AB124" s="5149" t="s">
        <v>4791</v>
      </c>
      <c r="AC124" s="5147" t="s">
        <v>4792</v>
      </c>
      <c r="AD124" s="5147" t="s">
        <v>4858</v>
      </c>
      <c r="AE124" s="5147" t="s">
        <v>4859</v>
      </c>
      <c r="AF124" s="5243" t="s">
        <v>4795</v>
      </c>
      <c r="AG124" s="5244" t="s">
        <v>4796</v>
      </c>
      <c r="AH124" s="5127"/>
      <c r="AI124" s="5147" t="s">
        <v>4798</v>
      </c>
      <c r="AJ124" s="5198"/>
      <c r="AK124" s="5198"/>
      <c r="AL124" s="5199"/>
      <c r="AM124" s="5198"/>
      <c r="AN124" s="5198"/>
    </row>
    <row r="125">
      <c r="A125" s="5046" t="s">
        <v>4804</v>
      </c>
      <c r="B125" s="5046"/>
      <c r="C125" s="5046"/>
      <c r="D125" s="5151"/>
      <c r="E125" s="5151"/>
      <c r="F125" s="5151" t="s">
        <v>4805</v>
      </c>
      <c r="G125" s="5245" t="s">
        <v>4806</v>
      </c>
      <c r="H125" s="5046"/>
      <c r="I125" s="5146"/>
      <c r="J125" s="5147"/>
      <c r="K125" s="5045"/>
      <c r="L125" s="5045"/>
      <c r="M125" s="5046" t="s">
        <v>4807</v>
      </c>
      <c r="N125" s="5046" t="s">
        <v>4807</v>
      </c>
      <c r="O125" s="5046"/>
      <c r="P125" s="5046"/>
      <c r="Q125" s="5046"/>
      <c r="R125" s="5148"/>
      <c r="S125" s="5148"/>
      <c r="T125" s="5148"/>
      <c r="U125" s="5148"/>
      <c r="V125" s="5148"/>
      <c r="W125" s="5148"/>
      <c r="X125" s="5148"/>
      <c r="Y125" s="5148"/>
      <c r="Z125" s="5148"/>
      <c r="AA125" s="5148"/>
      <c r="AB125" s="5149"/>
      <c r="AC125" s="5147"/>
      <c r="AD125" s="5147"/>
      <c r="AE125" s="5147"/>
      <c r="AF125" s="5243"/>
      <c r="AG125" s="5244"/>
      <c r="AH125" s="5127"/>
      <c r="AI125" s="5147"/>
      <c r="AJ125" s="5127"/>
      <c r="AK125" s="5127"/>
      <c r="AL125" s="5127"/>
      <c r="AM125" s="5127"/>
      <c r="AN125" s="5127"/>
    </row>
    <row r="126">
      <c r="A126" s="5155">
        <v>1</v>
      </c>
      <c r="B126" s="5050" t="s">
        <v>4811</v>
      </c>
      <c r="C126" s="5246" t="s">
        <v>4996</v>
      </c>
      <c r="D126" s="5247" t="s">
        <v>4996</v>
      </c>
      <c r="E126" s="5247" t="s">
        <v>4996</v>
      </c>
      <c r="F126" s="5248">
        <v>22477</v>
      </c>
      <c r="G126" s="5103">
        <v>22477</v>
      </c>
      <c r="H126" s="5249"/>
      <c r="I126" s="5250">
        <f>VLOOKUP(C126,'Data Products'!$A:$J,2,0)</f>
      </c>
      <c r="J126" s="5251">
        <f t="shared" ref="J126:J132" si="10">IFERROR(I126-TODAY(),"")</f>
      </c>
      <c r="K126" s="5252">
        <v>46108</v>
      </c>
      <c r="L126" s="5059">
        <f t="shared" ref="L126:L132" si="21">TODAY()-K126</f>
      </c>
      <c r="M126" s="5079">
        <v>8688</v>
      </c>
      <c r="N126" s="5253">
        <v>14612</v>
      </c>
      <c r="O126" s="5055">
        <v>0</v>
      </c>
      <c r="P126" s="5055">
        <v>0</v>
      </c>
      <c r="Q126" s="5050" t="s">
        <v>4997</v>
      </c>
      <c r="R126" s="5132"/>
      <c r="S126" s="5132"/>
      <c r="T126" s="5162"/>
      <c r="U126" s="5132"/>
      <c r="V126" s="5132"/>
      <c r="W126" s="5132"/>
      <c r="X126" s="5132"/>
      <c r="Y126" s="5132"/>
      <c r="Z126" s="5132"/>
      <c r="AA126" s="5132"/>
      <c r="AB126" s="5163">
        <f t="shared" ref="AB126:AB132" si="32">N126/30</f>
      </c>
      <c r="AC126" s="5254">
        <f t="shared" ref="AC126:AC132" si="2">IFERROR(F126/AB126,"-")</f>
      </c>
      <c r="AD126" s="5062">
        <f t="shared" ref="AD126:AD132" si="13">IFERROR(TODAY()+AC126,"-")</f>
      </c>
      <c r="AE126" s="5255">
        <f t="shared" ref="AE126:AE132" si="24">_xlfn.IFS(AC126="-","Not sold yet",AND(AC126&lt;=150,AC126&gt;60),"Out of stock more than 60 days",AC126&lt;=60,"Out of stock less than 60 days",AC126&gt;=150,"Out of stock more than 150 days")</f>
      </c>
      <c r="AF126" s="5065">
        <f>VLOOKUP(C126,'Data Products'!$A:$J,10,0)</f>
      </c>
      <c r="AG126" s="5256">
        <f t="shared" ref="AG126:AG132" si="5">AF126*F126</f>
      </c>
      <c r="AH126" s="5257">
        <v>0</v>
      </c>
      <c r="AI126" s="5166" t="s">
        <v>4998</v>
      </c>
      <c r="AJ126" s="5127"/>
      <c r="AK126" s="5127"/>
      <c r="AL126" s="5127"/>
      <c r="AM126" s="5127"/>
      <c r="AN126" s="5127"/>
    </row>
    <row r="127">
      <c r="A127" s="5155">
        <v>2</v>
      </c>
      <c r="B127" s="5050" t="s">
        <v>4811</v>
      </c>
      <c r="C127" s="5246" t="s">
        <v>4999</v>
      </c>
      <c r="D127" s="5177" t="s">
        <v>4999</v>
      </c>
      <c r="E127" s="5177" t="s">
        <v>4999</v>
      </c>
      <c r="F127" s="5258">
        <v>292</v>
      </c>
      <c r="G127" s="5122">
        <v>292</v>
      </c>
      <c r="H127" s="5249"/>
      <c r="I127" s="5250">
        <f>VLOOKUP(C127,'Data Products'!$A:$J,2,0)</f>
      </c>
      <c r="J127" s="5251">
        <f t="shared" si="10"/>
      </c>
      <c r="K127" s="5259">
        <v>46108</v>
      </c>
      <c r="L127" s="5059">
        <f t="shared" si="21"/>
      </c>
      <c r="M127" s="5079">
        <v>5</v>
      </c>
      <c r="N127" s="5079">
        <v>7</v>
      </c>
      <c r="O127" s="5055">
        <v>0</v>
      </c>
      <c r="P127" s="5055">
        <v>0</v>
      </c>
      <c r="Q127" s="5050" t="s">
        <v>4899</v>
      </c>
      <c r="R127" s="5132"/>
      <c r="S127" s="5132"/>
      <c r="T127" s="5162"/>
      <c r="U127" s="5132"/>
      <c r="V127" s="5132"/>
      <c r="W127" s="5132"/>
      <c r="X127" s="5132"/>
      <c r="Y127" s="5132"/>
      <c r="Z127" s="5132"/>
      <c r="AA127" s="5132"/>
      <c r="AB127" s="5163">
        <f t="shared" si="32"/>
      </c>
      <c r="AC127" s="5075">
        <f t="shared" si="2"/>
      </c>
      <c r="AD127" s="5062">
        <f t="shared" si="13"/>
      </c>
      <c r="AE127" s="5076">
        <f t="shared" si="24"/>
      </c>
      <c r="AF127" s="5065">
        <f>VLOOKUP(C127,'Data Products'!$A:$J,10,0)</f>
      </c>
      <c r="AG127" s="5256">
        <f t="shared" si="5"/>
      </c>
      <c r="AH127" s="5257">
        <v>0</v>
      </c>
      <c r="AI127" s="5084"/>
      <c r="AJ127" s="5127"/>
      <c r="AK127" s="5127"/>
      <c r="AL127" s="5127"/>
      <c r="AM127" s="5127"/>
      <c r="AN127" s="5127"/>
    </row>
    <row r="128">
      <c r="A128" s="5260">
        <v>3</v>
      </c>
      <c r="B128" s="5050" t="s">
        <v>4811</v>
      </c>
      <c r="C128" s="5261" t="s">
        <v>5000</v>
      </c>
      <c r="D128" s="5262" t="s">
        <v>5000</v>
      </c>
      <c r="E128" s="5262" t="s">
        <v>5000</v>
      </c>
      <c r="F128" s="5263">
        <v>3995</v>
      </c>
      <c r="G128" s="5264">
        <v>3995</v>
      </c>
      <c r="H128" s="5265"/>
      <c r="I128" s="5250">
        <f>VLOOKUP(C128,'Data Products'!$A:$J,2,0)</f>
      </c>
      <c r="J128" s="5251">
        <f t="shared" si="10"/>
      </c>
      <c r="K128" s="5259">
        <v>46109</v>
      </c>
      <c r="L128" s="5059">
        <f t="shared" si="21"/>
      </c>
      <c r="M128" s="5079">
        <v>971</v>
      </c>
      <c r="N128" s="5079">
        <v>1063</v>
      </c>
      <c r="O128" s="5055">
        <v>0</v>
      </c>
      <c r="P128" s="5055">
        <v>0</v>
      </c>
      <c r="Q128" s="5050" t="s">
        <v>4891</v>
      </c>
      <c r="R128" s="5055"/>
      <c r="S128" s="5055"/>
      <c r="T128" s="5055"/>
      <c r="U128" s="5055"/>
      <c r="V128" s="5055"/>
      <c r="W128" s="5055"/>
      <c r="X128" s="5055"/>
      <c r="Y128" s="5055"/>
      <c r="Z128" s="5055"/>
      <c r="AA128" s="5055"/>
      <c r="AB128" s="5163">
        <f t="shared" si="32"/>
      </c>
      <c r="AC128" s="5075">
        <f t="shared" si="2"/>
      </c>
      <c r="AD128" s="5062">
        <f t="shared" si="13"/>
      </c>
      <c r="AE128" s="5076">
        <f t="shared" si="24"/>
      </c>
      <c r="AF128" s="5065">
        <f>VLOOKUP(C128,'Data Products'!$A:$J,10,0)</f>
      </c>
      <c r="AG128" s="5256">
        <f t="shared" si="5"/>
      </c>
      <c r="AH128" s="5065"/>
      <c r="AI128" s="5266"/>
      <c r="AJ128" s="5127"/>
      <c r="AK128" s="5127"/>
      <c r="AL128" s="5127"/>
      <c r="AM128" s="5127"/>
      <c r="AN128" s="5127"/>
    </row>
    <row customHeight="true" hidden="true" ht="18" r="129">
      <c r="A129" s="5155">
        <v>4</v>
      </c>
      <c r="B129" s="5050" t="s">
        <v>4811</v>
      </c>
      <c r="C129" s="5267" t="s">
        <v>5001</v>
      </c>
      <c r="D129" s="5196" t="s">
        <v>5001</v>
      </c>
      <c r="E129" s="5196" t="s">
        <v>5001</v>
      </c>
      <c r="F129" s="5268">
        <v>0</v>
      </c>
      <c r="G129" s="5123">
        <v>0</v>
      </c>
      <c r="H129" s="5265"/>
      <c r="I129" s="5250">
        <f>VLOOKUP(C129,'Data Products'!$A:$J,2,0)</f>
      </c>
      <c r="J129" s="5251">
        <f t="shared" si="10"/>
      </c>
      <c r="K129" s="5269">
        <v>46108</v>
      </c>
      <c r="L129" s="5059">
        <f t="shared" si="21"/>
      </c>
      <c r="M129" s="5079">
        <v>88</v>
      </c>
      <c r="N129" s="5161">
        <v>138</v>
      </c>
      <c r="O129" s="5055">
        <v>0</v>
      </c>
      <c r="P129" s="5055">
        <v>0</v>
      </c>
      <c r="Q129" s="5236" t="s">
        <v>4907</v>
      </c>
      <c r="R129" s="5055"/>
      <c r="S129" s="5055"/>
      <c r="T129" s="5055"/>
      <c r="U129" s="5055"/>
      <c r="V129" s="5055"/>
      <c r="W129" s="5055"/>
      <c r="X129" s="5055"/>
      <c r="Y129" s="5055"/>
      <c r="Z129" s="5055"/>
      <c r="AA129" s="5055"/>
      <c r="AB129" s="5163">
        <f t="shared" si="32"/>
      </c>
      <c r="AC129" s="5075">
        <f t="shared" si="2"/>
      </c>
      <c r="AD129" s="5062">
        <f t="shared" si="13"/>
      </c>
      <c r="AE129" s="5076">
        <f t="shared" si="24"/>
      </c>
      <c r="AF129" s="5065">
        <f>VLOOKUP(C129,'Data Products'!$A:$J,10,0)</f>
      </c>
      <c r="AG129" s="5256">
        <f t="shared" si="5"/>
      </c>
      <c r="AH129" s="5065"/>
      <c r="AI129" s="5266"/>
      <c r="AJ129" s="5171"/>
      <c r="AK129" s="5069"/>
      <c r="AL129" s="5068"/>
      <c r="AM129" s="5069"/>
      <c r="AN129" s="5069"/>
    </row>
    <row customHeight="true" hidden="true" ht="18" r="130">
      <c r="A130" s="5155">
        <v>5</v>
      </c>
      <c r="B130" s="5050" t="s">
        <v>4811</v>
      </c>
      <c r="C130" s="5267" t="s">
        <v>5002</v>
      </c>
      <c r="D130" s="5196" t="s">
        <v>5002</v>
      </c>
      <c r="E130" s="5196" t="s">
        <v>5002</v>
      </c>
      <c r="F130" s="5268">
        <v>0</v>
      </c>
      <c r="G130" s="5123">
        <v>0</v>
      </c>
      <c r="H130" s="5265"/>
      <c r="I130" s="5250">
        <f>VLOOKUP(C130,'Data Products'!$A:$J,2,0)</f>
      </c>
      <c r="J130" s="5251">
        <f t="shared" si="10"/>
      </c>
      <c r="K130" s="5269">
        <v>46108</v>
      </c>
      <c r="L130" s="5059">
        <f t="shared" si="21"/>
      </c>
      <c r="M130" s="5055">
        <v>11</v>
      </c>
      <c r="N130" s="5079">
        <v>12</v>
      </c>
      <c r="O130" s="5055">
        <v>0</v>
      </c>
      <c r="P130" s="5055">
        <v>0</v>
      </c>
      <c r="Q130" s="5236" t="s">
        <v>4907</v>
      </c>
      <c r="R130" s="5055"/>
      <c r="S130" s="5055"/>
      <c r="T130" s="5055"/>
      <c r="U130" s="5055"/>
      <c r="V130" s="5055"/>
      <c r="W130" s="5055"/>
      <c r="X130" s="5055"/>
      <c r="Y130" s="5055"/>
      <c r="Z130" s="5055"/>
      <c r="AA130" s="5055"/>
      <c r="AB130" s="5163">
        <f t="shared" si="32"/>
      </c>
      <c r="AC130" s="5075">
        <f t="shared" si="2"/>
      </c>
      <c r="AD130" s="5062">
        <f t="shared" si="13"/>
      </c>
      <c r="AE130" s="5076">
        <f t="shared" si="24"/>
      </c>
      <c r="AF130" s="5065">
        <f>VLOOKUP(C130,'Data Products'!$A:$J,10,0)</f>
      </c>
      <c r="AG130" s="5256">
        <f t="shared" si="5"/>
      </c>
      <c r="AH130" s="5065"/>
      <c r="AI130" s="5266"/>
      <c r="AJ130" s="5171"/>
      <c r="AK130" s="5069"/>
      <c r="AL130" s="5068"/>
      <c r="AM130" s="5069"/>
      <c r="AN130" s="5069"/>
    </row>
    <row customHeight="true" hidden="true" ht="18" r="131">
      <c r="A131" s="5179">
        <v>6</v>
      </c>
      <c r="B131" s="5050" t="s">
        <v>4811</v>
      </c>
      <c r="C131" s="5179" t="s">
        <v>5002</v>
      </c>
      <c r="D131" s="5177" t="s">
        <v>5002</v>
      </c>
      <c r="E131" s="5177" t="s">
        <v>5002</v>
      </c>
      <c r="F131" s="5268">
        <v>0</v>
      </c>
      <c r="G131" s="5123">
        <v>0</v>
      </c>
      <c r="H131" s="5270"/>
      <c r="I131" s="5271">
        <f>VLOOKUP(C131,'Data Products'!$A:$J,2,0)</f>
      </c>
      <c r="J131" s="5251">
        <f t="shared" si="10"/>
      </c>
      <c r="K131" s="5269">
        <v>46109</v>
      </c>
      <c r="L131" s="5059">
        <f t="shared" si="21"/>
      </c>
      <c r="M131" s="5055">
        <v>11</v>
      </c>
      <c r="N131" s="5079">
        <v>12</v>
      </c>
      <c r="O131" s="5055">
        <v>1</v>
      </c>
      <c r="P131" s="5055">
        <v>1</v>
      </c>
      <c r="Q131" s="5236" t="s">
        <v>4907</v>
      </c>
      <c r="R131" s="5055"/>
      <c r="S131" s="5055"/>
      <c r="T131" s="5055"/>
      <c r="U131" s="5055"/>
      <c r="V131" s="5055"/>
      <c r="W131" s="5055"/>
      <c r="X131" s="5055"/>
      <c r="Y131" s="5055"/>
      <c r="Z131" s="5055"/>
      <c r="AA131" s="5055"/>
      <c r="AB131" s="5163">
        <f t="shared" si="32"/>
      </c>
      <c r="AC131" s="5075">
        <f t="shared" si="2"/>
      </c>
      <c r="AD131" s="5062">
        <f t="shared" si="13"/>
      </c>
      <c r="AE131" s="5076">
        <f t="shared" si="24"/>
      </c>
      <c r="AF131" s="5065">
        <f>VLOOKUP(C131,'Data Products'!$A:$J,10,0)</f>
      </c>
      <c r="AG131" s="5256">
        <f t="shared" si="5"/>
      </c>
      <c r="AH131" s="5065">
        <f>IF(J131&lt;=90,F131,0)</f>
      </c>
      <c r="AI131" s="5266"/>
      <c r="AJ131" s="5171"/>
      <c r="AK131" s="5069"/>
      <c r="AL131" s="5068"/>
      <c r="AM131" s="5069"/>
      <c r="AN131" s="5069"/>
    </row>
    <row r="132">
      <c r="A132" s="5176">
        <v>8</v>
      </c>
      <c r="B132" s="5235" t="s">
        <v>4811</v>
      </c>
      <c r="C132" s="5272" t="s">
        <v>5003</v>
      </c>
      <c r="D132" s="5177" t="s">
        <v>5003</v>
      </c>
      <c r="E132" s="5177" t="s">
        <v>5003</v>
      </c>
      <c r="F132" s="5268">
        <v>3960</v>
      </c>
      <c r="G132" s="5273">
        <v>3960</v>
      </c>
      <c r="H132" s="5272"/>
      <c r="I132" s="5274" t="s">
        <v>5004</v>
      </c>
      <c r="J132" s="5251">
        <f t="shared" si="10"/>
      </c>
      <c r="K132" s="5218">
        <v>46112</v>
      </c>
      <c r="L132" s="5120">
        <f t="shared" si="21"/>
      </c>
      <c r="M132" s="5084">
        <v>8</v>
      </c>
      <c r="N132" s="5156">
        <v>2038</v>
      </c>
      <c r="O132" s="5084">
        <v>4</v>
      </c>
      <c r="P132" s="5084">
        <v>4</v>
      </c>
      <c r="Q132" s="5176" t="s">
        <v>4907</v>
      </c>
      <c r="R132" s="5084"/>
      <c r="S132" s="5084"/>
      <c r="T132" s="5084"/>
      <c r="U132" s="5084"/>
      <c r="V132" s="5084"/>
      <c r="W132" s="5084"/>
      <c r="X132" s="5084"/>
      <c r="Y132" s="5084"/>
      <c r="Z132" s="5084"/>
      <c r="AA132" s="5084"/>
      <c r="AB132" s="5275">
        <f t="shared" si="32"/>
      </c>
      <c r="AC132" s="5125">
        <f t="shared" si="2"/>
      </c>
      <c r="AD132" s="5276">
        <f t="shared" si="13"/>
      </c>
      <c r="AE132" s="5277">
        <f t="shared" si="24"/>
      </c>
      <c r="AF132" s="5278">
        <f>VLOOKUP(C132,'Data Products'!$A:$J,10,0)</f>
      </c>
      <c r="AG132" s="5278">
        <f t="shared" si="5"/>
      </c>
      <c r="AH132" s="5127"/>
      <c r="AI132" s="5168"/>
      <c r="AJ132" s="5127"/>
      <c r="AK132" s="5127"/>
      <c r="AL132" s="5127"/>
      <c r="AM132" s="5127"/>
      <c r="AN132" s="5127"/>
    </row>
    <row r="133">
      <c r="A133" s="5279"/>
      <c r="B133" s="5128"/>
      <c r="C133" s="5128"/>
      <c r="D133" s="5127"/>
      <c r="E133" s="5127"/>
      <c r="F133" s="5127"/>
      <c r="G133" s="5127"/>
      <c r="H133" s="5127"/>
      <c r="I133" s="5127"/>
      <c r="J133" s="5220"/>
      <c r="K133" s="5220"/>
      <c r="L133" s="5220"/>
      <c r="M133" s="5198"/>
      <c r="N133" s="5127"/>
      <c r="O133" s="5127"/>
      <c r="P133" s="5127"/>
      <c r="Q133" s="5127"/>
      <c r="R133" s="5127"/>
      <c r="S133" s="5127"/>
      <c r="T133" s="5127"/>
      <c r="U133" s="5127"/>
      <c r="V133" s="5127"/>
      <c r="W133" s="5127"/>
      <c r="X133" s="5127"/>
      <c r="Y133" s="5127"/>
      <c r="Z133" s="5127"/>
      <c r="AA133" s="5127"/>
      <c r="AB133" s="5127"/>
      <c r="AC133" s="5127"/>
      <c r="AD133" s="5127"/>
      <c r="AE133" s="5223" t="s">
        <v>4848</v>
      </c>
      <c r="AF133" s="5224">
        <f t="shared" ref="AF133:AF137" si="29">AG133/$AG$106</f>
      </c>
      <c r="AG133" s="5224">
        <f>SUM(AG128:AG129)</f>
      </c>
      <c r="AH133" s="5127"/>
      <c r="AI133" s="5199"/>
      <c r="AJ133" s="5198"/>
      <c r="AK133" s="5198"/>
      <c r="AL133" s="5199"/>
      <c r="AM133" s="5198"/>
      <c r="AN133" s="5198"/>
    </row>
    <row r="134">
      <c r="A134" s="5127"/>
      <c r="B134" s="5128"/>
      <c r="C134" s="5128"/>
      <c r="D134" s="5127"/>
      <c r="E134" s="5127"/>
      <c r="F134" s="5127"/>
      <c r="G134" s="5127"/>
      <c r="H134" s="5127"/>
      <c r="I134" s="5127"/>
      <c r="J134" s="5220"/>
      <c r="K134" s="5220"/>
      <c r="L134" s="5220"/>
      <c r="M134" s="5198"/>
      <c r="N134" s="5127"/>
      <c r="O134" s="5127"/>
      <c r="P134" s="5127"/>
      <c r="Q134" s="5127"/>
      <c r="R134" s="5127"/>
      <c r="S134" s="5127"/>
      <c r="T134" s="5127"/>
      <c r="U134" s="5127"/>
      <c r="V134" s="5127"/>
      <c r="W134" s="5127"/>
      <c r="X134" s="5127"/>
      <c r="Y134" s="5127"/>
      <c r="Z134" s="5127"/>
      <c r="AA134" s="5127"/>
      <c r="AB134" s="5127"/>
      <c r="AC134" s="5127"/>
      <c r="AD134" s="5127"/>
      <c r="AE134" s="5227" t="s">
        <v>4849</v>
      </c>
      <c r="AF134" s="5224">
        <f t="shared" si="29"/>
      </c>
      <c r="AG134" s="5224">
        <f t="shared" ref="AG134:AG138" si="7">SUMIF($AG$126:$AG$127,$AE$126:$AE$127,AE134)</f>
      </c>
      <c r="AH134" s="5127"/>
      <c r="AI134" s="5199"/>
      <c r="AJ134" s="5198"/>
      <c r="AK134" s="5198"/>
      <c r="AL134" s="5199"/>
      <c r="AM134" s="5198"/>
      <c r="AN134" s="5198"/>
    </row>
    <row customHeight="true" ht="18" r="135">
      <c r="A135" s="5127"/>
      <c r="B135" s="5128"/>
      <c r="C135" s="5128"/>
      <c r="D135" s="5127"/>
      <c r="E135" s="5127"/>
      <c r="F135" s="5127"/>
      <c r="G135" s="5127"/>
      <c r="H135" s="5127"/>
      <c r="I135" s="5127"/>
      <c r="J135" s="5220"/>
      <c r="K135" s="5220"/>
      <c r="L135" s="5220"/>
      <c r="M135" s="5198"/>
      <c r="N135" s="5127"/>
      <c r="O135" s="5127"/>
      <c r="P135" s="5127"/>
      <c r="Q135" s="5127"/>
      <c r="R135" s="5127"/>
      <c r="S135" s="5127"/>
      <c r="T135" s="5127"/>
      <c r="U135" s="5127"/>
      <c r="V135" s="5127"/>
      <c r="W135" s="5127"/>
      <c r="X135" s="5127"/>
      <c r="Y135" s="5127"/>
      <c r="Z135" s="5127"/>
      <c r="AA135" s="5127"/>
      <c r="AB135" s="5127"/>
      <c r="AC135" s="5127"/>
      <c r="AD135" s="5127"/>
      <c r="AE135" s="5227" t="s">
        <v>4850</v>
      </c>
      <c r="AF135" s="5224">
        <f t="shared" si="29"/>
      </c>
      <c r="AG135" s="5224">
        <f t="shared" si="7"/>
      </c>
      <c r="AH135" s="5127"/>
      <c r="AI135" s="5199"/>
      <c r="AJ135" s="5198"/>
      <c r="AK135" s="5198"/>
      <c r="AL135" s="5199"/>
      <c r="AM135" s="5198"/>
      <c r="AN135" s="5198"/>
    </row>
    <row customHeight="true" ht="18" r="136">
      <c r="A136" s="5127"/>
      <c r="B136" s="5128"/>
      <c r="C136" s="5128"/>
      <c r="D136" s="5127"/>
      <c r="E136" s="5127"/>
      <c r="F136" s="5127"/>
      <c r="G136" s="5127"/>
      <c r="H136" s="5127"/>
      <c r="I136" s="5127"/>
      <c r="J136" s="5220"/>
      <c r="K136" s="5220"/>
      <c r="L136" s="5220"/>
      <c r="M136" s="5198"/>
      <c r="N136" s="5127"/>
      <c r="O136" s="5127"/>
      <c r="P136" s="5127"/>
      <c r="Q136" s="5127"/>
      <c r="R136" s="5127"/>
      <c r="S136" s="5127"/>
      <c r="T136" s="5127"/>
      <c r="U136" s="5127"/>
      <c r="V136" s="5127"/>
      <c r="W136" s="5127"/>
      <c r="X136" s="5127"/>
      <c r="Y136" s="5127"/>
      <c r="Z136" s="5127"/>
      <c r="AA136" s="5127"/>
      <c r="AB136" s="5127"/>
      <c r="AC136" s="5127"/>
      <c r="AD136" s="5127"/>
      <c r="AE136" s="5227" t="s">
        <v>4851</v>
      </c>
      <c r="AF136" s="5224">
        <f t="shared" si="29"/>
      </c>
      <c r="AG136" s="5224">
        <f t="shared" si="7"/>
      </c>
      <c r="AH136" s="5127"/>
      <c r="AI136" s="5199"/>
      <c r="AJ136" s="5198"/>
      <c r="AK136" s="5198"/>
      <c r="AL136" s="5199"/>
      <c r="AM136" s="5198"/>
      <c r="AN136" s="5198"/>
    </row>
    <row customHeight="true" ht="18" r="137">
      <c r="A137" s="5226" t="s">
        <v>5005</v>
      </c>
      <c r="B137" s="5226"/>
      <c r="C137" s="5226"/>
      <c r="D137" s="5226"/>
      <c r="E137" s="5226"/>
      <c r="G137" s="5127"/>
      <c r="H137" s="5127"/>
      <c r="I137" s="5127"/>
      <c r="J137" s="5220"/>
      <c r="K137" s="5220"/>
      <c r="L137" s="5220"/>
      <c r="M137" s="5127"/>
      <c r="N137" s="5127"/>
      <c r="O137" s="5127"/>
      <c r="P137" s="5127"/>
      <c r="Q137" s="5127"/>
      <c r="R137" s="5127"/>
      <c r="S137" s="5127"/>
      <c r="T137" s="5127"/>
      <c r="U137" s="5127"/>
      <c r="V137" s="5127"/>
      <c r="W137" s="5127"/>
      <c r="X137" s="5127"/>
      <c r="Y137" s="5127"/>
      <c r="Z137" s="5127"/>
      <c r="AA137" s="5127"/>
      <c r="AB137" s="5127"/>
      <c r="AC137" s="5127"/>
      <c r="AD137" s="5127"/>
      <c r="AE137" s="5227" t="s">
        <v>4852</v>
      </c>
      <c r="AF137" s="5224">
        <f t="shared" si="29"/>
      </c>
      <c r="AG137" s="5233">
        <f t="shared" si="7"/>
      </c>
      <c r="AH137" s="5127"/>
      <c r="AI137" s="5199"/>
      <c r="AJ137" s="5198"/>
      <c r="AK137" s="5198"/>
      <c r="AL137" s="5199"/>
      <c r="AM137" s="5198"/>
      <c r="AN137" s="5198"/>
    </row>
    <row r="138">
      <c r="A138" s="5046" t="s">
        <v>4804</v>
      </c>
      <c r="B138" s="5046" t="s">
        <v>4785</v>
      </c>
      <c r="C138" s="5046" t="s">
        <v>4983</v>
      </c>
      <c r="D138" s="5046" t="s">
        <v>4984</v>
      </c>
      <c r="E138" s="5046" t="s">
        <v>4985</v>
      </c>
      <c r="F138" s="5127"/>
      <c r="G138" s="5127"/>
      <c r="H138" s="5127"/>
      <c r="I138" s="5220"/>
      <c r="J138" s="5220"/>
      <c r="K138" s="5220"/>
      <c r="L138" s="5127"/>
      <c r="M138" s="5127"/>
      <c r="N138" s="5127"/>
      <c r="O138" s="5127"/>
      <c r="P138" s="5127"/>
      <c r="Q138" s="5127"/>
      <c r="R138" s="5127"/>
      <c r="S138" s="5127"/>
      <c r="T138" s="5127"/>
      <c r="U138" s="5127"/>
      <c r="V138" s="5127"/>
      <c r="W138" s="5127"/>
      <c r="X138" s="5127"/>
      <c r="Y138" s="5127"/>
      <c r="Z138" s="5127"/>
      <c r="AA138" s="5127"/>
      <c r="AB138" s="5127"/>
      <c r="AC138" s="5127"/>
      <c r="AD138" s="5280"/>
      <c r="AE138" s="5227" t="s">
        <v>4797</v>
      </c>
      <c r="AF138" s="5233">
        <f>AVERAGE(AI53:AI102)/AVERAGE(G53:G102)</f>
      </c>
      <c r="AG138" s="5224">
        <f t="shared" si="7"/>
      </c>
      <c r="AH138" s="5199"/>
      <c r="AI138" s="5198"/>
      <c r="AJ138" s="5198"/>
      <c r="AK138" s="5199"/>
      <c r="AL138" s="5198"/>
      <c r="AM138" s="5198"/>
    </row>
    <row r="139">
      <c r="A139" s="5046"/>
      <c r="B139" s="5046"/>
      <c r="C139" s="5046"/>
      <c r="D139" s="5046"/>
      <c r="E139" s="5046"/>
      <c r="F139" s="5127"/>
      <c r="G139" s="5127"/>
      <c r="H139" s="5127"/>
      <c r="I139" s="5220"/>
      <c r="J139" s="5220"/>
      <c r="K139" s="5220"/>
      <c r="L139" s="5127"/>
      <c r="M139" s="5127"/>
      <c r="N139" s="5127"/>
      <c r="O139" s="5127"/>
      <c r="P139" s="5127"/>
      <c r="Q139" s="5127"/>
      <c r="R139" s="5127"/>
      <c r="S139" s="5127"/>
      <c r="T139" s="5127"/>
      <c r="U139" s="5127"/>
      <c r="V139" s="5127"/>
      <c r="W139" s="5127"/>
      <c r="X139" s="5127"/>
      <c r="Y139" s="5127"/>
      <c r="Z139" s="5127"/>
      <c r="AA139" s="5127"/>
      <c r="AB139" s="5127"/>
      <c r="AC139" s="5127"/>
      <c r="AG139" s="5127"/>
      <c r="AH139" s="5199"/>
      <c r="AI139" s="5198"/>
      <c r="AJ139" s="5198"/>
      <c r="AK139" s="5199"/>
      <c r="AL139" s="5198"/>
      <c r="AM139" s="5198"/>
    </row>
    <row r="140">
      <c r="A140" s="5050">
        <v>1</v>
      </c>
      <c r="B140" s="5050" t="s">
        <v>5006</v>
      </c>
      <c r="C140" s="5236">
        <v>14536</v>
      </c>
      <c r="D140" s="5050" t="s">
        <v>4988</v>
      </c>
      <c r="E140" s="5050" t="s">
        <v>4989</v>
      </c>
      <c r="F140" s="5127"/>
      <c r="G140" s="5127"/>
      <c r="H140" s="5220"/>
      <c r="I140" s="5220" t="s">
        <v>4847</v>
      </c>
      <c r="J140" s="5220"/>
      <c r="K140" s="5127"/>
      <c r="L140" s="5127"/>
      <c r="M140" s="5137"/>
      <c r="N140" s="5137"/>
      <c r="O140" s="5127"/>
      <c r="P140" s="5127"/>
      <c r="Q140" s="5127"/>
      <c r="R140" s="5127"/>
      <c r="S140" s="5127"/>
      <c r="T140" s="5127"/>
      <c r="U140" s="5127"/>
      <c r="V140" s="5127"/>
      <c r="W140" s="5127"/>
      <c r="X140" s="5127"/>
      <c r="Y140" s="5127"/>
      <c r="Z140" s="5127"/>
      <c r="AA140" s="5127"/>
      <c r="AB140" s="5127"/>
      <c r="AC140" s="5127"/>
      <c r="AE140" s="5127"/>
      <c r="AF140" s="5127"/>
      <c r="AG140" s="5199"/>
      <c r="AH140" s="5198"/>
      <c r="AI140" s="5198"/>
      <c r="AJ140" s="5198"/>
      <c r="AK140" s="5199"/>
      <c r="AL140" s="5198"/>
      <c r="AM140" s="5198"/>
    </row>
    <row r="141">
      <c r="A141" s="5050">
        <v>2</v>
      </c>
      <c r="B141" s="5050" t="s">
        <v>5007</v>
      </c>
      <c r="C141" s="5236">
        <v>19676</v>
      </c>
      <c r="D141" s="5050" t="s">
        <v>4988</v>
      </c>
      <c r="E141" s="5050" t="s">
        <v>4989</v>
      </c>
      <c r="F141" s="5127"/>
      <c r="G141" s="5127"/>
      <c r="H141" s="5220"/>
      <c r="I141" s="5220"/>
      <c r="J141" s="5220"/>
      <c r="K141" s="5127"/>
      <c r="L141" s="5127"/>
      <c r="M141" s="5137"/>
      <c r="N141" s="5137"/>
      <c r="O141" s="5127"/>
      <c r="P141" s="5127"/>
      <c r="Q141" s="5127"/>
      <c r="R141" s="5127"/>
      <c r="S141" s="5127"/>
      <c r="T141" s="5127"/>
      <c r="U141" s="5127"/>
      <c r="V141" s="5127"/>
      <c r="W141" s="5127"/>
      <c r="X141" s="5127"/>
      <c r="Y141" s="5127"/>
      <c r="Z141" s="5127"/>
      <c r="AA141" s="5127"/>
      <c r="AB141" s="5127"/>
      <c r="AC141" s="5127"/>
      <c r="AE141" s="5127"/>
      <c r="AF141" s="5127"/>
      <c r="AG141" s="5199"/>
      <c r="AH141" s="5198"/>
      <c r="AI141" s="5198"/>
      <c r="AJ141" s="5199"/>
      <c r="AK141" s="5198"/>
      <c r="AL141" s="5198"/>
    </row>
    <row r="142">
      <c r="I142" s="5127"/>
      <c r="J142" s="5220"/>
      <c r="K142" s="5220"/>
      <c r="L142" s="5220"/>
      <c r="M142" s="5127"/>
      <c r="N142" s="5127"/>
      <c r="O142" s="5127"/>
      <c r="P142" s="5127"/>
      <c r="Q142" s="5127"/>
      <c r="R142" s="5127"/>
      <c r="S142" s="5127"/>
      <c r="T142" s="5127"/>
      <c r="U142" s="5127"/>
      <c r="V142" s="5127"/>
      <c r="W142" s="5127"/>
      <c r="X142" s="5127"/>
      <c r="Y142" s="5127"/>
      <c r="Z142" s="5127"/>
      <c r="AA142" s="5127"/>
      <c r="AB142" s="5127"/>
      <c r="AC142" s="5127"/>
      <c r="AD142" s="5127"/>
      <c r="AH142" s="5127"/>
      <c r="AI142" s="5199"/>
      <c r="AJ142" s="5198"/>
      <c r="AK142" s="5199"/>
      <c r="AL142" s="5198"/>
      <c r="AM142" s="5198"/>
    </row>
    <row r="143">
      <c r="I143" s="5127"/>
      <c r="J143" s="5220"/>
      <c r="K143" s="5220"/>
      <c r="L143" s="5220"/>
      <c r="M143" s="5127"/>
      <c r="N143" s="5127"/>
      <c r="O143" s="5127"/>
      <c r="P143" s="5127"/>
      <c r="Q143" s="5127"/>
      <c r="R143" s="5127"/>
      <c r="S143" s="5127"/>
      <c r="T143" s="5127"/>
      <c r="U143" s="5127"/>
      <c r="V143" s="5127"/>
      <c r="W143" s="5127"/>
      <c r="X143" s="5127"/>
      <c r="Y143" s="5127"/>
      <c r="Z143" s="5127"/>
      <c r="AA143" s="5127"/>
      <c r="AB143" s="5127"/>
      <c r="AC143" s="5127"/>
      <c r="AD143" s="5127"/>
      <c r="AE143" s="5127"/>
      <c r="AF143" s="5127"/>
      <c r="AG143" s="5127"/>
      <c r="AH143" s="5127"/>
      <c r="AI143" s="5199"/>
      <c r="AJ143" s="5198"/>
      <c r="AK143" s="5198"/>
      <c r="AL143" s="5199"/>
      <c r="AM143" s="5198"/>
      <c r="AN143" s="5198"/>
    </row>
    <row r="144">
      <c r="H144" s="5281"/>
      <c r="I144" s="5127"/>
      <c r="J144" s="5220"/>
      <c r="K144" s="5220"/>
      <c r="L144" s="5220"/>
      <c r="M144" s="5127"/>
      <c r="N144" s="5127"/>
      <c r="O144" s="5127"/>
      <c r="P144" s="5127"/>
      <c r="Q144" s="5127"/>
      <c r="R144" s="5127"/>
      <c r="S144" s="5127"/>
      <c r="T144" s="5127"/>
      <c r="U144" s="5127"/>
      <c r="V144" s="5127"/>
      <c r="W144" s="5127"/>
      <c r="X144" s="5127"/>
      <c r="Y144" s="5127"/>
      <c r="Z144" s="5127"/>
      <c r="AA144" s="5127"/>
      <c r="AB144" s="5127"/>
      <c r="AC144" s="5127"/>
      <c r="AD144" s="5127"/>
      <c r="AE144" s="5127"/>
      <c r="AF144" s="5127"/>
      <c r="AG144" s="5127"/>
      <c r="AH144" s="5127"/>
      <c r="AI144" s="5199"/>
      <c r="AJ144" s="5198"/>
      <c r="AK144" s="5198"/>
      <c r="AL144" s="5199"/>
      <c r="AM144" s="5198"/>
      <c r="AN144" s="5198"/>
    </row>
    <row r="145">
      <c r="A145" s="5127"/>
      <c r="B145" s="5128"/>
      <c r="C145" s="5128"/>
      <c r="D145" s="5127"/>
      <c r="E145" s="5127"/>
      <c r="F145" s="5127"/>
      <c r="G145" s="5127"/>
      <c r="H145" s="5257"/>
      <c r="I145" s="5127"/>
      <c r="J145" s="5220"/>
      <c r="K145" s="5220"/>
      <c r="L145" s="5220"/>
      <c r="M145" s="5127"/>
      <c r="N145" s="5127"/>
      <c r="O145" s="5127"/>
      <c r="P145" s="5127"/>
      <c r="Q145" s="5127"/>
      <c r="R145" s="5127"/>
      <c r="S145" s="5127"/>
      <c r="T145" s="5127"/>
      <c r="U145" s="5127"/>
      <c r="V145" s="5127"/>
      <c r="W145" s="5127"/>
      <c r="X145" s="5127"/>
      <c r="Y145" s="5127"/>
      <c r="Z145" s="5127"/>
      <c r="AA145" s="5127"/>
      <c r="AB145" s="5127"/>
      <c r="AC145" s="5127"/>
      <c r="AD145" s="5127"/>
      <c r="AE145" s="5127"/>
      <c r="AF145" s="5127"/>
      <c r="AG145" s="5127"/>
      <c r="AH145" s="5127"/>
      <c r="AI145" s="5199"/>
      <c r="AJ145" s="5198"/>
      <c r="AK145" s="5198"/>
      <c r="AL145" s="5199"/>
      <c r="AM145" s="5198"/>
      <c r="AN145" s="5198"/>
    </row>
    <row r="146">
      <c r="A146" s="5127"/>
      <c r="B146" s="5128"/>
      <c r="C146" s="5128"/>
      <c r="D146" s="5127"/>
      <c r="E146" s="5127"/>
      <c r="F146" s="5127"/>
      <c r="G146" s="5127"/>
      <c r="H146" s="5257"/>
      <c r="I146" s="5127"/>
      <c r="J146" s="5220"/>
      <c r="K146" s="5220"/>
      <c r="L146" s="5220"/>
      <c r="M146" s="5127"/>
      <c r="N146" s="5127"/>
      <c r="O146" s="5127"/>
      <c r="P146" s="5127"/>
      <c r="Q146" s="5127"/>
      <c r="R146" s="5127"/>
      <c r="S146" s="5127"/>
      <c r="T146" s="5127"/>
      <c r="U146" s="5127"/>
      <c r="V146" s="5127"/>
      <c r="W146" s="5127"/>
      <c r="X146" s="5127"/>
      <c r="Y146" s="5127"/>
      <c r="Z146" s="5127"/>
      <c r="AA146" s="5127"/>
      <c r="AB146" s="5127"/>
      <c r="AC146" s="5127"/>
      <c r="AD146" s="5127"/>
      <c r="AE146" s="5127"/>
      <c r="AF146" s="5127"/>
      <c r="AG146" s="5127"/>
      <c r="AH146" s="5127"/>
      <c r="AI146" s="5199"/>
      <c r="AJ146" s="5198"/>
      <c r="AK146" s="5198"/>
      <c r="AL146" s="5199"/>
      <c r="AM146" s="5198"/>
      <c r="AN146" s="5198"/>
    </row>
    <row r="147">
      <c r="A147" s="5127"/>
      <c r="B147" s="5128"/>
      <c r="C147" s="5128"/>
      <c r="D147" s="5127"/>
      <c r="E147" s="5127"/>
      <c r="F147" s="5127"/>
      <c r="G147" s="5127"/>
      <c r="H147" s="5257"/>
      <c r="I147" s="5127"/>
      <c r="J147" s="5220"/>
      <c r="K147" s="5220"/>
      <c r="L147" s="5220"/>
      <c r="M147" s="5127"/>
      <c r="N147" s="5127"/>
      <c r="O147" s="5132"/>
      <c r="P147" s="5132"/>
      <c r="Q147" s="5127"/>
      <c r="R147" s="5127"/>
      <c r="S147" s="5127"/>
      <c r="T147" s="5127"/>
      <c r="U147" s="5127"/>
      <c r="V147" s="5127"/>
      <c r="W147" s="5127"/>
      <c r="X147" s="5127"/>
      <c r="Y147" s="5127"/>
      <c r="Z147" s="5127"/>
      <c r="AA147" s="5127"/>
      <c r="AB147" s="5127"/>
      <c r="AC147" s="5127"/>
      <c r="AD147" s="5127"/>
      <c r="AE147" s="5127"/>
      <c r="AF147" s="5127"/>
      <c r="AG147" s="5127"/>
      <c r="AH147" s="5127"/>
      <c r="AI147" s="5199"/>
      <c r="AJ147" s="5198"/>
      <c r="AK147" s="5198"/>
      <c r="AL147" s="5199"/>
      <c r="AM147" s="5198"/>
      <c r="AN147" s="5198"/>
    </row>
    <row r="148">
      <c r="A148" s="5127"/>
      <c r="B148" s="5128"/>
      <c r="C148" s="5128"/>
      <c r="D148" s="5127"/>
      <c r="E148" s="5127"/>
      <c r="F148" s="5127"/>
      <c r="G148" s="5127"/>
      <c r="H148" s="5257"/>
      <c r="I148" s="5127"/>
      <c r="J148" s="5220"/>
      <c r="K148" s="5220"/>
      <c r="L148" s="5220"/>
      <c r="M148" s="5127"/>
      <c r="N148" s="5127"/>
      <c r="O148" s="5132"/>
      <c r="P148" s="5132"/>
      <c r="Q148" s="5127"/>
      <c r="R148" s="5127"/>
      <c r="S148" s="5127"/>
      <c r="T148" s="5127"/>
      <c r="U148" s="5127"/>
      <c r="V148" s="5127"/>
      <c r="W148" s="5127"/>
      <c r="X148" s="5127"/>
      <c r="Y148" s="5127"/>
      <c r="Z148" s="5127"/>
      <c r="AA148" s="5127"/>
      <c r="AB148" s="5127"/>
      <c r="AC148" s="5127"/>
      <c r="AD148" s="5127"/>
      <c r="AE148" s="5127"/>
      <c r="AF148" s="5127"/>
      <c r="AG148" s="5127"/>
      <c r="AH148" s="5127"/>
      <c r="AI148" s="5199"/>
      <c r="AJ148" s="5198"/>
      <c r="AK148" s="5198"/>
      <c r="AL148" s="5199"/>
      <c r="AM148" s="5198"/>
      <c r="AN148" s="5198"/>
    </row>
    <row r="149">
      <c r="A149" s="5127"/>
      <c r="B149" s="5128"/>
      <c r="C149" s="5128"/>
      <c r="D149" s="5127"/>
      <c r="E149" s="5127"/>
      <c r="F149" s="5127"/>
      <c r="G149" s="5127"/>
      <c r="H149" s="5257"/>
      <c r="I149" s="5127"/>
      <c r="J149" s="5220"/>
      <c r="K149" s="5220"/>
      <c r="L149" s="5220"/>
      <c r="M149" s="5127"/>
      <c r="N149" s="5127"/>
      <c r="O149" s="5132"/>
      <c r="P149" s="5132"/>
      <c r="Q149" s="5127"/>
      <c r="R149" s="5127"/>
      <c r="S149" s="5127"/>
      <c r="T149" s="5127"/>
      <c r="U149" s="5127"/>
      <c r="V149" s="5127"/>
      <c r="W149" s="5127"/>
      <c r="X149" s="5127"/>
      <c r="Y149" s="5127"/>
      <c r="Z149" s="5127"/>
      <c r="AA149" s="5127"/>
      <c r="AB149" s="5127"/>
      <c r="AC149" s="5127"/>
      <c r="AD149" s="5127"/>
      <c r="AE149" s="5127"/>
      <c r="AF149" s="5127"/>
      <c r="AG149" s="5127"/>
      <c r="AH149" s="5127"/>
      <c r="AI149" s="5199"/>
      <c r="AJ149" s="5198"/>
      <c r="AK149" s="5198"/>
      <c r="AL149" s="5199"/>
      <c r="AM149" s="5198"/>
      <c r="AN149" s="5198"/>
    </row>
    <row r="150">
      <c r="A150" s="5127"/>
      <c r="B150" s="5128"/>
      <c r="C150" s="5128"/>
      <c r="D150" s="5127"/>
      <c r="E150" s="5127"/>
      <c r="F150" s="5127"/>
      <c r="G150" s="5127"/>
      <c r="H150" s="5257"/>
      <c r="I150" s="5127"/>
      <c r="J150" s="5220"/>
      <c r="K150" s="5220"/>
      <c r="L150" s="5220"/>
      <c r="M150" s="5127"/>
      <c r="N150" s="5127"/>
      <c r="O150" s="5132"/>
      <c r="P150" s="5132"/>
      <c r="Q150" s="5127"/>
      <c r="R150" s="5127"/>
      <c r="S150" s="5127"/>
      <c r="T150" s="5127"/>
      <c r="U150" s="5127"/>
      <c r="V150" s="5127"/>
      <c r="W150" s="5127"/>
      <c r="X150" s="5127"/>
      <c r="Y150" s="5127"/>
      <c r="Z150" s="5127"/>
      <c r="AA150" s="5127"/>
      <c r="AB150" s="5127"/>
      <c r="AC150" s="5127"/>
      <c r="AD150" s="5127"/>
      <c r="AE150" s="5127"/>
      <c r="AF150" s="5127"/>
      <c r="AG150" s="5127"/>
      <c r="AH150" s="5127"/>
      <c r="AI150" s="5199"/>
      <c r="AJ150" s="5198"/>
      <c r="AK150" s="5198"/>
      <c r="AL150" s="5199"/>
      <c r="AM150" s="5198"/>
      <c r="AN150" s="5198"/>
    </row>
    <row r="151">
      <c r="A151" s="5127"/>
      <c r="B151" s="5128"/>
      <c r="C151" s="5128"/>
      <c r="D151" s="5127"/>
      <c r="E151" s="5127"/>
      <c r="F151" s="5127"/>
      <c r="G151" s="5127"/>
      <c r="H151" s="5127"/>
      <c r="I151" s="5127"/>
      <c r="J151" s="5220"/>
      <c r="K151" s="5220"/>
      <c r="L151" s="5220"/>
      <c r="M151" s="5127"/>
      <c r="N151" s="5127"/>
      <c r="O151" s="5132"/>
      <c r="P151" s="5132"/>
      <c r="Q151" s="5127"/>
      <c r="R151" s="5127"/>
      <c r="S151" s="5127"/>
      <c r="T151" s="5127"/>
      <c r="U151" s="5127"/>
      <c r="V151" s="5127"/>
      <c r="W151" s="5127"/>
      <c r="X151" s="5127"/>
      <c r="Y151" s="5127"/>
      <c r="Z151" s="5127"/>
      <c r="AA151" s="5127"/>
      <c r="AB151" s="5127"/>
      <c r="AC151" s="5127"/>
      <c r="AD151" s="5127"/>
      <c r="AE151" s="5127"/>
      <c r="AF151" s="5127"/>
      <c r="AG151" s="5127"/>
      <c r="AH151" s="5127"/>
      <c r="AI151" s="5199"/>
      <c r="AJ151" s="5198"/>
      <c r="AK151" s="5198"/>
      <c r="AL151" s="5199"/>
      <c r="AM151" s="5198"/>
      <c r="AN151" s="5198"/>
    </row>
    <row r="152">
      <c r="A152" s="5127"/>
      <c r="B152" s="5128"/>
      <c r="C152" s="5128"/>
      <c r="D152" s="5127"/>
      <c r="E152" s="5127"/>
      <c r="F152" s="5127"/>
      <c r="G152" s="5127"/>
      <c r="H152" s="5127"/>
      <c r="I152" s="5127"/>
      <c r="J152" s="5220"/>
      <c r="K152" s="5220"/>
      <c r="L152" s="5220"/>
      <c r="M152" s="5127"/>
      <c r="N152" s="5127"/>
      <c r="O152" s="5132"/>
      <c r="P152" s="5132"/>
      <c r="Q152" s="5127"/>
      <c r="R152" s="5127"/>
      <c r="S152" s="5127"/>
      <c r="T152" s="5127"/>
      <c r="U152" s="5127"/>
      <c r="V152" s="5127"/>
      <c r="W152" s="5127"/>
      <c r="X152" s="5127"/>
      <c r="Y152" s="5127"/>
      <c r="Z152" s="5127"/>
      <c r="AA152" s="5127"/>
      <c r="AB152" s="5127"/>
      <c r="AC152" s="5127"/>
      <c r="AD152" s="5127"/>
      <c r="AE152" s="5127"/>
      <c r="AF152" s="5127"/>
      <c r="AG152" s="5127"/>
      <c r="AH152" s="5127"/>
      <c r="AI152" s="5199"/>
      <c r="AJ152" s="5198"/>
      <c r="AK152" s="5198"/>
      <c r="AL152" s="5199"/>
      <c r="AM152" s="5198"/>
      <c r="AN152" s="5198"/>
    </row>
    <row r="153">
      <c r="A153" s="5127"/>
      <c r="B153" s="5128"/>
      <c r="C153" s="5128"/>
      <c r="D153" s="5127"/>
      <c r="E153" s="5127"/>
      <c r="F153" s="5127"/>
      <c r="G153" s="5127"/>
      <c r="H153" s="5127"/>
      <c r="I153" s="5127"/>
      <c r="J153" s="5220"/>
      <c r="K153" s="5220"/>
      <c r="L153" s="5220"/>
      <c r="M153" s="5127"/>
      <c r="N153" s="5127"/>
      <c r="O153" s="5132"/>
      <c r="P153" s="5132"/>
      <c r="Q153" s="5127"/>
      <c r="R153" s="5127"/>
      <c r="S153" s="5127"/>
      <c r="T153" s="5127"/>
      <c r="U153" s="5127"/>
      <c r="V153" s="5127"/>
      <c r="W153" s="5127"/>
      <c r="X153" s="5127"/>
      <c r="Y153" s="5127"/>
      <c r="Z153" s="5127"/>
      <c r="AA153" s="5127"/>
      <c r="AB153" s="5127"/>
      <c r="AC153" s="5127"/>
      <c r="AD153" s="5127"/>
      <c r="AE153" s="5127"/>
      <c r="AF153" s="5127"/>
      <c r="AG153" s="5127"/>
      <c r="AH153" s="5127"/>
      <c r="AI153" s="5199"/>
      <c r="AJ153" s="5198"/>
      <c r="AK153" s="5198"/>
      <c r="AL153" s="5199"/>
      <c r="AM153" s="5198"/>
      <c r="AN153" s="5198"/>
    </row>
    <row r="154">
      <c r="A154" s="5127"/>
      <c r="B154" s="5128"/>
      <c r="C154" s="5128"/>
      <c r="D154" s="5127"/>
      <c r="E154" s="5127"/>
      <c r="F154" s="5127"/>
      <c r="G154" s="5127"/>
      <c r="H154" s="5127"/>
      <c r="I154" s="5127"/>
      <c r="J154" s="5220"/>
      <c r="K154" s="5220"/>
      <c r="L154" s="5220"/>
      <c r="M154" s="5127"/>
      <c r="N154" s="5127"/>
      <c r="O154" s="5132"/>
      <c r="P154" s="5132"/>
      <c r="Q154" s="5127"/>
      <c r="R154" s="5127"/>
      <c r="S154" s="5127"/>
      <c r="T154" s="5127"/>
      <c r="U154" s="5127"/>
      <c r="V154" s="5127"/>
      <c r="W154" s="5127"/>
      <c r="X154" s="5127"/>
      <c r="Y154" s="5127"/>
      <c r="Z154" s="5127"/>
      <c r="AA154" s="5127"/>
      <c r="AB154" s="5127"/>
      <c r="AC154" s="5127"/>
      <c r="AD154" s="5127"/>
      <c r="AE154" s="5127"/>
      <c r="AF154" s="5127"/>
      <c r="AG154" s="5127"/>
      <c r="AH154" s="5127"/>
      <c r="AI154" s="5068"/>
      <c r="AJ154" s="5198"/>
      <c r="AK154" s="5198"/>
      <c r="AL154" s="5199"/>
      <c r="AM154" s="5198"/>
      <c r="AN154" s="5198"/>
    </row>
    <row r="155">
      <c r="AJ155" s="5127"/>
      <c r="AK155" s="5127"/>
      <c r="AL155" s="5198"/>
      <c r="AM155" s="5198"/>
      <c r="AN155" s="5127"/>
    </row>
  </sheetData>
  <mergeCells>
    <mergeCell ref="AG124:AG125"/>
    <mergeCell ref="AF124:AF125"/>
    <mergeCell ref="AE124:AE125"/>
    <mergeCell ref="AN32:AN33"/>
    <mergeCell ref="AM32:AM33"/>
    <mergeCell ref="AL32:AL33"/>
    <mergeCell ref="AK32:AK33"/>
    <mergeCell ref="AJ32:AJ33"/>
    <mergeCell ref="AI32:AI33"/>
    <mergeCell ref="AH32:AH33"/>
    <mergeCell ref="AG32:AG33"/>
    <mergeCell ref="AF32:AF33"/>
    <mergeCell ref="AE32:AE33"/>
    <mergeCell ref="AD32:AD33"/>
    <mergeCell ref="AC32:AC33"/>
    <mergeCell ref="AB32:AB33"/>
    <mergeCell ref="Y32:Y33"/>
    <mergeCell ref="X32:X33"/>
    <mergeCell ref="W32:W33"/>
    <mergeCell ref="V32:V33"/>
    <mergeCell ref="U32:U33"/>
    <mergeCell ref="T32:T33"/>
    <mergeCell ref="Q32:Q33"/>
    <mergeCell ref="P32:P33"/>
    <mergeCell ref="O32:O33"/>
    <mergeCell ref="L32:L33"/>
    <mergeCell ref="K32:K33"/>
    <mergeCell ref="J32:J33"/>
    <mergeCell ref="I32:I33"/>
    <mergeCell ref="H32:H33"/>
    <mergeCell ref="F32:G32"/>
    <mergeCell ref="D32:D33"/>
    <mergeCell ref="C32:C33"/>
    <mergeCell ref="B32:B33"/>
    <mergeCell ref="B124:B125"/>
    <mergeCell ref="A118:A119"/>
    <mergeCell ref="B118:B119"/>
    <mergeCell ref="C124:C125"/>
    <mergeCell ref="C118:C119"/>
    <mergeCell ref="D118:D119"/>
    <mergeCell ref="AI124:AI125"/>
    <mergeCell ref="A117:F117"/>
    <mergeCell ref="H124:H125"/>
    <mergeCell ref="F124:G124"/>
    <mergeCell ref="AD124:AD125"/>
    <mergeCell ref="AC124:AC125"/>
    <mergeCell ref="AB124:AB125"/>
    <mergeCell ref="Y124:Y125"/>
    <mergeCell ref="X124:X125"/>
    <mergeCell ref="W124:W125"/>
    <mergeCell ref="V124:V125"/>
    <mergeCell ref="U124:U125"/>
    <mergeCell ref="T124:T125"/>
    <mergeCell ref="Q124:Q125"/>
    <mergeCell ref="P124:P125"/>
    <mergeCell ref="O124:O125"/>
    <mergeCell ref="L124:L125"/>
    <mergeCell ref="K124:K125"/>
    <mergeCell ref="J124:J125"/>
    <mergeCell ref="I124:I125"/>
    <mergeCell ref="F120:F122"/>
    <mergeCell ref="F118:F119"/>
    <mergeCell ref="E118:E119"/>
    <mergeCell ref="D138:D139"/>
    <mergeCell ref="C138:C139"/>
    <mergeCell ref="B138:B139"/>
    <mergeCell ref="A138:A139"/>
    <mergeCell ref="E138:E139"/>
    <mergeCell ref="A137:E137"/>
    <mergeCell ref="E1:E2"/>
    <mergeCell ref="H1:H2"/>
    <mergeCell ref="I1:I2"/>
    <mergeCell ref="J1:J2"/>
    <mergeCell ref="K1:K2"/>
    <mergeCell ref="L1:L2"/>
    <mergeCell ref="O1:O2"/>
    <mergeCell ref="P1:P2"/>
    <mergeCell ref="Q1:Q2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F1:G1"/>
    <mergeCell ref="D1:D2"/>
    <mergeCell ref="B1:B2"/>
    <mergeCell ref="C1:C2"/>
  </mergeCells>
  <conditionalFormatting sqref="AE127:AE127">
    <cfRule dxfId="363" operator="containsText" priority="1" stopIfTrue="true" text="Out of stock less than 60 days" type="containsText">
      <formula>NOT(ISERROR(SEARCH("Out of stock less than 60 days",AE127)))</formula>
    </cfRule>
  </conditionalFormatting>
  <conditionalFormatting sqref="AE127:AE127">
    <cfRule dxfId="364" operator="containsText" priority="2" stopIfTrue="true" text="Out of stock more than 60 days" type="containsText">
      <formula>NOT(ISERROR(SEARCH("Out of stock more than 60 days",AE127)))</formula>
    </cfRule>
  </conditionalFormatting>
  <conditionalFormatting sqref="AE126:AE127">
    <cfRule dxfId="365" operator="containsText" priority="3" stopIfTrue="true" text="Out of stock more than 150 days" type="containsText">
      <formula>NOT(ISERROR(SEARCH("Out of stock more than 150 days",AE126)))</formula>
    </cfRule>
  </conditionalFormatting>
  <conditionalFormatting sqref="AC126:AC127">
    <cfRule dxfId="366" operator="between" priority="4" stopIfTrue="true" type="cellIs">
      <formula>61</formula>
      <formula>149</formula>
    </cfRule>
  </conditionalFormatting>
  <conditionalFormatting sqref="AC126:AC127">
    <cfRule dxfId="367" operator="lessThan" priority="5" stopIfTrue="true" type="cellIs">
      <formula>60</formula>
    </cfRule>
  </conditionalFormatting>
  <conditionalFormatting sqref="AC126:AC127">
    <cfRule dxfId="368" operator="greaterThan" priority="6" stopIfTrue="true" type="cellIs">
      <formula>150</formula>
    </cfRule>
  </conditionalFormatting>
  <conditionalFormatting sqref="AE3:AE22">
    <cfRule dxfId="369" operator="containsText" priority="7" stopIfTrue="true" text="Out of stock more than 60 days" type="containsText">
      <formula>NOT(ISERROR(SEARCH("Out of stock more than 60 days",AE3)))</formula>
    </cfRule>
  </conditionalFormatting>
  <conditionalFormatting sqref="AC3:AC22">
    <cfRule dxfId="370" operator="between" priority="8" stopIfTrue="true" type="cellIs">
      <formula>61</formula>
      <formula>150</formula>
    </cfRule>
  </conditionalFormatting>
  <conditionalFormatting sqref="AC34:AC117 AB118:AB122 AC123:AC127">
    <cfRule dxfId="371" operator="between" priority="9" stopIfTrue="true" type="cellIs">
      <formula>61</formula>
      <formula>149</formula>
    </cfRule>
  </conditionalFormatting>
  <conditionalFormatting sqref="AC34:AC117 AB118:AB122 AC123:AC131">
    <cfRule dxfId="372" operator="equal" priority="10" stopIfTrue="true" type="cellIs">
      <formula>"-"</formula>
    </cfRule>
  </conditionalFormatting>
  <conditionalFormatting sqref="AC34:AC117 AB118:AB122 AC123:AC127">
    <cfRule dxfId="373" operator="greaterThan" priority="11" stopIfTrue="true" type="cellIs">
      <formula>150</formula>
    </cfRule>
  </conditionalFormatting>
  <conditionalFormatting sqref="AC34:AC117 AB118:AB122 AC123:AC127">
    <cfRule dxfId="374" operator="lessThan" priority="12" stopIfTrue="true" type="cellIs">
      <formula>60</formula>
    </cfRule>
  </conditionalFormatting>
  <conditionalFormatting sqref="AE34:AE110 AD121:AD122 AE124:AE127">
    <cfRule dxfId="375" operator="equal" priority="13" stopIfTrue="true" type="cellIs">
      <formula>"Out of stock more than 60 days"</formula>
    </cfRule>
  </conditionalFormatting>
  <conditionalFormatting sqref="AE34:AE110 AD121:AD122 AE124:AE127">
    <cfRule dxfId="376" operator="equal" priority="14" stopIfTrue="true" type="cellIs">
      <formula>"Out of stock more than 150 days"</formula>
    </cfRule>
  </conditionalFormatting>
  <conditionalFormatting sqref="AE34:AE110 AD121:AD122 AE124:AE127">
    <cfRule dxfId="377" operator="equal" priority="15" stopIfTrue="true" type="cellIs">
      <formula>"Out of stock less than 60 days"</formula>
    </cfRule>
  </conditionalFormatting>
  <conditionalFormatting sqref="AE34:AE110 AD121:AD122 AE124:AE131">
    <cfRule dxfId="378" operator="equal" priority="16" stopIfTrue="true" type="cellIs">
      <formula>"Not sold yet"</formula>
    </cfRule>
  </conditionalFormatting>
  <conditionalFormatting sqref="J34:J117 I118:I122 J123:J127">
    <cfRule dxfId="379" operator="lessThanOrEqual" priority="17" stopIfTrue="true" type="cellIs">
      <formula>90</formula>
    </cfRule>
  </conditionalFormatting>
  <conditionalFormatting sqref="AC3:AC22">
    <cfRule dxfId="380" operator="equal" priority="18" stopIfTrue="true" type="cellIs">
      <formula>"-"</formula>
    </cfRule>
  </conditionalFormatting>
  <conditionalFormatting sqref="AC3:AC22">
    <cfRule dxfId="381" operator="greaterThan" priority="19" stopIfTrue="true" type="cellIs">
      <formula>150</formula>
    </cfRule>
  </conditionalFormatting>
  <conditionalFormatting sqref="AC3:AC22">
    <cfRule dxfId="382" operator="lessThan" priority="20" stopIfTrue="true" type="cellIs">
      <formula>60</formula>
    </cfRule>
  </conditionalFormatting>
  <conditionalFormatting sqref="AE3:AE22">
    <cfRule dxfId="383" operator="equal" priority="21" stopIfTrue="true" type="cellIs">
      <formula>"Out of stock less than 60 days"</formula>
    </cfRule>
  </conditionalFormatting>
  <conditionalFormatting sqref="AE3:AE22">
    <cfRule dxfId="384" operator="equal" priority="22" stopIfTrue="true" type="cellIs">
      <formula>"Not sold yet"</formula>
    </cfRule>
  </conditionalFormatting>
  <conditionalFormatting sqref="AE3:AE22">
    <cfRule dxfId="385" operator="equal" priority="23" stopIfTrue="true" type="cellIs">
      <formula>"Out of stock more than 150 days"</formula>
    </cfRule>
  </conditionalFormatting>
  <conditionalFormatting sqref="J3:J22">
    <cfRule dxfId="386" operator="lessThan" priority="24" stopIfTrue="true" type="cellIs">
      <formula>90</formula>
    </cfRule>
  </conditionalFormatting>
  <dataValidations count="1">
    <dataValidation allowBlank="true" errorStyle="stop" showErrorMessage="true" sqref="B3:B24 B34:B115 B126:B132" type="list">
      <formula1>"Active,Inactive,Deleted,Temporary,B2B Only,Ecom Only,Preparing"</formula1>
    </dataValidation>
  </dataValidations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35" min="35" style="0" width="52"/>
    <col collapsed="false" customWidth="true" hidden="false" max="4" min="4" style="0" width="14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4" min="34" style="0" width="11"/>
    <col collapsed="false" customWidth="true" hidden="true" max="34" min="34" style="0" width="11"/>
    <col collapsed="false" customWidth="true" hidden="false" max="3" min="3" style="0" width="18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1" min="1" style="0" width="9"/>
    <col collapsed="false" customWidth="true" hidden="false" max="2" min="2" style="0" width="13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39" min="39" style="0" width="5"/>
    <col collapsed="false" customWidth="true" hidden="false" max="8" min="8" style="0" width="2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8" min="38" style="0" width="5"/>
    <col collapsed="false" customWidth="true" hidden="false" max="7" min="7" style="0" width="11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6" min="6" style="0" width="12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6" min="36" style="0" width="6"/>
    <col collapsed="false" customWidth="true" hidden="false" max="5" min="5" style="0" width="14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</cols>
  <sheetData>
    <row r="1">
      <c r="A1" s="5282" t="s">
        <v>5008</v>
      </c>
      <c r="B1" s="5282" t="s">
        <v>5009</v>
      </c>
      <c r="C1" s="5283" t="s">
        <v>5010</v>
      </c>
      <c r="D1" s="5283" t="s">
        <v>5011</v>
      </c>
      <c r="E1" s="5283" t="s">
        <v>5012</v>
      </c>
      <c r="F1" s="5282" t="s">
        <v>5013</v>
      </c>
      <c r="G1" s="5282"/>
      <c r="H1" s="5284" t="s">
        <v>5014</v>
      </c>
      <c r="I1" s="5285" t="s">
        <v>5015</v>
      </c>
      <c r="J1" s="5286" t="s">
        <v>5016</v>
      </c>
      <c r="K1" s="5286" t="s">
        <v>5017</v>
      </c>
      <c r="L1" s="5286" t="s">
        <v>5018</v>
      </c>
      <c r="M1" s="5282" t="s">
        <v>5019</v>
      </c>
      <c r="N1" s="5282" t="s">
        <v>5020</v>
      </c>
      <c r="O1" s="5282" t="s">
        <v>5021</v>
      </c>
      <c r="P1" s="5282" t="s">
        <v>5022</v>
      </c>
      <c r="Q1" s="5282" t="s">
        <v>5023</v>
      </c>
      <c r="R1" s="5287" t="s">
        <v>5024</v>
      </c>
      <c r="S1" s="5287"/>
      <c r="T1" s="5287" t="s">
        <v>5025</v>
      </c>
      <c r="U1" s="5287"/>
      <c r="V1" s="5287" t="s">
        <v>5026</v>
      </c>
      <c r="W1" s="5287"/>
      <c r="X1" s="5287" t="s">
        <v>5027</v>
      </c>
      <c r="Y1" s="5287"/>
      <c r="Z1" s="5288" t="s">
        <v>5028</v>
      </c>
      <c r="AA1" s="5288"/>
      <c r="AB1" s="5289" t="s">
        <v>5029</v>
      </c>
      <c r="AC1" s="5286" t="s">
        <v>5030</v>
      </c>
      <c r="AD1" s="5286" t="s">
        <v>5031</v>
      </c>
      <c r="AE1" s="5286" t="s">
        <v>5032</v>
      </c>
      <c r="AF1" s="5286" t="s">
        <v>5033</v>
      </c>
      <c r="AG1" s="5286" t="s">
        <v>5034</v>
      </c>
      <c r="AH1" s="5286" t="s">
        <v>5035</v>
      </c>
      <c r="AI1" s="5286" t="s">
        <v>5036</v>
      </c>
      <c r="AJ1" s="5286" t="s">
        <v>5037</v>
      </c>
      <c r="AK1" s="5282" t="s">
        <v>5038</v>
      </c>
      <c r="AL1" s="5282" t="s">
        <v>5039</v>
      </c>
      <c r="AM1" s="5282" t="s">
        <v>5040</v>
      </c>
      <c r="AN1" s="5282" t="s">
        <v>5041</v>
      </c>
    </row>
    <row r="2">
      <c r="A2" s="5282" t="s">
        <v>5042</v>
      </c>
      <c r="B2" s="5282"/>
      <c r="C2" s="5282"/>
      <c r="D2" s="5282"/>
      <c r="E2" s="5283"/>
      <c r="F2" s="5282" t="s">
        <v>5043</v>
      </c>
      <c r="G2" s="5284" t="s">
        <v>5044</v>
      </c>
      <c r="H2" s="5284"/>
      <c r="I2" s="5285"/>
      <c r="J2" s="5286"/>
      <c r="K2" s="5286"/>
      <c r="L2" s="5286"/>
      <c r="M2" s="5282" t="s">
        <v>5045</v>
      </c>
      <c r="N2" s="5282" t="s">
        <v>5045</v>
      </c>
      <c r="O2" s="5282"/>
      <c r="P2" s="5282"/>
      <c r="Q2" s="5282"/>
      <c r="R2" s="5287" t="s">
        <v>5043</v>
      </c>
      <c r="S2" s="5290" t="s">
        <v>5044</v>
      </c>
      <c r="T2" s="5287" t="s">
        <v>5043</v>
      </c>
      <c r="U2" s="5290" t="s">
        <v>5044</v>
      </c>
      <c r="V2" s="5287" t="s">
        <v>5043</v>
      </c>
      <c r="W2" s="5290" t="s">
        <v>5044</v>
      </c>
      <c r="X2" s="5287" t="s">
        <v>5043</v>
      </c>
      <c r="Y2" s="5290" t="s">
        <v>5044</v>
      </c>
      <c r="Z2" s="5287" t="s">
        <v>5043</v>
      </c>
      <c r="AA2" s="5290" t="s">
        <v>5044</v>
      </c>
      <c r="AB2" s="5289"/>
      <c r="AC2" s="5286"/>
      <c r="AD2" s="5286"/>
      <c r="AE2" s="5286"/>
      <c r="AF2" s="5286"/>
      <c r="AG2" s="5286"/>
      <c r="AH2" s="5286"/>
      <c r="AI2" s="5286"/>
      <c r="AJ2" s="5286"/>
      <c r="AK2" s="5282"/>
      <c r="AL2" s="5282"/>
      <c r="AM2" s="5282"/>
      <c r="AN2" s="5282"/>
    </row>
    <row r="3">
      <c r="A3" s="5291">
        <v>1</v>
      </c>
      <c r="B3" s="5291" t="s">
        <v>5046</v>
      </c>
      <c r="C3" s="5291" t="s">
        <v>5047</v>
      </c>
      <c r="D3" s="5292" t="s">
        <v>5048</v>
      </c>
      <c r="E3" s="5292" t="s">
        <v>5048</v>
      </c>
      <c r="F3" s="5293">
        <v>432</v>
      </c>
      <c r="G3" s="5294">
        <v>432</v>
      </c>
      <c r="H3" s="5295"/>
      <c r="I3" s="5296">
        <f>VLOOKUP(C3,'Data Products'!$A:$B,2,0)</f>
      </c>
      <c r="J3" s="5297">
        <f t="shared" ref="J3:J28" si="5">IFERROR(I3-TODAY(),"")</f>
      </c>
      <c r="K3" s="5298">
        <v>45723</v>
      </c>
      <c r="L3" s="5299">
        <f t="shared" ref="L3:L28" si="28">TODAY()-K3</f>
      </c>
      <c r="M3" s="5295">
        <v>340</v>
      </c>
      <c r="N3" s="5295">
        <v>368</v>
      </c>
      <c r="O3" s="5295"/>
      <c r="P3" s="5295"/>
      <c r="Q3" s="5291"/>
      <c r="R3" s="5295">
        <v>0</v>
      </c>
      <c r="S3" s="5295">
        <v>0</v>
      </c>
      <c r="T3" s="5295">
        <v>326</v>
      </c>
      <c r="U3" s="5295">
        <v>326</v>
      </c>
      <c r="V3" s="5295">
        <v>146</v>
      </c>
      <c r="W3" s="5295">
        <v>146</v>
      </c>
      <c r="X3" s="5295">
        <v>0</v>
      </c>
      <c r="Y3" s="5295">
        <v>0</v>
      </c>
      <c r="Z3" s="5295">
        <v>0</v>
      </c>
      <c r="AA3" s="5295">
        <v>0</v>
      </c>
      <c r="AB3" s="5300">
        <f t="shared" ref="AB3:AB28" si="19">N3/30</f>
      </c>
      <c r="AC3" s="5301">
        <f t="shared" ref="AC3:AC28" si="16">IFERROR(F3/AB3,"-")</f>
      </c>
      <c r="AD3" s="5302">
        <f t="shared" ref="AD3:AD28" si="8">IFERROR(TODAY()+AC3,"-")</f>
      </c>
      <c r="AE3" s="5303">
        <f t="shared" ref="AE3:AE28" si="31">_xlfn.IFS(AC3="-","Not sold yet",AND(AC3&lt;=150,AC3&gt;60),"Out of stock more than 60 days",AC3&lt;=60,"Out of stock less than 60 days",AC3&gt;=150,"Out of stock more than 150 days")</f>
      </c>
      <c r="AF3" s="5304">
        <f>VLOOKUP(C3,'Data Products'!$A:$J,10,0)</f>
      </c>
      <c r="AG3" s="5305">
        <f t="shared" ref="AG3:AG28" si="11">AF3*F3</f>
      </c>
      <c r="AH3" s="5306">
        <f t="shared" ref="AH3:AH26" si="0">IF(J3&lt;=90,F3,0)</f>
      </c>
      <c r="AI3" s="5307">
        <f>IFERROR(VLOOKUP(C3,$C$3:$AI$46,34,0),"")</f>
      </c>
      <c r="AJ3" s="5308"/>
      <c r="AK3" s="5309"/>
      <c r="AL3" s="5308"/>
      <c r="AM3" s="5309"/>
      <c r="AN3" s="5309"/>
    </row>
    <row r="4">
      <c r="A4" s="5291">
        <v>2</v>
      </c>
      <c r="B4" s="5291" t="s">
        <v>5046</v>
      </c>
      <c r="C4" s="5291" t="s">
        <v>5048</v>
      </c>
      <c r="D4" s="5292" t="s">
        <v>5048</v>
      </c>
      <c r="E4" s="5292" t="s">
        <v>5048</v>
      </c>
      <c r="F4" s="5292">
        <v>29214</v>
      </c>
      <c r="G4" s="5294">
        <v>29135</v>
      </c>
      <c r="H4" s="5295"/>
      <c r="I4" s="5296">
        <f>VLOOKUP(C4,'Data Products'!$A:$B,2,0)</f>
      </c>
      <c r="J4" s="5297">
        <f t="shared" si="5"/>
      </c>
      <c r="K4" s="5298">
        <v>45617</v>
      </c>
      <c r="L4" s="5299">
        <f t="shared" si="28"/>
      </c>
      <c r="M4" s="5295">
        <v>5740</v>
      </c>
      <c r="N4" s="5295">
        <v>10341</v>
      </c>
      <c r="O4" s="5295"/>
      <c r="P4" s="5295"/>
      <c r="Q4" s="5291"/>
      <c r="R4" s="5295">
        <v>0</v>
      </c>
      <c r="S4" s="5295">
        <v>0</v>
      </c>
      <c r="T4" s="5310">
        <v>1378</v>
      </c>
      <c r="U4" s="5310">
        <v>1369</v>
      </c>
      <c r="V4" s="5295">
        <v>115</v>
      </c>
      <c r="W4" s="5295">
        <v>112</v>
      </c>
      <c r="X4" s="5295">
        <v>46</v>
      </c>
      <c r="Y4" s="5295">
        <v>22</v>
      </c>
      <c r="Z4" s="5295">
        <v>0</v>
      </c>
      <c r="AA4" s="5295">
        <v>0</v>
      </c>
      <c r="AB4" s="5300">
        <f t="shared" si="19"/>
      </c>
      <c r="AC4" s="5311">
        <f t="shared" si="16"/>
      </c>
      <c r="AD4" s="5302">
        <f t="shared" si="8"/>
      </c>
      <c r="AE4" s="5312">
        <f t="shared" si="31"/>
      </c>
      <c r="AF4" s="5304">
        <f>VLOOKUP(C4,'Data Products'!$A:$J,10,0)</f>
      </c>
      <c r="AG4" s="5305">
        <f t="shared" si="11"/>
      </c>
      <c r="AH4" s="5306">
        <f t="shared" si="0"/>
      </c>
      <c r="AI4" s="5307" t="s">
        <v>5049</v>
      </c>
      <c r="AJ4" s="5309"/>
      <c r="AK4" s="5309"/>
      <c r="AL4" s="5308"/>
      <c r="AM4" s="5309"/>
      <c r="AN4" s="5309"/>
    </row>
    <row r="5">
      <c r="A5" s="5291">
        <v>3</v>
      </c>
      <c r="B5" s="5291" t="s">
        <v>5046</v>
      </c>
      <c r="C5" s="5291" t="s">
        <v>5050</v>
      </c>
      <c r="D5" s="5293" t="s">
        <v>5050</v>
      </c>
      <c r="E5" s="5293" t="s">
        <v>5050</v>
      </c>
      <c r="F5" s="5293">
        <v>422</v>
      </c>
      <c r="G5" s="5294">
        <v>422</v>
      </c>
      <c r="H5" s="5295"/>
      <c r="I5" s="5296">
        <f>VLOOKUP(C5,'Data Products'!$A:$B,2,0)</f>
      </c>
      <c r="J5" s="5297">
        <f t="shared" si="5"/>
      </c>
      <c r="K5" s="5298">
        <v>45191</v>
      </c>
      <c r="L5" s="5299">
        <f t="shared" si="28"/>
      </c>
      <c r="M5" s="5295">
        <v>30</v>
      </c>
      <c r="N5" s="5313">
        <v>41</v>
      </c>
      <c r="O5" s="5295"/>
      <c r="P5" s="5295"/>
      <c r="Q5" s="5291"/>
      <c r="R5" s="5295">
        <v>0</v>
      </c>
      <c r="S5" s="5295">
        <v>0</v>
      </c>
      <c r="T5" s="5295">
        <v>26</v>
      </c>
      <c r="U5" s="5295">
        <v>26</v>
      </c>
      <c r="V5" s="5295">
        <v>416</v>
      </c>
      <c r="W5" s="5295">
        <v>416</v>
      </c>
      <c r="X5" s="5295">
        <v>0</v>
      </c>
      <c r="Y5" s="5295">
        <v>0</v>
      </c>
      <c r="Z5" s="5295">
        <v>0</v>
      </c>
      <c r="AA5" s="5295">
        <v>0</v>
      </c>
      <c r="AB5" s="5300">
        <f t="shared" si="19"/>
      </c>
      <c r="AC5" s="5311">
        <f t="shared" si="16"/>
      </c>
      <c r="AD5" s="5302">
        <f t="shared" si="8"/>
      </c>
      <c r="AE5" s="5312">
        <f t="shared" si="31"/>
      </c>
      <c r="AF5" s="5304">
        <f>VLOOKUP(C5,'Data Products'!$A:$J,10,0)</f>
      </c>
      <c r="AG5" s="5305">
        <f t="shared" si="11"/>
      </c>
      <c r="AH5" s="5306">
        <f t="shared" si="0"/>
      </c>
      <c r="AI5" s="5307" t="s">
        <v>5051</v>
      </c>
      <c r="AJ5" s="5309"/>
      <c r="AK5" s="5309"/>
      <c r="AL5" s="5308"/>
      <c r="AM5" s="5309"/>
      <c r="AN5" s="5309"/>
    </row>
    <row r="6">
      <c r="A6" s="5291">
        <v>4</v>
      </c>
      <c r="B6" s="5291" t="s">
        <v>5052</v>
      </c>
      <c r="C6" s="5291" t="s">
        <v>5053</v>
      </c>
      <c r="D6" s="5293" t="s">
        <v>5050</v>
      </c>
      <c r="E6" s="5293" t="s">
        <v>5050</v>
      </c>
      <c r="F6" s="5293">
        <v>2</v>
      </c>
      <c r="G6" s="5294">
        <v>2</v>
      </c>
      <c r="H6" s="5295"/>
      <c r="I6" s="5296">
        <f>VLOOKUP(C6,'Data Products'!$A:$B,2,0)</f>
      </c>
      <c r="J6" s="5297">
        <f t="shared" si="5"/>
      </c>
      <c r="K6" s="5298">
        <v>45752</v>
      </c>
      <c r="L6" s="5299">
        <f t="shared" si="28"/>
      </c>
      <c r="M6" s="5295">
        <v>0</v>
      </c>
      <c r="N6" s="5295">
        <v>0</v>
      </c>
      <c r="O6" s="5295"/>
      <c r="P6" s="5295"/>
      <c r="Q6" s="5291"/>
      <c r="R6" s="5295">
        <v>0</v>
      </c>
      <c r="S6" s="5295">
        <v>0</v>
      </c>
      <c r="T6" s="5295">
        <v>1</v>
      </c>
      <c r="U6" s="5295">
        <v>1</v>
      </c>
      <c r="V6" s="5295">
        <v>1</v>
      </c>
      <c r="W6" s="5295">
        <v>1</v>
      </c>
      <c r="X6" s="5295">
        <v>0</v>
      </c>
      <c r="Y6" s="5295">
        <v>0</v>
      </c>
      <c r="Z6" s="5295">
        <v>0</v>
      </c>
      <c r="AA6" s="5295">
        <v>0</v>
      </c>
      <c r="AB6" s="5300">
        <f t="shared" si="19"/>
      </c>
      <c r="AC6" s="5311">
        <f t="shared" si="16"/>
      </c>
      <c r="AD6" s="5302">
        <f t="shared" si="8"/>
      </c>
      <c r="AE6" s="5312">
        <f t="shared" si="31"/>
      </c>
      <c r="AF6" s="5304">
        <f>VLOOKUP(C6,'Data Products'!$A:$J,10,0)</f>
      </c>
      <c r="AG6" s="5305">
        <f t="shared" si="11"/>
      </c>
      <c r="AH6" s="5306">
        <f t="shared" si="0"/>
      </c>
      <c r="AI6" s="5307">
        <f t="shared" ref="AI6:AI7" si="22">IFERROR(VLOOKUP(C6,$C$3:$AI$46,34,0),"")</f>
      </c>
      <c r="AJ6" s="5309"/>
      <c r="AK6" s="5309"/>
      <c r="AL6" s="5308"/>
      <c r="AM6" s="5309"/>
      <c r="AN6" s="5309"/>
    </row>
    <row r="7">
      <c r="A7" s="5291">
        <v>5</v>
      </c>
      <c r="B7" s="5291" t="s">
        <v>5046</v>
      </c>
      <c r="C7" s="5291" t="s">
        <v>5054</v>
      </c>
      <c r="D7" s="5292" t="s">
        <v>5054</v>
      </c>
      <c r="E7" s="5292" t="s">
        <v>5054</v>
      </c>
      <c r="F7" s="5293">
        <v>803</v>
      </c>
      <c r="G7" s="5294">
        <v>803</v>
      </c>
      <c r="H7" s="5295"/>
      <c r="I7" s="5296">
        <f>VLOOKUP(C7,'Data Products'!$A:$B,2,0)</f>
      </c>
      <c r="J7" s="5297">
        <f t="shared" si="5"/>
      </c>
      <c r="K7" s="5298">
        <v>45854</v>
      </c>
      <c r="L7" s="5299">
        <f t="shared" si="28"/>
      </c>
      <c r="M7" s="5295">
        <v>22</v>
      </c>
      <c r="N7" s="5313">
        <v>30</v>
      </c>
      <c r="O7" s="5295"/>
      <c r="P7" s="5295"/>
      <c r="Q7" s="5291"/>
      <c r="R7" s="5295">
        <v>0</v>
      </c>
      <c r="S7" s="5295">
        <v>0</v>
      </c>
      <c r="T7" s="5295">
        <v>288</v>
      </c>
      <c r="U7" s="5295">
        <v>288</v>
      </c>
      <c r="V7" s="5295">
        <v>512</v>
      </c>
      <c r="W7" s="5295">
        <v>512</v>
      </c>
      <c r="X7" s="5295">
        <v>20</v>
      </c>
      <c r="Y7" s="5314">
        <v>20</v>
      </c>
      <c r="Z7" s="5295">
        <v>0</v>
      </c>
      <c r="AA7" s="5295">
        <v>0</v>
      </c>
      <c r="AB7" s="5300">
        <f t="shared" si="19"/>
      </c>
      <c r="AC7" s="5315">
        <f t="shared" si="16"/>
      </c>
      <c r="AD7" s="5302">
        <f t="shared" si="8"/>
      </c>
      <c r="AE7" s="5316">
        <f t="shared" si="31"/>
      </c>
      <c r="AF7" s="5304">
        <f>VLOOKUP(C7,'Data Products'!$A:$J,10,0)</f>
      </c>
      <c r="AG7" s="5305">
        <f t="shared" si="11"/>
      </c>
      <c r="AH7" s="5306">
        <f t="shared" si="0"/>
      </c>
      <c r="AI7" s="5307">
        <f t="shared" si="22"/>
      </c>
      <c r="AJ7" s="5309"/>
      <c r="AK7" s="5309"/>
      <c r="AL7" s="5308"/>
      <c r="AM7" s="5309"/>
      <c r="AN7" s="5309"/>
    </row>
    <row r="8">
      <c r="A8" s="5291">
        <v>6</v>
      </c>
      <c r="B8" s="5291" t="s">
        <v>5046</v>
      </c>
      <c r="C8" s="5291" t="s">
        <v>5055</v>
      </c>
      <c r="D8" s="5293" t="s">
        <v>5054</v>
      </c>
      <c r="E8" s="5293" t="s">
        <v>5054</v>
      </c>
      <c r="F8" s="5293">
        <v>152</v>
      </c>
      <c r="G8" s="5294">
        <v>152</v>
      </c>
      <c r="H8" s="5295"/>
      <c r="I8" s="5296">
        <f>VLOOKUP(C8,'Data Products'!$A:$B,2,0)</f>
      </c>
      <c r="J8" s="5297">
        <f t="shared" si="5"/>
      </c>
      <c r="K8" s="5298">
        <v>45855</v>
      </c>
      <c r="L8" s="5299">
        <f t="shared" si="28"/>
      </c>
      <c r="M8" s="5295">
        <v>0</v>
      </c>
      <c r="N8" s="5295">
        <v>7</v>
      </c>
      <c r="O8" s="5295"/>
      <c r="P8" s="5295"/>
      <c r="Q8" s="5291"/>
      <c r="R8" s="5295">
        <v>0</v>
      </c>
      <c r="S8" s="5295">
        <v>0</v>
      </c>
      <c r="T8" s="5295">
        <v>51</v>
      </c>
      <c r="U8" s="5295">
        <v>51</v>
      </c>
      <c r="V8" s="5295">
        <v>101</v>
      </c>
      <c r="W8" s="5295">
        <v>101</v>
      </c>
      <c r="X8" s="5295">
        <v>0</v>
      </c>
      <c r="Y8" s="5295">
        <v>0</v>
      </c>
      <c r="Z8" s="5295">
        <v>0</v>
      </c>
      <c r="AA8" s="5295">
        <v>0</v>
      </c>
      <c r="AB8" s="5300">
        <f t="shared" si="19"/>
      </c>
      <c r="AC8" s="5311">
        <f t="shared" si="16"/>
      </c>
      <c r="AD8" s="5302">
        <f t="shared" si="8"/>
      </c>
      <c r="AE8" s="5312">
        <f t="shared" si="31"/>
      </c>
      <c r="AF8" s="5304">
        <f>VLOOKUP(C8,'Data Products'!$A:$J,10,0)</f>
      </c>
      <c r="AG8" s="5305">
        <f t="shared" si="11"/>
      </c>
      <c r="AH8" s="5306">
        <f t="shared" si="0"/>
      </c>
      <c r="AI8" s="5307">
        <f>IFERROR(VLOOKUP(C8,$C$3:$AI$46,34,0)," ")</f>
      </c>
      <c r="AJ8" s="5309"/>
      <c r="AK8" s="5309"/>
      <c r="AL8" s="5308"/>
      <c r="AM8" s="5309"/>
      <c r="AN8" s="5309"/>
    </row>
    <row r="9">
      <c r="A9" s="5291">
        <v>7</v>
      </c>
      <c r="B9" s="5291" t="s">
        <v>5046</v>
      </c>
      <c r="C9" s="5291" t="s">
        <v>5056</v>
      </c>
      <c r="D9" s="5293" t="s">
        <v>5056</v>
      </c>
      <c r="E9" s="5293" t="s">
        <v>5056</v>
      </c>
      <c r="F9" s="5293">
        <v>2581</v>
      </c>
      <c r="G9" s="5294">
        <v>2580</v>
      </c>
      <c r="H9" s="5295"/>
      <c r="I9" s="5296">
        <f>VLOOKUP(C9,'Data Products'!$A:$B,2,0)</f>
      </c>
      <c r="J9" s="5297">
        <f t="shared" si="5"/>
      </c>
      <c r="K9" s="5298">
        <v>45856</v>
      </c>
      <c r="L9" s="5299">
        <f t="shared" si="28"/>
      </c>
      <c r="M9" s="5295">
        <v>51</v>
      </c>
      <c r="N9" s="5313">
        <v>35</v>
      </c>
      <c r="O9" s="5295"/>
      <c r="P9" s="5295"/>
      <c r="Q9" s="5291"/>
      <c r="R9" s="5295">
        <v>0</v>
      </c>
      <c r="S9" s="5295">
        <v>0</v>
      </c>
      <c r="T9" s="5295">
        <v>1480</v>
      </c>
      <c r="U9" s="5295">
        <v>1478</v>
      </c>
      <c r="V9" s="5295">
        <v>1112</v>
      </c>
      <c r="W9" s="5295">
        <v>1112</v>
      </c>
      <c r="X9" s="5295">
        <v>0</v>
      </c>
      <c r="Y9" s="5295">
        <v>0</v>
      </c>
      <c r="Z9" s="5295">
        <v>0</v>
      </c>
      <c r="AA9" s="5295">
        <v>0</v>
      </c>
      <c r="AB9" s="5300">
        <f t="shared" si="19"/>
      </c>
      <c r="AC9" s="5311">
        <f t="shared" si="16"/>
      </c>
      <c r="AD9" s="5302">
        <f t="shared" si="8"/>
      </c>
      <c r="AE9" s="5312">
        <f t="shared" si="31"/>
      </c>
      <c r="AF9" s="5304">
        <f>VLOOKUP(C9,'Data Products'!$A:$J,10,0)</f>
      </c>
      <c r="AG9" s="5305">
        <f t="shared" si="11"/>
      </c>
      <c r="AH9" s="5306">
        <f t="shared" si="0"/>
      </c>
      <c r="AI9" s="5307">
        <f t="shared" ref="AI9:AI11" si="23">IFERROR(VLOOKUP(C9,$C$3:$AI$46,34,0),"")</f>
      </c>
      <c r="AJ9" s="5309"/>
      <c r="AK9" s="5309"/>
      <c r="AL9" s="5308"/>
      <c r="AM9" s="5309"/>
      <c r="AN9" s="5309"/>
    </row>
    <row r="10">
      <c r="A10" s="5291">
        <v>8</v>
      </c>
      <c r="B10" s="5291" t="s">
        <v>5046</v>
      </c>
      <c r="C10" s="5291" t="s">
        <v>5057</v>
      </c>
      <c r="D10" s="5293" t="s">
        <v>5056</v>
      </c>
      <c r="E10" s="5293" t="s">
        <v>5056</v>
      </c>
      <c r="F10" s="5293">
        <v>2</v>
      </c>
      <c r="G10" s="5294">
        <v>2</v>
      </c>
      <c r="H10" s="5295"/>
      <c r="I10" s="5296">
        <f>VLOOKUP(C10,'Data Products'!$A:$B,2,0)</f>
      </c>
      <c r="J10" s="5297">
        <f t="shared" si="5"/>
      </c>
      <c r="K10" s="5298">
        <v>45857</v>
      </c>
      <c r="L10" s="5299">
        <f t="shared" si="28"/>
      </c>
      <c r="M10" s="5295">
        <v>0</v>
      </c>
      <c r="N10" s="5295">
        <v>0</v>
      </c>
      <c r="O10" s="5295"/>
      <c r="P10" s="5295"/>
      <c r="Q10" s="5291"/>
      <c r="R10" s="5295">
        <v>0</v>
      </c>
      <c r="S10" s="5295">
        <v>0</v>
      </c>
      <c r="T10" s="5295">
        <v>0</v>
      </c>
      <c r="U10" s="5295">
        <v>0</v>
      </c>
      <c r="V10" s="5295">
        <v>2</v>
      </c>
      <c r="W10" s="5295">
        <v>2</v>
      </c>
      <c r="X10" s="5295">
        <v>0</v>
      </c>
      <c r="Y10" s="5295">
        <v>0</v>
      </c>
      <c r="Z10" s="5295">
        <v>0</v>
      </c>
      <c r="AA10" s="5295">
        <v>0</v>
      </c>
      <c r="AB10" s="5300">
        <f t="shared" si="19"/>
      </c>
      <c r="AC10" s="5311">
        <f t="shared" si="16"/>
      </c>
      <c r="AD10" s="5302">
        <f t="shared" si="8"/>
      </c>
      <c r="AE10" s="5312">
        <f t="shared" si="31"/>
      </c>
      <c r="AF10" s="5304">
        <f>VLOOKUP(C10,'Data Products'!$A:$J,10,0)</f>
      </c>
      <c r="AG10" s="5305">
        <f t="shared" si="11"/>
      </c>
      <c r="AH10" s="5306">
        <f t="shared" si="0"/>
      </c>
      <c r="AI10" s="5307">
        <f t="shared" si="23"/>
      </c>
      <c r="AJ10" s="5309"/>
      <c r="AK10" s="5309"/>
      <c r="AL10" s="5308"/>
      <c r="AM10" s="5309"/>
      <c r="AN10" s="5309"/>
    </row>
    <row r="11">
      <c r="A11" s="5291">
        <v>9</v>
      </c>
      <c r="B11" s="5291" t="s">
        <v>5046</v>
      </c>
      <c r="C11" s="5291" t="s">
        <v>5058</v>
      </c>
      <c r="D11" s="5293" t="s">
        <v>5058</v>
      </c>
      <c r="E11" s="5293" t="s">
        <v>5058</v>
      </c>
      <c r="F11" s="5293">
        <v>2062</v>
      </c>
      <c r="G11" s="5294">
        <v>2062</v>
      </c>
      <c r="H11" s="5295"/>
      <c r="I11" s="5296">
        <f>VLOOKUP(C11,'Data Products'!$A:$B,2,0)</f>
      </c>
      <c r="J11" s="5297">
        <f t="shared" si="5"/>
      </c>
      <c r="K11" s="5298">
        <v>45858</v>
      </c>
      <c r="L11" s="5299">
        <f t="shared" si="28"/>
      </c>
      <c r="M11" s="5317">
        <v>0</v>
      </c>
      <c r="N11" s="5317">
        <v>0</v>
      </c>
      <c r="O11" s="5295"/>
      <c r="P11" s="5295"/>
      <c r="Q11" s="5291"/>
      <c r="R11" s="5295">
        <v>0</v>
      </c>
      <c r="S11" s="5295">
        <v>0</v>
      </c>
      <c r="T11" s="5295">
        <v>1289</v>
      </c>
      <c r="U11" s="5295">
        <v>1289</v>
      </c>
      <c r="V11" s="5295">
        <v>773</v>
      </c>
      <c r="W11" s="5295">
        <v>773</v>
      </c>
      <c r="X11" s="5295">
        <v>0</v>
      </c>
      <c r="Y11" s="5295">
        <v>0</v>
      </c>
      <c r="Z11" s="5295">
        <v>0</v>
      </c>
      <c r="AA11" s="5295">
        <v>0</v>
      </c>
      <c r="AB11" s="5300">
        <f t="shared" si="19"/>
      </c>
      <c r="AC11" s="5311">
        <f t="shared" si="16"/>
      </c>
      <c r="AD11" s="5302">
        <f t="shared" si="8"/>
      </c>
      <c r="AE11" s="5312">
        <f t="shared" si="31"/>
      </c>
      <c r="AF11" s="5304">
        <f>VLOOKUP(C11,'Data Products'!$A:$J,10,0)</f>
      </c>
      <c r="AG11" s="5305">
        <f t="shared" si="11"/>
      </c>
      <c r="AH11" s="5306">
        <f t="shared" si="0"/>
      </c>
      <c r="AI11" s="5307">
        <f t="shared" si="23"/>
      </c>
      <c r="AJ11" s="5309"/>
      <c r="AK11" s="5309"/>
      <c r="AL11" s="5308"/>
      <c r="AM11" s="5309"/>
      <c r="AN11" s="5309"/>
    </row>
    <row r="12">
      <c r="A12" s="5291">
        <v>10</v>
      </c>
      <c r="B12" s="5291" t="s">
        <v>5046</v>
      </c>
      <c r="C12" s="5291" t="s">
        <v>5059</v>
      </c>
      <c r="D12" s="5293" t="s">
        <v>5059</v>
      </c>
      <c r="E12" s="5293" t="s">
        <v>5059</v>
      </c>
      <c r="F12" s="5293">
        <v>1103</v>
      </c>
      <c r="G12" s="5294">
        <v>1103</v>
      </c>
      <c r="H12" s="5295"/>
      <c r="I12" s="5296">
        <f>VLOOKUP(C12,'Data Products'!$A:$B,2,0)</f>
      </c>
      <c r="J12" s="5297">
        <f t="shared" si="5"/>
      </c>
      <c r="K12" s="5298">
        <v>45532</v>
      </c>
      <c r="L12" s="5318">
        <f t="shared" si="28"/>
      </c>
      <c r="M12" s="5319">
        <v>167</v>
      </c>
      <c r="N12" s="5320">
        <v>188</v>
      </c>
      <c r="O12" s="5321"/>
      <c r="P12" s="5295"/>
      <c r="Q12" s="5291"/>
      <c r="R12" s="5295">
        <v>0</v>
      </c>
      <c r="S12" s="5295">
        <v>0</v>
      </c>
      <c r="T12" s="5295">
        <v>417</v>
      </c>
      <c r="U12" s="5295">
        <v>416</v>
      </c>
      <c r="V12" s="5295">
        <v>785</v>
      </c>
      <c r="W12" s="5295">
        <v>785</v>
      </c>
      <c r="X12" s="5295">
        <v>0</v>
      </c>
      <c r="Y12" s="5295">
        <v>0</v>
      </c>
      <c r="Z12" s="5295">
        <v>0</v>
      </c>
      <c r="AA12" s="5295">
        <v>0</v>
      </c>
      <c r="AB12" s="5300">
        <f t="shared" si="19"/>
      </c>
      <c r="AC12" s="5311">
        <f t="shared" si="16"/>
      </c>
      <c r="AD12" s="5302">
        <f t="shared" si="8"/>
      </c>
      <c r="AE12" s="5312">
        <f t="shared" si="31"/>
      </c>
      <c r="AF12" s="5304">
        <f>VLOOKUP(C12,'Data Products'!$A:$J,10,0)</f>
      </c>
      <c r="AG12" s="5305">
        <f t="shared" si="11"/>
      </c>
      <c r="AH12" s="5306">
        <f t="shared" si="0"/>
      </c>
      <c r="AI12" s="5307" t="s">
        <v>5060</v>
      </c>
      <c r="AJ12" s="5309"/>
      <c r="AK12" s="5309"/>
      <c r="AL12" s="5308"/>
      <c r="AM12" s="5309"/>
      <c r="AN12" s="5309"/>
    </row>
    <row r="13">
      <c r="A13" s="5291">
        <v>11</v>
      </c>
      <c r="B13" s="5291" t="s">
        <v>5052</v>
      </c>
      <c r="C13" s="5291" t="s">
        <v>5061</v>
      </c>
      <c r="D13" s="5293" t="s">
        <v>5062</v>
      </c>
      <c r="E13" s="5293" t="s">
        <v>5062</v>
      </c>
      <c r="F13" s="5293">
        <v>3870</v>
      </c>
      <c r="G13" s="5294">
        <v>517</v>
      </c>
      <c r="H13" s="5295"/>
      <c r="I13" s="5296">
        <f>VLOOKUP(C13,'Data Products'!$A:$B,2,0)</f>
      </c>
      <c r="J13" s="5297">
        <f t="shared" si="5"/>
      </c>
      <c r="K13" s="5298">
        <v>45504</v>
      </c>
      <c r="L13" s="5318">
        <f t="shared" si="28"/>
      </c>
      <c r="M13" s="5320">
        <v>6</v>
      </c>
      <c r="N13" s="5320">
        <v>6</v>
      </c>
      <c r="O13" s="5321"/>
      <c r="P13" s="5295"/>
      <c r="Q13" s="5291"/>
      <c r="R13" s="5295">
        <v>0</v>
      </c>
      <c r="S13" s="5295">
        <v>0</v>
      </c>
      <c r="T13" s="5295">
        <v>3870</v>
      </c>
      <c r="U13" s="5295">
        <v>1017</v>
      </c>
      <c r="V13" s="5295">
        <v>366</v>
      </c>
      <c r="W13" s="5295">
        <v>366</v>
      </c>
      <c r="X13" s="5295">
        <v>0</v>
      </c>
      <c r="Y13" s="5295">
        <v>0</v>
      </c>
      <c r="Z13" s="5295">
        <v>0</v>
      </c>
      <c r="AA13" s="5295">
        <v>0</v>
      </c>
      <c r="AB13" s="5300">
        <f t="shared" si="19"/>
      </c>
      <c r="AC13" s="5301">
        <f t="shared" si="16"/>
      </c>
      <c r="AD13" s="5302">
        <f t="shared" si="8"/>
      </c>
      <c r="AE13" s="5303">
        <f t="shared" si="31"/>
      </c>
      <c r="AF13" s="5304">
        <f>VLOOKUP(C13,'Data Products'!$A:$J,10,0)</f>
      </c>
      <c r="AG13" s="5305">
        <f t="shared" si="11"/>
      </c>
      <c r="AH13" s="5306">
        <f t="shared" si="0"/>
      </c>
      <c r="AI13" s="5307">
        <f>IFERROR(VLOOKUP(C13,$C$3:$AI$46,34,0),"")</f>
      </c>
      <c r="AJ13" s="5309"/>
      <c r="AK13" s="5309"/>
      <c r="AL13" s="5321"/>
      <c r="AM13" s="5309"/>
      <c r="AN13" s="5309"/>
    </row>
    <row r="14">
      <c r="A14" s="5291">
        <v>12</v>
      </c>
      <c r="B14" s="5291" t="s">
        <v>5052</v>
      </c>
      <c r="C14" s="5291" t="s">
        <v>5063</v>
      </c>
      <c r="D14" s="5292" t="s">
        <v>5064</v>
      </c>
      <c r="E14" s="5291" t="s">
        <v>5063</v>
      </c>
      <c r="F14" s="5293">
        <v>1200</v>
      </c>
      <c r="G14" s="5294">
        <v>1200</v>
      </c>
      <c r="H14" s="5295"/>
      <c r="I14" s="5296">
        <f>VLOOKUP(C14,'Data Products'!$A:$B,2,0)</f>
      </c>
      <c r="J14" s="5297">
        <f t="shared" si="5"/>
      </c>
      <c r="K14" s="5298">
        <v>45504</v>
      </c>
      <c r="L14" s="5299">
        <f t="shared" si="28"/>
      </c>
      <c r="M14" s="5322">
        <v>0</v>
      </c>
      <c r="N14" s="5322">
        <v>0</v>
      </c>
      <c r="O14" s="5310"/>
      <c r="P14" s="5310"/>
      <c r="Q14" s="5291"/>
      <c r="R14" s="5295">
        <v>1200</v>
      </c>
      <c r="S14" s="5314">
        <v>1200</v>
      </c>
      <c r="T14" s="5295">
        <v>0</v>
      </c>
      <c r="U14" s="5295">
        <v>0</v>
      </c>
      <c r="V14" s="5295">
        <v>0</v>
      </c>
      <c r="W14" s="5295">
        <v>0</v>
      </c>
      <c r="X14" s="5295">
        <v>0</v>
      </c>
      <c r="Y14" s="5295">
        <v>0</v>
      </c>
      <c r="Z14" s="5295">
        <v>0</v>
      </c>
      <c r="AA14" s="5295">
        <v>0</v>
      </c>
      <c r="AB14" s="5300">
        <f t="shared" si="19"/>
      </c>
      <c r="AC14" s="5311">
        <f t="shared" si="16"/>
      </c>
      <c r="AD14" s="5302">
        <f t="shared" si="8"/>
      </c>
      <c r="AE14" s="5312">
        <f t="shared" si="31"/>
      </c>
      <c r="AF14" s="5304">
        <f>VLOOKUP(C14,'Data Products'!$A:$J,10,0)</f>
      </c>
      <c r="AG14" s="5305">
        <f t="shared" si="11"/>
      </c>
      <c r="AH14" s="5306">
        <f t="shared" si="0"/>
      </c>
      <c r="AI14" s="5307">
        <f>IFERROR(VLOOKUP(C14,$C$3:$AI$46,34,0)," ")</f>
      </c>
      <c r="AJ14" s="5308"/>
      <c r="AK14" s="5309"/>
      <c r="AL14" s="5321"/>
      <c r="AM14" s="5309"/>
      <c r="AN14" s="5309"/>
    </row>
    <row r="15">
      <c r="A15" s="5291">
        <v>13</v>
      </c>
      <c r="B15" s="5291" t="s">
        <v>5065</v>
      </c>
      <c r="C15" s="5291" t="s">
        <v>5066</v>
      </c>
      <c r="D15" s="5292" t="s">
        <v>5064</v>
      </c>
      <c r="E15" s="5291" t="s">
        <v>5066</v>
      </c>
      <c r="F15" s="5293">
        <v>1000</v>
      </c>
      <c r="G15" s="5294">
        <v>1000</v>
      </c>
      <c r="H15" s="5295"/>
      <c r="I15" s="5296">
        <f>VLOOKUP(C15,'Data Products'!$A:$B,2,0)</f>
      </c>
      <c r="J15" s="5297">
        <f t="shared" si="5"/>
      </c>
      <c r="K15" s="5298">
        <v>45648</v>
      </c>
      <c r="L15" s="5299">
        <f t="shared" si="28"/>
      </c>
      <c r="M15" s="5295">
        <v>0</v>
      </c>
      <c r="N15" s="5295">
        <v>0</v>
      </c>
      <c r="O15" s="5310"/>
      <c r="P15" s="5310"/>
      <c r="Q15" s="5291"/>
      <c r="R15" s="5295">
        <v>1000</v>
      </c>
      <c r="S15" s="5314">
        <v>1000</v>
      </c>
      <c r="T15" s="5295">
        <v>0</v>
      </c>
      <c r="U15" s="5295">
        <v>0</v>
      </c>
      <c r="V15" s="5295">
        <v>0</v>
      </c>
      <c r="W15" s="5295">
        <v>0</v>
      </c>
      <c r="X15" s="5295">
        <v>0</v>
      </c>
      <c r="Y15" s="5295">
        <v>0</v>
      </c>
      <c r="Z15" s="5295">
        <v>0</v>
      </c>
      <c r="AA15" s="5295">
        <v>0</v>
      </c>
      <c r="AB15" s="5300">
        <f t="shared" si="19"/>
      </c>
      <c r="AC15" s="5311">
        <f t="shared" si="16"/>
      </c>
      <c r="AD15" s="5302">
        <f t="shared" si="8"/>
      </c>
      <c r="AE15" s="5312">
        <f t="shared" si="31"/>
      </c>
      <c r="AF15" s="5304">
        <f>VLOOKUP(C15,'Data Products'!$A:$J,10,0)</f>
      </c>
      <c r="AG15" s="5305">
        <f t="shared" si="11"/>
      </c>
      <c r="AH15" s="5306">
        <f t="shared" si="0"/>
      </c>
      <c r="AI15" s="5307">
        <f t="shared" ref="AI15:AI18" si="24">IFERROR(VLOOKUP(C15,$C$3:$AI$46,34,0),"")</f>
      </c>
      <c r="AJ15" s="5308"/>
      <c r="AK15" s="5309"/>
      <c r="AL15" s="5321"/>
      <c r="AM15" s="5309"/>
      <c r="AN15" s="5309"/>
    </row>
    <row r="16">
      <c r="A16" s="5291">
        <v>14</v>
      </c>
      <c r="B16" s="5291" t="s">
        <v>5052</v>
      </c>
      <c r="C16" s="5291" t="s">
        <v>5067</v>
      </c>
      <c r="D16" s="5292" t="s">
        <v>5064</v>
      </c>
      <c r="E16" s="5291" t="s">
        <v>5067</v>
      </c>
      <c r="F16" s="5293">
        <v>500</v>
      </c>
      <c r="G16" s="5294">
        <v>500</v>
      </c>
      <c r="H16" s="5295"/>
      <c r="I16" s="5296">
        <f>VLOOKUP(C16,'Data Products'!$A:$B,2,0)</f>
      </c>
      <c r="J16" s="5297">
        <f t="shared" si="5"/>
      </c>
      <c r="K16" s="5298">
        <v>45504</v>
      </c>
      <c r="L16" s="5299">
        <f t="shared" si="28"/>
      </c>
      <c r="M16" s="5295">
        <v>0</v>
      </c>
      <c r="N16" s="5295">
        <v>0</v>
      </c>
      <c r="O16" s="5295"/>
      <c r="P16" s="5295"/>
      <c r="Q16" s="5291"/>
      <c r="R16" s="5295">
        <v>500</v>
      </c>
      <c r="S16" s="5295">
        <v>500</v>
      </c>
      <c r="T16" s="5295">
        <v>0</v>
      </c>
      <c r="U16" s="5295">
        <v>0</v>
      </c>
      <c r="V16" s="5295">
        <v>0</v>
      </c>
      <c r="W16" s="5295">
        <v>0</v>
      </c>
      <c r="X16" s="5295">
        <v>0</v>
      </c>
      <c r="Y16" s="5295">
        <v>0</v>
      </c>
      <c r="Z16" s="5295">
        <v>0</v>
      </c>
      <c r="AA16" s="5295">
        <v>0</v>
      </c>
      <c r="AB16" s="5300">
        <f t="shared" si="19"/>
      </c>
      <c r="AC16" s="5311">
        <f t="shared" si="16"/>
      </c>
      <c r="AD16" s="5302">
        <f t="shared" si="8"/>
      </c>
      <c r="AE16" s="5312">
        <f t="shared" si="31"/>
      </c>
      <c r="AF16" s="5304">
        <f>VLOOKUP(C16,'Data Products'!$A:$J,10,0)</f>
      </c>
      <c r="AG16" s="5305">
        <f t="shared" si="11"/>
      </c>
      <c r="AH16" s="5306">
        <f t="shared" si="0"/>
      </c>
      <c r="AI16" s="5307">
        <f t="shared" si="24"/>
      </c>
      <c r="AJ16" s="5308"/>
      <c r="AK16" s="5309"/>
      <c r="AL16" s="5308"/>
      <c r="AM16" s="5309"/>
      <c r="AN16" s="5309"/>
    </row>
    <row r="17">
      <c r="A17" s="5291">
        <v>15</v>
      </c>
      <c r="B17" s="5291" t="s">
        <v>5046</v>
      </c>
      <c r="C17" s="5291" t="s">
        <v>5068</v>
      </c>
      <c r="D17" s="5293" t="s">
        <v>5068</v>
      </c>
      <c r="E17" s="5292" t="s">
        <v>5069</v>
      </c>
      <c r="F17" s="5293">
        <v>182</v>
      </c>
      <c r="G17" s="5294">
        <v>182</v>
      </c>
      <c r="H17" s="5295"/>
      <c r="I17" s="5296">
        <f>VLOOKUP(C17,'Data Products'!$A:$B,2,0)</f>
      </c>
      <c r="J17" s="5297">
        <f t="shared" si="5"/>
      </c>
      <c r="K17" s="5298">
        <v>45653</v>
      </c>
      <c r="L17" s="5299">
        <f t="shared" si="28"/>
      </c>
      <c r="M17" s="5295">
        <v>10</v>
      </c>
      <c r="N17" s="5295">
        <v>10</v>
      </c>
      <c r="O17" s="5295"/>
      <c r="P17" s="5295"/>
      <c r="Q17" s="5291"/>
      <c r="R17" s="5295">
        <v>0</v>
      </c>
      <c r="S17" s="5295">
        <v>0</v>
      </c>
      <c r="T17" s="5295">
        <v>128</v>
      </c>
      <c r="U17" s="5295">
        <v>128</v>
      </c>
      <c r="V17" s="5295">
        <v>54</v>
      </c>
      <c r="W17" s="5295">
        <v>54</v>
      </c>
      <c r="X17" s="5295">
        <v>0</v>
      </c>
      <c r="Y17" s="5295">
        <v>0</v>
      </c>
      <c r="Z17" s="5295">
        <v>0</v>
      </c>
      <c r="AA17" s="5295">
        <v>0</v>
      </c>
      <c r="AB17" s="5300">
        <f t="shared" si="19"/>
      </c>
      <c r="AC17" s="5311">
        <f t="shared" si="16"/>
      </c>
      <c r="AD17" s="5302">
        <f t="shared" si="8"/>
      </c>
      <c r="AE17" s="5312">
        <f t="shared" si="31"/>
      </c>
      <c r="AF17" s="5304">
        <f>VLOOKUP(C17,'Data Products'!$A:$J,10,0)</f>
      </c>
      <c r="AG17" s="5305">
        <f t="shared" si="11"/>
      </c>
      <c r="AH17" s="5306">
        <f t="shared" si="0"/>
      </c>
      <c r="AI17" s="5307">
        <f t="shared" si="24"/>
      </c>
      <c r="AJ17" s="5309"/>
      <c r="AK17" s="5309"/>
      <c r="AL17" s="5308"/>
      <c r="AM17" s="5309"/>
      <c r="AN17" s="5309"/>
    </row>
    <row r="18">
      <c r="A18" s="5291">
        <v>16</v>
      </c>
      <c r="B18" s="5291" t="s">
        <v>5046</v>
      </c>
      <c r="C18" s="5291" t="s">
        <v>5070</v>
      </c>
      <c r="D18" s="5292" t="s">
        <v>5070</v>
      </c>
      <c r="E18" s="5292" t="s">
        <v>5071</v>
      </c>
      <c r="F18" s="5293">
        <v>115</v>
      </c>
      <c r="G18" s="5294">
        <v>115</v>
      </c>
      <c r="H18" s="5295"/>
      <c r="I18" s="5296">
        <f>VLOOKUP(C18,'Data Products'!$A:$B,2,0)</f>
      </c>
      <c r="J18" s="5297">
        <f t="shared" si="5"/>
      </c>
      <c r="K18" s="5298">
        <v>45737</v>
      </c>
      <c r="L18" s="5299">
        <f t="shared" si="28"/>
      </c>
      <c r="M18" s="5295">
        <v>13</v>
      </c>
      <c r="N18" s="5295">
        <v>47</v>
      </c>
      <c r="O18" s="5295"/>
      <c r="P18" s="5295"/>
      <c r="Q18" s="5291"/>
      <c r="R18" s="5295">
        <v>0</v>
      </c>
      <c r="S18" s="5295">
        <v>0</v>
      </c>
      <c r="T18" s="5295">
        <v>0</v>
      </c>
      <c r="U18" s="5295">
        <v>0</v>
      </c>
      <c r="V18" s="5295">
        <v>116</v>
      </c>
      <c r="W18" s="5295">
        <v>116</v>
      </c>
      <c r="X18" s="5295">
        <v>0</v>
      </c>
      <c r="Y18" s="5295">
        <v>0</v>
      </c>
      <c r="Z18" s="5295">
        <v>0</v>
      </c>
      <c r="AA18" s="5295">
        <v>0</v>
      </c>
      <c r="AB18" s="5300">
        <f t="shared" si="19"/>
      </c>
      <c r="AC18" s="5301">
        <f t="shared" si="16"/>
      </c>
      <c r="AD18" s="5302">
        <f t="shared" si="8"/>
      </c>
      <c r="AE18" s="5303">
        <f t="shared" si="31"/>
      </c>
      <c r="AF18" s="5304">
        <f>VLOOKUP(C18,'Data Products'!$A:$J,10,0)</f>
      </c>
      <c r="AG18" s="5305">
        <f t="shared" si="11"/>
      </c>
      <c r="AH18" s="5306">
        <f t="shared" si="0"/>
      </c>
      <c r="AI18" s="5307">
        <f t="shared" si="24"/>
      </c>
      <c r="AJ18" s="5309"/>
      <c r="AK18" s="5309"/>
      <c r="AL18" s="5308"/>
      <c r="AM18" s="5309"/>
      <c r="AN18" s="5309"/>
    </row>
    <row r="19">
      <c r="A19" s="5291">
        <v>17</v>
      </c>
      <c r="B19" s="5291" t="s">
        <v>5046</v>
      </c>
      <c r="C19" s="5291" t="s">
        <v>5072</v>
      </c>
      <c r="D19" s="5292" t="s">
        <v>5072</v>
      </c>
      <c r="E19" s="5292" t="s">
        <v>5073</v>
      </c>
      <c r="F19" s="5293">
        <v>1000</v>
      </c>
      <c r="G19" s="5294">
        <v>1000</v>
      </c>
      <c r="H19" s="5295"/>
      <c r="I19" s="5296">
        <f>VLOOKUP(C19,'Data Products'!$A:$B,2,0)</f>
      </c>
      <c r="J19" s="5297">
        <f t="shared" si="5"/>
      </c>
      <c r="K19" s="5298">
        <v>45653</v>
      </c>
      <c r="L19" s="5299">
        <f t="shared" si="28"/>
      </c>
      <c r="M19" s="5295">
        <v>0</v>
      </c>
      <c r="N19" s="5295">
        <v>339</v>
      </c>
      <c r="O19" s="5295"/>
      <c r="P19" s="5295"/>
      <c r="Q19" s="5291"/>
      <c r="R19" s="5314">
        <v>600</v>
      </c>
      <c r="S19" s="5295">
        <v>600</v>
      </c>
      <c r="T19" s="5295">
        <v>100</v>
      </c>
      <c r="U19" s="5295">
        <v>100</v>
      </c>
      <c r="V19" s="5295">
        <v>300</v>
      </c>
      <c r="W19" s="5295">
        <v>300</v>
      </c>
      <c r="X19" s="5295">
        <v>0</v>
      </c>
      <c r="Y19" s="5295">
        <v>0</v>
      </c>
      <c r="Z19" s="5295">
        <v>0</v>
      </c>
      <c r="AA19" s="5295">
        <v>0</v>
      </c>
      <c r="AB19" s="5300">
        <f t="shared" si="19"/>
      </c>
      <c r="AC19" s="5301">
        <f t="shared" si="16"/>
      </c>
      <c r="AD19" s="5302">
        <f t="shared" si="8"/>
      </c>
      <c r="AE19" s="5303">
        <f t="shared" si="31"/>
      </c>
      <c r="AF19" s="5304">
        <f>VLOOKUP(C19,'Data Products'!$A:$J,10,0)</f>
      </c>
      <c r="AG19" s="5305">
        <f t="shared" si="11"/>
      </c>
      <c r="AH19" s="5306">
        <f t="shared" si="0"/>
      </c>
      <c r="AI19" s="5307" t="s">
        <v>5074</v>
      </c>
      <c r="AJ19" s="5309"/>
      <c r="AK19" s="5309"/>
      <c r="AL19" s="5308"/>
      <c r="AM19" s="5309"/>
      <c r="AN19" s="5309"/>
    </row>
    <row r="20">
      <c r="A20" s="5291">
        <v>18</v>
      </c>
      <c r="B20" s="5291" t="s">
        <v>5046</v>
      </c>
      <c r="C20" s="5291" t="s">
        <v>5075</v>
      </c>
      <c r="D20" s="5293" t="s">
        <v>5075</v>
      </c>
      <c r="E20" s="5292" t="s">
        <v>5076</v>
      </c>
      <c r="F20" s="5293">
        <v>39</v>
      </c>
      <c r="G20" s="5294">
        <v>39</v>
      </c>
      <c r="H20" s="5295"/>
      <c r="I20" s="5296">
        <f>VLOOKUP(C20,'Data Products'!$A:$B,2,0)</f>
      </c>
      <c r="J20" s="5297">
        <f t="shared" si="5"/>
      </c>
      <c r="K20" s="5298">
        <v>45653</v>
      </c>
      <c r="L20" s="5299">
        <f t="shared" si="28"/>
      </c>
      <c r="M20" s="5295">
        <v>19</v>
      </c>
      <c r="N20" s="5313">
        <v>31</v>
      </c>
      <c r="O20" s="5295"/>
      <c r="P20" s="5295"/>
      <c r="Q20" s="5291"/>
      <c r="R20" s="5295">
        <v>0</v>
      </c>
      <c r="S20" s="5295">
        <v>0</v>
      </c>
      <c r="T20" s="5295">
        <v>27</v>
      </c>
      <c r="U20" s="5295">
        <v>27</v>
      </c>
      <c r="V20" s="5295">
        <v>25</v>
      </c>
      <c r="W20" s="5295">
        <v>25</v>
      </c>
      <c r="X20" s="5295">
        <v>0</v>
      </c>
      <c r="Y20" s="5295">
        <v>0</v>
      </c>
      <c r="Z20" s="5295">
        <v>0</v>
      </c>
      <c r="AA20" s="5295">
        <v>0</v>
      </c>
      <c r="AB20" s="5300">
        <f t="shared" si="19"/>
      </c>
      <c r="AC20" s="5315">
        <f t="shared" si="16"/>
      </c>
      <c r="AD20" s="5302">
        <f t="shared" si="8"/>
      </c>
      <c r="AE20" s="5316">
        <f t="shared" si="31"/>
      </c>
      <c r="AF20" s="5304">
        <f>VLOOKUP(C20,'Data Products'!$A:$J,10,0)</f>
      </c>
      <c r="AG20" s="5305">
        <f t="shared" si="11"/>
      </c>
      <c r="AH20" s="5306">
        <f t="shared" si="0"/>
      </c>
      <c r="AI20" s="5307" t="s">
        <v>5077</v>
      </c>
      <c r="AJ20" s="5309"/>
      <c r="AK20" s="5309"/>
      <c r="AL20" s="5308"/>
      <c r="AM20" s="5309"/>
      <c r="AN20" s="5309"/>
    </row>
    <row r="21">
      <c r="A21" s="5291">
        <v>19</v>
      </c>
      <c r="B21" s="5291" t="s">
        <v>5046</v>
      </c>
      <c r="C21" s="5291" t="s">
        <v>5078</v>
      </c>
      <c r="D21" s="5293" t="s">
        <v>5078</v>
      </c>
      <c r="E21" s="5292" t="s">
        <v>5079</v>
      </c>
      <c r="F21" s="5293">
        <v>1050</v>
      </c>
      <c r="G21" s="5294">
        <v>1042</v>
      </c>
      <c r="H21" s="5314"/>
      <c r="I21" s="5296">
        <f>VLOOKUP(C21,'Data Products'!$A:$B,2,0)</f>
      </c>
      <c r="J21" s="5297">
        <f t="shared" si="5"/>
      </c>
      <c r="K21" s="5298">
        <v>45847</v>
      </c>
      <c r="L21" s="5299">
        <f t="shared" si="28"/>
      </c>
      <c r="M21" s="5295">
        <v>348</v>
      </c>
      <c r="N21" s="5314">
        <v>571</v>
      </c>
      <c r="O21" s="5295"/>
      <c r="P21" s="5295"/>
      <c r="Q21" s="5291"/>
      <c r="R21" s="5295">
        <v>0</v>
      </c>
      <c r="S21" s="5314">
        <v>0</v>
      </c>
      <c r="T21" s="5295">
        <v>113</v>
      </c>
      <c r="U21" s="5295">
        <v>106</v>
      </c>
      <c r="V21" s="5295">
        <v>1097</v>
      </c>
      <c r="W21" s="5295">
        <v>1097</v>
      </c>
      <c r="X21" s="5295">
        <v>5</v>
      </c>
      <c r="Y21" s="5295">
        <v>0</v>
      </c>
      <c r="Z21" s="5295">
        <v>0</v>
      </c>
      <c r="AA21" s="5295">
        <v>0</v>
      </c>
      <c r="AB21" s="5300">
        <f t="shared" si="19"/>
      </c>
      <c r="AC21" s="5311">
        <f t="shared" si="16"/>
      </c>
      <c r="AD21" s="5302">
        <f t="shared" si="8"/>
      </c>
      <c r="AE21" s="5312">
        <f t="shared" si="31"/>
      </c>
      <c r="AF21" s="5304">
        <f>VLOOKUP(C21,'Data Products'!$A:$J,10,0)</f>
      </c>
      <c r="AG21" s="5305">
        <f t="shared" si="11"/>
      </c>
      <c r="AH21" s="5306">
        <f t="shared" si="0"/>
      </c>
      <c r="AI21" s="5307" t="s">
        <v>5077</v>
      </c>
      <c r="AJ21" s="5309"/>
      <c r="AK21" s="5309"/>
      <c r="AL21" s="5308"/>
      <c r="AM21" s="5309"/>
      <c r="AN21" s="5309"/>
    </row>
    <row r="22">
      <c r="A22" s="5291">
        <v>20</v>
      </c>
      <c r="B22" s="5291" t="s">
        <v>5046</v>
      </c>
      <c r="C22" s="5291" t="s">
        <v>5080</v>
      </c>
      <c r="D22" s="5292" t="s">
        <v>5080</v>
      </c>
      <c r="E22" s="5292" t="s">
        <v>5081</v>
      </c>
      <c r="F22" s="5293">
        <v>454</v>
      </c>
      <c r="G22" s="5294">
        <v>454</v>
      </c>
      <c r="H22" s="5295"/>
      <c r="I22" s="5296">
        <f>VLOOKUP(C22,'Data Products'!$A:$B,2,0)</f>
      </c>
      <c r="J22" s="5297">
        <f t="shared" si="5"/>
      </c>
      <c r="K22" s="5298">
        <v>45847</v>
      </c>
      <c r="L22" s="5299">
        <f t="shared" si="28"/>
      </c>
      <c r="M22" s="5295">
        <v>21</v>
      </c>
      <c r="N22" s="5314">
        <v>63</v>
      </c>
      <c r="O22" s="5295"/>
      <c r="P22" s="5295"/>
      <c r="Q22" s="5291"/>
      <c r="R22" s="5314">
        <v>0</v>
      </c>
      <c r="S22" s="5295">
        <v>0</v>
      </c>
      <c r="T22" s="5295">
        <v>154</v>
      </c>
      <c r="U22" s="5295">
        <v>154</v>
      </c>
      <c r="V22" s="5295">
        <v>310</v>
      </c>
      <c r="W22" s="5295">
        <v>310</v>
      </c>
      <c r="X22" s="5295">
        <v>0</v>
      </c>
      <c r="Y22" s="5295">
        <v>0</v>
      </c>
      <c r="Z22" s="5295">
        <v>0</v>
      </c>
      <c r="AA22" s="5295">
        <v>0</v>
      </c>
      <c r="AB22" s="5300">
        <f t="shared" si="19"/>
      </c>
      <c r="AC22" s="5301">
        <f t="shared" si="16"/>
      </c>
      <c r="AD22" s="5302">
        <f t="shared" si="8"/>
      </c>
      <c r="AE22" s="5303">
        <f t="shared" si="31"/>
      </c>
      <c r="AF22" s="5304">
        <f>VLOOKUP(C22,'Data Products'!$A:$J,10,0)</f>
      </c>
      <c r="AG22" s="5305">
        <f t="shared" si="11"/>
      </c>
      <c r="AH22" s="5306">
        <f t="shared" si="0"/>
      </c>
      <c r="AI22" s="5323" t="s">
        <v>5082</v>
      </c>
      <c r="AJ22" s="5309"/>
      <c r="AK22" s="5309"/>
      <c r="AL22" s="5308"/>
      <c r="AM22" s="5309"/>
      <c r="AN22" s="5309"/>
    </row>
    <row r="23">
      <c r="A23" s="5291">
        <v>21</v>
      </c>
      <c r="B23" s="5291" t="s">
        <v>5046</v>
      </c>
      <c r="C23" s="5291" t="s">
        <v>5083</v>
      </c>
      <c r="D23" s="5293" t="s">
        <v>5083</v>
      </c>
      <c r="E23" s="5292" t="s">
        <v>5084</v>
      </c>
      <c r="F23" s="5293">
        <v>9914</v>
      </c>
      <c r="G23" s="5294">
        <v>9908</v>
      </c>
      <c r="H23" s="5295"/>
      <c r="I23" s="5296">
        <f>VLOOKUP(C23,'Data Products'!$A:$B,2,0)</f>
      </c>
      <c r="J23" s="5297">
        <f t="shared" si="5"/>
      </c>
      <c r="K23" s="5298">
        <v>45415</v>
      </c>
      <c r="L23" s="5299">
        <f t="shared" si="28"/>
      </c>
      <c r="M23" s="5295">
        <v>2685</v>
      </c>
      <c r="N23" s="5314">
        <v>3025</v>
      </c>
      <c r="O23" s="5295"/>
      <c r="P23" s="5295"/>
      <c r="Q23" s="5291"/>
      <c r="R23" s="5295">
        <v>9000</v>
      </c>
      <c r="S23" s="5295">
        <v>9000</v>
      </c>
      <c r="T23" s="5295">
        <v>1002</v>
      </c>
      <c r="U23" s="5295">
        <v>1000</v>
      </c>
      <c r="V23" s="5295">
        <v>2237</v>
      </c>
      <c r="W23" s="5295">
        <v>2233</v>
      </c>
      <c r="X23" s="5295">
        <v>0</v>
      </c>
      <c r="Y23" s="5295">
        <v>0</v>
      </c>
      <c r="Z23" s="5295">
        <v>0</v>
      </c>
      <c r="AA23" s="5295">
        <v>0</v>
      </c>
      <c r="AB23" s="5300">
        <f t="shared" si="19"/>
      </c>
      <c r="AC23" s="5315">
        <f t="shared" si="16"/>
      </c>
      <c r="AD23" s="5302">
        <f t="shared" si="8"/>
      </c>
      <c r="AE23" s="5316">
        <f t="shared" si="31"/>
      </c>
      <c r="AF23" s="5304">
        <f>VLOOKUP(C23,'Data Products'!$A:$J,10,0)</f>
      </c>
      <c r="AG23" s="5305">
        <f t="shared" si="11"/>
      </c>
      <c r="AH23" s="5306">
        <f t="shared" si="0"/>
      </c>
      <c r="AI23" s="5307" t="s">
        <v>5085</v>
      </c>
      <c r="AJ23" s="5309"/>
      <c r="AK23" s="5309"/>
      <c r="AL23" s="5295"/>
      <c r="AM23" s="5309"/>
      <c r="AN23" s="5309"/>
    </row>
    <row r="24">
      <c r="A24" s="5291">
        <v>22</v>
      </c>
      <c r="B24" s="5291" t="s">
        <v>5046</v>
      </c>
      <c r="C24" s="5291" t="s">
        <v>5086</v>
      </c>
      <c r="D24" s="5293" t="s">
        <v>5086</v>
      </c>
      <c r="E24" s="5292" t="s">
        <v>5087</v>
      </c>
      <c r="F24" s="5293">
        <v>2211</v>
      </c>
      <c r="G24" s="5294">
        <v>2211</v>
      </c>
      <c r="H24" s="5295"/>
      <c r="I24" s="5296">
        <f>VLOOKUP(C24,'Data Products'!$A:$B,2,0)</f>
      </c>
      <c r="J24" s="5297">
        <f t="shared" si="5"/>
      </c>
      <c r="K24" s="5298">
        <v>45436</v>
      </c>
      <c r="L24" s="5299">
        <f t="shared" si="28"/>
      </c>
      <c r="M24" s="5295">
        <v>351</v>
      </c>
      <c r="N24" s="5295">
        <v>479</v>
      </c>
      <c r="O24" s="5295"/>
      <c r="P24" s="5295"/>
      <c r="Q24" s="5291"/>
      <c r="R24" s="5295">
        <v>1000</v>
      </c>
      <c r="S24" s="5295">
        <v>1000</v>
      </c>
      <c r="T24" s="5295">
        <v>95</v>
      </c>
      <c r="U24" s="5295">
        <v>95</v>
      </c>
      <c r="V24" s="5295">
        <v>1466</v>
      </c>
      <c r="W24" s="5295">
        <v>1466</v>
      </c>
      <c r="X24" s="5295">
        <v>0</v>
      </c>
      <c r="Y24" s="5295">
        <v>0</v>
      </c>
      <c r="Z24" s="5295">
        <v>0</v>
      </c>
      <c r="AA24" s="5295">
        <v>0</v>
      </c>
      <c r="AB24" s="5300">
        <f t="shared" si="19"/>
      </c>
      <c r="AC24" s="5311">
        <f t="shared" si="16"/>
      </c>
      <c r="AD24" s="5302">
        <f t="shared" si="8"/>
      </c>
      <c r="AE24" s="5312">
        <f t="shared" si="31"/>
      </c>
      <c r="AF24" s="5304">
        <f>VLOOKUP(C24,'Data Products'!$A:$J,10,0)</f>
      </c>
      <c r="AG24" s="5305">
        <f t="shared" si="11"/>
      </c>
      <c r="AH24" s="5306">
        <f t="shared" si="0"/>
      </c>
      <c r="AI24" s="5307" t="s">
        <v>5088</v>
      </c>
      <c r="AJ24" s="5309"/>
      <c r="AK24" s="5309"/>
      <c r="AL24" s="5308"/>
      <c r="AM24" s="5309"/>
      <c r="AN24" s="5309"/>
    </row>
    <row r="25">
      <c r="A25" s="5291">
        <v>23</v>
      </c>
      <c r="B25" s="5291" t="s">
        <v>5046</v>
      </c>
      <c r="C25" s="5291" t="s">
        <v>5089</v>
      </c>
      <c r="D25" s="5324" t="s">
        <v>5078</v>
      </c>
      <c r="E25" s="5292" t="s">
        <v>5079</v>
      </c>
      <c r="F25" s="5293">
        <v>5</v>
      </c>
      <c r="G25" s="5294">
        <v>5</v>
      </c>
      <c r="H25" s="5295"/>
      <c r="I25" s="5296">
        <f>VLOOKUP(C25,'Data Products'!$A:$B,2,0)</f>
      </c>
      <c r="J25" s="5297">
        <f t="shared" si="5"/>
      </c>
      <c r="K25" s="5298">
        <v>45649</v>
      </c>
      <c r="L25" s="5299">
        <f t="shared" si="28"/>
      </c>
      <c r="M25" s="5295">
        <v>2</v>
      </c>
      <c r="N25" s="5314">
        <v>4</v>
      </c>
      <c r="O25" s="5295"/>
      <c r="P25" s="5295"/>
      <c r="Q25" s="5291"/>
      <c r="R25" s="5295">
        <v>0</v>
      </c>
      <c r="S25" s="5295">
        <v>0</v>
      </c>
      <c r="T25" s="5310">
        <v>2</v>
      </c>
      <c r="U25" s="5295">
        <v>2</v>
      </c>
      <c r="V25" s="5295">
        <v>1</v>
      </c>
      <c r="W25" s="5295">
        <v>1</v>
      </c>
      <c r="X25" s="5295">
        <v>0</v>
      </c>
      <c r="Y25" s="5295">
        <v>0</v>
      </c>
      <c r="Z25" s="5295">
        <v>0</v>
      </c>
      <c r="AA25" s="5295">
        <v>0</v>
      </c>
      <c r="AB25" s="5300">
        <f t="shared" si="19"/>
      </c>
      <c r="AC25" s="5311">
        <f t="shared" si="16"/>
      </c>
      <c r="AD25" s="5302">
        <f t="shared" si="8"/>
      </c>
      <c r="AE25" s="5312">
        <f t="shared" si="31"/>
      </c>
      <c r="AF25" s="5304">
        <f>VLOOKUP(C25,'Data Products'!$A:$J,10,0)</f>
      </c>
      <c r="AG25" s="5305">
        <f t="shared" si="11"/>
      </c>
      <c r="AH25" s="5306">
        <f t="shared" si="0"/>
      </c>
      <c r="AI25" s="5307">
        <f t="shared" ref="AI25:AI26" si="25">IFERROR(VLOOKUP(C25,$C$3:$AI$46,34,0),"")</f>
      </c>
      <c r="AJ25" s="5309"/>
      <c r="AK25" s="5309"/>
      <c r="AL25" s="5308"/>
      <c r="AM25" s="5309"/>
      <c r="AN25" s="5309"/>
    </row>
    <row r="26">
      <c r="A26" s="5325">
        <v>24</v>
      </c>
      <c r="B26" s="5325" t="s">
        <v>5046</v>
      </c>
      <c r="C26" s="5326" t="s">
        <v>5090</v>
      </c>
      <c r="D26" s="5327" t="s">
        <v>5086</v>
      </c>
      <c r="E26" s="5328" t="s">
        <v>5087</v>
      </c>
      <c r="F26" s="5324">
        <v>1</v>
      </c>
      <c r="G26" s="5329">
        <v>1</v>
      </c>
      <c r="H26" s="5317"/>
      <c r="I26" s="5330">
        <f>VLOOKUP(C26,'Data Products'!$A:$B,2,0)</f>
      </c>
      <c r="J26" s="5331">
        <f t="shared" si="5"/>
      </c>
      <c r="K26" s="5332">
        <v>45415</v>
      </c>
      <c r="L26" s="5333">
        <f t="shared" si="28"/>
      </c>
      <c r="M26" s="5295">
        <v>0</v>
      </c>
      <c r="N26" s="5295">
        <v>0</v>
      </c>
      <c r="O26" s="5317"/>
      <c r="P26" s="5317"/>
      <c r="Q26" s="5325"/>
      <c r="R26" s="5317">
        <v>0</v>
      </c>
      <c r="S26" s="5317">
        <v>0</v>
      </c>
      <c r="T26" s="5317">
        <v>1</v>
      </c>
      <c r="U26" s="5317">
        <v>1</v>
      </c>
      <c r="V26" s="5317">
        <v>0</v>
      </c>
      <c r="W26" s="5317">
        <v>0</v>
      </c>
      <c r="X26" s="5317">
        <v>0</v>
      </c>
      <c r="Y26" s="5317">
        <v>0</v>
      </c>
      <c r="Z26" s="5317">
        <v>0</v>
      </c>
      <c r="AA26" s="5317">
        <v>0</v>
      </c>
      <c r="AB26" s="5334">
        <f t="shared" si="19"/>
      </c>
      <c r="AC26" s="5335">
        <f t="shared" si="16"/>
      </c>
      <c r="AD26" s="5336">
        <f t="shared" si="8"/>
      </c>
      <c r="AE26" s="5337">
        <f t="shared" si="31"/>
      </c>
      <c r="AF26" s="5338">
        <f>VLOOKUP(C26,'Data Products'!$A:$J,10,0)</f>
      </c>
      <c r="AG26" s="5339">
        <f t="shared" si="11"/>
      </c>
      <c r="AH26" s="5340">
        <f t="shared" si="0"/>
      </c>
      <c r="AI26" s="5341">
        <f t="shared" si="25"/>
      </c>
      <c r="AJ26" s="5342"/>
      <c r="AK26" s="5343"/>
      <c r="AL26" s="5342"/>
      <c r="AM26" s="5343"/>
      <c r="AN26" s="5343"/>
    </row>
    <row customHeight="true" ht="18" r="27">
      <c r="A27" s="5344">
        <v>25</v>
      </c>
      <c r="B27" s="5291" t="s">
        <v>5065</v>
      </c>
      <c r="C27" s="5345" t="s">
        <v>5091</v>
      </c>
      <c r="D27" s="5346" t="s">
        <v>5064</v>
      </c>
      <c r="E27" s="5347" t="s">
        <v>5071</v>
      </c>
      <c r="F27" s="5348">
        <v>1500</v>
      </c>
      <c r="G27" s="5348">
        <v>1500</v>
      </c>
      <c r="H27" s="5319"/>
      <c r="I27" s="5330">
        <f>VLOOKUP(C27,'Data Products'!$A:$B,2,0)</f>
      </c>
      <c r="J27" s="5331">
        <f t="shared" si="5"/>
      </c>
      <c r="K27" s="5332">
        <v>45416</v>
      </c>
      <c r="L27" s="5333">
        <f t="shared" si="28"/>
      </c>
      <c r="M27" s="5349">
        <v>0</v>
      </c>
      <c r="N27" s="5350">
        <v>162</v>
      </c>
      <c r="O27" s="5351"/>
      <c r="P27" s="5351"/>
      <c r="Q27" s="5351"/>
      <c r="R27" s="5351"/>
      <c r="S27" s="5351"/>
      <c r="T27" s="5351"/>
      <c r="U27" s="5351"/>
      <c r="V27" s="5351"/>
      <c r="W27" s="5351"/>
      <c r="X27" s="5351"/>
      <c r="Y27" s="5351"/>
      <c r="Z27" s="5351"/>
      <c r="AA27" s="5351"/>
      <c r="AB27" s="5334">
        <f t="shared" si="19"/>
      </c>
      <c r="AC27" s="5335">
        <f t="shared" si="16"/>
      </c>
      <c r="AD27" s="5336">
        <f t="shared" si="8"/>
      </c>
      <c r="AE27" s="5337">
        <f t="shared" si="31"/>
      </c>
      <c r="AF27" s="5338">
        <f>VLOOKUP(C27,'Data Products'!$A:$J,10,0)</f>
      </c>
      <c r="AG27" s="5339">
        <f t="shared" si="11"/>
      </c>
      <c r="AH27" s="5352"/>
      <c r="AI27" s="5353"/>
      <c r="AJ27" s="5354"/>
      <c r="AK27" s="5354"/>
      <c r="AL27" s="5355"/>
      <c r="AM27" s="5354"/>
      <c r="AN27" s="5354"/>
    </row>
    <row customHeight="true" ht="18" r="28">
      <c r="A28" s="5344">
        <v>26</v>
      </c>
      <c r="B28" s="5291" t="s">
        <v>5065</v>
      </c>
      <c r="C28" s="5344" t="s">
        <v>5092</v>
      </c>
      <c r="D28" s="5346" t="s">
        <v>5064</v>
      </c>
      <c r="E28" s="5356" t="s">
        <v>5093</v>
      </c>
      <c r="F28" s="5357">
        <v>2000</v>
      </c>
      <c r="G28" s="5357">
        <v>2000</v>
      </c>
      <c r="H28" s="5358"/>
      <c r="I28" s="5359">
        <f>VLOOKUP(C28,'Data Products'!$A:$B,2,0)</f>
      </c>
      <c r="J28" s="5360">
        <f t="shared" si="5"/>
      </c>
      <c r="K28" s="5361">
        <v>45417</v>
      </c>
      <c r="L28" s="5362">
        <f t="shared" si="28"/>
      </c>
      <c r="M28" s="5363">
        <v>0</v>
      </c>
      <c r="N28" s="5364">
        <v>0</v>
      </c>
      <c r="O28" s="5365"/>
      <c r="P28" s="5365"/>
      <c r="Q28" s="5365"/>
      <c r="R28" s="5365"/>
      <c r="S28" s="5365"/>
      <c r="T28" s="5365"/>
      <c r="U28" s="5365"/>
      <c r="V28" s="5365"/>
      <c r="W28" s="5365"/>
      <c r="X28" s="5365"/>
      <c r="Y28" s="5365"/>
      <c r="Z28" s="5365"/>
      <c r="AA28" s="5365"/>
      <c r="AB28" s="5366">
        <f t="shared" si="19"/>
      </c>
      <c r="AC28" s="5367">
        <f t="shared" si="16"/>
      </c>
      <c r="AD28" s="5368">
        <f t="shared" si="8"/>
      </c>
      <c r="AE28" s="5369">
        <f t="shared" si="31"/>
      </c>
      <c r="AF28" s="5338">
        <f>VLOOKUP(C28,'Data Products'!$A:$J,10,0)</f>
      </c>
      <c r="AG28" s="5339">
        <f t="shared" si="11"/>
      </c>
      <c r="AH28" s="5352"/>
      <c r="AI28" s="5353"/>
      <c r="AJ28" s="5354"/>
      <c r="AK28" s="5354"/>
      <c r="AL28" s="5355"/>
      <c r="AM28" s="5354"/>
      <c r="AN28" s="5354"/>
    </row>
    <row r="29">
      <c r="A29" s="5370"/>
      <c r="B29" s="5371"/>
      <c r="C29" s="5370"/>
      <c r="D29" s="5372"/>
      <c r="E29" s="5370"/>
      <c r="F29" s="5370"/>
      <c r="G29" s="5370"/>
      <c r="H29" s="5370"/>
      <c r="I29" s="5370"/>
      <c r="J29" s="5370"/>
      <c r="K29" s="5370"/>
      <c r="L29" s="5373"/>
      <c r="M29" s="5373"/>
      <c r="N29" s="5374" t="s">
        <v>5094</v>
      </c>
      <c r="O29" s="5374"/>
      <c r="P29" s="5374"/>
      <c r="Q29" s="5374"/>
      <c r="R29" s="5374"/>
      <c r="S29" s="5374"/>
      <c r="T29" s="5374"/>
      <c r="U29" s="5374"/>
      <c r="V29" s="5374"/>
      <c r="W29" s="5374"/>
      <c r="X29" s="5374"/>
      <c r="Y29" s="5374"/>
      <c r="Z29" s="5374"/>
      <c r="AA29" s="5374"/>
      <c r="AB29" s="5374"/>
      <c r="AC29" s="5374"/>
      <c r="AD29" s="5374"/>
      <c r="AE29" s="5375" t="s">
        <v>5095</v>
      </c>
      <c r="AF29" s="5376"/>
      <c r="AG29" s="5376">
        <f>SUM(AG3:AG26)</f>
      </c>
      <c r="AH29" s="5377"/>
      <c r="AI29" s="5378"/>
      <c r="AJ29" s="5379"/>
      <c r="AK29" s="5379"/>
      <c r="AL29" s="5378"/>
      <c r="AM29" s="5379"/>
      <c r="AN29" s="5379"/>
    </row>
    <row r="30">
      <c r="A30" s="5374"/>
      <c r="B30" s="5371"/>
      <c r="C30" s="5371"/>
      <c r="D30" s="5374"/>
      <c r="E30" s="5374"/>
      <c r="F30" s="5374"/>
      <c r="G30" s="5374"/>
      <c r="H30" s="5374"/>
      <c r="I30" s="5371"/>
      <c r="J30" s="5373"/>
      <c r="K30" s="5373"/>
      <c r="L30" s="5373"/>
      <c r="M30" s="5373"/>
      <c r="N30" s="5374"/>
      <c r="O30" s="5374"/>
      <c r="P30" s="5374"/>
      <c r="Q30" s="5374"/>
      <c r="R30" s="5374"/>
      <c r="S30" s="5374"/>
      <c r="T30" s="5374"/>
      <c r="U30" s="5374"/>
      <c r="V30" s="5374"/>
      <c r="W30" s="5374"/>
      <c r="X30" s="5374"/>
      <c r="Y30" s="5374"/>
      <c r="Z30" s="5374"/>
      <c r="AA30" s="5374"/>
      <c r="AB30" s="5374"/>
      <c r="AC30" s="5374"/>
      <c r="AD30" s="5374"/>
      <c r="AE30" s="5380" t="s">
        <v>5096</v>
      </c>
      <c r="AF30" s="5381">
        <f t="shared" ref="AF30:AF33" si="4">AG30/$AG$29</f>
      </c>
      <c r="AG30" s="5382">
        <f t="shared" ref="AG30:AG33" si="26">SUMIFS($AG$3:$AG$26,$AE$3:$AE$26,AE30)</f>
      </c>
      <c r="AH30" s="5383"/>
      <c r="AI30" s="5378"/>
      <c r="AJ30" s="5379"/>
      <c r="AK30" s="5379"/>
      <c r="AL30" s="5378"/>
      <c r="AM30" s="5379"/>
      <c r="AN30" s="5379"/>
    </row>
    <row r="31">
      <c r="A31" s="5374"/>
      <c r="B31" s="5371"/>
      <c r="C31" s="5371"/>
      <c r="D31" s="5374"/>
      <c r="E31" s="5374"/>
      <c r="F31" s="5374"/>
      <c r="G31" s="5374"/>
      <c r="H31" s="5374"/>
      <c r="I31" s="5371"/>
      <c r="J31" s="5373"/>
      <c r="K31" s="5373"/>
      <c r="L31" s="5373"/>
      <c r="M31" s="5373"/>
      <c r="N31" s="5374"/>
      <c r="O31" s="5374"/>
      <c r="P31" s="5374"/>
      <c r="Q31" s="5374"/>
      <c r="R31" s="5374"/>
      <c r="S31" s="5374"/>
      <c r="T31" s="5374"/>
      <c r="U31" s="5374"/>
      <c r="V31" s="5374"/>
      <c r="W31" s="5374"/>
      <c r="X31" s="5374"/>
      <c r="Y31" s="5374"/>
      <c r="Z31" s="5374"/>
      <c r="AA31" s="5374"/>
      <c r="AB31" s="5374"/>
      <c r="AC31" s="5374"/>
      <c r="AD31" s="5374"/>
      <c r="AE31" s="5380" t="s">
        <v>5097</v>
      </c>
      <c r="AF31" s="5381">
        <f t="shared" si="4"/>
      </c>
      <c r="AG31" s="5382">
        <f t="shared" si="26"/>
      </c>
      <c r="AH31" s="5383"/>
      <c r="AI31" s="5378"/>
      <c r="AJ31" s="5379"/>
      <c r="AK31" s="5379"/>
      <c r="AL31" s="5378"/>
      <c r="AM31" s="5379"/>
      <c r="AN31" s="5379"/>
    </row>
    <row r="32">
      <c r="A32" s="5374"/>
      <c r="B32" s="5371"/>
      <c r="C32" s="5371"/>
      <c r="D32" s="5374"/>
      <c r="E32" s="5374"/>
      <c r="F32" s="5374"/>
      <c r="G32" s="5374"/>
      <c r="H32" s="5374"/>
      <c r="I32" s="5371"/>
      <c r="J32" s="5373"/>
      <c r="K32" s="5373"/>
      <c r="L32" s="5373"/>
      <c r="M32" s="5373"/>
      <c r="N32" s="5374"/>
      <c r="O32" s="5374"/>
      <c r="P32" s="5374"/>
      <c r="Q32" s="5374"/>
      <c r="R32" s="5374"/>
      <c r="S32" s="5374"/>
      <c r="T32" s="5374"/>
      <c r="U32" s="5374"/>
      <c r="V32" s="5374"/>
      <c r="W32" s="5374"/>
      <c r="X32" s="5374"/>
      <c r="Y32" s="5374"/>
      <c r="Z32" s="5374"/>
      <c r="AA32" s="5374"/>
      <c r="AB32" s="5374"/>
      <c r="AC32" s="5374"/>
      <c r="AD32" s="5374"/>
      <c r="AE32" s="5380" t="s">
        <v>5098</v>
      </c>
      <c r="AF32" s="5381">
        <f t="shared" si="4"/>
      </c>
      <c r="AG32" s="5382">
        <f t="shared" si="26"/>
      </c>
      <c r="AH32" s="5383"/>
      <c r="AI32" s="5378"/>
      <c r="AJ32" s="5379"/>
      <c r="AK32" s="5379"/>
      <c r="AL32" s="5378"/>
      <c r="AM32" s="5379"/>
      <c r="AN32" s="5379"/>
    </row>
    <row r="33">
      <c r="A33" s="5374"/>
      <c r="B33" s="5371"/>
      <c r="C33" s="5371"/>
      <c r="D33" s="5374"/>
      <c r="E33" s="5374"/>
      <c r="F33" s="5374"/>
      <c r="G33" s="5374"/>
      <c r="H33" s="5374"/>
      <c r="I33" s="5371"/>
      <c r="J33" s="5373"/>
      <c r="K33" s="5373"/>
      <c r="L33" s="5373"/>
      <c r="M33" s="5373"/>
      <c r="N33" s="5374"/>
      <c r="O33" s="5374"/>
      <c r="P33" s="5374"/>
      <c r="Q33" s="5374"/>
      <c r="R33" s="5374"/>
      <c r="S33" s="5374"/>
      <c r="T33" s="5374"/>
      <c r="U33" s="5374"/>
      <c r="V33" s="5374"/>
      <c r="W33" s="5374"/>
      <c r="X33" s="5374"/>
      <c r="Y33" s="5374"/>
      <c r="Z33" s="5374"/>
      <c r="AA33" s="5374"/>
      <c r="AB33" s="5374"/>
      <c r="AC33" s="5374"/>
      <c r="AD33" s="5374"/>
      <c r="AE33" s="5380" t="s">
        <v>5099</v>
      </c>
      <c r="AF33" s="5381">
        <f t="shared" si="4"/>
      </c>
      <c r="AG33" s="5382">
        <f t="shared" si="26"/>
      </c>
      <c r="AH33" s="5383"/>
      <c r="AI33" s="5378"/>
      <c r="AJ33" s="5379"/>
      <c r="AK33" s="5379"/>
      <c r="AL33" s="5378"/>
      <c r="AM33" s="5379"/>
      <c r="AN33" s="5379"/>
    </row>
    <row r="34">
      <c r="A34" s="5374"/>
      <c r="B34" s="5371"/>
      <c r="C34" s="5371"/>
      <c r="D34" s="5374"/>
      <c r="E34" s="5374"/>
      <c r="F34" s="5374"/>
      <c r="G34" s="5374"/>
      <c r="H34" s="5374"/>
      <c r="I34" s="5371"/>
      <c r="J34" s="5373"/>
      <c r="K34" s="5373"/>
      <c r="L34" s="5373"/>
      <c r="M34" s="5373"/>
      <c r="N34" s="5374"/>
      <c r="O34" s="5374"/>
      <c r="P34" s="5374"/>
      <c r="Q34" s="5374"/>
      <c r="R34" s="5374"/>
      <c r="S34" s="5374"/>
      <c r="T34" s="5374"/>
      <c r="U34" s="5374"/>
      <c r="V34" s="5374"/>
      <c r="W34" s="5374"/>
      <c r="X34" s="5374"/>
      <c r="Y34" s="5374"/>
      <c r="Z34" s="5374"/>
      <c r="AA34" s="5374"/>
      <c r="AB34" s="5374"/>
      <c r="AC34" s="5374"/>
      <c r="AD34" s="5374"/>
      <c r="AE34" s="5380" t="s">
        <v>5035</v>
      </c>
      <c r="AF34" s="5384">
        <f>AVERAGE(AH3:AH26)/AVERAGE(F3:F26)</f>
      </c>
      <c r="AG34" s="5382">
        <f>SUMIF($J$3:$J$26,"&lt;90",$AG$3:$AG$26)</f>
      </c>
      <c r="AH34" s="5385"/>
      <c r="AI34" s="5378"/>
      <c r="AJ34" s="5379"/>
      <c r="AK34" s="5379"/>
      <c r="AL34" s="5378"/>
      <c r="AM34" s="5379"/>
      <c r="AN34" s="5379"/>
    </row>
    <row r="35">
      <c r="A35" s="5374"/>
      <c r="B35" s="5371"/>
      <c r="C35" s="5371"/>
      <c r="D35" s="5374"/>
      <c r="E35" s="5374"/>
      <c r="F35" s="5374"/>
      <c r="G35" s="5374"/>
      <c r="H35" s="5374"/>
      <c r="I35" s="5371"/>
      <c r="J35" s="5373"/>
      <c r="K35" s="5373"/>
      <c r="L35" s="5373"/>
      <c r="M35" s="5374"/>
      <c r="N35" s="5374"/>
      <c r="O35" s="5374"/>
      <c r="P35" s="5374"/>
      <c r="Q35" s="5374"/>
      <c r="R35" s="5374"/>
      <c r="S35" s="5374"/>
      <c r="T35" s="5374"/>
      <c r="U35" s="5374"/>
      <c r="V35" s="5374"/>
      <c r="W35" s="5374"/>
      <c r="X35" s="5374"/>
      <c r="Y35" s="5374"/>
      <c r="Z35" s="5374"/>
      <c r="AA35" s="5374"/>
      <c r="AB35" s="5374"/>
      <c r="AC35" s="5374"/>
      <c r="AD35" s="5374"/>
      <c r="AE35" s="5374"/>
      <c r="AF35" s="5385"/>
      <c r="AG35" s="5385"/>
      <c r="AH35" s="5385"/>
      <c r="AI35" s="5378"/>
      <c r="AJ35" s="5379"/>
      <c r="AK35" s="5379"/>
      <c r="AL35" s="5378"/>
      <c r="AM35" s="5379"/>
      <c r="AN35" s="5379"/>
    </row>
    <row r="36">
      <c r="A36" s="5386" t="s">
        <v>5100</v>
      </c>
      <c r="B36" s="5287" t="s">
        <v>5009</v>
      </c>
      <c r="C36" s="5287" t="s">
        <v>5101</v>
      </c>
      <c r="D36" s="5386" t="s">
        <v>5011</v>
      </c>
      <c r="E36" s="5386"/>
      <c r="F36" s="5287" t="s">
        <v>5013</v>
      </c>
      <c r="G36" s="5287"/>
      <c r="H36" s="5287" t="s">
        <v>5102</v>
      </c>
      <c r="I36" s="5387" t="s">
        <v>5015</v>
      </c>
      <c r="J36" s="5388" t="s">
        <v>5016</v>
      </c>
      <c r="K36" s="5286" t="s">
        <v>5017</v>
      </c>
      <c r="L36" s="5286" t="s">
        <v>5018</v>
      </c>
      <c r="M36" s="5287" t="s">
        <v>5019</v>
      </c>
      <c r="N36" s="5287" t="s">
        <v>5020</v>
      </c>
      <c r="O36" s="5287" t="s">
        <v>5103</v>
      </c>
      <c r="P36" s="5287" t="s">
        <v>5104</v>
      </c>
      <c r="Q36" s="5287" t="s">
        <v>5023</v>
      </c>
      <c r="R36" s="5389"/>
      <c r="S36" s="5389"/>
      <c r="T36" s="5389"/>
      <c r="U36" s="5389"/>
      <c r="V36" s="5389"/>
      <c r="W36" s="5389"/>
      <c r="X36" s="5389"/>
      <c r="Y36" s="5389"/>
      <c r="Z36" s="5389"/>
      <c r="AA36" s="5389"/>
      <c r="AB36" s="5390" t="s">
        <v>5029</v>
      </c>
      <c r="AC36" s="5388" t="s">
        <v>5030</v>
      </c>
      <c r="AD36" s="5388" t="s">
        <v>5105</v>
      </c>
      <c r="AE36" s="5388" t="s">
        <v>5106</v>
      </c>
      <c r="AF36" s="5391" t="s">
        <v>5033</v>
      </c>
      <c r="AG36" s="5391" t="s">
        <v>5034</v>
      </c>
      <c r="AH36" s="5286" t="s">
        <v>5035</v>
      </c>
      <c r="AI36" s="5388" t="s">
        <v>5036</v>
      </c>
      <c r="AJ36" s="5286" t="s">
        <v>5037</v>
      </c>
      <c r="AK36" s="5287" t="s">
        <v>5038</v>
      </c>
      <c r="AL36" s="5287" t="s">
        <v>5107</v>
      </c>
      <c r="AM36" s="5287" t="s">
        <v>5040</v>
      </c>
      <c r="AN36" s="5287" t="s">
        <v>5041</v>
      </c>
    </row>
    <row r="37">
      <c r="A37" s="5287" t="s">
        <v>5042</v>
      </c>
      <c r="B37" s="5287"/>
      <c r="C37" s="5287"/>
      <c r="D37" s="5392"/>
      <c r="E37" s="5287"/>
      <c r="F37" s="5287" t="s">
        <v>5043</v>
      </c>
      <c r="G37" s="5290" t="s">
        <v>5044</v>
      </c>
      <c r="H37" s="5287"/>
      <c r="I37" s="5393"/>
      <c r="J37" s="5394"/>
      <c r="K37" s="5395"/>
      <c r="L37" s="5286"/>
      <c r="M37" s="5287" t="s">
        <v>5045</v>
      </c>
      <c r="N37" s="5287" t="s">
        <v>5045</v>
      </c>
      <c r="O37" s="5287"/>
      <c r="P37" s="5287"/>
      <c r="Q37" s="5287"/>
      <c r="R37" s="5389"/>
      <c r="S37" s="5389"/>
      <c r="T37" s="5389"/>
      <c r="U37" s="5389"/>
      <c r="V37" s="5389"/>
      <c r="W37" s="5389"/>
      <c r="X37" s="5389"/>
      <c r="Y37" s="5389"/>
      <c r="Z37" s="5389"/>
      <c r="AA37" s="5389"/>
      <c r="AB37" s="5390"/>
      <c r="AC37" s="5388"/>
      <c r="AD37" s="5388"/>
      <c r="AE37" s="5388"/>
      <c r="AF37" s="5391"/>
      <c r="AG37" s="5391"/>
      <c r="AH37" s="5286"/>
      <c r="AI37" s="5394"/>
      <c r="AJ37" s="5286"/>
      <c r="AK37" s="5287"/>
      <c r="AL37" s="5287"/>
      <c r="AM37" s="5287"/>
      <c r="AN37" s="5287"/>
    </row>
    <row r="38">
      <c r="A38" s="5396">
        <v>1</v>
      </c>
      <c r="B38" s="5291" t="s">
        <v>5065</v>
      </c>
      <c r="C38" s="5396" t="s">
        <v>5108</v>
      </c>
      <c r="D38" s="5397"/>
      <c r="E38" s="5398"/>
      <c r="F38" s="5399">
        <v>1540</v>
      </c>
      <c r="G38" s="5399">
        <v>1540</v>
      </c>
      <c r="H38" s="5400"/>
      <c r="I38" s="5401">
        <f>VLOOKUP(C38,'Data Products'!$A:$J,2,0)</f>
      </c>
      <c r="J38" s="5360">
        <f t="shared" ref="J38:J119" si="6">IFERROR(I38-TODAY(),"")</f>
      </c>
      <c r="K38" s="5361">
        <v>45840</v>
      </c>
      <c r="L38" s="5299">
        <f t="shared" ref="L38:L119" si="29">TODAY()-K38</f>
      </c>
      <c r="M38" s="5314">
        <v>0</v>
      </c>
      <c r="N38" s="5402">
        <v>0</v>
      </c>
      <c r="O38" s="5295"/>
      <c r="P38" s="5295"/>
      <c r="Q38" s="5291" t="s">
        <v>5109</v>
      </c>
      <c r="R38" s="5374"/>
      <c r="S38" s="5374"/>
      <c r="T38" s="5403"/>
      <c r="U38" s="5374"/>
      <c r="V38" s="5374"/>
      <c r="W38" s="5374"/>
      <c r="X38" s="5374"/>
      <c r="Y38" s="5374"/>
      <c r="Z38" s="5374"/>
      <c r="AA38" s="5374"/>
      <c r="AB38" s="5404">
        <f t="shared" ref="AB38:AB119" si="20">N38/30</f>
      </c>
      <c r="AC38" s="5315">
        <f t="shared" ref="AC38:AC119" si="17">IFERROR(F38/AB38,"-")</f>
      </c>
      <c r="AD38" s="5302">
        <f t="shared" ref="AD38:AD119" si="9">IFERROR(TODAY()+AC38,"-")</f>
      </c>
      <c r="AE38" s="5316">
        <f t="shared" ref="AE38:AE119" si="32">_xlfn.IFS(AC38="-","Not sold yet",AND(AC38&lt;=150,AC38&gt;60),"Out of stock more than 60 days",AC38&lt;=60,"Out of stock less than 60 days",AC38&gt;=150,"Out of stock more than 150 days")</f>
      </c>
      <c r="AF38" s="5405">
        <f>VLOOKUP(C38,'Data Products'!$A:$J,10,0)</f>
      </c>
      <c r="AG38" s="5406">
        <f t="shared" ref="AG38:AG119" si="12">AF38*F38</f>
      </c>
      <c r="AH38" s="5305"/>
      <c r="AI38" s="5407" t="s">
        <v>5110</v>
      </c>
      <c r="AJ38" s="5408"/>
      <c r="AK38" s="5309"/>
      <c r="AL38" s="5308"/>
      <c r="AM38" s="5309"/>
      <c r="AN38" s="5309"/>
    </row>
    <row customHeight="true" hidden="true" ht="18" r="39">
      <c r="A39" s="5396">
        <v>2</v>
      </c>
      <c r="B39" s="5291" t="s">
        <v>5065</v>
      </c>
      <c r="C39" s="5396" t="s">
        <v>5111</v>
      </c>
      <c r="D39" s="5319"/>
      <c r="E39" s="5321"/>
      <c r="F39" s="5399">
        <v>0</v>
      </c>
      <c r="G39" s="5399">
        <v>0</v>
      </c>
      <c r="H39" s="5400"/>
      <c r="I39" s="5401">
        <f>VLOOKUP(C39,'Data Products'!$A:$J,2,0)</f>
      </c>
      <c r="J39" s="5360">
        <f t="shared" si="6"/>
      </c>
      <c r="K39" s="5361">
        <v>45841</v>
      </c>
      <c r="L39" s="5299">
        <f t="shared" si="29"/>
      </c>
      <c r="M39" s="5295">
        <v>0</v>
      </c>
      <c r="N39" s="5295">
        <v>0</v>
      </c>
      <c r="O39" s="5295"/>
      <c r="P39" s="5295"/>
      <c r="Q39" s="5291" t="s">
        <v>5112</v>
      </c>
      <c r="R39" s="5374"/>
      <c r="S39" s="5374"/>
      <c r="T39" s="5403"/>
      <c r="U39" s="5374"/>
      <c r="V39" s="5374"/>
      <c r="W39" s="5374"/>
      <c r="X39" s="5374"/>
      <c r="Y39" s="5374"/>
      <c r="Z39" s="5374"/>
      <c r="AA39" s="5374"/>
      <c r="AB39" s="5404">
        <f t="shared" si="20"/>
      </c>
      <c r="AC39" s="5311">
        <f t="shared" si="17"/>
      </c>
      <c r="AD39" s="5302">
        <f t="shared" si="9"/>
      </c>
      <c r="AE39" s="5312">
        <f t="shared" si="32"/>
      </c>
      <c r="AF39" s="5405">
        <f>VLOOKUP(C39,'Data Products'!$A:$J,10,0)</f>
      </c>
      <c r="AG39" s="5406">
        <f t="shared" si="12"/>
      </c>
      <c r="AH39" s="5305">
        <f t="shared" ref="AH39:AH58" si="1">IF(J39&lt;=90,F39,0)</f>
      </c>
      <c r="AI39" s="5409"/>
      <c r="AJ39" s="5408"/>
      <c r="AK39" s="5309"/>
      <c r="AL39" s="5308"/>
      <c r="AM39" s="5309"/>
      <c r="AN39" s="5309"/>
    </row>
    <row customHeight="true" hidden="true" ht="18" r="40">
      <c r="A40" s="5396">
        <v>3</v>
      </c>
      <c r="B40" s="5291" t="s">
        <v>5065</v>
      </c>
      <c r="C40" s="5396" t="s">
        <v>5113</v>
      </c>
      <c r="D40" s="5319"/>
      <c r="E40" s="5321"/>
      <c r="F40" s="5399">
        <v>0</v>
      </c>
      <c r="G40" s="5399">
        <v>0</v>
      </c>
      <c r="H40" s="5400"/>
      <c r="I40" s="5401">
        <f>VLOOKUP(C40,'Data Products'!$A:$J,2,0)</f>
      </c>
      <c r="J40" s="5360">
        <f t="shared" si="6"/>
      </c>
      <c r="K40" s="5361">
        <v>45842</v>
      </c>
      <c r="L40" s="5299">
        <f t="shared" si="29"/>
      </c>
      <c r="M40" s="5295">
        <v>0</v>
      </c>
      <c r="N40" s="5295">
        <v>0</v>
      </c>
      <c r="O40" s="5410"/>
      <c r="P40" s="5410"/>
      <c r="Q40" s="5291" t="s">
        <v>5112</v>
      </c>
      <c r="R40" s="5374"/>
      <c r="S40" s="5374"/>
      <c r="T40" s="5403"/>
      <c r="U40" s="5374"/>
      <c r="V40" s="5374"/>
      <c r="W40" s="5374"/>
      <c r="X40" s="5374"/>
      <c r="Y40" s="5374"/>
      <c r="Z40" s="5374"/>
      <c r="AA40" s="5374"/>
      <c r="AB40" s="5404">
        <f t="shared" si="20"/>
      </c>
      <c r="AC40" s="5311">
        <f t="shared" si="17"/>
      </c>
      <c r="AD40" s="5302">
        <f t="shared" si="9"/>
      </c>
      <c r="AE40" s="5312">
        <f t="shared" si="32"/>
      </c>
      <c r="AF40" s="5405">
        <f>VLOOKUP(C40,'Data Products'!$A:$J,10,0)</f>
      </c>
      <c r="AG40" s="5406">
        <f t="shared" si="12"/>
      </c>
      <c r="AH40" s="5305">
        <f t="shared" si="1"/>
      </c>
      <c r="AI40" s="5409"/>
      <c r="AJ40" s="5408"/>
      <c r="AK40" s="5309"/>
      <c r="AL40" s="5308"/>
      <c r="AM40" s="5309"/>
      <c r="AN40" s="5309"/>
    </row>
    <row customHeight="true" hidden="true" ht="18" r="41">
      <c r="A41" s="5396">
        <v>4</v>
      </c>
      <c r="B41" s="5291" t="s">
        <v>5065</v>
      </c>
      <c r="C41" s="5396" t="s">
        <v>5114</v>
      </c>
      <c r="D41" s="5319"/>
      <c r="E41" s="5321"/>
      <c r="F41" s="5399">
        <v>0</v>
      </c>
      <c r="G41" s="5399">
        <v>0</v>
      </c>
      <c r="H41" s="5400"/>
      <c r="I41" s="5401">
        <f>VLOOKUP(C41,'Data Products'!$A:$J,2,0)</f>
      </c>
      <c r="J41" s="5360">
        <f t="shared" si="6"/>
      </c>
      <c r="K41" s="5361">
        <v>45843</v>
      </c>
      <c r="L41" s="5299">
        <f t="shared" si="29"/>
      </c>
      <c r="M41" s="5295">
        <v>0</v>
      </c>
      <c r="N41" s="5295">
        <v>0</v>
      </c>
      <c r="O41" s="5295"/>
      <c r="P41" s="5295"/>
      <c r="Q41" s="5291" t="s">
        <v>5112</v>
      </c>
      <c r="R41" s="5374"/>
      <c r="S41" s="5374"/>
      <c r="T41" s="5411"/>
      <c r="U41" s="5374"/>
      <c r="V41" s="5374"/>
      <c r="W41" s="5374"/>
      <c r="X41" s="5374"/>
      <c r="Y41" s="5374"/>
      <c r="Z41" s="5374"/>
      <c r="AA41" s="5374"/>
      <c r="AB41" s="5404">
        <f t="shared" si="20"/>
      </c>
      <c r="AC41" s="5311">
        <f t="shared" si="17"/>
      </c>
      <c r="AD41" s="5302">
        <f t="shared" si="9"/>
      </c>
      <c r="AE41" s="5312">
        <f t="shared" si="32"/>
      </c>
      <c r="AF41" s="5405">
        <f>VLOOKUP(C41,'Data Products'!$A:$J,10,0)</f>
      </c>
      <c r="AG41" s="5406">
        <f t="shared" si="12"/>
      </c>
      <c r="AH41" s="5305">
        <f t="shared" si="1"/>
      </c>
      <c r="AI41" s="5409"/>
      <c r="AJ41" s="5412"/>
      <c r="AK41" s="5309"/>
      <c r="AL41" s="5308"/>
      <c r="AM41" s="5309"/>
      <c r="AN41" s="5309"/>
    </row>
    <row customHeight="true" hidden="true" ht="18" r="42">
      <c r="A42" s="5396">
        <v>5</v>
      </c>
      <c r="B42" s="5291" t="s">
        <v>5115</v>
      </c>
      <c r="C42" s="5396" t="s">
        <v>5116</v>
      </c>
      <c r="D42" s="5319"/>
      <c r="E42" s="5321"/>
      <c r="F42" s="5399">
        <v>0</v>
      </c>
      <c r="G42" s="5399">
        <v>0</v>
      </c>
      <c r="H42" s="5400"/>
      <c r="I42" s="5401">
        <f>VLOOKUP(C42,'Data Products'!$A:$J,2,0)</f>
      </c>
      <c r="J42" s="5360">
        <f t="shared" si="6"/>
      </c>
      <c r="K42" s="5361">
        <v>45844</v>
      </c>
      <c r="L42" s="5299">
        <f t="shared" si="29"/>
      </c>
      <c r="M42" s="5295">
        <v>0</v>
      </c>
      <c r="N42" s="5295">
        <v>0</v>
      </c>
      <c r="O42" s="5295"/>
      <c r="P42" s="5295"/>
      <c r="Q42" s="5325" t="s">
        <v>5117</v>
      </c>
      <c r="R42" s="5374"/>
      <c r="S42" s="5374"/>
      <c r="T42" s="5403"/>
      <c r="U42" s="5374"/>
      <c r="V42" s="5374"/>
      <c r="W42" s="5374"/>
      <c r="X42" s="5374"/>
      <c r="Y42" s="5374"/>
      <c r="Z42" s="5374"/>
      <c r="AA42" s="5374"/>
      <c r="AB42" s="5404">
        <f t="shared" si="20"/>
      </c>
      <c r="AC42" s="5311">
        <f t="shared" si="17"/>
      </c>
      <c r="AD42" s="5302">
        <f t="shared" si="9"/>
      </c>
      <c r="AE42" s="5312">
        <f t="shared" si="32"/>
      </c>
      <c r="AF42" s="5405">
        <f>VLOOKUP(C42,'Data Products'!$A:$J,10,0)</f>
      </c>
      <c r="AG42" s="5406">
        <f t="shared" si="12"/>
      </c>
      <c r="AH42" s="5305">
        <f t="shared" si="1"/>
      </c>
      <c r="AI42" s="5409"/>
      <c r="AJ42" s="5412"/>
      <c r="AK42" s="5309">
        <v>200</v>
      </c>
      <c r="AL42" s="5308"/>
      <c r="AM42" s="5309"/>
      <c r="AN42" s="5309"/>
    </row>
    <row customHeight="true" hidden="true" ht="18" r="43">
      <c r="A43" s="5396">
        <v>6</v>
      </c>
      <c r="B43" s="5291" t="s">
        <v>5052</v>
      </c>
      <c r="C43" s="5396" t="s">
        <v>5118</v>
      </c>
      <c r="D43" s="5397" t="s">
        <v>5119</v>
      </c>
      <c r="E43" s="5398"/>
      <c r="F43" s="5399">
        <v>0</v>
      </c>
      <c r="G43" s="5399">
        <v>0</v>
      </c>
      <c r="H43" s="5400"/>
      <c r="I43" s="5401">
        <f>VLOOKUP(C43,'Data Products'!$A:$J,2,0)</f>
      </c>
      <c r="J43" s="5360">
        <f t="shared" si="6"/>
      </c>
      <c r="K43" s="5361">
        <v>45845</v>
      </c>
      <c r="L43" s="5299">
        <f t="shared" si="29"/>
      </c>
      <c r="M43" s="5295">
        <v>0</v>
      </c>
      <c r="N43" s="5295">
        <v>0</v>
      </c>
      <c r="O43" s="5295"/>
      <c r="P43" s="5295"/>
      <c r="Q43" s="5291" t="s">
        <v>5117</v>
      </c>
      <c r="R43" s="5374"/>
      <c r="S43" s="5374"/>
      <c r="T43" s="5403"/>
      <c r="U43" s="5374"/>
      <c r="V43" s="5374"/>
      <c r="W43" s="5374"/>
      <c r="X43" s="5374"/>
      <c r="Y43" s="5374"/>
      <c r="Z43" s="5374"/>
      <c r="AA43" s="5374"/>
      <c r="AB43" s="5404">
        <f t="shared" si="20"/>
      </c>
      <c r="AC43" s="5315">
        <f t="shared" si="17"/>
      </c>
      <c r="AD43" s="5302">
        <f t="shared" si="9"/>
      </c>
      <c r="AE43" s="5316">
        <f t="shared" si="32"/>
      </c>
      <c r="AF43" s="5405">
        <f>VLOOKUP(C43,'Data Products'!$A:$J,10,0)</f>
      </c>
      <c r="AG43" s="5406">
        <f t="shared" si="12"/>
      </c>
      <c r="AH43" s="5305">
        <f t="shared" si="1"/>
      </c>
      <c r="AI43" s="5409"/>
      <c r="AJ43" s="5412"/>
      <c r="AK43" s="5309"/>
      <c r="AL43" s="5308"/>
      <c r="AM43" s="5309"/>
      <c r="AN43" s="5309"/>
    </row>
    <row customHeight="true" hidden="true" ht="18" r="44">
      <c r="A44" s="5396">
        <v>7</v>
      </c>
      <c r="B44" s="5291" t="s">
        <v>5052</v>
      </c>
      <c r="C44" s="5371" t="s">
        <v>5120</v>
      </c>
      <c r="D44" s="5397" t="s">
        <v>5120</v>
      </c>
      <c r="E44" s="5398"/>
      <c r="F44" s="5399">
        <v>0</v>
      </c>
      <c r="G44" s="5399">
        <v>0</v>
      </c>
      <c r="H44" s="5400"/>
      <c r="I44" s="5401">
        <f>VLOOKUP(C44,'Data Products'!$A:$J,2,0)</f>
      </c>
      <c r="J44" s="5360">
        <f t="shared" si="6"/>
      </c>
      <c r="K44" s="5361">
        <v>45846</v>
      </c>
      <c r="L44" s="5299">
        <f t="shared" si="29"/>
      </c>
      <c r="M44" s="5295">
        <v>0</v>
      </c>
      <c r="N44" s="5295">
        <v>1</v>
      </c>
      <c r="O44" s="5295"/>
      <c r="P44" s="5295"/>
      <c r="Q44" s="5413" t="s">
        <v>5117</v>
      </c>
      <c r="R44" s="5374"/>
      <c r="S44" s="5374"/>
      <c r="T44" s="5403"/>
      <c r="U44" s="5374"/>
      <c r="V44" s="5374"/>
      <c r="W44" s="5374"/>
      <c r="X44" s="5374"/>
      <c r="Y44" s="5374"/>
      <c r="Z44" s="5374"/>
      <c r="AA44" s="5374"/>
      <c r="AB44" s="5404">
        <f t="shared" si="20"/>
      </c>
      <c r="AC44" s="5414">
        <f t="shared" si="17"/>
      </c>
      <c r="AD44" s="5302">
        <f t="shared" si="9"/>
      </c>
      <c r="AE44" s="5415">
        <f t="shared" si="32"/>
      </c>
      <c r="AF44" s="5405">
        <f>VLOOKUP(C44,'Data Products'!$A:$J,10,0)</f>
      </c>
      <c r="AG44" s="5406">
        <f t="shared" si="12"/>
      </c>
      <c r="AH44" s="5305">
        <f t="shared" si="1"/>
      </c>
      <c r="AI44" s="5409"/>
      <c r="AJ44" s="5412"/>
      <c r="AK44" s="5309"/>
      <c r="AL44" s="5308"/>
      <c r="AM44" s="5309"/>
      <c r="AN44" s="5309"/>
    </row>
    <row customHeight="true" hidden="true" ht="18" r="45">
      <c r="A45" s="5396">
        <v>8</v>
      </c>
      <c r="B45" s="5291" t="s">
        <v>5052</v>
      </c>
      <c r="C45" s="5396" t="s">
        <v>5121</v>
      </c>
      <c r="D45" s="5319"/>
      <c r="E45" s="5321"/>
      <c r="F45" s="5399">
        <v>0</v>
      </c>
      <c r="G45" s="5399">
        <v>0</v>
      </c>
      <c r="H45" s="5400"/>
      <c r="I45" s="5401">
        <f>VLOOKUP(C45,'Data Products'!$A:$J,2,0)</f>
      </c>
      <c r="J45" s="5360">
        <f t="shared" si="6"/>
      </c>
      <c r="K45" s="5361">
        <v>45847</v>
      </c>
      <c r="L45" s="5299">
        <f t="shared" si="29"/>
      </c>
      <c r="M45" s="5295">
        <v>0</v>
      </c>
      <c r="N45" s="5295">
        <v>0</v>
      </c>
      <c r="O45" s="5295"/>
      <c r="P45" s="5295"/>
      <c r="Q45" s="5291" t="s">
        <v>5117</v>
      </c>
      <c r="R45" s="5374"/>
      <c r="S45" s="5374"/>
      <c r="T45" s="5403"/>
      <c r="U45" s="5374"/>
      <c r="V45" s="5374"/>
      <c r="W45" s="5374"/>
      <c r="X45" s="5374"/>
      <c r="Y45" s="5374"/>
      <c r="Z45" s="5374"/>
      <c r="AA45" s="5374"/>
      <c r="AB45" s="5404">
        <f t="shared" si="20"/>
      </c>
      <c r="AC45" s="5311">
        <f t="shared" si="17"/>
      </c>
      <c r="AD45" s="5302">
        <f t="shared" si="9"/>
      </c>
      <c r="AE45" s="5312">
        <f t="shared" si="32"/>
      </c>
      <c r="AF45" s="5405">
        <f>VLOOKUP(C45,'Data Products'!$A:$J,10,0)</f>
      </c>
      <c r="AG45" s="5406">
        <f t="shared" si="12"/>
      </c>
      <c r="AH45" s="5305">
        <f t="shared" si="1"/>
      </c>
      <c r="AI45" s="5409"/>
      <c r="AJ45" s="5412"/>
      <c r="AK45" s="5309"/>
      <c r="AL45" s="5308"/>
      <c r="AM45" s="5309"/>
      <c r="AN45" s="5309"/>
    </row>
    <row customHeight="true" hidden="true" ht="18" r="46">
      <c r="A46" s="5396">
        <v>9</v>
      </c>
      <c r="B46" s="5291" t="s">
        <v>5052</v>
      </c>
      <c r="C46" s="5396" t="s">
        <v>5122</v>
      </c>
      <c r="D46" s="5319"/>
      <c r="E46" s="5321"/>
      <c r="F46" s="5399">
        <v>0</v>
      </c>
      <c r="G46" s="5399">
        <v>0</v>
      </c>
      <c r="H46" s="5400"/>
      <c r="I46" s="5401">
        <f>VLOOKUP(C46,'Data Products'!$A:$J,2,0)</f>
      </c>
      <c r="J46" s="5360">
        <f t="shared" si="6"/>
      </c>
      <c r="K46" s="5361">
        <v>45848</v>
      </c>
      <c r="L46" s="5299">
        <f t="shared" si="29"/>
      </c>
      <c r="M46" s="5295">
        <v>0</v>
      </c>
      <c r="N46" s="5295">
        <v>0</v>
      </c>
      <c r="O46" s="5295"/>
      <c r="P46" s="5295"/>
      <c r="Q46" s="5291" t="s">
        <v>5117</v>
      </c>
      <c r="R46" s="5374"/>
      <c r="S46" s="5374"/>
      <c r="T46" s="5403"/>
      <c r="U46" s="5374"/>
      <c r="V46" s="5374"/>
      <c r="W46" s="5374"/>
      <c r="X46" s="5374"/>
      <c r="Y46" s="5374"/>
      <c r="Z46" s="5374"/>
      <c r="AA46" s="5374"/>
      <c r="AB46" s="5404">
        <f t="shared" si="20"/>
      </c>
      <c r="AC46" s="5315">
        <f t="shared" si="17"/>
      </c>
      <c r="AD46" s="5302">
        <f t="shared" si="9"/>
      </c>
      <c r="AE46" s="5316">
        <f t="shared" si="32"/>
      </c>
      <c r="AF46" s="5405">
        <f>VLOOKUP(C46,'Data Products'!$A:$J,10,0)</f>
      </c>
      <c r="AG46" s="5406">
        <f t="shared" si="12"/>
      </c>
      <c r="AH46" s="5305">
        <f t="shared" si="1"/>
      </c>
      <c r="AI46" s="5409"/>
      <c r="AJ46" s="5412"/>
      <c r="AK46" s="5309"/>
      <c r="AL46" s="5308"/>
      <c r="AM46" s="5309"/>
      <c r="AN46" s="5309"/>
    </row>
    <row customHeight="true" hidden="true" ht="18" r="47">
      <c r="A47" s="5396">
        <v>10</v>
      </c>
      <c r="B47" s="5291" t="s">
        <v>5052</v>
      </c>
      <c r="C47" s="5396" t="s">
        <v>5123</v>
      </c>
      <c r="D47" s="5319"/>
      <c r="E47" s="5321"/>
      <c r="F47" s="5399">
        <v>0</v>
      </c>
      <c r="G47" s="5399">
        <v>0</v>
      </c>
      <c r="H47" s="5400"/>
      <c r="I47" s="5401">
        <f>VLOOKUP(C47,'Data Products'!$A:$J,2,0)</f>
      </c>
      <c r="J47" s="5360">
        <f t="shared" si="6"/>
      </c>
      <c r="K47" s="5361">
        <v>45849</v>
      </c>
      <c r="L47" s="5299">
        <f t="shared" si="29"/>
      </c>
      <c r="M47" s="5295">
        <v>0</v>
      </c>
      <c r="N47" s="5295">
        <v>0</v>
      </c>
      <c r="O47" s="5295"/>
      <c r="P47" s="5295"/>
      <c r="Q47" s="5291" t="s">
        <v>5117</v>
      </c>
      <c r="R47" s="5374"/>
      <c r="S47" s="5374"/>
      <c r="T47" s="5403"/>
      <c r="U47" s="5374"/>
      <c r="V47" s="5374"/>
      <c r="W47" s="5374"/>
      <c r="X47" s="5374"/>
      <c r="Y47" s="5374"/>
      <c r="Z47" s="5374"/>
      <c r="AA47" s="5374"/>
      <c r="AB47" s="5404">
        <f t="shared" si="20"/>
      </c>
      <c r="AC47" s="5311">
        <f t="shared" si="17"/>
      </c>
      <c r="AD47" s="5302">
        <f t="shared" si="9"/>
      </c>
      <c r="AE47" s="5312">
        <f t="shared" si="32"/>
      </c>
      <c r="AF47" s="5405">
        <f>VLOOKUP(C47,'Data Products'!$A:$J,10,0)</f>
      </c>
      <c r="AG47" s="5406">
        <f t="shared" si="12"/>
      </c>
      <c r="AH47" s="5305">
        <f t="shared" si="1"/>
      </c>
      <c r="AI47" s="5409"/>
      <c r="AJ47" s="5412"/>
      <c r="AK47" s="5309">
        <v>150</v>
      </c>
      <c r="AL47" s="5308"/>
      <c r="AM47" s="5309"/>
      <c r="AN47" s="5309"/>
    </row>
    <row customHeight="true" hidden="true" ht="18" r="48">
      <c r="A48" s="5396">
        <v>11</v>
      </c>
      <c r="B48" s="5291" t="s">
        <v>5065</v>
      </c>
      <c r="C48" s="5396" t="s">
        <v>5124</v>
      </c>
      <c r="D48" s="5319"/>
      <c r="E48" s="5321"/>
      <c r="F48" s="5399">
        <v>0</v>
      </c>
      <c r="G48" s="5399">
        <v>0</v>
      </c>
      <c r="H48" s="5400"/>
      <c r="I48" s="5401">
        <f>VLOOKUP(C48,'Data Products'!$A:$J,2,0)</f>
      </c>
      <c r="J48" s="5360">
        <f t="shared" si="6"/>
      </c>
      <c r="K48" s="5361">
        <v>45850</v>
      </c>
      <c r="L48" s="5299">
        <f t="shared" si="29"/>
      </c>
      <c r="M48" s="5295">
        <v>0</v>
      </c>
      <c r="N48" s="5295">
        <v>0</v>
      </c>
      <c r="O48" s="5295"/>
      <c r="P48" s="5295"/>
      <c r="Q48" s="5291" t="s">
        <v>5117</v>
      </c>
      <c r="R48" s="5374"/>
      <c r="S48" s="5374"/>
      <c r="T48" s="5403"/>
      <c r="U48" s="5374"/>
      <c r="V48" s="5374"/>
      <c r="W48" s="5374"/>
      <c r="X48" s="5374"/>
      <c r="Y48" s="5374"/>
      <c r="Z48" s="5374"/>
      <c r="AA48" s="5374"/>
      <c r="AB48" s="5404">
        <f t="shared" si="20"/>
      </c>
      <c r="AC48" s="5414">
        <f t="shared" si="17"/>
      </c>
      <c r="AD48" s="5302">
        <f t="shared" si="9"/>
      </c>
      <c r="AE48" s="5415">
        <f t="shared" si="32"/>
      </c>
      <c r="AF48" s="5405">
        <f>VLOOKUP(C48,'Data Products'!$A:$J,10,0)</f>
      </c>
      <c r="AG48" s="5406">
        <f t="shared" si="12"/>
      </c>
      <c r="AH48" s="5305">
        <f t="shared" si="1"/>
      </c>
      <c r="AI48" s="5409"/>
      <c r="AJ48" s="5412"/>
      <c r="AK48" s="5309"/>
      <c r="AL48" s="5308"/>
      <c r="AM48" s="5309"/>
      <c r="AN48" s="5309"/>
    </row>
    <row customHeight="true" hidden="true" ht="18" r="49">
      <c r="A49" s="5396">
        <v>12</v>
      </c>
      <c r="B49" s="5291" t="s">
        <v>5052</v>
      </c>
      <c r="C49" s="5396" t="s">
        <v>5125</v>
      </c>
      <c r="D49" s="5397" t="s">
        <v>5126</v>
      </c>
      <c r="E49" s="5398"/>
      <c r="F49" s="5399">
        <v>0</v>
      </c>
      <c r="G49" s="5399">
        <v>0</v>
      </c>
      <c r="H49" s="5400"/>
      <c r="I49" s="5401">
        <f>VLOOKUP(C49,'Data Products'!$A:$J,2,0)</f>
      </c>
      <c r="J49" s="5360">
        <f t="shared" si="6"/>
      </c>
      <c r="K49" s="5361">
        <v>45851</v>
      </c>
      <c r="L49" s="5299">
        <f t="shared" si="29"/>
      </c>
      <c r="M49" s="5295">
        <v>2</v>
      </c>
      <c r="N49" s="5295">
        <v>8</v>
      </c>
      <c r="O49" s="5295"/>
      <c r="P49" s="5295"/>
      <c r="Q49" s="5291" t="s">
        <v>5117</v>
      </c>
      <c r="R49" s="5374"/>
      <c r="S49" s="5374"/>
      <c r="T49" s="5403"/>
      <c r="U49" s="5374"/>
      <c r="V49" s="5374"/>
      <c r="W49" s="5374"/>
      <c r="X49" s="5374"/>
      <c r="Y49" s="5374"/>
      <c r="Z49" s="5374"/>
      <c r="AA49" s="5374"/>
      <c r="AB49" s="5404">
        <f t="shared" si="20"/>
      </c>
      <c r="AC49" s="5414">
        <f t="shared" si="17"/>
      </c>
      <c r="AD49" s="5302">
        <f t="shared" si="9"/>
      </c>
      <c r="AE49" s="5415">
        <f t="shared" si="32"/>
      </c>
      <c r="AF49" s="5405">
        <f>VLOOKUP(C49,'Data Products'!$A:$J,10,0)</f>
      </c>
      <c r="AG49" s="5406">
        <f t="shared" si="12"/>
      </c>
      <c r="AH49" s="5305">
        <f t="shared" si="1"/>
      </c>
      <c r="AI49" s="5409"/>
      <c r="AJ49" s="5412"/>
      <c r="AK49" s="5309"/>
      <c r="AL49" s="5308"/>
      <c r="AM49" s="5309"/>
      <c r="AN49" s="5309"/>
    </row>
    <row customHeight="true" hidden="true" ht="18" r="50">
      <c r="A50" s="5396">
        <v>13</v>
      </c>
      <c r="B50" s="5291" t="s">
        <v>5052</v>
      </c>
      <c r="C50" s="5396" t="s">
        <v>5127</v>
      </c>
      <c r="D50" s="5319"/>
      <c r="E50" s="5321"/>
      <c r="F50" s="5399">
        <v>0</v>
      </c>
      <c r="G50" s="5399">
        <v>0</v>
      </c>
      <c r="H50" s="5400"/>
      <c r="I50" s="5401">
        <f>VLOOKUP(C50,'Data Products'!$A:$J,2,0)</f>
      </c>
      <c r="J50" s="5360">
        <f t="shared" si="6"/>
      </c>
      <c r="K50" s="5361">
        <v>45852</v>
      </c>
      <c r="L50" s="5299">
        <f t="shared" si="29"/>
      </c>
      <c r="M50" s="5295">
        <v>0</v>
      </c>
      <c r="N50" s="5295">
        <v>0</v>
      </c>
      <c r="O50" s="5295"/>
      <c r="P50" s="5295"/>
      <c r="Q50" s="5291" t="s">
        <v>5117</v>
      </c>
      <c r="R50" s="5374"/>
      <c r="S50" s="5374"/>
      <c r="T50" s="5403"/>
      <c r="U50" s="5374"/>
      <c r="V50" s="5374"/>
      <c r="W50" s="5374"/>
      <c r="X50" s="5374"/>
      <c r="Y50" s="5374"/>
      <c r="Z50" s="5374"/>
      <c r="AA50" s="5374"/>
      <c r="AB50" s="5404">
        <f t="shared" si="20"/>
      </c>
      <c r="AC50" s="5311">
        <f t="shared" si="17"/>
      </c>
      <c r="AD50" s="5302">
        <f t="shared" si="9"/>
      </c>
      <c r="AE50" s="5312">
        <f t="shared" si="32"/>
      </c>
      <c r="AF50" s="5405">
        <f>VLOOKUP(C50,'Data Products'!$A:$J,10,0)</f>
      </c>
      <c r="AG50" s="5406">
        <f t="shared" si="12"/>
      </c>
      <c r="AH50" s="5305">
        <f t="shared" si="1"/>
      </c>
      <c r="AI50" s="5409"/>
      <c r="AJ50" s="5412"/>
      <c r="AK50" s="5309"/>
      <c r="AL50" s="5308"/>
      <c r="AM50" s="5309"/>
      <c r="AN50" s="5309"/>
    </row>
    <row customHeight="true" hidden="true" ht="18" r="51">
      <c r="A51" s="5396">
        <v>14</v>
      </c>
      <c r="B51" s="5291" t="s">
        <v>5065</v>
      </c>
      <c r="C51" s="5396" t="s">
        <v>5128</v>
      </c>
      <c r="D51" s="5397" t="s">
        <v>5129</v>
      </c>
      <c r="E51" s="5398"/>
      <c r="F51" s="5399">
        <v>0</v>
      </c>
      <c r="G51" s="5399">
        <v>0</v>
      </c>
      <c r="H51" s="5400"/>
      <c r="I51" s="5401">
        <f>VLOOKUP(C51,'Data Products'!$A:$J,2,0)</f>
      </c>
      <c r="J51" s="5360">
        <f t="shared" si="6"/>
      </c>
      <c r="K51" s="5361">
        <v>45853</v>
      </c>
      <c r="L51" s="5299">
        <f t="shared" si="29"/>
      </c>
      <c r="M51" s="5295">
        <v>0</v>
      </c>
      <c r="N51" s="5295">
        <v>0</v>
      </c>
      <c r="O51" s="5295"/>
      <c r="P51" s="5295"/>
      <c r="Q51" s="5291" t="s">
        <v>5117</v>
      </c>
      <c r="R51" s="5374"/>
      <c r="S51" s="5374"/>
      <c r="T51" s="5403"/>
      <c r="U51" s="5374"/>
      <c r="V51" s="5374"/>
      <c r="W51" s="5374"/>
      <c r="X51" s="5374"/>
      <c r="Y51" s="5374"/>
      <c r="Z51" s="5374"/>
      <c r="AA51" s="5374"/>
      <c r="AB51" s="5404">
        <f t="shared" si="20"/>
      </c>
      <c r="AC51" s="5414">
        <f t="shared" si="17"/>
      </c>
      <c r="AD51" s="5302">
        <f t="shared" si="9"/>
      </c>
      <c r="AE51" s="5415">
        <f t="shared" si="32"/>
      </c>
      <c r="AF51" s="5405">
        <f>VLOOKUP(C51,'Data Products'!$A:$J,10,0)</f>
      </c>
      <c r="AG51" s="5406">
        <f t="shared" si="12"/>
      </c>
      <c r="AH51" s="5305">
        <f t="shared" si="1"/>
      </c>
      <c r="AI51" s="5409"/>
      <c r="AJ51" s="5412"/>
      <c r="AK51" s="5309"/>
      <c r="AL51" s="5308"/>
      <c r="AM51" s="5309"/>
      <c r="AN51" s="5309"/>
    </row>
    <row customHeight="true" hidden="true" ht="18" r="52">
      <c r="A52" s="5396">
        <v>15</v>
      </c>
      <c r="B52" s="5291" t="s">
        <v>5065</v>
      </c>
      <c r="C52" s="5396" t="s">
        <v>5130</v>
      </c>
      <c r="D52" s="5319"/>
      <c r="E52" s="5321"/>
      <c r="F52" s="5399">
        <v>0</v>
      </c>
      <c r="G52" s="5399">
        <v>0</v>
      </c>
      <c r="H52" s="5400"/>
      <c r="I52" s="5401">
        <f>VLOOKUP(C52,'Data Products'!$A:$J,2,0)</f>
      </c>
      <c r="J52" s="5360">
        <f t="shared" si="6"/>
      </c>
      <c r="K52" s="5361">
        <v>45854</v>
      </c>
      <c r="L52" s="5299">
        <f t="shared" si="29"/>
      </c>
      <c r="M52" s="5295">
        <v>0</v>
      </c>
      <c r="N52" s="5295">
        <v>0</v>
      </c>
      <c r="O52" s="5295"/>
      <c r="P52" s="5295"/>
      <c r="Q52" s="5291" t="s">
        <v>5117</v>
      </c>
      <c r="R52" s="5374"/>
      <c r="S52" s="5374"/>
      <c r="T52" s="5403"/>
      <c r="U52" s="5374"/>
      <c r="V52" s="5374"/>
      <c r="W52" s="5374"/>
      <c r="X52" s="5374"/>
      <c r="Y52" s="5374"/>
      <c r="Z52" s="5374"/>
      <c r="AA52" s="5374"/>
      <c r="AB52" s="5404">
        <f t="shared" si="20"/>
      </c>
      <c r="AC52" s="5414">
        <f t="shared" si="17"/>
      </c>
      <c r="AD52" s="5302">
        <f t="shared" si="9"/>
      </c>
      <c r="AE52" s="5415">
        <f t="shared" si="32"/>
      </c>
      <c r="AF52" s="5405">
        <f>VLOOKUP(C52,'Data Products'!$A:$J,10,0)</f>
      </c>
      <c r="AG52" s="5406">
        <f t="shared" si="12"/>
      </c>
      <c r="AH52" s="5305">
        <f t="shared" si="1"/>
      </c>
      <c r="AI52" s="5409"/>
      <c r="AJ52" s="5412"/>
      <c r="AK52" s="5309">
        <v>340</v>
      </c>
      <c r="AL52" s="5308"/>
      <c r="AM52" s="5309"/>
      <c r="AN52" s="5309"/>
    </row>
    <row customHeight="true" hidden="true" ht="18" r="53">
      <c r="A53" s="5396">
        <v>16</v>
      </c>
      <c r="B53" s="5291" t="s">
        <v>5065</v>
      </c>
      <c r="C53" s="5396" t="s">
        <v>5131</v>
      </c>
      <c r="D53" s="5319"/>
      <c r="E53" s="5321"/>
      <c r="F53" s="5399">
        <v>0</v>
      </c>
      <c r="G53" s="5399">
        <v>0</v>
      </c>
      <c r="H53" s="5400"/>
      <c r="I53" s="5401">
        <f>VLOOKUP(C53,'Data Products'!$A:$J,2,0)</f>
      </c>
      <c r="J53" s="5360">
        <f t="shared" si="6"/>
      </c>
      <c r="K53" s="5361">
        <v>45855</v>
      </c>
      <c r="L53" s="5299">
        <f t="shared" si="29"/>
      </c>
      <c r="M53" s="5295">
        <v>0</v>
      </c>
      <c r="N53" s="5295">
        <v>0</v>
      </c>
      <c r="O53" s="5295"/>
      <c r="P53" s="5295"/>
      <c r="Q53" s="5291" t="s">
        <v>5132</v>
      </c>
      <c r="R53" s="5374"/>
      <c r="S53" s="5374"/>
      <c r="T53" s="5403"/>
      <c r="U53" s="5374"/>
      <c r="V53" s="5374"/>
      <c r="W53" s="5374"/>
      <c r="X53" s="5374"/>
      <c r="Y53" s="5374"/>
      <c r="Z53" s="5374"/>
      <c r="AA53" s="5374"/>
      <c r="AB53" s="5404">
        <f t="shared" si="20"/>
      </c>
      <c r="AC53" s="5311">
        <f t="shared" si="17"/>
      </c>
      <c r="AD53" s="5302">
        <f t="shared" si="9"/>
      </c>
      <c r="AE53" s="5312">
        <f t="shared" si="32"/>
      </c>
      <c r="AF53" s="5405">
        <f>VLOOKUP(C53,'Data Products'!$A:$J,10,0)</f>
      </c>
      <c r="AG53" s="5406">
        <f t="shared" si="12"/>
      </c>
      <c r="AH53" s="5305">
        <f t="shared" si="1"/>
      </c>
      <c r="AI53" s="5409"/>
      <c r="AJ53" s="5412"/>
      <c r="AK53" s="5309"/>
      <c r="AL53" s="5308"/>
      <c r="AM53" s="5309"/>
      <c r="AN53" s="5309"/>
    </row>
    <row customHeight="true" hidden="true" ht="18" r="54">
      <c r="A54" s="5396">
        <v>17</v>
      </c>
      <c r="B54" s="5291" t="s">
        <v>5065</v>
      </c>
      <c r="C54" s="5396" t="s">
        <v>5133</v>
      </c>
      <c r="D54" s="5319"/>
      <c r="E54" s="5321"/>
      <c r="F54" s="5399">
        <v>0</v>
      </c>
      <c r="G54" s="5399">
        <v>0</v>
      </c>
      <c r="H54" s="5400"/>
      <c r="I54" s="5401">
        <f>VLOOKUP(C54,'Data Products'!$A:$J,2,0)</f>
      </c>
      <c r="J54" s="5360">
        <f t="shared" si="6"/>
      </c>
      <c r="K54" s="5361">
        <v>45856</v>
      </c>
      <c r="L54" s="5299">
        <f t="shared" si="29"/>
      </c>
      <c r="M54" s="5295">
        <v>0</v>
      </c>
      <c r="N54" s="5295">
        <v>0</v>
      </c>
      <c r="O54" s="5295"/>
      <c r="P54" s="5295"/>
      <c r="Q54" s="5291" t="s">
        <v>5132</v>
      </c>
      <c r="R54" s="5374"/>
      <c r="S54" s="5374"/>
      <c r="T54" s="5403"/>
      <c r="U54" s="5374"/>
      <c r="V54" s="5374"/>
      <c r="W54" s="5374"/>
      <c r="X54" s="5374"/>
      <c r="Y54" s="5374"/>
      <c r="Z54" s="5374"/>
      <c r="AA54" s="5374"/>
      <c r="AB54" s="5404">
        <f t="shared" si="20"/>
      </c>
      <c r="AC54" s="5315">
        <f t="shared" si="17"/>
      </c>
      <c r="AD54" s="5302">
        <f t="shared" si="9"/>
      </c>
      <c r="AE54" s="5316">
        <f t="shared" si="32"/>
      </c>
      <c r="AF54" s="5405">
        <f>VLOOKUP(C54,'Data Products'!$A:$J,10,0)</f>
      </c>
      <c r="AG54" s="5406">
        <f t="shared" si="12"/>
      </c>
      <c r="AH54" s="5305">
        <f t="shared" si="1"/>
      </c>
      <c r="AI54" s="5409"/>
      <c r="AJ54" s="5412"/>
      <c r="AK54" s="5309">
        <v>3620</v>
      </c>
      <c r="AL54" s="5308"/>
      <c r="AM54" s="5309"/>
      <c r="AN54" s="5309"/>
    </row>
    <row customHeight="true" hidden="true" ht="18" r="55">
      <c r="A55" s="5396">
        <v>18</v>
      </c>
      <c r="B55" s="5291" t="s">
        <v>5065</v>
      </c>
      <c r="C55" s="5396" t="s">
        <v>5134</v>
      </c>
      <c r="D55" s="5319"/>
      <c r="E55" s="5321"/>
      <c r="F55" s="5399">
        <v>0</v>
      </c>
      <c r="G55" s="5399">
        <v>0</v>
      </c>
      <c r="H55" s="5400"/>
      <c r="I55" s="5401">
        <f>VLOOKUP(C55,'Data Products'!$A:$J,2,0)</f>
      </c>
      <c r="J55" s="5360">
        <f t="shared" si="6"/>
      </c>
      <c r="K55" s="5361">
        <v>45857</v>
      </c>
      <c r="L55" s="5299">
        <f t="shared" si="29"/>
      </c>
      <c r="M55" s="5295">
        <v>0</v>
      </c>
      <c r="N55" s="5295">
        <v>0</v>
      </c>
      <c r="O55" s="5295"/>
      <c r="P55" s="5295"/>
      <c r="Q55" s="5291" t="s">
        <v>5132</v>
      </c>
      <c r="R55" s="5374"/>
      <c r="S55" s="5374"/>
      <c r="T55" s="5403"/>
      <c r="U55" s="5374"/>
      <c r="V55" s="5374"/>
      <c r="W55" s="5374"/>
      <c r="X55" s="5374"/>
      <c r="Y55" s="5374"/>
      <c r="Z55" s="5374"/>
      <c r="AA55" s="5374"/>
      <c r="AB55" s="5404">
        <f t="shared" si="20"/>
      </c>
      <c r="AC55" s="5311">
        <f t="shared" si="17"/>
      </c>
      <c r="AD55" s="5302">
        <f t="shared" si="9"/>
      </c>
      <c r="AE55" s="5312">
        <f t="shared" si="32"/>
      </c>
      <c r="AF55" s="5405">
        <f>VLOOKUP(C55,'Data Products'!$A:$J,10,0)</f>
      </c>
      <c r="AG55" s="5406">
        <f t="shared" si="12"/>
      </c>
      <c r="AH55" s="5305">
        <f t="shared" si="1"/>
      </c>
      <c r="AI55" s="5409"/>
      <c r="AJ55" s="5412"/>
      <c r="AK55" s="5309"/>
      <c r="AL55" s="5308"/>
      <c r="AM55" s="5309"/>
      <c r="AN55" s="5309"/>
    </row>
    <row r="56">
      <c r="A56" s="5396">
        <v>19</v>
      </c>
      <c r="B56" s="5291" t="s">
        <v>5046</v>
      </c>
      <c r="C56" s="5396" t="s">
        <v>5135</v>
      </c>
      <c r="D56" s="5357" t="s">
        <v>5136</v>
      </c>
      <c r="E56" s="5357" t="s">
        <v>5136</v>
      </c>
      <c r="F56" s="5399">
        <v>3</v>
      </c>
      <c r="G56" s="5399">
        <v>3</v>
      </c>
      <c r="H56" s="5400"/>
      <c r="I56" s="5401">
        <f>VLOOKUP(C56,'Data Products'!$A:$J,2,0)</f>
      </c>
      <c r="J56" s="5360">
        <f t="shared" si="6"/>
      </c>
      <c r="K56" s="5361">
        <v>45858</v>
      </c>
      <c r="L56" s="5299">
        <f t="shared" si="29"/>
      </c>
      <c r="M56" s="5295">
        <v>0</v>
      </c>
      <c r="N56" s="5295">
        <v>0</v>
      </c>
      <c r="O56" s="5295"/>
      <c r="P56" s="5295"/>
      <c r="Q56" s="5291" t="s">
        <v>5137</v>
      </c>
      <c r="R56" s="5374"/>
      <c r="S56" s="5374"/>
      <c r="T56" s="5403"/>
      <c r="U56" s="5374"/>
      <c r="V56" s="5374"/>
      <c r="W56" s="5374"/>
      <c r="X56" s="5374"/>
      <c r="Y56" s="5374"/>
      <c r="Z56" s="5374"/>
      <c r="AA56" s="5374"/>
      <c r="AB56" s="5404">
        <f t="shared" si="20"/>
      </c>
      <c r="AC56" s="5315">
        <f t="shared" si="17"/>
      </c>
      <c r="AD56" s="5302">
        <f t="shared" si="9"/>
      </c>
      <c r="AE56" s="5316">
        <f t="shared" si="32"/>
      </c>
      <c r="AF56" s="5405">
        <f>VLOOKUP(C56,'Data Products'!$A:$J,10,0)</f>
      </c>
      <c r="AG56" s="5406">
        <f t="shared" si="12"/>
      </c>
      <c r="AH56" s="5305">
        <f t="shared" si="1"/>
      </c>
      <c r="AI56" s="5407" t="s">
        <v>5138</v>
      </c>
      <c r="AJ56" s="5412"/>
      <c r="AK56" s="5309"/>
      <c r="AL56" s="5308"/>
      <c r="AM56" s="5309"/>
      <c r="AN56" s="5309"/>
    </row>
    <row customHeight="true" hidden="true" ht="18" r="57">
      <c r="A57" s="5396">
        <v>20</v>
      </c>
      <c r="B57" s="5291" t="s">
        <v>5065</v>
      </c>
      <c r="C57" s="5396" t="s">
        <v>5139</v>
      </c>
      <c r="D57" s="5357" t="s">
        <v>5140</v>
      </c>
      <c r="E57" s="5357" t="s">
        <v>5140</v>
      </c>
      <c r="F57" s="5399">
        <v>0</v>
      </c>
      <c r="G57" s="5399">
        <v>0</v>
      </c>
      <c r="H57" s="5400"/>
      <c r="I57" s="5401">
        <f>VLOOKUP(C57,'Data Products'!$A:$J,2,0)</f>
      </c>
      <c r="J57" s="5360">
        <f t="shared" si="6"/>
      </c>
      <c r="K57" s="5361">
        <v>45859</v>
      </c>
      <c r="L57" s="5299">
        <f t="shared" si="29"/>
      </c>
      <c r="M57" s="5295">
        <v>0</v>
      </c>
      <c r="N57" s="5295">
        <v>0</v>
      </c>
      <c r="O57" s="5295"/>
      <c r="P57" s="5295"/>
      <c r="Q57" s="5291" t="s">
        <v>5137</v>
      </c>
      <c r="R57" s="5374"/>
      <c r="S57" s="5374"/>
      <c r="T57" s="5403"/>
      <c r="U57" s="5374"/>
      <c r="V57" s="5374"/>
      <c r="W57" s="5374"/>
      <c r="X57" s="5374"/>
      <c r="Y57" s="5374"/>
      <c r="Z57" s="5374"/>
      <c r="AA57" s="5374"/>
      <c r="AB57" s="5404">
        <f t="shared" si="20"/>
      </c>
      <c r="AC57" s="5315">
        <f t="shared" si="17"/>
      </c>
      <c r="AD57" s="5302">
        <f t="shared" si="9"/>
      </c>
      <c r="AE57" s="5316">
        <f t="shared" si="32"/>
      </c>
      <c r="AF57" s="5405">
        <f>VLOOKUP(C57,'Data Products'!$A:$J,10,0)</f>
      </c>
      <c r="AG57" s="5406">
        <f t="shared" si="12"/>
      </c>
      <c r="AH57" s="5305">
        <f t="shared" si="1"/>
      </c>
      <c r="AI57" s="5407" t="s">
        <v>5141</v>
      </c>
      <c r="AJ57" s="5412"/>
      <c r="AK57" s="5309"/>
      <c r="AL57" s="5308"/>
      <c r="AM57" s="5309"/>
      <c r="AN57" s="5309"/>
    </row>
    <row customHeight="true" hidden="true" ht="18" r="58">
      <c r="A58" s="5396">
        <v>21</v>
      </c>
      <c r="B58" s="5291" t="s">
        <v>5065</v>
      </c>
      <c r="C58" s="5396" t="s">
        <v>5142</v>
      </c>
      <c r="D58" s="5357" t="s">
        <v>5143</v>
      </c>
      <c r="E58" s="5357" t="s">
        <v>5143</v>
      </c>
      <c r="F58" s="5399">
        <v>0</v>
      </c>
      <c r="G58" s="5399">
        <v>0</v>
      </c>
      <c r="H58" s="5400"/>
      <c r="I58" s="5401">
        <f>VLOOKUP(C58,'Data Products'!$A:$J,2,0)</f>
      </c>
      <c r="J58" s="5360">
        <f t="shared" si="6"/>
      </c>
      <c r="K58" s="5361">
        <v>45860</v>
      </c>
      <c r="L58" s="5299">
        <f t="shared" si="29"/>
      </c>
      <c r="M58" s="5295">
        <v>0</v>
      </c>
      <c r="N58" s="5295">
        <v>0</v>
      </c>
      <c r="O58" s="5295"/>
      <c r="P58" s="5295"/>
      <c r="Q58" s="5291" t="s">
        <v>5144</v>
      </c>
      <c r="R58" s="5374"/>
      <c r="S58" s="5374"/>
      <c r="T58" s="5403"/>
      <c r="U58" s="5374"/>
      <c r="V58" s="5374"/>
      <c r="W58" s="5374"/>
      <c r="X58" s="5374"/>
      <c r="Y58" s="5374"/>
      <c r="Z58" s="5374"/>
      <c r="AA58" s="5374"/>
      <c r="AB58" s="5404">
        <f t="shared" si="20"/>
      </c>
      <c r="AC58" s="5315">
        <f t="shared" si="17"/>
      </c>
      <c r="AD58" s="5302">
        <f t="shared" si="9"/>
      </c>
      <c r="AE58" s="5316">
        <f t="shared" si="32"/>
      </c>
      <c r="AF58" s="5405">
        <f>VLOOKUP(C58,'Data Products'!$A:$J,10,0)</f>
      </c>
      <c r="AG58" s="5406">
        <f t="shared" si="12"/>
      </c>
      <c r="AH58" s="5305">
        <f t="shared" si="1"/>
      </c>
      <c r="AI58" s="5409"/>
      <c r="AJ58" s="5412"/>
      <c r="AK58" s="5309"/>
      <c r="AL58" s="5308"/>
      <c r="AM58" s="5309"/>
      <c r="AN58" s="5309"/>
    </row>
    <row customHeight="true" hidden="true" ht="18" r="59">
      <c r="A59" s="5396">
        <v>22</v>
      </c>
      <c r="B59" s="5291" t="s">
        <v>5052</v>
      </c>
      <c r="C59" s="5396" t="s">
        <v>5143</v>
      </c>
      <c r="D59" s="5357" t="s">
        <v>5143</v>
      </c>
      <c r="E59" s="5357" t="s">
        <v>5143</v>
      </c>
      <c r="F59" s="5399">
        <v>0</v>
      </c>
      <c r="G59" s="5399">
        <v>0</v>
      </c>
      <c r="H59" s="5400"/>
      <c r="I59" s="5401">
        <f>VLOOKUP(C59,'Data Products'!$A:$J,2,0)</f>
      </c>
      <c r="J59" s="5360">
        <f t="shared" si="6"/>
      </c>
      <c r="K59" s="5361">
        <v>45861</v>
      </c>
      <c r="L59" s="5299">
        <f t="shared" si="29"/>
      </c>
      <c r="M59" s="5295">
        <v>94</v>
      </c>
      <c r="N59" s="5314">
        <v>361</v>
      </c>
      <c r="O59" s="5295"/>
      <c r="P59" s="5295"/>
      <c r="Q59" s="5291" t="s">
        <v>5145</v>
      </c>
      <c r="R59" s="5374"/>
      <c r="S59" s="5374"/>
      <c r="T59" s="5403"/>
      <c r="U59" s="5374"/>
      <c r="V59" s="5374"/>
      <c r="W59" s="5374"/>
      <c r="X59" s="5374"/>
      <c r="Y59" s="5374"/>
      <c r="Z59" s="5374"/>
      <c r="AA59" s="5374"/>
      <c r="AB59" s="5404">
        <f t="shared" si="20"/>
      </c>
      <c r="AC59" s="5315">
        <f t="shared" si="17"/>
      </c>
      <c r="AD59" s="5302">
        <f t="shared" si="9"/>
      </c>
      <c r="AE59" s="5316">
        <f t="shared" si="32"/>
      </c>
      <c r="AF59" s="5405">
        <f>VLOOKUP(C59,'Data Products'!$A:$J,10,0)</f>
      </c>
      <c r="AG59" s="5406">
        <f t="shared" si="12"/>
      </c>
      <c r="AH59" s="5305"/>
      <c r="AI59" s="5407" t="s">
        <v>5146</v>
      </c>
      <c r="AJ59" s="5412"/>
      <c r="AK59" s="5309"/>
      <c r="AL59" s="5308"/>
      <c r="AM59" s="5309"/>
      <c r="AN59" s="5309"/>
    </row>
    <row customHeight="true" hidden="true" ht="18" r="60">
      <c r="A60" s="5396">
        <v>23</v>
      </c>
      <c r="B60" s="5291" t="s">
        <v>5065</v>
      </c>
      <c r="C60" s="5396" t="s">
        <v>5147</v>
      </c>
      <c r="D60" s="5416"/>
      <c r="E60" s="5416"/>
      <c r="F60" s="5399">
        <v>0</v>
      </c>
      <c r="G60" s="5399">
        <v>0</v>
      </c>
      <c r="H60" s="5400"/>
      <c r="I60" s="5401">
        <f>VLOOKUP(C60,'Data Products'!$A:$J,2,0)</f>
      </c>
      <c r="J60" s="5360">
        <f t="shared" si="6"/>
      </c>
      <c r="K60" s="5361">
        <v>45862</v>
      </c>
      <c r="L60" s="5299">
        <f t="shared" si="29"/>
      </c>
      <c r="M60" s="5295">
        <v>0</v>
      </c>
      <c r="N60" s="5295">
        <v>0</v>
      </c>
      <c r="O60" s="5295"/>
      <c r="P60" s="5295"/>
      <c r="Q60" s="5291" t="s">
        <v>5148</v>
      </c>
      <c r="R60" s="5374"/>
      <c r="S60" s="5374"/>
      <c r="T60" s="5403"/>
      <c r="U60" s="5374"/>
      <c r="V60" s="5374"/>
      <c r="W60" s="5374"/>
      <c r="X60" s="5374"/>
      <c r="Y60" s="5374"/>
      <c r="Z60" s="5374"/>
      <c r="AA60" s="5374"/>
      <c r="AB60" s="5404">
        <f t="shared" si="20"/>
      </c>
      <c r="AC60" s="5315">
        <f t="shared" si="17"/>
      </c>
      <c r="AD60" s="5302">
        <f t="shared" si="9"/>
      </c>
      <c r="AE60" s="5316">
        <f t="shared" si="32"/>
      </c>
      <c r="AF60" s="5405">
        <f>VLOOKUP(C60,'Data Products'!$A:$J,10,0)</f>
      </c>
      <c r="AG60" s="5406">
        <f t="shared" si="12"/>
      </c>
      <c r="AH60" s="5305">
        <f t="shared" ref="AH60:AH75" si="2">IF(J60&lt;=90,F60,0)</f>
      </c>
      <c r="AI60" s="5409"/>
      <c r="AJ60" s="5412"/>
      <c r="AK60" s="5309"/>
      <c r="AL60" s="5308"/>
      <c r="AM60" s="5309"/>
      <c r="AN60" s="5309"/>
    </row>
    <row customHeight="true" hidden="true" ht="18" r="61">
      <c r="A61" s="5396">
        <v>24</v>
      </c>
      <c r="B61" s="5291" t="s">
        <v>5065</v>
      </c>
      <c r="C61" s="5396" t="s">
        <v>5149</v>
      </c>
      <c r="D61" s="5416"/>
      <c r="E61" s="5416"/>
      <c r="F61" s="5399">
        <v>0</v>
      </c>
      <c r="G61" s="5399">
        <v>0</v>
      </c>
      <c r="H61" s="5400"/>
      <c r="I61" s="5401">
        <f>VLOOKUP(C61,'Data Products'!$A:$J,2,0)</f>
      </c>
      <c r="J61" s="5360">
        <f t="shared" si="6"/>
      </c>
      <c r="K61" s="5361">
        <v>45863</v>
      </c>
      <c r="L61" s="5299">
        <f t="shared" si="29"/>
      </c>
      <c r="M61" s="5295">
        <v>0</v>
      </c>
      <c r="N61" s="5295">
        <v>0</v>
      </c>
      <c r="O61" s="5295"/>
      <c r="P61" s="5295"/>
      <c r="Q61" s="5291" t="s">
        <v>5109</v>
      </c>
      <c r="R61" s="5374"/>
      <c r="S61" s="5374"/>
      <c r="T61" s="5403"/>
      <c r="U61" s="5374"/>
      <c r="V61" s="5374"/>
      <c r="W61" s="5374"/>
      <c r="X61" s="5374"/>
      <c r="Y61" s="5374"/>
      <c r="Z61" s="5374"/>
      <c r="AA61" s="5374"/>
      <c r="AB61" s="5404">
        <f t="shared" si="20"/>
      </c>
      <c r="AC61" s="5315">
        <f t="shared" si="17"/>
      </c>
      <c r="AD61" s="5302">
        <f t="shared" si="9"/>
      </c>
      <c r="AE61" s="5316">
        <f t="shared" si="32"/>
      </c>
      <c r="AF61" s="5405">
        <f>VLOOKUP(C61,'Data Products'!$A:$J,10,0)</f>
      </c>
      <c r="AG61" s="5406">
        <f t="shared" si="12"/>
      </c>
      <c r="AH61" s="5305">
        <f t="shared" si="2"/>
      </c>
      <c r="AI61" s="5409"/>
      <c r="AJ61" s="5412"/>
      <c r="AK61" s="5309"/>
      <c r="AL61" s="5308"/>
      <c r="AM61" s="5309"/>
      <c r="AN61" s="5309"/>
    </row>
    <row customHeight="true" hidden="true" ht="18" r="62">
      <c r="A62" s="5396">
        <v>25</v>
      </c>
      <c r="B62" s="5291" t="s">
        <v>5065</v>
      </c>
      <c r="C62" s="5396" t="s">
        <v>5150</v>
      </c>
      <c r="D62" s="5416"/>
      <c r="E62" s="5416"/>
      <c r="F62" s="5399">
        <v>0</v>
      </c>
      <c r="G62" s="5399">
        <v>0</v>
      </c>
      <c r="H62" s="5400"/>
      <c r="I62" s="5401">
        <f>VLOOKUP(C62,'Data Products'!$A:$J,2,0)</f>
      </c>
      <c r="J62" s="5360">
        <f t="shared" si="6"/>
      </c>
      <c r="K62" s="5361">
        <v>45864</v>
      </c>
      <c r="L62" s="5299">
        <f t="shared" si="29"/>
      </c>
      <c r="M62" s="5295">
        <v>0</v>
      </c>
      <c r="N62" s="5295">
        <v>0</v>
      </c>
      <c r="O62" s="5295"/>
      <c r="P62" s="5295"/>
      <c r="Q62" s="5291" t="s">
        <v>5109</v>
      </c>
      <c r="R62" s="5374"/>
      <c r="S62" s="5374"/>
      <c r="T62" s="5403"/>
      <c r="U62" s="5374"/>
      <c r="V62" s="5374"/>
      <c r="W62" s="5374"/>
      <c r="X62" s="5374"/>
      <c r="Y62" s="5374"/>
      <c r="Z62" s="5374"/>
      <c r="AA62" s="5374"/>
      <c r="AB62" s="5404">
        <f t="shared" si="20"/>
      </c>
      <c r="AC62" s="5315">
        <f t="shared" si="17"/>
      </c>
      <c r="AD62" s="5302">
        <f t="shared" si="9"/>
      </c>
      <c r="AE62" s="5316">
        <f t="shared" si="32"/>
      </c>
      <c r="AF62" s="5405">
        <f>VLOOKUP(C62,'Data Products'!$A:$J,10,0)</f>
      </c>
      <c r="AG62" s="5406">
        <f t="shared" si="12"/>
      </c>
      <c r="AH62" s="5305">
        <f t="shared" si="2"/>
      </c>
      <c r="AI62" s="5409"/>
      <c r="AJ62" s="5412"/>
      <c r="AK62" s="5309"/>
      <c r="AL62" s="5308"/>
      <c r="AM62" s="5309"/>
      <c r="AN62" s="5309"/>
    </row>
    <row customHeight="true" hidden="true" ht="18" r="63">
      <c r="A63" s="5396">
        <v>26</v>
      </c>
      <c r="B63" s="5291" t="s">
        <v>5065</v>
      </c>
      <c r="C63" s="5396" t="s">
        <v>5151</v>
      </c>
      <c r="D63" s="5416"/>
      <c r="E63" s="5416"/>
      <c r="F63" s="5399">
        <v>0</v>
      </c>
      <c r="G63" s="5399">
        <v>0</v>
      </c>
      <c r="H63" s="5400" t="s">
        <v>5152</v>
      </c>
      <c r="I63" s="5401">
        <f>VLOOKUP(C63,'Data Products'!$A:$J,2,0)</f>
      </c>
      <c r="J63" s="5360">
        <f t="shared" si="6"/>
      </c>
      <c r="K63" s="5361">
        <v>45865</v>
      </c>
      <c r="L63" s="5299">
        <f t="shared" si="29"/>
      </c>
      <c r="M63" s="5295">
        <v>0</v>
      </c>
      <c r="N63" s="5295">
        <v>0</v>
      </c>
      <c r="O63" s="5295"/>
      <c r="P63" s="5295"/>
      <c r="Q63" s="5291" t="s">
        <v>5153</v>
      </c>
      <c r="R63" s="5374"/>
      <c r="S63" s="5374"/>
      <c r="T63" s="5417"/>
      <c r="U63" s="5374"/>
      <c r="V63" s="5374"/>
      <c r="W63" s="5374"/>
      <c r="X63" s="5374"/>
      <c r="Y63" s="5374"/>
      <c r="Z63" s="5374"/>
      <c r="AA63" s="5374"/>
      <c r="AB63" s="5404">
        <f t="shared" si="20"/>
      </c>
      <c r="AC63" s="5315">
        <f t="shared" si="17"/>
      </c>
      <c r="AD63" s="5302">
        <f t="shared" si="9"/>
      </c>
      <c r="AE63" s="5316">
        <f t="shared" si="32"/>
      </c>
      <c r="AF63" s="5405">
        <f>VLOOKUP(C63,'Data Products'!$A:$J,10,0)</f>
      </c>
      <c r="AG63" s="5406">
        <f t="shared" si="12"/>
      </c>
      <c r="AH63" s="5305">
        <f t="shared" si="2"/>
      </c>
      <c r="AI63" s="5409"/>
      <c r="AJ63" s="5412"/>
      <c r="AK63" s="5309">
        <v>50</v>
      </c>
      <c r="AL63" s="5308"/>
      <c r="AM63" s="5309"/>
      <c r="AN63" s="5309"/>
    </row>
    <row customHeight="true" hidden="true" ht="18" r="64">
      <c r="A64" s="5396">
        <v>27</v>
      </c>
      <c r="B64" s="5291" t="s">
        <v>5065</v>
      </c>
      <c r="C64" s="5396" t="s">
        <v>5154</v>
      </c>
      <c r="D64" s="5416"/>
      <c r="E64" s="5416"/>
      <c r="F64" s="5399">
        <v>0</v>
      </c>
      <c r="G64" s="5399">
        <v>0</v>
      </c>
      <c r="H64" s="5400"/>
      <c r="I64" s="5401">
        <f>VLOOKUP(C64,'Data Products'!$A:$J,2,0)</f>
      </c>
      <c r="J64" s="5360">
        <f t="shared" si="6"/>
      </c>
      <c r="K64" s="5361">
        <v>45866</v>
      </c>
      <c r="L64" s="5299">
        <f t="shared" si="29"/>
      </c>
      <c r="M64" s="5295">
        <v>0</v>
      </c>
      <c r="N64" s="5295">
        <v>0</v>
      </c>
      <c r="O64" s="5295"/>
      <c r="P64" s="5295"/>
      <c r="Q64" s="5291" t="s">
        <v>5153</v>
      </c>
      <c r="R64" s="5370"/>
      <c r="S64" s="5370"/>
      <c r="T64" s="5417"/>
      <c r="U64" s="5374"/>
      <c r="V64" s="5370"/>
      <c r="W64" s="5370"/>
      <c r="X64" s="5370"/>
      <c r="Y64" s="5370"/>
      <c r="Z64" s="5370"/>
      <c r="AA64" s="5370"/>
      <c r="AB64" s="5404">
        <f t="shared" si="20"/>
      </c>
      <c r="AC64" s="5315">
        <f t="shared" si="17"/>
      </c>
      <c r="AD64" s="5302">
        <f t="shared" si="9"/>
      </c>
      <c r="AE64" s="5316">
        <f t="shared" si="32"/>
      </c>
      <c r="AF64" s="5405">
        <f>VLOOKUP(C64,'Data Products'!$A:$J,10,0)</f>
      </c>
      <c r="AG64" s="5406">
        <f t="shared" si="12"/>
      </c>
      <c r="AH64" s="5305">
        <f t="shared" si="2"/>
      </c>
      <c r="AI64" s="5409"/>
      <c r="AJ64" s="5412"/>
      <c r="AK64" s="5309">
        <v>80</v>
      </c>
      <c r="AL64" s="5308"/>
      <c r="AM64" s="5309"/>
      <c r="AN64" s="5309"/>
    </row>
    <row customHeight="true" hidden="true" ht="18" r="65">
      <c r="A65" s="5396">
        <v>28</v>
      </c>
      <c r="B65" s="5291" t="s">
        <v>5065</v>
      </c>
      <c r="C65" s="5396" t="s">
        <v>5155</v>
      </c>
      <c r="D65" s="5416"/>
      <c r="E65" s="5416"/>
      <c r="F65" s="5399">
        <v>0</v>
      </c>
      <c r="G65" s="5399">
        <v>0</v>
      </c>
      <c r="H65" s="5400"/>
      <c r="I65" s="5401">
        <f>VLOOKUP(C65,'Data Products'!$A:$J,2,0)</f>
      </c>
      <c r="J65" s="5360">
        <f t="shared" si="6"/>
      </c>
      <c r="K65" s="5361">
        <v>45867</v>
      </c>
      <c r="L65" s="5299">
        <f t="shared" si="29"/>
      </c>
      <c r="M65" s="5295">
        <v>0</v>
      </c>
      <c r="N65" s="5295">
        <v>0</v>
      </c>
      <c r="O65" s="5295"/>
      <c r="P65" s="5295"/>
      <c r="Q65" s="5291" t="s">
        <v>5153</v>
      </c>
      <c r="R65" s="5370"/>
      <c r="S65" s="5370"/>
      <c r="T65" s="5403"/>
      <c r="U65" s="5374"/>
      <c r="V65" s="5370"/>
      <c r="W65" s="5370"/>
      <c r="X65" s="5370"/>
      <c r="Y65" s="5370"/>
      <c r="Z65" s="5370"/>
      <c r="AA65" s="5370"/>
      <c r="AB65" s="5404">
        <f t="shared" si="20"/>
      </c>
      <c r="AC65" s="5311">
        <f t="shared" si="17"/>
      </c>
      <c r="AD65" s="5302">
        <f t="shared" si="9"/>
      </c>
      <c r="AE65" s="5312">
        <f t="shared" si="32"/>
      </c>
      <c r="AF65" s="5405">
        <f>VLOOKUP(C65,'Data Products'!$A:$J,10,0)</f>
      </c>
      <c r="AG65" s="5406">
        <f t="shared" si="12"/>
      </c>
      <c r="AH65" s="5305">
        <f t="shared" si="2"/>
      </c>
      <c r="AI65" s="5409"/>
      <c r="AJ65" s="5412"/>
      <c r="AK65" s="5309">
        <v>60</v>
      </c>
      <c r="AL65" s="5308"/>
      <c r="AM65" s="5309"/>
      <c r="AN65" s="5309"/>
    </row>
    <row customHeight="true" hidden="true" ht="18" r="66">
      <c r="A66" s="5396">
        <v>29</v>
      </c>
      <c r="B66" s="5291" t="s">
        <v>5065</v>
      </c>
      <c r="C66" s="5396" t="s">
        <v>5156</v>
      </c>
      <c r="D66" s="5416"/>
      <c r="E66" s="5416"/>
      <c r="F66" s="5399">
        <v>0</v>
      </c>
      <c r="G66" s="5399">
        <v>0</v>
      </c>
      <c r="H66" s="5400" t="s">
        <v>5157</v>
      </c>
      <c r="I66" s="5401">
        <f>VLOOKUP(C66,'Data Products'!$A:$J,2,0)</f>
      </c>
      <c r="J66" s="5360">
        <f t="shared" si="6"/>
      </c>
      <c r="K66" s="5361">
        <v>45868</v>
      </c>
      <c r="L66" s="5299">
        <f t="shared" si="29"/>
      </c>
      <c r="M66" s="5295">
        <v>0</v>
      </c>
      <c r="N66" s="5295">
        <v>0</v>
      </c>
      <c r="O66" s="5295"/>
      <c r="P66" s="5295"/>
      <c r="Q66" s="5291" t="s">
        <v>5153</v>
      </c>
      <c r="R66" s="5370"/>
      <c r="S66" s="5370"/>
      <c r="T66" s="5403"/>
      <c r="U66" s="5374"/>
      <c r="V66" s="5370"/>
      <c r="W66" s="5370"/>
      <c r="X66" s="5370"/>
      <c r="Y66" s="5370"/>
      <c r="Z66" s="5370"/>
      <c r="AA66" s="5370"/>
      <c r="AB66" s="5404">
        <f t="shared" si="20"/>
      </c>
      <c r="AC66" s="5311">
        <f t="shared" si="17"/>
      </c>
      <c r="AD66" s="5302">
        <f t="shared" si="9"/>
      </c>
      <c r="AE66" s="5312">
        <f t="shared" si="32"/>
      </c>
      <c r="AF66" s="5405">
        <f>VLOOKUP(C66,'Data Products'!$A:$J,10,0)</f>
      </c>
      <c r="AG66" s="5406">
        <f t="shared" si="12"/>
      </c>
      <c r="AH66" s="5305">
        <f t="shared" si="2"/>
      </c>
      <c r="AI66" s="5409"/>
      <c r="AJ66" s="5412"/>
      <c r="AK66" s="5309">
        <v>40</v>
      </c>
      <c r="AL66" s="5308"/>
      <c r="AM66" s="5309"/>
      <c r="AN66" s="5309"/>
    </row>
    <row customHeight="true" hidden="true" ht="18" r="67">
      <c r="A67" s="5396">
        <v>30</v>
      </c>
      <c r="B67" s="5291" t="s">
        <v>5065</v>
      </c>
      <c r="C67" s="5396" t="s">
        <v>5158</v>
      </c>
      <c r="D67" s="5416"/>
      <c r="E67" s="5416"/>
      <c r="F67" s="5399">
        <v>0</v>
      </c>
      <c r="G67" s="5399">
        <v>0</v>
      </c>
      <c r="H67" s="5400"/>
      <c r="I67" s="5401">
        <f>VLOOKUP(C67,'Data Products'!$A:$J,2,0)</f>
      </c>
      <c r="J67" s="5360">
        <f t="shared" si="6"/>
      </c>
      <c r="K67" s="5361">
        <v>45869</v>
      </c>
      <c r="L67" s="5299">
        <f t="shared" si="29"/>
      </c>
      <c r="M67" s="5295">
        <v>0</v>
      </c>
      <c r="N67" s="5295">
        <v>0</v>
      </c>
      <c r="O67" s="5295"/>
      <c r="P67" s="5295"/>
      <c r="Q67" s="5291" t="s">
        <v>5153</v>
      </c>
      <c r="R67" s="5370"/>
      <c r="S67" s="5370"/>
      <c r="T67" s="5403"/>
      <c r="U67" s="5374"/>
      <c r="V67" s="5370"/>
      <c r="W67" s="5370"/>
      <c r="X67" s="5370"/>
      <c r="Y67" s="5370"/>
      <c r="Z67" s="5370"/>
      <c r="AA67" s="5370"/>
      <c r="AB67" s="5404">
        <f t="shared" si="20"/>
      </c>
      <c r="AC67" s="5311">
        <f t="shared" si="17"/>
      </c>
      <c r="AD67" s="5302">
        <f t="shared" si="9"/>
      </c>
      <c r="AE67" s="5312">
        <f t="shared" si="32"/>
      </c>
      <c r="AF67" s="5405">
        <f>VLOOKUP(C67,'Data Products'!$A:$J,10,0)</f>
      </c>
      <c r="AG67" s="5406">
        <f t="shared" si="12"/>
      </c>
      <c r="AH67" s="5305">
        <f t="shared" si="2"/>
      </c>
      <c r="AI67" s="5409"/>
      <c r="AJ67" s="5412"/>
      <c r="AK67" s="5309"/>
      <c r="AL67" s="5308"/>
      <c r="AM67" s="5309"/>
      <c r="AN67" s="5309"/>
    </row>
    <row customHeight="true" hidden="true" ht="18" r="68">
      <c r="A68" s="5396">
        <v>31</v>
      </c>
      <c r="B68" s="5291" t="s">
        <v>5065</v>
      </c>
      <c r="C68" s="5396" t="s">
        <v>5159</v>
      </c>
      <c r="D68" s="5416"/>
      <c r="E68" s="5416"/>
      <c r="F68" s="5399">
        <v>0</v>
      </c>
      <c r="G68" s="5399">
        <v>0</v>
      </c>
      <c r="H68" s="5400"/>
      <c r="I68" s="5401">
        <f>VLOOKUP(C68,'Data Products'!$A:$J,2,0)</f>
      </c>
      <c r="J68" s="5360">
        <f t="shared" si="6"/>
      </c>
      <c r="K68" s="5361">
        <v>45870</v>
      </c>
      <c r="L68" s="5299">
        <f t="shared" si="29"/>
      </c>
      <c r="M68" s="5295">
        <v>0</v>
      </c>
      <c r="N68" s="5295">
        <v>0</v>
      </c>
      <c r="O68" s="5295"/>
      <c r="P68" s="5295"/>
      <c r="Q68" s="5291" t="s">
        <v>5153</v>
      </c>
      <c r="R68" s="5370"/>
      <c r="S68" s="5370"/>
      <c r="T68" s="5403"/>
      <c r="U68" s="5374"/>
      <c r="V68" s="5370"/>
      <c r="W68" s="5370"/>
      <c r="X68" s="5370"/>
      <c r="Y68" s="5370"/>
      <c r="Z68" s="5370"/>
      <c r="AA68" s="5370"/>
      <c r="AB68" s="5404">
        <f t="shared" si="20"/>
      </c>
      <c r="AC68" s="5315">
        <f t="shared" si="17"/>
      </c>
      <c r="AD68" s="5302">
        <f t="shared" si="9"/>
      </c>
      <c r="AE68" s="5316">
        <f t="shared" si="32"/>
      </c>
      <c r="AF68" s="5405">
        <f>VLOOKUP(C68,'Data Products'!$A:$J,10,0)</f>
      </c>
      <c r="AG68" s="5406">
        <f t="shared" si="12"/>
      </c>
      <c r="AH68" s="5305">
        <f t="shared" si="2"/>
      </c>
      <c r="AI68" s="5409"/>
      <c r="AJ68" s="5412"/>
      <c r="AK68" s="5309"/>
      <c r="AL68" s="5308"/>
      <c r="AM68" s="5309"/>
      <c r="AN68" s="5309"/>
    </row>
    <row customHeight="true" hidden="true" ht="18" r="69">
      <c r="A69" s="5396">
        <v>32</v>
      </c>
      <c r="B69" s="5291" t="s">
        <v>5065</v>
      </c>
      <c r="C69" s="5396" t="s">
        <v>5160</v>
      </c>
      <c r="D69" s="5416"/>
      <c r="E69" s="5416"/>
      <c r="F69" s="5399">
        <v>0</v>
      </c>
      <c r="G69" s="5399">
        <v>0</v>
      </c>
      <c r="H69" s="5400"/>
      <c r="I69" s="5401">
        <f>VLOOKUP(C69,'Data Products'!$A:$J,2,0)</f>
      </c>
      <c r="J69" s="5360">
        <f t="shared" si="6"/>
      </c>
      <c r="K69" s="5361">
        <v>45871</v>
      </c>
      <c r="L69" s="5299">
        <f t="shared" si="29"/>
      </c>
      <c r="M69" s="5295">
        <v>0</v>
      </c>
      <c r="N69" s="5295">
        <v>0</v>
      </c>
      <c r="O69" s="5295"/>
      <c r="P69" s="5295"/>
      <c r="Q69" s="5291" t="s">
        <v>5161</v>
      </c>
      <c r="R69" s="5370"/>
      <c r="S69" s="5370"/>
      <c r="T69" s="5403"/>
      <c r="U69" s="5374"/>
      <c r="V69" s="5370"/>
      <c r="W69" s="5370"/>
      <c r="X69" s="5370"/>
      <c r="Y69" s="5370"/>
      <c r="Z69" s="5370"/>
      <c r="AA69" s="5370"/>
      <c r="AB69" s="5404">
        <f t="shared" si="20"/>
      </c>
      <c r="AC69" s="5311">
        <f t="shared" si="17"/>
      </c>
      <c r="AD69" s="5302">
        <f t="shared" si="9"/>
      </c>
      <c r="AE69" s="5312">
        <f t="shared" si="32"/>
      </c>
      <c r="AF69" s="5405">
        <f>VLOOKUP(C69,'Data Products'!$A:$J,10,0)</f>
      </c>
      <c r="AG69" s="5406">
        <f t="shared" si="12"/>
      </c>
      <c r="AH69" s="5305">
        <f t="shared" si="2"/>
      </c>
      <c r="AI69" s="5409"/>
      <c r="AJ69" s="5412"/>
      <c r="AK69" s="5309"/>
      <c r="AL69" s="5308"/>
      <c r="AM69" s="5309"/>
      <c r="AN69" s="5309"/>
    </row>
    <row customHeight="true" hidden="true" ht="18" r="70">
      <c r="A70" s="5396">
        <v>33</v>
      </c>
      <c r="B70" s="5291" t="s">
        <v>5065</v>
      </c>
      <c r="C70" s="5396" t="s">
        <v>5162</v>
      </c>
      <c r="D70" s="5416"/>
      <c r="E70" s="5416"/>
      <c r="F70" s="5399">
        <v>0</v>
      </c>
      <c r="G70" s="5399">
        <v>0</v>
      </c>
      <c r="H70" s="5400"/>
      <c r="I70" s="5401">
        <f>VLOOKUP(C70,'Data Products'!$A:$J,2,0)</f>
      </c>
      <c r="J70" s="5360">
        <f t="shared" si="6"/>
      </c>
      <c r="K70" s="5361">
        <v>45872</v>
      </c>
      <c r="L70" s="5299">
        <f t="shared" si="29"/>
      </c>
      <c r="M70" s="5295">
        <v>0</v>
      </c>
      <c r="N70" s="5295">
        <v>0</v>
      </c>
      <c r="O70" s="5295"/>
      <c r="P70" s="5295"/>
      <c r="Q70" s="5291" t="s">
        <v>5161</v>
      </c>
      <c r="R70" s="5370"/>
      <c r="S70" s="5370"/>
      <c r="T70" s="5403"/>
      <c r="U70" s="5374"/>
      <c r="V70" s="5370"/>
      <c r="W70" s="5370"/>
      <c r="X70" s="5370"/>
      <c r="Y70" s="5370"/>
      <c r="Z70" s="5370"/>
      <c r="AA70" s="5370"/>
      <c r="AB70" s="5404">
        <f t="shared" si="20"/>
      </c>
      <c r="AC70" s="5311">
        <f t="shared" si="17"/>
      </c>
      <c r="AD70" s="5302">
        <f t="shared" si="9"/>
      </c>
      <c r="AE70" s="5312">
        <f t="shared" si="32"/>
      </c>
      <c r="AF70" s="5405">
        <f>VLOOKUP(C70,'Data Products'!$A:$J,10,0)</f>
      </c>
      <c r="AG70" s="5406">
        <f t="shared" si="12"/>
      </c>
      <c r="AH70" s="5305">
        <f t="shared" si="2"/>
      </c>
      <c r="AI70" s="5409"/>
      <c r="AJ70" s="5412"/>
      <c r="AK70" s="5309"/>
      <c r="AL70" s="5308"/>
      <c r="AM70" s="5309"/>
      <c r="AN70" s="5309"/>
    </row>
    <row customHeight="true" hidden="true" ht="18" r="71">
      <c r="A71" s="5396">
        <v>34</v>
      </c>
      <c r="B71" s="5325" t="s">
        <v>5065</v>
      </c>
      <c r="C71" s="5326" t="s">
        <v>5163</v>
      </c>
      <c r="D71" s="5416"/>
      <c r="E71" s="5416"/>
      <c r="F71" s="5399">
        <v>0</v>
      </c>
      <c r="G71" s="5399">
        <v>0</v>
      </c>
      <c r="H71" s="5400"/>
      <c r="I71" s="5401">
        <f>VLOOKUP(C71,'Data Products'!$A:$J,2,0)</f>
      </c>
      <c r="J71" s="5360">
        <f t="shared" si="6"/>
      </c>
      <c r="K71" s="5361">
        <v>45873</v>
      </c>
      <c r="L71" s="5299">
        <f t="shared" si="29"/>
      </c>
      <c r="M71" s="5295">
        <v>0</v>
      </c>
      <c r="N71" s="5295">
        <v>0</v>
      </c>
      <c r="O71" s="5317"/>
      <c r="P71" s="5317"/>
      <c r="Q71" s="5291" t="s">
        <v>5161</v>
      </c>
      <c r="R71" s="5370"/>
      <c r="S71" s="5370"/>
      <c r="T71" s="5403"/>
      <c r="U71" s="5370"/>
      <c r="V71" s="5370"/>
      <c r="W71" s="5370"/>
      <c r="X71" s="5370"/>
      <c r="Y71" s="5370"/>
      <c r="Z71" s="5370"/>
      <c r="AA71" s="5370"/>
      <c r="AB71" s="5404">
        <f t="shared" si="20"/>
      </c>
      <c r="AC71" s="5311">
        <f t="shared" si="17"/>
      </c>
      <c r="AD71" s="5302">
        <f t="shared" si="9"/>
      </c>
      <c r="AE71" s="5312">
        <f t="shared" si="32"/>
      </c>
      <c r="AF71" s="5405">
        <f>VLOOKUP(C71,'Data Products'!$A:$J,10,0)</f>
      </c>
      <c r="AG71" s="5406">
        <f t="shared" si="12"/>
      </c>
      <c r="AH71" s="5305">
        <f t="shared" si="2"/>
      </c>
      <c r="AI71" s="5409"/>
      <c r="AJ71" s="5412"/>
      <c r="AK71" s="5309"/>
      <c r="AL71" s="5308"/>
      <c r="AM71" s="5309"/>
      <c r="AN71" s="5309"/>
    </row>
    <row customHeight="true" hidden="true" ht="18" r="72">
      <c r="A72" s="5396">
        <v>35</v>
      </c>
      <c r="B72" s="5396" t="s">
        <v>5046</v>
      </c>
      <c r="C72" s="5396" t="s">
        <v>5164</v>
      </c>
      <c r="D72" s="5357" t="s">
        <v>5165</v>
      </c>
      <c r="E72" s="5357" t="s">
        <v>5165</v>
      </c>
      <c r="F72" s="5399">
        <v>0</v>
      </c>
      <c r="G72" s="5399">
        <v>0</v>
      </c>
      <c r="H72" s="5418"/>
      <c r="I72" s="5401">
        <f>VLOOKUP(C72,'Data Products'!$A:$J,2,0)</f>
      </c>
      <c r="J72" s="5360">
        <f t="shared" si="6"/>
      </c>
      <c r="K72" s="5361">
        <v>45874</v>
      </c>
      <c r="L72" s="5299">
        <f t="shared" si="29"/>
      </c>
      <c r="M72" s="5317">
        <v>0</v>
      </c>
      <c r="N72" s="5317">
        <v>4</v>
      </c>
      <c r="O72" s="5295"/>
      <c r="P72" s="5295"/>
      <c r="Q72" s="5325" t="s">
        <v>5166</v>
      </c>
      <c r="R72" s="5370"/>
      <c r="S72" s="5370"/>
      <c r="T72" s="5403"/>
      <c r="U72" s="5370"/>
      <c r="V72" s="5370"/>
      <c r="W72" s="5370"/>
      <c r="X72" s="5370"/>
      <c r="Y72" s="5370"/>
      <c r="Z72" s="5370"/>
      <c r="AA72" s="5370"/>
      <c r="AB72" s="5404">
        <f t="shared" si="20"/>
      </c>
      <c r="AC72" s="5315">
        <f t="shared" si="17"/>
      </c>
      <c r="AD72" s="5302">
        <f t="shared" si="9"/>
      </c>
      <c r="AE72" s="5316">
        <f t="shared" si="32"/>
      </c>
      <c r="AF72" s="5405">
        <f>VLOOKUP(C72,'Data Products'!$A:$J,10,0)</f>
      </c>
      <c r="AG72" s="5406">
        <f t="shared" si="12"/>
      </c>
      <c r="AH72" s="5305">
        <f t="shared" si="2"/>
      </c>
      <c r="AI72" s="5409"/>
      <c r="AJ72" s="5412"/>
      <c r="AK72" s="5309">
        <v>50</v>
      </c>
      <c r="AL72" s="5308"/>
      <c r="AM72" s="5309"/>
      <c r="AN72" s="5309"/>
    </row>
    <row customHeight="true" hidden="true" ht="18" r="73">
      <c r="A73" s="5396">
        <v>36</v>
      </c>
      <c r="B73" s="5413" t="s">
        <v>5115</v>
      </c>
      <c r="C73" s="5419" t="s">
        <v>5167</v>
      </c>
      <c r="D73" s="5416"/>
      <c r="E73" s="5416"/>
      <c r="F73" s="5399">
        <v>0</v>
      </c>
      <c r="G73" s="5399">
        <v>0</v>
      </c>
      <c r="H73" s="5400"/>
      <c r="I73" s="5401">
        <f>VLOOKUP(C73,'Data Products'!$A:$J,2,0)</f>
      </c>
      <c r="J73" s="5360">
        <f t="shared" si="6"/>
      </c>
      <c r="K73" s="5361">
        <v>45875</v>
      </c>
      <c r="L73" s="5299">
        <f t="shared" si="29"/>
      </c>
      <c r="M73" s="5295">
        <v>0</v>
      </c>
      <c r="N73" s="5295">
        <v>0</v>
      </c>
      <c r="O73" s="5322"/>
      <c r="P73" s="5322"/>
      <c r="Q73" s="5291" t="s">
        <v>5166</v>
      </c>
      <c r="R73" s="5370"/>
      <c r="S73" s="5370"/>
      <c r="T73" s="5403"/>
      <c r="U73" s="5370"/>
      <c r="V73" s="5370"/>
      <c r="W73" s="5370"/>
      <c r="X73" s="5370"/>
      <c r="Y73" s="5370"/>
      <c r="Z73" s="5370"/>
      <c r="AA73" s="5370"/>
      <c r="AB73" s="5404">
        <f t="shared" si="20"/>
      </c>
      <c r="AC73" s="5315">
        <f t="shared" si="17"/>
      </c>
      <c r="AD73" s="5302">
        <f t="shared" si="9"/>
      </c>
      <c r="AE73" s="5316">
        <f t="shared" si="32"/>
      </c>
      <c r="AF73" s="5405">
        <f>VLOOKUP(C73,'Data Products'!$A:$J,10,0)</f>
      </c>
      <c r="AG73" s="5406">
        <f t="shared" si="12"/>
      </c>
      <c r="AH73" s="5305">
        <f t="shared" si="2"/>
      </c>
      <c r="AI73" s="5409"/>
      <c r="AJ73" s="5420"/>
      <c r="AK73" s="5343"/>
      <c r="AL73" s="5342"/>
      <c r="AM73" s="5343"/>
      <c r="AN73" s="5343"/>
    </row>
    <row customHeight="true" hidden="true" ht="18" r="74">
      <c r="A74" s="5396">
        <v>37</v>
      </c>
      <c r="B74" s="5413" t="s">
        <v>5115</v>
      </c>
      <c r="C74" s="5396" t="s">
        <v>5168</v>
      </c>
      <c r="D74" s="5416"/>
      <c r="E74" s="5416"/>
      <c r="F74" s="5399">
        <v>0</v>
      </c>
      <c r="G74" s="5399">
        <v>0</v>
      </c>
      <c r="H74" s="5421"/>
      <c r="I74" s="5401">
        <f>VLOOKUP(C74,'Data Products'!$A:$J,2,0)</f>
      </c>
      <c r="J74" s="5360">
        <f t="shared" si="6"/>
      </c>
      <c r="K74" s="5361">
        <v>45876</v>
      </c>
      <c r="L74" s="5299">
        <f t="shared" si="29"/>
      </c>
      <c r="M74" s="5295">
        <v>0</v>
      </c>
      <c r="N74" s="5295">
        <v>0</v>
      </c>
      <c r="O74" s="5295"/>
      <c r="P74" s="5295"/>
      <c r="Q74" s="5291" t="s">
        <v>5166</v>
      </c>
      <c r="R74" s="5370"/>
      <c r="S74" s="5370"/>
      <c r="T74" s="5403"/>
      <c r="U74" s="5370"/>
      <c r="V74" s="5370"/>
      <c r="W74" s="5370"/>
      <c r="X74" s="5370"/>
      <c r="Y74" s="5370"/>
      <c r="Z74" s="5370"/>
      <c r="AA74" s="5370"/>
      <c r="AB74" s="5404">
        <f t="shared" si="20"/>
      </c>
      <c r="AC74" s="5315">
        <f t="shared" si="17"/>
      </c>
      <c r="AD74" s="5302">
        <f t="shared" si="9"/>
      </c>
      <c r="AE74" s="5316">
        <f t="shared" si="32"/>
      </c>
      <c r="AF74" s="5405">
        <f>VLOOKUP(C74,'Data Products'!$A:$J,10,0)</f>
      </c>
      <c r="AG74" s="5406">
        <f t="shared" si="12"/>
      </c>
      <c r="AH74" s="5305">
        <f t="shared" si="2"/>
      </c>
      <c r="AI74" s="5409"/>
      <c r="AJ74" s="5412"/>
      <c r="AK74" s="5309"/>
      <c r="AL74" s="5308"/>
      <c r="AM74" s="5309"/>
      <c r="AN74" s="5309"/>
    </row>
    <row customHeight="true" hidden="true" ht="18" r="75">
      <c r="A75" s="5396">
        <v>38</v>
      </c>
      <c r="B75" s="5413" t="s">
        <v>5115</v>
      </c>
      <c r="C75" s="5396" t="s">
        <v>5169</v>
      </c>
      <c r="D75" s="5416"/>
      <c r="E75" s="5416"/>
      <c r="F75" s="5399">
        <v>0</v>
      </c>
      <c r="G75" s="5399">
        <v>0</v>
      </c>
      <c r="H75" s="5421"/>
      <c r="I75" s="5401">
        <f>VLOOKUP(C75,'Data Products'!$A:$J,2,0)</f>
      </c>
      <c r="J75" s="5360">
        <f t="shared" si="6"/>
      </c>
      <c r="K75" s="5361">
        <v>45877</v>
      </c>
      <c r="L75" s="5299">
        <f t="shared" si="29"/>
      </c>
      <c r="M75" s="5295">
        <v>0</v>
      </c>
      <c r="N75" s="5295">
        <v>0</v>
      </c>
      <c r="O75" s="5295"/>
      <c r="P75" s="5295"/>
      <c r="Q75" s="5291" t="s">
        <v>5166</v>
      </c>
      <c r="R75" s="5370"/>
      <c r="S75" s="5370"/>
      <c r="T75" s="5403"/>
      <c r="U75" s="5370"/>
      <c r="V75" s="5370"/>
      <c r="W75" s="5370"/>
      <c r="X75" s="5370"/>
      <c r="Y75" s="5370"/>
      <c r="Z75" s="5370"/>
      <c r="AA75" s="5370"/>
      <c r="AB75" s="5404">
        <f t="shared" si="20"/>
      </c>
      <c r="AC75" s="5315">
        <f t="shared" si="17"/>
      </c>
      <c r="AD75" s="5302">
        <f t="shared" si="9"/>
      </c>
      <c r="AE75" s="5316">
        <f t="shared" si="32"/>
      </c>
      <c r="AF75" s="5405">
        <f>VLOOKUP(C75,'Data Products'!$A:$J,10,0)</f>
      </c>
      <c r="AG75" s="5406">
        <f t="shared" si="12"/>
      </c>
      <c r="AH75" s="5305">
        <f t="shared" si="2"/>
      </c>
      <c r="AI75" s="5409"/>
      <c r="AJ75" s="5412"/>
      <c r="AK75" s="5309"/>
      <c r="AL75" s="5308"/>
      <c r="AM75" s="5309"/>
      <c r="AN75" s="5309"/>
    </row>
    <row customHeight="true" hidden="true" ht="18" r="76">
      <c r="A76" s="5396">
        <v>39</v>
      </c>
      <c r="B76" s="5413" t="s">
        <v>5046</v>
      </c>
      <c r="C76" s="5396" t="s">
        <v>5170</v>
      </c>
      <c r="D76" s="5357" t="s">
        <v>5171</v>
      </c>
      <c r="E76" s="5357" t="s">
        <v>5171</v>
      </c>
      <c r="F76" s="5399">
        <v>0</v>
      </c>
      <c r="G76" s="5399">
        <v>0</v>
      </c>
      <c r="H76" s="5421"/>
      <c r="I76" s="5401">
        <f>VLOOKUP(C76,'Data Products'!$A:$J,2,0)</f>
      </c>
      <c r="J76" s="5360">
        <f t="shared" si="6"/>
      </c>
      <c r="K76" s="5361">
        <v>45878</v>
      </c>
      <c r="L76" s="5299">
        <f t="shared" si="29"/>
      </c>
      <c r="M76" s="5295">
        <v>0</v>
      </c>
      <c r="N76" s="5295">
        <v>2</v>
      </c>
      <c r="O76" s="5295"/>
      <c r="P76" s="5295"/>
      <c r="Q76" s="5291" t="s">
        <v>5172</v>
      </c>
      <c r="R76" s="5370"/>
      <c r="S76" s="5370"/>
      <c r="T76" s="5403"/>
      <c r="U76" s="5370"/>
      <c r="V76" s="5370"/>
      <c r="W76" s="5370"/>
      <c r="X76" s="5370"/>
      <c r="Y76" s="5370"/>
      <c r="Z76" s="5370"/>
      <c r="AA76" s="5370"/>
      <c r="AB76" s="5404">
        <f t="shared" si="20"/>
      </c>
      <c r="AC76" s="5315">
        <f t="shared" si="17"/>
      </c>
      <c r="AD76" s="5302">
        <f t="shared" si="9"/>
      </c>
      <c r="AE76" s="5316">
        <f t="shared" si="32"/>
      </c>
      <c r="AF76" s="5405">
        <f>VLOOKUP(C76,'Data Products'!$A:$J,10,0)</f>
      </c>
      <c r="AG76" s="5406">
        <f t="shared" si="12"/>
      </c>
      <c r="AH76" s="5305"/>
      <c r="AI76" s="5409"/>
      <c r="AJ76" s="5412"/>
      <c r="AK76" s="5309"/>
      <c r="AL76" s="5308"/>
      <c r="AM76" s="5309"/>
      <c r="AN76" s="5309"/>
    </row>
    <row customHeight="true" hidden="true" ht="18" r="77">
      <c r="A77" s="5396">
        <v>40</v>
      </c>
      <c r="B77" s="5291" t="s">
        <v>5065</v>
      </c>
      <c r="C77" s="5396" t="s">
        <v>5173</v>
      </c>
      <c r="D77" s="5422"/>
      <c r="E77" s="5422"/>
      <c r="F77" s="5399">
        <v>0</v>
      </c>
      <c r="G77" s="5399">
        <v>0</v>
      </c>
      <c r="H77" s="5421"/>
      <c r="I77" s="5401">
        <f>VLOOKUP(C77,'Data Products'!$A:$J,2,0)</f>
      </c>
      <c r="J77" s="5360">
        <f t="shared" si="6"/>
      </c>
      <c r="K77" s="5361">
        <v>45879</v>
      </c>
      <c r="L77" s="5299">
        <f t="shared" si="29"/>
      </c>
      <c r="M77" s="5295">
        <v>0</v>
      </c>
      <c r="N77" s="5295">
        <v>0</v>
      </c>
      <c r="O77" s="5310"/>
      <c r="P77" s="5310"/>
      <c r="Q77" s="5291" t="s">
        <v>5174</v>
      </c>
      <c r="R77" s="5370"/>
      <c r="S77" s="5370"/>
      <c r="T77" s="5403"/>
      <c r="U77" s="5370"/>
      <c r="V77" s="5370"/>
      <c r="W77" s="5370"/>
      <c r="X77" s="5370"/>
      <c r="Y77" s="5370"/>
      <c r="Z77" s="5370"/>
      <c r="AA77" s="5370"/>
      <c r="AB77" s="5423">
        <f t="shared" si="20"/>
      </c>
      <c r="AC77" s="5424">
        <f t="shared" si="17"/>
      </c>
      <c r="AD77" s="5302">
        <f t="shared" si="9"/>
      </c>
      <c r="AE77" s="5312">
        <f t="shared" si="32"/>
      </c>
      <c r="AF77" s="5405">
        <f>VLOOKUP(C77,'Data Products'!$A:$J,10,0)</f>
      </c>
      <c r="AG77" s="5406">
        <f t="shared" si="12"/>
      </c>
      <c r="AH77" s="5305">
        <f t="shared" ref="AH77:AH109" si="3">IF(J77&lt;=90,F77,0)</f>
      </c>
      <c r="AI77" s="5409"/>
      <c r="AJ77" s="5412"/>
      <c r="AK77" s="5309"/>
      <c r="AL77" s="5308"/>
      <c r="AM77" s="5309"/>
      <c r="AN77" s="5309"/>
    </row>
    <row customHeight="true" hidden="true" ht="18" r="78">
      <c r="A78" s="5396">
        <v>41</v>
      </c>
      <c r="B78" s="5291" t="s">
        <v>5065</v>
      </c>
      <c r="C78" s="5396" t="s">
        <v>5175</v>
      </c>
      <c r="D78" s="5416"/>
      <c r="E78" s="5416"/>
      <c r="F78" s="5399">
        <v>0</v>
      </c>
      <c r="G78" s="5399">
        <v>0</v>
      </c>
      <c r="H78" s="5421"/>
      <c r="I78" s="5401">
        <f>VLOOKUP(C78,'Data Products'!$A:$J,2,0)</f>
      </c>
      <c r="J78" s="5360">
        <f t="shared" si="6"/>
      </c>
      <c r="K78" s="5361">
        <v>45880</v>
      </c>
      <c r="L78" s="5299">
        <f t="shared" si="29"/>
      </c>
      <c r="M78" s="5295">
        <v>0</v>
      </c>
      <c r="N78" s="5295">
        <v>0</v>
      </c>
      <c r="O78" s="5425"/>
      <c r="P78" s="5425"/>
      <c r="Q78" s="5291" t="s">
        <v>5174</v>
      </c>
      <c r="R78" s="5370"/>
      <c r="S78" s="5370"/>
      <c r="T78" s="5370"/>
      <c r="U78" s="5370"/>
      <c r="V78" s="5370"/>
      <c r="W78" s="5370"/>
      <c r="X78" s="5370"/>
      <c r="Y78" s="5370"/>
      <c r="Z78" s="5370"/>
      <c r="AA78" s="5370"/>
      <c r="AB78" s="5404">
        <f t="shared" si="20"/>
      </c>
      <c r="AC78" s="5424">
        <f t="shared" si="17"/>
      </c>
      <c r="AD78" s="5302">
        <f t="shared" si="9"/>
      </c>
      <c r="AE78" s="5312">
        <f t="shared" si="32"/>
      </c>
      <c r="AF78" s="5405">
        <f>VLOOKUP(C78,'Data Products'!$A:$J,10,0)</f>
      </c>
      <c r="AG78" s="5406">
        <f t="shared" si="12"/>
      </c>
      <c r="AH78" s="5305">
        <f t="shared" si="3"/>
      </c>
      <c r="AI78" s="5409"/>
      <c r="AJ78" s="5412"/>
      <c r="AK78" s="5309"/>
      <c r="AL78" s="5308"/>
      <c r="AM78" s="5309"/>
      <c r="AN78" s="5309"/>
    </row>
    <row customHeight="true" hidden="true" ht="18" r="79">
      <c r="A79" s="5396">
        <v>42</v>
      </c>
      <c r="B79" s="5291" t="s">
        <v>5065</v>
      </c>
      <c r="C79" s="5396" t="s">
        <v>5176</v>
      </c>
      <c r="D79" s="5416"/>
      <c r="E79" s="5416"/>
      <c r="F79" s="5399">
        <v>0</v>
      </c>
      <c r="G79" s="5399">
        <v>0</v>
      </c>
      <c r="H79" s="5421"/>
      <c r="I79" s="5401">
        <f>VLOOKUP(C79,'Data Products'!$A:$J,2,0)</f>
      </c>
      <c r="J79" s="5360">
        <f t="shared" si="6"/>
      </c>
      <c r="K79" s="5361">
        <v>45881</v>
      </c>
      <c r="L79" s="5299">
        <f t="shared" si="29"/>
      </c>
      <c r="M79" s="5295">
        <v>0</v>
      </c>
      <c r="N79" s="5295">
        <v>0</v>
      </c>
      <c r="O79" s="5425"/>
      <c r="P79" s="5425"/>
      <c r="Q79" s="5291" t="s">
        <v>5174</v>
      </c>
      <c r="R79" s="5370"/>
      <c r="S79" s="5370"/>
      <c r="T79" s="5370"/>
      <c r="U79" s="5370"/>
      <c r="V79" s="5370"/>
      <c r="W79" s="5370"/>
      <c r="X79" s="5370"/>
      <c r="Y79" s="5370"/>
      <c r="Z79" s="5370"/>
      <c r="AA79" s="5370"/>
      <c r="AB79" s="5404">
        <f t="shared" si="20"/>
      </c>
      <c r="AC79" s="5424">
        <f t="shared" si="17"/>
      </c>
      <c r="AD79" s="5302">
        <f t="shared" si="9"/>
      </c>
      <c r="AE79" s="5312">
        <f t="shared" si="32"/>
      </c>
      <c r="AF79" s="5405">
        <f>VLOOKUP(C79,'Data Products'!$A:$J,10,0)</f>
      </c>
      <c r="AG79" s="5406">
        <f t="shared" si="12"/>
      </c>
      <c r="AH79" s="5305">
        <f t="shared" si="3"/>
      </c>
      <c r="AI79" s="5409"/>
      <c r="AJ79" s="5412"/>
      <c r="AK79" s="5309"/>
      <c r="AL79" s="5308"/>
      <c r="AM79" s="5309"/>
      <c r="AN79" s="5309"/>
    </row>
    <row customHeight="true" hidden="true" ht="18" r="80">
      <c r="A80" s="5396">
        <v>43</v>
      </c>
      <c r="B80" s="5291" t="s">
        <v>5065</v>
      </c>
      <c r="C80" s="5396" t="s">
        <v>5177</v>
      </c>
      <c r="D80" s="5416"/>
      <c r="E80" s="5416"/>
      <c r="F80" s="5399">
        <v>0</v>
      </c>
      <c r="G80" s="5399">
        <v>0</v>
      </c>
      <c r="H80" s="5421"/>
      <c r="I80" s="5401">
        <f>VLOOKUP(C80,'Data Products'!$A:$J,2,0)</f>
      </c>
      <c r="J80" s="5360">
        <f t="shared" si="6"/>
      </c>
      <c r="K80" s="5361">
        <v>45882</v>
      </c>
      <c r="L80" s="5299">
        <f t="shared" si="29"/>
      </c>
      <c r="M80" s="5295">
        <v>0</v>
      </c>
      <c r="N80" s="5295">
        <v>0</v>
      </c>
      <c r="O80" s="5425"/>
      <c r="P80" s="5425"/>
      <c r="Q80" s="5291" t="s">
        <v>5174</v>
      </c>
      <c r="R80" s="5370"/>
      <c r="S80" s="5370"/>
      <c r="T80" s="5370"/>
      <c r="U80" s="5370"/>
      <c r="V80" s="5370"/>
      <c r="W80" s="5370"/>
      <c r="X80" s="5370"/>
      <c r="Y80" s="5370"/>
      <c r="Z80" s="5370"/>
      <c r="AA80" s="5370"/>
      <c r="AB80" s="5404">
        <f t="shared" si="20"/>
      </c>
      <c r="AC80" s="5424">
        <f t="shared" si="17"/>
      </c>
      <c r="AD80" s="5302">
        <f t="shared" si="9"/>
      </c>
      <c r="AE80" s="5312">
        <f t="shared" si="32"/>
      </c>
      <c r="AF80" s="5405">
        <f>VLOOKUP(C80,'Data Products'!$A:$J,10,0)</f>
      </c>
      <c r="AG80" s="5406">
        <f t="shared" si="12"/>
      </c>
      <c r="AH80" s="5305">
        <f t="shared" si="3"/>
      </c>
      <c r="AI80" s="5409"/>
      <c r="AJ80" s="5412"/>
      <c r="AK80" s="5309"/>
      <c r="AL80" s="5308"/>
      <c r="AM80" s="5309"/>
      <c r="AN80" s="5309"/>
    </row>
    <row customHeight="true" hidden="true" ht="18" r="81">
      <c r="A81" s="5396">
        <v>44</v>
      </c>
      <c r="B81" s="5291" t="s">
        <v>5046</v>
      </c>
      <c r="C81" s="5371" t="s">
        <v>5178</v>
      </c>
      <c r="D81" s="5357" t="s">
        <v>5178</v>
      </c>
      <c r="E81" s="5357" t="s">
        <v>5178</v>
      </c>
      <c r="F81" s="5399">
        <v>0</v>
      </c>
      <c r="G81" s="5399">
        <v>0</v>
      </c>
      <c r="H81" s="5421"/>
      <c r="I81" s="5401">
        <f>VLOOKUP(C81,'Data Products'!$A:$J,2,0)</f>
      </c>
      <c r="J81" s="5360">
        <f t="shared" si="6"/>
      </c>
      <c r="K81" s="5361">
        <v>45883</v>
      </c>
      <c r="L81" s="5299">
        <f t="shared" si="29"/>
      </c>
      <c r="M81" s="5295">
        <v>0</v>
      </c>
      <c r="N81" s="5295">
        <v>4</v>
      </c>
      <c r="O81" s="5425"/>
      <c r="P81" s="5425"/>
      <c r="Q81" s="5291" t="s">
        <v>5174</v>
      </c>
      <c r="R81" s="5370"/>
      <c r="S81" s="5370"/>
      <c r="T81" s="5370"/>
      <c r="U81" s="5370"/>
      <c r="V81" s="5370"/>
      <c r="W81" s="5370"/>
      <c r="X81" s="5370"/>
      <c r="Y81" s="5370"/>
      <c r="Z81" s="5370"/>
      <c r="AA81" s="5370"/>
      <c r="AB81" s="5404">
        <f t="shared" si="20"/>
      </c>
      <c r="AC81" s="5426">
        <f t="shared" si="17"/>
      </c>
      <c r="AD81" s="5302">
        <f t="shared" si="9"/>
      </c>
      <c r="AE81" s="5316">
        <f t="shared" si="32"/>
      </c>
      <c r="AF81" s="5405">
        <f>VLOOKUP(C81,'Data Products'!$A:$J,10,0)</f>
      </c>
      <c r="AG81" s="5406">
        <f t="shared" si="12"/>
      </c>
      <c r="AH81" s="5305">
        <f t="shared" si="3"/>
      </c>
      <c r="AI81" s="5409"/>
      <c r="AJ81" s="5412"/>
      <c r="AK81" s="5309"/>
      <c r="AL81" s="5308"/>
      <c r="AM81" s="5309"/>
      <c r="AN81" s="5309"/>
    </row>
    <row customHeight="true" hidden="true" ht="18" r="82">
      <c r="A82" s="5396">
        <v>45</v>
      </c>
      <c r="B82" s="5291" t="s">
        <v>5065</v>
      </c>
      <c r="C82" s="5396" t="s">
        <v>5179</v>
      </c>
      <c r="D82" s="5416"/>
      <c r="E82" s="5416"/>
      <c r="F82" s="5399">
        <v>0</v>
      </c>
      <c r="G82" s="5399">
        <v>0</v>
      </c>
      <c r="H82" s="5421"/>
      <c r="I82" s="5401">
        <f>VLOOKUP(C82,'Data Products'!$A:$J,2,0)</f>
      </c>
      <c r="J82" s="5360">
        <f t="shared" si="6"/>
      </c>
      <c r="K82" s="5361">
        <v>45884</v>
      </c>
      <c r="L82" s="5299">
        <f t="shared" si="29"/>
      </c>
      <c r="M82" s="5295">
        <v>0</v>
      </c>
      <c r="N82" s="5295">
        <v>0</v>
      </c>
      <c r="O82" s="5425"/>
      <c r="P82" s="5425"/>
      <c r="Q82" s="5291" t="s">
        <v>5174</v>
      </c>
      <c r="R82" s="5370"/>
      <c r="S82" s="5370"/>
      <c r="T82" s="5370"/>
      <c r="U82" s="5370"/>
      <c r="V82" s="5370"/>
      <c r="W82" s="5370"/>
      <c r="X82" s="5370"/>
      <c r="Y82" s="5370"/>
      <c r="Z82" s="5370"/>
      <c r="AA82" s="5370"/>
      <c r="AB82" s="5404">
        <f t="shared" si="20"/>
      </c>
      <c r="AC82" s="5424">
        <f t="shared" si="17"/>
      </c>
      <c r="AD82" s="5302">
        <f t="shared" si="9"/>
      </c>
      <c r="AE82" s="5316">
        <f t="shared" si="32"/>
      </c>
      <c r="AF82" s="5405">
        <f>VLOOKUP(C82,'Data Products'!$A:$J,10,0)</f>
      </c>
      <c r="AG82" s="5406">
        <f t="shared" si="12"/>
      </c>
      <c r="AH82" s="5305">
        <f t="shared" si="3"/>
      </c>
      <c r="AI82" s="5409"/>
      <c r="AJ82" s="5412"/>
      <c r="AK82" s="5309"/>
      <c r="AL82" s="5308"/>
      <c r="AM82" s="5309"/>
      <c r="AN82" s="5309"/>
    </row>
    <row customHeight="true" hidden="true" ht="18" r="83">
      <c r="A83" s="5396">
        <v>46</v>
      </c>
      <c r="B83" s="5291" t="s">
        <v>5065</v>
      </c>
      <c r="C83" s="5396" t="s">
        <v>5180</v>
      </c>
      <c r="D83" s="5416"/>
      <c r="E83" s="5416"/>
      <c r="F83" s="5399">
        <v>0</v>
      </c>
      <c r="G83" s="5399">
        <v>0</v>
      </c>
      <c r="H83" s="5421"/>
      <c r="I83" s="5401">
        <f>VLOOKUP(C83,'Data Products'!$A:$J,2,0)</f>
      </c>
      <c r="J83" s="5360">
        <f t="shared" si="6"/>
      </c>
      <c r="K83" s="5361">
        <v>45885</v>
      </c>
      <c r="L83" s="5299">
        <f t="shared" si="29"/>
      </c>
      <c r="M83" s="5295">
        <v>0</v>
      </c>
      <c r="N83" s="5295">
        <v>0</v>
      </c>
      <c r="O83" s="5425"/>
      <c r="P83" s="5425"/>
      <c r="Q83" s="5291" t="s">
        <v>5174</v>
      </c>
      <c r="R83" s="5370"/>
      <c r="S83" s="5370"/>
      <c r="T83" s="5370"/>
      <c r="U83" s="5370"/>
      <c r="V83" s="5370"/>
      <c r="W83" s="5370"/>
      <c r="X83" s="5370"/>
      <c r="Y83" s="5370"/>
      <c r="Z83" s="5370"/>
      <c r="AA83" s="5370"/>
      <c r="AB83" s="5404">
        <f t="shared" si="20"/>
      </c>
      <c r="AC83" s="5424">
        <f t="shared" si="17"/>
      </c>
      <c r="AD83" s="5302">
        <f t="shared" si="9"/>
      </c>
      <c r="AE83" s="5316">
        <f t="shared" si="32"/>
      </c>
      <c r="AF83" s="5405">
        <f>VLOOKUP(C83,'Data Products'!$A:$J,10,0)</f>
      </c>
      <c r="AG83" s="5406">
        <f t="shared" si="12"/>
      </c>
      <c r="AH83" s="5305">
        <f t="shared" si="3"/>
      </c>
      <c r="AI83" s="5409"/>
      <c r="AJ83" s="5412"/>
      <c r="AK83" s="5309"/>
      <c r="AL83" s="5308"/>
      <c r="AM83" s="5309"/>
      <c r="AN83" s="5309"/>
    </row>
    <row customHeight="true" hidden="true" ht="18" r="84">
      <c r="A84" s="5396">
        <v>47</v>
      </c>
      <c r="B84" s="5291" t="s">
        <v>5065</v>
      </c>
      <c r="C84" s="5326" t="s">
        <v>5181</v>
      </c>
      <c r="D84" s="5416"/>
      <c r="E84" s="5416"/>
      <c r="F84" s="5399">
        <v>0</v>
      </c>
      <c r="G84" s="5399">
        <v>0</v>
      </c>
      <c r="H84" s="5427"/>
      <c r="I84" s="5401">
        <f>VLOOKUP(C84,'Data Products'!$A:$J,2,0)</f>
      </c>
      <c r="J84" s="5360">
        <f t="shared" si="6"/>
      </c>
      <c r="K84" s="5361">
        <v>45886</v>
      </c>
      <c r="L84" s="5299">
        <f t="shared" si="29"/>
      </c>
      <c r="M84" s="5317">
        <v>0</v>
      </c>
      <c r="N84" s="5317">
        <v>0</v>
      </c>
      <c r="O84" s="5428"/>
      <c r="P84" s="5428"/>
      <c r="Q84" s="5291" t="s">
        <v>5174</v>
      </c>
      <c r="R84" s="5370"/>
      <c r="S84" s="5370"/>
      <c r="T84" s="5370"/>
      <c r="U84" s="5370"/>
      <c r="V84" s="5370"/>
      <c r="W84" s="5370"/>
      <c r="X84" s="5370"/>
      <c r="Y84" s="5370"/>
      <c r="Z84" s="5370"/>
      <c r="AA84" s="5370"/>
      <c r="AB84" s="5429">
        <f t="shared" si="20"/>
      </c>
      <c r="AC84" s="5424">
        <f t="shared" si="17"/>
      </c>
      <c r="AD84" s="5302">
        <f t="shared" si="9"/>
      </c>
      <c r="AE84" s="5316">
        <f t="shared" si="32"/>
      </c>
      <c r="AF84" s="5405">
        <f>VLOOKUP(C84,'Data Products'!$A:$J,10,0)</f>
      </c>
      <c r="AG84" s="5406">
        <f t="shared" si="12"/>
      </c>
      <c r="AH84" s="5305">
        <f t="shared" si="3"/>
      </c>
      <c r="AI84" s="5409"/>
      <c r="AJ84" s="5412"/>
      <c r="AK84" s="5309"/>
      <c r="AL84" s="5308"/>
      <c r="AM84" s="5309"/>
      <c r="AN84" s="5309"/>
    </row>
    <row customHeight="true" hidden="true" ht="18" r="85">
      <c r="A85" s="5396">
        <v>48</v>
      </c>
      <c r="B85" s="5291" t="s">
        <v>5065</v>
      </c>
      <c r="C85" s="5396" t="s">
        <v>5182</v>
      </c>
      <c r="D85" s="5416"/>
      <c r="E85" s="5416"/>
      <c r="F85" s="5399">
        <v>0</v>
      </c>
      <c r="G85" s="5399">
        <v>0</v>
      </c>
      <c r="H85" s="5421"/>
      <c r="I85" s="5401">
        <f>VLOOKUP(C85,'Data Products'!$A:$J,2,0)</f>
      </c>
      <c r="J85" s="5360">
        <f t="shared" si="6"/>
      </c>
      <c r="K85" s="5361">
        <v>45887</v>
      </c>
      <c r="L85" s="5299">
        <f t="shared" si="29"/>
      </c>
      <c r="M85" s="5295">
        <v>0</v>
      </c>
      <c r="N85" s="5295">
        <v>0</v>
      </c>
      <c r="O85" s="5425"/>
      <c r="P85" s="5425"/>
      <c r="Q85" s="5291" t="s">
        <v>5174</v>
      </c>
      <c r="R85" s="5295"/>
      <c r="S85" s="5295"/>
      <c r="T85" s="5295"/>
      <c r="U85" s="5295"/>
      <c r="V85" s="5295"/>
      <c r="W85" s="5295"/>
      <c r="X85" s="5295"/>
      <c r="Y85" s="5295"/>
      <c r="Z85" s="5295"/>
      <c r="AA85" s="5295"/>
      <c r="AB85" s="5404">
        <f t="shared" si="20"/>
      </c>
      <c r="AC85" s="5424">
        <f t="shared" si="17"/>
      </c>
      <c r="AD85" s="5302">
        <f t="shared" si="9"/>
      </c>
      <c r="AE85" s="5316">
        <f t="shared" si="32"/>
      </c>
      <c r="AF85" s="5405">
        <f>VLOOKUP(C85,'Data Products'!$A:$J,10,0)</f>
      </c>
      <c r="AG85" s="5406">
        <f t="shared" si="12"/>
      </c>
      <c r="AH85" s="5305">
        <f t="shared" si="3"/>
      </c>
      <c r="AI85" s="5409"/>
      <c r="AJ85" s="5412"/>
      <c r="AK85" s="5309"/>
      <c r="AL85" s="5308"/>
      <c r="AM85" s="5309"/>
      <c r="AN85" s="5309"/>
    </row>
    <row customHeight="true" hidden="true" ht="18" r="86">
      <c r="A86" s="5396">
        <v>49</v>
      </c>
      <c r="B86" s="5291" t="s">
        <v>5065</v>
      </c>
      <c r="C86" s="5396" t="s">
        <v>5183</v>
      </c>
      <c r="D86" s="5416"/>
      <c r="E86" s="5416"/>
      <c r="F86" s="5399">
        <v>0</v>
      </c>
      <c r="G86" s="5399">
        <v>0</v>
      </c>
      <c r="H86" s="5421"/>
      <c r="I86" s="5401">
        <f>VLOOKUP(C86,'Data Products'!$A:$J,2,0)</f>
      </c>
      <c r="J86" s="5360">
        <f t="shared" si="6"/>
      </c>
      <c r="K86" s="5361">
        <v>45888</v>
      </c>
      <c r="L86" s="5299">
        <f t="shared" si="29"/>
      </c>
      <c r="M86" s="5295">
        <v>0</v>
      </c>
      <c r="N86" s="5295">
        <v>0</v>
      </c>
      <c r="O86" s="5425"/>
      <c r="P86" s="5425"/>
      <c r="Q86" s="5291" t="s">
        <v>5174</v>
      </c>
      <c r="R86" s="5295"/>
      <c r="S86" s="5295"/>
      <c r="T86" s="5295"/>
      <c r="U86" s="5295"/>
      <c r="V86" s="5295"/>
      <c r="W86" s="5295"/>
      <c r="X86" s="5295"/>
      <c r="Y86" s="5295"/>
      <c r="Z86" s="5295"/>
      <c r="AA86" s="5295"/>
      <c r="AB86" s="5404">
        <f t="shared" si="20"/>
      </c>
      <c r="AC86" s="5424">
        <f t="shared" si="17"/>
      </c>
      <c r="AD86" s="5302">
        <f t="shared" si="9"/>
      </c>
      <c r="AE86" s="5316">
        <f t="shared" si="32"/>
      </c>
      <c r="AF86" s="5405">
        <f>VLOOKUP(C86,'Data Products'!$A:$J,10,0)</f>
      </c>
      <c r="AG86" s="5406">
        <f t="shared" si="12"/>
      </c>
      <c r="AH86" s="5305">
        <f t="shared" si="3"/>
      </c>
      <c r="AI86" s="5409"/>
      <c r="AJ86" s="5412"/>
      <c r="AK86" s="5309"/>
      <c r="AL86" s="5308"/>
      <c r="AM86" s="5309"/>
      <c r="AN86" s="5309"/>
    </row>
    <row customHeight="true" hidden="true" ht="18" r="87">
      <c r="A87" s="5396">
        <v>50</v>
      </c>
      <c r="B87" s="5291" t="s">
        <v>5065</v>
      </c>
      <c r="C87" s="5396" t="s">
        <v>5184</v>
      </c>
      <c r="D87" s="5357" t="s">
        <v>5185</v>
      </c>
      <c r="E87" s="5357" t="s">
        <v>5185</v>
      </c>
      <c r="F87" s="5399">
        <v>0</v>
      </c>
      <c r="G87" s="5399">
        <v>0</v>
      </c>
      <c r="H87" s="5421"/>
      <c r="I87" s="5401">
        <f>VLOOKUP(C87,'Data Products'!$A:$J,2,0)</f>
      </c>
      <c r="J87" s="5360">
        <f t="shared" si="6"/>
      </c>
      <c r="K87" s="5361">
        <v>45889</v>
      </c>
      <c r="L87" s="5299">
        <f t="shared" si="29"/>
      </c>
      <c r="M87" s="5295">
        <v>0</v>
      </c>
      <c r="N87" s="5295">
        <v>0</v>
      </c>
      <c r="O87" s="5425"/>
      <c r="P87" s="5425"/>
      <c r="Q87" s="5291" t="s">
        <v>5174</v>
      </c>
      <c r="R87" s="5295"/>
      <c r="S87" s="5295"/>
      <c r="T87" s="5295"/>
      <c r="U87" s="5295"/>
      <c r="V87" s="5295"/>
      <c r="W87" s="5295"/>
      <c r="X87" s="5295"/>
      <c r="Y87" s="5295"/>
      <c r="Z87" s="5295"/>
      <c r="AA87" s="5295"/>
      <c r="AB87" s="5404">
        <f t="shared" si="20"/>
      </c>
      <c r="AC87" s="5333">
        <f t="shared" si="17"/>
      </c>
      <c r="AD87" s="5302">
        <f t="shared" si="9"/>
      </c>
      <c r="AE87" s="5316">
        <f t="shared" si="32"/>
      </c>
      <c r="AF87" s="5405">
        <f>VLOOKUP(C87,'Data Products'!$A:$J,10,0)</f>
      </c>
      <c r="AG87" s="5406">
        <f t="shared" si="12"/>
      </c>
      <c r="AH87" s="5305">
        <f t="shared" si="3"/>
      </c>
      <c r="AI87" s="5409"/>
      <c r="AJ87" s="5412"/>
      <c r="AK87" s="5309"/>
      <c r="AL87" s="5308"/>
      <c r="AM87" s="5309"/>
      <c r="AN87" s="5309"/>
    </row>
    <row customHeight="true" hidden="true" ht="18" r="88">
      <c r="A88" s="5396">
        <v>51</v>
      </c>
      <c r="B88" s="5291" t="s">
        <v>5065</v>
      </c>
      <c r="C88" s="5396" t="s">
        <v>5186</v>
      </c>
      <c r="D88" s="5357" t="s">
        <v>5187</v>
      </c>
      <c r="E88" s="5357" t="s">
        <v>5187</v>
      </c>
      <c r="F88" s="5399">
        <v>0</v>
      </c>
      <c r="G88" s="5399">
        <v>0</v>
      </c>
      <c r="H88" s="5421"/>
      <c r="I88" s="5401">
        <f>VLOOKUP(C88,'Data Products'!$A:$J,2,0)</f>
      </c>
      <c r="J88" s="5360">
        <f t="shared" si="6"/>
      </c>
      <c r="K88" s="5361">
        <v>45890</v>
      </c>
      <c r="L88" s="5299">
        <f t="shared" si="29"/>
      </c>
      <c r="M88" s="5295">
        <v>0</v>
      </c>
      <c r="N88" s="5295">
        <v>0</v>
      </c>
      <c r="O88" s="5425"/>
      <c r="P88" s="5425"/>
      <c r="Q88" s="5291" t="s">
        <v>5174</v>
      </c>
      <c r="R88" s="5295"/>
      <c r="S88" s="5295"/>
      <c r="T88" s="5295"/>
      <c r="U88" s="5295"/>
      <c r="V88" s="5295"/>
      <c r="W88" s="5295"/>
      <c r="X88" s="5295"/>
      <c r="Y88" s="5295"/>
      <c r="Z88" s="5295"/>
      <c r="AA88" s="5295"/>
      <c r="AB88" s="5404">
        <f t="shared" si="20"/>
      </c>
      <c r="AC88" s="5315">
        <f t="shared" si="17"/>
      </c>
      <c r="AD88" s="5302">
        <f t="shared" si="9"/>
      </c>
      <c r="AE88" s="5316">
        <f t="shared" si="32"/>
      </c>
      <c r="AF88" s="5405">
        <f>VLOOKUP(C88,'Data Products'!$A:$J,10,0)</f>
      </c>
      <c r="AG88" s="5406">
        <f t="shared" si="12"/>
      </c>
      <c r="AH88" s="5305">
        <f t="shared" si="3"/>
      </c>
      <c r="AI88" s="5409"/>
      <c r="AJ88" s="5412"/>
      <c r="AK88" s="5309"/>
      <c r="AL88" s="5308"/>
      <c r="AM88" s="5309"/>
      <c r="AN88" s="5309"/>
    </row>
    <row customHeight="true" hidden="true" ht="18" r="89">
      <c r="A89" s="5396">
        <v>52</v>
      </c>
      <c r="B89" s="5291" t="s">
        <v>5065</v>
      </c>
      <c r="C89" s="5396" t="s">
        <v>5188</v>
      </c>
      <c r="D89" s="5357" t="s">
        <v>5189</v>
      </c>
      <c r="E89" s="5357" t="s">
        <v>5189</v>
      </c>
      <c r="F89" s="5399">
        <v>0</v>
      </c>
      <c r="G89" s="5399">
        <v>0</v>
      </c>
      <c r="H89" s="5421"/>
      <c r="I89" s="5401">
        <f>VLOOKUP(C89,'Data Products'!$A:$J,2,0)</f>
      </c>
      <c r="J89" s="5360">
        <f t="shared" si="6"/>
      </c>
      <c r="K89" s="5361">
        <v>45891</v>
      </c>
      <c r="L89" s="5299">
        <f t="shared" si="29"/>
      </c>
      <c r="M89" s="5295">
        <v>0</v>
      </c>
      <c r="N89" s="5295">
        <v>0</v>
      </c>
      <c r="O89" s="5425"/>
      <c r="P89" s="5425"/>
      <c r="Q89" s="5291" t="s">
        <v>5174</v>
      </c>
      <c r="R89" s="5295"/>
      <c r="S89" s="5295"/>
      <c r="T89" s="5295"/>
      <c r="U89" s="5295"/>
      <c r="V89" s="5295"/>
      <c r="W89" s="5295"/>
      <c r="X89" s="5295"/>
      <c r="Y89" s="5295"/>
      <c r="Z89" s="5295"/>
      <c r="AA89" s="5295"/>
      <c r="AB89" s="5404">
        <f t="shared" si="20"/>
      </c>
      <c r="AC89" s="5311">
        <f t="shared" si="17"/>
      </c>
      <c r="AD89" s="5302">
        <f t="shared" si="9"/>
      </c>
      <c r="AE89" s="5316">
        <f t="shared" si="32"/>
      </c>
      <c r="AF89" s="5405">
        <f>VLOOKUP(C89,'Data Products'!$A:$J,10,0)</f>
      </c>
      <c r="AG89" s="5406">
        <f t="shared" si="12"/>
      </c>
      <c r="AH89" s="5305">
        <f t="shared" si="3"/>
      </c>
      <c r="AI89" s="5409"/>
      <c r="AJ89" s="5412"/>
      <c r="AK89" s="5309"/>
      <c r="AL89" s="5308"/>
      <c r="AM89" s="5309"/>
      <c r="AN89" s="5309"/>
    </row>
    <row customHeight="true" hidden="true" ht="18" r="90">
      <c r="A90" s="5396">
        <v>53</v>
      </c>
      <c r="B90" s="5291" t="s">
        <v>5065</v>
      </c>
      <c r="C90" s="5396" t="s">
        <v>5190</v>
      </c>
      <c r="D90" s="5357" t="s">
        <v>5191</v>
      </c>
      <c r="E90" s="5357" t="s">
        <v>5191</v>
      </c>
      <c r="F90" s="5399">
        <v>0</v>
      </c>
      <c r="G90" s="5399">
        <v>0</v>
      </c>
      <c r="H90" s="5421"/>
      <c r="I90" s="5401">
        <f>VLOOKUP(C90,'Data Products'!$A:$J,2,0)</f>
      </c>
      <c r="J90" s="5360">
        <f t="shared" si="6"/>
      </c>
      <c r="K90" s="5361">
        <v>45892</v>
      </c>
      <c r="L90" s="5299">
        <f t="shared" si="29"/>
      </c>
      <c r="M90" s="5295">
        <v>0</v>
      </c>
      <c r="N90" s="5295">
        <v>0</v>
      </c>
      <c r="O90" s="5425"/>
      <c r="P90" s="5425"/>
      <c r="Q90" s="5291" t="s">
        <v>5174</v>
      </c>
      <c r="R90" s="5295"/>
      <c r="S90" s="5295"/>
      <c r="T90" s="5295"/>
      <c r="U90" s="5295"/>
      <c r="V90" s="5295"/>
      <c r="W90" s="5295"/>
      <c r="X90" s="5295"/>
      <c r="Y90" s="5295"/>
      <c r="Z90" s="5295"/>
      <c r="AA90" s="5295"/>
      <c r="AB90" s="5404">
        <f t="shared" si="20"/>
      </c>
      <c r="AC90" s="5414">
        <f t="shared" si="17"/>
      </c>
      <c r="AD90" s="5302">
        <f t="shared" si="9"/>
      </c>
      <c r="AE90" s="5316">
        <f t="shared" si="32"/>
      </c>
      <c r="AF90" s="5405">
        <f>VLOOKUP(C90,'Data Products'!$A:$J,10,0)</f>
      </c>
      <c r="AG90" s="5406">
        <f t="shared" si="12"/>
      </c>
      <c r="AH90" s="5305">
        <f t="shared" si="3"/>
      </c>
      <c r="AI90" s="5409"/>
      <c r="AJ90" s="5412"/>
      <c r="AK90" s="5309"/>
      <c r="AL90" s="5308"/>
      <c r="AM90" s="5309"/>
      <c r="AN90" s="5309"/>
    </row>
    <row customHeight="true" hidden="true" ht="18" r="91">
      <c r="A91" s="5396">
        <v>54</v>
      </c>
      <c r="B91" s="5291" t="s">
        <v>5065</v>
      </c>
      <c r="C91" s="5396" t="s">
        <v>5192</v>
      </c>
      <c r="D91" s="5357" t="s">
        <v>5193</v>
      </c>
      <c r="E91" s="5357" t="s">
        <v>5193</v>
      </c>
      <c r="F91" s="5399">
        <v>0</v>
      </c>
      <c r="G91" s="5399">
        <v>0</v>
      </c>
      <c r="H91" s="5421"/>
      <c r="I91" s="5401">
        <f>VLOOKUP(C91,'Data Products'!$A:$J,2,0)</f>
      </c>
      <c r="J91" s="5360">
        <f t="shared" si="6"/>
      </c>
      <c r="K91" s="5361">
        <v>45893</v>
      </c>
      <c r="L91" s="5299">
        <f t="shared" si="29"/>
      </c>
      <c r="M91" s="5295">
        <v>0</v>
      </c>
      <c r="N91" s="5295">
        <v>0</v>
      </c>
      <c r="O91" s="5425"/>
      <c r="P91" s="5425"/>
      <c r="Q91" s="5291" t="s">
        <v>5174</v>
      </c>
      <c r="R91" s="5295"/>
      <c r="S91" s="5295"/>
      <c r="T91" s="5295"/>
      <c r="U91" s="5295"/>
      <c r="V91" s="5295"/>
      <c r="W91" s="5295"/>
      <c r="X91" s="5295"/>
      <c r="Y91" s="5295"/>
      <c r="Z91" s="5295"/>
      <c r="AA91" s="5295"/>
      <c r="AB91" s="5404">
        <f t="shared" si="20"/>
      </c>
      <c r="AC91" s="5414">
        <f t="shared" si="17"/>
      </c>
      <c r="AD91" s="5302">
        <f t="shared" si="9"/>
      </c>
      <c r="AE91" s="5316">
        <f t="shared" si="32"/>
      </c>
      <c r="AF91" s="5405">
        <f>VLOOKUP(C91,'Data Products'!$A:$J,10,0)</f>
      </c>
      <c r="AG91" s="5406">
        <f t="shared" si="12"/>
      </c>
      <c r="AH91" s="5305">
        <f t="shared" si="3"/>
      </c>
      <c r="AI91" s="5409"/>
      <c r="AJ91" s="5412"/>
      <c r="AK91" s="5309"/>
      <c r="AL91" s="5308"/>
      <c r="AM91" s="5309"/>
      <c r="AN91" s="5309"/>
    </row>
    <row customHeight="true" hidden="true" ht="18" r="92">
      <c r="A92" s="5396">
        <v>55</v>
      </c>
      <c r="B92" s="5291" t="s">
        <v>5065</v>
      </c>
      <c r="C92" s="5396" t="s">
        <v>5194</v>
      </c>
      <c r="D92" s="5357" t="s">
        <v>5195</v>
      </c>
      <c r="E92" s="5357" t="s">
        <v>5195</v>
      </c>
      <c r="F92" s="5399">
        <v>0</v>
      </c>
      <c r="G92" s="5399">
        <v>0</v>
      </c>
      <c r="H92" s="5421"/>
      <c r="I92" s="5401">
        <f>VLOOKUP(C92,'Data Products'!$A:$J,2,0)</f>
      </c>
      <c r="J92" s="5360">
        <f t="shared" si="6"/>
      </c>
      <c r="K92" s="5361">
        <v>45894</v>
      </c>
      <c r="L92" s="5299">
        <f t="shared" si="29"/>
      </c>
      <c r="M92" s="5295">
        <v>0</v>
      </c>
      <c r="N92" s="5295">
        <v>0</v>
      </c>
      <c r="O92" s="5425"/>
      <c r="P92" s="5425"/>
      <c r="Q92" s="5291" t="s">
        <v>5174</v>
      </c>
      <c r="R92" s="5295"/>
      <c r="S92" s="5295"/>
      <c r="T92" s="5295"/>
      <c r="U92" s="5295"/>
      <c r="V92" s="5295"/>
      <c r="W92" s="5295"/>
      <c r="X92" s="5295"/>
      <c r="Y92" s="5295"/>
      <c r="Z92" s="5295"/>
      <c r="AA92" s="5295"/>
      <c r="AB92" s="5404">
        <f t="shared" si="20"/>
      </c>
      <c r="AC92" s="5311">
        <f t="shared" si="17"/>
      </c>
      <c r="AD92" s="5302">
        <f t="shared" si="9"/>
      </c>
      <c r="AE92" s="5316">
        <f t="shared" si="32"/>
      </c>
      <c r="AF92" s="5405">
        <f>VLOOKUP(C92,'Data Products'!$A:$J,10,0)</f>
      </c>
      <c r="AG92" s="5406">
        <f t="shared" si="12"/>
      </c>
      <c r="AH92" s="5305">
        <f t="shared" si="3"/>
      </c>
      <c r="AI92" s="5409"/>
      <c r="AJ92" s="5412"/>
      <c r="AK92" s="5309"/>
      <c r="AL92" s="5308"/>
      <c r="AM92" s="5309"/>
      <c r="AN92" s="5309"/>
    </row>
    <row customHeight="true" hidden="true" ht="18" r="93">
      <c r="A93" s="5396">
        <v>56</v>
      </c>
      <c r="B93" s="5291" t="s">
        <v>5065</v>
      </c>
      <c r="C93" s="5396" t="s">
        <v>5196</v>
      </c>
      <c r="D93" s="5357" t="s">
        <v>5197</v>
      </c>
      <c r="E93" s="5357" t="s">
        <v>5197</v>
      </c>
      <c r="F93" s="5399">
        <v>0</v>
      </c>
      <c r="G93" s="5399">
        <v>0</v>
      </c>
      <c r="H93" s="5421"/>
      <c r="I93" s="5401">
        <f>VLOOKUP(C93,'Data Products'!$A:$J,2,0)</f>
      </c>
      <c r="J93" s="5360">
        <f t="shared" si="6"/>
      </c>
      <c r="K93" s="5361">
        <v>45895</v>
      </c>
      <c r="L93" s="5299">
        <f t="shared" si="29"/>
      </c>
      <c r="M93" s="5295">
        <v>0</v>
      </c>
      <c r="N93" s="5295">
        <v>0</v>
      </c>
      <c r="O93" s="5425"/>
      <c r="P93" s="5425"/>
      <c r="Q93" s="5291" t="s">
        <v>5174</v>
      </c>
      <c r="R93" s="5295"/>
      <c r="S93" s="5295"/>
      <c r="T93" s="5295"/>
      <c r="U93" s="5295"/>
      <c r="V93" s="5295"/>
      <c r="W93" s="5295"/>
      <c r="X93" s="5295"/>
      <c r="Y93" s="5295"/>
      <c r="Z93" s="5295"/>
      <c r="AA93" s="5295"/>
      <c r="AB93" s="5404">
        <f t="shared" si="20"/>
      </c>
      <c r="AC93" s="5315">
        <f t="shared" si="17"/>
      </c>
      <c r="AD93" s="5430">
        <f t="shared" si="9"/>
      </c>
      <c r="AE93" s="5316">
        <f t="shared" si="32"/>
      </c>
      <c r="AF93" s="5405">
        <f>VLOOKUP(C93,'Data Products'!$A:$J,10,0)</f>
      </c>
      <c r="AG93" s="5406">
        <f t="shared" si="12"/>
      </c>
      <c r="AH93" s="5305">
        <f t="shared" si="3"/>
      </c>
      <c r="AI93" s="5409"/>
      <c r="AJ93" s="5412"/>
      <c r="AK93" s="5309"/>
      <c r="AL93" s="5308"/>
      <c r="AM93" s="5309"/>
      <c r="AN93" s="5309"/>
    </row>
    <row customHeight="true" hidden="true" ht="18" r="94">
      <c r="A94" s="5396">
        <v>57</v>
      </c>
      <c r="B94" s="5291" t="s">
        <v>5065</v>
      </c>
      <c r="C94" s="5396" t="s">
        <v>5198</v>
      </c>
      <c r="D94" s="5357" t="s">
        <v>5199</v>
      </c>
      <c r="E94" s="5357" t="s">
        <v>5199</v>
      </c>
      <c r="F94" s="5399">
        <v>0</v>
      </c>
      <c r="G94" s="5399">
        <v>0</v>
      </c>
      <c r="H94" s="5421"/>
      <c r="I94" s="5401">
        <f>VLOOKUP(C94,'Data Products'!$A:$J,2,0)</f>
      </c>
      <c r="J94" s="5360">
        <f t="shared" si="6"/>
      </c>
      <c r="K94" s="5361">
        <v>45896</v>
      </c>
      <c r="L94" s="5299">
        <f t="shared" si="29"/>
      </c>
      <c r="M94" s="5295">
        <v>0</v>
      </c>
      <c r="N94" s="5295">
        <v>0</v>
      </c>
      <c r="O94" s="5425"/>
      <c r="P94" s="5425"/>
      <c r="Q94" s="5291" t="s">
        <v>5174</v>
      </c>
      <c r="R94" s="5295"/>
      <c r="S94" s="5295"/>
      <c r="T94" s="5295"/>
      <c r="U94" s="5295"/>
      <c r="V94" s="5295"/>
      <c r="W94" s="5295"/>
      <c r="X94" s="5295"/>
      <c r="Y94" s="5295"/>
      <c r="Z94" s="5295"/>
      <c r="AA94" s="5295"/>
      <c r="AB94" s="5404">
        <f t="shared" si="20"/>
      </c>
      <c r="AC94" s="5301">
        <f t="shared" si="17"/>
      </c>
      <c r="AD94" s="5430">
        <f t="shared" si="9"/>
      </c>
      <c r="AE94" s="5316">
        <f t="shared" si="32"/>
      </c>
      <c r="AF94" s="5405">
        <f>VLOOKUP(C94,'Data Products'!$A:$J,10,0)</f>
      </c>
      <c r="AG94" s="5406">
        <f t="shared" si="12"/>
      </c>
      <c r="AH94" s="5305">
        <f t="shared" si="3"/>
      </c>
      <c r="AI94" s="5409"/>
      <c r="AJ94" s="5412"/>
      <c r="AK94" s="5309"/>
      <c r="AL94" s="5308"/>
      <c r="AM94" s="5309"/>
      <c r="AN94" s="5309"/>
    </row>
    <row customHeight="true" hidden="true" ht="18" r="95">
      <c r="A95" s="5396">
        <v>58</v>
      </c>
      <c r="B95" s="5291" t="s">
        <v>5065</v>
      </c>
      <c r="C95" s="5396" t="s">
        <v>5200</v>
      </c>
      <c r="D95" s="5357" t="s">
        <v>5201</v>
      </c>
      <c r="E95" s="5357" t="s">
        <v>5201</v>
      </c>
      <c r="F95" s="5399">
        <v>0</v>
      </c>
      <c r="G95" s="5399">
        <v>0</v>
      </c>
      <c r="H95" s="5421"/>
      <c r="I95" s="5401">
        <f>VLOOKUP(C95,'Data Products'!$A:$J,2,0)</f>
      </c>
      <c r="J95" s="5360">
        <f t="shared" si="6"/>
      </c>
      <c r="K95" s="5361">
        <v>45897</v>
      </c>
      <c r="L95" s="5299">
        <f t="shared" si="29"/>
      </c>
      <c r="M95" s="5295">
        <v>0</v>
      </c>
      <c r="N95" s="5295">
        <v>0</v>
      </c>
      <c r="O95" s="5425"/>
      <c r="P95" s="5425"/>
      <c r="Q95" s="5291" t="s">
        <v>5174</v>
      </c>
      <c r="R95" s="5295"/>
      <c r="S95" s="5295"/>
      <c r="T95" s="5295"/>
      <c r="U95" s="5295"/>
      <c r="V95" s="5295"/>
      <c r="W95" s="5295"/>
      <c r="X95" s="5295"/>
      <c r="Y95" s="5295"/>
      <c r="Z95" s="5295"/>
      <c r="AA95" s="5295"/>
      <c r="AB95" s="5404">
        <f t="shared" si="20"/>
      </c>
      <c r="AC95" s="5301">
        <f t="shared" si="17"/>
      </c>
      <c r="AD95" s="5430">
        <f t="shared" si="9"/>
      </c>
      <c r="AE95" s="5316">
        <f t="shared" si="32"/>
      </c>
      <c r="AF95" s="5405">
        <f>VLOOKUP(C95,'Data Products'!$A:$J,10,0)</f>
      </c>
      <c r="AG95" s="5406">
        <f t="shared" si="12"/>
      </c>
      <c r="AH95" s="5305">
        <f t="shared" si="3"/>
      </c>
      <c r="AI95" s="5409"/>
      <c r="AJ95" s="5412"/>
      <c r="AK95" s="5309"/>
      <c r="AL95" s="5308"/>
      <c r="AM95" s="5309"/>
      <c r="AN95" s="5309"/>
    </row>
    <row customHeight="true" hidden="true" ht="18" r="96">
      <c r="A96" s="5396">
        <v>59</v>
      </c>
      <c r="B96" s="5291" t="s">
        <v>5065</v>
      </c>
      <c r="C96" s="5396" t="s">
        <v>5202</v>
      </c>
      <c r="D96" s="5357" t="s">
        <v>5203</v>
      </c>
      <c r="E96" s="5357" t="s">
        <v>5203</v>
      </c>
      <c r="F96" s="5399">
        <v>0</v>
      </c>
      <c r="G96" s="5399">
        <v>0</v>
      </c>
      <c r="H96" s="5421"/>
      <c r="I96" s="5401">
        <f>VLOOKUP(C96,'Data Products'!$A:$J,2,0)</f>
      </c>
      <c r="J96" s="5360">
        <f t="shared" si="6"/>
      </c>
      <c r="K96" s="5361">
        <v>45898</v>
      </c>
      <c r="L96" s="5299">
        <f t="shared" si="29"/>
      </c>
      <c r="M96" s="5295">
        <v>0</v>
      </c>
      <c r="N96" s="5295">
        <v>0</v>
      </c>
      <c r="O96" s="5425"/>
      <c r="P96" s="5425"/>
      <c r="Q96" s="5291" t="s">
        <v>5174</v>
      </c>
      <c r="R96" s="5295"/>
      <c r="S96" s="5295"/>
      <c r="T96" s="5295"/>
      <c r="U96" s="5295"/>
      <c r="V96" s="5295"/>
      <c r="W96" s="5295"/>
      <c r="X96" s="5295"/>
      <c r="Y96" s="5295"/>
      <c r="Z96" s="5295"/>
      <c r="AA96" s="5295"/>
      <c r="AB96" s="5404">
        <f t="shared" si="20"/>
      </c>
      <c r="AC96" s="5301">
        <f t="shared" si="17"/>
      </c>
      <c r="AD96" s="5430">
        <f t="shared" si="9"/>
      </c>
      <c r="AE96" s="5316">
        <f t="shared" si="32"/>
      </c>
      <c r="AF96" s="5405">
        <f>VLOOKUP(C96,'Data Products'!$A:$J,10,0)</f>
      </c>
      <c r="AG96" s="5406">
        <f t="shared" si="12"/>
      </c>
      <c r="AH96" s="5305">
        <f t="shared" si="3"/>
      </c>
      <c r="AI96" s="5409"/>
      <c r="AJ96" s="5412"/>
      <c r="AK96" s="5309"/>
      <c r="AL96" s="5308"/>
      <c r="AM96" s="5309"/>
      <c r="AN96" s="5309"/>
    </row>
    <row customHeight="true" hidden="true" ht="18" r="97">
      <c r="A97" s="5396">
        <v>60</v>
      </c>
      <c r="B97" s="5291" t="s">
        <v>5065</v>
      </c>
      <c r="C97" s="5396" t="s">
        <v>5204</v>
      </c>
      <c r="D97" s="5357" t="s">
        <v>5205</v>
      </c>
      <c r="E97" s="5357" t="s">
        <v>5205</v>
      </c>
      <c r="F97" s="5399">
        <v>0</v>
      </c>
      <c r="G97" s="5399">
        <v>0</v>
      </c>
      <c r="H97" s="5421"/>
      <c r="I97" s="5401">
        <f>VLOOKUP(C97,'Data Products'!$A:$J,2,0)</f>
      </c>
      <c r="J97" s="5360">
        <f t="shared" si="6"/>
      </c>
      <c r="K97" s="5361">
        <v>45899</v>
      </c>
      <c r="L97" s="5299">
        <f t="shared" si="29"/>
      </c>
      <c r="M97" s="5295">
        <v>0</v>
      </c>
      <c r="N97" s="5295">
        <v>0</v>
      </c>
      <c r="O97" s="5425"/>
      <c r="P97" s="5425"/>
      <c r="Q97" s="5291" t="s">
        <v>5174</v>
      </c>
      <c r="R97" s="5295"/>
      <c r="S97" s="5295"/>
      <c r="T97" s="5295"/>
      <c r="U97" s="5295"/>
      <c r="V97" s="5295"/>
      <c r="W97" s="5295"/>
      <c r="X97" s="5295"/>
      <c r="Y97" s="5295"/>
      <c r="Z97" s="5295"/>
      <c r="AA97" s="5295"/>
      <c r="AB97" s="5404">
        <f t="shared" si="20"/>
      </c>
      <c r="AC97" s="5301">
        <f t="shared" si="17"/>
      </c>
      <c r="AD97" s="5430">
        <f t="shared" si="9"/>
      </c>
      <c r="AE97" s="5316">
        <f t="shared" si="32"/>
      </c>
      <c r="AF97" s="5405">
        <f>VLOOKUP(C97,'Data Products'!$A:$J,10,0)</f>
      </c>
      <c r="AG97" s="5406">
        <f t="shared" si="12"/>
      </c>
      <c r="AH97" s="5305">
        <f t="shared" si="3"/>
      </c>
      <c r="AI97" s="5409"/>
      <c r="AJ97" s="5412"/>
      <c r="AK97" s="5309"/>
      <c r="AL97" s="5308"/>
      <c r="AM97" s="5309"/>
      <c r="AN97" s="5309"/>
    </row>
    <row customHeight="true" hidden="true" ht="18" r="98">
      <c r="A98" s="5396">
        <v>61</v>
      </c>
      <c r="B98" s="5291" t="s">
        <v>5065</v>
      </c>
      <c r="C98" s="5396" t="s">
        <v>5206</v>
      </c>
      <c r="D98" s="5357" t="s">
        <v>5207</v>
      </c>
      <c r="E98" s="5357" t="s">
        <v>5207</v>
      </c>
      <c r="F98" s="5399">
        <v>0</v>
      </c>
      <c r="G98" s="5399">
        <v>0</v>
      </c>
      <c r="H98" s="5421"/>
      <c r="I98" s="5401">
        <f>VLOOKUP(C98,'Data Products'!$A:$J,2,0)</f>
      </c>
      <c r="J98" s="5360">
        <f t="shared" si="6"/>
      </c>
      <c r="K98" s="5361">
        <v>45900</v>
      </c>
      <c r="L98" s="5299">
        <f t="shared" si="29"/>
      </c>
      <c r="M98" s="5295">
        <v>0</v>
      </c>
      <c r="N98" s="5295">
        <v>0</v>
      </c>
      <c r="O98" s="5425"/>
      <c r="P98" s="5425"/>
      <c r="Q98" s="5291" t="s">
        <v>5174</v>
      </c>
      <c r="R98" s="5295"/>
      <c r="S98" s="5295"/>
      <c r="T98" s="5295"/>
      <c r="U98" s="5295"/>
      <c r="V98" s="5295"/>
      <c r="W98" s="5295"/>
      <c r="X98" s="5295"/>
      <c r="Y98" s="5295"/>
      <c r="Z98" s="5295"/>
      <c r="AA98" s="5295"/>
      <c r="AB98" s="5404">
        <f t="shared" si="20"/>
      </c>
      <c r="AC98" s="5301">
        <f t="shared" si="17"/>
      </c>
      <c r="AD98" s="5430">
        <f t="shared" si="9"/>
      </c>
      <c r="AE98" s="5316">
        <f t="shared" si="32"/>
      </c>
      <c r="AF98" s="5405">
        <f>VLOOKUP(C98,'Data Products'!$A:$J,10,0)</f>
      </c>
      <c r="AG98" s="5406">
        <f t="shared" si="12"/>
      </c>
      <c r="AH98" s="5305">
        <f t="shared" si="3"/>
      </c>
      <c r="AI98" s="5409"/>
      <c r="AJ98" s="5412"/>
      <c r="AK98" s="5309"/>
      <c r="AL98" s="5308"/>
      <c r="AM98" s="5309"/>
      <c r="AN98" s="5309"/>
    </row>
    <row customHeight="true" hidden="true" ht="18" r="99">
      <c r="A99" s="5396">
        <v>62</v>
      </c>
      <c r="B99" s="5291" t="s">
        <v>5065</v>
      </c>
      <c r="C99" s="5396" t="s">
        <v>5208</v>
      </c>
      <c r="D99" s="5357" t="s">
        <v>5209</v>
      </c>
      <c r="E99" s="5357" t="s">
        <v>5209</v>
      </c>
      <c r="F99" s="5399">
        <v>0</v>
      </c>
      <c r="G99" s="5399">
        <v>0</v>
      </c>
      <c r="H99" s="5421"/>
      <c r="I99" s="5401">
        <f>VLOOKUP(C99,'Data Products'!$A:$J,2,0)</f>
      </c>
      <c r="J99" s="5360">
        <f t="shared" si="6"/>
      </c>
      <c r="K99" s="5361">
        <v>45901</v>
      </c>
      <c r="L99" s="5299">
        <f t="shared" si="29"/>
      </c>
      <c r="M99" s="5295">
        <v>0</v>
      </c>
      <c r="N99" s="5295">
        <v>0</v>
      </c>
      <c r="O99" s="5425"/>
      <c r="P99" s="5425"/>
      <c r="Q99" s="5291" t="s">
        <v>5174</v>
      </c>
      <c r="R99" s="5295"/>
      <c r="S99" s="5295"/>
      <c r="T99" s="5295"/>
      <c r="U99" s="5295"/>
      <c r="V99" s="5295"/>
      <c r="W99" s="5295"/>
      <c r="X99" s="5295"/>
      <c r="Y99" s="5295"/>
      <c r="Z99" s="5295"/>
      <c r="AA99" s="5295"/>
      <c r="AB99" s="5404">
        <f t="shared" si="20"/>
      </c>
      <c r="AC99" s="5315">
        <f t="shared" si="17"/>
      </c>
      <c r="AD99" s="5430">
        <f t="shared" si="9"/>
      </c>
      <c r="AE99" s="5316">
        <f t="shared" si="32"/>
      </c>
      <c r="AF99" s="5405">
        <f>VLOOKUP(C99,'Data Products'!$A:$J,10,0)</f>
      </c>
      <c r="AG99" s="5406">
        <f t="shared" si="12"/>
      </c>
      <c r="AH99" s="5305">
        <f t="shared" si="3"/>
      </c>
      <c r="AI99" s="5409"/>
      <c r="AJ99" s="5412"/>
      <c r="AK99" s="5309"/>
      <c r="AL99" s="5308"/>
      <c r="AM99" s="5309"/>
      <c r="AN99" s="5309"/>
    </row>
    <row customHeight="true" hidden="true" ht="18" r="100">
      <c r="A100" s="5396">
        <v>63</v>
      </c>
      <c r="B100" s="5291" t="s">
        <v>5065</v>
      </c>
      <c r="C100" s="5396" t="s">
        <v>5210</v>
      </c>
      <c r="D100" s="5357" t="s">
        <v>5201</v>
      </c>
      <c r="E100" s="5357" t="s">
        <v>5201</v>
      </c>
      <c r="F100" s="5399">
        <v>0</v>
      </c>
      <c r="G100" s="5399">
        <v>0</v>
      </c>
      <c r="H100" s="5421"/>
      <c r="I100" s="5401">
        <f>VLOOKUP(C100,'Data Products'!$A:$J,2,0)</f>
      </c>
      <c r="J100" s="5360">
        <f t="shared" si="6"/>
      </c>
      <c r="K100" s="5361">
        <v>45902</v>
      </c>
      <c r="L100" s="5299">
        <f t="shared" si="29"/>
      </c>
      <c r="M100" s="5295">
        <v>0</v>
      </c>
      <c r="N100" s="5295">
        <v>0</v>
      </c>
      <c r="O100" s="5425"/>
      <c r="P100" s="5425"/>
      <c r="Q100" s="5291" t="s">
        <v>5174</v>
      </c>
      <c r="R100" s="5295"/>
      <c r="S100" s="5295"/>
      <c r="T100" s="5295"/>
      <c r="U100" s="5295"/>
      <c r="V100" s="5295"/>
      <c r="W100" s="5295"/>
      <c r="X100" s="5295"/>
      <c r="Y100" s="5295"/>
      <c r="Z100" s="5295"/>
      <c r="AA100" s="5295"/>
      <c r="AB100" s="5404">
        <f t="shared" si="20"/>
      </c>
      <c r="AC100" s="5311">
        <f t="shared" si="17"/>
      </c>
      <c r="AD100" s="5430">
        <f t="shared" si="9"/>
      </c>
      <c r="AE100" s="5316">
        <f t="shared" si="32"/>
      </c>
      <c r="AF100" s="5405">
        <f>VLOOKUP(C100,'Data Products'!$A:$J,10,0)</f>
      </c>
      <c r="AG100" s="5406">
        <f t="shared" si="12"/>
      </c>
      <c r="AH100" s="5305">
        <f t="shared" si="3"/>
      </c>
      <c r="AI100" s="5409"/>
      <c r="AJ100" s="5412"/>
      <c r="AK100" s="5309"/>
      <c r="AL100" s="5308"/>
      <c r="AM100" s="5309"/>
      <c r="AN100" s="5309"/>
    </row>
    <row customHeight="true" hidden="true" ht="18" r="101">
      <c r="A101" s="5396">
        <v>64</v>
      </c>
      <c r="B101" s="5291" t="s">
        <v>5065</v>
      </c>
      <c r="C101" s="5396" t="s">
        <v>5211</v>
      </c>
      <c r="D101" s="5357" t="s">
        <v>5201</v>
      </c>
      <c r="E101" s="5357" t="s">
        <v>5201</v>
      </c>
      <c r="F101" s="5399">
        <v>0</v>
      </c>
      <c r="G101" s="5399">
        <v>0</v>
      </c>
      <c r="H101" s="5421"/>
      <c r="I101" s="5401">
        <f>VLOOKUP(C101,'Data Products'!$A:$J,2,0)</f>
      </c>
      <c r="J101" s="5360">
        <f t="shared" si="6"/>
      </c>
      <c r="K101" s="5361">
        <v>45903</v>
      </c>
      <c r="L101" s="5299">
        <f t="shared" si="29"/>
      </c>
      <c r="M101" s="5295">
        <v>0</v>
      </c>
      <c r="N101" s="5295">
        <v>0</v>
      </c>
      <c r="O101" s="5425"/>
      <c r="P101" s="5425"/>
      <c r="Q101" s="5291" t="s">
        <v>5174</v>
      </c>
      <c r="R101" s="5295"/>
      <c r="S101" s="5295"/>
      <c r="T101" s="5295"/>
      <c r="U101" s="5295"/>
      <c r="V101" s="5295"/>
      <c r="W101" s="5295"/>
      <c r="X101" s="5295"/>
      <c r="Y101" s="5295"/>
      <c r="Z101" s="5295"/>
      <c r="AA101" s="5295"/>
      <c r="AB101" s="5404">
        <f t="shared" si="20"/>
      </c>
      <c r="AC101" s="5315">
        <f t="shared" si="17"/>
      </c>
      <c r="AD101" s="5430">
        <f t="shared" si="9"/>
      </c>
      <c r="AE101" s="5316">
        <f t="shared" si="32"/>
      </c>
      <c r="AF101" s="5405">
        <f>VLOOKUP(C101,'Data Products'!$A:$J,10,0)</f>
      </c>
      <c r="AG101" s="5406">
        <f t="shared" si="12"/>
      </c>
      <c r="AH101" s="5305">
        <f t="shared" si="3"/>
      </c>
      <c r="AI101" s="5409"/>
      <c r="AJ101" s="5412"/>
      <c r="AK101" s="5309"/>
      <c r="AL101" s="5308"/>
      <c r="AM101" s="5309"/>
      <c r="AN101" s="5309"/>
    </row>
    <row customHeight="true" hidden="true" ht="18" r="102">
      <c r="A102" s="5396">
        <v>65</v>
      </c>
      <c r="B102" s="5291" t="s">
        <v>5052</v>
      </c>
      <c r="C102" s="5396" t="s">
        <v>5212</v>
      </c>
      <c r="D102" s="5357" t="s">
        <v>5213</v>
      </c>
      <c r="E102" s="5357" t="s">
        <v>5213</v>
      </c>
      <c r="F102" s="5399">
        <v>0</v>
      </c>
      <c r="G102" s="5399">
        <v>0</v>
      </c>
      <c r="H102" s="5421"/>
      <c r="I102" s="5401">
        <f>VLOOKUP(C102,'Data Products'!$A:$J,2,0)</f>
      </c>
      <c r="J102" s="5360">
        <f t="shared" si="6"/>
      </c>
      <c r="K102" s="5361">
        <v>45904</v>
      </c>
      <c r="L102" s="5299">
        <f t="shared" si="29"/>
      </c>
      <c r="M102" s="5295">
        <v>0</v>
      </c>
      <c r="N102" s="5295">
        <v>0</v>
      </c>
      <c r="O102" s="5425"/>
      <c r="P102" s="5425"/>
      <c r="Q102" s="5291" t="s">
        <v>5174</v>
      </c>
      <c r="R102" s="5295"/>
      <c r="S102" s="5295"/>
      <c r="T102" s="5295"/>
      <c r="U102" s="5295"/>
      <c r="V102" s="5295"/>
      <c r="W102" s="5295"/>
      <c r="X102" s="5295"/>
      <c r="Y102" s="5295"/>
      <c r="Z102" s="5295"/>
      <c r="AA102" s="5295"/>
      <c r="AB102" s="5404">
        <f t="shared" si="20"/>
      </c>
      <c r="AC102" s="5315">
        <f t="shared" si="17"/>
      </c>
      <c r="AD102" s="5430">
        <f t="shared" si="9"/>
      </c>
      <c r="AE102" s="5316">
        <f t="shared" si="32"/>
      </c>
      <c r="AF102" s="5405">
        <f>VLOOKUP(C102,'Data Products'!$A:$J,10,0)</f>
      </c>
      <c r="AG102" s="5406">
        <f t="shared" si="12"/>
      </c>
      <c r="AH102" s="5305">
        <f t="shared" si="3"/>
      </c>
      <c r="AI102" s="5409"/>
      <c r="AJ102" s="5412"/>
      <c r="AK102" s="5309"/>
      <c r="AL102" s="5308"/>
      <c r="AM102" s="5309"/>
      <c r="AN102" s="5309"/>
    </row>
    <row customHeight="true" hidden="true" ht="18" r="103">
      <c r="A103" s="5396">
        <v>66</v>
      </c>
      <c r="B103" s="5291" t="s">
        <v>5065</v>
      </c>
      <c r="C103" s="5396" t="s">
        <v>5214</v>
      </c>
      <c r="D103" s="5357" t="s">
        <v>5201</v>
      </c>
      <c r="E103" s="5357" t="s">
        <v>5201</v>
      </c>
      <c r="F103" s="5399">
        <v>0</v>
      </c>
      <c r="G103" s="5399">
        <v>0</v>
      </c>
      <c r="H103" s="5421"/>
      <c r="I103" s="5401">
        <f>VLOOKUP(C103,'Data Products'!$A:$J,2,0)</f>
      </c>
      <c r="J103" s="5360">
        <f t="shared" si="6"/>
      </c>
      <c r="K103" s="5361">
        <v>45905</v>
      </c>
      <c r="L103" s="5299">
        <f t="shared" si="29"/>
      </c>
      <c r="M103" s="5295">
        <v>0</v>
      </c>
      <c r="N103" s="5295">
        <v>0</v>
      </c>
      <c r="O103" s="5425"/>
      <c r="P103" s="5425"/>
      <c r="Q103" s="5291" t="s">
        <v>5174</v>
      </c>
      <c r="R103" s="5295"/>
      <c r="S103" s="5295"/>
      <c r="T103" s="5295"/>
      <c r="U103" s="5295"/>
      <c r="V103" s="5295"/>
      <c r="W103" s="5295"/>
      <c r="X103" s="5295"/>
      <c r="Y103" s="5295"/>
      <c r="Z103" s="5295"/>
      <c r="AA103" s="5295"/>
      <c r="AB103" s="5404">
        <f t="shared" si="20"/>
      </c>
      <c r="AC103" s="5315">
        <f t="shared" si="17"/>
      </c>
      <c r="AD103" s="5430">
        <f t="shared" si="9"/>
      </c>
      <c r="AE103" s="5316">
        <f t="shared" si="32"/>
      </c>
      <c r="AF103" s="5405">
        <f>VLOOKUP(C103,'Data Products'!$A:$J,10,0)</f>
      </c>
      <c r="AG103" s="5406">
        <f t="shared" si="12"/>
      </c>
      <c r="AH103" s="5305">
        <f t="shared" si="3"/>
      </c>
      <c r="AI103" s="5409"/>
      <c r="AJ103" s="5412"/>
      <c r="AK103" s="5309"/>
      <c r="AL103" s="5308"/>
      <c r="AM103" s="5309"/>
      <c r="AN103" s="5309"/>
    </row>
    <row customHeight="true" hidden="true" ht="18" r="104">
      <c r="A104" s="5396">
        <v>67</v>
      </c>
      <c r="B104" s="5291" t="s">
        <v>5065</v>
      </c>
      <c r="C104" s="5396" t="s">
        <v>5215</v>
      </c>
      <c r="D104" s="5357" t="s">
        <v>5201</v>
      </c>
      <c r="E104" s="5357" t="s">
        <v>5201</v>
      </c>
      <c r="F104" s="5399">
        <v>0</v>
      </c>
      <c r="G104" s="5399">
        <v>0</v>
      </c>
      <c r="H104" s="5421"/>
      <c r="I104" s="5401">
        <f>VLOOKUP(C104,'Data Products'!$A:$J,2,0)</f>
      </c>
      <c r="J104" s="5360">
        <f t="shared" si="6"/>
      </c>
      <c r="K104" s="5361">
        <v>45906</v>
      </c>
      <c r="L104" s="5299">
        <f t="shared" si="29"/>
      </c>
      <c r="M104" s="5295">
        <v>0</v>
      </c>
      <c r="N104" s="5295">
        <v>0</v>
      </c>
      <c r="O104" s="5425"/>
      <c r="P104" s="5425"/>
      <c r="Q104" s="5291" t="s">
        <v>5174</v>
      </c>
      <c r="R104" s="5295"/>
      <c r="S104" s="5295"/>
      <c r="T104" s="5295"/>
      <c r="U104" s="5295"/>
      <c r="V104" s="5295"/>
      <c r="W104" s="5295"/>
      <c r="X104" s="5295"/>
      <c r="Y104" s="5295"/>
      <c r="Z104" s="5295"/>
      <c r="AA104" s="5295"/>
      <c r="AB104" s="5404">
        <f t="shared" si="20"/>
      </c>
      <c r="AC104" s="5315">
        <f t="shared" si="17"/>
      </c>
      <c r="AD104" s="5430">
        <f t="shared" si="9"/>
      </c>
      <c r="AE104" s="5316">
        <f t="shared" si="32"/>
      </c>
      <c r="AF104" s="5405">
        <f>VLOOKUP(C104,'Data Products'!$A:$J,10,0)</f>
      </c>
      <c r="AG104" s="5406">
        <f t="shared" si="12"/>
      </c>
      <c r="AH104" s="5305">
        <f t="shared" si="3"/>
      </c>
      <c r="AI104" s="5409"/>
      <c r="AJ104" s="5412"/>
      <c r="AK104" s="5309"/>
      <c r="AL104" s="5308"/>
      <c r="AM104" s="5309"/>
      <c r="AN104" s="5309"/>
    </row>
    <row customHeight="true" hidden="true" ht="18" r="105">
      <c r="A105" s="5396">
        <v>68</v>
      </c>
      <c r="B105" s="5291" t="s">
        <v>5065</v>
      </c>
      <c r="C105" s="5396" t="s">
        <v>5216</v>
      </c>
      <c r="D105" s="5357" t="s">
        <v>5201</v>
      </c>
      <c r="E105" s="5357" t="s">
        <v>5201</v>
      </c>
      <c r="F105" s="5399">
        <v>0</v>
      </c>
      <c r="G105" s="5399">
        <v>0</v>
      </c>
      <c r="H105" s="5421"/>
      <c r="I105" s="5401">
        <f>VLOOKUP(C105,'Data Products'!$A:$J,2,0)</f>
      </c>
      <c r="J105" s="5360">
        <f t="shared" si="6"/>
      </c>
      <c r="K105" s="5361">
        <v>45907</v>
      </c>
      <c r="L105" s="5299">
        <f t="shared" si="29"/>
      </c>
      <c r="M105" s="5295">
        <v>0</v>
      </c>
      <c r="N105" s="5295">
        <v>0</v>
      </c>
      <c r="O105" s="5425"/>
      <c r="P105" s="5425"/>
      <c r="Q105" s="5291" t="s">
        <v>5174</v>
      </c>
      <c r="R105" s="5295"/>
      <c r="S105" s="5295"/>
      <c r="T105" s="5295"/>
      <c r="U105" s="5295"/>
      <c r="V105" s="5295"/>
      <c r="W105" s="5295"/>
      <c r="X105" s="5295"/>
      <c r="Y105" s="5295"/>
      <c r="Z105" s="5295"/>
      <c r="AA105" s="5295"/>
      <c r="AB105" s="5404">
        <f t="shared" si="20"/>
      </c>
      <c r="AC105" s="5315">
        <f t="shared" si="17"/>
      </c>
      <c r="AD105" s="5430">
        <f t="shared" si="9"/>
      </c>
      <c r="AE105" s="5316">
        <f t="shared" si="32"/>
      </c>
      <c r="AF105" s="5405">
        <f>VLOOKUP(C105,'Data Products'!$A:$J,10,0)</f>
      </c>
      <c r="AG105" s="5406">
        <f t="shared" si="12"/>
      </c>
      <c r="AH105" s="5305">
        <f t="shared" si="3"/>
      </c>
      <c r="AI105" s="5409"/>
      <c r="AJ105" s="5412"/>
      <c r="AK105" s="5309"/>
      <c r="AL105" s="5308"/>
      <c r="AM105" s="5309"/>
      <c r="AN105" s="5309"/>
    </row>
    <row customHeight="true" hidden="true" ht="18" r="106">
      <c r="A106" s="5396">
        <v>69</v>
      </c>
      <c r="B106" s="5291" t="s">
        <v>5065</v>
      </c>
      <c r="C106" s="5396" t="s">
        <v>5217</v>
      </c>
      <c r="D106" s="5357" t="s">
        <v>5218</v>
      </c>
      <c r="E106" s="5357" t="s">
        <v>5218</v>
      </c>
      <c r="F106" s="5399">
        <v>0</v>
      </c>
      <c r="G106" s="5399">
        <v>0</v>
      </c>
      <c r="H106" s="5421"/>
      <c r="I106" s="5401">
        <f>VLOOKUP(C106,'Data Products'!$A:$J,2,0)</f>
      </c>
      <c r="J106" s="5360">
        <f t="shared" si="6"/>
      </c>
      <c r="K106" s="5361">
        <v>45908</v>
      </c>
      <c r="L106" s="5299">
        <f t="shared" si="29"/>
      </c>
      <c r="M106" s="5295">
        <v>0</v>
      </c>
      <c r="N106" s="5295">
        <v>0</v>
      </c>
      <c r="O106" s="5425"/>
      <c r="P106" s="5425"/>
      <c r="Q106" s="5291" t="s">
        <v>5174</v>
      </c>
      <c r="R106" s="5295"/>
      <c r="S106" s="5295"/>
      <c r="T106" s="5295"/>
      <c r="U106" s="5295"/>
      <c r="V106" s="5295"/>
      <c r="W106" s="5295"/>
      <c r="X106" s="5295"/>
      <c r="Y106" s="5295"/>
      <c r="Z106" s="5295"/>
      <c r="AA106" s="5295"/>
      <c r="AB106" s="5404">
        <f t="shared" si="20"/>
      </c>
      <c r="AC106" s="5301">
        <f t="shared" si="17"/>
      </c>
      <c r="AD106" s="5430">
        <f t="shared" si="9"/>
      </c>
      <c r="AE106" s="5316">
        <f t="shared" si="32"/>
      </c>
      <c r="AF106" s="5405">
        <f>VLOOKUP(C106,'Data Products'!$A:$J,10,0)</f>
      </c>
      <c r="AG106" s="5406">
        <f t="shared" si="12"/>
      </c>
      <c r="AH106" s="5305">
        <f t="shared" si="3"/>
      </c>
      <c r="AI106" s="5409"/>
      <c r="AJ106" s="5412"/>
      <c r="AK106" s="5309"/>
      <c r="AL106" s="5308"/>
      <c r="AM106" s="5309"/>
      <c r="AN106" s="5309"/>
    </row>
    <row customHeight="true" hidden="true" ht="18" r="107">
      <c r="A107" s="5396">
        <v>70</v>
      </c>
      <c r="B107" s="5291" t="s">
        <v>5065</v>
      </c>
      <c r="C107" s="5396" t="s">
        <v>5219</v>
      </c>
      <c r="D107" s="5416"/>
      <c r="E107" s="5416"/>
      <c r="F107" s="5399">
        <v>0</v>
      </c>
      <c r="G107" s="5399">
        <v>0</v>
      </c>
      <c r="H107" s="5421"/>
      <c r="I107" s="5401">
        <f>VLOOKUP(C107,'Data Products'!$A:$J,2,0)</f>
      </c>
      <c r="J107" s="5360">
        <f t="shared" si="6"/>
      </c>
      <c r="K107" s="5361">
        <v>45909</v>
      </c>
      <c r="L107" s="5299">
        <f t="shared" si="29"/>
      </c>
      <c r="M107" s="5295">
        <v>0</v>
      </c>
      <c r="N107" s="5295">
        <v>0</v>
      </c>
      <c r="O107" s="5425"/>
      <c r="P107" s="5425"/>
      <c r="Q107" s="5291" t="s">
        <v>5174</v>
      </c>
      <c r="R107" s="5295"/>
      <c r="S107" s="5295"/>
      <c r="T107" s="5295"/>
      <c r="U107" s="5295"/>
      <c r="V107" s="5295"/>
      <c r="W107" s="5295"/>
      <c r="X107" s="5295"/>
      <c r="Y107" s="5295"/>
      <c r="Z107" s="5295"/>
      <c r="AA107" s="5295"/>
      <c r="AB107" s="5404">
        <f t="shared" si="20"/>
      </c>
      <c r="AC107" s="5311">
        <f t="shared" si="17"/>
      </c>
      <c r="AD107" s="5430">
        <f t="shared" si="9"/>
      </c>
      <c r="AE107" s="5316">
        <f t="shared" si="32"/>
      </c>
      <c r="AF107" s="5405">
        <f>VLOOKUP(C107,'Data Products'!$A:$J,10,0)</f>
      </c>
      <c r="AG107" s="5406">
        <f t="shared" si="12"/>
      </c>
      <c r="AH107" s="5305">
        <f t="shared" si="3"/>
      </c>
      <c r="AI107" s="5409"/>
      <c r="AJ107" s="5412"/>
      <c r="AK107" s="5309"/>
      <c r="AL107" s="5308"/>
      <c r="AM107" s="5309"/>
      <c r="AN107" s="5309"/>
    </row>
    <row customHeight="true" hidden="true" ht="18" r="108">
      <c r="A108" s="5396">
        <v>71</v>
      </c>
      <c r="B108" s="5291" t="s">
        <v>5065</v>
      </c>
      <c r="C108" s="5396" t="s">
        <v>5220</v>
      </c>
      <c r="D108" s="5416"/>
      <c r="E108" s="5416"/>
      <c r="F108" s="5399">
        <v>0</v>
      </c>
      <c r="G108" s="5399">
        <v>0</v>
      </c>
      <c r="H108" s="5421"/>
      <c r="I108" s="5401">
        <f>VLOOKUP(C108,'Data Products'!$A:$J,2,0)</f>
      </c>
      <c r="J108" s="5360">
        <f t="shared" si="6"/>
      </c>
      <c r="K108" s="5361">
        <v>45910</v>
      </c>
      <c r="L108" s="5299">
        <f t="shared" si="29"/>
      </c>
      <c r="M108" s="5295">
        <v>0</v>
      </c>
      <c r="N108" s="5295">
        <v>0</v>
      </c>
      <c r="O108" s="5425"/>
      <c r="P108" s="5425"/>
      <c r="Q108" s="5291" t="s">
        <v>5174</v>
      </c>
      <c r="R108" s="5295"/>
      <c r="S108" s="5295"/>
      <c r="T108" s="5295"/>
      <c r="U108" s="5295"/>
      <c r="V108" s="5295"/>
      <c r="W108" s="5295"/>
      <c r="X108" s="5295"/>
      <c r="Y108" s="5295"/>
      <c r="Z108" s="5295"/>
      <c r="AA108" s="5295"/>
      <c r="AB108" s="5404">
        <f t="shared" si="20"/>
      </c>
      <c r="AC108" s="5414">
        <f t="shared" si="17"/>
      </c>
      <c r="AD108" s="5430">
        <f t="shared" si="9"/>
      </c>
      <c r="AE108" s="5316">
        <f t="shared" si="32"/>
      </c>
      <c r="AF108" s="5405">
        <f>VLOOKUP(C108,'Data Products'!$A:$J,10,0)</f>
      </c>
      <c r="AG108" s="5406">
        <f t="shared" si="12"/>
      </c>
      <c r="AH108" s="5305">
        <f t="shared" si="3"/>
      </c>
      <c r="AI108" s="5407" t="s">
        <v>5221</v>
      </c>
      <c r="AJ108" s="5412"/>
      <c r="AK108" s="5309"/>
      <c r="AL108" s="5308"/>
      <c r="AM108" s="5309"/>
      <c r="AN108" s="5309"/>
    </row>
    <row customHeight="true" hidden="true" ht="18" r="109">
      <c r="A109" s="5326">
        <v>72</v>
      </c>
      <c r="B109" s="5325" t="s">
        <v>5065</v>
      </c>
      <c r="C109" s="5326" t="s">
        <v>5222</v>
      </c>
      <c r="D109" s="5416"/>
      <c r="E109" s="5416"/>
      <c r="F109" s="5399">
        <v>0</v>
      </c>
      <c r="G109" s="5399">
        <v>0</v>
      </c>
      <c r="H109" s="5427"/>
      <c r="I109" s="5401">
        <f>VLOOKUP(C109,'Data Products'!$A:$J,2,0)</f>
      </c>
      <c r="J109" s="5360">
        <f t="shared" si="6"/>
      </c>
      <c r="K109" s="5361">
        <v>45911</v>
      </c>
      <c r="L109" s="5333">
        <f t="shared" si="29"/>
      </c>
      <c r="M109" s="5317">
        <v>0</v>
      </c>
      <c r="N109" s="5317">
        <v>0</v>
      </c>
      <c r="O109" s="5428"/>
      <c r="P109" s="5428"/>
      <c r="Q109" s="5291" t="s">
        <v>5174</v>
      </c>
      <c r="R109" s="5295"/>
      <c r="S109" s="5295"/>
      <c r="T109" s="5295"/>
      <c r="U109" s="5295"/>
      <c r="V109" s="5295"/>
      <c r="W109" s="5295"/>
      <c r="X109" s="5295"/>
      <c r="Y109" s="5295"/>
      <c r="Z109" s="5295"/>
      <c r="AA109" s="5295"/>
      <c r="AB109" s="5404">
        <f t="shared" si="20"/>
      </c>
      <c r="AC109" s="5311">
        <f t="shared" si="17"/>
      </c>
      <c r="AD109" s="5430">
        <f t="shared" si="9"/>
      </c>
      <c r="AE109" s="5316">
        <f t="shared" si="32"/>
      </c>
      <c r="AF109" s="5405">
        <f>VLOOKUP(C109,'Data Products'!$A:$J,10,0)</f>
      </c>
      <c r="AG109" s="5406">
        <f t="shared" si="12"/>
      </c>
      <c r="AH109" s="5305">
        <f t="shared" si="3"/>
      </c>
      <c r="AI109" s="5409"/>
      <c r="AJ109" s="5412"/>
      <c r="AK109" s="5309"/>
      <c r="AL109" s="5308"/>
      <c r="AM109" s="5309"/>
      <c r="AN109" s="5309"/>
    </row>
    <row customHeight="true" hidden="true" ht="18" r="110">
      <c r="A110" s="5357">
        <v>45</v>
      </c>
      <c r="B110" s="5416" t="s">
        <v>5046</v>
      </c>
      <c r="C110" s="5431" t="s">
        <v>5223</v>
      </c>
      <c r="D110" s="5432" t="s">
        <v>5224</v>
      </c>
      <c r="E110" s="5432" t="s">
        <v>5224</v>
      </c>
      <c r="F110" s="5399">
        <v>0</v>
      </c>
      <c r="G110" s="5399">
        <v>0</v>
      </c>
      <c r="H110" s="5358"/>
      <c r="I110" s="5401">
        <f>VLOOKUP(C110,'Data Products'!$A:$J,2,0)</f>
      </c>
      <c r="J110" s="5360">
        <f t="shared" si="6"/>
      </c>
      <c r="K110" s="5361">
        <v>45912</v>
      </c>
      <c r="L110" s="5433">
        <f t="shared" si="29"/>
      </c>
      <c r="M110" s="5319">
        <v>0</v>
      </c>
      <c r="N110" s="5319">
        <v>0</v>
      </c>
      <c r="O110" s="5354"/>
      <c r="P110" s="5354"/>
      <c r="Q110" s="5291" t="s">
        <v>5137</v>
      </c>
      <c r="R110" s="5370"/>
      <c r="S110" s="5370"/>
      <c r="T110" s="5370"/>
      <c r="U110" s="5370"/>
      <c r="V110" s="5370"/>
      <c r="W110" s="5370"/>
      <c r="X110" s="5370"/>
      <c r="Y110" s="5370"/>
      <c r="Z110" s="5370"/>
      <c r="AA110" s="5370"/>
      <c r="AB110" s="5404">
        <f t="shared" si="20"/>
      </c>
      <c r="AC110" s="5426">
        <f t="shared" si="17"/>
      </c>
      <c r="AD110" s="5302">
        <f t="shared" si="9"/>
      </c>
      <c r="AE110" s="5316">
        <f t="shared" si="32"/>
      </c>
      <c r="AF110" s="5405">
        <f>VLOOKUP(C110,'Data Products'!$A:$J,10,0)</f>
      </c>
      <c r="AG110" s="5406">
        <f t="shared" si="12"/>
      </c>
      <c r="AH110" s="5383"/>
      <c r="AI110" s="5409"/>
      <c r="AJ110" s="5434"/>
      <c r="AK110" s="5434"/>
      <c r="AL110" s="5435"/>
      <c r="AM110" s="5434"/>
      <c r="AN110" s="5434"/>
    </row>
    <row customHeight="true" hidden="true" ht="18" r="111">
      <c r="A111" s="5436">
        <v>46</v>
      </c>
      <c r="B111" s="5437" t="s">
        <v>5046</v>
      </c>
      <c r="C111" s="5438" t="s">
        <v>5126</v>
      </c>
      <c r="D111" s="5432" t="s">
        <v>5126</v>
      </c>
      <c r="E111" s="5432" t="s">
        <v>5126</v>
      </c>
      <c r="F111" s="5399">
        <v>0</v>
      </c>
      <c r="G111" s="5399">
        <v>0</v>
      </c>
      <c r="H111" s="5439"/>
      <c r="I111" s="5440">
        <f>VLOOKUP(C111,'Data Products'!$A:$J,2,0)</f>
      </c>
      <c r="J111" s="5360">
        <f t="shared" si="6"/>
      </c>
      <c r="K111" s="5361">
        <v>45913</v>
      </c>
      <c r="L111" s="5441">
        <f t="shared" si="29"/>
      </c>
      <c r="M111" s="5442">
        <v>21</v>
      </c>
      <c r="N111" s="5442">
        <v>52</v>
      </c>
      <c r="O111" s="5443"/>
      <c r="P111" s="5443"/>
      <c r="Q111" s="5325" t="s">
        <v>5137</v>
      </c>
      <c r="R111" s="5370"/>
      <c r="S111" s="5370"/>
      <c r="T111" s="5370"/>
      <c r="U111" s="5370"/>
      <c r="V111" s="5370"/>
      <c r="W111" s="5370"/>
      <c r="X111" s="5370"/>
      <c r="Y111" s="5370"/>
      <c r="Z111" s="5370"/>
      <c r="AA111" s="5370"/>
      <c r="AB111" s="5429">
        <f t="shared" si="20"/>
      </c>
      <c r="AC111" s="5426">
        <f t="shared" si="17"/>
      </c>
      <c r="AD111" s="5336">
        <f t="shared" si="9"/>
      </c>
      <c r="AE111" s="5316">
        <f t="shared" si="32"/>
      </c>
      <c r="AF111" s="5405">
        <f>VLOOKUP(C111,'Data Products'!$A:$J,10,0)</f>
      </c>
      <c r="AG111" s="5406">
        <f t="shared" si="12"/>
      </c>
      <c r="AH111" s="5383"/>
      <c r="AI111" s="5407" t="s">
        <v>5225</v>
      </c>
      <c r="AJ111" s="5434"/>
      <c r="AK111" s="5434"/>
      <c r="AL111" s="5435"/>
      <c r="AM111" s="5434"/>
      <c r="AN111" s="5434"/>
    </row>
    <row customHeight="true" ht="18" r="112">
      <c r="A112" s="5344">
        <v>47</v>
      </c>
      <c r="B112" s="5437" t="s">
        <v>5046</v>
      </c>
      <c r="C112" s="5444" t="s">
        <v>5120</v>
      </c>
      <c r="D112" s="5416" t="s">
        <v>5120</v>
      </c>
      <c r="E112" s="5416" t="s">
        <v>5120</v>
      </c>
      <c r="F112" s="5399">
        <v>48</v>
      </c>
      <c r="G112" s="5399">
        <v>48</v>
      </c>
      <c r="H112" s="5358"/>
      <c r="I112" s="5401">
        <f>VLOOKUP(C112,'Data Products'!$A:$J,2,0)</f>
      </c>
      <c r="J112" s="5360">
        <f t="shared" si="6"/>
      </c>
      <c r="K112" s="5361">
        <v>45914</v>
      </c>
      <c r="L112" s="5299">
        <f t="shared" si="29"/>
      </c>
      <c r="M112" s="5314">
        <v>8</v>
      </c>
      <c r="N112" s="5313">
        <v>27</v>
      </c>
      <c r="O112" s="5295"/>
      <c r="P112" s="5295"/>
      <c r="Q112" s="5291" t="s">
        <v>5226</v>
      </c>
      <c r="R112" s="5374"/>
      <c r="S112" s="5374"/>
      <c r="T112" s="5403"/>
      <c r="U112" s="5374"/>
      <c r="V112" s="5374"/>
      <c r="W112" s="5374"/>
      <c r="X112" s="5374"/>
      <c r="Y112" s="5374"/>
      <c r="Z112" s="5374"/>
      <c r="AA112" s="5374"/>
      <c r="AB112" s="5404">
        <f t="shared" si="20"/>
      </c>
      <c r="AC112" s="5315">
        <f t="shared" si="17"/>
      </c>
      <c r="AD112" s="5302">
        <f t="shared" si="9"/>
      </c>
      <c r="AE112" s="5316">
        <f t="shared" si="32"/>
      </c>
      <c r="AF112" s="5405">
        <f>VLOOKUP(C112,'Data Products'!$A:$J,10,0)</f>
      </c>
      <c r="AG112" s="5406">
        <f t="shared" si="12"/>
      </c>
      <c r="AH112" s="5383"/>
      <c r="AI112" s="5445"/>
      <c r="AJ112" s="5446"/>
      <c r="AK112" s="5446"/>
      <c r="AL112" s="5409"/>
      <c r="AM112" s="5446"/>
      <c r="AN112" s="5446"/>
    </row>
    <row r="113">
      <c r="A113" s="5344">
        <v>48</v>
      </c>
      <c r="B113" s="5437" t="s">
        <v>5046</v>
      </c>
      <c r="C113" s="5444" t="s">
        <v>5178</v>
      </c>
      <c r="D113" s="5416" t="s">
        <v>5178</v>
      </c>
      <c r="E113" s="5416" t="s">
        <v>5178</v>
      </c>
      <c r="F113" s="5399">
        <v>163</v>
      </c>
      <c r="G113" s="5399">
        <v>163</v>
      </c>
      <c r="H113" s="5358"/>
      <c r="I113" s="5401">
        <f>VLOOKUP(C113,'Data Products'!$A:$J,2,0)</f>
      </c>
      <c r="J113" s="5360">
        <f t="shared" si="6"/>
      </c>
      <c r="K113" s="5361">
        <v>45915</v>
      </c>
      <c r="L113" s="5299">
        <f t="shared" si="29"/>
      </c>
      <c r="M113" s="5295">
        <v>21</v>
      </c>
      <c r="N113" s="5313">
        <v>50</v>
      </c>
      <c r="O113" s="5295"/>
      <c r="P113" s="5295"/>
      <c r="Q113" s="5291" t="s">
        <v>5112</v>
      </c>
      <c r="R113" s="5374"/>
      <c r="S113" s="5374"/>
      <c r="T113" s="5403"/>
      <c r="U113" s="5374"/>
      <c r="V113" s="5374"/>
      <c r="W113" s="5374"/>
      <c r="X113" s="5374"/>
      <c r="Y113" s="5374"/>
      <c r="Z113" s="5374"/>
      <c r="AA113" s="5374"/>
      <c r="AB113" s="5404">
        <f t="shared" si="20"/>
      </c>
      <c r="AC113" s="5311">
        <f t="shared" si="17"/>
      </c>
      <c r="AD113" s="5302">
        <f t="shared" si="9"/>
      </c>
      <c r="AE113" s="5316">
        <f t="shared" si="32"/>
      </c>
      <c r="AF113" s="5405">
        <f>VLOOKUP(C113,'Data Products'!$A:$J,10,0)</f>
      </c>
      <c r="AG113" s="5406">
        <f t="shared" si="12"/>
      </c>
      <c r="AH113" s="5383"/>
      <c r="AI113" s="5445"/>
      <c r="AJ113" s="5446"/>
      <c r="AK113" s="5446"/>
      <c r="AL113" s="5409"/>
      <c r="AM113" s="5446"/>
      <c r="AN113" s="5446"/>
    </row>
    <row customHeight="true" ht="18" r="114">
      <c r="A114" s="5344">
        <v>52</v>
      </c>
      <c r="B114" s="5437" t="s">
        <v>5046</v>
      </c>
      <c r="C114" s="5444" t="s">
        <v>5171</v>
      </c>
      <c r="D114" s="5416" t="s">
        <v>5171</v>
      </c>
      <c r="E114" s="5416" t="s">
        <v>5171</v>
      </c>
      <c r="F114" s="5399">
        <v>731</v>
      </c>
      <c r="G114" s="5399">
        <v>731</v>
      </c>
      <c r="H114" s="5358"/>
      <c r="I114" s="5401">
        <f>VLOOKUP(C114,'Data Products'!$A:$J,2,0)</f>
      </c>
      <c r="J114" s="5360">
        <f t="shared" si="6"/>
      </c>
      <c r="K114" s="5361">
        <v>45919</v>
      </c>
      <c r="L114" s="5299">
        <f t="shared" si="29"/>
      </c>
      <c r="M114" s="5295">
        <v>10</v>
      </c>
      <c r="N114" s="5313">
        <v>27</v>
      </c>
      <c r="O114" s="5295"/>
      <c r="P114" s="5295"/>
      <c r="Q114" s="5291" t="s">
        <v>5117</v>
      </c>
      <c r="R114" s="5374"/>
      <c r="S114" s="5374"/>
      <c r="T114" s="5403"/>
      <c r="U114" s="5374"/>
      <c r="V114" s="5374"/>
      <c r="W114" s="5374"/>
      <c r="X114" s="5374"/>
      <c r="Y114" s="5374"/>
      <c r="Z114" s="5374"/>
      <c r="AA114" s="5374"/>
      <c r="AB114" s="5404">
        <f t="shared" si="20"/>
      </c>
      <c r="AC114" s="5315">
        <f t="shared" si="17"/>
      </c>
      <c r="AD114" s="5302">
        <f t="shared" si="9"/>
      </c>
      <c r="AE114" s="5316">
        <f t="shared" si="32"/>
      </c>
      <c r="AF114" s="5405">
        <f>VLOOKUP(C114,'Data Products'!$A:$J,10,0)</f>
      </c>
      <c r="AG114" s="5406">
        <f t="shared" si="12"/>
      </c>
      <c r="AH114" s="5383"/>
      <c r="AI114" s="5445"/>
      <c r="AJ114" s="5446"/>
      <c r="AK114" s="5446"/>
      <c r="AL114" s="5409"/>
      <c r="AM114" s="5446"/>
      <c r="AN114" s="5446"/>
    </row>
    <row customHeight="true" ht="18" r="115">
      <c r="A115" s="5344">
        <v>53</v>
      </c>
      <c r="B115" s="5437" t="s">
        <v>5046</v>
      </c>
      <c r="C115" s="5444" t="s">
        <v>5119</v>
      </c>
      <c r="D115" s="5416" t="s">
        <v>5119</v>
      </c>
      <c r="E115" s="5416" t="s">
        <v>5119</v>
      </c>
      <c r="F115" s="5399">
        <v>3</v>
      </c>
      <c r="G115" s="5399">
        <v>3</v>
      </c>
      <c r="H115" s="5358"/>
      <c r="I115" s="5401">
        <f>VLOOKUP(C115,'Data Products'!$A:$J,2,0)</f>
      </c>
      <c r="J115" s="5360">
        <f t="shared" si="6"/>
      </c>
      <c r="K115" s="5361">
        <v>45920</v>
      </c>
      <c r="L115" s="5299">
        <f t="shared" si="29"/>
      </c>
      <c r="M115" s="5295">
        <v>0</v>
      </c>
      <c r="N115" s="5295">
        <v>0</v>
      </c>
      <c r="O115" s="5295"/>
      <c r="P115" s="5295"/>
      <c r="Q115" s="5413" t="s">
        <v>5117</v>
      </c>
      <c r="R115" s="5374"/>
      <c r="S115" s="5374"/>
      <c r="T115" s="5403"/>
      <c r="U115" s="5374"/>
      <c r="V115" s="5374"/>
      <c r="W115" s="5374"/>
      <c r="X115" s="5374"/>
      <c r="Y115" s="5374"/>
      <c r="Z115" s="5374"/>
      <c r="AA115" s="5374"/>
      <c r="AB115" s="5404">
        <f t="shared" si="20"/>
      </c>
      <c r="AC115" s="5414">
        <f t="shared" si="17"/>
      </c>
      <c r="AD115" s="5302">
        <f t="shared" si="9"/>
      </c>
      <c r="AE115" s="5316">
        <f t="shared" si="32"/>
      </c>
      <c r="AF115" s="5405">
        <f>VLOOKUP(C115,'Data Products'!$A:$J,10,0)</f>
      </c>
      <c r="AG115" s="5406">
        <f t="shared" si="12"/>
      </c>
      <c r="AH115" s="5383"/>
      <c r="AI115" s="5445"/>
      <c r="AJ115" s="5446"/>
      <c r="AK115" s="5446"/>
      <c r="AL115" s="5409"/>
      <c r="AM115" s="5446"/>
      <c r="AN115" s="5446"/>
    </row>
    <row customHeight="true" ht="18" r="116">
      <c r="A116" s="5344">
        <v>54</v>
      </c>
      <c r="B116" s="5437" t="s">
        <v>5046</v>
      </c>
      <c r="C116" s="5444" t="s">
        <v>5224</v>
      </c>
      <c r="D116" s="5447" t="s">
        <v>5224</v>
      </c>
      <c r="E116" s="5416" t="s">
        <v>5224</v>
      </c>
      <c r="F116" s="5399">
        <v>0</v>
      </c>
      <c r="G116" s="5399">
        <v>0</v>
      </c>
      <c r="H116" s="5358"/>
      <c r="I116" s="5401">
        <f>VLOOKUP(C116,'Data Products'!$A:$J,2,0)</f>
      </c>
      <c r="J116" s="5360">
        <f t="shared" si="6"/>
      </c>
      <c r="K116" s="5361">
        <v>45921</v>
      </c>
      <c r="L116" s="5299">
        <f t="shared" si="29"/>
      </c>
      <c r="M116" s="5295">
        <v>2380</v>
      </c>
      <c r="N116" s="5314">
        <v>2414</v>
      </c>
      <c r="O116" s="5295"/>
      <c r="P116" s="5295"/>
      <c r="Q116" s="5291" t="s">
        <v>5117</v>
      </c>
      <c r="R116" s="5374"/>
      <c r="S116" s="5374"/>
      <c r="T116" s="5403"/>
      <c r="U116" s="5374"/>
      <c r="V116" s="5374"/>
      <c r="W116" s="5374"/>
      <c r="X116" s="5374"/>
      <c r="Y116" s="5374"/>
      <c r="Z116" s="5374"/>
      <c r="AA116" s="5374"/>
      <c r="AB116" s="5404">
        <f t="shared" si="20"/>
      </c>
      <c r="AC116" s="5311">
        <f t="shared" si="17"/>
      </c>
      <c r="AD116" s="5302">
        <f t="shared" si="9"/>
      </c>
      <c r="AE116" s="5316">
        <f t="shared" si="32"/>
      </c>
      <c r="AF116" s="5405">
        <f>VLOOKUP(C116,'Data Products'!$A:$J,10,0)</f>
      </c>
      <c r="AG116" s="5406">
        <f t="shared" si="12"/>
      </c>
      <c r="AH116" s="5383"/>
      <c r="AI116" s="5445"/>
      <c r="AJ116" s="5446"/>
      <c r="AK116" s="5446"/>
      <c r="AL116" s="5409"/>
      <c r="AM116" s="5446"/>
      <c r="AN116" s="5446"/>
    </row>
    <row customHeight="true" ht="18" r="117">
      <c r="A117" s="5344">
        <v>55</v>
      </c>
      <c r="B117" s="5437" t="s">
        <v>5046</v>
      </c>
      <c r="C117" s="5444" t="s">
        <v>5227</v>
      </c>
      <c r="D117" s="5416" t="s">
        <v>5227</v>
      </c>
      <c r="E117" s="5416" t="s">
        <v>5227</v>
      </c>
      <c r="F117" s="5399">
        <v>2289</v>
      </c>
      <c r="G117" s="5399">
        <v>2289</v>
      </c>
      <c r="H117" s="5358"/>
      <c r="I117" s="5401">
        <f>VLOOKUP(C117,'Data Products'!$A:$J,2,0)</f>
      </c>
      <c r="J117" s="5360">
        <f t="shared" si="6"/>
      </c>
      <c r="K117" s="5361">
        <v>45922</v>
      </c>
      <c r="L117" s="5299">
        <f t="shared" si="29"/>
      </c>
      <c r="M117" s="5317">
        <v>415</v>
      </c>
      <c r="N117" s="5317">
        <v>454</v>
      </c>
      <c r="O117" s="5295"/>
      <c r="P117" s="5295"/>
      <c r="Q117" s="5291" t="s">
        <v>5117</v>
      </c>
      <c r="R117" s="5374"/>
      <c r="S117" s="5374"/>
      <c r="T117" s="5403"/>
      <c r="U117" s="5374"/>
      <c r="V117" s="5374"/>
      <c r="W117" s="5374"/>
      <c r="X117" s="5374"/>
      <c r="Y117" s="5374"/>
      <c r="Z117" s="5374"/>
      <c r="AA117" s="5374"/>
      <c r="AB117" s="5404">
        <f t="shared" si="20"/>
      </c>
      <c r="AC117" s="5315">
        <f t="shared" si="17"/>
      </c>
      <c r="AD117" s="5302">
        <f t="shared" si="9"/>
      </c>
      <c r="AE117" s="5316">
        <f t="shared" si="32"/>
      </c>
      <c r="AF117" s="5405">
        <f>VLOOKUP(C117,'Data Products'!$A:$J,10,0)</f>
      </c>
      <c r="AG117" s="5406">
        <f t="shared" si="12"/>
      </c>
      <c r="AH117" s="5383"/>
      <c r="AI117" s="5445"/>
      <c r="AJ117" s="5446"/>
      <c r="AK117" s="5446"/>
      <c r="AL117" s="5409"/>
      <c r="AM117" s="5446"/>
      <c r="AN117" s="5446"/>
    </row>
    <row customHeight="true" ht="18" r="118">
      <c r="A118" s="5344">
        <v>56</v>
      </c>
      <c r="B118" s="5416" t="s">
        <v>5046</v>
      </c>
      <c r="C118" s="5444" t="s">
        <v>5165</v>
      </c>
      <c r="D118" s="5416" t="s">
        <v>5165</v>
      </c>
      <c r="E118" s="5416" t="s">
        <v>5165</v>
      </c>
      <c r="F118" s="5399">
        <v>693</v>
      </c>
      <c r="G118" s="5399">
        <v>693</v>
      </c>
      <c r="H118" s="5358"/>
      <c r="I118" s="5401">
        <f>VLOOKUP(C118,'Data Products'!$A:$J,2,0)</f>
      </c>
      <c r="J118" s="5360">
        <f t="shared" si="6"/>
      </c>
      <c r="K118" s="5361">
        <v>45923</v>
      </c>
      <c r="L118" s="5318">
        <f t="shared" si="29"/>
      </c>
      <c r="M118" s="5319">
        <v>56</v>
      </c>
      <c r="N118" s="5320">
        <v>296</v>
      </c>
      <c r="O118" s="5321"/>
      <c r="P118" s="5295"/>
      <c r="Q118" s="5291" t="s">
        <v>5117</v>
      </c>
      <c r="R118" s="5374"/>
      <c r="S118" s="5374"/>
      <c r="T118" s="5403"/>
      <c r="U118" s="5374"/>
      <c r="V118" s="5374"/>
      <c r="W118" s="5374"/>
      <c r="X118" s="5374"/>
      <c r="Y118" s="5374"/>
      <c r="Z118" s="5374"/>
      <c r="AA118" s="5374"/>
      <c r="AB118" s="5404">
        <f t="shared" si="20"/>
      </c>
      <c r="AC118" s="5311">
        <f t="shared" si="17"/>
      </c>
      <c r="AD118" s="5302">
        <f t="shared" si="9"/>
      </c>
      <c r="AE118" s="5448">
        <f t="shared" si="32"/>
      </c>
      <c r="AF118" s="5449">
        <f>VLOOKUP(C118,'Data Products'!$A:$J,10,0)</f>
      </c>
      <c r="AG118" s="5450">
        <f t="shared" si="12"/>
      </c>
      <c r="AH118" s="5450">
        <f>AG118*G118</f>
      </c>
      <c r="AI118" s="5450">
        <f t="shared" ref="AI118:AI119" si="14">AH118*H118</f>
      </c>
      <c r="AJ118" s="5446"/>
      <c r="AK118" s="5446"/>
      <c r="AL118" s="5409"/>
      <c r="AM118" s="5446"/>
      <c r="AN118" s="5446"/>
    </row>
    <row customHeight="true" ht="18" r="119">
      <c r="A119" s="5344">
        <v>57</v>
      </c>
      <c r="B119" s="5416" t="s">
        <v>5065</v>
      </c>
      <c r="C119" s="5357" t="s">
        <v>5140</v>
      </c>
      <c r="D119" s="5357" t="s">
        <v>5140</v>
      </c>
      <c r="E119" s="5357" t="s">
        <v>5140</v>
      </c>
      <c r="F119" s="5399">
        <v>2</v>
      </c>
      <c r="G119" s="5399">
        <v>2</v>
      </c>
      <c r="H119" s="5358"/>
      <c r="I119" s="5401">
        <f>VLOOKUP(C119,'Data Products'!$A:$J,2,0)</f>
      </c>
      <c r="J119" s="5360">
        <f t="shared" si="6"/>
      </c>
      <c r="K119" s="5451">
        <v>46142</v>
      </c>
      <c r="L119" s="5318">
        <f t="shared" si="29"/>
      </c>
      <c r="M119" s="5397">
        <v>0</v>
      </c>
      <c r="N119" s="5452">
        <v>2</v>
      </c>
      <c r="O119" s="5321"/>
      <c r="P119" s="5295"/>
      <c r="Q119" s="5291" t="s">
        <v>5117</v>
      </c>
      <c r="R119" s="5374"/>
      <c r="S119" s="5374"/>
      <c r="T119" s="5403"/>
      <c r="U119" s="5374"/>
      <c r="V119" s="5374"/>
      <c r="W119" s="5374"/>
      <c r="X119" s="5374"/>
      <c r="Y119" s="5374"/>
      <c r="Z119" s="5374"/>
      <c r="AA119" s="5374"/>
      <c r="AB119" s="5404">
        <f t="shared" si="20"/>
      </c>
      <c r="AC119" s="5311">
        <f t="shared" si="17"/>
      </c>
      <c r="AD119" s="5302">
        <f t="shared" si="9"/>
      </c>
      <c r="AE119" s="5448">
        <f t="shared" si="32"/>
      </c>
      <c r="AF119" s="5449">
        <f>VLOOKUP(C119,'Data Products'!$A:$J,10,0)</f>
      </c>
      <c r="AG119" s="5450">
        <f t="shared" si="12"/>
      </c>
      <c r="AH119" s="5383"/>
      <c r="AI119" s="5450">
        <f t="shared" si="14"/>
      </c>
      <c r="AJ119" s="5434"/>
      <c r="AK119" s="5434"/>
      <c r="AL119" s="5435"/>
      <c r="AM119" s="5434"/>
      <c r="AN119" s="5434"/>
    </row>
    <row customHeight="true" ht="18" r="120">
      <c r="A120" s="5371"/>
      <c r="B120" s="5371"/>
      <c r="C120" s="5371"/>
      <c r="D120" s="5370"/>
      <c r="E120" s="5370"/>
      <c r="F120" s="5370"/>
      <c r="G120" s="5370"/>
      <c r="H120" s="5370"/>
      <c r="I120" s="5453"/>
      <c r="J120" s="5454"/>
      <c r="K120" s="5454"/>
      <c r="L120" s="5454"/>
      <c r="M120" s="5370"/>
      <c r="N120" s="5370"/>
      <c r="O120" s="5379"/>
      <c r="P120" s="5379"/>
      <c r="Q120" s="5371"/>
      <c r="R120" s="5370"/>
      <c r="S120" s="5370"/>
      <c r="T120" s="5370"/>
      <c r="U120" s="5370"/>
      <c r="V120" s="5370"/>
      <c r="W120" s="5370"/>
      <c r="X120" s="5370"/>
      <c r="Y120" s="5370"/>
      <c r="Z120" s="5370"/>
      <c r="AA120" s="5370"/>
      <c r="AB120" s="5373"/>
      <c r="AC120" s="5455"/>
      <c r="AD120" s="5456"/>
      <c r="AE120" s="5457" t="s">
        <v>5095</v>
      </c>
      <c r="AF120" s="5458"/>
      <c r="AG120" s="5459">
        <v>366720000</v>
      </c>
      <c r="AH120" s="5383"/>
      <c r="AI120" s="5435"/>
      <c r="AJ120" s="5434"/>
      <c r="AK120" s="5434"/>
      <c r="AL120" s="5435"/>
      <c r="AM120" s="5434"/>
      <c r="AN120" s="5434"/>
    </row>
    <row customHeight="true" ht="18" r="121">
      <c r="A121" s="5460" t="s">
        <v>5228</v>
      </c>
      <c r="B121" s="5460"/>
      <c r="C121" s="5460"/>
      <c r="D121" s="5460"/>
      <c r="E121" s="5460"/>
      <c r="F121" s="5460"/>
      <c r="H121" s="5370"/>
      <c r="I121" s="5453"/>
      <c r="J121" s="5454"/>
      <c r="K121" s="5454"/>
      <c r="L121" s="5454"/>
      <c r="M121" s="5370"/>
      <c r="N121" s="5370"/>
      <c r="O121" s="5379"/>
      <c r="P121" s="5379"/>
      <c r="Q121" s="5371"/>
      <c r="R121" s="5370"/>
      <c r="S121" s="5370"/>
      <c r="T121" s="5370"/>
      <c r="U121" s="5370"/>
      <c r="V121" s="5370"/>
      <c r="W121" s="5370"/>
      <c r="X121" s="5370"/>
      <c r="Y121" s="5370"/>
      <c r="Z121" s="5370"/>
      <c r="AA121" s="5370"/>
      <c r="AB121" s="5373"/>
      <c r="AC121" s="5455"/>
      <c r="AD121" s="5456"/>
      <c r="AE121" s="5461" t="s">
        <v>5096</v>
      </c>
      <c r="AF121" s="5458">
        <v>0.48350239965095987</v>
      </c>
      <c r="AG121" s="5459">
        <v>177310000</v>
      </c>
      <c r="AH121" s="5383"/>
      <c r="AI121" s="5435"/>
      <c r="AJ121" s="5434"/>
      <c r="AK121" s="5434"/>
      <c r="AL121" s="5435"/>
      <c r="AM121" s="5434"/>
      <c r="AN121" s="5434"/>
    </row>
    <row r="122">
      <c r="A122" s="5462" t="s">
        <v>5042</v>
      </c>
      <c r="B122" s="5462" t="s">
        <v>5023</v>
      </c>
      <c r="C122" s="5462" t="s">
        <v>5229</v>
      </c>
      <c r="D122" s="5462" t="s">
        <v>5230</v>
      </c>
      <c r="E122" s="5463" t="s">
        <v>5231</v>
      </c>
      <c r="F122" s="5464" t="s">
        <v>5232</v>
      </c>
      <c r="G122" s="5370"/>
      <c r="H122" s="5454"/>
      <c r="I122" s="5454"/>
      <c r="J122" s="5454"/>
      <c r="K122" s="5370"/>
      <c r="L122" s="5370"/>
      <c r="M122" s="5379"/>
      <c r="N122" s="5379"/>
      <c r="O122" s="5370"/>
      <c r="P122" s="5370"/>
      <c r="Q122" s="5370"/>
      <c r="R122" s="5370"/>
      <c r="S122" s="5370"/>
      <c r="T122" s="5370"/>
      <c r="U122" s="5370"/>
      <c r="V122" s="5370"/>
      <c r="W122" s="5370"/>
      <c r="X122" s="5370"/>
      <c r="Y122" s="5370"/>
      <c r="Z122" s="5370"/>
      <c r="AA122" s="5370"/>
      <c r="AB122" s="5370"/>
      <c r="AC122" s="5370"/>
      <c r="AE122" s="5461" t="s">
        <v>5097</v>
      </c>
      <c r="AF122" s="5458">
        <v>0.06893542757417102</v>
      </c>
      <c r="AG122" s="5459">
        <v>25280000</v>
      </c>
      <c r="AH122" s="5434"/>
      <c r="AI122" s="5434"/>
      <c r="AJ122" s="5434"/>
      <c r="AK122" s="5435"/>
      <c r="AL122" s="5434"/>
      <c r="AM122" s="5434"/>
    </row>
    <row r="123">
      <c r="A123" s="5465"/>
      <c r="B123" s="5462"/>
      <c r="C123" s="5462"/>
      <c r="D123" s="5462"/>
      <c r="E123" s="5463"/>
      <c r="F123" s="5466"/>
      <c r="G123" s="5370"/>
      <c r="H123" s="5454"/>
      <c r="I123" s="5454"/>
      <c r="J123" s="5454"/>
      <c r="K123" s="5370"/>
      <c r="L123" s="5370"/>
      <c r="M123" s="5379"/>
      <c r="N123" s="5379"/>
      <c r="O123" s="5370"/>
      <c r="P123" s="5370"/>
      <c r="Q123" s="5370"/>
      <c r="R123" s="5370"/>
      <c r="S123" s="5370"/>
      <c r="T123" s="5370"/>
      <c r="U123" s="5370"/>
      <c r="V123" s="5370"/>
      <c r="W123" s="5370"/>
      <c r="X123" s="5370"/>
      <c r="Y123" s="5370"/>
      <c r="Z123" s="5370"/>
      <c r="AA123" s="5370"/>
      <c r="AB123" s="5370"/>
      <c r="AC123" s="5370"/>
      <c r="AE123" s="5461" t="s">
        <v>5098</v>
      </c>
      <c r="AF123" s="5467">
        <v>0.1472649432809773</v>
      </c>
      <c r="AG123" s="5468">
        <v>54005000</v>
      </c>
      <c r="AH123" s="5434"/>
      <c r="AI123" s="5434"/>
      <c r="AJ123" s="5435"/>
      <c r="AK123" s="5434"/>
      <c r="AL123" s="5434"/>
    </row>
    <row r="124">
      <c r="A124" s="5357">
        <v>1</v>
      </c>
      <c r="B124" s="5469" t="s">
        <v>5233</v>
      </c>
      <c r="C124" s="5470">
        <v>15146.6</v>
      </c>
      <c r="D124" s="5291" t="s">
        <v>5234</v>
      </c>
      <c r="E124" s="5396" t="s">
        <v>5235</v>
      </c>
      <c r="F124" s="5471" t="s">
        <v>5236</v>
      </c>
      <c r="G124" s="5370"/>
      <c r="H124" s="5454"/>
      <c r="I124" s="5454"/>
      <c r="J124" s="5454"/>
      <c r="K124" s="5370"/>
      <c r="L124" s="5370"/>
      <c r="M124" s="5379"/>
      <c r="N124" s="5379"/>
      <c r="O124" s="5370"/>
      <c r="P124" s="5370"/>
      <c r="Q124" s="5370"/>
      <c r="R124" s="5370"/>
      <c r="S124" s="5370"/>
      <c r="T124" s="5370"/>
      <c r="U124" s="5370"/>
      <c r="V124" s="5370"/>
      <c r="W124" s="5370"/>
      <c r="X124" s="5370"/>
      <c r="Y124" s="5370"/>
      <c r="Z124" s="5370"/>
      <c r="AA124" s="5370"/>
      <c r="AB124" s="5370"/>
      <c r="AC124" s="5370"/>
      <c r="AE124" s="5461" t="s">
        <v>5099</v>
      </c>
      <c r="AF124" s="5472">
        <v>0.3002972294938918</v>
      </c>
      <c r="AG124" s="5473">
        <v>110125000</v>
      </c>
      <c r="AH124" s="5434"/>
      <c r="AI124" s="5434"/>
      <c r="AJ124" s="5435"/>
      <c r="AK124" s="5434"/>
      <c r="AL124" s="5434"/>
    </row>
    <row r="125">
      <c r="A125" s="5357">
        <v>2</v>
      </c>
      <c r="B125" s="5474" t="s">
        <v>5237</v>
      </c>
      <c r="C125" s="5475">
        <v>952.31</v>
      </c>
      <c r="D125" s="5325" t="s">
        <v>5238</v>
      </c>
      <c r="E125" s="5326" t="s">
        <v>5239</v>
      </c>
      <c r="F125" s="5471"/>
      <c r="G125" s="5370"/>
      <c r="H125" s="5454"/>
      <c r="I125" s="5454"/>
      <c r="J125" s="5454"/>
      <c r="K125" s="5370"/>
      <c r="L125" s="5370"/>
      <c r="M125" s="5379"/>
      <c r="N125" s="5379"/>
      <c r="O125" s="5370"/>
      <c r="P125" s="5370"/>
      <c r="Q125" s="5370"/>
      <c r="R125" s="5370"/>
      <c r="S125" s="5370"/>
      <c r="T125" s="5370"/>
      <c r="U125" s="5370"/>
      <c r="V125" s="5370"/>
      <c r="W125" s="5370"/>
      <c r="X125" s="5370"/>
      <c r="Y125" s="5370"/>
      <c r="Z125" s="5370"/>
      <c r="AA125" s="5370"/>
      <c r="AB125" s="5370"/>
      <c r="AC125" s="5370"/>
      <c r="AD125" s="5370"/>
      <c r="AE125" s="5461" t="s">
        <v>5035</v>
      </c>
      <c r="AF125" s="5472">
        <v>0.09960391121336507</v>
      </c>
      <c r="AG125" s="5473">
        <v>75750000</v>
      </c>
      <c r="AH125" s="5434"/>
      <c r="AI125" s="5434"/>
      <c r="AJ125" s="5435"/>
      <c r="AK125" s="5434"/>
      <c r="AL125" s="5434"/>
    </row>
    <row r="126">
      <c r="A126" s="5476">
        <v>3</v>
      </c>
      <c r="B126" s="5357" t="s">
        <v>5240</v>
      </c>
      <c r="C126" s="5357">
        <v>-798.02</v>
      </c>
      <c r="D126" s="5319"/>
      <c r="E126" s="5358"/>
      <c r="F126" s="5471"/>
      <c r="G126" s="5370"/>
      <c r="H126" s="5370"/>
      <c r="I126" s="5454"/>
      <c r="J126" s="5454"/>
      <c r="K126" s="5454"/>
      <c r="L126" s="5370"/>
      <c r="M126" s="5370"/>
      <c r="N126" s="5379"/>
      <c r="O126" s="5379"/>
      <c r="P126" s="5370"/>
      <c r="Q126" s="5370"/>
      <c r="R126" s="5370"/>
      <c r="S126" s="5370"/>
      <c r="T126" s="5370"/>
      <c r="U126" s="5370"/>
      <c r="V126" s="5370"/>
      <c r="W126" s="5370"/>
      <c r="X126" s="5370"/>
      <c r="Y126" s="5370"/>
      <c r="Z126" s="5370"/>
      <c r="AA126" s="5370"/>
      <c r="AB126" s="5370"/>
      <c r="AC126" s="5370"/>
      <c r="AD126" s="5370"/>
      <c r="AE126" s="5370"/>
      <c r="AF126" s="5370"/>
      <c r="AG126" s="5435"/>
      <c r="AH126" s="5435"/>
      <c r="AI126" s="5434"/>
      <c r="AJ126" s="5435"/>
      <c r="AK126" s="5434"/>
      <c r="AL126" s="5434"/>
    </row>
    <row r="127">
      <c r="A127" s="5370"/>
      <c r="B127" s="5371"/>
      <c r="C127" s="5371"/>
      <c r="D127" s="5370"/>
      <c r="E127" s="5370"/>
      <c r="F127" s="5370"/>
      <c r="G127" s="5370"/>
      <c r="H127" s="5370"/>
      <c r="I127" s="5370"/>
      <c r="J127" s="5454"/>
      <c r="K127" s="5454"/>
      <c r="L127" s="5454"/>
      <c r="M127" s="5370"/>
      <c r="N127" s="5370"/>
      <c r="O127" s="5379"/>
      <c r="P127" s="5379"/>
      <c r="Q127" s="5370"/>
      <c r="R127" s="5370"/>
      <c r="S127" s="5370"/>
      <c r="T127" s="5370"/>
      <c r="U127" s="5370"/>
      <c r="V127" s="5370"/>
      <c r="W127" s="5370"/>
      <c r="X127" s="5370"/>
      <c r="Y127" s="5370"/>
      <c r="Z127" s="5370"/>
      <c r="AA127" s="5370"/>
      <c r="AB127" s="5370"/>
      <c r="AC127" s="5370"/>
      <c r="AD127" s="5370"/>
      <c r="AE127" s="5370"/>
      <c r="AF127" s="5370"/>
      <c r="AG127" s="5370"/>
      <c r="AH127" s="5370"/>
      <c r="AI127" s="5435"/>
      <c r="AJ127" s="5434"/>
      <c r="AK127" s="5434"/>
      <c r="AL127" s="5435"/>
      <c r="AM127" s="5434"/>
      <c r="AN127" s="5434"/>
    </row>
    <row r="128">
      <c r="A128" s="5386" t="s">
        <v>5241</v>
      </c>
      <c r="B128" s="5287" t="s">
        <v>5009</v>
      </c>
      <c r="C128" s="5287" t="s">
        <v>5101</v>
      </c>
      <c r="D128" s="5287"/>
      <c r="E128" s="5287"/>
      <c r="F128" s="5287" t="s">
        <v>5013</v>
      </c>
      <c r="G128" s="5287"/>
      <c r="H128" s="5287" t="s">
        <v>5102</v>
      </c>
      <c r="I128" s="5387" t="s">
        <v>5015</v>
      </c>
      <c r="J128" s="5388" t="s">
        <v>5016</v>
      </c>
      <c r="K128" s="5286" t="s">
        <v>5017</v>
      </c>
      <c r="L128" s="5286" t="s">
        <v>5018</v>
      </c>
      <c r="M128" s="5287" t="s">
        <v>5019</v>
      </c>
      <c r="N128" s="5287" t="s">
        <v>5020</v>
      </c>
      <c r="O128" s="5287" t="s">
        <v>5103</v>
      </c>
      <c r="P128" s="5287" t="s">
        <v>5104</v>
      </c>
      <c r="Q128" s="5287" t="s">
        <v>5023</v>
      </c>
      <c r="R128" s="5389"/>
      <c r="S128" s="5389"/>
      <c r="T128" s="5389"/>
      <c r="U128" s="5389"/>
      <c r="V128" s="5389"/>
      <c r="W128" s="5389"/>
      <c r="X128" s="5389"/>
      <c r="Y128" s="5389"/>
      <c r="Z128" s="5389"/>
      <c r="AA128" s="5389"/>
      <c r="AB128" s="5390" t="s">
        <v>5029</v>
      </c>
      <c r="AC128" s="5388" t="s">
        <v>5030</v>
      </c>
      <c r="AD128" s="5388" t="s">
        <v>5105</v>
      </c>
      <c r="AE128" s="5388" t="s">
        <v>5106</v>
      </c>
      <c r="AF128" s="5477" t="s">
        <v>5033</v>
      </c>
      <c r="AG128" s="5478" t="s">
        <v>5034</v>
      </c>
      <c r="AH128" s="5370"/>
      <c r="AI128" s="5388" t="s">
        <v>5036</v>
      </c>
      <c r="AJ128" s="5434"/>
      <c r="AK128" s="5434"/>
      <c r="AL128" s="5435"/>
      <c r="AM128" s="5434"/>
      <c r="AN128" s="5434"/>
    </row>
    <row r="129">
      <c r="A129" s="5287" t="s">
        <v>5042</v>
      </c>
      <c r="B129" s="5287"/>
      <c r="C129" s="5287"/>
      <c r="D129" s="5392"/>
      <c r="E129" s="5392"/>
      <c r="F129" s="5392" t="s">
        <v>5043</v>
      </c>
      <c r="G129" s="5479" t="s">
        <v>5044</v>
      </c>
      <c r="H129" s="5287"/>
      <c r="I129" s="5387"/>
      <c r="J129" s="5388"/>
      <c r="K129" s="5286"/>
      <c r="L129" s="5286"/>
      <c r="M129" s="5287" t="s">
        <v>5045</v>
      </c>
      <c r="N129" s="5287" t="s">
        <v>5045</v>
      </c>
      <c r="O129" s="5287"/>
      <c r="P129" s="5287"/>
      <c r="Q129" s="5287"/>
      <c r="R129" s="5389"/>
      <c r="S129" s="5389"/>
      <c r="T129" s="5389"/>
      <c r="U129" s="5389"/>
      <c r="V129" s="5389"/>
      <c r="W129" s="5389"/>
      <c r="X129" s="5389"/>
      <c r="Y129" s="5389"/>
      <c r="Z129" s="5389"/>
      <c r="AA129" s="5389"/>
      <c r="AB129" s="5390"/>
      <c r="AC129" s="5388"/>
      <c r="AD129" s="5388"/>
      <c r="AE129" s="5388"/>
      <c r="AF129" s="5477"/>
      <c r="AG129" s="5478"/>
      <c r="AH129" s="5370"/>
      <c r="AI129" s="5388"/>
      <c r="AJ129" s="5370"/>
      <c r="AK129" s="5370"/>
      <c r="AL129" s="5370"/>
      <c r="AM129" s="5370"/>
      <c r="AN129" s="5370"/>
    </row>
    <row r="130">
      <c r="A130" s="5396">
        <v>1</v>
      </c>
      <c r="B130" s="5291" t="s">
        <v>5046</v>
      </c>
      <c r="C130" s="5480" t="s">
        <v>5242</v>
      </c>
      <c r="D130" s="5481" t="s">
        <v>5242</v>
      </c>
      <c r="E130" s="5481" t="s">
        <v>5242</v>
      </c>
      <c r="F130" s="5482">
        <v>25108</v>
      </c>
      <c r="G130" s="5350">
        <v>25108</v>
      </c>
      <c r="H130" s="5483"/>
      <c r="I130" s="5484">
        <f>VLOOKUP(C130,'Data Products'!$A:$J,2,0)</f>
      </c>
      <c r="J130" s="5485">
        <f t="shared" ref="J130:J136" si="7">IFERROR(I130-TODAY(),"")</f>
      </c>
      <c r="K130" s="5486">
        <v>46108</v>
      </c>
      <c r="L130" s="5299">
        <f t="shared" ref="L130:L136" si="30">TODAY()-K130</f>
      </c>
      <c r="M130" s="5314">
        <v>8023</v>
      </c>
      <c r="N130" s="5487">
        <v>17732</v>
      </c>
      <c r="O130" s="5295">
        <v>0</v>
      </c>
      <c r="P130" s="5295">
        <v>0</v>
      </c>
      <c r="Q130" s="5291" t="s">
        <v>5243</v>
      </c>
      <c r="R130" s="5374"/>
      <c r="S130" s="5374"/>
      <c r="T130" s="5403"/>
      <c r="U130" s="5374"/>
      <c r="V130" s="5374"/>
      <c r="W130" s="5374"/>
      <c r="X130" s="5374"/>
      <c r="Y130" s="5374"/>
      <c r="Z130" s="5374"/>
      <c r="AA130" s="5374"/>
      <c r="AB130" s="5404">
        <f t="shared" ref="AB130:AB136" si="21">N130/30</f>
      </c>
      <c r="AC130" s="5488">
        <f t="shared" ref="AC130:AC136" si="18">IFERROR(F130/AB130,"-")</f>
      </c>
      <c r="AD130" s="5302">
        <f t="shared" ref="AD130:AD136" si="10">IFERROR(TODAY()+AC130,"-")</f>
      </c>
      <c r="AE130" s="5489">
        <f t="shared" ref="AE130:AE136" si="33">_xlfn.IFS(AC130="-","Not sold yet",AND(AC130&lt;=150,AC130&gt;60),"Out of stock more than 60 days",AC130&lt;=60,"Out of stock less than 60 days",AC130&gt;=150,"Out of stock more than 150 days")</f>
      </c>
      <c r="AF130" s="5305">
        <f>VLOOKUP(C130,'Data Products'!$A:$J,10,0)</f>
      </c>
      <c r="AG130" s="5490">
        <f t="shared" ref="AG130:AG136" si="13">AF130*F130</f>
      </c>
      <c r="AH130" s="5491">
        <v>0</v>
      </c>
      <c r="AI130" s="5407" t="s">
        <v>5244</v>
      </c>
      <c r="AJ130" s="5370"/>
      <c r="AK130" s="5370"/>
      <c r="AL130" s="5370"/>
      <c r="AM130" s="5370"/>
      <c r="AN130" s="5370"/>
    </row>
    <row r="131">
      <c r="A131" s="5396">
        <v>2</v>
      </c>
      <c r="B131" s="5291" t="s">
        <v>5046</v>
      </c>
      <c r="C131" s="5480" t="s">
        <v>5245</v>
      </c>
      <c r="D131" s="5416" t="s">
        <v>5245</v>
      </c>
      <c r="E131" s="5416" t="s">
        <v>5245</v>
      </c>
      <c r="F131" s="5492">
        <v>296</v>
      </c>
      <c r="G131" s="5364">
        <v>296</v>
      </c>
      <c r="H131" s="5483"/>
      <c r="I131" s="5484">
        <f>VLOOKUP(C131,'Data Products'!$A:$J,2,0)</f>
      </c>
      <c r="J131" s="5485">
        <f t="shared" si="7"/>
      </c>
      <c r="K131" s="5493">
        <v>46108</v>
      </c>
      <c r="L131" s="5299">
        <f t="shared" si="30"/>
      </c>
      <c r="M131" s="5314">
        <v>0</v>
      </c>
      <c r="N131" s="5314">
        <v>0</v>
      </c>
      <c r="O131" s="5295">
        <v>0</v>
      </c>
      <c r="P131" s="5295">
        <v>0</v>
      </c>
      <c r="Q131" s="5291" t="s">
        <v>5145</v>
      </c>
      <c r="R131" s="5374"/>
      <c r="S131" s="5374"/>
      <c r="T131" s="5403"/>
      <c r="U131" s="5374"/>
      <c r="V131" s="5374"/>
      <c r="W131" s="5374"/>
      <c r="X131" s="5374"/>
      <c r="Y131" s="5374"/>
      <c r="Z131" s="5374"/>
      <c r="AA131" s="5374"/>
      <c r="AB131" s="5404">
        <f t="shared" si="21"/>
      </c>
      <c r="AC131" s="5311">
        <f t="shared" si="18"/>
      </c>
      <c r="AD131" s="5302">
        <f t="shared" si="10"/>
      </c>
      <c r="AE131" s="5312">
        <f t="shared" si="33"/>
      </c>
      <c r="AF131" s="5305">
        <f>VLOOKUP(C131,'Data Products'!$A:$J,10,0)</f>
      </c>
      <c r="AG131" s="5490">
        <f t="shared" si="13"/>
      </c>
      <c r="AH131" s="5491">
        <v>0</v>
      </c>
      <c r="AI131" s="5319"/>
      <c r="AJ131" s="5370"/>
      <c r="AK131" s="5370"/>
      <c r="AL131" s="5370"/>
      <c r="AM131" s="5370"/>
      <c r="AN131" s="5370"/>
    </row>
    <row r="132">
      <c r="A132" s="5494">
        <v>3</v>
      </c>
      <c r="B132" s="5291" t="s">
        <v>5046</v>
      </c>
      <c r="C132" s="5495" t="s">
        <v>5246</v>
      </c>
      <c r="D132" s="5496" t="s">
        <v>5246</v>
      </c>
      <c r="E132" s="5496" t="s">
        <v>5246</v>
      </c>
      <c r="F132" s="5497">
        <v>4763</v>
      </c>
      <c r="G132" s="5498">
        <v>4763</v>
      </c>
      <c r="H132" s="5499"/>
      <c r="I132" s="5484">
        <f>VLOOKUP(C132,'Data Products'!$A:$J,2,0)</f>
      </c>
      <c r="J132" s="5485">
        <f t="shared" si="7"/>
      </c>
      <c r="K132" s="5493">
        <v>46109</v>
      </c>
      <c r="L132" s="5299">
        <f t="shared" si="30"/>
      </c>
      <c r="M132" s="5314">
        <v>0</v>
      </c>
      <c r="N132" s="5314">
        <v>0</v>
      </c>
      <c r="O132" s="5295">
        <v>0</v>
      </c>
      <c r="P132" s="5295">
        <v>0</v>
      </c>
      <c r="Q132" s="5291" t="s">
        <v>5137</v>
      </c>
      <c r="R132" s="5295"/>
      <c r="S132" s="5295"/>
      <c r="T132" s="5295"/>
      <c r="U132" s="5295"/>
      <c r="V132" s="5295"/>
      <c r="W132" s="5295"/>
      <c r="X132" s="5295"/>
      <c r="Y132" s="5295"/>
      <c r="Z132" s="5295"/>
      <c r="AA132" s="5295"/>
      <c r="AB132" s="5404">
        <f t="shared" si="21"/>
      </c>
      <c r="AC132" s="5311">
        <f t="shared" si="18"/>
      </c>
      <c r="AD132" s="5302">
        <f t="shared" si="10"/>
      </c>
      <c r="AE132" s="5312">
        <f t="shared" si="33"/>
      </c>
      <c r="AF132" s="5305">
        <f>VLOOKUP(C132,'Data Products'!$A:$J,10,0)</f>
      </c>
      <c r="AG132" s="5490">
        <f t="shared" si="13"/>
      </c>
      <c r="AH132" s="5305"/>
      <c r="AI132" s="5500"/>
      <c r="AJ132" s="5370"/>
      <c r="AK132" s="5370"/>
      <c r="AL132" s="5370"/>
      <c r="AM132" s="5370"/>
      <c r="AN132" s="5370"/>
    </row>
    <row customHeight="true" hidden="true" ht="18" r="133">
      <c r="A133" s="5396">
        <v>4</v>
      </c>
      <c r="B133" s="5291" t="s">
        <v>5046</v>
      </c>
      <c r="C133" s="5501" t="s">
        <v>5247</v>
      </c>
      <c r="D133" s="5432" t="s">
        <v>5247</v>
      </c>
      <c r="E133" s="5432" t="s">
        <v>5247</v>
      </c>
      <c r="F133" s="5502">
        <v>0</v>
      </c>
      <c r="G133" s="5365">
        <v>0</v>
      </c>
      <c r="H133" s="5499"/>
      <c r="I133" s="5484">
        <f>VLOOKUP(C133,'Data Products'!$A:$J,2,0)</f>
      </c>
      <c r="J133" s="5485">
        <f t="shared" si="7"/>
      </c>
      <c r="K133" s="5503">
        <v>46108</v>
      </c>
      <c r="L133" s="5299">
        <f t="shared" si="30"/>
      </c>
      <c r="M133" s="5314">
        <v>82</v>
      </c>
      <c r="N133" s="5402">
        <v>121</v>
      </c>
      <c r="O133" s="5295">
        <v>0</v>
      </c>
      <c r="P133" s="5295">
        <v>0</v>
      </c>
      <c r="Q133" s="5470" t="s">
        <v>5153</v>
      </c>
      <c r="R133" s="5295"/>
      <c r="S133" s="5295"/>
      <c r="T133" s="5295"/>
      <c r="U133" s="5295"/>
      <c r="V133" s="5295"/>
      <c r="W133" s="5295"/>
      <c r="X133" s="5295"/>
      <c r="Y133" s="5295"/>
      <c r="Z133" s="5295"/>
      <c r="AA133" s="5295"/>
      <c r="AB133" s="5404">
        <f t="shared" si="21"/>
      </c>
      <c r="AC133" s="5311">
        <f t="shared" si="18"/>
      </c>
      <c r="AD133" s="5302">
        <f t="shared" si="10"/>
      </c>
      <c r="AE133" s="5312">
        <f t="shared" si="33"/>
      </c>
      <c r="AF133" s="5305">
        <f>VLOOKUP(C133,'Data Products'!$A:$J,10,0)</f>
      </c>
      <c r="AG133" s="5490">
        <f t="shared" si="13"/>
      </c>
      <c r="AH133" s="5305"/>
      <c r="AI133" s="5500"/>
      <c r="AJ133" s="5412"/>
      <c r="AK133" s="5309"/>
      <c r="AL133" s="5308"/>
      <c r="AM133" s="5309"/>
      <c r="AN133" s="5309"/>
    </row>
    <row customHeight="true" hidden="true" ht="18" r="134">
      <c r="A134" s="5396">
        <v>5</v>
      </c>
      <c r="B134" s="5291" t="s">
        <v>5046</v>
      </c>
      <c r="C134" s="5501" t="s">
        <v>5248</v>
      </c>
      <c r="D134" s="5432" t="s">
        <v>5248</v>
      </c>
      <c r="E134" s="5432" t="s">
        <v>5248</v>
      </c>
      <c r="F134" s="5502">
        <v>0</v>
      </c>
      <c r="G134" s="5365">
        <v>0</v>
      </c>
      <c r="H134" s="5499"/>
      <c r="I134" s="5484">
        <f>VLOOKUP(C134,'Data Products'!$A:$J,2,0)</f>
      </c>
      <c r="J134" s="5485">
        <f t="shared" si="7"/>
      </c>
      <c r="K134" s="5503">
        <v>46108</v>
      </c>
      <c r="L134" s="5299">
        <f t="shared" si="30"/>
      </c>
      <c r="M134" s="5295">
        <v>10</v>
      </c>
      <c r="N134" s="5314">
        <v>10</v>
      </c>
      <c r="O134" s="5295">
        <v>0</v>
      </c>
      <c r="P134" s="5295">
        <v>0</v>
      </c>
      <c r="Q134" s="5470" t="s">
        <v>5153</v>
      </c>
      <c r="R134" s="5295"/>
      <c r="S134" s="5295"/>
      <c r="T134" s="5295"/>
      <c r="U134" s="5295"/>
      <c r="V134" s="5295"/>
      <c r="W134" s="5295"/>
      <c r="X134" s="5295"/>
      <c r="Y134" s="5295"/>
      <c r="Z134" s="5295"/>
      <c r="AA134" s="5295"/>
      <c r="AB134" s="5404">
        <f t="shared" si="21"/>
      </c>
      <c r="AC134" s="5311">
        <f t="shared" si="18"/>
      </c>
      <c r="AD134" s="5302">
        <f t="shared" si="10"/>
      </c>
      <c r="AE134" s="5312">
        <f t="shared" si="33"/>
      </c>
      <c r="AF134" s="5305">
        <f>VLOOKUP(C134,'Data Products'!$A:$J,10,0)</f>
      </c>
      <c r="AG134" s="5490">
        <f t="shared" si="13"/>
      </c>
      <c r="AH134" s="5305"/>
      <c r="AI134" s="5500"/>
      <c r="AJ134" s="5412"/>
      <c r="AK134" s="5309"/>
      <c r="AL134" s="5308"/>
      <c r="AM134" s="5309"/>
      <c r="AN134" s="5309"/>
    </row>
    <row customHeight="true" hidden="true" ht="18" r="135">
      <c r="A135" s="5326">
        <v>6</v>
      </c>
      <c r="B135" s="5291" t="s">
        <v>5046</v>
      </c>
      <c r="C135" s="5326" t="s">
        <v>5248</v>
      </c>
      <c r="D135" s="5416" t="s">
        <v>5248</v>
      </c>
      <c r="E135" s="5416" t="s">
        <v>5248</v>
      </c>
      <c r="F135" s="5502">
        <v>0</v>
      </c>
      <c r="G135" s="5365">
        <v>0</v>
      </c>
      <c r="H135" s="5504"/>
      <c r="I135" s="5505">
        <f>VLOOKUP(C135,'Data Products'!$A:$J,2,0)</f>
      </c>
      <c r="J135" s="5485">
        <f t="shared" si="7"/>
      </c>
      <c r="K135" s="5503">
        <v>46109</v>
      </c>
      <c r="L135" s="5299">
        <f t="shared" si="30"/>
      </c>
      <c r="M135" s="5295">
        <v>10</v>
      </c>
      <c r="N135" s="5314">
        <v>10</v>
      </c>
      <c r="O135" s="5295">
        <v>1</v>
      </c>
      <c r="P135" s="5295">
        <v>1</v>
      </c>
      <c r="Q135" s="5470" t="s">
        <v>5153</v>
      </c>
      <c r="R135" s="5295"/>
      <c r="S135" s="5295"/>
      <c r="T135" s="5295"/>
      <c r="U135" s="5295"/>
      <c r="V135" s="5295"/>
      <c r="W135" s="5295"/>
      <c r="X135" s="5295"/>
      <c r="Y135" s="5295"/>
      <c r="Z135" s="5295"/>
      <c r="AA135" s="5295"/>
      <c r="AB135" s="5404">
        <f t="shared" si="21"/>
      </c>
      <c r="AC135" s="5311">
        <f t="shared" si="18"/>
      </c>
      <c r="AD135" s="5302">
        <f t="shared" si="10"/>
      </c>
      <c r="AE135" s="5312">
        <f t="shared" si="33"/>
      </c>
      <c r="AF135" s="5305">
        <f>VLOOKUP(C135,'Data Products'!$A:$J,10,0)</f>
      </c>
      <c r="AG135" s="5490">
        <f t="shared" si="13"/>
      </c>
      <c r="AH135" s="5305">
        <f>IF(J135&lt;=90,F135,0)</f>
      </c>
      <c r="AI135" s="5500"/>
      <c r="AJ135" s="5412"/>
      <c r="AK135" s="5309"/>
      <c r="AL135" s="5308"/>
      <c r="AM135" s="5309"/>
      <c r="AN135" s="5309"/>
    </row>
    <row r="136">
      <c r="A136" s="5357">
        <v>8</v>
      </c>
      <c r="B136" s="5469" t="s">
        <v>5046</v>
      </c>
      <c r="C136" s="5345" t="s">
        <v>5249</v>
      </c>
      <c r="D136" s="5416" t="s">
        <v>5249</v>
      </c>
      <c r="E136" s="5416" t="s">
        <v>5249</v>
      </c>
      <c r="F136" s="5502">
        <v>3976</v>
      </c>
      <c r="G136" s="5506">
        <v>3976</v>
      </c>
      <c r="H136" s="5345"/>
      <c r="I136" s="5507" t="s">
        <v>5250</v>
      </c>
      <c r="J136" s="5485">
        <f t="shared" si="7"/>
      </c>
      <c r="K136" s="5451">
        <v>46112</v>
      </c>
      <c r="L136" s="5362">
        <f t="shared" si="30"/>
      </c>
      <c r="M136" s="5319">
        <v>6</v>
      </c>
      <c r="N136" s="5397">
        <v>8</v>
      </c>
      <c r="O136" s="5319">
        <v>4</v>
      </c>
      <c r="P136" s="5319">
        <v>4</v>
      </c>
      <c r="Q136" s="5357" t="s">
        <v>5153</v>
      </c>
      <c r="R136" s="5319"/>
      <c r="S136" s="5319"/>
      <c r="T136" s="5319"/>
      <c r="U136" s="5319"/>
      <c r="V136" s="5319"/>
      <c r="W136" s="5319"/>
      <c r="X136" s="5319"/>
      <c r="Y136" s="5319"/>
      <c r="Z136" s="5319"/>
      <c r="AA136" s="5319"/>
      <c r="AB136" s="5508">
        <f t="shared" si="21"/>
      </c>
      <c r="AC136" s="5367">
        <f t="shared" si="18"/>
      </c>
      <c r="AD136" s="5368">
        <f t="shared" si="10"/>
      </c>
      <c r="AE136" s="5509">
        <f t="shared" si="33"/>
      </c>
      <c r="AF136" s="5510">
        <f>VLOOKUP(C136,'Data Products'!$A:$J,10,0)</f>
      </c>
      <c r="AG136" s="5510">
        <f t="shared" si="13"/>
      </c>
      <c r="AH136" s="5370"/>
      <c r="AI136" s="5409"/>
      <c r="AJ136" s="5370"/>
      <c r="AK136" s="5370"/>
      <c r="AL136" s="5370"/>
      <c r="AM136" s="5370"/>
      <c r="AN136" s="5370"/>
    </row>
    <row r="137">
      <c r="A137" s="5511"/>
      <c r="B137" s="5371"/>
      <c r="C137" s="5371"/>
      <c r="D137" s="5370"/>
      <c r="E137" s="5370"/>
      <c r="F137" s="5370"/>
      <c r="G137" s="5370"/>
      <c r="H137" s="5370"/>
      <c r="I137" s="5370"/>
      <c r="J137" s="5454"/>
      <c r="K137" s="5454"/>
      <c r="L137" s="5454"/>
      <c r="M137" s="5434"/>
      <c r="N137" s="5370"/>
      <c r="O137" s="5370"/>
      <c r="P137" s="5370"/>
      <c r="Q137" s="5370"/>
      <c r="R137" s="5370"/>
      <c r="S137" s="5370"/>
      <c r="T137" s="5370"/>
      <c r="U137" s="5370"/>
      <c r="V137" s="5370"/>
      <c r="W137" s="5370"/>
      <c r="X137" s="5370"/>
      <c r="Y137" s="5370"/>
      <c r="Z137" s="5370"/>
      <c r="AA137" s="5370"/>
      <c r="AB137" s="5370"/>
      <c r="AC137" s="5370"/>
      <c r="AD137" s="5370"/>
      <c r="AE137" s="5457" t="s">
        <v>5095</v>
      </c>
      <c r="AF137" s="5458">
        <f t="shared" ref="AF137:AF141" si="27">AG137/$AG$110</f>
      </c>
      <c r="AG137" s="5458">
        <f>SUM(AG132:AG133)</f>
      </c>
      <c r="AH137" s="5370"/>
      <c r="AI137" s="5435"/>
      <c r="AJ137" s="5434"/>
      <c r="AK137" s="5434"/>
      <c r="AL137" s="5435"/>
      <c r="AM137" s="5434"/>
      <c r="AN137" s="5434"/>
    </row>
    <row r="138">
      <c r="A138" s="5370"/>
      <c r="B138" s="5371"/>
      <c r="C138" s="5371"/>
      <c r="D138" s="5370"/>
      <c r="E138" s="5370"/>
      <c r="F138" s="5370"/>
      <c r="G138" s="5370"/>
      <c r="H138" s="5370"/>
      <c r="I138" s="5370"/>
      <c r="J138" s="5454"/>
      <c r="K138" s="5454"/>
      <c r="L138" s="5454"/>
      <c r="M138" s="5434"/>
      <c r="N138" s="5370"/>
      <c r="O138" s="5370"/>
      <c r="P138" s="5370"/>
      <c r="Q138" s="5370"/>
      <c r="R138" s="5370"/>
      <c r="S138" s="5370"/>
      <c r="T138" s="5370"/>
      <c r="U138" s="5370"/>
      <c r="V138" s="5370"/>
      <c r="W138" s="5370"/>
      <c r="X138" s="5370"/>
      <c r="Y138" s="5370"/>
      <c r="Z138" s="5370"/>
      <c r="AA138" s="5370"/>
      <c r="AB138" s="5370"/>
      <c r="AC138" s="5370"/>
      <c r="AD138" s="5370"/>
      <c r="AE138" s="5461" t="s">
        <v>5096</v>
      </c>
      <c r="AF138" s="5458">
        <f t="shared" si="27"/>
      </c>
      <c r="AG138" s="5458">
        <f t="shared" ref="AG138:AG142" si="15">SUMIF($AG$130:$AG$131,$AE$130:$AE$131,AE138)</f>
      </c>
      <c r="AH138" s="5370"/>
      <c r="AI138" s="5435"/>
      <c r="AJ138" s="5434"/>
      <c r="AK138" s="5434"/>
      <c r="AL138" s="5435"/>
      <c r="AM138" s="5434"/>
      <c r="AN138" s="5434"/>
    </row>
    <row customHeight="true" ht="18" r="139">
      <c r="A139" s="5370"/>
      <c r="B139" s="5371"/>
      <c r="C139" s="5371"/>
      <c r="D139" s="5370"/>
      <c r="E139" s="5370"/>
      <c r="F139" s="5370"/>
      <c r="G139" s="5370"/>
      <c r="H139" s="5370"/>
      <c r="I139" s="5370"/>
      <c r="J139" s="5454"/>
      <c r="K139" s="5454"/>
      <c r="L139" s="5454"/>
      <c r="M139" s="5434"/>
      <c r="N139" s="5370"/>
      <c r="O139" s="5370"/>
      <c r="P139" s="5370"/>
      <c r="Q139" s="5370"/>
      <c r="R139" s="5370"/>
      <c r="S139" s="5370"/>
      <c r="T139" s="5370"/>
      <c r="U139" s="5370"/>
      <c r="V139" s="5370"/>
      <c r="W139" s="5370"/>
      <c r="X139" s="5370"/>
      <c r="Y139" s="5370"/>
      <c r="Z139" s="5370"/>
      <c r="AA139" s="5370"/>
      <c r="AB139" s="5370"/>
      <c r="AC139" s="5370"/>
      <c r="AD139" s="5370"/>
      <c r="AE139" s="5461" t="s">
        <v>5097</v>
      </c>
      <c r="AF139" s="5458">
        <f t="shared" si="27"/>
      </c>
      <c r="AG139" s="5458">
        <f t="shared" si="15"/>
      </c>
      <c r="AH139" s="5370"/>
      <c r="AI139" s="5435"/>
      <c r="AJ139" s="5434"/>
      <c r="AK139" s="5434"/>
      <c r="AL139" s="5435"/>
      <c r="AM139" s="5434"/>
      <c r="AN139" s="5434"/>
    </row>
    <row customHeight="true" ht="18" r="140">
      <c r="A140" s="5370"/>
      <c r="B140" s="5371"/>
      <c r="C140" s="5371"/>
      <c r="D140" s="5370"/>
      <c r="E140" s="5370"/>
      <c r="F140" s="5370"/>
      <c r="G140" s="5370"/>
      <c r="H140" s="5370"/>
      <c r="I140" s="5370"/>
      <c r="J140" s="5454"/>
      <c r="K140" s="5454"/>
      <c r="L140" s="5454"/>
      <c r="M140" s="5434"/>
      <c r="N140" s="5370"/>
      <c r="O140" s="5370"/>
      <c r="P140" s="5370"/>
      <c r="Q140" s="5370"/>
      <c r="R140" s="5370"/>
      <c r="S140" s="5370"/>
      <c r="T140" s="5370"/>
      <c r="U140" s="5370"/>
      <c r="V140" s="5370"/>
      <c r="W140" s="5370"/>
      <c r="X140" s="5370"/>
      <c r="Y140" s="5370"/>
      <c r="Z140" s="5370"/>
      <c r="AA140" s="5370"/>
      <c r="AB140" s="5370"/>
      <c r="AC140" s="5370"/>
      <c r="AD140" s="5370"/>
      <c r="AE140" s="5461" t="s">
        <v>5098</v>
      </c>
      <c r="AF140" s="5458">
        <f t="shared" si="27"/>
      </c>
      <c r="AG140" s="5458">
        <f t="shared" si="15"/>
      </c>
      <c r="AH140" s="5370"/>
      <c r="AI140" s="5435"/>
      <c r="AJ140" s="5434"/>
      <c r="AK140" s="5434"/>
      <c r="AL140" s="5435"/>
      <c r="AM140" s="5434"/>
      <c r="AN140" s="5434"/>
    </row>
    <row customHeight="true" ht="18" r="141">
      <c r="A141" s="5460" t="s">
        <v>5251</v>
      </c>
      <c r="B141" s="5460"/>
      <c r="C141" s="5460"/>
      <c r="D141" s="5460"/>
      <c r="E141" s="5460"/>
      <c r="G141" s="5370"/>
      <c r="H141" s="5370"/>
      <c r="I141" s="5370"/>
      <c r="J141" s="5454"/>
      <c r="K141" s="5454"/>
      <c r="L141" s="5454"/>
      <c r="M141" s="5370"/>
      <c r="N141" s="5370"/>
      <c r="O141" s="5370"/>
      <c r="P141" s="5370"/>
      <c r="Q141" s="5370"/>
      <c r="R141" s="5370"/>
      <c r="S141" s="5370"/>
      <c r="T141" s="5370"/>
      <c r="U141" s="5370"/>
      <c r="V141" s="5370"/>
      <c r="W141" s="5370"/>
      <c r="X141" s="5370"/>
      <c r="Y141" s="5370"/>
      <c r="Z141" s="5370"/>
      <c r="AA141" s="5370"/>
      <c r="AB141" s="5370"/>
      <c r="AC141" s="5370"/>
      <c r="AD141" s="5370"/>
      <c r="AE141" s="5461" t="s">
        <v>5099</v>
      </c>
      <c r="AF141" s="5458">
        <f t="shared" si="27"/>
      </c>
      <c r="AG141" s="5467">
        <f t="shared" si="15"/>
      </c>
      <c r="AH141" s="5370"/>
      <c r="AI141" s="5435"/>
      <c r="AJ141" s="5434"/>
      <c r="AK141" s="5434"/>
      <c r="AL141" s="5435"/>
      <c r="AM141" s="5434"/>
      <c r="AN141" s="5434"/>
    </row>
    <row r="142">
      <c r="A142" s="5287" t="s">
        <v>5042</v>
      </c>
      <c r="B142" s="5287" t="s">
        <v>5023</v>
      </c>
      <c r="C142" s="5287" t="s">
        <v>5229</v>
      </c>
      <c r="D142" s="5287" t="s">
        <v>5230</v>
      </c>
      <c r="E142" s="5287" t="s">
        <v>5231</v>
      </c>
      <c r="F142" s="5370"/>
      <c r="G142" s="5370"/>
      <c r="H142" s="5370"/>
      <c r="I142" s="5454"/>
      <c r="J142" s="5454"/>
      <c r="K142" s="5454"/>
      <c r="L142" s="5370"/>
      <c r="M142" s="5370"/>
      <c r="N142" s="5370"/>
      <c r="O142" s="5370"/>
      <c r="P142" s="5370"/>
      <c r="Q142" s="5370"/>
      <c r="R142" s="5370"/>
      <c r="S142" s="5370"/>
      <c r="T142" s="5370"/>
      <c r="U142" s="5370"/>
      <c r="V142" s="5370"/>
      <c r="W142" s="5370"/>
      <c r="X142" s="5370"/>
      <c r="Y142" s="5370"/>
      <c r="Z142" s="5370"/>
      <c r="AA142" s="5370"/>
      <c r="AB142" s="5370"/>
      <c r="AC142" s="5370"/>
      <c r="AD142" s="5512"/>
      <c r="AE142" s="5461" t="s">
        <v>5035</v>
      </c>
      <c r="AF142" s="5467">
        <f>AVERAGE(AI57:AI106)/AVERAGE(G57:G106)</f>
      </c>
      <c r="AG142" s="5458">
        <f t="shared" si="15"/>
      </c>
      <c r="AH142" s="5435"/>
      <c r="AI142" s="5434"/>
      <c r="AJ142" s="5434"/>
      <c r="AK142" s="5435"/>
      <c r="AL142" s="5434"/>
      <c r="AM142" s="5434"/>
    </row>
    <row r="143">
      <c r="A143" s="5287"/>
      <c r="B143" s="5287"/>
      <c r="C143" s="5287"/>
      <c r="D143" s="5287"/>
      <c r="E143" s="5287"/>
      <c r="F143" s="5370"/>
      <c r="G143" s="5370"/>
      <c r="H143" s="5370"/>
      <c r="I143" s="5454"/>
      <c r="J143" s="5454"/>
      <c r="K143" s="5454"/>
      <c r="L143" s="5370"/>
      <c r="M143" s="5370"/>
      <c r="N143" s="5370"/>
      <c r="O143" s="5370"/>
      <c r="P143" s="5370"/>
      <c r="Q143" s="5370"/>
      <c r="R143" s="5370"/>
      <c r="S143" s="5370"/>
      <c r="T143" s="5370"/>
      <c r="U143" s="5370"/>
      <c r="V143" s="5370"/>
      <c r="W143" s="5370"/>
      <c r="X143" s="5370"/>
      <c r="Y143" s="5370"/>
      <c r="Z143" s="5370"/>
      <c r="AA143" s="5370"/>
      <c r="AB143" s="5370"/>
      <c r="AC143" s="5370"/>
      <c r="AG143" s="5370"/>
      <c r="AH143" s="5435"/>
      <c r="AI143" s="5434"/>
      <c r="AJ143" s="5434"/>
      <c r="AK143" s="5435"/>
      <c r="AL143" s="5434"/>
      <c r="AM143" s="5434"/>
    </row>
    <row r="144">
      <c r="A144" s="5291">
        <v>1</v>
      </c>
      <c r="B144" s="5291" t="s">
        <v>5252</v>
      </c>
      <c r="C144" s="5470">
        <v>16185</v>
      </c>
      <c r="D144" s="5291" t="s">
        <v>5234</v>
      </c>
      <c r="E144" s="5291" t="s">
        <v>5235</v>
      </c>
      <c r="F144" s="5370"/>
      <c r="G144" s="5370"/>
      <c r="H144" s="5454"/>
      <c r="I144" s="5454" t="s">
        <v>5094</v>
      </c>
      <c r="J144" s="5454"/>
      <c r="K144" s="5370"/>
      <c r="L144" s="5370"/>
      <c r="M144" s="5379"/>
      <c r="N144" s="5379"/>
      <c r="O144" s="5370"/>
      <c r="P144" s="5370"/>
      <c r="Q144" s="5370"/>
      <c r="R144" s="5370"/>
      <c r="S144" s="5370"/>
      <c r="T144" s="5370"/>
      <c r="U144" s="5370"/>
      <c r="V144" s="5370"/>
      <c r="W144" s="5370"/>
      <c r="X144" s="5370"/>
      <c r="Y144" s="5370"/>
      <c r="Z144" s="5370"/>
      <c r="AA144" s="5370"/>
      <c r="AB144" s="5370"/>
      <c r="AC144" s="5370"/>
      <c r="AE144" s="5370"/>
      <c r="AF144" s="5370"/>
      <c r="AG144" s="5435"/>
      <c r="AH144" s="5434"/>
      <c r="AI144" s="5434"/>
      <c r="AJ144" s="5434"/>
      <c r="AK144" s="5435"/>
      <c r="AL144" s="5434"/>
      <c r="AM144" s="5434"/>
    </row>
    <row r="145">
      <c r="A145" s="5291">
        <v>2</v>
      </c>
      <c r="B145" s="5291" t="s">
        <v>5253</v>
      </c>
      <c r="C145" s="5470">
        <v>23859</v>
      </c>
      <c r="D145" s="5291" t="s">
        <v>5234</v>
      </c>
      <c r="E145" s="5291" t="s">
        <v>5235</v>
      </c>
      <c r="F145" s="5370"/>
      <c r="G145" s="5370"/>
      <c r="H145" s="5454"/>
      <c r="I145" s="5454"/>
      <c r="J145" s="5454"/>
      <c r="K145" s="5370"/>
      <c r="L145" s="5370"/>
      <c r="M145" s="5379"/>
      <c r="N145" s="5379"/>
      <c r="O145" s="5370"/>
      <c r="P145" s="5370"/>
      <c r="Q145" s="5370"/>
      <c r="R145" s="5370"/>
      <c r="S145" s="5370"/>
      <c r="T145" s="5370"/>
      <c r="U145" s="5370"/>
      <c r="V145" s="5370"/>
      <c r="W145" s="5370"/>
      <c r="X145" s="5370"/>
      <c r="Y145" s="5370"/>
      <c r="Z145" s="5370"/>
      <c r="AA145" s="5370"/>
      <c r="AB145" s="5370"/>
      <c r="AC145" s="5370"/>
      <c r="AE145" s="5370"/>
      <c r="AF145" s="5370"/>
      <c r="AG145" s="5435"/>
      <c r="AH145" s="5434"/>
      <c r="AI145" s="5434"/>
      <c r="AJ145" s="5435"/>
      <c r="AK145" s="5434"/>
      <c r="AL145" s="5434"/>
    </row>
    <row r="146">
      <c r="I146" s="5370"/>
      <c r="J146" s="5454"/>
      <c r="K146" s="5454"/>
      <c r="L146" s="5454"/>
      <c r="M146" s="5370"/>
      <c r="N146" s="5370"/>
      <c r="O146" s="5370"/>
      <c r="P146" s="5370"/>
      <c r="Q146" s="5370"/>
      <c r="R146" s="5370"/>
      <c r="S146" s="5370"/>
      <c r="T146" s="5370"/>
      <c r="U146" s="5370"/>
      <c r="V146" s="5370"/>
      <c r="W146" s="5370"/>
      <c r="X146" s="5370"/>
      <c r="Y146" s="5370"/>
      <c r="Z146" s="5370"/>
      <c r="AA146" s="5370"/>
      <c r="AB146" s="5370"/>
      <c r="AC146" s="5370"/>
      <c r="AD146" s="5370"/>
      <c r="AH146" s="5370"/>
      <c r="AI146" s="5435"/>
      <c r="AJ146" s="5434"/>
      <c r="AK146" s="5435"/>
      <c r="AL146" s="5434"/>
      <c r="AM146" s="5434"/>
    </row>
    <row r="147">
      <c r="I147" s="5370"/>
      <c r="J147" s="5454"/>
      <c r="K147" s="5454"/>
      <c r="L147" s="5454"/>
      <c r="M147" s="5370"/>
      <c r="N147" s="5370"/>
      <c r="O147" s="5370"/>
      <c r="P147" s="5370"/>
      <c r="Q147" s="5370"/>
      <c r="R147" s="5370"/>
      <c r="S147" s="5370"/>
      <c r="T147" s="5370"/>
      <c r="U147" s="5370"/>
      <c r="V147" s="5370"/>
      <c r="W147" s="5370"/>
      <c r="X147" s="5370"/>
      <c r="Y147" s="5370"/>
      <c r="Z147" s="5370"/>
      <c r="AA147" s="5370"/>
      <c r="AB147" s="5370"/>
      <c r="AC147" s="5370"/>
      <c r="AD147" s="5370"/>
      <c r="AE147" s="5370"/>
      <c r="AF147" s="5370"/>
      <c r="AG147" s="5370"/>
      <c r="AH147" s="5370"/>
      <c r="AI147" s="5435"/>
      <c r="AJ147" s="5434"/>
      <c r="AK147" s="5434"/>
      <c r="AL147" s="5435"/>
      <c r="AM147" s="5434"/>
      <c r="AN147" s="5434"/>
    </row>
    <row r="148">
      <c r="H148" s="5513"/>
      <c r="I148" s="5370"/>
      <c r="J148" s="5454"/>
      <c r="K148" s="5454"/>
      <c r="L148" s="5454"/>
      <c r="M148" s="5370"/>
      <c r="N148" s="5370"/>
      <c r="O148" s="5370"/>
      <c r="P148" s="5370"/>
      <c r="Q148" s="5370"/>
      <c r="R148" s="5370"/>
      <c r="S148" s="5370"/>
      <c r="T148" s="5370"/>
      <c r="U148" s="5370"/>
      <c r="V148" s="5370"/>
      <c r="W148" s="5370"/>
      <c r="X148" s="5370"/>
      <c r="Y148" s="5370"/>
      <c r="Z148" s="5370"/>
      <c r="AA148" s="5370"/>
      <c r="AB148" s="5370"/>
      <c r="AC148" s="5370"/>
      <c r="AD148" s="5370"/>
      <c r="AE148" s="5370"/>
      <c r="AF148" s="5370"/>
      <c r="AG148" s="5370"/>
      <c r="AH148" s="5370"/>
      <c r="AI148" s="5435"/>
      <c r="AJ148" s="5434"/>
      <c r="AK148" s="5434"/>
      <c r="AL148" s="5435"/>
      <c r="AM148" s="5434"/>
      <c r="AN148" s="5434"/>
    </row>
    <row r="149">
      <c r="A149" s="5370"/>
      <c r="B149" s="5371"/>
      <c r="C149" s="5371"/>
      <c r="D149" s="5370"/>
      <c r="E149" s="5370"/>
      <c r="F149" s="5370"/>
      <c r="G149" s="5370"/>
      <c r="H149" s="5491"/>
      <c r="I149" s="5370"/>
      <c r="J149" s="5454"/>
      <c r="K149" s="5454"/>
      <c r="L149" s="5454"/>
      <c r="M149" s="5370"/>
      <c r="N149" s="5370"/>
      <c r="O149" s="5370"/>
      <c r="P149" s="5370"/>
      <c r="Q149" s="5370"/>
      <c r="R149" s="5370"/>
      <c r="S149" s="5370"/>
      <c r="T149" s="5370"/>
      <c r="U149" s="5370"/>
      <c r="V149" s="5370"/>
      <c r="W149" s="5370"/>
      <c r="X149" s="5370"/>
      <c r="Y149" s="5370"/>
      <c r="Z149" s="5370"/>
      <c r="AA149" s="5370"/>
      <c r="AB149" s="5370"/>
      <c r="AC149" s="5370"/>
      <c r="AD149" s="5370"/>
      <c r="AE149" s="5370"/>
      <c r="AF149" s="5370"/>
      <c r="AG149" s="5370"/>
      <c r="AH149" s="5370"/>
      <c r="AI149" s="5435"/>
      <c r="AJ149" s="5434"/>
      <c r="AK149" s="5434"/>
      <c r="AL149" s="5435"/>
      <c r="AM149" s="5434"/>
      <c r="AN149" s="5434"/>
    </row>
    <row r="150">
      <c r="A150" s="5370"/>
      <c r="B150" s="5371"/>
      <c r="C150" s="5371"/>
      <c r="D150" s="5370"/>
      <c r="E150" s="5370"/>
      <c r="F150" s="5370"/>
      <c r="G150" s="5370"/>
      <c r="H150" s="5491"/>
      <c r="I150" s="5370"/>
      <c r="J150" s="5454"/>
      <c r="K150" s="5454"/>
      <c r="L150" s="5454"/>
      <c r="M150" s="5370"/>
      <c r="N150" s="5370"/>
      <c r="O150" s="5370"/>
      <c r="P150" s="5370"/>
      <c r="Q150" s="5370"/>
      <c r="R150" s="5370"/>
      <c r="S150" s="5370"/>
      <c r="T150" s="5370"/>
      <c r="U150" s="5370"/>
      <c r="V150" s="5370"/>
      <c r="W150" s="5370"/>
      <c r="X150" s="5370"/>
      <c r="Y150" s="5370"/>
      <c r="Z150" s="5370"/>
      <c r="AA150" s="5370"/>
      <c r="AB150" s="5370"/>
      <c r="AC150" s="5370"/>
      <c r="AD150" s="5370"/>
      <c r="AE150" s="5370"/>
      <c r="AF150" s="5370"/>
      <c r="AG150" s="5370"/>
      <c r="AH150" s="5370"/>
      <c r="AI150" s="5435"/>
      <c r="AJ150" s="5434"/>
      <c r="AK150" s="5434"/>
      <c r="AL150" s="5435"/>
      <c r="AM150" s="5434"/>
      <c r="AN150" s="5434"/>
    </row>
    <row r="151">
      <c r="A151" s="5370"/>
      <c r="B151" s="5371"/>
      <c r="C151" s="5371"/>
      <c r="D151" s="5370"/>
      <c r="E151" s="5370"/>
      <c r="F151" s="5370"/>
      <c r="G151" s="5370"/>
      <c r="H151" s="5491"/>
      <c r="I151" s="5370"/>
      <c r="J151" s="5454"/>
      <c r="K151" s="5454"/>
      <c r="L151" s="5454"/>
      <c r="M151" s="5370"/>
      <c r="N151" s="5370"/>
      <c r="O151" s="5374"/>
      <c r="P151" s="5374"/>
      <c r="Q151" s="5370"/>
      <c r="R151" s="5370"/>
      <c r="S151" s="5370"/>
      <c r="T151" s="5370"/>
      <c r="U151" s="5370"/>
      <c r="V151" s="5370"/>
      <c r="W151" s="5370"/>
      <c r="X151" s="5370"/>
      <c r="Y151" s="5370"/>
      <c r="Z151" s="5370"/>
      <c r="AA151" s="5370"/>
      <c r="AB151" s="5370"/>
      <c r="AC151" s="5370"/>
      <c r="AD151" s="5370"/>
      <c r="AE151" s="5370"/>
      <c r="AF151" s="5370"/>
      <c r="AG151" s="5370"/>
      <c r="AH151" s="5370"/>
      <c r="AI151" s="5435"/>
      <c r="AJ151" s="5434"/>
      <c r="AK151" s="5434"/>
      <c r="AL151" s="5435"/>
      <c r="AM151" s="5434"/>
      <c r="AN151" s="5434"/>
    </row>
    <row r="152">
      <c r="A152" s="5370"/>
      <c r="B152" s="5371"/>
      <c r="C152" s="5371"/>
      <c r="D152" s="5370"/>
      <c r="E152" s="5370"/>
      <c r="F152" s="5370"/>
      <c r="G152" s="5370"/>
      <c r="H152" s="5491"/>
      <c r="I152" s="5370"/>
      <c r="J152" s="5454"/>
      <c r="K152" s="5454"/>
      <c r="L152" s="5454"/>
      <c r="M152" s="5370"/>
      <c r="N152" s="5370"/>
      <c r="O152" s="5374"/>
      <c r="P152" s="5374"/>
      <c r="Q152" s="5370"/>
      <c r="R152" s="5370"/>
      <c r="S152" s="5370"/>
      <c r="T152" s="5370"/>
      <c r="U152" s="5370"/>
      <c r="V152" s="5370"/>
      <c r="W152" s="5370"/>
      <c r="X152" s="5370"/>
      <c r="Y152" s="5370"/>
      <c r="Z152" s="5370"/>
      <c r="AA152" s="5370"/>
      <c r="AB152" s="5370"/>
      <c r="AC152" s="5370"/>
      <c r="AD152" s="5370"/>
      <c r="AE152" s="5370"/>
      <c r="AF152" s="5370"/>
      <c r="AG152" s="5370"/>
      <c r="AH152" s="5370"/>
      <c r="AI152" s="5435"/>
      <c r="AJ152" s="5434"/>
      <c r="AK152" s="5434"/>
      <c r="AL152" s="5435"/>
      <c r="AM152" s="5434"/>
      <c r="AN152" s="5434"/>
    </row>
    <row r="153">
      <c r="A153" s="5370"/>
      <c r="B153" s="5371"/>
      <c r="C153" s="5371"/>
      <c r="D153" s="5370"/>
      <c r="E153" s="5370"/>
      <c r="F153" s="5370"/>
      <c r="G153" s="5370"/>
      <c r="H153" s="5491"/>
      <c r="I153" s="5370"/>
      <c r="J153" s="5454"/>
      <c r="K153" s="5454"/>
      <c r="L153" s="5454"/>
      <c r="M153" s="5370"/>
      <c r="N153" s="5370"/>
      <c r="O153" s="5374"/>
      <c r="P153" s="5374"/>
      <c r="Q153" s="5370"/>
      <c r="R153" s="5370"/>
      <c r="S153" s="5370"/>
      <c r="T153" s="5370"/>
      <c r="U153" s="5370"/>
      <c r="V153" s="5370"/>
      <c r="W153" s="5370"/>
      <c r="X153" s="5370"/>
      <c r="Y153" s="5370"/>
      <c r="Z153" s="5370"/>
      <c r="AA153" s="5370"/>
      <c r="AB153" s="5370"/>
      <c r="AC153" s="5370"/>
      <c r="AD153" s="5370"/>
      <c r="AE153" s="5370"/>
      <c r="AF153" s="5370"/>
      <c r="AG153" s="5370"/>
      <c r="AH153" s="5370"/>
      <c r="AI153" s="5435"/>
      <c r="AJ153" s="5434"/>
      <c r="AK153" s="5434"/>
      <c r="AL153" s="5435"/>
      <c r="AM153" s="5434"/>
      <c r="AN153" s="5434"/>
    </row>
    <row r="154">
      <c r="A154" s="5370"/>
      <c r="B154" s="5371"/>
      <c r="C154" s="5371"/>
      <c r="D154" s="5370"/>
      <c r="E154" s="5370"/>
      <c r="F154" s="5370"/>
      <c r="G154" s="5370"/>
      <c r="H154" s="5491"/>
      <c r="I154" s="5370"/>
      <c r="J154" s="5454"/>
      <c r="K154" s="5454"/>
      <c r="L154" s="5454"/>
      <c r="M154" s="5370"/>
      <c r="N154" s="5370"/>
      <c r="O154" s="5374"/>
      <c r="P154" s="5374"/>
      <c r="Q154" s="5370"/>
      <c r="R154" s="5370"/>
      <c r="S154" s="5370"/>
      <c r="T154" s="5370"/>
      <c r="U154" s="5370"/>
      <c r="V154" s="5370"/>
      <c r="W154" s="5370"/>
      <c r="X154" s="5370"/>
      <c r="Y154" s="5370"/>
      <c r="Z154" s="5370"/>
      <c r="AA154" s="5370"/>
      <c r="AB154" s="5370"/>
      <c r="AC154" s="5370"/>
      <c r="AD154" s="5370"/>
      <c r="AE154" s="5370"/>
      <c r="AF154" s="5370"/>
      <c r="AG154" s="5370"/>
      <c r="AH154" s="5370"/>
      <c r="AI154" s="5435"/>
      <c r="AJ154" s="5434"/>
      <c r="AK154" s="5434"/>
      <c r="AL154" s="5435"/>
      <c r="AM154" s="5434"/>
      <c r="AN154" s="5434"/>
    </row>
    <row r="155">
      <c r="A155" s="5370"/>
      <c r="B155" s="5371"/>
      <c r="C155" s="5371"/>
      <c r="D155" s="5370"/>
      <c r="E155" s="5370"/>
      <c r="F155" s="5370"/>
      <c r="G155" s="5370"/>
      <c r="H155" s="5370"/>
      <c r="I155" s="5370"/>
      <c r="J155" s="5454"/>
      <c r="K155" s="5454"/>
      <c r="L155" s="5454"/>
      <c r="M155" s="5370"/>
      <c r="N155" s="5370"/>
      <c r="O155" s="5374"/>
      <c r="P155" s="5374"/>
      <c r="Q155" s="5370"/>
      <c r="R155" s="5370"/>
      <c r="S155" s="5370"/>
      <c r="T155" s="5370"/>
      <c r="U155" s="5370"/>
      <c r="V155" s="5370"/>
      <c r="W155" s="5370"/>
      <c r="X155" s="5370"/>
      <c r="Y155" s="5370"/>
      <c r="Z155" s="5370"/>
      <c r="AA155" s="5370"/>
      <c r="AB155" s="5370"/>
      <c r="AC155" s="5370"/>
      <c r="AD155" s="5370"/>
      <c r="AE155" s="5370"/>
      <c r="AF155" s="5370"/>
      <c r="AG155" s="5370"/>
      <c r="AH155" s="5370"/>
      <c r="AI155" s="5435"/>
      <c r="AJ155" s="5434"/>
      <c r="AK155" s="5434"/>
      <c r="AL155" s="5435"/>
      <c r="AM155" s="5434"/>
      <c r="AN155" s="5434"/>
    </row>
    <row r="156">
      <c r="A156" s="5370"/>
      <c r="B156" s="5371"/>
      <c r="C156" s="5371"/>
      <c r="D156" s="5370"/>
      <c r="E156" s="5370"/>
      <c r="F156" s="5370"/>
      <c r="G156" s="5370"/>
      <c r="H156" s="5370"/>
      <c r="I156" s="5370"/>
      <c r="J156" s="5454"/>
      <c r="K156" s="5454"/>
      <c r="L156" s="5454"/>
      <c r="M156" s="5370"/>
      <c r="N156" s="5370"/>
      <c r="O156" s="5374"/>
      <c r="P156" s="5374"/>
      <c r="Q156" s="5370"/>
      <c r="R156" s="5370"/>
      <c r="S156" s="5370"/>
      <c r="T156" s="5370"/>
      <c r="U156" s="5370"/>
      <c r="V156" s="5370"/>
      <c r="W156" s="5370"/>
      <c r="X156" s="5370"/>
      <c r="Y156" s="5370"/>
      <c r="Z156" s="5370"/>
      <c r="AA156" s="5370"/>
      <c r="AB156" s="5370"/>
      <c r="AC156" s="5370"/>
      <c r="AD156" s="5370"/>
      <c r="AE156" s="5370"/>
      <c r="AF156" s="5370"/>
      <c r="AG156" s="5370"/>
      <c r="AH156" s="5370"/>
      <c r="AI156" s="5435"/>
      <c r="AJ156" s="5434"/>
      <c r="AK156" s="5434"/>
      <c r="AL156" s="5435"/>
      <c r="AM156" s="5434"/>
      <c r="AN156" s="5434"/>
    </row>
    <row r="157">
      <c r="A157" s="5370"/>
      <c r="B157" s="5371"/>
      <c r="C157" s="5371"/>
      <c r="D157" s="5370"/>
      <c r="E157" s="5370"/>
      <c r="F157" s="5370"/>
      <c r="G157" s="5370"/>
      <c r="H157" s="5370"/>
      <c r="I157" s="5370"/>
      <c r="J157" s="5454"/>
      <c r="K157" s="5454"/>
      <c r="L157" s="5454"/>
      <c r="M157" s="5370"/>
      <c r="N157" s="5370"/>
      <c r="O157" s="5374"/>
      <c r="P157" s="5374"/>
      <c r="Q157" s="5370"/>
      <c r="R157" s="5370"/>
      <c r="S157" s="5370"/>
      <c r="T157" s="5370"/>
      <c r="U157" s="5370"/>
      <c r="V157" s="5370"/>
      <c r="W157" s="5370"/>
      <c r="X157" s="5370"/>
      <c r="Y157" s="5370"/>
      <c r="Z157" s="5370"/>
      <c r="AA157" s="5370"/>
      <c r="AB157" s="5370"/>
      <c r="AC157" s="5370"/>
      <c r="AD157" s="5370"/>
      <c r="AE157" s="5370"/>
      <c r="AF157" s="5370"/>
      <c r="AG157" s="5370"/>
      <c r="AH157" s="5370"/>
      <c r="AI157" s="5435"/>
      <c r="AJ157" s="5434"/>
      <c r="AK157" s="5434"/>
      <c r="AL157" s="5435"/>
      <c r="AM157" s="5434"/>
      <c r="AN157" s="5434"/>
    </row>
    <row r="158">
      <c r="A158" s="5370"/>
      <c r="B158" s="5371"/>
      <c r="C158" s="5371"/>
      <c r="D158" s="5370"/>
      <c r="E158" s="5370"/>
      <c r="F158" s="5370"/>
      <c r="G158" s="5370"/>
      <c r="H158" s="5370"/>
      <c r="I158" s="5370"/>
      <c r="J158" s="5454"/>
      <c r="K158" s="5454"/>
      <c r="L158" s="5454"/>
      <c r="M158" s="5370"/>
      <c r="N158" s="5370"/>
      <c r="O158" s="5374"/>
      <c r="P158" s="5374"/>
      <c r="Q158" s="5370"/>
      <c r="R158" s="5370"/>
      <c r="S158" s="5370"/>
      <c r="T158" s="5370"/>
      <c r="U158" s="5370"/>
      <c r="V158" s="5370"/>
      <c r="W158" s="5370"/>
      <c r="X158" s="5370"/>
      <c r="Y158" s="5370"/>
      <c r="Z158" s="5370"/>
      <c r="AA158" s="5370"/>
      <c r="AB158" s="5370"/>
      <c r="AC158" s="5370"/>
      <c r="AD158" s="5370"/>
      <c r="AE158" s="5370"/>
      <c r="AF158" s="5370"/>
      <c r="AG158" s="5370"/>
      <c r="AH158" s="5370"/>
      <c r="AI158" s="5308"/>
      <c r="AJ158" s="5434"/>
      <c r="AK158" s="5434"/>
      <c r="AL158" s="5435"/>
      <c r="AM158" s="5434"/>
      <c r="AN158" s="5434"/>
    </row>
    <row r="159">
      <c r="AJ159" s="5370"/>
      <c r="AK159" s="5370"/>
      <c r="AL159" s="5434"/>
      <c r="AM159" s="5434"/>
      <c r="AN159" s="5370"/>
    </row>
  </sheetData>
  <mergeCells>
    <mergeCell ref="A141:E141"/>
    <mergeCell ref="E142:E143"/>
    <mergeCell ref="A142:A143"/>
    <mergeCell ref="B142:B143"/>
    <mergeCell ref="C142:C143"/>
    <mergeCell ref="D142:D143"/>
    <mergeCell ref="E122:E123"/>
    <mergeCell ref="F122:F123"/>
    <mergeCell ref="F124:F126"/>
    <mergeCell ref="I128:I129"/>
    <mergeCell ref="J128:J129"/>
    <mergeCell ref="K128:K129"/>
    <mergeCell ref="L128:L129"/>
    <mergeCell ref="O128:O129"/>
    <mergeCell ref="P128:P129"/>
    <mergeCell ref="Q128:Q129"/>
    <mergeCell ref="T128:T129"/>
    <mergeCell ref="U128:U129"/>
    <mergeCell ref="V128:V129"/>
    <mergeCell ref="W128:W129"/>
    <mergeCell ref="X128:X129"/>
    <mergeCell ref="Y128:Y129"/>
    <mergeCell ref="AB128:AB129"/>
    <mergeCell ref="AC128:AC129"/>
    <mergeCell ref="AD128:AD129"/>
    <mergeCell ref="F128:G128"/>
    <mergeCell ref="H128:H129"/>
    <mergeCell ref="A121:F121"/>
    <mergeCell ref="AI128:AI129"/>
    <mergeCell ref="D122:D123"/>
    <mergeCell ref="C122:C123"/>
    <mergeCell ref="C128:C129"/>
    <mergeCell ref="B122:B123"/>
    <mergeCell ref="A122:A123"/>
    <mergeCell ref="B128:B129"/>
    <mergeCell ref="B36:B37"/>
    <mergeCell ref="C36:C37"/>
    <mergeCell ref="D36:D37"/>
    <mergeCell ref="F36:G36"/>
    <mergeCell ref="H36:H37"/>
    <mergeCell ref="I36:I37"/>
    <mergeCell ref="J36:J37"/>
    <mergeCell ref="K36:K37"/>
    <mergeCell ref="L36:L37"/>
    <mergeCell ref="O36:O37"/>
    <mergeCell ref="P36:P37"/>
    <mergeCell ref="Q36:Q37"/>
    <mergeCell ref="T36:T37"/>
    <mergeCell ref="U36:U37"/>
    <mergeCell ref="V36:V37"/>
    <mergeCell ref="W36:W37"/>
    <mergeCell ref="X36:X37"/>
    <mergeCell ref="Y36:Y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AE128:AE129"/>
    <mergeCell ref="AF128:AF129"/>
    <mergeCell ref="AG128:AG129"/>
  </mergeCells>
  <conditionalFormatting sqref="AE131:AE131">
    <cfRule dxfId="387" operator="containsText" priority="1" stopIfTrue="true" text="Out of stock less than 60 days" type="containsText">
      <formula>NOT(ISERROR(SEARCH("Out of stock less than 60 days",AE131)))</formula>
    </cfRule>
  </conditionalFormatting>
  <conditionalFormatting sqref="AE131:AE131">
    <cfRule dxfId="388" operator="containsText" priority="2" stopIfTrue="true" text="Out of stock more than 60 days" type="containsText">
      <formula>NOT(ISERROR(SEARCH("Out of stock more than 60 days",AE131)))</formula>
    </cfRule>
  </conditionalFormatting>
  <conditionalFormatting sqref="AE130:AE131">
    <cfRule dxfId="389" operator="containsText" priority="3" stopIfTrue="true" text="Out of stock more than 150 days" type="containsText">
      <formula>NOT(ISERROR(SEARCH("Out of stock more than 150 days",AE130)))</formula>
    </cfRule>
  </conditionalFormatting>
  <conditionalFormatting sqref="AC130:AC131">
    <cfRule dxfId="390" operator="between" priority="4" stopIfTrue="true" type="cellIs">
      <formula>61</formula>
      <formula>149</formula>
    </cfRule>
  </conditionalFormatting>
  <conditionalFormatting sqref="AC130:AC131">
    <cfRule dxfId="391" operator="lessThan" priority="5" stopIfTrue="true" type="cellIs">
      <formula>60</formula>
    </cfRule>
  </conditionalFormatting>
  <conditionalFormatting sqref="AC130:AC131">
    <cfRule dxfId="392" operator="greaterThan" priority="6" stopIfTrue="true" type="cellIs">
      <formula>150</formula>
    </cfRule>
  </conditionalFormatting>
  <conditionalFormatting sqref="AE3:AE26">
    <cfRule dxfId="393" operator="containsText" priority="7" stopIfTrue="true" text="Out of stock more than 60 days" type="containsText">
      <formula>NOT(ISERROR(SEARCH("Out of stock more than 60 days",AE3)))</formula>
    </cfRule>
  </conditionalFormatting>
  <conditionalFormatting sqref="AC3:AC26">
    <cfRule dxfId="394" operator="between" priority="8" stopIfTrue="true" type="cellIs">
      <formula>61</formula>
      <formula>150</formula>
    </cfRule>
  </conditionalFormatting>
  <conditionalFormatting sqref="AC38:AC121 AB122:AB126 AC127:AC131">
    <cfRule dxfId="395" operator="between" priority="9" stopIfTrue="true" type="cellIs">
      <formula>61</formula>
      <formula>149</formula>
    </cfRule>
  </conditionalFormatting>
  <conditionalFormatting sqref="AC38:AC121 AB122:AB126 AC127:AC135">
    <cfRule dxfId="396" operator="equal" priority="10" stopIfTrue="true" type="cellIs">
      <formula>"-"</formula>
    </cfRule>
  </conditionalFormatting>
  <conditionalFormatting sqref="AC38:AC121 AB122:AB126 AC127:AC131">
    <cfRule dxfId="397" operator="greaterThan" priority="11" stopIfTrue="true" type="cellIs">
      <formula>150</formula>
    </cfRule>
  </conditionalFormatting>
  <conditionalFormatting sqref="AC38:AC121 AB122:AB126 AC127:AC131">
    <cfRule dxfId="398" operator="lessThan" priority="12" stopIfTrue="true" type="cellIs">
      <formula>60</formula>
    </cfRule>
  </conditionalFormatting>
  <conditionalFormatting sqref="AE38:AE114 AD125:AD126 AE128:AE131">
    <cfRule dxfId="399" operator="equal" priority="13" stopIfTrue="true" type="cellIs">
      <formula>"Out of stock more than 60 days"</formula>
    </cfRule>
  </conditionalFormatting>
  <conditionalFormatting sqref="AE38:AE114 AD125:AD126 AE128:AE131">
    <cfRule dxfId="400" operator="equal" priority="14" stopIfTrue="true" type="cellIs">
      <formula>"Out of stock more than 150 days"</formula>
    </cfRule>
  </conditionalFormatting>
  <conditionalFormatting sqref="AE38:AE114 AD125:AD126 AE128:AE131">
    <cfRule dxfId="401" operator="equal" priority="15" stopIfTrue="true" type="cellIs">
      <formula>"Out of stock less than 60 days"</formula>
    </cfRule>
  </conditionalFormatting>
  <conditionalFormatting sqref="AE38:AE114 AD125:AD126 AE128:AE135">
    <cfRule dxfId="402" operator="equal" priority="16" stopIfTrue="true" type="cellIs">
      <formula>"Not sold yet"</formula>
    </cfRule>
  </conditionalFormatting>
  <conditionalFormatting sqref="J38:J121 I122:I126 J127:J131">
    <cfRule dxfId="403" operator="lessThanOrEqual" priority="17" stopIfTrue="true" type="cellIs">
      <formula>90</formula>
    </cfRule>
  </conditionalFormatting>
  <conditionalFormatting sqref="AC3:AC26">
    <cfRule dxfId="404" operator="equal" priority="18" stopIfTrue="true" type="cellIs">
      <formula>"-"</formula>
    </cfRule>
  </conditionalFormatting>
  <conditionalFormatting sqref="AC3:AC26">
    <cfRule dxfId="405" operator="greaterThan" priority="19" stopIfTrue="true" type="cellIs">
      <formula>150</formula>
    </cfRule>
  </conditionalFormatting>
  <conditionalFormatting sqref="AC3:AC26">
    <cfRule dxfId="406" operator="lessThan" priority="20" stopIfTrue="true" type="cellIs">
      <formula>60</formula>
    </cfRule>
  </conditionalFormatting>
  <conditionalFormatting sqref="AE3:AE26">
    <cfRule dxfId="407" operator="equal" priority="21" stopIfTrue="true" type="cellIs">
      <formula>"Out of stock less than 60 days"</formula>
    </cfRule>
  </conditionalFormatting>
  <conditionalFormatting sqref="AE3:AE26">
    <cfRule dxfId="408" operator="equal" priority="22" stopIfTrue="true" type="cellIs">
      <formula>"Not sold yet"</formula>
    </cfRule>
  </conditionalFormatting>
  <conditionalFormatting sqref="AE3:AE26">
    <cfRule dxfId="409" operator="equal" priority="23" stopIfTrue="true" type="cellIs">
      <formula>"Out of stock more than 150 days"</formula>
    </cfRule>
  </conditionalFormatting>
  <conditionalFormatting sqref="J3:J26">
    <cfRule dxfId="410" operator="lessThan" priority="24" stopIfTrue="true" type="cellIs">
      <formula>90</formula>
    </cfRule>
  </conditionalFormatting>
  <dataValidations count="1">
    <dataValidation allowBlank="true" errorStyle="stop" showErrorMessage="true" sqref="B3:B28 B38:B119 B130:B136" type="list">
      <formula1>"Active,Inactive,Deleted,Temporary,B2B Only,Ecom Only,Preparing"</formula1>
    </dataValidation>
  </dataValidations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5" min="5" style="0" width="14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40" min="40" style="0" width="7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1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36" min="36" style="0" width="6"/>
    <col collapsed="false" customWidth="true" hidden="false" max="4" min="4" style="0" width="14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5" min="35" style="0" width="52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8" min="38" style="0" width="5"/>
  </cols>
  <sheetData>
    <row r="1">
      <c r="A1" s="5514" t="s">
        <v>5254</v>
      </c>
      <c r="B1" s="5514" t="s">
        <v>5255</v>
      </c>
      <c r="C1" s="5515" t="s">
        <v>5256</v>
      </c>
      <c r="D1" s="5515" t="s">
        <v>5257</v>
      </c>
      <c r="E1" s="5515" t="s">
        <v>5258</v>
      </c>
      <c r="F1" s="5514" t="s">
        <v>5259</v>
      </c>
      <c r="G1" s="5514"/>
      <c r="H1" s="5516" t="s">
        <v>5260</v>
      </c>
      <c r="I1" s="5517" t="s">
        <v>5261</v>
      </c>
      <c r="J1" s="5518" t="s">
        <v>5262</v>
      </c>
      <c r="K1" s="5518" t="s">
        <v>5263</v>
      </c>
      <c r="L1" s="5518" t="s">
        <v>5264</v>
      </c>
      <c r="M1" s="5514" t="s">
        <v>5265</v>
      </c>
      <c r="N1" s="5514" t="s">
        <v>5266</v>
      </c>
      <c r="O1" s="5514" t="s">
        <v>5267</v>
      </c>
      <c r="P1" s="5514" t="s">
        <v>5268</v>
      </c>
      <c r="Q1" s="5514" t="s">
        <v>5269</v>
      </c>
      <c r="R1" s="5519" t="s">
        <v>5270</v>
      </c>
      <c r="S1" s="5519"/>
      <c r="T1" s="5519" t="s">
        <v>5271</v>
      </c>
      <c r="U1" s="5519"/>
      <c r="V1" s="5519" t="s">
        <v>5272</v>
      </c>
      <c r="W1" s="5519"/>
      <c r="X1" s="5519" t="s">
        <v>5273</v>
      </c>
      <c r="Y1" s="5519"/>
      <c r="Z1" s="5520" t="s">
        <v>5274</v>
      </c>
      <c r="AA1" s="5520"/>
      <c r="AB1" s="5521" t="s">
        <v>5275</v>
      </c>
      <c r="AC1" s="5518" t="s">
        <v>5276</v>
      </c>
      <c r="AD1" s="5518" t="s">
        <v>5277</v>
      </c>
      <c r="AE1" s="5518" t="s">
        <v>5278</v>
      </c>
      <c r="AF1" s="5518" t="s">
        <v>5279</v>
      </c>
      <c r="AG1" s="5518" t="s">
        <v>5280</v>
      </c>
      <c r="AH1" s="5518" t="s">
        <v>5281</v>
      </c>
      <c r="AI1" s="5518" t="s">
        <v>5282</v>
      </c>
      <c r="AJ1" s="5518" t="s">
        <v>5283</v>
      </c>
      <c r="AK1" s="5514" t="s">
        <v>5284</v>
      </c>
      <c r="AL1" s="5514" t="s">
        <v>5285</v>
      </c>
      <c r="AM1" s="5514" t="s">
        <v>5286</v>
      </c>
      <c r="AN1" s="5514" t="s">
        <v>5287</v>
      </c>
    </row>
    <row r="2">
      <c r="A2" s="5514" t="s">
        <v>5288</v>
      </c>
      <c r="B2" s="5514"/>
      <c r="C2" s="5514"/>
      <c r="D2" s="5514"/>
      <c r="E2" s="5515"/>
      <c r="F2" s="5514" t="s">
        <v>5289</v>
      </c>
      <c r="G2" s="5516" t="s">
        <v>5290</v>
      </c>
      <c r="H2" s="5516"/>
      <c r="I2" s="5517"/>
      <c r="J2" s="5518"/>
      <c r="K2" s="5518"/>
      <c r="L2" s="5518"/>
      <c r="M2" s="5514" t="s">
        <v>5291</v>
      </c>
      <c r="N2" s="5514" t="s">
        <v>5291</v>
      </c>
      <c r="O2" s="5514"/>
      <c r="P2" s="5514"/>
      <c r="Q2" s="5514"/>
      <c r="R2" s="5519" t="s">
        <v>5289</v>
      </c>
      <c r="S2" s="5522" t="s">
        <v>5290</v>
      </c>
      <c r="T2" s="5519" t="s">
        <v>5289</v>
      </c>
      <c r="U2" s="5522" t="s">
        <v>5290</v>
      </c>
      <c r="V2" s="5519" t="s">
        <v>5289</v>
      </c>
      <c r="W2" s="5522" t="s">
        <v>5290</v>
      </c>
      <c r="X2" s="5519" t="s">
        <v>5289</v>
      </c>
      <c r="Y2" s="5522" t="s">
        <v>5290</v>
      </c>
      <c r="Z2" s="5519" t="s">
        <v>5289</v>
      </c>
      <c r="AA2" s="5522" t="s">
        <v>5290</v>
      </c>
      <c r="AB2" s="5521"/>
      <c r="AC2" s="5518"/>
      <c r="AD2" s="5518"/>
      <c r="AE2" s="5518"/>
      <c r="AF2" s="5518"/>
      <c r="AG2" s="5518"/>
      <c r="AH2" s="5518"/>
      <c r="AI2" s="5518"/>
      <c r="AJ2" s="5518"/>
      <c r="AK2" s="5514"/>
      <c r="AL2" s="5514"/>
      <c r="AM2" s="5514"/>
      <c r="AN2" s="5514"/>
    </row>
    <row r="3">
      <c r="A3" s="5523">
        <v>1</v>
      </c>
      <c r="B3" s="5523" t="s">
        <v>5292</v>
      </c>
      <c r="C3" s="5523" t="s">
        <v>5293</v>
      </c>
      <c r="D3" s="5524" t="s">
        <v>5294</v>
      </c>
      <c r="E3" s="5524" t="s">
        <v>5294</v>
      </c>
      <c r="F3" s="5525">
        <v>432</v>
      </c>
      <c r="G3" s="5526">
        <v>432</v>
      </c>
      <c r="H3" s="5527"/>
      <c r="I3" s="5528">
        <f>VLOOKUP(C3,'Data Products'!$A:$B,2,0)</f>
      </c>
      <c r="J3" s="5529">
        <f t="shared" ref="J3:J28" si="3">IFERROR(I3-TODAY(),"")</f>
      </c>
      <c r="K3" s="5530">
        <v>45723</v>
      </c>
      <c r="L3" s="5531">
        <f t="shared" ref="L3:L28" si="17">TODAY()-K3</f>
      </c>
      <c r="M3" s="5527">
        <v>63</v>
      </c>
      <c r="N3" s="5532">
        <f t="shared" ref="N3:N4" si="11">8732+9139-9300</f>
      </c>
      <c r="O3" s="5527"/>
      <c r="P3" s="5527"/>
      <c r="Q3" s="5523"/>
      <c r="R3" s="5527">
        <v>0</v>
      </c>
      <c r="S3" s="5527">
        <v>0</v>
      </c>
      <c r="T3" s="5527">
        <v>326</v>
      </c>
      <c r="U3" s="5527">
        <v>326</v>
      </c>
      <c r="V3" s="5527">
        <v>146</v>
      </c>
      <c r="W3" s="5527">
        <v>146</v>
      </c>
      <c r="X3" s="5527">
        <v>0</v>
      </c>
      <c r="Y3" s="5527">
        <v>0</v>
      </c>
      <c r="Z3" s="5527">
        <v>0</v>
      </c>
      <c r="AA3" s="5527">
        <v>0</v>
      </c>
      <c r="AB3" s="5533">
        <f t="shared" ref="AB3:AB28" si="29">N3/30</f>
      </c>
      <c r="AC3" s="5534">
        <f t="shared" ref="AC3:AC28" si="25">IFERROR(F3/AB3,"-")</f>
      </c>
      <c r="AD3" s="5535">
        <f t="shared" ref="AD3:AD28" si="0">IFERROR(TODAY()+AC3,"-")</f>
      </c>
      <c r="AE3" s="5536">
        <f t="shared" ref="AE3:AE28" si="33">_xlfn.IFS(AC3="-","Not sold yet",AND(AC3&lt;=150,AC3&gt;60),"Out of stock more than 60 days",AC3&lt;=60,"Out of stock less than 60 days",AC3&gt;=150,"Out of stock more than 150 days")</f>
      </c>
      <c r="AF3" s="5537">
        <f>VLOOKUP(C3,'Data Products'!$A:$J,10,0)</f>
      </c>
      <c r="AG3" s="5538">
        <f t="shared" ref="AG3:AG28" si="6">AF3*F3</f>
      </c>
      <c r="AH3" s="5539">
        <f t="shared" ref="AH3:AH26" si="20">IF(J3&lt;=90,F3,0)</f>
      </c>
      <c r="AI3" s="5540">
        <f>IFERROR(VLOOKUP(C3,$C$3:$AI$46,34,0),"")</f>
      </c>
      <c r="AJ3" s="5541"/>
      <c r="AK3" s="5542"/>
      <c r="AL3" s="5541"/>
      <c r="AM3" s="5542"/>
      <c r="AN3" s="5542"/>
    </row>
    <row r="4">
      <c r="A4" s="5523">
        <v>2</v>
      </c>
      <c r="B4" s="5523" t="s">
        <v>5292</v>
      </c>
      <c r="C4" s="5523" t="s">
        <v>5294</v>
      </c>
      <c r="D4" s="5524" t="s">
        <v>5294</v>
      </c>
      <c r="E4" s="5524" t="s">
        <v>5294</v>
      </c>
      <c r="F4" s="5524">
        <v>30927</v>
      </c>
      <c r="G4" s="5526">
        <v>30861</v>
      </c>
      <c r="H4" s="5527"/>
      <c r="I4" s="5528">
        <f>VLOOKUP(C4,'Data Products'!$A:$B,2,0)</f>
      </c>
      <c r="J4" s="5529">
        <f t="shared" si="3"/>
      </c>
      <c r="K4" s="5530">
        <v>45617</v>
      </c>
      <c r="L4" s="5531">
        <f t="shared" si="17"/>
      </c>
      <c r="M4" s="5527">
        <v>5987</v>
      </c>
      <c r="N4" s="5527">
        <f t="shared" si="11"/>
      </c>
      <c r="O4" s="5527"/>
      <c r="P4" s="5527"/>
      <c r="Q4" s="5523"/>
      <c r="R4" s="5527">
        <v>0</v>
      </c>
      <c r="S4" s="5527">
        <v>0</v>
      </c>
      <c r="T4" s="5543">
        <v>1378</v>
      </c>
      <c r="U4" s="5543">
        <v>1369</v>
      </c>
      <c r="V4" s="5527">
        <v>115</v>
      </c>
      <c r="W4" s="5527">
        <v>112</v>
      </c>
      <c r="X4" s="5527">
        <v>46</v>
      </c>
      <c r="Y4" s="5527">
        <v>22</v>
      </c>
      <c r="Z4" s="5527">
        <v>0</v>
      </c>
      <c r="AA4" s="5527">
        <v>0</v>
      </c>
      <c r="AB4" s="5533">
        <f t="shared" si="29"/>
      </c>
      <c r="AC4" s="5544">
        <f t="shared" si="25"/>
      </c>
      <c r="AD4" s="5535">
        <f t="shared" si="0"/>
      </c>
      <c r="AE4" s="5545">
        <f t="shared" si="33"/>
      </c>
      <c r="AF4" s="5537">
        <f>VLOOKUP(C4,'Data Products'!$A:$J,10,0)</f>
      </c>
      <c r="AG4" s="5538">
        <f t="shared" si="6"/>
      </c>
      <c r="AH4" s="5539">
        <f t="shared" si="20"/>
      </c>
      <c r="AI4" s="5540" t="s">
        <v>5295</v>
      </c>
      <c r="AJ4" s="5542"/>
      <c r="AK4" s="5542"/>
      <c r="AL4" s="5541"/>
      <c r="AM4" s="5542"/>
      <c r="AN4" s="5542"/>
    </row>
    <row r="5">
      <c r="A5" s="5523">
        <v>3</v>
      </c>
      <c r="B5" s="5523" t="s">
        <v>5292</v>
      </c>
      <c r="C5" s="5523" t="s">
        <v>5296</v>
      </c>
      <c r="D5" s="5525" t="s">
        <v>5296</v>
      </c>
      <c r="E5" s="5525" t="s">
        <v>5296</v>
      </c>
      <c r="F5" s="5525">
        <v>435</v>
      </c>
      <c r="G5" s="5526">
        <v>434</v>
      </c>
      <c r="H5" s="5527"/>
      <c r="I5" s="5528">
        <f>VLOOKUP(C5,'Data Products'!$A:$B,2,0)</f>
      </c>
      <c r="J5" s="5529">
        <f t="shared" si="3"/>
      </c>
      <c r="K5" s="5530">
        <v>45191</v>
      </c>
      <c r="L5" s="5531">
        <f t="shared" si="17"/>
      </c>
      <c r="M5" s="5527">
        <v>24</v>
      </c>
      <c r="N5" s="5527">
        <f t="shared" ref="N5:N6" si="32">31+471-450</f>
      </c>
      <c r="O5" s="5527"/>
      <c r="P5" s="5527"/>
      <c r="Q5" s="5523"/>
      <c r="R5" s="5527">
        <v>0</v>
      </c>
      <c r="S5" s="5527">
        <v>0</v>
      </c>
      <c r="T5" s="5527">
        <v>26</v>
      </c>
      <c r="U5" s="5527">
        <v>26</v>
      </c>
      <c r="V5" s="5527">
        <v>416</v>
      </c>
      <c r="W5" s="5527">
        <v>416</v>
      </c>
      <c r="X5" s="5527">
        <v>0</v>
      </c>
      <c r="Y5" s="5527">
        <v>0</v>
      </c>
      <c r="Z5" s="5527">
        <v>0</v>
      </c>
      <c r="AA5" s="5527">
        <v>0</v>
      </c>
      <c r="AB5" s="5533">
        <f t="shared" si="29"/>
      </c>
      <c r="AC5" s="5544">
        <f t="shared" si="25"/>
      </c>
      <c r="AD5" s="5535">
        <f t="shared" si="0"/>
      </c>
      <c r="AE5" s="5545">
        <f t="shared" si="33"/>
      </c>
      <c r="AF5" s="5537">
        <f>VLOOKUP(C5,'Data Products'!$A:$J,10,0)</f>
      </c>
      <c r="AG5" s="5538">
        <f t="shared" si="6"/>
      </c>
      <c r="AH5" s="5539">
        <f t="shared" si="20"/>
      </c>
      <c r="AI5" s="5540" t="s">
        <v>5297</v>
      </c>
      <c r="AJ5" s="5542"/>
      <c r="AK5" s="5542"/>
      <c r="AL5" s="5541"/>
      <c r="AM5" s="5542"/>
      <c r="AN5" s="5542"/>
    </row>
    <row r="6">
      <c r="A6" s="5523">
        <v>4</v>
      </c>
      <c r="B6" s="5523" t="s">
        <v>5298</v>
      </c>
      <c r="C6" s="5523" t="s">
        <v>5299</v>
      </c>
      <c r="D6" s="5525" t="s">
        <v>5296</v>
      </c>
      <c r="E6" s="5525" t="s">
        <v>5296</v>
      </c>
      <c r="F6" s="5525">
        <v>2</v>
      </c>
      <c r="G6" s="5526">
        <v>2</v>
      </c>
      <c r="H6" s="5527"/>
      <c r="I6" s="5528">
        <f>VLOOKUP(C6,'Data Products'!$A:$B,2,0)</f>
      </c>
      <c r="J6" s="5529">
        <f t="shared" si="3"/>
      </c>
      <c r="K6" s="5530">
        <v>45752</v>
      </c>
      <c r="L6" s="5531">
        <f t="shared" si="17"/>
      </c>
      <c r="M6" s="5527">
        <v>0</v>
      </c>
      <c r="N6" s="5527">
        <f t="shared" si="32"/>
      </c>
      <c r="O6" s="5527"/>
      <c r="P6" s="5527"/>
      <c r="Q6" s="5523"/>
      <c r="R6" s="5527">
        <v>0</v>
      </c>
      <c r="S6" s="5527">
        <v>0</v>
      </c>
      <c r="T6" s="5527">
        <v>1</v>
      </c>
      <c r="U6" s="5527">
        <v>1</v>
      </c>
      <c r="V6" s="5527">
        <v>1</v>
      </c>
      <c r="W6" s="5527">
        <v>1</v>
      </c>
      <c r="X6" s="5527">
        <v>0</v>
      </c>
      <c r="Y6" s="5527">
        <v>0</v>
      </c>
      <c r="Z6" s="5527">
        <v>0</v>
      </c>
      <c r="AA6" s="5527">
        <v>0</v>
      </c>
      <c r="AB6" s="5533">
        <f t="shared" si="29"/>
      </c>
      <c r="AC6" s="5544">
        <f t="shared" si="25"/>
      </c>
      <c r="AD6" s="5535">
        <f t="shared" si="0"/>
      </c>
      <c r="AE6" s="5545">
        <f t="shared" si="33"/>
      </c>
      <c r="AF6" s="5537">
        <f>VLOOKUP(C6,'Data Products'!$A:$J,10,0)</f>
      </c>
      <c r="AG6" s="5538">
        <f t="shared" si="6"/>
      </c>
      <c r="AH6" s="5539">
        <f t="shared" si="20"/>
      </c>
      <c r="AI6" s="5540">
        <f t="shared" ref="AI6:AI7" si="12">IFERROR(VLOOKUP(C6,$C$3:$AI$46,34,0),"")</f>
      </c>
      <c r="AJ6" s="5542"/>
      <c r="AK6" s="5542"/>
      <c r="AL6" s="5541"/>
      <c r="AM6" s="5542"/>
      <c r="AN6" s="5542"/>
    </row>
    <row r="7">
      <c r="A7" s="5523">
        <v>5</v>
      </c>
      <c r="B7" s="5523" t="s">
        <v>5292</v>
      </c>
      <c r="C7" s="5523" t="s">
        <v>5300</v>
      </c>
      <c r="D7" s="5524" t="s">
        <v>5300</v>
      </c>
      <c r="E7" s="5524" t="s">
        <v>5300</v>
      </c>
      <c r="F7" s="5525">
        <v>810</v>
      </c>
      <c r="G7" s="5526">
        <v>810</v>
      </c>
      <c r="H7" s="5527"/>
      <c r="I7" s="5528">
        <f>VLOOKUP(C7,'Data Products'!$A:$B,2,0)</f>
      </c>
      <c r="J7" s="5529">
        <f t="shared" si="3"/>
      </c>
      <c r="K7" s="5530">
        <v>45854</v>
      </c>
      <c r="L7" s="5531">
        <f t="shared" si="17"/>
      </c>
      <c r="M7" s="5527">
        <v>16</v>
      </c>
      <c r="N7" s="5527">
        <f t="shared" ref="N7:N8" si="28">27+842-800</f>
      </c>
      <c r="O7" s="5527"/>
      <c r="P7" s="5527"/>
      <c r="Q7" s="5523"/>
      <c r="R7" s="5527">
        <v>0</v>
      </c>
      <c r="S7" s="5527">
        <v>0</v>
      </c>
      <c r="T7" s="5527">
        <v>288</v>
      </c>
      <c r="U7" s="5527">
        <v>288</v>
      </c>
      <c r="V7" s="5527">
        <v>512</v>
      </c>
      <c r="W7" s="5527">
        <v>512</v>
      </c>
      <c r="X7" s="5527">
        <v>20</v>
      </c>
      <c r="Y7" s="5546">
        <v>20</v>
      </c>
      <c r="Z7" s="5527">
        <v>0</v>
      </c>
      <c r="AA7" s="5527">
        <v>0</v>
      </c>
      <c r="AB7" s="5533">
        <f t="shared" si="29"/>
      </c>
      <c r="AC7" s="5547">
        <f t="shared" si="25"/>
      </c>
      <c r="AD7" s="5535">
        <f t="shared" si="0"/>
      </c>
      <c r="AE7" s="5548">
        <f t="shared" si="33"/>
      </c>
      <c r="AF7" s="5537">
        <f>VLOOKUP(C7,'Data Products'!$A:$J,10,0)</f>
      </c>
      <c r="AG7" s="5538">
        <f t="shared" si="6"/>
      </c>
      <c r="AH7" s="5539">
        <f t="shared" si="20"/>
      </c>
      <c r="AI7" s="5540">
        <f t="shared" si="12"/>
      </c>
      <c r="AJ7" s="5542"/>
      <c r="AK7" s="5542"/>
      <c r="AL7" s="5541"/>
      <c r="AM7" s="5542"/>
      <c r="AN7" s="5542"/>
    </row>
    <row r="8">
      <c r="A8" s="5523">
        <v>6</v>
      </c>
      <c r="B8" s="5523" t="s">
        <v>5292</v>
      </c>
      <c r="C8" s="5523" t="s">
        <v>5301</v>
      </c>
      <c r="D8" s="5525" t="s">
        <v>5300</v>
      </c>
      <c r="E8" s="5525" t="s">
        <v>5300</v>
      </c>
      <c r="F8" s="5525">
        <v>152</v>
      </c>
      <c r="G8" s="5526">
        <v>152</v>
      </c>
      <c r="H8" s="5527"/>
      <c r="I8" s="5528">
        <f>VLOOKUP(C8,'Data Products'!$A:$B,2,0)</f>
      </c>
      <c r="J8" s="5529">
        <f t="shared" si="3"/>
      </c>
      <c r="K8" s="5530">
        <v>45855</v>
      </c>
      <c r="L8" s="5531">
        <f t="shared" si="17"/>
      </c>
      <c r="M8" s="5527">
        <v>7</v>
      </c>
      <c r="N8" s="5527">
        <f t="shared" si="28"/>
      </c>
      <c r="O8" s="5527"/>
      <c r="P8" s="5527"/>
      <c r="Q8" s="5523"/>
      <c r="R8" s="5527">
        <v>0</v>
      </c>
      <c r="S8" s="5527">
        <v>0</v>
      </c>
      <c r="T8" s="5527">
        <v>51</v>
      </c>
      <c r="U8" s="5527">
        <v>51</v>
      </c>
      <c r="V8" s="5527">
        <v>101</v>
      </c>
      <c r="W8" s="5527">
        <v>101</v>
      </c>
      <c r="X8" s="5527">
        <v>0</v>
      </c>
      <c r="Y8" s="5527">
        <v>0</v>
      </c>
      <c r="Z8" s="5527">
        <v>0</v>
      </c>
      <c r="AA8" s="5527">
        <v>0</v>
      </c>
      <c r="AB8" s="5533">
        <f t="shared" si="29"/>
      </c>
      <c r="AC8" s="5544">
        <f t="shared" si="25"/>
      </c>
      <c r="AD8" s="5535">
        <f t="shared" si="0"/>
      </c>
      <c r="AE8" s="5545">
        <f t="shared" si="33"/>
      </c>
      <c r="AF8" s="5537">
        <f>VLOOKUP(C8,'Data Products'!$A:$J,10,0)</f>
      </c>
      <c r="AG8" s="5538">
        <f t="shared" si="6"/>
      </c>
      <c r="AH8" s="5539">
        <f t="shared" si="20"/>
      </c>
      <c r="AI8" s="5540">
        <f>IFERROR(VLOOKUP(C8,$C$3:$AI$46,34,0)," ")</f>
      </c>
      <c r="AJ8" s="5542"/>
      <c r="AK8" s="5542"/>
      <c r="AL8" s="5541"/>
      <c r="AM8" s="5542"/>
      <c r="AN8" s="5542"/>
    </row>
    <row r="9">
      <c r="A9" s="5523">
        <v>7</v>
      </c>
      <c r="B9" s="5523" t="s">
        <v>5292</v>
      </c>
      <c r="C9" s="5523" t="s">
        <v>5302</v>
      </c>
      <c r="D9" s="5525" t="s">
        <v>5302</v>
      </c>
      <c r="E9" s="5525" t="s">
        <v>5302</v>
      </c>
      <c r="F9" s="5525">
        <v>2582</v>
      </c>
      <c r="G9" s="5526">
        <v>2582</v>
      </c>
      <c r="H9" s="5527"/>
      <c r="I9" s="5528">
        <f>VLOOKUP(C9,'Data Products'!$A:$B,2,0)</f>
      </c>
      <c r="J9" s="5529">
        <f t="shared" si="3"/>
      </c>
      <c r="K9" s="5530">
        <v>45856</v>
      </c>
      <c r="L9" s="5531">
        <f t="shared" si="17"/>
      </c>
      <c r="M9" s="5527">
        <v>51</v>
      </c>
      <c r="N9" s="5527">
        <f t="shared" ref="N9:N10" si="36">112+2637-2600</f>
      </c>
      <c r="O9" s="5527"/>
      <c r="P9" s="5527"/>
      <c r="Q9" s="5523"/>
      <c r="R9" s="5527">
        <v>0</v>
      </c>
      <c r="S9" s="5527">
        <v>0</v>
      </c>
      <c r="T9" s="5527">
        <v>1480</v>
      </c>
      <c r="U9" s="5527">
        <v>1478</v>
      </c>
      <c r="V9" s="5527">
        <v>1112</v>
      </c>
      <c r="W9" s="5527">
        <v>1112</v>
      </c>
      <c r="X9" s="5527">
        <v>0</v>
      </c>
      <c r="Y9" s="5527">
        <v>0</v>
      </c>
      <c r="Z9" s="5527">
        <v>0</v>
      </c>
      <c r="AA9" s="5527">
        <v>0</v>
      </c>
      <c r="AB9" s="5533">
        <f t="shared" si="29"/>
      </c>
      <c r="AC9" s="5544">
        <f t="shared" si="25"/>
      </c>
      <c r="AD9" s="5535">
        <f t="shared" si="0"/>
      </c>
      <c r="AE9" s="5545">
        <f t="shared" si="33"/>
      </c>
      <c r="AF9" s="5537">
        <f>VLOOKUP(C9,'Data Products'!$A:$J,10,0)</f>
      </c>
      <c r="AG9" s="5538">
        <f t="shared" si="6"/>
      </c>
      <c r="AH9" s="5539">
        <f t="shared" si="20"/>
      </c>
      <c r="AI9" s="5540">
        <f t="shared" ref="AI9:AI11" si="13">IFERROR(VLOOKUP(C9,$C$3:$AI$46,34,0),"")</f>
      </c>
      <c r="AJ9" s="5542"/>
      <c r="AK9" s="5542"/>
      <c r="AL9" s="5541"/>
      <c r="AM9" s="5542"/>
      <c r="AN9" s="5542"/>
    </row>
    <row r="10">
      <c r="A10" s="5523">
        <v>8</v>
      </c>
      <c r="B10" s="5523" t="s">
        <v>5292</v>
      </c>
      <c r="C10" s="5523" t="s">
        <v>5303</v>
      </c>
      <c r="D10" s="5525" t="s">
        <v>5302</v>
      </c>
      <c r="E10" s="5525" t="s">
        <v>5302</v>
      </c>
      <c r="F10" s="5525">
        <v>2</v>
      </c>
      <c r="G10" s="5526">
        <v>2</v>
      </c>
      <c r="H10" s="5527"/>
      <c r="I10" s="5528">
        <f>VLOOKUP(C10,'Data Products'!$A:$B,2,0)</f>
      </c>
      <c r="J10" s="5529">
        <f t="shared" si="3"/>
      </c>
      <c r="K10" s="5530">
        <v>45857</v>
      </c>
      <c r="L10" s="5531">
        <f t="shared" si="17"/>
      </c>
      <c r="M10" s="5527">
        <v>0</v>
      </c>
      <c r="N10" s="5527">
        <f t="shared" si="36"/>
      </c>
      <c r="O10" s="5527"/>
      <c r="P10" s="5527"/>
      <c r="Q10" s="5523"/>
      <c r="R10" s="5527">
        <v>0</v>
      </c>
      <c r="S10" s="5527">
        <v>0</v>
      </c>
      <c r="T10" s="5527">
        <v>0</v>
      </c>
      <c r="U10" s="5527">
        <v>0</v>
      </c>
      <c r="V10" s="5527">
        <v>2</v>
      </c>
      <c r="W10" s="5527">
        <v>2</v>
      </c>
      <c r="X10" s="5527">
        <v>0</v>
      </c>
      <c r="Y10" s="5527">
        <v>0</v>
      </c>
      <c r="Z10" s="5527">
        <v>0</v>
      </c>
      <c r="AA10" s="5527">
        <v>0</v>
      </c>
      <c r="AB10" s="5533">
        <f t="shared" si="29"/>
      </c>
      <c r="AC10" s="5544">
        <f t="shared" si="25"/>
      </c>
      <c r="AD10" s="5535">
        <f t="shared" si="0"/>
      </c>
      <c r="AE10" s="5545">
        <f t="shared" si="33"/>
      </c>
      <c r="AF10" s="5537">
        <f>VLOOKUP(C10,'Data Products'!$A:$J,10,0)</f>
      </c>
      <c r="AG10" s="5538">
        <f t="shared" si="6"/>
      </c>
      <c r="AH10" s="5539">
        <f t="shared" si="20"/>
      </c>
      <c r="AI10" s="5540">
        <f t="shared" si="13"/>
      </c>
      <c r="AJ10" s="5542"/>
      <c r="AK10" s="5542"/>
      <c r="AL10" s="5541"/>
      <c r="AM10" s="5542"/>
      <c r="AN10" s="5542"/>
    </row>
    <row r="11">
      <c r="A11" s="5523">
        <v>9</v>
      </c>
      <c r="B11" s="5523" t="s">
        <v>5292</v>
      </c>
      <c r="C11" s="5523" t="s">
        <v>5304</v>
      </c>
      <c r="D11" s="5525" t="s">
        <v>5304</v>
      </c>
      <c r="E11" s="5525" t="s">
        <v>5304</v>
      </c>
      <c r="F11" s="5525">
        <v>2062</v>
      </c>
      <c r="G11" s="5526">
        <v>2062</v>
      </c>
      <c r="H11" s="5527"/>
      <c r="I11" s="5528">
        <f>VLOOKUP(C11,'Data Products'!$A:$B,2,0)</f>
      </c>
      <c r="J11" s="5529">
        <f t="shared" si="3"/>
      </c>
      <c r="K11" s="5530">
        <v>45858</v>
      </c>
      <c r="L11" s="5531">
        <f t="shared" si="17"/>
      </c>
      <c r="M11" s="5527">
        <v>0</v>
      </c>
      <c r="N11" s="5527">
        <v>0</v>
      </c>
      <c r="O11" s="5527"/>
      <c r="P11" s="5527"/>
      <c r="Q11" s="5523"/>
      <c r="R11" s="5527">
        <v>0</v>
      </c>
      <c r="S11" s="5527">
        <v>0</v>
      </c>
      <c r="T11" s="5527">
        <v>1289</v>
      </c>
      <c r="U11" s="5527">
        <v>1289</v>
      </c>
      <c r="V11" s="5527">
        <v>773</v>
      </c>
      <c r="W11" s="5527">
        <v>773</v>
      </c>
      <c r="X11" s="5527">
        <v>0</v>
      </c>
      <c r="Y11" s="5527">
        <v>0</v>
      </c>
      <c r="Z11" s="5527">
        <v>0</v>
      </c>
      <c r="AA11" s="5527">
        <v>0</v>
      </c>
      <c r="AB11" s="5533">
        <f t="shared" si="29"/>
      </c>
      <c r="AC11" s="5544">
        <f t="shared" si="25"/>
      </c>
      <c r="AD11" s="5535">
        <f t="shared" si="0"/>
      </c>
      <c r="AE11" s="5545">
        <f t="shared" si="33"/>
      </c>
      <c r="AF11" s="5537">
        <f>VLOOKUP(C11,'Data Products'!$A:$J,10,0)</f>
      </c>
      <c r="AG11" s="5538">
        <f t="shared" si="6"/>
      </c>
      <c r="AH11" s="5539">
        <f t="shared" si="20"/>
      </c>
      <c r="AI11" s="5540">
        <f t="shared" si="13"/>
      </c>
      <c r="AJ11" s="5542"/>
      <c r="AK11" s="5542"/>
      <c r="AL11" s="5541"/>
      <c r="AM11" s="5542"/>
      <c r="AN11" s="5542"/>
    </row>
    <row r="12">
      <c r="A12" s="5523">
        <v>10</v>
      </c>
      <c r="B12" s="5523" t="s">
        <v>5292</v>
      </c>
      <c r="C12" s="5523" t="s">
        <v>5305</v>
      </c>
      <c r="D12" s="5525" t="s">
        <v>5305</v>
      </c>
      <c r="E12" s="5525" t="s">
        <v>5305</v>
      </c>
      <c r="F12" s="5525">
        <v>1151</v>
      </c>
      <c r="G12" s="5526">
        <v>1140</v>
      </c>
      <c r="H12" s="5527"/>
      <c r="I12" s="5528">
        <f>VLOOKUP(C12,'Data Products'!$A:$B,2,0)</f>
      </c>
      <c r="J12" s="5529">
        <f t="shared" si="3"/>
      </c>
      <c r="K12" s="5530">
        <v>45532</v>
      </c>
      <c r="L12" s="5531">
        <f t="shared" si="17"/>
      </c>
      <c r="M12" s="5527">
        <v>119</v>
      </c>
      <c r="N12" s="5527">
        <f>147+1318-1287</f>
      </c>
      <c r="O12" s="5527"/>
      <c r="P12" s="5527"/>
      <c r="Q12" s="5523"/>
      <c r="R12" s="5527">
        <v>0</v>
      </c>
      <c r="S12" s="5527">
        <v>0</v>
      </c>
      <c r="T12" s="5527">
        <v>417</v>
      </c>
      <c r="U12" s="5527">
        <v>416</v>
      </c>
      <c r="V12" s="5527">
        <v>785</v>
      </c>
      <c r="W12" s="5527">
        <v>785</v>
      </c>
      <c r="X12" s="5527">
        <v>0</v>
      </c>
      <c r="Y12" s="5527">
        <v>0</v>
      </c>
      <c r="Z12" s="5527">
        <v>0</v>
      </c>
      <c r="AA12" s="5527">
        <v>0</v>
      </c>
      <c r="AB12" s="5533">
        <f t="shared" si="29"/>
      </c>
      <c r="AC12" s="5544">
        <f t="shared" si="25"/>
      </c>
      <c r="AD12" s="5535">
        <f t="shared" si="0"/>
      </c>
      <c r="AE12" s="5545">
        <f t="shared" si="33"/>
      </c>
      <c r="AF12" s="5537">
        <f>VLOOKUP(C12,'Data Products'!$A:$J,10,0)</f>
      </c>
      <c r="AG12" s="5538">
        <f t="shared" si="6"/>
      </c>
      <c r="AH12" s="5539">
        <f t="shared" si="20"/>
      </c>
      <c r="AI12" s="5540" t="s">
        <v>5306</v>
      </c>
      <c r="AJ12" s="5542"/>
      <c r="AK12" s="5542"/>
      <c r="AL12" s="5541"/>
      <c r="AM12" s="5542"/>
      <c r="AN12" s="5542"/>
    </row>
    <row r="13">
      <c r="A13" s="5523">
        <v>11</v>
      </c>
      <c r="B13" s="5523" t="s">
        <v>5298</v>
      </c>
      <c r="C13" s="5523" t="s">
        <v>5307</v>
      </c>
      <c r="D13" s="5525" t="s">
        <v>5308</v>
      </c>
      <c r="E13" s="5525" t="s">
        <v>5308</v>
      </c>
      <c r="F13" s="5525">
        <v>4234</v>
      </c>
      <c r="G13" s="5526">
        <v>1381</v>
      </c>
      <c r="H13" s="5527"/>
      <c r="I13" s="5528">
        <f>VLOOKUP(C13,'Data Products'!$A:$B,2,0)</f>
      </c>
      <c r="J13" s="5529">
        <f t="shared" si="3"/>
      </c>
      <c r="K13" s="5530">
        <v>45504</v>
      </c>
      <c r="L13" s="5531">
        <f t="shared" si="17"/>
      </c>
      <c r="M13" s="5527">
        <f>2896-2853</f>
      </c>
      <c r="N13" s="5546">
        <f>3018-2853</f>
      </c>
      <c r="O13" s="5527"/>
      <c r="P13" s="5527"/>
      <c r="Q13" s="5523"/>
      <c r="R13" s="5527">
        <v>0</v>
      </c>
      <c r="S13" s="5527">
        <v>0</v>
      </c>
      <c r="T13" s="5527">
        <v>3870</v>
      </c>
      <c r="U13" s="5527">
        <v>1017</v>
      </c>
      <c r="V13" s="5527">
        <v>366</v>
      </c>
      <c r="W13" s="5527">
        <v>366</v>
      </c>
      <c r="X13" s="5527">
        <v>0</v>
      </c>
      <c r="Y13" s="5527">
        <v>0</v>
      </c>
      <c r="Z13" s="5527">
        <v>0</v>
      </c>
      <c r="AA13" s="5527">
        <v>0</v>
      </c>
      <c r="AB13" s="5533">
        <f t="shared" si="29"/>
      </c>
      <c r="AC13" s="5534">
        <f t="shared" si="25"/>
      </c>
      <c r="AD13" s="5535">
        <f t="shared" si="0"/>
      </c>
      <c r="AE13" s="5536">
        <f t="shared" si="33"/>
      </c>
      <c r="AF13" s="5537">
        <f>VLOOKUP(C13,'Data Products'!$A:$J,10,0)</f>
      </c>
      <c r="AG13" s="5538">
        <f t="shared" si="6"/>
      </c>
      <c r="AH13" s="5539">
        <f t="shared" si="20"/>
      </c>
      <c r="AI13" s="5540">
        <f>IFERROR(VLOOKUP(C13,$C$3:$AI$46,34,0),"")</f>
      </c>
      <c r="AJ13" s="5542"/>
      <c r="AK13" s="5542"/>
      <c r="AL13" s="5549"/>
      <c r="AM13" s="5542"/>
      <c r="AN13" s="5542"/>
    </row>
    <row r="14">
      <c r="A14" s="5523">
        <v>12</v>
      </c>
      <c r="B14" s="5523" t="s">
        <v>5298</v>
      </c>
      <c r="C14" s="5523" t="s">
        <v>5309</v>
      </c>
      <c r="D14" s="5524" t="s">
        <v>5310</v>
      </c>
      <c r="E14" s="5523" t="s">
        <v>5309</v>
      </c>
      <c r="F14" s="5525">
        <v>1200</v>
      </c>
      <c r="G14" s="5526">
        <v>1200</v>
      </c>
      <c r="H14" s="5527"/>
      <c r="I14" s="5528">
        <f>VLOOKUP(C14,'Data Products'!$A:$B,2,0)</f>
      </c>
      <c r="J14" s="5529">
        <f t="shared" si="3"/>
      </c>
      <c r="K14" s="5530">
        <v>45504</v>
      </c>
      <c r="L14" s="5531">
        <f t="shared" si="17"/>
      </c>
      <c r="M14" s="5527">
        <v>0</v>
      </c>
      <c r="N14" s="5527">
        <v>74</v>
      </c>
      <c r="O14" s="5543"/>
      <c r="P14" s="5543"/>
      <c r="Q14" s="5523"/>
      <c r="R14" s="5527">
        <v>1200</v>
      </c>
      <c r="S14" s="5546">
        <v>1200</v>
      </c>
      <c r="T14" s="5527">
        <v>0</v>
      </c>
      <c r="U14" s="5527">
        <v>0</v>
      </c>
      <c r="V14" s="5527">
        <v>0</v>
      </c>
      <c r="W14" s="5527">
        <v>0</v>
      </c>
      <c r="X14" s="5527">
        <v>0</v>
      </c>
      <c r="Y14" s="5527">
        <v>0</v>
      </c>
      <c r="Z14" s="5527">
        <v>0</v>
      </c>
      <c r="AA14" s="5527">
        <v>0</v>
      </c>
      <c r="AB14" s="5533">
        <f t="shared" si="29"/>
      </c>
      <c r="AC14" s="5544">
        <f t="shared" si="25"/>
      </c>
      <c r="AD14" s="5535">
        <f t="shared" si="0"/>
      </c>
      <c r="AE14" s="5545">
        <f t="shared" si="33"/>
      </c>
      <c r="AF14" s="5537">
        <f>VLOOKUP(C14,'Data Products'!$A:$J,10,0)</f>
      </c>
      <c r="AG14" s="5538">
        <f t="shared" si="6"/>
      </c>
      <c r="AH14" s="5539">
        <f t="shared" si="20"/>
      </c>
      <c r="AI14" s="5540">
        <f>IFERROR(VLOOKUP(C14,$C$3:$AI$46,34,0)," ")</f>
      </c>
      <c r="AJ14" s="5541"/>
      <c r="AK14" s="5542"/>
      <c r="AL14" s="5549"/>
      <c r="AM14" s="5542"/>
      <c r="AN14" s="5542"/>
    </row>
    <row r="15">
      <c r="A15" s="5523">
        <v>13</v>
      </c>
      <c r="B15" s="5523" t="s">
        <v>5311</v>
      </c>
      <c r="C15" s="5523" t="s">
        <v>5312</v>
      </c>
      <c r="D15" s="5524" t="s">
        <v>5310</v>
      </c>
      <c r="E15" s="5523" t="s">
        <v>5312</v>
      </c>
      <c r="F15" s="5525">
        <v>1000</v>
      </c>
      <c r="G15" s="5526">
        <v>1000</v>
      </c>
      <c r="H15" s="5527"/>
      <c r="I15" s="5528">
        <f>VLOOKUP(C15,'Data Products'!$A:$B,2,0)</f>
      </c>
      <c r="J15" s="5529">
        <f t="shared" si="3"/>
      </c>
      <c r="K15" s="5530">
        <v>45648</v>
      </c>
      <c r="L15" s="5531">
        <f t="shared" si="17"/>
      </c>
      <c r="M15" s="5527">
        <v>0</v>
      </c>
      <c r="N15" s="5527">
        <v>0</v>
      </c>
      <c r="O15" s="5543"/>
      <c r="P15" s="5543"/>
      <c r="Q15" s="5523"/>
      <c r="R15" s="5527">
        <v>1000</v>
      </c>
      <c r="S15" s="5546">
        <v>1000</v>
      </c>
      <c r="T15" s="5527">
        <v>0</v>
      </c>
      <c r="U15" s="5527">
        <v>0</v>
      </c>
      <c r="V15" s="5527">
        <v>0</v>
      </c>
      <c r="W15" s="5527">
        <v>0</v>
      </c>
      <c r="X15" s="5527">
        <v>0</v>
      </c>
      <c r="Y15" s="5527">
        <v>0</v>
      </c>
      <c r="Z15" s="5527">
        <v>0</v>
      </c>
      <c r="AA15" s="5527">
        <v>0</v>
      </c>
      <c r="AB15" s="5533">
        <f t="shared" si="29"/>
      </c>
      <c r="AC15" s="5544">
        <f t="shared" si="25"/>
      </c>
      <c r="AD15" s="5535">
        <f t="shared" si="0"/>
      </c>
      <c r="AE15" s="5545">
        <f t="shared" si="33"/>
      </c>
      <c r="AF15" s="5537">
        <f>VLOOKUP(C15,'Data Products'!$A:$J,10,0)</f>
      </c>
      <c r="AG15" s="5538">
        <f t="shared" si="6"/>
      </c>
      <c r="AH15" s="5539">
        <f t="shared" si="20"/>
      </c>
      <c r="AI15" s="5540">
        <f t="shared" ref="AI15:AI18" si="14">IFERROR(VLOOKUP(C15,$C$3:$AI$46,34,0),"")</f>
      </c>
      <c r="AJ15" s="5541"/>
      <c r="AK15" s="5542"/>
      <c r="AL15" s="5549"/>
      <c r="AM15" s="5542"/>
      <c r="AN15" s="5542"/>
    </row>
    <row r="16">
      <c r="A16" s="5523">
        <v>14</v>
      </c>
      <c r="B16" s="5523" t="s">
        <v>5298</v>
      </c>
      <c r="C16" s="5523" t="s">
        <v>5313</v>
      </c>
      <c r="D16" s="5524" t="s">
        <v>5310</v>
      </c>
      <c r="E16" s="5523" t="s">
        <v>5313</v>
      </c>
      <c r="F16" s="5525">
        <v>500</v>
      </c>
      <c r="G16" s="5526">
        <v>500</v>
      </c>
      <c r="H16" s="5527"/>
      <c r="I16" s="5528">
        <f>VLOOKUP(C16,'Data Products'!$A:$B,2,0)</f>
      </c>
      <c r="J16" s="5529">
        <f t="shared" si="3"/>
      </c>
      <c r="K16" s="5530">
        <v>45504</v>
      </c>
      <c r="L16" s="5531">
        <f t="shared" si="17"/>
      </c>
      <c r="M16" s="5527">
        <v>0</v>
      </c>
      <c r="N16" s="5527">
        <v>0</v>
      </c>
      <c r="O16" s="5527"/>
      <c r="P16" s="5527"/>
      <c r="Q16" s="5523"/>
      <c r="R16" s="5527">
        <v>500</v>
      </c>
      <c r="S16" s="5527">
        <v>500</v>
      </c>
      <c r="T16" s="5527">
        <v>0</v>
      </c>
      <c r="U16" s="5527">
        <v>0</v>
      </c>
      <c r="V16" s="5527">
        <v>0</v>
      </c>
      <c r="W16" s="5527">
        <v>0</v>
      </c>
      <c r="X16" s="5527">
        <v>0</v>
      </c>
      <c r="Y16" s="5527">
        <v>0</v>
      </c>
      <c r="Z16" s="5527">
        <v>0</v>
      </c>
      <c r="AA16" s="5527">
        <v>0</v>
      </c>
      <c r="AB16" s="5533">
        <f t="shared" si="29"/>
      </c>
      <c r="AC16" s="5544">
        <f t="shared" si="25"/>
      </c>
      <c r="AD16" s="5535">
        <f t="shared" si="0"/>
      </c>
      <c r="AE16" s="5545">
        <f t="shared" si="33"/>
      </c>
      <c r="AF16" s="5537">
        <f>VLOOKUP(C16,'Data Products'!$A:$J,10,0)</f>
      </c>
      <c r="AG16" s="5538">
        <f t="shared" si="6"/>
      </c>
      <c r="AH16" s="5539">
        <f t="shared" si="20"/>
      </c>
      <c r="AI16" s="5540">
        <f t="shared" si="14"/>
      </c>
      <c r="AJ16" s="5541"/>
      <c r="AK16" s="5542"/>
      <c r="AL16" s="5541"/>
      <c r="AM16" s="5542"/>
      <c r="AN16" s="5542"/>
    </row>
    <row r="17">
      <c r="A17" s="5523">
        <v>15</v>
      </c>
      <c r="B17" s="5523" t="s">
        <v>5292</v>
      </c>
      <c r="C17" s="5523" t="s">
        <v>5314</v>
      </c>
      <c r="D17" s="5525" t="s">
        <v>5314</v>
      </c>
      <c r="E17" s="5524" t="s">
        <v>5315</v>
      </c>
      <c r="F17" s="5525">
        <v>182</v>
      </c>
      <c r="G17" s="5526">
        <v>182</v>
      </c>
      <c r="H17" s="5527"/>
      <c r="I17" s="5528">
        <f>VLOOKUP(C17,'Data Products'!$A:$B,2,0)</f>
      </c>
      <c r="J17" s="5529">
        <f t="shared" si="3"/>
      </c>
      <c r="K17" s="5530">
        <v>45653</v>
      </c>
      <c r="L17" s="5531">
        <f t="shared" si="17"/>
      </c>
      <c r="M17" s="5527">
        <v>10</v>
      </c>
      <c r="N17" s="5527">
        <f>10+198-192</f>
      </c>
      <c r="O17" s="5527"/>
      <c r="P17" s="5527"/>
      <c r="Q17" s="5523"/>
      <c r="R17" s="5527">
        <v>0</v>
      </c>
      <c r="S17" s="5527">
        <v>0</v>
      </c>
      <c r="T17" s="5527">
        <v>128</v>
      </c>
      <c r="U17" s="5527">
        <v>128</v>
      </c>
      <c r="V17" s="5527">
        <v>54</v>
      </c>
      <c r="W17" s="5527">
        <v>54</v>
      </c>
      <c r="X17" s="5527">
        <v>0</v>
      </c>
      <c r="Y17" s="5527">
        <v>0</v>
      </c>
      <c r="Z17" s="5527">
        <v>0</v>
      </c>
      <c r="AA17" s="5527">
        <v>0</v>
      </c>
      <c r="AB17" s="5533">
        <f t="shared" si="29"/>
      </c>
      <c r="AC17" s="5544">
        <f t="shared" si="25"/>
      </c>
      <c r="AD17" s="5535">
        <f t="shared" si="0"/>
      </c>
      <c r="AE17" s="5545">
        <f t="shared" si="33"/>
      </c>
      <c r="AF17" s="5537">
        <f>VLOOKUP(C17,'Data Products'!$A:$J,10,0)</f>
      </c>
      <c r="AG17" s="5538">
        <f t="shared" si="6"/>
      </c>
      <c r="AH17" s="5539">
        <f t="shared" si="20"/>
      </c>
      <c r="AI17" s="5540">
        <f t="shared" si="14"/>
      </c>
      <c r="AJ17" s="5542"/>
      <c r="AK17" s="5542"/>
      <c r="AL17" s="5541"/>
      <c r="AM17" s="5542"/>
      <c r="AN17" s="5542"/>
    </row>
    <row r="18">
      <c r="A18" s="5523">
        <v>16</v>
      </c>
      <c r="B18" s="5523" t="s">
        <v>5292</v>
      </c>
      <c r="C18" s="5523" t="s">
        <v>5316</v>
      </c>
      <c r="D18" s="5524" t="s">
        <v>5316</v>
      </c>
      <c r="E18" s="5524" t="s">
        <v>5317</v>
      </c>
      <c r="F18" s="5525">
        <v>116</v>
      </c>
      <c r="G18" s="5526">
        <v>116</v>
      </c>
      <c r="H18" s="5527"/>
      <c r="I18" s="5528">
        <f>VLOOKUP(C18,'Data Products'!$A:$B,2,0)</f>
      </c>
      <c r="J18" s="5529">
        <f t="shared" si="3"/>
      </c>
      <c r="K18" s="5530">
        <v>45737</v>
      </c>
      <c r="L18" s="5531">
        <f t="shared" si="17"/>
      </c>
      <c r="M18" s="5527">
        <v>43</v>
      </c>
      <c r="N18" s="5527">
        <f>46</f>
      </c>
      <c r="O18" s="5527"/>
      <c r="P18" s="5527"/>
      <c r="Q18" s="5523"/>
      <c r="R18" s="5527">
        <v>0</v>
      </c>
      <c r="S18" s="5527">
        <v>0</v>
      </c>
      <c r="T18" s="5527">
        <v>0</v>
      </c>
      <c r="U18" s="5527">
        <v>0</v>
      </c>
      <c r="V18" s="5527">
        <v>116</v>
      </c>
      <c r="W18" s="5527">
        <v>116</v>
      </c>
      <c r="X18" s="5527">
        <v>0</v>
      </c>
      <c r="Y18" s="5527">
        <v>0</v>
      </c>
      <c r="Z18" s="5527">
        <v>0</v>
      </c>
      <c r="AA18" s="5527">
        <v>0</v>
      </c>
      <c r="AB18" s="5533">
        <f t="shared" si="29"/>
      </c>
      <c r="AC18" s="5534">
        <f t="shared" si="25"/>
      </c>
      <c r="AD18" s="5535">
        <f t="shared" si="0"/>
      </c>
      <c r="AE18" s="5536">
        <f t="shared" si="33"/>
      </c>
      <c r="AF18" s="5537">
        <f>VLOOKUP(C18,'Data Products'!$A:$J,10,0)</f>
      </c>
      <c r="AG18" s="5538">
        <f t="shared" si="6"/>
      </c>
      <c r="AH18" s="5539">
        <f t="shared" si="20"/>
      </c>
      <c r="AI18" s="5540">
        <f t="shared" si="14"/>
      </c>
      <c r="AJ18" s="5542"/>
      <c r="AK18" s="5542"/>
      <c r="AL18" s="5541"/>
      <c r="AM18" s="5542"/>
      <c r="AN18" s="5542"/>
    </row>
    <row r="19">
      <c r="A19" s="5523">
        <v>17</v>
      </c>
      <c r="B19" s="5523" t="s">
        <v>5292</v>
      </c>
      <c r="C19" s="5523" t="s">
        <v>5318</v>
      </c>
      <c r="D19" s="5524" t="s">
        <v>5318</v>
      </c>
      <c r="E19" s="5524" t="s">
        <v>5319</v>
      </c>
      <c r="F19" s="5525">
        <v>1000</v>
      </c>
      <c r="G19" s="5526">
        <v>1000</v>
      </c>
      <c r="H19" s="5527"/>
      <c r="I19" s="5528">
        <f>VLOOKUP(C19,'Data Products'!$A:$B,2,0)</f>
      </c>
      <c r="J19" s="5529">
        <f t="shared" si="3"/>
      </c>
      <c r="K19" s="5530">
        <v>45653</v>
      </c>
      <c r="L19" s="5531">
        <f t="shared" si="17"/>
      </c>
      <c r="M19" s="5527">
        <v>0</v>
      </c>
      <c r="N19" s="5527">
        <f>339+1441-1339</f>
      </c>
      <c r="O19" s="5527"/>
      <c r="P19" s="5527"/>
      <c r="Q19" s="5523"/>
      <c r="R19" s="5546">
        <v>600</v>
      </c>
      <c r="S19" s="5527">
        <v>600</v>
      </c>
      <c r="T19" s="5527">
        <v>100</v>
      </c>
      <c r="U19" s="5527">
        <v>100</v>
      </c>
      <c r="V19" s="5527">
        <v>300</v>
      </c>
      <c r="W19" s="5527">
        <v>300</v>
      </c>
      <c r="X19" s="5527">
        <v>0</v>
      </c>
      <c r="Y19" s="5527">
        <v>0</v>
      </c>
      <c r="Z19" s="5527">
        <v>0</v>
      </c>
      <c r="AA19" s="5527">
        <v>0</v>
      </c>
      <c r="AB19" s="5533">
        <f t="shared" si="29"/>
      </c>
      <c r="AC19" s="5534">
        <f t="shared" si="25"/>
      </c>
      <c r="AD19" s="5535">
        <f t="shared" si="0"/>
      </c>
      <c r="AE19" s="5536">
        <f t="shared" si="33"/>
      </c>
      <c r="AF19" s="5537">
        <f>VLOOKUP(C19,'Data Products'!$A:$J,10,0)</f>
      </c>
      <c r="AG19" s="5538">
        <f t="shared" si="6"/>
      </c>
      <c r="AH19" s="5539">
        <f t="shared" si="20"/>
      </c>
      <c r="AI19" s="5540" t="s">
        <v>5320</v>
      </c>
      <c r="AJ19" s="5542"/>
      <c r="AK19" s="5542"/>
      <c r="AL19" s="5541"/>
      <c r="AM19" s="5542"/>
      <c r="AN19" s="5542"/>
    </row>
    <row r="20">
      <c r="A20" s="5523">
        <v>18</v>
      </c>
      <c r="B20" s="5523" t="s">
        <v>5292</v>
      </c>
      <c r="C20" s="5523" t="s">
        <v>5321</v>
      </c>
      <c r="D20" s="5525" t="s">
        <v>5321</v>
      </c>
      <c r="E20" s="5524" t="s">
        <v>5322</v>
      </c>
      <c r="F20" s="5525">
        <v>44</v>
      </c>
      <c r="G20" s="5526">
        <v>44</v>
      </c>
      <c r="H20" s="5527"/>
      <c r="I20" s="5528">
        <f>VLOOKUP(C20,'Data Products'!$A:$B,2,0)</f>
      </c>
      <c r="J20" s="5529">
        <f t="shared" si="3"/>
      </c>
      <c r="K20" s="5530">
        <v>45653</v>
      </c>
      <c r="L20" s="5531">
        <f t="shared" si="17"/>
      </c>
      <c r="M20" s="5527">
        <v>23</v>
      </c>
      <c r="N20" s="5527">
        <f>31-70+74</f>
      </c>
      <c r="O20" s="5527"/>
      <c r="P20" s="5527"/>
      <c r="Q20" s="5523"/>
      <c r="R20" s="5527">
        <v>0</v>
      </c>
      <c r="S20" s="5527">
        <v>0</v>
      </c>
      <c r="T20" s="5527">
        <v>27</v>
      </c>
      <c r="U20" s="5527">
        <v>27</v>
      </c>
      <c r="V20" s="5527">
        <v>25</v>
      </c>
      <c r="W20" s="5527">
        <v>25</v>
      </c>
      <c r="X20" s="5527">
        <v>0</v>
      </c>
      <c r="Y20" s="5527">
        <v>0</v>
      </c>
      <c r="Z20" s="5527">
        <v>0</v>
      </c>
      <c r="AA20" s="5527">
        <v>0</v>
      </c>
      <c r="AB20" s="5533">
        <f t="shared" si="29"/>
      </c>
      <c r="AC20" s="5547">
        <f t="shared" si="25"/>
      </c>
      <c r="AD20" s="5535">
        <f t="shared" si="0"/>
      </c>
      <c r="AE20" s="5548">
        <f t="shared" si="33"/>
      </c>
      <c r="AF20" s="5537">
        <f>VLOOKUP(C20,'Data Products'!$A:$J,10,0)</f>
      </c>
      <c r="AG20" s="5538">
        <f t="shared" si="6"/>
      </c>
      <c r="AH20" s="5539">
        <f t="shared" si="20"/>
      </c>
      <c r="AI20" s="5540" t="s">
        <v>5323</v>
      </c>
      <c r="AJ20" s="5542"/>
      <c r="AK20" s="5542"/>
      <c r="AL20" s="5541"/>
      <c r="AM20" s="5542"/>
      <c r="AN20" s="5542"/>
    </row>
    <row r="21">
      <c r="A21" s="5523">
        <v>19</v>
      </c>
      <c r="B21" s="5523" t="s">
        <v>5292</v>
      </c>
      <c r="C21" s="5523" t="s">
        <v>5324</v>
      </c>
      <c r="D21" s="5525" t="s">
        <v>5324</v>
      </c>
      <c r="E21" s="5524" t="s">
        <v>5325</v>
      </c>
      <c r="F21" s="5525">
        <v>1088</v>
      </c>
      <c r="G21" s="5526">
        <v>1082</v>
      </c>
      <c r="H21" s="5546"/>
      <c r="I21" s="5528">
        <f>VLOOKUP(C21,'Data Products'!$A:$B,2,0)</f>
      </c>
      <c r="J21" s="5529">
        <f t="shared" si="3"/>
      </c>
      <c r="K21" s="5530">
        <v>45847</v>
      </c>
      <c r="L21" s="5531">
        <f t="shared" si="17"/>
      </c>
      <c r="M21" s="5527">
        <v>372</v>
      </c>
      <c r="N21" s="5546">
        <v>527</v>
      </c>
      <c r="O21" s="5527"/>
      <c r="P21" s="5527"/>
      <c r="Q21" s="5523"/>
      <c r="R21" s="5527">
        <v>0</v>
      </c>
      <c r="S21" s="5546">
        <v>0</v>
      </c>
      <c r="T21" s="5527">
        <v>113</v>
      </c>
      <c r="U21" s="5527">
        <v>106</v>
      </c>
      <c r="V21" s="5527">
        <v>1097</v>
      </c>
      <c r="W21" s="5527">
        <v>1097</v>
      </c>
      <c r="X21" s="5527">
        <v>5</v>
      </c>
      <c r="Y21" s="5527">
        <v>0</v>
      </c>
      <c r="Z21" s="5527">
        <v>0</v>
      </c>
      <c r="AA21" s="5527">
        <v>0</v>
      </c>
      <c r="AB21" s="5533">
        <f t="shared" si="29"/>
      </c>
      <c r="AC21" s="5544">
        <f t="shared" si="25"/>
      </c>
      <c r="AD21" s="5535">
        <f t="shared" si="0"/>
      </c>
      <c r="AE21" s="5545">
        <f t="shared" si="33"/>
      </c>
      <c r="AF21" s="5537">
        <f>VLOOKUP(C21,'Data Products'!$A:$J,10,0)</f>
      </c>
      <c r="AG21" s="5538">
        <f t="shared" si="6"/>
      </c>
      <c r="AH21" s="5539">
        <f t="shared" si="20"/>
      </c>
      <c r="AI21" s="5540" t="s">
        <v>5323</v>
      </c>
      <c r="AJ21" s="5542"/>
      <c r="AK21" s="5542"/>
      <c r="AL21" s="5541"/>
      <c r="AM21" s="5542"/>
      <c r="AN21" s="5542"/>
    </row>
    <row r="22">
      <c r="A22" s="5523">
        <v>20</v>
      </c>
      <c r="B22" s="5523" t="s">
        <v>5292</v>
      </c>
      <c r="C22" s="5523" t="s">
        <v>5326</v>
      </c>
      <c r="D22" s="5524" t="s">
        <v>5326</v>
      </c>
      <c r="E22" s="5524" t="s">
        <v>5327</v>
      </c>
      <c r="F22" s="5525">
        <v>458</v>
      </c>
      <c r="G22" s="5526">
        <v>458</v>
      </c>
      <c r="H22" s="5527"/>
      <c r="I22" s="5528">
        <f>VLOOKUP(C22,'Data Products'!$A:$B,2,0)</f>
      </c>
      <c r="J22" s="5529">
        <f t="shared" si="3"/>
      </c>
      <c r="K22" s="5530">
        <v>45847</v>
      </c>
      <c r="L22" s="5531">
        <f t="shared" si="17"/>
      </c>
      <c r="M22" s="5527">
        <v>56</v>
      </c>
      <c r="N22" s="5546">
        <f>60+520-516</f>
      </c>
      <c r="O22" s="5527"/>
      <c r="P22" s="5527"/>
      <c r="Q22" s="5523"/>
      <c r="R22" s="5546">
        <v>0</v>
      </c>
      <c r="S22" s="5527">
        <v>0</v>
      </c>
      <c r="T22" s="5527">
        <v>154</v>
      </c>
      <c r="U22" s="5527">
        <v>154</v>
      </c>
      <c r="V22" s="5527">
        <v>310</v>
      </c>
      <c r="W22" s="5527">
        <v>310</v>
      </c>
      <c r="X22" s="5527">
        <v>0</v>
      </c>
      <c r="Y22" s="5527">
        <v>0</v>
      </c>
      <c r="Z22" s="5527">
        <v>0</v>
      </c>
      <c r="AA22" s="5527">
        <v>0</v>
      </c>
      <c r="AB22" s="5533">
        <f t="shared" si="29"/>
      </c>
      <c r="AC22" s="5534">
        <f t="shared" si="25"/>
      </c>
      <c r="AD22" s="5535">
        <f t="shared" si="0"/>
      </c>
      <c r="AE22" s="5536">
        <f t="shared" si="33"/>
      </c>
      <c r="AF22" s="5537">
        <f>VLOOKUP(C22,'Data Products'!$A:$J,10,0)</f>
      </c>
      <c r="AG22" s="5538">
        <f t="shared" si="6"/>
      </c>
      <c r="AH22" s="5539">
        <f t="shared" si="20"/>
      </c>
      <c r="AI22" s="5550" t="s">
        <v>5328</v>
      </c>
      <c r="AJ22" s="5542"/>
      <c r="AK22" s="5542"/>
      <c r="AL22" s="5541"/>
      <c r="AM22" s="5542"/>
      <c r="AN22" s="5542"/>
    </row>
    <row r="23">
      <c r="A23" s="5523">
        <v>21</v>
      </c>
      <c r="B23" s="5523" t="s">
        <v>5292</v>
      </c>
      <c r="C23" s="5523" t="s">
        <v>5329</v>
      </c>
      <c r="D23" s="5525" t="s">
        <v>5329</v>
      </c>
      <c r="E23" s="5524" t="s">
        <v>5330</v>
      </c>
      <c r="F23" s="5525">
        <v>10243</v>
      </c>
      <c r="G23" s="5526">
        <v>10236</v>
      </c>
      <c r="H23" s="5527"/>
      <c r="I23" s="5528">
        <f>VLOOKUP(C23,'Data Products'!$A:$B,2,0)</f>
      </c>
      <c r="J23" s="5529">
        <f t="shared" si="3"/>
      </c>
      <c r="K23" s="5530">
        <v>45415</v>
      </c>
      <c r="L23" s="5531">
        <f t="shared" si="17"/>
      </c>
      <c r="M23" s="5527">
        <v>2483</v>
      </c>
      <c r="N23" s="5546">
        <v>2695</v>
      </c>
      <c r="O23" s="5527"/>
      <c r="P23" s="5527"/>
      <c r="Q23" s="5523"/>
      <c r="R23" s="5527">
        <v>9000</v>
      </c>
      <c r="S23" s="5527">
        <v>9000</v>
      </c>
      <c r="T23" s="5527">
        <v>1002</v>
      </c>
      <c r="U23" s="5527">
        <v>1000</v>
      </c>
      <c r="V23" s="5527">
        <v>2237</v>
      </c>
      <c r="W23" s="5527">
        <v>2233</v>
      </c>
      <c r="X23" s="5527">
        <v>0</v>
      </c>
      <c r="Y23" s="5527">
        <v>0</v>
      </c>
      <c r="Z23" s="5527">
        <v>0</v>
      </c>
      <c r="AA23" s="5527">
        <v>0</v>
      </c>
      <c r="AB23" s="5533">
        <f t="shared" si="29"/>
      </c>
      <c r="AC23" s="5547">
        <f t="shared" si="25"/>
      </c>
      <c r="AD23" s="5535">
        <f t="shared" si="0"/>
      </c>
      <c r="AE23" s="5548">
        <f t="shared" si="33"/>
      </c>
      <c r="AF23" s="5537">
        <f>VLOOKUP(C23,'Data Products'!$A:$J,10,0)</f>
      </c>
      <c r="AG23" s="5538">
        <f t="shared" si="6"/>
      </c>
      <c r="AH23" s="5539">
        <f t="shared" si="20"/>
      </c>
      <c r="AI23" s="5540" t="s">
        <v>5331</v>
      </c>
      <c r="AJ23" s="5542"/>
      <c r="AK23" s="5542"/>
      <c r="AL23" s="5527"/>
      <c r="AM23" s="5542"/>
      <c r="AN23" s="5542"/>
    </row>
    <row r="24">
      <c r="A24" s="5523">
        <v>22</v>
      </c>
      <c r="B24" s="5523" t="s">
        <v>5292</v>
      </c>
      <c r="C24" s="5523" t="s">
        <v>5332</v>
      </c>
      <c r="D24" s="5525" t="s">
        <v>5332</v>
      </c>
      <c r="E24" s="5524" t="s">
        <v>5333</v>
      </c>
      <c r="F24" s="5525">
        <v>2347</v>
      </c>
      <c r="G24" s="5526">
        <v>2347</v>
      </c>
      <c r="H24" s="5527"/>
      <c r="I24" s="5528">
        <f>VLOOKUP(C24,'Data Products'!$A:$B,2,0)</f>
      </c>
      <c r="J24" s="5529">
        <f t="shared" si="3"/>
      </c>
      <c r="K24" s="5530">
        <v>45436</v>
      </c>
      <c r="L24" s="5531">
        <f t="shared" si="17"/>
      </c>
      <c r="M24" s="5527">
        <v>217</v>
      </c>
      <c r="N24" s="5527">
        <f>343+2695-1689</f>
      </c>
      <c r="O24" s="5527"/>
      <c r="P24" s="5527"/>
      <c r="Q24" s="5523"/>
      <c r="R24" s="5527">
        <v>1000</v>
      </c>
      <c r="S24" s="5527">
        <v>1000</v>
      </c>
      <c r="T24" s="5527">
        <v>95</v>
      </c>
      <c r="U24" s="5527">
        <v>95</v>
      </c>
      <c r="V24" s="5527">
        <v>1466</v>
      </c>
      <c r="W24" s="5527">
        <v>1466</v>
      </c>
      <c r="X24" s="5527">
        <v>0</v>
      </c>
      <c r="Y24" s="5527">
        <v>0</v>
      </c>
      <c r="Z24" s="5527">
        <v>0</v>
      </c>
      <c r="AA24" s="5527">
        <v>0</v>
      </c>
      <c r="AB24" s="5533">
        <f t="shared" si="29"/>
      </c>
      <c r="AC24" s="5544">
        <f t="shared" si="25"/>
      </c>
      <c r="AD24" s="5535">
        <f t="shared" si="0"/>
      </c>
      <c r="AE24" s="5545">
        <f t="shared" si="33"/>
      </c>
      <c r="AF24" s="5537">
        <f>VLOOKUP(C24,'Data Products'!$A:$J,10,0)</f>
      </c>
      <c r="AG24" s="5538">
        <f t="shared" si="6"/>
      </c>
      <c r="AH24" s="5539">
        <f t="shared" si="20"/>
      </c>
      <c r="AI24" s="5540" t="s">
        <v>5334</v>
      </c>
      <c r="AJ24" s="5542"/>
      <c r="AK24" s="5542"/>
      <c r="AL24" s="5541"/>
      <c r="AM24" s="5542"/>
      <c r="AN24" s="5542"/>
    </row>
    <row r="25">
      <c r="A25" s="5523">
        <v>23</v>
      </c>
      <c r="B25" s="5523" t="s">
        <v>5292</v>
      </c>
      <c r="C25" s="5523" t="s">
        <v>5335</v>
      </c>
      <c r="D25" s="5551" t="s">
        <v>5324</v>
      </c>
      <c r="E25" s="5524" t="s">
        <v>5325</v>
      </c>
      <c r="F25" s="5525">
        <v>3</v>
      </c>
      <c r="G25" s="5526">
        <v>3</v>
      </c>
      <c r="H25" s="5527"/>
      <c r="I25" s="5528">
        <f>VLOOKUP(C25,'Data Products'!$A:$B,2,0)</f>
      </c>
      <c r="J25" s="5529">
        <f t="shared" si="3"/>
      </c>
      <c r="K25" s="5530">
        <v>45649</v>
      </c>
      <c r="L25" s="5531">
        <f t="shared" si="17"/>
      </c>
      <c r="M25" s="5527">
        <v>0</v>
      </c>
      <c r="N25" s="5546">
        <v>1656</v>
      </c>
      <c r="O25" s="5527"/>
      <c r="P25" s="5527"/>
      <c r="Q25" s="5523"/>
      <c r="R25" s="5527">
        <v>0</v>
      </c>
      <c r="S25" s="5527">
        <v>0</v>
      </c>
      <c r="T25" s="5543">
        <v>2</v>
      </c>
      <c r="U25" s="5527">
        <v>2</v>
      </c>
      <c r="V25" s="5527">
        <v>1</v>
      </c>
      <c r="W25" s="5527">
        <v>1</v>
      </c>
      <c r="X25" s="5527">
        <v>0</v>
      </c>
      <c r="Y25" s="5527">
        <v>0</v>
      </c>
      <c r="Z25" s="5527">
        <v>0</v>
      </c>
      <c r="AA25" s="5527">
        <v>0</v>
      </c>
      <c r="AB25" s="5533">
        <f t="shared" si="29"/>
      </c>
      <c r="AC25" s="5544">
        <f t="shared" si="25"/>
      </c>
      <c r="AD25" s="5535">
        <f t="shared" si="0"/>
      </c>
      <c r="AE25" s="5545">
        <f t="shared" si="33"/>
      </c>
      <c r="AF25" s="5537">
        <f>VLOOKUP(C25,'Data Products'!$A:$J,10,0)</f>
      </c>
      <c r="AG25" s="5538">
        <f t="shared" si="6"/>
      </c>
      <c r="AH25" s="5539">
        <f t="shared" si="20"/>
      </c>
      <c r="AI25" s="5540">
        <f t="shared" ref="AI25:AI26" si="15">IFERROR(VLOOKUP(C25,$C$3:$AI$46,34,0),"")</f>
      </c>
      <c r="AJ25" s="5542"/>
      <c r="AK25" s="5542"/>
      <c r="AL25" s="5541"/>
      <c r="AM25" s="5542"/>
      <c r="AN25" s="5542"/>
    </row>
    <row r="26">
      <c r="A26" s="5552">
        <v>24</v>
      </c>
      <c r="B26" s="5552" t="s">
        <v>5292</v>
      </c>
      <c r="C26" s="5553" t="s">
        <v>5336</v>
      </c>
      <c r="D26" s="5554" t="s">
        <v>5332</v>
      </c>
      <c r="E26" s="5555" t="s">
        <v>5333</v>
      </c>
      <c r="F26" s="5551">
        <v>1</v>
      </c>
      <c r="G26" s="5556">
        <v>1</v>
      </c>
      <c r="H26" s="5557"/>
      <c r="I26" s="5558">
        <f>VLOOKUP(C26,'Data Products'!$A:$B,2,0)</f>
      </c>
      <c r="J26" s="5559">
        <f t="shared" si="3"/>
      </c>
      <c r="K26" s="5560">
        <v>45415</v>
      </c>
      <c r="L26" s="5561">
        <f t="shared" si="17"/>
      </c>
      <c r="M26" s="5527">
        <v>2483</v>
      </c>
      <c r="N26" s="5527">
        <f>343+2695-1689</f>
      </c>
      <c r="O26" s="5557"/>
      <c r="P26" s="5557"/>
      <c r="Q26" s="5552"/>
      <c r="R26" s="5557">
        <v>0</v>
      </c>
      <c r="S26" s="5557">
        <v>0</v>
      </c>
      <c r="T26" s="5557">
        <v>1</v>
      </c>
      <c r="U26" s="5557">
        <v>1</v>
      </c>
      <c r="V26" s="5557">
        <v>0</v>
      </c>
      <c r="W26" s="5557">
        <v>0</v>
      </c>
      <c r="X26" s="5557">
        <v>0</v>
      </c>
      <c r="Y26" s="5557">
        <v>0</v>
      </c>
      <c r="Z26" s="5557">
        <v>0</v>
      </c>
      <c r="AA26" s="5557">
        <v>0</v>
      </c>
      <c r="AB26" s="5562">
        <f t="shared" si="29"/>
      </c>
      <c r="AC26" s="5563">
        <f t="shared" si="25"/>
      </c>
      <c r="AD26" s="5564">
        <f t="shared" si="0"/>
      </c>
      <c r="AE26" s="5565">
        <f t="shared" si="33"/>
      </c>
      <c r="AF26" s="5566">
        <f>VLOOKUP(C26,'Data Products'!$A:$J,10,0)</f>
      </c>
      <c r="AG26" s="5567">
        <f t="shared" si="6"/>
      </c>
      <c r="AH26" s="5568">
        <f t="shared" si="20"/>
      </c>
      <c r="AI26" s="5569">
        <f t="shared" si="15"/>
      </c>
      <c r="AJ26" s="5570"/>
      <c r="AK26" s="5571"/>
      <c r="AL26" s="5570"/>
      <c r="AM26" s="5571"/>
      <c r="AN26" s="5571"/>
    </row>
    <row customHeight="true" ht="18" r="27">
      <c r="A27" s="5572">
        <v>25</v>
      </c>
      <c r="B27" s="5523" t="s">
        <v>5311</v>
      </c>
      <c r="C27" s="5573" t="s">
        <v>5337</v>
      </c>
      <c r="D27" s="5574" t="s">
        <v>5310</v>
      </c>
      <c r="E27" s="5575" t="s">
        <v>5317</v>
      </c>
      <c r="F27" s="5576">
        <v>1500</v>
      </c>
      <c r="G27" s="5576">
        <v>1500</v>
      </c>
      <c r="H27" s="5577"/>
      <c r="I27" s="5558">
        <f>VLOOKUP(C27,'Data Products'!$A:$B,2,0)</f>
      </c>
      <c r="J27" s="5559">
        <f t="shared" si="3"/>
      </c>
      <c r="K27" s="5560">
        <v>45416</v>
      </c>
      <c r="L27" s="5561">
        <f t="shared" si="17"/>
      </c>
      <c r="M27" s="5578">
        <v>0</v>
      </c>
      <c r="N27" s="5579">
        <v>162</v>
      </c>
      <c r="O27" s="5580"/>
      <c r="P27" s="5580"/>
      <c r="Q27" s="5580"/>
      <c r="R27" s="5580"/>
      <c r="S27" s="5580"/>
      <c r="T27" s="5580"/>
      <c r="U27" s="5580"/>
      <c r="V27" s="5580"/>
      <c r="W27" s="5580"/>
      <c r="X27" s="5580"/>
      <c r="Y27" s="5580"/>
      <c r="Z27" s="5580"/>
      <c r="AA27" s="5580"/>
      <c r="AB27" s="5562">
        <f t="shared" si="29"/>
      </c>
      <c r="AC27" s="5563">
        <f t="shared" si="25"/>
      </c>
      <c r="AD27" s="5564">
        <f t="shared" si="0"/>
      </c>
      <c r="AE27" s="5565">
        <f t="shared" si="33"/>
      </c>
      <c r="AF27" s="5566">
        <f>VLOOKUP(C27,'Data Products'!$A:$J,10,0)</f>
      </c>
      <c r="AG27" s="5567">
        <f t="shared" si="6"/>
      </c>
      <c r="AH27" s="5581"/>
      <c r="AI27" s="5582"/>
      <c r="AJ27" s="5583"/>
      <c r="AK27" s="5583"/>
      <c r="AL27" s="5584"/>
      <c r="AM27" s="5583"/>
      <c r="AN27" s="5583"/>
    </row>
    <row customHeight="true" ht="18" r="28">
      <c r="A28" s="5572">
        <v>26</v>
      </c>
      <c r="B28" s="5523" t="s">
        <v>5311</v>
      </c>
      <c r="C28" s="5572" t="s">
        <v>5338</v>
      </c>
      <c r="D28" s="5574" t="s">
        <v>5310</v>
      </c>
      <c r="E28" s="5585" t="s">
        <v>5339</v>
      </c>
      <c r="F28" s="5586">
        <v>2000</v>
      </c>
      <c r="G28" s="5586">
        <v>2000</v>
      </c>
      <c r="H28" s="5587"/>
      <c r="I28" s="5588">
        <f>VLOOKUP(C28,'Data Products'!$A:$B,2,0)</f>
      </c>
      <c r="J28" s="5589">
        <f t="shared" si="3"/>
      </c>
      <c r="K28" s="5590">
        <v>45417</v>
      </c>
      <c r="L28" s="5591">
        <f t="shared" si="17"/>
      </c>
      <c r="M28" s="5592">
        <v>0</v>
      </c>
      <c r="N28" s="5593">
        <v>0</v>
      </c>
      <c r="O28" s="5594"/>
      <c r="P28" s="5594"/>
      <c r="Q28" s="5594"/>
      <c r="R28" s="5594"/>
      <c r="S28" s="5594"/>
      <c r="T28" s="5594"/>
      <c r="U28" s="5594"/>
      <c r="V28" s="5594"/>
      <c r="W28" s="5594"/>
      <c r="X28" s="5594"/>
      <c r="Y28" s="5594"/>
      <c r="Z28" s="5594"/>
      <c r="AA28" s="5594"/>
      <c r="AB28" s="5595">
        <f t="shared" si="29"/>
      </c>
      <c r="AC28" s="5596">
        <f t="shared" si="25"/>
      </c>
      <c r="AD28" s="5597">
        <f t="shared" si="0"/>
      </c>
      <c r="AE28" s="5598">
        <f t="shared" si="33"/>
      </c>
      <c r="AF28" s="5566">
        <f>VLOOKUP(C28,'Data Products'!$A:$J,10,0)</f>
      </c>
      <c r="AG28" s="5567">
        <f t="shared" si="6"/>
      </c>
      <c r="AH28" s="5581"/>
      <c r="AI28" s="5582"/>
      <c r="AJ28" s="5583"/>
      <c r="AK28" s="5583"/>
      <c r="AL28" s="5584"/>
      <c r="AM28" s="5583"/>
      <c r="AN28" s="5583"/>
    </row>
    <row r="29">
      <c r="A29" s="5599"/>
      <c r="B29" s="5600"/>
      <c r="C29" s="5599"/>
      <c r="D29" s="5601"/>
      <c r="E29" s="5599"/>
      <c r="F29" s="5599"/>
      <c r="G29" s="5599"/>
      <c r="H29" s="5599"/>
      <c r="I29" s="5599"/>
      <c r="J29" s="5599"/>
      <c r="K29" s="5599"/>
      <c r="L29" s="5602"/>
      <c r="M29" s="5602"/>
      <c r="N29" s="5603" t="s">
        <v>5340</v>
      </c>
      <c r="O29" s="5603"/>
      <c r="P29" s="5603"/>
      <c r="Q29" s="5603"/>
      <c r="R29" s="5603"/>
      <c r="S29" s="5603"/>
      <c r="T29" s="5603"/>
      <c r="U29" s="5603"/>
      <c r="V29" s="5603"/>
      <c r="W29" s="5603"/>
      <c r="X29" s="5603"/>
      <c r="Y29" s="5603"/>
      <c r="Z29" s="5603"/>
      <c r="AA29" s="5603"/>
      <c r="AB29" s="5603"/>
      <c r="AC29" s="5603"/>
      <c r="AD29" s="5603"/>
      <c r="AE29" s="5604" t="s">
        <v>5341</v>
      </c>
      <c r="AF29" s="5605"/>
      <c r="AG29" s="5605">
        <f>SUM(AG3:AG26)</f>
      </c>
      <c r="AH29" s="5606"/>
      <c r="AI29" s="5607"/>
      <c r="AJ29" s="5608"/>
      <c r="AK29" s="5608"/>
      <c r="AL29" s="5607"/>
      <c r="AM29" s="5608"/>
      <c r="AN29" s="5608"/>
    </row>
    <row r="30">
      <c r="A30" s="5603"/>
      <c r="B30" s="5600"/>
      <c r="C30" s="5600"/>
      <c r="D30" s="5603"/>
      <c r="E30" s="5603"/>
      <c r="F30" s="5603"/>
      <c r="G30" s="5603"/>
      <c r="H30" s="5603"/>
      <c r="I30" s="5600"/>
      <c r="J30" s="5602"/>
      <c r="K30" s="5602"/>
      <c r="L30" s="5602"/>
      <c r="M30" s="5602"/>
      <c r="N30" s="5603"/>
      <c r="O30" s="5603"/>
      <c r="P30" s="5603"/>
      <c r="Q30" s="5603"/>
      <c r="R30" s="5603"/>
      <c r="S30" s="5603"/>
      <c r="T30" s="5603"/>
      <c r="U30" s="5603"/>
      <c r="V30" s="5603"/>
      <c r="W30" s="5603"/>
      <c r="X30" s="5603"/>
      <c r="Y30" s="5603"/>
      <c r="Z30" s="5603"/>
      <c r="AA30" s="5603"/>
      <c r="AB30" s="5603"/>
      <c r="AC30" s="5603"/>
      <c r="AD30" s="5603"/>
      <c r="AE30" s="5609" t="s">
        <v>5342</v>
      </c>
      <c r="AF30" s="5610">
        <f t="shared" ref="AF30:AF33" si="16">AG30/$AG$29</f>
      </c>
      <c r="AG30" s="5611">
        <f t="shared" ref="AG30:AG33" si="9">SUMIFS($AG$3:$AG$26,$AE$3:$AE$26,AE30)</f>
      </c>
      <c r="AH30" s="5612"/>
      <c r="AI30" s="5607"/>
      <c r="AJ30" s="5608"/>
      <c r="AK30" s="5608"/>
      <c r="AL30" s="5607"/>
      <c r="AM30" s="5608"/>
      <c r="AN30" s="5608"/>
    </row>
    <row r="31">
      <c r="A31" s="5603"/>
      <c r="B31" s="5600"/>
      <c r="C31" s="5600"/>
      <c r="D31" s="5603"/>
      <c r="E31" s="5603"/>
      <c r="F31" s="5603"/>
      <c r="G31" s="5603"/>
      <c r="H31" s="5603"/>
      <c r="I31" s="5600"/>
      <c r="J31" s="5602"/>
      <c r="K31" s="5602"/>
      <c r="L31" s="5602"/>
      <c r="M31" s="5602"/>
      <c r="N31" s="5603"/>
      <c r="O31" s="5603"/>
      <c r="P31" s="5603"/>
      <c r="Q31" s="5603"/>
      <c r="R31" s="5603"/>
      <c r="S31" s="5603"/>
      <c r="T31" s="5603"/>
      <c r="U31" s="5603"/>
      <c r="V31" s="5603"/>
      <c r="W31" s="5603"/>
      <c r="X31" s="5603"/>
      <c r="Y31" s="5603"/>
      <c r="Z31" s="5603"/>
      <c r="AA31" s="5603"/>
      <c r="AB31" s="5603"/>
      <c r="AC31" s="5603"/>
      <c r="AD31" s="5603"/>
      <c r="AE31" s="5609" t="s">
        <v>5343</v>
      </c>
      <c r="AF31" s="5610">
        <f t="shared" si="16"/>
      </c>
      <c r="AG31" s="5611">
        <f t="shared" si="9"/>
      </c>
      <c r="AH31" s="5612"/>
      <c r="AI31" s="5607"/>
      <c r="AJ31" s="5608"/>
      <c r="AK31" s="5608"/>
      <c r="AL31" s="5607"/>
      <c r="AM31" s="5608"/>
      <c r="AN31" s="5608"/>
    </row>
    <row r="32">
      <c r="A32" s="5603"/>
      <c r="B32" s="5600"/>
      <c r="C32" s="5600"/>
      <c r="D32" s="5603"/>
      <c r="E32" s="5603"/>
      <c r="F32" s="5603"/>
      <c r="G32" s="5603"/>
      <c r="H32" s="5603"/>
      <c r="I32" s="5600"/>
      <c r="J32" s="5602"/>
      <c r="K32" s="5602"/>
      <c r="L32" s="5602"/>
      <c r="M32" s="5602"/>
      <c r="N32" s="5603"/>
      <c r="O32" s="5603"/>
      <c r="P32" s="5603"/>
      <c r="Q32" s="5603"/>
      <c r="R32" s="5603"/>
      <c r="S32" s="5603"/>
      <c r="T32" s="5603"/>
      <c r="U32" s="5603"/>
      <c r="V32" s="5603"/>
      <c r="W32" s="5603"/>
      <c r="X32" s="5603"/>
      <c r="Y32" s="5603"/>
      <c r="Z32" s="5603"/>
      <c r="AA32" s="5603"/>
      <c r="AB32" s="5603"/>
      <c r="AC32" s="5603"/>
      <c r="AD32" s="5603"/>
      <c r="AE32" s="5609" t="s">
        <v>5344</v>
      </c>
      <c r="AF32" s="5610">
        <f t="shared" si="16"/>
      </c>
      <c r="AG32" s="5611">
        <f t="shared" si="9"/>
      </c>
      <c r="AH32" s="5612"/>
      <c r="AI32" s="5607"/>
      <c r="AJ32" s="5608"/>
      <c r="AK32" s="5608"/>
      <c r="AL32" s="5607"/>
      <c r="AM32" s="5608"/>
      <c r="AN32" s="5608"/>
    </row>
    <row r="33">
      <c r="A33" s="5603"/>
      <c r="B33" s="5600"/>
      <c r="C33" s="5600"/>
      <c r="D33" s="5603"/>
      <c r="E33" s="5603"/>
      <c r="F33" s="5603"/>
      <c r="G33" s="5603"/>
      <c r="H33" s="5603"/>
      <c r="I33" s="5600"/>
      <c r="J33" s="5602"/>
      <c r="K33" s="5602"/>
      <c r="L33" s="5602"/>
      <c r="M33" s="5602"/>
      <c r="N33" s="5603"/>
      <c r="O33" s="5603"/>
      <c r="P33" s="5603"/>
      <c r="Q33" s="5603"/>
      <c r="R33" s="5603"/>
      <c r="S33" s="5603"/>
      <c r="T33" s="5603"/>
      <c r="U33" s="5603"/>
      <c r="V33" s="5603"/>
      <c r="W33" s="5603"/>
      <c r="X33" s="5603"/>
      <c r="Y33" s="5603"/>
      <c r="Z33" s="5603"/>
      <c r="AA33" s="5603"/>
      <c r="AB33" s="5603"/>
      <c r="AC33" s="5603"/>
      <c r="AD33" s="5603"/>
      <c r="AE33" s="5609" t="s">
        <v>5345</v>
      </c>
      <c r="AF33" s="5610">
        <f t="shared" si="16"/>
      </c>
      <c r="AG33" s="5611">
        <f t="shared" si="9"/>
      </c>
      <c r="AH33" s="5612"/>
      <c r="AI33" s="5607"/>
      <c r="AJ33" s="5608"/>
      <c r="AK33" s="5608"/>
      <c r="AL33" s="5607"/>
      <c r="AM33" s="5608"/>
      <c r="AN33" s="5608"/>
    </row>
    <row r="34">
      <c r="A34" s="5603"/>
      <c r="B34" s="5600"/>
      <c r="C34" s="5600"/>
      <c r="D34" s="5603"/>
      <c r="E34" s="5603"/>
      <c r="F34" s="5603"/>
      <c r="G34" s="5603"/>
      <c r="H34" s="5603"/>
      <c r="I34" s="5600"/>
      <c r="J34" s="5602"/>
      <c r="K34" s="5602"/>
      <c r="L34" s="5602"/>
      <c r="M34" s="5602"/>
      <c r="N34" s="5603"/>
      <c r="O34" s="5603"/>
      <c r="P34" s="5603"/>
      <c r="Q34" s="5603"/>
      <c r="R34" s="5603"/>
      <c r="S34" s="5603"/>
      <c r="T34" s="5603"/>
      <c r="U34" s="5603"/>
      <c r="V34" s="5603"/>
      <c r="W34" s="5603"/>
      <c r="X34" s="5603"/>
      <c r="Y34" s="5603"/>
      <c r="Z34" s="5603"/>
      <c r="AA34" s="5603"/>
      <c r="AB34" s="5603"/>
      <c r="AC34" s="5603"/>
      <c r="AD34" s="5603"/>
      <c r="AE34" s="5609" t="s">
        <v>5281</v>
      </c>
      <c r="AF34" s="5613">
        <f>AVERAGE(AH3:AH26)/AVERAGE(F3:F26)</f>
      </c>
      <c r="AG34" s="5611">
        <f>SUMIF($J$3:$J$26,"&lt;90",$AG$3:$AG$26)</f>
      </c>
      <c r="AH34" s="5614"/>
      <c r="AI34" s="5607"/>
      <c r="AJ34" s="5608"/>
      <c r="AK34" s="5608"/>
      <c r="AL34" s="5607"/>
      <c r="AM34" s="5608"/>
      <c r="AN34" s="5608"/>
    </row>
    <row r="35">
      <c r="A35" s="5603"/>
      <c r="B35" s="5600"/>
      <c r="C35" s="5600"/>
      <c r="D35" s="5603"/>
      <c r="E35" s="5603"/>
      <c r="F35" s="5603"/>
      <c r="G35" s="5603"/>
      <c r="H35" s="5603"/>
      <c r="I35" s="5600"/>
      <c r="J35" s="5602"/>
      <c r="K35" s="5602"/>
      <c r="L35" s="5602"/>
      <c r="M35" s="5603"/>
      <c r="N35" s="5603"/>
      <c r="O35" s="5603"/>
      <c r="P35" s="5603"/>
      <c r="Q35" s="5603"/>
      <c r="R35" s="5603"/>
      <c r="S35" s="5603"/>
      <c r="T35" s="5603"/>
      <c r="U35" s="5603"/>
      <c r="V35" s="5603"/>
      <c r="W35" s="5603"/>
      <c r="X35" s="5603"/>
      <c r="Y35" s="5603"/>
      <c r="Z35" s="5603"/>
      <c r="AA35" s="5603"/>
      <c r="AB35" s="5603"/>
      <c r="AC35" s="5603"/>
      <c r="AD35" s="5603"/>
      <c r="AE35" s="5603"/>
      <c r="AF35" s="5614"/>
      <c r="AG35" s="5614"/>
      <c r="AH35" s="5614"/>
      <c r="AI35" s="5607"/>
      <c r="AJ35" s="5608"/>
      <c r="AK35" s="5608"/>
      <c r="AL35" s="5607"/>
      <c r="AM35" s="5608"/>
      <c r="AN35" s="5608"/>
    </row>
    <row r="36">
      <c r="A36" s="5615" t="s">
        <v>5346</v>
      </c>
      <c r="B36" s="5519" t="s">
        <v>5255</v>
      </c>
      <c r="C36" s="5519" t="s">
        <v>5347</v>
      </c>
      <c r="D36" s="5615" t="s">
        <v>5257</v>
      </c>
      <c r="E36" s="5615"/>
      <c r="F36" s="5519" t="s">
        <v>5259</v>
      </c>
      <c r="G36" s="5519"/>
      <c r="H36" s="5519" t="s">
        <v>5348</v>
      </c>
      <c r="I36" s="5616" t="s">
        <v>5261</v>
      </c>
      <c r="J36" s="5617" t="s">
        <v>5262</v>
      </c>
      <c r="K36" s="5518" t="s">
        <v>5263</v>
      </c>
      <c r="L36" s="5518" t="s">
        <v>5264</v>
      </c>
      <c r="M36" s="5519" t="s">
        <v>5265</v>
      </c>
      <c r="N36" s="5519" t="s">
        <v>5266</v>
      </c>
      <c r="O36" s="5519" t="s">
        <v>5349</v>
      </c>
      <c r="P36" s="5519" t="s">
        <v>5350</v>
      </c>
      <c r="Q36" s="5519" t="s">
        <v>5269</v>
      </c>
      <c r="R36" s="5618"/>
      <c r="S36" s="5618"/>
      <c r="T36" s="5618"/>
      <c r="U36" s="5618"/>
      <c r="V36" s="5618"/>
      <c r="W36" s="5618"/>
      <c r="X36" s="5618"/>
      <c r="Y36" s="5618"/>
      <c r="Z36" s="5618"/>
      <c r="AA36" s="5618"/>
      <c r="AB36" s="5619" t="s">
        <v>5275</v>
      </c>
      <c r="AC36" s="5617" t="s">
        <v>5276</v>
      </c>
      <c r="AD36" s="5617" t="s">
        <v>5351</v>
      </c>
      <c r="AE36" s="5617" t="s">
        <v>5352</v>
      </c>
      <c r="AF36" s="5620" t="s">
        <v>5279</v>
      </c>
      <c r="AG36" s="5620" t="s">
        <v>5280</v>
      </c>
      <c r="AH36" s="5518" t="s">
        <v>5281</v>
      </c>
      <c r="AI36" s="5617" t="s">
        <v>5282</v>
      </c>
      <c r="AJ36" s="5518" t="s">
        <v>5283</v>
      </c>
      <c r="AK36" s="5519" t="s">
        <v>5284</v>
      </c>
      <c r="AL36" s="5519" t="s">
        <v>5353</v>
      </c>
      <c r="AM36" s="5519" t="s">
        <v>5286</v>
      </c>
      <c r="AN36" s="5519" t="s">
        <v>5287</v>
      </c>
    </row>
    <row r="37">
      <c r="A37" s="5519" t="s">
        <v>5288</v>
      </c>
      <c r="B37" s="5519"/>
      <c r="C37" s="5519"/>
      <c r="D37" s="5621"/>
      <c r="E37" s="5519"/>
      <c r="F37" s="5519" t="s">
        <v>5289</v>
      </c>
      <c r="G37" s="5522" t="s">
        <v>5290</v>
      </c>
      <c r="H37" s="5519"/>
      <c r="I37" s="5622"/>
      <c r="J37" s="5623"/>
      <c r="K37" s="5624"/>
      <c r="L37" s="5518"/>
      <c r="M37" s="5519" t="s">
        <v>5291</v>
      </c>
      <c r="N37" s="5519" t="s">
        <v>5291</v>
      </c>
      <c r="O37" s="5519"/>
      <c r="P37" s="5519"/>
      <c r="Q37" s="5519"/>
      <c r="R37" s="5618"/>
      <c r="S37" s="5618"/>
      <c r="T37" s="5618"/>
      <c r="U37" s="5618"/>
      <c r="V37" s="5618"/>
      <c r="W37" s="5618"/>
      <c r="X37" s="5618"/>
      <c r="Y37" s="5618"/>
      <c r="Z37" s="5618"/>
      <c r="AA37" s="5618"/>
      <c r="AB37" s="5619"/>
      <c r="AC37" s="5617"/>
      <c r="AD37" s="5617"/>
      <c r="AE37" s="5617"/>
      <c r="AF37" s="5620"/>
      <c r="AG37" s="5620"/>
      <c r="AH37" s="5518"/>
      <c r="AI37" s="5623"/>
      <c r="AJ37" s="5518"/>
      <c r="AK37" s="5519"/>
      <c r="AL37" s="5519"/>
      <c r="AM37" s="5519"/>
      <c r="AN37" s="5519"/>
    </row>
    <row r="38">
      <c r="A38" s="5625">
        <v>1</v>
      </c>
      <c r="B38" s="5523" t="s">
        <v>5311</v>
      </c>
      <c r="C38" s="5625" t="s">
        <v>5354</v>
      </c>
      <c r="D38" s="5626"/>
      <c r="E38" s="5627"/>
      <c r="F38" s="5527">
        <v>1540</v>
      </c>
      <c r="G38" s="5543">
        <v>1540</v>
      </c>
      <c r="H38" s="5628"/>
      <c r="I38" s="5629">
        <f>VLOOKUP(C38,'Data Products'!$A:$J,2,0)</f>
      </c>
      <c r="J38" s="5589">
        <f t="shared" ref="J38:J118" si="4">IFERROR(I38-TODAY(),"")</f>
      </c>
      <c r="K38" s="5590">
        <v>45840</v>
      </c>
      <c r="L38" s="5531">
        <f t="shared" ref="L38:L118" si="18">TODAY()-K38</f>
      </c>
      <c r="M38" s="5546">
        <v>0</v>
      </c>
      <c r="N38" s="5630">
        <v>0</v>
      </c>
      <c r="O38" s="5527"/>
      <c r="P38" s="5527"/>
      <c r="Q38" s="5523" t="s">
        <v>5355</v>
      </c>
      <c r="R38" s="5603"/>
      <c r="S38" s="5603"/>
      <c r="T38" s="5631"/>
      <c r="U38" s="5603"/>
      <c r="V38" s="5603"/>
      <c r="W38" s="5603"/>
      <c r="X38" s="5603"/>
      <c r="Y38" s="5603"/>
      <c r="Z38" s="5603"/>
      <c r="AA38" s="5603"/>
      <c r="AB38" s="5632">
        <f t="shared" ref="AB38:AB118" si="30">N38/30</f>
      </c>
      <c r="AC38" s="5547">
        <f t="shared" ref="AC38:AC118" si="26">IFERROR(F38/AB38,"-")</f>
      </c>
      <c r="AD38" s="5535">
        <f t="shared" ref="AD38:AD118" si="1">IFERROR(TODAY()+AC38,"-")</f>
      </c>
      <c r="AE38" s="5548">
        <f t="shared" ref="AE38:AE118" si="34">_xlfn.IFS(AC38="-","Not sold yet",AND(AC38&lt;=150,AC38&gt;60),"Out of stock more than 60 days",AC38&lt;=60,"Out of stock less than 60 days",AC38&gt;=150,"Out of stock more than 150 days")</f>
      </c>
      <c r="AF38" s="5633">
        <f>VLOOKUP(C38,'Data Products'!$A:$J,10,0)</f>
      </c>
      <c r="AG38" s="5634">
        <f t="shared" ref="AG38:AG118" si="7">AF38*F38</f>
      </c>
      <c r="AH38" s="5538"/>
      <c r="AI38" s="5635" t="s">
        <v>5356</v>
      </c>
      <c r="AJ38" s="5636"/>
      <c r="AK38" s="5542"/>
      <c r="AL38" s="5541"/>
      <c r="AM38" s="5542"/>
      <c r="AN38" s="5542"/>
    </row>
    <row customHeight="true" hidden="true" ht="18" r="39">
      <c r="A39" s="5625">
        <v>2</v>
      </c>
      <c r="B39" s="5523" t="s">
        <v>5311</v>
      </c>
      <c r="C39" s="5625" t="s">
        <v>5357</v>
      </c>
      <c r="D39" s="5577"/>
      <c r="E39" s="5549"/>
      <c r="F39" s="5527">
        <v>0</v>
      </c>
      <c r="G39" s="5543">
        <v>0</v>
      </c>
      <c r="H39" s="5628"/>
      <c r="I39" s="5629">
        <f>VLOOKUP(C39,'Data Products'!$A:$J,2,0)</f>
      </c>
      <c r="J39" s="5589">
        <f t="shared" si="4"/>
      </c>
      <c r="K39" s="5590">
        <v>45841</v>
      </c>
      <c r="L39" s="5531">
        <f t="shared" si="18"/>
      </c>
      <c r="M39" s="5527">
        <v>0</v>
      </c>
      <c r="N39" s="5527">
        <v>0</v>
      </c>
      <c r="O39" s="5527"/>
      <c r="P39" s="5527"/>
      <c r="Q39" s="5523" t="s">
        <v>5358</v>
      </c>
      <c r="R39" s="5603"/>
      <c r="S39" s="5603"/>
      <c r="T39" s="5631"/>
      <c r="U39" s="5603"/>
      <c r="V39" s="5603"/>
      <c r="W39" s="5603"/>
      <c r="X39" s="5603"/>
      <c r="Y39" s="5603"/>
      <c r="Z39" s="5603"/>
      <c r="AA39" s="5603"/>
      <c r="AB39" s="5632">
        <f t="shared" si="30"/>
      </c>
      <c r="AC39" s="5544">
        <f t="shared" si="26"/>
      </c>
      <c r="AD39" s="5535">
        <f t="shared" si="1"/>
      </c>
      <c r="AE39" s="5545">
        <f t="shared" si="34"/>
      </c>
      <c r="AF39" s="5633">
        <f>VLOOKUP(C39,'Data Products'!$A:$J,10,0)</f>
      </c>
      <c r="AG39" s="5634">
        <f t="shared" si="7"/>
      </c>
      <c r="AH39" s="5538">
        <f t="shared" ref="AH39:AH58" si="21">IF(J39&lt;=90,F39,0)</f>
      </c>
      <c r="AI39" s="5637"/>
      <c r="AJ39" s="5636"/>
      <c r="AK39" s="5542"/>
      <c r="AL39" s="5541"/>
      <c r="AM39" s="5542"/>
      <c r="AN39" s="5542"/>
    </row>
    <row customHeight="true" hidden="true" ht="18" r="40">
      <c r="A40" s="5625">
        <v>3</v>
      </c>
      <c r="B40" s="5523" t="s">
        <v>5311</v>
      </c>
      <c r="C40" s="5625" t="s">
        <v>5359</v>
      </c>
      <c r="D40" s="5577"/>
      <c r="E40" s="5549"/>
      <c r="F40" s="5527">
        <v>0</v>
      </c>
      <c r="G40" s="5543">
        <v>0</v>
      </c>
      <c r="H40" s="5628"/>
      <c r="I40" s="5629">
        <f>VLOOKUP(C40,'Data Products'!$A:$J,2,0)</f>
      </c>
      <c r="J40" s="5589">
        <f t="shared" si="4"/>
      </c>
      <c r="K40" s="5590">
        <v>45842</v>
      </c>
      <c r="L40" s="5531">
        <f t="shared" si="18"/>
      </c>
      <c r="M40" s="5527">
        <v>0</v>
      </c>
      <c r="N40" s="5527">
        <v>0</v>
      </c>
      <c r="O40" s="5638"/>
      <c r="P40" s="5638"/>
      <c r="Q40" s="5523" t="s">
        <v>5358</v>
      </c>
      <c r="R40" s="5603"/>
      <c r="S40" s="5603"/>
      <c r="T40" s="5631"/>
      <c r="U40" s="5603"/>
      <c r="V40" s="5603"/>
      <c r="W40" s="5603"/>
      <c r="X40" s="5603"/>
      <c r="Y40" s="5603"/>
      <c r="Z40" s="5603"/>
      <c r="AA40" s="5603"/>
      <c r="AB40" s="5632">
        <f t="shared" si="30"/>
      </c>
      <c r="AC40" s="5544">
        <f t="shared" si="26"/>
      </c>
      <c r="AD40" s="5535">
        <f t="shared" si="1"/>
      </c>
      <c r="AE40" s="5545">
        <f t="shared" si="34"/>
      </c>
      <c r="AF40" s="5633">
        <f>VLOOKUP(C40,'Data Products'!$A:$J,10,0)</f>
      </c>
      <c r="AG40" s="5634">
        <f t="shared" si="7"/>
      </c>
      <c r="AH40" s="5538">
        <f t="shared" si="21"/>
      </c>
      <c r="AI40" s="5637"/>
      <c r="AJ40" s="5636"/>
      <c r="AK40" s="5542"/>
      <c r="AL40" s="5541"/>
      <c r="AM40" s="5542"/>
      <c r="AN40" s="5542"/>
    </row>
    <row customHeight="true" hidden="true" ht="18" r="41">
      <c r="A41" s="5625">
        <v>4</v>
      </c>
      <c r="B41" s="5523" t="s">
        <v>5311</v>
      </c>
      <c r="C41" s="5625" t="s">
        <v>5360</v>
      </c>
      <c r="D41" s="5577"/>
      <c r="E41" s="5549"/>
      <c r="F41" s="5527">
        <v>0</v>
      </c>
      <c r="G41" s="5543">
        <v>0</v>
      </c>
      <c r="H41" s="5628"/>
      <c r="I41" s="5629">
        <f>VLOOKUP(C41,'Data Products'!$A:$J,2,0)</f>
      </c>
      <c r="J41" s="5589">
        <f t="shared" si="4"/>
      </c>
      <c r="K41" s="5590">
        <v>45843</v>
      </c>
      <c r="L41" s="5531">
        <f t="shared" si="18"/>
      </c>
      <c r="M41" s="5527">
        <v>0</v>
      </c>
      <c r="N41" s="5527">
        <v>0</v>
      </c>
      <c r="O41" s="5527"/>
      <c r="P41" s="5527"/>
      <c r="Q41" s="5523" t="s">
        <v>5358</v>
      </c>
      <c r="R41" s="5603"/>
      <c r="S41" s="5603"/>
      <c r="T41" s="5639"/>
      <c r="U41" s="5603"/>
      <c r="V41" s="5603"/>
      <c r="W41" s="5603"/>
      <c r="X41" s="5603"/>
      <c r="Y41" s="5603"/>
      <c r="Z41" s="5603"/>
      <c r="AA41" s="5603"/>
      <c r="AB41" s="5632">
        <f t="shared" si="30"/>
      </c>
      <c r="AC41" s="5544">
        <f t="shared" si="26"/>
      </c>
      <c r="AD41" s="5535">
        <f t="shared" si="1"/>
      </c>
      <c r="AE41" s="5545">
        <f t="shared" si="34"/>
      </c>
      <c r="AF41" s="5633">
        <f>VLOOKUP(C41,'Data Products'!$A:$J,10,0)</f>
      </c>
      <c r="AG41" s="5634">
        <f t="shared" si="7"/>
      </c>
      <c r="AH41" s="5538">
        <f t="shared" si="21"/>
      </c>
      <c r="AI41" s="5637"/>
      <c r="AJ41" s="5640"/>
      <c r="AK41" s="5542"/>
      <c r="AL41" s="5541"/>
      <c r="AM41" s="5542"/>
      <c r="AN41" s="5542"/>
    </row>
    <row customHeight="true" hidden="true" ht="18" r="42">
      <c r="A42" s="5625">
        <v>5</v>
      </c>
      <c r="B42" s="5523" t="s">
        <v>5361</v>
      </c>
      <c r="C42" s="5625" t="s">
        <v>5362</v>
      </c>
      <c r="D42" s="5577"/>
      <c r="E42" s="5549"/>
      <c r="F42" s="5527">
        <v>0</v>
      </c>
      <c r="G42" s="5543">
        <v>0</v>
      </c>
      <c r="H42" s="5628"/>
      <c r="I42" s="5629">
        <f>VLOOKUP(C42,'Data Products'!$A:$J,2,0)</f>
      </c>
      <c r="J42" s="5589">
        <f t="shared" si="4"/>
      </c>
      <c r="K42" s="5590">
        <v>45844</v>
      </c>
      <c r="L42" s="5531">
        <f t="shared" si="18"/>
      </c>
      <c r="M42" s="5527">
        <v>0</v>
      </c>
      <c r="N42" s="5527">
        <v>0</v>
      </c>
      <c r="O42" s="5527"/>
      <c r="P42" s="5527"/>
      <c r="Q42" s="5552" t="s">
        <v>5363</v>
      </c>
      <c r="R42" s="5603"/>
      <c r="S42" s="5603"/>
      <c r="T42" s="5631"/>
      <c r="U42" s="5603"/>
      <c r="V42" s="5603"/>
      <c r="W42" s="5603"/>
      <c r="X42" s="5603"/>
      <c r="Y42" s="5603"/>
      <c r="Z42" s="5603"/>
      <c r="AA42" s="5603"/>
      <c r="AB42" s="5632">
        <f t="shared" si="30"/>
      </c>
      <c r="AC42" s="5544">
        <f t="shared" si="26"/>
      </c>
      <c r="AD42" s="5535">
        <f t="shared" si="1"/>
      </c>
      <c r="AE42" s="5545">
        <f t="shared" si="34"/>
      </c>
      <c r="AF42" s="5633">
        <f>VLOOKUP(C42,'Data Products'!$A:$J,10,0)</f>
      </c>
      <c r="AG42" s="5634">
        <f t="shared" si="7"/>
      </c>
      <c r="AH42" s="5538">
        <f t="shared" si="21"/>
      </c>
      <c r="AI42" s="5637"/>
      <c r="AJ42" s="5640"/>
      <c r="AK42" s="5542">
        <v>200</v>
      </c>
      <c r="AL42" s="5541"/>
      <c r="AM42" s="5542"/>
      <c r="AN42" s="5542"/>
    </row>
    <row customHeight="true" hidden="true" ht="18" r="43">
      <c r="A43" s="5625">
        <v>6</v>
      </c>
      <c r="B43" s="5523" t="s">
        <v>5298</v>
      </c>
      <c r="C43" s="5625" t="s">
        <v>5364</v>
      </c>
      <c r="D43" s="5626" t="s">
        <v>5365</v>
      </c>
      <c r="E43" s="5627"/>
      <c r="F43" s="5527">
        <v>0</v>
      </c>
      <c r="G43" s="5543">
        <v>0</v>
      </c>
      <c r="H43" s="5628"/>
      <c r="I43" s="5629">
        <f>VLOOKUP(C43,'Data Products'!$A:$J,2,0)</f>
      </c>
      <c r="J43" s="5589">
        <f t="shared" si="4"/>
      </c>
      <c r="K43" s="5590">
        <v>45845</v>
      </c>
      <c r="L43" s="5531">
        <f t="shared" si="18"/>
      </c>
      <c r="M43" s="5527">
        <v>0</v>
      </c>
      <c r="N43" s="5527">
        <v>0</v>
      </c>
      <c r="O43" s="5527"/>
      <c r="P43" s="5527"/>
      <c r="Q43" s="5523" t="s">
        <v>5363</v>
      </c>
      <c r="R43" s="5603"/>
      <c r="S43" s="5603"/>
      <c r="T43" s="5631"/>
      <c r="U43" s="5603"/>
      <c r="V43" s="5603"/>
      <c r="W43" s="5603"/>
      <c r="X43" s="5603"/>
      <c r="Y43" s="5603"/>
      <c r="Z43" s="5603"/>
      <c r="AA43" s="5603"/>
      <c r="AB43" s="5632">
        <f t="shared" si="30"/>
      </c>
      <c r="AC43" s="5547">
        <f t="shared" si="26"/>
      </c>
      <c r="AD43" s="5535">
        <f t="shared" si="1"/>
      </c>
      <c r="AE43" s="5548">
        <f t="shared" si="34"/>
      </c>
      <c r="AF43" s="5633">
        <f>VLOOKUP(C43,'Data Products'!$A:$J,10,0)</f>
      </c>
      <c r="AG43" s="5634">
        <f t="shared" si="7"/>
      </c>
      <c r="AH43" s="5538">
        <f t="shared" si="21"/>
      </c>
      <c r="AI43" s="5637"/>
      <c r="AJ43" s="5640"/>
      <c r="AK43" s="5542"/>
      <c r="AL43" s="5541"/>
      <c r="AM43" s="5542"/>
      <c r="AN43" s="5542"/>
    </row>
    <row customHeight="true" hidden="true" ht="18" r="44">
      <c r="A44" s="5625">
        <v>7</v>
      </c>
      <c r="B44" s="5523" t="s">
        <v>5298</v>
      </c>
      <c r="C44" s="5600" t="s">
        <v>5366</v>
      </c>
      <c r="D44" s="5626" t="s">
        <v>5366</v>
      </c>
      <c r="E44" s="5627"/>
      <c r="F44" s="5546">
        <v>0</v>
      </c>
      <c r="G44" s="5641">
        <v>0</v>
      </c>
      <c r="H44" s="5628"/>
      <c r="I44" s="5629">
        <f>VLOOKUP(C44,'Data Products'!$A:$J,2,0)</f>
      </c>
      <c r="J44" s="5589">
        <f t="shared" si="4"/>
      </c>
      <c r="K44" s="5590">
        <v>45846</v>
      </c>
      <c r="L44" s="5531">
        <f t="shared" si="18"/>
      </c>
      <c r="M44" s="5527">
        <v>0</v>
      </c>
      <c r="N44" s="5527">
        <v>13</v>
      </c>
      <c r="O44" s="5527"/>
      <c r="P44" s="5527"/>
      <c r="Q44" s="5642" t="s">
        <v>5363</v>
      </c>
      <c r="R44" s="5603"/>
      <c r="S44" s="5603"/>
      <c r="T44" s="5631"/>
      <c r="U44" s="5603"/>
      <c r="V44" s="5603"/>
      <c r="W44" s="5603"/>
      <c r="X44" s="5603"/>
      <c r="Y44" s="5603"/>
      <c r="Z44" s="5603"/>
      <c r="AA44" s="5603"/>
      <c r="AB44" s="5632">
        <f t="shared" si="30"/>
      </c>
      <c r="AC44" s="5643">
        <f t="shared" si="26"/>
      </c>
      <c r="AD44" s="5535">
        <f t="shared" si="1"/>
      </c>
      <c r="AE44" s="5644">
        <f t="shared" si="34"/>
      </c>
      <c r="AF44" s="5633">
        <f>VLOOKUP(C44,'Data Products'!$A:$J,10,0)</f>
      </c>
      <c r="AG44" s="5634">
        <f t="shared" si="7"/>
      </c>
      <c r="AH44" s="5538">
        <f t="shared" si="21"/>
      </c>
      <c r="AI44" s="5637"/>
      <c r="AJ44" s="5640"/>
      <c r="AK44" s="5542"/>
      <c r="AL44" s="5541"/>
      <c r="AM44" s="5542"/>
      <c r="AN44" s="5542"/>
    </row>
    <row customHeight="true" hidden="true" ht="18" r="45">
      <c r="A45" s="5625">
        <v>8</v>
      </c>
      <c r="B45" s="5523" t="s">
        <v>5298</v>
      </c>
      <c r="C45" s="5625" t="s">
        <v>5367</v>
      </c>
      <c r="D45" s="5577"/>
      <c r="E45" s="5549"/>
      <c r="F45" s="5527">
        <v>0</v>
      </c>
      <c r="G45" s="5543">
        <v>0</v>
      </c>
      <c r="H45" s="5628"/>
      <c r="I45" s="5629">
        <f>VLOOKUP(C45,'Data Products'!$A:$J,2,0)</f>
      </c>
      <c r="J45" s="5589">
        <f t="shared" si="4"/>
      </c>
      <c r="K45" s="5590">
        <v>45847</v>
      </c>
      <c r="L45" s="5531">
        <f t="shared" si="18"/>
      </c>
      <c r="M45" s="5527">
        <v>0</v>
      </c>
      <c r="N45" s="5527">
        <v>0</v>
      </c>
      <c r="O45" s="5527"/>
      <c r="P45" s="5527"/>
      <c r="Q45" s="5523" t="s">
        <v>5363</v>
      </c>
      <c r="R45" s="5603"/>
      <c r="S45" s="5603"/>
      <c r="T45" s="5631"/>
      <c r="U45" s="5603"/>
      <c r="V45" s="5603"/>
      <c r="W45" s="5603"/>
      <c r="X45" s="5603"/>
      <c r="Y45" s="5603"/>
      <c r="Z45" s="5603"/>
      <c r="AA45" s="5603"/>
      <c r="AB45" s="5632">
        <f t="shared" si="30"/>
      </c>
      <c r="AC45" s="5544">
        <f t="shared" si="26"/>
      </c>
      <c r="AD45" s="5535">
        <f t="shared" si="1"/>
      </c>
      <c r="AE45" s="5545">
        <f t="shared" si="34"/>
      </c>
      <c r="AF45" s="5633">
        <f>VLOOKUP(C45,'Data Products'!$A:$J,10,0)</f>
      </c>
      <c r="AG45" s="5634">
        <f t="shared" si="7"/>
      </c>
      <c r="AH45" s="5538">
        <f t="shared" si="21"/>
      </c>
      <c r="AI45" s="5637"/>
      <c r="AJ45" s="5640"/>
      <c r="AK45" s="5542"/>
      <c r="AL45" s="5541"/>
      <c r="AM45" s="5542"/>
      <c r="AN45" s="5542"/>
    </row>
    <row customHeight="true" hidden="true" ht="18" r="46">
      <c r="A46" s="5625">
        <v>9</v>
      </c>
      <c r="B46" s="5523" t="s">
        <v>5298</v>
      </c>
      <c r="C46" s="5625" t="s">
        <v>5368</v>
      </c>
      <c r="D46" s="5577"/>
      <c r="E46" s="5549"/>
      <c r="F46" s="5527">
        <v>0</v>
      </c>
      <c r="G46" s="5543">
        <v>0</v>
      </c>
      <c r="H46" s="5628"/>
      <c r="I46" s="5629">
        <f>VLOOKUP(C46,'Data Products'!$A:$J,2,0)</f>
      </c>
      <c r="J46" s="5589">
        <f t="shared" si="4"/>
      </c>
      <c r="K46" s="5590">
        <v>45848</v>
      </c>
      <c r="L46" s="5531">
        <f t="shared" si="18"/>
      </c>
      <c r="M46" s="5527">
        <v>0</v>
      </c>
      <c r="N46" s="5527">
        <v>0</v>
      </c>
      <c r="O46" s="5527"/>
      <c r="P46" s="5527"/>
      <c r="Q46" s="5523" t="s">
        <v>5363</v>
      </c>
      <c r="R46" s="5603"/>
      <c r="S46" s="5603"/>
      <c r="T46" s="5631"/>
      <c r="U46" s="5603"/>
      <c r="V46" s="5603"/>
      <c r="W46" s="5603"/>
      <c r="X46" s="5603"/>
      <c r="Y46" s="5603"/>
      <c r="Z46" s="5603"/>
      <c r="AA46" s="5603"/>
      <c r="AB46" s="5632">
        <f t="shared" si="30"/>
      </c>
      <c r="AC46" s="5547">
        <f t="shared" si="26"/>
      </c>
      <c r="AD46" s="5535">
        <f t="shared" si="1"/>
      </c>
      <c r="AE46" s="5548">
        <f t="shared" si="34"/>
      </c>
      <c r="AF46" s="5633">
        <f>VLOOKUP(C46,'Data Products'!$A:$J,10,0)</f>
      </c>
      <c r="AG46" s="5634">
        <f t="shared" si="7"/>
      </c>
      <c r="AH46" s="5538">
        <f t="shared" si="21"/>
      </c>
      <c r="AI46" s="5637"/>
      <c r="AJ46" s="5640"/>
      <c r="AK46" s="5542"/>
      <c r="AL46" s="5541"/>
      <c r="AM46" s="5542"/>
      <c r="AN46" s="5542"/>
    </row>
    <row customHeight="true" hidden="true" ht="18" r="47">
      <c r="A47" s="5625">
        <v>10</v>
      </c>
      <c r="B47" s="5523" t="s">
        <v>5298</v>
      </c>
      <c r="C47" s="5625" t="s">
        <v>5369</v>
      </c>
      <c r="D47" s="5577"/>
      <c r="E47" s="5549"/>
      <c r="F47" s="5527">
        <v>0</v>
      </c>
      <c r="G47" s="5543">
        <v>0</v>
      </c>
      <c r="H47" s="5628"/>
      <c r="I47" s="5629">
        <f>VLOOKUP(C47,'Data Products'!$A:$J,2,0)</f>
      </c>
      <c r="J47" s="5589">
        <f t="shared" si="4"/>
      </c>
      <c r="K47" s="5590">
        <v>45849</v>
      </c>
      <c r="L47" s="5531">
        <f t="shared" si="18"/>
      </c>
      <c r="M47" s="5527">
        <v>0</v>
      </c>
      <c r="N47" s="5527">
        <v>0</v>
      </c>
      <c r="O47" s="5527"/>
      <c r="P47" s="5527"/>
      <c r="Q47" s="5523" t="s">
        <v>5363</v>
      </c>
      <c r="R47" s="5603"/>
      <c r="S47" s="5603"/>
      <c r="T47" s="5631"/>
      <c r="U47" s="5603"/>
      <c r="V47" s="5603"/>
      <c r="W47" s="5603"/>
      <c r="X47" s="5603"/>
      <c r="Y47" s="5603"/>
      <c r="Z47" s="5603"/>
      <c r="AA47" s="5603"/>
      <c r="AB47" s="5632">
        <f t="shared" si="30"/>
      </c>
      <c r="AC47" s="5544">
        <f t="shared" si="26"/>
      </c>
      <c r="AD47" s="5535">
        <f t="shared" si="1"/>
      </c>
      <c r="AE47" s="5545">
        <f t="shared" si="34"/>
      </c>
      <c r="AF47" s="5633">
        <f>VLOOKUP(C47,'Data Products'!$A:$J,10,0)</f>
      </c>
      <c r="AG47" s="5634">
        <f t="shared" si="7"/>
      </c>
      <c r="AH47" s="5538">
        <f t="shared" si="21"/>
      </c>
      <c r="AI47" s="5637"/>
      <c r="AJ47" s="5640"/>
      <c r="AK47" s="5542">
        <v>150</v>
      </c>
      <c r="AL47" s="5541"/>
      <c r="AM47" s="5542"/>
      <c r="AN47" s="5542"/>
    </row>
    <row customHeight="true" hidden="true" ht="18" r="48">
      <c r="A48" s="5625">
        <v>11</v>
      </c>
      <c r="B48" s="5523" t="s">
        <v>5311</v>
      </c>
      <c r="C48" s="5625" t="s">
        <v>5370</v>
      </c>
      <c r="D48" s="5577"/>
      <c r="E48" s="5549"/>
      <c r="F48" s="5527">
        <v>0</v>
      </c>
      <c r="G48" s="5543">
        <v>0</v>
      </c>
      <c r="H48" s="5628"/>
      <c r="I48" s="5629">
        <f>VLOOKUP(C48,'Data Products'!$A:$J,2,0)</f>
      </c>
      <c r="J48" s="5589">
        <f t="shared" si="4"/>
      </c>
      <c r="K48" s="5590">
        <v>45850</v>
      </c>
      <c r="L48" s="5531">
        <f t="shared" si="18"/>
      </c>
      <c r="M48" s="5527">
        <v>0</v>
      </c>
      <c r="N48" s="5527">
        <v>0</v>
      </c>
      <c r="O48" s="5527"/>
      <c r="P48" s="5527"/>
      <c r="Q48" s="5523" t="s">
        <v>5363</v>
      </c>
      <c r="R48" s="5603"/>
      <c r="S48" s="5603"/>
      <c r="T48" s="5631"/>
      <c r="U48" s="5603"/>
      <c r="V48" s="5603"/>
      <c r="W48" s="5603"/>
      <c r="X48" s="5603"/>
      <c r="Y48" s="5603"/>
      <c r="Z48" s="5603"/>
      <c r="AA48" s="5603"/>
      <c r="AB48" s="5632">
        <f t="shared" si="30"/>
      </c>
      <c r="AC48" s="5643">
        <f t="shared" si="26"/>
      </c>
      <c r="AD48" s="5535">
        <f t="shared" si="1"/>
      </c>
      <c r="AE48" s="5644">
        <f t="shared" si="34"/>
      </c>
      <c r="AF48" s="5633">
        <f>VLOOKUP(C48,'Data Products'!$A:$J,10,0)</f>
      </c>
      <c r="AG48" s="5634">
        <f t="shared" si="7"/>
      </c>
      <c r="AH48" s="5538">
        <f t="shared" si="21"/>
      </c>
      <c r="AI48" s="5637"/>
      <c r="AJ48" s="5640"/>
      <c r="AK48" s="5542"/>
      <c r="AL48" s="5541"/>
      <c r="AM48" s="5542"/>
      <c r="AN48" s="5542"/>
    </row>
    <row customHeight="true" hidden="true" ht="18" r="49">
      <c r="A49" s="5625">
        <v>12</v>
      </c>
      <c r="B49" s="5523" t="s">
        <v>5298</v>
      </c>
      <c r="C49" s="5625" t="s">
        <v>5371</v>
      </c>
      <c r="D49" s="5626" t="s">
        <v>5372</v>
      </c>
      <c r="E49" s="5627"/>
      <c r="F49" s="5527">
        <v>0</v>
      </c>
      <c r="G49" s="5543">
        <v>0</v>
      </c>
      <c r="H49" s="5628"/>
      <c r="I49" s="5629">
        <f>VLOOKUP(C49,'Data Products'!$A:$J,2,0)</f>
      </c>
      <c r="J49" s="5589">
        <f t="shared" si="4"/>
      </c>
      <c r="K49" s="5590">
        <v>45851</v>
      </c>
      <c r="L49" s="5531">
        <f t="shared" si="18"/>
      </c>
      <c r="M49" s="5527">
        <v>3</v>
      </c>
      <c r="N49" s="5527">
        <v>33</v>
      </c>
      <c r="O49" s="5527"/>
      <c r="P49" s="5527"/>
      <c r="Q49" s="5523" t="s">
        <v>5363</v>
      </c>
      <c r="R49" s="5603"/>
      <c r="S49" s="5603"/>
      <c r="T49" s="5631"/>
      <c r="U49" s="5603"/>
      <c r="V49" s="5603"/>
      <c r="W49" s="5603"/>
      <c r="X49" s="5603"/>
      <c r="Y49" s="5603"/>
      <c r="Z49" s="5603"/>
      <c r="AA49" s="5603"/>
      <c r="AB49" s="5632">
        <f t="shared" si="30"/>
      </c>
      <c r="AC49" s="5643">
        <f t="shared" si="26"/>
      </c>
      <c r="AD49" s="5535">
        <f t="shared" si="1"/>
      </c>
      <c r="AE49" s="5644">
        <f t="shared" si="34"/>
      </c>
      <c r="AF49" s="5633">
        <f>VLOOKUP(C49,'Data Products'!$A:$J,10,0)</f>
      </c>
      <c r="AG49" s="5634">
        <f t="shared" si="7"/>
      </c>
      <c r="AH49" s="5538">
        <f t="shared" si="21"/>
      </c>
      <c r="AI49" s="5637"/>
      <c r="AJ49" s="5640"/>
      <c r="AK49" s="5542"/>
      <c r="AL49" s="5541"/>
      <c r="AM49" s="5542"/>
      <c r="AN49" s="5542"/>
    </row>
    <row customHeight="true" hidden="true" ht="18" r="50">
      <c r="A50" s="5625">
        <v>13</v>
      </c>
      <c r="B50" s="5523" t="s">
        <v>5298</v>
      </c>
      <c r="C50" s="5625" t="s">
        <v>5373</v>
      </c>
      <c r="D50" s="5577"/>
      <c r="E50" s="5549"/>
      <c r="F50" s="5527">
        <v>0</v>
      </c>
      <c r="G50" s="5543">
        <v>0</v>
      </c>
      <c r="H50" s="5628"/>
      <c r="I50" s="5629">
        <f>VLOOKUP(C50,'Data Products'!$A:$J,2,0)</f>
      </c>
      <c r="J50" s="5589">
        <f t="shared" si="4"/>
      </c>
      <c r="K50" s="5590">
        <v>45852</v>
      </c>
      <c r="L50" s="5531">
        <f t="shared" si="18"/>
      </c>
      <c r="M50" s="5527">
        <v>0</v>
      </c>
      <c r="N50" s="5527">
        <v>0</v>
      </c>
      <c r="O50" s="5527"/>
      <c r="P50" s="5527"/>
      <c r="Q50" s="5523" t="s">
        <v>5363</v>
      </c>
      <c r="R50" s="5603"/>
      <c r="S50" s="5603"/>
      <c r="T50" s="5631"/>
      <c r="U50" s="5603"/>
      <c r="V50" s="5603"/>
      <c r="W50" s="5603"/>
      <c r="X50" s="5603"/>
      <c r="Y50" s="5603"/>
      <c r="Z50" s="5603"/>
      <c r="AA50" s="5603"/>
      <c r="AB50" s="5632">
        <f t="shared" si="30"/>
      </c>
      <c r="AC50" s="5544">
        <f t="shared" si="26"/>
      </c>
      <c r="AD50" s="5535">
        <f t="shared" si="1"/>
      </c>
      <c r="AE50" s="5545">
        <f t="shared" si="34"/>
      </c>
      <c r="AF50" s="5633">
        <f>VLOOKUP(C50,'Data Products'!$A:$J,10,0)</f>
      </c>
      <c r="AG50" s="5634">
        <f t="shared" si="7"/>
      </c>
      <c r="AH50" s="5538">
        <f t="shared" si="21"/>
      </c>
      <c r="AI50" s="5637"/>
      <c r="AJ50" s="5640"/>
      <c r="AK50" s="5542"/>
      <c r="AL50" s="5541"/>
      <c r="AM50" s="5542"/>
      <c r="AN50" s="5542"/>
    </row>
    <row customHeight="true" hidden="true" ht="18" r="51">
      <c r="A51" s="5625">
        <v>14</v>
      </c>
      <c r="B51" s="5523" t="s">
        <v>5311</v>
      </c>
      <c r="C51" s="5625" t="s">
        <v>5374</v>
      </c>
      <c r="D51" s="5626" t="s">
        <v>5375</v>
      </c>
      <c r="E51" s="5627"/>
      <c r="F51" s="5527">
        <v>0</v>
      </c>
      <c r="G51" s="5543">
        <v>0</v>
      </c>
      <c r="H51" s="5628"/>
      <c r="I51" s="5629">
        <f>VLOOKUP(C51,'Data Products'!$A:$J,2,0)</f>
      </c>
      <c r="J51" s="5589">
        <f t="shared" si="4"/>
      </c>
      <c r="K51" s="5590">
        <v>45853</v>
      </c>
      <c r="L51" s="5531">
        <f t="shared" si="18"/>
      </c>
      <c r="M51" s="5527">
        <v>0</v>
      </c>
      <c r="N51" s="5527">
        <v>0</v>
      </c>
      <c r="O51" s="5527"/>
      <c r="P51" s="5527"/>
      <c r="Q51" s="5523" t="s">
        <v>5363</v>
      </c>
      <c r="R51" s="5603"/>
      <c r="S51" s="5603"/>
      <c r="T51" s="5631"/>
      <c r="U51" s="5603"/>
      <c r="V51" s="5603"/>
      <c r="W51" s="5603"/>
      <c r="X51" s="5603"/>
      <c r="Y51" s="5603"/>
      <c r="Z51" s="5603"/>
      <c r="AA51" s="5603"/>
      <c r="AB51" s="5632">
        <f t="shared" si="30"/>
      </c>
      <c r="AC51" s="5643">
        <f t="shared" si="26"/>
      </c>
      <c r="AD51" s="5535">
        <f t="shared" si="1"/>
      </c>
      <c r="AE51" s="5644">
        <f t="shared" si="34"/>
      </c>
      <c r="AF51" s="5633">
        <f>VLOOKUP(C51,'Data Products'!$A:$J,10,0)</f>
      </c>
      <c r="AG51" s="5634">
        <f t="shared" si="7"/>
      </c>
      <c r="AH51" s="5538">
        <f t="shared" si="21"/>
      </c>
      <c r="AI51" s="5637"/>
      <c r="AJ51" s="5640"/>
      <c r="AK51" s="5542"/>
      <c r="AL51" s="5541"/>
      <c r="AM51" s="5542"/>
      <c r="AN51" s="5542"/>
    </row>
    <row customHeight="true" hidden="true" ht="18" r="52">
      <c r="A52" s="5625">
        <v>15</v>
      </c>
      <c r="B52" s="5523" t="s">
        <v>5311</v>
      </c>
      <c r="C52" s="5625" t="s">
        <v>5376</v>
      </c>
      <c r="D52" s="5577"/>
      <c r="E52" s="5549"/>
      <c r="F52" s="5527">
        <v>0</v>
      </c>
      <c r="G52" s="5543">
        <v>0</v>
      </c>
      <c r="H52" s="5628"/>
      <c r="I52" s="5629">
        <f>VLOOKUP(C52,'Data Products'!$A:$J,2,0)</f>
      </c>
      <c r="J52" s="5589">
        <f t="shared" si="4"/>
      </c>
      <c r="K52" s="5590">
        <v>45854</v>
      </c>
      <c r="L52" s="5531">
        <f t="shared" si="18"/>
      </c>
      <c r="M52" s="5527">
        <v>0</v>
      </c>
      <c r="N52" s="5527">
        <v>0</v>
      </c>
      <c r="O52" s="5527"/>
      <c r="P52" s="5527"/>
      <c r="Q52" s="5523" t="s">
        <v>5363</v>
      </c>
      <c r="R52" s="5603"/>
      <c r="S52" s="5603"/>
      <c r="T52" s="5631"/>
      <c r="U52" s="5603"/>
      <c r="V52" s="5603"/>
      <c r="W52" s="5603"/>
      <c r="X52" s="5603"/>
      <c r="Y52" s="5603"/>
      <c r="Z52" s="5603"/>
      <c r="AA52" s="5603"/>
      <c r="AB52" s="5632">
        <f t="shared" si="30"/>
      </c>
      <c r="AC52" s="5643">
        <f t="shared" si="26"/>
      </c>
      <c r="AD52" s="5535">
        <f t="shared" si="1"/>
      </c>
      <c r="AE52" s="5644">
        <f t="shared" si="34"/>
      </c>
      <c r="AF52" s="5633">
        <f>VLOOKUP(C52,'Data Products'!$A:$J,10,0)</f>
      </c>
      <c r="AG52" s="5634">
        <f t="shared" si="7"/>
      </c>
      <c r="AH52" s="5538">
        <f t="shared" si="21"/>
      </c>
      <c r="AI52" s="5637"/>
      <c r="AJ52" s="5640"/>
      <c r="AK52" s="5542">
        <v>340</v>
      </c>
      <c r="AL52" s="5541"/>
      <c r="AM52" s="5542"/>
      <c r="AN52" s="5542"/>
    </row>
    <row customHeight="true" hidden="true" ht="18" r="53">
      <c r="A53" s="5625">
        <v>16</v>
      </c>
      <c r="B53" s="5523" t="s">
        <v>5311</v>
      </c>
      <c r="C53" s="5625" t="s">
        <v>5377</v>
      </c>
      <c r="D53" s="5577"/>
      <c r="E53" s="5549"/>
      <c r="F53" s="5527">
        <v>0</v>
      </c>
      <c r="G53" s="5543">
        <v>0</v>
      </c>
      <c r="H53" s="5628"/>
      <c r="I53" s="5629">
        <f>VLOOKUP(C53,'Data Products'!$A:$J,2,0)</f>
      </c>
      <c r="J53" s="5589">
        <f t="shared" si="4"/>
      </c>
      <c r="K53" s="5590">
        <v>45855</v>
      </c>
      <c r="L53" s="5531">
        <f t="shared" si="18"/>
      </c>
      <c r="M53" s="5527">
        <v>0</v>
      </c>
      <c r="N53" s="5527">
        <v>0</v>
      </c>
      <c r="O53" s="5527"/>
      <c r="P53" s="5527"/>
      <c r="Q53" s="5523" t="s">
        <v>5378</v>
      </c>
      <c r="R53" s="5603"/>
      <c r="S53" s="5603"/>
      <c r="T53" s="5631"/>
      <c r="U53" s="5603"/>
      <c r="V53" s="5603"/>
      <c r="W53" s="5603"/>
      <c r="X53" s="5603"/>
      <c r="Y53" s="5603"/>
      <c r="Z53" s="5603"/>
      <c r="AA53" s="5603"/>
      <c r="AB53" s="5632">
        <f t="shared" si="30"/>
      </c>
      <c r="AC53" s="5544">
        <f t="shared" si="26"/>
      </c>
      <c r="AD53" s="5535">
        <f t="shared" si="1"/>
      </c>
      <c r="AE53" s="5545">
        <f t="shared" si="34"/>
      </c>
      <c r="AF53" s="5633">
        <f>VLOOKUP(C53,'Data Products'!$A:$J,10,0)</f>
      </c>
      <c r="AG53" s="5634">
        <f t="shared" si="7"/>
      </c>
      <c r="AH53" s="5538">
        <f t="shared" si="21"/>
      </c>
      <c r="AI53" s="5637"/>
      <c r="AJ53" s="5640"/>
      <c r="AK53" s="5542"/>
      <c r="AL53" s="5541"/>
      <c r="AM53" s="5542"/>
      <c r="AN53" s="5542"/>
    </row>
    <row customHeight="true" hidden="true" ht="18" r="54">
      <c r="A54" s="5625">
        <v>17</v>
      </c>
      <c r="B54" s="5523" t="s">
        <v>5311</v>
      </c>
      <c r="C54" s="5625" t="s">
        <v>5379</v>
      </c>
      <c r="D54" s="5577"/>
      <c r="E54" s="5549"/>
      <c r="F54" s="5527">
        <v>0</v>
      </c>
      <c r="G54" s="5543">
        <v>0</v>
      </c>
      <c r="H54" s="5628"/>
      <c r="I54" s="5629">
        <f>VLOOKUP(C54,'Data Products'!$A:$J,2,0)</f>
      </c>
      <c r="J54" s="5589">
        <f t="shared" si="4"/>
      </c>
      <c r="K54" s="5590">
        <v>45856</v>
      </c>
      <c r="L54" s="5531">
        <f t="shared" si="18"/>
      </c>
      <c r="M54" s="5527">
        <v>0</v>
      </c>
      <c r="N54" s="5527">
        <v>0</v>
      </c>
      <c r="O54" s="5527"/>
      <c r="P54" s="5527"/>
      <c r="Q54" s="5523" t="s">
        <v>5378</v>
      </c>
      <c r="R54" s="5603"/>
      <c r="S54" s="5603"/>
      <c r="T54" s="5631"/>
      <c r="U54" s="5603"/>
      <c r="V54" s="5603"/>
      <c r="W54" s="5603"/>
      <c r="X54" s="5603"/>
      <c r="Y54" s="5603"/>
      <c r="Z54" s="5603"/>
      <c r="AA54" s="5603"/>
      <c r="AB54" s="5632">
        <f t="shared" si="30"/>
      </c>
      <c r="AC54" s="5547">
        <f t="shared" si="26"/>
      </c>
      <c r="AD54" s="5535">
        <f t="shared" si="1"/>
      </c>
      <c r="AE54" s="5548">
        <f t="shared" si="34"/>
      </c>
      <c r="AF54" s="5633">
        <f>VLOOKUP(C54,'Data Products'!$A:$J,10,0)</f>
      </c>
      <c r="AG54" s="5634">
        <f t="shared" si="7"/>
      </c>
      <c r="AH54" s="5538">
        <f t="shared" si="21"/>
      </c>
      <c r="AI54" s="5637"/>
      <c r="AJ54" s="5640"/>
      <c r="AK54" s="5542">
        <v>3620</v>
      </c>
      <c r="AL54" s="5541"/>
      <c r="AM54" s="5542"/>
      <c r="AN54" s="5542"/>
    </row>
    <row customHeight="true" hidden="true" ht="18" r="55">
      <c r="A55" s="5625">
        <v>18</v>
      </c>
      <c r="B55" s="5523" t="s">
        <v>5311</v>
      </c>
      <c r="C55" s="5625" t="s">
        <v>5380</v>
      </c>
      <c r="D55" s="5577"/>
      <c r="E55" s="5549"/>
      <c r="F55" s="5527">
        <v>0</v>
      </c>
      <c r="G55" s="5543">
        <v>0</v>
      </c>
      <c r="H55" s="5628"/>
      <c r="I55" s="5629">
        <f>VLOOKUP(C55,'Data Products'!$A:$J,2,0)</f>
      </c>
      <c r="J55" s="5589">
        <f t="shared" si="4"/>
      </c>
      <c r="K55" s="5590">
        <v>45857</v>
      </c>
      <c r="L55" s="5531">
        <f t="shared" si="18"/>
      </c>
      <c r="M55" s="5527">
        <v>0</v>
      </c>
      <c r="N55" s="5527">
        <v>0</v>
      </c>
      <c r="O55" s="5527"/>
      <c r="P55" s="5527"/>
      <c r="Q55" s="5523" t="s">
        <v>5378</v>
      </c>
      <c r="R55" s="5603"/>
      <c r="S55" s="5603"/>
      <c r="T55" s="5631"/>
      <c r="U55" s="5603"/>
      <c r="V55" s="5603"/>
      <c r="W55" s="5603"/>
      <c r="X55" s="5603"/>
      <c r="Y55" s="5603"/>
      <c r="Z55" s="5603"/>
      <c r="AA55" s="5603"/>
      <c r="AB55" s="5632">
        <f t="shared" si="30"/>
      </c>
      <c r="AC55" s="5544">
        <f t="shared" si="26"/>
      </c>
      <c r="AD55" s="5535">
        <f t="shared" si="1"/>
      </c>
      <c r="AE55" s="5545">
        <f t="shared" si="34"/>
      </c>
      <c r="AF55" s="5633">
        <f>VLOOKUP(C55,'Data Products'!$A:$J,10,0)</f>
      </c>
      <c r="AG55" s="5634">
        <f t="shared" si="7"/>
      </c>
      <c r="AH55" s="5538">
        <f t="shared" si="21"/>
      </c>
      <c r="AI55" s="5637"/>
      <c r="AJ55" s="5640"/>
      <c r="AK55" s="5542"/>
      <c r="AL55" s="5541"/>
      <c r="AM55" s="5542"/>
      <c r="AN55" s="5542"/>
    </row>
    <row r="56">
      <c r="A56" s="5625">
        <v>19</v>
      </c>
      <c r="B56" s="5523" t="s">
        <v>5292</v>
      </c>
      <c r="C56" s="5625" t="s">
        <v>5381</v>
      </c>
      <c r="D56" s="5586" t="s">
        <v>5382</v>
      </c>
      <c r="E56" s="5586" t="s">
        <v>5382</v>
      </c>
      <c r="F56" s="5527">
        <v>3</v>
      </c>
      <c r="G56" s="5543">
        <v>3</v>
      </c>
      <c r="H56" s="5628"/>
      <c r="I56" s="5629">
        <f>VLOOKUP(C56,'Data Products'!$A:$J,2,0)</f>
      </c>
      <c r="J56" s="5589">
        <f t="shared" si="4"/>
      </c>
      <c r="K56" s="5590">
        <v>45858</v>
      </c>
      <c r="L56" s="5531">
        <f t="shared" si="18"/>
      </c>
      <c r="M56" s="5527">
        <v>0</v>
      </c>
      <c r="N56" s="5527">
        <v>1</v>
      </c>
      <c r="O56" s="5527"/>
      <c r="P56" s="5527"/>
      <c r="Q56" s="5523" t="s">
        <v>5383</v>
      </c>
      <c r="R56" s="5603"/>
      <c r="S56" s="5603"/>
      <c r="T56" s="5631"/>
      <c r="U56" s="5603"/>
      <c r="V56" s="5603"/>
      <c r="W56" s="5603"/>
      <c r="X56" s="5603"/>
      <c r="Y56" s="5603"/>
      <c r="Z56" s="5603"/>
      <c r="AA56" s="5603"/>
      <c r="AB56" s="5632">
        <f t="shared" si="30"/>
      </c>
      <c r="AC56" s="5547">
        <f t="shared" si="26"/>
      </c>
      <c r="AD56" s="5535">
        <f t="shared" si="1"/>
      </c>
      <c r="AE56" s="5548">
        <f t="shared" si="34"/>
      </c>
      <c r="AF56" s="5633">
        <f>VLOOKUP(C56,'Data Products'!$A:$J,10,0)</f>
      </c>
      <c r="AG56" s="5634">
        <f t="shared" si="7"/>
      </c>
      <c r="AH56" s="5538">
        <f t="shared" si="21"/>
      </c>
      <c r="AI56" s="5635" t="s">
        <v>5384</v>
      </c>
      <c r="AJ56" s="5640"/>
      <c r="AK56" s="5542"/>
      <c r="AL56" s="5541"/>
      <c r="AM56" s="5542"/>
      <c r="AN56" s="5542"/>
    </row>
    <row customHeight="true" hidden="true" ht="18" r="57">
      <c r="A57" s="5625">
        <v>20</v>
      </c>
      <c r="B57" s="5523" t="s">
        <v>5311</v>
      </c>
      <c r="C57" s="5625" t="s">
        <v>5385</v>
      </c>
      <c r="D57" s="5586" t="s">
        <v>5386</v>
      </c>
      <c r="E57" s="5586" t="s">
        <v>5386</v>
      </c>
      <c r="F57" s="5527">
        <v>0</v>
      </c>
      <c r="G57" s="5543">
        <v>0</v>
      </c>
      <c r="H57" s="5628"/>
      <c r="I57" s="5629">
        <f>VLOOKUP(C57,'Data Products'!$A:$J,2,0)</f>
      </c>
      <c r="J57" s="5589">
        <f t="shared" si="4"/>
      </c>
      <c r="K57" s="5590">
        <v>45859</v>
      </c>
      <c r="L57" s="5531">
        <f t="shared" si="18"/>
      </c>
      <c r="M57" s="5527">
        <v>0</v>
      </c>
      <c r="N57" s="5527">
        <v>1</v>
      </c>
      <c r="O57" s="5527"/>
      <c r="P57" s="5527"/>
      <c r="Q57" s="5523" t="s">
        <v>5383</v>
      </c>
      <c r="R57" s="5603"/>
      <c r="S57" s="5603"/>
      <c r="T57" s="5631"/>
      <c r="U57" s="5603"/>
      <c r="V57" s="5603"/>
      <c r="W57" s="5603"/>
      <c r="X57" s="5603"/>
      <c r="Y57" s="5603"/>
      <c r="Z57" s="5603"/>
      <c r="AA57" s="5603"/>
      <c r="AB57" s="5632">
        <f t="shared" si="30"/>
      </c>
      <c r="AC57" s="5547">
        <f t="shared" si="26"/>
      </c>
      <c r="AD57" s="5535">
        <f t="shared" si="1"/>
      </c>
      <c r="AE57" s="5548">
        <f t="shared" si="34"/>
      </c>
      <c r="AF57" s="5633">
        <f>VLOOKUP(C57,'Data Products'!$A:$J,10,0)</f>
      </c>
      <c r="AG57" s="5634">
        <f t="shared" si="7"/>
      </c>
      <c r="AH57" s="5538">
        <f t="shared" si="21"/>
      </c>
      <c r="AI57" s="5635" t="s">
        <v>5387</v>
      </c>
      <c r="AJ57" s="5640"/>
      <c r="AK57" s="5542"/>
      <c r="AL57" s="5541"/>
      <c r="AM57" s="5542"/>
      <c r="AN57" s="5542"/>
    </row>
    <row customHeight="true" hidden="true" ht="18" r="58">
      <c r="A58" s="5625">
        <v>21</v>
      </c>
      <c r="B58" s="5523" t="s">
        <v>5311</v>
      </c>
      <c r="C58" s="5625" t="s">
        <v>5388</v>
      </c>
      <c r="D58" s="5586" t="s">
        <v>5389</v>
      </c>
      <c r="E58" s="5586" t="s">
        <v>5389</v>
      </c>
      <c r="F58" s="5527">
        <v>0</v>
      </c>
      <c r="G58" s="5543">
        <v>0</v>
      </c>
      <c r="H58" s="5628"/>
      <c r="I58" s="5629">
        <f>VLOOKUP(C58,'Data Products'!$A:$J,2,0)</f>
      </c>
      <c r="J58" s="5589">
        <f t="shared" si="4"/>
      </c>
      <c r="K58" s="5590">
        <v>45860</v>
      </c>
      <c r="L58" s="5531">
        <f t="shared" si="18"/>
      </c>
      <c r="M58" s="5527">
        <v>0</v>
      </c>
      <c r="N58" s="5527">
        <v>0</v>
      </c>
      <c r="O58" s="5527"/>
      <c r="P58" s="5527"/>
      <c r="Q58" s="5523" t="s">
        <v>5390</v>
      </c>
      <c r="R58" s="5603"/>
      <c r="S58" s="5603"/>
      <c r="T58" s="5631"/>
      <c r="U58" s="5603"/>
      <c r="V58" s="5603"/>
      <c r="W58" s="5603"/>
      <c r="X58" s="5603"/>
      <c r="Y58" s="5603"/>
      <c r="Z58" s="5603"/>
      <c r="AA58" s="5603"/>
      <c r="AB58" s="5632">
        <f t="shared" si="30"/>
      </c>
      <c r="AC58" s="5547">
        <f t="shared" si="26"/>
      </c>
      <c r="AD58" s="5535">
        <f t="shared" si="1"/>
      </c>
      <c r="AE58" s="5548">
        <f t="shared" si="34"/>
      </c>
      <c r="AF58" s="5633">
        <f>VLOOKUP(C58,'Data Products'!$A:$J,10,0)</f>
      </c>
      <c r="AG58" s="5634">
        <f t="shared" si="7"/>
      </c>
      <c r="AH58" s="5538">
        <f t="shared" si="21"/>
      </c>
      <c r="AI58" s="5637"/>
      <c r="AJ58" s="5640"/>
      <c r="AK58" s="5542"/>
      <c r="AL58" s="5541"/>
      <c r="AM58" s="5542"/>
      <c r="AN58" s="5542"/>
    </row>
    <row customHeight="true" hidden="true" ht="18" r="59">
      <c r="A59" s="5625">
        <v>22</v>
      </c>
      <c r="B59" s="5523" t="s">
        <v>5298</v>
      </c>
      <c r="C59" s="5625" t="s">
        <v>5389</v>
      </c>
      <c r="D59" s="5586" t="s">
        <v>5389</v>
      </c>
      <c r="E59" s="5586" t="s">
        <v>5389</v>
      </c>
      <c r="F59" s="5546">
        <v>0</v>
      </c>
      <c r="G59" s="5641">
        <v>0</v>
      </c>
      <c r="H59" s="5628"/>
      <c r="I59" s="5629">
        <f>VLOOKUP(C59,'Data Products'!$A:$J,2,0)</f>
      </c>
      <c r="J59" s="5589">
        <f t="shared" si="4"/>
      </c>
      <c r="K59" s="5590">
        <v>45861</v>
      </c>
      <c r="L59" s="5531">
        <f t="shared" si="18"/>
      </c>
      <c r="M59" s="5527">
        <v>115</v>
      </c>
      <c r="N59" s="5546">
        <v>1825</v>
      </c>
      <c r="O59" s="5527"/>
      <c r="P59" s="5527"/>
      <c r="Q59" s="5523" t="s">
        <v>5391</v>
      </c>
      <c r="R59" s="5603"/>
      <c r="S59" s="5603"/>
      <c r="T59" s="5631"/>
      <c r="U59" s="5603"/>
      <c r="V59" s="5603"/>
      <c r="W59" s="5603"/>
      <c r="X59" s="5603"/>
      <c r="Y59" s="5603"/>
      <c r="Z59" s="5603"/>
      <c r="AA59" s="5603"/>
      <c r="AB59" s="5632">
        <f t="shared" si="30"/>
      </c>
      <c r="AC59" s="5547">
        <f t="shared" si="26"/>
      </c>
      <c r="AD59" s="5535">
        <f t="shared" si="1"/>
      </c>
      <c r="AE59" s="5548">
        <f t="shared" si="34"/>
      </c>
      <c r="AF59" s="5633">
        <f>VLOOKUP(C59,'Data Products'!$A:$J,10,0)</f>
      </c>
      <c r="AG59" s="5634">
        <f t="shared" si="7"/>
      </c>
      <c r="AH59" s="5538"/>
      <c r="AI59" s="5635" t="s">
        <v>5392</v>
      </c>
      <c r="AJ59" s="5640"/>
      <c r="AK59" s="5542"/>
      <c r="AL59" s="5541"/>
      <c r="AM59" s="5542"/>
      <c r="AN59" s="5542"/>
    </row>
    <row customHeight="true" hidden="true" ht="18" r="60">
      <c r="A60" s="5625">
        <v>23</v>
      </c>
      <c r="B60" s="5523" t="s">
        <v>5311</v>
      </c>
      <c r="C60" s="5625" t="s">
        <v>5393</v>
      </c>
      <c r="D60" s="5645"/>
      <c r="E60" s="5645"/>
      <c r="F60" s="5527">
        <v>0</v>
      </c>
      <c r="G60" s="5543">
        <v>0</v>
      </c>
      <c r="H60" s="5628"/>
      <c r="I60" s="5629">
        <f>VLOOKUP(C60,'Data Products'!$A:$J,2,0)</f>
      </c>
      <c r="J60" s="5589">
        <f t="shared" si="4"/>
      </c>
      <c r="K60" s="5590">
        <v>45862</v>
      </c>
      <c r="L60" s="5531">
        <f t="shared" si="18"/>
      </c>
      <c r="M60" s="5527">
        <v>0</v>
      </c>
      <c r="N60" s="5527">
        <v>0</v>
      </c>
      <c r="O60" s="5527"/>
      <c r="P60" s="5527"/>
      <c r="Q60" s="5523" t="s">
        <v>5394</v>
      </c>
      <c r="R60" s="5603"/>
      <c r="S60" s="5603"/>
      <c r="T60" s="5631"/>
      <c r="U60" s="5603"/>
      <c r="V60" s="5603"/>
      <c r="W60" s="5603"/>
      <c r="X60" s="5603"/>
      <c r="Y60" s="5603"/>
      <c r="Z60" s="5603"/>
      <c r="AA60" s="5603"/>
      <c r="AB60" s="5632">
        <f t="shared" si="30"/>
      </c>
      <c r="AC60" s="5547">
        <f t="shared" si="26"/>
      </c>
      <c r="AD60" s="5535">
        <f t="shared" si="1"/>
      </c>
      <c r="AE60" s="5548">
        <f t="shared" si="34"/>
      </c>
      <c r="AF60" s="5633">
        <f>VLOOKUP(C60,'Data Products'!$A:$J,10,0)</f>
      </c>
      <c r="AG60" s="5634">
        <f t="shared" si="7"/>
      </c>
      <c r="AH60" s="5538">
        <f t="shared" ref="AH60:AH75" si="22">IF(J60&lt;=90,F60,0)</f>
      </c>
      <c r="AI60" s="5637"/>
      <c r="AJ60" s="5640"/>
      <c r="AK60" s="5542"/>
      <c r="AL60" s="5541"/>
      <c r="AM60" s="5542"/>
      <c r="AN60" s="5542"/>
    </row>
    <row customHeight="true" hidden="true" ht="18" r="61">
      <c r="A61" s="5625">
        <v>24</v>
      </c>
      <c r="B61" s="5523" t="s">
        <v>5311</v>
      </c>
      <c r="C61" s="5625" t="s">
        <v>5395</v>
      </c>
      <c r="D61" s="5645"/>
      <c r="E61" s="5645"/>
      <c r="F61" s="5527">
        <v>0</v>
      </c>
      <c r="G61" s="5543">
        <v>0</v>
      </c>
      <c r="H61" s="5628"/>
      <c r="I61" s="5629">
        <f>VLOOKUP(C61,'Data Products'!$A:$J,2,0)</f>
      </c>
      <c r="J61" s="5589">
        <f t="shared" si="4"/>
      </c>
      <c r="K61" s="5590">
        <v>45863</v>
      </c>
      <c r="L61" s="5531">
        <f t="shared" si="18"/>
      </c>
      <c r="M61" s="5527">
        <v>0</v>
      </c>
      <c r="N61" s="5527">
        <v>0</v>
      </c>
      <c r="O61" s="5527"/>
      <c r="P61" s="5527"/>
      <c r="Q61" s="5523" t="s">
        <v>5355</v>
      </c>
      <c r="R61" s="5603"/>
      <c r="S61" s="5603"/>
      <c r="T61" s="5631"/>
      <c r="U61" s="5603"/>
      <c r="V61" s="5603"/>
      <c r="W61" s="5603"/>
      <c r="X61" s="5603"/>
      <c r="Y61" s="5603"/>
      <c r="Z61" s="5603"/>
      <c r="AA61" s="5603"/>
      <c r="AB61" s="5632">
        <f t="shared" si="30"/>
      </c>
      <c r="AC61" s="5547">
        <f t="shared" si="26"/>
      </c>
      <c r="AD61" s="5535">
        <f t="shared" si="1"/>
      </c>
      <c r="AE61" s="5548">
        <f t="shared" si="34"/>
      </c>
      <c r="AF61" s="5633">
        <f>VLOOKUP(C61,'Data Products'!$A:$J,10,0)</f>
      </c>
      <c r="AG61" s="5634">
        <f t="shared" si="7"/>
      </c>
      <c r="AH61" s="5538">
        <f t="shared" si="22"/>
      </c>
      <c r="AI61" s="5637"/>
      <c r="AJ61" s="5640"/>
      <c r="AK61" s="5542"/>
      <c r="AL61" s="5541"/>
      <c r="AM61" s="5542"/>
      <c r="AN61" s="5542"/>
    </row>
    <row customHeight="true" hidden="true" ht="18" r="62">
      <c r="A62" s="5625">
        <v>25</v>
      </c>
      <c r="B62" s="5523" t="s">
        <v>5311</v>
      </c>
      <c r="C62" s="5625" t="s">
        <v>5396</v>
      </c>
      <c r="D62" s="5645"/>
      <c r="E62" s="5645"/>
      <c r="F62" s="5527">
        <v>0</v>
      </c>
      <c r="G62" s="5543">
        <v>0</v>
      </c>
      <c r="H62" s="5628"/>
      <c r="I62" s="5629">
        <f>VLOOKUP(C62,'Data Products'!$A:$J,2,0)</f>
      </c>
      <c r="J62" s="5589">
        <f t="shared" si="4"/>
      </c>
      <c r="K62" s="5590">
        <v>45864</v>
      </c>
      <c r="L62" s="5531">
        <f t="shared" si="18"/>
      </c>
      <c r="M62" s="5527">
        <v>0</v>
      </c>
      <c r="N62" s="5527">
        <v>0</v>
      </c>
      <c r="O62" s="5527"/>
      <c r="P62" s="5527"/>
      <c r="Q62" s="5523" t="s">
        <v>5355</v>
      </c>
      <c r="R62" s="5603"/>
      <c r="S62" s="5603"/>
      <c r="T62" s="5631"/>
      <c r="U62" s="5603"/>
      <c r="V62" s="5603"/>
      <c r="W62" s="5603"/>
      <c r="X62" s="5603"/>
      <c r="Y62" s="5603"/>
      <c r="Z62" s="5603"/>
      <c r="AA62" s="5603"/>
      <c r="AB62" s="5632">
        <f t="shared" si="30"/>
      </c>
      <c r="AC62" s="5547">
        <f t="shared" si="26"/>
      </c>
      <c r="AD62" s="5535">
        <f t="shared" si="1"/>
      </c>
      <c r="AE62" s="5548">
        <f t="shared" si="34"/>
      </c>
      <c r="AF62" s="5633">
        <f>VLOOKUP(C62,'Data Products'!$A:$J,10,0)</f>
      </c>
      <c r="AG62" s="5634">
        <f t="shared" si="7"/>
      </c>
      <c r="AH62" s="5538">
        <f t="shared" si="22"/>
      </c>
      <c r="AI62" s="5637"/>
      <c r="AJ62" s="5640"/>
      <c r="AK62" s="5542"/>
      <c r="AL62" s="5541"/>
      <c r="AM62" s="5542"/>
      <c r="AN62" s="5542"/>
    </row>
    <row customHeight="true" hidden="true" ht="18" r="63">
      <c r="A63" s="5625">
        <v>26</v>
      </c>
      <c r="B63" s="5523" t="s">
        <v>5311</v>
      </c>
      <c r="C63" s="5625" t="s">
        <v>5397</v>
      </c>
      <c r="D63" s="5645"/>
      <c r="E63" s="5645"/>
      <c r="F63" s="5527">
        <v>0</v>
      </c>
      <c r="G63" s="5543">
        <v>0</v>
      </c>
      <c r="H63" s="5628" t="s">
        <v>5398</v>
      </c>
      <c r="I63" s="5629">
        <f>VLOOKUP(C63,'Data Products'!$A:$J,2,0)</f>
      </c>
      <c r="J63" s="5589">
        <f t="shared" si="4"/>
      </c>
      <c r="K63" s="5590">
        <v>45865</v>
      </c>
      <c r="L63" s="5531">
        <f t="shared" si="18"/>
      </c>
      <c r="M63" s="5527">
        <v>0</v>
      </c>
      <c r="N63" s="5527">
        <v>0</v>
      </c>
      <c r="O63" s="5527"/>
      <c r="P63" s="5527"/>
      <c r="Q63" s="5523" t="s">
        <v>5399</v>
      </c>
      <c r="R63" s="5603"/>
      <c r="S63" s="5603"/>
      <c r="T63" s="5646"/>
      <c r="U63" s="5603"/>
      <c r="V63" s="5603"/>
      <c r="W63" s="5603"/>
      <c r="X63" s="5603"/>
      <c r="Y63" s="5603"/>
      <c r="Z63" s="5603"/>
      <c r="AA63" s="5603"/>
      <c r="AB63" s="5632">
        <f t="shared" si="30"/>
      </c>
      <c r="AC63" s="5547">
        <f t="shared" si="26"/>
      </c>
      <c r="AD63" s="5535">
        <f t="shared" si="1"/>
      </c>
      <c r="AE63" s="5548">
        <f t="shared" si="34"/>
      </c>
      <c r="AF63" s="5633">
        <f>VLOOKUP(C63,'Data Products'!$A:$J,10,0)</f>
      </c>
      <c r="AG63" s="5634">
        <f t="shared" si="7"/>
      </c>
      <c r="AH63" s="5538">
        <f t="shared" si="22"/>
      </c>
      <c r="AI63" s="5637"/>
      <c r="AJ63" s="5640"/>
      <c r="AK63" s="5542">
        <v>50</v>
      </c>
      <c r="AL63" s="5541"/>
      <c r="AM63" s="5542"/>
      <c r="AN63" s="5542"/>
    </row>
    <row customHeight="true" hidden="true" ht="18" r="64">
      <c r="A64" s="5625">
        <v>27</v>
      </c>
      <c r="B64" s="5523" t="s">
        <v>5311</v>
      </c>
      <c r="C64" s="5625" t="s">
        <v>5400</v>
      </c>
      <c r="D64" s="5645"/>
      <c r="E64" s="5645"/>
      <c r="F64" s="5527">
        <v>0</v>
      </c>
      <c r="G64" s="5543">
        <v>0</v>
      </c>
      <c r="H64" s="5628"/>
      <c r="I64" s="5629">
        <f>VLOOKUP(C64,'Data Products'!$A:$J,2,0)</f>
      </c>
      <c r="J64" s="5589">
        <f t="shared" si="4"/>
      </c>
      <c r="K64" s="5590">
        <v>45866</v>
      </c>
      <c r="L64" s="5531">
        <f t="shared" si="18"/>
      </c>
      <c r="M64" s="5527">
        <v>0</v>
      </c>
      <c r="N64" s="5527">
        <v>0</v>
      </c>
      <c r="O64" s="5527"/>
      <c r="P64" s="5527"/>
      <c r="Q64" s="5523" t="s">
        <v>5399</v>
      </c>
      <c r="R64" s="5599"/>
      <c r="S64" s="5599"/>
      <c r="T64" s="5646"/>
      <c r="U64" s="5603"/>
      <c r="V64" s="5599"/>
      <c r="W64" s="5599"/>
      <c r="X64" s="5599"/>
      <c r="Y64" s="5599"/>
      <c r="Z64" s="5599"/>
      <c r="AA64" s="5599"/>
      <c r="AB64" s="5632">
        <f t="shared" si="30"/>
      </c>
      <c r="AC64" s="5547">
        <f t="shared" si="26"/>
      </c>
      <c r="AD64" s="5535">
        <f t="shared" si="1"/>
      </c>
      <c r="AE64" s="5548">
        <f t="shared" si="34"/>
      </c>
      <c r="AF64" s="5633">
        <f>VLOOKUP(C64,'Data Products'!$A:$J,10,0)</f>
      </c>
      <c r="AG64" s="5634">
        <f t="shared" si="7"/>
      </c>
      <c r="AH64" s="5538">
        <f t="shared" si="22"/>
      </c>
      <c r="AI64" s="5637"/>
      <c r="AJ64" s="5640"/>
      <c r="AK64" s="5542">
        <v>80</v>
      </c>
      <c r="AL64" s="5541"/>
      <c r="AM64" s="5542"/>
      <c r="AN64" s="5542"/>
    </row>
    <row customHeight="true" hidden="true" ht="18" r="65">
      <c r="A65" s="5625">
        <v>28</v>
      </c>
      <c r="B65" s="5523" t="s">
        <v>5311</v>
      </c>
      <c r="C65" s="5625" t="s">
        <v>5401</v>
      </c>
      <c r="D65" s="5645"/>
      <c r="E65" s="5645"/>
      <c r="F65" s="5527">
        <v>0</v>
      </c>
      <c r="G65" s="5543">
        <v>0</v>
      </c>
      <c r="H65" s="5628"/>
      <c r="I65" s="5629">
        <f>VLOOKUP(C65,'Data Products'!$A:$J,2,0)</f>
      </c>
      <c r="J65" s="5589">
        <f t="shared" si="4"/>
      </c>
      <c r="K65" s="5590">
        <v>45867</v>
      </c>
      <c r="L65" s="5531">
        <f t="shared" si="18"/>
      </c>
      <c r="M65" s="5527">
        <v>0</v>
      </c>
      <c r="N65" s="5527">
        <v>0</v>
      </c>
      <c r="O65" s="5527"/>
      <c r="P65" s="5527"/>
      <c r="Q65" s="5523" t="s">
        <v>5399</v>
      </c>
      <c r="R65" s="5599"/>
      <c r="S65" s="5599"/>
      <c r="T65" s="5631"/>
      <c r="U65" s="5603"/>
      <c r="V65" s="5599"/>
      <c r="W65" s="5599"/>
      <c r="X65" s="5599"/>
      <c r="Y65" s="5599"/>
      <c r="Z65" s="5599"/>
      <c r="AA65" s="5599"/>
      <c r="AB65" s="5632">
        <f t="shared" si="30"/>
      </c>
      <c r="AC65" s="5544">
        <f t="shared" si="26"/>
      </c>
      <c r="AD65" s="5535">
        <f t="shared" si="1"/>
      </c>
      <c r="AE65" s="5545">
        <f t="shared" si="34"/>
      </c>
      <c r="AF65" s="5633">
        <f>VLOOKUP(C65,'Data Products'!$A:$J,10,0)</f>
      </c>
      <c r="AG65" s="5634">
        <f t="shared" si="7"/>
      </c>
      <c r="AH65" s="5538">
        <f t="shared" si="22"/>
      </c>
      <c r="AI65" s="5637"/>
      <c r="AJ65" s="5640"/>
      <c r="AK65" s="5542">
        <v>60</v>
      </c>
      <c r="AL65" s="5541"/>
      <c r="AM65" s="5542"/>
      <c r="AN65" s="5542"/>
    </row>
    <row customHeight="true" hidden="true" ht="18" r="66">
      <c r="A66" s="5625">
        <v>29</v>
      </c>
      <c r="B66" s="5523" t="s">
        <v>5311</v>
      </c>
      <c r="C66" s="5625" t="s">
        <v>5402</v>
      </c>
      <c r="D66" s="5645"/>
      <c r="E66" s="5645"/>
      <c r="F66" s="5527">
        <v>0</v>
      </c>
      <c r="G66" s="5543">
        <v>0</v>
      </c>
      <c r="H66" s="5628" t="s">
        <v>5403</v>
      </c>
      <c r="I66" s="5629">
        <f>VLOOKUP(C66,'Data Products'!$A:$J,2,0)</f>
      </c>
      <c r="J66" s="5589">
        <f t="shared" si="4"/>
      </c>
      <c r="K66" s="5590">
        <v>45868</v>
      </c>
      <c r="L66" s="5531">
        <f t="shared" si="18"/>
      </c>
      <c r="M66" s="5527">
        <v>0</v>
      </c>
      <c r="N66" s="5527">
        <v>0</v>
      </c>
      <c r="O66" s="5527"/>
      <c r="P66" s="5527"/>
      <c r="Q66" s="5523" t="s">
        <v>5399</v>
      </c>
      <c r="R66" s="5599"/>
      <c r="S66" s="5599"/>
      <c r="T66" s="5631"/>
      <c r="U66" s="5603"/>
      <c r="V66" s="5599"/>
      <c r="W66" s="5599"/>
      <c r="X66" s="5599"/>
      <c r="Y66" s="5599"/>
      <c r="Z66" s="5599"/>
      <c r="AA66" s="5599"/>
      <c r="AB66" s="5632">
        <f t="shared" si="30"/>
      </c>
      <c r="AC66" s="5544">
        <f t="shared" si="26"/>
      </c>
      <c r="AD66" s="5535">
        <f t="shared" si="1"/>
      </c>
      <c r="AE66" s="5545">
        <f t="shared" si="34"/>
      </c>
      <c r="AF66" s="5633">
        <f>VLOOKUP(C66,'Data Products'!$A:$J,10,0)</f>
      </c>
      <c r="AG66" s="5634">
        <f t="shared" si="7"/>
      </c>
      <c r="AH66" s="5538">
        <f t="shared" si="22"/>
      </c>
      <c r="AI66" s="5637"/>
      <c r="AJ66" s="5640"/>
      <c r="AK66" s="5542">
        <v>40</v>
      </c>
      <c r="AL66" s="5541"/>
      <c r="AM66" s="5542"/>
      <c r="AN66" s="5542"/>
    </row>
    <row customHeight="true" hidden="true" ht="18" r="67">
      <c r="A67" s="5625">
        <v>30</v>
      </c>
      <c r="B67" s="5523" t="s">
        <v>5311</v>
      </c>
      <c r="C67" s="5625" t="s">
        <v>5404</v>
      </c>
      <c r="D67" s="5645"/>
      <c r="E67" s="5645"/>
      <c r="F67" s="5527">
        <v>0</v>
      </c>
      <c r="G67" s="5527">
        <v>0</v>
      </c>
      <c r="H67" s="5628"/>
      <c r="I67" s="5629">
        <f>VLOOKUP(C67,'Data Products'!$A:$J,2,0)</f>
      </c>
      <c r="J67" s="5589">
        <f t="shared" si="4"/>
      </c>
      <c r="K67" s="5590">
        <v>45869</v>
      </c>
      <c r="L67" s="5531">
        <f t="shared" si="18"/>
      </c>
      <c r="M67" s="5527">
        <v>0</v>
      </c>
      <c r="N67" s="5527">
        <v>0</v>
      </c>
      <c r="O67" s="5527"/>
      <c r="P67" s="5527"/>
      <c r="Q67" s="5523" t="s">
        <v>5399</v>
      </c>
      <c r="R67" s="5599"/>
      <c r="S67" s="5599"/>
      <c r="T67" s="5631"/>
      <c r="U67" s="5603"/>
      <c r="V67" s="5599"/>
      <c r="W67" s="5599"/>
      <c r="X67" s="5599"/>
      <c r="Y67" s="5599"/>
      <c r="Z67" s="5599"/>
      <c r="AA67" s="5599"/>
      <c r="AB67" s="5632">
        <f t="shared" si="30"/>
      </c>
      <c r="AC67" s="5544">
        <f t="shared" si="26"/>
      </c>
      <c r="AD67" s="5535">
        <f t="shared" si="1"/>
      </c>
      <c r="AE67" s="5545">
        <f t="shared" si="34"/>
      </c>
      <c r="AF67" s="5633">
        <f>VLOOKUP(C67,'Data Products'!$A:$J,10,0)</f>
      </c>
      <c r="AG67" s="5634">
        <f t="shared" si="7"/>
      </c>
      <c r="AH67" s="5538">
        <f t="shared" si="22"/>
      </c>
      <c r="AI67" s="5637"/>
      <c r="AJ67" s="5640"/>
      <c r="AK67" s="5542"/>
      <c r="AL67" s="5541"/>
      <c r="AM67" s="5542"/>
      <c r="AN67" s="5542"/>
    </row>
    <row customHeight="true" hidden="true" ht="18" r="68">
      <c r="A68" s="5625">
        <v>31</v>
      </c>
      <c r="B68" s="5523" t="s">
        <v>5311</v>
      </c>
      <c r="C68" s="5625" t="s">
        <v>5405</v>
      </c>
      <c r="D68" s="5645"/>
      <c r="E68" s="5645"/>
      <c r="F68" s="5527">
        <v>0</v>
      </c>
      <c r="G68" s="5527">
        <v>0</v>
      </c>
      <c r="H68" s="5628"/>
      <c r="I68" s="5629">
        <f>VLOOKUP(C68,'Data Products'!$A:$J,2,0)</f>
      </c>
      <c r="J68" s="5589">
        <f t="shared" si="4"/>
      </c>
      <c r="K68" s="5590">
        <v>45870</v>
      </c>
      <c r="L68" s="5531">
        <f t="shared" si="18"/>
      </c>
      <c r="M68" s="5527">
        <v>0</v>
      </c>
      <c r="N68" s="5527">
        <v>0</v>
      </c>
      <c r="O68" s="5527"/>
      <c r="P68" s="5527"/>
      <c r="Q68" s="5523" t="s">
        <v>5399</v>
      </c>
      <c r="R68" s="5599"/>
      <c r="S68" s="5599"/>
      <c r="T68" s="5631"/>
      <c r="U68" s="5603"/>
      <c r="V68" s="5599"/>
      <c r="W68" s="5599"/>
      <c r="X68" s="5599"/>
      <c r="Y68" s="5599"/>
      <c r="Z68" s="5599"/>
      <c r="AA68" s="5599"/>
      <c r="AB68" s="5632">
        <f t="shared" si="30"/>
      </c>
      <c r="AC68" s="5547">
        <f t="shared" si="26"/>
      </c>
      <c r="AD68" s="5535">
        <f t="shared" si="1"/>
      </c>
      <c r="AE68" s="5548">
        <f t="shared" si="34"/>
      </c>
      <c r="AF68" s="5633">
        <f>VLOOKUP(C68,'Data Products'!$A:$J,10,0)</f>
      </c>
      <c r="AG68" s="5634">
        <f t="shared" si="7"/>
      </c>
      <c r="AH68" s="5538">
        <f t="shared" si="22"/>
      </c>
      <c r="AI68" s="5637"/>
      <c r="AJ68" s="5640"/>
      <c r="AK68" s="5542"/>
      <c r="AL68" s="5541"/>
      <c r="AM68" s="5542"/>
      <c r="AN68" s="5542"/>
    </row>
    <row customHeight="true" hidden="true" ht="18" r="69">
      <c r="A69" s="5625">
        <v>32</v>
      </c>
      <c r="B69" s="5523" t="s">
        <v>5311</v>
      </c>
      <c r="C69" s="5625" t="s">
        <v>5406</v>
      </c>
      <c r="D69" s="5645"/>
      <c r="E69" s="5645"/>
      <c r="F69" s="5527">
        <v>0</v>
      </c>
      <c r="G69" s="5543">
        <v>0</v>
      </c>
      <c r="H69" s="5628"/>
      <c r="I69" s="5629">
        <f>VLOOKUP(C69,'Data Products'!$A:$J,2,0)</f>
      </c>
      <c r="J69" s="5589">
        <f t="shared" si="4"/>
      </c>
      <c r="K69" s="5590">
        <v>45871</v>
      </c>
      <c r="L69" s="5531">
        <f t="shared" si="18"/>
      </c>
      <c r="M69" s="5527">
        <v>0</v>
      </c>
      <c r="N69" s="5527">
        <v>0</v>
      </c>
      <c r="O69" s="5527"/>
      <c r="P69" s="5527"/>
      <c r="Q69" s="5523" t="s">
        <v>5407</v>
      </c>
      <c r="R69" s="5599"/>
      <c r="S69" s="5599"/>
      <c r="T69" s="5631"/>
      <c r="U69" s="5603"/>
      <c r="V69" s="5599"/>
      <c r="W69" s="5599"/>
      <c r="X69" s="5599"/>
      <c r="Y69" s="5599"/>
      <c r="Z69" s="5599"/>
      <c r="AA69" s="5599"/>
      <c r="AB69" s="5632">
        <f t="shared" si="30"/>
      </c>
      <c r="AC69" s="5544">
        <f t="shared" si="26"/>
      </c>
      <c r="AD69" s="5535">
        <f t="shared" si="1"/>
      </c>
      <c r="AE69" s="5545">
        <f t="shared" si="34"/>
      </c>
      <c r="AF69" s="5633">
        <f>VLOOKUP(C69,'Data Products'!$A:$J,10,0)</f>
      </c>
      <c r="AG69" s="5634">
        <f t="shared" si="7"/>
      </c>
      <c r="AH69" s="5538">
        <f t="shared" si="22"/>
      </c>
      <c r="AI69" s="5637"/>
      <c r="AJ69" s="5640"/>
      <c r="AK69" s="5542"/>
      <c r="AL69" s="5541"/>
      <c r="AM69" s="5542"/>
      <c r="AN69" s="5542"/>
    </row>
    <row customHeight="true" hidden="true" ht="18" r="70">
      <c r="A70" s="5625">
        <v>33</v>
      </c>
      <c r="B70" s="5523" t="s">
        <v>5311</v>
      </c>
      <c r="C70" s="5625" t="s">
        <v>5408</v>
      </c>
      <c r="D70" s="5645"/>
      <c r="E70" s="5645"/>
      <c r="F70" s="5527">
        <v>0</v>
      </c>
      <c r="G70" s="5543">
        <v>0</v>
      </c>
      <c r="H70" s="5628"/>
      <c r="I70" s="5629">
        <f>VLOOKUP(C70,'Data Products'!$A:$J,2,0)</f>
      </c>
      <c r="J70" s="5589">
        <f t="shared" si="4"/>
      </c>
      <c r="K70" s="5590">
        <v>45872</v>
      </c>
      <c r="L70" s="5531">
        <f t="shared" si="18"/>
      </c>
      <c r="M70" s="5527">
        <v>0</v>
      </c>
      <c r="N70" s="5527">
        <v>0</v>
      </c>
      <c r="O70" s="5527"/>
      <c r="P70" s="5527"/>
      <c r="Q70" s="5523" t="s">
        <v>5407</v>
      </c>
      <c r="R70" s="5599"/>
      <c r="S70" s="5599"/>
      <c r="T70" s="5631"/>
      <c r="U70" s="5603"/>
      <c r="V70" s="5599"/>
      <c r="W70" s="5599"/>
      <c r="X70" s="5599"/>
      <c r="Y70" s="5599"/>
      <c r="Z70" s="5599"/>
      <c r="AA70" s="5599"/>
      <c r="AB70" s="5632">
        <f t="shared" si="30"/>
      </c>
      <c r="AC70" s="5544">
        <f t="shared" si="26"/>
      </c>
      <c r="AD70" s="5535">
        <f t="shared" si="1"/>
      </c>
      <c r="AE70" s="5545">
        <f t="shared" si="34"/>
      </c>
      <c r="AF70" s="5633">
        <f>VLOOKUP(C70,'Data Products'!$A:$J,10,0)</f>
      </c>
      <c r="AG70" s="5634">
        <f t="shared" si="7"/>
      </c>
      <c r="AH70" s="5538">
        <f t="shared" si="22"/>
      </c>
      <c r="AI70" s="5637"/>
      <c r="AJ70" s="5640"/>
      <c r="AK70" s="5542"/>
      <c r="AL70" s="5541"/>
      <c r="AM70" s="5542"/>
      <c r="AN70" s="5542"/>
    </row>
    <row customHeight="true" hidden="true" ht="18" r="71">
      <c r="A71" s="5625">
        <v>34</v>
      </c>
      <c r="B71" s="5552" t="s">
        <v>5311</v>
      </c>
      <c r="C71" s="5553" t="s">
        <v>5409</v>
      </c>
      <c r="D71" s="5645"/>
      <c r="E71" s="5645"/>
      <c r="F71" s="5527">
        <v>0</v>
      </c>
      <c r="G71" s="5543">
        <v>0</v>
      </c>
      <c r="H71" s="5628"/>
      <c r="I71" s="5629">
        <f>VLOOKUP(C71,'Data Products'!$A:$J,2,0)</f>
      </c>
      <c r="J71" s="5589">
        <f t="shared" si="4"/>
      </c>
      <c r="K71" s="5590">
        <v>45873</v>
      </c>
      <c r="L71" s="5531">
        <f t="shared" si="18"/>
      </c>
      <c r="M71" s="5527">
        <v>0</v>
      </c>
      <c r="N71" s="5527">
        <v>0</v>
      </c>
      <c r="O71" s="5557"/>
      <c r="P71" s="5557"/>
      <c r="Q71" s="5523" t="s">
        <v>5407</v>
      </c>
      <c r="R71" s="5599"/>
      <c r="S71" s="5599"/>
      <c r="T71" s="5631"/>
      <c r="U71" s="5599"/>
      <c r="V71" s="5599"/>
      <c r="W71" s="5599"/>
      <c r="X71" s="5599"/>
      <c r="Y71" s="5599"/>
      <c r="Z71" s="5599"/>
      <c r="AA71" s="5599"/>
      <c r="AB71" s="5632">
        <f t="shared" si="30"/>
      </c>
      <c r="AC71" s="5544">
        <f t="shared" si="26"/>
      </c>
      <c r="AD71" s="5535">
        <f t="shared" si="1"/>
      </c>
      <c r="AE71" s="5545">
        <f t="shared" si="34"/>
      </c>
      <c r="AF71" s="5633">
        <f>VLOOKUP(C71,'Data Products'!$A:$J,10,0)</f>
      </c>
      <c r="AG71" s="5634">
        <f t="shared" si="7"/>
      </c>
      <c r="AH71" s="5538">
        <f t="shared" si="22"/>
      </c>
      <c r="AI71" s="5637"/>
      <c r="AJ71" s="5640"/>
      <c r="AK71" s="5542"/>
      <c r="AL71" s="5541"/>
      <c r="AM71" s="5542"/>
      <c r="AN71" s="5542"/>
    </row>
    <row customHeight="true" hidden="true" ht="18" r="72">
      <c r="A72" s="5625">
        <v>35</v>
      </c>
      <c r="B72" s="5625" t="s">
        <v>5292</v>
      </c>
      <c r="C72" s="5625" t="s">
        <v>5410</v>
      </c>
      <c r="D72" s="5586" t="s">
        <v>5411</v>
      </c>
      <c r="E72" s="5586" t="s">
        <v>5411</v>
      </c>
      <c r="F72" s="5627">
        <v>0</v>
      </c>
      <c r="G72" s="5627">
        <v>0</v>
      </c>
      <c r="H72" s="5647"/>
      <c r="I72" s="5629">
        <f>VLOOKUP(C72,'Data Products'!$A:$J,2,0)</f>
      </c>
      <c r="J72" s="5589">
        <f t="shared" si="4"/>
      </c>
      <c r="K72" s="5590">
        <v>45874</v>
      </c>
      <c r="L72" s="5531">
        <f t="shared" si="18"/>
      </c>
      <c r="M72" s="5557">
        <v>0</v>
      </c>
      <c r="N72" s="5557">
        <v>63</v>
      </c>
      <c r="O72" s="5527"/>
      <c r="P72" s="5527"/>
      <c r="Q72" s="5552" t="s">
        <v>5412</v>
      </c>
      <c r="R72" s="5599"/>
      <c r="S72" s="5599"/>
      <c r="T72" s="5631"/>
      <c r="U72" s="5599"/>
      <c r="V72" s="5599"/>
      <c r="W72" s="5599"/>
      <c r="X72" s="5599"/>
      <c r="Y72" s="5599"/>
      <c r="Z72" s="5599"/>
      <c r="AA72" s="5599"/>
      <c r="AB72" s="5632">
        <f t="shared" si="30"/>
      </c>
      <c r="AC72" s="5547">
        <f t="shared" si="26"/>
      </c>
      <c r="AD72" s="5535">
        <f t="shared" si="1"/>
      </c>
      <c r="AE72" s="5548">
        <f t="shared" si="34"/>
      </c>
      <c r="AF72" s="5633">
        <f>VLOOKUP(C72,'Data Products'!$A:$J,10,0)</f>
      </c>
      <c r="AG72" s="5634">
        <f t="shared" si="7"/>
      </c>
      <c r="AH72" s="5538">
        <f t="shared" si="22"/>
      </c>
      <c r="AI72" s="5637"/>
      <c r="AJ72" s="5640"/>
      <c r="AK72" s="5542">
        <v>50</v>
      </c>
      <c r="AL72" s="5541"/>
      <c r="AM72" s="5542"/>
      <c r="AN72" s="5542"/>
    </row>
    <row customHeight="true" hidden="true" ht="18" r="73">
      <c r="A73" s="5625">
        <v>36</v>
      </c>
      <c r="B73" s="5642" t="s">
        <v>5361</v>
      </c>
      <c r="C73" s="5648" t="s">
        <v>5413</v>
      </c>
      <c r="D73" s="5645"/>
      <c r="E73" s="5645"/>
      <c r="F73" s="5649">
        <v>0</v>
      </c>
      <c r="G73" s="5543">
        <v>0</v>
      </c>
      <c r="H73" s="5628"/>
      <c r="I73" s="5629">
        <f>VLOOKUP(C73,'Data Products'!$A:$J,2,0)</f>
      </c>
      <c r="J73" s="5589">
        <f t="shared" si="4"/>
      </c>
      <c r="K73" s="5590">
        <v>45875</v>
      </c>
      <c r="L73" s="5531">
        <f t="shared" si="18"/>
      </c>
      <c r="M73" s="5527">
        <v>0</v>
      </c>
      <c r="N73" s="5527">
        <v>0</v>
      </c>
      <c r="O73" s="5649"/>
      <c r="P73" s="5649"/>
      <c r="Q73" s="5523" t="s">
        <v>5412</v>
      </c>
      <c r="R73" s="5599"/>
      <c r="S73" s="5599"/>
      <c r="T73" s="5631"/>
      <c r="U73" s="5599"/>
      <c r="V73" s="5599"/>
      <c r="W73" s="5599"/>
      <c r="X73" s="5599"/>
      <c r="Y73" s="5599"/>
      <c r="Z73" s="5599"/>
      <c r="AA73" s="5599"/>
      <c r="AB73" s="5632">
        <f t="shared" si="30"/>
      </c>
      <c r="AC73" s="5547">
        <f t="shared" si="26"/>
      </c>
      <c r="AD73" s="5535">
        <f t="shared" si="1"/>
      </c>
      <c r="AE73" s="5548">
        <f t="shared" si="34"/>
      </c>
      <c r="AF73" s="5633">
        <f>VLOOKUP(C73,'Data Products'!$A:$J,10,0)</f>
      </c>
      <c r="AG73" s="5634">
        <f t="shared" si="7"/>
      </c>
      <c r="AH73" s="5538">
        <f t="shared" si="22"/>
      </c>
      <c r="AI73" s="5637"/>
      <c r="AJ73" s="5650"/>
      <c r="AK73" s="5571"/>
      <c r="AL73" s="5570"/>
      <c r="AM73" s="5571"/>
      <c r="AN73" s="5571"/>
    </row>
    <row customHeight="true" hidden="true" ht="18" r="74">
      <c r="A74" s="5625">
        <v>37</v>
      </c>
      <c r="B74" s="5642" t="s">
        <v>5361</v>
      </c>
      <c r="C74" s="5625" t="s">
        <v>5414</v>
      </c>
      <c r="D74" s="5645"/>
      <c r="E74" s="5645"/>
      <c r="F74" s="5527">
        <v>0</v>
      </c>
      <c r="G74" s="5527">
        <v>0</v>
      </c>
      <c r="H74" s="5651"/>
      <c r="I74" s="5629">
        <f>VLOOKUP(C74,'Data Products'!$A:$J,2,0)</f>
      </c>
      <c r="J74" s="5589">
        <f t="shared" si="4"/>
      </c>
      <c r="K74" s="5590">
        <v>45876</v>
      </c>
      <c r="L74" s="5531">
        <f t="shared" si="18"/>
      </c>
      <c r="M74" s="5527">
        <v>0</v>
      </c>
      <c r="N74" s="5527">
        <v>0</v>
      </c>
      <c r="O74" s="5527"/>
      <c r="P74" s="5527"/>
      <c r="Q74" s="5523" t="s">
        <v>5412</v>
      </c>
      <c r="R74" s="5599"/>
      <c r="S74" s="5599"/>
      <c r="T74" s="5631"/>
      <c r="U74" s="5599"/>
      <c r="V74" s="5599"/>
      <c r="W74" s="5599"/>
      <c r="X74" s="5599"/>
      <c r="Y74" s="5599"/>
      <c r="Z74" s="5599"/>
      <c r="AA74" s="5599"/>
      <c r="AB74" s="5632">
        <f t="shared" si="30"/>
      </c>
      <c r="AC74" s="5547">
        <f t="shared" si="26"/>
      </c>
      <c r="AD74" s="5535">
        <f t="shared" si="1"/>
      </c>
      <c r="AE74" s="5548">
        <f t="shared" si="34"/>
      </c>
      <c r="AF74" s="5633">
        <f>VLOOKUP(C74,'Data Products'!$A:$J,10,0)</f>
      </c>
      <c r="AG74" s="5634">
        <f t="shared" si="7"/>
      </c>
      <c r="AH74" s="5538">
        <f t="shared" si="22"/>
      </c>
      <c r="AI74" s="5637"/>
      <c r="AJ74" s="5640"/>
      <c r="AK74" s="5542"/>
      <c r="AL74" s="5541"/>
      <c r="AM74" s="5542"/>
      <c r="AN74" s="5542"/>
    </row>
    <row customHeight="true" hidden="true" ht="18" r="75">
      <c r="A75" s="5625">
        <v>38</v>
      </c>
      <c r="B75" s="5642" t="s">
        <v>5361</v>
      </c>
      <c r="C75" s="5625" t="s">
        <v>5415</v>
      </c>
      <c r="D75" s="5645"/>
      <c r="E75" s="5645"/>
      <c r="F75" s="5527">
        <v>0</v>
      </c>
      <c r="G75" s="5527">
        <v>0</v>
      </c>
      <c r="H75" s="5651"/>
      <c r="I75" s="5629">
        <f>VLOOKUP(C75,'Data Products'!$A:$J,2,0)</f>
      </c>
      <c r="J75" s="5589">
        <f t="shared" si="4"/>
      </c>
      <c r="K75" s="5590">
        <v>45877</v>
      </c>
      <c r="L75" s="5531">
        <f t="shared" si="18"/>
      </c>
      <c r="M75" s="5527">
        <v>0</v>
      </c>
      <c r="N75" s="5527">
        <v>0</v>
      </c>
      <c r="O75" s="5527"/>
      <c r="P75" s="5527"/>
      <c r="Q75" s="5523" t="s">
        <v>5412</v>
      </c>
      <c r="R75" s="5599"/>
      <c r="S75" s="5599"/>
      <c r="T75" s="5631"/>
      <c r="U75" s="5599"/>
      <c r="V75" s="5599"/>
      <c r="W75" s="5599"/>
      <c r="X75" s="5599"/>
      <c r="Y75" s="5599"/>
      <c r="Z75" s="5599"/>
      <c r="AA75" s="5599"/>
      <c r="AB75" s="5632">
        <f t="shared" si="30"/>
      </c>
      <c r="AC75" s="5547">
        <f t="shared" si="26"/>
      </c>
      <c r="AD75" s="5535">
        <f t="shared" si="1"/>
      </c>
      <c r="AE75" s="5548">
        <f t="shared" si="34"/>
      </c>
      <c r="AF75" s="5633">
        <f>VLOOKUP(C75,'Data Products'!$A:$J,10,0)</f>
      </c>
      <c r="AG75" s="5634">
        <f t="shared" si="7"/>
      </c>
      <c r="AH75" s="5538">
        <f t="shared" si="22"/>
      </c>
      <c r="AI75" s="5637"/>
      <c r="AJ75" s="5640"/>
      <c r="AK75" s="5542"/>
      <c r="AL75" s="5541"/>
      <c r="AM75" s="5542"/>
      <c r="AN75" s="5542"/>
    </row>
    <row customHeight="true" hidden="true" ht="18" r="76">
      <c r="A76" s="5625">
        <v>39</v>
      </c>
      <c r="B76" s="5642" t="s">
        <v>5292</v>
      </c>
      <c r="C76" s="5625" t="s">
        <v>5416</v>
      </c>
      <c r="D76" s="5586" t="s">
        <v>5417</v>
      </c>
      <c r="E76" s="5586" t="s">
        <v>5417</v>
      </c>
      <c r="F76" s="5546">
        <v>0</v>
      </c>
      <c r="G76" s="5546">
        <v>0</v>
      </c>
      <c r="H76" s="5651"/>
      <c r="I76" s="5629">
        <f>VLOOKUP(C76,'Data Products'!$A:$J,2,0)</f>
      </c>
      <c r="J76" s="5589">
        <f t="shared" si="4"/>
      </c>
      <c r="K76" s="5590">
        <v>45878</v>
      </c>
      <c r="L76" s="5531">
        <f t="shared" si="18"/>
      </c>
      <c r="M76" s="5527">
        <v>0</v>
      </c>
      <c r="N76" s="5527">
        <v>13</v>
      </c>
      <c r="O76" s="5527"/>
      <c r="P76" s="5527"/>
      <c r="Q76" s="5523" t="s">
        <v>5418</v>
      </c>
      <c r="R76" s="5599"/>
      <c r="S76" s="5599"/>
      <c r="T76" s="5631"/>
      <c r="U76" s="5599"/>
      <c r="V76" s="5599"/>
      <c r="W76" s="5599"/>
      <c r="X76" s="5599"/>
      <c r="Y76" s="5599"/>
      <c r="Z76" s="5599"/>
      <c r="AA76" s="5599"/>
      <c r="AB76" s="5632">
        <f t="shared" si="30"/>
      </c>
      <c r="AC76" s="5547">
        <f t="shared" si="26"/>
      </c>
      <c r="AD76" s="5535">
        <f t="shared" si="1"/>
      </c>
      <c r="AE76" s="5548">
        <f t="shared" si="34"/>
      </c>
      <c r="AF76" s="5633">
        <f>VLOOKUP(C76,'Data Products'!$A:$J,10,0)</f>
      </c>
      <c r="AG76" s="5634">
        <f t="shared" si="7"/>
      </c>
      <c r="AH76" s="5538"/>
      <c r="AI76" s="5637"/>
      <c r="AJ76" s="5640"/>
      <c r="AK76" s="5542"/>
      <c r="AL76" s="5541"/>
      <c r="AM76" s="5542"/>
      <c r="AN76" s="5542"/>
    </row>
    <row customHeight="true" hidden="true" ht="18" r="77">
      <c r="A77" s="5625">
        <v>40</v>
      </c>
      <c r="B77" s="5523" t="s">
        <v>5311</v>
      </c>
      <c r="C77" s="5625" t="s">
        <v>5419</v>
      </c>
      <c r="D77" s="5652"/>
      <c r="E77" s="5652"/>
      <c r="F77" s="5653">
        <v>0</v>
      </c>
      <c r="G77" s="5527">
        <v>0</v>
      </c>
      <c r="H77" s="5651"/>
      <c r="I77" s="5629">
        <f>VLOOKUP(C77,'Data Products'!$A:$J,2,0)</f>
      </c>
      <c r="J77" s="5589">
        <f t="shared" si="4"/>
      </c>
      <c r="K77" s="5590">
        <v>45879</v>
      </c>
      <c r="L77" s="5531">
        <f t="shared" si="18"/>
      </c>
      <c r="M77" s="5527">
        <v>0</v>
      </c>
      <c r="N77" s="5527">
        <v>0</v>
      </c>
      <c r="O77" s="5543"/>
      <c r="P77" s="5543"/>
      <c r="Q77" s="5523" t="s">
        <v>5420</v>
      </c>
      <c r="R77" s="5599"/>
      <c r="S77" s="5599"/>
      <c r="T77" s="5631"/>
      <c r="U77" s="5599"/>
      <c r="V77" s="5599"/>
      <c r="W77" s="5599"/>
      <c r="X77" s="5599"/>
      <c r="Y77" s="5599"/>
      <c r="Z77" s="5599"/>
      <c r="AA77" s="5599"/>
      <c r="AB77" s="5654">
        <f t="shared" si="30"/>
      </c>
      <c r="AC77" s="5655">
        <f t="shared" si="26"/>
      </c>
      <c r="AD77" s="5535">
        <f t="shared" si="1"/>
      </c>
      <c r="AE77" s="5545">
        <f t="shared" si="34"/>
      </c>
      <c r="AF77" s="5633">
        <f>VLOOKUP(C77,'Data Products'!$A:$J,10,0)</f>
      </c>
      <c r="AG77" s="5634">
        <f t="shared" si="7"/>
      </c>
      <c r="AH77" s="5538">
        <f t="shared" ref="AH77:AH109" si="23">IF(J77&lt;=90,F77,0)</f>
      </c>
      <c r="AI77" s="5637"/>
      <c r="AJ77" s="5640"/>
      <c r="AK77" s="5542"/>
      <c r="AL77" s="5541"/>
      <c r="AM77" s="5542"/>
      <c r="AN77" s="5542"/>
    </row>
    <row customHeight="true" hidden="true" ht="18" r="78">
      <c r="A78" s="5625">
        <v>41</v>
      </c>
      <c r="B78" s="5523" t="s">
        <v>5311</v>
      </c>
      <c r="C78" s="5625" t="s">
        <v>5421</v>
      </c>
      <c r="D78" s="5645"/>
      <c r="E78" s="5645"/>
      <c r="F78" s="5527">
        <v>0</v>
      </c>
      <c r="G78" s="5527">
        <v>0</v>
      </c>
      <c r="H78" s="5651"/>
      <c r="I78" s="5629">
        <f>VLOOKUP(C78,'Data Products'!$A:$J,2,0)</f>
      </c>
      <c r="J78" s="5589">
        <f t="shared" si="4"/>
      </c>
      <c r="K78" s="5590">
        <v>45880</v>
      </c>
      <c r="L78" s="5531">
        <f t="shared" si="18"/>
      </c>
      <c r="M78" s="5527">
        <v>0</v>
      </c>
      <c r="N78" s="5527">
        <v>0</v>
      </c>
      <c r="O78" s="5653"/>
      <c r="P78" s="5653"/>
      <c r="Q78" s="5523" t="s">
        <v>5420</v>
      </c>
      <c r="R78" s="5599"/>
      <c r="S78" s="5599"/>
      <c r="T78" s="5599"/>
      <c r="U78" s="5599"/>
      <c r="V78" s="5599"/>
      <c r="W78" s="5599"/>
      <c r="X78" s="5599"/>
      <c r="Y78" s="5599"/>
      <c r="Z78" s="5599"/>
      <c r="AA78" s="5599"/>
      <c r="AB78" s="5632">
        <f t="shared" si="30"/>
      </c>
      <c r="AC78" s="5655">
        <f t="shared" si="26"/>
      </c>
      <c r="AD78" s="5535">
        <f t="shared" si="1"/>
      </c>
      <c r="AE78" s="5545">
        <f t="shared" si="34"/>
      </c>
      <c r="AF78" s="5633">
        <f>VLOOKUP(C78,'Data Products'!$A:$J,10,0)</f>
      </c>
      <c r="AG78" s="5634">
        <f t="shared" si="7"/>
      </c>
      <c r="AH78" s="5538">
        <f t="shared" si="23"/>
      </c>
      <c r="AI78" s="5637"/>
      <c r="AJ78" s="5640"/>
      <c r="AK78" s="5542"/>
      <c r="AL78" s="5541"/>
      <c r="AM78" s="5542"/>
      <c r="AN78" s="5542"/>
    </row>
    <row customHeight="true" hidden="true" ht="18" r="79">
      <c r="A79" s="5625">
        <v>42</v>
      </c>
      <c r="B79" s="5523" t="s">
        <v>5311</v>
      </c>
      <c r="C79" s="5625" t="s">
        <v>5422</v>
      </c>
      <c r="D79" s="5645"/>
      <c r="E79" s="5645"/>
      <c r="F79" s="5527">
        <v>0</v>
      </c>
      <c r="G79" s="5527">
        <v>0</v>
      </c>
      <c r="H79" s="5651"/>
      <c r="I79" s="5629">
        <f>VLOOKUP(C79,'Data Products'!$A:$J,2,0)</f>
      </c>
      <c r="J79" s="5589">
        <f t="shared" si="4"/>
      </c>
      <c r="K79" s="5590">
        <v>45881</v>
      </c>
      <c r="L79" s="5531">
        <f t="shared" si="18"/>
      </c>
      <c r="M79" s="5527">
        <v>0</v>
      </c>
      <c r="N79" s="5527">
        <v>0</v>
      </c>
      <c r="O79" s="5653"/>
      <c r="P79" s="5653"/>
      <c r="Q79" s="5523" t="s">
        <v>5420</v>
      </c>
      <c r="R79" s="5599"/>
      <c r="S79" s="5599"/>
      <c r="T79" s="5599"/>
      <c r="U79" s="5599"/>
      <c r="V79" s="5599"/>
      <c r="W79" s="5599"/>
      <c r="X79" s="5599"/>
      <c r="Y79" s="5599"/>
      <c r="Z79" s="5599"/>
      <c r="AA79" s="5599"/>
      <c r="AB79" s="5632">
        <f t="shared" si="30"/>
      </c>
      <c r="AC79" s="5655">
        <f t="shared" si="26"/>
      </c>
      <c r="AD79" s="5535">
        <f t="shared" si="1"/>
      </c>
      <c r="AE79" s="5545">
        <f t="shared" si="34"/>
      </c>
      <c r="AF79" s="5633">
        <f>VLOOKUP(C79,'Data Products'!$A:$J,10,0)</f>
      </c>
      <c r="AG79" s="5634">
        <f t="shared" si="7"/>
      </c>
      <c r="AH79" s="5538">
        <f t="shared" si="23"/>
      </c>
      <c r="AI79" s="5637"/>
      <c r="AJ79" s="5640"/>
      <c r="AK79" s="5542"/>
      <c r="AL79" s="5541"/>
      <c r="AM79" s="5542"/>
      <c r="AN79" s="5542"/>
    </row>
    <row customHeight="true" hidden="true" ht="18" r="80">
      <c r="A80" s="5625">
        <v>43</v>
      </c>
      <c r="B80" s="5523" t="s">
        <v>5311</v>
      </c>
      <c r="C80" s="5625" t="s">
        <v>5423</v>
      </c>
      <c r="D80" s="5645"/>
      <c r="E80" s="5645"/>
      <c r="F80" s="5527">
        <v>0</v>
      </c>
      <c r="G80" s="5527">
        <v>0</v>
      </c>
      <c r="H80" s="5651"/>
      <c r="I80" s="5629">
        <f>VLOOKUP(C80,'Data Products'!$A:$J,2,0)</f>
      </c>
      <c r="J80" s="5589">
        <f t="shared" si="4"/>
      </c>
      <c r="K80" s="5590">
        <v>45882</v>
      </c>
      <c r="L80" s="5531">
        <f t="shared" si="18"/>
      </c>
      <c r="M80" s="5527">
        <v>0</v>
      </c>
      <c r="N80" s="5527">
        <v>0</v>
      </c>
      <c r="O80" s="5653"/>
      <c r="P80" s="5653"/>
      <c r="Q80" s="5523" t="s">
        <v>5420</v>
      </c>
      <c r="R80" s="5599"/>
      <c r="S80" s="5599"/>
      <c r="T80" s="5599"/>
      <c r="U80" s="5599"/>
      <c r="V80" s="5599"/>
      <c r="W80" s="5599"/>
      <c r="X80" s="5599"/>
      <c r="Y80" s="5599"/>
      <c r="Z80" s="5599"/>
      <c r="AA80" s="5599"/>
      <c r="AB80" s="5632">
        <f t="shared" si="30"/>
      </c>
      <c r="AC80" s="5655">
        <f t="shared" si="26"/>
      </c>
      <c r="AD80" s="5535">
        <f t="shared" si="1"/>
      </c>
      <c r="AE80" s="5545">
        <f t="shared" si="34"/>
      </c>
      <c r="AF80" s="5633">
        <f>VLOOKUP(C80,'Data Products'!$A:$J,10,0)</f>
      </c>
      <c r="AG80" s="5634">
        <f t="shared" si="7"/>
      </c>
      <c r="AH80" s="5538">
        <f t="shared" si="23"/>
      </c>
      <c r="AI80" s="5637"/>
      <c r="AJ80" s="5640"/>
      <c r="AK80" s="5542"/>
      <c r="AL80" s="5541"/>
      <c r="AM80" s="5542"/>
      <c r="AN80" s="5542"/>
    </row>
    <row customHeight="true" hidden="true" ht="18" r="81">
      <c r="A81" s="5625">
        <v>44</v>
      </c>
      <c r="B81" s="5523" t="s">
        <v>5292</v>
      </c>
      <c r="C81" s="5600" t="s">
        <v>5424</v>
      </c>
      <c r="D81" s="5586" t="s">
        <v>5424</v>
      </c>
      <c r="E81" s="5586" t="s">
        <v>5424</v>
      </c>
      <c r="F81" s="5546">
        <v>0</v>
      </c>
      <c r="G81" s="5546">
        <v>0</v>
      </c>
      <c r="H81" s="5651"/>
      <c r="I81" s="5629">
        <f>VLOOKUP(C81,'Data Products'!$A:$J,2,0)</f>
      </c>
      <c r="J81" s="5589">
        <f t="shared" si="4"/>
      </c>
      <c r="K81" s="5590">
        <v>45883</v>
      </c>
      <c r="L81" s="5531">
        <f t="shared" si="18"/>
      </c>
      <c r="M81" s="5527">
        <v>0</v>
      </c>
      <c r="N81" s="5527">
        <v>18</v>
      </c>
      <c r="O81" s="5653"/>
      <c r="P81" s="5653"/>
      <c r="Q81" s="5523" t="s">
        <v>5420</v>
      </c>
      <c r="R81" s="5599"/>
      <c r="S81" s="5599"/>
      <c r="T81" s="5599"/>
      <c r="U81" s="5599"/>
      <c r="V81" s="5599"/>
      <c r="W81" s="5599"/>
      <c r="X81" s="5599"/>
      <c r="Y81" s="5599"/>
      <c r="Z81" s="5599"/>
      <c r="AA81" s="5599"/>
      <c r="AB81" s="5632">
        <f t="shared" si="30"/>
      </c>
      <c r="AC81" s="5656">
        <f t="shared" si="26"/>
      </c>
      <c r="AD81" s="5535">
        <f t="shared" si="1"/>
      </c>
      <c r="AE81" s="5548">
        <f t="shared" si="34"/>
      </c>
      <c r="AF81" s="5633">
        <f>VLOOKUP(C81,'Data Products'!$A:$J,10,0)</f>
      </c>
      <c r="AG81" s="5634">
        <f t="shared" si="7"/>
      </c>
      <c r="AH81" s="5538">
        <f t="shared" si="23"/>
      </c>
      <c r="AI81" s="5637"/>
      <c r="AJ81" s="5640"/>
      <c r="AK81" s="5542"/>
      <c r="AL81" s="5541"/>
      <c r="AM81" s="5542"/>
      <c r="AN81" s="5542"/>
    </row>
    <row customHeight="true" hidden="true" ht="18" r="82">
      <c r="A82" s="5625">
        <v>45</v>
      </c>
      <c r="B82" s="5523" t="s">
        <v>5311</v>
      </c>
      <c r="C82" s="5625" t="s">
        <v>5425</v>
      </c>
      <c r="D82" s="5645"/>
      <c r="E82" s="5645"/>
      <c r="F82" s="5527">
        <v>0</v>
      </c>
      <c r="G82" s="5543">
        <v>0</v>
      </c>
      <c r="H82" s="5651"/>
      <c r="I82" s="5629">
        <f>VLOOKUP(C82,'Data Products'!$A:$J,2,0)</f>
      </c>
      <c r="J82" s="5589">
        <f t="shared" si="4"/>
      </c>
      <c r="K82" s="5590">
        <v>45884</v>
      </c>
      <c r="L82" s="5531">
        <f t="shared" si="18"/>
      </c>
      <c r="M82" s="5527">
        <v>0</v>
      </c>
      <c r="N82" s="5527">
        <v>0</v>
      </c>
      <c r="O82" s="5653"/>
      <c r="P82" s="5653"/>
      <c r="Q82" s="5523" t="s">
        <v>5420</v>
      </c>
      <c r="R82" s="5599"/>
      <c r="S82" s="5599"/>
      <c r="T82" s="5599"/>
      <c r="U82" s="5599"/>
      <c r="V82" s="5599"/>
      <c r="W82" s="5599"/>
      <c r="X82" s="5599"/>
      <c r="Y82" s="5599"/>
      <c r="Z82" s="5599"/>
      <c r="AA82" s="5599"/>
      <c r="AB82" s="5632">
        <f t="shared" si="30"/>
      </c>
      <c r="AC82" s="5655">
        <f t="shared" si="26"/>
      </c>
      <c r="AD82" s="5535">
        <f t="shared" si="1"/>
      </c>
      <c r="AE82" s="5548">
        <f t="shared" si="34"/>
      </c>
      <c r="AF82" s="5633">
        <f>VLOOKUP(C82,'Data Products'!$A:$J,10,0)</f>
      </c>
      <c r="AG82" s="5634">
        <f t="shared" si="7"/>
      </c>
      <c r="AH82" s="5538">
        <f t="shared" si="23"/>
      </c>
      <c r="AI82" s="5637"/>
      <c r="AJ82" s="5640"/>
      <c r="AK82" s="5542"/>
      <c r="AL82" s="5541"/>
      <c r="AM82" s="5542"/>
      <c r="AN82" s="5542"/>
    </row>
    <row customHeight="true" hidden="true" ht="18" r="83">
      <c r="A83" s="5625">
        <v>46</v>
      </c>
      <c r="B83" s="5523" t="s">
        <v>5311</v>
      </c>
      <c r="C83" s="5625" t="s">
        <v>5426</v>
      </c>
      <c r="D83" s="5645"/>
      <c r="E83" s="5645"/>
      <c r="F83" s="5527">
        <v>0</v>
      </c>
      <c r="G83" s="5543">
        <v>0</v>
      </c>
      <c r="H83" s="5651"/>
      <c r="I83" s="5629">
        <f>VLOOKUP(C83,'Data Products'!$A:$J,2,0)</f>
      </c>
      <c r="J83" s="5589">
        <f t="shared" si="4"/>
      </c>
      <c r="K83" s="5590">
        <v>45885</v>
      </c>
      <c r="L83" s="5531">
        <f t="shared" si="18"/>
      </c>
      <c r="M83" s="5527">
        <v>0</v>
      </c>
      <c r="N83" s="5527">
        <v>0</v>
      </c>
      <c r="O83" s="5653"/>
      <c r="P83" s="5653"/>
      <c r="Q83" s="5523" t="s">
        <v>5420</v>
      </c>
      <c r="R83" s="5599"/>
      <c r="S83" s="5599"/>
      <c r="T83" s="5599"/>
      <c r="U83" s="5599"/>
      <c r="V83" s="5599"/>
      <c r="W83" s="5599"/>
      <c r="X83" s="5599"/>
      <c r="Y83" s="5599"/>
      <c r="Z83" s="5599"/>
      <c r="AA83" s="5599"/>
      <c r="AB83" s="5632">
        <f t="shared" si="30"/>
      </c>
      <c r="AC83" s="5655">
        <f t="shared" si="26"/>
      </c>
      <c r="AD83" s="5535">
        <f t="shared" si="1"/>
      </c>
      <c r="AE83" s="5548">
        <f t="shared" si="34"/>
      </c>
      <c r="AF83" s="5633">
        <f>VLOOKUP(C83,'Data Products'!$A:$J,10,0)</f>
      </c>
      <c r="AG83" s="5634">
        <f t="shared" si="7"/>
      </c>
      <c r="AH83" s="5538">
        <f t="shared" si="23"/>
      </c>
      <c r="AI83" s="5637"/>
      <c r="AJ83" s="5640"/>
      <c r="AK83" s="5542"/>
      <c r="AL83" s="5541"/>
      <c r="AM83" s="5542"/>
      <c r="AN83" s="5542"/>
    </row>
    <row customHeight="true" hidden="true" ht="18" r="84">
      <c r="A84" s="5625">
        <v>47</v>
      </c>
      <c r="B84" s="5523" t="s">
        <v>5311</v>
      </c>
      <c r="C84" s="5553" t="s">
        <v>5427</v>
      </c>
      <c r="D84" s="5645"/>
      <c r="E84" s="5645"/>
      <c r="F84" s="5527">
        <v>0</v>
      </c>
      <c r="G84" s="5543">
        <v>0</v>
      </c>
      <c r="H84" s="5657"/>
      <c r="I84" s="5629">
        <f>VLOOKUP(C84,'Data Products'!$A:$J,2,0)</f>
      </c>
      <c r="J84" s="5589">
        <f t="shared" si="4"/>
      </c>
      <c r="K84" s="5590">
        <v>45886</v>
      </c>
      <c r="L84" s="5531">
        <f t="shared" si="18"/>
      </c>
      <c r="M84" s="5557">
        <v>0</v>
      </c>
      <c r="N84" s="5557">
        <v>0</v>
      </c>
      <c r="O84" s="5658"/>
      <c r="P84" s="5658"/>
      <c r="Q84" s="5523" t="s">
        <v>5420</v>
      </c>
      <c r="R84" s="5599"/>
      <c r="S84" s="5599"/>
      <c r="T84" s="5599"/>
      <c r="U84" s="5599"/>
      <c r="V84" s="5599"/>
      <c r="W84" s="5599"/>
      <c r="X84" s="5599"/>
      <c r="Y84" s="5599"/>
      <c r="Z84" s="5599"/>
      <c r="AA84" s="5599"/>
      <c r="AB84" s="5659">
        <f t="shared" si="30"/>
      </c>
      <c r="AC84" s="5655">
        <f t="shared" si="26"/>
      </c>
      <c r="AD84" s="5535">
        <f t="shared" si="1"/>
      </c>
      <c r="AE84" s="5548">
        <f t="shared" si="34"/>
      </c>
      <c r="AF84" s="5633">
        <f>VLOOKUP(C84,'Data Products'!$A:$J,10,0)</f>
      </c>
      <c r="AG84" s="5634">
        <f t="shared" si="7"/>
      </c>
      <c r="AH84" s="5538">
        <f t="shared" si="23"/>
      </c>
      <c r="AI84" s="5637"/>
      <c r="AJ84" s="5640"/>
      <c r="AK84" s="5542"/>
      <c r="AL84" s="5541"/>
      <c r="AM84" s="5542"/>
      <c r="AN84" s="5542"/>
    </row>
    <row customHeight="true" hidden="true" ht="18" r="85">
      <c r="A85" s="5625">
        <v>48</v>
      </c>
      <c r="B85" s="5523" t="s">
        <v>5311</v>
      </c>
      <c r="C85" s="5625" t="s">
        <v>5428</v>
      </c>
      <c r="D85" s="5645"/>
      <c r="E85" s="5645"/>
      <c r="F85" s="5527">
        <v>0</v>
      </c>
      <c r="G85" s="5543">
        <v>0</v>
      </c>
      <c r="H85" s="5651"/>
      <c r="I85" s="5629">
        <f>VLOOKUP(C85,'Data Products'!$A:$J,2,0)</f>
      </c>
      <c r="J85" s="5589">
        <f t="shared" si="4"/>
      </c>
      <c r="K85" s="5590">
        <v>45887</v>
      </c>
      <c r="L85" s="5531">
        <f t="shared" si="18"/>
      </c>
      <c r="M85" s="5527">
        <v>0</v>
      </c>
      <c r="N85" s="5527">
        <v>0</v>
      </c>
      <c r="O85" s="5653"/>
      <c r="P85" s="5653"/>
      <c r="Q85" s="5523" t="s">
        <v>5420</v>
      </c>
      <c r="R85" s="5527"/>
      <c r="S85" s="5527"/>
      <c r="T85" s="5527"/>
      <c r="U85" s="5527"/>
      <c r="V85" s="5527"/>
      <c r="W85" s="5527"/>
      <c r="X85" s="5527"/>
      <c r="Y85" s="5527"/>
      <c r="Z85" s="5527"/>
      <c r="AA85" s="5527"/>
      <c r="AB85" s="5632">
        <f t="shared" si="30"/>
      </c>
      <c r="AC85" s="5655">
        <f t="shared" si="26"/>
      </c>
      <c r="AD85" s="5535">
        <f t="shared" si="1"/>
      </c>
      <c r="AE85" s="5548">
        <f t="shared" si="34"/>
      </c>
      <c r="AF85" s="5633">
        <f>VLOOKUP(C85,'Data Products'!$A:$J,10,0)</f>
      </c>
      <c r="AG85" s="5634">
        <f t="shared" si="7"/>
      </c>
      <c r="AH85" s="5538">
        <f t="shared" si="23"/>
      </c>
      <c r="AI85" s="5637"/>
      <c r="AJ85" s="5640"/>
      <c r="AK85" s="5542"/>
      <c r="AL85" s="5541"/>
      <c r="AM85" s="5542"/>
      <c r="AN85" s="5542"/>
    </row>
    <row customHeight="true" hidden="true" ht="18" r="86">
      <c r="A86" s="5625">
        <v>49</v>
      </c>
      <c r="B86" s="5523" t="s">
        <v>5311</v>
      </c>
      <c r="C86" s="5625" t="s">
        <v>5429</v>
      </c>
      <c r="D86" s="5645"/>
      <c r="E86" s="5645"/>
      <c r="F86" s="5527">
        <v>0</v>
      </c>
      <c r="G86" s="5543">
        <v>0</v>
      </c>
      <c r="H86" s="5651"/>
      <c r="I86" s="5629">
        <f>VLOOKUP(C86,'Data Products'!$A:$J,2,0)</f>
      </c>
      <c r="J86" s="5589">
        <f t="shared" si="4"/>
      </c>
      <c r="K86" s="5590">
        <v>45888</v>
      </c>
      <c r="L86" s="5531">
        <f t="shared" si="18"/>
      </c>
      <c r="M86" s="5527">
        <v>0</v>
      </c>
      <c r="N86" s="5527">
        <v>0</v>
      </c>
      <c r="O86" s="5653"/>
      <c r="P86" s="5653"/>
      <c r="Q86" s="5523" t="s">
        <v>5420</v>
      </c>
      <c r="R86" s="5527"/>
      <c r="S86" s="5527"/>
      <c r="T86" s="5527"/>
      <c r="U86" s="5527"/>
      <c r="V86" s="5527"/>
      <c r="W86" s="5527"/>
      <c r="X86" s="5527"/>
      <c r="Y86" s="5527"/>
      <c r="Z86" s="5527"/>
      <c r="AA86" s="5527"/>
      <c r="AB86" s="5632">
        <f t="shared" si="30"/>
      </c>
      <c r="AC86" s="5655">
        <f t="shared" si="26"/>
      </c>
      <c r="AD86" s="5535">
        <f t="shared" si="1"/>
      </c>
      <c r="AE86" s="5548">
        <f t="shared" si="34"/>
      </c>
      <c r="AF86" s="5633">
        <f>VLOOKUP(C86,'Data Products'!$A:$J,10,0)</f>
      </c>
      <c r="AG86" s="5634">
        <f t="shared" si="7"/>
      </c>
      <c r="AH86" s="5538">
        <f t="shared" si="23"/>
      </c>
      <c r="AI86" s="5637"/>
      <c r="AJ86" s="5640"/>
      <c r="AK86" s="5542"/>
      <c r="AL86" s="5541"/>
      <c r="AM86" s="5542"/>
      <c r="AN86" s="5542"/>
    </row>
    <row customHeight="true" hidden="true" ht="18" r="87">
      <c r="A87" s="5625">
        <v>50</v>
      </c>
      <c r="B87" s="5523" t="s">
        <v>5311</v>
      </c>
      <c r="C87" s="5625" t="s">
        <v>5430</v>
      </c>
      <c r="D87" s="5586" t="s">
        <v>5431</v>
      </c>
      <c r="E87" s="5586" t="s">
        <v>5431</v>
      </c>
      <c r="F87" s="5527">
        <v>0</v>
      </c>
      <c r="G87" s="5543">
        <v>0</v>
      </c>
      <c r="H87" s="5651"/>
      <c r="I87" s="5629">
        <f>VLOOKUP(C87,'Data Products'!$A:$J,2,0)</f>
      </c>
      <c r="J87" s="5589">
        <f t="shared" si="4"/>
      </c>
      <c r="K87" s="5590">
        <v>45889</v>
      </c>
      <c r="L87" s="5531">
        <f t="shared" si="18"/>
      </c>
      <c r="M87" s="5527">
        <v>0</v>
      </c>
      <c r="N87" s="5527">
        <v>0</v>
      </c>
      <c r="O87" s="5653"/>
      <c r="P87" s="5653"/>
      <c r="Q87" s="5523" t="s">
        <v>5420</v>
      </c>
      <c r="R87" s="5527"/>
      <c r="S87" s="5527"/>
      <c r="T87" s="5527"/>
      <c r="U87" s="5527"/>
      <c r="V87" s="5527"/>
      <c r="W87" s="5527"/>
      <c r="X87" s="5527"/>
      <c r="Y87" s="5527"/>
      <c r="Z87" s="5527"/>
      <c r="AA87" s="5527"/>
      <c r="AB87" s="5632">
        <f t="shared" si="30"/>
      </c>
      <c r="AC87" s="5561">
        <f t="shared" si="26"/>
      </c>
      <c r="AD87" s="5535">
        <f t="shared" si="1"/>
      </c>
      <c r="AE87" s="5548">
        <f t="shared" si="34"/>
      </c>
      <c r="AF87" s="5633">
        <f>VLOOKUP(C87,'Data Products'!$A:$J,10,0)</f>
      </c>
      <c r="AG87" s="5634">
        <f t="shared" si="7"/>
      </c>
      <c r="AH87" s="5538">
        <f t="shared" si="23"/>
      </c>
      <c r="AI87" s="5637"/>
      <c r="AJ87" s="5640"/>
      <c r="AK87" s="5542"/>
      <c r="AL87" s="5541"/>
      <c r="AM87" s="5542"/>
      <c r="AN87" s="5542"/>
    </row>
    <row customHeight="true" hidden="true" ht="18" r="88">
      <c r="A88" s="5625">
        <v>51</v>
      </c>
      <c r="B88" s="5523" t="s">
        <v>5311</v>
      </c>
      <c r="C88" s="5625" t="s">
        <v>5432</v>
      </c>
      <c r="D88" s="5586" t="s">
        <v>5433</v>
      </c>
      <c r="E88" s="5586" t="s">
        <v>5433</v>
      </c>
      <c r="F88" s="5527">
        <v>0</v>
      </c>
      <c r="G88" s="5543">
        <v>0</v>
      </c>
      <c r="H88" s="5651"/>
      <c r="I88" s="5629">
        <f>VLOOKUP(C88,'Data Products'!$A:$J,2,0)</f>
      </c>
      <c r="J88" s="5589">
        <f t="shared" si="4"/>
      </c>
      <c r="K88" s="5590">
        <v>45890</v>
      </c>
      <c r="L88" s="5531">
        <f t="shared" si="18"/>
      </c>
      <c r="M88" s="5527">
        <v>0</v>
      </c>
      <c r="N88" s="5527">
        <v>0</v>
      </c>
      <c r="O88" s="5653"/>
      <c r="P88" s="5653"/>
      <c r="Q88" s="5523" t="s">
        <v>5420</v>
      </c>
      <c r="R88" s="5527"/>
      <c r="S88" s="5527"/>
      <c r="T88" s="5527"/>
      <c r="U88" s="5527"/>
      <c r="V88" s="5527"/>
      <c r="W88" s="5527"/>
      <c r="X88" s="5527"/>
      <c r="Y88" s="5527"/>
      <c r="Z88" s="5527"/>
      <c r="AA88" s="5527"/>
      <c r="AB88" s="5632">
        <f t="shared" si="30"/>
      </c>
      <c r="AC88" s="5547">
        <f t="shared" si="26"/>
      </c>
      <c r="AD88" s="5535">
        <f t="shared" si="1"/>
      </c>
      <c r="AE88" s="5548">
        <f t="shared" si="34"/>
      </c>
      <c r="AF88" s="5633">
        <f>VLOOKUP(C88,'Data Products'!$A:$J,10,0)</f>
      </c>
      <c r="AG88" s="5634">
        <f t="shared" si="7"/>
      </c>
      <c r="AH88" s="5538">
        <f t="shared" si="23"/>
      </c>
      <c r="AI88" s="5637"/>
      <c r="AJ88" s="5640"/>
      <c r="AK88" s="5542"/>
      <c r="AL88" s="5541"/>
      <c r="AM88" s="5542"/>
      <c r="AN88" s="5542"/>
    </row>
    <row customHeight="true" hidden="true" ht="18" r="89">
      <c r="A89" s="5625">
        <v>52</v>
      </c>
      <c r="B89" s="5523" t="s">
        <v>5311</v>
      </c>
      <c r="C89" s="5625" t="s">
        <v>5434</v>
      </c>
      <c r="D89" s="5586" t="s">
        <v>5435</v>
      </c>
      <c r="E89" s="5586" t="s">
        <v>5435</v>
      </c>
      <c r="F89" s="5527">
        <v>0</v>
      </c>
      <c r="G89" s="5543">
        <v>0</v>
      </c>
      <c r="H89" s="5651"/>
      <c r="I89" s="5629">
        <f>VLOOKUP(C89,'Data Products'!$A:$J,2,0)</f>
      </c>
      <c r="J89" s="5589">
        <f t="shared" si="4"/>
      </c>
      <c r="K89" s="5590">
        <v>45891</v>
      </c>
      <c r="L89" s="5531">
        <f t="shared" si="18"/>
      </c>
      <c r="M89" s="5527">
        <v>0</v>
      </c>
      <c r="N89" s="5527">
        <v>0</v>
      </c>
      <c r="O89" s="5653"/>
      <c r="P89" s="5653"/>
      <c r="Q89" s="5523" t="s">
        <v>5420</v>
      </c>
      <c r="R89" s="5527"/>
      <c r="S89" s="5527"/>
      <c r="T89" s="5527"/>
      <c r="U89" s="5527"/>
      <c r="V89" s="5527"/>
      <c r="W89" s="5527"/>
      <c r="X89" s="5527"/>
      <c r="Y89" s="5527"/>
      <c r="Z89" s="5527"/>
      <c r="AA89" s="5527"/>
      <c r="AB89" s="5632">
        <f t="shared" si="30"/>
      </c>
      <c r="AC89" s="5544">
        <f t="shared" si="26"/>
      </c>
      <c r="AD89" s="5535">
        <f t="shared" si="1"/>
      </c>
      <c r="AE89" s="5548">
        <f t="shared" si="34"/>
      </c>
      <c r="AF89" s="5633">
        <f>VLOOKUP(C89,'Data Products'!$A:$J,10,0)</f>
      </c>
      <c r="AG89" s="5634">
        <f t="shared" si="7"/>
      </c>
      <c r="AH89" s="5538">
        <f t="shared" si="23"/>
      </c>
      <c r="AI89" s="5637"/>
      <c r="AJ89" s="5640"/>
      <c r="AK89" s="5542"/>
      <c r="AL89" s="5541"/>
      <c r="AM89" s="5542"/>
      <c r="AN89" s="5542"/>
    </row>
    <row customHeight="true" hidden="true" ht="18" r="90">
      <c r="A90" s="5625">
        <v>53</v>
      </c>
      <c r="B90" s="5523" t="s">
        <v>5311</v>
      </c>
      <c r="C90" s="5625" t="s">
        <v>5436</v>
      </c>
      <c r="D90" s="5586" t="s">
        <v>5437</v>
      </c>
      <c r="E90" s="5586" t="s">
        <v>5437</v>
      </c>
      <c r="F90" s="5527">
        <v>0</v>
      </c>
      <c r="G90" s="5543">
        <v>0</v>
      </c>
      <c r="H90" s="5651"/>
      <c r="I90" s="5629">
        <f>VLOOKUP(C90,'Data Products'!$A:$J,2,0)</f>
      </c>
      <c r="J90" s="5589">
        <f t="shared" si="4"/>
      </c>
      <c r="K90" s="5590">
        <v>45892</v>
      </c>
      <c r="L90" s="5531">
        <f t="shared" si="18"/>
      </c>
      <c r="M90" s="5527">
        <v>0</v>
      </c>
      <c r="N90" s="5527">
        <v>0</v>
      </c>
      <c r="O90" s="5653"/>
      <c r="P90" s="5653"/>
      <c r="Q90" s="5523" t="s">
        <v>5420</v>
      </c>
      <c r="R90" s="5527"/>
      <c r="S90" s="5527"/>
      <c r="T90" s="5527"/>
      <c r="U90" s="5527"/>
      <c r="V90" s="5527"/>
      <c r="W90" s="5527"/>
      <c r="X90" s="5527"/>
      <c r="Y90" s="5527"/>
      <c r="Z90" s="5527"/>
      <c r="AA90" s="5527"/>
      <c r="AB90" s="5632">
        <f t="shared" si="30"/>
      </c>
      <c r="AC90" s="5643">
        <f t="shared" si="26"/>
      </c>
      <c r="AD90" s="5535">
        <f t="shared" si="1"/>
      </c>
      <c r="AE90" s="5548">
        <f t="shared" si="34"/>
      </c>
      <c r="AF90" s="5633">
        <f>VLOOKUP(C90,'Data Products'!$A:$J,10,0)</f>
      </c>
      <c r="AG90" s="5634">
        <f t="shared" si="7"/>
      </c>
      <c r="AH90" s="5538">
        <f t="shared" si="23"/>
      </c>
      <c r="AI90" s="5637"/>
      <c r="AJ90" s="5640"/>
      <c r="AK90" s="5542"/>
      <c r="AL90" s="5541"/>
      <c r="AM90" s="5542"/>
      <c r="AN90" s="5542"/>
    </row>
    <row customHeight="true" hidden="true" ht="18" r="91">
      <c r="A91" s="5625">
        <v>54</v>
      </c>
      <c r="B91" s="5523" t="s">
        <v>5311</v>
      </c>
      <c r="C91" s="5625" t="s">
        <v>5438</v>
      </c>
      <c r="D91" s="5586" t="s">
        <v>5439</v>
      </c>
      <c r="E91" s="5586" t="s">
        <v>5439</v>
      </c>
      <c r="F91" s="5527">
        <v>0</v>
      </c>
      <c r="G91" s="5543">
        <v>0</v>
      </c>
      <c r="H91" s="5651"/>
      <c r="I91" s="5629">
        <f>VLOOKUP(C91,'Data Products'!$A:$J,2,0)</f>
      </c>
      <c r="J91" s="5589">
        <f t="shared" si="4"/>
      </c>
      <c r="K91" s="5590">
        <v>45893</v>
      </c>
      <c r="L91" s="5531">
        <f t="shared" si="18"/>
      </c>
      <c r="M91" s="5527">
        <v>0</v>
      </c>
      <c r="N91" s="5527">
        <v>0</v>
      </c>
      <c r="O91" s="5653"/>
      <c r="P91" s="5653"/>
      <c r="Q91" s="5523" t="s">
        <v>5420</v>
      </c>
      <c r="R91" s="5527"/>
      <c r="S91" s="5527"/>
      <c r="T91" s="5527"/>
      <c r="U91" s="5527"/>
      <c r="V91" s="5527"/>
      <c r="W91" s="5527"/>
      <c r="X91" s="5527"/>
      <c r="Y91" s="5527"/>
      <c r="Z91" s="5527"/>
      <c r="AA91" s="5527"/>
      <c r="AB91" s="5632">
        <f t="shared" si="30"/>
      </c>
      <c r="AC91" s="5643">
        <f t="shared" si="26"/>
      </c>
      <c r="AD91" s="5535">
        <f t="shared" si="1"/>
      </c>
      <c r="AE91" s="5548">
        <f t="shared" si="34"/>
      </c>
      <c r="AF91" s="5633">
        <f>VLOOKUP(C91,'Data Products'!$A:$J,10,0)</f>
      </c>
      <c r="AG91" s="5634">
        <f t="shared" si="7"/>
      </c>
      <c r="AH91" s="5538">
        <f t="shared" si="23"/>
      </c>
      <c r="AI91" s="5637"/>
      <c r="AJ91" s="5640"/>
      <c r="AK91" s="5542"/>
      <c r="AL91" s="5541"/>
      <c r="AM91" s="5542"/>
      <c r="AN91" s="5542"/>
    </row>
    <row customHeight="true" hidden="true" ht="18" r="92">
      <c r="A92" s="5625">
        <v>55</v>
      </c>
      <c r="B92" s="5523" t="s">
        <v>5311</v>
      </c>
      <c r="C92" s="5625" t="s">
        <v>5440</v>
      </c>
      <c r="D92" s="5586" t="s">
        <v>5441</v>
      </c>
      <c r="E92" s="5586" t="s">
        <v>5441</v>
      </c>
      <c r="F92" s="5527">
        <v>0</v>
      </c>
      <c r="G92" s="5543">
        <v>0</v>
      </c>
      <c r="H92" s="5651"/>
      <c r="I92" s="5629">
        <f>VLOOKUP(C92,'Data Products'!$A:$J,2,0)</f>
      </c>
      <c r="J92" s="5589">
        <f t="shared" si="4"/>
      </c>
      <c r="K92" s="5590">
        <v>45894</v>
      </c>
      <c r="L92" s="5531">
        <f t="shared" si="18"/>
      </c>
      <c r="M92" s="5527">
        <v>0</v>
      </c>
      <c r="N92" s="5527">
        <v>0</v>
      </c>
      <c r="O92" s="5653"/>
      <c r="P92" s="5653"/>
      <c r="Q92" s="5523" t="s">
        <v>5420</v>
      </c>
      <c r="R92" s="5527"/>
      <c r="S92" s="5527"/>
      <c r="T92" s="5527"/>
      <c r="U92" s="5527"/>
      <c r="V92" s="5527"/>
      <c r="W92" s="5527"/>
      <c r="X92" s="5527"/>
      <c r="Y92" s="5527"/>
      <c r="Z92" s="5527"/>
      <c r="AA92" s="5527"/>
      <c r="AB92" s="5632">
        <f t="shared" si="30"/>
      </c>
      <c r="AC92" s="5544">
        <f t="shared" si="26"/>
      </c>
      <c r="AD92" s="5535">
        <f t="shared" si="1"/>
      </c>
      <c r="AE92" s="5548">
        <f t="shared" si="34"/>
      </c>
      <c r="AF92" s="5633">
        <f>VLOOKUP(C92,'Data Products'!$A:$J,10,0)</f>
      </c>
      <c r="AG92" s="5634">
        <f t="shared" si="7"/>
      </c>
      <c r="AH92" s="5538">
        <f t="shared" si="23"/>
      </c>
      <c r="AI92" s="5637"/>
      <c r="AJ92" s="5640"/>
      <c r="AK92" s="5542"/>
      <c r="AL92" s="5541"/>
      <c r="AM92" s="5542"/>
      <c r="AN92" s="5542"/>
    </row>
    <row customHeight="true" hidden="true" ht="18" r="93">
      <c r="A93" s="5625">
        <v>56</v>
      </c>
      <c r="B93" s="5523" t="s">
        <v>5311</v>
      </c>
      <c r="C93" s="5625" t="s">
        <v>5442</v>
      </c>
      <c r="D93" s="5586" t="s">
        <v>5443</v>
      </c>
      <c r="E93" s="5586" t="s">
        <v>5443</v>
      </c>
      <c r="F93" s="5527">
        <v>0</v>
      </c>
      <c r="G93" s="5543">
        <v>0</v>
      </c>
      <c r="H93" s="5651"/>
      <c r="I93" s="5629">
        <f>VLOOKUP(C93,'Data Products'!$A:$J,2,0)</f>
      </c>
      <c r="J93" s="5589">
        <f t="shared" si="4"/>
      </c>
      <c r="K93" s="5590">
        <v>45895</v>
      </c>
      <c r="L93" s="5531">
        <f t="shared" si="18"/>
      </c>
      <c r="M93" s="5527">
        <v>0</v>
      </c>
      <c r="N93" s="5527">
        <v>0</v>
      </c>
      <c r="O93" s="5653"/>
      <c r="P93" s="5653"/>
      <c r="Q93" s="5523" t="s">
        <v>5420</v>
      </c>
      <c r="R93" s="5527"/>
      <c r="S93" s="5527"/>
      <c r="T93" s="5527"/>
      <c r="U93" s="5527"/>
      <c r="V93" s="5527"/>
      <c r="W93" s="5527"/>
      <c r="X93" s="5527"/>
      <c r="Y93" s="5527"/>
      <c r="Z93" s="5527"/>
      <c r="AA93" s="5527"/>
      <c r="AB93" s="5632">
        <f t="shared" si="30"/>
      </c>
      <c r="AC93" s="5547">
        <f t="shared" si="26"/>
      </c>
      <c r="AD93" s="5660">
        <f t="shared" si="1"/>
      </c>
      <c r="AE93" s="5548">
        <f t="shared" si="34"/>
      </c>
      <c r="AF93" s="5633">
        <f>VLOOKUP(C93,'Data Products'!$A:$J,10,0)</f>
      </c>
      <c r="AG93" s="5634">
        <f t="shared" si="7"/>
      </c>
      <c r="AH93" s="5538">
        <f t="shared" si="23"/>
      </c>
      <c r="AI93" s="5637"/>
      <c r="AJ93" s="5640"/>
      <c r="AK93" s="5542"/>
      <c r="AL93" s="5541"/>
      <c r="AM93" s="5542"/>
      <c r="AN93" s="5542"/>
    </row>
    <row customHeight="true" hidden="true" ht="18" r="94">
      <c r="A94" s="5625">
        <v>57</v>
      </c>
      <c r="B94" s="5523" t="s">
        <v>5311</v>
      </c>
      <c r="C94" s="5625" t="s">
        <v>5444</v>
      </c>
      <c r="D94" s="5586" t="s">
        <v>5445</v>
      </c>
      <c r="E94" s="5586" t="s">
        <v>5445</v>
      </c>
      <c r="F94" s="5527">
        <v>0</v>
      </c>
      <c r="G94" s="5543">
        <v>0</v>
      </c>
      <c r="H94" s="5651"/>
      <c r="I94" s="5629">
        <f>VLOOKUP(C94,'Data Products'!$A:$J,2,0)</f>
      </c>
      <c r="J94" s="5589">
        <f t="shared" si="4"/>
      </c>
      <c r="K94" s="5590">
        <v>45896</v>
      </c>
      <c r="L94" s="5531">
        <f t="shared" si="18"/>
      </c>
      <c r="M94" s="5527">
        <v>0</v>
      </c>
      <c r="N94" s="5527">
        <v>0</v>
      </c>
      <c r="O94" s="5653"/>
      <c r="P94" s="5653"/>
      <c r="Q94" s="5523" t="s">
        <v>5420</v>
      </c>
      <c r="R94" s="5527"/>
      <c r="S94" s="5527"/>
      <c r="T94" s="5527"/>
      <c r="U94" s="5527"/>
      <c r="V94" s="5527"/>
      <c r="W94" s="5527"/>
      <c r="X94" s="5527"/>
      <c r="Y94" s="5527"/>
      <c r="Z94" s="5527"/>
      <c r="AA94" s="5527"/>
      <c r="AB94" s="5632">
        <f t="shared" si="30"/>
      </c>
      <c r="AC94" s="5534">
        <f t="shared" si="26"/>
      </c>
      <c r="AD94" s="5660">
        <f t="shared" si="1"/>
      </c>
      <c r="AE94" s="5548">
        <f t="shared" si="34"/>
      </c>
      <c r="AF94" s="5633">
        <f>VLOOKUP(C94,'Data Products'!$A:$J,10,0)</f>
      </c>
      <c r="AG94" s="5634">
        <f t="shared" si="7"/>
      </c>
      <c r="AH94" s="5538">
        <f t="shared" si="23"/>
      </c>
      <c r="AI94" s="5637"/>
      <c r="AJ94" s="5640"/>
      <c r="AK94" s="5542"/>
      <c r="AL94" s="5541"/>
      <c r="AM94" s="5542"/>
      <c r="AN94" s="5542"/>
    </row>
    <row customHeight="true" hidden="true" ht="18" r="95">
      <c r="A95" s="5625">
        <v>58</v>
      </c>
      <c r="B95" s="5523" t="s">
        <v>5311</v>
      </c>
      <c r="C95" s="5625" t="s">
        <v>5446</v>
      </c>
      <c r="D95" s="5586" t="s">
        <v>5447</v>
      </c>
      <c r="E95" s="5586" t="s">
        <v>5447</v>
      </c>
      <c r="F95" s="5527">
        <v>0</v>
      </c>
      <c r="G95" s="5543">
        <v>0</v>
      </c>
      <c r="H95" s="5651"/>
      <c r="I95" s="5629">
        <f>VLOOKUP(C95,'Data Products'!$A:$J,2,0)</f>
      </c>
      <c r="J95" s="5589">
        <f t="shared" si="4"/>
      </c>
      <c r="K95" s="5590">
        <v>45897</v>
      </c>
      <c r="L95" s="5531">
        <f t="shared" si="18"/>
      </c>
      <c r="M95" s="5527">
        <v>0</v>
      </c>
      <c r="N95" s="5527">
        <v>0</v>
      </c>
      <c r="O95" s="5653"/>
      <c r="P95" s="5653"/>
      <c r="Q95" s="5523" t="s">
        <v>5420</v>
      </c>
      <c r="R95" s="5527"/>
      <c r="S95" s="5527"/>
      <c r="T95" s="5527"/>
      <c r="U95" s="5527"/>
      <c r="V95" s="5527"/>
      <c r="W95" s="5527"/>
      <c r="X95" s="5527"/>
      <c r="Y95" s="5527"/>
      <c r="Z95" s="5527"/>
      <c r="AA95" s="5527"/>
      <c r="AB95" s="5632">
        <f t="shared" si="30"/>
      </c>
      <c r="AC95" s="5534">
        <f t="shared" si="26"/>
      </c>
      <c r="AD95" s="5660">
        <f t="shared" si="1"/>
      </c>
      <c r="AE95" s="5548">
        <f t="shared" si="34"/>
      </c>
      <c r="AF95" s="5633">
        <f>VLOOKUP(C95,'Data Products'!$A:$J,10,0)</f>
      </c>
      <c r="AG95" s="5634">
        <f t="shared" si="7"/>
      </c>
      <c r="AH95" s="5538">
        <f t="shared" si="23"/>
      </c>
      <c r="AI95" s="5637"/>
      <c r="AJ95" s="5640"/>
      <c r="AK95" s="5542"/>
      <c r="AL95" s="5541"/>
      <c r="AM95" s="5542"/>
      <c r="AN95" s="5542"/>
    </row>
    <row customHeight="true" hidden="true" ht="18" r="96">
      <c r="A96" s="5625">
        <v>59</v>
      </c>
      <c r="B96" s="5523" t="s">
        <v>5311</v>
      </c>
      <c r="C96" s="5625" t="s">
        <v>5448</v>
      </c>
      <c r="D96" s="5586" t="s">
        <v>5449</v>
      </c>
      <c r="E96" s="5586" t="s">
        <v>5449</v>
      </c>
      <c r="F96" s="5527">
        <v>0</v>
      </c>
      <c r="G96" s="5543">
        <v>0</v>
      </c>
      <c r="H96" s="5651"/>
      <c r="I96" s="5629">
        <f>VLOOKUP(C96,'Data Products'!$A:$J,2,0)</f>
      </c>
      <c r="J96" s="5589">
        <f t="shared" si="4"/>
      </c>
      <c r="K96" s="5590">
        <v>45898</v>
      </c>
      <c r="L96" s="5531">
        <f t="shared" si="18"/>
      </c>
      <c r="M96" s="5527">
        <v>0</v>
      </c>
      <c r="N96" s="5527">
        <v>0</v>
      </c>
      <c r="O96" s="5653"/>
      <c r="P96" s="5653"/>
      <c r="Q96" s="5523" t="s">
        <v>5420</v>
      </c>
      <c r="R96" s="5527"/>
      <c r="S96" s="5527"/>
      <c r="T96" s="5527"/>
      <c r="U96" s="5527"/>
      <c r="V96" s="5527"/>
      <c r="W96" s="5527"/>
      <c r="X96" s="5527"/>
      <c r="Y96" s="5527"/>
      <c r="Z96" s="5527"/>
      <c r="AA96" s="5527"/>
      <c r="AB96" s="5632">
        <f t="shared" si="30"/>
      </c>
      <c r="AC96" s="5534">
        <f t="shared" si="26"/>
      </c>
      <c r="AD96" s="5660">
        <f t="shared" si="1"/>
      </c>
      <c r="AE96" s="5548">
        <f t="shared" si="34"/>
      </c>
      <c r="AF96" s="5633">
        <f>VLOOKUP(C96,'Data Products'!$A:$J,10,0)</f>
      </c>
      <c r="AG96" s="5634">
        <f t="shared" si="7"/>
      </c>
      <c r="AH96" s="5538">
        <f t="shared" si="23"/>
      </c>
      <c r="AI96" s="5637"/>
      <c r="AJ96" s="5640"/>
      <c r="AK96" s="5542"/>
      <c r="AL96" s="5541"/>
      <c r="AM96" s="5542"/>
      <c r="AN96" s="5542"/>
    </row>
    <row customHeight="true" hidden="true" ht="18" r="97">
      <c r="A97" s="5625">
        <v>60</v>
      </c>
      <c r="B97" s="5523" t="s">
        <v>5311</v>
      </c>
      <c r="C97" s="5625" t="s">
        <v>5450</v>
      </c>
      <c r="D97" s="5586" t="s">
        <v>5451</v>
      </c>
      <c r="E97" s="5586" t="s">
        <v>5451</v>
      </c>
      <c r="F97" s="5527">
        <v>0</v>
      </c>
      <c r="G97" s="5543">
        <v>0</v>
      </c>
      <c r="H97" s="5651"/>
      <c r="I97" s="5629">
        <f>VLOOKUP(C97,'Data Products'!$A:$J,2,0)</f>
      </c>
      <c r="J97" s="5589">
        <f t="shared" si="4"/>
      </c>
      <c r="K97" s="5590">
        <v>45899</v>
      </c>
      <c r="L97" s="5531">
        <f t="shared" si="18"/>
      </c>
      <c r="M97" s="5527">
        <v>0</v>
      </c>
      <c r="N97" s="5527">
        <v>0</v>
      </c>
      <c r="O97" s="5653"/>
      <c r="P97" s="5653"/>
      <c r="Q97" s="5523" t="s">
        <v>5420</v>
      </c>
      <c r="R97" s="5527"/>
      <c r="S97" s="5527"/>
      <c r="T97" s="5527"/>
      <c r="U97" s="5527"/>
      <c r="V97" s="5527"/>
      <c r="W97" s="5527"/>
      <c r="X97" s="5527"/>
      <c r="Y97" s="5527"/>
      <c r="Z97" s="5527"/>
      <c r="AA97" s="5527"/>
      <c r="AB97" s="5632">
        <f t="shared" si="30"/>
      </c>
      <c r="AC97" s="5534">
        <f t="shared" si="26"/>
      </c>
      <c r="AD97" s="5660">
        <f t="shared" si="1"/>
      </c>
      <c r="AE97" s="5548">
        <f t="shared" si="34"/>
      </c>
      <c r="AF97" s="5633">
        <f>VLOOKUP(C97,'Data Products'!$A:$J,10,0)</f>
      </c>
      <c r="AG97" s="5634">
        <f t="shared" si="7"/>
      </c>
      <c r="AH97" s="5538">
        <f t="shared" si="23"/>
      </c>
      <c r="AI97" s="5637"/>
      <c r="AJ97" s="5640"/>
      <c r="AK97" s="5542"/>
      <c r="AL97" s="5541"/>
      <c r="AM97" s="5542"/>
      <c r="AN97" s="5542"/>
    </row>
    <row customHeight="true" hidden="true" ht="18" r="98">
      <c r="A98" s="5625">
        <v>61</v>
      </c>
      <c r="B98" s="5523" t="s">
        <v>5311</v>
      </c>
      <c r="C98" s="5625" t="s">
        <v>5452</v>
      </c>
      <c r="D98" s="5586" t="s">
        <v>5453</v>
      </c>
      <c r="E98" s="5586" t="s">
        <v>5453</v>
      </c>
      <c r="F98" s="5527">
        <v>0</v>
      </c>
      <c r="G98" s="5543">
        <v>0</v>
      </c>
      <c r="H98" s="5651"/>
      <c r="I98" s="5629">
        <f>VLOOKUP(C98,'Data Products'!$A:$J,2,0)</f>
      </c>
      <c r="J98" s="5589">
        <f t="shared" si="4"/>
      </c>
      <c r="K98" s="5590">
        <v>45900</v>
      </c>
      <c r="L98" s="5531">
        <f t="shared" si="18"/>
      </c>
      <c r="M98" s="5527">
        <v>0</v>
      </c>
      <c r="N98" s="5527">
        <v>0</v>
      </c>
      <c r="O98" s="5653"/>
      <c r="P98" s="5653"/>
      <c r="Q98" s="5523" t="s">
        <v>5420</v>
      </c>
      <c r="R98" s="5527"/>
      <c r="S98" s="5527"/>
      <c r="T98" s="5527"/>
      <c r="U98" s="5527"/>
      <c r="V98" s="5527"/>
      <c r="W98" s="5527"/>
      <c r="X98" s="5527"/>
      <c r="Y98" s="5527"/>
      <c r="Z98" s="5527"/>
      <c r="AA98" s="5527"/>
      <c r="AB98" s="5632">
        <f t="shared" si="30"/>
      </c>
      <c r="AC98" s="5534">
        <f t="shared" si="26"/>
      </c>
      <c r="AD98" s="5660">
        <f t="shared" si="1"/>
      </c>
      <c r="AE98" s="5548">
        <f t="shared" si="34"/>
      </c>
      <c r="AF98" s="5633">
        <f>VLOOKUP(C98,'Data Products'!$A:$J,10,0)</f>
      </c>
      <c r="AG98" s="5634">
        <f t="shared" si="7"/>
      </c>
      <c r="AH98" s="5538">
        <f t="shared" si="23"/>
      </c>
      <c r="AI98" s="5637"/>
      <c r="AJ98" s="5640"/>
      <c r="AK98" s="5542"/>
      <c r="AL98" s="5541"/>
      <c r="AM98" s="5542"/>
      <c r="AN98" s="5542"/>
    </row>
    <row customHeight="true" hidden="true" ht="18" r="99">
      <c r="A99" s="5625">
        <v>62</v>
      </c>
      <c r="B99" s="5523" t="s">
        <v>5311</v>
      </c>
      <c r="C99" s="5625" t="s">
        <v>5454</v>
      </c>
      <c r="D99" s="5586" t="s">
        <v>5455</v>
      </c>
      <c r="E99" s="5586" t="s">
        <v>5455</v>
      </c>
      <c r="F99" s="5527">
        <v>0</v>
      </c>
      <c r="G99" s="5543">
        <v>0</v>
      </c>
      <c r="H99" s="5651"/>
      <c r="I99" s="5629">
        <f>VLOOKUP(C99,'Data Products'!$A:$J,2,0)</f>
      </c>
      <c r="J99" s="5589">
        <f t="shared" si="4"/>
      </c>
      <c r="K99" s="5590">
        <v>45901</v>
      </c>
      <c r="L99" s="5531">
        <f t="shared" si="18"/>
      </c>
      <c r="M99" s="5527">
        <v>0</v>
      </c>
      <c r="N99" s="5527">
        <v>0</v>
      </c>
      <c r="O99" s="5653"/>
      <c r="P99" s="5653"/>
      <c r="Q99" s="5523" t="s">
        <v>5420</v>
      </c>
      <c r="R99" s="5527"/>
      <c r="S99" s="5527"/>
      <c r="T99" s="5527"/>
      <c r="U99" s="5527"/>
      <c r="V99" s="5527"/>
      <c r="W99" s="5527"/>
      <c r="X99" s="5527"/>
      <c r="Y99" s="5527"/>
      <c r="Z99" s="5527"/>
      <c r="AA99" s="5527"/>
      <c r="AB99" s="5632">
        <f t="shared" si="30"/>
      </c>
      <c r="AC99" s="5547">
        <f t="shared" si="26"/>
      </c>
      <c r="AD99" s="5660">
        <f t="shared" si="1"/>
      </c>
      <c r="AE99" s="5548">
        <f t="shared" si="34"/>
      </c>
      <c r="AF99" s="5633">
        <f>VLOOKUP(C99,'Data Products'!$A:$J,10,0)</f>
      </c>
      <c r="AG99" s="5634">
        <f t="shared" si="7"/>
      </c>
      <c r="AH99" s="5538">
        <f t="shared" si="23"/>
      </c>
      <c r="AI99" s="5637"/>
      <c r="AJ99" s="5640"/>
      <c r="AK99" s="5542"/>
      <c r="AL99" s="5541"/>
      <c r="AM99" s="5542"/>
      <c r="AN99" s="5542"/>
    </row>
    <row customHeight="true" hidden="true" ht="18" r="100">
      <c r="A100" s="5625">
        <v>63</v>
      </c>
      <c r="B100" s="5523" t="s">
        <v>5311</v>
      </c>
      <c r="C100" s="5625" t="s">
        <v>5456</v>
      </c>
      <c r="D100" s="5586" t="s">
        <v>5447</v>
      </c>
      <c r="E100" s="5586" t="s">
        <v>5447</v>
      </c>
      <c r="F100" s="5527">
        <v>0</v>
      </c>
      <c r="G100" s="5543">
        <v>0</v>
      </c>
      <c r="H100" s="5651"/>
      <c r="I100" s="5629">
        <f>VLOOKUP(C100,'Data Products'!$A:$J,2,0)</f>
      </c>
      <c r="J100" s="5589">
        <f t="shared" si="4"/>
      </c>
      <c r="K100" s="5590">
        <v>45902</v>
      </c>
      <c r="L100" s="5531">
        <f t="shared" si="18"/>
      </c>
      <c r="M100" s="5527">
        <v>0</v>
      </c>
      <c r="N100" s="5527">
        <v>0</v>
      </c>
      <c r="O100" s="5653"/>
      <c r="P100" s="5653"/>
      <c r="Q100" s="5523" t="s">
        <v>5420</v>
      </c>
      <c r="R100" s="5527"/>
      <c r="S100" s="5527"/>
      <c r="T100" s="5527"/>
      <c r="U100" s="5527"/>
      <c r="V100" s="5527"/>
      <c r="W100" s="5527"/>
      <c r="X100" s="5527"/>
      <c r="Y100" s="5527"/>
      <c r="Z100" s="5527"/>
      <c r="AA100" s="5527"/>
      <c r="AB100" s="5632">
        <f t="shared" si="30"/>
      </c>
      <c r="AC100" s="5544">
        <f t="shared" si="26"/>
      </c>
      <c r="AD100" s="5660">
        <f t="shared" si="1"/>
      </c>
      <c r="AE100" s="5548">
        <f t="shared" si="34"/>
      </c>
      <c r="AF100" s="5633">
        <f>VLOOKUP(C100,'Data Products'!$A:$J,10,0)</f>
      </c>
      <c r="AG100" s="5634">
        <f t="shared" si="7"/>
      </c>
      <c r="AH100" s="5538">
        <f t="shared" si="23"/>
      </c>
      <c r="AI100" s="5637"/>
      <c r="AJ100" s="5640"/>
      <c r="AK100" s="5542"/>
      <c r="AL100" s="5541"/>
      <c r="AM100" s="5542"/>
      <c r="AN100" s="5542"/>
    </row>
    <row customHeight="true" hidden="true" ht="18" r="101">
      <c r="A101" s="5625">
        <v>64</v>
      </c>
      <c r="B101" s="5523" t="s">
        <v>5311</v>
      </c>
      <c r="C101" s="5625" t="s">
        <v>5457</v>
      </c>
      <c r="D101" s="5586" t="s">
        <v>5447</v>
      </c>
      <c r="E101" s="5586" t="s">
        <v>5447</v>
      </c>
      <c r="F101" s="5527">
        <v>0</v>
      </c>
      <c r="G101" s="5543">
        <v>0</v>
      </c>
      <c r="H101" s="5651"/>
      <c r="I101" s="5629">
        <f>VLOOKUP(C101,'Data Products'!$A:$J,2,0)</f>
      </c>
      <c r="J101" s="5589">
        <f t="shared" si="4"/>
      </c>
      <c r="K101" s="5590">
        <v>45903</v>
      </c>
      <c r="L101" s="5531">
        <f t="shared" si="18"/>
      </c>
      <c r="M101" s="5527">
        <v>0</v>
      </c>
      <c r="N101" s="5527">
        <v>0</v>
      </c>
      <c r="O101" s="5653"/>
      <c r="P101" s="5653"/>
      <c r="Q101" s="5523" t="s">
        <v>5420</v>
      </c>
      <c r="R101" s="5527"/>
      <c r="S101" s="5527"/>
      <c r="T101" s="5527"/>
      <c r="U101" s="5527"/>
      <c r="V101" s="5527"/>
      <c r="W101" s="5527"/>
      <c r="X101" s="5527"/>
      <c r="Y101" s="5527"/>
      <c r="Z101" s="5527"/>
      <c r="AA101" s="5527"/>
      <c r="AB101" s="5632">
        <f t="shared" si="30"/>
      </c>
      <c r="AC101" s="5547">
        <f t="shared" si="26"/>
      </c>
      <c r="AD101" s="5660">
        <f t="shared" si="1"/>
      </c>
      <c r="AE101" s="5548">
        <f t="shared" si="34"/>
      </c>
      <c r="AF101" s="5633">
        <f>VLOOKUP(C101,'Data Products'!$A:$J,10,0)</f>
      </c>
      <c r="AG101" s="5634">
        <f t="shared" si="7"/>
      </c>
      <c r="AH101" s="5538">
        <f t="shared" si="23"/>
      </c>
      <c r="AI101" s="5637"/>
      <c r="AJ101" s="5640"/>
      <c r="AK101" s="5542"/>
      <c r="AL101" s="5541"/>
      <c r="AM101" s="5542"/>
      <c r="AN101" s="5542"/>
    </row>
    <row customHeight="true" hidden="true" ht="18" r="102">
      <c r="A102" s="5625">
        <v>65</v>
      </c>
      <c r="B102" s="5523" t="s">
        <v>5298</v>
      </c>
      <c r="C102" s="5625" t="s">
        <v>5458</v>
      </c>
      <c r="D102" s="5586" t="s">
        <v>5459</v>
      </c>
      <c r="E102" s="5586" t="s">
        <v>5459</v>
      </c>
      <c r="F102" s="5527">
        <v>0</v>
      </c>
      <c r="G102" s="5543">
        <v>0</v>
      </c>
      <c r="H102" s="5651"/>
      <c r="I102" s="5629">
        <f>VLOOKUP(C102,'Data Products'!$A:$J,2,0)</f>
      </c>
      <c r="J102" s="5589">
        <f t="shared" si="4"/>
      </c>
      <c r="K102" s="5590">
        <v>45904</v>
      </c>
      <c r="L102" s="5531">
        <f t="shared" si="18"/>
      </c>
      <c r="M102" s="5527">
        <v>0</v>
      </c>
      <c r="N102" s="5527">
        <v>0</v>
      </c>
      <c r="O102" s="5653"/>
      <c r="P102" s="5653"/>
      <c r="Q102" s="5523" t="s">
        <v>5420</v>
      </c>
      <c r="R102" s="5527"/>
      <c r="S102" s="5527"/>
      <c r="T102" s="5527"/>
      <c r="U102" s="5527"/>
      <c r="V102" s="5527"/>
      <c r="W102" s="5527"/>
      <c r="X102" s="5527"/>
      <c r="Y102" s="5527"/>
      <c r="Z102" s="5527"/>
      <c r="AA102" s="5527"/>
      <c r="AB102" s="5632">
        <f t="shared" si="30"/>
      </c>
      <c r="AC102" s="5547">
        <f t="shared" si="26"/>
      </c>
      <c r="AD102" s="5660">
        <f t="shared" si="1"/>
      </c>
      <c r="AE102" s="5548">
        <f t="shared" si="34"/>
      </c>
      <c r="AF102" s="5633">
        <f>VLOOKUP(C102,'Data Products'!$A:$J,10,0)</f>
      </c>
      <c r="AG102" s="5634">
        <f t="shared" si="7"/>
      </c>
      <c r="AH102" s="5538">
        <f t="shared" si="23"/>
      </c>
      <c r="AI102" s="5637"/>
      <c r="AJ102" s="5640"/>
      <c r="AK102" s="5542"/>
      <c r="AL102" s="5541"/>
      <c r="AM102" s="5542"/>
      <c r="AN102" s="5542"/>
    </row>
    <row customHeight="true" hidden="true" ht="18" r="103">
      <c r="A103" s="5625">
        <v>66</v>
      </c>
      <c r="B103" s="5523" t="s">
        <v>5311</v>
      </c>
      <c r="C103" s="5625" t="s">
        <v>5460</v>
      </c>
      <c r="D103" s="5586" t="s">
        <v>5447</v>
      </c>
      <c r="E103" s="5586" t="s">
        <v>5447</v>
      </c>
      <c r="F103" s="5527">
        <v>0</v>
      </c>
      <c r="G103" s="5543">
        <v>0</v>
      </c>
      <c r="H103" s="5651"/>
      <c r="I103" s="5629">
        <f>VLOOKUP(C103,'Data Products'!$A:$J,2,0)</f>
      </c>
      <c r="J103" s="5589">
        <f t="shared" si="4"/>
      </c>
      <c r="K103" s="5590">
        <v>45905</v>
      </c>
      <c r="L103" s="5531">
        <f t="shared" si="18"/>
      </c>
      <c r="M103" s="5527">
        <v>0</v>
      </c>
      <c r="N103" s="5527">
        <v>0</v>
      </c>
      <c r="O103" s="5653"/>
      <c r="P103" s="5653"/>
      <c r="Q103" s="5523" t="s">
        <v>5420</v>
      </c>
      <c r="R103" s="5527"/>
      <c r="S103" s="5527"/>
      <c r="T103" s="5527"/>
      <c r="U103" s="5527"/>
      <c r="V103" s="5527"/>
      <c r="W103" s="5527"/>
      <c r="X103" s="5527"/>
      <c r="Y103" s="5527"/>
      <c r="Z103" s="5527"/>
      <c r="AA103" s="5527"/>
      <c r="AB103" s="5632">
        <f t="shared" si="30"/>
      </c>
      <c r="AC103" s="5547">
        <f t="shared" si="26"/>
      </c>
      <c r="AD103" s="5660">
        <f t="shared" si="1"/>
      </c>
      <c r="AE103" s="5548">
        <f t="shared" si="34"/>
      </c>
      <c r="AF103" s="5633">
        <f>VLOOKUP(C103,'Data Products'!$A:$J,10,0)</f>
      </c>
      <c r="AG103" s="5634">
        <f t="shared" si="7"/>
      </c>
      <c r="AH103" s="5538">
        <f t="shared" si="23"/>
      </c>
      <c r="AI103" s="5637"/>
      <c r="AJ103" s="5640"/>
      <c r="AK103" s="5542"/>
      <c r="AL103" s="5541"/>
      <c r="AM103" s="5542"/>
      <c r="AN103" s="5542"/>
    </row>
    <row customHeight="true" hidden="true" ht="18" r="104">
      <c r="A104" s="5625">
        <v>67</v>
      </c>
      <c r="B104" s="5523" t="s">
        <v>5311</v>
      </c>
      <c r="C104" s="5625" t="s">
        <v>5461</v>
      </c>
      <c r="D104" s="5586" t="s">
        <v>5447</v>
      </c>
      <c r="E104" s="5586" t="s">
        <v>5447</v>
      </c>
      <c r="F104" s="5527">
        <v>0</v>
      </c>
      <c r="G104" s="5543">
        <v>0</v>
      </c>
      <c r="H104" s="5651"/>
      <c r="I104" s="5629">
        <f>VLOOKUP(C104,'Data Products'!$A:$J,2,0)</f>
      </c>
      <c r="J104" s="5589">
        <f t="shared" si="4"/>
      </c>
      <c r="K104" s="5590">
        <v>45906</v>
      </c>
      <c r="L104" s="5531">
        <f t="shared" si="18"/>
      </c>
      <c r="M104" s="5527">
        <v>0</v>
      </c>
      <c r="N104" s="5527">
        <v>0</v>
      </c>
      <c r="O104" s="5653"/>
      <c r="P104" s="5653"/>
      <c r="Q104" s="5523" t="s">
        <v>5420</v>
      </c>
      <c r="R104" s="5527"/>
      <c r="S104" s="5527"/>
      <c r="T104" s="5527"/>
      <c r="U104" s="5527"/>
      <c r="V104" s="5527"/>
      <c r="W104" s="5527"/>
      <c r="X104" s="5527"/>
      <c r="Y104" s="5527"/>
      <c r="Z104" s="5527"/>
      <c r="AA104" s="5527"/>
      <c r="AB104" s="5632">
        <f t="shared" si="30"/>
      </c>
      <c r="AC104" s="5547">
        <f t="shared" si="26"/>
      </c>
      <c r="AD104" s="5660">
        <f t="shared" si="1"/>
      </c>
      <c r="AE104" s="5548">
        <f t="shared" si="34"/>
      </c>
      <c r="AF104" s="5633">
        <f>VLOOKUP(C104,'Data Products'!$A:$J,10,0)</f>
      </c>
      <c r="AG104" s="5634">
        <f t="shared" si="7"/>
      </c>
      <c r="AH104" s="5538">
        <f t="shared" si="23"/>
      </c>
      <c r="AI104" s="5637"/>
      <c r="AJ104" s="5640"/>
      <c r="AK104" s="5542"/>
      <c r="AL104" s="5541"/>
      <c r="AM104" s="5542"/>
      <c r="AN104" s="5542"/>
    </row>
    <row customHeight="true" hidden="true" ht="18" r="105">
      <c r="A105" s="5625">
        <v>68</v>
      </c>
      <c r="B105" s="5523" t="s">
        <v>5311</v>
      </c>
      <c r="C105" s="5625" t="s">
        <v>5462</v>
      </c>
      <c r="D105" s="5586" t="s">
        <v>5447</v>
      </c>
      <c r="E105" s="5586" t="s">
        <v>5447</v>
      </c>
      <c r="F105" s="5527">
        <v>0</v>
      </c>
      <c r="G105" s="5543">
        <v>0</v>
      </c>
      <c r="H105" s="5651"/>
      <c r="I105" s="5629">
        <f>VLOOKUP(C105,'Data Products'!$A:$J,2,0)</f>
      </c>
      <c r="J105" s="5589">
        <f t="shared" si="4"/>
      </c>
      <c r="K105" s="5590">
        <v>45907</v>
      </c>
      <c r="L105" s="5531">
        <f t="shared" si="18"/>
      </c>
      <c r="M105" s="5527">
        <v>0</v>
      </c>
      <c r="N105" s="5527">
        <v>0</v>
      </c>
      <c r="O105" s="5653"/>
      <c r="P105" s="5653"/>
      <c r="Q105" s="5523" t="s">
        <v>5420</v>
      </c>
      <c r="R105" s="5527"/>
      <c r="S105" s="5527"/>
      <c r="T105" s="5527"/>
      <c r="U105" s="5527"/>
      <c r="V105" s="5527"/>
      <c r="W105" s="5527"/>
      <c r="X105" s="5527"/>
      <c r="Y105" s="5527"/>
      <c r="Z105" s="5527"/>
      <c r="AA105" s="5527"/>
      <c r="AB105" s="5632">
        <f t="shared" si="30"/>
      </c>
      <c r="AC105" s="5547">
        <f t="shared" si="26"/>
      </c>
      <c r="AD105" s="5660">
        <f t="shared" si="1"/>
      </c>
      <c r="AE105" s="5548">
        <f t="shared" si="34"/>
      </c>
      <c r="AF105" s="5633">
        <f>VLOOKUP(C105,'Data Products'!$A:$J,10,0)</f>
      </c>
      <c r="AG105" s="5634">
        <f t="shared" si="7"/>
      </c>
      <c r="AH105" s="5538">
        <f t="shared" si="23"/>
      </c>
      <c r="AI105" s="5637"/>
      <c r="AJ105" s="5640"/>
      <c r="AK105" s="5542"/>
      <c r="AL105" s="5541"/>
      <c r="AM105" s="5542"/>
      <c r="AN105" s="5542"/>
    </row>
    <row customHeight="true" hidden="true" ht="18" r="106">
      <c r="A106" s="5625">
        <v>69</v>
      </c>
      <c r="B106" s="5523" t="s">
        <v>5311</v>
      </c>
      <c r="C106" s="5625" t="s">
        <v>5463</v>
      </c>
      <c r="D106" s="5586" t="s">
        <v>5464</v>
      </c>
      <c r="E106" s="5586" t="s">
        <v>5464</v>
      </c>
      <c r="F106" s="5527">
        <v>0</v>
      </c>
      <c r="G106" s="5543">
        <v>0</v>
      </c>
      <c r="H106" s="5651"/>
      <c r="I106" s="5629">
        <f>VLOOKUP(C106,'Data Products'!$A:$J,2,0)</f>
      </c>
      <c r="J106" s="5589">
        <f t="shared" si="4"/>
      </c>
      <c r="K106" s="5590">
        <v>45908</v>
      </c>
      <c r="L106" s="5531">
        <f t="shared" si="18"/>
      </c>
      <c r="M106" s="5527">
        <v>0</v>
      </c>
      <c r="N106" s="5527">
        <v>0</v>
      </c>
      <c r="O106" s="5653"/>
      <c r="P106" s="5653"/>
      <c r="Q106" s="5523" t="s">
        <v>5420</v>
      </c>
      <c r="R106" s="5527"/>
      <c r="S106" s="5527"/>
      <c r="T106" s="5527"/>
      <c r="U106" s="5527"/>
      <c r="V106" s="5527"/>
      <c r="W106" s="5527"/>
      <c r="X106" s="5527"/>
      <c r="Y106" s="5527"/>
      <c r="Z106" s="5527"/>
      <c r="AA106" s="5527"/>
      <c r="AB106" s="5632">
        <f t="shared" si="30"/>
      </c>
      <c r="AC106" s="5534">
        <f t="shared" si="26"/>
      </c>
      <c r="AD106" s="5660">
        <f t="shared" si="1"/>
      </c>
      <c r="AE106" s="5548">
        <f t="shared" si="34"/>
      </c>
      <c r="AF106" s="5633">
        <f>VLOOKUP(C106,'Data Products'!$A:$J,10,0)</f>
      </c>
      <c r="AG106" s="5634">
        <f t="shared" si="7"/>
      </c>
      <c r="AH106" s="5538">
        <f t="shared" si="23"/>
      </c>
      <c r="AI106" s="5637"/>
      <c r="AJ106" s="5640"/>
      <c r="AK106" s="5542"/>
      <c r="AL106" s="5541"/>
      <c r="AM106" s="5542"/>
      <c r="AN106" s="5542"/>
    </row>
    <row customHeight="true" hidden="true" ht="18" r="107">
      <c r="A107" s="5625">
        <v>70</v>
      </c>
      <c r="B107" s="5523" t="s">
        <v>5311</v>
      </c>
      <c r="C107" s="5625" t="s">
        <v>5465</v>
      </c>
      <c r="D107" s="5645"/>
      <c r="E107" s="5645"/>
      <c r="F107" s="5527">
        <v>0</v>
      </c>
      <c r="G107" s="5543">
        <v>0</v>
      </c>
      <c r="H107" s="5651"/>
      <c r="I107" s="5629">
        <f>VLOOKUP(C107,'Data Products'!$A:$J,2,0)</f>
      </c>
      <c r="J107" s="5589">
        <f t="shared" si="4"/>
      </c>
      <c r="K107" s="5590">
        <v>45909</v>
      </c>
      <c r="L107" s="5531">
        <f t="shared" si="18"/>
      </c>
      <c r="M107" s="5527">
        <v>0</v>
      </c>
      <c r="N107" s="5527">
        <v>0</v>
      </c>
      <c r="O107" s="5653"/>
      <c r="P107" s="5653"/>
      <c r="Q107" s="5523" t="s">
        <v>5420</v>
      </c>
      <c r="R107" s="5527"/>
      <c r="S107" s="5527"/>
      <c r="T107" s="5527"/>
      <c r="U107" s="5527"/>
      <c r="V107" s="5527"/>
      <c r="W107" s="5527"/>
      <c r="X107" s="5527"/>
      <c r="Y107" s="5527"/>
      <c r="Z107" s="5527"/>
      <c r="AA107" s="5527"/>
      <c r="AB107" s="5632">
        <f t="shared" si="30"/>
      </c>
      <c r="AC107" s="5544">
        <f t="shared" si="26"/>
      </c>
      <c r="AD107" s="5660">
        <f t="shared" si="1"/>
      </c>
      <c r="AE107" s="5548">
        <f t="shared" si="34"/>
      </c>
      <c r="AF107" s="5633">
        <f>VLOOKUP(C107,'Data Products'!$A:$J,10,0)</f>
      </c>
      <c r="AG107" s="5634">
        <f t="shared" si="7"/>
      </c>
      <c r="AH107" s="5538">
        <f t="shared" si="23"/>
      </c>
      <c r="AI107" s="5637"/>
      <c r="AJ107" s="5640"/>
      <c r="AK107" s="5542"/>
      <c r="AL107" s="5541"/>
      <c r="AM107" s="5542"/>
      <c r="AN107" s="5542"/>
    </row>
    <row customHeight="true" hidden="true" ht="18" r="108">
      <c r="A108" s="5625">
        <v>71</v>
      </c>
      <c r="B108" s="5523" t="s">
        <v>5311</v>
      </c>
      <c r="C108" s="5625" t="s">
        <v>5466</v>
      </c>
      <c r="D108" s="5645"/>
      <c r="E108" s="5645"/>
      <c r="F108" s="5527">
        <v>0</v>
      </c>
      <c r="G108" s="5543">
        <v>0</v>
      </c>
      <c r="H108" s="5651"/>
      <c r="I108" s="5629">
        <f>VLOOKUP(C108,'Data Products'!$A:$J,2,0)</f>
      </c>
      <c r="J108" s="5589">
        <f t="shared" si="4"/>
      </c>
      <c r="K108" s="5590">
        <v>45910</v>
      </c>
      <c r="L108" s="5531">
        <f t="shared" si="18"/>
      </c>
      <c r="M108" s="5527">
        <v>0</v>
      </c>
      <c r="N108" s="5527">
        <v>0</v>
      </c>
      <c r="O108" s="5653"/>
      <c r="P108" s="5653"/>
      <c r="Q108" s="5523" t="s">
        <v>5420</v>
      </c>
      <c r="R108" s="5527"/>
      <c r="S108" s="5527"/>
      <c r="T108" s="5527"/>
      <c r="U108" s="5527"/>
      <c r="V108" s="5527"/>
      <c r="W108" s="5527"/>
      <c r="X108" s="5527"/>
      <c r="Y108" s="5527"/>
      <c r="Z108" s="5527"/>
      <c r="AA108" s="5527"/>
      <c r="AB108" s="5632">
        <f t="shared" si="30"/>
      </c>
      <c r="AC108" s="5643">
        <f t="shared" si="26"/>
      </c>
      <c r="AD108" s="5660">
        <f t="shared" si="1"/>
      </c>
      <c r="AE108" s="5548">
        <f t="shared" si="34"/>
      </c>
      <c r="AF108" s="5633">
        <f>VLOOKUP(C108,'Data Products'!$A:$J,10,0)</f>
      </c>
      <c r="AG108" s="5634">
        <f t="shared" si="7"/>
      </c>
      <c r="AH108" s="5538">
        <f t="shared" si="23"/>
      </c>
      <c r="AI108" s="5635" t="s">
        <v>5467</v>
      </c>
      <c r="AJ108" s="5640"/>
      <c r="AK108" s="5542"/>
      <c r="AL108" s="5541"/>
      <c r="AM108" s="5542"/>
      <c r="AN108" s="5542"/>
    </row>
    <row customHeight="true" hidden="true" ht="18" r="109">
      <c r="A109" s="5553">
        <v>72</v>
      </c>
      <c r="B109" s="5552" t="s">
        <v>5311</v>
      </c>
      <c r="C109" s="5553" t="s">
        <v>5468</v>
      </c>
      <c r="D109" s="5645"/>
      <c r="E109" s="5645"/>
      <c r="F109" s="5557">
        <v>0</v>
      </c>
      <c r="G109" s="5661">
        <v>0</v>
      </c>
      <c r="H109" s="5657"/>
      <c r="I109" s="5629">
        <f>VLOOKUP(C109,'Data Products'!$A:$J,2,0)</f>
      </c>
      <c r="J109" s="5589">
        <f t="shared" si="4"/>
      </c>
      <c r="K109" s="5590">
        <v>45911</v>
      </c>
      <c r="L109" s="5561">
        <f t="shared" si="18"/>
      </c>
      <c r="M109" s="5557">
        <v>0</v>
      </c>
      <c r="N109" s="5557">
        <v>0</v>
      </c>
      <c r="O109" s="5658"/>
      <c r="P109" s="5658"/>
      <c r="Q109" s="5523" t="s">
        <v>5420</v>
      </c>
      <c r="R109" s="5527"/>
      <c r="S109" s="5527"/>
      <c r="T109" s="5527"/>
      <c r="U109" s="5527"/>
      <c r="V109" s="5527"/>
      <c r="W109" s="5527"/>
      <c r="X109" s="5527"/>
      <c r="Y109" s="5527"/>
      <c r="Z109" s="5527"/>
      <c r="AA109" s="5527"/>
      <c r="AB109" s="5632">
        <f t="shared" si="30"/>
      </c>
      <c r="AC109" s="5544">
        <f t="shared" si="26"/>
      </c>
      <c r="AD109" s="5660">
        <f t="shared" si="1"/>
      </c>
      <c r="AE109" s="5548">
        <f t="shared" si="34"/>
      </c>
      <c r="AF109" s="5633">
        <f>VLOOKUP(C109,'Data Products'!$A:$J,10,0)</f>
      </c>
      <c r="AG109" s="5634">
        <f t="shared" si="7"/>
      </c>
      <c r="AH109" s="5538">
        <f t="shared" si="23"/>
      </c>
      <c r="AI109" s="5637"/>
      <c r="AJ109" s="5640"/>
      <c r="AK109" s="5542"/>
      <c r="AL109" s="5541"/>
      <c r="AM109" s="5542"/>
      <c r="AN109" s="5542"/>
    </row>
    <row customHeight="true" hidden="true" ht="18" r="110">
      <c r="A110" s="5586">
        <v>45</v>
      </c>
      <c r="B110" s="5645" t="s">
        <v>5292</v>
      </c>
      <c r="C110" s="5662" t="s">
        <v>5469</v>
      </c>
      <c r="D110" s="5663" t="s">
        <v>5470</v>
      </c>
      <c r="E110" s="5663" t="s">
        <v>5470</v>
      </c>
      <c r="F110" s="5626">
        <v>0</v>
      </c>
      <c r="G110" s="5626">
        <v>0</v>
      </c>
      <c r="H110" s="5587"/>
      <c r="I110" s="5629">
        <f>VLOOKUP(C110,'Data Products'!$A:$J,2,0)</f>
      </c>
      <c r="J110" s="5589">
        <f t="shared" si="4"/>
      </c>
      <c r="K110" s="5590">
        <v>45912</v>
      </c>
      <c r="L110" s="5664">
        <f t="shared" si="18"/>
      </c>
      <c r="M110" s="5577">
        <v>0</v>
      </c>
      <c r="N110" s="5577">
        <v>0</v>
      </c>
      <c r="O110" s="5583"/>
      <c r="P110" s="5583"/>
      <c r="Q110" s="5523" t="s">
        <v>5383</v>
      </c>
      <c r="R110" s="5599"/>
      <c r="S110" s="5599"/>
      <c r="T110" s="5599"/>
      <c r="U110" s="5599"/>
      <c r="V110" s="5599"/>
      <c r="W110" s="5599"/>
      <c r="X110" s="5599"/>
      <c r="Y110" s="5599"/>
      <c r="Z110" s="5599"/>
      <c r="AA110" s="5599"/>
      <c r="AB110" s="5632">
        <f t="shared" si="30"/>
      </c>
      <c r="AC110" s="5656">
        <f t="shared" si="26"/>
      </c>
      <c r="AD110" s="5535">
        <f t="shared" si="1"/>
      </c>
      <c r="AE110" s="5548">
        <f t="shared" si="34"/>
      </c>
      <c r="AF110" s="5633">
        <f>VLOOKUP(C110,'Data Products'!$A:$J,10,0)</f>
      </c>
      <c r="AG110" s="5634">
        <f t="shared" si="7"/>
      </c>
      <c r="AH110" s="5612"/>
      <c r="AI110" s="5637"/>
      <c r="AJ110" s="5665"/>
      <c r="AK110" s="5665"/>
      <c r="AL110" s="5666"/>
      <c r="AM110" s="5665"/>
      <c r="AN110" s="5665"/>
    </row>
    <row customHeight="true" hidden="true" ht="18" r="111">
      <c r="A111" s="5667">
        <v>46</v>
      </c>
      <c r="B111" s="5668" t="s">
        <v>5292</v>
      </c>
      <c r="C111" s="5669" t="s">
        <v>5372</v>
      </c>
      <c r="D111" s="5663" t="s">
        <v>5372</v>
      </c>
      <c r="E111" s="5663" t="s">
        <v>5372</v>
      </c>
      <c r="F111" s="5670">
        <v>0</v>
      </c>
      <c r="G111" s="5670">
        <v>0</v>
      </c>
      <c r="H111" s="5671"/>
      <c r="I111" s="5672">
        <f>VLOOKUP(C111,'Data Products'!$A:$J,2,0)</f>
      </c>
      <c r="J111" s="5589">
        <f t="shared" si="4"/>
      </c>
      <c r="K111" s="5590">
        <v>45913</v>
      </c>
      <c r="L111" s="5673">
        <f t="shared" si="18"/>
      </c>
      <c r="M111" s="5674">
        <v>35</v>
      </c>
      <c r="N111" s="5674">
        <v>52</v>
      </c>
      <c r="O111" s="5675"/>
      <c r="P111" s="5675"/>
      <c r="Q111" s="5552" t="s">
        <v>5383</v>
      </c>
      <c r="R111" s="5599"/>
      <c r="S111" s="5599"/>
      <c r="T111" s="5599"/>
      <c r="U111" s="5599"/>
      <c r="V111" s="5599"/>
      <c r="W111" s="5599"/>
      <c r="X111" s="5599"/>
      <c r="Y111" s="5599"/>
      <c r="Z111" s="5599"/>
      <c r="AA111" s="5599"/>
      <c r="AB111" s="5659">
        <f t="shared" si="30"/>
      </c>
      <c r="AC111" s="5656">
        <f t="shared" si="26"/>
      </c>
      <c r="AD111" s="5564">
        <f t="shared" si="1"/>
      </c>
      <c r="AE111" s="5548">
        <f t="shared" si="34"/>
      </c>
      <c r="AF111" s="5633">
        <f>VLOOKUP(C111,'Data Products'!$A:$J,10,0)</f>
      </c>
      <c r="AG111" s="5634">
        <f t="shared" si="7"/>
      </c>
      <c r="AH111" s="5612"/>
      <c r="AI111" s="5635" t="s">
        <v>5471</v>
      </c>
      <c r="AJ111" s="5665"/>
      <c r="AK111" s="5665"/>
      <c r="AL111" s="5666"/>
      <c r="AM111" s="5665"/>
      <c r="AN111" s="5665"/>
    </row>
    <row customHeight="true" ht="18" r="112">
      <c r="A112" s="5572">
        <v>47</v>
      </c>
      <c r="B112" s="5668" t="s">
        <v>5292</v>
      </c>
      <c r="C112" s="5676" t="s">
        <v>5366</v>
      </c>
      <c r="D112" s="5645" t="s">
        <v>5366</v>
      </c>
      <c r="E112" s="5645" t="s">
        <v>5366</v>
      </c>
      <c r="F112" s="5577">
        <v>48</v>
      </c>
      <c r="G112" s="5577">
        <v>48</v>
      </c>
      <c r="H112" s="5587"/>
      <c r="I112" s="5629">
        <f>VLOOKUP(C112,'Data Products'!$A:$J,2,0)</f>
      </c>
      <c r="J112" s="5589">
        <f t="shared" si="4"/>
      </c>
      <c r="K112" s="5590">
        <v>45914</v>
      </c>
      <c r="L112" s="5531">
        <f t="shared" si="18"/>
      </c>
      <c r="M112" s="5546">
        <v>9</v>
      </c>
      <c r="N112" s="5546">
        <f>14+13</f>
      </c>
      <c r="O112" s="5527"/>
      <c r="P112" s="5527"/>
      <c r="Q112" s="5523" t="s">
        <v>5472</v>
      </c>
      <c r="R112" s="5603"/>
      <c r="S112" s="5603"/>
      <c r="T112" s="5631"/>
      <c r="U112" s="5603"/>
      <c r="V112" s="5603"/>
      <c r="W112" s="5603"/>
      <c r="X112" s="5603"/>
      <c r="Y112" s="5603"/>
      <c r="Z112" s="5603"/>
      <c r="AA112" s="5603"/>
      <c r="AB112" s="5632">
        <f t="shared" si="30"/>
      </c>
      <c r="AC112" s="5547">
        <f t="shared" si="26"/>
      </c>
      <c r="AD112" s="5535">
        <f t="shared" si="1"/>
      </c>
      <c r="AE112" s="5548">
        <f t="shared" si="34"/>
      </c>
      <c r="AF112" s="5633">
        <f>VLOOKUP(C112,'Data Products'!$A:$J,10,0)</f>
      </c>
      <c r="AG112" s="5634">
        <f t="shared" si="7"/>
      </c>
      <c r="AH112" s="5612"/>
      <c r="AI112" s="5677"/>
      <c r="AJ112" s="5678"/>
      <c r="AK112" s="5678"/>
      <c r="AL112" s="5637"/>
      <c r="AM112" s="5678"/>
      <c r="AN112" s="5678"/>
    </row>
    <row r="113">
      <c r="A113" s="5572">
        <v>48</v>
      </c>
      <c r="B113" s="5668" t="s">
        <v>5292</v>
      </c>
      <c r="C113" s="5676" t="s">
        <v>5424</v>
      </c>
      <c r="D113" s="5645" t="s">
        <v>5424</v>
      </c>
      <c r="E113" s="5645" t="s">
        <v>5424</v>
      </c>
      <c r="F113" s="5577">
        <v>166</v>
      </c>
      <c r="G113" s="5577">
        <v>166</v>
      </c>
      <c r="H113" s="5587"/>
      <c r="I113" s="5629">
        <f>VLOOKUP(C113,'Data Products'!$A:$J,2,0)</f>
      </c>
      <c r="J113" s="5589">
        <f t="shared" si="4"/>
      </c>
      <c r="K113" s="5590">
        <v>45915</v>
      </c>
      <c r="L113" s="5531">
        <f t="shared" si="18"/>
      </c>
      <c r="M113" s="5527">
        <v>23</v>
      </c>
      <c r="N113" s="5527">
        <f>39+18</f>
      </c>
      <c r="O113" s="5527"/>
      <c r="P113" s="5527"/>
      <c r="Q113" s="5523" t="s">
        <v>5358</v>
      </c>
      <c r="R113" s="5603"/>
      <c r="S113" s="5603"/>
      <c r="T113" s="5631"/>
      <c r="U113" s="5603"/>
      <c r="V113" s="5603"/>
      <c r="W113" s="5603"/>
      <c r="X113" s="5603"/>
      <c r="Y113" s="5603"/>
      <c r="Z113" s="5603"/>
      <c r="AA113" s="5603"/>
      <c r="AB113" s="5632">
        <f t="shared" si="30"/>
      </c>
      <c r="AC113" s="5544">
        <f t="shared" si="26"/>
      </c>
      <c r="AD113" s="5535">
        <f t="shared" si="1"/>
      </c>
      <c r="AE113" s="5548">
        <f t="shared" si="34"/>
      </c>
      <c r="AF113" s="5633">
        <f>VLOOKUP(C113,'Data Products'!$A:$J,10,0)</f>
      </c>
      <c r="AG113" s="5634">
        <f t="shared" si="7"/>
      </c>
      <c r="AH113" s="5612"/>
      <c r="AI113" s="5677"/>
      <c r="AJ113" s="5678"/>
      <c r="AK113" s="5678"/>
      <c r="AL113" s="5637"/>
      <c r="AM113" s="5678"/>
      <c r="AN113" s="5678"/>
    </row>
    <row customHeight="true" ht="18" r="114">
      <c r="A114" s="5572">
        <v>52</v>
      </c>
      <c r="B114" s="5668" t="s">
        <v>5292</v>
      </c>
      <c r="C114" s="5676" t="s">
        <v>5417</v>
      </c>
      <c r="D114" s="5645" t="s">
        <v>5417</v>
      </c>
      <c r="E114" s="5645" t="s">
        <v>5417</v>
      </c>
      <c r="F114" s="5577">
        <v>732</v>
      </c>
      <c r="G114" s="5577">
        <v>732</v>
      </c>
      <c r="H114" s="5587"/>
      <c r="I114" s="5629">
        <f>VLOOKUP(C114,'Data Products'!$A:$J,2,0)</f>
      </c>
      <c r="J114" s="5589">
        <f t="shared" si="4"/>
      </c>
      <c r="K114" s="5590">
        <v>45919</v>
      </c>
      <c r="L114" s="5531">
        <f t="shared" si="18"/>
      </c>
      <c r="M114" s="5527">
        <v>12</v>
      </c>
      <c r="N114" s="5527">
        <f>18+13</f>
      </c>
      <c r="O114" s="5527"/>
      <c r="P114" s="5527"/>
      <c r="Q114" s="5523" t="s">
        <v>5363</v>
      </c>
      <c r="R114" s="5603"/>
      <c r="S114" s="5603"/>
      <c r="T114" s="5631"/>
      <c r="U114" s="5603"/>
      <c r="V114" s="5603"/>
      <c r="W114" s="5603"/>
      <c r="X114" s="5603"/>
      <c r="Y114" s="5603"/>
      <c r="Z114" s="5603"/>
      <c r="AA114" s="5603"/>
      <c r="AB114" s="5632">
        <f t="shared" si="30"/>
      </c>
      <c r="AC114" s="5547">
        <f t="shared" si="26"/>
      </c>
      <c r="AD114" s="5535">
        <f t="shared" si="1"/>
      </c>
      <c r="AE114" s="5548">
        <f t="shared" si="34"/>
      </c>
      <c r="AF114" s="5633">
        <f>VLOOKUP(C114,'Data Products'!$A:$J,10,0)</f>
      </c>
      <c r="AG114" s="5634">
        <f t="shared" si="7"/>
      </c>
      <c r="AH114" s="5612"/>
      <c r="AI114" s="5677"/>
      <c r="AJ114" s="5678"/>
      <c r="AK114" s="5678"/>
      <c r="AL114" s="5637"/>
      <c r="AM114" s="5678"/>
      <c r="AN114" s="5678"/>
    </row>
    <row customHeight="true" ht="18" r="115">
      <c r="A115" s="5572">
        <v>53</v>
      </c>
      <c r="B115" s="5668" t="s">
        <v>5292</v>
      </c>
      <c r="C115" s="5676" t="s">
        <v>5365</v>
      </c>
      <c r="D115" s="5645" t="s">
        <v>5365</v>
      </c>
      <c r="E115" s="5645" t="s">
        <v>5365</v>
      </c>
      <c r="F115" s="5577">
        <v>3</v>
      </c>
      <c r="G115" s="5577">
        <v>3</v>
      </c>
      <c r="H115" s="5587"/>
      <c r="I115" s="5629">
        <f>VLOOKUP(C115,'Data Products'!$A:$J,2,0)</f>
      </c>
      <c r="J115" s="5589">
        <f t="shared" si="4"/>
      </c>
      <c r="K115" s="5590">
        <v>45920</v>
      </c>
      <c r="L115" s="5531">
        <f t="shared" si="18"/>
      </c>
      <c r="M115" s="5527">
        <v>0</v>
      </c>
      <c r="N115" s="5527">
        <v>0</v>
      </c>
      <c r="O115" s="5527"/>
      <c r="P115" s="5527"/>
      <c r="Q115" s="5642" t="s">
        <v>5363</v>
      </c>
      <c r="R115" s="5603"/>
      <c r="S115" s="5603"/>
      <c r="T115" s="5631"/>
      <c r="U115" s="5603"/>
      <c r="V115" s="5603"/>
      <c r="W115" s="5603"/>
      <c r="X115" s="5603"/>
      <c r="Y115" s="5603"/>
      <c r="Z115" s="5603"/>
      <c r="AA115" s="5603"/>
      <c r="AB115" s="5632">
        <f t="shared" si="30"/>
      </c>
      <c r="AC115" s="5643">
        <f t="shared" si="26"/>
      </c>
      <c r="AD115" s="5535">
        <f t="shared" si="1"/>
      </c>
      <c r="AE115" s="5548">
        <f t="shared" si="34"/>
      </c>
      <c r="AF115" s="5633">
        <f>VLOOKUP(C115,'Data Products'!$A:$J,10,0)</f>
      </c>
      <c r="AG115" s="5634">
        <f t="shared" si="7"/>
      </c>
      <c r="AH115" s="5612"/>
      <c r="AI115" s="5677"/>
      <c r="AJ115" s="5678"/>
      <c r="AK115" s="5678"/>
      <c r="AL115" s="5637"/>
      <c r="AM115" s="5678"/>
      <c r="AN115" s="5678"/>
    </row>
    <row customHeight="true" ht="18" r="116">
      <c r="A116" s="5572">
        <v>54</v>
      </c>
      <c r="B116" s="5668" t="s">
        <v>5292</v>
      </c>
      <c r="C116" s="5676" t="s">
        <v>5470</v>
      </c>
      <c r="D116" s="5645" t="s">
        <v>5470</v>
      </c>
      <c r="E116" s="5645" t="s">
        <v>5470</v>
      </c>
      <c r="F116" s="5577">
        <v>459</v>
      </c>
      <c r="G116" s="5577">
        <v>459</v>
      </c>
      <c r="H116" s="5587"/>
      <c r="I116" s="5629">
        <f>VLOOKUP(C116,'Data Products'!$A:$J,2,0)</f>
      </c>
      <c r="J116" s="5589">
        <f t="shared" si="4"/>
      </c>
      <c r="K116" s="5590">
        <v>45921</v>
      </c>
      <c r="L116" s="5531">
        <f t="shared" si="18"/>
      </c>
      <c r="M116" s="5527">
        <v>1903</v>
      </c>
      <c r="N116" s="5546">
        <v>1903</v>
      </c>
      <c r="O116" s="5527"/>
      <c r="P116" s="5527"/>
      <c r="Q116" s="5523" t="s">
        <v>5363</v>
      </c>
      <c r="R116" s="5603"/>
      <c r="S116" s="5603"/>
      <c r="T116" s="5631"/>
      <c r="U116" s="5603"/>
      <c r="V116" s="5603"/>
      <c r="W116" s="5603"/>
      <c r="X116" s="5603"/>
      <c r="Y116" s="5603"/>
      <c r="Z116" s="5603"/>
      <c r="AA116" s="5603"/>
      <c r="AB116" s="5632">
        <f t="shared" si="30"/>
      </c>
      <c r="AC116" s="5544">
        <f t="shared" si="26"/>
      </c>
      <c r="AD116" s="5535">
        <f t="shared" si="1"/>
      </c>
      <c r="AE116" s="5548">
        <f t="shared" si="34"/>
      </c>
      <c r="AF116" s="5633">
        <f>VLOOKUP(C116,'Data Products'!$A:$J,10,0)</f>
      </c>
      <c r="AG116" s="5634">
        <f t="shared" si="7"/>
      </c>
      <c r="AH116" s="5612"/>
      <c r="AI116" s="5677"/>
      <c r="AJ116" s="5678"/>
      <c r="AK116" s="5678"/>
      <c r="AL116" s="5637"/>
      <c r="AM116" s="5678"/>
      <c r="AN116" s="5678"/>
    </row>
    <row customHeight="true" ht="18" r="117">
      <c r="A117" s="5572">
        <v>55</v>
      </c>
      <c r="B117" s="5668" t="s">
        <v>5292</v>
      </c>
      <c r="C117" s="5676" t="s">
        <v>5473</v>
      </c>
      <c r="D117" s="5645" t="s">
        <v>5473</v>
      </c>
      <c r="E117" s="5645" t="s">
        <v>5473</v>
      </c>
      <c r="F117" s="5577">
        <v>2455</v>
      </c>
      <c r="G117" s="5577">
        <v>2455</v>
      </c>
      <c r="H117" s="5587"/>
      <c r="I117" s="5629">
        <f>VLOOKUP(C117,'Data Products'!$A:$J,2,0)</f>
      </c>
      <c r="J117" s="5589">
        <f t="shared" si="4"/>
      </c>
      <c r="K117" s="5590">
        <v>45922</v>
      </c>
      <c r="L117" s="5531">
        <f t="shared" si="18"/>
      </c>
      <c r="M117" s="5527">
        <v>262</v>
      </c>
      <c r="N117" s="5527">
        <v>301</v>
      </c>
      <c r="O117" s="5527"/>
      <c r="P117" s="5527"/>
      <c r="Q117" s="5523" t="s">
        <v>5363</v>
      </c>
      <c r="R117" s="5603"/>
      <c r="S117" s="5603"/>
      <c r="T117" s="5631"/>
      <c r="U117" s="5603"/>
      <c r="V117" s="5603"/>
      <c r="W117" s="5603"/>
      <c r="X117" s="5603"/>
      <c r="Y117" s="5603"/>
      <c r="Z117" s="5603"/>
      <c r="AA117" s="5603"/>
      <c r="AB117" s="5632">
        <f t="shared" si="30"/>
      </c>
      <c r="AC117" s="5547">
        <f t="shared" si="26"/>
      </c>
      <c r="AD117" s="5535">
        <f t="shared" si="1"/>
      </c>
      <c r="AE117" s="5548">
        <f t="shared" si="34"/>
      </c>
      <c r="AF117" s="5633">
        <f>VLOOKUP(C117,'Data Products'!$A:$J,10,0)</f>
      </c>
      <c r="AG117" s="5634">
        <f t="shared" si="7"/>
      </c>
      <c r="AH117" s="5612"/>
      <c r="AI117" s="5677"/>
      <c r="AJ117" s="5678"/>
      <c r="AK117" s="5678"/>
      <c r="AL117" s="5637"/>
      <c r="AM117" s="5678"/>
      <c r="AN117" s="5678"/>
    </row>
    <row customHeight="true" ht="18" r="118">
      <c r="A118" s="5572">
        <v>56</v>
      </c>
      <c r="B118" s="5645" t="s">
        <v>5292</v>
      </c>
      <c r="C118" s="5676" t="s">
        <v>5411</v>
      </c>
      <c r="D118" s="5645" t="s">
        <v>5411</v>
      </c>
      <c r="E118" s="5645" t="s">
        <v>5411</v>
      </c>
      <c r="F118" s="5577">
        <v>405</v>
      </c>
      <c r="G118" s="5577">
        <v>405</v>
      </c>
      <c r="H118" s="5587"/>
      <c r="I118" s="5629">
        <f>VLOOKUP(C118,'Data Products'!$A:$J,2,0)</f>
      </c>
      <c r="J118" s="5589">
        <f t="shared" si="4"/>
      </c>
      <c r="K118" s="5590">
        <v>45923</v>
      </c>
      <c r="L118" s="5531">
        <f t="shared" si="18"/>
      </c>
      <c r="M118" s="5527">
        <v>55</v>
      </c>
      <c r="N118" s="5546">
        <f>81+63</f>
      </c>
      <c r="O118" s="5527"/>
      <c r="P118" s="5527"/>
      <c r="Q118" s="5523" t="s">
        <v>5363</v>
      </c>
      <c r="R118" s="5603"/>
      <c r="S118" s="5603"/>
      <c r="T118" s="5631"/>
      <c r="U118" s="5603"/>
      <c r="V118" s="5603"/>
      <c r="W118" s="5603"/>
      <c r="X118" s="5603"/>
      <c r="Y118" s="5603"/>
      <c r="Z118" s="5603"/>
      <c r="AA118" s="5603"/>
      <c r="AB118" s="5632">
        <f t="shared" si="30"/>
      </c>
      <c r="AC118" s="5544">
        <f t="shared" si="26"/>
      </c>
      <c r="AD118" s="5535">
        <f t="shared" si="1"/>
      </c>
      <c r="AE118" s="5679">
        <f t="shared" si="34"/>
      </c>
      <c r="AF118" s="5680">
        <f>VLOOKUP(C118,'Data Products'!$A:$J,10,0)</f>
      </c>
      <c r="AG118" s="5681">
        <f t="shared" si="7"/>
      </c>
      <c r="AH118" s="5612"/>
      <c r="AI118" s="5677"/>
      <c r="AJ118" s="5678"/>
      <c r="AK118" s="5678"/>
      <c r="AL118" s="5637"/>
      <c r="AM118" s="5678"/>
      <c r="AN118" s="5678"/>
    </row>
    <row customHeight="true" ht="18" r="119">
      <c r="A119" s="5600"/>
      <c r="B119" s="5600"/>
      <c r="C119" s="5600"/>
      <c r="D119" s="5599"/>
      <c r="E119" s="5599"/>
      <c r="F119" s="5599"/>
      <c r="G119" s="5599"/>
      <c r="H119" s="5599"/>
      <c r="I119" s="5682"/>
      <c r="J119" s="5683"/>
      <c r="K119" s="5683"/>
      <c r="L119" s="5683"/>
      <c r="M119" s="5599"/>
      <c r="N119" s="5599"/>
      <c r="O119" s="5608"/>
      <c r="P119" s="5608"/>
      <c r="Q119" s="5600"/>
      <c r="R119" s="5599"/>
      <c r="S119" s="5599"/>
      <c r="T119" s="5599"/>
      <c r="U119" s="5599"/>
      <c r="V119" s="5599"/>
      <c r="W119" s="5599"/>
      <c r="X119" s="5599"/>
      <c r="Y119" s="5599"/>
      <c r="Z119" s="5599"/>
      <c r="AA119" s="5599"/>
      <c r="AB119" s="5602"/>
      <c r="AC119" s="5684"/>
      <c r="AD119" s="5685"/>
      <c r="AE119" s="5686" t="s">
        <v>5341</v>
      </c>
      <c r="AF119" s="5687"/>
      <c r="AG119" s="5688">
        <v>366720000</v>
      </c>
      <c r="AH119" s="5612"/>
      <c r="AI119" s="5666"/>
      <c r="AJ119" s="5665"/>
      <c r="AK119" s="5665"/>
      <c r="AL119" s="5666"/>
      <c r="AM119" s="5665"/>
      <c r="AN119" s="5665"/>
    </row>
    <row customHeight="true" ht="18" r="120">
      <c r="A120" s="5600"/>
      <c r="B120" s="5600"/>
      <c r="C120" s="5600"/>
      <c r="D120" s="5599"/>
      <c r="E120" s="5599"/>
      <c r="F120" s="5599"/>
      <c r="G120" s="5599"/>
      <c r="H120" s="5599"/>
      <c r="I120" s="5682"/>
      <c r="J120" s="5683"/>
      <c r="K120" s="5683"/>
      <c r="L120" s="5683"/>
      <c r="M120" s="5599"/>
      <c r="N120" s="5599"/>
      <c r="O120" s="5608"/>
      <c r="P120" s="5608"/>
      <c r="Q120" s="5600"/>
      <c r="R120" s="5599"/>
      <c r="S120" s="5599"/>
      <c r="T120" s="5599"/>
      <c r="U120" s="5599"/>
      <c r="V120" s="5599"/>
      <c r="W120" s="5599"/>
      <c r="X120" s="5599"/>
      <c r="Y120" s="5599"/>
      <c r="Z120" s="5599"/>
      <c r="AA120" s="5599"/>
      <c r="AB120" s="5602"/>
      <c r="AC120" s="5684"/>
      <c r="AD120" s="5685"/>
      <c r="AE120" s="5689" t="s">
        <v>5342</v>
      </c>
      <c r="AF120" s="5687">
        <v>0.48350239965095987</v>
      </c>
      <c r="AG120" s="5688">
        <v>177310000</v>
      </c>
      <c r="AH120" s="5612"/>
      <c r="AI120" s="5666"/>
      <c r="AJ120" s="5665"/>
      <c r="AK120" s="5665"/>
      <c r="AL120" s="5666"/>
      <c r="AM120" s="5665"/>
      <c r="AN120" s="5665"/>
    </row>
    <row customHeight="true" ht="18" r="121">
      <c r="A121" s="5690" t="s">
        <v>5474</v>
      </c>
      <c r="B121" s="5690"/>
      <c r="C121" s="5690"/>
      <c r="D121" s="5690"/>
      <c r="E121" s="5690"/>
      <c r="F121" s="5690"/>
      <c r="H121" s="5599"/>
      <c r="I121" s="5682"/>
      <c r="J121" s="5683"/>
      <c r="K121" s="5683"/>
      <c r="L121" s="5683"/>
      <c r="M121" s="5599"/>
      <c r="N121" s="5599"/>
      <c r="O121" s="5608"/>
      <c r="P121" s="5608"/>
      <c r="Q121" s="5600"/>
      <c r="R121" s="5599"/>
      <c r="S121" s="5599"/>
      <c r="T121" s="5599"/>
      <c r="U121" s="5599"/>
      <c r="V121" s="5599"/>
      <c r="W121" s="5599"/>
      <c r="X121" s="5599"/>
      <c r="Y121" s="5599"/>
      <c r="Z121" s="5599"/>
      <c r="AA121" s="5599"/>
      <c r="AB121" s="5602"/>
      <c r="AC121" s="5684"/>
      <c r="AD121" s="5685"/>
      <c r="AE121" s="5689" t="s">
        <v>5343</v>
      </c>
      <c r="AF121" s="5687">
        <v>0.06893542757417102</v>
      </c>
      <c r="AG121" s="5688">
        <v>25280000</v>
      </c>
      <c r="AH121" s="5612"/>
      <c r="AI121" s="5666"/>
      <c r="AJ121" s="5665"/>
      <c r="AK121" s="5665"/>
      <c r="AL121" s="5666"/>
      <c r="AM121" s="5665"/>
      <c r="AN121" s="5665"/>
    </row>
    <row r="122">
      <c r="A122" s="5691" t="s">
        <v>5288</v>
      </c>
      <c r="B122" s="5691" t="s">
        <v>5269</v>
      </c>
      <c r="C122" s="5691" t="s">
        <v>5475</v>
      </c>
      <c r="D122" s="5691" t="s">
        <v>5476</v>
      </c>
      <c r="E122" s="5692" t="s">
        <v>5477</v>
      </c>
      <c r="F122" s="5693" t="s">
        <v>5478</v>
      </c>
      <c r="G122" s="5599"/>
      <c r="H122" s="5683"/>
      <c r="I122" s="5683"/>
      <c r="J122" s="5683"/>
      <c r="K122" s="5599"/>
      <c r="L122" s="5599"/>
      <c r="M122" s="5608"/>
      <c r="N122" s="5608"/>
      <c r="O122" s="5599"/>
      <c r="P122" s="5599"/>
      <c r="Q122" s="5599"/>
      <c r="R122" s="5599"/>
      <c r="S122" s="5599"/>
      <c r="T122" s="5599"/>
      <c r="U122" s="5599"/>
      <c r="V122" s="5599"/>
      <c r="W122" s="5599"/>
      <c r="X122" s="5599"/>
      <c r="Y122" s="5599"/>
      <c r="Z122" s="5599"/>
      <c r="AA122" s="5599"/>
      <c r="AB122" s="5599"/>
      <c r="AC122" s="5599"/>
      <c r="AE122" s="5689" t="s">
        <v>5344</v>
      </c>
      <c r="AF122" s="5694">
        <v>0.1472649432809773</v>
      </c>
      <c r="AG122" s="5695">
        <v>54005000</v>
      </c>
      <c r="AH122" s="5665"/>
      <c r="AI122" s="5665"/>
      <c r="AJ122" s="5665"/>
      <c r="AK122" s="5666"/>
      <c r="AL122" s="5665"/>
      <c r="AM122" s="5665"/>
    </row>
    <row r="123">
      <c r="A123" s="5696"/>
      <c r="B123" s="5691"/>
      <c r="C123" s="5691"/>
      <c r="D123" s="5691"/>
      <c r="E123" s="5692"/>
      <c r="F123" s="5697"/>
      <c r="G123" s="5599"/>
      <c r="H123" s="5683"/>
      <c r="I123" s="5683"/>
      <c r="J123" s="5683"/>
      <c r="K123" s="5599"/>
      <c r="L123" s="5599"/>
      <c r="M123" s="5608"/>
      <c r="N123" s="5608"/>
      <c r="O123" s="5599"/>
      <c r="P123" s="5599"/>
      <c r="Q123" s="5599"/>
      <c r="R123" s="5599"/>
      <c r="S123" s="5599"/>
      <c r="T123" s="5599"/>
      <c r="U123" s="5599"/>
      <c r="V123" s="5599"/>
      <c r="W123" s="5599"/>
      <c r="X123" s="5599"/>
      <c r="Y123" s="5599"/>
      <c r="Z123" s="5599"/>
      <c r="AA123" s="5599"/>
      <c r="AB123" s="5599"/>
      <c r="AC123" s="5599"/>
      <c r="AE123" s="5689" t="s">
        <v>5345</v>
      </c>
      <c r="AF123" s="5698">
        <v>0.3002972294938918</v>
      </c>
      <c r="AG123" s="5699">
        <v>110125000</v>
      </c>
      <c r="AH123" s="5665"/>
      <c r="AI123" s="5665"/>
      <c r="AJ123" s="5666"/>
      <c r="AK123" s="5665"/>
      <c r="AL123" s="5665"/>
    </row>
    <row r="124">
      <c r="A124" s="5586">
        <v>1</v>
      </c>
      <c r="B124" s="5700" t="s">
        <v>5479</v>
      </c>
      <c r="C124" s="5701">
        <v>15146.6</v>
      </c>
      <c r="D124" s="5523" t="s">
        <v>5480</v>
      </c>
      <c r="E124" s="5625" t="s">
        <v>5481</v>
      </c>
      <c r="F124" s="5702" t="s">
        <v>5482</v>
      </c>
      <c r="G124" s="5599"/>
      <c r="H124" s="5683"/>
      <c r="I124" s="5683"/>
      <c r="J124" s="5683"/>
      <c r="K124" s="5599"/>
      <c r="L124" s="5599"/>
      <c r="M124" s="5608"/>
      <c r="N124" s="5608"/>
      <c r="O124" s="5599"/>
      <c r="P124" s="5599"/>
      <c r="Q124" s="5599"/>
      <c r="R124" s="5599"/>
      <c r="S124" s="5599"/>
      <c r="T124" s="5599"/>
      <c r="U124" s="5599"/>
      <c r="V124" s="5599"/>
      <c r="W124" s="5599"/>
      <c r="X124" s="5599"/>
      <c r="Y124" s="5599"/>
      <c r="Z124" s="5599"/>
      <c r="AA124" s="5599"/>
      <c r="AB124" s="5599"/>
      <c r="AC124" s="5599"/>
      <c r="AE124" s="5689" t="s">
        <v>5281</v>
      </c>
      <c r="AF124" s="5698">
        <v>0.09960391121336507</v>
      </c>
      <c r="AG124" s="5699">
        <v>75750000</v>
      </c>
      <c r="AH124" s="5665"/>
      <c r="AI124" s="5665"/>
      <c r="AJ124" s="5666"/>
      <c r="AK124" s="5665"/>
      <c r="AL124" s="5665"/>
    </row>
    <row r="125">
      <c r="A125" s="5586">
        <v>2</v>
      </c>
      <c r="B125" s="5703" t="s">
        <v>5483</v>
      </c>
      <c r="C125" s="5704">
        <v>952.31</v>
      </c>
      <c r="D125" s="5552" t="s">
        <v>5484</v>
      </c>
      <c r="E125" s="5553" t="s">
        <v>5485</v>
      </c>
      <c r="F125" s="5702"/>
      <c r="G125" s="5599"/>
      <c r="H125" s="5683"/>
      <c r="I125" s="5683"/>
      <c r="J125" s="5683"/>
      <c r="K125" s="5599"/>
      <c r="L125" s="5599"/>
      <c r="M125" s="5608"/>
      <c r="N125" s="5608"/>
      <c r="O125" s="5599"/>
      <c r="P125" s="5599"/>
      <c r="Q125" s="5599"/>
      <c r="R125" s="5599"/>
      <c r="S125" s="5599"/>
      <c r="T125" s="5599"/>
      <c r="U125" s="5599"/>
      <c r="V125" s="5599"/>
      <c r="W125" s="5599"/>
      <c r="X125" s="5599"/>
      <c r="Y125" s="5599"/>
      <c r="Z125" s="5599"/>
      <c r="AA125" s="5599"/>
      <c r="AB125" s="5599"/>
      <c r="AC125" s="5599"/>
      <c r="AD125" s="5599"/>
      <c r="AE125" s="5599"/>
      <c r="AF125" s="5599"/>
      <c r="AG125" s="5666"/>
      <c r="AH125" s="5665"/>
      <c r="AI125" s="5665"/>
      <c r="AJ125" s="5666"/>
      <c r="AK125" s="5665"/>
      <c r="AL125" s="5665"/>
    </row>
    <row r="126">
      <c r="A126" s="5705">
        <v>3</v>
      </c>
      <c r="B126" s="5586" t="s">
        <v>5486</v>
      </c>
      <c r="C126" s="5586">
        <v>-798.02</v>
      </c>
      <c r="D126" s="5577"/>
      <c r="E126" s="5587"/>
      <c r="F126" s="5702"/>
      <c r="G126" s="5599"/>
      <c r="H126" s="5599"/>
      <c r="I126" s="5683"/>
      <c r="J126" s="5683"/>
      <c r="K126" s="5683"/>
      <c r="L126" s="5599"/>
      <c r="M126" s="5599"/>
      <c r="N126" s="5608"/>
      <c r="O126" s="5608"/>
      <c r="P126" s="5599"/>
      <c r="Q126" s="5599"/>
      <c r="R126" s="5599"/>
      <c r="S126" s="5599"/>
      <c r="T126" s="5599"/>
      <c r="U126" s="5599"/>
      <c r="V126" s="5599"/>
      <c r="W126" s="5599"/>
      <c r="X126" s="5599"/>
      <c r="Y126" s="5599"/>
      <c r="Z126" s="5599"/>
      <c r="AA126" s="5599"/>
      <c r="AB126" s="5599"/>
      <c r="AC126" s="5599"/>
      <c r="AD126" s="5599"/>
      <c r="AE126" s="5599"/>
      <c r="AF126" s="5599"/>
      <c r="AG126" s="5599"/>
      <c r="AH126" s="5666"/>
      <c r="AI126" s="5665"/>
      <c r="AJ126" s="5666"/>
      <c r="AK126" s="5665"/>
      <c r="AL126" s="5665"/>
    </row>
    <row r="127">
      <c r="A127" s="5599"/>
      <c r="B127" s="5600"/>
      <c r="C127" s="5600"/>
      <c r="D127" s="5599"/>
      <c r="E127" s="5599"/>
      <c r="F127" s="5599"/>
      <c r="G127" s="5599"/>
      <c r="H127" s="5599"/>
      <c r="I127" s="5599"/>
      <c r="J127" s="5683"/>
      <c r="K127" s="5683"/>
      <c r="L127" s="5683"/>
      <c r="M127" s="5599"/>
      <c r="N127" s="5599"/>
      <c r="O127" s="5608"/>
      <c r="P127" s="5608"/>
      <c r="Q127" s="5599"/>
      <c r="R127" s="5599"/>
      <c r="S127" s="5599"/>
      <c r="T127" s="5599"/>
      <c r="U127" s="5599"/>
      <c r="V127" s="5599"/>
      <c r="W127" s="5599"/>
      <c r="X127" s="5599"/>
      <c r="Y127" s="5599"/>
      <c r="Z127" s="5599"/>
      <c r="AA127" s="5599"/>
      <c r="AB127" s="5599"/>
      <c r="AC127" s="5599"/>
      <c r="AD127" s="5599"/>
      <c r="AE127" s="5599"/>
      <c r="AF127" s="5599"/>
      <c r="AG127" s="5599"/>
      <c r="AH127" s="5599"/>
      <c r="AI127" s="5666"/>
      <c r="AJ127" s="5665"/>
      <c r="AK127" s="5665"/>
      <c r="AL127" s="5666"/>
      <c r="AM127" s="5665"/>
      <c r="AN127" s="5665"/>
    </row>
    <row r="128">
      <c r="A128" s="5615" t="s">
        <v>5487</v>
      </c>
      <c r="B128" s="5519" t="s">
        <v>5255</v>
      </c>
      <c r="C128" s="5519" t="s">
        <v>5347</v>
      </c>
      <c r="D128" s="5519"/>
      <c r="E128" s="5519"/>
      <c r="F128" s="5519" t="s">
        <v>5259</v>
      </c>
      <c r="G128" s="5519"/>
      <c r="H128" s="5519" t="s">
        <v>5348</v>
      </c>
      <c r="I128" s="5616" t="s">
        <v>5261</v>
      </c>
      <c r="J128" s="5617" t="s">
        <v>5262</v>
      </c>
      <c r="K128" s="5518" t="s">
        <v>5263</v>
      </c>
      <c r="L128" s="5518" t="s">
        <v>5264</v>
      </c>
      <c r="M128" s="5519" t="s">
        <v>5265</v>
      </c>
      <c r="N128" s="5519" t="s">
        <v>5266</v>
      </c>
      <c r="O128" s="5519" t="s">
        <v>5349</v>
      </c>
      <c r="P128" s="5519" t="s">
        <v>5350</v>
      </c>
      <c r="Q128" s="5519" t="s">
        <v>5269</v>
      </c>
      <c r="R128" s="5618"/>
      <c r="S128" s="5618"/>
      <c r="T128" s="5618"/>
      <c r="U128" s="5618"/>
      <c r="V128" s="5618"/>
      <c r="W128" s="5618"/>
      <c r="X128" s="5618"/>
      <c r="Y128" s="5618"/>
      <c r="Z128" s="5618"/>
      <c r="AA128" s="5618"/>
      <c r="AB128" s="5619" t="s">
        <v>5275</v>
      </c>
      <c r="AC128" s="5617" t="s">
        <v>5276</v>
      </c>
      <c r="AD128" s="5617" t="s">
        <v>5351</v>
      </c>
      <c r="AE128" s="5617" t="s">
        <v>5352</v>
      </c>
      <c r="AF128" s="5706" t="s">
        <v>5279</v>
      </c>
      <c r="AG128" s="5707" t="s">
        <v>5280</v>
      </c>
      <c r="AH128" s="5599"/>
      <c r="AI128" s="5617" t="s">
        <v>5282</v>
      </c>
      <c r="AJ128" s="5665"/>
      <c r="AK128" s="5665"/>
      <c r="AL128" s="5666"/>
      <c r="AM128" s="5665"/>
      <c r="AN128" s="5665"/>
    </row>
    <row r="129">
      <c r="A129" s="5519" t="s">
        <v>5288</v>
      </c>
      <c r="B129" s="5519"/>
      <c r="C129" s="5519"/>
      <c r="D129" s="5621"/>
      <c r="E129" s="5621"/>
      <c r="F129" s="5621" t="s">
        <v>5289</v>
      </c>
      <c r="G129" s="5708" t="s">
        <v>5290</v>
      </c>
      <c r="H129" s="5519"/>
      <c r="I129" s="5616"/>
      <c r="J129" s="5617"/>
      <c r="K129" s="5518"/>
      <c r="L129" s="5518"/>
      <c r="M129" s="5519" t="s">
        <v>5291</v>
      </c>
      <c r="N129" s="5519" t="s">
        <v>5291</v>
      </c>
      <c r="O129" s="5519"/>
      <c r="P129" s="5519"/>
      <c r="Q129" s="5519"/>
      <c r="R129" s="5618"/>
      <c r="S129" s="5618"/>
      <c r="T129" s="5618"/>
      <c r="U129" s="5618"/>
      <c r="V129" s="5618"/>
      <c r="W129" s="5618"/>
      <c r="X129" s="5618"/>
      <c r="Y129" s="5618"/>
      <c r="Z129" s="5618"/>
      <c r="AA129" s="5618"/>
      <c r="AB129" s="5619"/>
      <c r="AC129" s="5617"/>
      <c r="AD129" s="5617"/>
      <c r="AE129" s="5617"/>
      <c r="AF129" s="5706"/>
      <c r="AG129" s="5707"/>
      <c r="AH129" s="5599"/>
      <c r="AI129" s="5617"/>
      <c r="AJ129" s="5599"/>
      <c r="AK129" s="5599"/>
      <c r="AL129" s="5599"/>
      <c r="AM129" s="5599"/>
      <c r="AN129" s="5599"/>
    </row>
    <row r="130">
      <c r="A130" s="5625">
        <v>1</v>
      </c>
      <c r="B130" s="5523" t="s">
        <v>5292</v>
      </c>
      <c r="C130" s="5709" t="s">
        <v>5488</v>
      </c>
      <c r="D130" s="5710" t="s">
        <v>5488</v>
      </c>
      <c r="E130" s="5710" t="s">
        <v>5488</v>
      </c>
      <c r="F130" s="5711">
        <v>27043</v>
      </c>
      <c r="G130" s="5579">
        <v>27043</v>
      </c>
      <c r="H130" s="5712"/>
      <c r="I130" s="5713">
        <f>VLOOKUP(C130,'Data Products'!$A:$J,2,0)</f>
      </c>
      <c r="J130" s="5714">
        <f t="shared" ref="J130:J136" si="5">IFERROR(I130-TODAY(),"")</f>
      </c>
      <c r="K130" s="5715">
        <v>46108</v>
      </c>
      <c r="L130" s="5531">
        <f t="shared" ref="L130:L136" si="19">TODAY()-K130</f>
      </c>
      <c r="M130" s="5546">
        <v>7446</v>
      </c>
      <c r="N130" s="5630">
        <v>17552</v>
      </c>
      <c r="O130" s="5527">
        <v>0</v>
      </c>
      <c r="P130" s="5527">
        <v>0</v>
      </c>
      <c r="Q130" s="5523" t="s">
        <v>5489</v>
      </c>
      <c r="R130" s="5603"/>
      <c r="S130" s="5603"/>
      <c r="T130" s="5631"/>
      <c r="U130" s="5603"/>
      <c r="V130" s="5603"/>
      <c r="W130" s="5603"/>
      <c r="X130" s="5603"/>
      <c r="Y130" s="5603"/>
      <c r="Z130" s="5603"/>
      <c r="AA130" s="5603"/>
      <c r="AB130" s="5632">
        <f t="shared" ref="AB130:AB136" si="31">N130/30</f>
      </c>
      <c r="AC130" s="5716">
        <f t="shared" ref="AC130:AC136" si="27">IFERROR(F130/AB130,"-")</f>
      </c>
      <c r="AD130" s="5535">
        <f t="shared" ref="AD130:AD136" si="2">IFERROR(TODAY()+AC130,"-")</f>
      </c>
      <c r="AE130" s="5717">
        <f t="shared" ref="AE130:AE136" si="35">_xlfn.IFS(AC130="-","Not sold yet",AND(AC130&lt;=150,AC130&gt;60),"Out of stock more than 60 days",AC130&lt;=60,"Out of stock less than 60 days",AC130&gt;=150,"Out of stock more than 150 days")</f>
      </c>
      <c r="AF130" s="5538">
        <f>VLOOKUP(C130,'Data Products'!$A:$J,10,0)</f>
      </c>
      <c r="AG130" s="5718">
        <f t="shared" ref="AG130:AG136" si="8">AF130*F130</f>
      </c>
      <c r="AH130" s="5719">
        <v>0</v>
      </c>
      <c r="AI130" s="5635" t="s">
        <v>5490</v>
      </c>
      <c r="AJ130" s="5599"/>
      <c r="AK130" s="5599"/>
      <c r="AL130" s="5599"/>
      <c r="AM130" s="5599"/>
      <c r="AN130" s="5599"/>
    </row>
    <row r="131">
      <c r="A131" s="5625">
        <v>2</v>
      </c>
      <c r="B131" s="5523" t="s">
        <v>5292</v>
      </c>
      <c r="C131" s="5709" t="s">
        <v>5491</v>
      </c>
      <c r="D131" s="5645" t="s">
        <v>5491</v>
      </c>
      <c r="E131" s="5645" t="s">
        <v>5491</v>
      </c>
      <c r="F131" s="5720">
        <v>299</v>
      </c>
      <c r="G131" s="5593">
        <v>299</v>
      </c>
      <c r="H131" s="5712"/>
      <c r="I131" s="5713">
        <f>VLOOKUP(C131,'Data Products'!$A:$J,2,0)</f>
      </c>
      <c r="J131" s="5714">
        <f t="shared" si="5"/>
      </c>
      <c r="K131" s="5721">
        <v>46108</v>
      </c>
      <c r="L131" s="5531">
        <f t="shared" si="19"/>
      </c>
      <c r="M131" s="5527">
        <v>0</v>
      </c>
      <c r="N131" s="5546">
        <v>10</v>
      </c>
      <c r="O131" s="5527">
        <v>0</v>
      </c>
      <c r="P131" s="5527">
        <v>0</v>
      </c>
      <c r="Q131" s="5523" t="s">
        <v>5391</v>
      </c>
      <c r="R131" s="5603"/>
      <c r="S131" s="5603"/>
      <c r="T131" s="5631"/>
      <c r="U131" s="5603"/>
      <c r="V131" s="5603"/>
      <c r="W131" s="5603"/>
      <c r="X131" s="5603"/>
      <c r="Y131" s="5603"/>
      <c r="Z131" s="5603"/>
      <c r="AA131" s="5603"/>
      <c r="AB131" s="5632">
        <f t="shared" si="31"/>
      </c>
      <c r="AC131" s="5544">
        <f t="shared" si="27"/>
      </c>
      <c r="AD131" s="5535">
        <f t="shared" si="2"/>
      </c>
      <c r="AE131" s="5545">
        <f t="shared" si="35"/>
      </c>
      <c r="AF131" s="5538">
        <f>VLOOKUP(C131,'Data Products'!$A:$J,10,0)</f>
      </c>
      <c r="AG131" s="5718">
        <f t="shared" si="8"/>
      </c>
      <c r="AH131" s="5719">
        <v>0</v>
      </c>
      <c r="AI131" s="5577"/>
      <c r="AJ131" s="5599"/>
      <c r="AK131" s="5599"/>
      <c r="AL131" s="5599"/>
      <c r="AM131" s="5599"/>
      <c r="AN131" s="5599"/>
    </row>
    <row r="132">
      <c r="A132" s="5722">
        <v>3</v>
      </c>
      <c r="B132" s="5523" t="s">
        <v>5292</v>
      </c>
      <c r="C132" s="5723" t="s">
        <v>5492</v>
      </c>
      <c r="D132" s="5724" t="s">
        <v>5492</v>
      </c>
      <c r="E132" s="5724" t="s">
        <v>5492</v>
      </c>
      <c r="F132" s="5725">
        <v>4791</v>
      </c>
      <c r="G132" s="5726">
        <v>4791</v>
      </c>
      <c r="H132" s="5727"/>
      <c r="I132" s="5713">
        <f>VLOOKUP(C132,'Data Products'!$A:$J,2,0)</f>
      </c>
      <c r="J132" s="5714">
        <f t="shared" si="5"/>
      </c>
      <c r="K132" s="5721">
        <v>46109</v>
      </c>
      <c r="L132" s="5531">
        <f t="shared" si="19"/>
      </c>
      <c r="M132" s="5527">
        <v>1016</v>
      </c>
      <c r="N132" s="5527">
        <v>1043</v>
      </c>
      <c r="O132" s="5527">
        <v>0</v>
      </c>
      <c r="P132" s="5527">
        <v>0</v>
      </c>
      <c r="Q132" s="5523" t="s">
        <v>5383</v>
      </c>
      <c r="R132" s="5527"/>
      <c r="S132" s="5527"/>
      <c r="T132" s="5527"/>
      <c r="U132" s="5527"/>
      <c r="V132" s="5527"/>
      <c r="W132" s="5527"/>
      <c r="X132" s="5527"/>
      <c r="Y132" s="5527"/>
      <c r="Z132" s="5527"/>
      <c r="AA132" s="5527"/>
      <c r="AB132" s="5632">
        <f t="shared" si="31"/>
      </c>
      <c r="AC132" s="5544">
        <f t="shared" si="27"/>
      </c>
      <c r="AD132" s="5535">
        <f t="shared" si="2"/>
      </c>
      <c r="AE132" s="5545">
        <f t="shared" si="35"/>
      </c>
      <c r="AF132" s="5538">
        <f>VLOOKUP(C132,'Data Products'!$A:$J,10,0)</f>
      </c>
      <c r="AG132" s="5718">
        <f t="shared" si="8"/>
      </c>
      <c r="AH132" s="5538"/>
      <c r="AI132" s="5728"/>
      <c r="AJ132" s="5599"/>
      <c r="AK132" s="5599"/>
      <c r="AL132" s="5599"/>
      <c r="AM132" s="5599"/>
      <c r="AN132" s="5599"/>
    </row>
    <row customHeight="true" hidden="true" ht="18" r="133">
      <c r="A133" s="5625">
        <v>4</v>
      </c>
      <c r="B133" s="5523" t="s">
        <v>5292</v>
      </c>
      <c r="C133" s="5729" t="s">
        <v>5493</v>
      </c>
      <c r="D133" s="5663" t="s">
        <v>5493</v>
      </c>
      <c r="E133" s="5663" t="s">
        <v>5493</v>
      </c>
      <c r="F133" s="5730">
        <v>0</v>
      </c>
      <c r="G133" s="5594">
        <v>0</v>
      </c>
      <c r="H133" s="5727"/>
      <c r="I133" s="5713">
        <f>VLOOKUP(C133,'Data Products'!$A:$J,2,0)</f>
      </c>
      <c r="J133" s="5714">
        <f t="shared" si="5"/>
      </c>
      <c r="K133" s="5731">
        <v>46108</v>
      </c>
      <c r="L133" s="5531">
        <f t="shared" si="19"/>
      </c>
      <c r="M133" s="5546">
        <v>83</v>
      </c>
      <c r="N133" s="5630">
        <v>86</v>
      </c>
      <c r="O133" s="5527">
        <v>0</v>
      </c>
      <c r="P133" s="5527">
        <v>0</v>
      </c>
      <c r="Q133" s="5701" t="s">
        <v>5399</v>
      </c>
      <c r="R133" s="5527"/>
      <c r="S133" s="5527"/>
      <c r="T133" s="5527"/>
      <c r="U133" s="5527"/>
      <c r="V133" s="5527"/>
      <c r="W133" s="5527"/>
      <c r="X133" s="5527"/>
      <c r="Y133" s="5527"/>
      <c r="Z133" s="5527"/>
      <c r="AA133" s="5527"/>
      <c r="AB133" s="5632">
        <f t="shared" si="31"/>
      </c>
      <c r="AC133" s="5544">
        <f t="shared" si="27"/>
      </c>
      <c r="AD133" s="5535">
        <f t="shared" si="2"/>
      </c>
      <c r="AE133" s="5545">
        <f t="shared" si="35"/>
      </c>
      <c r="AF133" s="5538">
        <f>VLOOKUP(C133,'Data Products'!$A:$J,10,0)</f>
      </c>
      <c r="AG133" s="5718">
        <f t="shared" si="8"/>
      </c>
      <c r="AH133" s="5538"/>
      <c r="AI133" s="5728"/>
      <c r="AJ133" s="5640"/>
      <c r="AK133" s="5542"/>
      <c r="AL133" s="5541"/>
      <c r="AM133" s="5542"/>
      <c r="AN133" s="5542"/>
    </row>
    <row customHeight="true" hidden="true" ht="18" r="134">
      <c r="A134" s="5625">
        <v>5</v>
      </c>
      <c r="B134" s="5523" t="s">
        <v>5292</v>
      </c>
      <c r="C134" s="5729" t="s">
        <v>5494</v>
      </c>
      <c r="D134" s="5663" t="s">
        <v>5494</v>
      </c>
      <c r="E134" s="5663" t="s">
        <v>5494</v>
      </c>
      <c r="F134" s="5730">
        <v>0</v>
      </c>
      <c r="G134" s="5594">
        <v>0</v>
      </c>
      <c r="H134" s="5727"/>
      <c r="I134" s="5713">
        <f>VLOOKUP(C134,'Data Products'!$A:$J,2,0)</f>
      </c>
      <c r="J134" s="5714">
        <f t="shared" si="5"/>
      </c>
      <c r="K134" s="5731">
        <v>46108</v>
      </c>
      <c r="L134" s="5531">
        <f t="shared" si="19"/>
      </c>
      <c r="M134" s="5527">
        <v>3</v>
      </c>
      <c r="N134" s="5546">
        <v>3</v>
      </c>
      <c r="O134" s="5527">
        <v>0</v>
      </c>
      <c r="P134" s="5527">
        <v>0</v>
      </c>
      <c r="Q134" s="5701" t="s">
        <v>5399</v>
      </c>
      <c r="R134" s="5527"/>
      <c r="S134" s="5527"/>
      <c r="T134" s="5527"/>
      <c r="U134" s="5527"/>
      <c r="V134" s="5527"/>
      <c r="W134" s="5527"/>
      <c r="X134" s="5527"/>
      <c r="Y134" s="5527"/>
      <c r="Z134" s="5527"/>
      <c r="AA134" s="5527"/>
      <c r="AB134" s="5632">
        <f t="shared" si="31"/>
      </c>
      <c r="AC134" s="5544">
        <f t="shared" si="27"/>
      </c>
      <c r="AD134" s="5535">
        <f t="shared" si="2"/>
      </c>
      <c r="AE134" s="5545">
        <f t="shared" si="35"/>
      </c>
      <c r="AF134" s="5538">
        <f>VLOOKUP(C134,'Data Products'!$A:$J,10,0)</f>
      </c>
      <c r="AG134" s="5718">
        <f t="shared" si="8"/>
      </c>
      <c r="AH134" s="5538"/>
      <c r="AI134" s="5728"/>
      <c r="AJ134" s="5640"/>
      <c r="AK134" s="5542"/>
      <c r="AL134" s="5541"/>
      <c r="AM134" s="5542"/>
      <c r="AN134" s="5542"/>
    </row>
    <row customHeight="true" hidden="true" ht="18" r="135">
      <c r="A135" s="5553">
        <v>6</v>
      </c>
      <c r="B135" s="5523" t="s">
        <v>5292</v>
      </c>
      <c r="C135" s="5553" t="s">
        <v>5494</v>
      </c>
      <c r="D135" s="5645" t="s">
        <v>5494</v>
      </c>
      <c r="E135" s="5645" t="s">
        <v>5494</v>
      </c>
      <c r="F135" s="5730">
        <v>0</v>
      </c>
      <c r="G135" s="5594">
        <v>0</v>
      </c>
      <c r="H135" s="5732"/>
      <c r="I135" s="5733">
        <f>VLOOKUP(C135,'Data Products'!$A:$J,2,0)</f>
      </c>
      <c r="J135" s="5714">
        <f t="shared" si="5"/>
      </c>
      <c r="K135" s="5731">
        <v>46109</v>
      </c>
      <c r="L135" s="5531">
        <f t="shared" si="19"/>
      </c>
      <c r="M135" s="5527">
        <v>3</v>
      </c>
      <c r="N135" s="5546">
        <v>3</v>
      </c>
      <c r="O135" s="5527">
        <v>1</v>
      </c>
      <c r="P135" s="5527">
        <v>1</v>
      </c>
      <c r="Q135" s="5701" t="s">
        <v>5399</v>
      </c>
      <c r="R135" s="5527"/>
      <c r="S135" s="5527"/>
      <c r="T135" s="5527"/>
      <c r="U135" s="5527"/>
      <c r="V135" s="5527"/>
      <c r="W135" s="5527"/>
      <c r="X135" s="5527"/>
      <c r="Y135" s="5527"/>
      <c r="Z135" s="5527"/>
      <c r="AA135" s="5527"/>
      <c r="AB135" s="5632">
        <f t="shared" si="31"/>
      </c>
      <c r="AC135" s="5544">
        <f t="shared" si="27"/>
      </c>
      <c r="AD135" s="5535">
        <f t="shared" si="2"/>
      </c>
      <c r="AE135" s="5545">
        <f t="shared" si="35"/>
      </c>
      <c r="AF135" s="5538">
        <f>VLOOKUP(C135,'Data Products'!$A:$J,10,0)</f>
      </c>
      <c r="AG135" s="5718">
        <f t="shared" si="8"/>
      </c>
      <c r="AH135" s="5538">
        <f>IF(J135&lt;=90,F135,0)</f>
      </c>
      <c r="AI135" s="5728"/>
      <c r="AJ135" s="5640"/>
      <c r="AK135" s="5542"/>
      <c r="AL135" s="5541"/>
      <c r="AM135" s="5542"/>
      <c r="AN135" s="5542"/>
    </row>
    <row r="136">
      <c r="A136" s="5586">
        <v>8</v>
      </c>
      <c r="B136" s="5700" t="s">
        <v>5292</v>
      </c>
      <c r="C136" s="5573" t="s">
        <v>5495</v>
      </c>
      <c r="D136" s="5645" t="s">
        <v>5495</v>
      </c>
      <c r="E136" s="5645" t="s">
        <v>5495</v>
      </c>
      <c r="F136" s="5730">
        <v>3982</v>
      </c>
      <c r="G136" s="5734">
        <v>3982</v>
      </c>
      <c r="H136" s="5573"/>
      <c r="I136" s="5735" t="s">
        <v>5496</v>
      </c>
      <c r="J136" s="5714">
        <f t="shared" si="5"/>
      </c>
      <c r="K136" s="5736">
        <v>46112</v>
      </c>
      <c r="L136" s="5591">
        <f t="shared" si="19"/>
      </c>
      <c r="M136" s="5577">
        <v>3</v>
      </c>
      <c r="N136" s="5626">
        <v>7</v>
      </c>
      <c r="O136" s="5577">
        <v>4</v>
      </c>
      <c r="P136" s="5577">
        <v>4</v>
      </c>
      <c r="Q136" s="5586" t="s">
        <v>5399</v>
      </c>
      <c r="R136" s="5577"/>
      <c r="S136" s="5577"/>
      <c r="T136" s="5577"/>
      <c r="U136" s="5577"/>
      <c r="V136" s="5577"/>
      <c r="W136" s="5577"/>
      <c r="X136" s="5577"/>
      <c r="Y136" s="5577"/>
      <c r="Z136" s="5577"/>
      <c r="AA136" s="5577"/>
      <c r="AB136" s="5737">
        <f t="shared" si="31"/>
      </c>
      <c r="AC136" s="5596">
        <f t="shared" si="27"/>
      </c>
      <c r="AD136" s="5597">
        <f t="shared" si="2"/>
      </c>
      <c r="AE136" s="5738">
        <f t="shared" si="35"/>
      </c>
      <c r="AF136" s="5739">
        <f>VLOOKUP(C136,'Data Products'!$A:$J,10,0)</f>
      </c>
      <c r="AG136" s="5739">
        <f t="shared" si="8"/>
      </c>
      <c r="AH136" s="5599"/>
      <c r="AI136" s="5637"/>
      <c r="AJ136" s="5599"/>
      <c r="AK136" s="5599"/>
      <c r="AL136" s="5599"/>
      <c r="AM136" s="5599"/>
      <c r="AN136" s="5599"/>
    </row>
    <row r="137">
      <c r="A137" s="5740"/>
      <c r="B137" s="5600"/>
      <c r="C137" s="5600"/>
      <c r="D137" s="5599"/>
      <c r="E137" s="5599"/>
      <c r="F137" s="5599"/>
      <c r="G137" s="5599"/>
      <c r="H137" s="5599"/>
      <c r="I137" s="5599"/>
      <c r="J137" s="5683"/>
      <c r="K137" s="5683"/>
      <c r="L137" s="5683"/>
      <c r="M137" s="5665"/>
      <c r="N137" s="5599"/>
      <c r="O137" s="5599"/>
      <c r="P137" s="5599"/>
      <c r="Q137" s="5599"/>
      <c r="R137" s="5599"/>
      <c r="S137" s="5599"/>
      <c r="T137" s="5599"/>
      <c r="U137" s="5599"/>
      <c r="V137" s="5599"/>
      <c r="W137" s="5599"/>
      <c r="X137" s="5599"/>
      <c r="Y137" s="5599"/>
      <c r="Z137" s="5599"/>
      <c r="AA137" s="5599"/>
      <c r="AB137" s="5599"/>
      <c r="AC137" s="5599"/>
      <c r="AD137" s="5599"/>
      <c r="AE137" s="5686" t="s">
        <v>5341</v>
      </c>
      <c r="AF137" s="5687">
        <f t="shared" ref="AF137:AF141" si="10">AG137/$AG$110</f>
      </c>
      <c r="AG137" s="5687">
        <f>SUM(AG132:AG133)</f>
      </c>
      <c r="AH137" s="5599"/>
      <c r="AI137" s="5666"/>
      <c r="AJ137" s="5665"/>
      <c r="AK137" s="5665"/>
      <c r="AL137" s="5666"/>
      <c r="AM137" s="5665"/>
      <c r="AN137" s="5665"/>
    </row>
    <row r="138">
      <c r="A138" s="5599"/>
      <c r="B138" s="5600"/>
      <c r="C138" s="5600"/>
      <c r="D138" s="5599"/>
      <c r="E138" s="5599"/>
      <c r="F138" s="5599"/>
      <c r="G138" s="5599"/>
      <c r="H138" s="5599"/>
      <c r="I138" s="5599"/>
      <c r="J138" s="5683"/>
      <c r="K138" s="5683"/>
      <c r="L138" s="5683"/>
      <c r="M138" s="5665"/>
      <c r="N138" s="5599"/>
      <c r="O138" s="5599"/>
      <c r="P138" s="5599"/>
      <c r="Q138" s="5599"/>
      <c r="R138" s="5599"/>
      <c r="S138" s="5599"/>
      <c r="T138" s="5599"/>
      <c r="U138" s="5599"/>
      <c r="V138" s="5599"/>
      <c r="W138" s="5599"/>
      <c r="X138" s="5599"/>
      <c r="Y138" s="5599"/>
      <c r="Z138" s="5599"/>
      <c r="AA138" s="5599"/>
      <c r="AB138" s="5599"/>
      <c r="AC138" s="5599"/>
      <c r="AD138" s="5599"/>
      <c r="AE138" s="5689" t="s">
        <v>5342</v>
      </c>
      <c r="AF138" s="5687">
        <f t="shared" si="10"/>
      </c>
      <c r="AG138" s="5687">
        <f t="shared" ref="AG138:AG142" si="24">SUMIF($AG$130:$AG$131,$AE$130:$AE$131,AE138)</f>
      </c>
      <c r="AH138" s="5599"/>
      <c r="AI138" s="5666"/>
      <c r="AJ138" s="5665"/>
      <c r="AK138" s="5665"/>
      <c r="AL138" s="5666"/>
      <c r="AM138" s="5665"/>
      <c r="AN138" s="5665"/>
    </row>
    <row customHeight="true" ht="18" r="139">
      <c r="A139" s="5599"/>
      <c r="B139" s="5600"/>
      <c r="C139" s="5600"/>
      <c r="D139" s="5599"/>
      <c r="E139" s="5599"/>
      <c r="F139" s="5599"/>
      <c r="G139" s="5599"/>
      <c r="H139" s="5599"/>
      <c r="I139" s="5599"/>
      <c r="J139" s="5683"/>
      <c r="K139" s="5683"/>
      <c r="L139" s="5683"/>
      <c r="M139" s="5665"/>
      <c r="N139" s="5599"/>
      <c r="O139" s="5599"/>
      <c r="P139" s="5599"/>
      <c r="Q139" s="5599"/>
      <c r="R139" s="5599"/>
      <c r="S139" s="5599"/>
      <c r="T139" s="5599"/>
      <c r="U139" s="5599"/>
      <c r="V139" s="5599"/>
      <c r="W139" s="5599"/>
      <c r="X139" s="5599"/>
      <c r="Y139" s="5599"/>
      <c r="Z139" s="5599"/>
      <c r="AA139" s="5599"/>
      <c r="AB139" s="5599"/>
      <c r="AC139" s="5599"/>
      <c r="AD139" s="5599"/>
      <c r="AE139" s="5689" t="s">
        <v>5343</v>
      </c>
      <c r="AF139" s="5687">
        <f t="shared" si="10"/>
      </c>
      <c r="AG139" s="5687">
        <f t="shared" si="24"/>
      </c>
      <c r="AH139" s="5599"/>
      <c r="AI139" s="5666"/>
      <c r="AJ139" s="5665"/>
      <c r="AK139" s="5665"/>
      <c r="AL139" s="5666"/>
      <c r="AM139" s="5665"/>
      <c r="AN139" s="5665"/>
    </row>
    <row customHeight="true" ht="18" r="140">
      <c r="A140" s="5599"/>
      <c r="B140" s="5600"/>
      <c r="C140" s="5600"/>
      <c r="D140" s="5599"/>
      <c r="E140" s="5599"/>
      <c r="F140" s="5599"/>
      <c r="G140" s="5599"/>
      <c r="H140" s="5599"/>
      <c r="I140" s="5599"/>
      <c r="J140" s="5683"/>
      <c r="K140" s="5683"/>
      <c r="L140" s="5683"/>
      <c r="M140" s="5665"/>
      <c r="N140" s="5599"/>
      <c r="O140" s="5599"/>
      <c r="P140" s="5599"/>
      <c r="Q140" s="5599"/>
      <c r="R140" s="5599"/>
      <c r="S140" s="5599"/>
      <c r="T140" s="5599"/>
      <c r="U140" s="5599"/>
      <c r="V140" s="5599"/>
      <c r="W140" s="5599"/>
      <c r="X140" s="5599"/>
      <c r="Y140" s="5599"/>
      <c r="Z140" s="5599"/>
      <c r="AA140" s="5599"/>
      <c r="AB140" s="5599"/>
      <c r="AC140" s="5599"/>
      <c r="AD140" s="5599"/>
      <c r="AE140" s="5689" t="s">
        <v>5344</v>
      </c>
      <c r="AF140" s="5687">
        <f t="shared" si="10"/>
      </c>
      <c r="AG140" s="5687">
        <f t="shared" si="24"/>
      </c>
      <c r="AH140" s="5599"/>
      <c r="AI140" s="5666"/>
      <c r="AJ140" s="5665"/>
      <c r="AK140" s="5665"/>
      <c r="AL140" s="5666"/>
      <c r="AM140" s="5665"/>
      <c r="AN140" s="5665"/>
    </row>
    <row customHeight="true" ht="18" r="141">
      <c r="A141" s="5690" t="s">
        <v>5497</v>
      </c>
      <c r="B141" s="5690"/>
      <c r="C141" s="5690"/>
      <c r="D141" s="5690"/>
      <c r="E141" s="5690"/>
      <c r="G141" s="5599"/>
      <c r="H141" s="5599"/>
      <c r="I141" s="5599"/>
      <c r="J141" s="5683"/>
      <c r="K141" s="5683"/>
      <c r="L141" s="5683"/>
      <c r="M141" s="5599"/>
      <c r="N141" s="5599"/>
      <c r="O141" s="5599"/>
      <c r="P141" s="5599"/>
      <c r="Q141" s="5599"/>
      <c r="R141" s="5599"/>
      <c r="S141" s="5599"/>
      <c r="T141" s="5599"/>
      <c r="U141" s="5599"/>
      <c r="V141" s="5599"/>
      <c r="W141" s="5599"/>
      <c r="X141" s="5599"/>
      <c r="Y141" s="5599"/>
      <c r="Z141" s="5599"/>
      <c r="AA141" s="5599"/>
      <c r="AB141" s="5599"/>
      <c r="AC141" s="5599"/>
      <c r="AD141" s="5599"/>
      <c r="AE141" s="5689" t="s">
        <v>5345</v>
      </c>
      <c r="AF141" s="5687">
        <f t="shared" si="10"/>
      </c>
      <c r="AG141" s="5694">
        <f t="shared" si="24"/>
      </c>
      <c r="AH141" s="5599"/>
      <c r="AI141" s="5666"/>
      <c r="AJ141" s="5665"/>
      <c r="AK141" s="5665"/>
      <c r="AL141" s="5666"/>
      <c r="AM141" s="5665"/>
      <c r="AN141" s="5665"/>
    </row>
    <row r="142">
      <c r="A142" s="5519" t="s">
        <v>5288</v>
      </c>
      <c r="B142" s="5519" t="s">
        <v>5269</v>
      </c>
      <c r="C142" s="5519" t="s">
        <v>5475</v>
      </c>
      <c r="D142" s="5519" t="s">
        <v>5476</v>
      </c>
      <c r="E142" s="5519" t="s">
        <v>5477</v>
      </c>
      <c r="F142" s="5599"/>
      <c r="G142" s="5599"/>
      <c r="H142" s="5599"/>
      <c r="I142" s="5683"/>
      <c r="J142" s="5683"/>
      <c r="K142" s="5683"/>
      <c r="L142" s="5599"/>
      <c r="M142" s="5599"/>
      <c r="N142" s="5599"/>
      <c r="O142" s="5599"/>
      <c r="P142" s="5599"/>
      <c r="Q142" s="5599"/>
      <c r="R142" s="5599"/>
      <c r="S142" s="5599"/>
      <c r="T142" s="5599"/>
      <c r="U142" s="5599"/>
      <c r="V142" s="5599"/>
      <c r="W142" s="5599"/>
      <c r="X142" s="5599"/>
      <c r="Y142" s="5599"/>
      <c r="Z142" s="5599"/>
      <c r="AA142" s="5599"/>
      <c r="AB142" s="5599"/>
      <c r="AC142" s="5599"/>
      <c r="AD142" s="5741"/>
      <c r="AE142" s="5689" t="s">
        <v>5281</v>
      </c>
      <c r="AF142" s="5694">
        <f>AVERAGE(AI57:AI106)/AVERAGE(G57:G106)</f>
      </c>
      <c r="AG142" s="5687">
        <f t="shared" si="24"/>
      </c>
      <c r="AH142" s="5666"/>
      <c r="AI142" s="5665"/>
      <c r="AJ142" s="5665"/>
      <c r="AK142" s="5666"/>
      <c r="AL142" s="5665"/>
      <c r="AM142" s="5665"/>
    </row>
    <row r="143">
      <c r="A143" s="5519"/>
      <c r="B143" s="5519"/>
      <c r="C143" s="5519"/>
      <c r="D143" s="5519"/>
      <c r="E143" s="5519"/>
      <c r="F143" s="5599"/>
      <c r="G143" s="5599"/>
      <c r="H143" s="5599"/>
      <c r="I143" s="5683"/>
      <c r="J143" s="5683"/>
      <c r="K143" s="5683"/>
      <c r="L143" s="5599"/>
      <c r="M143" s="5599"/>
      <c r="N143" s="5599"/>
      <c r="O143" s="5599"/>
      <c r="P143" s="5599"/>
      <c r="Q143" s="5599"/>
      <c r="R143" s="5599"/>
      <c r="S143" s="5599"/>
      <c r="T143" s="5599"/>
      <c r="U143" s="5599"/>
      <c r="V143" s="5599"/>
      <c r="W143" s="5599"/>
      <c r="X143" s="5599"/>
      <c r="Y143" s="5599"/>
      <c r="Z143" s="5599"/>
      <c r="AA143" s="5599"/>
      <c r="AB143" s="5599"/>
      <c r="AC143" s="5599"/>
      <c r="AE143" s="5741"/>
      <c r="AF143" s="5741"/>
      <c r="AG143" s="5599"/>
      <c r="AH143" s="5666"/>
      <c r="AI143" s="5665"/>
      <c r="AJ143" s="5665"/>
      <c r="AK143" s="5666"/>
      <c r="AL143" s="5665"/>
      <c r="AM143" s="5665"/>
    </row>
    <row r="144">
      <c r="A144" s="5523">
        <v>1</v>
      </c>
      <c r="B144" s="5523" t="s">
        <v>5498</v>
      </c>
      <c r="C144" s="5701">
        <v>10511</v>
      </c>
      <c r="D144" s="5523" t="s">
        <v>5480</v>
      </c>
      <c r="E144" s="5523" t="s">
        <v>5481</v>
      </c>
      <c r="F144" s="5599"/>
      <c r="G144" s="5599"/>
      <c r="H144" s="5683"/>
      <c r="I144" s="5683" t="s">
        <v>5340</v>
      </c>
      <c r="J144" s="5683"/>
      <c r="K144" s="5599"/>
      <c r="L144" s="5599"/>
      <c r="M144" s="5608"/>
      <c r="N144" s="5608"/>
      <c r="O144" s="5599"/>
      <c r="P144" s="5599"/>
      <c r="Q144" s="5599"/>
      <c r="R144" s="5599"/>
      <c r="S144" s="5599"/>
      <c r="T144" s="5599"/>
      <c r="U144" s="5599"/>
      <c r="V144" s="5599"/>
      <c r="W144" s="5599"/>
      <c r="X144" s="5599"/>
      <c r="Y144" s="5599"/>
      <c r="Z144" s="5599"/>
      <c r="AA144" s="5599"/>
      <c r="AB144" s="5599"/>
      <c r="AC144" s="5599"/>
      <c r="AE144" s="5599"/>
      <c r="AF144" s="5599"/>
      <c r="AG144" s="5666"/>
      <c r="AH144" s="5665"/>
      <c r="AI144" s="5665"/>
      <c r="AJ144" s="5665"/>
      <c r="AK144" s="5666"/>
      <c r="AL144" s="5665"/>
      <c r="AM144" s="5665"/>
    </row>
    <row r="145">
      <c r="A145" s="5523">
        <v>2</v>
      </c>
      <c r="B145" s="5523" t="s">
        <v>5499</v>
      </c>
      <c r="C145" s="5701">
        <v>26810</v>
      </c>
      <c r="D145" s="5523" t="s">
        <v>5480</v>
      </c>
      <c r="E145" s="5523" t="s">
        <v>5481</v>
      </c>
      <c r="F145" s="5599"/>
      <c r="G145" s="5599"/>
      <c r="H145" s="5683"/>
      <c r="I145" s="5683"/>
      <c r="J145" s="5683"/>
      <c r="K145" s="5599"/>
      <c r="L145" s="5599"/>
      <c r="M145" s="5608"/>
      <c r="N145" s="5608"/>
      <c r="O145" s="5599"/>
      <c r="P145" s="5599"/>
      <c r="Q145" s="5599"/>
      <c r="R145" s="5599"/>
      <c r="S145" s="5599"/>
      <c r="T145" s="5599"/>
      <c r="U145" s="5599"/>
      <c r="V145" s="5599"/>
      <c r="W145" s="5599"/>
      <c r="X145" s="5599"/>
      <c r="Y145" s="5599"/>
      <c r="Z145" s="5599"/>
      <c r="AA145" s="5599"/>
      <c r="AB145" s="5599"/>
      <c r="AC145" s="5599"/>
      <c r="AE145" s="5599"/>
      <c r="AF145" s="5599"/>
      <c r="AG145" s="5666"/>
      <c r="AH145" s="5665"/>
      <c r="AI145" s="5665"/>
      <c r="AJ145" s="5666"/>
      <c r="AK145" s="5665"/>
      <c r="AL145" s="5665"/>
    </row>
    <row r="146">
      <c r="I146" s="5599"/>
      <c r="J146" s="5683"/>
      <c r="K146" s="5683"/>
      <c r="L146" s="5683"/>
      <c r="M146" s="5599"/>
      <c r="N146" s="5599"/>
      <c r="O146" s="5599"/>
      <c r="P146" s="5599"/>
      <c r="Q146" s="5599"/>
      <c r="R146" s="5599"/>
      <c r="S146" s="5599"/>
      <c r="T146" s="5599"/>
      <c r="U146" s="5599"/>
      <c r="V146" s="5599"/>
      <c r="W146" s="5599"/>
      <c r="X146" s="5599"/>
      <c r="Y146" s="5599"/>
      <c r="Z146" s="5599"/>
      <c r="AA146" s="5599"/>
      <c r="AB146" s="5599"/>
      <c r="AC146" s="5599"/>
      <c r="AD146" s="5599"/>
      <c r="AE146" s="5599"/>
      <c r="AF146" s="5599"/>
      <c r="AG146" s="5599"/>
      <c r="AH146" s="5599"/>
      <c r="AI146" s="5666"/>
      <c r="AJ146" s="5665"/>
      <c r="AK146" s="5666"/>
      <c r="AL146" s="5665"/>
      <c r="AM146" s="5665"/>
    </row>
    <row r="147">
      <c r="I147" s="5599"/>
      <c r="J147" s="5683"/>
      <c r="K147" s="5683"/>
      <c r="L147" s="5683"/>
      <c r="M147" s="5599"/>
      <c r="N147" s="5599"/>
      <c r="O147" s="5599"/>
      <c r="P147" s="5599"/>
      <c r="Q147" s="5599"/>
      <c r="R147" s="5599"/>
      <c r="S147" s="5599"/>
      <c r="T147" s="5599"/>
      <c r="U147" s="5599"/>
      <c r="V147" s="5599"/>
      <c r="W147" s="5599"/>
      <c r="X147" s="5599"/>
      <c r="Y147" s="5599"/>
      <c r="Z147" s="5599"/>
      <c r="AA147" s="5599"/>
      <c r="AB147" s="5599"/>
      <c r="AC147" s="5599"/>
      <c r="AD147" s="5599"/>
      <c r="AE147" s="5599"/>
      <c r="AF147" s="5599"/>
      <c r="AG147" s="5599"/>
      <c r="AH147" s="5599"/>
      <c r="AI147" s="5666"/>
      <c r="AJ147" s="5665"/>
      <c r="AK147" s="5665"/>
      <c r="AL147" s="5666"/>
      <c r="AM147" s="5665"/>
      <c r="AN147" s="5665"/>
    </row>
    <row r="148">
      <c r="H148" s="5742"/>
      <c r="I148" s="5599"/>
      <c r="J148" s="5683"/>
      <c r="K148" s="5683"/>
      <c r="L148" s="5683"/>
      <c r="M148" s="5599"/>
      <c r="N148" s="5599"/>
      <c r="O148" s="5599"/>
      <c r="P148" s="5599"/>
      <c r="Q148" s="5599"/>
      <c r="R148" s="5599"/>
      <c r="S148" s="5599"/>
      <c r="T148" s="5599"/>
      <c r="U148" s="5599"/>
      <c r="V148" s="5599"/>
      <c r="W148" s="5599"/>
      <c r="X148" s="5599"/>
      <c r="Y148" s="5599"/>
      <c r="Z148" s="5599"/>
      <c r="AA148" s="5599"/>
      <c r="AB148" s="5599"/>
      <c r="AC148" s="5599"/>
      <c r="AD148" s="5599"/>
      <c r="AE148" s="5599"/>
      <c r="AF148" s="5599"/>
      <c r="AG148" s="5599"/>
      <c r="AH148" s="5599"/>
      <c r="AI148" s="5666"/>
      <c r="AJ148" s="5665"/>
      <c r="AK148" s="5665"/>
      <c r="AL148" s="5666"/>
      <c r="AM148" s="5665"/>
      <c r="AN148" s="5665"/>
    </row>
    <row r="149">
      <c r="A149" s="5599"/>
      <c r="B149" s="5600"/>
      <c r="C149" s="5600"/>
      <c r="D149" s="5599"/>
      <c r="E149" s="5599"/>
      <c r="F149" s="5599"/>
      <c r="G149" s="5599"/>
      <c r="H149" s="5719"/>
      <c r="I149" s="5599"/>
      <c r="J149" s="5683"/>
      <c r="K149" s="5683"/>
      <c r="L149" s="5683"/>
      <c r="M149" s="5599"/>
      <c r="N149" s="5599"/>
      <c r="O149" s="5599"/>
      <c r="P149" s="5599"/>
      <c r="Q149" s="5599"/>
      <c r="R149" s="5599"/>
      <c r="S149" s="5599"/>
      <c r="T149" s="5599"/>
      <c r="U149" s="5599"/>
      <c r="V149" s="5599"/>
      <c r="W149" s="5599"/>
      <c r="X149" s="5599"/>
      <c r="Y149" s="5599"/>
      <c r="Z149" s="5599"/>
      <c r="AA149" s="5599"/>
      <c r="AB149" s="5599"/>
      <c r="AC149" s="5599"/>
      <c r="AD149" s="5599"/>
      <c r="AE149" s="5599"/>
      <c r="AF149" s="5599"/>
      <c r="AG149" s="5599"/>
      <c r="AH149" s="5599"/>
      <c r="AI149" s="5666"/>
      <c r="AJ149" s="5665"/>
      <c r="AK149" s="5665"/>
      <c r="AL149" s="5666"/>
      <c r="AM149" s="5665"/>
      <c r="AN149" s="5665"/>
    </row>
    <row r="150">
      <c r="A150" s="5599"/>
      <c r="B150" s="5600"/>
      <c r="C150" s="5600"/>
      <c r="D150" s="5599"/>
      <c r="E150" s="5599"/>
      <c r="F150" s="5599"/>
      <c r="G150" s="5599"/>
      <c r="H150" s="5719"/>
      <c r="I150" s="5599"/>
      <c r="J150" s="5683"/>
      <c r="K150" s="5683"/>
      <c r="L150" s="5683"/>
      <c r="M150" s="5599"/>
      <c r="N150" s="5599"/>
      <c r="O150" s="5599"/>
      <c r="P150" s="5599"/>
      <c r="Q150" s="5599"/>
      <c r="R150" s="5599"/>
      <c r="S150" s="5599"/>
      <c r="T150" s="5599"/>
      <c r="U150" s="5599"/>
      <c r="V150" s="5599"/>
      <c r="W150" s="5599"/>
      <c r="X150" s="5599"/>
      <c r="Y150" s="5599"/>
      <c r="Z150" s="5599"/>
      <c r="AA150" s="5599"/>
      <c r="AB150" s="5599"/>
      <c r="AC150" s="5599"/>
      <c r="AD150" s="5599"/>
      <c r="AE150" s="5599"/>
      <c r="AF150" s="5599"/>
      <c r="AG150" s="5599"/>
      <c r="AH150" s="5599"/>
      <c r="AI150" s="5666"/>
      <c r="AJ150" s="5665"/>
      <c r="AK150" s="5665"/>
      <c r="AL150" s="5666"/>
      <c r="AM150" s="5665"/>
      <c r="AN150" s="5665"/>
    </row>
    <row r="151">
      <c r="A151" s="5599"/>
      <c r="B151" s="5600"/>
      <c r="C151" s="5600"/>
      <c r="D151" s="5599"/>
      <c r="E151" s="5599"/>
      <c r="F151" s="5599"/>
      <c r="G151" s="5599"/>
      <c r="H151" s="5719"/>
      <c r="I151" s="5599"/>
      <c r="J151" s="5683"/>
      <c r="K151" s="5683"/>
      <c r="L151" s="5683"/>
      <c r="M151" s="5599"/>
      <c r="N151" s="5599"/>
      <c r="O151" s="5603"/>
      <c r="P151" s="5603"/>
      <c r="Q151" s="5599"/>
      <c r="R151" s="5599"/>
      <c r="S151" s="5599"/>
      <c r="T151" s="5599"/>
      <c r="U151" s="5599"/>
      <c r="V151" s="5599"/>
      <c r="W151" s="5599"/>
      <c r="X151" s="5599"/>
      <c r="Y151" s="5599"/>
      <c r="Z151" s="5599"/>
      <c r="AA151" s="5599"/>
      <c r="AB151" s="5599"/>
      <c r="AC151" s="5599"/>
      <c r="AD151" s="5599"/>
      <c r="AE151" s="5599"/>
      <c r="AF151" s="5599"/>
      <c r="AG151" s="5599"/>
      <c r="AH151" s="5599"/>
      <c r="AI151" s="5666"/>
      <c r="AJ151" s="5665"/>
      <c r="AK151" s="5665"/>
      <c r="AL151" s="5666"/>
      <c r="AM151" s="5665"/>
      <c r="AN151" s="5665"/>
    </row>
    <row r="152">
      <c r="A152" s="5599"/>
      <c r="B152" s="5600"/>
      <c r="C152" s="5600"/>
      <c r="D152" s="5599"/>
      <c r="E152" s="5599"/>
      <c r="F152" s="5599"/>
      <c r="G152" s="5599"/>
      <c r="H152" s="5719"/>
      <c r="I152" s="5599"/>
      <c r="J152" s="5683"/>
      <c r="K152" s="5683"/>
      <c r="L152" s="5683"/>
      <c r="M152" s="5599"/>
      <c r="N152" s="5599"/>
      <c r="O152" s="5603"/>
      <c r="P152" s="5603"/>
      <c r="Q152" s="5599"/>
      <c r="R152" s="5599"/>
      <c r="S152" s="5599"/>
      <c r="T152" s="5599"/>
      <c r="U152" s="5599"/>
      <c r="V152" s="5599"/>
      <c r="W152" s="5599"/>
      <c r="X152" s="5599"/>
      <c r="Y152" s="5599"/>
      <c r="Z152" s="5599"/>
      <c r="AA152" s="5599"/>
      <c r="AB152" s="5599"/>
      <c r="AC152" s="5599"/>
      <c r="AD152" s="5599"/>
      <c r="AE152" s="5599"/>
      <c r="AF152" s="5599"/>
      <c r="AG152" s="5599"/>
      <c r="AH152" s="5599"/>
      <c r="AI152" s="5666"/>
      <c r="AJ152" s="5665"/>
      <c r="AK152" s="5665"/>
      <c r="AL152" s="5666"/>
      <c r="AM152" s="5665"/>
      <c r="AN152" s="5665"/>
    </row>
    <row r="153">
      <c r="A153" s="5599"/>
      <c r="B153" s="5600"/>
      <c r="C153" s="5600"/>
      <c r="D153" s="5599"/>
      <c r="E153" s="5599"/>
      <c r="F153" s="5599"/>
      <c r="G153" s="5599"/>
      <c r="H153" s="5719"/>
      <c r="I153" s="5599"/>
      <c r="J153" s="5683"/>
      <c r="K153" s="5683"/>
      <c r="L153" s="5683"/>
      <c r="M153" s="5599"/>
      <c r="N153" s="5599"/>
      <c r="O153" s="5603"/>
      <c r="P153" s="5603"/>
      <c r="Q153" s="5599"/>
      <c r="R153" s="5599"/>
      <c r="S153" s="5599"/>
      <c r="T153" s="5599"/>
      <c r="U153" s="5599"/>
      <c r="V153" s="5599"/>
      <c r="W153" s="5599"/>
      <c r="X153" s="5599"/>
      <c r="Y153" s="5599"/>
      <c r="Z153" s="5599"/>
      <c r="AA153" s="5599"/>
      <c r="AB153" s="5599"/>
      <c r="AC153" s="5599"/>
      <c r="AD153" s="5599"/>
      <c r="AE153" s="5599"/>
      <c r="AF153" s="5599"/>
      <c r="AG153" s="5599"/>
      <c r="AH153" s="5599"/>
      <c r="AI153" s="5666"/>
      <c r="AJ153" s="5665"/>
      <c r="AK153" s="5665"/>
      <c r="AL153" s="5666"/>
      <c r="AM153" s="5665"/>
      <c r="AN153" s="5665"/>
    </row>
    <row r="154">
      <c r="A154" s="5599"/>
      <c r="B154" s="5600"/>
      <c r="C154" s="5600"/>
      <c r="D154" s="5599"/>
      <c r="E154" s="5599"/>
      <c r="F154" s="5599"/>
      <c r="G154" s="5599"/>
      <c r="H154" s="5719"/>
      <c r="I154" s="5599"/>
      <c r="J154" s="5683"/>
      <c r="K154" s="5683"/>
      <c r="L154" s="5683"/>
      <c r="M154" s="5599"/>
      <c r="N154" s="5599"/>
      <c r="O154" s="5603"/>
      <c r="P154" s="5603"/>
      <c r="Q154" s="5599"/>
      <c r="R154" s="5599"/>
      <c r="S154" s="5599"/>
      <c r="T154" s="5599"/>
      <c r="U154" s="5599"/>
      <c r="V154" s="5599"/>
      <c r="W154" s="5599"/>
      <c r="X154" s="5599"/>
      <c r="Y154" s="5599"/>
      <c r="Z154" s="5599"/>
      <c r="AA154" s="5599"/>
      <c r="AB154" s="5599"/>
      <c r="AC154" s="5599"/>
      <c r="AD154" s="5599"/>
      <c r="AE154" s="5599"/>
      <c r="AF154" s="5599"/>
      <c r="AG154" s="5599"/>
      <c r="AH154" s="5599"/>
      <c r="AI154" s="5666"/>
      <c r="AJ154" s="5665"/>
      <c r="AK154" s="5665"/>
      <c r="AL154" s="5666"/>
      <c r="AM154" s="5665"/>
      <c r="AN154" s="5665"/>
    </row>
    <row r="155">
      <c r="A155" s="5599"/>
      <c r="B155" s="5600"/>
      <c r="C155" s="5600"/>
      <c r="D155" s="5599"/>
      <c r="E155" s="5599"/>
      <c r="F155" s="5599"/>
      <c r="G155" s="5599"/>
      <c r="H155" s="5599"/>
      <c r="I155" s="5599"/>
      <c r="J155" s="5683"/>
      <c r="K155" s="5683"/>
      <c r="L155" s="5683"/>
      <c r="M155" s="5599"/>
      <c r="N155" s="5599"/>
      <c r="O155" s="5603"/>
      <c r="P155" s="5603"/>
      <c r="Q155" s="5599"/>
      <c r="R155" s="5599"/>
      <c r="S155" s="5599"/>
      <c r="T155" s="5599"/>
      <c r="U155" s="5599"/>
      <c r="V155" s="5599"/>
      <c r="W155" s="5599"/>
      <c r="X155" s="5599"/>
      <c r="Y155" s="5599"/>
      <c r="Z155" s="5599"/>
      <c r="AA155" s="5599"/>
      <c r="AB155" s="5599"/>
      <c r="AC155" s="5599"/>
      <c r="AD155" s="5599"/>
      <c r="AE155" s="5599"/>
      <c r="AF155" s="5599"/>
      <c r="AG155" s="5599"/>
      <c r="AH155" s="5599"/>
      <c r="AI155" s="5666"/>
      <c r="AJ155" s="5665"/>
      <c r="AK155" s="5665"/>
      <c r="AL155" s="5666"/>
      <c r="AM155" s="5665"/>
      <c r="AN155" s="5665"/>
    </row>
    <row r="156">
      <c r="A156" s="5599"/>
      <c r="B156" s="5600"/>
      <c r="C156" s="5600"/>
      <c r="D156" s="5599"/>
      <c r="E156" s="5599"/>
      <c r="F156" s="5599"/>
      <c r="G156" s="5599"/>
      <c r="H156" s="5599"/>
      <c r="I156" s="5599"/>
      <c r="J156" s="5683"/>
      <c r="K156" s="5683"/>
      <c r="L156" s="5683"/>
      <c r="M156" s="5599"/>
      <c r="N156" s="5599"/>
      <c r="O156" s="5603"/>
      <c r="P156" s="5603"/>
      <c r="Q156" s="5599"/>
      <c r="R156" s="5599"/>
      <c r="S156" s="5599"/>
      <c r="T156" s="5599"/>
      <c r="U156" s="5599"/>
      <c r="V156" s="5599"/>
      <c r="W156" s="5599"/>
      <c r="X156" s="5599"/>
      <c r="Y156" s="5599"/>
      <c r="Z156" s="5599"/>
      <c r="AA156" s="5599"/>
      <c r="AB156" s="5599"/>
      <c r="AC156" s="5599"/>
      <c r="AD156" s="5599"/>
      <c r="AE156" s="5599"/>
      <c r="AF156" s="5599"/>
      <c r="AG156" s="5599"/>
      <c r="AH156" s="5599"/>
      <c r="AI156" s="5666"/>
      <c r="AJ156" s="5665"/>
      <c r="AK156" s="5665"/>
      <c r="AL156" s="5666"/>
      <c r="AM156" s="5665"/>
      <c r="AN156" s="5665"/>
    </row>
    <row r="157">
      <c r="A157" s="5599"/>
      <c r="B157" s="5600"/>
      <c r="C157" s="5600"/>
      <c r="D157" s="5599"/>
      <c r="E157" s="5599"/>
      <c r="F157" s="5599"/>
      <c r="G157" s="5599"/>
      <c r="H157" s="5599"/>
      <c r="I157" s="5599"/>
      <c r="J157" s="5683"/>
      <c r="K157" s="5683"/>
      <c r="L157" s="5683"/>
      <c r="M157" s="5599"/>
      <c r="N157" s="5599"/>
      <c r="O157" s="5603"/>
      <c r="P157" s="5603"/>
      <c r="Q157" s="5599"/>
      <c r="R157" s="5599"/>
      <c r="S157" s="5599"/>
      <c r="T157" s="5599"/>
      <c r="U157" s="5599"/>
      <c r="V157" s="5599"/>
      <c r="W157" s="5599"/>
      <c r="X157" s="5599"/>
      <c r="Y157" s="5599"/>
      <c r="Z157" s="5599"/>
      <c r="AA157" s="5599"/>
      <c r="AB157" s="5599"/>
      <c r="AC157" s="5599"/>
      <c r="AD157" s="5599"/>
      <c r="AE157" s="5599"/>
      <c r="AF157" s="5599"/>
      <c r="AG157" s="5599"/>
      <c r="AH157" s="5599"/>
      <c r="AI157" s="5666"/>
      <c r="AJ157" s="5665"/>
      <c r="AK157" s="5665"/>
      <c r="AL157" s="5666"/>
      <c r="AM157" s="5665"/>
      <c r="AN157" s="5665"/>
    </row>
    <row r="158">
      <c r="A158" s="5599"/>
      <c r="B158" s="5600"/>
      <c r="C158" s="5600"/>
      <c r="D158" s="5599"/>
      <c r="E158" s="5599"/>
      <c r="F158" s="5599"/>
      <c r="G158" s="5599"/>
      <c r="H158" s="5599"/>
      <c r="I158" s="5599"/>
      <c r="J158" s="5683"/>
      <c r="K158" s="5683"/>
      <c r="L158" s="5683"/>
      <c r="M158" s="5599"/>
      <c r="N158" s="5599"/>
      <c r="O158" s="5603"/>
      <c r="P158" s="5603"/>
      <c r="Q158" s="5599"/>
      <c r="R158" s="5599"/>
      <c r="S158" s="5599"/>
      <c r="T158" s="5599"/>
      <c r="U158" s="5599"/>
      <c r="V158" s="5599"/>
      <c r="W158" s="5599"/>
      <c r="X158" s="5599"/>
      <c r="Y158" s="5599"/>
      <c r="Z158" s="5599"/>
      <c r="AA158" s="5599"/>
      <c r="AB158" s="5599"/>
      <c r="AC158" s="5599"/>
      <c r="AD158" s="5599"/>
      <c r="AE158" s="5599"/>
      <c r="AF158" s="5599"/>
      <c r="AG158" s="5599"/>
      <c r="AH158" s="5599"/>
      <c r="AI158" s="5541"/>
      <c r="AJ158" s="5665"/>
      <c r="AK158" s="5665"/>
      <c r="AL158" s="5666"/>
      <c r="AM158" s="5665"/>
      <c r="AN158" s="5665"/>
    </row>
    <row r="159">
      <c r="AJ159" s="5599"/>
      <c r="AK159" s="5599"/>
      <c r="AL159" s="5665"/>
      <c r="AM159" s="5665"/>
      <c r="AN159" s="5599"/>
    </row>
  </sheetData>
  <mergeCells>
    <mergeCell ref="E1:E2"/>
    <mergeCell ref="H1:H2"/>
    <mergeCell ref="I1:I2"/>
    <mergeCell ref="J1:J2"/>
    <mergeCell ref="K1:K2"/>
    <mergeCell ref="L1:L2"/>
    <mergeCell ref="O1:O2"/>
    <mergeCell ref="P1:P2"/>
    <mergeCell ref="Q1:Q2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F1:G1"/>
    <mergeCell ref="D1:D2"/>
    <mergeCell ref="B1:B2"/>
    <mergeCell ref="C1:C2"/>
    <mergeCell ref="A141:E141"/>
    <mergeCell ref="E142:E143"/>
    <mergeCell ref="A142:A143"/>
    <mergeCell ref="B142:B143"/>
    <mergeCell ref="C142:C143"/>
    <mergeCell ref="D142:D143"/>
    <mergeCell ref="E122:E123"/>
    <mergeCell ref="F122:F123"/>
    <mergeCell ref="F124:F126"/>
    <mergeCell ref="AN36:AN37"/>
    <mergeCell ref="AM36:AM37"/>
    <mergeCell ref="AL36:AL37"/>
    <mergeCell ref="AK36:AK37"/>
    <mergeCell ref="AJ36:AJ37"/>
    <mergeCell ref="AI36:AI37"/>
    <mergeCell ref="AH36:AH37"/>
    <mergeCell ref="AG36:AG37"/>
    <mergeCell ref="AF36:AF37"/>
    <mergeCell ref="AE36:AE37"/>
    <mergeCell ref="AD36:AD37"/>
    <mergeCell ref="AC36:AC37"/>
    <mergeCell ref="AB36:AB37"/>
    <mergeCell ref="Y36:Y37"/>
    <mergeCell ref="X36:X37"/>
    <mergeCell ref="W36:W37"/>
    <mergeCell ref="V36:V37"/>
    <mergeCell ref="U36:U37"/>
    <mergeCell ref="T36:T37"/>
    <mergeCell ref="Q36:Q37"/>
    <mergeCell ref="P36:P37"/>
    <mergeCell ref="O36:O37"/>
    <mergeCell ref="L36:L37"/>
    <mergeCell ref="K36:K37"/>
    <mergeCell ref="J36:J37"/>
    <mergeCell ref="I36:I37"/>
    <mergeCell ref="H36:H37"/>
    <mergeCell ref="F36:G36"/>
    <mergeCell ref="AE128:AE129"/>
    <mergeCell ref="AF128:AF129"/>
    <mergeCell ref="AG128:AG129"/>
    <mergeCell ref="I128:I129"/>
    <mergeCell ref="J128:J129"/>
    <mergeCell ref="K128:K129"/>
    <mergeCell ref="L128:L129"/>
    <mergeCell ref="O128:O129"/>
    <mergeCell ref="P128:P129"/>
    <mergeCell ref="Q128:Q129"/>
    <mergeCell ref="T128:T129"/>
    <mergeCell ref="U128:U129"/>
    <mergeCell ref="V128:V129"/>
    <mergeCell ref="W128:W129"/>
    <mergeCell ref="X128:X129"/>
    <mergeCell ref="Y128:Y129"/>
    <mergeCell ref="AB128:AB129"/>
    <mergeCell ref="AC128:AC129"/>
    <mergeCell ref="AD128:AD129"/>
    <mergeCell ref="F128:G128"/>
    <mergeCell ref="H128:H129"/>
    <mergeCell ref="A121:F121"/>
    <mergeCell ref="AI128:AI129"/>
    <mergeCell ref="D122:D123"/>
    <mergeCell ref="C122:C123"/>
    <mergeCell ref="C128:C129"/>
    <mergeCell ref="B122:B123"/>
    <mergeCell ref="A122:A123"/>
    <mergeCell ref="B128:B129"/>
    <mergeCell ref="D36:D37"/>
    <mergeCell ref="C36:C37"/>
    <mergeCell ref="B36:B37"/>
  </mergeCells>
  <conditionalFormatting sqref="AE131:AE131">
    <cfRule dxfId="411" operator="containsText" priority="1" stopIfTrue="true" text="Out of stock less than 60 days" type="containsText">
      <formula>NOT(ISERROR(SEARCH("Out of stock less than 60 days",AE131)))</formula>
    </cfRule>
  </conditionalFormatting>
  <conditionalFormatting sqref="AE131:AE131">
    <cfRule dxfId="412" operator="containsText" priority="2" stopIfTrue="true" text="Out of stock more than 60 days" type="containsText">
      <formula>NOT(ISERROR(SEARCH("Out of stock more than 60 days",AE131)))</formula>
    </cfRule>
  </conditionalFormatting>
  <conditionalFormatting sqref="AE130:AE131">
    <cfRule dxfId="413" operator="containsText" priority="3" stopIfTrue="true" text="Out of stock more than 150 days" type="containsText">
      <formula>NOT(ISERROR(SEARCH("Out of stock more than 150 days",AE130)))</formula>
    </cfRule>
  </conditionalFormatting>
  <conditionalFormatting sqref="AC130:AC131">
    <cfRule dxfId="414" operator="between" priority="4" stopIfTrue="true" type="cellIs">
      <formula>61</formula>
      <formula>149</formula>
    </cfRule>
  </conditionalFormatting>
  <conditionalFormatting sqref="AC130:AC131">
    <cfRule dxfId="415" operator="lessThan" priority="5" stopIfTrue="true" type="cellIs">
      <formula>60</formula>
    </cfRule>
  </conditionalFormatting>
  <conditionalFormatting sqref="AC130:AC131">
    <cfRule dxfId="416" operator="greaterThan" priority="6" stopIfTrue="true" type="cellIs">
      <formula>150</formula>
    </cfRule>
  </conditionalFormatting>
  <conditionalFormatting sqref="AE3:AE26">
    <cfRule dxfId="417" operator="containsText" priority="7" stopIfTrue="true" text="Out of stock more than 60 days" type="containsText">
      <formula>NOT(ISERROR(SEARCH("Out of stock more than 60 days",AE3)))</formula>
    </cfRule>
  </conditionalFormatting>
  <conditionalFormatting sqref="AC3:AC26">
    <cfRule dxfId="418" operator="between" priority="8" stopIfTrue="true" type="cellIs">
      <formula>61</formula>
      <formula>150</formula>
    </cfRule>
  </conditionalFormatting>
  <conditionalFormatting sqref="AC38:AC121 AB122:AB126 AC127:AC131">
    <cfRule dxfId="419" operator="between" priority="9" stopIfTrue="true" type="cellIs">
      <formula>61</formula>
      <formula>149</formula>
    </cfRule>
  </conditionalFormatting>
  <conditionalFormatting sqref="AC38:AC121 AB122:AB126 AC127:AC135">
    <cfRule dxfId="420" operator="equal" priority="10" stopIfTrue="true" type="cellIs">
      <formula>"-"</formula>
    </cfRule>
  </conditionalFormatting>
  <conditionalFormatting sqref="AC38:AC121 AB122:AB126 AC127:AC131">
    <cfRule dxfId="421" operator="greaterThan" priority="11" stopIfTrue="true" type="cellIs">
      <formula>150</formula>
    </cfRule>
  </conditionalFormatting>
  <conditionalFormatting sqref="AC38:AC121 AB122:AB126 AC127:AC131">
    <cfRule dxfId="422" operator="lessThan" priority="12" stopIfTrue="true" type="cellIs">
      <formula>60</formula>
    </cfRule>
  </conditionalFormatting>
  <conditionalFormatting sqref="AE38:AE114 AD125:AD126 AE127:AE131">
    <cfRule dxfId="423" operator="equal" priority="13" stopIfTrue="true" type="cellIs">
      <formula>"Out of stock more than 60 days"</formula>
    </cfRule>
  </conditionalFormatting>
  <conditionalFormatting sqref="AE38:AE114 AD125:AD126 AE127:AE131">
    <cfRule dxfId="424" operator="equal" priority="14" stopIfTrue="true" type="cellIs">
      <formula>"Out of stock more than 150 days"</formula>
    </cfRule>
  </conditionalFormatting>
  <conditionalFormatting sqref="AE38:AE114 AD125:AD126 AE127:AE131">
    <cfRule dxfId="425" operator="equal" priority="15" stopIfTrue="true" type="cellIs">
      <formula>"Out of stock less than 60 days"</formula>
    </cfRule>
  </conditionalFormatting>
  <conditionalFormatting sqref="AE38:AE114 AD125:AD126 AE127:AE135">
    <cfRule dxfId="426" operator="equal" priority="16" stopIfTrue="true" type="cellIs">
      <formula>"Not sold yet"</formula>
    </cfRule>
  </conditionalFormatting>
  <conditionalFormatting sqref="J38:J121 I122:I126 J127:J131">
    <cfRule dxfId="427" operator="lessThanOrEqual" priority="17" stopIfTrue="true" type="cellIs">
      <formula>90</formula>
    </cfRule>
  </conditionalFormatting>
  <conditionalFormatting sqref="AC3:AC26">
    <cfRule dxfId="428" operator="equal" priority="18" stopIfTrue="true" type="cellIs">
      <formula>"-"</formula>
    </cfRule>
  </conditionalFormatting>
  <conditionalFormatting sqref="AC3:AC26">
    <cfRule dxfId="429" operator="greaterThan" priority="19" stopIfTrue="true" type="cellIs">
      <formula>150</formula>
    </cfRule>
  </conditionalFormatting>
  <conditionalFormatting sqref="AC3:AC26">
    <cfRule dxfId="430" operator="lessThan" priority="20" stopIfTrue="true" type="cellIs">
      <formula>60</formula>
    </cfRule>
  </conditionalFormatting>
  <conditionalFormatting sqref="AE3:AE26">
    <cfRule dxfId="431" operator="equal" priority="21" stopIfTrue="true" type="cellIs">
      <formula>"Out of stock less than 60 days"</formula>
    </cfRule>
  </conditionalFormatting>
  <conditionalFormatting sqref="AE3:AE26">
    <cfRule dxfId="432" operator="equal" priority="22" stopIfTrue="true" type="cellIs">
      <formula>"Not sold yet"</formula>
    </cfRule>
  </conditionalFormatting>
  <conditionalFormatting sqref="AE3:AE26">
    <cfRule dxfId="433" operator="equal" priority="23" stopIfTrue="true" type="cellIs">
      <formula>"Out of stock more than 150 days"</formula>
    </cfRule>
  </conditionalFormatting>
  <conditionalFormatting sqref="J3:J26">
    <cfRule dxfId="434" operator="lessThan" priority="24" stopIfTrue="true" type="cellIs">
      <formula>90</formula>
    </cfRule>
  </conditionalFormatting>
  <dataValidations count="1">
    <dataValidation allowBlank="true" errorStyle="stop" showErrorMessage="true" sqref="B3:B28 B38:B118 B130:B136" type="list">
      <formula1>"Active,Inactive,Deleted,Temporary,B2B Only,Ecom Only,Preparing"</formula1>
    </dataValidation>
  </dataValidations>
</worksheet>
</file>

<file path=xl/worksheets/sheet2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38" min="38" style="0" width="5"/>
    <col collapsed="false" customWidth="true" hidden="false" max="6" min="6" style="0" width="12"/>
    <col collapsed="false" customWidth="true" hidden="false" max="14" min="14" style="0" width="12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40" min="40" style="0" width="7"/>
    <col collapsed="false" customWidth="true" hidden="false" max="33" min="33" style="0" width="11"/>
    <col collapsed="false" customWidth="true" hidden="false" max="1" min="1" style="0" width="9"/>
    <col collapsed="false" customWidth="true" hidden="false" max="9" min="9" style="0" width="11"/>
    <col collapsed="false" customWidth="true" hidden="false" max="18" min="18" style="0" width="12"/>
    <col collapsed="false" customWidth="true" hidden="true" max="18" min="18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0" min="10" style="0" width="8"/>
    <col collapsed="false" customWidth="true" hidden="false" max="19" min="19" style="0" width="12"/>
    <col collapsed="false" customWidth="true" hidden="true" max="19" min="19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5" min="35" style="0" width="52"/>
    <col collapsed="false" customWidth="true" hidden="false" max="3" min="3" style="0" width="18"/>
    <col collapsed="false" customWidth="true" hidden="false" max="11" min="11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4" min="4" style="0" width="14"/>
    <col collapsed="false" customWidth="true" hidden="false" max="12" min="12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5" min="5" style="0" width="14"/>
    <col collapsed="false" customWidth="true" hidden="false" max="13" min="13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</cols>
  <sheetData>
    <row r="1">
      <c r="A1" s="5743" t="s">
        <v>5500</v>
      </c>
      <c r="B1" s="5743" t="s">
        <v>5501</v>
      </c>
      <c r="C1" s="5744" t="s">
        <v>5502</v>
      </c>
      <c r="D1" s="5744" t="s">
        <v>5503</v>
      </c>
      <c r="E1" s="5744" t="s">
        <v>5504</v>
      </c>
      <c r="F1" s="5743" t="s">
        <v>5505</v>
      </c>
      <c r="G1" s="5743"/>
      <c r="H1" s="5745" t="s">
        <v>5506</v>
      </c>
      <c r="I1" s="5746" t="s">
        <v>5507</v>
      </c>
      <c r="J1" s="5747" t="s">
        <v>5508</v>
      </c>
      <c r="K1" s="5747" t="s">
        <v>5509</v>
      </c>
      <c r="L1" s="5747" t="s">
        <v>5510</v>
      </c>
      <c r="M1" s="5743" t="s">
        <v>5511</v>
      </c>
      <c r="N1" s="5743" t="s">
        <v>5512</v>
      </c>
      <c r="O1" s="5743" t="s">
        <v>5513</v>
      </c>
      <c r="P1" s="5743" t="s">
        <v>5514</v>
      </c>
      <c r="Q1" s="5743" t="s">
        <v>5515</v>
      </c>
      <c r="R1" s="5748" t="s">
        <v>5516</v>
      </c>
      <c r="S1" s="5748"/>
      <c r="T1" s="5748" t="s">
        <v>5517</v>
      </c>
      <c r="U1" s="5748"/>
      <c r="V1" s="5748" t="s">
        <v>5518</v>
      </c>
      <c r="W1" s="5748"/>
      <c r="X1" s="5748" t="s">
        <v>5519</v>
      </c>
      <c r="Y1" s="5748"/>
      <c r="Z1" s="5749" t="s">
        <v>5520</v>
      </c>
      <c r="AA1" s="5749"/>
      <c r="AB1" s="5750" t="s">
        <v>5521</v>
      </c>
      <c r="AC1" s="5747" t="s">
        <v>5522</v>
      </c>
      <c r="AD1" s="5747" t="s">
        <v>5523</v>
      </c>
      <c r="AE1" s="5747" t="s">
        <v>5524</v>
      </c>
      <c r="AF1" s="5747" t="s">
        <v>5525</v>
      </c>
      <c r="AG1" s="5747" t="s">
        <v>5526</v>
      </c>
      <c r="AH1" s="5747" t="s">
        <v>5527</v>
      </c>
      <c r="AI1" s="5747" t="s">
        <v>5528</v>
      </c>
      <c r="AJ1" s="5747" t="s">
        <v>5529</v>
      </c>
      <c r="AK1" s="5743" t="s">
        <v>5530</v>
      </c>
      <c r="AL1" s="5743" t="s">
        <v>5531</v>
      </c>
      <c r="AM1" s="5743" t="s">
        <v>5532</v>
      </c>
      <c r="AN1" s="5743" t="s">
        <v>5533</v>
      </c>
    </row>
    <row r="2">
      <c r="A2" s="5743" t="s">
        <v>5534</v>
      </c>
      <c r="B2" s="5743"/>
      <c r="C2" s="5743"/>
      <c r="D2" s="5743"/>
      <c r="E2" s="5744"/>
      <c r="F2" s="5743" t="s">
        <v>5535</v>
      </c>
      <c r="G2" s="5745" t="s">
        <v>5536</v>
      </c>
      <c r="H2" s="5745"/>
      <c r="I2" s="5746"/>
      <c r="J2" s="5747"/>
      <c r="K2" s="5747"/>
      <c r="L2" s="5747"/>
      <c r="M2" s="5743" t="s">
        <v>5537</v>
      </c>
      <c r="N2" s="5743" t="s">
        <v>5537</v>
      </c>
      <c r="O2" s="5743"/>
      <c r="P2" s="5743"/>
      <c r="Q2" s="5743"/>
      <c r="R2" s="5748" t="s">
        <v>5535</v>
      </c>
      <c r="S2" s="5751" t="s">
        <v>5536</v>
      </c>
      <c r="T2" s="5748" t="s">
        <v>5535</v>
      </c>
      <c r="U2" s="5751" t="s">
        <v>5536</v>
      </c>
      <c r="V2" s="5748" t="s">
        <v>5535</v>
      </c>
      <c r="W2" s="5751" t="s">
        <v>5536</v>
      </c>
      <c r="X2" s="5748" t="s">
        <v>5535</v>
      </c>
      <c r="Y2" s="5751" t="s">
        <v>5536</v>
      </c>
      <c r="Z2" s="5748" t="s">
        <v>5535</v>
      </c>
      <c r="AA2" s="5751" t="s">
        <v>5536</v>
      </c>
      <c r="AB2" s="5750"/>
      <c r="AC2" s="5747"/>
      <c r="AD2" s="5747"/>
      <c r="AE2" s="5747"/>
      <c r="AF2" s="5747"/>
      <c r="AG2" s="5747"/>
      <c r="AH2" s="5747"/>
      <c r="AI2" s="5747"/>
      <c r="AJ2" s="5747"/>
      <c r="AK2" s="5743"/>
      <c r="AL2" s="5743"/>
      <c r="AM2" s="5743"/>
      <c r="AN2" s="5743"/>
    </row>
    <row r="3">
      <c r="A3" s="5752">
        <v>1</v>
      </c>
      <c r="B3" s="5752" t="s">
        <v>5538</v>
      </c>
      <c r="C3" s="5752" t="s">
        <v>5539</v>
      </c>
      <c r="D3" s="5753" t="s">
        <v>5540</v>
      </c>
      <c r="E3" s="5753" t="s">
        <v>5540</v>
      </c>
      <c r="F3" s="5754">
        <v>432</v>
      </c>
      <c r="G3" s="5755">
        <v>432</v>
      </c>
      <c r="H3" s="5756"/>
      <c r="I3" s="5757">
        <f>VLOOKUP(C3,'Data Products'!$A:$B,2,0)</f>
      </c>
      <c r="J3" s="5758">
        <f t="shared" ref="J3:J26" si="22">IFERROR(I3-TODAY(),"")</f>
      </c>
      <c r="K3" s="5759">
        <v>45723</v>
      </c>
      <c r="L3" s="5760">
        <f t="shared" ref="L3:L26" si="30">TODAY()-K3</f>
      </c>
      <c r="M3" s="5756">
        <v>66</v>
      </c>
      <c r="N3" s="5756">
        <f t="shared" ref="N3:N4" si="0">7521+14527-9300</f>
      </c>
      <c r="O3" s="5756"/>
      <c r="P3" s="5756"/>
      <c r="Q3" s="5752"/>
      <c r="R3" s="5756">
        <v>0</v>
      </c>
      <c r="S3" s="5756">
        <v>0</v>
      </c>
      <c r="T3" s="5756">
        <v>326</v>
      </c>
      <c r="U3" s="5756">
        <v>326</v>
      </c>
      <c r="V3" s="5756">
        <v>146</v>
      </c>
      <c r="W3" s="5756">
        <v>146</v>
      </c>
      <c r="X3" s="5756">
        <v>0</v>
      </c>
      <c r="Y3" s="5756">
        <v>0</v>
      </c>
      <c r="Z3" s="5756">
        <v>0</v>
      </c>
      <c r="AA3" s="5756">
        <v>0</v>
      </c>
      <c r="AB3" s="5761">
        <f t="shared" ref="AB3:AB26" si="1">N3/30</f>
      </c>
      <c r="AC3" s="5762">
        <f t="shared" ref="AC3:AC26" si="6">IFERROR(F3/AB3,"-")</f>
      </c>
      <c r="AD3" s="5763">
        <f t="shared" ref="AD3:AD26" si="10">IFERROR(TODAY()+AC3,"-")</f>
      </c>
      <c r="AE3" s="5764">
        <f t="shared" ref="AE3:AE26" si="15">_xlfn.IFS(AC3="-","Not sold yet",AND(AC3&lt;=150,AC3&gt;60),"Out of stock more than 60 days",AC3&lt;=60,"Out of stock less than 60 days",AC3&gt;=150,"Out of stock more than 150 days")</f>
      </c>
      <c r="AF3" s="5765">
        <f>VLOOKUP(C3,'Data Products'!$A:$J,10,0)</f>
      </c>
      <c r="AG3" s="5766">
        <f t="shared" ref="AG3:AG26" si="18">AF3*F3</f>
      </c>
      <c r="AH3" s="5767">
        <f t="shared" ref="AH3:AH26" si="25">IF(J3&lt;=90,F3,0)</f>
      </c>
      <c r="AI3" s="5768">
        <f>IFERROR(VLOOKUP(C3,$C$3:$AI$44,34,0),"")</f>
      </c>
      <c r="AJ3" s="5769"/>
      <c r="AK3" s="5770"/>
      <c r="AL3" s="5769"/>
      <c r="AM3" s="5770"/>
      <c r="AN3" s="5770"/>
    </row>
    <row r="4">
      <c r="A4" s="5752">
        <v>2</v>
      </c>
      <c r="B4" s="5752" t="s">
        <v>5538</v>
      </c>
      <c r="C4" s="5752" t="s">
        <v>5540</v>
      </c>
      <c r="D4" s="5753" t="s">
        <v>5540</v>
      </c>
      <c r="E4" s="5753" t="s">
        <v>5540</v>
      </c>
      <c r="F4" s="5753">
        <v>1728</v>
      </c>
      <c r="G4" s="5755">
        <v>1666</v>
      </c>
      <c r="H4" s="5756"/>
      <c r="I4" s="5757">
        <f>VLOOKUP(C4,'Data Products'!$A:$B,2,0)</f>
      </c>
      <c r="J4" s="5758">
        <f t="shared" si="22"/>
      </c>
      <c r="K4" s="5759">
        <v>45617</v>
      </c>
      <c r="L4" s="5760">
        <f t="shared" si="30"/>
      </c>
      <c r="M4" s="5756">
        <v>7424</v>
      </c>
      <c r="N4" s="5756">
        <f t="shared" si="0"/>
      </c>
      <c r="O4" s="5756"/>
      <c r="P4" s="5756"/>
      <c r="Q4" s="5752"/>
      <c r="R4" s="5756">
        <v>0</v>
      </c>
      <c r="S4" s="5756">
        <v>0</v>
      </c>
      <c r="T4" s="5771">
        <v>1378</v>
      </c>
      <c r="U4" s="5771">
        <v>1369</v>
      </c>
      <c r="V4" s="5756">
        <v>115</v>
      </c>
      <c r="W4" s="5756">
        <v>112</v>
      </c>
      <c r="X4" s="5756">
        <v>46</v>
      </c>
      <c r="Y4" s="5756">
        <v>22</v>
      </c>
      <c r="Z4" s="5756">
        <v>0</v>
      </c>
      <c r="AA4" s="5756">
        <v>0</v>
      </c>
      <c r="AB4" s="5761">
        <f t="shared" si="1"/>
      </c>
      <c r="AC4" s="5772">
        <f t="shared" si="6"/>
      </c>
      <c r="AD4" s="5763">
        <f t="shared" si="10"/>
      </c>
      <c r="AE4" s="5773">
        <f t="shared" si="15"/>
      </c>
      <c r="AF4" s="5765">
        <f>VLOOKUP(C4,'Data Products'!$A:$J,10,0)</f>
      </c>
      <c r="AG4" s="5766">
        <f t="shared" si="18"/>
      </c>
      <c r="AH4" s="5767">
        <f t="shared" si="25"/>
      </c>
      <c r="AI4" s="5768" t="s">
        <v>5541</v>
      </c>
      <c r="AJ4" s="5770"/>
      <c r="AK4" s="5770"/>
      <c r="AL4" s="5769"/>
      <c r="AM4" s="5770"/>
      <c r="AN4" s="5770"/>
    </row>
    <row r="5">
      <c r="A5" s="5752">
        <v>3</v>
      </c>
      <c r="B5" s="5752" t="s">
        <v>5538</v>
      </c>
      <c r="C5" s="5752" t="s">
        <v>5542</v>
      </c>
      <c r="D5" s="5754" t="s">
        <v>5542</v>
      </c>
      <c r="E5" s="5754" t="s">
        <v>5542</v>
      </c>
      <c r="F5" s="5754">
        <v>437</v>
      </c>
      <c r="G5" s="5755">
        <v>437</v>
      </c>
      <c r="H5" s="5756"/>
      <c r="I5" s="5757">
        <f>VLOOKUP(C5,'Data Products'!$A:$B,2,0)</f>
      </c>
      <c r="J5" s="5758">
        <f t="shared" si="22"/>
      </c>
      <c r="K5" s="5759">
        <v>45191</v>
      </c>
      <c r="L5" s="5760">
        <f t="shared" si="30"/>
      </c>
      <c r="M5" s="5756">
        <v>24</v>
      </c>
      <c r="N5" s="5756">
        <f t="shared" ref="N5:N6" si="4">24+497-450</f>
      </c>
      <c r="O5" s="5756"/>
      <c r="P5" s="5756"/>
      <c r="Q5" s="5752"/>
      <c r="R5" s="5756">
        <v>0</v>
      </c>
      <c r="S5" s="5756">
        <v>0</v>
      </c>
      <c r="T5" s="5756">
        <v>26</v>
      </c>
      <c r="U5" s="5756">
        <v>26</v>
      </c>
      <c r="V5" s="5756">
        <v>416</v>
      </c>
      <c r="W5" s="5756">
        <v>416</v>
      </c>
      <c r="X5" s="5756">
        <v>0</v>
      </c>
      <c r="Y5" s="5756">
        <v>0</v>
      </c>
      <c r="Z5" s="5756">
        <v>0</v>
      </c>
      <c r="AA5" s="5756">
        <v>0</v>
      </c>
      <c r="AB5" s="5761">
        <f t="shared" si="1"/>
      </c>
      <c r="AC5" s="5772">
        <f t="shared" si="6"/>
      </c>
      <c r="AD5" s="5763">
        <f t="shared" si="10"/>
      </c>
      <c r="AE5" s="5773">
        <f t="shared" si="15"/>
      </c>
      <c r="AF5" s="5765">
        <f>VLOOKUP(C5,'Data Products'!$A:$J,10,0)</f>
      </c>
      <c r="AG5" s="5766">
        <f t="shared" si="18"/>
      </c>
      <c r="AH5" s="5767">
        <f t="shared" si="25"/>
      </c>
      <c r="AI5" s="5768" t="s">
        <v>5543</v>
      </c>
      <c r="AJ5" s="5770"/>
      <c r="AK5" s="5770"/>
      <c r="AL5" s="5769"/>
      <c r="AM5" s="5770"/>
      <c r="AN5" s="5770"/>
    </row>
    <row r="6">
      <c r="A6" s="5752">
        <v>4</v>
      </c>
      <c r="B6" s="5752" t="s">
        <v>5544</v>
      </c>
      <c r="C6" s="5752" t="s">
        <v>5545</v>
      </c>
      <c r="D6" s="5754" t="s">
        <v>5542</v>
      </c>
      <c r="E6" s="5754" t="s">
        <v>5542</v>
      </c>
      <c r="F6" s="5754">
        <v>2</v>
      </c>
      <c r="G6" s="5755">
        <v>2</v>
      </c>
      <c r="H6" s="5756"/>
      <c r="I6" s="5757">
        <f>VLOOKUP(C6,'Data Products'!$A:$B,2,0)</f>
      </c>
      <c r="J6" s="5758">
        <f t="shared" si="22"/>
      </c>
      <c r="K6" s="5759">
        <v>45752</v>
      </c>
      <c r="L6" s="5760">
        <f t="shared" si="30"/>
      </c>
      <c r="M6" s="5756">
        <v>0</v>
      </c>
      <c r="N6" s="5756">
        <f t="shared" si="4"/>
      </c>
      <c r="O6" s="5756"/>
      <c r="P6" s="5756"/>
      <c r="Q6" s="5752"/>
      <c r="R6" s="5756">
        <v>0</v>
      </c>
      <c r="S6" s="5756">
        <v>0</v>
      </c>
      <c r="T6" s="5756">
        <v>1</v>
      </c>
      <c r="U6" s="5756">
        <v>1</v>
      </c>
      <c r="V6" s="5756">
        <v>1</v>
      </c>
      <c r="W6" s="5756">
        <v>1</v>
      </c>
      <c r="X6" s="5756">
        <v>0</v>
      </c>
      <c r="Y6" s="5756">
        <v>0</v>
      </c>
      <c r="Z6" s="5756">
        <v>0</v>
      </c>
      <c r="AA6" s="5756">
        <v>0</v>
      </c>
      <c r="AB6" s="5761">
        <f t="shared" si="1"/>
      </c>
      <c r="AC6" s="5772">
        <f t="shared" si="6"/>
      </c>
      <c r="AD6" s="5763">
        <f t="shared" si="10"/>
      </c>
      <c r="AE6" s="5773">
        <f t="shared" si="15"/>
      </c>
      <c r="AF6" s="5765">
        <f>VLOOKUP(C6,'Data Products'!$A:$J,10,0)</f>
      </c>
      <c r="AG6" s="5766">
        <f t="shared" si="18"/>
      </c>
      <c r="AH6" s="5767">
        <f t="shared" si="25"/>
      </c>
      <c r="AI6" s="5768">
        <f t="shared" ref="AI6:AI7" si="33">IFERROR(VLOOKUP(C6,$C$3:$AI$44,34,0),"")</f>
      </c>
      <c r="AJ6" s="5770"/>
      <c r="AK6" s="5770"/>
      <c r="AL6" s="5769"/>
      <c r="AM6" s="5770"/>
      <c r="AN6" s="5770"/>
    </row>
    <row r="7">
      <c r="A7" s="5752">
        <v>5</v>
      </c>
      <c r="B7" s="5752" t="s">
        <v>5538</v>
      </c>
      <c r="C7" s="5752" t="s">
        <v>5546</v>
      </c>
      <c r="D7" s="5753" t="s">
        <v>5546</v>
      </c>
      <c r="E7" s="5753" t="s">
        <v>5546</v>
      </c>
      <c r="F7" s="5754">
        <v>813</v>
      </c>
      <c r="G7" s="5755">
        <v>813</v>
      </c>
      <c r="H7" s="5756"/>
      <c r="I7" s="5757">
        <f>VLOOKUP(C7,'Data Products'!$A:$B,2,0)</f>
      </c>
      <c r="J7" s="5758">
        <f t="shared" si="22"/>
      </c>
      <c r="K7" s="5759">
        <v>45854</v>
      </c>
      <c r="L7" s="5760">
        <f t="shared" si="30"/>
      </c>
      <c r="M7" s="5756">
        <v>19</v>
      </c>
      <c r="N7" s="5756">
        <f t="shared" ref="N7:N8" si="9">845+23-800</f>
      </c>
      <c r="O7" s="5756"/>
      <c r="P7" s="5756"/>
      <c r="Q7" s="5752"/>
      <c r="R7" s="5756">
        <v>0</v>
      </c>
      <c r="S7" s="5756">
        <v>0</v>
      </c>
      <c r="T7" s="5756">
        <v>288</v>
      </c>
      <c r="U7" s="5756">
        <v>288</v>
      </c>
      <c r="V7" s="5756">
        <v>512</v>
      </c>
      <c r="W7" s="5756">
        <v>512</v>
      </c>
      <c r="X7" s="5756">
        <v>20</v>
      </c>
      <c r="Y7" s="5774">
        <v>20</v>
      </c>
      <c r="Z7" s="5756">
        <v>0</v>
      </c>
      <c r="AA7" s="5756">
        <v>0</v>
      </c>
      <c r="AB7" s="5761">
        <f t="shared" si="1"/>
      </c>
      <c r="AC7" s="5775">
        <f t="shared" si="6"/>
      </c>
      <c r="AD7" s="5763">
        <f t="shared" si="10"/>
      </c>
      <c r="AE7" s="5776">
        <f t="shared" si="15"/>
      </c>
      <c r="AF7" s="5765">
        <f>VLOOKUP(C7,'Data Products'!$A:$J,10,0)</f>
      </c>
      <c r="AG7" s="5766">
        <f t="shared" si="18"/>
      </c>
      <c r="AH7" s="5767">
        <f t="shared" si="25"/>
      </c>
      <c r="AI7" s="5768">
        <f t="shared" si="33"/>
      </c>
      <c r="AJ7" s="5770"/>
      <c r="AK7" s="5770"/>
      <c r="AL7" s="5769"/>
      <c r="AM7" s="5770"/>
      <c r="AN7" s="5770"/>
    </row>
    <row r="8">
      <c r="A8" s="5752">
        <v>6</v>
      </c>
      <c r="B8" s="5752" t="s">
        <v>5538</v>
      </c>
      <c r="C8" s="5752" t="s">
        <v>5547</v>
      </c>
      <c r="D8" s="5754" t="s">
        <v>5546</v>
      </c>
      <c r="E8" s="5754" t="s">
        <v>5546</v>
      </c>
      <c r="F8" s="5754">
        <v>152</v>
      </c>
      <c r="G8" s="5755">
        <v>152</v>
      </c>
      <c r="H8" s="5756"/>
      <c r="I8" s="5757">
        <f>VLOOKUP(C8,'Data Products'!$A:$B,2,0)</f>
      </c>
      <c r="J8" s="5758">
        <f t="shared" si="22"/>
      </c>
      <c r="K8" s="5759">
        <v>45855</v>
      </c>
      <c r="L8" s="5760">
        <f t="shared" si="30"/>
      </c>
      <c r="M8" s="5756">
        <v>7</v>
      </c>
      <c r="N8" s="5756">
        <f t="shared" si="9"/>
      </c>
      <c r="O8" s="5756"/>
      <c r="P8" s="5756"/>
      <c r="Q8" s="5752"/>
      <c r="R8" s="5756">
        <v>0</v>
      </c>
      <c r="S8" s="5756">
        <v>0</v>
      </c>
      <c r="T8" s="5756">
        <v>51</v>
      </c>
      <c r="U8" s="5756">
        <v>51</v>
      </c>
      <c r="V8" s="5756">
        <v>101</v>
      </c>
      <c r="W8" s="5756">
        <v>101</v>
      </c>
      <c r="X8" s="5756">
        <v>0</v>
      </c>
      <c r="Y8" s="5756">
        <v>0</v>
      </c>
      <c r="Z8" s="5756">
        <v>0</v>
      </c>
      <c r="AA8" s="5756">
        <v>0</v>
      </c>
      <c r="AB8" s="5761">
        <f t="shared" si="1"/>
      </c>
      <c r="AC8" s="5772">
        <f t="shared" si="6"/>
      </c>
      <c r="AD8" s="5763">
        <f t="shared" si="10"/>
      </c>
      <c r="AE8" s="5773">
        <f t="shared" si="15"/>
      </c>
      <c r="AF8" s="5765">
        <f>VLOOKUP(C8,'Data Products'!$A:$J,10,0)</f>
      </c>
      <c r="AG8" s="5766">
        <f t="shared" si="18"/>
      </c>
      <c r="AH8" s="5767">
        <f t="shared" si="25"/>
      </c>
      <c r="AI8" s="5768">
        <f>IFERROR(VLOOKUP(C8,$C$3:$AI$44,34,0)," ")</f>
      </c>
      <c r="AJ8" s="5770"/>
      <c r="AK8" s="5770"/>
      <c r="AL8" s="5769"/>
      <c r="AM8" s="5770"/>
      <c r="AN8" s="5770"/>
    </row>
    <row r="9">
      <c r="A9" s="5752">
        <v>7</v>
      </c>
      <c r="B9" s="5752" t="s">
        <v>5538</v>
      </c>
      <c r="C9" s="5752" t="s">
        <v>5548</v>
      </c>
      <c r="D9" s="5754" t="s">
        <v>5548</v>
      </c>
      <c r="E9" s="5754" t="s">
        <v>5548</v>
      </c>
      <c r="F9" s="5754">
        <v>2584</v>
      </c>
      <c r="G9" s="5755">
        <v>2584</v>
      </c>
      <c r="H9" s="5756"/>
      <c r="I9" s="5757">
        <f>VLOOKUP(C9,'Data Products'!$A:$B,2,0)</f>
      </c>
      <c r="J9" s="5758">
        <f t="shared" si="22"/>
      </c>
      <c r="K9" s="5759">
        <v>45856</v>
      </c>
      <c r="L9" s="5760">
        <f t="shared" si="30"/>
      </c>
      <c r="M9" s="5756">
        <v>99</v>
      </c>
      <c r="N9" s="5756">
        <f t="shared" ref="N9:N10" si="13">2643+99-2600</f>
      </c>
      <c r="O9" s="5756"/>
      <c r="P9" s="5756"/>
      <c r="Q9" s="5752"/>
      <c r="R9" s="5756">
        <v>0</v>
      </c>
      <c r="S9" s="5756">
        <v>0</v>
      </c>
      <c r="T9" s="5756">
        <v>1480</v>
      </c>
      <c r="U9" s="5756">
        <v>1478</v>
      </c>
      <c r="V9" s="5756">
        <v>1112</v>
      </c>
      <c r="W9" s="5756">
        <v>1112</v>
      </c>
      <c r="X9" s="5756">
        <v>0</v>
      </c>
      <c r="Y9" s="5756">
        <v>0</v>
      </c>
      <c r="Z9" s="5756">
        <v>0</v>
      </c>
      <c r="AA9" s="5756">
        <v>0</v>
      </c>
      <c r="AB9" s="5761">
        <f t="shared" si="1"/>
      </c>
      <c r="AC9" s="5772">
        <f t="shared" si="6"/>
      </c>
      <c r="AD9" s="5763">
        <f t="shared" si="10"/>
      </c>
      <c r="AE9" s="5773">
        <f t="shared" si="15"/>
      </c>
      <c r="AF9" s="5765">
        <f>VLOOKUP(C9,'Data Products'!$A:$J,10,0)</f>
      </c>
      <c r="AG9" s="5766">
        <f t="shared" si="18"/>
      </c>
      <c r="AH9" s="5767">
        <f t="shared" si="25"/>
      </c>
      <c r="AI9" s="5768">
        <f t="shared" ref="AI9:AI11" si="34">IFERROR(VLOOKUP(C9,$C$3:$AI$44,34,0),"")</f>
      </c>
      <c r="AJ9" s="5770"/>
      <c r="AK9" s="5770"/>
      <c r="AL9" s="5769"/>
      <c r="AM9" s="5770"/>
      <c r="AN9" s="5770"/>
    </row>
    <row r="10">
      <c r="A10" s="5752">
        <v>8</v>
      </c>
      <c r="B10" s="5752" t="s">
        <v>5538</v>
      </c>
      <c r="C10" s="5752" t="s">
        <v>5549</v>
      </c>
      <c r="D10" s="5754" t="s">
        <v>5548</v>
      </c>
      <c r="E10" s="5754" t="s">
        <v>5548</v>
      </c>
      <c r="F10" s="5754">
        <v>2</v>
      </c>
      <c r="G10" s="5755">
        <v>2</v>
      </c>
      <c r="H10" s="5756"/>
      <c r="I10" s="5757">
        <f>VLOOKUP(C10,'Data Products'!$A:$B,2,0)</f>
      </c>
      <c r="J10" s="5758">
        <f t="shared" si="22"/>
      </c>
      <c r="K10" s="5759">
        <v>45857</v>
      </c>
      <c r="L10" s="5760">
        <f t="shared" si="30"/>
      </c>
      <c r="M10" s="5756">
        <v>0</v>
      </c>
      <c r="N10" s="5756">
        <f t="shared" si="13"/>
      </c>
      <c r="O10" s="5756"/>
      <c r="P10" s="5756"/>
      <c r="Q10" s="5752"/>
      <c r="R10" s="5756">
        <v>0</v>
      </c>
      <c r="S10" s="5756">
        <v>0</v>
      </c>
      <c r="T10" s="5756">
        <v>0</v>
      </c>
      <c r="U10" s="5756">
        <v>0</v>
      </c>
      <c r="V10" s="5756">
        <v>2</v>
      </c>
      <c r="W10" s="5756">
        <v>2</v>
      </c>
      <c r="X10" s="5756">
        <v>0</v>
      </c>
      <c r="Y10" s="5756">
        <v>0</v>
      </c>
      <c r="Z10" s="5756">
        <v>0</v>
      </c>
      <c r="AA10" s="5756">
        <v>0</v>
      </c>
      <c r="AB10" s="5761">
        <f t="shared" si="1"/>
      </c>
      <c r="AC10" s="5772">
        <f t="shared" si="6"/>
      </c>
      <c r="AD10" s="5763">
        <f t="shared" si="10"/>
      </c>
      <c r="AE10" s="5773">
        <f t="shared" si="15"/>
      </c>
      <c r="AF10" s="5765">
        <f>VLOOKUP(C10,'Data Products'!$A:$J,10,0)</f>
      </c>
      <c r="AG10" s="5766">
        <f t="shared" si="18"/>
      </c>
      <c r="AH10" s="5767">
        <f t="shared" si="25"/>
      </c>
      <c r="AI10" s="5768">
        <f t="shared" si="34"/>
      </c>
      <c r="AJ10" s="5770"/>
      <c r="AK10" s="5770"/>
      <c r="AL10" s="5769"/>
      <c r="AM10" s="5770"/>
      <c r="AN10" s="5770"/>
    </row>
    <row r="11">
      <c r="A11" s="5752">
        <v>9</v>
      </c>
      <c r="B11" s="5752" t="s">
        <v>5538</v>
      </c>
      <c r="C11" s="5752" t="s">
        <v>5550</v>
      </c>
      <c r="D11" s="5754" t="s">
        <v>5550</v>
      </c>
      <c r="E11" s="5754" t="s">
        <v>5550</v>
      </c>
      <c r="F11" s="5754">
        <v>2062</v>
      </c>
      <c r="G11" s="5755">
        <v>2062</v>
      </c>
      <c r="H11" s="5756"/>
      <c r="I11" s="5757">
        <f>VLOOKUP(C11,'Data Products'!$A:$B,2,0)</f>
      </c>
      <c r="J11" s="5758">
        <f t="shared" si="22"/>
      </c>
      <c r="K11" s="5759">
        <v>45858</v>
      </c>
      <c r="L11" s="5760">
        <f t="shared" si="30"/>
      </c>
      <c r="M11" s="5756">
        <v>0</v>
      </c>
      <c r="N11" s="5756">
        <v>0</v>
      </c>
      <c r="O11" s="5756"/>
      <c r="P11" s="5756"/>
      <c r="Q11" s="5752"/>
      <c r="R11" s="5756">
        <v>0</v>
      </c>
      <c r="S11" s="5756">
        <v>0</v>
      </c>
      <c r="T11" s="5756">
        <v>1289</v>
      </c>
      <c r="U11" s="5756">
        <v>1289</v>
      </c>
      <c r="V11" s="5756">
        <v>773</v>
      </c>
      <c r="W11" s="5756">
        <v>773</v>
      </c>
      <c r="X11" s="5756">
        <v>0</v>
      </c>
      <c r="Y11" s="5756">
        <v>0</v>
      </c>
      <c r="Z11" s="5756">
        <v>0</v>
      </c>
      <c r="AA11" s="5756">
        <v>0</v>
      </c>
      <c r="AB11" s="5761">
        <f t="shared" si="1"/>
      </c>
      <c r="AC11" s="5772">
        <f t="shared" si="6"/>
      </c>
      <c r="AD11" s="5763">
        <f t="shared" si="10"/>
      </c>
      <c r="AE11" s="5773">
        <f t="shared" si="15"/>
      </c>
      <c r="AF11" s="5765">
        <f>VLOOKUP(C11,'Data Products'!$A:$J,10,0)</f>
      </c>
      <c r="AG11" s="5766">
        <f t="shared" si="18"/>
      </c>
      <c r="AH11" s="5767">
        <f t="shared" si="25"/>
      </c>
      <c r="AI11" s="5768">
        <f t="shared" si="34"/>
      </c>
      <c r="AJ11" s="5770"/>
      <c r="AK11" s="5770"/>
      <c r="AL11" s="5769"/>
      <c r="AM11" s="5770"/>
      <c r="AN11" s="5770"/>
    </row>
    <row r="12">
      <c r="A12" s="5752">
        <v>10</v>
      </c>
      <c r="B12" s="5752" t="s">
        <v>5538</v>
      </c>
      <c r="C12" s="5752" t="s">
        <v>5551</v>
      </c>
      <c r="D12" s="5754" t="s">
        <v>5551</v>
      </c>
      <c r="E12" s="5754" t="s">
        <v>5551</v>
      </c>
      <c r="F12" s="5754">
        <v>1164</v>
      </c>
      <c r="G12" s="5755">
        <v>1164</v>
      </c>
      <c r="H12" s="5756"/>
      <c r="I12" s="5757">
        <f>VLOOKUP(C12,'Data Products'!$A:$B,2,0)</f>
      </c>
      <c r="J12" s="5758">
        <f t="shared" si="22"/>
      </c>
      <c r="K12" s="5759">
        <v>45532</v>
      </c>
      <c r="L12" s="5760">
        <f t="shared" si="30"/>
      </c>
      <c r="M12" s="5756">
        <v>123</v>
      </c>
      <c r="N12" s="5756">
        <f>126+1443-1287</f>
      </c>
      <c r="O12" s="5756"/>
      <c r="P12" s="5756"/>
      <c r="Q12" s="5752"/>
      <c r="R12" s="5756">
        <v>0</v>
      </c>
      <c r="S12" s="5756">
        <v>0</v>
      </c>
      <c r="T12" s="5756">
        <v>417</v>
      </c>
      <c r="U12" s="5756">
        <v>416</v>
      </c>
      <c r="V12" s="5756">
        <v>785</v>
      </c>
      <c r="W12" s="5756">
        <v>785</v>
      </c>
      <c r="X12" s="5756">
        <v>0</v>
      </c>
      <c r="Y12" s="5756">
        <v>0</v>
      </c>
      <c r="Z12" s="5756">
        <v>0</v>
      </c>
      <c r="AA12" s="5756">
        <v>0</v>
      </c>
      <c r="AB12" s="5761">
        <f t="shared" si="1"/>
      </c>
      <c r="AC12" s="5772">
        <f t="shared" si="6"/>
      </c>
      <c r="AD12" s="5763">
        <f t="shared" si="10"/>
      </c>
      <c r="AE12" s="5773">
        <f t="shared" si="15"/>
      </c>
      <c r="AF12" s="5765">
        <f>VLOOKUP(C12,'Data Products'!$A:$J,10,0)</f>
      </c>
      <c r="AG12" s="5766">
        <f t="shared" si="18"/>
      </c>
      <c r="AH12" s="5767">
        <f t="shared" si="25"/>
      </c>
      <c r="AI12" s="5768" t="s">
        <v>5552</v>
      </c>
      <c r="AJ12" s="5770"/>
      <c r="AK12" s="5770"/>
      <c r="AL12" s="5769"/>
      <c r="AM12" s="5770"/>
      <c r="AN12" s="5770"/>
    </row>
    <row r="13">
      <c r="A13" s="5752">
        <v>11</v>
      </c>
      <c r="B13" s="5752" t="s">
        <v>5544</v>
      </c>
      <c r="C13" s="5752" t="s">
        <v>5553</v>
      </c>
      <c r="D13" s="5754" t="s">
        <v>5554</v>
      </c>
      <c r="E13" s="5754" t="s">
        <v>5554</v>
      </c>
      <c r="F13" s="5754">
        <v>4236</v>
      </c>
      <c r="G13" s="5755">
        <v>1383</v>
      </c>
      <c r="H13" s="5756"/>
      <c r="I13" s="5757">
        <f>VLOOKUP(C13,'Data Products'!$A:$B,2,0)</f>
      </c>
      <c r="J13" s="5758">
        <f t="shared" si="22"/>
      </c>
      <c r="K13" s="5759">
        <v>45504</v>
      </c>
      <c r="L13" s="5760">
        <f t="shared" si="30"/>
      </c>
      <c r="M13" s="5756">
        <v>2854</v>
      </c>
      <c r="N13" s="5756">
        <f>2976-2853</f>
      </c>
      <c r="O13" s="5756"/>
      <c r="P13" s="5756"/>
      <c r="Q13" s="5752"/>
      <c r="R13" s="5756">
        <v>0</v>
      </c>
      <c r="S13" s="5756">
        <v>0</v>
      </c>
      <c r="T13" s="5756">
        <v>3870</v>
      </c>
      <c r="U13" s="5756">
        <v>1017</v>
      </c>
      <c r="V13" s="5756">
        <v>366</v>
      </c>
      <c r="W13" s="5756">
        <v>366</v>
      </c>
      <c r="X13" s="5756">
        <v>0</v>
      </c>
      <c r="Y13" s="5756">
        <v>0</v>
      </c>
      <c r="Z13" s="5756">
        <v>0</v>
      </c>
      <c r="AA13" s="5756">
        <v>0</v>
      </c>
      <c r="AB13" s="5761">
        <f t="shared" si="1"/>
      </c>
      <c r="AC13" s="5762">
        <f t="shared" si="6"/>
      </c>
      <c r="AD13" s="5763">
        <f t="shared" si="10"/>
      </c>
      <c r="AE13" s="5764">
        <f t="shared" si="15"/>
      </c>
      <c r="AF13" s="5765">
        <f>VLOOKUP(C13,'Data Products'!$A:$J,10,0)</f>
      </c>
      <c r="AG13" s="5766">
        <f t="shared" si="18"/>
      </c>
      <c r="AH13" s="5767">
        <f t="shared" si="25"/>
      </c>
      <c r="AI13" s="5768">
        <f>IFERROR(VLOOKUP(C13,$C$3:$AI$44,34,0),"")</f>
      </c>
      <c r="AJ13" s="5770"/>
      <c r="AK13" s="5770"/>
      <c r="AL13" s="5777"/>
      <c r="AM13" s="5770"/>
      <c r="AN13" s="5770"/>
    </row>
    <row r="14">
      <c r="A14" s="5752">
        <v>12</v>
      </c>
      <c r="B14" s="5752" t="s">
        <v>5544</v>
      </c>
      <c r="C14" s="5752" t="s">
        <v>5555</v>
      </c>
      <c r="D14" s="5753" t="s">
        <v>5556</v>
      </c>
      <c r="E14" s="5752" t="s">
        <v>5555</v>
      </c>
      <c r="F14" s="5754">
        <v>1200</v>
      </c>
      <c r="G14" s="5755">
        <v>1200</v>
      </c>
      <c r="H14" s="5756"/>
      <c r="I14" s="5757">
        <f>VLOOKUP(C14,'Data Products'!$A:$B,2,0)</f>
      </c>
      <c r="J14" s="5758">
        <f t="shared" si="22"/>
      </c>
      <c r="K14" s="5759">
        <v>45504</v>
      </c>
      <c r="L14" s="5760">
        <f t="shared" si="30"/>
      </c>
      <c r="M14" s="5756">
        <v>0</v>
      </c>
      <c r="N14" s="5756">
        <v>77</v>
      </c>
      <c r="O14" s="5771"/>
      <c r="P14" s="5771"/>
      <c r="Q14" s="5752"/>
      <c r="R14" s="5756">
        <v>1200</v>
      </c>
      <c r="S14" s="5774">
        <v>1200</v>
      </c>
      <c r="T14" s="5756">
        <v>0</v>
      </c>
      <c r="U14" s="5756">
        <v>0</v>
      </c>
      <c r="V14" s="5756">
        <v>0</v>
      </c>
      <c r="W14" s="5756">
        <v>0</v>
      </c>
      <c r="X14" s="5756">
        <v>0</v>
      </c>
      <c r="Y14" s="5756">
        <v>0</v>
      </c>
      <c r="Z14" s="5756">
        <v>0</v>
      </c>
      <c r="AA14" s="5756">
        <v>0</v>
      </c>
      <c r="AB14" s="5761">
        <f t="shared" si="1"/>
      </c>
      <c r="AC14" s="5772">
        <f t="shared" si="6"/>
      </c>
      <c r="AD14" s="5763">
        <f t="shared" si="10"/>
      </c>
      <c r="AE14" s="5773">
        <f t="shared" si="15"/>
      </c>
      <c r="AF14" s="5765">
        <f>VLOOKUP(C14,'Data Products'!$A:$J,10,0)</f>
      </c>
      <c r="AG14" s="5766">
        <f t="shared" si="18"/>
      </c>
      <c r="AH14" s="5767">
        <f t="shared" si="25"/>
      </c>
      <c r="AI14" s="5768">
        <f>IFERROR(VLOOKUP(C14,$C$3:$AI$44,34,0)," ")</f>
      </c>
      <c r="AJ14" s="5769"/>
      <c r="AK14" s="5770"/>
      <c r="AL14" s="5777"/>
      <c r="AM14" s="5770"/>
      <c r="AN14" s="5770"/>
    </row>
    <row r="15">
      <c r="A15" s="5752">
        <v>13</v>
      </c>
      <c r="B15" s="5752" t="s">
        <v>5557</v>
      </c>
      <c r="C15" s="5752" t="s">
        <v>5558</v>
      </c>
      <c r="D15" s="5753" t="s">
        <v>5556</v>
      </c>
      <c r="E15" s="5752" t="s">
        <v>5558</v>
      </c>
      <c r="F15" s="5754">
        <v>1000</v>
      </c>
      <c r="G15" s="5755">
        <v>1000</v>
      </c>
      <c r="H15" s="5756"/>
      <c r="I15" s="5757">
        <f>VLOOKUP(C15,'Data Products'!$A:$B,2,0)</f>
      </c>
      <c r="J15" s="5758">
        <f t="shared" si="22"/>
      </c>
      <c r="K15" s="5759">
        <v>45648</v>
      </c>
      <c r="L15" s="5760">
        <f t="shared" si="30"/>
      </c>
      <c r="M15" s="5756">
        <v>0</v>
      </c>
      <c r="N15" s="5756">
        <v>0</v>
      </c>
      <c r="O15" s="5771"/>
      <c r="P15" s="5771"/>
      <c r="Q15" s="5752"/>
      <c r="R15" s="5756">
        <v>1000</v>
      </c>
      <c r="S15" s="5774">
        <v>1000</v>
      </c>
      <c r="T15" s="5756">
        <v>0</v>
      </c>
      <c r="U15" s="5756">
        <v>0</v>
      </c>
      <c r="V15" s="5756">
        <v>0</v>
      </c>
      <c r="W15" s="5756">
        <v>0</v>
      </c>
      <c r="X15" s="5756">
        <v>0</v>
      </c>
      <c r="Y15" s="5756">
        <v>0</v>
      </c>
      <c r="Z15" s="5756">
        <v>0</v>
      </c>
      <c r="AA15" s="5756">
        <v>0</v>
      </c>
      <c r="AB15" s="5761">
        <f t="shared" si="1"/>
      </c>
      <c r="AC15" s="5772">
        <f t="shared" si="6"/>
      </c>
      <c r="AD15" s="5763">
        <f t="shared" si="10"/>
      </c>
      <c r="AE15" s="5773">
        <f t="shared" si="15"/>
      </c>
      <c r="AF15" s="5765">
        <f>VLOOKUP(C15,'Data Products'!$A:$J,10,0)</f>
      </c>
      <c r="AG15" s="5766">
        <f t="shared" si="18"/>
      </c>
      <c r="AH15" s="5767">
        <f t="shared" si="25"/>
      </c>
      <c r="AI15" s="5768">
        <f t="shared" ref="AI15:AI18" si="35">IFERROR(VLOOKUP(C15,$C$3:$AI$44,34,0),"")</f>
      </c>
      <c r="AJ15" s="5769"/>
      <c r="AK15" s="5770"/>
      <c r="AL15" s="5777"/>
      <c r="AM15" s="5770"/>
      <c r="AN15" s="5770"/>
    </row>
    <row r="16">
      <c r="A16" s="5752">
        <v>14</v>
      </c>
      <c r="B16" s="5752" t="s">
        <v>5544</v>
      </c>
      <c r="C16" s="5752" t="s">
        <v>5559</v>
      </c>
      <c r="D16" s="5753" t="s">
        <v>5556</v>
      </c>
      <c r="E16" s="5752" t="s">
        <v>5559</v>
      </c>
      <c r="F16" s="5754">
        <v>500</v>
      </c>
      <c r="G16" s="5755">
        <v>500</v>
      </c>
      <c r="H16" s="5756"/>
      <c r="I16" s="5757">
        <f>VLOOKUP(C16,'Data Products'!$A:$B,2,0)</f>
      </c>
      <c r="J16" s="5758">
        <f t="shared" si="22"/>
      </c>
      <c r="K16" s="5759">
        <v>45504</v>
      </c>
      <c r="L16" s="5760">
        <f t="shared" si="30"/>
      </c>
      <c r="M16" s="5756">
        <v>0</v>
      </c>
      <c r="N16" s="5756">
        <v>0</v>
      </c>
      <c r="O16" s="5756"/>
      <c r="P16" s="5756"/>
      <c r="Q16" s="5752"/>
      <c r="R16" s="5756">
        <v>500</v>
      </c>
      <c r="S16" s="5756">
        <v>500</v>
      </c>
      <c r="T16" s="5756">
        <v>0</v>
      </c>
      <c r="U16" s="5756">
        <v>0</v>
      </c>
      <c r="V16" s="5756">
        <v>0</v>
      </c>
      <c r="W16" s="5756">
        <v>0</v>
      </c>
      <c r="X16" s="5756">
        <v>0</v>
      </c>
      <c r="Y16" s="5756">
        <v>0</v>
      </c>
      <c r="Z16" s="5756">
        <v>0</v>
      </c>
      <c r="AA16" s="5756">
        <v>0</v>
      </c>
      <c r="AB16" s="5761">
        <f t="shared" si="1"/>
      </c>
      <c r="AC16" s="5772">
        <f t="shared" si="6"/>
      </c>
      <c r="AD16" s="5763">
        <f t="shared" si="10"/>
      </c>
      <c r="AE16" s="5773">
        <f t="shared" si="15"/>
      </c>
      <c r="AF16" s="5765">
        <f>VLOOKUP(C16,'Data Products'!$A:$J,10,0)</f>
      </c>
      <c r="AG16" s="5766">
        <f t="shared" si="18"/>
      </c>
      <c r="AH16" s="5767">
        <f t="shared" si="25"/>
      </c>
      <c r="AI16" s="5768">
        <f t="shared" si="35"/>
      </c>
      <c r="AJ16" s="5769"/>
      <c r="AK16" s="5770"/>
      <c r="AL16" s="5769"/>
      <c r="AM16" s="5770"/>
      <c r="AN16" s="5770"/>
    </row>
    <row r="17">
      <c r="A17" s="5752">
        <v>15</v>
      </c>
      <c r="B17" s="5752" t="s">
        <v>5538</v>
      </c>
      <c r="C17" s="5752" t="s">
        <v>5560</v>
      </c>
      <c r="D17" s="5754" t="s">
        <v>5560</v>
      </c>
      <c r="E17" s="5753" t="s">
        <v>5561</v>
      </c>
      <c r="F17" s="5754">
        <v>182</v>
      </c>
      <c r="G17" s="5755">
        <v>182</v>
      </c>
      <c r="H17" s="5756"/>
      <c r="I17" s="5757">
        <f>VLOOKUP(C17,'Data Products'!$A:$B,2,0)</f>
      </c>
      <c r="J17" s="5758">
        <f t="shared" si="22"/>
      </c>
      <c r="K17" s="5759">
        <v>45653</v>
      </c>
      <c r="L17" s="5760">
        <f t="shared" si="30"/>
      </c>
      <c r="M17" s="5756">
        <v>10</v>
      </c>
      <c r="N17" s="5756">
        <f>10+212-192</f>
      </c>
      <c r="O17" s="5756"/>
      <c r="P17" s="5756"/>
      <c r="Q17" s="5752"/>
      <c r="R17" s="5756">
        <v>0</v>
      </c>
      <c r="S17" s="5756">
        <v>0</v>
      </c>
      <c r="T17" s="5756">
        <v>128</v>
      </c>
      <c r="U17" s="5756">
        <v>128</v>
      </c>
      <c r="V17" s="5756">
        <v>54</v>
      </c>
      <c r="W17" s="5756">
        <v>54</v>
      </c>
      <c r="X17" s="5756">
        <v>0</v>
      </c>
      <c r="Y17" s="5756">
        <v>0</v>
      </c>
      <c r="Z17" s="5756">
        <v>0</v>
      </c>
      <c r="AA17" s="5756">
        <v>0</v>
      </c>
      <c r="AB17" s="5761">
        <f t="shared" si="1"/>
      </c>
      <c r="AC17" s="5772">
        <f t="shared" si="6"/>
      </c>
      <c r="AD17" s="5763">
        <f t="shared" si="10"/>
      </c>
      <c r="AE17" s="5773">
        <f t="shared" si="15"/>
      </c>
      <c r="AF17" s="5765">
        <f>VLOOKUP(C17,'Data Products'!$A:$J,10,0)</f>
      </c>
      <c r="AG17" s="5766">
        <f t="shared" si="18"/>
      </c>
      <c r="AH17" s="5767">
        <f t="shared" si="25"/>
      </c>
      <c r="AI17" s="5768">
        <f t="shared" si="35"/>
      </c>
      <c r="AJ17" s="5770"/>
      <c r="AK17" s="5770"/>
      <c r="AL17" s="5769"/>
      <c r="AM17" s="5770"/>
      <c r="AN17" s="5770"/>
    </row>
    <row r="18">
      <c r="A18" s="5752">
        <v>16</v>
      </c>
      <c r="B18" s="5752" t="s">
        <v>5538</v>
      </c>
      <c r="C18" s="5752" t="s">
        <v>5562</v>
      </c>
      <c r="D18" s="5753" t="s">
        <v>5562</v>
      </c>
      <c r="E18" s="5753" t="s">
        <v>5563</v>
      </c>
      <c r="F18" s="5754">
        <v>116</v>
      </c>
      <c r="G18" s="5755">
        <v>116</v>
      </c>
      <c r="H18" s="5756"/>
      <c r="I18" s="5757">
        <f>VLOOKUP(C18,'Data Products'!$A:$B,2,0)</f>
      </c>
      <c r="J18" s="5758">
        <f t="shared" si="22"/>
      </c>
      <c r="K18" s="5759">
        <v>45737</v>
      </c>
      <c r="L18" s="5760">
        <f t="shared" si="30"/>
      </c>
      <c r="M18" s="5756">
        <v>46</v>
      </c>
      <c r="N18" s="5756">
        <f>46+175-204</f>
      </c>
      <c r="O18" s="5756"/>
      <c r="P18" s="5756"/>
      <c r="Q18" s="5752"/>
      <c r="R18" s="5756">
        <v>0</v>
      </c>
      <c r="S18" s="5756">
        <v>0</v>
      </c>
      <c r="T18" s="5756">
        <v>0</v>
      </c>
      <c r="U18" s="5756">
        <v>0</v>
      </c>
      <c r="V18" s="5756">
        <v>116</v>
      </c>
      <c r="W18" s="5756">
        <v>116</v>
      </c>
      <c r="X18" s="5756">
        <v>0</v>
      </c>
      <c r="Y18" s="5756">
        <v>0</v>
      </c>
      <c r="Z18" s="5756">
        <v>0</v>
      </c>
      <c r="AA18" s="5756">
        <v>0</v>
      </c>
      <c r="AB18" s="5761">
        <f t="shared" si="1"/>
      </c>
      <c r="AC18" s="5762">
        <f t="shared" si="6"/>
      </c>
      <c r="AD18" s="5763">
        <f t="shared" si="10"/>
      </c>
      <c r="AE18" s="5764">
        <f t="shared" si="15"/>
      </c>
      <c r="AF18" s="5765">
        <f>VLOOKUP(C18,'Data Products'!$A:$J,10,0)</f>
      </c>
      <c r="AG18" s="5766">
        <f t="shared" si="18"/>
      </c>
      <c r="AH18" s="5767">
        <f t="shared" si="25"/>
      </c>
      <c r="AI18" s="5768">
        <f t="shared" si="35"/>
      </c>
      <c r="AJ18" s="5770"/>
      <c r="AK18" s="5770"/>
      <c r="AL18" s="5769"/>
      <c r="AM18" s="5770"/>
      <c r="AN18" s="5770"/>
    </row>
    <row r="19">
      <c r="A19" s="5752">
        <v>17</v>
      </c>
      <c r="B19" s="5752" t="s">
        <v>5538</v>
      </c>
      <c r="C19" s="5752" t="s">
        <v>5564</v>
      </c>
      <c r="D19" s="5753" t="s">
        <v>5564</v>
      </c>
      <c r="E19" s="5753" t="s">
        <v>5565</v>
      </c>
      <c r="F19" s="5754">
        <v>1000</v>
      </c>
      <c r="G19" s="5755">
        <v>1000</v>
      </c>
      <c r="H19" s="5756"/>
      <c r="I19" s="5757">
        <f>VLOOKUP(C19,'Data Products'!$A:$B,2,0)</f>
      </c>
      <c r="J19" s="5758">
        <f t="shared" si="22"/>
      </c>
      <c r="K19" s="5759">
        <v>45653</v>
      </c>
      <c r="L19" s="5760">
        <f t="shared" si="30"/>
      </c>
      <c r="M19" s="5756">
        <v>339</v>
      </c>
      <c r="N19" s="5756">
        <f>339+1461-1339</f>
      </c>
      <c r="O19" s="5756"/>
      <c r="P19" s="5756"/>
      <c r="Q19" s="5752"/>
      <c r="R19" s="5774">
        <v>600</v>
      </c>
      <c r="S19" s="5756">
        <v>600</v>
      </c>
      <c r="T19" s="5756">
        <v>100</v>
      </c>
      <c r="U19" s="5756">
        <v>100</v>
      </c>
      <c r="V19" s="5756">
        <v>300</v>
      </c>
      <c r="W19" s="5756">
        <v>300</v>
      </c>
      <c r="X19" s="5756">
        <v>0</v>
      </c>
      <c r="Y19" s="5756">
        <v>0</v>
      </c>
      <c r="Z19" s="5756">
        <v>0</v>
      </c>
      <c r="AA19" s="5756">
        <v>0</v>
      </c>
      <c r="AB19" s="5761">
        <f t="shared" si="1"/>
      </c>
      <c r="AC19" s="5762">
        <f t="shared" si="6"/>
      </c>
      <c r="AD19" s="5763">
        <f t="shared" si="10"/>
      </c>
      <c r="AE19" s="5764">
        <f t="shared" si="15"/>
      </c>
      <c r="AF19" s="5765">
        <f>VLOOKUP(C19,'Data Products'!$A:$J,10,0)</f>
      </c>
      <c r="AG19" s="5766">
        <f t="shared" si="18"/>
      </c>
      <c r="AH19" s="5767">
        <f t="shared" si="25"/>
      </c>
      <c r="AI19" s="5768" t="s">
        <v>5566</v>
      </c>
      <c r="AJ19" s="5770"/>
      <c r="AK19" s="5770"/>
      <c r="AL19" s="5769"/>
      <c r="AM19" s="5770"/>
      <c r="AN19" s="5770"/>
    </row>
    <row r="20">
      <c r="A20" s="5752">
        <v>18</v>
      </c>
      <c r="B20" s="5752" t="s">
        <v>5538</v>
      </c>
      <c r="C20" s="5752" t="s">
        <v>5567</v>
      </c>
      <c r="D20" s="5754" t="s">
        <v>5567</v>
      </c>
      <c r="E20" s="5753" t="s">
        <v>5568</v>
      </c>
      <c r="F20" s="5754">
        <v>49</v>
      </c>
      <c r="G20" s="5755">
        <v>49</v>
      </c>
      <c r="H20" s="5756"/>
      <c r="I20" s="5757">
        <f>VLOOKUP(C20,'Data Products'!$A:$B,2,0)</f>
      </c>
      <c r="J20" s="5758">
        <f t="shared" si="22"/>
      </c>
      <c r="K20" s="5759">
        <v>45653</v>
      </c>
      <c r="L20" s="5760">
        <f t="shared" si="30"/>
      </c>
      <c r="M20" s="5756">
        <v>25</v>
      </c>
      <c r="N20" s="5756">
        <f>80+18-70</f>
      </c>
      <c r="O20" s="5756"/>
      <c r="P20" s="5756"/>
      <c r="Q20" s="5752"/>
      <c r="R20" s="5756">
        <v>0</v>
      </c>
      <c r="S20" s="5756">
        <v>0</v>
      </c>
      <c r="T20" s="5756">
        <v>27</v>
      </c>
      <c r="U20" s="5756">
        <v>27</v>
      </c>
      <c r="V20" s="5756">
        <v>25</v>
      </c>
      <c r="W20" s="5756">
        <v>25</v>
      </c>
      <c r="X20" s="5756">
        <v>0</v>
      </c>
      <c r="Y20" s="5756">
        <v>0</v>
      </c>
      <c r="Z20" s="5756">
        <v>0</v>
      </c>
      <c r="AA20" s="5756">
        <v>0</v>
      </c>
      <c r="AB20" s="5761">
        <f t="shared" si="1"/>
      </c>
      <c r="AC20" s="5775">
        <f t="shared" si="6"/>
      </c>
      <c r="AD20" s="5763">
        <f t="shared" si="10"/>
      </c>
      <c r="AE20" s="5776">
        <f t="shared" si="15"/>
      </c>
      <c r="AF20" s="5765">
        <f>VLOOKUP(C20,'Data Products'!$A:$J,10,0)</f>
      </c>
      <c r="AG20" s="5766">
        <f t="shared" si="18"/>
      </c>
      <c r="AH20" s="5767">
        <f t="shared" si="25"/>
      </c>
      <c r="AI20" s="5768" t="s">
        <v>5569</v>
      </c>
      <c r="AJ20" s="5770"/>
      <c r="AK20" s="5770"/>
      <c r="AL20" s="5769"/>
      <c r="AM20" s="5770"/>
      <c r="AN20" s="5770"/>
    </row>
    <row r="21">
      <c r="A21" s="5752">
        <v>19</v>
      </c>
      <c r="B21" s="5752" t="s">
        <v>5538</v>
      </c>
      <c r="C21" s="5752" t="s">
        <v>5570</v>
      </c>
      <c r="D21" s="5754" t="s">
        <v>5570</v>
      </c>
      <c r="E21" s="5753" t="s">
        <v>5571</v>
      </c>
      <c r="F21" s="5754">
        <v>1145</v>
      </c>
      <c r="G21" s="5755">
        <v>1134</v>
      </c>
      <c r="H21" s="5774"/>
      <c r="I21" s="5757">
        <f>VLOOKUP(C21,'Data Products'!$A:$B,2,0)</f>
      </c>
      <c r="J21" s="5758">
        <f t="shared" si="22"/>
      </c>
      <c r="K21" s="5759">
        <v>45847</v>
      </c>
      <c r="L21" s="5760">
        <f t="shared" si="30"/>
      </c>
      <c r="M21" s="5756">
        <v>437</v>
      </c>
      <c r="N21" s="5774">
        <f>399+2382-2555</f>
      </c>
      <c r="O21" s="5756"/>
      <c r="P21" s="5756"/>
      <c r="Q21" s="5752"/>
      <c r="R21" s="5756">
        <v>0</v>
      </c>
      <c r="S21" s="5774">
        <v>0</v>
      </c>
      <c r="T21" s="5756">
        <v>113</v>
      </c>
      <c r="U21" s="5756">
        <v>106</v>
      </c>
      <c r="V21" s="5756">
        <v>1097</v>
      </c>
      <c r="W21" s="5756">
        <v>1097</v>
      </c>
      <c r="X21" s="5756">
        <v>5</v>
      </c>
      <c r="Y21" s="5756">
        <v>0</v>
      </c>
      <c r="Z21" s="5756">
        <v>0</v>
      </c>
      <c r="AA21" s="5756">
        <v>0</v>
      </c>
      <c r="AB21" s="5761">
        <f t="shared" si="1"/>
      </c>
      <c r="AC21" s="5772">
        <f t="shared" si="6"/>
      </c>
      <c r="AD21" s="5763">
        <f t="shared" si="10"/>
      </c>
      <c r="AE21" s="5773">
        <f t="shared" si="15"/>
      </c>
      <c r="AF21" s="5765">
        <f>VLOOKUP(C21,'Data Products'!$A:$J,10,0)</f>
      </c>
      <c r="AG21" s="5766">
        <f t="shared" si="18"/>
      </c>
      <c r="AH21" s="5767">
        <f t="shared" si="25"/>
      </c>
      <c r="AI21" s="5768" t="s">
        <v>5569</v>
      </c>
      <c r="AJ21" s="5770"/>
      <c r="AK21" s="5770"/>
      <c r="AL21" s="5769"/>
      <c r="AM21" s="5770"/>
      <c r="AN21" s="5770"/>
    </row>
    <row r="22">
      <c r="A22" s="5752">
        <v>20</v>
      </c>
      <c r="B22" s="5752" t="s">
        <v>5538</v>
      </c>
      <c r="C22" s="5752" t="s">
        <v>5572</v>
      </c>
      <c r="D22" s="5753" t="s">
        <v>5572</v>
      </c>
      <c r="E22" s="5753" t="s">
        <v>5573</v>
      </c>
      <c r="F22" s="5754">
        <v>460</v>
      </c>
      <c r="G22" s="5755">
        <v>460</v>
      </c>
      <c r="H22" s="5756"/>
      <c r="I22" s="5757">
        <f>VLOOKUP(C22,'Data Products'!$A:$B,2,0)</f>
      </c>
      <c r="J22" s="5758">
        <f t="shared" si="22"/>
      </c>
      <c r="K22" s="5759">
        <v>45847</v>
      </c>
      <c r="L22" s="5760">
        <f t="shared" si="30"/>
      </c>
      <c r="M22" s="5756">
        <v>57</v>
      </c>
      <c r="N22" s="5756">
        <f>53+527-516</f>
      </c>
      <c r="O22" s="5756"/>
      <c r="P22" s="5756"/>
      <c r="Q22" s="5752"/>
      <c r="R22" s="5774">
        <v>0</v>
      </c>
      <c r="S22" s="5756">
        <v>0</v>
      </c>
      <c r="T22" s="5756">
        <v>154</v>
      </c>
      <c r="U22" s="5756">
        <v>154</v>
      </c>
      <c r="V22" s="5756">
        <v>310</v>
      </c>
      <c r="W22" s="5756">
        <v>310</v>
      </c>
      <c r="X22" s="5756">
        <v>0</v>
      </c>
      <c r="Y22" s="5756">
        <v>0</v>
      </c>
      <c r="Z22" s="5756">
        <v>0</v>
      </c>
      <c r="AA22" s="5756">
        <v>0</v>
      </c>
      <c r="AB22" s="5761">
        <f t="shared" si="1"/>
      </c>
      <c r="AC22" s="5762">
        <f t="shared" si="6"/>
      </c>
      <c r="AD22" s="5763">
        <f t="shared" si="10"/>
      </c>
      <c r="AE22" s="5764">
        <f t="shared" si="15"/>
      </c>
      <c r="AF22" s="5765">
        <f>VLOOKUP(C22,'Data Products'!$A:$J,10,0)</f>
      </c>
      <c r="AG22" s="5766">
        <f t="shared" si="18"/>
      </c>
      <c r="AH22" s="5767">
        <f t="shared" si="25"/>
      </c>
      <c r="AI22" s="5778" t="s">
        <v>5574</v>
      </c>
      <c r="AJ22" s="5770"/>
      <c r="AK22" s="5770"/>
      <c r="AL22" s="5769"/>
      <c r="AM22" s="5770"/>
      <c r="AN22" s="5770"/>
    </row>
    <row r="23">
      <c r="A23" s="5752">
        <v>21</v>
      </c>
      <c r="B23" s="5752" t="s">
        <v>5538</v>
      </c>
      <c r="C23" s="5752" t="s">
        <v>5575</v>
      </c>
      <c r="D23" s="5754" t="s">
        <v>5575</v>
      </c>
      <c r="E23" s="5753" t="s">
        <v>5576</v>
      </c>
      <c r="F23" s="5754">
        <v>10285</v>
      </c>
      <c r="G23" s="5755">
        <v>10280</v>
      </c>
      <c r="H23" s="5756"/>
      <c r="I23" s="5757">
        <f>VLOOKUP(C23,'Data Products'!$A:$B,2,0)</f>
      </c>
      <c r="J23" s="5758">
        <f t="shared" si="22"/>
      </c>
      <c r="K23" s="5759">
        <v>45415</v>
      </c>
      <c r="L23" s="5760">
        <f t="shared" si="30"/>
      </c>
      <c r="M23" s="5756">
        <v>2518</v>
      </c>
      <c r="N23" s="5774">
        <v>2522</v>
      </c>
      <c r="O23" s="5756"/>
      <c r="P23" s="5756"/>
      <c r="Q23" s="5752"/>
      <c r="R23" s="5756">
        <v>9000</v>
      </c>
      <c r="S23" s="5756">
        <v>9000</v>
      </c>
      <c r="T23" s="5756">
        <v>1002</v>
      </c>
      <c r="U23" s="5756">
        <v>1000</v>
      </c>
      <c r="V23" s="5756">
        <v>2237</v>
      </c>
      <c r="W23" s="5756">
        <v>2233</v>
      </c>
      <c r="X23" s="5756">
        <v>0</v>
      </c>
      <c r="Y23" s="5756">
        <v>0</v>
      </c>
      <c r="Z23" s="5756">
        <v>0</v>
      </c>
      <c r="AA23" s="5756">
        <v>0</v>
      </c>
      <c r="AB23" s="5761">
        <f t="shared" si="1"/>
      </c>
      <c r="AC23" s="5775">
        <f t="shared" si="6"/>
      </c>
      <c r="AD23" s="5763">
        <f t="shared" si="10"/>
      </c>
      <c r="AE23" s="5776">
        <f t="shared" si="15"/>
      </c>
      <c r="AF23" s="5765">
        <f>VLOOKUP(C23,'Data Products'!$A:$J,10,0)</f>
      </c>
      <c r="AG23" s="5766">
        <f t="shared" si="18"/>
      </c>
      <c r="AH23" s="5767">
        <f t="shared" si="25"/>
      </c>
      <c r="AI23" s="5768" t="s">
        <v>5577</v>
      </c>
      <c r="AJ23" s="5770"/>
      <c r="AK23" s="5770"/>
      <c r="AL23" s="5756"/>
      <c r="AM23" s="5770"/>
      <c r="AN23" s="5770"/>
    </row>
    <row r="24">
      <c r="A24" s="5752">
        <v>22</v>
      </c>
      <c r="B24" s="5752" t="s">
        <v>5538</v>
      </c>
      <c r="C24" s="5752" t="s">
        <v>5578</v>
      </c>
      <c r="D24" s="5754" t="s">
        <v>5578</v>
      </c>
      <c r="E24" s="5753" t="s">
        <v>5579</v>
      </c>
      <c r="F24" s="5754">
        <v>2561</v>
      </c>
      <c r="G24" s="5755">
        <v>2561</v>
      </c>
      <c r="H24" s="5756"/>
      <c r="I24" s="5757">
        <f>VLOOKUP(C24,'Data Products'!$A:$B,2,0)</f>
      </c>
      <c r="J24" s="5758">
        <f t="shared" si="22"/>
      </c>
      <c r="K24" s="5759">
        <v>45436</v>
      </c>
      <c r="L24" s="5760">
        <f t="shared" si="30"/>
      </c>
      <c r="M24" s="5756">
        <v>128</v>
      </c>
      <c r="N24" s="5756">
        <f>129+3492-1689</f>
      </c>
      <c r="O24" s="5756"/>
      <c r="P24" s="5756"/>
      <c r="Q24" s="5752"/>
      <c r="R24" s="5756">
        <v>1000</v>
      </c>
      <c r="S24" s="5756">
        <v>1000</v>
      </c>
      <c r="T24" s="5756">
        <v>95</v>
      </c>
      <c r="U24" s="5756">
        <v>95</v>
      </c>
      <c r="V24" s="5756">
        <v>1466</v>
      </c>
      <c r="W24" s="5756">
        <v>1466</v>
      </c>
      <c r="X24" s="5756">
        <v>0</v>
      </c>
      <c r="Y24" s="5756">
        <v>0</v>
      </c>
      <c r="Z24" s="5756">
        <v>0</v>
      </c>
      <c r="AA24" s="5756">
        <v>0</v>
      </c>
      <c r="AB24" s="5761">
        <f t="shared" si="1"/>
      </c>
      <c r="AC24" s="5772">
        <f t="shared" si="6"/>
      </c>
      <c r="AD24" s="5763">
        <f t="shared" si="10"/>
      </c>
      <c r="AE24" s="5773">
        <f t="shared" si="15"/>
      </c>
      <c r="AF24" s="5765">
        <f>VLOOKUP(C24,'Data Products'!$A:$J,10,0)</f>
      </c>
      <c r="AG24" s="5766">
        <f t="shared" si="18"/>
      </c>
      <c r="AH24" s="5767">
        <f t="shared" si="25"/>
      </c>
      <c r="AI24" s="5768" t="s">
        <v>5580</v>
      </c>
      <c r="AJ24" s="5770"/>
      <c r="AK24" s="5770"/>
      <c r="AL24" s="5769"/>
      <c r="AM24" s="5770"/>
      <c r="AN24" s="5770"/>
    </row>
    <row r="25">
      <c r="A25" s="5752">
        <v>23</v>
      </c>
      <c r="B25" s="5752" t="s">
        <v>5538</v>
      </c>
      <c r="C25" s="5752" t="s">
        <v>5581</v>
      </c>
      <c r="D25" s="5754" t="s">
        <v>5570</v>
      </c>
      <c r="E25" s="5753" t="s">
        <v>5571</v>
      </c>
      <c r="F25" s="5754">
        <v>3</v>
      </c>
      <c r="G25" s="5755">
        <v>3</v>
      </c>
      <c r="H25" s="5756"/>
      <c r="I25" s="5757">
        <f>VLOOKUP(C25,'Data Products'!$A:$B,2,0)</f>
      </c>
      <c r="J25" s="5758">
        <f t="shared" si="22"/>
      </c>
      <c r="K25" s="5759">
        <v>45649</v>
      </c>
      <c r="L25" s="5760">
        <f t="shared" si="30"/>
      </c>
      <c r="M25" s="5756">
        <v>2</v>
      </c>
      <c r="N25" s="5774">
        <f>399+2382-2555</f>
      </c>
      <c r="O25" s="5756"/>
      <c r="P25" s="5756"/>
      <c r="Q25" s="5752"/>
      <c r="R25" s="5756">
        <v>0</v>
      </c>
      <c r="S25" s="5756">
        <v>0</v>
      </c>
      <c r="T25" s="5771">
        <v>2</v>
      </c>
      <c r="U25" s="5756">
        <v>2</v>
      </c>
      <c r="V25" s="5756">
        <v>1</v>
      </c>
      <c r="W25" s="5756">
        <v>1</v>
      </c>
      <c r="X25" s="5756">
        <v>0</v>
      </c>
      <c r="Y25" s="5756">
        <v>0</v>
      </c>
      <c r="Z25" s="5756">
        <v>0</v>
      </c>
      <c r="AA25" s="5756">
        <v>0</v>
      </c>
      <c r="AB25" s="5761">
        <f t="shared" si="1"/>
      </c>
      <c r="AC25" s="5772">
        <f t="shared" si="6"/>
      </c>
      <c r="AD25" s="5763">
        <f t="shared" si="10"/>
      </c>
      <c r="AE25" s="5773">
        <f t="shared" si="15"/>
      </c>
      <c r="AF25" s="5765">
        <f>VLOOKUP(C25,'Data Products'!$A:$J,10,0)</f>
      </c>
      <c r="AG25" s="5766">
        <f t="shared" si="18"/>
      </c>
      <c r="AH25" s="5767">
        <f t="shared" si="25"/>
      </c>
      <c r="AI25" s="5768">
        <f t="shared" ref="AI25:AI26" si="36">IFERROR(VLOOKUP(C25,$C$3:$AI$44,34,0),"")</f>
      </c>
      <c r="AJ25" s="5770"/>
      <c r="AK25" s="5770"/>
      <c r="AL25" s="5769"/>
      <c r="AM25" s="5770"/>
      <c r="AN25" s="5770"/>
    </row>
    <row r="26">
      <c r="A26" s="5752">
        <v>24</v>
      </c>
      <c r="B26" s="5752" t="s">
        <v>5538</v>
      </c>
      <c r="C26" s="5752" t="s">
        <v>5582</v>
      </c>
      <c r="D26" s="5754" t="s">
        <v>5578</v>
      </c>
      <c r="E26" s="5753" t="s">
        <v>5579</v>
      </c>
      <c r="F26" s="5754">
        <v>1</v>
      </c>
      <c r="G26" s="5755">
        <v>1</v>
      </c>
      <c r="H26" s="5756"/>
      <c r="I26" s="5757">
        <f>VLOOKUP(C26,'Data Products'!$A:$B,2,0)</f>
      </c>
      <c r="J26" s="5758">
        <f t="shared" si="22"/>
      </c>
      <c r="K26" s="5759">
        <v>45415</v>
      </c>
      <c r="L26" s="5760">
        <f t="shared" si="30"/>
      </c>
      <c r="M26" s="5756">
        <v>0</v>
      </c>
      <c r="N26" s="5756">
        <f>129+3492-1689</f>
      </c>
      <c r="O26" s="5756"/>
      <c r="P26" s="5756"/>
      <c r="Q26" s="5752"/>
      <c r="R26" s="5756">
        <v>0</v>
      </c>
      <c r="S26" s="5756">
        <v>0</v>
      </c>
      <c r="T26" s="5756">
        <v>1</v>
      </c>
      <c r="U26" s="5756">
        <v>1</v>
      </c>
      <c r="V26" s="5756">
        <v>0</v>
      </c>
      <c r="W26" s="5756">
        <v>0</v>
      </c>
      <c r="X26" s="5756">
        <v>0</v>
      </c>
      <c r="Y26" s="5756">
        <v>0</v>
      </c>
      <c r="Z26" s="5756">
        <v>0</v>
      </c>
      <c r="AA26" s="5756">
        <v>0</v>
      </c>
      <c r="AB26" s="5761">
        <f t="shared" si="1"/>
      </c>
      <c r="AC26" s="5772">
        <f t="shared" si="6"/>
      </c>
      <c r="AD26" s="5763">
        <f t="shared" si="10"/>
      </c>
      <c r="AE26" s="5773">
        <f t="shared" si="15"/>
      </c>
      <c r="AF26" s="5765">
        <f>VLOOKUP(C26,'Data Products'!$A:$J,10,0)</f>
      </c>
      <c r="AG26" s="5766">
        <f t="shared" si="18"/>
      </c>
      <c r="AH26" s="5767">
        <f t="shared" si="25"/>
      </c>
      <c r="AI26" s="5768">
        <f t="shared" si="36"/>
      </c>
      <c r="AJ26" s="5769"/>
      <c r="AK26" s="5770"/>
      <c r="AL26" s="5769"/>
      <c r="AM26" s="5770"/>
      <c r="AN26" s="5770"/>
    </row>
    <row r="27">
      <c r="A27" s="5779"/>
      <c r="B27" s="5780"/>
      <c r="C27" s="5779"/>
      <c r="D27" s="5779"/>
      <c r="E27" s="5779"/>
      <c r="F27" s="5779"/>
      <c r="G27" s="5779"/>
      <c r="H27" s="5779"/>
      <c r="I27" s="5779"/>
      <c r="J27" s="5779"/>
      <c r="K27" s="5779"/>
      <c r="L27" s="5781"/>
      <c r="M27" s="5781"/>
      <c r="N27" s="5782" t="s">
        <v>5583</v>
      </c>
      <c r="O27" s="5782"/>
      <c r="P27" s="5782"/>
      <c r="Q27" s="5782"/>
      <c r="R27" s="5782"/>
      <c r="S27" s="5782"/>
      <c r="T27" s="5782"/>
      <c r="U27" s="5782"/>
      <c r="V27" s="5782"/>
      <c r="W27" s="5782"/>
      <c r="X27" s="5782"/>
      <c r="Y27" s="5782"/>
      <c r="Z27" s="5782"/>
      <c r="AA27" s="5782"/>
      <c r="AB27" s="5782"/>
      <c r="AC27" s="5782"/>
      <c r="AD27" s="5782"/>
      <c r="AE27" s="5783" t="s">
        <v>5584</v>
      </c>
      <c r="AF27" s="5784"/>
      <c r="AG27" s="5784">
        <f>SUM(AG3:AG26)</f>
      </c>
      <c r="AH27" s="5785"/>
      <c r="AI27" s="5786"/>
      <c r="AJ27" s="5787"/>
      <c r="AK27" s="5787"/>
      <c r="AL27" s="5786"/>
      <c r="AM27" s="5787"/>
      <c r="AN27" s="5787"/>
    </row>
    <row r="28">
      <c r="A28" s="5782"/>
      <c r="B28" s="5780"/>
      <c r="C28" s="5780"/>
      <c r="D28" s="5782"/>
      <c r="E28" s="5782"/>
      <c r="F28" s="5782"/>
      <c r="G28" s="5782"/>
      <c r="H28" s="5782"/>
      <c r="I28" s="5780"/>
      <c r="J28" s="5781"/>
      <c r="K28" s="5781"/>
      <c r="L28" s="5781"/>
      <c r="M28" s="5781"/>
      <c r="N28" s="5782"/>
      <c r="O28" s="5782"/>
      <c r="P28" s="5782"/>
      <c r="Q28" s="5782"/>
      <c r="R28" s="5782"/>
      <c r="S28" s="5782"/>
      <c r="T28" s="5782"/>
      <c r="U28" s="5782"/>
      <c r="V28" s="5782"/>
      <c r="W28" s="5782"/>
      <c r="X28" s="5782"/>
      <c r="Y28" s="5782"/>
      <c r="Z28" s="5782"/>
      <c r="AA28" s="5782"/>
      <c r="AB28" s="5782"/>
      <c r="AC28" s="5782"/>
      <c r="AD28" s="5782"/>
      <c r="AE28" s="5788" t="s">
        <v>5585</v>
      </c>
      <c r="AF28" s="5789">
        <f t="shared" ref="AF28:AF31" si="21">AG28/$AG$27</f>
      </c>
      <c r="AG28" s="5790">
        <f t="shared" ref="AG28:AG31" si="29">SUMIFS($AG$3:$AG$26,$AE$3:$AE$26,AE28)</f>
      </c>
      <c r="AH28" s="5791"/>
      <c r="AI28" s="5786"/>
      <c r="AJ28" s="5787"/>
      <c r="AK28" s="5787"/>
      <c r="AL28" s="5786"/>
      <c r="AM28" s="5787"/>
      <c r="AN28" s="5787"/>
    </row>
    <row r="29">
      <c r="A29" s="5782"/>
      <c r="B29" s="5780"/>
      <c r="C29" s="5780"/>
      <c r="D29" s="5782"/>
      <c r="E29" s="5782"/>
      <c r="F29" s="5782"/>
      <c r="G29" s="5782"/>
      <c r="H29" s="5782"/>
      <c r="I29" s="5780"/>
      <c r="J29" s="5781"/>
      <c r="K29" s="5781"/>
      <c r="L29" s="5781"/>
      <c r="M29" s="5781"/>
      <c r="N29" s="5782"/>
      <c r="O29" s="5782"/>
      <c r="P29" s="5782"/>
      <c r="Q29" s="5782"/>
      <c r="R29" s="5782"/>
      <c r="S29" s="5782"/>
      <c r="T29" s="5782"/>
      <c r="U29" s="5782"/>
      <c r="V29" s="5782"/>
      <c r="W29" s="5782"/>
      <c r="X29" s="5782"/>
      <c r="Y29" s="5782"/>
      <c r="Z29" s="5782"/>
      <c r="AA29" s="5782"/>
      <c r="AB29" s="5782"/>
      <c r="AC29" s="5782"/>
      <c r="AD29" s="5782"/>
      <c r="AE29" s="5788" t="s">
        <v>5586</v>
      </c>
      <c r="AF29" s="5789">
        <f t="shared" si="21"/>
      </c>
      <c r="AG29" s="5790">
        <f t="shared" si="29"/>
      </c>
      <c r="AH29" s="5791"/>
      <c r="AI29" s="5786"/>
      <c r="AJ29" s="5787"/>
      <c r="AK29" s="5787"/>
      <c r="AL29" s="5786"/>
      <c r="AM29" s="5787"/>
      <c r="AN29" s="5787"/>
    </row>
    <row r="30">
      <c r="A30" s="5782"/>
      <c r="B30" s="5780"/>
      <c r="C30" s="5780"/>
      <c r="D30" s="5782"/>
      <c r="E30" s="5782"/>
      <c r="F30" s="5782"/>
      <c r="G30" s="5782"/>
      <c r="H30" s="5782"/>
      <c r="I30" s="5780"/>
      <c r="J30" s="5781"/>
      <c r="K30" s="5781"/>
      <c r="L30" s="5781"/>
      <c r="M30" s="5781"/>
      <c r="N30" s="5782"/>
      <c r="O30" s="5782"/>
      <c r="P30" s="5782"/>
      <c r="Q30" s="5782"/>
      <c r="R30" s="5782"/>
      <c r="S30" s="5782"/>
      <c r="T30" s="5782"/>
      <c r="U30" s="5782"/>
      <c r="V30" s="5782"/>
      <c r="W30" s="5782"/>
      <c r="X30" s="5782"/>
      <c r="Y30" s="5782"/>
      <c r="Z30" s="5782"/>
      <c r="AA30" s="5782"/>
      <c r="AB30" s="5782"/>
      <c r="AC30" s="5782"/>
      <c r="AD30" s="5782"/>
      <c r="AE30" s="5788" t="s">
        <v>5587</v>
      </c>
      <c r="AF30" s="5789">
        <f t="shared" si="21"/>
      </c>
      <c r="AG30" s="5790">
        <f t="shared" si="29"/>
      </c>
      <c r="AH30" s="5791"/>
      <c r="AI30" s="5786"/>
      <c r="AJ30" s="5787"/>
      <c r="AK30" s="5787"/>
      <c r="AL30" s="5786"/>
      <c r="AM30" s="5787"/>
      <c r="AN30" s="5787"/>
    </row>
    <row r="31">
      <c r="A31" s="5782"/>
      <c r="B31" s="5780"/>
      <c r="C31" s="5780"/>
      <c r="D31" s="5782"/>
      <c r="E31" s="5782"/>
      <c r="F31" s="5782"/>
      <c r="G31" s="5782"/>
      <c r="H31" s="5782"/>
      <c r="I31" s="5780"/>
      <c r="J31" s="5781"/>
      <c r="K31" s="5781"/>
      <c r="L31" s="5781"/>
      <c r="M31" s="5781"/>
      <c r="N31" s="5782"/>
      <c r="O31" s="5782"/>
      <c r="P31" s="5782"/>
      <c r="Q31" s="5782"/>
      <c r="R31" s="5782"/>
      <c r="S31" s="5782"/>
      <c r="T31" s="5782"/>
      <c r="U31" s="5782"/>
      <c r="V31" s="5782"/>
      <c r="W31" s="5782"/>
      <c r="X31" s="5782"/>
      <c r="Y31" s="5782"/>
      <c r="Z31" s="5782"/>
      <c r="AA31" s="5782"/>
      <c r="AB31" s="5782"/>
      <c r="AC31" s="5782"/>
      <c r="AD31" s="5782"/>
      <c r="AE31" s="5788" t="s">
        <v>5588</v>
      </c>
      <c r="AF31" s="5789">
        <f t="shared" si="21"/>
      </c>
      <c r="AG31" s="5790">
        <f t="shared" si="29"/>
      </c>
      <c r="AH31" s="5791"/>
      <c r="AI31" s="5786"/>
      <c r="AJ31" s="5787"/>
      <c r="AK31" s="5787"/>
      <c r="AL31" s="5786"/>
      <c r="AM31" s="5787"/>
      <c r="AN31" s="5787"/>
    </row>
    <row r="32">
      <c r="A32" s="5782"/>
      <c r="B32" s="5780"/>
      <c r="C32" s="5780"/>
      <c r="D32" s="5782"/>
      <c r="E32" s="5782"/>
      <c r="F32" s="5782"/>
      <c r="G32" s="5782"/>
      <c r="H32" s="5782"/>
      <c r="I32" s="5780"/>
      <c r="J32" s="5781"/>
      <c r="K32" s="5781"/>
      <c r="L32" s="5781"/>
      <c r="M32" s="5781"/>
      <c r="N32" s="5782"/>
      <c r="O32" s="5782"/>
      <c r="P32" s="5782"/>
      <c r="Q32" s="5782"/>
      <c r="R32" s="5782"/>
      <c r="S32" s="5782"/>
      <c r="T32" s="5782"/>
      <c r="U32" s="5782"/>
      <c r="V32" s="5782"/>
      <c r="W32" s="5782"/>
      <c r="X32" s="5782"/>
      <c r="Y32" s="5782"/>
      <c r="Z32" s="5782"/>
      <c r="AA32" s="5782"/>
      <c r="AB32" s="5782"/>
      <c r="AC32" s="5782"/>
      <c r="AD32" s="5782"/>
      <c r="AE32" s="5788" t="s">
        <v>5527</v>
      </c>
      <c r="AF32" s="5792">
        <f>AVERAGE(AH3:AH26)/AVERAGE(F3:F26)</f>
      </c>
      <c r="AG32" s="5790">
        <f>SUMIF($J$3:$J$26,"&lt;90",$AG$3:$AG$26)</f>
      </c>
      <c r="AH32" s="5793"/>
      <c r="AI32" s="5786"/>
      <c r="AJ32" s="5787"/>
      <c r="AK32" s="5787"/>
      <c r="AL32" s="5786"/>
      <c r="AM32" s="5787"/>
      <c r="AN32" s="5787"/>
    </row>
    <row r="33">
      <c r="A33" s="5782"/>
      <c r="B33" s="5780"/>
      <c r="C33" s="5780"/>
      <c r="D33" s="5782"/>
      <c r="E33" s="5782"/>
      <c r="F33" s="5782"/>
      <c r="G33" s="5782"/>
      <c r="H33" s="5782"/>
      <c r="I33" s="5780"/>
      <c r="J33" s="5781"/>
      <c r="K33" s="5781"/>
      <c r="L33" s="5781"/>
      <c r="M33" s="5782"/>
      <c r="N33" s="5782"/>
      <c r="O33" s="5782"/>
      <c r="P33" s="5782"/>
      <c r="Q33" s="5782"/>
      <c r="R33" s="5782"/>
      <c r="S33" s="5782"/>
      <c r="T33" s="5782"/>
      <c r="U33" s="5782"/>
      <c r="V33" s="5782"/>
      <c r="W33" s="5782"/>
      <c r="X33" s="5782"/>
      <c r="Y33" s="5782"/>
      <c r="Z33" s="5782"/>
      <c r="AA33" s="5782"/>
      <c r="AB33" s="5782"/>
      <c r="AC33" s="5782"/>
      <c r="AD33" s="5782"/>
      <c r="AE33" s="5782"/>
      <c r="AF33" s="5793"/>
      <c r="AG33" s="5793"/>
      <c r="AH33" s="5793"/>
      <c r="AI33" s="5786"/>
      <c r="AJ33" s="5787"/>
      <c r="AK33" s="5787"/>
      <c r="AL33" s="5786"/>
      <c r="AM33" s="5787"/>
      <c r="AN33" s="5787"/>
    </row>
    <row r="34">
      <c r="A34" s="5794" t="s">
        <v>5589</v>
      </c>
      <c r="B34" s="5748" t="s">
        <v>5501</v>
      </c>
      <c r="C34" s="5748" t="s">
        <v>5590</v>
      </c>
      <c r="D34" s="5794" t="s">
        <v>5503</v>
      </c>
      <c r="E34" s="5794"/>
      <c r="F34" s="5748" t="s">
        <v>5505</v>
      </c>
      <c r="G34" s="5748"/>
      <c r="H34" s="5748" t="s">
        <v>5591</v>
      </c>
      <c r="I34" s="5795" t="s">
        <v>5507</v>
      </c>
      <c r="J34" s="5796" t="s">
        <v>5508</v>
      </c>
      <c r="K34" s="5747" t="s">
        <v>5509</v>
      </c>
      <c r="L34" s="5747" t="s">
        <v>5510</v>
      </c>
      <c r="M34" s="5748" t="s">
        <v>5511</v>
      </c>
      <c r="N34" s="5748" t="s">
        <v>5512</v>
      </c>
      <c r="O34" s="5748" t="s">
        <v>5592</v>
      </c>
      <c r="P34" s="5748" t="s">
        <v>5593</v>
      </c>
      <c r="Q34" s="5748" t="s">
        <v>5515</v>
      </c>
      <c r="R34" s="5797"/>
      <c r="S34" s="5797"/>
      <c r="T34" s="5797"/>
      <c r="U34" s="5797"/>
      <c r="V34" s="5797"/>
      <c r="W34" s="5797"/>
      <c r="X34" s="5797"/>
      <c r="Y34" s="5797"/>
      <c r="Z34" s="5797"/>
      <c r="AA34" s="5797"/>
      <c r="AB34" s="5798" t="s">
        <v>5521</v>
      </c>
      <c r="AC34" s="5796" t="s">
        <v>5522</v>
      </c>
      <c r="AD34" s="5796" t="s">
        <v>5594</v>
      </c>
      <c r="AE34" s="5796" t="s">
        <v>5595</v>
      </c>
      <c r="AF34" s="5799" t="s">
        <v>5525</v>
      </c>
      <c r="AG34" s="5799" t="s">
        <v>5526</v>
      </c>
      <c r="AH34" s="5747" t="s">
        <v>5527</v>
      </c>
      <c r="AI34" s="5796" t="s">
        <v>5528</v>
      </c>
      <c r="AJ34" s="5747" t="s">
        <v>5529</v>
      </c>
      <c r="AK34" s="5748" t="s">
        <v>5530</v>
      </c>
      <c r="AL34" s="5748" t="s">
        <v>5596</v>
      </c>
      <c r="AM34" s="5748" t="s">
        <v>5532</v>
      </c>
      <c r="AN34" s="5748" t="s">
        <v>5533</v>
      </c>
    </row>
    <row r="35">
      <c r="A35" s="5748" t="s">
        <v>5534</v>
      </c>
      <c r="B35" s="5748"/>
      <c r="C35" s="5748"/>
      <c r="D35" s="5800"/>
      <c r="E35" s="5748"/>
      <c r="F35" s="5748" t="s">
        <v>5535</v>
      </c>
      <c r="G35" s="5751" t="s">
        <v>5536</v>
      </c>
      <c r="H35" s="5748"/>
      <c r="I35" s="5801"/>
      <c r="J35" s="5802"/>
      <c r="K35" s="5803"/>
      <c r="L35" s="5747"/>
      <c r="M35" s="5748" t="s">
        <v>5537</v>
      </c>
      <c r="N35" s="5748" t="s">
        <v>5537</v>
      </c>
      <c r="O35" s="5748"/>
      <c r="P35" s="5748"/>
      <c r="Q35" s="5748"/>
      <c r="R35" s="5797"/>
      <c r="S35" s="5797"/>
      <c r="T35" s="5797"/>
      <c r="U35" s="5797"/>
      <c r="V35" s="5797"/>
      <c r="W35" s="5797"/>
      <c r="X35" s="5797"/>
      <c r="Y35" s="5797"/>
      <c r="Z35" s="5797"/>
      <c r="AA35" s="5797"/>
      <c r="AB35" s="5798"/>
      <c r="AC35" s="5796"/>
      <c r="AD35" s="5796"/>
      <c r="AE35" s="5796"/>
      <c r="AF35" s="5799"/>
      <c r="AG35" s="5799"/>
      <c r="AH35" s="5747"/>
      <c r="AI35" s="5802"/>
      <c r="AJ35" s="5747"/>
      <c r="AK35" s="5748"/>
      <c r="AL35" s="5748"/>
      <c r="AM35" s="5748"/>
      <c r="AN35" s="5748"/>
    </row>
    <row r="36">
      <c r="A36" s="5804">
        <v>1</v>
      </c>
      <c r="B36" s="5752" t="s">
        <v>5557</v>
      </c>
      <c r="C36" s="5804" t="s">
        <v>5597</v>
      </c>
      <c r="D36" s="5805"/>
      <c r="E36" s="5806"/>
      <c r="F36" s="5756">
        <v>1539</v>
      </c>
      <c r="G36" s="5771">
        <v>1539</v>
      </c>
      <c r="H36" s="5807"/>
      <c r="I36" s="5808">
        <f>VLOOKUP(C36,'Data Products'!$A:$J,2,0)</f>
      </c>
      <c r="J36" s="5809">
        <f t="shared" ref="J36:J116" si="23">IFERROR(I36-TODAY(),"")</f>
      </c>
      <c r="K36" s="5810">
        <v>45840</v>
      </c>
      <c r="L36" s="5760">
        <f t="shared" ref="L36:L116" si="31">TODAY()-K36</f>
      </c>
      <c r="M36" s="5774">
        <v>0</v>
      </c>
      <c r="N36" s="5811">
        <v>1</v>
      </c>
      <c r="O36" s="5756"/>
      <c r="P36" s="5756"/>
      <c r="Q36" s="5752" t="s">
        <v>5598</v>
      </c>
      <c r="R36" s="5782"/>
      <c r="S36" s="5782"/>
      <c r="T36" s="5812"/>
      <c r="U36" s="5782"/>
      <c r="V36" s="5782"/>
      <c r="W36" s="5782"/>
      <c r="X36" s="5782"/>
      <c r="Y36" s="5782"/>
      <c r="Z36" s="5782"/>
      <c r="AA36" s="5782"/>
      <c r="AB36" s="5813">
        <f t="shared" ref="AB36:AB116" si="2">N36/30</f>
      </c>
      <c r="AC36" s="5775">
        <f t="shared" ref="AC36:AC116" si="7">IFERROR(F36/AB36,"-")</f>
      </c>
      <c r="AD36" s="5763">
        <f t="shared" ref="AD36:AD116" si="11">IFERROR(TODAY()+AC36,"-")</f>
      </c>
      <c r="AE36" s="5776">
        <f t="shared" ref="AE36:AE116" si="16">_xlfn.IFS(AC36="-","Not sold yet",AND(AC36&lt;=150,AC36&gt;60),"Out of stock more than 60 days",AC36&lt;=60,"Out of stock less than 60 days",AC36&gt;=150,"Out of stock more than 150 days")</f>
      </c>
      <c r="AF36" s="5814">
        <f>VLOOKUP(C36,'Data Products'!$A:$J,10,0)</f>
      </c>
      <c r="AG36" s="5815">
        <f t="shared" ref="AG36:AG116" si="19">AF36*F36</f>
      </c>
      <c r="AH36" s="5766"/>
      <c r="AI36" s="5816" t="s">
        <v>5599</v>
      </c>
      <c r="AJ36" s="5817"/>
      <c r="AK36" s="5770"/>
      <c r="AL36" s="5769"/>
      <c r="AM36" s="5770"/>
      <c r="AN36" s="5770"/>
    </row>
    <row customHeight="true" hidden="true" ht="18" r="37">
      <c r="A37" s="5804">
        <v>2</v>
      </c>
      <c r="B37" s="5752" t="s">
        <v>5557</v>
      </c>
      <c r="C37" s="5804" t="s">
        <v>5600</v>
      </c>
      <c r="D37" s="5818"/>
      <c r="E37" s="5777"/>
      <c r="F37" s="5756">
        <v>0</v>
      </c>
      <c r="G37" s="5771">
        <v>0</v>
      </c>
      <c r="H37" s="5807"/>
      <c r="I37" s="5808">
        <f>VLOOKUP(C37,'Data Products'!$A:$J,2,0)</f>
      </c>
      <c r="J37" s="5809">
        <f t="shared" si="23"/>
      </c>
      <c r="K37" s="5810">
        <v>45841</v>
      </c>
      <c r="L37" s="5760">
        <f t="shared" si="31"/>
      </c>
      <c r="M37" s="5756">
        <v>0</v>
      </c>
      <c r="N37" s="5756">
        <v>0</v>
      </c>
      <c r="O37" s="5756"/>
      <c r="P37" s="5756"/>
      <c r="Q37" s="5752" t="s">
        <v>5601</v>
      </c>
      <c r="R37" s="5782"/>
      <c r="S37" s="5782"/>
      <c r="T37" s="5812"/>
      <c r="U37" s="5782"/>
      <c r="V37" s="5782"/>
      <c r="W37" s="5782"/>
      <c r="X37" s="5782"/>
      <c r="Y37" s="5782"/>
      <c r="Z37" s="5782"/>
      <c r="AA37" s="5782"/>
      <c r="AB37" s="5813">
        <f t="shared" si="2"/>
      </c>
      <c r="AC37" s="5772">
        <f t="shared" si="7"/>
      </c>
      <c r="AD37" s="5763">
        <f t="shared" si="11"/>
      </c>
      <c r="AE37" s="5773">
        <f t="shared" si="16"/>
      </c>
      <c r="AF37" s="5814">
        <f>VLOOKUP(C37,'Data Products'!$A:$J,10,0)</f>
      </c>
      <c r="AG37" s="5815">
        <f t="shared" si="19"/>
      </c>
      <c r="AH37" s="5766">
        <f t="shared" ref="AH37:AH56" si="26">IF(J37&lt;=90,F37,0)</f>
      </c>
      <c r="AI37" s="5819"/>
      <c r="AJ37" s="5817"/>
      <c r="AK37" s="5770"/>
      <c r="AL37" s="5769"/>
      <c r="AM37" s="5770"/>
      <c r="AN37" s="5770"/>
    </row>
    <row customHeight="true" hidden="true" ht="18" r="38">
      <c r="A38" s="5804">
        <v>3</v>
      </c>
      <c r="B38" s="5752" t="s">
        <v>5557</v>
      </c>
      <c r="C38" s="5804" t="s">
        <v>5602</v>
      </c>
      <c r="D38" s="5818"/>
      <c r="E38" s="5777"/>
      <c r="F38" s="5756">
        <v>0</v>
      </c>
      <c r="G38" s="5771">
        <v>0</v>
      </c>
      <c r="H38" s="5807"/>
      <c r="I38" s="5808">
        <f>VLOOKUP(C38,'Data Products'!$A:$J,2,0)</f>
      </c>
      <c r="J38" s="5809">
        <f t="shared" si="23"/>
      </c>
      <c r="K38" s="5810">
        <v>45842</v>
      </c>
      <c r="L38" s="5760">
        <f t="shared" si="31"/>
      </c>
      <c r="M38" s="5756">
        <v>0</v>
      </c>
      <c r="N38" s="5756">
        <v>0</v>
      </c>
      <c r="O38" s="5820"/>
      <c r="P38" s="5820"/>
      <c r="Q38" s="5752" t="s">
        <v>5601</v>
      </c>
      <c r="R38" s="5782"/>
      <c r="S38" s="5782"/>
      <c r="T38" s="5812"/>
      <c r="U38" s="5782"/>
      <c r="V38" s="5782"/>
      <c r="W38" s="5782"/>
      <c r="X38" s="5782"/>
      <c r="Y38" s="5782"/>
      <c r="Z38" s="5782"/>
      <c r="AA38" s="5782"/>
      <c r="AB38" s="5813">
        <f t="shared" si="2"/>
      </c>
      <c r="AC38" s="5772">
        <f t="shared" si="7"/>
      </c>
      <c r="AD38" s="5763">
        <f t="shared" si="11"/>
      </c>
      <c r="AE38" s="5773">
        <f t="shared" si="16"/>
      </c>
      <c r="AF38" s="5814">
        <f>VLOOKUP(C38,'Data Products'!$A:$J,10,0)</f>
      </c>
      <c r="AG38" s="5815">
        <f t="shared" si="19"/>
      </c>
      <c r="AH38" s="5766">
        <f t="shared" si="26"/>
      </c>
      <c r="AI38" s="5819"/>
      <c r="AJ38" s="5817"/>
      <c r="AK38" s="5770"/>
      <c r="AL38" s="5769"/>
      <c r="AM38" s="5770"/>
      <c r="AN38" s="5770"/>
    </row>
    <row customHeight="true" hidden="true" ht="18" r="39">
      <c r="A39" s="5804">
        <v>4</v>
      </c>
      <c r="B39" s="5752" t="s">
        <v>5557</v>
      </c>
      <c r="C39" s="5804" t="s">
        <v>5603</v>
      </c>
      <c r="D39" s="5818"/>
      <c r="E39" s="5777"/>
      <c r="F39" s="5756">
        <v>0</v>
      </c>
      <c r="G39" s="5771">
        <v>0</v>
      </c>
      <c r="H39" s="5807"/>
      <c r="I39" s="5808">
        <f>VLOOKUP(C39,'Data Products'!$A:$J,2,0)</f>
      </c>
      <c r="J39" s="5809">
        <f t="shared" si="23"/>
      </c>
      <c r="K39" s="5810">
        <v>45843</v>
      </c>
      <c r="L39" s="5760">
        <f t="shared" si="31"/>
      </c>
      <c r="M39" s="5756">
        <v>0</v>
      </c>
      <c r="N39" s="5756">
        <v>0</v>
      </c>
      <c r="O39" s="5756"/>
      <c r="P39" s="5756"/>
      <c r="Q39" s="5752" t="s">
        <v>5601</v>
      </c>
      <c r="R39" s="5782"/>
      <c r="S39" s="5782"/>
      <c r="T39" s="5821"/>
      <c r="U39" s="5782"/>
      <c r="V39" s="5782"/>
      <c r="W39" s="5782"/>
      <c r="X39" s="5782"/>
      <c r="Y39" s="5782"/>
      <c r="Z39" s="5782"/>
      <c r="AA39" s="5782"/>
      <c r="AB39" s="5813">
        <f t="shared" si="2"/>
      </c>
      <c r="AC39" s="5772">
        <f t="shared" si="7"/>
      </c>
      <c r="AD39" s="5763">
        <f t="shared" si="11"/>
      </c>
      <c r="AE39" s="5773">
        <f t="shared" si="16"/>
      </c>
      <c r="AF39" s="5814">
        <f>VLOOKUP(C39,'Data Products'!$A:$J,10,0)</f>
      </c>
      <c r="AG39" s="5815">
        <f t="shared" si="19"/>
      </c>
      <c r="AH39" s="5766">
        <f t="shared" si="26"/>
      </c>
      <c r="AI39" s="5819"/>
      <c r="AJ39" s="5822"/>
      <c r="AK39" s="5770"/>
      <c r="AL39" s="5769"/>
      <c r="AM39" s="5770"/>
      <c r="AN39" s="5770"/>
    </row>
    <row customHeight="true" hidden="true" ht="18" r="40">
      <c r="A40" s="5804">
        <v>5</v>
      </c>
      <c r="B40" s="5752" t="s">
        <v>5604</v>
      </c>
      <c r="C40" s="5804" t="s">
        <v>5605</v>
      </c>
      <c r="D40" s="5818"/>
      <c r="E40" s="5777"/>
      <c r="F40" s="5756">
        <v>0</v>
      </c>
      <c r="G40" s="5771">
        <v>0</v>
      </c>
      <c r="H40" s="5807"/>
      <c r="I40" s="5808">
        <f>VLOOKUP(C40,'Data Products'!$A:$J,2,0)</f>
      </c>
      <c r="J40" s="5809">
        <f t="shared" si="23"/>
      </c>
      <c r="K40" s="5810">
        <v>45844</v>
      </c>
      <c r="L40" s="5760">
        <f t="shared" si="31"/>
      </c>
      <c r="M40" s="5756">
        <v>0</v>
      </c>
      <c r="N40" s="5756">
        <v>0</v>
      </c>
      <c r="O40" s="5756"/>
      <c r="P40" s="5756"/>
      <c r="Q40" s="5823" t="s">
        <v>5606</v>
      </c>
      <c r="R40" s="5782"/>
      <c r="S40" s="5782"/>
      <c r="T40" s="5812"/>
      <c r="U40" s="5782"/>
      <c r="V40" s="5782"/>
      <c r="W40" s="5782"/>
      <c r="X40" s="5782"/>
      <c r="Y40" s="5782"/>
      <c r="Z40" s="5782"/>
      <c r="AA40" s="5782"/>
      <c r="AB40" s="5813">
        <f t="shared" si="2"/>
      </c>
      <c r="AC40" s="5772">
        <f t="shared" si="7"/>
      </c>
      <c r="AD40" s="5763">
        <f t="shared" si="11"/>
      </c>
      <c r="AE40" s="5773">
        <f t="shared" si="16"/>
      </c>
      <c r="AF40" s="5814">
        <f>VLOOKUP(C40,'Data Products'!$A:$J,10,0)</f>
      </c>
      <c r="AG40" s="5815">
        <f t="shared" si="19"/>
      </c>
      <c r="AH40" s="5766">
        <f t="shared" si="26"/>
      </c>
      <c r="AI40" s="5819"/>
      <c r="AJ40" s="5822"/>
      <c r="AK40" s="5770">
        <v>200</v>
      </c>
      <c r="AL40" s="5769"/>
      <c r="AM40" s="5770"/>
      <c r="AN40" s="5770"/>
    </row>
    <row customHeight="true" hidden="true" ht="18" r="41">
      <c r="A41" s="5804">
        <v>6</v>
      </c>
      <c r="B41" s="5752" t="s">
        <v>5544</v>
      </c>
      <c r="C41" s="5804" t="s">
        <v>5607</v>
      </c>
      <c r="D41" s="5805" t="s">
        <v>5608</v>
      </c>
      <c r="E41" s="5806"/>
      <c r="F41" s="5756">
        <v>0</v>
      </c>
      <c r="G41" s="5771">
        <v>0</v>
      </c>
      <c r="H41" s="5807"/>
      <c r="I41" s="5808">
        <f>VLOOKUP(C41,'Data Products'!$A:$J,2,0)</f>
      </c>
      <c r="J41" s="5809">
        <f t="shared" si="23"/>
      </c>
      <c r="K41" s="5810">
        <v>45845</v>
      </c>
      <c r="L41" s="5760">
        <f t="shared" si="31"/>
      </c>
      <c r="M41" s="5756">
        <v>0</v>
      </c>
      <c r="N41" s="5756">
        <v>0</v>
      </c>
      <c r="O41" s="5756"/>
      <c r="P41" s="5756"/>
      <c r="Q41" s="5752" t="s">
        <v>5606</v>
      </c>
      <c r="R41" s="5782"/>
      <c r="S41" s="5782"/>
      <c r="T41" s="5812"/>
      <c r="U41" s="5782"/>
      <c r="V41" s="5782"/>
      <c r="W41" s="5782"/>
      <c r="X41" s="5782"/>
      <c r="Y41" s="5782"/>
      <c r="Z41" s="5782"/>
      <c r="AA41" s="5782"/>
      <c r="AB41" s="5813">
        <f t="shared" si="2"/>
      </c>
      <c r="AC41" s="5775">
        <f t="shared" si="7"/>
      </c>
      <c r="AD41" s="5763">
        <f t="shared" si="11"/>
      </c>
      <c r="AE41" s="5776">
        <f t="shared" si="16"/>
      </c>
      <c r="AF41" s="5814">
        <f>VLOOKUP(C41,'Data Products'!$A:$J,10,0)</f>
      </c>
      <c r="AG41" s="5815">
        <f t="shared" si="19"/>
      </c>
      <c r="AH41" s="5766">
        <f t="shared" si="26"/>
      </c>
      <c r="AI41" s="5819"/>
      <c r="AJ41" s="5822"/>
      <c r="AK41" s="5770"/>
      <c r="AL41" s="5769"/>
      <c r="AM41" s="5770"/>
      <c r="AN41" s="5770"/>
    </row>
    <row customHeight="true" hidden="true" ht="18" r="42">
      <c r="A42" s="5804">
        <v>7</v>
      </c>
      <c r="B42" s="5752" t="s">
        <v>5544</v>
      </c>
      <c r="C42" s="5780" t="s">
        <v>5609</v>
      </c>
      <c r="D42" s="5805" t="s">
        <v>5609</v>
      </c>
      <c r="E42" s="5806"/>
      <c r="F42" s="5774">
        <v>0</v>
      </c>
      <c r="G42" s="5824">
        <v>0</v>
      </c>
      <c r="H42" s="5807"/>
      <c r="I42" s="5808">
        <f>VLOOKUP(C42,'Data Products'!$A:$J,2,0)</f>
      </c>
      <c r="J42" s="5809">
        <f t="shared" si="23"/>
      </c>
      <c r="K42" s="5810">
        <v>45846</v>
      </c>
      <c r="L42" s="5760">
        <f t="shared" si="31"/>
      </c>
      <c r="M42" s="5756">
        <v>0</v>
      </c>
      <c r="N42" s="5756">
        <v>28</v>
      </c>
      <c r="O42" s="5756"/>
      <c r="P42" s="5756"/>
      <c r="Q42" s="5825" t="s">
        <v>5606</v>
      </c>
      <c r="R42" s="5782"/>
      <c r="S42" s="5782"/>
      <c r="T42" s="5812"/>
      <c r="U42" s="5782"/>
      <c r="V42" s="5782"/>
      <c r="W42" s="5782"/>
      <c r="X42" s="5782"/>
      <c r="Y42" s="5782"/>
      <c r="Z42" s="5782"/>
      <c r="AA42" s="5782"/>
      <c r="AB42" s="5813">
        <f t="shared" si="2"/>
      </c>
      <c r="AC42" s="5826">
        <f t="shared" si="7"/>
      </c>
      <c r="AD42" s="5763">
        <f t="shared" si="11"/>
      </c>
      <c r="AE42" s="5827">
        <f t="shared" si="16"/>
      </c>
      <c r="AF42" s="5814">
        <f>VLOOKUP(C42,'Data Products'!$A:$J,10,0)</f>
      </c>
      <c r="AG42" s="5815">
        <f t="shared" si="19"/>
      </c>
      <c r="AH42" s="5766">
        <f t="shared" si="26"/>
      </c>
      <c r="AI42" s="5819"/>
      <c r="AJ42" s="5822"/>
      <c r="AK42" s="5770"/>
      <c r="AL42" s="5769"/>
      <c r="AM42" s="5770"/>
      <c r="AN42" s="5770"/>
    </row>
    <row customHeight="true" hidden="true" ht="18" r="43">
      <c r="A43" s="5804">
        <v>8</v>
      </c>
      <c r="B43" s="5752" t="s">
        <v>5544</v>
      </c>
      <c r="C43" s="5804" t="s">
        <v>5610</v>
      </c>
      <c r="D43" s="5818"/>
      <c r="E43" s="5777"/>
      <c r="F43" s="5756">
        <v>0</v>
      </c>
      <c r="G43" s="5771">
        <v>0</v>
      </c>
      <c r="H43" s="5807"/>
      <c r="I43" s="5808">
        <f>VLOOKUP(C43,'Data Products'!$A:$J,2,0)</f>
      </c>
      <c r="J43" s="5809">
        <f t="shared" si="23"/>
      </c>
      <c r="K43" s="5810">
        <v>45847</v>
      </c>
      <c r="L43" s="5760">
        <f t="shared" si="31"/>
      </c>
      <c r="M43" s="5756">
        <v>0</v>
      </c>
      <c r="N43" s="5756">
        <v>0</v>
      </c>
      <c r="O43" s="5756"/>
      <c r="P43" s="5756"/>
      <c r="Q43" s="5752" t="s">
        <v>5606</v>
      </c>
      <c r="R43" s="5782"/>
      <c r="S43" s="5782"/>
      <c r="T43" s="5812"/>
      <c r="U43" s="5782"/>
      <c r="V43" s="5782"/>
      <c r="W43" s="5782"/>
      <c r="X43" s="5782"/>
      <c r="Y43" s="5782"/>
      <c r="Z43" s="5782"/>
      <c r="AA43" s="5782"/>
      <c r="AB43" s="5813">
        <f t="shared" si="2"/>
      </c>
      <c r="AC43" s="5772">
        <f t="shared" si="7"/>
      </c>
      <c r="AD43" s="5763">
        <f t="shared" si="11"/>
      </c>
      <c r="AE43" s="5773">
        <f t="shared" si="16"/>
      </c>
      <c r="AF43" s="5814">
        <f>VLOOKUP(C43,'Data Products'!$A:$J,10,0)</f>
      </c>
      <c r="AG43" s="5815">
        <f t="shared" si="19"/>
      </c>
      <c r="AH43" s="5766">
        <f t="shared" si="26"/>
      </c>
      <c r="AI43" s="5819"/>
      <c r="AJ43" s="5822"/>
      <c r="AK43" s="5770"/>
      <c r="AL43" s="5769"/>
      <c r="AM43" s="5770"/>
      <c r="AN43" s="5770"/>
    </row>
    <row customHeight="true" hidden="true" ht="18" r="44">
      <c r="A44" s="5804">
        <v>9</v>
      </c>
      <c r="B44" s="5752" t="s">
        <v>5544</v>
      </c>
      <c r="C44" s="5804" t="s">
        <v>5611</v>
      </c>
      <c r="D44" s="5818"/>
      <c r="E44" s="5777"/>
      <c r="F44" s="5756">
        <v>0</v>
      </c>
      <c r="G44" s="5771">
        <v>0</v>
      </c>
      <c r="H44" s="5807"/>
      <c r="I44" s="5808">
        <f>VLOOKUP(C44,'Data Products'!$A:$J,2,0)</f>
      </c>
      <c r="J44" s="5809">
        <f t="shared" si="23"/>
      </c>
      <c r="K44" s="5810">
        <v>45848</v>
      </c>
      <c r="L44" s="5760">
        <f t="shared" si="31"/>
      </c>
      <c r="M44" s="5756">
        <v>0</v>
      </c>
      <c r="N44" s="5756">
        <v>0</v>
      </c>
      <c r="O44" s="5756"/>
      <c r="P44" s="5756"/>
      <c r="Q44" s="5752" t="s">
        <v>5606</v>
      </c>
      <c r="R44" s="5782"/>
      <c r="S44" s="5782"/>
      <c r="T44" s="5812"/>
      <c r="U44" s="5782"/>
      <c r="V44" s="5782"/>
      <c r="W44" s="5782"/>
      <c r="X44" s="5782"/>
      <c r="Y44" s="5782"/>
      <c r="Z44" s="5782"/>
      <c r="AA44" s="5782"/>
      <c r="AB44" s="5813">
        <f t="shared" si="2"/>
      </c>
      <c r="AC44" s="5775">
        <f t="shared" si="7"/>
      </c>
      <c r="AD44" s="5763">
        <f t="shared" si="11"/>
      </c>
      <c r="AE44" s="5776">
        <f t="shared" si="16"/>
      </c>
      <c r="AF44" s="5814">
        <f>VLOOKUP(C44,'Data Products'!$A:$J,10,0)</f>
      </c>
      <c r="AG44" s="5815">
        <f t="shared" si="19"/>
      </c>
      <c r="AH44" s="5766">
        <f t="shared" si="26"/>
      </c>
      <c r="AI44" s="5819"/>
      <c r="AJ44" s="5822"/>
      <c r="AK44" s="5770"/>
      <c r="AL44" s="5769"/>
      <c r="AM44" s="5770"/>
      <c r="AN44" s="5770"/>
    </row>
    <row customHeight="true" hidden="true" ht="18" r="45">
      <c r="A45" s="5804">
        <v>10</v>
      </c>
      <c r="B45" s="5752" t="s">
        <v>5544</v>
      </c>
      <c r="C45" s="5804" t="s">
        <v>5612</v>
      </c>
      <c r="D45" s="5818"/>
      <c r="E45" s="5777"/>
      <c r="F45" s="5756">
        <v>0</v>
      </c>
      <c r="G45" s="5771">
        <v>0</v>
      </c>
      <c r="H45" s="5807"/>
      <c r="I45" s="5808">
        <f>VLOOKUP(C45,'Data Products'!$A:$J,2,0)</f>
      </c>
      <c r="J45" s="5809">
        <f t="shared" si="23"/>
      </c>
      <c r="K45" s="5810">
        <v>45849</v>
      </c>
      <c r="L45" s="5760">
        <f t="shared" si="31"/>
      </c>
      <c r="M45" s="5756">
        <v>0</v>
      </c>
      <c r="N45" s="5756">
        <v>0</v>
      </c>
      <c r="O45" s="5756"/>
      <c r="P45" s="5756"/>
      <c r="Q45" s="5752" t="s">
        <v>5606</v>
      </c>
      <c r="R45" s="5782"/>
      <c r="S45" s="5782"/>
      <c r="T45" s="5812"/>
      <c r="U45" s="5782"/>
      <c r="V45" s="5782"/>
      <c r="W45" s="5782"/>
      <c r="X45" s="5782"/>
      <c r="Y45" s="5782"/>
      <c r="Z45" s="5782"/>
      <c r="AA45" s="5782"/>
      <c r="AB45" s="5813">
        <f t="shared" si="2"/>
      </c>
      <c r="AC45" s="5772">
        <f t="shared" si="7"/>
      </c>
      <c r="AD45" s="5763">
        <f t="shared" si="11"/>
      </c>
      <c r="AE45" s="5773">
        <f t="shared" si="16"/>
      </c>
      <c r="AF45" s="5814">
        <f>VLOOKUP(C45,'Data Products'!$A:$J,10,0)</f>
      </c>
      <c r="AG45" s="5815">
        <f t="shared" si="19"/>
      </c>
      <c r="AH45" s="5766">
        <f t="shared" si="26"/>
      </c>
      <c r="AI45" s="5819"/>
      <c r="AJ45" s="5822"/>
      <c r="AK45" s="5770">
        <v>150</v>
      </c>
      <c r="AL45" s="5769"/>
      <c r="AM45" s="5770"/>
      <c r="AN45" s="5770"/>
    </row>
    <row customHeight="true" hidden="true" ht="18" r="46">
      <c r="A46" s="5804">
        <v>11</v>
      </c>
      <c r="B46" s="5752" t="s">
        <v>5557</v>
      </c>
      <c r="C46" s="5804" t="s">
        <v>5613</v>
      </c>
      <c r="D46" s="5818"/>
      <c r="E46" s="5777"/>
      <c r="F46" s="5756">
        <v>0</v>
      </c>
      <c r="G46" s="5771">
        <v>0</v>
      </c>
      <c r="H46" s="5807"/>
      <c r="I46" s="5808">
        <f>VLOOKUP(C46,'Data Products'!$A:$J,2,0)</f>
      </c>
      <c r="J46" s="5809">
        <f t="shared" si="23"/>
      </c>
      <c r="K46" s="5810">
        <v>45850</v>
      </c>
      <c r="L46" s="5760">
        <f t="shared" si="31"/>
      </c>
      <c r="M46" s="5756">
        <v>0</v>
      </c>
      <c r="N46" s="5756">
        <v>0</v>
      </c>
      <c r="O46" s="5756"/>
      <c r="P46" s="5756"/>
      <c r="Q46" s="5752" t="s">
        <v>5606</v>
      </c>
      <c r="R46" s="5782"/>
      <c r="S46" s="5782"/>
      <c r="T46" s="5812"/>
      <c r="U46" s="5782"/>
      <c r="V46" s="5782"/>
      <c r="W46" s="5782"/>
      <c r="X46" s="5782"/>
      <c r="Y46" s="5782"/>
      <c r="Z46" s="5782"/>
      <c r="AA46" s="5782"/>
      <c r="AB46" s="5813">
        <f t="shared" si="2"/>
      </c>
      <c r="AC46" s="5826">
        <f t="shared" si="7"/>
      </c>
      <c r="AD46" s="5763">
        <f t="shared" si="11"/>
      </c>
      <c r="AE46" s="5827">
        <f t="shared" si="16"/>
      </c>
      <c r="AF46" s="5814">
        <f>VLOOKUP(C46,'Data Products'!$A:$J,10,0)</f>
      </c>
      <c r="AG46" s="5815">
        <f t="shared" si="19"/>
      </c>
      <c r="AH46" s="5766">
        <f t="shared" si="26"/>
      </c>
      <c r="AI46" s="5819"/>
      <c r="AJ46" s="5822"/>
      <c r="AK46" s="5770"/>
      <c r="AL46" s="5769"/>
      <c r="AM46" s="5770"/>
      <c r="AN46" s="5770"/>
    </row>
    <row customHeight="true" hidden="true" ht="18" r="47">
      <c r="A47" s="5804">
        <v>12</v>
      </c>
      <c r="B47" s="5752" t="s">
        <v>5544</v>
      </c>
      <c r="C47" s="5804" t="s">
        <v>5614</v>
      </c>
      <c r="D47" s="5805" t="s">
        <v>5615</v>
      </c>
      <c r="E47" s="5806"/>
      <c r="F47" s="5756">
        <v>0</v>
      </c>
      <c r="G47" s="5771">
        <v>0</v>
      </c>
      <c r="H47" s="5807"/>
      <c r="I47" s="5808">
        <f>VLOOKUP(C47,'Data Products'!$A:$J,2,0)</f>
      </c>
      <c r="J47" s="5809">
        <f t="shared" si="23"/>
      </c>
      <c r="K47" s="5810">
        <v>45851</v>
      </c>
      <c r="L47" s="5760">
        <f t="shared" si="31"/>
      </c>
      <c r="M47" s="5756">
        <v>3</v>
      </c>
      <c r="N47" s="5756">
        <v>71</v>
      </c>
      <c r="O47" s="5756"/>
      <c r="P47" s="5756"/>
      <c r="Q47" s="5752" t="s">
        <v>5606</v>
      </c>
      <c r="R47" s="5782"/>
      <c r="S47" s="5782"/>
      <c r="T47" s="5812"/>
      <c r="U47" s="5782"/>
      <c r="V47" s="5782"/>
      <c r="W47" s="5782"/>
      <c r="X47" s="5782"/>
      <c r="Y47" s="5782"/>
      <c r="Z47" s="5782"/>
      <c r="AA47" s="5782"/>
      <c r="AB47" s="5813">
        <f t="shared" si="2"/>
      </c>
      <c r="AC47" s="5826">
        <f t="shared" si="7"/>
      </c>
      <c r="AD47" s="5763">
        <f t="shared" si="11"/>
      </c>
      <c r="AE47" s="5827">
        <f t="shared" si="16"/>
      </c>
      <c r="AF47" s="5814">
        <f>VLOOKUP(C47,'Data Products'!$A:$J,10,0)</f>
      </c>
      <c r="AG47" s="5815">
        <f t="shared" si="19"/>
      </c>
      <c r="AH47" s="5766">
        <f t="shared" si="26"/>
      </c>
      <c r="AI47" s="5819"/>
      <c r="AJ47" s="5822"/>
      <c r="AK47" s="5770"/>
      <c r="AL47" s="5769"/>
      <c r="AM47" s="5770"/>
      <c r="AN47" s="5770"/>
    </row>
    <row customHeight="true" hidden="true" ht="18" r="48">
      <c r="A48" s="5804">
        <v>13</v>
      </c>
      <c r="B48" s="5752" t="s">
        <v>5544</v>
      </c>
      <c r="C48" s="5804" t="s">
        <v>5616</v>
      </c>
      <c r="D48" s="5818"/>
      <c r="E48" s="5777"/>
      <c r="F48" s="5756">
        <v>0</v>
      </c>
      <c r="G48" s="5771">
        <v>0</v>
      </c>
      <c r="H48" s="5807"/>
      <c r="I48" s="5808">
        <f>VLOOKUP(C48,'Data Products'!$A:$J,2,0)</f>
      </c>
      <c r="J48" s="5809">
        <f t="shared" si="23"/>
      </c>
      <c r="K48" s="5810">
        <v>45852</v>
      </c>
      <c r="L48" s="5760">
        <f t="shared" si="31"/>
      </c>
      <c r="M48" s="5756">
        <v>0</v>
      </c>
      <c r="N48" s="5756">
        <v>0</v>
      </c>
      <c r="O48" s="5756"/>
      <c r="P48" s="5756"/>
      <c r="Q48" s="5752" t="s">
        <v>5606</v>
      </c>
      <c r="R48" s="5782"/>
      <c r="S48" s="5782"/>
      <c r="T48" s="5812"/>
      <c r="U48" s="5782"/>
      <c r="V48" s="5782"/>
      <c r="W48" s="5782"/>
      <c r="X48" s="5782"/>
      <c r="Y48" s="5782"/>
      <c r="Z48" s="5782"/>
      <c r="AA48" s="5782"/>
      <c r="AB48" s="5813">
        <f t="shared" si="2"/>
      </c>
      <c r="AC48" s="5772">
        <f t="shared" si="7"/>
      </c>
      <c r="AD48" s="5763">
        <f t="shared" si="11"/>
      </c>
      <c r="AE48" s="5773">
        <f t="shared" si="16"/>
      </c>
      <c r="AF48" s="5814">
        <f>VLOOKUP(C48,'Data Products'!$A:$J,10,0)</f>
      </c>
      <c r="AG48" s="5815">
        <f t="shared" si="19"/>
      </c>
      <c r="AH48" s="5766">
        <f t="shared" si="26"/>
      </c>
      <c r="AI48" s="5819"/>
      <c r="AJ48" s="5822"/>
      <c r="AK48" s="5770"/>
      <c r="AL48" s="5769"/>
      <c r="AM48" s="5770"/>
      <c r="AN48" s="5770"/>
    </row>
    <row customHeight="true" hidden="true" ht="18" r="49">
      <c r="A49" s="5804">
        <v>14</v>
      </c>
      <c r="B49" s="5752" t="s">
        <v>5557</v>
      </c>
      <c r="C49" s="5804" t="s">
        <v>5617</v>
      </c>
      <c r="D49" s="5805" t="s">
        <v>5618</v>
      </c>
      <c r="E49" s="5806"/>
      <c r="F49" s="5756">
        <v>0</v>
      </c>
      <c r="G49" s="5771">
        <v>0</v>
      </c>
      <c r="H49" s="5807"/>
      <c r="I49" s="5808">
        <f>VLOOKUP(C49,'Data Products'!$A:$J,2,0)</f>
      </c>
      <c r="J49" s="5809">
        <f t="shared" si="23"/>
      </c>
      <c r="K49" s="5810">
        <v>45853</v>
      </c>
      <c r="L49" s="5760">
        <f t="shared" si="31"/>
      </c>
      <c r="M49" s="5756">
        <v>0</v>
      </c>
      <c r="N49" s="5756">
        <v>11</v>
      </c>
      <c r="O49" s="5756"/>
      <c r="P49" s="5756"/>
      <c r="Q49" s="5752" t="s">
        <v>5606</v>
      </c>
      <c r="R49" s="5782"/>
      <c r="S49" s="5782"/>
      <c r="T49" s="5812"/>
      <c r="U49" s="5782"/>
      <c r="V49" s="5782"/>
      <c r="W49" s="5782"/>
      <c r="X49" s="5782"/>
      <c r="Y49" s="5782"/>
      <c r="Z49" s="5782"/>
      <c r="AA49" s="5782"/>
      <c r="AB49" s="5813">
        <f t="shared" si="2"/>
      </c>
      <c r="AC49" s="5826">
        <f t="shared" si="7"/>
      </c>
      <c r="AD49" s="5763">
        <f t="shared" si="11"/>
      </c>
      <c r="AE49" s="5827">
        <f t="shared" si="16"/>
      </c>
      <c r="AF49" s="5814">
        <f>VLOOKUP(C49,'Data Products'!$A:$J,10,0)</f>
      </c>
      <c r="AG49" s="5815">
        <f t="shared" si="19"/>
      </c>
      <c r="AH49" s="5766">
        <f t="shared" si="26"/>
      </c>
      <c r="AI49" s="5819"/>
      <c r="AJ49" s="5822"/>
      <c r="AK49" s="5770"/>
      <c r="AL49" s="5769"/>
      <c r="AM49" s="5770"/>
      <c r="AN49" s="5770"/>
    </row>
    <row customHeight="true" hidden="true" ht="18" r="50">
      <c r="A50" s="5804">
        <v>15</v>
      </c>
      <c r="B50" s="5752" t="s">
        <v>5557</v>
      </c>
      <c r="C50" s="5804" t="s">
        <v>5619</v>
      </c>
      <c r="D50" s="5818"/>
      <c r="E50" s="5777"/>
      <c r="F50" s="5756">
        <v>0</v>
      </c>
      <c r="G50" s="5771">
        <v>0</v>
      </c>
      <c r="H50" s="5807"/>
      <c r="I50" s="5808">
        <f>VLOOKUP(C50,'Data Products'!$A:$J,2,0)</f>
      </c>
      <c r="J50" s="5809">
        <f t="shared" si="23"/>
      </c>
      <c r="K50" s="5810">
        <v>45854</v>
      </c>
      <c r="L50" s="5760">
        <f t="shared" si="31"/>
      </c>
      <c r="M50" s="5756">
        <v>0</v>
      </c>
      <c r="N50" s="5756">
        <v>0</v>
      </c>
      <c r="O50" s="5756"/>
      <c r="P50" s="5756"/>
      <c r="Q50" s="5752" t="s">
        <v>5606</v>
      </c>
      <c r="R50" s="5782"/>
      <c r="S50" s="5782"/>
      <c r="T50" s="5812"/>
      <c r="U50" s="5782"/>
      <c r="V50" s="5782"/>
      <c r="W50" s="5782"/>
      <c r="X50" s="5782"/>
      <c r="Y50" s="5782"/>
      <c r="Z50" s="5782"/>
      <c r="AA50" s="5782"/>
      <c r="AB50" s="5813">
        <f t="shared" si="2"/>
      </c>
      <c r="AC50" s="5826">
        <f t="shared" si="7"/>
      </c>
      <c r="AD50" s="5763">
        <f t="shared" si="11"/>
      </c>
      <c r="AE50" s="5827">
        <f t="shared" si="16"/>
      </c>
      <c r="AF50" s="5814">
        <f>VLOOKUP(C50,'Data Products'!$A:$J,10,0)</f>
      </c>
      <c r="AG50" s="5815">
        <f t="shared" si="19"/>
      </c>
      <c r="AH50" s="5766">
        <f t="shared" si="26"/>
      </c>
      <c r="AI50" s="5819"/>
      <c r="AJ50" s="5822"/>
      <c r="AK50" s="5770">
        <v>340</v>
      </c>
      <c r="AL50" s="5769"/>
      <c r="AM50" s="5770"/>
      <c r="AN50" s="5770"/>
    </row>
    <row customHeight="true" hidden="true" ht="18" r="51">
      <c r="A51" s="5804">
        <v>16</v>
      </c>
      <c r="B51" s="5752" t="s">
        <v>5557</v>
      </c>
      <c r="C51" s="5804" t="s">
        <v>5620</v>
      </c>
      <c r="D51" s="5818"/>
      <c r="E51" s="5777"/>
      <c r="F51" s="5756">
        <v>0</v>
      </c>
      <c r="G51" s="5771">
        <v>0</v>
      </c>
      <c r="H51" s="5807"/>
      <c r="I51" s="5808">
        <f>VLOOKUP(C51,'Data Products'!$A:$J,2,0)</f>
      </c>
      <c r="J51" s="5809">
        <f t="shared" si="23"/>
      </c>
      <c r="K51" s="5810">
        <v>45855</v>
      </c>
      <c r="L51" s="5760">
        <f t="shared" si="31"/>
      </c>
      <c r="M51" s="5756">
        <v>0</v>
      </c>
      <c r="N51" s="5756">
        <v>0</v>
      </c>
      <c r="O51" s="5756"/>
      <c r="P51" s="5756"/>
      <c r="Q51" s="5752" t="s">
        <v>5621</v>
      </c>
      <c r="R51" s="5782"/>
      <c r="S51" s="5782"/>
      <c r="T51" s="5812"/>
      <c r="U51" s="5782"/>
      <c r="V51" s="5782"/>
      <c r="W51" s="5782"/>
      <c r="X51" s="5782"/>
      <c r="Y51" s="5782"/>
      <c r="Z51" s="5782"/>
      <c r="AA51" s="5782"/>
      <c r="AB51" s="5813">
        <f t="shared" si="2"/>
      </c>
      <c r="AC51" s="5772">
        <f t="shared" si="7"/>
      </c>
      <c r="AD51" s="5763">
        <f t="shared" si="11"/>
      </c>
      <c r="AE51" s="5773">
        <f t="shared" si="16"/>
      </c>
      <c r="AF51" s="5814">
        <f>VLOOKUP(C51,'Data Products'!$A:$J,10,0)</f>
      </c>
      <c r="AG51" s="5815">
        <f t="shared" si="19"/>
      </c>
      <c r="AH51" s="5766">
        <f t="shared" si="26"/>
      </c>
      <c r="AI51" s="5819"/>
      <c r="AJ51" s="5822"/>
      <c r="AK51" s="5770"/>
      <c r="AL51" s="5769"/>
      <c r="AM51" s="5770"/>
      <c r="AN51" s="5770"/>
    </row>
    <row customHeight="true" hidden="true" ht="18" r="52">
      <c r="A52" s="5804">
        <v>17</v>
      </c>
      <c r="B52" s="5752" t="s">
        <v>5557</v>
      </c>
      <c r="C52" s="5804" t="s">
        <v>5622</v>
      </c>
      <c r="D52" s="5818"/>
      <c r="E52" s="5777"/>
      <c r="F52" s="5756">
        <v>0</v>
      </c>
      <c r="G52" s="5771">
        <v>0</v>
      </c>
      <c r="H52" s="5807"/>
      <c r="I52" s="5808">
        <f>VLOOKUP(C52,'Data Products'!$A:$J,2,0)</f>
      </c>
      <c r="J52" s="5809">
        <f t="shared" si="23"/>
      </c>
      <c r="K52" s="5810">
        <v>45856</v>
      </c>
      <c r="L52" s="5760">
        <f t="shared" si="31"/>
      </c>
      <c r="M52" s="5756">
        <v>0</v>
      </c>
      <c r="N52" s="5756">
        <v>1</v>
      </c>
      <c r="O52" s="5756"/>
      <c r="P52" s="5756"/>
      <c r="Q52" s="5752" t="s">
        <v>5621</v>
      </c>
      <c r="R52" s="5782"/>
      <c r="S52" s="5782"/>
      <c r="T52" s="5812"/>
      <c r="U52" s="5782"/>
      <c r="V52" s="5782"/>
      <c r="W52" s="5782"/>
      <c r="X52" s="5782"/>
      <c r="Y52" s="5782"/>
      <c r="Z52" s="5782"/>
      <c r="AA52" s="5782"/>
      <c r="AB52" s="5813">
        <f t="shared" si="2"/>
      </c>
      <c r="AC52" s="5775">
        <f t="shared" si="7"/>
      </c>
      <c r="AD52" s="5763">
        <f t="shared" si="11"/>
      </c>
      <c r="AE52" s="5776">
        <f t="shared" si="16"/>
      </c>
      <c r="AF52" s="5814">
        <f>VLOOKUP(C52,'Data Products'!$A:$J,10,0)</f>
      </c>
      <c r="AG52" s="5815">
        <f t="shared" si="19"/>
      </c>
      <c r="AH52" s="5766">
        <f t="shared" si="26"/>
      </c>
      <c r="AI52" s="5819"/>
      <c r="AJ52" s="5822"/>
      <c r="AK52" s="5770">
        <v>3620</v>
      </c>
      <c r="AL52" s="5769"/>
      <c r="AM52" s="5770"/>
      <c r="AN52" s="5770"/>
    </row>
    <row customHeight="true" hidden="true" ht="18" r="53">
      <c r="A53" s="5804">
        <v>18</v>
      </c>
      <c r="B53" s="5752" t="s">
        <v>5557</v>
      </c>
      <c r="C53" s="5804" t="s">
        <v>5623</v>
      </c>
      <c r="D53" s="5818"/>
      <c r="E53" s="5777"/>
      <c r="F53" s="5756">
        <v>0</v>
      </c>
      <c r="G53" s="5771">
        <v>0</v>
      </c>
      <c r="H53" s="5807"/>
      <c r="I53" s="5808">
        <f>VLOOKUP(C53,'Data Products'!$A:$J,2,0)</f>
      </c>
      <c r="J53" s="5809">
        <f t="shared" si="23"/>
      </c>
      <c r="K53" s="5810">
        <v>45857</v>
      </c>
      <c r="L53" s="5760">
        <f t="shared" si="31"/>
      </c>
      <c r="M53" s="5756">
        <v>0</v>
      </c>
      <c r="N53" s="5756">
        <v>0</v>
      </c>
      <c r="O53" s="5756"/>
      <c r="P53" s="5756"/>
      <c r="Q53" s="5752" t="s">
        <v>5621</v>
      </c>
      <c r="R53" s="5782"/>
      <c r="S53" s="5782"/>
      <c r="T53" s="5812"/>
      <c r="U53" s="5782"/>
      <c r="V53" s="5782"/>
      <c r="W53" s="5782"/>
      <c r="X53" s="5782"/>
      <c r="Y53" s="5782"/>
      <c r="Z53" s="5782"/>
      <c r="AA53" s="5782"/>
      <c r="AB53" s="5813">
        <f t="shared" si="2"/>
      </c>
      <c r="AC53" s="5772">
        <f t="shared" si="7"/>
      </c>
      <c r="AD53" s="5763">
        <f t="shared" si="11"/>
      </c>
      <c r="AE53" s="5773">
        <f t="shared" si="16"/>
      </c>
      <c r="AF53" s="5814">
        <f>VLOOKUP(C53,'Data Products'!$A:$J,10,0)</f>
      </c>
      <c r="AG53" s="5815">
        <f t="shared" si="19"/>
      </c>
      <c r="AH53" s="5766">
        <f t="shared" si="26"/>
      </c>
      <c r="AI53" s="5819"/>
      <c r="AJ53" s="5822"/>
      <c r="AK53" s="5770"/>
      <c r="AL53" s="5769"/>
      <c r="AM53" s="5770"/>
      <c r="AN53" s="5770"/>
    </row>
    <row r="54">
      <c r="A54" s="5804">
        <v>19</v>
      </c>
      <c r="B54" s="5752" t="s">
        <v>5538</v>
      </c>
      <c r="C54" s="5804" t="s">
        <v>5624</v>
      </c>
      <c r="D54" s="5828" t="s">
        <v>5625</v>
      </c>
      <c r="E54" s="5828" t="s">
        <v>5625</v>
      </c>
      <c r="F54" s="5756">
        <v>3</v>
      </c>
      <c r="G54" s="5771">
        <v>3</v>
      </c>
      <c r="H54" s="5807"/>
      <c r="I54" s="5808">
        <f>VLOOKUP(C54,'Data Products'!$A:$J,2,0)</f>
      </c>
      <c r="J54" s="5809">
        <f t="shared" si="23"/>
      </c>
      <c r="K54" s="5810">
        <v>45858</v>
      </c>
      <c r="L54" s="5760">
        <f t="shared" si="31"/>
      </c>
      <c r="M54" s="5756">
        <v>0</v>
      </c>
      <c r="N54" s="5756">
        <v>90</v>
      </c>
      <c r="O54" s="5756"/>
      <c r="P54" s="5756"/>
      <c r="Q54" s="5752" t="s">
        <v>5626</v>
      </c>
      <c r="R54" s="5782"/>
      <c r="S54" s="5782"/>
      <c r="T54" s="5812"/>
      <c r="U54" s="5782"/>
      <c r="V54" s="5782"/>
      <c r="W54" s="5782"/>
      <c r="X54" s="5782"/>
      <c r="Y54" s="5782"/>
      <c r="Z54" s="5782"/>
      <c r="AA54" s="5782"/>
      <c r="AB54" s="5813">
        <f t="shared" si="2"/>
      </c>
      <c r="AC54" s="5775">
        <f t="shared" si="7"/>
      </c>
      <c r="AD54" s="5763">
        <f t="shared" si="11"/>
      </c>
      <c r="AE54" s="5776">
        <f t="shared" si="16"/>
      </c>
      <c r="AF54" s="5814">
        <f>VLOOKUP(C54,'Data Products'!$A:$J,10,0)</f>
      </c>
      <c r="AG54" s="5815">
        <f t="shared" si="19"/>
      </c>
      <c r="AH54" s="5766">
        <f t="shared" si="26"/>
      </c>
      <c r="AI54" s="5816" t="s">
        <v>5627</v>
      </c>
      <c r="AJ54" s="5822"/>
      <c r="AK54" s="5770"/>
      <c r="AL54" s="5769"/>
      <c r="AM54" s="5770"/>
      <c r="AN54" s="5770"/>
    </row>
    <row customHeight="true" hidden="true" ht="18" r="55">
      <c r="A55" s="5804">
        <v>20</v>
      </c>
      <c r="B55" s="5752" t="s">
        <v>5557</v>
      </c>
      <c r="C55" s="5804" t="s">
        <v>5628</v>
      </c>
      <c r="D55" s="5828" t="s">
        <v>5629</v>
      </c>
      <c r="E55" s="5828" t="s">
        <v>5629</v>
      </c>
      <c r="F55" s="5756">
        <v>0</v>
      </c>
      <c r="G55" s="5771">
        <v>0</v>
      </c>
      <c r="H55" s="5807"/>
      <c r="I55" s="5808">
        <f>VLOOKUP(C55,'Data Products'!$A:$J,2,0)</f>
      </c>
      <c r="J55" s="5809">
        <f t="shared" si="23"/>
      </c>
      <c r="K55" s="5810">
        <v>45859</v>
      </c>
      <c r="L55" s="5760">
        <f t="shared" si="31"/>
      </c>
      <c r="M55" s="5756">
        <v>0</v>
      </c>
      <c r="N55" s="5756">
        <v>150</v>
      </c>
      <c r="O55" s="5756"/>
      <c r="P55" s="5756"/>
      <c r="Q55" s="5752" t="s">
        <v>5626</v>
      </c>
      <c r="R55" s="5782"/>
      <c r="S55" s="5782"/>
      <c r="T55" s="5812"/>
      <c r="U55" s="5782"/>
      <c r="V55" s="5782"/>
      <c r="W55" s="5782"/>
      <c r="X55" s="5782"/>
      <c r="Y55" s="5782"/>
      <c r="Z55" s="5782"/>
      <c r="AA55" s="5782"/>
      <c r="AB55" s="5813">
        <f t="shared" si="2"/>
      </c>
      <c r="AC55" s="5775">
        <f t="shared" si="7"/>
      </c>
      <c r="AD55" s="5763">
        <f t="shared" si="11"/>
      </c>
      <c r="AE55" s="5776">
        <f t="shared" si="16"/>
      </c>
      <c r="AF55" s="5814">
        <f>VLOOKUP(C55,'Data Products'!$A:$J,10,0)</f>
      </c>
      <c r="AG55" s="5815">
        <f t="shared" si="19"/>
      </c>
      <c r="AH55" s="5766">
        <f t="shared" si="26"/>
      </c>
      <c r="AI55" s="5816" t="s">
        <v>5630</v>
      </c>
      <c r="AJ55" s="5822"/>
      <c r="AK55" s="5770"/>
      <c r="AL55" s="5769"/>
      <c r="AM55" s="5770"/>
      <c r="AN55" s="5770"/>
    </row>
    <row customHeight="true" hidden="true" ht="18" r="56">
      <c r="A56" s="5804">
        <v>21</v>
      </c>
      <c r="B56" s="5752" t="s">
        <v>5557</v>
      </c>
      <c r="C56" s="5804" t="s">
        <v>5631</v>
      </c>
      <c r="D56" s="5828" t="s">
        <v>5632</v>
      </c>
      <c r="E56" s="5828" t="s">
        <v>5632</v>
      </c>
      <c r="F56" s="5756">
        <v>0</v>
      </c>
      <c r="G56" s="5771">
        <v>0</v>
      </c>
      <c r="H56" s="5807"/>
      <c r="I56" s="5808">
        <f>VLOOKUP(C56,'Data Products'!$A:$J,2,0)</f>
      </c>
      <c r="J56" s="5809">
        <f t="shared" si="23"/>
      </c>
      <c r="K56" s="5810">
        <v>45860</v>
      </c>
      <c r="L56" s="5760">
        <f t="shared" si="31"/>
      </c>
      <c r="M56" s="5756">
        <v>0</v>
      </c>
      <c r="N56" s="5756">
        <v>1</v>
      </c>
      <c r="O56" s="5756"/>
      <c r="P56" s="5756"/>
      <c r="Q56" s="5752" t="s">
        <v>5633</v>
      </c>
      <c r="R56" s="5782"/>
      <c r="S56" s="5782"/>
      <c r="T56" s="5812"/>
      <c r="U56" s="5782"/>
      <c r="V56" s="5782"/>
      <c r="W56" s="5782"/>
      <c r="X56" s="5782"/>
      <c r="Y56" s="5782"/>
      <c r="Z56" s="5782"/>
      <c r="AA56" s="5782"/>
      <c r="AB56" s="5813">
        <f t="shared" si="2"/>
      </c>
      <c r="AC56" s="5775">
        <f t="shared" si="7"/>
      </c>
      <c r="AD56" s="5763">
        <f t="shared" si="11"/>
      </c>
      <c r="AE56" s="5776">
        <f t="shared" si="16"/>
      </c>
      <c r="AF56" s="5814">
        <f>VLOOKUP(C56,'Data Products'!$A:$J,10,0)</f>
      </c>
      <c r="AG56" s="5815">
        <f t="shared" si="19"/>
      </c>
      <c r="AH56" s="5766">
        <f t="shared" si="26"/>
      </c>
      <c r="AI56" s="5819"/>
      <c r="AJ56" s="5822"/>
      <c r="AK56" s="5770"/>
      <c r="AL56" s="5769"/>
      <c r="AM56" s="5770"/>
      <c r="AN56" s="5770"/>
    </row>
    <row customHeight="true" hidden="true" ht="18" r="57">
      <c r="A57" s="5804">
        <v>22</v>
      </c>
      <c r="B57" s="5752" t="s">
        <v>5544</v>
      </c>
      <c r="C57" s="5804" t="s">
        <v>5632</v>
      </c>
      <c r="D57" s="5828" t="s">
        <v>5632</v>
      </c>
      <c r="E57" s="5828" t="s">
        <v>5632</v>
      </c>
      <c r="F57" s="5774">
        <v>0</v>
      </c>
      <c r="G57" s="5824">
        <v>0</v>
      </c>
      <c r="H57" s="5807"/>
      <c r="I57" s="5808">
        <f>VLOOKUP(C57,'Data Products'!$A:$J,2,0)</f>
      </c>
      <c r="J57" s="5809">
        <f t="shared" si="23"/>
      </c>
      <c r="K57" s="5810">
        <v>45861</v>
      </c>
      <c r="L57" s="5760">
        <f t="shared" si="31"/>
      </c>
      <c r="M57" s="5756">
        <v>184</v>
      </c>
      <c r="N57" s="5774">
        <v>3435</v>
      </c>
      <c r="O57" s="5756"/>
      <c r="P57" s="5756"/>
      <c r="Q57" s="5752" t="s">
        <v>5634</v>
      </c>
      <c r="R57" s="5782"/>
      <c r="S57" s="5782"/>
      <c r="T57" s="5812"/>
      <c r="U57" s="5782"/>
      <c r="V57" s="5782"/>
      <c r="W57" s="5782"/>
      <c r="X57" s="5782"/>
      <c r="Y57" s="5782"/>
      <c r="Z57" s="5782"/>
      <c r="AA57" s="5782"/>
      <c r="AB57" s="5813">
        <f t="shared" si="2"/>
      </c>
      <c r="AC57" s="5775">
        <f t="shared" si="7"/>
      </c>
      <c r="AD57" s="5763">
        <f t="shared" si="11"/>
      </c>
      <c r="AE57" s="5776">
        <f t="shared" si="16"/>
      </c>
      <c r="AF57" s="5814">
        <f>VLOOKUP(C57,'Data Products'!$A:$J,10,0)</f>
      </c>
      <c r="AG57" s="5815">
        <f t="shared" si="19"/>
      </c>
      <c r="AH57" s="5766"/>
      <c r="AI57" s="5816" t="s">
        <v>5635</v>
      </c>
      <c r="AJ57" s="5822"/>
      <c r="AK57" s="5770"/>
      <c r="AL57" s="5769"/>
      <c r="AM57" s="5770"/>
      <c r="AN57" s="5770"/>
    </row>
    <row customHeight="true" hidden="true" ht="18" r="58">
      <c r="A58" s="5804">
        <v>23</v>
      </c>
      <c r="B58" s="5752" t="s">
        <v>5557</v>
      </c>
      <c r="C58" s="5804" t="s">
        <v>5636</v>
      </c>
      <c r="D58" s="5829"/>
      <c r="E58" s="5829"/>
      <c r="F58" s="5756">
        <v>0</v>
      </c>
      <c r="G58" s="5771">
        <v>0</v>
      </c>
      <c r="H58" s="5807"/>
      <c r="I58" s="5808">
        <f>VLOOKUP(C58,'Data Products'!$A:$J,2,0)</f>
      </c>
      <c r="J58" s="5809">
        <f t="shared" si="23"/>
      </c>
      <c r="K58" s="5810">
        <v>45862</v>
      </c>
      <c r="L58" s="5760">
        <f t="shared" si="31"/>
      </c>
      <c r="M58" s="5756">
        <v>0</v>
      </c>
      <c r="N58" s="5756">
        <v>0</v>
      </c>
      <c r="O58" s="5756"/>
      <c r="P58" s="5756"/>
      <c r="Q58" s="5752" t="s">
        <v>5637</v>
      </c>
      <c r="R58" s="5782"/>
      <c r="S58" s="5782"/>
      <c r="T58" s="5812"/>
      <c r="U58" s="5782"/>
      <c r="V58" s="5782"/>
      <c r="W58" s="5782"/>
      <c r="X58" s="5782"/>
      <c r="Y58" s="5782"/>
      <c r="Z58" s="5782"/>
      <c r="AA58" s="5782"/>
      <c r="AB58" s="5813">
        <f t="shared" si="2"/>
      </c>
      <c r="AC58" s="5775">
        <f t="shared" si="7"/>
      </c>
      <c r="AD58" s="5763">
        <f t="shared" si="11"/>
      </c>
      <c r="AE58" s="5776">
        <f t="shared" si="16"/>
      </c>
      <c r="AF58" s="5814">
        <f>VLOOKUP(C58,'Data Products'!$A:$J,10,0)</f>
      </c>
      <c r="AG58" s="5815">
        <f t="shared" si="19"/>
      </c>
      <c r="AH58" s="5766">
        <f t="shared" ref="AH58:AH73" si="27">IF(J58&lt;=90,F58,0)</f>
      </c>
      <c r="AI58" s="5819"/>
      <c r="AJ58" s="5822"/>
      <c r="AK58" s="5770"/>
      <c r="AL58" s="5769"/>
      <c r="AM58" s="5770"/>
      <c r="AN58" s="5770"/>
    </row>
    <row customHeight="true" hidden="true" ht="18" r="59">
      <c r="A59" s="5804">
        <v>24</v>
      </c>
      <c r="B59" s="5752" t="s">
        <v>5557</v>
      </c>
      <c r="C59" s="5804" t="s">
        <v>5638</v>
      </c>
      <c r="D59" s="5829"/>
      <c r="E59" s="5829"/>
      <c r="F59" s="5756">
        <v>0</v>
      </c>
      <c r="G59" s="5771">
        <v>0</v>
      </c>
      <c r="H59" s="5807"/>
      <c r="I59" s="5808">
        <f>VLOOKUP(C59,'Data Products'!$A:$J,2,0)</f>
      </c>
      <c r="J59" s="5809">
        <f t="shared" si="23"/>
      </c>
      <c r="K59" s="5810">
        <v>45863</v>
      </c>
      <c r="L59" s="5760">
        <f t="shared" si="31"/>
      </c>
      <c r="M59" s="5756">
        <v>0</v>
      </c>
      <c r="N59" s="5756">
        <v>0</v>
      </c>
      <c r="O59" s="5756"/>
      <c r="P59" s="5756"/>
      <c r="Q59" s="5752" t="s">
        <v>5598</v>
      </c>
      <c r="R59" s="5782"/>
      <c r="S59" s="5782"/>
      <c r="T59" s="5812"/>
      <c r="U59" s="5782"/>
      <c r="V59" s="5782"/>
      <c r="W59" s="5782"/>
      <c r="X59" s="5782"/>
      <c r="Y59" s="5782"/>
      <c r="Z59" s="5782"/>
      <c r="AA59" s="5782"/>
      <c r="AB59" s="5813">
        <f t="shared" si="2"/>
      </c>
      <c r="AC59" s="5775">
        <f t="shared" si="7"/>
      </c>
      <c r="AD59" s="5763">
        <f t="shared" si="11"/>
      </c>
      <c r="AE59" s="5776">
        <f t="shared" si="16"/>
      </c>
      <c r="AF59" s="5814">
        <f>VLOOKUP(C59,'Data Products'!$A:$J,10,0)</f>
      </c>
      <c r="AG59" s="5815">
        <f t="shared" si="19"/>
      </c>
      <c r="AH59" s="5766">
        <f t="shared" si="27"/>
      </c>
      <c r="AI59" s="5819"/>
      <c r="AJ59" s="5822"/>
      <c r="AK59" s="5770"/>
      <c r="AL59" s="5769"/>
      <c r="AM59" s="5770"/>
      <c r="AN59" s="5770"/>
    </row>
    <row customHeight="true" hidden="true" ht="18" r="60">
      <c r="A60" s="5804">
        <v>25</v>
      </c>
      <c r="B60" s="5752" t="s">
        <v>5557</v>
      </c>
      <c r="C60" s="5804" t="s">
        <v>5639</v>
      </c>
      <c r="D60" s="5829"/>
      <c r="E60" s="5829"/>
      <c r="F60" s="5756">
        <v>0</v>
      </c>
      <c r="G60" s="5771">
        <v>0</v>
      </c>
      <c r="H60" s="5807"/>
      <c r="I60" s="5808">
        <f>VLOOKUP(C60,'Data Products'!$A:$J,2,0)</f>
      </c>
      <c r="J60" s="5809">
        <f t="shared" si="23"/>
      </c>
      <c r="K60" s="5810">
        <v>45864</v>
      </c>
      <c r="L60" s="5760">
        <f t="shared" si="31"/>
      </c>
      <c r="M60" s="5756">
        <v>0</v>
      </c>
      <c r="N60" s="5756">
        <v>0</v>
      </c>
      <c r="O60" s="5756"/>
      <c r="P60" s="5756"/>
      <c r="Q60" s="5752" t="s">
        <v>5598</v>
      </c>
      <c r="R60" s="5782"/>
      <c r="S60" s="5782"/>
      <c r="T60" s="5812"/>
      <c r="U60" s="5782"/>
      <c r="V60" s="5782"/>
      <c r="W60" s="5782"/>
      <c r="X60" s="5782"/>
      <c r="Y60" s="5782"/>
      <c r="Z60" s="5782"/>
      <c r="AA60" s="5782"/>
      <c r="AB60" s="5813">
        <f t="shared" si="2"/>
      </c>
      <c r="AC60" s="5775">
        <f t="shared" si="7"/>
      </c>
      <c r="AD60" s="5763">
        <f t="shared" si="11"/>
      </c>
      <c r="AE60" s="5776">
        <f t="shared" si="16"/>
      </c>
      <c r="AF60" s="5814">
        <f>VLOOKUP(C60,'Data Products'!$A:$J,10,0)</f>
      </c>
      <c r="AG60" s="5815">
        <f t="shared" si="19"/>
      </c>
      <c r="AH60" s="5766">
        <f t="shared" si="27"/>
      </c>
      <c r="AI60" s="5819"/>
      <c r="AJ60" s="5822"/>
      <c r="AK60" s="5770"/>
      <c r="AL60" s="5769"/>
      <c r="AM60" s="5770"/>
      <c r="AN60" s="5770"/>
    </row>
    <row customHeight="true" hidden="true" ht="18" r="61">
      <c r="A61" s="5804">
        <v>26</v>
      </c>
      <c r="B61" s="5752" t="s">
        <v>5557</v>
      </c>
      <c r="C61" s="5804" t="s">
        <v>5640</v>
      </c>
      <c r="D61" s="5829"/>
      <c r="E61" s="5829"/>
      <c r="F61" s="5756">
        <v>0</v>
      </c>
      <c r="G61" s="5771">
        <v>0</v>
      </c>
      <c r="H61" s="5807" t="s">
        <v>5641</v>
      </c>
      <c r="I61" s="5808">
        <f>VLOOKUP(C61,'Data Products'!$A:$J,2,0)</f>
      </c>
      <c r="J61" s="5809">
        <f t="shared" si="23"/>
      </c>
      <c r="K61" s="5810">
        <v>45865</v>
      </c>
      <c r="L61" s="5760">
        <f t="shared" si="31"/>
      </c>
      <c r="M61" s="5756">
        <v>0</v>
      </c>
      <c r="N61" s="5756">
        <v>0</v>
      </c>
      <c r="O61" s="5756"/>
      <c r="P61" s="5756"/>
      <c r="Q61" s="5752" t="s">
        <v>5642</v>
      </c>
      <c r="R61" s="5782"/>
      <c r="S61" s="5782"/>
      <c r="T61" s="5830"/>
      <c r="U61" s="5782"/>
      <c r="V61" s="5782"/>
      <c r="W61" s="5782"/>
      <c r="X61" s="5782"/>
      <c r="Y61" s="5782"/>
      <c r="Z61" s="5782"/>
      <c r="AA61" s="5782"/>
      <c r="AB61" s="5813">
        <f t="shared" si="2"/>
      </c>
      <c r="AC61" s="5775">
        <f t="shared" si="7"/>
      </c>
      <c r="AD61" s="5763">
        <f t="shared" si="11"/>
      </c>
      <c r="AE61" s="5776">
        <f t="shared" si="16"/>
      </c>
      <c r="AF61" s="5814">
        <f>VLOOKUP(C61,'Data Products'!$A:$J,10,0)</f>
      </c>
      <c r="AG61" s="5815">
        <f t="shared" si="19"/>
      </c>
      <c r="AH61" s="5766">
        <f t="shared" si="27"/>
      </c>
      <c r="AI61" s="5819"/>
      <c r="AJ61" s="5822"/>
      <c r="AK61" s="5770">
        <v>50</v>
      </c>
      <c r="AL61" s="5769"/>
      <c r="AM61" s="5770"/>
      <c r="AN61" s="5770"/>
    </row>
    <row customHeight="true" hidden="true" ht="18" r="62">
      <c r="A62" s="5804">
        <v>27</v>
      </c>
      <c r="B62" s="5752" t="s">
        <v>5557</v>
      </c>
      <c r="C62" s="5804" t="s">
        <v>5643</v>
      </c>
      <c r="D62" s="5829"/>
      <c r="E62" s="5829"/>
      <c r="F62" s="5756">
        <v>0</v>
      </c>
      <c r="G62" s="5771">
        <v>0</v>
      </c>
      <c r="H62" s="5807"/>
      <c r="I62" s="5808">
        <f>VLOOKUP(C62,'Data Products'!$A:$J,2,0)</f>
      </c>
      <c r="J62" s="5809">
        <f t="shared" si="23"/>
      </c>
      <c r="K62" s="5810">
        <v>45866</v>
      </c>
      <c r="L62" s="5760">
        <f t="shared" si="31"/>
      </c>
      <c r="M62" s="5756">
        <v>0</v>
      </c>
      <c r="N62" s="5756">
        <v>0</v>
      </c>
      <c r="O62" s="5756"/>
      <c r="P62" s="5756"/>
      <c r="Q62" s="5752" t="s">
        <v>5642</v>
      </c>
      <c r="R62" s="5779"/>
      <c r="S62" s="5779"/>
      <c r="T62" s="5830"/>
      <c r="U62" s="5782"/>
      <c r="V62" s="5779"/>
      <c r="W62" s="5779"/>
      <c r="X62" s="5779"/>
      <c r="Y62" s="5779"/>
      <c r="Z62" s="5779"/>
      <c r="AA62" s="5779"/>
      <c r="AB62" s="5813">
        <f t="shared" si="2"/>
      </c>
      <c r="AC62" s="5775">
        <f t="shared" si="7"/>
      </c>
      <c r="AD62" s="5763">
        <f t="shared" si="11"/>
      </c>
      <c r="AE62" s="5776">
        <f t="shared" si="16"/>
      </c>
      <c r="AF62" s="5814">
        <f>VLOOKUP(C62,'Data Products'!$A:$J,10,0)</f>
      </c>
      <c r="AG62" s="5815">
        <f t="shared" si="19"/>
      </c>
      <c r="AH62" s="5766">
        <f t="shared" si="27"/>
      </c>
      <c r="AI62" s="5819"/>
      <c r="AJ62" s="5822"/>
      <c r="AK62" s="5770">
        <v>80</v>
      </c>
      <c r="AL62" s="5769"/>
      <c r="AM62" s="5770"/>
      <c r="AN62" s="5770"/>
    </row>
    <row customHeight="true" hidden="true" ht="18" r="63">
      <c r="A63" s="5804">
        <v>28</v>
      </c>
      <c r="B63" s="5752" t="s">
        <v>5557</v>
      </c>
      <c r="C63" s="5804" t="s">
        <v>5644</v>
      </c>
      <c r="D63" s="5829"/>
      <c r="E63" s="5829"/>
      <c r="F63" s="5756">
        <v>0</v>
      </c>
      <c r="G63" s="5771">
        <v>0</v>
      </c>
      <c r="H63" s="5807"/>
      <c r="I63" s="5808">
        <f>VLOOKUP(C63,'Data Products'!$A:$J,2,0)</f>
      </c>
      <c r="J63" s="5809">
        <f t="shared" si="23"/>
      </c>
      <c r="K63" s="5810">
        <v>45867</v>
      </c>
      <c r="L63" s="5760">
        <f t="shared" si="31"/>
      </c>
      <c r="M63" s="5756">
        <v>0</v>
      </c>
      <c r="N63" s="5756">
        <v>0</v>
      </c>
      <c r="O63" s="5756"/>
      <c r="P63" s="5756"/>
      <c r="Q63" s="5752" t="s">
        <v>5642</v>
      </c>
      <c r="R63" s="5779"/>
      <c r="S63" s="5779"/>
      <c r="T63" s="5812"/>
      <c r="U63" s="5782"/>
      <c r="V63" s="5779"/>
      <c r="W63" s="5779"/>
      <c r="X63" s="5779"/>
      <c r="Y63" s="5779"/>
      <c r="Z63" s="5779"/>
      <c r="AA63" s="5779"/>
      <c r="AB63" s="5813">
        <f t="shared" si="2"/>
      </c>
      <c r="AC63" s="5772">
        <f t="shared" si="7"/>
      </c>
      <c r="AD63" s="5763">
        <f t="shared" si="11"/>
      </c>
      <c r="AE63" s="5773">
        <f t="shared" si="16"/>
      </c>
      <c r="AF63" s="5814">
        <f>VLOOKUP(C63,'Data Products'!$A:$J,10,0)</f>
      </c>
      <c r="AG63" s="5815">
        <f t="shared" si="19"/>
      </c>
      <c r="AH63" s="5766">
        <f t="shared" si="27"/>
      </c>
      <c r="AI63" s="5819"/>
      <c r="AJ63" s="5822"/>
      <c r="AK63" s="5770">
        <v>60</v>
      </c>
      <c r="AL63" s="5769"/>
      <c r="AM63" s="5770"/>
      <c r="AN63" s="5770"/>
    </row>
    <row customHeight="true" hidden="true" ht="18" r="64">
      <c r="A64" s="5804">
        <v>29</v>
      </c>
      <c r="B64" s="5752" t="s">
        <v>5557</v>
      </c>
      <c r="C64" s="5804" t="s">
        <v>5645</v>
      </c>
      <c r="D64" s="5829"/>
      <c r="E64" s="5829"/>
      <c r="F64" s="5756">
        <v>0</v>
      </c>
      <c r="G64" s="5771">
        <v>0</v>
      </c>
      <c r="H64" s="5807" t="s">
        <v>5646</v>
      </c>
      <c r="I64" s="5808">
        <f>VLOOKUP(C64,'Data Products'!$A:$J,2,0)</f>
      </c>
      <c r="J64" s="5809">
        <f t="shared" si="23"/>
      </c>
      <c r="K64" s="5810">
        <v>45868</v>
      </c>
      <c r="L64" s="5760">
        <f t="shared" si="31"/>
      </c>
      <c r="M64" s="5756">
        <v>0</v>
      </c>
      <c r="N64" s="5756">
        <v>0</v>
      </c>
      <c r="O64" s="5756"/>
      <c r="P64" s="5756"/>
      <c r="Q64" s="5752" t="s">
        <v>5642</v>
      </c>
      <c r="R64" s="5779"/>
      <c r="S64" s="5779"/>
      <c r="T64" s="5812"/>
      <c r="U64" s="5782"/>
      <c r="V64" s="5779"/>
      <c r="W64" s="5779"/>
      <c r="X64" s="5779"/>
      <c r="Y64" s="5779"/>
      <c r="Z64" s="5779"/>
      <c r="AA64" s="5779"/>
      <c r="AB64" s="5813">
        <f t="shared" si="2"/>
      </c>
      <c r="AC64" s="5772">
        <f t="shared" si="7"/>
      </c>
      <c r="AD64" s="5763">
        <f t="shared" si="11"/>
      </c>
      <c r="AE64" s="5773">
        <f t="shared" si="16"/>
      </c>
      <c r="AF64" s="5814">
        <f>VLOOKUP(C64,'Data Products'!$A:$J,10,0)</f>
      </c>
      <c r="AG64" s="5815">
        <f t="shared" si="19"/>
      </c>
      <c r="AH64" s="5766">
        <f t="shared" si="27"/>
      </c>
      <c r="AI64" s="5819"/>
      <c r="AJ64" s="5822"/>
      <c r="AK64" s="5770">
        <v>40</v>
      </c>
      <c r="AL64" s="5769"/>
      <c r="AM64" s="5770"/>
      <c r="AN64" s="5770"/>
    </row>
    <row customHeight="true" hidden="true" ht="18" r="65">
      <c r="A65" s="5804">
        <v>30</v>
      </c>
      <c r="B65" s="5752" t="s">
        <v>5557</v>
      </c>
      <c r="C65" s="5804" t="s">
        <v>5647</v>
      </c>
      <c r="D65" s="5829"/>
      <c r="E65" s="5829"/>
      <c r="F65" s="5756">
        <v>0</v>
      </c>
      <c r="G65" s="5756">
        <v>0</v>
      </c>
      <c r="H65" s="5807"/>
      <c r="I65" s="5808">
        <f>VLOOKUP(C65,'Data Products'!$A:$J,2,0)</f>
      </c>
      <c r="J65" s="5809">
        <f t="shared" si="23"/>
      </c>
      <c r="K65" s="5810">
        <v>45869</v>
      </c>
      <c r="L65" s="5760">
        <f t="shared" si="31"/>
      </c>
      <c r="M65" s="5756">
        <v>0</v>
      </c>
      <c r="N65" s="5756">
        <v>0</v>
      </c>
      <c r="O65" s="5756"/>
      <c r="P65" s="5756"/>
      <c r="Q65" s="5752" t="s">
        <v>5642</v>
      </c>
      <c r="R65" s="5779"/>
      <c r="S65" s="5779"/>
      <c r="T65" s="5812"/>
      <c r="U65" s="5782"/>
      <c r="V65" s="5779"/>
      <c r="W65" s="5779"/>
      <c r="X65" s="5779"/>
      <c r="Y65" s="5779"/>
      <c r="Z65" s="5779"/>
      <c r="AA65" s="5779"/>
      <c r="AB65" s="5813">
        <f t="shared" si="2"/>
      </c>
      <c r="AC65" s="5772">
        <f t="shared" si="7"/>
      </c>
      <c r="AD65" s="5763">
        <f t="shared" si="11"/>
      </c>
      <c r="AE65" s="5773">
        <f t="shared" si="16"/>
      </c>
      <c r="AF65" s="5814">
        <f>VLOOKUP(C65,'Data Products'!$A:$J,10,0)</f>
      </c>
      <c r="AG65" s="5815">
        <f t="shared" si="19"/>
      </c>
      <c r="AH65" s="5766">
        <f t="shared" si="27"/>
      </c>
      <c r="AI65" s="5819"/>
      <c r="AJ65" s="5822"/>
      <c r="AK65" s="5770"/>
      <c r="AL65" s="5769"/>
      <c r="AM65" s="5770"/>
      <c r="AN65" s="5770"/>
    </row>
    <row customHeight="true" hidden="true" ht="18" r="66">
      <c r="A66" s="5804">
        <v>31</v>
      </c>
      <c r="B66" s="5752" t="s">
        <v>5557</v>
      </c>
      <c r="C66" s="5804" t="s">
        <v>5648</v>
      </c>
      <c r="D66" s="5829"/>
      <c r="E66" s="5829"/>
      <c r="F66" s="5756">
        <v>0</v>
      </c>
      <c r="G66" s="5756">
        <v>0</v>
      </c>
      <c r="H66" s="5807"/>
      <c r="I66" s="5808">
        <f>VLOOKUP(C66,'Data Products'!$A:$J,2,0)</f>
      </c>
      <c r="J66" s="5809">
        <f t="shared" si="23"/>
      </c>
      <c r="K66" s="5810">
        <v>45870</v>
      </c>
      <c r="L66" s="5760">
        <f t="shared" si="31"/>
      </c>
      <c r="M66" s="5756">
        <v>0</v>
      </c>
      <c r="N66" s="5756">
        <v>0</v>
      </c>
      <c r="O66" s="5756"/>
      <c r="P66" s="5756"/>
      <c r="Q66" s="5752" t="s">
        <v>5642</v>
      </c>
      <c r="R66" s="5779"/>
      <c r="S66" s="5779"/>
      <c r="T66" s="5812"/>
      <c r="U66" s="5782"/>
      <c r="V66" s="5779"/>
      <c r="W66" s="5779"/>
      <c r="X66" s="5779"/>
      <c r="Y66" s="5779"/>
      <c r="Z66" s="5779"/>
      <c r="AA66" s="5779"/>
      <c r="AB66" s="5813">
        <f t="shared" si="2"/>
      </c>
      <c r="AC66" s="5775">
        <f t="shared" si="7"/>
      </c>
      <c r="AD66" s="5763">
        <f t="shared" si="11"/>
      </c>
      <c r="AE66" s="5776">
        <f t="shared" si="16"/>
      </c>
      <c r="AF66" s="5814">
        <f>VLOOKUP(C66,'Data Products'!$A:$J,10,0)</f>
      </c>
      <c r="AG66" s="5815">
        <f t="shared" si="19"/>
      </c>
      <c r="AH66" s="5766">
        <f t="shared" si="27"/>
      </c>
      <c r="AI66" s="5819"/>
      <c r="AJ66" s="5822"/>
      <c r="AK66" s="5770"/>
      <c r="AL66" s="5769"/>
      <c r="AM66" s="5770"/>
      <c r="AN66" s="5770"/>
    </row>
    <row customHeight="true" hidden="true" ht="18" r="67">
      <c r="A67" s="5804">
        <v>32</v>
      </c>
      <c r="B67" s="5752" t="s">
        <v>5557</v>
      </c>
      <c r="C67" s="5804" t="s">
        <v>5649</v>
      </c>
      <c r="D67" s="5829"/>
      <c r="E67" s="5829"/>
      <c r="F67" s="5756">
        <v>0</v>
      </c>
      <c r="G67" s="5771">
        <v>0</v>
      </c>
      <c r="H67" s="5807"/>
      <c r="I67" s="5808">
        <f>VLOOKUP(C67,'Data Products'!$A:$J,2,0)</f>
      </c>
      <c r="J67" s="5809">
        <f t="shared" si="23"/>
      </c>
      <c r="K67" s="5810">
        <v>45871</v>
      </c>
      <c r="L67" s="5760">
        <f t="shared" si="31"/>
      </c>
      <c r="M67" s="5756">
        <v>0</v>
      </c>
      <c r="N67" s="5756">
        <v>0</v>
      </c>
      <c r="O67" s="5756"/>
      <c r="P67" s="5756"/>
      <c r="Q67" s="5752" t="s">
        <v>5650</v>
      </c>
      <c r="R67" s="5779"/>
      <c r="S67" s="5779"/>
      <c r="T67" s="5812"/>
      <c r="U67" s="5782"/>
      <c r="V67" s="5779"/>
      <c r="W67" s="5779"/>
      <c r="X67" s="5779"/>
      <c r="Y67" s="5779"/>
      <c r="Z67" s="5779"/>
      <c r="AA67" s="5779"/>
      <c r="AB67" s="5813">
        <f t="shared" si="2"/>
      </c>
      <c r="AC67" s="5772">
        <f t="shared" si="7"/>
      </c>
      <c r="AD67" s="5763">
        <f t="shared" si="11"/>
      </c>
      <c r="AE67" s="5773">
        <f t="shared" si="16"/>
      </c>
      <c r="AF67" s="5814">
        <f>VLOOKUP(C67,'Data Products'!$A:$J,10,0)</f>
      </c>
      <c r="AG67" s="5815">
        <f t="shared" si="19"/>
      </c>
      <c r="AH67" s="5766">
        <f t="shared" si="27"/>
      </c>
      <c r="AI67" s="5819"/>
      <c r="AJ67" s="5822"/>
      <c r="AK67" s="5770"/>
      <c r="AL67" s="5769"/>
      <c r="AM67" s="5770"/>
      <c r="AN67" s="5770"/>
    </row>
    <row customHeight="true" hidden="true" ht="18" r="68">
      <c r="A68" s="5804">
        <v>33</v>
      </c>
      <c r="B68" s="5752" t="s">
        <v>5557</v>
      </c>
      <c r="C68" s="5804" t="s">
        <v>5651</v>
      </c>
      <c r="D68" s="5829"/>
      <c r="E68" s="5829"/>
      <c r="F68" s="5756">
        <v>0</v>
      </c>
      <c r="G68" s="5771">
        <v>0</v>
      </c>
      <c r="H68" s="5807"/>
      <c r="I68" s="5808">
        <f>VLOOKUP(C68,'Data Products'!$A:$J,2,0)</f>
      </c>
      <c r="J68" s="5809">
        <f t="shared" si="23"/>
      </c>
      <c r="K68" s="5810">
        <v>45872</v>
      </c>
      <c r="L68" s="5760">
        <f t="shared" si="31"/>
      </c>
      <c r="M68" s="5756">
        <v>0</v>
      </c>
      <c r="N68" s="5756">
        <v>0</v>
      </c>
      <c r="O68" s="5756"/>
      <c r="P68" s="5756"/>
      <c r="Q68" s="5752" t="s">
        <v>5650</v>
      </c>
      <c r="R68" s="5779"/>
      <c r="S68" s="5779"/>
      <c r="T68" s="5812"/>
      <c r="U68" s="5782"/>
      <c r="V68" s="5779"/>
      <c r="W68" s="5779"/>
      <c r="X68" s="5779"/>
      <c r="Y68" s="5779"/>
      <c r="Z68" s="5779"/>
      <c r="AA68" s="5779"/>
      <c r="AB68" s="5813">
        <f t="shared" si="2"/>
      </c>
      <c r="AC68" s="5772">
        <f t="shared" si="7"/>
      </c>
      <c r="AD68" s="5763">
        <f t="shared" si="11"/>
      </c>
      <c r="AE68" s="5773">
        <f t="shared" si="16"/>
      </c>
      <c r="AF68" s="5814">
        <f>VLOOKUP(C68,'Data Products'!$A:$J,10,0)</f>
      </c>
      <c r="AG68" s="5815">
        <f t="shared" si="19"/>
      </c>
      <c r="AH68" s="5766">
        <f t="shared" si="27"/>
      </c>
      <c r="AI68" s="5819"/>
      <c r="AJ68" s="5822"/>
      <c r="AK68" s="5770"/>
      <c r="AL68" s="5769"/>
      <c r="AM68" s="5770"/>
      <c r="AN68" s="5770"/>
    </row>
    <row customHeight="true" hidden="true" ht="18" r="69">
      <c r="A69" s="5804">
        <v>34</v>
      </c>
      <c r="B69" s="5823" t="s">
        <v>5557</v>
      </c>
      <c r="C69" s="5831" t="s">
        <v>5652</v>
      </c>
      <c r="D69" s="5829"/>
      <c r="E69" s="5829"/>
      <c r="F69" s="5756">
        <v>0</v>
      </c>
      <c r="G69" s="5771">
        <v>0</v>
      </c>
      <c r="H69" s="5807"/>
      <c r="I69" s="5808">
        <f>VLOOKUP(C69,'Data Products'!$A:$J,2,0)</f>
      </c>
      <c r="J69" s="5809">
        <f t="shared" si="23"/>
      </c>
      <c r="K69" s="5810">
        <v>45873</v>
      </c>
      <c r="L69" s="5760">
        <f t="shared" si="31"/>
      </c>
      <c r="M69" s="5756">
        <v>0</v>
      </c>
      <c r="N69" s="5756">
        <v>0</v>
      </c>
      <c r="O69" s="5832"/>
      <c r="P69" s="5832"/>
      <c r="Q69" s="5752" t="s">
        <v>5650</v>
      </c>
      <c r="R69" s="5779"/>
      <c r="S69" s="5779"/>
      <c r="T69" s="5812"/>
      <c r="U69" s="5779"/>
      <c r="V69" s="5779"/>
      <c r="W69" s="5779"/>
      <c r="X69" s="5779"/>
      <c r="Y69" s="5779"/>
      <c r="Z69" s="5779"/>
      <c r="AA69" s="5779"/>
      <c r="AB69" s="5813">
        <f t="shared" si="2"/>
      </c>
      <c r="AC69" s="5772">
        <f t="shared" si="7"/>
      </c>
      <c r="AD69" s="5763">
        <f t="shared" si="11"/>
      </c>
      <c r="AE69" s="5773">
        <f t="shared" si="16"/>
      </c>
      <c r="AF69" s="5814">
        <f>VLOOKUP(C69,'Data Products'!$A:$J,10,0)</f>
      </c>
      <c r="AG69" s="5815">
        <f t="shared" si="19"/>
      </c>
      <c r="AH69" s="5766">
        <f t="shared" si="27"/>
      </c>
      <c r="AI69" s="5819"/>
      <c r="AJ69" s="5822"/>
      <c r="AK69" s="5770"/>
      <c r="AL69" s="5769"/>
      <c r="AM69" s="5770"/>
      <c r="AN69" s="5770"/>
    </row>
    <row customHeight="true" hidden="true" ht="18" r="70">
      <c r="A70" s="5804">
        <v>35</v>
      </c>
      <c r="B70" s="5804" t="s">
        <v>5538</v>
      </c>
      <c r="C70" s="5804" t="s">
        <v>5653</v>
      </c>
      <c r="D70" s="5828" t="s">
        <v>5654</v>
      </c>
      <c r="E70" s="5828" t="s">
        <v>5654</v>
      </c>
      <c r="F70" s="5806">
        <v>0</v>
      </c>
      <c r="G70" s="5806">
        <v>0</v>
      </c>
      <c r="H70" s="5833"/>
      <c r="I70" s="5808">
        <f>VLOOKUP(C70,'Data Products'!$A:$J,2,0)</f>
      </c>
      <c r="J70" s="5809">
        <f t="shared" si="23"/>
      </c>
      <c r="K70" s="5810">
        <v>45874</v>
      </c>
      <c r="L70" s="5760">
        <f t="shared" si="31"/>
      </c>
      <c r="M70" s="5832">
        <v>0</v>
      </c>
      <c r="N70" s="5832">
        <v>140</v>
      </c>
      <c r="O70" s="5756"/>
      <c r="P70" s="5756"/>
      <c r="Q70" s="5823" t="s">
        <v>5655</v>
      </c>
      <c r="R70" s="5779"/>
      <c r="S70" s="5779"/>
      <c r="T70" s="5812"/>
      <c r="U70" s="5779"/>
      <c r="V70" s="5779"/>
      <c r="W70" s="5779"/>
      <c r="X70" s="5779"/>
      <c r="Y70" s="5779"/>
      <c r="Z70" s="5779"/>
      <c r="AA70" s="5779"/>
      <c r="AB70" s="5813">
        <f t="shared" si="2"/>
      </c>
      <c r="AC70" s="5775">
        <f t="shared" si="7"/>
      </c>
      <c r="AD70" s="5763">
        <f t="shared" si="11"/>
      </c>
      <c r="AE70" s="5776">
        <f t="shared" si="16"/>
      </c>
      <c r="AF70" s="5814">
        <f>VLOOKUP(C70,'Data Products'!$A:$J,10,0)</f>
      </c>
      <c r="AG70" s="5815">
        <f t="shared" si="19"/>
      </c>
      <c r="AH70" s="5766">
        <f t="shared" si="27"/>
      </c>
      <c r="AI70" s="5819"/>
      <c r="AJ70" s="5822"/>
      <c r="AK70" s="5770">
        <v>50</v>
      </c>
      <c r="AL70" s="5769"/>
      <c r="AM70" s="5770"/>
      <c r="AN70" s="5770"/>
    </row>
    <row customHeight="true" hidden="true" ht="18" r="71">
      <c r="A71" s="5804">
        <v>36</v>
      </c>
      <c r="B71" s="5825" t="s">
        <v>5604</v>
      </c>
      <c r="C71" s="5834" t="s">
        <v>5656</v>
      </c>
      <c r="D71" s="5829"/>
      <c r="E71" s="5829"/>
      <c r="F71" s="5835">
        <v>0</v>
      </c>
      <c r="G71" s="5771">
        <v>0</v>
      </c>
      <c r="H71" s="5807"/>
      <c r="I71" s="5808">
        <f>VLOOKUP(C71,'Data Products'!$A:$J,2,0)</f>
      </c>
      <c r="J71" s="5809">
        <f t="shared" si="23"/>
      </c>
      <c r="K71" s="5810">
        <v>45875</v>
      </c>
      <c r="L71" s="5760">
        <f t="shared" si="31"/>
      </c>
      <c r="M71" s="5756">
        <v>0</v>
      </c>
      <c r="N71" s="5756">
        <v>0</v>
      </c>
      <c r="O71" s="5835"/>
      <c r="P71" s="5835"/>
      <c r="Q71" s="5752" t="s">
        <v>5655</v>
      </c>
      <c r="R71" s="5779"/>
      <c r="S71" s="5779"/>
      <c r="T71" s="5812"/>
      <c r="U71" s="5779"/>
      <c r="V71" s="5779"/>
      <c r="W71" s="5779"/>
      <c r="X71" s="5779"/>
      <c r="Y71" s="5779"/>
      <c r="Z71" s="5779"/>
      <c r="AA71" s="5779"/>
      <c r="AB71" s="5813">
        <f t="shared" si="2"/>
      </c>
      <c r="AC71" s="5775">
        <f t="shared" si="7"/>
      </c>
      <c r="AD71" s="5763">
        <f t="shared" si="11"/>
      </c>
      <c r="AE71" s="5776">
        <f t="shared" si="16"/>
      </c>
      <c r="AF71" s="5814">
        <f>VLOOKUP(C71,'Data Products'!$A:$J,10,0)</f>
      </c>
      <c r="AG71" s="5815">
        <f t="shared" si="19"/>
      </c>
      <c r="AH71" s="5766">
        <f t="shared" si="27"/>
      </c>
      <c r="AI71" s="5819"/>
      <c r="AJ71" s="5836"/>
      <c r="AK71" s="5837"/>
      <c r="AL71" s="5838"/>
      <c r="AM71" s="5837"/>
      <c r="AN71" s="5837"/>
    </row>
    <row customHeight="true" hidden="true" ht="18" r="72">
      <c r="A72" s="5804">
        <v>37</v>
      </c>
      <c r="B72" s="5825" t="s">
        <v>5604</v>
      </c>
      <c r="C72" s="5804" t="s">
        <v>5657</v>
      </c>
      <c r="D72" s="5829"/>
      <c r="E72" s="5829"/>
      <c r="F72" s="5756">
        <v>0</v>
      </c>
      <c r="G72" s="5756">
        <v>0</v>
      </c>
      <c r="H72" s="5839"/>
      <c r="I72" s="5808">
        <f>VLOOKUP(C72,'Data Products'!$A:$J,2,0)</f>
      </c>
      <c r="J72" s="5809">
        <f t="shared" si="23"/>
      </c>
      <c r="K72" s="5810">
        <v>45876</v>
      </c>
      <c r="L72" s="5760">
        <f t="shared" si="31"/>
      </c>
      <c r="M72" s="5756">
        <v>0</v>
      </c>
      <c r="N72" s="5756">
        <v>0</v>
      </c>
      <c r="O72" s="5756"/>
      <c r="P72" s="5756"/>
      <c r="Q72" s="5752" t="s">
        <v>5655</v>
      </c>
      <c r="R72" s="5779"/>
      <c r="S72" s="5779"/>
      <c r="T72" s="5812"/>
      <c r="U72" s="5779"/>
      <c r="V72" s="5779"/>
      <c r="W72" s="5779"/>
      <c r="X72" s="5779"/>
      <c r="Y72" s="5779"/>
      <c r="Z72" s="5779"/>
      <c r="AA72" s="5779"/>
      <c r="AB72" s="5813">
        <f t="shared" si="2"/>
      </c>
      <c r="AC72" s="5775">
        <f t="shared" si="7"/>
      </c>
      <c r="AD72" s="5763">
        <f t="shared" si="11"/>
      </c>
      <c r="AE72" s="5776">
        <f t="shared" si="16"/>
      </c>
      <c r="AF72" s="5814">
        <f>VLOOKUP(C72,'Data Products'!$A:$J,10,0)</f>
      </c>
      <c r="AG72" s="5815">
        <f t="shared" si="19"/>
      </c>
      <c r="AH72" s="5766">
        <f t="shared" si="27"/>
      </c>
      <c r="AI72" s="5819"/>
      <c r="AJ72" s="5822"/>
      <c r="AK72" s="5770"/>
      <c r="AL72" s="5769"/>
      <c r="AM72" s="5770"/>
      <c r="AN72" s="5770"/>
    </row>
    <row customHeight="true" hidden="true" ht="18" r="73">
      <c r="A73" s="5804">
        <v>38</v>
      </c>
      <c r="B73" s="5825" t="s">
        <v>5604</v>
      </c>
      <c r="C73" s="5804" t="s">
        <v>5658</v>
      </c>
      <c r="D73" s="5829"/>
      <c r="E73" s="5829"/>
      <c r="F73" s="5756">
        <v>0</v>
      </c>
      <c r="G73" s="5756">
        <v>0</v>
      </c>
      <c r="H73" s="5839"/>
      <c r="I73" s="5808">
        <f>VLOOKUP(C73,'Data Products'!$A:$J,2,0)</f>
      </c>
      <c r="J73" s="5809">
        <f t="shared" si="23"/>
      </c>
      <c r="K73" s="5810">
        <v>45877</v>
      </c>
      <c r="L73" s="5760">
        <f t="shared" si="31"/>
      </c>
      <c r="M73" s="5756">
        <v>0</v>
      </c>
      <c r="N73" s="5756">
        <v>0</v>
      </c>
      <c r="O73" s="5756"/>
      <c r="P73" s="5756"/>
      <c r="Q73" s="5752" t="s">
        <v>5655</v>
      </c>
      <c r="R73" s="5779"/>
      <c r="S73" s="5779"/>
      <c r="T73" s="5812"/>
      <c r="U73" s="5779"/>
      <c r="V73" s="5779"/>
      <c r="W73" s="5779"/>
      <c r="X73" s="5779"/>
      <c r="Y73" s="5779"/>
      <c r="Z73" s="5779"/>
      <c r="AA73" s="5779"/>
      <c r="AB73" s="5813">
        <f t="shared" si="2"/>
      </c>
      <c r="AC73" s="5775">
        <f t="shared" si="7"/>
      </c>
      <c r="AD73" s="5763">
        <f t="shared" si="11"/>
      </c>
      <c r="AE73" s="5776">
        <f t="shared" si="16"/>
      </c>
      <c r="AF73" s="5814">
        <f>VLOOKUP(C73,'Data Products'!$A:$J,10,0)</f>
      </c>
      <c r="AG73" s="5815">
        <f t="shared" si="19"/>
      </c>
      <c r="AH73" s="5766">
        <f t="shared" si="27"/>
      </c>
      <c r="AI73" s="5819"/>
      <c r="AJ73" s="5822"/>
      <c r="AK73" s="5770"/>
      <c r="AL73" s="5769"/>
      <c r="AM73" s="5770"/>
      <c r="AN73" s="5770"/>
    </row>
    <row customHeight="true" hidden="true" ht="18" r="74">
      <c r="A74" s="5804">
        <v>39</v>
      </c>
      <c r="B74" s="5825" t="s">
        <v>5538</v>
      </c>
      <c r="C74" s="5804" t="s">
        <v>5659</v>
      </c>
      <c r="D74" s="5828" t="s">
        <v>5660</v>
      </c>
      <c r="E74" s="5828" t="s">
        <v>5660</v>
      </c>
      <c r="F74" s="5774">
        <v>0</v>
      </c>
      <c r="G74" s="5774">
        <v>0</v>
      </c>
      <c r="H74" s="5839"/>
      <c r="I74" s="5808">
        <f>VLOOKUP(C74,'Data Products'!$A:$J,2,0)</f>
      </c>
      <c r="J74" s="5809">
        <f t="shared" si="23"/>
      </c>
      <c r="K74" s="5810">
        <v>45878</v>
      </c>
      <c r="L74" s="5760">
        <f t="shared" si="31"/>
      </c>
      <c r="M74" s="5756">
        <v>0</v>
      </c>
      <c r="N74" s="5756">
        <v>39</v>
      </c>
      <c r="O74" s="5756"/>
      <c r="P74" s="5756"/>
      <c r="Q74" s="5752" t="s">
        <v>5661</v>
      </c>
      <c r="R74" s="5779"/>
      <c r="S74" s="5779"/>
      <c r="T74" s="5812"/>
      <c r="U74" s="5779"/>
      <c r="V74" s="5779"/>
      <c r="W74" s="5779"/>
      <c r="X74" s="5779"/>
      <c r="Y74" s="5779"/>
      <c r="Z74" s="5779"/>
      <c r="AA74" s="5779"/>
      <c r="AB74" s="5813">
        <f t="shared" si="2"/>
      </c>
      <c r="AC74" s="5775">
        <f t="shared" si="7"/>
      </c>
      <c r="AD74" s="5763">
        <f t="shared" si="11"/>
      </c>
      <c r="AE74" s="5776">
        <f t="shared" si="16"/>
      </c>
      <c r="AF74" s="5814">
        <f>VLOOKUP(C74,'Data Products'!$A:$J,10,0)</f>
      </c>
      <c r="AG74" s="5815">
        <f t="shared" si="19"/>
      </c>
      <c r="AH74" s="5766"/>
      <c r="AI74" s="5819"/>
      <c r="AJ74" s="5822"/>
      <c r="AK74" s="5770"/>
      <c r="AL74" s="5769"/>
      <c r="AM74" s="5770"/>
      <c r="AN74" s="5770"/>
    </row>
    <row customHeight="true" hidden="true" ht="18" r="75">
      <c r="A75" s="5804">
        <v>40</v>
      </c>
      <c r="B75" s="5752" t="s">
        <v>5557</v>
      </c>
      <c r="C75" s="5804" t="s">
        <v>5662</v>
      </c>
      <c r="D75" s="5840"/>
      <c r="E75" s="5840"/>
      <c r="F75" s="5841">
        <v>0</v>
      </c>
      <c r="G75" s="5756">
        <v>0</v>
      </c>
      <c r="H75" s="5839"/>
      <c r="I75" s="5808">
        <f>VLOOKUP(C75,'Data Products'!$A:$J,2,0)</f>
      </c>
      <c r="J75" s="5809">
        <f t="shared" si="23"/>
      </c>
      <c r="K75" s="5810">
        <v>45879</v>
      </c>
      <c r="L75" s="5760">
        <f t="shared" si="31"/>
      </c>
      <c r="M75" s="5756">
        <v>0</v>
      </c>
      <c r="N75" s="5756">
        <v>0</v>
      </c>
      <c r="O75" s="5771"/>
      <c r="P75" s="5771"/>
      <c r="Q75" s="5752" t="s">
        <v>5663</v>
      </c>
      <c r="R75" s="5779"/>
      <c r="S75" s="5779"/>
      <c r="T75" s="5812"/>
      <c r="U75" s="5779"/>
      <c r="V75" s="5779"/>
      <c r="W75" s="5779"/>
      <c r="X75" s="5779"/>
      <c r="Y75" s="5779"/>
      <c r="Z75" s="5779"/>
      <c r="AA75" s="5779"/>
      <c r="AB75" s="5842">
        <f t="shared" si="2"/>
      </c>
      <c r="AC75" s="5843">
        <f t="shared" si="7"/>
      </c>
      <c r="AD75" s="5763">
        <f t="shared" si="11"/>
      </c>
      <c r="AE75" s="5773">
        <f t="shared" si="16"/>
      </c>
      <c r="AF75" s="5814">
        <f>VLOOKUP(C75,'Data Products'!$A:$J,10,0)</f>
      </c>
      <c r="AG75" s="5815">
        <f t="shared" si="19"/>
      </c>
      <c r="AH75" s="5766">
        <f t="shared" ref="AH75:AH107" si="28">IF(J75&lt;=90,F75,0)</f>
      </c>
      <c r="AI75" s="5819"/>
      <c r="AJ75" s="5822"/>
      <c r="AK75" s="5770"/>
      <c r="AL75" s="5769"/>
      <c r="AM75" s="5770"/>
      <c r="AN75" s="5770"/>
    </row>
    <row customHeight="true" hidden="true" ht="18" r="76">
      <c r="A76" s="5804">
        <v>41</v>
      </c>
      <c r="B76" s="5752" t="s">
        <v>5557</v>
      </c>
      <c r="C76" s="5804" t="s">
        <v>5664</v>
      </c>
      <c r="D76" s="5829"/>
      <c r="E76" s="5829"/>
      <c r="F76" s="5756">
        <v>0</v>
      </c>
      <c r="G76" s="5756">
        <v>0</v>
      </c>
      <c r="H76" s="5839"/>
      <c r="I76" s="5808">
        <f>VLOOKUP(C76,'Data Products'!$A:$J,2,0)</f>
      </c>
      <c r="J76" s="5809">
        <f t="shared" si="23"/>
      </c>
      <c r="K76" s="5810">
        <v>45880</v>
      </c>
      <c r="L76" s="5760">
        <f t="shared" si="31"/>
      </c>
      <c r="M76" s="5756">
        <v>0</v>
      </c>
      <c r="N76" s="5756">
        <v>0</v>
      </c>
      <c r="O76" s="5841"/>
      <c r="P76" s="5841"/>
      <c r="Q76" s="5752" t="s">
        <v>5663</v>
      </c>
      <c r="R76" s="5779"/>
      <c r="S76" s="5779"/>
      <c r="T76" s="5779"/>
      <c r="U76" s="5779"/>
      <c r="V76" s="5779"/>
      <c r="W76" s="5779"/>
      <c r="X76" s="5779"/>
      <c r="Y76" s="5779"/>
      <c r="Z76" s="5779"/>
      <c r="AA76" s="5779"/>
      <c r="AB76" s="5813">
        <f t="shared" si="2"/>
      </c>
      <c r="AC76" s="5843">
        <f t="shared" si="7"/>
      </c>
      <c r="AD76" s="5763">
        <f t="shared" si="11"/>
      </c>
      <c r="AE76" s="5773">
        <f t="shared" si="16"/>
      </c>
      <c r="AF76" s="5814">
        <f>VLOOKUP(C76,'Data Products'!$A:$J,10,0)</f>
      </c>
      <c r="AG76" s="5815">
        <f t="shared" si="19"/>
      </c>
      <c r="AH76" s="5766">
        <f t="shared" si="28"/>
      </c>
      <c r="AI76" s="5819"/>
      <c r="AJ76" s="5822"/>
      <c r="AK76" s="5770"/>
      <c r="AL76" s="5769"/>
      <c r="AM76" s="5770"/>
      <c r="AN76" s="5770"/>
    </row>
    <row customHeight="true" hidden="true" ht="18" r="77">
      <c r="A77" s="5804">
        <v>42</v>
      </c>
      <c r="B77" s="5752" t="s">
        <v>5557</v>
      </c>
      <c r="C77" s="5804" t="s">
        <v>5665</v>
      </c>
      <c r="D77" s="5829"/>
      <c r="E77" s="5829"/>
      <c r="F77" s="5756">
        <v>0</v>
      </c>
      <c r="G77" s="5756">
        <v>0</v>
      </c>
      <c r="H77" s="5839"/>
      <c r="I77" s="5808">
        <f>VLOOKUP(C77,'Data Products'!$A:$J,2,0)</f>
      </c>
      <c r="J77" s="5809">
        <f t="shared" si="23"/>
      </c>
      <c r="K77" s="5810">
        <v>45881</v>
      </c>
      <c r="L77" s="5760">
        <f t="shared" si="31"/>
      </c>
      <c r="M77" s="5756">
        <v>0</v>
      </c>
      <c r="N77" s="5756">
        <v>0</v>
      </c>
      <c r="O77" s="5841"/>
      <c r="P77" s="5841"/>
      <c r="Q77" s="5752" t="s">
        <v>5663</v>
      </c>
      <c r="R77" s="5779"/>
      <c r="S77" s="5779"/>
      <c r="T77" s="5779"/>
      <c r="U77" s="5779"/>
      <c r="V77" s="5779"/>
      <c r="W77" s="5779"/>
      <c r="X77" s="5779"/>
      <c r="Y77" s="5779"/>
      <c r="Z77" s="5779"/>
      <c r="AA77" s="5779"/>
      <c r="AB77" s="5813">
        <f t="shared" si="2"/>
      </c>
      <c r="AC77" s="5843">
        <f t="shared" si="7"/>
      </c>
      <c r="AD77" s="5763">
        <f t="shared" si="11"/>
      </c>
      <c r="AE77" s="5773">
        <f t="shared" si="16"/>
      </c>
      <c r="AF77" s="5814">
        <f>VLOOKUP(C77,'Data Products'!$A:$J,10,0)</f>
      </c>
      <c r="AG77" s="5815">
        <f t="shared" si="19"/>
      </c>
      <c r="AH77" s="5766">
        <f t="shared" si="28"/>
      </c>
      <c r="AI77" s="5819"/>
      <c r="AJ77" s="5822"/>
      <c r="AK77" s="5770"/>
      <c r="AL77" s="5769"/>
      <c r="AM77" s="5770"/>
      <c r="AN77" s="5770"/>
    </row>
    <row customHeight="true" hidden="true" ht="18" r="78">
      <c r="A78" s="5804">
        <v>43</v>
      </c>
      <c r="B78" s="5752" t="s">
        <v>5557</v>
      </c>
      <c r="C78" s="5804" t="s">
        <v>5666</v>
      </c>
      <c r="D78" s="5829"/>
      <c r="E78" s="5829"/>
      <c r="F78" s="5756">
        <v>0</v>
      </c>
      <c r="G78" s="5756">
        <v>0</v>
      </c>
      <c r="H78" s="5839"/>
      <c r="I78" s="5808">
        <f>VLOOKUP(C78,'Data Products'!$A:$J,2,0)</f>
      </c>
      <c r="J78" s="5809">
        <f t="shared" si="23"/>
      </c>
      <c r="K78" s="5810">
        <v>45882</v>
      </c>
      <c r="L78" s="5760">
        <f t="shared" si="31"/>
      </c>
      <c r="M78" s="5756">
        <v>0</v>
      </c>
      <c r="N78" s="5756">
        <v>0</v>
      </c>
      <c r="O78" s="5841"/>
      <c r="P78" s="5841"/>
      <c r="Q78" s="5752" t="s">
        <v>5663</v>
      </c>
      <c r="R78" s="5779"/>
      <c r="S78" s="5779"/>
      <c r="T78" s="5779"/>
      <c r="U78" s="5779"/>
      <c r="V78" s="5779"/>
      <c r="W78" s="5779"/>
      <c r="X78" s="5779"/>
      <c r="Y78" s="5779"/>
      <c r="Z78" s="5779"/>
      <c r="AA78" s="5779"/>
      <c r="AB78" s="5813">
        <f t="shared" si="2"/>
      </c>
      <c r="AC78" s="5843">
        <f t="shared" si="7"/>
      </c>
      <c r="AD78" s="5763">
        <f t="shared" si="11"/>
      </c>
      <c r="AE78" s="5773">
        <f t="shared" si="16"/>
      </c>
      <c r="AF78" s="5814">
        <f>VLOOKUP(C78,'Data Products'!$A:$J,10,0)</f>
      </c>
      <c r="AG78" s="5815">
        <f t="shared" si="19"/>
      </c>
      <c r="AH78" s="5766">
        <f t="shared" si="28"/>
      </c>
      <c r="AI78" s="5819"/>
      <c r="AJ78" s="5822"/>
      <c r="AK78" s="5770"/>
      <c r="AL78" s="5769"/>
      <c r="AM78" s="5770"/>
      <c r="AN78" s="5770"/>
    </row>
    <row customHeight="true" hidden="true" ht="18" r="79">
      <c r="A79" s="5804">
        <v>44</v>
      </c>
      <c r="B79" s="5752" t="s">
        <v>5538</v>
      </c>
      <c r="C79" s="5780" t="s">
        <v>5667</v>
      </c>
      <c r="D79" s="5828" t="s">
        <v>5667</v>
      </c>
      <c r="E79" s="5828" t="s">
        <v>5667</v>
      </c>
      <c r="F79" s="5774">
        <v>0</v>
      </c>
      <c r="G79" s="5774">
        <v>0</v>
      </c>
      <c r="H79" s="5839"/>
      <c r="I79" s="5808">
        <f>VLOOKUP(C79,'Data Products'!$A:$J,2,0)</f>
      </c>
      <c r="J79" s="5809">
        <f t="shared" si="23"/>
      </c>
      <c r="K79" s="5810">
        <v>45883</v>
      </c>
      <c r="L79" s="5760">
        <f t="shared" si="31"/>
      </c>
      <c r="M79" s="5756">
        <v>0</v>
      </c>
      <c r="N79" s="5756">
        <v>40</v>
      </c>
      <c r="O79" s="5841"/>
      <c r="P79" s="5841"/>
      <c r="Q79" s="5752" t="s">
        <v>5663</v>
      </c>
      <c r="R79" s="5779"/>
      <c r="S79" s="5779"/>
      <c r="T79" s="5779"/>
      <c r="U79" s="5779"/>
      <c r="V79" s="5779"/>
      <c r="W79" s="5779"/>
      <c r="X79" s="5779"/>
      <c r="Y79" s="5779"/>
      <c r="Z79" s="5779"/>
      <c r="AA79" s="5779"/>
      <c r="AB79" s="5813">
        <f t="shared" si="2"/>
      </c>
      <c r="AC79" s="5844">
        <f t="shared" si="7"/>
      </c>
      <c r="AD79" s="5763">
        <f t="shared" si="11"/>
      </c>
      <c r="AE79" s="5776">
        <f t="shared" si="16"/>
      </c>
      <c r="AF79" s="5814">
        <f>VLOOKUP(C79,'Data Products'!$A:$J,10,0)</f>
      </c>
      <c r="AG79" s="5815">
        <f t="shared" si="19"/>
      </c>
      <c r="AH79" s="5766">
        <f t="shared" si="28"/>
      </c>
      <c r="AI79" s="5819"/>
      <c r="AJ79" s="5822"/>
      <c r="AK79" s="5770"/>
      <c r="AL79" s="5769"/>
      <c r="AM79" s="5770"/>
      <c r="AN79" s="5770"/>
    </row>
    <row customHeight="true" hidden="true" ht="18" r="80">
      <c r="A80" s="5804">
        <v>45</v>
      </c>
      <c r="B80" s="5752" t="s">
        <v>5557</v>
      </c>
      <c r="C80" s="5804" t="s">
        <v>5668</v>
      </c>
      <c r="D80" s="5829"/>
      <c r="E80" s="5829"/>
      <c r="F80" s="5756">
        <v>0</v>
      </c>
      <c r="G80" s="5771">
        <v>0</v>
      </c>
      <c r="H80" s="5839"/>
      <c r="I80" s="5808">
        <f>VLOOKUP(C80,'Data Products'!$A:$J,2,0)</f>
      </c>
      <c r="J80" s="5809">
        <f t="shared" si="23"/>
      </c>
      <c r="K80" s="5810">
        <v>45884</v>
      </c>
      <c r="L80" s="5760">
        <f t="shared" si="31"/>
      </c>
      <c r="M80" s="5756">
        <v>0</v>
      </c>
      <c r="N80" s="5756">
        <v>0</v>
      </c>
      <c r="O80" s="5841"/>
      <c r="P80" s="5841"/>
      <c r="Q80" s="5752" t="s">
        <v>5663</v>
      </c>
      <c r="R80" s="5779"/>
      <c r="S80" s="5779"/>
      <c r="T80" s="5779"/>
      <c r="U80" s="5779"/>
      <c r="V80" s="5779"/>
      <c r="W80" s="5779"/>
      <c r="X80" s="5779"/>
      <c r="Y80" s="5779"/>
      <c r="Z80" s="5779"/>
      <c r="AA80" s="5779"/>
      <c r="AB80" s="5813">
        <f t="shared" si="2"/>
      </c>
      <c r="AC80" s="5843">
        <f t="shared" si="7"/>
      </c>
      <c r="AD80" s="5763">
        <f t="shared" si="11"/>
      </c>
      <c r="AE80" s="5776">
        <f t="shared" si="16"/>
      </c>
      <c r="AF80" s="5814">
        <f>VLOOKUP(C80,'Data Products'!$A:$J,10,0)</f>
      </c>
      <c r="AG80" s="5815">
        <f t="shared" si="19"/>
      </c>
      <c r="AH80" s="5766">
        <f t="shared" si="28"/>
      </c>
      <c r="AI80" s="5819"/>
      <c r="AJ80" s="5822"/>
      <c r="AK80" s="5770"/>
      <c r="AL80" s="5769"/>
      <c r="AM80" s="5770"/>
      <c r="AN80" s="5770"/>
    </row>
    <row customHeight="true" hidden="true" ht="18" r="81">
      <c r="A81" s="5804">
        <v>46</v>
      </c>
      <c r="B81" s="5752" t="s">
        <v>5557</v>
      </c>
      <c r="C81" s="5804" t="s">
        <v>5669</v>
      </c>
      <c r="D81" s="5829"/>
      <c r="E81" s="5829"/>
      <c r="F81" s="5756">
        <v>0</v>
      </c>
      <c r="G81" s="5771">
        <v>0</v>
      </c>
      <c r="H81" s="5839"/>
      <c r="I81" s="5808">
        <f>VLOOKUP(C81,'Data Products'!$A:$J,2,0)</f>
      </c>
      <c r="J81" s="5809">
        <f t="shared" si="23"/>
      </c>
      <c r="K81" s="5810">
        <v>45885</v>
      </c>
      <c r="L81" s="5760">
        <f t="shared" si="31"/>
      </c>
      <c r="M81" s="5756">
        <v>0</v>
      </c>
      <c r="N81" s="5756">
        <v>0</v>
      </c>
      <c r="O81" s="5841"/>
      <c r="P81" s="5841"/>
      <c r="Q81" s="5752" t="s">
        <v>5663</v>
      </c>
      <c r="R81" s="5779"/>
      <c r="S81" s="5779"/>
      <c r="T81" s="5779"/>
      <c r="U81" s="5779"/>
      <c r="V81" s="5779"/>
      <c r="W81" s="5779"/>
      <c r="X81" s="5779"/>
      <c r="Y81" s="5779"/>
      <c r="Z81" s="5779"/>
      <c r="AA81" s="5779"/>
      <c r="AB81" s="5813">
        <f t="shared" si="2"/>
      </c>
      <c r="AC81" s="5843">
        <f t="shared" si="7"/>
      </c>
      <c r="AD81" s="5763">
        <f t="shared" si="11"/>
      </c>
      <c r="AE81" s="5776">
        <f t="shared" si="16"/>
      </c>
      <c r="AF81" s="5814">
        <f>VLOOKUP(C81,'Data Products'!$A:$J,10,0)</f>
      </c>
      <c r="AG81" s="5815">
        <f t="shared" si="19"/>
      </c>
      <c r="AH81" s="5766">
        <f t="shared" si="28"/>
      </c>
      <c r="AI81" s="5819"/>
      <c r="AJ81" s="5822"/>
      <c r="AK81" s="5770"/>
      <c r="AL81" s="5769"/>
      <c r="AM81" s="5770"/>
      <c r="AN81" s="5770"/>
    </row>
    <row customHeight="true" hidden="true" ht="18" r="82">
      <c r="A82" s="5804">
        <v>47</v>
      </c>
      <c r="B82" s="5752" t="s">
        <v>5557</v>
      </c>
      <c r="C82" s="5831" t="s">
        <v>5670</v>
      </c>
      <c r="D82" s="5829"/>
      <c r="E82" s="5829"/>
      <c r="F82" s="5756">
        <v>0</v>
      </c>
      <c r="G82" s="5771">
        <v>0</v>
      </c>
      <c r="H82" s="5845"/>
      <c r="I82" s="5808">
        <f>VLOOKUP(C82,'Data Products'!$A:$J,2,0)</f>
      </c>
      <c r="J82" s="5809">
        <f t="shared" si="23"/>
      </c>
      <c r="K82" s="5810">
        <v>45886</v>
      </c>
      <c r="L82" s="5760">
        <f t="shared" si="31"/>
      </c>
      <c r="M82" s="5832">
        <v>0</v>
      </c>
      <c r="N82" s="5832">
        <v>0</v>
      </c>
      <c r="O82" s="5846"/>
      <c r="P82" s="5846"/>
      <c r="Q82" s="5752" t="s">
        <v>5663</v>
      </c>
      <c r="R82" s="5779"/>
      <c r="S82" s="5779"/>
      <c r="T82" s="5779"/>
      <c r="U82" s="5779"/>
      <c r="V82" s="5779"/>
      <c r="W82" s="5779"/>
      <c r="X82" s="5779"/>
      <c r="Y82" s="5779"/>
      <c r="Z82" s="5779"/>
      <c r="AA82" s="5779"/>
      <c r="AB82" s="5847">
        <f t="shared" si="2"/>
      </c>
      <c r="AC82" s="5843">
        <f t="shared" si="7"/>
      </c>
      <c r="AD82" s="5763">
        <f t="shared" si="11"/>
      </c>
      <c r="AE82" s="5776">
        <f t="shared" si="16"/>
      </c>
      <c r="AF82" s="5814">
        <f>VLOOKUP(C82,'Data Products'!$A:$J,10,0)</f>
      </c>
      <c r="AG82" s="5815">
        <f t="shared" si="19"/>
      </c>
      <c r="AH82" s="5766">
        <f t="shared" si="28"/>
      </c>
      <c r="AI82" s="5819"/>
      <c r="AJ82" s="5822"/>
      <c r="AK82" s="5770"/>
      <c r="AL82" s="5769"/>
      <c r="AM82" s="5770"/>
      <c r="AN82" s="5770"/>
    </row>
    <row customHeight="true" hidden="true" ht="18" r="83">
      <c r="A83" s="5804">
        <v>48</v>
      </c>
      <c r="B83" s="5752" t="s">
        <v>5557</v>
      </c>
      <c r="C83" s="5804" t="s">
        <v>5671</v>
      </c>
      <c r="D83" s="5829"/>
      <c r="E83" s="5829"/>
      <c r="F83" s="5756">
        <v>0</v>
      </c>
      <c r="G83" s="5771">
        <v>0</v>
      </c>
      <c r="H83" s="5839"/>
      <c r="I83" s="5808">
        <f>VLOOKUP(C83,'Data Products'!$A:$J,2,0)</f>
      </c>
      <c r="J83" s="5809">
        <f t="shared" si="23"/>
      </c>
      <c r="K83" s="5810">
        <v>45887</v>
      </c>
      <c r="L83" s="5760">
        <f t="shared" si="31"/>
      </c>
      <c r="M83" s="5756">
        <v>0</v>
      </c>
      <c r="N83" s="5756">
        <v>0</v>
      </c>
      <c r="O83" s="5841"/>
      <c r="P83" s="5841"/>
      <c r="Q83" s="5752" t="s">
        <v>5663</v>
      </c>
      <c r="R83" s="5756"/>
      <c r="S83" s="5756"/>
      <c r="T83" s="5756"/>
      <c r="U83" s="5756"/>
      <c r="V83" s="5756"/>
      <c r="W83" s="5756"/>
      <c r="X83" s="5756"/>
      <c r="Y83" s="5756"/>
      <c r="Z83" s="5756"/>
      <c r="AA83" s="5756"/>
      <c r="AB83" s="5813">
        <f t="shared" si="2"/>
      </c>
      <c r="AC83" s="5843">
        <f t="shared" si="7"/>
      </c>
      <c r="AD83" s="5763">
        <f t="shared" si="11"/>
      </c>
      <c r="AE83" s="5776">
        <f t="shared" si="16"/>
      </c>
      <c r="AF83" s="5814">
        <f>VLOOKUP(C83,'Data Products'!$A:$J,10,0)</f>
      </c>
      <c r="AG83" s="5815">
        <f t="shared" si="19"/>
      </c>
      <c r="AH83" s="5766">
        <f t="shared" si="28"/>
      </c>
      <c r="AI83" s="5819"/>
      <c r="AJ83" s="5822"/>
      <c r="AK83" s="5770"/>
      <c r="AL83" s="5769"/>
      <c r="AM83" s="5770"/>
      <c r="AN83" s="5770"/>
    </row>
    <row customHeight="true" hidden="true" ht="18" r="84">
      <c r="A84" s="5804">
        <v>49</v>
      </c>
      <c r="B84" s="5752" t="s">
        <v>5557</v>
      </c>
      <c r="C84" s="5804" t="s">
        <v>5672</v>
      </c>
      <c r="D84" s="5829"/>
      <c r="E84" s="5829"/>
      <c r="F84" s="5756">
        <v>0</v>
      </c>
      <c r="G84" s="5771">
        <v>0</v>
      </c>
      <c r="H84" s="5839"/>
      <c r="I84" s="5808">
        <f>VLOOKUP(C84,'Data Products'!$A:$J,2,0)</f>
      </c>
      <c r="J84" s="5809">
        <f t="shared" si="23"/>
      </c>
      <c r="K84" s="5810">
        <v>45888</v>
      </c>
      <c r="L84" s="5760">
        <f t="shared" si="31"/>
      </c>
      <c r="M84" s="5756">
        <v>0</v>
      </c>
      <c r="N84" s="5756">
        <v>0</v>
      </c>
      <c r="O84" s="5841"/>
      <c r="P84" s="5841"/>
      <c r="Q84" s="5752" t="s">
        <v>5663</v>
      </c>
      <c r="R84" s="5756"/>
      <c r="S84" s="5756"/>
      <c r="T84" s="5756"/>
      <c r="U84" s="5756"/>
      <c r="V84" s="5756"/>
      <c r="W84" s="5756"/>
      <c r="X84" s="5756"/>
      <c r="Y84" s="5756"/>
      <c r="Z84" s="5756"/>
      <c r="AA84" s="5756"/>
      <c r="AB84" s="5813">
        <f t="shared" si="2"/>
      </c>
      <c r="AC84" s="5843">
        <f t="shared" si="7"/>
      </c>
      <c r="AD84" s="5763">
        <f t="shared" si="11"/>
      </c>
      <c r="AE84" s="5776">
        <f t="shared" si="16"/>
      </c>
      <c r="AF84" s="5814">
        <f>VLOOKUP(C84,'Data Products'!$A:$J,10,0)</f>
      </c>
      <c r="AG84" s="5815">
        <f t="shared" si="19"/>
      </c>
      <c r="AH84" s="5766">
        <f t="shared" si="28"/>
      </c>
      <c r="AI84" s="5819"/>
      <c r="AJ84" s="5822"/>
      <c r="AK84" s="5770"/>
      <c r="AL84" s="5769"/>
      <c r="AM84" s="5770"/>
      <c r="AN84" s="5770"/>
    </row>
    <row customHeight="true" hidden="true" ht="18" r="85">
      <c r="A85" s="5804">
        <v>50</v>
      </c>
      <c r="B85" s="5752" t="s">
        <v>5557</v>
      </c>
      <c r="C85" s="5804" t="s">
        <v>5673</v>
      </c>
      <c r="D85" s="5828" t="s">
        <v>5674</v>
      </c>
      <c r="E85" s="5828" t="s">
        <v>5674</v>
      </c>
      <c r="F85" s="5756">
        <v>0</v>
      </c>
      <c r="G85" s="5771">
        <v>0</v>
      </c>
      <c r="H85" s="5839"/>
      <c r="I85" s="5808">
        <f>VLOOKUP(C85,'Data Products'!$A:$J,2,0)</f>
      </c>
      <c r="J85" s="5809">
        <f t="shared" si="23"/>
      </c>
      <c r="K85" s="5810">
        <v>45889</v>
      </c>
      <c r="L85" s="5760">
        <f t="shared" si="31"/>
      </c>
      <c r="M85" s="5756">
        <v>0</v>
      </c>
      <c r="N85" s="5756">
        <v>0</v>
      </c>
      <c r="O85" s="5841"/>
      <c r="P85" s="5841"/>
      <c r="Q85" s="5752" t="s">
        <v>5663</v>
      </c>
      <c r="R85" s="5756"/>
      <c r="S85" s="5756"/>
      <c r="T85" s="5756"/>
      <c r="U85" s="5756"/>
      <c r="V85" s="5756"/>
      <c r="W85" s="5756"/>
      <c r="X85" s="5756"/>
      <c r="Y85" s="5756"/>
      <c r="Z85" s="5756"/>
      <c r="AA85" s="5756"/>
      <c r="AB85" s="5813">
        <f t="shared" si="2"/>
      </c>
      <c r="AC85" s="5848">
        <f t="shared" si="7"/>
      </c>
      <c r="AD85" s="5763">
        <f t="shared" si="11"/>
      </c>
      <c r="AE85" s="5776">
        <f t="shared" si="16"/>
      </c>
      <c r="AF85" s="5814">
        <f>VLOOKUP(C85,'Data Products'!$A:$J,10,0)</f>
      </c>
      <c r="AG85" s="5815">
        <f t="shared" si="19"/>
      </c>
      <c r="AH85" s="5766">
        <f t="shared" si="28"/>
      </c>
      <c r="AI85" s="5819"/>
      <c r="AJ85" s="5822"/>
      <c r="AK85" s="5770"/>
      <c r="AL85" s="5769"/>
      <c r="AM85" s="5770"/>
      <c r="AN85" s="5770"/>
    </row>
    <row customHeight="true" hidden="true" ht="18" r="86">
      <c r="A86" s="5804">
        <v>51</v>
      </c>
      <c r="B86" s="5752" t="s">
        <v>5557</v>
      </c>
      <c r="C86" s="5804" t="s">
        <v>5675</v>
      </c>
      <c r="D86" s="5828" t="s">
        <v>5676</v>
      </c>
      <c r="E86" s="5828" t="s">
        <v>5676</v>
      </c>
      <c r="F86" s="5756">
        <v>0</v>
      </c>
      <c r="G86" s="5771">
        <v>0</v>
      </c>
      <c r="H86" s="5839"/>
      <c r="I86" s="5808">
        <f>VLOOKUP(C86,'Data Products'!$A:$J,2,0)</f>
      </c>
      <c r="J86" s="5809">
        <f t="shared" si="23"/>
      </c>
      <c r="K86" s="5810">
        <v>45890</v>
      </c>
      <c r="L86" s="5760">
        <f t="shared" si="31"/>
      </c>
      <c r="M86" s="5756">
        <v>0</v>
      </c>
      <c r="N86" s="5756">
        <v>0</v>
      </c>
      <c r="O86" s="5841"/>
      <c r="P86" s="5841"/>
      <c r="Q86" s="5752" t="s">
        <v>5663</v>
      </c>
      <c r="R86" s="5756"/>
      <c r="S86" s="5756"/>
      <c r="T86" s="5756"/>
      <c r="U86" s="5756"/>
      <c r="V86" s="5756"/>
      <c r="W86" s="5756"/>
      <c r="X86" s="5756"/>
      <c r="Y86" s="5756"/>
      <c r="Z86" s="5756"/>
      <c r="AA86" s="5756"/>
      <c r="AB86" s="5813">
        <f t="shared" si="2"/>
      </c>
      <c r="AC86" s="5775">
        <f t="shared" si="7"/>
      </c>
      <c r="AD86" s="5763">
        <f t="shared" si="11"/>
      </c>
      <c r="AE86" s="5776">
        <f t="shared" si="16"/>
      </c>
      <c r="AF86" s="5814">
        <f>VLOOKUP(C86,'Data Products'!$A:$J,10,0)</f>
      </c>
      <c r="AG86" s="5815">
        <f t="shared" si="19"/>
      </c>
      <c r="AH86" s="5766">
        <f t="shared" si="28"/>
      </c>
      <c r="AI86" s="5819"/>
      <c r="AJ86" s="5822"/>
      <c r="AK86" s="5770"/>
      <c r="AL86" s="5769"/>
      <c r="AM86" s="5770"/>
      <c r="AN86" s="5770"/>
    </row>
    <row customHeight="true" hidden="true" ht="18" r="87">
      <c r="A87" s="5804">
        <v>52</v>
      </c>
      <c r="B87" s="5752" t="s">
        <v>5557</v>
      </c>
      <c r="C87" s="5804" t="s">
        <v>5677</v>
      </c>
      <c r="D87" s="5828" t="s">
        <v>5678</v>
      </c>
      <c r="E87" s="5828" t="s">
        <v>5678</v>
      </c>
      <c r="F87" s="5756">
        <v>0</v>
      </c>
      <c r="G87" s="5771">
        <v>0</v>
      </c>
      <c r="H87" s="5839"/>
      <c r="I87" s="5808">
        <f>VLOOKUP(C87,'Data Products'!$A:$J,2,0)</f>
      </c>
      <c r="J87" s="5809">
        <f t="shared" si="23"/>
      </c>
      <c r="K87" s="5810">
        <v>45891</v>
      </c>
      <c r="L87" s="5760">
        <f t="shared" si="31"/>
      </c>
      <c r="M87" s="5756">
        <v>0</v>
      </c>
      <c r="N87" s="5756">
        <v>0</v>
      </c>
      <c r="O87" s="5841"/>
      <c r="P87" s="5841"/>
      <c r="Q87" s="5752" t="s">
        <v>5663</v>
      </c>
      <c r="R87" s="5756"/>
      <c r="S87" s="5756"/>
      <c r="T87" s="5756"/>
      <c r="U87" s="5756"/>
      <c r="V87" s="5756"/>
      <c r="W87" s="5756"/>
      <c r="X87" s="5756"/>
      <c r="Y87" s="5756"/>
      <c r="Z87" s="5756"/>
      <c r="AA87" s="5756"/>
      <c r="AB87" s="5813">
        <f t="shared" si="2"/>
      </c>
      <c r="AC87" s="5772">
        <f t="shared" si="7"/>
      </c>
      <c r="AD87" s="5763">
        <f t="shared" si="11"/>
      </c>
      <c r="AE87" s="5776">
        <f t="shared" si="16"/>
      </c>
      <c r="AF87" s="5814">
        <f>VLOOKUP(C87,'Data Products'!$A:$J,10,0)</f>
      </c>
      <c r="AG87" s="5815">
        <f t="shared" si="19"/>
      </c>
      <c r="AH87" s="5766">
        <f t="shared" si="28"/>
      </c>
      <c r="AI87" s="5819"/>
      <c r="AJ87" s="5822"/>
      <c r="AK87" s="5770"/>
      <c r="AL87" s="5769"/>
      <c r="AM87" s="5770"/>
      <c r="AN87" s="5770"/>
    </row>
    <row customHeight="true" hidden="true" ht="18" r="88">
      <c r="A88" s="5804">
        <v>53</v>
      </c>
      <c r="B88" s="5752" t="s">
        <v>5557</v>
      </c>
      <c r="C88" s="5804" t="s">
        <v>5679</v>
      </c>
      <c r="D88" s="5828" t="s">
        <v>5680</v>
      </c>
      <c r="E88" s="5828" t="s">
        <v>5680</v>
      </c>
      <c r="F88" s="5756">
        <v>0</v>
      </c>
      <c r="G88" s="5771">
        <v>0</v>
      </c>
      <c r="H88" s="5839"/>
      <c r="I88" s="5808">
        <f>VLOOKUP(C88,'Data Products'!$A:$J,2,0)</f>
      </c>
      <c r="J88" s="5809">
        <f t="shared" si="23"/>
      </c>
      <c r="K88" s="5810">
        <v>45892</v>
      </c>
      <c r="L88" s="5760">
        <f t="shared" si="31"/>
      </c>
      <c r="M88" s="5756">
        <v>0</v>
      </c>
      <c r="N88" s="5756">
        <v>0</v>
      </c>
      <c r="O88" s="5841"/>
      <c r="P88" s="5841"/>
      <c r="Q88" s="5752" t="s">
        <v>5663</v>
      </c>
      <c r="R88" s="5756"/>
      <c r="S88" s="5756"/>
      <c r="T88" s="5756"/>
      <c r="U88" s="5756"/>
      <c r="V88" s="5756"/>
      <c r="W88" s="5756"/>
      <c r="X88" s="5756"/>
      <c r="Y88" s="5756"/>
      <c r="Z88" s="5756"/>
      <c r="AA88" s="5756"/>
      <c r="AB88" s="5813">
        <f t="shared" si="2"/>
      </c>
      <c r="AC88" s="5826">
        <f t="shared" si="7"/>
      </c>
      <c r="AD88" s="5763">
        <f t="shared" si="11"/>
      </c>
      <c r="AE88" s="5776">
        <f t="shared" si="16"/>
      </c>
      <c r="AF88" s="5814">
        <f>VLOOKUP(C88,'Data Products'!$A:$J,10,0)</f>
      </c>
      <c r="AG88" s="5815">
        <f t="shared" si="19"/>
      </c>
      <c r="AH88" s="5766">
        <f t="shared" si="28"/>
      </c>
      <c r="AI88" s="5819"/>
      <c r="AJ88" s="5822"/>
      <c r="AK88" s="5770"/>
      <c r="AL88" s="5769"/>
      <c r="AM88" s="5770"/>
      <c r="AN88" s="5770"/>
    </row>
    <row customHeight="true" hidden="true" ht="18" r="89">
      <c r="A89" s="5804">
        <v>54</v>
      </c>
      <c r="B89" s="5752" t="s">
        <v>5557</v>
      </c>
      <c r="C89" s="5804" t="s">
        <v>5681</v>
      </c>
      <c r="D89" s="5828" t="s">
        <v>5682</v>
      </c>
      <c r="E89" s="5828" t="s">
        <v>5682</v>
      </c>
      <c r="F89" s="5756">
        <v>0</v>
      </c>
      <c r="G89" s="5771">
        <v>0</v>
      </c>
      <c r="H89" s="5839"/>
      <c r="I89" s="5808">
        <f>VLOOKUP(C89,'Data Products'!$A:$J,2,0)</f>
      </c>
      <c r="J89" s="5809">
        <f t="shared" si="23"/>
      </c>
      <c r="K89" s="5810">
        <v>45893</v>
      </c>
      <c r="L89" s="5760">
        <f t="shared" si="31"/>
      </c>
      <c r="M89" s="5756">
        <v>0</v>
      </c>
      <c r="N89" s="5756">
        <v>0</v>
      </c>
      <c r="O89" s="5841"/>
      <c r="P89" s="5841"/>
      <c r="Q89" s="5752" t="s">
        <v>5663</v>
      </c>
      <c r="R89" s="5756"/>
      <c r="S89" s="5756"/>
      <c r="T89" s="5756"/>
      <c r="U89" s="5756"/>
      <c r="V89" s="5756"/>
      <c r="W89" s="5756"/>
      <c r="X89" s="5756"/>
      <c r="Y89" s="5756"/>
      <c r="Z89" s="5756"/>
      <c r="AA89" s="5756"/>
      <c r="AB89" s="5813">
        <f t="shared" si="2"/>
      </c>
      <c r="AC89" s="5826">
        <f t="shared" si="7"/>
      </c>
      <c r="AD89" s="5763">
        <f t="shared" si="11"/>
      </c>
      <c r="AE89" s="5776">
        <f t="shared" si="16"/>
      </c>
      <c r="AF89" s="5814">
        <f>VLOOKUP(C89,'Data Products'!$A:$J,10,0)</f>
      </c>
      <c r="AG89" s="5815">
        <f t="shared" si="19"/>
      </c>
      <c r="AH89" s="5766">
        <f t="shared" si="28"/>
      </c>
      <c r="AI89" s="5819"/>
      <c r="AJ89" s="5822"/>
      <c r="AK89" s="5770"/>
      <c r="AL89" s="5769"/>
      <c r="AM89" s="5770"/>
      <c r="AN89" s="5770"/>
    </row>
    <row customHeight="true" hidden="true" ht="18" r="90">
      <c r="A90" s="5804">
        <v>55</v>
      </c>
      <c r="B90" s="5752" t="s">
        <v>5557</v>
      </c>
      <c r="C90" s="5804" t="s">
        <v>5683</v>
      </c>
      <c r="D90" s="5828" t="s">
        <v>5684</v>
      </c>
      <c r="E90" s="5828" t="s">
        <v>5684</v>
      </c>
      <c r="F90" s="5756">
        <v>0</v>
      </c>
      <c r="G90" s="5771">
        <v>0</v>
      </c>
      <c r="H90" s="5839"/>
      <c r="I90" s="5808">
        <f>VLOOKUP(C90,'Data Products'!$A:$J,2,0)</f>
      </c>
      <c r="J90" s="5809">
        <f t="shared" si="23"/>
      </c>
      <c r="K90" s="5810">
        <v>45894</v>
      </c>
      <c r="L90" s="5760">
        <f t="shared" si="31"/>
      </c>
      <c r="M90" s="5756">
        <v>0</v>
      </c>
      <c r="N90" s="5756">
        <v>0</v>
      </c>
      <c r="O90" s="5841"/>
      <c r="P90" s="5841"/>
      <c r="Q90" s="5752" t="s">
        <v>5663</v>
      </c>
      <c r="R90" s="5756"/>
      <c r="S90" s="5756"/>
      <c r="T90" s="5756"/>
      <c r="U90" s="5756"/>
      <c r="V90" s="5756"/>
      <c r="W90" s="5756"/>
      <c r="X90" s="5756"/>
      <c r="Y90" s="5756"/>
      <c r="Z90" s="5756"/>
      <c r="AA90" s="5756"/>
      <c r="AB90" s="5813">
        <f t="shared" si="2"/>
      </c>
      <c r="AC90" s="5772">
        <f t="shared" si="7"/>
      </c>
      <c r="AD90" s="5763">
        <f t="shared" si="11"/>
      </c>
      <c r="AE90" s="5776">
        <f t="shared" si="16"/>
      </c>
      <c r="AF90" s="5814">
        <f>VLOOKUP(C90,'Data Products'!$A:$J,10,0)</f>
      </c>
      <c r="AG90" s="5815">
        <f t="shared" si="19"/>
      </c>
      <c r="AH90" s="5766">
        <f t="shared" si="28"/>
      </c>
      <c r="AI90" s="5819"/>
      <c r="AJ90" s="5822"/>
      <c r="AK90" s="5770"/>
      <c r="AL90" s="5769"/>
      <c r="AM90" s="5770"/>
      <c r="AN90" s="5770"/>
    </row>
    <row customHeight="true" hidden="true" ht="18" r="91">
      <c r="A91" s="5804">
        <v>56</v>
      </c>
      <c r="B91" s="5752" t="s">
        <v>5557</v>
      </c>
      <c r="C91" s="5804" t="s">
        <v>5685</v>
      </c>
      <c r="D91" s="5828" t="s">
        <v>5686</v>
      </c>
      <c r="E91" s="5828" t="s">
        <v>5686</v>
      </c>
      <c r="F91" s="5756">
        <v>0</v>
      </c>
      <c r="G91" s="5771">
        <v>0</v>
      </c>
      <c r="H91" s="5839"/>
      <c r="I91" s="5808">
        <f>VLOOKUP(C91,'Data Products'!$A:$J,2,0)</f>
      </c>
      <c r="J91" s="5809">
        <f t="shared" si="23"/>
      </c>
      <c r="K91" s="5810">
        <v>45895</v>
      </c>
      <c r="L91" s="5760">
        <f t="shared" si="31"/>
      </c>
      <c r="M91" s="5756">
        <v>0</v>
      </c>
      <c r="N91" s="5756">
        <v>0</v>
      </c>
      <c r="O91" s="5841"/>
      <c r="P91" s="5841"/>
      <c r="Q91" s="5752" t="s">
        <v>5663</v>
      </c>
      <c r="R91" s="5756"/>
      <c r="S91" s="5756"/>
      <c r="T91" s="5756"/>
      <c r="U91" s="5756"/>
      <c r="V91" s="5756"/>
      <c r="W91" s="5756"/>
      <c r="X91" s="5756"/>
      <c r="Y91" s="5756"/>
      <c r="Z91" s="5756"/>
      <c r="AA91" s="5756"/>
      <c r="AB91" s="5813">
        <f t="shared" si="2"/>
      </c>
      <c r="AC91" s="5775">
        <f t="shared" si="7"/>
      </c>
      <c r="AD91" s="5849">
        <f t="shared" si="11"/>
      </c>
      <c r="AE91" s="5776">
        <f t="shared" si="16"/>
      </c>
      <c r="AF91" s="5814">
        <f>VLOOKUP(C91,'Data Products'!$A:$J,10,0)</f>
      </c>
      <c r="AG91" s="5815">
        <f t="shared" si="19"/>
      </c>
      <c r="AH91" s="5766">
        <f t="shared" si="28"/>
      </c>
      <c r="AI91" s="5819"/>
      <c r="AJ91" s="5822"/>
      <c r="AK91" s="5770"/>
      <c r="AL91" s="5769"/>
      <c r="AM91" s="5770"/>
      <c r="AN91" s="5770"/>
    </row>
    <row customHeight="true" hidden="true" ht="18" r="92">
      <c r="A92" s="5804">
        <v>57</v>
      </c>
      <c r="B92" s="5752" t="s">
        <v>5557</v>
      </c>
      <c r="C92" s="5804" t="s">
        <v>5687</v>
      </c>
      <c r="D92" s="5828" t="s">
        <v>5688</v>
      </c>
      <c r="E92" s="5828" t="s">
        <v>5688</v>
      </c>
      <c r="F92" s="5756">
        <v>0</v>
      </c>
      <c r="G92" s="5771">
        <v>0</v>
      </c>
      <c r="H92" s="5839"/>
      <c r="I92" s="5808">
        <f>VLOOKUP(C92,'Data Products'!$A:$J,2,0)</f>
      </c>
      <c r="J92" s="5809">
        <f t="shared" si="23"/>
      </c>
      <c r="K92" s="5810">
        <v>45896</v>
      </c>
      <c r="L92" s="5760">
        <f t="shared" si="31"/>
      </c>
      <c r="M92" s="5756">
        <v>0</v>
      </c>
      <c r="N92" s="5756">
        <v>1</v>
      </c>
      <c r="O92" s="5841"/>
      <c r="P92" s="5841"/>
      <c r="Q92" s="5752" t="s">
        <v>5663</v>
      </c>
      <c r="R92" s="5756"/>
      <c r="S92" s="5756"/>
      <c r="T92" s="5756"/>
      <c r="U92" s="5756"/>
      <c r="V92" s="5756"/>
      <c r="W92" s="5756"/>
      <c r="X92" s="5756"/>
      <c r="Y92" s="5756"/>
      <c r="Z92" s="5756"/>
      <c r="AA92" s="5756"/>
      <c r="AB92" s="5813">
        <f t="shared" si="2"/>
      </c>
      <c r="AC92" s="5762">
        <f t="shared" si="7"/>
      </c>
      <c r="AD92" s="5849">
        <f t="shared" si="11"/>
      </c>
      <c r="AE92" s="5776">
        <f t="shared" si="16"/>
      </c>
      <c r="AF92" s="5814">
        <f>VLOOKUP(C92,'Data Products'!$A:$J,10,0)</f>
      </c>
      <c r="AG92" s="5815">
        <f t="shared" si="19"/>
      </c>
      <c r="AH92" s="5766">
        <f t="shared" si="28"/>
      </c>
      <c r="AI92" s="5819"/>
      <c r="AJ92" s="5822"/>
      <c r="AK92" s="5770"/>
      <c r="AL92" s="5769"/>
      <c r="AM92" s="5770"/>
      <c r="AN92" s="5770"/>
    </row>
    <row customHeight="true" hidden="true" ht="18" r="93">
      <c r="A93" s="5804">
        <v>58</v>
      </c>
      <c r="B93" s="5752" t="s">
        <v>5557</v>
      </c>
      <c r="C93" s="5804" t="s">
        <v>5689</v>
      </c>
      <c r="D93" s="5828" t="s">
        <v>5690</v>
      </c>
      <c r="E93" s="5828" t="s">
        <v>5690</v>
      </c>
      <c r="F93" s="5756">
        <v>0</v>
      </c>
      <c r="G93" s="5771">
        <v>0</v>
      </c>
      <c r="H93" s="5839"/>
      <c r="I93" s="5808">
        <f>VLOOKUP(C93,'Data Products'!$A:$J,2,0)</f>
      </c>
      <c r="J93" s="5809">
        <f t="shared" si="23"/>
      </c>
      <c r="K93" s="5810">
        <v>45897</v>
      </c>
      <c r="L93" s="5760">
        <f t="shared" si="31"/>
      </c>
      <c r="M93" s="5756">
        <v>0</v>
      </c>
      <c r="N93" s="5756">
        <v>0</v>
      </c>
      <c r="O93" s="5841"/>
      <c r="P93" s="5841"/>
      <c r="Q93" s="5752" t="s">
        <v>5663</v>
      </c>
      <c r="R93" s="5756"/>
      <c r="S93" s="5756"/>
      <c r="T93" s="5756"/>
      <c r="U93" s="5756"/>
      <c r="V93" s="5756"/>
      <c r="W93" s="5756"/>
      <c r="X93" s="5756"/>
      <c r="Y93" s="5756"/>
      <c r="Z93" s="5756"/>
      <c r="AA93" s="5756"/>
      <c r="AB93" s="5813">
        <f t="shared" si="2"/>
      </c>
      <c r="AC93" s="5762">
        <f t="shared" si="7"/>
      </c>
      <c r="AD93" s="5849">
        <f t="shared" si="11"/>
      </c>
      <c r="AE93" s="5776">
        <f t="shared" si="16"/>
      </c>
      <c r="AF93" s="5814">
        <f>VLOOKUP(C93,'Data Products'!$A:$J,10,0)</f>
      </c>
      <c r="AG93" s="5815">
        <f t="shared" si="19"/>
      </c>
      <c r="AH93" s="5766">
        <f t="shared" si="28"/>
      </c>
      <c r="AI93" s="5819"/>
      <c r="AJ93" s="5822"/>
      <c r="AK93" s="5770"/>
      <c r="AL93" s="5769"/>
      <c r="AM93" s="5770"/>
      <c r="AN93" s="5770"/>
    </row>
    <row customHeight="true" hidden="true" ht="18" r="94">
      <c r="A94" s="5804">
        <v>59</v>
      </c>
      <c r="B94" s="5752" t="s">
        <v>5557</v>
      </c>
      <c r="C94" s="5804" t="s">
        <v>5691</v>
      </c>
      <c r="D94" s="5828" t="s">
        <v>5692</v>
      </c>
      <c r="E94" s="5828" t="s">
        <v>5692</v>
      </c>
      <c r="F94" s="5756">
        <v>0</v>
      </c>
      <c r="G94" s="5771">
        <v>0</v>
      </c>
      <c r="H94" s="5839"/>
      <c r="I94" s="5808">
        <f>VLOOKUP(C94,'Data Products'!$A:$J,2,0)</f>
      </c>
      <c r="J94" s="5809">
        <f t="shared" si="23"/>
      </c>
      <c r="K94" s="5810">
        <v>45898</v>
      </c>
      <c r="L94" s="5760">
        <f t="shared" si="31"/>
      </c>
      <c r="M94" s="5756">
        <v>0</v>
      </c>
      <c r="N94" s="5756">
        <v>1</v>
      </c>
      <c r="O94" s="5841"/>
      <c r="P94" s="5841"/>
      <c r="Q94" s="5752" t="s">
        <v>5663</v>
      </c>
      <c r="R94" s="5756"/>
      <c r="S94" s="5756"/>
      <c r="T94" s="5756"/>
      <c r="U94" s="5756"/>
      <c r="V94" s="5756"/>
      <c r="W94" s="5756"/>
      <c r="X94" s="5756"/>
      <c r="Y94" s="5756"/>
      <c r="Z94" s="5756"/>
      <c r="AA94" s="5756"/>
      <c r="AB94" s="5813">
        <f t="shared" si="2"/>
      </c>
      <c r="AC94" s="5762">
        <f t="shared" si="7"/>
      </c>
      <c r="AD94" s="5849">
        <f t="shared" si="11"/>
      </c>
      <c r="AE94" s="5776">
        <f t="shared" si="16"/>
      </c>
      <c r="AF94" s="5814">
        <f>VLOOKUP(C94,'Data Products'!$A:$J,10,0)</f>
      </c>
      <c r="AG94" s="5815">
        <f t="shared" si="19"/>
      </c>
      <c r="AH94" s="5766">
        <f t="shared" si="28"/>
      </c>
      <c r="AI94" s="5819"/>
      <c r="AJ94" s="5822"/>
      <c r="AK94" s="5770"/>
      <c r="AL94" s="5769"/>
      <c r="AM94" s="5770"/>
      <c r="AN94" s="5770"/>
    </row>
    <row customHeight="true" hidden="true" ht="18" r="95">
      <c r="A95" s="5804">
        <v>60</v>
      </c>
      <c r="B95" s="5752" t="s">
        <v>5557</v>
      </c>
      <c r="C95" s="5804" t="s">
        <v>5693</v>
      </c>
      <c r="D95" s="5828" t="s">
        <v>5694</v>
      </c>
      <c r="E95" s="5828" t="s">
        <v>5694</v>
      </c>
      <c r="F95" s="5756">
        <v>0</v>
      </c>
      <c r="G95" s="5771">
        <v>0</v>
      </c>
      <c r="H95" s="5839"/>
      <c r="I95" s="5808">
        <f>VLOOKUP(C95,'Data Products'!$A:$J,2,0)</f>
      </c>
      <c r="J95" s="5809">
        <f t="shared" si="23"/>
      </c>
      <c r="K95" s="5810">
        <v>45899</v>
      </c>
      <c r="L95" s="5760">
        <f t="shared" si="31"/>
      </c>
      <c r="M95" s="5756">
        <v>0</v>
      </c>
      <c r="N95" s="5756">
        <v>0</v>
      </c>
      <c r="O95" s="5841"/>
      <c r="P95" s="5841"/>
      <c r="Q95" s="5752" t="s">
        <v>5663</v>
      </c>
      <c r="R95" s="5756"/>
      <c r="S95" s="5756"/>
      <c r="T95" s="5756"/>
      <c r="U95" s="5756"/>
      <c r="V95" s="5756"/>
      <c r="W95" s="5756"/>
      <c r="X95" s="5756"/>
      <c r="Y95" s="5756"/>
      <c r="Z95" s="5756"/>
      <c r="AA95" s="5756"/>
      <c r="AB95" s="5813">
        <f t="shared" si="2"/>
      </c>
      <c r="AC95" s="5762">
        <f t="shared" si="7"/>
      </c>
      <c r="AD95" s="5849">
        <f t="shared" si="11"/>
      </c>
      <c r="AE95" s="5776">
        <f t="shared" si="16"/>
      </c>
      <c r="AF95" s="5814">
        <f>VLOOKUP(C95,'Data Products'!$A:$J,10,0)</f>
      </c>
      <c r="AG95" s="5815">
        <f t="shared" si="19"/>
      </c>
      <c r="AH95" s="5766">
        <f t="shared" si="28"/>
      </c>
      <c r="AI95" s="5819"/>
      <c r="AJ95" s="5822"/>
      <c r="AK95" s="5770"/>
      <c r="AL95" s="5769"/>
      <c r="AM95" s="5770"/>
      <c r="AN95" s="5770"/>
    </row>
    <row customHeight="true" hidden="true" ht="18" r="96">
      <c r="A96" s="5804">
        <v>61</v>
      </c>
      <c r="B96" s="5752" t="s">
        <v>5557</v>
      </c>
      <c r="C96" s="5804" t="s">
        <v>5695</v>
      </c>
      <c r="D96" s="5828" t="s">
        <v>5696</v>
      </c>
      <c r="E96" s="5828" t="s">
        <v>5696</v>
      </c>
      <c r="F96" s="5756">
        <v>0</v>
      </c>
      <c r="G96" s="5771">
        <v>0</v>
      </c>
      <c r="H96" s="5839"/>
      <c r="I96" s="5808">
        <f>VLOOKUP(C96,'Data Products'!$A:$J,2,0)</f>
      </c>
      <c r="J96" s="5809">
        <f t="shared" si="23"/>
      </c>
      <c r="K96" s="5810">
        <v>45900</v>
      </c>
      <c r="L96" s="5760">
        <f t="shared" si="31"/>
      </c>
      <c r="M96" s="5756">
        <v>0</v>
      </c>
      <c r="N96" s="5756">
        <v>0</v>
      </c>
      <c r="O96" s="5841"/>
      <c r="P96" s="5841"/>
      <c r="Q96" s="5752" t="s">
        <v>5663</v>
      </c>
      <c r="R96" s="5756"/>
      <c r="S96" s="5756"/>
      <c r="T96" s="5756"/>
      <c r="U96" s="5756"/>
      <c r="V96" s="5756"/>
      <c r="W96" s="5756"/>
      <c r="X96" s="5756"/>
      <c r="Y96" s="5756"/>
      <c r="Z96" s="5756"/>
      <c r="AA96" s="5756"/>
      <c r="AB96" s="5813">
        <f t="shared" si="2"/>
      </c>
      <c r="AC96" s="5762">
        <f t="shared" si="7"/>
      </c>
      <c r="AD96" s="5849">
        <f t="shared" si="11"/>
      </c>
      <c r="AE96" s="5776">
        <f t="shared" si="16"/>
      </c>
      <c r="AF96" s="5814">
        <f>VLOOKUP(C96,'Data Products'!$A:$J,10,0)</f>
      </c>
      <c r="AG96" s="5815">
        <f t="shared" si="19"/>
      </c>
      <c r="AH96" s="5766">
        <f t="shared" si="28"/>
      </c>
      <c r="AI96" s="5819"/>
      <c r="AJ96" s="5822"/>
      <c r="AK96" s="5770"/>
      <c r="AL96" s="5769"/>
      <c r="AM96" s="5770"/>
      <c r="AN96" s="5770"/>
    </row>
    <row customHeight="true" hidden="true" ht="18" r="97">
      <c r="A97" s="5804">
        <v>62</v>
      </c>
      <c r="B97" s="5752" t="s">
        <v>5557</v>
      </c>
      <c r="C97" s="5804" t="s">
        <v>5697</v>
      </c>
      <c r="D97" s="5828" t="s">
        <v>5698</v>
      </c>
      <c r="E97" s="5828" t="s">
        <v>5698</v>
      </c>
      <c r="F97" s="5756">
        <v>0</v>
      </c>
      <c r="G97" s="5771">
        <v>0</v>
      </c>
      <c r="H97" s="5839"/>
      <c r="I97" s="5808">
        <f>VLOOKUP(C97,'Data Products'!$A:$J,2,0)</f>
      </c>
      <c r="J97" s="5809">
        <f t="shared" si="23"/>
      </c>
      <c r="K97" s="5810">
        <v>45901</v>
      </c>
      <c r="L97" s="5760">
        <f t="shared" si="31"/>
      </c>
      <c r="M97" s="5756">
        <v>0</v>
      </c>
      <c r="N97" s="5756">
        <v>3</v>
      </c>
      <c r="O97" s="5841"/>
      <c r="P97" s="5841"/>
      <c r="Q97" s="5752" t="s">
        <v>5663</v>
      </c>
      <c r="R97" s="5756"/>
      <c r="S97" s="5756"/>
      <c r="T97" s="5756"/>
      <c r="U97" s="5756"/>
      <c r="V97" s="5756"/>
      <c r="W97" s="5756"/>
      <c r="X97" s="5756"/>
      <c r="Y97" s="5756"/>
      <c r="Z97" s="5756"/>
      <c r="AA97" s="5756"/>
      <c r="AB97" s="5813">
        <f t="shared" si="2"/>
      </c>
      <c r="AC97" s="5775">
        <f t="shared" si="7"/>
      </c>
      <c r="AD97" s="5849">
        <f t="shared" si="11"/>
      </c>
      <c r="AE97" s="5776">
        <f t="shared" si="16"/>
      </c>
      <c r="AF97" s="5814">
        <f>VLOOKUP(C97,'Data Products'!$A:$J,10,0)</f>
      </c>
      <c r="AG97" s="5815">
        <f t="shared" si="19"/>
      </c>
      <c r="AH97" s="5766">
        <f t="shared" si="28"/>
      </c>
      <c r="AI97" s="5819"/>
      <c r="AJ97" s="5822"/>
      <c r="AK97" s="5770"/>
      <c r="AL97" s="5769"/>
      <c r="AM97" s="5770"/>
      <c r="AN97" s="5770"/>
    </row>
    <row customHeight="true" hidden="true" ht="18" r="98">
      <c r="A98" s="5804">
        <v>63</v>
      </c>
      <c r="B98" s="5752" t="s">
        <v>5557</v>
      </c>
      <c r="C98" s="5804" t="s">
        <v>5699</v>
      </c>
      <c r="D98" s="5828" t="s">
        <v>5690</v>
      </c>
      <c r="E98" s="5828" t="s">
        <v>5690</v>
      </c>
      <c r="F98" s="5756">
        <v>0</v>
      </c>
      <c r="G98" s="5771">
        <v>0</v>
      </c>
      <c r="H98" s="5839"/>
      <c r="I98" s="5808">
        <f>VLOOKUP(C98,'Data Products'!$A:$J,2,0)</f>
      </c>
      <c r="J98" s="5809">
        <f t="shared" si="23"/>
      </c>
      <c r="K98" s="5810">
        <v>45902</v>
      </c>
      <c r="L98" s="5760">
        <f t="shared" si="31"/>
      </c>
      <c r="M98" s="5756">
        <v>0</v>
      </c>
      <c r="N98" s="5756">
        <v>0</v>
      </c>
      <c r="O98" s="5841"/>
      <c r="P98" s="5841"/>
      <c r="Q98" s="5752" t="s">
        <v>5663</v>
      </c>
      <c r="R98" s="5756"/>
      <c r="S98" s="5756"/>
      <c r="T98" s="5756"/>
      <c r="U98" s="5756"/>
      <c r="V98" s="5756"/>
      <c r="W98" s="5756"/>
      <c r="X98" s="5756"/>
      <c r="Y98" s="5756"/>
      <c r="Z98" s="5756"/>
      <c r="AA98" s="5756"/>
      <c r="AB98" s="5813">
        <f t="shared" si="2"/>
      </c>
      <c r="AC98" s="5772">
        <f t="shared" si="7"/>
      </c>
      <c r="AD98" s="5849">
        <f t="shared" si="11"/>
      </c>
      <c r="AE98" s="5776">
        <f t="shared" si="16"/>
      </c>
      <c r="AF98" s="5814">
        <f>VLOOKUP(C98,'Data Products'!$A:$J,10,0)</f>
      </c>
      <c r="AG98" s="5815">
        <f t="shared" si="19"/>
      </c>
      <c r="AH98" s="5766">
        <f t="shared" si="28"/>
      </c>
      <c r="AI98" s="5819"/>
      <c r="AJ98" s="5822"/>
      <c r="AK98" s="5770"/>
      <c r="AL98" s="5769"/>
      <c r="AM98" s="5770"/>
      <c r="AN98" s="5770"/>
    </row>
    <row customHeight="true" hidden="true" ht="18" r="99">
      <c r="A99" s="5804">
        <v>64</v>
      </c>
      <c r="B99" s="5752" t="s">
        <v>5557</v>
      </c>
      <c r="C99" s="5804" t="s">
        <v>5700</v>
      </c>
      <c r="D99" s="5828" t="s">
        <v>5690</v>
      </c>
      <c r="E99" s="5828" t="s">
        <v>5690</v>
      </c>
      <c r="F99" s="5756">
        <v>0</v>
      </c>
      <c r="G99" s="5771">
        <v>0</v>
      </c>
      <c r="H99" s="5839"/>
      <c r="I99" s="5808">
        <f>VLOOKUP(C99,'Data Products'!$A:$J,2,0)</f>
      </c>
      <c r="J99" s="5809">
        <f t="shared" si="23"/>
      </c>
      <c r="K99" s="5810">
        <v>45903</v>
      </c>
      <c r="L99" s="5760">
        <f t="shared" si="31"/>
      </c>
      <c r="M99" s="5756">
        <v>0</v>
      </c>
      <c r="N99" s="5756">
        <v>0</v>
      </c>
      <c r="O99" s="5841"/>
      <c r="P99" s="5841"/>
      <c r="Q99" s="5752" t="s">
        <v>5663</v>
      </c>
      <c r="R99" s="5756"/>
      <c r="S99" s="5756"/>
      <c r="T99" s="5756"/>
      <c r="U99" s="5756"/>
      <c r="V99" s="5756"/>
      <c r="W99" s="5756"/>
      <c r="X99" s="5756"/>
      <c r="Y99" s="5756"/>
      <c r="Z99" s="5756"/>
      <c r="AA99" s="5756"/>
      <c r="AB99" s="5813">
        <f t="shared" si="2"/>
      </c>
      <c r="AC99" s="5775">
        <f t="shared" si="7"/>
      </c>
      <c r="AD99" s="5849">
        <f t="shared" si="11"/>
      </c>
      <c r="AE99" s="5776">
        <f t="shared" si="16"/>
      </c>
      <c r="AF99" s="5814">
        <f>VLOOKUP(C99,'Data Products'!$A:$J,10,0)</f>
      </c>
      <c r="AG99" s="5815">
        <f t="shared" si="19"/>
      </c>
      <c r="AH99" s="5766">
        <f t="shared" si="28"/>
      </c>
      <c r="AI99" s="5819"/>
      <c r="AJ99" s="5822"/>
      <c r="AK99" s="5770"/>
      <c r="AL99" s="5769"/>
      <c r="AM99" s="5770"/>
      <c r="AN99" s="5770"/>
    </row>
    <row customHeight="true" hidden="true" ht="18" r="100">
      <c r="A100" s="5804">
        <v>65</v>
      </c>
      <c r="B100" s="5752" t="s">
        <v>5544</v>
      </c>
      <c r="C100" s="5804" t="s">
        <v>5701</v>
      </c>
      <c r="D100" s="5828" t="s">
        <v>5702</v>
      </c>
      <c r="E100" s="5828" t="s">
        <v>5702</v>
      </c>
      <c r="F100" s="5756">
        <v>0</v>
      </c>
      <c r="G100" s="5771">
        <v>0</v>
      </c>
      <c r="H100" s="5839"/>
      <c r="I100" s="5808">
        <f>VLOOKUP(C100,'Data Products'!$A:$J,2,0)</f>
      </c>
      <c r="J100" s="5809">
        <f t="shared" si="23"/>
      </c>
      <c r="K100" s="5810">
        <v>45904</v>
      </c>
      <c r="L100" s="5760">
        <f t="shared" si="31"/>
      </c>
      <c r="M100" s="5756">
        <v>0</v>
      </c>
      <c r="N100" s="5756">
        <v>0</v>
      </c>
      <c r="O100" s="5841"/>
      <c r="P100" s="5841"/>
      <c r="Q100" s="5752" t="s">
        <v>5663</v>
      </c>
      <c r="R100" s="5756"/>
      <c r="S100" s="5756"/>
      <c r="T100" s="5756"/>
      <c r="U100" s="5756"/>
      <c r="V100" s="5756"/>
      <c r="W100" s="5756"/>
      <c r="X100" s="5756"/>
      <c r="Y100" s="5756"/>
      <c r="Z100" s="5756"/>
      <c r="AA100" s="5756"/>
      <c r="AB100" s="5813">
        <f t="shared" si="2"/>
      </c>
      <c r="AC100" s="5775">
        <f t="shared" si="7"/>
      </c>
      <c r="AD100" s="5849">
        <f t="shared" si="11"/>
      </c>
      <c r="AE100" s="5776">
        <f t="shared" si="16"/>
      </c>
      <c r="AF100" s="5814">
        <f>VLOOKUP(C100,'Data Products'!$A:$J,10,0)</f>
      </c>
      <c r="AG100" s="5815">
        <f t="shared" si="19"/>
      </c>
      <c r="AH100" s="5766">
        <f t="shared" si="28"/>
      </c>
      <c r="AI100" s="5819"/>
      <c r="AJ100" s="5822"/>
      <c r="AK100" s="5770"/>
      <c r="AL100" s="5769"/>
      <c r="AM100" s="5770"/>
      <c r="AN100" s="5770"/>
    </row>
    <row customHeight="true" hidden="true" ht="18" r="101">
      <c r="A101" s="5804">
        <v>66</v>
      </c>
      <c r="B101" s="5752" t="s">
        <v>5557</v>
      </c>
      <c r="C101" s="5804" t="s">
        <v>5703</v>
      </c>
      <c r="D101" s="5828" t="s">
        <v>5690</v>
      </c>
      <c r="E101" s="5828" t="s">
        <v>5690</v>
      </c>
      <c r="F101" s="5756">
        <v>0</v>
      </c>
      <c r="G101" s="5771">
        <v>0</v>
      </c>
      <c r="H101" s="5839"/>
      <c r="I101" s="5808">
        <f>VLOOKUP(C101,'Data Products'!$A:$J,2,0)</f>
      </c>
      <c r="J101" s="5809">
        <f t="shared" si="23"/>
      </c>
      <c r="K101" s="5810">
        <v>45905</v>
      </c>
      <c r="L101" s="5760">
        <f t="shared" si="31"/>
      </c>
      <c r="M101" s="5756">
        <v>0</v>
      </c>
      <c r="N101" s="5756">
        <v>0</v>
      </c>
      <c r="O101" s="5841"/>
      <c r="P101" s="5841"/>
      <c r="Q101" s="5752" t="s">
        <v>5663</v>
      </c>
      <c r="R101" s="5756"/>
      <c r="S101" s="5756"/>
      <c r="T101" s="5756"/>
      <c r="U101" s="5756"/>
      <c r="V101" s="5756"/>
      <c r="W101" s="5756"/>
      <c r="X101" s="5756"/>
      <c r="Y101" s="5756"/>
      <c r="Z101" s="5756"/>
      <c r="AA101" s="5756"/>
      <c r="AB101" s="5813">
        <f t="shared" si="2"/>
      </c>
      <c r="AC101" s="5775">
        <f t="shared" si="7"/>
      </c>
      <c r="AD101" s="5849">
        <f t="shared" si="11"/>
      </c>
      <c r="AE101" s="5776">
        <f t="shared" si="16"/>
      </c>
      <c r="AF101" s="5814">
        <f>VLOOKUP(C101,'Data Products'!$A:$J,10,0)</f>
      </c>
      <c r="AG101" s="5815">
        <f t="shared" si="19"/>
      </c>
      <c r="AH101" s="5766">
        <f t="shared" si="28"/>
      </c>
      <c r="AI101" s="5819"/>
      <c r="AJ101" s="5822"/>
      <c r="AK101" s="5770"/>
      <c r="AL101" s="5769"/>
      <c r="AM101" s="5770"/>
      <c r="AN101" s="5770"/>
    </row>
    <row customHeight="true" hidden="true" ht="18" r="102">
      <c r="A102" s="5804">
        <v>67</v>
      </c>
      <c r="B102" s="5752" t="s">
        <v>5557</v>
      </c>
      <c r="C102" s="5804" t="s">
        <v>5704</v>
      </c>
      <c r="D102" s="5828" t="s">
        <v>5690</v>
      </c>
      <c r="E102" s="5828" t="s">
        <v>5690</v>
      </c>
      <c r="F102" s="5756">
        <v>0</v>
      </c>
      <c r="G102" s="5771">
        <v>0</v>
      </c>
      <c r="H102" s="5839"/>
      <c r="I102" s="5808">
        <f>VLOOKUP(C102,'Data Products'!$A:$J,2,0)</f>
      </c>
      <c r="J102" s="5809">
        <f t="shared" si="23"/>
      </c>
      <c r="K102" s="5810">
        <v>45906</v>
      </c>
      <c r="L102" s="5760">
        <f t="shared" si="31"/>
      </c>
      <c r="M102" s="5756">
        <v>0</v>
      </c>
      <c r="N102" s="5756">
        <v>0</v>
      </c>
      <c r="O102" s="5841"/>
      <c r="P102" s="5841"/>
      <c r="Q102" s="5752" t="s">
        <v>5663</v>
      </c>
      <c r="R102" s="5756"/>
      <c r="S102" s="5756"/>
      <c r="T102" s="5756"/>
      <c r="U102" s="5756"/>
      <c r="V102" s="5756"/>
      <c r="W102" s="5756"/>
      <c r="X102" s="5756"/>
      <c r="Y102" s="5756"/>
      <c r="Z102" s="5756"/>
      <c r="AA102" s="5756"/>
      <c r="AB102" s="5813">
        <f t="shared" si="2"/>
      </c>
      <c r="AC102" s="5775">
        <f t="shared" si="7"/>
      </c>
      <c r="AD102" s="5849">
        <f t="shared" si="11"/>
      </c>
      <c r="AE102" s="5776">
        <f t="shared" si="16"/>
      </c>
      <c r="AF102" s="5814">
        <f>VLOOKUP(C102,'Data Products'!$A:$J,10,0)</f>
      </c>
      <c r="AG102" s="5815">
        <f t="shared" si="19"/>
      </c>
      <c r="AH102" s="5766">
        <f t="shared" si="28"/>
      </c>
      <c r="AI102" s="5819"/>
      <c r="AJ102" s="5822"/>
      <c r="AK102" s="5770"/>
      <c r="AL102" s="5769"/>
      <c r="AM102" s="5770"/>
      <c r="AN102" s="5770"/>
    </row>
    <row customHeight="true" hidden="true" ht="18" r="103">
      <c r="A103" s="5804">
        <v>68</v>
      </c>
      <c r="B103" s="5752" t="s">
        <v>5557</v>
      </c>
      <c r="C103" s="5804" t="s">
        <v>5705</v>
      </c>
      <c r="D103" s="5828" t="s">
        <v>5690</v>
      </c>
      <c r="E103" s="5828" t="s">
        <v>5690</v>
      </c>
      <c r="F103" s="5756">
        <v>0</v>
      </c>
      <c r="G103" s="5771">
        <v>0</v>
      </c>
      <c r="H103" s="5839"/>
      <c r="I103" s="5808">
        <f>VLOOKUP(C103,'Data Products'!$A:$J,2,0)</f>
      </c>
      <c r="J103" s="5809">
        <f t="shared" si="23"/>
      </c>
      <c r="K103" s="5810">
        <v>45907</v>
      </c>
      <c r="L103" s="5760">
        <f t="shared" si="31"/>
      </c>
      <c r="M103" s="5756">
        <v>0</v>
      </c>
      <c r="N103" s="5756">
        <v>0</v>
      </c>
      <c r="O103" s="5841"/>
      <c r="P103" s="5841"/>
      <c r="Q103" s="5752" t="s">
        <v>5663</v>
      </c>
      <c r="R103" s="5756"/>
      <c r="S103" s="5756"/>
      <c r="T103" s="5756"/>
      <c r="U103" s="5756"/>
      <c r="V103" s="5756"/>
      <c r="W103" s="5756"/>
      <c r="X103" s="5756"/>
      <c r="Y103" s="5756"/>
      <c r="Z103" s="5756"/>
      <c r="AA103" s="5756"/>
      <c r="AB103" s="5813">
        <f t="shared" si="2"/>
      </c>
      <c r="AC103" s="5775">
        <f t="shared" si="7"/>
      </c>
      <c r="AD103" s="5849">
        <f t="shared" si="11"/>
      </c>
      <c r="AE103" s="5776">
        <f t="shared" si="16"/>
      </c>
      <c r="AF103" s="5814">
        <f>VLOOKUP(C103,'Data Products'!$A:$J,10,0)</f>
      </c>
      <c r="AG103" s="5815">
        <f t="shared" si="19"/>
      </c>
      <c r="AH103" s="5766">
        <f t="shared" si="28"/>
      </c>
      <c r="AI103" s="5819"/>
      <c r="AJ103" s="5822"/>
      <c r="AK103" s="5770"/>
      <c r="AL103" s="5769"/>
      <c r="AM103" s="5770"/>
      <c r="AN103" s="5770"/>
    </row>
    <row customHeight="true" hidden="true" ht="18" r="104">
      <c r="A104" s="5804">
        <v>69</v>
      </c>
      <c r="B104" s="5752" t="s">
        <v>5557</v>
      </c>
      <c r="C104" s="5804" t="s">
        <v>5706</v>
      </c>
      <c r="D104" s="5828" t="s">
        <v>5707</v>
      </c>
      <c r="E104" s="5828" t="s">
        <v>5707</v>
      </c>
      <c r="F104" s="5756">
        <v>0</v>
      </c>
      <c r="G104" s="5771">
        <v>0</v>
      </c>
      <c r="H104" s="5839"/>
      <c r="I104" s="5808">
        <f>VLOOKUP(C104,'Data Products'!$A:$J,2,0)</f>
      </c>
      <c r="J104" s="5809">
        <f t="shared" si="23"/>
      </c>
      <c r="K104" s="5810">
        <v>45908</v>
      </c>
      <c r="L104" s="5760">
        <f t="shared" si="31"/>
      </c>
      <c r="M104" s="5756">
        <v>0</v>
      </c>
      <c r="N104" s="5756">
        <v>0</v>
      </c>
      <c r="O104" s="5841"/>
      <c r="P104" s="5841"/>
      <c r="Q104" s="5752" t="s">
        <v>5663</v>
      </c>
      <c r="R104" s="5756"/>
      <c r="S104" s="5756"/>
      <c r="T104" s="5756"/>
      <c r="U104" s="5756"/>
      <c r="V104" s="5756"/>
      <c r="W104" s="5756"/>
      <c r="X104" s="5756"/>
      <c r="Y104" s="5756"/>
      <c r="Z104" s="5756"/>
      <c r="AA104" s="5756"/>
      <c r="AB104" s="5813">
        <f t="shared" si="2"/>
      </c>
      <c r="AC104" s="5762">
        <f t="shared" si="7"/>
      </c>
      <c r="AD104" s="5849">
        <f t="shared" si="11"/>
      </c>
      <c r="AE104" s="5776">
        <f t="shared" si="16"/>
      </c>
      <c r="AF104" s="5814">
        <f>VLOOKUP(C104,'Data Products'!$A:$J,10,0)</f>
      </c>
      <c r="AG104" s="5815">
        <f t="shared" si="19"/>
      </c>
      <c r="AH104" s="5766">
        <f t="shared" si="28"/>
      </c>
      <c r="AI104" s="5819"/>
      <c r="AJ104" s="5822"/>
      <c r="AK104" s="5770"/>
      <c r="AL104" s="5769"/>
      <c r="AM104" s="5770"/>
      <c r="AN104" s="5770"/>
    </row>
    <row customHeight="true" hidden="true" ht="18" r="105">
      <c r="A105" s="5804">
        <v>70</v>
      </c>
      <c r="B105" s="5752" t="s">
        <v>5557</v>
      </c>
      <c r="C105" s="5804" t="s">
        <v>5708</v>
      </c>
      <c r="D105" s="5829"/>
      <c r="E105" s="5829"/>
      <c r="F105" s="5756">
        <v>0</v>
      </c>
      <c r="G105" s="5771">
        <v>0</v>
      </c>
      <c r="H105" s="5839"/>
      <c r="I105" s="5808">
        <f>VLOOKUP(C105,'Data Products'!$A:$J,2,0)</f>
      </c>
      <c r="J105" s="5809">
        <f t="shared" si="23"/>
      </c>
      <c r="K105" s="5810">
        <v>45909</v>
      </c>
      <c r="L105" s="5760">
        <f t="shared" si="31"/>
      </c>
      <c r="M105" s="5756">
        <v>0</v>
      </c>
      <c r="N105" s="5756">
        <v>0</v>
      </c>
      <c r="O105" s="5841"/>
      <c r="P105" s="5841"/>
      <c r="Q105" s="5752" t="s">
        <v>5663</v>
      </c>
      <c r="R105" s="5756"/>
      <c r="S105" s="5756"/>
      <c r="T105" s="5756"/>
      <c r="U105" s="5756"/>
      <c r="V105" s="5756"/>
      <c r="W105" s="5756"/>
      <c r="X105" s="5756"/>
      <c r="Y105" s="5756"/>
      <c r="Z105" s="5756"/>
      <c r="AA105" s="5756"/>
      <c r="AB105" s="5813">
        <f t="shared" si="2"/>
      </c>
      <c r="AC105" s="5772">
        <f t="shared" si="7"/>
      </c>
      <c r="AD105" s="5849">
        <f t="shared" si="11"/>
      </c>
      <c r="AE105" s="5776">
        <f t="shared" si="16"/>
      </c>
      <c r="AF105" s="5814">
        <f>VLOOKUP(C105,'Data Products'!$A:$J,10,0)</f>
      </c>
      <c r="AG105" s="5815">
        <f t="shared" si="19"/>
      </c>
      <c r="AH105" s="5766">
        <f t="shared" si="28"/>
      </c>
      <c r="AI105" s="5819"/>
      <c r="AJ105" s="5822"/>
      <c r="AK105" s="5770"/>
      <c r="AL105" s="5769"/>
      <c r="AM105" s="5770"/>
      <c r="AN105" s="5770"/>
    </row>
    <row customHeight="true" hidden="true" ht="18" r="106">
      <c r="A106" s="5804">
        <v>71</v>
      </c>
      <c r="B106" s="5752" t="s">
        <v>5557</v>
      </c>
      <c r="C106" s="5804" t="s">
        <v>5709</v>
      </c>
      <c r="D106" s="5829"/>
      <c r="E106" s="5829"/>
      <c r="F106" s="5756">
        <v>0</v>
      </c>
      <c r="G106" s="5771">
        <v>0</v>
      </c>
      <c r="H106" s="5839"/>
      <c r="I106" s="5808">
        <f>VLOOKUP(C106,'Data Products'!$A:$J,2,0)</f>
      </c>
      <c r="J106" s="5809">
        <f t="shared" si="23"/>
      </c>
      <c r="K106" s="5810">
        <v>45910</v>
      </c>
      <c r="L106" s="5760">
        <f t="shared" si="31"/>
      </c>
      <c r="M106" s="5756">
        <v>0</v>
      </c>
      <c r="N106" s="5756">
        <v>0</v>
      </c>
      <c r="O106" s="5841"/>
      <c r="P106" s="5841"/>
      <c r="Q106" s="5752" t="s">
        <v>5663</v>
      </c>
      <c r="R106" s="5756"/>
      <c r="S106" s="5756"/>
      <c r="T106" s="5756"/>
      <c r="U106" s="5756"/>
      <c r="V106" s="5756"/>
      <c r="W106" s="5756"/>
      <c r="X106" s="5756"/>
      <c r="Y106" s="5756"/>
      <c r="Z106" s="5756"/>
      <c r="AA106" s="5756"/>
      <c r="AB106" s="5813">
        <f t="shared" si="2"/>
      </c>
      <c r="AC106" s="5826">
        <f t="shared" si="7"/>
      </c>
      <c r="AD106" s="5849">
        <f t="shared" si="11"/>
      </c>
      <c r="AE106" s="5776">
        <f t="shared" si="16"/>
      </c>
      <c r="AF106" s="5814">
        <f>VLOOKUP(C106,'Data Products'!$A:$J,10,0)</f>
      </c>
      <c r="AG106" s="5815">
        <f t="shared" si="19"/>
      </c>
      <c r="AH106" s="5766">
        <f t="shared" si="28"/>
      </c>
      <c r="AI106" s="5816" t="s">
        <v>5710</v>
      </c>
      <c r="AJ106" s="5822"/>
      <c r="AK106" s="5770"/>
      <c r="AL106" s="5769"/>
      <c r="AM106" s="5770"/>
      <c r="AN106" s="5770"/>
    </row>
    <row customHeight="true" hidden="true" ht="18" r="107">
      <c r="A107" s="5831">
        <v>72</v>
      </c>
      <c r="B107" s="5823" t="s">
        <v>5557</v>
      </c>
      <c r="C107" s="5831" t="s">
        <v>5711</v>
      </c>
      <c r="D107" s="5829"/>
      <c r="E107" s="5829"/>
      <c r="F107" s="5832">
        <v>0</v>
      </c>
      <c r="G107" s="5850">
        <v>0</v>
      </c>
      <c r="H107" s="5845"/>
      <c r="I107" s="5808">
        <f>VLOOKUP(C107,'Data Products'!$A:$J,2,0)</f>
      </c>
      <c r="J107" s="5809">
        <f t="shared" si="23"/>
      </c>
      <c r="K107" s="5810">
        <v>45911</v>
      </c>
      <c r="L107" s="5848">
        <f t="shared" si="31"/>
      </c>
      <c r="M107" s="5832">
        <v>0</v>
      </c>
      <c r="N107" s="5832">
        <v>0</v>
      </c>
      <c r="O107" s="5846"/>
      <c r="P107" s="5846"/>
      <c r="Q107" s="5752" t="s">
        <v>5663</v>
      </c>
      <c r="R107" s="5756"/>
      <c r="S107" s="5756"/>
      <c r="T107" s="5756"/>
      <c r="U107" s="5756"/>
      <c r="V107" s="5756"/>
      <c r="W107" s="5756"/>
      <c r="X107" s="5756"/>
      <c r="Y107" s="5756"/>
      <c r="Z107" s="5756"/>
      <c r="AA107" s="5756"/>
      <c r="AB107" s="5813">
        <f t="shared" si="2"/>
      </c>
      <c r="AC107" s="5772">
        <f t="shared" si="7"/>
      </c>
      <c r="AD107" s="5849">
        <f t="shared" si="11"/>
      </c>
      <c r="AE107" s="5776">
        <f t="shared" si="16"/>
      </c>
      <c r="AF107" s="5814">
        <f>VLOOKUP(C107,'Data Products'!$A:$J,10,0)</f>
      </c>
      <c r="AG107" s="5815">
        <f t="shared" si="19"/>
      </c>
      <c r="AH107" s="5766">
        <f t="shared" si="28"/>
      </c>
      <c r="AI107" s="5819"/>
      <c r="AJ107" s="5822"/>
      <c r="AK107" s="5770"/>
      <c r="AL107" s="5769"/>
      <c r="AM107" s="5770"/>
      <c r="AN107" s="5770"/>
    </row>
    <row customHeight="true" hidden="true" ht="18" r="108">
      <c r="A108" s="5828">
        <v>45</v>
      </c>
      <c r="B108" s="5829" t="s">
        <v>5538</v>
      </c>
      <c r="C108" s="5851" t="s">
        <v>5712</v>
      </c>
      <c r="D108" s="5852" t="s">
        <v>5713</v>
      </c>
      <c r="E108" s="5852" t="s">
        <v>5713</v>
      </c>
      <c r="F108" s="5805">
        <v>0</v>
      </c>
      <c r="G108" s="5805">
        <v>0</v>
      </c>
      <c r="H108" s="5853"/>
      <c r="I108" s="5808">
        <f>VLOOKUP(C108,'Data Products'!$A:$J,2,0)</f>
      </c>
      <c r="J108" s="5809">
        <f t="shared" si="23"/>
      </c>
      <c r="K108" s="5810">
        <v>45912</v>
      </c>
      <c r="L108" s="5854">
        <f t="shared" si="31"/>
      </c>
      <c r="M108" s="5818">
        <v>0</v>
      </c>
      <c r="N108" s="5818">
        <v>0</v>
      </c>
      <c r="O108" s="5855"/>
      <c r="P108" s="5855"/>
      <c r="Q108" s="5752" t="s">
        <v>5626</v>
      </c>
      <c r="R108" s="5779"/>
      <c r="S108" s="5779"/>
      <c r="T108" s="5779"/>
      <c r="U108" s="5779"/>
      <c r="V108" s="5779"/>
      <c r="W108" s="5779"/>
      <c r="X108" s="5779"/>
      <c r="Y108" s="5779"/>
      <c r="Z108" s="5779"/>
      <c r="AA108" s="5779"/>
      <c r="AB108" s="5813">
        <f t="shared" si="2"/>
      </c>
      <c r="AC108" s="5844">
        <f t="shared" si="7"/>
      </c>
      <c r="AD108" s="5763">
        <f t="shared" si="11"/>
      </c>
      <c r="AE108" s="5776">
        <f t="shared" si="16"/>
      </c>
      <c r="AF108" s="5814">
        <f>VLOOKUP(C108,'Data Products'!$A:$J,10,0)</f>
      </c>
      <c r="AG108" s="5815">
        <f t="shared" si="19"/>
      </c>
      <c r="AH108" s="5791"/>
      <c r="AI108" s="5819"/>
      <c r="AJ108" s="5856"/>
      <c r="AK108" s="5856"/>
      <c r="AL108" s="5857"/>
      <c r="AM108" s="5856"/>
      <c r="AN108" s="5856"/>
    </row>
    <row customHeight="true" hidden="true" ht="18" r="109">
      <c r="A109" s="5858">
        <v>46</v>
      </c>
      <c r="B109" s="5859" t="s">
        <v>5538</v>
      </c>
      <c r="C109" s="5860" t="s">
        <v>5615</v>
      </c>
      <c r="D109" s="5852" t="s">
        <v>5615</v>
      </c>
      <c r="E109" s="5852" t="s">
        <v>5615</v>
      </c>
      <c r="F109" s="5861">
        <v>0</v>
      </c>
      <c r="G109" s="5861">
        <v>0</v>
      </c>
      <c r="H109" s="5862"/>
      <c r="I109" s="5863">
        <f>VLOOKUP(C109,'Data Products'!$A:$J,2,0)</f>
      </c>
      <c r="J109" s="5809">
        <f t="shared" si="23"/>
      </c>
      <c r="K109" s="5810">
        <v>45913</v>
      </c>
      <c r="L109" s="5864">
        <f t="shared" si="31"/>
      </c>
      <c r="M109" s="5865">
        <v>44</v>
      </c>
      <c r="N109" s="5865">
        <f>44+71</f>
      </c>
      <c r="O109" s="5866"/>
      <c r="P109" s="5866"/>
      <c r="Q109" s="5823" t="s">
        <v>5626</v>
      </c>
      <c r="R109" s="5779"/>
      <c r="S109" s="5779"/>
      <c r="T109" s="5779"/>
      <c r="U109" s="5779"/>
      <c r="V109" s="5779"/>
      <c r="W109" s="5779"/>
      <c r="X109" s="5779"/>
      <c r="Y109" s="5779"/>
      <c r="Z109" s="5779"/>
      <c r="AA109" s="5779"/>
      <c r="AB109" s="5847">
        <f t="shared" si="2"/>
      </c>
      <c r="AC109" s="5844">
        <f t="shared" si="7"/>
      </c>
      <c r="AD109" s="5867">
        <f t="shared" si="11"/>
      </c>
      <c r="AE109" s="5776">
        <f t="shared" si="16"/>
      </c>
      <c r="AF109" s="5814">
        <f>VLOOKUP(C109,'Data Products'!$A:$J,10,0)</f>
      </c>
      <c r="AG109" s="5815">
        <f t="shared" si="19"/>
      </c>
      <c r="AH109" s="5791"/>
      <c r="AI109" s="5816" t="s">
        <v>5714</v>
      </c>
      <c r="AJ109" s="5856"/>
      <c r="AK109" s="5856"/>
      <c r="AL109" s="5857"/>
      <c r="AM109" s="5856"/>
      <c r="AN109" s="5856"/>
    </row>
    <row customHeight="true" ht="18" r="110">
      <c r="A110" s="5868">
        <v>47</v>
      </c>
      <c r="B110" s="5859" t="s">
        <v>5538</v>
      </c>
      <c r="C110" s="5869" t="s">
        <v>5609</v>
      </c>
      <c r="D110" s="5829" t="s">
        <v>5609</v>
      </c>
      <c r="E110" s="5829" t="s">
        <v>5609</v>
      </c>
      <c r="F110" s="5818">
        <v>50</v>
      </c>
      <c r="G110" s="5818">
        <v>50</v>
      </c>
      <c r="H110" s="5853"/>
      <c r="I110" s="5808">
        <f>VLOOKUP(C110,'Data Products'!$A:$J,2,0)</f>
      </c>
      <c r="J110" s="5809">
        <f t="shared" si="23"/>
      </c>
      <c r="K110" s="5810">
        <v>45914</v>
      </c>
      <c r="L110" s="5760">
        <f t="shared" si="31"/>
      </c>
      <c r="M110" s="5774">
        <v>11</v>
      </c>
      <c r="N110" s="5774">
        <f>11+28</f>
      </c>
      <c r="O110" s="5756"/>
      <c r="P110" s="5756"/>
      <c r="Q110" s="5752" t="s">
        <v>5715</v>
      </c>
      <c r="R110" s="5782"/>
      <c r="S110" s="5782"/>
      <c r="T110" s="5812"/>
      <c r="U110" s="5782"/>
      <c r="V110" s="5782"/>
      <c r="W110" s="5782"/>
      <c r="X110" s="5782"/>
      <c r="Y110" s="5782"/>
      <c r="Z110" s="5782"/>
      <c r="AA110" s="5782"/>
      <c r="AB110" s="5813">
        <f t="shared" si="2"/>
      </c>
      <c r="AC110" s="5775">
        <f t="shared" si="7"/>
      </c>
      <c r="AD110" s="5763">
        <f t="shared" si="11"/>
      </c>
      <c r="AE110" s="5776">
        <f t="shared" si="16"/>
      </c>
      <c r="AF110" s="5814">
        <f>VLOOKUP(C110,'Data Products'!$A:$J,10,0)</f>
      </c>
      <c r="AG110" s="5815">
        <f t="shared" si="19"/>
      </c>
      <c r="AH110" s="5791"/>
      <c r="AI110" s="5819"/>
      <c r="AJ110" s="5856"/>
      <c r="AK110" s="5856"/>
      <c r="AL110" s="5857"/>
      <c r="AM110" s="5856"/>
      <c r="AN110" s="5856"/>
    </row>
    <row r="111">
      <c r="A111" s="5868">
        <v>48</v>
      </c>
      <c r="B111" s="5859" t="s">
        <v>5538</v>
      </c>
      <c r="C111" s="5869" t="s">
        <v>5667</v>
      </c>
      <c r="D111" s="5829" t="s">
        <v>5667</v>
      </c>
      <c r="E111" s="5829" t="s">
        <v>5667</v>
      </c>
      <c r="F111" s="5818">
        <v>172</v>
      </c>
      <c r="G111" s="5818">
        <v>172</v>
      </c>
      <c r="H111" s="5853"/>
      <c r="I111" s="5808">
        <f>VLOOKUP(C111,'Data Products'!$A:$J,2,0)</f>
      </c>
      <c r="J111" s="5809">
        <f t="shared" si="23"/>
      </c>
      <c r="K111" s="5810">
        <v>45915</v>
      </c>
      <c r="L111" s="5760">
        <f t="shared" si="31"/>
      </c>
      <c r="M111" s="5756">
        <v>25</v>
      </c>
      <c r="N111" s="5756">
        <f>25+40</f>
      </c>
      <c r="O111" s="5756"/>
      <c r="P111" s="5756"/>
      <c r="Q111" s="5752" t="s">
        <v>5601</v>
      </c>
      <c r="R111" s="5782"/>
      <c r="S111" s="5782"/>
      <c r="T111" s="5812"/>
      <c r="U111" s="5782"/>
      <c r="V111" s="5782"/>
      <c r="W111" s="5782"/>
      <c r="X111" s="5782"/>
      <c r="Y111" s="5782"/>
      <c r="Z111" s="5782"/>
      <c r="AA111" s="5782"/>
      <c r="AB111" s="5813">
        <f t="shared" si="2"/>
      </c>
      <c r="AC111" s="5772">
        <f t="shared" si="7"/>
      </c>
      <c r="AD111" s="5763">
        <f t="shared" si="11"/>
      </c>
      <c r="AE111" s="5776">
        <f t="shared" si="16"/>
      </c>
      <c r="AF111" s="5814">
        <f>VLOOKUP(C111,'Data Products'!$A:$J,10,0)</f>
      </c>
      <c r="AG111" s="5815">
        <f t="shared" si="19"/>
      </c>
      <c r="AH111" s="5791"/>
      <c r="AI111" s="5819"/>
      <c r="AJ111" s="5856"/>
      <c r="AK111" s="5856"/>
      <c r="AL111" s="5857"/>
      <c r="AM111" s="5856"/>
      <c r="AN111" s="5856"/>
    </row>
    <row customHeight="true" ht="18" r="112">
      <c r="A112" s="5868">
        <v>52</v>
      </c>
      <c r="B112" s="5859" t="s">
        <v>5538</v>
      </c>
      <c r="C112" s="5869" t="s">
        <v>5660</v>
      </c>
      <c r="D112" s="5829" t="s">
        <v>5660</v>
      </c>
      <c r="E112" s="5829" t="s">
        <v>5660</v>
      </c>
      <c r="F112" s="5818">
        <v>737</v>
      </c>
      <c r="G112" s="5818">
        <v>737</v>
      </c>
      <c r="H112" s="5853"/>
      <c r="I112" s="5808">
        <f>VLOOKUP(C112,'Data Products'!$A:$J,2,0)</f>
      </c>
      <c r="J112" s="5809">
        <f t="shared" si="23"/>
      </c>
      <c r="K112" s="5810">
        <v>45919</v>
      </c>
      <c r="L112" s="5760">
        <f t="shared" si="31"/>
      </c>
      <c r="M112" s="5756">
        <v>12</v>
      </c>
      <c r="N112" s="5756">
        <f>12+39</f>
      </c>
      <c r="O112" s="5756"/>
      <c r="P112" s="5756"/>
      <c r="Q112" s="5752" t="s">
        <v>5606</v>
      </c>
      <c r="R112" s="5782"/>
      <c r="S112" s="5782"/>
      <c r="T112" s="5812"/>
      <c r="U112" s="5782"/>
      <c r="V112" s="5782"/>
      <c r="W112" s="5782"/>
      <c r="X112" s="5782"/>
      <c r="Y112" s="5782"/>
      <c r="Z112" s="5782"/>
      <c r="AA112" s="5782"/>
      <c r="AB112" s="5813">
        <f t="shared" si="2"/>
      </c>
      <c r="AC112" s="5775">
        <f t="shared" si="7"/>
      </c>
      <c r="AD112" s="5763">
        <f t="shared" si="11"/>
      </c>
      <c r="AE112" s="5776">
        <f t="shared" si="16"/>
      </c>
      <c r="AF112" s="5814">
        <f>VLOOKUP(C112,'Data Products'!$A:$J,10,0)</f>
      </c>
      <c r="AG112" s="5815">
        <f t="shared" si="19"/>
      </c>
      <c r="AH112" s="5791"/>
      <c r="AI112" s="5819"/>
      <c r="AJ112" s="5856"/>
      <c r="AK112" s="5856"/>
      <c r="AL112" s="5857"/>
      <c r="AM112" s="5856"/>
      <c r="AN112" s="5856"/>
    </row>
    <row customHeight="true" ht="18" r="113">
      <c r="A113" s="5868">
        <v>53</v>
      </c>
      <c r="B113" s="5859" t="s">
        <v>5538</v>
      </c>
      <c r="C113" s="5869" t="s">
        <v>5608</v>
      </c>
      <c r="D113" s="5829" t="s">
        <v>5608</v>
      </c>
      <c r="E113" s="5829" t="s">
        <v>5608</v>
      </c>
      <c r="F113" s="5818">
        <v>3</v>
      </c>
      <c r="G113" s="5818">
        <v>3</v>
      </c>
      <c r="H113" s="5853"/>
      <c r="I113" s="5808">
        <f>VLOOKUP(C113,'Data Products'!$A:$J,2,0)</f>
      </c>
      <c r="J113" s="5809">
        <f t="shared" si="23"/>
      </c>
      <c r="K113" s="5810">
        <v>45920</v>
      </c>
      <c r="L113" s="5760">
        <f t="shared" si="31"/>
      </c>
      <c r="M113" s="5756">
        <v>0</v>
      </c>
      <c r="N113" s="5756">
        <v>0</v>
      </c>
      <c r="O113" s="5756"/>
      <c r="P113" s="5756"/>
      <c r="Q113" s="5825" t="s">
        <v>5606</v>
      </c>
      <c r="R113" s="5782"/>
      <c r="S113" s="5782"/>
      <c r="T113" s="5812"/>
      <c r="U113" s="5782"/>
      <c r="V113" s="5782"/>
      <c r="W113" s="5782"/>
      <c r="X113" s="5782"/>
      <c r="Y113" s="5782"/>
      <c r="Z113" s="5782"/>
      <c r="AA113" s="5782"/>
      <c r="AB113" s="5813">
        <f t="shared" si="2"/>
      </c>
      <c r="AC113" s="5826">
        <f t="shared" si="7"/>
      </c>
      <c r="AD113" s="5763">
        <f t="shared" si="11"/>
      </c>
      <c r="AE113" s="5776">
        <f t="shared" si="16"/>
      </c>
      <c r="AF113" s="5814">
        <f>VLOOKUP(C113,'Data Products'!$A:$J,10,0)</f>
      </c>
      <c r="AG113" s="5815">
        <f t="shared" si="19"/>
      </c>
      <c r="AH113" s="5791"/>
      <c r="AI113" s="5819"/>
      <c r="AJ113" s="5856"/>
      <c r="AK113" s="5856"/>
      <c r="AL113" s="5857"/>
      <c r="AM113" s="5856"/>
      <c r="AN113" s="5856"/>
    </row>
    <row customHeight="true" ht="18" r="114">
      <c r="A114" s="5868">
        <v>54</v>
      </c>
      <c r="B114" s="5859" t="s">
        <v>5538</v>
      </c>
      <c r="C114" s="5869" t="s">
        <v>5713</v>
      </c>
      <c r="D114" s="5829" t="s">
        <v>5713</v>
      </c>
      <c r="E114" s="5829" t="s">
        <v>5713</v>
      </c>
      <c r="F114" s="5818">
        <v>1228</v>
      </c>
      <c r="G114" s="5818">
        <v>1228</v>
      </c>
      <c r="H114" s="5853"/>
      <c r="I114" s="5808">
        <f>VLOOKUP(C114,'Data Products'!$A:$J,2,0)</f>
      </c>
      <c r="J114" s="5809">
        <f t="shared" si="23"/>
      </c>
      <c r="K114" s="5810">
        <v>45921</v>
      </c>
      <c r="L114" s="5760">
        <f t="shared" si="31"/>
      </c>
      <c r="M114" s="5756">
        <v>634</v>
      </c>
      <c r="N114" s="5774">
        <v>634</v>
      </c>
      <c r="O114" s="5756"/>
      <c r="P114" s="5756"/>
      <c r="Q114" s="5752" t="s">
        <v>5606</v>
      </c>
      <c r="R114" s="5782"/>
      <c r="S114" s="5782"/>
      <c r="T114" s="5812"/>
      <c r="U114" s="5782"/>
      <c r="V114" s="5782"/>
      <c r="W114" s="5782"/>
      <c r="X114" s="5782"/>
      <c r="Y114" s="5782"/>
      <c r="Z114" s="5782"/>
      <c r="AA114" s="5782"/>
      <c r="AB114" s="5813">
        <f t="shared" si="2"/>
      </c>
      <c r="AC114" s="5772">
        <f t="shared" si="7"/>
      </c>
      <c r="AD114" s="5763">
        <f t="shared" si="11"/>
      </c>
      <c r="AE114" s="5776">
        <f t="shared" si="16"/>
      </c>
      <c r="AF114" s="5814">
        <f>VLOOKUP(C114,'Data Products'!$A:$J,10,0)</f>
      </c>
      <c r="AG114" s="5815">
        <f t="shared" si="19"/>
      </c>
      <c r="AH114" s="5791"/>
      <c r="AI114" s="5819"/>
      <c r="AJ114" s="5856"/>
      <c r="AK114" s="5856"/>
      <c r="AL114" s="5857"/>
      <c r="AM114" s="5856"/>
      <c r="AN114" s="5856"/>
    </row>
    <row customHeight="true" ht="18" r="115">
      <c r="A115" s="5868">
        <v>55</v>
      </c>
      <c r="B115" s="5870" t="s">
        <v>5538</v>
      </c>
      <c r="C115" s="5869" t="s">
        <v>5716</v>
      </c>
      <c r="D115" s="5829" t="s">
        <v>5716</v>
      </c>
      <c r="E115" s="5829" t="s">
        <v>5716</v>
      </c>
      <c r="F115" s="5818">
        <v>2670</v>
      </c>
      <c r="G115" s="5818">
        <v>2670</v>
      </c>
      <c r="H115" s="5853"/>
      <c r="I115" s="5808">
        <f>VLOOKUP(C115,'Data Products'!$A:$J,2,0)</f>
      </c>
      <c r="J115" s="5809">
        <f t="shared" si="23"/>
      </c>
      <c r="K115" s="5810">
        <v>45922</v>
      </c>
      <c r="L115" s="5760">
        <f t="shared" si="31"/>
      </c>
      <c r="M115" s="5756">
        <v>39</v>
      </c>
      <c r="N115" s="5756">
        <f>39+150</f>
      </c>
      <c r="O115" s="5756"/>
      <c r="P115" s="5756"/>
      <c r="Q115" s="5752" t="s">
        <v>5606</v>
      </c>
      <c r="R115" s="5782"/>
      <c r="S115" s="5782"/>
      <c r="T115" s="5812"/>
      <c r="U115" s="5782"/>
      <c r="V115" s="5782"/>
      <c r="W115" s="5782"/>
      <c r="X115" s="5782"/>
      <c r="Y115" s="5782"/>
      <c r="Z115" s="5782"/>
      <c r="AA115" s="5782"/>
      <c r="AB115" s="5813">
        <f t="shared" si="2"/>
      </c>
      <c r="AC115" s="5775">
        <f t="shared" si="7"/>
      </c>
      <c r="AD115" s="5763">
        <f t="shared" si="11"/>
      </c>
      <c r="AE115" s="5776">
        <f t="shared" si="16"/>
      </c>
      <c r="AF115" s="5814">
        <f>VLOOKUP(C115,'Data Products'!$A:$J,10,0)</f>
      </c>
      <c r="AG115" s="5815">
        <f t="shared" si="19"/>
      </c>
      <c r="AH115" s="5791"/>
      <c r="AI115" s="5819"/>
      <c r="AJ115" s="5856"/>
      <c r="AK115" s="5856"/>
      <c r="AL115" s="5857"/>
      <c r="AM115" s="5856"/>
      <c r="AN115" s="5856"/>
    </row>
    <row customHeight="true" ht="18" r="116">
      <c r="A116" s="5871">
        <v>56</v>
      </c>
      <c r="B116" s="5872" t="s">
        <v>5538</v>
      </c>
      <c r="C116" s="5873" t="s">
        <v>5654</v>
      </c>
      <c r="D116" s="5829" t="s">
        <v>5654</v>
      </c>
      <c r="E116" s="5829" t="s">
        <v>5654</v>
      </c>
      <c r="F116" s="5818">
        <v>455</v>
      </c>
      <c r="G116" s="5818">
        <v>455</v>
      </c>
      <c r="H116" s="5853"/>
      <c r="I116" s="5808">
        <f>VLOOKUP(C116,'Data Products'!$A:$J,2,0)</f>
      </c>
      <c r="J116" s="5809">
        <f t="shared" si="23"/>
      </c>
      <c r="K116" s="5810">
        <v>45923</v>
      </c>
      <c r="L116" s="5760">
        <f t="shared" si="31"/>
      </c>
      <c r="M116" s="5756">
        <v>58</v>
      </c>
      <c r="N116" s="5774">
        <f>58+140</f>
      </c>
      <c r="O116" s="5756"/>
      <c r="P116" s="5756"/>
      <c r="Q116" s="5752" t="s">
        <v>5606</v>
      </c>
      <c r="R116" s="5782"/>
      <c r="S116" s="5782"/>
      <c r="T116" s="5812"/>
      <c r="U116" s="5782"/>
      <c r="V116" s="5782"/>
      <c r="W116" s="5782"/>
      <c r="X116" s="5782"/>
      <c r="Y116" s="5782"/>
      <c r="Z116" s="5782"/>
      <c r="AA116" s="5782"/>
      <c r="AB116" s="5813">
        <f t="shared" si="2"/>
      </c>
      <c r="AC116" s="5772">
        <f t="shared" si="7"/>
      </c>
      <c r="AD116" s="5763">
        <f t="shared" si="11"/>
      </c>
      <c r="AE116" s="5874">
        <f t="shared" si="16"/>
      </c>
      <c r="AF116" s="5875">
        <f>VLOOKUP(C116,'Data Products'!$A:$J,10,0)</f>
      </c>
      <c r="AG116" s="5876">
        <f t="shared" si="19"/>
      </c>
      <c r="AH116" s="5791"/>
      <c r="AI116" s="5819"/>
      <c r="AJ116" s="5856"/>
      <c r="AK116" s="5856"/>
      <c r="AL116" s="5857"/>
      <c r="AM116" s="5856"/>
      <c r="AN116" s="5856"/>
    </row>
    <row customHeight="true" ht="18" r="117">
      <c r="A117" s="5780"/>
      <c r="B117" s="5877"/>
      <c r="C117" s="5780"/>
      <c r="D117" s="5779"/>
      <c r="E117" s="5779"/>
      <c r="F117" s="5779"/>
      <c r="G117" s="5779"/>
      <c r="H117" s="5779"/>
      <c r="I117" s="5878"/>
      <c r="J117" s="5879"/>
      <c r="K117" s="5879"/>
      <c r="L117" s="5879"/>
      <c r="M117" s="5779"/>
      <c r="N117" s="5779"/>
      <c r="O117" s="5787"/>
      <c r="P117" s="5787"/>
      <c r="Q117" s="5780"/>
      <c r="R117" s="5779"/>
      <c r="S117" s="5779"/>
      <c r="T117" s="5779"/>
      <c r="U117" s="5779"/>
      <c r="V117" s="5779"/>
      <c r="W117" s="5779"/>
      <c r="X117" s="5779"/>
      <c r="Y117" s="5779"/>
      <c r="Z117" s="5779"/>
      <c r="AA117" s="5779"/>
      <c r="AB117" s="5781"/>
      <c r="AC117" s="5880"/>
      <c r="AD117" s="5881"/>
      <c r="AE117" s="5882" t="s">
        <v>5584</v>
      </c>
      <c r="AF117" s="5883"/>
      <c r="AG117" s="5884">
        <v>366720000</v>
      </c>
      <c r="AH117" s="5791"/>
      <c r="AI117" s="5857"/>
      <c r="AJ117" s="5856"/>
      <c r="AK117" s="5856"/>
      <c r="AL117" s="5857"/>
      <c r="AM117" s="5856"/>
      <c r="AN117" s="5856"/>
    </row>
    <row customHeight="true" ht="18" r="118">
      <c r="A118" s="5780"/>
      <c r="B118" s="5780"/>
      <c r="C118" s="5780"/>
      <c r="D118" s="5779"/>
      <c r="E118" s="5779"/>
      <c r="F118" s="5779"/>
      <c r="G118" s="5779"/>
      <c r="H118" s="5779"/>
      <c r="I118" s="5878"/>
      <c r="J118" s="5879"/>
      <c r="K118" s="5879"/>
      <c r="L118" s="5879"/>
      <c r="M118" s="5779"/>
      <c r="N118" s="5779"/>
      <c r="O118" s="5787"/>
      <c r="P118" s="5787"/>
      <c r="Q118" s="5780"/>
      <c r="R118" s="5779"/>
      <c r="S118" s="5779"/>
      <c r="T118" s="5779"/>
      <c r="U118" s="5779"/>
      <c r="V118" s="5779"/>
      <c r="W118" s="5779"/>
      <c r="X118" s="5779"/>
      <c r="Y118" s="5779"/>
      <c r="Z118" s="5779"/>
      <c r="AA118" s="5779"/>
      <c r="AB118" s="5781"/>
      <c r="AC118" s="5880"/>
      <c r="AD118" s="5881"/>
      <c r="AE118" s="5885" t="s">
        <v>5585</v>
      </c>
      <c r="AF118" s="5883">
        <v>0.48350239965095987</v>
      </c>
      <c r="AG118" s="5884">
        <v>177310000</v>
      </c>
      <c r="AH118" s="5791"/>
      <c r="AI118" s="5857"/>
      <c r="AJ118" s="5856"/>
      <c r="AK118" s="5856"/>
      <c r="AL118" s="5857"/>
      <c r="AM118" s="5856"/>
      <c r="AN118" s="5856"/>
    </row>
    <row customHeight="true" ht="18" r="119">
      <c r="A119" s="5886" t="s">
        <v>5717</v>
      </c>
      <c r="B119" s="5886"/>
      <c r="C119" s="5886"/>
      <c r="D119" s="5886"/>
      <c r="E119" s="5886"/>
      <c r="F119" s="5886"/>
      <c r="H119" s="5779"/>
      <c r="I119" s="5878"/>
      <c r="J119" s="5879"/>
      <c r="K119" s="5879"/>
      <c r="L119" s="5879"/>
      <c r="M119" s="5779"/>
      <c r="N119" s="5779"/>
      <c r="O119" s="5787"/>
      <c r="P119" s="5787"/>
      <c r="Q119" s="5780"/>
      <c r="R119" s="5779"/>
      <c r="S119" s="5779"/>
      <c r="T119" s="5779"/>
      <c r="U119" s="5779"/>
      <c r="V119" s="5779"/>
      <c r="W119" s="5779"/>
      <c r="X119" s="5779"/>
      <c r="Y119" s="5779"/>
      <c r="Z119" s="5779"/>
      <c r="AA119" s="5779"/>
      <c r="AB119" s="5781"/>
      <c r="AC119" s="5880"/>
      <c r="AD119" s="5881"/>
      <c r="AE119" s="5885" t="s">
        <v>5586</v>
      </c>
      <c r="AF119" s="5883">
        <v>0.06893542757417102</v>
      </c>
      <c r="AG119" s="5884">
        <v>25280000</v>
      </c>
      <c r="AH119" s="5791"/>
      <c r="AI119" s="5857"/>
      <c r="AJ119" s="5856"/>
      <c r="AK119" s="5856"/>
      <c r="AL119" s="5857"/>
      <c r="AM119" s="5856"/>
      <c r="AN119" s="5856"/>
    </row>
    <row r="120">
      <c r="A120" s="5887" t="s">
        <v>5534</v>
      </c>
      <c r="B120" s="5887" t="s">
        <v>5515</v>
      </c>
      <c r="C120" s="5887" t="s">
        <v>5718</v>
      </c>
      <c r="D120" s="5887" t="s">
        <v>5719</v>
      </c>
      <c r="E120" s="5888" t="s">
        <v>5720</v>
      </c>
      <c r="F120" s="5889" t="s">
        <v>5721</v>
      </c>
      <c r="G120" s="5779"/>
      <c r="H120" s="5879"/>
      <c r="I120" s="5879"/>
      <c r="J120" s="5879"/>
      <c r="K120" s="5779"/>
      <c r="L120" s="5779"/>
      <c r="M120" s="5787"/>
      <c r="N120" s="5787"/>
      <c r="O120" s="5779"/>
      <c r="P120" s="5779"/>
      <c r="Q120" s="5779"/>
      <c r="R120" s="5779"/>
      <c r="S120" s="5779"/>
      <c r="T120" s="5779"/>
      <c r="U120" s="5779"/>
      <c r="V120" s="5779"/>
      <c r="W120" s="5779"/>
      <c r="X120" s="5779"/>
      <c r="Y120" s="5779"/>
      <c r="Z120" s="5779"/>
      <c r="AA120" s="5779"/>
      <c r="AB120" s="5779"/>
      <c r="AC120" s="5779"/>
      <c r="AE120" s="5885" t="s">
        <v>5587</v>
      </c>
      <c r="AF120" s="5890">
        <v>0.1472649432809773</v>
      </c>
      <c r="AG120" s="5891">
        <v>54005000</v>
      </c>
      <c r="AH120" s="5856"/>
      <c r="AI120" s="5856"/>
      <c r="AJ120" s="5856"/>
      <c r="AK120" s="5857"/>
      <c r="AL120" s="5856"/>
      <c r="AM120" s="5856"/>
    </row>
    <row r="121">
      <c r="A121" s="5892"/>
      <c r="B121" s="5887"/>
      <c r="C121" s="5887"/>
      <c r="D121" s="5887"/>
      <c r="E121" s="5888"/>
      <c r="F121" s="5893"/>
      <c r="G121" s="5779"/>
      <c r="H121" s="5879"/>
      <c r="I121" s="5879"/>
      <c r="J121" s="5879"/>
      <c r="K121" s="5779"/>
      <c r="L121" s="5779"/>
      <c r="M121" s="5787"/>
      <c r="N121" s="5787"/>
      <c r="O121" s="5779"/>
      <c r="P121" s="5779"/>
      <c r="Q121" s="5779"/>
      <c r="R121" s="5779"/>
      <c r="S121" s="5779"/>
      <c r="T121" s="5779"/>
      <c r="U121" s="5779"/>
      <c r="V121" s="5779"/>
      <c r="W121" s="5779"/>
      <c r="X121" s="5779"/>
      <c r="Y121" s="5779"/>
      <c r="Z121" s="5779"/>
      <c r="AA121" s="5779"/>
      <c r="AB121" s="5779"/>
      <c r="AC121" s="5779"/>
      <c r="AE121" s="5885" t="s">
        <v>5588</v>
      </c>
      <c r="AF121" s="5894">
        <v>0.3002972294938918</v>
      </c>
      <c r="AG121" s="5895">
        <v>110125000</v>
      </c>
      <c r="AH121" s="5856"/>
      <c r="AI121" s="5856"/>
      <c r="AJ121" s="5857"/>
      <c r="AK121" s="5856"/>
      <c r="AL121" s="5856"/>
    </row>
    <row r="122">
      <c r="A122" s="5828">
        <v>1</v>
      </c>
      <c r="B122" s="5896" t="s">
        <v>5722</v>
      </c>
      <c r="C122" s="5897">
        <v>15095</v>
      </c>
      <c r="D122" s="5752" t="s">
        <v>5723</v>
      </c>
      <c r="E122" s="5804" t="s">
        <v>5724</v>
      </c>
      <c r="F122" s="5898" t="s">
        <v>5725</v>
      </c>
      <c r="G122" s="5779"/>
      <c r="H122" s="5879"/>
      <c r="I122" s="5879"/>
      <c r="J122" s="5879"/>
      <c r="K122" s="5779"/>
      <c r="L122" s="5779"/>
      <c r="M122" s="5787"/>
      <c r="N122" s="5787"/>
      <c r="O122" s="5779"/>
      <c r="P122" s="5779"/>
      <c r="Q122" s="5779"/>
      <c r="R122" s="5779"/>
      <c r="S122" s="5779"/>
      <c r="T122" s="5779"/>
      <c r="U122" s="5779"/>
      <c r="V122" s="5779"/>
      <c r="W122" s="5779"/>
      <c r="X122" s="5779"/>
      <c r="Y122" s="5779"/>
      <c r="Z122" s="5779"/>
      <c r="AA122" s="5779"/>
      <c r="AB122" s="5779"/>
      <c r="AC122" s="5779"/>
      <c r="AE122" s="5885" t="s">
        <v>5527</v>
      </c>
      <c r="AF122" s="5894">
        <v>0.09960391121336507</v>
      </c>
      <c r="AG122" s="5895">
        <v>75750000</v>
      </c>
      <c r="AH122" s="5856"/>
      <c r="AI122" s="5856"/>
      <c r="AJ122" s="5857"/>
      <c r="AK122" s="5856"/>
      <c r="AL122" s="5856"/>
    </row>
    <row r="123">
      <c r="A123" s="5828">
        <v>2</v>
      </c>
      <c r="B123" s="5899" t="s">
        <v>5726</v>
      </c>
      <c r="C123" s="5900">
        <v>974.81</v>
      </c>
      <c r="D123" s="5823" t="s">
        <v>5727</v>
      </c>
      <c r="E123" s="5831" t="s">
        <v>5728</v>
      </c>
      <c r="F123" s="5898"/>
      <c r="G123" s="5779"/>
      <c r="H123" s="5879"/>
      <c r="I123" s="5879"/>
      <c r="J123" s="5879"/>
      <c r="K123" s="5779"/>
      <c r="L123" s="5779"/>
      <c r="M123" s="5787"/>
      <c r="N123" s="5787"/>
      <c r="O123" s="5779"/>
      <c r="P123" s="5779"/>
      <c r="Q123" s="5779"/>
      <c r="R123" s="5779"/>
      <c r="S123" s="5779"/>
      <c r="T123" s="5779"/>
      <c r="U123" s="5779"/>
      <c r="V123" s="5779"/>
      <c r="W123" s="5779"/>
      <c r="X123" s="5779"/>
      <c r="Y123" s="5779"/>
      <c r="Z123" s="5779"/>
      <c r="AA123" s="5779"/>
      <c r="AB123" s="5779"/>
      <c r="AC123" s="5779"/>
      <c r="AD123" s="5779"/>
      <c r="AE123" s="5779"/>
      <c r="AF123" s="5779"/>
      <c r="AG123" s="5857"/>
      <c r="AH123" s="5856"/>
      <c r="AI123" s="5856"/>
      <c r="AJ123" s="5857"/>
      <c r="AK123" s="5856"/>
      <c r="AL123" s="5856"/>
    </row>
    <row r="124">
      <c r="A124" s="5901">
        <v>3</v>
      </c>
      <c r="B124" s="5828" t="s">
        <v>5729</v>
      </c>
      <c r="C124" s="5828">
        <v>-798.02</v>
      </c>
      <c r="D124" s="5818"/>
      <c r="E124" s="5853"/>
      <c r="F124" s="5898"/>
      <c r="G124" s="5779"/>
      <c r="H124" s="5779"/>
      <c r="I124" s="5879"/>
      <c r="J124" s="5879"/>
      <c r="K124" s="5879"/>
      <c r="L124" s="5779"/>
      <c r="M124" s="5779"/>
      <c r="N124" s="5787"/>
      <c r="O124" s="5787"/>
      <c r="P124" s="5779"/>
      <c r="Q124" s="5779"/>
      <c r="R124" s="5779"/>
      <c r="S124" s="5779"/>
      <c r="T124" s="5779"/>
      <c r="U124" s="5779"/>
      <c r="V124" s="5779"/>
      <c r="W124" s="5779"/>
      <c r="X124" s="5779"/>
      <c r="Y124" s="5779"/>
      <c r="Z124" s="5779"/>
      <c r="AA124" s="5779"/>
      <c r="AB124" s="5779"/>
      <c r="AC124" s="5779"/>
      <c r="AD124" s="5779"/>
      <c r="AE124" s="5779"/>
      <c r="AF124" s="5779"/>
      <c r="AG124" s="5779"/>
      <c r="AH124" s="5857"/>
      <c r="AI124" s="5856"/>
      <c r="AJ124" s="5857"/>
      <c r="AK124" s="5856"/>
      <c r="AL124" s="5856"/>
    </row>
    <row r="125">
      <c r="A125" s="5779"/>
      <c r="B125" s="5780"/>
      <c r="C125" s="5780"/>
      <c r="D125" s="5779"/>
      <c r="E125" s="5779"/>
      <c r="F125" s="5779"/>
      <c r="G125" s="5779"/>
      <c r="H125" s="5779"/>
      <c r="I125" s="5779"/>
      <c r="J125" s="5879"/>
      <c r="K125" s="5879"/>
      <c r="L125" s="5879"/>
      <c r="M125" s="5779"/>
      <c r="N125" s="5779"/>
      <c r="O125" s="5787"/>
      <c r="P125" s="5787"/>
      <c r="Q125" s="5779"/>
      <c r="R125" s="5779"/>
      <c r="S125" s="5779"/>
      <c r="T125" s="5779"/>
      <c r="U125" s="5779"/>
      <c r="V125" s="5779"/>
      <c r="W125" s="5779"/>
      <c r="X125" s="5779"/>
      <c r="Y125" s="5779"/>
      <c r="Z125" s="5779"/>
      <c r="AA125" s="5779"/>
      <c r="AB125" s="5779"/>
      <c r="AC125" s="5779"/>
      <c r="AD125" s="5779"/>
      <c r="AE125" s="5779"/>
      <c r="AF125" s="5779"/>
      <c r="AG125" s="5779"/>
      <c r="AH125" s="5779"/>
      <c r="AI125" s="5857"/>
      <c r="AJ125" s="5856"/>
      <c r="AK125" s="5856"/>
      <c r="AL125" s="5857"/>
      <c r="AM125" s="5856"/>
      <c r="AN125" s="5856"/>
    </row>
    <row r="126">
      <c r="A126" s="5794" t="s">
        <v>5730</v>
      </c>
      <c r="B126" s="5748" t="s">
        <v>5501</v>
      </c>
      <c r="C126" s="5748" t="s">
        <v>5590</v>
      </c>
      <c r="D126" s="5748"/>
      <c r="E126" s="5748"/>
      <c r="F126" s="5748" t="s">
        <v>5505</v>
      </c>
      <c r="G126" s="5748"/>
      <c r="H126" s="5748" t="s">
        <v>5591</v>
      </c>
      <c r="I126" s="5795" t="s">
        <v>5507</v>
      </c>
      <c r="J126" s="5796" t="s">
        <v>5508</v>
      </c>
      <c r="K126" s="5747" t="s">
        <v>5509</v>
      </c>
      <c r="L126" s="5747" t="s">
        <v>5510</v>
      </c>
      <c r="M126" s="5748" t="s">
        <v>5511</v>
      </c>
      <c r="N126" s="5748" t="s">
        <v>5512</v>
      </c>
      <c r="O126" s="5748" t="s">
        <v>5592</v>
      </c>
      <c r="P126" s="5748" t="s">
        <v>5593</v>
      </c>
      <c r="Q126" s="5748" t="s">
        <v>5515</v>
      </c>
      <c r="R126" s="5797"/>
      <c r="S126" s="5797"/>
      <c r="T126" s="5797"/>
      <c r="U126" s="5797"/>
      <c r="V126" s="5797"/>
      <c r="W126" s="5797"/>
      <c r="X126" s="5797"/>
      <c r="Y126" s="5797"/>
      <c r="Z126" s="5797"/>
      <c r="AA126" s="5797"/>
      <c r="AB126" s="5798" t="s">
        <v>5521</v>
      </c>
      <c r="AC126" s="5796" t="s">
        <v>5522</v>
      </c>
      <c r="AD126" s="5796" t="s">
        <v>5594</v>
      </c>
      <c r="AE126" s="5796" t="s">
        <v>5595</v>
      </c>
      <c r="AF126" s="5902" t="s">
        <v>5525</v>
      </c>
      <c r="AG126" s="5903" t="s">
        <v>5526</v>
      </c>
      <c r="AH126" s="5779"/>
      <c r="AI126" s="5796" t="s">
        <v>5528</v>
      </c>
      <c r="AJ126" s="5856"/>
      <c r="AK126" s="5856"/>
      <c r="AL126" s="5857"/>
      <c r="AM126" s="5856"/>
      <c r="AN126" s="5856"/>
    </row>
    <row r="127">
      <c r="A127" s="5748" t="s">
        <v>5534</v>
      </c>
      <c r="B127" s="5748"/>
      <c r="C127" s="5748"/>
      <c r="D127" s="5800"/>
      <c r="E127" s="5800"/>
      <c r="F127" s="5800" t="s">
        <v>5535</v>
      </c>
      <c r="G127" s="5904" t="s">
        <v>5536</v>
      </c>
      <c r="H127" s="5748"/>
      <c r="I127" s="5795"/>
      <c r="J127" s="5796"/>
      <c r="K127" s="5747"/>
      <c r="L127" s="5747"/>
      <c r="M127" s="5748" t="s">
        <v>5537</v>
      </c>
      <c r="N127" s="5748" t="s">
        <v>5537</v>
      </c>
      <c r="O127" s="5748"/>
      <c r="P127" s="5748"/>
      <c r="Q127" s="5748"/>
      <c r="R127" s="5797"/>
      <c r="S127" s="5797"/>
      <c r="T127" s="5797"/>
      <c r="U127" s="5797"/>
      <c r="V127" s="5797"/>
      <c r="W127" s="5797"/>
      <c r="X127" s="5797"/>
      <c r="Y127" s="5797"/>
      <c r="Z127" s="5797"/>
      <c r="AA127" s="5797"/>
      <c r="AB127" s="5798"/>
      <c r="AC127" s="5796"/>
      <c r="AD127" s="5796"/>
      <c r="AE127" s="5796"/>
      <c r="AF127" s="5902"/>
      <c r="AG127" s="5903"/>
      <c r="AH127" s="5779"/>
      <c r="AI127" s="5796"/>
      <c r="AJ127" s="5779"/>
      <c r="AK127" s="5779"/>
      <c r="AL127" s="5779"/>
      <c r="AM127" s="5779"/>
      <c r="AN127" s="5779"/>
    </row>
    <row r="128">
      <c r="A128" s="5804">
        <v>1</v>
      </c>
      <c r="B128" s="5752" t="s">
        <v>5538</v>
      </c>
      <c r="C128" s="5905" t="s">
        <v>5731</v>
      </c>
      <c r="D128" s="5906" t="s">
        <v>5731</v>
      </c>
      <c r="E128" s="5906" t="s">
        <v>5731</v>
      </c>
      <c r="F128" s="5907">
        <v>29661</v>
      </c>
      <c r="G128" s="5908">
        <v>29661</v>
      </c>
      <c r="H128" s="5909"/>
      <c r="I128" s="5910">
        <f>VLOOKUP(C128,'Data Products'!$A:$J,2,0)</f>
      </c>
      <c r="J128" s="5911">
        <f t="shared" ref="J128:J134" si="24">IFERROR(I128-TODAY(),"")</f>
      </c>
      <c r="K128" s="5912">
        <v>46108</v>
      </c>
      <c r="L128" s="5760">
        <f t="shared" ref="L128:L134" si="32">TODAY()-K128</f>
      </c>
      <c r="M128" s="5774">
        <v>7446</v>
      </c>
      <c r="N128" s="5811">
        <v>17552</v>
      </c>
      <c r="O128" s="5756">
        <v>0</v>
      </c>
      <c r="P128" s="5756">
        <v>0</v>
      </c>
      <c r="Q128" s="5752" t="s">
        <v>5732</v>
      </c>
      <c r="R128" s="5782"/>
      <c r="S128" s="5782"/>
      <c r="T128" s="5812"/>
      <c r="U128" s="5782"/>
      <c r="V128" s="5782"/>
      <c r="W128" s="5782"/>
      <c r="X128" s="5782"/>
      <c r="Y128" s="5782"/>
      <c r="Z128" s="5782"/>
      <c r="AA128" s="5782"/>
      <c r="AB128" s="5813">
        <f t="shared" ref="AB128:AB134" si="3">N128/30</f>
      </c>
      <c r="AC128" s="5913">
        <f t="shared" ref="AC128:AC134" si="8">IFERROR(F128/AB128,"-")</f>
      </c>
      <c r="AD128" s="5763">
        <f t="shared" ref="AD128:AD134" si="12">IFERROR(TODAY()+AC128,"-")</f>
      </c>
      <c r="AE128" s="5914">
        <f t="shared" ref="AE128:AE134" si="17">_xlfn.IFS(AC128="-","Not sold yet",AND(AC128&lt;=150,AC128&gt;60),"Out of stock more than 60 days",AC128&lt;=60,"Out of stock less than 60 days",AC128&gt;=150,"Out of stock more than 150 days")</f>
      </c>
      <c r="AF128" s="5766">
        <f>VLOOKUP(C128,'Data Products'!$A:$J,10,0)</f>
      </c>
      <c r="AG128" s="5915">
        <f t="shared" ref="AG128:AG134" si="20">AF128*F128</f>
      </c>
      <c r="AH128" s="5916">
        <v>0</v>
      </c>
      <c r="AI128" s="5816" t="s">
        <v>5733</v>
      </c>
      <c r="AJ128" s="5779"/>
      <c r="AK128" s="5779"/>
      <c r="AL128" s="5779"/>
      <c r="AM128" s="5779"/>
      <c r="AN128" s="5779"/>
    </row>
    <row r="129">
      <c r="A129" s="5804">
        <v>2</v>
      </c>
      <c r="B129" s="5752" t="s">
        <v>5538</v>
      </c>
      <c r="C129" s="5905" t="s">
        <v>5734</v>
      </c>
      <c r="D129" s="5906" t="s">
        <v>5734</v>
      </c>
      <c r="E129" s="5906" t="s">
        <v>5734</v>
      </c>
      <c r="F129" s="5907">
        <v>299</v>
      </c>
      <c r="G129" s="5908">
        <v>299</v>
      </c>
      <c r="H129" s="5909"/>
      <c r="I129" s="5910">
        <f>VLOOKUP(C129,'Data Products'!$A:$J,2,0)</f>
      </c>
      <c r="J129" s="5911">
        <f t="shared" si="24"/>
      </c>
      <c r="K129" s="5917">
        <v>46108</v>
      </c>
      <c r="L129" s="5760">
        <f t="shared" si="32"/>
      </c>
      <c r="M129" s="5756">
        <v>0</v>
      </c>
      <c r="N129" s="5774">
        <v>10</v>
      </c>
      <c r="O129" s="5756">
        <v>0</v>
      </c>
      <c r="P129" s="5756">
        <v>0</v>
      </c>
      <c r="Q129" s="5752" t="s">
        <v>5634</v>
      </c>
      <c r="R129" s="5782"/>
      <c r="S129" s="5782"/>
      <c r="T129" s="5812"/>
      <c r="U129" s="5782"/>
      <c r="V129" s="5782"/>
      <c r="W129" s="5782"/>
      <c r="X129" s="5782"/>
      <c r="Y129" s="5782"/>
      <c r="Z129" s="5782"/>
      <c r="AA129" s="5782"/>
      <c r="AB129" s="5813">
        <f t="shared" si="3"/>
      </c>
      <c r="AC129" s="5772">
        <f t="shared" si="8"/>
      </c>
      <c r="AD129" s="5763">
        <f t="shared" si="12"/>
      </c>
      <c r="AE129" s="5773">
        <f t="shared" si="17"/>
      </c>
      <c r="AF129" s="5766">
        <f>VLOOKUP(C129,'Data Products'!$A:$J,10,0)</f>
      </c>
      <c r="AG129" s="5915">
        <f t="shared" si="20"/>
      </c>
      <c r="AH129" s="5916">
        <v>0</v>
      </c>
      <c r="AI129" s="5818"/>
      <c r="AJ129" s="5779"/>
      <c r="AK129" s="5779"/>
      <c r="AL129" s="5779"/>
      <c r="AM129" s="5779"/>
      <c r="AN129" s="5779"/>
    </row>
    <row r="130">
      <c r="A130" s="5918">
        <v>3</v>
      </c>
      <c r="B130" s="5752" t="s">
        <v>5538</v>
      </c>
      <c r="C130" s="5919" t="s">
        <v>5735</v>
      </c>
      <c r="D130" s="5920" t="s">
        <v>5735</v>
      </c>
      <c r="E130" s="5920" t="s">
        <v>5735</v>
      </c>
      <c r="F130" s="5907">
        <v>4817</v>
      </c>
      <c r="G130" s="5908">
        <v>4817</v>
      </c>
      <c r="H130" s="5921"/>
      <c r="I130" s="5910">
        <f>VLOOKUP(C130,'Data Products'!$A:$J,2,0)</f>
      </c>
      <c r="J130" s="5911">
        <f t="shared" si="24"/>
      </c>
      <c r="K130" s="5917">
        <v>46109</v>
      </c>
      <c r="L130" s="5760">
        <f t="shared" si="32"/>
      </c>
      <c r="M130" s="5756">
        <v>1016</v>
      </c>
      <c r="N130" s="5756">
        <v>1043</v>
      </c>
      <c r="O130" s="5756">
        <v>0</v>
      </c>
      <c r="P130" s="5756">
        <v>0</v>
      </c>
      <c r="Q130" s="5752" t="s">
        <v>5626</v>
      </c>
      <c r="R130" s="5756"/>
      <c r="S130" s="5756"/>
      <c r="T130" s="5756"/>
      <c r="U130" s="5756"/>
      <c r="V130" s="5756"/>
      <c r="W130" s="5756"/>
      <c r="X130" s="5756"/>
      <c r="Y130" s="5756"/>
      <c r="Z130" s="5756"/>
      <c r="AA130" s="5756"/>
      <c r="AB130" s="5813">
        <f t="shared" si="3"/>
      </c>
      <c r="AC130" s="5772">
        <f t="shared" si="8"/>
      </c>
      <c r="AD130" s="5763">
        <f t="shared" si="12"/>
      </c>
      <c r="AE130" s="5773">
        <f t="shared" si="17"/>
      </c>
      <c r="AF130" s="5766">
        <f>VLOOKUP(C130,'Data Products'!$A:$J,10,0)</f>
      </c>
      <c r="AG130" s="5915">
        <f t="shared" si="20"/>
      </c>
      <c r="AH130" s="5766"/>
      <c r="AI130" s="5922"/>
      <c r="AJ130" s="5779"/>
      <c r="AK130" s="5779"/>
      <c r="AL130" s="5779"/>
      <c r="AM130" s="5779"/>
      <c r="AN130" s="5779"/>
    </row>
    <row customHeight="true" hidden="true" ht="18" r="131">
      <c r="A131" s="5804">
        <v>4</v>
      </c>
      <c r="B131" s="5752" t="s">
        <v>5538</v>
      </c>
      <c r="C131" s="5923" t="s">
        <v>5736</v>
      </c>
      <c r="D131" s="5852" t="s">
        <v>5736</v>
      </c>
      <c r="E131" s="5852" t="s">
        <v>5736</v>
      </c>
      <c r="F131" s="5924">
        <v>0</v>
      </c>
      <c r="G131" s="5925">
        <v>0</v>
      </c>
      <c r="H131" s="5921"/>
      <c r="I131" s="5910">
        <f>VLOOKUP(C131,'Data Products'!$A:$J,2,0)</f>
      </c>
      <c r="J131" s="5911">
        <f t="shared" si="24"/>
      </c>
      <c r="K131" s="5926">
        <v>46108</v>
      </c>
      <c r="L131" s="5760">
        <f t="shared" si="32"/>
      </c>
      <c r="M131" s="5774">
        <v>83</v>
      </c>
      <c r="N131" s="5811">
        <v>86</v>
      </c>
      <c r="O131" s="5756">
        <v>0</v>
      </c>
      <c r="P131" s="5756">
        <v>0</v>
      </c>
      <c r="Q131" s="5897" t="s">
        <v>5642</v>
      </c>
      <c r="R131" s="5756"/>
      <c r="S131" s="5756"/>
      <c r="T131" s="5756"/>
      <c r="U131" s="5756"/>
      <c r="V131" s="5756"/>
      <c r="W131" s="5756"/>
      <c r="X131" s="5756"/>
      <c r="Y131" s="5756"/>
      <c r="Z131" s="5756"/>
      <c r="AA131" s="5756"/>
      <c r="AB131" s="5813">
        <f t="shared" si="3"/>
      </c>
      <c r="AC131" s="5772">
        <f t="shared" si="8"/>
      </c>
      <c r="AD131" s="5763">
        <f t="shared" si="12"/>
      </c>
      <c r="AE131" s="5773">
        <f t="shared" si="17"/>
      </c>
      <c r="AF131" s="5766">
        <f>VLOOKUP(C131,'Data Products'!$A:$J,10,0)</f>
      </c>
      <c r="AG131" s="5915">
        <f t="shared" si="20"/>
      </c>
      <c r="AH131" s="5766"/>
      <c r="AI131" s="5922"/>
      <c r="AJ131" s="5822"/>
      <c r="AK131" s="5770"/>
      <c r="AL131" s="5769"/>
      <c r="AM131" s="5770"/>
      <c r="AN131" s="5770"/>
    </row>
    <row customHeight="true" hidden="true" ht="18" r="132">
      <c r="A132" s="5804">
        <v>5</v>
      </c>
      <c r="B132" s="5752" t="s">
        <v>5538</v>
      </c>
      <c r="C132" s="5923" t="s">
        <v>5737</v>
      </c>
      <c r="D132" s="5852" t="s">
        <v>5737</v>
      </c>
      <c r="E132" s="5852" t="s">
        <v>5737</v>
      </c>
      <c r="F132" s="5924">
        <v>0</v>
      </c>
      <c r="G132" s="5925">
        <v>0</v>
      </c>
      <c r="H132" s="5921"/>
      <c r="I132" s="5910">
        <f>VLOOKUP(C132,'Data Products'!$A:$J,2,0)</f>
      </c>
      <c r="J132" s="5911">
        <f t="shared" si="24"/>
      </c>
      <c r="K132" s="5926">
        <v>46108</v>
      </c>
      <c r="L132" s="5760">
        <f t="shared" si="32"/>
      </c>
      <c r="M132" s="5756">
        <v>3</v>
      </c>
      <c r="N132" s="5774">
        <v>3</v>
      </c>
      <c r="O132" s="5756">
        <v>0</v>
      </c>
      <c r="P132" s="5756">
        <v>0</v>
      </c>
      <c r="Q132" s="5897" t="s">
        <v>5642</v>
      </c>
      <c r="R132" s="5756"/>
      <c r="S132" s="5756"/>
      <c r="T132" s="5756"/>
      <c r="U132" s="5756"/>
      <c r="V132" s="5756"/>
      <c r="W132" s="5756"/>
      <c r="X132" s="5756"/>
      <c r="Y132" s="5756"/>
      <c r="Z132" s="5756"/>
      <c r="AA132" s="5756"/>
      <c r="AB132" s="5813">
        <f t="shared" si="3"/>
      </c>
      <c r="AC132" s="5772">
        <f t="shared" si="8"/>
      </c>
      <c r="AD132" s="5763">
        <f t="shared" si="12"/>
      </c>
      <c r="AE132" s="5773">
        <f t="shared" si="17"/>
      </c>
      <c r="AF132" s="5766">
        <f>VLOOKUP(C132,'Data Products'!$A:$J,10,0)</f>
      </c>
      <c r="AG132" s="5915">
        <f t="shared" si="20"/>
      </c>
      <c r="AH132" s="5766"/>
      <c r="AI132" s="5922"/>
      <c r="AJ132" s="5822"/>
      <c r="AK132" s="5770"/>
      <c r="AL132" s="5769"/>
      <c r="AM132" s="5770"/>
      <c r="AN132" s="5770"/>
    </row>
    <row customHeight="true" hidden="true" ht="18" r="133">
      <c r="A133" s="5831">
        <v>6</v>
      </c>
      <c r="B133" s="5752" t="s">
        <v>5538</v>
      </c>
      <c r="C133" s="5831" t="s">
        <v>5737</v>
      </c>
      <c r="D133" s="5829" t="s">
        <v>5737</v>
      </c>
      <c r="E133" s="5829" t="s">
        <v>5737</v>
      </c>
      <c r="F133" s="5924">
        <v>0</v>
      </c>
      <c r="G133" s="5925">
        <v>0</v>
      </c>
      <c r="H133" s="5927"/>
      <c r="I133" s="5928">
        <f>VLOOKUP(C133,'Data Products'!$A:$J,2,0)</f>
      </c>
      <c r="J133" s="5911">
        <f t="shared" si="24"/>
      </c>
      <c r="K133" s="5926">
        <v>46109</v>
      </c>
      <c r="L133" s="5760">
        <f t="shared" si="32"/>
      </c>
      <c r="M133" s="5756">
        <v>3</v>
      </c>
      <c r="N133" s="5774">
        <v>3</v>
      </c>
      <c r="O133" s="5756">
        <v>1</v>
      </c>
      <c r="P133" s="5756">
        <v>1</v>
      </c>
      <c r="Q133" s="5897" t="s">
        <v>5642</v>
      </c>
      <c r="R133" s="5756"/>
      <c r="S133" s="5756"/>
      <c r="T133" s="5756"/>
      <c r="U133" s="5756"/>
      <c r="V133" s="5756"/>
      <c r="W133" s="5756"/>
      <c r="X133" s="5756"/>
      <c r="Y133" s="5756"/>
      <c r="Z133" s="5756"/>
      <c r="AA133" s="5756"/>
      <c r="AB133" s="5813">
        <f t="shared" si="3"/>
      </c>
      <c r="AC133" s="5772">
        <f t="shared" si="8"/>
      </c>
      <c r="AD133" s="5763">
        <f t="shared" si="12"/>
      </c>
      <c r="AE133" s="5773">
        <f t="shared" si="17"/>
      </c>
      <c r="AF133" s="5766">
        <f>VLOOKUP(C133,'Data Products'!$A:$J,10,0)</f>
      </c>
      <c r="AG133" s="5915">
        <f t="shared" si="20"/>
      </c>
      <c r="AH133" s="5766">
        <f>IF(J133&lt;=90,F133,0)</f>
      </c>
      <c r="AI133" s="5922"/>
      <c r="AJ133" s="5822"/>
      <c r="AK133" s="5770"/>
      <c r="AL133" s="5769"/>
      <c r="AM133" s="5770"/>
      <c r="AN133" s="5770"/>
    </row>
    <row r="134">
      <c r="A134" s="5828">
        <v>8</v>
      </c>
      <c r="B134" s="5896" t="s">
        <v>5538</v>
      </c>
      <c r="C134" s="5929" t="s">
        <v>5738</v>
      </c>
      <c r="D134" s="5829" t="s">
        <v>5738</v>
      </c>
      <c r="E134" s="5829" t="s">
        <v>5738</v>
      </c>
      <c r="F134" s="5924">
        <v>3989</v>
      </c>
      <c r="G134" s="5930">
        <v>3989</v>
      </c>
      <c r="H134" s="5929"/>
      <c r="I134" s="5931" t="s">
        <v>5739</v>
      </c>
      <c r="J134" s="5911">
        <f t="shared" si="24"/>
      </c>
      <c r="K134" s="5932">
        <v>46112</v>
      </c>
      <c r="L134" s="5933">
        <f t="shared" si="32"/>
      </c>
      <c r="M134" s="5818">
        <v>3</v>
      </c>
      <c r="N134" s="5805">
        <v>7</v>
      </c>
      <c r="O134" s="5818">
        <v>4</v>
      </c>
      <c r="P134" s="5818">
        <v>4</v>
      </c>
      <c r="Q134" s="5828" t="s">
        <v>5642</v>
      </c>
      <c r="R134" s="5818"/>
      <c r="S134" s="5818"/>
      <c r="T134" s="5818"/>
      <c r="U134" s="5818"/>
      <c r="V134" s="5818"/>
      <c r="W134" s="5818"/>
      <c r="X134" s="5818"/>
      <c r="Y134" s="5818"/>
      <c r="Z134" s="5818"/>
      <c r="AA134" s="5818"/>
      <c r="AB134" s="5934">
        <f t="shared" si="3"/>
      </c>
      <c r="AC134" s="5935">
        <f t="shared" si="8"/>
      </c>
      <c r="AD134" s="5936">
        <f t="shared" si="12"/>
      </c>
      <c r="AE134" s="5937">
        <f t="shared" si="17"/>
      </c>
      <c r="AF134" s="5938">
        <f>VLOOKUP(C134,'Data Products'!$A:$J,10,0)</f>
      </c>
      <c r="AG134" s="5938">
        <f t="shared" si="20"/>
      </c>
      <c r="AH134" s="5779"/>
      <c r="AI134" s="5819"/>
      <c r="AJ134" s="5779"/>
      <c r="AK134" s="5779"/>
      <c r="AL134" s="5779"/>
      <c r="AM134" s="5779"/>
      <c r="AN134" s="5779"/>
    </row>
    <row r="135">
      <c r="A135" s="5939"/>
      <c r="B135" s="5780"/>
      <c r="C135" s="5780"/>
      <c r="D135" s="5779"/>
      <c r="E135" s="5779"/>
      <c r="F135" s="5779"/>
      <c r="G135" s="5779"/>
      <c r="H135" s="5779"/>
      <c r="I135" s="5779"/>
      <c r="J135" s="5879"/>
      <c r="K135" s="5879"/>
      <c r="L135" s="5879"/>
      <c r="M135" s="5856"/>
      <c r="N135" s="5779"/>
      <c r="O135" s="5779"/>
      <c r="P135" s="5779"/>
      <c r="Q135" s="5779"/>
      <c r="R135" s="5779"/>
      <c r="S135" s="5779"/>
      <c r="T135" s="5779"/>
      <c r="U135" s="5779"/>
      <c r="V135" s="5779"/>
      <c r="W135" s="5779"/>
      <c r="X135" s="5779"/>
      <c r="Y135" s="5779"/>
      <c r="Z135" s="5779"/>
      <c r="AA135" s="5779"/>
      <c r="AB135" s="5779"/>
      <c r="AC135" s="5779"/>
      <c r="AD135" s="5779"/>
      <c r="AE135" s="5882" t="s">
        <v>5584</v>
      </c>
      <c r="AF135" s="5883">
        <f t="shared" ref="AF135:AF139" si="5">AG135/$AG$108</f>
      </c>
      <c r="AG135" s="5883">
        <f>SUM(AG130:AG131)</f>
      </c>
      <c r="AH135" s="5779"/>
      <c r="AI135" s="5857"/>
      <c r="AJ135" s="5856"/>
      <c r="AK135" s="5856"/>
      <c r="AL135" s="5857"/>
      <c r="AM135" s="5856"/>
      <c r="AN135" s="5856"/>
    </row>
    <row r="136">
      <c r="A136" s="5779"/>
      <c r="B136" s="5780"/>
      <c r="C136" s="5780"/>
      <c r="D136" s="5779"/>
      <c r="E136" s="5779"/>
      <c r="F136" s="5779"/>
      <c r="G136" s="5779"/>
      <c r="H136" s="5779"/>
      <c r="I136" s="5779"/>
      <c r="J136" s="5879"/>
      <c r="K136" s="5879"/>
      <c r="L136" s="5879"/>
      <c r="M136" s="5856"/>
      <c r="N136" s="5779"/>
      <c r="O136" s="5779"/>
      <c r="P136" s="5779"/>
      <c r="Q136" s="5779"/>
      <c r="R136" s="5779"/>
      <c r="S136" s="5779"/>
      <c r="T136" s="5779"/>
      <c r="U136" s="5779"/>
      <c r="V136" s="5779"/>
      <c r="W136" s="5779"/>
      <c r="X136" s="5779"/>
      <c r="Y136" s="5779"/>
      <c r="Z136" s="5779"/>
      <c r="AA136" s="5779"/>
      <c r="AB136" s="5779"/>
      <c r="AC136" s="5779"/>
      <c r="AD136" s="5779"/>
      <c r="AE136" s="5885" t="s">
        <v>5585</v>
      </c>
      <c r="AF136" s="5883">
        <f t="shared" si="5"/>
      </c>
      <c r="AG136" s="5883">
        <f t="shared" ref="AG136:AG140" si="14">SUMIF($AG$128:$AG$129,$AE$128:$AE$129,AE136)</f>
      </c>
      <c r="AH136" s="5779"/>
      <c r="AI136" s="5857"/>
      <c r="AJ136" s="5856"/>
      <c r="AK136" s="5856"/>
      <c r="AL136" s="5857"/>
      <c r="AM136" s="5856"/>
      <c r="AN136" s="5856"/>
    </row>
    <row customHeight="true" ht="18" r="137">
      <c r="A137" s="5779"/>
      <c r="B137" s="5780"/>
      <c r="C137" s="5780"/>
      <c r="D137" s="5779"/>
      <c r="E137" s="5779"/>
      <c r="F137" s="5779"/>
      <c r="G137" s="5779"/>
      <c r="H137" s="5779"/>
      <c r="I137" s="5779"/>
      <c r="J137" s="5879"/>
      <c r="K137" s="5879"/>
      <c r="L137" s="5879"/>
      <c r="M137" s="5856"/>
      <c r="N137" s="5779"/>
      <c r="O137" s="5779"/>
      <c r="P137" s="5779"/>
      <c r="Q137" s="5779"/>
      <c r="R137" s="5779"/>
      <c r="S137" s="5779"/>
      <c r="T137" s="5779"/>
      <c r="U137" s="5779"/>
      <c r="V137" s="5779"/>
      <c r="W137" s="5779"/>
      <c r="X137" s="5779"/>
      <c r="Y137" s="5779"/>
      <c r="Z137" s="5779"/>
      <c r="AA137" s="5779"/>
      <c r="AB137" s="5779"/>
      <c r="AC137" s="5779"/>
      <c r="AD137" s="5779"/>
      <c r="AE137" s="5885" t="s">
        <v>5586</v>
      </c>
      <c r="AF137" s="5883">
        <f t="shared" si="5"/>
      </c>
      <c r="AG137" s="5883">
        <f t="shared" si="14"/>
      </c>
      <c r="AH137" s="5779"/>
      <c r="AI137" s="5857"/>
      <c r="AJ137" s="5856"/>
      <c r="AK137" s="5856"/>
      <c r="AL137" s="5857"/>
      <c r="AM137" s="5856"/>
      <c r="AN137" s="5856"/>
    </row>
    <row customHeight="true" ht="18" r="138">
      <c r="A138" s="5779"/>
      <c r="B138" s="5780"/>
      <c r="C138" s="5780"/>
      <c r="D138" s="5779"/>
      <c r="E138" s="5779"/>
      <c r="F138" s="5779"/>
      <c r="G138" s="5779"/>
      <c r="H138" s="5779"/>
      <c r="I138" s="5779"/>
      <c r="J138" s="5879"/>
      <c r="K138" s="5879"/>
      <c r="L138" s="5879"/>
      <c r="M138" s="5856"/>
      <c r="N138" s="5779"/>
      <c r="O138" s="5779"/>
      <c r="P138" s="5779"/>
      <c r="Q138" s="5779"/>
      <c r="R138" s="5779"/>
      <c r="S138" s="5779"/>
      <c r="T138" s="5779"/>
      <c r="U138" s="5779"/>
      <c r="V138" s="5779"/>
      <c r="W138" s="5779"/>
      <c r="X138" s="5779"/>
      <c r="Y138" s="5779"/>
      <c r="Z138" s="5779"/>
      <c r="AA138" s="5779"/>
      <c r="AB138" s="5779"/>
      <c r="AC138" s="5779"/>
      <c r="AD138" s="5779"/>
      <c r="AE138" s="5885" t="s">
        <v>5587</v>
      </c>
      <c r="AF138" s="5883">
        <f t="shared" si="5"/>
      </c>
      <c r="AG138" s="5883">
        <f t="shared" si="14"/>
      </c>
      <c r="AH138" s="5779"/>
      <c r="AI138" s="5857"/>
      <c r="AJ138" s="5856"/>
      <c r="AK138" s="5856"/>
      <c r="AL138" s="5857"/>
      <c r="AM138" s="5856"/>
      <c r="AN138" s="5856"/>
    </row>
    <row customHeight="true" ht="18" r="139">
      <c r="A139" s="5886" t="s">
        <v>5740</v>
      </c>
      <c r="B139" s="5886"/>
      <c r="C139" s="5886"/>
      <c r="D139" s="5886"/>
      <c r="E139" s="5886"/>
      <c r="G139" s="5779"/>
      <c r="H139" s="5779"/>
      <c r="I139" s="5779"/>
      <c r="J139" s="5879"/>
      <c r="K139" s="5879"/>
      <c r="L139" s="5879"/>
      <c r="M139" s="5779"/>
      <c r="N139" s="5779"/>
      <c r="O139" s="5779"/>
      <c r="P139" s="5779"/>
      <c r="Q139" s="5779"/>
      <c r="R139" s="5779"/>
      <c r="S139" s="5779"/>
      <c r="T139" s="5779"/>
      <c r="U139" s="5779"/>
      <c r="V139" s="5779"/>
      <c r="W139" s="5779"/>
      <c r="X139" s="5779"/>
      <c r="Y139" s="5779"/>
      <c r="Z139" s="5779"/>
      <c r="AA139" s="5779"/>
      <c r="AB139" s="5779"/>
      <c r="AC139" s="5779"/>
      <c r="AD139" s="5779"/>
      <c r="AE139" s="5885" t="s">
        <v>5588</v>
      </c>
      <c r="AF139" s="5883">
        <f t="shared" si="5"/>
      </c>
      <c r="AG139" s="5890">
        <f t="shared" si="14"/>
      </c>
      <c r="AH139" s="5779"/>
      <c r="AI139" s="5857"/>
      <c r="AJ139" s="5856"/>
      <c r="AK139" s="5856"/>
      <c r="AL139" s="5857"/>
      <c r="AM139" s="5856"/>
      <c r="AN139" s="5856"/>
    </row>
    <row r="140">
      <c r="A140" s="5748" t="s">
        <v>5534</v>
      </c>
      <c r="B140" s="5748" t="s">
        <v>5515</v>
      </c>
      <c r="C140" s="5748" t="s">
        <v>5718</v>
      </c>
      <c r="D140" s="5748" t="s">
        <v>5719</v>
      </c>
      <c r="E140" s="5748" t="s">
        <v>5720</v>
      </c>
      <c r="F140" s="5779"/>
      <c r="G140" s="5779"/>
      <c r="H140" s="5779"/>
      <c r="I140" s="5879"/>
      <c r="J140" s="5879"/>
      <c r="K140" s="5879"/>
      <c r="L140" s="5779"/>
      <c r="M140" s="5779"/>
      <c r="N140" s="5779"/>
      <c r="O140" s="5779"/>
      <c r="P140" s="5779"/>
      <c r="Q140" s="5779"/>
      <c r="R140" s="5779"/>
      <c r="S140" s="5779"/>
      <c r="T140" s="5779"/>
      <c r="U140" s="5779"/>
      <c r="V140" s="5779"/>
      <c r="W140" s="5779"/>
      <c r="X140" s="5779"/>
      <c r="Y140" s="5779"/>
      <c r="Z140" s="5779"/>
      <c r="AA140" s="5779"/>
      <c r="AB140" s="5779"/>
      <c r="AC140" s="5779"/>
      <c r="AD140" s="5940"/>
      <c r="AE140" s="5885" t="s">
        <v>5527</v>
      </c>
      <c r="AF140" s="5890">
        <f>AVERAGE(AI55:AI104)/AVERAGE(G55:G104)</f>
      </c>
      <c r="AG140" s="5883">
        <f t="shared" si="14"/>
      </c>
      <c r="AH140" s="5857"/>
      <c r="AI140" s="5856"/>
      <c r="AJ140" s="5856"/>
      <c r="AK140" s="5857"/>
      <c r="AL140" s="5856"/>
      <c r="AM140" s="5856"/>
    </row>
    <row r="141">
      <c r="A141" s="5748"/>
      <c r="B141" s="5748"/>
      <c r="C141" s="5748"/>
      <c r="D141" s="5748"/>
      <c r="E141" s="5748"/>
      <c r="F141" s="5779"/>
      <c r="G141" s="5779"/>
      <c r="H141" s="5779"/>
      <c r="I141" s="5879"/>
      <c r="J141" s="5879"/>
      <c r="K141" s="5879"/>
      <c r="L141" s="5779"/>
      <c r="M141" s="5779"/>
      <c r="N141" s="5779"/>
      <c r="O141" s="5779"/>
      <c r="P141" s="5779"/>
      <c r="Q141" s="5779"/>
      <c r="R141" s="5779"/>
      <c r="S141" s="5779"/>
      <c r="T141" s="5779"/>
      <c r="U141" s="5779"/>
      <c r="V141" s="5779"/>
      <c r="W141" s="5779"/>
      <c r="X141" s="5779"/>
      <c r="Y141" s="5779"/>
      <c r="Z141" s="5779"/>
      <c r="AA141" s="5779"/>
      <c r="AB141" s="5779"/>
      <c r="AC141" s="5779"/>
      <c r="AE141" s="5940"/>
      <c r="AF141" s="5940"/>
      <c r="AG141" s="5779"/>
      <c r="AH141" s="5857"/>
      <c r="AI141" s="5856"/>
      <c r="AJ141" s="5856"/>
      <c r="AK141" s="5857"/>
      <c r="AL141" s="5856"/>
      <c r="AM141" s="5856"/>
    </row>
    <row r="142">
      <c r="A142" s="5752">
        <v>1</v>
      </c>
      <c r="B142" s="5752" t="s">
        <v>5741</v>
      </c>
      <c r="C142" s="5897">
        <v>12323</v>
      </c>
      <c r="D142" s="5752" t="s">
        <v>5723</v>
      </c>
      <c r="E142" s="5752" t="s">
        <v>5724</v>
      </c>
      <c r="F142" s="5779"/>
      <c r="G142" s="5779"/>
      <c r="H142" s="5879"/>
      <c r="I142" s="5879" t="s">
        <v>5583</v>
      </c>
      <c r="J142" s="5879"/>
      <c r="K142" s="5779"/>
      <c r="L142" s="5779"/>
      <c r="M142" s="5787"/>
      <c r="N142" s="5787"/>
      <c r="O142" s="5779"/>
      <c r="P142" s="5779"/>
      <c r="Q142" s="5779"/>
      <c r="R142" s="5779"/>
      <c r="S142" s="5779"/>
      <c r="T142" s="5779"/>
      <c r="U142" s="5779"/>
      <c r="V142" s="5779"/>
      <c r="W142" s="5779"/>
      <c r="X142" s="5779"/>
      <c r="Y142" s="5779"/>
      <c r="Z142" s="5779"/>
      <c r="AA142" s="5779"/>
      <c r="AB142" s="5779"/>
      <c r="AC142" s="5779"/>
      <c r="AE142" s="5779"/>
      <c r="AF142" s="5779"/>
      <c r="AG142" s="5857"/>
      <c r="AH142" s="5856"/>
      <c r="AI142" s="5856"/>
      <c r="AJ142" s="5856"/>
      <c r="AK142" s="5857"/>
      <c r="AL142" s="5856"/>
      <c r="AM142" s="5856"/>
    </row>
    <row r="143">
      <c r="A143" s="5752">
        <v>2</v>
      </c>
      <c r="B143" s="5752" t="s">
        <v>5742</v>
      </c>
      <c r="C143" s="5897">
        <v>17367</v>
      </c>
      <c r="D143" s="5752" t="s">
        <v>5723</v>
      </c>
      <c r="E143" s="5752" t="s">
        <v>5724</v>
      </c>
      <c r="F143" s="5779"/>
      <c r="G143" s="5779"/>
      <c r="H143" s="5879"/>
      <c r="I143" s="5879"/>
      <c r="J143" s="5879"/>
      <c r="K143" s="5779"/>
      <c r="L143" s="5779"/>
      <c r="M143" s="5787"/>
      <c r="N143" s="5787"/>
      <c r="O143" s="5779"/>
      <c r="P143" s="5779"/>
      <c r="Q143" s="5779"/>
      <c r="R143" s="5779"/>
      <c r="S143" s="5779"/>
      <c r="T143" s="5779"/>
      <c r="U143" s="5779"/>
      <c r="V143" s="5779"/>
      <c r="W143" s="5779"/>
      <c r="X143" s="5779"/>
      <c r="Y143" s="5779"/>
      <c r="Z143" s="5779"/>
      <c r="AA143" s="5779"/>
      <c r="AB143" s="5779"/>
      <c r="AC143" s="5779"/>
      <c r="AE143" s="5779"/>
      <c r="AF143" s="5779"/>
      <c r="AG143" s="5857"/>
      <c r="AH143" s="5856"/>
      <c r="AI143" s="5856"/>
      <c r="AJ143" s="5857"/>
      <c r="AK143" s="5856"/>
      <c r="AL143" s="5856"/>
    </row>
    <row r="144">
      <c r="I144" s="5779"/>
      <c r="J144" s="5879"/>
      <c r="K144" s="5879"/>
      <c r="L144" s="5879"/>
      <c r="M144" s="5779"/>
      <c r="N144" s="5779"/>
      <c r="O144" s="5779"/>
      <c r="P144" s="5779"/>
      <c r="Q144" s="5779"/>
      <c r="R144" s="5779"/>
      <c r="S144" s="5779"/>
      <c r="T144" s="5779"/>
      <c r="U144" s="5779"/>
      <c r="V144" s="5779"/>
      <c r="W144" s="5779"/>
      <c r="X144" s="5779"/>
      <c r="Y144" s="5779"/>
      <c r="Z144" s="5779"/>
      <c r="AA144" s="5779"/>
      <c r="AB144" s="5779"/>
      <c r="AC144" s="5779"/>
      <c r="AD144" s="5779"/>
      <c r="AE144" s="5779"/>
      <c r="AF144" s="5779"/>
      <c r="AG144" s="5779"/>
      <c r="AH144" s="5779"/>
      <c r="AI144" s="5857"/>
      <c r="AJ144" s="5856"/>
      <c r="AK144" s="5857"/>
      <c r="AL144" s="5856"/>
      <c r="AM144" s="5856"/>
    </row>
    <row r="145">
      <c r="I145" s="5779"/>
      <c r="J145" s="5879"/>
      <c r="K145" s="5879"/>
      <c r="L145" s="5879"/>
      <c r="M145" s="5779"/>
      <c r="N145" s="5779"/>
      <c r="O145" s="5779"/>
      <c r="P145" s="5779"/>
      <c r="Q145" s="5779"/>
      <c r="R145" s="5779"/>
      <c r="S145" s="5779"/>
      <c r="T145" s="5779"/>
      <c r="U145" s="5779"/>
      <c r="V145" s="5779"/>
      <c r="W145" s="5779"/>
      <c r="X145" s="5779"/>
      <c r="Y145" s="5779"/>
      <c r="Z145" s="5779"/>
      <c r="AA145" s="5779"/>
      <c r="AB145" s="5779"/>
      <c r="AC145" s="5779"/>
      <c r="AD145" s="5779"/>
      <c r="AE145" s="5779"/>
      <c r="AF145" s="5779"/>
      <c r="AG145" s="5779"/>
      <c r="AH145" s="5779"/>
      <c r="AI145" s="5857"/>
      <c r="AJ145" s="5856"/>
      <c r="AK145" s="5856"/>
      <c r="AL145" s="5857"/>
      <c r="AM145" s="5856"/>
      <c r="AN145" s="5856"/>
    </row>
    <row r="146">
      <c r="H146" s="5941"/>
      <c r="I146" s="5779"/>
      <c r="J146" s="5879"/>
      <c r="K146" s="5879"/>
      <c r="L146" s="5879"/>
      <c r="M146" s="5779"/>
      <c r="N146" s="5779"/>
      <c r="O146" s="5779"/>
      <c r="P146" s="5779"/>
      <c r="Q146" s="5779"/>
      <c r="R146" s="5779"/>
      <c r="S146" s="5779"/>
      <c r="T146" s="5779"/>
      <c r="U146" s="5779"/>
      <c r="V146" s="5779"/>
      <c r="W146" s="5779"/>
      <c r="X146" s="5779"/>
      <c r="Y146" s="5779"/>
      <c r="Z146" s="5779"/>
      <c r="AA146" s="5779"/>
      <c r="AB146" s="5779"/>
      <c r="AC146" s="5779"/>
      <c r="AD146" s="5779"/>
      <c r="AE146" s="5779"/>
      <c r="AF146" s="5779"/>
      <c r="AG146" s="5779"/>
      <c r="AH146" s="5779"/>
      <c r="AI146" s="5857"/>
      <c r="AJ146" s="5856"/>
      <c r="AK146" s="5856"/>
      <c r="AL146" s="5857"/>
      <c r="AM146" s="5856"/>
      <c r="AN146" s="5856"/>
    </row>
    <row r="147">
      <c r="A147" s="5779"/>
      <c r="B147" s="5780"/>
      <c r="C147" s="5780"/>
      <c r="D147" s="5779"/>
      <c r="E147" s="5779"/>
      <c r="F147" s="5779"/>
      <c r="G147" s="5779"/>
      <c r="H147" s="5916"/>
      <c r="I147" s="5779"/>
      <c r="J147" s="5879"/>
      <c r="K147" s="5879"/>
      <c r="L147" s="5879"/>
      <c r="M147" s="5779"/>
      <c r="N147" s="5779"/>
      <c r="O147" s="5779"/>
      <c r="P147" s="5779"/>
      <c r="Q147" s="5779"/>
      <c r="R147" s="5779"/>
      <c r="S147" s="5779"/>
      <c r="T147" s="5779"/>
      <c r="U147" s="5779"/>
      <c r="V147" s="5779"/>
      <c r="W147" s="5779"/>
      <c r="X147" s="5779"/>
      <c r="Y147" s="5779"/>
      <c r="Z147" s="5779"/>
      <c r="AA147" s="5779"/>
      <c r="AB147" s="5779"/>
      <c r="AC147" s="5779"/>
      <c r="AD147" s="5779"/>
      <c r="AE147" s="5779"/>
      <c r="AF147" s="5779"/>
      <c r="AG147" s="5779"/>
      <c r="AH147" s="5779"/>
      <c r="AI147" s="5857"/>
      <c r="AJ147" s="5856"/>
      <c r="AK147" s="5856"/>
      <c r="AL147" s="5857"/>
      <c r="AM147" s="5856"/>
      <c r="AN147" s="5856"/>
    </row>
    <row r="148">
      <c r="A148" s="5779"/>
      <c r="B148" s="5780"/>
      <c r="C148" s="5780"/>
      <c r="D148" s="5779"/>
      <c r="E148" s="5779"/>
      <c r="F148" s="5779"/>
      <c r="G148" s="5779"/>
      <c r="H148" s="5916"/>
      <c r="I148" s="5779"/>
      <c r="J148" s="5879"/>
      <c r="K148" s="5879"/>
      <c r="L148" s="5879"/>
      <c r="M148" s="5779"/>
      <c r="N148" s="5779"/>
      <c r="O148" s="5779"/>
      <c r="P148" s="5779"/>
      <c r="Q148" s="5779"/>
      <c r="R148" s="5779"/>
      <c r="S148" s="5779"/>
      <c r="T148" s="5779"/>
      <c r="U148" s="5779"/>
      <c r="V148" s="5779"/>
      <c r="W148" s="5779"/>
      <c r="X148" s="5779"/>
      <c r="Y148" s="5779"/>
      <c r="Z148" s="5779"/>
      <c r="AA148" s="5779"/>
      <c r="AB148" s="5779"/>
      <c r="AC148" s="5779"/>
      <c r="AD148" s="5779"/>
      <c r="AE148" s="5779"/>
      <c r="AF148" s="5779"/>
      <c r="AG148" s="5779"/>
      <c r="AH148" s="5779"/>
      <c r="AI148" s="5857"/>
      <c r="AJ148" s="5856"/>
      <c r="AK148" s="5856"/>
      <c r="AL148" s="5857"/>
      <c r="AM148" s="5856"/>
      <c r="AN148" s="5856"/>
    </row>
    <row r="149">
      <c r="A149" s="5779"/>
      <c r="B149" s="5780"/>
      <c r="C149" s="5780"/>
      <c r="D149" s="5779"/>
      <c r="E149" s="5779"/>
      <c r="F149" s="5779"/>
      <c r="G149" s="5779"/>
      <c r="H149" s="5916"/>
      <c r="I149" s="5779"/>
      <c r="J149" s="5879"/>
      <c r="K149" s="5879"/>
      <c r="L149" s="5879"/>
      <c r="M149" s="5779"/>
      <c r="N149" s="5779"/>
      <c r="O149" s="5782"/>
      <c r="P149" s="5782"/>
      <c r="Q149" s="5779"/>
      <c r="R149" s="5779"/>
      <c r="S149" s="5779"/>
      <c r="T149" s="5779"/>
      <c r="U149" s="5779"/>
      <c r="V149" s="5779"/>
      <c r="W149" s="5779"/>
      <c r="X149" s="5779"/>
      <c r="Y149" s="5779"/>
      <c r="Z149" s="5779"/>
      <c r="AA149" s="5779"/>
      <c r="AB149" s="5779"/>
      <c r="AC149" s="5779"/>
      <c r="AD149" s="5779"/>
      <c r="AE149" s="5779"/>
      <c r="AF149" s="5779"/>
      <c r="AG149" s="5779"/>
      <c r="AH149" s="5779"/>
      <c r="AI149" s="5857"/>
      <c r="AJ149" s="5856"/>
      <c r="AK149" s="5856"/>
      <c r="AL149" s="5857"/>
      <c r="AM149" s="5856"/>
      <c r="AN149" s="5856"/>
    </row>
    <row r="150">
      <c r="A150" s="5779"/>
      <c r="B150" s="5780"/>
      <c r="C150" s="5780"/>
      <c r="D150" s="5779"/>
      <c r="E150" s="5779"/>
      <c r="F150" s="5779"/>
      <c r="G150" s="5779"/>
      <c r="H150" s="5916"/>
      <c r="I150" s="5779"/>
      <c r="J150" s="5879"/>
      <c r="K150" s="5879"/>
      <c r="L150" s="5879"/>
      <c r="M150" s="5779"/>
      <c r="N150" s="5779"/>
      <c r="O150" s="5782"/>
      <c r="P150" s="5782"/>
      <c r="Q150" s="5779"/>
      <c r="R150" s="5779"/>
      <c r="S150" s="5779"/>
      <c r="T150" s="5779"/>
      <c r="U150" s="5779"/>
      <c r="V150" s="5779"/>
      <c r="W150" s="5779"/>
      <c r="X150" s="5779"/>
      <c r="Y150" s="5779"/>
      <c r="Z150" s="5779"/>
      <c r="AA150" s="5779"/>
      <c r="AB150" s="5779"/>
      <c r="AC150" s="5779"/>
      <c r="AD150" s="5779"/>
      <c r="AE150" s="5779"/>
      <c r="AF150" s="5779"/>
      <c r="AG150" s="5779"/>
      <c r="AH150" s="5779"/>
      <c r="AI150" s="5857"/>
      <c r="AJ150" s="5856"/>
      <c r="AK150" s="5856"/>
      <c r="AL150" s="5857"/>
      <c r="AM150" s="5856"/>
      <c r="AN150" s="5856"/>
    </row>
    <row r="151">
      <c r="A151" s="5779"/>
      <c r="B151" s="5780"/>
      <c r="C151" s="5780"/>
      <c r="D151" s="5779"/>
      <c r="E151" s="5779"/>
      <c r="F151" s="5779"/>
      <c r="G151" s="5779"/>
      <c r="H151" s="5916"/>
      <c r="I151" s="5779"/>
      <c r="J151" s="5879"/>
      <c r="K151" s="5879"/>
      <c r="L151" s="5879"/>
      <c r="M151" s="5779"/>
      <c r="N151" s="5779"/>
      <c r="O151" s="5782"/>
      <c r="P151" s="5782"/>
      <c r="Q151" s="5779"/>
      <c r="R151" s="5779"/>
      <c r="S151" s="5779"/>
      <c r="T151" s="5779"/>
      <c r="U151" s="5779"/>
      <c r="V151" s="5779"/>
      <c r="W151" s="5779"/>
      <c r="X151" s="5779"/>
      <c r="Y151" s="5779"/>
      <c r="Z151" s="5779"/>
      <c r="AA151" s="5779"/>
      <c r="AB151" s="5779"/>
      <c r="AC151" s="5779"/>
      <c r="AD151" s="5779"/>
      <c r="AE151" s="5779"/>
      <c r="AF151" s="5779"/>
      <c r="AG151" s="5779"/>
      <c r="AH151" s="5779"/>
      <c r="AI151" s="5857"/>
      <c r="AJ151" s="5856"/>
      <c r="AK151" s="5856"/>
      <c r="AL151" s="5857"/>
      <c r="AM151" s="5856"/>
      <c r="AN151" s="5856"/>
    </row>
    <row r="152">
      <c r="A152" s="5779"/>
      <c r="B152" s="5780"/>
      <c r="C152" s="5780"/>
      <c r="D152" s="5779"/>
      <c r="E152" s="5779"/>
      <c r="F152" s="5779"/>
      <c r="G152" s="5779"/>
      <c r="H152" s="5916"/>
      <c r="I152" s="5779"/>
      <c r="J152" s="5879"/>
      <c r="K152" s="5879"/>
      <c r="L152" s="5879"/>
      <c r="M152" s="5779"/>
      <c r="N152" s="5779"/>
      <c r="O152" s="5782"/>
      <c r="P152" s="5782"/>
      <c r="Q152" s="5779"/>
      <c r="R152" s="5779"/>
      <c r="S152" s="5779"/>
      <c r="T152" s="5779"/>
      <c r="U152" s="5779"/>
      <c r="V152" s="5779"/>
      <c r="W152" s="5779"/>
      <c r="X152" s="5779"/>
      <c r="Y152" s="5779"/>
      <c r="Z152" s="5779"/>
      <c r="AA152" s="5779"/>
      <c r="AB152" s="5779"/>
      <c r="AC152" s="5779"/>
      <c r="AD152" s="5779"/>
      <c r="AE152" s="5779"/>
      <c r="AF152" s="5779"/>
      <c r="AG152" s="5779"/>
      <c r="AH152" s="5779"/>
      <c r="AI152" s="5857"/>
      <c r="AJ152" s="5856"/>
      <c r="AK152" s="5856"/>
      <c r="AL152" s="5857"/>
      <c r="AM152" s="5856"/>
      <c r="AN152" s="5856"/>
    </row>
    <row r="153">
      <c r="A153" s="5779"/>
      <c r="B153" s="5780"/>
      <c r="C153" s="5780"/>
      <c r="D153" s="5779"/>
      <c r="E153" s="5779"/>
      <c r="F153" s="5779"/>
      <c r="G153" s="5779"/>
      <c r="H153" s="5779"/>
      <c r="I153" s="5779"/>
      <c r="J153" s="5879"/>
      <c r="K153" s="5879"/>
      <c r="L153" s="5879"/>
      <c r="M153" s="5779"/>
      <c r="N153" s="5779"/>
      <c r="O153" s="5782"/>
      <c r="P153" s="5782"/>
      <c r="Q153" s="5779"/>
      <c r="R153" s="5779"/>
      <c r="S153" s="5779"/>
      <c r="T153" s="5779"/>
      <c r="U153" s="5779"/>
      <c r="V153" s="5779"/>
      <c r="W153" s="5779"/>
      <c r="X153" s="5779"/>
      <c r="Y153" s="5779"/>
      <c r="Z153" s="5779"/>
      <c r="AA153" s="5779"/>
      <c r="AB153" s="5779"/>
      <c r="AC153" s="5779"/>
      <c r="AD153" s="5779"/>
      <c r="AE153" s="5779"/>
      <c r="AF153" s="5779"/>
      <c r="AG153" s="5779"/>
      <c r="AH153" s="5779"/>
      <c r="AI153" s="5857"/>
      <c r="AJ153" s="5856"/>
      <c r="AK153" s="5856"/>
      <c r="AL153" s="5857"/>
      <c r="AM153" s="5856"/>
      <c r="AN153" s="5856"/>
    </row>
    <row r="154">
      <c r="A154" s="5779"/>
      <c r="B154" s="5780"/>
      <c r="C154" s="5780"/>
      <c r="D154" s="5779"/>
      <c r="E154" s="5779"/>
      <c r="F154" s="5779"/>
      <c r="G154" s="5779"/>
      <c r="H154" s="5779"/>
      <c r="I154" s="5779"/>
      <c r="J154" s="5879"/>
      <c r="K154" s="5879"/>
      <c r="L154" s="5879"/>
      <c r="M154" s="5779"/>
      <c r="N154" s="5779"/>
      <c r="O154" s="5782"/>
      <c r="P154" s="5782"/>
      <c r="Q154" s="5779"/>
      <c r="R154" s="5779"/>
      <c r="S154" s="5779"/>
      <c r="T154" s="5779"/>
      <c r="U154" s="5779"/>
      <c r="V154" s="5779"/>
      <c r="W154" s="5779"/>
      <c r="X154" s="5779"/>
      <c r="Y154" s="5779"/>
      <c r="Z154" s="5779"/>
      <c r="AA154" s="5779"/>
      <c r="AB154" s="5779"/>
      <c r="AC154" s="5779"/>
      <c r="AD154" s="5779"/>
      <c r="AE154" s="5779"/>
      <c r="AF154" s="5779"/>
      <c r="AG154" s="5779"/>
      <c r="AH154" s="5779"/>
      <c r="AI154" s="5857"/>
      <c r="AJ154" s="5856"/>
      <c r="AK154" s="5856"/>
      <c r="AL154" s="5857"/>
      <c r="AM154" s="5856"/>
      <c r="AN154" s="5856"/>
    </row>
    <row r="155">
      <c r="A155" s="5779"/>
      <c r="B155" s="5780"/>
      <c r="C155" s="5780"/>
      <c r="D155" s="5779"/>
      <c r="E155" s="5779"/>
      <c r="F155" s="5779"/>
      <c r="G155" s="5779"/>
      <c r="H155" s="5779"/>
      <c r="I155" s="5779"/>
      <c r="J155" s="5879"/>
      <c r="K155" s="5879"/>
      <c r="L155" s="5879"/>
      <c r="M155" s="5779"/>
      <c r="N155" s="5779"/>
      <c r="O155" s="5782"/>
      <c r="P155" s="5782"/>
      <c r="Q155" s="5779"/>
      <c r="R155" s="5779"/>
      <c r="S155" s="5779"/>
      <c r="T155" s="5779"/>
      <c r="U155" s="5779"/>
      <c r="V155" s="5779"/>
      <c r="W155" s="5779"/>
      <c r="X155" s="5779"/>
      <c r="Y155" s="5779"/>
      <c r="Z155" s="5779"/>
      <c r="AA155" s="5779"/>
      <c r="AB155" s="5779"/>
      <c r="AC155" s="5779"/>
      <c r="AD155" s="5779"/>
      <c r="AE155" s="5779"/>
      <c r="AF155" s="5779"/>
      <c r="AG155" s="5779"/>
      <c r="AH155" s="5779"/>
      <c r="AI155" s="5857"/>
      <c r="AJ155" s="5856"/>
      <c r="AK155" s="5856"/>
      <c r="AL155" s="5857"/>
      <c r="AM155" s="5856"/>
      <c r="AN155" s="5856"/>
    </row>
    <row r="156">
      <c r="A156" s="5779"/>
      <c r="B156" s="5780"/>
      <c r="C156" s="5780"/>
      <c r="D156" s="5779"/>
      <c r="E156" s="5779"/>
      <c r="F156" s="5779"/>
      <c r="G156" s="5779"/>
      <c r="H156" s="5779"/>
      <c r="I156" s="5779"/>
      <c r="J156" s="5879"/>
      <c r="K156" s="5879"/>
      <c r="L156" s="5879"/>
      <c r="M156" s="5779"/>
      <c r="N156" s="5779"/>
      <c r="O156" s="5782"/>
      <c r="P156" s="5782"/>
      <c r="Q156" s="5779"/>
      <c r="R156" s="5779"/>
      <c r="S156" s="5779"/>
      <c r="T156" s="5779"/>
      <c r="U156" s="5779"/>
      <c r="V156" s="5779"/>
      <c r="W156" s="5779"/>
      <c r="X156" s="5779"/>
      <c r="Y156" s="5779"/>
      <c r="Z156" s="5779"/>
      <c r="AA156" s="5779"/>
      <c r="AB156" s="5779"/>
      <c r="AC156" s="5779"/>
      <c r="AD156" s="5779"/>
      <c r="AE156" s="5779"/>
      <c r="AF156" s="5779"/>
      <c r="AG156" s="5779"/>
      <c r="AH156" s="5779"/>
      <c r="AI156" s="5769"/>
      <c r="AJ156" s="5856"/>
      <c r="AK156" s="5856"/>
      <c r="AL156" s="5857"/>
      <c r="AM156" s="5856"/>
      <c r="AN156" s="5856"/>
    </row>
    <row r="157">
      <c r="AJ157" s="5779"/>
      <c r="AK157" s="5779"/>
      <c r="AL157" s="5856"/>
      <c r="AM157" s="5856"/>
      <c r="AN157" s="5779"/>
    </row>
  </sheetData>
  <mergeCells>
    <mergeCell ref="A139:E139"/>
    <mergeCell ref="E140:E141"/>
    <mergeCell ref="A140:A141"/>
    <mergeCell ref="B140:B141"/>
    <mergeCell ref="C140:C141"/>
    <mergeCell ref="D140:D141"/>
    <mergeCell ref="E120:E121"/>
    <mergeCell ref="F120:F121"/>
    <mergeCell ref="F122:F124"/>
    <mergeCell ref="E1:E2"/>
    <mergeCell ref="H1:H2"/>
    <mergeCell ref="I1:I2"/>
    <mergeCell ref="J1:J2"/>
    <mergeCell ref="K1:K2"/>
    <mergeCell ref="L1:L2"/>
    <mergeCell ref="O1:O2"/>
    <mergeCell ref="P1:P2"/>
    <mergeCell ref="Q1:Q2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N34:AN35"/>
    <mergeCell ref="AM34:AM35"/>
    <mergeCell ref="AL34:AL35"/>
    <mergeCell ref="AK34:AK35"/>
    <mergeCell ref="AJ34:AJ35"/>
    <mergeCell ref="AI34:AI35"/>
    <mergeCell ref="AH34:AH35"/>
    <mergeCell ref="AG34:AG35"/>
    <mergeCell ref="AF34:AF35"/>
    <mergeCell ref="AE34:AE35"/>
    <mergeCell ref="AD34:AD35"/>
    <mergeCell ref="AC34:AC35"/>
    <mergeCell ref="AB34:AB35"/>
    <mergeCell ref="Y34:Y35"/>
    <mergeCell ref="X34:X35"/>
    <mergeCell ref="W34:W35"/>
    <mergeCell ref="V34:V35"/>
    <mergeCell ref="U34:U35"/>
    <mergeCell ref="T34:T35"/>
    <mergeCell ref="Q34:Q35"/>
    <mergeCell ref="P34:P35"/>
    <mergeCell ref="O34:O35"/>
    <mergeCell ref="L34:L35"/>
    <mergeCell ref="K34:K35"/>
    <mergeCell ref="J34:J35"/>
    <mergeCell ref="I34:I35"/>
    <mergeCell ref="H34:H35"/>
    <mergeCell ref="F34:G34"/>
    <mergeCell ref="F1:G1"/>
    <mergeCell ref="AE126:AE127"/>
    <mergeCell ref="AF126:AF127"/>
    <mergeCell ref="AG126:AG127"/>
    <mergeCell ref="I126:I127"/>
    <mergeCell ref="J126:J127"/>
    <mergeCell ref="K126:K127"/>
    <mergeCell ref="L126:L127"/>
    <mergeCell ref="O126:O127"/>
    <mergeCell ref="P126:P127"/>
    <mergeCell ref="Q126:Q127"/>
    <mergeCell ref="T126:T127"/>
    <mergeCell ref="U126:U127"/>
    <mergeCell ref="V126:V127"/>
    <mergeCell ref="W126:W127"/>
    <mergeCell ref="X126:X127"/>
    <mergeCell ref="Y126:Y127"/>
    <mergeCell ref="AB126:AB127"/>
    <mergeCell ref="AC126:AC127"/>
    <mergeCell ref="AD126:AD127"/>
    <mergeCell ref="F126:G126"/>
    <mergeCell ref="H126:H127"/>
    <mergeCell ref="A119:F119"/>
    <mergeCell ref="AI126:AI127"/>
    <mergeCell ref="D120:D121"/>
    <mergeCell ref="C120:C121"/>
    <mergeCell ref="C126:C127"/>
    <mergeCell ref="B120:B121"/>
    <mergeCell ref="A120:A121"/>
    <mergeCell ref="B126:B127"/>
    <mergeCell ref="D34:D35"/>
    <mergeCell ref="D1:D2"/>
    <mergeCell ref="B1:B2"/>
    <mergeCell ref="C1:C2"/>
    <mergeCell ref="C34:C35"/>
    <mergeCell ref="B34:B35"/>
  </mergeCells>
  <conditionalFormatting sqref="AE129:AE129">
    <cfRule dxfId="435" operator="containsText" priority="1" stopIfTrue="true" text="Out of stock less than 60 days" type="containsText">
      <formula>NOT(ISERROR(SEARCH("Out of stock less than 60 days",AE129)))</formula>
    </cfRule>
  </conditionalFormatting>
  <conditionalFormatting sqref="AE129:AE129">
    <cfRule dxfId="436" operator="containsText" priority="2" stopIfTrue="true" text="Out of stock more than 60 days" type="containsText">
      <formula>NOT(ISERROR(SEARCH("Out of stock more than 60 days",AE129)))</formula>
    </cfRule>
  </conditionalFormatting>
  <conditionalFormatting sqref="AE128:AE129">
    <cfRule dxfId="437" operator="containsText" priority="3" stopIfTrue="true" text="Out of stock more than 150 days" type="containsText">
      <formula>NOT(ISERROR(SEARCH("Out of stock more than 150 days",AE128)))</formula>
    </cfRule>
  </conditionalFormatting>
  <conditionalFormatting sqref="AC128:AC129">
    <cfRule dxfId="438" operator="between" priority="4" stopIfTrue="true" type="cellIs">
      <formula>61</formula>
      <formula>149</formula>
    </cfRule>
  </conditionalFormatting>
  <conditionalFormatting sqref="AC128:AC129">
    <cfRule dxfId="439" operator="lessThan" priority="5" stopIfTrue="true" type="cellIs">
      <formula>60</formula>
    </cfRule>
  </conditionalFormatting>
  <conditionalFormatting sqref="AC128:AC129">
    <cfRule dxfId="440" operator="greaterThan" priority="6" stopIfTrue="true" type="cellIs">
      <formula>150</formula>
    </cfRule>
  </conditionalFormatting>
  <conditionalFormatting sqref="AE3:AE26">
    <cfRule dxfId="441" operator="containsText" priority="7" stopIfTrue="true" text="Out of stock more than 60 days" type="containsText">
      <formula>NOT(ISERROR(SEARCH("Out of stock more than 60 days",AE3)))</formula>
    </cfRule>
  </conditionalFormatting>
  <conditionalFormatting sqref="AC3:AC26">
    <cfRule dxfId="442" operator="between" priority="8" stopIfTrue="true" type="cellIs">
      <formula>61</formula>
      <formula>150</formula>
    </cfRule>
  </conditionalFormatting>
  <conditionalFormatting sqref="AC36:AC119 AB120:AB124 AC125:AC129">
    <cfRule dxfId="443" operator="between" priority="9" stopIfTrue="true" type="cellIs">
      <formula>61</formula>
      <formula>149</formula>
    </cfRule>
  </conditionalFormatting>
  <conditionalFormatting sqref="AC36:AC119 AB120:AB124 AC125:AC133">
    <cfRule dxfId="444" operator="equal" priority="10" stopIfTrue="true" type="cellIs">
      <formula>"-"</formula>
    </cfRule>
  </conditionalFormatting>
  <conditionalFormatting sqref="AC36:AC119 AB120:AB124 AC125:AC129">
    <cfRule dxfId="445" operator="greaterThan" priority="11" stopIfTrue="true" type="cellIs">
      <formula>150</formula>
    </cfRule>
  </conditionalFormatting>
  <conditionalFormatting sqref="AC36:AC119 AB120:AB124 AC125:AC129">
    <cfRule dxfId="446" operator="lessThan" priority="12" stopIfTrue="true" type="cellIs">
      <formula>60</formula>
    </cfRule>
  </conditionalFormatting>
  <conditionalFormatting sqref="AE36:AE112 AD123:AD124 AE125:AE129">
    <cfRule dxfId="447" operator="equal" priority="13" stopIfTrue="true" type="cellIs">
      <formula>"Out of stock more than 60 days"</formula>
    </cfRule>
  </conditionalFormatting>
  <conditionalFormatting sqref="AE36:AE112 AD123:AD124 AE125:AE129">
    <cfRule dxfId="448" operator="equal" priority="14" stopIfTrue="true" type="cellIs">
      <formula>"Out of stock more than 150 days"</formula>
    </cfRule>
  </conditionalFormatting>
  <conditionalFormatting sqref="AE36:AE112 AD123:AD124 AE125:AE129">
    <cfRule dxfId="449" operator="equal" priority="15" stopIfTrue="true" type="cellIs">
      <formula>"Out of stock less than 60 days"</formula>
    </cfRule>
  </conditionalFormatting>
  <conditionalFormatting sqref="AE36:AE112 AD123:AD124 AE125:AE133">
    <cfRule dxfId="450" operator="equal" priority="16" stopIfTrue="true" type="cellIs">
      <formula>"Not sold yet"</formula>
    </cfRule>
  </conditionalFormatting>
  <conditionalFormatting sqref="J36:J119 I120:I124 J125:J129">
    <cfRule dxfId="451" operator="lessThanOrEqual" priority="17" stopIfTrue="true" type="cellIs">
      <formula>90</formula>
    </cfRule>
  </conditionalFormatting>
  <conditionalFormatting sqref="AC3:AC26">
    <cfRule dxfId="452" operator="equal" priority="18" stopIfTrue="true" type="cellIs">
      <formula>"-"</formula>
    </cfRule>
  </conditionalFormatting>
  <conditionalFormatting sqref="AC3:AC26">
    <cfRule dxfId="453" operator="greaterThan" priority="19" stopIfTrue="true" type="cellIs">
      <formula>150</formula>
    </cfRule>
  </conditionalFormatting>
  <conditionalFormatting sqref="AC3:AC26">
    <cfRule dxfId="454" operator="lessThan" priority="20" stopIfTrue="true" type="cellIs">
      <formula>60</formula>
    </cfRule>
  </conditionalFormatting>
  <conditionalFormatting sqref="AE3:AE26">
    <cfRule dxfId="455" operator="equal" priority="21" stopIfTrue="true" type="cellIs">
      <formula>"Out of stock less than 60 days"</formula>
    </cfRule>
  </conditionalFormatting>
  <conditionalFormatting sqref="AE3:AE26">
    <cfRule dxfId="456" operator="equal" priority="22" stopIfTrue="true" type="cellIs">
      <formula>"Not sold yet"</formula>
    </cfRule>
  </conditionalFormatting>
  <conditionalFormatting sqref="AE3:AE26">
    <cfRule dxfId="457" operator="equal" priority="23" stopIfTrue="true" type="cellIs">
      <formula>"Out of stock more than 150 days"</formula>
    </cfRule>
  </conditionalFormatting>
  <conditionalFormatting sqref="J3:J26">
    <cfRule dxfId="458" operator="lessThan" priority="24" stopIfTrue="true" type="cellIs">
      <formula>90</formula>
    </cfRule>
  </conditionalFormatting>
  <dataValidations count="1">
    <dataValidation allowBlank="true" errorStyle="stop" showErrorMessage="true" sqref="B3:B26 B36:B116 B128:B134" type="list">
      <formula1>"Active,Inactive,Deleted,Temporary,B2B Only,Ecom Only,Preparing"</formula1>
    </dataValidation>
  </dataValidations>
</worksheet>
</file>

<file path=xl/worksheets/sheet2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1" min="1" style="0" width="9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3" min="33" style="0" width="11"/>
    <col collapsed="false" customWidth="true" hidden="false" max="4" min="4" style="0" width="14"/>
    <col collapsed="false" customWidth="true" hidden="false" max="11" min="11" style="0" width="8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6" min="36" style="0" width="6"/>
    <col collapsed="false" customWidth="true" hidden="false" max="3" min="3" style="0" width="18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5" min="35" style="0" width="52"/>
    <col collapsed="false" customWidth="true" hidden="false" max="6" min="6" style="0" width="12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8" min="38" style="0" width="5"/>
    <col collapsed="false" customWidth="true" hidden="false" max="5" min="5" style="0" width="14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7" min="37" style="0" width="6"/>
    <col collapsed="false" customWidth="true" hidden="false" max="8" min="8" style="0" width="2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40" min="40" style="0" width="7"/>
    <col collapsed="false" customWidth="true" hidden="false" max="7" min="7" style="0" width="11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9" min="39" style="0" width="5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9" min="9" style="0" width="11"/>
    <col collapsed="false" customWidth="true" hidden="false" max="10" min="10" style="0" width="8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</cols>
  <sheetData>
    <row r="1">
      <c r="A1" s="5942" t="s">
        <v>5743</v>
      </c>
      <c r="B1" s="5942" t="s">
        <v>5744</v>
      </c>
      <c r="C1" s="5943" t="s">
        <v>5745</v>
      </c>
      <c r="D1" s="5943" t="s">
        <v>5746</v>
      </c>
      <c r="E1" s="5943" t="s">
        <v>5747</v>
      </c>
      <c r="F1" s="5942" t="s">
        <v>5748</v>
      </c>
      <c r="G1" s="5942"/>
      <c r="H1" s="5944" t="s">
        <v>5749</v>
      </c>
      <c r="I1" s="5945" t="s">
        <v>5750</v>
      </c>
      <c r="J1" s="5946" t="s">
        <v>5751</v>
      </c>
      <c r="K1" s="5946" t="s">
        <v>5752</v>
      </c>
      <c r="L1" s="5946" t="s">
        <v>5753</v>
      </c>
      <c r="M1" s="5942" t="s">
        <v>5754</v>
      </c>
      <c r="N1" s="5942" t="s">
        <v>5755</v>
      </c>
      <c r="O1" s="5942" t="s">
        <v>5756</v>
      </c>
      <c r="P1" s="5942" t="s">
        <v>5757</v>
      </c>
      <c r="Q1" s="5942" t="s">
        <v>5758</v>
      </c>
      <c r="R1" s="5947" t="s">
        <v>5759</v>
      </c>
      <c r="S1" s="5947"/>
      <c r="T1" s="5947" t="s">
        <v>5760</v>
      </c>
      <c r="U1" s="5947"/>
      <c r="V1" s="5947" t="s">
        <v>5761</v>
      </c>
      <c r="W1" s="5947"/>
      <c r="X1" s="5947" t="s">
        <v>5762</v>
      </c>
      <c r="Y1" s="5947"/>
      <c r="Z1" s="5948" t="s">
        <v>5763</v>
      </c>
      <c r="AA1" s="5948"/>
      <c r="AB1" s="5949" t="s">
        <v>5764</v>
      </c>
      <c r="AC1" s="5946" t="s">
        <v>5765</v>
      </c>
      <c r="AD1" s="5946" t="s">
        <v>5766</v>
      </c>
      <c r="AE1" s="5946" t="s">
        <v>5767</v>
      </c>
      <c r="AF1" s="5946" t="s">
        <v>5768</v>
      </c>
      <c r="AG1" s="5946" t="s">
        <v>5769</v>
      </c>
      <c r="AH1" s="5946" t="s">
        <v>5770</v>
      </c>
      <c r="AI1" s="5946" t="s">
        <v>5771</v>
      </c>
      <c r="AJ1" s="5946" t="s">
        <v>5772</v>
      </c>
      <c r="AK1" s="5942" t="s">
        <v>5773</v>
      </c>
      <c r="AL1" s="5942" t="s">
        <v>5774</v>
      </c>
      <c r="AM1" s="5942" t="s">
        <v>5775</v>
      </c>
      <c r="AN1" s="5942" t="s">
        <v>5776</v>
      </c>
    </row>
    <row r="2">
      <c r="A2" s="5942" t="s">
        <v>5777</v>
      </c>
      <c r="B2" s="5942"/>
      <c r="C2" s="5942"/>
      <c r="D2" s="5942"/>
      <c r="E2" s="5943"/>
      <c r="F2" s="5942" t="s">
        <v>5778</v>
      </c>
      <c r="G2" s="5944" t="s">
        <v>5779</v>
      </c>
      <c r="H2" s="5944"/>
      <c r="I2" s="5945"/>
      <c r="J2" s="5946"/>
      <c r="K2" s="5946"/>
      <c r="L2" s="5946"/>
      <c r="M2" s="5942" t="s">
        <v>5780</v>
      </c>
      <c r="N2" s="5942" t="s">
        <v>5780</v>
      </c>
      <c r="O2" s="5942"/>
      <c r="P2" s="5942"/>
      <c r="Q2" s="5942"/>
      <c r="R2" s="5947" t="s">
        <v>5778</v>
      </c>
      <c r="S2" s="5950" t="s">
        <v>5779</v>
      </c>
      <c r="T2" s="5947" t="s">
        <v>5778</v>
      </c>
      <c r="U2" s="5950" t="s">
        <v>5779</v>
      </c>
      <c r="V2" s="5947" t="s">
        <v>5778</v>
      </c>
      <c r="W2" s="5950" t="s">
        <v>5779</v>
      </c>
      <c r="X2" s="5947" t="s">
        <v>5778</v>
      </c>
      <c r="Y2" s="5950" t="s">
        <v>5779</v>
      </c>
      <c r="Z2" s="5947" t="s">
        <v>5778</v>
      </c>
      <c r="AA2" s="5950" t="s">
        <v>5779</v>
      </c>
      <c r="AB2" s="5949"/>
      <c r="AC2" s="5946"/>
      <c r="AD2" s="5946"/>
      <c r="AE2" s="5946"/>
      <c r="AF2" s="5946"/>
      <c r="AG2" s="5946"/>
      <c r="AH2" s="5946"/>
      <c r="AI2" s="5946"/>
      <c r="AJ2" s="5946"/>
      <c r="AK2" s="5942"/>
      <c r="AL2" s="5942"/>
      <c r="AM2" s="5942"/>
      <c r="AN2" s="5942"/>
    </row>
    <row r="3">
      <c r="A3" s="5951">
        <v>1</v>
      </c>
      <c r="B3" s="5951" t="s">
        <v>5781</v>
      </c>
      <c r="C3" s="5951" t="s">
        <v>5782</v>
      </c>
      <c r="D3" s="5952" t="s">
        <v>5783</v>
      </c>
      <c r="E3" s="5952" t="s">
        <v>5783</v>
      </c>
      <c r="F3" s="5953">
        <v>472</v>
      </c>
      <c r="G3" s="5954">
        <v>472</v>
      </c>
      <c r="H3" s="5955"/>
      <c r="I3" s="5956">
        <f>VLOOKUP(C3,'Data Products'!$A:$B,2,0)</f>
      </c>
      <c r="J3" s="5957">
        <f t="shared" ref="J3:J26" si="8">IFERROR(I3-TODAY(),"")</f>
      </c>
      <c r="K3" s="5958">
        <v>45723</v>
      </c>
      <c r="L3" s="5959">
        <f t="shared" ref="L3:L26" si="19">TODAY()-K3</f>
      </c>
      <c r="M3" s="5955">
        <v>26</v>
      </c>
      <c r="N3" s="5955">
        <f t="shared" ref="N3:N4" si="24">15045+6700-9300</f>
      </c>
      <c r="O3" s="5955"/>
      <c r="P3" s="5955"/>
      <c r="Q3" s="5951"/>
      <c r="R3" s="5955">
        <v>0</v>
      </c>
      <c r="S3" s="5955">
        <v>0</v>
      </c>
      <c r="T3" s="5955">
        <v>326</v>
      </c>
      <c r="U3" s="5955">
        <v>326</v>
      </c>
      <c r="V3" s="5955">
        <v>146</v>
      </c>
      <c r="W3" s="5955">
        <v>146</v>
      </c>
      <c r="X3" s="5955">
        <v>0</v>
      </c>
      <c r="Y3" s="5955">
        <v>0</v>
      </c>
      <c r="Z3" s="5955">
        <v>0</v>
      </c>
      <c r="AA3" s="5955">
        <v>0</v>
      </c>
      <c r="AB3" s="5960">
        <f t="shared" ref="AB3:AB26" si="27">N3/30</f>
      </c>
      <c r="AC3" s="5961">
        <f t="shared" ref="AC3:AC26" si="30">IFERROR(F3/AB3,"-")</f>
      </c>
      <c r="AD3" s="5962">
        <f t="shared" ref="AD3:AD26" si="34">IFERROR(TODAY()+AC3,"-")</f>
      </c>
      <c r="AE3" s="5963">
        <f t="shared" ref="AE3:AE26" si="1">_xlfn.IFS(AC3="-","Not sold yet",AND(AC3&lt;=150,AC3&gt;60),"Out of stock more than 60 days",AC3&lt;=60,"Out of stock less than 60 days",AC3&gt;=150,"Out of stock more than 150 days")</f>
      </c>
      <c r="AF3" s="5964">
        <f>VLOOKUP(C3,'Data Products'!$A:$J,10,0)</f>
      </c>
      <c r="AG3" s="5965">
        <f t="shared" ref="AG3:AG26" si="4">AF3*F3</f>
      </c>
      <c r="AH3" s="5966">
        <f t="shared" ref="AH3:AH26" si="11">IF(J3&lt;=90,F3,0)</f>
      </c>
      <c r="AI3" s="5967">
        <f>IFERROR(VLOOKUP(C3,$C$3:$AI$44,34,0),"")</f>
      </c>
      <c r="AJ3" s="5968"/>
      <c r="AK3" s="5969"/>
      <c r="AL3" s="5968"/>
      <c r="AM3" s="5969"/>
      <c r="AN3" s="5969"/>
    </row>
    <row r="4">
      <c r="A4" s="5951">
        <v>2</v>
      </c>
      <c r="B4" s="5951" t="s">
        <v>5781</v>
      </c>
      <c r="C4" s="5951" t="s">
        <v>5783</v>
      </c>
      <c r="D4" s="5952" t="s">
        <v>5783</v>
      </c>
      <c r="E4" s="5952" t="s">
        <v>5783</v>
      </c>
      <c r="F4" s="5970">
        <v>2739</v>
      </c>
      <c r="G4" s="5954">
        <v>1503</v>
      </c>
      <c r="H4" s="5955"/>
      <c r="I4" s="5956">
        <f>VLOOKUP(C4,'Data Products'!$A:$B,2,0)</f>
      </c>
      <c r="J4" s="5957">
        <f t="shared" si="8"/>
      </c>
      <c r="K4" s="5958">
        <v>45617</v>
      </c>
      <c r="L4" s="5959">
        <f t="shared" si="19"/>
      </c>
      <c r="M4" s="5955">
        <v>6664</v>
      </c>
      <c r="N4" s="5955">
        <f t="shared" si="24"/>
      </c>
      <c r="O4" s="5955"/>
      <c r="P4" s="5955"/>
      <c r="Q4" s="5951"/>
      <c r="R4" s="5955">
        <v>0</v>
      </c>
      <c r="S4" s="5955">
        <v>0</v>
      </c>
      <c r="T4" s="5971">
        <v>1378</v>
      </c>
      <c r="U4" s="5971">
        <v>1369</v>
      </c>
      <c r="V4" s="5955">
        <v>115</v>
      </c>
      <c r="W4" s="5955">
        <v>112</v>
      </c>
      <c r="X4" s="5955">
        <v>46</v>
      </c>
      <c r="Y4" s="5955">
        <v>22</v>
      </c>
      <c r="Z4" s="5955">
        <v>0</v>
      </c>
      <c r="AA4" s="5955">
        <v>0</v>
      </c>
      <c r="AB4" s="5960">
        <f t="shared" si="27"/>
      </c>
      <c r="AC4" s="5972">
        <f t="shared" si="30"/>
      </c>
      <c r="AD4" s="5962">
        <f t="shared" si="34"/>
      </c>
      <c r="AE4" s="5973">
        <f t="shared" si="1"/>
      </c>
      <c r="AF4" s="5964">
        <f>VLOOKUP(C4,'Data Products'!$A:$J,10,0)</f>
      </c>
      <c r="AG4" s="5965">
        <f t="shared" si="4"/>
      </c>
      <c r="AH4" s="5966">
        <f t="shared" si="11"/>
      </c>
      <c r="AI4" s="5967" t="s">
        <v>5784</v>
      </c>
      <c r="AJ4" s="5969"/>
      <c r="AK4" s="5969"/>
      <c r="AL4" s="5968"/>
      <c r="AM4" s="5969"/>
      <c r="AN4" s="5969"/>
    </row>
    <row r="5">
      <c r="A5" s="5951">
        <v>3</v>
      </c>
      <c r="B5" s="5951" t="s">
        <v>5781</v>
      </c>
      <c r="C5" s="5951" t="s">
        <v>5785</v>
      </c>
      <c r="D5" s="5953" t="s">
        <v>5785</v>
      </c>
      <c r="E5" s="5953" t="s">
        <v>5785</v>
      </c>
      <c r="F5" s="5953">
        <v>442</v>
      </c>
      <c r="G5" s="5954">
        <v>442</v>
      </c>
      <c r="H5" s="5955"/>
      <c r="I5" s="5956">
        <f>VLOOKUP(C5,'Data Products'!$A:$B,2,0)</f>
      </c>
      <c r="J5" s="5957">
        <f t="shared" si="8"/>
      </c>
      <c r="K5" s="5958">
        <v>45191</v>
      </c>
      <c r="L5" s="5959">
        <f t="shared" si="19"/>
      </c>
      <c r="M5" s="5955">
        <v>22</v>
      </c>
      <c r="N5" s="5955">
        <f t="shared" ref="N5:N6" si="22">22+503-450</f>
      </c>
      <c r="O5" s="5955"/>
      <c r="P5" s="5955"/>
      <c r="Q5" s="5951"/>
      <c r="R5" s="5955">
        <v>0</v>
      </c>
      <c r="S5" s="5955">
        <v>0</v>
      </c>
      <c r="T5" s="5955">
        <v>26</v>
      </c>
      <c r="U5" s="5955">
        <v>26</v>
      </c>
      <c r="V5" s="5955">
        <v>416</v>
      </c>
      <c r="W5" s="5955">
        <v>416</v>
      </c>
      <c r="X5" s="5955">
        <v>0</v>
      </c>
      <c r="Y5" s="5955">
        <v>0</v>
      </c>
      <c r="Z5" s="5955">
        <v>0</v>
      </c>
      <c r="AA5" s="5955">
        <v>0</v>
      </c>
      <c r="AB5" s="5960">
        <f t="shared" si="27"/>
      </c>
      <c r="AC5" s="5972">
        <f t="shared" si="30"/>
      </c>
      <c r="AD5" s="5962">
        <f t="shared" si="34"/>
      </c>
      <c r="AE5" s="5973">
        <f t="shared" si="1"/>
      </c>
      <c r="AF5" s="5964">
        <f>VLOOKUP(C5,'Data Products'!$A:$J,10,0)</f>
      </c>
      <c r="AG5" s="5965">
        <f t="shared" si="4"/>
      </c>
      <c r="AH5" s="5966">
        <f t="shared" si="11"/>
      </c>
      <c r="AI5" s="5967" t="s">
        <v>5786</v>
      </c>
      <c r="AJ5" s="5969"/>
      <c r="AK5" s="5969"/>
      <c r="AL5" s="5968"/>
      <c r="AM5" s="5969"/>
      <c r="AN5" s="5969"/>
    </row>
    <row r="6">
      <c r="A6" s="5951">
        <v>4</v>
      </c>
      <c r="B6" s="5951" t="s">
        <v>5787</v>
      </c>
      <c r="C6" s="5951" t="s">
        <v>5788</v>
      </c>
      <c r="D6" s="5953" t="s">
        <v>5785</v>
      </c>
      <c r="E6" s="5953" t="s">
        <v>5785</v>
      </c>
      <c r="F6" s="5953">
        <v>2</v>
      </c>
      <c r="G6" s="5954">
        <v>2</v>
      </c>
      <c r="H6" s="5955"/>
      <c r="I6" s="5956">
        <f>VLOOKUP(C6,'Data Products'!$A:$B,2,0)</f>
      </c>
      <c r="J6" s="5957">
        <f t="shared" si="8"/>
      </c>
      <c r="K6" s="5958">
        <v>45752</v>
      </c>
      <c r="L6" s="5959">
        <f t="shared" si="19"/>
      </c>
      <c r="M6" s="5955">
        <v>0</v>
      </c>
      <c r="N6" s="5955">
        <f t="shared" si="22"/>
      </c>
      <c r="O6" s="5955"/>
      <c r="P6" s="5955"/>
      <c r="Q6" s="5951"/>
      <c r="R6" s="5955">
        <v>0</v>
      </c>
      <c r="S6" s="5955">
        <v>0</v>
      </c>
      <c r="T6" s="5955">
        <v>1</v>
      </c>
      <c r="U6" s="5955">
        <v>1</v>
      </c>
      <c r="V6" s="5955">
        <v>1</v>
      </c>
      <c r="W6" s="5955">
        <v>1</v>
      </c>
      <c r="X6" s="5955">
        <v>0</v>
      </c>
      <c r="Y6" s="5955">
        <v>0</v>
      </c>
      <c r="Z6" s="5955">
        <v>0</v>
      </c>
      <c r="AA6" s="5955">
        <v>0</v>
      </c>
      <c r="AB6" s="5960">
        <f t="shared" si="27"/>
      </c>
      <c r="AC6" s="5972">
        <f t="shared" si="30"/>
      </c>
      <c r="AD6" s="5962">
        <f t="shared" si="34"/>
      </c>
      <c r="AE6" s="5973">
        <f t="shared" si="1"/>
      </c>
      <c r="AF6" s="5964">
        <f>VLOOKUP(C6,'Data Products'!$A:$J,10,0)</f>
      </c>
      <c r="AG6" s="5965">
        <f t="shared" si="4"/>
      </c>
      <c r="AH6" s="5966">
        <f t="shared" si="11"/>
      </c>
      <c r="AI6" s="5967">
        <f t="shared" ref="AI6:AI7" si="15">IFERROR(VLOOKUP(C6,$C$3:$AI$44,34,0),"")</f>
      </c>
      <c r="AJ6" s="5969"/>
      <c r="AK6" s="5969"/>
      <c r="AL6" s="5968"/>
      <c r="AM6" s="5969"/>
      <c r="AN6" s="5969"/>
    </row>
    <row r="7">
      <c r="A7" s="5951">
        <v>5</v>
      </c>
      <c r="B7" s="5951" t="s">
        <v>5781</v>
      </c>
      <c r="C7" s="5951" t="s">
        <v>5789</v>
      </c>
      <c r="D7" s="5952" t="s">
        <v>5789</v>
      </c>
      <c r="E7" s="5952" t="s">
        <v>5789</v>
      </c>
      <c r="F7" s="5953">
        <v>820</v>
      </c>
      <c r="G7" s="5954">
        <v>820</v>
      </c>
      <c r="H7" s="5955"/>
      <c r="I7" s="5956">
        <f>VLOOKUP(C7,'Data Products'!$A:$B,2,0)</f>
      </c>
      <c r="J7" s="5957">
        <f t="shared" si="8"/>
      </c>
      <c r="K7" s="5958">
        <v>45854</v>
      </c>
      <c r="L7" s="5959">
        <f t="shared" si="19"/>
      </c>
      <c r="M7" s="5955">
        <v>17</v>
      </c>
      <c r="N7" s="5955">
        <f t="shared" ref="N7:N8" si="25">17+847-800</f>
      </c>
      <c r="O7" s="5955"/>
      <c r="P7" s="5955"/>
      <c r="Q7" s="5951"/>
      <c r="R7" s="5955">
        <v>0</v>
      </c>
      <c r="S7" s="5955">
        <v>0</v>
      </c>
      <c r="T7" s="5955">
        <v>288</v>
      </c>
      <c r="U7" s="5955">
        <v>288</v>
      </c>
      <c r="V7" s="5955">
        <v>512</v>
      </c>
      <c r="W7" s="5955">
        <v>512</v>
      </c>
      <c r="X7" s="5955">
        <v>20</v>
      </c>
      <c r="Y7" s="5974">
        <v>20</v>
      </c>
      <c r="Z7" s="5955">
        <v>0</v>
      </c>
      <c r="AA7" s="5955">
        <v>0</v>
      </c>
      <c r="AB7" s="5960">
        <f t="shared" si="27"/>
      </c>
      <c r="AC7" s="5975">
        <f t="shared" si="30"/>
      </c>
      <c r="AD7" s="5962">
        <f t="shared" si="34"/>
      </c>
      <c r="AE7" s="5976">
        <f t="shared" si="1"/>
      </c>
      <c r="AF7" s="5964">
        <f>VLOOKUP(C7,'Data Products'!$A:$J,10,0)</f>
      </c>
      <c r="AG7" s="5965">
        <f t="shared" si="4"/>
      </c>
      <c r="AH7" s="5966">
        <f t="shared" si="11"/>
      </c>
      <c r="AI7" s="5967">
        <f t="shared" si="15"/>
      </c>
      <c r="AJ7" s="5969"/>
      <c r="AK7" s="5969"/>
      <c r="AL7" s="5968"/>
      <c r="AM7" s="5969"/>
      <c r="AN7" s="5969"/>
    </row>
    <row r="8">
      <c r="A8" s="5951">
        <v>6</v>
      </c>
      <c r="B8" s="5951" t="s">
        <v>5781</v>
      </c>
      <c r="C8" s="5951" t="s">
        <v>5790</v>
      </c>
      <c r="D8" s="5953" t="s">
        <v>5789</v>
      </c>
      <c r="E8" s="5953" t="s">
        <v>5789</v>
      </c>
      <c r="F8" s="5953">
        <v>152</v>
      </c>
      <c r="G8" s="5954">
        <v>152</v>
      </c>
      <c r="H8" s="5955"/>
      <c r="I8" s="5956">
        <f>VLOOKUP(C8,'Data Products'!$A:$B,2,0)</f>
      </c>
      <c r="J8" s="5957">
        <f t="shared" si="8"/>
      </c>
      <c r="K8" s="5958">
        <v>45855</v>
      </c>
      <c r="L8" s="5959">
        <f t="shared" si="19"/>
      </c>
      <c r="M8" s="5955">
        <v>7</v>
      </c>
      <c r="N8" s="5955">
        <f t="shared" si="25"/>
      </c>
      <c r="O8" s="5955"/>
      <c r="P8" s="5955"/>
      <c r="Q8" s="5951"/>
      <c r="R8" s="5955">
        <v>0</v>
      </c>
      <c r="S8" s="5955">
        <v>0</v>
      </c>
      <c r="T8" s="5955">
        <v>51</v>
      </c>
      <c r="U8" s="5955">
        <v>51</v>
      </c>
      <c r="V8" s="5955">
        <v>101</v>
      </c>
      <c r="W8" s="5955">
        <v>101</v>
      </c>
      <c r="X8" s="5955">
        <v>0</v>
      </c>
      <c r="Y8" s="5955">
        <v>0</v>
      </c>
      <c r="Z8" s="5955">
        <v>0</v>
      </c>
      <c r="AA8" s="5955">
        <v>0</v>
      </c>
      <c r="AB8" s="5960">
        <f t="shared" si="27"/>
      </c>
      <c r="AC8" s="5972">
        <f t="shared" si="30"/>
      </c>
      <c r="AD8" s="5962">
        <f t="shared" si="34"/>
      </c>
      <c r="AE8" s="5973">
        <f t="shared" si="1"/>
      </c>
      <c r="AF8" s="5964">
        <f>VLOOKUP(C8,'Data Products'!$A:$J,10,0)</f>
      </c>
      <c r="AG8" s="5965">
        <f t="shared" si="4"/>
      </c>
      <c r="AH8" s="5966">
        <f t="shared" si="11"/>
      </c>
      <c r="AI8" s="5967">
        <f>IFERROR(VLOOKUP(C8,$C$3:$AI$44,34,0)," ")</f>
      </c>
      <c r="AJ8" s="5969"/>
      <c r="AK8" s="5969"/>
      <c r="AL8" s="5968"/>
      <c r="AM8" s="5969"/>
      <c r="AN8" s="5969"/>
    </row>
    <row r="9">
      <c r="A9" s="5951">
        <v>7</v>
      </c>
      <c r="B9" s="5951" t="s">
        <v>5781</v>
      </c>
      <c r="C9" s="5951" t="s">
        <v>5791</v>
      </c>
      <c r="D9" s="5953" t="s">
        <v>5791</v>
      </c>
      <c r="E9" s="5953" t="s">
        <v>5791</v>
      </c>
      <c r="F9" s="5953">
        <v>2592</v>
      </c>
      <c r="G9" s="5954">
        <v>2590</v>
      </c>
      <c r="H9" s="5955"/>
      <c r="I9" s="5956">
        <f>VLOOKUP(C9,'Data Products'!$A:$B,2,0)</f>
      </c>
      <c r="J9" s="5957">
        <f t="shared" si="8"/>
      </c>
      <c r="K9" s="5958">
        <v>45856</v>
      </c>
      <c r="L9" s="5959">
        <f t="shared" si="19"/>
      </c>
      <c r="M9" s="5955">
        <v>94</v>
      </c>
      <c r="N9" s="5955">
        <f t="shared" ref="N9:N10" si="33">94+2643-2600</f>
      </c>
      <c r="O9" s="5955"/>
      <c r="P9" s="5955"/>
      <c r="Q9" s="5951"/>
      <c r="R9" s="5955">
        <v>0</v>
      </c>
      <c r="S9" s="5955">
        <v>0</v>
      </c>
      <c r="T9" s="5955">
        <v>1480</v>
      </c>
      <c r="U9" s="5955">
        <v>1478</v>
      </c>
      <c r="V9" s="5955">
        <v>1112</v>
      </c>
      <c r="W9" s="5955">
        <v>1112</v>
      </c>
      <c r="X9" s="5955">
        <v>0</v>
      </c>
      <c r="Y9" s="5955">
        <v>0</v>
      </c>
      <c r="Z9" s="5955">
        <v>0</v>
      </c>
      <c r="AA9" s="5955">
        <v>0</v>
      </c>
      <c r="AB9" s="5960">
        <f t="shared" si="27"/>
      </c>
      <c r="AC9" s="5972">
        <f t="shared" si="30"/>
      </c>
      <c r="AD9" s="5962">
        <f t="shared" si="34"/>
      </c>
      <c r="AE9" s="5973">
        <f t="shared" si="1"/>
      </c>
      <c r="AF9" s="5964">
        <f>VLOOKUP(C9,'Data Products'!$A:$J,10,0)</f>
      </c>
      <c r="AG9" s="5965">
        <f t="shared" si="4"/>
      </c>
      <c r="AH9" s="5966">
        <f t="shared" si="11"/>
      </c>
      <c r="AI9" s="5967">
        <f t="shared" ref="AI9:AI11" si="16">IFERROR(VLOOKUP(C9,$C$3:$AI$44,34,0),"")</f>
      </c>
      <c r="AJ9" s="5969"/>
      <c r="AK9" s="5969"/>
      <c r="AL9" s="5968"/>
      <c r="AM9" s="5969"/>
      <c r="AN9" s="5969"/>
    </row>
    <row r="10">
      <c r="A10" s="5951">
        <v>8</v>
      </c>
      <c r="B10" s="5951" t="s">
        <v>5781</v>
      </c>
      <c r="C10" s="5951" t="s">
        <v>5792</v>
      </c>
      <c r="D10" s="5953" t="s">
        <v>5791</v>
      </c>
      <c r="E10" s="5953" t="s">
        <v>5791</v>
      </c>
      <c r="F10" s="5953">
        <v>2</v>
      </c>
      <c r="G10" s="5954">
        <v>2</v>
      </c>
      <c r="H10" s="5955"/>
      <c r="I10" s="5956">
        <f>VLOOKUP(C10,'Data Products'!$A:$B,2,0)</f>
      </c>
      <c r="J10" s="5957">
        <f t="shared" si="8"/>
      </c>
      <c r="K10" s="5958">
        <v>45857</v>
      </c>
      <c r="L10" s="5959">
        <f t="shared" si="19"/>
      </c>
      <c r="M10" s="5955">
        <v>0</v>
      </c>
      <c r="N10" s="5955">
        <f t="shared" si="33"/>
      </c>
      <c r="O10" s="5955"/>
      <c r="P10" s="5955"/>
      <c r="Q10" s="5951"/>
      <c r="R10" s="5955">
        <v>0</v>
      </c>
      <c r="S10" s="5955">
        <v>0</v>
      </c>
      <c r="T10" s="5955">
        <v>0</v>
      </c>
      <c r="U10" s="5955">
        <v>0</v>
      </c>
      <c r="V10" s="5955">
        <v>2</v>
      </c>
      <c r="W10" s="5955">
        <v>2</v>
      </c>
      <c r="X10" s="5955">
        <v>0</v>
      </c>
      <c r="Y10" s="5955">
        <v>0</v>
      </c>
      <c r="Z10" s="5955">
        <v>0</v>
      </c>
      <c r="AA10" s="5955">
        <v>0</v>
      </c>
      <c r="AB10" s="5960">
        <f t="shared" si="27"/>
      </c>
      <c r="AC10" s="5972">
        <f t="shared" si="30"/>
      </c>
      <c r="AD10" s="5962">
        <f t="shared" si="34"/>
      </c>
      <c r="AE10" s="5973">
        <f t="shared" si="1"/>
      </c>
      <c r="AF10" s="5964">
        <f>VLOOKUP(C10,'Data Products'!$A:$J,10,0)</f>
      </c>
      <c r="AG10" s="5965">
        <f t="shared" si="4"/>
      </c>
      <c r="AH10" s="5966">
        <f t="shared" si="11"/>
      </c>
      <c r="AI10" s="5967">
        <f t="shared" si="16"/>
      </c>
      <c r="AJ10" s="5969"/>
      <c r="AK10" s="5969"/>
      <c r="AL10" s="5968"/>
      <c r="AM10" s="5969"/>
      <c r="AN10" s="5969"/>
    </row>
    <row r="11">
      <c r="A11" s="5951">
        <v>9</v>
      </c>
      <c r="B11" s="5951" t="s">
        <v>5781</v>
      </c>
      <c r="C11" s="5951" t="s">
        <v>5793</v>
      </c>
      <c r="D11" s="5953" t="s">
        <v>5793</v>
      </c>
      <c r="E11" s="5953" t="s">
        <v>5793</v>
      </c>
      <c r="F11" s="5953">
        <v>2062</v>
      </c>
      <c r="G11" s="5954">
        <v>2062</v>
      </c>
      <c r="H11" s="5955"/>
      <c r="I11" s="5956">
        <f>VLOOKUP(C11,'Data Products'!$A:$B,2,0)</f>
      </c>
      <c r="J11" s="5957">
        <f t="shared" si="8"/>
      </c>
      <c r="K11" s="5958">
        <v>45858</v>
      </c>
      <c r="L11" s="5959">
        <f t="shared" si="19"/>
      </c>
      <c r="M11" s="5955">
        <v>0</v>
      </c>
      <c r="N11" s="5955">
        <v>0</v>
      </c>
      <c r="O11" s="5955"/>
      <c r="P11" s="5955"/>
      <c r="Q11" s="5951"/>
      <c r="R11" s="5955">
        <v>0</v>
      </c>
      <c r="S11" s="5955">
        <v>0</v>
      </c>
      <c r="T11" s="5955">
        <v>1289</v>
      </c>
      <c r="U11" s="5955">
        <v>1289</v>
      </c>
      <c r="V11" s="5955">
        <v>773</v>
      </c>
      <c r="W11" s="5955">
        <v>773</v>
      </c>
      <c r="X11" s="5955">
        <v>0</v>
      </c>
      <c r="Y11" s="5955">
        <v>0</v>
      </c>
      <c r="Z11" s="5955">
        <v>0</v>
      </c>
      <c r="AA11" s="5955">
        <v>0</v>
      </c>
      <c r="AB11" s="5960">
        <f t="shared" si="27"/>
      </c>
      <c r="AC11" s="5972">
        <f t="shared" si="30"/>
      </c>
      <c r="AD11" s="5962">
        <f t="shared" si="34"/>
      </c>
      <c r="AE11" s="5973">
        <f t="shared" si="1"/>
      </c>
      <c r="AF11" s="5964">
        <f>VLOOKUP(C11,'Data Products'!$A:$J,10,0)</f>
      </c>
      <c r="AG11" s="5965">
        <f t="shared" si="4"/>
      </c>
      <c r="AH11" s="5966">
        <f t="shared" si="11"/>
      </c>
      <c r="AI11" s="5967">
        <f t="shared" si="16"/>
      </c>
      <c r="AJ11" s="5969"/>
      <c r="AK11" s="5969"/>
      <c r="AL11" s="5968"/>
      <c r="AM11" s="5969"/>
      <c r="AN11" s="5969"/>
    </row>
    <row r="12">
      <c r="A12" s="5951">
        <v>10</v>
      </c>
      <c r="B12" s="5951" t="s">
        <v>5781</v>
      </c>
      <c r="C12" s="5951" t="s">
        <v>5794</v>
      </c>
      <c r="D12" s="5953" t="s">
        <v>5794</v>
      </c>
      <c r="E12" s="5953" t="s">
        <v>5794</v>
      </c>
      <c r="F12" s="5953">
        <v>1202</v>
      </c>
      <c r="G12" s="5954">
        <v>1201</v>
      </c>
      <c r="H12" s="5955"/>
      <c r="I12" s="5956">
        <f>VLOOKUP(C12,'Data Products'!$A:$B,2,0)</f>
      </c>
      <c r="J12" s="5957">
        <f t="shared" si="8"/>
      </c>
      <c r="K12" s="5958">
        <v>45532</v>
      </c>
      <c r="L12" s="5959">
        <f t="shared" si="19"/>
      </c>
      <c r="M12" s="5955">
        <v>95</v>
      </c>
      <c r="N12" s="5955">
        <f>95+1443-1287</f>
      </c>
      <c r="O12" s="5955"/>
      <c r="P12" s="5955"/>
      <c r="Q12" s="5951"/>
      <c r="R12" s="5955">
        <v>0</v>
      </c>
      <c r="S12" s="5955">
        <v>0</v>
      </c>
      <c r="T12" s="5955">
        <v>417</v>
      </c>
      <c r="U12" s="5955">
        <v>416</v>
      </c>
      <c r="V12" s="5955">
        <v>785</v>
      </c>
      <c r="W12" s="5955">
        <v>785</v>
      </c>
      <c r="X12" s="5955">
        <v>0</v>
      </c>
      <c r="Y12" s="5955">
        <v>0</v>
      </c>
      <c r="Z12" s="5955">
        <v>0</v>
      </c>
      <c r="AA12" s="5955">
        <v>0</v>
      </c>
      <c r="AB12" s="5960">
        <f t="shared" si="27"/>
      </c>
      <c r="AC12" s="5972">
        <f t="shared" si="30"/>
      </c>
      <c r="AD12" s="5962">
        <f t="shared" si="34"/>
      </c>
      <c r="AE12" s="5973">
        <f t="shared" si="1"/>
      </c>
      <c r="AF12" s="5964">
        <f>VLOOKUP(C12,'Data Products'!$A:$J,10,0)</f>
      </c>
      <c r="AG12" s="5965">
        <f t="shared" si="4"/>
      </c>
      <c r="AH12" s="5966">
        <f t="shared" si="11"/>
      </c>
      <c r="AI12" s="5967" t="s">
        <v>5795</v>
      </c>
      <c r="AJ12" s="5969"/>
      <c r="AK12" s="5969"/>
      <c r="AL12" s="5968"/>
      <c r="AM12" s="5969"/>
      <c r="AN12" s="5969"/>
    </row>
    <row r="13">
      <c r="A13" s="5951">
        <v>11</v>
      </c>
      <c r="B13" s="5951" t="s">
        <v>5787</v>
      </c>
      <c r="C13" s="5951" t="s">
        <v>5796</v>
      </c>
      <c r="D13" s="5953" t="s">
        <v>5797</v>
      </c>
      <c r="E13" s="5953" t="s">
        <v>5797</v>
      </c>
      <c r="F13" s="5953">
        <v>4236</v>
      </c>
      <c r="G13" s="5954">
        <v>1383</v>
      </c>
      <c r="H13" s="5955"/>
      <c r="I13" s="5956">
        <f>VLOOKUP(C13,'Data Products'!$A:$B,2,0)</f>
      </c>
      <c r="J13" s="5957">
        <f t="shared" si="8"/>
      </c>
      <c r="K13" s="5958">
        <v>45504</v>
      </c>
      <c r="L13" s="5959">
        <f t="shared" si="19"/>
      </c>
      <c r="M13" s="5955">
        <f>2854-2853</f>
      </c>
      <c r="N13" s="5955">
        <f>2996-2853</f>
      </c>
      <c r="O13" s="5955"/>
      <c r="P13" s="5955"/>
      <c r="Q13" s="5951"/>
      <c r="R13" s="5955">
        <v>0</v>
      </c>
      <c r="S13" s="5955">
        <v>0</v>
      </c>
      <c r="T13" s="5955">
        <v>3870</v>
      </c>
      <c r="U13" s="5955">
        <v>1017</v>
      </c>
      <c r="V13" s="5955">
        <v>366</v>
      </c>
      <c r="W13" s="5955">
        <v>366</v>
      </c>
      <c r="X13" s="5955">
        <v>0</v>
      </c>
      <c r="Y13" s="5955">
        <v>0</v>
      </c>
      <c r="Z13" s="5955">
        <v>0</v>
      </c>
      <c r="AA13" s="5955">
        <v>0</v>
      </c>
      <c r="AB13" s="5960">
        <f t="shared" si="27"/>
      </c>
      <c r="AC13" s="5961">
        <f t="shared" si="30"/>
      </c>
      <c r="AD13" s="5962">
        <f t="shared" si="34"/>
      </c>
      <c r="AE13" s="5963">
        <f t="shared" si="1"/>
      </c>
      <c r="AF13" s="5964">
        <f>VLOOKUP(C13,'Data Products'!$A:$J,10,0)</f>
      </c>
      <c r="AG13" s="5965">
        <f t="shared" si="4"/>
      </c>
      <c r="AH13" s="5966">
        <f t="shared" si="11"/>
      </c>
      <c r="AI13" s="5967">
        <f>IFERROR(VLOOKUP(C13,$C$3:$AI$44,34,0),"")</f>
      </c>
      <c r="AJ13" s="5969"/>
      <c r="AK13" s="5969"/>
      <c r="AL13" s="5977"/>
      <c r="AM13" s="5969"/>
      <c r="AN13" s="5969"/>
    </row>
    <row r="14">
      <c r="A14" s="5951">
        <v>12</v>
      </c>
      <c r="B14" s="5951" t="s">
        <v>5787</v>
      </c>
      <c r="C14" s="5951" t="s">
        <v>5798</v>
      </c>
      <c r="D14" s="5952" t="s">
        <v>5799</v>
      </c>
      <c r="E14" s="5951" t="s">
        <v>5798</v>
      </c>
      <c r="F14" s="5953">
        <v>1200</v>
      </c>
      <c r="G14" s="5954">
        <v>1200</v>
      </c>
      <c r="H14" s="5955"/>
      <c r="I14" s="5956">
        <f>VLOOKUP(C14,'Data Products'!$A:$B,2,0)</f>
      </c>
      <c r="J14" s="5957">
        <f t="shared" si="8"/>
      </c>
      <c r="K14" s="5958">
        <v>45504</v>
      </c>
      <c r="L14" s="5959">
        <f t="shared" si="19"/>
      </c>
      <c r="M14" s="5955">
        <v>0</v>
      </c>
      <c r="N14" s="5955">
        <v>77</v>
      </c>
      <c r="O14" s="5971"/>
      <c r="P14" s="5971"/>
      <c r="Q14" s="5951"/>
      <c r="R14" s="5955">
        <v>1200</v>
      </c>
      <c r="S14" s="5974">
        <v>1200</v>
      </c>
      <c r="T14" s="5955">
        <v>0</v>
      </c>
      <c r="U14" s="5955">
        <v>0</v>
      </c>
      <c r="V14" s="5955">
        <v>0</v>
      </c>
      <c r="W14" s="5955">
        <v>0</v>
      </c>
      <c r="X14" s="5955">
        <v>0</v>
      </c>
      <c r="Y14" s="5955">
        <v>0</v>
      </c>
      <c r="Z14" s="5955">
        <v>0</v>
      </c>
      <c r="AA14" s="5955">
        <v>0</v>
      </c>
      <c r="AB14" s="5960">
        <f t="shared" si="27"/>
      </c>
      <c r="AC14" s="5972">
        <f t="shared" si="30"/>
      </c>
      <c r="AD14" s="5962">
        <f t="shared" si="34"/>
      </c>
      <c r="AE14" s="5973">
        <f t="shared" si="1"/>
      </c>
      <c r="AF14" s="5964">
        <f>VLOOKUP(C14,'Data Products'!$A:$J,10,0)</f>
      </c>
      <c r="AG14" s="5965">
        <f t="shared" si="4"/>
      </c>
      <c r="AH14" s="5966">
        <f t="shared" si="11"/>
      </c>
      <c r="AI14" s="5967">
        <f>IFERROR(VLOOKUP(C14,$C$3:$AI$44,34,0)," ")</f>
      </c>
      <c r="AJ14" s="5968"/>
      <c r="AK14" s="5969"/>
      <c r="AL14" s="5977"/>
      <c r="AM14" s="5969"/>
      <c r="AN14" s="5969"/>
    </row>
    <row r="15">
      <c r="A15" s="5951">
        <v>13</v>
      </c>
      <c r="B15" s="5951" t="s">
        <v>5800</v>
      </c>
      <c r="C15" s="5951" t="s">
        <v>5801</v>
      </c>
      <c r="D15" s="5952" t="s">
        <v>5799</v>
      </c>
      <c r="E15" s="5951" t="s">
        <v>5801</v>
      </c>
      <c r="F15" s="5953">
        <v>1000</v>
      </c>
      <c r="G15" s="5954">
        <v>1000</v>
      </c>
      <c r="H15" s="5955"/>
      <c r="I15" s="5956">
        <f>VLOOKUP(C15,'Data Products'!$A:$B,2,0)</f>
      </c>
      <c r="J15" s="5957">
        <f t="shared" si="8"/>
      </c>
      <c r="K15" s="5958">
        <v>45648</v>
      </c>
      <c r="L15" s="5959">
        <f t="shared" si="19"/>
      </c>
      <c r="M15" s="5955">
        <v>0</v>
      </c>
      <c r="N15" s="5955">
        <v>0</v>
      </c>
      <c r="O15" s="5971"/>
      <c r="P15" s="5971"/>
      <c r="Q15" s="5951"/>
      <c r="R15" s="5955">
        <v>1000</v>
      </c>
      <c r="S15" s="5974">
        <v>1000</v>
      </c>
      <c r="T15" s="5955">
        <v>0</v>
      </c>
      <c r="U15" s="5955">
        <v>0</v>
      </c>
      <c r="V15" s="5955">
        <v>0</v>
      </c>
      <c r="W15" s="5955">
        <v>0</v>
      </c>
      <c r="X15" s="5955">
        <v>0</v>
      </c>
      <c r="Y15" s="5955">
        <v>0</v>
      </c>
      <c r="Z15" s="5955">
        <v>0</v>
      </c>
      <c r="AA15" s="5955">
        <v>0</v>
      </c>
      <c r="AB15" s="5960">
        <f t="shared" si="27"/>
      </c>
      <c r="AC15" s="5972">
        <f t="shared" si="30"/>
      </c>
      <c r="AD15" s="5962">
        <f t="shared" si="34"/>
      </c>
      <c r="AE15" s="5973">
        <f t="shared" si="1"/>
      </c>
      <c r="AF15" s="5964">
        <f>VLOOKUP(C15,'Data Products'!$A:$J,10,0)</f>
      </c>
      <c r="AG15" s="5965">
        <f t="shared" si="4"/>
      </c>
      <c r="AH15" s="5966">
        <f t="shared" si="11"/>
      </c>
      <c r="AI15" s="5967">
        <f t="shared" ref="AI15:AI18" si="17">IFERROR(VLOOKUP(C15,$C$3:$AI$44,34,0),"")</f>
      </c>
      <c r="AJ15" s="5968"/>
      <c r="AK15" s="5969"/>
      <c r="AL15" s="5977"/>
      <c r="AM15" s="5969"/>
      <c r="AN15" s="5969"/>
    </row>
    <row r="16">
      <c r="A16" s="5951">
        <v>14</v>
      </c>
      <c r="B16" s="5951" t="s">
        <v>5787</v>
      </c>
      <c r="C16" s="5951" t="s">
        <v>5802</v>
      </c>
      <c r="D16" s="5952" t="s">
        <v>5799</v>
      </c>
      <c r="E16" s="5951" t="s">
        <v>5802</v>
      </c>
      <c r="F16" s="5953">
        <v>500</v>
      </c>
      <c r="G16" s="5954">
        <v>500</v>
      </c>
      <c r="H16" s="5955"/>
      <c r="I16" s="5956">
        <f>VLOOKUP(C16,'Data Products'!$A:$B,2,0)</f>
      </c>
      <c r="J16" s="5957">
        <f t="shared" si="8"/>
      </c>
      <c r="K16" s="5958">
        <v>45504</v>
      </c>
      <c r="L16" s="5959">
        <f t="shared" si="19"/>
      </c>
      <c r="M16" s="5955">
        <v>0</v>
      </c>
      <c r="N16" s="5955">
        <v>0</v>
      </c>
      <c r="O16" s="5955"/>
      <c r="P16" s="5955"/>
      <c r="Q16" s="5951"/>
      <c r="R16" s="5955">
        <v>500</v>
      </c>
      <c r="S16" s="5955">
        <v>500</v>
      </c>
      <c r="T16" s="5955">
        <v>0</v>
      </c>
      <c r="U16" s="5955">
        <v>0</v>
      </c>
      <c r="V16" s="5955">
        <v>0</v>
      </c>
      <c r="W16" s="5955">
        <v>0</v>
      </c>
      <c r="X16" s="5955">
        <v>0</v>
      </c>
      <c r="Y16" s="5955">
        <v>0</v>
      </c>
      <c r="Z16" s="5955">
        <v>0</v>
      </c>
      <c r="AA16" s="5955">
        <v>0</v>
      </c>
      <c r="AB16" s="5960">
        <f t="shared" si="27"/>
      </c>
      <c r="AC16" s="5972">
        <f t="shared" si="30"/>
      </c>
      <c r="AD16" s="5962">
        <f t="shared" si="34"/>
      </c>
      <c r="AE16" s="5973">
        <f t="shared" si="1"/>
      </c>
      <c r="AF16" s="5964">
        <f>VLOOKUP(C16,'Data Products'!$A:$J,10,0)</f>
      </c>
      <c r="AG16" s="5965">
        <f t="shared" si="4"/>
      </c>
      <c r="AH16" s="5966">
        <f t="shared" si="11"/>
      </c>
      <c r="AI16" s="5967">
        <f t="shared" si="17"/>
      </c>
      <c r="AJ16" s="5968"/>
      <c r="AK16" s="5969"/>
      <c r="AL16" s="5968"/>
      <c r="AM16" s="5969"/>
      <c r="AN16" s="5969"/>
    </row>
    <row r="17">
      <c r="A17" s="5951">
        <v>15</v>
      </c>
      <c r="B17" s="5951" t="s">
        <v>5781</v>
      </c>
      <c r="C17" s="5951" t="s">
        <v>5803</v>
      </c>
      <c r="D17" s="5953" t="s">
        <v>5803</v>
      </c>
      <c r="E17" s="5952" t="s">
        <v>5804</v>
      </c>
      <c r="F17" s="5953">
        <v>182</v>
      </c>
      <c r="G17" s="5954">
        <v>182</v>
      </c>
      <c r="H17" s="5955"/>
      <c r="I17" s="5956">
        <f>VLOOKUP(C17,'Data Products'!$A:$B,2,0)</f>
      </c>
      <c r="J17" s="5957">
        <f t="shared" si="8"/>
      </c>
      <c r="K17" s="5958">
        <v>45653</v>
      </c>
      <c r="L17" s="5959">
        <f t="shared" si="19"/>
      </c>
      <c r="M17" s="5955">
        <v>10</v>
      </c>
      <c r="N17" s="5955">
        <f>10+212-192</f>
      </c>
      <c r="O17" s="5955"/>
      <c r="P17" s="5955"/>
      <c r="Q17" s="5951"/>
      <c r="R17" s="5955">
        <v>0</v>
      </c>
      <c r="S17" s="5955">
        <v>0</v>
      </c>
      <c r="T17" s="5955">
        <v>128</v>
      </c>
      <c r="U17" s="5955">
        <v>128</v>
      </c>
      <c r="V17" s="5955">
        <v>54</v>
      </c>
      <c r="W17" s="5955">
        <v>54</v>
      </c>
      <c r="X17" s="5955">
        <v>0</v>
      </c>
      <c r="Y17" s="5955">
        <v>0</v>
      </c>
      <c r="Z17" s="5955">
        <v>0</v>
      </c>
      <c r="AA17" s="5955">
        <v>0</v>
      </c>
      <c r="AB17" s="5960">
        <f t="shared" si="27"/>
      </c>
      <c r="AC17" s="5972">
        <f t="shared" si="30"/>
      </c>
      <c r="AD17" s="5962">
        <f t="shared" si="34"/>
      </c>
      <c r="AE17" s="5973">
        <f t="shared" si="1"/>
      </c>
      <c r="AF17" s="5964">
        <f>VLOOKUP(C17,'Data Products'!$A:$J,10,0)</f>
      </c>
      <c r="AG17" s="5965">
        <f t="shared" si="4"/>
      </c>
      <c r="AH17" s="5966">
        <f t="shared" si="11"/>
      </c>
      <c r="AI17" s="5967">
        <f t="shared" si="17"/>
      </c>
      <c r="AJ17" s="5969"/>
      <c r="AK17" s="5969"/>
      <c r="AL17" s="5968"/>
      <c r="AM17" s="5969"/>
      <c r="AN17" s="5969"/>
    </row>
    <row r="18">
      <c r="A18" s="5951">
        <v>16</v>
      </c>
      <c r="B18" s="5951" t="s">
        <v>5781</v>
      </c>
      <c r="C18" s="5951" t="s">
        <v>5805</v>
      </c>
      <c r="D18" s="5952" t="s">
        <v>5805</v>
      </c>
      <c r="E18" s="5952" t="s">
        <v>5806</v>
      </c>
      <c r="F18" s="5953">
        <v>116</v>
      </c>
      <c r="G18" s="5954">
        <v>116</v>
      </c>
      <c r="H18" s="5955"/>
      <c r="I18" s="5956">
        <f>VLOOKUP(C18,'Data Products'!$A:$B,2,0)</f>
      </c>
      <c r="J18" s="5957">
        <f t="shared" si="8"/>
      </c>
      <c r="K18" s="5958">
        <v>45737</v>
      </c>
      <c r="L18" s="5959">
        <f t="shared" si="19"/>
      </c>
      <c r="M18" s="5955">
        <v>46</v>
      </c>
      <c r="N18" s="5955">
        <f>46+175-204</f>
      </c>
      <c r="O18" s="5955"/>
      <c r="P18" s="5955"/>
      <c r="Q18" s="5951"/>
      <c r="R18" s="5955">
        <v>0</v>
      </c>
      <c r="S18" s="5955">
        <v>0</v>
      </c>
      <c r="T18" s="5955">
        <v>0</v>
      </c>
      <c r="U18" s="5955">
        <v>0</v>
      </c>
      <c r="V18" s="5955">
        <v>116</v>
      </c>
      <c r="W18" s="5955">
        <v>116</v>
      </c>
      <c r="X18" s="5955">
        <v>0</v>
      </c>
      <c r="Y18" s="5955">
        <v>0</v>
      </c>
      <c r="Z18" s="5955">
        <v>0</v>
      </c>
      <c r="AA18" s="5955">
        <v>0</v>
      </c>
      <c r="AB18" s="5960">
        <f t="shared" si="27"/>
      </c>
      <c r="AC18" s="5961">
        <f t="shared" si="30"/>
      </c>
      <c r="AD18" s="5962">
        <f t="shared" si="34"/>
      </c>
      <c r="AE18" s="5963">
        <f t="shared" si="1"/>
      </c>
      <c r="AF18" s="5964">
        <f>VLOOKUP(C18,'Data Products'!$A:$J,10,0)</f>
      </c>
      <c r="AG18" s="5965">
        <f t="shared" si="4"/>
      </c>
      <c r="AH18" s="5966">
        <f t="shared" si="11"/>
      </c>
      <c r="AI18" s="5967">
        <f t="shared" si="17"/>
      </c>
      <c r="AJ18" s="5969"/>
      <c r="AK18" s="5969"/>
      <c r="AL18" s="5968"/>
      <c r="AM18" s="5969"/>
      <c r="AN18" s="5969"/>
    </row>
    <row r="19">
      <c r="A19" s="5951">
        <v>17</v>
      </c>
      <c r="B19" s="5951" t="s">
        <v>5781</v>
      </c>
      <c r="C19" s="5951" t="s">
        <v>5807</v>
      </c>
      <c r="D19" s="5952" t="s">
        <v>5807</v>
      </c>
      <c r="E19" s="5952" t="s">
        <v>5808</v>
      </c>
      <c r="F19" s="5953">
        <v>1000</v>
      </c>
      <c r="G19" s="5954">
        <v>1000</v>
      </c>
      <c r="H19" s="5955"/>
      <c r="I19" s="5956">
        <f>VLOOKUP(C19,'Data Products'!$A:$B,2,0)</f>
      </c>
      <c r="J19" s="5957">
        <f t="shared" si="8"/>
      </c>
      <c r="K19" s="5958">
        <v>45653</v>
      </c>
      <c r="L19" s="5959">
        <f t="shared" si="19"/>
      </c>
      <c r="M19" s="5955">
        <v>339</v>
      </c>
      <c r="N19" s="5955">
        <f>339+1461-1339</f>
      </c>
      <c r="O19" s="5955"/>
      <c r="P19" s="5955"/>
      <c r="Q19" s="5951"/>
      <c r="R19" s="5974">
        <v>600</v>
      </c>
      <c r="S19" s="5955">
        <v>600</v>
      </c>
      <c r="T19" s="5955">
        <v>100</v>
      </c>
      <c r="U19" s="5955">
        <v>100</v>
      </c>
      <c r="V19" s="5955">
        <v>300</v>
      </c>
      <c r="W19" s="5955">
        <v>300</v>
      </c>
      <c r="X19" s="5955">
        <v>0</v>
      </c>
      <c r="Y19" s="5955">
        <v>0</v>
      </c>
      <c r="Z19" s="5955">
        <v>0</v>
      </c>
      <c r="AA19" s="5955">
        <v>0</v>
      </c>
      <c r="AB19" s="5960">
        <f t="shared" si="27"/>
      </c>
      <c r="AC19" s="5961">
        <f t="shared" si="30"/>
      </c>
      <c r="AD19" s="5962">
        <f t="shared" si="34"/>
      </c>
      <c r="AE19" s="5963">
        <f t="shared" si="1"/>
      </c>
      <c r="AF19" s="5964">
        <f>VLOOKUP(C19,'Data Products'!$A:$J,10,0)</f>
      </c>
      <c r="AG19" s="5965">
        <f t="shared" si="4"/>
      </c>
      <c r="AH19" s="5966">
        <f t="shared" si="11"/>
      </c>
      <c r="AI19" s="5967" t="s">
        <v>5809</v>
      </c>
      <c r="AJ19" s="5969"/>
      <c r="AK19" s="5969"/>
      <c r="AL19" s="5968"/>
      <c r="AM19" s="5969"/>
      <c r="AN19" s="5969"/>
    </row>
    <row r="20">
      <c r="A20" s="5951">
        <v>18</v>
      </c>
      <c r="B20" s="5951" t="s">
        <v>5781</v>
      </c>
      <c r="C20" s="5951" t="s">
        <v>5810</v>
      </c>
      <c r="D20" s="5953" t="s">
        <v>5810</v>
      </c>
      <c r="E20" s="5952" t="s">
        <v>5811</v>
      </c>
      <c r="F20" s="5953">
        <v>52</v>
      </c>
      <c r="G20" s="5954">
        <v>52</v>
      </c>
      <c r="H20" s="5955"/>
      <c r="I20" s="5956">
        <f>VLOOKUP(C20,'Data Products'!$A:$B,2,0)</f>
      </c>
      <c r="J20" s="5957">
        <f t="shared" si="8"/>
      </c>
      <c r="K20" s="5958">
        <v>45653</v>
      </c>
      <c r="L20" s="5959">
        <f t="shared" si="19"/>
      </c>
      <c r="M20" s="5955">
        <v>18</v>
      </c>
      <c r="N20" s="5955">
        <f>80+18-70</f>
      </c>
      <c r="O20" s="5955"/>
      <c r="P20" s="5955"/>
      <c r="Q20" s="5951"/>
      <c r="R20" s="5955">
        <v>0</v>
      </c>
      <c r="S20" s="5955">
        <v>0</v>
      </c>
      <c r="T20" s="5955">
        <v>27</v>
      </c>
      <c r="U20" s="5955">
        <v>27</v>
      </c>
      <c r="V20" s="5955">
        <v>25</v>
      </c>
      <c r="W20" s="5955">
        <v>25</v>
      </c>
      <c r="X20" s="5955">
        <v>0</v>
      </c>
      <c r="Y20" s="5955">
        <v>0</v>
      </c>
      <c r="Z20" s="5955">
        <v>0</v>
      </c>
      <c r="AA20" s="5955">
        <v>0</v>
      </c>
      <c r="AB20" s="5960">
        <f t="shared" si="27"/>
      </c>
      <c r="AC20" s="5975">
        <f t="shared" si="30"/>
      </c>
      <c r="AD20" s="5962">
        <f t="shared" si="34"/>
      </c>
      <c r="AE20" s="5976">
        <f t="shared" si="1"/>
      </c>
      <c r="AF20" s="5964">
        <f>VLOOKUP(C20,'Data Products'!$A:$J,10,0)</f>
      </c>
      <c r="AG20" s="5965">
        <f t="shared" si="4"/>
      </c>
      <c r="AH20" s="5966">
        <f t="shared" si="11"/>
      </c>
      <c r="AI20" s="5967" t="s">
        <v>5812</v>
      </c>
      <c r="AJ20" s="5969"/>
      <c r="AK20" s="5969"/>
      <c r="AL20" s="5968"/>
      <c r="AM20" s="5969"/>
      <c r="AN20" s="5969"/>
    </row>
    <row r="21">
      <c r="A21" s="5951">
        <v>19</v>
      </c>
      <c r="B21" s="5951" t="s">
        <v>5781</v>
      </c>
      <c r="C21" s="5951" t="s">
        <v>5813</v>
      </c>
      <c r="D21" s="5953" t="s">
        <v>5813</v>
      </c>
      <c r="E21" s="5952" t="s">
        <v>5814</v>
      </c>
      <c r="F21" s="5953">
        <v>1215</v>
      </c>
      <c r="G21" s="5954">
        <v>1203</v>
      </c>
      <c r="H21" s="5974"/>
      <c r="I21" s="5956">
        <f>VLOOKUP(C21,'Data Products'!$A:$B,2,0)</f>
      </c>
      <c r="J21" s="5957">
        <f t="shared" si="8"/>
      </c>
      <c r="K21" s="5958">
        <v>45847</v>
      </c>
      <c r="L21" s="5959">
        <f t="shared" si="19"/>
      </c>
      <c r="M21" s="5955">
        <v>399</v>
      </c>
      <c r="N21" s="5974">
        <f>399+2382-2555</f>
      </c>
      <c r="O21" s="5955"/>
      <c r="P21" s="5955"/>
      <c r="Q21" s="5951"/>
      <c r="R21" s="5955">
        <v>0</v>
      </c>
      <c r="S21" s="5974">
        <v>0</v>
      </c>
      <c r="T21" s="5955">
        <v>113</v>
      </c>
      <c r="U21" s="5955">
        <v>106</v>
      </c>
      <c r="V21" s="5955">
        <v>1097</v>
      </c>
      <c r="W21" s="5955">
        <v>1097</v>
      </c>
      <c r="X21" s="5955">
        <v>5</v>
      </c>
      <c r="Y21" s="5955">
        <v>0</v>
      </c>
      <c r="Z21" s="5955">
        <v>0</v>
      </c>
      <c r="AA21" s="5955">
        <v>0</v>
      </c>
      <c r="AB21" s="5960">
        <f t="shared" si="27"/>
      </c>
      <c r="AC21" s="5972">
        <f t="shared" si="30"/>
      </c>
      <c r="AD21" s="5962">
        <f t="shared" si="34"/>
      </c>
      <c r="AE21" s="5973">
        <f t="shared" si="1"/>
      </c>
      <c r="AF21" s="5964">
        <f>VLOOKUP(C21,'Data Products'!$A:$J,10,0)</f>
      </c>
      <c r="AG21" s="5965">
        <f t="shared" si="4"/>
      </c>
      <c r="AH21" s="5966">
        <f t="shared" si="11"/>
      </c>
      <c r="AI21" s="5967" t="s">
        <v>5812</v>
      </c>
      <c r="AJ21" s="5969"/>
      <c r="AK21" s="5969"/>
      <c r="AL21" s="5968"/>
      <c r="AM21" s="5969"/>
      <c r="AN21" s="5969"/>
    </row>
    <row r="22">
      <c r="A22" s="5951">
        <v>20</v>
      </c>
      <c r="B22" s="5951" t="s">
        <v>5781</v>
      </c>
      <c r="C22" s="5951" t="s">
        <v>5815</v>
      </c>
      <c r="D22" s="5952" t="s">
        <v>5815</v>
      </c>
      <c r="E22" s="5952" t="s">
        <v>5816</v>
      </c>
      <c r="F22" s="5953">
        <v>464</v>
      </c>
      <c r="G22" s="5954">
        <v>464</v>
      </c>
      <c r="H22" s="5955"/>
      <c r="I22" s="5956">
        <f>VLOOKUP(C22,'Data Products'!$A:$B,2,0)</f>
      </c>
      <c r="J22" s="5957">
        <f t="shared" si="8"/>
      </c>
      <c r="K22" s="5958">
        <v>45847</v>
      </c>
      <c r="L22" s="5959">
        <f t="shared" si="19"/>
      </c>
      <c r="M22" s="5955">
        <v>53</v>
      </c>
      <c r="N22" s="5955">
        <f>53+527-516</f>
      </c>
      <c r="O22" s="5955"/>
      <c r="P22" s="5955"/>
      <c r="Q22" s="5951"/>
      <c r="R22" s="5974">
        <v>0</v>
      </c>
      <c r="S22" s="5955">
        <v>0</v>
      </c>
      <c r="T22" s="5955">
        <v>154</v>
      </c>
      <c r="U22" s="5955">
        <v>154</v>
      </c>
      <c r="V22" s="5955">
        <v>310</v>
      </c>
      <c r="W22" s="5955">
        <v>310</v>
      </c>
      <c r="X22" s="5955">
        <v>0</v>
      </c>
      <c r="Y22" s="5955">
        <v>0</v>
      </c>
      <c r="Z22" s="5955">
        <v>0</v>
      </c>
      <c r="AA22" s="5955">
        <v>0</v>
      </c>
      <c r="AB22" s="5960">
        <f t="shared" si="27"/>
      </c>
      <c r="AC22" s="5961">
        <f t="shared" si="30"/>
      </c>
      <c r="AD22" s="5962">
        <f t="shared" si="34"/>
      </c>
      <c r="AE22" s="5963">
        <f t="shared" si="1"/>
      </c>
      <c r="AF22" s="5964">
        <f>VLOOKUP(C22,'Data Products'!$A:$J,10,0)</f>
      </c>
      <c r="AG22" s="5965">
        <f t="shared" si="4"/>
      </c>
      <c r="AH22" s="5966">
        <f t="shared" si="11"/>
      </c>
      <c r="AI22" s="5978" t="s">
        <v>5817</v>
      </c>
      <c r="AJ22" s="5969"/>
      <c r="AK22" s="5969"/>
      <c r="AL22" s="5968"/>
      <c r="AM22" s="5969"/>
      <c r="AN22" s="5969"/>
    </row>
    <row r="23">
      <c r="A23" s="5951">
        <v>21</v>
      </c>
      <c r="B23" s="5951" t="s">
        <v>5781</v>
      </c>
      <c r="C23" s="5951" t="s">
        <v>5818</v>
      </c>
      <c r="D23" s="5953" t="s">
        <v>5818</v>
      </c>
      <c r="E23" s="5952" t="s">
        <v>5819</v>
      </c>
      <c r="F23" s="5953">
        <v>12239</v>
      </c>
      <c r="G23" s="5954">
        <v>12233</v>
      </c>
      <c r="H23" s="5955"/>
      <c r="I23" s="5956">
        <f>VLOOKUP(C23,'Data Products'!$A:$B,2,0)</f>
      </c>
      <c r="J23" s="5957">
        <f t="shared" si="8"/>
      </c>
      <c r="K23" s="5958">
        <v>45415</v>
      </c>
      <c r="L23" s="5959">
        <f t="shared" si="19"/>
      </c>
      <c r="M23" s="5955">
        <v>582</v>
      </c>
      <c r="N23" s="5974">
        <f>582+4095-2791</f>
      </c>
      <c r="O23" s="5955"/>
      <c r="P23" s="5955"/>
      <c r="Q23" s="5951"/>
      <c r="R23" s="5955">
        <v>9000</v>
      </c>
      <c r="S23" s="5955">
        <v>9000</v>
      </c>
      <c r="T23" s="5955">
        <v>1002</v>
      </c>
      <c r="U23" s="5955">
        <v>1000</v>
      </c>
      <c r="V23" s="5955">
        <v>2237</v>
      </c>
      <c r="W23" s="5955">
        <v>2233</v>
      </c>
      <c r="X23" s="5955">
        <v>0</v>
      </c>
      <c r="Y23" s="5955">
        <v>0</v>
      </c>
      <c r="Z23" s="5955">
        <v>0</v>
      </c>
      <c r="AA23" s="5955">
        <v>0</v>
      </c>
      <c r="AB23" s="5960">
        <f t="shared" si="27"/>
      </c>
      <c r="AC23" s="5975">
        <f t="shared" si="30"/>
      </c>
      <c r="AD23" s="5962">
        <f t="shared" si="34"/>
      </c>
      <c r="AE23" s="5976">
        <f t="shared" si="1"/>
      </c>
      <c r="AF23" s="5964">
        <f>VLOOKUP(C23,'Data Products'!$A:$J,10,0)</f>
      </c>
      <c r="AG23" s="5965">
        <f t="shared" si="4"/>
      </c>
      <c r="AH23" s="5966">
        <f t="shared" si="11"/>
      </c>
      <c r="AI23" s="5967" t="s">
        <v>5820</v>
      </c>
      <c r="AJ23" s="5969"/>
      <c r="AK23" s="5969"/>
      <c r="AL23" s="5955"/>
      <c r="AM23" s="5969"/>
      <c r="AN23" s="5969"/>
    </row>
    <row r="24">
      <c r="A24" s="5951">
        <v>22</v>
      </c>
      <c r="B24" s="5951" t="s">
        <v>5781</v>
      </c>
      <c r="C24" s="5951" t="s">
        <v>5821</v>
      </c>
      <c r="D24" s="5953" t="s">
        <v>5821</v>
      </c>
      <c r="E24" s="5952" t="s">
        <v>5822</v>
      </c>
      <c r="F24" s="5953">
        <v>2561</v>
      </c>
      <c r="G24" s="5954">
        <v>2561</v>
      </c>
      <c r="H24" s="5955"/>
      <c r="I24" s="5956">
        <f>VLOOKUP(C24,'Data Products'!$A:$B,2,0)</f>
      </c>
      <c r="J24" s="5957">
        <f t="shared" si="8"/>
      </c>
      <c r="K24" s="5958">
        <v>45436</v>
      </c>
      <c r="L24" s="5959">
        <f t="shared" si="19"/>
      </c>
      <c r="M24" s="5955">
        <v>129</v>
      </c>
      <c r="N24" s="5955">
        <f>129+3492-1689</f>
      </c>
      <c r="O24" s="5955"/>
      <c r="P24" s="5955"/>
      <c r="Q24" s="5951"/>
      <c r="R24" s="5955">
        <v>1000</v>
      </c>
      <c r="S24" s="5955">
        <v>1000</v>
      </c>
      <c r="T24" s="5955">
        <v>95</v>
      </c>
      <c r="U24" s="5955">
        <v>95</v>
      </c>
      <c r="V24" s="5955">
        <v>1466</v>
      </c>
      <c r="W24" s="5955">
        <v>1466</v>
      </c>
      <c r="X24" s="5955">
        <v>0</v>
      </c>
      <c r="Y24" s="5955">
        <v>0</v>
      </c>
      <c r="Z24" s="5955">
        <v>0</v>
      </c>
      <c r="AA24" s="5955">
        <v>0</v>
      </c>
      <c r="AB24" s="5960">
        <f t="shared" si="27"/>
      </c>
      <c r="AC24" s="5972">
        <f t="shared" si="30"/>
      </c>
      <c r="AD24" s="5962">
        <f t="shared" si="34"/>
      </c>
      <c r="AE24" s="5973">
        <f t="shared" si="1"/>
      </c>
      <c r="AF24" s="5964">
        <f>VLOOKUP(C24,'Data Products'!$A:$J,10,0)</f>
      </c>
      <c r="AG24" s="5965">
        <f t="shared" si="4"/>
      </c>
      <c r="AH24" s="5966">
        <f t="shared" si="11"/>
      </c>
      <c r="AI24" s="5967" t="s">
        <v>5823</v>
      </c>
      <c r="AJ24" s="5969"/>
      <c r="AK24" s="5969"/>
      <c r="AL24" s="5968"/>
      <c r="AM24" s="5969"/>
      <c r="AN24" s="5969"/>
    </row>
    <row r="25">
      <c r="A25" s="5951">
        <v>23</v>
      </c>
      <c r="B25" s="5951" t="s">
        <v>5781</v>
      </c>
      <c r="C25" s="5951" t="s">
        <v>5824</v>
      </c>
      <c r="D25" s="5953" t="s">
        <v>5813</v>
      </c>
      <c r="E25" s="5952" t="s">
        <v>5814</v>
      </c>
      <c r="F25" s="5953">
        <v>3</v>
      </c>
      <c r="G25" s="5954">
        <v>3</v>
      </c>
      <c r="H25" s="5955"/>
      <c r="I25" s="5956">
        <f>VLOOKUP(C25,'Data Products'!$A:$B,2,0)</f>
      </c>
      <c r="J25" s="5957">
        <f t="shared" si="8"/>
      </c>
      <c r="K25" s="5958">
        <v>45649</v>
      </c>
      <c r="L25" s="5959">
        <f t="shared" si="19"/>
      </c>
      <c r="M25" s="5955">
        <v>2</v>
      </c>
      <c r="N25" s="5974">
        <f>399+2382-2555</f>
      </c>
      <c r="O25" s="5955"/>
      <c r="P25" s="5955"/>
      <c r="Q25" s="5951"/>
      <c r="R25" s="5955">
        <v>0</v>
      </c>
      <c r="S25" s="5955">
        <v>0</v>
      </c>
      <c r="T25" s="5971">
        <v>2</v>
      </c>
      <c r="U25" s="5955">
        <v>2</v>
      </c>
      <c r="V25" s="5955">
        <v>1</v>
      </c>
      <c r="W25" s="5955">
        <v>1</v>
      </c>
      <c r="X25" s="5955">
        <v>0</v>
      </c>
      <c r="Y25" s="5955">
        <v>0</v>
      </c>
      <c r="Z25" s="5955">
        <v>0</v>
      </c>
      <c r="AA25" s="5955">
        <v>0</v>
      </c>
      <c r="AB25" s="5960">
        <f t="shared" si="27"/>
      </c>
      <c r="AC25" s="5972">
        <f t="shared" si="30"/>
      </c>
      <c r="AD25" s="5962">
        <f t="shared" si="34"/>
      </c>
      <c r="AE25" s="5973">
        <f t="shared" si="1"/>
      </c>
      <c r="AF25" s="5964">
        <f>VLOOKUP(C25,'Data Products'!$A:$J,10,0)</f>
      </c>
      <c r="AG25" s="5965">
        <f t="shared" si="4"/>
      </c>
      <c r="AH25" s="5966">
        <f t="shared" si="11"/>
      </c>
      <c r="AI25" s="5967">
        <f t="shared" ref="AI25:AI26" si="18">IFERROR(VLOOKUP(C25,$C$3:$AI$44,34,0),"")</f>
      </c>
      <c r="AJ25" s="5969"/>
      <c r="AK25" s="5969"/>
      <c r="AL25" s="5968"/>
      <c r="AM25" s="5969"/>
      <c r="AN25" s="5969"/>
    </row>
    <row r="26">
      <c r="A26" s="5951">
        <v>24</v>
      </c>
      <c r="B26" s="5951" t="s">
        <v>5781</v>
      </c>
      <c r="C26" s="5951" t="s">
        <v>5825</v>
      </c>
      <c r="D26" s="5953" t="s">
        <v>5821</v>
      </c>
      <c r="E26" s="5952" t="s">
        <v>5822</v>
      </c>
      <c r="F26" s="5953">
        <v>1</v>
      </c>
      <c r="G26" s="5954">
        <v>1</v>
      </c>
      <c r="H26" s="5955"/>
      <c r="I26" s="5956">
        <f>VLOOKUP(C26,'Data Products'!$A:$B,2,0)</f>
      </c>
      <c r="J26" s="5957">
        <f t="shared" si="8"/>
      </c>
      <c r="K26" s="5958">
        <v>45415</v>
      </c>
      <c r="L26" s="5959">
        <f t="shared" si="19"/>
      </c>
      <c r="M26" s="5955">
        <v>0</v>
      </c>
      <c r="N26" s="5955">
        <f>129+3492-1689</f>
      </c>
      <c r="O26" s="5955"/>
      <c r="P26" s="5955"/>
      <c r="Q26" s="5951"/>
      <c r="R26" s="5955">
        <v>0</v>
      </c>
      <c r="S26" s="5955">
        <v>0</v>
      </c>
      <c r="T26" s="5955">
        <v>1</v>
      </c>
      <c r="U26" s="5955">
        <v>1</v>
      </c>
      <c r="V26" s="5955">
        <v>0</v>
      </c>
      <c r="W26" s="5955">
        <v>0</v>
      </c>
      <c r="X26" s="5955">
        <v>0</v>
      </c>
      <c r="Y26" s="5955">
        <v>0</v>
      </c>
      <c r="Z26" s="5955">
        <v>0</v>
      </c>
      <c r="AA26" s="5955">
        <v>0</v>
      </c>
      <c r="AB26" s="5960">
        <f t="shared" si="27"/>
      </c>
      <c r="AC26" s="5972">
        <f t="shared" si="30"/>
      </c>
      <c r="AD26" s="5962">
        <f t="shared" si="34"/>
      </c>
      <c r="AE26" s="5973">
        <f t="shared" si="1"/>
      </c>
      <c r="AF26" s="5964">
        <f>VLOOKUP(C26,'Data Products'!$A:$J,10,0)</f>
      </c>
      <c r="AG26" s="5965">
        <f t="shared" si="4"/>
      </c>
      <c r="AH26" s="5966">
        <f t="shared" si="11"/>
      </c>
      <c r="AI26" s="5967">
        <f t="shared" si="18"/>
      </c>
      <c r="AJ26" s="5968"/>
      <c r="AK26" s="5969"/>
      <c r="AL26" s="5968"/>
      <c r="AM26" s="5969"/>
      <c r="AN26" s="5969"/>
    </row>
    <row r="27">
      <c r="A27" s="5979"/>
      <c r="B27" s="5980"/>
      <c r="C27" s="5979"/>
      <c r="D27" s="5979"/>
      <c r="E27" s="5979"/>
      <c r="F27" s="5979"/>
      <c r="G27" s="5979"/>
      <c r="H27" s="5979"/>
      <c r="I27" s="5979"/>
      <c r="J27" s="5979"/>
      <c r="K27" s="5979"/>
      <c r="L27" s="5981"/>
      <c r="M27" s="5981"/>
      <c r="N27" s="5982" t="s">
        <v>5826</v>
      </c>
      <c r="O27" s="5982"/>
      <c r="P27" s="5982"/>
      <c r="Q27" s="5982"/>
      <c r="R27" s="5982"/>
      <c r="S27" s="5982"/>
      <c r="T27" s="5982"/>
      <c r="U27" s="5982"/>
      <c r="V27" s="5982"/>
      <c r="W27" s="5982"/>
      <c r="X27" s="5982"/>
      <c r="Y27" s="5982"/>
      <c r="Z27" s="5982"/>
      <c r="AA27" s="5982"/>
      <c r="AB27" s="5982"/>
      <c r="AC27" s="5982"/>
      <c r="AD27" s="5982"/>
      <c r="AE27" s="5983" t="s">
        <v>5827</v>
      </c>
      <c r="AF27" s="5984"/>
      <c r="AG27" s="5984">
        <f>SUM(AG3:AG26)</f>
      </c>
      <c r="AH27" s="5985"/>
      <c r="AI27" s="5986"/>
      <c r="AJ27" s="5987"/>
      <c r="AK27" s="5987"/>
      <c r="AL27" s="5986"/>
      <c r="AM27" s="5987"/>
      <c r="AN27" s="5987"/>
    </row>
    <row r="28">
      <c r="A28" s="5982"/>
      <c r="B28" s="5980"/>
      <c r="C28" s="5980"/>
      <c r="D28" s="5982"/>
      <c r="E28" s="5982"/>
      <c r="F28" s="5982"/>
      <c r="G28" s="5982"/>
      <c r="H28" s="5982"/>
      <c r="I28" s="5980"/>
      <c r="J28" s="5981"/>
      <c r="K28" s="5981"/>
      <c r="L28" s="5981"/>
      <c r="M28" s="5981"/>
      <c r="N28" s="5982"/>
      <c r="O28" s="5982"/>
      <c r="P28" s="5982"/>
      <c r="Q28" s="5982"/>
      <c r="R28" s="5982"/>
      <c r="S28" s="5982"/>
      <c r="T28" s="5982"/>
      <c r="U28" s="5982"/>
      <c r="V28" s="5982"/>
      <c r="W28" s="5982"/>
      <c r="X28" s="5982"/>
      <c r="Y28" s="5982"/>
      <c r="Z28" s="5982"/>
      <c r="AA28" s="5982"/>
      <c r="AB28" s="5982"/>
      <c r="AC28" s="5982"/>
      <c r="AD28" s="5982"/>
      <c r="AE28" s="5988" t="s">
        <v>5828</v>
      </c>
      <c r="AF28" s="5989">
        <f t="shared" ref="AF28:AF31" si="23">AG28/$AG$27</f>
      </c>
      <c r="AG28" s="5990">
        <f t="shared" ref="AG28:AG31" si="26">SUMIFS($AG$3:$AG$26,$AE$3:$AE$26,AE28)</f>
      </c>
      <c r="AH28" s="5991"/>
      <c r="AI28" s="5986"/>
      <c r="AJ28" s="5987"/>
      <c r="AK28" s="5987"/>
      <c r="AL28" s="5986"/>
      <c r="AM28" s="5987"/>
      <c r="AN28" s="5987"/>
    </row>
    <row r="29">
      <c r="A29" s="5982"/>
      <c r="B29" s="5980"/>
      <c r="C29" s="5980"/>
      <c r="D29" s="5982"/>
      <c r="E29" s="5982"/>
      <c r="F29" s="5982"/>
      <c r="G29" s="5982"/>
      <c r="H29" s="5982"/>
      <c r="I29" s="5980"/>
      <c r="J29" s="5981"/>
      <c r="K29" s="5981"/>
      <c r="L29" s="5981"/>
      <c r="M29" s="5981"/>
      <c r="N29" s="5982"/>
      <c r="O29" s="5982"/>
      <c r="P29" s="5982"/>
      <c r="Q29" s="5982"/>
      <c r="R29" s="5982"/>
      <c r="S29" s="5982"/>
      <c r="T29" s="5982"/>
      <c r="U29" s="5982"/>
      <c r="V29" s="5982"/>
      <c r="W29" s="5982"/>
      <c r="X29" s="5982"/>
      <c r="Y29" s="5982"/>
      <c r="Z29" s="5982"/>
      <c r="AA29" s="5982"/>
      <c r="AB29" s="5982"/>
      <c r="AC29" s="5982"/>
      <c r="AD29" s="5982"/>
      <c r="AE29" s="5988" t="s">
        <v>5829</v>
      </c>
      <c r="AF29" s="5989">
        <f t="shared" si="23"/>
      </c>
      <c r="AG29" s="5990">
        <f t="shared" si="26"/>
      </c>
      <c r="AH29" s="5991"/>
      <c r="AI29" s="5986"/>
      <c r="AJ29" s="5987"/>
      <c r="AK29" s="5987"/>
      <c r="AL29" s="5986"/>
      <c r="AM29" s="5987"/>
      <c r="AN29" s="5987"/>
    </row>
    <row r="30">
      <c r="A30" s="5982"/>
      <c r="B30" s="5980"/>
      <c r="C30" s="5980"/>
      <c r="D30" s="5982"/>
      <c r="E30" s="5982"/>
      <c r="F30" s="5982"/>
      <c r="G30" s="5982"/>
      <c r="H30" s="5982"/>
      <c r="I30" s="5980"/>
      <c r="J30" s="5981"/>
      <c r="K30" s="5981"/>
      <c r="L30" s="5981"/>
      <c r="M30" s="5981"/>
      <c r="N30" s="5982"/>
      <c r="O30" s="5982"/>
      <c r="P30" s="5982"/>
      <c r="Q30" s="5982"/>
      <c r="R30" s="5982"/>
      <c r="S30" s="5982"/>
      <c r="T30" s="5982"/>
      <c r="U30" s="5982"/>
      <c r="V30" s="5982"/>
      <c r="W30" s="5982"/>
      <c r="X30" s="5982"/>
      <c r="Y30" s="5982"/>
      <c r="Z30" s="5982"/>
      <c r="AA30" s="5982"/>
      <c r="AB30" s="5982"/>
      <c r="AC30" s="5982"/>
      <c r="AD30" s="5982"/>
      <c r="AE30" s="5988" t="s">
        <v>5830</v>
      </c>
      <c r="AF30" s="5989">
        <f t="shared" si="23"/>
      </c>
      <c r="AG30" s="5990">
        <f t="shared" si="26"/>
      </c>
      <c r="AH30" s="5991"/>
      <c r="AI30" s="5986"/>
      <c r="AJ30" s="5987"/>
      <c r="AK30" s="5987"/>
      <c r="AL30" s="5986"/>
      <c r="AM30" s="5987"/>
      <c r="AN30" s="5987"/>
    </row>
    <row r="31">
      <c r="A31" s="5982"/>
      <c r="B31" s="5980"/>
      <c r="C31" s="5980"/>
      <c r="D31" s="5982"/>
      <c r="E31" s="5982"/>
      <c r="F31" s="5982"/>
      <c r="G31" s="5982"/>
      <c r="H31" s="5982"/>
      <c r="I31" s="5980"/>
      <c r="J31" s="5981"/>
      <c r="K31" s="5981"/>
      <c r="L31" s="5981"/>
      <c r="M31" s="5981"/>
      <c r="N31" s="5982"/>
      <c r="O31" s="5982"/>
      <c r="P31" s="5982"/>
      <c r="Q31" s="5982"/>
      <c r="R31" s="5982"/>
      <c r="S31" s="5982"/>
      <c r="T31" s="5982"/>
      <c r="U31" s="5982"/>
      <c r="V31" s="5982"/>
      <c r="W31" s="5982"/>
      <c r="X31" s="5982"/>
      <c r="Y31" s="5982"/>
      <c r="Z31" s="5982"/>
      <c r="AA31" s="5982"/>
      <c r="AB31" s="5982"/>
      <c r="AC31" s="5982"/>
      <c r="AD31" s="5982"/>
      <c r="AE31" s="5988" t="s">
        <v>5831</v>
      </c>
      <c r="AF31" s="5989">
        <f t="shared" si="23"/>
      </c>
      <c r="AG31" s="5990">
        <f t="shared" si="26"/>
      </c>
      <c r="AH31" s="5991"/>
      <c r="AI31" s="5986"/>
      <c r="AJ31" s="5987"/>
      <c r="AK31" s="5987"/>
      <c r="AL31" s="5986"/>
      <c r="AM31" s="5987"/>
      <c r="AN31" s="5987"/>
    </row>
    <row r="32">
      <c r="A32" s="5982"/>
      <c r="B32" s="5980"/>
      <c r="C32" s="5980"/>
      <c r="D32" s="5982"/>
      <c r="E32" s="5982"/>
      <c r="F32" s="5982"/>
      <c r="G32" s="5982"/>
      <c r="H32" s="5982"/>
      <c r="I32" s="5980"/>
      <c r="J32" s="5981"/>
      <c r="K32" s="5981"/>
      <c r="L32" s="5981"/>
      <c r="M32" s="5981"/>
      <c r="N32" s="5982"/>
      <c r="O32" s="5982"/>
      <c r="P32" s="5982"/>
      <c r="Q32" s="5982"/>
      <c r="R32" s="5982"/>
      <c r="S32" s="5982"/>
      <c r="T32" s="5982"/>
      <c r="U32" s="5982"/>
      <c r="V32" s="5982"/>
      <c r="W32" s="5982"/>
      <c r="X32" s="5982"/>
      <c r="Y32" s="5982"/>
      <c r="Z32" s="5982"/>
      <c r="AA32" s="5982"/>
      <c r="AB32" s="5982"/>
      <c r="AC32" s="5982"/>
      <c r="AD32" s="5982"/>
      <c r="AE32" s="5988" t="s">
        <v>5770</v>
      </c>
      <c r="AF32" s="5992">
        <f>AVERAGE(AH3:AH26)/AVERAGE(F3:F26)</f>
      </c>
      <c r="AG32" s="5990">
        <f>SUMIF($J$3:$J$26,"&lt;90",$AG$3:$AG$26)</f>
      </c>
      <c r="AH32" s="5993"/>
      <c r="AI32" s="5986"/>
      <c r="AJ32" s="5987"/>
      <c r="AK32" s="5987"/>
      <c r="AL32" s="5986"/>
      <c r="AM32" s="5987"/>
      <c r="AN32" s="5987"/>
    </row>
    <row r="33">
      <c r="A33" s="5982"/>
      <c r="B33" s="5980"/>
      <c r="C33" s="5980"/>
      <c r="D33" s="5982"/>
      <c r="E33" s="5982"/>
      <c r="F33" s="5982"/>
      <c r="G33" s="5982"/>
      <c r="H33" s="5982"/>
      <c r="I33" s="5980"/>
      <c r="J33" s="5981"/>
      <c r="K33" s="5981"/>
      <c r="L33" s="5981"/>
      <c r="M33" s="5982"/>
      <c r="N33" s="5982"/>
      <c r="O33" s="5982"/>
      <c r="P33" s="5982"/>
      <c r="Q33" s="5982"/>
      <c r="R33" s="5982"/>
      <c r="S33" s="5982"/>
      <c r="T33" s="5982"/>
      <c r="U33" s="5982"/>
      <c r="V33" s="5982"/>
      <c r="W33" s="5982"/>
      <c r="X33" s="5982"/>
      <c r="Y33" s="5982"/>
      <c r="Z33" s="5982"/>
      <c r="AA33" s="5982"/>
      <c r="AB33" s="5982"/>
      <c r="AC33" s="5982"/>
      <c r="AD33" s="5982"/>
      <c r="AE33" s="5982"/>
      <c r="AF33" s="5993"/>
      <c r="AG33" s="5993"/>
      <c r="AH33" s="5993"/>
      <c r="AI33" s="5986"/>
      <c r="AJ33" s="5987"/>
      <c r="AK33" s="5987"/>
      <c r="AL33" s="5986"/>
      <c r="AM33" s="5987"/>
      <c r="AN33" s="5987"/>
    </row>
    <row r="34">
      <c r="A34" s="5994" t="s">
        <v>5832</v>
      </c>
      <c r="B34" s="5947" t="s">
        <v>5744</v>
      </c>
      <c r="C34" s="5947" t="s">
        <v>5833</v>
      </c>
      <c r="D34" s="5994" t="s">
        <v>5746</v>
      </c>
      <c r="E34" s="5994"/>
      <c r="F34" s="5947" t="s">
        <v>5748</v>
      </c>
      <c r="G34" s="5947"/>
      <c r="H34" s="5947" t="s">
        <v>5834</v>
      </c>
      <c r="I34" s="5995" t="s">
        <v>5750</v>
      </c>
      <c r="J34" s="5996" t="s">
        <v>5751</v>
      </c>
      <c r="K34" s="5946" t="s">
        <v>5752</v>
      </c>
      <c r="L34" s="5946" t="s">
        <v>5753</v>
      </c>
      <c r="M34" s="5947" t="s">
        <v>5754</v>
      </c>
      <c r="N34" s="5947" t="s">
        <v>5755</v>
      </c>
      <c r="O34" s="5947" t="s">
        <v>5835</v>
      </c>
      <c r="P34" s="5947" t="s">
        <v>5836</v>
      </c>
      <c r="Q34" s="5947" t="s">
        <v>5758</v>
      </c>
      <c r="R34" s="5997"/>
      <c r="S34" s="5997"/>
      <c r="T34" s="5997"/>
      <c r="U34" s="5997"/>
      <c r="V34" s="5997"/>
      <c r="W34" s="5997"/>
      <c r="X34" s="5997"/>
      <c r="Y34" s="5997"/>
      <c r="Z34" s="5997"/>
      <c r="AA34" s="5997"/>
      <c r="AB34" s="5998" t="s">
        <v>5764</v>
      </c>
      <c r="AC34" s="5996" t="s">
        <v>5765</v>
      </c>
      <c r="AD34" s="5996" t="s">
        <v>5837</v>
      </c>
      <c r="AE34" s="5996" t="s">
        <v>5838</v>
      </c>
      <c r="AF34" s="5999" t="s">
        <v>5768</v>
      </c>
      <c r="AG34" s="5999" t="s">
        <v>5769</v>
      </c>
      <c r="AH34" s="5946" t="s">
        <v>5770</v>
      </c>
      <c r="AI34" s="5996" t="s">
        <v>5771</v>
      </c>
      <c r="AJ34" s="5946" t="s">
        <v>5772</v>
      </c>
      <c r="AK34" s="5947" t="s">
        <v>5773</v>
      </c>
      <c r="AL34" s="5947" t="s">
        <v>5839</v>
      </c>
      <c r="AM34" s="5947" t="s">
        <v>5775</v>
      </c>
      <c r="AN34" s="5947" t="s">
        <v>5776</v>
      </c>
    </row>
    <row r="35">
      <c r="A35" s="5947" t="s">
        <v>5777</v>
      </c>
      <c r="B35" s="5947"/>
      <c r="C35" s="5947"/>
      <c r="D35" s="6000"/>
      <c r="E35" s="5947"/>
      <c r="F35" s="5947" t="s">
        <v>5778</v>
      </c>
      <c r="G35" s="5950" t="s">
        <v>5779</v>
      </c>
      <c r="H35" s="5947"/>
      <c r="I35" s="6001"/>
      <c r="J35" s="6002"/>
      <c r="K35" s="6003"/>
      <c r="L35" s="5946"/>
      <c r="M35" s="5947" t="s">
        <v>5780</v>
      </c>
      <c r="N35" s="5947" t="s">
        <v>5780</v>
      </c>
      <c r="O35" s="5947"/>
      <c r="P35" s="5947"/>
      <c r="Q35" s="5947"/>
      <c r="R35" s="5997"/>
      <c r="S35" s="5997"/>
      <c r="T35" s="5997"/>
      <c r="U35" s="5997"/>
      <c r="V35" s="5997"/>
      <c r="W35" s="5997"/>
      <c r="X35" s="5997"/>
      <c r="Y35" s="5997"/>
      <c r="Z35" s="5997"/>
      <c r="AA35" s="5997"/>
      <c r="AB35" s="5998"/>
      <c r="AC35" s="5996"/>
      <c r="AD35" s="5996"/>
      <c r="AE35" s="5996"/>
      <c r="AF35" s="5999"/>
      <c r="AG35" s="5999"/>
      <c r="AH35" s="5946"/>
      <c r="AI35" s="6002"/>
      <c r="AJ35" s="5946"/>
      <c r="AK35" s="5947"/>
      <c r="AL35" s="5947"/>
      <c r="AM35" s="5947"/>
      <c r="AN35" s="5947"/>
    </row>
    <row r="36">
      <c r="A36" s="6004">
        <v>1</v>
      </c>
      <c r="B36" s="5951" t="s">
        <v>5800</v>
      </c>
      <c r="C36" s="6004" t="s">
        <v>5840</v>
      </c>
      <c r="D36" s="6005"/>
      <c r="E36" s="6006"/>
      <c r="F36" s="5955">
        <v>1539</v>
      </c>
      <c r="G36" s="5971">
        <v>1539</v>
      </c>
      <c r="H36" s="6007"/>
      <c r="I36" s="6008">
        <f>VLOOKUP(C36,'Data Products'!$A:$J,2,0)</f>
      </c>
      <c r="J36" s="6009">
        <f t="shared" ref="J36:J116" si="9">IFERROR(I36-TODAY(),"")</f>
      </c>
      <c r="K36" s="6010">
        <v>45840</v>
      </c>
      <c r="L36" s="5959">
        <f t="shared" ref="L36:L116" si="20">TODAY()-K36</f>
      </c>
      <c r="M36" s="5974">
        <v>0</v>
      </c>
      <c r="N36" s="6011">
        <v>1</v>
      </c>
      <c r="O36" s="5955"/>
      <c r="P36" s="5955"/>
      <c r="Q36" s="5951" t="s">
        <v>5841</v>
      </c>
      <c r="R36" s="5982"/>
      <c r="S36" s="5982"/>
      <c r="T36" s="6012"/>
      <c r="U36" s="5982"/>
      <c r="V36" s="5982"/>
      <c r="W36" s="5982"/>
      <c r="X36" s="5982"/>
      <c r="Y36" s="5982"/>
      <c r="Z36" s="5982"/>
      <c r="AA36" s="5982"/>
      <c r="AB36" s="6013">
        <f t="shared" ref="AB36:AB116" si="28">N36/30</f>
      </c>
      <c r="AC36" s="5975">
        <f t="shared" ref="AC36:AC116" si="31">IFERROR(F36/AB36,"-")</f>
      </c>
      <c r="AD36" s="5962">
        <f t="shared" ref="AD36:AD116" si="35">IFERROR(TODAY()+AC36,"-")</f>
      </c>
      <c r="AE36" s="5976">
        <f t="shared" ref="AE36:AE116" si="2">_xlfn.IFS(AC36="-","Not sold yet",AND(AC36&lt;=150,AC36&gt;60),"Out of stock more than 60 days",AC36&lt;=60,"Out of stock less than 60 days",AC36&gt;=150,"Out of stock more than 150 days")</f>
      </c>
      <c r="AF36" s="6014">
        <f>VLOOKUP(C36,'Data Products'!$A:$J,10,0)</f>
      </c>
      <c r="AG36" s="6015">
        <f t="shared" ref="AG36:AG116" si="5">AF36*F36</f>
      </c>
      <c r="AH36" s="5965"/>
      <c r="AI36" s="6016" t="s">
        <v>5842</v>
      </c>
      <c r="AJ36" s="6017"/>
      <c r="AK36" s="5969"/>
      <c r="AL36" s="5968"/>
      <c r="AM36" s="5969"/>
      <c r="AN36" s="5969"/>
    </row>
    <row customHeight="true" hidden="true" ht="18" r="37">
      <c r="A37" s="6004">
        <v>2</v>
      </c>
      <c r="B37" s="5951" t="s">
        <v>5800</v>
      </c>
      <c r="C37" s="6004" t="s">
        <v>5843</v>
      </c>
      <c r="D37" s="6018"/>
      <c r="E37" s="5977"/>
      <c r="F37" s="5955">
        <v>0</v>
      </c>
      <c r="G37" s="5971">
        <v>0</v>
      </c>
      <c r="H37" s="6007"/>
      <c r="I37" s="6008">
        <f>VLOOKUP(C37,'Data Products'!$A:$J,2,0)</f>
      </c>
      <c r="J37" s="6009">
        <f t="shared" si="9"/>
      </c>
      <c r="K37" s="6010">
        <v>45841</v>
      </c>
      <c r="L37" s="5959">
        <f t="shared" si="20"/>
      </c>
      <c r="M37" s="5955">
        <v>0</v>
      </c>
      <c r="N37" s="5955">
        <v>0</v>
      </c>
      <c r="O37" s="5955"/>
      <c r="P37" s="5955"/>
      <c r="Q37" s="5951" t="s">
        <v>5844</v>
      </c>
      <c r="R37" s="5982"/>
      <c r="S37" s="5982"/>
      <c r="T37" s="6012"/>
      <c r="U37" s="5982"/>
      <c r="V37" s="5982"/>
      <c r="W37" s="5982"/>
      <c r="X37" s="5982"/>
      <c r="Y37" s="5982"/>
      <c r="Z37" s="5982"/>
      <c r="AA37" s="5982"/>
      <c r="AB37" s="6013">
        <f t="shared" si="28"/>
      </c>
      <c r="AC37" s="5972">
        <f t="shared" si="31"/>
      </c>
      <c r="AD37" s="5962">
        <f t="shared" si="35"/>
      </c>
      <c r="AE37" s="5973">
        <f t="shared" si="2"/>
      </c>
      <c r="AF37" s="6014">
        <f>VLOOKUP(C37,'Data Products'!$A:$J,10,0)</f>
      </c>
      <c r="AG37" s="6015">
        <f t="shared" si="5"/>
      </c>
      <c r="AH37" s="5965">
        <f t="shared" ref="AH37:AH56" si="12">IF(J37&lt;=90,F37,0)</f>
      </c>
      <c r="AI37" s="6019"/>
      <c r="AJ37" s="6017"/>
      <c r="AK37" s="5969"/>
      <c r="AL37" s="5968"/>
      <c r="AM37" s="5969"/>
      <c r="AN37" s="5969"/>
    </row>
    <row customHeight="true" hidden="true" ht="18" r="38">
      <c r="A38" s="6004">
        <v>3</v>
      </c>
      <c r="B38" s="5951" t="s">
        <v>5800</v>
      </c>
      <c r="C38" s="6004" t="s">
        <v>5845</v>
      </c>
      <c r="D38" s="6018"/>
      <c r="E38" s="5977"/>
      <c r="F38" s="5955">
        <v>0</v>
      </c>
      <c r="G38" s="5971">
        <v>0</v>
      </c>
      <c r="H38" s="6007"/>
      <c r="I38" s="6008">
        <f>VLOOKUP(C38,'Data Products'!$A:$J,2,0)</f>
      </c>
      <c r="J38" s="6009">
        <f t="shared" si="9"/>
      </c>
      <c r="K38" s="6010">
        <v>45842</v>
      </c>
      <c r="L38" s="5959">
        <f t="shared" si="20"/>
      </c>
      <c r="M38" s="5955">
        <v>0</v>
      </c>
      <c r="N38" s="5955">
        <v>0</v>
      </c>
      <c r="O38" s="6020"/>
      <c r="P38" s="6020"/>
      <c r="Q38" s="5951" t="s">
        <v>5844</v>
      </c>
      <c r="R38" s="5982"/>
      <c r="S38" s="5982"/>
      <c r="T38" s="6012"/>
      <c r="U38" s="5982"/>
      <c r="V38" s="5982"/>
      <c r="W38" s="5982"/>
      <c r="X38" s="5982"/>
      <c r="Y38" s="5982"/>
      <c r="Z38" s="5982"/>
      <c r="AA38" s="5982"/>
      <c r="AB38" s="6013">
        <f t="shared" si="28"/>
      </c>
      <c r="AC38" s="5972">
        <f t="shared" si="31"/>
      </c>
      <c r="AD38" s="5962">
        <f t="shared" si="35"/>
      </c>
      <c r="AE38" s="5973">
        <f t="shared" si="2"/>
      </c>
      <c r="AF38" s="6014">
        <f>VLOOKUP(C38,'Data Products'!$A:$J,10,0)</f>
      </c>
      <c r="AG38" s="6015">
        <f t="shared" si="5"/>
      </c>
      <c r="AH38" s="5965">
        <f t="shared" si="12"/>
      </c>
      <c r="AI38" s="6019"/>
      <c r="AJ38" s="6017"/>
      <c r="AK38" s="5969"/>
      <c r="AL38" s="5968"/>
      <c r="AM38" s="5969"/>
      <c r="AN38" s="5969"/>
    </row>
    <row customHeight="true" hidden="true" ht="18" r="39">
      <c r="A39" s="6004">
        <v>4</v>
      </c>
      <c r="B39" s="5951" t="s">
        <v>5800</v>
      </c>
      <c r="C39" s="6004" t="s">
        <v>5846</v>
      </c>
      <c r="D39" s="6018"/>
      <c r="E39" s="5977"/>
      <c r="F39" s="5955">
        <v>0</v>
      </c>
      <c r="G39" s="5971">
        <v>0</v>
      </c>
      <c r="H39" s="6007"/>
      <c r="I39" s="6008">
        <f>VLOOKUP(C39,'Data Products'!$A:$J,2,0)</f>
      </c>
      <c r="J39" s="6009">
        <f t="shared" si="9"/>
      </c>
      <c r="K39" s="6010">
        <v>45843</v>
      </c>
      <c r="L39" s="5959">
        <f t="shared" si="20"/>
      </c>
      <c r="M39" s="5955">
        <v>0</v>
      </c>
      <c r="N39" s="5955">
        <v>0</v>
      </c>
      <c r="O39" s="5955"/>
      <c r="P39" s="5955"/>
      <c r="Q39" s="5951" t="s">
        <v>5844</v>
      </c>
      <c r="R39" s="5982"/>
      <c r="S39" s="5982"/>
      <c r="T39" s="6021"/>
      <c r="U39" s="5982"/>
      <c r="V39" s="5982"/>
      <c r="W39" s="5982"/>
      <c r="X39" s="5982"/>
      <c r="Y39" s="5982"/>
      <c r="Z39" s="5982"/>
      <c r="AA39" s="5982"/>
      <c r="AB39" s="6013">
        <f t="shared" si="28"/>
      </c>
      <c r="AC39" s="5972">
        <f t="shared" si="31"/>
      </c>
      <c r="AD39" s="5962">
        <f t="shared" si="35"/>
      </c>
      <c r="AE39" s="5973">
        <f t="shared" si="2"/>
      </c>
      <c r="AF39" s="6014">
        <f>VLOOKUP(C39,'Data Products'!$A:$J,10,0)</f>
      </c>
      <c r="AG39" s="6015">
        <f t="shared" si="5"/>
      </c>
      <c r="AH39" s="5965">
        <f t="shared" si="12"/>
      </c>
      <c r="AI39" s="6019"/>
      <c r="AJ39" s="6022"/>
      <c r="AK39" s="5969"/>
      <c r="AL39" s="5968"/>
      <c r="AM39" s="5969"/>
      <c r="AN39" s="5969"/>
    </row>
    <row customHeight="true" hidden="true" ht="18" r="40">
      <c r="A40" s="6004">
        <v>5</v>
      </c>
      <c r="B40" s="5951" t="s">
        <v>5847</v>
      </c>
      <c r="C40" s="6004" t="s">
        <v>5848</v>
      </c>
      <c r="D40" s="6018"/>
      <c r="E40" s="5977"/>
      <c r="F40" s="5955">
        <v>0</v>
      </c>
      <c r="G40" s="5971">
        <v>0</v>
      </c>
      <c r="H40" s="6007"/>
      <c r="I40" s="6008">
        <f>VLOOKUP(C40,'Data Products'!$A:$J,2,0)</f>
      </c>
      <c r="J40" s="6009">
        <f t="shared" si="9"/>
      </c>
      <c r="K40" s="6010">
        <v>45844</v>
      </c>
      <c r="L40" s="5959">
        <f t="shared" si="20"/>
      </c>
      <c r="M40" s="5955">
        <v>0</v>
      </c>
      <c r="N40" s="5955">
        <v>0</v>
      </c>
      <c r="O40" s="5955"/>
      <c r="P40" s="5955"/>
      <c r="Q40" s="6023" t="s">
        <v>5849</v>
      </c>
      <c r="R40" s="5982"/>
      <c r="S40" s="5982"/>
      <c r="T40" s="6012"/>
      <c r="U40" s="5982"/>
      <c r="V40" s="5982"/>
      <c r="W40" s="5982"/>
      <c r="X40" s="5982"/>
      <c r="Y40" s="5982"/>
      <c r="Z40" s="5982"/>
      <c r="AA40" s="5982"/>
      <c r="AB40" s="6013">
        <f t="shared" si="28"/>
      </c>
      <c r="AC40" s="5972">
        <f t="shared" si="31"/>
      </c>
      <c r="AD40" s="5962">
        <f t="shared" si="35"/>
      </c>
      <c r="AE40" s="5973">
        <f t="shared" si="2"/>
      </c>
      <c r="AF40" s="6014">
        <f>VLOOKUP(C40,'Data Products'!$A:$J,10,0)</f>
      </c>
      <c r="AG40" s="6015">
        <f t="shared" si="5"/>
      </c>
      <c r="AH40" s="5965">
        <f t="shared" si="12"/>
      </c>
      <c r="AI40" s="6019"/>
      <c r="AJ40" s="6022"/>
      <c r="AK40" s="5969">
        <v>200</v>
      </c>
      <c r="AL40" s="5968"/>
      <c r="AM40" s="5969"/>
      <c r="AN40" s="5969"/>
    </row>
    <row customHeight="true" hidden="true" ht="18" r="41">
      <c r="A41" s="6004">
        <v>6</v>
      </c>
      <c r="B41" s="5951" t="s">
        <v>5787</v>
      </c>
      <c r="C41" s="6004" t="s">
        <v>5850</v>
      </c>
      <c r="D41" s="6005" t="s">
        <v>5851</v>
      </c>
      <c r="E41" s="6006"/>
      <c r="F41" s="5955">
        <v>0</v>
      </c>
      <c r="G41" s="5971">
        <v>0</v>
      </c>
      <c r="H41" s="6007"/>
      <c r="I41" s="6008">
        <f>VLOOKUP(C41,'Data Products'!$A:$J,2,0)</f>
      </c>
      <c r="J41" s="6009">
        <f t="shared" si="9"/>
      </c>
      <c r="K41" s="6010">
        <v>45845</v>
      </c>
      <c r="L41" s="5959">
        <f t="shared" si="20"/>
      </c>
      <c r="M41" s="5955">
        <v>0</v>
      </c>
      <c r="N41" s="5955">
        <v>0</v>
      </c>
      <c r="O41" s="5955"/>
      <c r="P41" s="5955"/>
      <c r="Q41" s="5951" t="s">
        <v>5849</v>
      </c>
      <c r="R41" s="5982"/>
      <c r="S41" s="5982"/>
      <c r="T41" s="6012"/>
      <c r="U41" s="5982"/>
      <c r="V41" s="5982"/>
      <c r="W41" s="5982"/>
      <c r="X41" s="5982"/>
      <c r="Y41" s="5982"/>
      <c r="Z41" s="5982"/>
      <c r="AA41" s="5982"/>
      <c r="AB41" s="6013">
        <f t="shared" si="28"/>
      </c>
      <c r="AC41" s="5975">
        <f t="shared" si="31"/>
      </c>
      <c r="AD41" s="5962">
        <f t="shared" si="35"/>
      </c>
      <c r="AE41" s="5976">
        <f t="shared" si="2"/>
      </c>
      <c r="AF41" s="6014">
        <f>VLOOKUP(C41,'Data Products'!$A:$J,10,0)</f>
      </c>
      <c r="AG41" s="6015">
        <f t="shared" si="5"/>
      </c>
      <c r="AH41" s="5965">
        <f t="shared" si="12"/>
      </c>
      <c r="AI41" s="6019"/>
      <c r="AJ41" s="6022"/>
      <c r="AK41" s="5969"/>
      <c r="AL41" s="5968"/>
      <c r="AM41" s="5969"/>
      <c r="AN41" s="5969"/>
    </row>
    <row customHeight="true" hidden="true" ht="18" r="42">
      <c r="A42" s="6004">
        <v>7</v>
      </c>
      <c r="B42" s="5951" t="s">
        <v>5787</v>
      </c>
      <c r="C42" s="5980" t="s">
        <v>5852</v>
      </c>
      <c r="D42" s="6005" t="s">
        <v>5852</v>
      </c>
      <c r="E42" s="6006"/>
      <c r="F42" s="5974">
        <v>0</v>
      </c>
      <c r="G42" s="6024">
        <v>0</v>
      </c>
      <c r="H42" s="6007"/>
      <c r="I42" s="6008">
        <f>VLOOKUP(C42,'Data Products'!$A:$J,2,0)</f>
      </c>
      <c r="J42" s="6009">
        <f t="shared" si="9"/>
      </c>
      <c r="K42" s="6010">
        <v>45846</v>
      </c>
      <c r="L42" s="5959">
        <f t="shared" si="20"/>
      </c>
      <c r="M42" s="5955">
        <v>0</v>
      </c>
      <c r="N42" s="5955">
        <v>28</v>
      </c>
      <c r="O42" s="5955"/>
      <c r="P42" s="5955"/>
      <c r="Q42" s="6025" t="s">
        <v>5849</v>
      </c>
      <c r="R42" s="5982"/>
      <c r="S42" s="5982"/>
      <c r="T42" s="6012"/>
      <c r="U42" s="5982"/>
      <c r="V42" s="5982"/>
      <c r="W42" s="5982"/>
      <c r="X42" s="5982"/>
      <c r="Y42" s="5982"/>
      <c r="Z42" s="5982"/>
      <c r="AA42" s="5982"/>
      <c r="AB42" s="6013">
        <f t="shared" si="28"/>
      </c>
      <c r="AC42" s="6026">
        <f t="shared" si="31"/>
      </c>
      <c r="AD42" s="5962">
        <f t="shared" si="35"/>
      </c>
      <c r="AE42" s="6027">
        <f t="shared" si="2"/>
      </c>
      <c r="AF42" s="6014">
        <f>VLOOKUP(C42,'Data Products'!$A:$J,10,0)</f>
      </c>
      <c r="AG42" s="6015">
        <f t="shared" si="5"/>
      </c>
      <c r="AH42" s="5965">
        <f t="shared" si="12"/>
      </c>
      <c r="AI42" s="6019"/>
      <c r="AJ42" s="6022"/>
      <c r="AK42" s="5969"/>
      <c r="AL42" s="5968"/>
      <c r="AM42" s="5969"/>
      <c r="AN42" s="5969"/>
    </row>
    <row customHeight="true" hidden="true" ht="18" r="43">
      <c r="A43" s="6004">
        <v>8</v>
      </c>
      <c r="B43" s="5951" t="s">
        <v>5787</v>
      </c>
      <c r="C43" s="6004" t="s">
        <v>5853</v>
      </c>
      <c r="D43" s="6018"/>
      <c r="E43" s="5977"/>
      <c r="F43" s="5955">
        <v>0</v>
      </c>
      <c r="G43" s="5971">
        <v>0</v>
      </c>
      <c r="H43" s="6007"/>
      <c r="I43" s="6008">
        <f>VLOOKUP(C43,'Data Products'!$A:$J,2,0)</f>
      </c>
      <c r="J43" s="6009">
        <f t="shared" si="9"/>
      </c>
      <c r="K43" s="6010">
        <v>45847</v>
      </c>
      <c r="L43" s="5959">
        <f t="shared" si="20"/>
      </c>
      <c r="M43" s="5955">
        <v>0</v>
      </c>
      <c r="N43" s="5955">
        <v>0</v>
      </c>
      <c r="O43" s="5955"/>
      <c r="P43" s="5955"/>
      <c r="Q43" s="5951" t="s">
        <v>5849</v>
      </c>
      <c r="R43" s="5982"/>
      <c r="S43" s="5982"/>
      <c r="T43" s="6012"/>
      <c r="U43" s="5982"/>
      <c r="V43" s="5982"/>
      <c r="W43" s="5982"/>
      <c r="X43" s="5982"/>
      <c r="Y43" s="5982"/>
      <c r="Z43" s="5982"/>
      <c r="AA43" s="5982"/>
      <c r="AB43" s="6013">
        <f t="shared" si="28"/>
      </c>
      <c r="AC43" s="5972">
        <f t="shared" si="31"/>
      </c>
      <c r="AD43" s="5962">
        <f t="shared" si="35"/>
      </c>
      <c r="AE43" s="5973">
        <f t="shared" si="2"/>
      </c>
      <c r="AF43" s="6014">
        <f>VLOOKUP(C43,'Data Products'!$A:$J,10,0)</f>
      </c>
      <c r="AG43" s="6015">
        <f t="shared" si="5"/>
      </c>
      <c r="AH43" s="5965">
        <f t="shared" si="12"/>
      </c>
      <c r="AI43" s="6019"/>
      <c r="AJ43" s="6022"/>
      <c r="AK43" s="5969"/>
      <c r="AL43" s="5968"/>
      <c r="AM43" s="5969"/>
      <c r="AN43" s="5969"/>
    </row>
    <row customHeight="true" hidden="true" ht="18" r="44">
      <c r="A44" s="6004">
        <v>9</v>
      </c>
      <c r="B44" s="5951" t="s">
        <v>5787</v>
      </c>
      <c r="C44" s="6004" t="s">
        <v>5854</v>
      </c>
      <c r="D44" s="6018"/>
      <c r="E44" s="5977"/>
      <c r="F44" s="5955">
        <v>0</v>
      </c>
      <c r="G44" s="5971">
        <v>0</v>
      </c>
      <c r="H44" s="6007"/>
      <c r="I44" s="6008">
        <f>VLOOKUP(C44,'Data Products'!$A:$J,2,0)</f>
      </c>
      <c r="J44" s="6009">
        <f t="shared" si="9"/>
      </c>
      <c r="K44" s="6010">
        <v>45848</v>
      </c>
      <c r="L44" s="5959">
        <f t="shared" si="20"/>
      </c>
      <c r="M44" s="5955">
        <v>0</v>
      </c>
      <c r="N44" s="5955">
        <v>0</v>
      </c>
      <c r="O44" s="5955"/>
      <c r="P44" s="5955"/>
      <c r="Q44" s="5951" t="s">
        <v>5849</v>
      </c>
      <c r="R44" s="5982"/>
      <c r="S44" s="5982"/>
      <c r="T44" s="6012"/>
      <c r="U44" s="5982"/>
      <c r="V44" s="5982"/>
      <c r="W44" s="5982"/>
      <c r="X44" s="5982"/>
      <c r="Y44" s="5982"/>
      <c r="Z44" s="5982"/>
      <c r="AA44" s="5982"/>
      <c r="AB44" s="6013">
        <f t="shared" si="28"/>
      </c>
      <c r="AC44" s="5975">
        <f t="shared" si="31"/>
      </c>
      <c r="AD44" s="5962">
        <f t="shared" si="35"/>
      </c>
      <c r="AE44" s="5976">
        <f t="shared" si="2"/>
      </c>
      <c r="AF44" s="6014">
        <f>VLOOKUP(C44,'Data Products'!$A:$J,10,0)</f>
      </c>
      <c r="AG44" s="6015">
        <f t="shared" si="5"/>
      </c>
      <c r="AH44" s="5965">
        <f t="shared" si="12"/>
      </c>
      <c r="AI44" s="6019"/>
      <c r="AJ44" s="6022"/>
      <c r="AK44" s="5969"/>
      <c r="AL44" s="5968"/>
      <c r="AM44" s="5969"/>
      <c r="AN44" s="5969"/>
    </row>
    <row customHeight="true" hidden="true" ht="18" r="45">
      <c r="A45" s="6004">
        <v>10</v>
      </c>
      <c r="B45" s="5951" t="s">
        <v>5787</v>
      </c>
      <c r="C45" s="6004" t="s">
        <v>5855</v>
      </c>
      <c r="D45" s="6018"/>
      <c r="E45" s="5977"/>
      <c r="F45" s="5955">
        <v>0</v>
      </c>
      <c r="G45" s="5971">
        <v>0</v>
      </c>
      <c r="H45" s="6007"/>
      <c r="I45" s="6008">
        <f>VLOOKUP(C45,'Data Products'!$A:$J,2,0)</f>
      </c>
      <c r="J45" s="6009">
        <f t="shared" si="9"/>
      </c>
      <c r="K45" s="6010">
        <v>45849</v>
      </c>
      <c r="L45" s="5959">
        <f t="shared" si="20"/>
      </c>
      <c r="M45" s="5955">
        <v>0</v>
      </c>
      <c r="N45" s="5955">
        <v>0</v>
      </c>
      <c r="O45" s="5955"/>
      <c r="P45" s="5955"/>
      <c r="Q45" s="5951" t="s">
        <v>5849</v>
      </c>
      <c r="R45" s="5982"/>
      <c r="S45" s="5982"/>
      <c r="T45" s="6012"/>
      <c r="U45" s="5982"/>
      <c r="V45" s="5982"/>
      <c r="W45" s="5982"/>
      <c r="X45" s="5982"/>
      <c r="Y45" s="5982"/>
      <c r="Z45" s="5982"/>
      <c r="AA45" s="5982"/>
      <c r="AB45" s="6013">
        <f t="shared" si="28"/>
      </c>
      <c r="AC45" s="5972">
        <f t="shared" si="31"/>
      </c>
      <c r="AD45" s="5962">
        <f t="shared" si="35"/>
      </c>
      <c r="AE45" s="5973">
        <f t="shared" si="2"/>
      </c>
      <c r="AF45" s="6014">
        <f>VLOOKUP(C45,'Data Products'!$A:$J,10,0)</f>
      </c>
      <c r="AG45" s="6015">
        <f t="shared" si="5"/>
      </c>
      <c r="AH45" s="5965">
        <f t="shared" si="12"/>
      </c>
      <c r="AI45" s="6019"/>
      <c r="AJ45" s="6022"/>
      <c r="AK45" s="5969">
        <v>150</v>
      </c>
      <c r="AL45" s="5968"/>
      <c r="AM45" s="5969"/>
      <c r="AN45" s="5969"/>
    </row>
    <row customHeight="true" hidden="true" ht="18" r="46">
      <c r="A46" s="6004">
        <v>11</v>
      </c>
      <c r="B46" s="5951" t="s">
        <v>5800</v>
      </c>
      <c r="C46" s="6004" t="s">
        <v>5856</v>
      </c>
      <c r="D46" s="6018"/>
      <c r="E46" s="5977"/>
      <c r="F46" s="5955">
        <v>0</v>
      </c>
      <c r="G46" s="5971">
        <v>0</v>
      </c>
      <c r="H46" s="6007"/>
      <c r="I46" s="6008">
        <f>VLOOKUP(C46,'Data Products'!$A:$J,2,0)</f>
      </c>
      <c r="J46" s="6009">
        <f t="shared" si="9"/>
      </c>
      <c r="K46" s="6010">
        <v>45850</v>
      </c>
      <c r="L46" s="5959">
        <f t="shared" si="20"/>
      </c>
      <c r="M46" s="5955">
        <v>0</v>
      </c>
      <c r="N46" s="5955">
        <v>0</v>
      </c>
      <c r="O46" s="5955"/>
      <c r="P46" s="5955"/>
      <c r="Q46" s="5951" t="s">
        <v>5849</v>
      </c>
      <c r="R46" s="5982"/>
      <c r="S46" s="5982"/>
      <c r="T46" s="6012"/>
      <c r="U46" s="5982"/>
      <c r="V46" s="5982"/>
      <c r="W46" s="5982"/>
      <c r="X46" s="5982"/>
      <c r="Y46" s="5982"/>
      <c r="Z46" s="5982"/>
      <c r="AA46" s="5982"/>
      <c r="AB46" s="6013">
        <f t="shared" si="28"/>
      </c>
      <c r="AC46" s="6026">
        <f t="shared" si="31"/>
      </c>
      <c r="AD46" s="5962">
        <f t="shared" si="35"/>
      </c>
      <c r="AE46" s="6027">
        <f t="shared" si="2"/>
      </c>
      <c r="AF46" s="6014">
        <f>VLOOKUP(C46,'Data Products'!$A:$J,10,0)</f>
      </c>
      <c r="AG46" s="6015">
        <f t="shared" si="5"/>
      </c>
      <c r="AH46" s="5965">
        <f t="shared" si="12"/>
      </c>
      <c r="AI46" s="6019"/>
      <c r="AJ46" s="6022"/>
      <c r="AK46" s="5969"/>
      <c r="AL46" s="5968"/>
      <c r="AM46" s="5969"/>
      <c r="AN46" s="5969"/>
    </row>
    <row customHeight="true" hidden="true" ht="18" r="47">
      <c r="A47" s="6004">
        <v>12</v>
      </c>
      <c r="B47" s="5951" t="s">
        <v>5787</v>
      </c>
      <c r="C47" s="6004" t="s">
        <v>5857</v>
      </c>
      <c r="D47" s="6005" t="s">
        <v>5858</v>
      </c>
      <c r="E47" s="6006"/>
      <c r="F47" s="5955">
        <v>0</v>
      </c>
      <c r="G47" s="5971">
        <v>0</v>
      </c>
      <c r="H47" s="6007"/>
      <c r="I47" s="6008">
        <f>VLOOKUP(C47,'Data Products'!$A:$J,2,0)</f>
      </c>
      <c r="J47" s="6009">
        <f t="shared" si="9"/>
      </c>
      <c r="K47" s="6010">
        <v>45851</v>
      </c>
      <c r="L47" s="5959">
        <f t="shared" si="20"/>
      </c>
      <c r="M47" s="5955">
        <v>3</v>
      </c>
      <c r="N47" s="5955">
        <v>71</v>
      </c>
      <c r="O47" s="5955"/>
      <c r="P47" s="5955"/>
      <c r="Q47" s="5951" t="s">
        <v>5849</v>
      </c>
      <c r="R47" s="5982"/>
      <c r="S47" s="5982"/>
      <c r="T47" s="6012"/>
      <c r="U47" s="5982"/>
      <c r="V47" s="5982"/>
      <c r="W47" s="5982"/>
      <c r="X47" s="5982"/>
      <c r="Y47" s="5982"/>
      <c r="Z47" s="5982"/>
      <c r="AA47" s="5982"/>
      <c r="AB47" s="6013">
        <f t="shared" si="28"/>
      </c>
      <c r="AC47" s="6026">
        <f t="shared" si="31"/>
      </c>
      <c r="AD47" s="5962">
        <f t="shared" si="35"/>
      </c>
      <c r="AE47" s="6027">
        <f t="shared" si="2"/>
      </c>
      <c r="AF47" s="6014">
        <f>VLOOKUP(C47,'Data Products'!$A:$J,10,0)</f>
      </c>
      <c r="AG47" s="6015">
        <f t="shared" si="5"/>
      </c>
      <c r="AH47" s="5965">
        <f t="shared" si="12"/>
      </c>
      <c r="AI47" s="6019"/>
      <c r="AJ47" s="6022"/>
      <c r="AK47" s="5969"/>
      <c r="AL47" s="5968"/>
      <c r="AM47" s="5969"/>
      <c r="AN47" s="5969"/>
    </row>
    <row customHeight="true" hidden="true" ht="18" r="48">
      <c r="A48" s="6004">
        <v>13</v>
      </c>
      <c r="B48" s="5951" t="s">
        <v>5787</v>
      </c>
      <c r="C48" s="6004" t="s">
        <v>5859</v>
      </c>
      <c r="D48" s="6018"/>
      <c r="E48" s="5977"/>
      <c r="F48" s="5955">
        <v>0</v>
      </c>
      <c r="G48" s="5971">
        <v>0</v>
      </c>
      <c r="H48" s="6007"/>
      <c r="I48" s="6008">
        <f>VLOOKUP(C48,'Data Products'!$A:$J,2,0)</f>
      </c>
      <c r="J48" s="6009">
        <f t="shared" si="9"/>
      </c>
      <c r="K48" s="6010">
        <v>45852</v>
      </c>
      <c r="L48" s="5959">
        <f t="shared" si="20"/>
      </c>
      <c r="M48" s="5955">
        <v>0</v>
      </c>
      <c r="N48" s="5955">
        <v>0</v>
      </c>
      <c r="O48" s="5955"/>
      <c r="P48" s="5955"/>
      <c r="Q48" s="5951" t="s">
        <v>5849</v>
      </c>
      <c r="R48" s="5982"/>
      <c r="S48" s="5982"/>
      <c r="T48" s="6012"/>
      <c r="U48" s="5982"/>
      <c r="V48" s="5982"/>
      <c r="W48" s="5982"/>
      <c r="X48" s="5982"/>
      <c r="Y48" s="5982"/>
      <c r="Z48" s="5982"/>
      <c r="AA48" s="5982"/>
      <c r="AB48" s="6013">
        <f t="shared" si="28"/>
      </c>
      <c r="AC48" s="5972">
        <f t="shared" si="31"/>
      </c>
      <c r="AD48" s="5962">
        <f t="shared" si="35"/>
      </c>
      <c r="AE48" s="5973">
        <f t="shared" si="2"/>
      </c>
      <c r="AF48" s="6014">
        <f>VLOOKUP(C48,'Data Products'!$A:$J,10,0)</f>
      </c>
      <c r="AG48" s="6015">
        <f t="shared" si="5"/>
      </c>
      <c r="AH48" s="5965">
        <f t="shared" si="12"/>
      </c>
      <c r="AI48" s="6019"/>
      <c r="AJ48" s="6022"/>
      <c r="AK48" s="5969"/>
      <c r="AL48" s="5968"/>
      <c r="AM48" s="5969"/>
      <c r="AN48" s="5969"/>
    </row>
    <row customHeight="true" hidden="true" ht="18" r="49">
      <c r="A49" s="6004">
        <v>14</v>
      </c>
      <c r="B49" s="5951" t="s">
        <v>5800</v>
      </c>
      <c r="C49" s="6004" t="s">
        <v>5860</v>
      </c>
      <c r="D49" s="6005" t="s">
        <v>5861</v>
      </c>
      <c r="E49" s="6006"/>
      <c r="F49" s="5955">
        <v>0</v>
      </c>
      <c r="G49" s="5971">
        <v>0</v>
      </c>
      <c r="H49" s="6007"/>
      <c r="I49" s="6008">
        <f>VLOOKUP(C49,'Data Products'!$A:$J,2,0)</f>
      </c>
      <c r="J49" s="6009">
        <f t="shared" si="9"/>
      </c>
      <c r="K49" s="6010">
        <v>45853</v>
      </c>
      <c r="L49" s="5959">
        <f t="shared" si="20"/>
      </c>
      <c r="M49" s="5955">
        <v>0</v>
      </c>
      <c r="N49" s="5955">
        <v>11</v>
      </c>
      <c r="O49" s="5955"/>
      <c r="P49" s="5955"/>
      <c r="Q49" s="5951" t="s">
        <v>5849</v>
      </c>
      <c r="R49" s="5982"/>
      <c r="S49" s="5982"/>
      <c r="T49" s="6012"/>
      <c r="U49" s="5982"/>
      <c r="V49" s="5982"/>
      <c r="W49" s="5982"/>
      <c r="X49" s="5982"/>
      <c r="Y49" s="5982"/>
      <c r="Z49" s="5982"/>
      <c r="AA49" s="5982"/>
      <c r="AB49" s="6013">
        <f t="shared" si="28"/>
      </c>
      <c r="AC49" s="6026">
        <f t="shared" si="31"/>
      </c>
      <c r="AD49" s="5962">
        <f t="shared" si="35"/>
      </c>
      <c r="AE49" s="6027">
        <f t="shared" si="2"/>
      </c>
      <c r="AF49" s="6014">
        <f>VLOOKUP(C49,'Data Products'!$A:$J,10,0)</f>
      </c>
      <c r="AG49" s="6015">
        <f t="shared" si="5"/>
      </c>
      <c r="AH49" s="5965">
        <f t="shared" si="12"/>
      </c>
      <c r="AI49" s="6019"/>
      <c r="AJ49" s="6022"/>
      <c r="AK49" s="5969"/>
      <c r="AL49" s="5968"/>
      <c r="AM49" s="5969"/>
      <c r="AN49" s="5969"/>
    </row>
    <row customHeight="true" hidden="true" ht="18" r="50">
      <c r="A50" s="6004">
        <v>15</v>
      </c>
      <c r="B50" s="5951" t="s">
        <v>5800</v>
      </c>
      <c r="C50" s="6004" t="s">
        <v>5862</v>
      </c>
      <c r="D50" s="6018"/>
      <c r="E50" s="5977"/>
      <c r="F50" s="5955">
        <v>0</v>
      </c>
      <c r="G50" s="5971">
        <v>0</v>
      </c>
      <c r="H50" s="6007"/>
      <c r="I50" s="6008">
        <f>VLOOKUP(C50,'Data Products'!$A:$J,2,0)</f>
      </c>
      <c r="J50" s="6009">
        <f t="shared" si="9"/>
      </c>
      <c r="K50" s="6010">
        <v>45854</v>
      </c>
      <c r="L50" s="5959">
        <f t="shared" si="20"/>
      </c>
      <c r="M50" s="5955">
        <v>0</v>
      </c>
      <c r="N50" s="5955">
        <v>0</v>
      </c>
      <c r="O50" s="5955"/>
      <c r="P50" s="5955"/>
      <c r="Q50" s="5951" t="s">
        <v>5849</v>
      </c>
      <c r="R50" s="5982"/>
      <c r="S50" s="5982"/>
      <c r="T50" s="6012"/>
      <c r="U50" s="5982"/>
      <c r="V50" s="5982"/>
      <c r="W50" s="5982"/>
      <c r="X50" s="5982"/>
      <c r="Y50" s="5982"/>
      <c r="Z50" s="5982"/>
      <c r="AA50" s="5982"/>
      <c r="AB50" s="6013">
        <f t="shared" si="28"/>
      </c>
      <c r="AC50" s="6026">
        <f t="shared" si="31"/>
      </c>
      <c r="AD50" s="5962">
        <f t="shared" si="35"/>
      </c>
      <c r="AE50" s="6027">
        <f t="shared" si="2"/>
      </c>
      <c r="AF50" s="6014">
        <f>VLOOKUP(C50,'Data Products'!$A:$J,10,0)</f>
      </c>
      <c r="AG50" s="6015">
        <f t="shared" si="5"/>
      </c>
      <c r="AH50" s="5965">
        <f t="shared" si="12"/>
      </c>
      <c r="AI50" s="6019"/>
      <c r="AJ50" s="6022"/>
      <c r="AK50" s="5969">
        <v>340</v>
      </c>
      <c r="AL50" s="5968"/>
      <c r="AM50" s="5969"/>
      <c r="AN50" s="5969"/>
    </row>
    <row customHeight="true" hidden="true" ht="18" r="51">
      <c r="A51" s="6004">
        <v>16</v>
      </c>
      <c r="B51" s="5951" t="s">
        <v>5800</v>
      </c>
      <c r="C51" s="6004" t="s">
        <v>5863</v>
      </c>
      <c r="D51" s="6018"/>
      <c r="E51" s="5977"/>
      <c r="F51" s="5955">
        <v>0</v>
      </c>
      <c r="G51" s="5971">
        <v>0</v>
      </c>
      <c r="H51" s="6007"/>
      <c r="I51" s="6008">
        <f>VLOOKUP(C51,'Data Products'!$A:$J,2,0)</f>
      </c>
      <c r="J51" s="6009">
        <f t="shared" si="9"/>
      </c>
      <c r="K51" s="6010">
        <v>45855</v>
      </c>
      <c r="L51" s="5959">
        <f t="shared" si="20"/>
      </c>
      <c r="M51" s="5955">
        <v>0</v>
      </c>
      <c r="N51" s="5955">
        <v>0</v>
      </c>
      <c r="O51" s="5955"/>
      <c r="P51" s="5955"/>
      <c r="Q51" s="5951" t="s">
        <v>5864</v>
      </c>
      <c r="R51" s="5982"/>
      <c r="S51" s="5982"/>
      <c r="T51" s="6012"/>
      <c r="U51" s="5982"/>
      <c r="V51" s="5982"/>
      <c r="W51" s="5982"/>
      <c r="X51" s="5982"/>
      <c r="Y51" s="5982"/>
      <c r="Z51" s="5982"/>
      <c r="AA51" s="5982"/>
      <c r="AB51" s="6013">
        <f t="shared" si="28"/>
      </c>
      <c r="AC51" s="5972">
        <f t="shared" si="31"/>
      </c>
      <c r="AD51" s="5962">
        <f t="shared" si="35"/>
      </c>
      <c r="AE51" s="5973">
        <f t="shared" si="2"/>
      </c>
      <c r="AF51" s="6014">
        <f>VLOOKUP(C51,'Data Products'!$A:$J,10,0)</f>
      </c>
      <c r="AG51" s="6015">
        <f t="shared" si="5"/>
      </c>
      <c r="AH51" s="5965">
        <f t="shared" si="12"/>
      </c>
      <c r="AI51" s="6019"/>
      <c r="AJ51" s="6022"/>
      <c r="AK51" s="5969"/>
      <c r="AL51" s="5968"/>
      <c r="AM51" s="5969"/>
      <c r="AN51" s="5969"/>
    </row>
    <row customHeight="true" hidden="true" ht="18" r="52">
      <c r="A52" s="6004">
        <v>17</v>
      </c>
      <c r="B52" s="5951" t="s">
        <v>5800</v>
      </c>
      <c r="C52" s="6004" t="s">
        <v>5865</v>
      </c>
      <c r="D52" s="6018"/>
      <c r="E52" s="5977"/>
      <c r="F52" s="5955">
        <v>0</v>
      </c>
      <c r="G52" s="5971">
        <v>0</v>
      </c>
      <c r="H52" s="6007"/>
      <c r="I52" s="6008">
        <f>VLOOKUP(C52,'Data Products'!$A:$J,2,0)</f>
      </c>
      <c r="J52" s="6009">
        <f t="shared" si="9"/>
      </c>
      <c r="K52" s="6010">
        <v>45856</v>
      </c>
      <c r="L52" s="5959">
        <f t="shared" si="20"/>
      </c>
      <c r="M52" s="5955">
        <v>0</v>
      </c>
      <c r="N52" s="5955">
        <v>1</v>
      </c>
      <c r="O52" s="5955"/>
      <c r="P52" s="5955"/>
      <c r="Q52" s="5951" t="s">
        <v>5864</v>
      </c>
      <c r="R52" s="5982"/>
      <c r="S52" s="5982"/>
      <c r="T52" s="6012"/>
      <c r="U52" s="5982"/>
      <c r="V52" s="5982"/>
      <c r="W52" s="5982"/>
      <c r="X52" s="5982"/>
      <c r="Y52" s="5982"/>
      <c r="Z52" s="5982"/>
      <c r="AA52" s="5982"/>
      <c r="AB52" s="6013">
        <f t="shared" si="28"/>
      </c>
      <c r="AC52" s="5975">
        <f t="shared" si="31"/>
      </c>
      <c r="AD52" s="5962">
        <f t="shared" si="35"/>
      </c>
      <c r="AE52" s="5976">
        <f t="shared" si="2"/>
      </c>
      <c r="AF52" s="6014">
        <f>VLOOKUP(C52,'Data Products'!$A:$J,10,0)</f>
      </c>
      <c r="AG52" s="6015">
        <f t="shared" si="5"/>
      </c>
      <c r="AH52" s="5965">
        <f t="shared" si="12"/>
      </c>
      <c r="AI52" s="6019"/>
      <c r="AJ52" s="6022"/>
      <c r="AK52" s="5969">
        <v>3620</v>
      </c>
      <c r="AL52" s="5968"/>
      <c r="AM52" s="5969"/>
      <c r="AN52" s="5969"/>
    </row>
    <row customHeight="true" hidden="true" ht="18" r="53">
      <c r="A53" s="6004">
        <v>18</v>
      </c>
      <c r="B53" s="5951" t="s">
        <v>5800</v>
      </c>
      <c r="C53" s="6004" t="s">
        <v>5866</v>
      </c>
      <c r="D53" s="6018"/>
      <c r="E53" s="5977"/>
      <c r="F53" s="5955">
        <v>0</v>
      </c>
      <c r="G53" s="5971">
        <v>0</v>
      </c>
      <c r="H53" s="6007"/>
      <c r="I53" s="6008">
        <f>VLOOKUP(C53,'Data Products'!$A:$J,2,0)</f>
      </c>
      <c r="J53" s="6009">
        <f t="shared" si="9"/>
      </c>
      <c r="K53" s="6010">
        <v>45857</v>
      </c>
      <c r="L53" s="5959">
        <f t="shared" si="20"/>
      </c>
      <c r="M53" s="5955">
        <v>0</v>
      </c>
      <c r="N53" s="5955">
        <v>0</v>
      </c>
      <c r="O53" s="5955"/>
      <c r="P53" s="5955"/>
      <c r="Q53" s="5951" t="s">
        <v>5864</v>
      </c>
      <c r="R53" s="5982"/>
      <c r="S53" s="5982"/>
      <c r="T53" s="6012"/>
      <c r="U53" s="5982"/>
      <c r="V53" s="5982"/>
      <c r="W53" s="5982"/>
      <c r="X53" s="5982"/>
      <c r="Y53" s="5982"/>
      <c r="Z53" s="5982"/>
      <c r="AA53" s="5982"/>
      <c r="AB53" s="6013">
        <f t="shared" si="28"/>
      </c>
      <c r="AC53" s="5972">
        <f t="shared" si="31"/>
      </c>
      <c r="AD53" s="5962">
        <f t="shared" si="35"/>
      </c>
      <c r="AE53" s="5973">
        <f t="shared" si="2"/>
      </c>
      <c r="AF53" s="6014">
        <f>VLOOKUP(C53,'Data Products'!$A:$J,10,0)</f>
      </c>
      <c r="AG53" s="6015">
        <f t="shared" si="5"/>
      </c>
      <c r="AH53" s="5965">
        <f t="shared" si="12"/>
      </c>
      <c r="AI53" s="6019"/>
      <c r="AJ53" s="6022"/>
      <c r="AK53" s="5969"/>
      <c r="AL53" s="5968"/>
      <c r="AM53" s="5969"/>
      <c r="AN53" s="5969"/>
    </row>
    <row r="54">
      <c r="A54" s="6004">
        <v>19</v>
      </c>
      <c r="B54" s="5951" t="s">
        <v>5781</v>
      </c>
      <c r="C54" s="6004" t="s">
        <v>5867</v>
      </c>
      <c r="D54" s="6028" t="s">
        <v>5868</v>
      </c>
      <c r="E54" s="6028" t="s">
        <v>5868</v>
      </c>
      <c r="F54" s="5955">
        <v>3</v>
      </c>
      <c r="G54" s="5971">
        <v>3</v>
      </c>
      <c r="H54" s="6007"/>
      <c r="I54" s="6008">
        <f>VLOOKUP(C54,'Data Products'!$A:$J,2,0)</f>
      </c>
      <c r="J54" s="6009">
        <f t="shared" si="9"/>
      </c>
      <c r="K54" s="6010">
        <v>45858</v>
      </c>
      <c r="L54" s="5959">
        <f t="shared" si="20"/>
      </c>
      <c r="M54" s="5955">
        <v>0</v>
      </c>
      <c r="N54" s="5955">
        <v>90</v>
      </c>
      <c r="O54" s="5955"/>
      <c r="P54" s="5955"/>
      <c r="Q54" s="5951" t="s">
        <v>5869</v>
      </c>
      <c r="R54" s="5982"/>
      <c r="S54" s="5982"/>
      <c r="T54" s="6012"/>
      <c r="U54" s="5982"/>
      <c r="V54" s="5982"/>
      <c r="W54" s="5982"/>
      <c r="X54" s="5982"/>
      <c r="Y54" s="5982"/>
      <c r="Z54" s="5982"/>
      <c r="AA54" s="5982"/>
      <c r="AB54" s="6013">
        <f t="shared" si="28"/>
      </c>
      <c r="AC54" s="5975">
        <f t="shared" si="31"/>
      </c>
      <c r="AD54" s="5962">
        <f t="shared" si="35"/>
      </c>
      <c r="AE54" s="5976">
        <f t="shared" si="2"/>
      </c>
      <c r="AF54" s="6014">
        <f>VLOOKUP(C54,'Data Products'!$A:$J,10,0)</f>
      </c>
      <c r="AG54" s="6015">
        <f t="shared" si="5"/>
      </c>
      <c r="AH54" s="5965">
        <f t="shared" si="12"/>
      </c>
      <c r="AI54" s="6016" t="s">
        <v>5870</v>
      </c>
      <c r="AJ54" s="6022"/>
      <c r="AK54" s="5969"/>
      <c r="AL54" s="5968"/>
      <c r="AM54" s="5969"/>
      <c r="AN54" s="5969"/>
    </row>
    <row customHeight="true" hidden="true" ht="18" r="55">
      <c r="A55" s="6004">
        <v>20</v>
      </c>
      <c r="B55" s="5951" t="s">
        <v>5800</v>
      </c>
      <c r="C55" s="6004" t="s">
        <v>5871</v>
      </c>
      <c r="D55" s="6028" t="s">
        <v>5872</v>
      </c>
      <c r="E55" s="6028" t="s">
        <v>5872</v>
      </c>
      <c r="F55" s="5955">
        <v>0</v>
      </c>
      <c r="G55" s="5971">
        <v>0</v>
      </c>
      <c r="H55" s="6007"/>
      <c r="I55" s="6008">
        <f>VLOOKUP(C55,'Data Products'!$A:$J,2,0)</f>
      </c>
      <c r="J55" s="6009">
        <f t="shared" si="9"/>
      </c>
      <c r="K55" s="6010">
        <v>45859</v>
      </c>
      <c r="L55" s="5959">
        <f t="shared" si="20"/>
      </c>
      <c r="M55" s="5955">
        <v>0</v>
      </c>
      <c r="N55" s="5955">
        <v>150</v>
      </c>
      <c r="O55" s="5955"/>
      <c r="P55" s="5955"/>
      <c r="Q55" s="5951" t="s">
        <v>5869</v>
      </c>
      <c r="R55" s="5982"/>
      <c r="S55" s="5982"/>
      <c r="T55" s="6012"/>
      <c r="U55" s="5982"/>
      <c r="V55" s="5982"/>
      <c r="W55" s="5982"/>
      <c r="X55" s="5982"/>
      <c r="Y55" s="5982"/>
      <c r="Z55" s="5982"/>
      <c r="AA55" s="5982"/>
      <c r="AB55" s="6013">
        <f t="shared" si="28"/>
      </c>
      <c r="AC55" s="5975">
        <f t="shared" si="31"/>
      </c>
      <c r="AD55" s="5962">
        <f t="shared" si="35"/>
      </c>
      <c r="AE55" s="5976">
        <f t="shared" si="2"/>
      </c>
      <c r="AF55" s="6014">
        <f>VLOOKUP(C55,'Data Products'!$A:$J,10,0)</f>
      </c>
      <c r="AG55" s="6015">
        <f t="shared" si="5"/>
      </c>
      <c r="AH55" s="5965">
        <f t="shared" si="12"/>
      </c>
      <c r="AI55" s="6016" t="s">
        <v>5873</v>
      </c>
      <c r="AJ55" s="6022"/>
      <c r="AK55" s="5969"/>
      <c r="AL55" s="5968"/>
      <c r="AM55" s="5969"/>
      <c r="AN55" s="5969"/>
    </row>
    <row customHeight="true" hidden="true" ht="18" r="56">
      <c r="A56" s="6004">
        <v>21</v>
      </c>
      <c r="B56" s="5951" t="s">
        <v>5800</v>
      </c>
      <c r="C56" s="6004" t="s">
        <v>5874</v>
      </c>
      <c r="D56" s="6028" t="s">
        <v>5875</v>
      </c>
      <c r="E56" s="6028" t="s">
        <v>5875</v>
      </c>
      <c r="F56" s="5955">
        <v>0</v>
      </c>
      <c r="G56" s="5971">
        <v>0</v>
      </c>
      <c r="H56" s="6007"/>
      <c r="I56" s="6008">
        <f>VLOOKUP(C56,'Data Products'!$A:$J,2,0)</f>
      </c>
      <c r="J56" s="6009">
        <f t="shared" si="9"/>
      </c>
      <c r="K56" s="6010">
        <v>45860</v>
      </c>
      <c r="L56" s="5959">
        <f t="shared" si="20"/>
      </c>
      <c r="M56" s="5955">
        <v>0</v>
      </c>
      <c r="N56" s="5955">
        <v>1</v>
      </c>
      <c r="O56" s="5955"/>
      <c r="P56" s="5955"/>
      <c r="Q56" s="5951" t="s">
        <v>5876</v>
      </c>
      <c r="R56" s="5982"/>
      <c r="S56" s="5982"/>
      <c r="T56" s="6012"/>
      <c r="U56" s="5982"/>
      <c r="V56" s="5982"/>
      <c r="W56" s="5982"/>
      <c r="X56" s="5982"/>
      <c r="Y56" s="5982"/>
      <c r="Z56" s="5982"/>
      <c r="AA56" s="5982"/>
      <c r="AB56" s="6013">
        <f t="shared" si="28"/>
      </c>
      <c r="AC56" s="5975">
        <f t="shared" si="31"/>
      </c>
      <c r="AD56" s="5962">
        <f t="shared" si="35"/>
      </c>
      <c r="AE56" s="5976">
        <f t="shared" si="2"/>
      </c>
      <c r="AF56" s="6014">
        <f>VLOOKUP(C56,'Data Products'!$A:$J,10,0)</f>
      </c>
      <c r="AG56" s="6015">
        <f t="shared" si="5"/>
      </c>
      <c r="AH56" s="5965">
        <f t="shared" si="12"/>
      </c>
      <c r="AI56" s="6019"/>
      <c r="AJ56" s="6022"/>
      <c r="AK56" s="5969"/>
      <c r="AL56" s="5968"/>
      <c r="AM56" s="5969"/>
      <c r="AN56" s="5969"/>
    </row>
    <row customHeight="true" hidden="true" ht="18" r="57">
      <c r="A57" s="6004">
        <v>22</v>
      </c>
      <c r="B57" s="5951" t="s">
        <v>5787</v>
      </c>
      <c r="C57" s="6004" t="s">
        <v>5875</v>
      </c>
      <c r="D57" s="6028" t="s">
        <v>5875</v>
      </c>
      <c r="E57" s="6028" t="s">
        <v>5875</v>
      </c>
      <c r="F57" s="5974">
        <v>0</v>
      </c>
      <c r="G57" s="6024">
        <v>0</v>
      </c>
      <c r="H57" s="6007"/>
      <c r="I57" s="6008">
        <f>VLOOKUP(C57,'Data Products'!$A:$J,2,0)</f>
      </c>
      <c r="J57" s="6009">
        <f t="shared" si="9"/>
      </c>
      <c r="K57" s="6010">
        <v>45861</v>
      </c>
      <c r="L57" s="5959">
        <f t="shared" si="20"/>
      </c>
      <c r="M57" s="5955">
        <v>184</v>
      </c>
      <c r="N57" s="5974">
        <v>3435</v>
      </c>
      <c r="O57" s="5955"/>
      <c r="P57" s="5955"/>
      <c r="Q57" s="5951" t="s">
        <v>5877</v>
      </c>
      <c r="R57" s="5982"/>
      <c r="S57" s="5982"/>
      <c r="T57" s="6012"/>
      <c r="U57" s="5982"/>
      <c r="V57" s="5982"/>
      <c r="W57" s="5982"/>
      <c r="X57" s="5982"/>
      <c r="Y57" s="5982"/>
      <c r="Z57" s="5982"/>
      <c r="AA57" s="5982"/>
      <c r="AB57" s="6013">
        <f t="shared" si="28"/>
      </c>
      <c r="AC57" s="5975">
        <f t="shared" si="31"/>
      </c>
      <c r="AD57" s="5962">
        <f t="shared" si="35"/>
      </c>
      <c r="AE57" s="5976">
        <f t="shared" si="2"/>
      </c>
      <c r="AF57" s="6014">
        <f>VLOOKUP(C57,'Data Products'!$A:$J,10,0)</f>
      </c>
      <c r="AG57" s="6015">
        <f t="shared" si="5"/>
      </c>
      <c r="AH57" s="5965"/>
      <c r="AI57" s="6016" t="s">
        <v>5878</v>
      </c>
      <c r="AJ57" s="6022"/>
      <c r="AK57" s="5969"/>
      <c r="AL57" s="5968"/>
      <c r="AM57" s="5969"/>
      <c r="AN57" s="5969"/>
    </row>
    <row customHeight="true" hidden="true" ht="18" r="58">
      <c r="A58" s="6004">
        <v>23</v>
      </c>
      <c r="B58" s="5951" t="s">
        <v>5800</v>
      </c>
      <c r="C58" s="6004" t="s">
        <v>5879</v>
      </c>
      <c r="D58" s="6029"/>
      <c r="E58" s="6029"/>
      <c r="F58" s="5955">
        <v>0</v>
      </c>
      <c r="G58" s="5971">
        <v>0</v>
      </c>
      <c r="H58" s="6007"/>
      <c r="I58" s="6008">
        <f>VLOOKUP(C58,'Data Products'!$A:$J,2,0)</f>
      </c>
      <c r="J58" s="6009">
        <f t="shared" si="9"/>
      </c>
      <c r="K58" s="6010">
        <v>45862</v>
      </c>
      <c r="L58" s="5959">
        <f t="shared" si="20"/>
      </c>
      <c r="M58" s="5955">
        <v>0</v>
      </c>
      <c r="N58" s="5955">
        <v>0</v>
      </c>
      <c r="O58" s="5955"/>
      <c r="P58" s="5955"/>
      <c r="Q58" s="5951" t="s">
        <v>5880</v>
      </c>
      <c r="R58" s="5982"/>
      <c r="S58" s="5982"/>
      <c r="T58" s="6012"/>
      <c r="U58" s="5982"/>
      <c r="V58" s="5982"/>
      <c r="W58" s="5982"/>
      <c r="X58" s="5982"/>
      <c r="Y58" s="5982"/>
      <c r="Z58" s="5982"/>
      <c r="AA58" s="5982"/>
      <c r="AB58" s="6013">
        <f t="shared" si="28"/>
      </c>
      <c r="AC58" s="5975">
        <f t="shared" si="31"/>
      </c>
      <c r="AD58" s="5962">
        <f t="shared" si="35"/>
      </c>
      <c r="AE58" s="5976">
        <f t="shared" si="2"/>
      </c>
      <c r="AF58" s="6014">
        <f>VLOOKUP(C58,'Data Products'!$A:$J,10,0)</f>
      </c>
      <c r="AG58" s="6015">
        <f t="shared" si="5"/>
      </c>
      <c r="AH58" s="5965">
        <f t="shared" ref="AH58:AH73" si="13">IF(J58&lt;=90,F58,0)</f>
      </c>
      <c r="AI58" s="6019"/>
      <c r="AJ58" s="6022"/>
      <c r="AK58" s="5969"/>
      <c r="AL58" s="5968"/>
      <c r="AM58" s="5969"/>
      <c r="AN58" s="5969"/>
    </row>
    <row customHeight="true" hidden="true" ht="18" r="59">
      <c r="A59" s="6004">
        <v>24</v>
      </c>
      <c r="B59" s="5951" t="s">
        <v>5800</v>
      </c>
      <c r="C59" s="6004" t="s">
        <v>5881</v>
      </c>
      <c r="D59" s="6029"/>
      <c r="E59" s="6029"/>
      <c r="F59" s="5955">
        <v>0</v>
      </c>
      <c r="G59" s="5971">
        <v>0</v>
      </c>
      <c r="H59" s="6007"/>
      <c r="I59" s="6008">
        <f>VLOOKUP(C59,'Data Products'!$A:$J,2,0)</f>
      </c>
      <c r="J59" s="6009">
        <f t="shared" si="9"/>
      </c>
      <c r="K59" s="6010">
        <v>45863</v>
      </c>
      <c r="L59" s="5959">
        <f t="shared" si="20"/>
      </c>
      <c r="M59" s="5955">
        <v>0</v>
      </c>
      <c r="N59" s="5955">
        <v>0</v>
      </c>
      <c r="O59" s="5955"/>
      <c r="P59" s="5955"/>
      <c r="Q59" s="5951" t="s">
        <v>5841</v>
      </c>
      <c r="R59" s="5982"/>
      <c r="S59" s="5982"/>
      <c r="T59" s="6012"/>
      <c r="U59" s="5982"/>
      <c r="V59" s="5982"/>
      <c r="W59" s="5982"/>
      <c r="X59" s="5982"/>
      <c r="Y59" s="5982"/>
      <c r="Z59" s="5982"/>
      <c r="AA59" s="5982"/>
      <c r="AB59" s="6013">
        <f t="shared" si="28"/>
      </c>
      <c r="AC59" s="5975">
        <f t="shared" si="31"/>
      </c>
      <c r="AD59" s="5962">
        <f t="shared" si="35"/>
      </c>
      <c r="AE59" s="5976">
        <f t="shared" si="2"/>
      </c>
      <c r="AF59" s="6014">
        <f>VLOOKUP(C59,'Data Products'!$A:$J,10,0)</f>
      </c>
      <c r="AG59" s="6015">
        <f t="shared" si="5"/>
      </c>
      <c r="AH59" s="5965">
        <f t="shared" si="13"/>
      </c>
      <c r="AI59" s="6019"/>
      <c r="AJ59" s="6022"/>
      <c r="AK59" s="5969"/>
      <c r="AL59" s="5968"/>
      <c r="AM59" s="5969"/>
      <c r="AN59" s="5969"/>
    </row>
    <row customHeight="true" hidden="true" ht="18" r="60">
      <c r="A60" s="6004">
        <v>25</v>
      </c>
      <c r="B60" s="5951" t="s">
        <v>5800</v>
      </c>
      <c r="C60" s="6004" t="s">
        <v>5882</v>
      </c>
      <c r="D60" s="6029"/>
      <c r="E60" s="6029"/>
      <c r="F60" s="5955">
        <v>0</v>
      </c>
      <c r="G60" s="5971">
        <v>0</v>
      </c>
      <c r="H60" s="6007"/>
      <c r="I60" s="6008">
        <f>VLOOKUP(C60,'Data Products'!$A:$J,2,0)</f>
      </c>
      <c r="J60" s="6009">
        <f t="shared" si="9"/>
      </c>
      <c r="K60" s="6010">
        <v>45864</v>
      </c>
      <c r="L60" s="5959">
        <f t="shared" si="20"/>
      </c>
      <c r="M60" s="5955">
        <v>0</v>
      </c>
      <c r="N60" s="5955">
        <v>0</v>
      </c>
      <c r="O60" s="5955"/>
      <c r="P60" s="5955"/>
      <c r="Q60" s="5951" t="s">
        <v>5841</v>
      </c>
      <c r="R60" s="5982"/>
      <c r="S60" s="5982"/>
      <c r="T60" s="6012"/>
      <c r="U60" s="5982"/>
      <c r="V60" s="5982"/>
      <c r="W60" s="5982"/>
      <c r="X60" s="5982"/>
      <c r="Y60" s="5982"/>
      <c r="Z60" s="5982"/>
      <c r="AA60" s="5982"/>
      <c r="AB60" s="6013">
        <f t="shared" si="28"/>
      </c>
      <c r="AC60" s="5975">
        <f t="shared" si="31"/>
      </c>
      <c r="AD60" s="5962">
        <f t="shared" si="35"/>
      </c>
      <c r="AE60" s="5976">
        <f t="shared" si="2"/>
      </c>
      <c r="AF60" s="6014">
        <f>VLOOKUP(C60,'Data Products'!$A:$J,10,0)</f>
      </c>
      <c r="AG60" s="6015">
        <f t="shared" si="5"/>
      </c>
      <c r="AH60" s="5965">
        <f t="shared" si="13"/>
      </c>
      <c r="AI60" s="6019"/>
      <c r="AJ60" s="6022"/>
      <c r="AK60" s="5969"/>
      <c r="AL60" s="5968"/>
      <c r="AM60" s="5969"/>
      <c r="AN60" s="5969"/>
    </row>
    <row customHeight="true" hidden="true" ht="18" r="61">
      <c r="A61" s="6004">
        <v>26</v>
      </c>
      <c r="B61" s="5951" t="s">
        <v>5800</v>
      </c>
      <c r="C61" s="6004" t="s">
        <v>5883</v>
      </c>
      <c r="D61" s="6029"/>
      <c r="E61" s="6029"/>
      <c r="F61" s="5955">
        <v>0</v>
      </c>
      <c r="G61" s="5971">
        <v>0</v>
      </c>
      <c r="H61" s="6007" t="s">
        <v>5884</v>
      </c>
      <c r="I61" s="6008">
        <f>VLOOKUP(C61,'Data Products'!$A:$J,2,0)</f>
      </c>
      <c r="J61" s="6009">
        <f t="shared" si="9"/>
      </c>
      <c r="K61" s="6010">
        <v>45865</v>
      </c>
      <c r="L61" s="5959">
        <f t="shared" si="20"/>
      </c>
      <c r="M61" s="5955">
        <v>0</v>
      </c>
      <c r="N61" s="5955">
        <v>0</v>
      </c>
      <c r="O61" s="5955"/>
      <c r="P61" s="5955"/>
      <c r="Q61" s="5951" t="s">
        <v>5885</v>
      </c>
      <c r="R61" s="5982"/>
      <c r="S61" s="5982"/>
      <c r="T61" s="6030"/>
      <c r="U61" s="5982"/>
      <c r="V61" s="5982"/>
      <c r="W61" s="5982"/>
      <c r="X61" s="5982"/>
      <c r="Y61" s="5982"/>
      <c r="Z61" s="5982"/>
      <c r="AA61" s="5982"/>
      <c r="AB61" s="6013">
        <f t="shared" si="28"/>
      </c>
      <c r="AC61" s="5975">
        <f t="shared" si="31"/>
      </c>
      <c r="AD61" s="5962">
        <f t="shared" si="35"/>
      </c>
      <c r="AE61" s="5976">
        <f t="shared" si="2"/>
      </c>
      <c r="AF61" s="6014">
        <f>VLOOKUP(C61,'Data Products'!$A:$J,10,0)</f>
      </c>
      <c r="AG61" s="6015">
        <f t="shared" si="5"/>
      </c>
      <c r="AH61" s="5965">
        <f t="shared" si="13"/>
      </c>
      <c r="AI61" s="6019"/>
      <c r="AJ61" s="6022"/>
      <c r="AK61" s="5969">
        <v>50</v>
      </c>
      <c r="AL61" s="5968"/>
      <c r="AM61" s="5969"/>
      <c r="AN61" s="5969"/>
    </row>
    <row customHeight="true" hidden="true" ht="18" r="62">
      <c r="A62" s="6004">
        <v>27</v>
      </c>
      <c r="B62" s="5951" t="s">
        <v>5800</v>
      </c>
      <c r="C62" s="6004" t="s">
        <v>5886</v>
      </c>
      <c r="D62" s="6029"/>
      <c r="E62" s="6029"/>
      <c r="F62" s="5955">
        <v>0</v>
      </c>
      <c r="G62" s="5971">
        <v>0</v>
      </c>
      <c r="H62" s="6007"/>
      <c r="I62" s="6008">
        <f>VLOOKUP(C62,'Data Products'!$A:$J,2,0)</f>
      </c>
      <c r="J62" s="6009">
        <f t="shared" si="9"/>
      </c>
      <c r="K62" s="6010">
        <v>45866</v>
      </c>
      <c r="L62" s="5959">
        <f t="shared" si="20"/>
      </c>
      <c r="M62" s="5955">
        <v>0</v>
      </c>
      <c r="N62" s="5955">
        <v>0</v>
      </c>
      <c r="O62" s="5955"/>
      <c r="P62" s="5955"/>
      <c r="Q62" s="5951" t="s">
        <v>5885</v>
      </c>
      <c r="R62" s="5979"/>
      <c r="S62" s="5979"/>
      <c r="T62" s="6030"/>
      <c r="U62" s="5982"/>
      <c r="V62" s="5979"/>
      <c r="W62" s="5979"/>
      <c r="X62" s="5979"/>
      <c r="Y62" s="5979"/>
      <c r="Z62" s="5979"/>
      <c r="AA62" s="5979"/>
      <c r="AB62" s="6013">
        <f t="shared" si="28"/>
      </c>
      <c r="AC62" s="5975">
        <f t="shared" si="31"/>
      </c>
      <c r="AD62" s="5962">
        <f t="shared" si="35"/>
      </c>
      <c r="AE62" s="5976">
        <f t="shared" si="2"/>
      </c>
      <c r="AF62" s="6014">
        <f>VLOOKUP(C62,'Data Products'!$A:$J,10,0)</f>
      </c>
      <c r="AG62" s="6015">
        <f t="shared" si="5"/>
      </c>
      <c r="AH62" s="5965">
        <f t="shared" si="13"/>
      </c>
      <c r="AI62" s="6019"/>
      <c r="AJ62" s="6022"/>
      <c r="AK62" s="5969">
        <v>80</v>
      </c>
      <c r="AL62" s="5968"/>
      <c r="AM62" s="5969"/>
      <c r="AN62" s="5969"/>
    </row>
    <row customHeight="true" hidden="true" ht="18" r="63">
      <c r="A63" s="6004">
        <v>28</v>
      </c>
      <c r="B63" s="5951" t="s">
        <v>5800</v>
      </c>
      <c r="C63" s="6004" t="s">
        <v>5887</v>
      </c>
      <c r="D63" s="6029"/>
      <c r="E63" s="6029"/>
      <c r="F63" s="5955">
        <v>0</v>
      </c>
      <c r="G63" s="5971">
        <v>0</v>
      </c>
      <c r="H63" s="6007"/>
      <c r="I63" s="6008">
        <f>VLOOKUP(C63,'Data Products'!$A:$J,2,0)</f>
      </c>
      <c r="J63" s="6009">
        <f t="shared" si="9"/>
      </c>
      <c r="K63" s="6010">
        <v>45867</v>
      </c>
      <c r="L63" s="5959">
        <f t="shared" si="20"/>
      </c>
      <c r="M63" s="5955">
        <v>0</v>
      </c>
      <c r="N63" s="5955">
        <v>0</v>
      </c>
      <c r="O63" s="5955"/>
      <c r="P63" s="5955"/>
      <c r="Q63" s="5951" t="s">
        <v>5885</v>
      </c>
      <c r="R63" s="5979"/>
      <c r="S63" s="5979"/>
      <c r="T63" s="6012"/>
      <c r="U63" s="5982"/>
      <c r="V63" s="5979"/>
      <c r="W63" s="5979"/>
      <c r="X63" s="5979"/>
      <c r="Y63" s="5979"/>
      <c r="Z63" s="5979"/>
      <c r="AA63" s="5979"/>
      <c r="AB63" s="6013">
        <f t="shared" si="28"/>
      </c>
      <c r="AC63" s="5972">
        <f t="shared" si="31"/>
      </c>
      <c r="AD63" s="5962">
        <f t="shared" si="35"/>
      </c>
      <c r="AE63" s="5973">
        <f t="shared" si="2"/>
      </c>
      <c r="AF63" s="6014">
        <f>VLOOKUP(C63,'Data Products'!$A:$J,10,0)</f>
      </c>
      <c r="AG63" s="6015">
        <f t="shared" si="5"/>
      </c>
      <c r="AH63" s="5965">
        <f t="shared" si="13"/>
      </c>
      <c r="AI63" s="6019"/>
      <c r="AJ63" s="6022"/>
      <c r="AK63" s="5969">
        <v>60</v>
      </c>
      <c r="AL63" s="5968"/>
      <c r="AM63" s="5969"/>
      <c r="AN63" s="5969"/>
    </row>
    <row customHeight="true" hidden="true" ht="18" r="64">
      <c r="A64" s="6004">
        <v>29</v>
      </c>
      <c r="B64" s="5951" t="s">
        <v>5800</v>
      </c>
      <c r="C64" s="6004" t="s">
        <v>5888</v>
      </c>
      <c r="D64" s="6029"/>
      <c r="E64" s="6029"/>
      <c r="F64" s="5955">
        <v>0</v>
      </c>
      <c r="G64" s="5971">
        <v>0</v>
      </c>
      <c r="H64" s="6007" t="s">
        <v>5889</v>
      </c>
      <c r="I64" s="6008">
        <f>VLOOKUP(C64,'Data Products'!$A:$J,2,0)</f>
      </c>
      <c r="J64" s="6009">
        <f t="shared" si="9"/>
      </c>
      <c r="K64" s="6010">
        <v>45868</v>
      </c>
      <c r="L64" s="5959">
        <f t="shared" si="20"/>
      </c>
      <c r="M64" s="5955">
        <v>0</v>
      </c>
      <c r="N64" s="5955">
        <v>0</v>
      </c>
      <c r="O64" s="5955"/>
      <c r="P64" s="5955"/>
      <c r="Q64" s="5951" t="s">
        <v>5885</v>
      </c>
      <c r="R64" s="5979"/>
      <c r="S64" s="5979"/>
      <c r="T64" s="6012"/>
      <c r="U64" s="5982"/>
      <c r="V64" s="5979"/>
      <c r="W64" s="5979"/>
      <c r="X64" s="5979"/>
      <c r="Y64" s="5979"/>
      <c r="Z64" s="5979"/>
      <c r="AA64" s="5979"/>
      <c r="AB64" s="6013">
        <f t="shared" si="28"/>
      </c>
      <c r="AC64" s="5972">
        <f t="shared" si="31"/>
      </c>
      <c r="AD64" s="5962">
        <f t="shared" si="35"/>
      </c>
      <c r="AE64" s="5973">
        <f t="shared" si="2"/>
      </c>
      <c r="AF64" s="6014">
        <f>VLOOKUP(C64,'Data Products'!$A:$J,10,0)</f>
      </c>
      <c r="AG64" s="6015">
        <f t="shared" si="5"/>
      </c>
      <c r="AH64" s="5965">
        <f t="shared" si="13"/>
      </c>
      <c r="AI64" s="6019"/>
      <c r="AJ64" s="6022"/>
      <c r="AK64" s="5969">
        <v>40</v>
      </c>
      <c r="AL64" s="5968"/>
      <c r="AM64" s="5969"/>
      <c r="AN64" s="5969"/>
    </row>
    <row customHeight="true" hidden="true" ht="18" r="65">
      <c r="A65" s="6004">
        <v>30</v>
      </c>
      <c r="B65" s="5951" t="s">
        <v>5800</v>
      </c>
      <c r="C65" s="6004" t="s">
        <v>5890</v>
      </c>
      <c r="D65" s="6029"/>
      <c r="E65" s="6029"/>
      <c r="F65" s="5955">
        <v>0</v>
      </c>
      <c r="G65" s="5955">
        <v>0</v>
      </c>
      <c r="H65" s="6007"/>
      <c r="I65" s="6008">
        <f>VLOOKUP(C65,'Data Products'!$A:$J,2,0)</f>
      </c>
      <c r="J65" s="6009">
        <f t="shared" si="9"/>
      </c>
      <c r="K65" s="6010">
        <v>45869</v>
      </c>
      <c r="L65" s="5959">
        <f t="shared" si="20"/>
      </c>
      <c r="M65" s="5955">
        <v>0</v>
      </c>
      <c r="N65" s="5955">
        <v>0</v>
      </c>
      <c r="O65" s="5955"/>
      <c r="P65" s="5955"/>
      <c r="Q65" s="5951" t="s">
        <v>5885</v>
      </c>
      <c r="R65" s="5979"/>
      <c r="S65" s="5979"/>
      <c r="T65" s="6012"/>
      <c r="U65" s="5982"/>
      <c r="V65" s="5979"/>
      <c r="W65" s="5979"/>
      <c r="X65" s="5979"/>
      <c r="Y65" s="5979"/>
      <c r="Z65" s="5979"/>
      <c r="AA65" s="5979"/>
      <c r="AB65" s="6013">
        <f t="shared" si="28"/>
      </c>
      <c r="AC65" s="5972">
        <f t="shared" si="31"/>
      </c>
      <c r="AD65" s="5962">
        <f t="shared" si="35"/>
      </c>
      <c r="AE65" s="5973">
        <f t="shared" si="2"/>
      </c>
      <c r="AF65" s="6014">
        <f>VLOOKUP(C65,'Data Products'!$A:$J,10,0)</f>
      </c>
      <c r="AG65" s="6015">
        <f t="shared" si="5"/>
      </c>
      <c r="AH65" s="5965">
        <f t="shared" si="13"/>
      </c>
      <c r="AI65" s="6019"/>
      <c r="AJ65" s="6022"/>
      <c r="AK65" s="5969"/>
      <c r="AL65" s="5968"/>
      <c r="AM65" s="5969"/>
      <c r="AN65" s="5969"/>
    </row>
    <row customHeight="true" hidden="true" ht="18" r="66">
      <c r="A66" s="6004">
        <v>31</v>
      </c>
      <c r="B66" s="5951" t="s">
        <v>5800</v>
      </c>
      <c r="C66" s="6004" t="s">
        <v>5891</v>
      </c>
      <c r="D66" s="6029"/>
      <c r="E66" s="6029"/>
      <c r="F66" s="5955">
        <v>0</v>
      </c>
      <c r="G66" s="5955">
        <v>0</v>
      </c>
      <c r="H66" s="6007"/>
      <c r="I66" s="6008">
        <f>VLOOKUP(C66,'Data Products'!$A:$J,2,0)</f>
      </c>
      <c r="J66" s="6009">
        <f t="shared" si="9"/>
      </c>
      <c r="K66" s="6010">
        <v>45870</v>
      </c>
      <c r="L66" s="5959">
        <f t="shared" si="20"/>
      </c>
      <c r="M66" s="5955">
        <v>0</v>
      </c>
      <c r="N66" s="5955">
        <v>0</v>
      </c>
      <c r="O66" s="5955"/>
      <c r="P66" s="5955"/>
      <c r="Q66" s="5951" t="s">
        <v>5885</v>
      </c>
      <c r="R66" s="5979"/>
      <c r="S66" s="5979"/>
      <c r="T66" s="6012"/>
      <c r="U66" s="5982"/>
      <c r="V66" s="5979"/>
      <c r="W66" s="5979"/>
      <c r="X66" s="5979"/>
      <c r="Y66" s="5979"/>
      <c r="Z66" s="5979"/>
      <c r="AA66" s="5979"/>
      <c r="AB66" s="6013">
        <f t="shared" si="28"/>
      </c>
      <c r="AC66" s="5975">
        <f t="shared" si="31"/>
      </c>
      <c r="AD66" s="5962">
        <f t="shared" si="35"/>
      </c>
      <c r="AE66" s="5976">
        <f t="shared" si="2"/>
      </c>
      <c r="AF66" s="6014">
        <f>VLOOKUP(C66,'Data Products'!$A:$J,10,0)</f>
      </c>
      <c r="AG66" s="6015">
        <f t="shared" si="5"/>
      </c>
      <c r="AH66" s="5965">
        <f t="shared" si="13"/>
      </c>
      <c r="AI66" s="6019"/>
      <c r="AJ66" s="6022"/>
      <c r="AK66" s="5969"/>
      <c r="AL66" s="5968"/>
      <c r="AM66" s="5969"/>
      <c r="AN66" s="5969"/>
    </row>
    <row customHeight="true" hidden="true" ht="18" r="67">
      <c r="A67" s="6004">
        <v>32</v>
      </c>
      <c r="B67" s="5951" t="s">
        <v>5800</v>
      </c>
      <c r="C67" s="6004" t="s">
        <v>5892</v>
      </c>
      <c r="D67" s="6029"/>
      <c r="E67" s="6029"/>
      <c r="F67" s="5955">
        <v>0</v>
      </c>
      <c r="G67" s="5971">
        <v>0</v>
      </c>
      <c r="H67" s="6007"/>
      <c r="I67" s="6008">
        <f>VLOOKUP(C67,'Data Products'!$A:$J,2,0)</f>
      </c>
      <c r="J67" s="6009">
        <f t="shared" si="9"/>
      </c>
      <c r="K67" s="6010">
        <v>45871</v>
      </c>
      <c r="L67" s="5959">
        <f t="shared" si="20"/>
      </c>
      <c r="M67" s="5955">
        <v>0</v>
      </c>
      <c r="N67" s="5955">
        <v>0</v>
      </c>
      <c r="O67" s="5955"/>
      <c r="P67" s="5955"/>
      <c r="Q67" s="5951" t="s">
        <v>5893</v>
      </c>
      <c r="R67" s="5979"/>
      <c r="S67" s="5979"/>
      <c r="T67" s="6012"/>
      <c r="U67" s="5982"/>
      <c r="V67" s="5979"/>
      <c r="W67" s="5979"/>
      <c r="X67" s="5979"/>
      <c r="Y67" s="5979"/>
      <c r="Z67" s="5979"/>
      <c r="AA67" s="5979"/>
      <c r="AB67" s="6013">
        <f t="shared" si="28"/>
      </c>
      <c r="AC67" s="5972">
        <f t="shared" si="31"/>
      </c>
      <c r="AD67" s="5962">
        <f t="shared" si="35"/>
      </c>
      <c r="AE67" s="5973">
        <f t="shared" si="2"/>
      </c>
      <c r="AF67" s="6014">
        <f>VLOOKUP(C67,'Data Products'!$A:$J,10,0)</f>
      </c>
      <c r="AG67" s="6015">
        <f t="shared" si="5"/>
      </c>
      <c r="AH67" s="5965">
        <f t="shared" si="13"/>
      </c>
      <c r="AI67" s="6019"/>
      <c r="AJ67" s="6022"/>
      <c r="AK67" s="5969"/>
      <c r="AL67" s="5968"/>
      <c r="AM67" s="5969"/>
      <c r="AN67" s="5969"/>
    </row>
    <row customHeight="true" hidden="true" ht="18" r="68">
      <c r="A68" s="6004">
        <v>33</v>
      </c>
      <c r="B68" s="5951" t="s">
        <v>5800</v>
      </c>
      <c r="C68" s="6004" t="s">
        <v>5894</v>
      </c>
      <c r="D68" s="6029"/>
      <c r="E68" s="6029"/>
      <c r="F68" s="5955">
        <v>0</v>
      </c>
      <c r="G68" s="5971">
        <v>0</v>
      </c>
      <c r="H68" s="6007"/>
      <c r="I68" s="6008">
        <f>VLOOKUP(C68,'Data Products'!$A:$J,2,0)</f>
      </c>
      <c r="J68" s="6009">
        <f t="shared" si="9"/>
      </c>
      <c r="K68" s="6010">
        <v>45872</v>
      </c>
      <c r="L68" s="5959">
        <f t="shared" si="20"/>
      </c>
      <c r="M68" s="5955">
        <v>0</v>
      </c>
      <c r="N68" s="5955">
        <v>0</v>
      </c>
      <c r="O68" s="5955"/>
      <c r="P68" s="5955"/>
      <c r="Q68" s="5951" t="s">
        <v>5893</v>
      </c>
      <c r="R68" s="5979"/>
      <c r="S68" s="5979"/>
      <c r="T68" s="6012"/>
      <c r="U68" s="5982"/>
      <c r="V68" s="5979"/>
      <c r="W68" s="5979"/>
      <c r="X68" s="5979"/>
      <c r="Y68" s="5979"/>
      <c r="Z68" s="5979"/>
      <c r="AA68" s="5979"/>
      <c r="AB68" s="6013">
        <f t="shared" si="28"/>
      </c>
      <c r="AC68" s="5972">
        <f t="shared" si="31"/>
      </c>
      <c r="AD68" s="5962">
        <f t="shared" si="35"/>
      </c>
      <c r="AE68" s="5973">
        <f t="shared" si="2"/>
      </c>
      <c r="AF68" s="6014">
        <f>VLOOKUP(C68,'Data Products'!$A:$J,10,0)</f>
      </c>
      <c r="AG68" s="6015">
        <f t="shared" si="5"/>
      </c>
      <c r="AH68" s="5965">
        <f t="shared" si="13"/>
      </c>
      <c r="AI68" s="6019"/>
      <c r="AJ68" s="6022"/>
      <c r="AK68" s="5969"/>
      <c r="AL68" s="5968"/>
      <c r="AM68" s="5969"/>
      <c r="AN68" s="5969"/>
    </row>
    <row customHeight="true" hidden="true" ht="18" r="69">
      <c r="A69" s="6004">
        <v>34</v>
      </c>
      <c r="B69" s="6023" t="s">
        <v>5800</v>
      </c>
      <c r="C69" s="6031" t="s">
        <v>5895</v>
      </c>
      <c r="D69" s="6029"/>
      <c r="E69" s="6029"/>
      <c r="F69" s="5955">
        <v>0</v>
      </c>
      <c r="G69" s="5971">
        <v>0</v>
      </c>
      <c r="H69" s="6007"/>
      <c r="I69" s="6008">
        <f>VLOOKUP(C69,'Data Products'!$A:$J,2,0)</f>
      </c>
      <c r="J69" s="6009">
        <f t="shared" si="9"/>
      </c>
      <c r="K69" s="6010">
        <v>45873</v>
      </c>
      <c r="L69" s="5959">
        <f t="shared" si="20"/>
      </c>
      <c r="M69" s="5955">
        <v>0</v>
      </c>
      <c r="N69" s="5955">
        <v>0</v>
      </c>
      <c r="O69" s="6032"/>
      <c r="P69" s="6032"/>
      <c r="Q69" s="5951" t="s">
        <v>5893</v>
      </c>
      <c r="R69" s="5979"/>
      <c r="S69" s="5979"/>
      <c r="T69" s="6012"/>
      <c r="U69" s="5979"/>
      <c r="V69" s="5979"/>
      <c r="W69" s="5979"/>
      <c r="X69" s="5979"/>
      <c r="Y69" s="5979"/>
      <c r="Z69" s="5979"/>
      <c r="AA69" s="5979"/>
      <c r="AB69" s="6013">
        <f t="shared" si="28"/>
      </c>
      <c r="AC69" s="5972">
        <f t="shared" si="31"/>
      </c>
      <c r="AD69" s="5962">
        <f t="shared" si="35"/>
      </c>
      <c r="AE69" s="5973">
        <f t="shared" si="2"/>
      </c>
      <c r="AF69" s="6014">
        <f>VLOOKUP(C69,'Data Products'!$A:$J,10,0)</f>
      </c>
      <c r="AG69" s="6015">
        <f t="shared" si="5"/>
      </c>
      <c r="AH69" s="5965">
        <f t="shared" si="13"/>
      </c>
      <c r="AI69" s="6019"/>
      <c r="AJ69" s="6022"/>
      <c r="AK69" s="5969"/>
      <c r="AL69" s="5968"/>
      <c r="AM69" s="5969"/>
      <c r="AN69" s="5969"/>
    </row>
    <row customHeight="true" hidden="true" ht="18" r="70">
      <c r="A70" s="6004">
        <v>35</v>
      </c>
      <c r="B70" s="6004" t="s">
        <v>5781</v>
      </c>
      <c r="C70" s="6004" t="s">
        <v>5896</v>
      </c>
      <c r="D70" s="6028" t="s">
        <v>5897</v>
      </c>
      <c r="E70" s="6028" t="s">
        <v>5897</v>
      </c>
      <c r="F70" s="6006">
        <v>0</v>
      </c>
      <c r="G70" s="6006">
        <v>0</v>
      </c>
      <c r="H70" s="6033"/>
      <c r="I70" s="6008">
        <f>VLOOKUP(C70,'Data Products'!$A:$J,2,0)</f>
      </c>
      <c r="J70" s="6009">
        <f t="shared" si="9"/>
      </c>
      <c r="K70" s="6010">
        <v>45874</v>
      </c>
      <c r="L70" s="5959">
        <f t="shared" si="20"/>
      </c>
      <c r="M70" s="6032">
        <v>0</v>
      </c>
      <c r="N70" s="6032">
        <v>140</v>
      </c>
      <c r="O70" s="5955"/>
      <c r="P70" s="5955"/>
      <c r="Q70" s="6023" t="s">
        <v>5898</v>
      </c>
      <c r="R70" s="5979"/>
      <c r="S70" s="5979"/>
      <c r="T70" s="6012"/>
      <c r="U70" s="5979"/>
      <c r="V70" s="5979"/>
      <c r="W70" s="5979"/>
      <c r="X70" s="5979"/>
      <c r="Y70" s="5979"/>
      <c r="Z70" s="5979"/>
      <c r="AA70" s="5979"/>
      <c r="AB70" s="6013">
        <f t="shared" si="28"/>
      </c>
      <c r="AC70" s="5975">
        <f t="shared" si="31"/>
      </c>
      <c r="AD70" s="5962">
        <f t="shared" si="35"/>
      </c>
      <c r="AE70" s="5976">
        <f t="shared" si="2"/>
      </c>
      <c r="AF70" s="6014">
        <f>VLOOKUP(C70,'Data Products'!$A:$J,10,0)</f>
      </c>
      <c r="AG70" s="6015">
        <f t="shared" si="5"/>
      </c>
      <c r="AH70" s="5965">
        <f t="shared" si="13"/>
      </c>
      <c r="AI70" s="6019"/>
      <c r="AJ70" s="6022"/>
      <c r="AK70" s="5969">
        <v>50</v>
      </c>
      <c r="AL70" s="5968"/>
      <c r="AM70" s="5969"/>
      <c r="AN70" s="5969"/>
    </row>
    <row customHeight="true" hidden="true" ht="18" r="71">
      <c r="A71" s="6004">
        <v>36</v>
      </c>
      <c r="B71" s="6025" t="s">
        <v>5847</v>
      </c>
      <c r="C71" s="6034" t="s">
        <v>5899</v>
      </c>
      <c r="D71" s="6029"/>
      <c r="E71" s="6029"/>
      <c r="F71" s="6035">
        <v>0</v>
      </c>
      <c r="G71" s="5971">
        <v>0</v>
      </c>
      <c r="H71" s="6007"/>
      <c r="I71" s="6008">
        <f>VLOOKUP(C71,'Data Products'!$A:$J,2,0)</f>
      </c>
      <c r="J71" s="6009">
        <f t="shared" si="9"/>
      </c>
      <c r="K71" s="6010">
        <v>45875</v>
      </c>
      <c r="L71" s="5959">
        <f t="shared" si="20"/>
      </c>
      <c r="M71" s="5955">
        <v>0</v>
      </c>
      <c r="N71" s="5955">
        <v>0</v>
      </c>
      <c r="O71" s="6035"/>
      <c r="P71" s="6035"/>
      <c r="Q71" s="5951" t="s">
        <v>5898</v>
      </c>
      <c r="R71" s="5979"/>
      <c r="S71" s="5979"/>
      <c r="T71" s="6012"/>
      <c r="U71" s="5979"/>
      <c r="V71" s="5979"/>
      <c r="W71" s="5979"/>
      <c r="X71" s="5979"/>
      <c r="Y71" s="5979"/>
      <c r="Z71" s="5979"/>
      <c r="AA71" s="5979"/>
      <c r="AB71" s="6013">
        <f t="shared" si="28"/>
      </c>
      <c r="AC71" s="5975">
        <f t="shared" si="31"/>
      </c>
      <c r="AD71" s="5962">
        <f t="shared" si="35"/>
      </c>
      <c r="AE71" s="5976">
        <f t="shared" si="2"/>
      </c>
      <c r="AF71" s="6014">
        <f>VLOOKUP(C71,'Data Products'!$A:$J,10,0)</f>
      </c>
      <c r="AG71" s="6015">
        <f t="shared" si="5"/>
      </c>
      <c r="AH71" s="5965">
        <f t="shared" si="13"/>
      </c>
      <c r="AI71" s="6019"/>
      <c r="AJ71" s="6036"/>
      <c r="AK71" s="6037"/>
      <c r="AL71" s="6038"/>
      <c r="AM71" s="6037"/>
      <c r="AN71" s="6037"/>
    </row>
    <row customHeight="true" hidden="true" ht="18" r="72">
      <c r="A72" s="6004">
        <v>37</v>
      </c>
      <c r="B72" s="6025" t="s">
        <v>5847</v>
      </c>
      <c r="C72" s="6004" t="s">
        <v>5900</v>
      </c>
      <c r="D72" s="6029"/>
      <c r="E72" s="6029"/>
      <c r="F72" s="5955">
        <v>0</v>
      </c>
      <c r="G72" s="5955">
        <v>0</v>
      </c>
      <c r="H72" s="6039"/>
      <c r="I72" s="6008">
        <f>VLOOKUP(C72,'Data Products'!$A:$J,2,0)</f>
      </c>
      <c r="J72" s="6009">
        <f t="shared" si="9"/>
      </c>
      <c r="K72" s="6010">
        <v>45876</v>
      </c>
      <c r="L72" s="5959">
        <f t="shared" si="20"/>
      </c>
      <c r="M72" s="5955">
        <v>0</v>
      </c>
      <c r="N72" s="5955">
        <v>0</v>
      </c>
      <c r="O72" s="5955"/>
      <c r="P72" s="5955"/>
      <c r="Q72" s="5951" t="s">
        <v>5898</v>
      </c>
      <c r="R72" s="5979"/>
      <c r="S72" s="5979"/>
      <c r="T72" s="6012"/>
      <c r="U72" s="5979"/>
      <c r="V72" s="5979"/>
      <c r="W72" s="5979"/>
      <c r="X72" s="5979"/>
      <c r="Y72" s="5979"/>
      <c r="Z72" s="5979"/>
      <c r="AA72" s="5979"/>
      <c r="AB72" s="6013">
        <f t="shared" si="28"/>
      </c>
      <c r="AC72" s="5975">
        <f t="shared" si="31"/>
      </c>
      <c r="AD72" s="5962">
        <f t="shared" si="35"/>
      </c>
      <c r="AE72" s="5976">
        <f t="shared" si="2"/>
      </c>
      <c r="AF72" s="6014">
        <f>VLOOKUP(C72,'Data Products'!$A:$J,10,0)</f>
      </c>
      <c r="AG72" s="6015">
        <f t="shared" si="5"/>
      </c>
      <c r="AH72" s="5965">
        <f t="shared" si="13"/>
      </c>
      <c r="AI72" s="6019"/>
      <c r="AJ72" s="6022"/>
      <c r="AK72" s="5969"/>
      <c r="AL72" s="5968"/>
      <c r="AM72" s="5969"/>
      <c r="AN72" s="5969"/>
    </row>
    <row customHeight="true" hidden="true" ht="18" r="73">
      <c r="A73" s="6004">
        <v>38</v>
      </c>
      <c r="B73" s="6025" t="s">
        <v>5847</v>
      </c>
      <c r="C73" s="6004" t="s">
        <v>5901</v>
      </c>
      <c r="D73" s="6029"/>
      <c r="E73" s="6029"/>
      <c r="F73" s="5955">
        <v>0</v>
      </c>
      <c r="G73" s="5955">
        <v>0</v>
      </c>
      <c r="H73" s="6039"/>
      <c r="I73" s="6008">
        <f>VLOOKUP(C73,'Data Products'!$A:$J,2,0)</f>
      </c>
      <c r="J73" s="6009">
        <f t="shared" si="9"/>
      </c>
      <c r="K73" s="6010">
        <v>45877</v>
      </c>
      <c r="L73" s="5959">
        <f t="shared" si="20"/>
      </c>
      <c r="M73" s="5955">
        <v>0</v>
      </c>
      <c r="N73" s="5955">
        <v>0</v>
      </c>
      <c r="O73" s="5955"/>
      <c r="P73" s="5955"/>
      <c r="Q73" s="5951" t="s">
        <v>5898</v>
      </c>
      <c r="R73" s="5979"/>
      <c r="S73" s="5979"/>
      <c r="T73" s="6012"/>
      <c r="U73" s="5979"/>
      <c r="V73" s="5979"/>
      <c r="W73" s="5979"/>
      <c r="X73" s="5979"/>
      <c r="Y73" s="5979"/>
      <c r="Z73" s="5979"/>
      <c r="AA73" s="5979"/>
      <c r="AB73" s="6013">
        <f t="shared" si="28"/>
      </c>
      <c r="AC73" s="5975">
        <f t="shared" si="31"/>
      </c>
      <c r="AD73" s="5962">
        <f t="shared" si="35"/>
      </c>
      <c r="AE73" s="5976">
        <f t="shared" si="2"/>
      </c>
      <c r="AF73" s="6014">
        <f>VLOOKUP(C73,'Data Products'!$A:$J,10,0)</f>
      </c>
      <c r="AG73" s="6015">
        <f t="shared" si="5"/>
      </c>
      <c r="AH73" s="5965">
        <f t="shared" si="13"/>
      </c>
      <c r="AI73" s="6019"/>
      <c r="AJ73" s="6022"/>
      <c r="AK73" s="5969"/>
      <c r="AL73" s="5968"/>
      <c r="AM73" s="5969"/>
      <c r="AN73" s="5969"/>
    </row>
    <row customHeight="true" hidden="true" ht="18" r="74">
      <c r="A74" s="6004">
        <v>39</v>
      </c>
      <c r="B74" s="6025" t="s">
        <v>5781</v>
      </c>
      <c r="C74" s="6004" t="s">
        <v>5902</v>
      </c>
      <c r="D74" s="6028" t="s">
        <v>5903</v>
      </c>
      <c r="E74" s="6028" t="s">
        <v>5903</v>
      </c>
      <c r="F74" s="5974">
        <v>0</v>
      </c>
      <c r="G74" s="5974">
        <v>0</v>
      </c>
      <c r="H74" s="6039"/>
      <c r="I74" s="6008">
        <f>VLOOKUP(C74,'Data Products'!$A:$J,2,0)</f>
      </c>
      <c r="J74" s="6009">
        <f t="shared" si="9"/>
      </c>
      <c r="K74" s="6010">
        <v>45878</v>
      </c>
      <c r="L74" s="5959">
        <f t="shared" si="20"/>
      </c>
      <c r="M74" s="5955">
        <v>0</v>
      </c>
      <c r="N74" s="5955">
        <v>39</v>
      </c>
      <c r="O74" s="5955"/>
      <c r="P74" s="5955"/>
      <c r="Q74" s="5951" t="s">
        <v>5904</v>
      </c>
      <c r="R74" s="5979"/>
      <c r="S74" s="5979"/>
      <c r="T74" s="6012"/>
      <c r="U74" s="5979"/>
      <c r="V74" s="5979"/>
      <c r="W74" s="5979"/>
      <c r="X74" s="5979"/>
      <c r="Y74" s="5979"/>
      <c r="Z74" s="5979"/>
      <c r="AA74" s="5979"/>
      <c r="AB74" s="6013">
        <f t="shared" si="28"/>
      </c>
      <c r="AC74" s="5975">
        <f t="shared" si="31"/>
      </c>
      <c r="AD74" s="5962">
        <f t="shared" si="35"/>
      </c>
      <c r="AE74" s="5976">
        <f t="shared" si="2"/>
      </c>
      <c r="AF74" s="6014">
        <f>VLOOKUP(C74,'Data Products'!$A:$J,10,0)</f>
      </c>
      <c r="AG74" s="6015">
        <f t="shared" si="5"/>
      </c>
      <c r="AH74" s="5965"/>
      <c r="AI74" s="6019"/>
      <c r="AJ74" s="6022"/>
      <c r="AK74" s="5969"/>
      <c r="AL74" s="5968"/>
      <c r="AM74" s="5969"/>
      <c r="AN74" s="5969"/>
    </row>
    <row customHeight="true" hidden="true" ht="18" r="75">
      <c r="A75" s="6004">
        <v>40</v>
      </c>
      <c r="B75" s="5951" t="s">
        <v>5800</v>
      </c>
      <c r="C75" s="6004" t="s">
        <v>5905</v>
      </c>
      <c r="D75" s="6040"/>
      <c r="E75" s="6040"/>
      <c r="F75" s="6041">
        <v>0</v>
      </c>
      <c r="G75" s="5955">
        <v>0</v>
      </c>
      <c r="H75" s="6039"/>
      <c r="I75" s="6008">
        <f>VLOOKUP(C75,'Data Products'!$A:$J,2,0)</f>
      </c>
      <c r="J75" s="6009">
        <f t="shared" si="9"/>
      </c>
      <c r="K75" s="6010">
        <v>45879</v>
      </c>
      <c r="L75" s="5959">
        <f t="shared" si="20"/>
      </c>
      <c r="M75" s="5955">
        <v>0</v>
      </c>
      <c r="N75" s="5955">
        <v>0</v>
      </c>
      <c r="O75" s="5971"/>
      <c r="P75" s="5971"/>
      <c r="Q75" s="5951" t="s">
        <v>5906</v>
      </c>
      <c r="R75" s="5979"/>
      <c r="S75" s="5979"/>
      <c r="T75" s="6012"/>
      <c r="U75" s="5979"/>
      <c r="V75" s="5979"/>
      <c r="W75" s="5979"/>
      <c r="X75" s="5979"/>
      <c r="Y75" s="5979"/>
      <c r="Z75" s="5979"/>
      <c r="AA75" s="5979"/>
      <c r="AB75" s="6042">
        <f t="shared" si="28"/>
      </c>
      <c r="AC75" s="6043">
        <f t="shared" si="31"/>
      </c>
      <c r="AD75" s="5962">
        <f t="shared" si="35"/>
      </c>
      <c r="AE75" s="5973">
        <f t="shared" si="2"/>
      </c>
      <c r="AF75" s="6014">
        <f>VLOOKUP(C75,'Data Products'!$A:$J,10,0)</f>
      </c>
      <c r="AG75" s="6015">
        <f t="shared" si="5"/>
      </c>
      <c r="AH75" s="5965">
        <f t="shared" ref="AH75:AH107" si="14">IF(J75&lt;=90,F75,0)</f>
      </c>
      <c r="AI75" s="6019"/>
      <c r="AJ75" s="6022"/>
      <c r="AK75" s="5969"/>
      <c r="AL75" s="5968"/>
      <c r="AM75" s="5969"/>
      <c r="AN75" s="5969"/>
    </row>
    <row customHeight="true" hidden="true" ht="18" r="76">
      <c r="A76" s="6004">
        <v>41</v>
      </c>
      <c r="B76" s="5951" t="s">
        <v>5800</v>
      </c>
      <c r="C76" s="6004" t="s">
        <v>5907</v>
      </c>
      <c r="D76" s="6029"/>
      <c r="E76" s="6029"/>
      <c r="F76" s="5955">
        <v>0</v>
      </c>
      <c r="G76" s="5955">
        <v>0</v>
      </c>
      <c r="H76" s="6039"/>
      <c r="I76" s="6008">
        <f>VLOOKUP(C76,'Data Products'!$A:$J,2,0)</f>
      </c>
      <c r="J76" s="6009">
        <f t="shared" si="9"/>
      </c>
      <c r="K76" s="6010">
        <v>45880</v>
      </c>
      <c r="L76" s="5959">
        <f t="shared" si="20"/>
      </c>
      <c r="M76" s="5955">
        <v>0</v>
      </c>
      <c r="N76" s="5955">
        <v>0</v>
      </c>
      <c r="O76" s="6041"/>
      <c r="P76" s="6041"/>
      <c r="Q76" s="5951" t="s">
        <v>5906</v>
      </c>
      <c r="R76" s="5979"/>
      <c r="S76" s="5979"/>
      <c r="T76" s="5979"/>
      <c r="U76" s="5979"/>
      <c r="V76" s="5979"/>
      <c r="W76" s="5979"/>
      <c r="X76" s="5979"/>
      <c r="Y76" s="5979"/>
      <c r="Z76" s="5979"/>
      <c r="AA76" s="5979"/>
      <c r="AB76" s="6013">
        <f t="shared" si="28"/>
      </c>
      <c r="AC76" s="6043">
        <f t="shared" si="31"/>
      </c>
      <c r="AD76" s="5962">
        <f t="shared" si="35"/>
      </c>
      <c r="AE76" s="5973">
        <f t="shared" si="2"/>
      </c>
      <c r="AF76" s="6014">
        <f>VLOOKUP(C76,'Data Products'!$A:$J,10,0)</f>
      </c>
      <c r="AG76" s="6015">
        <f t="shared" si="5"/>
      </c>
      <c r="AH76" s="5965">
        <f t="shared" si="14"/>
      </c>
      <c r="AI76" s="6019"/>
      <c r="AJ76" s="6022"/>
      <c r="AK76" s="5969"/>
      <c r="AL76" s="5968"/>
      <c r="AM76" s="5969"/>
      <c r="AN76" s="5969"/>
    </row>
    <row customHeight="true" hidden="true" ht="18" r="77">
      <c r="A77" s="6004">
        <v>42</v>
      </c>
      <c r="B77" s="5951" t="s">
        <v>5800</v>
      </c>
      <c r="C77" s="6004" t="s">
        <v>5908</v>
      </c>
      <c r="D77" s="6029"/>
      <c r="E77" s="6029"/>
      <c r="F77" s="5955">
        <v>0</v>
      </c>
      <c r="G77" s="5955">
        <v>0</v>
      </c>
      <c r="H77" s="6039"/>
      <c r="I77" s="6008">
        <f>VLOOKUP(C77,'Data Products'!$A:$J,2,0)</f>
      </c>
      <c r="J77" s="6009">
        <f t="shared" si="9"/>
      </c>
      <c r="K77" s="6010">
        <v>45881</v>
      </c>
      <c r="L77" s="5959">
        <f t="shared" si="20"/>
      </c>
      <c r="M77" s="5955">
        <v>0</v>
      </c>
      <c r="N77" s="5955">
        <v>0</v>
      </c>
      <c r="O77" s="6041"/>
      <c r="P77" s="6041"/>
      <c r="Q77" s="5951" t="s">
        <v>5906</v>
      </c>
      <c r="R77" s="5979"/>
      <c r="S77" s="5979"/>
      <c r="T77" s="5979"/>
      <c r="U77" s="5979"/>
      <c r="V77" s="5979"/>
      <c r="W77" s="5979"/>
      <c r="X77" s="5979"/>
      <c r="Y77" s="5979"/>
      <c r="Z77" s="5979"/>
      <c r="AA77" s="5979"/>
      <c r="AB77" s="6013">
        <f t="shared" si="28"/>
      </c>
      <c r="AC77" s="6043">
        <f t="shared" si="31"/>
      </c>
      <c r="AD77" s="5962">
        <f t="shared" si="35"/>
      </c>
      <c r="AE77" s="5973">
        <f t="shared" si="2"/>
      </c>
      <c r="AF77" s="6014">
        <f>VLOOKUP(C77,'Data Products'!$A:$J,10,0)</f>
      </c>
      <c r="AG77" s="6015">
        <f t="shared" si="5"/>
      </c>
      <c r="AH77" s="5965">
        <f t="shared" si="14"/>
      </c>
      <c r="AI77" s="6019"/>
      <c r="AJ77" s="6022"/>
      <c r="AK77" s="5969"/>
      <c r="AL77" s="5968"/>
      <c r="AM77" s="5969"/>
      <c r="AN77" s="5969"/>
    </row>
    <row customHeight="true" hidden="true" ht="18" r="78">
      <c r="A78" s="6004">
        <v>43</v>
      </c>
      <c r="B78" s="5951" t="s">
        <v>5800</v>
      </c>
      <c r="C78" s="6004" t="s">
        <v>5909</v>
      </c>
      <c r="D78" s="6029"/>
      <c r="E78" s="6029"/>
      <c r="F78" s="5955">
        <v>0</v>
      </c>
      <c r="G78" s="5955">
        <v>0</v>
      </c>
      <c r="H78" s="6039"/>
      <c r="I78" s="6008">
        <f>VLOOKUP(C78,'Data Products'!$A:$J,2,0)</f>
      </c>
      <c r="J78" s="6009">
        <f t="shared" si="9"/>
      </c>
      <c r="K78" s="6010">
        <v>45882</v>
      </c>
      <c r="L78" s="5959">
        <f t="shared" si="20"/>
      </c>
      <c r="M78" s="5955">
        <v>0</v>
      </c>
      <c r="N78" s="5955">
        <v>0</v>
      </c>
      <c r="O78" s="6041"/>
      <c r="P78" s="6041"/>
      <c r="Q78" s="5951" t="s">
        <v>5906</v>
      </c>
      <c r="R78" s="5979"/>
      <c r="S78" s="5979"/>
      <c r="T78" s="5979"/>
      <c r="U78" s="5979"/>
      <c r="V78" s="5979"/>
      <c r="W78" s="5979"/>
      <c r="X78" s="5979"/>
      <c r="Y78" s="5979"/>
      <c r="Z78" s="5979"/>
      <c r="AA78" s="5979"/>
      <c r="AB78" s="6013">
        <f t="shared" si="28"/>
      </c>
      <c r="AC78" s="6043">
        <f t="shared" si="31"/>
      </c>
      <c r="AD78" s="5962">
        <f t="shared" si="35"/>
      </c>
      <c r="AE78" s="5973">
        <f t="shared" si="2"/>
      </c>
      <c r="AF78" s="6014">
        <f>VLOOKUP(C78,'Data Products'!$A:$J,10,0)</f>
      </c>
      <c r="AG78" s="6015">
        <f t="shared" si="5"/>
      </c>
      <c r="AH78" s="5965">
        <f t="shared" si="14"/>
      </c>
      <c r="AI78" s="6019"/>
      <c r="AJ78" s="6022"/>
      <c r="AK78" s="5969"/>
      <c r="AL78" s="5968"/>
      <c r="AM78" s="5969"/>
      <c r="AN78" s="5969"/>
    </row>
    <row customHeight="true" hidden="true" ht="18" r="79">
      <c r="A79" s="6004">
        <v>44</v>
      </c>
      <c r="B79" s="5951" t="s">
        <v>5781</v>
      </c>
      <c r="C79" s="5980" t="s">
        <v>5910</v>
      </c>
      <c r="D79" s="6028" t="s">
        <v>5910</v>
      </c>
      <c r="E79" s="6028" t="s">
        <v>5910</v>
      </c>
      <c r="F79" s="5974">
        <v>0</v>
      </c>
      <c r="G79" s="5974">
        <v>0</v>
      </c>
      <c r="H79" s="6039"/>
      <c r="I79" s="6008">
        <f>VLOOKUP(C79,'Data Products'!$A:$J,2,0)</f>
      </c>
      <c r="J79" s="6009">
        <f t="shared" si="9"/>
      </c>
      <c r="K79" s="6010">
        <v>45883</v>
      </c>
      <c r="L79" s="5959">
        <f t="shared" si="20"/>
      </c>
      <c r="M79" s="5955">
        <v>0</v>
      </c>
      <c r="N79" s="5955">
        <v>40</v>
      </c>
      <c r="O79" s="6041"/>
      <c r="P79" s="6041"/>
      <c r="Q79" s="5951" t="s">
        <v>5906</v>
      </c>
      <c r="R79" s="5979"/>
      <c r="S79" s="5979"/>
      <c r="T79" s="5979"/>
      <c r="U79" s="5979"/>
      <c r="V79" s="5979"/>
      <c r="W79" s="5979"/>
      <c r="X79" s="5979"/>
      <c r="Y79" s="5979"/>
      <c r="Z79" s="5979"/>
      <c r="AA79" s="5979"/>
      <c r="AB79" s="6013">
        <f t="shared" si="28"/>
      </c>
      <c r="AC79" s="6044">
        <f t="shared" si="31"/>
      </c>
      <c r="AD79" s="5962">
        <f t="shared" si="35"/>
      </c>
      <c r="AE79" s="5976">
        <f t="shared" si="2"/>
      </c>
      <c r="AF79" s="6014">
        <f>VLOOKUP(C79,'Data Products'!$A:$J,10,0)</f>
      </c>
      <c r="AG79" s="6015">
        <f t="shared" si="5"/>
      </c>
      <c r="AH79" s="5965">
        <f t="shared" si="14"/>
      </c>
      <c r="AI79" s="6019"/>
      <c r="AJ79" s="6022"/>
      <c r="AK79" s="5969"/>
      <c r="AL79" s="5968"/>
      <c r="AM79" s="5969"/>
      <c r="AN79" s="5969"/>
    </row>
    <row customHeight="true" hidden="true" ht="18" r="80">
      <c r="A80" s="6004">
        <v>45</v>
      </c>
      <c r="B80" s="5951" t="s">
        <v>5800</v>
      </c>
      <c r="C80" s="6004" t="s">
        <v>5911</v>
      </c>
      <c r="D80" s="6029"/>
      <c r="E80" s="6029"/>
      <c r="F80" s="5955">
        <v>0</v>
      </c>
      <c r="G80" s="5971">
        <v>0</v>
      </c>
      <c r="H80" s="6039"/>
      <c r="I80" s="6008">
        <f>VLOOKUP(C80,'Data Products'!$A:$J,2,0)</f>
      </c>
      <c r="J80" s="6009">
        <f t="shared" si="9"/>
      </c>
      <c r="K80" s="6010">
        <v>45884</v>
      </c>
      <c r="L80" s="5959">
        <f t="shared" si="20"/>
      </c>
      <c r="M80" s="5955">
        <v>0</v>
      </c>
      <c r="N80" s="5955">
        <v>0</v>
      </c>
      <c r="O80" s="6041"/>
      <c r="P80" s="6041"/>
      <c r="Q80" s="5951" t="s">
        <v>5906</v>
      </c>
      <c r="R80" s="5979"/>
      <c r="S80" s="5979"/>
      <c r="T80" s="5979"/>
      <c r="U80" s="5979"/>
      <c r="V80" s="5979"/>
      <c r="W80" s="5979"/>
      <c r="X80" s="5979"/>
      <c r="Y80" s="5979"/>
      <c r="Z80" s="5979"/>
      <c r="AA80" s="5979"/>
      <c r="AB80" s="6013">
        <f t="shared" si="28"/>
      </c>
      <c r="AC80" s="6043">
        <f t="shared" si="31"/>
      </c>
      <c r="AD80" s="5962">
        <f t="shared" si="35"/>
      </c>
      <c r="AE80" s="5976">
        <f t="shared" si="2"/>
      </c>
      <c r="AF80" s="6014">
        <f>VLOOKUP(C80,'Data Products'!$A:$J,10,0)</f>
      </c>
      <c r="AG80" s="6015">
        <f t="shared" si="5"/>
      </c>
      <c r="AH80" s="5965">
        <f t="shared" si="14"/>
      </c>
      <c r="AI80" s="6019"/>
      <c r="AJ80" s="6022"/>
      <c r="AK80" s="5969"/>
      <c r="AL80" s="5968"/>
      <c r="AM80" s="5969"/>
      <c r="AN80" s="5969"/>
    </row>
    <row customHeight="true" hidden="true" ht="18" r="81">
      <c r="A81" s="6004">
        <v>46</v>
      </c>
      <c r="B81" s="5951" t="s">
        <v>5800</v>
      </c>
      <c r="C81" s="6004" t="s">
        <v>5912</v>
      </c>
      <c r="D81" s="6029"/>
      <c r="E81" s="6029"/>
      <c r="F81" s="5955">
        <v>0</v>
      </c>
      <c r="G81" s="5971">
        <v>0</v>
      </c>
      <c r="H81" s="6039"/>
      <c r="I81" s="6008">
        <f>VLOOKUP(C81,'Data Products'!$A:$J,2,0)</f>
      </c>
      <c r="J81" s="6009">
        <f t="shared" si="9"/>
      </c>
      <c r="K81" s="6010">
        <v>45885</v>
      </c>
      <c r="L81" s="5959">
        <f t="shared" si="20"/>
      </c>
      <c r="M81" s="5955">
        <v>0</v>
      </c>
      <c r="N81" s="5955">
        <v>0</v>
      </c>
      <c r="O81" s="6041"/>
      <c r="P81" s="6041"/>
      <c r="Q81" s="5951" t="s">
        <v>5906</v>
      </c>
      <c r="R81" s="5979"/>
      <c r="S81" s="5979"/>
      <c r="T81" s="5979"/>
      <c r="U81" s="5979"/>
      <c r="V81" s="5979"/>
      <c r="W81" s="5979"/>
      <c r="X81" s="5979"/>
      <c r="Y81" s="5979"/>
      <c r="Z81" s="5979"/>
      <c r="AA81" s="5979"/>
      <c r="AB81" s="6013">
        <f t="shared" si="28"/>
      </c>
      <c r="AC81" s="6043">
        <f t="shared" si="31"/>
      </c>
      <c r="AD81" s="5962">
        <f t="shared" si="35"/>
      </c>
      <c r="AE81" s="5976">
        <f t="shared" si="2"/>
      </c>
      <c r="AF81" s="6014">
        <f>VLOOKUP(C81,'Data Products'!$A:$J,10,0)</f>
      </c>
      <c r="AG81" s="6015">
        <f t="shared" si="5"/>
      </c>
      <c r="AH81" s="5965">
        <f t="shared" si="14"/>
      </c>
      <c r="AI81" s="6019"/>
      <c r="AJ81" s="6022"/>
      <c r="AK81" s="5969"/>
      <c r="AL81" s="5968"/>
      <c r="AM81" s="5969"/>
      <c r="AN81" s="5969"/>
    </row>
    <row customHeight="true" hidden="true" ht="18" r="82">
      <c r="A82" s="6004">
        <v>47</v>
      </c>
      <c r="B82" s="5951" t="s">
        <v>5800</v>
      </c>
      <c r="C82" s="6031" t="s">
        <v>5913</v>
      </c>
      <c r="D82" s="6029"/>
      <c r="E82" s="6029"/>
      <c r="F82" s="5955">
        <v>0</v>
      </c>
      <c r="G82" s="5971">
        <v>0</v>
      </c>
      <c r="H82" s="6045"/>
      <c r="I82" s="6008">
        <f>VLOOKUP(C82,'Data Products'!$A:$J,2,0)</f>
      </c>
      <c r="J82" s="6009">
        <f t="shared" si="9"/>
      </c>
      <c r="K82" s="6010">
        <v>45886</v>
      </c>
      <c r="L82" s="5959">
        <f t="shared" si="20"/>
      </c>
      <c r="M82" s="6032">
        <v>0</v>
      </c>
      <c r="N82" s="6032">
        <v>0</v>
      </c>
      <c r="O82" s="6046"/>
      <c r="P82" s="6046"/>
      <c r="Q82" s="5951" t="s">
        <v>5906</v>
      </c>
      <c r="R82" s="5979"/>
      <c r="S82" s="5979"/>
      <c r="T82" s="5979"/>
      <c r="U82" s="5979"/>
      <c r="V82" s="5979"/>
      <c r="W82" s="5979"/>
      <c r="X82" s="5979"/>
      <c r="Y82" s="5979"/>
      <c r="Z82" s="5979"/>
      <c r="AA82" s="5979"/>
      <c r="AB82" s="6047">
        <f t="shared" si="28"/>
      </c>
      <c r="AC82" s="6043">
        <f t="shared" si="31"/>
      </c>
      <c r="AD82" s="5962">
        <f t="shared" si="35"/>
      </c>
      <c r="AE82" s="5976">
        <f t="shared" si="2"/>
      </c>
      <c r="AF82" s="6014">
        <f>VLOOKUP(C82,'Data Products'!$A:$J,10,0)</f>
      </c>
      <c r="AG82" s="6015">
        <f t="shared" si="5"/>
      </c>
      <c r="AH82" s="5965">
        <f t="shared" si="14"/>
      </c>
      <c r="AI82" s="6019"/>
      <c r="AJ82" s="6022"/>
      <c r="AK82" s="5969"/>
      <c r="AL82" s="5968"/>
      <c r="AM82" s="5969"/>
      <c r="AN82" s="5969"/>
    </row>
    <row customHeight="true" hidden="true" ht="18" r="83">
      <c r="A83" s="6004">
        <v>48</v>
      </c>
      <c r="B83" s="5951" t="s">
        <v>5800</v>
      </c>
      <c r="C83" s="6004" t="s">
        <v>5914</v>
      </c>
      <c r="D83" s="6029"/>
      <c r="E83" s="6029"/>
      <c r="F83" s="5955">
        <v>0</v>
      </c>
      <c r="G83" s="5971">
        <v>0</v>
      </c>
      <c r="H83" s="6039"/>
      <c r="I83" s="6008">
        <f>VLOOKUP(C83,'Data Products'!$A:$J,2,0)</f>
      </c>
      <c r="J83" s="6009">
        <f t="shared" si="9"/>
      </c>
      <c r="K83" s="6010">
        <v>45887</v>
      </c>
      <c r="L83" s="5959">
        <f t="shared" si="20"/>
      </c>
      <c r="M83" s="5955">
        <v>0</v>
      </c>
      <c r="N83" s="5955">
        <v>0</v>
      </c>
      <c r="O83" s="6041"/>
      <c r="P83" s="6041"/>
      <c r="Q83" s="5951" t="s">
        <v>5906</v>
      </c>
      <c r="R83" s="5955"/>
      <c r="S83" s="5955"/>
      <c r="T83" s="5955"/>
      <c r="U83" s="5955"/>
      <c r="V83" s="5955"/>
      <c r="W83" s="5955"/>
      <c r="X83" s="5955"/>
      <c r="Y83" s="5955"/>
      <c r="Z83" s="5955"/>
      <c r="AA83" s="5955"/>
      <c r="AB83" s="6013">
        <f t="shared" si="28"/>
      </c>
      <c r="AC83" s="6043">
        <f t="shared" si="31"/>
      </c>
      <c r="AD83" s="5962">
        <f t="shared" si="35"/>
      </c>
      <c r="AE83" s="5976">
        <f t="shared" si="2"/>
      </c>
      <c r="AF83" s="6014">
        <f>VLOOKUP(C83,'Data Products'!$A:$J,10,0)</f>
      </c>
      <c r="AG83" s="6015">
        <f t="shared" si="5"/>
      </c>
      <c r="AH83" s="5965">
        <f t="shared" si="14"/>
      </c>
      <c r="AI83" s="6019"/>
      <c r="AJ83" s="6022"/>
      <c r="AK83" s="5969"/>
      <c r="AL83" s="5968"/>
      <c r="AM83" s="5969"/>
      <c r="AN83" s="5969"/>
    </row>
    <row customHeight="true" hidden="true" ht="18" r="84">
      <c r="A84" s="6004">
        <v>49</v>
      </c>
      <c r="B84" s="5951" t="s">
        <v>5800</v>
      </c>
      <c r="C84" s="6004" t="s">
        <v>5915</v>
      </c>
      <c r="D84" s="6029"/>
      <c r="E84" s="6029"/>
      <c r="F84" s="5955">
        <v>0</v>
      </c>
      <c r="G84" s="5971">
        <v>0</v>
      </c>
      <c r="H84" s="6039"/>
      <c r="I84" s="6008">
        <f>VLOOKUP(C84,'Data Products'!$A:$J,2,0)</f>
      </c>
      <c r="J84" s="6009">
        <f t="shared" si="9"/>
      </c>
      <c r="K84" s="6010">
        <v>45888</v>
      </c>
      <c r="L84" s="5959">
        <f t="shared" si="20"/>
      </c>
      <c r="M84" s="5955">
        <v>0</v>
      </c>
      <c r="N84" s="5955">
        <v>0</v>
      </c>
      <c r="O84" s="6041"/>
      <c r="P84" s="6041"/>
      <c r="Q84" s="5951" t="s">
        <v>5906</v>
      </c>
      <c r="R84" s="5955"/>
      <c r="S84" s="5955"/>
      <c r="T84" s="5955"/>
      <c r="U84" s="5955"/>
      <c r="V84" s="5955"/>
      <c r="W84" s="5955"/>
      <c r="X84" s="5955"/>
      <c r="Y84" s="5955"/>
      <c r="Z84" s="5955"/>
      <c r="AA84" s="5955"/>
      <c r="AB84" s="6013">
        <f t="shared" si="28"/>
      </c>
      <c r="AC84" s="6043">
        <f t="shared" si="31"/>
      </c>
      <c r="AD84" s="5962">
        <f t="shared" si="35"/>
      </c>
      <c r="AE84" s="5976">
        <f t="shared" si="2"/>
      </c>
      <c r="AF84" s="6014">
        <f>VLOOKUP(C84,'Data Products'!$A:$J,10,0)</f>
      </c>
      <c r="AG84" s="6015">
        <f t="shared" si="5"/>
      </c>
      <c r="AH84" s="5965">
        <f t="shared" si="14"/>
      </c>
      <c r="AI84" s="6019"/>
      <c r="AJ84" s="6022"/>
      <c r="AK84" s="5969"/>
      <c r="AL84" s="5968"/>
      <c r="AM84" s="5969"/>
      <c r="AN84" s="5969"/>
    </row>
    <row customHeight="true" hidden="true" ht="18" r="85">
      <c r="A85" s="6004">
        <v>50</v>
      </c>
      <c r="B85" s="5951" t="s">
        <v>5800</v>
      </c>
      <c r="C85" s="6004" t="s">
        <v>5916</v>
      </c>
      <c r="D85" s="6028" t="s">
        <v>5917</v>
      </c>
      <c r="E85" s="6028" t="s">
        <v>5917</v>
      </c>
      <c r="F85" s="5955">
        <v>0</v>
      </c>
      <c r="G85" s="5971">
        <v>0</v>
      </c>
      <c r="H85" s="6039"/>
      <c r="I85" s="6008">
        <f>VLOOKUP(C85,'Data Products'!$A:$J,2,0)</f>
      </c>
      <c r="J85" s="6009">
        <f t="shared" si="9"/>
      </c>
      <c r="K85" s="6010">
        <v>45889</v>
      </c>
      <c r="L85" s="5959">
        <f t="shared" si="20"/>
      </c>
      <c r="M85" s="5955">
        <v>0</v>
      </c>
      <c r="N85" s="5955">
        <v>0</v>
      </c>
      <c r="O85" s="6041"/>
      <c r="P85" s="6041"/>
      <c r="Q85" s="5951" t="s">
        <v>5906</v>
      </c>
      <c r="R85" s="5955"/>
      <c r="S85" s="5955"/>
      <c r="T85" s="5955"/>
      <c r="U85" s="5955"/>
      <c r="V85" s="5955"/>
      <c r="W85" s="5955"/>
      <c r="X85" s="5955"/>
      <c r="Y85" s="5955"/>
      <c r="Z85" s="5955"/>
      <c r="AA85" s="5955"/>
      <c r="AB85" s="6013">
        <f t="shared" si="28"/>
      </c>
      <c r="AC85" s="6048">
        <f t="shared" si="31"/>
      </c>
      <c r="AD85" s="5962">
        <f t="shared" si="35"/>
      </c>
      <c r="AE85" s="5976">
        <f t="shared" si="2"/>
      </c>
      <c r="AF85" s="6014">
        <f>VLOOKUP(C85,'Data Products'!$A:$J,10,0)</f>
      </c>
      <c r="AG85" s="6015">
        <f t="shared" si="5"/>
      </c>
      <c r="AH85" s="5965">
        <f t="shared" si="14"/>
      </c>
      <c r="AI85" s="6019"/>
      <c r="AJ85" s="6022"/>
      <c r="AK85" s="5969"/>
      <c r="AL85" s="5968"/>
      <c r="AM85" s="5969"/>
      <c r="AN85" s="5969"/>
    </row>
    <row customHeight="true" hidden="true" ht="18" r="86">
      <c r="A86" s="6004">
        <v>51</v>
      </c>
      <c r="B86" s="5951" t="s">
        <v>5800</v>
      </c>
      <c r="C86" s="6004" t="s">
        <v>5918</v>
      </c>
      <c r="D86" s="6028" t="s">
        <v>5919</v>
      </c>
      <c r="E86" s="6028" t="s">
        <v>5919</v>
      </c>
      <c r="F86" s="5955">
        <v>0</v>
      </c>
      <c r="G86" s="5971">
        <v>0</v>
      </c>
      <c r="H86" s="6039"/>
      <c r="I86" s="6008">
        <f>VLOOKUP(C86,'Data Products'!$A:$J,2,0)</f>
      </c>
      <c r="J86" s="6009">
        <f t="shared" si="9"/>
      </c>
      <c r="K86" s="6010">
        <v>45890</v>
      </c>
      <c r="L86" s="5959">
        <f t="shared" si="20"/>
      </c>
      <c r="M86" s="5955">
        <v>0</v>
      </c>
      <c r="N86" s="5955">
        <v>0</v>
      </c>
      <c r="O86" s="6041"/>
      <c r="P86" s="6041"/>
      <c r="Q86" s="5951" t="s">
        <v>5906</v>
      </c>
      <c r="R86" s="5955"/>
      <c r="S86" s="5955"/>
      <c r="T86" s="5955"/>
      <c r="U86" s="5955"/>
      <c r="V86" s="5955"/>
      <c r="W86" s="5955"/>
      <c r="X86" s="5955"/>
      <c r="Y86" s="5955"/>
      <c r="Z86" s="5955"/>
      <c r="AA86" s="5955"/>
      <c r="AB86" s="6013">
        <f t="shared" si="28"/>
      </c>
      <c r="AC86" s="5975">
        <f t="shared" si="31"/>
      </c>
      <c r="AD86" s="5962">
        <f t="shared" si="35"/>
      </c>
      <c r="AE86" s="5976">
        <f t="shared" si="2"/>
      </c>
      <c r="AF86" s="6014">
        <f>VLOOKUP(C86,'Data Products'!$A:$J,10,0)</f>
      </c>
      <c r="AG86" s="6015">
        <f t="shared" si="5"/>
      </c>
      <c r="AH86" s="5965">
        <f t="shared" si="14"/>
      </c>
      <c r="AI86" s="6019"/>
      <c r="AJ86" s="6022"/>
      <c r="AK86" s="5969"/>
      <c r="AL86" s="5968"/>
      <c r="AM86" s="5969"/>
      <c r="AN86" s="5969"/>
    </row>
    <row customHeight="true" hidden="true" ht="18" r="87">
      <c r="A87" s="6004">
        <v>52</v>
      </c>
      <c r="B87" s="5951" t="s">
        <v>5800</v>
      </c>
      <c r="C87" s="6004" t="s">
        <v>5920</v>
      </c>
      <c r="D87" s="6028" t="s">
        <v>5921</v>
      </c>
      <c r="E87" s="6028" t="s">
        <v>5921</v>
      </c>
      <c r="F87" s="5955">
        <v>0</v>
      </c>
      <c r="G87" s="5971">
        <v>0</v>
      </c>
      <c r="H87" s="6039"/>
      <c r="I87" s="6008">
        <f>VLOOKUP(C87,'Data Products'!$A:$J,2,0)</f>
      </c>
      <c r="J87" s="6009">
        <f t="shared" si="9"/>
      </c>
      <c r="K87" s="6010">
        <v>45891</v>
      </c>
      <c r="L87" s="5959">
        <f t="shared" si="20"/>
      </c>
      <c r="M87" s="5955">
        <v>0</v>
      </c>
      <c r="N87" s="5955">
        <v>0</v>
      </c>
      <c r="O87" s="6041"/>
      <c r="P87" s="6041"/>
      <c r="Q87" s="5951" t="s">
        <v>5906</v>
      </c>
      <c r="R87" s="5955"/>
      <c r="S87" s="5955"/>
      <c r="T87" s="5955"/>
      <c r="U87" s="5955"/>
      <c r="V87" s="5955"/>
      <c r="W87" s="5955"/>
      <c r="X87" s="5955"/>
      <c r="Y87" s="5955"/>
      <c r="Z87" s="5955"/>
      <c r="AA87" s="5955"/>
      <c r="AB87" s="6013">
        <f t="shared" si="28"/>
      </c>
      <c r="AC87" s="5972">
        <f t="shared" si="31"/>
      </c>
      <c r="AD87" s="5962">
        <f t="shared" si="35"/>
      </c>
      <c r="AE87" s="5976">
        <f t="shared" si="2"/>
      </c>
      <c r="AF87" s="6014">
        <f>VLOOKUP(C87,'Data Products'!$A:$J,10,0)</f>
      </c>
      <c r="AG87" s="6015">
        <f t="shared" si="5"/>
      </c>
      <c r="AH87" s="5965">
        <f t="shared" si="14"/>
      </c>
      <c r="AI87" s="6019"/>
      <c r="AJ87" s="6022"/>
      <c r="AK87" s="5969"/>
      <c r="AL87" s="5968"/>
      <c r="AM87" s="5969"/>
      <c r="AN87" s="5969"/>
    </row>
    <row customHeight="true" hidden="true" ht="18" r="88">
      <c r="A88" s="6004">
        <v>53</v>
      </c>
      <c r="B88" s="5951" t="s">
        <v>5800</v>
      </c>
      <c r="C88" s="6004" t="s">
        <v>5922</v>
      </c>
      <c r="D88" s="6028" t="s">
        <v>5923</v>
      </c>
      <c r="E88" s="6028" t="s">
        <v>5923</v>
      </c>
      <c r="F88" s="5955">
        <v>0</v>
      </c>
      <c r="G88" s="5971">
        <v>0</v>
      </c>
      <c r="H88" s="6039"/>
      <c r="I88" s="6008">
        <f>VLOOKUP(C88,'Data Products'!$A:$J,2,0)</f>
      </c>
      <c r="J88" s="6009">
        <f t="shared" si="9"/>
      </c>
      <c r="K88" s="6010">
        <v>45892</v>
      </c>
      <c r="L88" s="5959">
        <f t="shared" si="20"/>
      </c>
      <c r="M88" s="5955">
        <v>0</v>
      </c>
      <c r="N88" s="5955">
        <v>0</v>
      </c>
      <c r="O88" s="6041"/>
      <c r="P88" s="6041"/>
      <c r="Q88" s="5951" t="s">
        <v>5906</v>
      </c>
      <c r="R88" s="5955"/>
      <c r="S88" s="5955"/>
      <c r="T88" s="5955"/>
      <c r="U88" s="5955"/>
      <c r="V88" s="5955"/>
      <c r="W88" s="5955"/>
      <c r="X88" s="5955"/>
      <c r="Y88" s="5955"/>
      <c r="Z88" s="5955"/>
      <c r="AA88" s="5955"/>
      <c r="AB88" s="6013">
        <f t="shared" si="28"/>
      </c>
      <c r="AC88" s="6026">
        <f t="shared" si="31"/>
      </c>
      <c r="AD88" s="5962">
        <f t="shared" si="35"/>
      </c>
      <c r="AE88" s="5976">
        <f t="shared" si="2"/>
      </c>
      <c r="AF88" s="6014">
        <f>VLOOKUP(C88,'Data Products'!$A:$J,10,0)</f>
      </c>
      <c r="AG88" s="6015">
        <f t="shared" si="5"/>
      </c>
      <c r="AH88" s="5965">
        <f t="shared" si="14"/>
      </c>
      <c r="AI88" s="6019"/>
      <c r="AJ88" s="6022"/>
      <c r="AK88" s="5969"/>
      <c r="AL88" s="5968"/>
      <c r="AM88" s="5969"/>
      <c r="AN88" s="5969"/>
    </row>
    <row customHeight="true" hidden="true" ht="18" r="89">
      <c r="A89" s="6004">
        <v>54</v>
      </c>
      <c r="B89" s="5951" t="s">
        <v>5800</v>
      </c>
      <c r="C89" s="6004" t="s">
        <v>5924</v>
      </c>
      <c r="D89" s="6028" t="s">
        <v>5925</v>
      </c>
      <c r="E89" s="6028" t="s">
        <v>5925</v>
      </c>
      <c r="F89" s="5955">
        <v>0</v>
      </c>
      <c r="G89" s="5971">
        <v>0</v>
      </c>
      <c r="H89" s="6039"/>
      <c r="I89" s="6008">
        <f>VLOOKUP(C89,'Data Products'!$A:$J,2,0)</f>
      </c>
      <c r="J89" s="6009">
        <f t="shared" si="9"/>
      </c>
      <c r="K89" s="6010">
        <v>45893</v>
      </c>
      <c r="L89" s="5959">
        <f t="shared" si="20"/>
      </c>
      <c r="M89" s="5955">
        <v>0</v>
      </c>
      <c r="N89" s="5955">
        <v>0</v>
      </c>
      <c r="O89" s="6041"/>
      <c r="P89" s="6041"/>
      <c r="Q89" s="5951" t="s">
        <v>5906</v>
      </c>
      <c r="R89" s="5955"/>
      <c r="S89" s="5955"/>
      <c r="T89" s="5955"/>
      <c r="U89" s="5955"/>
      <c r="V89" s="5955"/>
      <c r="W89" s="5955"/>
      <c r="X89" s="5955"/>
      <c r="Y89" s="5955"/>
      <c r="Z89" s="5955"/>
      <c r="AA89" s="5955"/>
      <c r="AB89" s="6013">
        <f t="shared" si="28"/>
      </c>
      <c r="AC89" s="6026">
        <f t="shared" si="31"/>
      </c>
      <c r="AD89" s="5962">
        <f t="shared" si="35"/>
      </c>
      <c r="AE89" s="5976">
        <f t="shared" si="2"/>
      </c>
      <c r="AF89" s="6014">
        <f>VLOOKUP(C89,'Data Products'!$A:$J,10,0)</f>
      </c>
      <c r="AG89" s="6015">
        <f t="shared" si="5"/>
      </c>
      <c r="AH89" s="5965">
        <f t="shared" si="14"/>
      </c>
      <c r="AI89" s="6019"/>
      <c r="AJ89" s="6022"/>
      <c r="AK89" s="5969"/>
      <c r="AL89" s="5968"/>
      <c r="AM89" s="5969"/>
      <c r="AN89" s="5969"/>
    </row>
    <row customHeight="true" hidden="true" ht="18" r="90">
      <c r="A90" s="6004">
        <v>55</v>
      </c>
      <c r="B90" s="5951" t="s">
        <v>5800</v>
      </c>
      <c r="C90" s="6004" t="s">
        <v>5926</v>
      </c>
      <c r="D90" s="6028" t="s">
        <v>5927</v>
      </c>
      <c r="E90" s="6028" t="s">
        <v>5927</v>
      </c>
      <c r="F90" s="5955">
        <v>0</v>
      </c>
      <c r="G90" s="5971">
        <v>0</v>
      </c>
      <c r="H90" s="6039"/>
      <c r="I90" s="6008">
        <f>VLOOKUP(C90,'Data Products'!$A:$J,2,0)</f>
      </c>
      <c r="J90" s="6009">
        <f t="shared" si="9"/>
      </c>
      <c r="K90" s="6010">
        <v>45894</v>
      </c>
      <c r="L90" s="5959">
        <f t="shared" si="20"/>
      </c>
      <c r="M90" s="5955">
        <v>0</v>
      </c>
      <c r="N90" s="5955">
        <v>0</v>
      </c>
      <c r="O90" s="6041"/>
      <c r="P90" s="6041"/>
      <c r="Q90" s="5951" t="s">
        <v>5906</v>
      </c>
      <c r="R90" s="5955"/>
      <c r="S90" s="5955"/>
      <c r="T90" s="5955"/>
      <c r="U90" s="5955"/>
      <c r="V90" s="5955"/>
      <c r="W90" s="5955"/>
      <c r="X90" s="5955"/>
      <c r="Y90" s="5955"/>
      <c r="Z90" s="5955"/>
      <c r="AA90" s="5955"/>
      <c r="AB90" s="6013">
        <f t="shared" si="28"/>
      </c>
      <c r="AC90" s="5972">
        <f t="shared" si="31"/>
      </c>
      <c r="AD90" s="5962">
        <f t="shared" si="35"/>
      </c>
      <c r="AE90" s="5976">
        <f t="shared" si="2"/>
      </c>
      <c r="AF90" s="6014">
        <f>VLOOKUP(C90,'Data Products'!$A:$J,10,0)</f>
      </c>
      <c r="AG90" s="6015">
        <f t="shared" si="5"/>
      </c>
      <c r="AH90" s="5965">
        <f t="shared" si="14"/>
      </c>
      <c r="AI90" s="6019"/>
      <c r="AJ90" s="6022"/>
      <c r="AK90" s="5969"/>
      <c r="AL90" s="5968"/>
      <c r="AM90" s="5969"/>
      <c r="AN90" s="5969"/>
    </row>
    <row customHeight="true" hidden="true" ht="18" r="91">
      <c r="A91" s="6004">
        <v>56</v>
      </c>
      <c r="B91" s="5951" t="s">
        <v>5800</v>
      </c>
      <c r="C91" s="6004" t="s">
        <v>5928</v>
      </c>
      <c r="D91" s="6028" t="s">
        <v>5929</v>
      </c>
      <c r="E91" s="6028" t="s">
        <v>5929</v>
      </c>
      <c r="F91" s="5955">
        <v>0</v>
      </c>
      <c r="G91" s="5971">
        <v>0</v>
      </c>
      <c r="H91" s="6039"/>
      <c r="I91" s="6008">
        <f>VLOOKUP(C91,'Data Products'!$A:$J,2,0)</f>
      </c>
      <c r="J91" s="6009">
        <f t="shared" si="9"/>
      </c>
      <c r="K91" s="6010">
        <v>45895</v>
      </c>
      <c r="L91" s="5959">
        <f t="shared" si="20"/>
      </c>
      <c r="M91" s="5955">
        <v>0</v>
      </c>
      <c r="N91" s="5955">
        <v>0</v>
      </c>
      <c r="O91" s="6041"/>
      <c r="P91" s="6041"/>
      <c r="Q91" s="5951" t="s">
        <v>5906</v>
      </c>
      <c r="R91" s="5955"/>
      <c r="S91" s="5955"/>
      <c r="T91" s="5955"/>
      <c r="U91" s="5955"/>
      <c r="V91" s="5955"/>
      <c r="W91" s="5955"/>
      <c r="X91" s="5955"/>
      <c r="Y91" s="5955"/>
      <c r="Z91" s="5955"/>
      <c r="AA91" s="5955"/>
      <c r="AB91" s="6013">
        <f t="shared" si="28"/>
      </c>
      <c r="AC91" s="5975">
        <f t="shared" si="31"/>
      </c>
      <c r="AD91" s="6049">
        <f t="shared" si="35"/>
      </c>
      <c r="AE91" s="5976">
        <f t="shared" si="2"/>
      </c>
      <c r="AF91" s="6014">
        <f>VLOOKUP(C91,'Data Products'!$A:$J,10,0)</f>
      </c>
      <c r="AG91" s="6015">
        <f t="shared" si="5"/>
      </c>
      <c r="AH91" s="5965">
        <f t="shared" si="14"/>
      </c>
      <c r="AI91" s="6019"/>
      <c r="AJ91" s="6022"/>
      <c r="AK91" s="5969"/>
      <c r="AL91" s="5968"/>
      <c r="AM91" s="5969"/>
      <c r="AN91" s="5969"/>
    </row>
    <row customHeight="true" hidden="true" ht="18" r="92">
      <c r="A92" s="6004">
        <v>57</v>
      </c>
      <c r="B92" s="5951" t="s">
        <v>5800</v>
      </c>
      <c r="C92" s="6004" t="s">
        <v>5930</v>
      </c>
      <c r="D92" s="6028" t="s">
        <v>5931</v>
      </c>
      <c r="E92" s="6028" t="s">
        <v>5931</v>
      </c>
      <c r="F92" s="5955">
        <v>0</v>
      </c>
      <c r="G92" s="5971">
        <v>0</v>
      </c>
      <c r="H92" s="6039"/>
      <c r="I92" s="6008">
        <f>VLOOKUP(C92,'Data Products'!$A:$J,2,0)</f>
      </c>
      <c r="J92" s="6009">
        <f t="shared" si="9"/>
      </c>
      <c r="K92" s="6010">
        <v>45896</v>
      </c>
      <c r="L92" s="5959">
        <f t="shared" si="20"/>
      </c>
      <c r="M92" s="5955">
        <v>0</v>
      </c>
      <c r="N92" s="5955">
        <v>1</v>
      </c>
      <c r="O92" s="6041"/>
      <c r="P92" s="6041"/>
      <c r="Q92" s="5951" t="s">
        <v>5906</v>
      </c>
      <c r="R92" s="5955"/>
      <c r="S92" s="5955"/>
      <c r="T92" s="5955"/>
      <c r="U92" s="5955"/>
      <c r="V92" s="5955"/>
      <c r="W92" s="5955"/>
      <c r="X92" s="5955"/>
      <c r="Y92" s="5955"/>
      <c r="Z92" s="5955"/>
      <c r="AA92" s="5955"/>
      <c r="AB92" s="6013">
        <f t="shared" si="28"/>
      </c>
      <c r="AC92" s="5961">
        <f t="shared" si="31"/>
      </c>
      <c r="AD92" s="6049">
        <f t="shared" si="35"/>
      </c>
      <c r="AE92" s="5976">
        <f t="shared" si="2"/>
      </c>
      <c r="AF92" s="6014">
        <f>VLOOKUP(C92,'Data Products'!$A:$J,10,0)</f>
      </c>
      <c r="AG92" s="6015">
        <f t="shared" si="5"/>
      </c>
      <c r="AH92" s="5965">
        <f t="shared" si="14"/>
      </c>
      <c r="AI92" s="6019"/>
      <c r="AJ92" s="6022"/>
      <c r="AK92" s="5969"/>
      <c r="AL92" s="5968"/>
      <c r="AM92" s="5969"/>
      <c r="AN92" s="5969"/>
    </row>
    <row customHeight="true" hidden="true" ht="18" r="93">
      <c r="A93" s="6004">
        <v>58</v>
      </c>
      <c r="B93" s="5951" t="s">
        <v>5800</v>
      </c>
      <c r="C93" s="6004" t="s">
        <v>5932</v>
      </c>
      <c r="D93" s="6028" t="s">
        <v>5933</v>
      </c>
      <c r="E93" s="6028" t="s">
        <v>5933</v>
      </c>
      <c r="F93" s="5955">
        <v>0</v>
      </c>
      <c r="G93" s="5971">
        <v>0</v>
      </c>
      <c r="H93" s="6039"/>
      <c r="I93" s="6008">
        <f>VLOOKUP(C93,'Data Products'!$A:$J,2,0)</f>
      </c>
      <c r="J93" s="6009">
        <f t="shared" si="9"/>
      </c>
      <c r="K93" s="6010">
        <v>45897</v>
      </c>
      <c r="L93" s="5959">
        <f t="shared" si="20"/>
      </c>
      <c r="M93" s="5955">
        <v>0</v>
      </c>
      <c r="N93" s="5955">
        <v>0</v>
      </c>
      <c r="O93" s="6041"/>
      <c r="P93" s="6041"/>
      <c r="Q93" s="5951" t="s">
        <v>5906</v>
      </c>
      <c r="R93" s="5955"/>
      <c r="S93" s="5955"/>
      <c r="T93" s="5955"/>
      <c r="U93" s="5955"/>
      <c r="V93" s="5955"/>
      <c r="W93" s="5955"/>
      <c r="X93" s="5955"/>
      <c r="Y93" s="5955"/>
      <c r="Z93" s="5955"/>
      <c r="AA93" s="5955"/>
      <c r="AB93" s="6013">
        <f t="shared" si="28"/>
      </c>
      <c r="AC93" s="5961">
        <f t="shared" si="31"/>
      </c>
      <c r="AD93" s="6049">
        <f t="shared" si="35"/>
      </c>
      <c r="AE93" s="5976">
        <f t="shared" si="2"/>
      </c>
      <c r="AF93" s="6014">
        <f>VLOOKUP(C93,'Data Products'!$A:$J,10,0)</f>
      </c>
      <c r="AG93" s="6015">
        <f t="shared" si="5"/>
      </c>
      <c r="AH93" s="5965">
        <f t="shared" si="14"/>
      </c>
      <c r="AI93" s="6019"/>
      <c r="AJ93" s="6022"/>
      <c r="AK93" s="5969"/>
      <c r="AL93" s="5968"/>
      <c r="AM93" s="5969"/>
      <c r="AN93" s="5969"/>
    </row>
    <row customHeight="true" hidden="true" ht="18" r="94">
      <c r="A94" s="6004">
        <v>59</v>
      </c>
      <c r="B94" s="5951" t="s">
        <v>5800</v>
      </c>
      <c r="C94" s="6004" t="s">
        <v>5934</v>
      </c>
      <c r="D94" s="6028" t="s">
        <v>5935</v>
      </c>
      <c r="E94" s="6028" t="s">
        <v>5935</v>
      </c>
      <c r="F94" s="5955">
        <v>0</v>
      </c>
      <c r="G94" s="5971">
        <v>0</v>
      </c>
      <c r="H94" s="6039"/>
      <c r="I94" s="6008">
        <f>VLOOKUP(C94,'Data Products'!$A:$J,2,0)</f>
      </c>
      <c r="J94" s="6009">
        <f t="shared" si="9"/>
      </c>
      <c r="K94" s="6010">
        <v>45898</v>
      </c>
      <c r="L94" s="5959">
        <f t="shared" si="20"/>
      </c>
      <c r="M94" s="5955">
        <v>0</v>
      </c>
      <c r="N94" s="5955">
        <v>1</v>
      </c>
      <c r="O94" s="6041"/>
      <c r="P94" s="6041"/>
      <c r="Q94" s="5951" t="s">
        <v>5906</v>
      </c>
      <c r="R94" s="5955"/>
      <c r="S94" s="5955"/>
      <c r="T94" s="5955"/>
      <c r="U94" s="5955"/>
      <c r="V94" s="5955"/>
      <c r="W94" s="5955"/>
      <c r="X94" s="5955"/>
      <c r="Y94" s="5955"/>
      <c r="Z94" s="5955"/>
      <c r="AA94" s="5955"/>
      <c r="AB94" s="6013">
        <f t="shared" si="28"/>
      </c>
      <c r="AC94" s="5961">
        <f t="shared" si="31"/>
      </c>
      <c r="AD94" s="6049">
        <f t="shared" si="35"/>
      </c>
      <c r="AE94" s="5976">
        <f t="shared" si="2"/>
      </c>
      <c r="AF94" s="6014">
        <f>VLOOKUP(C94,'Data Products'!$A:$J,10,0)</f>
      </c>
      <c r="AG94" s="6015">
        <f t="shared" si="5"/>
      </c>
      <c r="AH94" s="5965">
        <f t="shared" si="14"/>
      </c>
      <c r="AI94" s="6019"/>
      <c r="AJ94" s="6022"/>
      <c r="AK94" s="5969"/>
      <c r="AL94" s="5968"/>
      <c r="AM94" s="5969"/>
      <c r="AN94" s="5969"/>
    </row>
    <row customHeight="true" hidden="true" ht="18" r="95">
      <c r="A95" s="6004">
        <v>60</v>
      </c>
      <c r="B95" s="5951" t="s">
        <v>5800</v>
      </c>
      <c r="C95" s="6004" t="s">
        <v>5936</v>
      </c>
      <c r="D95" s="6028" t="s">
        <v>5937</v>
      </c>
      <c r="E95" s="6028" t="s">
        <v>5937</v>
      </c>
      <c r="F95" s="5955">
        <v>0</v>
      </c>
      <c r="G95" s="5971">
        <v>0</v>
      </c>
      <c r="H95" s="6039"/>
      <c r="I95" s="6008">
        <f>VLOOKUP(C95,'Data Products'!$A:$J,2,0)</f>
      </c>
      <c r="J95" s="6009">
        <f t="shared" si="9"/>
      </c>
      <c r="K95" s="6010">
        <v>45899</v>
      </c>
      <c r="L95" s="5959">
        <f t="shared" si="20"/>
      </c>
      <c r="M95" s="5955">
        <v>0</v>
      </c>
      <c r="N95" s="5955">
        <v>0</v>
      </c>
      <c r="O95" s="6041"/>
      <c r="P95" s="6041"/>
      <c r="Q95" s="5951" t="s">
        <v>5906</v>
      </c>
      <c r="R95" s="5955"/>
      <c r="S95" s="5955"/>
      <c r="T95" s="5955"/>
      <c r="U95" s="5955"/>
      <c r="V95" s="5955"/>
      <c r="W95" s="5955"/>
      <c r="X95" s="5955"/>
      <c r="Y95" s="5955"/>
      <c r="Z95" s="5955"/>
      <c r="AA95" s="5955"/>
      <c r="AB95" s="6013">
        <f t="shared" si="28"/>
      </c>
      <c r="AC95" s="5961">
        <f t="shared" si="31"/>
      </c>
      <c r="AD95" s="6049">
        <f t="shared" si="35"/>
      </c>
      <c r="AE95" s="5976">
        <f t="shared" si="2"/>
      </c>
      <c r="AF95" s="6014">
        <f>VLOOKUP(C95,'Data Products'!$A:$J,10,0)</f>
      </c>
      <c r="AG95" s="6015">
        <f t="shared" si="5"/>
      </c>
      <c r="AH95" s="5965">
        <f t="shared" si="14"/>
      </c>
      <c r="AI95" s="6019"/>
      <c r="AJ95" s="6022"/>
      <c r="AK95" s="5969"/>
      <c r="AL95" s="5968"/>
      <c r="AM95" s="5969"/>
      <c r="AN95" s="5969"/>
    </row>
    <row customHeight="true" hidden="true" ht="18" r="96">
      <c r="A96" s="6004">
        <v>61</v>
      </c>
      <c r="B96" s="5951" t="s">
        <v>5800</v>
      </c>
      <c r="C96" s="6004" t="s">
        <v>5938</v>
      </c>
      <c r="D96" s="6028" t="s">
        <v>5939</v>
      </c>
      <c r="E96" s="6028" t="s">
        <v>5939</v>
      </c>
      <c r="F96" s="5955">
        <v>0</v>
      </c>
      <c r="G96" s="5971">
        <v>0</v>
      </c>
      <c r="H96" s="6039"/>
      <c r="I96" s="6008">
        <f>VLOOKUP(C96,'Data Products'!$A:$J,2,0)</f>
      </c>
      <c r="J96" s="6009">
        <f t="shared" si="9"/>
      </c>
      <c r="K96" s="6010">
        <v>45900</v>
      </c>
      <c r="L96" s="5959">
        <f t="shared" si="20"/>
      </c>
      <c r="M96" s="5955">
        <v>0</v>
      </c>
      <c r="N96" s="5955">
        <v>0</v>
      </c>
      <c r="O96" s="6041"/>
      <c r="P96" s="6041"/>
      <c r="Q96" s="5951" t="s">
        <v>5906</v>
      </c>
      <c r="R96" s="5955"/>
      <c r="S96" s="5955"/>
      <c r="T96" s="5955"/>
      <c r="U96" s="5955"/>
      <c r="V96" s="5955"/>
      <c r="W96" s="5955"/>
      <c r="X96" s="5955"/>
      <c r="Y96" s="5955"/>
      <c r="Z96" s="5955"/>
      <c r="AA96" s="5955"/>
      <c r="AB96" s="6013">
        <f t="shared" si="28"/>
      </c>
      <c r="AC96" s="5961">
        <f t="shared" si="31"/>
      </c>
      <c r="AD96" s="6049">
        <f t="shared" si="35"/>
      </c>
      <c r="AE96" s="5976">
        <f t="shared" si="2"/>
      </c>
      <c r="AF96" s="6014">
        <f>VLOOKUP(C96,'Data Products'!$A:$J,10,0)</f>
      </c>
      <c r="AG96" s="6015">
        <f t="shared" si="5"/>
      </c>
      <c r="AH96" s="5965">
        <f t="shared" si="14"/>
      </c>
      <c r="AI96" s="6019"/>
      <c r="AJ96" s="6022"/>
      <c r="AK96" s="5969"/>
      <c r="AL96" s="5968"/>
      <c r="AM96" s="5969"/>
      <c r="AN96" s="5969"/>
    </row>
    <row customHeight="true" hidden="true" ht="18" r="97">
      <c r="A97" s="6004">
        <v>62</v>
      </c>
      <c r="B97" s="5951" t="s">
        <v>5800</v>
      </c>
      <c r="C97" s="6004" t="s">
        <v>5940</v>
      </c>
      <c r="D97" s="6028" t="s">
        <v>5941</v>
      </c>
      <c r="E97" s="6028" t="s">
        <v>5941</v>
      </c>
      <c r="F97" s="5955">
        <v>0</v>
      </c>
      <c r="G97" s="5971">
        <v>0</v>
      </c>
      <c r="H97" s="6039"/>
      <c r="I97" s="6008">
        <f>VLOOKUP(C97,'Data Products'!$A:$J,2,0)</f>
      </c>
      <c r="J97" s="6009">
        <f t="shared" si="9"/>
      </c>
      <c r="K97" s="6010">
        <v>45901</v>
      </c>
      <c r="L97" s="5959">
        <f t="shared" si="20"/>
      </c>
      <c r="M97" s="5955">
        <v>0</v>
      </c>
      <c r="N97" s="5955">
        <v>3</v>
      </c>
      <c r="O97" s="6041"/>
      <c r="P97" s="6041"/>
      <c r="Q97" s="5951" t="s">
        <v>5906</v>
      </c>
      <c r="R97" s="5955"/>
      <c r="S97" s="5955"/>
      <c r="T97" s="5955"/>
      <c r="U97" s="5955"/>
      <c r="V97" s="5955"/>
      <c r="W97" s="5955"/>
      <c r="X97" s="5955"/>
      <c r="Y97" s="5955"/>
      <c r="Z97" s="5955"/>
      <c r="AA97" s="5955"/>
      <c r="AB97" s="6013">
        <f t="shared" si="28"/>
      </c>
      <c r="AC97" s="5975">
        <f t="shared" si="31"/>
      </c>
      <c r="AD97" s="6049">
        <f t="shared" si="35"/>
      </c>
      <c r="AE97" s="5976">
        <f t="shared" si="2"/>
      </c>
      <c r="AF97" s="6014">
        <f>VLOOKUP(C97,'Data Products'!$A:$J,10,0)</f>
      </c>
      <c r="AG97" s="6015">
        <f t="shared" si="5"/>
      </c>
      <c r="AH97" s="5965">
        <f t="shared" si="14"/>
      </c>
      <c r="AI97" s="6019"/>
      <c r="AJ97" s="6022"/>
      <c r="AK97" s="5969"/>
      <c r="AL97" s="5968"/>
      <c r="AM97" s="5969"/>
      <c r="AN97" s="5969"/>
    </row>
    <row customHeight="true" hidden="true" ht="18" r="98">
      <c r="A98" s="6004">
        <v>63</v>
      </c>
      <c r="B98" s="5951" t="s">
        <v>5800</v>
      </c>
      <c r="C98" s="6004" t="s">
        <v>5942</v>
      </c>
      <c r="D98" s="6028" t="s">
        <v>5933</v>
      </c>
      <c r="E98" s="6028" t="s">
        <v>5933</v>
      </c>
      <c r="F98" s="5955">
        <v>0</v>
      </c>
      <c r="G98" s="5971">
        <v>0</v>
      </c>
      <c r="H98" s="6039"/>
      <c r="I98" s="6008">
        <f>VLOOKUP(C98,'Data Products'!$A:$J,2,0)</f>
      </c>
      <c r="J98" s="6009">
        <f t="shared" si="9"/>
      </c>
      <c r="K98" s="6010">
        <v>45902</v>
      </c>
      <c r="L98" s="5959">
        <f t="shared" si="20"/>
      </c>
      <c r="M98" s="5955">
        <v>0</v>
      </c>
      <c r="N98" s="5955">
        <v>0</v>
      </c>
      <c r="O98" s="6041"/>
      <c r="P98" s="6041"/>
      <c r="Q98" s="5951" t="s">
        <v>5906</v>
      </c>
      <c r="R98" s="5955"/>
      <c r="S98" s="5955"/>
      <c r="T98" s="5955"/>
      <c r="U98" s="5955"/>
      <c r="V98" s="5955"/>
      <c r="W98" s="5955"/>
      <c r="X98" s="5955"/>
      <c r="Y98" s="5955"/>
      <c r="Z98" s="5955"/>
      <c r="AA98" s="5955"/>
      <c r="AB98" s="6013">
        <f t="shared" si="28"/>
      </c>
      <c r="AC98" s="5972">
        <f t="shared" si="31"/>
      </c>
      <c r="AD98" s="6049">
        <f t="shared" si="35"/>
      </c>
      <c r="AE98" s="5976">
        <f t="shared" si="2"/>
      </c>
      <c r="AF98" s="6014">
        <f>VLOOKUP(C98,'Data Products'!$A:$J,10,0)</f>
      </c>
      <c r="AG98" s="6015">
        <f t="shared" si="5"/>
      </c>
      <c r="AH98" s="5965">
        <f t="shared" si="14"/>
      </c>
      <c r="AI98" s="6019"/>
      <c r="AJ98" s="6022"/>
      <c r="AK98" s="5969"/>
      <c r="AL98" s="5968"/>
      <c r="AM98" s="5969"/>
      <c r="AN98" s="5969"/>
    </row>
    <row customHeight="true" hidden="true" ht="18" r="99">
      <c r="A99" s="6004">
        <v>64</v>
      </c>
      <c r="B99" s="5951" t="s">
        <v>5800</v>
      </c>
      <c r="C99" s="6004" t="s">
        <v>5943</v>
      </c>
      <c r="D99" s="6028" t="s">
        <v>5933</v>
      </c>
      <c r="E99" s="6028" t="s">
        <v>5933</v>
      </c>
      <c r="F99" s="5955">
        <v>0</v>
      </c>
      <c r="G99" s="5971">
        <v>0</v>
      </c>
      <c r="H99" s="6039"/>
      <c r="I99" s="6008">
        <f>VLOOKUP(C99,'Data Products'!$A:$J,2,0)</f>
      </c>
      <c r="J99" s="6009">
        <f t="shared" si="9"/>
      </c>
      <c r="K99" s="6010">
        <v>45903</v>
      </c>
      <c r="L99" s="5959">
        <f t="shared" si="20"/>
      </c>
      <c r="M99" s="5955">
        <v>0</v>
      </c>
      <c r="N99" s="5955">
        <v>0</v>
      </c>
      <c r="O99" s="6041"/>
      <c r="P99" s="6041"/>
      <c r="Q99" s="5951" t="s">
        <v>5906</v>
      </c>
      <c r="R99" s="5955"/>
      <c r="S99" s="5955"/>
      <c r="T99" s="5955"/>
      <c r="U99" s="5955"/>
      <c r="V99" s="5955"/>
      <c r="W99" s="5955"/>
      <c r="X99" s="5955"/>
      <c r="Y99" s="5955"/>
      <c r="Z99" s="5955"/>
      <c r="AA99" s="5955"/>
      <c r="AB99" s="6013">
        <f t="shared" si="28"/>
      </c>
      <c r="AC99" s="5975">
        <f t="shared" si="31"/>
      </c>
      <c r="AD99" s="6049">
        <f t="shared" si="35"/>
      </c>
      <c r="AE99" s="5976">
        <f t="shared" si="2"/>
      </c>
      <c r="AF99" s="6014">
        <f>VLOOKUP(C99,'Data Products'!$A:$J,10,0)</f>
      </c>
      <c r="AG99" s="6015">
        <f t="shared" si="5"/>
      </c>
      <c r="AH99" s="5965">
        <f t="shared" si="14"/>
      </c>
      <c r="AI99" s="6019"/>
      <c r="AJ99" s="6022"/>
      <c r="AK99" s="5969"/>
      <c r="AL99" s="5968"/>
      <c r="AM99" s="5969"/>
      <c r="AN99" s="5969"/>
    </row>
    <row customHeight="true" hidden="true" ht="18" r="100">
      <c r="A100" s="6004">
        <v>65</v>
      </c>
      <c r="B100" s="5951" t="s">
        <v>5787</v>
      </c>
      <c r="C100" s="6004" t="s">
        <v>5944</v>
      </c>
      <c r="D100" s="6028" t="s">
        <v>5945</v>
      </c>
      <c r="E100" s="6028" t="s">
        <v>5945</v>
      </c>
      <c r="F100" s="5955">
        <v>0</v>
      </c>
      <c r="G100" s="5971">
        <v>0</v>
      </c>
      <c r="H100" s="6039"/>
      <c r="I100" s="6008">
        <f>VLOOKUP(C100,'Data Products'!$A:$J,2,0)</f>
      </c>
      <c r="J100" s="6009">
        <f t="shared" si="9"/>
      </c>
      <c r="K100" s="6010">
        <v>45904</v>
      </c>
      <c r="L100" s="5959">
        <f t="shared" si="20"/>
      </c>
      <c r="M100" s="5955">
        <v>0</v>
      </c>
      <c r="N100" s="5955">
        <v>0</v>
      </c>
      <c r="O100" s="6041"/>
      <c r="P100" s="6041"/>
      <c r="Q100" s="5951" t="s">
        <v>5906</v>
      </c>
      <c r="R100" s="5955"/>
      <c r="S100" s="5955"/>
      <c r="T100" s="5955"/>
      <c r="U100" s="5955"/>
      <c r="V100" s="5955"/>
      <c r="W100" s="5955"/>
      <c r="X100" s="5955"/>
      <c r="Y100" s="5955"/>
      <c r="Z100" s="5955"/>
      <c r="AA100" s="5955"/>
      <c r="AB100" s="6013">
        <f t="shared" si="28"/>
      </c>
      <c r="AC100" s="5975">
        <f t="shared" si="31"/>
      </c>
      <c r="AD100" s="6049">
        <f t="shared" si="35"/>
      </c>
      <c r="AE100" s="5976">
        <f t="shared" si="2"/>
      </c>
      <c r="AF100" s="6014">
        <f>VLOOKUP(C100,'Data Products'!$A:$J,10,0)</f>
      </c>
      <c r="AG100" s="6015">
        <f t="shared" si="5"/>
      </c>
      <c r="AH100" s="5965">
        <f t="shared" si="14"/>
      </c>
      <c r="AI100" s="6019"/>
      <c r="AJ100" s="6022"/>
      <c r="AK100" s="5969"/>
      <c r="AL100" s="5968"/>
      <c r="AM100" s="5969"/>
      <c r="AN100" s="5969"/>
    </row>
    <row customHeight="true" hidden="true" ht="18" r="101">
      <c r="A101" s="6004">
        <v>66</v>
      </c>
      <c r="B101" s="5951" t="s">
        <v>5800</v>
      </c>
      <c r="C101" s="6004" t="s">
        <v>5946</v>
      </c>
      <c r="D101" s="6028" t="s">
        <v>5933</v>
      </c>
      <c r="E101" s="6028" t="s">
        <v>5933</v>
      </c>
      <c r="F101" s="5955">
        <v>0</v>
      </c>
      <c r="G101" s="5971">
        <v>0</v>
      </c>
      <c r="H101" s="6039"/>
      <c r="I101" s="6008">
        <f>VLOOKUP(C101,'Data Products'!$A:$J,2,0)</f>
      </c>
      <c r="J101" s="6009">
        <f t="shared" si="9"/>
      </c>
      <c r="K101" s="6010">
        <v>45905</v>
      </c>
      <c r="L101" s="5959">
        <f t="shared" si="20"/>
      </c>
      <c r="M101" s="5955">
        <v>0</v>
      </c>
      <c r="N101" s="5955">
        <v>0</v>
      </c>
      <c r="O101" s="6041"/>
      <c r="P101" s="6041"/>
      <c r="Q101" s="5951" t="s">
        <v>5906</v>
      </c>
      <c r="R101" s="5955"/>
      <c r="S101" s="5955"/>
      <c r="T101" s="5955"/>
      <c r="U101" s="5955"/>
      <c r="V101" s="5955"/>
      <c r="W101" s="5955"/>
      <c r="X101" s="5955"/>
      <c r="Y101" s="5955"/>
      <c r="Z101" s="5955"/>
      <c r="AA101" s="5955"/>
      <c r="AB101" s="6013">
        <f t="shared" si="28"/>
      </c>
      <c r="AC101" s="5975">
        <f t="shared" si="31"/>
      </c>
      <c r="AD101" s="6049">
        <f t="shared" si="35"/>
      </c>
      <c r="AE101" s="5976">
        <f t="shared" si="2"/>
      </c>
      <c r="AF101" s="6014">
        <f>VLOOKUP(C101,'Data Products'!$A:$J,10,0)</f>
      </c>
      <c r="AG101" s="6015">
        <f t="shared" si="5"/>
      </c>
      <c r="AH101" s="5965">
        <f t="shared" si="14"/>
      </c>
      <c r="AI101" s="6019"/>
      <c r="AJ101" s="6022"/>
      <c r="AK101" s="5969"/>
      <c r="AL101" s="5968"/>
      <c r="AM101" s="5969"/>
      <c r="AN101" s="5969"/>
    </row>
    <row customHeight="true" hidden="true" ht="18" r="102">
      <c r="A102" s="6004">
        <v>67</v>
      </c>
      <c r="B102" s="5951" t="s">
        <v>5800</v>
      </c>
      <c r="C102" s="6004" t="s">
        <v>5947</v>
      </c>
      <c r="D102" s="6028" t="s">
        <v>5933</v>
      </c>
      <c r="E102" s="6028" t="s">
        <v>5933</v>
      </c>
      <c r="F102" s="5955">
        <v>0</v>
      </c>
      <c r="G102" s="5971">
        <v>0</v>
      </c>
      <c r="H102" s="6039"/>
      <c r="I102" s="6008">
        <f>VLOOKUP(C102,'Data Products'!$A:$J,2,0)</f>
      </c>
      <c r="J102" s="6009">
        <f t="shared" si="9"/>
      </c>
      <c r="K102" s="6010">
        <v>45906</v>
      </c>
      <c r="L102" s="5959">
        <f t="shared" si="20"/>
      </c>
      <c r="M102" s="5955">
        <v>0</v>
      </c>
      <c r="N102" s="5955">
        <v>0</v>
      </c>
      <c r="O102" s="6041"/>
      <c r="P102" s="6041"/>
      <c r="Q102" s="5951" t="s">
        <v>5906</v>
      </c>
      <c r="R102" s="5955"/>
      <c r="S102" s="5955"/>
      <c r="T102" s="5955"/>
      <c r="U102" s="5955"/>
      <c r="V102" s="5955"/>
      <c r="W102" s="5955"/>
      <c r="X102" s="5955"/>
      <c r="Y102" s="5955"/>
      <c r="Z102" s="5955"/>
      <c r="AA102" s="5955"/>
      <c r="AB102" s="6013">
        <f t="shared" si="28"/>
      </c>
      <c r="AC102" s="5975">
        <f t="shared" si="31"/>
      </c>
      <c r="AD102" s="6049">
        <f t="shared" si="35"/>
      </c>
      <c r="AE102" s="5976">
        <f t="shared" si="2"/>
      </c>
      <c r="AF102" s="6014">
        <f>VLOOKUP(C102,'Data Products'!$A:$J,10,0)</f>
      </c>
      <c r="AG102" s="6015">
        <f t="shared" si="5"/>
      </c>
      <c r="AH102" s="5965">
        <f t="shared" si="14"/>
      </c>
      <c r="AI102" s="6019"/>
      <c r="AJ102" s="6022"/>
      <c r="AK102" s="5969"/>
      <c r="AL102" s="5968"/>
      <c r="AM102" s="5969"/>
      <c r="AN102" s="5969"/>
    </row>
    <row customHeight="true" hidden="true" ht="18" r="103">
      <c r="A103" s="6004">
        <v>68</v>
      </c>
      <c r="B103" s="5951" t="s">
        <v>5800</v>
      </c>
      <c r="C103" s="6004" t="s">
        <v>5948</v>
      </c>
      <c r="D103" s="6028" t="s">
        <v>5933</v>
      </c>
      <c r="E103" s="6028" t="s">
        <v>5933</v>
      </c>
      <c r="F103" s="5955">
        <v>0</v>
      </c>
      <c r="G103" s="5971">
        <v>0</v>
      </c>
      <c r="H103" s="6039"/>
      <c r="I103" s="6008">
        <f>VLOOKUP(C103,'Data Products'!$A:$J,2,0)</f>
      </c>
      <c r="J103" s="6009">
        <f t="shared" si="9"/>
      </c>
      <c r="K103" s="6010">
        <v>45907</v>
      </c>
      <c r="L103" s="5959">
        <f t="shared" si="20"/>
      </c>
      <c r="M103" s="5955">
        <v>0</v>
      </c>
      <c r="N103" s="5955">
        <v>0</v>
      </c>
      <c r="O103" s="6041"/>
      <c r="P103" s="6041"/>
      <c r="Q103" s="5951" t="s">
        <v>5906</v>
      </c>
      <c r="R103" s="5955"/>
      <c r="S103" s="5955"/>
      <c r="T103" s="5955"/>
      <c r="U103" s="5955"/>
      <c r="V103" s="5955"/>
      <c r="W103" s="5955"/>
      <c r="X103" s="5955"/>
      <c r="Y103" s="5955"/>
      <c r="Z103" s="5955"/>
      <c r="AA103" s="5955"/>
      <c r="AB103" s="6013">
        <f t="shared" si="28"/>
      </c>
      <c r="AC103" s="5975">
        <f t="shared" si="31"/>
      </c>
      <c r="AD103" s="6049">
        <f t="shared" si="35"/>
      </c>
      <c r="AE103" s="5976">
        <f t="shared" si="2"/>
      </c>
      <c r="AF103" s="6014">
        <f>VLOOKUP(C103,'Data Products'!$A:$J,10,0)</f>
      </c>
      <c r="AG103" s="6015">
        <f t="shared" si="5"/>
      </c>
      <c r="AH103" s="5965">
        <f t="shared" si="14"/>
      </c>
      <c r="AI103" s="6019"/>
      <c r="AJ103" s="6022"/>
      <c r="AK103" s="5969"/>
      <c r="AL103" s="5968"/>
      <c r="AM103" s="5969"/>
      <c r="AN103" s="5969"/>
    </row>
    <row customHeight="true" hidden="true" ht="18" r="104">
      <c r="A104" s="6004">
        <v>69</v>
      </c>
      <c r="B104" s="5951" t="s">
        <v>5800</v>
      </c>
      <c r="C104" s="6004" t="s">
        <v>5949</v>
      </c>
      <c r="D104" s="6028" t="s">
        <v>5950</v>
      </c>
      <c r="E104" s="6028" t="s">
        <v>5950</v>
      </c>
      <c r="F104" s="5955">
        <v>0</v>
      </c>
      <c r="G104" s="5971">
        <v>0</v>
      </c>
      <c r="H104" s="6039"/>
      <c r="I104" s="6008">
        <f>VLOOKUP(C104,'Data Products'!$A:$J,2,0)</f>
      </c>
      <c r="J104" s="6009">
        <f t="shared" si="9"/>
      </c>
      <c r="K104" s="6010">
        <v>45908</v>
      </c>
      <c r="L104" s="5959">
        <f t="shared" si="20"/>
      </c>
      <c r="M104" s="5955">
        <v>0</v>
      </c>
      <c r="N104" s="5955">
        <v>0</v>
      </c>
      <c r="O104" s="6041"/>
      <c r="P104" s="6041"/>
      <c r="Q104" s="5951" t="s">
        <v>5906</v>
      </c>
      <c r="R104" s="5955"/>
      <c r="S104" s="5955"/>
      <c r="T104" s="5955"/>
      <c r="U104" s="5955"/>
      <c r="V104" s="5955"/>
      <c r="W104" s="5955"/>
      <c r="X104" s="5955"/>
      <c r="Y104" s="5955"/>
      <c r="Z104" s="5955"/>
      <c r="AA104" s="5955"/>
      <c r="AB104" s="6013">
        <f t="shared" si="28"/>
      </c>
      <c r="AC104" s="5961">
        <f t="shared" si="31"/>
      </c>
      <c r="AD104" s="6049">
        <f t="shared" si="35"/>
      </c>
      <c r="AE104" s="5976">
        <f t="shared" si="2"/>
      </c>
      <c r="AF104" s="6014">
        <f>VLOOKUP(C104,'Data Products'!$A:$J,10,0)</f>
      </c>
      <c r="AG104" s="6015">
        <f t="shared" si="5"/>
      </c>
      <c r="AH104" s="5965">
        <f t="shared" si="14"/>
      </c>
      <c r="AI104" s="6019"/>
      <c r="AJ104" s="6022"/>
      <c r="AK104" s="5969"/>
      <c r="AL104" s="5968"/>
      <c r="AM104" s="5969"/>
      <c r="AN104" s="5969"/>
    </row>
    <row customHeight="true" hidden="true" ht="18" r="105">
      <c r="A105" s="6004">
        <v>70</v>
      </c>
      <c r="B105" s="5951" t="s">
        <v>5800</v>
      </c>
      <c r="C105" s="6004" t="s">
        <v>5951</v>
      </c>
      <c r="D105" s="6029"/>
      <c r="E105" s="6029"/>
      <c r="F105" s="5955">
        <v>0</v>
      </c>
      <c r="G105" s="5971">
        <v>0</v>
      </c>
      <c r="H105" s="6039"/>
      <c r="I105" s="6008">
        <f>VLOOKUP(C105,'Data Products'!$A:$J,2,0)</f>
      </c>
      <c r="J105" s="6009">
        <f t="shared" si="9"/>
      </c>
      <c r="K105" s="6010">
        <v>45909</v>
      </c>
      <c r="L105" s="5959">
        <f t="shared" si="20"/>
      </c>
      <c r="M105" s="5955">
        <v>0</v>
      </c>
      <c r="N105" s="5955">
        <v>0</v>
      </c>
      <c r="O105" s="6041"/>
      <c r="P105" s="6041"/>
      <c r="Q105" s="5951" t="s">
        <v>5906</v>
      </c>
      <c r="R105" s="5955"/>
      <c r="S105" s="5955"/>
      <c r="T105" s="5955"/>
      <c r="U105" s="5955"/>
      <c r="V105" s="5955"/>
      <c r="W105" s="5955"/>
      <c r="X105" s="5955"/>
      <c r="Y105" s="5955"/>
      <c r="Z105" s="5955"/>
      <c r="AA105" s="5955"/>
      <c r="AB105" s="6013">
        <f t="shared" si="28"/>
      </c>
      <c r="AC105" s="5972">
        <f t="shared" si="31"/>
      </c>
      <c r="AD105" s="6049">
        <f t="shared" si="35"/>
      </c>
      <c r="AE105" s="5976">
        <f t="shared" si="2"/>
      </c>
      <c r="AF105" s="6014">
        <f>VLOOKUP(C105,'Data Products'!$A:$J,10,0)</f>
      </c>
      <c r="AG105" s="6015">
        <f t="shared" si="5"/>
      </c>
      <c r="AH105" s="5965">
        <f t="shared" si="14"/>
      </c>
      <c r="AI105" s="6019"/>
      <c r="AJ105" s="6022"/>
      <c r="AK105" s="5969"/>
      <c r="AL105" s="5968"/>
      <c r="AM105" s="5969"/>
      <c r="AN105" s="5969"/>
    </row>
    <row customHeight="true" hidden="true" ht="18" r="106">
      <c r="A106" s="6004">
        <v>71</v>
      </c>
      <c r="B106" s="5951" t="s">
        <v>5800</v>
      </c>
      <c r="C106" s="6004" t="s">
        <v>5952</v>
      </c>
      <c r="D106" s="6029"/>
      <c r="E106" s="6029"/>
      <c r="F106" s="5955">
        <v>0</v>
      </c>
      <c r="G106" s="5971">
        <v>0</v>
      </c>
      <c r="H106" s="6039"/>
      <c r="I106" s="6008">
        <f>VLOOKUP(C106,'Data Products'!$A:$J,2,0)</f>
      </c>
      <c r="J106" s="6009">
        <f t="shared" si="9"/>
      </c>
      <c r="K106" s="6010">
        <v>45910</v>
      </c>
      <c r="L106" s="5959">
        <f t="shared" si="20"/>
      </c>
      <c r="M106" s="5955">
        <v>0</v>
      </c>
      <c r="N106" s="5955">
        <v>0</v>
      </c>
      <c r="O106" s="6041"/>
      <c r="P106" s="6041"/>
      <c r="Q106" s="5951" t="s">
        <v>5906</v>
      </c>
      <c r="R106" s="5955"/>
      <c r="S106" s="5955"/>
      <c r="T106" s="5955"/>
      <c r="U106" s="5955"/>
      <c r="V106" s="5955"/>
      <c r="W106" s="5955"/>
      <c r="X106" s="5955"/>
      <c r="Y106" s="5955"/>
      <c r="Z106" s="5955"/>
      <c r="AA106" s="5955"/>
      <c r="AB106" s="6013">
        <f t="shared" si="28"/>
      </c>
      <c r="AC106" s="6026">
        <f t="shared" si="31"/>
      </c>
      <c r="AD106" s="6049">
        <f t="shared" si="35"/>
      </c>
      <c r="AE106" s="5976">
        <f t="shared" si="2"/>
      </c>
      <c r="AF106" s="6014">
        <f>VLOOKUP(C106,'Data Products'!$A:$J,10,0)</f>
      </c>
      <c r="AG106" s="6015">
        <f t="shared" si="5"/>
      </c>
      <c r="AH106" s="5965">
        <f t="shared" si="14"/>
      </c>
      <c r="AI106" s="6016" t="s">
        <v>5953</v>
      </c>
      <c r="AJ106" s="6022"/>
      <c r="AK106" s="5969"/>
      <c r="AL106" s="5968"/>
      <c r="AM106" s="5969"/>
      <c r="AN106" s="5969"/>
    </row>
    <row customHeight="true" hidden="true" ht="18" r="107">
      <c r="A107" s="6031">
        <v>72</v>
      </c>
      <c r="B107" s="6023" t="s">
        <v>5800</v>
      </c>
      <c r="C107" s="6031" t="s">
        <v>5954</v>
      </c>
      <c r="D107" s="6029"/>
      <c r="E107" s="6029"/>
      <c r="F107" s="6032">
        <v>0</v>
      </c>
      <c r="G107" s="6050">
        <v>0</v>
      </c>
      <c r="H107" s="6045"/>
      <c r="I107" s="6008">
        <f>VLOOKUP(C107,'Data Products'!$A:$J,2,0)</f>
      </c>
      <c r="J107" s="6009">
        <f t="shared" si="9"/>
      </c>
      <c r="K107" s="6010">
        <v>45911</v>
      </c>
      <c r="L107" s="6048">
        <f t="shared" si="20"/>
      </c>
      <c r="M107" s="6032">
        <v>0</v>
      </c>
      <c r="N107" s="6032">
        <v>0</v>
      </c>
      <c r="O107" s="6046"/>
      <c r="P107" s="6046"/>
      <c r="Q107" s="5951" t="s">
        <v>5906</v>
      </c>
      <c r="R107" s="5955"/>
      <c r="S107" s="5955"/>
      <c r="T107" s="5955"/>
      <c r="U107" s="5955"/>
      <c r="V107" s="5955"/>
      <c r="W107" s="5955"/>
      <c r="X107" s="5955"/>
      <c r="Y107" s="5955"/>
      <c r="Z107" s="5955"/>
      <c r="AA107" s="5955"/>
      <c r="AB107" s="6013">
        <f t="shared" si="28"/>
      </c>
      <c r="AC107" s="5972">
        <f t="shared" si="31"/>
      </c>
      <c r="AD107" s="6049">
        <f t="shared" si="35"/>
      </c>
      <c r="AE107" s="5976">
        <f t="shared" si="2"/>
      </c>
      <c r="AF107" s="6014">
        <f>VLOOKUP(C107,'Data Products'!$A:$J,10,0)</f>
      </c>
      <c r="AG107" s="6015">
        <f t="shared" si="5"/>
      </c>
      <c r="AH107" s="5965">
        <f t="shared" si="14"/>
      </c>
      <c r="AI107" s="6019"/>
      <c r="AJ107" s="6022"/>
      <c r="AK107" s="5969"/>
      <c r="AL107" s="5968"/>
      <c r="AM107" s="5969"/>
      <c r="AN107" s="5969"/>
    </row>
    <row customHeight="true" hidden="true" ht="18" r="108">
      <c r="A108" s="6028">
        <v>45</v>
      </c>
      <c r="B108" s="6029" t="s">
        <v>5781</v>
      </c>
      <c r="C108" s="6051" t="s">
        <v>5955</v>
      </c>
      <c r="D108" s="6052" t="s">
        <v>5956</v>
      </c>
      <c r="E108" s="6052" t="s">
        <v>5956</v>
      </c>
      <c r="F108" s="6005">
        <v>0</v>
      </c>
      <c r="G108" s="6005">
        <v>0</v>
      </c>
      <c r="H108" s="6053"/>
      <c r="I108" s="6008">
        <f>VLOOKUP(C108,'Data Products'!$A:$J,2,0)</f>
      </c>
      <c r="J108" s="6009">
        <f t="shared" si="9"/>
      </c>
      <c r="K108" s="6010">
        <v>45912</v>
      </c>
      <c r="L108" s="6054">
        <f t="shared" si="20"/>
      </c>
      <c r="M108" s="6018">
        <v>0</v>
      </c>
      <c r="N108" s="6018">
        <v>0</v>
      </c>
      <c r="O108" s="6055"/>
      <c r="P108" s="6055"/>
      <c r="Q108" s="5951" t="s">
        <v>5869</v>
      </c>
      <c r="R108" s="5979"/>
      <c r="S108" s="5979"/>
      <c r="T108" s="5979"/>
      <c r="U108" s="5979"/>
      <c r="V108" s="5979"/>
      <c r="W108" s="5979"/>
      <c r="X108" s="5979"/>
      <c r="Y108" s="5979"/>
      <c r="Z108" s="5979"/>
      <c r="AA108" s="5979"/>
      <c r="AB108" s="6013">
        <f t="shared" si="28"/>
      </c>
      <c r="AC108" s="6044">
        <f t="shared" si="31"/>
      </c>
      <c r="AD108" s="5962">
        <f t="shared" si="35"/>
      </c>
      <c r="AE108" s="5976">
        <f t="shared" si="2"/>
      </c>
      <c r="AF108" s="6014">
        <f>VLOOKUP(C108,'Data Products'!$A:$J,10,0)</f>
      </c>
      <c r="AG108" s="6015">
        <f t="shared" si="5"/>
      </c>
      <c r="AH108" s="5991"/>
      <c r="AI108" s="6019"/>
      <c r="AJ108" s="6056"/>
      <c r="AK108" s="6056"/>
      <c r="AL108" s="6057"/>
      <c r="AM108" s="6056"/>
      <c r="AN108" s="6056"/>
    </row>
    <row r="109">
      <c r="A109" s="6058">
        <v>46</v>
      </c>
      <c r="B109" s="6059" t="s">
        <v>5781</v>
      </c>
      <c r="C109" s="6060" t="s">
        <v>5858</v>
      </c>
      <c r="D109" s="6052" t="s">
        <v>5858</v>
      </c>
      <c r="E109" s="6052" t="s">
        <v>5858</v>
      </c>
      <c r="F109" s="6061">
        <v>8</v>
      </c>
      <c r="G109" s="6061">
        <v>8</v>
      </c>
      <c r="H109" s="6062"/>
      <c r="I109" s="6063">
        <f>VLOOKUP(C109,'Data Products'!$A:$J,2,0)</f>
      </c>
      <c r="J109" s="6009">
        <f t="shared" si="9"/>
      </c>
      <c r="K109" s="6010">
        <v>45913</v>
      </c>
      <c r="L109" s="6064">
        <f t="shared" si="20"/>
      </c>
      <c r="M109" s="6065">
        <v>44</v>
      </c>
      <c r="N109" s="6065">
        <f>44+71</f>
      </c>
      <c r="O109" s="6066"/>
      <c r="P109" s="6066"/>
      <c r="Q109" s="6023" t="s">
        <v>5869</v>
      </c>
      <c r="R109" s="5979"/>
      <c r="S109" s="5979"/>
      <c r="T109" s="5979"/>
      <c r="U109" s="5979"/>
      <c r="V109" s="5979"/>
      <c r="W109" s="5979"/>
      <c r="X109" s="5979"/>
      <c r="Y109" s="5979"/>
      <c r="Z109" s="5979"/>
      <c r="AA109" s="5979"/>
      <c r="AB109" s="6047">
        <f t="shared" si="28"/>
      </c>
      <c r="AC109" s="6044">
        <f t="shared" si="31"/>
      </c>
      <c r="AD109" s="6067">
        <f t="shared" si="35"/>
      </c>
      <c r="AE109" s="5976">
        <f t="shared" si="2"/>
      </c>
      <c r="AF109" s="6014">
        <f>VLOOKUP(C109,'Data Products'!$A:$J,10,0)</f>
      </c>
      <c r="AG109" s="6015">
        <f t="shared" si="5"/>
      </c>
      <c r="AH109" s="5991"/>
      <c r="AI109" s="6016" t="s">
        <v>5957</v>
      </c>
      <c r="AJ109" s="6056"/>
      <c r="AK109" s="6056"/>
      <c r="AL109" s="6057"/>
      <c r="AM109" s="6056"/>
      <c r="AN109" s="6056"/>
    </row>
    <row r="110">
      <c r="A110" s="6068">
        <v>47</v>
      </c>
      <c r="B110" s="6059" t="s">
        <v>5781</v>
      </c>
      <c r="C110" s="6069" t="s">
        <v>5852</v>
      </c>
      <c r="D110" s="6029" t="s">
        <v>5852</v>
      </c>
      <c r="E110" s="6029" t="s">
        <v>5852</v>
      </c>
      <c r="F110" s="6018">
        <v>51</v>
      </c>
      <c r="G110" s="6018">
        <v>51</v>
      </c>
      <c r="H110" s="6053"/>
      <c r="I110" s="6008">
        <f>VLOOKUP(C110,'Data Products'!$A:$J,2,0)</f>
      </c>
      <c r="J110" s="6009">
        <f t="shared" si="9"/>
      </c>
      <c r="K110" s="6010">
        <v>45914</v>
      </c>
      <c r="L110" s="5959">
        <f t="shared" si="20"/>
      </c>
      <c r="M110" s="5974">
        <v>11</v>
      </c>
      <c r="N110" s="5974">
        <f>11+28</f>
      </c>
      <c r="O110" s="5955"/>
      <c r="P110" s="5955"/>
      <c r="Q110" s="5951" t="s">
        <v>5958</v>
      </c>
      <c r="R110" s="5982"/>
      <c r="S110" s="5982"/>
      <c r="T110" s="6012"/>
      <c r="U110" s="5982"/>
      <c r="V110" s="5982"/>
      <c r="W110" s="5982"/>
      <c r="X110" s="5982"/>
      <c r="Y110" s="5982"/>
      <c r="Z110" s="5982"/>
      <c r="AA110" s="5982"/>
      <c r="AB110" s="6013">
        <f t="shared" si="28"/>
      </c>
      <c r="AC110" s="5975">
        <f t="shared" si="31"/>
      </c>
      <c r="AD110" s="5962">
        <f t="shared" si="35"/>
      </c>
      <c r="AE110" s="5976">
        <f t="shared" si="2"/>
      </c>
      <c r="AF110" s="6014">
        <f>VLOOKUP(C110,'Data Products'!$A:$J,10,0)</f>
      </c>
      <c r="AG110" s="6015">
        <f t="shared" si="5"/>
      </c>
      <c r="AH110" s="5991"/>
      <c r="AI110" s="6019"/>
      <c r="AJ110" s="6056"/>
      <c r="AK110" s="6056"/>
      <c r="AL110" s="6057"/>
      <c r="AM110" s="6056"/>
      <c r="AN110" s="6056"/>
    </row>
    <row r="111">
      <c r="A111" s="6068">
        <v>48</v>
      </c>
      <c r="B111" s="6059" t="s">
        <v>5781</v>
      </c>
      <c r="C111" s="6069" t="s">
        <v>5910</v>
      </c>
      <c r="D111" s="6029" t="s">
        <v>5910</v>
      </c>
      <c r="E111" s="6029" t="s">
        <v>5910</v>
      </c>
      <c r="F111" s="6018">
        <v>180</v>
      </c>
      <c r="G111" s="6018">
        <v>180</v>
      </c>
      <c r="H111" s="6053"/>
      <c r="I111" s="6008">
        <f>VLOOKUP(C111,'Data Products'!$A:$J,2,0)</f>
      </c>
      <c r="J111" s="6009">
        <f t="shared" si="9"/>
      </c>
      <c r="K111" s="6010">
        <v>45915</v>
      </c>
      <c r="L111" s="5959">
        <f t="shared" si="20"/>
      </c>
      <c r="M111" s="5955">
        <v>25</v>
      </c>
      <c r="N111" s="5955">
        <f>25+40</f>
      </c>
      <c r="O111" s="5955"/>
      <c r="P111" s="5955"/>
      <c r="Q111" s="5951" t="s">
        <v>5844</v>
      </c>
      <c r="R111" s="5982"/>
      <c r="S111" s="5982"/>
      <c r="T111" s="6012"/>
      <c r="U111" s="5982"/>
      <c r="V111" s="5982"/>
      <c r="W111" s="5982"/>
      <c r="X111" s="5982"/>
      <c r="Y111" s="5982"/>
      <c r="Z111" s="5982"/>
      <c r="AA111" s="5982"/>
      <c r="AB111" s="6013">
        <f t="shared" si="28"/>
      </c>
      <c r="AC111" s="5972">
        <f t="shared" si="31"/>
      </c>
      <c r="AD111" s="5962">
        <f t="shared" si="35"/>
      </c>
      <c r="AE111" s="5976">
        <f t="shared" si="2"/>
      </c>
      <c r="AF111" s="6014">
        <f>VLOOKUP(C111,'Data Products'!$A:$J,10,0)</f>
      </c>
      <c r="AG111" s="6015">
        <f t="shared" si="5"/>
      </c>
      <c r="AH111" s="5991"/>
      <c r="AI111" s="6019"/>
      <c r="AJ111" s="6056"/>
      <c r="AK111" s="6056"/>
      <c r="AL111" s="6057"/>
      <c r="AM111" s="6056"/>
      <c r="AN111" s="6056"/>
    </row>
    <row customHeight="true" ht="18" r="112">
      <c r="A112" s="6068">
        <v>52</v>
      </c>
      <c r="B112" s="6059" t="s">
        <v>5781</v>
      </c>
      <c r="C112" s="6069" t="s">
        <v>5903</v>
      </c>
      <c r="D112" s="6029" t="s">
        <v>5903</v>
      </c>
      <c r="E112" s="6029" t="s">
        <v>5903</v>
      </c>
      <c r="F112" s="6018">
        <v>738</v>
      </c>
      <c r="G112" s="6018">
        <v>738</v>
      </c>
      <c r="H112" s="6053"/>
      <c r="I112" s="6008">
        <f>VLOOKUP(C112,'Data Products'!$A:$J,2,0)</f>
      </c>
      <c r="J112" s="6009">
        <f t="shared" si="9"/>
      </c>
      <c r="K112" s="6010">
        <v>45919</v>
      </c>
      <c r="L112" s="5959">
        <f t="shared" si="20"/>
      </c>
      <c r="M112" s="5955">
        <v>12</v>
      </c>
      <c r="N112" s="5955">
        <f>12+39</f>
      </c>
      <c r="O112" s="5955"/>
      <c r="P112" s="5955"/>
      <c r="Q112" s="5951" t="s">
        <v>5849</v>
      </c>
      <c r="R112" s="5982"/>
      <c r="S112" s="5982"/>
      <c r="T112" s="6012"/>
      <c r="U112" s="5982"/>
      <c r="V112" s="5982"/>
      <c r="W112" s="5982"/>
      <c r="X112" s="5982"/>
      <c r="Y112" s="5982"/>
      <c r="Z112" s="5982"/>
      <c r="AA112" s="5982"/>
      <c r="AB112" s="6013">
        <f t="shared" si="28"/>
      </c>
      <c r="AC112" s="5975">
        <f t="shared" si="31"/>
      </c>
      <c r="AD112" s="5962">
        <f t="shared" si="35"/>
      </c>
      <c r="AE112" s="5976">
        <f t="shared" si="2"/>
      </c>
      <c r="AF112" s="6014">
        <f>VLOOKUP(C112,'Data Products'!$A:$J,10,0)</f>
      </c>
      <c r="AG112" s="6015">
        <f t="shared" si="5"/>
      </c>
      <c r="AH112" s="5991"/>
      <c r="AI112" s="6019"/>
      <c r="AJ112" s="6056"/>
      <c r="AK112" s="6056"/>
      <c r="AL112" s="6057"/>
      <c r="AM112" s="6056"/>
      <c r="AN112" s="6056"/>
    </row>
    <row customHeight="true" ht="18" r="113">
      <c r="A113" s="6068">
        <v>53</v>
      </c>
      <c r="B113" s="6059" t="s">
        <v>5781</v>
      </c>
      <c r="C113" s="6069" t="s">
        <v>5851</v>
      </c>
      <c r="D113" s="6029" t="s">
        <v>5851</v>
      </c>
      <c r="E113" s="6029" t="s">
        <v>5851</v>
      </c>
      <c r="F113" s="6018">
        <v>3</v>
      </c>
      <c r="G113" s="6018">
        <v>3</v>
      </c>
      <c r="H113" s="6053"/>
      <c r="I113" s="6008">
        <f>VLOOKUP(C113,'Data Products'!$A:$J,2,0)</f>
      </c>
      <c r="J113" s="6009">
        <f t="shared" si="9"/>
      </c>
      <c r="K113" s="6010">
        <v>45920</v>
      </c>
      <c r="L113" s="5959">
        <f t="shared" si="20"/>
      </c>
      <c r="M113" s="5955">
        <v>0</v>
      </c>
      <c r="N113" s="5955">
        <v>0</v>
      </c>
      <c r="O113" s="5955"/>
      <c r="P113" s="5955"/>
      <c r="Q113" s="6025" t="s">
        <v>5849</v>
      </c>
      <c r="R113" s="5982"/>
      <c r="S113" s="5982"/>
      <c r="T113" s="6012"/>
      <c r="U113" s="5982"/>
      <c r="V113" s="5982"/>
      <c r="W113" s="5982"/>
      <c r="X113" s="5982"/>
      <c r="Y113" s="5982"/>
      <c r="Z113" s="5982"/>
      <c r="AA113" s="5982"/>
      <c r="AB113" s="6013">
        <f t="shared" si="28"/>
      </c>
      <c r="AC113" s="6026">
        <f t="shared" si="31"/>
      </c>
      <c r="AD113" s="5962">
        <f t="shared" si="35"/>
      </c>
      <c r="AE113" s="5976">
        <f t="shared" si="2"/>
      </c>
      <c r="AF113" s="6014">
        <f>VLOOKUP(C113,'Data Products'!$A:$J,10,0)</f>
      </c>
      <c r="AG113" s="6015">
        <f t="shared" si="5"/>
      </c>
      <c r="AH113" s="5991"/>
      <c r="AI113" s="6019"/>
      <c r="AJ113" s="6056"/>
      <c r="AK113" s="6056"/>
      <c r="AL113" s="6057"/>
      <c r="AM113" s="6056"/>
      <c r="AN113" s="6056"/>
    </row>
    <row customHeight="true" ht="18" r="114">
      <c r="A114" s="6068">
        <v>54</v>
      </c>
      <c r="B114" s="6059" t="s">
        <v>5781</v>
      </c>
      <c r="C114" s="6069" t="s">
        <v>5956</v>
      </c>
      <c r="D114" s="6029" t="s">
        <v>5956</v>
      </c>
      <c r="E114" s="6029" t="s">
        <v>5956</v>
      </c>
      <c r="F114" s="6018">
        <v>1740</v>
      </c>
      <c r="G114" s="6018">
        <v>1740</v>
      </c>
      <c r="H114" s="6053"/>
      <c r="I114" s="6008">
        <f>VLOOKUP(C114,'Data Products'!$A:$J,2,0)</f>
      </c>
      <c r="J114" s="6009">
        <f t="shared" si="9"/>
      </c>
      <c r="K114" s="6010">
        <v>45921</v>
      </c>
      <c r="L114" s="5959">
        <f t="shared" si="20"/>
      </c>
      <c r="M114" s="5955">
        <v>634</v>
      </c>
      <c r="N114" s="5974">
        <v>634</v>
      </c>
      <c r="O114" s="5955"/>
      <c r="P114" s="5955"/>
      <c r="Q114" s="5951" t="s">
        <v>5849</v>
      </c>
      <c r="R114" s="5982"/>
      <c r="S114" s="5982"/>
      <c r="T114" s="6012"/>
      <c r="U114" s="5982"/>
      <c r="V114" s="5982"/>
      <c r="W114" s="5982"/>
      <c r="X114" s="5982"/>
      <c r="Y114" s="5982"/>
      <c r="Z114" s="5982"/>
      <c r="AA114" s="5982"/>
      <c r="AB114" s="6013">
        <f t="shared" si="28"/>
      </c>
      <c r="AC114" s="5972">
        <f t="shared" si="31"/>
      </c>
      <c r="AD114" s="5962">
        <f t="shared" si="35"/>
      </c>
      <c r="AE114" s="5976">
        <f t="shared" si="2"/>
      </c>
      <c r="AF114" s="6014">
        <f>VLOOKUP(C114,'Data Products'!$A:$J,10,0)</f>
      </c>
      <c r="AG114" s="6015">
        <f t="shared" si="5"/>
      </c>
      <c r="AH114" s="5991"/>
      <c r="AI114" s="6019"/>
      <c r="AJ114" s="6056"/>
      <c r="AK114" s="6056"/>
      <c r="AL114" s="6057"/>
      <c r="AM114" s="6056"/>
      <c r="AN114" s="6056"/>
    </row>
    <row customHeight="true" ht="18" r="115">
      <c r="A115" s="6068">
        <v>55</v>
      </c>
      <c r="B115" s="6059" t="s">
        <v>5781</v>
      </c>
      <c r="C115" s="6069" t="s">
        <v>5959</v>
      </c>
      <c r="D115" s="6029" t="s">
        <v>5959</v>
      </c>
      <c r="E115" s="6029" t="s">
        <v>5959</v>
      </c>
      <c r="F115" s="6018">
        <v>2819</v>
      </c>
      <c r="G115" s="6018">
        <v>2819</v>
      </c>
      <c r="H115" s="6053"/>
      <c r="I115" s="6008">
        <f>VLOOKUP(C115,'Data Products'!$A:$J,2,0)</f>
      </c>
      <c r="J115" s="6009">
        <f t="shared" si="9"/>
      </c>
      <c r="K115" s="6010">
        <v>45922</v>
      </c>
      <c r="L115" s="5959">
        <f t="shared" si="20"/>
      </c>
      <c r="M115" s="5955">
        <v>39</v>
      </c>
      <c r="N115" s="5955">
        <f>39+150</f>
      </c>
      <c r="O115" s="5955"/>
      <c r="P115" s="5955"/>
      <c r="Q115" s="5951" t="s">
        <v>5849</v>
      </c>
      <c r="R115" s="5982"/>
      <c r="S115" s="5982"/>
      <c r="T115" s="6012"/>
      <c r="U115" s="5982"/>
      <c r="V115" s="5982"/>
      <c r="W115" s="5982"/>
      <c r="X115" s="5982"/>
      <c r="Y115" s="5982"/>
      <c r="Z115" s="5982"/>
      <c r="AA115" s="5982"/>
      <c r="AB115" s="6013">
        <f t="shared" si="28"/>
      </c>
      <c r="AC115" s="5975">
        <f t="shared" si="31"/>
      </c>
      <c r="AD115" s="5962">
        <f t="shared" si="35"/>
      </c>
      <c r="AE115" s="5976">
        <f t="shared" si="2"/>
      </c>
      <c r="AF115" s="6014">
        <f>VLOOKUP(C115,'Data Products'!$A:$J,10,0)</f>
      </c>
      <c r="AG115" s="6015">
        <f t="shared" si="5"/>
      </c>
      <c r="AH115" s="5991"/>
      <c r="AI115" s="6019"/>
      <c r="AJ115" s="6056"/>
      <c r="AK115" s="6056"/>
      <c r="AL115" s="6057"/>
      <c r="AM115" s="6056"/>
      <c r="AN115" s="6056"/>
    </row>
    <row customHeight="true" ht="18" r="116">
      <c r="A116" s="6068">
        <v>56</v>
      </c>
      <c r="B116" s="6059" t="s">
        <v>5781</v>
      </c>
      <c r="C116" s="6069" t="s">
        <v>5897</v>
      </c>
      <c r="D116" s="6029" t="s">
        <v>5897</v>
      </c>
      <c r="E116" s="6029" t="s">
        <v>5897</v>
      </c>
      <c r="F116" s="6018">
        <v>483</v>
      </c>
      <c r="G116" s="6018">
        <v>483</v>
      </c>
      <c r="H116" s="6053"/>
      <c r="I116" s="6008">
        <f>VLOOKUP(C116,'Data Products'!$A:$J,2,0)</f>
      </c>
      <c r="J116" s="6009">
        <f t="shared" si="9"/>
      </c>
      <c r="K116" s="6010">
        <v>45923</v>
      </c>
      <c r="L116" s="5959">
        <f t="shared" si="20"/>
      </c>
      <c r="M116" s="5955">
        <v>58</v>
      </c>
      <c r="N116" s="5974">
        <f>58+140</f>
      </c>
      <c r="O116" s="5955"/>
      <c r="P116" s="5955"/>
      <c r="Q116" s="5951" t="s">
        <v>5849</v>
      </c>
      <c r="R116" s="5982"/>
      <c r="S116" s="5982"/>
      <c r="T116" s="6012"/>
      <c r="U116" s="5982"/>
      <c r="V116" s="5982"/>
      <c r="W116" s="5982"/>
      <c r="X116" s="5982"/>
      <c r="Y116" s="5982"/>
      <c r="Z116" s="5982"/>
      <c r="AA116" s="5982"/>
      <c r="AB116" s="6013">
        <f t="shared" si="28"/>
      </c>
      <c r="AC116" s="5972">
        <f t="shared" si="31"/>
      </c>
      <c r="AD116" s="5962">
        <f t="shared" si="35"/>
      </c>
      <c r="AE116" s="6070">
        <f t="shared" si="2"/>
      </c>
      <c r="AF116" s="6071">
        <f>VLOOKUP(C116,'Data Products'!$A:$J,10,0)</f>
      </c>
      <c r="AG116" s="6072">
        <f t="shared" si="5"/>
      </c>
      <c r="AH116" s="5991"/>
      <c r="AI116" s="6019"/>
      <c r="AJ116" s="6056"/>
      <c r="AK116" s="6056"/>
      <c r="AL116" s="6057"/>
      <c r="AM116" s="6056"/>
      <c r="AN116" s="6056"/>
    </row>
    <row customHeight="true" ht="18" r="117">
      <c r="A117" s="5980"/>
      <c r="B117" s="5980"/>
      <c r="C117" s="5980"/>
      <c r="D117" s="5979"/>
      <c r="E117" s="5979"/>
      <c r="F117" s="5979"/>
      <c r="G117" s="5979"/>
      <c r="H117" s="5979"/>
      <c r="I117" s="6073"/>
      <c r="J117" s="6074"/>
      <c r="K117" s="6074"/>
      <c r="L117" s="6074"/>
      <c r="M117" s="5979"/>
      <c r="N117" s="5979"/>
      <c r="O117" s="5987"/>
      <c r="P117" s="5987"/>
      <c r="Q117" s="5980"/>
      <c r="R117" s="5979"/>
      <c r="S117" s="5979"/>
      <c r="T117" s="5979"/>
      <c r="U117" s="5979"/>
      <c r="V117" s="5979"/>
      <c r="W117" s="5979"/>
      <c r="X117" s="5979"/>
      <c r="Y117" s="5979"/>
      <c r="Z117" s="5979"/>
      <c r="AA117" s="5979"/>
      <c r="AB117" s="5981"/>
      <c r="AC117" s="6075"/>
      <c r="AD117" s="6076"/>
      <c r="AE117" s="6077" t="s">
        <v>5827</v>
      </c>
      <c r="AF117" s="6078"/>
      <c r="AG117" s="6079">
        <v>366720000</v>
      </c>
      <c r="AH117" s="5991"/>
      <c r="AI117" s="6057"/>
      <c r="AJ117" s="6056"/>
      <c r="AK117" s="6056"/>
      <c r="AL117" s="6057"/>
      <c r="AM117" s="6056"/>
      <c r="AN117" s="6056"/>
    </row>
    <row customHeight="true" ht="18" r="118">
      <c r="A118" s="5980"/>
      <c r="B118" s="5980"/>
      <c r="C118" s="5980"/>
      <c r="D118" s="5979"/>
      <c r="E118" s="5979"/>
      <c r="F118" s="5979"/>
      <c r="G118" s="5979"/>
      <c r="H118" s="5979"/>
      <c r="I118" s="6073"/>
      <c r="J118" s="6074"/>
      <c r="K118" s="6074"/>
      <c r="L118" s="6074"/>
      <c r="M118" s="5979"/>
      <c r="N118" s="5979"/>
      <c r="O118" s="5987"/>
      <c r="P118" s="5987"/>
      <c r="Q118" s="5980"/>
      <c r="R118" s="5979"/>
      <c r="S118" s="5979"/>
      <c r="T118" s="5979"/>
      <c r="U118" s="5979"/>
      <c r="V118" s="5979"/>
      <c r="W118" s="5979"/>
      <c r="X118" s="5979"/>
      <c r="Y118" s="5979"/>
      <c r="Z118" s="5979"/>
      <c r="AA118" s="5979"/>
      <c r="AB118" s="5981"/>
      <c r="AC118" s="6075"/>
      <c r="AD118" s="6076"/>
      <c r="AE118" s="6080" t="s">
        <v>5828</v>
      </c>
      <c r="AF118" s="6078">
        <v>0.48350239965095987</v>
      </c>
      <c r="AG118" s="6079">
        <v>177310000</v>
      </c>
      <c r="AH118" s="5991"/>
      <c r="AI118" s="6057"/>
      <c r="AJ118" s="6056"/>
      <c r="AK118" s="6056"/>
      <c r="AL118" s="6057"/>
      <c r="AM118" s="6056"/>
      <c r="AN118" s="6056"/>
    </row>
    <row customHeight="true" ht="18" r="119">
      <c r="A119" s="6081" t="s">
        <v>5960</v>
      </c>
      <c r="B119" s="6081"/>
      <c r="C119" s="6081"/>
      <c r="D119" s="6081"/>
      <c r="E119" s="6081"/>
      <c r="F119" s="6081"/>
      <c r="H119" s="5979"/>
      <c r="I119" s="6073"/>
      <c r="J119" s="6074"/>
      <c r="K119" s="6074"/>
      <c r="L119" s="6074"/>
      <c r="M119" s="5979"/>
      <c r="N119" s="5979"/>
      <c r="O119" s="5987"/>
      <c r="P119" s="5987"/>
      <c r="Q119" s="5980"/>
      <c r="R119" s="5979"/>
      <c r="S119" s="5979"/>
      <c r="T119" s="5979"/>
      <c r="U119" s="5979"/>
      <c r="V119" s="5979"/>
      <c r="W119" s="5979"/>
      <c r="X119" s="5979"/>
      <c r="Y119" s="5979"/>
      <c r="Z119" s="5979"/>
      <c r="AA119" s="5979"/>
      <c r="AB119" s="5981"/>
      <c r="AC119" s="6075"/>
      <c r="AD119" s="6076"/>
      <c r="AE119" s="6080" t="s">
        <v>5829</v>
      </c>
      <c r="AF119" s="6078">
        <v>0.06893542757417102</v>
      </c>
      <c r="AG119" s="6079">
        <v>25280000</v>
      </c>
      <c r="AH119" s="5991"/>
      <c r="AI119" s="6057"/>
      <c r="AJ119" s="6056"/>
      <c r="AK119" s="6056"/>
      <c r="AL119" s="6057"/>
      <c r="AM119" s="6056"/>
      <c r="AN119" s="6056"/>
    </row>
    <row r="120">
      <c r="A120" s="6082" t="s">
        <v>5777</v>
      </c>
      <c r="B120" s="6082" t="s">
        <v>5758</v>
      </c>
      <c r="C120" s="6082" t="s">
        <v>5961</v>
      </c>
      <c r="D120" s="6082" t="s">
        <v>5962</v>
      </c>
      <c r="E120" s="6083" t="s">
        <v>5963</v>
      </c>
      <c r="F120" s="6084" t="s">
        <v>5964</v>
      </c>
      <c r="G120" s="5979"/>
      <c r="H120" s="6074"/>
      <c r="I120" s="6074"/>
      <c r="J120" s="6074"/>
      <c r="K120" s="5979"/>
      <c r="L120" s="5979"/>
      <c r="M120" s="5987"/>
      <c r="N120" s="5987"/>
      <c r="O120" s="5979"/>
      <c r="P120" s="5979"/>
      <c r="Q120" s="5979"/>
      <c r="R120" s="5979"/>
      <c r="S120" s="5979"/>
      <c r="T120" s="5979"/>
      <c r="U120" s="5979"/>
      <c r="V120" s="5979"/>
      <c r="W120" s="5979"/>
      <c r="X120" s="5979"/>
      <c r="Y120" s="5979"/>
      <c r="Z120" s="5979"/>
      <c r="AA120" s="5979"/>
      <c r="AB120" s="5979"/>
      <c r="AC120" s="5979"/>
      <c r="AE120" s="6080" t="s">
        <v>5830</v>
      </c>
      <c r="AF120" s="6085">
        <v>0.1472649432809773</v>
      </c>
      <c r="AG120" s="6086">
        <v>54005000</v>
      </c>
      <c r="AH120" s="6056"/>
      <c r="AI120" s="6056"/>
      <c r="AJ120" s="6056"/>
      <c r="AK120" s="6057"/>
      <c r="AL120" s="6056"/>
      <c r="AM120" s="6056"/>
    </row>
    <row r="121">
      <c r="A121" s="6087"/>
      <c r="B121" s="6082"/>
      <c r="C121" s="6082"/>
      <c r="D121" s="6082"/>
      <c r="E121" s="6083"/>
      <c r="F121" s="6088"/>
      <c r="G121" s="5979"/>
      <c r="H121" s="6074"/>
      <c r="I121" s="6074"/>
      <c r="J121" s="6074"/>
      <c r="K121" s="5979"/>
      <c r="L121" s="5979"/>
      <c r="M121" s="5987"/>
      <c r="N121" s="5987"/>
      <c r="O121" s="5979"/>
      <c r="P121" s="5979"/>
      <c r="Q121" s="5979"/>
      <c r="R121" s="5979"/>
      <c r="S121" s="5979"/>
      <c r="T121" s="5979"/>
      <c r="U121" s="5979"/>
      <c r="V121" s="5979"/>
      <c r="W121" s="5979"/>
      <c r="X121" s="5979"/>
      <c r="Y121" s="5979"/>
      <c r="Z121" s="5979"/>
      <c r="AA121" s="5979"/>
      <c r="AB121" s="5979"/>
      <c r="AC121" s="5979"/>
      <c r="AE121" s="6080" t="s">
        <v>5831</v>
      </c>
      <c r="AF121" s="6018">
        <v>0.3002972294938918</v>
      </c>
      <c r="AG121" s="6018">
        <v>110125000</v>
      </c>
      <c r="AH121" s="6056"/>
      <c r="AI121" s="6056"/>
      <c r="AJ121" s="6057"/>
      <c r="AK121" s="6056"/>
      <c r="AL121" s="6056"/>
    </row>
    <row r="122">
      <c r="A122" s="6028">
        <v>1</v>
      </c>
      <c r="B122" s="6089" t="s">
        <v>5965</v>
      </c>
      <c r="C122" s="6090">
        <v>15095</v>
      </c>
      <c r="D122" s="5951" t="s">
        <v>5966</v>
      </c>
      <c r="E122" s="6004" t="s">
        <v>5967</v>
      </c>
      <c r="F122" s="6091" t="s">
        <v>5968</v>
      </c>
      <c r="G122" s="5979"/>
      <c r="H122" s="6074"/>
      <c r="I122" s="6074"/>
      <c r="J122" s="6074"/>
      <c r="K122" s="5979"/>
      <c r="L122" s="5979"/>
      <c r="M122" s="5987"/>
      <c r="N122" s="5987"/>
      <c r="O122" s="5979"/>
      <c r="P122" s="5979"/>
      <c r="Q122" s="5979"/>
      <c r="R122" s="5979"/>
      <c r="S122" s="5979"/>
      <c r="T122" s="5979"/>
      <c r="U122" s="5979"/>
      <c r="V122" s="5979"/>
      <c r="W122" s="5979"/>
      <c r="X122" s="5979"/>
      <c r="Y122" s="5979"/>
      <c r="Z122" s="5979"/>
      <c r="AA122" s="5979"/>
      <c r="AB122" s="5979"/>
      <c r="AC122" s="5979"/>
      <c r="AE122" s="6080" t="s">
        <v>5770</v>
      </c>
      <c r="AF122" s="6018">
        <v>0.09960391121336507</v>
      </c>
      <c r="AG122" s="6018">
        <v>75750000</v>
      </c>
      <c r="AH122" s="6056"/>
      <c r="AI122" s="6056"/>
      <c r="AJ122" s="6057"/>
      <c r="AK122" s="6056"/>
      <c r="AL122" s="6056"/>
    </row>
    <row r="123">
      <c r="A123" s="6028">
        <v>2</v>
      </c>
      <c r="B123" s="6092" t="s">
        <v>5969</v>
      </c>
      <c r="C123" s="6093">
        <v>974.81</v>
      </c>
      <c r="D123" s="6023" t="s">
        <v>5970</v>
      </c>
      <c r="E123" s="6031" t="s">
        <v>5971</v>
      </c>
      <c r="F123" s="6091"/>
      <c r="G123" s="5979"/>
      <c r="H123" s="6074"/>
      <c r="I123" s="6074"/>
      <c r="J123" s="6074"/>
      <c r="K123" s="5979"/>
      <c r="L123" s="5979"/>
      <c r="M123" s="5987"/>
      <c r="N123" s="5987"/>
      <c r="O123" s="5979"/>
      <c r="P123" s="5979"/>
      <c r="Q123" s="5979"/>
      <c r="R123" s="5979"/>
      <c r="S123" s="5979"/>
      <c r="T123" s="5979"/>
      <c r="U123" s="5979"/>
      <c r="V123" s="5979"/>
      <c r="W123" s="5979"/>
      <c r="X123" s="5979"/>
      <c r="Y123" s="5979"/>
      <c r="Z123" s="5979"/>
      <c r="AA123" s="5979"/>
      <c r="AB123" s="5979"/>
      <c r="AC123" s="5979"/>
      <c r="AD123" s="5979"/>
      <c r="AE123" s="5979"/>
      <c r="AF123" s="5979"/>
      <c r="AG123" s="6057"/>
      <c r="AH123" s="6056"/>
      <c r="AI123" s="6056"/>
      <c r="AJ123" s="6057"/>
      <c r="AK123" s="6056"/>
      <c r="AL123" s="6056"/>
    </row>
    <row r="124">
      <c r="A124" s="6094">
        <v>3</v>
      </c>
      <c r="B124" s="6028" t="s">
        <v>5972</v>
      </c>
      <c r="C124" s="6028">
        <v>-798.02</v>
      </c>
      <c r="D124" s="6018"/>
      <c r="E124" s="6053"/>
      <c r="F124" s="6091"/>
      <c r="G124" s="5979"/>
      <c r="H124" s="5979"/>
      <c r="I124" s="6074"/>
      <c r="J124" s="6074"/>
      <c r="K124" s="6074"/>
      <c r="L124" s="5979"/>
      <c r="M124" s="5979"/>
      <c r="N124" s="5987"/>
      <c r="O124" s="5987"/>
      <c r="P124" s="5979"/>
      <c r="Q124" s="5979"/>
      <c r="R124" s="5979"/>
      <c r="S124" s="5979"/>
      <c r="T124" s="5979"/>
      <c r="U124" s="5979"/>
      <c r="V124" s="5979"/>
      <c r="W124" s="5979"/>
      <c r="X124" s="5979"/>
      <c r="Y124" s="5979"/>
      <c r="Z124" s="5979"/>
      <c r="AA124" s="5979"/>
      <c r="AB124" s="5979"/>
      <c r="AC124" s="5979"/>
      <c r="AD124" s="5979"/>
      <c r="AE124" s="5979"/>
      <c r="AF124" s="5979"/>
      <c r="AG124" s="5979"/>
      <c r="AH124" s="6057"/>
      <c r="AI124" s="6056"/>
      <c r="AJ124" s="6057"/>
      <c r="AK124" s="6056"/>
      <c r="AL124" s="6056"/>
    </row>
    <row r="125">
      <c r="A125" s="5979"/>
      <c r="B125" s="5980"/>
      <c r="C125" s="5980"/>
      <c r="D125" s="5979"/>
      <c r="E125" s="5979"/>
      <c r="F125" s="5979"/>
      <c r="G125" s="5979"/>
      <c r="H125" s="5979"/>
      <c r="I125" s="5979"/>
      <c r="J125" s="6074"/>
      <c r="K125" s="6074"/>
      <c r="L125" s="6074"/>
      <c r="M125" s="5979"/>
      <c r="N125" s="5979"/>
      <c r="O125" s="5987"/>
      <c r="P125" s="5987"/>
      <c r="Q125" s="5979"/>
      <c r="R125" s="5979"/>
      <c r="S125" s="5979"/>
      <c r="T125" s="5979"/>
      <c r="U125" s="5979"/>
      <c r="V125" s="5979"/>
      <c r="W125" s="5979"/>
      <c r="X125" s="5979"/>
      <c r="Y125" s="5979"/>
      <c r="Z125" s="5979"/>
      <c r="AA125" s="5979"/>
      <c r="AB125" s="5979"/>
      <c r="AC125" s="5979"/>
      <c r="AD125" s="5979"/>
      <c r="AE125" s="5979"/>
      <c r="AF125" s="5979"/>
      <c r="AG125" s="5979"/>
      <c r="AH125" s="5979"/>
      <c r="AI125" s="6057"/>
      <c r="AJ125" s="6056"/>
      <c r="AK125" s="6056"/>
      <c r="AL125" s="6057"/>
      <c r="AM125" s="6056"/>
      <c r="AN125" s="6056"/>
    </row>
    <row r="126">
      <c r="A126" s="5994" t="s">
        <v>5973</v>
      </c>
      <c r="B126" s="5947" t="s">
        <v>5744</v>
      </c>
      <c r="C126" s="5947" t="s">
        <v>5833</v>
      </c>
      <c r="D126" s="5947"/>
      <c r="E126" s="5947"/>
      <c r="F126" s="5947" t="s">
        <v>5748</v>
      </c>
      <c r="G126" s="5947"/>
      <c r="H126" s="5947" t="s">
        <v>5834</v>
      </c>
      <c r="I126" s="5995" t="s">
        <v>5750</v>
      </c>
      <c r="J126" s="5996" t="s">
        <v>5751</v>
      </c>
      <c r="K126" s="5946" t="s">
        <v>5752</v>
      </c>
      <c r="L126" s="5946" t="s">
        <v>5753</v>
      </c>
      <c r="M126" s="5947" t="s">
        <v>5754</v>
      </c>
      <c r="N126" s="5947" t="s">
        <v>5755</v>
      </c>
      <c r="O126" s="5947" t="s">
        <v>5835</v>
      </c>
      <c r="P126" s="5947" t="s">
        <v>5836</v>
      </c>
      <c r="Q126" s="5947" t="s">
        <v>5758</v>
      </c>
      <c r="R126" s="5997"/>
      <c r="S126" s="5997"/>
      <c r="T126" s="5997"/>
      <c r="U126" s="5997"/>
      <c r="V126" s="5997"/>
      <c r="W126" s="5997"/>
      <c r="X126" s="5997"/>
      <c r="Y126" s="5997"/>
      <c r="Z126" s="5997"/>
      <c r="AA126" s="5997"/>
      <c r="AB126" s="5998" t="s">
        <v>5764</v>
      </c>
      <c r="AC126" s="5996" t="s">
        <v>5765</v>
      </c>
      <c r="AD126" s="5996" t="s">
        <v>5837</v>
      </c>
      <c r="AE126" s="5996" t="s">
        <v>5838</v>
      </c>
      <c r="AF126" s="6095" t="s">
        <v>5768</v>
      </c>
      <c r="AG126" s="6096" t="s">
        <v>5769</v>
      </c>
      <c r="AH126" s="5979"/>
      <c r="AI126" s="5996" t="s">
        <v>5771</v>
      </c>
      <c r="AJ126" s="6056"/>
      <c r="AK126" s="6056"/>
      <c r="AL126" s="6057"/>
      <c r="AM126" s="6056"/>
      <c r="AN126" s="6056"/>
    </row>
    <row r="127">
      <c r="A127" s="5947" t="s">
        <v>5777</v>
      </c>
      <c r="B127" s="5947"/>
      <c r="C127" s="5947"/>
      <c r="D127" s="6000"/>
      <c r="E127" s="6000"/>
      <c r="F127" s="6000" t="s">
        <v>5778</v>
      </c>
      <c r="G127" s="6097" t="s">
        <v>5779</v>
      </c>
      <c r="H127" s="5947"/>
      <c r="I127" s="5995"/>
      <c r="J127" s="5996"/>
      <c r="K127" s="5946"/>
      <c r="L127" s="5946"/>
      <c r="M127" s="5947" t="s">
        <v>5780</v>
      </c>
      <c r="N127" s="5947" t="s">
        <v>5780</v>
      </c>
      <c r="O127" s="5947"/>
      <c r="P127" s="5947"/>
      <c r="Q127" s="5947"/>
      <c r="R127" s="5997"/>
      <c r="S127" s="5997"/>
      <c r="T127" s="5997"/>
      <c r="U127" s="5997"/>
      <c r="V127" s="5997"/>
      <c r="W127" s="5997"/>
      <c r="X127" s="5997"/>
      <c r="Y127" s="5997"/>
      <c r="Z127" s="5997"/>
      <c r="AA127" s="5997"/>
      <c r="AB127" s="5998"/>
      <c r="AC127" s="5996"/>
      <c r="AD127" s="5996"/>
      <c r="AE127" s="5996"/>
      <c r="AF127" s="6095"/>
      <c r="AG127" s="6096"/>
      <c r="AH127" s="5979"/>
      <c r="AI127" s="5996"/>
      <c r="AJ127" s="5979"/>
      <c r="AK127" s="5979"/>
      <c r="AL127" s="5979"/>
      <c r="AM127" s="5979"/>
      <c r="AN127" s="5979"/>
    </row>
    <row r="128">
      <c r="A128" s="6004">
        <v>1</v>
      </c>
      <c r="B128" s="5951" t="s">
        <v>5781</v>
      </c>
      <c r="C128" s="6098" t="s">
        <v>5974</v>
      </c>
      <c r="D128" s="6099" t="s">
        <v>5974</v>
      </c>
      <c r="E128" s="6099" t="s">
        <v>5974</v>
      </c>
      <c r="F128" s="6100">
        <v>30961</v>
      </c>
      <c r="G128" s="6101">
        <v>30961</v>
      </c>
      <c r="H128" s="6102"/>
      <c r="I128" s="6103">
        <f>VLOOKUP(C128,'Data Products'!$A:$J,2,0)</f>
      </c>
      <c r="J128" s="6104">
        <f t="shared" ref="J128:J134" si="10">IFERROR(I128-TODAY(),"")</f>
      </c>
      <c r="K128" s="6105">
        <v>46108</v>
      </c>
      <c r="L128" s="5959">
        <f t="shared" ref="L128:L134" si="21">TODAY()-K128</f>
      </c>
      <c r="M128" s="5974">
        <v>7281</v>
      </c>
      <c r="N128" s="6011">
        <v>17669</v>
      </c>
      <c r="O128" s="5955">
        <v>0</v>
      </c>
      <c r="P128" s="5955">
        <v>0</v>
      </c>
      <c r="Q128" s="5951" t="s">
        <v>5975</v>
      </c>
      <c r="R128" s="5982"/>
      <c r="S128" s="5982"/>
      <c r="T128" s="6012"/>
      <c r="U128" s="5982"/>
      <c r="V128" s="5982"/>
      <c r="W128" s="5982"/>
      <c r="X128" s="5982"/>
      <c r="Y128" s="5982"/>
      <c r="Z128" s="5982"/>
      <c r="AA128" s="5982"/>
      <c r="AB128" s="6013">
        <f t="shared" ref="AB128:AB134" si="29">N128/30</f>
      </c>
      <c r="AC128" s="6106">
        <f t="shared" ref="AC128:AC134" si="32">IFERROR(F128/AB128,"-")</f>
      </c>
      <c r="AD128" s="5962">
        <f t="shared" ref="AD128:AD134" si="36">IFERROR(TODAY()+AC128,"-")</f>
      </c>
      <c r="AE128" s="6107">
        <f t="shared" ref="AE128:AE134" si="3">_xlfn.IFS(AC128="-","Not sold yet",AND(AC128&lt;=150,AC128&gt;60),"Out of stock more than 60 days",AC128&lt;=60,"Out of stock less than 60 days",AC128&gt;=150,"Out of stock more than 150 days")</f>
      </c>
      <c r="AF128" s="5965">
        <f>VLOOKUP(C128,'Data Products'!$A:$J,10,0)</f>
      </c>
      <c r="AG128" s="6108">
        <f t="shared" ref="AG128:AG134" si="6">AF128*F128</f>
      </c>
      <c r="AH128" s="6109">
        <v>0</v>
      </c>
      <c r="AI128" s="6016" t="s">
        <v>5976</v>
      </c>
      <c r="AJ128" s="5979"/>
      <c r="AK128" s="5979"/>
      <c r="AL128" s="5979"/>
      <c r="AM128" s="5979"/>
      <c r="AN128" s="5979"/>
    </row>
    <row r="129">
      <c r="A129" s="6004">
        <v>2</v>
      </c>
      <c r="B129" s="5951" t="s">
        <v>5781</v>
      </c>
      <c r="C129" s="6098" t="s">
        <v>5977</v>
      </c>
      <c r="D129" s="6099" t="s">
        <v>5977</v>
      </c>
      <c r="E129" s="6099" t="s">
        <v>5977</v>
      </c>
      <c r="F129" s="6100">
        <v>299</v>
      </c>
      <c r="G129" s="6101">
        <v>299</v>
      </c>
      <c r="H129" s="6102"/>
      <c r="I129" s="6103">
        <f>VLOOKUP(C129,'Data Products'!$A:$J,2,0)</f>
      </c>
      <c r="J129" s="6104">
        <f t="shared" si="10"/>
      </c>
      <c r="K129" s="6105">
        <v>46108</v>
      </c>
      <c r="L129" s="5959">
        <f t="shared" si="21"/>
      </c>
      <c r="M129" s="5955">
        <v>0</v>
      </c>
      <c r="N129" s="5974">
        <v>10</v>
      </c>
      <c r="O129" s="5955">
        <v>0</v>
      </c>
      <c r="P129" s="5955">
        <v>0</v>
      </c>
      <c r="Q129" s="5951" t="s">
        <v>5877</v>
      </c>
      <c r="R129" s="5982"/>
      <c r="S129" s="5982"/>
      <c r="T129" s="6012"/>
      <c r="U129" s="5982"/>
      <c r="V129" s="5982"/>
      <c r="W129" s="5982"/>
      <c r="X129" s="5982"/>
      <c r="Y129" s="5982"/>
      <c r="Z129" s="5982"/>
      <c r="AA129" s="5982"/>
      <c r="AB129" s="6013">
        <f t="shared" si="29"/>
      </c>
      <c r="AC129" s="5972">
        <f t="shared" si="32"/>
      </c>
      <c r="AD129" s="5962">
        <f t="shared" si="36"/>
      </c>
      <c r="AE129" s="5973">
        <f t="shared" si="3"/>
      </c>
      <c r="AF129" s="5965">
        <f>VLOOKUP(C129,'Data Products'!$A:$J,10,0)</f>
      </c>
      <c r="AG129" s="6108">
        <f t="shared" si="6"/>
      </c>
      <c r="AH129" s="6109">
        <v>0</v>
      </c>
      <c r="AI129" s="6018"/>
      <c r="AJ129" s="5979"/>
      <c r="AK129" s="5979"/>
      <c r="AL129" s="5979"/>
      <c r="AM129" s="5979"/>
      <c r="AN129" s="5979"/>
    </row>
    <row r="130">
      <c r="A130" s="6110">
        <v>3</v>
      </c>
      <c r="B130" s="5951" t="s">
        <v>5781</v>
      </c>
      <c r="C130" s="6111" t="s">
        <v>5978</v>
      </c>
      <c r="D130" s="6112" t="s">
        <v>5978</v>
      </c>
      <c r="E130" s="6112" t="s">
        <v>5978</v>
      </c>
      <c r="F130" s="6100">
        <v>5033</v>
      </c>
      <c r="G130" s="6101">
        <v>5033</v>
      </c>
      <c r="H130" s="6113"/>
      <c r="I130" s="6103">
        <f>VLOOKUP(C130,'Data Products'!$A:$J,2,0)</f>
      </c>
      <c r="J130" s="6104">
        <f t="shared" si="10"/>
      </c>
      <c r="K130" s="6105">
        <v>46109</v>
      </c>
      <c r="L130" s="5959">
        <f t="shared" si="21"/>
      </c>
      <c r="M130" s="5955">
        <v>815</v>
      </c>
      <c r="N130" s="5955">
        <v>832</v>
      </c>
      <c r="O130" s="5955">
        <v>0</v>
      </c>
      <c r="P130" s="5955">
        <v>0</v>
      </c>
      <c r="Q130" s="5951" t="s">
        <v>5869</v>
      </c>
      <c r="R130" s="5955"/>
      <c r="S130" s="5955"/>
      <c r="T130" s="5955"/>
      <c r="U130" s="5955"/>
      <c r="V130" s="5955"/>
      <c r="W130" s="5955"/>
      <c r="X130" s="5955"/>
      <c r="Y130" s="5955"/>
      <c r="Z130" s="5955"/>
      <c r="AA130" s="5955"/>
      <c r="AB130" s="6013">
        <f t="shared" si="29"/>
      </c>
      <c r="AC130" s="5972">
        <f t="shared" si="32"/>
      </c>
      <c r="AD130" s="5962">
        <f t="shared" si="36"/>
      </c>
      <c r="AE130" s="5973">
        <f t="shared" si="3"/>
      </c>
      <c r="AF130" s="5965">
        <f>VLOOKUP(C130,'Data Products'!$A:$J,10,0)</f>
      </c>
      <c r="AG130" s="6108">
        <f t="shared" si="6"/>
      </c>
      <c r="AH130" s="5965"/>
      <c r="AI130" s="6114"/>
      <c r="AJ130" s="5979"/>
      <c r="AK130" s="5979"/>
      <c r="AL130" s="5979"/>
      <c r="AM130" s="5979"/>
      <c r="AN130" s="5979"/>
    </row>
    <row customHeight="true" hidden="true" ht="18" r="131">
      <c r="A131" s="6004">
        <v>4</v>
      </c>
      <c r="B131" s="5951" t="s">
        <v>5781</v>
      </c>
      <c r="C131" s="6115" t="s">
        <v>5979</v>
      </c>
      <c r="D131" s="6052" t="s">
        <v>5979</v>
      </c>
      <c r="E131" s="6052" t="s">
        <v>5979</v>
      </c>
      <c r="F131" s="6116">
        <v>0</v>
      </c>
      <c r="G131" s="6117">
        <v>0</v>
      </c>
      <c r="H131" s="6113"/>
      <c r="I131" s="6103">
        <f>VLOOKUP(C131,'Data Products'!$A:$J,2,0)</f>
      </c>
      <c r="J131" s="6104">
        <f t="shared" si="10"/>
      </c>
      <c r="K131" s="6105">
        <v>46108</v>
      </c>
      <c r="L131" s="5959">
        <f t="shared" si="21"/>
      </c>
      <c r="M131" s="5974">
        <v>78</v>
      </c>
      <c r="N131" s="6011">
        <v>78</v>
      </c>
      <c r="O131" s="5955">
        <v>0</v>
      </c>
      <c r="P131" s="5955">
        <v>0</v>
      </c>
      <c r="Q131" s="6090" t="s">
        <v>5885</v>
      </c>
      <c r="R131" s="5955"/>
      <c r="S131" s="5955"/>
      <c r="T131" s="5955"/>
      <c r="U131" s="5955"/>
      <c r="V131" s="5955"/>
      <c r="W131" s="5955"/>
      <c r="X131" s="5955"/>
      <c r="Y131" s="5955"/>
      <c r="Z131" s="5955"/>
      <c r="AA131" s="5955"/>
      <c r="AB131" s="6013">
        <f t="shared" si="29"/>
      </c>
      <c r="AC131" s="5972">
        <f t="shared" si="32"/>
      </c>
      <c r="AD131" s="5962">
        <f t="shared" si="36"/>
      </c>
      <c r="AE131" s="5973">
        <f t="shared" si="3"/>
      </c>
      <c r="AF131" s="5965">
        <f>VLOOKUP(C131,'Data Products'!$A:$J,10,0)</f>
      </c>
      <c r="AG131" s="6108">
        <f t="shared" si="6"/>
      </c>
      <c r="AH131" s="5965"/>
      <c r="AI131" s="6114"/>
      <c r="AJ131" s="6022"/>
      <c r="AK131" s="5969"/>
      <c r="AL131" s="5968"/>
      <c r="AM131" s="5969"/>
      <c r="AN131" s="5969"/>
    </row>
    <row customHeight="true" hidden="true" ht="18" r="132">
      <c r="A132" s="6004">
        <v>5</v>
      </c>
      <c r="B132" s="5951" t="s">
        <v>5781</v>
      </c>
      <c r="C132" s="6115" t="s">
        <v>5980</v>
      </c>
      <c r="D132" s="6052" t="s">
        <v>5980</v>
      </c>
      <c r="E132" s="6052" t="s">
        <v>5980</v>
      </c>
      <c r="F132" s="6116">
        <v>0</v>
      </c>
      <c r="G132" s="6117">
        <v>0</v>
      </c>
      <c r="H132" s="6113"/>
      <c r="I132" s="6103">
        <f>VLOOKUP(C132,'Data Products'!$A:$J,2,0)</f>
      </c>
      <c r="J132" s="6104">
        <f t="shared" si="10"/>
      </c>
      <c r="K132" s="6105">
        <v>46108</v>
      </c>
      <c r="L132" s="5959">
        <f t="shared" si="21"/>
      </c>
      <c r="M132" s="5955">
        <v>1</v>
      </c>
      <c r="N132" s="5974">
        <v>1</v>
      </c>
      <c r="O132" s="5955">
        <v>0</v>
      </c>
      <c r="P132" s="5955">
        <v>0</v>
      </c>
      <c r="Q132" s="6090" t="s">
        <v>5885</v>
      </c>
      <c r="R132" s="5955"/>
      <c r="S132" s="5955"/>
      <c r="T132" s="5955"/>
      <c r="U132" s="5955"/>
      <c r="V132" s="5955"/>
      <c r="W132" s="5955"/>
      <c r="X132" s="5955"/>
      <c r="Y132" s="5955"/>
      <c r="Z132" s="5955"/>
      <c r="AA132" s="5955"/>
      <c r="AB132" s="6013">
        <f t="shared" si="29"/>
      </c>
      <c r="AC132" s="5972">
        <f t="shared" si="32"/>
      </c>
      <c r="AD132" s="5962">
        <f t="shared" si="36"/>
      </c>
      <c r="AE132" s="5973">
        <f t="shared" si="3"/>
      </c>
      <c r="AF132" s="5965">
        <f>VLOOKUP(C132,'Data Products'!$A:$J,10,0)</f>
      </c>
      <c r="AG132" s="6108">
        <f t="shared" si="6"/>
      </c>
      <c r="AH132" s="5965"/>
      <c r="AI132" s="6114"/>
      <c r="AJ132" s="6022"/>
      <c r="AK132" s="5969"/>
      <c r="AL132" s="5968"/>
      <c r="AM132" s="5969"/>
      <c r="AN132" s="5969"/>
    </row>
    <row customHeight="true" hidden="true" ht="18" r="133">
      <c r="A133" s="6031">
        <v>6</v>
      </c>
      <c r="B133" s="5951" t="s">
        <v>5781</v>
      </c>
      <c r="C133" s="6031" t="s">
        <v>5980</v>
      </c>
      <c r="D133" s="6029" t="s">
        <v>5980</v>
      </c>
      <c r="E133" s="6029" t="s">
        <v>5980</v>
      </c>
      <c r="F133" s="6116">
        <v>0</v>
      </c>
      <c r="G133" s="6117">
        <v>0</v>
      </c>
      <c r="H133" s="6118"/>
      <c r="I133" s="6119">
        <f>VLOOKUP(C133,'Data Products'!$A:$J,2,0)</f>
      </c>
      <c r="J133" s="6104">
        <f t="shared" si="10"/>
      </c>
      <c r="K133" s="6105">
        <v>46109</v>
      </c>
      <c r="L133" s="5959">
        <f t="shared" si="21"/>
      </c>
      <c r="M133" s="5955">
        <v>1</v>
      </c>
      <c r="N133" s="5974">
        <v>1</v>
      </c>
      <c r="O133" s="5955">
        <v>1</v>
      </c>
      <c r="P133" s="5955">
        <v>1</v>
      </c>
      <c r="Q133" s="6090" t="s">
        <v>5885</v>
      </c>
      <c r="R133" s="5955"/>
      <c r="S133" s="5955"/>
      <c r="T133" s="5955"/>
      <c r="U133" s="5955"/>
      <c r="V133" s="5955"/>
      <c r="W133" s="5955"/>
      <c r="X133" s="5955"/>
      <c r="Y133" s="5955"/>
      <c r="Z133" s="5955"/>
      <c r="AA133" s="5955"/>
      <c r="AB133" s="6013">
        <f t="shared" si="29"/>
      </c>
      <c r="AC133" s="5972">
        <f t="shared" si="32"/>
      </c>
      <c r="AD133" s="5962">
        <f t="shared" si="36"/>
      </c>
      <c r="AE133" s="5973">
        <f t="shared" si="3"/>
      </c>
      <c r="AF133" s="5965">
        <f>VLOOKUP(C133,'Data Products'!$A:$J,10,0)</f>
      </c>
      <c r="AG133" s="6108">
        <f t="shared" si="6"/>
      </c>
      <c r="AH133" s="5965">
        <f>IF(J133&lt;=90,F133,0)</f>
      </c>
      <c r="AI133" s="6114"/>
      <c r="AJ133" s="6022"/>
      <c r="AK133" s="5969"/>
      <c r="AL133" s="5968"/>
      <c r="AM133" s="5969"/>
      <c r="AN133" s="5969"/>
    </row>
    <row r="134">
      <c r="A134" s="6028">
        <v>8</v>
      </c>
      <c r="B134" s="6089" t="s">
        <v>5781</v>
      </c>
      <c r="C134" s="6120" t="s">
        <v>5981</v>
      </c>
      <c r="D134" s="6029" t="s">
        <v>5981</v>
      </c>
      <c r="E134" s="6029" t="s">
        <v>5981</v>
      </c>
      <c r="F134" s="6116">
        <v>3993</v>
      </c>
      <c r="G134" s="6121">
        <v>3993</v>
      </c>
      <c r="H134" s="6120"/>
      <c r="I134" s="6122" t="s">
        <v>5982</v>
      </c>
      <c r="J134" s="6009">
        <f t="shared" si="10"/>
      </c>
      <c r="K134" s="6123">
        <v>46112</v>
      </c>
      <c r="L134" s="6124">
        <f t="shared" si="21"/>
      </c>
      <c r="M134" s="6018">
        <v>3</v>
      </c>
      <c r="N134" s="6005">
        <v>7</v>
      </c>
      <c r="O134" s="6018">
        <v>4</v>
      </c>
      <c r="P134" s="6018">
        <v>4</v>
      </c>
      <c r="Q134" s="6028" t="s">
        <v>5885</v>
      </c>
      <c r="R134" s="6018"/>
      <c r="S134" s="6018"/>
      <c r="T134" s="6018"/>
      <c r="U134" s="6018"/>
      <c r="V134" s="6018"/>
      <c r="W134" s="6018"/>
      <c r="X134" s="6018"/>
      <c r="Y134" s="6018"/>
      <c r="Z134" s="6018"/>
      <c r="AA134" s="6018"/>
      <c r="AB134" s="6125">
        <f t="shared" si="29"/>
      </c>
      <c r="AC134" s="6126">
        <f t="shared" si="32"/>
      </c>
      <c r="AD134" s="6127">
        <f t="shared" si="36"/>
      </c>
      <c r="AE134" s="6128">
        <f t="shared" si="3"/>
      </c>
      <c r="AF134" s="6129">
        <f>VLOOKUP(C134,'Data Products'!$A:$J,10,0)</f>
      </c>
      <c r="AG134" s="6129">
        <f t="shared" si="6"/>
      </c>
      <c r="AH134" s="5979"/>
      <c r="AI134" s="6019"/>
      <c r="AJ134" s="5979"/>
      <c r="AK134" s="5979"/>
      <c r="AL134" s="5979"/>
      <c r="AM134" s="5979"/>
      <c r="AN134" s="5979"/>
    </row>
    <row r="135">
      <c r="A135" s="6130"/>
      <c r="B135" s="5980"/>
      <c r="C135" s="5980"/>
      <c r="D135" s="5979"/>
      <c r="E135" s="5979"/>
      <c r="F135" s="5979"/>
      <c r="G135" s="5979"/>
      <c r="H135" s="5979"/>
      <c r="I135" s="5979"/>
      <c r="J135" s="6074"/>
      <c r="K135" s="6074"/>
      <c r="L135" s="6074"/>
      <c r="M135" s="6056"/>
      <c r="N135" s="5979"/>
      <c r="O135" s="5979"/>
      <c r="P135" s="5979"/>
      <c r="Q135" s="5979"/>
      <c r="R135" s="5979"/>
      <c r="S135" s="5979"/>
      <c r="T135" s="5979"/>
      <c r="U135" s="5979"/>
      <c r="V135" s="5979"/>
      <c r="W135" s="5979"/>
      <c r="X135" s="5979"/>
      <c r="Y135" s="5979"/>
      <c r="Z135" s="5979"/>
      <c r="AA135" s="5979"/>
      <c r="AB135" s="5979"/>
      <c r="AC135" s="5979"/>
      <c r="AD135" s="5979"/>
      <c r="AE135" s="6077" t="s">
        <v>5827</v>
      </c>
      <c r="AF135" s="6078">
        <f t="shared" ref="AF135:AF139" si="0">AG135/$AG$108</f>
      </c>
      <c r="AG135" s="6078">
        <f>SUM(AG130:AG131)</f>
      </c>
      <c r="AH135" s="5979"/>
      <c r="AI135" s="6057"/>
      <c r="AJ135" s="6056"/>
      <c r="AK135" s="6056"/>
      <c r="AL135" s="6057"/>
      <c r="AM135" s="6056"/>
      <c r="AN135" s="6056"/>
    </row>
    <row r="136">
      <c r="A136" s="5979"/>
      <c r="B136" s="5980"/>
      <c r="C136" s="5980"/>
      <c r="D136" s="5979"/>
      <c r="E136" s="5979"/>
      <c r="F136" s="5979"/>
      <c r="G136" s="5979"/>
      <c r="H136" s="5979"/>
      <c r="I136" s="5979"/>
      <c r="J136" s="6074"/>
      <c r="K136" s="6074"/>
      <c r="L136" s="6074"/>
      <c r="M136" s="6056"/>
      <c r="N136" s="5979"/>
      <c r="O136" s="5979"/>
      <c r="P136" s="5979"/>
      <c r="Q136" s="5979"/>
      <c r="R136" s="5979"/>
      <c r="S136" s="5979"/>
      <c r="T136" s="5979"/>
      <c r="U136" s="5979"/>
      <c r="V136" s="5979"/>
      <c r="W136" s="5979"/>
      <c r="X136" s="5979"/>
      <c r="Y136" s="5979"/>
      <c r="Z136" s="5979"/>
      <c r="AA136" s="5979"/>
      <c r="AB136" s="5979"/>
      <c r="AC136" s="5979"/>
      <c r="AD136" s="5979"/>
      <c r="AE136" s="6080" t="s">
        <v>5828</v>
      </c>
      <c r="AF136" s="6078">
        <f t="shared" si="0"/>
      </c>
      <c r="AG136" s="6078">
        <f t="shared" ref="AG136:AG140" si="7">SUMIF($AG$128:$AG$129,$AE$128:$AE$129,AE136)</f>
      </c>
      <c r="AH136" s="5979"/>
      <c r="AI136" s="6057"/>
      <c r="AJ136" s="6056"/>
      <c r="AK136" s="6056"/>
      <c r="AL136" s="6057"/>
      <c r="AM136" s="6056"/>
      <c r="AN136" s="6056"/>
    </row>
    <row customHeight="true" ht="18" r="137">
      <c r="A137" s="5979"/>
      <c r="B137" s="5980"/>
      <c r="C137" s="5980"/>
      <c r="D137" s="5979"/>
      <c r="E137" s="5979"/>
      <c r="F137" s="5979"/>
      <c r="G137" s="5979"/>
      <c r="H137" s="5979"/>
      <c r="I137" s="5979"/>
      <c r="J137" s="6074"/>
      <c r="K137" s="6074"/>
      <c r="L137" s="6074"/>
      <c r="M137" s="6056"/>
      <c r="N137" s="5979"/>
      <c r="O137" s="5979"/>
      <c r="P137" s="5979"/>
      <c r="Q137" s="5979"/>
      <c r="R137" s="5979"/>
      <c r="S137" s="5979"/>
      <c r="T137" s="5979"/>
      <c r="U137" s="5979"/>
      <c r="V137" s="5979"/>
      <c r="W137" s="5979"/>
      <c r="X137" s="5979"/>
      <c r="Y137" s="5979"/>
      <c r="Z137" s="5979"/>
      <c r="AA137" s="5979"/>
      <c r="AB137" s="5979"/>
      <c r="AC137" s="5979"/>
      <c r="AD137" s="5979"/>
      <c r="AE137" s="6080" t="s">
        <v>5829</v>
      </c>
      <c r="AF137" s="6078">
        <f t="shared" si="0"/>
      </c>
      <c r="AG137" s="6078">
        <f t="shared" si="7"/>
      </c>
      <c r="AH137" s="5979"/>
      <c r="AI137" s="6057"/>
      <c r="AJ137" s="6056"/>
      <c r="AK137" s="6056"/>
      <c r="AL137" s="6057"/>
      <c r="AM137" s="6056"/>
      <c r="AN137" s="6056"/>
    </row>
    <row customHeight="true" ht="18" r="138">
      <c r="A138" s="5979"/>
      <c r="B138" s="5980"/>
      <c r="C138" s="5980"/>
      <c r="D138" s="5979"/>
      <c r="E138" s="5979"/>
      <c r="F138" s="5979"/>
      <c r="G138" s="5979"/>
      <c r="H138" s="5979"/>
      <c r="I138" s="5979"/>
      <c r="J138" s="6074"/>
      <c r="K138" s="6074"/>
      <c r="L138" s="6074"/>
      <c r="M138" s="6056"/>
      <c r="N138" s="5979"/>
      <c r="O138" s="5979"/>
      <c r="P138" s="5979"/>
      <c r="Q138" s="5979"/>
      <c r="R138" s="5979"/>
      <c r="S138" s="5979"/>
      <c r="T138" s="5979"/>
      <c r="U138" s="5979"/>
      <c r="V138" s="5979"/>
      <c r="W138" s="5979"/>
      <c r="X138" s="5979"/>
      <c r="Y138" s="5979"/>
      <c r="Z138" s="5979"/>
      <c r="AA138" s="5979"/>
      <c r="AB138" s="5979"/>
      <c r="AC138" s="5979"/>
      <c r="AD138" s="5979"/>
      <c r="AE138" s="6080" t="s">
        <v>5830</v>
      </c>
      <c r="AF138" s="6078">
        <f t="shared" si="0"/>
      </c>
      <c r="AG138" s="6078">
        <f t="shared" si="7"/>
      </c>
      <c r="AH138" s="5979"/>
      <c r="AI138" s="6057"/>
      <c r="AJ138" s="6056"/>
      <c r="AK138" s="6056"/>
      <c r="AL138" s="6057"/>
      <c r="AM138" s="6056"/>
      <c r="AN138" s="6056"/>
    </row>
    <row customHeight="true" ht="18" r="139">
      <c r="A139" s="6081" t="s">
        <v>5983</v>
      </c>
      <c r="B139" s="6081"/>
      <c r="C139" s="6081"/>
      <c r="D139" s="6081"/>
      <c r="E139" s="6081"/>
      <c r="G139" s="5979"/>
      <c r="H139" s="5979"/>
      <c r="I139" s="5979"/>
      <c r="J139" s="6074"/>
      <c r="K139" s="6074"/>
      <c r="L139" s="6074"/>
      <c r="M139" s="5979"/>
      <c r="N139" s="5979"/>
      <c r="O139" s="5979"/>
      <c r="P139" s="5979"/>
      <c r="Q139" s="5979"/>
      <c r="R139" s="5979"/>
      <c r="S139" s="5979"/>
      <c r="T139" s="5979"/>
      <c r="U139" s="5979"/>
      <c r="V139" s="5979"/>
      <c r="W139" s="5979"/>
      <c r="X139" s="5979"/>
      <c r="Y139" s="5979"/>
      <c r="Z139" s="5979"/>
      <c r="AA139" s="5979"/>
      <c r="AB139" s="5979"/>
      <c r="AC139" s="5979"/>
      <c r="AD139" s="5979"/>
      <c r="AE139" s="6080" t="s">
        <v>5831</v>
      </c>
      <c r="AF139" s="6078">
        <f t="shared" si="0"/>
      </c>
      <c r="AG139" s="6085">
        <f t="shared" si="7"/>
      </c>
      <c r="AH139" s="5979"/>
      <c r="AI139" s="6057"/>
      <c r="AJ139" s="6056"/>
      <c r="AK139" s="6056"/>
      <c r="AL139" s="6057"/>
      <c r="AM139" s="6056"/>
      <c r="AN139" s="6056"/>
    </row>
    <row r="140">
      <c r="A140" s="5947" t="s">
        <v>5777</v>
      </c>
      <c r="B140" s="5947" t="s">
        <v>5758</v>
      </c>
      <c r="C140" s="5947" t="s">
        <v>5961</v>
      </c>
      <c r="D140" s="5947" t="s">
        <v>5962</v>
      </c>
      <c r="E140" s="5947" t="s">
        <v>5963</v>
      </c>
      <c r="F140" s="5979"/>
      <c r="G140" s="5979"/>
      <c r="H140" s="5979"/>
      <c r="I140" s="6074"/>
      <c r="J140" s="6074"/>
      <c r="K140" s="6074"/>
      <c r="L140" s="5979"/>
      <c r="M140" s="5979"/>
      <c r="N140" s="5979"/>
      <c r="O140" s="5979"/>
      <c r="P140" s="5979"/>
      <c r="Q140" s="5979"/>
      <c r="R140" s="5979"/>
      <c r="S140" s="5979"/>
      <c r="T140" s="5979"/>
      <c r="U140" s="5979"/>
      <c r="V140" s="5979"/>
      <c r="W140" s="5979"/>
      <c r="X140" s="5979"/>
      <c r="Y140" s="5979"/>
      <c r="Z140" s="5979"/>
      <c r="AA140" s="5979"/>
      <c r="AB140" s="5979"/>
      <c r="AC140" s="5979"/>
      <c r="AD140" s="6131"/>
      <c r="AE140" s="6080" t="s">
        <v>5770</v>
      </c>
      <c r="AF140" s="6085">
        <f>AVERAGE(AI55:AI104)/AVERAGE(G55:G104)</f>
      </c>
      <c r="AG140" s="6078">
        <f t="shared" si="7"/>
      </c>
      <c r="AH140" s="6057"/>
      <c r="AI140" s="6056"/>
      <c r="AJ140" s="6056"/>
      <c r="AK140" s="6057"/>
      <c r="AL140" s="6056"/>
      <c r="AM140" s="6056"/>
    </row>
    <row r="141">
      <c r="A141" s="5947"/>
      <c r="B141" s="5947"/>
      <c r="C141" s="5947"/>
      <c r="D141" s="5947"/>
      <c r="E141" s="5947"/>
      <c r="F141" s="5979"/>
      <c r="G141" s="5979"/>
      <c r="H141" s="5979"/>
      <c r="I141" s="6074"/>
      <c r="J141" s="6074"/>
      <c r="K141" s="6074"/>
      <c r="L141" s="5979"/>
      <c r="M141" s="5979"/>
      <c r="N141" s="5979"/>
      <c r="O141" s="5979"/>
      <c r="P141" s="5979"/>
      <c r="Q141" s="5979"/>
      <c r="R141" s="5979"/>
      <c r="S141" s="5979"/>
      <c r="T141" s="5979"/>
      <c r="U141" s="5979"/>
      <c r="V141" s="5979"/>
      <c r="W141" s="5979"/>
      <c r="X141" s="5979"/>
      <c r="Y141" s="5979"/>
      <c r="Z141" s="5979"/>
      <c r="AA141" s="5979"/>
      <c r="AB141" s="5979"/>
      <c r="AC141" s="5979"/>
      <c r="AE141" s="6131"/>
      <c r="AF141" s="6131"/>
      <c r="AG141" s="5979"/>
      <c r="AH141" s="6057"/>
      <c r="AI141" s="6056"/>
      <c r="AJ141" s="6056"/>
      <c r="AK141" s="6057"/>
      <c r="AL141" s="6056"/>
      <c r="AM141" s="6056"/>
    </row>
    <row r="142">
      <c r="A142" s="5951">
        <v>1</v>
      </c>
      <c r="B142" s="5951" t="s">
        <v>5984</v>
      </c>
      <c r="C142" s="6090">
        <v>14517</v>
      </c>
      <c r="D142" s="5951" t="s">
        <v>5966</v>
      </c>
      <c r="E142" s="5951" t="s">
        <v>5967</v>
      </c>
      <c r="F142" s="5979"/>
      <c r="G142" s="5979"/>
      <c r="H142" s="6074"/>
      <c r="I142" s="6074" t="s">
        <v>5826</v>
      </c>
      <c r="J142" s="6074"/>
      <c r="K142" s="5979"/>
      <c r="L142" s="5979"/>
      <c r="M142" s="5987"/>
      <c r="N142" s="5987"/>
      <c r="O142" s="5979"/>
      <c r="P142" s="5979"/>
      <c r="Q142" s="5979"/>
      <c r="R142" s="5979"/>
      <c r="S142" s="5979"/>
      <c r="T142" s="5979"/>
      <c r="U142" s="5979"/>
      <c r="V142" s="5979"/>
      <c r="W142" s="5979"/>
      <c r="X142" s="5979"/>
      <c r="Y142" s="5979"/>
      <c r="Z142" s="5979"/>
      <c r="AA142" s="5979"/>
      <c r="AB142" s="5979"/>
      <c r="AC142" s="5979"/>
      <c r="AE142" s="5979"/>
      <c r="AF142" s="5979"/>
      <c r="AG142" s="6057"/>
      <c r="AH142" s="6056"/>
      <c r="AI142" s="6056"/>
      <c r="AJ142" s="6056"/>
      <c r="AK142" s="6057"/>
      <c r="AL142" s="6056"/>
      <c r="AM142" s="6056"/>
    </row>
    <row r="143">
      <c r="A143" s="5951">
        <v>2</v>
      </c>
      <c r="B143" s="5951" t="s">
        <v>5985</v>
      </c>
      <c r="C143" s="6090">
        <v>21346</v>
      </c>
      <c r="D143" s="5951" t="s">
        <v>5966</v>
      </c>
      <c r="E143" s="5951" t="s">
        <v>5967</v>
      </c>
      <c r="F143" s="5979"/>
      <c r="G143" s="5979"/>
      <c r="H143" s="6074"/>
      <c r="I143" s="6074"/>
      <c r="J143" s="6074"/>
      <c r="K143" s="5979"/>
      <c r="L143" s="5979"/>
      <c r="M143" s="5987"/>
      <c r="N143" s="5987"/>
      <c r="O143" s="5979"/>
      <c r="P143" s="5979"/>
      <c r="Q143" s="5979"/>
      <c r="R143" s="5979"/>
      <c r="S143" s="5979"/>
      <c r="T143" s="5979"/>
      <c r="U143" s="5979"/>
      <c r="V143" s="5979"/>
      <c r="W143" s="5979"/>
      <c r="X143" s="5979"/>
      <c r="Y143" s="5979"/>
      <c r="Z143" s="5979"/>
      <c r="AA143" s="5979"/>
      <c r="AB143" s="5979"/>
      <c r="AC143" s="5979"/>
      <c r="AE143" s="5979"/>
      <c r="AF143" s="5979"/>
      <c r="AG143" s="6057"/>
      <c r="AH143" s="6056"/>
      <c r="AI143" s="6056"/>
      <c r="AJ143" s="6057"/>
      <c r="AK143" s="6056"/>
      <c r="AL143" s="6056"/>
    </row>
    <row r="144">
      <c r="I144" s="5979"/>
      <c r="J144" s="6074"/>
      <c r="K144" s="6074"/>
      <c r="L144" s="6074"/>
      <c r="M144" s="5979"/>
      <c r="N144" s="5979"/>
      <c r="O144" s="5979"/>
      <c r="P144" s="5979"/>
      <c r="Q144" s="5979"/>
      <c r="R144" s="5979"/>
      <c r="S144" s="5979"/>
      <c r="T144" s="5979"/>
      <c r="U144" s="5979"/>
      <c r="V144" s="5979"/>
      <c r="W144" s="5979"/>
      <c r="X144" s="5979"/>
      <c r="Y144" s="5979"/>
      <c r="Z144" s="5979"/>
      <c r="AA144" s="5979"/>
      <c r="AB144" s="5979"/>
      <c r="AC144" s="5979"/>
      <c r="AD144" s="5979"/>
      <c r="AE144" s="5979"/>
      <c r="AF144" s="5979"/>
      <c r="AG144" s="5979"/>
      <c r="AH144" s="5979"/>
      <c r="AI144" s="6057"/>
      <c r="AJ144" s="6056"/>
      <c r="AK144" s="6057"/>
      <c r="AL144" s="6056"/>
      <c r="AM144" s="6056"/>
    </row>
    <row r="145">
      <c r="I145" s="5979"/>
      <c r="J145" s="6074"/>
      <c r="K145" s="6074"/>
      <c r="L145" s="6074"/>
      <c r="M145" s="5979"/>
      <c r="N145" s="5979"/>
      <c r="O145" s="5979"/>
      <c r="P145" s="5979"/>
      <c r="Q145" s="5979"/>
      <c r="R145" s="5979"/>
      <c r="S145" s="5979"/>
      <c r="T145" s="5979"/>
      <c r="U145" s="5979"/>
      <c r="V145" s="5979"/>
      <c r="W145" s="5979"/>
      <c r="X145" s="5979"/>
      <c r="Y145" s="5979"/>
      <c r="Z145" s="5979"/>
      <c r="AA145" s="5979"/>
      <c r="AB145" s="5979"/>
      <c r="AC145" s="5979"/>
      <c r="AD145" s="5979"/>
      <c r="AE145" s="5979"/>
      <c r="AF145" s="5979"/>
      <c r="AG145" s="5979"/>
      <c r="AH145" s="5979"/>
      <c r="AI145" s="6057"/>
      <c r="AJ145" s="6056"/>
      <c r="AK145" s="6056"/>
      <c r="AL145" s="6057"/>
      <c r="AM145" s="6056"/>
      <c r="AN145" s="6056"/>
    </row>
    <row r="146">
      <c r="H146" s="6132"/>
      <c r="I146" s="5979"/>
      <c r="J146" s="6074"/>
      <c r="K146" s="6074"/>
      <c r="L146" s="6074"/>
      <c r="M146" s="5979"/>
      <c r="N146" s="5979"/>
      <c r="O146" s="5979"/>
      <c r="P146" s="5979"/>
      <c r="Q146" s="5979"/>
      <c r="R146" s="5979"/>
      <c r="S146" s="5979"/>
      <c r="T146" s="5979"/>
      <c r="U146" s="5979"/>
      <c r="V146" s="5979"/>
      <c r="W146" s="5979"/>
      <c r="X146" s="5979"/>
      <c r="Y146" s="5979"/>
      <c r="Z146" s="5979"/>
      <c r="AA146" s="5979"/>
      <c r="AB146" s="5979"/>
      <c r="AC146" s="5979"/>
      <c r="AD146" s="5979"/>
      <c r="AE146" s="5979"/>
      <c r="AF146" s="5979"/>
      <c r="AG146" s="5979"/>
      <c r="AH146" s="5979"/>
      <c r="AI146" s="6057"/>
      <c r="AJ146" s="6056"/>
      <c r="AK146" s="6056"/>
      <c r="AL146" s="6057"/>
      <c r="AM146" s="6056"/>
      <c r="AN146" s="6056"/>
    </row>
    <row r="147">
      <c r="A147" s="5979"/>
      <c r="B147" s="5980"/>
      <c r="C147" s="5980"/>
      <c r="D147" s="5979"/>
      <c r="E147" s="5979"/>
      <c r="F147" s="5979"/>
      <c r="G147" s="5979"/>
      <c r="H147" s="6109"/>
      <c r="I147" s="5979"/>
      <c r="J147" s="6074"/>
      <c r="K147" s="6074"/>
      <c r="L147" s="6074"/>
      <c r="M147" s="5979"/>
      <c r="N147" s="5979"/>
      <c r="O147" s="5979"/>
      <c r="P147" s="5979"/>
      <c r="Q147" s="5979"/>
      <c r="R147" s="5979"/>
      <c r="S147" s="5979"/>
      <c r="T147" s="5979"/>
      <c r="U147" s="5979"/>
      <c r="V147" s="5979"/>
      <c r="W147" s="5979"/>
      <c r="X147" s="5979"/>
      <c r="Y147" s="5979"/>
      <c r="Z147" s="5979"/>
      <c r="AA147" s="5979"/>
      <c r="AB147" s="5979"/>
      <c r="AC147" s="5979"/>
      <c r="AD147" s="5979"/>
      <c r="AE147" s="5979"/>
      <c r="AF147" s="5979"/>
      <c r="AG147" s="5979"/>
      <c r="AH147" s="5979"/>
      <c r="AI147" s="6057"/>
      <c r="AJ147" s="6056"/>
      <c r="AK147" s="6056"/>
      <c r="AL147" s="6057"/>
      <c r="AM147" s="6056"/>
      <c r="AN147" s="6056"/>
    </row>
    <row r="148">
      <c r="A148" s="5979"/>
      <c r="B148" s="5980"/>
      <c r="C148" s="5980"/>
      <c r="D148" s="5979"/>
      <c r="E148" s="5979"/>
      <c r="F148" s="5979"/>
      <c r="G148" s="5979"/>
      <c r="H148" s="6109"/>
      <c r="I148" s="5979"/>
      <c r="J148" s="6074"/>
      <c r="K148" s="6074"/>
      <c r="L148" s="6074"/>
      <c r="M148" s="5979"/>
      <c r="N148" s="5979"/>
      <c r="O148" s="5979"/>
      <c r="P148" s="5979"/>
      <c r="Q148" s="5979"/>
      <c r="R148" s="5979"/>
      <c r="S148" s="5979"/>
      <c r="T148" s="5979"/>
      <c r="U148" s="5979"/>
      <c r="V148" s="5979"/>
      <c r="W148" s="5979"/>
      <c r="X148" s="5979"/>
      <c r="Y148" s="5979"/>
      <c r="Z148" s="5979"/>
      <c r="AA148" s="5979"/>
      <c r="AB148" s="5979"/>
      <c r="AC148" s="5979"/>
      <c r="AD148" s="5979"/>
      <c r="AE148" s="5979"/>
      <c r="AF148" s="5979"/>
      <c r="AG148" s="5979"/>
      <c r="AH148" s="5979"/>
      <c r="AI148" s="6057"/>
      <c r="AJ148" s="6056"/>
      <c r="AK148" s="6056"/>
      <c r="AL148" s="6057"/>
      <c r="AM148" s="6056"/>
      <c r="AN148" s="6056"/>
    </row>
    <row r="149">
      <c r="A149" s="5979"/>
      <c r="B149" s="5980"/>
      <c r="C149" s="5980"/>
      <c r="D149" s="5979"/>
      <c r="E149" s="5979"/>
      <c r="F149" s="5979"/>
      <c r="G149" s="5979"/>
      <c r="H149" s="6109"/>
      <c r="I149" s="5979"/>
      <c r="J149" s="6074"/>
      <c r="K149" s="6074"/>
      <c r="L149" s="6074"/>
      <c r="M149" s="5979"/>
      <c r="N149" s="5979"/>
      <c r="O149" s="5982"/>
      <c r="P149" s="5982"/>
      <c r="Q149" s="5979"/>
      <c r="R149" s="5979"/>
      <c r="S149" s="5979"/>
      <c r="T149" s="5979"/>
      <c r="U149" s="5979"/>
      <c r="V149" s="5979"/>
      <c r="W149" s="5979"/>
      <c r="X149" s="5979"/>
      <c r="Y149" s="5979"/>
      <c r="Z149" s="5979"/>
      <c r="AA149" s="5979"/>
      <c r="AB149" s="5979"/>
      <c r="AC149" s="5979"/>
      <c r="AD149" s="5979"/>
      <c r="AE149" s="5979"/>
      <c r="AF149" s="5979"/>
      <c r="AG149" s="5979"/>
      <c r="AH149" s="5979"/>
      <c r="AI149" s="6057"/>
      <c r="AJ149" s="6056"/>
      <c r="AK149" s="6056"/>
      <c r="AL149" s="6057"/>
      <c r="AM149" s="6056"/>
      <c r="AN149" s="6056"/>
    </row>
    <row r="150">
      <c r="A150" s="5979"/>
      <c r="B150" s="5980"/>
      <c r="C150" s="5980"/>
      <c r="D150" s="5979"/>
      <c r="E150" s="5979"/>
      <c r="F150" s="5979"/>
      <c r="G150" s="5979"/>
      <c r="H150" s="6109"/>
      <c r="I150" s="5979"/>
      <c r="J150" s="6074"/>
      <c r="K150" s="6074"/>
      <c r="L150" s="6074"/>
      <c r="M150" s="5979"/>
      <c r="N150" s="5979"/>
      <c r="O150" s="5982"/>
      <c r="P150" s="5982"/>
      <c r="Q150" s="5979"/>
      <c r="R150" s="5979"/>
      <c r="S150" s="5979"/>
      <c r="T150" s="5979"/>
      <c r="U150" s="5979"/>
      <c r="V150" s="5979"/>
      <c r="W150" s="5979"/>
      <c r="X150" s="5979"/>
      <c r="Y150" s="5979"/>
      <c r="Z150" s="5979"/>
      <c r="AA150" s="5979"/>
      <c r="AB150" s="5979"/>
      <c r="AC150" s="5979"/>
      <c r="AD150" s="5979"/>
      <c r="AE150" s="5979"/>
      <c r="AF150" s="5979"/>
      <c r="AG150" s="5979"/>
      <c r="AH150" s="5979"/>
      <c r="AI150" s="6057"/>
      <c r="AJ150" s="6056"/>
      <c r="AK150" s="6056"/>
      <c r="AL150" s="6057"/>
      <c r="AM150" s="6056"/>
      <c r="AN150" s="6056"/>
    </row>
    <row r="151">
      <c r="A151" s="5979"/>
      <c r="B151" s="5980"/>
      <c r="C151" s="5980"/>
      <c r="D151" s="5979"/>
      <c r="E151" s="5979"/>
      <c r="F151" s="5979"/>
      <c r="G151" s="5979"/>
      <c r="H151" s="6109"/>
      <c r="I151" s="5979"/>
      <c r="J151" s="6074"/>
      <c r="K151" s="6074"/>
      <c r="L151" s="6074"/>
      <c r="M151" s="5979"/>
      <c r="N151" s="5979"/>
      <c r="O151" s="5982"/>
      <c r="P151" s="5982"/>
      <c r="Q151" s="5979"/>
      <c r="R151" s="5979"/>
      <c r="S151" s="5979"/>
      <c r="T151" s="5979"/>
      <c r="U151" s="5979"/>
      <c r="V151" s="5979"/>
      <c r="W151" s="5979"/>
      <c r="X151" s="5979"/>
      <c r="Y151" s="5979"/>
      <c r="Z151" s="5979"/>
      <c r="AA151" s="5979"/>
      <c r="AB151" s="5979"/>
      <c r="AC151" s="5979"/>
      <c r="AD151" s="5979"/>
      <c r="AE151" s="5979"/>
      <c r="AF151" s="5979"/>
      <c r="AG151" s="5979"/>
      <c r="AH151" s="5979"/>
      <c r="AI151" s="6057"/>
      <c r="AJ151" s="6056"/>
      <c r="AK151" s="6056"/>
      <c r="AL151" s="6057"/>
      <c r="AM151" s="6056"/>
      <c r="AN151" s="6056"/>
    </row>
    <row r="152">
      <c r="A152" s="5979"/>
      <c r="B152" s="5980"/>
      <c r="C152" s="5980"/>
      <c r="D152" s="5979"/>
      <c r="E152" s="5979"/>
      <c r="F152" s="5979"/>
      <c r="G152" s="5979"/>
      <c r="H152" s="6109"/>
      <c r="I152" s="5979"/>
      <c r="J152" s="6074"/>
      <c r="K152" s="6074"/>
      <c r="L152" s="6074"/>
      <c r="M152" s="5979"/>
      <c r="N152" s="5979"/>
      <c r="O152" s="5982"/>
      <c r="P152" s="5982"/>
      <c r="Q152" s="5979"/>
      <c r="R152" s="5979"/>
      <c r="S152" s="5979"/>
      <c r="T152" s="5979"/>
      <c r="U152" s="5979"/>
      <c r="V152" s="5979"/>
      <c r="W152" s="5979"/>
      <c r="X152" s="5979"/>
      <c r="Y152" s="5979"/>
      <c r="Z152" s="5979"/>
      <c r="AA152" s="5979"/>
      <c r="AB152" s="5979"/>
      <c r="AC152" s="5979"/>
      <c r="AD152" s="5979"/>
      <c r="AE152" s="5979"/>
      <c r="AF152" s="5979"/>
      <c r="AG152" s="5979"/>
      <c r="AH152" s="5979"/>
      <c r="AI152" s="6057"/>
      <c r="AJ152" s="6056"/>
      <c r="AK152" s="6056"/>
      <c r="AL152" s="6057"/>
      <c r="AM152" s="6056"/>
      <c r="AN152" s="6056"/>
    </row>
    <row r="153">
      <c r="A153" s="5979"/>
      <c r="B153" s="5980"/>
      <c r="C153" s="5980"/>
      <c r="D153" s="5979"/>
      <c r="E153" s="5979"/>
      <c r="F153" s="5979"/>
      <c r="G153" s="5979"/>
      <c r="H153" s="5979"/>
      <c r="I153" s="5979"/>
      <c r="J153" s="6074"/>
      <c r="K153" s="6074"/>
      <c r="L153" s="6074"/>
      <c r="M153" s="5979"/>
      <c r="N153" s="5979"/>
      <c r="O153" s="5982"/>
      <c r="P153" s="5982"/>
      <c r="Q153" s="5979"/>
      <c r="R153" s="5979"/>
      <c r="S153" s="5979"/>
      <c r="T153" s="5979"/>
      <c r="U153" s="5979"/>
      <c r="V153" s="5979"/>
      <c r="W153" s="5979"/>
      <c r="X153" s="5979"/>
      <c r="Y153" s="5979"/>
      <c r="Z153" s="5979"/>
      <c r="AA153" s="5979"/>
      <c r="AB153" s="5979"/>
      <c r="AC153" s="5979"/>
      <c r="AD153" s="5979"/>
      <c r="AE153" s="5979"/>
      <c r="AF153" s="5979"/>
      <c r="AG153" s="5979"/>
      <c r="AH153" s="5979"/>
      <c r="AI153" s="6057"/>
      <c r="AJ153" s="6056"/>
      <c r="AK153" s="6056"/>
      <c r="AL153" s="6057"/>
      <c r="AM153" s="6056"/>
      <c r="AN153" s="6056"/>
    </row>
    <row r="154">
      <c r="A154" s="5979"/>
      <c r="B154" s="5980"/>
      <c r="C154" s="5980"/>
      <c r="D154" s="5979"/>
      <c r="E154" s="5979"/>
      <c r="F154" s="5979"/>
      <c r="G154" s="5979"/>
      <c r="H154" s="5979"/>
      <c r="I154" s="5979"/>
      <c r="J154" s="6074"/>
      <c r="K154" s="6074"/>
      <c r="L154" s="6074"/>
      <c r="M154" s="5979"/>
      <c r="N154" s="5979"/>
      <c r="O154" s="5982"/>
      <c r="P154" s="5982"/>
      <c r="Q154" s="5979"/>
      <c r="R154" s="5979"/>
      <c r="S154" s="5979"/>
      <c r="T154" s="5979"/>
      <c r="U154" s="5979"/>
      <c r="V154" s="5979"/>
      <c r="W154" s="5979"/>
      <c r="X154" s="5979"/>
      <c r="Y154" s="5979"/>
      <c r="Z154" s="5979"/>
      <c r="AA154" s="5979"/>
      <c r="AB154" s="5979"/>
      <c r="AC154" s="5979"/>
      <c r="AD154" s="5979"/>
      <c r="AE154" s="5979"/>
      <c r="AF154" s="5979"/>
      <c r="AG154" s="5979"/>
      <c r="AH154" s="5979"/>
      <c r="AI154" s="6057"/>
      <c r="AJ154" s="6056"/>
      <c r="AK154" s="6056"/>
      <c r="AL154" s="6057"/>
      <c r="AM154" s="6056"/>
      <c r="AN154" s="6056"/>
    </row>
    <row r="155">
      <c r="A155" s="5979"/>
      <c r="B155" s="5980"/>
      <c r="C155" s="5980"/>
      <c r="D155" s="5979"/>
      <c r="E155" s="5979"/>
      <c r="F155" s="5979"/>
      <c r="G155" s="5979"/>
      <c r="H155" s="5979"/>
      <c r="I155" s="5979"/>
      <c r="J155" s="6074"/>
      <c r="K155" s="6074"/>
      <c r="L155" s="6074"/>
      <c r="M155" s="5979"/>
      <c r="N155" s="5979"/>
      <c r="O155" s="5982"/>
      <c r="P155" s="5982"/>
      <c r="Q155" s="5979"/>
      <c r="R155" s="5979"/>
      <c r="S155" s="5979"/>
      <c r="T155" s="5979"/>
      <c r="U155" s="5979"/>
      <c r="V155" s="5979"/>
      <c r="W155" s="5979"/>
      <c r="X155" s="5979"/>
      <c r="Y155" s="5979"/>
      <c r="Z155" s="5979"/>
      <c r="AA155" s="5979"/>
      <c r="AB155" s="5979"/>
      <c r="AC155" s="5979"/>
      <c r="AD155" s="5979"/>
      <c r="AE155" s="5979"/>
      <c r="AF155" s="5979"/>
      <c r="AG155" s="5979"/>
      <c r="AH155" s="5979"/>
      <c r="AI155" s="6057"/>
      <c r="AJ155" s="6056"/>
      <c r="AK155" s="6056"/>
      <c r="AL155" s="6057"/>
      <c r="AM155" s="6056"/>
      <c r="AN155" s="6056"/>
    </row>
    <row r="156">
      <c r="A156" s="5979"/>
      <c r="B156" s="5980"/>
      <c r="C156" s="5980"/>
      <c r="D156" s="5979"/>
      <c r="E156" s="5979"/>
      <c r="F156" s="5979"/>
      <c r="G156" s="5979"/>
      <c r="H156" s="5979"/>
      <c r="I156" s="5979"/>
      <c r="J156" s="6074"/>
      <c r="K156" s="6074"/>
      <c r="L156" s="6074"/>
      <c r="M156" s="5979"/>
      <c r="N156" s="5979"/>
      <c r="O156" s="5982"/>
      <c r="P156" s="5982"/>
      <c r="Q156" s="5979"/>
      <c r="R156" s="5979"/>
      <c r="S156" s="5979"/>
      <c r="T156" s="5979"/>
      <c r="U156" s="5979"/>
      <c r="V156" s="5979"/>
      <c r="W156" s="5979"/>
      <c r="X156" s="5979"/>
      <c r="Y156" s="5979"/>
      <c r="Z156" s="5979"/>
      <c r="AA156" s="5979"/>
      <c r="AB156" s="5979"/>
      <c r="AC156" s="5979"/>
      <c r="AD156" s="5979"/>
      <c r="AE156" s="5979"/>
      <c r="AF156" s="5979"/>
      <c r="AG156" s="5979"/>
      <c r="AH156" s="5979"/>
      <c r="AI156" s="5968"/>
      <c r="AJ156" s="6056"/>
      <c r="AK156" s="6056"/>
      <c r="AL156" s="6057"/>
      <c r="AM156" s="6056"/>
      <c r="AN156" s="6056"/>
    </row>
    <row r="157">
      <c r="AJ157" s="5979"/>
      <c r="AK157" s="5979"/>
      <c r="AL157" s="6056"/>
      <c r="AM157" s="6056"/>
      <c r="AN157" s="5979"/>
    </row>
  </sheetData>
  <mergeCells>
    <mergeCell ref="A139:E139"/>
    <mergeCell ref="E140:E141"/>
    <mergeCell ref="A140:A141"/>
    <mergeCell ref="B140:B141"/>
    <mergeCell ref="C140:C141"/>
    <mergeCell ref="D140:D141"/>
    <mergeCell ref="E120:E121"/>
    <mergeCell ref="F120:F121"/>
    <mergeCell ref="F122:F124"/>
    <mergeCell ref="E1:E2"/>
    <mergeCell ref="H1:H2"/>
    <mergeCell ref="I1:I2"/>
    <mergeCell ref="J1:J2"/>
    <mergeCell ref="K1:K2"/>
    <mergeCell ref="L1:L2"/>
    <mergeCell ref="O1:O2"/>
    <mergeCell ref="P1:P2"/>
    <mergeCell ref="Q1:Q2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N34:AN35"/>
    <mergeCell ref="AM34:AM35"/>
    <mergeCell ref="AL34:AL35"/>
    <mergeCell ref="AK34:AK35"/>
    <mergeCell ref="AJ34:AJ35"/>
    <mergeCell ref="AI34:AI35"/>
    <mergeCell ref="AH34:AH35"/>
    <mergeCell ref="AG34:AG35"/>
    <mergeCell ref="AF34:AF35"/>
    <mergeCell ref="AE34:AE35"/>
    <mergeCell ref="AD34:AD35"/>
    <mergeCell ref="AC34:AC35"/>
    <mergeCell ref="AB34:AB35"/>
    <mergeCell ref="Y34:Y35"/>
    <mergeCell ref="X34:X35"/>
    <mergeCell ref="W34:W35"/>
    <mergeCell ref="V34:V35"/>
    <mergeCell ref="U34:U35"/>
    <mergeCell ref="T34:T35"/>
    <mergeCell ref="Q34:Q35"/>
    <mergeCell ref="P34:P35"/>
    <mergeCell ref="O34:O35"/>
    <mergeCell ref="L34:L35"/>
    <mergeCell ref="K34:K35"/>
    <mergeCell ref="J34:J35"/>
    <mergeCell ref="I34:I35"/>
    <mergeCell ref="H34:H35"/>
    <mergeCell ref="F34:G34"/>
    <mergeCell ref="F1:G1"/>
    <mergeCell ref="AE126:AE127"/>
    <mergeCell ref="AF126:AF127"/>
    <mergeCell ref="AG126:AG127"/>
    <mergeCell ref="I126:I127"/>
    <mergeCell ref="J126:J127"/>
    <mergeCell ref="K126:K127"/>
    <mergeCell ref="L126:L127"/>
    <mergeCell ref="O126:O127"/>
    <mergeCell ref="P126:P127"/>
    <mergeCell ref="Q126:Q127"/>
    <mergeCell ref="T126:T127"/>
    <mergeCell ref="U126:U127"/>
    <mergeCell ref="V126:V127"/>
    <mergeCell ref="W126:W127"/>
    <mergeCell ref="X126:X127"/>
    <mergeCell ref="Y126:Y127"/>
    <mergeCell ref="AB126:AB127"/>
    <mergeCell ref="AC126:AC127"/>
    <mergeCell ref="AD126:AD127"/>
    <mergeCell ref="F126:G126"/>
    <mergeCell ref="H126:H127"/>
    <mergeCell ref="A119:F119"/>
    <mergeCell ref="AI126:AI127"/>
    <mergeCell ref="D120:D121"/>
    <mergeCell ref="C120:C121"/>
    <mergeCell ref="C126:C127"/>
    <mergeCell ref="B120:B121"/>
    <mergeCell ref="A120:A121"/>
    <mergeCell ref="B126:B127"/>
    <mergeCell ref="D34:D35"/>
    <mergeCell ref="D1:D2"/>
    <mergeCell ref="B1:B2"/>
    <mergeCell ref="C1:C2"/>
    <mergeCell ref="C34:C35"/>
    <mergeCell ref="B34:B35"/>
  </mergeCells>
  <conditionalFormatting sqref="AE129:AE129">
    <cfRule dxfId="459" operator="containsText" priority="1" stopIfTrue="true" text="Out of stock less than 60 days" type="containsText">
      <formula>NOT(ISERROR(SEARCH("Out of stock less than 60 days",AE129)))</formula>
    </cfRule>
  </conditionalFormatting>
  <conditionalFormatting sqref="AE129:AE129">
    <cfRule dxfId="460" operator="containsText" priority="2" stopIfTrue="true" text="Out of stock more than 60 days" type="containsText">
      <formula>NOT(ISERROR(SEARCH("Out of stock more than 60 days",AE129)))</formula>
    </cfRule>
  </conditionalFormatting>
  <conditionalFormatting sqref="AE128:AE129">
    <cfRule dxfId="461" operator="containsText" priority="3" stopIfTrue="true" text="Out of stock more than 150 days" type="containsText">
      <formula>NOT(ISERROR(SEARCH("Out of stock more than 150 days",AE128)))</formula>
    </cfRule>
  </conditionalFormatting>
  <conditionalFormatting sqref="AC128:AC129">
    <cfRule dxfId="462" operator="between" priority="4" stopIfTrue="true" type="cellIs">
      <formula>61</formula>
      <formula>149</formula>
    </cfRule>
  </conditionalFormatting>
  <conditionalFormatting sqref="AC128:AC129">
    <cfRule dxfId="463" operator="lessThan" priority="5" stopIfTrue="true" type="cellIs">
      <formula>60</formula>
    </cfRule>
  </conditionalFormatting>
  <conditionalFormatting sqref="AC128:AC129">
    <cfRule dxfId="464" operator="greaterThan" priority="6" stopIfTrue="true" type="cellIs">
      <formula>150</formula>
    </cfRule>
  </conditionalFormatting>
  <conditionalFormatting sqref="AE3:AE26">
    <cfRule dxfId="465" operator="containsText" priority="7" stopIfTrue="true" text="Out of stock more than 60 days" type="containsText">
      <formula>NOT(ISERROR(SEARCH("Out of stock more than 60 days",AE3)))</formula>
    </cfRule>
  </conditionalFormatting>
  <conditionalFormatting sqref="AC3:AC26">
    <cfRule dxfId="466" operator="between" priority="8" stopIfTrue="true" type="cellIs">
      <formula>61</formula>
      <formula>150</formula>
    </cfRule>
  </conditionalFormatting>
  <conditionalFormatting sqref="AC36:AC119 AB120:AB124 AC125:AC129">
    <cfRule dxfId="467" operator="between" priority="9" stopIfTrue="true" type="cellIs">
      <formula>61</formula>
      <formula>149</formula>
    </cfRule>
  </conditionalFormatting>
  <conditionalFormatting sqref="AC36:AC119 AB120:AB124 AC125:AC133">
    <cfRule dxfId="468" operator="equal" priority="10" stopIfTrue="true" type="cellIs">
      <formula>"-"</formula>
    </cfRule>
  </conditionalFormatting>
  <conditionalFormatting sqref="AC36:AC119 AB120:AB124 AC125:AC129">
    <cfRule dxfId="469" operator="greaterThan" priority="11" stopIfTrue="true" type="cellIs">
      <formula>150</formula>
    </cfRule>
  </conditionalFormatting>
  <conditionalFormatting sqref="AC36:AC119 AB120:AB124 AC125:AC129">
    <cfRule dxfId="470" operator="lessThan" priority="12" stopIfTrue="true" type="cellIs">
      <formula>60</formula>
    </cfRule>
  </conditionalFormatting>
  <conditionalFormatting sqref="AE36:AE112 AD123:AD124 AE125:AE129">
    <cfRule dxfId="471" operator="equal" priority="13" stopIfTrue="true" type="cellIs">
      <formula>"Out of stock more than 60 days"</formula>
    </cfRule>
  </conditionalFormatting>
  <conditionalFormatting sqref="AE36:AE112 AD123:AD124 AE125:AE129">
    <cfRule dxfId="472" operator="equal" priority="14" stopIfTrue="true" type="cellIs">
      <formula>"Out of stock more than 150 days"</formula>
    </cfRule>
  </conditionalFormatting>
  <conditionalFormatting sqref="AE36:AE112 AD123:AD124 AE125:AE129">
    <cfRule dxfId="473" operator="equal" priority="15" stopIfTrue="true" type="cellIs">
      <formula>"Out of stock less than 60 days"</formula>
    </cfRule>
  </conditionalFormatting>
  <conditionalFormatting sqref="AE36:AE112 AD123:AD124 AE125:AE133">
    <cfRule dxfId="474" operator="equal" priority="16" stopIfTrue="true" type="cellIs">
      <formula>"Not sold yet"</formula>
    </cfRule>
  </conditionalFormatting>
  <conditionalFormatting sqref="J36:J119 I120:I124 J125:J129">
    <cfRule dxfId="475" operator="lessThanOrEqual" priority="17" stopIfTrue="true" type="cellIs">
      <formula>90</formula>
    </cfRule>
  </conditionalFormatting>
  <conditionalFormatting sqref="AC3:AC26">
    <cfRule dxfId="476" operator="equal" priority="18" stopIfTrue="true" type="cellIs">
      <formula>"-"</formula>
    </cfRule>
  </conditionalFormatting>
  <conditionalFormatting sqref="AC3:AC26">
    <cfRule dxfId="477" operator="greaterThan" priority="19" stopIfTrue="true" type="cellIs">
      <formula>150</formula>
    </cfRule>
  </conditionalFormatting>
  <conditionalFormatting sqref="AC3:AC26">
    <cfRule dxfId="478" operator="lessThan" priority="20" stopIfTrue="true" type="cellIs">
      <formula>60</formula>
    </cfRule>
  </conditionalFormatting>
  <conditionalFormatting sqref="AE3:AE26">
    <cfRule dxfId="479" operator="equal" priority="21" stopIfTrue="true" type="cellIs">
      <formula>"Out of stock less than 60 days"</formula>
    </cfRule>
  </conditionalFormatting>
  <conditionalFormatting sqref="AE3:AE26">
    <cfRule dxfId="480" operator="equal" priority="22" stopIfTrue="true" type="cellIs">
      <formula>"Not sold yet"</formula>
    </cfRule>
  </conditionalFormatting>
  <conditionalFormatting sqref="AE3:AE26">
    <cfRule dxfId="481" operator="equal" priority="23" stopIfTrue="true" type="cellIs">
      <formula>"Out of stock more than 150 days"</formula>
    </cfRule>
  </conditionalFormatting>
  <conditionalFormatting sqref="J3:J26">
    <cfRule dxfId="482" operator="lessThan" priority="24" stopIfTrue="true" type="cellIs">
      <formula>90</formula>
    </cfRule>
  </conditionalFormatting>
  <dataValidations count="1">
    <dataValidation allowBlank="true" errorStyle="stop" showErrorMessage="true" sqref="B3:B26 B36:B116 B128:B134" type="list">
      <formula1>"Active,Inactive,Deleted,Temporary,B2B Only,Ecom Only,Preparing"</formula1>
    </dataValidation>
  </dataValidations>
</worksheet>
</file>

<file path=xl/worksheets/sheet2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7" min="7" style="0" width="11"/>
    <col collapsed="false" customWidth="true" hidden="false" max="15" min="15" style="0" width="10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9" min="39" style="0" width="5"/>
    <col collapsed="false" customWidth="true" hidden="false" max="8" min="8" style="0" width="21"/>
    <col collapsed="false" customWidth="true" hidden="false" max="16" min="16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40" min="40" style="0" width="7"/>
    <col collapsed="false" customWidth="true" hidden="false" max="33" min="33" style="0" width="11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2" min="2" style="0" width="13"/>
    <col collapsed="false" customWidth="true" hidden="false" max="10" min="10" style="0" width="8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3" min="3" style="0" width="18"/>
    <col collapsed="false" customWidth="true" hidden="false" max="11" min="11" style="0" width="8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5" min="35" style="0" width="52"/>
    <col collapsed="false" customWidth="true" hidden="false" max="4" min="4" style="0" width="14"/>
    <col collapsed="false" customWidth="true" hidden="false" max="12" min="12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6" min="36" style="0" width="6"/>
    <col collapsed="false" customWidth="true" hidden="false" max="5" min="5" style="0" width="14"/>
    <col collapsed="false" customWidth="true" hidden="false" max="13" min="13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6" min="6" style="0" width="12"/>
    <col collapsed="false" customWidth="true" hidden="false" max="14" min="14" style="0" width="12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8" min="38" style="0" width="5"/>
  </cols>
  <sheetData>
    <row r="1">
      <c r="A1" s="6133" t="s">
        <v>5986</v>
      </c>
      <c r="B1" s="6133" t="s">
        <v>5987</v>
      </c>
      <c r="C1" s="6134" t="s">
        <v>5988</v>
      </c>
      <c r="D1" s="6134" t="s">
        <v>5989</v>
      </c>
      <c r="E1" s="6134" t="s">
        <v>5990</v>
      </c>
      <c r="F1" s="6133" t="s">
        <v>5991</v>
      </c>
      <c r="G1" s="6133"/>
      <c r="H1" s="6135" t="s">
        <v>5992</v>
      </c>
      <c r="I1" s="6136" t="s">
        <v>5993</v>
      </c>
      <c r="J1" s="6137" t="s">
        <v>5994</v>
      </c>
      <c r="K1" s="6137" t="s">
        <v>5995</v>
      </c>
      <c r="L1" s="6137" t="s">
        <v>5996</v>
      </c>
      <c r="M1" s="6133" t="s">
        <v>5997</v>
      </c>
      <c r="N1" s="6133" t="s">
        <v>5998</v>
      </c>
      <c r="O1" s="6133" t="s">
        <v>5999</v>
      </c>
      <c r="P1" s="6133" t="s">
        <v>6000</v>
      </c>
      <c r="Q1" s="6133" t="s">
        <v>6001</v>
      </c>
      <c r="R1" s="6138" t="s">
        <v>6002</v>
      </c>
      <c r="S1" s="6138"/>
      <c r="T1" s="6138" t="s">
        <v>6003</v>
      </c>
      <c r="U1" s="6138"/>
      <c r="V1" s="6138" t="s">
        <v>6004</v>
      </c>
      <c r="W1" s="6138"/>
      <c r="X1" s="6138" t="s">
        <v>6005</v>
      </c>
      <c r="Y1" s="6138"/>
      <c r="Z1" s="6139" t="s">
        <v>6006</v>
      </c>
      <c r="AA1" s="6139"/>
      <c r="AB1" s="6140" t="s">
        <v>6007</v>
      </c>
      <c r="AC1" s="6137" t="s">
        <v>6008</v>
      </c>
      <c r="AD1" s="6137" t="s">
        <v>6009</v>
      </c>
      <c r="AE1" s="6137" t="s">
        <v>6010</v>
      </c>
      <c r="AF1" s="6137" t="s">
        <v>6011</v>
      </c>
      <c r="AG1" s="6137" t="s">
        <v>6012</v>
      </c>
      <c r="AH1" s="6137" t="s">
        <v>6013</v>
      </c>
      <c r="AI1" s="6137" t="s">
        <v>6014</v>
      </c>
      <c r="AJ1" s="6137" t="s">
        <v>6015</v>
      </c>
      <c r="AK1" s="6133" t="s">
        <v>6016</v>
      </c>
      <c r="AL1" s="6133" t="s">
        <v>6017</v>
      </c>
      <c r="AM1" s="6133" t="s">
        <v>6018</v>
      </c>
      <c r="AN1" s="6133" t="s">
        <v>6019</v>
      </c>
    </row>
    <row r="2">
      <c r="A2" s="6133" t="s">
        <v>6020</v>
      </c>
      <c r="B2" s="6133"/>
      <c r="C2" s="6133"/>
      <c r="D2" s="6133"/>
      <c r="E2" s="6134"/>
      <c r="F2" s="6133" t="s">
        <v>6021</v>
      </c>
      <c r="G2" s="6135" t="s">
        <v>6022</v>
      </c>
      <c r="H2" s="6135"/>
      <c r="I2" s="6136"/>
      <c r="J2" s="6137"/>
      <c r="K2" s="6137"/>
      <c r="L2" s="6137"/>
      <c r="M2" s="6133" t="s">
        <v>6023</v>
      </c>
      <c r="N2" s="6133" t="s">
        <v>6023</v>
      </c>
      <c r="O2" s="6133"/>
      <c r="P2" s="6133"/>
      <c r="Q2" s="6133"/>
      <c r="R2" s="6138" t="s">
        <v>6021</v>
      </c>
      <c r="S2" s="6141" t="s">
        <v>6022</v>
      </c>
      <c r="T2" s="6138" t="s">
        <v>6021</v>
      </c>
      <c r="U2" s="6141" t="s">
        <v>6022</v>
      </c>
      <c r="V2" s="6138" t="s">
        <v>6021</v>
      </c>
      <c r="W2" s="6141" t="s">
        <v>6022</v>
      </c>
      <c r="X2" s="6138" t="s">
        <v>6021</v>
      </c>
      <c r="Y2" s="6141" t="s">
        <v>6022</v>
      </c>
      <c r="Z2" s="6138" t="s">
        <v>6021</v>
      </c>
      <c r="AA2" s="6141" t="s">
        <v>6022</v>
      </c>
      <c r="AB2" s="6140"/>
      <c r="AC2" s="6137"/>
      <c r="AD2" s="6137"/>
      <c r="AE2" s="6137"/>
      <c r="AF2" s="6137"/>
      <c r="AG2" s="6137"/>
      <c r="AH2" s="6137"/>
      <c r="AI2" s="6137"/>
      <c r="AJ2" s="6137"/>
      <c r="AK2" s="6133"/>
      <c r="AL2" s="6133"/>
      <c r="AM2" s="6133"/>
      <c r="AN2" s="6133"/>
    </row>
    <row r="3">
      <c r="A3" s="6142">
        <v>1</v>
      </c>
      <c r="B3" s="6142" t="s">
        <v>6024</v>
      </c>
      <c r="C3" s="6142" t="s">
        <v>6025</v>
      </c>
      <c r="D3" s="6143" t="s">
        <v>6026</v>
      </c>
      <c r="E3" s="6143" t="s">
        <v>6026</v>
      </c>
      <c r="F3" s="6144">
        <v>472</v>
      </c>
      <c r="G3" s="6145">
        <v>472</v>
      </c>
      <c r="H3" s="6146"/>
      <c r="I3" s="6147">
        <f>VLOOKUP(C3,'Data Products'!$A:$B,2,0)</f>
      </c>
      <c r="J3" s="6148">
        <f t="shared" ref="J3:J26" si="24">IFERROR(I3-TODAY(),"")</f>
      </c>
      <c r="K3" s="6149">
        <v>45723</v>
      </c>
      <c r="L3" s="6150">
        <f t="shared" ref="L3:L26" si="30">TODAY()-K3</f>
      </c>
      <c r="M3" s="6146"/>
      <c r="N3" s="6146">
        <f t="shared" ref="N3:N4" si="0">5778+18390-9300</f>
      </c>
      <c r="O3" s="6146"/>
      <c r="P3" s="6146"/>
      <c r="Q3" s="6142"/>
      <c r="R3" s="6146">
        <v>0</v>
      </c>
      <c r="S3" s="6146">
        <v>0</v>
      </c>
      <c r="T3" s="6146">
        <v>326</v>
      </c>
      <c r="U3" s="6146">
        <v>326</v>
      </c>
      <c r="V3" s="6146">
        <v>146</v>
      </c>
      <c r="W3" s="6146">
        <v>146</v>
      </c>
      <c r="X3" s="6146">
        <v>0</v>
      </c>
      <c r="Y3" s="6146">
        <v>0</v>
      </c>
      <c r="Z3" s="6146">
        <v>0</v>
      </c>
      <c r="AA3" s="6146">
        <v>0</v>
      </c>
      <c r="AB3" s="6151">
        <f t="shared" ref="AB3:AB26" si="6">N3/30</f>
      </c>
      <c r="AC3" s="6152">
        <f t="shared" ref="AC3:AC26" si="11">IFERROR(F3/AB3,"-")</f>
      </c>
      <c r="AD3" s="6153">
        <f t="shared" ref="AD3:AD26" si="16">IFERROR(TODAY()+AC3,"-")</f>
      </c>
      <c r="AE3" s="6154">
        <f t="shared" ref="AE3:AE26" si="20">_xlfn.IFS(AC3="-","Not sold yet",AND(AC3&lt;=150,AC3&gt;60),"Out of stock more than 60 days",AC3&lt;=60,"Out of stock less than 60 days",AC3&gt;=150,"Out of stock more than 150 days")</f>
      </c>
      <c r="AF3" s="6155">
        <f>VLOOKUP(C3,'Data Products'!$A:$J,10,0)</f>
      </c>
      <c r="AG3" s="6156">
        <f t="shared" ref="AG3:AG26" si="27">AF3*F3</f>
      </c>
      <c r="AH3" s="6157">
        <f t="shared" ref="AH3:AH26" si="33">IF(J3&lt;=90,F3,0)</f>
      </c>
      <c r="AI3" s="6158">
        <f>IFERROR(VLOOKUP(C3,$C$3:$AI$44,34,0),"")</f>
      </c>
      <c r="AJ3" s="6159"/>
      <c r="AK3" s="6160"/>
      <c r="AL3" s="6159"/>
      <c r="AM3" s="6160"/>
      <c r="AN3" s="6160"/>
    </row>
    <row r="4">
      <c r="A4" s="6142">
        <v>2</v>
      </c>
      <c r="B4" s="6142" t="s">
        <v>6024</v>
      </c>
      <c r="C4" s="6142" t="s">
        <v>6026</v>
      </c>
      <c r="D4" s="6143" t="s">
        <v>6026</v>
      </c>
      <c r="E4" s="6143" t="s">
        <v>6026</v>
      </c>
      <c r="F4" s="6144">
        <v>3643</v>
      </c>
      <c r="G4" s="6145">
        <v>3604</v>
      </c>
      <c r="H4" s="6146"/>
      <c r="I4" s="6147">
        <f>VLOOKUP(C4,'Data Products'!$A:$B,2,0)</f>
      </c>
      <c r="J4" s="6148">
        <f t="shared" si="24"/>
      </c>
      <c r="K4" s="6149">
        <v>45617</v>
      </c>
      <c r="L4" s="6150">
        <f t="shared" si="30"/>
      </c>
      <c r="M4" s="6146"/>
      <c r="N4" s="6146">
        <f t="shared" si="0"/>
      </c>
      <c r="O4" s="6146"/>
      <c r="P4" s="6146"/>
      <c r="Q4" s="6142"/>
      <c r="R4" s="6146">
        <v>0</v>
      </c>
      <c r="S4" s="6146">
        <v>0</v>
      </c>
      <c r="T4" s="6161">
        <v>2945</v>
      </c>
      <c r="U4" s="6161">
        <v>2936</v>
      </c>
      <c r="V4" s="6146">
        <v>651</v>
      </c>
      <c r="W4" s="6146">
        <v>645</v>
      </c>
      <c r="X4" s="6146">
        <v>47</v>
      </c>
      <c r="Y4" s="6146">
        <v>23</v>
      </c>
      <c r="Z4" s="6146">
        <v>0</v>
      </c>
      <c r="AA4" s="6146">
        <v>0</v>
      </c>
      <c r="AB4" s="6151">
        <f t="shared" si="6"/>
      </c>
      <c r="AC4" s="6162">
        <f t="shared" si="11"/>
      </c>
      <c r="AD4" s="6153">
        <f t="shared" si="16"/>
      </c>
      <c r="AE4" s="6163">
        <f t="shared" si="20"/>
      </c>
      <c r="AF4" s="6155">
        <f>VLOOKUP(C4,'Data Products'!$A:$J,10,0)</f>
      </c>
      <c r="AG4" s="6156">
        <f t="shared" si="27"/>
      </c>
      <c r="AH4" s="6157">
        <f t="shared" si="33"/>
      </c>
      <c r="AI4" s="6158" t="s">
        <v>6027</v>
      </c>
      <c r="AJ4" s="6160"/>
      <c r="AK4" s="6160"/>
      <c r="AL4" s="6159"/>
      <c r="AM4" s="6160"/>
      <c r="AN4" s="6160"/>
    </row>
    <row r="5">
      <c r="A5" s="6142">
        <v>3</v>
      </c>
      <c r="B5" s="6142" t="s">
        <v>6024</v>
      </c>
      <c r="C5" s="6142" t="s">
        <v>6028</v>
      </c>
      <c r="D5" s="6144" t="s">
        <v>6028</v>
      </c>
      <c r="E5" s="6144" t="s">
        <v>6028</v>
      </c>
      <c r="F5" s="6144">
        <v>441</v>
      </c>
      <c r="G5" s="6145">
        <v>441</v>
      </c>
      <c r="H5" s="6146"/>
      <c r="I5" s="6147">
        <f>VLOOKUP(C5,'Data Products'!$A:$B,2,0)</f>
      </c>
      <c r="J5" s="6148">
        <f t="shared" si="24"/>
      </c>
      <c r="K5" s="6149">
        <v>45191</v>
      </c>
      <c r="L5" s="6150">
        <f t="shared" si="30"/>
      </c>
      <c r="M5" s="6146"/>
      <c r="N5" s="6146">
        <f t="shared" ref="N5:N6" si="9">19+511-450</f>
      </c>
      <c r="O5" s="6146"/>
      <c r="P5" s="6146"/>
      <c r="Q5" s="6142"/>
      <c r="R5" s="6146">
        <v>0</v>
      </c>
      <c r="S5" s="6146">
        <v>0</v>
      </c>
      <c r="T5" s="6146">
        <v>23</v>
      </c>
      <c r="U5" s="6146">
        <v>23</v>
      </c>
      <c r="V5" s="6146">
        <v>418</v>
      </c>
      <c r="W5" s="6146">
        <v>418</v>
      </c>
      <c r="X5" s="6146">
        <v>0</v>
      </c>
      <c r="Y5" s="6146">
        <v>0</v>
      </c>
      <c r="Z5" s="6146">
        <v>0</v>
      </c>
      <c r="AA5" s="6146">
        <v>0</v>
      </c>
      <c r="AB5" s="6151">
        <f t="shared" si="6"/>
      </c>
      <c r="AC5" s="6162">
        <f t="shared" si="11"/>
      </c>
      <c r="AD5" s="6153">
        <f t="shared" si="16"/>
      </c>
      <c r="AE5" s="6163">
        <f t="shared" si="20"/>
      </c>
      <c r="AF5" s="6155">
        <f>VLOOKUP(C5,'Data Products'!$A:$J,10,0)</f>
      </c>
      <c r="AG5" s="6156">
        <f t="shared" si="27"/>
      </c>
      <c r="AH5" s="6157">
        <f t="shared" si="33"/>
      </c>
      <c r="AI5" s="6158" t="s">
        <v>6029</v>
      </c>
      <c r="AJ5" s="6160"/>
      <c r="AK5" s="6160"/>
      <c r="AL5" s="6159"/>
      <c r="AM5" s="6160"/>
      <c r="AN5" s="6160"/>
    </row>
    <row r="6">
      <c r="A6" s="6142">
        <v>4</v>
      </c>
      <c r="B6" s="6142" t="s">
        <v>6030</v>
      </c>
      <c r="C6" s="6142" t="s">
        <v>6031</v>
      </c>
      <c r="D6" s="6144" t="s">
        <v>6028</v>
      </c>
      <c r="E6" s="6144" t="s">
        <v>6028</v>
      </c>
      <c r="F6" s="6144">
        <v>2</v>
      </c>
      <c r="G6" s="6145">
        <v>2</v>
      </c>
      <c r="H6" s="6146"/>
      <c r="I6" s="6147">
        <f>VLOOKUP(C6,'Data Products'!$A:$B,2,0)</f>
      </c>
      <c r="J6" s="6148">
        <f t="shared" si="24"/>
      </c>
      <c r="K6" s="6149">
        <v>45752</v>
      </c>
      <c r="L6" s="6150">
        <f t="shared" si="30"/>
      </c>
      <c r="M6" s="6146"/>
      <c r="N6" s="6146">
        <f t="shared" si="9"/>
      </c>
      <c r="O6" s="6146"/>
      <c r="P6" s="6146"/>
      <c r="Q6" s="6142"/>
      <c r="R6" s="6146">
        <v>0</v>
      </c>
      <c r="S6" s="6146">
        <v>0</v>
      </c>
      <c r="T6" s="6146">
        <v>1</v>
      </c>
      <c r="U6" s="6146">
        <v>1</v>
      </c>
      <c r="V6" s="6146">
        <v>1</v>
      </c>
      <c r="W6" s="6146">
        <v>1</v>
      </c>
      <c r="X6" s="6146">
        <v>0</v>
      </c>
      <c r="Y6" s="6146">
        <v>0</v>
      </c>
      <c r="Z6" s="6146">
        <v>0</v>
      </c>
      <c r="AA6" s="6146">
        <v>0</v>
      </c>
      <c r="AB6" s="6151">
        <f t="shared" si="6"/>
      </c>
      <c r="AC6" s="6162">
        <f t="shared" si="11"/>
      </c>
      <c r="AD6" s="6153">
        <f t="shared" si="16"/>
      </c>
      <c r="AE6" s="6163">
        <f t="shared" si="20"/>
      </c>
      <c r="AF6" s="6155">
        <f>VLOOKUP(C6,'Data Products'!$A:$J,10,0)</f>
      </c>
      <c r="AG6" s="6156">
        <f t="shared" si="27"/>
      </c>
      <c r="AH6" s="6157">
        <f t="shared" si="33"/>
      </c>
      <c r="AI6" s="6158">
        <f t="shared" ref="AI6:AI7" si="1">IFERROR(VLOOKUP(C6,$C$3:$AI$44,34,0),"")</f>
      </c>
      <c r="AJ6" s="6160"/>
      <c r="AK6" s="6160"/>
      <c r="AL6" s="6159"/>
      <c r="AM6" s="6160"/>
      <c r="AN6" s="6160"/>
    </row>
    <row r="7">
      <c r="A7" s="6142">
        <v>5</v>
      </c>
      <c r="B7" s="6142" t="s">
        <v>6024</v>
      </c>
      <c r="C7" s="6142" t="s">
        <v>6032</v>
      </c>
      <c r="D7" s="6143" t="s">
        <v>6032</v>
      </c>
      <c r="E7" s="6143" t="s">
        <v>6032</v>
      </c>
      <c r="F7" s="6144">
        <v>825</v>
      </c>
      <c r="G7" s="6145">
        <v>824</v>
      </c>
      <c r="H7" s="6146"/>
      <c r="I7" s="6147">
        <f>VLOOKUP(C7,'Data Products'!$A:$B,2,0)</f>
      </c>
      <c r="J7" s="6148">
        <f t="shared" si="24"/>
      </c>
      <c r="K7" s="6149">
        <v>45854</v>
      </c>
      <c r="L7" s="6150">
        <f t="shared" si="30"/>
      </c>
      <c r="M7" s="6146"/>
      <c r="N7" s="6146">
        <f t="shared" ref="N7:N8" si="14">13+851-800</f>
      </c>
      <c r="O7" s="6146"/>
      <c r="P7" s="6146"/>
      <c r="Q7" s="6142"/>
      <c r="R7" s="6146">
        <v>0</v>
      </c>
      <c r="S7" s="6146">
        <v>0</v>
      </c>
      <c r="T7" s="6146">
        <v>292</v>
      </c>
      <c r="U7" s="6146">
        <v>291</v>
      </c>
      <c r="V7" s="6146">
        <v>513</v>
      </c>
      <c r="W7" s="6146">
        <v>513</v>
      </c>
      <c r="X7" s="6146">
        <v>20</v>
      </c>
      <c r="Y7" s="6164">
        <v>20</v>
      </c>
      <c r="Z7" s="6146">
        <v>0</v>
      </c>
      <c r="AA7" s="6146">
        <v>0</v>
      </c>
      <c r="AB7" s="6151">
        <f t="shared" si="6"/>
      </c>
      <c r="AC7" s="6165">
        <f t="shared" si="11"/>
      </c>
      <c r="AD7" s="6153">
        <f t="shared" si="16"/>
      </c>
      <c r="AE7" s="6166">
        <f t="shared" si="20"/>
      </c>
      <c r="AF7" s="6155">
        <f>VLOOKUP(C7,'Data Products'!$A:$J,10,0)</f>
      </c>
      <c r="AG7" s="6156">
        <f t="shared" si="27"/>
      </c>
      <c r="AH7" s="6157">
        <f t="shared" si="33"/>
      </c>
      <c r="AI7" s="6158">
        <f t="shared" si="1"/>
      </c>
      <c r="AJ7" s="6160"/>
      <c r="AK7" s="6160"/>
      <c r="AL7" s="6159"/>
      <c r="AM7" s="6160"/>
      <c r="AN7" s="6160"/>
    </row>
    <row r="8">
      <c r="A8" s="6142">
        <v>6</v>
      </c>
      <c r="B8" s="6142" t="s">
        <v>6024</v>
      </c>
      <c r="C8" s="6142" t="s">
        <v>6033</v>
      </c>
      <c r="D8" s="6144" t="s">
        <v>6032</v>
      </c>
      <c r="E8" s="6144" t="s">
        <v>6032</v>
      </c>
      <c r="F8" s="6144">
        <v>152</v>
      </c>
      <c r="G8" s="6145">
        <v>152</v>
      </c>
      <c r="H8" s="6146"/>
      <c r="I8" s="6147">
        <f>VLOOKUP(C8,'Data Products'!$A:$B,2,0)</f>
      </c>
      <c r="J8" s="6148">
        <f t="shared" si="24"/>
      </c>
      <c r="K8" s="6149">
        <v>45855</v>
      </c>
      <c r="L8" s="6150">
        <f t="shared" si="30"/>
      </c>
      <c r="M8" s="6146"/>
      <c r="N8" s="6146">
        <f t="shared" si="14"/>
      </c>
      <c r="O8" s="6146"/>
      <c r="P8" s="6146"/>
      <c r="Q8" s="6142"/>
      <c r="R8" s="6146">
        <v>0</v>
      </c>
      <c r="S8" s="6146">
        <v>0</v>
      </c>
      <c r="T8" s="6146">
        <v>51</v>
      </c>
      <c r="U8" s="6146">
        <v>51</v>
      </c>
      <c r="V8" s="6146">
        <v>101</v>
      </c>
      <c r="W8" s="6146">
        <v>101</v>
      </c>
      <c r="X8" s="6146">
        <v>0</v>
      </c>
      <c r="Y8" s="6146">
        <v>0</v>
      </c>
      <c r="Z8" s="6146">
        <v>0</v>
      </c>
      <c r="AA8" s="6146">
        <v>0</v>
      </c>
      <c r="AB8" s="6151">
        <f t="shared" si="6"/>
      </c>
      <c r="AC8" s="6162">
        <f t="shared" si="11"/>
      </c>
      <c r="AD8" s="6153">
        <f t="shared" si="16"/>
      </c>
      <c r="AE8" s="6163">
        <f t="shared" si="20"/>
      </c>
      <c r="AF8" s="6155">
        <f>VLOOKUP(C8,'Data Products'!$A:$J,10,0)</f>
      </c>
      <c r="AG8" s="6156">
        <f t="shared" si="27"/>
      </c>
      <c r="AH8" s="6157">
        <f t="shared" si="33"/>
      </c>
      <c r="AI8" s="6158">
        <f>IFERROR(VLOOKUP(C8,$C$3:$AI$44,34,0)," ")</f>
      </c>
      <c r="AJ8" s="6160"/>
      <c r="AK8" s="6160"/>
      <c r="AL8" s="6159"/>
      <c r="AM8" s="6160"/>
      <c r="AN8" s="6160"/>
    </row>
    <row r="9">
      <c r="A9" s="6142">
        <v>7</v>
      </c>
      <c r="B9" s="6142" t="s">
        <v>6024</v>
      </c>
      <c r="C9" s="6142" t="s">
        <v>6034</v>
      </c>
      <c r="D9" s="6144" t="s">
        <v>6034</v>
      </c>
      <c r="E9" s="6144" t="s">
        <v>6034</v>
      </c>
      <c r="F9" s="6144">
        <v>2611</v>
      </c>
      <c r="G9" s="6145">
        <v>2611</v>
      </c>
      <c r="H9" s="6146"/>
      <c r="I9" s="6147">
        <f>VLOOKUP(C9,'Data Products'!$A:$B,2,0)</f>
      </c>
      <c r="J9" s="6148">
        <f t="shared" si="24"/>
      </c>
      <c r="K9" s="6149">
        <v>45856</v>
      </c>
      <c r="L9" s="6150">
        <f t="shared" si="30"/>
      </c>
      <c r="M9" s="6146"/>
      <c r="N9" s="6146">
        <f t="shared" ref="N9:N10" si="23">73+2651-2600</f>
      </c>
      <c r="O9" s="6146"/>
      <c r="P9" s="6146"/>
      <c r="Q9" s="6142"/>
      <c r="R9" s="6146">
        <v>0</v>
      </c>
      <c r="S9" s="6146">
        <v>0</v>
      </c>
      <c r="T9" s="6146">
        <v>1486</v>
      </c>
      <c r="U9" s="6146">
        <v>1486</v>
      </c>
      <c r="V9" s="6146">
        <v>1125</v>
      </c>
      <c r="W9" s="6146">
        <v>1125</v>
      </c>
      <c r="X9" s="6146">
        <v>0</v>
      </c>
      <c r="Y9" s="6146">
        <v>0</v>
      </c>
      <c r="Z9" s="6146">
        <v>0</v>
      </c>
      <c r="AA9" s="6146">
        <v>0</v>
      </c>
      <c r="AB9" s="6151">
        <f t="shared" si="6"/>
      </c>
      <c r="AC9" s="6162">
        <f t="shared" si="11"/>
      </c>
      <c r="AD9" s="6153">
        <f t="shared" si="16"/>
      </c>
      <c r="AE9" s="6163">
        <f t="shared" si="20"/>
      </c>
      <c r="AF9" s="6155">
        <f>VLOOKUP(C9,'Data Products'!$A:$J,10,0)</f>
      </c>
      <c r="AG9" s="6156">
        <f t="shared" si="27"/>
      </c>
      <c r="AH9" s="6157">
        <f t="shared" si="33"/>
      </c>
      <c r="AI9" s="6158">
        <f t="shared" ref="AI9:AI11" si="2">IFERROR(VLOOKUP(C9,$C$3:$AI$44,34,0),"")</f>
      </c>
      <c r="AJ9" s="6160"/>
      <c r="AK9" s="6160"/>
      <c r="AL9" s="6159"/>
      <c r="AM9" s="6160"/>
      <c r="AN9" s="6160"/>
    </row>
    <row r="10">
      <c r="A10" s="6142">
        <v>8</v>
      </c>
      <c r="B10" s="6142" t="s">
        <v>6024</v>
      </c>
      <c r="C10" s="6142" t="s">
        <v>6035</v>
      </c>
      <c r="D10" s="6144" t="s">
        <v>6034</v>
      </c>
      <c r="E10" s="6144" t="s">
        <v>6034</v>
      </c>
      <c r="F10" s="6144">
        <v>2</v>
      </c>
      <c r="G10" s="6145">
        <v>2</v>
      </c>
      <c r="H10" s="6146"/>
      <c r="I10" s="6147">
        <f>VLOOKUP(C10,'Data Products'!$A:$B,2,0)</f>
      </c>
      <c r="J10" s="6148">
        <f t="shared" si="24"/>
      </c>
      <c r="K10" s="6149">
        <v>45857</v>
      </c>
      <c r="L10" s="6150">
        <f t="shared" si="30"/>
      </c>
      <c r="M10" s="6146"/>
      <c r="N10" s="6146">
        <f t="shared" si="23"/>
      </c>
      <c r="O10" s="6146"/>
      <c r="P10" s="6146"/>
      <c r="Q10" s="6142"/>
      <c r="R10" s="6146">
        <v>0</v>
      </c>
      <c r="S10" s="6146">
        <v>0</v>
      </c>
      <c r="T10" s="6146">
        <v>0</v>
      </c>
      <c r="U10" s="6146">
        <v>0</v>
      </c>
      <c r="V10" s="6146">
        <v>2</v>
      </c>
      <c r="W10" s="6146">
        <v>2</v>
      </c>
      <c r="X10" s="6146">
        <v>0</v>
      </c>
      <c r="Y10" s="6146">
        <v>0</v>
      </c>
      <c r="Z10" s="6146">
        <v>0</v>
      </c>
      <c r="AA10" s="6146">
        <v>0</v>
      </c>
      <c r="AB10" s="6151">
        <f t="shared" si="6"/>
      </c>
      <c r="AC10" s="6162">
        <f t="shared" si="11"/>
      </c>
      <c r="AD10" s="6153">
        <f t="shared" si="16"/>
      </c>
      <c r="AE10" s="6163">
        <f t="shared" si="20"/>
      </c>
      <c r="AF10" s="6155">
        <f>VLOOKUP(C10,'Data Products'!$A:$J,10,0)</f>
      </c>
      <c r="AG10" s="6156">
        <f t="shared" si="27"/>
      </c>
      <c r="AH10" s="6157">
        <f t="shared" si="33"/>
      </c>
      <c r="AI10" s="6158">
        <f t="shared" si="2"/>
      </c>
      <c r="AJ10" s="6160"/>
      <c r="AK10" s="6160"/>
      <c r="AL10" s="6159"/>
      <c r="AM10" s="6160"/>
      <c r="AN10" s="6160"/>
    </row>
    <row r="11">
      <c r="A11" s="6142">
        <v>9</v>
      </c>
      <c r="B11" s="6142" t="s">
        <v>6024</v>
      </c>
      <c r="C11" s="6142" t="s">
        <v>6036</v>
      </c>
      <c r="D11" s="6144" t="s">
        <v>6036</v>
      </c>
      <c r="E11" s="6144" t="s">
        <v>6036</v>
      </c>
      <c r="F11" s="6144">
        <v>2062</v>
      </c>
      <c r="G11" s="6145">
        <v>2062</v>
      </c>
      <c r="H11" s="6146"/>
      <c r="I11" s="6147">
        <f>VLOOKUP(C11,'Data Products'!$A:$B,2,0)</f>
      </c>
      <c r="J11" s="6148">
        <f t="shared" si="24"/>
      </c>
      <c r="K11" s="6149">
        <v>45858</v>
      </c>
      <c r="L11" s="6150">
        <f t="shared" si="30"/>
      </c>
      <c r="M11" s="6146"/>
      <c r="N11" s="6146">
        <v>0</v>
      </c>
      <c r="O11" s="6146"/>
      <c r="P11" s="6146"/>
      <c r="Q11" s="6142"/>
      <c r="R11" s="6146">
        <v>0</v>
      </c>
      <c r="S11" s="6146">
        <v>0</v>
      </c>
      <c r="T11" s="6146">
        <v>1289</v>
      </c>
      <c r="U11" s="6146">
        <v>1289</v>
      </c>
      <c r="V11" s="6146">
        <v>773</v>
      </c>
      <c r="W11" s="6146">
        <v>773</v>
      </c>
      <c r="X11" s="6146">
        <v>0</v>
      </c>
      <c r="Y11" s="6146">
        <v>0</v>
      </c>
      <c r="Z11" s="6146">
        <v>0</v>
      </c>
      <c r="AA11" s="6146">
        <v>0</v>
      </c>
      <c r="AB11" s="6151">
        <f t="shared" si="6"/>
      </c>
      <c r="AC11" s="6162">
        <f t="shared" si="11"/>
      </c>
      <c r="AD11" s="6153">
        <f t="shared" si="16"/>
      </c>
      <c r="AE11" s="6163">
        <f t="shared" si="20"/>
      </c>
      <c r="AF11" s="6155">
        <f>VLOOKUP(C11,'Data Products'!$A:$J,10,0)</f>
      </c>
      <c r="AG11" s="6156">
        <f t="shared" si="27"/>
      </c>
      <c r="AH11" s="6157">
        <f t="shared" si="33"/>
      </c>
      <c r="AI11" s="6158">
        <f t="shared" si="2"/>
      </c>
      <c r="AJ11" s="6160"/>
      <c r="AK11" s="6160"/>
      <c r="AL11" s="6159"/>
      <c r="AM11" s="6160"/>
      <c r="AN11" s="6160"/>
    </row>
    <row r="12">
      <c r="A12" s="6142">
        <v>10</v>
      </c>
      <c r="B12" s="6142" t="s">
        <v>6024</v>
      </c>
      <c r="C12" s="6142" t="s">
        <v>6037</v>
      </c>
      <c r="D12" s="6144" t="s">
        <v>6037</v>
      </c>
      <c r="E12" s="6144" t="s">
        <v>6037</v>
      </c>
      <c r="F12" s="6144">
        <v>1219</v>
      </c>
      <c r="G12" s="6145">
        <v>1215</v>
      </c>
      <c r="H12" s="6146"/>
      <c r="I12" s="6147">
        <f>VLOOKUP(C12,'Data Products'!$A:$B,2,0)</f>
      </c>
      <c r="J12" s="6148">
        <f t="shared" si="24"/>
      </c>
      <c r="K12" s="6149">
        <v>45532</v>
      </c>
      <c r="L12" s="6150">
        <f t="shared" si="30"/>
      </c>
      <c r="M12" s="6146"/>
      <c r="N12" s="6146">
        <f>75+1498-1287</f>
      </c>
      <c r="O12" s="6146"/>
      <c r="P12" s="6146"/>
      <c r="Q12" s="6142"/>
      <c r="R12" s="6146">
        <v>0</v>
      </c>
      <c r="S12" s="6146">
        <v>0</v>
      </c>
      <c r="T12" s="6146">
        <v>428</v>
      </c>
      <c r="U12" s="6146">
        <v>424</v>
      </c>
      <c r="V12" s="6146">
        <v>791</v>
      </c>
      <c r="W12" s="6146">
        <v>791</v>
      </c>
      <c r="X12" s="6146">
        <v>0</v>
      </c>
      <c r="Y12" s="6146">
        <v>0</v>
      </c>
      <c r="Z12" s="6146">
        <v>0</v>
      </c>
      <c r="AA12" s="6146">
        <v>0</v>
      </c>
      <c r="AB12" s="6151">
        <f t="shared" si="6"/>
      </c>
      <c r="AC12" s="6162">
        <f t="shared" si="11"/>
      </c>
      <c r="AD12" s="6153">
        <f t="shared" si="16"/>
      </c>
      <c r="AE12" s="6163">
        <f t="shared" si="20"/>
      </c>
      <c r="AF12" s="6155">
        <f>VLOOKUP(C12,'Data Products'!$A:$J,10,0)</f>
      </c>
      <c r="AG12" s="6156">
        <f t="shared" si="27"/>
      </c>
      <c r="AH12" s="6157">
        <f t="shared" si="33"/>
      </c>
      <c r="AI12" s="6158" t="s">
        <v>6038</v>
      </c>
      <c r="AJ12" s="6160"/>
      <c r="AK12" s="6160"/>
      <c r="AL12" s="6159"/>
      <c r="AM12" s="6160"/>
      <c r="AN12" s="6160"/>
    </row>
    <row r="13">
      <c r="A13" s="6142">
        <v>11</v>
      </c>
      <c r="B13" s="6142" t="s">
        <v>6030</v>
      </c>
      <c r="C13" s="6142" t="s">
        <v>6039</v>
      </c>
      <c r="D13" s="6144" t="s">
        <v>6040</v>
      </c>
      <c r="E13" s="6144" t="s">
        <v>6040</v>
      </c>
      <c r="F13" s="6144">
        <v>4237</v>
      </c>
      <c r="G13" s="6145">
        <v>1384</v>
      </c>
      <c r="H13" s="6146"/>
      <c r="I13" s="6147">
        <f>VLOOKUP(C13,'Data Products'!$A:$B,2,0)</f>
      </c>
      <c r="J13" s="6148">
        <f t="shared" si="24"/>
      </c>
      <c r="K13" s="6149">
        <v>45504</v>
      </c>
      <c r="L13" s="6150">
        <f t="shared" si="30"/>
      </c>
      <c r="M13" s="6146"/>
      <c r="N13" s="6146">
        <f>2996-2853</f>
      </c>
      <c r="O13" s="6146"/>
      <c r="P13" s="6146"/>
      <c r="Q13" s="6142"/>
      <c r="R13" s="6146">
        <v>0</v>
      </c>
      <c r="S13" s="6146">
        <v>0</v>
      </c>
      <c r="T13" s="6146">
        <v>3870</v>
      </c>
      <c r="U13" s="6146">
        <v>1017</v>
      </c>
      <c r="V13" s="6146">
        <v>367</v>
      </c>
      <c r="W13" s="6146">
        <v>367</v>
      </c>
      <c r="X13" s="6146">
        <v>0</v>
      </c>
      <c r="Y13" s="6146">
        <v>0</v>
      </c>
      <c r="Z13" s="6146">
        <v>0</v>
      </c>
      <c r="AA13" s="6146">
        <v>0</v>
      </c>
      <c r="AB13" s="6151">
        <f t="shared" si="6"/>
      </c>
      <c r="AC13" s="6152">
        <f t="shared" si="11"/>
      </c>
      <c r="AD13" s="6153">
        <f t="shared" si="16"/>
      </c>
      <c r="AE13" s="6154">
        <f t="shared" si="20"/>
      </c>
      <c r="AF13" s="6155">
        <f>VLOOKUP(C13,'Data Products'!$A:$J,10,0)</f>
      </c>
      <c r="AG13" s="6156">
        <f t="shared" si="27"/>
      </c>
      <c r="AH13" s="6157">
        <f t="shared" si="33"/>
      </c>
      <c r="AI13" s="6158">
        <f>IFERROR(VLOOKUP(C13,$C$3:$AI$44,34,0),"")</f>
      </c>
      <c r="AJ13" s="6160"/>
      <c r="AK13" s="6160"/>
      <c r="AL13" s="6167"/>
      <c r="AM13" s="6160"/>
      <c r="AN13" s="6160"/>
    </row>
    <row r="14">
      <c r="A14" s="6142">
        <v>12</v>
      </c>
      <c r="B14" s="6142" t="s">
        <v>6030</v>
      </c>
      <c r="C14" s="6142" t="s">
        <v>6041</v>
      </c>
      <c r="D14" s="6143" t="s">
        <v>6042</v>
      </c>
      <c r="E14" s="6142" t="s">
        <v>6041</v>
      </c>
      <c r="F14" s="6144">
        <v>1200</v>
      </c>
      <c r="G14" s="6145">
        <v>1200</v>
      </c>
      <c r="H14" s="6146"/>
      <c r="I14" s="6147">
        <f>VLOOKUP(C14,'Data Products'!$A:$B,2,0)</f>
      </c>
      <c r="J14" s="6148">
        <f t="shared" si="24"/>
      </c>
      <c r="K14" s="6149">
        <v>45504</v>
      </c>
      <c r="L14" s="6150">
        <f t="shared" si="30"/>
      </c>
      <c r="M14" s="6146"/>
      <c r="N14" s="6146">
        <f>80+18-70</f>
      </c>
      <c r="O14" s="6161"/>
      <c r="P14" s="6161"/>
      <c r="Q14" s="6142"/>
      <c r="R14" s="6146">
        <v>1200</v>
      </c>
      <c r="S14" s="6164">
        <v>1200</v>
      </c>
      <c r="T14" s="6146">
        <v>0</v>
      </c>
      <c r="U14" s="6146">
        <v>0</v>
      </c>
      <c r="V14" s="6146">
        <v>0</v>
      </c>
      <c r="W14" s="6146">
        <v>0</v>
      </c>
      <c r="X14" s="6146">
        <v>0</v>
      </c>
      <c r="Y14" s="6146">
        <v>0</v>
      </c>
      <c r="Z14" s="6146">
        <v>0</v>
      </c>
      <c r="AA14" s="6146">
        <v>0</v>
      </c>
      <c r="AB14" s="6151">
        <f t="shared" si="6"/>
      </c>
      <c r="AC14" s="6162">
        <f t="shared" si="11"/>
      </c>
      <c r="AD14" s="6153">
        <f t="shared" si="16"/>
      </c>
      <c r="AE14" s="6163">
        <f t="shared" si="20"/>
      </c>
      <c r="AF14" s="6155">
        <f>VLOOKUP(C14,'Data Products'!$A:$J,10,0)</f>
      </c>
      <c r="AG14" s="6156">
        <f t="shared" si="27"/>
      </c>
      <c r="AH14" s="6157">
        <f t="shared" si="33"/>
      </c>
      <c r="AI14" s="6158">
        <f>IFERROR(VLOOKUP(C14,$C$3:$AI$44,34,0)," ")</f>
      </c>
      <c r="AJ14" s="6159"/>
      <c r="AK14" s="6160"/>
      <c r="AL14" s="6167"/>
      <c r="AM14" s="6160"/>
      <c r="AN14" s="6160"/>
    </row>
    <row r="15">
      <c r="A15" s="6142">
        <v>13</v>
      </c>
      <c r="B15" s="6142" t="s">
        <v>6043</v>
      </c>
      <c r="C15" s="6142" t="s">
        <v>6044</v>
      </c>
      <c r="D15" s="6143" t="s">
        <v>6042</v>
      </c>
      <c r="E15" s="6142" t="s">
        <v>6044</v>
      </c>
      <c r="F15" s="6144">
        <v>1000</v>
      </c>
      <c r="G15" s="6145">
        <v>1000</v>
      </c>
      <c r="H15" s="6146"/>
      <c r="I15" s="6147">
        <f>VLOOKUP(C15,'Data Products'!$A:$B,2,0)</f>
      </c>
      <c r="J15" s="6148">
        <f t="shared" si="24"/>
      </c>
      <c r="K15" s="6149">
        <v>45648</v>
      </c>
      <c r="L15" s="6150">
        <f t="shared" si="30"/>
      </c>
      <c r="M15" s="6146"/>
      <c r="N15" s="6146">
        <v>0</v>
      </c>
      <c r="O15" s="6161"/>
      <c r="P15" s="6161"/>
      <c r="Q15" s="6142"/>
      <c r="R15" s="6146">
        <v>1000</v>
      </c>
      <c r="S15" s="6164">
        <v>1000</v>
      </c>
      <c r="T15" s="6146">
        <v>0</v>
      </c>
      <c r="U15" s="6146">
        <v>0</v>
      </c>
      <c r="V15" s="6146">
        <v>0</v>
      </c>
      <c r="W15" s="6146">
        <v>0</v>
      </c>
      <c r="X15" s="6146">
        <v>0</v>
      </c>
      <c r="Y15" s="6146">
        <v>0</v>
      </c>
      <c r="Z15" s="6146">
        <v>0</v>
      </c>
      <c r="AA15" s="6146">
        <v>0</v>
      </c>
      <c r="AB15" s="6151">
        <f t="shared" si="6"/>
      </c>
      <c r="AC15" s="6162">
        <f t="shared" si="11"/>
      </c>
      <c r="AD15" s="6153">
        <f t="shared" si="16"/>
      </c>
      <c r="AE15" s="6163">
        <f t="shared" si="20"/>
      </c>
      <c r="AF15" s="6155">
        <f>VLOOKUP(C15,'Data Products'!$A:$J,10,0)</f>
      </c>
      <c r="AG15" s="6156">
        <f t="shared" si="27"/>
      </c>
      <c r="AH15" s="6157">
        <f t="shared" si="33"/>
      </c>
      <c r="AI15" s="6158">
        <f t="shared" ref="AI15:AI18" si="3">IFERROR(VLOOKUP(C15,$C$3:$AI$44,34,0),"")</f>
      </c>
      <c r="AJ15" s="6159"/>
      <c r="AK15" s="6160"/>
      <c r="AL15" s="6167"/>
      <c r="AM15" s="6160"/>
      <c r="AN15" s="6160"/>
    </row>
    <row r="16">
      <c r="A16" s="6142">
        <v>14</v>
      </c>
      <c r="B16" s="6142" t="s">
        <v>6030</v>
      </c>
      <c r="C16" s="6142" t="s">
        <v>6045</v>
      </c>
      <c r="D16" s="6143" t="s">
        <v>6042</v>
      </c>
      <c r="E16" s="6142" t="s">
        <v>6045</v>
      </c>
      <c r="F16" s="6144">
        <v>500</v>
      </c>
      <c r="G16" s="6145">
        <v>500</v>
      </c>
      <c r="H16" s="6146"/>
      <c r="I16" s="6147">
        <f>VLOOKUP(C16,'Data Products'!$A:$B,2,0)</f>
      </c>
      <c r="J16" s="6148">
        <f t="shared" si="24"/>
      </c>
      <c r="K16" s="6149">
        <v>45504</v>
      </c>
      <c r="L16" s="6150">
        <f t="shared" si="30"/>
      </c>
      <c r="M16" s="6146"/>
      <c r="N16" s="6146">
        <v>0</v>
      </c>
      <c r="O16" s="6146"/>
      <c r="P16" s="6146"/>
      <c r="Q16" s="6142"/>
      <c r="R16" s="6146">
        <v>500</v>
      </c>
      <c r="S16" s="6146">
        <v>500</v>
      </c>
      <c r="T16" s="6146">
        <v>0</v>
      </c>
      <c r="U16" s="6146">
        <v>0</v>
      </c>
      <c r="V16" s="6146">
        <v>0</v>
      </c>
      <c r="W16" s="6146">
        <v>0</v>
      </c>
      <c r="X16" s="6146">
        <v>0</v>
      </c>
      <c r="Y16" s="6146">
        <v>0</v>
      </c>
      <c r="Z16" s="6146">
        <v>0</v>
      </c>
      <c r="AA16" s="6146">
        <v>0</v>
      </c>
      <c r="AB16" s="6151">
        <f t="shared" si="6"/>
      </c>
      <c r="AC16" s="6162">
        <f t="shared" si="11"/>
      </c>
      <c r="AD16" s="6153">
        <f t="shared" si="16"/>
      </c>
      <c r="AE16" s="6163">
        <f t="shared" si="20"/>
      </c>
      <c r="AF16" s="6155">
        <f>VLOOKUP(C16,'Data Products'!$A:$J,10,0)</f>
      </c>
      <c r="AG16" s="6156">
        <f t="shared" si="27"/>
      </c>
      <c r="AH16" s="6157">
        <f t="shared" si="33"/>
      </c>
      <c r="AI16" s="6158">
        <f t="shared" si="3"/>
      </c>
      <c r="AJ16" s="6159"/>
      <c r="AK16" s="6160"/>
      <c r="AL16" s="6159"/>
      <c r="AM16" s="6160"/>
      <c r="AN16" s="6160"/>
    </row>
    <row r="17">
      <c r="A17" s="6142">
        <v>15</v>
      </c>
      <c r="B17" s="6142" t="s">
        <v>6024</v>
      </c>
      <c r="C17" s="6142" t="s">
        <v>6046</v>
      </c>
      <c r="D17" s="6144" t="s">
        <v>6046</v>
      </c>
      <c r="E17" s="6143" t="s">
        <v>6047</v>
      </c>
      <c r="F17" s="6144">
        <v>182</v>
      </c>
      <c r="G17" s="6145">
        <v>182</v>
      </c>
      <c r="H17" s="6146"/>
      <c r="I17" s="6147">
        <f>VLOOKUP(C17,'Data Products'!$A:$B,2,0)</f>
      </c>
      <c r="J17" s="6148">
        <f t="shared" si="24"/>
      </c>
      <c r="K17" s="6149">
        <v>45653</v>
      </c>
      <c r="L17" s="6150">
        <f t="shared" si="30"/>
      </c>
      <c r="M17" s="6146"/>
      <c r="N17" s="6146">
        <f>10+212-192</f>
      </c>
      <c r="O17" s="6146"/>
      <c r="P17" s="6146"/>
      <c r="Q17" s="6142"/>
      <c r="R17" s="6146">
        <v>0</v>
      </c>
      <c r="S17" s="6146">
        <v>0</v>
      </c>
      <c r="T17" s="6146">
        <v>128</v>
      </c>
      <c r="U17" s="6146">
        <v>128</v>
      </c>
      <c r="V17" s="6146">
        <v>54</v>
      </c>
      <c r="W17" s="6146">
        <v>54</v>
      </c>
      <c r="X17" s="6146">
        <v>0</v>
      </c>
      <c r="Y17" s="6146">
        <v>0</v>
      </c>
      <c r="Z17" s="6146">
        <v>0</v>
      </c>
      <c r="AA17" s="6146">
        <v>0</v>
      </c>
      <c r="AB17" s="6151">
        <f t="shared" si="6"/>
      </c>
      <c r="AC17" s="6162">
        <f t="shared" si="11"/>
      </c>
      <c r="AD17" s="6153">
        <f t="shared" si="16"/>
      </c>
      <c r="AE17" s="6163">
        <f t="shared" si="20"/>
      </c>
      <c r="AF17" s="6155">
        <f>VLOOKUP(C17,'Data Products'!$A:$J,10,0)</f>
      </c>
      <c r="AG17" s="6156">
        <f t="shared" si="27"/>
      </c>
      <c r="AH17" s="6157">
        <f t="shared" si="33"/>
      </c>
      <c r="AI17" s="6158">
        <f t="shared" si="3"/>
      </c>
      <c r="AJ17" s="6160"/>
      <c r="AK17" s="6160"/>
      <c r="AL17" s="6159"/>
      <c r="AM17" s="6160"/>
      <c r="AN17" s="6160"/>
    </row>
    <row r="18">
      <c r="A18" s="6142">
        <v>16</v>
      </c>
      <c r="B18" s="6142" t="s">
        <v>6024</v>
      </c>
      <c r="C18" s="6142" t="s">
        <v>6048</v>
      </c>
      <c r="D18" s="6143" t="s">
        <v>6048</v>
      </c>
      <c r="E18" s="6143" t="s">
        <v>6049</v>
      </c>
      <c r="F18" s="6144">
        <v>118</v>
      </c>
      <c r="G18" s="6145">
        <v>118</v>
      </c>
      <c r="H18" s="6146"/>
      <c r="I18" s="6147">
        <f>VLOOKUP(C18,'Data Products'!$A:$B,2,0)</f>
      </c>
      <c r="J18" s="6148">
        <f t="shared" si="24"/>
      </c>
      <c r="K18" s="6149">
        <v>45737</v>
      </c>
      <c r="L18" s="6150">
        <f t="shared" si="30"/>
      </c>
      <c r="M18" s="6146"/>
      <c r="N18" s="6146">
        <f>44+175-204</f>
      </c>
      <c r="O18" s="6146"/>
      <c r="P18" s="6146"/>
      <c r="Q18" s="6142"/>
      <c r="R18" s="6146">
        <v>0</v>
      </c>
      <c r="S18" s="6146">
        <v>0</v>
      </c>
      <c r="T18" s="6146">
        <v>0</v>
      </c>
      <c r="U18" s="6146">
        <v>0</v>
      </c>
      <c r="V18" s="6146">
        <v>118</v>
      </c>
      <c r="W18" s="6146">
        <v>118</v>
      </c>
      <c r="X18" s="6146">
        <v>0</v>
      </c>
      <c r="Y18" s="6146">
        <v>0</v>
      </c>
      <c r="Z18" s="6146">
        <v>0</v>
      </c>
      <c r="AA18" s="6146">
        <v>0</v>
      </c>
      <c r="AB18" s="6151">
        <f t="shared" si="6"/>
      </c>
      <c r="AC18" s="6152">
        <f t="shared" si="11"/>
      </c>
      <c r="AD18" s="6153">
        <f t="shared" si="16"/>
      </c>
      <c r="AE18" s="6154">
        <f t="shared" si="20"/>
      </c>
      <c r="AF18" s="6155">
        <f>VLOOKUP(C18,'Data Products'!$A:$J,10,0)</f>
      </c>
      <c r="AG18" s="6156">
        <f t="shared" si="27"/>
      </c>
      <c r="AH18" s="6157">
        <f t="shared" si="33"/>
      </c>
      <c r="AI18" s="6158">
        <f t="shared" si="3"/>
      </c>
      <c r="AJ18" s="6160"/>
      <c r="AK18" s="6160"/>
      <c r="AL18" s="6159"/>
      <c r="AM18" s="6160"/>
      <c r="AN18" s="6160"/>
    </row>
    <row r="19">
      <c r="A19" s="6142">
        <v>17</v>
      </c>
      <c r="B19" s="6142" t="s">
        <v>6024</v>
      </c>
      <c r="C19" s="6142" t="s">
        <v>6050</v>
      </c>
      <c r="D19" s="6143" t="s">
        <v>6050</v>
      </c>
      <c r="E19" s="6143" t="s">
        <v>6051</v>
      </c>
      <c r="F19" s="6144">
        <v>1000</v>
      </c>
      <c r="G19" s="6145">
        <v>1000</v>
      </c>
      <c r="H19" s="6146"/>
      <c r="I19" s="6147">
        <f>VLOOKUP(C19,'Data Products'!$A:$B,2,0)</f>
      </c>
      <c r="J19" s="6148">
        <f t="shared" si="24"/>
      </c>
      <c r="K19" s="6149">
        <v>45653</v>
      </c>
      <c r="L19" s="6150">
        <f t="shared" si="30"/>
      </c>
      <c r="M19" s="6146"/>
      <c r="N19" s="6146">
        <f>339+1461-1339</f>
      </c>
      <c r="O19" s="6146"/>
      <c r="P19" s="6146"/>
      <c r="Q19" s="6142"/>
      <c r="R19" s="6164">
        <v>600</v>
      </c>
      <c r="S19" s="6146">
        <v>600</v>
      </c>
      <c r="T19" s="6146">
        <v>100</v>
      </c>
      <c r="U19" s="6146">
        <v>100</v>
      </c>
      <c r="V19" s="6146">
        <v>300</v>
      </c>
      <c r="W19" s="6146">
        <v>300</v>
      </c>
      <c r="X19" s="6146">
        <v>0</v>
      </c>
      <c r="Y19" s="6146">
        <v>0</v>
      </c>
      <c r="Z19" s="6146">
        <v>0</v>
      </c>
      <c r="AA19" s="6146">
        <v>0</v>
      </c>
      <c r="AB19" s="6151">
        <f t="shared" si="6"/>
      </c>
      <c r="AC19" s="6152">
        <f t="shared" si="11"/>
      </c>
      <c r="AD19" s="6153">
        <f t="shared" si="16"/>
      </c>
      <c r="AE19" s="6154">
        <f t="shared" si="20"/>
      </c>
      <c r="AF19" s="6155">
        <f>VLOOKUP(C19,'Data Products'!$A:$J,10,0)</f>
      </c>
      <c r="AG19" s="6156">
        <f t="shared" si="27"/>
      </c>
      <c r="AH19" s="6157">
        <f t="shared" si="33"/>
      </c>
      <c r="AI19" s="6158" t="s">
        <v>6052</v>
      </c>
      <c r="AJ19" s="6160"/>
      <c r="AK19" s="6160"/>
      <c r="AL19" s="6159"/>
      <c r="AM19" s="6160"/>
      <c r="AN19" s="6160"/>
    </row>
    <row r="20">
      <c r="A20" s="6142">
        <v>18</v>
      </c>
      <c r="B20" s="6142" t="s">
        <v>6024</v>
      </c>
      <c r="C20" s="6142" t="s">
        <v>6053</v>
      </c>
      <c r="D20" s="6144" t="s">
        <v>6053</v>
      </c>
      <c r="E20" s="6143" t="s">
        <v>6054</v>
      </c>
      <c r="F20" s="6144">
        <v>52</v>
      </c>
      <c r="G20" s="6145">
        <v>52</v>
      </c>
      <c r="H20" s="6146"/>
      <c r="I20" s="6147">
        <f>VLOOKUP(C20,'Data Products'!$A:$B,2,0)</f>
      </c>
      <c r="J20" s="6148">
        <f t="shared" si="24"/>
      </c>
      <c r="K20" s="6149">
        <v>45653</v>
      </c>
      <c r="L20" s="6150">
        <f t="shared" si="30"/>
      </c>
      <c r="M20" s="6146"/>
      <c r="N20" s="6146">
        <f>80+18-70</f>
      </c>
      <c r="O20" s="6146"/>
      <c r="P20" s="6146"/>
      <c r="Q20" s="6142"/>
      <c r="R20" s="6146">
        <v>0</v>
      </c>
      <c r="S20" s="6146">
        <v>0</v>
      </c>
      <c r="T20" s="6146">
        <v>27</v>
      </c>
      <c r="U20" s="6146">
        <v>27</v>
      </c>
      <c r="V20" s="6146">
        <v>25</v>
      </c>
      <c r="W20" s="6146">
        <v>25</v>
      </c>
      <c r="X20" s="6146">
        <v>0</v>
      </c>
      <c r="Y20" s="6146">
        <v>0</v>
      </c>
      <c r="Z20" s="6146">
        <v>0</v>
      </c>
      <c r="AA20" s="6146">
        <v>0</v>
      </c>
      <c r="AB20" s="6151">
        <f t="shared" si="6"/>
      </c>
      <c r="AC20" s="6165">
        <f t="shared" si="11"/>
      </c>
      <c r="AD20" s="6153">
        <f t="shared" si="16"/>
      </c>
      <c r="AE20" s="6166">
        <f t="shared" si="20"/>
      </c>
      <c r="AF20" s="6155">
        <f>VLOOKUP(C20,'Data Products'!$A:$J,10,0)</f>
      </c>
      <c r="AG20" s="6156">
        <f t="shared" si="27"/>
      </c>
      <c r="AH20" s="6157">
        <f t="shared" si="33"/>
      </c>
      <c r="AI20" s="6158" t="s">
        <v>6055</v>
      </c>
      <c r="AJ20" s="6160"/>
      <c r="AK20" s="6160"/>
      <c r="AL20" s="6159"/>
      <c r="AM20" s="6160"/>
      <c r="AN20" s="6160"/>
    </row>
    <row r="21">
      <c r="A21" s="6142">
        <v>19</v>
      </c>
      <c r="B21" s="6142" t="s">
        <v>6024</v>
      </c>
      <c r="C21" s="6142" t="s">
        <v>6056</v>
      </c>
      <c r="D21" s="6144" t="s">
        <v>6056</v>
      </c>
      <c r="E21" s="6143" t="s">
        <v>6057</v>
      </c>
      <c r="F21" s="6144">
        <v>2333</v>
      </c>
      <c r="G21" s="6145">
        <v>2317</v>
      </c>
      <c r="H21" s="6164" t="s">
        <v>6058</v>
      </c>
      <c r="I21" s="6147">
        <f>VLOOKUP(C21,'Data Products'!$A:$B,2,0)</f>
      </c>
      <c r="J21" s="6148">
        <f t="shared" si="24"/>
      </c>
      <c r="K21" s="6149">
        <v>45847</v>
      </c>
      <c r="L21" s="6150">
        <f t="shared" si="30"/>
      </c>
      <c r="M21" s="6146"/>
      <c r="N21" s="6164">
        <f>266+2647-2555</f>
      </c>
      <c r="O21" s="6146"/>
      <c r="P21" s="6146"/>
      <c r="Q21" s="6142"/>
      <c r="R21" s="6146">
        <v>1000</v>
      </c>
      <c r="S21" s="6164">
        <v>1000</v>
      </c>
      <c r="T21" s="6146">
        <v>219</v>
      </c>
      <c r="U21" s="6146">
        <v>212</v>
      </c>
      <c r="V21" s="6146">
        <v>1109</v>
      </c>
      <c r="W21" s="6146">
        <v>1105</v>
      </c>
      <c r="X21" s="6146">
        <v>5</v>
      </c>
      <c r="Y21" s="6146">
        <v>0</v>
      </c>
      <c r="Z21" s="6146">
        <v>0</v>
      </c>
      <c r="AA21" s="6146">
        <v>0</v>
      </c>
      <c r="AB21" s="6151">
        <f t="shared" si="6"/>
      </c>
      <c r="AC21" s="6162">
        <f t="shared" si="11"/>
      </c>
      <c r="AD21" s="6153">
        <f t="shared" si="16"/>
      </c>
      <c r="AE21" s="6163">
        <f t="shared" si="20"/>
      </c>
      <c r="AF21" s="6155">
        <f>VLOOKUP(C21,'Data Products'!$A:$J,10,0)</f>
      </c>
      <c r="AG21" s="6156">
        <f t="shared" si="27"/>
      </c>
      <c r="AH21" s="6157">
        <f t="shared" si="33"/>
      </c>
      <c r="AI21" s="6158" t="s">
        <v>6055</v>
      </c>
      <c r="AJ21" s="6160"/>
      <c r="AK21" s="6160"/>
      <c r="AL21" s="6159"/>
      <c r="AM21" s="6160"/>
      <c r="AN21" s="6160"/>
    </row>
    <row r="22">
      <c r="A22" s="6142">
        <v>20</v>
      </c>
      <c r="B22" s="6142" t="s">
        <v>6024</v>
      </c>
      <c r="C22" s="6142" t="s">
        <v>6059</v>
      </c>
      <c r="D22" s="6143" t="s">
        <v>6059</v>
      </c>
      <c r="E22" s="6143" t="s">
        <v>6060</v>
      </c>
      <c r="F22" s="6144">
        <v>474</v>
      </c>
      <c r="G22" s="6145">
        <v>474</v>
      </c>
      <c r="H22" s="6146"/>
      <c r="I22" s="6147">
        <f>VLOOKUP(C22,'Data Products'!$A:$B,2,0)</f>
      </c>
      <c r="J22" s="6148">
        <f t="shared" si="24"/>
      </c>
      <c r="K22" s="6149">
        <v>45847</v>
      </c>
      <c r="L22" s="6150">
        <f t="shared" si="30"/>
      </c>
      <c r="M22" s="6146"/>
      <c r="N22" s="6146">
        <f>42+530-516</f>
      </c>
      <c r="O22" s="6146"/>
      <c r="P22" s="6146"/>
      <c r="Q22" s="6142"/>
      <c r="R22" s="6164">
        <v>0</v>
      </c>
      <c r="S22" s="6146">
        <v>0</v>
      </c>
      <c r="T22" s="6146">
        <v>164</v>
      </c>
      <c r="U22" s="6146">
        <v>164</v>
      </c>
      <c r="V22" s="6146">
        <v>310</v>
      </c>
      <c r="W22" s="6146">
        <v>310</v>
      </c>
      <c r="X22" s="6146">
        <v>0</v>
      </c>
      <c r="Y22" s="6146">
        <v>0</v>
      </c>
      <c r="Z22" s="6146">
        <v>0</v>
      </c>
      <c r="AA22" s="6146">
        <v>0</v>
      </c>
      <c r="AB22" s="6151">
        <f t="shared" si="6"/>
      </c>
      <c r="AC22" s="6152">
        <f t="shared" si="11"/>
      </c>
      <c r="AD22" s="6153">
        <f t="shared" si="16"/>
      </c>
      <c r="AE22" s="6154">
        <f t="shared" si="20"/>
      </c>
      <c r="AF22" s="6155">
        <f>VLOOKUP(C22,'Data Products'!$A:$J,10,0)</f>
      </c>
      <c r="AG22" s="6156">
        <f t="shared" si="27"/>
      </c>
      <c r="AH22" s="6157">
        <f t="shared" si="33"/>
      </c>
      <c r="AI22" s="6168" t="s">
        <v>6061</v>
      </c>
      <c r="AJ22" s="6160"/>
      <c r="AK22" s="6160"/>
      <c r="AL22" s="6159"/>
      <c r="AM22" s="6160"/>
      <c r="AN22" s="6160"/>
    </row>
    <row r="23">
      <c r="A23" s="6142">
        <v>21</v>
      </c>
      <c r="B23" s="6142" t="s">
        <v>6024</v>
      </c>
      <c r="C23" s="6142" t="s">
        <v>6062</v>
      </c>
      <c r="D23" s="6144" t="s">
        <v>6062</v>
      </c>
      <c r="E23" s="6143" t="s">
        <v>6063</v>
      </c>
      <c r="F23" s="6144">
        <v>2432</v>
      </c>
      <c r="G23" s="6145">
        <v>2428</v>
      </c>
      <c r="H23" s="6146"/>
      <c r="I23" s="6147">
        <f>VLOOKUP(C23,'Data Products'!$A:$B,2,0)</f>
      </c>
      <c r="J23" s="6148">
        <f t="shared" si="24"/>
      </c>
      <c r="K23" s="6149">
        <v>45415</v>
      </c>
      <c r="L23" s="6150">
        <f t="shared" si="30"/>
      </c>
      <c r="M23" s="6146"/>
      <c r="N23" s="6164">
        <f>367+4558-2791</f>
      </c>
      <c r="O23" s="6146"/>
      <c r="P23" s="6146"/>
      <c r="Q23" s="6142"/>
      <c r="R23" s="6146">
        <v>0</v>
      </c>
      <c r="S23" s="6146">
        <v>0</v>
      </c>
      <c r="T23" s="6146">
        <v>134</v>
      </c>
      <c r="U23" s="6146">
        <v>134</v>
      </c>
      <c r="V23" s="6146">
        <v>2298</v>
      </c>
      <c r="W23" s="6146">
        <v>2294</v>
      </c>
      <c r="X23" s="6146">
        <v>0</v>
      </c>
      <c r="Y23" s="6146">
        <v>0</v>
      </c>
      <c r="Z23" s="6146">
        <v>0</v>
      </c>
      <c r="AA23" s="6146">
        <v>0</v>
      </c>
      <c r="AB23" s="6151">
        <f t="shared" si="6"/>
      </c>
      <c r="AC23" s="6165">
        <f t="shared" si="11"/>
      </c>
      <c r="AD23" s="6153">
        <f t="shared" si="16"/>
      </c>
      <c r="AE23" s="6166">
        <f t="shared" si="20"/>
      </c>
      <c r="AF23" s="6155">
        <f>VLOOKUP(C23,'Data Products'!$A:$J,10,0)</f>
      </c>
      <c r="AG23" s="6156">
        <f t="shared" si="27"/>
      </c>
      <c r="AH23" s="6157">
        <f t="shared" si="33"/>
      </c>
      <c r="AI23" s="6158" t="s">
        <v>6064</v>
      </c>
      <c r="AJ23" s="6160"/>
      <c r="AK23" s="6160"/>
      <c r="AL23" s="6146"/>
      <c r="AM23" s="6160"/>
      <c r="AN23" s="6160"/>
    </row>
    <row r="24">
      <c r="A24" s="6142">
        <v>22</v>
      </c>
      <c r="B24" s="6142" t="s">
        <v>6024</v>
      </c>
      <c r="C24" s="6142" t="s">
        <v>6065</v>
      </c>
      <c r="D24" s="6144" t="s">
        <v>6065</v>
      </c>
      <c r="E24" s="6143" t="s">
        <v>6066</v>
      </c>
      <c r="F24" s="6144">
        <v>1562</v>
      </c>
      <c r="G24" s="6145">
        <v>1562</v>
      </c>
      <c r="H24" s="6146"/>
      <c r="I24" s="6147">
        <f>VLOOKUP(C24,'Data Products'!$A:$B,2,0)</f>
      </c>
      <c r="J24" s="6148">
        <f t="shared" si="24"/>
      </c>
      <c r="K24" s="6149">
        <v>45436</v>
      </c>
      <c r="L24" s="6150">
        <f t="shared" si="30"/>
      </c>
      <c r="M24" s="6146"/>
      <c r="N24" s="6146">
        <f>128+3494-1689</f>
      </c>
      <c r="O24" s="6146"/>
      <c r="P24" s="6146"/>
      <c r="Q24" s="6142"/>
      <c r="R24" s="6146">
        <v>0</v>
      </c>
      <c r="S24" s="6146">
        <v>0</v>
      </c>
      <c r="T24" s="6146">
        <v>95</v>
      </c>
      <c r="U24" s="6146">
        <v>95</v>
      </c>
      <c r="V24" s="6146">
        <v>1467</v>
      </c>
      <c r="W24" s="6146">
        <v>1467</v>
      </c>
      <c r="X24" s="6146">
        <v>0</v>
      </c>
      <c r="Y24" s="6146">
        <v>0</v>
      </c>
      <c r="Z24" s="6146">
        <v>0</v>
      </c>
      <c r="AA24" s="6146">
        <v>0</v>
      </c>
      <c r="AB24" s="6151">
        <f t="shared" si="6"/>
      </c>
      <c r="AC24" s="6162">
        <f t="shared" si="11"/>
      </c>
      <c r="AD24" s="6153">
        <f t="shared" si="16"/>
      </c>
      <c r="AE24" s="6163">
        <f t="shared" si="20"/>
      </c>
      <c r="AF24" s="6155">
        <f>VLOOKUP(C24,'Data Products'!$A:$J,10,0)</f>
      </c>
      <c r="AG24" s="6156">
        <f t="shared" si="27"/>
      </c>
      <c r="AH24" s="6157">
        <f t="shared" si="33"/>
      </c>
      <c r="AI24" s="6169" t="s">
        <v>6067</v>
      </c>
      <c r="AJ24" s="6160"/>
      <c r="AK24" s="6160"/>
      <c r="AL24" s="6159"/>
      <c r="AM24" s="6160"/>
      <c r="AN24" s="6160"/>
    </row>
    <row r="25">
      <c r="A25" s="6142">
        <v>23</v>
      </c>
      <c r="B25" s="6142" t="s">
        <v>6024</v>
      </c>
      <c r="C25" s="6142" t="s">
        <v>6068</v>
      </c>
      <c r="D25" s="6144" t="s">
        <v>6056</v>
      </c>
      <c r="E25" s="6143" t="s">
        <v>6057</v>
      </c>
      <c r="F25" s="6144">
        <v>3</v>
      </c>
      <c r="G25" s="6145">
        <v>3</v>
      </c>
      <c r="H25" s="6146"/>
      <c r="I25" s="6147">
        <f>VLOOKUP(C25,'Data Products'!$A:$B,2,0)</f>
      </c>
      <c r="J25" s="6148">
        <f t="shared" si="24"/>
      </c>
      <c r="K25" s="6149">
        <v>45649</v>
      </c>
      <c r="L25" s="6150">
        <f t="shared" si="30"/>
      </c>
      <c r="M25" s="6146"/>
      <c r="N25" s="6164">
        <f>367+4558-2791</f>
      </c>
      <c r="O25" s="6146"/>
      <c r="P25" s="6146"/>
      <c r="Q25" s="6142"/>
      <c r="R25" s="6146">
        <v>0</v>
      </c>
      <c r="S25" s="6146">
        <v>0</v>
      </c>
      <c r="T25" s="6161">
        <v>2</v>
      </c>
      <c r="U25" s="6146">
        <v>2</v>
      </c>
      <c r="V25" s="6146">
        <v>1</v>
      </c>
      <c r="W25" s="6146">
        <v>1</v>
      </c>
      <c r="X25" s="6146">
        <v>0</v>
      </c>
      <c r="Y25" s="6146">
        <v>0</v>
      </c>
      <c r="Z25" s="6146">
        <v>0</v>
      </c>
      <c r="AA25" s="6146">
        <v>0</v>
      </c>
      <c r="AB25" s="6151">
        <f t="shared" si="6"/>
      </c>
      <c r="AC25" s="6162">
        <f t="shared" si="11"/>
      </c>
      <c r="AD25" s="6153">
        <f t="shared" si="16"/>
      </c>
      <c r="AE25" s="6163">
        <f t="shared" si="20"/>
      </c>
      <c r="AF25" s="6155">
        <f>VLOOKUP(C25,'Data Products'!$A:$J,10,0)</f>
      </c>
      <c r="AG25" s="6156">
        <f t="shared" si="27"/>
      </c>
      <c r="AH25" s="6157">
        <f t="shared" si="33"/>
      </c>
      <c r="AI25" s="6158">
        <f t="shared" ref="AI25:AI26" si="4">IFERROR(VLOOKUP(C25,$C$3:$AI$44,34,0),"")</f>
      </c>
      <c r="AJ25" s="6160"/>
      <c r="AK25" s="6160"/>
      <c r="AL25" s="6159"/>
      <c r="AM25" s="6160"/>
      <c r="AN25" s="6160"/>
    </row>
    <row r="26">
      <c r="A26" s="6142">
        <v>24</v>
      </c>
      <c r="B26" s="6142" t="s">
        <v>6024</v>
      </c>
      <c r="C26" s="6142" t="s">
        <v>6069</v>
      </c>
      <c r="D26" s="6144" t="s">
        <v>6065</v>
      </c>
      <c r="E26" s="6143" t="s">
        <v>6066</v>
      </c>
      <c r="F26" s="6144">
        <v>1</v>
      </c>
      <c r="G26" s="6145">
        <v>1</v>
      </c>
      <c r="H26" s="6146"/>
      <c r="I26" s="6147">
        <f>VLOOKUP(C26,'Data Products'!$A:$B,2,0)</f>
      </c>
      <c r="J26" s="6148">
        <f t="shared" si="24"/>
      </c>
      <c r="K26" s="6149">
        <v>45415</v>
      </c>
      <c r="L26" s="6150">
        <f t="shared" si="30"/>
      </c>
      <c r="M26" s="6146"/>
      <c r="N26" s="6146">
        <f>128+3494-1689</f>
      </c>
      <c r="O26" s="6146"/>
      <c r="P26" s="6146"/>
      <c r="Q26" s="6142"/>
      <c r="R26" s="6146">
        <v>0</v>
      </c>
      <c r="S26" s="6146">
        <v>0</v>
      </c>
      <c r="T26" s="6146">
        <v>1</v>
      </c>
      <c r="U26" s="6146">
        <v>1</v>
      </c>
      <c r="V26" s="6146">
        <v>0</v>
      </c>
      <c r="W26" s="6146">
        <v>0</v>
      </c>
      <c r="X26" s="6146">
        <v>0</v>
      </c>
      <c r="Y26" s="6146">
        <v>0</v>
      </c>
      <c r="Z26" s="6146">
        <v>0</v>
      </c>
      <c r="AA26" s="6146">
        <v>0</v>
      </c>
      <c r="AB26" s="6151">
        <f t="shared" si="6"/>
      </c>
      <c r="AC26" s="6162">
        <f t="shared" si="11"/>
      </c>
      <c r="AD26" s="6153">
        <f t="shared" si="16"/>
      </c>
      <c r="AE26" s="6163">
        <f t="shared" si="20"/>
      </c>
      <c r="AF26" s="6155">
        <f>VLOOKUP(C26,'Data Products'!$A:$J,10,0)</f>
      </c>
      <c r="AG26" s="6156">
        <f t="shared" si="27"/>
      </c>
      <c r="AH26" s="6157">
        <f t="shared" si="33"/>
      </c>
      <c r="AI26" s="6158">
        <f t="shared" si="4"/>
      </c>
      <c r="AJ26" s="6159"/>
      <c r="AK26" s="6160"/>
      <c r="AL26" s="6159"/>
      <c r="AM26" s="6160"/>
      <c r="AN26" s="6160"/>
    </row>
    <row r="27">
      <c r="A27" s="6170"/>
      <c r="B27" s="6171"/>
      <c r="C27" s="6170"/>
      <c r="D27" s="6170"/>
      <c r="E27" s="6170"/>
      <c r="F27" s="6170"/>
      <c r="G27" s="6170"/>
      <c r="H27" s="6170"/>
      <c r="I27" s="6170"/>
      <c r="J27" s="6170"/>
      <c r="K27" s="6170"/>
      <c r="L27" s="6172"/>
      <c r="M27" s="6172"/>
      <c r="N27" s="6173" t="s">
        <v>6070</v>
      </c>
      <c r="O27" s="6173"/>
      <c r="P27" s="6173"/>
      <c r="Q27" s="6173"/>
      <c r="R27" s="6173"/>
      <c r="S27" s="6173"/>
      <c r="T27" s="6173"/>
      <c r="U27" s="6173"/>
      <c r="V27" s="6173"/>
      <c r="W27" s="6173"/>
      <c r="X27" s="6173"/>
      <c r="Y27" s="6173"/>
      <c r="Z27" s="6173"/>
      <c r="AA27" s="6173"/>
      <c r="AB27" s="6173"/>
      <c r="AC27" s="6173"/>
      <c r="AD27" s="6173"/>
      <c r="AE27" s="6174" t="s">
        <v>6071</v>
      </c>
      <c r="AF27" s="6175"/>
      <c r="AG27" s="6175">
        <f>SUM(AG3:AG26)</f>
      </c>
      <c r="AH27" s="6176"/>
      <c r="AI27" s="6177"/>
      <c r="AJ27" s="6178"/>
      <c r="AK27" s="6178"/>
      <c r="AL27" s="6177"/>
      <c r="AM27" s="6178"/>
      <c r="AN27" s="6178"/>
    </row>
    <row r="28">
      <c r="A28" s="6173"/>
      <c r="B28" s="6171"/>
      <c r="C28" s="6171"/>
      <c r="D28" s="6173"/>
      <c r="E28" s="6173"/>
      <c r="F28" s="6173"/>
      <c r="G28" s="6173"/>
      <c r="H28" s="6173"/>
      <c r="I28" s="6171"/>
      <c r="J28" s="6172"/>
      <c r="K28" s="6172"/>
      <c r="L28" s="6172"/>
      <c r="M28" s="6172"/>
      <c r="N28" s="6173"/>
      <c r="O28" s="6173"/>
      <c r="P28" s="6173"/>
      <c r="Q28" s="6173"/>
      <c r="R28" s="6173"/>
      <c r="S28" s="6173"/>
      <c r="T28" s="6173"/>
      <c r="U28" s="6173"/>
      <c r="V28" s="6173"/>
      <c r="W28" s="6173"/>
      <c r="X28" s="6173"/>
      <c r="Y28" s="6173"/>
      <c r="Z28" s="6173"/>
      <c r="AA28" s="6173"/>
      <c r="AB28" s="6173"/>
      <c r="AC28" s="6173"/>
      <c r="AD28" s="6173"/>
      <c r="AE28" s="6179" t="s">
        <v>6072</v>
      </c>
      <c r="AF28" s="6180">
        <f t="shared" ref="AF28:AF31" si="5">AG28/$AG$27</f>
      </c>
      <c r="AG28" s="6181">
        <f t="shared" ref="AG28:AG31" si="10">SUMIFS($AG$3:$AG$26,$AE$3:$AE$26,AE28)</f>
      </c>
      <c r="AH28" s="6182"/>
      <c r="AI28" s="6177"/>
      <c r="AJ28" s="6178"/>
      <c r="AK28" s="6178"/>
      <c r="AL28" s="6177"/>
      <c r="AM28" s="6178"/>
      <c r="AN28" s="6178"/>
    </row>
    <row r="29">
      <c r="A29" s="6173"/>
      <c r="B29" s="6171"/>
      <c r="C29" s="6171"/>
      <c r="D29" s="6173"/>
      <c r="E29" s="6173"/>
      <c r="F29" s="6173"/>
      <c r="G29" s="6173"/>
      <c r="H29" s="6173"/>
      <c r="I29" s="6171"/>
      <c r="J29" s="6172"/>
      <c r="K29" s="6172"/>
      <c r="L29" s="6172"/>
      <c r="M29" s="6172"/>
      <c r="N29" s="6173"/>
      <c r="O29" s="6173"/>
      <c r="P29" s="6173"/>
      <c r="Q29" s="6173"/>
      <c r="R29" s="6173"/>
      <c r="S29" s="6173"/>
      <c r="T29" s="6173"/>
      <c r="U29" s="6173"/>
      <c r="V29" s="6173"/>
      <c r="W29" s="6173"/>
      <c r="X29" s="6173"/>
      <c r="Y29" s="6173"/>
      <c r="Z29" s="6173"/>
      <c r="AA29" s="6173"/>
      <c r="AB29" s="6173"/>
      <c r="AC29" s="6173"/>
      <c r="AD29" s="6173"/>
      <c r="AE29" s="6179" t="s">
        <v>6073</v>
      </c>
      <c r="AF29" s="6180">
        <f t="shared" si="5"/>
      </c>
      <c r="AG29" s="6181">
        <f t="shared" si="10"/>
      </c>
      <c r="AH29" s="6182"/>
      <c r="AI29" s="6177"/>
      <c r="AJ29" s="6178"/>
      <c r="AK29" s="6178"/>
      <c r="AL29" s="6177"/>
      <c r="AM29" s="6178"/>
      <c r="AN29" s="6178"/>
    </row>
    <row r="30">
      <c r="A30" s="6173"/>
      <c r="B30" s="6171"/>
      <c r="C30" s="6171"/>
      <c r="D30" s="6173"/>
      <c r="E30" s="6173"/>
      <c r="F30" s="6173"/>
      <c r="G30" s="6173"/>
      <c r="H30" s="6173"/>
      <c r="I30" s="6171"/>
      <c r="J30" s="6172"/>
      <c r="K30" s="6172"/>
      <c r="L30" s="6172"/>
      <c r="M30" s="6172"/>
      <c r="N30" s="6173"/>
      <c r="O30" s="6173"/>
      <c r="P30" s="6173"/>
      <c r="Q30" s="6173"/>
      <c r="R30" s="6173"/>
      <c r="S30" s="6173"/>
      <c r="T30" s="6173"/>
      <c r="U30" s="6173"/>
      <c r="V30" s="6173"/>
      <c r="W30" s="6173"/>
      <c r="X30" s="6173"/>
      <c r="Y30" s="6173"/>
      <c r="Z30" s="6173"/>
      <c r="AA30" s="6173"/>
      <c r="AB30" s="6173"/>
      <c r="AC30" s="6173"/>
      <c r="AD30" s="6173"/>
      <c r="AE30" s="6179" t="s">
        <v>6074</v>
      </c>
      <c r="AF30" s="6180">
        <f t="shared" si="5"/>
      </c>
      <c r="AG30" s="6181">
        <f t="shared" si="10"/>
      </c>
      <c r="AH30" s="6182"/>
      <c r="AI30" s="6177"/>
      <c r="AJ30" s="6178"/>
      <c r="AK30" s="6178"/>
      <c r="AL30" s="6177"/>
      <c r="AM30" s="6178"/>
      <c r="AN30" s="6178"/>
    </row>
    <row r="31">
      <c r="A31" s="6173"/>
      <c r="B31" s="6171"/>
      <c r="C31" s="6171"/>
      <c r="D31" s="6173"/>
      <c r="E31" s="6173"/>
      <c r="F31" s="6173"/>
      <c r="G31" s="6173"/>
      <c r="H31" s="6173"/>
      <c r="I31" s="6171"/>
      <c r="J31" s="6172"/>
      <c r="K31" s="6172"/>
      <c r="L31" s="6172"/>
      <c r="M31" s="6172"/>
      <c r="N31" s="6173"/>
      <c r="O31" s="6173"/>
      <c r="P31" s="6173"/>
      <c r="Q31" s="6173"/>
      <c r="R31" s="6173"/>
      <c r="S31" s="6173"/>
      <c r="T31" s="6173"/>
      <c r="U31" s="6173"/>
      <c r="V31" s="6173"/>
      <c r="W31" s="6173"/>
      <c r="X31" s="6173"/>
      <c r="Y31" s="6173"/>
      <c r="Z31" s="6173"/>
      <c r="AA31" s="6173"/>
      <c r="AB31" s="6173"/>
      <c r="AC31" s="6173"/>
      <c r="AD31" s="6173"/>
      <c r="AE31" s="6179" t="s">
        <v>6075</v>
      </c>
      <c r="AF31" s="6180">
        <f t="shared" si="5"/>
      </c>
      <c r="AG31" s="6181">
        <f t="shared" si="10"/>
      </c>
      <c r="AH31" s="6182"/>
      <c r="AI31" s="6177"/>
      <c r="AJ31" s="6178"/>
      <c r="AK31" s="6178"/>
      <c r="AL31" s="6177"/>
      <c r="AM31" s="6178"/>
      <c r="AN31" s="6178"/>
    </row>
    <row r="32">
      <c r="A32" s="6173"/>
      <c r="B32" s="6171"/>
      <c r="C32" s="6171"/>
      <c r="D32" s="6173"/>
      <c r="E32" s="6173"/>
      <c r="F32" s="6173"/>
      <c r="G32" s="6173"/>
      <c r="H32" s="6173"/>
      <c r="I32" s="6171"/>
      <c r="J32" s="6172"/>
      <c r="K32" s="6172"/>
      <c r="L32" s="6172"/>
      <c r="M32" s="6172"/>
      <c r="N32" s="6173"/>
      <c r="O32" s="6173"/>
      <c r="P32" s="6173"/>
      <c r="Q32" s="6173"/>
      <c r="R32" s="6173"/>
      <c r="S32" s="6173"/>
      <c r="T32" s="6173"/>
      <c r="U32" s="6173"/>
      <c r="V32" s="6173"/>
      <c r="W32" s="6173"/>
      <c r="X32" s="6173"/>
      <c r="Y32" s="6173"/>
      <c r="Z32" s="6173"/>
      <c r="AA32" s="6173"/>
      <c r="AB32" s="6173"/>
      <c r="AC32" s="6173"/>
      <c r="AD32" s="6173"/>
      <c r="AE32" s="6179" t="s">
        <v>6013</v>
      </c>
      <c r="AF32" s="6183">
        <f>AVERAGE(AH3:AH26)/AVERAGE(F3:F26)</f>
      </c>
      <c r="AG32" s="6181">
        <f>SUMIF($J$3:$J$26,"&lt;90",$AG$3:$AG$26)</f>
      </c>
      <c r="AH32" s="6184"/>
      <c r="AI32" s="6177"/>
      <c r="AJ32" s="6178"/>
      <c r="AK32" s="6178"/>
      <c r="AL32" s="6177"/>
      <c r="AM32" s="6178"/>
      <c r="AN32" s="6178"/>
    </row>
    <row r="33">
      <c r="A33" s="6173"/>
      <c r="B33" s="6171"/>
      <c r="C33" s="6171"/>
      <c r="D33" s="6173"/>
      <c r="E33" s="6173"/>
      <c r="F33" s="6173"/>
      <c r="G33" s="6173"/>
      <c r="H33" s="6173"/>
      <c r="I33" s="6171"/>
      <c r="J33" s="6172"/>
      <c r="K33" s="6172"/>
      <c r="L33" s="6172"/>
      <c r="M33" s="6173"/>
      <c r="N33" s="6173"/>
      <c r="O33" s="6173"/>
      <c r="P33" s="6173"/>
      <c r="Q33" s="6173"/>
      <c r="R33" s="6173"/>
      <c r="S33" s="6173"/>
      <c r="T33" s="6173"/>
      <c r="U33" s="6173"/>
      <c r="V33" s="6173"/>
      <c r="W33" s="6173"/>
      <c r="X33" s="6173"/>
      <c r="Y33" s="6173"/>
      <c r="Z33" s="6173"/>
      <c r="AA33" s="6173"/>
      <c r="AB33" s="6173"/>
      <c r="AC33" s="6173"/>
      <c r="AD33" s="6173"/>
      <c r="AE33" s="6173"/>
      <c r="AF33" s="6184"/>
      <c r="AG33" s="6184"/>
      <c r="AH33" s="6184"/>
      <c r="AI33" s="6177"/>
      <c r="AJ33" s="6178"/>
      <c r="AK33" s="6178"/>
      <c r="AL33" s="6177"/>
      <c r="AM33" s="6178"/>
      <c r="AN33" s="6178"/>
    </row>
    <row r="34">
      <c r="A34" s="6185" t="s">
        <v>6076</v>
      </c>
      <c r="B34" s="6138" t="s">
        <v>5987</v>
      </c>
      <c r="C34" s="6138" t="s">
        <v>6077</v>
      </c>
      <c r="D34" s="6185" t="s">
        <v>5989</v>
      </c>
      <c r="E34" s="6185"/>
      <c r="F34" s="6138" t="s">
        <v>5991</v>
      </c>
      <c r="G34" s="6138"/>
      <c r="H34" s="6138" t="s">
        <v>6078</v>
      </c>
      <c r="I34" s="6186" t="s">
        <v>5993</v>
      </c>
      <c r="J34" s="6187" t="s">
        <v>5994</v>
      </c>
      <c r="K34" s="6137" t="s">
        <v>5995</v>
      </c>
      <c r="L34" s="6137" t="s">
        <v>5996</v>
      </c>
      <c r="M34" s="6138" t="s">
        <v>5997</v>
      </c>
      <c r="N34" s="6138" t="s">
        <v>5998</v>
      </c>
      <c r="O34" s="6138" t="s">
        <v>6079</v>
      </c>
      <c r="P34" s="6138" t="s">
        <v>6080</v>
      </c>
      <c r="Q34" s="6138" t="s">
        <v>6001</v>
      </c>
      <c r="R34" s="6188"/>
      <c r="S34" s="6188"/>
      <c r="T34" s="6188"/>
      <c r="U34" s="6188"/>
      <c r="V34" s="6188"/>
      <c r="W34" s="6188"/>
      <c r="X34" s="6188"/>
      <c r="Y34" s="6188"/>
      <c r="Z34" s="6188"/>
      <c r="AA34" s="6188"/>
      <c r="AB34" s="6189" t="s">
        <v>6007</v>
      </c>
      <c r="AC34" s="6187" t="s">
        <v>6008</v>
      </c>
      <c r="AD34" s="6187" t="s">
        <v>6081</v>
      </c>
      <c r="AE34" s="6187" t="s">
        <v>6082</v>
      </c>
      <c r="AF34" s="6190" t="s">
        <v>6011</v>
      </c>
      <c r="AG34" s="6190" t="s">
        <v>6012</v>
      </c>
      <c r="AH34" s="6137" t="s">
        <v>6013</v>
      </c>
      <c r="AI34" s="6187" t="s">
        <v>6014</v>
      </c>
      <c r="AJ34" s="6137" t="s">
        <v>6015</v>
      </c>
      <c r="AK34" s="6138" t="s">
        <v>6016</v>
      </c>
      <c r="AL34" s="6138" t="s">
        <v>6083</v>
      </c>
      <c r="AM34" s="6138" t="s">
        <v>6018</v>
      </c>
      <c r="AN34" s="6138" t="s">
        <v>6019</v>
      </c>
    </row>
    <row r="35">
      <c r="A35" s="6138" t="s">
        <v>6020</v>
      </c>
      <c r="B35" s="6138"/>
      <c r="C35" s="6138"/>
      <c r="D35" s="6191"/>
      <c r="E35" s="6138"/>
      <c r="F35" s="6138" t="s">
        <v>6021</v>
      </c>
      <c r="G35" s="6141" t="s">
        <v>6022</v>
      </c>
      <c r="H35" s="6138"/>
      <c r="I35" s="6192"/>
      <c r="J35" s="6193"/>
      <c r="K35" s="6194"/>
      <c r="L35" s="6137"/>
      <c r="M35" s="6138" t="s">
        <v>6023</v>
      </c>
      <c r="N35" s="6138" t="s">
        <v>6023</v>
      </c>
      <c r="O35" s="6138"/>
      <c r="P35" s="6138"/>
      <c r="Q35" s="6138"/>
      <c r="R35" s="6188"/>
      <c r="S35" s="6188"/>
      <c r="T35" s="6188"/>
      <c r="U35" s="6188"/>
      <c r="V35" s="6188"/>
      <c r="W35" s="6188"/>
      <c r="X35" s="6188"/>
      <c r="Y35" s="6188"/>
      <c r="Z35" s="6188"/>
      <c r="AA35" s="6188"/>
      <c r="AB35" s="6189"/>
      <c r="AC35" s="6187"/>
      <c r="AD35" s="6187"/>
      <c r="AE35" s="6187"/>
      <c r="AF35" s="6190"/>
      <c r="AG35" s="6190"/>
      <c r="AH35" s="6137"/>
      <c r="AI35" s="6193"/>
      <c r="AJ35" s="6137"/>
      <c r="AK35" s="6138"/>
      <c r="AL35" s="6138"/>
      <c r="AM35" s="6138"/>
      <c r="AN35" s="6138"/>
    </row>
    <row r="36">
      <c r="A36" s="6195">
        <v>1</v>
      </c>
      <c r="B36" s="6142" t="s">
        <v>6043</v>
      </c>
      <c r="C36" s="6195" t="s">
        <v>6084</v>
      </c>
      <c r="D36" s="6196"/>
      <c r="E36" s="6197"/>
      <c r="F36" s="6146">
        <v>1539</v>
      </c>
      <c r="G36" s="6161">
        <v>1539</v>
      </c>
      <c r="H36" s="6198"/>
      <c r="I36" s="6199">
        <f>VLOOKUP(C36,'Data Products'!$A:$J,2,0)</f>
      </c>
      <c r="J36" s="6200">
        <f t="shared" ref="J36:J116" si="25">IFERROR(I36-TODAY(),"")</f>
      </c>
      <c r="K36" s="6201">
        <v>45840</v>
      </c>
      <c r="L36" s="6150">
        <f t="shared" ref="L36:L116" si="31">TODAY()-K36</f>
      </c>
      <c r="M36" s="6164">
        <v>0</v>
      </c>
      <c r="N36" s="6202">
        <v>1</v>
      </c>
      <c r="O36" s="6146"/>
      <c r="P36" s="6146"/>
      <c r="Q36" s="6142" t="s">
        <v>6085</v>
      </c>
      <c r="R36" s="6173"/>
      <c r="S36" s="6173"/>
      <c r="T36" s="6203"/>
      <c r="U36" s="6173"/>
      <c r="V36" s="6173"/>
      <c r="W36" s="6173"/>
      <c r="X36" s="6173"/>
      <c r="Y36" s="6173"/>
      <c r="Z36" s="6173"/>
      <c r="AA36" s="6173"/>
      <c r="AB36" s="6204">
        <f t="shared" ref="AB36:AB116" si="7">N36/30</f>
      </c>
      <c r="AC36" s="6165">
        <f t="shared" ref="AC36:AC116" si="12">IFERROR(F36/AB36,"-")</f>
      </c>
      <c r="AD36" s="6153">
        <f t="shared" ref="AD36:AD116" si="17">IFERROR(TODAY()+AC36,"-")</f>
      </c>
      <c r="AE36" s="6166">
        <f t="shared" ref="AE36:AE116" si="21">_xlfn.IFS(AC36="-","Not sold yet",AND(AC36&lt;=150,AC36&gt;60),"Out of stock more than 60 days",AC36&lt;=60,"Out of stock less than 60 days",AC36&gt;=150,"Out of stock more than 150 days")</f>
      </c>
      <c r="AF36" s="6205">
        <f>VLOOKUP(C36,'Data Products'!$A:$J,10,0)</f>
      </c>
      <c r="AG36" s="6206">
        <f t="shared" ref="AG36:AG116" si="28">AF36*F36</f>
      </c>
      <c r="AH36" s="6156"/>
      <c r="AI36" s="6207" t="s">
        <v>6086</v>
      </c>
      <c r="AJ36" s="6208"/>
      <c r="AK36" s="6160"/>
      <c r="AL36" s="6159"/>
      <c r="AM36" s="6160"/>
      <c r="AN36" s="6160"/>
    </row>
    <row customHeight="true" hidden="true" ht="18" r="37">
      <c r="A37" s="6195">
        <v>2</v>
      </c>
      <c r="B37" s="6142" t="s">
        <v>6043</v>
      </c>
      <c r="C37" s="6195" t="s">
        <v>6087</v>
      </c>
      <c r="D37" s="6209"/>
      <c r="E37" s="6167"/>
      <c r="F37" s="6146">
        <v>0</v>
      </c>
      <c r="G37" s="6161">
        <v>0</v>
      </c>
      <c r="H37" s="6198"/>
      <c r="I37" s="6199">
        <f>VLOOKUP(C37,'Data Products'!$A:$J,2,0)</f>
      </c>
      <c r="J37" s="6200">
        <f t="shared" si="25"/>
      </c>
      <c r="K37" s="6201">
        <v>45841</v>
      </c>
      <c r="L37" s="6150">
        <f t="shared" si="31"/>
      </c>
      <c r="M37" s="6146">
        <v>0</v>
      </c>
      <c r="N37" s="6146">
        <v>0</v>
      </c>
      <c r="O37" s="6146"/>
      <c r="P37" s="6146"/>
      <c r="Q37" s="6142" t="s">
        <v>6088</v>
      </c>
      <c r="R37" s="6173"/>
      <c r="S37" s="6173"/>
      <c r="T37" s="6203"/>
      <c r="U37" s="6173"/>
      <c r="V37" s="6173"/>
      <c r="W37" s="6173"/>
      <c r="X37" s="6173"/>
      <c r="Y37" s="6173"/>
      <c r="Z37" s="6173"/>
      <c r="AA37" s="6173"/>
      <c r="AB37" s="6204">
        <f t="shared" si="7"/>
      </c>
      <c r="AC37" s="6162">
        <f t="shared" si="12"/>
      </c>
      <c r="AD37" s="6153">
        <f t="shared" si="17"/>
      </c>
      <c r="AE37" s="6163">
        <f t="shared" si="21"/>
      </c>
      <c r="AF37" s="6205">
        <f>VLOOKUP(C37,'Data Products'!$A:$J,10,0)</f>
      </c>
      <c r="AG37" s="6206">
        <f t="shared" si="28"/>
      </c>
      <c r="AH37" s="6156">
        <f t="shared" ref="AH37:AH56" si="34">IF(J37&lt;=90,F37,0)</f>
      </c>
      <c r="AI37" s="6210"/>
      <c r="AJ37" s="6208"/>
      <c r="AK37" s="6160"/>
      <c r="AL37" s="6159"/>
      <c r="AM37" s="6160"/>
      <c r="AN37" s="6160"/>
    </row>
    <row customHeight="true" hidden="true" ht="18" r="38">
      <c r="A38" s="6195">
        <v>3</v>
      </c>
      <c r="B38" s="6142" t="s">
        <v>6043</v>
      </c>
      <c r="C38" s="6195" t="s">
        <v>6089</v>
      </c>
      <c r="D38" s="6209"/>
      <c r="E38" s="6167"/>
      <c r="F38" s="6146">
        <v>0</v>
      </c>
      <c r="G38" s="6161">
        <v>0</v>
      </c>
      <c r="H38" s="6198"/>
      <c r="I38" s="6199">
        <f>VLOOKUP(C38,'Data Products'!$A:$J,2,0)</f>
      </c>
      <c r="J38" s="6200">
        <f t="shared" si="25"/>
      </c>
      <c r="K38" s="6201">
        <v>45842</v>
      </c>
      <c r="L38" s="6150">
        <f t="shared" si="31"/>
      </c>
      <c r="M38" s="6146">
        <v>0</v>
      </c>
      <c r="N38" s="6146">
        <v>0</v>
      </c>
      <c r="O38" s="6211"/>
      <c r="P38" s="6211"/>
      <c r="Q38" s="6142" t="s">
        <v>6088</v>
      </c>
      <c r="R38" s="6173"/>
      <c r="S38" s="6173"/>
      <c r="T38" s="6203"/>
      <c r="U38" s="6173"/>
      <c r="V38" s="6173"/>
      <c r="W38" s="6173"/>
      <c r="X38" s="6173"/>
      <c r="Y38" s="6173"/>
      <c r="Z38" s="6173"/>
      <c r="AA38" s="6173"/>
      <c r="AB38" s="6204">
        <f t="shared" si="7"/>
      </c>
      <c r="AC38" s="6162">
        <f t="shared" si="12"/>
      </c>
      <c r="AD38" s="6153">
        <f t="shared" si="17"/>
      </c>
      <c r="AE38" s="6163">
        <f t="shared" si="21"/>
      </c>
      <c r="AF38" s="6205">
        <f>VLOOKUP(C38,'Data Products'!$A:$J,10,0)</f>
      </c>
      <c r="AG38" s="6206">
        <f t="shared" si="28"/>
      </c>
      <c r="AH38" s="6156">
        <f t="shared" si="34"/>
      </c>
      <c r="AI38" s="6210"/>
      <c r="AJ38" s="6208"/>
      <c r="AK38" s="6160"/>
      <c r="AL38" s="6159"/>
      <c r="AM38" s="6160"/>
      <c r="AN38" s="6160"/>
    </row>
    <row customHeight="true" hidden="true" ht="18" r="39">
      <c r="A39" s="6195">
        <v>4</v>
      </c>
      <c r="B39" s="6142" t="s">
        <v>6043</v>
      </c>
      <c r="C39" s="6195" t="s">
        <v>6090</v>
      </c>
      <c r="D39" s="6209"/>
      <c r="E39" s="6167"/>
      <c r="F39" s="6146">
        <v>0</v>
      </c>
      <c r="G39" s="6161">
        <v>0</v>
      </c>
      <c r="H39" s="6198"/>
      <c r="I39" s="6199">
        <f>VLOOKUP(C39,'Data Products'!$A:$J,2,0)</f>
      </c>
      <c r="J39" s="6200">
        <f t="shared" si="25"/>
      </c>
      <c r="K39" s="6201">
        <v>45843</v>
      </c>
      <c r="L39" s="6150">
        <f t="shared" si="31"/>
      </c>
      <c r="M39" s="6146">
        <v>0</v>
      </c>
      <c r="N39" s="6146">
        <v>0</v>
      </c>
      <c r="O39" s="6146"/>
      <c r="P39" s="6146"/>
      <c r="Q39" s="6142" t="s">
        <v>6088</v>
      </c>
      <c r="R39" s="6173"/>
      <c r="S39" s="6173"/>
      <c r="T39" s="6212"/>
      <c r="U39" s="6173"/>
      <c r="V39" s="6173"/>
      <c r="W39" s="6173"/>
      <c r="X39" s="6173"/>
      <c r="Y39" s="6173"/>
      <c r="Z39" s="6173"/>
      <c r="AA39" s="6173"/>
      <c r="AB39" s="6204">
        <f t="shared" si="7"/>
      </c>
      <c r="AC39" s="6162">
        <f t="shared" si="12"/>
      </c>
      <c r="AD39" s="6153">
        <f t="shared" si="17"/>
      </c>
      <c r="AE39" s="6163">
        <f t="shared" si="21"/>
      </c>
      <c r="AF39" s="6205">
        <f>VLOOKUP(C39,'Data Products'!$A:$J,10,0)</f>
      </c>
      <c r="AG39" s="6206">
        <f t="shared" si="28"/>
      </c>
      <c r="AH39" s="6156">
        <f t="shared" si="34"/>
      </c>
      <c r="AI39" s="6210"/>
      <c r="AJ39" s="6213"/>
      <c r="AK39" s="6160"/>
      <c r="AL39" s="6159"/>
      <c r="AM39" s="6160"/>
      <c r="AN39" s="6160"/>
    </row>
    <row customHeight="true" hidden="true" ht="18" r="40">
      <c r="A40" s="6195">
        <v>5</v>
      </c>
      <c r="B40" s="6142" t="s">
        <v>6091</v>
      </c>
      <c r="C40" s="6195" t="s">
        <v>6092</v>
      </c>
      <c r="D40" s="6209"/>
      <c r="E40" s="6167"/>
      <c r="F40" s="6146">
        <v>0</v>
      </c>
      <c r="G40" s="6161">
        <v>0</v>
      </c>
      <c r="H40" s="6198"/>
      <c r="I40" s="6199">
        <f>VLOOKUP(C40,'Data Products'!$A:$J,2,0)</f>
      </c>
      <c r="J40" s="6200">
        <f t="shared" si="25"/>
      </c>
      <c r="K40" s="6201">
        <v>45844</v>
      </c>
      <c r="L40" s="6150">
        <f t="shared" si="31"/>
      </c>
      <c r="M40" s="6146">
        <v>0</v>
      </c>
      <c r="N40" s="6146">
        <v>0</v>
      </c>
      <c r="O40" s="6146"/>
      <c r="P40" s="6146"/>
      <c r="Q40" s="6214" t="s">
        <v>6093</v>
      </c>
      <c r="R40" s="6173"/>
      <c r="S40" s="6173"/>
      <c r="T40" s="6203"/>
      <c r="U40" s="6173"/>
      <c r="V40" s="6173"/>
      <c r="W40" s="6173"/>
      <c r="X40" s="6173"/>
      <c r="Y40" s="6173"/>
      <c r="Z40" s="6173"/>
      <c r="AA40" s="6173"/>
      <c r="AB40" s="6204">
        <f t="shared" si="7"/>
      </c>
      <c r="AC40" s="6162">
        <f t="shared" si="12"/>
      </c>
      <c r="AD40" s="6153">
        <f t="shared" si="17"/>
      </c>
      <c r="AE40" s="6163">
        <f t="shared" si="21"/>
      </c>
      <c r="AF40" s="6205">
        <f>VLOOKUP(C40,'Data Products'!$A:$J,10,0)</f>
      </c>
      <c r="AG40" s="6206">
        <f t="shared" si="28"/>
      </c>
      <c r="AH40" s="6156">
        <f t="shared" si="34"/>
      </c>
      <c r="AI40" s="6210"/>
      <c r="AJ40" s="6213"/>
      <c r="AK40" s="6160">
        <v>200</v>
      </c>
      <c r="AL40" s="6159"/>
      <c r="AM40" s="6160"/>
      <c r="AN40" s="6160"/>
    </row>
    <row customHeight="true" hidden="true" ht="18" r="41">
      <c r="A41" s="6195">
        <v>6</v>
      </c>
      <c r="B41" s="6142" t="s">
        <v>6030</v>
      </c>
      <c r="C41" s="6195" t="s">
        <v>6094</v>
      </c>
      <c r="D41" s="6196" t="s">
        <v>6095</v>
      </c>
      <c r="E41" s="6197"/>
      <c r="F41" s="6146">
        <v>0</v>
      </c>
      <c r="G41" s="6161">
        <v>0</v>
      </c>
      <c r="H41" s="6198"/>
      <c r="I41" s="6199">
        <f>VLOOKUP(C41,'Data Products'!$A:$J,2,0)</f>
      </c>
      <c r="J41" s="6200">
        <f t="shared" si="25"/>
      </c>
      <c r="K41" s="6201">
        <v>45845</v>
      </c>
      <c r="L41" s="6150">
        <f t="shared" si="31"/>
      </c>
      <c r="M41" s="6146">
        <v>0</v>
      </c>
      <c r="N41" s="6146">
        <v>0</v>
      </c>
      <c r="O41" s="6146"/>
      <c r="P41" s="6146"/>
      <c r="Q41" s="6142" t="s">
        <v>6093</v>
      </c>
      <c r="R41" s="6173"/>
      <c r="S41" s="6173"/>
      <c r="T41" s="6203"/>
      <c r="U41" s="6173"/>
      <c r="V41" s="6173"/>
      <c r="W41" s="6173"/>
      <c r="X41" s="6173"/>
      <c r="Y41" s="6173"/>
      <c r="Z41" s="6173"/>
      <c r="AA41" s="6173"/>
      <c r="AB41" s="6204">
        <f t="shared" si="7"/>
      </c>
      <c r="AC41" s="6165">
        <f t="shared" si="12"/>
      </c>
      <c r="AD41" s="6153">
        <f t="shared" si="17"/>
      </c>
      <c r="AE41" s="6166">
        <f t="shared" si="21"/>
      </c>
      <c r="AF41" s="6205">
        <f>VLOOKUP(C41,'Data Products'!$A:$J,10,0)</f>
      </c>
      <c r="AG41" s="6206">
        <f t="shared" si="28"/>
      </c>
      <c r="AH41" s="6156">
        <f t="shared" si="34"/>
      </c>
      <c r="AI41" s="6210"/>
      <c r="AJ41" s="6213"/>
      <c r="AK41" s="6160"/>
      <c r="AL41" s="6159"/>
      <c r="AM41" s="6160"/>
      <c r="AN41" s="6160"/>
    </row>
    <row customHeight="true" hidden="true" ht="18" r="42">
      <c r="A42" s="6195">
        <v>7</v>
      </c>
      <c r="B42" s="6142" t="s">
        <v>6030</v>
      </c>
      <c r="C42" s="6171" t="s">
        <v>6096</v>
      </c>
      <c r="D42" s="6196" t="s">
        <v>6096</v>
      </c>
      <c r="E42" s="6197"/>
      <c r="F42" s="6164">
        <v>0</v>
      </c>
      <c r="G42" s="6215">
        <v>0</v>
      </c>
      <c r="H42" s="6198"/>
      <c r="I42" s="6199">
        <f>VLOOKUP(C42,'Data Products'!$A:$J,2,0)</f>
      </c>
      <c r="J42" s="6200">
        <f t="shared" si="25"/>
      </c>
      <c r="K42" s="6201">
        <v>45846</v>
      </c>
      <c r="L42" s="6150">
        <f t="shared" si="31"/>
      </c>
      <c r="M42" s="6146">
        <v>0</v>
      </c>
      <c r="N42" s="6146">
        <v>38</v>
      </c>
      <c r="O42" s="6146"/>
      <c r="P42" s="6146"/>
      <c r="Q42" s="6216" t="s">
        <v>6093</v>
      </c>
      <c r="R42" s="6173"/>
      <c r="S42" s="6173"/>
      <c r="T42" s="6203"/>
      <c r="U42" s="6173"/>
      <c r="V42" s="6173"/>
      <c r="W42" s="6173"/>
      <c r="X42" s="6173"/>
      <c r="Y42" s="6173"/>
      <c r="Z42" s="6173"/>
      <c r="AA42" s="6173"/>
      <c r="AB42" s="6204">
        <f t="shared" si="7"/>
      </c>
      <c r="AC42" s="6217">
        <f t="shared" si="12"/>
      </c>
      <c r="AD42" s="6153">
        <f t="shared" si="17"/>
      </c>
      <c r="AE42" s="6218">
        <f t="shared" si="21"/>
      </c>
      <c r="AF42" s="6205">
        <f>VLOOKUP(C42,'Data Products'!$A:$J,10,0)</f>
      </c>
      <c r="AG42" s="6206">
        <f t="shared" si="28"/>
      </c>
      <c r="AH42" s="6156">
        <f t="shared" si="34"/>
      </c>
      <c r="AI42" s="6210"/>
      <c r="AJ42" s="6213"/>
      <c r="AK42" s="6160"/>
      <c r="AL42" s="6159"/>
      <c r="AM42" s="6160"/>
      <c r="AN42" s="6160"/>
    </row>
    <row customHeight="true" hidden="true" ht="18" r="43">
      <c r="A43" s="6195">
        <v>8</v>
      </c>
      <c r="B43" s="6142" t="s">
        <v>6030</v>
      </c>
      <c r="C43" s="6195" t="s">
        <v>6097</v>
      </c>
      <c r="D43" s="6209"/>
      <c r="E43" s="6167"/>
      <c r="F43" s="6146">
        <v>0</v>
      </c>
      <c r="G43" s="6161">
        <v>0</v>
      </c>
      <c r="H43" s="6198"/>
      <c r="I43" s="6199">
        <f>VLOOKUP(C43,'Data Products'!$A:$J,2,0)</f>
      </c>
      <c r="J43" s="6200">
        <f t="shared" si="25"/>
      </c>
      <c r="K43" s="6201">
        <v>45847</v>
      </c>
      <c r="L43" s="6150">
        <f t="shared" si="31"/>
      </c>
      <c r="M43" s="6146">
        <v>0</v>
      </c>
      <c r="N43" s="6146">
        <v>0</v>
      </c>
      <c r="O43" s="6146"/>
      <c r="P43" s="6146"/>
      <c r="Q43" s="6142" t="s">
        <v>6093</v>
      </c>
      <c r="R43" s="6173"/>
      <c r="S43" s="6173"/>
      <c r="T43" s="6203"/>
      <c r="U43" s="6173"/>
      <c r="V43" s="6173"/>
      <c r="W43" s="6173"/>
      <c r="X43" s="6173"/>
      <c r="Y43" s="6173"/>
      <c r="Z43" s="6173"/>
      <c r="AA43" s="6173"/>
      <c r="AB43" s="6204">
        <f t="shared" si="7"/>
      </c>
      <c r="AC43" s="6162">
        <f t="shared" si="12"/>
      </c>
      <c r="AD43" s="6153">
        <f t="shared" si="17"/>
      </c>
      <c r="AE43" s="6163">
        <f t="shared" si="21"/>
      </c>
      <c r="AF43" s="6205">
        <f>VLOOKUP(C43,'Data Products'!$A:$J,10,0)</f>
      </c>
      <c r="AG43" s="6206">
        <f t="shared" si="28"/>
      </c>
      <c r="AH43" s="6156">
        <f t="shared" si="34"/>
      </c>
      <c r="AI43" s="6210"/>
      <c r="AJ43" s="6213"/>
      <c r="AK43" s="6160"/>
      <c r="AL43" s="6159"/>
      <c r="AM43" s="6160"/>
      <c r="AN43" s="6160"/>
    </row>
    <row customHeight="true" hidden="true" ht="18" r="44">
      <c r="A44" s="6195">
        <v>9</v>
      </c>
      <c r="B44" s="6142" t="s">
        <v>6030</v>
      </c>
      <c r="C44" s="6195" t="s">
        <v>6098</v>
      </c>
      <c r="D44" s="6209"/>
      <c r="E44" s="6167"/>
      <c r="F44" s="6146">
        <v>0</v>
      </c>
      <c r="G44" s="6161">
        <v>0</v>
      </c>
      <c r="H44" s="6198"/>
      <c r="I44" s="6199">
        <f>VLOOKUP(C44,'Data Products'!$A:$J,2,0)</f>
      </c>
      <c r="J44" s="6200">
        <f t="shared" si="25"/>
      </c>
      <c r="K44" s="6201">
        <v>45848</v>
      </c>
      <c r="L44" s="6150">
        <f t="shared" si="31"/>
      </c>
      <c r="M44" s="6146">
        <v>0</v>
      </c>
      <c r="N44" s="6146">
        <v>0</v>
      </c>
      <c r="O44" s="6146"/>
      <c r="P44" s="6146"/>
      <c r="Q44" s="6142" t="s">
        <v>6093</v>
      </c>
      <c r="R44" s="6173"/>
      <c r="S44" s="6173"/>
      <c r="T44" s="6203"/>
      <c r="U44" s="6173"/>
      <c r="V44" s="6173"/>
      <c r="W44" s="6173"/>
      <c r="X44" s="6173"/>
      <c r="Y44" s="6173"/>
      <c r="Z44" s="6173"/>
      <c r="AA44" s="6173"/>
      <c r="AB44" s="6204">
        <f t="shared" si="7"/>
      </c>
      <c r="AC44" s="6165">
        <f t="shared" si="12"/>
      </c>
      <c r="AD44" s="6153">
        <f t="shared" si="17"/>
      </c>
      <c r="AE44" s="6166">
        <f t="shared" si="21"/>
      </c>
      <c r="AF44" s="6205">
        <f>VLOOKUP(C44,'Data Products'!$A:$J,10,0)</f>
      </c>
      <c r="AG44" s="6206">
        <f t="shared" si="28"/>
      </c>
      <c r="AH44" s="6156">
        <f t="shared" si="34"/>
      </c>
      <c r="AI44" s="6210"/>
      <c r="AJ44" s="6213"/>
      <c r="AK44" s="6160"/>
      <c r="AL44" s="6159"/>
      <c r="AM44" s="6160"/>
      <c r="AN44" s="6160"/>
    </row>
    <row customHeight="true" hidden="true" ht="18" r="45">
      <c r="A45" s="6195">
        <v>10</v>
      </c>
      <c r="B45" s="6142" t="s">
        <v>6030</v>
      </c>
      <c r="C45" s="6195" t="s">
        <v>6099</v>
      </c>
      <c r="D45" s="6209"/>
      <c r="E45" s="6167"/>
      <c r="F45" s="6146">
        <v>0</v>
      </c>
      <c r="G45" s="6161">
        <v>0</v>
      </c>
      <c r="H45" s="6198"/>
      <c r="I45" s="6199">
        <f>VLOOKUP(C45,'Data Products'!$A:$J,2,0)</f>
      </c>
      <c r="J45" s="6200">
        <f t="shared" si="25"/>
      </c>
      <c r="K45" s="6201">
        <v>45849</v>
      </c>
      <c r="L45" s="6150">
        <f t="shared" si="31"/>
      </c>
      <c r="M45" s="6146">
        <v>0</v>
      </c>
      <c r="N45" s="6146">
        <v>0</v>
      </c>
      <c r="O45" s="6146"/>
      <c r="P45" s="6146"/>
      <c r="Q45" s="6142" t="s">
        <v>6093</v>
      </c>
      <c r="R45" s="6173"/>
      <c r="S45" s="6173"/>
      <c r="T45" s="6203"/>
      <c r="U45" s="6173"/>
      <c r="V45" s="6173"/>
      <c r="W45" s="6173"/>
      <c r="X45" s="6173"/>
      <c r="Y45" s="6173"/>
      <c r="Z45" s="6173"/>
      <c r="AA45" s="6173"/>
      <c r="AB45" s="6204">
        <f t="shared" si="7"/>
      </c>
      <c r="AC45" s="6162">
        <f t="shared" si="12"/>
      </c>
      <c r="AD45" s="6153">
        <f t="shared" si="17"/>
      </c>
      <c r="AE45" s="6163">
        <f t="shared" si="21"/>
      </c>
      <c r="AF45" s="6205">
        <f>VLOOKUP(C45,'Data Products'!$A:$J,10,0)</f>
      </c>
      <c r="AG45" s="6206">
        <f t="shared" si="28"/>
      </c>
      <c r="AH45" s="6156">
        <f t="shared" si="34"/>
      </c>
      <c r="AI45" s="6210"/>
      <c r="AJ45" s="6213"/>
      <c r="AK45" s="6160">
        <v>150</v>
      </c>
      <c r="AL45" s="6159"/>
      <c r="AM45" s="6160"/>
      <c r="AN45" s="6160"/>
    </row>
    <row customHeight="true" hidden="true" ht="18" r="46">
      <c r="A46" s="6195">
        <v>11</v>
      </c>
      <c r="B46" s="6142" t="s">
        <v>6043</v>
      </c>
      <c r="C46" s="6195" t="s">
        <v>6100</v>
      </c>
      <c r="D46" s="6209"/>
      <c r="E46" s="6167"/>
      <c r="F46" s="6146">
        <v>0</v>
      </c>
      <c r="G46" s="6161">
        <v>0</v>
      </c>
      <c r="H46" s="6198"/>
      <c r="I46" s="6199">
        <f>VLOOKUP(C46,'Data Products'!$A:$J,2,0)</f>
      </c>
      <c r="J46" s="6200">
        <f t="shared" si="25"/>
      </c>
      <c r="K46" s="6201">
        <v>45850</v>
      </c>
      <c r="L46" s="6150">
        <f t="shared" si="31"/>
      </c>
      <c r="M46" s="6146">
        <v>0</v>
      </c>
      <c r="N46" s="6146">
        <v>0</v>
      </c>
      <c r="O46" s="6146"/>
      <c r="P46" s="6146"/>
      <c r="Q46" s="6142" t="s">
        <v>6093</v>
      </c>
      <c r="R46" s="6173"/>
      <c r="S46" s="6173"/>
      <c r="T46" s="6203"/>
      <c r="U46" s="6173"/>
      <c r="V46" s="6173"/>
      <c r="W46" s="6173"/>
      <c r="X46" s="6173"/>
      <c r="Y46" s="6173"/>
      <c r="Z46" s="6173"/>
      <c r="AA46" s="6173"/>
      <c r="AB46" s="6204">
        <f t="shared" si="7"/>
      </c>
      <c r="AC46" s="6217">
        <f t="shared" si="12"/>
      </c>
      <c r="AD46" s="6153">
        <f t="shared" si="17"/>
      </c>
      <c r="AE46" s="6218">
        <f t="shared" si="21"/>
      </c>
      <c r="AF46" s="6205">
        <f>VLOOKUP(C46,'Data Products'!$A:$J,10,0)</f>
      </c>
      <c r="AG46" s="6206">
        <f t="shared" si="28"/>
      </c>
      <c r="AH46" s="6156">
        <f t="shared" si="34"/>
      </c>
      <c r="AI46" s="6210"/>
      <c r="AJ46" s="6213"/>
      <c r="AK46" s="6160"/>
      <c r="AL46" s="6159"/>
      <c r="AM46" s="6160"/>
      <c r="AN46" s="6160"/>
    </row>
    <row customHeight="true" hidden="true" ht="18" r="47">
      <c r="A47" s="6195">
        <v>12</v>
      </c>
      <c r="B47" s="6142" t="s">
        <v>6030</v>
      </c>
      <c r="C47" s="6195" t="s">
        <v>6101</v>
      </c>
      <c r="D47" s="6196" t="s">
        <v>6102</v>
      </c>
      <c r="E47" s="6197"/>
      <c r="F47" s="6146">
        <v>0</v>
      </c>
      <c r="G47" s="6161">
        <v>0</v>
      </c>
      <c r="H47" s="6198"/>
      <c r="I47" s="6199">
        <f>VLOOKUP(C47,'Data Products'!$A:$J,2,0)</f>
      </c>
      <c r="J47" s="6200">
        <f t="shared" si="25"/>
      </c>
      <c r="K47" s="6201">
        <v>45851</v>
      </c>
      <c r="L47" s="6150">
        <f t="shared" si="31"/>
      </c>
      <c r="M47" s="6146">
        <v>0</v>
      </c>
      <c r="N47" s="6146">
        <v>88</v>
      </c>
      <c r="O47" s="6146"/>
      <c r="P47" s="6146"/>
      <c r="Q47" s="6142" t="s">
        <v>6093</v>
      </c>
      <c r="R47" s="6173"/>
      <c r="S47" s="6173"/>
      <c r="T47" s="6203"/>
      <c r="U47" s="6173"/>
      <c r="V47" s="6173"/>
      <c r="W47" s="6173"/>
      <c r="X47" s="6173"/>
      <c r="Y47" s="6173"/>
      <c r="Z47" s="6173"/>
      <c r="AA47" s="6173"/>
      <c r="AB47" s="6204">
        <f t="shared" si="7"/>
      </c>
      <c r="AC47" s="6217">
        <f t="shared" si="12"/>
      </c>
      <c r="AD47" s="6153">
        <f t="shared" si="17"/>
      </c>
      <c r="AE47" s="6218">
        <f t="shared" si="21"/>
      </c>
      <c r="AF47" s="6205">
        <f>VLOOKUP(C47,'Data Products'!$A:$J,10,0)</f>
      </c>
      <c r="AG47" s="6206">
        <f t="shared" si="28"/>
      </c>
      <c r="AH47" s="6156">
        <f t="shared" si="34"/>
      </c>
      <c r="AI47" s="6210"/>
      <c r="AJ47" s="6213"/>
      <c r="AK47" s="6160"/>
      <c r="AL47" s="6159"/>
      <c r="AM47" s="6160"/>
      <c r="AN47" s="6160"/>
    </row>
    <row customHeight="true" hidden="true" ht="18" r="48">
      <c r="A48" s="6195">
        <v>13</v>
      </c>
      <c r="B48" s="6142" t="s">
        <v>6030</v>
      </c>
      <c r="C48" s="6195" t="s">
        <v>6103</v>
      </c>
      <c r="D48" s="6209"/>
      <c r="E48" s="6167"/>
      <c r="F48" s="6146">
        <v>0</v>
      </c>
      <c r="G48" s="6161">
        <v>0</v>
      </c>
      <c r="H48" s="6198"/>
      <c r="I48" s="6199">
        <f>VLOOKUP(C48,'Data Products'!$A:$J,2,0)</f>
      </c>
      <c r="J48" s="6200">
        <f t="shared" si="25"/>
      </c>
      <c r="K48" s="6201">
        <v>45852</v>
      </c>
      <c r="L48" s="6150">
        <f t="shared" si="31"/>
      </c>
      <c r="M48" s="6146">
        <v>0</v>
      </c>
      <c r="N48" s="6146">
        <v>0</v>
      </c>
      <c r="O48" s="6146"/>
      <c r="P48" s="6146"/>
      <c r="Q48" s="6142" t="s">
        <v>6093</v>
      </c>
      <c r="R48" s="6173"/>
      <c r="S48" s="6173"/>
      <c r="T48" s="6203"/>
      <c r="U48" s="6173"/>
      <c r="V48" s="6173"/>
      <c r="W48" s="6173"/>
      <c r="X48" s="6173"/>
      <c r="Y48" s="6173"/>
      <c r="Z48" s="6173"/>
      <c r="AA48" s="6173"/>
      <c r="AB48" s="6204">
        <f t="shared" si="7"/>
      </c>
      <c r="AC48" s="6162">
        <f t="shared" si="12"/>
      </c>
      <c r="AD48" s="6153">
        <f t="shared" si="17"/>
      </c>
      <c r="AE48" s="6163">
        <f t="shared" si="21"/>
      </c>
      <c r="AF48" s="6205">
        <f>VLOOKUP(C48,'Data Products'!$A:$J,10,0)</f>
      </c>
      <c r="AG48" s="6206">
        <f t="shared" si="28"/>
      </c>
      <c r="AH48" s="6156">
        <f t="shared" si="34"/>
      </c>
      <c r="AI48" s="6210"/>
      <c r="AJ48" s="6213"/>
      <c r="AK48" s="6160"/>
      <c r="AL48" s="6159"/>
      <c r="AM48" s="6160"/>
      <c r="AN48" s="6160"/>
    </row>
    <row customHeight="true" hidden="true" ht="18" r="49">
      <c r="A49" s="6195">
        <v>14</v>
      </c>
      <c r="B49" s="6142" t="s">
        <v>6043</v>
      </c>
      <c r="C49" s="6195" t="s">
        <v>6104</v>
      </c>
      <c r="D49" s="6196" t="s">
        <v>6105</v>
      </c>
      <c r="E49" s="6197"/>
      <c r="F49" s="6146">
        <v>0</v>
      </c>
      <c r="G49" s="6161">
        <v>0</v>
      </c>
      <c r="H49" s="6198"/>
      <c r="I49" s="6199">
        <f>VLOOKUP(C49,'Data Products'!$A:$J,2,0)</f>
      </c>
      <c r="J49" s="6200">
        <f t="shared" si="25"/>
      </c>
      <c r="K49" s="6201">
        <v>45853</v>
      </c>
      <c r="L49" s="6150">
        <f t="shared" si="31"/>
      </c>
      <c r="M49" s="6146">
        <v>0</v>
      </c>
      <c r="N49" s="6146">
        <v>18</v>
      </c>
      <c r="O49" s="6146"/>
      <c r="P49" s="6146"/>
      <c r="Q49" s="6142" t="s">
        <v>6093</v>
      </c>
      <c r="R49" s="6173"/>
      <c r="S49" s="6173"/>
      <c r="T49" s="6203"/>
      <c r="U49" s="6173"/>
      <c r="V49" s="6173"/>
      <c r="W49" s="6173"/>
      <c r="X49" s="6173"/>
      <c r="Y49" s="6173"/>
      <c r="Z49" s="6173"/>
      <c r="AA49" s="6173"/>
      <c r="AB49" s="6204">
        <f t="shared" si="7"/>
      </c>
      <c r="AC49" s="6217">
        <f t="shared" si="12"/>
      </c>
      <c r="AD49" s="6153">
        <f t="shared" si="17"/>
      </c>
      <c r="AE49" s="6218">
        <f t="shared" si="21"/>
      </c>
      <c r="AF49" s="6205">
        <f>VLOOKUP(C49,'Data Products'!$A:$J,10,0)</f>
      </c>
      <c r="AG49" s="6206">
        <f t="shared" si="28"/>
      </c>
      <c r="AH49" s="6156">
        <f t="shared" si="34"/>
      </c>
      <c r="AI49" s="6210"/>
      <c r="AJ49" s="6213"/>
      <c r="AK49" s="6160"/>
      <c r="AL49" s="6159"/>
      <c r="AM49" s="6160"/>
      <c r="AN49" s="6160"/>
    </row>
    <row customHeight="true" hidden="true" ht="18" r="50">
      <c r="A50" s="6195">
        <v>15</v>
      </c>
      <c r="B50" s="6142" t="s">
        <v>6043</v>
      </c>
      <c r="C50" s="6195" t="s">
        <v>6106</v>
      </c>
      <c r="D50" s="6209"/>
      <c r="E50" s="6167"/>
      <c r="F50" s="6146">
        <v>0</v>
      </c>
      <c r="G50" s="6161">
        <v>0</v>
      </c>
      <c r="H50" s="6198"/>
      <c r="I50" s="6199">
        <f>VLOOKUP(C50,'Data Products'!$A:$J,2,0)</f>
      </c>
      <c r="J50" s="6200">
        <f t="shared" si="25"/>
      </c>
      <c r="K50" s="6201">
        <v>45854</v>
      </c>
      <c r="L50" s="6150">
        <f t="shared" si="31"/>
      </c>
      <c r="M50" s="6146">
        <v>0</v>
      </c>
      <c r="N50" s="6146">
        <v>0</v>
      </c>
      <c r="O50" s="6146"/>
      <c r="P50" s="6146"/>
      <c r="Q50" s="6142" t="s">
        <v>6093</v>
      </c>
      <c r="R50" s="6173"/>
      <c r="S50" s="6173"/>
      <c r="T50" s="6203"/>
      <c r="U50" s="6173"/>
      <c r="V50" s="6173"/>
      <c r="W50" s="6173"/>
      <c r="X50" s="6173"/>
      <c r="Y50" s="6173"/>
      <c r="Z50" s="6173"/>
      <c r="AA50" s="6173"/>
      <c r="AB50" s="6204">
        <f t="shared" si="7"/>
      </c>
      <c r="AC50" s="6217">
        <f t="shared" si="12"/>
      </c>
      <c r="AD50" s="6153">
        <f t="shared" si="17"/>
      </c>
      <c r="AE50" s="6218">
        <f t="shared" si="21"/>
      </c>
      <c r="AF50" s="6205">
        <f>VLOOKUP(C50,'Data Products'!$A:$J,10,0)</f>
      </c>
      <c r="AG50" s="6206">
        <f t="shared" si="28"/>
      </c>
      <c r="AH50" s="6156">
        <f t="shared" si="34"/>
      </c>
      <c r="AI50" s="6210"/>
      <c r="AJ50" s="6213"/>
      <c r="AK50" s="6160">
        <v>340</v>
      </c>
      <c r="AL50" s="6159"/>
      <c r="AM50" s="6160"/>
      <c r="AN50" s="6160"/>
    </row>
    <row customHeight="true" hidden="true" ht="18" r="51">
      <c r="A51" s="6195">
        <v>16</v>
      </c>
      <c r="B51" s="6142" t="s">
        <v>6043</v>
      </c>
      <c r="C51" s="6195" t="s">
        <v>6107</v>
      </c>
      <c r="D51" s="6209"/>
      <c r="E51" s="6167"/>
      <c r="F51" s="6146">
        <v>0</v>
      </c>
      <c r="G51" s="6161">
        <v>0</v>
      </c>
      <c r="H51" s="6198"/>
      <c r="I51" s="6199">
        <f>VLOOKUP(C51,'Data Products'!$A:$J,2,0)</f>
      </c>
      <c r="J51" s="6200">
        <f t="shared" si="25"/>
      </c>
      <c r="K51" s="6201">
        <v>45855</v>
      </c>
      <c r="L51" s="6150">
        <f t="shared" si="31"/>
      </c>
      <c r="M51" s="6146">
        <v>0</v>
      </c>
      <c r="N51" s="6146">
        <v>0</v>
      </c>
      <c r="O51" s="6146"/>
      <c r="P51" s="6146"/>
      <c r="Q51" s="6142" t="s">
        <v>6108</v>
      </c>
      <c r="R51" s="6173"/>
      <c r="S51" s="6173"/>
      <c r="T51" s="6203"/>
      <c r="U51" s="6173"/>
      <c r="V51" s="6173"/>
      <c r="W51" s="6173"/>
      <c r="X51" s="6173"/>
      <c r="Y51" s="6173"/>
      <c r="Z51" s="6173"/>
      <c r="AA51" s="6173"/>
      <c r="AB51" s="6204">
        <f t="shared" si="7"/>
      </c>
      <c r="AC51" s="6162">
        <f t="shared" si="12"/>
      </c>
      <c r="AD51" s="6153">
        <f t="shared" si="17"/>
      </c>
      <c r="AE51" s="6163">
        <f t="shared" si="21"/>
      </c>
      <c r="AF51" s="6205">
        <f>VLOOKUP(C51,'Data Products'!$A:$J,10,0)</f>
      </c>
      <c r="AG51" s="6206">
        <f t="shared" si="28"/>
      </c>
      <c r="AH51" s="6156">
        <f t="shared" si="34"/>
      </c>
      <c r="AI51" s="6210"/>
      <c r="AJ51" s="6213"/>
      <c r="AK51" s="6160"/>
      <c r="AL51" s="6159"/>
      <c r="AM51" s="6160"/>
      <c r="AN51" s="6160"/>
    </row>
    <row customHeight="true" hidden="true" ht="18" r="52">
      <c r="A52" s="6195">
        <v>17</v>
      </c>
      <c r="B52" s="6142" t="s">
        <v>6043</v>
      </c>
      <c r="C52" s="6195" t="s">
        <v>6109</v>
      </c>
      <c r="D52" s="6209"/>
      <c r="E52" s="6167"/>
      <c r="F52" s="6146">
        <v>0</v>
      </c>
      <c r="G52" s="6161">
        <v>0</v>
      </c>
      <c r="H52" s="6198"/>
      <c r="I52" s="6199">
        <f>VLOOKUP(C52,'Data Products'!$A:$J,2,0)</f>
      </c>
      <c r="J52" s="6200">
        <f t="shared" si="25"/>
      </c>
      <c r="K52" s="6201">
        <v>45856</v>
      </c>
      <c r="L52" s="6150">
        <f t="shared" si="31"/>
      </c>
      <c r="M52" s="6146">
        <v>0</v>
      </c>
      <c r="N52" s="6146">
        <v>1</v>
      </c>
      <c r="O52" s="6146"/>
      <c r="P52" s="6146"/>
      <c r="Q52" s="6142" t="s">
        <v>6108</v>
      </c>
      <c r="R52" s="6173"/>
      <c r="S52" s="6173"/>
      <c r="T52" s="6203"/>
      <c r="U52" s="6173"/>
      <c r="V52" s="6173"/>
      <c r="W52" s="6173"/>
      <c r="X52" s="6173"/>
      <c r="Y52" s="6173"/>
      <c r="Z52" s="6173"/>
      <c r="AA52" s="6173"/>
      <c r="AB52" s="6204">
        <f t="shared" si="7"/>
      </c>
      <c r="AC52" s="6165">
        <f t="shared" si="12"/>
      </c>
      <c r="AD52" s="6153">
        <f t="shared" si="17"/>
      </c>
      <c r="AE52" s="6166">
        <f t="shared" si="21"/>
      </c>
      <c r="AF52" s="6205">
        <f>VLOOKUP(C52,'Data Products'!$A:$J,10,0)</f>
      </c>
      <c r="AG52" s="6206">
        <f t="shared" si="28"/>
      </c>
      <c r="AH52" s="6156">
        <f t="shared" si="34"/>
      </c>
      <c r="AI52" s="6210"/>
      <c r="AJ52" s="6213"/>
      <c r="AK52" s="6160">
        <v>3620</v>
      </c>
      <c r="AL52" s="6159"/>
      <c r="AM52" s="6160"/>
      <c r="AN52" s="6160"/>
    </row>
    <row customHeight="true" hidden="true" ht="18" r="53">
      <c r="A53" s="6195">
        <v>18</v>
      </c>
      <c r="B53" s="6142" t="s">
        <v>6043</v>
      </c>
      <c r="C53" s="6195" t="s">
        <v>6110</v>
      </c>
      <c r="D53" s="6209"/>
      <c r="E53" s="6167"/>
      <c r="F53" s="6146">
        <v>0</v>
      </c>
      <c r="G53" s="6161">
        <v>0</v>
      </c>
      <c r="H53" s="6198"/>
      <c r="I53" s="6199">
        <f>VLOOKUP(C53,'Data Products'!$A:$J,2,0)</f>
      </c>
      <c r="J53" s="6200">
        <f t="shared" si="25"/>
      </c>
      <c r="K53" s="6201">
        <v>45857</v>
      </c>
      <c r="L53" s="6150">
        <f t="shared" si="31"/>
      </c>
      <c r="M53" s="6146">
        <v>0</v>
      </c>
      <c r="N53" s="6146">
        <v>0</v>
      </c>
      <c r="O53" s="6146"/>
      <c r="P53" s="6146"/>
      <c r="Q53" s="6142" t="s">
        <v>6108</v>
      </c>
      <c r="R53" s="6173"/>
      <c r="S53" s="6173"/>
      <c r="T53" s="6203"/>
      <c r="U53" s="6173"/>
      <c r="V53" s="6173"/>
      <c r="W53" s="6173"/>
      <c r="X53" s="6173"/>
      <c r="Y53" s="6173"/>
      <c r="Z53" s="6173"/>
      <c r="AA53" s="6173"/>
      <c r="AB53" s="6204">
        <f t="shared" si="7"/>
      </c>
      <c r="AC53" s="6162">
        <f t="shared" si="12"/>
      </c>
      <c r="AD53" s="6153">
        <f t="shared" si="17"/>
      </c>
      <c r="AE53" s="6163">
        <f t="shared" si="21"/>
      </c>
      <c r="AF53" s="6205">
        <f>VLOOKUP(C53,'Data Products'!$A:$J,10,0)</f>
      </c>
      <c r="AG53" s="6206">
        <f t="shared" si="28"/>
      </c>
      <c r="AH53" s="6156">
        <f t="shared" si="34"/>
      </c>
      <c r="AI53" s="6210"/>
      <c r="AJ53" s="6213"/>
      <c r="AK53" s="6160"/>
      <c r="AL53" s="6159"/>
      <c r="AM53" s="6160"/>
      <c r="AN53" s="6160"/>
    </row>
    <row r="54">
      <c r="A54" s="6195">
        <v>19</v>
      </c>
      <c r="B54" s="6142" t="s">
        <v>6024</v>
      </c>
      <c r="C54" s="6195" t="s">
        <v>6111</v>
      </c>
      <c r="D54" s="6219" t="s">
        <v>6112</v>
      </c>
      <c r="E54" s="6219" t="s">
        <v>6112</v>
      </c>
      <c r="F54" s="6146">
        <v>3</v>
      </c>
      <c r="G54" s="6161">
        <v>3</v>
      </c>
      <c r="H54" s="6198"/>
      <c r="I54" s="6199">
        <f>VLOOKUP(C54,'Data Products'!$A:$J,2,0)</f>
      </c>
      <c r="J54" s="6200">
        <f t="shared" si="25"/>
      </c>
      <c r="K54" s="6201">
        <v>45858</v>
      </c>
      <c r="L54" s="6150">
        <f t="shared" si="31"/>
      </c>
      <c r="M54" s="6146">
        <v>0</v>
      </c>
      <c r="N54" s="6146">
        <v>127</v>
      </c>
      <c r="O54" s="6146"/>
      <c r="P54" s="6146"/>
      <c r="Q54" s="6142" t="s">
        <v>6113</v>
      </c>
      <c r="R54" s="6173"/>
      <c r="S54" s="6173"/>
      <c r="T54" s="6203"/>
      <c r="U54" s="6173"/>
      <c r="V54" s="6173"/>
      <c r="W54" s="6173"/>
      <c r="X54" s="6173"/>
      <c r="Y54" s="6173"/>
      <c r="Z54" s="6173"/>
      <c r="AA54" s="6173"/>
      <c r="AB54" s="6204">
        <f t="shared" si="7"/>
      </c>
      <c r="AC54" s="6165">
        <f t="shared" si="12"/>
      </c>
      <c r="AD54" s="6153">
        <f t="shared" si="17"/>
      </c>
      <c r="AE54" s="6166">
        <f t="shared" si="21"/>
      </c>
      <c r="AF54" s="6205">
        <f>VLOOKUP(C54,'Data Products'!$A:$J,10,0)</f>
      </c>
      <c r="AG54" s="6206">
        <f t="shared" si="28"/>
      </c>
      <c r="AH54" s="6156">
        <f t="shared" si="34"/>
      </c>
      <c r="AI54" s="6207" t="s">
        <v>6114</v>
      </c>
      <c r="AJ54" s="6213"/>
      <c r="AK54" s="6160"/>
      <c r="AL54" s="6159"/>
      <c r="AM54" s="6160"/>
      <c r="AN54" s="6160"/>
    </row>
    <row customHeight="true" hidden="true" ht="18" r="55">
      <c r="A55" s="6195">
        <v>20</v>
      </c>
      <c r="B55" s="6142" t="s">
        <v>6043</v>
      </c>
      <c r="C55" s="6195" t="s">
        <v>6115</v>
      </c>
      <c r="D55" s="6219" t="s">
        <v>6116</v>
      </c>
      <c r="E55" s="6219" t="s">
        <v>6116</v>
      </c>
      <c r="F55" s="6146">
        <v>0</v>
      </c>
      <c r="G55" s="6161">
        <v>0</v>
      </c>
      <c r="H55" s="6198"/>
      <c r="I55" s="6199">
        <f>VLOOKUP(C55,'Data Products'!$A:$J,2,0)</f>
      </c>
      <c r="J55" s="6200">
        <f t="shared" si="25"/>
      </c>
      <c r="K55" s="6201">
        <v>45859</v>
      </c>
      <c r="L55" s="6150">
        <f t="shared" si="31"/>
      </c>
      <c r="M55" s="6146">
        <v>0</v>
      </c>
      <c r="N55" s="6146">
        <v>279</v>
      </c>
      <c r="O55" s="6146"/>
      <c r="P55" s="6146"/>
      <c r="Q55" s="6142" t="s">
        <v>6113</v>
      </c>
      <c r="R55" s="6173"/>
      <c r="S55" s="6173"/>
      <c r="T55" s="6203"/>
      <c r="U55" s="6173"/>
      <c r="V55" s="6173"/>
      <c r="W55" s="6173"/>
      <c r="X55" s="6173"/>
      <c r="Y55" s="6173"/>
      <c r="Z55" s="6173"/>
      <c r="AA55" s="6173"/>
      <c r="AB55" s="6204">
        <f t="shared" si="7"/>
      </c>
      <c r="AC55" s="6165">
        <f t="shared" si="12"/>
      </c>
      <c r="AD55" s="6153">
        <f t="shared" si="17"/>
      </c>
      <c r="AE55" s="6166">
        <f t="shared" si="21"/>
      </c>
      <c r="AF55" s="6205">
        <f>VLOOKUP(C55,'Data Products'!$A:$J,10,0)</f>
      </c>
      <c r="AG55" s="6206">
        <f t="shared" si="28"/>
      </c>
      <c r="AH55" s="6156">
        <f t="shared" si="34"/>
      </c>
      <c r="AI55" s="6207" t="s">
        <v>6117</v>
      </c>
      <c r="AJ55" s="6213"/>
      <c r="AK55" s="6160"/>
      <c r="AL55" s="6159"/>
      <c r="AM55" s="6160"/>
      <c r="AN55" s="6160"/>
    </row>
    <row customHeight="true" hidden="true" ht="18" r="56">
      <c r="A56" s="6195">
        <v>21</v>
      </c>
      <c r="B56" s="6142" t="s">
        <v>6043</v>
      </c>
      <c r="C56" s="6195" t="s">
        <v>6118</v>
      </c>
      <c r="D56" s="6219" t="s">
        <v>6119</v>
      </c>
      <c r="E56" s="6219" t="s">
        <v>6119</v>
      </c>
      <c r="F56" s="6146">
        <v>0</v>
      </c>
      <c r="G56" s="6161">
        <v>0</v>
      </c>
      <c r="H56" s="6198"/>
      <c r="I56" s="6199">
        <f>VLOOKUP(C56,'Data Products'!$A:$J,2,0)</f>
      </c>
      <c r="J56" s="6200">
        <f t="shared" si="25"/>
      </c>
      <c r="K56" s="6201">
        <v>45860</v>
      </c>
      <c r="L56" s="6150">
        <f t="shared" si="31"/>
      </c>
      <c r="M56" s="6146">
        <v>0</v>
      </c>
      <c r="N56" s="6146">
        <v>1</v>
      </c>
      <c r="O56" s="6146"/>
      <c r="P56" s="6146"/>
      <c r="Q56" s="6142" t="s">
        <v>6120</v>
      </c>
      <c r="R56" s="6173"/>
      <c r="S56" s="6173"/>
      <c r="T56" s="6203"/>
      <c r="U56" s="6173"/>
      <c r="V56" s="6173"/>
      <c r="W56" s="6173"/>
      <c r="X56" s="6173"/>
      <c r="Y56" s="6173"/>
      <c r="Z56" s="6173"/>
      <c r="AA56" s="6173"/>
      <c r="AB56" s="6204">
        <f t="shared" si="7"/>
      </c>
      <c r="AC56" s="6165">
        <f t="shared" si="12"/>
      </c>
      <c r="AD56" s="6153">
        <f t="shared" si="17"/>
      </c>
      <c r="AE56" s="6166">
        <f t="shared" si="21"/>
      </c>
      <c r="AF56" s="6205">
        <f>VLOOKUP(C56,'Data Products'!$A:$J,10,0)</f>
      </c>
      <c r="AG56" s="6206">
        <f t="shared" si="28"/>
      </c>
      <c r="AH56" s="6156">
        <f t="shared" si="34"/>
      </c>
      <c r="AI56" s="6210"/>
      <c r="AJ56" s="6213"/>
      <c r="AK56" s="6160"/>
      <c r="AL56" s="6159"/>
      <c r="AM56" s="6160"/>
      <c r="AN56" s="6160"/>
    </row>
    <row r="57">
      <c r="A57" s="6195">
        <v>22</v>
      </c>
      <c r="B57" s="6142" t="s">
        <v>6030</v>
      </c>
      <c r="C57" s="6195" t="s">
        <v>6119</v>
      </c>
      <c r="D57" s="6219" t="s">
        <v>6119</v>
      </c>
      <c r="E57" s="6219" t="s">
        <v>6119</v>
      </c>
      <c r="F57" s="6164">
        <v>0</v>
      </c>
      <c r="G57" s="6215">
        <v>0</v>
      </c>
      <c r="H57" s="6198"/>
      <c r="I57" s="6199">
        <f>VLOOKUP(C57,'Data Products'!$A:$J,2,0)</f>
      </c>
      <c r="J57" s="6200">
        <f t="shared" si="25"/>
      </c>
      <c r="K57" s="6201">
        <v>45861</v>
      </c>
      <c r="L57" s="6150">
        <f t="shared" si="31"/>
      </c>
      <c r="M57" s="6146">
        <v>0</v>
      </c>
      <c r="N57" s="6164">
        <v>3956</v>
      </c>
      <c r="O57" s="6146"/>
      <c r="P57" s="6146"/>
      <c r="Q57" s="6142" t="s">
        <v>6121</v>
      </c>
      <c r="R57" s="6173"/>
      <c r="S57" s="6173"/>
      <c r="T57" s="6203"/>
      <c r="U57" s="6173"/>
      <c r="V57" s="6173"/>
      <c r="W57" s="6173"/>
      <c r="X57" s="6173"/>
      <c r="Y57" s="6173"/>
      <c r="Z57" s="6173"/>
      <c r="AA57" s="6173"/>
      <c r="AB57" s="6204">
        <f t="shared" si="7"/>
      </c>
      <c r="AC57" s="6165">
        <f t="shared" si="12"/>
      </c>
      <c r="AD57" s="6153">
        <f t="shared" si="17"/>
      </c>
      <c r="AE57" s="6166">
        <f t="shared" si="21"/>
      </c>
      <c r="AF57" s="6205">
        <f>VLOOKUP(C57,'Data Products'!$A:$J,10,0)</f>
      </c>
      <c r="AG57" s="6206">
        <f t="shared" si="28"/>
      </c>
      <c r="AH57" s="6156"/>
      <c r="AI57" s="6207" t="s">
        <v>6122</v>
      </c>
      <c r="AJ57" s="6213"/>
      <c r="AK57" s="6160"/>
      <c r="AL57" s="6159"/>
      <c r="AM57" s="6160"/>
      <c r="AN57" s="6160"/>
    </row>
    <row customHeight="true" hidden="true" ht="18" r="58">
      <c r="A58" s="6195">
        <v>23</v>
      </c>
      <c r="B58" s="6142" t="s">
        <v>6043</v>
      </c>
      <c r="C58" s="6195" t="s">
        <v>6123</v>
      </c>
      <c r="D58" s="6220"/>
      <c r="E58" s="6220"/>
      <c r="F58" s="6146">
        <v>0</v>
      </c>
      <c r="G58" s="6161">
        <v>0</v>
      </c>
      <c r="H58" s="6198"/>
      <c r="I58" s="6199">
        <f>VLOOKUP(C58,'Data Products'!$A:$J,2,0)</f>
      </c>
      <c r="J58" s="6200">
        <f t="shared" si="25"/>
      </c>
      <c r="K58" s="6201">
        <v>45862</v>
      </c>
      <c r="L58" s="6150">
        <f t="shared" si="31"/>
      </c>
      <c r="M58" s="6146">
        <v>0</v>
      </c>
      <c r="N58" s="6146">
        <v>0</v>
      </c>
      <c r="O58" s="6146"/>
      <c r="P58" s="6146"/>
      <c r="Q58" s="6142" t="s">
        <v>6124</v>
      </c>
      <c r="R58" s="6173"/>
      <c r="S58" s="6173"/>
      <c r="T58" s="6203"/>
      <c r="U58" s="6173"/>
      <c r="V58" s="6173"/>
      <c r="W58" s="6173"/>
      <c r="X58" s="6173"/>
      <c r="Y58" s="6173"/>
      <c r="Z58" s="6173"/>
      <c r="AA58" s="6173"/>
      <c r="AB58" s="6204">
        <f t="shared" si="7"/>
      </c>
      <c r="AC58" s="6165">
        <f t="shared" si="12"/>
      </c>
      <c r="AD58" s="6153">
        <f t="shared" si="17"/>
      </c>
      <c r="AE58" s="6166">
        <f t="shared" si="21"/>
      </c>
      <c r="AF58" s="6205">
        <f>VLOOKUP(C58,'Data Products'!$A:$J,10,0)</f>
      </c>
      <c r="AG58" s="6206">
        <f t="shared" si="28"/>
      </c>
      <c r="AH58" s="6156">
        <f t="shared" ref="AH58:AH73" si="35">IF(J58&lt;=90,F58,0)</f>
      </c>
      <c r="AI58" s="6210"/>
      <c r="AJ58" s="6213"/>
      <c r="AK58" s="6160"/>
      <c r="AL58" s="6159"/>
      <c r="AM58" s="6160"/>
      <c r="AN58" s="6160"/>
    </row>
    <row customHeight="true" hidden="true" ht="18" r="59">
      <c r="A59" s="6195">
        <v>24</v>
      </c>
      <c r="B59" s="6142" t="s">
        <v>6043</v>
      </c>
      <c r="C59" s="6195" t="s">
        <v>6125</v>
      </c>
      <c r="D59" s="6220"/>
      <c r="E59" s="6220"/>
      <c r="F59" s="6146">
        <v>0</v>
      </c>
      <c r="G59" s="6161">
        <v>0</v>
      </c>
      <c r="H59" s="6198"/>
      <c r="I59" s="6199">
        <f>VLOOKUP(C59,'Data Products'!$A:$J,2,0)</f>
      </c>
      <c r="J59" s="6200">
        <f t="shared" si="25"/>
      </c>
      <c r="K59" s="6201">
        <v>45863</v>
      </c>
      <c r="L59" s="6150">
        <f t="shared" si="31"/>
      </c>
      <c r="M59" s="6146">
        <v>0</v>
      </c>
      <c r="N59" s="6146">
        <v>0</v>
      </c>
      <c r="O59" s="6146"/>
      <c r="P59" s="6146"/>
      <c r="Q59" s="6142" t="s">
        <v>6085</v>
      </c>
      <c r="R59" s="6173"/>
      <c r="S59" s="6173"/>
      <c r="T59" s="6203"/>
      <c r="U59" s="6173"/>
      <c r="V59" s="6173"/>
      <c r="W59" s="6173"/>
      <c r="X59" s="6173"/>
      <c r="Y59" s="6173"/>
      <c r="Z59" s="6173"/>
      <c r="AA59" s="6173"/>
      <c r="AB59" s="6204">
        <f t="shared" si="7"/>
      </c>
      <c r="AC59" s="6165">
        <f t="shared" si="12"/>
      </c>
      <c r="AD59" s="6153">
        <f t="shared" si="17"/>
      </c>
      <c r="AE59" s="6166">
        <f t="shared" si="21"/>
      </c>
      <c r="AF59" s="6205">
        <f>VLOOKUP(C59,'Data Products'!$A:$J,10,0)</f>
      </c>
      <c r="AG59" s="6206">
        <f t="shared" si="28"/>
      </c>
      <c r="AH59" s="6156">
        <f t="shared" si="35"/>
      </c>
      <c r="AI59" s="6210"/>
      <c r="AJ59" s="6213"/>
      <c r="AK59" s="6160"/>
      <c r="AL59" s="6159"/>
      <c r="AM59" s="6160"/>
      <c r="AN59" s="6160"/>
    </row>
    <row customHeight="true" hidden="true" ht="18" r="60">
      <c r="A60" s="6195">
        <v>25</v>
      </c>
      <c r="B60" s="6142" t="s">
        <v>6043</v>
      </c>
      <c r="C60" s="6195" t="s">
        <v>6126</v>
      </c>
      <c r="D60" s="6220"/>
      <c r="E60" s="6220"/>
      <c r="F60" s="6146">
        <v>0</v>
      </c>
      <c r="G60" s="6161">
        <v>0</v>
      </c>
      <c r="H60" s="6198"/>
      <c r="I60" s="6199">
        <f>VLOOKUP(C60,'Data Products'!$A:$J,2,0)</f>
      </c>
      <c r="J60" s="6200">
        <f t="shared" si="25"/>
      </c>
      <c r="K60" s="6201">
        <v>45864</v>
      </c>
      <c r="L60" s="6150">
        <f t="shared" si="31"/>
      </c>
      <c r="M60" s="6146">
        <v>0</v>
      </c>
      <c r="N60" s="6146">
        <v>0</v>
      </c>
      <c r="O60" s="6146"/>
      <c r="P60" s="6146"/>
      <c r="Q60" s="6142" t="s">
        <v>6085</v>
      </c>
      <c r="R60" s="6173"/>
      <c r="S60" s="6173"/>
      <c r="T60" s="6203"/>
      <c r="U60" s="6173"/>
      <c r="V60" s="6173"/>
      <c r="W60" s="6173"/>
      <c r="X60" s="6173"/>
      <c r="Y60" s="6173"/>
      <c r="Z60" s="6173"/>
      <c r="AA60" s="6173"/>
      <c r="AB60" s="6204">
        <f t="shared" si="7"/>
      </c>
      <c r="AC60" s="6165">
        <f t="shared" si="12"/>
      </c>
      <c r="AD60" s="6153">
        <f t="shared" si="17"/>
      </c>
      <c r="AE60" s="6166">
        <f t="shared" si="21"/>
      </c>
      <c r="AF60" s="6205">
        <f>VLOOKUP(C60,'Data Products'!$A:$J,10,0)</f>
      </c>
      <c r="AG60" s="6206">
        <f t="shared" si="28"/>
      </c>
      <c r="AH60" s="6156">
        <f t="shared" si="35"/>
      </c>
      <c r="AI60" s="6210"/>
      <c r="AJ60" s="6213"/>
      <c r="AK60" s="6160"/>
      <c r="AL60" s="6159"/>
      <c r="AM60" s="6160"/>
      <c r="AN60" s="6160"/>
    </row>
    <row customHeight="true" hidden="true" ht="18" r="61">
      <c r="A61" s="6195">
        <v>26</v>
      </c>
      <c r="B61" s="6142" t="s">
        <v>6043</v>
      </c>
      <c r="C61" s="6195" t="s">
        <v>6127</v>
      </c>
      <c r="D61" s="6220"/>
      <c r="E61" s="6220"/>
      <c r="F61" s="6146">
        <v>0</v>
      </c>
      <c r="G61" s="6161">
        <v>0</v>
      </c>
      <c r="H61" s="6198" t="s">
        <v>6128</v>
      </c>
      <c r="I61" s="6199">
        <f>VLOOKUP(C61,'Data Products'!$A:$J,2,0)</f>
      </c>
      <c r="J61" s="6200">
        <f t="shared" si="25"/>
      </c>
      <c r="K61" s="6201">
        <v>45865</v>
      </c>
      <c r="L61" s="6150">
        <f t="shared" si="31"/>
      </c>
      <c r="M61" s="6146">
        <v>0</v>
      </c>
      <c r="N61" s="6146">
        <v>0</v>
      </c>
      <c r="O61" s="6146"/>
      <c r="P61" s="6146"/>
      <c r="Q61" s="6142" t="s">
        <v>6129</v>
      </c>
      <c r="R61" s="6173"/>
      <c r="S61" s="6173"/>
      <c r="T61" s="6221"/>
      <c r="U61" s="6173"/>
      <c r="V61" s="6173"/>
      <c r="W61" s="6173"/>
      <c r="X61" s="6173"/>
      <c r="Y61" s="6173"/>
      <c r="Z61" s="6173"/>
      <c r="AA61" s="6173"/>
      <c r="AB61" s="6204">
        <f t="shared" si="7"/>
      </c>
      <c r="AC61" s="6165">
        <f t="shared" si="12"/>
      </c>
      <c r="AD61" s="6153">
        <f t="shared" si="17"/>
      </c>
      <c r="AE61" s="6166">
        <f t="shared" si="21"/>
      </c>
      <c r="AF61" s="6205">
        <f>VLOOKUP(C61,'Data Products'!$A:$J,10,0)</f>
      </c>
      <c r="AG61" s="6206">
        <f t="shared" si="28"/>
      </c>
      <c r="AH61" s="6156">
        <f t="shared" si="35"/>
      </c>
      <c r="AI61" s="6210"/>
      <c r="AJ61" s="6213"/>
      <c r="AK61" s="6160">
        <v>50</v>
      </c>
      <c r="AL61" s="6159"/>
      <c r="AM61" s="6160"/>
      <c r="AN61" s="6160"/>
    </row>
    <row customHeight="true" hidden="true" ht="18" r="62">
      <c r="A62" s="6195">
        <v>27</v>
      </c>
      <c r="B62" s="6142" t="s">
        <v>6043</v>
      </c>
      <c r="C62" s="6195" t="s">
        <v>6130</v>
      </c>
      <c r="D62" s="6220"/>
      <c r="E62" s="6220"/>
      <c r="F62" s="6146">
        <v>0</v>
      </c>
      <c r="G62" s="6161">
        <v>0</v>
      </c>
      <c r="H62" s="6198"/>
      <c r="I62" s="6199">
        <f>VLOOKUP(C62,'Data Products'!$A:$J,2,0)</f>
      </c>
      <c r="J62" s="6200">
        <f t="shared" si="25"/>
      </c>
      <c r="K62" s="6201">
        <v>45866</v>
      </c>
      <c r="L62" s="6150">
        <f t="shared" si="31"/>
      </c>
      <c r="M62" s="6146">
        <v>0</v>
      </c>
      <c r="N62" s="6146">
        <v>0</v>
      </c>
      <c r="O62" s="6146"/>
      <c r="P62" s="6146"/>
      <c r="Q62" s="6142" t="s">
        <v>6129</v>
      </c>
      <c r="R62" s="6170"/>
      <c r="S62" s="6170"/>
      <c r="T62" s="6221"/>
      <c r="U62" s="6173"/>
      <c r="V62" s="6170"/>
      <c r="W62" s="6170"/>
      <c r="X62" s="6170"/>
      <c r="Y62" s="6170"/>
      <c r="Z62" s="6170"/>
      <c r="AA62" s="6170"/>
      <c r="AB62" s="6204">
        <f t="shared" si="7"/>
      </c>
      <c r="AC62" s="6165">
        <f t="shared" si="12"/>
      </c>
      <c r="AD62" s="6153">
        <f t="shared" si="17"/>
      </c>
      <c r="AE62" s="6166">
        <f t="shared" si="21"/>
      </c>
      <c r="AF62" s="6205">
        <f>VLOOKUP(C62,'Data Products'!$A:$J,10,0)</f>
      </c>
      <c r="AG62" s="6206">
        <f t="shared" si="28"/>
      </c>
      <c r="AH62" s="6156">
        <f t="shared" si="35"/>
      </c>
      <c r="AI62" s="6210"/>
      <c r="AJ62" s="6213"/>
      <c r="AK62" s="6160">
        <v>80</v>
      </c>
      <c r="AL62" s="6159"/>
      <c r="AM62" s="6160"/>
      <c r="AN62" s="6160"/>
    </row>
    <row customHeight="true" hidden="true" ht="18" r="63">
      <c r="A63" s="6195">
        <v>28</v>
      </c>
      <c r="B63" s="6142" t="s">
        <v>6043</v>
      </c>
      <c r="C63" s="6195" t="s">
        <v>6131</v>
      </c>
      <c r="D63" s="6220"/>
      <c r="E63" s="6220"/>
      <c r="F63" s="6146">
        <v>0</v>
      </c>
      <c r="G63" s="6161">
        <v>0</v>
      </c>
      <c r="H63" s="6198"/>
      <c r="I63" s="6199">
        <f>VLOOKUP(C63,'Data Products'!$A:$J,2,0)</f>
      </c>
      <c r="J63" s="6200">
        <f t="shared" si="25"/>
      </c>
      <c r="K63" s="6201">
        <v>45867</v>
      </c>
      <c r="L63" s="6150">
        <f t="shared" si="31"/>
      </c>
      <c r="M63" s="6146">
        <v>0</v>
      </c>
      <c r="N63" s="6146">
        <v>0</v>
      </c>
      <c r="O63" s="6146"/>
      <c r="P63" s="6146"/>
      <c r="Q63" s="6142" t="s">
        <v>6129</v>
      </c>
      <c r="R63" s="6170"/>
      <c r="S63" s="6170"/>
      <c r="T63" s="6203"/>
      <c r="U63" s="6173"/>
      <c r="V63" s="6170"/>
      <c r="W63" s="6170"/>
      <c r="X63" s="6170"/>
      <c r="Y63" s="6170"/>
      <c r="Z63" s="6170"/>
      <c r="AA63" s="6170"/>
      <c r="AB63" s="6204">
        <f t="shared" si="7"/>
      </c>
      <c r="AC63" s="6162">
        <f t="shared" si="12"/>
      </c>
      <c r="AD63" s="6153">
        <f t="shared" si="17"/>
      </c>
      <c r="AE63" s="6163">
        <f t="shared" si="21"/>
      </c>
      <c r="AF63" s="6205">
        <f>VLOOKUP(C63,'Data Products'!$A:$J,10,0)</f>
      </c>
      <c r="AG63" s="6206">
        <f t="shared" si="28"/>
      </c>
      <c r="AH63" s="6156">
        <f t="shared" si="35"/>
      </c>
      <c r="AI63" s="6210"/>
      <c r="AJ63" s="6213"/>
      <c r="AK63" s="6160">
        <v>60</v>
      </c>
      <c r="AL63" s="6159"/>
      <c r="AM63" s="6160"/>
      <c r="AN63" s="6160"/>
    </row>
    <row customHeight="true" hidden="true" ht="18" r="64">
      <c r="A64" s="6195">
        <v>29</v>
      </c>
      <c r="B64" s="6142" t="s">
        <v>6043</v>
      </c>
      <c r="C64" s="6195" t="s">
        <v>6132</v>
      </c>
      <c r="D64" s="6220"/>
      <c r="E64" s="6220"/>
      <c r="F64" s="6146">
        <v>0</v>
      </c>
      <c r="G64" s="6161">
        <v>0</v>
      </c>
      <c r="H64" s="6198" t="s">
        <v>6133</v>
      </c>
      <c r="I64" s="6199">
        <f>VLOOKUP(C64,'Data Products'!$A:$J,2,0)</f>
      </c>
      <c r="J64" s="6200">
        <f t="shared" si="25"/>
      </c>
      <c r="K64" s="6201">
        <v>45868</v>
      </c>
      <c r="L64" s="6150">
        <f t="shared" si="31"/>
      </c>
      <c r="M64" s="6146">
        <v>0</v>
      </c>
      <c r="N64" s="6146">
        <v>0</v>
      </c>
      <c r="O64" s="6146"/>
      <c r="P64" s="6146"/>
      <c r="Q64" s="6142" t="s">
        <v>6129</v>
      </c>
      <c r="R64" s="6170"/>
      <c r="S64" s="6170"/>
      <c r="T64" s="6203"/>
      <c r="U64" s="6173"/>
      <c r="V64" s="6170"/>
      <c r="W64" s="6170"/>
      <c r="X64" s="6170"/>
      <c r="Y64" s="6170"/>
      <c r="Z64" s="6170"/>
      <c r="AA64" s="6170"/>
      <c r="AB64" s="6204">
        <f t="shared" si="7"/>
      </c>
      <c r="AC64" s="6162">
        <f t="shared" si="12"/>
      </c>
      <c r="AD64" s="6153">
        <f t="shared" si="17"/>
      </c>
      <c r="AE64" s="6163">
        <f t="shared" si="21"/>
      </c>
      <c r="AF64" s="6205">
        <f>VLOOKUP(C64,'Data Products'!$A:$J,10,0)</f>
      </c>
      <c r="AG64" s="6206">
        <f t="shared" si="28"/>
      </c>
      <c r="AH64" s="6156">
        <f t="shared" si="35"/>
      </c>
      <c r="AI64" s="6210"/>
      <c r="AJ64" s="6213"/>
      <c r="AK64" s="6160">
        <v>40</v>
      </c>
      <c r="AL64" s="6159"/>
      <c r="AM64" s="6160"/>
      <c r="AN64" s="6160"/>
    </row>
    <row customHeight="true" hidden="true" ht="18" r="65">
      <c r="A65" s="6195">
        <v>30</v>
      </c>
      <c r="B65" s="6142" t="s">
        <v>6043</v>
      </c>
      <c r="C65" s="6195" t="s">
        <v>6134</v>
      </c>
      <c r="D65" s="6220"/>
      <c r="E65" s="6220"/>
      <c r="F65" s="6146">
        <v>0</v>
      </c>
      <c r="G65" s="6146">
        <v>0</v>
      </c>
      <c r="H65" s="6198"/>
      <c r="I65" s="6199">
        <f>VLOOKUP(C65,'Data Products'!$A:$J,2,0)</f>
      </c>
      <c r="J65" s="6200">
        <f t="shared" si="25"/>
      </c>
      <c r="K65" s="6201">
        <v>45869</v>
      </c>
      <c r="L65" s="6150">
        <f t="shared" si="31"/>
      </c>
      <c r="M65" s="6146">
        <v>0</v>
      </c>
      <c r="N65" s="6146">
        <v>0</v>
      </c>
      <c r="O65" s="6146"/>
      <c r="P65" s="6146"/>
      <c r="Q65" s="6142" t="s">
        <v>6129</v>
      </c>
      <c r="R65" s="6170"/>
      <c r="S65" s="6170"/>
      <c r="T65" s="6203"/>
      <c r="U65" s="6173"/>
      <c r="V65" s="6170"/>
      <c r="W65" s="6170"/>
      <c r="X65" s="6170"/>
      <c r="Y65" s="6170"/>
      <c r="Z65" s="6170"/>
      <c r="AA65" s="6170"/>
      <c r="AB65" s="6204">
        <f t="shared" si="7"/>
      </c>
      <c r="AC65" s="6162">
        <f t="shared" si="12"/>
      </c>
      <c r="AD65" s="6153">
        <f t="shared" si="17"/>
      </c>
      <c r="AE65" s="6163">
        <f t="shared" si="21"/>
      </c>
      <c r="AF65" s="6205">
        <f>VLOOKUP(C65,'Data Products'!$A:$J,10,0)</f>
      </c>
      <c r="AG65" s="6206">
        <f t="shared" si="28"/>
      </c>
      <c r="AH65" s="6156">
        <f t="shared" si="35"/>
      </c>
      <c r="AI65" s="6210"/>
      <c r="AJ65" s="6213"/>
      <c r="AK65" s="6160"/>
      <c r="AL65" s="6159"/>
      <c r="AM65" s="6160"/>
      <c r="AN65" s="6160"/>
    </row>
    <row customHeight="true" hidden="true" ht="18" r="66">
      <c r="A66" s="6195">
        <v>31</v>
      </c>
      <c r="B66" s="6142" t="s">
        <v>6043</v>
      </c>
      <c r="C66" s="6195" t="s">
        <v>6135</v>
      </c>
      <c r="D66" s="6220"/>
      <c r="E66" s="6220"/>
      <c r="F66" s="6146">
        <v>0</v>
      </c>
      <c r="G66" s="6146">
        <v>0</v>
      </c>
      <c r="H66" s="6198"/>
      <c r="I66" s="6199">
        <f>VLOOKUP(C66,'Data Products'!$A:$J,2,0)</f>
      </c>
      <c r="J66" s="6200">
        <f t="shared" si="25"/>
      </c>
      <c r="K66" s="6201">
        <v>45870</v>
      </c>
      <c r="L66" s="6150">
        <f t="shared" si="31"/>
      </c>
      <c r="M66" s="6146">
        <v>0</v>
      </c>
      <c r="N66" s="6146">
        <v>0</v>
      </c>
      <c r="O66" s="6146"/>
      <c r="P66" s="6146"/>
      <c r="Q66" s="6142" t="s">
        <v>6129</v>
      </c>
      <c r="R66" s="6170"/>
      <c r="S66" s="6170"/>
      <c r="T66" s="6203"/>
      <c r="U66" s="6173"/>
      <c r="V66" s="6170"/>
      <c r="W66" s="6170"/>
      <c r="X66" s="6170"/>
      <c r="Y66" s="6170"/>
      <c r="Z66" s="6170"/>
      <c r="AA66" s="6170"/>
      <c r="AB66" s="6204">
        <f t="shared" si="7"/>
      </c>
      <c r="AC66" s="6165">
        <f t="shared" si="12"/>
      </c>
      <c r="AD66" s="6153">
        <f t="shared" si="17"/>
      </c>
      <c r="AE66" s="6166">
        <f t="shared" si="21"/>
      </c>
      <c r="AF66" s="6205">
        <f>VLOOKUP(C66,'Data Products'!$A:$J,10,0)</f>
      </c>
      <c r="AG66" s="6206">
        <f t="shared" si="28"/>
      </c>
      <c r="AH66" s="6156">
        <f t="shared" si="35"/>
      </c>
      <c r="AI66" s="6210"/>
      <c r="AJ66" s="6213"/>
      <c r="AK66" s="6160"/>
      <c r="AL66" s="6159"/>
      <c r="AM66" s="6160"/>
      <c r="AN66" s="6160"/>
    </row>
    <row customHeight="true" hidden="true" ht="18" r="67">
      <c r="A67" s="6195">
        <v>32</v>
      </c>
      <c r="B67" s="6142" t="s">
        <v>6043</v>
      </c>
      <c r="C67" s="6195" t="s">
        <v>6136</v>
      </c>
      <c r="D67" s="6220"/>
      <c r="E67" s="6220"/>
      <c r="F67" s="6146">
        <v>0</v>
      </c>
      <c r="G67" s="6161">
        <v>0</v>
      </c>
      <c r="H67" s="6198"/>
      <c r="I67" s="6199">
        <f>VLOOKUP(C67,'Data Products'!$A:$J,2,0)</f>
      </c>
      <c r="J67" s="6200">
        <f t="shared" si="25"/>
      </c>
      <c r="K67" s="6201">
        <v>45871</v>
      </c>
      <c r="L67" s="6150">
        <f t="shared" si="31"/>
      </c>
      <c r="M67" s="6146">
        <v>0</v>
      </c>
      <c r="N67" s="6146">
        <v>0</v>
      </c>
      <c r="O67" s="6146"/>
      <c r="P67" s="6146"/>
      <c r="Q67" s="6142" t="s">
        <v>6137</v>
      </c>
      <c r="R67" s="6170"/>
      <c r="S67" s="6170"/>
      <c r="T67" s="6203"/>
      <c r="U67" s="6173"/>
      <c r="V67" s="6170"/>
      <c r="W67" s="6170"/>
      <c r="X67" s="6170"/>
      <c r="Y67" s="6170"/>
      <c r="Z67" s="6170"/>
      <c r="AA67" s="6170"/>
      <c r="AB67" s="6204">
        <f t="shared" si="7"/>
      </c>
      <c r="AC67" s="6162">
        <f t="shared" si="12"/>
      </c>
      <c r="AD67" s="6153">
        <f t="shared" si="17"/>
      </c>
      <c r="AE67" s="6163">
        <f t="shared" si="21"/>
      </c>
      <c r="AF67" s="6205">
        <f>VLOOKUP(C67,'Data Products'!$A:$J,10,0)</f>
      </c>
      <c r="AG67" s="6206">
        <f t="shared" si="28"/>
      </c>
      <c r="AH67" s="6156">
        <f t="shared" si="35"/>
      </c>
      <c r="AI67" s="6210"/>
      <c r="AJ67" s="6213"/>
      <c r="AK67" s="6160"/>
      <c r="AL67" s="6159"/>
      <c r="AM67" s="6160"/>
      <c r="AN67" s="6160"/>
    </row>
    <row customHeight="true" hidden="true" ht="18" r="68">
      <c r="A68" s="6195">
        <v>33</v>
      </c>
      <c r="B68" s="6142" t="s">
        <v>6043</v>
      </c>
      <c r="C68" s="6195" t="s">
        <v>6138</v>
      </c>
      <c r="D68" s="6220"/>
      <c r="E68" s="6220"/>
      <c r="F68" s="6146">
        <v>0</v>
      </c>
      <c r="G68" s="6161">
        <v>0</v>
      </c>
      <c r="H68" s="6198"/>
      <c r="I68" s="6199">
        <f>VLOOKUP(C68,'Data Products'!$A:$J,2,0)</f>
      </c>
      <c r="J68" s="6200">
        <f t="shared" si="25"/>
      </c>
      <c r="K68" s="6201">
        <v>45872</v>
      </c>
      <c r="L68" s="6150">
        <f t="shared" si="31"/>
      </c>
      <c r="M68" s="6146">
        <v>0</v>
      </c>
      <c r="N68" s="6146">
        <v>0</v>
      </c>
      <c r="O68" s="6146"/>
      <c r="P68" s="6146"/>
      <c r="Q68" s="6142" t="s">
        <v>6137</v>
      </c>
      <c r="R68" s="6170"/>
      <c r="S68" s="6170"/>
      <c r="T68" s="6203"/>
      <c r="U68" s="6173"/>
      <c r="V68" s="6170"/>
      <c r="W68" s="6170"/>
      <c r="X68" s="6170"/>
      <c r="Y68" s="6170"/>
      <c r="Z68" s="6170"/>
      <c r="AA68" s="6170"/>
      <c r="AB68" s="6204">
        <f t="shared" si="7"/>
      </c>
      <c r="AC68" s="6162">
        <f t="shared" si="12"/>
      </c>
      <c r="AD68" s="6153">
        <f t="shared" si="17"/>
      </c>
      <c r="AE68" s="6163">
        <f t="shared" si="21"/>
      </c>
      <c r="AF68" s="6205">
        <f>VLOOKUP(C68,'Data Products'!$A:$J,10,0)</f>
      </c>
      <c r="AG68" s="6206">
        <f t="shared" si="28"/>
      </c>
      <c r="AH68" s="6156">
        <f t="shared" si="35"/>
      </c>
      <c r="AI68" s="6210"/>
      <c r="AJ68" s="6213"/>
      <c r="AK68" s="6160"/>
      <c r="AL68" s="6159"/>
      <c r="AM68" s="6160"/>
      <c r="AN68" s="6160"/>
    </row>
    <row customHeight="true" hidden="true" ht="18" r="69">
      <c r="A69" s="6195">
        <v>34</v>
      </c>
      <c r="B69" s="6214" t="s">
        <v>6043</v>
      </c>
      <c r="C69" s="6222" t="s">
        <v>6139</v>
      </c>
      <c r="D69" s="6220"/>
      <c r="E69" s="6220"/>
      <c r="F69" s="6146">
        <v>0</v>
      </c>
      <c r="G69" s="6161">
        <v>0</v>
      </c>
      <c r="H69" s="6198"/>
      <c r="I69" s="6199">
        <f>VLOOKUP(C69,'Data Products'!$A:$J,2,0)</f>
      </c>
      <c r="J69" s="6200">
        <f t="shared" si="25"/>
      </c>
      <c r="K69" s="6201">
        <v>45873</v>
      </c>
      <c r="L69" s="6150">
        <f t="shared" si="31"/>
      </c>
      <c r="M69" s="6146">
        <v>0</v>
      </c>
      <c r="N69" s="6146">
        <v>0</v>
      </c>
      <c r="O69" s="6223"/>
      <c r="P69" s="6223"/>
      <c r="Q69" s="6142" t="s">
        <v>6137</v>
      </c>
      <c r="R69" s="6170"/>
      <c r="S69" s="6170"/>
      <c r="T69" s="6203"/>
      <c r="U69" s="6170"/>
      <c r="V69" s="6170"/>
      <c r="W69" s="6170"/>
      <c r="X69" s="6170"/>
      <c r="Y69" s="6170"/>
      <c r="Z69" s="6170"/>
      <c r="AA69" s="6170"/>
      <c r="AB69" s="6204">
        <f t="shared" si="7"/>
      </c>
      <c r="AC69" s="6162">
        <f t="shared" si="12"/>
      </c>
      <c r="AD69" s="6153">
        <f t="shared" si="17"/>
      </c>
      <c r="AE69" s="6163">
        <f t="shared" si="21"/>
      </c>
      <c r="AF69" s="6205">
        <f>VLOOKUP(C69,'Data Products'!$A:$J,10,0)</f>
      </c>
      <c r="AG69" s="6206">
        <f t="shared" si="28"/>
      </c>
      <c r="AH69" s="6156">
        <f t="shared" si="35"/>
      </c>
      <c r="AI69" s="6210"/>
      <c r="AJ69" s="6213"/>
      <c r="AK69" s="6160"/>
      <c r="AL69" s="6159"/>
      <c r="AM69" s="6160"/>
      <c r="AN69" s="6160"/>
    </row>
    <row customHeight="true" hidden="true" ht="18" r="70">
      <c r="A70" s="6195">
        <v>35</v>
      </c>
      <c r="B70" s="6195" t="s">
        <v>6024</v>
      </c>
      <c r="C70" s="6195" t="s">
        <v>6140</v>
      </c>
      <c r="D70" s="6219" t="s">
        <v>6141</v>
      </c>
      <c r="E70" s="6219" t="s">
        <v>6141</v>
      </c>
      <c r="F70" s="6197">
        <v>0</v>
      </c>
      <c r="G70" s="6197">
        <v>0</v>
      </c>
      <c r="H70" s="6224"/>
      <c r="I70" s="6199">
        <f>VLOOKUP(C70,'Data Products'!$A:$J,2,0)</f>
      </c>
      <c r="J70" s="6200">
        <f t="shared" si="25"/>
      </c>
      <c r="K70" s="6201">
        <v>45874</v>
      </c>
      <c r="L70" s="6150">
        <f t="shared" si="31"/>
      </c>
      <c r="M70" s="6223">
        <v>0</v>
      </c>
      <c r="N70" s="6223">
        <v>180</v>
      </c>
      <c r="O70" s="6146"/>
      <c r="P70" s="6146"/>
      <c r="Q70" s="6214" t="s">
        <v>6142</v>
      </c>
      <c r="R70" s="6170"/>
      <c r="S70" s="6170"/>
      <c r="T70" s="6203"/>
      <c r="U70" s="6170"/>
      <c r="V70" s="6170"/>
      <c r="W70" s="6170"/>
      <c r="X70" s="6170"/>
      <c r="Y70" s="6170"/>
      <c r="Z70" s="6170"/>
      <c r="AA70" s="6170"/>
      <c r="AB70" s="6204">
        <f t="shared" si="7"/>
      </c>
      <c r="AC70" s="6165">
        <f t="shared" si="12"/>
      </c>
      <c r="AD70" s="6153">
        <f t="shared" si="17"/>
      </c>
      <c r="AE70" s="6166">
        <f t="shared" si="21"/>
      </c>
      <c r="AF70" s="6205">
        <f>VLOOKUP(C70,'Data Products'!$A:$J,10,0)</f>
      </c>
      <c r="AG70" s="6206">
        <f t="shared" si="28"/>
      </c>
      <c r="AH70" s="6156">
        <f t="shared" si="35"/>
      </c>
      <c r="AI70" s="6210"/>
      <c r="AJ70" s="6213"/>
      <c r="AK70" s="6160">
        <v>50</v>
      </c>
      <c r="AL70" s="6159"/>
      <c r="AM70" s="6160"/>
      <c r="AN70" s="6160"/>
    </row>
    <row customHeight="true" hidden="true" ht="18" r="71">
      <c r="A71" s="6195">
        <v>36</v>
      </c>
      <c r="B71" s="6216" t="s">
        <v>6091</v>
      </c>
      <c r="C71" s="6225" t="s">
        <v>6143</v>
      </c>
      <c r="D71" s="6220"/>
      <c r="E71" s="6220"/>
      <c r="F71" s="6226">
        <v>0</v>
      </c>
      <c r="G71" s="6161">
        <v>0</v>
      </c>
      <c r="H71" s="6198"/>
      <c r="I71" s="6199">
        <f>VLOOKUP(C71,'Data Products'!$A:$J,2,0)</f>
      </c>
      <c r="J71" s="6200">
        <f t="shared" si="25"/>
      </c>
      <c r="K71" s="6201">
        <v>45875</v>
      </c>
      <c r="L71" s="6150">
        <f t="shared" si="31"/>
      </c>
      <c r="M71" s="6146">
        <v>0</v>
      </c>
      <c r="N71" s="6146">
        <v>0</v>
      </c>
      <c r="O71" s="6226"/>
      <c r="P71" s="6226"/>
      <c r="Q71" s="6142" t="s">
        <v>6142</v>
      </c>
      <c r="R71" s="6170"/>
      <c r="S71" s="6170"/>
      <c r="T71" s="6203"/>
      <c r="U71" s="6170"/>
      <c r="V71" s="6170"/>
      <c r="W71" s="6170"/>
      <c r="X71" s="6170"/>
      <c r="Y71" s="6170"/>
      <c r="Z71" s="6170"/>
      <c r="AA71" s="6170"/>
      <c r="AB71" s="6204">
        <f t="shared" si="7"/>
      </c>
      <c r="AC71" s="6165">
        <f t="shared" si="12"/>
      </c>
      <c r="AD71" s="6153">
        <f t="shared" si="17"/>
      </c>
      <c r="AE71" s="6166">
        <f t="shared" si="21"/>
      </c>
      <c r="AF71" s="6205">
        <f>VLOOKUP(C71,'Data Products'!$A:$J,10,0)</f>
      </c>
      <c r="AG71" s="6206">
        <f t="shared" si="28"/>
      </c>
      <c r="AH71" s="6156">
        <f t="shared" si="35"/>
      </c>
      <c r="AI71" s="6210"/>
      <c r="AJ71" s="6227"/>
      <c r="AK71" s="6228"/>
      <c r="AL71" s="6229"/>
      <c r="AM71" s="6228"/>
      <c r="AN71" s="6228"/>
    </row>
    <row customHeight="true" hidden="true" ht="18" r="72">
      <c r="A72" s="6195">
        <v>37</v>
      </c>
      <c r="B72" s="6216" t="s">
        <v>6091</v>
      </c>
      <c r="C72" s="6195" t="s">
        <v>6144</v>
      </c>
      <c r="D72" s="6220"/>
      <c r="E72" s="6220"/>
      <c r="F72" s="6146">
        <v>0</v>
      </c>
      <c r="G72" s="6146">
        <v>0</v>
      </c>
      <c r="H72" s="6230"/>
      <c r="I72" s="6199">
        <f>VLOOKUP(C72,'Data Products'!$A:$J,2,0)</f>
      </c>
      <c r="J72" s="6200">
        <f t="shared" si="25"/>
      </c>
      <c r="K72" s="6201">
        <v>45876</v>
      </c>
      <c r="L72" s="6150">
        <f t="shared" si="31"/>
      </c>
      <c r="M72" s="6146">
        <v>0</v>
      </c>
      <c r="N72" s="6146">
        <v>0</v>
      </c>
      <c r="O72" s="6146"/>
      <c r="P72" s="6146"/>
      <c r="Q72" s="6142" t="s">
        <v>6142</v>
      </c>
      <c r="R72" s="6170"/>
      <c r="S72" s="6170"/>
      <c r="T72" s="6203"/>
      <c r="U72" s="6170"/>
      <c r="V72" s="6170"/>
      <c r="W72" s="6170"/>
      <c r="X72" s="6170"/>
      <c r="Y72" s="6170"/>
      <c r="Z72" s="6170"/>
      <c r="AA72" s="6170"/>
      <c r="AB72" s="6204">
        <f t="shared" si="7"/>
      </c>
      <c r="AC72" s="6165">
        <f t="shared" si="12"/>
      </c>
      <c r="AD72" s="6153">
        <f t="shared" si="17"/>
      </c>
      <c r="AE72" s="6166">
        <f t="shared" si="21"/>
      </c>
      <c r="AF72" s="6205">
        <f>VLOOKUP(C72,'Data Products'!$A:$J,10,0)</f>
      </c>
      <c r="AG72" s="6206">
        <f t="shared" si="28"/>
      </c>
      <c r="AH72" s="6156">
        <f t="shared" si="35"/>
      </c>
      <c r="AI72" s="6210"/>
      <c r="AJ72" s="6213"/>
      <c r="AK72" s="6160"/>
      <c r="AL72" s="6159"/>
      <c r="AM72" s="6160"/>
      <c r="AN72" s="6160"/>
    </row>
    <row customHeight="true" hidden="true" ht="18" r="73">
      <c r="A73" s="6195">
        <v>38</v>
      </c>
      <c r="B73" s="6216" t="s">
        <v>6091</v>
      </c>
      <c r="C73" s="6195" t="s">
        <v>6145</v>
      </c>
      <c r="D73" s="6220"/>
      <c r="E73" s="6220"/>
      <c r="F73" s="6146">
        <v>0</v>
      </c>
      <c r="G73" s="6146">
        <v>0</v>
      </c>
      <c r="H73" s="6230"/>
      <c r="I73" s="6199">
        <f>VLOOKUP(C73,'Data Products'!$A:$J,2,0)</f>
      </c>
      <c r="J73" s="6200">
        <f t="shared" si="25"/>
      </c>
      <c r="K73" s="6201">
        <v>45877</v>
      </c>
      <c r="L73" s="6150">
        <f t="shared" si="31"/>
      </c>
      <c r="M73" s="6146">
        <v>0</v>
      </c>
      <c r="N73" s="6146">
        <v>0</v>
      </c>
      <c r="O73" s="6146"/>
      <c r="P73" s="6146"/>
      <c r="Q73" s="6142" t="s">
        <v>6142</v>
      </c>
      <c r="R73" s="6170"/>
      <c r="S73" s="6170"/>
      <c r="T73" s="6203"/>
      <c r="U73" s="6170"/>
      <c r="V73" s="6170"/>
      <c r="W73" s="6170"/>
      <c r="X73" s="6170"/>
      <c r="Y73" s="6170"/>
      <c r="Z73" s="6170"/>
      <c r="AA73" s="6170"/>
      <c r="AB73" s="6204">
        <f t="shared" si="7"/>
      </c>
      <c r="AC73" s="6165">
        <f t="shared" si="12"/>
      </c>
      <c r="AD73" s="6153">
        <f t="shared" si="17"/>
      </c>
      <c r="AE73" s="6166">
        <f t="shared" si="21"/>
      </c>
      <c r="AF73" s="6205">
        <f>VLOOKUP(C73,'Data Products'!$A:$J,10,0)</f>
      </c>
      <c r="AG73" s="6206">
        <f t="shared" si="28"/>
      </c>
      <c r="AH73" s="6156">
        <f t="shared" si="35"/>
      </c>
      <c r="AI73" s="6210"/>
      <c r="AJ73" s="6213"/>
      <c r="AK73" s="6160"/>
      <c r="AL73" s="6159"/>
      <c r="AM73" s="6160"/>
      <c r="AN73" s="6160"/>
    </row>
    <row customHeight="true" hidden="true" ht="18" r="74">
      <c r="A74" s="6195">
        <v>39</v>
      </c>
      <c r="B74" s="6216" t="s">
        <v>6024</v>
      </c>
      <c r="C74" s="6195" t="s">
        <v>6146</v>
      </c>
      <c r="D74" s="6219" t="s">
        <v>6147</v>
      </c>
      <c r="E74" s="6219" t="s">
        <v>6147</v>
      </c>
      <c r="F74" s="6164">
        <v>0</v>
      </c>
      <c r="G74" s="6164">
        <v>0</v>
      </c>
      <c r="H74" s="6230"/>
      <c r="I74" s="6199">
        <f>VLOOKUP(C74,'Data Products'!$A:$J,2,0)</f>
      </c>
      <c r="J74" s="6200">
        <f t="shared" si="25"/>
      </c>
      <c r="K74" s="6201">
        <v>45878</v>
      </c>
      <c r="L74" s="6150">
        <f t="shared" si="31"/>
      </c>
      <c r="M74" s="6146">
        <v>0</v>
      </c>
      <c r="N74" s="6146">
        <v>46</v>
      </c>
      <c r="O74" s="6146"/>
      <c r="P74" s="6146"/>
      <c r="Q74" s="6142" t="s">
        <v>6148</v>
      </c>
      <c r="R74" s="6170"/>
      <c r="S74" s="6170"/>
      <c r="T74" s="6203"/>
      <c r="U74" s="6170"/>
      <c r="V74" s="6170"/>
      <c r="W74" s="6170"/>
      <c r="X74" s="6170"/>
      <c r="Y74" s="6170"/>
      <c r="Z74" s="6170"/>
      <c r="AA74" s="6170"/>
      <c r="AB74" s="6204">
        <f t="shared" si="7"/>
      </c>
      <c r="AC74" s="6165">
        <f t="shared" si="12"/>
      </c>
      <c r="AD74" s="6153">
        <f t="shared" si="17"/>
      </c>
      <c r="AE74" s="6166">
        <f t="shared" si="21"/>
      </c>
      <c r="AF74" s="6205">
        <f>VLOOKUP(C74,'Data Products'!$A:$J,10,0)</f>
      </c>
      <c r="AG74" s="6206">
        <f t="shared" si="28"/>
      </c>
      <c r="AH74" s="6156"/>
      <c r="AI74" s="6210"/>
      <c r="AJ74" s="6213"/>
      <c r="AK74" s="6160"/>
      <c r="AL74" s="6159"/>
      <c r="AM74" s="6160"/>
      <c r="AN74" s="6160"/>
    </row>
    <row customHeight="true" hidden="true" ht="18" r="75">
      <c r="A75" s="6195">
        <v>40</v>
      </c>
      <c r="B75" s="6142" t="s">
        <v>6043</v>
      </c>
      <c r="C75" s="6195" t="s">
        <v>6149</v>
      </c>
      <c r="D75" s="6231"/>
      <c r="E75" s="6231"/>
      <c r="F75" s="6232">
        <v>0</v>
      </c>
      <c r="G75" s="6146">
        <v>0</v>
      </c>
      <c r="H75" s="6230"/>
      <c r="I75" s="6199">
        <f>VLOOKUP(C75,'Data Products'!$A:$J,2,0)</f>
      </c>
      <c r="J75" s="6200">
        <f t="shared" si="25"/>
      </c>
      <c r="K75" s="6201">
        <v>45879</v>
      </c>
      <c r="L75" s="6150">
        <f t="shared" si="31"/>
      </c>
      <c r="M75" s="6146">
        <v>0</v>
      </c>
      <c r="N75" s="6146">
        <v>0</v>
      </c>
      <c r="O75" s="6161"/>
      <c r="P75" s="6161"/>
      <c r="Q75" s="6142" t="s">
        <v>6150</v>
      </c>
      <c r="R75" s="6170"/>
      <c r="S75" s="6170"/>
      <c r="T75" s="6203"/>
      <c r="U75" s="6170"/>
      <c r="V75" s="6170"/>
      <c r="W75" s="6170"/>
      <c r="X75" s="6170"/>
      <c r="Y75" s="6170"/>
      <c r="Z75" s="6170"/>
      <c r="AA75" s="6170"/>
      <c r="AB75" s="6233">
        <f t="shared" si="7"/>
      </c>
      <c r="AC75" s="6234">
        <f t="shared" si="12"/>
      </c>
      <c r="AD75" s="6153">
        <f t="shared" si="17"/>
      </c>
      <c r="AE75" s="6163">
        <f t="shared" si="21"/>
      </c>
      <c r="AF75" s="6205">
        <f>VLOOKUP(C75,'Data Products'!$A:$J,10,0)</f>
      </c>
      <c r="AG75" s="6206">
        <f t="shared" si="28"/>
      </c>
      <c r="AH75" s="6156">
        <f t="shared" ref="AH75:AH107" si="36">IF(J75&lt;=90,F75,0)</f>
      </c>
      <c r="AI75" s="6210"/>
      <c r="AJ75" s="6213"/>
      <c r="AK75" s="6160"/>
      <c r="AL75" s="6159"/>
      <c r="AM75" s="6160"/>
      <c r="AN75" s="6160"/>
    </row>
    <row customHeight="true" hidden="true" ht="18" r="76">
      <c r="A76" s="6195">
        <v>41</v>
      </c>
      <c r="B76" s="6142" t="s">
        <v>6043</v>
      </c>
      <c r="C76" s="6195" t="s">
        <v>6151</v>
      </c>
      <c r="D76" s="6220"/>
      <c r="E76" s="6220"/>
      <c r="F76" s="6146">
        <v>0</v>
      </c>
      <c r="G76" s="6146">
        <v>0</v>
      </c>
      <c r="H76" s="6230"/>
      <c r="I76" s="6199">
        <f>VLOOKUP(C76,'Data Products'!$A:$J,2,0)</f>
      </c>
      <c r="J76" s="6200">
        <f t="shared" si="25"/>
      </c>
      <c r="K76" s="6201">
        <v>45880</v>
      </c>
      <c r="L76" s="6150">
        <f t="shared" si="31"/>
      </c>
      <c r="M76" s="6146">
        <v>0</v>
      </c>
      <c r="N76" s="6146">
        <v>0</v>
      </c>
      <c r="O76" s="6232"/>
      <c r="P76" s="6232"/>
      <c r="Q76" s="6142" t="s">
        <v>6150</v>
      </c>
      <c r="R76" s="6170"/>
      <c r="S76" s="6170"/>
      <c r="T76" s="6170"/>
      <c r="U76" s="6170"/>
      <c r="V76" s="6170"/>
      <c r="W76" s="6170"/>
      <c r="X76" s="6170"/>
      <c r="Y76" s="6170"/>
      <c r="Z76" s="6170"/>
      <c r="AA76" s="6170"/>
      <c r="AB76" s="6204">
        <f t="shared" si="7"/>
      </c>
      <c r="AC76" s="6234">
        <f t="shared" si="12"/>
      </c>
      <c r="AD76" s="6153">
        <f t="shared" si="17"/>
      </c>
      <c r="AE76" s="6163">
        <f t="shared" si="21"/>
      </c>
      <c r="AF76" s="6205">
        <f>VLOOKUP(C76,'Data Products'!$A:$J,10,0)</f>
      </c>
      <c r="AG76" s="6206">
        <f t="shared" si="28"/>
      </c>
      <c r="AH76" s="6156">
        <f t="shared" si="36"/>
      </c>
      <c r="AI76" s="6210"/>
      <c r="AJ76" s="6213"/>
      <c r="AK76" s="6160"/>
      <c r="AL76" s="6159"/>
      <c r="AM76" s="6160"/>
      <c r="AN76" s="6160"/>
    </row>
    <row customHeight="true" hidden="true" ht="18" r="77">
      <c r="A77" s="6195">
        <v>42</v>
      </c>
      <c r="B77" s="6142" t="s">
        <v>6043</v>
      </c>
      <c r="C77" s="6195" t="s">
        <v>6152</v>
      </c>
      <c r="D77" s="6220"/>
      <c r="E77" s="6220"/>
      <c r="F77" s="6146">
        <v>0</v>
      </c>
      <c r="G77" s="6146">
        <v>0</v>
      </c>
      <c r="H77" s="6230"/>
      <c r="I77" s="6199">
        <f>VLOOKUP(C77,'Data Products'!$A:$J,2,0)</f>
      </c>
      <c r="J77" s="6200">
        <f t="shared" si="25"/>
      </c>
      <c r="K77" s="6201">
        <v>45881</v>
      </c>
      <c r="L77" s="6150">
        <f t="shared" si="31"/>
      </c>
      <c r="M77" s="6146">
        <v>0</v>
      </c>
      <c r="N77" s="6146">
        <v>0</v>
      </c>
      <c r="O77" s="6232"/>
      <c r="P77" s="6232"/>
      <c r="Q77" s="6142" t="s">
        <v>6150</v>
      </c>
      <c r="R77" s="6170"/>
      <c r="S77" s="6170"/>
      <c r="T77" s="6170"/>
      <c r="U77" s="6170"/>
      <c r="V77" s="6170"/>
      <c r="W77" s="6170"/>
      <c r="X77" s="6170"/>
      <c r="Y77" s="6170"/>
      <c r="Z77" s="6170"/>
      <c r="AA77" s="6170"/>
      <c r="AB77" s="6204">
        <f t="shared" si="7"/>
      </c>
      <c r="AC77" s="6234">
        <f t="shared" si="12"/>
      </c>
      <c r="AD77" s="6153">
        <f t="shared" si="17"/>
      </c>
      <c r="AE77" s="6163">
        <f t="shared" si="21"/>
      </c>
      <c r="AF77" s="6205">
        <f>VLOOKUP(C77,'Data Products'!$A:$J,10,0)</f>
      </c>
      <c r="AG77" s="6206">
        <f t="shared" si="28"/>
      </c>
      <c r="AH77" s="6156">
        <f t="shared" si="36"/>
      </c>
      <c r="AI77" s="6210"/>
      <c r="AJ77" s="6213"/>
      <c r="AK77" s="6160"/>
      <c r="AL77" s="6159"/>
      <c r="AM77" s="6160"/>
      <c r="AN77" s="6160"/>
    </row>
    <row customHeight="true" hidden="true" ht="18" r="78">
      <c r="A78" s="6195">
        <v>43</v>
      </c>
      <c r="B78" s="6142" t="s">
        <v>6043</v>
      </c>
      <c r="C78" s="6195" t="s">
        <v>6153</v>
      </c>
      <c r="D78" s="6220"/>
      <c r="E78" s="6220"/>
      <c r="F78" s="6146">
        <v>0</v>
      </c>
      <c r="G78" s="6146">
        <v>0</v>
      </c>
      <c r="H78" s="6230"/>
      <c r="I78" s="6199">
        <f>VLOOKUP(C78,'Data Products'!$A:$J,2,0)</f>
      </c>
      <c r="J78" s="6200">
        <f t="shared" si="25"/>
      </c>
      <c r="K78" s="6201">
        <v>45882</v>
      </c>
      <c r="L78" s="6150">
        <f t="shared" si="31"/>
      </c>
      <c r="M78" s="6146">
        <v>0</v>
      </c>
      <c r="N78" s="6146">
        <v>0</v>
      </c>
      <c r="O78" s="6232"/>
      <c r="P78" s="6232"/>
      <c r="Q78" s="6142" t="s">
        <v>6150</v>
      </c>
      <c r="R78" s="6170"/>
      <c r="S78" s="6170"/>
      <c r="T78" s="6170"/>
      <c r="U78" s="6170"/>
      <c r="V78" s="6170"/>
      <c r="W78" s="6170"/>
      <c r="X78" s="6170"/>
      <c r="Y78" s="6170"/>
      <c r="Z78" s="6170"/>
      <c r="AA78" s="6170"/>
      <c r="AB78" s="6204">
        <f t="shared" si="7"/>
      </c>
      <c r="AC78" s="6234">
        <f t="shared" si="12"/>
      </c>
      <c r="AD78" s="6153">
        <f t="shared" si="17"/>
      </c>
      <c r="AE78" s="6163">
        <f t="shared" si="21"/>
      </c>
      <c r="AF78" s="6205">
        <f>VLOOKUP(C78,'Data Products'!$A:$J,10,0)</f>
      </c>
      <c r="AG78" s="6206">
        <f t="shared" si="28"/>
      </c>
      <c r="AH78" s="6156">
        <f t="shared" si="36"/>
      </c>
      <c r="AI78" s="6210"/>
      <c r="AJ78" s="6213"/>
      <c r="AK78" s="6160"/>
      <c r="AL78" s="6159"/>
      <c r="AM78" s="6160"/>
      <c r="AN78" s="6160"/>
    </row>
    <row customHeight="true" hidden="true" ht="18" r="79">
      <c r="A79" s="6195">
        <v>44</v>
      </c>
      <c r="B79" s="6142" t="s">
        <v>6024</v>
      </c>
      <c r="C79" s="6171" t="s">
        <v>6154</v>
      </c>
      <c r="D79" s="6219" t="s">
        <v>6154</v>
      </c>
      <c r="E79" s="6219" t="s">
        <v>6154</v>
      </c>
      <c r="F79" s="6164">
        <v>0</v>
      </c>
      <c r="G79" s="6164">
        <v>0</v>
      </c>
      <c r="H79" s="6230"/>
      <c r="I79" s="6199">
        <f>VLOOKUP(C79,'Data Products'!$A:$J,2,0)</f>
      </c>
      <c r="J79" s="6200">
        <f t="shared" si="25"/>
      </c>
      <c r="K79" s="6201">
        <v>45883</v>
      </c>
      <c r="L79" s="6150">
        <f t="shared" si="31"/>
      </c>
      <c r="M79" s="6146">
        <v>0</v>
      </c>
      <c r="N79" s="6146">
        <v>50</v>
      </c>
      <c r="O79" s="6232"/>
      <c r="P79" s="6232"/>
      <c r="Q79" s="6142" t="s">
        <v>6150</v>
      </c>
      <c r="R79" s="6170"/>
      <c r="S79" s="6170"/>
      <c r="T79" s="6170"/>
      <c r="U79" s="6170"/>
      <c r="V79" s="6170"/>
      <c r="W79" s="6170"/>
      <c r="X79" s="6170"/>
      <c r="Y79" s="6170"/>
      <c r="Z79" s="6170"/>
      <c r="AA79" s="6170"/>
      <c r="AB79" s="6204">
        <f t="shared" si="7"/>
      </c>
      <c r="AC79" s="6235">
        <f t="shared" si="12"/>
      </c>
      <c r="AD79" s="6153">
        <f t="shared" si="17"/>
      </c>
      <c r="AE79" s="6166">
        <f t="shared" si="21"/>
      </c>
      <c r="AF79" s="6205">
        <f>VLOOKUP(C79,'Data Products'!$A:$J,10,0)</f>
      </c>
      <c r="AG79" s="6206">
        <f t="shared" si="28"/>
      </c>
      <c r="AH79" s="6156">
        <f t="shared" si="36"/>
      </c>
      <c r="AI79" s="6210"/>
      <c r="AJ79" s="6213"/>
      <c r="AK79" s="6160"/>
      <c r="AL79" s="6159"/>
      <c r="AM79" s="6160"/>
      <c r="AN79" s="6160"/>
    </row>
    <row customHeight="true" hidden="true" ht="18" r="80">
      <c r="A80" s="6195">
        <v>45</v>
      </c>
      <c r="B80" s="6142" t="s">
        <v>6043</v>
      </c>
      <c r="C80" s="6195" t="s">
        <v>6155</v>
      </c>
      <c r="D80" s="6220"/>
      <c r="E80" s="6220"/>
      <c r="F80" s="6146">
        <v>0</v>
      </c>
      <c r="G80" s="6161">
        <v>0</v>
      </c>
      <c r="H80" s="6230"/>
      <c r="I80" s="6199">
        <f>VLOOKUP(C80,'Data Products'!$A:$J,2,0)</f>
      </c>
      <c r="J80" s="6200">
        <f t="shared" si="25"/>
      </c>
      <c r="K80" s="6201">
        <v>45884</v>
      </c>
      <c r="L80" s="6150">
        <f t="shared" si="31"/>
      </c>
      <c r="M80" s="6146">
        <v>0</v>
      </c>
      <c r="N80" s="6146">
        <v>0</v>
      </c>
      <c r="O80" s="6232"/>
      <c r="P80" s="6232"/>
      <c r="Q80" s="6142" t="s">
        <v>6150</v>
      </c>
      <c r="R80" s="6170"/>
      <c r="S80" s="6170"/>
      <c r="T80" s="6170"/>
      <c r="U80" s="6170"/>
      <c r="V80" s="6170"/>
      <c r="W80" s="6170"/>
      <c r="X80" s="6170"/>
      <c r="Y80" s="6170"/>
      <c r="Z80" s="6170"/>
      <c r="AA80" s="6170"/>
      <c r="AB80" s="6204">
        <f t="shared" si="7"/>
      </c>
      <c r="AC80" s="6234">
        <f t="shared" si="12"/>
      </c>
      <c r="AD80" s="6153">
        <f t="shared" si="17"/>
      </c>
      <c r="AE80" s="6166">
        <f t="shared" si="21"/>
      </c>
      <c r="AF80" s="6205">
        <f>VLOOKUP(C80,'Data Products'!$A:$J,10,0)</f>
      </c>
      <c r="AG80" s="6206">
        <f t="shared" si="28"/>
      </c>
      <c r="AH80" s="6156">
        <f t="shared" si="36"/>
      </c>
      <c r="AI80" s="6210"/>
      <c r="AJ80" s="6213"/>
      <c r="AK80" s="6160"/>
      <c r="AL80" s="6159"/>
      <c r="AM80" s="6160"/>
      <c r="AN80" s="6160"/>
    </row>
    <row customHeight="true" hidden="true" ht="18" r="81">
      <c r="A81" s="6195">
        <v>46</v>
      </c>
      <c r="B81" s="6142" t="s">
        <v>6043</v>
      </c>
      <c r="C81" s="6195" t="s">
        <v>6156</v>
      </c>
      <c r="D81" s="6220"/>
      <c r="E81" s="6220"/>
      <c r="F81" s="6146">
        <v>0</v>
      </c>
      <c r="G81" s="6161">
        <v>0</v>
      </c>
      <c r="H81" s="6230"/>
      <c r="I81" s="6199">
        <f>VLOOKUP(C81,'Data Products'!$A:$J,2,0)</f>
      </c>
      <c r="J81" s="6200">
        <f t="shared" si="25"/>
      </c>
      <c r="K81" s="6201">
        <v>45885</v>
      </c>
      <c r="L81" s="6150">
        <f t="shared" si="31"/>
      </c>
      <c r="M81" s="6146">
        <v>0</v>
      </c>
      <c r="N81" s="6146">
        <v>0</v>
      </c>
      <c r="O81" s="6232"/>
      <c r="P81" s="6232"/>
      <c r="Q81" s="6142" t="s">
        <v>6150</v>
      </c>
      <c r="R81" s="6170"/>
      <c r="S81" s="6170"/>
      <c r="T81" s="6170"/>
      <c r="U81" s="6170"/>
      <c r="V81" s="6170"/>
      <c r="W81" s="6170"/>
      <c r="X81" s="6170"/>
      <c r="Y81" s="6170"/>
      <c r="Z81" s="6170"/>
      <c r="AA81" s="6170"/>
      <c r="AB81" s="6204">
        <f t="shared" si="7"/>
      </c>
      <c r="AC81" s="6234">
        <f t="shared" si="12"/>
      </c>
      <c r="AD81" s="6153">
        <f t="shared" si="17"/>
      </c>
      <c r="AE81" s="6166">
        <f t="shared" si="21"/>
      </c>
      <c r="AF81" s="6205">
        <f>VLOOKUP(C81,'Data Products'!$A:$J,10,0)</f>
      </c>
      <c r="AG81" s="6206">
        <f t="shared" si="28"/>
      </c>
      <c r="AH81" s="6156">
        <f t="shared" si="36"/>
      </c>
      <c r="AI81" s="6210"/>
      <c r="AJ81" s="6213"/>
      <c r="AK81" s="6160"/>
      <c r="AL81" s="6159"/>
      <c r="AM81" s="6160"/>
      <c r="AN81" s="6160"/>
    </row>
    <row customHeight="true" hidden="true" ht="18" r="82">
      <c r="A82" s="6195">
        <v>47</v>
      </c>
      <c r="B82" s="6142" t="s">
        <v>6043</v>
      </c>
      <c r="C82" s="6222" t="s">
        <v>6157</v>
      </c>
      <c r="D82" s="6220"/>
      <c r="E82" s="6220"/>
      <c r="F82" s="6146">
        <v>0</v>
      </c>
      <c r="G82" s="6161">
        <v>0</v>
      </c>
      <c r="H82" s="6236"/>
      <c r="I82" s="6199">
        <f>VLOOKUP(C82,'Data Products'!$A:$J,2,0)</f>
      </c>
      <c r="J82" s="6200">
        <f t="shared" si="25"/>
      </c>
      <c r="K82" s="6201">
        <v>45886</v>
      </c>
      <c r="L82" s="6150">
        <f t="shared" si="31"/>
      </c>
      <c r="M82" s="6223">
        <v>0</v>
      </c>
      <c r="N82" s="6223">
        <v>0</v>
      </c>
      <c r="O82" s="6237"/>
      <c r="P82" s="6237"/>
      <c r="Q82" s="6142" t="s">
        <v>6150</v>
      </c>
      <c r="R82" s="6170"/>
      <c r="S82" s="6170"/>
      <c r="T82" s="6170"/>
      <c r="U82" s="6170"/>
      <c r="V82" s="6170"/>
      <c r="W82" s="6170"/>
      <c r="X82" s="6170"/>
      <c r="Y82" s="6170"/>
      <c r="Z82" s="6170"/>
      <c r="AA82" s="6170"/>
      <c r="AB82" s="6238">
        <f t="shared" si="7"/>
      </c>
      <c r="AC82" s="6234">
        <f t="shared" si="12"/>
      </c>
      <c r="AD82" s="6153">
        <f t="shared" si="17"/>
      </c>
      <c r="AE82" s="6166">
        <f t="shared" si="21"/>
      </c>
      <c r="AF82" s="6205">
        <f>VLOOKUP(C82,'Data Products'!$A:$J,10,0)</f>
      </c>
      <c r="AG82" s="6206">
        <f t="shared" si="28"/>
      </c>
      <c r="AH82" s="6156">
        <f t="shared" si="36"/>
      </c>
      <c r="AI82" s="6210"/>
      <c r="AJ82" s="6213"/>
      <c r="AK82" s="6160"/>
      <c r="AL82" s="6159"/>
      <c r="AM82" s="6160"/>
      <c r="AN82" s="6160"/>
    </row>
    <row customHeight="true" hidden="true" ht="18" r="83">
      <c r="A83" s="6195">
        <v>48</v>
      </c>
      <c r="B83" s="6142" t="s">
        <v>6043</v>
      </c>
      <c r="C83" s="6195" t="s">
        <v>6158</v>
      </c>
      <c r="D83" s="6220"/>
      <c r="E83" s="6220"/>
      <c r="F83" s="6146">
        <v>0</v>
      </c>
      <c r="G83" s="6161">
        <v>0</v>
      </c>
      <c r="H83" s="6230"/>
      <c r="I83" s="6199">
        <f>VLOOKUP(C83,'Data Products'!$A:$J,2,0)</f>
      </c>
      <c r="J83" s="6200">
        <f t="shared" si="25"/>
      </c>
      <c r="K83" s="6201">
        <v>45887</v>
      </c>
      <c r="L83" s="6150">
        <f t="shared" si="31"/>
      </c>
      <c r="M83" s="6146">
        <v>0</v>
      </c>
      <c r="N83" s="6146">
        <v>0</v>
      </c>
      <c r="O83" s="6232"/>
      <c r="P83" s="6232"/>
      <c r="Q83" s="6142" t="s">
        <v>6150</v>
      </c>
      <c r="R83" s="6146"/>
      <c r="S83" s="6146"/>
      <c r="T83" s="6146"/>
      <c r="U83" s="6146"/>
      <c r="V83" s="6146"/>
      <c r="W83" s="6146"/>
      <c r="X83" s="6146"/>
      <c r="Y83" s="6146"/>
      <c r="Z83" s="6146"/>
      <c r="AA83" s="6146"/>
      <c r="AB83" s="6204">
        <f t="shared" si="7"/>
      </c>
      <c r="AC83" s="6234">
        <f t="shared" si="12"/>
      </c>
      <c r="AD83" s="6153">
        <f t="shared" si="17"/>
      </c>
      <c r="AE83" s="6166">
        <f t="shared" si="21"/>
      </c>
      <c r="AF83" s="6205">
        <f>VLOOKUP(C83,'Data Products'!$A:$J,10,0)</f>
      </c>
      <c r="AG83" s="6206">
        <f t="shared" si="28"/>
      </c>
      <c r="AH83" s="6156">
        <f t="shared" si="36"/>
      </c>
      <c r="AI83" s="6210"/>
      <c r="AJ83" s="6213"/>
      <c r="AK83" s="6160"/>
      <c r="AL83" s="6159"/>
      <c r="AM83" s="6160"/>
      <c r="AN83" s="6160"/>
    </row>
    <row customHeight="true" hidden="true" ht="18" r="84">
      <c r="A84" s="6195">
        <v>49</v>
      </c>
      <c r="B84" s="6142" t="s">
        <v>6043</v>
      </c>
      <c r="C84" s="6195" t="s">
        <v>6159</v>
      </c>
      <c r="D84" s="6220"/>
      <c r="E84" s="6220"/>
      <c r="F84" s="6146">
        <v>0</v>
      </c>
      <c r="G84" s="6161">
        <v>0</v>
      </c>
      <c r="H84" s="6230"/>
      <c r="I84" s="6199">
        <f>VLOOKUP(C84,'Data Products'!$A:$J,2,0)</f>
      </c>
      <c r="J84" s="6200">
        <f t="shared" si="25"/>
      </c>
      <c r="K84" s="6201">
        <v>45888</v>
      </c>
      <c r="L84" s="6150">
        <f t="shared" si="31"/>
      </c>
      <c r="M84" s="6146">
        <v>0</v>
      </c>
      <c r="N84" s="6146">
        <v>0</v>
      </c>
      <c r="O84" s="6232"/>
      <c r="P84" s="6232"/>
      <c r="Q84" s="6142" t="s">
        <v>6150</v>
      </c>
      <c r="R84" s="6146"/>
      <c r="S84" s="6146"/>
      <c r="T84" s="6146"/>
      <c r="U84" s="6146"/>
      <c r="V84" s="6146"/>
      <c r="W84" s="6146"/>
      <c r="X84" s="6146"/>
      <c r="Y84" s="6146"/>
      <c r="Z84" s="6146"/>
      <c r="AA84" s="6146"/>
      <c r="AB84" s="6204">
        <f t="shared" si="7"/>
      </c>
      <c r="AC84" s="6234">
        <f t="shared" si="12"/>
      </c>
      <c r="AD84" s="6153">
        <f t="shared" si="17"/>
      </c>
      <c r="AE84" s="6166">
        <f t="shared" si="21"/>
      </c>
      <c r="AF84" s="6205">
        <f>VLOOKUP(C84,'Data Products'!$A:$J,10,0)</f>
      </c>
      <c r="AG84" s="6206">
        <f t="shared" si="28"/>
      </c>
      <c r="AH84" s="6156">
        <f t="shared" si="36"/>
      </c>
      <c r="AI84" s="6210"/>
      <c r="AJ84" s="6213"/>
      <c r="AK84" s="6160"/>
      <c r="AL84" s="6159"/>
      <c r="AM84" s="6160"/>
      <c r="AN84" s="6160"/>
    </row>
    <row customHeight="true" hidden="true" ht="18" r="85">
      <c r="A85" s="6195">
        <v>50</v>
      </c>
      <c r="B85" s="6142" t="s">
        <v>6043</v>
      </c>
      <c r="C85" s="6195" t="s">
        <v>6160</v>
      </c>
      <c r="D85" s="6219" t="s">
        <v>6161</v>
      </c>
      <c r="E85" s="6219" t="s">
        <v>6161</v>
      </c>
      <c r="F85" s="6146">
        <v>0</v>
      </c>
      <c r="G85" s="6161">
        <v>0</v>
      </c>
      <c r="H85" s="6230"/>
      <c r="I85" s="6199">
        <f>VLOOKUP(C85,'Data Products'!$A:$J,2,0)</f>
      </c>
      <c r="J85" s="6200">
        <f t="shared" si="25"/>
      </c>
      <c r="K85" s="6201">
        <v>45889</v>
      </c>
      <c r="L85" s="6150">
        <f t="shared" si="31"/>
      </c>
      <c r="M85" s="6146">
        <v>0</v>
      </c>
      <c r="N85" s="6146">
        <v>0</v>
      </c>
      <c r="O85" s="6232"/>
      <c r="P85" s="6232"/>
      <c r="Q85" s="6142" t="s">
        <v>6150</v>
      </c>
      <c r="R85" s="6146"/>
      <c r="S85" s="6146"/>
      <c r="T85" s="6146"/>
      <c r="U85" s="6146"/>
      <c r="V85" s="6146"/>
      <c r="W85" s="6146"/>
      <c r="X85" s="6146"/>
      <c r="Y85" s="6146"/>
      <c r="Z85" s="6146"/>
      <c r="AA85" s="6146"/>
      <c r="AB85" s="6204">
        <f t="shared" si="7"/>
      </c>
      <c r="AC85" s="6239">
        <f t="shared" si="12"/>
      </c>
      <c r="AD85" s="6153">
        <f t="shared" si="17"/>
      </c>
      <c r="AE85" s="6166">
        <f t="shared" si="21"/>
      </c>
      <c r="AF85" s="6205">
        <f>VLOOKUP(C85,'Data Products'!$A:$J,10,0)</f>
      </c>
      <c r="AG85" s="6206">
        <f t="shared" si="28"/>
      </c>
      <c r="AH85" s="6156">
        <f t="shared" si="36"/>
      </c>
      <c r="AI85" s="6210"/>
      <c r="AJ85" s="6213"/>
      <c r="AK85" s="6160"/>
      <c r="AL85" s="6159"/>
      <c r="AM85" s="6160"/>
      <c r="AN85" s="6160"/>
    </row>
    <row customHeight="true" hidden="true" ht="18" r="86">
      <c r="A86" s="6195">
        <v>51</v>
      </c>
      <c r="B86" s="6142" t="s">
        <v>6043</v>
      </c>
      <c r="C86" s="6195" t="s">
        <v>6162</v>
      </c>
      <c r="D86" s="6219" t="s">
        <v>6163</v>
      </c>
      <c r="E86" s="6219" t="s">
        <v>6163</v>
      </c>
      <c r="F86" s="6146">
        <v>0</v>
      </c>
      <c r="G86" s="6161">
        <v>0</v>
      </c>
      <c r="H86" s="6230"/>
      <c r="I86" s="6199">
        <f>VLOOKUP(C86,'Data Products'!$A:$J,2,0)</f>
      </c>
      <c r="J86" s="6200">
        <f t="shared" si="25"/>
      </c>
      <c r="K86" s="6201">
        <v>45890</v>
      </c>
      <c r="L86" s="6150">
        <f t="shared" si="31"/>
      </c>
      <c r="M86" s="6146">
        <v>0</v>
      </c>
      <c r="N86" s="6146">
        <v>0</v>
      </c>
      <c r="O86" s="6232"/>
      <c r="P86" s="6232"/>
      <c r="Q86" s="6142" t="s">
        <v>6150</v>
      </c>
      <c r="R86" s="6146"/>
      <c r="S86" s="6146"/>
      <c r="T86" s="6146"/>
      <c r="U86" s="6146"/>
      <c r="V86" s="6146"/>
      <c r="W86" s="6146"/>
      <c r="X86" s="6146"/>
      <c r="Y86" s="6146"/>
      <c r="Z86" s="6146"/>
      <c r="AA86" s="6146"/>
      <c r="AB86" s="6204">
        <f t="shared" si="7"/>
      </c>
      <c r="AC86" s="6165">
        <f t="shared" si="12"/>
      </c>
      <c r="AD86" s="6153">
        <f t="shared" si="17"/>
      </c>
      <c r="AE86" s="6166">
        <f t="shared" si="21"/>
      </c>
      <c r="AF86" s="6205">
        <f>VLOOKUP(C86,'Data Products'!$A:$J,10,0)</f>
      </c>
      <c r="AG86" s="6206">
        <f t="shared" si="28"/>
      </c>
      <c r="AH86" s="6156">
        <f t="shared" si="36"/>
      </c>
      <c r="AI86" s="6210"/>
      <c r="AJ86" s="6213"/>
      <c r="AK86" s="6160"/>
      <c r="AL86" s="6159"/>
      <c r="AM86" s="6160"/>
      <c r="AN86" s="6160"/>
    </row>
    <row customHeight="true" hidden="true" ht="18" r="87">
      <c r="A87" s="6195">
        <v>52</v>
      </c>
      <c r="B87" s="6142" t="s">
        <v>6043</v>
      </c>
      <c r="C87" s="6195" t="s">
        <v>6164</v>
      </c>
      <c r="D87" s="6219" t="s">
        <v>6165</v>
      </c>
      <c r="E87" s="6219" t="s">
        <v>6165</v>
      </c>
      <c r="F87" s="6146">
        <v>0</v>
      </c>
      <c r="G87" s="6161">
        <v>0</v>
      </c>
      <c r="H87" s="6230"/>
      <c r="I87" s="6199">
        <f>VLOOKUP(C87,'Data Products'!$A:$J,2,0)</f>
      </c>
      <c r="J87" s="6200">
        <f t="shared" si="25"/>
      </c>
      <c r="K87" s="6201">
        <v>45891</v>
      </c>
      <c r="L87" s="6150">
        <f t="shared" si="31"/>
      </c>
      <c r="M87" s="6146">
        <v>0</v>
      </c>
      <c r="N87" s="6146">
        <v>0</v>
      </c>
      <c r="O87" s="6232"/>
      <c r="P87" s="6232"/>
      <c r="Q87" s="6142" t="s">
        <v>6150</v>
      </c>
      <c r="R87" s="6146"/>
      <c r="S87" s="6146"/>
      <c r="T87" s="6146"/>
      <c r="U87" s="6146"/>
      <c r="V87" s="6146"/>
      <c r="W87" s="6146"/>
      <c r="X87" s="6146"/>
      <c r="Y87" s="6146"/>
      <c r="Z87" s="6146"/>
      <c r="AA87" s="6146"/>
      <c r="AB87" s="6204">
        <f t="shared" si="7"/>
      </c>
      <c r="AC87" s="6162">
        <f t="shared" si="12"/>
      </c>
      <c r="AD87" s="6153">
        <f t="shared" si="17"/>
      </c>
      <c r="AE87" s="6166">
        <f t="shared" si="21"/>
      </c>
      <c r="AF87" s="6205">
        <f>VLOOKUP(C87,'Data Products'!$A:$J,10,0)</f>
      </c>
      <c r="AG87" s="6206">
        <f t="shared" si="28"/>
      </c>
      <c r="AH87" s="6156">
        <f t="shared" si="36"/>
      </c>
      <c r="AI87" s="6210"/>
      <c r="AJ87" s="6213"/>
      <c r="AK87" s="6160"/>
      <c r="AL87" s="6159"/>
      <c r="AM87" s="6160"/>
      <c r="AN87" s="6160"/>
    </row>
    <row customHeight="true" hidden="true" ht="18" r="88">
      <c r="A88" s="6195">
        <v>53</v>
      </c>
      <c r="B88" s="6142" t="s">
        <v>6043</v>
      </c>
      <c r="C88" s="6195" t="s">
        <v>6166</v>
      </c>
      <c r="D88" s="6219" t="s">
        <v>6167</v>
      </c>
      <c r="E88" s="6219" t="s">
        <v>6167</v>
      </c>
      <c r="F88" s="6146">
        <v>0</v>
      </c>
      <c r="G88" s="6161">
        <v>0</v>
      </c>
      <c r="H88" s="6230"/>
      <c r="I88" s="6199">
        <f>VLOOKUP(C88,'Data Products'!$A:$J,2,0)</f>
      </c>
      <c r="J88" s="6200">
        <f t="shared" si="25"/>
      </c>
      <c r="K88" s="6201">
        <v>45892</v>
      </c>
      <c r="L88" s="6150">
        <f t="shared" si="31"/>
      </c>
      <c r="M88" s="6146">
        <v>0</v>
      </c>
      <c r="N88" s="6146">
        <v>0</v>
      </c>
      <c r="O88" s="6232"/>
      <c r="P88" s="6232"/>
      <c r="Q88" s="6142" t="s">
        <v>6150</v>
      </c>
      <c r="R88" s="6146"/>
      <c r="S88" s="6146"/>
      <c r="T88" s="6146"/>
      <c r="U88" s="6146"/>
      <c r="V88" s="6146"/>
      <c r="W88" s="6146"/>
      <c r="X88" s="6146"/>
      <c r="Y88" s="6146"/>
      <c r="Z88" s="6146"/>
      <c r="AA88" s="6146"/>
      <c r="AB88" s="6204">
        <f t="shared" si="7"/>
      </c>
      <c r="AC88" s="6217">
        <f t="shared" si="12"/>
      </c>
      <c r="AD88" s="6153">
        <f t="shared" si="17"/>
      </c>
      <c r="AE88" s="6166">
        <f t="shared" si="21"/>
      </c>
      <c r="AF88" s="6205">
        <f>VLOOKUP(C88,'Data Products'!$A:$J,10,0)</f>
      </c>
      <c r="AG88" s="6206">
        <f t="shared" si="28"/>
      </c>
      <c r="AH88" s="6156">
        <f t="shared" si="36"/>
      </c>
      <c r="AI88" s="6210"/>
      <c r="AJ88" s="6213"/>
      <c r="AK88" s="6160"/>
      <c r="AL88" s="6159"/>
      <c r="AM88" s="6160"/>
      <c r="AN88" s="6160"/>
    </row>
    <row customHeight="true" hidden="true" ht="18" r="89">
      <c r="A89" s="6195">
        <v>54</v>
      </c>
      <c r="B89" s="6142" t="s">
        <v>6043</v>
      </c>
      <c r="C89" s="6195" t="s">
        <v>6168</v>
      </c>
      <c r="D89" s="6219" t="s">
        <v>6169</v>
      </c>
      <c r="E89" s="6219" t="s">
        <v>6169</v>
      </c>
      <c r="F89" s="6146">
        <v>0</v>
      </c>
      <c r="G89" s="6161">
        <v>0</v>
      </c>
      <c r="H89" s="6230"/>
      <c r="I89" s="6199">
        <f>VLOOKUP(C89,'Data Products'!$A:$J,2,0)</f>
      </c>
      <c r="J89" s="6200">
        <f t="shared" si="25"/>
      </c>
      <c r="K89" s="6201">
        <v>45893</v>
      </c>
      <c r="L89" s="6150">
        <f t="shared" si="31"/>
      </c>
      <c r="M89" s="6146">
        <v>0</v>
      </c>
      <c r="N89" s="6146">
        <v>0</v>
      </c>
      <c r="O89" s="6232"/>
      <c r="P89" s="6232"/>
      <c r="Q89" s="6142" t="s">
        <v>6150</v>
      </c>
      <c r="R89" s="6146"/>
      <c r="S89" s="6146"/>
      <c r="T89" s="6146"/>
      <c r="U89" s="6146"/>
      <c r="V89" s="6146"/>
      <c r="W89" s="6146"/>
      <c r="X89" s="6146"/>
      <c r="Y89" s="6146"/>
      <c r="Z89" s="6146"/>
      <c r="AA89" s="6146"/>
      <c r="AB89" s="6204">
        <f t="shared" si="7"/>
      </c>
      <c r="AC89" s="6217">
        <f t="shared" si="12"/>
      </c>
      <c r="AD89" s="6153">
        <f t="shared" si="17"/>
      </c>
      <c r="AE89" s="6166">
        <f t="shared" si="21"/>
      </c>
      <c r="AF89" s="6205">
        <f>VLOOKUP(C89,'Data Products'!$A:$J,10,0)</f>
      </c>
      <c r="AG89" s="6206">
        <f t="shared" si="28"/>
      </c>
      <c r="AH89" s="6156">
        <f t="shared" si="36"/>
      </c>
      <c r="AI89" s="6210"/>
      <c r="AJ89" s="6213"/>
      <c r="AK89" s="6160"/>
      <c r="AL89" s="6159"/>
      <c r="AM89" s="6160"/>
      <c r="AN89" s="6160"/>
    </row>
    <row customHeight="true" hidden="true" ht="18" r="90">
      <c r="A90" s="6195">
        <v>55</v>
      </c>
      <c r="B90" s="6142" t="s">
        <v>6043</v>
      </c>
      <c r="C90" s="6195" t="s">
        <v>6170</v>
      </c>
      <c r="D90" s="6219" t="s">
        <v>6171</v>
      </c>
      <c r="E90" s="6219" t="s">
        <v>6171</v>
      </c>
      <c r="F90" s="6146">
        <v>0</v>
      </c>
      <c r="G90" s="6161">
        <v>0</v>
      </c>
      <c r="H90" s="6230"/>
      <c r="I90" s="6199">
        <f>VLOOKUP(C90,'Data Products'!$A:$J,2,0)</f>
      </c>
      <c r="J90" s="6200">
        <f t="shared" si="25"/>
      </c>
      <c r="K90" s="6201">
        <v>45894</v>
      </c>
      <c r="L90" s="6150">
        <f t="shared" si="31"/>
      </c>
      <c r="M90" s="6146">
        <v>0</v>
      </c>
      <c r="N90" s="6146">
        <v>0</v>
      </c>
      <c r="O90" s="6232"/>
      <c r="P90" s="6232"/>
      <c r="Q90" s="6142" t="s">
        <v>6150</v>
      </c>
      <c r="R90" s="6146"/>
      <c r="S90" s="6146"/>
      <c r="T90" s="6146"/>
      <c r="U90" s="6146"/>
      <c r="V90" s="6146"/>
      <c r="W90" s="6146"/>
      <c r="X90" s="6146"/>
      <c r="Y90" s="6146"/>
      <c r="Z90" s="6146"/>
      <c r="AA90" s="6146"/>
      <c r="AB90" s="6204">
        <f t="shared" si="7"/>
      </c>
      <c r="AC90" s="6162">
        <f t="shared" si="12"/>
      </c>
      <c r="AD90" s="6153">
        <f t="shared" si="17"/>
      </c>
      <c r="AE90" s="6166">
        <f t="shared" si="21"/>
      </c>
      <c r="AF90" s="6205">
        <f>VLOOKUP(C90,'Data Products'!$A:$J,10,0)</f>
      </c>
      <c r="AG90" s="6206">
        <f t="shared" si="28"/>
      </c>
      <c r="AH90" s="6156">
        <f t="shared" si="36"/>
      </c>
      <c r="AI90" s="6210"/>
      <c r="AJ90" s="6213"/>
      <c r="AK90" s="6160"/>
      <c r="AL90" s="6159"/>
      <c r="AM90" s="6160"/>
      <c r="AN90" s="6160"/>
    </row>
    <row customHeight="true" hidden="true" ht="18" r="91">
      <c r="A91" s="6195">
        <v>56</v>
      </c>
      <c r="B91" s="6142" t="s">
        <v>6043</v>
      </c>
      <c r="C91" s="6195" t="s">
        <v>6172</v>
      </c>
      <c r="D91" s="6219" t="s">
        <v>6173</v>
      </c>
      <c r="E91" s="6219" t="s">
        <v>6173</v>
      </c>
      <c r="F91" s="6146">
        <v>0</v>
      </c>
      <c r="G91" s="6161">
        <v>0</v>
      </c>
      <c r="H91" s="6230"/>
      <c r="I91" s="6199">
        <f>VLOOKUP(C91,'Data Products'!$A:$J,2,0)</f>
      </c>
      <c r="J91" s="6200">
        <f t="shared" si="25"/>
      </c>
      <c r="K91" s="6201">
        <v>45895</v>
      </c>
      <c r="L91" s="6150">
        <f t="shared" si="31"/>
      </c>
      <c r="M91" s="6146">
        <v>0</v>
      </c>
      <c r="N91" s="6146">
        <v>0</v>
      </c>
      <c r="O91" s="6232"/>
      <c r="P91" s="6232"/>
      <c r="Q91" s="6142" t="s">
        <v>6150</v>
      </c>
      <c r="R91" s="6146"/>
      <c r="S91" s="6146"/>
      <c r="T91" s="6146"/>
      <c r="U91" s="6146"/>
      <c r="V91" s="6146"/>
      <c r="W91" s="6146"/>
      <c r="X91" s="6146"/>
      <c r="Y91" s="6146"/>
      <c r="Z91" s="6146"/>
      <c r="AA91" s="6146"/>
      <c r="AB91" s="6204">
        <f t="shared" si="7"/>
      </c>
      <c r="AC91" s="6165">
        <f t="shared" si="12"/>
      </c>
      <c r="AD91" s="6240">
        <f t="shared" si="17"/>
      </c>
      <c r="AE91" s="6166">
        <f t="shared" si="21"/>
      </c>
      <c r="AF91" s="6205">
        <f>VLOOKUP(C91,'Data Products'!$A:$J,10,0)</f>
      </c>
      <c r="AG91" s="6206">
        <f t="shared" si="28"/>
      </c>
      <c r="AH91" s="6156">
        <f t="shared" si="36"/>
      </c>
      <c r="AI91" s="6210"/>
      <c r="AJ91" s="6213"/>
      <c r="AK91" s="6160"/>
      <c r="AL91" s="6159"/>
      <c r="AM91" s="6160"/>
      <c r="AN91" s="6160"/>
    </row>
    <row customHeight="true" hidden="true" ht="18" r="92">
      <c r="A92" s="6195">
        <v>57</v>
      </c>
      <c r="B92" s="6142" t="s">
        <v>6043</v>
      </c>
      <c r="C92" s="6195" t="s">
        <v>6174</v>
      </c>
      <c r="D92" s="6219" t="s">
        <v>6175</v>
      </c>
      <c r="E92" s="6219" t="s">
        <v>6175</v>
      </c>
      <c r="F92" s="6146">
        <v>0</v>
      </c>
      <c r="G92" s="6161">
        <v>0</v>
      </c>
      <c r="H92" s="6230"/>
      <c r="I92" s="6199">
        <f>VLOOKUP(C92,'Data Products'!$A:$J,2,0)</f>
      </c>
      <c r="J92" s="6200">
        <f t="shared" si="25"/>
      </c>
      <c r="K92" s="6201">
        <v>45896</v>
      </c>
      <c r="L92" s="6150">
        <f t="shared" si="31"/>
      </c>
      <c r="M92" s="6146">
        <v>0</v>
      </c>
      <c r="N92" s="6146">
        <v>1</v>
      </c>
      <c r="O92" s="6232"/>
      <c r="P92" s="6232"/>
      <c r="Q92" s="6142" t="s">
        <v>6150</v>
      </c>
      <c r="R92" s="6146"/>
      <c r="S92" s="6146"/>
      <c r="T92" s="6146"/>
      <c r="U92" s="6146"/>
      <c r="V92" s="6146"/>
      <c r="W92" s="6146"/>
      <c r="X92" s="6146"/>
      <c r="Y92" s="6146"/>
      <c r="Z92" s="6146"/>
      <c r="AA92" s="6146"/>
      <c r="AB92" s="6204">
        <f t="shared" si="7"/>
      </c>
      <c r="AC92" s="6152">
        <f t="shared" si="12"/>
      </c>
      <c r="AD92" s="6240">
        <f t="shared" si="17"/>
      </c>
      <c r="AE92" s="6166">
        <f t="shared" si="21"/>
      </c>
      <c r="AF92" s="6205">
        <f>VLOOKUP(C92,'Data Products'!$A:$J,10,0)</f>
      </c>
      <c r="AG92" s="6206">
        <f t="shared" si="28"/>
      </c>
      <c r="AH92" s="6156">
        <f t="shared" si="36"/>
      </c>
      <c r="AI92" s="6210"/>
      <c r="AJ92" s="6213"/>
      <c r="AK92" s="6160"/>
      <c r="AL92" s="6159"/>
      <c r="AM92" s="6160"/>
      <c r="AN92" s="6160"/>
    </row>
    <row customHeight="true" hidden="true" ht="18" r="93">
      <c r="A93" s="6195">
        <v>58</v>
      </c>
      <c r="B93" s="6142" t="s">
        <v>6043</v>
      </c>
      <c r="C93" s="6195" t="s">
        <v>6176</v>
      </c>
      <c r="D93" s="6219" t="s">
        <v>6177</v>
      </c>
      <c r="E93" s="6219" t="s">
        <v>6177</v>
      </c>
      <c r="F93" s="6146">
        <v>0</v>
      </c>
      <c r="G93" s="6161">
        <v>0</v>
      </c>
      <c r="H93" s="6230"/>
      <c r="I93" s="6199">
        <f>VLOOKUP(C93,'Data Products'!$A:$J,2,0)</f>
      </c>
      <c r="J93" s="6200">
        <f t="shared" si="25"/>
      </c>
      <c r="K93" s="6201">
        <v>45897</v>
      </c>
      <c r="L93" s="6150">
        <f t="shared" si="31"/>
      </c>
      <c r="M93" s="6146">
        <v>0</v>
      </c>
      <c r="N93" s="6146">
        <v>2</v>
      </c>
      <c r="O93" s="6232"/>
      <c r="P93" s="6232"/>
      <c r="Q93" s="6142" t="s">
        <v>6150</v>
      </c>
      <c r="R93" s="6146"/>
      <c r="S93" s="6146"/>
      <c r="T93" s="6146"/>
      <c r="U93" s="6146"/>
      <c r="V93" s="6146"/>
      <c r="W93" s="6146"/>
      <c r="X93" s="6146"/>
      <c r="Y93" s="6146"/>
      <c r="Z93" s="6146"/>
      <c r="AA93" s="6146"/>
      <c r="AB93" s="6204">
        <f t="shared" si="7"/>
      </c>
      <c r="AC93" s="6152">
        <f t="shared" si="12"/>
      </c>
      <c r="AD93" s="6240">
        <f t="shared" si="17"/>
      </c>
      <c r="AE93" s="6166">
        <f t="shared" si="21"/>
      </c>
      <c r="AF93" s="6205">
        <f>VLOOKUP(C93,'Data Products'!$A:$J,10,0)</f>
      </c>
      <c r="AG93" s="6206">
        <f t="shared" si="28"/>
      </c>
      <c r="AH93" s="6156">
        <f t="shared" si="36"/>
      </c>
      <c r="AI93" s="6210"/>
      <c r="AJ93" s="6213"/>
      <c r="AK93" s="6160"/>
      <c r="AL93" s="6159"/>
      <c r="AM93" s="6160"/>
      <c r="AN93" s="6160"/>
    </row>
    <row customHeight="true" hidden="true" ht="18" r="94">
      <c r="A94" s="6195">
        <v>59</v>
      </c>
      <c r="B94" s="6142" t="s">
        <v>6043</v>
      </c>
      <c r="C94" s="6195" t="s">
        <v>6178</v>
      </c>
      <c r="D94" s="6219" t="s">
        <v>6179</v>
      </c>
      <c r="E94" s="6219" t="s">
        <v>6179</v>
      </c>
      <c r="F94" s="6146">
        <v>0</v>
      </c>
      <c r="G94" s="6161">
        <v>0</v>
      </c>
      <c r="H94" s="6230"/>
      <c r="I94" s="6199">
        <f>VLOOKUP(C94,'Data Products'!$A:$J,2,0)</f>
      </c>
      <c r="J94" s="6200">
        <f t="shared" si="25"/>
      </c>
      <c r="K94" s="6201">
        <v>45898</v>
      </c>
      <c r="L94" s="6150">
        <f t="shared" si="31"/>
      </c>
      <c r="M94" s="6146">
        <v>0</v>
      </c>
      <c r="N94" s="6146">
        <v>1</v>
      </c>
      <c r="O94" s="6232"/>
      <c r="P94" s="6232"/>
      <c r="Q94" s="6142" t="s">
        <v>6150</v>
      </c>
      <c r="R94" s="6146"/>
      <c r="S94" s="6146"/>
      <c r="T94" s="6146"/>
      <c r="U94" s="6146"/>
      <c r="V94" s="6146"/>
      <c r="W94" s="6146"/>
      <c r="X94" s="6146"/>
      <c r="Y94" s="6146"/>
      <c r="Z94" s="6146"/>
      <c r="AA94" s="6146"/>
      <c r="AB94" s="6204">
        <f t="shared" si="7"/>
      </c>
      <c r="AC94" s="6152">
        <f t="shared" si="12"/>
      </c>
      <c r="AD94" s="6240">
        <f t="shared" si="17"/>
      </c>
      <c r="AE94" s="6166">
        <f t="shared" si="21"/>
      </c>
      <c r="AF94" s="6205">
        <f>VLOOKUP(C94,'Data Products'!$A:$J,10,0)</f>
      </c>
      <c r="AG94" s="6206">
        <f t="shared" si="28"/>
      </c>
      <c r="AH94" s="6156">
        <f t="shared" si="36"/>
      </c>
      <c r="AI94" s="6210"/>
      <c r="AJ94" s="6213"/>
      <c r="AK94" s="6160"/>
      <c r="AL94" s="6159"/>
      <c r="AM94" s="6160"/>
      <c r="AN94" s="6160"/>
    </row>
    <row customHeight="true" hidden="true" ht="18" r="95">
      <c r="A95" s="6195">
        <v>60</v>
      </c>
      <c r="B95" s="6142" t="s">
        <v>6043</v>
      </c>
      <c r="C95" s="6195" t="s">
        <v>6180</v>
      </c>
      <c r="D95" s="6219" t="s">
        <v>6181</v>
      </c>
      <c r="E95" s="6219" t="s">
        <v>6181</v>
      </c>
      <c r="F95" s="6146">
        <v>0</v>
      </c>
      <c r="G95" s="6161">
        <v>0</v>
      </c>
      <c r="H95" s="6230"/>
      <c r="I95" s="6199">
        <f>VLOOKUP(C95,'Data Products'!$A:$J,2,0)</f>
      </c>
      <c r="J95" s="6200">
        <f t="shared" si="25"/>
      </c>
      <c r="K95" s="6201">
        <v>45899</v>
      </c>
      <c r="L95" s="6150">
        <f t="shared" si="31"/>
      </c>
      <c r="M95" s="6146">
        <v>0</v>
      </c>
      <c r="N95" s="6146">
        <v>0</v>
      </c>
      <c r="O95" s="6232"/>
      <c r="P95" s="6232"/>
      <c r="Q95" s="6142" t="s">
        <v>6150</v>
      </c>
      <c r="R95" s="6146"/>
      <c r="S95" s="6146"/>
      <c r="T95" s="6146"/>
      <c r="U95" s="6146"/>
      <c r="V95" s="6146"/>
      <c r="W95" s="6146"/>
      <c r="X95" s="6146"/>
      <c r="Y95" s="6146"/>
      <c r="Z95" s="6146"/>
      <c r="AA95" s="6146"/>
      <c r="AB95" s="6204">
        <f t="shared" si="7"/>
      </c>
      <c r="AC95" s="6152">
        <f t="shared" si="12"/>
      </c>
      <c r="AD95" s="6240">
        <f t="shared" si="17"/>
      </c>
      <c r="AE95" s="6166">
        <f t="shared" si="21"/>
      </c>
      <c r="AF95" s="6205">
        <f>VLOOKUP(C95,'Data Products'!$A:$J,10,0)</f>
      </c>
      <c r="AG95" s="6206">
        <f t="shared" si="28"/>
      </c>
      <c r="AH95" s="6156">
        <f t="shared" si="36"/>
      </c>
      <c r="AI95" s="6210"/>
      <c r="AJ95" s="6213"/>
      <c r="AK95" s="6160"/>
      <c r="AL95" s="6159"/>
      <c r="AM95" s="6160"/>
      <c r="AN95" s="6160"/>
    </row>
    <row customHeight="true" hidden="true" ht="18" r="96">
      <c r="A96" s="6195">
        <v>61</v>
      </c>
      <c r="B96" s="6142" t="s">
        <v>6043</v>
      </c>
      <c r="C96" s="6195" t="s">
        <v>6182</v>
      </c>
      <c r="D96" s="6219" t="s">
        <v>6183</v>
      </c>
      <c r="E96" s="6219" t="s">
        <v>6183</v>
      </c>
      <c r="F96" s="6146">
        <v>0</v>
      </c>
      <c r="G96" s="6161">
        <v>0</v>
      </c>
      <c r="H96" s="6230"/>
      <c r="I96" s="6199">
        <f>VLOOKUP(C96,'Data Products'!$A:$J,2,0)</f>
      </c>
      <c r="J96" s="6200">
        <f t="shared" si="25"/>
      </c>
      <c r="K96" s="6201">
        <v>45900</v>
      </c>
      <c r="L96" s="6150">
        <f t="shared" si="31"/>
      </c>
      <c r="M96" s="6146">
        <v>0</v>
      </c>
      <c r="N96" s="6146">
        <v>0</v>
      </c>
      <c r="O96" s="6232"/>
      <c r="P96" s="6232"/>
      <c r="Q96" s="6142" t="s">
        <v>6150</v>
      </c>
      <c r="R96" s="6146"/>
      <c r="S96" s="6146"/>
      <c r="T96" s="6146"/>
      <c r="U96" s="6146"/>
      <c r="V96" s="6146"/>
      <c r="W96" s="6146"/>
      <c r="X96" s="6146"/>
      <c r="Y96" s="6146"/>
      <c r="Z96" s="6146"/>
      <c r="AA96" s="6146"/>
      <c r="AB96" s="6204">
        <f t="shared" si="7"/>
      </c>
      <c r="AC96" s="6152">
        <f t="shared" si="12"/>
      </c>
      <c r="AD96" s="6240">
        <f t="shared" si="17"/>
      </c>
      <c r="AE96" s="6166">
        <f t="shared" si="21"/>
      </c>
      <c r="AF96" s="6205">
        <f>VLOOKUP(C96,'Data Products'!$A:$J,10,0)</f>
      </c>
      <c r="AG96" s="6206">
        <f t="shared" si="28"/>
      </c>
      <c r="AH96" s="6156">
        <f t="shared" si="36"/>
      </c>
      <c r="AI96" s="6210"/>
      <c r="AJ96" s="6213"/>
      <c r="AK96" s="6160"/>
      <c r="AL96" s="6159"/>
      <c r="AM96" s="6160"/>
      <c r="AN96" s="6160"/>
    </row>
    <row customHeight="true" hidden="true" ht="18" r="97">
      <c r="A97" s="6195">
        <v>62</v>
      </c>
      <c r="B97" s="6142" t="s">
        <v>6043</v>
      </c>
      <c r="C97" s="6195" t="s">
        <v>6184</v>
      </c>
      <c r="D97" s="6219" t="s">
        <v>6185</v>
      </c>
      <c r="E97" s="6219" t="s">
        <v>6185</v>
      </c>
      <c r="F97" s="6146">
        <v>0</v>
      </c>
      <c r="G97" s="6161">
        <v>0</v>
      </c>
      <c r="H97" s="6230"/>
      <c r="I97" s="6199">
        <f>VLOOKUP(C97,'Data Products'!$A:$J,2,0)</f>
      </c>
      <c r="J97" s="6200">
        <f t="shared" si="25"/>
      </c>
      <c r="K97" s="6201">
        <v>45901</v>
      </c>
      <c r="L97" s="6150">
        <f t="shared" si="31"/>
      </c>
      <c r="M97" s="6146">
        <v>0</v>
      </c>
      <c r="N97" s="6146">
        <v>3</v>
      </c>
      <c r="O97" s="6232"/>
      <c r="P97" s="6232"/>
      <c r="Q97" s="6142" t="s">
        <v>6150</v>
      </c>
      <c r="R97" s="6146"/>
      <c r="S97" s="6146"/>
      <c r="T97" s="6146"/>
      <c r="U97" s="6146"/>
      <c r="V97" s="6146"/>
      <c r="W97" s="6146"/>
      <c r="X97" s="6146"/>
      <c r="Y97" s="6146"/>
      <c r="Z97" s="6146"/>
      <c r="AA97" s="6146"/>
      <c r="AB97" s="6204">
        <f t="shared" si="7"/>
      </c>
      <c r="AC97" s="6165">
        <f t="shared" si="12"/>
      </c>
      <c r="AD97" s="6240">
        <f t="shared" si="17"/>
      </c>
      <c r="AE97" s="6166">
        <f t="shared" si="21"/>
      </c>
      <c r="AF97" s="6205">
        <f>VLOOKUP(C97,'Data Products'!$A:$J,10,0)</f>
      </c>
      <c r="AG97" s="6206">
        <f t="shared" si="28"/>
      </c>
      <c r="AH97" s="6156">
        <f t="shared" si="36"/>
      </c>
      <c r="AI97" s="6210"/>
      <c r="AJ97" s="6213"/>
      <c r="AK97" s="6160"/>
      <c r="AL97" s="6159"/>
      <c r="AM97" s="6160"/>
      <c r="AN97" s="6160"/>
    </row>
    <row customHeight="true" hidden="true" ht="18" r="98">
      <c r="A98" s="6195">
        <v>63</v>
      </c>
      <c r="B98" s="6142" t="s">
        <v>6043</v>
      </c>
      <c r="C98" s="6195" t="s">
        <v>6186</v>
      </c>
      <c r="D98" s="6219" t="s">
        <v>6177</v>
      </c>
      <c r="E98" s="6219" t="s">
        <v>6177</v>
      </c>
      <c r="F98" s="6146">
        <v>0</v>
      </c>
      <c r="G98" s="6161">
        <v>0</v>
      </c>
      <c r="H98" s="6230"/>
      <c r="I98" s="6199">
        <f>VLOOKUP(C98,'Data Products'!$A:$J,2,0)</f>
      </c>
      <c r="J98" s="6200">
        <f t="shared" si="25"/>
      </c>
      <c r="K98" s="6201">
        <v>45902</v>
      </c>
      <c r="L98" s="6150">
        <f t="shared" si="31"/>
      </c>
      <c r="M98" s="6146">
        <v>0</v>
      </c>
      <c r="N98" s="6146">
        <v>0</v>
      </c>
      <c r="O98" s="6232"/>
      <c r="P98" s="6232"/>
      <c r="Q98" s="6142" t="s">
        <v>6150</v>
      </c>
      <c r="R98" s="6146"/>
      <c r="S98" s="6146"/>
      <c r="T98" s="6146"/>
      <c r="U98" s="6146"/>
      <c r="V98" s="6146"/>
      <c r="W98" s="6146"/>
      <c r="X98" s="6146"/>
      <c r="Y98" s="6146"/>
      <c r="Z98" s="6146"/>
      <c r="AA98" s="6146"/>
      <c r="AB98" s="6204">
        <f t="shared" si="7"/>
      </c>
      <c r="AC98" s="6162">
        <f t="shared" si="12"/>
      </c>
      <c r="AD98" s="6240">
        <f t="shared" si="17"/>
      </c>
      <c r="AE98" s="6166">
        <f t="shared" si="21"/>
      </c>
      <c r="AF98" s="6205">
        <f>VLOOKUP(C98,'Data Products'!$A:$J,10,0)</f>
      </c>
      <c r="AG98" s="6206">
        <f t="shared" si="28"/>
      </c>
      <c r="AH98" s="6156">
        <f t="shared" si="36"/>
      </c>
      <c r="AI98" s="6210"/>
      <c r="AJ98" s="6213"/>
      <c r="AK98" s="6160"/>
      <c r="AL98" s="6159"/>
      <c r="AM98" s="6160"/>
      <c r="AN98" s="6160"/>
    </row>
    <row customHeight="true" hidden="true" ht="18" r="99">
      <c r="A99" s="6195">
        <v>64</v>
      </c>
      <c r="B99" s="6142" t="s">
        <v>6043</v>
      </c>
      <c r="C99" s="6195" t="s">
        <v>6187</v>
      </c>
      <c r="D99" s="6219" t="s">
        <v>6177</v>
      </c>
      <c r="E99" s="6219" t="s">
        <v>6177</v>
      </c>
      <c r="F99" s="6146">
        <v>0</v>
      </c>
      <c r="G99" s="6161">
        <v>0</v>
      </c>
      <c r="H99" s="6230"/>
      <c r="I99" s="6199">
        <f>VLOOKUP(C99,'Data Products'!$A:$J,2,0)</f>
      </c>
      <c r="J99" s="6200">
        <f t="shared" si="25"/>
      </c>
      <c r="K99" s="6201">
        <v>45903</v>
      </c>
      <c r="L99" s="6150">
        <f t="shared" si="31"/>
      </c>
      <c r="M99" s="6146">
        <v>0</v>
      </c>
      <c r="N99" s="6146">
        <v>0</v>
      </c>
      <c r="O99" s="6232"/>
      <c r="P99" s="6232"/>
      <c r="Q99" s="6142" t="s">
        <v>6150</v>
      </c>
      <c r="R99" s="6146"/>
      <c r="S99" s="6146"/>
      <c r="T99" s="6146"/>
      <c r="U99" s="6146"/>
      <c r="V99" s="6146"/>
      <c r="W99" s="6146"/>
      <c r="X99" s="6146"/>
      <c r="Y99" s="6146"/>
      <c r="Z99" s="6146"/>
      <c r="AA99" s="6146"/>
      <c r="AB99" s="6204">
        <f t="shared" si="7"/>
      </c>
      <c r="AC99" s="6165">
        <f t="shared" si="12"/>
      </c>
      <c r="AD99" s="6240">
        <f t="shared" si="17"/>
      </c>
      <c r="AE99" s="6166">
        <f t="shared" si="21"/>
      </c>
      <c r="AF99" s="6205">
        <f>VLOOKUP(C99,'Data Products'!$A:$J,10,0)</f>
      </c>
      <c r="AG99" s="6206">
        <f t="shared" si="28"/>
      </c>
      <c r="AH99" s="6156">
        <f t="shared" si="36"/>
      </c>
      <c r="AI99" s="6210"/>
      <c r="AJ99" s="6213"/>
      <c r="AK99" s="6160"/>
      <c r="AL99" s="6159"/>
      <c r="AM99" s="6160"/>
      <c r="AN99" s="6160"/>
    </row>
    <row customHeight="true" hidden="true" ht="18" r="100">
      <c r="A100" s="6195">
        <v>65</v>
      </c>
      <c r="B100" s="6142" t="s">
        <v>6030</v>
      </c>
      <c r="C100" s="6195" t="s">
        <v>6188</v>
      </c>
      <c r="D100" s="6219" t="s">
        <v>6189</v>
      </c>
      <c r="E100" s="6219" t="s">
        <v>6189</v>
      </c>
      <c r="F100" s="6146">
        <v>0</v>
      </c>
      <c r="G100" s="6161">
        <v>0</v>
      </c>
      <c r="H100" s="6230"/>
      <c r="I100" s="6199">
        <f>VLOOKUP(C100,'Data Products'!$A:$J,2,0)</f>
      </c>
      <c r="J100" s="6200">
        <f t="shared" si="25"/>
      </c>
      <c r="K100" s="6201">
        <v>45904</v>
      </c>
      <c r="L100" s="6150">
        <f t="shared" si="31"/>
      </c>
      <c r="M100" s="6146">
        <v>0</v>
      </c>
      <c r="N100" s="6146">
        <v>0</v>
      </c>
      <c r="O100" s="6232"/>
      <c r="P100" s="6232"/>
      <c r="Q100" s="6142" t="s">
        <v>6150</v>
      </c>
      <c r="R100" s="6146"/>
      <c r="S100" s="6146"/>
      <c r="T100" s="6146"/>
      <c r="U100" s="6146"/>
      <c r="V100" s="6146"/>
      <c r="W100" s="6146"/>
      <c r="X100" s="6146"/>
      <c r="Y100" s="6146"/>
      <c r="Z100" s="6146"/>
      <c r="AA100" s="6146"/>
      <c r="AB100" s="6204">
        <f t="shared" si="7"/>
      </c>
      <c r="AC100" s="6165">
        <f t="shared" si="12"/>
      </c>
      <c r="AD100" s="6240">
        <f t="shared" si="17"/>
      </c>
      <c r="AE100" s="6166">
        <f t="shared" si="21"/>
      </c>
      <c r="AF100" s="6205">
        <f>VLOOKUP(C100,'Data Products'!$A:$J,10,0)</f>
      </c>
      <c r="AG100" s="6206">
        <f t="shared" si="28"/>
      </c>
      <c r="AH100" s="6156">
        <f t="shared" si="36"/>
      </c>
      <c r="AI100" s="6210"/>
      <c r="AJ100" s="6213"/>
      <c r="AK100" s="6160"/>
      <c r="AL100" s="6159"/>
      <c r="AM100" s="6160"/>
      <c r="AN100" s="6160"/>
    </row>
    <row customHeight="true" hidden="true" ht="18" r="101">
      <c r="A101" s="6195">
        <v>66</v>
      </c>
      <c r="B101" s="6142" t="s">
        <v>6043</v>
      </c>
      <c r="C101" s="6195" t="s">
        <v>6190</v>
      </c>
      <c r="D101" s="6219" t="s">
        <v>6177</v>
      </c>
      <c r="E101" s="6219" t="s">
        <v>6177</v>
      </c>
      <c r="F101" s="6146">
        <v>0</v>
      </c>
      <c r="G101" s="6161">
        <v>0</v>
      </c>
      <c r="H101" s="6230"/>
      <c r="I101" s="6199">
        <f>VLOOKUP(C101,'Data Products'!$A:$J,2,0)</f>
      </c>
      <c r="J101" s="6200">
        <f t="shared" si="25"/>
      </c>
      <c r="K101" s="6201">
        <v>45905</v>
      </c>
      <c r="L101" s="6150">
        <f t="shared" si="31"/>
      </c>
      <c r="M101" s="6146">
        <v>0</v>
      </c>
      <c r="N101" s="6146">
        <v>0</v>
      </c>
      <c r="O101" s="6232"/>
      <c r="P101" s="6232"/>
      <c r="Q101" s="6142" t="s">
        <v>6150</v>
      </c>
      <c r="R101" s="6146"/>
      <c r="S101" s="6146"/>
      <c r="T101" s="6146"/>
      <c r="U101" s="6146"/>
      <c r="V101" s="6146"/>
      <c r="W101" s="6146"/>
      <c r="X101" s="6146"/>
      <c r="Y101" s="6146"/>
      <c r="Z101" s="6146"/>
      <c r="AA101" s="6146"/>
      <c r="AB101" s="6204">
        <f t="shared" si="7"/>
      </c>
      <c r="AC101" s="6165">
        <f t="shared" si="12"/>
      </c>
      <c r="AD101" s="6240">
        <f t="shared" si="17"/>
      </c>
      <c r="AE101" s="6166">
        <f t="shared" si="21"/>
      </c>
      <c r="AF101" s="6205">
        <f>VLOOKUP(C101,'Data Products'!$A:$J,10,0)</f>
      </c>
      <c r="AG101" s="6206">
        <f t="shared" si="28"/>
      </c>
      <c r="AH101" s="6156">
        <f t="shared" si="36"/>
      </c>
      <c r="AI101" s="6210"/>
      <c r="AJ101" s="6213"/>
      <c r="AK101" s="6160"/>
      <c r="AL101" s="6159"/>
      <c r="AM101" s="6160"/>
      <c r="AN101" s="6160"/>
    </row>
    <row customHeight="true" hidden="true" ht="18" r="102">
      <c r="A102" s="6195">
        <v>67</v>
      </c>
      <c r="B102" s="6142" t="s">
        <v>6043</v>
      </c>
      <c r="C102" s="6195" t="s">
        <v>6191</v>
      </c>
      <c r="D102" s="6219" t="s">
        <v>6177</v>
      </c>
      <c r="E102" s="6219" t="s">
        <v>6177</v>
      </c>
      <c r="F102" s="6146">
        <v>0</v>
      </c>
      <c r="G102" s="6161">
        <v>0</v>
      </c>
      <c r="H102" s="6230"/>
      <c r="I102" s="6199">
        <f>VLOOKUP(C102,'Data Products'!$A:$J,2,0)</f>
      </c>
      <c r="J102" s="6200">
        <f t="shared" si="25"/>
      </c>
      <c r="K102" s="6201">
        <v>45906</v>
      </c>
      <c r="L102" s="6150">
        <f t="shared" si="31"/>
      </c>
      <c r="M102" s="6146">
        <v>0</v>
      </c>
      <c r="N102" s="6146">
        <v>0</v>
      </c>
      <c r="O102" s="6232"/>
      <c r="P102" s="6232"/>
      <c r="Q102" s="6142" t="s">
        <v>6150</v>
      </c>
      <c r="R102" s="6146"/>
      <c r="S102" s="6146"/>
      <c r="T102" s="6146"/>
      <c r="U102" s="6146"/>
      <c r="V102" s="6146"/>
      <c r="W102" s="6146"/>
      <c r="X102" s="6146"/>
      <c r="Y102" s="6146"/>
      <c r="Z102" s="6146"/>
      <c r="AA102" s="6146"/>
      <c r="AB102" s="6204">
        <f t="shared" si="7"/>
      </c>
      <c r="AC102" s="6165">
        <f t="shared" si="12"/>
      </c>
      <c r="AD102" s="6240">
        <f t="shared" si="17"/>
      </c>
      <c r="AE102" s="6166">
        <f t="shared" si="21"/>
      </c>
      <c r="AF102" s="6205">
        <f>VLOOKUP(C102,'Data Products'!$A:$J,10,0)</f>
      </c>
      <c r="AG102" s="6206">
        <f t="shared" si="28"/>
      </c>
      <c r="AH102" s="6156">
        <f t="shared" si="36"/>
      </c>
      <c r="AI102" s="6210"/>
      <c r="AJ102" s="6213"/>
      <c r="AK102" s="6160"/>
      <c r="AL102" s="6159"/>
      <c r="AM102" s="6160"/>
      <c r="AN102" s="6160"/>
    </row>
    <row customHeight="true" hidden="true" ht="18" r="103">
      <c r="A103" s="6195">
        <v>68</v>
      </c>
      <c r="B103" s="6142" t="s">
        <v>6043</v>
      </c>
      <c r="C103" s="6195" t="s">
        <v>6192</v>
      </c>
      <c r="D103" s="6219" t="s">
        <v>6177</v>
      </c>
      <c r="E103" s="6219" t="s">
        <v>6177</v>
      </c>
      <c r="F103" s="6146">
        <v>0</v>
      </c>
      <c r="G103" s="6161">
        <v>0</v>
      </c>
      <c r="H103" s="6230"/>
      <c r="I103" s="6199">
        <f>VLOOKUP(C103,'Data Products'!$A:$J,2,0)</f>
      </c>
      <c r="J103" s="6200">
        <f t="shared" si="25"/>
      </c>
      <c r="K103" s="6201">
        <v>45907</v>
      </c>
      <c r="L103" s="6150">
        <f t="shared" si="31"/>
      </c>
      <c r="M103" s="6146">
        <v>0</v>
      </c>
      <c r="N103" s="6146">
        <v>0</v>
      </c>
      <c r="O103" s="6232"/>
      <c r="P103" s="6232"/>
      <c r="Q103" s="6142" t="s">
        <v>6150</v>
      </c>
      <c r="R103" s="6146"/>
      <c r="S103" s="6146"/>
      <c r="T103" s="6146"/>
      <c r="U103" s="6146"/>
      <c r="V103" s="6146"/>
      <c r="W103" s="6146"/>
      <c r="X103" s="6146"/>
      <c r="Y103" s="6146"/>
      <c r="Z103" s="6146"/>
      <c r="AA103" s="6146"/>
      <c r="AB103" s="6204">
        <f t="shared" si="7"/>
      </c>
      <c r="AC103" s="6165">
        <f t="shared" si="12"/>
      </c>
      <c r="AD103" s="6240">
        <f t="shared" si="17"/>
      </c>
      <c r="AE103" s="6166">
        <f t="shared" si="21"/>
      </c>
      <c r="AF103" s="6205">
        <f>VLOOKUP(C103,'Data Products'!$A:$J,10,0)</f>
      </c>
      <c r="AG103" s="6206">
        <f t="shared" si="28"/>
      </c>
      <c r="AH103" s="6156">
        <f t="shared" si="36"/>
      </c>
      <c r="AI103" s="6210"/>
      <c r="AJ103" s="6213"/>
      <c r="AK103" s="6160"/>
      <c r="AL103" s="6159"/>
      <c r="AM103" s="6160"/>
      <c r="AN103" s="6160"/>
    </row>
    <row customHeight="true" hidden="true" ht="18" r="104">
      <c r="A104" s="6195">
        <v>69</v>
      </c>
      <c r="B104" s="6142" t="s">
        <v>6043</v>
      </c>
      <c r="C104" s="6195" t="s">
        <v>6193</v>
      </c>
      <c r="D104" s="6219" t="s">
        <v>6194</v>
      </c>
      <c r="E104" s="6219" t="s">
        <v>6194</v>
      </c>
      <c r="F104" s="6146">
        <v>0</v>
      </c>
      <c r="G104" s="6161">
        <v>0</v>
      </c>
      <c r="H104" s="6230"/>
      <c r="I104" s="6199">
        <f>VLOOKUP(C104,'Data Products'!$A:$J,2,0)</f>
      </c>
      <c r="J104" s="6200">
        <f t="shared" si="25"/>
      </c>
      <c r="K104" s="6201">
        <v>45908</v>
      </c>
      <c r="L104" s="6150">
        <f t="shared" si="31"/>
      </c>
      <c r="M104" s="6146">
        <v>0</v>
      </c>
      <c r="N104" s="6146">
        <v>1</v>
      </c>
      <c r="O104" s="6232"/>
      <c r="P104" s="6232"/>
      <c r="Q104" s="6142" t="s">
        <v>6150</v>
      </c>
      <c r="R104" s="6146"/>
      <c r="S104" s="6146"/>
      <c r="T104" s="6146"/>
      <c r="U104" s="6146"/>
      <c r="V104" s="6146"/>
      <c r="W104" s="6146"/>
      <c r="X104" s="6146"/>
      <c r="Y104" s="6146"/>
      <c r="Z104" s="6146"/>
      <c r="AA104" s="6146"/>
      <c r="AB104" s="6204">
        <f t="shared" si="7"/>
      </c>
      <c r="AC104" s="6152">
        <f t="shared" si="12"/>
      </c>
      <c r="AD104" s="6240">
        <f t="shared" si="17"/>
      </c>
      <c r="AE104" s="6166">
        <f t="shared" si="21"/>
      </c>
      <c r="AF104" s="6205">
        <f>VLOOKUP(C104,'Data Products'!$A:$J,10,0)</f>
      </c>
      <c r="AG104" s="6206">
        <f t="shared" si="28"/>
      </c>
      <c r="AH104" s="6156">
        <f t="shared" si="36"/>
      </c>
      <c r="AI104" s="6210"/>
      <c r="AJ104" s="6213"/>
      <c r="AK104" s="6160"/>
      <c r="AL104" s="6159"/>
      <c r="AM104" s="6160"/>
      <c r="AN104" s="6160"/>
    </row>
    <row customHeight="true" hidden="true" ht="18" r="105">
      <c r="A105" s="6195">
        <v>70</v>
      </c>
      <c r="B105" s="6142" t="s">
        <v>6043</v>
      </c>
      <c r="C105" s="6195" t="s">
        <v>6195</v>
      </c>
      <c r="D105" s="6220"/>
      <c r="E105" s="6220"/>
      <c r="F105" s="6146">
        <v>0</v>
      </c>
      <c r="G105" s="6161">
        <v>0</v>
      </c>
      <c r="H105" s="6230"/>
      <c r="I105" s="6199">
        <f>VLOOKUP(C105,'Data Products'!$A:$J,2,0)</f>
      </c>
      <c r="J105" s="6200">
        <f t="shared" si="25"/>
      </c>
      <c r="K105" s="6201">
        <v>45909</v>
      </c>
      <c r="L105" s="6150">
        <f t="shared" si="31"/>
      </c>
      <c r="M105" s="6146">
        <v>0</v>
      </c>
      <c r="N105" s="6146">
        <v>0</v>
      </c>
      <c r="O105" s="6232"/>
      <c r="P105" s="6232"/>
      <c r="Q105" s="6142" t="s">
        <v>6150</v>
      </c>
      <c r="R105" s="6146"/>
      <c r="S105" s="6146"/>
      <c r="T105" s="6146"/>
      <c r="U105" s="6146"/>
      <c r="V105" s="6146"/>
      <c r="W105" s="6146"/>
      <c r="X105" s="6146"/>
      <c r="Y105" s="6146"/>
      <c r="Z105" s="6146"/>
      <c r="AA105" s="6146"/>
      <c r="AB105" s="6204">
        <f t="shared" si="7"/>
      </c>
      <c r="AC105" s="6162">
        <f t="shared" si="12"/>
      </c>
      <c r="AD105" s="6240">
        <f t="shared" si="17"/>
      </c>
      <c r="AE105" s="6166">
        <f t="shared" si="21"/>
      </c>
      <c r="AF105" s="6205">
        <f>VLOOKUP(C105,'Data Products'!$A:$J,10,0)</f>
      </c>
      <c r="AG105" s="6206">
        <f t="shared" si="28"/>
      </c>
      <c r="AH105" s="6156">
        <f t="shared" si="36"/>
      </c>
      <c r="AI105" s="6210"/>
      <c r="AJ105" s="6213"/>
      <c r="AK105" s="6160"/>
      <c r="AL105" s="6159"/>
      <c r="AM105" s="6160"/>
      <c r="AN105" s="6160"/>
    </row>
    <row customHeight="true" hidden="true" ht="18" r="106">
      <c r="A106" s="6195">
        <v>71</v>
      </c>
      <c r="B106" s="6142" t="s">
        <v>6043</v>
      </c>
      <c r="C106" s="6195" t="s">
        <v>6196</v>
      </c>
      <c r="D106" s="6220"/>
      <c r="E106" s="6220"/>
      <c r="F106" s="6146">
        <v>0</v>
      </c>
      <c r="G106" s="6161">
        <v>0</v>
      </c>
      <c r="H106" s="6230"/>
      <c r="I106" s="6199">
        <f>VLOOKUP(C106,'Data Products'!$A:$J,2,0)</f>
      </c>
      <c r="J106" s="6200">
        <f t="shared" si="25"/>
      </c>
      <c r="K106" s="6201">
        <v>45910</v>
      </c>
      <c r="L106" s="6150">
        <f t="shared" si="31"/>
      </c>
      <c r="M106" s="6146">
        <v>0</v>
      </c>
      <c r="N106" s="6146">
        <v>0</v>
      </c>
      <c r="O106" s="6232"/>
      <c r="P106" s="6232"/>
      <c r="Q106" s="6142" t="s">
        <v>6150</v>
      </c>
      <c r="R106" s="6146"/>
      <c r="S106" s="6146"/>
      <c r="T106" s="6146"/>
      <c r="U106" s="6146"/>
      <c r="V106" s="6146"/>
      <c r="W106" s="6146"/>
      <c r="X106" s="6146"/>
      <c r="Y106" s="6146"/>
      <c r="Z106" s="6146"/>
      <c r="AA106" s="6146"/>
      <c r="AB106" s="6204">
        <f t="shared" si="7"/>
      </c>
      <c r="AC106" s="6217">
        <f t="shared" si="12"/>
      </c>
      <c r="AD106" s="6240">
        <f t="shared" si="17"/>
      </c>
      <c r="AE106" s="6166">
        <f t="shared" si="21"/>
      </c>
      <c r="AF106" s="6205">
        <f>VLOOKUP(C106,'Data Products'!$A:$J,10,0)</f>
      </c>
      <c r="AG106" s="6206">
        <f t="shared" si="28"/>
      </c>
      <c r="AH106" s="6156">
        <f t="shared" si="36"/>
      </c>
      <c r="AI106" s="6207" t="s">
        <v>6197</v>
      </c>
      <c r="AJ106" s="6213"/>
      <c r="AK106" s="6160"/>
      <c r="AL106" s="6159"/>
      <c r="AM106" s="6160"/>
      <c r="AN106" s="6160"/>
    </row>
    <row customHeight="true" hidden="true" ht="18" r="107">
      <c r="A107" s="6222">
        <v>72</v>
      </c>
      <c r="B107" s="6214" t="s">
        <v>6043</v>
      </c>
      <c r="C107" s="6222" t="s">
        <v>6198</v>
      </c>
      <c r="D107" s="6220"/>
      <c r="E107" s="6220"/>
      <c r="F107" s="6223">
        <v>0</v>
      </c>
      <c r="G107" s="6241">
        <v>0</v>
      </c>
      <c r="H107" s="6236"/>
      <c r="I107" s="6199">
        <f>VLOOKUP(C107,'Data Products'!$A:$J,2,0)</f>
      </c>
      <c r="J107" s="6200">
        <f t="shared" si="25"/>
      </c>
      <c r="K107" s="6201">
        <v>45911</v>
      </c>
      <c r="L107" s="6239">
        <f t="shared" si="31"/>
      </c>
      <c r="M107" s="6223">
        <v>0</v>
      </c>
      <c r="N107" s="6223">
        <v>0</v>
      </c>
      <c r="O107" s="6237"/>
      <c r="P107" s="6237"/>
      <c r="Q107" s="6142" t="s">
        <v>6150</v>
      </c>
      <c r="R107" s="6146"/>
      <c r="S107" s="6146"/>
      <c r="T107" s="6146"/>
      <c r="U107" s="6146"/>
      <c r="V107" s="6146"/>
      <c r="W107" s="6146"/>
      <c r="X107" s="6146"/>
      <c r="Y107" s="6146"/>
      <c r="Z107" s="6146"/>
      <c r="AA107" s="6146"/>
      <c r="AB107" s="6204">
        <f t="shared" si="7"/>
      </c>
      <c r="AC107" s="6162">
        <f t="shared" si="12"/>
      </c>
      <c r="AD107" s="6240">
        <f t="shared" si="17"/>
      </c>
      <c r="AE107" s="6166">
        <f t="shared" si="21"/>
      </c>
      <c r="AF107" s="6205">
        <f>VLOOKUP(C107,'Data Products'!$A:$J,10,0)</f>
      </c>
      <c r="AG107" s="6206">
        <f t="shared" si="28"/>
      </c>
      <c r="AH107" s="6156">
        <f t="shared" si="36"/>
      </c>
      <c r="AI107" s="6210"/>
      <c r="AJ107" s="6213"/>
      <c r="AK107" s="6160"/>
      <c r="AL107" s="6159"/>
      <c r="AM107" s="6160"/>
      <c r="AN107" s="6160"/>
    </row>
    <row customHeight="true" hidden="true" ht="18" r="108">
      <c r="A108" s="6219">
        <v>45</v>
      </c>
      <c r="B108" s="6220" t="s">
        <v>6024</v>
      </c>
      <c r="C108" s="6242" t="s">
        <v>6199</v>
      </c>
      <c r="D108" s="6243" t="s">
        <v>6200</v>
      </c>
      <c r="E108" s="6243" t="s">
        <v>6200</v>
      </c>
      <c r="F108" s="6196">
        <v>0</v>
      </c>
      <c r="G108" s="6196">
        <v>0</v>
      </c>
      <c r="H108" s="6244"/>
      <c r="I108" s="6199">
        <f>VLOOKUP(C108,'Data Products'!$A:$J,2,0)</f>
      </c>
      <c r="J108" s="6200">
        <f t="shared" si="25"/>
      </c>
      <c r="K108" s="6201">
        <v>45912</v>
      </c>
      <c r="L108" s="6245">
        <f t="shared" si="31"/>
      </c>
      <c r="M108" s="6209">
        <v>0</v>
      </c>
      <c r="N108" s="6209">
        <v>0</v>
      </c>
      <c r="O108" s="6246"/>
      <c r="P108" s="6246"/>
      <c r="Q108" s="6142" t="s">
        <v>6113</v>
      </c>
      <c r="R108" s="6170"/>
      <c r="S108" s="6170"/>
      <c r="T108" s="6170"/>
      <c r="U108" s="6170"/>
      <c r="V108" s="6170"/>
      <c r="W108" s="6170"/>
      <c r="X108" s="6170"/>
      <c r="Y108" s="6170"/>
      <c r="Z108" s="6170"/>
      <c r="AA108" s="6170"/>
      <c r="AB108" s="6204">
        <f t="shared" si="7"/>
      </c>
      <c r="AC108" s="6235">
        <f t="shared" si="12"/>
      </c>
      <c r="AD108" s="6153">
        <f t="shared" si="17"/>
      </c>
      <c r="AE108" s="6166">
        <f t="shared" si="21"/>
      </c>
      <c r="AF108" s="6205">
        <f>VLOOKUP(C108,'Data Products'!$A:$J,10,0)</f>
      </c>
      <c r="AG108" s="6206">
        <f t="shared" si="28"/>
      </c>
      <c r="AH108" s="6182"/>
      <c r="AI108" s="6210"/>
      <c r="AJ108" s="6247"/>
      <c r="AK108" s="6247"/>
      <c r="AL108" s="6248"/>
      <c r="AM108" s="6247"/>
      <c r="AN108" s="6247"/>
    </row>
    <row r="109">
      <c r="A109" s="6249">
        <v>46</v>
      </c>
      <c r="B109" s="6250" t="s">
        <v>6024</v>
      </c>
      <c r="C109" s="6251" t="s">
        <v>6102</v>
      </c>
      <c r="D109" s="6243" t="s">
        <v>6102</v>
      </c>
      <c r="E109" s="6243" t="s">
        <v>6102</v>
      </c>
      <c r="F109" s="6252">
        <v>19</v>
      </c>
      <c r="G109" s="6252">
        <v>19</v>
      </c>
      <c r="H109" s="6253"/>
      <c r="I109" s="6254">
        <f>VLOOKUP(C109,'Data Products'!$A:$J,2,0)</f>
      </c>
      <c r="J109" s="6200">
        <f t="shared" si="25"/>
      </c>
      <c r="K109" s="6201">
        <v>45913</v>
      </c>
      <c r="L109" s="6255">
        <f t="shared" si="31"/>
      </c>
      <c r="M109" s="6256">
        <v>0</v>
      </c>
      <c r="N109" s="6256">
        <f>34+88</f>
      </c>
      <c r="O109" s="6257"/>
      <c r="P109" s="6257"/>
      <c r="Q109" s="6214" t="s">
        <v>6113</v>
      </c>
      <c r="R109" s="6170"/>
      <c r="S109" s="6170"/>
      <c r="T109" s="6170"/>
      <c r="U109" s="6170"/>
      <c r="V109" s="6170"/>
      <c r="W109" s="6170"/>
      <c r="X109" s="6170"/>
      <c r="Y109" s="6170"/>
      <c r="Z109" s="6170"/>
      <c r="AA109" s="6170"/>
      <c r="AB109" s="6238">
        <f t="shared" si="7"/>
      </c>
      <c r="AC109" s="6235">
        <f t="shared" si="12"/>
      </c>
      <c r="AD109" s="6258">
        <f t="shared" si="17"/>
      </c>
      <c r="AE109" s="6166">
        <f t="shared" si="21"/>
      </c>
      <c r="AF109" s="6205">
        <f>VLOOKUP(C109,'Data Products'!$A:$J,10,0)</f>
      </c>
      <c r="AG109" s="6206">
        <f t="shared" si="28"/>
      </c>
      <c r="AH109" s="6182"/>
      <c r="AI109" s="6207" t="s">
        <v>6201</v>
      </c>
      <c r="AJ109" s="6247"/>
      <c r="AK109" s="6247"/>
      <c r="AL109" s="6248"/>
      <c r="AM109" s="6247"/>
      <c r="AN109" s="6247"/>
    </row>
    <row r="110">
      <c r="A110" s="6259">
        <v>47</v>
      </c>
      <c r="B110" s="6250" t="s">
        <v>6024</v>
      </c>
      <c r="C110" s="6260" t="s">
        <v>6096</v>
      </c>
      <c r="D110" s="6220" t="s">
        <v>6096</v>
      </c>
      <c r="E110" s="6220" t="s">
        <v>6096</v>
      </c>
      <c r="F110" s="6209">
        <v>53</v>
      </c>
      <c r="G110" s="6209">
        <v>53</v>
      </c>
      <c r="H110" s="6244"/>
      <c r="I110" s="6199">
        <f>VLOOKUP(C110,'Data Products'!$A:$J,2,0)</f>
      </c>
      <c r="J110" s="6200">
        <f t="shared" si="25"/>
      </c>
      <c r="K110" s="6201">
        <v>45914</v>
      </c>
      <c r="L110" s="6150">
        <f t="shared" si="31"/>
      </c>
      <c r="M110" s="6164">
        <v>0</v>
      </c>
      <c r="N110" s="6164">
        <f>8+38</f>
      </c>
      <c r="O110" s="6146"/>
      <c r="P110" s="6146"/>
      <c r="Q110" s="6142" t="s">
        <v>6202</v>
      </c>
      <c r="R110" s="6173"/>
      <c r="S110" s="6173"/>
      <c r="T110" s="6203"/>
      <c r="U110" s="6173"/>
      <c r="V110" s="6173"/>
      <c r="W110" s="6173"/>
      <c r="X110" s="6173"/>
      <c r="Y110" s="6173"/>
      <c r="Z110" s="6173"/>
      <c r="AA110" s="6173"/>
      <c r="AB110" s="6204">
        <f t="shared" si="7"/>
      </c>
      <c r="AC110" s="6165">
        <f t="shared" si="12"/>
      </c>
      <c r="AD110" s="6153">
        <f t="shared" si="17"/>
      </c>
      <c r="AE110" s="6166">
        <f t="shared" si="21"/>
      </c>
      <c r="AF110" s="6205">
        <f>VLOOKUP(C110,'Data Products'!$A:$J,10,0)</f>
      </c>
      <c r="AG110" s="6206">
        <f t="shared" si="28"/>
      </c>
      <c r="AH110" s="6182"/>
      <c r="AI110" s="6210"/>
      <c r="AJ110" s="6247"/>
      <c r="AK110" s="6247"/>
      <c r="AL110" s="6248"/>
      <c r="AM110" s="6247"/>
      <c r="AN110" s="6247"/>
    </row>
    <row r="111">
      <c r="A111" s="6259">
        <v>48</v>
      </c>
      <c r="B111" s="6250" t="s">
        <v>6024</v>
      </c>
      <c r="C111" s="6260" t="s">
        <v>6154</v>
      </c>
      <c r="D111" s="6220" t="s">
        <v>6154</v>
      </c>
      <c r="E111" s="6220" t="s">
        <v>6154</v>
      </c>
      <c r="F111" s="6209">
        <v>183</v>
      </c>
      <c r="G111" s="6209">
        <v>183</v>
      </c>
      <c r="H111" s="6244"/>
      <c r="I111" s="6199">
        <f>VLOOKUP(C111,'Data Products'!$A:$J,2,0)</f>
      </c>
      <c r="J111" s="6200">
        <f t="shared" si="25"/>
      </c>
      <c r="K111" s="6201">
        <v>45915</v>
      </c>
      <c r="L111" s="6150">
        <f t="shared" si="31"/>
      </c>
      <c r="M111" s="6146">
        <v>0</v>
      </c>
      <c r="N111" s="6146">
        <f>22+50</f>
      </c>
      <c r="O111" s="6146"/>
      <c r="P111" s="6146"/>
      <c r="Q111" s="6142" t="s">
        <v>6088</v>
      </c>
      <c r="R111" s="6173"/>
      <c r="S111" s="6173"/>
      <c r="T111" s="6203"/>
      <c r="U111" s="6173"/>
      <c r="V111" s="6173"/>
      <c r="W111" s="6173"/>
      <c r="X111" s="6173"/>
      <c r="Y111" s="6173"/>
      <c r="Z111" s="6173"/>
      <c r="AA111" s="6173"/>
      <c r="AB111" s="6204">
        <f t="shared" si="7"/>
      </c>
      <c r="AC111" s="6162">
        <f t="shared" si="12"/>
      </c>
      <c r="AD111" s="6153">
        <f t="shared" si="17"/>
      </c>
      <c r="AE111" s="6166">
        <f t="shared" si="21"/>
      </c>
      <c r="AF111" s="6205">
        <f>VLOOKUP(C111,'Data Products'!$A:$J,10,0)</f>
      </c>
      <c r="AG111" s="6206">
        <f t="shared" si="28"/>
      </c>
      <c r="AH111" s="6182"/>
      <c r="AI111" s="6210"/>
      <c r="AJ111" s="6247"/>
      <c r="AK111" s="6247"/>
      <c r="AL111" s="6248"/>
      <c r="AM111" s="6247"/>
      <c r="AN111" s="6247"/>
    </row>
    <row customHeight="true" ht="18" r="112">
      <c r="A112" s="6259">
        <v>52</v>
      </c>
      <c r="B112" s="6250" t="s">
        <v>6024</v>
      </c>
      <c r="C112" s="6260" t="s">
        <v>6147</v>
      </c>
      <c r="D112" s="6220" t="s">
        <v>6147</v>
      </c>
      <c r="E112" s="6220" t="s">
        <v>6147</v>
      </c>
      <c r="F112" s="6209">
        <v>739</v>
      </c>
      <c r="G112" s="6209">
        <v>739</v>
      </c>
      <c r="H112" s="6244"/>
      <c r="I112" s="6199">
        <f>VLOOKUP(C112,'Data Products'!$A:$J,2,0)</f>
      </c>
      <c r="J112" s="6200">
        <f t="shared" si="25"/>
      </c>
      <c r="K112" s="6201">
        <v>45919</v>
      </c>
      <c r="L112" s="6150">
        <f t="shared" si="31"/>
      </c>
      <c r="M112" s="6146">
        <v>0</v>
      </c>
      <c r="N112" s="6146">
        <f>10+46</f>
      </c>
      <c r="O112" s="6146"/>
      <c r="P112" s="6146"/>
      <c r="Q112" s="6142" t="s">
        <v>6093</v>
      </c>
      <c r="R112" s="6173"/>
      <c r="S112" s="6173"/>
      <c r="T112" s="6203"/>
      <c r="U112" s="6173"/>
      <c r="V112" s="6173"/>
      <c r="W112" s="6173"/>
      <c r="X112" s="6173"/>
      <c r="Y112" s="6173"/>
      <c r="Z112" s="6173"/>
      <c r="AA112" s="6173"/>
      <c r="AB112" s="6204">
        <f t="shared" si="7"/>
      </c>
      <c r="AC112" s="6165">
        <f t="shared" si="12"/>
      </c>
      <c r="AD112" s="6153">
        <f t="shared" si="17"/>
      </c>
      <c r="AE112" s="6166">
        <f t="shared" si="21"/>
      </c>
      <c r="AF112" s="6205">
        <f>VLOOKUP(C112,'Data Products'!$A:$J,10,0)</f>
      </c>
      <c r="AG112" s="6206">
        <f t="shared" si="28"/>
      </c>
      <c r="AH112" s="6182"/>
      <c r="AI112" s="6210"/>
      <c r="AJ112" s="6247"/>
      <c r="AK112" s="6247"/>
      <c r="AL112" s="6248"/>
      <c r="AM112" s="6247"/>
      <c r="AN112" s="6247"/>
    </row>
    <row customHeight="true" ht="18" r="113">
      <c r="A113" s="6259">
        <v>53</v>
      </c>
      <c r="B113" s="6250" t="s">
        <v>6024</v>
      </c>
      <c r="C113" s="6260" t="s">
        <v>6095</v>
      </c>
      <c r="D113" s="6220" t="s">
        <v>6095</v>
      </c>
      <c r="E113" s="6220" t="s">
        <v>6095</v>
      </c>
      <c r="F113" s="6209">
        <v>3</v>
      </c>
      <c r="G113" s="6209">
        <v>3</v>
      </c>
      <c r="H113" s="6244"/>
      <c r="I113" s="6199">
        <f>VLOOKUP(C113,'Data Products'!$A:$J,2,0)</f>
      </c>
      <c r="J113" s="6200">
        <f t="shared" si="25"/>
      </c>
      <c r="K113" s="6201">
        <v>45920</v>
      </c>
      <c r="L113" s="6150">
        <f t="shared" si="31"/>
      </c>
      <c r="M113" s="6146">
        <v>0</v>
      </c>
      <c r="N113" s="6146">
        <v>0</v>
      </c>
      <c r="O113" s="6146"/>
      <c r="P113" s="6146"/>
      <c r="Q113" s="6216" t="s">
        <v>6093</v>
      </c>
      <c r="R113" s="6173"/>
      <c r="S113" s="6173"/>
      <c r="T113" s="6203"/>
      <c r="U113" s="6173"/>
      <c r="V113" s="6173"/>
      <c r="W113" s="6173"/>
      <c r="X113" s="6173"/>
      <c r="Y113" s="6173"/>
      <c r="Z113" s="6173"/>
      <c r="AA113" s="6173"/>
      <c r="AB113" s="6204">
        <f t="shared" si="7"/>
      </c>
      <c r="AC113" s="6217">
        <f t="shared" si="12"/>
      </c>
      <c r="AD113" s="6153">
        <f t="shared" si="17"/>
      </c>
      <c r="AE113" s="6166">
        <f t="shared" si="21"/>
      </c>
      <c r="AF113" s="6205">
        <f>VLOOKUP(C113,'Data Products'!$A:$J,10,0)</f>
      </c>
      <c r="AG113" s="6206">
        <f t="shared" si="28"/>
      </c>
      <c r="AH113" s="6182"/>
      <c r="AI113" s="6210"/>
      <c r="AJ113" s="6247"/>
      <c r="AK113" s="6247"/>
      <c r="AL113" s="6248"/>
      <c r="AM113" s="6247"/>
      <c r="AN113" s="6247"/>
    </row>
    <row customHeight="true" ht="18" r="114">
      <c r="A114" s="6259">
        <v>54</v>
      </c>
      <c r="B114" s="6250" t="s">
        <v>6024</v>
      </c>
      <c r="C114" s="6260" t="s">
        <v>6200</v>
      </c>
      <c r="D114" s="6220" t="s">
        <v>6200</v>
      </c>
      <c r="E114" s="6220" t="s">
        <v>6200</v>
      </c>
      <c r="F114" s="6209">
        <v>2143</v>
      </c>
      <c r="G114" s="6209">
        <v>2143</v>
      </c>
      <c r="H114" s="6244"/>
      <c r="I114" s="6199">
        <f>VLOOKUP(C114,'Data Products'!$A:$J,2,0)</f>
      </c>
      <c r="J114" s="6200">
        <f t="shared" si="25"/>
      </c>
      <c r="K114" s="6201">
        <v>45921</v>
      </c>
      <c r="L114" s="6150">
        <f t="shared" si="31"/>
      </c>
      <c r="M114" s="6146">
        <v>0</v>
      </c>
      <c r="N114" s="6164">
        <v>294</v>
      </c>
      <c r="O114" s="6146"/>
      <c r="P114" s="6146"/>
      <c r="Q114" s="6142" t="s">
        <v>6093</v>
      </c>
      <c r="R114" s="6173"/>
      <c r="S114" s="6173"/>
      <c r="T114" s="6203"/>
      <c r="U114" s="6173"/>
      <c r="V114" s="6173"/>
      <c r="W114" s="6173"/>
      <c r="X114" s="6173"/>
      <c r="Y114" s="6173"/>
      <c r="Z114" s="6173"/>
      <c r="AA114" s="6173"/>
      <c r="AB114" s="6204">
        <f t="shared" si="7"/>
      </c>
      <c r="AC114" s="6162">
        <f t="shared" si="12"/>
      </c>
      <c r="AD114" s="6153">
        <f t="shared" si="17"/>
      </c>
      <c r="AE114" s="6166">
        <f t="shared" si="21"/>
      </c>
      <c r="AF114" s="6205">
        <f>VLOOKUP(C114,'Data Products'!$A:$J,10,0)</f>
      </c>
      <c r="AG114" s="6206">
        <f t="shared" si="28"/>
      </c>
      <c r="AH114" s="6182"/>
      <c r="AI114" s="6210"/>
      <c r="AJ114" s="6247"/>
      <c r="AK114" s="6247"/>
      <c r="AL114" s="6248"/>
      <c r="AM114" s="6247"/>
      <c r="AN114" s="6247"/>
    </row>
    <row customHeight="true" ht="18" r="115">
      <c r="A115" s="6259">
        <v>55</v>
      </c>
      <c r="B115" s="6250" t="s">
        <v>6024</v>
      </c>
      <c r="C115" s="6260" t="s">
        <v>6203</v>
      </c>
      <c r="D115" s="6220" t="s">
        <v>6203</v>
      </c>
      <c r="E115" s="6220" t="s">
        <v>6203</v>
      </c>
      <c r="F115" s="6209">
        <v>2984</v>
      </c>
      <c r="G115" s="6209">
        <v>2984</v>
      </c>
      <c r="H115" s="6244"/>
      <c r="I115" s="6199">
        <f>VLOOKUP(C115,'Data Products'!$A:$J,2,0)</f>
      </c>
      <c r="J115" s="6200">
        <f t="shared" si="25"/>
      </c>
      <c r="K115" s="6201">
        <v>45922</v>
      </c>
      <c r="L115" s="6150">
        <f t="shared" si="31"/>
      </c>
      <c r="M115" s="6146">
        <v>0</v>
      </c>
      <c r="N115" s="6146">
        <f>39+279</f>
      </c>
      <c r="O115" s="6146"/>
      <c r="P115" s="6146"/>
      <c r="Q115" s="6142" t="s">
        <v>6093</v>
      </c>
      <c r="R115" s="6173"/>
      <c r="S115" s="6173"/>
      <c r="T115" s="6203"/>
      <c r="U115" s="6173"/>
      <c r="V115" s="6173"/>
      <c r="W115" s="6173"/>
      <c r="X115" s="6173"/>
      <c r="Y115" s="6173"/>
      <c r="Z115" s="6173"/>
      <c r="AA115" s="6173"/>
      <c r="AB115" s="6204">
        <f t="shared" si="7"/>
      </c>
      <c r="AC115" s="6165">
        <f t="shared" si="12"/>
      </c>
      <c r="AD115" s="6153">
        <f t="shared" si="17"/>
      </c>
      <c r="AE115" s="6166">
        <f t="shared" si="21"/>
      </c>
      <c r="AF115" s="6205">
        <f>VLOOKUP(C115,'Data Products'!$A:$J,10,0)</f>
      </c>
      <c r="AG115" s="6206">
        <f t="shared" si="28"/>
      </c>
      <c r="AH115" s="6182"/>
      <c r="AI115" s="6210"/>
      <c r="AJ115" s="6247"/>
      <c r="AK115" s="6247"/>
      <c r="AL115" s="6248"/>
      <c r="AM115" s="6247"/>
      <c r="AN115" s="6247"/>
    </row>
    <row customHeight="true" ht="18" r="116">
      <c r="A116" s="6259">
        <v>56</v>
      </c>
      <c r="B116" s="6250" t="s">
        <v>6024</v>
      </c>
      <c r="C116" s="6260" t="s">
        <v>6141</v>
      </c>
      <c r="D116" s="6220" t="s">
        <v>6141</v>
      </c>
      <c r="E116" s="6220" t="s">
        <v>6141</v>
      </c>
      <c r="F116" s="6209">
        <v>511</v>
      </c>
      <c r="G116" s="6209">
        <v>511</v>
      </c>
      <c r="H116" s="6244"/>
      <c r="I116" s="6199">
        <f>VLOOKUP(C116,'Data Products'!$A:$J,2,0)</f>
      </c>
      <c r="J116" s="6200">
        <f t="shared" si="25"/>
      </c>
      <c r="K116" s="6201">
        <v>45923</v>
      </c>
      <c r="L116" s="6150">
        <f t="shared" si="31"/>
      </c>
      <c r="M116" s="6146">
        <v>0</v>
      </c>
      <c r="N116" s="6164">
        <f>40+180</f>
      </c>
      <c r="O116" s="6146"/>
      <c r="P116" s="6146"/>
      <c r="Q116" s="6142" t="s">
        <v>6093</v>
      </c>
      <c r="R116" s="6173"/>
      <c r="S116" s="6173"/>
      <c r="T116" s="6203"/>
      <c r="U116" s="6173"/>
      <c r="V116" s="6173"/>
      <c r="W116" s="6173"/>
      <c r="X116" s="6173"/>
      <c r="Y116" s="6173"/>
      <c r="Z116" s="6173"/>
      <c r="AA116" s="6173"/>
      <c r="AB116" s="6204">
        <f t="shared" si="7"/>
      </c>
      <c r="AC116" s="6162">
        <f t="shared" si="12"/>
      </c>
      <c r="AD116" s="6153">
        <f t="shared" si="17"/>
      </c>
      <c r="AE116" s="6261">
        <f t="shared" si="21"/>
      </c>
      <c r="AF116" s="6262">
        <f>VLOOKUP(C116,'Data Products'!$A:$J,10,0)</f>
      </c>
      <c r="AG116" s="6263">
        <f t="shared" si="28"/>
      </c>
      <c r="AH116" s="6182"/>
      <c r="AI116" s="6210"/>
      <c r="AJ116" s="6247"/>
      <c r="AK116" s="6247"/>
      <c r="AL116" s="6248"/>
      <c r="AM116" s="6247"/>
      <c r="AN116" s="6247"/>
    </row>
    <row customHeight="true" ht="18" r="117">
      <c r="A117" s="6171"/>
      <c r="B117" s="6171"/>
      <c r="C117" s="6171"/>
      <c r="D117" s="6170"/>
      <c r="E117" s="6170"/>
      <c r="F117" s="6170"/>
      <c r="G117" s="6170"/>
      <c r="H117" s="6170"/>
      <c r="I117" s="6264"/>
      <c r="J117" s="6265"/>
      <c r="K117" s="6265"/>
      <c r="L117" s="6265"/>
      <c r="M117" s="6170"/>
      <c r="N117" s="6170"/>
      <c r="O117" s="6178"/>
      <c r="P117" s="6178"/>
      <c r="Q117" s="6171"/>
      <c r="R117" s="6170"/>
      <c r="S117" s="6170"/>
      <c r="T117" s="6170"/>
      <c r="U117" s="6170"/>
      <c r="V117" s="6170"/>
      <c r="W117" s="6170"/>
      <c r="X117" s="6170"/>
      <c r="Y117" s="6170"/>
      <c r="Z117" s="6170"/>
      <c r="AA117" s="6170"/>
      <c r="AB117" s="6172"/>
      <c r="AC117" s="6266"/>
      <c r="AD117" s="6267"/>
      <c r="AE117" s="6268" t="s">
        <v>6071</v>
      </c>
      <c r="AF117" s="6269"/>
      <c r="AG117" s="6270">
        <v>366720000</v>
      </c>
      <c r="AH117" s="6182"/>
      <c r="AI117" s="6248"/>
      <c r="AJ117" s="6247"/>
      <c r="AK117" s="6247"/>
      <c r="AL117" s="6248"/>
      <c r="AM117" s="6247"/>
      <c r="AN117" s="6247"/>
    </row>
    <row customHeight="true" ht="18" r="118">
      <c r="A118" s="6171"/>
      <c r="B118" s="6171"/>
      <c r="C118" s="6171"/>
      <c r="D118" s="6170"/>
      <c r="E118" s="6170"/>
      <c r="F118" s="6170"/>
      <c r="G118" s="6170"/>
      <c r="H118" s="6170"/>
      <c r="I118" s="6264"/>
      <c r="J118" s="6265"/>
      <c r="K118" s="6265"/>
      <c r="L118" s="6265"/>
      <c r="M118" s="6170"/>
      <c r="N118" s="6170"/>
      <c r="O118" s="6178"/>
      <c r="P118" s="6178"/>
      <c r="Q118" s="6171"/>
      <c r="R118" s="6170"/>
      <c r="S118" s="6170"/>
      <c r="T118" s="6170"/>
      <c r="U118" s="6170"/>
      <c r="V118" s="6170"/>
      <c r="W118" s="6170"/>
      <c r="X118" s="6170"/>
      <c r="Y118" s="6170"/>
      <c r="Z118" s="6170"/>
      <c r="AA118" s="6170"/>
      <c r="AB118" s="6172"/>
      <c r="AC118" s="6266"/>
      <c r="AD118" s="6267"/>
      <c r="AE118" s="6271" t="s">
        <v>6072</v>
      </c>
      <c r="AF118" s="6269">
        <v>0.48350239965095987</v>
      </c>
      <c r="AG118" s="6270">
        <v>177310000</v>
      </c>
      <c r="AH118" s="6182"/>
      <c r="AI118" s="6248"/>
      <c r="AJ118" s="6247"/>
      <c r="AK118" s="6247"/>
      <c r="AL118" s="6248"/>
      <c r="AM118" s="6247"/>
      <c r="AN118" s="6247"/>
    </row>
    <row customHeight="true" ht="18" r="119">
      <c r="A119" s="6272" t="s">
        <v>6204</v>
      </c>
      <c r="B119" s="6272"/>
      <c r="C119" s="6272"/>
      <c r="D119" s="6272"/>
      <c r="E119" s="6272"/>
      <c r="F119" s="6272"/>
      <c r="H119" s="6170"/>
      <c r="I119" s="6264"/>
      <c r="J119" s="6265"/>
      <c r="K119" s="6265"/>
      <c r="L119" s="6265"/>
      <c r="M119" s="6170"/>
      <c r="N119" s="6170"/>
      <c r="O119" s="6178"/>
      <c r="P119" s="6178"/>
      <c r="Q119" s="6171"/>
      <c r="R119" s="6170"/>
      <c r="S119" s="6170"/>
      <c r="T119" s="6170"/>
      <c r="U119" s="6170"/>
      <c r="V119" s="6170"/>
      <c r="W119" s="6170"/>
      <c r="X119" s="6170"/>
      <c r="Y119" s="6170"/>
      <c r="Z119" s="6170"/>
      <c r="AA119" s="6170"/>
      <c r="AB119" s="6172"/>
      <c r="AC119" s="6266"/>
      <c r="AD119" s="6267"/>
      <c r="AE119" s="6271" t="s">
        <v>6073</v>
      </c>
      <c r="AF119" s="6269">
        <v>0.06893542757417102</v>
      </c>
      <c r="AG119" s="6270">
        <v>25280000</v>
      </c>
      <c r="AH119" s="6182"/>
      <c r="AI119" s="6248"/>
      <c r="AJ119" s="6247"/>
      <c r="AK119" s="6247"/>
      <c r="AL119" s="6248"/>
      <c r="AM119" s="6247"/>
      <c r="AN119" s="6247"/>
    </row>
    <row r="120">
      <c r="A120" s="6273" t="s">
        <v>6020</v>
      </c>
      <c r="B120" s="6273" t="s">
        <v>6001</v>
      </c>
      <c r="C120" s="6273" t="s">
        <v>6205</v>
      </c>
      <c r="D120" s="6273" t="s">
        <v>6206</v>
      </c>
      <c r="E120" s="6274" t="s">
        <v>6207</v>
      </c>
      <c r="F120" s="6275" t="s">
        <v>6208</v>
      </c>
      <c r="G120" s="6170"/>
      <c r="H120" s="6265"/>
      <c r="I120" s="6265"/>
      <c r="J120" s="6265"/>
      <c r="K120" s="6170"/>
      <c r="L120" s="6170"/>
      <c r="M120" s="6178"/>
      <c r="N120" s="6178"/>
      <c r="O120" s="6170"/>
      <c r="P120" s="6170"/>
      <c r="Q120" s="6170"/>
      <c r="R120" s="6170"/>
      <c r="S120" s="6170"/>
      <c r="T120" s="6170"/>
      <c r="U120" s="6170"/>
      <c r="V120" s="6170"/>
      <c r="W120" s="6170"/>
      <c r="X120" s="6170"/>
      <c r="Y120" s="6170"/>
      <c r="Z120" s="6170"/>
      <c r="AA120" s="6170"/>
      <c r="AB120" s="6170"/>
      <c r="AC120" s="6170"/>
      <c r="AE120" s="6271" t="s">
        <v>6074</v>
      </c>
      <c r="AF120" s="6276">
        <v>0.1472649432809773</v>
      </c>
      <c r="AG120" s="6277">
        <v>54005000</v>
      </c>
      <c r="AH120" s="6247"/>
      <c r="AI120" s="6247"/>
      <c r="AJ120" s="6247"/>
      <c r="AK120" s="6248"/>
      <c r="AL120" s="6247"/>
      <c r="AM120" s="6247"/>
    </row>
    <row r="121">
      <c r="A121" s="6278"/>
      <c r="B121" s="6273"/>
      <c r="C121" s="6273"/>
      <c r="D121" s="6273"/>
      <c r="E121" s="6274"/>
      <c r="F121" s="6279"/>
      <c r="G121" s="6170"/>
      <c r="H121" s="6265"/>
      <c r="I121" s="6265"/>
      <c r="J121" s="6265"/>
      <c r="K121" s="6170"/>
      <c r="L121" s="6170"/>
      <c r="M121" s="6178"/>
      <c r="N121" s="6178"/>
      <c r="O121" s="6170"/>
      <c r="P121" s="6170"/>
      <c r="Q121" s="6170"/>
      <c r="R121" s="6170"/>
      <c r="S121" s="6170"/>
      <c r="T121" s="6170"/>
      <c r="U121" s="6170"/>
      <c r="V121" s="6170"/>
      <c r="W121" s="6170"/>
      <c r="X121" s="6170"/>
      <c r="Y121" s="6170"/>
      <c r="Z121" s="6170"/>
      <c r="AA121" s="6170"/>
      <c r="AB121" s="6170"/>
      <c r="AC121" s="6170"/>
      <c r="AE121" s="6271" t="s">
        <v>6075</v>
      </c>
      <c r="AF121" s="6209">
        <v>0.3002972294938918</v>
      </c>
      <c r="AG121" s="6209">
        <v>110125000</v>
      </c>
      <c r="AH121" s="6247"/>
      <c r="AI121" s="6247"/>
      <c r="AJ121" s="6248"/>
      <c r="AK121" s="6247"/>
      <c r="AL121" s="6247"/>
    </row>
    <row r="122">
      <c r="A122" s="6219">
        <v>1</v>
      </c>
      <c r="B122" s="6280" t="s">
        <v>6209</v>
      </c>
      <c r="C122" s="6281">
        <v>15095</v>
      </c>
      <c r="D122" s="6142" t="s">
        <v>6210</v>
      </c>
      <c r="E122" s="6195" t="s">
        <v>6211</v>
      </c>
      <c r="F122" s="6282" t="s">
        <v>6212</v>
      </c>
      <c r="G122" s="6170"/>
      <c r="H122" s="6265"/>
      <c r="I122" s="6265"/>
      <c r="J122" s="6265"/>
      <c r="K122" s="6170"/>
      <c r="L122" s="6170"/>
      <c r="M122" s="6178"/>
      <c r="N122" s="6178"/>
      <c r="O122" s="6170"/>
      <c r="P122" s="6170"/>
      <c r="Q122" s="6170"/>
      <c r="R122" s="6170"/>
      <c r="S122" s="6170"/>
      <c r="T122" s="6170"/>
      <c r="U122" s="6170"/>
      <c r="V122" s="6170"/>
      <c r="W122" s="6170"/>
      <c r="X122" s="6170"/>
      <c r="Y122" s="6170"/>
      <c r="Z122" s="6170"/>
      <c r="AA122" s="6170"/>
      <c r="AB122" s="6170"/>
      <c r="AC122" s="6170"/>
      <c r="AE122" s="6271" t="s">
        <v>6013</v>
      </c>
      <c r="AF122" s="6209">
        <v>0.09960391121336507</v>
      </c>
      <c r="AG122" s="6209">
        <v>75750000</v>
      </c>
      <c r="AH122" s="6247"/>
      <c r="AI122" s="6247"/>
      <c r="AJ122" s="6248"/>
      <c r="AK122" s="6247"/>
      <c r="AL122" s="6247"/>
    </row>
    <row r="123">
      <c r="A123" s="6219">
        <v>2</v>
      </c>
      <c r="B123" s="6283" t="s">
        <v>6213</v>
      </c>
      <c r="C123" s="6284">
        <v>989.81</v>
      </c>
      <c r="D123" s="6214" t="s">
        <v>6214</v>
      </c>
      <c r="E123" s="6222" t="s">
        <v>6215</v>
      </c>
      <c r="F123" s="6282"/>
      <c r="G123" s="6170"/>
      <c r="H123" s="6265"/>
      <c r="I123" s="6265"/>
      <c r="J123" s="6265"/>
      <c r="K123" s="6170"/>
      <c r="L123" s="6170"/>
      <c r="M123" s="6178"/>
      <c r="N123" s="6178"/>
      <c r="O123" s="6170"/>
      <c r="P123" s="6170"/>
      <c r="Q123" s="6170"/>
      <c r="R123" s="6170"/>
      <c r="S123" s="6170"/>
      <c r="T123" s="6170"/>
      <c r="U123" s="6170"/>
      <c r="V123" s="6170"/>
      <c r="W123" s="6170"/>
      <c r="X123" s="6170"/>
      <c r="Y123" s="6170"/>
      <c r="Z123" s="6170"/>
      <c r="AA123" s="6170"/>
      <c r="AB123" s="6170"/>
      <c r="AC123" s="6170"/>
      <c r="AD123" s="6170"/>
      <c r="AE123" s="6170"/>
      <c r="AF123" s="6170"/>
      <c r="AG123" s="6248"/>
      <c r="AH123" s="6247"/>
      <c r="AI123" s="6247"/>
      <c r="AJ123" s="6248"/>
      <c r="AK123" s="6247"/>
      <c r="AL123" s="6247"/>
    </row>
    <row r="124">
      <c r="A124" s="6285">
        <v>3</v>
      </c>
      <c r="B124" s="6219" t="s">
        <v>6216</v>
      </c>
      <c r="C124" s="6219">
        <v>798.02</v>
      </c>
      <c r="D124" s="6209"/>
      <c r="E124" s="6244"/>
      <c r="F124" s="6282"/>
      <c r="G124" s="6170"/>
      <c r="H124" s="6170"/>
      <c r="I124" s="6265"/>
      <c r="J124" s="6265"/>
      <c r="K124" s="6265"/>
      <c r="L124" s="6170"/>
      <c r="M124" s="6170"/>
      <c r="N124" s="6178"/>
      <c r="O124" s="6178"/>
      <c r="P124" s="6170"/>
      <c r="Q124" s="6170"/>
      <c r="R124" s="6170"/>
      <c r="S124" s="6170"/>
      <c r="T124" s="6170"/>
      <c r="U124" s="6170"/>
      <c r="V124" s="6170"/>
      <c r="W124" s="6170"/>
      <c r="X124" s="6170"/>
      <c r="Y124" s="6170"/>
      <c r="Z124" s="6170"/>
      <c r="AA124" s="6170"/>
      <c r="AB124" s="6170"/>
      <c r="AC124" s="6170"/>
      <c r="AD124" s="6170"/>
      <c r="AE124" s="6170"/>
      <c r="AF124" s="6170"/>
      <c r="AG124" s="6170"/>
      <c r="AH124" s="6248"/>
      <c r="AI124" s="6247"/>
      <c r="AJ124" s="6248"/>
      <c r="AK124" s="6247"/>
      <c r="AL124" s="6247"/>
    </row>
    <row r="125">
      <c r="A125" s="6170"/>
      <c r="B125" s="6171"/>
      <c r="C125" s="6171"/>
      <c r="D125" s="6170"/>
      <c r="E125" s="6170"/>
      <c r="F125" s="6170"/>
      <c r="G125" s="6170"/>
      <c r="H125" s="6170"/>
      <c r="I125" s="6170"/>
      <c r="J125" s="6265"/>
      <c r="K125" s="6265"/>
      <c r="L125" s="6265"/>
      <c r="M125" s="6170"/>
      <c r="N125" s="6170"/>
      <c r="O125" s="6178"/>
      <c r="P125" s="6178"/>
      <c r="Q125" s="6170"/>
      <c r="R125" s="6170"/>
      <c r="S125" s="6170"/>
      <c r="T125" s="6170"/>
      <c r="U125" s="6170"/>
      <c r="V125" s="6170"/>
      <c r="W125" s="6170"/>
      <c r="X125" s="6170"/>
      <c r="Y125" s="6170"/>
      <c r="Z125" s="6170"/>
      <c r="AA125" s="6170"/>
      <c r="AB125" s="6170"/>
      <c r="AC125" s="6170"/>
      <c r="AD125" s="6170"/>
      <c r="AE125" s="6170"/>
      <c r="AF125" s="6170"/>
      <c r="AG125" s="6170"/>
      <c r="AH125" s="6170"/>
      <c r="AI125" s="6248"/>
      <c r="AJ125" s="6247"/>
      <c r="AK125" s="6247"/>
      <c r="AL125" s="6248"/>
      <c r="AM125" s="6247"/>
      <c r="AN125" s="6247"/>
    </row>
    <row r="126">
      <c r="A126" s="6185" t="s">
        <v>6217</v>
      </c>
      <c r="B126" s="6138" t="s">
        <v>5987</v>
      </c>
      <c r="C126" s="6138" t="s">
        <v>6077</v>
      </c>
      <c r="D126" s="6138"/>
      <c r="E126" s="6138"/>
      <c r="F126" s="6138" t="s">
        <v>5991</v>
      </c>
      <c r="G126" s="6138"/>
      <c r="H126" s="6138" t="s">
        <v>6078</v>
      </c>
      <c r="I126" s="6186" t="s">
        <v>5993</v>
      </c>
      <c r="J126" s="6187" t="s">
        <v>5994</v>
      </c>
      <c r="K126" s="6137" t="s">
        <v>5995</v>
      </c>
      <c r="L126" s="6137" t="s">
        <v>5996</v>
      </c>
      <c r="M126" s="6138" t="s">
        <v>5997</v>
      </c>
      <c r="N126" s="6138" t="s">
        <v>5998</v>
      </c>
      <c r="O126" s="6138" t="s">
        <v>6079</v>
      </c>
      <c r="P126" s="6138" t="s">
        <v>6080</v>
      </c>
      <c r="Q126" s="6138" t="s">
        <v>6001</v>
      </c>
      <c r="R126" s="6188"/>
      <c r="S126" s="6188"/>
      <c r="T126" s="6188"/>
      <c r="U126" s="6188"/>
      <c r="V126" s="6188"/>
      <c r="W126" s="6188"/>
      <c r="X126" s="6188"/>
      <c r="Y126" s="6188"/>
      <c r="Z126" s="6188"/>
      <c r="AA126" s="6188"/>
      <c r="AB126" s="6189" t="s">
        <v>6007</v>
      </c>
      <c r="AC126" s="6187" t="s">
        <v>6008</v>
      </c>
      <c r="AD126" s="6187" t="s">
        <v>6081</v>
      </c>
      <c r="AE126" s="6187" t="s">
        <v>6082</v>
      </c>
      <c r="AF126" s="6286" t="s">
        <v>6011</v>
      </c>
      <c r="AG126" s="6287" t="s">
        <v>6012</v>
      </c>
      <c r="AH126" s="6170"/>
      <c r="AI126" s="6187" t="s">
        <v>6014</v>
      </c>
      <c r="AJ126" s="6247"/>
      <c r="AK126" s="6247"/>
      <c r="AL126" s="6248"/>
      <c r="AM126" s="6247"/>
      <c r="AN126" s="6247"/>
    </row>
    <row r="127">
      <c r="A127" s="6138" t="s">
        <v>6020</v>
      </c>
      <c r="B127" s="6138"/>
      <c r="C127" s="6138"/>
      <c r="D127" s="6191"/>
      <c r="E127" s="6191"/>
      <c r="F127" s="6191" t="s">
        <v>6021</v>
      </c>
      <c r="G127" s="6288" t="s">
        <v>6022</v>
      </c>
      <c r="H127" s="6138"/>
      <c r="I127" s="6186"/>
      <c r="J127" s="6187"/>
      <c r="K127" s="6137"/>
      <c r="L127" s="6137"/>
      <c r="M127" s="6138" t="s">
        <v>6023</v>
      </c>
      <c r="N127" s="6138" t="s">
        <v>6023</v>
      </c>
      <c r="O127" s="6138"/>
      <c r="P127" s="6138"/>
      <c r="Q127" s="6138"/>
      <c r="R127" s="6188"/>
      <c r="S127" s="6188"/>
      <c r="T127" s="6188"/>
      <c r="U127" s="6188"/>
      <c r="V127" s="6188"/>
      <c r="W127" s="6188"/>
      <c r="X127" s="6188"/>
      <c r="Y127" s="6188"/>
      <c r="Z127" s="6188"/>
      <c r="AA127" s="6188"/>
      <c r="AB127" s="6189"/>
      <c r="AC127" s="6187"/>
      <c r="AD127" s="6187"/>
      <c r="AE127" s="6187"/>
      <c r="AF127" s="6286"/>
      <c r="AG127" s="6287"/>
      <c r="AH127" s="6170"/>
      <c r="AI127" s="6187"/>
      <c r="AJ127" s="6170"/>
      <c r="AK127" s="6170"/>
      <c r="AL127" s="6170"/>
      <c r="AM127" s="6170"/>
      <c r="AN127" s="6170"/>
    </row>
    <row r="128">
      <c r="A128" s="6195">
        <v>1</v>
      </c>
      <c r="B128" s="6142" t="s">
        <v>6024</v>
      </c>
      <c r="C128" s="6289" t="s">
        <v>6218</v>
      </c>
      <c r="D128" s="6290" t="s">
        <v>6218</v>
      </c>
      <c r="E128" s="6290" t="s">
        <v>6218</v>
      </c>
      <c r="F128" s="6291">
        <v>3119</v>
      </c>
      <c r="G128" s="6292">
        <v>3119</v>
      </c>
      <c r="H128" s="6293"/>
      <c r="I128" s="6294">
        <f>VLOOKUP(C128,'Data Products'!$A:$J,2,0)</f>
      </c>
      <c r="J128" s="6295">
        <f t="shared" ref="J128:J136" si="26">IFERROR(I128-TODAY(),"")</f>
      </c>
      <c r="K128" s="6296">
        <v>46108</v>
      </c>
      <c r="L128" s="6150">
        <f t="shared" ref="L128:L136" si="32">TODAY()-K128</f>
      </c>
      <c r="M128" s="6164">
        <v>0</v>
      </c>
      <c r="N128" s="6202">
        <v>18515</v>
      </c>
      <c r="O128" s="6146">
        <v>0</v>
      </c>
      <c r="P128" s="6146">
        <v>0</v>
      </c>
      <c r="Q128" s="6142" t="s">
        <v>6219</v>
      </c>
      <c r="R128" s="6173"/>
      <c r="S128" s="6173"/>
      <c r="T128" s="6203"/>
      <c r="U128" s="6173"/>
      <c r="V128" s="6173"/>
      <c r="W128" s="6173"/>
      <c r="X128" s="6173"/>
      <c r="Y128" s="6173"/>
      <c r="Z128" s="6173"/>
      <c r="AA128" s="6173"/>
      <c r="AB128" s="6204">
        <f t="shared" ref="AB128:AB136" si="8">N128/30</f>
      </c>
      <c r="AC128" s="6297">
        <f t="shared" ref="AC128:AC136" si="13">IFERROR(F128/AB128,"-")</f>
      </c>
      <c r="AD128" s="6153">
        <f t="shared" ref="AD128:AD136" si="18">IFERROR(TODAY()+AC128,"-")</f>
      </c>
      <c r="AE128" s="6298">
        <f t="shared" ref="AE128:AE136" si="22">_xlfn.IFS(AC128="-","Not sold yet",AND(AC128&lt;=150,AC128&gt;60),"Out of stock more than 60 days",AC128&lt;=60,"Out of stock less than 60 days",AC128&gt;=150,"Out of stock more than 150 days")</f>
      </c>
      <c r="AF128" s="6156">
        <f>VLOOKUP(C128,'Data Products'!$A:$J,10,0)</f>
      </c>
      <c r="AG128" s="6299">
        <f t="shared" ref="AG128:AG136" si="29">AF128*F128</f>
      </c>
      <c r="AH128" s="6300">
        <v>0</v>
      </c>
      <c r="AI128" s="6207" t="s">
        <v>6220</v>
      </c>
      <c r="AJ128" s="6170"/>
      <c r="AK128" s="6170"/>
      <c r="AL128" s="6170"/>
      <c r="AM128" s="6170"/>
      <c r="AN128" s="6170"/>
    </row>
    <row r="129">
      <c r="A129" s="6195">
        <v>2</v>
      </c>
      <c r="B129" s="6142" t="s">
        <v>6024</v>
      </c>
      <c r="C129" s="6289" t="s">
        <v>6221</v>
      </c>
      <c r="D129" s="6290" t="s">
        <v>6221</v>
      </c>
      <c r="E129" s="6290" t="s">
        <v>6221</v>
      </c>
      <c r="F129" s="6291">
        <v>299</v>
      </c>
      <c r="G129" s="6292">
        <v>299</v>
      </c>
      <c r="H129" s="6293"/>
      <c r="I129" s="6294">
        <f>VLOOKUP(C129,'Data Products'!$A:$J,2,0)</f>
      </c>
      <c r="J129" s="6295">
        <f t="shared" si="26"/>
      </c>
      <c r="K129" s="6296">
        <v>46108</v>
      </c>
      <c r="L129" s="6150">
        <f t="shared" si="32"/>
      </c>
      <c r="M129" s="6146">
        <v>0</v>
      </c>
      <c r="N129" s="6164">
        <v>10</v>
      </c>
      <c r="O129" s="6146">
        <v>0</v>
      </c>
      <c r="P129" s="6146">
        <v>0</v>
      </c>
      <c r="Q129" s="6142" t="s">
        <v>6121</v>
      </c>
      <c r="R129" s="6173"/>
      <c r="S129" s="6173"/>
      <c r="T129" s="6203"/>
      <c r="U129" s="6173"/>
      <c r="V129" s="6173"/>
      <c r="W129" s="6173"/>
      <c r="X129" s="6173"/>
      <c r="Y129" s="6173"/>
      <c r="Z129" s="6173"/>
      <c r="AA129" s="6173"/>
      <c r="AB129" s="6204">
        <f t="shared" si="8"/>
      </c>
      <c r="AC129" s="6162">
        <f t="shared" si="13"/>
      </c>
      <c r="AD129" s="6153">
        <f t="shared" si="18"/>
      </c>
      <c r="AE129" s="6163">
        <f t="shared" si="22"/>
      </c>
      <c r="AF129" s="6156">
        <f>VLOOKUP(C129,'Data Products'!$A:$J,10,0)</f>
      </c>
      <c r="AG129" s="6299">
        <f t="shared" si="29"/>
      </c>
      <c r="AH129" s="6300">
        <v>0</v>
      </c>
      <c r="AI129" s="6209"/>
      <c r="AJ129" s="6170"/>
      <c r="AK129" s="6170"/>
      <c r="AL129" s="6170"/>
      <c r="AM129" s="6170"/>
      <c r="AN129" s="6170"/>
    </row>
    <row r="130">
      <c r="A130" s="6301">
        <v>3</v>
      </c>
      <c r="B130" s="6142" t="s">
        <v>6024</v>
      </c>
      <c r="C130" s="6302" t="s">
        <v>6222</v>
      </c>
      <c r="D130" s="6303" t="s">
        <v>6222</v>
      </c>
      <c r="E130" s="6303" t="s">
        <v>6222</v>
      </c>
      <c r="F130" s="6291">
        <v>5041</v>
      </c>
      <c r="G130" s="6292">
        <v>5041</v>
      </c>
      <c r="H130" s="6304"/>
      <c r="I130" s="6294">
        <f>VLOOKUP(C130,'Data Products'!$A:$J,2,0)</f>
      </c>
      <c r="J130" s="6295">
        <f t="shared" si="26"/>
      </c>
      <c r="K130" s="6296">
        <v>46109</v>
      </c>
      <c r="L130" s="6150">
        <f t="shared" si="32"/>
      </c>
      <c r="M130" s="6146">
        <v>0</v>
      </c>
      <c r="N130" s="6146">
        <v>825</v>
      </c>
      <c r="O130" s="6146">
        <v>0</v>
      </c>
      <c r="P130" s="6146">
        <v>0</v>
      </c>
      <c r="Q130" s="6142" t="s">
        <v>6113</v>
      </c>
      <c r="R130" s="6146"/>
      <c r="S130" s="6146"/>
      <c r="T130" s="6146"/>
      <c r="U130" s="6146"/>
      <c r="V130" s="6146"/>
      <c r="W130" s="6146"/>
      <c r="X130" s="6146"/>
      <c r="Y130" s="6146"/>
      <c r="Z130" s="6146"/>
      <c r="AA130" s="6146"/>
      <c r="AB130" s="6204">
        <f t="shared" si="8"/>
      </c>
      <c r="AC130" s="6162">
        <f t="shared" si="13"/>
      </c>
      <c r="AD130" s="6153">
        <f t="shared" si="18"/>
      </c>
      <c r="AE130" s="6163">
        <f t="shared" si="22"/>
      </c>
      <c r="AF130" s="6156">
        <f>VLOOKUP(C130,'Data Products'!$A:$J,10,0)</f>
      </c>
      <c r="AG130" s="6299">
        <f t="shared" si="29"/>
      </c>
      <c r="AH130" s="6156"/>
      <c r="AI130" s="6305"/>
      <c r="AJ130" s="6170"/>
      <c r="AK130" s="6170"/>
      <c r="AL130" s="6170"/>
      <c r="AM130" s="6170"/>
      <c r="AN130" s="6170"/>
    </row>
    <row customHeight="true" hidden="true" ht="18" r="131">
      <c r="A131" s="6195">
        <v>4</v>
      </c>
      <c r="B131" s="6142" t="s">
        <v>6024</v>
      </c>
      <c r="C131" s="6306" t="s">
        <v>6223</v>
      </c>
      <c r="D131" s="6243" t="s">
        <v>6223</v>
      </c>
      <c r="E131" s="6243" t="s">
        <v>6223</v>
      </c>
      <c r="F131" s="6307">
        <v>0</v>
      </c>
      <c r="G131" s="6308">
        <v>0</v>
      </c>
      <c r="H131" s="6304"/>
      <c r="I131" s="6294">
        <f>VLOOKUP(C131,'Data Products'!$A:$J,2,0)</f>
      </c>
      <c r="J131" s="6295">
        <f t="shared" si="26"/>
      </c>
      <c r="K131" s="6296">
        <v>46108</v>
      </c>
      <c r="L131" s="6150">
        <f t="shared" si="32"/>
      </c>
      <c r="M131" s="6164">
        <v>0</v>
      </c>
      <c r="N131" s="6202">
        <v>47</v>
      </c>
      <c r="O131" s="6146">
        <v>0</v>
      </c>
      <c r="P131" s="6146">
        <v>0</v>
      </c>
      <c r="Q131" s="6281" t="s">
        <v>6129</v>
      </c>
      <c r="R131" s="6146"/>
      <c r="S131" s="6146"/>
      <c r="T131" s="6146"/>
      <c r="U131" s="6146"/>
      <c r="V131" s="6146"/>
      <c r="W131" s="6146"/>
      <c r="X131" s="6146"/>
      <c r="Y131" s="6146"/>
      <c r="Z131" s="6146"/>
      <c r="AA131" s="6146"/>
      <c r="AB131" s="6204">
        <f t="shared" si="8"/>
      </c>
      <c r="AC131" s="6162">
        <f t="shared" si="13"/>
      </c>
      <c r="AD131" s="6153">
        <f t="shared" si="18"/>
      </c>
      <c r="AE131" s="6163">
        <f t="shared" si="22"/>
      </c>
      <c r="AF131" s="6156">
        <f>VLOOKUP(C131,'Data Products'!$A:$J,10,0)</f>
      </c>
      <c r="AG131" s="6299">
        <f t="shared" si="29"/>
      </c>
      <c r="AH131" s="6156"/>
      <c r="AI131" s="6305"/>
      <c r="AJ131" s="6213"/>
      <c r="AK131" s="6160"/>
      <c r="AL131" s="6159"/>
      <c r="AM131" s="6160"/>
      <c r="AN131" s="6160"/>
    </row>
    <row customHeight="true" ht="18" r="132">
      <c r="A132" s="6195">
        <v>5</v>
      </c>
      <c r="B132" s="6142" t="s">
        <v>6024</v>
      </c>
      <c r="C132" s="6306" t="s">
        <v>6224</v>
      </c>
      <c r="D132" s="6243" t="s">
        <v>6224</v>
      </c>
      <c r="E132" s="6243" t="s">
        <v>6224</v>
      </c>
      <c r="F132" s="6307">
        <v>0</v>
      </c>
      <c r="G132" s="6308">
        <v>0</v>
      </c>
      <c r="H132" s="6304"/>
      <c r="I132" s="6294">
        <f>VLOOKUP(C132,'Data Products'!$A:$J,2,0)</f>
      </c>
      <c r="J132" s="6295">
        <f t="shared" si="26"/>
      </c>
      <c r="K132" s="6296">
        <v>46108</v>
      </c>
      <c r="L132" s="6150">
        <f t="shared" si="32"/>
      </c>
      <c r="M132" s="6146">
        <v>0</v>
      </c>
      <c r="N132" s="6164">
        <v>1</v>
      </c>
      <c r="O132" s="6146">
        <v>0</v>
      </c>
      <c r="P132" s="6146">
        <v>0</v>
      </c>
      <c r="Q132" s="6281" t="s">
        <v>6129</v>
      </c>
      <c r="R132" s="6146"/>
      <c r="S132" s="6146"/>
      <c r="T132" s="6146"/>
      <c r="U132" s="6146"/>
      <c r="V132" s="6146"/>
      <c r="W132" s="6146"/>
      <c r="X132" s="6146"/>
      <c r="Y132" s="6146"/>
      <c r="Z132" s="6146"/>
      <c r="AA132" s="6146"/>
      <c r="AB132" s="6204">
        <f t="shared" si="8"/>
      </c>
      <c r="AC132" s="6162">
        <f t="shared" si="13"/>
      </c>
      <c r="AD132" s="6153">
        <f t="shared" si="18"/>
      </c>
      <c r="AE132" s="6163">
        <f t="shared" si="22"/>
      </c>
      <c r="AF132" s="6156">
        <f>VLOOKUP(C132,'Data Products'!$A:$J,10,0)</f>
      </c>
      <c r="AG132" s="6299">
        <f t="shared" si="29"/>
      </c>
      <c r="AH132" s="6156"/>
      <c r="AI132" s="6305"/>
      <c r="AJ132" s="6213"/>
      <c r="AK132" s="6160"/>
      <c r="AL132" s="6159"/>
      <c r="AM132" s="6160"/>
      <c r="AN132" s="6160"/>
    </row>
    <row customHeight="true" hidden="true" ht="18" r="133">
      <c r="A133" s="6222">
        <v>6</v>
      </c>
      <c r="B133" s="6142" t="s">
        <v>6024</v>
      </c>
      <c r="C133" s="6222" t="s">
        <v>6224</v>
      </c>
      <c r="D133" s="6220" t="s">
        <v>6224</v>
      </c>
      <c r="E133" s="6220" t="s">
        <v>6224</v>
      </c>
      <c r="F133" s="6307">
        <v>0</v>
      </c>
      <c r="G133" s="6308">
        <v>0</v>
      </c>
      <c r="H133" s="6309"/>
      <c r="I133" s="6310">
        <f>VLOOKUP(C133,'Data Products'!$A:$J,2,0)</f>
      </c>
      <c r="J133" s="6295">
        <f t="shared" si="26"/>
      </c>
      <c r="K133" s="6296">
        <v>46109</v>
      </c>
      <c r="L133" s="6150">
        <f t="shared" si="32"/>
      </c>
      <c r="M133" s="6146">
        <v>0</v>
      </c>
      <c r="N133" s="6164">
        <v>1</v>
      </c>
      <c r="O133" s="6146">
        <v>1</v>
      </c>
      <c r="P133" s="6146">
        <v>1</v>
      </c>
      <c r="Q133" s="6281" t="s">
        <v>6129</v>
      </c>
      <c r="R133" s="6146"/>
      <c r="S133" s="6146"/>
      <c r="T133" s="6146"/>
      <c r="U133" s="6146"/>
      <c r="V133" s="6146"/>
      <c r="W133" s="6146"/>
      <c r="X133" s="6146"/>
      <c r="Y133" s="6146"/>
      <c r="Z133" s="6146"/>
      <c r="AA133" s="6146"/>
      <c r="AB133" s="6204">
        <f t="shared" si="8"/>
      </c>
      <c r="AC133" s="6162">
        <f t="shared" si="13"/>
      </c>
      <c r="AD133" s="6153">
        <f t="shared" si="18"/>
      </c>
      <c r="AE133" s="6163">
        <f t="shared" si="22"/>
      </c>
      <c r="AF133" s="6156">
        <f>VLOOKUP(C133,'Data Products'!$A:$J,10,0)</f>
      </c>
      <c r="AG133" s="6299">
        <f t="shared" si="29"/>
      </c>
      <c r="AH133" s="6156">
        <f>IF(J133&lt;=90,F133,0)</f>
      </c>
      <c r="AI133" s="6305"/>
      <c r="AJ133" s="6213"/>
      <c r="AK133" s="6160"/>
      <c r="AL133" s="6159"/>
      <c r="AM133" s="6160"/>
      <c r="AN133" s="6160"/>
    </row>
    <row customHeight="true" hidden="true" ht="18" r="134">
      <c r="A134" s="6249">
        <v>6</v>
      </c>
      <c r="B134" s="6142" t="s">
        <v>6024</v>
      </c>
      <c r="C134" s="6251" t="s">
        <v>6221</v>
      </c>
      <c r="D134" s="6243" t="s">
        <v>6221</v>
      </c>
      <c r="E134" s="6243" t="s">
        <v>6221</v>
      </c>
      <c r="F134" s="6291">
        <v>299</v>
      </c>
      <c r="G134" s="6292">
        <v>299</v>
      </c>
      <c r="H134" s="6311"/>
      <c r="I134" s="6312" t="s">
        <v>6225</v>
      </c>
      <c r="J134" s="6313">
        <f t="shared" si="26"/>
      </c>
      <c r="K134" s="6314">
        <v>46110</v>
      </c>
      <c r="L134" s="6239">
        <f t="shared" si="32"/>
      </c>
      <c r="M134" s="6223">
        <v>0</v>
      </c>
      <c r="N134" s="6315">
        <v>10</v>
      </c>
      <c r="O134" s="6223">
        <v>2</v>
      </c>
      <c r="P134" s="6223">
        <v>2</v>
      </c>
      <c r="Q134" s="6284" t="s">
        <v>6129</v>
      </c>
      <c r="R134" s="6223"/>
      <c r="S134" s="6223"/>
      <c r="T134" s="6223"/>
      <c r="U134" s="6223"/>
      <c r="V134" s="6223"/>
      <c r="W134" s="6223"/>
      <c r="X134" s="6223"/>
      <c r="Y134" s="6223"/>
      <c r="Z134" s="6223"/>
      <c r="AA134" s="6223"/>
      <c r="AB134" s="6238">
        <f t="shared" si="8"/>
      </c>
      <c r="AC134" s="6316">
        <f t="shared" si="13"/>
      </c>
      <c r="AD134" s="6258">
        <f t="shared" si="18"/>
      </c>
      <c r="AE134" s="6163">
        <f t="shared" si="22"/>
      </c>
      <c r="AF134" s="6156">
        <f>VLOOKUP(C134,'Data Products'!$A:$J,10,0)</f>
      </c>
      <c r="AG134" s="6299">
        <f t="shared" si="29"/>
      </c>
      <c r="AH134" s="6170"/>
      <c r="AI134" s="6209"/>
      <c r="AJ134" s="6213"/>
      <c r="AK134" s="6160"/>
      <c r="AL134" s="6159"/>
      <c r="AM134" s="6160"/>
      <c r="AN134" s="6160"/>
    </row>
    <row customHeight="true" hidden="true" ht="18" r="135">
      <c r="A135" s="6219">
        <v>7</v>
      </c>
      <c r="B135" s="6142" t="s">
        <v>6024</v>
      </c>
      <c r="C135" s="6317" t="s">
        <v>6222</v>
      </c>
      <c r="D135" s="6220" t="s">
        <v>6222</v>
      </c>
      <c r="E135" s="6220" t="s">
        <v>6222</v>
      </c>
      <c r="F135" s="6307">
        <v>5041</v>
      </c>
      <c r="G135" s="6318">
        <v>5041</v>
      </c>
      <c r="H135" s="6209"/>
      <c r="I135" s="6312" t="s">
        <v>6226</v>
      </c>
      <c r="J135" s="6313">
        <f t="shared" si="26"/>
      </c>
      <c r="K135" s="6314">
        <v>46111</v>
      </c>
      <c r="L135" s="6239">
        <f t="shared" si="32"/>
      </c>
      <c r="M135" s="6223">
        <v>0</v>
      </c>
      <c r="N135" s="6315">
        <v>825</v>
      </c>
      <c r="O135" s="6223">
        <v>3</v>
      </c>
      <c r="P135" s="6223">
        <v>3</v>
      </c>
      <c r="Q135" s="6284" t="s">
        <v>6129</v>
      </c>
      <c r="R135" s="6223"/>
      <c r="S135" s="6223"/>
      <c r="T135" s="6223"/>
      <c r="U135" s="6223"/>
      <c r="V135" s="6223"/>
      <c r="W135" s="6223"/>
      <c r="X135" s="6223"/>
      <c r="Y135" s="6223"/>
      <c r="Z135" s="6223"/>
      <c r="AA135" s="6223"/>
      <c r="AB135" s="6238">
        <f t="shared" si="8"/>
      </c>
      <c r="AC135" s="6316">
        <f t="shared" si="13"/>
      </c>
      <c r="AD135" s="6258">
        <f t="shared" si="18"/>
      </c>
      <c r="AE135" s="6319">
        <f t="shared" si="22"/>
      </c>
      <c r="AF135" s="6320">
        <f>VLOOKUP(C135,'Data Products'!$A:$J,10,0)</f>
      </c>
      <c r="AG135" s="6321">
        <f t="shared" si="29"/>
      </c>
      <c r="AH135" s="6170"/>
      <c r="AI135" s="6209"/>
      <c r="AJ135" s="6170"/>
      <c r="AK135" s="6170"/>
      <c r="AL135" s="6170"/>
      <c r="AM135" s="6170"/>
      <c r="AN135" s="6170"/>
    </row>
    <row r="136">
      <c r="A136" s="6219">
        <v>8</v>
      </c>
      <c r="B136" s="6280" t="s">
        <v>6024</v>
      </c>
      <c r="C136" s="6317" t="s">
        <v>6227</v>
      </c>
      <c r="D136" s="6220" t="s">
        <v>6227</v>
      </c>
      <c r="E136" s="6220" t="s">
        <v>6227</v>
      </c>
      <c r="F136" s="6307">
        <v>3994</v>
      </c>
      <c r="G136" s="6318">
        <v>3994</v>
      </c>
      <c r="H136" s="6317"/>
      <c r="I136" s="6322" t="s">
        <v>6228</v>
      </c>
      <c r="J136" s="6200">
        <f t="shared" si="26"/>
      </c>
      <c r="K136" s="6323">
        <v>46112</v>
      </c>
      <c r="L136" s="6324">
        <f t="shared" si="32"/>
      </c>
      <c r="M136" s="6209">
        <v>0</v>
      </c>
      <c r="N136" s="6196">
        <v>7</v>
      </c>
      <c r="O136" s="6209">
        <v>4</v>
      </c>
      <c r="P136" s="6209">
        <v>4</v>
      </c>
      <c r="Q136" s="6219" t="s">
        <v>6129</v>
      </c>
      <c r="R136" s="6209"/>
      <c r="S136" s="6209"/>
      <c r="T136" s="6209"/>
      <c r="U136" s="6209"/>
      <c r="V136" s="6209"/>
      <c r="W136" s="6209"/>
      <c r="X136" s="6209"/>
      <c r="Y136" s="6209"/>
      <c r="Z136" s="6209"/>
      <c r="AA136" s="6209"/>
      <c r="AB136" s="6325">
        <f t="shared" si="8"/>
      </c>
      <c r="AC136" s="6326">
        <f t="shared" si="13"/>
      </c>
      <c r="AD136" s="6327">
        <f t="shared" si="18"/>
      </c>
      <c r="AE136" s="6328">
        <f t="shared" si="22"/>
      </c>
      <c r="AF136" s="6321">
        <f>VLOOKUP(C136,'Data Products'!$A:$J,10,0)</f>
      </c>
      <c r="AG136" s="6321">
        <f t="shared" si="29"/>
      </c>
      <c r="AH136" s="6170"/>
      <c r="AI136" s="6210"/>
      <c r="AJ136" s="6170"/>
      <c r="AK136" s="6170"/>
      <c r="AL136" s="6170"/>
      <c r="AM136" s="6170"/>
      <c r="AN136" s="6170"/>
    </row>
    <row r="137">
      <c r="A137" s="6329"/>
      <c r="B137" s="6171"/>
      <c r="C137" s="6171"/>
      <c r="D137" s="6170"/>
      <c r="E137" s="6170"/>
      <c r="F137" s="6170"/>
      <c r="G137" s="6170"/>
      <c r="H137" s="6170"/>
      <c r="I137" s="6170"/>
      <c r="J137" s="6265"/>
      <c r="K137" s="6265"/>
      <c r="L137" s="6265"/>
      <c r="M137" s="6247"/>
      <c r="N137" s="6170"/>
      <c r="O137" s="6170"/>
      <c r="P137" s="6170"/>
      <c r="Q137" s="6170"/>
      <c r="R137" s="6170"/>
      <c r="S137" s="6170"/>
      <c r="T137" s="6170"/>
      <c r="U137" s="6170"/>
      <c r="V137" s="6170"/>
      <c r="W137" s="6170"/>
      <c r="X137" s="6170"/>
      <c r="Y137" s="6170"/>
      <c r="Z137" s="6170"/>
      <c r="AA137" s="6170"/>
      <c r="AB137" s="6170"/>
      <c r="AC137" s="6170"/>
      <c r="AD137" s="6170"/>
      <c r="AE137" s="6268" t="s">
        <v>6071</v>
      </c>
      <c r="AF137" s="6269">
        <f t="shared" ref="AF137:AF141" si="15">AG137/$AG$108</f>
      </c>
      <c r="AG137" s="6269">
        <f>SUM(AG130:AG131)</f>
      </c>
      <c r="AH137" s="6170"/>
      <c r="AI137" s="6248"/>
      <c r="AJ137" s="6247"/>
      <c r="AK137" s="6247"/>
      <c r="AL137" s="6248"/>
      <c r="AM137" s="6247"/>
      <c r="AN137" s="6247"/>
    </row>
    <row r="138">
      <c r="A138" s="6170"/>
      <c r="B138" s="6171"/>
      <c r="C138" s="6171"/>
      <c r="D138" s="6170"/>
      <c r="E138" s="6170"/>
      <c r="F138" s="6170"/>
      <c r="G138" s="6170"/>
      <c r="H138" s="6170"/>
      <c r="I138" s="6170"/>
      <c r="J138" s="6265"/>
      <c r="K138" s="6265"/>
      <c r="L138" s="6265"/>
      <c r="M138" s="6247"/>
      <c r="N138" s="6170"/>
      <c r="O138" s="6170"/>
      <c r="P138" s="6170"/>
      <c r="Q138" s="6170"/>
      <c r="R138" s="6170"/>
      <c r="S138" s="6170"/>
      <c r="T138" s="6170"/>
      <c r="U138" s="6170"/>
      <c r="V138" s="6170"/>
      <c r="W138" s="6170"/>
      <c r="X138" s="6170"/>
      <c r="Y138" s="6170"/>
      <c r="Z138" s="6170"/>
      <c r="AA138" s="6170"/>
      <c r="AB138" s="6170"/>
      <c r="AC138" s="6170"/>
      <c r="AD138" s="6170"/>
      <c r="AE138" s="6271" t="s">
        <v>6072</v>
      </c>
      <c r="AF138" s="6269">
        <f t="shared" si="15"/>
      </c>
      <c r="AG138" s="6269">
        <f t="shared" ref="AG138:AG142" si="19">SUMIF($AG$128:$AG$129,$AE$128:$AE$129,AE138)</f>
      </c>
      <c r="AH138" s="6170"/>
      <c r="AI138" s="6248"/>
      <c r="AJ138" s="6247"/>
      <c r="AK138" s="6247"/>
      <c r="AL138" s="6248"/>
      <c r="AM138" s="6247"/>
      <c r="AN138" s="6247"/>
    </row>
    <row customHeight="true" ht="18" r="139">
      <c r="A139" s="6170"/>
      <c r="B139" s="6171"/>
      <c r="C139" s="6171"/>
      <c r="D139" s="6170"/>
      <c r="E139" s="6170"/>
      <c r="F139" s="6170"/>
      <c r="G139" s="6170"/>
      <c r="H139" s="6170"/>
      <c r="I139" s="6170"/>
      <c r="J139" s="6265"/>
      <c r="K139" s="6265"/>
      <c r="L139" s="6265"/>
      <c r="M139" s="6247"/>
      <c r="N139" s="6170"/>
      <c r="O139" s="6170"/>
      <c r="P139" s="6170"/>
      <c r="Q139" s="6170"/>
      <c r="R139" s="6170"/>
      <c r="S139" s="6170"/>
      <c r="T139" s="6170"/>
      <c r="U139" s="6170"/>
      <c r="V139" s="6170"/>
      <c r="W139" s="6170"/>
      <c r="X139" s="6170"/>
      <c r="Y139" s="6170"/>
      <c r="Z139" s="6170"/>
      <c r="AA139" s="6170"/>
      <c r="AB139" s="6170"/>
      <c r="AC139" s="6170"/>
      <c r="AD139" s="6170"/>
      <c r="AE139" s="6271" t="s">
        <v>6073</v>
      </c>
      <c r="AF139" s="6269">
        <f t="shared" si="15"/>
      </c>
      <c r="AG139" s="6269">
        <f t="shared" si="19"/>
      </c>
      <c r="AH139" s="6170"/>
      <c r="AI139" s="6248"/>
      <c r="AJ139" s="6247"/>
      <c r="AK139" s="6247"/>
      <c r="AL139" s="6248"/>
      <c r="AM139" s="6247"/>
      <c r="AN139" s="6247"/>
    </row>
    <row customHeight="true" ht="18" r="140">
      <c r="A140" s="6170"/>
      <c r="B140" s="6171"/>
      <c r="C140" s="6171"/>
      <c r="D140" s="6170"/>
      <c r="E140" s="6170"/>
      <c r="F140" s="6170"/>
      <c r="G140" s="6170"/>
      <c r="H140" s="6170"/>
      <c r="I140" s="6170"/>
      <c r="J140" s="6265"/>
      <c r="K140" s="6265"/>
      <c r="L140" s="6265"/>
      <c r="M140" s="6247"/>
      <c r="N140" s="6170"/>
      <c r="O140" s="6170"/>
      <c r="P140" s="6170"/>
      <c r="Q140" s="6170"/>
      <c r="R140" s="6170"/>
      <c r="S140" s="6170"/>
      <c r="T140" s="6170"/>
      <c r="U140" s="6170"/>
      <c r="V140" s="6170"/>
      <c r="W140" s="6170"/>
      <c r="X140" s="6170"/>
      <c r="Y140" s="6170"/>
      <c r="Z140" s="6170"/>
      <c r="AA140" s="6170"/>
      <c r="AB140" s="6170"/>
      <c r="AC140" s="6170"/>
      <c r="AD140" s="6170"/>
      <c r="AE140" s="6271" t="s">
        <v>6074</v>
      </c>
      <c r="AF140" s="6269">
        <f t="shared" si="15"/>
      </c>
      <c r="AG140" s="6269">
        <f t="shared" si="19"/>
      </c>
      <c r="AH140" s="6170"/>
      <c r="AI140" s="6248"/>
      <c r="AJ140" s="6247"/>
      <c r="AK140" s="6247"/>
      <c r="AL140" s="6248"/>
      <c r="AM140" s="6247"/>
      <c r="AN140" s="6247"/>
    </row>
    <row customHeight="true" ht="18" r="141">
      <c r="A141" s="6272" t="s">
        <v>6229</v>
      </c>
      <c r="B141" s="6272"/>
      <c r="C141" s="6272"/>
      <c r="D141" s="6272"/>
      <c r="E141" s="6272"/>
      <c r="G141" s="6170"/>
      <c r="H141" s="6170"/>
      <c r="I141" s="6170"/>
      <c r="J141" s="6265"/>
      <c r="K141" s="6265"/>
      <c r="L141" s="6265"/>
      <c r="M141" s="6170"/>
      <c r="N141" s="6170"/>
      <c r="O141" s="6170"/>
      <c r="P141" s="6170"/>
      <c r="Q141" s="6170"/>
      <c r="R141" s="6170"/>
      <c r="S141" s="6170"/>
      <c r="T141" s="6170"/>
      <c r="U141" s="6170"/>
      <c r="V141" s="6170"/>
      <c r="W141" s="6170"/>
      <c r="X141" s="6170"/>
      <c r="Y141" s="6170"/>
      <c r="Z141" s="6170"/>
      <c r="AA141" s="6170"/>
      <c r="AB141" s="6170"/>
      <c r="AC141" s="6170"/>
      <c r="AD141" s="6170"/>
      <c r="AE141" s="6271" t="s">
        <v>6075</v>
      </c>
      <c r="AF141" s="6269">
        <f t="shared" si="15"/>
      </c>
      <c r="AG141" s="6276">
        <f t="shared" si="19"/>
      </c>
      <c r="AH141" s="6170"/>
      <c r="AI141" s="6248"/>
      <c r="AJ141" s="6247"/>
      <c r="AK141" s="6247"/>
      <c r="AL141" s="6248"/>
      <c r="AM141" s="6247"/>
      <c r="AN141" s="6247"/>
    </row>
    <row r="142">
      <c r="A142" s="6138" t="s">
        <v>6020</v>
      </c>
      <c r="B142" s="6138" t="s">
        <v>6001</v>
      </c>
      <c r="C142" s="6138" t="s">
        <v>6205</v>
      </c>
      <c r="D142" s="6138" t="s">
        <v>6206</v>
      </c>
      <c r="E142" s="6138" t="s">
        <v>6207</v>
      </c>
      <c r="F142" s="6170"/>
      <c r="G142" s="6170"/>
      <c r="H142" s="6170"/>
      <c r="I142" s="6265"/>
      <c r="J142" s="6265"/>
      <c r="K142" s="6265"/>
      <c r="L142" s="6170"/>
      <c r="M142" s="6170"/>
      <c r="N142" s="6170"/>
      <c r="O142" s="6170"/>
      <c r="P142" s="6170"/>
      <c r="Q142" s="6170"/>
      <c r="R142" s="6170"/>
      <c r="S142" s="6170"/>
      <c r="T142" s="6170"/>
      <c r="U142" s="6170"/>
      <c r="V142" s="6170"/>
      <c r="W142" s="6170"/>
      <c r="X142" s="6170"/>
      <c r="Y142" s="6170"/>
      <c r="Z142" s="6170"/>
      <c r="AA142" s="6170"/>
      <c r="AB142" s="6170"/>
      <c r="AC142" s="6170"/>
      <c r="AD142" s="6330"/>
      <c r="AE142" s="6271" t="s">
        <v>6013</v>
      </c>
      <c r="AF142" s="6276">
        <f>AVERAGE(AI55:AI104)/AVERAGE(G55:G104)</f>
      </c>
      <c r="AG142" s="6269">
        <f t="shared" si="19"/>
      </c>
      <c r="AH142" s="6248"/>
      <c r="AI142" s="6247"/>
      <c r="AJ142" s="6247"/>
      <c r="AK142" s="6248"/>
      <c r="AL142" s="6247"/>
      <c r="AM142" s="6247"/>
    </row>
    <row r="143">
      <c r="A143" s="6138"/>
      <c r="B143" s="6138"/>
      <c r="C143" s="6138"/>
      <c r="D143" s="6138"/>
      <c r="E143" s="6138"/>
      <c r="F143" s="6170"/>
      <c r="G143" s="6170"/>
      <c r="H143" s="6170"/>
      <c r="I143" s="6265"/>
      <c r="J143" s="6265"/>
      <c r="K143" s="6265"/>
      <c r="L143" s="6170"/>
      <c r="M143" s="6170"/>
      <c r="N143" s="6170"/>
      <c r="O143" s="6170"/>
      <c r="P143" s="6170"/>
      <c r="Q143" s="6170"/>
      <c r="R143" s="6170"/>
      <c r="S143" s="6170"/>
      <c r="T143" s="6170"/>
      <c r="U143" s="6170"/>
      <c r="V143" s="6170"/>
      <c r="W143" s="6170"/>
      <c r="X143" s="6170"/>
      <c r="Y143" s="6170"/>
      <c r="Z143" s="6170"/>
      <c r="AA143" s="6170"/>
      <c r="AB143" s="6170"/>
      <c r="AC143" s="6170"/>
      <c r="AE143" s="6330"/>
      <c r="AF143" s="6330"/>
      <c r="AG143" s="6170"/>
      <c r="AH143" s="6248"/>
      <c r="AI143" s="6247"/>
      <c r="AJ143" s="6247"/>
      <c r="AK143" s="6248"/>
      <c r="AL143" s="6247"/>
      <c r="AM143" s="6247"/>
    </row>
    <row r="144">
      <c r="A144" s="6142">
        <v>1</v>
      </c>
      <c r="B144" s="6142" t="s">
        <v>6230</v>
      </c>
      <c r="C144" s="6281">
        <v>16112</v>
      </c>
      <c r="D144" s="6142" t="s">
        <v>6210</v>
      </c>
      <c r="E144" s="6142" t="s">
        <v>6211</v>
      </c>
      <c r="F144" s="6170"/>
      <c r="G144" s="6170"/>
      <c r="H144" s="6265"/>
      <c r="I144" s="6265" t="s">
        <v>6070</v>
      </c>
      <c r="J144" s="6265"/>
      <c r="K144" s="6170"/>
      <c r="L144" s="6170"/>
      <c r="M144" s="6178"/>
      <c r="N144" s="6178"/>
      <c r="O144" s="6170"/>
      <c r="P144" s="6170"/>
      <c r="Q144" s="6170"/>
      <c r="R144" s="6170"/>
      <c r="S144" s="6170"/>
      <c r="T144" s="6170"/>
      <c r="U144" s="6170"/>
      <c r="V144" s="6170"/>
      <c r="W144" s="6170"/>
      <c r="X144" s="6170"/>
      <c r="Y144" s="6170"/>
      <c r="Z144" s="6170"/>
      <c r="AA144" s="6170"/>
      <c r="AB144" s="6170"/>
      <c r="AC144" s="6170"/>
      <c r="AE144" s="6170"/>
      <c r="AF144" s="6170"/>
      <c r="AG144" s="6248"/>
      <c r="AH144" s="6247"/>
      <c r="AI144" s="6247"/>
      <c r="AJ144" s="6247"/>
      <c r="AK144" s="6248"/>
      <c r="AL144" s="6247"/>
      <c r="AM144" s="6247"/>
    </row>
    <row r="145">
      <c r="A145" s="6142">
        <v>2</v>
      </c>
      <c r="B145" s="6142" t="s">
        <v>6231</v>
      </c>
      <c r="C145" s="6281">
        <v>25172</v>
      </c>
      <c r="D145" s="6142" t="s">
        <v>6210</v>
      </c>
      <c r="E145" s="6142" t="s">
        <v>6211</v>
      </c>
      <c r="F145" s="6170"/>
      <c r="G145" s="6170"/>
      <c r="H145" s="6265"/>
      <c r="I145" s="6265"/>
      <c r="J145" s="6265"/>
      <c r="K145" s="6170"/>
      <c r="L145" s="6170"/>
      <c r="M145" s="6178"/>
      <c r="N145" s="6178"/>
      <c r="O145" s="6170"/>
      <c r="P145" s="6170"/>
      <c r="Q145" s="6170"/>
      <c r="R145" s="6170"/>
      <c r="S145" s="6170"/>
      <c r="T145" s="6170"/>
      <c r="U145" s="6170"/>
      <c r="V145" s="6170"/>
      <c r="W145" s="6170"/>
      <c r="X145" s="6170"/>
      <c r="Y145" s="6170"/>
      <c r="Z145" s="6170"/>
      <c r="AA145" s="6170"/>
      <c r="AB145" s="6170"/>
      <c r="AC145" s="6170"/>
      <c r="AE145" s="6170"/>
      <c r="AF145" s="6170"/>
      <c r="AG145" s="6248"/>
      <c r="AH145" s="6247"/>
      <c r="AI145" s="6247"/>
      <c r="AJ145" s="6248"/>
      <c r="AK145" s="6247"/>
      <c r="AL145" s="6247"/>
    </row>
    <row r="146">
      <c r="I146" s="6170"/>
      <c r="J146" s="6265"/>
      <c r="K146" s="6265"/>
      <c r="L146" s="6265"/>
      <c r="M146" s="6170"/>
      <c r="N146" s="6170"/>
      <c r="O146" s="6170"/>
      <c r="P146" s="6170"/>
      <c r="Q146" s="6170"/>
      <c r="R146" s="6170"/>
      <c r="S146" s="6170"/>
      <c r="T146" s="6170"/>
      <c r="U146" s="6170"/>
      <c r="V146" s="6170"/>
      <c r="W146" s="6170"/>
      <c r="X146" s="6170"/>
      <c r="Y146" s="6170"/>
      <c r="Z146" s="6170"/>
      <c r="AA146" s="6170"/>
      <c r="AB146" s="6170"/>
      <c r="AC146" s="6170"/>
      <c r="AD146" s="6170"/>
      <c r="AE146" s="6170"/>
      <c r="AF146" s="6170"/>
      <c r="AG146" s="6170"/>
      <c r="AH146" s="6170"/>
      <c r="AI146" s="6248"/>
      <c r="AJ146" s="6247"/>
      <c r="AK146" s="6248"/>
      <c r="AL146" s="6247"/>
      <c r="AM146" s="6247"/>
    </row>
    <row r="147">
      <c r="I147" s="6170"/>
      <c r="J147" s="6265"/>
      <c r="K147" s="6265"/>
      <c r="L147" s="6265"/>
      <c r="M147" s="6170"/>
      <c r="N147" s="6170"/>
      <c r="O147" s="6170"/>
      <c r="P147" s="6170"/>
      <c r="Q147" s="6170"/>
      <c r="R147" s="6170"/>
      <c r="S147" s="6170"/>
      <c r="T147" s="6170"/>
      <c r="U147" s="6170"/>
      <c r="V147" s="6170"/>
      <c r="W147" s="6170"/>
      <c r="X147" s="6170"/>
      <c r="Y147" s="6170"/>
      <c r="Z147" s="6170"/>
      <c r="AA147" s="6170"/>
      <c r="AB147" s="6170"/>
      <c r="AC147" s="6170"/>
      <c r="AD147" s="6170"/>
      <c r="AE147" s="6170"/>
      <c r="AF147" s="6170"/>
      <c r="AG147" s="6170"/>
      <c r="AH147" s="6170"/>
      <c r="AI147" s="6248"/>
      <c r="AJ147" s="6247"/>
      <c r="AK147" s="6247"/>
      <c r="AL147" s="6248"/>
      <c r="AM147" s="6247"/>
      <c r="AN147" s="6247"/>
    </row>
    <row r="148">
      <c r="I148" s="6170"/>
      <c r="J148" s="6265"/>
      <c r="K148" s="6265"/>
      <c r="L148" s="6265"/>
      <c r="M148" s="6170"/>
      <c r="N148" s="6170"/>
      <c r="O148" s="6170"/>
      <c r="P148" s="6170"/>
      <c r="Q148" s="6170"/>
      <c r="R148" s="6170"/>
      <c r="S148" s="6170"/>
      <c r="T148" s="6170"/>
      <c r="U148" s="6170"/>
      <c r="V148" s="6170"/>
      <c r="W148" s="6170"/>
      <c r="X148" s="6170"/>
      <c r="Y148" s="6170"/>
      <c r="Z148" s="6170"/>
      <c r="AA148" s="6170"/>
      <c r="AB148" s="6170"/>
      <c r="AC148" s="6170"/>
      <c r="AD148" s="6170"/>
      <c r="AE148" s="6170"/>
      <c r="AF148" s="6170"/>
      <c r="AG148" s="6170"/>
      <c r="AH148" s="6170"/>
      <c r="AI148" s="6248"/>
      <c r="AJ148" s="6247"/>
      <c r="AK148" s="6247"/>
      <c r="AL148" s="6248"/>
      <c r="AM148" s="6247"/>
      <c r="AN148" s="6247"/>
    </row>
    <row r="149">
      <c r="A149" s="6170"/>
      <c r="B149" s="6171"/>
      <c r="C149" s="6171"/>
      <c r="D149" s="6170"/>
      <c r="E149" s="6170"/>
      <c r="F149" s="6170"/>
      <c r="G149" s="6170"/>
      <c r="H149" s="6170"/>
      <c r="I149" s="6170"/>
      <c r="J149" s="6265"/>
      <c r="K149" s="6265"/>
      <c r="L149" s="6265"/>
      <c r="M149" s="6170"/>
      <c r="N149" s="6170"/>
      <c r="O149" s="6170"/>
      <c r="P149" s="6170"/>
      <c r="Q149" s="6170"/>
      <c r="R149" s="6170"/>
      <c r="S149" s="6170"/>
      <c r="T149" s="6170"/>
      <c r="U149" s="6170"/>
      <c r="V149" s="6170"/>
      <c r="W149" s="6170"/>
      <c r="X149" s="6170"/>
      <c r="Y149" s="6170"/>
      <c r="Z149" s="6170"/>
      <c r="AA149" s="6170"/>
      <c r="AB149" s="6170"/>
      <c r="AC149" s="6170"/>
      <c r="AD149" s="6170"/>
      <c r="AE149" s="6170"/>
      <c r="AF149" s="6170"/>
      <c r="AG149" s="6170"/>
      <c r="AH149" s="6170"/>
      <c r="AI149" s="6248"/>
      <c r="AJ149" s="6247"/>
      <c r="AK149" s="6247"/>
      <c r="AL149" s="6248"/>
      <c r="AM149" s="6247"/>
      <c r="AN149" s="6247"/>
    </row>
    <row r="150">
      <c r="A150" s="6170"/>
      <c r="B150" s="6171"/>
      <c r="C150" s="6171"/>
      <c r="D150" s="6170"/>
      <c r="E150" s="6170"/>
      <c r="F150" s="6170"/>
      <c r="G150" s="6170"/>
      <c r="H150" s="6170"/>
      <c r="I150" s="6170"/>
      <c r="J150" s="6265"/>
      <c r="K150" s="6265"/>
      <c r="L150" s="6265"/>
      <c r="M150" s="6170"/>
      <c r="N150" s="6170"/>
      <c r="O150" s="6170"/>
      <c r="P150" s="6170"/>
      <c r="Q150" s="6170"/>
      <c r="R150" s="6170"/>
      <c r="S150" s="6170"/>
      <c r="T150" s="6170"/>
      <c r="U150" s="6170"/>
      <c r="V150" s="6170"/>
      <c r="W150" s="6170"/>
      <c r="X150" s="6170"/>
      <c r="Y150" s="6170"/>
      <c r="Z150" s="6170"/>
      <c r="AA150" s="6170"/>
      <c r="AB150" s="6170"/>
      <c r="AC150" s="6170"/>
      <c r="AD150" s="6170"/>
      <c r="AE150" s="6170"/>
      <c r="AF150" s="6170"/>
      <c r="AG150" s="6170"/>
      <c r="AH150" s="6170"/>
      <c r="AI150" s="6248"/>
      <c r="AJ150" s="6247"/>
      <c r="AK150" s="6247"/>
      <c r="AL150" s="6248"/>
      <c r="AM150" s="6247"/>
      <c r="AN150" s="6247"/>
    </row>
    <row r="151">
      <c r="A151" s="6170"/>
      <c r="B151" s="6171"/>
      <c r="C151" s="6171"/>
      <c r="D151" s="6170"/>
      <c r="E151" s="6170"/>
      <c r="F151" s="6170"/>
      <c r="G151" s="6170"/>
      <c r="H151" s="6170"/>
      <c r="I151" s="6170"/>
      <c r="J151" s="6265"/>
      <c r="K151" s="6265"/>
      <c r="L151" s="6265"/>
      <c r="M151" s="6170"/>
      <c r="N151" s="6170"/>
      <c r="O151" s="6173"/>
      <c r="P151" s="6173"/>
      <c r="Q151" s="6170"/>
      <c r="R151" s="6170"/>
      <c r="S151" s="6170"/>
      <c r="T151" s="6170"/>
      <c r="U151" s="6170"/>
      <c r="V151" s="6170"/>
      <c r="W151" s="6170"/>
      <c r="X151" s="6170"/>
      <c r="Y151" s="6170"/>
      <c r="Z151" s="6170"/>
      <c r="AA151" s="6170"/>
      <c r="AB151" s="6170"/>
      <c r="AC151" s="6170"/>
      <c r="AD151" s="6170"/>
      <c r="AE151" s="6170"/>
      <c r="AF151" s="6170"/>
      <c r="AG151" s="6170"/>
      <c r="AH151" s="6170"/>
      <c r="AI151" s="6248"/>
      <c r="AJ151" s="6247"/>
      <c r="AK151" s="6247"/>
      <c r="AL151" s="6248"/>
      <c r="AM151" s="6247"/>
      <c r="AN151" s="6247"/>
    </row>
    <row r="152">
      <c r="A152" s="6170"/>
      <c r="B152" s="6171"/>
      <c r="C152" s="6171"/>
      <c r="D152" s="6170"/>
      <c r="E152" s="6170"/>
      <c r="F152" s="6170"/>
      <c r="G152" s="6170"/>
      <c r="H152" s="6170"/>
      <c r="I152" s="6170"/>
      <c r="J152" s="6265"/>
      <c r="K152" s="6265"/>
      <c r="L152" s="6265"/>
      <c r="M152" s="6170"/>
      <c r="N152" s="6170"/>
      <c r="O152" s="6173"/>
      <c r="P152" s="6173"/>
      <c r="Q152" s="6170"/>
      <c r="R152" s="6170"/>
      <c r="S152" s="6170"/>
      <c r="T152" s="6170"/>
      <c r="U152" s="6170"/>
      <c r="V152" s="6170"/>
      <c r="W152" s="6170"/>
      <c r="X152" s="6170"/>
      <c r="Y152" s="6170"/>
      <c r="Z152" s="6170"/>
      <c r="AA152" s="6170"/>
      <c r="AB152" s="6170"/>
      <c r="AC152" s="6170"/>
      <c r="AD152" s="6170"/>
      <c r="AE152" s="6170"/>
      <c r="AF152" s="6170"/>
      <c r="AG152" s="6170"/>
      <c r="AH152" s="6170"/>
      <c r="AI152" s="6248"/>
      <c r="AJ152" s="6247"/>
      <c r="AK152" s="6247"/>
      <c r="AL152" s="6248"/>
      <c r="AM152" s="6247"/>
      <c r="AN152" s="6247"/>
    </row>
    <row r="153">
      <c r="A153" s="6170"/>
      <c r="B153" s="6171"/>
      <c r="C153" s="6171"/>
      <c r="D153" s="6170"/>
      <c r="E153" s="6170"/>
      <c r="F153" s="6170"/>
      <c r="G153" s="6170"/>
      <c r="H153" s="6170"/>
      <c r="I153" s="6170"/>
      <c r="J153" s="6265"/>
      <c r="K153" s="6265"/>
      <c r="L153" s="6265"/>
      <c r="M153" s="6170"/>
      <c r="N153" s="6170"/>
      <c r="O153" s="6173"/>
      <c r="P153" s="6173"/>
      <c r="Q153" s="6170"/>
      <c r="R153" s="6170"/>
      <c r="S153" s="6170"/>
      <c r="T153" s="6170"/>
      <c r="U153" s="6170"/>
      <c r="V153" s="6170"/>
      <c r="W153" s="6170"/>
      <c r="X153" s="6170"/>
      <c r="Y153" s="6170"/>
      <c r="Z153" s="6170"/>
      <c r="AA153" s="6170"/>
      <c r="AB153" s="6170"/>
      <c r="AC153" s="6170"/>
      <c r="AD153" s="6170"/>
      <c r="AE153" s="6170"/>
      <c r="AF153" s="6170"/>
      <c r="AG153" s="6170"/>
      <c r="AH153" s="6170"/>
      <c r="AI153" s="6248"/>
      <c r="AJ153" s="6247"/>
      <c r="AK153" s="6247"/>
      <c r="AL153" s="6248"/>
      <c r="AM153" s="6247"/>
      <c r="AN153" s="6247"/>
    </row>
    <row r="154">
      <c r="A154" s="6170"/>
      <c r="B154" s="6171"/>
      <c r="C154" s="6171"/>
      <c r="D154" s="6170"/>
      <c r="E154" s="6170"/>
      <c r="F154" s="6170"/>
      <c r="G154" s="6170"/>
      <c r="H154" s="6170"/>
      <c r="I154" s="6170"/>
      <c r="J154" s="6265"/>
      <c r="K154" s="6265"/>
      <c r="L154" s="6265"/>
      <c r="M154" s="6170"/>
      <c r="N154" s="6170"/>
      <c r="O154" s="6173"/>
      <c r="P154" s="6173"/>
      <c r="Q154" s="6170"/>
      <c r="R154" s="6170"/>
      <c r="S154" s="6170"/>
      <c r="T154" s="6170"/>
      <c r="U154" s="6170"/>
      <c r="V154" s="6170"/>
      <c r="W154" s="6170"/>
      <c r="X154" s="6170"/>
      <c r="Y154" s="6170"/>
      <c r="Z154" s="6170"/>
      <c r="AA154" s="6170"/>
      <c r="AB154" s="6170"/>
      <c r="AC154" s="6170"/>
      <c r="AD154" s="6170"/>
      <c r="AE154" s="6170"/>
      <c r="AF154" s="6170"/>
      <c r="AG154" s="6170"/>
      <c r="AH154" s="6170"/>
      <c r="AI154" s="6248"/>
      <c r="AJ154" s="6247"/>
      <c r="AK154" s="6247"/>
      <c r="AL154" s="6248"/>
      <c r="AM154" s="6247"/>
      <c r="AN154" s="6247"/>
    </row>
    <row r="155">
      <c r="A155" s="6170"/>
      <c r="B155" s="6171"/>
      <c r="C155" s="6171"/>
      <c r="D155" s="6170"/>
      <c r="E155" s="6170"/>
      <c r="F155" s="6170"/>
      <c r="G155" s="6170"/>
      <c r="H155" s="6170"/>
      <c r="I155" s="6170"/>
      <c r="J155" s="6265"/>
      <c r="K155" s="6265"/>
      <c r="L155" s="6265"/>
      <c r="M155" s="6170"/>
      <c r="N155" s="6170"/>
      <c r="O155" s="6173"/>
      <c r="P155" s="6173"/>
      <c r="Q155" s="6170"/>
      <c r="R155" s="6170"/>
      <c r="S155" s="6170"/>
      <c r="T155" s="6170"/>
      <c r="U155" s="6170"/>
      <c r="V155" s="6170"/>
      <c r="W155" s="6170"/>
      <c r="X155" s="6170"/>
      <c r="Y155" s="6170"/>
      <c r="Z155" s="6170"/>
      <c r="AA155" s="6170"/>
      <c r="AB155" s="6170"/>
      <c r="AC155" s="6170"/>
      <c r="AD155" s="6170"/>
      <c r="AE155" s="6170"/>
      <c r="AF155" s="6170"/>
      <c r="AG155" s="6170"/>
      <c r="AH155" s="6170"/>
      <c r="AI155" s="6248"/>
      <c r="AJ155" s="6247"/>
      <c r="AK155" s="6247"/>
      <c r="AL155" s="6248"/>
      <c r="AM155" s="6247"/>
      <c r="AN155" s="6247"/>
    </row>
    <row r="156">
      <c r="A156" s="6170"/>
      <c r="B156" s="6171"/>
      <c r="C156" s="6171"/>
      <c r="D156" s="6170"/>
      <c r="E156" s="6170"/>
      <c r="F156" s="6170"/>
      <c r="G156" s="6170"/>
      <c r="H156" s="6170"/>
      <c r="I156" s="6170"/>
      <c r="J156" s="6265"/>
      <c r="K156" s="6265"/>
      <c r="L156" s="6265"/>
      <c r="M156" s="6170"/>
      <c r="N156" s="6170"/>
      <c r="O156" s="6173"/>
      <c r="P156" s="6173"/>
      <c r="Q156" s="6170"/>
      <c r="R156" s="6170"/>
      <c r="S156" s="6170"/>
      <c r="T156" s="6170"/>
      <c r="U156" s="6170"/>
      <c r="V156" s="6170"/>
      <c r="W156" s="6170"/>
      <c r="X156" s="6170"/>
      <c r="Y156" s="6170"/>
      <c r="Z156" s="6170"/>
      <c r="AA156" s="6170"/>
      <c r="AB156" s="6170"/>
      <c r="AC156" s="6170"/>
      <c r="AD156" s="6170"/>
      <c r="AE156" s="6170"/>
      <c r="AF156" s="6170"/>
      <c r="AG156" s="6170"/>
      <c r="AH156" s="6170"/>
      <c r="AI156" s="6248"/>
      <c r="AJ156" s="6247"/>
      <c r="AK156" s="6247"/>
      <c r="AL156" s="6248"/>
      <c r="AM156" s="6247"/>
      <c r="AN156" s="6247"/>
    </row>
    <row r="157">
      <c r="A157" s="6170"/>
      <c r="B157" s="6171"/>
      <c r="C157" s="6171"/>
      <c r="D157" s="6170"/>
      <c r="E157" s="6170"/>
      <c r="F157" s="6170"/>
      <c r="G157" s="6170"/>
      <c r="H157" s="6170"/>
      <c r="I157" s="6170"/>
      <c r="J157" s="6265"/>
      <c r="K157" s="6265"/>
      <c r="L157" s="6265"/>
      <c r="M157" s="6170"/>
      <c r="N157" s="6170"/>
      <c r="O157" s="6173"/>
      <c r="P157" s="6173"/>
      <c r="Q157" s="6170"/>
      <c r="R157" s="6170"/>
      <c r="S157" s="6170"/>
      <c r="T157" s="6170"/>
      <c r="U157" s="6170"/>
      <c r="V157" s="6170"/>
      <c r="W157" s="6170"/>
      <c r="X157" s="6170"/>
      <c r="Y157" s="6170"/>
      <c r="Z157" s="6170"/>
      <c r="AA157" s="6170"/>
      <c r="AB157" s="6170"/>
      <c r="AC157" s="6170"/>
      <c r="AD157" s="6170"/>
      <c r="AE157" s="6170"/>
      <c r="AF157" s="6170"/>
      <c r="AG157" s="6170"/>
      <c r="AH157" s="6170"/>
      <c r="AI157" s="6248"/>
      <c r="AJ157" s="6247"/>
      <c r="AK157" s="6247"/>
      <c r="AL157" s="6248"/>
      <c r="AM157" s="6247"/>
      <c r="AN157" s="6247"/>
    </row>
    <row r="158">
      <c r="A158" s="6170"/>
      <c r="B158" s="6171"/>
      <c r="C158" s="6171"/>
      <c r="D158" s="6170"/>
      <c r="E158" s="6170"/>
      <c r="F158" s="6170"/>
      <c r="G158" s="6170"/>
      <c r="H158" s="6170"/>
      <c r="I158" s="6170"/>
      <c r="J158" s="6265"/>
      <c r="K158" s="6265"/>
      <c r="L158" s="6265"/>
      <c r="M158" s="6170"/>
      <c r="N158" s="6170"/>
      <c r="O158" s="6173"/>
      <c r="P158" s="6173"/>
      <c r="Q158" s="6170"/>
      <c r="R158" s="6170"/>
      <c r="S158" s="6170"/>
      <c r="T158" s="6170"/>
      <c r="U158" s="6170"/>
      <c r="V158" s="6170"/>
      <c r="W158" s="6170"/>
      <c r="X158" s="6170"/>
      <c r="Y158" s="6170"/>
      <c r="Z158" s="6170"/>
      <c r="AA158" s="6170"/>
      <c r="AB158" s="6170"/>
      <c r="AC158" s="6170"/>
      <c r="AD158" s="6170"/>
      <c r="AE158" s="6170"/>
      <c r="AF158" s="6170"/>
      <c r="AG158" s="6170"/>
      <c r="AH158" s="6170"/>
      <c r="AI158" s="6159"/>
      <c r="AJ158" s="6247"/>
      <c r="AK158" s="6247"/>
      <c r="AL158" s="6248"/>
      <c r="AM158" s="6247"/>
      <c r="AN158" s="6247"/>
    </row>
    <row r="159">
      <c r="AJ159" s="6170"/>
      <c r="AK159" s="6170"/>
      <c r="AL159" s="6247"/>
      <c r="AM159" s="6247"/>
      <c r="AN159" s="6170"/>
    </row>
  </sheetData>
  <mergeCells>
    <mergeCell ref="B34:B35"/>
    <mergeCell ref="C34:C35"/>
    <mergeCell ref="C1:C2"/>
    <mergeCell ref="B1:B2"/>
    <mergeCell ref="D1:D2"/>
    <mergeCell ref="D34:D35"/>
    <mergeCell ref="B126:B127"/>
    <mergeCell ref="A120:A121"/>
    <mergeCell ref="B120:B121"/>
    <mergeCell ref="C126:C127"/>
    <mergeCell ref="C120:C121"/>
    <mergeCell ref="D120:D121"/>
    <mergeCell ref="D142:D143"/>
    <mergeCell ref="C142:C143"/>
    <mergeCell ref="B142:B143"/>
    <mergeCell ref="A142:A143"/>
    <mergeCell ref="AI126:AI127"/>
    <mergeCell ref="A119:F119"/>
    <mergeCell ref="H126:H127"/>
    <mergeCell ref="F126:G126"/>
    <mergeCell ref="AD126:AD127"/>
    <mergeCell ref="AC126:AC127"/>
    <mergeCell ref="AB126:AB127"/>
    <mergeCell ref="Y126:Y127"/>
    <mergeCell ref="X126:X127"/>
    <mergeCell ref="W126:W127"/>
    <mergeCell ref="V126:V127"/>
    <mergeCell ref="U126:U127"/>
    <mergeCell ref="T126:T127"/>
    <mergeCell ref="Q126:Q127"/>
    <mergeCell ref="P126:P127"/>
    <mergeCell ref="O126:O127"/>
    <mergeCell ref="L126:L127"/>
    <mergeCell ref="K126:K127"/>
    <mergeCell ref="J126:J127"/>
    <mergeCell ref="I126:I127"/>
    <mergeCell ref="AG126:AG127"/>
    <mergeCell ref="AF126:AF127"/>
    <mergeCell ref="AE126:AE127"/>
    <mergeCell ref="F1:G1"/>
    <mergeCell ref="F34:G34"/>
    <mergeCell ref="H34:H35"/>
    <mergeCell ref="I34:I35"/>
    <mergeCell ref="J34:J35"/>
    <mergeCell ref="K34:K35"/>
    <mergeCell ref="L34:L35"/>
    <mergeCell ref="O34:O35"/>
    <mergeCell ref="P34:P35"/>
    <mergeCell ref="Q34:Q35"/>
    <mergeCell ref="T34:T35"/>
    <mergeCell ref="U34:U35"/>
    <mergeCell ref="V34:V35"/>
    <mergeCell ref="W34:W35"/>
    <mergeCell ref="X34:X35"/>
    <mergeCell ref="Y34:Y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F122:F124"/>
    <mergeCell ref="F120:F121"/>
    <mergeCell ref="E120:E121"/>
    <mergeCell ref="E142:E143"/>
    <mergeCell ref="A141:E141"/>
  </mergeCells>
  <conditionalFormatting sqref="AE129:AE129">
    <cfRule dxfId="483" operator="containsText" priority="1" stopIfTrue="true" text="Out of stock less than 60 days" type="containsText">
      <formula>NOT(ISERROR(SEARCH("Out of stock less than 60 days",AE129)))</formula>
    </cfRule>
  </conditionalFormatting>
  <conditionalFormatting sqref="AE129:AE129">
    <cfRule dxfId="484" operator="containsText" priority="2" stopIfTrue="true" text="Out of stock more than 60 days" type="containsText">
      <formula>NOT(ISERROR(SEARCH("Out of stock more than 60 days",AE129)))</formula>
    </cfRule>
  </conditionalFormatting>
  <conditionalFormatting sqref="AE128:AE129">
    <cfRule dxfId="485" operator="containsText" priority="3" stopIfTrue="true" text="Out of stock more than 150 days" type="containsText">
      <formula>NOT(ISERROR(SEARCH("Out of stock more than 150 days",AE128)))</formula>
    </cfRule>
  </conditionalFormatting>
  <conditionalFormatting sqref="AC128:AC129">
    <cfRule dxfId="486" operator="between" priority="4" stopIfTrue="true" type="cellIs">
      <formula>61</formula>
      <formula>149</formula>
    </cfRule>
  </conditionalFormatting>
  <conditionalFormatting sqref="AC128:AC129">
    <cfRule dxfId="487" operator="lessThan" priority="5" stopIfTrue="true" type="cellIs">
      <formula>60</formula>
    </cfRule>
  </conditionalFormatting>
  <conditionalFormatting sqref="AC128:AC129">
    <cfRule dxfId="488" operator="greaterThan" priority="6" stopIfTrue="true" type="cellIs">
      <formula>150</formula>
    </cfRule>
  </conditionalFormatting>
  <conditionalFormatting sqref="AE3:AE26">
    <cfRule dxfId="489" operator="containsText" priority="7" stopIfTrue="true" text="Out of stock more than 60 days" type="containsText">
      <formula>NOT(ISERROR(SEARCH("Out of stock more than 60 days",AE3)))</formula>
    </cfRule>
  </conditionalFormatting>
  <conditionalFormatting sqref="AC3:AC26">
    <cfRule dxfId="490" operator="between" priority="8" stopIfTrue="true" type="cellIs">
      <formula>61</formula>
      <formula>150</formula>
    </cfRule>
  </conditionalFormatting>
  <conditionalFormatting sqref="AC36:AC119 AB120:AB124 AC125:AC129">
    <cfRule dxfId="491" operator="between" priority="9" stopIfTrue="true" type="cellIs">
      <formula>61</formula>
      <formula>149</formula>
    </cfRule>
  </conditionalFormatting>
  <conditionalFormatting sqref="AC36:AC119 AB120:AB124 AC125:AC133">
    <cfRule dxfId="492" operator="equal" priority="10" stopIfTrue="true" type="cellIs">
      <formula>"-"</formula>
    </cfRule>
  </conditionalFormatting>
  <conditionalFormatting sqref="AC36:AC119 AB120:AB124 AC125:AC129">
    <cfRule dxfId="493" operator="greaterThan" priority="11" stopIfTrue="true" type="cellIs">
      <formula>150</formula>
    </cfRule>
  </conditionalFormatting>
  <conditionalFormatting sqref="AC36:AC119 AB120:AB124 AC125:AC129">
    <cfRule dxfId="494" operator="lessThan" priority="12" stopIfTrue="true" type="cellIs">
      <formula>60</formula>
    </cfRule>
  </conditionalFormatting>
  <conditionalFormatting sqref="AE36:AE112 AD123:AD124 AE125:AE129">
    <cfRule dxfId="495" operator="equal" priority="13" stopIfTrue="true" type="cellIs">
      <formula>"Out of stock more than 60 days"</formula>
    </cfRule>
  </conditionalFormatting>
  <conditionalFormatting sqref="AE36:AE112 AD123:AD124 AE125:AE129">
    <cfRule dxfId="496" operator="equal" priority="14" stopIfTrue="true" type="cellIs">
      <formula>"Out of stock more than 150 days"</formula>
    </cfRule>
  </conditionalFormatting>
  <conditionalFormatting sqref="AE36:AE112 AD123:AD124 AE125:AE129">
    <cfRule dxfId="497" operator="equal" priority="15" stopIfTrue="true" type="cellIs">
      <formula>"Out of stock less than 60 days"</formula>
    </cfRule>
  </conditionalFormatting>
  <conditionalFormatting sqref="AE36:AE112 AD123:AD124 AE125:AE133">
    <cfRule dxfId="498" operator="equal" priority="16" stopIfTrue="true" type="cellIs">
      <formula>"Not sold yet"</formula>
    </cfRule>
  </conditionalFormatting>
  <conditionalFormatting sqref="J36:J119 I120:I124 J125:J129">
    <cfRule dxfId="499" operator="lessThanOrEqual" priority="17" stopIfTrue="true" type="cellIs">
      <formula>90</formula>
    </cfRule>
  </conditionalFormatting>
  <conditionalFormatting sqref="AC3:AC26">
    <cfRule dxfId="500" operator="equal" priority="18" stopIfTrue="true" type="cellIs">
      <formula>"-"</formula>
    </cfRule>
  </conditionalFormatting>
  <conditionalFormatting sqref="AC3:AC26">
    <cfRule dxfId="501" operator="greaterThan" priority="19" stopIfTrue="true" type="cellIs">
      <formula>150</formula>
    </cfRule>
  </conditionalFormatting>
  <conditionalFormatting sqref="AC3:AC26">
    <cfRule dxfId="502" operator="lessThan" priority="20" stopIfTrue="true" type="cellIs">
      <formula>60</formula>
    </cfRule>
  </conditionalFormatting>
  <conditionalFormatting sqref="AE3:AE26">
    <cfRule dxfId="503" operator="equal" priority="21" stopIfTrue="true" type="cellIs">
      <formula>"Out of stock less than 60 days"</formula>
    </cfRule>
  </conditionalFormatting>
  <conditionalFormatting sqref="AE3:AE26">
    <cfRule dxfId="504" operator="equal" priority="22" stopIfTrue="true" type="cellIs">
      <formula>"Not sold yet"</formula>
    </cfRule>
  </conditionalFormatting>
  <conditionalFormatting sqref="AE3:AE26">
    <cfRule dxfId="505" operator="equal" priority="23" stopIfTrue="true" type="cellIs">
      <formula>"Out of stock more than 150 days"</formula>
    </cfRule>
  </conditionalFormatting>
  <conditionalFormatting sqref="J3:J26">
    <cfRule dxfId="506" operator="lessThan" priority="24" stopIfTrue="true" type="cellIs">
      <formula>90</formula>
    </cfRule>
  </conditionalFormatting>
  <dataValidations count="1">
    <dataValidation allowBlank="true" errorStyle="stop" showErrorMessage="true" sqref="B3:B26 B36:B116 B128:B136" type="list">
      <formula1>"Active,Inactive,Deleted,Temporary,B2B Only,Ecom Only,Preparing"</formula1>
    </dataValidation>
  </dataValidations>
</worksheet>
</file>

<file path=xl/worksheets/sheet2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11" min="11" style="0" width="10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1"/>
    <col collapsed="false" customWidth="true" hidden="false" max="34" min="34" style="0" width="52"/>
    <col collapsed="false" customWidth="true" hidden="false" max="3" min="3" style="0" width="18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9"/>
    <col collapsed="false" customWidth="true" hidden="false" max="35" min="35" style="0" width="6"/>
    <col collapsed="false" customWidth="true" hidden="false" max="4" min="4" style="0" width="14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11"/>
    <col collapsed="false" customWidth="true" hidden="false" max="36" min="36" style="0" width="6"/>
    <col collapsed="false" customWidth="true" hidden="false" max="5" min="5" style="0" width="12"/>
    <col collapsed="false" customWidth="true" hidden="false" max="14" min="14" style="0" width="10"/>
    <col collapsed="false" customWidth="true" hidden="true" max="14" min="14" style="0" width="10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28"/>
    <col collapsed="false" customWidth="true" hidden="false" max="37" min="37" style="0" width="5"/>
    <col collapsed="false" customWidth="true" hidden="false" max="6" min="6" style="0" width="11"/>
    <col collapsed="false" customWidth="true" hidden="false" max="15" min="15" style="0" width="11"/>
    <col collapsed="false" customWidth="true" hidden="tru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9"/>
    <col collapsed="false" customWidth="true" hidden="false" max="38" min="38" style="0" width="5"/>
    <col collapsed="false" customWidth="true" hidden="false" max="7" min="7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11"/>
    <col collapsed="false" customWidth="true" hidden="false" max="39" min="39" style="0" width="7"/>
    <col collapsed="false" customWidth="true" hidden="false" max="8" min="8" style="0" width="11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1" min="1" style="0" width="9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2"/>
    <col collapsed="false" customWidth="true" hidden="true" max="33" min="33" style="0" width="12"/>
    <col collapsed="false" customWidth="true" hidden="false" max="2" min="2" style="0" width="13"/>
  </cols>
  <sheetData>
    <row r="1">
      <c r="A1" s="6331" t="s">
        <v>6232</v>
      </c>
      <c r="B1" s="6331" t="s">
        <v>6233</v>
      </c>
      <c r="C1" s="6332" t="s">
        <v>6234</v>
      </c>
      <c r="D1" s="6332" t="s">
        <v>6235</v>
      </c>
      <c r="E1" s="6331" t="s">
        <v>6236</v>
      </c>
      <c r="F1" s="6331"/>
      <c r="G1" s="6333" t="s">
        <v>6237</v>
      </c>
      <c r="H1" s="6334" t="s">
        <v>6238</v>
      </c>
      <c r="I1" s="6335" t="s">
        <v>6239</v>
      </c>
      <c r="J1" s="6335" t="s">
        <v>6240</v>
      </c>
      <c r="K1" s="6335" t="s">
        <v>6241</v>
      </c>
      <c r="L1" s="6331" t="s">
        <v>6242</v>
      </c>
      <c r="M1" s="6331" t="s">
        <v>6243</v>
      </c>
      <c r="N1" s="6331" t="s">
        <v>6244</v>
      </c>
      <c r="O1" s="6331" t="s">
        <v>6245</v>
      </c>
      <c r="P1" s="6331" t="s">
        <v>6246</v>
      </c>
      <c r="Q1" s="6336" t="s">
        <v>6247</v>
      </c>
      <c r="R1" s="6336"/>
      <c r="S1" s="6336" t="s">
        <v>6248</v>
      </c>
      <c r="T1" s="6336"/>
      <c r="U1" s="6336" t="s">
        <v>6249</v>
      </c>
      <c r="V1" s="6336"/>
      <c r="W1" s="6336" t="s">
        <v>6250</v>
      </c>
      <c r="X1" s="6336"/>
      <c r="Y1" s="6337" t="s">
        <v>6251</v>
      </c>
      <c r="Z1" s="6337"/>
      <c r="AA1" s="6338" t="s">
        <v>6252</v>
      </c>
      <c r="AB1" s="6335" t="s">
        <v>6253</v>
      </c>
      <c r="AC1" s="6335" t="s">
        <v>6254</v>
      </c>
      <c r="AD1" s="6335" t="s">
        <v>6255</v>
      </c>
      <c r="AE1" s="6335" t="s">
        <v>6256</v>
      </c>
      <c r="AF1" s="6335" t="s">
        <v>6257</v>
      </c>
      <c r="AG1" s="6335" t="s">
        <v>6258</v>
      </c>
      <c r="AH1" s="6335" t="s">
        <v>6259</v>
      </c>
      <c r="AI1" s="6335" t="s">
        <v>6260</v>
      </c>
      <c r="AJ1" s="6331" t="s">
        <v>6261</v>
      </c>
      <c r="AK1" s="6331" t="s">
        <v>6262</v>
      </c>
      <c r="AL1" s="6331" t="s">
        <v>6263</v>
      </c>
      <c r="AM1" s="6331" t="s">
        <v>6264</v>
      </c>
    </row>
    <row r="2">
      <c r="A2" s="6331" t="s">
        <v>6265</v>
      </c>
      <c r="B2" s="6331"/>
      <c r="C2" s="6331"/>
      <c r="D2" s="6331"/>
      <c r="E2" s="6331" t="s">
        <v>6266</v>
      </c>
      <c r="F2" s="6333" t="s">
        <v>6267</v>
      </c>
      <c r="G2" s="6333"/>
      <c r="H2" s="6334"/>
      <c r="I2" s="6335"/>
      <c r="J2" s="6335"/>
      <c r="K2" s="6335"/>
      <c r="L2" s="6331" t="s">
        <v>6268</v>
      </c>
      <c r="M2" s="6331" t="s">
        <v>6268</v>
      </c>
      <c r="N2" s="6331"/>
      <c r="O2" s="6331"/>
      <c r="P2" s="6331"/>
      <c r="Q2" s="6336" t="s">
        <v>6266</v>
      </c>
      <c r="R2" s="6339" t="s">
        <v>6267</v>
      </c>
      <c r="S2" s="6336" t="s">
        <v>6266</v>
      </c>
      <c r="T2" s="6339" t="s">
        <v>6267</v>
      </c>
      <c r="U2" s="6336" t="s">
        <v>6266</v>
      </c>
      <c r="V2" s="6339" t="s">
        <v>6267</v>
      </c>
      <c r="W2" s="6336" t="s">
        <v>6266</v>
      </c>
      <c r="X2" s="6339" t="s">
        <v>6267</v>
      </c>
      <c r="Y2" s="6336" t="s">
        <v>6266</v>
      </c>
      <c r="Z2" s="6339" t="s">
        <v>6267</v>
      </c>
      <c r="AA2" s="6338"/>
      <c r="AB2" s="6335"/>
      <c r="AC2" s="6335"/>
      <c r="AD2" s="6335"/>
      <c r="AE2" s="6335"/>
      <c r="AF2" s="6335"/>
      <c r="AG2" s="6335"/>
      <c r="AH2" s="6335"/>
      <c r="AI2" s="6335"/>
      <c r="AJ2" s="6331"/>
      <c r="AK2" s="6331"/>
      <c r="AL2" s="6331"/>
      <c r="AM2" s="6331"/>
    </row>
    <row r="3">
      <c r="A3" s="6340">
        <v>1</v>
      </c>
      <c r="B3" s="6340" t="s">
        <v>6269</v>
      </c>
      <c r="C3" s="6340" t="s">
        <v>6270</v>
      </c>
      <c r="D3" s="6341" t="s">
        <v>6271</v>
      </c>
      <c r="E3" s="6342">
        <v>494</v>
      </c>
      <c r="F3" s="6343">
        <v>471</v>
      </c>
      <c r="G3" s="6344"/>
      <c r="H3" s="6345">
        <f>VLOOKUP(C3,'Data Products'!$A:$B,2,0)</f>
      </c>
      <c r="I3" s="6346">
        <f t="shared" ref="I3:I26" si="31">IFERROR(H3-TODAY(),"")</f>
      </c>
      <c r="J3" s="6347">
        <v>45723</v>
      </c>
      <c r="K3" s="6348">
        <f t="shared" ref="K3:K26" si="24">TODAY()-J3</f>
      </c>
      <c r="L3" s="6344"/>
      <c r="M3" s="6344">
        <f t="shared" ref="M3:M4" si="19">19064+3564-9300</f>
      </c>
      <c r="N3" s="6344"/>
      <c r="O3" s="6344"/>
      <c r="P3" s="6340"/>
      <c r="Q3" s="6344">
        <v>0</v>
      </c>
      <c r="R3" s="6344">
        <v>0</v>
      </c>
      <c r="S3" s="6344">
        <v>326</v>
      </c>
      <c r="T3" s="6344">
        <v>326</v>
      </c>
      <c r="U3" s="6344">
        <v>145</v>
      </c>
      <c r="V3" s="6344">
        <v>145</v>
      </c>
      <c r="W3" s="6344">
        <v>23</v>
      </c>
      <c r="X3" s="6344">
        <v>0</v>
      </c>
      <c r="Y3" s="6344">
        <v>0</v>
      </c>
      <c r="Z3" s="6344">
        <v>0</v>
      </c>
      <c r="AA3" s="6349">
        <f t="shared" ref="AA3:AA26" si="14">M3/30</f>
      </c>
      <c r="AB3" s="6350">
        <f t="shared" ref="AB3:AB26" si="9">IFERROR(E3/AA3,"-")</f>
      </c>
      <c r="AC3" s="6351">
        <f t="shared" ref="AC3:AC26" si="6">IFERROR(TODAY()+AB3,"-")</f>
      </c>
      <c r="AD3" s="6352">
        <f t="shared" ref="AD3:AD26" si="2">_xlfn.IFS(AB3="-","Not sold yet",AND(AB3&lt;=150,AB3&gt;60),"Out of stock more than 60 days",AB3&lt;=60,"Out of stock less than 60 days",AB3&gt;=150,"Out of stock more than 150 days")</f>
      </c>
      <c r="AE3" s="6353">
        <f>VLOOKUP(C3,'Data Products'!$A:$J,10,0)</f>
      </c>
      <c r="AF3" s="6354">
        <f t="shared" ref="AF3:AF26" si="34">AE3*E3</f>
      </c>
      <c r="AG3" s="6355">
        <f t="shared" ref="AG3:AG26" si="27">IF(I3&lt;=90,E3,0)</f>
      </c>
      <c r="AH3" s="6356">
        <f>IFERROR(VLOOKUP(C3,$C$3:$AH$44,34,0),"")</f>
      </c>
      <c r="AI3" s="6357"/>
      <c r="AJ3" s="6358"/>
      <c r="AK3" s="6357"/>
      <c r="AL3" s="6358"/>
      <c r="AM3" s="6358"/>
    </row>
    <row r="4">
      <c r="A4" s="6340">
        <v>2</v>
      </c>
      <c r="B4" s="6340" t="s">
        <v>6269</v>
      </c>
      <c r="C4" s="6340" t="s">
        <v>6271</v>
      </c>
      <c r="D4" s="6341" t="s">
        <v>6271</v>
      </c>
      <c r="E4" s="6342">
        <v>5931</v>
      </c>
      <c r="F4" s="6343">
        <v>5887</v>
      </c>
      <c r="G4" s="6344"/>
      <c r="H4" s="6345">
        <f>VLOOKUP(C4,'Data Products'!$A:$B,2,0)</f>
      </c>
      <c r="I4" s="6346">
        <f t="shared" si="31"/>
      </c>
      <c r="J4" s="6347">
        <v>45617</v>
      </c>
      <c r="K4" s="6348">
        <f t="shared" si="24"/>
      </c>
      <c r="L4" s="6344"/>
      <c r="M4" s="6344">
        <f t="shared" si="19"/>
      </c>
      <c r="N4" s="6344"/>
      <c r="O4" s="6344"/>
      <c r="P4" s="6340"/>
      <c r="Q4" s="6344">
        <v>0</v>
      </c>
      <c r="R4" s="6344">
        <v>0</v>
      </c>
      <c r="S4" s="6359">
        <v>3265</v>
      </c>
      <c r="T4" s="6359">
        <v>3236</v>
      </c>
      <c r="U4" s="6344">
        <v>2619</v>
      </c>
      <c r="V4" s="6344">
        <v>2604</v>
      </c>
      <c r="W4" s="6344">
        <v>47</v>
      </c>
      <c r="X4" s="6344">
        <v>50</v>
      </c>
      <c r="Y4" s="6344">
        <v>0</v>
      </c>
      <c r="Z4" s="6344">
        <v>0</v>
      </c>
      <c r="AA4" s="6349">
        <f t="shared" si="14"/>
      </c>
      <c r="AB4" s="6360">
        <f t="shared" si="9"/>
      </c>
      <c r="AC4" s="6351">
        <f t="shared" si="6"/>
      </c>
      <c r="AD4" s="6361">
        <f t="shared" si="2"/>
      </c>
      <c r="AE4" s="6353">
        <f>VLOOKUP(C4,'Data Products'!$A:$J,10,0)</f>
      </c>
      <c r="AF4" s="6354">
        <f t="shared" si="34"/>
      </c>
      <c r="AG4" s="6355">
        <f t="shared" si="27"/>
      </c>
      <c r="AH4" s="6356" t="s">
        <v>6272</v>
      </c>
      <c r="AI4" s="6358"/>
      <c r="AJ4" s="6358"/>
      <c r="AK4" s="6357"/>
      <c r="AL4" s="6358"/>
      <c r="AM4" s="6358"/>
    </row>
    <row r="5">
      <c r="A5" s="6340">
        <v>3</v>
      </c>
      <c r="B5" s="6340" t="s">
        <v>6269</v>
      </c>
      <c r="C5" s="6340" t="s">
        <v>6273</v>
      </c>
      <c r="D5" s="6342" t="s">
        <v>6273</v>
      </c>
      <c r="E5" s="6342">
        <v>450</v>
      </c>
      <c r="F5" s="6343">
        <v>448</v>
      </c>
      <c r="G5" s="6344"/>
      <c r="H5" s="6345">
        <f>VLOOKUP(C5,'Data Products'!$A:$B,2,0)</f>
      </c>
      <c r="I5" s="6346">
        <f t="shared" si="31"/>
      </c>
      <c r="J5" s="6347">
        <v>45191</v>
      </c>
      <c r="K5" s="6348">
        <f t="shared" si="24"/>
      </c>
      <c r="L5" s="6344"/>
      <c r="M5" s="6344">
        <f t="shared" ref="M5:M6" si="17">12+521-450</f>
      </c>
      <c r="N5" s="6344"/>
      <c r="O5" s="6344"/>
      <c r="P5" s="6340"/>
      <c r="Q5" s="6344">
        <v>0</v>
      </c>
      <c r="R5" s="6344">
        <v>0</v>
      </c>
      <c r="S5" s="6344">
        <v>30</v>
      </c>
      <c r="T5" s="6344">
        <v>30</v>
      </c>
      <c r="U5" s="6344">
        <v>420</v>
      </c>
      <c r="V5" s="6344">
        <v>418</v>
      </c>
      <c r="W5" s="6344">
        <v>0</v>
      </c>
      <c r="X5" s="6344">
        <v>0</v>
      </c>
      <c r="Y5" s="6344">
        <v>0</v>
      </c>
      <c r="Z5" s="6344">
        <v>0</v>
      </c>
      <c r="AA5" s="6349">
        <f t="shared" si="14"/>
      </c>
      <c r="AB5" s="6360">
        <f t="shared" si="9"/>
      </c>
      <c r="AC5" s="6351">
        <f t="shared" si="6"/>
      </c>
      <c r="AD5" s="6361">
        <f t="shared" si="2"/>
      </c>
      <c r="AE5" s="6353">
        <f>VLOOKUP(C5,'Data Products'!$A:$J,10,0)</f>
      </c>
      <c r="AF5" s="6354">
        <f t="shared" si="34"/>
      </c>
      <c r="AG5" s="6355">
        <f t="shared" si="27"/>
      </c>
      <c r="AH5" s="6356" t="s">
        <v>6274</v>
      </c>
      <c r="AI5" s="6358"/>
      <c r="AJ5" s="6358"/>
      <c r="AK5" s="6357"/>
      <c r="AL5" s="6358"/>
      <c r="AM5" s="6358"/>
    </row>
    <row r="6">
      <c r="A6" s="6340">
        <v>4</v>
      </c>
      <c r="B6" s="6340" t="s">
        <v>6275</v>
      </c>
      <c r="C6" s="6340" t="s">
        <v>6276</v>
      </c>
      <c r="D6" s="6342" t="s">
        <v>6273</v>
      </c>
      <c r="E6" s="6342">
        <v>2</v>
      </c>
      <c r="F6" s="6343">
        <v>2</v>
      </c>
      <c r="G6" s="6344"/>
      <c r="H6" s="6345">
        <f>VLOOKUP(C6,'Data Products'!$A:$B,2,0)</f>
      </c>
      <c r="I6" s="6346">
        <f t="shared" si="31"/>
      </c>
      <c r="J6" s="6347">
        <v>45752</v>
      </c>
      <c r="K6" s="6348">
        <f t="shared" si="24"/>
      </c>
      <c r="L6" s="6344"/>
      <c r="M6" s="6344">
        <f t="shared" si="17"/>
      </c>
      <c r="N6" s="6344"/>
      <c r="O6" s="6344"/>
      <c r="P6" s="6340"/>
      <c r="Q6" s="6344">
        <v>0</v>
      </c>
      <c r="R6" s="6344">
        <v>0</v>
      </c>
      <c r="S6" s="6344">
        <v>1</v>
      </c>
      <c r="T6" s="6344">
        <v>1</v>
      </c>
      <c r="U6" s="6344">
        <v>1</v>
      </c>
      <c r="V6" s="6344">
        <v>1</v>
      </c>
      <c r="W6" s="6344">
        <v>0</v>
      </c>
      <c r="X6" s="6344">
        <v>0</v>
      </c>
      <c r="Y6" s="6344">
        <v>0</v>
      </c>
      <c r="Z6" s="6344">
        <v>0</v>
      </c>
      <c r="AA6" s="6349">
        <f t="shared" si="14"/>
      </c>
      <c r="AB6" s="6360">
        <f t="shared" si="9"/>
      </c>
      <c r="AC6" s="6351">
        <f t="shared" si="6"/>
      </c>
      <c r="AD6" s="6361">
        <f t="shared" si="2"/>
      </c>
      <c r="AE6" s="6353">
        <f>VLOOKUP(C6,'Data Products'!$A:$J,10,0)</f>
      </c>
      <c r="AF6" s="6354">
        <f t="shared" si="34"/>
      </c>
      <c r="AG6" s="6355">
        <f t="shared" si="27"/>
      </c>
      <c r="AH6" s="6356">
        <f t="shared" ref="AH6:AH7" si="20">IFERROR(VLOOKUP(C6,$C$3:$AH$44,34,0),"")</f>
      </c>
      <c r="AI6" s="6358"/>
      <c r="AJ6" s="6358"/>
      <c r="AK6" s="6357"/>
      <c r="AL6" s="6358"/>
      <c r="AM6" s="6358"/>
    </row>
    <row r="7">
      <c r="A7" s="6340">
        <v>5</v>
      </c>
      <c r="B7" s="6340" t="s">
        <v>6269</v>
      </c>
      <c r="C7" s="6340" t="s">
        <v>6277</v>
      </c>
      <c r="D7" s="6341" t="s">
        <v>6277</v>
      </c>
      <c r="E7" s="6342">
        <v>819</v>
      </c>
      <c r="F7" s="6343">
        <v>819</v>
      </c>
      <c r="G7" s="6344"/>
      <c r="H7" s="6345">
        <f>VLOOKUP(C7,'Data Products'!$A:$B,2,0)</f>
      </c>
      <c r="I7" s="6346">
        <f t="shared" si="31"/>
      </c>
      <c r="J7" s="6347">
        <v>45854</v>
      </c>
      <c r="K7" s="6348">
        <f t="shared" si="24"/>
      </c>
      <c r="L7" s="6344"/>
      <c r="M7" s="6344">
        <f t="shared" ref="M7:M8" si="12">847+11-800</f>
      </c>
      <c r="N7" s="6344"/>
      <c r="O7" s="6344"/>
      <c r="P7" s="6340"/>
      <c r="Q7" s="6344">
        <v>0</v>
      </c>
      <c r="R7" s="6344">
        <v>0</v>
      </c>
      <c r="S7" s="6344">
        <v>285</v>
      </c>
      <c r="T7" s="6344">
        <v>285</v>
      </c>
      <c r="U7" s="6344">
        <v>514</v>
      </c>
      <c r="V7" s="6344">
        <v>514</v>
      </c>
      <c r="W7" s="6344">
        <v>20</v>
      </c>
      <c r="X7" s="6362">
        <v>20</v>
      </c>
      <c r="Y7" s="6344">
        <v>0</v>
      </c>
      <c r="Z7" s="6344">
        <v>0</v>
      </c>
      <c r="AA7" s="6349">
        <f t="shared" si="14"/>
      </c>
      <c r="AB7" s="6363">
        <f t="shared" si="9"/>
      </c>
      <c r="AC7" s="6351">
        <f t="shared" si="6"/>
      </c>
      <c r="AD7" s="6364">
        <f t="shared" si="2"/>
      </c>
      <c r="AE7" s="6353">
        <f>VLOOKUP(C7,'Data Products'!$A:$J,10,0)</f>
      </c>
      <c r="AF7" s="6354">
        <f t="shared" si="34"/>
      </c>
      <c r="AG7" s="6355">
        <f t="shared" si="27"/>
      </c>
      <c r="AH7" s="6356">
        <f t="shared" si="20"/>
      </c>
      <c r="AI7" s="6358"/>
      <c r="AJ7" s="6358"/>
      <c r="AK7" s="6357"/>
      <c r="AL7" s="6358"/>
      <c r="AM7" s="6358"/>
    </row>
    <row r="8">
      <c r="A8" s="6340">
        <v>6</v>
      </c>
      <c r="B8" s="6340" t="s">
        <v>6269</v>
      </c>
      <c r="C8" s="6340" t="s">
        <v>6278</v>
      </c>
      <c r="D8" s="6342" t="s">
        <v>6277</v>
      </c>
      <c r="E8" s="6342">
        <v>159</v>
      </c>
      <c r="F8" s="6343">
        <v>159</v>
      </c>
      <c r="G8" s="6344"/>
      <c r="H8" s="6345">
        <f>VLOOKUP(C8,'Data Products'!$A:$B,2,0)</f>
      </c>
      <c r="I8" s="6346">
        <f t="shared" si="31"/>
      </c>
      <c r="J8" s="6347">
        <v>45855</v>
      </c>
      <c r="K8" s="6348">
        <f t="shared" si="24"/>
      </c>
      <c r="L8" s="6344"/>
      <c r="M8" s="6344">
        <f t="shared" si="12"/>
      </c>
      <c r="N8" s="6344"/>
      <c r="O8" s="6344"/>
      <c r="P8" s="6340"/>
      <c r="Q8" s="6344">
        <v>0</v>
      </c>
      <c r="R8" s="6344">
        <v>0</v>
      </c>
      <c r="S8" s="6344">
        <v>51</v>
      </c>
      <c r="T8" s="6344">
        <v>51</v>
      </c>
      <c r="U8" s="6344">
        <v>101</v>
      </c>
      <c r="V8" s="6344">
        <v>101</v>
      </c>
      <c r="W8" s="6344">
        <v>7</v>
      </c>
      <c r="X8" s="6344">
        <v>7</v>
      </c>
      <c r="Y8" s="6344">
        <v>0</v>
      </c>
      <c r="Z8" s="6344">
        <v>0</v>
      </c>
      <c r="AA8" s="6349">
        <f t="shared" si="14"/>
      </c>
      <c r="AB8" s="6360">
        <f t="shared" si="9"/>
      </c>
      <c r="AC8" s="6351">
        <f t="shared" si="6"/>
      </c>
      <c r="AD8" s="6361">
        <f t="shared" si="2"/>
      </c>
      <c r="AE8" s="6353">
        <f>VLOOKUP(C8,'Data Products'!$A:$J,10,0)</f>
      </c>
      <c r="AF8" s="6354">
        <f t="shared" si="34"/>
      </c>
      <c r="AG8" s="6355">
        <f t="shared" si="27"/>
      </c>
      <c r="AH8" s="6356">
        <f>IFERROR(VLOOKUP(C8,$C$3:$AH$44,34,0)," ")</f>
      </c>
      <c r="AI8" s="6358"/>
      <c r="AJ8" s="6358"/>
      <c r="AK8" s="6357"/>
      <c r="AL8" s="6358"/>
      <c r="AM8" s="6358"/>
    </row>
    <row r="9">
      <c r="A9" s="6340">
        <v>7</v>
      </c>
      <c r="B9" s="6340" t="s">
        <v>6269</v>
      </c>
      <c r="C9" s="6340" t="s">
        <v>6279</v>
      </c>
      <c r="D9" s="6342" t="s">
        <v>6279</v>
      </c>
      <c r="E9" s="6342">
        <v>2621</v>
      </c>
      <c r="F9" s="6343">
        <v>2621</v>
      </c>
      <c r="G9" s="6344"/>
      <c r="H9" s="6345">
        <f>VLOOKUP(C9,'Data Products'!$A:$B,2,0)</f>
      </c>
      <c r="I9" s="6346">
        <f t="shared" si="31"/>
      </c>
      <c r="J9" s="6347">
        <v>45856</v>
      </c>
      <c r="K9" s="6348">
        <f t="shared" si="24"/>
      </c>
      <c r="L9" s="6344"/>
      <c r="M9" s="6344">
        <f t="shared" ref="M9:M10" si="5">63+2651-2600</f>
      </c>
      <c r="N9" s="6344"/>
      <c r="O9" s="6344"/>
      <c r="P9" s="6340"/>
      <c r="Q9" s="6344">
        <v>0</v>
      </c>
      <c r="R9" s="6344">
        <v>0</v>
      </c>
      <c r="S9" s="6344">
        <v>1490</v>
      </c>
      <c r="T9" s="6344">
        <v>1490</v>
      </c>
      <c r="U9" s="6344">
        <v>1131</v>
      </c>
      <c r="V9" s="6344">
        <v>1131</v>
      </c>
      <c r="W9" s="6344">
        <v>0</v>
      </c>
      <c r="X9" s="6344">
        <v>0</v>
      </c>
      <c r="Y9" s="6344">
        <v>0</v>
      </c>
      <c r="Z9" s="6344">
        <v>0</v>
      </c>
      <c r="AA9" s="6349">
        <f t="shared" si="14"/>
      </c>
      <c r="AB9" s="6360">
        <f t="shared" si="9"/>
      </c>
      <c r="AC9" s="6351">
        <f t="shared" si="6"/>
      </c>
      <c r="AD9" s="6361">
        <f t="shared" si="2"/>
      </c>
      <c r="AE9" s="6353">
        <f>VLOOKUP(C9,'Data Products'!$A:$J,10,0)</f>
      </c>
      <c r="AF9" s="6354">
        <f t="shared" si="34"/>
      </c>
      <c r="AG9" s="6355">
        <f t="shared" si="27"/>
      </c>
      <c r="AH9" s="6356">
        <f t="shared" ref="AH9:AH11" si="21">IFERROR(VLOOKUP(C9,$C$3:$AH$44,34,0),"")</f>
      </c>
      <c r="AI9" s="6358"/>
      <c r="AJ9" s="6358"/>
      <c r="AK9" s="6357"/>
      <c r="AL9" s="6358"/>
      <c r="AM9" s="6358"/>
    </row>
    <row r="10">
      <c r="A10" s="6340">
        <v>8</v>
      </c>
      <c r="B10" s="6340" t="s">
        <v>6269</v>
      </c>
      <c r="C10" s="6340" t="s">
        <v>6280</v>
      </c>
      <c r="D10" s="6342" t="s">
        <v>6279</v>
      </c>
      <c r="E10" s="6342">
        <v>2</v>
      </c>
      <c r="F10" s="6343">
        <v>2</v>
      </c>
      <c r="G10" s="6344"/>
      <c r="H10" s="6345">
        <f>VLOOKUP(C10,'Data Products'!$A:$B,2,0)</f>
      </c>
      <c r="I10" s="6346">
        <f t="shared" si="31"/>
      </c>
      <c r="J10" s="6347">
        <v>45857</v>
      </c>
      <c r="K10" s="6348">
        <f t="shared" si="24"/>
      </c>
      <c r="L10" s="6344"/>
      <c r="M10" s="6344">
        <f t="shared" si="5"/>
      </c>
      <c r="N10" s="6344"/>
      <c r="O10" s="6344"/>
      <c r="P10" s="6340"/>
      <c r="Q10" s="6344">
        <v>0</v>
      </c>
      <c r="R10" s="6344">
        <v>0</v>
      </c>
      <c r="S10" s="6344">
        <v>0</v>
      </c>
      <c r="T10" s="6344">
        <v>0</v>
      </c>
      <c r="U10" s="6344">
        <v>2</v>
      </c>
      <c r="V10" s="6344">
        <v>2</v>
      </c>
      <c r="W10" s="6344">
        <v>0</v>
      </c>
      <c r="X10" s="6344">
        <v>0</v>
      </c>
      <c r="Y10" s="6344">
        <v>0</v>
      </c>
      <c r="Z10" s="6344">
        <v>0</v>
      </c>
      <c r="AA10" s="6349">
        <f t="shared" si="14"/>
      </c>
      <c r="AB10" s="6360">
        <f t="shared" si="9"/>
      </c>
      <c r="AC10" s="6351">
        <f t="shared" si="6"/>
      </c>
      <c r="AD10" s="6361">
        <f t="shared" si="2"/>
      </c>
      <c r="AE10" s="6353">
        <f>VLOOKUP(C10,'Data Products'!$A:$J,10,0)</f>
      </c>
      <c r="AF10" s="6354">
        <f t="shared" si="34"/>
      </c>
      <c r="AG10" s="6355">
        <f t="shared" si="27"/>
      </c>
      <c r="AH10" s="6356">
        <f t="shared" si="21"/>
      </c>
      <c r="AI10" s="6358"/>
      <c r="AJ10" s="6358"/>
      <c r="AK10" s="6357"/>
      <c r="AL10" s="6358"/>
      <c r="AM10" s="6358"/>
    </row>
    <row r="11">
      <c r="A11" s="6340">
        <v>9</v>
      </c>
      <c r="B11" s="6340" t="s">
        <v>6269</v>
      </c>
      <c r="C11" s="6340" t="s">
        <v>6281</v>
      </c>
      <c r="D11" s="6342" t="s">
        <v>6281</v>
      </c>
      <c r="E11" s="6342">
        <v>2062</v>
      </c>
      <c r="F11" s="6343">
        <v>2062</v>
      </c>
      <c r="G11" s="6344"/>
      <c r="H11" s="6345">
        <f>VLOOKUP(C11,'Data Products'!$A:$B,2,0)</f>
      </c>
      <c r="I11" s="6346">
        <f t="shared" si="31"/>
      </c>
      <c r="J11" s="6347">
        <v>45858</v>
      </c>
      <c r="K11" s="6348">
        <f t="shared" si="24"/>
      </c>
      <c r="L11" s="6344"/>
      <c r="M11" s="6344">
        <v>0</v>
      </c>
      <c r="N11" s="6344"/>
      <c r="O11" s="6344"/>
      <c r="P11" s="6340"/>
      <c r="Q11" s="6344">
        <v>0</v>
      </c>
      <c r="R11" s="6344">
        <v>0</v>
      </c>
      <c r="S11" s="6344">
        <v>1289</v>
      </c>
      <c r="T11" s="6344">
        <v>1289</v>
      </c>
      <c r="U11" s="6344">
        <v>773</v>
      </c>
      <c r="V11" s="6344">
        <v>773</v>
      </c>
      <c r="W11" s="6344">
        <v>0</v>
      </c>
      <c r="X11" s="6344">
        <v>0</v>
      </c>
      <c r="Y11" s="6344">
        <v>0</v>
      </c>
      <c r="Z11" s="6344">
        <v>0</v>
      </c>
      <c r="AA11" s="6349">
        <f t="shared" si="14"/>
      </c>
      <c r="AB11" s="6360">
        <f t="shared" si="9"/>
      </c>
      <c r="AC11" s="6351">
        <f t="shared" si="6"/>
      </c>
      <c r="AD11" s="6361">
        <f t="shared" si="2"/>
      </c>
      <c r="AE11" s="6353">
        <f>VLOOKUP(C11,'Data Products'!$A:$J,10,0)</f>
      </c>
      <c r="AF11" s="6354">
        <f t="shared" si="34"/>
      </c>
      <c r="AG11" s="6355">
        <f t="shared" si="27"/>
      </c>
      <c r="AH11" s="6356">
        <f t="shared" si="21"/>
      </c>
      <c r="AI11" s="6358"/>
      <c r="AJ11" s="6358"/>
      <c r="AK11" s="6357"/>
      <c r="AL11" s="6358"/>
      <c r="AM11" s="6358"/>
    </row>
    <row r="12">
      <c r="A12" s="6340">
        <v>10</v>
      </c>
      <c r="B12" s="6340" t="s">
        <v>6269</v>
      </c>
      <c r="C12" s="6340" t="s">
        <v>6282</v>
      </c>
      <c r="D12" s="6342" t="s">
        <v>6282</v>
      </c>
      <c r="E12" s="6365">
        <v>1255</v>
      </c>
      <c r="F12" s="6343">
        <v>1255</v>
      </c>
      <c r="G12" s="6344" t="s">
        <v>6283</v>
      </c>
      <c r="H12" s="6345">
        <f>VLOOKUP(C12,'Data Products'!$A:$B,2,0)</f>
      </c>
      <c r="I12" s="6346">
        <f t="shared" si="31"/>
      </c>
      <c r="J12" s="6347">
        <v>45532</v>
      </c>
      <c r="K12" s="6348">
        <f t="shared" si="24"/>
      </c>
      <c r="L12" s="6344"/>
      <c r="M12" s="6344">
        <f>31+1523-1287</f>
      </c>
      <c r="N12" s="6344"/>
      <c r="O12" s="6344"/>
      <c r="P12" s="6340"/>
      <c r="Q12" s="6344">
        <v>0</v>
      </c>
      <c r="R12" s="6344">
        <v>0</v>
      </c>
      <c r="S12" s="6344">
        <v>438</v>
      </c>
      <c r="T12" s="6344">
        <v>438</v>
      </c>
      <c r="U12" s="6344">
        <v>817</v>
      </c>
      <c r="V12" s="6344">
        <v>817</v>
      </c>
      <c r="W12" s="6344">
        <v>0</v>
      </c>
      <c r="X12" s="6344">
        <v>0</v>
      </c>
      <c r="Y12" s="6344">
        <v>0</v>
      </c>
      <c r="Z12" s="6344">
        <v>0</v>
      </c>
      <c r="AA12" s="6349">
        <f t="shared" si="14"/>
      </c>
      <c r="AB12" s="6360">
        <f t="shared" si="9"/>
      </c>
      <c r="AC12" s="6351">
        <f t="shared" si="6"/>
      </c>
      <c r="AD12" s="6361">
        <f t="shared" si="2"/>
      </c>
      <c r="AE12" s="6353">
        <f>VLOOKUP(C12,'Data Products'!$A:$J,10,0)</f>
      </c>
      <c r="AF12" s="6354">
        <f t="shared" si="34"/>
      </c>
      <c r="AG12" s="6355">
        <f t="shared" si="27"/>
      </c>
      <c r="AH12" s="6356" t="s">
        <v>6284</v>
      </c>
      <c r="AI12" s="6358"/>
      <c r="AJ12" s="6358"/>
      <c r="AK12" s="6357"/>
      <c r="AL12" s="6358"/>
      <c r="AM12" s="6358"/>
    </row>
    <row r="13">
      <c r="A13" s="6340">
        <v>11</v>
      </c>
      <c r="B13" s="6340" t="s">
        <v>6275</v>
      </c>
      <c r="C13" s="6340" t="s">
        <v>6285</v>
      </c>
      <c r="D13" s="6342" t="s">
        <v>6286</v>
      </c>
      <c r="E13" s="6342">
        <v>4237</v>
      </c>
      <c r="F13" s="6343">
        <v>4237</v>
      </c>
      <c r="G13" s="6344"/>
      <c r="H13" s="6345">
        <f>VLOOKUP(C13,'Data Products'!$A:$B,2,0)</f>
      </c>
      <c r="I13" s="6346">
        <f t="shared" si="31"/>
      </c>
      <c r="J13" s="6347">
        <v>45504</v>
      </c>
      <c r="K13" s="6348">
        <f t="shared" si="24"/>
      </c>
      <c r="L13" s="6344"/>
      <c r="M13" s="6344">
        <v>143</v>
      </c>
      <c r="N13" s="6344"/>
      <c r="O13" s="6344"/>
      <c r="P13" s="6340"/>
      <c r="Q13" s="6344">
        <v>0</v>
      </c>
      <c r="R13" s="6344">
        <v>0</v>
      </c>
      <c r="S13" s="6344">
        <v>3870</v>
      </c>
      <c r="T13" s="6344">
        <v>3870</v>
      </c>
      <c r="U13" s="6344">
        <v>367</v>
      </c>
      <c r="V13" s="6344">
        <v>367</v>
      </c>
      <c r="W13" s="6344">
        <v>0</v>
      </c>
      <c r="X13" s="6344">
        <v>0</v>
      </c>
      <c r="Y13" s="6344">
        <v>0</v>
      </c>
      <c r="Z13" s="6344">
        <v>0</v>
      </c>
      <c r="AA13" s="6349">
        <f t="shared" si="14"/>
      </c>
      <c r="AB13" s="6350">
        <f t="shared" si="9"/>
      </c>
      <c r="AC13" s="6351">
        <f t="shared" si="6"/>
      </c>
      <c r="AD13" s="6352">
        <f t="shared" si="2"/>
      </c>
      <c r="AE13" s="6353">
        <f>VLOOKUP(C13,'Data Products'!$A:$J,10,0)</f>
      </c>
      <c r="AF13" s="6354">
        <f t="shared" si="34"/>
      </c>
      <c r="AG13" s="6355">
        <f t="shared" si="27"/>
      </c>
      <c r="AH13" s="6356">
        <f>IFERROR(VLOOKUP(C13,$C$3:$AH$44,34,0),"")</f>
      </c>
      <c r="AI13" s="6358"/>
      <c r="AJ13" s="6358"/>
      <c r="AK13" s="6366"/>
      <c r="AL13" s="6358"/>
      <c r="AM13" s="6358"/>
    </row>
    <row r="14">
      <c r="A14" s="6340">
        <v>12</v>
      </c>
      <c r="B14" s="6340" t="s">
        <v>6275</v>
      </c>
      <c r="C14" s="6340" t="s">
        <v>6287</v>
      </c>
      <c r="D14" s="6341" t="s">
        <v>6288</v>
      </c>
      <c r="E14" s="6342">
        <v>1200</v>
      </c>
      <c r="F14" s="6343">
        <v>1.2</v>
      </c>
      <c r="G14" s="6344"/>
      <c r="H14" s="6345">
        <f>VLOOKUP(C14,'Data Products'!$A:$B,2,0)</f>
      </c>
      <c r="I14" s="6346">
        <f t="shared" si="31"/>
      </c>
      <c r="J14" s="6347">
        <v>45504</v>
      </c>
      <c r="K14" s="6348">
        <f t="shared" si="24"/>
      </c>
      <c r="L14" s="6344"/>
      <c r="M14" s="6344">
        <v>81</v>
      </c>
      <c r="N14" s="6359"/>
      <c r="O14" s="6359"/>
      <c r="P14" s="6340"/>
      <c r="Q14" s="6344">
        <v>1200</v>
      </c>
      <c r="R14" s="6367">
        <v>1200</v>
      </c>
      <c r="S14" s="6344">
        <v>0</v>
      </c>
      <c r="T14" s="6344">
        <v>0</v>
      </c>
      <c r="U14" s="6344">
        <v>0</v>
      </c>
      <c r="V14" s="6344">
        <v>0</v>
      </c>
      <c r="W14" s="6344">
        <v>0</v>
      </c>
      <c r="X14" s="6344">
        <v>0</v>
      </c>
      <c r="Y14" s="6344">
        <v>0</v>
      </c>
      <c r="Z14" s="6344">
        <v>0</v>
      </c>
      <c r="AA14" s="6349">
        <f t="shared" si="14"/>
      </c>
      <c r="AB14" s="6360">
        <f t="shared" si="9"/>
      </c>
      <c r="AC14" s="6351">
        <f t="shared" si="6"/>
      </c>
      <c r="AD14" s="6361">
        <f t="shared" si="2"/>
      </c>
      <c r="AE14" s="6353">
        <f>VLOOKUP(C14,'Data Products'!$A:$J,10,0)</f>
      </c>
      <c r="AF14" s="6354">
        <f t="shared" si="34"/>
      </c>
      <c r="AG14" s="6355">
        <f t="shared" si="27"/>
      </c>
      <c r="AH14" s="6356">
        <f>IFERROR(VLOOKUP(C14,$C$3:$AH$44,34,0)," ")</f>
      </c>
      <c r="AI14" s="6357"/>
      <c r="AJ14" s="6358"/>
      <c r="AK14" s="6366"/>
      <c r="AL14" s="6358"/>
      <c r="AM14" s="6358"/>
    </row>
    <row r="15">
      <c r="A15" s="6340">
        <v>13</v>
      </c>
      <c r="B15" s="6340" t="s">
        <v>6289</v>
      </c>
      <c r="C15" s="6340" t="s">
        <v>6290</v>
      </c>
      <c r="D15" s="6341" t="s">
        <v>6288</v>
      </c>
      <c r="E15" s="6342">
        <v>1000</v>
      </c>
      <c r="F15" s="6343">
        <v>1</v>
      </c>
      <c r="G15" s="6344"/>
      <c r="H15" s="6345">
        <f>VLOOKUP(C15,'Data Products'!$A:$B,2,0)</f>
      </c>
      <c r="I15" s="6346">
        <f t="shared" si="31"/>
      </c>
      <c r="J15" s="6347">
        <v>45648</v>
      </c>
      <c r="K15" s="6348">
        <f t="shared" si="24"/>
      </c>
      <c r="L15" s="6344"/>
      <c r="M15" s="6344">
        <v>0</v>
      </c>
      <c r="N15" s="6359"/>
      <c r="O15" s="6359"/>
      <c r="P15" s="6340"/>
      <c r="Q15" s="6344">
        <v>1000</v>
      </c>
      <c r="R15" s="6367">
        <v>1000</v>
      </c>
      <c r="S15" s="6344">
        <v>0</v>
      </c>
      <c r="T15" s="6344">
        <v>0</v>
      </c>
      <c r="U15" s="6344">
        <v>0</v>
      </c>
      <c r="V15" s="6344">
        <v>0</v>
      </c>
      <c r="W15" s="6344">
        <v>0</v>
      </c>
      <c r="X15" s="6344">
        <v>0</v>
      </c>
      <c r="Y15" s="6344">
        <v>0</v>
      </c>
      <c r="Z15" s="6344">
        <v>0</v>
      </c>
      <c r="AA15" s="6349">
        <f t="shared" si="14"/>
      </c>
      <c r="AB15" s="6360">
        <f t="shared" si="9"/>
      </c>
      <c r="AC15" s="6351">
        <f t="shared" si="6"/>
      </c>
      <c r="AD15" s="6361">
        <f t="shared" si="2"/>
      </c>
      <c r="AE15" s="6353">
        <f>VLOOKUP(C15,'Data Products'!$A:$J,10,0)</f>
      </c>
      <c r="AF15" s="6354">
        <f t="shared" si="34"/>
      </c>
      <c r="AG15" s="6355">
        <f t="shared" si="27"/>
      </c>
      <c r="AH15" s="6356">
        <f t="shared" ref="AH15:AH18" si="22">IFERROR(VLOOKUP(C15,$C$3:$AH$44,34,0),"")</f>
      </c>
      <c r="AI15" s="6357"/>
      <c r="AJ15" s="6358"/>
      <c r="AK15" s="6366"/>
      <c r="AL15" s="6358"/>
      <c r="AM15" s="6358"/>
    </row>
    <row r="16">
      <c r="A16" s="6340">
        <v>14</v>
      </c>
      <c r="B16" s="6340" t="s">
        <v>6275</v>
      </c>
      <c r="C16" s="6340" t="s">
        <v>6291</v>
      </c>
      <c r="D16" s="6341" t="s">
        <v>6288</v>
      </c>
      <c r="E16" s="6342">
        <v>500</v>
      </c>
      <c r="F16" s="6343">
        <v>500</v>
      </c>
      <c r="G16" s="6344"/>
      <c r="H16" s="6345">
        <f>VLOOKUP(C16,'Data Products'!$A:$B,2,0)</f>
      </c>
      <c r="I16" s="6346">
        <f t="shared" si="31"/>
      </c>
      <c r="J16" s="6347">
        <v>45504</v>
      </c>
      <c r="K16" s="6348">
        <f t="shared" si="24"/>
      </c>
      <c r="L16" s="6344"/>
      <c r="M16" s="6344">
        <v>0</v>
      </c>
      <c r="N16" s="6344"/>
      <c r="O16" s="6344"/>
      <c r="P16" s="6340"/>
      <c r="Q16" s="6344">
        <v>500</v>
      </c>
      <c r="R16" s="6344">
        <v>500</v>
      </c>
      <c r="S16" s="6344">
        <v>0</v>
      </c>
      <c r="T16" s="6344">
        <v>0</v>
      </c>
      <c r="U16" s="6344">
        <v>0</v>
      </c>
      <c r="V16" s="6344">
        <v>0</v>
      </c>
      <c r="W16" s="6344">
        <v>0</v>
      </c>
      <c r="X16" s="6344">
        <v>0</v>
      </c>
      <c r="Y16" s="6344">
        <v>0</v>
      </c>
      <c r="Z16" s="6344">
        <v>0</v>
      </c>
      <c r="AA16" s="6349">
        <f t="shared" si="14"/>
      </c>
      <c r="AB16" s="6360">
        <f t="shared" si="9"/>
      </c>
      <c r="AC16" s="6351">
        <f t="shared" si="6"/>
      </c>
      <c r="AD16" s="6361">
        <f t="shared" si="2"/>
      </c>
      <c r="AE16" s="6353">
        <f>VLOOKUP(C16,'Data Products'!$A:$J,10,0)</f>
      </c>
      <c r="AF16" s="6354">
        <f t="shared" si="34"/>
      </c>
      <c r="AG16" s="6355">
        <f t="shared" si="27"/>
      </c>
      <c r="AH16" s="6356">
        <f t="shared" si="22"/>
      </c>
      <c r="AI16" s="6357"/>
      <c r="AJ16" s="6358"/>
      <c r="AK16" s="6357"/>
      <c r="AL16" s="6358"/>
      <c r="AM16" s="6358"/>
    </row>
    <row r="17">
      <c r="A17" s="6340">
        <v>15</v>
      </c>
      <c r="B17" s="6340" t="s">
        <v>6269</v>
      </c>
      <c r="C17" s="6340" t="s">
        <v>6292</v>
      </c>
      <c r="D17" s="6342" t="s">
        <v>6292</v>
      </c>
      <c r="E17" s="6342">
        <v>192</v>
      </c>
      <c r="F17" s="6343">
        <v>192</v>
      </c>
      <c r="G17" s="6344"/>
      <c r="H17" s="6345">
        <f>VLOOKUP(C17,'Data Products'!$A:$B,2,0)</f>
      </c>
      <c r="I17" s="6346">
        <f t="shared" si="31"/>
      </c>
      <c r="J17" s="6347">
        <v>45653</v>
      </c>
      <c r="K17" s="6348">
        <f t="shared" si="24"/>
      </c>
      <c r="L17" s="6344"/>
      <c r="M17" s="6344">
        <v>0</v>
      </c>
      <c r="N17" s="6344"/>
      <c r="O17" s="6344"/>
      <c r="P17" s="6340"/>
      <c r="Q17" s="6344">
        <v>0</v>
      </c>
      <c r="R17" s="6344">
        <v>0</v>
      </c>
      <c r="S17" s="6344">
        <v>128</v>
      </c>
      <c r="T17" s="6344">
        <v>128</v>
      </c>
      <c r="U17" s="6344">
        <v>64</v>
      </c>
      <c r="V17" s="6344">
        <v>64</v>
      </c>
      <c r="W17" s="6344">
        <v>0</v>
      </c>
      <c r="X17" s="6344">
        <v>0</v>
      </c>
      <c r="Y17" s="6344">
        <v>0</v>
      </c>
      <c r="Z17" s="6344">
        <v>0</v>
      </c>
      <c r="AA17" s="6349">
        <f t="shared" si="14"/>
      </c>
      <c r="AB17" s="6360">
        <f t="shared" si="9"/>
      </c>
      <c r="AC17" s="6351">
        <f t="shared" si="6"/>
      </c>
      <c r="AD17" s="6361">
        <f t="shared" si="2"/>
      </c>
      <c r="AE17" s="6353">
        <f>VLOOKUP(C17,'Data Products'!$A:$J,10,0)</f>
      </c>
      <c r="AF17" s="6354">
        <f t="shared" si="34"/>
      </c>
      <c r="AG17" s="6355">
        <f t="shared" si="27"/>
      </c>
      <c r="AH17" s="6356">
        <f t="shared" si="22"/>
      </c>
      <c r="AI17" s="6358"/>
      <c r="AJ17" s="6358"/>
      <c r="AK17" s="6357"/>
      <c r="AL17" s="6358"/>
      <c r="AM17" s="6358"/>
    </row>
    <row r="18">
      <c r="A18" s="6340">
        <v>16</v>
      </c>
      <c r="B18" s="6340" t="s">
        <v>6269</v>
      </c>
      <c r="C18" s="6340" t="s">
        <v>6293</v>
      </c>
      <c r="D18" s="6341" t="s">
        <v>6293</v>
      </c>
      <c r="E18" s="6342">
        <v>158</v>
      </c>
      <c r="F18" s="6343">
        <v>158</v>
      </c>
      <c r="G18" s="6344"/>
      <c r="H18" s="6345">
        <f>VLOOKUP(C18,'Data Products'!$A:$B,2,0)</f>
      </c>
      <c r="I18" s="6346">
        <f t="shared" si="31"/>
      </c>
      <c r="J18" s="6347">
        <v>45737</v>
      </c>
      <c r="K18" s="6348">
        <f t="shared" si="24"/>
      </c>
      <c r="L18" s="6344"/>
      <c r="M18" s="6344">
        <v>4</v>
      </c>
      <c r="N18" s="6344"/>
      <c r="O18" s="6344"/>
      <c r="P18" s="6340"/>
      <c r="Q18" s="6344">
        <v>0</v>
      </c>
      <c r="R18" s="6344">
        <v>0</v>
      </c>
      <c r="S18" s="6344">
        <v>0</v>
      </c>
      <c r="T18" s="6344">
        <v>0</v>
      </c>
      <c r="U18" s="6344">
        <v>158</v>
      </c>
      <c r="V18" s="6344">
        <v>158</v>
      </c>
      <c r="W18" s="6344">
        <v>0</v>
      </c>
      <c r="X18" s="6344">
        <v>0</v>
      </c>
      <c r="Y18" s="6344">
        <v>0</v>
      </c>
      <c r="Z18" s="6344">
        <v>0</v>
      </c>
      <c r="AA18" s="6349">
        <f t="shared" si="14"/>
      </c>
      <c r="AB18" s="6350">
        <f t="shared" si="9"/>
      </c>
      <c r="AC18" s="6351">
        <f t="shared" si="6"/>
      </c>
      <c r="AD18" s="6352">
        <f t="shared" si="2"/>
      </c>
      <c r="AE18" s="6353">
        <f>VLOOKUP(C18,'Data Products'!$A:$J,10,0)</f>
      </c>
      <c r="AF18" s="6354">
        <f t="shared" si="34"/>
      </c>
      <c r="AG18" s="6355">
        <f t="shared" si="27"/>
      </c>
      <c r="AH18" s="6356">
        <f t="shared" si="22"/>
      </c>
      <c r="AI18" s="6358"/>
      <c r="AJ18" s="6358"/>
      <c r="AK18" s="6357"/>
      <c r="AL18" s="6358"/>
      <c r="AM18" s="6358"/>
    </row>
    <row r="19">
      <c r="A19" s="6340">
        <v>17</v>
      </c>
      <c r="B19" s="6340" t="s">
        <v>6269</v>
      </c>
      <c r="C19" s="6340" t="s">
        <v>6294</v>
      </c>
      <c r="D19" s="6341" t="s">
        <v>6294</v>
      </c>
      <c r="E19" s="6342">
        <v>1000</v>
      </c>
      <c r="F19" s="6343">
        <v>1000</v>
      </c>
      <c r="G19" s="6344"/>
      <c r="H19" s="6345">
        <f>VLOOKUP(C19,'Data Products'!$A:$B,2,0)</f>
      </c>
      <c r="I19" s="6346">
        <f t="shared" si="31"/>
      </c>
      <c r="J19" s="6347">
        <v>45653</v>
      </c>
      <c r="K19" s="6348">
        <f t="shared" si="24"/>
      </c>
      <c r="L19" s="6344"/>
      <c r="M19" s="6344">
        <v>339</v>
      </c>
      <c r="N19" s="6344"/>
      <c r="O19" s="6344"/>
      <c r="P19" s="6340"/>
      <c r="Q19" s="6362">
        <v>600</v>
      </c>
      <c r="R19" s="6344">
        <v>600</v>
      </c>
      <c r="S19" s="6344">
        <v>100</v>
      </c>
      <c r="T19" s="6344">
        <v>100</v>
      </c>
      <c r="U19" s="6344">
        <v>300</v>
      </c>
      <c r="V19" s="6344">
        <v>300</v>
      </c>
      <c r="W19" s="6344">
        <v>0</v>
      </c>
      <c r="X19" s="6344">
        <v>0</v>
      </c>
      <c r="Y19" s="6344">
        <v>0</v>
      </c>
      <c r="Z19" s="6344">
        <v>0</v>
      </c>
      <c r="AA19" s="6349">
        <f t="shared" si="14"/>
      </c>
      <c r="AB19" s="6350">
        <f t="shared" si="9"/>
      </c>
      <c r="AC19" s="6351">
        <f t="shared" si="6"/>
      </c>
      <c r="AD19" s="6352">
        <f t="shared" si="2"/>
      </c>
      <c r="AE19" s="6353">
        <f>VLOOKUP(C19,'Data Products'!$A:$J,10,0)</f>
      </c>
      <c r="AF19" s="6354">
        <f t="shared" si="34"/>
      </c>
      <c r="AG19" s="6355">
        <f t="shared" si="27"/>
      </c>
      <c r="AH19" s="6356" t="s">
        <v>6295</v>
      </c>
      <c r="AI19" s="6358"/>
      <c r="AJ19" s="6358"/>
      <c r="AK19" s="6357"/>
      <c r="AL19" s="6358"/>
      <c r="AM19" s="6358"/>
    </row>
    <row r="20">
      <c r="A20" s="6340">
        <v>18</v>
      </c>
      <c r="B20" s="6340" t="s">
        <v>6269</v>
      </c>
      <c r="C20" s="6340" t="s">
        <v>6296</v>
      </c>
      <c r="D20" s="6342" t="s">
        <v>6296</v>
      </c>
      <c r="E20" s="6342">
        <v>53</v>
      </c>
      <c r="F20" s="6343">
        <v>53</v>
      </c>
      <c r="G20" s="6344"/>
      <c r="H20" s="6345">
        <f>VLOOKUP(C20,'Data Products'!$A:$B,2,0)</f>
      </c>
      <c r="I20" s="6346">
        <f t="shared" si="31"/>
      </c>
      <c r="J20" s="6347">
        <v>45653</v>
      </c>
      <c r="K20" s="6348">
        <f t="shared" si="24"/>
      </c>
      <c r="L20" s="6344"/>
      <c r="M20" s="6344">
        <v>17</v>
      </c>
      <c r="N20" s="6344"/>
      <c r="O20" s="6344"/>
      <c r="P20" s="6340"/>
      <c r="Q20" s="6344">
        <v>0</v>
      </c>
      <c r="R20" s="6344">
        <v>0</v>
      </c>
      <c r="S20" s="6344">
        <v>27</v>
      </c>
      <c r="T20" s="6344">
        <v>27</v>
      </c>
      <c r="U20" s="6344">
        <v>26</v>
      </c>
      <c r="V20" s="6344">
        <v>26</v>
      </c>
      <c r="W20" s="6344">
        <v>0</v>
      </c>
      <c r="X20" s="6344">
        <v>0</v>
      </c>
      <c r="Y20" s="6344">
        <v>0</v>
      </c>
      <c r="Z20" s="6344">
        <v>0</v>
      </c>
      <c r="AA20" s="6349">
        <f t="shared" si="14"/>
      </c>
      <c r="AB20" s="6363">
        <f t="shared" si="9"/>
      </c>
      <c r="AC20" s="6351">
        <f t="shared" si="6"/>
      </c>
      <c r="AD20" s="6364">
        <f t="shared" si="2"/>
      </c>
      <c r="AE20" s="6353">
        <f>VLOOKUP(C20,'Data Products'!$A:$J,10,0)</f>
      </c>
      <c r="AF20" s="6354">
        <f t="shared" si="34"/>
      </c>
      <c r="AG20" s="6355">
        <f t="shared" si="27"/>
      </c>
      <c r="AH20" s="6356" t="s">
        <v>6297</v>
      </c>
      <c r="AI20" s="6358"/>
      <c r="AJ20" s="6358"/>
      <c r="AK20" s="6357"/>
      <c r="AL20" s="6358"/>
      <c r="AM20" s="6358"/>
    </row>
    <row r="21">
      <c r="A21" s="6340">
        <v>19</v>
      </c>
      <c r="B21" s="6340" t="s">
        <v>6269</v>
      </c>
      <c r="C21" s="6340" t="s">
        <v>6298</v>
      </c>
      <c r="D21" s="6342" t="s">
        <v>6298</v>
      </c>
      <c r="E21" s="6342">
        <v>2378</v>
      </c>
      <c r="F21" s="6343">
        <v>1365</v>
      </c>
      <c r="G21" s="6344"/>
      <c r="H21" s="6345">
        <f>VLOOKUP(C21,'Data Products'!$A:$B,2,0)</f>
      </c>
      <c r="I21" s="6346">
        <f t="shared" si="31"/>
      </c>
      <c r="J21" s="6347">
        <v>45847</v>
      </c>
      <c r="K21" s="6348">
        <f t="shared" si="24"/>
      </c>
      <c r="L21" s="6344"/>
      <c r="M21" s="6362">
        <v>215</v>
      </c>
      <c r="N21" s="6344"/>
      <c r="O21" s="6344"/>
      <c r="P21" s="6340"/>
      <c r="Q21" s="6344">
        <v>1000</v>
      </c>
      <c r="R21" s="6367">
        <v>1000</v>
      </c>
      <c r="S21" s="6344">
        <v>261</v>
      </c>
      <c r="T21" s="6344">
        <v>250</v>
      </c>
      <c r="U21" s="6344">
        <v>1112</v>
      </c>
      <c r="V21" s="6344">
        <v>1112</v>
      </c>
      <c r="W21" s="6344">
        <v>5</v>
      </c>
      <c r="X21" s="6344">
        <v>0</v>
      </c>
      <c r="Y21" s="6344">
        <v>0</v>
      </c>
      <c r="Z21" s="6344">
        <v>0</v>
      </c>
      <c r="AA21" s="6349">
        <f t="shared" si="14"/>
      </c>
      <c r="AB21" s="6360">
        <f t="shared" si="9"/>
      </c>
      <c r="AC21" s="6351">
        <f t="shared" si="6"/>
      </c>
      <c r="AD21" s="6361">
        <f t="shared" si="2"/>
      </c>
      <c r="AE21" s="6353">
        <f>VLOOKUP(C21,'Data Products'!$A:$J,10,0)</f>
      </c>
      <c r="AF21" s="6354">
        <f t="shared" si="34"/>
      </c>
      <c r="AG21" s="6355">
        <f t="shared" si="27"/>
      </c>
      <c r="AH21" s="6356" t="s">
        <v>6297</v>
      </c>
      <c r="AI21" s="6358"/>
      <c r="AJ21" s="6358"/>
      <c r="AK21" s="6357"/>
      <c r="AL21" s="6358"/>
      <c r="AM21" s="6358"/>
    </row>
    <row r="22">
      <c r="A22" s="6340">
        <v>20</v>
      </c>
      <c r="B22" s="6340" t="s">
        <v>6269</v>
      </c>
      <c r="C22" s="6340" t="s">
        <v>6299</v>
      </c>
      <c r="D22" s="6341" t="s">
        <v>6299</v>
      </c>
      <c r="E22" s="6342">
        <v>477</v>
      </c>
      <c r="F22" s="6343">
        <v>477</v>
      </c>
      <c r="G22" s="6344"/>
      <c r="H22" s="6345">
        <f>VLOOKUP(C22,'Data Products'!$A:$B,2,0)</f>
      </c>
      <c r="I22" s="6346">
        <f t="shared" si="31"/>
      </c>
      <c r="J22" s="6347">
        <v>45847</v>
      </c>
      <c r="K22" s="6348">
        <f t="shared" si="24"/>
      </c>
      <c r="L22" s="6344"/>
      <c r="M22" s="6344">
        <v>39</v>
      </c>
      <c r="N22" s="6344"/>
      <c r="O22" s="6344"/>
      <c r="P22" s="6340"/>
      <c r="Q22" s="6362">
        <v>0</v>
      </c>
      <c r="R22" s="6344">
        <v>0</v>
      </c>
      <c r="S22" s="6344">
        <v>165</v>
      </c>
      <c r="T22" s="6344">
        <v>165</v>
      </c>
      <c r="U22" s="6344">
        <v>312</v>
      </c>
      <c r="V22" s="6344">
        <v>312</v>
      </c>
      <c r="W22" s="6344">
        <v>0</v>
      </c>
      <c r="X22" s="6344">
        <v>0</v>
      </c>
      <c r="Y22" s="6344">
        <v>0</v>
      </c>
      <c r="Z22" s="6344">
        <v>0</v>
      </c>
      <c r="AA22" s="6349">
        <f t="shared" si="14"/>
      </c>
      <c r="AB22" s="6350">
        <f t="shared" si="9"/>
      </c>
      <c r="AC22" s="6351">
        <f t="shared" si="6"/>
      </c>
      <c r="AD22" s="6352">
        <f t="shared" si="2"/>
      </c>
      <c r="AE22" s="6353">
        <f>VLOOKUP(C22,'Data Products'!$A:$J,10,0)</f>
      </c>
      <c r="AF22" s="6354">
        <f t="shared" si="34"/>
      </c>
      <c r="AG22" s="6355">
        <f t="shared" si="27"/>
      </c>
      <c r="AH22" s="6368" t="s">
        <v>6300</v>
      </c>
      <c r="AI22" s="6358"/>
      <c r="AJ22" s="6358"/>
      <c r="AK22" s="6357"/>
      <c r="AL22" s="6358"/>
      <c r="AM22" s="6358"/>
    </row>
    <row r="23">
      <c r="A23" s="6340">
        <v>21</v>
      </c>
      <c r="B23" s="6340" t="s">
        <v>6269</v>
      </c>
      <c r="C23" s="6340" t="s">
        <v>6301</v>
      </c>
      <c r="D23" s="6342" t="s">
        <v>6301</v>
      </c>
      <c r="E23" s="6342">
        <v>2570</v>
      </c>
      <c r="F23" s="6343">
        <v>2569</v>
      </c>
      <c r="G23" s="6344"/>
      <c r="H23" s="6345">
        <f>VLOOKUP(C23,'Data Products'!$A:$B,2,0)</f>
      </c>
      <c r="I23" s="6346">
        <f t="shared" si="31"/>
      </c>
      <c r="J23" s="6347">
        <v>45415</v>
      </c>
      <c r="K23" s="6348">
        <f t="shared" si="24"/>
      </c>
      <c r="L23" s="6344"/>
      <c r="M23" s="6367">
        <f>229+4739-2791</f>
      </c>
      <c r="N23" s="6344"/>
      <c r="O23" s="6344"/>
      <c r="P23" s="6340"/>
      <c r="Q23" s="6344">
        <v>0</v>
      </c>
      <c r="R23" s="6344">
        <v>0</v>
      </c>
      <c r="S23" s="6344">
        <v>264</v>
      </c>
      <c r="T23" s="6344">
        <v>263</v>
      </c>
      <c r="U23" s="6344">
        <v>2306</v>
      </c>
      <c r="V23" s="6344">
        <v>2306</v>
      </c>
      <c r="W23" s="6344">
        <v>0</v>
      </c>
      <c r="X23" s="6344">
        <v>0</v>
      </c>
      <c r="Y23" s="6344">
        <v>0</v>
      </c>
      <c r="Z23" s="6344">
        <v>0</v>
      </c>
      <c r="AA23" s="6349">
        <f t="shared" si="14"/>
      </c>
      <c r="AB23" s="6363">
        <f t="shared" si="9"/>
      </c>
      <c r="AC23" s="6351">
        <f t="shared" si="6"/>
      </c>
      <c r="AD23" s="6364">
        <f t="shared" si="2"/>
      </c>
      <c r="AE23" s="6353">
        <f>VLOOKUP(C23,'Data Products'!$A:$J,10,0)</f>
      </c>
      <c r="AF23" s="6354">
        <f t="shared" si="34"/>
      </c>
      <c r="AG23" s="6355">
        <f t="shared" si="27"/>
      </c>
      <c r="AH23" s="6356" t="s">
        <v>6302</v>
      </c>
      <c r="AI23" s="6358"/>
      <c r="AJ23" s="6358"/>
      <c r="AK23" s="6344"/>
      <c r="AL23" s="6358"/>
      <c r="AM23" s="6358"/>
    </row>
    <row r="24">
      <c r="A24" s="6340">
        <v>22</v>
      </c>
      <c r="B24" s="6340" t="s">
        <v>6269</v>
      </c>
      <c r="C24" s="6340" t="s">
        <v>6303</v>
      </c>
      <c r="D24" s="6342" t="s">
        <v>6303</v>
      </c>
      <c r="E24" s="6342">
        <v>1564</v>
      </c>
      <c r="F24" s="6343">
        <v>1564</v>
      </c>
      <c r="G24" s="6344"/>
      <c r="H24" s="6345">
        <f>VLOOKUP(C24,'Data Products'!$A:$B,2,0)</f>
      </c>
      <c r="I24" s="6346">
        <f t="shared" si="31"/>
      </c>
      <c r="J24" s="6347">
        <v>45436</v>
      </c>
      <c r="K24" s="6348">
        <f t="shared" si="24"/>
      </c>
      <c r="L24" s="6344"/>
      <c r="M24" s="6369">
        <f>126+3496-1689</f>
      </c>
      <c r="N24" s="6344"/>
      <c r="O24" s="6344"/>
      <c r="P24" s="6340"/>
      <c r="Q24" s="6344">
        <v>0</v>
      </c>
      <c r="R24" s="6344">
        <v>0</v>
      </c>
      <c r="S24" s="6344">
        <v>97</v>
      </c>
      <c r="T24" s="6344">
        <v>97</v>
      </c>
      <c r="U24" s="6344">
        <v>1467</v>
      </c>
      <c r="V24" s="6344">
        <v>1467</v>
      </c>
      <c r="W24" s="6344">
        <v>0</v>
      </c>
      <c r="X24" s="6344">
        <v>0</v>
      </c>
      <c r="Y24" s="6344">
        <v>0</v>
      </c>
      <c r="Z24" s="6344">
        <v>0</v>
      </c>
      <c r="AA24" s="6349">
        <f t="shared" si="14"/>
      </c>
      <c r="AB24" s="6360">
        <f t="shared" si="9"/>
      </c>
      <c r="AC24" s="6351">
        <f t="shared" si="6"/>
      </c>
      <c r="AD24" s="6361">
        <f t="shared" si="2"/>
      </c>
      <c r="AE24" s="6353">
        <f>VLOOKUP(C24,'Data Products'!$A:$J,10,0)</f>
      </c>
      <c r="AF24" s="6354">
        <f t="shared" si="34"/>
      </c>
      <c r="AG24" s="6355">
        <f t="shared" si="27"/>
      </c>
      <c r="AH24" s="6356">
        <f t="shared" ref="AH24:AH26" si="23">IFERROR(VLOOKUP(C24,$C$3:$AH$44,34,0),"")</f>
      </c>
      <c r="AI24" s="6358"/>
      <c r="AJ24" s="6358"/>
      <c r="AK24" s="6357"/>
      <c r="AL24" s="6358"/>
      <c r="AM24" s="6358"/>
    </row>
    <row r="25">
      <c r="A25" s="6340">
        <v>23</v>
      </c>
      <c r="B25" s="6340" t="s">
        <v>6269</v>
      </c>
      <c r="C25" s="6340" t="s">
        <v>6304</v>
      </c>
      <c r="D25" s="6342" t="s">
        <v>6298</v>
      </c>
      <c r="E25" s="6342">
        <v>2</v>
      </c>
      <c r="F25" s="6343">
        <v>2</v>
      </c>
      <c r="G25" s="6344"/>
      <c r="H25" s="6345">
        <f>VLOOKUP(C25,'Data Products'!$A:$B,2,0)</f>
      </c>
      <c r="I25" s="6346">
        <f t="shared" si="31"/>
      </c>
      <c r="J25" s="6347">
        <v>45649</v>
      </c>
      <c r="K25" s="6348">
        <f t="shared" si="24"/>
      </c>
      <c r="L25" s="6344"/>
      <c r="M25" s="6362">
        <v>2727</v>
      </c>
      <c r="N25" s="6344"/>
      <c r="O25" s="6344"/>
      <c r="P25" s="6340"/>
      <c r="Q25" s="6344">
        <v>0</v>
      </c>
      <c r="R25" s="6344">
        <v>0</v>
      </c>
      <c r="S25" s="6359">
        <v>1</v>
      </c>
      <c r="T25" s="6344">
        <v>1</v>
      </c>
      <c r="U25" s="6344">
        <v>1</v>
      </c>
      <c r="V25" s="6344">
        <v>1</v>
      </c>
      <c r="W25" s="6344">
        <v>0</v>
      </c>
      <c r="X25" s="6344">
        <v>0</v>
      </c>
      <c r="Y25" s="6344">
        <v>0</v>
      </c>
      <c r="Z25" s="6344">
        <v>0</v>
      </c>
      <c r="AA25" s="6349">
        <f t="shared" si="14"/>
      </c>
      <c r="AB25" s="6360">
        <f t="shared" si="9"/>
      </c>
      <c r="AC25" s="6351">
        <f t="shared" si="6"/>
      </c>
      <c r="AD25" s="6361">
        <f t="shared" si="2"/>
      </c>
      <c r="AE25" s="6353">
        <f>VLOOKUP(C25,'Data Products'!$A:$J,10,0)</f>
      </c>
      <c r="AF25" s="6354">
        <f t="shared" si="34"/>
      </c>
      <c r="AG25" s="6355">
        <f t="shared" si="27"/>
      </c>
      <c r="AH25" s="6356">
        <f t="shared" si="23"/>
      </c>
      <c r="AI25" s="6358"/>
      <c r="AJ25" s="6358"/>
      <c r="AK25" s="6357"/>
      <c r="AL25" s="6358"/>
      <c r="AM25" s="6358"/>
    </row>
    <row r="26">
      <c r="A26" s="6340">
        <v>24</v>
      </c>
      <c r="B26" s="6340" t="s">
        <v>6269</v>
      </c>
      <c r="C26" s="6340" t="s">
        <v>6305</v>
      </c>
      <c r="D26" s="6342" t="s">
        <v>6303</v>
      </c>
      <c r="E26" s="6342">
        <v>1</v>
      </c>
      <c r="F26" s="6343">
        <v>1</v>
      </c>
      <c r="G26" s="6344"/>
      <c r="H26" s="6345">
        <f>VLOOKUP(C26,'Data Products'!$A:$B,2,0)</f>
      </c>
      <c r="I26" s="6346">
        <f t="shared" si="31"/>
      </c>
      <c r="J26" s="6347">
        <v>45415</v>
      </c>
      <c r="K26" s="6348">
        <f t="shared" si="24"/>
      </c>
      <c r="L26" s="6344"/>
      <c r="M26" s="6344">
        <v>3495</v>
      </c>
      <c r="N26" s="6344"/>
      <c r="O26" s="6344"/>
      <c r="P26" s="6340"/>
      <c r="Q26" s="6344">
        <v>0</v>
      </c>
      <c r="R26" s="6344">
        <v>0</v>
      </c>
      <c r="S26" s="6344">
        <v>1</v>
      </c>
      <c r="T26" s="6344">
        <v>1</v>
      </c>
      <c r="U26" s="6344">
        <v>0</v>
      </c>
      <c r="V26" s="6344">
        <v>0</v>
      </c>
      <c r="W26" s="6344">
        <v>0</v>
      </c>
      <c r="X26" s="6344">
        <v>0</v>
      </c>
      <c r="Y26" s="6344">
        <v>0</v>
      </c>
      <c r="Z26" s="6344">
        <v>0</v>
      </c>
      <c r="AA26" s="6349">
        <f t="shared" si="14"/>
      </c>
      <c r="AB26" s="6360">
        <f t="shared" si="9"/>
      </c>
      <c r="AC26" s="6351">
        <f t="shared" si="6"/>
      </c>
      <c r="AD26" s="6361">
        <f t="shared" si="2"/>
      </c>
      <c r="AE26" s="6353">
        <f>VLOOKUP(C26,'Data Products'!$A:$J,10,0)</f>
      </c>
      <c r="AF26" s="6354">
        <f t="shared" si="34"/>
      </c>
      <c r="AG26" s="6355">
        <f t="shared" si="27"/>
      </c>
      <c r="AH26" s="6356">
        <f t="shared" si="23"/>
      </c>
      <c r="AI26" s="6357"/>
      <c r="AJ26" s="6358"/>
      <c r="AK26" s="6357"/>
      <c r="AL26" s="6358"/>
      <c r="AM26" s="6358"/>
    </row>
    <row r="27">
      <c r="A27" s="6370"/>
      <c r="B27" s="6371"/>
      <c r="C27" s="6370"/>
      <c r="D27" s="6370"/>
      <c r="E27" s="6370"/>
      <c r="F27" s="6370"/>
      <c r="G27" s="6370"/>
      <c r="H27" s="6370"/>
      <c r="I27" s="6370"/>
      <c r="J27" s="6370"/>
      <c r="K27" s="6372"/>
      <c r="L27" s="6372"/>
      <c r="M27" s="6373" t="s">
        <v>6306</v>
      </c>
      <c r="N27" s="6373"/>
      <c r="O27" s="6373"/>
      <c r="P27" s="6373"/>
      <c r="Q27" s="6373"/>
      <c r="R27" s="6373"/>
      <c r="S27" s="6373"/>
      <c r="T27" s="6373"/>
      <c r="U27" s="6373"/>
      <c r="V27" s="6373"/>
      <c r="W27" s="6373"/>
      <c r="X27" s="6373"/>
      <c r="Y27" s="6373"/>
      <c r="Z27" s="6373"/>
      <c r="AA27" s="6373"/>
      <c r="AB27" s="6373"/>
      <c r="AC27" s="6373"/>
      <c r="AD27" s="6374" t="s">
        <v>6307</v>
      </c>
      <c r="AE27" s="6375"/>
      <c r="AF27" s="6375">
        <f>SUM(AF3:AF26)</f>
      </c>
      <c r="AG27" s="6376"/>
      <c r="AH27" s="6377"/>
      <c r="AI27" s="6378"/>
      <c r="AJ27" s="6378"/>
      <c r="AK27" s="6377"/>
      <c r="AL27" s="6378"/>
      <c r="AM27" s="6378"/>
    </row>
    <row r="28">
      <c r="A28" s="6373"/>
      <c r="B28" s="6371"/>
      <c r="C28" s="6371"/>
      <c r="D28" s="6373"/>
      <c r="E28" s="6373"/>
      <c r="F28" s="6373"/>
      <c r="G28" s="6373"/>
      <c r="H28" s="6371"/>
      <c r="I28" s="6372"/>
      <c r="J28" s="6372"/>
      <c r="K28" s="6372"/>
      <c r="L28" s="6372"/>
      <c r="M28" s="6373"/>
      <c r="N28" s="6373"/>
      <c r="O28" s="6373"/>
      <c r="P28" s="6373"/>
      <c r="Q28" s="6373"/>
      <c r="R28" s="6373"/>
      <c r="S28" s="6373"/>
      <c r="T28" s="6373"/>
      <c r="U28" s="6373"/>
      <c r="V28" s="6373"/>
      <c r="W28" s="6373"/>
      <c r="X28" s="6373"/>
      <c r="Y28" s="6373"/>
      <c r="Z28" s="6373"/>
      <c r="AA28" s="6373"/>
      <c r="AB28" s="6373"/>
      <c r="AC28" s="6373"/>
      <c r="AD28" s="6379" t="s">
        <v>6308</v>
      </c>
      <c r="AE28" s="6380">
        <f t="shared" ref="AE28:AE31" si="18">AF28/$AF$27</f>
      </c>
      <c r="AF28" s="6381">
        <f t="shared" ref="AF28:AF31" si="13">SUMIFS($AF$3:$AF$26,$AD$3:$AD$26,AD28)</f>
      </c>
      <c r="AG28" s="6382"/>
      <c r="AH28" s="6377"/>
      <c r="AI28" s="6378"/>
      <c r="AJ28" s="6378"/>
      <c r="AK28" s="6377"/>
      <c r="AL28" s="6378"/>
      <c r="AM28" s="6378"/>
    </row>
    <row r="29">
      <c r="A29" s="6373"/>
      <c r="B29" s="6371"/>
      <c r="C29" s="6371"/>
      <c r="D29" s="6373"/>
      <c r="E29" s="6373"/>
      <c r="F29" s="6373"/>
      <c r="G29" s="6373"/>
      <c r="H29" s="6371"/>
      <c r="I29" s="6372"/>
      <c r="J29" s="6372"/>
      <c r="K29" s="6372"/>
      <c r="L29" s="6372"/>
      <c r="M29" s="6373"/>
      <c r="N29" s="6373"/>
      <c r="O29" s="6373"/>
      <c r="P29" s="6373"/>
      <c r="Q29" s="6373"/>
      <c r="R29" s="6373"/>
      <c r="S29" s="6373"/>
      <c r="T29" s="6373"/>
      <c r="U29" s="6373"/>
      <c r="V29" s="6373"/>
      <c r="W29" s="6373"/>
      <c r="X29" s="6373"/>
      <c r="Y29" s="6373"/>
      <c r="Z29" s="6373"/>
      <c r="AA29" s="6373"/>
      <c r="AB29" s="6373"/>
      <c r="AC29" s="6373"/>
      <c r="AD29" s="6379" t="s">
        <v>6309</v>
      </c>
      <c r="AE29" s="6380">
        <f t="shared" si="18"/>
      </c>
      <c r="AF29" s="6381">
        <f t="shared" si="13"/>
      </c>
      <c r="AG29" s="6382"/>
      <c r="AH29" s="6377"/>
      <c r="AI29" s="6378"/>
      <c r="AJ29" s="6378"/>
      <c r="AK29" s="6377"/>
      <c r="AL29" s="6378"/>
      <c r="AM29" s="6378"/>
    </row>
    <row r="30">
      <c r="A30" s="6373"/>
      <c r="B30" s="6371"/>
      <c r="C30" s="6371"/>
      <c r="D30" s="6373"/>
      <c r="E30" s="6373"/>
      <c r="F30" s="6373"/>
      <c r="G30" s="6373"/>
      <c r="H30" s="6371"/>
      <c r="I30" s="6372"/>
      <c r="J30" s="6372"/>
      <c r="K30" s="6372"/>
      <c r="L30" s="6372"/>
      <c r="M30" s="6373"/>
      <c r="N30" s="6373"/>
      <c r="O30" s="6373"/>
      <c r="P30" s="6373"/>
      <c r="Q30" s="6373"/>
      <c r="R30" s="6373"/>
      <c r="S30" s="6373"/>
      <c r="T30" s="6373"/>
      <c r="U30" s="6373"/>
      <c r="V30" s="6373"/>
      <c r="W30" s="6373"/>
      <c r="X30" s="6373"/>
      <c r="Y30" s="6373"/>
      <c r="Z30" s="6373"/>
      <c r="AA30" s="6373"/>
      <c r="AB30" s="6373"/>
      <c r="AC30" s="6373"/>
      <c r="AD30" s="6379" t="s">
        <v>6310</v>
      </c>
      <c r="AE30" s="6380">
        <f t="shared" si="18"/>
      </c>
      <c r="AF30" s="6381">
        <f t="shared" si="13"/>
      </c>
      <c r="AG30" s="6382"/>
      <c r="AH30" s="6377"/>
      <c r="AI30" s="6378"/>
      <c r="AJ30" s="6378"/>
      <c r="AK30" s="6377"/>
      <c r="AL30" s="6378"/>
      <c r="AM30" s="6378"/>
    </row>
    <row r="31">
      <c r="A31" s="6373"/>
      <c r="B31" s="6371"/>
      <c r="C31" s="6371"/>
      <c r="D31" s="6373"/>
      <c r="E31" s="6373"/>
      <c r="F31" s="6373"/>
      <c r="G31" s="6373"/>
      <c r="H31" s="6371"/>
      <c r="I31" s="6372"/>
      <c r="J31" s="6372"/>
      <c r="K31" s="6372"/>
      <c r="L31" s="6372"/>
      <c r="M31" s="6373"/>
      <c r="N31" s="6373"/>
      <c r="O31" s="6373"/>
      <c r="P31" s="6373"/>
      <c r="Q31" s="6373"/>
      <c r="R31" s="6373"/>
      <c r="S31" s="6373"/>
      <c r="T31" s="6373"/>
      <c r="U31" s="6373"/>
      <c r="V31" s="6373"/>
      <c r="W31" s="6373"/>
      <c r="X31" s="6373"/>
      <c r="Y31" s="6373"/>
      <c r="Z31" s="6373"/>
      <c r="AA31" s="6373"/>
      <c r="AB31" s="6373"/>
      <c r="AC31" s="6373"/>
      <c r="AD31" s="6379" t="s">
        <v>6311</v>
      </c>
      <c r="AE31" s="6380">
        <f t="shared" si="18"/>
      </c>
      <c r="AF31" s="6381">
        <f t="shared" si="13"/>
      </c>
      <c r="AG31" s="6382"/>
      <c r="AH31" s="6377"/>
      <c r="AI31" s="6378"/>
      <c r="AJ31" s="6378"/>
      <c r="AK31" s="6377"/>
      <c r="AL31" s="6378"/>
      <c r="AM31" s="6378"/>
    </row>
    <row r="32">
      <c r="A32" s="6373"/>
      <c r="B32" s="6371"/>
      <c r="C32" s="6371"/>
      <c r="D32" s="6373"/>
      <c r="E32" s="6373"/>
      <c r="F32" s="6373"/>
      <c r="G32" s="6373"/>
      <c r="H32" s="6371"/>
      <c r="I32" s="6372"/>
      <c r="J32" s="6372"/>
      <c r="K32" s="6372"/>
      <c r="L32" s="6372"/>
      <c r="M32" s="6373"/>
      <c r="N32" s="6373"/>
      <c r="O32" s="6373"/>
      <c r="P32" s="6373"/>
      <c r="Q32" s="6373"/>
      <c r="R32" s="6373"/>
      <c r="S32" s="6373"/>
      <c r="T32" s="6373"/>
      <c r="U32" s="6373"/>
      <c r="V32" s="6373"/>
      <c r="W32" s="6373"/>
      <c r="X32" s="6373"/>
      <c r="Y32" s="6373"/>
      <c r="Z32" s="6373"/>
      <c r="AA32" s="6373"/>
      <c r="AB32" s="6373"/>
      <c r="AC32" s="6373"/>
      <c r="AD32" s="6379" t="s">
        <v>6258</v>
      </c>
      <c r="AE32" s="6383">
        <f>AVERAGE(AG3:AG26)/AVERAGE(E3:E26)</f>
      </c>
      <c r="AF32" s="6381">
        <f>SUMIF($I$3:$I$26,"&lt;90",$AF$3:$AF$26)</f>
      </c>
      <c r="AG32" s="6384"/>
      <c r="AH32" s="6377"/>
      <c r="AI32" s="6378"/>
      <c r="AJ32" s="6378"/>
      <c r="AK32" s="6377"/>
      <c r="AL32" s="6378"/>
      <c r="AM32" s="6378"/>
    </row>
    <row r="33">
      <c r="A33" s="6373"/>
      <c r="B33" s="6371"/>
      <c r="C33" s="6371"/>
      <c r="D33" s="6373"/>
      <c r="E33" s="6373"/>
      <c r="F33" s="6373"/>
      <c r="G33" s="6373"/>
      <c r="H33" s="6371"/>
      <c r="I33" s="6372"/>
      <c r="J33" s="6372"/>
      <c r="K33" s="6372"/>
      <c r="L33" s="6373"/>
      <c r="M33" s="6373"/>
      <c r="N33" s="6373"/>
      <c r="O33" s="6373"/>
      <c r="P33" s="6373"/>
      <c r="Q33" s="6373"/>
      <c r="R33" s="6373"/>
      <c r="S33" s="6373"/>
      <c r="T33" s="6373"/>
      <c r="U33" s="6373"/>
      <c r="V33" s="6373"/>
      <c r="W33" s="6373"/>
      <c r="X33" s="6373"/>
      <c r="Y33" s="6373"/>
      <c r="Z33" s="6373"/>
      <c r="AA33" s="6373"/>
      <c r="AB33" s="6373"/>
      <c r="AC33" s="6373"/>
      <c r="AD33" s="6373"/>
      <c r="AE33" s="6384"/>
      <c r="AF33" s="6384"/>
      <c r="AG33" s="6384"/>
      <c r="AH33" s="6377"/>
      <c r="AI33" s="6378"/>
      <c r="AJ33" s="6378"/>
      <c r="AK33" s="6377"/>
      <c r="AL33" s="6378"/>
      <c r="AM33" s="6378"/>
    </row>
    <row r="34">
      <c r="A34" s="6385" t="s">
        <v>6312</v>
      </c>
      <c r="B34" s="6336" t="s">
        <v>6233</v>
      </c>
      <c r="C34" s="6336" t="s">
        <v>6313</v>
      </c>
      <c r="D34" s="6385" t="s">
        <v>6235</v>
      </c>
      <c r="E34" s="6336" t="s">
        <v>6236</v>
      </c>
      <c r="F34" s="6336"/>
      <c r="G34" s="6336" t="s">
        <v>6314</v>
      </c>
      <c r="H34" s="6386" t="s">
        <v>6238</v>
      </c>
      <c r="I34" s="6387" t="s">
        <v>6239</v>
      </c>
      <c r="J34" s="6335" t="s">
        <v>6240</v>
      </c>
      <c r="K34" s="6335" t="s">
        <v>6241</v>
      </c>
      <c r="L34" s="6336" t="s">
        <v>6242</v>
      </c>
      <c r="M34" s="6336" t="s">
        <v>6243</v>
      </c>
      <c r="N34" s="6336" t="s">
        <v>6315</v>
      </c>
      <c r="O34" s="6336" t="s">
        <v>6316</v>
      </c>
      <c r="P34" s="6336" t="s">
        <v>6246</v>
      </c>
      <c r="Q34" s="6388"/>
      <c r="R34" s="6388"/>
      <c r="S34" s="6388"/>
      <c r="T34" s="6388"/>
      <c r="U34" s="6388"/>
      <c r="V34" s="6388"/>
      <c r="W34" s="6388"/>
      <c r="X34" s="6388"/>
      <c r="Y34" s="6388"/>
      <c r="Z34" s="6388"/>
      <c r="AA34" s="6389" t="s">
        <v>6252</v>
      </c>
      <c r="AB34" s="6387" t="s">
        <v>6253</v>
      </c>
      <c r="AC34" s="6387" t="s">
        <v>6317</v>
      </c>
      <c r="AD34" s="6387" t="s">
        <v>6318</v>
      </c>
      <c r="AE34" s="6390" t="s">
        <v>6256</v>
      </c>
      <c r="AF34" s="6390" t="s">
        <v>6257</v>
      </c>
      <c r="AG34" s="6335" t="s">
        <v>6258</v>
      </c>
      <c r="AH34" s="6387" t="s">
        <v>6259</v>
      </c>
      <c r="AI34" s="6335" t="s">
        <v>6260</v>
      </c>
      <c r="AJ34" s="6336" t="s">
        <v>6261</v>
      </c>
      <c r="AK34" s="6336" t="s">
        <v>6319</v>
      </c>
      <c r="AL34" s="6336" t="s">
        <v>6263</v>
      </c>
      <c r="AM34" s="6336" t="s">
        <v>6264</v>
      </c>
    </row>
    <row r="35">
      <c r="A35" s="6336" t="s">
        <v>6265</v>
      </c>
      <c r="B35" s="6336"/>
      <c r="C35" s="6336"/>
      <c r="D35" s="6336"/>
      <c r="E35" s="6336" t="s">
        <v>6266</v>
      </c>
      <c r="F35" s="6339" t="s">
        <v>6267</v>
      </c>
      <c r="G35" s="6336"/>
      <c r="H35" s="6391"/>
      <c r="I35" s="6392"/>
      <c r="J35" s="6393"/>
      <c r="K35" s="6335"/>
      <c r="L35" s="6336" t="s">
        <v>6268</v>
      </c>
      <c r="M35" s="6336" t="s">
        <v>6268</v>
      </c>
      <c r="N35" s="6336"/>
      <c r="O35" s="6336"/>
      <c r="P35" s="6336"/>
      <c r="Q35" s="6388"/>
      <c r="R35" s="6388"/>
      <c r="S35" s="6388"/>
      <c r="T35" s="6388"/>
      <c r="U35" s="6388"/>
      <c r="V35" s="6388"/>
      <c r="W35" s="6388"/>
      <c r="X35" s="6388"/>
      <c r="Y35" s="6388"/>
      <c r="Z35" s="6388"/>
      <c r="AA35" s="6389"/>
      <c r="AB35" s="6387"/>
      <c r="AC35" s="6387"/>
      <c r="AD35" s="6387"/>
      <c r="AE35" s="6390"/>
      <c r="AF35" s="6390"/>
      <c r="AG35" s="6335"/>
      <c r="AH35" s="6392"/>
      <c r="AI35" s="6335"/>
      <c r="AJ35" s="6336"/>
      <c r="AK35" s="6336"/>
      <c r="AL35" s="6336"/>
      <c r="AM35" s="6336"/>
    </row>
    <row r="36">
      <c r="A36" s="6394">
        <v>1</v>
      </c>
      <c r="B36" s="6340" t="s">
        <v>6289</v>
      </c>
      <c r="C36" s="6340" t="s">
        <v>6320</v>
      </c>
      <c r="D36" s="6362"/>
      <c r="E36" s="6344">
        <v>1539</v>
      </c>
      <c r="F36" s="6359">
        <v>1539</v>
      </c>
      <c r="G36" s="6395"/>
      <c r="H36" s="6396">
        <f>VLOOKUP(C36,'Data Products'!$A:$J,2,0)</f>
      </c>
      <c r="I36" s="6397">
        <f t="shared" ref="I36:I116" si="32">IFERROR(H36-TODAY(),"")</f>
      </c>
      <c r="J36" s="6398">
        <v>45840</v>
      </c>
      <c r="K36" s="6348">
        <f t="shared" ref="K36:K116" si="25">TODAY()-J36</f>
      </c>
      <c r="L36" s="6362">
        <v>0</v>
      </c>
      <c r="M36" s="6399">
        <v>1</v>
      </c>
      <c r="N36" s="6344">
        <v>6000</v>
      </c>
      <c r="O36" s="6344">
        <v>12000</v>
      </c>
      <c r="P36" s="6340" t="s">
        <v>6321</v>
      </c>
      <c r="Q36" s="6373"/>
      <c r="R36" s="6373"/>
      <c r="S36" s="6400"/>
      <c r="T36" s="6373"/>
      <c r="U36" s="6373"/>
      <c r="V36" s="6373"/>
      <c r="W36" s="6373"/>
      <c r="X36" s="6373"/>
      <c r="Y36" s="6373"/>
      <c r="Z36" s="6373"/>
      <c r="AA36" s="6401">
        <f t="shared" ref="AA36:AA116" si="15">M36/30</f>
      </c>
      <c r="AB36" s="6363">
        <f t="shared" ref="AB36:AB116" si="10">IFERROR(E36/AA36,"-")</f>
      </c>
      <c r="AC36" s="6351">
        <f t="shared" ref="AC36:AC116" si="7">IFERROR(TODAY()+AB36,"-")</f>
      </c>
      <c r="AD36" s="6364">
        <f t="shared" ref="AD36:AD116" si="3">_xlfn.IFS(AB36="-","Not sold yet",AND(AB36&lt;=150,AB36&gt;60),"Out of stock more than 60 days",AB36&lt;=60,"Out of stock less than 60 days",AB36&gt;=150,"Out of stock more than 150 days")</f>
      </c>
      <c r="AE36" s="6402">
        <f>VLOOKUP(C36,'Data Products'!$A:$J,10,0)</f>
      </c>
      <c r="AF36" s="6403">
        <f t="shared" ref="AF36:AF116" si="35">AE36*E36</f>
      </c>
      <c r="AG36" s="6354"/>
      <c r="AH36" s="6404" t="s">
        <v>6322</v>
      </c>
      <c r="AI36" s="6405"/>
      <c r="AJ36" s="6358"/>
      <c r="AK36" s="6357"/>
      <c r="AL36" s="6358"/>
      <c r="AM36" s="6358"/>
    </row>
    <row customHeight="true" hidden="true" ht="18" r="37">
      <c r="A37" s="6394">
        <v>2</v>
      </c>
      <c r="B37" s="6340" t="s">
        <v>6289</v>
      </c>
      <c r="C37" s="6340" t="s">
        <v>6323</v>
      </c>
      <c r="D37" s="6344"/>
      <c r="E37" s="6344">
        <v>0</v>
      </c>
      <c r="F37" s="6359">
        <v>0</v>
      </c>
      <c r="G37" s="6395"/>
      <c r="H37" s="6396">
        <f>VLOOKUP(C37,'Data Products'!$A:$J,2,0)</f>
      </c>
      <c r="I37" s="6397">
        <f t="shared" si="32"/>
      </c>
      <c r="J37" s="6398">
        <v>45841</v>
      </c>
      <c r="K37" s="6348">
        <f t="shared" si="25"/>
      </c>
      <c r="L37" s="6344">
        <v>0</v>
      </c>
      <c r="M37" s="6344">
        <v>0</v>
      </c>
      <c r="N37" s="6344">
        <v>0</v>
      </c>
      <c r="O37" s="6344">
        <v>0</v>
      </c>
      <c r="P37" s="6340" t="s">
        <v>6324</v>
      </c>
      <c r="Q37" s="6373"/>
      <c r="R37" s="6373"/>
      <c r="S37" s="6400"/>
      <c r="T37" s="6373"/>
      <c r="U37" s="6373"/>
      <c r="V37" s="6373"/>
      <c r="W37" s="6373"/>
      <c r="X37" s="6373"/>
      <c r="Y37" s="6373"/>
      <c r="Z37" s="6373"/>
      <c r="AA37" s="6401">
        <f t="shared" si="15"/>
      </c>
      <c r="AB37" s="6360">
        <f t="shared" si="10"/>
      </c>
      <c r="AC37" s="6351">
        <f t="shared" si="7"/>
      </c>
      <c r="AD37" s="6361">
        <f t="shared" si="3"/>
      </c>
      <c r="AE37" s="6402">
        <f>VLOOKUP(C37,'Data Products'!$A:$J,10,0)</f>
      </c>
      <c r="AF37" s="6403">
        <f t="shared" si="35"/>
      </c>
      <c r="AG37" s="6354">
        <f t="shared" ref="AG37:AG56" si="28">IF(I37&lt;=90,E37,0)</f>
      </c>
      <c r="AH37" s="6406"/>
      <c r="AI37" s="6405"/>
      <c r="AJ37" s="6358"/>
      <c r="AK37" s="6357"/>
      <c r="AL37" s="6358"/>
      <c r="AM37" s="6358"/>
    </row>
    <row customHeight="true" hidden="true" ht="18" r="38">
      <c r="A38" s="6394">
        <v>3</v>
      </c>
      <c r="B38" s="6340" t="s">
        <v>6289</v>
      </c>
      <c r="C38" s="6340" t="s">
        <v>6325</v>
      </c>
      <c r="D38" s="6344"/>
      <c r="E38" s="6344">
        <v>0</v>
      </c>
      <c r="F38" s="6359">
        <v>0</v>
      </c>
      <c r="G38" s="6395"/>
      <c r="H38" s="6396">
        <f>VLOOKUP(C38,'Data Products'!$A:$J,2,0)</f>
      </c>
      <c r="I38" s="6397">
        <f t="shared" si="32"/>
      </c>
      <c r="J38" s="6398">
        <v>45842</v>
      </c>
      <c r="K38" s="6348">
        <f t="shared" si="25"/>
      </c>
      <c r="L38" s="6344">
        <v>0</v>
      </c>
      <c r="M38" s="6344">
        <v>0</v>
      </c>
      <c r="N38" s="6407" t="s">
        <v>6326</v>
      </c>
      <c r="O38" s="6407" t="s">
        <v>6326</v>
      </c>
      <c r="P38" s="6340" t="s">
        <v>6324</v>
      </c>
      <c r="Q38" s="6373"/>
      <c r="R38" s="6373"/>
      <c r="S38" s="6400"/>
      <c r="T38" s="6373"/>
      <c r="U38" s="6373"/>
      <c r="V38" s="6373"/>
      <c r="W38" s="6373"/>
      <c r="X38" s="6373"/>
      <c r="Y38" s="6373"/>
      <c r="Z38" s="6373"/>
      <c r="AA38" s="6401">
        <f t="shared" si="15"/>
      </c>
      <c r="AB38" s="6360">
        <f t="shared" si="10"/>
      </c>
      <c r="AC38" s="6351">
        <f t="shared" si="7"/>
      </c>
      <c r="AD38" s="6361">
        <f t="shared" si="3"/>
      </c>
      <c r="AE38" s="6402">
        <f>VLOOKUP(C38,'Data Products'!$A:$J,10,0)</f>
      </c>
      <c r="AF38" s="6403">
        <f t="shared" si="35"/>
      </c>
      <c r="AG38" s="6354">
        <f t="shared" si="28"/>
      </c>
      <c r="AH38" s="6406"/>
      <c r="AI38" s="6405"/>
      <c r="AJ38" s="6358"/>
      <c r="AK38" s="6357"/>
      <c r="AL38" s="6358"/>
      <c r="AM38" s="6358"/>
    </row>
    <row customHeight="true" hidden="true" ht="18" r="39">
      <c r="A39" s="6394">
        <v>4</v>
      </c>
      <c r="B39" s="6340" t="s">
        <v>6289</v>
      </c>
      <c r="C39" s="6340" t="s">
        <v>6327</v>
      </c>
      <c r="D39" s="6344"/>
      <c r="E39" s="6344">
        <v>0</v>
      </c>
      <c r="F39" s="6359">
        <v>0</v>
      </c>
      <c r="G39" s="6395"/>
      <c r="H39" s="6396">
        <f>VLOOKUP(C39,'Data Products'!$A:$J,2,0)</f>
      </c>
      <c r="I39" s="6397">
        <f t="shared" si="32"/>
      </c>
      <c r="J39" s="6398">
        <v>45843</v>
      </c>
      <c r="K39" s="6348">
        <f t="shared" si="25"/>
      </c>
      <c r="L39" s="6344">
        <v>0</v>
      </c>
      <c r="M39" s="6344">
        <v>0</v>
      </c>
      <c r="N39" s="6344">
        <v>0</v>
      </c>
      <c r="O39" s="6344">
        <v>0</v>
      </c>
      <c r="P39" s="6340" t="s">
        <v>6324</v>
      </c>
      <c r="Q39" s="6373"/>
      <c r="R39" s="6373"/>
      <c r="S39" s="6408"/>
      <c r="T39" s="6373"/>
      <c r="U39" s="6373"/>
      <c r="V39" s="6373"/>
      <c r="W39" s="6373"/>
      <c r="X39" s="6373"/>
      <c r="Y39" s="6373"/>
      <c r="Z39" s="6373"/>
      <c r="AA39" s="6401">
        <f t="shared" si="15"/>
      </c>
      <c r="AB39" s="6360">
        <f t="shared" si="10"/>
      </c>
      <c r="AC39" s="6351">
        <f t="shared" si="7"/>
      </c>
      <c r="AD39" s="6361">
        <f t="shared" si="3"/>
      </c>
      <c r="AE39" s="6402">
        <f>VLOOKUP(C39,'Data Products'!$A:$J,10,0)</f>
      </c>
      <c r="AF39" s="6403">
        <f t="shared" si="35"/>
      </c>
      <c r="AG39" s="6354">
        <f t="shared" si="28"/>
      </c>
      <c r="AH39" s="6406"/>
      <c r="AI39" s="6409"/>
      <c r="AJ39" s="6358"/>
      <c r="AK39" s="6357"/>
      <c r="AL39" s="6358"/>
      <c r="AM39" s="6358"/>
    </row>
    <row customHeight="true" hidden="true" ht="18" r="40">
      <c r="A40" s="6394">
        <v>5</v>
      </c>
      <c r="B40" s="6340" t="s">
        <v>6328</v>
      </c>
      <c r="C40" s="6340" t="s">
        <v>6329</v>
      </c>
      <c r="D40" s="6344"/>
      <c r="E40" s="6344">
        <v>0</v>
      </c>
      <c r="F40" s="6359">
        <v>0</v>
      </c>
      <c r="G40" s="6395"/>
      <c r="H40" s="6396">
        <f>VLOOKUP(C40,'Data Products'!$A:$J,2,0)</f>
      </c>
      <c r="I40" s="6397">
        <f t="shared" si="32"/>
      </c>
      <c r="J40" s="6398">
        <v>45844</v>
      </c>
      <c r="K40" s="6348">
        <f t="shared" si="25"/>
      </c>
      <c r="L40" s="6344">
        <v>0</v>
      </c>
      <c r="M40" s="6344">
        <v>0</v>
      </c>
      <c r="N40" s="6344">
        <v>500</v>
      </c>
      <c r="O40" s="6344">
        <v>1000</v>
      </c>
      <c r="P40" s="6410" t="s">
        <v>6330</v>
      </c>
      <c r="Q40" s="6373"/>
      <c r="R40" s="6373"/>
      <c r="S40" s="6400"/>
      <c r="T40" s="6373"/>
      <c r="U40" s="6373"/>
      <c r="V40" s="6373"/>
      <c r="W40" s="6373"/>
      <c r="X40" s="6373"/>
      <c r="Y40" s="6373"/>
      <c r="Z40" s="6373"/>
      <c r="AA40" s="6401">
        <f t="shared" si="15"/>
      </c>
      <c r="AB40" s="6360">
        <f t="shared" si="10"/>
      </c>
      <c r="AC40" s="6351">
        <f t="shared" si="7"/>
      </c>
      <c r="AD40" s="6361">
        <f t="shared" si="3"/>
      </c>
      <c r="AE40" s="6402">
        <f>VLOOKUP(C40,'Data Products'!$A:$J,10,0)</f>
      </c>
      <c r="AF40" s="6403">
        <f t="shared" si="35"/>
      </c>
      <c r="AG40" s="6354">
        <f t="shared" si="28"/>
      </c>
      <c r="AH40" s="6406"/>
      <c r="AI40" s="6409"/>
      <c r="AJ40" s="6358">
        <v>200</v>
      </c>
      <c r="AK40" s="6357"/>
      <c r="AL40" s="6358"/>
      <c r="AM40" s="6358"/>
    </row>
    <row customHeight="true" hidden="true" ht="18" r="41">
      <c r="A41" s="6394">
        <v>6</v>
      </c>
      <c r="B41" s="6340" t="s">
        <v>6275</v>
      </c>
      <c r="C41" s="6340" t="s">
        <v>6331</v>
      </c>
      <c r="D41" s="6362" t="s">
        <v>6332</v>
      </c>
      <c r="E41" s="6344">
        <v>0</v>
      </c>
      <c r="F41" s="6359">
        <v>0</v>
      </c>
      <c r="G41" s="6395"/>
      <c r="H41" s="6396">
        <f>VLOOKUP(C41,'Data Products'!$A:$J,2,0)</f>
      </c>
      <c r="I41" s="6397">
        <f t="shared" si="32"/>
      </c>
      <c r="J41" s="6398">
        <v>45845</v>
      </c>
      <c r="K41" s="6348">
        <f t="shared" si="25"/>
      </c>
      <c r="L41" s="6344">
        <v>0</v>
      </c>
      <c r="M41" s="6344">
        <v>0</v>
      </c>
      <c r="N41" s="6344">
        <v>500</v>
      </c>
      <c r="O41" s="6344">
        <v>1000</v>
      </c>
      <c r="P41" s="6340" t="s">
        <v>6330</v>
      </c>
      <c r="Q41" s="6373"/>
      <c r="R41" s="6373"/>
      <c r="S41" s="6400"/>
      <c r="T41" s="6373"/>
      <c r="U41" s="6373"/>
      <c r="V41" s="6373"/>
      <c r="W41" s="6373"/>
      <c r="X41" s="6373"/>
      <c r="Y41" s="6373"/>
      <c r="Z41" s="6373"/>
      <c r="AA41" s="6401">
        <f t="shared" si="15"/>
      </c>
      <c r="AB41" s="6363">
        <f t="shared" si="10"/>
      </c>
      <c r="AC41" s="6351">
        <f t="shared" si="7"/>
      </c>
      <c r="AD41" s="6364">
        <f t="shared" si="3"/>
      </c>
      <c r="AE41" s="6402">
        <f>VLOOKUP(C41,'Data Products'!$A:$J,10,0)</f>
      </c>
      <c r="AF41" s="6403">
        <f t="shared" si="35"/>
      </c>
      <c r="AG41" s="6354">
        <f t="shared" si="28"/>
      </c>
      <c r="AH41" s="6406"/>
      <c r="AI41" s="6409"/>
      <c r="AJ41" s="6358"/>
      <c r="AK41" s="6357"/>
      <c r="AL41" s="6358"/>
      <c r="AM41" s="6358"/>
    </row>
    <row customHeight="true" hidden="true" ht="18" r="42">
      <c r="A42" s="6394">
        <v>7</v>
      </c>
      <c r="B42" s="6340" t="s">
        <v>6275</v>
      </c>
      <c r="C42" s="6371" t="s">
        <v>6333</v>
      </c>
      <c r="D42" s="6362" t="s">
        <v>6333</v>
      </c>
      <c r="E42" s="6362">
        <v>0</v>
      </c>
      <c r="F42" s="6411">
        <v>0</v>
      </c>
      <c r="G42" s="6395"/>
      <c r="H42" s="6396">
        <f>VLOOKUP(C42,'Data Products'!$A:$J,2,0)</f>
      </c>
      <c r="I42" s="6397">
        <f t="shared" si="32"/>
      </c>
      <c r="J42" s="6398">
        <v>45846</v>
      </c>
      <c r="K42" s="6348">
        <f t="shared" si="25"/>
      </c>
      <c r="L42" s="6344">
        <v>0</v>
      </c>
      <c r="M42" s="6344">
        <v>40</v>
      </c>
      <c r="N42" s="6344">
        <v>300</v>
      </c>
      <c r="O42" s="6344">
        <v>500</v>
      </c>
      <c r="P42" s="6412" t="s">
        <v>6330</v>
      </c>
      <c r="Q42" s="6373"/>
      <c r="R42" s="6373"/>
      <c r="S42" s="6400"/>
      <c r="T42" s="6373"/>
      <c r="U42" s="6373"/>
      <c r="V42" s="6373"/>
      <c r="W42" s="6373"/>
      <c r="X42" s="6373"/>
      <c r="Y42" s="6373"/>
      <c r="Z42" s="6373"/>
      <c r="AA42" s="6401">
        <f t="shared" si="15"/>
      </c>
      <c r="AB42" s="6413">
        <f t="shared" si="10"/>
      </c>
      <c r="AC42" s="6351">
        <f t="shared" si="7"/>
      </c>
      <c r="AD42" s="6414">
        <f t="shared" si="3"/>
      </c>
      <c r="AE42" s="6402">
        <f>VLOOKUP(C42,'Data Products'!$A:$J,10,0)</f>
      </c>
      <c r="AF42" s="6403">
        <f t="shared" si="35"/>
      </c>
      <c r="AG42" s="6354">
        <f t="shared" si="28"/>
      </c>
      <c r="AH42" s="6406"/>
      <c r="AI42" s="6409"/>
      <c r="AJ42" s="6358"/>
      <c r="AK42" s="6357"/>
      <c r="AL42" s="6358"/>
      <c r="AM42" s="6358"/>
    </row>
    <row customHeight="true" hidden="true" ht="18" r="43">
      <c r="A43" s="6394">
        <v>8</v>
      </c>
      <c r="B43" s="6340" t="s">
        <v>6275</v>
      </c>
      <c r="C43" s="6340" t="s">
        <v>6334</v>
      </c>
      <c r="D43" s="6344"/>
      <c r="E43" s="6344">
        <v>0</v>
      </c>
      <c r="F43" s="6359">
        <v>0</v>
      </c>
      <c r="G43" s="6395"/>
      <c r="H43" s="6396">
        <f>VLOOKUP(C43,'Data Products'!$A:$J,2,0)</f>
      </c>
      <c r="I43" s="6397">
        <f t="shared" si="32"/>
      </c>
      <c r="J43" s="6398">
        <v>45847</v>
      </c>
      <c r="K43" s="6348">
        <f t="shared" si="25"/>
      </c>
      <c r="L43" s="6344">
        <v>0</v>
      </c>
      <c r="M43" s="6344">
        <v>0</v>
      </c>
      <c r="N43" s="6344">
        <v>0</v>
      </c>
      <c r="O43" s="6344">
        <v>0</v>
      </c>
      <c r="P43" s="6340" t="s">
        <v>6330</v>
      </c>
      <c r="Q43" s="6373"/>
      <c r="R43" s="6373"/>
      <c r="S43" s="6400"/>
      <c r="T43" s="6373"/>
      <c r="U43" s="6373"/>
      <c r="V43" s="6373"/>
      <c r="W43" s="6373"/>
      <c r="X43" s="6373"/>
      <c r="Y43" s="6373"/>
      <c r="Z43" s="6373"/>
      <c r="AA43" s="6401">
        <f t="shared" si="15"/>
      </c>
      <c r="AB43" s="6360">
        <f t="shared" si="10"/>
      </c>
      <c r="AC43" s="6351">
        <f t="shared" si="7"/>
      </c>
      <c r="AD43" s="6361">
        <f t="shared" si="3"/>
      </c>
      <c r="AE43" s="6402">
        <f>VLOOKUP(C43,'Data Products'!$A:$J,10,0)</f>
      </c>
      <c r="AF43" s="6403">
        <f t="shared" si="35"/>
      </c>
      <c r="AG43" s="6354">
        <f t="shared" si="28"/>
      </c>
      <c r="AH43" s="6406"/>
      <c r="AI43" s="6409"/>
      <c r="AJ43" s="6358"/>
      <c r="AK43" s="6357"/>
      <c r="AL43" s="6358"/>
      <c r="AM43" s="6358"/>
    </row>
    <row customHeight="true" hidden="true" ht="18" r="44">
      <c r="A44" s="6394">
        <v>9</v>
      </c>
      <c r="B44" s="6340" t="s">
        <v>6275</v>
      </c>
      <c r="C44" s="6340" t="s">
        <v>6335</v>
      </c>
      <c r="D44" s="6344"/>
      <c r="E44" s="6344">
        <v>0</v>
      </c>
      <c r="F44" s="6359">
        <v>0</v>
      </c>
      <c r="G44" s="6395"/>
      <c r="H44" s="6396">
        <f>VLOOKUP(C44,'Data Products'!$A:$J,2,0)</f>
      </c>
      <c r="I44" s="6397">
        <f t="shared" si="32"/>
      </c>
      <c r="J44" s="6398">
        <v>45848</v>
      </c>
      <c r="K44" s="6348">
        <f t="shared" si="25"/>
      </c>
      <c r="L44" s="6344">
        <v>0</v>
      </c>
      <c r="M44" s="6344">
        <v>0</v>
      </c>
      <c r="N44" s="6344">
        <v>100</v>
      </c>
      <c r="O44" s="6344">
        <v>300</v>
      </c>
      <c r="P44" s="6340" t="s">
        <v>6330</v>
      </c>
      <c r="Q44" s="6373"/>
      <c r="R44" s="6373"/>
      <c r="S44" s="6400"/>
      <c r="T44" s="6373"/>
      <c r="U44" s="6373"/>
      <c r="V44" s="6373"/>
      <c r="W44" s="6373"/>
      <c r="X44" s="6373"/>
      <c r="Y44" s="6373"/>
      <c r="Z44" s="6373"/>
      <c r="AA44" s="6401">
        <f t="shared" si="15"/>
      </c>
      <c r="AB44" s="6363">
        <f t="shared" si="10"/>
      </c>
      <c r="AC44" s="6351">
        <f t="shared" si="7"/>
      </c>
      <c r="AD44" s="6364">
        <f t="shared" si="3"/>
      </c>
      <c r="AE44" s="6402">
        <f>VLOOKUP(C44,'Data Products'!$A:$J,10,0)</f>
      </c>
      <c r="AF44" s="6403">
        <f t="shared" si="35"/>
      </c>
      <c r="AG44" s="6354">
        <f t="shared" si="28"/>
      </c>
      <c r="AH44" s="6406"/>
      <c r="AI44" s="6409"/>
      <c r="AJ44" s="6358"/>
      <c r="AK44" s="6357"/>
      <c r="AL44" s="6358"/>
      <c r="AM44" s="6358"/>
    </row>
    <row customHeight="true" hidden="true" ht="18" r="45">
      <c r="A45" s="6394">
        <v>10</v>
      </c>
      <c r="B45" s="6340" t="s">
        <v>6275</v>
      </c>
      <c r="C45" s="6340" t="s">
        <v>6336</v>
      </c>
      <c r="D45" s="6344"/>
      <c r="E45" s="6344">
        <v>0</v>
      </c>
      <c r="F45" s="6359">
        <v>0</v>
      </c>
      <c r="G45" s="6395"/>
      <c r="H45" s="6396">
        <f>VLOOKUP(C45,'Data Products'!$A:$J,2,0)</f>
      </c>
      <c r="I45" s="6397">
        <f t="shared" si="32"/>
      </c>
      <c r="J45" s="6398">
        <v>45849</v>
      </c>
      <c r="K45" s="6348">
        <f t="shared" si="25"/>
      </c>
      <c r="L45" s="6344">
        <v>0</v>
      </c>
      <c r="M45" s="6344">
        <v>0</v>
      </c>
      <c r="N45" s="6344">
        <v>500</v>
      </c>
      <c r="O45" s="6344">
        <v>1000</v>
      </c>
      <c r="P45" s="6340" t="s">
        <v>6330</v>
      </c>
      <c r="Q45" s="6373"/>
      <c r="R45" s="6373"/>
      <c r="S45" s="6400"/>
      <c r="T45" s="6373"/>
      <c r="U45" s="6373"/>
      <c r="V45" s="6373"/>
      <c r="W45" s="6373"/>
      <c r="X45" s="6373"/>
      <c r="Y45" s="6373"/>
      <c r="Z45" s="6373"/>
      <c r="AA45" s="6401">
        <f t="shared" si="15"/>
      </c>
      <c r="AB45" s="6360">
        <f t="shared" si="10"/>
      </c>
      <c r="AC45" s="6351">
        <f t="shared" si="7"/>
      </c>
      <c r="AD45" s="6361">
        <f t="shared" si="3"/>
      </c>
      <c r="AE45" s="6402">
        <f>VLOOKUP(C45,'Data Products'!$A:$J,10,0)</f>
      </c>
      <c r="AF45" s="6403">
        <f t="shared" si="35"/>
      </c>
      <c r="AG45" s="6354">
        <f t="shared" si="28"/>
      </c>
      <c r="AH45" s="6406"/>
      <c r="AI45" s="6409"/>
      <c r="AJ45" s="6358">
        <v>150</v>
      </c>
      <c r="AK45" s="6357"/>
      <c r="AL45" s="6358"/>
      <c r="AM45" s="6358"/>
    </row>
    <row customHeight="true" hidden="true" ht="18" r="46">
      <c r="A46" s="6394">
        <v>11</v>
      </c>
      <c r="B46" s="6340" t="s">
        <v>6289</v>
      </c>
      <c r="C46" s="6340" t="s">
        <v>6337</v>
      </c>
      <c r="D46" s="6344"/>
      <c r="E46" s="6344">
        <v>0</v>
      </c>
      <c r="F46" s="6359">
        <v>0</v>
      </c>
      <c r="G46" s="6395"/>
      <c r="H46" s="6396">
        <f>VLOOKUP(C46,'Data Products'!$A:$J,2,0)</f>
      </c>
      <c r="I46" s="6397">
        <f t="shared" si="32"/>
      </c>
      <c r="J46" s="6398">
        <v>45850</v>
      </c>
      <c r="K46" s="6348">
        <f t="shared" si="25"/>
      </c>
      <c r="L46" s="6344">
        <v>0</v>
      </c>
      <c r="M46" s="6344">
        <v>0</v>
      </c>
      <c r="N46" s="6344" t="s">
        <v>6326</v>
      </c>
      <c r="O46" s="6344" t="s">
        <v>6326</v>
      </c>
      <c r="P46" s="6340" t="s">
        <v>6330</v>
      </c>
      <c r="Q46" s="6373"/>
      <c r="R46" s="6373"/>
      <c r="S46" s="6400"/>
      <c r="T46" s="6373"/>
      <c r="U46" s="6373"/>
      <c r="V46" s="6373"/>
      <c r="W46" s="6373"/>
      <c r="X46" s="6373"/>
      <c r="Y46" s="6373"/>
      <c r="Z46" s="6373"/>
      <c r="AA46" s="6401">
        <f t="shared" si="15"/>
      </c>
      <c r="AB46" s="6413">
        <f t="shared" si="10"/>
      </c>
      <c r="AC46" s="6351">
        <f t="shared" si="7"/>
      </c>
      <c r="AD46" s="6414">
        <f t="shared" si="3"/>
      </c>
      <c r="AE46" s="6402">
        <f>VLOOKUP(C46,'Data Products'!$A:$J,10,0)</f>
      </c>
      <c r="AF46" s="6403">
        <f t="shared" si="35"/>
      </c>
      <c r="AG46" s="6354">
        <f t="shared" si="28"/>
      </c>
      <c r="AH46" s="6406"/>
      <c r="AI46" s="6409"/>
      <c r="AJ46" s="6358"/>
      <c r="AK46" s="6357"/>
      <c r="AL46" s="6358"/>
      <c r="AM46" s="6358"/>
    </row>
    <row customHeight="true" hidden="true" ht="18" r="47">
      <c r="A47" s="6394">
        <v>12</v>
      </c>
      <c r="B47" s="6340" t="s">
        <v>6275</v>
      </c>
      <c r="C47" s="6340" t="s">
        <v>6338</v>
      </c>
      <c r="D47" s="6362" t="s">
        <v>6339</v>
      </c>
      <c r="E47" s="6344">
        <v>0</v>
      </c>
      <c r="F47" s="6359">
        <v>0</v>
      </c>
      <c r="G47" s="6395"/>
      <c r="H47" s="6396">
        <f>VLOOKUP(C47,'Data Products'!$A:$J,2,0)</f>
      </c>
      <c r="I47" s="6397">
        <f t="shared" si="32"/>
      </c>
      <c r="J47" s="6398">
        <v>45851</v>
      </c>
      <c r="K47" s="6348">
        <f t="shared" si="25"/>
      </c>
      <c r="L47" s="6344">
        <v>0</v>
      </c>
      <c r="M47" s="6344">
        <v>101</v>
      </c>
      <c r="N47" s="6344">
        <v>0</v>
      </c>
      <c r="O47" s="6344">
        <v>0</v>
      </c>
      <c r="P47" s="6340" t="s">
        <v>6330</v>
      </c>
      <c r="Q47" s="6373"/>
      <c r="R47" s="6373"/>
      <c r="S47" s="6400"/>
      <c r="T47" s="6373"/>
      <c r="U47" s="6373"/>
      <c r="V47" s="6373"/>
      <c r="W47" s="6373"/>
      <c r="X47" s="6373"/>
      <c r="Y47" s="6373"/>
      <c r="Z47" s="6373"/>
      <c r="AA47" s="6401">
        <f t="shared" si="15"/>
      </c>
      <c r="AB47" s="6413">
        <f t="shared" si="10"/>
      </c>
      <c r="AC47" s="6351">
        <f t="shared" si="7"/>
      </c>
      <c r="AD47" s="6414">
        <f t="shared" si="3"/>
      </c>
      <c r="AE47" s="6402">
        <f>VLOOKUP(C47,'Data Products'!$A:$J,10,0)</f>
      </c>
      <c r="AF47" s="6403">
        <f t="shared" si="35"/>
      </c>
      <c r="AG47" s="6354">
        <f t="shared" si="28"/>
      </c>
      <c r="AH47" s="6406"/>
      <c r="AI47" s="6409"/>
      <c r="AJ47" s="6358"/>
      <c r="AK47" s="6357"/>
      <c r="AL47" s="6358"/>
      <c r="AM47" s="6358"/>
    </row>
    <row customHeight="true" hidden="true" ht="18" r="48">
      <c r="A48" s="6394">
        <v>13</v>
      </c>
      <c r="B48" s="6340" t="s">
        <v>6275</v>
      </c>
      <c r="C48" s="6340" t="s">
        <v>6340</v>
      </c>
      <c r="D48" s="6344"/>
      <c r="E48" s="6344">
        <v>0</v>
      </c>
      <c r="F48" s="6359">
        <v>0</v>
      </c>
      <c r="G48" s="6395"/>
      <c r="H48" s="6396">
        <f>VLOOKUP(C48,'Data Products'!$A:$J,2,0)</f>
      </c>
      <c r="I48" s="6397">
        <f t="shared" si="32"/>
      </c>
      <c r="J48" s="6398">
        <v>45852</v>
      </c>
      <c r="K48" s="6348">
        <f t="shared" si="25"/>
      </c>
      <c r="L48" s="6344">
        <v>0</v>
      </c>
      <c r="M48" s="6344">
        <v>0</v>
      </c>
      <c r="N48" s="6344">
        <v>0</v>
      </c>
      <c r="O48" s="6344">
        <v>0</v>
      </c>
      <c r="P48" s="6340" t="s">
        <v>6330</v>
      </c>
      <c r="Q48" s="6373"/>
      <c r="R48" s="6373"/>
      <c r="S48" s="6400"/>
      <c r="T48" s="6373"/>
      <c r="U48" s="6373"/>
      <c r="V48" s="6373"/>
      <c r="W48" s="6373"/>
      <c r="X48" s="6373"/>
      <c r="Y48" s="6373"/>
      <c r="Z48" s="6373"/>
      <c r="AA48" s="6401">
        <f t="shared" si="15"/>
      </c>
      <c r="AB48" s="6360">
        <f t="shared" si="10"/>
      </c>
      <c r="AC48" s="6351">
        <f t="shared" si="7"/>
      </c>
      <c r="AD48" s="6361">
        <f t="shared" si="3"/>
      </c>
      <c r="AE48" s="6402">
        <f>VLOOKUP(C48,'Data Products'!$A:$J,10,0)</f>
      </c>
      <c r="AF48" s="6403">
        <f t="shared" si="35"/>
      </c>
      <c r="AG48" s="6354">
        <f t="shared" si="28"/>
      </c>
      <c r="AH48" s="6406"/>
      <c r="AI48" s="6409"/>
      <c r="AJ48" s="6358"/>
      <c r="AK48" s="6357"/>
      <c r="AL48" s="6358"/>
      <c r="AM48" s="6358"/>
    </row>
    <row customHeight="true" hidden="true" ht="18" r="49">
      <c r="A49" s="6394">
        <v>14</v>
      </c>
      <c r="B49" s="6340" t="s">
        <v>6289</v>
      </c>
      <c r="C49" s="6340" t="s">
        <v>6341</v>
      </c>
      <c r="D49" s="6362" t="s">
        <v>6342</v>
      </c>
      <c r="E49" s="6344">
        <v>0</v>
      </c>
      <c r="F49" s="6359">
        <v>0</v>
      </c>
      <c r="G49" s="6395"/>
      <c r="H49" s="6396">
        <f>VLOOKUP(C49,'Data Products'!$A:$J,2,0)</f>
      </c>
      <c r="I49" s="6397">
        <f t="shared" si="32"/>
      </c>
      <c r="J49" s="6398">
        <v>45853</v>
      </c>
      <c r="K49" s="6348">
        <f t="shared" si="25"/>
      </c>
      <c r="L49" s="6344">
        <v>0</v>
      </c>
      <c r="M49" s="6344">
        <v>21</v>
      </c>
      <c r="N49" s="6344">
        <v>300</v>
      </c>
      <c r="O49" s="6344">
        <v>500</v>
      </c>
      <c r="P49" s="6340" t="s">
        <v>6330</v>
      </c>
      <c r="Q49" s="6373"/>
      <c r="R49" s="6373"/>
      <c r="S49" s="6400"/>
      <c r="T49" s="6373"/>
      <c r="U49" s="6373"/>
      <c r="V49" s="6373"/>
      <c r="W49" s="6373"/>
      <c r="X49" s="6373"/>
      <c r="Y49" s="6373"/>
      <c r="Z49" s="6373"/>
      <c r="AA49" s="6401">
        <f t="shared" si="15"/>
      </c>
      <c r="AB49" s="6413">
        <f t="shared" si="10"/>
      </c>
      <c r="AC49" s="6351">
        <f t="shared" si="7"/>
      </c>
      <c r="AD49" s="6414">
        <f t="shared" si="3"/>
      </c>
      <c r="AE49" s="6402">
        <f>VLOOKUP(C49,'Data Products'!$A:$J,10,0)</f>
      </c>
      <c r="AF49" s="6403">
        <f t="shared" si="35"/>
      </c>
      <c r="AG49" s="6354">
        <f t="shared" si="28"/>
      </c>
      <c r="AH49" s="6406"/>
      <c r="AI49" s="6409"/>
      <c r="AJ49" s="6358"/>
      <c r="AK49" s="6357"/>
      <c r="AL49" s="6358"/>
      <c r="AM49" s="6358"/>
    </row>
    <row customHeight="true" hidden="true" ht="18" r="50">
      <c r="A50" s="6394">
        <v>15</v>
      </c>
      <c r="B50" s="6340" t="s">
        <v>6289</v>
      </c>
      <c r="C50" s="6340" t="s">
        <v>6343</v>
      </c>
      <c r="D50" s="6344"/>
      <c r="E50" s="6344">
        <v>0</v>
      </c>
      <c r="F50" s="6359">
        <v>0</v>
      </c>
      <c r="G50" s="6395"/>
      <c r="H50" s="6396">
        <f>VLOOKUP(C50,'Data Products'!$A:$J,2,0)</f>
      </c>
      <c r="I50" s="6397">
        <f t="shared" si="32"/>
      </c>
      <c r="J50" s="6398">
        <v>45854</v>
      </c>
      <c r="K50" s="6348">
        <f t="shared" si="25"/>
      </c>
      <c r="L50" s="6344">
        <v>0</v>
      </c>
      <c r="M50" s="6344">
        <v>0</v>
      </c>
      <c r="N50" s="6344">
        <v>1000</v>
      </c>
      <c r="O50" s="6344">
        <v>2000</v>
      </c>
      <c r="P50" s="6340" t="s">
        <v>6330</v>
      </c>
      <c r="Q50" s="6373"/>
      <c r="R50" s="6373"/>
      <c r="S50" s="6400"/>
      <c r="T50" s="6373"/>
      <c r="U50" s="6373"/>
      <c r="V50" s="6373"/>
      <c r="W50" s="6373"/>
      <c r="X50" s="6373"/>
      <c r="Y50" s="6373"/>
      <c r="Z50" s="6373"/>
      <c r="AA50" s="6401">
        <f t="shared" si="15"/>
      </c>
      <c r="AB50" s="6413">
        <f t="shared" si="10"/>
      </c>
      <c r="AC50" s="6351">
        <f t="shared" si="7"/>
      </c>
      <c r="AD50" s="6414">
        <f t="shared" si="3"/>
      </c>
      <c r="AE50" s="6402">
        <f>VLOOKUP(C50,'Data Products'!$A:$J,10,0)</f>
      </c>
      <c r="AF50" s="6403">
        <f t="shared" si="35"/>
      </c>
      <c r="AG50" s="6354">
        <f t="shared" si="28"/>
      </c>
      <c r="AH50" s="6406"/>
      <c r="AI50" s="6409"/>
      <c r="AJ50" s="6358">
        <v>340</v>
      </c>
      <c r="AK50" s="6357"/>
      <c r="AL50" s="6358"/>
      <c r="AM50" s="6358"/>
    </row>
    <row customHeight="true" hidden="true" ht="18" r="51">
      <c r="A51" s="6394">
        <v>16</v>
      </c>
      <c r="B51" s="6340" t="s">
        <v>6289</v>
      </c>
      <c r="C51" s="6340" t="s">
        <v>6344</v>
      </c>
      <c r="D51" s="6344"/>
      <c r="E51" s="6344">
        <v>0</v>
      </c>
      <c r="F51" s="6359">
        <v>0</v>
      </c>
      <c r="G51" s="6395"/>
      <c r="H51" s="6396">
        <f>VLOOKUP(C51,'Data Products'!$A:$J,2,0)</f>
      </c>
      <c r="I51" s="6397">
        <f t="shared" si="32"/>
      </c>
      <c r="J51" s="6398">
        <v>45855</v>
      </c>
      <c r="K51" s="6348">
        <f t="shared" si="25"/>
      </c>
      <c r="L51" s="6344">
        <v>0</v>
      </c>
      <c r="M51" s="6344">
        <v>0</v>
      </c>
      <c r="N51" s="6344">
        <v>0</v>
      </c>
      <c r="O51" s="6344">
        <v>0</v>
      </c>
      <c r="P51" s="6340" t="s">
        <v>6345</v>
      </c>
      <c r="Q51" s="6373"/>
      <c r="R51" s="6373"/>
      <c r="S51" s="6400"/>
      <c r="T51" s="6373"/>
      <c r="U51" s="6373"/>
      <c r="V51" s="6373"/>
      <c r="W51" s="6373"/>
      <c r="X51" s="6373"/>
      <c r="Y51" s="6373"/>
      <c r="Z51" s="6373"/>
      <c r="AA51" s="6401">
        <f t="shared" si="15"/>
      </c>
      <c r="AB51" s="6360">
        <f t="shared" si="10"/>
      </c>
      <c r="AC51" s="6351">
        <f t="shared" si="7"/>
      </c>
      <c r="AD51" s="6361">
        <f t="shared" si="3"/>
      </c>
      <c r="AE51" s="6402">
        <f>VLOOKUP(C51,'Data Products'!$A:$J,10,0)</f>
      </c>
      <c r="AF51" s="6403">
        <f t="shared" si="35"/>
      </c>
      <c r="AG51" s="6354">
        <f t="shared" si="28"/>
      </c>
      <c r="AH51" s="6406"/>
      <c r="AI51" s="6409"/>
      <c r="AJ51" s="6358"/>
      <c r="AK51" s="6357"/>
      <c r="AL51" s="6358"/>
      <c r="AM51" s="6358"/>
    </row>
    <row customHeight="true" hidden="true" ht="18" r="52">
      <c r="A52" s="6394">
        <v>17</v>
      </c>
      <c r="B52" s="6340" t="s">
        <v>6289</v>
      </c>
      <c r="C52" s="6340" t="s">
        <v>6346</v>
      </c>
      <c r="D52" s="6344"/>
      <c r="E52" s="6344">
        <v>0</v>
      </c>
      <c r="F52" s="6359">
        <v>0</v>
      </c>
      <c r="G52" s="6395"/>
      <c r="H52" s="6396">
        <f>VLOOKUP(C52,'Data Products'!$A:$J,2,0)</f>
      </c>
      <c r="I52" s="6397">
        <f t="shared" si="32"/>
      </c>
      <c r="J52" s="6398">
        <v>45856</v>
      </c>
      <c r="K52" s="6348">
        <f t="shared" si="25"/>
      </c>
      <c r="L52" s="6344">
        <v>0</v>
      </c>
      <c r="M52" s="6344">
        <v>1</v>
      </c>
      <c r="N52" s="6344">
        <v>4000</v>
      </c>
      <c r="O52" s="6344">
        <v>8000</v>
      </c>
      <c r="P52" s="6340" t="s">
        <v>6345</v>
      </c>
      <c r="Q52" s="6373"/>
      <c r="R52" s="6373"/>
      <c r="S52" s="6400"/>
      <c r="T52" s="6373"/>
      <c r="U52" s="6373"/>
      <c r="V52" s="6373"/>
      <c r="W52" s="6373"/>
      <c r="X52" s="6373"/>
      <c r="Y52" s="6373"/>
      <c r="Z52" s="6373"/>
      <c r="AA52" s="6401">
        <f t="shared" si="15"/>
      </c>
      <c r="AB52" s="6363">
        <f t="shared" si="10"/>
      </c>
      <c r="AC52" s="6351">
        <f t="shared" si="7"/>
      </c>
      <c r="AD52" s="6364">
        <f t="shared" si="3"/>
      </c>
      <c r="AE52" s="6402">
        <f>VLOOKUP(C52,'Data Products'!$A:$J,10,0)</f>
      </c>
      <c r="AF52" s="6403">
        <f t="shared" si="35"/>
      </c>
      <c r="AG52" s="6354">
        <f t="shared" si="28"/>
      </c>
      <c r="AH52" s="6406"/>
      <c r="AI52" s="6409"/>
      <c r="AJ52" s="6358">
        <v>3620</v>
      </c>
      <c r="AK52" s="6357"/>
      <c r="AL52" s="6358"/>
      <c r="AM52" s="6358"/>
    </row>
    <row customHeight="true" hidden="true" ht="18" r="53">
      <c r="A53" s="6394">
        <v>18</v>
      </c>
      <c r="B53" s="6340" t="s">
        <v>6289</v>
      </c>
      <c r="C53" s="6340" t="s">
        <v>6347</v>
      </c>
      <c r="D53" s="6344"/>
      <c r="E53" s="6344">
        <v>0</v>
      </c>
      <c r="F53" s="6359">
        <v>0</v>
      </c>
      <c r="G53" s="6395"/>
      <c r="H53" s="6396">
        <f>VLOOKUP(C53,'Data Products'!$A:$J,2,0)</f>
      </c>
      <c r="I53" s="6397">
        <f t="shared" si="32"/>
      </c>
      <c r="J53" s="6398">
        <v>45857</v>
      </c>
      <c r="K53" s="6348">
        <f t="shared" si="25"/>
      </c>
      <c r="L53" s="6344">
        <v>0</v>
      </c>
      <c r="M53" s="6344">
        <v>0</v>
      </c>
      <c r="N53" s="6344">
        <v>0</v>
      </c>
      <c r="O53" s="6344">
        <v>0</v>
      </c>
      <c r="P53" s="6340" t="s">
        <v>6345</v>
      </c>
      <c r="Q53" s="6373"/>
      <c r="R53" s="6373"/>
      <c r="S53" s="6400"/>
      <c r="T53" s="6373"/>
      <c r="U53" s="6373"/>
      <c r="V53" s="6373"/>
      <c r="W53" s="6373"/>
      <c r="X53" s="6373"/>
      <c r="Y53" s="6373"/>
      <c r="Z53" s="6373"/>
      <c r="AA53" s="6401">
        <f t="shared" si="15"/>
      </c>
      <c r="AB53" s="6360">
        <f t="shared" si="10"/>
      </c>
      <c r="AC53" s="6351">
        <f t="shared" si="7"/>
      </c>
      <c r="AD53" s="6361">
        <f t="shared" si="3"/>
      </c>
      <c r="AE53" s="6402">
        <f>VLOOKUP(C53,'Data Products'!$A:$J,10,0)</f>
      </c>
      <c r="AF53" s="6403">
        <f t="shared" si="35"/>
      </c>
      <c r="AG53" s="6354">
        <f t="shared" si="28"/>
      </c>
      <c r="AH53" s="6406"/>
      <c r="AI53" s="6409"/>
      <c r="AJ53" s="6358"/>
      <c r="AK53" s="6357"/>
      <c r="AL53" s="6358"/>
      <c r="AM53" s="6358"/>
    </row>
    <row r="54">
      <c r="A54" s="6394">
        <v>19</v>
      </c>
      <c r="B54" s="6340" t="s">
        <v>6269</v>
      </c>
      <c r="C54" s="6340" t="s">
        <v>6348</v>
      </c>
      <c r="D54" s="6415" t="s">
        <v>6349</v>
      </c>
      <c r="E54" s="6344">
        <v>3</v>
      </c>
      <c r="F54" s="6359">
        <v>3</v>
      </c>
      <c r="G54" s="6395"/>
      <c r="H54" s="6396">
        <f>VLOOKUP(C54,'Data Products'!$A:$J,2,0)</f>
      </c>
      <c r="I54" s="6397">
        <f t="shared" si="32"/>
      </c>
      <c r="J54" s="6398">
        <v>45858</v>
      </c>
      <c r="K54" s="6348">
        <f t="shared" si="25"/>
      </c>
      <c r="L54" s="6344">
        <v>0</v>
      </c>
      <c r="M54" s="6344">
        <v>172</v>
      </c>
      <c r="N54" s="6344">
        <v>0</v>
      </c>
      <c r="O54" s="6344">
        <v>0</v>
      </c>
      <c r="P54" s="6340" t="s">
        <v>6350</v>
      </c>
      <c r="Q54" s="6373"/>
      <c r="R54" s="6373"/>
      <c r="S54" s="6400"/>
      <c r="T54" s="6373"/>
      <c r="U54" s="6373"/>
      <c r="V54" s="6373"/>
      <c r="W54" s="6373"/>
      <c r="X54" s="6373"/>
      <c r="Y54" s="6373"/>
      <c r="Z54" s="6373"/>
      <c r="AA54" s="6401">
        <f t="shared" si="15"/>
      </c>
      <c r="AB54" s="6363">
        <f t="shared" si="10"/>
      </c>
      <c r="AC54" s="6351">
        <f t="shared" si="7"/>
      </c>
      <c r="AD54" s="6364">
        <f t="shared" si="3"/>
      </c>
      <c r="AE54" s="6402">
        <f>VLOOKUP(C54,'Data Products'!$A:$J,10,0)</f>
      </c>
      <c r="AF54" s="6403">
        <f t="shared" si="35"/>
      </c>
      <c r="AG54" s="6354">
        <f t="shared" si="28"/>
      </c>
      <c r="AH54" s="6404" t="s">
        <v>6351</v>
      </c>
      <c r="AI54" s="6409"/>
      <c r="AJ54" s="6358"/>
      <c r="AK54" s="6357"/>
      <c r="AL54" s="6358"/>
      <c r="AM54" s="6358"/>
    </row>
    <row customHeight="true" hidden="true" ht="18" r="55">
      <c r="A55" s="6394">
        <v>20</v>
      </c>
      <c r="B55" s="6340" t="s">
        <v>6289</v>
      </c>
      <c r="C55" s="6340" t="s">
        <v>6352</v>
      </c>
      <c r="D55" s="6415" t="s">
        <v>6353</v>
      </c>
      <c r="E55" s="6344">
        <v>0</v>
      </c>
      <c r="F55" s="6359">
        <v>0</v>
      </c>
      <c r="G55" s="6395"/>
      <c r="H55" s="6396">
        <f>VLOOKUP(C55,'Data Products'!$A:$J,2,0)</f>
      </c>
      <c r="I55" s="6397">
        <f t="shared" si="32"/>
      </c>
      <c r="J55" s="6398">
        <v>45859</v>
      </c>
      <c r="K55" s="6348">
        <f t="shared" si="25"/>
      </c>
      <c r="L55" s="6344">
        <v>0</v>
      </c>
      <c r="M55" s="6344">
        <v>512</v>
      </c>
      <c r="N55" s="6344">
        <v>0</v>
      </c>
      <c r="O55" s="6344">
        <v>0</v>
      </c>
      <c r="P55" s="6340" t="s">
        <v>6350</v>
      </c>
      <c r="Q55" s="6373"/>
      <c r="R55" s="6373"/>
      <c r="S55" s="6400"/>
      <c r="T55" s="6373"/>
      <c r="U55" s="6373"/>
      <c r="V55" s="6373"/>
      <c r="W55" s="6373"/>
      <c r="X55" s="6373"/>
      <c r="Y55" s="6373"/>
      <c r="Z55" s="6373"/>
      <c r="AA55" s="6401">
        <f t="shared" si="15"/>
      </c>
      <c r="AB55" s="6363">
        <f t="shared" si="10"/>
      </c>
      <c r="AC55" s="6351">
        <f t="shared" si="7"/>
      </c>
      <c r="AD55" s="6364">
        <f t="shared" si="3"/>
      </c>
      <c r="AE55" s="6402">
        <f>VLOOKUP(C55,'Data Products'!$A:$J,10,0)</f>
      </c>
      <c r="AF55" s="6403">
        <f t="shared" si="35"/>
      </c>
      <c r="AG55" s="6354">
        <f t="shared" si="28"/>
      </c>
      <c r="AH55" s="6404" t="s">
        <v>6354</v>
      </c>
      <c r="AI55" s="6409"/>
      <c r="AJ55" s="6358"/>
      <c r="AK55" s="6357"/>
      <c r="AL55" s="6358"/>
      <c r="AM55" s="6358"/>
    </row>
    <row customHeight="true" hidden="true" ht="18" r="56">
      <c r="A56" s="6394">
        <v>21</v>
      </c>
      <c r="B56" s="6340" t="s">
        <v>6289</v>
      </c>
      <c r="C56" s="6340" t="s">
        <v>6355</v>
      </c>
      <c r="D56" s="6415" t="s">
        <v>6356</v>
      </c>
      <c r="E56" s="6344">
        <v>0</v>
      </c>
      <c r="F56" s="6359">
        <v>0</v>
      </c>
      <c r="G56" s="6395"/>
      <c r="H56" s="6396">
        <f>VLOOKUP(C56,'Data Products'!$A:$J,2,0)</f>
      </c>
      <c r="I56" s="6397">
        <f t="shared" si="32"/>
      </c>
      <c r="J56" s="6398">
        <v>45860</v>
      </c>
      <c r="K56" s="6348">
        <f t="shared" si="25"/>
      </c>
      <c r="L56" s="6344">
        <v>0</v>
      </c>
      <c r="M56" s="6344">
        <v>1</v>
      </c>
      <c r="N56" s="6344">
        <v>0</v>
      </c>
      <c r="O56" s="6344">
        <v>0</v>
      </c>
      <c r="P56" s="6340" t="s">
        <v>6357</v>
      </c>
      <c r="Q56" s="6373"/>
      <c r="R56" s="6373"/>
      <c r="S56" s="6400"/>
      <c r="T56" s="6373"/>
      <c r="U56" s="6373"/>
      <c r="V56" s="6373"/>
      <c r="W56" s="6373"/>
      <c r="X56" s="6373"/>
      <c r="Y56" s="6373"/>
      <c r="Z56" s="6373"/>
      <c r="AA56" s="6401">
        <f t="shared" si="15"/>
      </c>
      <c r="AB56" s="6363">
        <f t="shared" si="10"/>
      </c>
      <c r="AC56" s="6351">
        <f t="shared" si="7"/>
      </c>
      <c r="AD56" s="6364">
        <f t="shared" si="3"/>
      </c>
      <c r="AE56" s="6402">
        <f>VLOOKUP(C56,'Data Products'!$A:$J,10,0)</f>
      </c>
      <c r="AF56" s="6403">
        <f t="shared" si="35"/>
      </c>
      <c r="AG56" s="6354">
        <f t="shared" si="28"/>
      </c>
      <c r="AH56" s="6406"/>
      <c r="AI56" s="6409"/>
      <c r="AJ56" s="6358"/>
      <c r="AK56" s="6357"/>
      <c r="AL56" s="6358"/>
      <c r="AM56" s="6358"/>
    </row>
    <row r="57">
      <c r="A57" s="6394">
        <v>22</v>
      </c>
      <c r="B57" s="6340" t="s">
        <v>6275</v>
      </c>
      <c r="C57" s="6340" t="s">
        <v>6356</v>
      </c>
      <c r="D57" s="6415" t="s">
        <v>6356</v>
      </c>
      <c r="E57" s="6362">
        <v>21</v>
      </c>
      <c r="F57" s="6411">
        <v>21</v>
      </c>
      <c r="G57" s="6395"/>
      <c r="H57" s="6396">
        <f>VLOOKUP(C57,'Data Products'!$A:$J,2,0)</f>
      </c>
      <c r="I57" s="6397">
        <f t="shared" si="32"/>
      </c>
      <c r="J57" s="6398">
        <v>45861</v>
      </c>
      <c r="K57" s="6348">
        <f t="shared" si="25"/>
      </c>
      <c r="L57" s="6344">
        <v>0</v>
      </c>
      <c r="M57" s="6362">
        <v>4322</v>
      </c>
      <c r="N57" s="6344">
        <v>0</v>
      </c>
      <c r="O57" s="6344">
        <v>0</v>
      </c>
      <c r="P57" s="6340" t="s">
        <v>6358</v>
      </c>
      <c r="Q57" s="6373"/>
      <c r="R57" s="6373"/>
      <c r="S57" s="6400"/>
      <c r="T57" s="6373"/>
      <c r="U57" s="6373"/>
      <c r="V57" s="6373"/>
      <c r="W57" s="6373"/>
      <c r="X57" s="6373"/>
      <c r="Y57" s="6373"/>
      <c r="Z57" s="6373"/>
      <c r="AA57" s="6401">
        <f t="shared" si="15"/>
      </c>
      <c r="AB57" s="6363">
        <f t="shared" si="10"/>
      </c>
      <c r="AC57" s="6351">
        <f t="shared" si="7"/>
      </c>
      <c r="AD57" s="6364">
        <f t="shared" si="3"/>
      </c>
      <c r="AE57" s="6402">
        <f>VLOOKUP(C57,'Data Products'!$A:$J,10,0)</f>
      </c>
      <c r="AF57" s="6403">
        <f t="shared" si="35"/>
      </c>
      <c r="AG57" s="6354"/>
      <c r="AH57" s="6404" t="s">
        <v>6359</v>
      </c>
      <c r="AI57" s="6409"/>
      <c r="AJ57" s="6358"/>
      <c r="AK57" s="6357"/>
      <c r="AL57" s="6358"/>
      <c r="AM57" s="6358"/>
    </row>
    <row customHeight="true" hidden="true" ht="18" r="58">
      <c r="A58" s="6394">
        <v>23</v>
      </c>
      <c r="B58" s="6340" t="s">
        <v>6289</v>
      </c>
      <c r="C58" s="6340" t="s">
        <v>6360</v>
      </c>
      <c r="D58" s="6340"/>
      <c r="E58" s="6344">
        <v>0</v>
      </c>
      <c r="F58" s="6359">
        <v>0</v>
      </c>
      <c r="G58" s="6395"/>
      <c r="H58" s="6396">
        <f>VLOOKUP(C58,'Data Products'!$A:$J,2,0)</f>
      </c>
      <c r="I58" s="6397">
        <f t="shared" si="32"/>
      </c>
      <c r="J58" s="6398">
        <v>45862</v>
      </c>
      <c r="K58" s="6348">
        <f t="shared" si="25"/>
      </c>
      <c r="L58" s="6344">
        <v>0</v>
      </c>
      <c r="M58" s="6344">
        <v>0</v>
      </c>
      <c r="N58" s="6344">
        <v>0</v>
      </c>
      <c r="O58" s="6344">
        <v>0</v>
      </c>
      <c r="P58" s="6340" t="s">
        <v>6361</v>
      </c>
      <c r="Q58" s="6373"/>
      <c r="R58" s="6373"/>
      <c r="S58" s="6400"/>
      <c r="T58" s="6373"/>
      <c r="U58" s="6373"/>
      <c r="V58" s="6373"/>
      <c r="W58" s="6373"/>
      <c r="X58" s="6373"/>
      <c r="Y58" s="6373"/>
      <c r="Z58" s="6373"/>
      <c r="AA58" s="6401">
        <f t="shared" si="15"/>
      </c>
      <c r="AB58" s="6363">
        <f t="shared" si="10"/>
      </c>
      <c r="AC58" s="6351">
        <f t="shared" si="7"/>
      </c>
      <c r="AD58" s="6364">
        <f t="shared" si="3"/>
      </c>
      <c r="AE58" s="6402">
        <f>VLOOKUP(C58,'Data Products'!$A:$J,10,0)</f>
      </c>
      <c r="AF58" s="6403">
        <f t="shared" si="35"/>
      </c>
      <c r="AG58" s="6354">
        <f t="shared" ref="AG58:AG73" si="29">IF(I58&lt;=90,E58,0)</f>
      </c>
      <c r="AH58" s="6406"/>
      <c r="AI58" s="6409"/>
      <c r="AJ58" s="6358"/>
      <c r="AK58" s="6357"/>
      <c r="AL58" s="6358"/>
      <c r="AM58" s="6358"/>
    </row>
    <row customHeight="true" hidden="true" ht="18" r="59">
      <c r="A59" s="6394">
        <v>24</v>
      </c>
      <c r="B59" s="6340" t="s">
        <v>6289</v>
      </c>
      <c r="C59" s="6340" t="s">
        <v>6362</v>
      </c>
      <c r="D59" s="6340"/>
      <c r="E59" s="6344">
        <v>0</v>
      </c>
      <c r="F59" s="6359">
        <v>0</v>
      </c>
      <c r="G59" s="6395"/>
      <c r="H59" s="6396">
        <f>VLOOKUP(C59,'Data Products'!$A:$J,2,0)</f>
      </c>
      <c r="I59" s="6397">
        <f t="shared" si="32"/>
      </c>
      <c r="J59" s="6398">
        <v>45863</v>
      </c>
      <c r="K59" s="6348">
        <f t="shared" si="25"/>
      </c>
      <c r="L59" s="6344">
        <v>0</v>
      </c>
      <c r="M59" s="6344">
        <v>0</v>
      </c>
      <c r="N59" s="6344">
        <v>0</v>
      </c>
      <c r="O59" s="6344">
        <v>0</v>
      </c>
      <c r="P59" s="6340" t="s">
        <v>6321</v>
      </c>
      <c r="Q59" s="6373"/>
      <c r="R59" s="6373"/>
      <c r="S59" s="6400"/>
      <c r="T59" s="6373"/>
      <c r="U59" s="6373"/>
      <c r="V59" s="6373"/>
      <c r="W59" s="6373"/>
      <c r="X59" s="6373"/>
      <c r="Y59" s="6373"/>
      <c r="Z59" s="6373"/>
      <c r="AA59" s="6401">
        <f t="shared" si="15"/>
      </c>
      <c r="AB59" s="6363">
        <f t="shared" si="10"/>
      </c>
      <c r="AC59" s="6351">
        <f t="shared" si="7"/>
      </c>
      <c r="AD59" s="6364">
        <f t="shared" si="3"/>
      </c>
      <c r="AE59" s="6402">
        <f>VLOOKUP(C59,'Data Products'!$A:$J,10,0)</f>
      </c>
      <c r="AF59" s="6403">
        <f t="shared" si="35"/>
      </c>
      <c r="AG59" s="6354">
        <f t="shared" si="29"/>
      </c>
      <c r="AH59" s="6406"/>
      <c r="AI59" s="6409"/>
      <c r="AJ59" s="6358"/>
      <c r="AK59" s="6357"/>
      <c r="AL59" s="6358"/>
      <c r="AM59" s="6358"/>
    </row>
    <row customHeight="true" hidden="true" ht="18" r="60">
      <c r="A60" s="6394">
        <v>25</v>
      </c>
      <c r="B60" s="6340" t="s">
        <v>6289</v>
      </c>
      <c r="C60" s="6340" t="s">
        <v>6363</v>
      </c>
      <c r="D60" s="6340"/>
      <c r="E60" s="6344">
        <v>0</v>
      </c>
      <c r="F60" s="6359">
        <v>0</v>
      </c>
      <c r="G60" s="6395"/>
      <c r="H60" s="6396">
        <f>VLOOKUP(C60,'Data Products'!$A:$J,2,0)</f>
      </c>
      <c r="I60" s="6397">
        <f t="shared" si="32"/>
      </c>
      <c r="J60" s="6398">
        <v>45864</v>
      </c>
      <c r="K60" s="6348">
        <f t="shared" si="25"/>
      </c>
      <c r="L60" s="6344">
        <v>0</v>
      </c>
      <c r="M60" s="6344">
        <v>0</v>
      </c>
      <c r="N60" s="6344">
        <v>0</v>
      </c>
      <c r="O60" s="6344">
        <v>0</v>
      </c>
      <c r="P60" s="6340" t="s">
        <v>6321</v>
      </c>
      <c r="Q60" s="6373"/>
      <c r="R60" s="6373"/>
      <c r="S60" s="6400"/>
      <c r="T60" s="6373"/>
      <c r="U60" s="6373"/>
      <c r="V60" s="6373"/>
      <c r="W60" s="6373"/>
      <c r="X60" s="6373"/>
      <c r="Y60" s="6373"/>
      <c r="Z60" s="6373"/>
      <c r="AA60" s="6401">
        <f t="shared" si="15"/>
      </c>
      <c r="AB60" s="6363">
        <f t="shared" si="10"/>
      </c>
      <c r="AC60" s="6351">
        <f t="shared" si="7"/>
      </c>
      <c r="AD60" s="6364">
        <f t="shared" si="3"/>
      </c>
      <c r="AE60" s="6402">
        <f>VLOOKUP(C60,'Data Products'!$A:$J,10,0)</f>
      </c>
      <c r="AF60" s="6403">
        <f t="shared" si="35"/>
      </c>
      <c r="AG60" s="6354">
        <f t="shared" si="29"/>
      </c>
      <c r="AH60" s="6406"/>
      <c r="AI60" s="6409"/>
      <c r="AJ60" s="6358"/>
      <c r="AK60" s="6357"/>
      <c r="AL60" s="6358"/>
      <c r="AM60" s="6358"/>
    </row>
    <row customHeight="true" hidden="true" ht="18" r="61">
      <c r="A61" s="6394">
        <v>26</v>
      </c>
      <c r="B61" s="6340" t="s">
        <v>6289</v>
      </c>
      <c r="C61" s="6340" t="s">
        <v>6364</v>
      </c>
      <c r="D61" s="6340"/>
      <c r="E61" s="6344">
        <v>0</v>
      </c>
      <c r="F61" s="6359">
        <v>0</v>
      </c>
      <c r="G61" s="6395" t="s">
        <v>6365</v>
      </c>
      <c r="H61" s="6396">
        <f>VLOOKUP(C61,'Data Products'!$A:$J,2,0)</f>
      </c>
      <c r="I61" s="6397">
        <f t="shared" si="32"/>
      </c>
      <c r="J61" s="6398">
        <v>45865</v>
      </c>
      <c r="K61" s="6348">
        <f t="shared" si="25"/>
      </c>
      <c r="L61" s="6344">
        <v>0</v>
      </c>
      <c r="M61" s="6344">
        <v>0</v>
      </c>
      <c r="N61" s="6344">
        <v>0</v>
      </c>
      <c r="O61" s="6344">
        <v>0</v>
      </c>
      <c r="P61" s="6340" t="s">
        <v>6366</v>
      </c>
      <c r="Q61" s="6373"/>
      <c r="R61" s="6373"/>
      <c r="S61" s="6416"/>
      <c r="T61" s="6373"/>
      <c r="U61" s="6373"/>
      <c r="V61" s="6373"/>
      <c r="W61" s="6373"/>
      <c r="X61" s="6373"/>
      <c r="Y61" s="6373"/>
      <c r="Z61" s="6373"/>
      <c r="AA61" s="6401">
        <f t="shared" si="15"/>
      </c>
      <c r="AB61" s="6363">
        <f t="shared" si="10"/>
      </c>
      <c r="AC61" s="6351">
        <f t="shared" si="7"/>
      </c>
      <c r="AD61" s="6364">
        <f t="shared" si="3"/>
      </c>
      <c r="AE61" s="6402">
        <f>VLOOKUP(C61,'Data Products'!$A:$J,10,0)</f>
      </c>
      <c r="AF61" s="6403">
        <f t="shared" si="35"/>
      </c>
      <c r="AG61" s="6354">
        <f t="shared" si="29"/>
      </c>
      <c r="AH61" s="6406"/>
      <c r="AI61" s="6409"/>
      <c r="AJ61" s="6358">
        <v>50</v>
      </c>
      <c r="AK61" s="6357"/>
      <c r="AL61" s="6358"/>
      <c r="AM61" s="6358"/>
    </row>
    <row customHeight="true" hidden="true" ht="18" r="62">
      <c r="A62" s="6394">
        <v>27</v>
      </c>
      <c r="B62" s="6340" t="s">
        <v>6289</v>
      </c>
      <c r="C62" s="6340" t="s">
        <v>6367</v>
      </c>
      <c r="D62" s="6340"/>
      <c r="E62" s="6344">
        <v>0</v>
      </c>
      <c r="F62" s="6359">
        <v>0</v>
      </c>
      <c r="G62" s="6395"/>
      <c r="H62" s="6396">
        <f>VLOOKUP(C62,'Data Products'!$A:$J,2,0)</f>
      </c>
      <c r="I62" s="6397">
        <f t="shared" si="32"/>
      </c>
      <c r="J62" s="6398">
        <v>45866</v>
      </c>
      <c r="K62" s="6348">
        <f t="shared" si="25"/>
      </c>
      <c r="L62" s="6344">
        <v>0</v>
      </c>
      <c r="M62" s="6344">
        <v>0</v>
      </c>
      <c r="N62" s="6344">
        <v>150</v>
      </c>
      <c r="O62" s="6344">
        <v>300</v>
      </c>
      <c r="P62" s="6340" t="s">
        <v>6366</v>
      </c>
      <c r="Q62" s="6370"/>
      <c r="R62" s="6370"/>
      <c r="S62" s="6416"/>
      <c r="T62" s="6373"/>
      <c r="U62" s="6370"/>
      <c r="V62" s="6370"/>
      <c r="W62" s="6370"/>
      <c r="X62" s="6370"/>
      <c r="Y62" s="6370"/>
      <c r="Z62" s="6370"/>
      <c r="AA62" s="6401">
        <f t="shared" si="15"/>
      </c>
      <c r="AB62" s="6363">
        <f t="shared" si="10"/>
      </c>
      <c r="AC62" s="6351">
        <f t="shared" si="7"/>
      </c>
      <c r="AD62" s="6364">
        <f t="shared" si="3"/>
      </c>
      <c r="AE62" s="6402">
        <f>VLOOKUP(C62,'Data Products'!$A:$J,10,0)</f>
      </c>
      <c r="AF62" s="6403">
        <f t="shared" si="35"/>
      </c>
      <c r="AG62" s="6354">
        <f t="shared" si="29"/>
      </c>
      <c r="AH62" s="6406"/>
      <c r="AI62" s="6409"/>
      <c r="AJ62" s="6358">
        <v>80</v>
      </c>
      <c r="AK62" s="6357"/>
      <c r="AL62" s="6358"/>
      <c r="AM62" s="6358"/>
    </row>
    <row customHeight="true" hidden="true" ht="18" r="63">
      <c r="A63" s="6394">
        <v>28</v>
      </c>
      <c r="B63" s="6340" t="s">
        <v>6289</v>
      </c>
      <c r="C63" s="6340" t="s">
        <v>6368</v>
      </c>
      <c r="D63" s="6340"/>
      <c r="E63" s="6344">
        <v>0</v>
      </c>
      <c r="F63" s="6359">
        <v>0</v>
      </c>
      <c r="G63" s="6395"/>
      <c r="H63" s="6396">
        <f>VLOOKUP(C63,'Data Products'!$A:$J,2,0)</f>
      </c>
      <c r="I63" s="6397">
        <f t="shared" si="32"/>
      </c>
      <c r="J63" s="6398">
        <v>45867</v>
      </c>
      <c r="K63" s="6348">
        <f t="shared" si="25"/>
      </c>
      <c r="L63" s="6344">
        <v>0</v>
      </c>
      <c r="M63" s="6344">
        <v>0</v>
      </c>
      <c r="N63" s="6344">
        <v>100</v>
      </c>
      <c r="O63" s="6344">
        <v>250</v>
      </c>
      <c r="P63" s="6340" t="s">
        <v>6366</v>
      </c>
      <c r="Q63" s="6370"/>
      <c r="R63" s="6370"/>
      <c r="S63" s="6400"/>
      <c r="T63" s="6373"/>
      <c r="U63" s="6370"/>
      <c r="V63" s="6370"/>
      <c r="W63" s="6370"/>
      <c r="X63" s="6370"/>
      <c r="Y63" s="6370"/>
      <c r="Z63" s="6370"/>
      <c r="AA63" s="6401">
        <f t="shared" si="15"/>
      </c>
      <c r="AB63" s="6360">
        <f t="shared" si="10"/>
      </c>
      <c r="AC63" s="6351">
        <f t="shared" si="7"/>
      </c>
      <c r="AD63" s="6361">
        <f t="shared" si="3"/>
      </c>
      <c r="AE63" s="6402">
        <f>VLOOKUP(C63,'Data Products'!$A:$J,10,0)</f>
      </c>
      <c r="AF63" s="6403">
        <f t="shared" si="35"/>
      </c>
      <c r="AG63" s="6354">
        <f t="shared" si="29"/>
      </c>
      <c r="AH63" s="6406"/>
      <c r="AI63" s="6409"/>
      <c r="AJ63" s="6358">
        <v>60</v>
      </c>
      <c r="AK63" s="6357"/>
      <c r="AL63" s="6358"/>
      <c r="AM63" s="6358"/>
    </row>
    <row customHeight="true" hidden="true" ht="18" r="64">
      <c r="A64" s="6394">
        <v>29</v>
      </c>
      <c r="B64" s="6340" t="s">
        <v>6289</v>
      </c>
      <c r="C64" s="6340" t="s">
        <v>6369</v>
      </c>
      <c r="D64" s="6340"/>
      <c r="E64" s="6344">
        <v>0</v>
      </c>
      <c r="F64" s="6359">
        <v>0</v>
      </c>
      <c r="G64" s="6395" t="s">
        <v>6370</v>
      </c>
      <c r="H64" s="6396">
        <f>VLOOKUP(C64,'Data Products'!$A:$J,2,0)</f>
      </c>
      <c r="I64" s="6397">
        <f t="shared" si="32"/>
      </c>
      <c r="J64" s="6398">
        <v>45868</v>
      </c>
      <c r="K64" s="6348">
        <f t="shared" si="25"/>
      </c>
      <c r="L64" s="6344">
        <v>0</v>
      </c>
      <c r="M64" s="6344">
        <v>0</v>
      </c>
      <c r="N64" s="6344">
        <v>0</v>
      </c>
      <c r="O64" s="6344">
        <v>0</v>
      </c>
      <c r="P64" s="6340" t="s">
        <v>6366</v>
      </c>
      <c r="Q64" s="6370"/>
      <c r="R64" s="6370"/>
      <c r="S64" s="6400"/>
      <c r="T64" s="6373"/>
      <c r="U64" s="6370"/>
      <c r="V64" s="6370"/>
      <c r="W64" s="6370"/>
      <c r="X64" s="6370"/>
      <c r="Y64" s="6370"/>
      <c r="Z64" s="6370"/>
      <c r="AA64" s="6401">
        <f t="shared" si="15"/>
      </c>
      <c r="AB64" s="6360">
        <f t="shared" si="10"/>
      </c>
      <c r="AC64" s="6351">
        <f t="shared" si="7"/>
      </c>
      <c r="AD64" s="6361">
        <f t="shared" si="3"/>
      </c>
      <c r="AE64" s="6402">
        <f>VLOOKUP(C64,'Data Products'!$A:$J,10,0)</f>
      </c>
      <c r="AF64" s="6403">
        <f t="shared" si="35"/>
      </c>
      <c r="AG64" s="6354">
        <f t="shared" si="29"/>
      </c>
      <c r="AH64" s="6406"/>
      <c r="AI64" s="6409"/>
      <c r="AJ64" s="6358">
        <v>40</v>
      </c>
      <c r="AK64" s="6357"/>
      <c r="AL64" s="6358"/>
      <c r="AM64" s="6358"/>
    </row>
    <row customHeight="true" hidden="true" ht="18" r="65">
      <c r="A65" s="6394">
        <v>30</v>
      </c>
      <c r="B65" s="6340" t="s">
        <v>6289</v>
      </c>
      <c r="C65" s="6340" t="s">
        <v>6371</v>
      </c>
      <c r="D65" s="6340"/>
      <c r="E65" s="6344">
        <v>0</v>
      </c>
      <c r="F65" s="6344">
        <v>0</v>
      </c>
      <c r="G65" s="6395"/>
      <c r="H65" s="6396">
        <f>VLOOKUP(C65,'Data Products'!$A:$J,2,0)</f>
      </c>
      <c r="I65" s="6397">
        <f t="shared" si="32"/>
      </c>
      <c r="J65" s="6398">
        <v>45869</v>
      </c>
      <c r="K65" s="6348">
        <f t="shared" si="25"/>
      </c>
      <c r="L65" s="6344">
        <v>0</v>
      </c>
      <c r="M65" s="6344">
        <v>0</v>
      </c>
      <c r="N65" s="6344">
        <v>0</v>
      </c>
      <c r="O65" s="6344">
        <v>0</v>
      </c>
      <c r="P65" s="6340" t="s">
        <v>6366</v>
      </c>
      <c r="Q65" s="6370"/>
      <c r="R65" s="6370"/>
      <c r="S65" s="6400"/>
      <c r="T65" s="6373"/>
      <c r="U65" s="6370"/>
      <c r="V65" s="6370"/>
      <c r="W65" s="6370"/>
      <c r="X65" s="6370"/>
      <c r="Y65" s="6370"/>
      <c r="Z65" s="6370"/>
      <c r="AA65" s="6401">
        <f t="shared" si="15"/>
      </c>
      <c r="AB65" s="6360">
        <f t="shared" si="10"/>
      </c>
      <c r="AC65" s="6351">
        <f t="shared" si="7"/>
      </c>
      <c r="AD65" s="6361">
        <f t="shared" si="3"/>
      </c>
      <c r="AE65" s="6402">
        <f>VLOOKUP(C65,'Data Products'!$A:$J,10,0)</f>
      </c>
      <c r="AF65" s="6403">
        <f t="shared" si="35"/>
      </c>
      <c r="AG65" s="6354">
        <f t="shared" si="29"/>
      </c>
      <c r="AH65" s="6406"/>
      <c r="AI65" s="6409"/>
      <c r="AJ65" s="6358"/>
      <c r="AK65" s="6357"/>
      <c r="AL65" s="6358"/>
      <c r="AM65" s="6358"/>
    </row>
    <row customHeight="true" hidden="true" ht="18" r="66">
      <c r="A66" s="6394">
        <v>31</v>
      </c>
      <c r="B66" s="6340" t="s">
        <v>6289</v>
      </c>
      <c r="C66" s="6340" t="s">
        <v>6372</v>
      </c>
      <c r="D66" s="6340"/>
      <c r="E66" s="6344">
        <v>0</v>
      </c>
      <c r="F66" s="6344">
        <v>0</v>
      </c>
      <c r="G66" s="6395"/>
      <c r="H66" s="6396">
        <f>VLOOKUP(C66,'Data Products'!$A:$J,2,0)</f>
      </c>
      <c r="I66" s="6397">
        <f t="shared" si="32"/>
      </c>
      <c r="J66" s="6398">
        <v>45870</v>
      </c>
      <c r="K66" s="6348">
        <f t="shared" si="25"/>
      </c>
      <c r="L66" s="6344">
        <v>0</v>
      </c>
      <c r="M66" s="6344">
        <v>0</v>
      </c>
      <c r="N66" s="6344">
        <v>100</v>
      </c>
      <c r="O66" s="6344">
        <v>150</v>
      </c>
      <c r="P66" s="6340" t="s">
        <v>6366</v>
      </c>
      <c r="Q66" s="6370"/>
      <c r="R66" s="6370"/>
      <c r="S66" s="6400"/>
      <c r="T66" s="6373"/>
      <c r="U66" s="6370"/>
      <c r="V66" s="6370"/>
      <c r="W66" s="6370"/>
      <c r="X66" s="6370"/>
      <c r="Y66" s="6370"/>
      <c r="Z66" s="6370"/>
      <c r="AA66" s="6401">
        <f t="shared" si="15"/>
      </c>
      <c r="AB66" s="6363">
        <f t="shared" si="10"/>
      </c>
      <c r="AC66" s="6351">
        <f t="shared" si="7"/>
      </c>
      <c r="AD66" s="6364">
        <f t="shared" si="3"/>
      </c>
      <c r="AE66" s="6402">
        <f>VLOOKUP(C66,'Data Products'!$A:$J,10,0)</f>
      </c>
      <c r="AF66" s="6403">
        <f t="shared" si="35"/>
      </c>
      <c r="AG66" s="6354">
        <f t="shared" si="29"/>
      </c>
      <c r="AH66" s="6406"/>
      <c r="AI66" s="6409"/>
      <c r="AJ66" s="6358"/>
      <c r="AK66" s="6357"/>
      <c r="AL66" s="6358"/>
      <c r="AM66" s="6358"/>
    </row>
    <row customHeight="true" hidden="true" ht="18" r="67">
      <c r="A67" s="6394">
        <v>32</v>
      </c>
      <c r="B67" s="6340" t="s">
        <v>6289</v>
      </c>
      <c r="C67" s="6340" t="s">
        <v>6373</v>
      </c>
      <c r="D67" s="6340"/>
      <c r="E67" s="6344">
        <v>0</v>
      </c>
      <c r="F67" s="6359">
        <v>0</v>
      </c>
      <c r="G67" s="6395"/>
      <c r="H67" s="6396">
        <f>VLOOKUP(C67,'Data Products'!$A:$J,2,0)</f>
      </c>
      <c r="I67" s="6397">
        <f t="shared" si="32"/>
      </c>
      <c r="J67" s="6398">
        <v>45871</v>
      </c>
      <c r="K67" s="6348">
        <f t="shared" si="25"/>
      </c>
      <c r="L67" s="6344">
        <v>0</v>
      </c>
      <c r="M67" s="6344">
        <v>0</v>
      </c>
      <c r="N67" s="6344">
        <v>0</v>
      </c>
      <c r="O67" s="6344">
        <v>0</v>
      </c>
      <c r="P67" s="6340" t="s">
        <v>6374</v>
      </c>
      <c r="Q67" s="6370"/>
      <c r="R67" s="6370"/>
      <c r="S67" s="6400"/>
      <c r="T67" s="6373"/>
      <c r="U67" s="6370"/>
      <c r="V67" s="6370"/>
      <c r="W67" s="6370"/>
      <c r="X67" s="6370"/>
      <c r="Y67" s="6370"/>
      <c r="Z67" s="6370"/>
      <c r="AA67" s="6401">
        <f t="shared" si="15"/>
      </c>
      <c r="AB67" s="6360">
        <f t="shared" si="10"/>
      </c>
      <c r="AC67" s="6351">
        <f t="shared" si="7"/>
      </c>
      <c r="AD67" s="6361">
        <f t="shared" si="3"/>
      </c>
      <c r="AE67" s="6402">
        <f>VLOOKUP(C67,'Data Products'!$A:$J,10,0)</f>
      </c>
      <c r="AF67" s="6403">
        <f t="shared" si="35"/>
      </c>
      <c r="AG67" s="6354">
        <f t="shared" si="29"/>
      </c>
      <c r="AH67" s="6406"/>
      <c r="AI67" s="6409"/>
      <c r="AJ67" s="6358"/>
      <c r="AK67" s="6357"/>
      <c r="AL67" s="6358"/>
      <c r="AM67" s="6358"/>
    </row>
    <row customHeight="true" hidden="true" ht="18" r="68">
      <c r="A68" s="6394">
        <v>33</v>
      </c>
      <c r="B68" s="6340" t="s">
        <v>6289</v>
      </c>
      <c r="C68" s="6340" t="s">
        <v>6375</v>
      </c>
      <c r="D68" s="6340"/>
      <c r="E68" s="6344">
        <v>0</v>
      </c>
      <c r="F68" s="6359">
        <v>0</v>
      </c>
      <c r="G68" s="6395"/>
      <c r="H68" s="6396">
        <f>VLOOKUP(C68,'Data Products'!$A:$J,2,0)</f>
      </c>
      <c r="I68" s="6397">
        <f t="shared" si="32"/>
      </c>
      <c r="J68" s="6398">
        <v>45872</v>
      </c>
      <c r="K68" s="6348">
        <f t="shared" si="25"/>
      </c>
      <c r="L68" s="6344">
        <v>0</v>
      </c>
      <c r="M68" s="6344">
        <v>0</v>
      </c>
      <c r="N68" s="6344">
        <v>0</v>
      </c>
      <c r="O68" s="6344">
        <v>0</v>
      </c>
      <c r="P68" s="6340" t="s">
        <v>6374</v>
      </c>
      <c r="Q68" s="6370"/>
      <c r="R68" s="6370"/>
      <c r="S68" s="6400"/>
      <c r="T68" s="6373"/>
      <c r="U68" s="6370"/>
      <c r="V68" s="6370"/>
      <c r="W68" s="6370"/>
      <c r="X68" s="6370"/>
      <c r="Y68" s="6370"/>
      <c r="Z68" s="6370"/>
      <c r="AA68" s="6401">
        <f t="shared" si="15"/>
      </c>
      <c r="AB68" s="6360">
        <f t="shared" si="10"/>
      </c>
      <c r="AC68" s="6351">
        <f t="shared" si="7"/>
      </c>
      <c r="AD68" s="6361">
        <f t="shared" si="3"/>
      </c>
      <c r="AE68" s="6402">
        <f>VLOOKUP(C68,'Data Products'!$A:$J,10,0)</f>
      </c>
      <c r="AF68" s="6403">
        <f t="shared" si="35"/>
      </c>
      <c r="AG68" s="6354">
        <f t="shared" si="29"/>
      </c>
      <c r="AH68" s="6406"/>
      <c r="AI68" s="6409"/>
      <c r="AJ68" s="6358"/>
      <c r="AK68" s="6357"/>
      <c r="AL68" s="6358"/>
      <c r="AM68" s="6358"/>
    </row>
    <row customHeight="true" hidden="true" ht="18" r="69">
      <c r="A69" s="6394">
        <v>34</v>
      </c>
      <c r="B69" s="6410" t="s">
        <v>6289</v>
      </c>
      <c r="C69" s="6410" t="s">
        <v>6376</v>
      </c>
      <c r="D69" s="6340"/>
      <c r="E69" s="6344">
        <v>0</v>
      </c>
      <c r="F69" s="6359">
        <v>0</v>
      </c>
      <c r="G69" s="6395"/>
      <c r="H69" s="6396">
        <f>VLOOKUP(C69,'Data Products'!$A:$J,2,0)</f>
      </c>
      <c r="I69" s="6397">
        <f t="shared" si="32"/>
      </c>
      <c r="J69" s="6398">
        <v>45873</v>
      </c>
      <c r="K69" s="6348">
        <f t="shared" si="25"/>
      </c>
      <c r="L69" s="6344">
        <v>0</v>
      </c>
      <c r="M69" s="6344">
        <v>0</v>
      </c>
      <c r="N69" s="6417">
        <v>0</v>
      </c>
      <c r="O69" s="6417">
        <v>0</v>
      </c>
      <c r="P69" s="6340" t="s">
        <v>6374</v>
      </c>
      <c r="Q69" s="6370"/>
      <c r="R69" s="6370"/>
      <c r="S69" s="6400"/>
      <c r="T69" s="6370"/>
      <c r="U69" s="6370"/>
      <c r="V69" s="6370"/>
      <c r="W69" s="6370"/>
      <c r="X69" s="6370"/>
      <c r="Y69" s="6370"/>
      <c r="Z69" s="6370"/>
      <c r="AA69" s="6401">
        <f t="shared" si="15"/>
      </c>
      <c r="AB69" s="6360">
        <f t="shared" si="10"/>
      </c>
      <c r="AC69" s="6351">
        <f t="shared" si="7"/>
      </c>
      <c r="AD69" s="6361">
        <f t="shared" si="3"/>
      </c>
      <c r="AE69" s="6402">
        <f>VLOOKUP(C69,'Data Products'!$A:$J,10,0)</f>
      </c>
      <c r="AF69" s="6403">
        <f t="shared" si="35"/>
      </c>
      <c r="AG69" s="6354">
        <f t="shared" si="29"/>
      </c>
      <c r="AH69" s="6406"/>
      <c r="AI69" s="6409"/>
      <c r="AJ69" s="6358"/>
      <c r="AK69" s="6357"/>
      <c r="AL69" s="6358"/>
      <c r="AM69" s="6358"/>
    </row>
    <row customHeight="true" hidden="true" ht="18" r="70">
      <c r="A70" s="6394">
        <v>35</v>
      </c>
      <c r="B70" s="6394" t="s">
        <v>6269</v>
      </c>
      <c r="C70" s="6340" t="s">
        <v>6377</v>
      </c>
      <c r="D70" s="6418" t="s">
        <v>6378</v>
      </c>
      <c r="E70" s="6419">
        <v>0</v>
      </c>
      <c r="F70" s="6419">
        <v>0</v>
      </c>
      <c r="G70" s="6420"/>
      <c r="H70" s="6396">
        <f>VLOOKUP(C70,'Data Products'!$A:$J,2,0)</f>
      </c>
      <c r="I70" s="6397">
        <f t="shared" si="32"/>
      </c>
      <c r="J70" s="6398">
        <v>45874</v>
      </c>
      <c r="K70" s="6348">
        <f t="shared" si="25"/>
      </c>
      <c r="L70" s="6417">
        <v>0</v>
      </c>
      <c r="M70" s="6417">
        <v>219</v>
      </c>
      <c r="N70" s="6344">
        <v>0</v>
      </c>
      <c r="O70" s="6344">
        <v>0</v>
      </c>
      <c r="P70" s="6410" t="s">
        <v>6379</v>
      </c>
      <c r="Q70" s="6370"/>
      <c r="R70" s="6370"/>
      <c r="S70" s="6400"/>
      <c r="T70" s="6370"/>
      <c r="U70" s="6370"/>
      <c r="V70" s="6370"/>
      <c r="W70" s="6370"/>
      <c r="X70" s="6370"/>
      <c r="Y70" s="6370"/>
      <c r="Z70" s="6370"/>
      <c r="AA70" s="6401">
        <f t="shared" si="15"/>
      </c>
      <c r="AB70" s="6363">
        <f t="shared" si="10"/>
      </c>
      <c r="AC70" s="6351">
        <f t="shared" si="7"/>
      </c>
      <c r="AD70" s="6364">
        <f t="shared" si="3"/>
      </c>
      <c r="AE70" s="6402">
        <f>VLOOKUP(C70,'Data Products'!$A:$J,10,0)</f>
      </c>
      <c r="AF70" s="6403">
        <f t="shared" si="35"/>
      </c>
      <c r="AG70" s="6354">
        <f t="shared" si="29"/>
      </c>
      <c r="AH70" s="6406"/>
      <c r="AI70" s="6409"/>
      <c r="AJ70" s="6358">
        <v>50</v>
      </c>
      <c r="AK70" s="6357"/>
      <c r="AL70" s="6358"/>
      <c r="AM70" s="6358"/>
    </row>
    <row customHeight="true" hidden="true" ht="18" r="71">
      <c r="A71" s="6394">
        <v>36</v>
      </c>
      <c r="B71" s="6412" t="s">
        <v>6328</v>
      </c>
      <c r="C71" s="6412" t="s">
        <v>6380</v>
      </c>
      <c r="D71" s="6412"/>
      <c r="E71" s="6421">
        <v>0</v>
      </c>
      <c r="F71" s="6359">
        <v>0</v>
      </c>
      <c r="G71" s="6395"/>
      <c r="H71" s="6396">
        <f>VLOOKUP(C71,'Data Products'!$A:$J,2,0)</f>
      </c>
      <c r="I71" s="6397">
        <f t="shared" si="32"/>
      </c>
      <c r="J71" s="6398">
        <v>45875</v>
      </c>
      <c r="K71" s="6348">
        <f t="shared" si="25"/>
      </c>
      <c r="L71" s="6344">
        <v>0</v>
      </c>
      <c r="M71" s="6344">
        <v>0</v>
      </c>
      <c r="N71" s="6421">
        <v>0</v>
      </c>
      <c r="O71" s="6421">
        <v>0</v>
      </c>
      <c r="P71" s="6340" t="s">
        <v>6379</v>
      </c>
      <c r="Q71" s="6370"/>
      <c r="R71" s="6370"/>
      <c r="S71" s="6400"/>
      <c r="T71" s="6370"/>
      <c r="U71" s="6370"/>
      <c r="V71" s="6370"/>
      <c r="W71" s="6370"/>
      <c r="X71" s="6370"/>
      <c r="Y71" s="6370"/>
      <c r="Z71" s="6370"/>
      <c r="AA71" s="6401">
        <f t="shared" si="15"/>
      </c>
      <c r="AB71" s="6363">
        <f t="shared" si="10"/>
      </c>
      <c r="AC71" s="6351">
        <f t="shared" si="7"/>
      </c>
      <c r="AD71" s="6364">
        <f t="shared" si="3"/>
      </c>
      <c r="AE71" s="6402">
        <f>VLOOKUP(C71,'Data Products'!$A:$J,10,0)</f>
      </c>
      <c r="AF71" s="6403">
        <f t="shared" si="35"/>
      </c>
      <c r="AG71" s="6354">
        <f t="shared" si="29"/>
      </c>
      <c r="AH71" s="6406"/>
      <c r="AI71" s="6422"/>
      <c r="AJ71" s="6423"/>
      <c r="AK71" s="6424"/>
      <c r="AL71" s="6423"/>
      <c r="AM71" s="6423"/>
    </row>
    <row customHeight="true" hidden="true" ht="18" r="72">
      <c r="A72" s="6394">
        <v>37</v>
      </c>
      <c r="B72" s="6412" t="s">
        <v>6328</v>
      </c>
      <c r="C72" s="6340" t="s">
        <v>6381</v>
      </c>
      <c r="D72" s="6340"/>
      <c r="E72" s="6344">
        <v>0</v>
      </c>
      <c r="F72" s="6344">
        <v>0</v>
      </c>
      <c r="G72" s="6425"/>
      <c r="H72" s="6396">
        <f>VLOOKUP(C72,'Data Products'!$A:$J,2,0)</f>
      </c>
      <c r="I72" s="6397">
        <f t="shared" si="32"/>
      </c>
      <c r="J72" s="6398">
        <v>45876</v>
      </c>
      <c r="K72" s="6348">
        <f t="shared" si="25"/>
      </c>
      <c r="L72" s="6344">
        <v>0</v>
      </c>
      <c r="M72" s="6344">
        <v>0</v>
      </c>
      <c r="N72" s="6344">
        <v>0</v>
      </c>
      <c r="O72" s="6344">
        <v>0</v>
      </c>
      <c r="P72" s="6340" t="s">
        <v>6379</v>
      </c>
      <c r="Q72" s="6370"/>
      <c r="R72" s="6370"/>
      <c r="S72" s="6400"/>
      <c r="T72" s="6370"/>
      <c r="U72" s="6370"/>
      <c r="V72" s="6370"/>
      <c r="W72" s="6370"/>
      <c r="X72" s="6370"/>
      <c r="Y72" s="6370"/>
      <c r="Z72" s="6370"/>
      <c r="AA72" s="6401">
        <f t="shared" si="15"/>
      </c>
      <c r="AB72" s="6363">
        <f t="shared" si="10"/>
      </c>
      <c r="AC72" s="6351">
        <f t="shared" si="7"/>
      </c>
      <c r="AD72" s="6364">
        <f t="shared" si="3"/>
      </c>
      <c r="AE72" s="6402">
        <f>VLOOKUP(C72,'Data Products'!$A:$J,10,0)</f>
      </c>
      <c r="AF72" s="6403">
        <f t="shared" si="35"/>
      </c>
      <c r="AG72" s="6354">
        <f t="shared" si="29"/>
      </c>
      <c r="AH72" s="6406"/>
      <c r="AI72" s="6409"/>
      <c r="AJ72" s="6358"/>
      <c r="AK72" s="6357"/>
      <c r="AL72" s="6358"/>
      <c r="AM72" s="6358"/>
    </row>
    <row customHeight="true" hidden="true" ht="18" r="73">
      <c r="A73" s="6394">
        <v>38</v>
      </c>
      <c r="B73" s="6412" t="s">
        <v>6328</v>
      </c>
      <c r="C73" s="6340" t="s">
        <v>6382</v>
      </c>
      <c r="D73" s="6340"/>
      <c r="E73" s="6344">
        <v>0</v>
      </c>
      <c r="F73" s="6344">
        <v>0</v>
      </c>
      <c r="G73" s="6425"/>
      <c r="H73" s="6396">
        <f>VLOOKUP(C73,'Data Products'!$A:$J,2,0)</f>
      </c>
      <c r="I73" s="6397">
        <f t="shared" si="32"/>
      </c>
      <c r="J73" s="6398">
        <v>45877</v>
      </c>
      <c r="K73" s="6348">
        <f t="shared" si="25"/>
      </c>
      <c r="L73" s="6344">
        <v>0</v>
      </c>
      <c r="M73" s="6344">
        <v>0</v>
      </c>
      <c r="N73" s="6344">
        <v>0</v>
      </c>
      <c r="O73" s="6344">
        <v>0</v>
      </c>
      <c r="P73" s="6340" t="s">
        <v>6379</v>
      </c>
      <c r="Q73" s="6370"/>
      <c r="R73" s="6370"/>
      <c r="S73" s="6400"/>
      <c r="T73" s="6370"/>
      <c r="U73" s="6370"/>
      <c r="V73" s="6370"/>
      <c r="W73" s="6370"/>
      <c r="X73" s="6370"/>
      <c r="Y73" s="6370"/>
      <c r="Z73" s="6370"/>
      <c r="AA73" s="6401">
        <f t="shared" si="15"/>
      </c>
      <c r="AB73" s="6363">
        <f t="shared" si="10"/>
      </c>
      <c r="AC73" s="6351">
        <f t="shared" si="7"/>
      </c>
      <c r="AD73" s="6364">
        <f t="shared" si="3"/>
      </c>
      <c r="AE73" s="6402">
        <f>VLOOKUP(C73,'Data Products'!$A:$J,10,0)</f>
      </c>
      <c r="AF73" s="6403">
        <f t="shared" si="35"/>
      </c>
      <c r="AG73" s="6354">
        <f t="shared" si="29"/>
      </c>
      <c r="AH73" s="6406"/>
      <c r="AI73" s="6409"/>
      <c r="AJ73" s="6358"/>
      <c r="AK73" s="6357"/>
      <c r="AL73" s="6358"/>
      <c r="AM73" s="6358"/>
    </row>
    <row customHeight="true" hidden="true" ht="18" r="74">
      <c r="A74" s="6394">
        <v>39</v>
      </c>
      <c r="B74" s="6412" t="s">
        <v>6269</v>
      </c>
      <c r="C74" s="6340" t="s">
        <v>6383</v>
      </c>
      <c r="D74" s="6415" t="s">
        <v>6384</v>
      </c>
      <c r="E74" s="6362">
        <v>0</v>
      </c>
      <c r="F74" s="6362">
        <v>0</v>
      </c>
      <c r="G74" s="6425"/>
      <c r="H74" s="6396">
        <f>VLOOKUP(C74,'Data Products'!$A:$J,2,0)</f>
      </c>
      <c r="I74" s="6397">
        <f t="shared" si="32"/>
      </c>
      <c r="J74" s="6398">
        <v>45878</v>
      </c>
      <c r="K74" s="6348">
        <f t="shared" si="25"/>
      </c>
      <c r="L74" s="6344">
        <v>0</v>
      </c>
      <c r="M74" s="6344">
        <v>51</v>
      </c>
      <c r="N74" s="6344">
        <v>0</v>
      </c>
      <c r="O74" s="6344">
        <v>0</v>
      </c>
      <c r="P74" s="6340" t="s">
        <v>6385</v>
      </c>
      <c r="Q74" s="6370"/>
      <c r="R74" s="6370"/>
      <c r="S74" s="6400"/>
      <c r="T74" s="6370"/>
      <c r="U74" s="6370"/>
      <c r="V74" s="6370"/>
      <c r="W74" s="6370"/>
      <c r="X74" s="6370"/>
      <c r="Y74" s="6370"/>
      <c r="Z74" s="6370"/>
      <c r="AA74" s="6401">
        <f t="shared" si="15"/>
      </c>
      <c r="AB74" s="6363">
        <f t="shared" si="10"/>
      </c>
      <c r="AC74" s="6351">
        <f t="shared" si="7"/>
      </c>
      <c r="AD74" s="6364">
        <f t="shared" si="3"/>
      </c>
      <c r="AE74" s="6402">
        <f>VLOOKUP(C74,'Data Products'!$A:$J,10,0)</f>
      </c>
      <c r="AF74" s="6403">
        <f t="shared" si="35"/>
      </c>
      <c r="AG74" s="6354"/>
      <c r="AH74" s="6406"/>
      <c r="AI74" s="6409"/>
      <c r="AJ74" s="6358"/>
      <c r="AK74" s="6357"/>
      <c r="AL74" s="6358"/>
      <c r="AM74" s="6358"/>
    </row>
    <row customHeight="true" hidden="true" ht="18" r="75">
      <c r="A75" s="6394">
        <v>40</v>
      </c>
      <c r="B75" s="6340" t="s">
        <v>6289</v>
      </c>
      <c r="C75" s="6340" t="s">
        <v>6386</v>
      </c>
      <c r="D75" s="6414"/>
      <c r="E75" s="6426">
        <v>0</v>
      </c>
      <c r="F75" s="6344">
        <v>0</v>
      </c>
      <c r="G75" s="6425"/>
      <c r="H75" s="6396">
        <f>VLOOKUP(C75,'Data Products'!$A:$J,2,0)</f>
      </c>
      <c r="I75" s="6397">
        <f t="shared" si="32"/>
      </c>
      <c r="J75" s="6398">
        <v>45879</v>
      </c>
      <c r="K75" s="6348">
        <f t="shared" si="25"/>
      </c>
      <c r="L75" s="6344">
        <v>0</v>
      </c>
      <c r="M75" s="6344">
        <v>0</v>
      </c>
      <c r="N75" s="6359">
        <v>0</v>
      </c>
      <c r="O75" s="6359">
        <v>0</v>
      </c>
      <c r="P75" s="6340" t="s">
        <v>6387</v>
      </c>
      <c r="Q75" s="6370"/>
      <c r="R75" s="6370"/>
      <c r="S75" s="6400"/>
      <c r="T75" s="6370"/>
      <c r="U75" s="6370"/>
      <c r="V75" s="6370"/>
      <c r="W75" s="6370"/>
      <c r="X75" s="6370"/>
      <c r="Y75" s="6370"/>
      <c r="Z75" s="6370"/>
      <c r="AA75" s="6427">
        <f t="shared" si="15"/>
      </c>
      <c r="AB75" s="6428">
        <f t="shared" si="10"/>
      </c>
      <c r="AC75" s="6351">
        <f t="shared" si="7"/>
      </c>
      <c r="AD75" s="6361">
        <f t="shared" si="3"/>
      </c>
      <c r="AE75" s="6402">
        <f>VLOOKUP(C75,'Data Products'!$A:$J,10,0)</f>
      </c>
      <c r="AF75" s="6403">
        <f t="shared" si="35"/>
      </c>
      <c r="AG75" s="6354">
        <f t="shared" ref="AG75:AG107" si="30">IF(I75&lt;=90,E75,0)</f>
      </c>
      <c r="AH75" s="6406"/>
      <c r="AI75" s="6409"/>
      <c r="AJ75" s="6358"/>
      <c r="AK75" s="6357"/>
      <c r="AL75" s="6358"/>
      <c r="AM75" s="6358"/>
    </row>
    <row customHeight="true" hidden="true" ht="18" r="76">
      <c r="A76" s="6394">
        <v>41</v>
      </c>
      <c r="B76" s="6340" t="s">
        <v>6289</v>
      </c>
      <c r="C76" s="6340" t="s">
        <v>6388</v>
      </c>
      <c r="D76" s="6340"/>
      <c r="E76" s="6344">
        <v>0</v>
      </c>
      <c r="F76" s="6344">
        <v>0</v>
      </c>
      <c r="G76" s="6425"/>
      <c r="H76" s="6396">
        <f>VLOOKUP(C76,'Data Products'!$A:$J,2,0)</f>
      </c>
      <c r="I76" s="6397">
        <f t="shared" si="32"/>
      </c>
      <c r="J76" s="6398">
        <v>45880</v>
      </c>
      <c r="K76" s="6348">
        <f t="shared" si="25"/>
      </c>
      <c r="L76" s="6344">
        <v>0</v>
      </c>
      <c r="M76" s="6344">
        <v>0</v>
      </c>
      <c r="N76" s="6426">
        <v>0</v>
      </c>
      <c r="O76" s="6426">
        <v>0</v>
      </c>
      <c r="P76" s="6340" t="s">
        <v>6387</v>
      </c>
      <c r="Q76" s="6370"/>
      <c r="R76" s="6370"/>
      <c r="S76" s="6370"/>
      <c r="T76" s="6370"/>
      <c r="U76" s="6370"/>
      <c r="V76" s="6370"/>
      <c r="W76" s="6370"/>
      <c r="X76" s="6370"/>
      <c r="Y76" s="6370"/>
      <c r="Z76" s="6370"/>
      <c r="AA76" s="6401">
        <f t="shared" si="15"/>
      </c>
      <c r="AB76" s="6428">
        <f t="shared" si="10"/>
      </c>
      <c r="AC76" s="6351">
        <f t="shared" si="7"/>
      </c>
      <c r="AD76" s="6361">
        <f t="shared" si="3"/>
      </c>
      <c r="AE76" s="6402">
        <f>VLOOKUP(C76,'Data Products'!$A:$J,10,0)</f>
      </c>
      <c r="AF76" s="6403">
        <f t="shared" si="35"/>
      </c>
      <c r="AG76" s="6354">
        <f t="shared" si="30"/>
      </c>
      <c r="AH76" s="6406"/>
      <c r="AI76" s="6409"/>
      <c r="AJ76" s="6358"/>
      <c r="AK76" s="6357"/>
      <c r="AL76" s="6358"/>
      <c r="AM76" s="6358"/>
    </row>
    <row customHeight="true" hidden="true" ht="18" r="77">
      <c r="A77" s="6394">
        <v>42</v>
      </c>
      <c r="B77" s="6340" t="s">
        <v>6289</v>
      </c>
      <c r="C77" s="6340" t="s">
        <v>6389</v>
      </c>
      <c r="D77" s="6340"/>
      <c r="E77" s="6344">
        <v>0</v>
      </c>
      <c r="F77" s="6344">
        <v>0</v>
      </c>
      <c r="G77" s="6425"/>
      <c r="H77" s="6396">
        <f>VLOOKUP(C77,'Data Products'!$A:$J,2,0)</f>
      </c>
      <c r="I77" s="6397">
        <f t="shared" si="32"/>
      </c>
      <c r="J77" s="6398">
        <v>45881</v>
      </c>
      <c r="K77" s="6348">
        <f t="shared" si="25"/>
      </c>
      <c r="L77" s="6344">
        <v>0</v>
      </c>
      <c r="M77" s="6344">
        <v>0</v>
      </c>
      <c r="N77" s="6426">
        <v>0</v>
      </c>
      <c r="O77" s="6426">
        <v>0</v>
      </c>
      <c r="P77" s="6340" t="s">
        <v>6387</v>
      </c>
      <c r="Q77" s="6370"/>
      <c r="R77" s="6370"/>
      <c r="S77" s="6370"/>
      <c r="T77" s="6370"/>
      <c r="U77" s="6370"/>
      <c r="V77" s="6370"/>
      <c r="W77" s="6370"/>
      <c r="X77" s="6370"/>
      <c r="Y77" s="6370"/>
      <c r="Z77" s="6370"/>
      <c r="AA77" s="6401">
        <f t="shared" si="15"/>
      </c>
      <c r="AB77" s="6428">
        <f t="shared" si="10"/>
      </c>
      <c r="AC77" s="6351">
        <f t="shared" si="7"/>
      </c>
      <c r="AD77" s="6361">
        <f t="shared" si="3"/>
      </c>
      <c r="AE77" s="6402">
        <f>VLOOKUP(C77,'Data Products'!$A:$J,10,0)</f>
      </c>
      <c r="AF77" s="6403">
        <f t="shared" si="35"/>
      </c>
      <c r="AG77" s="6354">
        <f t="shared" si="30"/>
      </c>
      <c r="AH77" s="6406"/>
      <c r="AI77" s="6409"/>
      <c r="AJ77" s="6358"/>
      <c r="AK77" s="6357"/>
      <c r="AL77" s="6358"/>
      <c r="AM77" s="6358"/>
    </row>
    <row customHeight="true" hidden="true" ht="18" r="78">
      <c r="A78" s="6394">
        <v>43</v>
      </c>
      <c r="B78" s="6340" t="s">
        <v>6289</v>
      </c>
      <c r="C78" s="6340" t="s">
        <v>6390</v>
      </c>
      <c r="D78" s="6340"/>
      <c r="E78" s="6344">
        <v>0</v>
      </c>
      <c r="F78" s="6344">
        <v>0</v>
      </c>
      <c r="G78" s="6425"/>
      <c r="H78" s="6396">
        <f>VLOOKUP(C78,'Data Products'!$A:$J,2,0)</f>
      </c>
      <c r="I78" s="6397">
        <f t="shared" si="32"/>
      </c>
      <c r="J78" s="6398">
        <v>45882</v>
      </c>
      <c r="K78" s="6348">
        <f t="shared" si="25"/>
      </c>
      <c r="L78" s="6344">
        <v>0</v>
      </c>
      <c r="M78" s="6344">
        <v>0</v>
      </c>
      <c r="N78" s="6426">
        <v>0</v>
      </c>
      <c r="O78" s="6426">
        <v>0</v>
      </c>
      <c r="P78" s="6340" t="s">
        <v>6387</v>
      </c>
      <c r="Q78" s="6370"/>
      <c r="R78" s="6370"/>
      <c r="S78" s="6370"/>
      <c r="T78" s="6370"/>
      <c r="U78" s="6370"/>
      <c r="V78" s="6370"/>
      <c r="W78" s="6370"/>
      <c r="X78" s="6370"/>
      <c r="Y78" s="6370"/>
      <c r="Z78" s="6370"/>
      <c r="AA78" s="6401">
        <f t="shared" si="15"/>
      </c>
      <c r="AB78" s="6428">
        <f t="shared" si="10"/>
      </c>
      <c r="AC78" s="6351">
        <f t="shared" si="7"/>
      </c>
      <c r="AD78" s="6361">
        <f t="shared" si="3"/>
      </c>
      <c r="AE78" s="6402">
        <f>VLOOKUP(C78,'Data Products'!$A:$J,10,0)</f>
      </c>
      <c r="AF78" s="6403">
        <f t="shared" si="35"/>
      </c>
      <c r="AG78" s="6354">
        <f t="shared" si="30"/>
      </c>
      <c r="AH78" s="6406"/>
      <c r="AI78" s="6409"/>
      <c r="AJ78" s="6358"/>
      <c r="AK78" s="6357"/>
      <c r="AL78" s="6358"/>
      <c r="AM78" s="6358"/>
    </row>
    <row customHeight="true" hidden="true" ht="18" r="79">
      <c r="A79" s="6394">
        <v>44</v>
      </c>
      <c r="B79" s="6340" t="s">
        <v>6269</v>
      </c>
      <c r="C79" s="6371" t="s">
        <v>6391</v>
      </c>
      <c r="D79" s="6415" t="s">
        <v>6391</v>
      </c>
      <c r="E79" s="6362">
        <v>0</v>
      </c>
      <c r="F79" s="6362">
        <v>0</v>
      </c>
      <c r="G79" s="6425"/>
      <c r="H79" s="6396">
        <f>VLOOKUP(C79,'Data Products'!$A:$J,2,0)</f>
      </c>
      <c r="I79" s="6397">
        <f t="shared" si="32"/>
      </c>
      <c r="J79" s="6398">
        <v>45883</v>
      </c>
      <c r="K79" s="6348">
        <f t="shared" si="25"/>
      </c>
      <c r="L79" s="6344">
        <v>0</v>
      </c>
      <c r="M79" s="6344">
        <v>66</v>
      </c>
      <c r="N79" s="6426">
        <v>0</v>
      </c>
      <c r="O79" s="6426">
        <v>0</v>
      </c>
      <c r="P79" s="6340" t="s">
        <v>6387</v>
      </c>
      <c r="Q79" s="6370"/>
      <c r="R79" s="6370"/>
      <c r="S79" s="6370"/>
      <c r="T79" s="6370"/>
      <c r="U79" s="6370"/>
      <c r="V79" s="6370"/>
      <c r="W79" s="6370"/>
      <c r="X79" s="6370"/>
      <c r="Y79" s="6370"/>
      <c r="Z79" s="6370"/>
      <c r="AA79" s="6401">
        <f t="shared" si="15"/>
      </c>
      <c r="AB79" s="6429">
        <f t="shared" si="10"/>
      </c>
      <c r="AC79" s="6351">
        <f t="shared" si="7"/>
      </c>
      <c r="AD79" s="6364">
        <f t="shared" si="3"/>
      </c>
      <c r="AE79" s="6402">
        <f>VLOOKUP(C79,'Data Products'!$A:$J,10,0)</f>
      </c>
      <c r="AF79" s="6403">
        <f t="shared" si="35"/>
      </c>
      <c r="AG79" s="6354">
        <f t="shared" si="30"/>
      </c>
      <c r="AH79" s="6406"/>
      <c r="AI79" s="6409"/>
      <c r="AJ79" s="6358"/>
      <c r="AK79" s="6357"/>
      <c r="AL79" s="6358"/>
      <c r="AM79" s="6358"/>
    </row>
    <row customHeight="true" hidden="true" ht="18" r="80">
      <c r="A80" s="6394">
        <v>45</v>
      </c>
      <c r="B80" s="6340" t="s">
        <v>6289</v>
      </c>
      <c r="C80" s="6340" t="s">
        <v>6392</v>
      </c>
      <c r="D80" s="6340"/>
      <c r="E80" s="6344">
        <v>0</v>
      </c>
      <c r="F80" s="6359">
        <v>0</v>
      </c>
      <c r="G80" s="6425"/>
      <c r="H80" s="6396">
        <f>VLOOKUP(C80,'Data Products'!$A:$J,2,0)</f>
      </c>
      <c r="I80" s="6397">
        <f t="shared" si="32"/>
      </c>
      <c r="J80" s="6398">
        <v>45884</v>
      </c>
      <c r="K80" s="6348">
        <f t="shared" si="25"/>
      </c>
      <c r="L80" s="6344">
        <v>0</v>
      </c>
      <c r="M80" s="6344">
        <v>0</v>
      </c>
      <c r="N80" s="6426">
        <v>0</v>
      </c>
      <c r="O80" s="6426">
        <v>0</v>
      </c>
      <c r="P80" s="6340" t="s">
        <v>6387</v>
      </c>
      <c r="Q80" s="6370"/>
      <c r="R80" s="6370"/>
      <c r="S80" s="6370"/>
      <c r="T80" s="6370"/>
      <c r="U80" s="6370"/>
      <c r="V80" s="6370"/>
      <c r="W80" s="6370"/>
      <c r="X80" s="6370"/>
      <c r="Y80" s="6370"/>
      <c r="Z80" s="6370"/>
      <c r="AA80" s="6401">
        <f t="shared" si="15"/>
      </c>
      <c r="AB80" s="6428">
        <f t="shared" si="10"/>
      </c>
      <c r="AC80" s="6351">
        <f t="shared" si="7"/>
      </c>
      <c r="AD80" s="6364">
        <f t="shared" si="3"/>
      </c>
      <c r="AE80" s="6402">
        <f>VLOOKUP(C80,'Data Products'!$A:$J,10,0)</f>
      </c>
      <c r="AF80" s="6403">
        <f t="shared" si="35"/>
      </c>
      <c r="AG80" s="6354">
        <f t="shared" si="30"/>
      </c>
      <c r="AH80" s="6406"/>
      <c r="AI80" s="6409"/>
      <c r="AJ80" s="6358"/>
      <c r="AK80" s="6357"/>
      <c r="AL80" s="6358"/>
      <c r="AM80" s="6358"/>
    </row>
    <row customHeight="true" hidden="true" ht="18" r="81">
      <c r="A81" s="6394">
        <v>46</v>
      </c>
      <c r="B81" s="6340" t="s">
        <v>6289</v>
      </c>
      <c r="C81" s="6340" t="s">
        <v>6393</v>
      </c>
      <c r="D81" s="6340"/>
      <c r="E81" s="6344">
        <v>0</v>
      </c>
      <c r="F81" s="6359">
        <v>0</v>
      </c>
      <c r="G81" s="6425"/>
      <c r="H81" s="6396">
        <f>VLOOKUP(C81,'Data Products'!$A:$J,2,0)</f>
      </c>
      <c r="I81" s="6397">
        <f t="shared" si="32"/>
      </c>
      <c r="J81" s="6398">
        <v>45885</v>
      </c>
      <c r="K81" s="6348">
        <f t="shared" si="25"/>
      </c>
      <c r="L81" s="6344">
        <v>0</v>
      </c>
      <c r="M81" s="6344">
        <v>0</v>
      </c>
      <c r="N81" s="6426">
        <v>0</v>
      </c>
      <c r="O81" s="6426">
        <v>0</v>
      </c>
      <c r="P81" s="6340" t="s">
        <v>6387</v>
      </c>
      <c r="Q81" s="6370"/>
      <c r="R81" s="6370"/>
      <c r="S81" s="6370"/>
      <c r="T81" s="6370"/>
      <c r="U81" s="6370"/>
      <c r="V81" s="6370"/>
      <c r="W81" s="6370"/>
      <c r="X81" s="6370"/>
      <c r="Y81" s="6370"/>
      <c r="Z81" s="6370"/>
      <c r="AA81" s="6401">
        <f t="shared" si="15"/>
      </c>
      <c r="AB81" s="6428">
        <f t="shared" si="10"/>
      </c>
      <c r="AC81" s="6351">
        <f t="shared" si="7"/>
      </c>
      <c r="AD81" s="6364">
        <f t="shared" si="3"/>
      </c>
      <c r="AE81" s="6402">
        <f>VLOOKUP(C81,'Data Products'!$A:$J,10,0)</f>
      </c>
      <c r="AF81" s="6403">
        <f t="shared" si="35"/>
      </c>
      <c r="AG81" s="6354">
        <f t="shared" si="30"/>
      </c>
      <c r="AH81" s="6406"/>
      <c r="AI81" s="6409"/>
      <c r="AJ81" s="6358"/>
      <c r="AK81" s="6357"/>
      <c r="AL81" s="6358"/>
      <c r="AM81" s="6358"/>
    </row>
    <row customHeight="true" hidden="true" ht="18" r="82">
      <c r="A82" s="6394">
        <v>47</v>
      </c>
      <c r="B82" s="6340" t="s">
        <v>6289</v>
      </c>
      <c r="C82" s="6410" t="s">
        <v>6394</v>
      </c>
      <c r="D82" s="6340"/>
      <c r="E82" s="6344">
        <v>0</v>
      </c>
      <c r="F82" s="6359">
        <v>0</v>
      </c>
      <c r="G82" s="6430"/>
      <c r="H82" s="6396">
        <f>VLOOKUP(C82,'Data Products'!$A:$J,2,0)</f>
      </c>
      <c r="I82" s="6397">
        <f t="shared" si="32"/>
      </c>
      <c r="J82" s="6398">
        <v>45886</v>
      </c>
      <c r="K82" s="6348">
        <f t="shared" si="25"/>
      </c>
      <c r="L82" s="6417">
        <v>0</v>
      </c>
      <c r="M82" s="6417">
        <v>0</v>
      </c>
      <c r="N82" s="6431">
        <v>0</v>
      </c>
      <c r="O82" s="6431">
        <v>0</v>
      </c>
      <c r="P82" s="6340" t="s">
        <v>6387</v>
      </c>
      <c r="Q82" s="6370"/>
      <c r="R82" s="6370"/>
      <c r="S82" s="6370"/>
      <c r="T82" s="6370"/>
      <c r="U82" s="6370"/>
      <c r="V82" s="6370"/>
      <c r="W82" s="6370"/>
      <c r="X82" s="6370"/>
      <c r="Y82" s="6370"/>
      <c r="Z82" s="6370"/>
      <c r="AA82" s="6432">
        <f t="shared" si="15"/>
      </c>
      <c r="AB82" s="6428">
        <f t="shared" si="10"/>
      </c>
      <c r="AC82" s="6351">
        <f t="shared" si="7"/>
      </c>
      <c r="AD82" s="6364">
        <f t="shared" si="3"/>
      </c>
      <c r="AE82" s="6402">
        <f>VLOOKUP(C82,'Data Products'!$A:$J,10,0)</f>
      </c>
      <c r="AF82" s="6403">
        <f t="shared" si="35"/>
      </c>
      <c r="AG82" s="6354">
        <f t="shared" si="30"/>
      </c>
      <c r="AH82" s="6406"/>
      <c r="AI82" s="6409"/>
      <c r="AJ82" s="6358"/>
      <c r="AK82" s="6357"/>
      <c r="AL82" s="6358"/>
      <c r="AM82" s="6358"/>
    </row>
    <row customHeight="true" hidden="true" ht="18" r="83">
      <c r="A83" s="6394">
        <v>48</v>
      </c>
      <c r="B83" s="6340" t="s">
        <v>6289</v>
      </c>
      <c r="C83" s="6340" t="s">
        <v>6395</v>
      </c>
      <c r="D83" s="6340"/>
      <c r="E83" s="6344">
        <v>0</v>
      </c>
      <c r="F83" s="6359">
        <v>0</v>
      </c>
      <c r="G83" s="6425"/>
      <c r="H83" s="6396">
        <f>VLOOKUP(C83,'Data Products'!$A:$J,2,0)</f>
      </c>
      <c r="I83" s="6397">
        <f t="shared" si="32"/>
      </c>
      <c r="J83" s="6398">
        <v>45887</v>
      </c>
      <c r="K83" s="6348">
        <f t="shared" si="25"/>
      </c>
      <c r="L83" s="6344">
        <v>0</v>
      </c>
      <c r="M83" s="6344">
        <v>0</v>
      </c>
      <c r="N83" s="6426">
        <v>0</v>
      </c>
      <c r="O83" s="6426">
        <v>0</v>
      </c>
      <c r="P83" s="6340" t="s">
        <v>6387</v>
      </c>
      <c r="Q83" s="6344"/>
      <c r="R83" s="6344"/>
      <c r="S83" s="6344"/>
      <c r="T83" s="6344"/>
      <c r="U83" s="6344"/>
      <c r="V83" s="6344"/>
      <c r="W83" s="6344"/>
      <c r="X83" s="6344"/>
      <c r="Y83" s="6344"/>
      <c r="Z83" s="6344"/>
      <c r="AA83" s="6401">
        <f t="shared" si="15"/>
      </c>
      <c r="AB83" s="6428">
        <f t="shared" si="10"/>
      </c>
      <c r="AC83" s="6351">
        <f t="shared" si="7"/>
      </c>
      <c r="AD83" s="6364">
        <f t="shared" si="3"/>
      </c>
      <c r="AE83" s="6402">
        <f>VLOOKUP(C83,'Data Products'!$A:$J,10,0)</f>
      </c>
      <c r="AF83" s="6403">
        <f t="shared" si="35"/>
      </c>
      <c r="AG83" s="6354">
        <f t="shared" si="30"/>
      </c>
      <c r="AH83" s="6406"/>
      <c r="AI83" s="6409"/>
      <c r="AJ83" s="6358"/>
      <c r="AK83" s="6357"/>
      <c r="AL83" s="6358"/>
      <c r="AM83" s="6358"/>
    </row>
    <row customHeight="true" hidden="true" ht="18" r="84">
      <c r="A84" s="6394">
        <v>49</v>
      </c>
      <c r="B84" s="6340" t="s">
        <v>6289</v>
      </c>
      <c r="C84" s="6340" t="s">
        <v>6396</v>
      </c>
      <c r="D84" s="6340"/>
      <c r="E84" s="6344">
        <v>0</v>
      </c>
      <c r="F84" s="6359">
        <v>0</v>
      </c>
      <c r="G84" s="6425"/>
      <c r="H84" s="6396">
        <f>VLOOKUP(C84,'Data Products'!$A:$J,2,0)</f>
      </c>
      <c r="I84" s="6397">
        <f t="shared" si="32"/>
      </c>
      <c r="J84" s="6398">
        <v>45888</v>
      </c>
      <c r="K84" s="6348">
        <f t="shared" si="25"/>
      </c>
      <c r="L84" s="6344">
        <v>0</v>
      </c>
      <c r="M84" s="6344">
        <v>0</v>
      </c>
      <c r="N84" s="6426">
        <v>0</v>
      </c>
      <c r="O84" s="6426">
        <v>0</v>
      </c>
      <c r="P84" s="6340" t="s">
        <v>6387</v>
      </c>
      <c r="Q84" s="6344"/>
      <c r="R84" s="6344"/>
      <c r="S84" s="6344"/>
      <c r="T84" s="6344"/>
      <c r="U84" s="6344"/>
      <c r="V84" s="6344"/>
      <c r="W84" s="6344"/>
      <c r="X84" s="6344"/>
      <c r="Y84" s="6344"/>
      <c r="Z84" s="6344"/>
      <c r="AA84" s="6401">
        <f t="shared" si="15"/>
      </c>
      <c r="AB84" s="6428">
        <f t="shared" si="10"/>
      </c>
      <c r="AC84" s="6351">
        <f t="shared" si="7"/>
      </c>
      <c r="AD84" s="6364">
        <f t="shared" si="3"/>
      </c>
      <c r="AE84" s="6402">
        <f>VLOOKUP(C84,'Data Products'!$A:$J,10,0)</f>
      </c>
      <c r="AF84" s="6403">
        <f t="shared" si="35"/>
      </c>
      <c r="AG84" s="6354">
        <f t="shared" si="30"/>
      </c>
      <c r="AH84" s="6406"/>
      <c r="AI84" s="6409"/>
      <c r="AJ84" s="6358"/>
      <c r="AK84" s="6357"/>
      <c r="AL84" s="6358"/>
      <c r="AM84" s="6358"/>
    </row>
    <row customHeight="true" hidden="true" ht="18" r="85">
      <c r="A85" s="6394">
        <v>50</v>
      </c>
      <c r="B85" s="6340" t="s">
        <v>6289</v>
      </c>
      <c r="C85" s="6340" t="s">
        <v>6397</v>
      </c>
      <c r="D85" s="6415" t="s">
        <v>6398</v>
      </c>
      <c r="E85" s="6344">
        <v>0</v>
      </c>
      <c r="F85" s="6359">
        <v>0</v>
      </c>
      <c r="G85" s="6425"/>
      <c r="H85" s="6396">
        <f>VLOOKUP(C85,'Data Products'!$A:$J,2,0)</f>
      </c>
      <c r="I85" s="6397">
        <f t="shared" si="32"/>
      </c>
      <c r="J85" s="6398">
        <v>45889</v>
      </c>
      <c r="K85" s="6348">
        <f t="shared" si="25"/>
      </c>
      <c r="L85" s="6344">
        <v>0</v>
      </c>
      <c r="M85" s="6344">
        <v>0</v>
      </c>
      <c r="N85" s="6426">
        <v>0</v>
      </c>
      <c r="O85" s="6426">
        <v>0</v>
      </c>
      <c r="P85" s="6340" t="s">
        <v>6387</v>
      </c>
      <c r="Q85" s="6344"/>
      <c r="R85" s="6344"/>
      <c r="S85" s="6344"/>
      <c r="T85" s="6344"/>
      <c r="U85" s="6344"/>
      <c r="V85" s="6344"/>
      <c r="W85" s="6344"/>
      <c r="X85" s="6344"/>
      <c r="Y85" s="6344"/>
      <c r="Z85" s="6344"/>
      <c r="AA85" s="6401">
        <f t="shared" si="15"/>
      </c>
      <c r="AB85" s="6433">
        <f t="shared" si="10"/>
      </c>
      <c r="AC85" s="6351">
        <f t="shared" si="7"/>
      </c>
      <c r="AD85" s="6364">
        <f t="shared" si="3"/>
      </c>
      <c r="AE85" s="6402">
        <f>VLOOKUP(C85,'Data Products'!$A:$J,10,0)</f>
      </c>
      <c r="AF85" s="6403">
        <f t="shared" si="35"/>
      </c>
      <c r="AG85" s="6354">
        <f t="shared" si="30"/>
      </c>
      <c r="AH85" s="6406"/>
      <c r="AI85" s="6409"/>
      <c r="AJ85" s="6358"/>
      <c r="AK85" s="6357"/>
      <c r="AL85" s="6358"/>
      <c r="AM85" s="6358"/>
    </row>
    <row customHeight="true" hidden="true" ht="18" r="86">
      <c r="A86" s="6394">
        <v>51</v>
      </c>
      <c r="B86" s="6340" t="s">
        <v>6289</v>
      </c>
      <c r="C86" s="6340" t="s">
        <v>6399</v>
      </c>
      <c r="D86" s="6415" t="s">
        <v>6400</v>
      </c>
      <c r="E86" s="6344">
        <v>0</v>
      </c>
      <c r="F86" s="6359">
        <v>0</v>
      </c>
      <c r="G86" s="6425"/>
      <c r="H86" s="6396">
        <f>VLOOKUP(C86,'Data Products'!$A:$J,2,0)</f>
      </c>
      <c r="I86" s="6397">
        <f t="shared" si="32"/>
      </c>
      <c r="J86" s="6398">
        <v>45890</v>
      </c>
      <c r="K86" s="6348">
        <f t="shared" si="25"/>
      </c>
      <c r="L86" s="6344">
        <v>0</v>
      </c>
      <c r="M86" s="6344">
        <v>1</v>
      </c>
      <c r="N86" s="6426">
        <v>0</v>
      </c>
      <c r="O86" s="6426">
        <v>0</v>
      </c>
      <c r="P86" s="6340" t="s">
        <v>6387</v>
      </c>
      <c r="Q86" s="6344"/>
      <c r="R86" s="6344"/>
      <c r="S86" s="6344"/>
      <c r="T86" s="6344"/>
      <c r="U86" s="6344"/>
      <c r="V86" s="6344"/>
      <c r="W86" s="6344"/>
      <c r="X86" s="6344"/>
      <c r="Y86" s="6344"/>
      <c r="Z86" s="6344"/>
      <c r="AA86" s="6401">
        <f t="shared" si="15"/>
      </c>
      <c r="AB86" s="6363">
        <f t="shared" si="10"/>
      </c>
      <c r="AC86" s="6351">
        <f t="shared" si="7"/>
      </c>
      <c r="AD86" s="6364">
        <f t="shared" si="3"/>
      </c>
      <c r="AE86" s="6402">
        <f>VLOOKUP(C86,'Data Products'!$A:$J,10,0)</f>
      </c>
      <c r="AF86" s="6403">
        <f t="shared" si="35"/>
      </c>
      <c r="AG86" s="6354">
        <f t="shared" si="30"/>
      </c>
      <c r="AH86" s="6406"/>
      <c r="AI86" s="6409"/>
      <c r="AJ86" s="6358"/>
      <c r="AK86" s="6357"/>
      <c r="AL86" s="6358"/>
      <c r="AM86" s="6358"/>
    </row>
    <row customHeight="true" hidden="true" ht="18" r="87">
      <c r="A87" s="6394">
        <v>52</v>
      </c>
      <c r="B87" s="6340" t="s">
        <v>6289</v>
      </c>
      <c r="C87" s="6340" t="s">
        <v>6401</v>
      </c>
      <c r="D87" s="6415" t="s">
        <v>6402</v>
      </c>
      <c r="E87" s="6344">
        <v>0</v>
      </c>
      <c r="F87" s="6359">
        <v>0</v>
      </c>
      <c r="G87" s="6425"/>
      <c r="H87" s="6396">
        <f>VLOOKUP(C87,'Data Products'!$A:$J,2,0)</f>
      </c>
      <c r="I87" s="6397">
        <f t="shared" si="32"/>
      </c>
      <c r="J87" s="6398">
        <v>45891</v>
      </c>
      <c r="K87" s="6348">
        <f t="shared" si="25"/>
      </c>
      <c r="L87" s="6344">
        <v>0</v>
      </c>
      <c r="M87" s="6344">
        <v>0</v>
      </c>
      <c r="N87" s="6426">
        <v>0</v>
      </c>
      <c r="O87" s="6426">
        <v>0</v>
      </c>
      <c r="P87" s="6340" t="s">
        <v>6387</v>
      </c>
      <c r="Q87" s="6344"/>
      <c r="R87" s="6344"/>
      <c r="S87" s="6344"/>
      <c r="T87" s="6344"/>
      <c r="U87" s="6344"/>
      <c r="V87" s="6344"/>
      <c r="W87" s="6344"/>
      <c r="X87" s="6344"/>
      <c r="Y87" s="6344"/>
      <c r="Z87" s="6344"/>
      <c r="AA87" s="6401">
        <f t="shared" si="15"/>
      </c>
      <c r="AB87" s="6360">
        <f t="shared" si="10"/>
      </c>
      <c r="AC87" s="6351">
        <f t="shared" si="7"/>
      </c>
      <c r="AD87" s="6364">
        <f t="shared" si="3"/>
      </c>
      <c r="AE87" s="6402">
        <f>VLOOKUP(C87,'Data Products'!$A:$J,10,0)</f>
      </c>
      <c r="AF87" s="6403">
        <f t="shared" si="35"/>
      </c>
      <c r="AG87" s="6354">
        <f t="shared" si="30"/>
      </c>
      <c r="AH87" s="6406"/>
      <c r="AI87" s="6409"/>
      <c r="AJ87" s="6358"/>
      <c r="AK87" s="6357"/>
      <c r="AL87" s="6358"/>
      <c r="AM87" s="6358"/>
    </row>
    <row customHeight="true" hidden="true" ht="18" r="88">
      <c r="A88" s="6394">
        <v>53</v>
      </c>
      <c r="B88" s="6340" t="s">
        <v>6289</v>
      </c>
      <c r="C88" s="6340" t="s">
        <v>6403</v>
      </c>
      <c r="D88" s="6415" t="s">
        <v>6404</v>
      </c>
      <c r="E88" s="6344">
        <v>0</v>
      </c>
      <c r="F88" s="6359">
        <v>0</v>
      </c>
      <c r="G88" s="6425"/>
      <c r="H88" s="6396">
        <f>VLOOKUP(C88,'Data Products'!$A:$J,2,0)</f>
      </c>
      <c r="I88" s="6397">
        <f t="shared" si="32"/>
      </c>
      <c r="J88" s="6398">
        <v>45892</v>
      </c>
      <c r="K88" s="6348">
        <f t="shared" si="25"/>
      </c>
      <c r="L88" s="6344">
        <v>0</v>
      </c>
      <c r="M88" s="6344">
        <v>0</v>
      </c>
      <c r="N88" s="6426">
        <v>0</v>
      </c>
      <c r="O88" s="6426">
        <v>0</v>
      </c>
      <c r="P88" s="6340" t="s">
        <v>6387</v>
      </c>
      <c r="Q88" s="6344"/>
      <c r="R88" s="6344"/>
      <c r="S88" s="6344"/>
      <c r="T88" s="6344"/>
      <c r="U88" s="6344"/>
      <c r="V88" s="6344"/>
      <c r="W88" s="6344"/>
      <c r="X88" s="6344"/>
      <c r="Y88" s="6344"/>
      <c r="Z88" s="6344"/>
      <c r="AA88" s="6401">
        <f t="shared" si="15"/>
      </c>
      <c r="AB88" s="6413">
        <f t="shared" si="10"/>
      </c>
      <c r="AC88" s="6351">
        <f t="shared" si="7"/>
      </c>
      <c r="AD88" s="6364">
        <f t="shared" si="3"/>
      </c>
      <c r="AE88" s="6402">
        <f>VLOOKUP(C88,'Data Products'!$A:$J,10,0)</f>
      </c>
      <c r="AF88" s="6403">
        <f t="shared" si="35"/>
      </c>
      <c r="AG88" s="6354">
        <f t="shared" si="30"/>
      </c>
      <c r="AH88" s="6406"/>
      <c r="AI88" s="6409"/>
      <c r="AJ88" s="6358"/>
      <c r="AK88" s="6357"/>
      <c r="AL88" s="6358"/>
      <c r="AM88" s="6358"/>
    </row>
    <row customHeight="true" hidden="true" ht="18" r="89">
      <c r="A89" s="6394">
        <v>54</v>
      </c>
      <c r="B89" s="6340" t="s">
        <v>6289</v>
      </c>
      <c r="C89" s="6340" t="s">
        <v>6405</v>
      </c>
      <c r="D89" s="6415" t="s">
        <v>6406</v>
      </c>
      <c r="E89" s="6344">
        <v>0</v>
      </c>
      <c r="F89" s="6359">
        <v>0</v>
      </c>
      <c r="G89" s="6425"/>
      <c r="H89" s="6396">
        <f>VLOOKUP(C89,'Data Products'!$A:$J,2,0)</f>
      </c>
      <c r="I89" s="6397">
        <f t="shared" si="32"/>
      </c>
      <c r="J89" s="6398">
        <v>45893</v>
      </c>
      <c r="K89" s="6348">
        <f t="shared" si="25"/>
      </c>
      <c r="L89" s="6344">
        <v>0</v>
      </c>
      <c r="M89" s="6344">
        <v>0</v>
      </c>
      <c r="N89" s="6426">
        <v>0</v>
      </c>
      <c r="O89" s="6426">
        <v>0</v>
      </c>
      <c r="P89" s="6340" t="s">
        <v>6387</v>
      </c>
      <c r="Q89" s="6344"/>
      <c r="R89" s="6344"/>
      <c r="S89" s="6344"/>
      <c r="T89" s="6344"/>
      <c r="U89" s="6344"/>
      <c r="V89" s="6344"/>
      <c r="W89" s="6344"/>
      <c r="X89" s="6344"/>
      <c r="Y89" s="6344"/>
      <c r="Z89" s="6344"/>
      <c r="AA89" s="6401">
        <f t="shared" si="15"/>
      </c>
      <c r="AB89" s="6413">
        <f t="shared" si="10"/>
      </c>
      <c r="AC89" s="6351">
        <f t="shared" si="7"/>
      </c>
      <c r="AD89" s="6364">
        <f t="shared" si="3"/>
      </c>
      <c r="AE89" s="6402">
        <f>VLOOKUP(C89,'Data Products'!$A:$J,10,0)</f>
      </c>
      <c r="AF89" s="6403">
        <f t="shared" si="35"/>
      </c>
      <c r="AG89" s="6354">
        <f t="shared" si="30"/>
      </c>
      <c r="AH89" s="6406"/>
      <c r="AI89" s="6409"/>
      <c r="AJ89" s="6358"/>
      <c r="AK89" s="6357"/>
      <c r="AL89" s="6358"/>
      <c r="AM89" s="6358"/>
    </row>
    <row customHeight="true" hidden="true" ht="18" r="90">
      <c r="A90" s="6394">
        <v>55</v>
      </c>
      <c r="B90" s="6340" t="s">
        <v>6289</v>
      </c>
      <c r="C90" s="6340" t="s">
        <v>6407</v>
      </c>
      <c r="D90" s="6415" t="s">
        <v>6408</v>
      </c>
      <c r="E90" s="6344">
        <v>0</v>
      </c>
      <c r="F90" s="6359">
        <v>0</v>
      </c>
      <c r="G90" s="6425"/>
      <c r="H90" s="6396">
        <f>VLOOKUP(C90,'Data Products'!$A:$J,2,0)</f>
      </c>
      <c r="I90" s="6397">
        <f t="shared" si="32"/>
      </c>
      <c r="J90" s="6398">
        <v>45894</v>
      </c>
      <c r="K90" s="6348">
        <f t="shared" si="25"/>
      </c>
      <c r="L90" s="6344">
        <v>0</v>
      </c>
      <c r="M90" s="6344">
        <v>0</v>
      </c>
      <c r="N90" s="6426">
        <v>0</v>
      </c>
      <c r="O90" s="6426">
        <v>0</v>
      </c>
      <c r="P90" s="6340" t="s">
        <v>6387</v>
      </c>
      <c r="Q90" s="6344"/>
      <c r="R90" s="6344"/>
      <c r="S90" s="6344"/>
      <c r="T90" s="6344"/>
      <c r="U90" s="6344"/>
      <c r="V90" s="6344"/>
      <c r="W90" s="6344"/>
      <c r="X90" s="6344"/>
      <c r="Y90" s="6344"/>
      <c r="Z90" s="6344"/>
      <c r="AA90" s="6401">
        <f t="shared" si="15"/>
      </c>
      <c r="AB90" s="6360">
        <f t="shared" si="10"/>
      </c>
      <c r="AC90" s="6351">
        <f t="shared" si="7"/>
      </c>
      <c r="AD90" s="6364">
        <f t="shared" si="3"/>
      </c>
      <c r="AE90" s="6402">
        <f>VLOOKUP(C90,'Data Products'!$A:$J,10,0)</f>
      </c>
      <c r="AF90" s="6403">
        <f t="shared" si="35"/>
      </c>
      <c r="AG90" s="6354">
        <f t="shared" si="30"/>
      </c>
      <c r="AH90" s="6406"/>
      <c r="AI90" s="6409"/>
      <c r="AJ90" s="6358"/>
      <c r="AK90" s="6357"/>
      <c r="AL90" s="6358"/>
      <c r="AM90" s="6358"/>
    </row>
    <row customHeight="true" hidden="true" ht="18" r="91">
      <c r="A91" s="6394">
        <v>56</v>
      </c>
      <c r="B91" s="6340" t="s">
        <v>6289</v>
      </c>
      <c r="C91" s="6340" t="s">
        <v>6409</v>
      </c>
      <c r="D91" s="6415" t="s">
        <v>6410</v>
      </c>
      <c r="E91" s="6344">
        <v>0</v>
      </c>
      <c r="F91" s="6359">
        <v>0</v>
      </c>
      <c r="G91" s="6425"/>
      <c r="H91" s="6396">
        <f>VLOOKUP(C91,'Data Products'!$A:$J,2,0)</f>
      </c>
      <c r="I91" s="6397">
        <f t="shared" si="32"/>
      </c>
      <c r="J91" s="6398">
        <v>45895</v>
      </c>
      <c r="K91" s="6348">
        <f t="shared" si="25"/>
      </c>
      <c r="L91" s="6344">
        <v>0</v>
      </c>
      <c r="M91" s="6344">
        <v>0</v>
      </c>
      <c r="N91" s="6426">
        <v>0</v>
      </c>
      <c r="O91" s="6426">
        <v>0</v>
      </c>
      <c r="P91" s="6340" t="s">
        <v>6387</v>
      </c>
      <c r="Q91" s="6344"/>
      <c r="R91" s="6344"/>
      <c r="S91" s="6344"/>
      <c r="T91" s="6344"/>
      <c r="U91" s="6344"/>
      <c r="V91" s="6344"/>
      <c r="W91" s="6344"/>
      <c r="X91" s="6344"/>
      <c r="Y91" s="6344"/>
      <c r="Z91" s="6344"/>
      <c r="AA91" s="6401">
        <f t="shared" si="15"/>
      </c>
      <c r="AB91" s="6363">
        <f t="shared" si="10"/>
      </c>
      <c r="AC91" s="6434">
        <f t="shared" si="7"/>
      </c>
      <c r="AD91" s="6364">
        <f t="shared" si="3"/>
      </c>
      <c r="AE91" s="6402">
        <f>VLOOKUP(C91,'Data Products'!$A:$J,10,0)</f>
      </c>
      <c r="AF91" s="6403">
        <f t="shared" si="35"/>
      </c>
      <c r="AG91" s="6354">
        <f t="shared" si="30"/>
      </c>
      <c r="AH91" s="6406"/>
      <c r="AI91" s="6409"/>
      <c r="AJ91" s="6358"/>
      <c r="AK91" s="6357"/>
      <c r="AL91" s="6358"/>
      <c r="AM91" s="6358"/>
    </row>
    <row customHeight="true" hidden="true" ht="18" r="92">
      <c r="A92" s="6394">
        <v>57</v>
      </c>
      <c r="B92" s="6340" t="s">
        <v>6289</v>
      </c>
      <c r="C92" s="6340" t="s">
        <v>6411</v>
      </c>
      <c r="D92" s="6415" t="s">
        <v>6412</v>
      </c>
      <c r="E92" s="6344">
        <v>0</v>
      </c>
      <c r="F92" s="6359">
        <v>0</v>
      </c>
      <c r="G92" s="6425"/>
      <c r="H92" s="6396">
        <f>VLOOKUP(C92,'Data Products'!$A:$J,2,0)</f>
      </c>
      <c r="I92" s="6397">
        <f t="shared" si="32"/>
      </c>
      <c r="J92" s="6398">
        <v>45896</v>
      </c>
      <c r="K92" s="6348">
        <f t="shared" si="25"/>
      </c>
      <c r="L92" s="6344">
        <v>0</v>
      </c>
      <c r="M92" s="6344">
        <v>1</v>
      </c>
      <c r="N92" s="6426">
        <v>0</v>
      </c>
      <c r="O92" s="6426">
        <v>0</v>
      </c>
      <c r="P92" s="6340" t="s">
        <v>6387</v>
      </c>
      <c r="Q92" s="6344"/>
      <c r="R92" s="6344"/>
      <c r="S92" s="6344"/>
      <c r="T92" s="6344"/>
      <c r="U92" s="6344"/>
      <c r="V92" s="6344"/>
      <c r="W92" s="6344"/>
      <c r="X92" s="6344"/>
      <c r="Y92" s="6344"/>
      <c r="Z92" s="6344"/>
      <c r="AA92" s="6401">
        <f t="shared" si="15"/>
      </c>
      <c r="AB92" s="6350">
        <f t="shared" si="10"/>
      </c>
      <c r="AC92" s="6434">
        <f t="shared" si="7"/>
      </c>
      <c r="AD92" s="6364">
        <f t="shared" si="3"/>
      </c>
      <c r="AE92" s="6402">
        <f>VLOOKUP(C92,'Data Products'!$A:$J,10,0)</f>
      </c>
      <c r="AF92" s="6403">
        <f t="shared" si="35"/>
      </c>
      <c r="AG92" s="6354">
        <f t="shared" si="30"/>
      </c>
      <c r="AH92" s="6406"/>
      <c r="AI92" s="6409"/>
      <c r="AJ92" s="6358"/>
      <c r="AK92" s="6357"/>
      <c r="AL92" s="6358"/>
      <c r="AM92" s="6358"/>
    </row>
    <row customHeight="true" hidden="true" ht="18" r="93">
      <c r="A93" s="6394">
        <v>58</v>
      </c>
      <c r="B93" s="6340" t="s">
        <v>6289</v>
      </c>
      <c r="C93" s="6340" t="s">
        <v>6413</v>
      </c>
      <c r="D93" s="6415" t="s">
        <v>6414</v>
      </c>
      <c r="E93" s="6344">
        <v>0</v>
      </c>
      <c r="F93" s="6359">
        <v>0</v>
      </c>
      <c r="G93" s="6425"/>
      <c r="H93" s="6396">
        <f>VLOOKUP(C93,'Data Products'!$A:$J,2,0)</f>
      </c>
      <c r="I93" s="6397">
        <f t="shared" si="32"/>
      </c>
      <c r="J93" s="6398">
        <v>45897</v>
      </c>
      <c r="K93" s="6348">
        <f t="shared" si="25"/>
      </c>
      <c r="L93" s="6344">
        <v>0</v>
      </c>
      <c r="M93" s="6344">
        <v>3</v>
      </c>
      <c r="N93" s="6426">
        <v>0</v>
      </c>
      <c r="O93" s="6426">
        <v>0</v>
      </c>
      <c r="P93" s="6340" t="s">
        <v>6387</v>
      </c>
      <c r="Q93" s="6344"/>
      <c r="R93" s="6344"/>
      <c r="S93" s="6344"/>
      <c r="T93" s="6344"/>
      <c r="U93" s="6344"/>
      <c r="V93" s="6344"/>
      <c r="W93" s="6344"/>
      <c r="X93" s="6344"/>
      <c r="Y93" s="6344"/>
      <c r="Z93" s="6344"/>
      <c r="AA93" s="6401">
        <f t="shared" si="15"/>
      </c>
      <c r="AB93" s="6350">
        <f t="shared" si="10"/>
      </c>
      <c r="AC93" s="6434">
        <f t="shared" si="7"/>
      </c>
      <c r="AD93" s="6364">
        <f t="shared" si="3"/>
      </c>
      <c r="AE93" s="6402">
        <f>VLOOKUP(C93,'Data Products'!$A:$J,10,0)</f>
      </c>
      <c r="AF93" s="6403">
        <f t="shared" si="35"/>
      </c>
      <c r="AG93" s="6354">
        <f t="shared" si="30"/>
      </c>
      <c r="AH93" s="6406"/>
      <c r="AI93" s="6409"/>
      <c r="AJ93" s="6358"/>
      <c r="AK93" s="6357"/>
      <c r="AL93" s="6358"/>
      <c r="AM93" s="6358"/>
    </row>
    <row customHeight="true" hidden="true" ht="18" r="94">
      <c r="A94" s="6394">
        <v>59</v>
      </c>
      <c r="B94" s="6340" t="s">
        <v>6289</v>
      </c>
      <c r="C94" s="6340" t="s">
        <v>6415</v>
      </c>
      <c r="D94" s="6415" t="s">
        <v>6416</v>
      </c>
      <c r="E94" s="6344">
        <v>0</v>
      </c>
      <c r="F94" s="6359">
        <v>0</v>
      </c>
      <c r="G94" s="6425"/>
      <c r="H94" s="6396">
        <f>VLOOKUP(C94,'Data Products'!$A:$J,2,0)</f>
      </c>
      <c r="I94" s="6397">
        <f t="shared" si="32"/>
      </c>
      <c r="J94" s="6398">
        <v>45898</v>
      </c>
      <c r="K94" s="6348">
        <f t="shared" si="25"/>
      </c>
      <c r="L94" s="6344">
        <v>0</v>
      </c>
      <c r="M94" s="6344">
        <v>1</v>
      </c>
      <c r="N94" s="6426">
        <v>0</v>
      </c>
      <c r="O94" s="6426">
        <v>0</v>
      </c>
      <c r="P94" s="6340" t="s">
        <v>6387</v>
      </c>
      <c r="Q94" s="6344"/>
      <c r="R94" s="6344"/>
      <c r="S94" s="6344"/>
      <c r="T94" s="6344"/>
      <c r="U94" s="6344"/>
      <c r="V94" s="6344"/>
      <c r="W94" s="6344"/>
      <c r="X94" s="6344"/>
      <c r="Y94" s="6344"/>
      <c r="Z94" s="6344"/>
      <c r="AA94" s="6401">
        <f t="shared" si="15"/>
      </c>
      <c r="AB94" s="6350">
        <f t="shared" si="10"/>
      </c>
      <c r="AC94" s="6434">
        <f t="shared" si="7"/>
      </c>
      <c r="AD94" s="6364">
        <f t="shared" si="3"/>
      </c>
      <c r="AE94" s="6402">
        <f>VLOOKUP(C94,'Data Products'!$A:$J,10,0)</f>
      </c>
      <c r="AF94" s="6403">
        <f t="shared" si="35"/>
      </c>
      <c r="AG94" s="6354">
        <f t="shared" si="30"/>
      </c>
      <c r="AH94" s="6406"/>
      <c r="AI94" s="6409"/>
      <c r="AJ94" s="6358"/>
      <c r="AK94" s="6357"/>
      <c r="AL94" s="6358"/>
      <c r="AM94" s="6358"/>
    </row>
    <row customHeight="true" hidden="true" ht="18" r="95">
      <c r="A95" s="6394">
        <v>60</v>
      </c>
      <c r="B95" s="6340" t="s">
        <v>6289</v>
      </c>
      <c r="C95" s="6340" t="s">
        <v>6417</v>
      </c>
      <c r="D95" s="6415" t="s">
        <v>6418</v>
      </c>
      <c r="E95" s="6344">
        <v>0</v>
      </c>
      <c r="F95" s="6359">
        <v>0</v>
      </c>
      <c r="G95" s="6425"/>
      <c r="H95" s="6396">
        <f>VLOOKUP(C95,'Data Products'!$A:$J,2,0)</f>
      </c>
      <c r="I95" s="6397">
        <f t="shared" si="32"/>
      </c>
      <c r="J95" s="6398">
        <v>45899</v>
      </c>
      <c r="K95" s="6348">
        <f t="shared" si="25"/>
      </c>
      <c r="L95" s="6344">
        <v>0</v>
      </c>
      <c r="M95" s="6344">
        <v>0</v>
      </c>
      <c r="N95" s="6426">
        <v>0</v>
      </c>
      <c r="O95" s="6426">
        <v>0</v>
      </c>
      <c r="P95" s="6340" t="s">
        <v>6387</v>
      </c>
      <c r="Q95" s="6344"/>
      <c r="R95" s="6344"/>
      <c r="S95" s="6344"/>
      <c r="T95" s="6344"/>
      <c r="U95" s="6344"/>
      <c r="V95" s="6344"/>
      <c r="W95" s="6344"/>
      <c r="X95" s="6344"/>
      <c r="Y95" s="6344"/>
      <c r="Z95" s="6344"/>
      <c r="AA95" s="6401">
        <f t="shared" si="15"/>
      </c>
      <c r="AB95" s="6350">
        <f t="shared" si="10"/>
      </c>
      <c r="AC95" s="6434">
        <f t="shared" si="7"/>
      </c>
      <c r="AD95" s="6364">
        <f t="shared" si="3"/>
      </c>
      <c r="AE95" s="6402">
        <f>VLOOKUP(C95,'Data Products'!$A:$J,10,0)</f>
      </c>
      <c r="AF95" s="6403">
        <f t="shared" si="35"/>
      </c>
      <c r="AG95" s="6354">
        <f t="shared" si="30"/>
      </c>
      <c r="AH95" s="6406"/>
      <c r="AI95" s="6409"/>
      <c r="AJ95" s="6358"/>
      <c r="AK95" s="6357"/>
      <c r="AL95" s="6358"/>
      <c r="AM95" s="6358"/>
    </row>
    <row customHeight="true" hidden="true" ht="18" r="96">
      <c r="A96" s="6394">
        <v>61</v>
      </c>
      <c r="B96" s="6340" t="s">
        <v>6289</v>
      </c>
      <c r="C96" s="6340" t="s">
        <v>6419</v>
      </c>
      <c r="D96" s="6415" t="s">
        <v>6420</v>
      </c>
      <c r="E96" s="6344">
        <v>0</v>
      </c>
      <c r="F96" s="6359">
        <v>0</v>
      </c>
      <c r="G96" s="6425"/>
      <c r="H96" s="6396">
        <f>VLOOKUP(C96,'Data Products'!$A:$J,2,0)</f>
      </c>
      <c r="I96" s="6397">
        <f t="shared" si="32"/>
      </c>
      <c r="J96" s="6398">
        <v>45900</v>
      </c>
      <c r="K96" s="6348">
        <f t="shared" si="25"/>
      </c>
      <c r="L96" s="6344">
        <v>0</v>
      </c>
      <c r="M96" s="6344">
        <v>0</v>
      </c>
      <c r="N96" s="6426">
        <v>0</v>
      </c>
      <c r="O96" s="6426">
        <v>0</v>
      </c>
      <c r="P96" s="6340" t="s">
        <v>6387</v>
      </c>
      <c r="Q96" s="6344"/>
      <c r="R96" s="6344"/>
      <c r="S96" s="6344"/>
      <c r="T96" s="6344"/>
      <c r="U96" s="6344"/>
      <c r="V96" s="6344"/>
      <c r="W96" s="6344"/>
      <c r="X96" s="6344"/>
      <c r="Y96" s="6344"/>
      <c r="Z96" s="6344"/>
      <c r="AA96" s="6401">
        <f t="shared" si="15"/>
      </c>
      <c r="AB96" s="6350">
        <f t="shared" si="10"/>
      </c>
      <c r="AC96" s="6434">
        <f t="shared" si="7"/>
      </c>
      <c r="AD96" s="6364">
        <f t="shared" si="3"/>
      </c>
      <c r="AE96" s="6402">
        <f>VLOOKUP(C96,'Data Products'!$A:$J,10,0)</f>
      </c>
      <c r="AF96" s="6403">
        <f t="shared" si="35"/>
      </c>
      <c r="AG96" s="6354">
        <f t="shared" si="30"/>
      </c>
      <c r="AH96" s="6406"/>
      <c r="AI96" s="6409"/>
      <c r="AJ96" s="6358"/>
      <c r="AK96" s="6357"/>
      <c r="AL96" s="6358"/>
      <c r="AM96" s="6358"/>
    </row>
    <row customHeight="true" hidden="true" ht="18" r="97">
      <c r="A97" s="6394">
        <v>62</v>
      </c>
      <c r="B97" s="6340" t="s">
        <v>6289</v>
      </c>
      <c r="C97" s="6340" t="s">
        <v>6421</v>
      </c>
      <c r="D97" s="6415" t="s">
        <v>6422</v>
      </c>
      <c r="E97" s="6344">
        <v>0</v>
      </c>
      <c r="F97" s="6359">
        <v>0</v>
      </c>
      <c r="G97" s="6425"/>
      <c r="H97" s="6396">
        <f>VLOOKUP(C97,'Data Products'!$A:$J,2,0)</f>
      </c>
      <c r="I97" s="6397">
        <f t="shared" si="32"/>
      </c>
      <c r="J97" s="6398">
        <v>45901</v>
      </c>
      <c r="K97" s="6348">
        <f t="shared" si="25"/>
      </c>
      <c r="L97" s="6344">
        <v>0</v>
      </c>
      <c r="M97" s="6344">
        <v>3</v>
      </c>
      <c r="N97" s="6426">
        <v>0</v>
      </c>
      <c r="O97" s="6426">
        <v>0</v>
      </c>
      <c r="P97" s="6340" t="s">
        <v>6387</v>
      </c>
      <c r="Q97" s="6344"/>
      <c r="R97" s="6344"/>
      <c r="S97" s="6344"/>
      <c r="T97" s="6344"/>
      <c r="U97" s="6344"/>
      <c r="V97" s="6344"/>
      <c r="W97" s="6344"/>
      <c r="X97" s="6344"/>
      <c r="Y97" s="6344"/>
      <c r="Z97" s="6344"/>
      <c r="AA97" s="6401">
        <f t="shared" si="15"/>
      </c>
      <c r="AB97" s="6363">
        <f t="shared" si="10"/>
      </c>
      <c r="AC97" s="6434">
        <f t="shared" si="7"/>
      </c>
      <c r="AD97" s="6364">
        <f t="shared" si="3"/>
      </c>
      <c r="AE97" s="6402">
        <f>VLOOKUP(C97,'Data Products'!$A:$J,10,0)</f>
      </c>
      <c r="AF97" s="6403">
        <f t="shared" si="35"/>
      </c>
      <c r="AG97" s="6354">
        <f t="shared" si="30"/>
      </c>
      <c r="AH97" s="6406"/>
      <c r="AI97" s="6409"/>
      <c r="AJ97" s="6358"/>
      <c r="AK97" s="6357"/>
      <c r="AL97" s="6358"/>
      <c r="AM97" s="6358"/>
    </row>
    <row customHeight="true" hidden="true" ht="18" r="98">
      <c r="A98" s="6394">
        <v>63</v>
      </c>
      <c r="B98" s="6340" t="s">
        <v>6289</v>
      </c>
      <c r="C98" s="6340" t="s">
        <v>6423</v>
      </c>
      <c r="D98" s="6415" t="s">
        <v>6414</v>
      </c>
      <c r="E98" s="6344">
        <v>0</v>
      </c>
      <c r="F98" s="6359">
        <v>0</v>
      </c>
      <c r="G98" s="6425"/>
      <c r="H98" s="6396">
        <f>VLOOKUP(C98,'Data Products'!$A:$J,2,0)</f>
      </c>
      <c r="I98" s="6397">
        <f t="shared" si="32"/>
      </c>
      <c r="J98" s="6398">
        <v>45902</v>
      </c>
      <c r="K98" s="6348">
        <f t="shared" si="25"/>
      </c>
      <c r="L98" s="6344">
        <v>0</v>
      </c>
      <c r="M98" s="6344">
        <v>0</v>
      </c>
      <c r="N98" s="6426">
        <v>0</v>
      </c>
      <c r="O98" s="6426">
        <v>0</v>
      </c>
      <c r="P98" s="6340" t="s">
        <v>6387</v>
      </c>
      <c r="Q98" s="6344"/>
      <c r="R98" s="6344"/>
      <c r="S98" s="6344"/>
      <c r="T98" s="6344"/>
      <c r="U98" s="6344"/>
      <c r="V98" s="6344"/>
      <c r="W98" s="6344"/>
      <c r="X98" s="6344"/>
      <c r="Y98" s="6344"/>
      <c r="Z98" s="6344"/>
      <c r="AA98" s="6401">
        <f t="shared" si="15"/>
      </c>
      <c r="AB98" s="6360">
        <f t="shared" si="10"/>
      </c>
      <c r="AC98" s="6434">
        <f t="shared" si="7"/>
      </c>
      <c r="AD98" s="6364">
        <f t="shared" si="3"/>
      </c>
      <c r="AE98" s="6402">
        <f>VLOOKUP(C98,'Data Products'!$A:$J,10,0)</f>
      </c>
      <c r="AF98" s="6403">
        <f t="shared" si="35"/>
      </c>
      <c r="AG98" s="6354">
        <f t="shared" si="30"/>
      </c>
      <c r="AH98" s="6406"/>
      <c r="AI98" s="6409"/>
      <c r="AJ98" s="6358"/>
      <c r="AK98" s="6357"/>
      <c r="AL98" s="6358"/>
      <c r="AM98" s="6358"/>
    </row>
    <row customHeight="true" hidden="true" ht="18" r="99">
      <c r="A99" s="6394">
        <v>64</v>
      </c>
      <c r="B99" s="6340" t="s">
        <v>6289</v>
      </c>
      <c r="C99" s="6340" t="s">
        <v>6424</v>
      </c>
      <c r="D99" s="6415" t="s">
        <v>6414</v>
      </c>
      <c r="E99" s="6344">
        <v>0</v>
      </c>
      <c r="F99" s="6359">
        <v>0</v>
      </c>
      <c r="G99" s="6425"/>
      <c r="H99" s="6396">
        <f>VLOOKUP(C99,'Data Products'!$A:$J,2,0)</f>
      </c>
      <c r="I99" s="6397">
        <f t="shared" si="32"/>
      </c>
      <c r="J99" s="6398">
        <v>45903</v>
      </c>
      <c r="K99" s="6348">
        <f t="shared" si="25"/>
      </c>
      <c r="L99" s="6344">
        <v>0</v>
      </c>
      <c r="M99" s="6344">
        <v>0</v>
      </c>
      <c r="N99" s="6426">
        <v>0</v>
      </c>
      <c r="O99" s="6426">
        <v>0</v>
      </c>
      <c r="P99" s="6340" t="s">
        <v>6387</v>
      </c>
      <c r="Q99" s="6344"/>
      <c r="R99" s="6344"/>
      <c r="S99" s="6344"/>
      <c r="T99" s="6344"/>
      <c r="U99" s="6344"/>
      <c r="V99" s="6344"/>
      <c r="W99" s="6344"/>
      <c r="X99" s="6344"/>
      <c r="Y99" s="6344"/>
      <c r="Z99" s="6344"/>
      <c r="AA99" s="6401">
        <f t="shared" si="15"/>
      </c>
      <c r="AB99" s="6363">
        <f t="shared" si="10"/>
      </c>
      <c r="AC99" s="6434">
        <f t="shared" si="7"/>
      </c>
      <c r="AD99" s="6364">
        <f t="shared" si="3"/>
      </c>
      <c r="AE99" s="6402">
        <f>VLOOKUP(C99,'Data Products'!$A:$J,10,0)</f>
      </c>
      <c r="AF99" s="6403">
        <f t="shared" si="35"/>
      </c>
      <c r="AG99" s="6354">
        <f t="shared" si="30"/>
      </c>
      <c r="AH99" s="6406"/>
      <c r="AI99" s="6409"/>
      <c r="AJ99" s="6358"/>
      <c r="AK99" s="6357"/>
      <c r="AL99" s="6358"/>
      <c r="AM99" s="6358"/>
    </row>
    <row customHeight="true" hidden="true" ht="18" r="100">
      <c r="A100" s="6394">
        <v>65</v>
      </c>
      <c r="B100" s="6340" t="s">
        <v>6275</v>
      </c>
      <c r="C100" s="6340" t="s">
        <v>6425</v>
      </c>
      <c r="D100" s="6415" t="s">
        <v>6426</v>
      </c>
      <c r="E100" s="6344">
        <v>0</v>
      </c>
      <c r="F100" s="6359">
        <v>0</v>
      </c>
      <c r="G100" s="6425"/>
      <c r="H100" s="6396">
        <f>VLOOKUP(C100,'Data Products'!$A:$J,2,0)</f>
      </c>
      <c r="I100" s="6397">
        <f t="shared" si="32"/>
      </c>
      <c r="J100" s="6398">
        <v>45904</v>
      </c>
      <c r="K100" s="6348">
        <f t="shared" si="25"/>
      </c>
      <c r="L100" s="6344">
        <v>0</v>
      </c>
      <c r="M100" s="6344">
        <v>0</v>
      </c>
      <c r="N100" s="6426">
        <v>0</v>
      </c>
      <c r="O100" s="6426">
        <v>0</v>
      </c>
      <c r="P100" s="6340" t="s">
        <v>6387</v>
      </c>
      <c r="Q100" s="6344"/>
      <c r="R100" s="6344"/>
      <c r="S100" s="6344"/>
      <c r="T100" s="6344"/>
      <c r="U100" s="6344"/>
      <c r="V100" s="6344"/>
      <c r="W100" s="6344"/>
      <c r="X100" s="6344"/>
      <c r="Y100" s="6344"/>
      <c r="Z100" s="6344"/>
      <c r="AA100" s="6401">
        <f t="shared" si="15"/>
      </c>
      <c r="AB100" s="6363">
        <f t="shared" si="10"/>
      </c>
      <c r="AC100" s="6434">
        <f t="shared" si="7"/>
      </c>
      <c r="AD100" s="6364">
        <f t="shared" si="3"/>
      </c>
      <c r="AE100" s="6402">
        <f>VLOOKUP(C100,'Data Products'!$A:$J,10,0)</f>
      </c>
      <c r="AF100" s="6403">
        <f t="shared" si="35"/>
      </c>
      <c r="AG100" s="6354">
        <f t="shared" si="30"/>
      </c>
      <c r="AH100" s="6406"/>
      <c r="AI100" s="6409"/>
      <c r="AJ100" s="6358"/>
      <c r="AK100" s="6357"/>
      <c r="AL100" s="6358"/>
      <c r="AM100" s="6358"/>
    </row>
    <row customHeight="true" hidden="true" ht="18" r="101">
      <c r="A101" s="6394">
        <v>66</v>
      </c>
      <c r="B101" s="6340" t="s">
        <v>6289</v>
      </c>
      <c r="C101" s="6340" t="s">
        <v>6427</v>
      </c>
      <c r="D101" s="6415" t="s">
        <v>6414</v>
      </c>
      <c r="E101" s="6344">
        <v>0</v>
      </c>
      <c r="F101" s="6359">
        <v>0</v>
      </c>
      <c r="G101" s="6425"/>
      <c r="H101" s="6396">
        <f>VLOOKUP(C101,'Data Products'!$A:$J,2,0)</f>
      </c>
      <c r="I101" s="6397">
        <f t="shared" si="32"/>
      </c>
      <c r="J101" s="6398">
        <v>45905</v>
      </c>
      <c r="K101" s="6348">
        <f t="shared" si="25"/>
      </c>
      <c r="L101" s="6344">
        <v>0</v>
      </c>
      <c r="M101" s="6344">
        <v>0</v>
      </c>
      <c r="N101" s="6426">
        <v>0</v>
      </c>
      <c r="O101" s="6426">
        <v>0</v>
      </c>
      <c r="P101" s="6340" t="s">
        <v>6387</v>
      </c>
      <c r="Q101" s="6344"/>
      <c r="R101" s="6344"/>
      <c r="S101" s="6344"/>
      <c r="T101" s="6344"/>
      <c r="U101" s="6344"/>
      <c r="V101" s="6344"/>
      <c r="W101" s="6344"/>
      <c r="X101" s="6344"/>
      <c r="Y101" s="6344"/>
      <c r="Z101" s="6344"/>
      <c r="AA101" s="6401">
        <f t="shared" si="15"/>
      </c>
      <c r="AB101" s="6363">
        <f t="shared" si="10"/>
      </c>
      <c r="AC101" s="6434">
        <f t="shared" si="7"/>
      </c>
      <c r="AD101" s="6364">
        <f t="shared" si="3"/>
      </c>
      <c r="AE101" s="6402">
        <f>VLOOKUP(C101,'Data Products'!$A:$J,10,0)</f>
      </c>
      <c r="AF101" s="6403">
        <f t="shared" si="35"/>
      </c>
      <c r="AG101" s="6354">
        <f t="shared" si="30"/>
      </c>
      <c r="AH101" s="6406"/>
      <c r="AI101" s="6409"/>
      <c r="AJ101" s="6358"/>
      <c r="AK101" s="6357"/>
      <c r="AL101" s="6358"/>
      <c r="AM101" s="6358"/>
    </row>
    <row customHeight="true" hidden="true" ht="18" r="102">
      <c r="A102" s="6394">
        <v>67</v>
      </c>
      <c r="B102" s="6340" t="s">
        <v>6289</v>
      </c>
      <c r="C102" s="6340" t="s">
        <v>6428</v>
      </c>
      <c r="D102" s="6415" t="s">
        <v>6414</v>
      </c>
      <c r="E102" s="6344">
        <v>0</v>
      </c>
      <c r="F102" s="6359">
        <v>0</v>
      </c>
      <c r="G102" s="6425"/>
      <c r="H102" s="6396">
        <f>VLOOKUP(C102,'Data Products'!$A:$J,2,0)</f>
      </c>
      <c r="I102" s="6397">
        <f t="shared" si="32"/>
      </c>
      <c r="J102" s="6398">
        <v>45906</v>
      </c>
      <c r="K102" s="6348">
        <f t="shared" si="25"/>
      </c>
      <c r="L102" s="6344">
        <v>0</v>
      </c>
      <c r="M102" s="6344">
        <v>0</v>
      </c>
      <c r="N102" s="6426">
        <v>0</v>
      </c>
      <c r="O102" s="6426">
        <v>0</v>
      </c>
      <c r="P102" s="6340" t="s">
        <v>6387</v>
      </c>
      <c r="Q102" s="6344"/>
      <c r="R102" s="6344"/>
      <c r="S102" s="6344"/>
      <c r="T102" s="6344"/>
      <c r="U102" s="6344"/>
      <c r="V102" s="6344"/>
      <c r="W102" s="6344"/>
      <c r="X102" s="6344"/>
      <c r="Y102" s="6344"/>
      <c r="Z102" s="6344"/>
      <c r="AA102" s="6401">
        <f t="shared" si="15"/>
      </c>
      <c r="AB102" s="6363">
        <f t="shared" si="10"/>
      </c>
      <c r="AC102" s="6434">
        <f t="shared" si="7"/>
      </c>
      <c r="AD102" s="6364">
        <f t="shared" si="3"/>
      </c>
      <c r="AE102" s="6402">
        <f>VLOOKUP(C102,'Data Products'!$A:$J,10,0)</f>
      </c>
      <c r="AF102" s="6403">
        <f t="shared" si="35"/>
      </c>
      <c r="AG102" s="6354">
        <f t="shared" si="30"/>
      </c>
      <c r="AH102" s="6406"/>
      <c r="AI102" s="6409"/>
      <c r="AJ102" s="6358"/>
      <c r="AK102" s="6357"/>
      <c r="AL102" s="6358"/>
      <c r="AM102" s="6358"/>
    </row>
    <row customHeight="true" hidden="true" ht="18" r="103">
      <c r="A103" s="6394">
        <v>68</v>
      </c>
      <c r="B103" s="6340" t="s">
        <v>6289</v>
      </c>
      <c r="C103" s="6340" t="s">
        <v>6429</v>
      </c>
      <c r="D103" s="6415" t="s">
        <v>6414</v>
      </c>
      <c r="E103" s="6344">
        <v>0</v>
      </c>
      <c r="F103" s="6359">
        <v>0</v>
      </c>
      <c r="G103" s="6425"/>
      <c r="H103" s="6396">
        <f>VLOOKUP(C103,'Data Products'!$A:$J,2,0)</f>
      </c>
      <c r="I103" s="6397">
        <f t="shared" si="32"/>
      </c>
      <c r="J103" s="6398">
        <v>45907</v>
      </c>
      <c r="K103" s="6348">
        <f t="shared" si="25"/>
      </c>
      <c r="L103" s="6344">
        <v>0</v>
      </c>
      <c r="M103" s="6344">
        <v>0</v>
      </c>
      <c r="N103" s="6426">
        <v>0</v>
      </c>
      <c r="O103" s="6426">
        <v>0</v>
      </c>
      <c r="P103" s="6340" t="s">
        <v>6387</v>
      </c>
      <c r="Q103" s="6344"/>
      <c r="R103" s="6344"/>
      <c r="S103" s="6344"/>
      <c r="T103" s="6344"/>
      <c r="U103" s="6344"/>
      <c r="V103" s="6344"/>
      <c r="W103" s="6344"/>
      <c r="X103" s="6344"/>
      <c r="Y103" s="6344"/>
      <c r="Z103" s="6344"/>
      <c r="AA103" s="6401">
        <f t="shared" si="15"/>
      </c>
      <c r="AB103" s="6363">
        <f t="shared" si="10"/>
      </c>
      <c r="AC103" s="6434">
        <f t="shared" si="7"/>
      </c>
      <c r="AD103" s="6364">
        <f t="shared" si="3"/>
      </c>
      <c r="AE103" s="6402">
        <f>VLOOKUP(C103,'Data Products'!$A:$J,10,0)</f>
      </c>
      <c r="AF103" s="6403">
        <f t="shared" si="35"/>
      </c>
      <c r="AG103" s="6354">
        <f t="shared" si="30"/>
      </c>
      <c r="AH103" s="6406"/>
      <c r="AI103" s="6409"/>
      <c r="AJ103" s="6358"/>
      <c r="AK103" s="6357"/>
      <c r="AL103" s="6358"/>
      <c r="AM103" s="6358"/>
    </row>
    <row customHeight="true" hidden="true" ht="18" r="104">
      <c r="A104" s="6394">
        <v>69</v>
      </c>
      <c r="B104" s="6340" t="s">
        <v>6289</v>
      </c>
      <c r="C104" s="6340" t="s">
        <v>6430</v>
      </c>
      <c r="D104" s="6415" t="s">
        <v>6431</v>
      </c>
      <c r="E104" s="6344">
        <v>0</v>
      </c>
      <c r="F104" s="6359">
        <v>0</v>
      </c>
      <c r="G104" s="6425"/>
      <c r="H104" s="6396">
        <f>VLOOKUP(C104,'Data Products'!$A:$J,2,0)</f>
      </c>
      <c r="I104" s="6397">
        <f t="shared" si="32"/>
      </c>
      <c r="J104" s="6398">
        <v>45908</v>
      </c>
      <c r="K104" s="6348">
        <f t="shared" si="25"/>
      </c>
      <c r="L104" s="6344">
        <v>0</v>
      </c>
      <c r="M104" s="6344">
        <v>1</v>
      </c>
      <c r="N104" s="6426">
        <v>0</v>
      </c>
      <c r="O104" s="6426">
        <v>0</v>
      </c>
      <c r="P104" s="6340" t="s">
        <v>6387</v>
      </c>
      <c r="Q104" s="6344"/>
      <c r="R104" s="6344"/>
      <c r="S104" s="6344"/>
      <c r="T104" s="6344"/>
      <c r="U104" s="6344"/>
      <c r="V104" s="6344"/>
      <c r="W104" s="6344"/>
      <c r="X104" s="6344"/>
      <c r="Y104" s="6344"/>
      <c r="Z104" s="6344"/>
      <c r="AA104" s="6401">
        <f t="shared" si="15"/>
      </c>
      <c r="AB104" s="6350">
        <f t="shared" si="10"/>
      </c>
      <c r="AC104" s="6434">
        <f t="shared" si="7"/>
      </c>
      <c r="AD104" s="6364">
        <f t="shared" si="3"/>
      </c>
      <c r="AE104" s="6402">
        <f>VLOOKUP(C104,'Data Products'!$A:$J,10,0)</f>
      </c>
      <c r="AF104" s="6403">
        <f t="shared" si="35"/>
      </c>
      <c r="AG104" s="6354">
        <f t="shared" si="30"/>
      </c>
      <c r="AH104" s="6406"/>
      <c r="AI104" s="6409"/>
      <c r="AJ104" s="6358"/>
      <c r="AK104" s="6357"/>
      <c r="AL104" s="6358"/>
      <c r="AM104" s="6358"/>
    </row>
    <row customHeight="true" hidden="true" ht="18" r="105">
      <c r="A105" s="6394">
        <v>70</v>
      </c>
      <c r="B105" s="6340" t="s">
        <v>6289</v>
      </c>
      <c r="C105" s="6340" t="s">
        <v>6432</v>
      </c>
      <c r="D105" s="6340"/>
      <c r="E105" s="6344">
        <v>0</v>
      </c>
      <c r="F105" s="6359">
        <v>0</v>
      </c>
      <c r="G105" s="6425"/>
      <c r="H105" s="6396">
        <f>VLOOKUP(C105,'Data Products'!$A:$J,2,0)</f>
      </c>
      <c r="I105" s="6397">
        <f t="shared" si="32"/>
      </c>
      <c r="J105" s="6398">
        <v>45909</v>
      </c>
      <c r="K105" s="6348">
        <f t="shared" si="25"/>
      </c>
      <c r="L105" s="6344">
        <v>0</v>
      </c>
      <c r="M105" s="6344">
        <v>0</v>
      </c>
      <c r="N105" s="6426">
        <v>0</v>
      </c>
      <c r="O105" s="6426">
        <v>0</v>
      </c>
      <c r="P105" s="6340" t="s">
        <v>6387</v>
      </c>
      <c r="Q105" s="6344"/>
      <c r="R105" s="6344"/>
      <c r="S105" s="6344"/>
      <c r="T105" s="6344"/>
      <c r="U105" s="6344"/>
      <c r="V105" s="6344"/>
      <c r="W105" s="6344"/>
      <c r="X105" s="6344"/>
      <c r="Y105" s="6344"/>
      <c r="Z105" s="6344"/>
      <c r="AA105" s="6401">
        <f t="shared" si="15"/>
      </c>
      <c r="AB105" s="6360">
        <f t="shared" si="10"/>
      </c>
      <c r="AC105" s="6434">
        <f t="shared" si="7"/>
      </c>
      <c r="AD105" s="6364">
        <f t="shared" si="3"/>
      </c>
      <c r="AE105" s="6402">
        <f>VLOOKUP(C105,'Data Products'!$A:$J,10,0)</f>
      </c>
      <c r="AF105" s="6403">
        <f t="shared" si="35"/>
      </c>
      <c r="AG105" s="6354">
        <f t="shared" si="30"/>
      </c>
      <c r="AH105" s="6406"/>
      <c r="AI105" s="6409"/>
      <c r="AJ105" s="6358"/>
      <c r="AK105" s="6357"/>
      <c r="AL105" s="6358"/>
      <c r="AM105" s="6358"/>
    </row>
    <row customHeight="true" hidden="true" ht="18" r="106">
      <c r="A106" s="6394">
        <v>71</v>
      </c>
      <c r="B106" s="6340" t="s">
        <v>6289</v>
      </c>
      <c r="C106" s="6340" t="s">
        <v>6433</v>
      </c>
      <c r="D106" s="6340"/>
      <c r="E106" s="6344">
        <v>0</v>
      </c>
      <c r="F106" s="6359">
        <v>0</v>
      </c>
      <c r="G106" s="6425"/>
      <c r="H106" s="6396">
        <f>VLOOKUP(C106,'Data Products'!$A:$J,2,0)</f>
      </c>
      <c r="I106" s="6397">
        <f t="shared" si="32"/>
      </c>
      <c r="J106" s="6398">
        <v>45910</v>
      </c>
      <c r="K106" s="6348">
        <f t="shared" si="25"/>
      </c>
      <c r="L106" s="6344">
        <v>0</v>
      </c>
      <c r="M106" s="6344">
        <v>0</v>
      </c>
      <c r="N106" s="6426">
        <v>0</v>
      </c>
      <c r="O106" s="6426">
        <v>0</v>
      </c>
      <c r="P106" s="6340" t="s">
        <v>6387</v>
      </c>
      <c r="Q106" s="6344"/>
      <c r="R106" s="6344"/>
      <c r="S106" s="6344"/>
      <c r="T106" s="6344"/>
      <c r="U106" s="6344"/>
      <c r="V106" s="6344"/>
      <c r="W106" s="6344"/>
      <c r="X106" s="6344"/>
      <c r="Y106" s="6344"/>
      <c r="Z106" s="6344"/>
      <c r="AA106" s="6401">
        <f t="shared" si="15"/>
      </c>
      <c r="AB106" s="6413">
        <f t="shared" si="10"/>
      </c>
      <c r="AC106" s="6434">
        <f t="shared" si="7"/>
      </c>
      <c r="AD106" s="6364">
        <f t="shared" si="3"/>
      </c>
      <c r="AE106" s="6402">
        <f>VLOOKUP(C106,'Data Products'!$A:$J,10,0)</f>
      </c>
      <c r="AF106" s="6403">
        <f t="shared" si="35"/>
      </c>
      <c r="AG106" s="6354">
        <f t="shared" si="30"/>
      </c>
      <c r="AH106" s="6404" t="s">
        <v>6434</v>
      </c>
      <c r="AI106" s="6409"/>
      <c r="AJ106" s="6358"/>
      <c r="AK106" s="6357"/>
      <c r="AL106" s="6358"/>
      <c r="AM106" s="6358"/>
    </row>
    <row customHeight="true" hidden="true" ht="18" r="107">
      <c r="A107" s="6435">
        <v>72</v>
      </c>
      <c r="B107" s="6410" t="s">
        <v>6289</v>
      </c>
      <c r="C107" s="6410" t="s">
        <v>6435</v>
      </c>
      <c r="D107" s="6410"/>
      <c r="E107" s="6417">
        <v>0</v>
      </c>
      <c r="F107" s="6436">
        <v>0</v>
      </c>
      <c r="G107" s="6430"/>
      <c r="H107" s="6396">
        <f>VLOOKUP(C107,'Data Products'!$A:$J,2,0)</f>
      </c>
      <c r="I107" s="6397">
        <f t="shared" si="32"/>
      </c>
      <c r="J107" s="6398">
        <v>45911</v>
      </c>
      <c r="K107" s="6433">
        <f t="shared" si="25"/>
      </c>
      <c r="L107" s="6417">
        <v>0</v>
      </c>
      <c r="M107" s="6417">
        <v>0</v>
      </c>
      <c r="N107" s="6431">
        <v>0</v>
      </c>
      <c r="O107" s="6431">
        <v>0</v>
      </c>
      <c r="P107" s="6340" t="s">
        <v>6387</v>
      </c>
      <c r="Q107" s="6344"/>
      <c r="R107" s="6344"/>
      <c r="S107" s="6344"/>
      <c r="T107" s="6344"/>
      <c r="U107" s="6344"/>
      <c r="V107" s="6344"/>
      <c r="W107" s="6344"/>
      <c r="X107" s="6344"/>
      <c r="Y107" s="6344"/>
      <c r="Z107" s="6344"/>
      <c r="AA107" s="6401">
        <f t="shared" si="15"/>
      </c>
      <c r="AB107" s="6360">
        <f t="shared" si="10"/>
      </c>
      <c r="AC107" s="6434">
        <f t="shared" si="7"/>
      </c>
      <c r="AD107" s="6364">
        <f t="shared" si="3"/>
      </c>
      <c r="AE107" s="6402">
        <f>VLOOKUP(C107,'Data Products'!$A:$J,10,0)</f>
      </c>
      <c r="AF107" s="6403">
        <f t="shared" si="35"/>
      </c>
      <c r="AG107" s="6354">
        <f t="shared" si="30"/>
      </c>
      <c r="AH107" s="6406"/>
      <c r="AI107" s="6409"/>
      <c r="AJ107" s="6358"/>
      <c r="AK107" s="6357"/>
      <c r="AL107" s="6358"/>
      <c r="AM107" s="6358"/>
    </row>
    <row customHeight="true" hidden="true" ht="18" r="108">
      <c r="A108" s="6437">
        <v>45</v>
      </c>
      <c r="B108" s="6438" t="s">
        <v>6269</v>
      </c>
      <c r="C108" s="6439" t="s">
        <v>6436</v>
      </c>
      <c r="D108" s="6439" t="s">
        <v>6437</v>
      </c>
      <c r="E108" s="6440">
        <v>0</v>
      </c>
      <c r="F108" s="6440">
        <v>0</v>
      </c>
      <c r="G108" s="6441"/>
      <c r="H108" s="6396">
        <f>VLOOKUP(C108,'Data Products'!$A:$J,2,0)</f>
      </c>
      <c r="I108" s="6397">
        <f t="shared" si="32"/>
      </c>
      <c r="J108" s="6398">
        <v>45912</v>
      </c>
      <c r="K108" s="6442">
        <f t="shared" si="25"/>
      </c>
      <c r="L108" s="6443">
        <v>0</v>
      </c>
      <c r="M108" s="6443">
        <v>0</v>
      </c>
      <c r="N108" s="6444">
        <v>0</v>
      </c>
      <c r="O108" s="6444">
        <v>0</v>
      </c>
      <c r="P108" s="6340" t="s">
        <v>6350</v>
      </c>
      <c r="Q108" s="6370"/>
      <c r="R108" s="6370"/>
      <c r="S108" s="6370"/>
      <c r="T108" s="6370"/>
      <c r="U108" s="6370"/>
      <c r="V108" s="6370"/>
      <c r="W108" s="6370"/>
      <c r="X108" s="6370"/>
      <c r="Y108" s="6370"/>
      <c r="Z108" s="6370"/>
      <c r="AA108" s="6401">
        <f t="shared" si="15"/>
      </c>
      <c r="AB108" s="6429">
        <f t="shared" si="10"/>
      </c>
      <c r="AC108" s="6351">
        <f t="shared" si="7"/>
      </c>
      <c r="AD108" s="6364">
        <f t="shared" si="3"/>
      </c>
      <c r="AE108" s="6402">
        <f>VLOOKUP(C108,'Data Products'!$A:$J,10,0)</f>
      </c>
      <c r="AF108" s="6403">
        <f t="shared" si="35"/>
      </c>
      <c r="AG108" s="6382"/>
      <c r="AH108" s="6406"/>
      <c r="AI108" s="6445"/>
      <c r="AJ108" s="6445"/>
      <c r="AK108" s="6446"/>
      <c r="AL108" s="6445"/>
      <c r="AM108" s="6445"/>
    </row>
    <row r="109">
      <c r="A109" s="6447">
        <v>46</v>
      </c>
      <c r="B109" s="6448" t="s">
        <v>6269</v>
      </c>
      <c r="C109" s="6449" t="s">
        <v>6339</v>
      </c>
      <c r="D109" s="6449" t="s">
        <v>6339</v>
      </c>
      <c r="E109" s="6450">
        <v>30</v>
      </c>
      <c r="F109" s="6450">
        <v>30</v>
      </c>
      <c r="G109" s="6451"/>
      <c r="H109" s="6452">
        <f>VLOOKUP(C109,'Data Products'!$A:$J,2,0)</f>
      </c>
      <c r="I109" s="6397">
        <f t="shared" si="32"/>
      </c>
      <c r="J109" s="6398">
        <v>45913</v>
      </c>
      <c r="K109" s="6453">
        <f t="shared" si="25"/>
      </c>
      <c r="L109" s="6454">
        <v>0</v>
      </c>
      <c r="M109" s="6454">
        <f>21+101</f>
      </c>
      <c r="N109" s="6455">
        <v>1</v>
      </c>
      <c r="O109" s="6455">
        <v>1</v>
      </c>
      <c r="P109" s="6410" t="s">
        <v>6350</v>
      </c>
      <c r="Q109" s="6370"/>
      <c r="R109" s="6370"/>
      <c r="S109" s="6370"/>
      <c r="T109" s="6370"/>
      <c r="U109" s="6370"/>
      <c r="V109" s="6370"/>
      <c r="W109" s="6370"/>
      <c r="X109" s="6370"/>
      <c r="Y109" s="6370"/>
      <c r="Z109" s="6370"/>
      <c r="AA109" s="6432">
        <f t="shared" si="15"/>
      </c>
      <c r="AB109" s="6429">
        <f t="shared" si="10"/>
      </c>
      <c r="AC109" s="6456">
        <f t="shared" si="7"/>
      </c>
      <c r="AD109" s="6364">
        <f t="shared" si="3"/>
      </c>
      <c r="AE109" s="6402">
        <f>VLOOKUP(C109,'Data Products'!$A:$J,10,0)</f>
      </c>
      <c r="AF109" s="6403">
        <f t="shared" si="35"/>
      </c>
      <c r="AG109" s="6382"/>
      <c r="AH109" s="6457" t="s">
        <v>6438</v>
      </c>
      <c r="AI109" s="6445"/>
      <c r="AJ109" s="6445"/>
      <c r="AK109" s="6446"/>
      <c r="AL109" s="6445"/>
      <c r="AM109" s="6445"/>
    </row>
    <row r="110">
      <c r="A110" s="6458">
        <v>47</v>
      </c>
      <c r="B110" s="6448" t="s">
        <v>6269</v>
      </c>
      <c r="C110" s="6459" t="s">
        <v>6333</v>
      </c>
      <c r="D110" s="6459" t="s">
        <v>6333</v>
      </c>
      <c r="E110" s="6443">
        <v>57</v>
      </c>
      <c r="F110" s="6443">
        <v>57</v>
      </c>
      <c r="G110" s="6441"/>
      <c r="H110" s="6396">
        <f>VLOOKUP(C110,'Data Products'!$A:$J,2,0)</f>
      </c>
      <c r="I110" s="6397">
        <f t="shared" si="32"/>
      </c>
      <c r="J110" s="6398">
        <v>45914</v>
      </c>
      <c r="K110" s="6348">
        <f t="shared" si="25"/>
      </c>
      <c r="L110" s="6362">
        <v>0</v>
      </c>
      <c r="M110" s="6362">
        <f>5+40</f>
      </c>
      <c r="N110" s="6344">
        <v>-6000</v>
      </c>
      <c r="O110" s="6344">
        <v>-12000</v>
      </c>
      <c r="P110" s="6340" t="s">
        <v>6439</v>
      </c>
      <c r="Q110" s="6373"/>
      <c r="R110" s="6373"/>
      <c r="S110" s="6400"/>
      <c r="T110" s="6373"/>
      <c r="U110" s="6373"/>
      <c r="V110" s="6373"/>
      <c r="W110" s="6373"/>
      <c r="X110" s="6373"/>
      <c r="Y110" s="6373"/>
      <c r="Z110" s="6373"/>
      <c r="AA110" s="6401">
        <f t="shared" si="15"/>
      </c>
      <c r="AB110" s="6363">
        <f t="shared" si="10"/>
      </c>
      <c r="AC110" s="6351">
        <f t="shared" si="7"/>
      </c>
      <c r="AD110" s="6364">
        <f t="shared" si="3"/>
      </c>
      <c r="AE110" s="6402">
        <f>VLOOKUP(C110,'Data Products'!$A:$J,10,0)</f>
      </c>
      <c r="AF110" s="6403">
        <f t="shared" si="35"/>
      </c>
      <c r="AG110" s="6382"/>
      <c r="AH110" s="6406"/>
      <c r="AI110" s="6445"/>
      <c r="AJ110" s="6445"/>
      <c r="AK110" s="6446"/>
      <c r="AL110" s="6445"/>
      <c r="AM110" s="6445"/>
    </row>
    <row r="111">
      <c r="A111" s="6458">
        <v>48</v>
      </c>
      <c r="B111" s="6448" t="s">
        <v>6269</v>
      </c>
      <c r="C111" s="6459" t="s">
        <v>6391</v>
      </c>
      <c r="D111" s="6459" t="s">
        <v>6391</v>
      </c>
      <c r="E111" s="6443">
        <v>187</v>
      </c>
      <c r="F111" s="6443">
        <v>187</v>
      </c>
      <c r="G111" s="6441"/>
      <c r="H111" s="6396">
        <f>VLOOKUP(C111,'Data Products'!$A:$J,2,0)</f>
      </c>
      <c r="I111" s="6397">
        <f t="shared" si="32"/>
      </c>
      <c r="J111" s="6398">
        <v>45915</v>
      </c>
      <c r="K111" s="6348">
        <f t="shared" si="25"/>
      </c>
      <c r="L111" s="6344">
        <v>0</v>
      </c>
      <c r="M111" s="6344">
        <f>18+66</f>
      </c>
      <c r="N111" s="6344">
        <v>-12000</v>
      </c>
      <c r="O111" s="6344">
        <v>-24000</v>
      </c>
      <c r="P111" s="6340" t="s">
        <v>6324</v>
      </c>
      <c r="Q111" s="6373"/>
      <c r="R111" s="6373"/>
      <c r="S111" s="6400"/>
      <c r="T111" s="6373"/>
      <c r="U111" s="6373"/>
      <c r="V111" s="6373"/>
      <c r="W111" s="6373"/>
      <c r="X111" s="6373"/>
      <c r="Y111" s="6373"/>
      <c r="Z111" s="6373"/>
      <c r="AA111" s="6401">
        <f t="shared" si="15"/>
      </c>
      <c r="AB111" s="6360">
        <f t="shared" si="10"/>
      </c>
      <c r="AC111" s="6351">
        <f t="shared" si="7"/>
      </c>
      <c r="AD111" s="6364">
        <f t="shared" si="3"/>
      </c>
      <c r="AE111" s="6402">
        <f>VLOOKUP(C111,'Data Products'!$A:$J,10,0)</f>
      </c>
      <c r="AF111" s="6403">
        <f t="shared" si="35"/>
      </c>
      <c r="AG111" s="6382"/>
      <c r="AH111" s="6406"/>
      <c r="AI111" s="6445"/>
      <c r="AJ111" s="6445"/>
      <c r="AK111" s="6446"/>
      <c r="AL111" s="6445"/>
      <c r="AM111" s="6445"/>
    </row>
    <row customHeight="true" ht="18" r="112">
      <c r="A112" s="6458">
        <v>52</v>
      </c>
      <c r="B112" s="6448" t="s">
        <v>6269</v>
      </c>
      <c r="C112" s="6459" t="s">
        <v>6384</v>
      </c>
      <c r="D112" s="6459" t="s">
        <v>6384</v>
      </c>
      <c r="E112" s="6443">
        <v>741</v>
      </c>
      <c r="F112" s="6443">
        <v>741</v>
      </c>
      <c r="G112" s="6441"/>
      <c r="H112" s="6396">
        <f>VLOOKUP(C112,'Data Products'!$A:$J,2,0)</f>
      </c>
      <c r="I112" s="6397">
        <f t="shared" si="32"/>
      </c>
      <c r="J112" s="6398">
        <v>45919</v>
      </c>
      <c r="K112" s="6348">
        <f t="shared" si="25"/>
      </c>
      <c r="L112" s="6344">
        <v>0</v>
      </c>
      <c r="M112" s="6344">
        <f>8+51</f>
      </c>
      <c r="N112" s="6344">
        <v>314.285714285714</v>
      </c>
      <c r="O112" s="6344">
        <v>671.428571428571</v>
      </c>
      <c r="P112" s="6340" t="s">
        <v>6330</v>
      </c>
      <c r="Q112" s="6373"/>
      <c r="R112" s="6373"/>
      <c r="S112" s="6400"/>
      <c r="T112" s="6373"/>
      <c r="U112" s="6373"/>
      <c r="V112" s="6373"/>
      <c r="W112" s="6373"/>
      <c r="X112" s="6373"/>
      <c r="Y112" s="6373"/>
      <c r="Z112" s="6373"/>
      <c r="AA112" s="6401">
        <f t="shared" si="15"/>
      </c>
      <c r="AB112" s="6363">
        <f t="shared" si="10"/>
      </c>
      <c r="AC112" s="6351">
        <f t="shared" si="7"/>
      </c>
      <c r="AD112" s="6364">
        <f t="shared" si="3"/>
      </c>
      <c r="AE112" s="6402">
        <f>VLOOKUP(C112,'Data Products'!$A:$J,10,0)</f>
      </c>
      <c r="AF112" s="6403">
        <f t="shared" si="35"/>
      </c>
      <c r="AG112" s="6382"/>
      <c r="AH112" s="6406"/>
      <c r="AI112" s="6445"/>
      <c r="AJ112" s="6445"/>
      <c r="AK112" s="6446"/>
      <c r="AL112" s="6445"/>
      <c r="AM112" s="6445"/>
    </row>
    <row customHeight="true" ht="18" r="113">
      <c r="A113" s="6458">
        <v>53</v>
      </c>
      <c r="B113" s="6448" t="s">
        <v>6269</v>
      </c>
      <c r="C113" s="6459" t="s">
        <v>6332</v>
      </c>
      <c r="D113" s="6459" t="s">
        <v>6332</v>
      </c>
      <c r="E113" s="6443">
        <v>3</v>
      </c>
      <c r="F113" s="6443">
        <v>3</v>
      </c>
      <c r="G113" s="6441"/>
      <c r="H113" s="6396">
        <f>VLOOKUP(C113,'Data Products'!$A:$J,2,0)</f>
      </c>
      <c r="I113" s="6397">
        <f t="shared" si="32"/>
      </c>
      <c r="J113" s="6398">
        <v>45920</v>
      </c>
      <c r="K113" s="6348">
        <f t="shared" si="25"/>
      </c>
      <c r="L113" s="6344">
        <v>0</v>
      </c>
      <c r="M113" s="6344">
        <v>0</v>
      </c>
      <c r="N113" s="6344">
        <v>321.428571428571</v>
      </c>
      <c r="O113" s="6344">
        <v>692.857142857143</v>
      </c>
      <c r="P113" s="6412" t="s">
        <v>6330</v>
      </c>
      <c r="Q113" s="6373"/>
      <c r="R113" s="6373"/>
      <c r="S113" s="6400"/>
      <c r="T113" s="6373"/>
      <c r="U113" s="6373"/>
      <c r="V113" s="6373"/>
      <c r="W113" s="6373"/>
      <c r="X113" s="6373"/>
      <c r="Y113" s="6373"/>
      <c r="Z113" s="6373"/>
      <c r="AA113" s="6401">
        <f t="shared" si="15"/>
      </c>
      <c r="AB113" s="6413">
        <f t="shared" si="10"/>
      </c>
      <c r="AC113" s="6351">
        <f t="shared" si="7"/>
      </c>
      <c r="AD113" s="6364">
        <f t="shared" si="3"/>
      </c>
      <c r="AE113" s="6402">
        <f>VLOOKUP(C113,'Data Products'!$A:$J,10,0)</f>
      </c>
      <c r="AF113" s="6403">
        <f t="shared" si="35"/>
      </c>
      <c r="AG113" s="6382"/>
      <c r="AH113" s="6406"/>
      <c r="AI113" s="6445"/>
      <c r="AJ113" s="6445"/>
      <c r="AK113" s="6446"/>
      <c r="AL113" s="6445"/>
      <c r="AM113" s="6445"/>
    </row>
    <row customHeight="true" ht="18" r="114">
      <c r="A114" s="6458">
        <v>54</v>
      </c>
      <c r="B114" s="6448" t="s">
        <v>6269</v>
      </c>
      <c r="C114" s="6459" t="s">
        <v>6437</v>
      </c>
      <c r="D114" s="6459" t="s">
        <v>6437</v>
      </c>
      <c r="E114" s="6443">
        <v>2545</v>
      </c>
      <c r="F114" s="6443">
        <v>2545</v>
      </c>
      <c r="G114" s="6441"/>
      <c r="H114" s="6396">
        <f>VLOOKUP(C114,'Data Products'!$A:$J,2,0)</f>
      </c>
      <c r="I114" s="6397">
        <f t="shared" si="32"/>
      </c>
      <c r="J114" s="6398">
        <v>45921</v>
      </c>
      <c r="K114" s="6348">
        <f t="shared" si="25"/>
      </c>
      <c r="L114" s="6344">
        <v>0</v>
      </c>
      <c r="M114" s="6362">
        <v>172</v>
      </c>
      <c r="N114" s="6344">
        <v>328.571428571429</v>
      </c>
      <c r="O114" s="6344">
        <v>714.285714285714</v>
      </c>
      <c r="P114" s="6340" t="s">
        <v>6330</v>
      </c>
      <c r="Q114" s="6373"/>
      <c r="R114" s="6373"/>
      <c r="S114" s="6400"/>
      <c r="T114" s="6373"/>
      <c r="U114" s="6373"/>
      <c r="V114" s="6373"/>
      <c r="W114" s="6373"/>
      <c r="X114" s="6373"/>
      <c r="Y114" s="6373"/>
      <c r="Z114" s="6373"/>
      <c r="AA114" s="6401">
        <f t="shared" si="15"/>
      </c>
      <c r="AB114" s="6360">
        <f t="shared" si="10"/>
      </c>
      <c r="AC114" s="6351">
        <f t="shared" si="7"/>
      </c>
      <c r="AD114" s="6364">
        <f t="shared" si="3"/>
      </c>
      <c r="AE114" s="6402">
        <f>VLOOKUP(C114,'Data Products'!$A:$J,10,0)</f>
      </c>
      <c r="AF114" s="6403">
        <f t="shared" si="35"/>
      </c>
      <c r="AG114" s="6382"/>
      <c r="AH114" s="6406"/>
      <c r="AI114" s="6445"/>
      <c r="AJ114" s="6445"/>
      <c r="AK114" s="6446"/>
      <c r="AL114" s="6445"/>
      <c r="AM114" s="6445"/>
    </row>
    <row customHeight="true" ht="18" r="115">
      <c r="A115" s="6458">
        <v>55</v>
      </c>
      <c r="B115" s="6448" t="s">
        <v>6269</v>
      </c>
      <c r="C115" s="6459" t="s">
        <v>6440</v>
      </c>
      <c r="D115" s="6459" t="s">
        <v>6440</v>
      </c>
      <c r="E115" s="6443">
        <v>3115</v>
      </c>
      <c r="F115" s="6443">
        <v>3115</v>
      </c>
      <c r="G115" s="6441"/>
      <c r="H115" s="6396">
        <f>VLOOKUP(C115,'Data Products'!$A:$J,2,0)</f>
      </c>
      <c r="I115" s="6397">
        <f t="shared" si="32"/>
      </c>
      <c r="J115" s="6398">
        <v>45922</v>
      </c>
      <c r="K115" s="6348">
        <f t="shared" si="25"/>
      </c>
      <c r="L115" s="6344">
        <v>0</v>
      </c>
      <c r="M115" s="6344">
        <f>39+512</f>
      </c>
      <c r="N115" s="6344">
        <v>335.714285714286</v>
      </c>
      <c r="O115" s="6344">
        <v>735.714285714286</v>
      </c>
      <c r="P115" s="6340" t="s">
        <v>6330</v>
      </c>
      <c r="Q115" s="6373"/>
      <c r="R115" s="6373"/>
      <c r="S115" s="6400"/>
      <c r="T115" s="6373"/>
      <c r="U115" s="6373"/>
      <c r="V115" s="6373"/>
      <c r="W115" s="6373"/>
      <c r="X115" s="6373"/>
      <c r="Y115" s="6373"/>
      <c r="Z115" s="6373"/>
      <c r="AA115" s="6401">
        <f t="shared" si="15"/>
      </c>
      <c r="AB115" s="6363">
        <f t="shared" si="10"/>
      </c>
      <c r="AC115" s="6351">
        <f t="shared" si="7"/>
      </c>
      <c r="AD115" s="6364">
        <f t="shared" si="3"/>
      </c>
      <c r="AE115" s="6402">
        <f>VLOOKUP(C115,'Data Products'!$A:$J,10,0)</f>
      </c>
      <c r="AF115" s="6403">
        <f t="shared" si="35"/>
      </c>
      <c r="AG115" s="6382"/>
      <c r="AH115" s="6406"/>
      <c r="AI115" s="6445"/>
      <c r="AJ115" s="6445"/>
      <c r="AK115" s="6446"/>
      <c r="AL115" s="6445"/>
      <c r="AM115" s="6445"/>
    </row>
    <row customHeight="true" ht="18" r="116">
      <c r="A116" s="6458">
        <v>56</v>
      </c>
      <c r="B116" s="6448" t="s">
        <v>6269</v>
      </c>
      <c r="C116" s="6459" t="s">
        <v>6378</v>
      </c>
      <c r="D116" s="6459" t="s">
        <v>6378</v>
      </c>
      <c r="E116" s="6443">
        <v>544</v>
      </c>
      <c r="F116" s="6443">
        <v>544</v>
      </c>
      <c r="G116" s="6441"/>
      <c r="H116" s="6396">
        <f>VLOOKUP(C116,'Data Products'!$A:$J,2,0)</f>
      </c>
      <c r="I116" s="6397">
        <f t="shared" si="32"/>
      </c>
      <c r="J116" s="6398">
        <v>45923</v>
      </c>
      <c r="K116" s="6348">
        <f t="shared" si="25"/>
      </c>
      <c r="L116" s="6344">
        <v>0</v>
      </c>
      <c r="M116" s="6344">
        <f>34+219</f>
      </c>
      <c r="N116" s="6344">
        <v>342.857142857143</v>
      </c>
      <c r="O116" s="6344">
        <v>757.142857142857</v>
      </c>
      <c r="P116" s="6340" t="s">
        <v>6330</v>
      </c>
      <c r="Q116" s="6373"/>
      <c r="R116" s="6373"/>
      <c r="S116" s="6400"/>
      <c r="T116" s="6373"/>
      <c r="U116" s="6373"/>
      <c r="V116" s="6373"/>
      <c r="W116" s="6373"/>
      <c r="X116" s="6373"/>
      <c r="Y116" s="6373"/>
      <c r="Z116" s="6373"/>
      <c r="AA116" s="6401">
        <f t="shared" si="15"/>
      </c>
      <c r="AB116" s="6360">
        <f t="shared" si="10"/>
      </c>
      <c r="AC116" s="6351">
        <f t="shared" si="7"/>
      </c>
      <c r="AD116" s="6460">
        <f t="shared" si="3"/>
      </c>
      <c r="AE116" s="6461">
        <f>VLOOKUP(C116,'Data Products'!$A:$J,10,0)</f>
      </c>
      <c r="AF116" s="6462">
        <f t="shared" si="35"/>
      </c>
      <c r="AG116" s="6382"/>
      <c r="AH116" s="6406"/>
      <c r="AI116" s="6445"/>
      <c r="AJ116" s="6445"/>
      <c r="AK116" s="6446"/>
      <c r="AL116" s="6445"/>
      <c r="AM116" s="6445"/>
    </row>
    <row customHeight="true" ht="18" r="117">
      <c r="A117" s="6371"/>
      <c r="B117" s="6371"/>
      <c r="C117" s="6371"/>
      <c r="D117" s="6370"/>
      <c r="E117" s="6370"/>
      <c r="F117" s="6370"/>
      <c r="G117" s="6370"/>
      <c r="H117" s="6463"/>
      <c r="I117" s="6464"/>
      <c r="J117" s="6464"/>
      <c r="K117" s="6464"/>
      <c r="L117" s="6370"/>
      <c r="M117" s="6370"/>
      <c r="N117" s="6378"/>
      <c r="O117" s="6378"/>
      <c r="P117" s="6371"/>
      <c r="Q117" s="6370"/>
      <c r="R117" s="6370"/>
      <c r="S117" s="6370"/>
      <c r="T117" s="6370"/>
      <c r="U117" s="6370"/>
      <c r="V117" s="6370"/>
      <c r="W117" s="6370"/>
      <c r="X117" s="6370"/>
      <c r="Y117" s="6370"/>
      <c r="Z117" s="6370"/>
      <c r="AA117" s="6372"/>
      <c r="AB117" s="6465"/>
      <c r="AC117" s="6466"/>
      <c r="AD117" s="6467" t="s">
        <v>6307</v>
      </c>
      <c r="AE117" s="6468"/>
      <c r="AF117" s="6469">
        <v>366720000</v>
      </c>
      <c r="AG117" s="6382"/>
      <c r="AH117" s="6446"/>
      <c r="AI117" s="6445"/>
      <c r="AJ117" s="6445"/>
      <c r="AK117" s="6446"/>
      <c r="AL117" s="6445"/>
      <c r="AM117" s="6445"/>
    </row>
    <row customHeight="true" ht="18" r="118">
      <c r="A118" s="6371"/>
      <c r="B118" s="6371"/>
      <c r="C118" s="6371"/>
      <c r="D118" s="6370"/>
      <c r="E118" s="6370"/>
      <c r="F118" s="6370"/>
      <c r="G118" s="6370"/>
      <c r="H118" s="6463"/>
      <c r="I118" s="6464"/>
      <c r="J118" s="6464"/>
      <c r="K118" s="6464"/>
      <c r="L118" s="6370"/>
      <c r="M118" s="6370"/>
      <c r="N118" s="6378"/>
      <c r="O118" s="6378"/>
      <c r="P118" s="6371"/>
      <c r="Q118" s="6370"/>
      <c r="R118" s="6370"/>
      <c r="S118" s="6370"/>
      <c r="T118" s="6370"/>
      <c r="U118" s="6370"/>
      <c r="V118" s="6370"/>
      <c r="W118" s="6370"/>
      <c r="X118" s="6370"/>
      <c r="Y118" s="6370"/>
      <c r="Z118" s="6370"/>
      <c r="AA118" s="6372"/>
      <c r="AB118" s="6465"/>
      <c r="AC118" s="6466"/>
      <c r="AD118" s="6470" t="s">
        <v>6308</v>
      </c>
      <c r="AE118" s="6468">
        <v>0.48350239965095987</v>
      </c>
      <c r="AF118" s="6469">
        <v>177310000</v>
      </c>
      <c r="AG118" s="6382"/>
      <c r="AH118" s="6446"/>
      <c r="AI118" s="6445"/>
      <c r="AJ118" s="6445"/>
      <c r="AK118" s="6446"/>
      <c r="AL118" s="6445"/>
      <c r="AM118" s="6445"/>
    </row>
    <row customHeight="true" ht="18" r="119">
      <c r="A119" s="6471" t="s">
        <v>6441</v>
      </c>
      <c r="B119" s="6471"/>
      <c r="C119" s="6471"/>
      <c r="D119" s="6471"/>
      <c r="E119" s="6471"/>
      <c r="F119" s="6472"/>
      <c r="G119" s="6370"/>
      <c r="H119" s="6463"/>
      <c r="I119" s="6464"/>
      <c r="J119" s="6464"/>
      <c r="K119" s="6464"/>
      <c r="L119" s="6370"/>
      <c r="M119" s="6370"/>
      <c r="N119" s="6378"/>
      <c r="O119" s="6378"/>
      <c r="P119" s="6371"/>
      <c r="Q119" s="6370"/>
      <c r="R119" s="6370"/>
      <c r="S119" s="6370"/>
      <c r="T119" s="6370"/>
      <c r="U119" s="6370"/>
      <c r="V119" s="6370"/>
      <c r="W119" s="6370"/>
      <c r="X119" s="6370"/>
      <c r="Y119" s="6370"/>
      <c r="Z119" s="6370"/>
      <c r="AA119" s="6372"/>
      <c r="AB119" s="6465"/>
      <c r="AC119" s="6466"/>
      <c r="AD119" s="6470" t="s">
        <v>6309</v>
      </c>
      <c r="AE119" s="6468">
        <v>0.06893542757417102</v>
      </c>
      <c r="AF119" s="6469">
        <v>25280000</v>
      </c>
      <c r="AG119" s="6382"/>
      <c r="AH119" s="6446"/>
      <c r="AI119" s="6445"/>
      <c r="AJ119" s="6445"/>
      <c r="AK119" s="6446"/>
      <c r="AL119" s="6445"/>
      <c r="AM119" s="6445"/>
    </row>
    <row r="120">
      <c r="A120" s="6473" t="s">
        <v>6265</v>
      </c>
      <c r="B120" s="6473" t="s">
        <v>6246</v>
      </c>
      <c r="C120" s="6473" t="s">
        <v>6442</v>
      </c>
      <c r="D120" s="6473" t="s">
        <v>6443</v>
      </c>
      <c r="E120" s="6474" t="s">
        <v>6444</v>
      </c>
      <c r="F120" s="6475" t="s">
        <v>6445</v>
      </c>
      <c r="G120" s="6370"/>
      <c r="H120" s="6464"/>
      <c r="I120" s="6464"/>
      <c r="J120" s="6464"/>
      <c r="K120" s="6370"/>
      <c r="L120" s="6370"/>
      <c r="M120" s="6378"/>
      <c r="N120" s="6378"/>
      <c r="O120" s="6370"/>
      <c r="P120" s="6370"/>
      <c r="Q120" s="6370"/>
      <c r="R120" s="6370"/>
      <c r="S120" s="6370"/>
      <c r="T120" s="6370"/>
      <c r="U120" s="6370"/>
      <c r="V120" s="6370"/>
      <c r="W120" s="6370"/>
      <c r="X120" s="6370"/>
      <c r="Y120" s="6370"/>
      <c r="Z120" s="6370"/>
      <c r="AA120" s="6370"/>
      <c r="AB120" s="6370"/>
      <c r="AC120" s="6370"/>
      <c r="AD120" s="6470" t="s">
        <v>6310</v>
      </c>
      <c r="AE120" s="6476">
        <v>0.1472649432809773</v>
      </c>
      <c r="AF120" s="6477">
        <v>54005000</v>
      </c>
      <c r="AG120" s="6446"/>
      <c r="AH120" s="6445"/>
      <c r="AI120" s="6445"/>
      <c r="AJ120" s="6445"/>
      <c r="AK120" s="6446"/>
      <c r="AL120" s="6445"/>
      <c r="AM120" s="6445"/>
    </row>
    <row r="121">
      <c r="A121" s="6478"/>
      <c r="B121" s="6473"/>
      <c r="C121" s="6473"/>
      <c r="D121" s="6473"/>
      <c r="E121" s="6474"/>
      <c r="F121" s="6479"/>
      <c r="G121" s="6370"/>
      <c r="H121" s="6464"/>
      <c r="I121" s="6464"/>
      <c r="J121" s="6464"/>
      <c r="K121" s="6370"/>
      <c r="L121" s="6370"/>
      <c r="M121" s="6378"/>
      <c r="N121" s="6378"/>
      <c r="O121" s="6370"/>
      <c r="P121" s="6370"/>
      <c r="Q121" s="6370"/>
      <c r="R121" s="6370"/>
      <c r="S121" s="6370"/>
      <c r="T121" s="6370"/>
      <c r="U121" s="6370"/>
      <c r="V121" s="6370"/>
      <c r="W121" s="6370"/>
      <c r="X121" s="6370"/>
      <c r="Y121" s="6370"/>
      <c r="Z121" s="6370"/>
      <c r="AA121" s="6370"/>
      <c r="AB121" s="6370"/>
      <c r="AC121" s="6370"/>
      <c r="AD121" s="6470" t="s">
        <v>6311</v>
      </c>
      <c r="AE121" s="6443">
        <v>0.3002972294938918</v>
      </c>
      <c r="AF121" s="6443">
        <v>110125000</v>
      </c>
      <c r="AG121" s="6446"/>
      <c r="AH121" s="6445"/>
      <c r="AI121" s="6445"/>
      <c r="AJ121" s="6446"/>
      <c r="AK121" s="6445"/>
      <c r="AL121" s="6445"/>
    </row>
    <row r="122">
      <c r="A122" s="6437">
        <v>1</v>
      </c>
      <c r="B122" s="6480" t="s">
        <v>6446</v>
      </c>
      <c r="C122" s="6415">
        <v>15095</v>
      </c>
      <c r="D122" s="6340" t="s">
        <v>6447</v>
      </c>
      <c r="E122" s="6394" t="s">
        <v>6448</v>
      </c>
      <c r="F122" s="6481" t="s">
        <v>6449</v>
      </c>
      <c r="G122" s="6370"/>
      <c r="H122" s="6464"/>
      <c r="I122" s="6464"/>
      <c r="J122" s="6464"/>
      <c r="K122" s="6370"/>
      <c r="L122" s="6370"/>
      <c r="M122" s="6378"/>
      <c r="N122" s="6378"/>
      <c r="O122" s="6370"/>
      <c r="P122" s="6370"/>
      <c r="Q122" s="6370"/>
      <c r="R122" s="6370"/>
      <c r="S122" s="6370"/>
      <c r="T122" s="6370"/>
      <c r="U122" s="6370"/>
      <c r="V122" s="6370"/>
      <c r="W122" s="6370"/>
      <c r="X122" s="6370"/>
      <c r="Y122" s="6370"/>
      <c r="Z122" s="6370"/>
      <c r="AA122" s="6370"/>
      <c r="AB122" s="6370"/>
      <c r="AC122" s="6370"/>
      <c r="AD122" s="6470" t="s">
        <v>6258</v>
      </c>
      <c r="AE122" s="6443">
        <v>0.09960391121336507</v>
      </c>
      <c r="AF122" s="6443">
        <v>75750000</v>
      </c>
      <c r="AG122" s="6446"/>
      <c r="AH122" s="6445"/>
      <c r="AI122" s="6445"/>
      <c r="AJ122" s="6446"/>
      <c r="AK122" s="6445"/>
      <c r="AL122" s="6445"/>
    </row>
    <row r="123">
      <c r="A123" s="6437">
        <v>2</v>
      </c>
      <c r="B123" s="6482" t="s">
        <v>6450</v>
      </c>
      <c r="C123" s="6483">
        <v>989.81</v>
      </c>
      <c r="D123" s="6410" t="s">
        <v>6451</v>
      </c>
      <c r="E123" s="6435" t="s">
        <v>6452</v>
      </c>
      <c r="F123" s="6481"/>
      <c r="G123" s="6370"/>
      <c r="H123" s="6464"/>
      <c r="I123" s="6464"/>
      <c r="J123" s="6464"/>
      <c r="K123" s="6370"/>
      <c r="L123" s="6370"/>
      <c r="M123" s="6378"/>
      <c r="N123" s="6378"/>
      <c r="O123" s="6370"/>
      <c r="P123" s="6370"/>
      <c r="Q123" s="6370"/>
      <c r="R123" s="6370"/>
      <c r="S123" s="6370"/>
      <c r="T123" s="6370"/>
      <c r="U123" s="6370"/>
      <c r="V123" s="6370"/>
      <c r="W123" s="6370"/>
      <c r="X123" s="6370"/>
      <c r="Y123" s="6370"/>
      <c r="Z123" s="6370"/>
      <c r="AA123" s="6370"/>
      <c r="AB123" s="6370"/>
      <c r="AC123" s="6370"/>
      <c r="AD123" s="6370"/>
      <c r="AE123" s="6370"/>
      <c r="AF123" s="6370"/>
      <c r="AG123" s="6446"/>
      <c r="AH123" s="6445"/>
      <c r="AI123" s="6445"/>
      <c r="AJ123" s="6446"/>
      <c r="AK123" s="6445"/>
      <c r="AL123" s="6445"/>
    </row>
    <row r="124">
      <c r="A124" s="6484">
        <v>3</v>
      </c>
      <c r="B124" s="6437" t="s">
        <v>6453</v>
      </c>
      <c r="C124" s="6437">
        <v>798.02</v>
      </c>
      <c r="D124" s="6443"/>
      <c r="E124" s="6441"/>
      <c r="F124" s="6481"/>
      <c r="G124" s="6370"/>
      <c r="H124" s="6370"/>
      <c r="I124" s="6464"/>
      <c r="J124" s="6464"/>
      <c r="K124" s="6464"/>
      <c r="L124" s="6370"/>
      <c r="M124" s="6370"/>
      <c r="N124" s="6378"/>
      <c r="O124" s="6378"/>
      <c r="P124" s="6370"/>
      <c r="Q124" s="6370"/>
      <c r="R124" s="6370"/>
      <c r="S124" s="6370"/>
      <c r="T124" s="6370"/>
      <c r="U124" s="6370"/>
      <c r="V124" s="6370"/>
      <c r="W124" s="6370"/>
      <c r="X124" s="6370"/>
      <c r="Y124" s="6370"/>
      <c r="Z124" s="6370"/>
      <c r="AA124" s="6370"/>
      <c r="AB124" s="6370"/>
      <c r="AC124" s="6370"/>
      <c r="AD124" s="6370"/>
      <c r="AE124" s="6370"/>
      <c r="AF124" s="6370"/>
      <c r="AG124" s="6370"/>
      <c r="AH124" s="6446"/>
      <c r="AI124" s="6445"/>
      <c r="AJ124" s="6446"/>
      <c r="AK124" s="6445"/>
      <c r="AL124" s="6445"/>
    </row>
    <row r="125">
      <c r="A125" s="6370"/>
      <c r="B125" s="6371"/>
      <c r="C125" s="6371"/>
      <c r="D125" s="6370"/>
      <c r="E125" s="6370"/>
      <c r="F125" s="6370"/>
      <c r="G125" s="6370"/>
      <c r="H125" s="6370"/>
      <c r="I125" s="6464"/>
      <c r="J125" s="6464"/>
      <c r="K125" s="6464"/>
      <c r="L125" s="6370"/>
      <c r="M125" s="6370"/>
      <c r="N125" s="6378"/>
      <c r="O125" s="6378"/>
      <c r="P125" s="6370"/>
      <c r="Q125" s="6370"/>
      <c r="R125" s="6370"/>
      <c r="S125" s="6370"/>
      <c r="T125" s="6370"/>
      <c r="U125" s="6370"/>
      <c r="V125" s="6370"/>
      <c r="W125" s="6370"/>
      <c r="X125" s="6370"/>
      <c r="Y125" s="6370"/>
      <c r="Z125" s="6370"/>
      <c r="AA125" s="6370"/>
      <c r="AB125" s="6370"/>
      <c r="AC125" s="6370"/>
      <c r="AD125" s="6370"/>
      <c r="AE125" s="6370"/>
      <c r="AF125" s="6370"/>
      <c r="AG125" s="6370"/>
      <c r="AH125" s="6446"/>
      <c r="AI125" s="6445"/>
      <c r="AJ125" s="6445"/>
      <c r="AK125" s="6446"/>
      <c r="AL125" s="6445"/>
      <c r="AM125" s="6445"/>
    </row>
    <row r="126">
      <c r="A126" s="6385" t="s">
        <v>6454</v>
      </c>
      <c r="B126" s="6336" t="s">
        <v>6233</v>
      </c>
      <c r="C126" s="6336" t="s">
        <v>6313</v>
      </c>
      <c r="D126" s="6336"/>
      <c r="E126" s="6336" t="s">
        <v>6236</v>
      </c>
      <c r="F126" s="6336"/>
      <c r="G126" s="6336" t="s">
        <v>6314</v>
      </c>
      <c r="H126" s="6386" t="s">
        <v>6238</v>
      </c>
      <c r="I126" s="6387" t="s">
        <v>6239</v>
      </c>
      <c r="J126" s="6335" t="s">
        <v>6240</v>
      </c>
      <c r="K126" s="6335" t="s">
        <v>6241</v>
      </c>
      <c r="L126" s="6336" t="s">
        <v>6242</v>
      </c>
      <c r="M126" s="6336" t="s">
        <v>6243</v>
      </c>
      <c r="N126" s="6336" t="s">
        <v>6315</v>
      </c>
      <c r="O126" s="6336" t="s">
        <v>6316</v>
      </c>
      <c r="P126" s="6336" t="s">
        <v>6246</v>
      </c>
      <c r="Q126" s="6388"/>
      <c r="R126" s="6388"/>
      <c r="S126" s="6388"/>
      <c r="T126" s="6388"/>
      <c r="U126" s="6388"/>
      <c r="V126" s="6388"/>
      <c r="W126" s="6388"/>
      <c r="X126" s="6388"/>
      <c r="Y126" s="6388"/>
      <c r="Z126" s="6388"/>
      <c r="AA126" s="6389" t="s">
        <v>6252</v>
      </c>
      <c r="AB126" s="6387" t="s">
        <v>6253</v>
      </c>
      <c r="AC126" s="6387" t="s">
        <v>6317</v>
      </c>
      <c r="AD126" s="6387" t="s">
        <v>6318</v>
      </c>
      <c r="AE126" s="6485" t="s">
        <v>6256</v>
      </c>
      <c r="AF126" s="6486" t="s">
        <v>6257</v>
      </c>
      <c r="AG126" s="6370"/>
      <c r="AH126" s="6387" t="s">
        <v>6259</v>
      </c>
      <c r="AI126" s="6445"/>
      <c r="AJ126" s="6445"/>
      <c r="AK126" s="6446"/>
      <c r="AL126" s="6445"/>
      <c r="AM126" s="6445"/>
    </row>
    <row r="127">
      <c r="A127" s="6336" t="s">
        <v>6265</v>
      </c>
      <c r="B127" s="6336"/>
      <c r="C127" s="6336"/>
      <c r="D127" s="6487"/>
      <c r="E127" s="6487" t="s">
        <v>6266</v>
      </c>
      <c r="F127" s="6488" t="s">
        <v>6267</v>
      </c>
      <c r="G127" s="6336"/>
      <c r="H127" s="6386"/>
      <c r="I127" s="6387"/>
      <c r="J127" s="6335"/>
      <c r="K127" s="6335"/>
      <c r="L127" s="6336" t="s">
        <v>6268</v>
      </c>
      <c r="M127" s="6336" t="s">
        <v>6268</v>
      </c>
      <c r="N127" s="6336"/>
      <c r="O127" s="6336"/>
      <c r="P127" s="6336"/>
      <c r="Q127" s="6388"/>
      <c r="R127" s="6388"/>
      <c r="S127" s="6388"/>
      <c r="T127" s="6388"/>
      <c r="U127" s="6388"/>
      <c r="V127" s="6388"/>
      <c r="W127" s="6388"/>
      <c r="X127" s="6388"/>
      <c r="Y127" s="6388"/>
      <c r="Z127" s="6388"/>
      <c r="AA127" s="6389"/>
      <c r="AB127" s="6387"/>
      <c r="AC127" s="6387"/>
      <c r="AD127" s="6387"/>
      <c r="AE127" s="6485"/>
      <c r="AF127" s="6486"/>
      <c r="AG127" s="6370"/>
      <c r="AH127" s="6387"/>
      <c r="AI127" s="6370"/>
      <c r="AJ127" s="6370"/>
      <c r="AK127" s="6370"/>
      <c r="AL127" s="6370"/>
      <c r="AM127" s="6370"/>
    </row>
    <row r="128">
      <c r="A128" s="6394">
        <v>1</v>
      </c>
      <c r="B128" s="6340" t="s">
        <v>6269</v>
      </c>
      <c r="C128" s="6489" t="s">
        <v>6455</v>
      </c>
      <c r="D128" s="6490" t="s">
        <v>6455</v>
      </c>
      <c r="E128" s="6491">
        <v>5082</v>
      </c>
      <c r="F128" s="6492">
        <v>5082</v>
      </c>
      <c r="G128" s="6493"/>
      <c r="H128" s="6494">
        <f>VLOOKUP(C128,'Data Products'!$A:$J,2,0)</f>
      </c>
      <c r="I128" s="6495">
        <f t="shared" ref="I128:I136" si="33">IFERROR(H128-TODAY(),"")</f>
      </c>
      <c r="J128" s="6496">
        <v>46108</v>
      </c>
      <c r="K128" s="6348">
        <f t="shared" ref="K128:K136" si="26">TODAY()-J128</f>
      </c>
      <c r="L128" s="6362">
        <v>0</v>
      </c>
      <c r="M128" s="6399">
        <v>18246</v>
      </c>
      <c r="N128" s="6344">
        <v>0</v>
      </c>
      <c r="O128" s="6344">
        <v>0</v>
      </c>
      <c r="P128" s="6340" t="s">
        <v>6456</v>
      </c>
      <c r="Q128" s="6373"/>
      <c r="R128" s="6373"/>
      <c r="S128" s="6400"/>
      <c r="T128" s="6373"/>
      <c r="U128" s="6373"/>
      <c r="V128" s="6373"/>
      <c r="W128" s="6373"/>
      <c r="X128" s="6373"/>
      <c r="Y128" s="6373"/>
      <c r="Z128" s="6373"/>
      <c r="AA128" s="6401">
        <f t="shared" ref="AA128:AA136" si="16">M128/30</f>
      </c>
      <c r="AB128" s="6497">
        <f t="shared" ref="AB128:AB136" si="11">IFERROR(E128/AA128,"-")</f>
      </c>
      <c r="AC128" s="6351">
        <f t="shared" ref="AC128:AC136" si="8">IFERROR(TODAY()+AB128,"-")</f>
      </c>
      <c r="AD128" s="6498">
        <f t="shared" ref="AD128:AD136" si="4">_xlfn.IFS(AB128="-","Not sold yet",AND(AB128&lt;=150,AB128&gt;60),"Out of stock more than 60 days",AB128&lt;=60,"Out of stock less than 60 days",AB128&gt;=150,"Out of stock more than 150 days")</f>
      </c>
      <c r="AE128" s="6354">
        <f>VLOOKUP(C128,'Data Products'!$A:$J,10,0)</f>
      </c>
      <c r="AF128" s="6499">
        <f t="shared" ref="AF128:AF136" si="36">AE128*E128</f>
      </c>
      <c r="AG128" s="6500">
        <v>0</v>
      </c>
      <c r="AH128" s="6404" t="s">
        <v>6457</v>
      </c>
      <c r="AI128" s="6370"/>
      <c r="AJ128" s="6370"/>
      <c r="AK128" s="6370"/>
      <c r="AL128" s="6370"/>
      <c r="AM128" s="6370"/>
    </row>
    <row r="129">
      <c r="A129" s="6394">
        <v>2</v>
      </c>
      <c r="B129" s="6340" t="s">
        <v>6269</v>
      </c>
      <c r="C129" s="6489" t="s">
        <v>6458</v>
      </c>
      <c r="D129" s="6490" t="s">
        <v>6458</v>
      </c>
      <c r="E129" s="6491">
        <v>299</v>
      </c>
      <c r="F129" s="6492">
        <v>299</v>
      </c>
      <c r="G129" s="6493"/>
      <c r="H129" s="6494">
        <f>VLOOKUP(C129,'Data Products'!$A:$J,2,0)</f>
      </c>
      <c r="I129" s="6495">
        <f t="shared" si="33"/>
      </c>
      <c r="J129" s="6496">
        <v>46108</v>
      </c>
      <c r="K129" s="6348">
        <f t="shared" si="26"/>
      </c>
      <c r="L129" s="6344">
        <v>0</v>
      </c>
      <c r="M129" s="6362">
        <v>10</v>
      </c>
      <c r="N129" s="6344">
        <v>0</v>
      </c>
      <c r="O129" s="6344">
        <v>0</v>
      </c>
      <c r="P129" s="6340" t="s">
        <v>6358</v>
      </c>
      <c r="Q129" s="6373"/>
      <c r="R129" s="6373"/>
      <c r="S129" s="6400"/>
      <c r="T129" s="6373"/>
      <c r="U129" s="6373"/>
      <c r="V129" s="6373"/>
      <c r="W129" s="6373"/>
      <c r="X129" s="6373"/>
      <c r="Y129" s="6373"/>
      <c r="Z129" s="6373"/>
      <c r="AA129" s="6401">
        <f t="shared" si="16"/>
      </c>
      <c r="AB129" s="6360">
        <f t="shared" si="11"/>
      </c>
      <c r="AC129" s="6351">
        <f t="shared" si="8"/>
      </c>
      <c r="AD129" s="6361">
        <f t="shared" si="4"/>
      </c>
      <c r="AE129" s="6354">
        <f>VLOOKUP(C129,'Data Products'!$A:$J,10,0)</f>
      </c>
      <c r="AF129" s="6499">
        <f t="shared" si="36"/>
      </c>
      <c r="AG129" s="6500">
        <v>0</v>
      </c>
      <c r="AH129" s="6443"/>
      <c r="AI129" s="6370"/>
      <c r="AJ129" s="6370"/>
      <c r="AK129" s="6370"/>
      <c r="AL129" s="6370"/>
      <c r="AM129" s="6370"/>
    </row>
    <row r="130">
      <c r="A130" s="6501">
        <v>3</v>
      </c>
      <c r="B130" s="6340" t="s">
        <v>6269</v>
      </c>
      <c r="C130" s="6502" t="s">
        <v>6459</v>
      </c>
      <c r="D130" s="6503" t="s">
        <v>6459</v>
      </c>
      <c r="E130" s="6491">
        <v>5070</v>
      </c>
      <c r="F130" s="6492">
        <v>5070</v>
      </c>
      <c r="G130" s="6504"/>
      <c r="H130" s="6494">
        <f>VLOOKUP(C130,'Data Products'!$A:$J,2,0)</f>
      </c>
      <c r="I130" s="6495">
        <f t="shared" si="33"/>
      </c>
      <c r="J130" s="6496">
        <v>46109</v>
      </c>
      <c r="K130" s="6348">
        <f t="shared" si="26"/>
      </c>
      <c r="L130" s="6344">
        <v>0</v>
      </c>
      <c r="M130" s="6344">
        <v>795</v>
      </c>
      <c r="N130" s="6344">
        <v>0</v>
      </c>
      <c r="O130" s="6344">
        <v>0</v>
      </c>
      <c r="P130" s="6340" t="s">
        <v>6350</v>
      </c>
      <c r="Q130" s="6344"/>
      <c r="R130" s="6344"/>
      <c r="S130" s="6344"/>
      <c r="T130" s="6344"/>
      <c r="U130" s="6344"/>
      <c r="V130" s="6344"/>
      <c r="W130" s="6344"/>
      <c r="X130" s="6344"/>
      <c r="Y130" s="6344"/>
      <c r="Z130" s="6344"/>
      <c r="AA130" s="6401">
        <f t="shared" si="16"/>
      </c>
      <c r="AB130" s="6360">
        <f t="shared" si="11"/>
      </c>
      <c r="AC130" s="6351">
        <f t="shared" si="8"/>
      </c>
      <c r="AD130" s="6361">
        <f t="shared" si="4"/>
      </c>
      <c r="AE130" s="6354">
        <f>VLOOKUP(C130,'Data Products'!$A:$J,10,0)</f>
      </c>
      <c r="AF130" s="6499">
        <f t="shared" si="36"/>
      </c>
      <c r="AG130" s="6354"/>
      <c r="AH130" s="6505"/>
      <c r="AI130" s="6370"/>
      <c r="AJ130" s="6370"/>
      <c r="AK130" s="6370"/>
      <c r="AL130" s="6370"/>
      <c r="AM130" s="6370"/>
    </row>
    <row customHeight="true" hidden="true" ht="18" r="131">
      <c r="A131" s="6394">
        <v>4</v>
      </c>
      <c r="B131" s="6340" t="s">
        <v>6269</v>
      </c>
      <c r="C131" s="6506" t="s">
        <v>6460</v>
      </c>
      <c r="D131" s="6439" t="s">
        <v>6460</v>
      </c>
      <c r="E131" s="6507">
        <v>0</v>
      </c>
      <c r="F131" s="6508">
        <v>0</v>
      </c>
      <c r="G131" s="6504"/>
      <c r="H131" s="6494">
        <f>VLOOKUP(C131,'Data Products'!$A:$J,2,0)</f>
      </c>
      <c r="I131" s="6495">
        <f t="shared" si="33"/>
      </c>
      <c r="J131" s="6496">
        <v>46108</v>
      </c>
      <c r="K131" s="6348">
        <f t="shared" si="26"/>
      </c>
      <c r="L131" s="6362">
        <v>0</v>
      </c>
      <c r="M131" s="6399">
        <v>37</v>
      </c>
      <c r="N131" s="6344">
        <v>0</v>
      </c>
      <c r="O131" s="6344">
        <v>0</v>
      </c>
      <c r="P131" s="6415" t="s">
        <v>6366</v>
      </c>
      <c r="Q131" s="6344"/>
      <c r="R131" s="6344"/>
      <c r="S131" s="6344"/>
      <c r="T131" s="6344"/>
      <c r="U131" s="6344"/>
      <c r="V131" s="6344"/>
      <c r="W131" s="6344"/>
      <c r="X131" s="6344"/>
      <c r="Y131" s="6344"/>
      <c r="Z131" s="6344"/>
      <c r="AA131" s="6401">
        <f t="shared" si="16"/>
      </c>
      <c r="AB131" s="6360">
        <f t="shared" si="11"/>
      </c>
      <c r="AC131" s="6351">
        <f t="shared" si="8"/>
      </c>
      <c r="AD131" s="6361">
        <f t="shared" si="4"/>
      </c>
      <c r="AE131" s="6354">
        <f>VLOOKUP(C131,'Data Products'!$A:$J,10,0)</f>
      </c>
      <c r="AF131" s="6499">
        <f t="shared" si="36"/>
      </c>
      <c r="AG131" s="6354"/>
      <c r="AH131" s="6505"/>
      <c r="AI131" s="6409"/>
      <c r="AJ131" s="6358"/>
      <c r="AK131" s="6357"/>
      <c r="AL131" s="6358"/>
      <c r="AM131" s="6358"/>
    </row>
    <row customHeight="true" ht="18" r="132">
      <c r="A132" s="6394">
        <v>5</v>
      </c>
      <c r="B132" s="6340" t="s">
        <v>6269</v>
      </c>
      <c r="C132" s="6506" t="s">
        <v>6461</v>
      </c>
      <c r="D132" s="6439" t="s">
        <v>6461</v>
      </c>
      <c r="E132" s="6507">
        <v>1</v>
      </c>
      <c r="F132" s="6508">
        <v>1</v>
      </c>
      <c r="G132" s="6504"/>
      <c r="H132" s="6494">
        <f>VLOOKUP(C132,'Data Products'!$A:$J,2,0)</f>
      </c>
      <c r="I132" s="6495">
        <f t="shared" si="33"/>
      </c>
      <c r="J132" s="6496">
        <v>46108</v>
      </c>
      <c r="K132" s="6348">
        <f t="shared" si="26"/>
      </c>
      <c r="L132" s="6344">
        <v>0</v>
      </c>
      <c r="M132" s="6362">
        <v>0</v>
      </c>
      <c r="N132" s="6344">
        <v>0</v>
      </c>
      <c r="O132" s="6344">
        <v>0</v>
      </c>
      <c r="P132" s="6415" t="s">
        <v>6366</v>
      </c>
      <c r="Q132" s="6344"/>
      <c r="R132" s="6344"/>
      <c r="S132" s="6344"/>
      <c r="T132" s="6344"/>
      <c r="U132" s="6344"/>
      <c r="V132" s="6344"/>
      <c r="W132" s="6344"/>
      <c r="X132" s="6344"/>
      <c r="Y132" s="6344"/>
      <c r="Z132" s="6344"/>
      <c r="AA132" s="6401">
        <f t="shared" si="16"/>
      </c>
      <c r="AB132" s="6360">
        <f t="shared" si="11"/>
      </c>
      <c r="AC132" s="6351">
        <f t="shared" si="8"/>
      </c>
      <c r="AD132" s="6361">
        <f t="shared" si="4"/>
      </c>
      <c r="AE132" s="6354">
        <f>VLOOKUP(C132,'Data Products'!$A:$J,10,0)</f>
      </c>
      <c r="AF132" s="6499">
        <f t="shared" si="36"/>
      </c>
      <c r="AG132" s="6354"/>
      <c r="AH132" s="6505"/>
      <c r="AI132" s="6409"/>
      <c r="AJ132" s="6358"/>
      <c r="AK132" s="6357"/>
      <c r="AL132" s="6358"/>
      <c r="AM132" s="6358"/>
    </row>
    <row customHeight="true" hidden="true" ht="18" r="133">
      <c r="A133" s="6435">
        <v>6</v>
      </c>
      <c r="B133" s="6340" t="s">
        <v>6269</v>
      </c>
      <c r="C133" s="6435" t="s">
        <v>6461</v>
      </c>
      <c r="D133" s="6438" t="s">
        <v>6461</v>
      </c>
      <c r="E133" s="6507">
        <v>1</v>
      </c>
      <c r="F133" s="6508">
        <v>1</v>
      </c>
      <c r="G133" s="6509"/>
      <c r="H133" s="6510">
        <f>VLOOKUP(C133,'Data Products'!$A:$J,2,0)</f>
      </c>
      <c r="I133" s="6495">
        <f t="shared" si="33"/>
      </c>
      <c r="J133" s="6496">
        <v>46109</v>
      </c>
      <c r="K133" s="6348">
        <f t="shared" si="26"/>
      </c>
      <c r="L133" s="6344">
        <v>0</v>
      </c>
      <c r="M133" s="6362">
        <v>0</v>
      </c>
      <c r="N133" s="6344">
        <v>1</v>
      </c>
      <c r="O133" s="6344">
        <v>1</v>
      </c>
      <c r="P133" s="6415" t="s">
        <v>6366</v>
      </c>
      <c r="Q133" s="6344"/>
      <c r="R133" s="6344"/>
      <c r="S133" s="6344"/>
      <c r="T133" s="6344"/>
      <c r="U133" s="6344"/>
      <c r="V133" s="6344"/>
      <c r="W133" s="6344"/>
      <c r="X133" s="6344"/>
      <c r="Y133" s="6344"/>
      <c r="Z133" s="6344"/>
      <c r="AA133" s="6401">
        <f t="shared" si="16"/>
      </c>
      <c r="AB133" s="6360">
        <f t="shared" si="11"/>
      </c>
      <c r="AC133" s="6351">
        <f t="shared" si="8"/>
      </c>
      <c r="AD133" s="6361">
        <f t="shared" si="4"/>
      </c>
      <c r="AE133" s="6354">
        <f>VLOOKUP(C133,'Data Products'!$A:$J,10,0)</f>
      </c>
      <c r="AF133" s="6499">
        <f t="shared" si="36"/>
      </c>
      <c r="AG133" s="6354">
        <f>IF(I133&lt;=90,E133,0)</f>
      </c>
      <c r="AH133" s="6505"/>
      <c r="AI133" s="6409"/>
      <c r="AJ133" s="6358"/>
      <c r="AK133" s="6357"/>
      <c r="AL133" s="6358"/>
      <c r="AM133" s="6358"/>
    </row>
    <row customHeight="true" hidden="true" ht="18" r="134">
      <c r="A134" s="6447">
        <v>6</v>
      </c>
      <c r="B134" s="6340" t="s">
        <v>6269</v>
      </c>
      <c r="C134" s="6511" t="s">
        <v>6458</v>
      </c>
      <c r="D134" s="6439" t="s">
        <v>6458</v>
      </c>
      <c r="E134" s="6491">
        <v>299</v>
      </c>
      <c r="F134" s="6492">
        <v>299</v>
      </c>
      <c r="G134" s="6512"/>
      <c r="H134" s="6513" t="s">
        <v>6462</v>
      </c>
      <c r="I134" s="6514">
        <f t="shared" si="33"/>
      </c>
      <c r="J134" s="6515">
        <v>46110</v>
      </c>
      <c r="K134" s="6433">
        <f t="shared" si="26"/>
      </c>
      <c r="L134" s="6417">
        <v>0</v>
      </c>
      <c r="M134" s="6516">
        <v>10</v>
      </c>
      <c r="N134" s="6417">
        <v>2</v>
      </c>
      <c r="O134" s="6417">
        <v>2</v>
      </c>
      <c r="P134" s="6483" t="s">
        <v>6366</v>
      </c>
      <c r="Q134" s="6417"/>
      <c r="R134" s="6417"/>
      <c r="S134" s="6417"/>
      <c r="T134" s="6417"/>
      <c r="U134" s="6417"/>
      <c r="V134" s="6417"/>
      <c r="W134" s="6417"/>
      <c r="X134" s="6417"/>
      <c r="Y134" s="6417"/>
      <c r="Z134" s="6417"/>
      <c r="AA134" s="6432">
        <f t="shared" si="16"/>
      </c>
      <c r="AB134" s="6517">
        <f t="shared" si="11"/>
      </c>
      <c r="AC134" s="6456">
        <f t="shared" si="8"/>
      </c>
      <c r="AD134" s="6361">
        <f t="shared" si="4"/>
      </c>
      <c r="AE134" s="6354">
        <f>VLOOKUP(C134,'Data Products'!$A:$J,10,0)</f>
      </c>
      <c r="AF134" s="6499">
        <f t="shared" si="36"/>
      </c>
      <c r="AG134" s="6370"/>
      <c r="AH134" s="6443"/>
      <c r="AI134" s="6409"/>
      <c r="AJ134" s="6358"/>
      <c r="AK134" s="6357"/>
      <c r="AL134" s="6358"/>
      <c r="AM134" s="6358"/>
    </row>
    <row customHeight="true" hidden="true" ht="18" r="135">
      <c r="A135" s="6437">
        <v>7</v>
      </c>
      <c r="B135" s="6340" t="s">
        <v>6269</v>
      </c>
      <c r="C135" s="6518" t="s">
        <v>6459</v>
      </c>
      <c r="D135" s="6438" t="s">
        <v>6459</v>
      </c>
      <c r="E135" s="6507">
        <v>5070</v>
      </c>
      <c r="F135" s="6519">
        <v>5070</v>
      </c>
      <c r="G135" s="6443"/>
      <c r="H135" s="6513" t="s">
        <v>6463</v>
      </c>
      <c r="I135" s="6514">
        <f t="shared" si="33"/>
      </c>
      <c r="J135" s="6515">
        <v>46111</v>
      </c>
      <c r="K135" s="6433">
        <f t="shared" si="26"/>
      </c>
      <c r="L135" s="6417">
        <v>0</v>
      </c>
      <c r="M135" s="6516">
        <v>795</v>
      </c>
      <c r="N135" s="6417">
        <v>3</v>
      </c>
      <c r="O135" s="6417">
        <v>3</v>
      </c>
      <c r="P135" s="6483" t="s">
        <v>6366</v>
      </c>
      <c r="Q135" s="6417"/>
      <c r="R135" s="6417"/>
      <c r="S135" s="6417"/>
      <c r="T135" s="6417"/>
      <c r="U135" s="6417"/>
      <c r="V135" s="6417"/>
      <c r="W135" s="6417"/>
      <c r="X135" s="6417"/>
      <c r="Y135" s="6417"/>
      <c r="Z135" s="6417"/>
      <c r="AA135" s="6432">
        <f t="shared" si="16"/>
      </c>
      <c r="AB135" s="6517">
        <f t="shared" si="11"/>
      </c>
      <c r="AC135" s="6456">
        <f t="shared" si="8"/>
      </c>
      <c r="AD135" s="6520">
        <f t="shared" si="4"/>
      </c>
      <c r="AE135" s="6521">
        <f>VLOOKUP(C135,'Data Products'!$A:$J,10,0)</f>
      </c>
      <c r="AF135" s="6522">
        <f t="shared" si="36"/>
      </c>
      <c r="AG135" s="6370"/>
      <c r="AH135" s="6443"/>
      <c r="AI135" s="6370"/>
      <c r="AJ135" s="6370"/>
      <c r="AK135" s="6370"/>
      <c r="AL135" s="6370"/>
      <c r="AM135" s="6370"/>
    </row>
    <row r="136">
      <c r="A136" s="6437">
        <v>8</v>
      </c>
      <c r="B136" s="6480" t="s">
        <v>6269</v>
      </c>
      <c r="C136" s="6518" t="s">
        <v>6464</v>
      </c>
      <c r="D136" s="6438" t="s">
        <v>6464</v>
      </c>
      <c r="E136" s="6507">
        <v>5997</v>
      </c>
      <c r="F136" s="6519">
        <v>5997</v>
      </c>
      <c r="G136" s="6518"/>
      <c r="H136" s="6523" t="s">
        <v>6465</v>
      </c>
      <c r="I136" s="6397">
        <f t="shared" si="33"/>
      </c>
      <c r="J136" s="6524">
        <v>46112</v>
      </c>
      <c r="K136" s="6525">
        <f t="shared" si="26"/>
      </c>
      <c r="L136" s="6443">
        <v>0</v>
      </c>
      <c r="M136" s="6440">
        <v>6</v>
      </c>
      <c r="N136" s="6443">
        <v>4</v>
      </c>
      <c r="O136" s="6443">
        <v>4</v>
      </c>
      <c r="P136" s="6437" t="s">
        <v>6366</v>
      </c>
      <c r="Q136" s="6443"/>
      <c r="R136" s="6443"/>
      <c r="S136" s="6443"/>
      <c r="T136" s="6443"/>
      <c r="U136" s="6443"/>
      <c r="V136" s="6443"/>
      <c r="W136" s="6443"/>
      <c r="X136" s="6443"/>
      <c r="Y136" s="6443"/>
      <c r="Z136" s="6443"/>
      <c r="AA136" s="6526">
        <f t="shared" si="16"/>
      </c>
      <c r="AB136" s="6527">
        <f t="shared" si="11"/>
      </c>
      <c r="AC136" s="6528">
        <f t="shared" si="8"/>
      </c>
      <c r="AD136" s="6529">
        <f t="shared" si="4"/>
      </c>
      <c r="AE136" s="6499">
        <f>VLOOKUP(C136,'Data Products'!$A:$J,10,0)</f>
      </c>
      <c r="AF136" s="6499">
        <f t="shared" si="36"/>
      </c>
      <c r="AG136" s="6370"/>
      <c r="AH136" s="6406"/>
      <c r="AI136" s="6370"/>
      <c r="AJ136" s="6370"/>
      <c r="AK136" s="6370"/>
      <c r="AL136" s="6370"/>
      <c r="AM136" s="6370"/>
    </row>
    <row r="137">
      <c r="A137" s="6530"/>
      <c r="B137" s="6371"/>
      <c r="C137" s="6371"/>
      <c r="D137" s="6370"/>
      <c r="E137" s="6370"/>
      <c r="F137" s="6370"/>
      <c r="G137" s="6370"/>
      <c r="H137" s="6370"/>
      <c r="I137" s="6464"/>
      <c r="J137" s="6464"/>
      <c r="K137" s="6464"/>
      <c r="L137" s="6445"/>
      <c r="M137" s="6370"/>
      <c r="N137" s="6370"/>
      <c r="O137" s="6370"/>
      <c r="P137" s="6370"/>
      <c r="Q137" s="6370"/>
      <c r="R137" s="6370"/>
      <c r="S137" s="6370"/>
      <c r="T137" s="6370"/>
      <c r="U137" s="6370"/>
      <c r="V137" s="6370"/>
      <c r="W137" s="6370"/>
      <c r="X137" s="6370"/>
      <c r="Y137" s="6370"/>
      <c r="Z137" s="6370"/>
      <c r="AA137" s="6370"/>
      <c r="AB137" s="6370"/>
      <c r="AC137" s="6370"/>
      <c r="AD137" s="6531" t="s">
        <v>6307</v>
      </c>
      <c r="AE137" s="6532">
        <f t="shared" ref="AE137:AE141" si="1">AF137/$AF$108</f>
      </c>
      <c r="AF137" s="6532">
        <f>SUM(AF130:AF131)</f>
      </c>
      <c r="AG137" s="6370"/>
      <c r="AH137" s="6446"/>
      <c r="AI137" s="6445"/>
      <c r="AJ137" s="6445"/>
      <c r="AK137" s="6446"/>
      <c r="AL137" s="6445"/>
      <c r="AM137" s="6445"/>
    </row>
    <row r="138">
      <c r="A138" s="6370"/>
      <c r="B138" s="6371"/>
      <c r="C138" s="6371"/>
      <c r="D138" s="6370"/>
      <c r="E138" s="6370"/>
      <c r="F138" s="6370"/>
      <c r="G138" s="6370"/>
      <c r="H138" s="6370"/>
      <c r="I138" s="6464"/>
      <c r="J138" s="6464"/>
      <c r="K138" s="6464"/>
      <c r="L138" s="6445"/>
      <c r="M138" s="6370"/>
      <c r="N138" s="6370"/>
      <c r="O138" s="6370"/>
      <c r="P138" s="6370"/>
      <c r="Q138" s="6370"/>
      <c r="R138" s="6370"/>
      <c r="S138" s="6370"/>
      <c r="T138" s="6370"/>
      <c r="U138" s="6370"/>
      <c r="V138" s="6370"/>
      <c r="W138" s="6370"/>
      <c r="X138" s="6370"/>
      <c r="Y138" s="6370"/>
      <c r="Z138" s="6370"/>
      <c r="AA138" s="6370"/>
      <c r="AB138" s="6370"/>
      <c r="AC138" s="6370"/>
      <c r="AD138" s="6533" t="s">
        <v>6308</v>
      </c>
      <c r="AE138" s="6534">
        <f t="shared" si="1"/>
      </c>
      <c r="AF138" s="6535">
        <f t="shared" ref="AF138:AF142" si="0">SUMIF($AF$128:$AF$129,$AD$128:$AD$129,AD138)</f>
      </c>
      <c r="AG138" s="6370"/>
      <c r="AH138" s="6446"/>
      <c r="AI138" s="6445"/>
      <c r="AJ138" s="6445"/>
      <c r="AK138" s="6446"/>
      <c r="AL138" s="6445"/>
      <c r="AM138" s="6445"/>
    </row>
    <row customHeight="true" ht="18" r="139">
      <c r="A139" s="6370"/>
      <c r="B139" s="6371"/>
      <c r="C139" s="6371"/>
      <c r="D139" s="6370"/>
      <c r="E139" s="6370"/>
      <c r="F139" s="6370"/>
      <c r="G139" s="6370"/>
      <c r="H139" s="6370"/>
      <c r="I139" s="6464"/>
      <c r="J139" s="6464"/>
      <c r="K139" s="6464"/>
      <c r="L139" s="6445"/>
      <c r="M139" s="6370"/>
      <c r="N139" s="6370"/>
      <c r="O139" s="6370"/>
      <c r="P139" s="6370"/>
      <c r="Q139" s="6370"/>
      <c r="R139" s="6370"/>
      <c r="S139" s="6370"/>
      <c r="T139" s="6370"/>
      <c r="U139" s="6370"/>
      <c r="V139" s="6370"/>
      <c r="W139" s="6370"/>
      <c r="X139" s="6370"/>
      <c r="Y139" s="6370"/>
      <c r="Z139" s="6370"/>
      <c r="AA139" s="6370"/>
      <c r="AB139" s="6370"/>
      <c r="AC139" s="6370"/>
      <c r="AD139" s="6536" t="s">
        <v>6309</v>
      </c>
      <c r="AE139" s="6535">
        <f t="shared" si="1"/>
      </c>
      <c r="AF139" s="6534">
        <f t="shared" si="0"/>
      </c>
      <c r="AG139" s="6370"/>
      <c r="AH139" s="6446"/>
      <c r="AI139" s="6445"/>
      <c r="AJ139" s="6445"/>
      <c r="AK139" s="6446"/>
      <c r="AL139" s="6445"/>
      <c r="AM139" s="6445"/>
    </row>
    <row customHeight="true" ht="18" r="140">
      <c r="A140" s="6370"/>
      <c r="B140" s="6371"/>
      <c r="C140" s="6371"/>
      <c r="D140" s="6370"/>
      <c r="E140" s="6370"/>
      <c r="F140" s="6370"/>
      <c r="G140" s="6370"/>
      <c r="H140" s="6370"/>
      <c r="I140" s="6464"/>
      <c r="J140" s="6464"/>
      <c r="K140" s="6464"/>
      <c r="L140" s="6445"/>
      <c r="M140" s="6370"/>
      <c r="N140" s="6370"/>
      <c r="O140" s="6370"/>
      <c r="P140" s="6370"/>
      <c r="Q140" s="6370"/>
      <c r="R140" s="6370"/>
      <c r="S140" s="6370"/>
      <c r="T140" s="6370"/>
      <c r="U140" s="6370"/>
      <c r="V140" s="6370"/>
      <c r="W140" s="6370"/>
      <c r="X140" s="6370"/>
      <c r="Y140" s="6370"/>
      <c r="Z140" s="6370"/>
      <c r="AA140" s="6370"/>
      <c r="AB140" s="6370"/>
      <c r="AC140" s="6370"/>
      <c r="AD140" s="6379" t="s">
        <v>6310</v>
      </c>
      <c r="AE140" s="6534">
        <f t="shared" si="1"/>
      </c>
      <c r="AF140" s="6534">
        <f t="shared" si="0"/>
      </c>
      <c r="AG140" s="6370"/>
      <c r="AH140" s="6446"/>
      <c r="AI140" s="6445"/>
      <c r="AJ140" s="6445"/>
      <c r="AK140" s="6446"/>
      <c r="AL140" s="6445"/>
      <c r="AM140" s="6445"/>
    </row>
    <row customHeight="true" ht="18" r="141">
      <c r="A141" s="6471" t="s">
        <v>6466</v>
      </c>
      <c r="B141" s="6471"/>
      <c r="C141" s="6471"/>
      <c r="D141" s="6471"/>
      <c r="E141" s="6471"/>
      <c r="F141" s="6370"/>
      <c r="G141" s="6370"/>
      <c r="H141" s="6370"/>
      <c r="I141" s="6464"/>
      <c r="J141" s="6464"/>
      <c r="K141" s="6464"/>
      <c r="L141" s="6370"/>
      <c r="M141" s="6370"/>
      <c r="N141" s="6370"/>
      <c r="O141" s="6370"/>
      <c r="P141" s="6370"/>
      <c r="Q141" s="6370"/>
      <c r="R141" s="6370"/>
      <c r="S141" s="6370"/>
      <c r="T141" s="6370"/>
      <c r="U141" s="6370"/>
      <c r="V141" s="6370"/>
      <c r="W141" s="6370"/>
      <c r="X141" s="6370"/>
      <c r="Y141" s="6370"/>
      <c r="Z141" s="6370"/>
      <c r="AA141" s="6370"/>
      <c r="AB141" s="6370"/>
      <c r="AC141" s="6370"/>
      <c r="AD141" s="6379" t="s">
        <v>6311</v>
      </c>
      <c r="AE141" s="6534">
        <f t="shared" si="1"/>
      </c>
      <c r="AF141" s="6380">
        <f t="shared" si="0"/>
      </c>
      <c r="AG141" s="6370"/>
      <c r="AH141" s="6446"/>
      <c r="AI141" s="6445"/>
      <c r="AJ141" s="6445"/>
      <c r="AK141" s="6446"/>
      <c r="AL141" s="6445"/>
      <c r="AM141" s="6445"/>
    </row>
    <row r="142">
      <c r="A142" s="6336" t="s">
        <v>6265</v>
      </c>
      <c r="B142" s="6336" t="s">
        <v>6246</v>
      </c>
      <c r="C142" s="6336" t="s">
        <v>6442</v>
      </c>
      <c r="D142" s="6336" t="s">
        <v>6443</v>
      </c>
      <c r="E142" s="6336" t="s">
        <v>6444</v>
      </c>
      <c r="F142" s="6370"/>
      <c r="G142" s="6370"/>
      <c r="H142" s="6370"/>
      <c r="I142" s="6464"/>
      <c r="J142" s="6464"/>
      <c r="K142" s="6464"/>
      <c r="L142" s="6370"/>
      <c r="M142" s="6370"/>
      <c r="N142" s="6370"/>
      <c r="O142" s="6370"/>
      <c r="P142" s="6370"/>
      <c r="Q142" s="6370"/>
      <c r="R142" s="6370"/>
      <c r="S142" s="6370"/>
      <c r="T142" s="6370"/>
      <c r="U142" s="6370"/>
      <c r="V142" s="6370"/>
      <c r="W142" s="6370"/>
      <c r="X142" s="6370"/>
      <c r="Y142" s="6370"/>
      <c r="Z142" s="6370"/>
      <c r="AA142" s="6370"/>
      <c r="AB142" s="6370"/>
      <c r="AC142" s="6370"/>
      <c r="AD142" s="6379" t="s">
        <v>6258</v>
      </c>
      <c r="AE142" s="6380">
        <f>AVERAGE(AG55:AG104)/AVERAGE(E55:E104)</f>
      </c>
      <c r="AF142" s="6535">
        <f t="shared" si="0"/>
      </c>
      <c r="AG142" s="6370"/>
      <c r="AH142" s="6446"/>
      <c r="AI142" s="6445"/>
      <c r="AJ142" s="6445"/>
      <c r="AK142" s="6446"/>
      <c r="AL142" s="6445"/>
      <c r="AM142" s="6445"/>
    </row>
    <row r="143">
      <c r="A143" s="6336"/>
      <c r="B143" s="6336"/>
      <c r="C143" s="6336"/>
      <c r="D143" s="6336"/>
      <c r="E143" s="6336"/>
      <c r="F143" s="6370"/>
      <c r="G143" s="6370"/>
      <c r="H143" s="6370"/>
      <c r="I143" s="6464"/>
      <c r="J143" s="6464"/>
      <c r="K143" s="6464"/>
      <c r="L143" s="6370"/>
      <c r="M143" s="6370"/>
      <c r="N143" s="6370"/>
      <c r="O143" s="6370"/>
      <c r="P143" s="6370"/>
      <c r="Q143" s="6370"/>
      <c r="R143" s="6370"/>
      <c r="S143" s="6370"/>
      <c r="T143" s="6370"/>
      <c r="U143" s="6370"/>
      <c r="V143" s="6370"/>
      <c r="W143" s="6370"/>
      <c r="X143" s="6370"/>
      <c r="Y143" s="6370"/>
      <c r="Z143" s="6370"/>
      <c r="AA143" s="6370"/>
      <c r="AB143" s="6370"/>
      <c r="AC143" s="6370"/>
      <c r="AG143" s="6370"/>
      <c r="AH143" s="6446"/>
      <c r="AI143" s="6445"/>
      <c r="AJ143" s="6445"/>
      <c r="AK143" s="6446"/>
      <c r="AL143" s="6445"/>
      <c r="AM143" s="6445"/>
    </row>
    <row r="144">
      <c r="A144" s="6340">
        <v>1</v>
      </c>
      <c r="B144" s="6340" t="s">
        <v>6467</v>
      </c>
      <c r="C144" s="6415">
        <v>30832</v>
      </c>
      <c r="D144" s="6340" t="s">
        <v>6447</v>
      </c>
      <c r="E144" s="6340" t="s">
        <v>6448</v>
      </c>
      <c r="F144" s="6370"/>
      <c r="G144" s="6370"/>
      <c r="H144" s="6464"/>
      <c r="I144" s="6464" t="s">
        <v>6306</v>
      </c>
      <c r="J144" s="6464"/>
      <c r="K144" s="6370"/>
      <c r="L144" s="6370"/>
      <c r="M144" s="6378"/>
      <c r="N144" s="6378"/>
      <c r="O144" s="6370"/>
      <c r="P144" s="6370"/>
      <c r="Q144" s="6370"/>
      <c r="R144" s="6370"/>
      <c r="S144" s="6370"/>
      <c r="T144" s="6370"/>
      <c r="U144" s="6370"/>
      <c r="V144" s="6370"/>
      <c r="W144" s="6370"/>
      <c r="X144" s="6370"/>
      <c r="Y144" s="6370"/>
      <c r="Z144" s="6370"/>
      <c r="AA144" s="6370"/>
      <c r="AB144" s="6370"/>
      <c r="AC144" s="6370"/>
      <c r="AE144" s="6370"/>
      <c r="AF144" s="6370"/>
      <c r="AG144" s="6446"/>
      <c r="AH144" s="6445"/>
      <c r="AI144" s="6445"/>
      <c r="AJ144" s="6445"/>
      <c r="AK144" s="6446"/>
      <c r="AL144" s="6445"/>
      <c r="AM144" s="6445"/>
    </row>
    <row r="145">
      <c r="A145" s="6340">
        <v>2</v>
      </c>
      <c r="B145" s="6340" t="s">
        <v>6468</v>
      </c>
      <c r="C145" s="6415">
        <v>10759</v>
      </c>
      <c r="D145" s="6340" t="s">
        <v>6447</v>
      </c>
      <c r="E145" s="6340" t="s">
        <v>6448</v>
      </c>
      <c r="F145" s="6370"/>
      <c r="G145" s="6370"/>
      <c r="H145" s="6464"/>
      <c r="I145" s="6464"/>
      <c r="J145" s="6464"/>
      <c r="K145" s="6370"/>
      <c r="L145" s="6370"/>
      <c r="M145" s="6378"/>
      <c r="N145" s="6378"/>
      <c r="O145" s="6370"/>
      <c r="P145" s="6370"/>
      <c r="Q145" s="6370"/>
      <c r="R145" s="6370"/>
      <c r="S145" s="6370"/>
      <c r="T145" s="6370"/>
      <c r="U145" s="6370"/>
      <c r="V145" s="6370"/>
      <c r="W145" s="6370"/>
      <c r="X145" s="6370"/>
      <c r="Y145" s="6370"/>
      <c r="Z145" s="6370"/>
      <c r="AA145" s="6370"/>
      <c r="AB145" s="6370"/>
      <c r="AC145" s="6370"/>
      <c r="AE145" s="6370"/>
      <c r="AF145" s="6370"/>
      <c r="AG145" s="6446"/>
      <c r="AH145" s="6445"/>
      <c r="AI145" s="6445"/>
      <c r="AJ145" s="6446"/>
      <c r="AK145" s="6445"/>
      <c r="AL145" s="6445"/>
    </row>
    <row r="146">
      <c r="H146" s="6370"/>
      <c r="I146" s="6464"/>
      <c r="J146" s="6464"/>
      <c r="K146" s="6464"/>
      <c r="L146" s="6370"/>
      <c r="M146" s="6370"/>
      <c r="N146" s="6370"/>
      <c r="O146" s="6370"/>
      <c r="P146" s="6370"/>
      <c r="Q146" s="6370"/>
      <c r="R146" s="6370"/>
      <c r="S146" s="6370"/>
      <c r="T146" s="6370"/>
      <c r="U146" s="6370"/>
      <c r="V146" s="6370"/>
      <c r="W146" s="6370"/>
      <c r="X146" s="6370"/>
      <c r="Y146" s="6370"/>
      <c r="Z146" s="6370"/>
      <c r="AA146" s="6370"/>
      <c r="AB146" s="6370"/>
      <c r="AC146" s="6370"/>
      <c r="AD146" s="6370"/>
      <c r="AE146" s="6370"/>
      <c r="AF146" s="6370"/>
      <c r="AG146" s="6370"/>
      <c r="AH146" s="6446"/>
      <c r="AI146" s="6445"/>
      <c r="AJ146" s="6446"/>
      <c r="AK146" s="6445"/>
      <c r="AL146" s="6445"/>
    </row>
    <row r="147">
      <c r="H147" s="6370"/>
      <c r="I147" s="6464"/>
      <c r="J147" s="6464"/>
      <c r="K147" s="6464"/>
      <c r="L147" s="6370"/>
      <c r="M147" s="6370"/>
      <c r="N147" s="6370"/>
      <c r="O147" s="6370"/>
      <c r="P147" s="6370"/>
      <c r="Q147" s="6370"/>
      <c r="R147" s="6370"/>
      <c r="S147" s="6370"/>
      <c r="T147" s="6370"/>
      <c r="U147" s="6370"/>
      <c r="V147" s="6370"/>
      <c r="W147" s="6370"/>
      <c r="X147" s="6370"/>
      <c r="Y147" s="6370"/>
      <c r="Z147" s="6370"/>
      <c r="AA147" s="6370"/>
      <c r="AB147" s="6370"/>
      <c r="AC147" s="6370"/>
      <c r="AD147" s="6370"/>
      <c r="AE147" s="6370"/>
      <c r="AF147" s="6370"/>
      <c r="AG147" s="6370"/>
      <c r="AH147" s="6446"/>
      <c r="AI147" s="6445"/>
      <c r="AJ147" s="6445"/>
      <c r="AK147" s="6446"/>
      <c r="AL147" s="6445"/>
      <c r="AM147" s="6445"/>
    </row>
    <row r="148">
      <c r="H148" s="6370"/>
      <c r="I148" s="6464"/>
      <c r="J148" s="6464"/>
      <c r="K148" s="6464"/>
      <c r="L148" s="6370"/>
      <c r="M148" s="6370"/>
      <c r="N148" s="6370"/>
      <c r="O148" s="6370"/>
      <c r="P148" s="6370"/>
      <c r="Q148" s="6370"/>
      <c r="R148" s="6370"/>
      <c r="S148" s="6370"/>
      <c r="T148" s="6370"/>
      <c r="U148" s="6370"/>
      <c r="V148" s="6370"/>
      <c r="W148" s="6370"/>
      <c r="X148" s="6370"/>
      <c r="Y148" s="6370"/>
      <c r="Z148" s="6370"/>
      <c r="AA148" s="6370"/>
      <c r="AB148" s="6370"/>
      <c r="AC148" s="6370"/>
      <c r="AD148" s="6370"/>
      <c r="AE148" s="6370"/>
      <c r="AF148" s="6370"/>
      <c r="AG148" s="6370"/>
      <c r="AH148" s="6446"/>
      <c r="AI148" s="6445"/>
      <c r="AJ148" s="6445"/>
      <c r="AK148" s="6446"/>
      <c r="AL148" s="6445"/>
      <c r="AM148" s="6445"/>
    </row>
    <row r="149">
      <c r="A149" s="6370"/>
      <c r="B149" s="6371"/>
      <c r="C149" s="6371"/>
      <c r="D149" s="6370"/>
      <c r="E149" s="6370"/>
      <c r="F149" s="6370"/>
      <c r="G149" s="6370"/>
      <c r="H149" s="6370"/>
      <c r="I149" s="6464"/>
      <c r="J149" s="6464"/>
      <c r="K149" s="6464"/>
      <c r="L149" s="6370"/>
      <c r="M149" s="6370"/>
      <c r="N149" s="6370"/>
      <c r="O149" s="6370"/>
      <c r="P149" s="6370"/>
      <c r="Q149" s="6370"/>
      <c r="R149" s="6370"/>
      <c r="S149" s="6370"/>
      <c r="T149" s="6370"/>
      <c r="U149" s="6370"/>
      <c r="V149" s="6370"/>
      <c r="W149" s="6370"/>
      <c r="X149" s="6370"/>
      <c r="Y149" s="6370"/>
      <c r="Z149" s="6370"/>
      <c r="AA149" s="6370"/>
      <c r="AB149" s="6370"/>
      <c r="AC149" s="6370"/>
      <c r="AD149" s="6370"/>
      <c r="AE149" s="6370"/>
      <c r="AF149" s="6370"/>
      <c r="AG149" s="6370"/>
      <c r="AH149" s="6446"/>
      <c r="AI149" s="6445"/>
      <c r="AJ149" s="6445"/>
      <c r="AK149" s="6446"/>
      <c r="AL149" s="6445"/>
      <c r="AM149" s="6445"/>
    </row>
    <row r="150">
      <c r="A150" s="6370"/>
      <c r="B150" s="6371"/>
      <c r="C150" s="6371"/>
      <c r="D150" s="6370"/>
      <c r="E150" s="6370"/>
      <c r="F150" s="6370"/>
      <c r="G150" s="6370"/>
      <c r="H150" s="6370"/>
      <c r="I150" s="6464"/>
      <c r="J150" s="6464"/>
      <c r="K150" s="6464"/>
      <c r="L150" s="6370"/>
      <c r="M150" s="6370"/>
      <c r="N150" s="6370"/>
      <c r="O150" s="6370"/>
      <c r="P150" s="6370"/>
      <c r="Q150" s="6370"/>
      <c r="R150" s="6370"/>
      <c r="S150" s="6370"/>
      <c r="T150" s="6370"/>
      <c r="U150" s="6370"/>
      <c r="V150" s="6370"/>
      <c r="W150" s="6370"/>
      <c r="X150" s="6370"/>
      <c r="Y150" s="6370"/>
      <c r="Z150" s="6370"/>
      <c r="AA150" s="6370"/>
      <c r="AB150" s="6370"/>
      <c r="AC150" s="6370"/>
      <c r="AD150" s="6370"/>
      <c r="AE150" s="6370"/>
      <c r="AF150" s="6370"/>
      <c r="AG150" s="6370"/>
      <c r="AH150" s="6446"/>
      <c r="AI150" s="6445"/>
      <c r="AJ150" s="6445"/>
      <c r="AK150" s="6446"/>
      <c r="AL150" s="6445"/>
      <c r="AM150" s="6445"/>
    </row>
    <row r="151">
      <c r="A151" s="6370"/>
      <c r="B151" s="6371"/>
      <c r="C151" s="6371"/>
      <c r="D151" s="6370"/>
      <c r="E151" s="6370"/>
      <c r="F151" s="6370"/>
      <c r="G151" s="6370"/>
      <c r="H151" s="6370"/>
      <c r="I151" s="6464"/>
      <c r="J151" s="6464"/>
      <c r="K151" s="6464"/>
      <c r="L151" s="6370"/>
      <c r="M151" s="6370"/>
      <c r="N151" s="6373"/>
      <c r="O151" s="6373"/>
      <c r="P151" s="6370"/>
      <c r="Q151" s="6370"/>
      <c r="R151" s="6370"/>
      <c r="S151" s="6370"/>
      <c r="T151" s="6370"/>
      <c r="U151" s="6370"/>
      <c r="V151" s="6370"/>
      <c r="W151" s="6370"/>
      <c r="X151" s="6370"/>
      <c r="Y151" s="6370"/>
      <c r="Z151" s="6370"/>
      <c r="AA151" s="6370"/>
      <c r="AB151" s="6370"/>
      <c r="AC151" s="6370"/>
      <c r="AD151" s="6370"/>
      <c r="AE151" s="6370"/>
      <c r="AF151" s="6370"/>
      <c r="AG151" s="6370"/>
      <c r="AH151" s="6446"/>
      <c r="AI151" s="6445"/>
      <c r="AJ151" s="6445"/>
      <c r="AK151" s="6446"/>
      <c r="AL151" s="6445"/>
      <c r="AM151" s="6445"/>
    </row>
    <row r="152">
      <c r="A152" s="6370"/>
      <c r="B152" s="6371"/>
      <c r="C152" s="6371"/>
      <c r="D152" s="6370"/>
      <c r="E152" s="6370"/>
      <c r="F152" s="6370"/>
      <c r="G152" s="6370"/>
      <c r="H152" s="6370"/>
      <c r="I152" s="6464"/>
      <c r="J152" s="6464"/>
      <c r="K152" s="6464"/>
      <c r="L152" s="6370"/>
      <c r="M152" s="6370"/>
      <c r="N152" s="6373"/>
      <c r="O152" s="6373"/>
      <c r="P152" s="6370"/>
      <c r="Q152" s="6370"/>
      <c r="R152" s="6370"/>
      <c r="S152" s="6370"/>
      <c r="T152" s="6370"/>
      <c r="U152" s="6370"/>
      <c r="V152" s="6370"/>
      <c r="W152" s="6370"/>
      <c r="X152" s="6370"/>
      <c r="Y152" s="6370"/>
      <c r="Z152" s="6370"/>
      <c r="AA152" s="6370"/>
      <c r="AB152" s="6370"/>
      <c r="AC152" s="6370"/>
      <c r="AD152" s="6370"/>
      <c r="AE152" s="6370"/>
      <c r="AF152" s="6370"/>
      <c r="AG152" s="6370"/>
      <c r="AH152" s="6446"/>
      <c r="AI152" s="6445"/>
      <c r="AJ152" s="6445"/>
      <c r="AK152" s="6446"/>
      <c r="AL152" s="6445"/>
      <c r="AM152" s="6445"/>
    </row>
    <row r="153">
      <c r="A153" s="6370"/>
      <c r="B153" s="6371"/>
      <c r="C153" s="6371"/>
      <c r="D153" s="6370"/>
      <c r="E153" s="6370"/>
      <c r="F153" s="6370"/>
      <c r="G153" s="6370"/>
      <c r="H153" s="6370"/>
      <c r="I153" s="6464"/>
      <c r="J153" s="6464"/>
      <c r="K153" s="6464"/>
      <c r="L153" s="6370"/>
      <c r="M153" s="6370"/>
      <c r="N153" s="6373"/>
      <c r="O153" s="6373"/>
      <c r="P153" s="6370"/>
      <c r="Q153" s="6370"/>
      <c r="R153" s="6370"/>
      <c r="S153" s="6370"/>
      <c r="T153" s="6370"/>
      <c r="U153" s="6370"/>
      <c r="V153" s="6370"/>
      <c r="W153" s="6370"/>
      <c r="X153" s="6370"/>
      <c r="Y153" s="6370"/>
      <c r="Z153" s="6370"/>
      <c r="AA153" s="6370"/>
      <c r="AB153" s="6370"/>
      <c r="AC153" s="6370"/>
      <c r="AD153" s="6370"/>
      <c r="AE153" s="6370"/>
      <c r="AF153" s="6370"/>
      <c r="AG153" s="6370"/>
      <c r="AH153" s="6446"/>
      <c r="AI153" s="6445"/>
      <c r="AJ153" s="6445"/>
      <c r="AK153" s="6446"/>
      <c r="AL153" s="6445"/>
      <c r="AM153" s="6445"/>
    </row>
    <row r="154">
      <c r="A154" s="6370"/>
      <c r="B154" s="6371"/>
      <c r="C154" s="6371"/>
      <c r="D154" s="6370"/>
      <c r="E154" s="6370"/>
      <c r="F154" s="6370"/>
      <c r="G154" s="6370"/>
      <c r="H154" s="6370"/>
      <c r="I154" s="6464"/>
      <c r="J154" s="6464"/>
      <c r="K154" s="6464"/>
      <c r="L154" s="6370"/>
      <c r="M154" s="6370"/>
      <c r="N154" s="6373"/>
      <c r="O154" s="6373"/>
      <c r="P154" s="6370"/>
      <c r="Q154" s="6370"/>
      <c r="R154" s="6370"/>
      <c r="S154" s="6370"/>
      <c r="T154" s="6370"/>
      <c r="U154" s="6370"/>
      <c r="V154" s="6370"/>
      <c r="W154" s="6370"/>
      <c r="X154" s="6370"/>
      <c r="Y154" s="6370"/>
      <c r="Z154" s="6370"/>
      <c r="AA154" s="6370"/>
      <c r="AB154" s="6370"/>
      <c r="AC154" s="6370"/>
      <c r="AD154" s="6370"/>
      <c r="AE154" s="6370"/>
      <c r="AF154" s="6370"/>
      <c r="AG154" s="6370"/>
      <c r="AH154" s="6446"/>
      <c r="AI154" s="6445"/>
      <c r="AJ154" s="6445"/>
      <c r="AK154" s="6446"/>
      <c r="AL154" s="6445"/>
      <c r="AM154" s="6445"/>
    </row>
    <row r="155">
      <c r="A155" s="6370"/>
      <c r="B155" s="6371"/>
      <c r="C155" s="6371"/>
      <c r="D155" s="6370"/>
      <c r="E155" s="6370"/>
      <c r="F155" s="6370"/>
      <c r="G155" s="6370"/>
      <c r="H155" s="6370"/>
      <c r="I155" s="6464"/>
      <c r="J155" s="6464"/>
      <c r="K155" s="6464"/>
      <c r="L155" s="6370"/>
      <c r="M155" s="6370"/>
      <c r="N155" s="6373"/>
      <c r="O155" s="6373"/>
      <c r="P155" s="6370"/>
      <c r="Q155" s="6370"/>
      <c r="R155" s="6370"/>
      <c r="S155" s="6370"/>
      <c r="T155" s="6370"/>
      <c r="U155" s="6370"/>
      <c r="V155" s="6370"/>
      <c r="W155" s="6370"/>
      <c r="X155" s="6370"/>
      <c r="Y155" s="6370"/>
      <c r="Z155" s="6370"/>
      <c r="AA155" s="6370"/>
      <c r="AB155" s="6370"/>
      <c r="AC155" s="6370"/>
      <c r="AD155" s="6370"/>
      <c r="AE155" s="6370"/>
      <c r="AF155" s="6370"/>
      <c r="AG155" s="6370"/>
      <c r="AH155" s="6446"/>
      <c r="AI155" s="6445"/>
      <c r="AJ155" s="6445"/>
      <c r="AK155" s="6446"/>
      <c r="AL155" s="6445"/>
      <c r="AM155" s="6445"/>
    </row>
    <row r="156">
      <c r="A156" s="6370"/>
      <c r="B156" s="6371"/>
      <c r="C156" s="6371"/>
      <c r="D156" s="6370"/>
      <c r="E156" s="6370"/>
      <c r="F156" s="6370"/>
      <c r="G156" s="6370"/>
      <c r="H156" s="6370"/>
      <c r="I156" s="6464"/>
      <c r="J156" s="6464"/>
      <c r="K156" s="6464"/>
      <c r="L156" s="6370"/>
      <c r="M156" s="6370"/>
      <c r="N156" s="6373"/>
      <c r="O156" s="6373"/>
      <c r="P156" s="6370"/>
      <c r="Q156" s="6370"/>
      <c r="R156" s="6370"/>
      <c r="S156" s="6370"/>
      <c r="T156" s="6370"/>
      <c r="U156" s="6370"/>
      <c r="V156" s="6370"/>
      <c r="W156" s="6370"/>
      <c r="X156" s="6370"/>
      <c r="Y156" s="6370"/>
      <c r="Z156" s="6370"/>
      <c r="AA156" s="6370"/>
      <c r="AB156" s="6370"/>
      <c r="AC156" s="6370"/>
      <c r="AD156" s="6370"/>
      <c r="AE156" s="6370"/>
      <c r="AF156" s="6370"/>
      <c r="AG156" s="6370"/>
      <c r="AH156" s="6446"/>
      <c r="AI156" s="6445"/>
      <c r="AJ156" s="6445"/>
      <c r="AK156" s="6446"/>
      <c r="AL156" s="6445"/>
      <c r="AM156" s="6445"/>
    </row>
    <row r="157">
      <c r="A157" s="6370"/>
      <c r="B157" s="6371"/>
      <c r="C157" s="6371"/>
      <c r="D157" s="6370"/>
      <c r="E157" s="6370"/>
      <c r="F157" s="6370"/>
      <c r="G157" s="6370"/>
      <c r="H157" s="6370"/>
      <c r="I157" s="6464"/>
      <c r="J157" s="6464"/>
      <c r="K157" s="6464"/>
      <c r="L157" s="6370"/>
      <c r="M157" s="6370"/>
      <c r="N157" s="6373"/>
      <c r="O157" s="6373"/>
      <c r="P157" s="6370"/>
      <c r="Q157" s="6370"/>
      <c r="R157" s="6370"/>
      <c r="S157" s="6370"/>
      <c r="T157" s="6370"/>
      <c r="U157" s="6370"/>
      <c r="V157" s="6370"/>
      <c r="W157" s="6370"/>
      <c r="X157" s="6370"/>
      <c r="Y157" s="6370"/>
      <c r="Z157" s="6370"/>
      <c r="AA157" s="6370"/>
      <c r="AB157" s="6370"/>
      <c r="AC157" s="6370"/>
      <c r="AD157" s="6370"/>
      <c r="AE157" s="6370"/>
      <c r="AF157" s="6370"/>
      <c r="AG157" s="6370"/>
      <c r="AH157" s="6446"/>
      <c r="AI157" s="6445"/>
      <c r="AJ157" s="6445"/>
      <c r="AK157" s="6446"/>
      <c r="AL157" s="6445"/>
      <c r="AM157" s="6445"/>
    </row>
    <row r="158">
      <c r="A158" s="6370"/>
      <c r="B158" s="6371"/>
      <c r="C158" s="6371"/>
      <c r="D158" s="6370"/>
      <c r="E158" s="6370"/>
      <c r="F158" s="6370"/>
      <c r="G158" s="6370"/>
      <c r="H158" s="6370"/>
      <c r="I158" s="6464"/>
      <c r="J158" s="6464"/>
      <c r="K158" s="6464"/>
      <c r="L158" s="6370"/>
      <c r="M158" s="6370"/>
      <c r="N158" s="6373"/>
      <c r="O158" s="6373"/>
      <c r="P158" s="6370"/>
      <c r="Q158" s="6370"/>
      <c r="R158" s="6370"/>
      <c r="S158" s="6370"/>
      <c r="T158" s="6370"/>
      <c r="U158" s="6370"/>
      <c r="V158" s="6370"/>
      <c r="W158" s="6370"/>
      <c r="X158" s="6370"/>
      <c r="Y158" s="6370"/>
      <c r="Z158" s="6370"/>
      <c r="AA158" s="6370"/>
      <c r="AB158" s="6370"/>
      <c r="AC158" s="6370"/>
      <c r="AD158" s="6370"/>
      <c r="AE158" s="6370"/>
      <c r="AF158" s="6370"/>
      <c r="AG158" s="6370"/>
      <c r="AH158" s="6357"/>
      <c r="AI158" s="6445"/>
      <c r="AJ158" s="6445"/>
      <c r="AK158" s="6446"/>
      <c r="AL158" s="6445"/>
      <c r="AM158" s="6445"/>
    </row>
    <row r="159">
      <c r="AI159" s="6370"/>
      <c r="AJ159" s="6370"/>
      <c r="AK159" s="6445"/>
      <c r="AL159" s="6445"/>
      <c r="AM159" s="6370"/>
    </row>
  </sheetData>
  <mergeCells>
    <mergeCell ref="B34:B35"/>
    <mergeCell ref="C34:C35"/>
    <mergeCell ref="C1:C2"/>
    <mergeCell ref="B1:B2"/>
    <mergeCell ref="G1:G2"/>
    <mergeCell ref="H1:H2"/>
    <mergeCell ref="I1:I2"/>
    <mergeCell ref="J1:J2"/>
    <mergeCell ref="K1:K2"/>
    <mergeCell ref="N1:N2"/>
    <mergeCell ref="O1:O2"/>
    <mergeCell ref="P1:P2"/>
    <mergeCell ref="Q1:R1"/>
    <mergeCell ref="S1:T1"/>
    <mergeCell ref="U1:V1"/>
    <mergeCell ref="W1:X1"/>
    <mergeCell ref="Y1:Z1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M34:AM35"/>
    <mergeCell ref="AL34:AL35"/>
    <mergeCell ref="AK34:AK35"/>
    <mergeCell ref="AJ34:AJ35"/>
    <mergeCell ref="AI34:AI35"/>
    <mergeCell ref="AH34:AH35"/>
    <mergeCell ref="AG34:AG35"/>
    <mergeCell ref="AF34:AF35"/>
    <mergeCell ref="AE34:AE35"/>
    <mergeCell ref="AD34:AD35"/>
    <mergeCell ref="AC34:AC35"/>
    <mergeCell ref="AB34:AB35"/>
    <mergeCell ref="AA34:AA35"/>
    <mergeCell ref="X34:X35"/>
    <mergeCell ref="W34:W35"/>
    <mergeCell ref="V34:V35"/>
    <mergeCell ref="U34:U35"/>
    <mergeCell ref="T34:T35"/>
    <mergeCell ref="S34:S35"/>
    <mergeCell ref="P34:P35"/>
    <mergeCell ref="O34:O35"/>
    <mergeCell ref="N34:N35"/>
    <mergeCell ref="K34:K35"/>
    <mergeCell ref="J34:J35"/>
    <mergeCell ref="I34:I35"/>
    <mergeCell ref="H34:H35"/>
    <mergeCell ref="G34:G35"/>
    <mergeCell ref="E34:F34"/>
    <mergeCell ref="E1:F1"/>
    <mergeCell ref="D1:D2"/>
    <mergeCell ref="D34:D35"/>
    <mergeCell ref="AD126:AD127"/>
    <mergeCell ref="AE126:AE127"/>
    <mergeCell ref="AF126:AF127"/>
    <mergeCell ref="B126:B127"/>
    <mergeCell ref="A120:A121"/>
    <mergeCell ref="B120:B121"/>
    <mergeCell ref="H126:H127"/>
    <mergeCell ref="I126:I127"/>
    <mergeCell ref="J126:J127"/>
    <mergeCell ref="K126:K127"/>
    <mergeCell ref="N126:N127"/>
    <mergeCell ref="O126:O127"/>
    <mergeCell ref="P126:P127"/>
    <mergeCell ref="S126:S127"/>
    <mergeCell ref="T126:T127"/>
    <mergeCell ref="U126:U127"/>
    <mergeCell ref="V126:V127"/>
    <mergeCell ref="W126:W127"/>
    <mergeCell ref="X126:X127"/>
    <mergeCell ref="AA126:AA127"/>
    <mergeCell ref="AB126:AB127"/>
    <mergeCell ref="AC126:AC127"/>
    <mergeCell ref="C126:C127"/>
    <mergeCell ref="C120:C121"/>
    <mergeCell ref="E126:F126"/>
    <mergeCell ref="G126:G127"/>
    <mergeCell ref="E120:E121"/>
    <mergeCell ref="D120:D121"/>
    <mergeCell ref="A119:E119"/>
    <mergeCell ref="A141:E141"/>
    <mergeCell ref="D142:D143"/>
    <mergeCell ref="E142:E143"/>
    <mergeCell ref="C142:C143"/>
    <mergeCell ref="B142:B143"/>
    <mergeCell ref="A142:A143"/>
    <mergeCell ref="F120:F121"/>
    <mergeCell ref="F122:F124"/>
    <mergeCell ref="AH126:AH127"/>
  </mergeCells>
  <conditionalFormatting sqref="AD129:AD129">
    <cfRule dxfId="507" operator="containsText" priority="1" stopIfTrue="true" text="Out of stock less than 60 days" type="containsText">
      <formula>NOT(ISERROR(SEARCH("Out of stock less than 60 days",AD129)))</formula>
    </cfRule>
  </conditionalFormatting>
  <conditionalFormatting sqref="AD129:AD129">
    <cfRule dxfId="508" operator="containsText" priority="2" stopIfTrue="true" text="Out of stock more than 60 days" type="containsText">
      <formula>NOT(ISERROR(SEARCH("Out of stock more than 60 days",AD129)))</formula>
    </cfRule>
  </conditionalFormatting>
  <conditionalFormatting sqref="AD128:AD129">
    <cfRule dxfId="509" operator="containsText" priority="3" stopIfTrue="true" text="Out of stock more than 150 days" type="containsText">
      <formula>NOT(ISERROR(SEARCH("Out of stock more than 150 days",AD128)))</formula>
    </cfRule>
  </conditionalFormatting>
  <conditionalFormatting sqref="AB128:AB129">
    <cfRule dxfId="510" operator="between" priority="4" stopIfTrue="true" type="cellIs">
      <formula>61</formula>
      <formula>149</formula>
    </cfRule>
  </conditionalFormatting>
  <conditionalFormatting sqref="AB128:AB129">
    <cfRule dxfId="511" operator="lessThan" priority="5" stopIfTrue="true" type="cellIs">
      <formula>60</formula>
    </cfRule>
  </conditionalFormatting>
  <conditionalFormatting sqref="AB128:AB129">
    <cfRule dxfId="512" operator="greaterThan" priority="6" stopIfTrue="true" type="cellIs">
      <formula>150</formula>
    </cfRule>
  </conditionalFormatting>
  <conditionalFormatting sqref="AD3:AD26">
    <cfRule dxfId="513" operator="containsText" priority="7" stopIfTrue="true" text="Out of stock more than 60 days" type="containsText">
      <formula>NOT(ISERROR(SEARCH("Out of stock more than 60 days",AD3)))</formula>
    </cfRule>
  </conditionalFormatting>
  <conditionalFormatting sqref="AB3:AB26">
    <cfRule dxfId="514" operator="between" priority="8" stopIfTrue="true" type="cellIs">
      <formula>61</formula>
      <formula>150</formula>
    </cfRule>
  </conditionalFormatting>
  <conditionalFormatting sqref="AB36:AB129">
    <cfRule dxfId="515" operator="between" priority="9" stopIfTrue="true" type="cellIs">
      <formula>61</formula>
      <formula>149</formula>
    </cfRule>
  </conditionalFormatting>
  <conditionalFormatting sqref="AB36:AB133">
    <cfRule dxfId="516" operator="equal" priority="10" stopIfTrue="true" type="cellIs">
      <formula>"-"</formula>
    </cfRule>
  </conditionalFormatting>
  <conditionalFormatting sqref="AB36:AB129">
    <cfRule dxfId="517" operator="greaterThan" priority="11" stopIfTrue="true" type="cellIs">
      <formula>150</formula>
    </cfRule>
  </conditionalFormatting>
  <conditionalFormatting sqref="AB36:AB129">
    <cfRule dxfId="518" operator="lessThan" priority="12" stopIfTrue="true" type="cellIs">
      <formula>60</formula>
    </cfRule>
  </conditionalFormatting>
  <conditionalFormatting sqref="AD36:AD112 AD122:AD129">
    <cfRule dxfId="519" operator="equal" priority="13" stopIfTrue="true" type="cellIs">
      <formula>"Out of stock more than 60 days"</formula>
    </cfRule>
  </conditionalFormatting>
  <conditionalFormatting sqref="AD36:AD112 AD122:AD129">
    <cfRule dxfId="520" operator="equal" priority="14" stopIfTrue="true" type="cellIs">
      <formula>"Out of stock more than 150 days"</formula>
    </cfRule>
  </conditionalFormatting>
  <conditionalFormatting sqref="AD36:AD112 AD122:AD129">
    <cfRule dxfId="521" operator="equal" priority="15" stopIfTrue="true" type="cellIs">
      <formula>"Out of stock less than 60 days"</formula>
    </cfRule>
  </conditionalFormatting>
  <conditionalFormatting sqref="AD36:AD112 AD122:AD133">
    <cfRule dxfId="522" operator="equal" priority="16" stopIfTrue="true" type="cellIs">
      <formula>"Not sold yet"</formula>
    </cfRule>
  </conditionalFormatting>
  <conditionalFormatting sqref="I36:I129">
    <cfRule dxfId="523" operator="lessThanOrEqual" priority="17" stopIfTrue="true" type="cellIs">
      <formula>90</formula>
    </cfRule>
  </conditionalFormatting>
  <conditionalFormatting sqref="AB3:AB26">
    <cfRule dxfId="524" operator="equal" priority="18" stopIfTrue="true" type="cellIs">
      <formula>"-"</formula>
    </cfRule>
  </conditionalFormatting>
  <conditionalFormatting sqref="AB3:AB26">
    <cfRule dxfId="525" operator="greaterThan" priority="19" stopIfTrue="true" type="cellIs">
      <formula>150</formula>
    </cfRule>
  </conditionalFormatting>
  <conditionalFormatting sqref="AB3:AB26">
    <cfRule dxfId="526" operator="lessThan" priority="20" stopIfTrue="true" type="cellIs">
      <formula>60</formula>
    </cfRule>
  </conditionalFormatting>
  <conditionalFormatting sqref="AD3:AD26">
    <cfRule dxfId="527" operator="equal" priority="21" stopIfTrue="true" type="cellIs">
      <formula>"Out of stock less than 60 days"</formula>
    </cfRule>
  </conditionalFormatting>
  <conditionalFormatting sqref="AD3:AD26">
    <cfRule dxfId="528" operator="equal" priority="22" stopIfTrue="true" type="cellIs">
      <formula>"Not sold yet"</formula>
    </cfRule>
  </conditionalFormatting>
  <conditionalFormatting sqref="AD3:AD26">
    <cfRule dxfId="529" operator="equal" priority="23" stopIfTrue="true" type="cellIs">
      <formula>"Out of stock more than 150 days"</formula>
    </cfRule>
  </conditionalFormatting>
  <conditionalFormatting sqref="I3:I26">
    <cfRule dxfId="530" operator="lessThan" priority="24" stopIfTrue="true" type="cellIs">
      <formula>90</formula>
    </cfRule>
  </conditionalFormatting>
  <dataValidations count="1">
    <dataValidation allowBlank="true" errorStyle="stop" showErrorMessage="true" sqref="B3:B26 B36:B116 B128:B136" type="list">
      <formula1>"Active,Inactive,Deleted,Temporary,B2B Only,Ecom Only,Preparing"</formula1>
    </dataValidation>
  </dataValidations>
</worksheet>
</file>

<file path=xl/worksheets/sheet2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8" min="8" style="0" width="1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1" min="31" style="0" width="9"/>
    <col collapsed="false" customWidth="true" hidden="false" max="5" min="5" style="0" width="12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11"/>
    <col collapsed="false" customWidth="true" hidden="false" max="32" min="32" style="0" width="11"/>
    <col collapsed="false" customWidth="true" hidden="false" max="37" min="37" style="0" width="5"/>
    <col collapsed="false" customWidth="true" hidden="false" max="6" min="6" style="0" width="11"/>
    <col collapsed="false" customWidth="true" hidden="false" max="14" min="14" style="0" width="10"/>
    <col collapsed="false" customWidth="true" hidden="true" max="14" min="14" style="0" width="10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28"/>
    <col collapsed="false" customWidth="true" hidden="false" max="38" min="38" style="0" width="5"/>
    <col collapsed="false" customWidth="true" hidden="false" max="3" min="3" style="0" width="18"/>
    <col collapsed="false" customWidth="true" hidden="false" max="11" min="11" style="0" width="10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1"/>
    <col collapsed="false" customWidth="true" hidden="false" max="35" min="35" style="0" width="6"/>
    <col collapsed="false" customWidth="true" hidden="false" max="4" min="4" style="0" width="14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9"/>
    <col collapsed="false" customWidth="true" hidden="false" max="36" min="36" style="0" width="6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2"/>
    <col collapsed="false" customWidth="true" hidden="true" max="33" min="33" style="0" width="12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52"/>
    <col collapsed="false" customWidth="true" hidden="false" max="7" min="7" style="0" width="21"/>
    <col collapsed="false" customWidth="true" hidden="false" max="15" min="15" style="0" width="11"/>
    <col collapsed="false" customWidth="true" hidden="tru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9" min="39" style="0" width="7"/>
  </cols>
  <sheetData>
    <row r="1">
      <c r="A1" s="6537" t="s">
        <v>6469</v>
      </c>
      <c r="B1" s="6537" t="s">
        <v>6470</v>
      </c>
      <c r="C1" s="6538" t="s">
        <v>6471</v>
      </c>
      <c r="D1" s="6538" t="s">
        <v>6472</v>
      </c>
      <c r="E1" s="6537" t="s">
        <v>6473</v>
      </c>
      <c r="F1" s="6537"/>
      <c r="G1" s="6539" t="s">
        <v>6474</v>
      </c>
      <c r="H1" s="6540" t="s">
        <v>6475</v>
      </c>
      <c r="I1" s="6541" t="s">
        <v>6476</v>
      </c>
      <c r="J1" s="6541" t="s">
        <v>6477</v>
      </c>
      <c r="K1" s="6541" t="s">
        <v>6478</v>
      </c>
      <c r="L1" s="6537" t="s">
        <v>6479</v>
      </c>
      <c r="M1" s="6537" t="s">
        <v>6480</v>
      </c>
      <c r="N1" s="6537" t="s">
        <v>6481</v>
      </c>
      <c r="O1" s="6537" t="s">
        <v>6482</v>
      </c>
      <c r="P1" s="6537" t="s">
        <v>6483</v>
      </c>
      <c r="Q1" s="6542" t="s">
        <v>6484</v>
      </c>
      <c r="R1" s="6542"/>
      <c r="S1" s="6542" t="s">
        <v>6485</v>
      </c>
      <c r="T1" s="6542"/>
      <c r="U1" s="6542" t="s">
        <v>6486</v>
      </c>
      <c r="V1" s="6542"/>
      <c r="W1" s="6542" t="s">
        <v>6487</v>
      </c>
      <c r="X1" s="6542"/>
      <c r="Y1" s="6543" t="s">
        <v>6488</v>
      </c>
      <c r="Z1" s="6543"/>
      <c r="AA1" s="6544" t="s">
        <v>6489</v>
      </c>
      <c r="AB1" s="6541" t="s">
        <v>6490</v>
      </c>
      <c r="AC1" s="6541" t="s">
        <v>6491</v>
      </c>
      <c r="AD1" s="6541" t="s">
        <v>6492</v>
      </c>
      <c r="AE1" s="6541" t="s">
        <v>6493</v>
      </c>
      <c r="AF1" s="6541" t="s">
        <v>6494</v>
      </c>
      <c r="AG1" s="6541" t="s">
        <v>6495</v>
      </c>
      <c r="AH1" s="6541" t="s">
        <v>6496</v>
      </c>
      <c r="AI1" s="6541" t="s">
        <v>6497</v>
      </c>
      <c r="AJ1" s="6537" t="s">
        <v>6498</v>
      </c>
      <c r="AK1" s="6537" t="s">
        <v>6499</v>
      </c>
      <c r="AL1" s="6537" t="s">
        <v>6500</v>
      </c>
      <c r="AM1" s="6537" t="s">
        <v>6501</v>
      </c>
    </row>
    <row r="2">
      <c r="A2" s="6537" t="s">
        <v>6502</v>
      </c>
      <c r="B2" s="6537"/>
      <c r="C2" s="6537"/>
      <c r="D2" s="6537"/>
      <c r="E2" s="6537" t="s">
        <v>6503</v>
      </c>
      <c r="F2" s="6539" t="s">
        <v>6504</v>
      </c>
      <c r="G2" s="6539"/>
      <c r="H2" s="6540"/>
      <c r="I2" s="6541"/>
      <c r="J2" s="6541"/>
      <c r="K2" s="6541"/>
      <c r="L2" s="6537" t="s">
        <v>6505</v>
      </c>
      <c r="M2" s="6537" t="s">
        <v>6505</v>
      </c>
      <c r="N2" s="6537"/>
      <c r="O2" s="6537"/>
      <c r="P2" s="6537"/>
      <c r="Q2" s="6542" t="s">
        <v>6503</v>
      </c>
      <c r="R2" s="6545" t="s">
        <v>6504</v>
      </c>
      <c r="S2" s="6542" t="s">
        <v>6503</v>
      </c>
      <c r="T2" s="6545" t="s">
        <v>6504</v>
      </c>
      <c r="U2" s="6542" t="s">
        <v>6503</v>
      </c>
      <c r="V2" s="6545" t="s">
        <v>6504</v>
      </c>
      <c r="W2" s="6542" t="s">
        <v>6503</v>
      </c>
      <c r="X2" s="6545" t="s">
        <v>6504</v>
      </c>
      <c r="Y2" s="6542" t="s">
        <v>6503</v>
      </c>
      <c r="Z2" s="6545" t="s">
        <v>6504</v>
      </c>
      <c r="AA2" s="6544"/>
      <c r="AB2" s="6541"/>
      <c r="AC2" s="6541"/>
      <c r="AD2" s="6541"/>
      <c r="AE2" s="6541"/>
      <c r="AF2" s="6541"/>
      <c r="AG2" s="6541"/>
      <c r="AH2" s="6541"/>
      <c r="AI2" s="6541"/>
      <c r="AJ2" s="6537"/>
      <c r="AK2" s="6537"/>
      <c r="AL2" s="6537"/>
      <c r="AM2" s="6537"/>
    </row>
    <row r="3">
      <c r="A3" s="6546">
        <v>1</v>
      </c>
      <c r="B3" s="6546" t="s">
        <v>6506</v>
      </c>
      <c r="C3" s="6546" t="s">
        <v>6507</v>
      </c>
      <c r="D3" s="6547" t="s">
        <v>6508</v>
      </c>
      <c r="E3" s="6548">
        <v>488</v>
      </c>
      <c r="F3" s="6549">
        <v>463</v>
      </c>
      <c r="G3" s="6550"/>
      <c r="H3" s="6551">
        <f>VLOOKUP(C3,'Data Products'!$A:$B,2,0)</f>
      </c>
      <c r="I3" s="6552">
        <f t="shared" ref="I3:I26" si="14">IFERROR(H3-TODAY(),"")</f>
      </c>
      <c r="J3" s="6553">
        <v>45723</v>
      </c>
      <c r="K3" s="6554">
        <f t="shared" ref="K3:K26" si="28">TODAY()-J3</f>
      </c>
      <c r="L3" s="6550"/>
      <c r="M3" s="6550">
        <f t="shared" ref="M3:M4" si="21">20161-9300</f>
      </c>
      <c r="N3" s="6550"/>
      <c r="O3" s="6550"/>
      <c r="P3" s="6546"/>
      <c r="Q3" s="6550">
        <v>0</v>
      </c>
      <c r="R3" s="6550">
        <v>0</v>
      </c>
      <c r="S3" s="6550">
        <v>323</v>
      </c>
      <c r="T3" s="6550">
        <v>321</v>
      </c>
      <c r="U3" s="6550">
        <v>142</v>
      </c>
      <c r="V3" s="6550">
        <v>142</v>
      </c>
      <c r="W3" s="6550">
        <v>23</v>
      </c>
      <c r="X3" s="6550">
        <v>0</v>
      </c>
      <c r="Y3" s="6550">
        <v>0</v>
      </c>
      <c r="Z3" s="6550">
        <v>0</v>
      </c>
      <c r="AA3" s="6555">
        <f t="shared" ref="AA3:AA26" si="3">M3/30</f>
      </c>
      <c r="AB3" s="6556">
        <f t="shared" ref="AB3:AB26" si="0">IFERROR(E3/AA3,"-")</f>
      </c>
      <c r="AC3" s="6557">
        <f t="shared" ref="AC3:AC26" si="10">IFERROR(TODAY()+AB3,"-")</f>
      </c>
      <c r="AD3" s="6558">
        <f t="shared" ref="AD3:AD26" si="7">_xlfn.IFS(AB3="-","Not sold yet",AND(AB3&lt;=150,AB3&gt;60),"Out of stock more than 60 days",AB3&lt;=60,"Out of stock less than 60 days",AB3&gt;=150,"Out of stock more than 150 days")</f>
      </c>
      <c r="AE3" s="6559">
        <f>VLOOKUP(C3,'Data Products'!$A:$J,10,0)</f>
      </c>
      <c r="AF3" s="6560">
        <f t="shared" ref="AF3:AF26" si="17">AE3*E3</f>
      </c>
      <c r="AG3" s="6561">
        <f t="shared" ref="AG3:AG26" si="31">IF(I3&lt;=90,E3,0)</f>
      </c>
      <c r="AH3" s="6562">
        <f t="shared" ref="AH3:AH4" si="22">IFERROR(VLOOKUP(C3,$C$3:$AH$44,34,0),"")</f>
      </c>
      <c r="AI3" s="6563"/>
      <c r="AJ3" s="6564"/>
      <c r="AK3" s="6563"/>
      <c r="AL3" s="6564"/>
      <c r="AM3" s="6564"/>
    </row>
    <row r="4">
      <c r="A4" s="6546">
        <v>2</v>
      </c>
      <c r="B4" s="6546" t="s">
        <v>6506</v>
      </c>
      <c r="C4" s="6546" t="s">
        <v>6508</v>
      </c>
      <c r="D4" s="6547" t="s">
        <v>6508</v>
      </c>
      <c r="E4" s="6548">
        <v>7051</v>
      </c>
      <c r="F4" s="6549">
        <v>6968</v>
      </c>
      <c r="G4" s="6550"/>
      <c r="H4" s="6551">
        <f>VLOOKUP(C4,'Data Products'!$A:$B,2,0)</f>
      </c>
      <c r="I4" s="6552">
        <f t="shared" si="14"/>
      </c>
      <c r="J4" s="6553">
        <v>45617</v>
      </c>
      <c r="K4" s="6554">
        <f t="shared" si="28"/>
      </c>
      <c r="L4" s="6550"/>
      <c r="M4" s="6565">
        <f t="shared" si="21"/>
      </c>
      <c r="N4" s="6550"/>
      <c r="O4" s="6550"/>
      <c r="P4" s="6546"/>
      <c r="Q4" s="6550">
        <v>0</v>
      </c>
      <c r="R4" s="6550">
        <v>0</v>
      </c>
      <c r="S4" s="6566">
        <v>5259</v>
      </c>
      <c r="T4" s="6566">
        <v>5246</v>
      </c>
      <c r="U4" s="6550">
        <v>1742</v>
      </c>
      <c r="V4" s="6550">
        <v>1672</v>
      </c>
      <c r="W4" s="6550">
        <v>50</v>
      </c>
      <c r="X4" s="6550">
        <v>50</v>
      </c>
      <c r="Y4" s="6550">
        <v>0</v>
      </c>
      <c r="Z4" s="6550">
        <v>0</v>
      </c>
      <c r="AA4" s="6555">
        <f t="shared" si="3"/>
      </c>
      <c r="AB4" s="6567">
        <f t="shared" si="0"/>
      </c>
      <c r="AC4" s="6557">
        <f t="shared" si="10"/>
      </c>
      <c r="AD4" s="6568">
        <f t="shared" si="7"/>
      </c>
      <c r="AE4" s="6559">
        <f>VLOOKUP(C4,'Data Products'!$A:$J,10,0)</f>
      </c>
      <c r="AF4" s="6560">
        <f t="shared" si="17"/>
      </c>
      <c r="AG4" s="6561">
        <f t="shared" si="31"/>
      </c>
      <c r="AH4" s="6562">
        <f t="shared" si="22"/>
      </c>
      <c r="AI4" s="6564"/>
      <c r="AJ4" s="6564"/>
      <c r="AK4" s="6563"/>
      <c r="AL4" s="6564"/>
      <c r="AM4" s="6564"/>
    </row>
    <row r="5">
      <c r="A5" s="6546">
        <v>3</v>
      </c>
      <c r="B5" s="6546" t="s">
        <v>6506</v>
      </c>
      <c r="C5" s="6546" t="s">
        <v>6509</v>
      </c>
      <c r="D5" s="6548" t="s">
        <v>6509</v>
      </c>
      <c r="E5" s="6548">
        <v>455</v>
      </c>
      <c r="F5" s="6549">
        <v>455</v>
      </c>
      <c r="G5" s="6550"/>
      <c r="H5" s="6551">
        <f>VLOOKUP(C5,'Data Products'!$A:$B,2,0)</f>
      </c>
      <c r="I5" s="6552">
        <f t="shared" si="14"/>
      </c>
      <c r="J5" s="6553">
        <v>45191</v>
      </c>
      <c r="K5" s="6554">
        <f t="shared" si="28"/>
      </c>
      <c r="L5" s="6550"/>
      <c r="M5" s="6550">
        <v>5</v>
      </c>
      <c r="N5" s="6550"/>
      <c r="O5" s="6550"/>
      <c r="P5" s="6546"/>
      <c r="Q5" s="6550">
        <v>0</v>
      </c>
      <c r="R5" s="6550">
        <v>0</v>
      </c>
      <c r="S5" s="6550">
        <v>31</v>
      </c>
      <c r="T5" s="6550">
        <v>31</v>
      </c>
      <c r="U5" s="6550">
        <v>424</v>
      </c>
      <c r="V5" s="6550">
        <v>424</v>
      </c>
      <c r="W5" s="6550">
        <v>0</v>
      </c>
      <c r="X5" s="6550">
        <v>0</v>
      </c>
      <c r="Y5" s="6550">
        <v>0</v>
      </c>
      <c r="Z5" s="6550">
        <v>0</v>
      </c>
      <c r="AA5" s="6555">
        <f t="shared" si="3"/>
      </c>
      <c r="AB5" s="6567">
        <f t="shared" si="0"/>
      </c>
      <c r="AC5" s="6557">
        <f t="shared" si="10"/>
      </c>
      <c r="AD5" s="6568">
        <f t="shared" si="7"/>
      </c>
      <c r="AE5" s="6559">
        <f>VLOOKUP(C5,'Data Products'!$A:$J,10,0)</f>
      </c>
      <c r="AF5" s="6560">
        <f t="shared" si="17"/>
      </c>
      <c r="AG5" s="6561">
        <f t="shared" si="31"/>
      </c>
      <c r="AH5" s="6562" t="s">
        <v>6510</v>
      </c>
      <c r="AI5" s="6564"/>
      <c r="AJ5" s="6564"/>
      <c r="AK5" s="6563"/>
      <c r="AL5" s="6564"/>
      <c r="AM5" s="6564"/>
    </row>
    <row r="6">
      <c r="A6" s="6546">
        <v>4</v>
      </c>
      <c r="B6" s="6546" t="s">
        <v>6511</v>
      </c>
      <c r="C6" s="6546" t="s">
        <v>6512</v>
      </c>
      <c r="D6" s="6548" t="s">
        <v>6509</v>
      </c>
      <c r="E6" s="6548">
        <v>2</v>
      </c>
      <c r="F6" s="6549">
        <v>2</v>
      </c>
      <c r="G6" s="6550"/>
      <c r="H6" s="6551">
        <f>VLOOKUP(C6,'Data Products'!$A:$B,2,0)</f>
      </c>
      <c r="I6" s="6552">
        <f t="shared" si="14"/>
      </c>
      <c r="J6" s="6553">
        <v>45752</v>
      </c>
      <c r="K6" s="6554">
        <f t="shared" si="28"/>
      </c>
      <c r="L6" s="6550"/>
      <c r="M6" s="6550">
        <f>560-450</f>
      </c>
      <c r="N6" s="6550"/>
      <c r="O6" s="6550"/>
      <c r="P6" s="6546"/>
      <c r="Q6" s="6550">
        <v>0</v>
      </c>
      <c r="R6" s="6550">
        <v>0</v>
      </c>
      <c r="S6" s="6550">
        <v>1</v>
      </c>
      <c r="T6" s="6550">
        <v>1</v>
      </c>
      <c r="U6" s="6550">
        <v>1</v>
      </c>
      <c r="V6" s="6550">
        <v>1</v>
      </c>
      <c r="W6" s="6550">
        <v>0</v>
      </c>
      <c r="X6" s="6550">
        <v>0</v>
      </c>
      <c r="Y6" s="6550">
        <v>0</v>
      </c>
      <c r="Z6" s="6550">
        <v>0</v>
      </c>
      <c r="AA6" s="6555">
        <f t="shared" si="3"/>
      </c>
      <c r="AB6" s="6567">
        <f t="shared" si="0"/>
      </c>
      <c r="AC6" s="6557">
        <f t="shared" si="10"/>
      </c>
      <c r="AD6" s="6568">
        <f t="shared" si="7"/>
      </c>
      <c r="AE6" s="6559">
        <f>VLOOKUP(C6,'Data Products'!$A:$J,10,0)</f>
      </c>
      <c r="AF6" s="6560">
        <f t="shared" si="17"/>
      </c>
      <c r="AG6" s="6561">
        <f t="shared" si="31"/>
      </c>
      <c r="AH6" s="6562">
        <f t="shared" ref="AH6:AH7" si="23">IFERROR(VLOOKUP(C6,$C$3:$AH$44,34,0),"")</f>
      </c>
      <c r="AI6" s="6564"/>
      <c r="AJ6" s="6564"/>
      <c r="AK6" s="6563"/>
      <c r="AL6" s="6564"/>
      <c r="AM6" s="6564"/>
    </row>
    <row r="7">
      <c r="A7" s="6546">
        <v>5</v>
      </c>
      <c r="B7" s="6546" t="s">
        <v>6506</v>
      </c>
      <c r="C7" s="6546" t="s">
        <v>6513</v>
      </c>
      <c r="D7" s="6547" t="s">
        <v>6513</v>
      </c>
      <c r="E7" s="6548">
        <v>821</v>
      </c>
      <c r="F7" s="6549">
        <v>821</v>
      </c>
      <c r="G7" s="6550"/>
      <c r="H7" s="6551">
        <f>VLOOKUP(C7,'Data Products'!$A:$B,2,0)</f>
      </c>
      <c r="I7" s="6552">
        <f t="shared" si="14"/>
      </c>
      <c r="J7" s="6553">
        <v>45854</v>
      </c>
      <c r="K7" s="6554">
        <f t="shared" si="28"/>
      </c>
      <c r="L7" s="6550"/>
      <c r="M7" s="6550">
        <f>6+551</f>
      </c>
      <c r="N7" s="6550"/>
      <c r="O7" s="6550"/>
      <c r="P7" s="6546"/>
      <c r="Q7" s="6550">
        <v>0</v>
      </c>
      <c r="R7" s="6550">
        <v>0</v>
      </c>
      <c r="S7" s="6550">
        <v>287</v>
      </c>
      <c r="T7" s="6550">
        <v>287</v>
      </c>
      <c r="U7" s="6550">
        <v>514</v>
      </c>
      <c r="V7" s="6550">
        <v>514</v>
      </c>
      <c r="W7" s="6550">
        <v>20</v>
      </c>
      <c r="X7" s="6569">
        <v>20</v>
      </c>
      <c r="Y7" s="6550">
        <v>0</v>
      </c>
      <c r="Z7" s="6550">
        <v>0</v>
      </c>
      <c r="AA7" s="6555">
        <f t="shared" si="3"/>
      </c>
      <c r="AB7" s="6570">
        <f t="shared" si="0"/>
      </c>
      <c r="AC7" s="6557">
        <f t="shared" si="10"/>
      </c>
      <c r="AD7" s="6571">
        <f t="shared" si="7"/>
      </c>
      <c r="AE7" s="6559">
        <f>VLOOKUP(C7,'Data Products'!$A:$J,10,0)</f>
      </c>
      <c r="AF7" s="6560">
        <f t="shared" si="17"/>
      </c>
      <c r="AG7" s="6561">
        <f t="shared" si="31"/>
      </c>
      <c r="AH7" s="6562">
        <f t="shared" si="23"/>
      </c>
      <c r="AI7" s="6564"/>
      <c r="AJ7" s="6564"/>
      <c r="AK7" s="6563"/>
      <c r="AL7" s="6564"/>
      <c r="AM7" s="6564"/>
    </row>
    <row r="8">
      <c r="A8" s="6546">
        <v>6</v>
      </c>
      <c r="B8" s="6546" t="s">
        <v>6506</v>
      </c>
      <c r="C8" s="6546" t="s">
        <v>6514</v>
      </c>
      <c r="D8" s="6548" t="s">
        <v>6513</v>
      </c>
      <c r="E8" s="6548">
        <v>159</v>
      </c>
      <c r="F8" s="6549">
        <v>159</v>
      </c>
      <c r="G8" s="6550"/>
      <c r="H8" s="6551">
        <f>VLOOKUP(C8,'Data Products'!$A:$B,2,0)</f>
      </c>
      <c r="I8" s="6552">
        <f t="shared" si="14"/>
      </c>
      <c r="J8" s="6553">
        <v>45855</v>
      </c>
      <c r="K8" s="6554">
        <f t="shared" si="28"/>
      </c>
      <c r="L8" s="6550"/>
      <c r="M8" s="6550">
        <f>1351-800</f>
      </c>
      <c r="N8" s="6550"/>
      <c r="O8" s="6550"/>
      <c r="P8" s="6546"/>
      <c r="Q8" s="6550">
        <v>0</v>
      </c>
      <c r="R8" s="6550">
        <v>0</v>
      </c>
      <c r="S8" s="6550">
        <v>51</v>
      </c>
      <c r="T8" s="6550">
        <v>51</v>
      </c>
      <c r="U8" s="6550">
        <v>101</v>
      </c>
      <c r="V8" s="6550">
        <v>101</v>
      </c>
      <c r="W8" s="6550">
        <v>7</v>
      </c>
      <c r="X8" s="6550">
        <v>7</v>
      </c>
      <c r="Y8" s="6550">
        <v>0</v>
      </c>
      <c r="Z8" s="6550">
        <v>0</v>
      </c>
      <c r="AA8" s="6555">
        <f t="shared" si="3"/>
      </c>
      <c r="AB8" s="6567">
        <f t="shared" si="0"/>
      </c>
      <c r="AC8" s="6557">
        <f t="shared" si="10"/>
      </c>
      <c r="AD8" s="6568">
        <f t="shared" si="7"/>
      </c>
      <c r="AE8" s="6559">
        <f>VLOOKUP(C8,'Data Products'!$A:$J,10,0)</f>
      </c>
      <c r="AF8" s="6560">
        <f t="shared" si="17"/>
      </c>
      <c r="AG8" s="6561">
        <f t="shared" si="31"/>
      </c>
      <c r="AH8" s="6562">
        <f>IFERROR(VLOOKUP(C8,$C$3:$AH$44,34,0)," ")</f>
      </c>
      <c r="AI8" s="6564"/>
      <c r="AJ8" s="6564"/>
      <c r="AK8" s="6563"/>
      <c r="AL8" s="6564"/>
      <c r="AM8" s="6564"/>
    </row>
    <row r="9">
      <c r="A9" s="6546">
        <v>7</v>
      </c>
      <c r="B9" s="6546" t="s">
        <v>6506</v>
      </c>
      <c r="C9" s="6546" t="s">
        <v>6515</v>
      </c>
      <c r="D9" s="6548" t="s">
        <v>6515</v>
      </c>
      <c r="E9" s="6548">
        <v>2627</v>
      </c>
      <c r="F9" s="6549">
        <v>2627</v>
      </c>
      <c r="G9" s="6550"/>
      <c r="H9" s="6551">
        <f>VLOOKUP(C9,'Data Products'!$A:$B,2,0)</f>
      </c>
      <c r="I9" s="6552">
        <f t="shared" si="14"/>
      </c>
      <c r="J9" s="6553">
        <v>45856</v>
      </c>
      <c r="K9" s="6554">
        <f t="shared" si="28"/>
      </c>
      <c r="L9" s="6550"/>
      <c r="M9" s="6550">
        <f>7+55</f>
      </c>
      <c r="N9" s="6550"/>
      <c r="O9" s="6550"/>
      <c r="P9" s="6546"/>
      <c r="Q9" s="6550">
        <v>0</v>
      </c>
      <c r="R9" s="6550">
        <v>0</v>
      </c>
      <c r="S9" s="6550">
        <v>1494</v>
      </c>
      <c r="T9" s="6550">
        <v>1494</v>
      </c>
      <c r="U9" s="6550">
        <v>1133</v>
      </c>
      <c r="V9" s="6550">
        <v>1133</v>
      </c>
      <c r="W9" s="6550">
        <v>0</v>
      </c>
      <c r="X9" s="6550">
        <v>0</v>
      </c>
      <c r="Y9" s="6550">
        <v>0</v>
      </c>
      <c r="Z9" s="6550">
        <v>0</v>
      </c>
      <c r="AA9" s="6555">
        <f t="shared" si="3"/>
      </c>
      <c r="AB9" s="6567">
        <f t="shared" si="0"/>
      </c>
      <c r="AC9" s="6557">
        <f t="shared" si="10"/>
      </c>
      <c r="AD9" s="6568">
        <f t="shared" si="7"/>
      </c>
      <c r="AE9" s="6559">
        <f>VLOOKUP(C9,'Data Products'!$A:$J,10,0)</f>
      </c>
      <c r="AF9" s="6560">
        <f t="shared" si="17"/>
      </c>
      <c r="AG9" s="6561">
        <f t="shared" si="31"/>
      </c>
      <c r="AH9" s="6562">
        <f t="shared" ref="AH9:AH11" si="24">IFERROR(VLOOKUP(C9,$C$3:$AH$44,34,0),"")</f>
      </c>
      <c r="AI9" s="6564"/>
      <c r="AJ9" s="6564"/>
      <c r="AK9" s="6563"/>
      <c r="AL9" s="6564"/>
      <c r="AM9" s="6564"/>
    </row>
    <row r="10">
      <c r="A10" s="6546">
        <v>8</v>
      </c>
      <c r="B10" s="6546" t="s">
        <v>6506</v>
      </c>
      <c r="C10" s="6546" t="s">
        <v>6516</v>
      </c>
      <c r="D10" s="6548" t="s">
        <v>6515</v>
      </c>
      <c r="E10" s="6548">
        <v>2</v>
      </c>
      <c r="F10" s="6549">
        <v>2</v>
      </c>
      <c r="G10" s="6550"/>
      <c r="H10" s="6551">
        <f>VLOOKUP(C10,'Data Products'!$A:$B,2,0)</f>
      </c>
      <c r="I10" s="6552">
        <f t="shared" si="14"/>
      </c>
      <c r="J10" s="6553">
        <v>45857</v>
      </c>
      <c r="K10" s="6554">
        <f t="shared" si="28"/>
      </c>
      <c r="L10" s="6550"/>
      <c r="M10" s="6550">
        <f>2655-2600</f>
      </c>
      <c r="N10" s="6550"/>
      <c r="O10" s="6550"/>
      <c r="P10" s="6546"/>
      <c r="Q10" s="6550">
        <v>0</v>
      </c>
      <c r="R10" s="6550">
        <v>0</v>
      </c>
      <c r="S10" s="6550">
        <v>0</v>
      </c>
      <c r="T10" s="6550">
        <v>0</v>
      </c>
      <c r="U10" s="6550">
        <v>2</v>
      </c>
      <c r="V10" s="6550">
        <v>2</v>
      </c>
      <c r="W10" s="6550">
        <v>0</v>
      </c>
      <c r="X10" s="6550">
        <v>0</v>
      </c>
      <c r="Y10" s="6550">
        <v>0</v>
      </c>
      <c r="Z10" s="6550">
        <v>0</v>
      </c>
      <c r="AA10" s="6555">
        <f t="shared" si="3"/>
      </c>
      <c r="AB10" s="6567">
        <f t="shared" si="0"/>
      </c>
      <c r="AC10" s="6557">
        <f t="shared" si="10"/>
      </c>
      <c r="AD10" s="6568">
        <f t="shared" si="7"/>
      </c>
      <c r="AE10" s="6559">
        <f>VLOOKUP(C10,'Data Products'!$A:$J,10,0)</f>
      </c>
      <c r="AF10" s="6560">
        <f t="shared" si="17"/>
      </c>
      <c r="AG10" s="6561">
        <f t="shared" si="31"/>
      </c>
      <c r="AH10" s="6562">
        <f t="shared" si="24"/>
      </c>
      <c r="AI10" s="6564"/>
      <c r="AJ10" s="6564"/>
      <c r="AK10" s="6563"/>
      <c r="AL10" s="6564"/>
      <c r="AM10" s="6564"/>
    </row>
    <row r="11">
      <c r="A11" s="6546">
        <v>9</v>
      </c>
      <c r="B11" s="6546" t="s">
        <v>6506</v>
      </c>
      <c r="C11" s="6546" t="s">
        <v>6517</v>
      </c>
      <c r="D11" s="6548" t="s">
        <v>6517</v>
      </c>
      <c r="E11" s="6548">
        <v>2062</v>
      </c>
      <c r="F11" s="6549">
        <v>2062</v>
      </c>
      <c r="G11" s="6550"/>
      <c r="H11" s="6551">
        <f>VLOOKUP(C11,'Data Products'!$A:$B,2,0)</f>
      </c>
      <c r="I11" s="6552">
        <f t="shared" si="14"/>
      </c>
      <c r="J11" s="6553">
        <v>45858</v>
      </c>
      <c r="K11" s="6554">
        <f t="shared" si="28"/>
      </c>
      <c r="L11" s="6550"/>
      <c r="M11" s="6550">
        <v>0</v>
      </c>
      <c r="N11" s="6550"/>
      <c r="O11" s="6550"/>
      <c r="P11" s="6546"/>
      <c r="Q11" s="6550">
        <v>0</v>
      </c>
      <c r="R11" s="6550">
        <v>0</v>
      </c>
      <c r="S11" s="6550">
        <v>1289</v>
      </c>
      <c r="T11" s="6550">
        <v>1289</v>
      </c>
      <c r="U11" s="6550">
        <v>773</v>
      </c>
      <c r="V11" s="6550">
        <v>773</v>
      </c>
      <c r="W11" s="6550">
        <v>0</v>
      </c>
      <c r="X11" s="6550">
        <v>0</v>
      </c>
      <c r="Y11" s="6550">
        <v>0</v>
      </c>
      <c r="Z11" s="6550">
        <v>0</v>
      </c>
      <c r="AA11" s="6555">
        <f t="shared" si="3"/>
      </c>
      <c r="AB11" s="6567">
        <f t="shared" si="0"/>
      </c>
      <c r="AC11" s="6557">
        <f t="shared" si="10"/>
      </c>
      <c r="AD11" s="6568">
        <f t="shared" si="7"/>
      </c>
      <c r="AE11" s="6559">
        <f>VLOOKUP(C11,'Data Products'!$A:$J,10,0)</f>
      </c>
      <c r="AF11" s="6560">
        <f t="shared" si="17"/>
      </c>
      <c r="AG11" s="6561">
        <f t="shared" si="31"/>
      </c>
      <c r="AH11" s="6562">
        <f t="shared" si="24"/>
      </c>
      <c r="AI11" s="6564"/>
      <c r="AJ11" s="6564"/>
      <c r="AK11" s="6563"/>
      <c r="AL11" s="6564"/>
      <c r="AM11" s="6564"/>
    </row>
    <row r="12">
      <c r="A12" s="6546">
        <v>10</v>
      </c>
      <c r="B12" s="6546" t="s">
        <v>6506</v>
      </c>
      <c r="C12" s="6546" t="s">
        <v>6518</v>
      </c>
      <c r="D12" s="6548" t="s">
        <v>6518</v>
      </c>
      <c r="E12" s="6548">
        <v>1274</v>
      </c>
      <c r="F12" s="6549">
        <v>1274</v>
      </c>
      <c r="G12" s="6550" t="s">
        <v>6519</v>
      </c>
      <c r="H12" s="6551">
        <f>VLOOKUP(C12,'Data Products'!$A:$B,2,0)</f>
      </c>
      <c r="I12" s="6552">
        <f t="shared" si="14"/>
      </c>
      <c r="J12" s="6553">
        <v>45532</v>
      </c>
      <c r="K12" s="6554">
        <f t="shared" si="28"/>
      </c>
      <c r="L12" s="6550"/>
      <c r="M12" s="6550">
        <v>13</v>
      </c>
      <c r="N12" s="6550"/>
      <c r="O12" s="6550"/>
      <c r="P12" s="6546"/>
      <c r="Q12" s="6550">
        <v>0</v>
      </c>
      <c r="R12" s="6550">
        <v>0</v>
      </c>
      <c r="S12" s="6550">
        <v>455</v>
      </c>
      <c r="T12" s="6550">
        <v>455</v>
      </c>
      <c r="U12" s="6550">
        <v>819</v>
      </c>
      <c r="V12" s="6550">
        <v>819</v>
      </c>
      <c r="W12" s="6550">
        <v>0</v>
      </c>
      <c r="X12" s="6550">
        <v>0</v>
      </c>
      <c r="Y12" s="6550">
        <v>0</v>
      </c>
      <c r="Z12" s="6550">
        <v>0</v>
      </c>
      <c r="AA12" s="6555">
        <f t="shared" si="3"/>
      </c>
      <c r="AB12" s="6567">
        <f t="shared" si="0"/>
      </c>
      <c r="AC12" s="6557">
        <f t="shared" si="10"/>
      </c>
      <c r="AD12" s="6568">
        <f t="shared" si="7"/>
      </c>
      <c r="AE12" s="6559">
        <f>VLOOKUP(C12,'Data Products'!$A:$J,10,0)</f>
      </c>
      <c r="AF12" s="6560">
        <f t="shared" si="17"/>
      </c>
      <c r="AG12" s="6561">
        <f t="shared" si="31"/>
      </c>
      <c r="AH12" s="6562" t="s">
        <v>6520</v>
      </c>
      <c r="AI12" s="6564"/>
      <c r="AJ12" s="6564"/>
      <c r="AK12" s="6563"/>
      <c r="AL12" s="6564"/>
      <c r="AM12" s="6564"/>
    </row>
    <row r="13">
      <c r="A13" s="6546">
        <v>11</v>
      </c>
      <c r="B13" s="6546" t="s">
        <v>6511</v>
      </c>
      <c r="C13" s="6546" t="s">
        <v>6521</v>
      </c>
      <c r="D13" s="6548" t="s">
        <v>6522</v>
      </c>
      <c r="E13" s="6548">
        <v>4347</v>
      </c>
      <c r="F13" s="6549">
        <v>4347</v>
      </c>
      <c r="G13" s="6550"/>
      <c r="H13" s="6551">
        <f>VLOOKUP(C13,'Data Products'!$A:$B,2,0)</f>
      </c>
      <c r="I13" s="6552">
        <f t="shared" si="14"/>
      </c>
      <c r="J13" s="6553">
        <v>45504</v>
      </c>
      <c r="K13" s="6554">
        <f t="shared" si="28"/>
      </c>
      <c r="L13" s="6550"/>
      <c r="M13" s="6550">
        <v>143</v>
      </c>
      <c r="N13" s="6550"/>
      <c r="O13" s="6550"/>
      <c r="P13" s="6546"/>
      <c r="Q13" s="6550">
        <v>0</v>
      </c>
      <c r="R13" s="6550">
        <v>0</v>
      </c>
      <c r="S13" s="6550">
        <v>3980</v>
      </c>
      <c r="T13" s="6550">
        <v>3980</v>
      </c>
      <c r="U13" s="6550">
        <v>367</v>
      </c>
      <c r="V13" s="6550">
        <v>367</v>
      </c>
      <c r="W13" s="6550">
        <v>0</v>
      </c>
      <c r="X13" s="6550">
        <v>0</v>
      </c>
      <c r="Y13" s="6550">
        <v>0</v>
      </c>
      <c r="Z13" s="6550">
        <v>0</v>
      </c>
      <c r="AA13" s="6555">
        <f t="shared" si="3"/>
      </c>
      <c r="AB13" s="6556">
        <f t="shared" si="0"/>
      </c>
      <c r="AC13" s="6557">
        <f t="shared" si="10"/>
      </c>
      <c r="AD13" s="6558">
        <f t="shared" si="7"/>
      </c>
      <c r="AE13" s="6559">
        <f>VLOOKUP(C13,'Data Products'!$A:$J,10,0)</f>
      </c>
      <c r="AF13" s="6560">
        <f t="shared" si="17"/>
      </c>
      <c r="AG13" s="6561">
        <f t="shared" si="31"/>
      </c>
      <c r="AH13" s="6562">
        <f>IFERROR(VLOOKUP(C13,$C$3:$AH$44,34,0),"")</f>
      </c>
      <c r="AI13" s="6564"/>
      <c r="AJ13" s="6564"/>
      <c r="AK13" s="6572"/>
      <c r="AL13" s="6564"/>
      <c r="AM13" s="6564"/>
    </row>
    <row r="14">
      <c r="A14" s="6546">
        <v>12</v>
      </c>
      <c r="B14" s="6546" t="s">
        <v>6511</v>
      </c>
      <c r="C14" s="6546" t="s">
        <v>6523</v>
      </c>
      <c r="D14" s="6547" t="s">
        <v>6524</v>
      </c>
      <c r="E14" s="6548">
        <v>1200</v>
      </c>
      <c r="F14" s="6549">
        <v>1200</v>
      </c>
      <c r="G14" s="6550"/>
      <c r="H14" s="6551">
        <f>VLOOKUP(C14,'Data Products'!$A:$B,2,0)</f>
      </c>
      <c r="I14" s="6552">
        <f t="shared" si="14"/>
      </c>
      <c r="J14" s="6553">
        <v>45504</v>
      </c>
      <c r="K14" s="6554">
        <f t="shared" si="28"/>
      </c>
      <c r="L14" s="6550"/>
      <c r="M14" s="6550">
        <f>96-70</f>
      </c>
      <c r="N14" s="6566"/>
      <c r="O14" s="6566"/>
      <c r="P14" s="6546"/>
      <c r="Q14" s="6550">
        <v>1200</v>
      </c>
      <c r="R14" s="6550">
        <v>1200</v>
      </c>
      <c r="S14" s="6550">
        <v>0</v>
      </c>
      <c r="T14" s="6550">
        <v>0</v>
      </c>
      <c r="U14" s="6550">
        <v>0</v>
      </c>
      <c r="V14" s="6550">
        <v>0</v>
      </c>
      <c r="W14" s="6550">
        <v>0</v>
      </c>
      <c r="X14" s="6550">
        <v>0</v>
      </c>
      <c r="Y14" s="6550">
        <v>0</v>
      </c>
      <c r="Z14" s="6550">
        <v>0</v>
      </c>
      <c r="AA14" s="6555">
        <f t="shared" si="3"/>
      </c>
      <c r="AB14" s="6567">
        <f t="shared" si="0"/>
      </c>
      <c r="AC14" s="6557">
        <f t="shared" si="10"/>
      </c>
      <c r="AD14" s="6568">
        <f t="shared" si="7"/>
      </c>
      <c r="AE14" s="6559">
        <f>VLOOKUP(C14,'Data Products'!$A:$J,10,0)</f>
      </c>
      <c r="AF14" s="6560">
        <f t="shared" si="17"/>
      </c>
      <c r="AG14" s="6561">
        <f t="shared" si="31"/>
      </c>
      <c r="AH14" s="6562">
        <f>IFERROR(VLOOKUP(C14,$C$3:$AH$44,34,0)," ")</f>
      </c>
      <c r="AI14" s="6563"/>
      <c r="AJ14" s="6564"/>
      <c r="AK14" s="6572"/>
      <c r="AL14" s="6564"/>
      <c r="AM14" s="6564"/>
    </row>
    <row r="15">
      <c r="A15" s="6546">
        <v>13</v>
      </c>
      <c r="B15" s="6546" t="s">
        <v>6525</v>
      </c>
      <c r="C15" s="6546" t="s">
        <v>6526</v>
      </c>
      <c r="D15" s="6547" t="s">
        <v>6524</v>
      </c>
      <c r="E15" s="6548">
        <v>1000</v>
      </c>
      <c r="F15" s="6549">
        <v>1000</v>
      </c>
      <c r="G15" s="6550"/>
      <c r="H15" s="6551">
        <f>VLOOKUP(C15,'Data Products'!$A:$B,2,0)</f>
      </c>
      <c r="I15" s="6552">
        <f t="shared" si="14"/>
      </c>
      <c r="J15" s="6553">
        <v>45648</v>
      </c>
      <c r="K15" s="6554">
        <f t="shared" si="28"/>
      </c>
      <c r="L15" s="6550"/>
      <c r="M15" s="6550">
        <v>0</v>
      </c>
      <c r="N15" s="6566"/>
      <c r="O15" s="6566"/>
      <c r="P15" s="6546"/>
      <c r="Q15" s="6550">
        <v>1000</v>
      </c>
      <c r="R15" s="6550">
        <v>1000</v>
      </c>
      <c r="S15" s="6550">
        <v>0</v>
      </c>
      <c r="T15" s="6550">
        <v>0</v>
      </c>
      <c r="U15" s="6550">
        <v>0</v>
      </c>
      <c r="V15" s="6550">
        <v>0</v>
      </c>
      <c r="W15" s="6550">
        <v>0</v>
      </c>
      <c r="X15" s="6550">
        <v>0</v>
      </c>
      <c r="Y15" s="6550">
        <v>0</v>
      </c>
      <c r="Z15" s="6550">
        <v>0</v>
      </c>
      <c r="AA15" s="6555">
        <f t="shared" si="3"/>
      </c>
      <c r="AB15" s="6567">
        <f t="shared" si="0"/>
      </c>
      <c r="AC15" s="6557">
        <f t="shared" si="10"/>
      </c>
      <c r="AD15" s="6568">
        <f t="shared" si="7"/>
      </c>
      <c r="AE15" s="6559">
        <f>VLOOKUP(C15,'Data Products'!$A:$J,10,0)</f>
      </c>
      <c r="AF15" s="6560">
        <f t="shared" si="17"/>
      </c>
      <c r="AG15" s="6561">
        <f t="shared" si="31"/>
      </c>
      <c r="AH15" s="6562">
        <f t="shared" ref="AH15:AH18" si="25">IFERROR(VLOOKUP(C15,$C$3:$AH$44,34,0),"")</f>
      </c>
      <c r="AI15" s="6563"/>
      <c r="AJ15" s="6564"/>
      <c r="AK15" s="6572"/>
      <c r="AL15" s="6564"/>
      <c r="AM15" s="6564"/>
    </row>
    <row r="16">
      <c r="A16" s="6546">
        <v>14</v>
      </c>
      <c r="B16" s="6546" t="s">
        <v>6511</v>
      </c>
      <c r="C16" s="6546" t="s">
        <v>6527</v>
      </c>
      <c r="D16" s="6547" t="s">
        <v>6524</v>
      </c>
      <c r="E16" s="6548">
        <v>500</v>
      </c>
      <c r="F16" s="6549">
        <v>500</v>
      </c>
      <c r="G16" s="6550"/>
      <c r="H16" s="6551">
        <f>VLOOKUP(C16,'Data Products'!$A:$B,2,0)</f>
      </c>
      <c r="I16" s="6552">
        <f t="shared" si="14"/>
      </c>
      <c r="J16" s="6553">
        <v>45504</v>
      </c>
      <c r="K16" s="6554">
        <f t="shared" si="28"/>
      </c>
      <c r="L16" s="6550"/>
      <c r="M16" s="6550">
        <v>0</v>
      </c>
      <c r="N16" s="6550"/>
      <c r="O16" s="6550"/>
      <c r="P16" s="6546"/>
      <c r="Q16" s="6550">
        <v>500</v>
      </c>
      <c r="R16" s="6550">
        <v>500</v>
      </c>
      <c r="S16" s="6550">
        <v>0</v>
      </c>
      <c r="T16" s="6550">
        <v>0</v>
      </c>
      <c r="U16" s="6550">
        <v>0</v>
      </c>
      <c r="V16" s="6550">
        <v>0</v>
      </c>
      <c r="W16" s="6550">
        <v>0</v>
      </c>
      <c r="X16" s="6550">
        <v>0</v>
      </c>
      <c r="Y16" s="6550">
        <v>0</v>
      </c>
      <c r="Z16" s="6550">
        <v>0</v>
      </c>
      <c r="AA16" s="6555">
        <f t="shared" si="3"/>
      </c>
      <c r="AB16" s="6567">
        <f t="shared" si="0"/>
      </c>
      <c r="AC16" s="6557">
        <f t="shared" si="10"/>
      </c>
      <c r="AD16" s="6568">
        <f t="shared" si="7"/>
      </c>
      <c r="AE16" s="6559">
        <f>VLOOKUP(C16,'Data Products'!$A:$J,10,0)</f>
      </c>
      <c r="AF16" s="6560">
        <f t="shared" si="17"/>
      </c>
      <c r="AG16" s="6561">
        <f t="shared" si="31"/>
      </c>
      <c r="AH16" s="6562">
        <f t="shared" si="25"/>
      </c>
      <c r="AI16" s="6563"/>
      <c r="AJ16" s="6564"/>
      <c r="AK16" s="6563"/>
      <c r="AL16" s="6564"/>
      <c r="AM16" s="6564"/>
    </row>
    <row r="17">
      <c r="A17" s="6546">
        <v>15</v>
      </c>
      <c r="B17" s="6546" t="s">
        <v>6506</v>
      </c>
      <c r="C17" s="6546" t="s">
        <v>6528</v>
      </c>
      <c r="D17" s="6548" t="s">
        <v>6528</v>
      </c>
      <c r="E17" s="6548">
        <v>192</v>
      </c>
      <c r="F17" s="6549">
        <v>192</v>
      </c>
      <c r="G17" s="6550"/>
      <c r="H17" s="6551">
        <f>VLOOKUP(C17,'Data Products'!$A:$B,2,0)</f>
      </c>
      <c r="I17" s="6552">
        <f t="shared" si="14"/>
      </c>
      <c r="J17" s="6553">
        <v>45653</v>
      </c>
      <c r="K17" s="6554">
        <f t="shared" si="28"/>
      </c>
      <c r="L17" s="6550"/>
      <c r="M17" s="6550">
        <v>0</v>
      </c>
      <c r="N17" s="6550"/>
      <c r="O17" s="6550"/>
      <c r="P17" s="6546"/>
      <c r="Q17" s="6550">
        <v>0</v>
      </c>
      <c r="R17" s="6550">
        <v>0</v>
      </c>
      <c r="S17" s="6550">
        <v>128</v>
      </c>
      <c r="T17" s="6550">
        <v>128</v>
      </c>
      <c r="U17" s="6550">
        <v>64</v>
      </c>
      <c r="V17" s="6550">
        <v>64</v>
      </c>
      <c r="W17" s="6550">
        <v>0</v>
      </c>
      <c r="X17" s="6550">
        <v>0</v>
      </c>
      <c r="Y17" s="6550">
        <v>0</v>
      </c>
      <c r="Z17" s="6550">
        <v>0</v>
      </c>
      <c r="AA17" s="6555">
        <f t="shared" si="3"/>
      </c>
      <c r="AB17" s="6567">
        <f t="shared" si="0"/>
      </c>
      <c r="AC17" s="6557">
        <f t="shared" si="10"/>
      </c>
      <c r="AD17" s="6568">
        <f t="shared" si="7"/>
      </c>
      <c r="AE17" s="6559">
        <f>VLOOKUP(C17,'Data Products'!$A:$J,10,0)</f>
      </c>
      <c r="AF17" s="6560">
        <f t="shared" si="17"/>
      </c>
      <c r="AG17" s="6561">
        <f t="shared" si="31"/>
      </c>
      <c r="AH17" s="6562">
        <f t="shared" si="25"/>
      </c>
      <c r="AI17" s="6564"/>
      <c r="AJ17" s="6564"/>
      <c r="AK17" s="6563"/>
      <c r="AL17" s="6564"/>
      <c r="AM17" s="6564"/>
    </row>
    <row r="18">
      <c r="A18" s="6546">
        <v>16</v>
      </c>
      <c r="B18" s="6546" t="s">
        <v>6506</v>
      </c>
      <c r="C18" s="6546" t="s">
        <v>6529</v>
      </c>
      <c r="D18" s="6547" t="s">
        <v>6529</v>
      </c>
      <c r="E18" s="6548">
        <v>162</v>
      </c>
      <c r="F18" s="6549">
        <v>162</v>
      </c>
      <c r="G18" s="6550"/>
      <c r="H18" s="6551">
        <f>VLOOKUP(C18,'Data Products'!$A:$B,2,0)</f>
      </c>
      <c r="I18" s="6552">
        <f t="shared" si="14"/>
      </c>
      <c r="J18" s="6553">
        <v>45737</v>
      </c>
      <c r="K18" s="6554">
        <f t="shared" si="28"/>
      </c>
      <c r="L18" s="6550"/>
      <c r="M18" s="6550">
        <v>0</v>
      </c>
      <c r="N18" s="6550"/>
      <c r="O18" s="6550"/>
      <c r="P18" s="6546"/>
      <c r="Q18" s="6550">
        <v>0</v>
      </c>
      <c r="R18" s="6550">
        <v>0</v>
      </c>
      <c r="S18" s="6550">
        <v>0</v>
      </c>
      <c r="T18" s="6550">
        <v>0</v>
      </c>
      <c r="U18" s="6550">
        <v>162</v>
      </c>
      <c r="V18" s="6550">
        <v>162</v>
      </c>
      <c r="W18" s="6550">
        <v>0</v>
      </c>
      <c r="X18" s="6550">
        <v>0</v>
      </c>
      <c r="Y18" s="6550">
        <v>0</v>
      </c>
      <c r="Z18" s="6550">
        <v>0</v>
      </c>
      <c r="AA18" s="6555">
        <f t="shared" si="3"/>
      </c>
      <c r="AB18" s="6556">
        <f t="shared" si="0"/>
      </c>
      <c r="AC18" s="6557">
        <f t="shared" si="10"/>
      </c>
      <c r="AD18" s="6558">
        <f t="shared" si="7"/>
      </c>
      <c r="AE18" s="6559">
        <f>VLOOKUP(C18,'Data Products'!$A:$J,10,0)</f>
      </c>
      <c r="AF18" s="6560">
        <f t="shared" si="17"/>
      </c>
      <c r="AG18" s="6561">
        <f t="shared" si="31"/>
      </c>
      <c r="AH18" s="6562">
        <f t="shared" si="25"/>
      </c>
      <c r="AI18" s="6564"/>
      <c r="AJ18" s="6564"/>
      <c r="AK18" s="6563"/>
      <c r="AL18" s="6564"/>
      <c r="AM18" s="6564"/>
    </row>
    <row r="19">
      <c r="A19" s="6546">
        <v>17</v>
      </c>
      <c r="B19" s="6546" t="s">
        <v>6506</v>
      </c>
      <c r="C19" s="6546" t="s">
        <v>6530</v>
      </c>
      <c r="D19" s="6547" t="s">
        <v>6530</v>
      </c>
      <c r="E19" s="6548">
        <v>1269</v>
      </c>
      <c r="F19" s="6549">
        <v>1219</v>
      </c>
      <c r="G19" s="6550"/>
      <c r="H19" s="6551">
        <f>VLOOKUP(C19,'Data Products'!$A:$B,2,0)</f>
      </c>
      <c r="I19" s="6552">
        <f t="shared" si="14"/>
      </c>
      <c r="J19" s="6553">
        <v>45653</v>
      </c>
      <c r="K19" s="6554">
        <f t="shared" si="28"/>
      </c>
      <c r="L19" s="6550"/>
      <c r="M19" s="6550">
        <v>120</v>
      </c>
      <c r="N19" s="6550"/>
      <c r="O19" s="6550"/>
      <c r="P19" s="6546"/>
      <c r="Q19" s="6569">
        <v>1000</v>
      </c>
      <c r="R19" s="6550">
        <v>1000</v>
      </c>
      <c r="S19" s="6550">
        <v>217</v>
      </c>
      <c r="T19" s="6550">
        <v>217</v>
      </c>
      <c r="U19" s="6550">
        <v>52</v>
      </c>
      <c r="V19" s="6550">
        <v>2</v>
      </c>
      <c r="W19" s="6550">
        <v>0</v>
      </c>
      <c r="X19" s="6550">
        <v>0</v>
      </c>
      <c r="Y19" s="6550">
        <v>0</v>
      </c>
      <c r="Z19" s="6550">
        <v>0</v>
      </c>
      <c r="AA19" s="6555">
        <f t="shared" si="3"/>
      </c>
      <c r="AB19" s="6556">
        <f t="shared" si="0"/>
      </c>
      <c r="AC19" s="6557">
        <f t="shared" si="10"/>
      </c>
      <c r="AD19" s="6558">
        <f t="shared" si="7"/>
      </c>
      <c r="AE19" s="6559">
        <f>VLOOKUP(C19,'Data Products'!$A:$J,10,0)</f>
      </c>
      <c r="AF19" s="6560">
        <f t="shared" si="17"/>
      </c>
      <c r="AG19" s="6561">
        <f t="shared" si="31"/>
      </c>
      <c r="AH19" s="6562" t="s">
        <v>6531</v>
      </c>
      <c r="AI19" s="6564"/>
      <c r="AJ19" s="6564"/>
      <c r="AK19" s="6563"/>
      <c r="AL19" s="6564"/>
      <c r="AM19" s="6564"/>
    </row>
    <row r="20">
      <c r="A20" s="6546">
        <v>18</v>
      </c>
      <c r="B20" s="6546" t="s">
        <v>6506</v>
      </c>
      <c r="C20" s="6546" t="s">
        <v>6532</v>
      </c>
      <c r="D20" s="6548" t="s">
        <v>6532</v>
      </c>
      <c r="E20" s="6548">
        <v>66</v>
      </c>
      <c r="F20" s="6549">
        <v>66</v>
      </c>
      <c r="G20" s="6550"/>
      <c r="H20" s="6551">
        <f>VLOOKUP(C20,'Data Products'!$A:$B,2,0)</f>
      </c>
      <c r="I20" s="6552">
        <f t="shared" si="14"/>
      </c>
      <c r="J20" s="6553">
        <v>45653</v>
      </c>
      <c r="K20" s="6554">
        <f t="shared" si="28"/>
      </c>
      <c r="L20" s="6550"/>
      <c r="M20" s="6550">
        <f>4+96-70</f>
      </c>
      <c r="N20" s="6550"/>
      <c r="O20" s="6550"/>
      <c r="P20" s="6546"/>
      <c r="Q20" s="6550">
        <v>0</v>
      </c>
      <c r="R20" s="6550">
        <v>0</v>
      </c>
      <c r="S20" s="6550">
        <v>39</v>
      </c>
      <c r="T20" s="6550">
        <v>39</v>
      </c>
      <c r="U20" s="6550">
        <v>27</v>
      </c>
      <c r="V20" s="6550">
        <v>27</v>
      </c>
      <c r="W20" s="6550">
        <v>0</v>
      </c>
      <c r="X20" s="6550">
        <v>0</v>
      </c>
      <c r="Y20" s="6550">
        <v>0</v>
      </c>
      <c r="Z20" s="6550">
        <v>0</v>
      </c>
      <c r="AA20" s="6555">
        <f t="shared" si="3"/>
      </c>
      <c r="AB20" s="6570">
        <f t="shared" si="0"/>
      </c>
      <c r="AC20" s="6557">
        <f t="shared" si="10"/>
      </c>
      <c r="AD20" s="6571">
        <f t="shared" si="7"/>
      </c>
      <c r="AE20" s="6559">
        <f>VLOOKUP(C20,'Data Products'!$A:$J,10,0)</f>
      </c>
      <c r="AF20" s="6560">
        <f t="shared" si="17"/>
      </c>
      <c r="AG20" s="6561">
        <f t="shared" si="31"/>
      </c>
      <c r="AH20" s="6562" t="s">
        <v>6533</v>
      </c>
      <c r="AI20" s="6564"/>
      <c r="AJ20" s="6564"/>
      <c r="AK20" s="6563"/>
      <c r="AL20" s="6564"/>
      <c r="AM20" s="6564"/>
    </row>
    <row r="21">
      <c r="A21" s="6546">
        <v>19</v>
      </c>
      <c r="B21" s="6546" t="s">
        <v>6506</v>
      </c>
      <c r="C21" s="6546" t="s">
        <v>6534</v>
      </c>
      <c r="D21" s="6548" t="s">
        <v>6534</v>
      </c>
      <c r="E21" s="6548">
        <v>2478</v>
      </c>
      <c r="F21" s="6549">
        <v>2471</v>
      </c>
      <c r="G21" s="6550"/>
      <c r="H21" s="6551">
        <f>VLOOKUP(C21,'Data Products'!$A:$B,2,0)</f>
      </c>
      <c r="I21" s="6552">
        <f t="shared" si="14"/>
      </c>
      <c r="J21" s="6553">
        <v>45847</v>
      </c>
      <c r="K21" s="6554">
        <f t="shared" si="28"/>
      </c>
      <c r="L21" s="6550"/>
      <c r="M21" s="6569">
        <f>2973+105-2555</f>
      </c>
      <c r="N21" s="6550"/>
      <c r="O21" s="6550"/>
      <c r="P21" s="6546"/>
      <c r="Q21" s="6550">
        <v>1000</v>
      </c>
      <c r="R21" s="6550">
        <v>1000</v>
      </c>
      <c r="S21" s="6550">
        <v>316</v>
      </c>
      <c r="T21" s="6550">
        <v>309</v>
      </c>
      <c r="U21" s="6550">
        <v>1162</v>
      </c>
      <c r="V21" s="6550">
        <v>1162</v>
      </c>
      <c r="W21" s="6550">
        <v>0</v>
      </c>
      <c r="X21" s="6550">
        <v>0</v>
      </c>
      <c r="Y21" s="6550">
        <v>0</v>
      </c>
      <c r="Z21" s="6550">
        <v>0</v>
      </c>
      <c r="AA21" s="6555">
        <f t="shared" si="3"/>
      </c>
      <c r="AB21" s="6567">
        <f t="shared" si="0"/>
      </c>
      <c r="AC21" s="6557">
        <f t="shared" si="10"/>
      </c>
      <c r="AD21" s="6568">
        <f t="shared" si="7"/>
      </c>
      <c r="AE21" s="6559">
        <f>VLOOKUP(C21,'Data Products'!$A:$J,10,0)</f>
      </c>
      <c r="AF21" s="6560">
        <f t="shared" si="17"/>
      </c>
      <c r="AG21" s="6561">
        <f t="shared" si="31"/>
      </c>
      <c r="AH21" s="6562" t="s">
        <v>6533</v>
      </c>
      <c r="AI21" s="6564"/>
      <c r="AJ21" s="6564"/>
      <c r="AK21" s="6563"/>
      <c r="AL21" s="6564"/>
      <c r="AM21" s="6564"/>
    </row>
    <row r="22">
      <c r="A22" s="6546">
        <v>20</v>
      </c>
      <c r="B22" s="6546" t="s">
        <v>6506</v>
      </c>
      <c r="C22" s="6546" t="s">
        <v>6535</v>
      </c>
      <c r="D22" s="6547" t="s">
        <v>6535</v>
      </c>
      <c r="E22" s="6548">
        <v>515</v>
      </c>
      <c r="F22" s="6549">
        <v>515</v>
      </c>
      <c r="G22" s="6550"/>
      <c r="H22" s="6551">
        <f>VLOOKUP(C22,'Data Products'!$A:$B,2,0)</f>
      </c>
      <c r="I22" s="6552">
        <f t="shared" si="14"/>
      </c>
      <c r="J22" s="6553">
        <v>45847</v>
      </c>
      <c r="K22" s="6554">
        <f t="shared" si="28"/>
      </c>
      <c r="L22" s="6550"/>
      <c r="M22" s="6550">
        <v>1</v>
      </c>
      <c r="N22" s="6550"/>
      <c r="O22" s="6550"/>
      <c r="P22" s="6546"/>
      <c r="Q22" s="6569">
        <v>0</v>
      </c>
      <c r="R22" s="6550">
        <v>0</v>
      </c>
      <c r="S22" s="6550">
        <v>172</v>
      </c>
      <c r="T22" s="6550">
        <v>172</v>
      </c>
      <c r="U22" s="6550">
        <v>343</v>
      </c>
      <c r="V22" s="6550">
        <v>343</v>
      </c>
      <c r="W22" s="6550">
        <v>0</v>
      </c>
      <c r="X22" s="6550">
        <v>0</v>
      </c>
      <c r="Y22" s="6550">
        <v>0</v>
      </c>
      <c r="Z22" s="6550">
        <v>0</v>
      </c>
      <c r="AA22" s="6555">
        <f t="shared" si="3"/>
      </c>
      <c r="AB22" s="6556">
        <f t="shared" si="0"/>
      </c>
      <c r="AC22" s="6557">
        <f t="shared" si="10"/>
      </c>
      <c r="AD22" s="6558">
        <f t="shared" si="7"/>
      </c>
      <c r="AE22" s="6559">
        <f>VLOOKUP(C22,'Data Products'!$A:$J,10,0)</f>
      </c>
      <c r="AF22" s="6560">
        <f t="shared" si="17"/>
      </c>
      <c r="AG22" s="6561">
        <f t="shared" si="31"/>
      </c>
      <c r="AH22" s="6573" t="s">
        <v>6536</v>
      </c>
      <c r="AI22" s="6564"/>
      <c r="AJ22" s="6564"/>
      <c r="AK22" s="6563"/>
      <c r="AL22" s="6564"/>
      <c r="AM22" s="6564"/>
    </row>
    <row r="23">
      <c r="A23" s="6546">
        <v>21</v>
      </c>
      <c r="B23" s="6546" t="s">
        <v>6506</v>
      </c>
      <c r="C23" s="6546" t="s">
        <v>6537</v>
      </c>
      <c r="D23" s="6548" t="s">
        <v>6537</v>
      </c>
      <c r="E23" s="6548">
        <v>2722</v>
      </c>
      <c r="F23" s="6549">
        <v>2716</v>
      </c>
      <c r="G23" s="6550"/>
      <c r="H23" s="6551">
        <f>VLOOKUP(C23,'Data Products'!$A:$B,2,0)</f>
      </c>
      <c r="I23" s="6552">
        <f t="shared" si="14"/>
      </c>
      <c r="J23" s="6553">
        <v>45415</v>
      </c>
      <c r="K23" s="6554">
        <f t="shared" si="28"/>
      </c>
      <c r="L23" s="6550"/>
      <c r="M23" s="6569">
        <f>80+4855-2791</f>
      </c>
      <c r="N23" s="6550"/>
      <c r="O23" s="6550"/>
      <c r="P23" s="6546"/>
      <c r="Q23" s="6550">
        <v>1000</v>
      </c>
      <c r="R23" s="6550">
        <v>1000</v>
      </c>
      <c r="S23" s="6550">
        <v>296</v>
      </c>
      <c r="T23" s="6550">
        <v>293</v>
      </c>
      <c r="U23" s="6550">
        <v>1426</v>
      </c>
      <c r="V23" s="6550">
        <v>1423</v>
      </c>
      <c r="W23" s="6550">
        <v>0</v>
      </c>
      <c r="X23" s="6550">
        <v>0</v>
      </c>
      <c r="Y23" s="6550">
        <v>0</v>
      </c>
      <c r="Z23" s="6550">
        <v>0</v>
      </c>
      <c r="AA23" s="6555">
        <f t="shared" si="3"/>
      </c>
      <c r="AB23" s="6570">
        <f t="shared" si="0"/>
      </c>
      <c r="AC23" s="6557">
        <f t="shared" si="10"/>
      </c>
      <c r="AD23" s="6571">
        <f t="shared" si="7"/>
      </c>
      <c r="AE23" s="6559">
        <f>VLOOKUP(C23,'Data Products'!$A:$J,10,0)</f>
      </c>
      <c r="AF23" s="6560">
        <f t="shared" si="17"/>
      </c>
      <c r="AG23" s="6561">
        <f t="shared" si="31"/>
      </c>
      <c r="AH23" s="6562" t="s">
        <v>6538</v>
      </c>
      <c r="AI23" s="6564"/>
      <c r="AJ23" s="6564"/>
      <c r="AK23" s="6550"/>
      <c r="AL23" s="6564"/>
      <c r="AM23" s="6564"/>
    </row>
    <row r="24">
      <c r="A24" s="6546">
        <v>22</v>
      </c>
      <c r="B24" s="6546" t="s">
        <v>6506</v>
      </c>
      <c r="C24" s="6546" t="s">
        <v>6539</v>
      </c>
      <c r="D24" s="6548" t="s">
        <v>6539</v>
      </c>
      <c r="E24" s="6548">
        <v>1564</v>
      </c>
      <c r="F24" s="6549">
        <v>1564</v>
      </c>
      <c r="G24" s="6550"/>
      <c r="H24" s="6551">
        <f>VLOOKUP(C24,'Data Products'!$A:$B,2,0)</f>
      </c>
      <c r="I24" s="6552">
        <f t="shared" si="14"/>
      </c>
      <c r="J24" s="6553">
        <v>45436</v>
      </c>
      <c r="K24" s="6554">
        <f t="shared" si="28"/>
      </c>
      <c r="L24" s="6550"/>
      <c r="M24" s="6550">
        <f>126+3507</f>
      </c>
      <c r="N24" s="6550"/>
      <c r="O24" s="6550"/>
      <c r="P24" s="6546"/>
      <c r="Q24" s="6550">
        <v>0</v>
      </c>
      <c r="R24" s="6550">
        <v>0</v>
      </c>
      <c r="S24" s="6550">
        <v>97</v>
      </c>
      <c r="T24" s="6550">
        <v>97</v>
      </c>
      <c r="U24" s="6550">
        <v>1467</v>
      </c>
      <c r="V24" s="6550">
        <v>1467</v>
      </c>
      <c r="W24" s="6550">
        <v>0</v>
      </c>
      <c r="X24" s="6550">
        <v>0</v>
      </c>
      <c r="Y24" s="6550">
        <v>0</v>
      </c>
      <c r="Z24" s="6550">
        <v>0</v>
      </c>
      <c r="AA24" s="6555">
        <f t="shared" si="3"/>
      </c>
      <c r="AB24" s="6567">
        <f t="shared" si="0"/>
      </c>
      <c r="AC24" s="6557">
        <f t="shared" si="10"/>
      </c>
      <c r="AD24" s="6568">
        <f t="shared" si="7"/>
      </c>
      <c r="AE24" s="6559">
        <f>VLOOKUP(C24,'Data Products'!$A:$J,10,0)</f>
      </c>
      <c r="AF24" s="6560">
        <f t="shared" si="17"/>
      </c>
      <c r="AG24" s="6561">
        <f t="shared" si="31"/>
      </c>
      <c r="AH24" s="6562">
        <f t="shared" ref="AH24:AH26" si="26">IFERROR(VLOOKUP(C24,$C$3:$AH$44,34,0),"")</f>
      </c>
      <c r="AI24" s="6564"/>
      <c r="AJ24" s="6564"/>
      <c r="AK24" s="6563"/>
      <c r="AL24" s="6564"/>
      <c r="AM24" s="6564"/>
    </row>
    <row r="25">
      <c r="A25" s="6546">
        <v>23</v>
      </c>
      <c r="B25" s="6546" t="s">
        <v>6506</v>
      </c>
      <c r="C25" s="6546" t="s">
        <v>6540</v>
      </c>
      <c r="D25" s="6548" t="s">
        <v>6534</v>
      </c>
      <c r="E25" s="6548">
        <v>2</v>
      </c>
      <c r="F25" s="6549">
        <v>1</v>
      </c>
      <c r="G25" s="6550"/>
      <c r="H25" s="6551">
        <f>VLOOKUP(C25,'Data Products'!$A:$B,2,0)</f>
      </c>
      <c r="I25" s="6552">
        <f t="shared" si="14"/>
      </c>
      <c r="J25" s="6553">
        <v>45649</v>
      </c>
      <c r="K25" s="6554">
        <f t="shared" si="28"/>
      </c>
      <c r="L25" s="6550"/>
      <c r="M25" s="6569">
        <f>2973+105-2555</f>
      </c>
      <c r="N25" s="6550"/>
      <c r="O25" s="6550"/>
      <c r="P25" s="6546"/>
      <c r="Q25" s="6550">
        <v>0</v>
      </c>
      <c r="R25" s="6550">
        <v>0</v>
      </c>
      <c r="S25" s="6566">
        <v>1</v>
      </c>
      <c r="T25" s="6550">
        <v>0</v>
      </c>
      <c r="U25" s="6550">
        <v>1</v>
      </c>
      <c r="V25" s="6550">
        <v>1</v>
      </c>
      <c r="W25" s="6550">
        <v>0</v>
      </c>
      <c r="X25" s="6550">
        <v>0</v>
      </c>
      <c r="Y25" s="6550">
        <v>0</v>
      </c>
      <c r="Z25" s="6550">
        <v>0</v>
      </c>
      <c r="AA25" s="6555">
        <f t="shared" si="3"/>
      </c>
      <c r="AB25" s="6567">
        <f t="shared" si="0"/>
      </c>
      <c r="AC25" s="6557">
        <f t="shared" si="10"/>
      </c>
      <c r="AD25" s="6568">
        <f t="shared" si="7"/>
      </c>
      <c r="AE25" s="6559">
        <f>VLOOKUP(C25,'Data Products'!$A:$J,10,0)</f>
      </c>
      <c r="AF25" s="6560">
        <f t="shared" si="17"/>
      </c>
      <c r="AG25" s="6561">
        <f t="shared" si="31"/>
      </c>
      <c r="AH25" s="6562">
        <f t="shared" si="26"/>
      </c>
      <c r="AI25" s="6564"/>
      <c r="AJ25" s="6564"/>
      <c r="AK25" s="6563"/>
      <c r="AL25" s="6564"/>
      <c r="AM25" s="6564"/>
    </row>
    <row r="26">
      <c r="A26" s="6546">
        <v>24</v>
      </c>
      <c r="B26" s="6546" t="s">
        <v>6506</v>
      </c>
      <c r="C26" s="6546" t="s">
        <v>6541</v>
      </c>
      <c r="D26" s="6548" t="s">
        <v>6539</v>
      </c>
      <c r="E26" s="6548">
        <v>1</v>
      </c>
      <c r="F26" s="6549">
        <v>1</v>
      </c>
      <c r="G26" s="6550"/>
      <c r="H26" s="6551">
        <f>VLOOKUP(C26,'Data Products'!$A:$B,2,0)</f>
      </c>
      <c r="I26" s="6552">
        <f t="shared" si="14"/>
      </c>
      <c r="J26" s="6553">
        <v>45415</v>
      </c>
      <c r="K26" s="6554">
        <f t="shared" si="28"/>
      </c>
      <c r="L26" s="6550"/>
      <c r="M26" s="6550">
        <v>3507</v>
      </c>
      <c r="N26" s="6550"/>
      <c r="O26" s="6550"/>
      <c r="P26" s="6546"/>
      <c r="Q26" s="6550">
        <v>0</v>
      </c>
      <c r="R26" s="6550">
        <v>0</v>
      </c>
      <c r="S26" s="6550">
        <v>1</v>
      </c>
      <c r="T26" s="6550">
        <v>1</v>
      </c>
      <c r="U26" s="6550">
        <v>0</v>
      </c>
      <c r="V26" s="6550">
        <v>0</v>
      </c>
      <c r="W26" s="6550">
        <v>0</v>
      </c>
      <c r="X26" s="6550">
        <v>0</v>
      </c>
      <c r="Y26" s="6550">
        <v>0</v>
      </c>
      <c r="Z26" s="6550">
        <v>0</v>
      </c>
      <c r="AA26" s="6555">
        <f t="shared" si="3"/>
      </c>
      <c r="AB26" s="6567">
        <f t="shared" si="0"/>
      </c>
      <c r="AC26" s="6557">
        <f t="shared" si="10"/>
      </c>
      <c r="AD26" s="6568">
        <f t="shared" si="7"/>
      </c>
      <c r="AE26" s="6559">
        <f>VLOOKUP(C26,'Data Products'!$A:$J,10,0)</f>
      </c>
      <c r="AF26" s="6560">
        <f t="shared" si="17"/>
      </c>
      <c r="AG26" s="6561">
        <f t="shared" si="31"/>
      </c>
      <c r="AH26" s="6562">
        <f t="shared" si="26"/>
      </c>
      <c r="AI26" s="6563"/>
      <c r="AJ26" s="6564"/>
      <c r="AK26" s="6563"/>
      <c r="AL26" s="6564"/>
      <c r="AM26" s="6564"/>
    </row>
    <row r="27">
      <c r="A27" s="6574"/>
      <c r="B27" s="6575"/>
      <c r="C27" s="6574"/>
      <c r="D27" s="6574"/>
      <c r="E27" s="6574"/>
      <c r="F27" s="6574"/>
      <c r="G27" s="6574"/>
      <c r="H27" s="6574"/>
      <c r="I27" s="6574"/>
      <c r="J27" s="6574"/>
      <c r="K27" s="6576"/>
      <c r="L27" s="6576"/>
      <c r="M27" s="6577" t="s">
        <v>6542</v>
      </c>
      <c r="N27" s="6577"/>
      <c r="O27" s="6577"/>
      <c r="P27" s="6577"/>
      <c r="Q27" s="6577"/>
      <c r="R27" s="6577"/>
      <c r="S27" s="6577"/>
      <c r="T27" s="6577"/>
      <c r="U27" s="6577"/>
      <c r="V27" s="6577"/>
      <c r="W27" s="6577"/>
      <c r="X27" s="6577"/>
      <c r="Y27" s="6577"/>
      <c r="Z27" s="6577"/>
      <c r="AA27" s="6577"/>
      <c r="AB27" s="6577"/>
      <c r="AC27" s="6577"/>
      <c r="AD27" s="6578" t="s">
        <v>6543</v>
      </c>
      <c r="AE27" s="6579"/>
      <c r="AF27" s="6579">
        <f>SUM(AF3:AF26)</f>
      </c>
      <c r="AG27" s="6580"/>
      <c r="AH27" s="6581"/>
      <c r="AI27" s="6582"/>
      <c r="AJ27" s="6582"/>
      <c r="AK27" s="6581"/>
      <c r="AL27" s="6582"/>
      <c r="AM27" s="6582"/>
    </row>
    <row r="28">
      <c r="A28" s="6577"/>
      <c r="B28" s="6575"/>
      <c r="C28" s="6575"/>
      <c r="D28" s="6577"/>
      <c r="E28" s="6577"/>
      <c r="F28" s="6577"/>
      <c r="G28" s="6577"/>
      <c r="H28" s="6575"/>
      <c r="I28" s="6576"/>
      <c r="J28" s="6576"/>
      <c r="K28" s="6576"/>
      <c r="L28" s="6576"/>
      <c r="M28" s="6577"/>
      <c r="N28" s="6577"/>
      <c r="O28" s="6577"/>
      <c r="P28" s="6577"/>
      <c r="Q28" s="6577"/>
      <c r="R28" s="6577"/>
      <c r="S28" s="6577"/>
      <c r="T28" s="6577"/>
      <c r="U28" s="6577"/>
      <c r="V28" s="6577"/>
      <c r="W28" s="6577"/>
      <c r="X28" s="6577"/>
      <c r="Y28" s="6577"/>
      <c r="Z28" s="6577"/>
      <c r="AA28" s="6577"/>
      <c r="AB28" s="6577"/>
      <c r="AC28" s="6577"/>
      <c r="AD28" s="6583" t="s">
        <v>6544</v>
      </c>
      <c r="AE28" s="6584">
        <f t="shared" ref="AE28:AE31" si="27">AF28/$AF$27</f>
      </c>
      <c r="AF28" s="6585">
        <f t="shared" ref="AF28:AF31" si="20">SUMIFS($AF$3:$AF$26,$AD$3:$AD$26,AD28)</f>
      </c>
      <c r="AG28" s="6586"/>
      <c r="AH28" s="6581"/>
      <c r="AI28" s="6582"/>
      <c r="AJ28" s="6582"/>
      <c r="AK28" s="6581"/>
      <c r="AL28" s="6582"/>
      <c r="AM28" s="6582"/>
    </row>
    <row r="29">
      <c r="A29" s="6577"/>
      <c r="B29" s="6575"/>
      <c r="C29" s="6575"/>
      <c r="D29" s="6577"/>
      <c r="E29" s="6577"/>
      <c r="F29" s="6577"/>
      <c r="G29" s="6577"/>
      <c r="H29" s="6575"/>
      <c r="I29" s="6576"/>
      <c r="J29" s="6576"/>
      <c r="K29" s="6576"/>
      <c r="L29" s="6576"/>
      <c r="M29" s="6577"/>
      <c r="N29" s="6577"/>
      <c r="O29" s="6577"/>
      <c r="P29" s="6577"/>
      <c r="Q29" s="6577"/>
      <c r="R29" s="6577"/>
      <c r="S29" s="6577"/>
      <c r="T29" s="6577"/>
      <c r="U29" s="6577"/>
      <c r="V29" s="6577"/>
      <c r="W29" s="6577"/>
      <c r="X29" s="6577"/>
      <c r="Y29" s="6577"/>
      <c r="Z29" s="6577"/>
      <c r="AA29" s="6577"/>
      <c r="AB29" s="6577"/>
      <c r="AC29" s="6577"/>
      <c r="AD29" s="6583" t="s">
        <v>6545</v>
      </c>
      <c r="AE29" s="6584">
        <f t="shared" si="27"/>
      </c>
      <c r="AF29" s="6585">
        <f t="shared" si="20"/>
      </c>
      <c r="AG29" s="6586"/>
      <c r="AH29" s="6581"/>
      <c r="AI29" s="6582"/>
      <c r="AJ29" s="6582"/>
      <c r="AK29" s="6581"/>
      <c r="AL29" s="6582"/>
      <c r="AM29" s="6582"/>
    </row>
    <row r="30">
      <c r="A30" s="6577"/>
      <c r="B30" s="6575"/>
      <c r="C30" s="6575"/>
      <c r="D30" s="6577"/>
      <c r="E30" s="6577"/>
      <c r="F30" s="6577"/>
      <c r="G30" s="6577"/>
      <c r="H30" s="6575"/>
      <c r="I30" s="6576"/>
      <c r="J30" s="6576"/>
      <c r="K30" s="6576"/>
      <c r="L30" s="6576"/>
      <c r="M30" s="6577"/>
      <c r="N30" s="6577"/>
      <c r="O30" s="6577"/>
      <c r="P30" s="6577"/>
      <c r="Q30" s="6577"/>
      <c r="R30" s="6577"/>
      <c r="S30" s="6577"/>
      <c r="T30" s="6577"/>
      <c r="U30" s="6577"/>
      <c r="V30" s="6577"/>
      <c r="W30" s="6577"/>
      <c r="X30" s="6577"/>
      <c r="Y30" s="6577"/>
      <c r="Z30" s="6577"/>
      <c r="AA30" s="6577"/>
      <c r="AB30" s="6577"/>
      <c r="AC30" s="6577"/>
      <c r="AD30" s="6583" t="s">
        <v>6546</v>
      </c>
      <c r="AE30" s="6584">
        <f t="shared" si="27"/>
      </c>
      <c r="AF30" s="6585">
        <f t="shared" si="20"/>
      </c>
      <c r="AG30" s="6586"/>
      <c r="AH30" s="6581"/>
      <c r="AI30" s="6582"/>
      <c r="AJ30" s="6582"/>
      <c r="AK30" s="6581"/>
      <c r="AL30" s="6582"/>
      <c r="AM30" s="6582"/>
    </row>
    <row r="31">
      <c r="A31" s="6577"/>
      <c r="B31" s="6575"/>
      <c r="C31" s="6575"/>
      <c r="D31" s="6577"/>
      <c r="E31" s="6577"/>
      <c r="F31" s="6577"/>
      <c r="G31" s="6577"/>
      <c r="H31" s="6575"/>
      <c r="I31" s="6576"/>
      <c r="J31" s="6576"/>
      <c r="K31" s="6576"/>
      <c r="L31" s="6576"/>
      <c r="M31" s="6577"/>
      <c r="N31" s="6577"/>
      <c r="O31" s="6577"/>
      <c r="P31" s="6577"/>
      <c r="Q31" s="6577"/>
      <c r="R31" s="6577"/>
      <c r="S31" s="6577"/>
      <c r="T31" s="6577"/>
      <c r="U31" s="6577"/>
      <c r="V31" s="6577"/>
      <c r="W31" s="6577"/>
      <c r="X31" s="6577"/>
      <c r="Y31" s="6577"/>
      <c r="Z31" s="6577"/>
      <c r="AA31" s="6577"/>
      <c r="AB31" s="6577"/>
      <c r="AC31" s="6577"/>
      <c r="AD31" s="6583" t="s">
        <v>6547</v>
      </c>
      <c r="AE31" s="6584">
        <f t="shared" si="27"/>
      </c>
      <c r="AF31" s="6585">
        <f t="shared" si="20"/>
      </c>
      <c r="AG31" s="6586"/>
      <c r="AH31" s="6581"/>
      <c r="AI31" s="6582"/>
      <c r="AJ31" s="6582"/>
      <c r="AK31" s="6581"/>
      <c r="AL31" s="6582"/>
      <c r="AM31" s="6582"/>
    </row>
    <row r="32">
      <c r="A32" s="6577"/>
      <c r="B32" s="6575"/>
      <c r="C32" s="6575"/>
      <c r="D32" s="6577"/>
      <c r="E32" s="6577"/>
      <c r="F32" s="6577"/>
      <c r="G32" s="6577"/>
      <c r="H32" s="6575"/>
      <c r="I32" s="6576"/>
      <c r="J32" s="6576"/>
      <c r="K32" s="6576"/>
      <c r="L32" s="6576"/>
      <c r="M32" s="6577"/>
      <c r="N32" s="6577"/>
      <c r="O32" s="6577"/>
      <c r="P32" s="6577"/>
      <c r="Q32" s="6577"/>
      <c r="R32" s="6577"/>
      <c r="S32" s="6577"/>
      <c r="T32" s="6577"/>
      <c r="U32" s="6577"/>
      <c r="V32" s="6577"/>
      <c r="W32" s="6577"/>
      <c r="X32" s="6577"/>
      <c r="Y32" s="6577"/>
      <c r="Z32" s="6577"/>
      <c r="AA32" s="6577"/>
      <c r="AB32" s="6577"/>
      <c r="AC32" s="6577"/>
      <c r="AD32" s="6583" t="s">
        <v>6495</v>
      </c>
      <c r="AE32" s="6587">
        <f>AVERAGE(AG3:AG26)/AVERAGE(E3:E26)</f>
      </c>
      <c r="AF32" s="6585">
        <f>SUMIF($I$3:$I$26,"&lt;90",$AF$3:$AF$26)</f>
      </c>
      <c r="AG32" s="6588"/>
      <c r="AH32" s="6581"/>
      <c r="AI32" s="6582"/>
      <c r="AJ32" s="6582"/>
      <c r="AK32" s="6581"/>
      <c r="AL32" s="6582"/>
      <c r="AM32" s="6582"/>
    </row>
    <row r="33">
      <c r="A33" s="6577"/>
      <c r="B33" s="6575"/>
      <c r="C33" s="6575"/>
      <c r="D33" s="6577"/>
      <c r="E33" s="6577"/>
      <c r="F33" s="6577"/>
      <c r="G33" s="6577"/>
      <c r="H33" s="6575"/>
      <c r="I33" s="6576"/>
      <c r="J33" s="6576"/>
      <c r="K33" s="6576"/>
      <c r="L33" s="6577"/>
      <c r="M33" s="6577"/>
      <c r="N33" s="6577"/>
      <c r="O33" s="6577"/>
      <c r="P33" s="6577"/>
      <c r="Q33" s="6577"/>
      <c r="R33" s="6577"/>
      <c r="S33" s="6577"/>
      <c r="T33" s="6577"/>
      <c r="U33" s="6577"/>
      <c r="V33" s="6577"/>
      <c r="W33" s="6577"/>
      <c r="X33" s="6577"/>
      <c r="Y33" s="6577"/>
      <c r="Z33" s="6577"/>
      <c r="AA33" s="6577"/>
      <c r="AB33" s="6577"/>
      <c r="AC33" s="6577"/>
      <c r="AD33" s="6577"/>
      <c r="AE33" s="6588"/>
      <c r="AF33" s="6588"/>
      <c r="AG33" s="6588"/>
      <c r="AH33" s="6581"/>
      <c r="AI33" s="6582"/>
      <c r="AJ33" s="6582"/>
      <c r="AK33" s="6581"/>
      <c r="AL33" s="6582"/>
      <c r="AM33" s="6582"/>
    </row>
    <row r="34">
      <c r="A34" s="6589" t="s">
        <v>6548</v>
      </c>
      <c r="B34" s="6542" t="s">
        <v>6470</v>
      </c>
      <c r="C34" s="6542" t="s">
        <v>6549</v>
      </c>
      <c r="D34" s="6589" t="s">
        <v>6472</v>
      </c>
      <c r="E34" s="6542" t="s">
        <v>6473</v>
      </c>
      <c r="F34" s="6542"/>
      <c r="G34" s="6542" t="s">
        <v>6550</v>
      </c>
      <c r="H34" s="6590" t="s">
        <v>6475</v>
      </c>
      <c r="I34" s="6591" t="s">
        <v>6476</v>
      </c>
      <c r="J34" s="6541" t="s">
        <v>6477</v>
      </c>
      <c r="K34" s="6541" t="s">
        <v>6478</v>
      </c>
      <c r="L34" s="6542" t="s">
        <v>6479</v>
      </c>
      <c r="M34" s="6542" t="s">
        <v>6480</v>
      </c>
      <c r="N34" s="6542" t="s">
        <v>6551</v>
      </c>
      <c r="O34" s="6542" t="s">
        <v>6552</v>
      </c>
      <c r="P34" s="6542" t="s">
        <v>6483</v>
      </c>
      <c r="Q34" s="6592"/>
      <c r="R34" s="6592"/>
      <c r="S34" s="6592"/>
      <c r="T34" s="6592"/>
      <c r="U34" s="6592"/>
      <c r="V34" s="6592"/>
      <c r="W34" s="6592"/>
      <c r="X34" s="6592"/>
      <c r="Y34" s="6592"/>
      <c r="Z34" s="6592"/>
      <c r="AA34" s="6593" t="s">
        <v>6489</v>
      </c>
      <c r="AB34" s="6591" t="s">
        <v>6490</v>
      </c>
      <c r="AC34" s="6591" t="s">
        <v>6553</v>
      </c>
      <c r="AD34" s="6591" t="s">
        <v>6554</v>
      </c>
      <c r="AE34" s="6594" t="s">
        <v>6493</v>
      </c>
      <c r="AF34" s="6594" t="s">
        <v>6494</v>
      </c>
      <c r="AG34" s="6541" t="s">
        <v>6495</v>
      </c>
      <c r="AH34" s="6591" t="s">
        <v>6496</v>
      </c>
      <c r="AI34" s="6541" t="s">
        <v>6497</v>
      </c>
      <c r="AJ34" s="6542" t="s">
        <v>6498</v>
      </c>
      <c r="AK34" s="6542" t="s">
        <v>6555</v>
      </c>
      <c r="AL34" s="6542" t="s">
        <v>6500</v>
      </c>
      <c r="AM34" s="6542" t="s">
        <v>6501</v>
      </c>
    </row>
    <row r="35">
      <c r="A35" s="6542" t="s">
        <v>6502</v>
      </c>
      <c r="B35" s="6542"/>
      <c r="C35" s="6542"/>
      <c r="D35" s="6542"/>
      <c r="E35" s="6542" t="s">
        <v>6503</v>
      </c>
      <c r="F35" s="6545" t="s">
        <v>6504</v>
      </c>
      <c r="G35" s="6542"/>
      <c r="H35" s="6595"/>
      <c r="I35" s="6596"/>
      <c r="J35" s="6597"/>
      <c r="K35" s="6541"/>
      <c r="L35" s="6542" t="s">
        <v>6505</v>
      </c>
      <c r="M35" s="6542" t="s">
        <v>6505</v>
      </c>
      <c r="N35" s="6542"/>
      <c r="O35" s="6542"/>
      <c r="P35" s="6542"/>
      <c r="Q35" s="6592"/>
      <c r="R35" s="6592"/>
      <c r="S35" s="6592"/>
      <c r="T35" s="6592"/>
      <c r="U35" s="6592"/>
      <c r="V35" s="6592"/>
      <c r="W35" s="6592"/>
      <c r="X35" s="6592"/>
      <c r="Y35" s="6592"/>
      <c r="Z35" s="6592"/>
      <c r="AA35" s="6593"/>
      <c r="AB35" s="6591"/>
      <c r="AC35" s="6591"/>
      <c r="AD35" s="6591"/>
      <c r="AE35" s="6594"/>
      <c r="AF35" s="6594"/>
      <c r="AG35" s="6541"/>
      <c r="AH35" s="6596"/>
      <c r="AI35" s="6541"/>
      <c r="AJ35" s="6542"/>
      <c r="AK35" s="6542"/>
      <c r="AL35" s="6542"/>
      <c r="AM35" s="6542"/>
    </row>
    <row r="36">
      <c r="A36" s="6598">
        <v>1</v>
      </c>
      <c r="B36" s="6546" t="s">
        <v>6525</v>
      </c>
      <c r="C36" s="6546" t="s">
        <v>6556</v>
      </c>
      <c r="D36" s="6569"/>
      <c r="E36" s="6550">
        <v>1539</v>
      </c>
      <c r="F36" s="6566">
        <v>1539</v>
      </c>
      <c r="G36" s="6599"/>
      <c r="H36" s="6600">
        <f>VLOOKUP(C36,'Data Products'!$A:$J,2,0)</f>
      </c>
      <c r="I36" s="6601">
        <f t="shared" ref="I36:I116" si="15">IFERROR(H36-TODAY(),"")</f>
      </c>
      <c r="J36" s="6602">
        <v>45840</v>
      </c>
      <c r="K36" s="6554">
        <f t="shared" ref="K36:K116" si="29">TODAY()-J36</f>
      </c>
      <c r="L36" s="6569">
        <v>0</v>
      </c>
      <c r="M36" s="6603">
        <v>1</v>
      </c>
      <c r="N36" s="6550">
        <v>6000</v>
      </c>
      <c r="O36" s="6550">
        <v>12000</v>
      </c>
      <c r="P36" s="6546" t="s">
        <v>6557</v>
      </c>
      <c r="Q36" s="6577"/>
      <c r="R36" s="6577"/>
      <c r="S36" s="6604"/>
      <c r="T36" s="6577"/>
      <c r="U36" s="6577"/>
      <c r="V36" s="6577"/>
      <c r="W36" s="6577"/>
      <c r="X36" s="6577"/>
      <c r="Y36" s="6577"/>
      <c r="Z36" s="6577"/>
      <c r="AA36" s="6605">
        <f t="shared" ref="AA36:AA116" si="4">M36/30</f>
      </c>
      <c r="AB36" s="6570">
        <f t="shared" ref="AB36:AB116" si="1">IFERROR(E36/AA36,"-")</f>
      </c>
      <c r="AC36" s="6557">
        <f t="shared" ref="AC36:AC116" si="11">IFERROR(TODAY()+AB36,"-")</f>
      </c>
      <c r="AD36" s="6571">
        <f t="shared" ref="AD36:AD116" si="8">_xlfn.IFS(AB36="-","Not sold yet",AND(AB36&lt;=150,AB36&gt;60),"Out of stock more than 60 days",AB36&lt;=60,"Out of stock less than 60 days",AB36&gt;=150,"Out of stock more than 150 days")</f>
      </c>
      <c r="AE36" s="6606">
        <f>VLOOKUP(C36,'Data Products'!$A:$J,10,0)</f>
      </c>
      <c r="AF36" s="6607">
        <f t="shared" ref="AF36:AF116" si="18">AE36*E36</f>
      </c>
      <c r="AG36" s="6560"/>
      <c r="AH36" s="6608" t="s">
        <v>6558</v>
      </c>
      <c r="AI36" s="6609"/>
      <c r="AJ36" s="6564"/>
      <c r="AK36" s="6563"/>
      <c r="AL36" s="6564"/>
      <c r="AM36" s="6564"/>
    </row>
    <row customHeight="true" hidden="true" ht="18" r="37">
      <c r="A37" s="6598">
        <v>2</v>
      </c>
      <c r="B37" s="6546" t="s">
        <v>6525</v>
      </c>
      <c r="C37" s="6546" t="s">
        <v>6559</v>
      </c>
      <c r="D37" s="6550"/>
      <c r="E37" s="6550">
        <v>0</v>
      </c>
      <c r="F37" s="6566">
        <v>0</v>
      </c>
      <c r="G37" s="6599"/>
      <c r="H37" s="6600">
        <f>VLOOKUP(C37,'Data Products'!$A:$J,2,0)</f>
      </c>
      <c r="I37" s="6601">
        <f t="shared" si="15"/>
      </c>
      <c r="J37" s="6602">
        <v>45841</v>
      </c>
      <c r="K37" s="6554">
        <f t="shared" si="29"/>
      </c>
      <c r="L37" s="6550">
        <v>0</v>
      </c>
      <c r="M37" s="6550">
        <v>0</v>
      </c>
      <c r="N37" s="6550">
        <v>0</v>
      </c>
      <c r="O37" s="6550">
        <v>0</v>
      </c>
      <c r="P37" s="6546" t="s">
        <v>6560</v>
      </c>
      <c r="Q37" s="6577"/>
      <c r="R37" s="6577"/>
      <c r="S37" s="6604"/>
      <c r="T37" s="6577"/>
      <c r="U37" s="6577"/>
      <c r="V37" s="6577"/>
      <c r="W37" s="6577"/>
      <c r="X37" s="6577"/>
      <c r="Y37" s="6577"/>
      <c r="Z37" s="6577"/>
      <c r="AA37" s="6605">
        <f t="shared" si="4"/>
      </c>
      <c r="AB37" s="6567">
        <f t="shared" si="1"/>
      </c>
      <c r="AC37" s="6557">
        <f t="shared" si="11"/>
      </c>
      <c r="AD37" s="6568">
        <f t="shared" si="8"/>
      </c>
      <c r="AE37" s="6606">
        <f>VLOOKUP(C37,'Data Products'!$A:$J,10,0)</f>
      </c>
      <c r="AF37" s="6607">
        <f t="shared" si="18"/>
      </c>
      <c r="AG37" s="6560">
        <f t="shared" ref="AG37:AG56" si="32">IF(I37&lt;=90,E37,0)</f>
      </c>
      <c r="AH37" s="6610"/>
      <c r="AI37" s="6609"/>
      <c r="AJ37" s="6564"/>
      <c r="AK37" s="6563"/>
      <c r="AL37" s="6564"/>
      <c r="AM37" s="6564"/>
    </row>
    <row customHeight="true" hidden="true" ht="18" r="38">
      <c r="A38" s="6598">
        <v>3</v>
      </c>
      <c r="B38" s="6546" t="s">
        <v>6525</v>
      </c>
      <c r="C38" s="6546" t="s">
        <v>6561</v>
      </c>
      <c r="D38" s="6550"/>
      <c r="E38" s="6550">
        <v>0</v>
      </c>
      <c r="F38" s="6566">
        <v>0</v>
      </c>
      <c r="G38" s="6599"/>
      <c r="H38" s="6600">
        <f>VLOOKUP(C38,'Data Products'!$A:$J,2,0)</f>
      </c>
      <c r="I38" s="6601">
        <f t="shared" si="15"/>
      </c>
      <c r="J38" s="6602">
        <v>45842</v>
      </c>
      <c r="K38" s="6554">
        <f t="shared" si="29"/>
      </c>
      <c r="L38" s="6550">
        <v>0</v>
      </c>
      <c r="M38" s="6550">
        <v>0</v>
      </c>
      <c r="N38" s="6611" t="s">
        <v>6562</v>
      </c>
      <c r="O38" s="6611" t="s">
        <v>6562</v>
      </c>
      <c r="P38" s="6546" t="s">
        <v>6560</v>
      </c>
      <c r="Q38" s="6577"/>
      <c r="R38" s="6577"/>
      <c r="S38" s="6604"/>
      <c r="T38" s="6577"/>
      <c r="U38" s="6577"/>
      <c r="V38" s="6577"/>
      <c r="W38" s="6577"/>
      <c r="X38" s="6577"/>
      <c r="Y38" s="6577"/>
      <c r="Z38" s="6577"/>
      <c r="AA38" s="6605">
        <f t="shared" si="4"/>
      </c>
      <c r="AB38" s="6567">
        <f t="shared" si="1"/>
      </c>
      <c r="AC38" s="6557">
        <f t="shared" si="11"/>
      </c>
      <c r="AD38" s="6568">
        <f t="shared" si="8"/>
      </c>
      <c r="AE38" s="6606">
        <f>VLOOKUP(C38,'Data Products'!$A:$J,10,0)</f>
      </c>
      <c r="AF38" s="6607">
        <f t="shared" si="18"/>
      </c>
      <c r="AG38" s="6560">
        <f t="shared" si="32"/>
      </c>
      <c r="AH38" s="6610"/>
      <c r="AI38" s="6609"/>
      <c r="AJ38" s="6564"/>
      <c r="AK38" s="6563"/>
      <c r="AL38" s="6564"/>
      <c r="AM38" s="6564"/>
    </row>
    <row customHeight="true" hidden="true" ht="18" r="39">
      <c r="A39" s="6598">
        <v>4</v>
      </c>
      <c r="B39" s="6546" t="s">
        <v>6525</v>
      </c>
      <c r="C39" s="6546" t="s">
        <v>6563</v>
      </c>
      <c r="D39" s="6550"/>
      <c r="E39" s="6550">
        <v>0</v>
      </c>
      <c r="F39" s="6566">
        <v>0</v>
      </c>
      <c r="G39" s="6599"/>
      <c r="H39" s="6600">
        <f>VLOOKUP(C39,'Data Products'!$A:$J,2,0)</f>
      </c>
      <c r="I39" s="6601">
        <f t="shared" si="15"/>
      </c>
      <c r="J39" s="6602">
        <v>45843</v>
      </c>
      <c r="K39" s="6554">
        <f t="shared" si="29"/>
      </c>
      <c r="L39" s="6550">
        <v>0</v>
      </c>
      <c r="M39" s="6550">
        <v>0</v>
      </c>
      <c r="N39" s="6550">
        <v>0</v>
      </c>
      <c r="O39" s="6550">
        <v>0</v>
      </c>
      <c r="P39" s="6546" t="s">
        <v>6560</v>
      </c>
      <c r="Q39" s="6577"/>
      <c r="R39" s="6577"/>
      <c r="S39" s="6612"/>
      <c r="T39" s="6577"/>
      <c r="U39" s="6577"/>
      <c r="V39" s="6577"/>
      <c r="W39" s="6577"/>
      <c r="X39" s="6577"/>
      <c r="Y39" s="6577"/>
      <c r="Z39" s="6577"/>
      <c r="AA39" s="6605">
        <f t="shared" si="4"/>
      </c>
      <c r="AB39" s="6567">
        <f t="shared" si="1"/>
      </c>
      <c r="AC39" s="6557">
        <f t="shared" si="11"/>
      </c>
      <c r="AD39" s="6568">
        <f t="shared" si="8"/>
      </c>
      <c r="AE39" s="6606">
        <f>VLOOKUP(C39,'Data Products'!$A:$J,10,0)</f>
      </c>
      <c r="AF39" s="6607">
        <f t="shared" si="18"/>
      </c>
      <c r="AG39" s="6560">
        <f t="shared" si="32"/>
      </c>
      <c r="AH39" s="6610"/>
      <c r="AI39" s="6613"/>
      <c r="AJ39" s="6564"/>
      <c r="AK39" s="6563"/>
      <c r="AL39" s="6564"/>
      <c r="AM39" s="6564"/>
    </row>
    <row customHeight="true" hidden="true" ht="18" r="40">
      <c r="A40" s="6598">
        <v>5</v>
      </c>
      <c r="B40" s="6546" t="s">
        <v>6564</v>
      </c>
      <c r="C40" s="6546" t="s">
        <v>6565</v>
      </c>
      <c r="D40" s="6550"/>
      <c r="E40" s="6550">
        <v>0</v>
      </c>
      <c r="F40" s="6566">
        <v>0</v>
      </c>
      <c r="G40" s="6599"/>
      <c r="H40" s="6600">
        <f>VLOOKUP(C40,'Data Products'!$A:$J,2,0)</f>
      </c>
      <c r="I40" s="6601">
        <f t="shared" si="15"/>
      </c>
      <c r="J40" s="6602">
        <v>45844</v>
      </c>
      <c r="K40" s="6554">
        <f t="shared" si="29"/>
      </c>
      <c r="L40" s="6550">
        <v>0</v>
      </c>
      <c r="M40" s="6550">
        <v>0</v>
      </c>
      <c r="N40" s="6550">
        <v>500</v>
      </c>
      <c r="O40" s="6550">
        <v>1000</v>
      </c>
      <c r="P40" s="6614" t="s">
        <v>6566</v>
      </c>
      <c r="Q40" s="6577"/>
      <c r="R40" s="6577"/>
      <c r="S40" s="6604"/>
      <c r="T40" s="6577"/>
      <c r="U40" s="6577"/>
      <c r="V40" s="6577"/>
      <c r="W40" s="6577"/>
      <c r="X40" s="6577"/>
      <c r="Y40" s="6577"/>
      <c r="Z40" s="6577"/>
      <c r="AA40" s="6605">
        <f t="shared" si="4"/>
      </c>
      <c r="AB40" s="6567">
        <f t="shared" si="1"/>
      </c>
      <c r="AC40" s="6557">
        <f t="shared" si="11"/>
      </c>
      <c r="AD40" s="6568">
        <f t="shared" si="8"/>
      </c>
      <c r="AE40" s="6606">
        <f>VLOOKUP(C40,'Data Products'!$A:$J,10,0)</f>
      </c>
      <c r="AF40" s="6607">
        <f t="shared" si="18"/>
      </c>
      <c r="AG40" s="6560">
        <f t="shared" si="32"/>
      </c>
      <c r="AH40" s="6610"/>
      <c r="AI40" s="6613"/>
      <c r="AJ40" s="6564">
        <v>200</v>
      </c>
      <c r="AK40" s="6563"/>
      <c r="AL40" s="6564"/>
      <c r="AM40" s="6564"/>
    </row>
    <row customHeight="true" hidden="true" ht="18" r="41">
      <c r="A41" s="6598">
        <v>6</v>
      </c>
      <c r="B41" s="6546" t="s">
        <v>6511</v>
      </c>
      <c r="C41" s="6546" t="s">
        <v>6567</v>
      </c>
      <c r="D41" s="6569" t="s">
        <v>6568</v>
      </c>
      <c r="E41" s="6550">
        <v>0</v>
      </c>
      <c r="F41" s="6566">
        <v>0</v>
      </c>
      <c r="G41" s="6599"/>
      <c r="H41" s="6600">
        <f>VLOOKUP(C41,'Data Products'!$A:$J,2,0)</f>
      </c>
      <c r="I41" s="6601">
        <f t="shared" si="15"/>
      </c>
      <c r="J41" s="6602">
        <v>45845</v>
      </c>
      <c r="K41" s="6554">
        <f t="shared" si="29"/>
      </c>
      <c r="L41" s="6550">
        <v>0</v>
      </c>
      <c r="M41" s="6550">
        <v>0</v>
      </c>
      <c r="N41" s="6550">
        <v>500</v>
      </c>
      <c r="O41" s="6550">
        <v>1000</v>
      </c>
      <c r="P41" s="6546" t="s">
        <v>6566</v>
      </c>
      <c r="Q41" s="6577"/>
      <c r="R41" s="6577"/>
      <c r="S41" s="6604"/>
      <c r="T41" s="6577"/>
      <c r="U41" s="6577"/>
      <c r="V41" s="6577"/>
      <c r="W41" s="6577"/>
      <c r="X41" s="6577"/>
      <c r="Y41" s="6577"/>
      <c r="Z41" s="6577"/>
      <c r="AA41" s="6605">
        <f t="shared" si="4"/>
      </c>
      <c r="AB41" s="6570">
        <f t="shared" si="1"/>
      </c>
      <c r="AC41" s="6557">
        <f t="shared" si="11"/>
      </c>
      <c r="AD41" s="6571">
        <f t="shared" si="8"/>
      </c>
      <c r="AE41" s="6606">
        <f>VLOOKUP(C41,'Data Products'!$A:$J,10,0)</f>
      </c>
      <c r="AF41" s="6607">
        <f t="shared" si="18"/>
      </c>
      <c r="AG41" s="6560">
        <f t="shared" si="32"/>
      </c>
      <c r="AH41" s="6610"/>
      <c r="AI41" s="6613"/>
      <c r="AJ41" s="6564"/>
      <c r="AK41" s="6563"/>
      <c r="AL41" s="6564"/>
      <c r="AM41" s="6564"/>
    </row>
    <row customHeight="true" hidden="true" ht="18" r="42">
      <c r="A42" s="6598">
        <v>7</v>
      </c>
      <c r="B42" s="6546" t="s">
        <v>6511</v>
      </c>
      <c r="C42" s="6575" t="s">
        <v>6569</v>
      </c>
      <c r="D42" s="6569" t="s">
        <v>6569</v>
      </c>
      <c r="E42" s="6569">
        <v>0</v>
      </c>
      <c r="F42" s="6615">
        <v>0</v>
      </c>
      <c r="G42" s="6599"/>
      <c r="H42" s="6600">
        <f>VLOOKUP(C42,'Data Products'!$A:$J,2,0)</f>
      </c>
      <c r="I42" s="6601">
        <f t="shared" si="15"/>
      </c>
      <c r="J42" s="6602">
        <v>45846</v>
      </c>
      <c r="K42" s="6554">
        <f t="shared" si="29"/>
      </c>
      <c r="L42" s="6550">
        <v>0</v>
      </c>
      <c r="M42" s="6550">
        <v>48</v>
      </c>
      <c r="N42" s="6550">
        <v>300</v>
      </c>
      <c r="O42" s="6550">
        <v>500</v>
      </c>
      <c r="P42" s="6616" t="s">
        <v>6566</v>
      </c>
      <c r="Q42" s="6577"/>
      <c r="R42" s="6577"/>
      <c r="S42" s="6604"/>
      <c r="T42" s="6577"/>
      <c r="U42" s="6577"/>
      <c r="V42" s="6577"/>
      <c r="W42" s="6577"/>
      <c r="X42" s="6577"/>
      <c r="Y42" s="6577"/>
      <c r="Z42" s="6577"/>
      <c r="AA42" s="6605">
        <f t="shared" si="4"/>
      </c>
      <c r="AB42" s="6617">
        <f t="shared" si="1"/>
      </c>
      <c r="AC42" s="6557">
        <f t="shared" si="11"/>
      </c>
      <c r="AD42" s="6618">
        <f t="shared" si="8"/>
      </c>
      <c r="AE42" s="6606">
        <f>VLOOKUP(C42,'Data Products'!$A:$J,10,0)</f>
      </c>
      <c r="AF42" s="6607">
        <f t="shared" si="18"/>
      </c>
      <c r="AG42" s="6560">
        <f t="shared" si="32"/>
      </c>
      <c r="AH42" s="6610"/>
      <c r="AI42" s="6613"/>
      <c r="AJ42" s="6564"/>
      <c r="AK42" s="6563"/>
      <c r="AL42" s="6564"/>
      <c r="AM42" s="6564"/>
    </row>
    <row customHeight="true" hidden="true" ht="18" r="43">
      <c r="A43" s="6598">
        <v>8</v>
      </c>
      <c r="B43" s="6546" t="s">
        <v>6511</v>
      </c>
      <c r="C43" s="6546" t="s">
        <v>6570</v>
      </c>
      <c r="D43" s="6550"/>
      <c r="E43" s="6550">
        <v>0</v>
      </c>
      <c r="F43" s="6566">
        <v>0</v>
      </c>
      <c r="G43" s="6599"/>
      <c r="H43" s="6600">
        <f>VLOOKUP(C43,'Data Products'!$A:$J,2,0)</f>
      </c>
      <c r="I43" s="6601">
        <f t="shared" si="15"/>
      </c>
      <c r="J43" s="6602">
        <v>45847</v>
      </c>
      <c r="K43" s="6554">
        <f t="shared" si="29"/>
      </c>
      <c r="L43" s="6550">
        <v>0</v>
      </c>
      <c r="M43" s="6550">
        <v>0</v>
      </c>
      <c r="N43" s="6550">
        <v>0</v>
      </c>
      <c r="O43" s="6550">
        <v>0</v>
      </c>
      <c r="P43" s="6546" t="s">
        <v>6566</v>
      </c>
      <c r="Q43" s="6577"/>
      <c r="R43" s="6577"/>
      <c r="S43" s="6604"/>
      <c r="T43" s="6577"/>
      <c r="U43" s="6577"/>
      <c r="V43" s="6577"/>
      <c r="W43" s="6577"/>
      <c r="X43" s="6577"/>
      <c r="Y43" s="6577"/>
      <c r="Z43" s="6577"/>
      <c r="AA43" s="6605">
        <f t="shared" si="4"/>
      </c>
      <c r="AB43" s="6567">
        <f t="shared" si="1"/>
      </c>
      <c r="AC43" s="6557">
        <f t="shared" si="11"/>
      </c>
      <c r="AD43" s="6568">
        <f t="shared" si="8"/>
      </c>
      <c r="AE43" s="6606">
        <f>VLOOKUP(C43,'Data Products'!$A:$J,10,0)</f>
      </c>
      <c r="AF43" s="6607">
        <f t="shared" si="18"/>
      </c>
      <c r="AG43" s="6560">
        <f t="shared" si="32"/>
      </c>
      <c r="AH43" s="6610"/>
      <c r="AI43" s="6613"/>
      <c r="AJ43" s="6564"/>
      <c r="AK43" s="6563"/>
      <c r="AL43" s="6564"/>
      <c r="AM43" s="6564"/>
    </row>
    <row customHeight="true" hidden="true" ht="18" r="44">
      <c r="A44" s="6598">
        <v>9</v>
      </c>
      <c r="B44" s="6546" t="s">
        <v>6511</v>
      </c>
      <c r="C44" s="6546" t="s">
        <v>6571</v>
      </c>
      <c r="D44" s="6550"/>
      <c r="E44" s="6550">
        <v>0</v>
      </c>
      <c r="F44" s="6566">
        <v>0</v>
      </c>
      <c r="G44" s="6599"/>
      <c r="H44" s="6600">
        <f>VLOOKUP(C44,'Data Products'!$A:$J,2,0)</f>
      </c>
      <c r="I44" s="6601">
        <f t="shared" si="15"/>
      </c>
      <c r="J44" s="6602">
        <v>45848</v>
      </c>
      <c r="K44" s="6554">
        <f t="shared" si="29"/>
      </c>
      <c r="L44" s="6550">
        <v>0</v>
      </c>
      <c r="M44" s="6550">
        <v>0</v>
      </c>
      <c r="N44" s="6550">
        <v>100</v>
      </c>
      <c r="O44" s="6550">
        <v>300</v>
      </c>
      <c r="P44" s="6546" t="s">
        <v>6566</v>
      </c>
      <c r="Q44" s="6577"/>
      <c r="R44" s="6577"/>
      <c r="S44" s="6604"/>
      <c r="T44" s="6577"/>
      <c r="U44" s="6577"/>
      <c r="V44" s="6577"/>
      <c r="W44" s="6577"/>
      <c r="X44" s="6577"/>
      <c r="Y44" s="6577"/>
      <c r="Z44" s="6577"/>
      <c r="AA44" s="6605">
        <f t="shared" si="4"/>
      </c>
      <c r="AB44" s="6570">
        <f t="shared" si="1"/>
      </c>
      <c r="AC44" s="6557">
        <f t="shared" si="11"/>
      </c>
      <c r="AD44" s="6571">
        <f t="shared" si="8"/>
      </c>
      <c r="AE44" s="6606">
        <f>VLOOKUP(C44,'Data Products'!$A:$J,10,0)</f>
      </c>
      <c r="AF44" s="6607">
        <f t="shared" si="18"/>
      </c>
      <c r="AG44" s="6560">
        <f t="shared" si="32"/>
      </c>
      <c r="AH44" s="6610"/>
      <c r="AI44" s="6613"/>
      <c r="AJ44" s="6564"/>
      <c r="AK44" s="6563"/>
      <c r="AL44" s="6564"/>
      <c r="AM44" s="6564"/>
    </row>
    <row customHeight="true" hidden="true" ht="18" r="45">
      <c r="A45" s="6598">
        <v>10</v>
      </c>
      <c r="B45" s="6546" t="s">
        <v>6511</v>
      </c>
      <c r="C45" s="6546" t="s">
        <v>6572</v>
      </c>
      <c r="D45" s="6550"/>
      <c r="E45" s="6550">
        <v>0</v>
      </c>
      <c r="F45" s="6566">
        <v>0</v>
      </c>
      <c r="G45" s="6599"/>
      <c r="H45" s="6600">
        <f>VLOOKUP(C45,'Data Products'!$A:$J,2,0)</f>
      </c>
      <c r="I45" s="6601">
        <f t="shared" si="15"/>
      </c>
      <c r="J45" s="6602">
        <v>45849</v>
      </c>
      <c r="K45" s="6554">
        <f t="shared" si="29"/>
      </c>
      <c r="L45" s="6550">
        <v>0</v>
      </c>
      <c r="M45" s="6550">
        <v>0</v>
      </c>
      <c r="N45" s="6550">
        <v>500</v>
      </c>
      <c r="O45" s="6550">
        <v>1000</v>
      </c>
      <c r="P45" s="6546" t="s">
        <v>6566</v>
      </c>
      <c r="Q45" s="6577"/>
      <c r="R45" s="6577"/>
      <c r="S45" s="6604"/>
      <c r="T45" s="6577"/>
      <c r="U45" s="6577"/>
      <c r="V45" s="6577"/>
      <c r="W45" s="6577"/>
      <c r="X45" s="6577"/>
      <c r="Y45" s="6577"/>
      <c r="Z45" s="6577"/>
      <c r="AA45" s="6605">
        <f t="shared" si="4"/>
      </c>
      <c r="AB45" s="6567">
        <f t="shared" si="1"/>
      </c>
      <c r="AC45" s="6557">
        <f t="shared" si="11"/>
      </c>
      <c r="AD45" s="6568">
        <f t="shared" si="8"/>
      </c>
      <c r="AE45" s="6606">
        <f>VLOOKUP(C45,'Data Products'!$A:$J,10,0)</f>
      </c>
      <c r="AF45" s="6607">
        <f t="shared" si="18"/>
      </c>
      <c r="AG45" s="6560">
        <f t="shared" si="32"/>
      </c>
      <c r="AH45" s="6610"/>
      <c r="AI45" s="6613"/>
      <c r="AJ45" s="6564">
        <v>150</v>
      </c>
      <c r="AK45" s="6563"/>
      <c r="AL45" s="6564"/>
      <c r="AM45" s="6564"/>
    </row>
    <row customHeight="true" hidden="true" ht="18" r="46">
      <c r="A46" s="6598">
        <v>11</v>
      </c>
      <c r="B46" s="6546" t="s">
        <v>6525</v>
      </c>
      <c r="C46" s="6546" t="s">
        <v>6573</v>
      </c>
      <c r="D46" s="6550"/>
      <c r="E46" s="6550">
        <v>0</v>
      </c>
      <c r="F46" s="6566">
        <v>0</v>
      </c>
      <c r="G46" s="6599"/>
      <c r="H46" s="6600">
        <f>VLOOKUP(C46,'Data Products'!$A:$J,2,0)</f>
      </c>
      <c r="I46" s="6601">
        <f t="shared" si="15"/>
      </c>
      <c r="J46" s="6602">
        <v>45850</v>
      </c>
      <c r="K46" s="6554">
        <f t="shared" si="29"/>
      </c>
      <c r="L46" s="6550">
        <v>0</v>
      </c>
      <c r="M46" s="6550">
        <v>0</v>
      </c>
      <c r="N46" s="6550" t="s">
        <v>6562</v>
      </c>
      <c r="O46" s="6550" t="s">
        <v>6562</v>
      </c>
      <c r="P46" s="6546" t="s">
        <v>6566</v>
      </c>
      <c r="Q46" s="6577"/>
      <c r="R46" s="6577"/>
      <c r="S46" s="6604"/>
      <c r="T46" s="6577"/>
      <c r="U46" s="6577"/>
      <c r="V46" s="6577"/>
      <c r="W46" s="6577"/>
      <c r="X46" s="6577"/>
      <c r="Y46" s="6577"/>
      <c r="Z46" s="6577"/>
      <c r="AA46" s="6605">
        <f t="shared" si="4"/>
      </c>
      <c r="AB46" s="6617">
        <f t="shared" si="1"/>
      </c>
      <c r="AC46" s="6557">
        <f t="shared" si="11"/>
      </c>
      <c r="AD46" s="6618">
        <f t="shared" si="8"/>
      </c>
      <c r="AE46" s="6606">
        <f>VLOOKUP(C46,'Data Products'!$A:$J,10,0)</f>
      </c>
      <c r="AF46" s="6607">
        <f t="shared" si="18"/>
      </c>
      <c r="AG46" s="6560">
        <f t="shared" si="32"/>
      </c>
      <c r="AH46" s="6610"/>
      <c r="AI46" s="6613"/>
      <c r="AJ46" s="6564"/>
      <c r="AK46" s="6563"/>
      <c r="AL46" s="6564"/>
      <c r="AM46" s="6564"/>
    </row>
    <row customHeight="true" hidden="true" ht="18" r="47">
      <c r="A47" s="6598">
        <v>12</v>
      </c>
      <c r="B47" s="6546" t="s">
        <v>6511</v>
      </c>
      <c r="C47" s="6546" t="s">
        <v>6574</v>
      </c>
      <c r="D47" s="6569" t="s">
        <v>6575</v>
      </c>
      <c r="E47" s="6550">
        <v>0</v>
      </c>
      <c r="F47" s="6566">
        <v>0</v>
      </c>
      <c r="G47" s="6599"/>
      <c r="H47" s="6600">
        <f>VLOOKUP(C47,'Data Products'!$A:$J,2,0)</f>
      </c>
      <c r="I47" s="6601">
        <f t="shared" si="15"/>
      </c>
      <c r="J47" s="6602">
        <v>45851</v>
      </c>
      <c r="K47" s="6554">
        <f t="shared" si="29"/>
      </c>
      <c r="L47" s="6550">
        <v>0</v>
      </c>
      <c r="M47" s="6550">
        <v>109</v>
      </c>
      <c r="N47" s="6550">
        <v>0</v>
      </c>
      <c r="O47" s="6550">
        <v>0</v>
      </c>
      <c r="P47" s="6546" t="s">
        <v>6566</v>
      </c>
      <c r="Q47" s="6577"/>
      <c r="R47" s="6577"/>
      <c r="S47" s="6604"/>
      <c r="T47" s="6577"/>
      <c r="U47" s="6577"/>
      <c r="V47" s="6577"/>
      <c r="W47" s="6577"/>
      <c r="X47" s="6577"/>
      <c r="Y47" s="6577"/>
      <c r="Z47" s="6577"/>
      <c r="AA47" s="6605">
        <f t="shared" si="4"/>
      </c>
      <c r="AB47" s="6617">
        <f t="shared" si="1"/>
      </c>
      <c r="AC47" s="6557">
        <f t="shared" si="11"/>
      </c>
      <c r="AD47" s="6618">
        <f t="shared" si="8"/>
      </c>
      <c r="AE47" s="6606">
        <f>VLOOKUP(C47,'Data Products'!$A:$J,10,0)</f>
      </c>
      <c r="AF47" s="6607">
        <f t="shared" si="18"/>
      </c>
      <c r="AG47" s="6560">
        <f t="shared" si="32"/>
      </c>
      <c r="AH47" s="6610"/>
      <c r="AI47" s="6613"/>
      <c r="AJ47" s="6564"/>
      <c r="AK47" s="6563"/>
      <c r="AL47" s="6564"/>
      <c r="AM47" s="6564"/>
    </row>
    <row customHeight="true" hidden="true" ht="18" r="48">
      <c r="A48" s="6598">
        <v>13</v>
      </c>
      <c r="B48" s="6546" t="s">
        <v>6511</v>
      </c>
      <c r="C48" s="6546" t="s">
        <v>6576</v>
      </c>
      <c r="D48" s="6550"/>
      <c r="E48" s="6550">
        <v>0</v>
      </c>
      <c r="F48" s="6566">
        <v>0</v>
      </c>
      <c r="G48" s="6599"/>
      <c r="H48" s="6600">
        <f>VLOOKUP(C48,'Data Products'!$A:$J,2,0)</f>
      </c>
      <c r="I48" s="6601">
        <f t="shared" si="15"/>
      </c>
      <c r="J48" s="6602">
        <v>45852</v>
      </c>
      <c r="K48" s="6554">
        <f t="shared" si="29"/>
      </c>
      <c r="L48" s="6550">
        <v>0</v>
      </c>
      <c r="M48" s="6550">
        <v>0</v>
      </c>
      <c r="N48" s="6550">
        <v>0</v>
      </c>
      <c r="O48" s="6550">
        <v>0</v>
      </c>
      <c r="P48" s="6546" t="s">
        <v>6566</v>
      </c>
      <c r="Q48" s="6577"/>
      <c r="R48" s="6577"/>
      <c r="S48" s="6604"/>
      <c r="T48" s="6577"/>
      <c r="U48" s="6577"/>
      <c r="V48" s="6577"/>
      <c r="W48" s="6577"/>
      <c r="X48" s="6577"/>
      <c r="Y48" s="6577"/>
      <c r="Z48" s="6577"/>
      <c r="AA48" s="6605">
        <f t="shared" si="4"/>
      </c>
      <c r="AB48" s="6567">
        <f t="shared" si="1"/>
      </c>
      <c r="AC48" s="6557">
        <f t="shared" si="11"/>
      </c>
      <c r="AD48" s="6568">
        <f t="shared" si="8"/>
      </c>
      <c r="AE48" s="6606">
        <f>VLOOKUP(C48,'Data Products'!$A:$J,10,0)</f>
      </c>
      <c r="AF48" s="6607">
        <f t="shared" si="18"/>
      </c>
      <c r="AG48" s="6560">
        <f t="shared" si="32"/>
      </c>
      <c r="AH48" s="6610"/>
      <c r="AI48" s="6613"/>
      <c r="AJ48" s="6564"/>
      <c r="AK48" s="6563"/>
      <c r="AL48" s="6564"/>
      <c r="AM48" s="6564"/>
    </row>
    <row customHeight="true" hidden="true" ht="18" r="49">
      <c r="A49" s="6598">
        <v>14</v>
      </c>
      <c r="B49" s="6546" t="s">
        <v>6525</v>
      </c>
      <c r="C49" s="6546" t="s">
        <v>6577</v>
      </c>
      <c r="D49" s="6569" t="s">
        <v>6578</v>
      </c>
      <c r="E49" s="6550">
        <v>0</v>
      </c>
      <c r="F49" s="6566">
        <v>0</v>
      </c>
      <c r="G49" s="6599"/>
      <c r="H49" s="6600">
        <f>VLOOKUP(C49,'Data Products'!$A:$J,2,0)</f>
      </c>
      <c r="I49" s="6601">
        <f t="shared" si="15"/>
      </c>
      <c r="J49" s="6602">
        <v>45853</v>
      </c>
      <c r="K49" s="6554">
        <f t="shared" si="29"/>
      </c>
      <c r="L49" s="6550">
        <v>0</v>
      </c>
      <c r="M49" s="6550">
        <v>28</v>
      </c>
      <c r="N49" s="6550">
        <v>300</v>
      </c>
      <c r="O49" s="6550">
        <v>500</v>
      </c>
      <c r="P49" s="6546" t="s">
        <v>6566</v>
      </c>
      <c r="Q49" s="6577"/>
      <c r="R49" s="6577"/>
      <c r="S49" s="6604"/>
      <c r="T49" s="6577"/>
      <c r="U49" s="6577"/>
      <c r="V49" s="6577"/>
      <c r="W49" s="6577"/>
      <c r="X49" s="6577"/>
      <c r="Y49" s="6577"/>
      <c r="Z49" s="6577"/>
      <c r="AA49" s="6605">
        <f t="shared" si="4"/>
      </c>
      <c r="AB49" s="6617">
        <f t="shared" si="1"/>
      </c>
      <c r="AC49" s="6557">
        <f t="shared" si="11"/>
      </c>
      <c r="AD49" s="6618">
        <f t="shared" si="8"/>
      </c>
      <c r="AE49" s="6606">
        <f>VLOOKUP(C49,'Data Products'!$A:$J,10,0)</f>
      </c>
      <c r="AF49" s="6607">
        <f t="shared" si="18"/>
      </c>
      <c r="AG49" s="6560">
        <f t="shared" si="32"/>
      </c>
      <c r="AH49" s="6610"/>
      <c r="AI49" s="6613"/>
      <c r="AJ49" s="6564"/>
      <c r="AK49" s="6563"/>
      <c r="AL49" s="6564"/>
      <c r="AM49" s="6564"/>
    </row>
    <row customHeight="true" hidden="true" ht="18" r="50">
      <c r="A50" s="6598">
        <v>15</v>
      </c>
      <c r="B50" s="6546" t="s">
        <v>6525</v>
      </c>
      <c r="C50" s="6546" t="s">
        <v>6579</v>
      </c>
      <c r="D50" s="6550"/>
      <c r="E50" s="6550">
        <v>0</v>
      </c>
      <c r="F50" s="6566">
        <v>0</v>
      </c>
      <c r="G50" s="6599"/>
      <c r="H50" s="6600">
        <f>VLOOKUP(C50,'Data Products'!$A:$J,2,0)</f>
      </c>
      <c r="I50" s="6601">
        <f t="shared" si="15"/>
      </c>
      <c r="J50" s="6602">
        <v>45854</v>
      </c>
      <c r="K50" s="6554">
        <f t="shared" si="29"/>
      </c>
      <c r="L50" s="6550">
        <v>0</v>
      </c>
      <c r="M50" s="6550">
        <v>14</v>
      </c>
      <c r="N50" s="6550">
        <v>1000</v>
      </c>
      <c r="O50" s="6550">
        <v>2000</v>
      </c>
      <c r="P50" s="6546" t="s">
        <v>6566</v>
      </c>
      <c r="Q50" s="6577"/>
      <c r="R50" s="6577"/>
      <c r="S50" s="6604"/>
      <c r="T50" s="6577"/>
      <c r="U50" s="6577"/>
      <c r="V50" s="6577"/>
      <c r="W50" s="6577"/>
      <c r="X50" s="6577"/>
      <c r="Y50" s="6577"/>
      <c r="Z50" s="6577"/>
      <c r="AA50" s="6605">
        <f t="shared" si="4"/>
      </c>
      <c r="AB50" s="6617">
        <f t="shared" si="1"/>
      </c>
      <c r="AC50" s="6557">
        <f t="shared" si="11"/>
      </c>
      <c r="AD50" s="6618">
        <f t="shared" si="8"/>
      </c>
      <c r="AE50" s="6606">
        <f>VLOOKUP(C50,'Data Products'!$A:$J,10,0)</f>
      </c>
      <c r="AF50" s="6607">
        <f t="shared" si="18"/>
      </c>
      <c r="AG50" s="6560">
        <f t="shared" si="32"/>
      </c>
      <c r="AH50" s="6610"/>
      <c r="AI50" s="6613"/>
      <c r="AJ50" s="6564">
        <v>340</v>
      </c>
      <c r="AK50" s="6563"/>
      <c r="AL50" s="6564"/>
      <c r="AM50" s="6564"/>
    </row>
    <row customHeight="true" hidden="true" ht="18" r="51">
      <c r="A51" s="6598">
        <v>16</v>
      </c>
      <c r="B51" s="6546" t="s">
        <v>6525</v>
      </c>
      <c r="C51" s="6546" t="s">
        <v>6580</v>
      </c>
      <c r="D51" s="6550"/>
      <c r="E51" s="6550">
        <v>0</v>
      </c>
      <c r="F51" s="6566">
        <v>0</v>
      </c>
      <c r="G51" s="6599"/>
      <c r="H51" s="6600">
        <f>VLOOKUP(C51,'Data Products'!$A:$J,2,0)</f>
      </c>
      <c r="I51" s="6601">
        <f t="shared" si="15"/>
      </c>
      <c r="J51" s="6602">
        <v>45855</v>
      </c>
      <c r="K51" s="6554">
        <f t="shared" si="29"/>
      </c>
      <c r="L51" s="6550">
        <v>0</v>
      </c>
      <c r="M51" s="6550">
        <v>0</v>
      </c>
      <c r="N51" s="6550">
        <v>0</v>
      </c>
      <c r="O51" s="6550">
        <v>0</v>
      </c>
      <c r="P51" s="6546" t="s">
        <v>6581</v>
      </c>
      <c r="Q51" s="6577"/>
      <c r="R51" s="6577"/>
      <c r="S51" s="6604"/>
      <c r="T51" s="6577"/>
      <c r="U51" s="6577"/>
      <c r="V51" s="6577"/>
      <c r="W51" s="6577"/>
      <c r="X51" s="6577"/>
      <c r="Y51" s="6577"/>
      <c r="Z51" s="6577"/>
      <c r="AA51" s="6605">
        <f t="shared" si="4"/>
      </c>
      <c r="AB51" s="6567">
        <f t="shared" si="1"/>
      </c>
      <c r="AC51" s="6557">
        <f t="shared" si="11"/>
      </c>
      <c r="AD51" s="6568">
        <f t="shared" si="8"/>
      </c>
      <c r="AE51" s="6606">
        <f>VLOOKUP(C51,'Data Products'!$A:$J,10,0)</f>
      </c>
      <c r="AF51" s="6607">
        <f t="shared" si="18"/>
      </c>
      <c r="AG51" s="6560">
        <f t="shared" si="32"/>
      </c>
      <c r="AH51" s="6610"/>
      <c r="AI51" s="6613"/>
      <c r="AJ51" s="6564"/>
      <c r="AK51" s="6563"/>
      <c r="AL51" s="6564"/>
      <c r="AM51" s="6564"/>
    </row>
    <row customHeight="true" hidden="true" ht="18" r="52">
      <c r="A52" s="6598">
        <v>17</v>
      </c>
      <c r="B52" s="6546" t="s">
        <v>6525</v>
      </c>
      <c r="C52" s="6546" t="s">
        <v>6582</v>
      </c>
      <c r="D52" s="6550"/>
      <c r="E52" s="6550">
        <v>0</v>
      </c>
      <c r="F52" s="6566">
        <v>0</v>
      </c>
      <c r="G52" s="6599"/>
      <c r="H52" s="6600">
        <f>VLOOKUP(C52,'Data Products'!$A:$J,2,0)</f>
      </c>
      <c r="I52" s="6601">
        <f t="shared" si="15"/>
      </c>
      <c r="J52" s="6602">
        <v>45856</v>
      </c>
      <c r="K52" s="6554">
        <f t="shared" si="29"/>
      </c>
      <c r="L52" s="6550">
        <v>0</v>
      </c>
      <c r="M52" s="6550">
        <v>1</v>
      </c>
      <c r="N52" s="6550">
        <v>4000</v>
      </c>
      <c r="O52" s="6550">
        <v>8000</v>
      </c>
      <c r="P52" s="6546" t="s">
        <v>6581</v>
      </c>
      <c r="Q52" s="6577"/>
      <c r="R52" s="6577"/>
      <c r="S52" s="6604"/>
      <c r="T52" s="6577"/>
      <c r="U52" s="6577"/>
      <c r="V52" s="6577"/>
      <c r="W52" s="6577"/>
      <c r="X52" s="6577"/>
      <c r="Y52" s="6577"/>
      <c r="Z52" s="6577"/>
      <c r="AA52" s="6605">
        <f t="shared" si="4"/>
      </c>
      <c r="AB52" s="6570">
        <f t="shared" si="1"/>
      </c>
      <c r="AC52" s="6557">
        <f t="shared" si="11"/>
      </c>
      <c r="AD52" s="6571">
        <f t="shared" si="8"/>
      </c>
      <c r="AE52" s="6606">
        <f>VLOOKUP(C52,'Data Products'!$A:$J,10,0)</f>
      </c>
      <c r="AF52" s="6607">
        <f t="shared" si="18"/>
      </c>
      <c r="AG52" s="6560">
        <f t="shared" si="32"/>
      </c>
      <c r="AH52" s="6610"/>
      <c r="AI52" s="6613"/>
      <c r="AJ52" s="6564">
        <v>3620</v>
      </c>
      <c r="AK52" s="6563"/>
      <c r="AL52" s="6564"/>
      <c r="AM52" s="6564"/>
    </row>
    <row customHeight="true" hidden="true" ht="18" r="53">
      <c r="A53" s="6598">
        <v>18</v>
      </c>
      <c r="B53" s="6546" t="s">
        <v>6525</v>
      </c>
      <c r="C53" s="6546" t="s">
        <v>6583</v>
      </c>
      <c r="D53" s="6550"/>
      <c r="E53" s="6550">
        <v>0</v>
      </c>
      <c r="F53" s="6566">
        <v>0</v>
      </c>
      <c r="G53" s="6599"/>
      <c r="H53" s="6600">
        <f>VLOOKUP(C53,'Data Products'!$A:$J,2,0)</f>
      </c>
      <c r="I53" s="6601">
        <f t="shared" si="15"/>
      </c>
      <c r="J53" s="6602">
        <v>45857</v>
      </c>
      <c r="K53" s="6554">
        <f t="shared" si="29"/>
      </c>
      <c r="L53" s="6550">
        <v>0</v>
      </c>
      <c r="M53" s="6550">
        <v>0</v>
      </c>
      <c r="N53" s="6550">
        <v>0</v>
      </c>
      <c r="O53" s="6550">
        <v>0</v>
      </c>
      <c r="P53" s="6546" t="s">
        <v>6581</v>
      </c>
      <c r="Q53" s="6577"/>
      <c r="R53" s="6577"/>
      <c r="S53" s="6604"/>
      <c r="T53" s="6577"/>
      <c r="U53" s="6577"/>
      <c r="V53" s="6577"/>
      <c r="W53" s="6577"/>
      <c r="X53" s="6577"/>
      <c r="Y53" s="6577"/>
      <c r="Z53" s="6577"/>
      <c r="AA53" s="6605">
        <f t="shared" si="4"/>
      </c>
      <c r="AB53" s="6567">
        <f t="shared" si="1"/>
      </c>
      <c r="AC53" s="6557">
        <f t="shared" si="11"/>
      </c>
      <c r="AD53" s="6568">
        <f t="shared" si="8"/>
      </c>
      <c r="AE53" s="6606">
        <f>VLOOKUP(C53,'Data Products'!$A:$J,10,0)</f>
      </c>
      <c r="AF53" s="6607">
        <f t="shared" si="18"/>
      </c>
      <c r="AG53" s="6560">
        <f t="shared" si="32"/>
      </c>
      <c r="AH53" s="6610"/>
      <c r="AI53" s="6613"/>
      <c r="AJ53" s="6564"/>
      <c r="AK53" s="6563"/>
      <c r="AL53" s="6564"/>
      <c r="AM53" s="6564"/>
    </row>
    <row r="54">
      <c r="A54" s="6598">
        <v>19</v>
      </c>
      <c r="B54" s="6546" t="s">
        <v>6506</v>
      </c>
      <c r="C54" s="6546" t="s">
        <v>6584</v>
      </c>
      <c r="D54" s="6619" t="s">
        <v>6585</v>
      </c>
      <c r="E54" s="6550">
        <v>3</v>
      </c>
      <c r="F54" s="6566">
        <v>3</v>
      </c>
      <c r="G54" s="6599"/>
      <c r="H54" s="6600">
        <f>VLOOKUP(C54,'Data Products'!$A:$J,2,0)</f>
      </c>
      <c r="I54" s="6601">
        <f t="shared" si="15"/>
      </c>
      <c r="J54" s="6602">
        <v>45858</v>
      </c>
      <c r="K54" s="6554">
        <f t="shared" si="29"/>
      </c>
      <c r="L54" s="6550">
        <v>0</v>
      </c>
      <c r="M54" s="6550">
        <v>245</v>
      </c>
      <c r="N54" s="6550">
        <v>0</v>
      </c>
      <c r="O54" s="6550">
        <v>0</v>
      </c>
      <c r="P54" s="6546" t="s">
        <v>6586</v>
      </c>
      <c r="Q54" s="6577"/>
      <c r="R54" s="6577"/>
      <c r="S54" s="6604"/>
      <c r="T54" s="6577"/>
      <c r="U54" s="6577"/>
      <c r="V54" s="6577"/>
      <c r="W54" s="6577"/>
      <c r="X54" s="6577"/>
      <c r="Y54" s="6577"/>
      <c r="Z54" s="6577"/>
      <c r="AA54" s="6605">
        <f t="shared" si="4"/>
      </c>
      <c r="AB54" s="6570">
        <f t="shared" si="1"/>
      </c>
      <c r="AC54" s="6557">
        <f t="shared" si="11"/>
      </c>
      <c r="AD54" s="6571">
        <f t="shared" si="8"/>
      </c>
      <c r="AE54" s="6606">
        <f>VLOOKUP(C54,'Data Products'!$A:$J,10,0)</f>
      </c>
      <c r="AF54" s="6607">
        <f t="shared" si="18"/>
      </c>
      <c r="AG54" s="6560">
        <f t="shared" si="32"/>
      </c>
      <c r="AH54" s="6608" t="s">
        <v>6587</v>
      </c>
      <c r="AI54" s="6613"/>
      <c r="AJ54" s="6564"/>
      <c r="AK54" s="6563"/>
      <c r="AL54" s="6564"/>
      <c r="AM54" s="6564"/>
    </row>
    <row customHeight="true" hidden="true" ht="18" r="55">
      <c r="A55" s="6598">
        <v>20</v>
      </c>
      <c r="B55" s="6546" t="s">
        <v>6525</v>
      </c>
      <c r="C55" s="6546" t="s">
        <v>6588</v>
      </c>
      <c r="D55" s="6619" t="s">
        <v>6589</v>
      </c>
      <c r="E55" s="6550">
        <v>0</v>
      </c>
      <c r="F55" s="6566">
        <v>0</v>
      </c>
      <c r="G55" s="6599"/>
      <c r="H55" s="6600">
        <f>VLOOKUP(C55,'Data Products'!$A:$J,2,0)</f>
      </c>
      <c r="I55" s="6601">
        <f t="shared" si="15"/>
      </c>
      <c r="J55" s="6602">
        <v>45859</v>
      </c>
      <c r="K55" s="6554">
        <f t="shared" si="29"/>
      </c>
      <c r="L55" s="6550">
        <v>0</v>
      </c>
      <c r="M55" s="6550">
        <v>2544</v>
      </c>
      <c r="N55" s="6550">
        <v>0</v>
      </c>
      <c r="O55" s="6550">
        <v>0</v>
      </c>
      <c r="P55" s="6546" t="s">
        <v>6586</v>
      </c>
      <c r="Q55" s="6577"/>
      <c r="R55" s="6577"/>
      <c r="S55" s="6604"/>
      <c r="T55" s="6577"/>
      <c r="U55" s="6577"/>
      <c r="V55" s="6577"/>
      <c r="W55" s="6577"/>
      <c r="X55" s="6577"/>
      <c r="Y55" s="6577"/>
      <c r="Z55" s="6577"/>
      <c r="AA55" s="6605">
        <f t="shared" si="4"/>
      </c>
      <c r="AB55" s="6570">
        <f t="shared" si="1"/>
      </c>
      <c r="AC55" s="6557">
        <f t="shared" si="11"/>
      </c>
      <c r="AD55" s="6571">
        <f t="shared" si="8"/>
      </c>
      <c r="AE55" s="6606">
        <f>VLOOKUP(C55,'Data Products'!$A:$J,10,0)</f>
      </c>
      <c r="AF55" s="6607">
        <f t="shared" si="18"/>
      </c>
      <c r="AG55" s="6560">
        <f t="shared" si="32"/>
      </c>
      <c r="AH55" s="6608" t="s">
        <v>6590</v>
      </c>
      <c r="AI55" s="6613"/>
      <c r="AJ55" s="6564"/>
      <c r="AK55" s="6563"/>
      <c r="AL55" s="6564"/>
      <c r="AM55" s="6564"/>
    </row>
    <row customHeight="true" hidden="true" ht="18" r="56">
      <c r="A56" s="6598">
        <v>21</v>
      </c>
      <c r="B56" s="6546" t="s">
        <v>6525</v>
      </c>
      <c r="C56" s="6546" t="s">
        <v>6591</v>
      </c>
      <c r="D56" s="6619" t="s">
        <v>6592</v>
      </c>
      <c r="E56" s="6550">
        <v>0</v>
      </c>
      <c r="F56" s="6566">
        <v>0</v>
      </c>
      <c r="G56" s="6599"/>
      <c r="H56" s="6600">
        <f>VLOOKUP(C56,'Data Products'!$A:$J,2,0)</f>
      </c>
      <c r="I56" s="6601">
        <f t="shared" si="15"/>
      </c>
      <c r="J56" s="6602">
        <v>45860</v>
      </c>
      <c r="K56" s="6554">
        <f t="shared" si="29"/>
      </c>
      <c r="L56" s="6550">
        <v>0</v>
      </c>
      <c r="M56" s="6550">
        <v>10</v>
      </c>
      <c r="N56" s="6550">
        <v>0</v>
      </c>
      <c r="O56" s="6550">
        <v>0</v>
      </c>
      <c r="P56" s="6546" t="s">
        <v>6593</v>
      </c>
      <c r="Q56" s="6577"/>
      <c r="R56" s="6577"/>
      <c r="S56" s="6604"/>
      <c r="T56" s="6577"/>
      <c r="U56" s="6577"/>
      <c r="V56" s="6577"/>
      <c r="W56" s="6577"/>
      <c r="X56" s="6577"/>
      <c r="Y56" s="6577"/>
      <c r="Z56" s="6577"/>
      <c r="AA56" s="6605">
        <f t="shared" si="4"/>
      </c>
      <c r="AB56" s="6570">
        <f t="shared" si="1"/>
      </c>
      <c r="AC56" s="6557">
        <f t="shared" si="11"/>
      </c>
      <c r="AD56" s="6571">
        <f t="shared" si="8"/>
      </c>
      <c r="AE56" s="6606">
        <f>VLOOKUP(C56,'Data Products'!$A:$J,10,0)</f>
      </c>
      <c r="AF56" s="6607">
        <f t="shared" si="18"/>
      </c>
      <c r="AG56" s="6560">
        <f t="shared" si="32"/>
      </c>
      <c r="AH56" s="6610"/>
      <c r="AI56" s="6613"/>
      <c r="AJ56" s="6564"/>
      <c r="AK56" s="6563"/>
      <c r="AL56" s="6564"/>
      <c r="AM56" s="6564"/>
    </row>
    <row r="57">
      <c r="A57" s="6598">
        <v>22</v>
      </c>
      <c r="B57" s="6546" t="s">
        <v>6511</v>
      </c>
      <c r="C57" s="6546" t="s">
        <v>6592</v>
      </c>
      <c r="D57" s="6619" t="s">
        <v>6592</v>
      </c>
      <c r="E57" s="6569">
        <v>68</v>
      </c>
      <c r="F57" s="6615">
        <v>68</v>
      </c>
      <c r="G57" s="6599"/>
      <c r="H57" s="6600">
        <f>VLOOKUP(C57,'Data Products'!$A:$J,2,0)</f>
      </c>
      <c r="I57" s="6601">
        <f t="shared" si="15"/>
      </c>
      <c r="J57" s="6602">
        <v>45861</v>
      </c>
      <c r="K57" s="6554">
        <f t="shared" si="29"/>
      </c>
      <c r="L57" s="6550">
        <v>0</v>
      </c>
      <c r="M57" s="6569">
        <v>4892</v>
      </c>
      <c r="N57" s="6550">
        <v>0</v>
      </c>
      <c r="O57" s="6550">
        <v>0</v>
      </c>
      <c r="P57" s="6546" t="s">
        <v>6594</v>
      </c>
      <c r="Q57" s="6577"/>
      <c r="R57" s="6577"/>
      <c r="S57" s="6604"/>
      <c r="T57" s="6577"/>
      <c r="U57" s="6577"/>
      <c r="V57" s="6577"/>
      <c r="W57" s="6577"/>
      <c r="X57" s="6577"/>
      <c r="Y57" s="6577"/>
      <c r="Z57" s="6577"/>
      <c r="AA57" s="6605">
        <f t="shared" si="4"/>
      </c>
      <c r="AB57" s="6570">
        <f t="shared" si="1"/>
      </c>
      <c r="AC57" s="6557">
        <f t="shared" si="11"/>
      </c>
      <c r="AD57" s="6571">
        <f t="shared" si="8"/>
      </c>
      <c r="AE57" s="6606">
        <f>VLOOKUP(C57,'Data Products'!$A:$J,10,0)</f>
      </c>
      <c r="AF57" s="6607">
        <f t="shared" si="18"/>
      </c>
      <c r="AG57" s="6560"/>
      <c r="AH57" s="6608" t="s">
        <v>6595</v>
      </c>
      <c r="AI57" s="6613"/>
      <c r="AJ57" s="6564"/>
      <c r="AK57" s="6563"/>
      <c r="AL57" s="6564"/>
      <c r="AM57" s="6564"/>
    </row>
    <row customHeight="true" hidden="true" ht="18" r="58">
      <c r="A58" s="6598">
        <v>23</v>
      </c>
      <c r="B58" s="6546" t="s">
        <v>6525</v>
      </c>
      <c r="C58" s="6546" t="s">
        <v>6596</v>
      </c>
      <c r="D58" s="6620"/>
      <c r="E58" s="6550">
        <v>0</v>
      </c>
      <c r="F58" s="6566">
        <v>0</v>
      </c>
      <c r="G58" s="6599"/>
      <c r="H58" s="6600">
        <f>VLOOKUP(C58,'Data Products'!$A:$J,2,0)</f>
      </c>
      <c r="I58" s="6601">
        <f t="shared" si="15"/>
      </c>
      <c r="J58" s="6602">
        <v>45862</v>
      </c>
      <c r="K58" s="6554">
        <f t="shared" si="29"/>
      </c>
      <c r="L58" s="6550">
        <v>0</v>
      </c>
      <c r="M58" s="6550">
        <v>0</v>
      </c>
      <c r="N58" s="6550">
        <v>0</v>
      </c>
      <c r="O58" s="6550">
        <v>0</v>
      </c>
      <c r="P58" s="6546" t="s">
        <v>6597</v>
      </c>
      <c r="Q58" s="6577"/>
      <c r="R58" s="6577"/>
      <c r="S58" s="6604"/>
      <c r="T58" s="6577"/>
      <c r="U58" s="6577"/>
      <c r="V58" s="6577"/>
      <c r="W58" s="6577"/>
      <c r="X58" s="6577"/>
      <c r="Y58" s="6577"/>
      <c r="Z58" s="6577"/>
      <c r="AA58" s="6605">
        <f t="shared" si="4"/>
      </c>
      <c r="AB58" s="6570">
        <f t="shared" si="1"/>
      </c>
      <c r="AC58" s="6557">
        <f t="shared" si="11"/>
      </c>
      <c r="AD58" s="6571">
        <f t="shared" si="8"/>
      </c>
      <c r="AE58" s="6606">
        <f>VLOOKUP(C58,'Data Products'!$A:$J,10,0)</f>
      </c>
      <c r="AF58" s="6607">
        <f t="shared" si="18"/>
      </c>
      <c r="AG58" s="6560">
        <f t="shared" ref="AG58:AG73" si="33">IF(I58&lt;=90,E58,0)</f>
      </c>
      <c r="AH58" s="6610"/>
      <c r="AI58" s="6613"/>
      <c r="AJ58" s="6564"/>
      <c r="AK58" s="6563"/>
      <c r="AL58" s="6564"/>
      <c r="AM58" s="6564"/>
    </row>
    <row customHeight="true" hidden="true" ht="18" r="59">
      <c r="A59" s="6598">
        <v>24</v>
      </c>
      <c r="B59" s="6546" t="s">
        <v>6525</v>
      </c>
      <c r="C59" s="6546" t="s">
        <v>6598</v>
      </c>
      <c r="D59" s="6620"/>
      <c r="E59" s="6550">
        <v>0</v>
      </c>
      <c r="F59" s="6566">
        <v>0</v>
      </c>
      <c r="G59" s="6599"/>
      <c r="H59" s="6600">
        <f>VLOOKUP(C59,'Data Products'!$A:$J,2,0)</f>
      </c>
      <c r="I59" s="6601">
        <f t="shared" si="15"/>
      </c>
      <c r="J59" s="6602">
        <v>45863</v>
      </c>
      <c r="K59" s="6554">
        <f t="shared" si="29"/>
      </c>
      <c r="L59" s="6550">
        <v>0</v>
      </c>
      <c r="M59" s="6550">
        <v>0</v>
      </c>
      <c r="N59" s="6550">
        <v>0</v>
      </c>
      <c r="O59" s="6550">
        <v>0</v>
      </c>
      <c r="P59" s="6546" t="s">
        <v>6557</v>
      </c>
      <c r="Q59" s="6577"/>
      <c r="R59" s="6577"/>
      <c r="S59" s="6604"/>
      <c r="T59" s="6577"/>
      <c r="U59" s="6577"/>
      <c r="V59" s="6577"/>
      <c r="W59" s="6577"/>
      <c r="X59" s="6577"/>
      <c r="Y59" s="6577"/>
      <c r="Z59" s="6577"/>
      <c r="AA59" s="6605">
        <f t="shared" si="4"/>
      </c>
      <c r="AB59" s="6570">
        <f t="shared" si="1"/>
      </c>
      <c r="AC59" s="6557">
        <f t="shared" si="11"/>
      </c>
      <c r="AD59" s="6571">
        <f t="shared" si="8"/>
      </c>
      <c r="AE59" s="6606">
        <f>VLOOKUP(C59,'Data Products'!$A:$J,10,0)</f>
      </c>
      <c r="AF59" s="6607">
        <f t="shared" si="18"/>
      </c>
      <c r="AG59" s="6560">
        <f t="shared" si="33"/>
      </c>
      <c r="AH59" s="6610"/>
      <c r="AI59" s="6613"/>
      <c r="AJ59" s="6564"/>
      <c r="AK59" s="6563"/>
      <c r="AL59" s="6564"/>
      <c r="AM59" s="6564"/>
    </row>
    <row customHeight="true" hidden="true" ht="18" r="60">
      <c r="A60" s="6598">
        <v>25</v>
      </c>
      <c r="B60" s="6546" t="s">
        <v>6525</v>
      </c>
      <c r="C60" s="6546" t="s">
        <v>6599</v>
      </c>
      <c r="D60" s="6620"/>
      <c r="E60" s="6550">
        <v>0</v>
      </c>
      <c r="F60" s="6566">
        <v>0</v>
      </c>
      <c r="G60" s="6599"/>
      <c r="H60" s="6600">
        <f>VLOOKUP(C60,'Data Products'!$A:$J,2,0)</f>
      </c>
      <c r="I60" s="6601">
        <f t="shared" si="15"/>
      </c>
      <c r="J60" s="6602">
        <v>45864</v>
      </c>
      <c r="K60" s="6554">
        <f t="shared" si="29"/>
      </c>
      <c r="L60" s="6550">
        <v>0</v>
      </c>
      <c r="M60" s="6550">
        <v>0</v>
      </c>
      <c r="N60" s="6550">
        <v>0</v>
      </c>
      <c r="O60" s="6550">
        <v>0</v>
      </c>
      <c r="P60" s="6546" t="s">
        <v>6557</v>
      </c>
      <c r="Q60" s="6577"/>
      <c r="R60" s="6577"/>
      <c r="S60" s="6604"/>
      <c r="T60" s="6577"/>
      <c r="U60" s="6577"/>
      <c r="V60" s="6577"/>
      <c r="W60" s="6577"/>
      <c r="X60" s="6577"/>
      <c r="Y60" s="6577"/>
      <c r="Z60" s="6577"/>
      <c r="AA60" s="6605">
        <f t="shared" si="4"/>
      </c>
      <c r="AB60" s="6570">
        <f t="shared" si="1"/>
      </c>
      <c r="AC60" s="6557">
        <f t="shared" si="11"/>
      </c>
      <c r="AD60" s="6571">
        <f t="shared" si="8"/>
      </c>
      <c r="AE60" s="6606">
        <f>VLOOKUP(C60,'Data Products'!$A:$J,10,0)</f>
      </c>
      <c r="AF60" s="6607">
        <f t="shared" si="18"/>
      </c>
      <c r="AG60" s="6560">
        <f t="shared" si="33"/>
      </c>
      <c r="AH60" s="6610"/>
      <c r="AI60" s="6613"/>
      <c r="AJ60" s="6564"/>
      <c r="AK60" s="6563"/>
      <c r="AL60" s="6564"/>
      <c r="AM60" s="6564"/>
    </row>
    <row customHeight="true" hidden="true" ht="18" r="61">
      <c r="A61" s="6598">
        <v>26</v>
      </c>
      <c r="B61" s="6546" t="s">
        <v>6525</v>
      </c>
      <c r="C61" s="6546" t="s">
        <v>6600</v>
      </c>
      <c r="D61" s="6620"/>
      <c r="E61" s="6550">
        <v>0</v>
      </c>
      <c r="F61" s="6566">
        <v>0</v>
      </c>
      <c r="G61" s="6599" t="s">
        <v>6601</v>
      </c>
      <c r="H61" s="6600">
        <f>VLOOKUP(C61,'Data Products'!$A:$J,2,0)</f>
      </c>
      <c r="I61" s="6601">
        <f t="shared" si="15"/>
      </c>
      <c r="J61" s="6602">
        <v>45865</v>
      </c>
      <c r="K61" s="6554">
        <f t="shared" si="29"/>
      </c>
      <c r="L61" s="6550">
        <v>0</v>
      </c>
      <c r="M61" s="6550">
        <v>0</v>
      </c>
      <c r="N61" s="6550">
        <v>0</v>
      </c>
      <c r="O61" s="6550">
        <v>0</v>
      </c>
      <c r="P61" s="6546" t="s">
        <v>6602</v>
      </c>
      <c r="Q61" s="6577"/>
      <c r="R61" s="6577"/>
      <c r="S61" s="6621"/>
      <c r="T61" s="6577"/>
      <c r="U61" s="6577"/>
      <c r="V61" s="6577"/>
      <c r="W61" s="6577"/>
      <c r="X61" s="6577"/>
      <c r="Y61" s="6577"/>
      <c r="Z61" s="6577"/>
      <c r="AA61" s="6605">
        <f t="shared" si="4"/>
      </c>
      <c r="AB61" s="6570">
        <f t="shared" si="1"/>
      </c>
      <c r="AC61" s="6557">
        <f t="shared" si="11"/>
      </c>
      <c r="AD61" s="6571">
        <f t="shared" si="8"/>
      </c>
      <c r="AE61" s="6606">
        <f>VLOOKUP(C61,'Data Products'!$A:$J,10,0)</f>
      </c>
      <c r="AF61" s="6607">
        <f t="shared" si="18"/>
      </c>
      <c r="AG61" s="6560">
        <f t="shared" si="33"/>
      </c>
      <c r="AH61" s="6610"/>
      <c r="AI61" s="6613"/>
      <c r="AJ61" s="6564">
        <v>50</v>
      </c>
      <c r="AK61" s="6563"/>
      <c r="AL61" s="6564"/>
      <c r="AM61" s="6564"/>
    </row>
    <row customHeight="true" hidden="true" ht="18" r="62">
      <c r="A62" s="6598">
        <v>27</v>
      </c>
      <c r="B62" s="6546" t="s">
        <v>6525</v>
      </c>
      <c r="C62" s="6546" t="s">
        <v>6603</v>
      </c>
      <c r="D62" s="6620"/>
      <c r="E62" s="6550">
        <v>0</v>
      </c>
      <c r="F62" s="6566">
        <v>0</v>
      </c>
      <c r="G62" s="6599"/>
      <c r="H62" s="6600">
        <f>VLOOKUP(C62,'Data Products'!$A:$J,2,0)</f>
      </c>
      <c r="I62" s="6601">
        <f t="shared" si="15"/>
      </c>
      <c r="J62" s="6602">
        <v>45866</v>
      </c>
      <c r="K62" s="6554">
        <f t="shared" si="29"/>
      </c>
      <c r="L62" s="6550">
        <v>0</v>
      </c>
      <c r="M62" s="6550">
        <v>0</v>
      </c>
      <c r="N62" s="6550">
        <v>150</v>
      </c>
      <c r="O62" s="6550">
        <v>300</v>
      </c>
      <c r="P62" s="6546" t="s">
        <v>6602</v>
      </c>
      <c r="Q62" s="6574"/>
      <c r="R62" s="6574"/>
      <c r="S62" s="6621"/>
      <c r="T62" s="6577"/>
      <c r="U62" s="6574"/>
      <c r="V62" s="6574"/>
      <c r="W62" s="6574"/>
      <c r="X62" s="6574"/>
      <c r="Y62" s="6574"/>
      <c r="Z62" s="6574"/>
      <c r="AA62" s="6605">
        <f t="shared" si="4"/>
      </c>
      <c r="AB62" s="6570">
        <f t="shared" si="1"/>
      </c>
      <c r="AC62" s="6557">
        <f t="shared" si="11"/>
      </c>
      <c r="AD62" s="6571">
        <f t="shared" si="8"/>
      </c>
      <c r="AE62" s="6606">
        <f>VLOOKUP(C62,'Data Products'!$A:$J,10,0)</f>
      </c>
      <c r="AF62" s="6607">
        <f t="shared" si="18"/>
      </c>
      <c r="AG62" s="6560">
        <f t="shared" si="33"/>
      </c>
      <c r="AH62" s="6610"/>
      <c r="AI62" s="6613"/>
      <c r="AJ62" s="6564">
        <v>80</v>
      </c>
      <c r="AK62" s="6563"/>
      <c r="AL62" s="6564"/>
      <c r="AM62" s="6564"/>
    </row>
    <row customHeight="true" hidden="true" ht="18" r="63">
      <c r="A63" s="6598">
        <v>28</v>
      </c>
      <c r="B63" s="6546" t="s">
        <v>6525</v>
      </c>
      <c r="C63" s="6546" t="s">
        <v>6604</v>
      </c>
      <c r="D63" s="6620"/>
      <c r="E63" s="6550">
        <v>0</v>
      </c>
      <c r="F63" s="6566">
        <v>0</v>
      </c>
      <c r="G63" s="6599"/>
      <c r="H63" s="6600">
        <f>VLOOKUP(C63,'Data Products'!$A:$J,2,0)</f>
      </c>
      <c r="I63" s="6601">
        <f t="shared" si="15"/>
      </c>
      <c r="J63" s="6602">
        <v>45867</v>
      </c>
      <c r="K63" s="6554">
        <f t="shared" si="29"/>
      </c>
      <c r="L63" s="6550">
        <v>0</v>
      </c>
      <c r="M63" s="6550">
        <v>0</v>
      </c>
      <c r="N63" s="6550">
        <v>100</v>
      </c>
      <c r="O63" s="6550">
        <v>250</v>
      </c>
      <c r="P63" s="6546" t="s">
        <v>6602</v>
      </c>
      <c r="Q63" s="6574"/>
      <c r="R63" s="6574"/>
      <c r="S63" s="6604"/>
      <c r="T63" s="6577"/>
      <c r="U63" s="6574"/>
      <c r="V63" s="6574"/>
      <c r="W63" s="6574"/>
      <c r="X63" s="6574"/>
      <c r="Y63" s="6574"/>
      <c r="Z63" s="6574"/>
      <c r="AA63" s="6605">
        <f t="shared" si="4"/>
      </c>
      <c r="AB63" s="6567">
        <f t="shared" si="1"/>
      </c>
      <c r="AC63" s="6557">
        <f t="shared" si="11"/>
      </c>
      <c r="AD63" s="6568">
        <f t="shared" si="8"/>
      </c>
      <c r="AE63" s="6606">
        <f>VLOOKUP(C63,'Data Products'!$A:$J,10,0)</f>
      </c>
      <c r="AF63" s="6607">
        <f t="shared" si="18"/>
      </c>
      <c r="AG63" s="6560">
        <f t="shared" si="33"/>
      </c>
      <c r="AH63" s="6610"/>
      <c r="AI63" s="6613"/>
      <c r="AJ63" s="6564">
        <v>60</v>
      </c>
      <c r="AK63" s="6563"/>
      <c r="AL63" s="6564"/>
      <c r="AM63" s="6564"/>
    </row>
    <row customHeight="true" hidden="true" ht="18" r="64">
      <c r="A64" s="6598">
        <v>29</v>
      </c>
      <c r="B64" s="6546" t="s">
        <v>6525</v>
      </c>
      <c r="C64" s="6546" t="s">
        <v>6605</v>
      </c>
      <c r="D64" s="6620"/>
      <c r="E64" s="6550">
        <v>0</v>
      </c>
      <c r="F64" s="6566">
        <v>0</v>
      </c>
      <c r="G64" s="6599" t="s">
        <v>6606</v>
      </c>
      <c r="H64" s="6600">
        <f>VLOOKUP(C64,'Data Products'!$A:$J,2,0)</f>
      </c>
      <c r="I64" s="6601">
        <f t="shared" si="15"/>
      </c>
      <c r="J64" s="6602">
        <v>45868</v>
      </c>
      <c r="K64" s="6554">
        <f t="shared" si="29"/>
      </c>
      <c r="L64" s="6550">
        <v>0</v>
      </c>
      <c r="M64" s="6550">
        <v>0</v>
      </c>
      <c r="N64" s="6550">
        <v>0</v>
      </c>
      <c r="O64" s="6550">
        <v>0</v>
      </c>
      <c r="P64" s="6546" t="s">
        <v>6602</v>
      </c>
      <c r="Q64" s="6574"/>
      <c r="R64" s="6574"/>
      <c r="S64" s="6604"/>
      <c r="T64" s="6577"/>
      <c r="U64" s="6574"/>
      <c r="V64" s="6574"/>
      <c r="W64" s="6574"/>
      <c r="X64" s="6574"/>
      <c r="Y64" s="6574"/>
      <c r="Z64" s="6574"/>
      <c r="AA64" s="6605">
        <f t="shared" si="4"/>
      </c>
      <c r="AB64" s="6567">
        <f t="shared" si="1"/>
      </c>
      <c r="AC64" s="6557">
        <f t="shared" si="11"/>
      </c>
      <c r="AD64" s="6568">
        <f t="shared" si="8"/>
      </c>
      <c r="AE64" s="6606">
        <f>VLOOKUP(C64,'Data Products'!$A:$J,10,0)</f>
      </c>
      <c r="AF64" s="6607">
        <f t="shared" si="18"/>
      </c>
      <c r="AG64" s="6560">
        <f t="shared" si="33"/>
      </c>
      <c r="AH64" s="6610"/>
      <c r="AI64" s="6613"/>
      <c r="AJ64" s="6564">
        <v>40</v>
      </c>
      <c r="AK64" s="6563"/>
      <c r="AL64" s="6564"/>
      <c r="AM64" s="6564"/>
    </row>
    <row customHeight="true" hidden="true" ht="18" r="65">
      <c r="A65" s="6598">
        <v>30</v>
      </c>
      <c r="B65" s="6546" t="s">
        <v>6525</v>
      </c>
      <c r="C65" s="6546" t="s">
        <v>6607</v>
      </c>
      <c r="D65" s="6620"/>
      <c r="E65" s="6550">
        <v>0</v>
      </c>
      <c r="F65" s="6550">
        <v>0</v>
      </c>
      <c r="G65" s="6599"/>
      <c r="H65" s="6600">
        <f>VLOOKUP(C65,'Data Products'!$A:$J,2,0)</f>
      </c>
      <c r="I65" s="6601">
        <f t="shared" si="15"/>
      </c>
      <c r="J65" s="6602">
        <v>45869</v>
      </c>
      <c r="K65" s="6554">
        <f t="shared" si="29"/>
      </c>
      <c r="L65" s="6550">
        <v>0</v>
      </c>
      <c r="M65" s="6550">
        <v>0</v>
      </c>
      <c r="N65" s="6550">
        <v>0</v>
      </c>
      <c r="O65" s="6550">
        <v>0</v>
      </c>
      <c r="P65" s="6546" t="s">
        <v>6602</v>
      </c>
      <c r="Q65" s="6574"/>
      <c r="R65" s="6574"/>
      <c r="S65" s="6604"/>
      <c r="T65" s="6577"/>
      <c r="U65" s="6574"/>
      <c r="V65" s="6574"/>
      <c r="W65" s="6574"/>
      <c r="X65" s="6574"/>
      <c r="Y65" s="6574"/>
      <c r="Z65" s="6574"/>
      <c r="AA65" s="6605">
        <f t="shared" si="4"/>
      </c>
      <c r="AB65" s="6567">
        <f t="shared" si="1"/>
      </c>
      <c r="AC65" s="6557">
        <f t="shared" si="11"/>
      </c>
      <c r="AD65" s="6568">
        <f t="shared" si="8"/>
      </c>
      <c r="AE65" s="6606">
        <f>VLOOKUP(C65,'Data Products'!$A:$J,10,0)</f>
      </c>
      <c r="AF65" s="6607">
        <f t="shared" si="18"/>
      </c>
      <c r="AG65" s="6560">
        <f t="shared" si="33"/>
      </c>
      <c r="AH65" s="6610"/>
      <c r="AI65" s="6613"/>
      <c r="AJ65" s="6564"/>
      <c r="AK65" s="6563"/>
      <c r="AL65" s="6564"/>
      <c r="AM65" s="6564"/>
    </row>
    <row customHeight="true" hidden="true" ht="18" r="66">
      <c r="A66" s="6598">
        <v>31</v>
      </c>
      <c r="B66" s="6546" t="s">
        <v>6525</v>
      </c>
      <c r="C66" s="6546" t="s">
        <v>6608</v>
      </c>
      <c r="D66" s="6620"/>
      <c r="E66" s="6550">
        <v>0</v>
      </c>
      <c r="F66" s="6550">
        <v>0</v>
      </c>
      <c r="G66" s="6599"/>
      <c r="H66" s="6600">
        <f>VLOOKUP(C66,'Data Products'!$A:$J,2,0)</f>
      </c>
      <c r="I66" s="6601">
        <f t="shared" si="15"/>
      </c>
      <c r="J66" s="6602">
        <v>45870</v>
      </c>
      <c r="K66" s="6554">
        <f t="shared" si="29"/>
      </c>
      <c r="L66" s="6550">
        <v>0</v>
      </c>
      <c r="M66" s="6550">
        <v>0</v>
      </c>
      <c r="N66" s="6550">
        <v>100</v>
      </c>
      <c r="O66" s="6550">
        <v>150</v>
      </c>
      <c r="P66" s="6546" t="s">
        <v>6602</v>
      </c>
      <c r="Q66" s="6574"/>
      <c r="R66" s="6574"/>
      <c r="S66" s="6604"/>
      <c r="T66" s="6577"/>
      <c r="U66" s="6574"/>
      <c r="V66" s="6574"/>
      <c r="W66" s="6574"/>
      <c r="X66" s="6574"/>
      <c r="Y66" s="6574"/>
      <c r="Z66" s="6574"/>
      <c r="AA66" s="6605">
        <f t="shared" si="4"/>
      </c>
      <c r="AB66" s="6570">
        <f t="shared" si="1"/>
      </c>
      <c r="AC66" s="6557">
        <f t="shared" si="11"/>
      </c>
      <c r="AD66" s="6571">
        <f t="shared" si="8"/>
      </c>
      <c r="AE66" s="6606">
        <f>VLOOKUP(C66,'Data Products'!$A:$J,10,0)</f>
      </c>
      <c r="AF66" s="6607">
        <f t="shared" si="18"/>
      </c>
      <c r="AG66" s="6560">
        <f t="shared" si="33"/>
      </c>
      <c r="AH66" s="6610"/>
      <c r="AI66" s="6613"/>
      <c r="AJ66" s="6564"/>
      <c r="AK66" s="6563"/>
      <c r="AL66" s="6564"/>
      <c r="AM66" s="6564"/>
    </row>
    <row customHeight="true" hidden="true" ht="18" r="67">
      <c r="A67" s="6598">
        <v>32</v>
      </c>
      <c r="B67" s="6546" t="s">
        <v>6525</v>
      </c>
      <c r="C67" s="6546" t="s">
        <v>6609</v>
      </c>
      <c r="D67" s="6620"/>
      <c r="E67" s="6550">
        <v>0</v>
      </c>
      <c r="F67" s="6566">
        <v>0</v>
      </c>
      <c r="G67" s="6599"/>
      <c r="H67" s="6600">
        <f>VLOOKUP(C67,'Data Products'!$A:$J,2,0)</f>
      </c>
      <c r="I67" s="6601">
        <f t="shared" si="15"/>
      </c>
      <c r="J67" s="6602">
        <v>45871</v>
      </c>
      <c r="K67" s="6554">
        <f t="shared" si="29"/>
      </c>
      <c r="L67" s="6550">
        <v>0</v>
      </c>
      <c r="M67" s="6550">
        <v>0</v>
      </c>
      <c r="N67" s="6550">
        <v>0</v>
      </c>
      <c r="O67" s="6550">
        <v>0</v>
      </c>
      <c r="P67" s="6546" t="s">
        <v>6610</v>
      </c>
      <c r="Q67" s="6574"/>
      <c r="R67" s="6574"/>
      <c r="S67" s="6604"/>
      <c r="T67" s="6577"/>
      <c r="U67" s="6574"/>
      <c r="V67" s="6574"/>
      <c r="W67" s="6574"/>
      <c r="X67" s="6574"/>
      <c r="Y67" s="6574"/>
      <c r="Z67" s="6574"/>
      <c r="AA67" s="6605">
        <f t="shared" si="4"/>
      </c>
      <c r="AB67" s="6567">
        <f t="shared" si="1"/>
      </c>
      <c r="AC67" s="6557">
        <f t="shared" si="11"/>
      </c>
      <c r="AD67" s="6568">
        <f t="shared" si="8"/>
      </c>
      <c r="AE67" s="6606">
        <f>VLOOKUP(C67,'Data Products'!$A:$J,10,0)</f>
      </c>
      <c r="AF67" s="6607">
        <f t="shared" si="18"/>
      </c>
      <c r="AG67" s="6560">
        <f t="shared" si="33"/>
      </c>
      <c r="AH67" s="6610"/>
      <c r="AI67" s="6613"/>
      <c r="AJ67" s="6564"/>
      <c r="AK67" s="6563"/>
      <c r="AL67" s="6564"/>
      <c r="AM67" s="6564"/>
    </row>
    <row customHeight="true" hidden="true" ht="18" r="68">
      <c r="A68" s="6598">
        <v>33</v>
      </c>
      <c r="B68" s="6546" t="s">
        <v>6525</v>
      </c>
      <c r="C68" s="6546" t="s">
        <v>6611</v>
      </c>
      <c r="D68" s="6620"/>
      <c r="E68" s="6550">
        <v>0</v>
      </c>
      <c r="F68" s="6566">
        <v>0</v>
      </c>
      <c r="G68" s="6599"/>
      <c r="H68" s="6600">
        <f>VLOOKUP(C68,'Data Products'!$A:$J,2,0)</f>
      </c>
      <c r="I68" s="6601">
        <f t="shared" si="15"/>
      </c>
      <c r="J68" s="6602">
        <v>45872</v>
      </c>
      <c r="K68" s="6554">
        <f t="shared" si="29"/>
      </c>
      <c r="L68" s="6550">
        <v>0</v>
      </c>
      <c r="M68" s="6550">
        <v>0</v>
      </c>
      <c r="N68" s="6550">
        <v>0</v>
      </c>
      <c r="O68" s="6550">
        <v>0</v>
      </c>
      <c r="P68" s="6546" t="s">
        <v>6610</v>
      </c>
      <c r="Q68" s="6574"/>
      <c r="R68" s="6574"/>
      <c r="S68" s="6604"/>
      <c r="T68" s="6577"/>
      <c r="U68" s="6574"/>
      <c r="V68" s="6574"/>
      <c r="W68" s="6574"/>
      <c r="X68" s="6574"/>
      <c r="Y68" s="6574"/>
      <c r="Z68" s="6574"/>
      <c r="AA68" s="6605">
        <f t="shared" si="4"/>
      </c>
      <c r="AB68" s="6567">
        <f t="shared" si="1"/>
      </c>
      <c r="AC68" s="6557">
        <f t="shared" si="11"/>
      </c>
      <c r="AD68" s="6568">
        <f t="shared" si="8"/>
      </c>
      <c r="AE68" s="6606">
        <f>VLOOKUP(C68,'Data Products'!$A:$J,10,0)</f>
      </c>
      <c r="AF68" s="6607">
        <f t="shared" si="18"/>
      </c>
      <c r="AG68" s="6560">
        <f t="shared" si="33"/>
      </c>
      <c r="AH68" s="6610"/>
      <c r="AI68" s="6613"/>
      <c r="AJ68" s="6564"/>
      <c r="AK68" s="6563"/>
      <c r="AL68" s="6564"/>
      <c r="AM68" s="6564"/>
    </row>
    <row customHeight="true" hidden="true" ht="18" r="69">
      <c r="A69" s="6598">
        <v>34</v>
      </c>
      <c r="B69" s="6614" t="s">
        <v>6525</v>
      </c>
      <c r="C69" s="6614" t="s">
        <v>6612</v>
      </c>
      <c r="D69" s="6620"/>
      <c r="E69" s="6550">
        <v>0</v>
      </c>
      <c r="F69" s="6566">
        <v>0</v>
      </c>
      <c r="G69" s="6599"/>
      <c r="H69" s="6600">
        <f>VLOOKUP(C69,'Data Products'!$A:$J,2,0)</f>
      </c>
      <c r="I69" s="6601">
        <f t="shared" si="15"/>
      </c>
      <c r="J69" s="6602">
        <v>45873</v>
      </c>
      <c r="K69" s="6554">
        <f t="shared" si="29"/>
      </c>
      <c r="L69" s="6550">
        <v>0</v>
      </c>
      <c r="M69" s="6550">
        <v>0</v>
      </c>
      <c r="N69" s="6622">
        <v>0</v>
      </c>
      <c r="O69" s="6622">
        <v>0</v>
      </c>
      <c r="P69" s="6546" t="s">
        <v>6610</v>
      </c>
      <c r="Q69" s="6574"/>
      <c r="R69" s="6574"/>
      <c r="S69" s="6604"/>
      <c r="T69" s="6574"/>
      <c r="U69" s="6574"/>
      <c r="V69" s="6574"/>
      <c r="W69" s="6574"/>
      <c r="X69" s="6574"/>
      <c r="Y69" s="6574"/>
      <c r="Z69" s="6574"/>
      <c r="AA69" s="6605">
        <f t="shared" si="4"/>
      </c>
      <c r="AB69" s="6567">
        <f t="shared" si="1"/>
      </c>
      <c r="AC69" s="6557">
        <f t="shared" si="11"/>
      </c>
      <c r="AD69" s="6568">
        <f t="shared" si="8"/>
      </c>
      <c r="AE69" s="6606">
        <f>VLOOKUP(C69,'Data Products'!$A:$J,10,0)</f>
      </c>
      <c r="AF69" s="6607">
        <f t="shared" si="18"/>
      </c>
      <c r="AG69" s="6560">
        <f t="shared" si="33"/>
      </c>
      <c r="AH69" s="6610"/>
      <c r="AI69" s="6613"/>
      <c r="AJ69" s="6564"/>
      <c r="AK69" s="6563"/>
      <c r="AL69" s="6564"/>
      <c r="AM69" s="6564"/>
    </row>
    <row customHeight="true" hidden="true" ht="18" r="70">
      <c r="A70" s="6598">
        <v>35</v>
      </c>
      <c r="B70" s="6598" t="s">
        <v>6506</v>
      </c>
      <c r="C70" s="6546" t="s">
        <v>6613</v>
      </c>
      <c r="D70" s="6623" t="s">
        <v>6614</v>
      </c>
      <c r="E70" s="6624">
        <v>0</v>
      </c>
      <c r="F70" s="6624">
        <v>0</v>
      </c>
      <c r="G70" s="6625"/>
      <c r="H70" s="6600">
        <f>VLOOKUP(C70,'Data Products'!$A:$J,2,0)</f>
      </c>
      <c r="I70" s="6601">
        <f t="shared" si="15"/>
      </c>
      <c r="J70" s="6602">
        <v>45874</v>
      </c>
      <c r="K70" s="6554">
        <f t="shared" si="29"/>
      </c>
      <c r="L70" s="6622">
        <v>0</v>
      </c>
      <c r="M70" s="6622">
        <v>245</v>
      </c>
      <c r="N70" s="6550">
        <v>0</v>
      </c>
      <c r="O70" s="6550">
        <v>0</v>
      </c>
      <c r="P70" s="6614" t="s">
        <v>6615</v>
      </c>
      <c r="Q70" s="6574"/>
      <c r="R70" s="6574"/>
      <c r="S70" s="6604"/>
      <c r="T70" s="6574"/>
      <c r="U70" s="6574"/>
      <c r="V70" s="6574"/>
      <c r="W70" s="6574"/>
      <c r="X70" s="6574"/>
      <c r="Y70" s="6574"/>
      <c r="Z70" s="6574"/>
      <c r="AA70" s="6605">
        <f t="shared" si="4"/>
      </c>
      <c r="AB70" s="6570">
        <f t="shared" si="1"/>
      </c>
      <c r="AC70" s="6557">
        <f t="shared" si="11"/>
      </c>
      <c r="AD70" s="6571">
        <f t="shared" si="8"/>
      </c>
      <c r="AE70" s="6606">
        <f>VLOOKUP(C70,'Data Products'!$A:$J,10,0)</f>
      </c>
      <c r="AF70" s="6607">
        <f t="shared" si="18"/>
      </c>
      <c r="AG70" s="6560">
        <f t="shared" si="33"/>
      </c>
      <c r="AH70" s="6610"/>
      <c r="AI70" s="6613"/>
      <c r="AJ70" s="6564">
        <v>50</v>
      </c>
      <c r="AK70" s="6563"/>
      <c r="AL70" s="6564"/>
      <c r="AM70" s="6564"/>
    </row>
    <row customHeight="true" hidden="true" ht="18" r="71">
      <c r="A71" s="6598">
        <v>36</v>
      </c>
      <c r="B71" s="6616" t="s">
        <v>6564</v>
      </c>
      <c r="C71" s="6616" t="s">
        <v>6616</v>
      </c>
      <c r="D71" s="6626"/>
      <c r="E71" s="6627">
        <v>0</v>
      </c>
      <c r="F71" s="6566">
        <v>0</v>
      </c>
      <c r="G71" s="6599"/>
      <c r="H71" s="6600">
        <f>VLOOKUP(C71,'Data Products'!$A:$J,2,0)</f>
      </c>
      <c r="I71" s="6601">
        <f t="shared" si="15"/>
      </c>
      <c r="J71" s="6602">
        <v>45875</v>
      </c>
      <c r="K71" s="6554">
        <f t="shared" si="29"/>
      </c>
      <c r="L71" s="6550">
        <v>0</v>
      </c>
      <c r="M71" s="6550">
        <v>0</v>
      </c>
      <c r="N71" s="6627">
        <v>0</v>
      </c>
      <c r="O71" s="6627">
        <v>0</v>
      </c>
      <c r="P71" s="6546" t="s">
        <v>6615</v>
      </c>
      <c r="Q71" s="6574"/>
      <c r="R71" s="6574"/>
      <c r="S71" s="6604"/>
      <c r="T71" s="6574"/>
      <c r="U71" s="6574"/>
      <c r="V71" s="6574"/>
      <c r="W71" s="6574"/>
      <c r="X71" s="6574"/>
      <c r="Y71" s="6574"/>
      <c r="Z71" s="6574"/>
      <c r="AA71" s="6605">
        <f t="shared" si="4"/>
      </c>
      <c r="AB71" s="6570">
        <f t="shared" si="1"/>
      </c>
      <c r="AC71" s="6557">
        <f t="shared" si="11"/>
      </c>
      <c r="AD71" s="6571">
        <f t="shared" si="8"/>
      </c>
      <c r="AE71" s="6606">
        <f>VLOOKUP(C71,'Data Products'!$A:$J,10,0)</f>
      </c>
      <c r="AF71" s="6607">
        <f t="shared" si="18"/>
      </c>
      <c r="AG71" s="6560">
        <f t="shared" si="33"/>
      </c>
      <c r="AH71" s="6610"/>
      <c r="AI71" s="6628"/>
      <c r="AJ71" s="6629"/>
      <c r="AK71" s="6630"/>
      <c r="AL71" s="6629"/>
      <c r="AM71" s="6629"/>
    </row>
    <row customHeight="true" hidden="true" ht="18" r="72">
      <c r="A72" s="6598">
        <v>37</v>
      </c>
      <c r="B72" s="6616" t="s">
        <v>6564</v>
      </c>
      <c r="C72" s="6546" t="s">
        <v>6617</v>
      </c>
      <c r="D72" s="6620"/>
      <c r="E72" s="6550">
        <v>0</v>
      </c>
      <c r="F72" s="6550">
        <v>0</v>
      </c>
      <c r="G72" s="6631"/>
      <c r="H72" s="6600">
        <f>VLOOKUP(C72,'Data Products'!$A:$J,2,0)</f>
      </c>
      <c r="I72" s="6601">
        <f t="shared" si="15"/>
      </c>
      <c r="J72" s="6602">
        <v>45876</v>
      </c>
      <c r="K72" s="6554">
        <f t="shared" si="29"/>
      </c>
      <c r="L72" s="6550">
        <v>0</v>
      </c>
      <c r="M72" s="6550">
        <v>0</v>
      </c>
      <c r="N72" s="6550">
        <v>0</v>
      </c>
      <c r="O72" s="6550">
        <v>0</v>
      </c>
      <c r="P72" s="6546" t="s">
        <v>6615</v>
      </c>
      <c r="Q72" s="6574"/>
      <c r="R72" s="6574"/>
      <c r="S72" s="6604"/>
      <c r="T72" s="6574"/>
      <c r="U72" s="6574"/>
      <c r="V72" s="6574"/>
      <c r="W72" s="6574"/>
      <c r="X72" s="6574"/>
      <c r="Y72" s="6574"/>
      <c r="Z72" s="6574"/>
      <c r="AA72" s="6605">
        <f t="shared" si="4"/>
      </c>
      <c r="AB72" s="6570">
        <f t="shared" si="1"/>
      </c>
      <c r="AC72" s="6557">
        <f t="shared" si="11"/>
      </c>
      <c r="AD72" s="6571">
        <f t="shared" si="8"/>
      </c>
      <c r="AE72" s="6606">
        <f>VLOOKUP(C72,'Data Products'!$A:$J,10,0)</f>
      </c>
      <c r="AF72" s="6607">
        <f t="shared" si="18"/>
      </c>
      <c r="AG72" s="6560">
        <f t="shared" si="33"/>
      </c>
      <c r="AH72" s="6610"/>
      <c r="AI72" s="6613"/>
      <c r="AJ72" s="6564"/>
      <c r="AK72" s="6563"/>
      <c r="AL72" s="6564"/>
      <c r="AM72" s="6564"/>
    </row>
    <row customHeight="true" hidden="true" ht="18" r="73">
      <c r="A73" s="6598">
        <v>38</v>
      </c>
      <c r="B73" s="6616" t="s">
        <v>6564</v>
      </c>
      <c r="C73" s="6546" t="s">
        <v>6618</v>
      </c>
      <c r="D73" s="6620"/>
      <c r="E73" s="6550">
        <v>0</v>
      </c>
      <c r="F73" s="6550">
        <v>0</v>
      </c>
      <c r="G73" s="6631"/>
      <c r="H73" s="6600">
        <f>VLOOKUP(C73,'Data Products'!$A:$J,2,0)</f>
      </c>
      <c r="I73" s="6601">
        <f t="shared" si="15"/>
      </c>
      <c r="J73" s="6602">
        <v>45877</v>
      </c>
      <c r="K73" s="6554">
        <f t="shared" si="29"/>
      </c>
      <c r="L73" s="6550">
        <v>0</v>
      </c>
      <c r="M73" s="6550">
        <v>0</v>
      </c>
      <c r="N73" s="6550">
        <v>0</v>
      </c>
      <c r="O73" s="6550">
        <v>0</v>
      </c>
      <c r="P73" s="6546" t="s">
        <v>6615</v>
      </c>
      <c r="Q73" s="6574"/>
      <c r="R73" s="6574"/>
      <c r="S73" s="6604"/>
      <c r="T73" s="6574"/>
      <c r="U73" s="6574"/>
      <c r="V73" s="6574"/>
      <c r="W73" s="6574"/>
      <c r="X73" s="6574"/>
      <c r="Y73" s="6574"/>
      <c r="Z73" s="6574"/>
      <c r="AA73" s="6605">
        <f t="shared" si="4"/>
      </c>
      <c r="AB73" s="6570">
        <f t="shared" si="1"/>
      </c>
      <c r="AC73" s="6557">
        <f t="shared" si="11"/>
      </c>
      <c r="AD73" s="6571">
        <f t="shared" si="8"/>
      </c>
      <c r="AE73" s="6606">
        <f>VLOOKUP(C73,'Data Products'!$A:$J,10,0)</f>
      </c>
      <c r="AF73" s="6607">
        <f t="shared" si="18"/>
      </c>
      <c r="AG73" s="6560">
        <f t="shared" si="33"/>
      </c>
      <c r="AH73" s="6610"/>
      <c r="AI73" s="6613"/>
      <c r="AJ73" s="6564"/>
      <c r="AK73" s="6563"/>
      <c r="AL73" s="6564"/>
      <c r="AM73" s="6564"/>
    </row>
    <row customHeight="true" hidden="true" ht="18" r="74">
      <c r="A74" s="6598">
        <v>39</v>
      </c>
      <c r="B74" s="6616" t="s">
        <v>6506</v>
      </c>
      <c r="C74" s="6546" t="s">
        <v>6619</v>
      </c>
      <c r="D74" s="6619" t="s">
        <v>6620</v>
      </c>
      <c r="E74" s="6569">
        <v>0</v>
      </c>
      <c r="F74" s="6569">
        <v>0</v>
      </c>
      <c r="G74" s="6631"/>
      <c r="H74" s="6600">
        <f>VLOOKUP(C74,'Data Products'!$A:$J,2,0)</f>
      </c>
      <c r="I74" s="6601">
        <f t="shared" si="15"/>
      </c>
      <c r="J74" s="6602">
        <v>45878</v>
      </c>
      <c r="K74" s="6554">
        <f t="shared" si="29"/>
      </c>
      <c r="L74" s="6550">
        <v>0</v>
      </c>
      <c r="M74" s="6550">
        <v>57</v>
      </c>
      <c r="N74" s="6550">
        <v>0</v>
      </c>
      <c r="O74" s="6550">
        <v>0</v>
      </c>
      <c r="P74" s="6546" t="s">
        <v>6621</v>
      </c>
      <c r="Q74" s="6574"/>
      <c r="R74" s="6574"/>
      <c r="S74" s="6604"/>
      <c r="T74" s="6574"/>
      <c r="U74" s="6574"/>
      <c r="V74" s="6574"/>
      <c r="W74" s="6574"/>
      <c r="X74" s="6574"/>
      <c r="Y74" s="6574"/>
      <c r="Z74" s="6574"/>
      <c r="AA74" s="6605">
        <f t="shared" si="4"/>
      </c>
      <c r="AB74" s="6570">
        <f t="shared" si="1"/>
      </c>
      <c r="AC74" s="6557">
        <f t="shared" si="11"/>
      </c>
      <c r="AD74" s="6571">
        <f t="shared" si="8"/>
      </c>
      <c r="AE74" s="6606">
        <f>VLOOKUP(C74,'Data Products'!$A:$J,10,0)</f>
      </c>
      <c r="AF74" s="6607">
        <f t="shared" si="18"/>
      </c>
      <c r="AG74" s="6560"/>
      <c r="AH74" s="6610"/>
      <c r="AI74" s="6613"/>
      <c r="AJ74" s="6564"/>
      <c r="AK74" s="6563"/>
      <c r="AL74" s="6564"/>
      <c r="AM74" s="6564"/>
    </row>
    <row customHeight="true" hidden="true" ht="18" r="75">
      <c r="A75" s="6598">
        <v>40</v>
      </c>
      <c r="B75" s="6546" t="s">
        <v>6525</v>
      </c>
      <c r="C75" s="6546" t="s">
        <v>6622</v>
      </c>
      <c r="D75" s="6632"/>
      <c r="E75" s="6633">
        <v>0</v>
      </c>
      <c r="F75" s="6550">
        <v>0</v>
      </c>
      <c r="G75" s="6631"/>
      <c r="H75" s="6600">
        <f>VLOOKUP(C75,'Data Products'!$A:$J,2,0)</f>
      </c>
      <c r="I75" s="6601">
        <f t="shared" si="15"/>
      </c>
      <c r="J75" s="6602">
        <v>45879</v>
      </c>
      <c r="K75" s="6554">
        <f t="shared" si="29"/>
      </c>
      <c r="L75" s="6550">
        <v>0</v>
      </c>
      <c r="M75" s="6550">
        <v>0</v>
      </c>
      <c r="N75" s="6566">
        <v>0</v>
      </c>
      <c r="O75" s="6566">
        <v>0</v>
      </c>
      <c r="P75" s="6546" t="s">
        <v>6623</v>
      </c>
      <c r="Q75" s="6574"/>
      <c r="R75" s="6574"/>
      <c r="S75" s="6604"/>
      <c r="T75" s="6574"/>
      <c r="U75" s="6574"/>
      <c r="V75" s="6574"/>
      <c r="W75" s="6574"/>
      <c r="X75" s="6574"/>
      <c r="Y75" s="6574"/>
      <c r="Z75" s="6574"/>
      <c r="AA75" s="6634">
        <f t="shared" si="4"/>
      </c>
      <c r="AB75" s="6635">
        <f t="shared" si="1"/>
      </c>
      <c r="AC75" s="6557">
        <f t="shared" si="11"/>
      </c>
      <c r="AD75" s="6568">
        <f t="shared" si="8"/>
      </c>
      <c r="AE75" s="6606">
        <f>VLOOKUP(C75,'Data Products'!$A:$J,10,0)</f>
      </c>
      <c r="AF75" s="6607">
        <f t="shared" si="18"/>
      </c>
      <c r="AG75" s="6560">
        <f t="shared" ref="AG75:AG107" si="34">IF(I75&lt;=90,E75,0)</f>
      </c>
      <c r="AH75" s="6610"/>
      <c r="AI75" s="6613"/>
      <c r="AJ75" s="6564"/>
      <c r="AK75" s="6563"/>
      <c r="AL75" s="6564"/>
      <c r="AM75" s="6564"/>
    </row>
    <row customHeight="true" hidden="true" ht="18" r="76">
      <c r="A76" s="6598">
        <v>41</v>
      </c>
      <c r="B76" s="6546" t="s">
        <v>6525</v>
      </c>
      <c r="C76" s="6546" t="s">
        <v>6624</v>
      </c>
      <c r="D76" s="6620"/>
      <c r="E76" s="6550">
        <v>0</v>
      </c>
      <c r="F76" s="6550">
        <v>0</v>
      </c>
      <c r="G76" s="6631"/>
      <c r="H76" s="6600">
        <f>VLOOKUP(C76,'Data Products'!$A:$J,2,0)</f>
      </c>
      <c r="I76" s="6601">
        <f t="shared" si="15"/>
      </c>
      <c r="J76" s="6602">
        <v>45880</v>
      </c>
      <c r="K76" s="6554">
        <f t="shared" si="29"/>
      </c>
      <c r="L76" s="6550">
        <v>0</v>
      </c>
      <c r="M76" s="6550">
        <v>0</v>
      </c>
      <c r="N76" s="6633">
        <v>0</v>
      </c>
      <c r="O76" s="6633">
        <v>0</v>
      </c>
      <c r="P76" s="6546" t="s">
        <v>6623</v>
      </c>
      <c r="Q76" s="6574"/>
      <c r="R76" s="6574"/>
      <c r="S76" s="6574"/>
      <c r="T76" s="6574"/>
      <c r="U76" s="6574"/>
      <c r="V76" s="6574"/>
      <c r="W76" s="6574"/>
      <c r="X76" s="6574"/>
      <c r="Y76" s="6574"/>
      <c r="Z76" s="6574"/>
      <c r="AA76" s="6605">
        <f t="shared" si="4"/>
      </c>
      <c r="AB76" s="6635">
        <f t="shared" si="1"/>
      </c>
      <c r="AC76" s="6557">
        <f t="shared" si="11"/>
      </c>
      <c r="AD76" s="6568">
        <f t="shared" si="8"/>
      </c>
      <c r="AE76" s="6606">
        <f>VLOOKUP(C76,'Data Products'!$A:$J,10,0)</f>
      </c>
      <c r="AF76" s="6607">
        <f t="shared" si="18"/>
      </c>
      <c r="AG76" s="6560">
        <f t="shared" si="34"/>
      </c>
      <c r="AH76" s="6610"/>
      <c r="AI76" s="6613"/>
      <c r="AJ76" s="6564"/>
      <c r="AK76" s="6563"/>
      <c r="AL76" s="6564"/>
      <c r="AM76" s="6564"/>
    </row>
    <row customHeight="true" hidden="true" ht="18" r="77">
      <c r="A77" s="6598">
        <v>42</v>
      </c>
      <c r="B77" s="6546" t="s">
        <v>6525</v>
      </c>
      <c r="C77" s="6546" t="s">
        <v>6625</v>
      </c>
      <c r="D77" s="6620"/>
      <c r="E77" s="6550">
        <v>0</v>
      </c>
      <c r="F77" s="6550">
        <v>0</v>
      </c>
      <c r="G77" s="6631"/>
      <c r="H77" s="6600">
        <f>VLOOKUP(C77,'Data Products'!$A:$J,2,0)</f>
      </c>
      <c r="I77" s="6601">
        <f t="shared" si="15"/>
      </c>
      <c r="J77" s="6602">
        <v>45881</v>
      </c>
      <c r="K77" s="6554">
        <f t="shared" si="29"/>
      </c>
      <c r="L77" s="6550">
        <v>0</v>
      </c>
      <c r="M77" s="6550">
        <v>0</v>
      </c>
      <c r="N77" s="6633">
        <v>0</v>
      </c>
      <c r="O77" s="6633">
        <v>0</v>
      </c>
      <c r="P77" s="6546" t="s">
        <v>6623</v>
      </c>
      <c r="Q77" s="6574"/>
      <c r="R77" s="6574"/>
      <c r="S77" s="6574"/>
      <c r="T77" s="6574"/>
      <c r="U77" s="6574"/>
      <c r="V77" s="6574"/>
      <c r="W77" s="6574"/>
      <c r="X77" s="6574"/>
      <c r="Y77" s="6574"/>
      <c r="Z77" s="6574"/>
      <c r="AA77" s="6605">
        <f t="shared" si="4"/>
      </c>
      <c r="AB77" s="6635">
        <f t="shared" si="1"/>
      </c>
      <c r="AC77" s="6557">
        <f t="shared" si="11"/>
      </c>
      <c r="AD77" s="6568">
        <f t="shared" si="8"/>
      </c>
      <c r="AE77" s="6606">
        <f>VLOOKUP(C77,'Data Products'!$A:$J,10,0)</f>
      </c>
      <c r="AF77" s="6607">
        <f t="shared" si="18"/>
      </c>
      <c r="AG77" s="6560">
        <f t="shared" si="34"/>
      </c>
      <c r="AH77" s="6610"/>
      <c r="AI77" s="6613"/>
      <c r="AJ77" s="6564"/>
      <c r="AK77" s="6563"/>
      <c r="AL77" s="6564"/>
      <c r="AM77" s="6564"/>
    </row>
    <row customHeight="true" hidden="true" ht="18" r="78">
      <c r="A78" s="6598">
        <v>43</v>
      </c>
      <c r="B78" s="6546" t="s">
        <v>6525</v>
      </c>
      <c r="C78" s="6546" t="s">
        <v>6626</v>
      </c>
      <c r="D78" s="6620"/>
      <c r="E78" s="6550">
        <v>0</v>
      </c>
      <c r="F78" s="6550">
        <v>0</v>
      </c>
      <c r="G78" s="6631"/>
      <c r="H78" s="6600">
        <f>VLOOKUP(C78,'Data Products'!$A:$J,2,0)</f>
      </c>
      <c r="I78" s="6601">
        <f t="shared" si="15"/>
      </c>
      <c r="J78" s="6602">
        <v>45882</v>
      </c>
      <c r="K78" s="6554">
        <f t="shared" si="29"/>
      </c>
      <c r="L78" s="6550">
        <v>0</v>
      </c>
      <c r="M78" s="6550">
        <v>0</v>
      </c>
      <c r="N78" s="6633">
        <v>0</v>
      </c>
      <c r="O78" s="6633">
        <v>0</v>
      </c>
      <c r="P78" s="6546" t="s">
        <v>6623</v>
      </c>
      <c r="Q78" s="6574"/>
      <c r="R78" s="6574"/>
      <c r="S78" s="6574"/>
      <c r="T78" s="6574"/>
      <c r="U78" s="6574"/>
      <c r="V78" s="6574"/>
      <c r="W78" s="6574"/>
      <c r="X78" s="6574"/>
      <c r="Y78" s="6574"/>
      <c r="Z78" s="6574"/>
      <c r="AA78" s="6605">
        <f t="shared" si="4"/>
      </c>
      <c r="AB78" s="6635">
        <f t="shared" si="1"/>
      </c>
      <c r="AC78" s="6557">
        <f t="shared" si="11"/>
      </c>
      <c r="AD78" s="6568">
        <f t="shared" si="8"/>
      </c>
      <c r="AE78" s="6606">
        <f>VLOOKUP(C78,'Data Products'!$A:$J,10,0)</f>
      </c>
      <c r="AF78" s="6607">
        <f t="shared" si="18"/>
      </c>
      <c r="AG78" s="6560">
        <f t="shared" si="34"/>
      </c>
      <c r="AH78" s="6610"/>
      <c r="AI78" s="6613"/>
      <c r="AJ78" s="6564"/>
      <c r="AK78" s="6563"/>
      <c r="AL78" s="6564"/>
      <c r="AM78" s="6564"/>
    </row>
    <row customHeight="true" hidden="true" ht="18" r="79">
      <c r="A79" s="6598">
        <v>44</v>
      </c>
      <c r="B79" s="6546" t="s">
        <v>6506</v>
      </c>
      <c r="C79" s="6575" t="s">
        <v>6627</v>
      </c>
      <c r="D79" s="6619" t="s">
        <v>6627</v>
      </c>
      <c r="E79" s="6569">
        <v>0</v>
      </c>
      <c r="F79" s="6569">
        <v>0</v>
      </c>
      <c r="G79" s="6631"/>
      <c r="H79" s="6600">
        <f>VLOOKUP(C79,'Data Products'!$A:$J,2,0)</f>
      </c>
      <c r="I79" s="6601">
        <f t="shared" si="15"/>
      </c>
      <c r="J79" s="6602">
        <v>45883</v>
      </c>
      <c r="K79" s="6554">
        <f t="shared" si="29"/>
      </c>
      <c r="L79" s="6550">
        <v>0</v>
      </c>
      <c r="M79" s="6550">
        <v>78</v>
      </c>
      <c r="N79" s="6633">
        <v>0</v>
      </c>
      <c r="O79" s="6633">
        <v>0</v>
      </c>
      <c r="P79" s="6546" t="s">
        <v>6623</v>
      </c>
      <c r="Q79" s="6574"/>
      <c r="R79" s="6574"/>
      <c r="S79" s="6574"/>
      <c r="T79" s="6574"/>
      <c r="U79" s="6574"/>
      <c r="V79" s="6574"/>
      <c r="W79" s="6574"/>
      <c r="X79" s="6574"/>
      <c r="Y79" s="6574"/>
      <c r="Z79" s="6574"/>
      <c r="AA79" s="6605">
        <f t="shared" si="4"/>
      </c>
      <c r="AB79" s="6636">
        <f t="shared" si="1"/>
      </c>
      <c r="AC79" s="6557">
        <f t="shared" si="11"/>
      </c>
      <c r="AD79" s="6571">
        <f t="shared" si="8"/>
      </c>
      <c r="AE79" s="6606">
        <f>VLOOKUP(C79,'Data Products'!$A:$J,10,0)</f>
      </c>
      <c r="AF79" s="6607">
        <f t="shared" si="18"/>
      </c>
      <c r="AG79" s="6560">
        <f t="shared" si="34"/>
      </c>
      <c r="AH79" s="6610"/>
      <c r="AI79" s="6613"/>
      <c r="AJ79" s="6564"/>
      <c r="AK79" s="6563"/>
      <c r="AL79" s="6564"/>
      <c r="AM79" s="6564"/>
    </row>
    <row customHeight="true" hidden="true" ht="18" r="80">
      <c r="A80" s="6598">
        <v>45</v>
      </c>
      <c r="B80" s="6546" t="s">
        <v>6525</v>
      </c>
      <c r="C80" s="6546" t="s">
        <v>6628</v>
      </c>
      <c r="D80" s="6620"/>
      <c r="E80" s="6550">
        <v>0</v>
      </c>
      <c r="F80" s="6566">
        <v>0</v>
      </c>
      <c r="G80" s="6631"/>
      <c r="H80" s="6600">
        <f>VLOOKUP(C80,'Data Products'!$A:$J,2,0)</f>
      </c>
      <c r="I80" s="6601">
        <f t="shared" si="15"/>
      </c>
      <c r="J80" s="6602">
        <v>45884</v>
      </c>
      <c r="K80" s="6554">
        <f t="shared" si="29"/>
      </c>
      <c r="L80" s="6550">
        <v>0</v>
      </c>
      <c r="M80" s="6550">
        <v>0</v>
      </c>
      <c r="N80" s="6633">
        <v>0</v>
      </c>
      <c r="O80" s="6633">
        <v>0</v>
      </c>
      <c r="P80" s="6546" t="s">
        <v>6623</v>
      </c>
      <c r="Q80" s="6574"/>
      <c r="R80" s="6574"/>
      <c r="S80" s="6574"/>
      <c r="T80" s="6574"/>
      <c r="U80" s="6574"/>
      <c r="V80" s="6574"/>
      <c r="W80" s="6574"/>
      <c r="X80" s="6574"/>
      <c r="Y80" s="6574"/>
      <c r="Z80" s="6574"/>
      <c r="AA80" s="6605">
        <f t="shared" si="4"/>
      </c>
      <c r="AB80" s="6635">
        <f t="shared" si="1"/>
      </c>
      <c r="AC80" s="6557">
        <f t="shared" si="11"/>
      </c>
      <c r="AD80" s="6571">
        <f t="shared" si="8"/>
      </c>
      <c r="AE80" s="6606">
        <f>VLOOKUP(C80,'Data Products'!$A:$J,10,0)</f>
      </c>
      <c r="AF80" s="6607">
        <f t="shared" si="18"/>
      </c>
      <c r="AG80" s="6560">
        <f t="shared" si="34"/>
      </c>
      <c r="AH80" s="6610"/>
      <c r="AI80" s="6613"/>
      <c r="AJ80" s="6564"/>
      <c r="AK80" s="6563"/>
      <c r="AL80" s="6564"/>
      <c r="AM80" s="6564"/>
    </row>
    <row customHeight="true" hidden="true" ht="18" r="81">
      <c r="A81" s="6598">
        <v>46</v>
      </c>
      <c r="B81" s="6546" t="s">
        <v>6525</v>
      </c>
      <c r="C81" s="6546" t="s">
        <v>6629</v>
      </c>
      <c r="D81" s="6620"/>
      <c r="E81" s="6550">
        <v>0</v>
      </c>
      <c r="F81" s="6566">
        <v>0</v>
      </c>
      <c r="G81" s="6631"/>
      <c r="H81" s="6600">
        <f>VLOOKUP(C81,'Data Products'!$A:$J,2,0)</f>
      </c>
      <c r="I81" s="6601">
        <f t="shared" si="15"/>
      </c>
      <c r="J81" s="6602">
        <v>45885</v>
      </c>
      <c r="K81" s="6554">
        <f t="shared" si="29"/>
      </c>
      <c r="L81" s="6550">
        <v>0</v>
      </c>
      <c r="M81" s="6550">
        <v>0</v>
      </c>
      <c r="N81" s="6633">
        <v>0</v>
      </c>
      <c r="O81" s="6633">
        <v>0</v>
      </c>
      <c r="P81" s="6546" t="s">
        <v>6623</v>
      </c>
      <c r="Q81" s="6574"/>
      <c r="R81" s="6574"/>
      <c r="S81" s="6574"/>
      <c r="T81" s="6574"/>
      <c r="U81" s="6574"/>
      <c r="V81" s="6574"/>
      <c r="W81" s="6574"/>
      <c r="X81" s="6574"/>
      <c r="Y81" s="6574"/>
      <c r="Z81" s="6574"/>
      <c r="AA81" s="6605">
        <f t="shared" si="4"/>
      </c>
      <c r="AB81" s="6635">
        <f t="shared" si="1"/>
      </c>
      <c r="AC81" s="6557">
        <f t="shared" si="11"/>
      </c>
      <c r="AD81" s="6571">
        <f t="shared" si="8"/>
      </c>
      <c r="AE81" s="6606">
        <f>VLOOKUP(C81,'Data Products'!$A:$J,10,0)</f>
      </c>
      <c r="AF81" s="6607">
        <f t="shared" si="18"/>
      </c>
      <c r="AG81" s="6560">
        <f t="shared" si="34"/>
      </c>
      <c r="AH81" s="6610"/>
      <c r="AI81" s="6613"/>
      <c r="AJ81" s="6564"/>
      <c r="AK81" s="6563"/>
      <c r="AL81" s="6564"/>
      <c r="AM81" s="6564"/>
    </row>
    <row customHeight="true" hidden="true" ht="18" r="82">
      <c r="A82" s="6598">
        <v>47</v>
      </c>
      <c r="B82" s="6546" t="s">
        <v>6525</v>
      </c>
      <c r="C82" s="6614" t="s">
        <v>6630</v>
      </c>
      <c r="D82" s="6620"/>
      <c r="E82" s="6550">
        <v>0</v>
      </c>
      <c r="F82" s="6566">
        <v>0</v>
      </c>
      <c r="G82" s="6637"/>
      <c r="H82" s="6600">
        <f>VLOOKUP(C82,'Data Products'!$A:$J,2,0)</f>
      </c>
      <c r="I82" s="6601">
        <f t="shared" si="15"/>
      </c>
      <c r="J82" s="6602">
        <v>45886</v>
      </c>
      <c r="K82" s="6554">
        <f t="shared" si="29"/>
      </c>
      <c r="L82" s="6622">
        <v>0</v>
      </c>
      <c r="M82" s="6622">
        <v>0</v>
      </c>
      <c r="N82" s="6638">
        <v>0</v>
      </c>
      <c r="O82" s="6638">
        <v>0</v>
      </c>
      <c r="P82" s="6546" t="s">
        <v>6623</v>
      </c>
      <c r="Q82" s="6574"/>
      <c r="R82" s="6574"/>
      <c r="S82" s="6574"/>
      <c r="T82" s="6574"/>
      <c r="U82" s="6574"/>
      <c r="V82" s="6574"/>
      <c r="W82" s="6574"/>
      <c r="X82" s="6574"/>
      <c r="Y82" s="6574"/>
      <c r="Z82" s="6574"/>
      <c r="AA82" s="6639">
        <f t="shared" si="4"/>
      </c>
      <c r="AB82" s="6635">
        <f t="shared" si="1"/>
      </c>
      <c r="AC82" s="6557">
        <f t="shared" si="11"/>
      </c>
      <c r="AD82" s="6571">
        <f t="shared" si="8"/>
      </c>
      <c r="AE82" s="6606">
        <f>VLOOKUP(C82,'Data Products'!$A:$J,10,0)</f>
      </c>
      <c r="AF82" s="6607">
        <f t="shared" si="18"/>
      </c>
      <c r="AG82" s="6560">
        <f t="shared" si="34"/>
      </c>
      <c r="AH82" s="6610"/>
      <c r="AI82" s="6613"/>
      <c r="AJ82" s="6564"/>
      <c r="AK82" s="6563"/>
      <c r="AL82" s="6564"/>
      <c r="AM82" s="6564"/>
    </row>
    <row customHeight="true" hidden="true" ht="18" r="83">
      <c r="A83" s="6598">
        <v>48</v>
      </c>
      <c r="B83" s="6546" t="s">
        <v>6525</v>
      </c>
      <c r="C83" s="6546" t="s">
        <v>6631</v>
      </c>
      <c r="D83" s="6620"/>
      <c r="E83" s="6550">
        <v>0</v>
      </c>
      <c r="F83" s="6566">
        <v>0</v>
      </c>
      <c r="G83" s="6631"/>
      <c r="H83" s="6600">
        <f>VLOOKUP(C83,'Data Products'!$A:$J,2,0)</f>
      </c>
      <c r="I83" s="6601">
        <f t="shared" si="15"/>
      </c>
      <c r="J83" s="6602">
        <v>45887</v>
      </c>
      <c r="K83" s="6554">
        <f t="shared" si="29"/>
      </c>
      <c r="L83" s="6550">
        <v>0</v>
      </c>
      <c r="M83" s="6550">
        <v>0</v>
      </c>
      <c r="N83" s="6633">
        <v>0</v>
      </c>
      <c r="O83" s="6633">
        <v>0</v>
      </c>
      <c r="P83" s="6546" t="s">
        <v>6623</v>
      </c>
      <c r="Q83" s="6550"/>
      <c r="R83" s="6550"/>
      <c r="S83" s="6550"/>
      <c r="T83" s="6550"/>
      <c r="U83" s="6550"/>
      <c r="V83" s="6550"/>
      <c r="W83" s="6550"/>
      <c r="X83" s="6550"/>
      <c r="Y83" s="6550"/>
      <c r="Z83" s="6550"/>
      <c r="AA83" s="6605">
        <f t="shared" si="4"/>
      </c>
      <c r="AB83" s="6635">
        <f t="shared" si="1"/>
      </c>
      <c r="AC83" s="6557">
        <f t="shared" si="11"/>
      </c>
      <c r="AD83" s="6571">
        <f t="shared" si="8"/>
      </c>
      <c r="AE83" s="6606">
        <f>VLOOKUP(C83,'Data Products'!$A:$J,10,0)</f>
      </c>
      <c r="AF83" s="6607">
        <f t="shared" si="18"/>
      </c>
      <c r="AG83" s="6560">
        <f t="shared" si="34"/>
      </c>
      <c r="AH83" s="6610"/>
      <c r="AI83" s="6613"/>
      <c r="AJ83" s="6564"/>
      <c r="AK83" s="6563"/>
      <c r="AL83" s="6564"/>
      <c r="AM83" s="6564"/>
    </row>
    <row customHeight="true" hidden="true" ht="18" r="84">
      <c r="A84" s="6598">
        <v>49</v>
      </c>
      <c r="B84" s="6546" t="s">
        <v>6525</v>
      </c>
      <c r="C84" s="6546" t="s">
        <v>6632</v>
      </c>
      <c r="D84" s="6620"/>
      <c r="E84" s="6550">
        <v>0</v>
      </c>
      <c r="F84" s="6566">
        <v>0</v>
      </c>
      <c r="G84" s="6631"/>
      <c r="H84" s="6600">
        <f>VLOOKUP(C84,'Data Products'!$A:$J,2,0)</f>
      </c>
      <c r="I84" s="6601">
        <f t="shared" si="15"/>
      </c>
      <c r="J84" s="6602">
        <v>45888</v>
      </c>
      <c r="K84" s="6554">
        <f t="shared" si="29"/>
      </c>
      <c r="L84" s="6550">
        <v>0</v>
      </c>
      <c r="M84" s="6550">
        <v>0</v>
      </c>
      <c r="N84" s="6633">
        <v>0</v>
      </c>
      <c r="O84" s="6633">
        <v>0</v>
      </c>
      <c r="P84" s="6546" t="s">
        <v>6623</v>
      </c>
      <c r="Q84" s="6550"/>
      <c r="R84" s="6550"/>
      <c r="S84" s="6550"/>
      <c r="T84" s="6550"/>
      <c r="U84" s="6550"/>
      <c r="V84" s="6550"/>
      <c r="W84" s="6550"/>
      <c r="X84" s="6550"/>
      <c r="Y84" s="6550"/>
      <c r="Z84" s="6550"/>
      <c r="AA84" s="6605">
        <f t="shared" si="4"/>
      </c>
      <c r="AB84" s="6635">
        <f t="shared" si="1"/>
      </c>
      <c r="AC84" s="6557">
        <f t="shared" si="11"/>
      </c>
      <c r="AD84" s="6571">
        <f t="shared" si="8"/>
      </c>
      <c r="AE84" s="6606">
        <f>VLOOKUP(C84,'Data Products'!$A:$J,10,0)</f>
      </c>
      <c r="AF84" s="6607">
        <f t="shared" si="18"/>
      </c>
      <c r="AG84" s="6560">
        <f t="shared" si="34"/>
      </c>
      <c r="AH84" s="6610"/>
      <c r="AI84" s="6613"/>
      <c r="AJ84" s="6564"/>
      <c r="AK84" s="6563"/>
      <c r="AL84" s="6564"/>
      <c r="AM84" s="6564"/>
    </row>
    <row customHeight="true" hidden="true" ht="18" r="85">
      <c r="A85" s="6598">
        <v>50</v>
      </c>
      <c r="B85" s="6546" t="s">
        <v>6525</v>
      </c>
      <c r="C85" s="6546" t="s">
        <v>6633</v>
      </c>
      <c r="D85" s="6619" t="s">
        <v>6634</v>
      </c>
      <c r="E85" s="6550">
        <v>4</v>
      </c>
      <c r="F85" s="6566">
        <v>4</v>
      </c>
      <c r="G85" s="6631"/>
      <c r="H85" s="6600">
        <f>VLOOKUP(C85,'Data Products'!$A:$J,2,0)</f>
      </c>
      <c r="I85" s="6601">
        <f t="shared" si="15"/>
      </c>
      <c r="J85" s="6602">
        <v>45889</v>
      </c>
      <c r="K85" s="6554">
        <f t="shared" si="29"/>
      </c>
      <c r="L85" s="6550">
        <v>0</v>
      </c>
      <c r="M85" s="6550">
        <v>0</v>
      </c>
      <c r="N85" s="6633">
        <v>0</v>
      </c>
      <c r="O85" s="6633">
        <v>0</v>
      </c>
      <c r="P85" s="6546" t="s">
        <v>6623</v>
      </c>
      <c r="Q85" s="6550"/>
      <c r="R85" s="6550"/>
      <c r="S85" s="6550"/>
      <c r="T85" s="6550"/>
      <c r="U85" s="6550"/>
      <c r="V85" s="6550"/>
      <c r="W85" s="6550"/>
      <c r="X85" s="6550"/>
      <c r="Y85" s="6550"/>
      <c r="Z85" s="6550"/>
      <c r="AA85" s="6605">
        <f t="shared" si="4"/>
      </c>
      <c r="AB85" s="6640">
        <f t="shared" si="1"/>
      </c>
      <c r="AC85" s="6557">
        <f t="shared" si="11"/>
      </c>
      <c r="AD85" s="6571">
        <f t="shared" si="8"/>
      </c>
      <c r="AE85" s="6606">
        <f>VLOOKUP(C85,'Data Products'!$A:$J,10,0)</f>
      </c>
      <c r="AF85" s="6607">
        <f t="shared" si="18"/>
      </c>
      <c r="AG85" s="6560">
        <f t="shared" si="34"/>
      </c>
      <c r="AH85" s="6610"/>
      <c r="AI85" s="6613"/>
      <c r="AJ85" s="6564"/>
      <c r="AK85" s="6563"/>
      <c r="AL85" s="6564"/>
      <c r="AM85" s="6564"/>
    </row>
    <row customHeight="true" hidden="true" ht="18" r="86">
      <c r="A86" s="6598">
        <v>51</v>
      </c>
      <c r="B86" s="6546" t="s">
        <v>6525</v>
      </c>
      <c r="C86" s="6546" t="s">
        <v>6635</v>
      </c>
      <c r="D86" s="6619" t="s">
        <v>6636</v>
      </c>
      <c r="E86" s="6550">
        <v>0</v>
      </c>
      <c r="F86" s="6566">
        <v>0</v>
      </c>
      <c r="G86" s="6631"/>
      <c r="H86" s="6600">
        <f>VLOOKUP(C86,'Data Products'!$A:$J,2,0)</f>
      </c>
      <c r="I86" s="6601">
        <f t="shared" si="15"/>
      </c>
      <c r="J86" s="6602">
        <v>45890</v>
      </c>
      <c r="K86" s="6554">
        <f t="shared" si="29"/>
      </c>
      <c r="L86" s="6550">
        <v>0</v>
      </c>
      <c r="M86" s="6550">
        <v>1</v>
      </c>
      <c r="N86" s="6633">
        <v>0</v>
      </c>
      <c r="O86" s="6633">
        <v>0</v>
      </c>
      <c r="P86" s="6546" t="s">
        <v>6623</v>
      </c>
      <c r="Q86" s="6550"/>
      <c r="R86" s="6550"/>
      <c r="S86" s="6550"/>
      <c r="T86" s="6550"/>
      <c r="U86" s="6550"/>
      <c r="V86" s="6550"/>
      <c r="W86" s="6550"/>
      <c r="X86" s="6550"/>
      <c r="Y86" s="6550"/>
      <c r="Z86" s="6550"/>
      <c r="AA86" s="6605">
        <f t="shared" si="4"/>
      </c>
      <c r="AB86" s="6570">
        <f t="shared" si="1"/>
      </c>
      <c r="AC86" s="6557">
        <f t="shared" si="11"/>
      </c>
      <c r="AD86" s="6571">
        <f t="shared" si="8"/>
      </c>
      <c r="AE86" s="6606">
        <f>VLOOKUP(C86,'Data Products'!$A:$J,10,0)</f>
      </c>
      <c r="AF86" s="6607">
        <f t="shared" si="18"/>
      </c>
      <c r="AG86" s="6560">
        <f t="shared" si="34"/>
      </c>
      <c r="AH86" s="6610"/>
      <c r="AI86" s="6613"/>
      <c r="AJ86" s="6564"/>
      <c r="AK86" s="6563"/>
      <c r="AL86" s="6564"/>
      <c r="AM86" s="6564"/>
    </row>
    <row customHeight="true" hidden="true" ht="18" r="87">
      <c r="A87" s="6598">
        <v>52</v>
      </c>
      <c r="B87" s="6546" t="s">
        <v>6525</v>
      </c>
      <c r="C87" s="6546" t="s">
        <v>6637</v>
      </c>
      <c r="D87" s="6619" t="s">
        <v>6638</v>
      </c>
      <c r="E87" s="6550">
        <v>3</v>
      </c>
      <c r="F87" s="6566">
        <v>3</v>
      </c>
      <c r="G87" s="6631"/>
      <c r="H87" s="6600">
        <f>VLOOKUP(C87,'Data Products'!$A:$J,2,0)</f>
      </c>
      <c r="I87" s="6601">
        <f t="shared" si="15"/>
      </c>
      <c r="J87" s="6602">
        <v>45891</v>
      </c>
      <c r="K87" s="6554">
        <f t="shared" si="29"/>
      </c>
      <c r="L87" s="6550">
        <v>0</v>
      </c>
      <c r="M87" s="6550">
        <v>0</v>
      </c>
      <c r="N87" s="6633">
        <v>0</v>
      </c>
      <c r="O87" s="6633">
        <v>0</v>
      </c>
      <c r="P87" s="6546" t="s">
        <v>6623</v>
      </c>
      <c r="Q87" s="6550"/>
      <c r="R87" s="6550"/>
      <c r="S87" s="6550"/>
      <c r="T87" s="6550"/>
      <c r="U87" s="6550"/>
      <c r="V87" s="6550"/>
      <c r="W87" s="6550"/>
      <c r="X87" s="6550"/>
      <c r="Y87" s="6550"/>
      <c r="Z87" s="6550"/>
      <c r="AA87" s="6605">
        <f t="shared" si="4"/>
      </c>
      <c r="AB87" s="6567">
        <f t="shared" si="1"/>
      </c>
      <c r="AC87" s="6557">
        <f t="shared" si="11"/>
      </c>
      <c r="AD87" s="6571">
        <f t="shared" si="8"/>
      </c>
      <c r="AE87" s="6606">
        <f>VLOOKUP(C87,'Data Products'!$A:$J,10,0)</f>
      </c>
      <c r="AF87" s="6607">
        <f t="shared" si="18"/>
      </c>
      <c r="AG87" s="6560">
        <f t="shared" si="34"/>
      </c>
      <c r="AH87" s="6610"/>
      <c r="AI87" s="6613"/>
      <c r="AJ87" s="6564"/>
      <c r="AK87" s="6563"/>
      <c r="AL87" s="6564"/>
      <c r="AM87" s="6564"/>
    </row>
    <row customHeight="true" hidden="true" ht="18" r="88">
      <c r="A88" s="6598">
        <v>53</v>
      </c>
      <c r="B88" s="6546" t="s">
        <v>6525</v>
      </c>
      <c r="C88" s="6546" t="s">
        <v>6639</v>
      </c>
      <c r="D88" s="6619" t="s">
        <v>6640</v>
      </c>
      <c r="E88" s="6550">
        <v>3</v>
      </c>
      <c r="F88" s="6566">
        <v>3</v>
      </c>
      <c r="G88" s="6631"/>
      <c r="H88" s="6600">
        <f>VLOOKUP(C88,'Data Products'!$A:$J,2,0)</f>
      </c>
      <c r="I88" s="6601">
        <f t="shared" si="15"/>
      </c>
      <c r="J88" s="6602">
        <v>45892</v>
      </c>
      <c r="K88" s="6554">
        <f t="shared" si="29"/>
      </c>
      <c r="L88" s="6550">
        <v>0</v>
      </c>
      <c r="M88" s="6550">
        <v>1</v>
      </c>
      <c r="N88" s="6633">
        <v>0</v>
      </c>
      <c r="O88" s="6633">
        <v>0</v>
      </c>
      <c r="P88" s="6546" t="s">
        <v>6623</v>
      </c>
      <c r="Q88" s="6550"/>
      <c r="R88" s="6550"/>
      <c r="S88" s="6550"/>
      <c r="T88" s="6550"/>
      <c r="U88" s="6550"/>
      <c r="V88" s="6550"/>
      <c r="W88" s="6550"/>
      <c r="X88" s="6550"/>
      <c r="Y88" s="6550"/>
      <c r="Z88" s="6550"/>
      <c r="AA88" s="6605">
        <f t="shared" si="4"/>
      </c>
      <c r="AB88" s="6617">
        <f t="shared" si="1"/>
      </c>
      <c r="AC88" s="6557">
        <f t="shared" si="11"/>
      </c>
      <c r="AD88" s="6571">
        <f t="shared" si="8"/>
      </c>
      <c r="AE88" s="6606">
        <f>VLOOKUP(C88,'Data Products'!$A:$J,10,0)</f>
      </c>
      <c r="AF88" s="6607">
        <f t="shared" si="18"/>
      </c>
      <c r="AG88" s="6560">
        <f t="shared" si="34"/>
      </c>
      <c r="AH88" s="6610"/>
      <c r="AI88" s="6613"/>
      <c r="AJ88" s="6564"/>
      <c r="AK88" s="6563"/>
      <c r="AL88" s="6564"/>
      <c r="AM88" s="6564"/>
    </row>
    <row customHeight="true" hidden="true" ht="18" r="89">
      <c r="A89" s="6598">
        <v>54</v>
      </c>
      <c r="B89" s="6546" t="s">
        <v>6525</v>
      </c>
      <c r="C89" s="6546" t="s">
        <v>6641</v>
      </c>
      <c r="D89" s="6619" t="s">
        <v>6642</v>
      </c>
      <c r="E89" s="6550">
        <v>0</v>
      </c>
      <c r="F89" s="6566">
        <v>0</v>
      </c>
      <c r="G89" s="6631"/>
      <c r="H89" s="6600">
        <f>VLOOKUP(C89,'Data Products'!$A:$J,2,0)</f>
      </c>
      <c r="I89" s="6601">
        <f t="shared" si="15"/>
      </c>
      <c r="J89" s="6602">
        <v>45893</v>
      </c>
      <c r="K89" s="6554">
        <f t="shared" si="29"/>
      </c>
      <c r="L89" s="6550">
        <v>0</v>
      </c>
      <c r="M89" s="6550">
        <v>0</v>
      </c>
      <c r="N89" s="6633">
        <v>0</v>
      </c>
      <c r="O89" s="6633">
        <v>0</v>
      </c>
      <c r="P89" s="6546" t="s">
        <v>6623</v>
      </c>
      <c r="Q89" s="6550"/>
      <c r="R89" s="6550"/>
      <c r="S89" s="6550"/>
      <c r="T89" s="6550"/>
      <c r="U89" s="6550"/>
      <c r="V89" s="6550"/>
      <c r="W89" s="6550"/>
      <c r="X89" s="6550"/>
      <c r="Y89" s="6550"/>
      <c r="Z89" s="6550"/>
      <c r="AA89" s="6605">
        <f t="shared" si="4"/>
      </c>
      <c r="AB89" s="6617">
        <f t="shared" si="1"/>
      </c>
      <c r="AC89" s="6557">
        <f t="shared" si="11"/>
      </c>
      <c r="AD89" s="6571">
        <f t="shared" si="8"/>
      </c>
      <c r="AE89" s="6606">
        <f>VLOOKUP(C89,'Data Products'!$A:$J,10,0)</f>
      </c>
      <c r="AF89" s="6607">
        <f t="shared" si="18"/>
      </c>
      <c r="AG89" s="6560">
        <f t="shared" si="34"/>
      </c>
      <c r="AH89" s="6610"/>
      <c r="AI89" s="6613"/>
      <c r="AJ89" s="6564"/>
      <c r="AK89" s="6563"/>
      <c r="AL89" s="6564"/>
      <c r="AM89" s="6564"/>
    </row>
    <row customHeight="true" hidden="true" ht="18" r="90">
      <c r="A90" s="6598">
        <v>55</v>
      </c>
      <c r="B90" s="6546" t="s">
        <v>6525</v>
      </c>
      <c r="C90" s="6546" t="s">
        <v>6643</v>
      </c>
      <c r="D90" s="6619" t="s">
        <v>6644</v>
      </c>
      <c r="E90" s="6550">
        <v>5</v>
      </c>
      <c r="F90" s="6566">
        <v>5</v>
      </c>
      <c r="G90" s="6631"/>
      <c r="H90" s="6600">
        <f>VLOOKUP(C90,'Data Products'!$A:$J,2,0)</f>
      </c>
      <c r="I90" s="6601">
        <f t="shared" si="15"/>
      </c>
      <c r="J90" s="6602">
        <v>45894</v>
      </c>
      <c r="K90" s="6554">
        <f t="shared" si="29"/>
      </c>
      <c r="L90" s="6550">
        <v>0</v>
      </c>
      <c r="M90" s="6550">
        <v>0</v>
      </c>
      <c r="N90" s="6633">
        <v>0</v>
      </c>
      <c r="O90" s="6633">
        <v>0</v>
      </c>
      <c r="P90" s="6546" t="s">
        <v>6623</v>
      </c>
      <c r="Q90" s="6550"/>
      <c r="R90" s="6550"/>
      <c r="S90" s="6550"/>
      <c r="T90" s="6550"/>
      <c r="U90" s="6550"/>
      <c r="V90" s="6550"/>
      <c r="W90" s="6550"/>
      <c r="X90" s="6550"/>
      <c r="Y90" s="6550"/>
      <c r="Z90" s="6550"/>
      <c r="AA90" s="6605">
        <f t="shared" si="4"/>
      </c>
      <c r="AB90" s="6567">
        <f t="shared" si="1"/>
      </c>
      <c r="AC90" s="6557">
        <f t="shared" si="11"/>
      </c>
      <c r="AD90" s="6571">
        <f t="shared" si="8"/>
      </c>
      <c r="AE90" s="6606">
        <f>VLOOKUP(C90,'Data Products'!$A:$J,10,0)</f>
      </c>
      <c r="AF90" s="6607">
        <f t="shared" si="18"/>
      </c>
      <c r="AG90" s="6560">
        <f t="shared" si="34"/>
      </c>
      <c r="AH90" s="6610"/>
      <c r="AI90" s="6613"/>
      <c r="AJ90" s="6564"/>
      <c r="AK90" s="6563"/>
      <c r="AL90" s="6564"/>
      <c r="AM90" s="6564"/>
    </row>
    <row customHeight="true" hidden="true" ht="18" r="91">
      <c r="A91" s="6598">
        <v>56</v>
      </c>
      <c r="B91" s="6546" t="s">
        <v>6525</v>
      </c>
      <c r="C91" s="6546" t="s">
        <v>6645</v>
      </c>
      <c r="D91" s="6619" t="s">
        <v>6646</v>
      </c>
      <c r="E91" s="6550">
        <v>0</v>
      </c>
      <c r="F91" s="6566">
        <v>0</v>
      </c>
      <c r="G91" s="6631"/>
      <c r="H91" s="6600">
        <f>VLOOKUP(C91,'Data Products'!$A:$J,2,0)</f>
      </c>
      <c r="I91" s="6601">
        <f t="shared" si="15"/>
      </c>
      <c r="J91" s="6602">
        <v>45895</v>
      </c>
      <c r="K91" s="6554">
        <f t="shared" si="29"/>
      </c>
      <c r="L91" s="6550">
        <v>0</v>
      </c>
      <c r="M91" s="6550">
        <v>0</v>
      </c>
      <c r="N91" s="6633">
        <v>0</v>
      </c>
      <c r="O91" s="6633">
        <v>0</v>
      </c>
      <c r="P91" s="6546" t="s">
        <v>6623</v>
      </c>
      <c r="Q91" s="6550"/>
      <c r="R91" s="6550"/>
      <c r="S91" s="6550"/>
      <c r="T91" s="6550"/>
      <c r="U91" s="6550"/>
      <c r="V91" s="6550"/>
      <c r="W91" s="6550"/>
      <c r="X91" s="6550"/>
      <c r="Y91" s="6550"/>
      <c r="Z91" s="6550"/>
      <c r="AA91" s="6605">
        <f t="shared" si="4"/>
      </c>
      <c r="AB91" s="6570">
        <f t="shared" si="1"/>
      </c>
      <c r="AC91" s="6641">
        <f t="shared" si="11"/>
      </c>
      <c r="AD91" s="6571">
        <f t="shared" si="8"/>
      </c>
      <c r="AE91" s="6606">
        <f>VLOOKUP(C91,'Data Products'!$A:$J,10,0)</f>
      </c>
      <c r="AF91" s="6607">
        <f t="shared" si="18"/>
      </c>
      <c r="AG91" s="6560">
        <f t="shared" si="34"/>
      </c>
      <c r="AH91" s="6610"/>
      <c r="AI91" s="6613"/>
      <c r="AJ91" s="6564"/>
      <c r="AK91" s="6563"/>
      <c r="AL91" s="6564"/>
      <c r="AM91" s="6564"/>
    </row>
    <row customHeight="true" hidden="true" ht="18" r="92">
      <c r="A92" s="6598">
        <v>57</v>
      </c>
      <c r="B92" s="6546" t="s">
        <v>6525</v>
      </c>
      <c r="C92" s="6546" t="s">
        <v>6647</v>
      </c>
      <c r="D92" s="6619" t="s">
        <v>6648</v>
      </c>
      <c r="E92" s="6550">
        <v>11</v>
      </c>
      <c r="F92" s="6566">
        <v>11</v>
      </c>
      <c r="G92" s="6631"/>
      <c r="H92" s="6600">
        <f>VLOOKUP(C92,'Data Products'!$A:$J,2,0)</f>
      </c>
      <c r="I92" s="6601">
        <f t="shared" si="15"/>
      </c>
      <c r="J92" s="6602">
        <v>45896</v>
      </c>
      <c r="K92" s="6554">
        <f t="shared" si="29"/>
      </c>
      <c r="L92" s="6550">
        <v>0</v>
      </c>
      <c r="M92" s="6550">
        <v>1</v>
      </c>
      <c r="N92" s="6633">
        <v>0</v>
      </c>
      <c r="O92" s="6633">
        <v>0</v>
      </c>
      <c r="P92" s="6546" t="s">
        <v>6623</v>
      </c>
      <c r="Q92" s="6550"/>
      <c r="R92" s="6550"/>
      <c r="S92" s="6550"/>
      <c r="T92" s="6550"/>
      <c r="U92" s="6550"/>
      <c r="V92" s="6550"/>
      <c r="W92" s="6550"/>
      <c r="X92" s="6550"/>
      <c r="Y92" s="6550"/>
      <c r="Z92" s="6550"/>
      <c r="AA92" s="6605">
        <f t="shared" si="4"/>
      </c>
      <c r="AB92" s="6556">
        <f t="shared" si="1"/>
      </c>
      <c r="AC92" s="6641">
        <f t="shared" si="11"/>
      </c>
      <c r="AD92" s="6571">
        <f t="shared" si="8"/>
      </c>
      <c r="AE92" s="6606">
        <f>VLOOKUP(C92,'Data Products'!$A:$J,10,0)</f>
      </c>
      <c r="AF92" s="6607">
        <f t="shared" si="18"/>
      </c>
      <c r="AG92" s="6560">
        <f t="shared" si="34"/>
      </c>
      <c r="AH92" s="6610"/>
      <c r="AI92" s="6613"/>
      <c r="AJ92" s="6564"/>
      <c r="AK92" s="6563"/>
      <c r="AL92" s="6564"/>
      <c r="AM92" s="6564"/>
    </row>
    <row customHeight="true" hidden="true" ht="18" r="93">
      <c r="A93" s="6598">
        <v>58</v>
      </c>
      <c r="B93" s="6546" t="s">
        <v>6525</v>
      </c>
      <c r="C93" s="6546" t="s">
        <v>6649</v>
      </c>
      <c r="D93" s="6619" t="s">
        <v>6650</v>
      </c>
      <c r="E93" s="6550">
        <v>17</v>
      </c>
      <c r="F93" s="6566">
        <v>17</v>
      </c>
      <c r="G93" s="6631"/>
      <c r="H93" s="6600">
        <f>VLOOKUP(C93,'Data Products'!$A:$J,2,0)</f>
      </c>
      <c r="I93" s="6601">
        <f t="shared" si="15"/>
      </c>
      <c r="J93" s="6602">
        <v>45897</v>
      </c>
      <c r="K93" s="6554">
        <f t="shared" si="29"/>
      </c>
      <c r="L93" s="6550">
        <v>0</v>
      </c>
      <c r="M93" s="6550">
        <v>3</v>
      </c>
      <c r="N93" s="6633">
        <v>0</v>
      </c>
      <c r="O93" s="6633">
        <v>0</v>
      </c>
      <c r="P93" s="6546" t="s">
        <v>6623</v>
      </c>
      <c r="Q93" s="6550"/>
      <c r="R93" s="6550"/>
      <c r="S93" s="6550"/>
      <c r="T93" s="6550"/>
      <c r="U93" s="6550"/>
      <c r="V93" s="6550"/>
      <c r="W93" s="6550"/>
      <c r="X93" s="6550"/>
      <c r="Y93" s="6550"/>
      <c r="Z93" s="6550"/>
      <c r="AA93" s="6605">
        <f t="shared" si="4"/>
      </c>
      <c r="AB93" s="6556">
        <f t="shared" si="1"/>
      </c>
      <c r="AC93" s="6641">
        <f t="shared" si="11"/>
      </c>
      <c r="AD93" s="6571">
        <f t="shared" si="8"/>
      </c>
      <c r="AE93" s="6606">
        <f>VLOOKUP(C93,'Data Products'!$A:$J,10,0)</f>
      </c>
      <c r="AF93" s="6607">
        <f t="shared" si="18"/>
      </c>
      <c r="AG93" s="6560">
        <f t="shared" si="34"/>
      </c>
      <c r="AH93" s="6610"/>
      <c r="AI93" s="6613"/>
      <c r="AJ93" s="6564"/>
      <c r="AK93" s="6563"/>
      <c r="AL93" s="6564"/>
      <c r="AM93" s="6564"/>
    </row>
    <row customHeight="true" hidden="true" ht="18" r="94">
      <c r="A94" s="6598">
        <v>59</v>
      </c>
      <c r="B94" s="6546" t="s">
        <v>6525</v>
      </c>
      <c r="C94" s="6546" t="s">
        <v>6651</v>
      </c>
      <c r="D94" s="6619" t="s">
        <v>6652</v>
      </c>
      <c r="E94" s="6550">
        <v>11</v>
      </c>
      <c r="F94" s="6566">
        <v>11</v>
      </c>
      <c r="G94" s="6631"/>
      <c r="H94" s="6600">
        <f>VLOOKUP(C94,'Data Products'!$A:$J,2,0)</f>
      </c>
      <c r="I94" s="6601">
        <f t="shared" si="15"/>
      </c>
      <c r="J94" s="6602">
        <v>45898</v>
      </c>
      <c r="K94" s="6554">
        <f t="shared" si="29"/>
      </c>
      <c r="L94" s="6550">
        <v>0</v>
      </c>
      <c r="M94" s="6550">
        <v>1</v>
      </c>
      <c r="N94" s="6633">
        <v>0</v>
      </c>
      <c r="O94" s="6633">
        <v>0</v>
      </c>
      <c r="P94" s="6546" t="s">
        <v>6623</v>
      </c>
      <c r="Q94" s="6550"/>
      <c r="R94" s="6550"/>
      <c r="S94" s="6550"/>
      <c r="T94" s="6550"/>
      <c r="U94" s="6550"/>
      <c r="V94" s="6550"/>
      <c r="W94" s="6550"/>
      <c r="X94" s="6550"/>
      <c r="Y94" s="6550"/>
      <c r="Z94" s="6550"/>
      <c r="AA94" s="6605">
        <f t="shared" si="4"/>
      </c>
      <c r="AB94" s="6556">
        <f t="shared" si="1"/>
      </c>
      <c r="AC94" s="6641">
        <f t="shared" si="11"/>
      </c>
      <c r="AD94" s="6571">
        <f t="shared" si="8"/>
      </c>
      <c r="AE94" s="6606">
        <f>VLOOKUP(C94,'Data Products'!$A:$J,10,0)</f>
      </c>
      <c r="AF94" s="6607">
        <f t="shared" si="18"/>
      </c>
      <c r="AG94" s="6560">
        <f t="shared" si="34"/>
      </c>
      <c r="AH94" s="6610"/>
      <c r="AI94" s="6613"/>
      <c r="AJ94" s="6564"/>
      <c r="AK94" s="6563"/>
      <c r="AL94" s="6564"/>
      <c r="AM94" s="6564"/>
    </row>
    <row customHeight="true" hidden="true" ht="18" r="95">
      <c r="A95" s="6598">
        <v>60</v>
      </c>
      <c r="B95" s="6546" t="s">
        <v>6525</v>
      </c>
      <c r="C95" s="6546" t="s">
        <v>6653</v>
      </c>
      <c r="D95" s="6619" t="s">
        <v>6654</v>
      </c>
      <c r="E95" s="6550">
        <v>12</v>
      </c>
      <c r="F95" s="6566">
        <v>12</v>
      </c>
      <c r="G95" s="6631"/>
      <c r="H95" s="6600">
        <f>VLOOKUP(C95,'Data Products'!$A:$J,2,0)</f>
      </c>
      <c r="I95" s="6601">
        <f t="shared" si="15"/>
      </c>
      <c r="J95" s="6602">
        <v>45899</v>
      </c>
      <c r="K95" s="6554">
        <f t="shared" si="29"/>
      </c>
      <c r="L95" s="6550">
        <v>0</v>
      </c>
      <c r="M95" s="6550">
        <v>0</v>
      </c>
      <c r="N95" s="6633">
        <v>0</v>
      </c>
      <c r="O95" s="6633">
        <v>0</v>
      </c>
      <c r="P95" s="6546" t="s">
        <v>6623</v>
      </c>
      <c r="Q95" s="6550"/>
      <c r="R95" s="6550"/>
      <c r="S95" s="6550"/>
      <c r="T95" s="6550"/>
      <c r="U95" s="6550"/>
      <c r="V95" s="6550"/>
      <c r="W95" s="6550"/>
      <c r="X95" s="6550"/>
      <c r="Y95" s="6550"/>
      <c r="Z95" s="6550"/>
      <c r="AA95" s="6605">
        <f t="shared" si="4"/>
      </c>
      <c r="AB95" s="6556">
        <f t="shared" si="1"/>
      </c>
      <c r="AC95" s="6641">
        <f t="shared" si="11"/>
      </c>
      <c r="AD95" s="6571">
        <f t="shared" si="8"/>
      </c>
      <c r="AE95" s="6606">
        <f>VLOOKUP(C95,'Data Products'!$A:$J,10,0)</f>
      </c>
      <c r="AF95" s="6607">
        <f t="shared" si="18"/>
      </c>
      <c r="AG95" s="6560">
        <f t="shared" si="34"/>
      </c>
      <c r="AH95" s="6610"/>
      <c r="AI95" s="6613"/>
      <c r="AJ95" s="6564"/>
      <c r="AK95" s="6563"/>
      <c r="AL95" s="6564"/>
      <c r="AM95" s="6564"/>
    </row>
    <row customHeight="true" hidden="true" ht="18" r="96">
      <c r="A96" s="6598">
        <v>61</v>
      </c>
      <c r="B96" s="6546" t="s">
        <v>6525</v>
      </c>
      <c r="C96" s="6546" t="s">
        <v>6655</v>
      </c>
      <c r="D96" s="6619" t="s">
        <v>6656</v>
      </c>
      <c r="E96" s="6550">
        <v>18</v>
      </c>
      <c r="F96" s="6566">
        <v>18</v>
      </c>
      <c r="G96" s="6631"/>
      <c r="H96" s="6600">
        <f>VLOOKUP(C96,'Data Products'!$A:$J,2,0)</f>
      </c>
      <c r="I96" s="6601">
        <f t="shared" si="15"/>
      </c>
      <c r="J96" s="6602">
        <v>45900</v>
      </c>
      <c r="K96" s="6554">
        <f t="shared" si="29"/>
      </c>
      <c r="L96" s="6550">
        <v>0</v>
      </c>
      <c r="M96" s="6550">
        <v>0</v>
      </c>
      <c r="N96" s="6633">
        <v>0</v>
      </c>
      <c r="O96" s="6633">
        <v>0</v>
      </c>
      <c r="P96" s="6546" t="s">
        <v>6623</v>
      </c>
      <c r="Q96" s="6550"/>
      <c r="R96" s="6550"/>
      <c r="S96" s="6550"/>
      <c r="T96" s="6550"/>
      <c r="U96" s="6550"/>
      <c r="V96" s="6550"/>
      <c r="W96" s="6550"/>
      <c r="X96" s="6550"/>
      <c r="Y96" s="6550"/>
      <c r="Z96" s="6550"/>
      <c r="AA96" s="6605">
        <f t="shared" si="4"/>
      </c>
      <c r="AB96" s="6556">
        <f t="shared" si="1"/>
      </c>
      <c r="AC96" s="6641">
        <f t="shared" si="11"/>
      </c>
      <c r="AD96" s="6571">
        <f t="shared" si="8"/>
      </c>
      <c r="AE96" s="6606">
        <f>VLOOKUP(C96,'Data Products'!$A:$J,10,0)</f>
      </c>
      <c r="AF96" s="6607">
        <f t="shared" si="18"/>
      </c>
      <c r="AG96" s="6560">
        <f t="shared" si="34"/>
      </c>
      <c r="AH96" s="6610"/>
      <c r="AI96" s="6613"/>
      <c r="AJ96" s="6564"/>
      <c r="AK96" s="6563"/>
      <c r="AL96" s="6564"/>
      <c r="AM96" s="6564"/>
    </row>
    <row customHeight="true" hidden="true" ht="18" r="97">
      <c r="A97" s="6598">
        <v>62</v>
      </c>
      <c r="B97" s="6546" t="s">
        <v>6525</v>
      </c>
      <c r="C97" s="6546" t="s">
        <v>6657</v>
      </c>
      <c r="D97" s="6619" t="s">
        <v>6658</v>
      </c>
      <c r="E97" s="6550">
        <v>7</v>
      </c>
      <c r="F97" s="6566">
        <v>7</v>
      </c>
      <c r="G97" s="6631"/>
      <c r="H97" s="6600">
        <f>VLOOKUP(C97,'Data Products'!$A:$J,2,0)</f>
      </c>
      <c r="I97" s="6601">
        <f t="shared" si="15"/>
      </c>
      <c r="J97" s="6602">
        <v>45901</v>
      </c>
      <c r="K97" s="6554">
        <f t="shared" si="29"/>
      </c>
      <c r="L97" s="6550">
        <v>0</v>
      </c>
      <c r="M97" s="6550">
        <v>3</v>
      </c>
      <c r="N97" s="6633">
        <v>0</v>
      </c>
      <c r="O97" s="6633">
        <v>0</v>
      </c>
      <c r="P97" s="6546" t="s">
        <v>6623</v>
      </c>
      <c r="Q97" s="6550"/>
      <c r="R97" s="6550"/>
      <c r="S97" s="6550"/>
      <c r="T97" s="6550"/>
      <c r="U97" s="6550"/>
      <c r="V97" s="6550"/>
      <c r="W97" s="6550"/>
      <c r="X97" s="6550"/>
      <c r="Y97" s="6550"/>
      <c r="Z97" s="6550"/>
      <c r="AA97" s="6605">
        <f t="shared" si="4"/>
      </c>
      <c r="AB97" s="6570">
        <f t="shared" si="1"/>
      </c>
      <c r="AC97" s="6641">
        <f t="shared" si="11"/>
      </c>
      <c r="AD97" s="6571">
        <f t="shared" si="8"/>
      </c>
      <c r="AE97" s="6606">
        <f>VLOOKUP(C97,'Data Products'!$A:$J,10,0)</f>
      </c>
      <c r="AF97" s="6607">
        <f t="shared" si="18"/>
      </c>
      <c r="AG97" s="6560">
        <f t="shared" si="34"/>
      </c>
      <c r="AH97" s="6610"/>
      <c r="AI97" s="6613"/>
      <c r="AJ97" s="6564"/>
      <c r="AK97" s="6563"/>
      <c r="AL97" s="6564"/>
      <c r="AM97" s="6564"/>
    </row>
    <row customHeight="true" hidden="true" ht="18" r="98">
      <c r="A98" s="6598">
        <v>63</v>
      </c>
      <c r="B98" s="6546" t="s">
        <v>6525</v>
      </c>
      <c r="C98" s="6546" t="s">
        <v>6659</v>
      </c>
      <c r="D98" s="6619" t="s">
        <v>6650</v>
      </c>
      <c r="E98" s="6550">
        <v>0</v>
      </c>
      <c r="F98" s="6566">
        <v>0</v>
      </c>
      <c r="G98" s="6631"/>
      <c r="H98" s="6600">
        <f>VLOOKUP(C98,'Data Products'!$A:$J,2,0)</f>
      </c>
      <c r="I98" s="6601">
        <f t="shared" si="15"/>
      </c>
      <c r="J98" s="6602">
        <v>45902</v>
      </c>
      <c r="K98" s="6554">
        <f t="shared" si="29"/>
      </c>
      <c r="L98" s="6550">
        <v>0</v>
      </c>
      <c r="M98" s="6550">
        <v>0</v>
      </c>
      <c r="N98" s="6633">
        <v>0</v>
      </c>
      <c r="O98" s="6633">
        <v>0</v>
      </c>
      <c r="P98" s="6546" t="s">
        <v>6623</v>
      </c>
      <c r="Q98" s="6550"/>
      <c r="R98" s="6550"/>
      <c r="S98" s="6550"/>
      <c r="T98" s="6550"/>
      <c r="U98" s="6550"/>
      <c r="V98" s="6550"/>
      <c r="W98" s="6550"/>
      <c r="X98" s="6550"/>
      <c r="Y98" s="6550"/>
      <c r="Z98" s="6550"/>
      <c r="AA98" s="6605">
        <f t="shared" si="4"/>
      </c>
      <c r="AB98" s="6567">
        <f t="shared" si="1"/>
      </c>
      <c r="AC98" s="6641">
        <f t="shared" si="11"/>
      </c>
      <c r="AD98" s="6571">
        <f t="shared" si="8"/>
      </c>
      <c r="AE98" s="6606">
        <f>VLOOKUP(C98,'Data Products'!$A:$J,10,0)</f>
      </c>
      <c r="AF98" s="6607">
        <f t="shared" si="18"/>
      </c>
      <c r="AG98" s="6560">
        <f t="shared" si="34"/>
      </c>
      <c r="AH98" s="6610"/>
      <c r="AI98" s="6613"/>
      <c r="AJ98" s="6564"/>
      <c r="AK98" s="6563"/>
      <c r="AL98" s="6564"/>
      <c r="AM98" s="6564"/>
    </row>
    <row customHeight="true" hidden="true" ht="18" r="99">
      <c r="A99" s="6598">
        <v>64</v>
      </c>
      <c r="B99" s="6546" t="s">
        <v>6525</v>
      </c>
      <c r="C99" s="6546" t="s">
        <v>6660</v>
      </c>
      <c r="D99" s="6619" t="s">
        <v>6650</v>
      </c>
      <c r="E99" s="6550">
        <v>0</v>
      </c>
      <c r="F99" s="6566">
        <v>0</v>
      </c>
      <c r="G99" s="6631"/>
      <c r="H99" s="6600">
        <f>VLOOKUP(C99,'Data Products'!$A:$J,2,0)</f>
      </c>
      <c r="I99" s="6601">
        <f t="shared" si="15"/>
      </c>
      <c r="J99" s="6602">
        <v>45903</v>
      </c>
      <c r="K99" s="6554">
        <f t="shared" si="29"/>
      </c>
      <c r="L99" s="6550">
        <v>0</v>
      </c>
      <c r="M99" s="6550">
        <v>0</v>
      </c>
      <c r="N99" s="6633">
        <v>0</v>
      </c>
      <c r="O99" s="6633">
        <v>0</v>
      </c>
      <c r="P99" s="6546" t="s">
        <v>6623</v>
      </c>
      <c r="Q99" s="6550"/>
      <c r="R99" s="6550"/>
      <c r="S99" s="6550"/>
      <c r="T99" s="6550"/>
      <c r="U99" s="6550"/>
      <c r="V99" s="6550"/>
      <c r="W99" s="6550"/>
      <c r="X99" s="6550"/>
      <c r="Y99" s="6550"/>
      <c r="Z99" s="6550"/>
      <c r="AA99" s="6605">
        <f t="shared" si="4"/>
      </c>
      <c r="AB99" s="6570">
        <f t="shared" si="1"/>
      </c>
      <c r="AC99" s="6641">
        <f t="shared" si="11"/>
      </c>
      <c r="AD99" s="6571">
        <f t="shared" si="8"/>
      </c>
      <c r="AE99" s="6606">
        <f>VLOOKUP(C99,'Data Products'!$A:$J,10,0)</f>
      </c>
      <c r="AF99" s="6607">
        <f t="shared" si="18"/>
      </c>
      <c r="AG99" s="6560">
        <f t="shared" si="34"/>
      </c>
      <c r="AH99" s="6610"/>
      <c r="AI99" s="6613"/>
      <c r="AJ99" s="6564"/>
      <c r="AK99" s="6563"/>
      <c r="AL99" s="6564"/>
      <c r="AM99" s="6564"/>
    </row>
    <row customHeight="true" hidden="true" ht="18" r="100">
      <c r="A100" s="6598">
        <v>65</v>
      </c>
      <c r="B100" s="6546" t="s">
        <v>6511</v>
      </c>
      <c r="C100" s="6546" t="s">
        <v>6661</v>
      </c>
      <c r="D100" s="6619" t="s">
        <v>6662</v>
      </c>
      <c r="E100" s="6550">
        <v>0</v>
      </c>
      <c r="F100" s="6566">
        <v>0</v>
      </c>
      <c r="G100" s="6631"/>
      <c r="H100" s="6600">
        <f>VLOOKUP(C100,'Data Products'!$A:$J,2,0)</f>
      </c>
      <c r="I100" s="6601">
        <f t="shared" si="15"/>
      </c>
      <c r="J100" s="6602">
        <v>45904</v>
      </c>
      <c r="K100" s="6554">
        <f t="shared" si="29"/>
      </c>
      <c r="L100" s="6550">
        <v>0</v>
      </c>
      <c r="M100" s="6550">
        <v>0</v>
      </c>
      <c r="N100" s="6633">
        <v>0</v>
      </c>
      <c r="O100" s="6633">
        <v>0</v>
      </c>
      <c r="P100" s="6546" t="s">
        <v>6623</v>
      </c>
      <c r="Q100" s="6550"/>
      <c r="R100" s="6550"/>
      <c r="S100" s="6550"/>
      <c r="T100" s="6550"/>
      <c r="U100" s="6550"/>
      <c r="V100" s="6550"/>
      <c r="W100" s="6550"/>
      <c r="X100" s="6550"/>
      <c r="Y100" s="6550"/>
      <c r="Z100" s="6550"/>
      <c r="AA100" s="6605">
        <f t="shared" si="4"/>
      </c>
      <c r="AB100" s="6570">
        <f t="shared" si="1"/>
      </c>
      <c r="AC100" s="6641">
        <f t="shared" si="11"/>
      </c>
      <c r="AD100" s="6571">
        <f t="shared" si="8"/>
      </c>
      <c r="AE100" s="6606">
        <f>VLOOKUP(C100,'Data Products'!$A:$J,10,0)</f>
      </c>
      <c r="AF100" s="6607">
        <f t="shared" si="18"/>
      </c>
      <c r="AG100" s="6560">
        <f t="shared" si="34"/>
      </c>
      <c r="AH100" s="6610"/>
      <c r="AI100" s="6613"/>
      <c r="AJ100" s="6564"/>
      <c r="AK100" s="6563"/>
      <c r="AL100" s="6564"/>
      <c r="AM100" s="6564"/>
    </row>
    <row customHeight="true" hidden="true" ht="18" r="101">
      <c r="A101" s="6598">
        <v>66</v>
      </c>
      <c r="B101" s="6546" t="s">
        <v>6525</v>
      </c>
      <c r="C101" s="6546" t="s">
        <v>6663</v>
      </c>
      <c r="D101" s="6619" t="s">
        <v>6650</v>
      </c>
      <c r="E101" s="6550">
        <v>0</v>
      </c>
      <c r="F101" s="6566">
        <v>0</v>
      </c>
      <c r="G101" s="6631"/>
      <c r="H101" s="6600">
        <f>VLOOKUP(C101,'Data Products'!$A:$J,2,0)</f>
      </c>
      <c r="I101" s="6601">
        <f t="shared" si="15"/>
      </c>
      <c r="J101" s="6602">
        <v>45905</v>
      </c>
      <c r="K101" s="6554">
        <f t="shared" si="29"/>
      </c>
      <c r="L101" s="6550">
        <v>0</v>
      </c>
      <c r="M101" s="6550">
        <v>0</v>
      </c>
      <c r="N101" s="6633">
        <v>0</v>
      </c>
      <c r="O101" s="6633">
        <v>0</v>
      </c>
      <c r="P101" s="6546" t="s">
        <v>6623</v>
      </c>
      <c r="Q101" s="6550"/>
      <c r="R101" s="6550"/>
      <c r="S101" s="6550"/>
      <c r="T101" s="6550"/>
      <c r="U101" s="6550"/>
      <c r="V101" s="6550"/>
      <c r="W101" s="6550"/>
      <c r="X101" s="6550"/>
      <c r="Y101" s="6550"/>
      <c r="Z101" s="6550"/>
      <c r="AA101" s="6605">
        <f t="shared" si="4"/>
      </c>
      <c r="AB101" s="6570">
        <f t="shared" si="1"/>
      </c>
      <c r="AC101" s="6641">
        <f t="shared" si="11"/>
      </c>
      <c r="AD101" s="6571">
        <f t="shared" si="8"/>
      </c>
      <c r="AE101" s="6606">
        <f>VLOOKUP(C101,'Data Products'!$A:$J,10,0)</f>
      </c>
      <c r="AF101" s="6607">
        <f t="shared" si="18"/>
      </c>
      <c r="AG101" s="6560">
        <f t="shared" si="34"/>
      </c>
      <c r="AH101" s="6610"/>
      <c r="AI101" s="6613"/>
      <c r="AJ101" s="6564"/>
      <c r="AK101" s="6563"/>
      <c r="AL101" s="6564"/>
      <c r="AM101" s="6564"/>
    </row>
    <row customHeight="true" hidden="true" ht="18" r="102">
      <c r="A102" s="6598">
        <v>67</v>
      </c>
      <c r="B102" s="6546" t="s">
        <v>6525</v>
      </c>
      <c r="C102" s="6546" t="s">
        <v>6664</v>
      </c>
      <c r="D102" s="6619" t="s">
        <v>6650</v>
      </c>
      <c r="E102" s="6550">
        <v>0</v>
      </c>
      <c r="F102" s="6566">
        <v>0</v>
      </c>
      <c r="G102" s="6631"/>
      <c r="H102" s="6600">
        <f>VLOOKUP(C102,'Data Products'!$A:$J,2,0)</f>
      </c>
      <c r="I102" s="6601">
        <f t="shared" si="15"/>
      </c>
      <c r="J102" s="6602">
        <v>45906</v>
      </c>
      <c r="K102" s="6554">
        <f t="shared" si="29"/>
      </c>
      <c r="L102" s="6550">
        <v>0</v>
      </c>
      <c r="M102" s="6550">
        <v>0</v>
      </c>
      <c r="N102" s="6633">
        <v>0</v>
      </c>
      <c r="O102" s="6633">
        <v>0</v>
      </c>
      <c r="P102" s="6546" t="s">
        <v>6623</v>
      </c>
      <c r="Q102" s="6550"/>
      <c r="R102" s="6550"/>
      <c r="S102" s="6550"/>
      <c r="T102" s="6550"/>
      <c r="U102" s="6550"/>
      <c r="V102" s="6550"/>
      <c r="W102" s="6550"/>
      <c r="X102" s="6550"/>
      <c r="Y102" s="6550"/>
      <c r="Z102" s="6550"/>
      <c r="AA102" s="6605">
        <f t="shared" si="4"/>
      </c>
      <c r="AB102" s="6570">
        <f t="shared" si="1"/>
      </c>
      <c r="AC102" s="6641">
        <f t="shared" si="11"/>
      </c>
      <c r="AD102" s="6571">
        <f t="shared" si="8"/>
      </c>
      <c r="AE102" s="6606">
        <f>VLOOKUP(C102,'Data Products'!$A:$J,10,0)</f>
      </c>
      <c r="AF102" s="6607">
        <f t="shared" si="18"/>
      </c>
      <c r="AG102" s="6560">
        <f t="shared" si="34"/>
      </c>
      <c r="AH102" s="6610"/>
      <c r="AI102" s="6613"/>
      <c r="AJ102" s="6564"/>
      <c r="AK102" s="6563"/>
      <c r="AL102" s="6564"/>
      <c r="AM102" s="6564"/>
    </row>
    <row customHeight="true" hidden="true" ht="18" r="103">
      <c r="A103" s="6598">
        <v>68</v>
      </c>
      <c r="B103" s="6546" t="s">
        <v>6525</v>
      </c>
      <c r="C103" s="6546" t="s">
        <v>6665</v>
      </c>
      <c r="D103" s="6619" t="s">
        <v>6650</v>
      </c>
      <c r="E103" s="6550">
        <v>0</v>
      </c>
      <c r="F103" s="6566">
        <v>0</v>
      </c>
      <c r="G103" s="6631"/>
      <c r="H103" s="6600">
        <f>VLOOKUP(C103,'Data Products'!$A:$J,2,0)</f>
      </c>
      <c r="I103" s="6601">
        <f t="shared" si="15"/>
      </c>
      <c r="J103" s="6602">
        <v>45907</v>
      </c>
      <c r="K103" s="6554">
        <f t="shared" si="29"/>
      </c>
      <c r="L103" s="6550">
        <v>0</v>
      </c>
      <c r="M103" s="6550">
        <v>0</v>
      </c>
      <c r="N103" s="6633">
        <v>0</v>
      </c>
      <c r="O103" s="6633">
        <v>0</v>
      </c>
      <c r="P103" s="6546" t="s">
        <v>6623</v>
      </c>
      <c r="Q103" s="6550"/>
      <c r="R103" s="6550"/>
      <c r="S103" s="6550"/>
      <c r="T103" s="6550"/>
      <c r="U103" s="6550"/>
      <c r="V103" s="6550"/>
      <c r="W103" s="6550"/>
      <c r="X103" s="6550"/>
      <c r="Y103" s="6550"/>
      <c r="Z103" s="6550"/>
      <c r="AA103" s="6605">
        <f t="shared" si="4"/>
      </c>
      <c r="AB103" s="6570">
        <f t="shared" si="1"/>
      </c>
      <c r="AC103" s="6641">
        <f t="shared" si="11"/>
      </c>
      <c r="AD103" s="6571">
        <f t="shared" si="8"/>
      </c>
      <c r="AE103" s="6606">
        <f>VLOOKUP(C103,'Data Products'!$A:$J,10,0)</f>
      </c>
      <c r="AF103" s="6607">
        <f t="shared" si="18"/>
      </c>
      <c r="AG103" s="6560">
        <f t="shared" si="34"/>
      </c>
      <c r="AH103" s="6610"/>
      <c r="AI103" s="6613"/>
      <c r="AJ103" s="6564"/>
      <c r="AK103" s="6563"/>
      <c r="AL103" s="6564"/>
      <c r="AM103" s="6564"/>
    </row>
    <row customHeight="true" hidden="true" ht="18" r="104">
      <c r="A104" s="6598">
        <v>69</v>
      </c>
      <c r="B104" s="6546" t="s">
        <v>6525</v>
      </c>
      <c r="C104" s="6546" t="s">
        <v>6666</v>
      </c>
      <c r="D104" s="6619" t="s">
        <v>6667</v>
      </c>
      <c r="E104" s="6550">
        <v>9</v>
      </c>
      <c r="F104" s="6566">
        <v>9</v>
      </c>
      <c r="G104" s="6631"/>
      <c r="H104" s="6600">
        <f>VLOOKUP(C104,'Data Products'!$A:$J,2,0)</f>
      </c>
      <c r="I104" s="6601">
        <f t="shared" si="15"/>
      </c>
      <c r="J104" s="6602">
        <v>45908</v>
      </c>
      <c r="K104" s="6554">
        <f t="shared" si="29"/>
      </c>
      <c r="L104" s="6550">
        <v>0</v>
      </c>
      <c r="M104" s="6550">
        <v>1</v>
      </c>
      <c r="N104" s="6633">
        <v>0</v>
      </c>
      <c r="O104" s="6633">
        <v>0</v>
      </c>
      <c r="P104" s="6546" t="s">
        <v>6623</v>
      </c>
      <c r="Q104" s="6550"/>
      <c r="R104" s="6550"/>
      <c r="S104" s="6550"/>
      <c r="T104" s="6550"/>
      <c r="U104" s="6550"/>
      <c r="V104" s="6550"/>
      <c r="W104" s="6550"/>
      <c r="X104" s="6550"/>
      <c r="Y104" s="6550"/>
      <c r="Z104" s="6550"/>
      <c r="AA104" s="6605">
        <f t="shared" si="4"/>
      </c>
      <c r="AB104" s="6556">
        <f t="shared" si="1"/>
      </c>
      <c r="AC104" s="6641">
        <f t="shared" si="11"/>
      </c>
      <c r="AD104" s="6571">
        <f t="shared" si="8"/>
      </c>
      <c r="AE104" s="6606">
        <f>VLOOKUP(C104,'Data Products'!$A:$J,10,0)</f>
      </c>
      <c r="AF104" s="6607">
        <f t="shared" si="18"/>
      </c>
      <c r="AG104" s="6560">
        <f t="shared" si="34"/>
      </c>
      <c r="AH104" s="6610"/>
      <c r="AI104" s="6613"/>
      <c r="AJ104" s="6564"/>
      <c r="AK104" s="6563"/>
      <c r="AL104" s="6564"/>
      <c r="AM104" s="6564"/>
    </row>
    <row customHeight="true" hidden="true" ht="18" r="105">
      <c r="A105" s="6598">
        <v>70</v>
      </c>
      <c r="B105" s="6546" t="s">
        <v>6525</v>
      </c>
      <c r="C105" s="6546" t="s">
        <v>6668</v>
      </c>
      <c r="D105" s="6620"/>
      <c r="E105" s="6550">
        <v>0</v>
      </c>
      <c r="F105" s="6566">
        <v>0</v>
      </c>
      <c r="G105" s="6631"/>
      <c r="H105" s="6600">
        <f>VLOOKUP(C105,'Data Products'!$A:$J,2,0)</f>
      </c>
      <c r="I105" s="6601">
        <f t="shared" si="15"/>
      </c>
      <c r="J105" s="6602">
        <v>45909</v>
      </c>
      <c r="K105" s="6554">
        <f t="shared" si="29"/>
      </c>
      <c r="L105" s="6550">
        <v>0</v>
      </c>
      <c r="M105" s="6550">
        <v>0</v>
      </c>
      <c r="N105" s="6633">
        <v>0</v>
      </c>
      <c r="O105" s="6633">
        <v>0</v>
      </c>
      <c r="P105" s="6546" t="s">
        <v>6623</v>
      </c>
      <c r="Q105" s="6550"/>
      <c r="R105" s="6550"/>
      <c r="S105" s="6550"/>
      <c r="T105" s="6550"/>
      <c r="U105" s="6550"/>
      <c r="V105" s="6550"/>
      <c r="W105" s="6550"/>
      <c r="X105" s="6550"/>
      <c r="Y105" s="6550"/>
      <c r="Z105" s="6550"/>
      <c r="AA105" s="6605">
        <f t="shared" si="4"/>
      </c>
      <c r="AB105" s="6567">
        <f t="shared" si="1"/>
      </c>
      <c r="AC105" s="6641">
        <f t="shared" si="11"/>
      </c>
      <c r="AD105" s="6571">
        <f t="shared" si="8"/>
      </c>
      <c r="AE105" s="6606">
        <f>VLOOKUP(C105,'Data Products'!$A:$J,10,0)</f>
      </c>
      <c r="AF105" s="6607">
        <f t="shared" si="18"/>
      </c>
      <c r="AG105" s="6560">
        <f t="shared" si="34"/>
      </c>
      <c r="AH105" s="6610"/>
      <c r="AI105" s="6613"/>
      <c r="AJ105" s="6564"/>
      <c r="AK105" s="6563"/>
      <c r="AL105" s="6564"/>
      <c r="AM105" s="6564"/>
    </row>
    <row customHeight="true" hidden="true" ht="18" r="106">
      <c r="A106" s="6598">
        <v>71</v>
      </c>
      <c r="B106" s="6546" t="s">
        <v>6525</v>
      </c>
      <c r="C106" s="6546" t="s">
        <v>6669</v>
      </c>
      <c r="D106" s="6620"/>
      <c r="E106" s="6550">
        <v>0</v>
      </c>
      <c r="F106" s="6566">
        <v>0</v>
      </c>
      <c r="G106" s="6631"/>
      <c r="H106" s="6600">
        <f>VLOOKUP(C106,'Data Products'!$A:$J,2,0)</f>
      </c>
      <c r="I106" s="6601">
        <f t="shared" si="15"/>
      </c>
      <c r="J106" s="6602">
        <v>45910</v>
      </c>
      <c r="K106" s="6554">
        <f t="shared" si="29"/>
      </c>
      <c r="L106" s="6550">
        <v>0</v>
      </c>
      <c r="M106" s="6550">
        <v>0</v>
      </c>
      <c r="N106" s="6633">
        <v>0</v>
      </c>
      <c r="O106" s="6633">
        <v>0</v>
      </c>
      <c r="P106" s="6546" t="s">
        <v>6623</v>
      </c>
      <c r="Q106" s="6550"/>
      <c r="R106" s="6550"/>
      <c r="S106" s="6550"/>
      <c r="T106" s="6550"/>
      <c r="U106" s="6550"/>
      <c r="V106" s="6550"/>
      <c r="W106" s="6550"/>
      <c r="X106" s="6550"/>
      <c r="Y106" s="6550"/>
      <c r="Z106" s="6550"/>
      <c r="AA106" s="6605">
        <f t="shared" si="4"/>
      </c>
      <c r="AB106" s="6617">
        <f t="shared" si="1"/>
      </c>
      <c r="AC106" s="6641">
        <f t="shared" si="11"/>
      </c>
      <c r="AD106" s="6571">
        <f t="shared" si="8"/>
      </c>
      <c r="AE106" s="6606">
        <f>VLOOKUP(C106,'Data Products'!$A:$J,10,0)</f>
      </c>
      <c r="AF106" s="6607">
        <f t="shared" si="18"/>
      </c>
      <c r="AG106" s="6560">
        <f t="shared" si="34"/>
      </c>
      <c r="AH106" s="6608" t="s">
        <v>6670</v>
      </c>
      <c r="AI106" s="6613"/>
      <c r="AJ106" s="6564"/>
      <c r="AK106" s="6563"/>
      <c r="AL106" s="6564"/>
      <c r="AM106" s="6564"/>
    </row>
    <row customHeight="true" hidden="true" ht="18" r="107">
      <c r="A107" s="6642">
        <v>72</v>
      </c>
      <c r="B107" s="6614" t="s">
        <v>6525</v>
      </c>
      <c r="C107" s="6614" t="s">
        <v>6671</v>
      </c>
      <c r="D107" s="6643"/>
      <c r="E107" s="6622">
        <v>0</v>
      </c>
      <c r="F107" s="6644">
        <v>0</v>
      </c>
      <c r="G107" s="6637"/>
      <c r="H107" s="6600">
        <f>VLOOKUP(C107,'Data Products'!$A:$J,2,0)</f>
      </c>
      <c r="I107" s="6601">
        <f t="shared" si="15"/>
      </c>
      <c r="J107" s="6602">
        <v>45911</v>
      </c>
      <c r="K107" s="6640">
        <f t="shared" si="29"/>
      </c>
      <c r="L107" s="6622">
        <v>0</v>
      </c>
      <c r="M107" s="6622">
        <v>0</v>
      </c>
      <c r="N107" s="6638">
        <v>0</v>
      </c>
      <c r="O107" s="6638">
        <v>0</v>
      </c>
      <c r="P107" s="6546" t="s">
        <v>6623</v>
      </c>
      <c r="Q107" s="6550"/>
      <c r="R107" s="6550"/>
      <c r="S107" s="6550"/>
      <c r="T107" s="6550"/>
      <c r="U107" s="6550"/>
      <c r="V107" s="6550"/>
      <c r="W107" s="6550"/>
      <c r="X107" s="6550"/>
      <c r="Y107" s="6550"/>
      <c r="Z107" s="6550"/>
      <c r="AA107" s="6605">
        <f t="shared" si="4"/>
      </c>
      <c r="AB107" s="6567">
        <f t="shared" si="1"/>
      </c>
      <c r="AC107" s="6641">
        <f t="shared" si="11"/>
      </c>
      <c r="AD107" s="6571">
        <f t="shared" si="8"/>
      </c>
      <c r="AE107" s="6606">
        <f>VLOOKUP(C107,'Data Products'!$A:$J,10,0)</f>
      </c>
      <c r="AF107" s="6607">
        <f t="shared" si="18"/>
      </c>
      <c r="AG107" s="6560">
        <f t="shared" si="34"/>
      </c>
      <c r="AH107" s="6610"/>
      <c r="AI107" s="6613"/>
      <c r="AJ107" s="6564"/>
      <c r="AK107" s="6563"/>
      <c r="AL107" s="6564"/>
      <c r="AM107" s="6564"/>
    </row>
    <row customHeight="true" hidden="true" ht="18" r="108">
      <c r="A108" s="6645">
        <v>45</v>
      </c>
      <c r="B108" s="6646" t="s">
        <v>6506</v>
      </c>
      <c r="C108" s="6647" t="s">
        <v>6672</v>
      </c>
      <c r="D108" s="6648" t="s">
        <v>6673</v>
      </c>
      <c r="E108" s="6649">
        <v>0</v>
      </c>
      <c r="F108" s="6649">
        <v>0</v>
      </c>
      <c r="G108" s="6650"/>
      <c r="H108" s="6600">
        <f>VLOOKUP(C108,'Data Products'!$A:$J,2,0)</f>
      </c>
      <c r="I108" s="6601">
        <f t="shared" si="15"/>
      </c>
      <c r="J108" s="6602">
        <v>45912</v>
      </c>
      <c r="K108" s="6651">
        <f t="shared" si="29"/>
      </c>
      <c r="L108" s="6652">
        <v>0</v>
      </c>
      <c r="M108" s="6652">
        <v>0</v>
      </c>
      <c r="N108" s="6653">
        <v>0</v>
      </c>
      <c r="O108" s="6653">
        <v>0</v>
      </c>
      <c r="P108" s="6546" t="s">
        <v>6586</v>
      </c>
      <c r="Q108" s="6574"/>
      <c r="R108" s="6574"/>
      <c r="S108" s="6574"/>
      <c r="T108" s="6574"/>
      <c r="U108" s="6574"/>
      <c r="V108" s="6574"/>
      <c r="W108" s="6574"/>
      <c r="X108" s="6574"/>
      <c r="Y108" s="6574"/>
      <c r="Z108" s="6574"/>
      <c r="AA108" s="6605">
        <f t="shared" si="4"/>
      </c>
      <c r="AB108" s="6636">
        <f t="shared" si="1"/>
      </c>
      <c r="AC108" s="6557">
        <f t="shared" si="11"/>
      </c>
      <c r="AD108" s="6571">
        <f t="shared" si="8"/>
      </c>
      <c r="AE108" s="6606">
        <f>VLOOKUP(C108,'Data Products'!$A:$J,10,0)</f>
      </c>
      <c r="AF108" s="6607">
        <f t="shared" si="18"/>
      </c>
      <c r="AG108" s="6586"/>
      <c r="AH108" s="6610"/>
      <c r="AI108" s="6654"/>
      <c r="AJ108" s="6654"/>
      <c r="AK108" s="6655"/>
      <c r="AL108" s="6654"/>
      <c r="AM108" s="6654"/>
    </row>
    <row r="109">
      <c r="A109" s="6656">
        <v>46</v>
      </c>
      <c r="B109" s="6657" t="s">
        <v>6506</v>
      </c>
      <c r="C109" s="6658" t="s">
        <v>6575</v>
      </c>
      <c r="D109" s="6658" t="s">
        <v>6575</v>
      </c>
      <c r="E109" s="6659">
        <v>42</v>
      </c>
      <c r="F109" s="6659">
        <v>42</v>
      </c>
      <c r="G109" s="6660"/>
      <c r="H109" s="6661">
        <f>VLOOKUP(C109,'Data Products'!$A:$J,2,0)</f>
      </c>
      <c r="I109" s="6601">
        <f t="shared" si="15"/>
      </c>
      <c r="J109" s="6602">
        <v>45913</v>
      </c>
      <c r="K109" s="6662">
        <f t="shared" si="29"/>
      </c>
      <c r="L109" s="6663">
        <v>0</v>
      </c>
      <c r="M109" s="6663">
        <v>13</v>
      </c>
      <c r="N109" s="6664">
        <v>1</v>
      </c>
      <c r="O109" s="6664">
        <v>1</v>
      </c>
      <c r="P109" s="6614" t="s">
        <v>6586</v>
      </c>
      <c r="Q109" s="6574"/>
      <c r="R109" s="6574"/>
      <c r="S109" s="6574"/>
      <c r="T109" s="6574"/>
      <c r="U109" s="6574"/>
      <c r="V109" s="6574"/>
      <c r="W109" s="6574"/>
      <c r="X109" s="6574"/>
      <c r="Y109" s="6574"/>
      <c r="Z109" s="6574"/>
      <c r="AA109" s="6639">
        <f t="shared" si="4"/>
      </c>
      <c r="AB109" s="6636">
        <f t="shared" si="1"/>
      </c>
      <c r="AC109" s="6665">
        <f t="shared" si="11"/>
      </c>
      <c r="AD109" s="6571">
        <f t="shared" si="8"/>
      </c>
      <c r="AE109" s="6606">
        <f>VLOOKUP(C109,'Data Products'!$A:$J,10,0)</f>
      </c>
      <c r="AF109" s="6607">
        <f t="shared" si="18"/>
      </c>
      <c r="AG109" s="6586"/>
      <c r="AH109" s="6610"/>
      <c r="AI109" s="6654"/>
      <c r="AJ109" s="6654"/>
      <c r="AK109" s="6655"/>
      <c r="AL109" s="6654"/>
      <c r="AM109" s="6654"/>
    </row>
    <row r="110">
      <c r="A110" s="6666">
        <v>47</v>
      </c>
      <c r="B110" s="6657" t="s">
        <v>6506</v>
      </c>
      <c r="C110" s="6667" t="s">
        <v>6569</v>
      </c>
      <c r="D110" s="6667" t="s">
        <v>6569</v>
      </c>
      <c r="E110" s="6652">
        <v>59</v>
      </c>
      <c r="F110" s="6652">
        <v>59</v>
      </c>
      <c r="G110" s="6650"/>
      <c r="H110" s="6600">
        <f>VLOOKUP(C110,'Data Products'!$A:$J,2,0)</f>
      </c>
      <c r="I110" s="6601">
        <f t="shared" si="15"/>
      </c>
      <c r="J110" s="6602">
        <v>45914</v>
      </c>
      <c r="K110" s="6554">
        <f t="shared" si="29"/>
      </c>
      <c r="L110" s="6569">
        <v>0</v>
      </c>
      <c r="M110" s="6603">
        <v>3</v>
      </c>
      <c r="N110" s="6550">
        <v>-6000</v>
      </c>
      <c r="O110" s="6550">
        <v>-12000</v>
      </c>
      <c r="P110" s="6546" t="s">
        <v>6674</v>
      </c>
      <c r="Q110" s="6577"/>
      <c r="R110" s="6577"/>
      <c r="S110" s="6604"/>
      <c r="T110" s="6577"/>
      <c r="U110" s="6577"/>
      <c r="V110" s="6577"/>
      <c r="W110" s="6577"/>
      <c r="X110" s="6577"/>
      <c r="Y110" s="6577"/>
      <c r="Z110" s="6577"/>
      <c r="AA110" s="6605">
        <f t="shared" si="4"/>
      </c>
      <c r="AB110" s="6570">
        <f t="shared" si="1"/>
      </c>
      <c r="AC110" s="6557">
        <f t="shared" si="11"/>
      </c>
      <c r="AD110" s="6571">
        <f t="shared" si="8"/>
      </c>
      <c r="AE110" s="6606">
        <f>VLOOKUP(C110,'Data Products'!$A:$J,10,0)</f>
      </c>
      <c r="AF110" s="6607">
        <f t="shared" si="18"/>
      </c>
      <c r="AG110" s="6586"/>
      <c r="AH110" s="6610"/>
      <c r="AI110" s="6654"/>
      <c r="AJ110" s="6654"/>
      <c r="AK110" s="6655"/>
      <c r="AL110" s="6654"/>
      <c r="AM110" s="6654"/>
    </row>
    <row r="111">
      <c r="A111" s="6666">
        <v>48</v>
      </c>
      <c r="B111" s="6657" t="s">
        <v>6506</v>
      </c>
      <c r="C111" s="6667" t="s">
        <v>6627</v>
      </c>
      <c r="D111" s="6667" t="s">
        <v>6627</v>
      </c>
      <c r="E111" s="6652">
        <v>194</v>
      </c>
      <c r="F111" s="6652">
        <v>194</v>
      </c>
      <c r="G111" s="6650"/>
      <c r="H111" s="6600">
        <f>VLOOKUP(C111,'Data Products'!$A:$J,2,0)</f>
      </c>
      <c r="I111" s="6601">
        <f t="shared" si="15"/>
      </c>
      <c r="J111" s="6602">
        <v>45915</v>
      </c>
      <c r="K111" s="6554">
        <f t="shared" si="29"/>
      </c>
      <c r="L111" s="6550">
        <v>0</v>
      </c>
      <c r="M111" s="6550">
        <v>11</v>
      </c>
      <c r="N111" s="6550">
        <v>-12000</v>
      </c>
      <c r="O111" s="6550">
        <v>-24000</v>
      </c>
      <c r="P111" s="6546" t="s">
        <v>6560</v>
      </c>
      <c r="Q111" s="6577"/>
      <c r="R111" s="6577"/>
      <c r="S111" s="6604"/>
      <c r="T111" s="6577"/>
      <c r="U111" s="6577"/>
      <c r="V111" s="6577"/>
      <c r="W111" s="6577"/>
      <c r="X111" s="6577"/>
      <c r="Y111" s="6577"/>
      <c r="Z111" s="6577"/>
      <c r="AA111" s="6605">
        <f t="shared" si="4"/>
      </c>
      <c r="AB111" s="6567">
        <f t="shared" si="1"/>
      </c>
      <c r="AC111" s="6557">
        <f t="shared" si="11"/>
      </c>
      <c r="AD111" s="6571">
        <f t="shared" si="8"/>
      </c>
      <c r="AE111" s="6606">
        <f>VLOOKUP(C111,'Data Products'!$A:$J,10,0)</f>
      </c>
      <c r="AF111" s="6607">
        <f t="shared" si="18"/>
      </c>
      <c r="AG111" s="6586"/>
      <c r="AH111" s="6610"/>
      <c r="AI111" s="6654"/>
      <c r="AJ111" s="6654"/>
      <c r="AK111" s="6655"/>
      <c r="AL111" s="6654"/>
      <c r="AM111" s="6654"/>
    </row>
    <row customHeight="true" ht="18" r="112">
      <c r="A112" s="6666">
        <v>52</v>
      </c>
      <c r="B112" s="6657" t="s">
        <v>6506</v>
      </c>
      <c r="C112" s="6667" t="s">
        <v>6620</v>
      </c>
      <c r="D112" s="6667" t="s">
        <v>6620</v>
      </c>
      <c r="E112" s="6652">
        <v>745</v>
      </c>
      <c r="F112" s="6652">
        <v>745</v>
      </c>
      <c r="G112" s="6650"/>
      <c r="H112" s="6600">
        <f>VLOOKUP(C112,'Data Products'!$A:$J,2,0)</f>
      </c>
      <c r="I112" s="6601">
        <f t="shared" si="15"/>
      </c>
      <c r="J112" s="6602">
        <v>45919</v>
      </c>
      <c r="K112" s="6554">
        <f t="shared" si="29"/>
      </c>
      <c r="L112" s="6550">
        <v>0</v>
      </c>
      <c r="M112" s="6550">
        <v>5</v>
      </c>
      <c r="N112" s="6550">
        <v>314.285714285714</v>
      </c>
      <c r="O112" s="6550">
        <v>671.428571428571</v>
      </c>
      <c r="P112" s="6546" t="s">
        <v>6566</v>
      </c>
      <c r="Q112" s="6577"/>
      <c r="R112" s="6577"/>
      <c r="S112" s="6604"/>
      <c r="T112" s="6577"/>
      <c r="U112" s="6577"/>
      <c r="V112" s="6577"/>
      <c r="W112" s="6577"/>
      <c r="X112" s="6577"/>
      <c r="Y112" s="6577"/>
      <c r="Z112" s="6577"/>
      <c r="AA112" s="6605">
        <f t="shared" si="4"/>
      </c>
      <c r="AB112" s="6570">
        <f t="shared" si="1"/>
      </c>
      <c r="AC112" s="6557">
        <f t="shared" si="11"/>
      </c>
      <c r="AD112" s="6571">
        <f t="shared" si="8"/>
      </c>
      <c r="AE112" s="6606">
        <f>VLOOKUP(C112,'Data Products'!$A:$J,10,0)</f>
      </c>
      <c r="AF112" s="6607">
        <f t="shared" si="18"/>
      </c>
      <c r="AG112" s="6586"/>
      <c r="AH112" s="6610"/>
      <c r="AI112" s="6654"/>
      <c r="AJ112" s="6654"/>
      <c r="AK112" s="6655"/>
      <c r="AL112" s="6654"/>
      <c r="AM112" s="6654"/>
    </row>
    <row customHeight="true" ht="18" r="113">
      <c r="A113" s="6666">
        <v>53</v>
      </c>
      <c r="B113" s="6657" t="s">
        <v>6506</v>
      </c>
      <c r="C113" s="6667" t="s">
        <v>6568</v>
      </c>
      <c r="D113" s="6667" t="s">
        <v>6568</v>
      </c>
      <c r="E113" s="6652">
        <v>3</v>
      </c>
      <c r="F113" s="6652">
        <v>3</v>
      </c>
      <c r="G113" s="6650"/>
      <c r="H113" s="6600">
        <f>VLOOKUP(C113,'Data Products'!$A:$J,2,0)</f>
      </c>
      <c r="I113" s="6601">
        <f t="shared" si="15"/>
      </c>
      <c r="J113" s="6602">
        <v>45920</v>
      </c>
      <c r="K113" s="6554">
        <f t="shared" si="29"/>
      </c>
      <c r="L113" s="6550">
        <v>0</v>
      </c>
      <c r="M113" s="6550">
        <v>0</v>
      </c>
      <c r="N113" s="6550">
        <v>321.428571428571</v>
      </c>
      <c r="O113" s="6550">
        <v>692.857142857143</v>
      </c>
      <c r="P113" s="6616" t="s">
        <v>6566</v>
      </c>
      <c r="Q113" s="6577"/>
      <c r="R113" s="6577"/>
      <c r="S113" s="6604"/>
      <c r="T113" s="6577"/>
      <c r="U113" s="6577"/>
      <c r="V113" s="6577"/>
      <c r="W113" s="6577"/>
      <c r="X113" s="6577"/>
      <c r="Y113" s="6577"/>
      <c r="Z113" s="6577"/>
      <c r="AA113" s="6605">
        <f t="shared" si="4"/>
      </c>
      <c r="AB113" s="6617">
        <f t="shared" si="1"/>
      </c>
      <c r="AC113" s="6557">
        <f t="shared" si="11"/>
      </c>
      <c r="AD113" s="6571">
        <f t="shared" si="8"/>
      </c>
      <c r="AE113" s="6606">
        <f>VLOOKUP(C113,'Data Products'!$A:$J,10,0)</f>
      </c>
      <c r="AF113" s="6607">
        <f t="shared" si="18"/>
      </c>
      <c r="AG113" s="6586"/>
      <c r="AH113" s="6610"/>
      <c r="AI113" s="6654"/>
      <c r="AJ113" s="6654"/>
      <c r="AK113" s="6655"/>
      <c r="AL113" s="6654"/>
      <c r="AM113" s="6654"/>
    </row>
    <row customHeight="true" ht="18" r="114">
      <c r="A114" s="6666">
        <v>54</v>
      </c>
      <c r="B114" s="6657" t="s">
        <v>6506</v>
      </c>
      <c r="C114" s="6667" t="s">
        <v>6673</v>
      </c>
      <c r="D114" s="6667" t="s">
        <v>6673</v>
      </c>
      <c r="E114" s="6652">
        <v>3341</v>
      </c>
      <c r="F114" s="6652">
        <v>3341</v>
      </c>
      <c r="G114" s="6650"/>
      <c r="H114" s="6600">
        <f>VLOOKUP(C114,'Data Products'!$A:$J,2,0)</f>
      </c>
      <c r="I114" s="6601">
        <f t="shared" si="15"/>
      </c>
      <c r="J114" s="6602">
        <v>45921</v>
      </c>
      <c r="K114" s="6554">
        <f t="shared" si="29"/>
      </c>
      <c r="L114" s="6550">
        <v>0</v>
      </c>
      <c r="M114" s="6550">
        <v>0</v>
      </c>
      <c r="N114" s="6550">
        <v>328.571428571429</v>
      </c>
      <c r="O114" s="6550">
        <v>714.285714285714</v>
      </c>
      <c r="P114" s="6546" t="s">
        <v>6566</v>
      </c>
      <c r="Q114" s="6577"/>
      <c r="R114" s="6577"/>
      <c r="S114" s="6604"/>
      <c r="T114" s="6577"/>
      <c r="U114" s="6577"/>
      <c r="V114" s="6577"/>
      <c r="W114" s="6577"/>
      <c r="X114" s="6577"/>
      <c r="Y114" s="6577"/>
      <c r="Z114" s="6577"/>
      <c r="AA114" s="6605">
        <f t="shared" si="4"/>
      </c>
      <c r="AB114" s="6567">
        <f t="shared" si="1"/>
      </c>
      <c r="AC114" s="6557">
        <f t="shared" si="11"/>
      </c>
      <c r="AD114" s="6571">
        <f t="shared" si="8"/>
      </c>
      <c r="AE114" s="6606">
        <f>VLOOKUP(C114,'Data Products'!$A:$J,10,0)</f>
      </c>
      <c r="AF114" s="6607">
        <f t="shared" si="18"/>
      </c>
      <c r="AG114" s="6586"/>
      <c r="AH114" s="6610"/>
      <c r="AI114" s="6654"/>
      <c r="AJ114" s="6654"/>
      <c r="AK114" s="6655"/>
      <c r="AL114" s="6654"/>
      <c r="AM114" s="6654"/>
    </row>
    <row customHeight="true" ht="18" r="115">
      <c r="A115" s="6666">
        <v>55</v>
      </c>
      <c r="B115" s="6657" t="s">
        <v>6506</v>
      </c>
      <c r="C115" s="6667" t="s">
        <v>6675</v>
      </c>
      <c r="D115" s="6667" t="s">
        <v>6675</v>
      </c>
      <c r="E115" s="6652">
        <v>3263</v>
      </c>
      <c r="F115" s="6652">
        <v>3263</v>
      </c>
      <c r="G115" s="6650"/>
      <c r="H115" s="6600">
        <f>VLOOKUP(C115,'Data Products'!$A:$J,2,0)</f>
      </c>
      <c r="I115" s="6601">
        <f t="shared" si="15"/>
      </c>
      <c r="J115" s="6602">
        <v>45922</v>
      </c>
      <c r="K115" s="6554">
        <f t="shared" si="29"/>
      </c>
      <c r="L115" s="6550">
        <v>0</v>
      </c>
      <c r="M115" s="6550">
        <v>39</v>
      </c>
      <c r="N115" s="6550">
        <v>335.714285714286</v>
      </c>
      <c r="O115" s="6550">
        <v>735.714285714286</v>
      </c>
      <c r="P115" s="6546" t="s">
        <v>6566</v>
      </c>
      <c r="Q115" s="6577"/>
      <c r="R115" s="6577"/>
      <c r="S115" s="6604"/>
      <c r="T115" s="6577"/>
      <c r="U115" s="6577"/>
      <c r="V115" s="6577"/>
      <c r="W115" s="6577"/>
      <c r="X115" s="6577"/>
      <c r="Y115" s="6577"/>
      <c r="Z115" s="6577"/>
      <c r="AA115" s="6605">
        <f t="shared" si="4"/>
      </c>
      <c r="AB115" s="6570">
        <f t="shared" si="1"/>
      </c>
      <c r="AC115" s="6557">
        <f t="shared" si="11"/>
      </c>
      <c r="AD115" s="6571">
        <f t="shared" si="8"/>
      </c>
      <c r="AE115" s="6606">
        <f>VLOOKUP(C115,'Data Products'!$A:$J,10,0)</f>
      </c>
      <c r="AF115" s="6607">
        <f t="shared" si="18"/>
      </c>
      <c r="AG115" s="6586"/>
      <c r="AH115" s="6610"/>
      <c r="AI115" s="6654"/>
      <c r="AJ115" s="6654"/>
      <c r="AK115" s="6655"/>
      <c r="AL115" s="6654"/>
      <c r="AM115" s="6654"/>
    </row>
    <row customHeight="true" ht="18" r="116">
      <c r="A116" s="6666">
        <v>56</v>
      </c>
      <c r="B116" s="6657" t="s">
        <v>6506</v>
      </c>
      <c r="C116" s="6667" t="s">
        <v>6614</v>
      </c>
      <c r="D116" s="6667" t="s">
        <v>6614</v>
      </c>
      <c r="E116" s="6652">
        <v>579</v>
      </c>
      <c r="F116" s="6652">
        <v>579</v>
      </c>
      <c r="G116" s="6650"/>
      <c r="H116" s="6600">
        <f>VLOOKUP(C116,'Data Products'!$A:$J,2,0)</f>
      </c>
      <c r="I116" s="6601">
        <f t="shared" si="15"/>
      </c>
      <c r="J116" s="6602">
        <v>45923</v>
      </c>
      <c r="K116" s="6554">
        <f t="shared" si="29"/>
      </c>
      <c r="L116" s="6550">
        <v>0</v>
      </c>
      <c r="M116" s="6550">
        <v>20</v>
      </c>
      <c r="N116" s="6550">
        <v>342.857142857143</v>
      </c>
      <c r="O116" s="6550">
        <v>757.142857142857</v>
      </c>
      <c r="P116" s="6546" t="s">
        <v>6566</v>
      </c>
      <c r="Q116" s="6577"/>
      <c r="R116" s="6577"/>
      <c r="S116" s="6604"/>
      <c r="T116" s="6577"/>
      <c r="U116" s="6577"/>
      <c r="V116" s="6577"/>
      <c r="W116" s="6577"/>
      <c r="X116" s="6577"/>
      <c r="Y116" s="6577"/>
      <c r="Z116" s="6577"/>
      <c r="AA116" s="6605">
        <f t="shared" si="4"/>
      </c>
      <c r="AB116" s="6567">
        <f t="shared" si="1"/>
      </c>
      <c r="AC116" s="6557">
        <f t="shared" si="11"/>
      </c>
      <c r="AD116" s="6668">
        <f t="shared" si="8"/>
      </c>
      <c r="AE116" s="6669">
        <f>VLOOKUP(C116,'Data Products'!$A:$J,10,0)</f>
      </c>
      <c r="AF116" s="6670">
        <f t="shared" si="18"/>
      </c>
      <c r="AG116" s="6586"/>
      <c r="AH116" s="6610"/>
      <c r="AI116" s="6654"/>
      <c r="AJ116" s="6654"/>
      <c r="AK116" s="6655"/>
      <c r="AL116" s="6654"/>
      <c r="AM116" s="6654"/>
    </row>
    <row customHeight="true" ht="18" r="117">
      <c r="A117" s="6575"/>
      <c r="B117" s="6575"/>
      <c r="C117" s="6575"/>
      <c r="D117" s="6574"/>
      <c r="E117" s="6574"/>
      <c r="F117" s="6574"/>
      <c r="G117" s="6574"/>
      <c r="H117" s="6671"/>
      <c r="I117" s="6672"/>
      <c r="J117" s="6672"/>
      <c r="K117" s="6672"/>
      <c r="L117" s="6574"/>
      <c r="M117" s="6574"/>
      <c r="N117" s="6582"/>
      <c r="O117" s="6582"/>
      <c r="P117" s="6575"/>
      <c r="Q117" s="6574"/>
      <c r="R117" s="6574"/>
      <c r="S117" s="6574"/>
      <c r="T117" s="6574"/>
      <c r="U117" s="6574"/>
      <c r="V117" s="6574"/>
      <c r="W117" s="6574"/>
      <c r="X117" s="6574"/>
      <c r="Y117" s="6574"/>
      <c r="Z117" s="6574"/>
      <c r="AA117" s="6576"/>
      <c r="AB117" s="6673"/>
      <c r="AC117" s="6674"/>
      <c r="AD117" s="6675" t="s">
        <v>6543</v>
      </c>
      <c r="AE117" s="6676"/>
      <c r="AF117" s="6677">
        <v>366720000</v>
      </c>
      <c r="AG117" s="6586"/>
      <c r="AH117" s="6655"/>
      <c r="AI117" s="6654"/>
      <c r="AJ117" s="6654"/>
      <c r="AK117" s="6655"/>
      <c r="AL117" s="6654"/>
      <c r="AM117" s="6654"/>
    </row>
    <row customHeight="true" ht="18" r="118">
      <c r="A118" s="6575"/>
      <c r="B118" s="6575"/>
      <c r="C118" s="6575"/>
      <c r="D118" s="6574"/>
      <c r="E118" s="6574"/>
      <c r="F118" s="6574"/>
      <c r="G118" s="6574"/>
      <c r="H118" s="6671"/>
      <c r="I118" s="6672"/>
      <c r="J118" s="6672"/>
      <c r="K118" s="6672"/>
      <c r="L118" s="6574"/>
      <c r="M118" s="6574"/>
      <c r="N118" s="6582"/>
      <c r="O118" s="6582"/>
      <c r="P118" s="6575"/>
      <c r="Q118" s="6574"/>
      <c r="R118" s="6574"/>
      <c r="S118" s="6574"/>
      <c r="T118" s="6574"/>
      <c r="U118" s="6574"/>
      <c r="V118" s="6574"/>
      <c r="W118" s="6574"/>
      <c r="X118" s="6574"/>
      <c r="Y118" s="6574"/>
      <c r="Z118" s="6574"/>
      <c r="AA118" s="6576"/>
      <c r="AB118" s="6673"/>
      <c r="AC118" s="6674"/>
      <c r="AD118" s="6678" t="s">
        <v>6544</v>
      </c>
      <c r="AE118" s="6676">
        <v>0.48350239965095987</v>
      </c>
      <c r="AF118" s="6677">
        <v>177310000</v>
      </c>
      <c r="AG118" s="6586"/>
      <c r="AH118" s="6655"/>
      <c r="AI118" s="6654"/>
      <c r="AJ118" s="6654"/>
      <c r="AK118" s="6655"/>
      <c r="AL118" s="6654"/>
      <c r="AM118" s="6654"/>
    </row>
    <row customHeight="true" ht="18" r="119">
      <c r="A119" s="6679" t="s">
        <v>6676</v>
      </c>
      <c r="B119" s="6679"/>
      <c r="C119" s="6679"/>
      <c r="D119" s="6679"/>
      <c r="E119" s="6679"/>
      <c r="F119" s="6680"/>
      <c r="G119" s="6574"/>
      <c r="H119" s="6671"/>
      <c r="I119" s="6672"/>
      <c r="J119" s="6672"/>
      <c r="K119" s="6672"/>
      <c r="L119" s="6574"/>
      <c r="M119" s="6574"/>
      <c r="N119" s="6582"/>
      <c r="O119" s="6582"/>
      <c r="P119" s="6575"/>
      <c r="Q119" s="6574"/>
      <c r="R119" s="6574"/>
      <c r="S119" s="6574"/>
      <c r="T119" s="6574"/>
      <c r="U119" s="6574"/>
      <c r="V119" s="6574"/>
      <c r="W119" s="6574"/>
      <c r="X119" s="6574"/>
      <c r="Y119" s="6574"/>
      <c r="Z119" s="6574"/>
      <c r="AA119" s="6576"/>
      <c r="AB119" s="6673"/>
      <c r="AC119" s="6674"/>
      <c r="AD119" s="6678" t="s">
        <v>6545</v>
      </c>
      <c r="AE119" s="6676">
        <v>0.06893542757417102</v>
      </c>
      <c r="AF119" s="6677">
        <v>25280000</v>
      </c>
      <c r="AG119" s="6586"/>
      <c r="AH119" s="6655"/>
      <c r="AI119" s="6654"/>
      <c r="AJ119" s="6654"/>
      <c r="AK119" s="6655"/>
      <c r="AL119" s="6654"/>
      <c r="AM119" s="6654"/>
    </row>
    <row r="120">
      <c r="A120" s="6681" t="s">
        <v>6502</v>
      </c>
      <c r="B120" s="6681" t="s">
        <v>6483</v>
      </c>
      <c r="C120" s="6681" t="s">
        <v>6677</v>
      </c>
      <c r="D120" s="6681" t="s">
        <v>6678</v>
      </c>
      <c r="E120" s="6682" t="s">
        <v>6679</v>
      </c>
      <c r="F120" s="6683" t="s">
        <v>6680</v>
      </c>
      <c r="G120" s="6574"/>
      <c r="H120" s="6672"/>
      <c r="I120" s="6672"/>
      <c r="J120" s="6672"/>
      <c r="K120" s="6574"/>
      <c r="L120" s="6574"/>
      <c r="M120" s="6582"/>
      <c r="N120" s="6582"/>
      <c r="O120" s="6574"/>
      <c r="P120" s="6574"/>
      <c r="Q120" s="6574"/>
      <c r="R120" s="6574"/>
      <c r="S120" s="6574"/>
      <c r="T120" s="6574"/>
      <c r="U120" s="6574"/>
      <c r="V120" s="6574"/>
      <c r="W120" s="6574"/>
      <c r="X120" s="6574"/>
      <c r="Y120" s="6574"/>
      <c r="Z120" s="6574"/>
      <c r="AA120" s="6574"/>
      <c r="AB120" s="6574"/>
      <c r="AC120" s="6574"/>
      <c r="AD120" s="6678" t="s">
        <v>6546</v>
      </c>
      <c r="AE120" s="6684">
        <v>0.1472649432809773</v>
      </c>
      <c r="AF120" s="6685">
        <v>54005000</v>
      </c>
      <c r="AG120" s="6655"/>
      <c r="AH120" s="6654"/>
      <c r="AI120" s="6654"/>
      <c r="AJ120" s="6654"/>
      <c r="AK120" s="6655"/>
      <c r="AL120" s="6654"/>
      <c r="AM120" s="6654"/>
    </row>
    <row r="121">
      <c r="A121" s="6686"/>
      <c r="B121" s="6681"/>
      <c r="C121" s="6681"/>
      <c r="D121" s="6681"/>
      <c r="E121" s="6682"/>
      <c r="F121" s="6687"/>
      <c r="G121" s="6574"/>
      <c r="H121" s="6672"/>
      <c r="I121" s="6672"/>
      <c r="J121" s="6672"/>
      <c r="K121" s="6574"/>
      <c r="L121" s="6574"/>
      <c r="M121" s="6582"/>
      <c r="N121" s="6582"/>
      <c r="O121" s="6574"/>
      <c r="P121" s="6574"/>
      <c r="Q121" s="6574"/>
      <c r="R121" s="6574"/>
      <c r="S121" s="6574"/>
      <c r="T121" s="6574"/>
      <c r="U121" s="6574"/>
      <c r="V121" s="6574"/>
      <c r="W121" s="6574"/>
      <c r="X121" s="6574"/>
      <c r="Y121" s="6574"/>
      <c r="Z121" s="6574"/>
      <c r="AA121" s="6574"/>
      <c r="AB121" s="6574"/>
      <c r="AC121" s="6574"/>
      <c r="AD121" s="6678" t="s">
        <v>6547</v>
      </c>
      <c r="AE121" s="6652">
        <v>0.3002972294938918</v>
      </c>
      <c r="AF121" s="6652">
        <v>110125000</v>
      </c>
      <c r="AG121" s="6655"/>
      <c r="AH121" s="6654"/>
      <c r="AI121" s="6654"/>
      <c r="AJ121" s="6655"/>
      <c r="AK121" s="6654"/>
      <c r="AL121" s="6654"/>
    </row>
    <row r="122">
      <c r="A122" s="6645">
        <v>1</v>
      </c>
      <c r="B122" s="6688" t="s">
        <v>6681</v>
      </c>
      <c r="C122" s="6689">
        <v>15095</v>
      </c>
      <c r="D122" s="6546" t="s">
        <v>6682</v>
      </c>
      <c r="E122" s="6598" t="s">
        <v>6683</v>
      </c>
      <c r="F122" s="6690" t="s">
        <v>6684</v>
      </c>
      <c r="G122" s="6574"/>
      <c r="H122" s="6672"/>
      <c r="I122" s="6672"/>
      <c r="J122" s="6672"/>
      <c r="K122" s="6574"/>
      <c r="L122" s="6574"/>
      <c r="M122" s="6582"/>
      <c r="N122" s="6582"/>
      <c r="O122" s="6574"/>
      <c r="P122" s="6574"/>
      <c r="Q122" s="6574"/>
      <c r="R122" s="6574"/>
      <c r="S122" s="6574"/>
      <c r="T122" s="6574"/>
      <c r="U122" s="6574"/>
      <c r="V122" s="6574"/>
      <c r="W122" s="6574"/>
      <c r="X122" s="6574"/>
      <c r="Y122" s="6574"/>
      <c r="Z122" s="6574"/>
      <c r="AA122" s="6574"/>
      <c r="AB122" s="6574"/>
      <c r="AC122" s="6574"/>
      <c r="AD122" s="6678" t="s">
        <v>6495</v>
      </c>
      <c r="AE122" s="6652">
        <v>0.09960391121336507</v>
      </c>
      <c r="AF122" s="6652">
        <v>75750000</v>
      </c>
      <c r="AG122" s="6655"/>
      <c r="AH122" s="6654"/>
      <c r="AI122" s="6654"/>
      <c r="AJ122" s="6655"/>
      <c r="AK122" s="6654"/>
      <c r="AL122" s="6654"/>
    </row>
    <row r="123">
      <c r="A123" s="6645">
        <v>2</v>
      </c>
      <c r="B123" s="6691" t="s">
        <v>6685</v>
      </c>
      <c r="C123" s="6692">
        <v>989.81</v>
      </c>
      <c r="D123" s="6614" t="s">
        <v>6686</v>
      </c>
      <c r="E123" s="6642" t="s">
        <v>6687</v>
      </c>
      <c r="F123" s="6690"/>
      <c r="G123" s="6574"/>
      <c r="H123" s="6672"/>
      <c r="I123" s="6672"/>
      <c r="J123" s="6672"/>
      <c r="K123" s="6574"/>
      <c r="L123" s="6574"/>
      <c r="M123" s="6582"/>
      <c r="N123" s="6582"/>
      <c r="O123" s="6574"/>
      <c r="P123" s="6574"/>
      <c r="Q123" s="6574"/>
      <c r="R123" s="6574"/>
      <c r="S123" s="6574"/>
      <c r="T123" s="6574"/>
      <c r="U123" s="6574"/>
      <c r="V123" s="6574"/>
      <c r="W123" s="6574"/>
      <c r="X123" s="6574"/>
      <c r="Y123" s="6574"/>
      <c r="Z123" s="6574"/>
      <c r="AA123" s="6574"/>
      <c r="AB123" s="6574"/>
      <c r="AC123" s="6574"/>
      <c r="AD123" s="6574"/>
      <c r="AE123" s="6574"/>
      <c r="AF123" s="6574"/>
      <c r="AG123" s="6655"/>
      <c r="AH123" s="6654"/>
      <c r="AI123" s="6654"/>
      <c r="AJ123" s="6655"/>
      <c r="AK123" s="6654"/>
      <c r="AL123" s="6654"/>
    </row>
    <row r="124">
      <c r="A124" s="6693">
        <v>3</v>
      </c>
      <c r="B124" s="6645" t="s">
        <v>6688</v>
      </c>
      <c r="C124" s="6645">
        <v>798.02</v>
      </c>
      <c r="D124" s="6652"/>
      <c r="E124" s="6650"/>
      <c r="F124" s="6690"/>
      <c r="G124" s="6574"/>
      <c r="H124" s="6574"/>
      <c r="I124" s="6672"/>
      <c r="J124" s="6672"/>
      <c r="K124" s="6672"/>
      <c r="L124" s="6574"/>
      <c r="M124" s="6574"/>
      <c r="N124" s="6582"/>
      <c r="O124" s="6582"/>
      <c r="P124" s="6574"/>
      <c r="Q124" s="6574"/>
      <c r="R124" s="6574"/>
      <c r="S124" s="6574"/>
      <c r="T124" s="6574"/>
      <c r="U124" s="6574"/>
      <c r="V124" s="6574"/>
      <c r="W124" s="6574"/>
      <c r="X124" s="6574"/>
      <c r="Y124" s="6574"/>
      <c r="Z124" s="6574"/>
      <c r="AA124" s="6574"/>
      <c r="AB124" s="6574"/>
      <c r="AC124" s="6574"/>
      <c r="AD124" s="6574"/>
      <c r="AE124" s="6574"/>
      <c r="AF124" s="6574"/>
      <c r="AG124" s="6574"/>
      <c r="AH124" s="6655"/>
      <c r="AI124" s="6654"/>
      <c r="AJ124" s="6655"/>
      <c r="AK124" s="6654"/>
      <c r="AL124" s="6654"/>
    </row>
    <row r="125">
      <c r="A125" s="6574"/>
      <c r="B125" s="6575"/>
      <c r="C125" s="6575"/>
      <c r="D125" s="6574"/>
      <c r="E125" s="6574"/>
      <c r="F125" s="6574"/>
      <c r="G125" s="6574"/>
      <c r="H125" s="6574"/>
      <c r="I125" s="6672"/>
      <c r="J125" s="6672"/>
      <c r="K125" s="6672"/>
      <c r="L125" s="6574"/>
      <c r="M125" s="6574"/>
      <c r="N125" s="6582"/>
      <c r="O125" s="6582"/>
      <c r="P125" s="6574"/>
      <c r="Q125" s="6574"/>
      <c r="R125" s="6574"/>
      <c r="S125" s="6574"/>
      <c r="T125" s="6574"/>
      <c r="U125" s="6574"/>
      <c r="V125" s="6574"/>
      <c r="W125" s="6574"/>
      <c r="X125" s="6574"/>
      <c r="Y125" s="6574"/>
      <c r="Z125" s="6574"/>
      <c r="AA125" s="6574"/>
      <c r="AB125" s="6574"/>
      <c r="AC125" s="6574"/>
      <c r="AD125" s="6574"/>
      <c r="AE125" s="6574"/>
      <c r="AF125" s="6574"/>
      <c r="AG125" s="6574"/>
      <c r="AH125" s="6655"/>
      <c r="AI125" s="6654"/>
      <c r="AJ125" s="6654"/>
      <c r="AK125" s="6655"/>
      <c r="AL125" s="6654"/>
      <c r="AM125" s="6654"/>
    </row>
    <row r="126">
      <c r="A126" s="6589" t="s">
        <v>6689</v>
      </c>
      <c r="B126" s="6542" t="s">
        <v>6470</v>
      </c>
      <c r="C126" s="6542" t="s">
        <v>6549</v>
      </c>
      <c r="D126" s="6542"/>
      <c r="E126" s="6542" t="s">
        <v>6473</v>
      </c>
      <c r="F126" s="6542"/>
      <c r="G126" s="6542" t="s">
        <v>6550</v>
      </c>
      <c r="H126" s="6590" t="s">
        <v>6475</v>
      </c>
      <c r="I126" s="6591" t="s">
        <v>6476</v>
      </c>
      <c r="J126" s="6541" t="s">
        <v>6477</v>
      </c>
      <c r="K126" s="6541" t="s">
        <v>6478</v>
      </c>
      <c r="L126" s="6542" t="s">
        <v>6479</v>
      </c>
      <c r="M126" s="6542" t="s">
        <v>6480</v>
      </c>
      <c r="N126" s="6542" t="s">
        <v>6551</v>
      </c>
      <c r="O126" s="6542" t="s">
        <v>6552</v>
      </c>
      <c r="P126" s="6542" t="s">
        <v>6483</v>
      </c>
      <c r="Q126" s="6592"/>
      <c r="R126" s="6592"/>
      <c r="S126" s="6592"/>
      <c r="T126" s="6592"/>
      <c r="U126" s="6592"/>
      <c r="V126" s="6592"/>
      <c r="W126" s="6592"/>
      <c r="X126" s="6592"/>
      <c r="Y126" s="6592"/>
      <c r="Z126" s="6592"/>
      <c r="AA126" s="6593" t="s">
        <v>6489</v>
      </c>
      <c r="AB126" s="6591" t="s">
        <v>6490</v>
      </c>
      <c r="AC126" s="6591" t="s">
        <v>6553</v>
      </c>
      <c r="AD126" s="6591" t="s">
        <v>6554</v>
      </c>
      <c r="AE126" s="6694" t="s">
        <v>6493</v>
      </c>
      <c r="AF126" s="6695" t="s">
        <v>6494</v>
      </c>
      <c r="AG126" s="6574"/>
      <c r="AH126" s="6591" t="s">
        <v>6496</v>
      </c>
      <c r="AI126" s="6654"/>
      <c r="AJ126" s="6654"/>
      <c r="AK126" s="6655"/>
      <c r="AL126" s="6654"/>
      <c r="AM126" s="6654"/>
    </row>
    <row r="127">
      <c r="A127" s="6542" t="s">
        <v>6502</v>
      </c>
      <c r="B127" s="6542"/>
      <c r="C127" s="6542"/>
      <c r="D127" s="6696"/>
      <c r="E127" s="6696" t="s">
        <v>6503</v>
      </c>
      <c r="F127" s="6697" t="s">
        <v>6504</v>
      </c>
      <c r="G127" s="6542"/>
      <c r="H127" s="6590"/>
      <c r="I127" s="6591"/>
      <c r="J127" s="6541"/>
      <c r="K127" s="6541"/>
      <c r="L127" s="6542" t="s">
        <v>6505</v>
      </c>
      <c r="M127" s="6542" t="s">
        <v>6505</v>
      </c>
      <c r="N127" s="6542"/>
      <c r="O127" s="6542"/>
      <c r="P127" s="6542"/>
      <c r="Q127" s="6592"/>
      <c r="R127" s="6592"/>
      <c r="S127" s="6592"/>
      <c r="T127" s="6592"/>
      <c r="U127" s="6592"/>
      <c r="V127" s="6592"/>
      <c r="W127" s="6592"/>
      <c r="X127" s="6592"/>
      <c r="Y127" s="6592"/>
      <c r="Z127" s="6592"/>
      <c r="AA127" s="6593"/>
      <c r="AB127" s="6591"/>
      <c r="AC127" s="6591"/>
      <c r="AD127" s="6591"/>
      <c r="AE127" s="6694"/>
      <c r="AF127" s="6695"/>
      <c r="AG127" s="6574"/>
      <c r="AH127" s="6591"/>
      <c r="AI127" s="6574"/>
      <c r="AJ127" s="6574"/>
      <c r="AK127" s="6574"/>
      <c r="AL127" s="6574"/>
      <c r="AM127" s="6574"/>
    </row>
    <row r="128">
      <c r="A128" s="6598">
        <v>1</v>
      </c>
      <c r="B128" s="6546" t="s">
        <v>6506</v>
      </c>
      <c r="C128" s="6698" t="s">
        <v>6690</v>
      </c>
      <c r="D128" s="6699" t="s">
        <v>6690</v>
      </c>
      <c r="E128" s="6700">
        <v>7150</v>
      </c>
      <c r="F128" s="6701">
        <v>7150</v>
      </c>
      <c r="G128" s="6702"/>
      <c r="H128" s="6703">
        <f>VLOOKUP(C128,'Data Products'!$A:$J,2,0)</f>
      </c>
      <c r="I128" s="6704">
        <f t="shared" ref="I128:I136" si="16">IFERROR(H128-TODAY(),"")</f>
      </c>
      <c r="J128" s="6705">
        <v>46108</v>
      </c>
      <c r="K128" s="6554">
        <f t="shared" ref="K128:K136" si="30">TODAY()-J128</f>
      </c>
      <c r="L128" s="6569">
        <v>0</v>
      </c>
      <c r="M128" s="6603">
        <v>18512</v>
      </c>
      <c r="N128" s="6550">
        <v>0</v>
      </c>
      <c r="O128" s="6550">
        <v>0</v>
      </c>
      <c r="P128" s="6546" t="s">
        <v>6691</v>
      </c>
      <c r="Q128" s="6577"/>
      <c r="R128" s="6577"/>
      <c r="S128" s="6604"/>
      <c r="T128" s="6577"/>
      <c r="U128" s="6577"/>
      <c r="V128" s="6577"/>
      <c r="W128" s="6577"/>
      <c r="X128" s="6577"/>
      <c r="Y128" s="6577"/>
      <c r="Z128" s="6577"/>
      <c r="AA128" s="6605">
        <f t="shared" ref="AA128:AA136" si="5">M128/30</f>
      </c>
      <c r="AB128" s="6706">
        <f t="shared" ref="AB128:AB136" si="2">IFERROR(E128/AA128,"-")</f>
      </c>
      <c r="AC128" s="6557">
        <f t="shared" ref="AC128:AC136" si="12">IFERROR(TODAY()+AB128,"-")</f>
      </c>
      <c r="AD128" s="6707">
        <f t="shared" ref="AD128:AD136" si="9">_xlfn.IFS(AB128="-","Not sold yet",AND(AB128&lt;=150,AB128&gt;60),"Out of stock more than 60 days",AB128&lt;=60,"Out of stock less than 60 days",AB128&gt;=150,"Out of stock more than 150 days")</f>
      </c>
      <c r="AE128" s="6560">
        <f>VLOOKUP(C128,'Data Products'!$A:$J,10,0)</f>
      </c>
      <c r="AF128" s="6708">
        <f t="shared" ref="AF128:AF136" si="19">AE128*E128</f>
      </c>
      <c r="AG128" s="6709">
        <v>0</v>
      </c>
      <c r="AH128" s="6608" t="s">
        <v>6692</v>
      </c>
      <c r="AI128" s="6574"/>
      <c r="AJ128" s="6574"/>
      <c r="AK128" s="6574"/>
      <c r="AL128" s="6574"/>
      <c r="AM128" s="6574"/>
    </row>
    <row r="129">
      <c r="A129" s="6598">
        <v>2</v>
      </c>
      <c r="B129" s="6546" t="s">
        <v>6506</v>
      </c>
      <c r="C129" s="6698" t="s">
        <v>6693</v>
      </c>
      <c r="D129" s="6699" t="s">
        <v>6693</v>
      </c>
      <c r="E129" s="6700">
        <v>299</v>
      </c>
      <c r="F129" s="6701">
        <v>299</v>
      </c>
      <c r="G129" s="6702"/>
      <c r="H129" s="6703">
        <f>VLOOKUP(C129,'Data Products'!$A:$J,2,0)</f>
      </c>
      <c r="I129" s="6704">
        <f t="shared" si="16"/>
      </c>
      <c r="J129" s="6705">
        <v>46108</v>
      </c>
      <c r="K129" s="6554">
        <f t="shared" si="30"/>
      </c>
      <c r="L129" s="6550">
        <v>0</v>
      </c>
      <c r="M129" s="6569">
        <v>211</v>
      </c>
      <c r="N129" s="6550">
        <v>0</v>
      </c>
      <c r="O129" s="6550">
        <v>0</v>
      </c>
      <c r="P129" s="6546" t="s">
        <v>6594</v>
      </c>
      <c r="Q129" s="6577"/>
      <c r="R129" s="6577"/>
      <c r="S129" s="6604"/>
      <c r="T129" s="6577"/>
      <c r="U129" s="6577"/>
      <c r="V129" s="6577"/>
      <c r="W129" s="6577"/>
      <c r="X129" s="6577"/>
      <c r="Y129" s="6577"/>
      <c r="Z129" s="6577"/>
      <c r="AA129" s="6605">
        <f t="shared" si="5"/>
      </c>
      <c r="AB129" s="6567">
        <f t="shared" si="2"/>
      </c>
      <c r="AC129" s="6557">
        <f t="shared" si="12"/>
      </c>
      <c r="AD129" s="6568">
        <f t="shared" si="9"/>
      </c>
      <c r="AE129" s="6560">
        <f>VLOOKUP(C129,'Data Products'!$A:$J,10,0)</f>
      </c>
      <c r="AF129" s="6708">
        <f t="shared" si="19"/>
      </c>
      <c r="AG129" s="6709">
        <v>0</v>
      </c>
      <c r="AH129" s="6652"/>
      <c r="AI129" s="6574"/>
      <c r="AJ129" s="6574"/>
      <c r="AK129" s="6574"/>
      <c r="AL129" s="6574"/>
      <c r="AM129" s="6574"/>
    </row>
    <row r="130">
      <c r="A130" s="6710">
        <v>3</v>
      </c>
      <c r="B130" s="6546" t="s">
        <v>6506</v>
      </c>
      <c r="C130" s="6711" t="s">
        <v>6694</v>
      </c>
      <c r="D130" s="6712" t="s">
        <v>6694</v>
      </c>
      <c r="E130" s="6700">
        <v>5775</v>
      </c>
      <c r="F130" s="6701">
        <v>5775</v>
      </c>
      <c r="G130" s="6713"/>
      <c r="H130" s="6703">
        <f>VLOOKUP(C130,'Data Products'!$A:$J,2,0)</f>
      </c>
      <c r="I130" s="6704">
        <f t="shared" si="16"/>
      </c>
      <c r="J130" s="6705">
        <v>46109</v>
      </c>
      <c r="K130" s="6554">
        <f t="shared" si="30"/>
      </c>
      <c r="L130" s="6550">
        <v>0</v>
      </c>
      <c r="M130" s="6550">
        <v>46</v>
      </c>
      <c r="N130" s="6550">
        <v>0</v>
      </c>
      <c r="O130" s="6550">
        <v>0</v>
      </c>
      <c r="P130" s="6546" t="s">
        <v>6586</v>
      </c>
      <c r="Q130" s="6550"/>
      <c r="R130" s="6550"/>
      <c r="S130" s="6550"/>
      <c r="T130" s="6550"/>
      <c r="U130" s="6550"/>
      <c r="V130" s="6550"/>
      <c r="W130" s="6550"/>
      <c r="X130" s="6550"/>
      <c r="Y130" s="6550"/>
      <c r="Z130" s="6550"/>
      <c r="AA130" s="6605">
        <f t="shared" si="5"/>
      </c>
      <c r="AB130" s="6567">
        <f t="shared" si="2"/>
      </c>
      <c r="AC130" s="6557">
        <f t="shared" si="12"/>
      </c>
      <c r="AD130" s="6568">
        <f t="shared" si="9"/>
      </c>
      <c r="AE130" s="6560">
        <f>VLOOKUP(C130,'Data Products'!$A:$J,10,0)</f>
      </c>
      <c r="AF130" s="6708">
        <f t="shared" si="19"/>
      </c>
      <c r="AG130" s="6560"/>
      <c r="AH130" s="6714"/>
      <c r="AI130" s="6574"/>
      <c r="AJ130" s="6574"/>
      <c r="AK130" s="6574"/>
      <c r="AL130" s="6574"/>
      <c r="AM130" s="6574"/>
    </row>
    <row customHeight="true" hidden="true" ht="18" r="131">
      <c r="A131" s="6598">
        <v>4</v>
      </c>
      <c r="B131" s="6546" t="s">
        <v>6506</v>
      </c>
      <c r="C131" s="6715" t="s">
        <v>6695</v>
      </c>
      <c r="D131" s="6647" t="s">
        <v>6695</v>
      </c>
      <c r="E131" s="6716">
        <v>0</v>
      </c>
      <c r="F131" s="6717">
        <v>0</v>
      </c>
      <c r="G131" s="6713"/>
      <c r="H131" s="6703">
        <f>VLOOKUP(C131,'Data Products'!$A:$J,2,0)</f>
      </c>
      <c r="I131" s="6704">
        <f t="shared" si="16"/>
      </c>
      <c r="J131" s="6705">
        <v>46108</v>
      </c>
      <c r="K131" s="6554">
        <f t="shared" si="30"/>
      </c>
      <c r="L131" s="6569">
        <v>0</v>
      </c>
      <c r="M131" s="6603">
        <v>14</v>
      </c>
      <c r="N131" s="6550">
        <v>0</v>
      </c>
      <c r="O131" s="6550">
        <v>0</v>
      </c>
      <c r="P131" s="6689" t="s">
        <v>6602</v>
      </c>
      <c r="Q131" s="6550"/>
      <c r="R131" s="6550"/>
      <c r="S131" s="6550"/>
      <c r="T131" s="6550"/>
      <c r="U131" s="6550"/>
      <c r="V131" s="6550"/>
      <c r="W131" s="6550"/>
      <c r="X131" s="6550"/>
      <c r="Y131" s="6550"/>
      <c r="Z131" s="6550"/>
      <c r="AA131" s="6605">
        <f t="shared" si="5"/>
      </c>
      <c r="AB131" s="6567">
        <f t="shared" si="2"/>
      </c>
      <c r="AC131" s="6557">
        <f t="shared" si="12"/>
      </c>
      <c r="AD131" s="6568">
        <f t="shared" si="9"/>
      </c>
      <c r="AE131" s="6560">
        <f>VLOOKUP(C131,'Data Products'!$A:$J,10,0)</f>
      </c>
      <c r="AF131" s="6708">
        <f t="shared" si="19"/>
      </c>
      <c r="AG131" s="6560"/>
      <c r="AH131" s="6714"/>
      <c r="AI131" s="6613"/>
      <c r="AJ131" s="6564"/>
      <c r="AK131" s="6563"/>
      <c r="AL131" s="6564"/>
      <c r="AM131" s="6564"/>
    </row>
    <row customHeight="true" ht="18" r="132">
      <c r="A132" s="6598">
        <v>5</v>
      </c>
      <c r="B132" s="6546" t="s">
        <v>6506</v>
      </c>
      <c r="C132" s="6715" t="s">
        <v>6696</v>
      </c>
      <c r="D132" s="6647" t="s">
        <v>6696</v>
      </c>
      <c r="E132" s="6716">
        <v>1</v>
      </c>
      <c r="F132" s="6717">
        <v>1</v>
      </c>
      <c r="G132" s="6713"/>
      <c r="H132" s="6703">
        <f>VLOOKUP(C132,'Data Products'!$A:$J,2,0)</f>
      </c>
      <c r="I132" s="6704">
        <f t="shared" si="16"/>
      </c>
      <c r="J132" s="6705">
        <v>46108</v>
      </c>
      <c r="K132" s="6554">
        <f t="shared" si="30"/>
      </c>
      <c r="L132" s="6550">
        <v>0</v>
      </c>
      <c r="M132" s="6569">
        <v>0</v>
      </c>
      <c r="N132" s="6550">
        <v>0</v>
      </c>
      <c r="O132" s="6550">
        <v>0</v>
      </c>
      <c r="P132" s="6689" t="s">
        <v>6602</v>
      </c>
      <c r="Q132" s="6550"/>
      <c r="R132" s="6550"/>
      <c r="S132" s="6550"/>
      <c r="T132" s="6550"/>
      <c r="U132" s="6550"/>
      <c r="V132" s="6550"/>
      <c r="W132" s="6550"/>
      <c r="X132" s="6550"/>
      <c r="Y132" s="6550"/>
      <c r="Z132" s="6550"/>
      <c r="AA132" s="6605">
        <f t="shared" si="5"/>
      </c>
      <c r="AB132" s="6567">
        <f t="shared" si="2"/>
      </c>
      <c r="AC132" s="6557">
        <f t="shared" si="12"/>
      </c>
      <c r="AD132" s="6568">
        <f t="shared" si="9"/>
      </c>
      <c r="AE132" s="6560">
        <f>VLOOKUP(C132,'Data Products'!$A:$J,10,0)</f>
      </c>
      <c r="AF132" s="6708">
        <f t="shared" si="19"/>
      </c>
      <c r="AG132" s="6560"/>
      <c r="AH132" s="6714"/>
      <c r="AI132" s="6613"/>
      <c r="AJ132" s="6564"/>
      <c r="AK132" s="6563"/>
      <c r="AL132" s="6564"/>
      <c r="AM132" s="6564"/>
    </row>
    <row customHeight="true" hidden="true" ht="18" r="133">
      <c r="A133" s="6642">
        <v>6</v>
      </c>
      <c r="B133" s="6546" t="s">
        <v>6506</v>
      </c>
      <c r="C133" s="6642" t="s">
        <v>6696</v>
      </c>
      <c r="D133" s="6646" t="s">
        <v>6696</v>
      </c>
      <c r="E133" s="6716">
        <v>1</v>
      </c>
      <c r="F133" s="6717">
        <v>1</v>
      </c>
      <c r="G133" s="6718"/>
      <c r="H133" s="6719">
        <f>VLOOKUP(C133,'Data Products'!$A:$J,2,0)</f>
      </c>
      <c r="I133" s="6704">
        <f t="shared" si="16"/>
      </c>
      <c r="J133" s="6705">
        <v>46109</v>
      </c>
      <c r="K133" s="6554">
        <f t="shared" si="30"/>
      </c>
      <c r="L133" s="6550">
        <v>0</v>
      </c>
      <c r="M133" s="6569">
        <v>0</v>
      </c>
      <c r="N133" s="6550">
        <v>1</v>
      </c>
      <c r="O133" s="6550">
        <v>1</v>
      </c>
      <c r="P133" s="6689" t="s">
        <v>6602</v>
      </c>
      <c r="Q133" s="6550"/>
      <c r="R133" s="6550"/>
      <c r="S133" s="6550"/>
      <c r="T133" s="6550"/>
      <c r="U133" s="6550"/>
      <c r="V133" s="6550"/>
      <c r="W133" s="6550"/>
      <c r="X133" s="6550"/>
      <c r="Y133" s="6550"/>
      <c r="Z133" s="6550"/>
      <c r="AA133" s="6605">
        <f t="shared" si="5"/>
      </c>
      <c r="AB133" s="6567">
        <f t="shared" si="2"/>
      </c>
      <c r="AC133" s="6557">
        <f t="shared" si="12"/>
      </c>
      <c r="AD133" s="6568">
        <f t="shared" si="9"/>
      </c>
      <c r="AE133" s="6560">
        <f>VLOOKUP(C133,'Data Products'!$A:$J,10,0)</f>
      </c>
      <c r="AF133" s="6708">
        <f t="shared" si="19"/>
      </c>
      <c r="AG133" s="6560">
        <f>IF(I133&lt;=90,E133,0)</f>
      </c>
      <c r="AH133" s="6714"/>
      <c r="AI133" s="6613"/>
      <c r="AJ133" s="6564"/>
      <c r="AK133" s="6563"/>
      <c r="AL133" s="6564"/>
      <c r="AM133" s="6564"/>
    </row>
    <row customHeight="true" hidden="true" ht="18" r="134">
      <c r="A134" s="6656">
        <v>6</v>
      </c>
      <c r="B134" s="6546" t="s">
        <v>6506</v>
      </c>
      <c r="C134" s="6720" t="s">
        <v>6693</v>
      </c>
      <c r="D134" s="6647" t="s">
        <v>6693</v>
      </c>
      <c r="E134" s="6700">
        <v>299</v>
      </c>
      <c r="F134" s="6701">
        <v>299</v>
      </c>
      <c r="G134" s="6721"/>
      <c r="H134" s="6722" t="s">
        <v>6697</v>
      </c>
      <c r="I134" s="6723">
        <f t="shared" si="16"/>
      </c>
      <c r="J134" s="6724">
        <v>46110</v>
      </c>
      <c r="K134" s="6640">
        <f t="shared" si="30"/>
      </c>
      <c r="L134" s="6622">
        <v>0</v>
      </c>
      <c r="M134" s="6725">
        <v>211</v>
      </c>
      <c r="N134" s="6622">
        <v>2</v>
      </c>
      <c r="O134" s="6622">
        <v>2</v>
      </c>
      <c r="P134" s="6692" t="s">
        <v>6602</v>
      </c>
      <c r="Q134" s="6622"/>
      <c r="R134" s="6622"/>
      <c r="S134" s="6622"/>
      <c r="T134" s="6622"/>
      <c r="U134" s="6622"/>
      <c r="V134" s="6622"/>
      <c r="W134" s="6622"/>
      <c r="X134" s="6622"/>
      <c r="Y134" s="6622"/>
      <c r="Z134" s="6622"/>
      <c r="AA134" s="6639">
        <f t="shared" si="5"/>
      </c>
      <c r="AB134" s="6726">
        <f t="shared" si="2"/>
      </c>
      <c r="AC134" s="6665">
        <f t="shared" si="12"/>
      </c>
      <c r="AD134" s="6568">
        <f t="shared" si="9"/>
      </c>
      <c r="AE134" s="6560">
        <f>VLOOKUP(C134,'Data Products'!$A:$J,10,0)</f>
      </c>
      <c r="AF134" s="6708">
        <f t="shared" si="19"/>
      </c>
      <c r="AG134" s="6574"/>
      <c r="AH134" s="6652"/>
      <c r="AI134" s="6613"/>
      <c r="AJ134" s="6564"/>
      <c r="AK134" s="6563"/>
      <c r="AL134" s="6564"/>
      <c r="AM134" s="6564"/>
    </row>
    <row customHeight="true" hidden="true" ht="18" r="135">
      <c r="A135" s="6645">
        <v>7</v>
      </c>
      <c r="B135" s="6546" t="s">
        <v>6506</v>
      </c>
      <c r="C135" s="6727" t="s">
        <v>6694</v>
      </c>
      <c r="D135" s="6646" t="s">
        <v>6694</v>
      </c>
      <c r="E135" s="6716">
        <v>5775</v>
      </c>
      <c r="F135" s="6728">
        <v>5775</v>
      </c>
      <c r="G135" s="6652"/>
      <c r="H135" s="6722" t="s">
        <v>6698</v>
      </c>
      <c r="I135" s="6723">
        <f t="shared" si="16"/>
      </c>
      <c r="J135" s="6724">
        <v>46111</v>
      </c>
      <c r="K135" s="6640">
        <f t="shared" si="30"/>
      </c>
      <c r="L135" s="6622">
        <v>0</v>
      </c>
      <c r="M135" s="6725">
        <v>46</v>
      </c>
      <c r="N135" s="6622">
        <v>3</v>
      </c>
      <c r="O135" s="6622">
        <v>3</v>
      </c>
      <c r="P135" s="6692" t="s">
        <v>6602</v>
      </c>
      <c r="Q135" s="6622"/>
      <c r="R135" s="6622"/>
      <c r="S135" s="6622"/>
      <c r="T135" s="6622"/>
      <c r="U135" s="6622"/>
      <c r="V135" s="6622"/>
      <c r="W135" s="6622"/>
      <c r="X135" s="6622"/>
      <c r="Y135" s="6622"/>
      <c r="Z135" s="6622"/>
      <c r="AA135" s="6639">
        <f t="shared" si="5"/>
      </c>
      <c r="AB135" s="6726">
        <f t="shared" si="2"/>
      </c>
      <c r="AC135" s="6665">
        <f t="shared" si="12"/>
      </c>
      <c r="AD135" s="6729">
        <f t="shared" si="9"/>
      </c>
      <c r="AE135" s="6730">
        <f>VLOOKUP(C135,'Data Products'!$A:$J,10,0)</f>
      </c>
      <c r="AF135" s="6731">
        <f t="shared" si="19"/>
      </c>
      <c r="AG135" s="6574"/>
      <c r="AH135" s="6652"/>
      <c r="AI135" s="6574"/>
      <c r="AJ135" s="6574"/>
      <c r="AK135" s="6574"/>
      <c r="AL135" s="6574"/>
      <c r="AM135" s="6574"/>
    </row>
    <row r="136">
      <c r="A136" s="6645">
        <v>8</v>
      </c>
      <c r="B136" s="6688" t="s">
        <v>6506</v>
      </c>
      <c r="C136" s="6727" t="s">
        <v>6699</v>
      </c>
      <c r="D136" s="6646" t="s">
        <v>6699</v>
      </c>
      <c r="E136" s="6716">
        <v>5999</v>
      </c>
      <c r="F136" s="6728">
        <v>5999</v>
      </c>
      <c r="G136" s="6727"/>
      <c r="H136" s="6732" t="s">
        <v>6700</v>
      </c>
      <c r="I136" s="6601">
        <f t="shared" si="16"/>
      </c>
      <c r="J136" s="6733">
        <v>46112</v>
      </c>
      <c r="K136" s="6734">
        <f t="shared" si="30"/>
      </c>
      <c r="L136" s="6652">
        <v>0</v>
      </c>
      <c r="M136" s="6649">
        <v>5</v>
      </c>
      <c r="N136" s="6652">
        <v>4</v>
      </c>
      <c r="O136" s="6652">
        <v>4</v>
      </c>
      <c r="P136" s="6645" t="s">
        <v>6602</v>
      </c>
      <c r="Q136" s="6652"/>
      <c r="R136" s="6652"/>
      <c r="S136" s="6652"/>
      <c r="T136" s="6652"/>
      <c r="U136" s="6652"/>
      <c r="V136" s="6652"/>
      <c r="W136" s="6652"/>
      <c r="X136" s="6652"/>
      <c r="Y136" s="6652"/>
      <c r="Z136" s="6652"/>
      <c r="AA136" s="6735">
        <f t="shared" si="5"/>
      </c>
      <c r="AB136" s="6736">
        <f t="shared" si="2"/>
      </c>
      <c r="AC136" s="6737">
        <f t="shared" si="12"/>
      </c>
      <c r="AD136" s="6738">
        <f t="shared" si="9"/>
      </c>
      <c r="AE136" s="6708">
        <f>VLOOKUP(C136,'Data Products'!$A:$J,10,0)</f>
      </c>
      <c r="AF136" s="6708">
        <f t="shared" si="19"/>
      </c>
      <c r="AG136" s="6574"/>
      <c r="AH136" s="6610"/>
      <c r="AI136" s="6574"/>
      <c r="AJ136" s="6574"/>
      <c r="AK136" s="6574"/>
      <c r="AL136" s="6574"/>
      <c r="AM136" s="6574"/>
    </row>
    <row r="137">
      <c r="A137" s="6739"/>
      <c r="B137" s="6575"/>
      <c r="C137" s="6575"/>
      <c r="D137" s="6574"/>
      <c r="E137" s="6574"/>
      <c r="F137" s="6574"/>
      <c r="G137" s="6574"/>
      <c r="H137" s="6574"/>
      <c r="I137" s="6672"/>
      <c r="J137" s="6672"/>
      <c r="K137" s="6672"/>
      <c r="L137" s="6654"/>
      <c r="M137" s="6574"/>
      <c r="N137" s="6574"/>
      <c r="O137" s="6574"/>
      <c r="P137" s="6574"/>
      <c r="Q137" s="6574"/>
      <c r="R137" s="6574"/>
      <c r="S137" s="6574"/>
      <c r="T137" s="6574"/>
      <c r="U137" s="6574"/>
      <c r="V137" s="6574"/>
      <c r="W137" s="6574"/>
      <c r="X137" s="6574"/>
      <c r="Y137" s="6574"/>
      <c r="Z137" s="6574"/>
      <c r="AA137" s="6574"/>
      <c r="AB137" s="6574"/>
      <c r="AC137" s="6574"/>
      <c r="AD137" s="6740" t="s">
        <v>6543</v>
      </c>
      <c r="AE137" s="6741">
        <f t="shared" ref="AE137:AE141" si="6">AF137/$AF$108</f>
      </c>
      <c r="AF137" s="6741">
        <f>SUM(AF130:AF131)</f>
      </c>
      <c r="AG137" s="6574"/>
      <c r="AH137" s="6655"/>
      <c r="AI137" s="6654"/>
      <c r="AJ137" s="6654"/>
      <c r="AK137" s="6655"/>
      <c r="AL137" s="6654"/>
      <c r="AM137" s="6654"/>
    </row>
    <row r="138">
      <c r="A138" s="6574"/>
      <c r="B138" s="6575"/>
      <c r="C138" s="6575"/>
      <c r="D138" s="6574"/>
      <c r="E138" s="6574"/>
      <c r="F138" s="6574"/>
      <c r="G138" s="6574"/>
      <c r="H138" s="6574"/>
      <c r="I138" s="6672"/>
      <c r="J138" s="6672"/>
      <c r="K138" s="6672"/>
      <c r="L138" s="6654"/>
      <c r="M138" s="6574"/>
      <c r="N138" s="6574"/>
      <c r="O138" s="6574"/>
      <c r="P138" s="6574"/>
      <c r="Q138" s="6574"/>
      <c r="R138" s="6574"/>
      <c r="S138" s="6574"/>
      <c r="T138" s="6574"/>
      <c r="U138" s="6574"/>
      <c r="V138" s="6574"/>
      <c r="W138" s="6574"/>
      <c r="X138" s="6574"/>
      <c r="Y138" s="6574"/>
      <c r="Z138" s="6574"/>
      <c r="AA138" s="6574"/>
      <c r="AB138" s="6574"/>
      <c r="AC138" s="6574"/>
      <c r="AD138" s="6742" t="s">
        <v>6544</v>
      </c>
      <c r="AE138" s="6743">
        <f t="shared" si="6"/>
      </c>
      <c r="AF138" s="6744">
        <f t="shared" ref="AF138:AF142" si="13">SUMIF($AF$128:$AF$129,$AD$128:$AD$129,AD138)</f>
      </c>
      <c r="AG138" s="6574"/>
      <c r="AH138" s="6655"/>
      <c r="AI138" s="6654"/>
      <c r="AJ138" s="6654"/>
      <c r="AK138" s="6655"/>
      <c r="AL138" s="6654"/>
      <c r="AM138" s="6654"/>
    </row>
    <row customHeight="true" ht="18" r="139">
      <c r="A139" s="6574"/>
      <c r="B139" s="6575"/>
      <c r="C139" s="6575"/>
      <c r="D139" s="6574"/>
      <c r="E139" s="6574"/>
      <c r="F139" s="6574"/>
      <c r="G139" s="6574"/>
      <c r="H139" s="6574"/>
      <c r="I139" s="6672"/>
      <c r="J139" s="6672"/>
      <c r="K139" s="6672"/>
      <c r="L139" s="6654"/>
      <c r="M139" s="6574"/>
      <c r="N139" s="6574"/>
      <c r="O139" s="6574"/>
      <c r="P139" s="6574"/>
      <c r="Q139" s="6574"/>
      <c r="R139" s="6574"/>
      <c r="S139" s="6574"/>
      <c r="T139" s="6574"/>
      <c r="U139" s="6574"/>
      <c r="V139" s="6574"/>
      <c r="W139" s="6574"/>
      <c r="X139" s="6574"/>
      <c r="Y139" s="6574"/>
      <c r="Z139" s="6574"/>
      <c r="AA139" s="6574"/>
      <c r="AB139" s="6574"/>
      <c r="AC139" s="6574"/>
      <c r="AD139" s="6745" t="s">
        <v>6545</v>
      </c>
      <c r="AE139" s="6744">
        <f t="shared" si="6"/>
      </c>
      <c r="AF139" s="6743">
        <f t="shared" si="13"/>
      </c>
      <c r="AG139" s="6574"/>
      <c r="AH139" s="6655"/>
      <c r="AI139" s="6654"/>
      <c r="AJ139" s="6654"/>
      <c r="AK139" s="6655"/>
      <c r="AL139" s="6654"/>
      <c r="AM139" s="6654"/>
    </row>
    <row customHeight="true" ht="18" r="140">
      <c r="A140" s="6574"/>
      <c r="B140" s="6575"/>
      <c r="C140" s="6575"/>
      <c r="D140" s="6574"/>
      <c r="E140" s="6574"/>
      <c r="F140" s="6574"/>
      <c r="G140" s="6574"/>
      <c r="H140" s="6574"/>
      <c r="I140" s="6672"/>
      <c r="J140" s="6672"/>
      <c r="K140" s="6672"/>
      <c r="L140" s="6654"/>
      <c r="M140" s="6574"/>
      <c r="N140" s="6574"/>
      <c r="O140" s="6574"/>
      <c r="P140" s="6574"/>
      <c r="Q140" s="6574"/>
      <c r="R140" s="6574"/>
      <c r="S140" s="6574"/>
      <c r="T140" s="6574"/>
      <c r="U140" s="6574"/>
      <c r="V140" s="6574"/>
      <c r="W140" s="6574"/>
      <c r="X140" s="6574"/>
      <c r="Y140" s="6574"/>
      <c r="Z140" s="6574"/>
      <c r="AA140" s="6574"/>
      <c r="AB140" s="6574"/>
      <c r="AC140" s="6574"/>
      <c r="AD140" s="6583" t="s">
        <v>6546</v>
      </c>
      <c r="AE140" s="6743">
        <f t="shared" si="6"/>
      </c>
      <c r="AF140" s="6743">
        <f t="shared" si="13"/>
      </c>
      <c r="AG140" s="6574"/>
      <c r="AH140" s="6655"/>
      <c r="AI140" s="6654"/>
      <c r="AJ140" s="6654"/>
      <c r="AK140" s="6655"/>
      <c r="AL140" s="6654"/>
      <c r="AM140" s="6654"/>
    </row>
    <row customHeight="true" ht="18" r="141">
      <c r="A141" s="6679" t="s">
        <v>6701</v>
      </c>
      <c r="B141" s="6679"/>
      <c r="C141" s="6679"/>
      <c r="D141" s="6679"/>
      <c r="E141" s="6679"/>
      <c r="F141" s="6574"/>
      <c r="G141" s="6574"/>
      <c r="H141" s="6574"/>
      <c r="I141" s="6672"/>
      <c r="J141" s="6672"/>
      <c r="K141" s="6672"/>
      <c r="L141" s="6574"/>
      <c r="M141" s="6574"/>
      <c r="N141" s="6574"/>
      <c r="O141" s="6574"/>
      <c r="P141" s="6574"/>
      <c r="Q141" s="6574"/>
      <c r="R141" s="6574"/>
      <c r="S141" s="6574"/>
      <c r="T141" s="6574"/>
      <c r="U141" s="6574"/>
      <c r="V141" s="6574"/>
      <c r="W141" s="6574"/>
      <c r="X141" s="6574"/>
      <c r="Y141" s="6574"/>
      <c r="Z141" s="6574"/>
      <c r="AA141" s="6574"/>
      <c r="AB141" s="6574"/>
      <c r="AC141" s="6574"/>
      <c r="AD141" s="6583" t="s">
        <v>6547</v>
      </c>
      <c r="AE141" s="6743">
        <f t="shared" si="6"/>
      </c>
      <c r="AF141" s="6584">
        <f t="shared" si="13"/>
      </c>
      <c r="AG141" s="6574"/>
      <c r="AH141" s="6655"/>
      <c r="AI141" s="6654"/>
      <c r="AJ141" s="6654"/>
      <c r="AK141" s="6655"/>
      <c r="AL141" s="6654"/>
      <c r="AM141" s="6654"/>
    </row>
    <row r="142">
      <c r="A142" s="6542" t="s">
        <v>6502</v>
      </c>
      <c r="B142" s="6542" t="s">
        <v>6483</v>
      </c>
      <c r="C142" s="6542" t="s">
        <v>6677</v>
      </c>
      <c r="D142" s="6542" t="s">
        <v>6678</v>
      </c>
      <c r="E142" s="6542" t="s">
        <v>6679</v>
      </c>
      <c r="F142" s="6574"/>
      <c r="G142" s="6574"/>
      <c r="H142" s="6574"/>
      <c r="I142" s="6672"/>
      <c r="J142" s="6672"/>
      <c r="K142" s="6672"/>
      <c r="L142" s="6574"/>
      <c r="M142" s="6574"/>
      <c r="N142" s="6574"/>
      <c r="O142" s="6574"/>
      <c r="P142" s="6574"/>
      <c r="Q142" s="6574"/>
      <c r="R142" s="6574"/>
      <c r="S142" s="6574"/>
      <c r="T142" s="6574"/>
      <c r="U142" s="6574"/>
      <c r="V142" s="6574"/>
      <c r="W142" s="6574"/>
      <c r="X142" s="6574"/>
      <c r="Y142" s="6574"/>
      <c r="Z142" s="6574"/>
      <c r="AA142" s="6574"/>
      <c r="AB142" s="6574"/>
      <c r="AC142" s="6574"/>
      <c r="AD142" s="6583" t="s">
        <v>6495</v>
      </c>
      <c r="AE142" s="6584">
        <f>AVERAGE(AG55:AG104)/AVERAGE(E55:E104)</f>
      </c>
      <c r="AF142" s="6744">
        <f t="shared" si="13"/>
      </c>
      <c r="AG142" s="6574"/>
      <c r="AH142" s="6655"/>
      <c r="AI142" s="6654"/>
      <c r="AJ142" s="6654"/>
      <c r="AK142" s="6655"/>
      <c r="AL142" s="6654"/>
      <c r="AM142" s="6654"/>
    </row>
    <row r="143">
      <c r="A143" s="6542"/>
      <c r="B143" s="6542"/>
      <c r="C143" s="6542"/>
      <c r="D143" s="6542"/>
      <c r="E143" s="6542"/>
      <c r="F143" s="6574"/>
      <c r="G143" s="6574"/>
      <c r="H143" s="6574"/>
      <c r="I143" s="6672"/>
      <c r="J143" s="6672"/>
      <c r="K143" s="6672"/>
      <c r="L143" s="6574"/>
      <c r="M143" s="6574"/>
      <c r="N143" s="6574"/>
      <c r="O143" s="6574"/>
      <c r="P143" s="6574"/>
      <c r="Q143" s="6574"/>
      <c r="R143" s="6574"/>
      <c r="S143" s="6574"/>
      <c r="T143" s="6574"/>
      <c r="U143" s="6574"/>
      <c r="V143" s="6574"/>
      <c r="W143" s="6574"/>
      <c r="X143" s="6574"/>
      <c r="Y143" s="6574"/>
      <c r="Z143" s="6574"/>
      <c r="AA143" s="6574"/>
      <c r="AB143" s="6574"/>
      <c r="AC143" s="6574"/>
      <c r="AG143" s="6574"/>
      <c r="AH143" s="6655"/>
      <c r="AI143" s="6654"/>
      <c r="AJ143" s="6654"/>
      <c r="AK143" s="6655"/>
      <c r="AL143" s="6654"/>
      <c r="AM143" s="6654"/>
    </row>
    <row r="144">
      <c r="A144" s="6546">
        <v>1</v>
      </c>
      <c r="B144" s="6546" t="s">
        <v>6702</v>
      </c>
      <c r="C144" s="6689">
        <v>34161</v>
      </c>
      <c r="D144" s="6546" t="s">
        <v>6682</v>
      </c>
      <c r="E144" s="6546" t="s">
        <v>6683</v>
      </c>
      <c r="F144" s="6574"/>
      <c r="G144" s="6574"/>
      <c r="H144" s="6672"/>
      <c r="I144" s="6672" t="s">
        <v>6542</v>
      </c>
      <c r="J144" s="6672"/>
      <c r="K144" s="6574"/>
      <c r="L144" s="6574"/>
      <c r="M144" s="6582"/>
      <c r="N144" s="6582"/>
      <c r="O144" s="6574"/>
      <c r="P144" s="6574"/>
      <c r="Q144" s="6574"/>
      <c r="R144" s="6574"/>
      <c r="S144" s="6574"/>
      <c r="T144" s="6574"/>
      <c r="U144" s="6574"/>
      <c r="V144" s="6574"/>
      <c r="W144" s="6574"/>
      <c r="X144" s="6574"/>
      <c r="Y144" s="6574"/>
      <c r="Z144" s="6574"/>
      <c r="AA144" s="6574"/>
      <c r="AB144" s="6574"/>
      <c r="AC144" s="6574"/>
      <c r="AE144" s="6574"/>
      <c r="AF144" s="6574"/>
      <c r="AG144" s="6655"/>
      <c r="AH144" s="6654"/>
      <c r="AI144" s="6654"/>
      <c r="AJ144" s="6654"/>
      <c r="AK144" s="6655"/>
      <c r="AL144" s="6654"/>
      <c r="AM144" s="6654"/>
    </row>
    <row r="145">
      <c r="A145" s="6546">
        <v>2</v>
      </c>
      <c r="B145" s="6546" t="s">
        <v>6703</v>
      </c>
      <c r="C145" s="6689">
        <v>12155</v>
      </c>
      <c r="D145" s="6546" t="s">
        <v>6682</v>
      </c>
      <c r="E145" s="6546" t="s">
        <v>6683</v>
      </c>
      <c r="F145" s="6574"/>
      <c r="G145" s="6574"/>
      <c r="H145" s="6672"/>
      <c r="I145" s="6672"/>
      <c r="J145" s="6672"/>
      <c r="K145" s="6574"/>
      <c r="L145" s="6574"/>
      <c r="M145" s="6582"/>
      <c r="N145" s="6582"/>
      <c r="O145" s="6574"/>
      <c r="P145" s="6574"/>
      <c r="Q145" s="6574"/>
      <c r="R145" s="6574"/>
      <c r="S145" s="6574"/>
      <c r="T145" s="6574"/>
      <c r="U145" s="6574"/>
      <c r="V145" s="6574"/>
      <c r="W145" s="6574"/>
      <c r="X145" s="6574"/>
      <c r="Y145" s="6574"/>
      <c r="Z145" s="6574"/>
      <c r="AA145" s="6574"/>
      <c r="AB145" s="6574"/>
      <c r="AC145" s="6574"/>
      <c r="AE145" s="6574"/>
      <c r="AF145" s="6574"/>
      <c r="AG145" s="6655"/>
      <c r="AH145" s="6654"/>
      <c r="AI145" s="6654"/>
      <c r="AJ145" s="6655"/>
      <c r="AK145" s="6654"/>
      <c r="AL145" s="6654"/>
    </row>
    <row r="146">
      <c r="H146" s="6574"/>
      <c r="I146" s="6672"/>
      <c r="J146" s="6672"/>
      <c r="K146" s="6672"/>
      <c r="L146" s="6574"/>
      <c r="M146" s="6574"/>
      <c r="N146" s="6574"/>
      <c r="O146" s="6574"/>
      <c r="P146" s="6574"/>
      <c r="Q146" s="6574"/>
      <c r="R146" s="6574"/>
      <c r="S146" s="6574"/>
      <c r="T146" s="6574"/>
      <c r="U146" s="6574"/>
      <c r="V146" s="6574"/>
      <c r="W146" s="6574"/>
      <c r="X146" s="6574"/>
      <c r="Y146" s="6574"/>
      <c r="Z146" s="6574"/>
      <c r="AA146" s="6574"/>
      <c r="AB146" s="6574"/>
      <c r="AC146" s="6574"/>
      <c r="AD146" s="6574"/>
      <c r="AE146" s="6574"/>
      <c r="AF146" s="6574"/>
      <c r="AG146" s="6574"/>
      <c r="AH146" s="6655"/>
      <c r="AI146" s="6654"/>
      <c r="AJ146" s="6655"/>
      <c r="AK146" s="6654"/>
      <c r="AL146" s="6654"/>
    </row>
    <row r="147">
      <c r="H147" s="6574"/>
      <c r="I147" s="6672"/>
      <c r="J147" s="6672"/>
      <c r="K147" s="6672"/>
      <c r="L147" s="6574"/>
      <c r="M147" s="6574"/>
      <c r="N147" s="6574"/>
      <c r="O147" s="6574"/>
      <c r="P147" s="6574"/>
      <c r="Q147" s="6574"/>
      <c r="R147" s="6574"/>
      <c r="S147" s="6574"/>
      <c r="T147" s="6574"/>
      <c r="U147" s="6574"/>
      <c r="V147" s="6574"/>
      <c r="W147" s="6574"/>
      <c r="X147" s="6574"/>
      <c r="Y147" s="6574"/>
      <c r="Z147" s="6574"/>
      <c r="AA147" s="6574"/>
      <c r="AB147" s="6574"/>
      <c r="AC147" s="6574"/>
      <c r="AD147" s="6574"/>
      <c r="AE147" s="6574"/>
      <c r="AF147" s="6574"/>
      <c r="AG147" s="6574"/>
      <c r="AH147" s="6655"/>
      <c r="AI147" s="6654"/>
      <c r="AJ147" s="6654"/>
      <c r="AK147" s="6655"/>
      <c r="AL147" s="6654"/>
      <c r="AM147" s="6654"/>
    </row>
    <row r="148">
      <c r="H148" s="6574"/>
      <c r="I148" s="6672"/>
      <c r="J148" s="6672"/>
      <c r="K148" s="6672"/>
      <c r="L148" s="6574"/>
      <c r="M148" s="6574"/>
      <c r="N148" s="6574"/>
      <c r="O148" s="6574"/>
      <c r="P148" s="6574"/>
      <c r="Q148" s="6574"/>
      <c r="R148" s="6574"/>
      <c r="S148" s="6574"/>
      <c r="T148" s="6574"/>
      <c r="U148" s="6574"/>
      <c r="V148" s="6574"/>
      <c r="W148" s="6574"/>
      <c r="X148" s="6574"/>
      <c r="Y148" s="6574"/>
      <c r="Z148" s="6574"/>
      <c r="AA148" s="6574"/>
      <c r="AB148" s="6574"/>
      <c r="AC148" s="6574"/>
      <c r="AD148" s="6574"/>
      <c r="AE148" s="6574"/>
      <c r="AF148" s="6574"/>
      <c r="AG148" s="6574"/>
      <c r="AH148" s="6655"/>
      <c r="AI148" s="6654"/>
      <c r="AJ148" s="6654"/>
      <c r="AK148" s="6655"/>
      <c r="AL148" s="6654"/>
      <c r="AM148" s="6654"/>
    </row>
    <row r="149">
      <c r="A149" s="6574"/>
      <c r="B149" s="6575"/>
      <c r="C149" s="6575"/>
      <c r="D149" s="6574"/>
      <c r="E149" s="6574"/>
      <c r="F149" s="6574"/>
      <c r="G149" s="6574"/>
      <c r="H149" s="6574"/>
      <c r="I149" s="6672"/>
      <c r="J149" s="6672"/>
      <c r="K149" s="6672"/>
      <c r="L149" s="6574"/>
      <c r="M149" s="6574"/>
      <c r="N149" s="6574"/>
      <c r="O149" s="6574"/>
      <c r="P149" s="6574"/>
      <c r="Q149" s="6574"/>
      <c r="R149" s="6574"/>
      <c r="S149" s="6574"/>
      <c r="T149" s="6574"/>
      <c r="U149" s="6574"/>
      <c r="V149" s="6574"/>
      <c r="W149" s="6574"/>
      <c r="X149" s="6574"/>
      <c r="Y149" s="6574"/>
      <c r="Z149" s="6574"/>
      <c r="AA149" s="6574"/>
      <c r="AB149" s="6574"/>
      <c r="AC149" s="6574"/>
      <c r="AD149" s="6574"/>
      <c r="AE149" s="6574"/>
      <c r="AF149" s="6574"/>
      <c r="AG149" s="6574"/>
      <c r="AH149" s="6655"/>
      <c r="AI149" s="6654"/>
      <c r="AJ149" s="6654"/>
      <c r="AK149" s="6655"/>
      <c r="AL149" s="6654"/>
      <c r="AM149" s="6654"/>
    </row>
    <row r="150">
      <c r="A150" s="6574"/>
      <c r="B150" s="6575"/>
      <c r="C150" s="6575"/>
      <c r="D150" s="6574"/>
      <c r="E150" s="6574"/>
      <c r="F150" s="6574"/>
      <c r="G150" s="6574"/>
      <c r="H150" s="6574"/>
      <c r="I150" s="6672"/>
      <c r="J150" s="6672"/>
      <c r="K150" s="6672"/>
      <c r="L150" s="6574"/>
      <c r="M150" s="6574"/>
      <c r="N150" s="6574"/>
      <c r="O150" s="6574"/>
      <c r="P150" s="6574"/>
      <c r="Q150" s="6574"/>
      <c r="R150" s="6574"/>
      <c r="S150" s="6574"/>
      <c r="T150" s="6574"/>
      <c r="U150" s="6574"/>
      <c r="V150" s="6574"/>
      <c r="W150" s="6574"/>
      <c r="X150" s="6574"/>
      <c r="Y150" s="6574"/>
      <c r="Z150" s="6574"/>
      <c r="AA150" s="6574"/>
      <c r="AB150" s="6574"/>
      <c r="AC150" s="6574"/>
      <c r="AD150" s="6574"/>
      <c r="AE150" s="6574"/>
      <c r="AF150" s="6574"/>
      <c r="AG150" s="6574"/>
      <c r="AH150" s="6655"/>
      <c r="AI150" s="6654"/>
      <c r="AJ150" s="6654"/>
      <c r="AK150" s="6655"/>
      <c r="AL150" s="6654"/>
      <c r="AM150" s="6654"/>
    </row>
    <row r="151">
      <c r="A151" s="6574"/>
      <c r="B151" s="6575"/>
      <c r="C151" s="6575"/>
      <c r="D151" s="6574"/>
      <c r="E151" s="6574"/>
      <c r="F151" s="6574"/>
      <c r="G151" s="6574"/>
      <c r="H151" s="6574"/>
      <c r="I151" s="6672"/>
      <c r="J151" s="6672"/>
      <c r="K151" s="6672"/>
      <c r="L151" s="6574"/>
      <c r="M151" s="6574"/>
      <c r="N151" s="6577"/>
      <c r="O151" s="6577"/>
      <c r="P151" s="6574"/>
      <c r="Q151" s="6574"/>
      <c r="R151" s="6574"/>
      <c r="S151" s="6574"/>
      <c r="T151" s="6574"/>
      <c r="U151" s="6574"/>
      <c r="V151" s="6574"/>
      <c r="W151" s="6574"/>
      <c r="X151" s="6574"/>
      <c r="Y151" s="6574"/>
      <c r="Z151" s="6574"/>
      <c r="AA151" s="6574"/>
      <c r="AB151" s="6574"/>
      <c r="AC151" s="6574"/>
      <c r="AD151" s="6574"/>
      <c r="AE151" s="6574"/>
      <c r="AF151" s="6574"/>
      <c r="AG151" s="6574"/>
      <c r="AH151" s="6655"/>
      <c r="AI151" s="6654"/>
      <c r="AJ151" s="6654"/>
      <c r="AK151" s="6655"/>
      <c r="AL151" s="6654"/>
      <c r="AM151" s="6654"/>
    </row>
    <row r="152">
      <c r="A152" s="6574"/>
      <c r="B152" s="6575"/>
      <c r="C152" s="6575"/>
      <c r="D152" s="6574"/>
      <c r="E152" s="6574"/>
      <c r="F152" s="6574"/>
      <c r="G152" s="6574"/>
      <c r="H152" s="6574"/>
      <c r="I152" s="6672"/>
      <c r="J152" s="6672"/>
      <c r="K152" s="6672"/>
      <c r="L152" s="6574"/>
      <c r="M152" s="6574"/>
      <c r="N152" s="6577"/>
      <c r="O152" s="6577"/>
      <c r="P152" s="6574"/>
      <c r="Q152" s="6574"/>
      <c r="R152" s="6574"/>
      <c r="S152" s="6574"/>
      <c r="T152" s="6574"/>
      <c r="U152" s="6574"/>
      <c r="V152" s="6574"/>
      <c r="W152" s="6574"/>
      <c r="X152" s="6574"/>
      <c r="Y152" s="6574"/>
      <c r="Z152" s="6574"/>
      <c r="AA152" s="6574"/>
      <c r="AB152" s="6574"/>
      <c r="AC152" s="6574"/>
      <c r="AD152" s="6574"/>
      <c r="AE152" s="6574"/>
      <c r="AF152" s="6574"/>
      <c r="AG152" s="6574"/>
      <c r="AH152" s="6655"/>
      <c r="AI152" s="6654"/>
      <c r="AJ152" s="6654"/>
      <c r="AK152" s="6655"/>
      <c r="AL152" s="6654"/>
      <c r="AM152" s="6654"/>
    </row>
    <row r="153">
      <c r="A153" s="6574"/>
      <c r="B153" s="6575"/>
      <c r="C153" s="6575"/>
      <c r="D153" s="6574"/>
      <c r="E153" s="6574"/>
      <c r="F153" s="6574"/>
      <c r="G153" s="6574"/>
      <c r="H153" s="6574"/>
      <c r="I153" s="6672"/>
      <c r="J153" s="6672"/>
      <c r="K153" s="6672"/>
      <c r="L153" s="6574"/>
      <c r="M153" s="6574"/>
      <c r="N153" s="6577"/>
      <c r="O153" s="6577"/>
      <c r="P153" s="6574"/>
      <c r="Q153" s="6574"/>
      <c r="R153" s="6574"/>
      <c r="S153" s="6574"/>
      <c r="T153" s="6574"/>
      <c r="U153" s="6574"/>
      <c r="V153" s="6574"/>
      <c r="W153" s="6574"/>
      <c r="X153" s="6574"/>
      <c r="Y153" s="6574"/>
      <c r="Z153" s="6574"/>
      <c r="AA153" s="6574"/>
      <c r="AB153" s="6574"/>
      <c r="AC153" s="6574"/>
      <c r="AD153" s="6574"/>
      <c r="AE153" s="6574"/>
      <c r="AF153" s="6574"/>
      <c r="AG153" s="6574"/>
      <c r="AH153" s="6655"/>
      <c r="AI153" s="6654"/>
      <c r="AJ153" s="6654"/>
      <c r="AK153" s="6655"/>
      <c r="AL153" s="6654"/>
      <c r="AM153" s="6654"/>
    </row>
    <row r="154">
      <c r="A154" s="6574"/>
      <c r="B154" s="6575"/>
      <c r="C154" s="6575"/>
      <c r="D154" s="6574"/>
      <c r="E154" s="6574"/>
      <c r="F154" s="6574"/>
      <c r="G154" s="6574"/>
      <c r="H154" s="6574"/>
      <c r="I154" s="6672"/>
      <c r="J154" s="6672"/>
      <c r="K154" s="6672"/>
      <c r="L154" s="6574"/>
      <c r="M154" s="6574"/>
      <c r="N154" s="6577"/>
      <c r="O154" s="6577"/>
      <c r="P154" s="6574"/>
      <c r="Q154" s="6574"/>
      <c r="R154" s="6574"/>
      <c r="S154" s="6574"/>
      <c r="T154" s="6574"/>
      <c r="U154" s="6574"/>
      <c r="V154" s="6574"/>
      <c r="W154" s="6574"/>
      <c r="X154" s="6574"/>
      <c r="Y154" s="6574"/>
      <c r="Z154" s="6574"/>
      <c r="AA154" s="6574"/>
      <c r="AB154" s="6574"/>
      <c r="AC154" s="6574"/>
      <c r="AD154" s="6574"/>
      <c r="AE154" s="6574"/>
      <c r="AF154" s="6574"/>
      <c r="AG154" s="6574"/>
      <c r="AH154" s="6655"/>
      <c r="AI154" s="6654"/>
      <c r="AJ154" s="6654"/>
      <c r="AK154" s="6655"/>
      <c r="AL154" s="6654"/>
      <c r="AM154" s="6654"/>
    </row>
    <row r="155">
      <c r="A155" s="6574"/>
      <c r="B155" s="6575"/>
      <c r="C155" s="6575"/>
      <c r="D155" s="6574"/>
      <c r="E155" s="6574"/>
      <c r="F155" s="6574"/>
      <c r="G155" s="6574"/>
      <c r="H155" s="6574"/>
      <c r="I155" s="6672"/>
      <c r="J155" s="6672"/>
      <c r="K155" s="6672"/>
      <c r="L155" s="6574"/>
      <c r="M155" s="6574"/>
      <c r="N155" s="6577"/>
      <c r="O155" s="6577"/>
      <c r="P155" s="6574"/>
      <c r="Q155" s="6574"/>
      <c r="R155" s="6574"/>
      <c r="S155" s="6574"/>
      <c r="T155" s="6574"/>
      <c r="U155" s="6574"/>
      <c r="V155" s="6574"/>
      <c r="W155" s="6574"/>
      <c r="X155" s="6574"/>
      <c r="Y155" s="6574"/>
      <c r="Z155" s="6574"/>
      <c r="AA155" s="6574"/>
      <c r="AB155" s="6574"/>
      <c r="AC155" s="6574"/>
      <c r="AD155" s="6574"/>
      <c r="AE155" s="6574"/>
      <c r="AF155" s="6574"/>
      <c r="AG155" s="6574"/>
      <c r="AH155" s="6655"/>
      <c r="AI155" s="6654"/>
      <c r="AJ155" s="6654"/>
      <c r="AK155" s="6655"/>
      <c r="AL155" s="6654"/>
      <c r="AM155" s="6654"/>
    </row>
    <row r="156">
      <c r="A156" s="6574"/>
      <c r="B156" s="6575"/>
      <c r="C156" s="6575"/>
      <c r="D156" s="6574"/>
      <c r="E156" s="6574"/>
      <c r="F156" s="6574"/>
      <c r="G156" s="6574"/>
      <c r="H156" s="6574"/>
      <c r="I156" s="6672"/>
      <c r="J156" s="6672"/>
      <c r="K156" s="6672"/>
      <c r="L156" s="6574"/>
      <c r="M156" s="6574"/>
      <c r="N156" s="6577"/>
      <c r="O156" s="6577"/>
      <c r="P156" s="6574"/>
      <c r="Q156" s="6574"/>
      <c r="R156" s="6574"/>
      <c r="S156" s="6574"/>
      <c r="T156" s="6574"/>
      <c r="U156" s="6574"/>
      <c r="V156" s="6574"/>
      <c r="W156" s="6574"/>
      <c r="X156" s="6574"/>
      <c r="Y156" s="6574"/>
      <c r="Z156" s="6574"/>
      <c r="AA156" s="6574"/>
      <c r="AB156" s="6574"/>
      <c r="AC156" s="6574"/>
      <c r="AD156" s="6574"/>
      <c r="AE156" s="6574"/>
      <c r="AF156" s="6574"/>
      <c r="AG156" s="6574"/>
      <c r="AH156" s="6655"/>
      <c r="AI156" s="6654"/>
      <c r="AJ156" s="6654"/>
      <c r="AK156" s="6655"/>
      <c r="AL156" s="6654"/>
      <c r="AM156" s="6654"/>
    </row>
    <row r="157">
      <c r="A157" s="6574"/>
      <c r="B157" s="6575"/>
      <c r="C157" s="6575"/>
      <c r="D157" s="6574"/>
      <c r="E157" s="6574"/>
      <c r="F157" s="6574"/>
      <c r="G157" s="6574"/>
      <c r="H157" s="6574"/>
      <c r="I157" s="6672"/>
      <c r="J157" s="6672"/>
      <c r="K157" s="6672"/>
      <c r="L157" s="6574"/>
      <c r="M157" s="6574"/>
      <c r="N157" s="6577"/>
      <c r="O157" s="6577"/>
      <c r="P157" s="6574"/>
      <c r="Q157" s="6574"/>
      <c r="R157" s="6574"/>
      <c r="S157" s="6574"/>
      <c r="T157" s="6574"/>
      <c r="U157" s="6574"/>
      <c r="V157" s="6574"/>
      <c r="W157" s="6574"/>
      <c r="X157" s="6574"/>
      <c r="Y157" s="6574"/>
      <c r="Z157" s="6574"/>
      <c r="AA157" s="6574"/>
      <c r="AB157" s="6574"/>
      <c r="AC157" s="6574"/>
      <c r="AD157" s="6574"/>
      <c r="AE157" s="6574"/>
      <c r="AF157" s="6574"/>
      <c r="AG157" s="6574"/>
      <c r="AH157" s="6655"/>
      <c r="AI157" s="6654"/>
      <c r="AJ157" s="6654"/>
      <c r="AK157" s="6655"/>
      <c r="AL157" s="6654"/>
      <c r="AM157" s="6654"/>
    </row>
    <row r="158">
      <c r="A158" s="6574"/>
      <c r="B158" s="6575"/>
      <c r="C158" s="6575"/>
      <c r="D158" s="6574"/>
      <c r="E158" s="6574"/>
      <c r="F158" s="6574"/>
      <c r="G158" s="6574"/>
      <c r="H158" s="6574"/>
      <c r="I158" s="6672"/>
      <c r="J158" s="6672"/>
      <c r="K158" s="6672"/>
      <c r="L158" s="6574"/>
      <c r="M158" s="6574"/>
      <c r="N158" s="6577"/>
      <c r="O158" s="6577"/>
      <c r="P158" s="6574"/>
      <c r="Q158" s="6574"/>
      <c r="R158" s="6574"/>
      <c r="S158" s="6574"/>
      <c r="T158" s="6574"/>
      <c r="U158" s="6574"/>
      <c r="V158" s="6574"/>
      <c r="W158" s="6574"/>
      <c r="X158" s="6574"/>
      <c r="Y158" s="6574"/>
      <c r="Z158" s="6574"/>
      <c r="AA158" s="6574"/>
      <c r="AB158" s="6574"/>
      <c r="AC158" s="6574"/>
      <c r="AD158" s="6574"/>
      <c r="AE158" s="6574"/>
      <c r="AF158" s="6574"/>
      <c r="AG158" s="6574"/>
      <c r="AH158" s="6563"/>
      <c r="AI158" s="6654"/>
      <c r="AJ158" s="6654"/>
      <c r="AK158" s="6655"/>
      <c r="AL158" s="6654"/>
      <c r="AM158" s="6654"/>
    </row>
    <row r="159">
      <c r="AI159" s="6574"/>
      <c r="AJ159" s="6574"/>
      <c r="AK159" s="6654"/>
      <c r="AL159" s="6654"/>
      <c r="AM159" s="6574"/>
    </row>
  </sheetData>
  <mergeCells>
    <mergeCell ref="B34:B35"/>
    <mergeCell ref="C34:C35"/>
    <mergeCell ref="C1:C2"/>
    <mergeCell ref="B1:B2"/>
    <mergeCell ref="G1:G2"/>
    <mergeCell ref="H1:H2"/>
    <mergeCell ref="I1:I2"/>
    <mergeCell ref="J1:J2"/>
    <mergeCell ref="K1:K2"/>
    <mergeCell ref="N1:N2"/>
    <mergeCell ref="O1:O2"/>
    <mergeCell ref="P1:P2"/>
    <mergeCell ref="Q1:R1"/>
    <mergeCell ref="S1:T1"/>
    <mergeCell ref="U1:V1"/>
    <mergeCell ref="W1:X1"/>
    <mergeCell ref="Y1:Z1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M34:AM35"/>
    <mergeCell ref="AL34:AL35"/>
    <mergeCell ref="AK34:AK35"/>
    <mergeCell ref="AJ34:AJ35"/>
    <mergeCell ref="AI34:AI35"/>
    <mergeCell ref="AH34:AH35"/>
    <mergeCell ref="AG34:AG35"/>
    <mergeCell ref="AF34:AF35"/>
    <mergeCell ref="AE34:AE35"/>
    <mergeCell ref="AD34:AD35"/>
    <mergeCell ref="AC34:AC35"/>
    <mergeCell ref="AB34:AB35"/>
    <mergeCell ref="AA34:AA35"/>
    <mergeCell ref="X34:X35"/>
    <mergeCell ref="W34:W35"/>
    <mergeCell ref="V34:V35"/>
    <mergeCell ref="U34:U35"/>
    <mergeCell ref="T34:T35"/>
    <mergeCell ref="S34:S35"/>
    <mergeCell ref="P34:P35"/>
    <mergeCell ref="O34:O35"/>
    <mergeCell ref="N34:N35"/>
    <mergeCell ref="K34:K35"/>
    <mergeCell ref="J34:J35"/>
    <mergeCell ref="I34:I35"/>
    <mergeCell ref="H34:H35"/>
    <mergeCell ref="G34:G35"/>
    <mergeCell ref="E34:F34"/>
    <mergeCell ref="E1:F1"/>
    <mergeCell ref="D1:D2"/>
    <mergeCell ref="D34:D35"/>
    <mergeCell ref="AD126:AD127"/>
    <mergeCell ref="AE126:AE127"/>
    <mergeCell ref="AF126:AF127"/>
    <mergeCell ref="B126:B127"/>
    <mergeCell ref="A120:A121"/>
    <mergeCell ref="B120:B121"/>
    <mergeCell ref="H126:H127"/>
    <mergeCell ref="I126:I127"/>
    <mergeCell ref="J126:J127"/>
    <mergeCell ref="K126:K127"/>
    <mergeCell ref="N126:N127"/>
    <mergeCell ref="O126:O127"/>
    <mergeCell ref="P126:P127"/>
    <mergeCell ref="S126:S127"/>
    <mergeCell ref="T126:T127"/>
    <mergeCell ref="U126:U127"/>
    <mergeCell ref="V126:V127"/>
    <mergeCell ref="W126:W127"/>
    <mergeCell ref="X126:X127"/>
    <mergeCell ref="AA126:AA127"/>
    <mergeCell ref="AB126:AB127"/>
    <mergeCell ref="AC126:AC127"/>
    <mergeCell ref="C126:C127"/>
    <mergeCell ref="C120:C121"/>
    <mergeCell ref="E126:F126"/>
    <mergeCell ref="G126:G127"/>
    <mergeCell ref="E120:E121"/>
    <mergeCell ref="D120:D121"/>
    <mergeCell ref="A119:E119"/>
    <mergeCell ref="A141:E141"/>
    <mergeCell ref="D142:D143"/>
    <mergeCell ref="E142:E143"/>
    <mergeCell ref="C142:C143"/>
    <mergeCell ref="B142:B143"/>
    <mergeCell ref="A142:A143"/>
    <mergeCell ref="F120:F121"/>
    <mergeCell ref="F122:F124"/>
    <mergeCell ref="AH126:AH127"/>
  </mergeCells>
  <conditionalFormatting sqref="AD129:AD129">
    <cfRule dxfId="531" operator="containsText" priority="1" stopIfTrue="true" text="Out of stock less than 60 days" type="containsText">
      <formula>NOT(ISERROR(SEARCH("Out of stock less than 60 days",AD129)))</formula>
    </cfRule>
  </conditionalFormatting>
  <conditionalFormatting sqref="AD129:AD129">
    <cfRule dxfId="532" operator="containsText" priority="2" stopIfTrue="true" text="Out of stock more than 60 days" type="containsText">
      <formula>NOT(ISERROR(SEARCH("Out of stock more than 60 days",AD129)))</formula>
    </cfRule>
  </conditionalFormatting>
  <conditionalFormatting sqref="AD128:AD129">
    <cfRule dxfId="533" operator="containsText" priority="3" stopIfTrue="true" text="Out of stock more than 150 days" type="containsText">
      <formula>NOT(ISERROR(SEARCH("Out of stock more than 150 days",AD128)))</formula>
    </cfRule>
  </conditionalFormatting>
  <conditionalFormatting sqref="AB128:AB129">
    <cfRule dxfId="534" operator="between" priority="4" stopIfTrue="true" type="cellIs">
      <formula>61</formula>
      <formula>149</formula>
    </cfRule>
  </conditionalFormatting>
  <conditionalFormatting sqref="AB128:AB129">
    <cfRule dxfId="535" operator="lessThan" priority="5" stopIfTrue="true" type="cellIs">
      <formula>60</formula>
    </cfRule>
  </conditionalFormatting>
  <conditionalFormatting sqref="AB128:AB129">
    <cfRule dxfId="536" operator="greaterThan" priority="6" stopIfTrue="true" type="cellIs">
      <formula>150</formula>
    </cfRule>
  </conditionalFormatting>
  <conditionalFormatting sqref="AD3:AD26">
    <cfRule dxfId="537" operator="containsText" priority="7" stopIfTrue="true" text="Out of stock more than 60 days" type="containsText">
      <formula>NOT(ISERROR(SEARCH("Out of stock more than 60 days",AD3)))</formula>
    </cfRule>
  </conditionalFormatting>
  <conditionalFormatting sqref="AB3:AB26">
    <cfRule dxfId="538" operator="between" priority="8" stopIfTrue="true" type="cellIs">
      <formula>61</formula>
      <formula>150</formula>
    </cfRule>
  </conditionalFormatting>
  <conditionalFormatting sqref="AB36:AB129">
    <cfRule dxfId="539" operator="between" priority="9" stopIfTrue="true" type="cellIs">
      <formula>61</formula>
      <formula>149</formula>
    </cfRule>
  </conditionalFormatting>
  <conditionalFormatting sqref="AB36:AB133">
    <cfRule dxfId="540" operator="equal" priority="10" stopIfTrue="true" type="cellIs">
      <formula>"-"</formula>
    </cfRule>
  </conditionalFormatting>
  <conditionalFormatting sqref="AB36:AB129">
    <cfRule dxfId="541" operator="greaterThan" priority="11" stopIfTrue="true" type="cellIs">
      <formula>150</formula>
    </cfRule>
  </conditionalFormatting>
  <conditionalFormatting sqref="AB36:AB129">
    <cfRule dxfId="542" operator="lessThan" priority="12" stopIfTrue="true" type="cellIs">
      <formula>60</formula>
    </cfRule>
  </conditionalFormatting>
  <conditionalFormatting sqref="AD36:AD112 AD122:AD129">
    <cfRule dxfId="543" operator="equal" priority="13" stopIfTrue="true" type="cellIs">
      <formula>"Out of stock more than 60 days"</formula>
    </cfRule>
  </conditionalFormatting>
  <conditionalFormatting sqref="AD36:AD112 AD122:AD129">
    <cfRule dxfId="544" operator="equal" priority="14" stopIfTrue="true" type="cellIs">
      <formula>"Out of stock more than 150 days"</formula>
    </cfRule>
  </conditionalFormatting>
  <conditionalFormatting sqref="AD36:AD112 AD122:AD129">
    <cfRule dxfId="545" operator="equal" priority="15" stopIfTrue="true" type="cellIs">
      <formula>"Out of stock less than 60 days"</formula>
    </cfRule>
  </conditionalFormatting>
  <conditionalFormatting sqref="AD36:AD112 AD122:AD133">
    <cfRule dxfId="546" operator="equal" priority="16" stopIfTrue="true" type="cellIs">
      <formula>"Not sold yet"</formula>
    </cfRule>
  </conditionalFormatting>
  <conditionalFormatting sqref="I36:I129">
    <cfRule dxfId="547" operator="lessThanOrEqual" priority="17" stopIfTrue="true" type="cellIs">
      <formula>90</formula>
    </cfRule>
  </conditionalFormatting>
  <conditionalFormatting sqref="AB3:AB26">
    <cfRule dxfId="548" operator="equal" priority="18" stopIfTrue="true" type="cellIs">
      <formula>"-"</formula>
    </cfRule>
  </conditionalFormatting>
  <conditionalFormatting sqref="AB3:AB26">
    <cfRule dxfId="549" operator="greaterThan" priority="19" stopIfTrue="true" type="cellIs">
      <formula>150</formula>
    </cfRule>
  </conditionalFormatting>
  <conditionalFormatting sqref="AB3:AB26">
    <cfRule dxfId="550" operator="lessThan" priority="20" stopIfTrue="true" type="cellIs">
      <formula>60</formula>
    </cfRule>
  </conditionalFormatting>
  <conditionalFormatting sqref="AD3:AD26">
    <cfRule dxfId="551" operator="equal" priority="21" stopIfTrue="true" type="cellIs">
      <formula>"Out of stock less than 60 days"</formula>
    </cfRule>
  </conditionalFormatting>
  <conditionalFormatting sqref="AD3:AD26">
    <cfRule dxfId="552" operator="equal" priority="22" stopIfTrue="true" type="cellIs">
      <formula>"Not sold yet"</formula>
    </cfRule>
  </conditionalFormatting>
  <conditionalFormatting sqref="AD3:AD26">
    <cfRule dxfId="553" operator="equal" priority="23" stopIfTrue="true" type="cellIs">
      <formula>"Out of stock more than 150 days"</formula>
    </cfRule>
  </conditionalFormatting>
  <conditionalFormatting sqref="I3:I26">
    <cfRule dxfId="554" operator="lessThan" priority="24" stopIfTrue="true" type="cellIs">
      <formula>90</formula>
    </cfRule>
  </conditionalFormatting>
  <dataValidations count="1">
    <dataValidation allowBlank="true" errorStyle="stop" showErrorMessage="true" sqref="B3:B26 B36:B116 B128:B136" type="list">
      <formula1>"Active,Inactive,Deleted,Temporary,B2B Only,Ecom Only,Preparing"</formula1>
    </dataValidation>
  </dataValidations>
</worksheet>
</file>

<file path=xl/worksheets/sheet3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6" min="36" style="0" width="52"/>
    <col collapsed="false" customWidth="true" hidden="false" max="4" min="4" style="0" width="14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2"/>
    <col collapsed="false" customWidth="true" hidden="true" max="28" min="28" style="0" width="12"/>
    <col collapsed="false" customWidth="true" hidden="false" max="35" min="35" style="0" width="12"/>
    <col collapsed="false" customWidth="true" hidden="true" max="35" min="35" style="0" width="12"/>
    <col collapsed="false" customWidth="true" hidden="false" max="3" min="3" style="0" width="18"/>
    <col collapsed="false" customWidth="true" hidden="false" max="11" min="11" style="0" width="10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8" min="38" style="0" width="6"/>
    <col collapsed="false" customWidth="true" hidden="false" max="6" min="6" style="0" width="11"/>
    <col collapsed="false" customWidth="true" hidden="false" max="14" min="14" style="0" width="10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9"/>
    <col collapsed="false" customWidth="true" hidden="false" max="37" min="37" style="0" width="6"/>
    <col collapsed="false" customWidth="true" hidden="false" max="5" min="5" style="0" width="12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11"/>
    <col collapsed="false" customWidth="true" hidden="false" max="40" min="40" style="0" width="5"/>
    <col collapsed="false" customWidth="true" hidden="false" max="8" min="8" style="0" width="11"/>
    <col collapsed="false" customWidth="true" hidden="fals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28"/>
    <col collapsed="false" customWidth="true" hidden="false" max="39" min="39" style="0" width="5"/>
    <col collapsed="false" customWidth="true" hidden="false" max="7" min="7" style="0" width="2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11"/>
    <col collapsed="false" customWidth="true" hidden="false" max="34" min="34" style="0" width="11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9"/>
    <col collapsed="false" customWidth="true" hidden="false" max="41" min="41" style="0" width="7"/>
  </cols>
  <sheetData>
    <row r="1">
      <c r="A1" s="6746" t="s">
        <v>6704</v>
      </c>
      <c r="B1" s="6746" t="s">
        <v>6705</v>
      </c>
      <c r="C1" s="6747" t="s">
        <v>6706</v>
      </c>
      <c r="D1" s="6747" t="s">
        <v>6707</v>
      </c>
      <c r="E1" s="6746" t="s">
        <v>6708</v>
      </c>
      <c r="F1" s="6746"/>
      <c r="G1" s="6748" t="s">
        <v>6709</v>
      </c>
      <c r="H1" s="6749" t="s">
        <v>6710</v>
      </c>
      <c r="I1" s="6750" t="s">
        <v>6711</v>
      </c>
      <c r="J1" s="6750" t="s">
        <v>6712</v>
      </c>
      <c r="K1" s="6750" t="s">
        <v>6713</v>
      </c>
      <c r="L1" s="6746" t="s">
        <v>6714</v>
      </c>
      <c r="M1" s="6746" t="s">
        <v>6715</v>
      </c>
      <c r="N1" s="6746" t="s">
        <v>6716</v>
      </c>
      <c r="O1" s="6746" t="s">
        <v>6717</v>
      </c>
      <c r="P1" s="6746" t="s">
        <v>6718</v>
      </c>
      <c r="Q1" s="6751" t="s">
        <v>6719</v>
      </c>
      <c r="R1" s="6751"/>
      <c r="S1" s="6751" t="s">
        <v>6720</v>
      </c>
      <c r="T1" s="6751"/>
      <c r="U1" s="6751" t="s">
        <v>6721</v>
      </c>
      <c r="V1" s="6751"/>
      <c r="W1" s="6751" t="s">
        <v>6722</v>
      </c>
      <c r="X1" s="6751"/>
      <c r="Y1" s="6752" t="s">
        <v>6723</v>
      </c>
      <c r="Z1" s="6752"/>
      <c r="AA1" s="6753" t="s">
        <v>6724</v>
      </c>
      <c r="AB1" s="6753"/>
      <c r="AC1" s="6754" t="s">
        <v>6725</v>
      </c>
      <c r="AD1" s="6750" t="s">
        <v>6726</v>
      </c>
      <c r="AE1" s="6750" t="s">
        <v>6727</v>
      </c>
      <c r="AF1" s="6750" t="s">
        <v>6728</v>
      </c>
      <c r="AG1" s="6750" t="s">
        <v>6729</v>
      </c>
      <c r="AH1" s="6750" t="s">
        <v>6730</v>
      </c>
      <c r="AI1" s="6750" t="s">
        <v>6731</v>
      </c>
      <c r="AJ1" s="6750" t="s">
        <v>6732</v>
      </c>
      <c r="AK1" s="6750" t="s">
        <v>6733</v>
      </c>
      <c r="AL1" s="6746" t="s">
        <v>6734</v>
      </c>
      <c r="AM1" s="6746" t="s">
        <v>6735</v>
      </c>
      <c r="AN1" s="6746" t="s">
        <v>6736</v>
      </c>
      <c r="AO1" s="6746" t="s">
        <v>6737</v>
      </c>
    </row>
    <row r="2">
      <c r="A2" s="6746" t="s">
        <v>6738</v>
      </c>
      <c r="B2" s="6746"/>
      <c r="C2" s="6746"/>
      <c r="D2" s="6746"/>
      <c r="E2" s="6746" t="s">
        <v>6739</v>
      </c>
      <c r="F2" s="6748" t="s">
        <v>6740</v>
      </c>
      <c r="G2" s="6748"/>
      <c r="H2" s="6749"/>
      <c r="I2" s="6750"/>
      <c r="J2" s="6750"/>
      <c r="K2" s="6750"/>
      <c r="L2" s="6746" t="s">
        <v>6741</v>
      </c>
      <c r="M2" s="6746" t="s">
        <v>6741</v>
      </c>
      <c r="N2" s="6746"/>
      <c r="O2" s="6746"/>
      <c r="P2" s="6746"/>
      <c r="Q2" s="6751" t="s">
        <v>6739</v>
      </c>
      <c r="R2" s="6755" t="s">
        <v>6740</v>
      </c>
      <c r="S2" s="6751" t="s">
        <v>6739</v>
      </c>
      <c r="T2" s="6755" t="s">
        <v>6740</v>
      </c>
      <c r="U2" s="6751" t="s">
        <v>6739</v>
      </c>
      <c r="V2" s="6755" t="s">
        <v>6740</v>
      </c>
      <c r="W2" s="6751" t="s">
        <v>6739</v>
      </c>
      <c r="X2" s="6755" t="s">
        <v>6740</v>
      </c>
      <c r="Y2" s="6751" t="s">
        <v>6739</v>
      </c>
      <c r="Z2" s="6755" t="s">
        <v>6740</v>
      </c>
      <c r="AA2" s="6751" t="s">
        <v>6739</v>
      </c>
      <c r="AB2" s="6755" t="s">
        <v>6740</v>
      </c>
      <c r="AC2" s="6754"/>
      <c r="AD2" s="6750"/>
      <c r="AE2" s="6750"/>
      <c r="AF2" s="6750"/>
      <c r="AG2" s="6750"/>
      <c r="AH2" s="6750"/>
      <c r="AI2" s="6750"/>
      <c r="AJ2" s="6750"/>
      <c r="AK2" s="6750"/>
      <c r="AL2" s="6746"/>
      <c r="AM2" s="6746"/>
      <c r="AN2" s="6746"/>
      <c r="AO2" s="6746"/>
    </row>
    <row r="3">
      <c r="A3" s="6756">
        <v>1</v>
      </c>
      <c r="B3" s="6756" t="s">
        <v>6742</v>
      </c>
      <c r="C3" s="6756" t="s">
        <v>6743</v>
      </c>
      <c r="D3" s="6757" t="s">
        <v>6744</v>
      </c>
      <c r="E3" s="6758">
        <v>488</v>
      </c>
      <c r="F3" s="6759">
        <v>463</v>
      </c>
      <c r="G3" s="6760"/>
      <c r="H3" s="6761">
        <f>VLOOKUP(C3,'Data Products'!$A:$B,2,0)</f>
      </c>
      <c r="I3" s="6762">
        <f t="shared" ref="I3:I26" si="23">IFERROR(H3-TODAY(),"")</f>
      </c>
      <c r="J3" s="6763">
        <v>45723</v>
      </c>
      <c r="K3" s="6764">
        <f t="shared" ref="K3:K26" si="16">TODAY()-J3</f>
      </c>
      <c r="L3" s="6760"/>
      <c r="M3" s="6760">
        <f t="shared" ref="M3:M4" si="10">20798-9300</f>
      </c>
      <c r="N3" s="6760"/>
      <c r="O3" s="6760"/>
      <c r="P3" s="6756"/>
      <c r="Q3" s="6760">
        <v>0</v>
      </c>
      <c r="R3" s="6760">
        <v>0</v>
      </c>
      <c r="S3" s="6760">
        <v>34</v>
      </c>
      <c r="T3" s="6760">
        <v>34</v>
      </c>
      <c r="U3" s="6760">
        <v>426</v>
      </c>
      <c r="V3" s="6760">
        <v>426</v>
      </c>
      <c r="W3" s="6760">
        <v>0</v>
      </c>
      <c r="X3" s="6760">
        <v>0</v>
      </c>
      <c r="Y3" s="6760">
        <v>0</v>
      </c>
      <c r="Z3" s="6760">
        <v>0</v>
      </c>
      <c r="AA3" s="6760">
        <v>0</v>
      </c>
      <c r="AB3" s="6760">
        <v>0</v>
      </c>
      <c r="AC3" s="6765">
        <f t="shared" ref="AC3:AC26" si="4">M3/30</f>
      </c>
      <c r="AD3" s="6766">
        <f t="shared" ref="AD3:AD26" si="0">IFERROR(E3/AC3,"-")</f>
      </c>
      <c r="AE3" s="6767">
        <f t="shared" ref="AE3:AE26" si="35">IFERROR(TODAY()+AD3,"-")</f>
      </c>
      <c r="AF3" s="6768">
        <f t="shared" ref="AF3:AF26" si="31">_xlfn.IFS(AD3="-","Not sold yet",AND(AD3&lt;=150,AD3&gt;60),"Out of stock more than 60 days",AD3&lt;=60,"Out of stock less than 60 days",AD3&gt;=150,"Out of stock more than 150 days")</f>
      </c>
      <c r="AG3" s="6769">
        <f>VLOOKUP(C3,'Data Products'!$A:$J,10,0)</f>
      </c>
      <c r="AH3" s="6770">
        <f t="shared" ref="AH3:AH26" si="27">AG3*E3</f>
      </c>
      <c r="AI3" s="6771">
        <f t="shared" ref="AI3:AI26" si="19">IF(I3&lt;=90,E3,0)</f>
      </c>
      <c r="AJ3" s="6772">
        <f t="shared" ref="AJ3:AJ7" si="11">IFERROR(VLOOKUP(C3,$C$3:$AJ$44,34,0),"")</f>
      </c>
      <c r="AK3" s="6773"/>
      <c r="AL3" s="6774"/>
      <c r="AM3" s="6773"/>
      <c r="AN3" s="6774"/>
      <c r="AO3" s="6774"/>
    </row>
    <row r="4">
      <c r="A4" s="6756">
        <v>2</v>
      </c>
      <c r="B4" s="6756" t="s">
        <v>6742</v>
      </c>
      <c r="C4" s="6756" t="s">
        <v>6744</v>
      </c>
      <c r="D4" s="6757" t="s">
        <v>6744</v>
      </c>
      <c r="E4" s="6758">
        <v>9188</v>
      </c>
      <c r="F4" s="6759">
        <v>9173</v>
      </c>
      <c r="G4" s="6760"/>
      <c r="H4" s="6761">
        <f>VLOOKUP(C4,'Data Products'!$A:$B,2,0)</f>
      </c>
      <c r="I4" s="6762">
        <f t="shared" si="23"/>
      </c>
      <c r="J4" s="6763">
        <v>45617</v>
      </c>
      <c r="K4" s="6764">
        <f t="shared" si="16"/>
      </c>
      <c r="L4" s="6760"/>
      <c r="M4" s="6760">
        <f t="shared" si="10"/>
      </c>
      <c r="N4" s="6760"/>
      <c r="O4" s="6760"/>
      <c r="P4" s="6756"/>
      <c r="Q4" s="6760">
        <v>0</v>
      </c>
      <c r="R4" s="6760">
        <v>0</v>
      </c>
      <c r="S4" s="6775">
        <v>3980</v>
      </c>
      <c r="T4" s="6775">
        <v>3980</v>
      </c>
      <c r="U4" s="6760">
        <v>367</v>
      </c>
      <c r="V4" s="6760">
        <v>367</v>
      </c>
      <c r="W4" s="6760">
        <v>0</v>
      </c>
      <c r="X4" s="6760">
        <v>0</v>
      </c>
      <c r="Y4" s="6760">
        <v>0</v>
      </c>
      <c r="Z4" s="6760">
        <v>0</v>
      </c>
      <c r="AA4" s="6760">
        <v>0</v>
      </c>
      <c r="AB4" s="6760">
        <v>0</v>
      </c>
      <c r="AC4" s="6765">
        <f t="shared" si="4"/>
      </c>
      <c r="AD4" s="6776">
        <f t="shared" si="0"/>
      </c>
      <c r="AE4" s="6767">
        <f t="shared" si="35"/>
      </c>
      <c r="AF4" s="6777">
        <f t="shared" si="31"/>
      </c>
      <c r="AG4" s="6769">
        <f>VLOOKUP(C4,'Data Products'!$A:$J,10,0)</f>
      </c>
      <c r="AH4" s="6770">
        <f t="shared" si="27"/>
      </c>
      <c r="AI4" s="6771">
        <f t="shared" si="19"/>
      </c>
      <c r="AJ4" s="6772">
        <f t="shared" si="11"/>
      </c>
      <c r="AK4" s="6774"/>
      <c r="AL4" s="6774"/>
      <c r="AM4" s="6773"/>
      <c r="AN4" s="6774"/>
      <c r="AO4" s="6774"/>
    </row>
    <row r="5">
      <c r="A5" s="6756">
        <v>3</v>
      </c>
      <c r="B5" s="6756" t="s">
        <v>6742</v>
      </c>
      <c r="C5" s="6756" t="s">
        <v>6745</v>
      </c>
      <c r="D5" s="6758" t="s">
        <v>6745</v>
      </c>
      <c r="E5" s="6758">
        <v>458</v>
      </c>
      <c r="F5" s="6759">
        <v>458</v>
      </c>
      <c r="G5" s="6760"/>
      <c r="H5" s="6761">
        <f>VLOOKUP(C5,'Data Products'!$A:$B,2,0)</f>
      </c>
      <c r="I5" s="6762">
        <f t="shared" si="23"/>
      </c>
      <c r="J5" s="6763">
        <v>45191</v>
      </c>
      <c r="K5" s="6764">
        <f t="shared" si="16"/>
      </c>
      <c r="L5" s="6760"/>
      <c r="M5" s="6760">
        <f t="shared" ref="M5:M6" si="7">565-450</f>
      </c>
      <c r="N5" s="6760"/>
      <c r="O5" s="6760"/>
      <c r="P5" s="6756"/>
      <c r="Q5" s="6760">
        <v>0</v>
      </c>
      <c r="R5" s="6760">
        <v>0</v>
      </c>
      <c r="S5" s="6760">
        <v>0</v>
      </c>
      <c r="T5" s="6760">
        <v>0</v>
      </c>
      <c r="U5" s="6760">
        <v>0</v>
      </c>
      <c r="V5" s="6760">
        <v>0</v>
      </c>
      <c r="W5" s="6760">
        <v>0</v>
      </c>
      <c r="X5" s="6760">
        <v>0</v>
      </c>
      <c r="Y5" s="6760">
        <v>0</v>
      </c>
      <c r="Z5" s="6760">
        <v>0</v>
      </c>
      <c r="AA5" s="6760">
        <v>0</v>
      </c>
      <c r="AB5" s="6760">
        <v>0</v>
      </c>
      <c r="AC5" s="6765">
        <f t="shared" si="4"/>
      </c>
      <c r="AD5" s="6776">
        <f t="shared" si="0"/>
      </c>
      <c r="AE5" s="6767">
        <f t="shared" si="35"/>
      </c>
      <c r="AF5" s="6777">
        <f t="shared" si="31"/>
      </c>
      <c r="AG5" s="6769">
        <f>VLOOKUP(C5,'Data Products'!$A:$J,10,0)</f>
      </c>
      <c r="AH5" s="6770">
        <f t="shared" si="27"/>
      </c>
      <c r="AI5" s="6771">
        <f t="shared" si="19"/>
      </c>
      <c r="AJ5" s="6772">
        <f t="shared" si="11"/>
      </c>
      <c r="AK5" s="6774"/>
      <c r="AL5" s="6774"/>
      <c r="AM5" s="6773"/>
      <c r="AN5" s="6774"/>
      <c r="AO5" s="6774"/>
    </row>
    <row r="6">
      <c r="A6" s="6756">
        <v>4</v>
      </c>
      <c r="B6" s="6756" t="s">
        <v>6746</v>
      </c>
      <c r="C6" s="6756" t="s">
        <v>6747</v>
      </c>
      <c r="D6" s="6758" t="s">
        <v>6745</v>
      </c>
      <c r="E6" s="6758">
        <v>2</v>
      </c>
      <c r="F6" s="6759">
        <v>1</v>
      </c>
      <c r="G6" s="6760"/>
      <c r="H6" s="6778">
        <f>VLOOKUP(C6,'Data Products'!$A:$B,2,0)</f>
      </c>
      <c r="I6" s="6779">
        <f t="shared" si="23"/>
      </c>
      <c r="J6" s="6763">
        <v>45752</v>
      </c>
      <c r="K6" s="6764">
        <f t="shared" si="16"/>
      </c>
      <c r="L6" s="6760"/>
      <c r="M6" s="6760">
        <f t="shared" si="7"/>
      </c>
      <c r="N6" s="6760"/>
      <c r="O6" s="6760"/>
      <c r="P6" s="6756"/>
      <c r="Q6" s="6760">
        <v>0</v>
      </c>
      <c r="R6" s="6760">
        <v>0</v>
      </c>
      <c r="S6" s="6760">
        <v>0</v>
      </c>
      <c r="T6" s="6760">
        <v>0</v>
      </c>
      <c r="U6" s="6760">
        <v>0</v>
      </c>
      <c r="V6" s="6760">
        <v>0</v>
      </c>
      <c r="W6" s="6760">
        <v>0</v>
      </c>
      <c r="X6" s="6760">
        <v>0</v>
      </c>
      <c r="Y6" s="6760">
        <v>0</v>
      </c>
      <c r="Z6" s="6760">
        <v>0</v>
      </c>
      <c r="AA6" s="6760">
        <v>0</v>
      </c>
      <c r="AB6" s="6760">
        <v>0</v>
      </c>
      <c r="AC6" s="6765">
        <f t="shared" si="4"/>
      </c>
      <c r="AD6" s="6776">
        <f t="shared" si="0"/>
      </c>
      <c r="AE6" s="6767">
        <f t="shared" si="35"/>
      </c>
      <c r="AF6" s="6777">
        <f t="shared" si="31"/>
      </c>
      <c r="AG6" s="6769">
        <f>VLOOKUP(C6,'Data Products'!$A:$J,10,0)</f>
      </c>
      <c r="AH6" s="6770">
        <f t="shared" si="27"/>
      </c>
      <c r="AI6" s="6771">
        <f t="shared" si="19"/>
      </c>
      <c r="AJ6" s="6772">
        <f t="shared" si="11"/>
      </c>
      <c r="AK6" s="6774"/>
      <c r="AL6" s="6774"/>
      <c r="AM6" s="6773"/>
      <c r="AN6" s="6774"/>
      <c r="AO6" s="6774"/>
    </row>
    <row r="7">
      <c r="A7" s="6756">
        <v>5</v>
      </c>
      <c r="B7" s="6756" t="s">
        <v>6742</v>
      </c>
      <c r="C7" s="6756" t="s">
        <v>6748</v>
      </c>
      <c r="D7" s="6757" t="s">
        <v>6748</v>
      </c>
      <c r="E7" s="6758">
        <v>823</v>
      </c>
      <c r="F7" s="6759">
        <v>823</v>
      </c>
      <c r="G7" s="6760"/>
      <c r="H7" s="6761">
        <f>VLOOKUP(C7,'Data Products'!$A:$B,2,0)</f>
      </c>
      <c r="I7" s="6762">
        <f t="shared" si="23"/>
      </c>
      <c r="J7" s="6763">
        <v>45854</v>
      </c>
      <c r="K7" s="6764">
        <f t="shared" si="16"/>
      </c>
      <c r="L7" s="6760"/>
      <c r="M7" s="6760">
        <f t="shared" ref="M7:M8" si="3">1355-800</f>
      </c>
      <c r="N7" s="6760"/>
      <c r="O7" s="6760"/>
      <c r="P7" s="6756"/>
      <c r="Q7" s="6760">
        <v>0</v>
      </c>
      <c r="R7" s="6760">
        <v>0</v>
      </c>
      <c r="S7" s="6760">
        <v>5791</v>
      </c>
      <c r="T7" s="6760">
        <v>5785</v>
      </c>
      <c r="U7" s="6760">
        <v>3828</v>
      </c>
      <c r="V7" s="6760">
        <v>3818</v>
      </c>
      <c r="W7" s="6760">
        <v>73</v>
      </c>
      <c r="X7" s="6780">
        <v>73</v>
      </c>
      <c r="Y7" s="6760">
        <v>0</v>
      </c>
      <c r="Z7" s="6760">
        <v>0</v>
      </c>
      <c r="AA7" s="6760">
        <v>0</v>
      </c>
      <c r="AB7" s="6760">
        <v>0</v>
      </c>
      <c r="AC7" s="6765">
        <f t="shared" si="4"/>
      </c>
      <c r="AD7" s="6781">
        <f t="shared" si="0"/>
      </c>
      <c r="AE7" s="6767">
        <f t="shared" si="35"/>
      </c>
      <c r="AF7" s="6782">
        <f t="shared" si="31"/>
      </c>
      <c r="AG7" s="6769">
        <f>VLOOKUP(C7,'Data Products'!$A:$J,10,0)</f>
      </c>
      <c r="AH7" s="6770">
        <f t="shared" si="27"/>
      </c>
      <c r="AI7" s="6771">
        <f t="shared" si="19"/>
      </c>
      <c r="AJ7" s="6772">
        <f t="shared" si="11"/>
      </c>
      <c r="AK7" s="6774"/>
      <c r="AL7" s="6774"/>
      <c r="AM7" s="6773"/>
      <c r="AN7" s="6774"/>
      <c r="AO7" s="6774"/>
    </row>
    <row r="8">
      <c r="A8" s="6756">
        <v>6</v>
      </c>
      <c r="B8" s="6756" t="s">
        <v>6742</v>
      </c>
      <c r="C8" s="6756" t="s">
        <v>6749</v>
      </c>
      <c r="D8" s="6758" t="s">
        <v>6748</v>
      </c>
      <c r="E8" s="6758">
        <v>159</v>
      </c>
      <c r="F8" s="6759">
        <v>159</v>
      </c>
      <c r="G8" s="6760"/>
      <c r="H8" s="6778">
        <f>VLOOKUP(C8,'Data Products'!$A:$B,2,0)</f>
      </c>
      <c r="I8" s="6779">
        <f t="shared" si="23"/>
      </c>
      <c r="J8" s="6763">
        <v>45855</v>
      </c>
      <c r="K8" s="6764">
        <f t="shared" si="16"/>
      </c>
      <c r="L8" s="6760"/>
      <c r="M8" s="6760">
        <f t="shared" si="3"/>
      </c>
      <c r="N8" s="6760"/>
      <c r="O8" s="6760"/>
      <c r="P8" s="6756"/>
      <c r="Q8" s="6760">
        <v>0</v>
      </c>
      <c r="R8" s="6760">
        <v>0</v>
      </c>
      <c r="S8" s="6760">
        <v>0</v>
      </c>
      <c r="T8" s="6760">
        <v>0</v>
      </c>
      <c r="U8" s="6760">
        <v>0</v>
      </c>
      <c r="V8" s="6760">
        <v>0</v>
      </c>
      <c r="W8" s="6760">
        <v>0</v>
      </c>
      <c r="X8" s="6760">
        <v>0</v>
      </c>
      <c r="Y8" s="6760">
        <v>0</v>
      </c>
      <c r="Z8" s="6760">
        <v>0</v>
      </c>
      <c r="AA8" s="6760">
        <v>0</v>
      </c>
      <c r="AB8" s="6760">
        <v>0</v>
      </c>
      <c r="AC8" s="6765">
        <f t="shared" si="4"/>
      </c>
      <c r="AD8" s="6776">
        <f t="shared" si="0"/>
      </c>
      <c r="AE8" s="6767">
        <f t="shared" si="35"/>
      </c>
      <c r="AF8" s="6777">
        <f t="shared" si="31"/>
      </c>
      <c r="AG8" s="6769">
        <f>VLOOKUP(C8,'Data Products'!$A:$J,10,0)</f>
      </c>
      <c r="AH8" s="6770">
        <f t="shared" si="27"/>
      </c>
      <c r="AI8" s="6771">
        <f t="shared" si="19"/>
      </c>
      <c r="AJ8" s="6772">
        <f>IFERROR(VLOOKUP(C8,$C$3:$AJ$44,34,0)," ")</f>
      </c>
      <c r="AK8" s="6774"/>
      <c r="AL8" s="6774"/>
      <c r="AM8" s="6773"/>
      <c r="AN8" s="6774"/>
      <c r="AO8" s="6774"/>
    </row>
    <row r="9">
      <c r="A9" s="6756">
        <v>7</v>
      </c>
      <c r="B9" s="6756" t="s">
        <v>6742</v>
      </c>
      <c r="C9" s="6756" t="s">
        <v>6750</v>
      </c>
      <c r="D9" s="6758" t="s">
        <v>6750</v>
      </c>
      <c r="E9" s="6758">
        <v>2634</v>
      </c>
      <c r="F9" s="6759">
        <v>2634</v>
      </c>
      <c r="G9" s="6760"/>
      <c r="H9" s="6778">
        <f>VLOOKUP(C9,'Data Products'!$A:$B,2,0)</f>
      </c>
      <c r="I9" s="6779">
        <f t="shared" si="23"/>
      </c>
      <c r="J9" s="6763">
        <v>45856</v>
      </c>
      <c r="K9" s="6764">
        <f t="shared" si="16"/>
      </c>
      <c r="L9" s="6760"/>
      <c r="M9" s="6760">
        <f t="shared" ref="M9:M10" si="34">2655-2600</f>
      </c>
      <c r="N9" s="6760"/>
      <c r="O9" s="6760"/>
      <c r="P9" s="6756"/>
      <c r="Q9" s="6760">
        <v>0</v>
      </c>
      <c r="R9" s="6760">
        <v>0</v>
      </c>
      <c r="S9" s="6760">
        <v>0</v>
      </c>
      <c r="T9" s="6760">
        <v>0</v>
      </c>
      <c r="U9" s="6760">
        <v>0</v>
      </c>
      <c r="V9" s="6760">
        <v>0</v>
      </c>
      <c r="W9" s="6760">
        <v>0</v>
      </c>
      <c r="X9" s="6760">
        <v>0</v>
      </c>
      <c r="Y9" s="6760">
        <v>0</v>
      </c>
      <c r="Z9" s="6760">
        <v>0</v>
      </c>
      <c r="AA9" s="6760">
        <v>0</v>
      </c>
      <c r="AB9" s="6760">
        <v>0</v>
      </c>
      <c r="AC9" s="6765">
        <f t="shared" si="4"/>
      </c>
      <c r="AD9" s="6776">
        <f t="shared" si="0"/>
      </c>
      <c r="AE9" s="6767">
        <f t="shared" si="35"/>
      </c>
      <c r="AF9" s="6777">
        <f t="shared" si="31"/>
      </c>
      <c r="AG9" s="6769">
        <f>VLOOKUP(C9,'Data Products'!$A:$J,10,0)</f>
      </c>
      <c r="AH9" s="6770">
        <f t="shared" si="27"/>
      </c>
      <c r="AI9" s="6771">
        <f t="shared" si="19"/>
      </c>
      <c r="AJ9" s="6772">
        <f t="shared" ref="AJ9:AJ11" si="12">IFERROR(VLOOKUP(C9,$C$3:$AJ$44,34,0),"")</f>
      </c>
      <c r="AK9" s="6774"/>
      <c r="AL9" s="6774"/>
      <c r="AM9" s="6773"/>
      <c r="AN9" s="6774"/>
      <c r="AO9" s="6774"/>
    </row>
    <row r="10">
      <c r="A10" s="6756">
        <v>8</v>
      </c>
      <c r="B10" s="6756" t="s">
        <v>6742</v>
      </c>
      <c r="C10" s="6756" t="s">
        <v>6751</v>
      </c>
      <c r="D10" s="6758" t="s">
        <v>6750</v>
      </c>
      <c r="E10" s="6758">
        <v>2</v>
      </c>
      <c r="F10" s="6759">
        <v>2</v>
      </c>
      <c r="G10" s="6760"/>
      <c r="H10" s="6778">
        <f>VLOOKUP(C10,'Data Products'!$A:$B,2,0)</f>
      </c>
      <c r="I10" s="6779">
        <f t="shared" si="23"/>
      </c>
      <c r="J10" s="6763">
        <v>45857</v>
      </c>
      <c r="K10" s="6764">
        <f t="shared" si="16"/>
      </c>
      <c r="L10" s="6760"/>
      <c r="M10" s="6760">
        <f t="shared" si="34"/>
      </c>
      <c r="N10" s="6760"/>
      <c r="O10" s="6760"/>
      <c r="P10" s="6756"/>
      <c r="Q10" s="6760">
        <v>0</v>
      </c>
      <c r="R10" s="6760">
        <v>0</v>
      </c>
      <c r="S10" s="6760">
        <v>0</v>
      </c>
      <c r="T10" s="6760">
        <v>0</v>
      </c>
      <c r="U10" s="6760">
        <v>0</v>
      </c>
      <c r="V10" s="6760">
        <v>0</v>
      </c>
      <c r="W10" s="6760">
        <v>0</v>
      </c>
      <c r="X10" s="6760">
        <v>0</v>
      </c>
      <c r="Y10" s="6760">
        <v>0</v>
      </c>
      <c r="Z10" s="6760">
        <v>0</v>
      </c>
      <c r="AA10" s="6760">
        <v>0</v>
      </c>
      <c r="AB10" s="6760">
        <v>0</v>
      </c>
      <c r="AC10" s="6765">
        <f t="shared" si="4"/>
      </c>
      <c r="AD10" s="6776">
        <f t="shared" si="0"/>
      </c>
      <c r="AE10" s="6767">
        <f t="shared" si="35"/>
      </c>
      <c r="AF10" s="6777">
        <f t="shared" si="31"/>
      </c>
      <c r="AG10" s="6769">
        <f>VLOOKUP(C10,'Data Products'!$A:$J,10,0)</f>
      </c>
      <c r="AH10" s="6770">
        <f t="shared" si="27"/>
      </c>
      <c r="AI10" s="6771">
        <f t="shared" si="19"/>
      </c>
      <c r="AJ10" s="6772">
        <f t="shared" si="12"/>
      </c>
      <c r="AK10" s="6774"/>
      <c r="AL10" s="6774"/>
      <c r="AM10" s="6773"/>
      <c r="AN10" s="6774"/>
      <c r="AO10" s="6774"/>
    </row>
    <row r="11">
      <c r="A11" s="6756">
        <v>9</v>
      </c>
      <c r="B11" s="6756" t="s">
        <v>6742</v>
      </c>
      <c r="C11" s="6756" t="s">
        <v>6752</v>
      </c>
      <c r="D11" s="6758" t="s">
        <v>6752</v>
      </c>
      <c r="E11" s="6758">
        <v>2062</v>
      </c>
      <c r="F11" s="6759">
        <v>2062</v>
      </c>
      <c r="G11" s="6760"/>
      <c r="H11" s="6778">
        <f>VLOOKUP(C11,'Data Products'!$A:$B,2,0)</f>
      </c>
      <c r="I11" s="6779">
        <f t="shared" si="23"/>
      </c>
      <c r="J11" s="6763">
        <v>45858</v>
      </c>
      <c r="K11" s="6764">
        <f t="shared" si="16"/>
      </c>
      <c r="L11" s="6760"/>
      <c r="M11" s="6760">
        <f>2062-2062</f>
      </c>
      <c r="N11" s="6760"/>
      <c r="O11" s="6760"/>
      <c r="P11" s="6756"/>
      <c r="Q11" s="6760">
        <v>0</v>
      </c>
      <c r="R11" s="6760">
        <v>0</v>
      </c>
      <c r="S11" s="6760">
        <v>0</v>
      </c>
      <c r="T11" s="6760">
        <v>0</v>
      </c>
      <c r="U11" s="6760">
        <v>0</v>
      </c>
      <c r="V11" s="6760">
        <v>0</v>
      </c>
      <c r="W11" s="6760">
        <v>0</v>
      </c>
      <c r="X11" s="6760">
        <v>0</v>
      </c>
      <c r="Y11" s="6760">
        <v>0</v>
      </c>
      <c r="Z11" s="6760">
        <v>0</v>
      </c>
      <c r="AA11" s="6760">
        <v>0</v>
      </c>
      <c r="AB11" s="6760">
        <v>0</v>
      </c>
      <c r="AC11" s="6765">
        <f t="shared" si="4"/>
      </c>
      <c r="AD11" s="6776">
        <f t="shared" si="0"/>
      </c>
      <c r="AE11" s="6767">
        <f t="shared" si="35"/>
      </c>
      <c r="AF11" s="6777">
        <f t="shared" si="31"/>
      </c>
      <c r="AG11" s="6769">
        <f>VLOOKUP(C11,'Data Products'!$A:$J,10,0)</f>
      </c>
      <c r="AH11" s="6770">
        <f t="shared" si="27"/>
      </c>
      <c r="AI11" s="6771">
        <f t="shared" si="19"/>
      </c>
      <c r="AJ11" s="6772">
        <f t="shared" si="12"/>
      </c>
      <c r="AK11" s="6774"/>
      <c r="AL11" s="6774"/>
      <c r="AM11" s="6773"/>
      <c r="AN11" s="6774"/>
      <c r="AO11" s="6774"/>
    </row>
    <row r="12">
      <c r="A12" s="6756">
        <v>10</v>
      </c>
      <c r="B12" s="6756" t="s">
        <v>6742</v>
      </c>
      <c r="C12" s="6756" t="s">
        <v>6753</v>
      </c>
      <c r="D12" s="6758" t="s">
        <v>6753</v>
      </c>
      <c r="E12" s="6758">
        <v>1283</v>
      </c>
      <c r="F12" s="6759">
        <v>1283</v>
      </c>
      <c r="G12" s="6760" t="s">
        <v>6754</v>
      </c>
      <c r="H12" s="6761">
        <f>VLOOKUP(C12,'Data Products'!$A:$B,2,0)</f>
      </c>
      <c r="I12" s="6762">
        <f t="shared" si="23"/>
      </c>
      <c r="J12" s="6763">
        <v>45532</v>
      </c>
      <c r="K12" s="6764">
        <f t="shared" si="16"/>
      </c>
      <c r="L12" s="6760"/>
      <c r="M12" s="6760">
        <f>1590-1300</f>
      </c>
      <c r="N12" s="6760"/>
      <c r="O12" s="6760"/>
      <c r="P12" s="6756"/>
      <c r="Q12" s="6760">
        <v>0</v>
      </c>
      <c r="R12" s="6760">
        <v>0</v>
      </c>
      <c r="S12" s="6760">
        <v>0</v>
      </c>
      <c r="T12" s="6760">
        <v>0</v>
      </c>
      <c r="U12" s="6760">
        <v>0</v>
      </c>
      <c r="V12" s="6760">
        <v>0</v>
      </c>
      <c r="W12" s="6760">
        <v>0</v>
      </c>
      <c r="X12" s="6760">
        <v>0</v>
      </c>
      <c r="Y12" s="6760">
        <v>0</v>
      </c>
      <c r="Z12" s="6760">
        <v>0</v>
      </c>
      <c r="AA12" s="6760">
        <v>0</v>
      </c>
      <c r="AB12" s="6760">
        <v>0</v>
      </c>
      <c r="AC12" s="6765">
        <f t="shared" si="4"/>
      </c>
      <c r="AD12" s="6776">
        <f t="shared" si="0"/>
      </c>
      <c r="AE12" s="6767">
        <f t="shared" si="35"/>
      </c>
      <c r="AF12" s="6777">
        <f t="shared" si="31"/>
      </c>
      <c r="AG12" s="6769">
        <f>VLOOKUP(C12,'Data Products'!$A:$J,10,0)</f>
      </c>
      <c r="AH12" s="6770">
        <f t="shared" si="27"/>
      </c>
      <c r="AI12" s="6771">
        <f t="shared" si="19"/>
      </c>
      <c r="AJ12" s="6772" t="s">
        <v>6755</v>
      </c>
      <c r="AK12" s="6774"/>
      <c r="AL12" s="6774"/>
      <c r="AM12" s="6773"/>
      <c r="AN12" s="6774"/>
      <c r="AO12" s="6774"/>
    </row>
    <row r="13">
      <c r="A13" s="6756">
        <v>11</v>
      </c>
      <c r="B13" s="6756" t="s">
        <v>6746</v>
      </c>
      <c r="C13" s="6756" t="s">
        <v>6756</v>
      </c>
      <c r="D13" s="6758" t="s">
        <v>6757</v>
      </c>
      <c r="E13" s="6758">
        <v>4347</v>
      </c>
      <c r="F13" s="6759">
        <v>4347</v>
      </c>
      <c r="G13" s="6760"/>
      <c r="H13" s="6761">
        <f>VLOOKUP(C13,'Data Products'!$A:$B,2,0)</f>
      </c>
      <c r="I13" s="6762">
        <f t="shared" si="23"/>
      </c>
      <c r="J13" s="6763">
        <v>45504</v>
      </c>
      <c r="K13" s="6764">
        <f t="shared" si="16"/>
      </c>
      <c r="L13" s="6760"/>
      <c r="M13" s="6760">
        <v>193</v>
      </c>
      <c r="N13" s="6760"/>
      <c r="O13" s="6760"/>
      <c r="P13" s="6756"/>
      <c r="Q13" s="6760">
        <v>0</v>
      </c>
      <c r="R13" s="6760">
        <v>0</v>
      </c>
      <c r="S13" s="6760">
        <v>0</v>
      </c>
      <c r="T13" s="6760">
        <v>0</v>
      </c>
      <c r="U13" s="6760">
        <v>0</v>
      </c>
      <c r="V13" s="6760">
        <v>0</v>
      </c>
      <c r="W13" s="6760">
        <v>0</v>
      </c>
      <c r="X13" s="6760">
        <v>0</v>
      </c>
      <c r="Y13" s="6760">
        <v>0</v>
      </c>
      <c r="Z13" s="6760">
        <v>0</v>
      </c>
      <c r="AA13" s="6760">
        <v>0</v>
      </c>
      <c r="AB13" s="6760">
        <v>0</v>
      </c>
      <c r="AC13" s="6765">
        <f t="shared" si="4"/>
      </c>
      <c r="AD13" s="6766">
        <f t="shared" si="0"/>
      </c>
      <c r="AE13" s="6767">
        <f t="shared" si="35"/>
      </c>
      <c r="AF13" s="6768">
        <f t="shared" si="31"/>
      </c>
      <c r="AG13" s="6769">
        <f>VLOOKUP(C13,'Data Products'!$A:$J,10,0)</f>
      </c>
      <c r="AH13" s="6770">
        <f t="shared" si="27"/>
      </c>
      <c r="AI13" s="6771">
        <f t="shared" si="19"/>
      </c>
      <c r="AJ13" s="6772">
        <f>IFERROR(VLOOKUP(C13,$C$3:$AJ$44,34,0),"")</f>
      </c>
      <c r="AK13" s="6774"/>
      <c r="AL13" s="6774"/>
      <c r="AM13" s="6783"/>
      <c r="AN13" s="6774"/>
      <c r="AO13" s="6774"/>
    </row>
    <row r="14">
      <c r="A14" s="6756">
        <v>12</v>
      </c>
      <c r="B14" s="6756" t="s">
        <v>6746</v>
      </c>
      <c r="C14" s="6756" t="s">
        <v>6758</v>
      </c>
      <c r="D14" s="6757" t="s">
        <v>6759</v>
      </c>
      <c r="E14" s="6758">
        <v>1200</v>
      </c>
      <c r="F14" s="6759">
        <v>1200</v>
      </c>
      <c r="G14" s="6760"/>
      <c r="H14" s="6784">
        <f>VLOOKUP(C14,'Data Products'!$A:$B,2,0)</f>
      </c>
      <c r="I14" s="6762">
        <f t="shared" si="23"/>
      </c>
      <c r="J14" s="6763">
        <v>45504</v>
      </c>
      <c r="K14" s="6764">
        <f t="shared" si="16"/>
      </c>
      <c r="L14" s="6760"/>
      <c r="M14" s="6760">
        <v>0</v>
      </c>
      <c r="N14" s="6775"/>
      <c r="O14" s="6775"/>
      <c r="P14" s="6756"/>
      <c r="Q14" s="6760">
        <v>0</v>
      </c>
      <c r="R14" s="6760">
        <v>0</v>
      </c>
      <c r="S14" s="6760">
        <v>0</v>
      </c>
      <c r="T14" s="6760">
        <v>0</v>
      </c>
      <c r="U14" s="6760">
        <v>0</v>
      </c>
      <c r="V14" s="6760">
        <v>0</v>
      </c>
      <c r="W14" s="6760">
        <v>0</v>
      </c>
      <c r="X14" s="6760">
        <v>0</v>
      </c>
      <c r="Y14" s="6760">
        <v>0</v>
      </c>
      <c r="Z14" s="6760">
        <v>0</v>
      </c>
      <c r="AA14" s="6760">
        <v>0</v>
      </c>
      <c r="AB14" s="6760">
        <v>0</v>
      </c>
      <c r="AC14" s="6765">
        <f t="shared" si="4"/>
      </c>
      <c r="AD14" s="6776">
        <f t="shared" si="0"/>
      </c>
      <c r="AE14" s="6767">
        <f t="shared" si="35"/>
      </c>
      <c r="AF14" s="6777">
        <f t="shared" si="31"/>
      </c>
      <c r="AG14" s="6769">
        <f>VLOOKUP(C14,'Data Products'!$A:$J,10,0)</f>
      </c>
      <c r="AH14" s="6770">
        <f t="shared" si="27"/>
      </c>
      <c r="AI14" s="6771">
        <f t="shared" si="19"/>
      </c>
      <c r="AJ14" s="6772">
        <f>IFERROR(VLOOKUP(C14,$C$3:$AJ$44,34,0)," ")</f>
      </c>
      <c r="AK14" s="6773"/>
      <c r="AL14" s="6774"/>
      <c r="AM14" s="6783"/>
      <c r="AN14" s="6774"/>
      <c r="AO14" s="6774"/>
    </row>
    <row r="15">
      <c r="A15" s="6756">
        <v>13</v>
      </c>
      <c r="B15" s="6756" t="s">
        <v>6760</v>
      </c>
      <c r="C15" s="6756" t="s">
        <v>6761</v>
      </c>
      <c r="D15" s="6757" t="s">
        <v>6759</v>
      </c>
      <c r="E15" s="6758">
        <v>1000</v>
      </c>
      <c r="F15" s="6759">
        <v>1000</v>
      </c>
      <c r="G15" s="6760"/>
      <c r="H15" s="6784">
        <f>VLOOKUP(C15,'Data Products'!$A:$B,2,0)</f>
      </c>
      <c r="I15" s="6762">
        <f t="shared" si="23"/>
      </c>
      <c r="J15" s="6763">
        <v>45648</v>
      </c>
      <c r="K15" s="6764">
        <f t="shared" si="16"/>
      </c>
      <c r="L15" s="6760"/>
      <c r="M15" s="6760">
        <v>0</v>
      </c>
      <c r="N15" s="6775"/>
      <c r="O15" s="6775"/>
      <c r="P15" s="6756"/>
      <c r="Q15" s="6760">
        <v>0</v>
      </c>
      <c r="R15" s="6760">
        <v>0</v>
      </c>
      <c r="S15" s="6760">
        <v>0</v>
      </c>
      <c r="T15" s="6760">
        <v>0</v>
      </c>
      <c r="U15" s="6760">
        <v>0</v>
      </c>
      <c r="V15" s="6760">
        <v>0</v>
      </c>
      <c r="W15" s="6760">
        <v>0</v>
      </c>
      <c r="X15" s="6760">
        <v>0</v>
      </c>
      <c r="Y15" s="6760">
        <v>0</v>
      </c>
      <c r="Z15" s="6760">
        <v>0</v>
      </c>
      <c r="AA15" s="6760">
        <v>0</v>
      </c>
      <c r="AB15" s="6760">
        <v>0</v>
      </c>
      <c r="AC15" s="6765">
        <f t="shared" si="4"/>
      </c>
      <c r="AD15" s="6776">
        <f t="shared" si="0"/>
      </c>
      <c r="AE15" s="6767">
        <f t="shared" si="35"/>
      </c>
      <c r="AF15" s="6777">
        <f t="shared" si="31"/>
      </c>
      <c r="AG15" s="6769">
        <f>VLOOKUP(C15,'Data Products'!$A:$J,10,0)</f>
      </c>
      <c r="AH15" s="6770">
        <f t="shared" si="27"/>
      </c>
      <c r="AI15" s="6771">
        <f t="shared" si="19"/>
      </c>
      <c r="AJ15" s="6772">
        <f t="shared" ref="AJ15:AJ21" si="13">IFERROR(VLOOKUP(C15,$C$3:$AJ$44,34,0),"")</f>
      </c>
      <c r="AK15" s="6773"/>
      <c r="AL15" s="6774"/>
      <c r="AM15" s="6783"/>
      <c r="AN15" s="6774"/>
      <c r="AO15" s="6774"/>
    </row>
    <row r="16">
      <c r="A16" s="6756">
        <v>14</v>
      </c>
      <c r="B16" s="6756" t="s">
        <v>6746</v>
      </c>
      <c r="C16" s="6756" t="s">
        <v>6762</v>
      </c>
      <c r="D16" s="6757" t="s">
        <v>6759</v>
      </c>
      <c r="E16" s="6758">
        <v>500</v>
      </c>
      <c r="F16" s="6759">
        <v>500</v>
      </c>
      <c r="G16" s="6760"/>
      <c r="H16" s="6784">
        <f>VLOOKUP(C16,'Data Products'!$A:$B,2,0)</f>
      </c>
      <c r="I16" s="6762">
        <f t="shared" si="23"/>
      </c>
      <c r="J16" s="6763">
        <v>45504</v>
      </c>
      <c r="K16" s="6764">
        <f t="shared" si="16"/>
      </c>
      <c r="L16" s="6760"/>
      <c r="M16" s="6760">
        <v>0</v>
      </c>
      <c r="N16" s="6760"/>
      <c r="O16" s="6760"/>
      <c r="P16" s="6756"/>
      <c r="Q16" s="6760">
        <v>0</v>
      </c>
      <c r="R16" s="6760">
        <v>0</v>
      </c>
      <c r="S16" s="6760">
        <v>0</v>
      </c>
      <c r="T16" s="6760">
        <v>0</v>
      </c>
      <c r="U16" s="6760">
        <v>0</v>
      </c>
      <c r="V16" s="6760">
        <v>0</v>
      </c>
      <c r="W16" s="6760">
        <v>0</v>
      </c>
      <c r="X16" s="6760">
        <v>0</v>
      </c>
      <c r="Y16" s="6760">
        <v>0</v>
      </c>
      <c r="Z16" s="6760">
        <v>0</v>
      </c>
      <c r="AA16" s="6760">
        <v>0</v>
      </c>
      <c r="AB16" s="6760">
        <v>0</v>
      </c>
      <c r="AC16" s="6765">
        <f t="shared" si="4"/>
      </c>
      <c r="AD16" s="6776">
        <f t="shared" si="0"/>
      </c>
      <c r="AE16" s="6767">
        <f t="shared" si="35"/>
      </c>
      <c r="AF16" s="6777">
        <f t="shared" si="31"/>
      </c>
      <c r="AG16" s="6769">
        <f>VLOOKUP(C16,'Data Products'!$A:$J,10,0)</f>
      </c>
      <c r="AH16" s="6770">
        <f t="shared" si="27"/>
      </c>
      <c r="AI16" s="6771">
        <f t="shared" si="19"/>
      </c>
      <c r="AJ16" s="6772">
        <f t="shared" si="13"/>
      </c>
      <c r="AK16" s="6773"/>
      <c r="AL16" s="6774"/>
      <c r="AM16" s="6773"/>
      <c r="AN16" s="6774"/>
      <c r="AO16" s="6774"/>
    </row>
    <row r="17">
      <c r="A17" s="6756">
        <v>15</v>
      </c>
      <c r="B17" s="6756" t="s">
        <v>6742</v>
      </c>
      <c r="C17" s="6756" t="s">
        <v>6763</v>
      </c>
      <c r="D17" s="6758" t="s">
        <v>6763</v>
      </c>
      <c r="E17" s="6758">
        <v>192</v>
      </c>
      <c r="F17" s="6759">
        <v>192</v>
      </c>
      <c r="G17" s="6760"/>
      <c r="H17" s="6761">
        <f>VLOOKUP(C17,'Data Products'!$A:$B,2,0)</f>
      </c>
      <c r="I17" s="6762">
        <f t="shared" si="23"/>
      </c>
      <c r="J17" s="6763">
        <v>45653</v>
      </c>
      <c r="K17" s="6764">
        <f t="shared" si="16"/>
      </c>
      <c r="L17" s="6760"/>
      <c r="M17" s="6760">
        <f>212-192</f>
      </c>
      <c r="N17" s="6760"/>
      <c r="O17" s="6760"/>
      <c r="P17" s="6756"/>
      <c r="Q17" s="6760">
        <v>0</v>
      </c>
      <c r="R17" s="6760">
        <v>0</v>
      </c>
      <c r="S17" s="6760">
        <v>0</v>
      </c>
      <c r="T17" s="6760">
        <v>0</v>
      </c>
      <c r="U17" s="6760">
        <v>0</v>
      </c>
      <c r="V17" s="6760">
        <v>0</v>
      </c>
      <c r="W17" s="6760">
        <v>0</v>
      </c>
      <c r="X17" s="6760">
        <v>0</v>
      </c>
      <c r="Y17" s="6760">
        <v>0</v>
      </c>
      <c r="Z17" s="6760">
        <v>0</v>
      </c>
      <c r="AA17" s="6760">
        <v>0</v>
      </c>
      <c r="AB17" s="6760">
        <v>0</v>
      </c>
      <c r="AC17" s="6765">
        <f t="shared" si="4"/>
      </c>
      <c r="AD17" s="6776">
        <f t="shared" si="0"/>
      </c>
      <c r="AE17" s="6767">
        <f t="shared" si="35"/>
      </c>
      <c r="AF17" s="6777">
        <f t="shared" si="31"/>
      </c>
      <c r="AG17" s="6769">
        <f>VLOOKUP(C17,'Data Products'!$A:$J,10,0)</f>
      </c>
      <c r="AH17" s="6770">
        <f t="shared" si="27"/>
      </c>
      <c r="AI17" s="6771">
        <f t="shared" si="19"/>
      </c>
      <c r="AJ17" s="6772">
        <f t="shared" si="13"/>
      </c>
      <c r="AK17" s="6774"/>
      <c r="AL17" s="6774"/>
      <c r="AM17" s="6773"/>
      <c r="AN17" s="6774"/>
      <c r="AO17" s="6774"/>
    </row>
    <row r="18">
      <c r="A18" s="6756">
        <v>16</v>
      </c>
      <c r="B18" s="6756" t="s">
        <v>6742</v>
      </c>
      <c r="C18" s="6756" t="s">
        <v>6764</v>
      </c>
      <c r="D18" s="6757" t="s">
        <v>6764</v>
      </c>
      <c r="E18" s="6758">
        <v>162</v>
      </c>
      <c r="F18" s="6759">
        <v>162</v>
      </c>
      <c r="G18" s="6760"/>
      <c r="H18" s="6761">
        <f>VLOOKUP(C18,'Data Products'!$A:$B,2,0)</f>
      </c>
      <c r="I18" s="6762">
        <f t="shared" si="23"/>
      </c>
      <c r="J18" s="6763">
        <v>45737</v>
      </c>
      <c r="K18" s="6764">
        <f t="shared" si="16"/>
      </c>
      <c r="L18" s="6760"/>
      <c r="M18" s="6760">
        <f>198-162</f>
      </c>
      <c r="N18" s="6760"/>
      <c r="O18" s="6760"/>
      <c r="P18" s="6756"/>
      <c r="Q18" s="6760">
        <v>1000</v>
      </c>
      <c r="R18" s="6760">
        <v>1000</v>
      </c>
      <c r="S18" s="6760">
        <v>217</v>
      </c>
      <c r="T18" s="6760">
        <v>217</v>
      </c>
      <c r="U18" s="6760">
        <v>122</v>
      </c>
      <c r="V18" s="6760">
        <v>122</v>
      </c>
      <c r="W18" s="6760">
        <v>0</v>
      </c>
      <c r="X18" s="6760">
        <v>0</v>
      </c>
      <c r="Y18" s="6760">
        <v>0</v>
      </c>
      <c r="Z18" s="6760">
        <v>0</v>
      </c>
      <c r="AA18" s="6760">
        <v>0</v>
      </c>
      <c r="AB18" s="6760">
        <v>0</v>
      </c>
      <c r="AC18" s="6765">
        <f t="shared" si="4"/>
      </c>
      <c r="AD18" s="6766">
        <f t="shared" si="0"/>
      </c>
      <c r="AE18" s="6767">
        <f t="shared" si="35"/>
      </c>
      <c r="AF18" s="6768">
        <f t="shared" si="31"/>
      </c>
      <c r="AG18" s="6769">
        <f>VLOOKUP(C18,'Data Products'!$A:$J,10,0)</f>
      </c>
      <c r="AH18" s="6770">
        <f t="shared" si="27"/>
      </c>
      <c r="AI18" s="6771">
        <f t="shared" si="19"/>
      </c>
      <c r="AJ18" s="6772">
        <f t="shared" si="13"/>
      </c>
      <c r="AK18" s="6774"/>
      <c r="AL18" s="6774"/>
      <c r="AM18" s="6773"/>
      <c r="AN18" s="6774"/>
      <c r="AO18" s="6774"/>
    </row>
    <row r="19">
      <c r="A19" s="6756">
        <v>17</v>
      </c>
      <c r="B19" s="6756" t="s">
        <v>6742</v>
      </c>
      <c r="C19" s="6756" t="s">
        <v>6765</v>
      </c>
      <c r="D19" s="6757" t="s">
        <v>6765</v>
      </c>
      <c r="E19" s="6758">
        <v>1339</v>
      </c>
      <c r="F19" s="6759">
        <v>1339</v>
      </c>
      <c r="G19" s="6760"/>
      <c r="H19" s="6761">
        <f>VLOOKUP(C19,'Data Products'!$A:$B,2,0)</f>
      </c>
      <c r="I19" s="6762">
        <f t="shared" si="23"/>
      </c>
      <c r="J19" s="6763">
        <v>45653</v>
      </c>
      <c r="K19" s="6764">
        <f t="shared" si="16"/>
      </c>
      <c r="L19" s="6760"/>
      <c r="M19" s="6760">
        <f>1474-1339</f>
      </c>
      <c r="N19" s="6760"/>
      <c r="O19" s="6760"/>
      <c r="P19" s="6756"/>
      <c r="Q19" s="6780">
        <v>0</v>
      </c>
      <c r="R19" s="6760">
        <v>0</v>
      </c>
      <c r="S19" s="6760">
        <v>42</v>
      </c>
      <c r="T19" s="6760">
        <v>42</v>
      </c>
      <c r="U19" s="6760">
        <v>28</v>
      </c>
      <c r="V19" s="6760">
        <v>28</v>
      </c>
      <c r="W19" s="6760">
        <v>0</v>
      </c>
      <c r="X19" s="6760">
        <v>0</v>
      </c>
      <c r="Y19" s="6760">
        <v>0</v>
      </c>
      <c r="Z19" s="6760">
        <v>0</v>
      </c>
      <c r="AA19" s="6760">
        <v>0</v>
      </c>
      <c r="AB19" s="6760">
        <v>0</v>
      </c>
      <c r="AC19" s="6765">
        <f t="shared" si="4"/>
      </c>
      <c r="AD19" s="6766">
        <f t="shared" si="0"/>
      </c>
      <c r="AE19" s="6767">
        <f t="shared" si="35"/>
      </c>
      <c r="AF19" s="6768">
        <f t="shared" si="31"/>
      </c>
      <c r="AG19" s="6769">
        <f>VLOOKUP(C19,'Data Products'!$A:$J,10,0)</f>
      </c>
      <c r="AH19" s="6770">
        <f t="shared" si="27"/>
      </c>
      <c r="AI19" s="6771">
        <f t="shared" si="19"/>
      </c>
      <c r="AJ19" s="6772">
        <f t="shared" si="13"/>
      </c>
      <c r="AK19" s="6774"/>
      <c r="AL19" s="6774"/>
      <c r="AM19" s="6773"/>
      <c r="AN19" s="6774"/>
      <c r="AO19" s="6774"/>
    </row>
    <row r="20">
      <c r="A20" s="6756">
        <v>18</v>
      </c>
      <c r="B20" s="6756" t="s">
        <v>6742</v>
      </c>
      <c r="C20" s="6756" t="s">
        <v>6766</v>
      </c>
      <c r="D20" s="6758" t="s">
        <v>6766</v>
      </c>
      <c r="E20" s="6758">
        <v>70</v>
      </c>
      <c r="F20" s="6759">
        <v>70</v>
      </c>
      <c r="G20" s="6760"/>
      <c r="H20" s="6761">
        <f>VLOOKUP(C20,'Data Products'!$A:$B,2,0)</f>
      </c>
      <c r="I20" s="6762">
        <f t="shared" si="23"/>
      </c>
      <c r="J20" s="6763">
        <v>45653</v>
      </c>
      <c r="K20" s="6764">
        <f t="shared" si="16"/>
      </c>
      <c r="L20" s="6760"/>
      <c r="M20" s="6760">
        <f>101-70</f>
      </c>
      <c r="N20" s="6760"/>
      <c r="O20" s="6760"/>
      <c r="P20" s="6756"/>
      <c r="Q20" s="6760">
        <v>-950</v>
      </c>
      <c r="R20" s="6760">
        <v>0</v>
      </c>
      <c r="S20" s="6760">
        <v>0</v>
      </c>
      <c r="T20" s="6760">
        <v>0</v>
      </c>
      <c r="U20" s="6760">
        <v>0</v>
      </c>
      <c r="V20" s="6760">
        <v>0</v>
      </c>
      <c r="W20" s="6760">
        <v>0</v>
      </c>
      <c r="X20" s="6760">
        <v>0</v>
      </c>
      <c r="Y20" s="6760">
        <v>0</v>
      </c>
      <c r="Z20" s="6760">
        <v>0</v>
      </c>
      <c r="AA20" s="6760">
        <v>0</v>
      </c>
      <c r="AB20" s="6760">
        <v>0</v>
      </c>
      <c r="AC20" s="6765">
        <f t="shared" si="4"/>
      </c>
      <c r="AD20" s="6781">
        <f t="shared" si="0"/>
      </c>
      <c r="AE20" s="6767">
        <f t="shared" si="35"/>
      </c>
      <c r="AF20" s="6782">
        <f t="shared" si="31"/>
      </c>
      <c r="AG20" s="6769">
        <f>VLOOKUP(C20,'Data Products'!$A:$J,10,0)</f>
      </c>
      <c r="AH20" s="6770">
        <f t="shared" si="27"/>
      </c>
      <c r="AI20" s="6771">
        <f t="shared" si="19"/>
      </c>
      <c r="AJ20" s="6772">
        <f t="shared" si="13"/>
      </c>
      <c r="AK20" s="6774"/>
      <c r="AL20" s="6774"/>
      <c r="AM20" s="6773"/>
      <c r="AN20" s="6774"/>
      <c r="AO20" s="6774"/>
    </row>
    <row r="21">
      <c r="A21" s="6756">
        <v>19</v>
      </c>
      <c r="B21" s="6756" t="s">
        <v>6742</v>
      </c>
      <c r="C21" s="6756" t="s">
        <v>6767</v>
      </c>
      <c r="D21" s="6758" t="s">
        <v>6767</v>
      </c>
      <c r="E21" s="6758">
        <v>2540</v>
      </c>
      <c r="F21" s="6759">
        <v>2540</v>
      </c>
      <c r="G21" s="6760"/>
      <c r="H21" s="6761">
        <f>VLOOKUP(C21,'Data Products'!$A:$B,2,0)</f>
      </c>
      <c r="I21" s="6762">
        <f t="shared" si="23"/>
      </c>
      <c r="J21" s="6763">
        <v>45847</v>
      </c>
      <c r="K21" s="6764">
        <f t="shared" si="16"/>
      </c>
      <c r="L21" s="6760"/>
      <c r="M21" s="6760">
        <f>3087-2555</f>
      </c>
      <c r="N21" s="6760"/>
      <c r="O21" s="6760"/>
      <c r="P21" s="6756"/>
      <c r="Q21" s="6760">
        <v>0</v>
      </c>
      <c r="R21" s="6760">
        <v>0</v>
      </c>
      <c r="S21" s="6760">
        <v>0</v>
      </c>
      <c r="T21" s="6760">
        <v>0</v>
      </c>
      <c r="U21" s="6760">
        <v>0</v>
      </c>
      <c r="V21" s="6760">
        <v>0</v>
      </c>
      <c r="W21" s="6760">
        <v>0</v>
      </c>
      <c r="X21" s="6760">
        <v>0</v>
      </c>
      <c r="Y21" s="6760">
        <v>0</v>
      </c>
      <c r="Z21" s="6760">
        <v>0</v>
      </c>
      <c r="AA21" s="6760">
        <v>0</v>
      </c>
      <c r="AB21" s="6760">
        <v>0</v>
      </c>
      <c r="AC21" s="6765">
        <f t="shared" si="4"/>
      </c>
      <c r="AD21" s="6776">
        <f t="shared" si="0"/>
      </c>
      <c r="AE21" s="6767">
        <f t="shared" si="35"/>
      </c>
      <c r="AF21" s="6777">
        <f t="shared" si="31"/>
      </c>
      <c r="AG21" s="6769">
        <f>VLOOKUP(C21,'Data Products'!$A:$J,10,0)</f>
      </c>
      <c r="AH21" s="6770">
        <f t="shared" si="27"/>
      </c>
      <c r="AI21" s="6771">
        <f t="shared" si="19"/>
      </c>
      <c r="AJ21" s="6772">
        <f t="shared" si="13"/>
      </c>
      <c r="AK21" s="6774"/>
      <c r="AL21" s="6774"/>
      <c r="AM21" s="6773"/>
      <c r="AN21" s="6774"/>
      <c r="AO21" s="6774"/>
    </row>
    <row r="22">
      <c r="A22" s="6756">
        <v>20</v>
      </c>
      <c r="B22" s="6756" t="s">
        <v>6742</v>
      </c>
      <c r="C22" s="6756" t="s">
        <v>6768</v>
      </c>
      <c r="D22" s="6757" t="s">
        <v>6768</v>
      </c>
      <c r="E22" s="6758">
        <v>516</v>
      </c>
      <c r="F22" s="6759">
        <v>516</v>
      </c>
      <c r="G22" s="6760"/>
      <c r="H22" s="6761">
        <f>VLOOKUP(C22,'Data Products'!$A:$B,2,0)</f>
      </c>
      <c r="I22" s="6762">
        <f t="shared" si="23"/>
      </c>
      <c r="J22" s="6763">
        <v>45847</v>
      </c>
      <c r="K22" s="6764">
        <f t="shared" si="16"/>
      </c>
      <c r="L22" s="6760"/>
      <c r="M22" s="6760">
        <f>621-516</f>
      </c>
      <c r="N22" s="6760"/>
      <c r="O22" s="6760"/>
      <c r="P22" s="6756"/>
      <c r="Q22" s="6780">
        <v>0</v>
      </c>
      <c r="R22" s="6760">
        <v>0</v>
      </c>
      <c r="S22" s="6760">
        <v>0</v>
      </c>
      <c r="T22" s="6760">
        <v>0</v>
      </c>
      <c r="U22" s="6760">
        <v>162</v>
      </c>
      <c r="V22" s="6760">
        <v>162</v>
      </c>
      <c r="W22" s="6760">
        <v>0</v>
      </c>
      <c r="X22" s="6760">
        <v>0</v>
      </c>
      <c r="Y22" s="6760">
        <v>0</v>
      </c>
      <c r="Z22" s="6760">
        <v>0</v>
      </c>
      <c r="AA22" s="6760">
        <v>0</v>
      </c>
      <c r="AB22" s="6760">
        <v>0</v>
      </c>
      <c r="AC22" s="6765">
        <f t="shared" si="4"/>
      </c>
      <c r="AD22" s="6766">
        <f t="shared" si="0"/>
      </c>
      <c r="AE22" s="6767">
        <f t="shared" si="35"/>
      </c>
      <c r="AF22" s="6768">
        <f t="shared" si="31"/>
      </c>
      <c r="AG22" s="6769">
        <f>VLOOKUP(C22,'Data Products'!$A:$J,10,0)</f>
      </c>
      <c r="AH22" s="6770">
        <f t="shared" si="27"/>
      </c>
      <c r="AI22" s="6771">
        <f t="shared" si="19"/>
      </c>
      <c r="AJ22" s="6785" t="s">
        <v>6769</v>
      </c>
      <c r="AK22" s="6774"/>
      <c r="AL22" s="6774"/>
      <c r="AM22" s="6773"/>
      <c r="AN22" s="6774"/>
      <c r="AO22" s="6774"/>
    </row>
    <row r="23">
      <c r="A23" s="6756">
        <v>21</v>
      </c>
      <c r="B23" s="6756" t="s">
        <v>6742</v>
      </c>
      <c r="C23" s="6756" t="s">
        <v>6770</v>
      </c>
      <c r="D23" s="6758" t="s">
        <v>6770</v>
      </c>
      <c r="E23" s="6758">
        <v>2770</v>
      </c>
      <c r="F23" s="6759">
        <v>2769</v>
      </c>
      <c r="G23" s="6760"/>
      <c r="H23" s="6778">
        <f>VLOOKUP(C23,'Data Products'!$A:$B,2,0)</f>
      </c>
      <c r="I23" s="6779">
        <f t="shared" si="23"/>
      </c>
      <c r="J23" s="6763">
        <v>45415</v>
      </c>
      <c r="K23" s="6764">
        <f t="shared" si="16"/>
      </c>
      <c r="L23" s="6760"/>
      <c r="M23" s="6760">
        <f>4884-2791</f>
      </c>
      <c r="N23" s="6760"/>
      <c r="O23" s="6760"/>
      <c r="P23" s="6756"/>
      <c r="Q23" s="6760">
        <v>0</v>
      </c>
      <c r="R23" s="6760">
        <v>0</v>
      </c>
      <c r="S23" s="6760">
        <v>0</v>
      </c>
      <c r="T23" s="6760">
        <v>0</v>
      </c>
      <c r="U23" s="6760">
        <v>0</v>
      </c>
      <c r="V23" s="6760">
        <v>0</v>
      </c>
      <c r="W23" s="6760">
        <v>0</v>
      </c>
      <c r="X23" s="6760">
        <v>0</v>
      </c>
      <c r="Y23" s="6760">
        <v>0</v>
      </c>
      <c r="Z23" s="6760">
        <v>0</v>
      </c>
      <c r="AA23" s="6760">
        <v>0</v>
      </c>
      <c r="AB23" s="6760">
        <v>0</v>
      </c>
      <c r="AC23" s="6765">
        <f t="shared" si="4"/>
      </c>
      <c r="AD23" s="6781">
        <f t="shared" si="0"/>
      </c>
      <c r="AE23" s="6767">
        <f t="shared" si="35"/>
      </c>
      <c r="AF23" s="6782">
        <f t="shared" si="31"/>
      </c>
      <c r="AG23" s="6769">
        <f>VLOOKUP(C23,'Data Products'!$A:$J,10,0)</f>
      </c>
      <c r="AH23" s="6770">
        <f t="shared" si="27"/>
      </c>
      <c r="AI23" s="6771">
        <f t="shared" si="19"/>
      </c>
      <c r="AJ23" s="6772">
        <f t="shared" ref="AJ23:AJ26" si="14">IFERROR(VLOOKUP(C23,$C$3:$AJ$44,34,0),"")</f>
      </c>
      <c r="AK23" s="6774"/>
      <c r="AL23" s="6774"/>
      <c r="AM23" s="6760"/>
      <c r="AN23" s="6774"/>
      <c r="AO23" s="6774"/>
    </row>
    <row r="24">
      <c r="A24" s="6756">
        <v>22</v>
      </c>
      <c r="B24" s="6756" t="s">
        <v>6742</v>
      </c>
      <c r="C24" s="6756" t="s">
        <v>6771</v>
      </c>
      <c r="D24" s="6758" t="s">
        <v>6771</v>
      </c>
      <c r="E24" s="6758">
        <v>1689</v>
      </c>
      <c r="F24" s="6759">
        <v>1686</v>
      </c>
      <c r="G24" s="6760"/>
      <c r="H24" s="6778">
        <f>VLOOKUP(C24,'Data Products'!$A:$B,2,0)</f>
      </c>
      <c r="I24" s="6779">
        <f t="shared" si="23"/>
      </c>
      <c r="J24" s="6763">
        <v>45436</v>
      </c>
      <c r="K24" s="6764">
        <f t="shared" si="16"/>
      </c>
      <c r="L24" s="6760"/>
      <c r="M24" s="6760">
        <f>3507-1689</f>
      </c>
      <c r="N24" s="6760"/>
      <c r="O24" s="6760"/>
      <c r="P24" s="6756"/>
      <c r="Q24" s="6760">
        <v>0</v>
      </c>
      <c r="R24" s="6760">
        <v>0</v>
      </c>
      <c r="S24" s="6760">
        <v>0</v>
      </c>
      <c r="T24" s="6760">
        <v>0</v>
      </c>
      <c r="U24" s="6760">
        <v>0</v>
      </c>
      <c r="V24" s="6760">
        <v>0</v>
      </c>
      <c r="W24" s="6760">
        <v>0</v>
      </c>
      <c r="X24" s="6760">
        <v>0</v>
      </c>
      <c r="Y24" s="6760">
        <v>0</v>
      </c>
      <c r="Z24" s="6760">
        <v>0</v>
      </c>
      <c r="AA24" s="6760">
        <v>0</v>
      </c>
      <c r="AB24" s="6760">
        <v>0</v>
      </c>
      <c r="AC24" s="6765">
        <f t="shared" si="4"/>
      </c>
      <c r="AD24" s="6776">
        <f t="shared" si="0"/>
      </c>
      <c r="AE24" s="6767">
        <f t="shared" si="35"/>
      </c>
      <c r="AF24" s="6777">
        <f t="shared" si="31"/>
      </c>
      <c r="AG24" s="6769">
        <f>VLOOKUP(C24,'Data Products'!$A:$J,10,0)</f>
      </c>
      <c r="AH24" s="6770">
        <f t="shared" si="27"/>
      </c>
      <c r="AI24" s="6771">
        <f t="shared" si="19"/>
      </c>
      <c r="AJ24" s="6772">
        <f t="shared" si="14"/>
      </c>
      <c r="AK24" s="6774"/>
      <c r="AL24" s="6774"/>
      <c r="AM24" s="6773"/>
      <c r="AN24" s="6774"/>
      <c r="AO24" s="6774"/>
    </row>
    <row r="25">
      <c r="A25" s="6756">
        <v>23</v>
      </c>
      <c r="B25" s="6756" t="s">
        <v>6742</v>
      </c>
      <c r="C25" s="6756" t="s">
        <v>6772</v>
      </c>
      <c r="D25" s="6758" t="s">
        <v>6767</v>
      </c>
      <c r="E25" s="6758">
        <v>2</v>
      </c>
      <c r="F25" s="6759">
        <v>-5</v>
      </c>
      <c r="G25" s="6760"/>
      <c r="H25" s="6778">
        <f>VLOOKUP(C25,'Data Products'!$A:$B,2,0)</f>
      </c>
      <c r="I25" s="6779">
        <f t="shared" si="23"/>
      </c>
      <c r="J25" s="6763">
        <v>45649</v>
      </c>
      <c r="K25" s="6764">
        <f t="shared" si="16"/>
      </c>
      <c r="L25" s="6760"/>
      <c r="M25" s="6760">
        <f>3087-2555</f>
      </c>
      <c r="N25" s="6760"/>
      <c r="O25" s="6760"/>
      <c r="P25" s="6756"/>
      <c r="Q25" s="6760">
        <v>0</v>
      </c>
      <c r="R25" s="6760">
        <v>0</v>
      </c>
      <c r="S25" s="6775">
        <v>0</v>
      </c>
      <c r="T25" s="6760">
        <v>0</v>
      </c>
      <c r="U25" s="6760">
        <v>0</v>
      </c>
      <c r="V25" s="6760">
        <v>0</v>
      </c>
      <c r="W25" s="6760">
        <v>0</v>
      </c>
      <c r="X25" s="6760">
        <v>0</v>
      </c>
      <c r="Y25" s="6760">
        <v>0</v>
      </c>
      <c r="Z25" s="6760">
        <v>0</v>
      </c>
      <c r="AA25" s="6760">
        <v>0</v>
      </c>
      <c r="AB25" s="6760">
        <v>0</v>
      </c>
      <c r="AC25" s="6765">
        <f t="shared" si="4"/>
      </c>
      <c r="AD25" s="6776">
        <f t="shared" si="0"/>
      </c>
      <c r="AE25" s="6767">
        <f t="shared" si="35"/>
      </c>
      <c r="AF25" s="6777">
        <f t="shared" si="31"/>
      </c>
      <c r="AG25" s="6769">
        <f>VLOOKUP(C25,'Data Products'!$A:$J,10,0)</f>
      </c>
      <c r="AH25" s="6770">
        <f t="shared" si="27"/>
      </c>
      <c r="AI25" s="6771">
        <f t="shared" si="19"/>
      </c>
      <c r="AJ25" s="6772">
        <f t="shared" si="14"/>
      </c>
      <c r="AK25" s="6774"/>
      <c r="AL25" s="6774"/>
      <c r="AM25" s="6773"/>
      <c r="AN25" s="6774"/>
      <c r="AO25" s="6774"/>
    </row>
    <row r="26">
      <c r="A26" s="6756">
        <v>24</v>
      </c>
      <c r="B26" s="6756" t="s">
        <v>6742</v>
      </c>
      <c r="C26" s="6756" t="s">
        <v>6773</v>
      </c>
      <c r="D26" s="6758" t="s">
        <v>6771</v>
      </c>
      <c r="E26" s="6758">
        <v>1</v>
      </c>
      <c r="F26" s="6759">
        <v>1</v>
      </c>
      <c r="G26" s="6760"/>
      <c r="H26" s="6778">
        <f>VLOOKUP(C26,'Data Products'!$A:$B,2,0)</f>
      </c>
      <c r="I26" s="6779">
        <f t="shared" si="23"/>
      </c>
      <c r="J26" s="6763">
        <v>45415</v>
      </c>
      <c r="K26" s="6764">
        <f t="shared" si="16"/>
      </c>
      <c r="L26" s="6760"/>
      <c r="M26" s="6760">
        <f>3507-1689</f>
      </c>
      <c r="N26" s="6760"/>
      <c r="O26" s="6760"/>
      <c r="P26" s="6756"/>
      <c r="Q26" s="6760">
        <v>0</v>
      </c>
      <c r="R26" s="6760">
        <v>0</v>
      </c>
      <c r="S26" s="6760">
        <v>0</v>
      </c>
      <c r="T26" s="6760">
        <v>0</v>
      </c>
      <c r="U26" s="6760">
        <v>0</v>
      </c>
      <c r="V26" s="6760">
        <v>0</v>
      </c>
      <c r="W26" s="6760">
        <v>0</v>
      </c>
      <c r="X26" s="6760">
        <v>0</v>
      </c>
      <c r="Y26" s="6760">
        <v>0</v>
      </c>
      <c r="Z26" s="6760">
        <v>0</v>
      </c>
      <c r="AA26" s="6760">
        <v>0</v>
      </c>
      <c r="AB26" s="6760">
        <v>0</v>
      </c>
      <c r="AC26" s="6765">
        <f t="shared" si="4"/>
      </c>
      <c r="AD26" s="6776">
        <f t="shared" si="0"/>
      </c>
      <c r="AE26" s="6767">
        <f t="shared" si="35"/>
      </c>
      <c r="AF26" s="6777">
        <f t="shared" si="31"/>
      </c>
      <c r="AG26" s="6769">
        <f>VLOOKUP(C26,'Data Products'!$A:$J,10,0)</f>
      </c>
      <c r="AH26" s="6770">
        <f t="shared" si="27"/>
      </c>
      <c r="AI26" s="6771">
        <f t="shared" si="19"/>
      </c>
      <c r="AJ26" s="6772">
        <f t="shared" si="14"/>
      </c>
      <c r="AK26" s="6773"/>
      <c r="AL26" s="6774"/>
      <c r="AM26" s="6773"/>
      <c r="AN26" s="6774"/>
      <c r="AO26" s="6774"/>
    </row>
    <row r="27">
      <c r="A27" s="6786"/>
      <c r="B27" s="6787"/>
      <c r="C27" s="6786"/>
      <c r="D27" s="6786"/>
      <c r="E27" s="6786"/>
      <c r="F27" s="6786"/>
      <c r="G27" s="6786"/>
      <c r="H27" s="6786"/>
      <c r="I27" s="6786"/>
      <c r="J27" s="6786"/>
      <c r="K27" s="6788"/>
      <c r="L27" s="6788"/>
      <c r="M27" s="6789" t="s">
        <v>6774</v>
      </c>
      <c r="N27" s="6789"/>
      <c r="O27" s="6789"/>
      <c r="P27" s="6789"/>
      <c r="Q27" s="6789"/>
      <c r="R27" s="6789"/>
      <c r="S27" s="6789"/>
      <c r="T27" s="6789"/>
      <c r="U27" s="6789"/>
      <c r="V27" s="6789"/>
      <c r="W27" s="6789"/>
      <c r="X27" s="6789"/>
      <c r="Y27" s="6789"/>
      <c r="Z27" s="6789"/>
      <c r="AA27" s="6789"/>
      <c r="AB27" s="6789"/>
      <c r="AC27" s="6789"/>
      <c r="AD27" s="6789"/>
      <c r="AE27" s="6789"/>
      <c r="AF27" s="6790" t="s">
        <v>6775</v>
      </c>
      <c r="AG27" s="6791"/>
      <c r="AH27" s="6791">
        <f>SUM(AH3:AH26)</f>
      </c>
      <c r="AI27" s="6792"/>
      <c r="AJ27" s="6793"/>
      <c r="AK27" s="6794"/>
      <c r="AL27" s="6794"/>
      <c r="AM27" s="6793"/>
      <c r="AN27" s="6794"/>
      <c r="AO27" s="6794"/>
    </row>
    <row r="28">
      <c r="A28" s="6789"/>
      <c r="B28" s="6787"/>
      <c r="C28" s="6787"/>
      <c r="D28" s="6789"/>
      <c r="E28" s="6789"/>
      <c r="F28" s="6789"/>
      <c r="G28" s="6789"/>
      <c r="H28" s="6787"/>
      <c r="I28" s="6788"/>
      <c r="J28" s="6788"/>
      <c r="K28" s="6788"/>
      <c r="L28" s="6788"/>
      <c r="M28" s="6789"/>
      <c r="N28" s="6789"/>
      <c r="O28" s="6789"/>
      <c r="P28" s="6789"/>
      <c r="Q28" s="6789"/>
      <c r="R28" s="6789"/>
      <c r="S28" s="6789"/>
      <c r="T28" s="6789"/>
      <c r="U28" s="6789"/>
      <c r="V28" s="6789"/>
      <c r="W28" s="6789"/>
      <c r="X28" s="6789"/>
      <c r="Y28" s="6789"/>
      <c r="Z28" s="6789"/>
      <c r="AA28" s="6789"/>
      <c r="AB28" s="6789"/>
      <c r="AC28" s="6789"/>
      <c r="AD28" s="6789"/>
      <c r="AE28" s="6789"/>
      <c r="AF28" s="6795" t="s">
        <v>6776</v>
      </c>
      <c r="AG28" s="6796">
        <f t="shared" ref="AG28:AG31" si="15">AH28/$AH$27</f>
      </c>
      <c r="AH28" s="6797">
        <f t="shared" ref="AH28:AH31" si="8">SUMIFS($AH$3:$AH$26,$AF$3:$AF$26,AF28)</f>
      </c>
      <c r="AI28" s="6798"/>
      <c r="AJ28" s="6793"/>
      <c r="AK28" s="6794"/>
      <c r="AL28" s="6794"/>
      <c r="AM28" s="6793"/>
      <c r="AN28" s="6794"/>
      <c r="AO28" s="6794"/>
    </row>
    <row r="29">
      <c r="A29" s="6789"/>
      <c r="B29" s="6787"/>
      <c r="C29" s="6787"/>
      <c r="D29" s="6789"/>
      <c r="E29" s="6789"/>
      <c r="F29" s="6789"/>
      <c r="G29" s="6789"/>
      <c r="H29" s="6787"/>
      <c r="I29" s="6788"/>
      <c r="J29" s="6788"/>
      <c r="K29" s="6788"/>
      <c r="L29" s="6788"/>
      <c r="M29" s="6789"/>
      <c r="N29" s="6789"/>
      <c r="O29" s="6789"/>
      <c r="P29" s="6789"/>
      <c r="Q29" s="6789"/>
      <c r="R29" s="6789"/>
      <c r="S29" s="6789"/>
      <c r="T29" s="6789"/>
      <c r="U29" s="6789"/>
      <c r="V29" s="6789"/>
      <c r="W29" s="6789"/>
      <c r="X29" s="6789"/>
      <c r="Y29" s="6789"/>
      <c r="Z29" s="6789"/>
      <c r="AA29" s="6789"/>
      <c r="AB29" s="6789"/>
      <c r="AC29" s="6789"/>
      <c r="AD29" s="6789"/>
      <c r="AE29" s="6789"/>
      <c r="AF29" s="6795" t="s">
        <v>6777</v>
      </c>
      <c r="AG29" s="6796">
        <f t="shared" si="15"/>
      </c>
      <c r="AH29" s="6797">
        <f t="shared" si="8"/>
      </c>
      <c r="AI29" s="6798"/>
      <c r="AJ29" s="6793"/>
      <c r="AK29" s="6794"/>
      <c r="AL29" s="6794"/>
      <c r="AM29" s="6793"/>
      <c r="AN29" s="6794"/>
      <c r="AO29" s="6794"/>
    </row>
    <row r="30">
      <c r="A30" s="6789"/>
      <c r="B30" s="6787"/>
      <c r="C30" s="6787"/>
      <c r="D30" s="6789"/>
      <c r="E30" s="6789"/>
      <c r="F30" s="6789"/>
      <c r="G30" s="6789"/>
      <c r="H30" s="6787"/>
      <c r="I30" s="6788"/>
      <c r="J30" s="6788"/>
      <c r="K30" s="6788"/>
      <c r="L30" s="6788"/>
      <c r="M30" s="6789"/>
      <c r="N30" s="6789"/>
      <c r="O30" s="6789"/>
      <c r="P30" s="6789"/>
      <c r="Q30" s="6789"/>
      <c r="R30" s="6789"/>
      <c r="S30" s="6789"/>
      <c r="T30" s="6789"/>
      <c r="U30" s="6789"/>
      <c r="V30" s="6789"/>
      <c r="W30" s="6789"/>
      <c r="X30" s="6789"/>
      <c r="Y30" s="6789"/>
      <c r="Z30" s="6789"/>
      <c r="AA30" s="6789"/>
      <c r="AB30" s="6789"/>
      <c r="AC30" s="6789"/>
      <c r="AD30" s="6789"/>
      <c r="AE30" s="6789"/>
      <c r="AF30" s="6795" t="s">
        <v>6778</v>
      </c>
      <c r="AG30" s="6796">
        <f t="shared" si="15"/>
      </c>
      <c r="AH30" s="6797">
        <f t="shared" si="8"/>
      </c>
      <c r="AI30" s="6798"/>
      <c r="AJ30" s="6793"/>
      <c r="AK30" s="6794"/>
      <c r="AL30" s="6794"/>
      <c r="AM30" s="6793"/>
      <c r="AN30" s="6794"/>
      <c r="AO30" s="6794"/>
    </row>
    <row r="31">
      <c r="A31" s="6789"/>
      <c r="B31" s="6787"/>
      <c r="C31" s="6787"/>
      <c r="D31" s="6789"/>
      <c r="E31" s="6789"/>
      <c r="F31" s="6789"/>
      <c r="G31" s="6789"/>
      <c r="H31" s="6787"/>
      <c r="I31" s="6788"/>
      <c r="J31" s="6788"/>
      <c r="K31" s="6788"/>
      <c r="L31" s="6788"/>
      <c r="M31" s="6789"/>
      <c r="N31" s="6789"/>
      <c r="O31" s="6789"/>
      <c r="P31" s="6789"/>
      <c r="Q31" s="6789"/>
      <c r="R31" s="6789"/>
      <c r="S31" s="6789"/>
      <c r="T31" s="6789"/>
      <c r="U31" s="6789"/>
      <c r="V31" s="6789"/>
      <c r="W31" s="6789"/>
      <c r="X31" s="6789"/>
      <c r="Y31" s="6789"/>
      <c r="Z31" s="6789"/>
      <c r="AA31" s="6789"/>
      <c r="AB31" s="6789"/>
      <c r="AC31" s="6789"/>
      <c r="AD31" s="6789"/>
      <c r="AE31" s="6789"/>
      <c r="AF31" s="6795" t="s">
        <v>6779</v>
      </c>
      <c r="AG31" s="6796">
        <f t="shared" si="15"/>
      </c>
      <c r="AH31" s="6797">
        <f t="shared" si="8"/>
      </c>
      <c r="AI31" s="6798"/>
      <c r="AJ31" s="6793"/>
      <c r="AK31" s="6794"/>
      <c r="AL31" s="6794"/>
      <c r="AM31" s="6793"/>
      <c r="AN31" s="6794"/>
      <c r="AO31" s="6794"/>
    </row>
    <row r="32">
      <c r="A32" s="6789"/>
      <c r="B32" s="6787"/>
      <c r="C32" s="6787"/>
      <c r="D32" s="6789"/>
      <c r="E32" s="6789"/>
      <c r="F32" s="6789"/>
      <c r="G32" s="6789"/>
      <c r="H32" s="6787"/>
      <c r="I32" s="6788"/>
      <c r="J32" s="6788"/>
      <c r="K32" s="6788"/>
      <c r="L32" s="6788"/>
      <c r="M32" s="6789"/>
      <c r="N32" s="6789"/>
      <c r="O32" s="6789"/>
      <c r="P32" s="6789"/>
      <c r="Q32" s="6789"/>
      <c r="R32" s="6789"/>
      <c r="S32" s="6789"/>
      <c r="T32" s="6789"/>
      <c r="U32" s="6789"/>
      <c r="V32" s="6789"/>
      <c r="W32" s="6789"/>
      <c r="X32" s="6789"/>
      <c r="Y32" s="6789"/>
      <c r="Z32" s="6789"/>
      <c r="AA32" s="6789"/>
      <c r="AB32" s="6789"/>
      <c r="AC32" s="6789"/>
      <c r="AD32" s="6789"/>
      <c r="AE32" s="6789"/>
      <c r="AF32" s="6795" t="s">
        <v>6731</v>
      </c>
      <c r="AG32" s="6799">
        <f>AVERAGE(AI3:AI26)/AVERAGE(E3:E26)</f>
      </c>
      <c r="AH32" s="6797">
        <f>SUMIF($I$3:$I$26,"&lt;90",$AH$3:$AH$26)</f>
      </c>
      <c r="AI32" s="6800"/>
      <c r="AJ32" s="6793"/>
      <c r="AK32" s="6794"/>
      <c r="AL32" s="6794"/>
      <c r="AM32" s="6793"/>
      <c r="AN32" s="6794"/>
      <c r="AO32" s="6794"/>
    </row>
    <row r="33">
      <c r="A33" s="6789"/>
      <c r="B33" s="6787"/>
      <c r="C33" s="6787"/>
      <c r="D33" s="6789"/>
      <c r="E33" s="6789"/>
      <c r="F33" s="6789"/>
      <c r="G33" s="6789"/>
      <c r="H33" s="6787"/>
      <c r="I33" s="6788"/>
      <c r="J33" s="6788"/>
      <c r="K33" s="6788"/>
      <c r="L33" s="6789"/>
      <c r="M33" s="6789"/>
      <c r="N33" s="6789"/>
      <c r="O33" s="6789"/>
      <c r="P33" s="6789"/>
      <c r="Q33" s="6789"/>
      <c r="R33" s="6789"/>
      <c r="S33" s="6789"/>
      <c r="T33" s="6789"/>
      <c r="U33" s="6789"/>
      <c r="V33" s="6789"/>
      <c r="W33" s="6789"/>
      <c r="X33" s="6789"/>
      <c r="Y33" s="6789"/>
      <c r="Z33" s="6789"/>
      <c r="AA33" s="6789"/>
      <c r="AB33" s="6789"/>
      <c r="AC33" s="6789"/>
      <c r="AD33" s="6789"/>
      <c r="AE33" s="6789"/>
      <c r="AF33" s="6789"/>
      <c r="AG33" s="6800"/>
      <c r="AH33" s="6800"/>
      <c r="AI33" s="6800"/>
      <c r="AJ33" s="6793"/>
      <c r="AK33" s="6794"/>
      <c r="AL33" s="6794"/>
      <c r="AM33" s="6793"/>
      <c r="AN33" s="6794"/>
      <c r="AO33" s="6794"/>
    </row>
    <row r="34">
      <c r="A34" s="6801" t="s">
        <v>6780</v>
      </c>
      <c r="B34" s="6751" t="s">
        <v>6705</v>
      </c>
      <c r="C34" s="6751" t="s">
        <v>6781</v>
      </c>
      <c r="D34" s="6801" t="s">
        <v>6707</v>
      </c>
      <c r="E34" s="6751" t="s">
        <v>6708</v>
      </c>
      <c r="F34" s="6751"/>
      <c r="G34" s="6751" t="s">
        <v>6782</v>
      </c>
      <c r="H34" s="6802" t="s">
        <v>6710</v>
      </c>
      <c r="I34" s="6803" t="s">
        <v>6711</v>
      </c>
      <c r="J34" s="6750" t="s">
        <v>6712</v>
      </c>
      <c r="K34" s="6750" t="s">
        <v>6713</v>
      </c>
      <c r="L34" s="6751" t="s">
        <v>6714</v>
      </c>
      <c r="M34" s="6751" t="s">
        <v>6715</v>
      </c>
      <c r="N34" s="6751" t="s">
        <v>6783</v>
      </c>
      <c r="O34" s="6751" t="s">
        <v>6784</v>
      </c>
      <c r="P34" s="6751" t="s">
        <v>6718</v>
      </c>
      <c r="Q34" s="6804"/>
      <c r="R34" s="6804"/>
      <c r="S34" s="6804"/>
      <c r="T34" s="6804"/>
      <c r="U34" s="6804"/>
      <c r="V34" s="6804"/>
      <c r="W34" s="6804"/>
      <c r="X34" s="6804"/>
      <c r="Y34" s="6804"/>
      <c r="Z34" s="6804"/>
      <c r="AA34" s="6804"/>
      <c r="AB34" s="6804"/>
      <c r="AC34" s="6805" t="s">
        <v>6725</v>
      </c>
      <c r="AD34" s="6803" t="s">
        <v>6726</v>
      </c>
      <c r="AE34" s="6803" t="s">
        <v>6785</v>
      </c>
      <c r="AF34" s="6803" t="s">
        <v>6786</v>
      </c>
      <c r="AG34" s="6806" t="s">
        <v>6729</v>
      </c>
      <c r="AH34" s="6806" t="s">
        <v>6730</v>
      </c>
      <c r="AI34" s="6750" t="s">
        <v>6731</v>
      </c>
      <c r="AJ34" s="6803" t="s">
        <v>6732</v>
      </c>
      <c r="AK34" s="6750" t="s">
        <v>6733</v>
      </c>
      <c r="AL34" s="6751" t="s">
        <v>6734</v>
      </c>
      <c r="AM34" s="6751" t="s">
        <v>6787</v>
      </c>
      <c r="AN34" s="6751" t="s">
        <v>6736</v>
      </c>
      <c r="AO34" s="6751" t="s">
        <v>6737</v>
      </c>
    </row>
    <row r="35">
      <c r="A35" s="6751" t="s">
        <v>6738</v>
      </c>
      <c r="B35" s="6751"/>
      <c r="C35" s="6751"/>
      <c r="D35" s="6751"/>
      <c r="E35" s="6751" t="s">
        <v>6739</v>
      </c>
      <c r="F35" s="6755" t="s">
        <v>6740</v>
      </c>
      <c r="G35" s="6751"/>
      <c r="H35" s="6807"/>
      <c r="I35" s="6803"/>
      <c r="J35" s="6750"/>
      <c r="K35" s="6750"/>
      <c r="L35" s="6751" t="s">
        <v>6741</v>
      </c>
      <c r="M35" s="6751" t="s">
        <v>6741</v>
      </c>
      <c r="N35" s="6751"/>
      <c r="O35" s="6751"/>
      <c r="P35" s="6751"/>
      <c r="Q35" s="6804"/>
      <c r="R35" s="6804"/>
      <c r="S35" s="6804"/>
      <c r="T35" s="6804"/>
      <c r="U35" s="6804"/>
      <c r="V35" s="6804"/>
      <c r="W35" s="6804"/>
      <c r="X35" s="6804"/>
      <c r="Y35" s="6804"/>
      <c r="Z35" s="6804"/>
      <c r="AA35" s="6804"/>
      <c r="AB35" s="6804"/>
      <c r="AC35" s="6805"/>
      <c r="AD35" s="6803"/>
      <c r="AE35" s="6803"/>
      <c r="AF35" s="6803"/>
      <c r="AG35" s="6806"/>
      <c r="AH35" s="6806"/>
      <c r="AI35" s="6750"/>
      <c r="AJ35" s="6803"/>
      <c r="AK35" s="6750"/>
      <c r="AL35" s="6751"/>
      <c r="AM35" s="6751"/>
      <c r="AN35" s="6751"/>
      <c r="AO35" s="6751"/>
    </row>
    <row r="36">
      <c r="A36" s="6808">
        <v>1</v>
      </c>
      <c r="B36" s="6756" t="s">
        <v>6760</v>
      </c>
      <c r="C36" s="6756" t="s">
        <v>6788</v>
      </c>
      <c r="D36" s="6780"/>
      <c r="E36" s="6760">
        <v>1539</v>
      </c>
      <c r="F36" s="6775">
        <v>1539</v>
      </c>
      <c r="G36" s="6809"/>
      <c r="H36" s="6810">
        <f>VLOOKUP(C36,'Data Products'!$A:$J,2,0)</f>
      </c>
      <c r="I36" s="6811">
        <f t="shared" ref="I36:I61" si="24">IFERROR(H36-TODAY(),"")</f>
      </c>
      <c r="J36" s="6763">
        <v>45840</v>
      </c>
      <c r="K36" s="6764">
        <f t="shared" ref="K36:K109" si="17">TODAY()-J36</f>
      </c>
      <c r="L36" s="6780">
        <v>1</v>
      </c>
      <c r="M36" s="6812">
        <v>2826</v>
      </c>
      <c r="N36" s="6760">
        <v>6000</v>
      </c>
      <c r="O36" s="6760">
        <v>12000</v>
      </c>
      <c r="P36" s="6756" t="s">
        <v>6789</v>
      </c>
      <c r="Q36" s="6789"/>
      <c r="R36" s="6789"/>
      <c r="S36" s="6813"/>
      <c r="T36" s="6789"/>
      <c r="U36" s="6789"/>
      <c r="V36" s="6789"/>
      <c r="W36" s="6789"/>
      <c r="X36" s="6789"/>
      <c r="Y36" s="6789"/>
      <c r="Z36" s="6789"/>
      <c r="AA36" s="6789"/>
      <c r="AB36" s="6789"/>
      <c r="AC36" s="6814">
        <f t="shared" ref="AC36:AC109" si="5">M36/30</f>
      </c>
      <c r="AD36" s="6781">
        <f t="shared" ref="AD36:AD109" si="1">IFERROR(E36/AC36,"-")</f>
      </c>
      <c r="AE36" s="6767">
        <f t="shared" ref="AE36:AE109" si="36">IFERROR(TODAY()+AD36,"-")</f>
      </c>
      <c r="AF36" s="6782">
        <f t="shared" ref="AF36:AF109" si="32">_xlfn.IFS(AD36="-","Not sold yet",AND(AD36&lt;=150,AD36&gt;60),"Out of stock more than 60 days",AD36&lt;=60,"Out of stock less than 60 days",AD36&gt;=150,"Out of stock more than 150 days")</f>
      </c>
      <c r="AG36" s="6769">
        <f>VLOOKUP(C36,'Data Products'!$A:$J,10,0)</f>
      </c>
      <c r="AH36" s="6770">
        <f t="shared" ref="AH36:AH107" si="28">AG36*E36</f>
      </c>
      <c r="AI36" s="6770"/>
      <c r="AJ36" s="6815" t="s">
        <v>6790</v>
      </c>
      <c r="AK36" s="6773"/>
      <c r="AL36" s="6774"/>
      <c r="AM36" s="6773"/>
      <c r="AN36" s="6774"/>
      <c r="AO36" s="6774"/>
    </row>
    <row customHeight="true" hidden="true" ht="18" r="37">
      <c r="A37" s="6808">
        <v>2</v>
      </c>
      <c r="B37" s="6756" t="s">
        <v>6760</v>
      </c>
      <c r="C37" s="6756" t="s">
        <v>6791</v>
      </c>
      <c r="D37" s="6760"/>
      <c r="E37" s="6760">
        <v>0</v>
      </c>
      <c r="F37" s="6775">
        <v>0</v>
      </c>
      <c r="G37" s="6809"/>
      <c r="H37" s="6810">
        <f>VLOOKUP(C37,'Data Products'!$A:$J,2,0)</f>
      </c>
      <c r="I37" s="6811">
        <f t="shared" si="24"/>
      </c>
      <c r="J37" s="6763">
        <v>45376</v>
      </c>
      <c r="K37" s="6764">
        <f t="shared" si="17"/>
      </c>
      <c r="L37" s="6760">
        <v>0</v>
      </c>
      <c r="M37" s="6760">
        <v>0</v>
      </c>
      <c r="N37" s="6760">
        <v>0</v>
      </c>
      <c r="O37" s="6760">
        <v>0</v>
      </c>
      <c r="P37" s="6756" t="s">
        <v>6792</v>
      </c>
      <c r="Q37" s="6789"/>
      <c r="R37" s="6789"/>
      <c r="S37" s="6813"/>
      <c r="T37" s="6789"/>
      <c r="U37" s="6789"/>
      <c r="V37" s="6789"/>
      <c r="W37" s="6789"/>
      <c r="X37" s="6789"/>
      <c r="Y37" s="6789"/>
      <c r="Z37" s="6789"/>
      <c r="AA37" s="6789"/>
      <c r="AB37" s="6789"/>
      <c r="AC37" s="6814">
        <f t="shared" si="5"/>
      </c>
      <c r="AD37" s="6776">
        <f t="shared" si="1"/>
      </c>
      <c r="AE37" s="6767">
        <f t="shared" si="36"/>
      </c>
      <c r="AF37" s="6777">
        <f t="shared" si="32"/>
      </c>
      <c r="AG37" s="6769">
        <f>VLOOKUP(C37,'Data Products'!$A:$J,10,0)</f>
      </c>
      <c r="AH37" s="6770">
        <f t="shared" si="28"/>
      </c>
      <c r="AI37" s="6770">
        <f t="shared" ref="AI37:AI56" si="20">IF(I37&lt;=90,E37,0)</f>
      </c>
      <c r="AJ37" s="6816"/>
      <c r="AK37" s="6773"/>
      <c r="AL37" s="6774"/>
      <c r="AM37" s="6773"/>
      <c r="AN37" s="6774"/>
      <c r="AO37" s="6774"/>
    </row>
    <row customHeight="true" hidden="true" ht="18" r="38">
      <c r="A38" s="6808">
        <v>3</v>
      </c>
      <c r="B38" s="6756" t="s">
        <v>6760</v>
      </c>
      <c r="C38" s="6756" t="s">
        <v>6793</v>
      </c>
      <c r="D38" s="6760"/>
      <c r="E38" s="6760">
        <v>0</v>
      </c>
      <c r="F38" s="6775">
        <v>0</v>
      </c>
      <c r="G38" s="6809"/>
      <c r="H38" s="6810">
        <f>VLOOKUP(C38,'Data Products'!$A:$J,2,0)</f>
      </c>
      <c r="I38" s="6811">
        <f t="shared" si="24"/>
      </c>
      <c r="J38" s="6817">
        <v>45721</v>
      </c>
      <c r="K38" s="6764">
        <f t="shared" si="17"/>
      </c>
      <c r="L38" s="6760">
        <v>0</v>
      </c>
      <c r="M38" s="6760">
        <v>0</v>
      </c>
      <c r="N38" s="6818" t="s">
        <v>6794</v>
      </c>
      <c r="O38" s="6818" t="s">
        <v>6794</v>
      </c>
      <c r="P38" s="6756" t="s">
        <v>6792</v>
      </c>
      <c r="Q38" s="6789"/>
      <c r="R38" s="6789"/>
      <c r="S38" s="6813"/>
      <c r="T38" s="6789"/>
      <c r="U38" s="6789"/>
      <c r="V38" s="6789"/>
      <c r="W38" s="6789"/>
      <c r="X38" s="6789"/>
      <c r="Y38" s="6789"/>
      <c r="Z38" s="6789"/>
      <c r="AA38" s="6789"/>
      <c r="AB38" s="6789"/>
      <c r="AC38" s="6814">
        <f t="shared" si="5"/>
      </c>
      <c r="AD38" s="6776">
        <f t="shared" si="1"/>
      </c>
      <c r="AE38" s="6767">
        <f t="shared" si="36"/>
      </c>
      <c r="AF38" s="6777">
        <f t="shared" si="32"/>
      </c>
      <c r="AG38" s="6769">
        <f>VLOOKUP(C38,'Data Products'!$A:$J,10,0)</f>
      </c>
      <c r="AH38" s="6770">
        <f t="shared" si="28"/>
      </c>
      <c r="AI38" s="6770">
        <f t="shared" si="20"/>
      </c>
      <c r="AJ38" s="6816"/>
      <c r="AK38" s="6773"/>
      <c r="AL38" s="6774"/>
      <c r="AM38" s="6773"/>
      <c r="AN38" s="6774"/>
      <c r="AO38" s="6774"/>
    </row>
    <row customHeight="true" hidden="true" ht="18" r="39">
      <c r="A39" s="6808">
        <v>4</v>
      </c>
      <c r="B39" s="6756" t="s">
        <v>6760</v>
      </c>
      <c r="C39" s="6756" t="s">
        <v>6795</v>
      </c>
      <c r="D39" s="6760"/>
      <c r="E39" s="6760">
        <v>0</v>
      </c>
      <c r="F39" s="6775">
        <v>0</v>
      </c>
      <c r="G39" s="6809"/>
      <c r="H39" s="6810">
        <f>VLOOKUP(C39,'Data Products'!$A:$J,2,0)</f>
      </c>
      <c r="I39" s="6811">
        <f t="shared" si="24"/>
      </c>
      <c r="J39" s="6763">
        <v>45460</v>
      </c>
      <c r="K39" s="6764">
        <f t="shared" si="17"/>
      </c>
      <c r="L39" s="6760">
        <v>0</v>
      </c>
      <c r="M39" s="6760">
        <v>0</v>
      </c>
      <c r="N39" s="6760">
        <v>0</v>
      </c>
      <c r="O39" s="6760">
        <v>0</v>
      </c>
      <c r="P39" s="6756" t="s">
        <v>6792</v>
      </c>
      <c r="Q39" s="6789"/>
      <c r="R39" s="6789"/>
      <c r="S39" s="6819"/>
      <c r="T39" s="6789"/>
      <c r="U39" s="6789"/>
      <c r="V39" s="6789"/>
      <c r="W39" s="6789"/>
      <c r="X39" s="6789"/>
      <c r="Y39" s="6789"/>
      <c r="Z39" s="6789"/>
      <c r="AA39" s="6789"/>
      <c r="AB39" s="6789"/>
      <c r="AC39" s="6814">
        <f t="shared" si="5"/>
      </c>
      <c r="AD39" s="6776">
        <f t="shared" si="1"/>
      </c>
      <c r="AE39" s="6767">
        <f t="shared" si="36"/>
      </c>
      <c r="AF39" s="6777">
        <f t="shared" si="32"/>
      </c>
      <c r="AG39" s="6769">
        <f>VLOOKUP(C39,'Data Products'!$A:$J,10,0)</f>
      </c>
      <c r="AH39" s="6770">
        <f t="shared" si="28"/>
      </c>
      <c r="AI39" s="6770">
        <f t="shared" si="20"/>
      </c>
      <c r="AJ39" s="6773"/>
      <c r="AK39" s="6774"/>
      <c r="AL39" s="6774"/>
      <c r="AM39" s="6773"/>
      <c r="AN39" s="6774"/>
      <c r="AO39" s="6774"/>
    </row>
    <row customHeight="true" hidden="true" ht="18" r="40">
      <c r="A40" s="6808">
        <v>5</v>
      </c>
      <c r="B40" s="6756" t="s">
        <v>6796</v>
      </c>
      <c r="C40" s="6756" t="s">
        <v>6797</v>
      </c>
      <c r="D40" s="6760"/>
      <c r="E40" s="6760">
        <v>0</v>
      </c>
      <c r="F40" s="6775">
        <v>0</v>
      </c>
      <c r="G40" s="6809"/>
      <c r="H40" s="6810">
        <f>VLOOKUP(C40,'Data Products'!$A:$J,2,0)</f>
      </c>
      <c r="I40" s="6811">
        <f t="shared" si="24"/>
      </c>
      <c r="J40" s="6763">
        <v>45667</v>
      </c>
      <c r="K40" s="6764">
        <f t="shared" si="17"/>
      </c>
      <c r="L40" s="6760">
        <v>0</v>
      </c>
      <c r="M40" s="6760">
        <v>0</v>
      </c>
      <c r="N40" s="6760">
        <v>500</v>
      </c>
      <c r="O40" s="6760">
        <v>1000</v>
      </c>
      <c r="P40" s="6820" t="s">
        <v>6798</v>
      </c>
      <c r="Q40" s="6789"/>
      <c r="R40" s="6789"/>
      <c r="S40" s="6813"/>
      <c r="T40" s="6789"/>
      <c r="U40" s="6789"/>
      <c r="V40" s="6789"/>
      <c r="W40" s="6789"/>
      <c r="X40" s="6789"/>
      <c r="Y40" s="6789"/>
      <c r="Z40" s="6789"/>
      <c r="AA40" s="6789"/>
      <c r="AB40" s="6789"/>
      <c r="AC40" s="6814">
        <f t="shared" si="5"/>
      </c>
      <c r="AD40" s="6776">
        <f t="shared" si="1"/>
      </c>
      <c r="AE40" s="6767">
        <f t="shared" si="36"/>
      </c>
      <c r="AF40" s="6777">
        <f t="shared" si="32"/>
      </c>
      <c r="AG40" s="6769">
        <f>VLOOKUP(C40,'Data Products'!$A:$J,10,0)</f>
      </c>
      <c r="AH40" s="6770">
        <f t="shared" si="28"/>
      </c>
      <c r="AI40" s="6770">
        <f t="shared" si="20"/>
      </c>
      <c r="AJ40" s="6816"/>
      <c r="AK40" s="6774"/>
      <c r="AL40" s="6774">
        <v>200</v>
      </c>
      <c r="AM40" s="6773"/>
      <c r="AN40" s="6774"/>
      <c r="AO40" s="6774"/>
    </row>
    <row r="41">
      <c r="A41" s="6808">
        <v>6</v>
      </c>
      <c r="B41" s="6756" t="s">
        <v>6746</v>
      </c>
      <c r="C41" s="6756" t="s">
        <v>6799</v>
      </c>
      <c r="D41" s="6780" t="s">
        <v>6800</v>
      </c>
      <c r="E41" s="6760">
        <v>3</v>
      </c>
      <c r="F41" s="6775">
        <v>3</v>
      </c>
      <c r="G41" s="6809"/>
      <c r="H41" s="6810">
        <f>VLOOKUP(C41,'Data Products'!$A:$J,2,0)</f>
      </c>
      <c r="I41" s="6811">
        <f t="shared" si="24"/>
      </c>
      <c r="J41" s="6763">
        <v>45667</v>
      </c>
      <c r="K41" s="6764">
        <f t="shared" si="17"/>
      </c>
      <c r="L41" s="6760">
        <v>0</v>
      </c>
      <c r="M41" s="6760">
        <v>0</v>
      </c>
      <c r="N41" s="6760">
        <v>500</v>
      </c>
      <c r="O41" s="6760">
        <v>1000</v>
      </c>
      <c r="P41" s="6756" t="s">
        <v>6798</v>
      </c>
      <c r="Q41" s="6789"/>
      <c r="R41" s="6789"/>
      <c r="S41" s="6813"/>
      <c r="T41" s="6789"/>
      <c r="U41" s="6789"/>
      <c r="V41" s="6789"/>
      <c r="W41" s="6789"/>
      <c r="X41" s="6789"/>
      <c r="Y41" s="6789"/>
      <c r="Z41" s="6789"/>
      <c r="AA41" s="6789"/>
      <c r="AB41" s="6789"/>
      <c r="AC41" s="6814">
        <f t="shared" si="5"/>
      </c>
      <c r="AD41" s="6781">
        <f t="shared" si="1"/>
      </c>
      <c r="AE41" s="6767">
        <f t="shared" si="36"/>
      </c>
      <c r="AF41" s="6782">
        <f t="shared" si="32"/>
      </c>
      <c r="AG41" s="6769">
        <f>VLOOKUP(C41,'Data Products'!$A:$J,10,0)</f>
      </c>
      <c r="AH41" s="6770">
        <f t="shared" si="28"/>
      </c>
      <c r="AI41" s="6770">
        <f t="shared" si="20"/>
      </c>
      <c r="AJ41" s="6816"/>
      <c r="AK41" s="6774"/>
      <c r="AL41" s="6774"/>
      <c r="AM41" s="6773"/>
      <c r="AN41" s="6774"/>
      <c r="AO41" s="6774"/>
    </row>
    <row r="42">
      <c r="A42" s="6808">
        <v>7</v>
      </c>
      <c r="B42" s="6756" t="s">
        <v>6746</v>
      </c>
      <c r="C42" s="6756" t="s">
        <v>6801</v>
      </c>
      <c r="D42" s="6780" t="s">
        <v>6802</v>
      </c>
      <c r="E42" s="6780">
        <v>61</v>
      </c>
      <c r="F42" s="6821">
        <v>61</v>
      </c>
      <c r="G42" s="6809"/>
      <c r="H42" s="6810">
        <f>VLOOKUP(C42,'Data Products'!$A:$J,2,0)</f>
      </c>
      <c r="I42" s="6811">
        <f t="shared" si="24"/>
      </c>
      <c r="J42" s="6763">
        <v>45617</v>
      </c>
      <c r="K42" s="6764">
        <f t="shared" si="17"/>
      </c>
      <c r="L42" s="6760">
        <v>27</v>
      </c>
      <c r="M42" s="6760">
        <v>55</v>
      </c>
      <c r="N42" s="6760">
        <v>300</v>
      </c>
      <c r="O42" s="6760">
        <v>500</v>
      </c>
      <c r="P42" s="6822" t="s">
        <v>6798</v>
      </c>
      <c r="Q42" s="6789"/>
      <c r="R42" s="6789"/>
      <c r="S42" s="6813"/>
      <c r="T42" s="6789"/>
      <c r="U42" s="6789"/>
      <c r="V42" s="6789"/>
      <c r="W42" s="6789"/>
      <c r="X42" s="6789"/>
      <c r="Y42" s="6789"/>
      <c r="Z42" s="6789"/>
      <c r="AA42" s="6789"/>
      <c r="AB42" s="6789"/>
      <c r="AC42" s="6814">
        <f t="shared" si="5"/>
      </c>
      <c r="AD42" s="6823">
        <f t="shared" si="1"/>
      </c>
      <c r="AE42" s="6767">
        <f t="shared" si="36"/>
      </c>
      <c r="AF42" s="6824">
        <f t="shared" si="32"/>
      </c>
      <c r="AG42" s="6769">
        <f>VLOOKUP(C42,'Data Products'!$A:$J,10,0)</f>
      </c>
      <c r="AH42" s="6770">
        <f t="shared" si="28"/>
      </c>
      <c r="AI42" s="6770">
        <f t="shared" si="20"/>
      </c>
      <c r="AJ42" s="6773"/>
      <c r="AK42" s="6774"/>
      <c r="AL42" s="6774"/>
      <c r="AM42" s="6773"/>
      <c r="AN42" s="6774"/>
      <c r="AO42" s="6774"/>
    </row>
    <row customHeight="true" hidden="true" ht="18" r="43">
      <c r="A43" s="6808">
        <v>8</v>
      </c>
      <c r="B43" s="6756" t="s">
        <v>6746</v>
      </c>
      <c r="C43" s="6756" t="s">
        <v>6803</v>
      </c>
      <c r="D43" s="6760"/>
      <c r="E43" s="6760">
        <v>0</v>
      </c>
      <c r="F43" s="6775">
        <v>0</v>
      </c>
      <c r="G43" s="6809"/>
      <c r="H43" s="6810">
        <f>VLOOKUP(C43,'Data Products'!$A:$J,2,0)</f>
      </c>
      <c r="I43" s="6825">
        <f t="shared" si="24"/>
      </c>
      <c r="J43" s="6763">
        <v>45504</v>
      </c>
      <c r="K43" s="6764">
        <f t="shared" si="17"/>
      </c>
      <c r="L43" s="6760">
        <v>0</v>
      </c>
      <c r="M43" s="6760">
        <v>0</v>
      </c>
      <c r="N43" s="6760">
        <v>0</v>
      </c>
      <c r="O43" s="6760">
        <v>0</v>
      </c>
      <c r="P43" s="6756" t="s">
        <v>6798</v>
      </c>
      <c r="Q43" s="6789"/>
      <c r="R43" s="6789"/>
      <c r="S43" s="6813"/>
      <c r="T43" s="6789"/>
      <c r="U43" s="6789"/>
      <c r="V43" s="6789"/>
      <c r="W43" s="6789"/>
      <c r="X43" s="6789"/>
      <c r="Y43" s="6789"/>
      <c r="Z43" s="6789"/>
      <c r="AA43" s="6789"/>
      <c r="AB43" s="6789"/>
      <c r="AC43" s="6814">
        <f t="shared" si="5"/>
      </c>
      <c r="AD43" s="6776">
        <f t="shared" si="1"/>
      </c>
      <c r="AE43" s="6767">
        <f t="shared" si="36"/>
      </c>
      <c r="AF43" s="6777">
        <f t="shared" si="32"/>
      </c>
      <c r="AG43" s="6769">
        <f>VLOOKUP(C43,'Data Products'!$A:$J,10,0)</f>
      </c>
      <c r="AH43" s="6770">
        <f t="shared" si="28"/>
      </c>
      <c r="AI43" s="6770">
        <f t="shared" si="20"/>
      </c>
      <c r="AJ43" s="6773"/>
      <c r="AK43" s="6774"/>
      <c r="AL43" s="6774"/>
      <c r="AM43" s="6773"/>
      <c r="AN43" s="6774"/>
      <c r="AO43" s="6774"/>
    </row>
    <row customHeight="true" hidden="true" ht="18" r="44">
      <c r="A44" s="6808">
        <v>9</v>
      </c>
      <c r="B44" s="6756" t="s">
        <v>6746</v>
      </c>
      <c r="C44" s="6756" t="s">
        <v>6804</v>
      </c>
      <c r="D44" s="6760"/>
      <c r="E44" s="6760">
        <v>0</v>
      </c>
      <c r="F44" s="6775">
        <v>0</v>
      </c>
      <c r="G44" s="6809"/>
      <c r="H44" s="6810">
        <f>VLOOKUP(C44,'Data Products'!$A:$J,2,0)</f>
      </c>
      <c r="I44" s="6811">
        <f t="shared" si="24"/>
      </c>
      <c r="J44" s="6763">
        <v>45530</v>
      </c>
      <c r="K44" s="6764">
        <f t="shared" si="17"/>
      </c>
      <c r="L44" s="6760">
        <v>0</v>
      </c>
      <c r="M44" s="6760">
        <v>0</v>
      </c>
      <c r="N44" s="6760">
        <v>100</v>
      </c>
      <c r="O44" s="6760">
        <v>300</v>
      </c>
      <c r="P44" s="6756" t="s">
        <v>6798</v>
      </c>
      <c r="Q44" s="6789"/>
      <c r="R44" s="6789"/>
      <c r="S44" s="6813"/>
      <c r="T44" s="6789"/>
      <c r="U44" s="6789"/>
      <c r="V44" s="6789"/>
      <c r="W44" s="6789"/>
      <c r="X44" s="6789"/>
      <c r="Y44" s="6789"/>
      <c r="Z44" s="6789"/>
      <c r="AA44" s="6789"/>
      <c r="AB44" s="6789"/>
      <c r="AC44" s="6814">
        <f t="shared" si="5"/>
      </c>
      <c r="AD44" s="6781">
        <f t="shared" si="1"/>
      </c>
      <c r="AE44" s="6767">
        <f t="shared" si="36"/>
      </c>
      <c r="AF44" s="6782">
        <f t="shared" si="32"/>
      </c>
      <c r="AG44" s="6769">
        <f>VLOOKUP(C44,'Data Products'!$A:$J,10,0)</f>
      </c>
      <c r="AH44" s="6770">
        <f t="shared" si="28"/>
      </c>
      <c r="AI44" s="6770">
        <f t="shared" si="20"/>
      </c>
      <c r="AJ44" s="6773"/>
      <c r="AK44" s="6774"/>
      <c r="AL44" s="6774"/>
      <c r="AM44" s="6773"/>
      <c r="AN44" s="6774"/>
      <c r="AO44" s="6774"/>
    </row>
    <row customHeight="true" hidden="true" ht="18" r="45">
      <c r="A45" s="6808">
        <v>10</v>
      </c>
      <c r="B45" s="6756" t="s">
        <v>6746</v>
      </c>
      <c r="C45" s="6756" t="s">
        <v>6805</v>
      </c>
      <c r="D45" s="6760"/>
      <c r="E45" s="6760">
        <v>0</v>
      </c>
      <c r="F45" s="6775">
        <v>0</v>
      </c>
      <c r="G45" s="6809"/>
      <c r="H45" s="6810">
        <f>VLOOKUP(C45,'Data Products'!$A:$J,2,0)</f>
      </c>
      <c r="I45" s="6811">
        <f t="shared" si="24"/>
      </c>
      <c r="J45" s="6763">
        <v>45667</v>
      </c>
      <c r="K45" s="6764">
        <f t="shared" si="17"/>
      </c>
      <c r="L45" s="6760">
        <v>0</v>
      </c>
      <c r="M45" s="6760">
        <v>0</v>
      </c>
      <c r="N45" s="6760">
        <v>500</v>
      </c>
      <c r="O45" s="6760">
        <v>1000</v>
      </c>
      <c r="P45" s="6756" t="s">
        <v>6798</v>
      </c>
      <c r="Q45" s="6789"/>
      <c r="R45" s="6789"/>
      <c r="S45" s="6813"/>
      <c r="T45" s="6789"/>
      <c r="U45" s="6789"/>
      <c r="V45" s="6789"/>
      <c r="W45" s="6789"/>
      <c r="X45" s="6789"/>
      <c r="Y45" s="6789"/>
      <c r="Z45" s="6789"/>
      <c r="AA45" s="6789"/>
      <c r="AB45" s="6789"/>
      <c r="AC45" s="6814">
        <f t="shared" si="5"/>
      </c>
      <c r="AD45" s="6776">
        <f t="shared" si="1"/>
      </c>
      <c r="AE45" s="6767">
        <f t="shared" si="36"/>
      </c>
      <c r="AF45" s="6777">
        <f t="shared" si="32"/>
      </c>
      <c r="AG45" s="6769">
        <f>VLOOKUP(C45,'Data Products'!$A:$J,10,0)</f>
      </c>
      <c r="AH45" s="6770">
        <f t="shared" si="28"/>
      </c>
      <c r="AI45" s="6770">
        <f t="shared" si="20"/>
      </c>
      <c r="AJ45" s="6816"/>
      <c r="AK45" s="6774"/>
      <c r="AL45" s="6774">
        <v>150</v>
      </c>
      <c r="AM45" s="6773"/>
      <c r="AN45" s="6774"/>
      <c r="AO45" s="6774"/>
    </row>
    <row customHeight="true" hidden="true" ht="18" r="46">
      <c r="A46" s="6808">
        <v>11</v>
      </c>
      <c r="B46" s="6756" t="s">
        <v>6760</v>
      </c>
      <c r="C46" s="6756" t="s">
        <v>6806</v>
      </c>
      <c r="D46" s="6760"/>
      <c r="E46" s="6760">
        <v>0</v>
      </c>
      <c r="F46" s="6775">
        <v>0</v>
      </c>
      <c r="G46" s="6809"/>
      <c r="H46" s="6810">
        <f>VLOOKUP(C46,'Data Products'!$A:$J,2,0)</f>
      </c>
      <c r="I46" s="6811">
        <f t="shared" si="24"/>
      </c>
      <c r="J46" s="6817">
        <v>45716</v>
      </c>
      <c r="K46" s="6764">
        <f t="shared" si="17"/>
      </c>
      <c r="L46" s="6760">
        <v>0</v>
      </c>
      <c r="M46" s="6760">
        <v>0</v>
      </c>
      <c r="N46" s="6760" t="s">
        <v>6794</v>
      </c>
      <c r="O46" s="6760" t="s">
        <v>6794</v>
      </c>
      <c r="P46" s="6756" t="s">
        <v>6798</v>
      </c>
      <c r="Q46" s="6789"/>
      <c r="R46" s="6789"/>
      <c r="S46" s="6813"/>
      <c r="T46" s="6789"/>
      <c r="U46" s="6789"/>
      <c r="V46" s="6789"/>
      <c r="W46" s="6789"/>
      <c r="X46" s="6789"/>
      <c r="Y46" s="6789"/>
      <c r="Z46" s="6789"/>
      <c r="AA46" s="6789"/>
      <c r="AB46" s="6789"/>
      <c r="AC46" s="6814">
        <f t="shared" si="5"/>
      </c>
      <c r="AD46" s="6823">
        <f t="shared" si="1"/>
      </c>
      <c r="AE46" s="6767">
        <f t="shared" si="36"/>
      </c>
      <c r="AF46" s="6824">
        <f t="shared" si="32"/>
      </c>
      <c r="AG46" s="6769">
        <f>VLOOKUP(C46,'Data Products'!$A:$J,10,0)</f>
      </c>
      <c r="AH46" s="6770">
        <f t="shared" si="28"/>
      </c>
      <c r="AI46" s="6770">
        <f t="shared" si="20"/>
      </c>
      <c r="AJ46" s="6816"/>
      <c r="AK46" s="6774"/>
      <c r="AL46" s="6774"/>
      <c r="AM46" s="6773"/>
      <c r="AN46" s="6774"/>
      <c r="AO46" s="6774"/>
    </row>
    <row r="47">
      <c r="A47" s="6808">
        <v>12</v>
      </c>
      <c r="B47" s="6756" t="s">
        <v>6746</v>
      </c>
      <c r="C47" s="6756" t="s">
        <v>6807</v>
      </c>
      <c r="D47" s="6780" t="s">
        <v>6808</v>
      </c>
      <c r="E47" s="6760">
        <v>49</v>
      </c>
      <c r="F47" s="6775">
        <v>49</v>
      </c>
      <c r="G47" s="6809"/>
      <c r="H47" s="6810">
        <f>VLOOKUP(C47,'Data Products'!$A:$J,2,0)</f>
      </c>
      <c r="I47" s="6811">
        <f t="shared" si="24"/>
      </c>
      <c r="J47" s="6817">
        <v>45716</v>
      </c>
      <c r="K47" s="6764">
        <f t="shared" si="17"/>
      </c>
      <c r="L47" s="6760">
        <v>80</v>
      </c>
      <c r="M47" s="6760">
        <v>170</v>
      </c>
      <c r="N47" s="6760">
        <v>0</v>
      </c>
      <c r="O47" s="6760">
        <v>0</v>
      </c>
      <c r="P47" s="6756" t="s">
        <v>6798</v>
      </c>
      <c r="Q47" s="6789"/>
      <c r="R47" s="6789"/>
      <c r="S47" s="6813"/>
      <c r="T47" s="6789"/>
      <c r="U47" s="6789"/>
      <c r="V47" s="6789"/>
      <c r="W47" s="6789"/>
      <c r="X47" s="6789"/>
      <c r="Y47" s="6789"/>
      <c r="Z47" s="6789"/>
      <c r="AA47" s="6789"/>
      <c r="AB47" s="6789"/>
      <c r="AC47" s="6814">
        <f t="shared" si="5"/>
      </c>
      <c r="AD47" s="6823">
        <f t="shared" si="1"/>
      </c>
      <c r="AE47" s="6767">
        <f t="shared" si="36"/>
      </c>
      <c r="AF47" s="6824">
        <f t="shared" si="32"/>
      </c>
      <c r="AG47" s="6769">
        <f>VLOOKUP(C47,'Data Products'!$A:$J,10,0)</f>
      </c>
      <c r="AH47" s="6770">
        <f t="shared" si="28"/>
      </c>
      <c r="AI47" s="6770">
        <f t="shared" si="20"/>
      </c>
      <c r="AJ47" s="6816"/>
      <c r="AK47" s="6774"/>
      <c r="AL47" s="6774"/>
      <c r="AM47" s="6773"/>
      <c r="AN47" s="6774"/>
      <c r="AO47" s="6774"/>
    </row>
    <row customHeight="true" hidden="true" ht="18" r="48">
      <c r="A48" s="6808">
        <v>13</v>
      </c>
      <c r="B48" s="6756" t="s">
        <v>6746</v>
      </c>
      <c r="C48" s="6756" t="s">
        <v>6809</v>
      </c>
      <c r="D48" s="6760"/>
      <c r="E48" s="6760">
        <v>0</v>
      </c>
      <c r="F48" s="6775">
        <v>0</v>
      </c>
      <c r="G48" s="6809"/>
      <c r="H48" s="6810">
        <f>VLOOKUP(C48,'Data Products'!$A:$J,2,0)</f>
      </c>
      <c r="I48" s="6825">
        <f t="shared" si="24"/>
      </c>
      <c r="J48" s="6763">
        <v>45363</v>
      </c>
      <c r="K48" s="6764">
        <f t="shared" si="17"/>
      </c>
      <c r="L48" s="6760">
        <v>0</v>
      </c>
      <c r="M48" s="6760">
        <v>0</v>
      </c>
      <c r="N48" s="6760">
        <v>0</v>
      </c>
      <c r="O48" s="6760">
        <v>0</v>
      </c>
      <c r="P48" s="6756" t="s">
        <v>6798</v>
      </c>
      <c r="Q48" s="6789"/>
      <c r="R48" s="6789"/>
      <c r="S48" s="6813"/>
      <c r="T48" s="6789"/>
      <c r="U48" s="6789"/>
      <c r="V48" s="6789"/>
      <c r="W48" s="6789"/>
      <c r="X48" s="6789"/>
      <c r="Y48" s="6789"/>
      <c r="Z48" s="6789"/>
      <c r="AA48" s="6789"/>
      <c r="AB48" s="6789"/>
      <c r="AC48" s="6814">
        <f t="shared" si="5"/>
      </c>
      <c r="AD48" s="6776">
        <f t="shared" si="1"/>
      </c>
      <c r="AE48" s="6767">
        <f t="shared" si="36"/>
      </c>
      <c r="AF48" s="6777">
        <f t="shared" si="32"/>
      </c>
      <c r="AG48" s="6769">
        <f>VLOOKUP(C48,'Data Products'!$A:$J,10,0)</f>
      </c>
      <c r="AH48" s="6770">
        <f t="shared" si="28"/>
      </c>
      <c r="AI48" s="6770">
        <f t="shared" si="20"/>
      </c>
      <c r="AJ48" s="6773"/>
      <c r="AK48" s="6774"/>
      <c r="AL48" s="6774"/>
      <c r="AM48" s="6773"/>
      <c r="AN48" s="6774"/>
      <c r="AO48" s="6774"/>
    </row>
    <row customHeight="true" hidden="true" ht="18" r="49">
      <c r="A49" s="6808">
        <v>14</v>
      </c>
      <c r="B49" s="6756" t="s">
        <v>6760</v>
      </c>
      <c r="C49" s="6756" t="s">
        <v>6810</v>
      </c>
      <c r="D49" s="6780" t="s">
        <v>6811</v>
      </c>
      <c r="E49" s="6760">
        <v>0</v>
      </c>
      <c r="F49" s="6775">
        <v>0</v>
      </c>
      <c r="G49" s="6809"/>
      <c r="H49" s="6810">
        <f>VLOOKUP(C49,'Data Products'!$A:$J,2,0)</f>
      </c>
      <c r="I49" s="6811">
        <f t="shared" si="24"/>
      </c>
      <c r="J49" s="6763">
        <v>45617</v>
      </c>
      <c r="K49" s="6764">
        <f t="shared" si="17"/>
      </c>
      <c r="L49" s="6760">
        <v>18</v>
      </c>
      <c r="M49" s="6760">
        <v>42</v>
      </c>
      <c r="N49" s="6760">
        <v>300</v>
      </c>
      <c r="O49" s="6760">
        <v>500</v>
      </c>
      <c r="P49" s="6756" t="s">
        <v>6798</v>
      </c>
      <c r="Q49" s="6789"/>
      <c r="R49" s="6789"/>
      <c r="S49" s="6813"/>
      <c r="T49" s="6789"/>
      <c r="U49" s="6789"/>
      <c r="V49" s="6789"/>
      <c r="W49" s="6789"/>
      <c r="X49" s="6789"/>
      <c r="Y49" s="6789"/>
      <c r="Z49" s="6789"/>
      <c r="AA49" s="6789"/>
      <c r="AB49" s="6789"/>
      <c r="AC49" s="6814">
        <f t="shared" si="5"/>
      </c>
      <c r="AD49" s="6823">
        <f t="shared" si="1"/>
      </c>
      <c r="AE49" s="6767">
        <f t="shared" si="36"/>
      </c>
      <c r="AF49" s="6824">
        <f t="shared" si="32"/>
      </c>
      <c r="AG49" s="6769">
        <f>VLOOKUP(C49,'Data Products'!$A:$J,10,0)</f>
      </c>
      <c r="AH49" s="6770">
        <f t="shared" si="28"/>
      </c>
      <c r="AI49" s="6770">
        <f t="shared" si="20"/>
      </c>
      <c r="AJ49" s="6816"/>
      <c r="AK49" s="6774"/>
      <c r="AL49" s="6774"/>
      <c r="AM49" s="6773"/>
      <c r="AN49" s="6774"/>
      <c r="AO49" s="6774"/>
    </row>
    <row customHeight="true" hidden="true" ht="18" r="50">
      <c r="A50" s="6808">
        <v>15</v>
      </c>
      <c r="B50" s="6756" t="s">
        <v>6760</v>
      </c>
      <c r="C50" s="6756" t="s">
        <v>6812</v>
      </c>
      <c r="D50" s="6760"/>
      <c r="E50" s="6760">
        <v>0</v>
      </c>
      <c r="F50" s="6775">
        <v>0</v>
      </c>
      <c r="G50" s="6809"/>
      <c r="H50" s="6810">
        <f>VLOOKUP(C50,'Data Products'!$A:$J,2,0)</f>
      </c>
      <c r="I50" s="6811">
        <f t="shared" si="24"/>
      </c>
      <c r="J50" s="6763">
        <v>45667</v>
      </c>
      <c r="K50" s="6764">
        <f t="shared" si="17"/>
      </c>
      <c r="L50" s="6760">
        <v>0</v>
      </c>
      <c r="M50" s="6760">
        <v>71</v>
      </c>
      <c r="N50" s="6760">
        <v>1000</v>
      </c>
      <c r="O50" s="6760">
        <v>2000</v>
      </c>
      <c r="P50" s="6756" t="s">
        <v>6798</v>
      </c>
      <c r="Q50" s="6789"/>
      <c r="R50" s="6789"/>
      <c r="S50" s="6813"/>
      <c r="T50" s="6789"/>
      <c r="U50" s="6789"/>
      <c r="V50" s="6789"/>
      <c r="W50" s="6789"/>
      <c r="X50" s="6789"/>
      <c r="Y50" s="6789"/>
      <c r="Z50" s="6789"/>
      <c r="AA50" s="6789"/>
      <c r="AB50" s="6789"/>
      <c r="AC50" s="6814">
        <f t="shared" si="5"/>
      </c>
      <c r="AD50" s="6823">
        <f t="shared" si="1"/>
      </c>
      <c r="AE50" s="6767">
        <f t="shared" si="36"/>
      </c>
      <c r="AF50" s="6824">
        <f t="shared" si="32"/>
      </c>
      <c r="AG50" s="6769">
        <f>VLOOKUP(C50,'Data Products'!$A:$J,10,0)</f>
      </c>
      <c r="AH50" s="6770">
        <f t="shared" si="28"/>
      </c>
      <c r="AI50" s="6770">
        <f t="shared" si="20"/>
      </c>
      <c r="AJ50" s="6816"/>
      <c r="AK50" s="6774"/>
      <c r="AL50" s="6774">
        <v>340</v>
      </c>
      <c r="AM50" s="6773"/>
      <c r="AN50" s="6774"/>
      <c r="AO50" s="6774"/>
    </row>
    <row customHeight="true" hidden="true" ht="18" r="51">
      <c r="A51" s="6808">
        <v>16</v>
      </c>
      <c r="B51" s="6756" t="s">
        <v>6760</v>
      </c>
      <c r="C51" s="6756" t="s">
        <v>6813</v>
      </c>
      <c r="D51" s="6760"/>
      <c r="E51" s="6760">
        <v>0</v>
      </c>
      <c r="F51" s="6775">
        <v>0</v>
      </c>
      <c r="G51" s="6809"/>
      <c r="H51" s="6810">
        <f>VLOOKUP(C51,'Data Products'!$A:$J,2,0)</f>
      </c>
      <c r="I51" s="6825">
        <f t="shared" si="24"/>
      </c>
      <c r="J51" s="6763">
        <v>45668</v>
      </c>
      <c r="K51" s="6764">
        <f t="shared" si="17"/>
      </c>
      <c r="L51" s="6760">
        <v>0</v>
      </c>
      <c r="M51" s="6760">
        <v>0</v>
      </c>
      <c r="N51" s="6760">
        <v>0</v>
      </c>
      <c r="O51" s="6760">
        <v>0</v>
      </c>
      <c r="P51" s="6756" t="s">
        <v>6814</v>
      </c>
      <c r="Q51" s="6789"/>
      <c r="R51" s="6789"/>
      <c r="S51" s="6813"/>
      <c r="T51" s="6789"/>
      <c r="U51" s="6789"/>
      <c r="V51" s="6789"/>
      <c r="W51" s="6789"/>
      <c r="X51" s="6789"/>
      <c r="Y51" s="6789"/>
      <c r="Z51" s="6789"/>
      <c r="AA51" s="6789"/>
      <c r="AB51" s="6789"/>
      <c r="AC51" s="6814">
        <f t="shared" si="5"/>
      </c>
      <c r="AD51" s="6776">
        <f t="shared" si="1"/>
      </c>
      <c r="AE51" s="6767">
        <f t="shared" si="36"/>
      </c>
      <c r="AF51" s="6777">
        <f t="shared" si="32"/>
      </c>
      <c r="AG51" s="6769">
        <f>VLOOKUP(C51,'Data Products'!$A:$J,10,0)</f>
      </c>
      <c r="AH51" s="6770">
        <f t="shared" si="28"/>
      </c>
      <c r="AI51" s="6770">
        <f t="shared" si="20"/>
      </c>
      <c r="AJ51" s="6816"/>
      <c r="AK51" s="6774"/>
      <c r="AL51" s="6774"/>
      <c r="AM51" s="6773"/>
      <c r="AN51" s="6774"/>
      <c r="AO51" s="6774"/>
    </row>
    <row customHeight="true" hidden="true" ht="18" r="52">
      <c r="A52" s="6808">
        <v>17</v>
      </c>
      <c r="B52" s="6756" t="s">
        <v>6760</v>
      </c>
      <c r="C52" s="6756" t="s">
        <v>6815</v>
      </c>
      <c r="D52" s="6760"/>
      <c r="E52" s="6760">
        <v>0</v>
      </c>
      <c r="F52" s="6775">
        <v>0</v>
      </c>
      <c r="G52" s="6809"/>
      <c r="H52" s="6810">
        <f>VLOOKUP(C52,'Data Products'!$A:$J,2,0)</f>
      </c>
      <c r="I52" s="6825">
        <f t="shared" si="24"/>
      </c>
      <c r="J52" s="6763">
        <v>45669</v>
      </c>
      <c r="K52" s="6764">
        <f t="shared" si="17"/>
      </c>
      <c r="L52" s="6760">
        <v>1</v>
      </c>
      <c r="M52" s="6760">
        <v>1</v>
      </c>
      <c r="N52" s="6760">
        <v>4000</v>
      </c>
      <c r="O52" s="6760">
        <v>8000</v>
      </c>
      <c r="P52" s="6756" t="s">
        <v>6814</v>
      </c>
      <c r="Q52" s="6789"/>
      <c r="R52" s="6789"/>
      <c r="S52" s="6813"/>
      <c r="T52" s="6789"/>
      <c r="U52" s="6789"/>
      <c r="V52" s="6789"/>
      <c r="W52" s="6789"/>
      <c r="X52" s="6789"/>
      <c r="Y52" s="6789"/>
      <c r="Z52" s="6789"/>
      <c r="AA52" s="6789"/>
      <c r="AB52" s="6789"/>
      <c r="AC52" s="6814">
        <f t="shared" si="5"/>
      </c>
      <c r="AD52" s="6781">
        <f t="shared" si="1"/>
      </c>
      <c r="AE52" s="6767">
        <f t="shared" si="36"/>
      </c>
      <c r="AF52" s="6782">
        <f t="shared" si="32"/>
      </c>
      <c r="AG52" s="6769">
        <f>VLOOKUP(C52,'Data Products'!$A:$J,10,0)</f>
      </c>
      <c r="AH52" s="6770">
        <f t="shared" si="28"/>
      </c>
      <c r="AI52" s="6770">
        <f t="shared" si="20"/>
      </c>
      <c r="AJ52" s="6816"/>
      <c r="AK52" s="6774"/>
      <c r="AL52" s="6774">
        <v>3620</v>
      </c>
      <c r="AM52" s="6773"/>
      <c r="AN52" s="6774"/>
      <c r="AO52" s="6774"/>
    </row>
    <row customHeight="true" hidden="true" ht="18" r="53">
      <c r="A53" s="6808">
        <v>18</v>
      </c>
      <c r="B53" s="6756" t="s">
        <v>6760</v>
      </c>
      <c r="C53" s="6756" t="s">
        <v>6816</v>
      </c>
      <c r="D53" s="6760"/>
      <c r="E53" s="6760">
        <v>0</v>
      </c>
      <c r="F53" s="6775">
        <v>0</v>
      </c>
      <c r="G53" s="6809"/>
      <c r="H53" s="6810">
        <f>VLOOKUP(C53,'Data Products'!$A:$J,2,0)</f>
      </c>
      <c r="I53" s="6825">
        <f t="shared" si="24"/>
      </c>
      <c r="J53" s="6763">
        <v>45670</v>
      </c>
      <c r="K53" s="6764">
        <f t="shared" si="17"/>
      </c>
      <c r="L53" s="6760">
        <v>0</v>
      </c>
      <c r="M53" s="6760">
        <v>0</v>
      </c>
      <c r="N53" s="6760">
        <v>0</v>
      </c>
      <c r="O53" s="6760">
        <v>0</v>
      </c>
      <c r="P53" s="6756" t="s">
        <v>6814</v>
      </c>
      <c r="Q53" s="6789"/>
      <c r="R53" s="6789"/>
      <c r="S53" s="6813"/>
      <c r="T53" s="6789"/>
      <c r="U53" s="6789"/>
      <c r="V53" s="6789"/>
      <c r="W53" s="6789"/>
      <c r="X53" s="6789"/>
      <c r="Y53" s="6789"/>
      <c r="Z53" s="6789"/>
      <c r="AA53" s="6789"/>
      <c r="AB53" s="6789"/>
      <c r="AC53" s="6814">
        <f t="shared" si="5"/>
      </c>
      <c r="AD53" s="6776">
        <f t="shared" si="1"/>
      </c>
      <c r="AE53" s="6767">
        <f t="shared" si="36"/>
      </c>
      <c r="AF53" s="6777">
        <f t="shared" si="32"/>
      </c>
      <c r="AG53" s="6769">
        <f>VLOOKUP(C53,'Data Products'!$A:$J,10,0)</f>
      </c>
      <c r="AH53" s="6770">
        <f t="shared" si="28"/>
      </c>
      <c r="AI53" s="6770">
        <f t="shared" si="20"/>
      </c>
      <c r="AJ53" s="6816"/>
      <c r="AK53" s="6774"/>
      <c r="AL53" s="6774"/>
      <c r="AM53" s="6773"/>
      <c r="AN53" s="6774"/>
      <c r="AO53" s="6774"/>
    </row>
    <row r="54">
      <c r="A54" s="6808">
        <v>19</v>
      </c>
      <c r="B54" s="6756" t="s">
        <v>6742</v>
      </c>
      <c r="C54" s="6756" t="s">
        <v>6817</v>
      </c>
      <c r="D54" s="6780" t="s">
        <v>6818</v>
      </c>
      <c r="E54" s="6760">
        <v>1</v>
      </c>
      <c r="F54" s="6775">
        <v>1</v>
      </c>
      <c r="G54" s="6809"/>
      <c r="H54" s="6810">
        <f>VLOOKUP(C54,'Data Products'!$A:$J,2,0)</f>
      </c>
      <c r="I54" s="6811">
        <f t="shared" si="24"/>
      </c>
      <c r="J54" s="6763">
        <v>45671</v>
      </c>
      <c r="K54" s="6764">
        <f t="shared" si="17"/>
      </c>
      <c r="L54" s="6760">
        <v>162</v>
      </c>
      <c r="M54" s="6760">
        <v>769</v>
      </c>
      <c r="N54" s="6760">
        <v>0</v>
      </c>
      <c r="O54" s="6760">
        <v>0</v>
      </c>
      <c r="P54" s="6756" t="s">
        <v>6819</v>
      </c>
      <c r="Q54" s="6789"/>
      <c r="R54" s="6789"/>
      <c r="S54" s="6813"/>
      <c r="T54" s="6789"/>
      <c r="U54" s="6789"/>
      <c r="V54" s="6789"/>
      <c r="W54" s="6789"/>
      <c r="X54" s="6789"/>
      <c r="Y54" s="6789"/>
      <c r="Z54" s="6789"/>
      <c r="AA54" s="6789"/>
      <c r="AB54" s="6789"/>
      <c r="AC54" s="6814">
        <f t="shared" si="5"/>
      </c>
      <c r="AD54" s="6781">
        <f t="shared" si="1"/>
      </c>
      <c r="AE54" s="6767">
        <f t="shared" si="36"/>
      </c>
      <c r="AF54" s="6782">
        <f t="shared" si="32"/>
      </c>
      <c r="AG54" s="6769">
        <f>VLOOKUP(C54,'Data Products'!$A:$J,10,0)</f>
      </c>
      <c r="AH54" s="6770">
        <f t="shared" si="28"/>
      </c>
      <c r="AI54" s="6770">
        <f t="shared" si="20"/>
      </c>
      <c r="AJ54" s="6815" t="s">
        <v>6820</v>
      </c>
      <c r="AK54" s="6774"/>
      <c r="AL54" s="6774"/>
      <c r="AM54" s="6773"/>
      <c r="AN54" s="6774"/>
      <c r="AO54" s="6774"/>
    </row>
    <row customHeight="true" hidden="true" ht="18" r="55">
      <c r="A55" s="6808">
        <v>20</v>
      </c>
      <c r="B55" s="6756" t="s">
        <v>6760</v>
      </c>
      <c r="C55" s="6756" t="s">
        <v>6821</v>
      </c>
      <c r="D55" s="6780" t="s">
        <v>6822</v>
      </c>
      <c r="E55" s="6760">
        <v>0</v>
      </c>
      <c r="F55" s="6775">
        <v>0</v>
      </c>
      <c r="G55" s="6809"/>
      <c r="H55" s="6810">
        <f>VLOOKUP(C55,'Data Products'!$A:$J,2,0)</f>
      </c>
      <c r="I55" s="6811">
        <f t="shared" si="24"/>
      </c>
      <c r="J55" s="6817">
        <v>45980</v>
      </c>
      <c r="K55" s="6764">
        <f t="shared" si="17"/>
      </c>
      <c r="L55" s="6760">
        <v>413</v>
      </c>
      <c r="M55" s="6760">
        <v>2966</v>
      </c>
      <c r="N55" s="6760">
        <v>0</v>
      </c>
      <c r="O55" s="6760">
        <v>0</v>
      </c>
      <c r="P55" s="6756" t="s">
        <v>6819</v>
      </c>
      <c r="Q55" s="6789"/>
      <c r="R55" s="6789"/>
      <c r="S55" s="6813"/>
      <c r="T55" s="6789"/>
      <c r="U55" s="6789"/>
      <c r="V55" s="6789"/>
      <c r="W55" s="6789"/>
      <c r="X55" s="6789"/>
      <c r="Y55" s="6789"/>
      <c r="Z55" s="6789"/>
      <c r="AA55" s="6789"/>
      <c r="AB55" s="6789"/>
      <c r="AC55" s="6814">
        <f t="shared" si="5"/>
      </c>
      <c r="AD55" s="6781">
        <f t="shared" si="1"/>
      </c>
      <c r="AE55" s="6767">
        <f t="shared" si="36"/>
      </c>
      <c r="AF55" s="6782">
        <f t="shared" si="32"/>
      </c>
      <c r="AG55" s="6769">
        <f>VLOOKUP(C55,'Data Products'!$A:$J,10,0)</f>
      </c>
      <c r="AH55" s="6770">
        <f t="shared" si="28"/>
      </c>
      <c r="AI55" s="6770">
        <f t="shared" si="20"/>
      </c>
      <c r="AJ55" s="6815" t="s">
        <v>6823</v>
      </c>
      <c r="AK55" s="6774"/>
      <c r="AL55" s="6774"/>
      <c r="AM55" s="6773"/>
      <c r="AN55" s="6774"/>
      <c r="AO55" s="6774"/>
    </row>
    <row customHeight="true" hidden="true" ht="18" r="56">
      <c r="A56" s="6808">
        <v>21</v>
      </c>
      <c r="B56" s="6756" t="s">
        <v>6760</v>
      </c>
      <c r="C56" s="6756" t="s">
        <v>6824</v>
      </c>
      <c r="D56" s="6780" t="s">
        <v>6825</v>
      </c>
      <c r="E56" s="6760">
        <v>0</v>
      </c>
      <c r="F56" s="6775">
        <v>0</v>
      </c>
      <c r="G56" s="6809"/>
      <c r="H56" s="6810">
        <f>VLOOKUP(C56,'Data Products'!$A:$J,2,0)</f>
      </c>
      <c r="I56" s="6811">
        <f t="shared" si="24"/>
      </c>
      <c r="J56" s="6817">
        <v>45895</v>
      </c>
      <c r="K56" s="6764">
        <f t="shared" si="17"/>
      </c>
      <c r="L56" s="6760">
        <v>1</v>
      </c>
      <c r="M56" s="6760">
        <v>10</v>
      </c>
      <c r="N56" s="6760">
        <v>0</v>
      </c>
      <c r="O56" s="6760">
        <v>0</v>
      </c>
      <c r="P56" s="6756" t="s">
        <v>6826</v>
      </c>
      <c r="Q56" s="6789"/>
      <c r="R56" s="6789"/>
      <c r="S56" s="6813"/>
      <c r="T56" s="6789"/>
      <c r="U56" s="6789"/>
      <c r="V56" s="6789"/>
      <c r="W56" s="6789"/>
      <c r="X56" s="6789"/>
      <c r="Y56" s="6789"/>
      <c r="Z56" s="6789"/>
      <c r="AA56" s="6789"/>
      <c r="AB56" s="6789"/>
      <c r="AC56" s="6814">
        <f t="shared" si="5"/>
      </c>
      <c r="AD56" s="6781">
        <f t="shared" si="1"/>
      </c>
      <c r="AE56" s="6767">
        <f t="shared" si="36"/>
      </c>
      <c r="AF56" s="6782">
        <f t="shared" si="32"/>
      </c>
      <c r="AG56" s="6769">
        <f>VLOOKUP(C56,'Data Products'!$A:$J,10,0)</f>
      </c>
      <c r="AH56" s="6770">
        <f t="shared" si="28"/>
      </c>
      <c r="AI56" s="6770">
        <f t="shared" si="20"/>
      </c>
      <c r="AJ56" s="6816"/>
      <c r="AK56" s="6774"/>
      <c r="AL56" s="6774"/>
      <c r="AM56" s="6773"/>
      <c r="AN56" s="6774"/>
      <c r="AO56" s="6774"/>
    </row>
    <row r="57">
      <c r="A57" s="6808">
        <v>22</v>
      </c>
      <c r="B57" s="6756" t="s">
        <v>6742</v>
      </c>
      <c r="C57" s="6756" t="s">
        <v>6825</v>
      </c>
      <c r="D57" s="6780" t="s">
        <v>6825</v>
      </c>
      <c r="E57" s="6780">
        <v>103</v>
      </c>
      <c r="F57" s="6821">
        <v>103</v>
      </c>
      <c r="G57" s="6809"/>
      <c r="H57" s="6810">
        <f>VLOOKUP(C57,'Data Products'!$A:$J,2,0)</f>
      </c>
      <c r="I57" s="6811">
        <f t="shared" si="24"/>
      </c>
      <c r="J57" s="6826">
        <v>46108</v>
      </c>
      <c r="K57" s="6764">
        <f t="shared" si="17"/>
      </c>
      <c r="L57" s="6760">
        <v>3204</v>
      </c>
      <c r="M57" s="6780">
        <v>4718</v>
      </c>
      <c r="N57" s="6760">
        <v>0</v>
      </c>
      <c r="O57" s="6760">
        <v>0</v>
      </c>
      <c r="P57" s="6756" t="s">
        <v>6827</v>
      </c>
      <c r="Q57" s="6789"/>
      <c r="R57" s="6789"/>
      <c r="S57" s="6813"/>
      <c r="T57" s="6789"/>
      <c r="U57" s="6789"/>
      <c r="V57" s="6789"/>
      <c r="W57" s="6789"/>
      <c r="X57" s="6789"/>
      <c r="Y57" s="6789"/>
      <c r="Z57" s="6789"/>
      <c r="AA57" s="6789"/>
      <c r="AB57" s="6789"/>
      <c r="AC57" s="6814">
        <f t="shared" si="5"/>
      </c>
      <c r="AD57" s="6781">
        <f t="shared" si="1"/>
      </c>
      <c r="AE57" s="6767">
        <f t="shared" si="36"/>
      </c>
      <c r="AF57" s="6782">
        <f t="shared" si="32"/>
      </c>
      <c r="AG57" s="6769">
        <f>VLOOKUP(C57,'Data Products'!$A:$J,10,0)</f>
      </c>
      <c r="AH57" s="6770">
        <f t="shared" si="28"/>
      </c>
      <c r="AI57" s="6770"/>
      <c r="AJ57" s="6815" t="s">
        <v>6828</v>
      </c>
      <c r="AK57" s="6774"/>
      <c r="AL57" s="6774"/>
      <c r="AM57" s="6773"/>
      <c r="AN57" s="6774"/>
      <c r="AO57" s="6774"/>
    </row>
    <row customHeight="true" hidden="true" ht="18" r="58">
      <c r="A58" s="6808">
        <v>23</v>
      </c>
      <c r="B58" s="6756" t="s">
        <v>6760</v>
      </c>
      <c r="C58" s="6756" t="s">
        <v>6829</v>
      </c>
      <c r="D58" s="6760"/>
      <c r="E58" s="6760">
        <v>0</v>
      </c>
      <c r="F58" s="6775">
        <v>0</v>
      </c>
      <c r="G58" s="6809"/>
      <c r="H58" s="6810">
        <f>VLOOKUP(C58,'Data Products'!$A:$J,2,0)</f>
      </c>
      <c r="I58" s="6811">
        <f t="shared" si="24"/>
      </c>
      <c r="J58" s="6817">
        <v>45994</v>
      </c>
      <c r="K58" s="6764">
        <f t="shared" si="17"/>
      </c>
      <c r="L58" s="6760">
        <v>0</v>
      </c>
      <c r="M58" s="6760">
        <v>0</v>
      </c>
      <c r="N58" s="6760">
        <v>0</v>
      </c>
      <c r="O58" s="6760">
        <v>0</v>
      </c>
      <c r="P58" s="6756" t="s">
        <v>6830</v>
      </c>
      <c r="Q58" s="6789"/>
      <c r="R58" s="6789"/>
      <c r="S58" s="6813"/>
      <c r="T58" s="6789"/>
      <c r="U58" s="6789"/>
      <c r="V58" s="6789"/>
      <c r="W58" s="6789"/>
      <c r="X58" s="6789"/>
      <c r="Y58" s="6789"/>
      <c r="Z58" s="6789"/>
      <c r="AA58" s="6789"/>
      <c r="AB58" s="6789"/>
      <c r="AC58" s="6814">
        <f t="shared" si="5"/>
      </c>
      <c r="AD58" s="6781">
        <f t="shared" si="1"/>
      </c>
      <c r="AE58" s="6767">
        <f t="shared" si="36"/>
      </c>
      <c r="AF58" s="6782">
        <f t="shared" si="32"/>
      </c>
      <c r="AG58" s="6769">
        <f>VLOOKUP(C58,'Data Products'!$A:$J,10,0)</f>
      </c>
      <c r="AH58" s="6770">
        <f t="shared" si="28"/>
      </c>
      <c r="AI58" s="6770">
        <f t="shared" ref="AI58:AI73" si="21">IF(I58&lt;=90,E58,0)</f>
      </c>
      <c r="AJ58" s="6816"/>
      <c r="AK58" s="6774"/>
      <c r="AL58" s="6774"/>
      <c r="AM58" s="6773"/>
      <c r="AN58" s="6774"/>
      <c r="AO58" s="6774"/>
    </row>
    <row customHeight="true" hidden="true" ht="18" r="59">
      <c r="A59" s="6808">
        <v>24</v>
      </c>
      <c r="B59" s="6756" t="s">
        <v>6760</v>
      </c>
      <c r="C59" s="6756" t="s">
        <v>6831</v>
      </c>
      <c r="D59" s="6760"/>
      <c r="E59" s="6760">
        <v>0</v>
      </c>
      <c r="F59" s="6775">
        <v>0</v>
      </c>
      <c r="G59" s="6809"/>
      <c r="H59" s="6810">
        <f>VLOOKUP(C59,'Data Products'!$A:$J,2,0)</f>
      </c>
      <c r="I59" s="6825">
        <f t="shared" si="24"/>
      </c>
      <c r="J59" s="6817">
        <v>45749</v>
      </c>
      <c r="K59" s="6764">
        <f t="shared" si="17"/>
      </c>
      <c r="L59" s="6760">
        <v>0</v>
      </c>
      <c r="M59" s="6760">
        <v>0</v>
      </c>
      <c r="N59" s="6760">
        <v>0</v>
      </c>
      <c r="O59" s="6760">
        <v>0</v>
      </c>
      <c r="P59" s="6756" t="s">
        <v>6789</v>
      </c>
      <c r="Q59" s="6789"/>
      <c r="R59" s="6789"/>
      <c r="S59" s="6813"/>
      <c r="T59" s="6789"/>
      <c r="U59" s="6789"/>
      <c r="V59" s="6789"/>
      <c r="W59" s="6789"/>
      <c r="X59" s="6789"/>
      <c r="Y59" s="6789"/>
      <c r="Z59" s="6789"/>
      <c r="AA59" s="6789"/>
      <c r="AB59" s="6789"/>
      <c r="AC59" s="6814">
        <f t="shared" si="5"/>
      </c>
      <c r="AD59" s="6781">
        <f t="shared" si="1"/>
      </c>
      <c r="AE59" s="6767">
        <f t="shared" si="36"/>
      </c>
      <c r="AF59" s="6782">
        <f t="shared" si="32"/>
      </c>
      <c r="AG59" s="6769">
        <f>VLOOKUP(C59,'Data Products'!$A:$J,10,0)</f>
      </c>
      <c r="AH59" s="6770">
        <f t="shared" si="28"/>
      </c>
      <c r="AI59" s="6770">
        <f t="shared" si="21"/>
      </c>
      <c r="AJ59" s="6816"/>
      <c r="AK59" s="6774"/>
      <c r="AL59" s="6774"/>
      <c r="AM59" s="6773"/>
      <c r="AN59" s="6774"/>
      <c r="AO59" s="6774"/>
    </row>
    <row customHeight="true" hidden="true" ht="18" r="60">
      <c r="A60" s="6808">
        <v>25</v>
      </c>
      <c r="B60" s="6756" t="s">
        <v>6760</v>
      </c>
      <c r="C60" s="6756" t="s">
        <v>6832</v>
      </c>
      <c r="D60" s="6760"/>
      <c r="E60" s="6760">
        <v>0</v>
      </c>
      <c r="F60" s="6775">
        <v>0</v>
      </c>
      <c r="G60" s="6809"/>
      <c r="H60" s="6810">
        <f>VLOOKUP(C60,'Data Products'!$A:$J,2,0)</f>
      </c>
      <c r="I60" s="6825">
        <f t="shared" si="24"/>
      </c>
      <c r="J60" s="6817">
        <v>45749</v>
      </c>
      <c r="K60" s="6764">
        <f t="shared" si="17"/>
      </c>
      <c r="L60" s="6760">
        <v>0</v>
      </c>
      <c r="M60" s="6760">
        <v>0</v>
      </c>
      <c r="N60" s="6760">
        <v>0</v>
      </c>
      <c r="O60" s="6760">
        <v>0</v>
      </c>
      <c r="P60" s="6756" t="s">
        <v>6789</v>
      </c>
      <c r="Q60" s="6789"/>
      <c r="R60" s="6789"/>
      <c r="S60" s="6813"/>
      <c r="T60" s="6789"/>
      <c r="U60" s="6789"/>
      <c r="V60" s="6789"/>
      <c r="W60" s="6789"/>
      <c r="X60" s="6789"/>
      <c r="Y60" s="6789"/>
      <c r="Z60" s="6789"/>
      <c r="AA60" s="6789"/>
      <c r="AB60" s="6789"/>
      <c r="AC60" s="6814">
        <f t="shared" si="5"/>
      </c>
      <c r="AD60" s="6781">
        <f t="shared" si="1"/>
      </c>
      <c r="AE60" s="6767">
        <f t="shared" si="36"/>
      </c>
      <c r="AF60" s="6782">
        <f t="shared" si="32"/>
      </c>
      <c r="AG60" s="6769">
        <f>VLOOKUP(C60,'Data Products'!$A:$J,10,0)</f>
      </c>
      <c r="AH60" s="6770">
        <f t="shared" si="28"/>
      </c>
      <c r="AI60" s="6770">
        <f t="shared" si="21"/>
      </c>
      <c r="AJ60" s="6816"/>
      <c r="AK60" s="6774"/>
      <c r="AL60" s="6774"/>
      <c r="AM60" s="6773"/>
      <c r="AN60" s="6774"/>
      <c r="AO60" s="6774"/>
    </row>
    <row customHeight="true" hidden="true" ht="18" r="61">
      <c r="A61" s="6808">
        <v>26</v>
      </c>
      <c r="B61" s="6756" t="s">
        <v>6760</v>
      </c>
      <c r="C61" s="6756" t="s">
        <v>6833</v>
      </c>
      <c r="D61" s="6760"/>
      <c r="E61" s="6760">
        <v>0</v>
      </c>
      <c r="F61" s="6775">
        <v>0</v>
      </c>
      <c r="G61" s="6809" t="s">
        <v>6834</v>
      </c>
      <c r="H61" s="6810">
        <f>VLOOKUP(C61,'Data Products'!$A:$J,2,0)</f>
      </c>
      <c r="I61" s="6825">
        <f t="shared" si="24"/>
      </c>
      <c r="J61" s="6763">
        <v>45650</v>
      </c>
      <c r="K61" s="6764">
        <f t="shared" si="17"/>
      </c>
      <c r="L61" s="6760">
        <v>0</v>
      </c>
      <c r="M61" s="6760">
        <v>0</v>
      </c>
      <c r="N61" s="6760">
        <v>0</v>
      </c>
      <c r="O61" s="6760">
        <v>0</v>
      </c>
      <c r="P61" s="6756" t="s">
        <v>6835</v>
      </c>
      <c r="Q61" s="6789"/>
      <c r="R61" s="6789"/>
      <c r="S61" s="6827"/>
      <c r="T61" s="6789"/>
      <c r="U61" s="6789"/>
      <c r="V61" s="6789"/>
      <c r="W61" s="6789"/>
      <c r="X61" s="6789"/>
      <c r="Y61" s="6789"/>
      <c r="Z61" s="6789"/>
      <c r="AA61" s="6789"/>
      <c r="AB61" s="6789"/>
      <c r="AC61" s="6814">
        <f t="shared" si="5"/>
      </c>
      <c r="AD61" s="6781">
        <f t="shared" si="1"/>
      </c>
      <c r="AE61" s="6767">
        <f t="shared" si="36"/>
      </c>
      <c r="AF61" s="6782">
        <f t="shared" si="32"/>
      </c>
      <c r="AG61" s="6769">
        <f>VLOOKUP(C61,'Data Products'!$A:$J,10,0)</f>
      </c>
      <c r="AH61" s="6770">
        <f t="shared" si="28"/>
      </c>
      <c r="AI61" s="6770">
        <f t="shared" si="21"/>
      </c>
      <c r="AJ61" s="6773"/>
      <c r="AK61" s="6774"/>
      <c r="AL61" s="6774">
        <v>50</v>
      </c>
      <c r="AM61" s="6773"/>
      <c r="AN61" s="6774"/>
      <c r="AO61" s="6774"/>
    </row>
    <row customHeight="true" hidden="true" ht="18" r="62">
      <c r="A62" s="6808">
        <v>27</v>
      </c>
      <c r="B62" s="6756" t="s">
        <v>6760</v>
      </c>
      <c r="C62" s="6756" t="s">
        <v>6836</v>
      </c>
      <c r="D62" s="6760"/>
      <c r="E62" s="6760">
        <v>0</v>
      </c>
      <c r="F62" s="6775">
        <v>0</v>
      </c>
      <c r="G62" s="6809"/>
      <c r="H62" s="6810"/>
      <c r="I62" s="6811"/>
      <c r="J62" s="6763">
        <v>45650</v>
      </c>
      <c r="K62" s="6764">
        <f t="shared" si="17"/>
      </c>
      <c r="L62" s="6760">
        <v>0</v>
      </c>
      <c r="M62" s="6760">
        <v>0</v>
      </c>
      <c r="N62" s="6760">
        <v>150</v>
      </c>
      <c r="O62" s="6760">
        <v>300</v>
      </c>
      <c r="P62" s="6756" t="s">
        <v>6835</v>
      </c>
      <c r="Q62" s="6786"/>
      <c r="R62" s="6786"/>
      <c r="S62" s="6827"/>
      <c r="T62" s="6789"/>
      <c r="U62" s="6786"/>
      <c r="V62" s="6786"/>
      <c r="W62" s="6786"/>
      <c r="X62" s="6786"/>
      <c r="Y62" s="6786"/>
      <c r="Z62" s="6786"/>
      <c r="AA62" s="6786"/>
      <c r="AB62" s="6786"/>
      <c r="AC62" s="6814">
        <f t="shared" si="5"/>
      </c>
      <c r="AD62" s="6781">
        <f t="shared" si="1"/>
      </c>
      <c r="AE62" s="6767">
        <f t="shared" si="36"/>
      </c>
      <c r="AF62" s="6782">
        <f t="shared" si="32"/>
      </c>
      <c r="AG62" s="6769">
        <f>VLOOKUP(C62,'Data Products'!$A:$J,10,0)</f>
      </c>
      <c r="AH62" s="6770">
        <f t="shared" si="28"/>
      </c>
      <c r="AI62" s="6770">
        <f t="shared" si="21"/>
      </c>
      <c r="AJ62" s="6773"/>
      <c r="AK62" s="6774"/>
      <c r="AL62" s="6774">
        <v>80</v>
      </c>
      <c r="AM62" s="6773"/>
      <c r="AN62" s="6774"/>
      <c r="AO62" s="6774"/>
    </row>
    <row customHeight="true" hidden="true" ht="18" r="63">
      <c r="A63" s="6808">
        <v>28</v>
      </c>
      <c r="B63" s="6756" t="s">
        <v>6760</v>
      </c>
      <c r="C63" s="6756" t="s">
        <v>6837</v>
      </c>
      <c r="D63" s="6760"/>
      <c r="E63" s="6760">
        <v>0</v>
      </c>
      <c r="F63" s="6775">
        <v>0</v>
      </c>
      <c r="G63" s="6809"/>
      <c r="H63" s="6810">
        <f>VLOOKUP(C63,'Data Products'!$A:$J,2,0)</f>
      </c>
      <c r="I63" s="6825">
        <f t="shared" ref="I63:I109" si="25">IFERROR(H63-TODAY(),"")</f>
      </c>
      <c r="J63" s="6763">
        <v>45650</v>
      </c>
      <c r="K63" s="6764">
        <f t="shared" si="17"/>
      </c>
      <c r="L63" s="6760">
        <v>0</v>
      </c>
      <c r="M63" s="6760">
        <v>0</v>
      </c>
      <c r="N63" s="6760">
        <v>100</v>
      </c>
      <c r="O63" s="6760">
        <v>250</v>
      </c>
      <c r="P63" s="6756" t="s">
        <v>6835</v>
      </c>
      <c r="Q63" s="6786"/>
      <c r="R63" s="6786"/>
      <c r="S63" s="6813"/>
      <c r="T63" s="6789"/>
      <c r="U63" s="6786"/>
      <c r="V63" s="6786"/>
      <c r="W63" s="6786"/>
      <c r="X63" s="6786"/>
      <c r="Y63" s="6786"/>
      <c r="Z63" s="6786"/>
      <c r="AA63" s="6786"/>
      <c r="AB63" s="6786"/>
      <c r="AC63" s="6814">
        <f t="shared" si="5"/>
      </c>
      <c r="AD63" s="6776">
        <f t="shared" si="1"/>
      </c>
      <c r="AE63" s="6767">
        <f t="shared" si="36"/>
      </c>
      <c r="AF63" s="6777">
        <f t="shared" si="32"/>
      </c>
      <c r="AG63" s="6769">
        <f>VLOOKUP(C63,'Data Products'!$A:$J,10,0)</f>
      </c>
      <c r="AH63" s="6770">
        <f t="shared" si="28"/>
      </c>
      <c r="AI63" s="6770">
        <f t="shared" si="21"/>
      </c>
      <c r="AJ63" s="6773"/>
      <c r="AK63" s="6774"/>
      <c r="AL63" s="6774">
        <v>60</v>
      </c>
      <c r="AM63" s="6773"/>
      <c r="AN63" s="6774"/>
      <c r="AO63" s="6774"/>
    </row>
    <row customHeight="true" hidden="true" ht="18" r="64">
      <c r="A64" s="6808">
        <v>29</v>
      </c>
      <c r="B64" s="6756" t="s">
        <v>6760</v>
      </c>
      <c r="C64" s="6756" t="s">
        <v>6838</v>
      </c>
      <c r="D64" s="6760"/>
      <c r="E64" s="6760">
        <v>0</v>
      </c>
      <c r="F64" s="6775">
        <v>0</v>
      </c>
      <c r="G64" s="6809" t="s">
        <v>6839</v>
      </c>
      <c r="H64" s="6810">
        <f>VLOOKUP(C64,'Data Products'!$A:$J,2,0)</f>
      </c>
      <c r="I64" s="6825">
        <f t="shared" si="25"/>
      </c>
      <c r="J64" s="6763">
        <v>45678</v>
      </c>
      <c r="K64" s="6764">
        <f t="shared" si="17"/>
      </c>
      <c r="L64" s="6760">
        <v>0</v>
      </c>
      <c r="M64" s="6760">
        <v>0</v>
      </c>
      <c r="N64" s="6760">
        <v>0</v>
      </c>
      <c r="O64" s="6760">
        <v>0</v>
      </c>
      <c r="P64" s="6756" t="s">
        <v>6835</v>
      </c>
      <c r="Q64" s="6786"/>
      <c r="R64" s="6786"/>
      <c r="S64" s="6813"/>
      <c r="T64" s="6789"/>
      <c r="U64" s="6786"/>
      <c r="V64" s="6786"/>
      <c r="W64" s="6786"/>
      <c r="X64" s="6786"/>
      <c r="Y64" s="6786"/>
      <c r="Z64" s="6786"/>
      <c r="AA64" s="6786"/>
      <c r="AB64" s="6786"/>
      <c r="AC64" s="6814">
        <f t="shared" si="5"/>
      </c>
      <c r="AD64" s="6776">
        <f t="shared" si="1"/>
      </c>
      <c r="AE64" s="6767">
        <f t="shared" si="36"/>
      </c>
      <c r="AF64" s="6777">
        <f t="shared" si="32"/>
      </c>
      <c r="AG64" s="6769">
        <f>VLOOKUP(C64,'Data Products'!$A:$J,10,0)</f>
      </c>
      <c r="AH64" s="6770">
        <f t="shared" si="28"/>
      </c>
      <c r="AI64" s="6770">
        <f t="shared" si="21"/>
      </c>
      <c r="AJ64" s="6816"/>
      <c r="AK64" s="6774"/>
      <c r="AL64" s="6774">
        <v>40</v>
      </c>
      <c r="AM64" s="6773"/>
      <c r="AN64" s="6774"/>
      <c r="AO64" s="6774"/>
    </row>
    <row customHeight="true" hidden="true" ht="18" r="65">
      <c r="A65" s="6808">
        <v>30</v>
      </c>
      <c r="B65" s="6756" t="s">
        <v>6760</v>
      </c>
      <c r="C65" s="6756" t="s">
        <v>6840</v>
      </c>
      <c r="D65" s="6760"/>
      <c r="E65" s="6760">
        <v>0</v>
      </c>
      <c r="F65" s="6760">
        <v>0</v>
      </c>
      <c r="G65" s="6809"/>
      <c r="H65" s="6810">
        <f>VLOOKUP(C65,'Data Products'!$A:$J,2,0)</f>
      </c>
      <c r="I65" s="6825">
        <f t="shared" si="25"/>
      </c>
      <c r="J65" s="6763">
        <v>45824</v>
      </c>
      <c r="K65" s="6764">
        <f t="shared" si="17"/>
      </c>
      <c r="L65" s="6760">
        <v>0</v>
      </c>
      <c r="M65" s="6760">
        <v>0</v>
      </c>
      <c r="N65" s="6760">
        <v>0</v>
      </c>
      <c r="O65" s="6760">
        <v>0</v>
      </c>
      <c r="P65" s="6756" t="s">
        <v>6835</v>
      </c>
      <c r="Q65" s="6786"/>
      <c r="R65" s="6786"/>
      <c r="S65" s="6813"/>
      <c r="T65" s="6789"/>
      <c r="U65" s="6786"/>
      <c r="V65" s="6786"/>
      <c r="W65" s="6786"/>
      <c r="X65" s="6786"/>
      <c r="Y65" s="6786"/>
      <c r="Z65" s="6786"/>
      <c r="AA65" s="6786"/>
      <c r="AB65" s="6786"/>
      <c r="AC65" s="6814">
        <f t="shared" si="5"/>
      </c>
      <c r="AD65" s="6776">
        <f t="shared" si="1"/>
      </c>
      <c r="AE65" s="6767">
        <f t="shared" si="36"/>
      </c>
      <c r="AF65" s="6777">
        <f t="shared" si="32"/>
      </c>
      <c r="AG65" s="6769">
        <f>VLOOKUP(C65,'Data Products'!$A:$J,10,0)</f>
      </c>
      <c r="AH65" s="6770">
        <f t="shared" si="28"/>
      </c>
      <c r="AI65" s="6770">
        <f t="shared" si="21"/>
      </c>
      <c r="AJ65" s="6773"/>
      <c r="AK65" s="6774"/>
      <c r="AL65" s="6774"/>
      <c r="AM65" s="6773"/>
      <c r="AN65" s="6774"/>
      <c r="AO65" s="6774"/>
    </row>
    <row customHeight="true" hidden="true" ht="18" r="66">
      <c r="A66" s="6808">
        <v>31</v>
      </c>
      <c r="B66" s="6756" t="s">
        <v>6760</v>
      </c>
      <c r="C66" s="6756" t="s">
        <v>6841</v>
      </c>
      <c r="D66" s="6760"/>
      <c r="E66" s="6760">
        <v>0</v>
      </c>
      <c r="F66" s="6760">
        <v>0</v>
      </c>
      <c r="G66" s="6809"/>
      <c r="H66" s="6810">
        <f>VLOOKUP(C66,'Data Products'!$A:$J,2,0)</f>
      </c>
      <c r="I66" s="6825">
        <f t="shared" si="25"/>
      </c>
      <c r="J66" s="6763">
        <v>45824</v>
      </c>
      <c r="K66" s="6764">
        <f t="shared" si="17"/>
      </c>
      <c r="L66" s="6760">
        <v>0</v>
      </c>
      <c r="M66" s="6760">
        <v>0</v>
      </c>
      <c r="N66" s="6760">
        <v>100</v>
      </c>
      <c r="O66" s="6760">
        <v>150</v>
      </c>
      <c r="P66" s="6756" t="s">
        <v>6835</v>
      </c>
      <c r="Q66" s="6786"/>
      <c r="R66" s="6786"/>
      <c r="S66" s="6813"/>
      <c r="T66" s="6789"/>
      <c r="U66" s="6786"/>
      <c r="V66" s="6786"/>
      <c r="W66" s="6786"/>
      <c r="X66" s="6786"/>
      <c r="Y66" s="6786"/>
      <c r="Z66" s="6786"/>
      <c r="AA66" s="6786"/>
      <c r="AB66" s="6786"/>
      <c r="AC66" s="6814">
        <f t="shared" si="5"/>
      </c>
      <c r="AD66" s="6781">
        <f t="shared" si="1"/>
      </c>
      <c r="AE66" s="6767">
        <f t="shared" si="36"/>
      </c>
      <c r="AF66" s="6782">
        <f t="shared" si="32"/>
      </c>
      <c r="AG66" s="6769">
        <f>VLOOKUP(C66,'Data Products'!$A:$J,10,0)</f>
      </c>
      <c r="AH66" s="6770">
        <f t="shared" si="28"/>
      </c>
      <c r="AI66" s="6770">
        <f t="shared" si="21"/>
      </c>
      <c r="AJ66" s="6773"/>
      <c r="AK66" s="6774"/>
      <c r="AL66" s="6774"/>
      <c r="AM66" s="6773"/>
      <c r="AN66" s="6774"/>
      <c r="AO66" s="6774"/>
    </row>
    <row customHeight="true" hidden="true" ht="18" r="67">
      <c r="A67" s="6808">
        <v>32</v>
      </c>
      <c r="B67" s="6756" t="s">
        <v>6760</v>
      </c>
      <c r="C67" s="6756" t="s">
        <v>6842</v>
      </c>
      <c r="D67" s="6760"/>
      <c r="E67" s="6760">
        <v>0</v>
      </c>
      <c r="F67" s="6775">
        <v>0</v>
      </c>
      <c r="G67" s="6809"/>
      <c r="H67" s="6810">
        <f>VLOOKUP(C67,'Data Products'!$A:$J,2,0)</f>
      </c>
      <c r="I67" s="6825">
        <f t="shared" si="25"/>
      </c>
      <c r="J67" s="6828"/>
      <c r="K67" s="6764">
        <f t="shared" si="17"/>
      </c>
      <c r="L67" s="6760">
        <v>0</v>
      </c>
      <c r="M67" s="6760">
        <v>0</v>
      </c>
      <c r="N67" s="6760">
        <v>0</v>
      </c>
      <c r="O67" s="6760">
        <v>0</v>
      </c>
      <c r="P67" s="6756" t="s">
        <v>6843</v>
      </c>
      <c r="Q67" s="6786"/>
      <c r="R67" s="6786"/>
      <c r="S67" s="6813"/>
      <c r="T67" s="6789"/>
      <c r="U67" s="6786"/>
      <c r="V67" s="6786"/>
      <c r="W67" s="6786"/>
      <c r="X67" s="6786"/>
      <c r="Y67" s="6786"/>
      <c r="Z67" s="6786"/>
      <c r="AA67" s="6786"/>
      <c r="AB67" s="6786"/>
      <c r="AC67" s="6814">
        <f t="shared" si="5"/>
      </c>
      <c r="AD67" s="6776">
        <f t="shared" si="1"/>
      </c>
      <c r="AE67" s="6767">
        <f t="shared" si="36"/>
      </c>
      <c r="AF67" s="6777">
        <f t="shared" si="32"/>
      </c>
      <c r="AG67" s="6769">
        <f>VLOOKUP(C67,'Data Products'!$A:$J,10,0)</f>
      </c>
      <c r="AH67" s="6770">
        <f t="shared" si="28"/>
      </c>
      <c r="AI67" s="6770">
        <f t="shared" si="21"/>
      </c>
      <c r="AJ67" s="6773"/>
      <c r="AK67" s="6774"/>
      <c r="AL67" s="6774"/>
      <c r="AM67" s="6773"/>
      <c r="AN67" s="6774"/>
      <c r="AO67" s="6774"/>
    </row>
    <row customHeight="true" hidden="true" ht="18" r="68">
      <c r="A68" s="6808">
        <v>33</v>
      </c>
      <c r="B68" s="6756" t="s">
        <v>6760</v>
      </c>
      <c r="C68" s="6756" t="s">
        <v>6844</v>
      </c>
      <c r="D68" s="6760"/>
      <c r="E68" s="6760">
        <v>0</v>
      </c>
      <c r="F68" s="6775">
        <v>0</v>
      </c>
      <c r="G68" s="6809"/>
      <c r="H68" s="6810">
        <f>VLOOKUP(C68,'Data Products'!$A:$J,2,0)</f>
      </c>
      <c r="I68" s="6825">
        <f t="shared" si="25"/>
      </c>
      <c r="J68" s="6828"/>
      <c r="K68" s="6764">
        <f t="shared" si="17"/>
      </c>
      <c r="L68" s="6760">
        <v>0</v>
      </c>
      <c r="M68" s="6760">
        <v>0</v>
      </c>
      <c r="N68" s="6760">
        <v>0</v>
      </c>
      <c r="O68" s="6760">
        <v>0</v>
      </c>
      <c r="P68" s="6756" t="s">
        <v>6843</v>
      </c>
      <c r="Q68" s="6786"/>
      <c r="R68" s="6786"/>
      <c r="S68" s="6813"/>
      <c r="T68" s="6789"/>
      <c r="U68" s="6786"/>
      <c r="V68" s="6786"/>
      <c r="W68" s="6786"/>
      <c r="X68" s="6786"/>
      <c r="Y68" s="6786"/>
      <c r="Z68" s="6786"/>
      <c r="AA68" s="6786"/>
      <c r="AB68" s="6786"/>
      <c r="AC68" s="6814">
        <f t="shared" si="5"/>
      </c>
      <c r="AD68" s="6776">
        <f t="shared" si="1"/>
      </c>
      <c r="AE68" s="6767">
        <f t="shared" si="36"/>
      </c>
      <c r="AF68" s="6777">
        <f t="shared" si="32"/>
      </c>
      <c r="AG68" s="6769">
        <f>VLOOKUP(C68,'Data Products'!$A:$J,10,0)</f>
      </c>
      <c r="AH68" s="6770">
        <f t="shared" si="28"/>
      </c>
      <c r="AI68" s="6770">
        <f t="shared" si="21"/>
      </c>
      <c r="AJ68" s="6773"/>
      <c r="AK68" s="6774"/>
      <c r="AL68" s="6774"/>
      <c r="AM68" s="6773"/>
      <c r="AN68" s="6774"/>
      <c r="AO68" s="6774"/>
    </row>
    <row customHeight="true" hidden="true" ht="18" r="69">
      <c r="A69" s="6808">
        <v>34</v>
      </c>
      <c r="B69" s="6820" t="s">
        <v>6760</v>
      </c>
      <c r="C69" s="6820" t="s">
        <v>6845</v>
      </c>
      <c r="D69" s="6760"/>
      <c r="E69" s="6760">
        <v>0</v>
      </c>
      <c r="F69" s="6775">
        <v>0</v>
      </c>
      <c r="G69" s="6809"/>
      <c r="H69" s="6810">
        <f>VLOOKUP(C69,'Data Products'!$A:$J,2,0)</f>
      </c>
      <c r="I69" s="6825">
        <f t="shared" si="25"/>
      </c>
      <c r="J69" s="6828"/>
      <c r="K69" s="6764">
        <f t="shared" si="17"/>
      </c>
      <c r="L69" s="6760">
        <v>0</v>
      </c>
      <c r="M69" s="6760">
        <v>0</v>
      </c>
      <c r="N69" s="6829">
        <v>0</v>
      </c>
      <c r="O69" s="6829">
        <v>0</v>
      </c>
      <c r="P69" s="6756" t="s">
        <v>6843</v>
      </c>
      <c r="Q69" s="6786"/>
      <c r="R69" s="6786"/>
      <c r="S69" s="6813"/>
      <c r="T69" s="6786"/>
      <c r="U69" s="6786"/>
      <c r="V69" s="6786"/>
      <c r="W69" s="6786"/>
      <c r="X69" s="6786"/>
      <c r="Y69" s="6786"/>
      <c r="Z69" s="6786"/>
      <c r="AA69" s="6786"/>
      <c r="AB69" s="6786"/>
      <c r="AC69" s="6814">
        <f t="shared" si="5"/>
      </c>
      <c r="AD69" s="6776">
        <f t="shared" si="1"/>
      </c>
      <c r="AE69" s="6767">
        <f t="shared" si="36"/>
      </c>
      <c r="AF69" s="6777">
        <f t="shared" si="32"/>
      </c>
      <c r="AG69" s="6769">
        <f>VLOOKUP(C69,'Data Products'!$A:$J,10,0)</f>
      </c>
      <c r="AH69" s="6770">
        <f t="shared" si="28"/>
      </c>
      <c r="AI69" s="6770">
        <f t="shared" si="21"/>
      </c>
      <c r="AJ69" s="6773"/>
      <c r="AK69" s="6774"/>
      <c r="AL69" s="6774"/>
      <c r="AM69" s="6773"/>
      <c r="AN69" s="6774"/>
      <c r="AO69" s="6774"/>
    </row>
    <row r="70">
      <c r="A70" s="6808">
        <v>35</v>
      </c>
      <c r="B70" s="6808" t="s">
        <v>6742</v>
      </c>
      <c r="C70" s="6756" t="s">
        <v>6846</v>
      </c>
      <c r="D70" s="6830" t="s">
        <v>6847</v>
      </c>
      <c r="E70" s="6830">
        <v>620</v>
      </c>
      <c r="F70" s="6830">
        <v>620</v>
      </c>
      <c r="G70" s="6831"/>
      <c r="H70" s="6810">
        <f>VLOOKUP(C70,'Data Products'!$A:$J,2,0)</f>
      </c>
      <c r="I70" s="6832">
        <f t="shared" si="25"/>
      </c>
      <c r="J70" s="6763">
        <v>45694</v>
      </c>
      <c r="K70" s="6764">
        <f t="shared" si="17"/>
      </c>
      <c r="L70" s="6829">
        <v>175</v>
      </c>
      <c r="M70" s="6829">
        <v>337</v>
      </c>
      <c r="N70" s="6760">
        <v>0</v>
      </c>
      <c r="O70" s="6760">
        <v>0</v>
      </c>
      <c r="P70" s="6820" t="s">
        <v>6848</v>
      </c>
      <c r="Q70" s="6786"/>
      <c r="R70" s="6786"/>
      <c r="S70" s="6813"/>
      <c r="T70" s="6786"/>
      <c r="U70" s="6786"/>
      <c r="V70" s="6786"/>
      <c r="W70" s="6786"/>
      <c r="X70" s="6786"/>
      <c r="Y70" s="6786"/>
      <c r="Z70" s="6786"/>
      <c r="AA70" s="6786"/>
      <c r="AB70" s="6786"/>
      <c r="AC70" s="6814">
        <f t="shared" si="5"/>
      </c>
      <c r="AD70" s="6781">
        <f t="shared" si="1"/>
      </c>
      <c r="AE70" s="6767">
        <f t="shared" si="36"/>
      </c>
      <c r="AF70" s="6782">
        <f t="shared" si="32"/>
      </c>
      <c r="AG70" s="6769">
        <f>VLOOKUP(C70,'Data Products'!$A:$J,10,0)</f>
      </c>
      <c r="AH70" s="6770">
        <f t="shared" si="28"/>
      </c>
      <c r="AI70" s="6770">
        <f t="shared" si="21"/>
      </c>
      <c r="AJ70" s="6816"/>
      <c r="AK70" s="6774"/>
      <c r="AL70" s="6774">
        <v>50</v>
      </c>
      <c r="AM70" s="6773"/>
      <c r="AN70" s="6774"/>
      <c r="AO70" s="6774"/>
    </row>
    <row customHeight="true" hidden="true" ht="18" r="71">
      <c r="A71" s="6808">
        <v>36</v>
      </c>
      <c r="B71" s="6822" t="s">
        <v>6796</v>
      </c>
      <c r="C71" s="6822" t="s">
        <v>6849</v>
      </c>
      <c r="D71" s="6833"/>
      <c r="E71" s="6833">
        <v>0</v>
      </c>
      <c r="F71" s="6775">
        <v>0</v>
      </c>
      <c r="G71" s="6809"/>
      <c r="H71" s="6810">
        <f>VLOOKUP(C71,'Data Products'!$A:$J,2,0)</f>
      </c>
      <c r="I71" s="6825">
        <f t="shared" si="25"/>
      </c>
      <c r="J71" s="6763">
        <v>45433</v>
      </c>
      <c r="K71" s="6764">
        <f t="shared" si="17"/>
      </c>
      <c r="L71" s="6760">
        <v>0</v>
      </c>
      <c r="M71" s="6760">
        <v>0</v>
      </c>
      <c r="N71" s="6833">
        <v>0</v>
      </c>
      <c r="O71" s="6833">
        <v>0</v>
      </c>
      <c r="P71" s="6756" t="s">
        <v>6848</v>
      </c>
      <c r="Q71" s="6786"/>
      <c r="R71" s="6786"/>
      <c r="S71" s="6813"/>
      <c r="T71" s="6786"/>
      <c r="U71" s="6786"/>
      <c r="V71" s="6786"/>
      <c r="W71" s="6786"/>
      <c r="X71" s="6786"/>
      <c r="Y71" s="6786"/>
      <c r="Z71" s="6786"/>
      <c r="AA71" s="6786"/>
      <c r="AB71" s="6786"/>
      <c r="AC71" s="6814">
        <f t="shared" si="5"/>
      </c>
      <c r="AD71" s="6781">
        <f t="shared" si="1"/>
      </c>
      <c r="AE71" s="6767">
        <f t="shared" si="36"/>
      </c>
      <c r="AF71" s="6782">
        <f t="shared" si="32"/>
      </c>
      <c r="AG71" s="6769">
        <f>VLOOKUP(C71,'Data Products'!$A:$J,10,0)</f>
      </c>
      <c r="AH71" s="6770">
        <f t="shared" si="28"/>
      </c>
      <c r="AI71" s="6770">
        <f t="shared" si="21"/>
      </c>
      <c r="AJ71" s="6773"/>
      <c r="AK71" s="6834"/>
      <c r="AL71" s="6834"/>
      <c r="AM71" s="6816"/>
      <c r="AN71" s="6834"/>
      <c r="AO71" s="6834"/>
    </row>
    <row customHeight="true" hidden="true" ht="18" r="72">
      <c r="A72" s="6808">
        <v>37</v>
      </c>
      <c r="B72" s="6822" t="s">
        <v>6796</v>
      </c>
      <c r="C72" s="6756" t="s">
        <v>6850</v>
      </c>
      <c r="D72" s="6760"/>
      <c r="E72" s="6760">
        <v>0</v>
      </c>
      <c r="F72" s="6760">
        <v>0</v>
      </c>
      <c r="G72" s="6835"/>
      <c r="H72" s="6810">
        <f>VLOOKUP(C72,'Data Products'!$A:$J,2,0)</f>
      </c>
      <c r="I72" s="6825">
        <f t="shared" si="25"/>
      </c>
      <c r="J72" s="6763">
        <v>45433</v>
      </c>
      <c r="K72" s="6764">
        <f t="shared" si="17"/>
      </c>
      <c r="L72" s="6760">
        <v>0</v>
      </c>
      <c r="M72" s="6760">
        <v>0</v>
      </c>
      <c r="N72" s="6760">
        <v>0</v>
      </c>
      <c r="O72" s="6760">
        <v>0</v>
      </c>
      <c r="P72" s="6756" t="s">
        <v>6848</v>
      </c>
      <c r="Q72" s="6786"/>
      <c r="R72" s="6786"/>
      <c r="S72" s="6813"/>
      <c r="T72" s="6786"/>
      <c r="U72" s="6786"/>
      <c r="V72" s="6786"/>
      <c r="W72" s="6786"/>
      <c r="X72" s="6786"/>
      <c r="Y72" s="6786"/>
      <c r="Z72" s="6786"/>
      <c r="AA72" s="6786"/>
      <c r="AB72" s="6786"/>
      <c r="AC72" s="6814">
        <f t="shared" si="5"/>
      </c>
      <c r="AD72" s="6781">
        <f t="shared" si="1"/>
      </c>
      <c r="AE72" s="6767">
        <f t="shared" si="36"/>
      </c>
      <c r="AF72" s="6782">
        <f t="shared" si="32"/>
      </c>
      <c r="AG72" s="6769">
        <f>VLOOKUP(C72,'Data Products'!$A:$J,10,0)</f>
      </c>
      <c r="AH72" s="6770">
        <f t="shared" si="28"/>
      </c>
      <c r="AI72" s="6770">
        <f t="shared" si="21"/>
      </c>
      <c r="AJ72" s="6773"/>
      <c r="AK72" s="6774"/>
      <c r="AL72" s="6774"/>
      <c r="AM72" s="6773"/>
      <c r="AN72" s="6774"/>
      <c r="AO72" s="6774"/>
    </row>
    <row customHeight="true" hidden="true" ht="18" r="73">
      <c r="A73" s="6808">
        <v>38</v>
      </c>
      <c r="B73" s="6822" t="s">
        <v>6796</v>
      </c>
      <c r="C73" s="6756" t="s">
        <v>6851</v>
      </c>
      <c r="D73" s="6760"/>
      <c r="E73" s="6760">
        <v>0</v>
      </c>
      <c r="F73" s="6760">
        <v>0</v>
      </c>
      <c r="G73" s="6835"/>
      <c r="H73" s="6810">
        <f>VLOOKUP(C73,'Data Products'!$A:$J,2,0)</f>
      </c>
      <c r="I73" s="6825">
        <f t="shared" si="25"/>
      </c>
      <c r="J73" s="6763">
        <v>45433</v>
      </c>
      <c r="K73" s="6764">
        <f t="shared" si="17"/>
      </c>
      <c r="L73" s="6760">
        <v>0</v>
      </c>
      <c r="M73" s="6760">
        <v>0</v>
      </c>
      <c r="N73" s="6760">
        <v>0</v>
      </c>
      <c r="O73" s="6760">
        <v>0</v>
      </c>
      <c r="P73" s="6756" t="s">
        <v>6848</v>
      </c>
      <c r="Q73" s="6786"/>
      <c r="R73" s="6786"/>
      <c r="S73" s="6813"/>
      <c r="T73" s="6786"/>
      <c r="U73" s="6786"/>
      <c r="V73" s="6786"/>
      <c r="W73" s="6786"/>
      <c r="X73" s="6786"/>
      <c r="Y73" s="6786"/>
      <c r="Z73" s="6786"/>
      <c r="AA73" s="6786"/>
      <c r="AB73" s="6786"/>
      <c r="AC73" s="6814">
        <f t="shared" si="5"/>
      </c>
      <c r="AD73" s="6781">
        <f t="shared" si="1"/>
      </c>
      <c r="AE73" s="6767">
        <f t="shared" si="36"/>
      </c>
      <c r="AF73" s="6782">
        <f t="shared" si="32"/>
      </c>
      <c r="AG73" s="6769">
        <f>VLOOKUP(C73,'Data Products'!$A:$J,10,0)</f>
      </c>
      <c r="AH73" s="6770">
        <f t="shared" si="28"/>
      </c>
      <c r="AI73" s="6770">
        <f t="shared" si="21"/>
      </c>
      <c r="AJ73" s="6773"/>
      <c r="AK73" s="6774"/>
      <c r="AL73" s="6774"/>
      <c r="AM73" s="6773"/>
      <c r="AN73" s="6774"/>
      <c r="AO73" s="6774"/>
    </row>
    <row customHeight="true" ht="18" r="74">
      <c r="A74" s="6808">
        <v>39</v>
      </c>
      <c r="B74" s="6822" t="s">
        <v>6742</v>
      </c>
      <c r="C74" s="6756" t="s">
        <v>6852</v>
      </c>
      <c r="D74" s="6780" t="s">
        <v>6853</v>
      </c>
      <c r="E74" s="6780">
        <v>749</v>
      </c>
      <c r="F74" s="6780">
        <v>749</v>
      </c>
      <c r="G74" s="6835"/>
      <c r="H74" s="6810">
        <f>VLOOKUP(C74,'Data Products'!$A:$J,2,0)</f>
      </c>
      <c r="I74">
        <f t="shared" si="25"/>
      </c>
      <c r="J74" s="6817">
        <v>46048</v>
      </c>
      <c r="K74" s="6764">
        <f t="shared" si="17"/>
      </c>
      <c r="L74" s="6760">
        <v>39</v>
      </c>
      <c r="M74" s="6760">
        <v>70</v>
      </c>
      <c r="N74" s="6760">
        <v>0</v>
      </c>
      <c r="O74" s="6760">
        <v>0</v>
      </c>
      <c r="P74" s="6756" t="s">
        <v>6854</v>
      </c>
      <c r="Q74" s="6786"/>
      <c r="R74" s="6786"/>
      <c r="S74" s="6813"/>
      <c r="T74" s="6786"/>
      <c r="U74" s="6786"/>
      <c r="V74" s="6786"/>
      <c r="W74" s="6786"/>
      <c r="X74" s="6786"/>
      <c r="Y74" s="6786"/>
      <c r="Z74" s="6786"/>
      <c r="AA74" s="6786"/>
      <c r="AB74" s="6786"/>
      <c r="AC74" s="6814">
        <f t="shared" si="5"/>
      </c>
      <c r="AD74" s="6781">
        <f t="shared" si="1"/>
      </c>
      <c r="AE74" s="6767">
        <f t="shared" si="36"/>
      </c>
      <c r="AF74" s="6782">
        <f t="shared" si="32"/>
      </c>
      <c r="AG74" s="6769">
        <f>VLOOKUP(C74,'Data Products'!$A:$J,10,0)</f>
      </c>
      <c r="AH74" s="6770">
        <f t="shared" si="28"/>
      </c>
      <c r="AI74" s="6770"/>
      <c r="AJ74" s="6773"/>
      <c r="AK74" s="6774"/>
      <c r="AL74" s="6774"/>
      <c r="AM74" s="6773"/>
      <c r="AN74" s="6774"/>
      <c r="AO74" s="6774"/>
    </row>
    <row customHeight="true" hidden="true" ht="18" r="75">
      <c r="A75" s="6808">
        <v>40</v>
      </c>
      <c r="B75" s="6756" t="s">
        <v>6760</v>
      </c>
      <c r="C75" s="6756" t="s">
        <v>6855</v>
      </c>
      <c r="D75" s="6836"/>
      <c r="E75" s="6836">
        <v>0</v>
      </c>
      <c r="F75" s="6760">
        <v>0</v>
      </c>
      <c r="G75" s="6835"/>
      <c r="H75" s="6810">
        <f>VLOOKUP(C75,'Data Products'!$A:$J,2,0)</f>
      </c>
      <c r="I75" s="6825">
        <f t="shared" si="25"/>
      </c>
      <c r="J75" s="6763">
        <v>45644</v>
      </c>
      <c r="K75" s="6764">
        <f t="shared" si="17"/>
      </c>
      <c r="L75" s="6760">
        <v>0</v>
      </c>
      <c r="M75" s="6760">
        <v>0</v>
      </c>
      <c r="N75" s="6775">
        <v>0</v>
      </c>
      <c r="O75" s="6775">
        <v>0</v>
      </c>
      <c r="P75" s="6756" t="s">
        <v>6856</v>
      </c>
      <c r="Q75" s="6786"/>
      <c r="R75" s="6786"/>
      <c r="S75" s="6813"/>
      <c r="T75" s="6786"/>
      <c r="U75" s="6786"/>
      <c r="V75" s="6786"/>
      <c r="W75" s="6786"/>
      <c r="X75" s="6786"/>
      <c r="Y75" s="6786"/>
      <c r="Z75" s="6786"/>
      <c r="AA75" s="6786"/>
      <c r="AB75" s="6786"/>
      <c r="AC75" s="6837">
        <f t="shared" si="5"/>
      </c>
      <c r="AD75" s="6838">
        <f t="shared" si="1"/>
      </c>
      <c r="AE75" s="6767">
        <f t="shared" si="36"/>
      </c>
      <c r="AF75" s="6777">
        <f t="shared" si="32"/>
      </c>
      <c r="AG75" s="6769">
        <f>VLOOKUP(C75,'Data Products'!$A:$J,10,0)</f>
      </c>
      <c r="AH75" s="6839">
        <f t="shared" si="28"/>
      </c>
      <c r="AI75" s="6770">
        <f t="shared" ref="AI75:AI107" si="22">IF(I75&lt;=90,E75,0)</f>
      </c>
      <c r="AJ75" s="6840"/>
      <c r="AK75" s="6774"/>
      <c r="AL75" s="6774"/>
      <c r="AM75" s="6773"/>
      <c r="AN75" s="6774"/>
      <c r="AO75" s="6774"/>
    </row>
    <row customHeight="true" hidden="true" ht="18" r="76">
      <c r="A76" s="6808">
        <v>41</v>
      </c>
      <c r="B76" s="6756" t="s">
        <v>6760</v>
      </c>
      <c r="C76" s="6756" t="s">
        <v>6857</v>
      </c>
      <c r="D76" s="6760"/>
      <c r="E76" s="6760">
        <v>0</v>
      </c>
      <c r="F76" s="6760">
        <v>0</v>
      </c>
      <c r="G76" s="6835"/>
      <c r="H76" s="6810">
        <f>VLOOKUP(C76,'Data Products'!$A:$J,2,0)</f>
      </c>
      <c r="I76" s="6825">
        <f t="shared" si="25"/>
      </c>
      <c r="J76" s="6763">
        <v>45602</v>
      </c>
      <c r="K76" s="6764">
        <f t="shared" si="17"/>
      </c>
      <c r="L76" s="6760">
        <v>0</v>
      </c>
      <c r="M76" s="6760">
        <v>0</v>
      </c>
      <c r="N76" s="6836">
        <v>0</v>
      </c>
      <c r="O76" s="6836">
        <v>0</v>
      </c>
      <c r="P76" s="6756" t="s">
        <v>6856</v>
      </c>
      <c r="Q76" s="6786"/>
      <c r="R76" s="6786"/>
      <c r="S76" s="6786"/>
      <c r="T76" s="6786"/>
      <c r="U76" s="6786"/>
      <c r="V76" s="6786"/>
      <c r="W76" s="6786"/>
      <c r="X76" s="6786"/>
      <c r="Y76" s="6786"/>
      <c r="Z76" s="6786"/>
      <c r="AA76" s="6786"/>
      <c r="AB76" s="6786"/>
      <c r="AC76" s="6814">
        <f t="shared" si="5"/>
      </c>
      <c r="AD76" s="6838">
        <f t="shared" si="1"/>
      </c>
      <c r="AE76" s="6767">
        <f t="shared" si="36"/>
      </c>
      <c r="AF76" s="6777">
        <f t="shared" si="32"/>
      </c>
      <c r="AG76" s="6769">
        <f>VLOOKUP(C76,'Data Products'!$A:$J,10,0)</f>
      </c>
      <c r="AH76" s="6839">
        <f t="shared" si="28"/>
      </c>
      <c r="AI76" s="6770">
        <f t="shared" si="22"/>
      </c>
      <c r="AJ76" s="6840"/>
      <c r="AK76" s="6774"/>
      <c r="AL76" s="6774"/>
      <c r="AM76" s="6773"/>
      <c r="AN76" s="6774"/>
      <c r="AO76" s="6774"/>
    </row>
    <row customHeight="true" hidden="true" ht="18" r="77">
      <c r="A77" s="6808">
        <v>42</v>
      </c>
      <c r="B77" s="6756" t="s">
        <v>6760</v>
      </c>
      <c r="C77" s="6756" t="s">
        <v>6858</v>
      </c>
      <c r="D77" s="6760"/>
      <c r="E77" s="6760">
        <v>0</v>
      </c>
      <c r="F77" s="6760">
        <v>0</v>
      </c>
      <c r="G77" s="6835"/>
      <c r="H77" s="6810">
        <f>VLOOKUP(C77,'Data Products'!$A:$J,2,0)</f>
      </c>
      <c r="I77" s="6825">
        <f t="shared" si="25"/>
      </c>
      <c r="J77" s="6763">
        <v>45602</v>
      </c>
      <c r="K77" s="6764">
        <f t="shared" si="17"/>
      </c>
      <c r="L77" s="6760">
        <v>0</v>
      </c>
      <c r="M77" s="6760">
        <v>0</v>
      </c>
      <c r="N77" s="6836">
        <v>0</v>
      </c>
      <c r="O77" s="6836">
        <v>0</v>
      </c>
      <c r="P77" s="6756" t="s">
        <v>6856</v>
      </c>
      <c r="Q77" s="6786"/>
      <c r="R77" s="6786"/>
      <c r="S77" s="6786"/>
      <c r="T77" s="6786"/>
      <c r="U77" s="6786"/>
      <c r="V77" s="6786"/>
      <c r="W77" s="6786"/>
      <c r="X77" s="6786"/>
      <c r="Y77" s="6786"/>
      <c r="Z77" s="6786"/>
      <c r="AA77" s="6786"/>
      <c r="AB77" s="6786"/>
      <c r="AC77" s="6814">
        <f t="shared" si="5"/>
      </c>
      <c r="AD77" s="6838">
        <f t="shared" si="1"/>
      </c>
      <c r="AE77" s="6767">
        <f t="shared" si="36"/>
      </c>
      <c r="AF77" s="6777">
        <f t="shared" si="32"/>
      </c>
      <c r="AG77" s="6769">
        <f>VLOOKUP(C77,'Data Products'!$A:$J,10,0)</f>
      </c>
      <c r="AH77" s="6839">
        <f t="shared" si="28"/>
      </c>
      <c r="AI77" s="6770">
        <f t="shared" si="22"/>
      </c>
      <c r="AJ77" s="6840"/>
      <c r="AK77" s="6774"/>
      <c r="AL77" s="6774"/>
      <c r="AM77" s="6773"/>
      <c r="AN77" s="6774"/>
      <c r="AO77" s="6774"/>
    </row>
    <row customHeight="true" hidden="true" ht="18" r="78">
      <c r="A78" s="6808">
        <v>43</v>
      </c>
      <c r="B78" s="6756" t="s">
        <v>6760</v>
      </c>
      <c r="C78" s="6756" t="s">
        <v>6859</v>
      </c>
      <c r="D78" s="6760"/>
      <c r="E78" s="6760">
        <v>0</v>
      </c>
      <c r="F78" s="6760">
        <v>0</v>
      </c>
      <c r="G78" s="6835"/>
      <c r="H78" s="6810">
        <f>VLOOKUP(C78,'Data Products'!$A:$J,2,0)</f>
      </c>
      <c r="I78" s="6825">
        <f t="shared" si="25"/>
      </c>
      <c r="J78" s="6763">
        <v>45602</v>
      </c>
      <c r="K78" s="6764">
        <f t="shared" si="17"/>
      </c>
      <c r="L78" s="6760">
        <v>0</v>
      </c>
      <c r="M78" s="6760">
        <v>0</v>
      </c>
      <c r="N78" s="6836">
        <v>0</v>
      </c>
      <c r="O78" s="6836">
        <v>0</v>
      </c>
      <c r="P78" s="6756" t="s">
        <v>6856</v>
      </c>
      <c r="Q78" s="6786"/>
      <c r="R78" s="6786"/>
      <c r="S78" s="6786"/>
      <c r="T78" s="6786"/>
      <c r="U78" s="6786"/>
      <c r="V78" s="6786"/>
      <c r="W78" s="6786"/>
      <c r="X78" s="6786"/>
      <c r="Y78" s="6786"/>
      <c r="Z78" s="6786"/>
      <c r="AA78" s="6786"/>
      <c r="AB78" s="6786"/>
      <c r="AC78" s="6814">
        <f t="shared" si="5"/>
      </c>
      <c r="AD78" s="6838">
        <f t="shared" si="1"/>
      </c>
      <c r="AE78" s="6767">
        <f t="shared" si="36"/>
      </c>
      <c r="AF78" s="6777">
        <f t="shared" si="32"/>
      </c>
      <c r="AG78" s="6769">
        <f>VLOOKUP(C78,'Data Products'!$A:$J,10,0)</f>
      </c>
      <c r="AH78" s="6841">
        <f t="shared" si="28"/>
      </c>
      <c r="AI78" s="6770">
        <f t="shared" si="22"/>
      </c>
      <c r="AJ78" s="6840"/>
      <c r="AK78" s="6774"/>
      <c r="AL78" s="6774"/>
      <c r="AM78" s="6773"/>
      <c r="AN78" s="6774"/>
      <c r="AO78" s="6774"/>
    </row>
    <row r="79">
      <c r="A79" s="6808">
        <v>44</v>
      </c>
      <c r="B79" s="6756" t="s">
        <v>6742</v>
      </c>
      <c r="C79" s="6756" t="s">
        <v>6860</v>
      </c>
      <c r="D79" s="6780" t="s">
        <v>6861</v>
      </c>
      <c r="E79" s="6780">
        <v>201</v>
      </c>
      <c r="F79" s="6780">
        <v>201</v>
      </c>
      <c r="G79" s="6835"/>
      <c r="H79" s="6810">
        <f>VLOOKUP(C79,'Data Products'!$A:$J,2,0)</f>
      </c>
      <c r="I79" s="6811">
        <f t="shared" si="25"/>
      </c>
      <c r="J79" s="6817">
        <v>45904</v>
      </c>
      <c r="K79" s="6764">
        <f t="shared" si="17"/>
      </c>
      <c r="L79" s="6760">
        <v>53</v>
      </c>
      <c r="M79" s="6760">
        <v>99</v>
      </c>
      <c r="N79" s="6836">
        <v>0</v>
      </c>
      <c r="O79" s="6836">
        <v>0</v>
      </c>
      <c r="P79" s="6756" t="s">
        <v>6856</v>
      </c>
      <c r="Q79" s="6786"/>
      <c r="R79" s="6786"/>
      <c r="S79" s="6786"/>
      <c r="T79" s="6786"/>
      <c r="U79" s="6786"/>
      <c r="V79" s="6786"/>
      <c r="W79" s="6786"/>
      <c r="X79" s="6786"/>
      <c r="Y79" s="6786"/>
      <c r="Z79" s="6786"/>
      <c r="AA79" s="6786"/>
      <c r="AB79" s="6786"/>
      <c r="AC79" s="6814">
        <f t="shared" si="5"/>
      </c>
      <c r="AD79" s="6842">
        <f t="shared" si="1"/>
      </c>
      <c r="AE79" s="6767">
        <f t="shared" si="36"/>
      </c>
      <c r="AF79" s="6782">
        <f t="shared" si="32"/>
      </c>
      <c r="AG79" s="6769">
        <f>VLOOKUP(C79,'Data Products'!$A:$J,10,0)</f>
      </c>
      <c r="AH79" s="6841">
        <f t="shared" si="28"/>
      </c>
      <c r="AI79" s="6770">
        <f t="shared" si="22"/>
      </c>
      <c r="AJ79" s="6840"/>
      <c r="AK79" s="6774"/>
      <c r="AL79" s="6774"/>
      <c r="AM79" s="6773"/>
      <c r="AN79" s="6774"/>
      <c r="AO79" s="6774"/>
    </row>
    <row customHeight="true" hidden="true" ht="18" r="80">
      <c r="A80" s="6808">
        <v>45</v>
      </c>
      <c r="B80" s="6756" t="s">
        <v>6760</v>
      </c>
      <c r="C80" s="6756" t="s">
        <v>6862</v>
      </c>
      <c r="D80" s="6760"/>
      <c r="E80" s="6760">
        <v>0</v>
      </c>
      <c r="F80" s="6775">
        <v>0</v>
      </c>
      <c r="G80" s="6835"/>
      <c r="H80" s="6810">
        <f>VLOOKUP(C80,'Data Products'!$A:$J,2,0)</f>
      </c>
      <c r="I80" s="6811">
        <f t="shared" si="25"/>
      </c>
      <c r="J80" s="6763">
        <v>45623</v>
      </c>
      <c r="K80" s="6764">
        <f t="shared" si="17"/>
      </c>
      <c r="L80" s="6760">
        <v>0</v>
      </c>
      <c r="M80" s="6760">
        <v>0</v>
      </c>
      <c r="N80" s="6836">
        <v>0</v>
      </c>
      <c r="O80" s="6836">
        <v>0</v>
      </c>
      <c r="P80" s="6756" t="s">
        <v>6856</v>
      </c>
      <c r="Q80" s="6786"/>
      <c r="R80" s="6786"/>
      <c r="S80" s="6786"/>
      <c r="T80" s="6786"/>
      <c r="U80" s="6786"/>
      <c r="V80" s="6786"/>
      <c r="W80" s="6786"/>
      <c r="X80" s="6786"/>
      <c r="Y80" s="6786"/>
      <c r="Z80" s="6786"/>
      <c r="AA80" s="6786"/>
      <c r="AB80" s="6786"/>
      <c r="AC80" s="6814">
        <f t="shared" si="5"/>
      </c>
      <c r="AD80" s="6838">
        <f t="shared" si="1"/>
      </c>
      <c r="AE80" s="6767">
        <f t="shared" si="36"/>
      </c>
      <c r="AF80" s="6782">
        <f t="shared" si="32"/>
      </c>
      <c r="AG80" s="6769">
        <f>VLOOKUP(C80,'Data Products'!$A:$J,10,0)</f>
      </c>
      <c r="AH80" s="6841">
        <f t="shared" si="28"/>
      </c>
      <c r="AI80" s="6770">
        <f t="shared" si="22"/>
      </c>
      <c r="AJ80" s="6840"/>
      <c r="AK80" s="6774"/>
      <c r="AL80" s="6774"/>
      <c r="AM80" s="6773"/>
      <c r="AN80" s="6774"/>
      <c r="AO80" s="6774"/>
    </row>
    <row customHeight="true" hidden="true" ht="18" r="81">
      <c r="A81" s="6808">
        <v>46</v>
      </c>
      <c r="B81" s="6756" t="s">
        <v>6760</v>
      </c>
      <c r="C81" s="6756" t="s">
        <v>6863</v>
      </c>
      <c r="D81" s="6760"/>
      <c r="E81" s="6760">
        <v>0</v>
      </c>
      <c r="F81" s="6775">
        <v>0</v>
      </c>
      <c r="G81" s="6835"/>
      <c r="H81" s="6810">
        <f>VLOOKUP(C81,'Data Products'!$A:$J,2,0)</f>
      </c>
      <c r="I81" s="6811">
        <f t="shared" si="25"/>
      </c>
      <c r="J81" s="6763">
        <v>45623</v>
      </c>
      <c r="K81" s="6764">
        <f t="shared" si="17"/>
      </c>
      <c r="L81" s="6760">
        <v>0</v>
      </c>
      <c r="M81" s="6760">
        <v>0</v>
      </c>
      <c r="N81" s="6836">
        <v>0</v>
      </c>
      <c r="O81" s="6836">
        <v>0</v>
      </c>
      <c r="P81" s="6756" t="s">
        <v>6856</v>
      </c>
      <c r="Q81" s="6786"/>
      <c r="R81" s="6786"/>
      <c r="S81" s="6786"/>
      <c r="T81" s="6786"/>
      <c r="U81" s="6786"/>
      <c r="V81" s="6786"/>
      <c r="W81" s="6786"/>
      <c r="X81" s="6786"/>
      <c r="Y81" s="6786"/>
      <c r="Z81" s="6786"/>
      <c r="AA81" s="6786"/>
      <c r="AB81" s="6786"/>
      <c r="AC81" s="6814">
        <f t="shared" si="5"/>
      </c>
      <c r="AD81" s="6838">
        <f t="shared" si="1"/>
      </c>
      <c r="AE81" s="6767">
        <f t="shared" si="36"/>
      </c>
      <c r="AF81" s="6782">
        <f t="shared" si="32"/>
      </c>
      <c r="AG81" s="6769">
        <f>VLOOKUP(C81,'Data Products'!$A:$J,10,0)</f>
      </c>
      <c r="AH81" s="6841">
        <f t="shared" si="28"/>
      </c>
      <c r="AI81" s="6770">
        <f t="shared" si="22"/>
      </c>
      <c r="AJ81" s="6840"/>
      <c r="AK81" s="6774"/>
      <c r="AL81" s="6774"/>
      <c r="AM81" s="6773"/>
      <c r="AN81" s="6774"/>
      <c r="AO81" s="6774"/>
    </row>
    <row customHeight="true" hidden="true" ht="18" r="82">
      <c r="A82" s="6808">
        <v>47</v>
      </c>
      <c r="B82" s="6756" t="s">
        <v>6760</v>
      </c>
      <c r="C82" s="6820" t="s">
        <v>6864</v>
      </c>
      <c r="D82" s="6760"/>
      <c r="E82" s="6760">
        <v>0</v>
      </c>
      <c r="F82" s="6775">
        <v>0</v>
      </c>
      <c r="G82" s="6843"/>
      <c r="H82" s="6810">
        <f>VLOOKUP(C82,'Data Products'!$A:$J,2,0)</f>
      </c>
      <c r="I82" s="6811">
        <f t="shared" si="25"/>
      </c>
      <c r="J82" s="6763">
        <v>45623</v>
      </c>
      <c r="K82" s="6764">
        <f t="shared" si="17"/>
      </c>
      <c r="L82" s="6829">
        <v>0</v>
      </c>
      <c r="M82" s="6829">
        <v>0</v>
      </c>
      <c r="N82" s="6844">
        <v>0</v>
      </c>
      <c r="O82" s="6844">
        <v>0</v>
      </c>
      <c r="P82" s="6756" t="s">
        <v>6856</v>
      </c>
      <c r="Q82" s="6786"/>
      <c r="R82" s="6786"/>
      <c r="S82" s="6786"/>
      <c r="T82" s="6786"/>
      <c r="U82" s="6786"/>
      <c r="V82" s="6786"/>
      <c r="W82" s="6786"/>
      <c r="X82" s="6786"/>
      <c r="Y82" s="6786"/>
      <c r="Z82" s="6786"/>
      <c r="AA82" s="6786"/>
      <c r="AB82" s="6786"/>
      <c r="AC82" s="6845">
        <f t="shared" si="5"/>
      </c>
      <c r="AD82" s="6838">
        <f t="shared" si="1"/>
      </c>
      <c r="AE82" s="6767">
        <f t="shared" si="36"/>
      </c>
      <c r="AF82" s="6782">
        <f t="shared" si="32"/>
      </c>
      <c r="AG82" s="6769">
        <f>VLOOKUP(C82,'Data Products'!$A:$J,10,0)</f>
      </c>
      <c r="AH82" s="6841">
        <f t="shared" si="28"/>
      </c>
      <c r="AI82" s="6770">
        <f t="shared" si="22"/>
      </c>
      <c r="AJ82" s="6840"/>
      <c r="AK82" s="6774"/>
      <c r="AL82" s="6774"/>
      <c r="AM82" s="6773"/>
      <c r="AN82" s="6774"/>
      <c r="AO82" s="6774"/>
    </row>
    <row customHeight="true" hidden="true" ht="18" r="83">
      <c r="A83" s="6808">
        <v>48</v>
      </c>
      <c r="B83" s="6756" t="s">
        <v>6760</v>
      </c>
      <c r="C83" s="6756" t="s">
        <v>6865</v>
      </c>
      <c r="D83" s="6760"/>
      <c r="E83" s="6760">
        <v>0</v>
      </c>
      <c r="F83" s="6775">
        <v>0</v>
      </c>
      <c r="G83" s="6835"/>
      <c r="H83" s="6810">
        <f>VLOOKUP(C83,'Data Products'!$A:$J,2,0)</f>
      </c>
      <c r="I83" s="6811">
        <f t="shared" si="25"/>
      </c>
      <c r="J83" s="6763">
        <v>45623</v>
      </c>
      <c r="K83" s="6764">
        <f t="shared" si="17"/>
      </c>
      <c r="L83" s="6760">
        <v>0</v>
      </c>
      <c r="M83" s="6760">
        <v>0</v>
      </c>
      <c r="N83" s="6836">
        <v>0</v>
      </c>
      <c r="O83" s="6836">
        <v>0</v>
      </c>
      <c r="P83" s="6756" t="s">
        <v>6856</v>
      </c>
      <c r="Q83" s="6760"/>
      <c r="R83" s="6760"/>
      <c r="S83" s="6760"/>
      <c r="T83" s="6760"/>
      <c r="U83" s="6760"/>
      <c r="V83" s="6760"/>
      <c r="W83" s="6760"/>
      <c r="X83" s="6760"/>
      <c r="Y83" s="6760"/>
      <c r="Z83" s="6760"/>
      <c r="AA83" s="6760"/>
      <c r="AB83" s="6760"/>
      <c r="AC83" s="6814">
        <f t="shared" si="5"/>
      </c>
      <c r="AD83" s="6838">
        <f t="shared" si="1"/>
      </c>
      <c r="AE83" s="6767">
        <f t="shared" si="36"/>
      </c>
      <c r="AF83" s="6782">
        <f t="shared" si="32"/>
      </c>
      <c r="AG83" s="6769">
        <f>VLOOKUP(C83,'Data Products'!$A:$J,10,0)</f>
      </c>
      <c r="AH83" s="6841">
        <f t="shared" si="28"/>
      </c>
      <c r="AI83" s="6770">
        <f t="shared" si="22"/>
      </c>
      <c r="AJ83" s="6846"/>
      <c r="AK83" s="6774"/>
      <c r="AL83" s="6774"/>
      <c r="AM83" s="6773"/>
      <c r="AN83" s="6774"/>
      <c r="AO83" s="6774"/>
    </row>
    <row customHeight="true" hidden="true" ht="18" r="84">
      <c r="A84" s="6808">
        <v>49</v>
      </c>
      <c r="B84" s="6756" t="s">
        <v>6760</v>
      </c>
      <c r="C84" s="6756" t="s">
        <v>6866</v>
      </c>
      <c r="D84" s="6760"/>
      <c r="E84" s="6760">
        <v>0</v>
      </c>
      <c r="F84" s="6775">
        <v>0</v>
      </c>
      <c r="G84" s="6835"/>
      <c r="H84" s="6810">
        <f>VLOOKUP(C84,'Data Products'!$A:$J,2,0)</f>
      </c>
      <c r="I84" s="6811">
        <f t="shared" si="25"/>
      </c>
      <c r="J84" s="6763">
        <v>45623</v>
      </c>
      <c r="K84" s="6764">
        <f t="shared" si="17"/>
      </c>
      <c r="L84" s="6760">
        <v>0</v>
      </c>
      <c r="M84" s="6760">
        <v>0</v>
      </c>
      <c r="N84" s="6836">
        <v>0</v>
      </c>
      <c r="O84" s="6836">
        <v>0</v>
      </c>
      <c r="P84" s="6756" t="s">
        <v>6856</v>
      </c>
      <c r="Q84" s="6760"/>
      <c r="R84" s="6760"/>
      <c r="S84" s="6760"/>
      <c r="T84" s="6760"/>
      <c r="U84" s="6760"/>
      <c r="V84" s="6760"/>
      <c r="W84" s="6760"/>
      <c r="X84" s="6760"/>
      <c r="Y84" s="6760"/>
      <c r="Z84" s="6760"/>
      <c r="AA84" s="6760"/>
      <c r="AB84" s="6760"/>
      <c r="AC84" s="6814">
        <f t="shared" si="5"/>
      </c>
      <c r="AD84" s="6838">
        <f t="shared" si="1"/>
      </c>
      <c r="AE84" s="6767">
        <f t="shared" si="36"/>
      </c>
      <c r="AF84" s="6782">
        <f t="shared" si="32"/>
      </c>
      <c r="AG84" s="6847">
        <f>VLOOKUP(C84,'Data Products'!$A:$J,10,0)</f>
      </c>
      <c r="AH84" s="6769">
        <f t="shared" si="28"/>
      </c>
      <c r="AI84" s="6770">
        <f t="shared" si="22"/>
      </c>
      <c r="AJ84" s="6840"/>
      <c r="AK84" s="6774"/>
      <c r="AL84" s="6774"/>
      <c r="AM84" s="6773"/>
      <c r="AN84" s="6774"/>
      <c r="AO84" s="6774"/>
    </row>
    <row customHeight="true" hidden="true" ht="18" r="85">
      <c r="A85" s="6808">
        <v>50</v>
      </c>
      <c r="B85" s="6756" t="s">
        <v>6760</v>
      </c>
      <c r="C85" s="6756" t="s">
        <v>6867</v>
      </c>
      <c r="D85" s="6780" t="s">
        <v>6868</v>
      </c>
      <c r="E85" s="6760">
        <v>4</v>
      </c>
      <c r="F85" s="6775">
        <v>4</v>
      </c>
      <c r="G85" s="6835"/>
      <c r="H85" s="6810">
        <f>VLOOKUP(C85,'Data Products'!$A:$J,2,0)</f>
      </c>
      <c r="I85" s="6811">
        <f t="shared" si="25"/>
      </c>
      <c r="J85" s="6763">
        <v>45951</v>
      </c>
      <c r="K85" s="6764">
        <f t="shared" si="17"/>
      </c>
      <c r="L85" s="6760">
        <v>0</v>
      </c>
      <c r="M85" s="6760">
        <v>0</v>
      </c>
      <c r="N85" s="6836">
        <v>0</v>
      </c>
      <c r="O85" s="6836">
        <v>0</v>
      </c>
      <c r="P85" s="6756" t="s">
        <v>6856</v>
      </c>
      <c r="Q85" s="6760"/>
      <c r="R85" s="6760"/>
      <c r="S85" s="6760"/>
      <c r="T85" s="6760"/>
      <c r="U85" s="6760"/>
      <c r="V85" s="6760"/>
      <c r="W85" s="6760"/>
      <c r="X85" s="6760"/>
      <c r="Y85" s="6760"/>
      <c r="Z85" s="6760"/>
      <c r="AA85" s="6760"/>
      <c r="AB85" s="6760"/>
      <c r="AC85" s="6814">
        <f t="shared" si="5"/>
      </c>
      <c r="AD85" s="6848">
        <f t="shared" si="1"/>
      </c>
      <c r="AE85" s="6767">
        <f t="shared" si="36"/>
      </c>
      <c r="AF85" s="6782">
        <f t="shared" si="32"/>
      </c>
      <c r="AG85" s="6847">
        <f>VLOOKUP(C85,'Data Products'!$A:$J,10,0)</f>
      </c>
      <c r="AH85" s="6769">
        <f t="shared" si="28"/>
      </c>
      <c r="AI85" s="6770">
        <f t="shared" si="22"/>
      </c>
      <c r="AJ85" s="6840"/>
      <c r="AK85" s="6774"/>
      <c r="AL85" s="6774"/>
      <c r="AM85" s="6773"/>
      <c r="AN85" s="6774"/>
      <c r="AO85" s="6774"/>
    </row>
    <row customHeight="true" hidden="true" ht="18" r="86">
      <c r="A86" s="6808">
        <v>51</v>
      </c>
      <c r="B86" s="6756" t="s">
        <v>6760</v>
      </c>
      <c r="C86" s="6756" t="s">
        <v>6869</v>
      </c>
      <c r="D86" s="6780" t="s">
        <v>6870</v>
      </c>
      <c r="E86" s="6760">
        <v>0</v>
      </c>
      <c r="F86" s="6775">
        <v>0</v>
      </c>
      <c r="G86" s="6835"/>
      <c r="H86" s="6810">
        <f>VLOOKUP(C86,'Data Products'!$A:$J,2,0)</f>
      </c>
      <c r="I86" s="6811">
        <f t="shared" si="25"/>
      </c>
      <c r="J86" s="6763">
        <v>45951</v>
      </c>
      <c r="K86" s="6764">
        <f t="shared" si="17"/>
      </c>
      <c r="L86" s="6760">
        <v>0</v>
      </c>
      <c r="M86" s="6760">
        <v>1</v>
      </c>
      <c r="N86" s="6836">
        <v>0</v>
      </c>
      <c r="O86" s="6836">
        <v>0</v>
      </c>
      <c r="P86" s="6756" t="s">
        <v>6856</v>
      </c>
      <c r="Q86" s="6760"/>
      <c r="R86" s="6760"/>
      <c r="S86" s="6760"/>
      <c r="T86" s="6760"/>
      <c r="U86" s="6760"/>
      <c r="V86" s="6760"/>
      <c r="W86" s="6760"/>
      <c r="X86" s="6760"/>
      <c r="Y86" s="6760"/>
      <c r="Z86" s="6760"/>
      <c r="AA86" s="6760"/>
      <c r="AB86" s="6760"/>
      <c r="AC86" s="6814">
        <f t="shared" si="5"/>
      </c>
      <c r="AD86" s="6781">
        <f t="shared" si="1"/>
      </c>
      <c r="AE86" s="6767">
        <f t="shared" si="36"/>
      </c>
      <c r="AF86" s="6782">
        <f t="shared" si="32"/>
      </c>
      <c r="AG86" s="6847">
        <f>VLOOKUP(C86,'Data Products'!$A:$J,10,0)</f>
      </c>
      <c r="AH86" s="6769">
        <f t="shared" si="28"/>
      </c>
      <c r="AI86" s="6770">
        <f t="shared" si="22"/>
      </c>
      <c r="AJ86" s="6840"/>
      <c r="AK86" s="6774"/>
      <c r="AL86" s="6774"/>
      <c r="AM86" s="6773"/>
      <c r="AN86" s="6774"/>
      <c r="AO86" s="6774"/>
    </row>
    <row customHeight="true" hidden="true" ht="18" r="87">
      <c r="A87" s="6808">
        <v>52</v>
      </c>
      <c r="B87" s="6756" t="s">
        <v>6760</v>
      </c>
      <c r="C87" s="6756" t="s">
        <v>6871</v>
      </c>
      <c r="D87" s="6780" t="s">
        <v>6872</v>
      </c>
      <c r="E87" s="6760">
        <v>3</v>
      </c>
      <c r="F87" s="6775">
        <v>3</v>
      </c>
      <c r="G87" s="6835"/>
      <c r="H87" s="6810">
        <f>VLOOKUP(C87,'Data Products'!$A:$J,2,0)</f>
      </c>
      <c r="I87" s="6811">
        <f t="shared" si="25"/>
      </c>
      <c r="J87" s="6763">
        <v>45951</v>
      </c>
      <c r="K87" s="6764">
        <f t="shared" si="17"/>
      </c>
      <c r="L87" s="6760">
        <v>0</v>
      </c>
      <c r="M87" s="6760">
        <v>0</v>
      </c>
      <c r="N87" s="6836">
        <v>0</v>
      </c>
      <c r="O87" s="6836">
        <v>0</v>
      </c>
      <c r="P87" s="6756" t="s">
        <v>6856</v>
      </c>
      <c r="Q87" s="6760"/>
      <c r="R87" s="6760"/>
      <c r="S87" s="6760"/>
      <c r="T87" s="6760"/>
      <c r="U87" s="6760"/>
      <c r="V87" s="6760"/>
      <c r="W87" s="6760"/>
      <c r="X87" s="6760"/>
      <c r="Y87" s="6760"/>
      <c r="Z87" s="6760"/>
      <c r="AA87" s="6760"/>
      <c r="AB87" s="6760"/>
      <c r="AC87" s="6814">
        <f t="shared" si="5"/>
      </c>
      <c r="AD87" s="6776">
        <f t="shared" si="1"/>
      </c>
      <c r="AE87" s="6767">
        <f t="shared" si="36"/>
      </c>
      <c r="AF87" s="6782">
        <f t="shared" si="32"/>
      </c>
      <c r="AG87" s="6847">
        <f>VLOOKUP(C87,'Data Products'!$A:$J,10,0)</f>
      </c>
      <c r="AH87" s="6769">
        <f t="shared" si="28"/>
      </c>
      <c r="AI87" s="6770">
        <f t="shared" si="22"/>
      </c>
      <c r="AJ87" s="6840"/>
      <c r="AK87" s="6774"/>
      <c r="AL87" s="6774"/>
      <c r="AM87" s="6773"/>
      <c r="AN87" s="6774"/>
      <c r="AO87" s="6774"/>
    </row>
    <row customHeight="true" hidden="true" ht="18" r="88">
      <c r="A88" s="6808">
        <v>53</v>
      </c>
      <c r="B88" s="6756" t="s">
        <v>6760</v>
      </c>
      <c r="C88" s="6756" t="s">
        <v>6873</v>
      </c>
      <c r="D88" s="6780" t="s">
        <v>6874</v>
      </c>
      <c r="E88" s="6760">
        <v>3</v>
      </c>
      <c r="F88" s="6775">
        <v>3</v>
      </c>
      <c r="G88" s="6835"/>
      <c r="H88" s="6810">
        <f>VLOOKUP(C88,'Data Products'!$A:$J,2,0)</f>
      </c>
      <c r="I88" s="6811">
        <f t="shared" si="25"/>
      </c>
      <c r="J88" s="6763">
        <v>45951</v>
      </c>
      <c r="K88" s="6764">
        <f t="shared" si="17"/>
      </c>
      <c r="L88" s="6760">
        <v>0</v>
      </c>
      <c r="M88" s="6760">
        <v>1</v>
      </c>
      <c r="N88" s="6836">
        <v>0</v>
      </c>
      <c r="O88" s="6836">
        <v>0</v>
      </c>
      <c r="P88" s="6756" t="s">
        <v>6856</v>
      </c>
      <c r="Q88" s="6760"/>
      <c r="R88" s="6760"/>
      <c r="S88" s="6760"/>
      <c r="T88" s="6760"/>
      <c r="U88" s="6760"/>
      <c r="V88" s="6760"/>
      <c r="W88" s="6760"/>
      <c r="X88" s="6760"/>
      <c r="Y88" s="6760"/>
      <c r="Z88" s="6760"/>
      <c r="AA88" s="6760"/>
      <c r="AB88" s="6760"/>
      <c r="AC88" s="6814">
        <f t="shared" si="5"/>
      </c>
      <c r="AD88" s="6823">
        <f t="shared" si="1"/>
      </c>
      <c r="AE88" s="6767">
        <f t="shared" si="36"/>
      </c>
      <c r="AF88" s="6782">
        <f t="shared" si="32"/>
      </c>
      <c r="AG88" s="6847">
        <f>VLOOKUP(C88,'Data Products'!$A:$J,10,0)</f>
      </c>
      <c r="AH88" s="6769">
        <f t="shared" si="28"/>
      </c>
      <c r="AI88" s="6770">
        <f t="shared" si="22"/>
      </c>
      <c r="AJ88" s="6840"/>
      <c r="AK88" s="6774"/>
      <c r="AL88" s="6774"/>
      <c r="AM88" s="6773"/>
      <c r="AN88" s="6774"/>
      <c r="AO88" s="6774"/>
    </row>
    <row customHeight="true" hidden="true" ht="18" r="89">
      <c r="A89" s="6808">
        <v>54</v>
      </c>
      <c r="B89" s="6756" t="s">
        <v>6760</v>
      </c>
      <c r="C89" s="6756" t="s">
        <v>6875</v>
      </c>
      <c r="D89" s="6780" t="s">
        <v>6876</v>
      </c>
      <c r="E89" s="6760">
        <v>0</v>
      </c>
      <c r="F89" s="6775">
        <v>0</v>
      </c>
      <c r="G89" s="6835"/>
      <c r="H89" s="6810">
        <f>VLOOKUP(C89,'Data Products'!$A:$J,2,0)</f>
      </c>
      <c r="I89" s="6811">
        <f t="shared" si="25"/>
      </c>
      <c r="J89" s="6763">
        <v>45951</v>
      </c>
      <c r="K89" s="6764">
        <f t="shared" si="17"/>
      </c>
      <c r="L89" s="6760">
        <v>0</v>
      </c>
      <c r="M89" s="6760">
        <v>0</v>
      </c>
      <c r="N89" s="6836">
        <v>0</v>
      </c>
      <c r="O89" s="6836">
        <v>0</v>
      </c>
      <c r="P89" s="6756" t="s">
        <v>6856</v>
      </c>
      <c r="Q89" s="6760"/>
      <c r="R89" s="6760"/>
      <c r="S89" s="6760"/>
      <c r="T89" s="6760"/>
      <c r="U89" s="6760"/>
      <c r="V89" s="6760"/>
      <c r="W89" s="6760"/>
      <c r="X89" s="6760"/>
      <c r="Y89" s="6760"/>
      <c r="Z89" s="6760"/>
      <c r="AA89" s="6760"/>
      <c r="AB89" s="6760"/>
      <c r="AC89" s="6814">
        <f t="shared" si="5"/>
      </c>
      <c r="AD89" s="6823">
        <f t="shared" si="1"/>
      </c>
      <c r="AE89" s="6767">
        <f t="shared" si="36"/>
      </c>
      <c r="AF89" s="6782">
        <f t="shared" si="32"/>
      </c>
      <c r="AG89" s="6847">
        <f>VLOOKUP(C89,'Data Products'!$A:$J,10,0)</f>
      </c>
      <c r="AH89" s="6769">
        <f t="shared" si="28"/>
      </c>
      <c r="AI89" s="6770">
        <f t="shared" si="22"/>
      </c>
      <c r="AJ89" s="6840"/>
      <c r="AK89" s="6774"/>
      <c r="AL89" s="6774"/>
      <c r="AM89" s="6773"/>
      <c r="AN89" s="6774"/>
      <c r="AO89" s="6774"/>
    </row>
    <row customHeight="true" hidden="true" ht="18" r="90">
      <c r="A90" s="6808">
        <v>55</v>
      </c>
      <c r="B90" s="6756" t="s">
        <v>6760</v>
      </c>
      <c r="C90" s="6756" t="s">
        <v>6877</v>
      </c>
      <c r="D90" s="6780" t="s">
        <v>6878</v>
      </c>
      <c r="E90" s="6760">
        <v>5</v>
      </c>
      <c r="F90" s="6775">
        <v>5</v>
      </c>
      <c r="G90" s="6835"/>
      <c r="H90" s="6810">
        <f>VLOOKUP(C90,'Data Products'!$A:$J,2,0)</f>
      </c>
      <c r="I90" s="6811">
        <f t="shared" si="25"/>
      </c>
      <c r="J90" s="6763">
        <v>45951</v>
      </c>
      <c r="K90" s="6764">
        <f t="shared" si="17"/>
      </c>
      <c r="L90" s="6760">
        <v>0</v>
      </c>
      <c r="M90" s="6760">
        <v>0</v>
      </c>
      <c r="N90" s="6836">
        <v>0</v>
      </c>
      <c r="O90" s="6836">
        <v>0</v>
      </c>
      <c r="P90" s="6756" t="s">
        <v>6856</v>
      </c>
      <c r="Q90" s="6760"/>
      <c r="R90" s="6760"/>
      <c r="S90" s="6760"/>
      <c r="T90" s="6760"/>
      <c r="U90" s="6760"/>
      <c r="V90" s="6760"/>
      <c r="W90" s="6760"/>
      <c r="X90" s="6760"/>
      <c r="Y90" s="6760"/>
      <c r="Z90" s="6760"/>
      <c r="AA90" s="6760"/>
      <c r="AB90" s="6760"/>
      <c r="AC90" s="6814">
        <f t="shared" si="5"/>
      </c>
      <c r="AD90" s="6776">
        <f t="shared" si="1"/>
      </c>
      <c r="AE90" s="6767">
        <f t="shared" si="36"/>
      </c>
      <c r="AF90" s="6782">
        <f t="shared" si="32"/>
      </c>
      <c r="AG90" s="6847">
        <f>VLOOKUP(C90,'Data Products'!$A:$J,10,0)</f>
      </c>
      <c r="AH90" s="6769">
        <f t="shared" si="28"/>
      </c>
      <c r="AI90" s="6770">
        <f t="shared" si="22"/>
      </c>
      <c r="AJ90" s="6840"/>
      <c r="AK90" s="6774"/>
      <c r="AL90" s="6774"/>
      <c r="AM90" s="6773"/>
      <c r="AN90" s="6774"/>
      <c r="AO90" s="6774"/>
    </row>
    <row customHeight="true" hidden="true" ht="18" r="91">
      <c r="A91" s="6808">
        <v>56</v>
      </c>
      <c r="B91" s="6756" t="s">
        <v>6760</v>
      </c>
      <c r="C91" s="6756" t="s">
        <v>6879</v>
      </c>
      <c r="D91" s="6780" t="s">
        <v>6880</v>
      </c>
      <c r="E91" s="6760">
        <v>0</v>
      </c>
      <c r="F91" s="6775">
        <v>0</v>
      </c>
      <c r="G91" s="6835"/>
      <c r="H91" s="6810">
        <f>VLOOKUP(C91,'Data Products'!$A:$J,2,0)</f>
      </c>
      <c r="I91" s="6811">
        <f t="shared" si="25"/>
      </c>
      <c r="J91" s="6763">
        <v>45951</v>
      </c>
      <c r="K91" s="6764">
        <f t="shared" si="17"/>
      </c>
      <c r="L91" s="6760">
        <v>0</v>
      </c>
      <c r="M91" s="6760">
        <v>0</v>
      </c>
      <c r="N91" s="6836">
        <v>0</v>
      </c>
      <c r="O91" s="6836">
        <v>0</v>
      </c>
      <c r="P91" s="6756" t="s">
        <v>6856</v>
      </c>
      <c r="Q91" s="6760"/>
      <c r="R91" s="6760"/>
      <c r="S91" s="6760"/>
      <c r="T91" s="6760"/>
      <c r="U91" s="6760"/>
      <c r="V91" s="6760"/>
      <c r="W91" s="6760"/>
      <c r="X91" s="6760"/>
      <c r="Y91" s="6760"/>
      <c r="Z91" s="6760"/>
      <c r="AA91" s="6760"/>
      <c r="AB91" s="6760"/>
      <c r="AC91" s="6814">
        <f t="shared" si="5"/>
      </c>
      <c r="AD91" s="6781">
        <f t="shared" si="1"/>
      </c>
      <c r="AE91" s="6849">
        <f t="shared" si="36"/>
      </c>
      <c r="AF91" s="6782">
        <f t="shared" si="32"/>
      </c>
      <c r="AG91" s="6847">
        <f>VLOOKUP(C91,'Data Products'!$A:$J,10,0)</f>
      </c>
      <c r="AH91" s="6769">
        <f t="shared" si="28"/>
      </c>
      <c r="AI91" s="6770">
        <f t="shared" si="22"/>
      </c>
      <c r="AJ91" s="6840"/>
      <c r="AK91" s="6774"/>
      <c r="AL91" s="6774"/>
      <c r="AM91" s="6773"/>
      <c r="AN91" s="6774"/>
      <c r="AO91" s="6774"/>
    </row>
    <row customHeight="true" hidden="true" ht="18" r="92">
      <c r="A92" s="6808">
        <v>57</v>
      </c>
      <c r="B92" s="6756" t="s">
        <v>6760</v>
      </c>
      <c r="C92" s="6756" t="s">
        <v>6881</v>
      </c>
      <c r="D92" s="6780" t="s">
        <v>6882</v>
      </c>
      <c r="E92" s="6760">
        <v>11</v>
      </c>
      <c r="F92" s="6775">
        <v>11</v>
      </c>
      <c r="G92" s="6835"/>
      <c r="H92" s="6810">
        <f>VLOOKUP(C92,'Data Products'!$A:$J,2,0)</f>
      </c>
      <c r="I92" s="6811">
        <f t="shared" si="25"/>
      </c>
      <c r="J92" s="6763">
        <v>45951</v>
      </c>
      <c r="K92" s="6764">
        <f t="shared" si="17"/>
      </c>
      <c r="L92" s="6760">
        <v>1</v>
      </c>
      <c r="M92" s="6760">
        <v>1</v>
      </c>
      <c r="N92" s="6836">
        <v>0</v>
      </c>
      <c r="O92" s="6836">
        <v>0</v>
      </c>
      <c r="P92" s="6756" t="s">
        <v>6856</v>
      </c>
      <c r="Q92" s="6760"/>
      <c r="R92" s="6760"/>
      <c r="S92" s="6760"/>
      <c r="T92" s="6760"/>
      <c r="U92" s="6760"/>
      <c r="V92" s="6760"/>
      <c r="W92" s="6760"/>
      <c r="X92" s="6760"/>
      <c r="Y92" s="6760"/>
      <c r="Z92" s="6760"/>
      <c r="AA92" s="6760"/>
      <c r="AB92" s="6760"/>
      <c r="AC92" s="6814">
        <f t="shared" si="5"/>
      </c>
      <c r="AD92" s="6766">
        <f t="shared" si="1"/>
      </c>
      <c r="AE92" s="6849">
        <f t="shared" si="36"/>
      </c>
      <c r="AF92" s="6782">
        <f t="shared" si="32"/>
      </c>
      <c r="AG92" s="6847">
        <f>VLOOKUP(C92,'Data Products'!$A:$J,10,0)</f>
      </c>
      <c r="AH92" s="6769">
        <f t="shared" si="28"/>
      </c>
      <c r="AI92" s="6770">
        <f t="shared" si="22"/>
      </c>
      <c r="AJ92" s="6840"/>
      <c r="AK92" s="6774"/>
      <c r="AL92" s="6774"/>
      <c r="AM92" s="6773"/>
      <c r="AN92" s="6774"/>
      <c r="AO92" s="6774"/>
    </row>
    <row customHeight="true" hidden="true" ht="18" r="93">
      <c r="A93" s="6808">
        <v>58</v>
      </c>
      <c r="B93" s="6756" t="s">
        <v>6760</v>
      </c>
      <c r="C93" s="6756" t="s">
        <v>6883</v>
      </c>
      <c r="D93" s="6780" t="s">
        <v>6884</v>
      </c>
      <c r="E93" s="6760">
        <v>17</v>
      </c>
      <c r="F93" s="6775">
        <v>17</v>
      </c>
      <c r="G93" s="6835"/>
      <c r="H93" s="6810">
        <f>VLOOKUP(C93,'Data Products'!$A:$J,2,0)</f>
      </c>
      <c r="I93" s="6811">
        <f t="shared" si="25"/>
      </c>
      <c r="J93" s="6763">
        <v>45951</v>
      </c>
      <c r="K93" s="6764">
        <f t="shared" si="17"/>
      </c>
      <c r="L93" s="6760">
        <v>2</v>
      </c>
      <c r="M93" s="6760">
        <v>5</v>
      </c>
      <c r="N93" s="6836">
        <v>0</v>
      </c>
      <c r="O93" s="6836">
        <v>0</v>
      </c>
      <c r="P93" s="6756" t="s">
        <v>6856</v>
      </c>
      <c r="Q93" s="6760"/>
      <c r="R93" s="6760"/>
      <c r="S93" s="6760"/>
      <c r="T93" s="6760"/>
      <c r="U93" s="6760"/>
      <c r="V93" s="6760"/>
      <c r="W93" s="6760"/>
      <c r="X93" s="6760"/>
      <c r="Y93" s="6760"/>
      <c r="Z93" s="6760"/>
      <c r="AA93" s="6760"/>
      <c r="AB93" s="6760"/>
      <c r="AC93" s="6814">
        <f t="shared" si="5"/>
      </c>
      <c r="AD93" s="6766">
        <f t="shared" si="1"/>
      </c>
      <c r="AE93" s="6849">
        <f t="shared" si="36"/>
      </c>
      <c r="AF93" s="6782">
        <f t="shared" si="32"/>
      </c>
      <c r="AG93" s="6847">
        <f>VLOOKUP(C93,'Data Products'!$A:$J,10,0)</f>
      </c>
      <c r="AH93" s="6769">
        <f t="shared" si="28"/>
      </c>
      <c r="AI93" s="6770">
        <f t="shared" si="22"/>
      </c>
      <c r="AJ93" s="6840"/>
      <c r="AK93" s="6774"/>
      <c r="AL93" s="6774"/>
      <c r="AM93" s="6773"/>
      <c r="AN93" s="6774"/>
      <c r="AO93" s="6774"/>
    </row>
    <row customHeight="true" hidden="true" ht="18" r="94">
      <c r="A94" s="6808">
        <v>59</v>
      </c>
      <c r="B94" s="6756" t="s">
        <v>6760</v>
      </c>
      <c r="C94" s="6756" t="s">
        <v>6885</v>
      </c>
      <c r="D94" s="6780" t="s">
        <v>6886</v>
      </c>
      <c r="E94" s="6760">
        <v>11</v>
      </c>
      <c r="F94" s="6775">
        <v>11</v>
      </c>
      <c r="G94" s="6835"/>
      <c r="H94" s="6810">
        <f>VLOOKUP(C94,'Data Products'!$A:$J,2,0)</f>
      </c>
      <c r="I94" s="6811">
        <f t="shared" si="25"/>
      </c>
      <c r="J94" s="6763">
        <v>45951</v>
      </c>
      <c r="K94" s="6764">
        <f t="shared" si="17"/>
      </c>
      <c r="L94" s="6760">
        <v>1</v>
      </c>
      <c r="M94" s="6760">
        <v>2</v>
      </c>
      <c r="N94" s="6836">
        <v>0</v>
      </c>
      <c r="O94" s="6836">
        <v>0</v>
      </c>
      <c r="P94" s="6756" t="s">
        <v>6856</v>
      </c>
      <c r="Q94" s="6760"/>
      <c r="R94" s="6760"/>
      <c r="S94" s="6760"/>
      <c r="T94" s="6760"/>
      <c r="U94" s="6760"/>
      <c r="V94" s="6760"/>
      <c r="W94" s="6760"/>
      <c r="X94" s="6760"/>
      <c r="Y94" s="6760"/>
      <c r="Z94" s="6760"/>
      <c r="AA94" s="6760"/>
      <c r="AB94" s="6760"/>
      <c r="AC94" s="6814">
        <f t="shared" si="5"/>
      </c>
      <c r="AD94" s="6766">
        <f t="shared" si="1"/>
      </c>
      <c r="AE94" s="6849">
        <f t="shared" si="36"/>
      </c>
      <c r="AF94" s="6782">
        <f t="shared" si="32"/>
      </c>
      <c r="AG94" s="6847">
        <f>VLOOKUP(C94,'Data Products'!$A:$J,10,0)</f>
      </c>
      <c r="AH94" s="6769">
        <f t="shared" si="28"/>
      </c>
      <c r="AI94" s="6770">
        <f t="shared" si="22"/>
      </c>
      <c r="AJ94" s="6840"/>
      <c r="AK94" s="6774"/>
      <c r="AL94" s="6774"/>
      <c r="AM94" s="6773"/>
      <c r="AN94" s="6774"/>
      <c r="AO94" s="6774"/>
    </row>
    <row customHeight="true" hidden="true" ht="18" r="95">
      <c r="A95" s="6808">
        <v>60</v>
      </c>
      <c r="B95" s="6756" t="s">
        <v>6760</v>
      </c>
      <c r="C95" s="6756" t="s">
        <v>6887</v>
      </c>
      <c r="D95" s="6780" t="s">
        <v>6888</v>
      </c>
      <c r="E95" s="6760">
        <v>12</v>
      </c>
      <c r="F95" s="6775">
        <v>12</v>
      </c>
      <c r="G95" s="6835"/>
      <c r="H95" s="6810">
        <f>VLOOKUP(C95,'Data Products'!$A:$J,2,0)</f>
      </c>
      <c r="I95" s="6811">
        <f t="shared" si="25"/>
      </c>
      <c r="J95" s="6763">
        <v>45951</v>
      </c>
      <c r="K95" s="6764">
        <f t="shared" si="17"/>
      </c>
      <c r="L95" s="6760">
        <v>0</v>
      </c>
      <c r="M95" s="6760">
        <v>0</v>
      </c>
      <c r="N95" s="6836">
        <v>0</v>
      </c>
      <c r="O95" s="6836">
        <v>0</v>
      </c>
      <c r="P95" s="6756" t="s">
        <v>6856</v>
      </c>
      <c r="Q95" s="6760"/>
      <c r="R95" s="6760"/>
      <c r="S95" s="6760"/>
      <c r="T95" s="6760"/>
      <c r="U95" s="6760"/>
      <c r="V95" s="6760"/>
      <c r="W95" s="6760"/>
      <c r="X95" s="6760"/>
      <c r="Y95" s="6760"/>
      <c r="Z95" s="6760"/>
      <c r="AA95" s="6760"/>
      <c r="AB95" s="6760"/>
      <c r="AC95" s="6814">
        <f t="shared" si="5"/>
      </c>
      <c r="AD95" s="6766">
        <f t="shared" si="1"/>
      </c>
      <c r="AE95" s="6849">
        <f t="shared" si="36"/>
      </c>
      <c r="AF95" s="6782">
        <f t="shared" si="32"/>
      </c>
      <c r="AG95" s="6847">
        <f>VLOOKUP(C95,'Data Products'!$A:$J,10,0)</f>
      </c>
      <c r="AH95" s="6769">
        <f t="shared" si="28"/>
      </c>
      <c r="AI95" s="6770">
        <f t="shared" si="22"/>
      </c>
      <c r="AJ95" s="6840"/>
      <c r="AK95" s="6774"/>
      <c r="AL95" s="6774"/>
      <c r="AM95" s="6773"/>
      <c r="AN95" s="6774"/>
      <c r="AO95" s="6774"/>
    </row>
    <row customHeight="true" hidden="true" ht="18" r="96">
      <c r="A96" s="6808">
        <v>61</v>
      </c>
      <c r="B96" s="6756" t="s">
        <v>6760</v>
      </c>
      <c r="C96" s="6756" t="s">
        <v>6889</v>
      </c>
      <c r="D96" s="6780" t="s">
        <v>6890</v>
      </c>
      <c r="E96" s="6760">
        <v>18</v>
      </c>
      <c r="F96" s="6775">
        <v>18</v>
      </c>
      <c r="G96" s="6835"/>
      <c r="H96" s="6810">
        <f>VLOOKUP(C96,'Data Products'!$A:$J,2,0)</f>
      </c>
      <c r="I96" s="6811">
        <f t="shared" si="25"/>
      </c>
      <c r="J96" s="6763">
        <v>45951</v>
      </c>
      <c r="K96" s="6764">
        <f t="shared" si="17"/>
      </c>
      <c r="L96" s="6760">
        <v>0</v>
      </c>
      <c r="M96" s="6760">
        <v>0</v>
      </c>
      <c r="N96" s="6836">
        <v>0</v>
      </c>
      <c r="O96" s="6836">
        <v>0</v>
      </c>
      <c r="P96" s="6756" t="s">
        <v>6856</v>
      </c>
      <c r="Q96" s="6760"/>
      <c r="R96" s="6760"/>
      <c r="S96" s="6760"/>
      <c r="T96" s="6760"/>
      <c r="U96" s="6760"/>
      <c r="V96" s="6760"/>
      <c r="W96" s="6760"/>
      <c r="X96" s="6760"/>
      <c r="Y96" s="6760"/>
      <c r="Z96" s="6760"/>
      <c r="AA96" s="6760"/>
      <c r="AB96" s="6760"/>
      <c r="AC96" s="6814">
        <f t="shared" si="5"/>
      </c>
      <c r="AD96" s="6766">
        <f t="shared" si="1"/>
      </c>
      <c r="AE96" s="6849">
        <f t="shared" si="36"/>
      </c>
      <c r="AF96" s="6782">
        <f t="shared" si="32"/>
      </c>
      <c r="AG96" s="6847">
        <f>VLOOKUP(C96,'Data Products'!$A:$J,10,0)</f>
      </c>
      <c r="AH96" s="6769">
        <f t="shared" si="28"/>
      </c>
      <c r="AI96" s="6770">
        <f t="shared" si="22"/>
      </c>
      <c r="AJ96" s="6840"/>
      <c r="AK96" s="6774"/>
      <c r="AL96" s="6774"/>
      <c r="AM96" s="6773"/>
      <c r="AN96" s="6774"/>
      <c r="AO96" s="6774"/>
    </row>
    <row customHeight="true" hidden="true" ht="18" r="97">
      <c r="A97" s="6808">
        <v>62</v>
      </c>
      <c r="B97" s="6756" t="s">
        <v>6760</v>
      </c>
      <c r="C97" s="6756" t="s">
        <v>6891</v>
      </c>
      <c r="D97" s="6780" t="s">
        <v>6892</v>
      </c>
      <c r="E97" s="6760">
        <v>7</v>
      </c>
      <c r="F97" s="6775">
        <v>7</v>
      </c>
      <c r="G97" s="6835"/>
      <c r="H97" s="6810">
        <f>VLOOKUP(C97,'Data Products'!$A:$J,2,0)</f>
      </c>
      <c r="I97" s="6811">
        <f t="shared" si="25"/>
      </c>
      <c r="J97" s="6763">
        <v>45951</v>
      </c>
      <c r="K97" s="6764">
        <f t="shared" si="17"/>
      </c>
      <c r="L97" s="6760">
        <v>3</v>
      </c>
      <c r="M97" s="6760">
        <v>3</v>
      </c>
      <c r="N97" s="6836">
        <v>0</v>
      </c>
      <c r="O97" s="6836">
        <v>0</v>
      </c>
      <c r="P97" s="6756" t="s">
        <v>6856</v>
      </c>
      <c r="Q97" s="6760"/>
      <c r="R97" s="6760"/>
      <c r="S97" s="6760"/>
      <c r="T97" s="6760"/>
      <c r="U97" s="6760"/>
      <c r="V97" s="6760"/>
      <c r="W97" s="6760"/>
      <c r="X97" s="6760"/>
      <c r="Y97" s="6760"/>
      <c r="Z97" s="6760"/>
      <c r="AA97" s="6760"/>
      <c r="AB97" s="6760"/>
      <c r="AC97" s="6814">
        <f t="shared" si="5"/>
      </c>
      <c r="AD97" s="6781">
        <f t="shared" si="1"/>
      </c>
      <c r="AE97" s="6849">
        <f t="shared" si="36"/>
      </c>
      <c r="AF97" s="6782">
        <f t="shared" si="32"/>
      </c>
      <c r="AG97" s="6847">
        <f>VLOOKUP(C97,'Data Products'!$A:$J,10,0)</f>
      </c>
      <c r="AH97" s="6769">
        <f t="shared" si="28"/>
      </c>
      <c r="AI97" s="6770">
        <f t="shared" si="22"/>
      </c>
      <c r="AJ97" s="6840"/>
      <c r="AK97" s="6774"/>
      <c r="AL97" s="6774"/>
      <c r="AM97" s="6773"/>
      <c r="AN97" s="6774"/>
      <c r="AO97" s="6774"/>
    </row>
    <row customHeight="true" hidden="true" ht="18" r="98">
      <c r="A98" s="6808">
        <v>63</v>
      </c>
      <c r="B98" s="6756" t="s">
        <v>6760</v>
      </c>
      <c r="C98" s="6756" t="s">
        <v>6893</v>
      </c>
      <c r="D98" s="6780" t="s">
        <v>6884</v>
      </c>
      <c r="E98" s="6760">
        <v>0</v>
      </c>
      <c r="F98" s="6775">
        <v>0</v>
      </c>
      <c r="G98" s="6835"/>
      <c r="H98" s="6810">
        <f>VLOOKUP(C98,'Data Products'!$A:$J,2,0)</f>
      </c>
      <c r="I98" s="6811">
        <f t="shared" si="25"/>
      </c>
      <c r="J98" s="6763">
        <v>45951</v>
      </c>
      <c r="K98" s="6764">
        <f t="shared" si="17"/>
      </c>
      <c r="L98" s="6760">
        <v>0</v>
      </c>
      <c r="M98" s="6760">
        <v>0</v>
      </c>
      <c r="N98" s="6836">
        <v>0</v>
      </c>
      <c r="O98" s="6836">
        <v>0</v>
      </c>
      <c r="P98" s="6756" t="s">
        <v>6856</v>
      </c>
      <c r="Q98" s="6760"/>
      <c r="R98" s="6760"/>
      <c r="S98" s="6760"/>
      <c r="T98" s="6760"/>
      <c r="U98" s="6760"/>
      <c r="V98" s="6760"/>
      <c r="W98" s="6760"/>
      <c r="X98" s="6760"/>
      <c r="Y98" s="6760"/>
      <c r="Z98" s="6760"/>
      <c r="AA98" s="6760"/>
      <c r="AB98" s="6760"/>
      <c r="AC98" s="6814">
        <f t="shared" si="5"/>
      </c>
      <c r="AD98" s="6776">
        <f t="shared" si="1"/>
      </c>
      <c r="AE98" s="6849">
        <f t="shared" si="36"/>
      </c>
      <c r="AF98" s="6782">
        <f t="shared" si="32"/>
      </c>
      <c r="AG98" s="6847">
        <f>VLOOKUP(C98,'Data Products'!$A:$J,10,0)</f>
      </c>
      <c r="AH98" s="6769">
        <f t="shared" si="28"/>
      </c>
      <c r="AI98" s="6770">
        <f t="shared" si="22"/>
      </c>
      <c r="AJ98" s="6840"/>
      <c r="AK98" s="6774"/>
      <c r="AL98" s="6774"/>
      <c r="AM98" s="6773"/>
      <c r="AN98" s="6774"/>
      <c r="AO98" s="6774"/>
    </row>
    <row customHeight="true" hidden="true" ht="18" r="99">
      <c r="A99" s="6808">
        <v>64</v>
      </c>
      <c r="B99" s="6756" t="s">
        <v>6760</v>
      </c>
      <c r="C99" s="6756" t="s">
        <v>6894</v>
      </c>
      <c r="D99" s="6780" t="s">
        <v>6884</v>
      </c>
      <c r="E99" s="6760">
        <v>0</v>
      </c>
      <c r="F99" s="6775">
        <v>0</v>
      </c>
      <c r="G99" s="6835"/>
      <c r="H99" s="6810">
        <f>VLOOKUP(C99,'Data Products'!$A:$J,2,0)</f>
      </c>
      <c r="I99" s="6811">
        <f t="shared" si="25"/>
      </c>
      <c r="J99" s="6763">
        <v>45951</v>
      </c>
      <c r="K99" s="6764">
        <f t="shared" si="17"/>
      </c>
      <c r="L99" s="6760">
        <v>0</v>
      </c>
      <c r="M99" s="6760">
        <v>0</v>
      </c>
      <c r="N99" s="6836">
        <v>0</v>
      </c>
      <c r="O99" s="6836">
        <v>0</v>
      </c>
      <c r="P99" s="6756" t="s">
        <v>6856</v>
      </c>
      <c r="Q99" s="6760"/>
      <c r="R99" s="6760"/>
      <c r="S99" s="6760"/>
      <c r="T99" s="6760"/>
      <c r="U99" s="6760"/>
      <c r="V99" s="6760"/>
      <c r="W99" s="6760"/>
      <c r="X99" s="6760"/>
      <c r="Y99" s="6760"/>
      <c r="Z99" s="6760"/>
      <c r="AA99" s="6760"/>
      <c r="AB99" s="6760"/>
      <c r="AC99" s="6814">
        <f t="shared" si="5"/>
      </c>
      <c r="AD99" s="6781">
        <f t="shared" si="1"/>
      </c>
      <c r="AE99" s="6849">
        <f t="shared" si="36"/>
      </c>
      <c r="AF99" s="6782">
        <f t="shared" si="32"/>
      </c>
      <c r="AG99" s="6847">
        <f>VLOOKUP(C99,'Data Products'!$A:$J,10,0)</f>
      </c>
      <c r="AH99" s="6769">
        <f t="shared" si="28"/>
      </c>
      <c r="AI99" s="6770">
        <f t="shared" si="22"/>
      </c>
      <c r="AJ99" s="6840"/>
      <c r="AK99" s="6774"/>
      <c r="AL99" s="6774"/>
      <c r="AM99" s="6773"/>
      <c r="AN99" s="6774"/>
      <c r="AO99" s="6774"/>
    </row>
    <row customHeight="true" hidden="true" ht="18" r="100">
      <c r="A100" s="6808">
        <v>65</v>
      </c>
      <c r="B100" s="6756" t="s">
        <v>6746</v>
      </c>
      <c r="C100" s="6756" t="s">
        <v>6895</v>
      </c>
      <c r="D100" s="6780" t="s">
        <v>6896</v>
      </c>
      <c r="E100" s="6760">
        <v>0</v>
      </c>
      <c r="F100" s="6775">
        <v>0</v>
      </c>
      <c r="G100" s="6835"/>
      <c r="H100" s="6810">
        <f>VLOOKUP(C100,'Data Products'!$A:$J,2,0)</f>
      </c>
      <c r="I100" s="6811">
        <f t="shared" si="25"/>
      </c>
      <c r="J100" s="6763">
        <v>45951</v>
      </c>
      <c r="K100" s="6764">
        <f t="shared" si="17"/>
      </c>
      <c r="L100" s="6760">
        <v>0</v>
      </c>
      <c r="M100" s="6760">
        <v>0</v>
      </c>
      <c r="N100" s="6836">
        <v>0</v>
      </c>
      <c r="O100" s="6836">
        <v>0</v>
      </c>
      <c r="P100" s="6756" t="s">
        <v>6856</v>
      </c>
      <c r="Q100" s="6760"/>
      <c r="R100" s="6760"/>
      <c r="S100" s="6760"/>
      <c r="T100" s="6760"/>
      <c r="U100" s="6760"/>
      <c r="V100" s="6760"/>
      <c r="W100" s="6760"/>
      <c r="X100" s="6760"/>
      <c r="Y100" s="6760"/>
      <c r="Z100" s="6760"/>
      <c r="AA100" s="6760"/>
      <c r="AB100" s="6760"/>
      <c r="AC100" s="6814">
        <f t="shared" si="5"/>
      </c>
      <c r="AD100" s="6781">
        <f t="shared" si="1"/>
      </c>
      <c r="AE100" s="6849">
        <f t="shared" si="36"/>
      </c>
      <c r="AF100" s="6782">
        <f t="shared" si="32"/>
      </c>
      <c r="AG100" s="6847">
        <f>VLOOKUP(C100,'Data Products'!$A:$J,10,0)</f>
      </c>
      <c r="AH100" s="6769">
        <f t="shared" si="28"/>
      </c>
      <c r="AI100" s="6770">
        <f t="shared" si="22"/>
      </c>
      <c r="AJ100" s="6840"/>
      <c r="AK100" s="6774"/>
      <c r="AL100" s="6774"/>
      <c r="AM100" s="6773"/>
      <c r="AN100" s="6774"/>
      <c r="AO100" s="6774"/>
    </row>
    <row customHeight="true" hidden="true" ht="18" r="101">
      <c r="A101" s="6808">
        <v>66</v>
      </c>
      <c r="B101" s="6756" t="s">
        <v>6760</v>
      </c>
      <c r="C101" s="6756" t="s">
        <v>6897</v>
      </c>
      <c r="D101" s="6780" t="s">
        <v>6884</v>
      </c>
      <c r="E101" s="6760">
        <v>0</v>
      </c>
      <c r="F101" s="6775">
        <v>0</v>
      </c>
      <c r="G101" s="6835"/>
      <c r="H101" s="6810">
        <f>VLOOKUP(C101,'Data Products'!$A:$J,2,0)</f>
      </c>
      <c r="I101" s="6811">
        <f t="shared" si="25"/>
      </c>
      <c r="J101" s="6763">
        <v>45951</v>
      </c>
      <c r="K101" s="6764">
        <f t="shared" si="17"/>
      </c>
      <c r="L101" s="6760">
        <v>0</v>
      </c>
      <c r="M101" s="6760">
        <v>0</v>
      </c>
      <c r="N101" s="6836">
        <v>0</v>
      </c>
      <c r="O101" s="6836">
        <v>0</v>
      </c>
      <c r="P101" s="6756" t="s">
        <v>6856</v>
      </c>
      <c r="Q101" s="6760"/>
      <c r="R101" s="6760"/>
      <c r="S101" s="6760"/>
      <c r="T101" s="6760"/>
      <c r="U101" s="6760"/>
      <c r="V101" s="6760"/>
      <c r="W101" s="6760"/>
      <c r="X101" s="6760"/>
      <c r="Y101" s="6760"/>
      <c r="Z101" s="6760"/>
      <c r="AA101" s="6760"/>
      <c r="AB101" s="6760"/>
      <c r="AC101" s="6814">
        <f t="shared" si="5"/>
      </c>
      <c r="AD101" s="6781">
        <f t="shared" si="1"/>
      </c>
      <c r="AE101" s="6849">
        <f t="shared" si="36"/>
      </c>
      <c r="AF101" s="6782">
        <f t="shared" si="32"/>
      </c>
      <c r="AG101" s="6847">
        <f>VLOOKUP(C101,'Data Products'!$A:$J,10,0)</f>
      </c>
      <c r="AH101" s="6769">
        <f t="shared" si="28"/>
      </c>
      <c r="AI101" s="6770">
        <f t="shared" si="22"/>
      </c>
      <c r="AJ101" s="6840"/>
      <c r="AK101" s="6774"/>
      <c r="AL101" s="6774"/>
      <c r="AM101" s="6773"/>
      <c r="AN101" s="6774"/>
      <c r="AO101" s="6774"/>
    </row>
    <row customHeight="true" hidden="true" ht="18" r="102">
      <c r="A102" s="6808">
        <v>67</v>
      </c>
      <c r="B102" s="6756" t="s">
        <v>6760</v>
      </c>
      <c r="C102" s="6756" t="s">
        <v>6898</v>
      </c>
      <c r="D102" s="6780" t="s">
        <v>6884</v>
      </c>
      <c r="E102" s="6760">
        <v>0</v>
      </c>
      <c r="F102" s="6775">
        <v>0</v>
      </c>
      <c r="G102" s="6835"/>
      <c r="H102" s="6810">
        <f>VLOOKUP(C102,'Data Products'!$A:$J,2,0)</f>
      </c>
      <c r="I102" s="6811">
        <f t="shared" si="25"/>
      </c>
      <c r="J102" s="6763">
        <v>45951</v>
      </c>
      <c r="K102" s="6764">
        <f t="shared" si="17"/>
      </c>
      <c r="L102" s="6760">
        <v>0</v>
      </c>
      <c r="M102" s="6760">
        <v>0</v>
      </c>
      <c r="N102" s="6836">
        <v>0</v>
      </c>
      <c r="O102" s="6836">
        <v>0</v>
      </c>
      <c r="P102" s="6756" t="s">
        <v>6856</v>
      </c>
      <c r="Q102" s="6760"/>
      <c r="R102" s="6760"/>
      <c r="S102" s="6760"/>
      <c r="T102" s="6760"/>
      <c r="U102" s="6760"/>
      <c r="V102" s="6760"/>
      <c r="W102" s="6760"/>
      <c r="X102" s="6760"/>
      <c r="Y102" s="6760"/>
      <c r="Z102" s="6760"/>
      <c r="AA102" s="6760"/>
      <c r="AB102" s="6760"/>
      <c r="AC102" s="6814">
        <f t="shared" si="5"/>
      </c>
      <c r="AD102" s="6781">
        <f t="shared" si="1"/>
      </c>
      <c r="AE102" s="6849">
        <f t="shared" si="36"/>
      </c>
      <c r="AF102" s="6782">
        <f t="shared" si="32"/>
      </c>
      <c r="AG102" s="6847">
        <f>VLOOKUP(C102,'Data Products'!$A:$J,10,0)</f>
      </c>
      <c r="AH102" s="6769">
        <f t="shared" si="28"/>
      </c>
      <c r="AI102" s="6770">
        <f t="shared" si="22"/>
      </c>
      <c r="AJ102" s="6840"/>
      <c r="AK102" s="6774"/>
      <c r="AL102" s="6774"/>
      <c r="AM102" s="6773"/>
      <c r="AN102" s="6774"/>
      <c r="AO102" s="6774"/>
    </row>
    <row customHeight="true" hidden="true" ht="18" r="103">
      <c r="A103" s="6808">
        <v>68</v>
      </c>
      <c r="B103" s="6756" t="s">
        <v>6760</v>
      </c>
      <c r="C103" s="6756" t="s">
        <v>6899</v>
      </c>
      <c r="D103" s="6780" t="s">
        <v>6884</v>
      </c>
      <c r="E103" s="6760">
        <v>0</v>
      </c>
      <c r="F103" s="6775">
        <v>0</v>
      </c>
      <c r="G103" s="6835"/>
      <c r="H103" s="6810">
        <f>VLOOKUP(C103,'Data Products'!$A:$J,2,0)</f>
      </c>
      <c r="I103" s="6811">
        <f t="shared" si="25"/>
      </c>
      <c r="J103" s="6763">
        <v>45951</v>
      </c>
      <c r="K103" s="6764">
        <f t="shared" si="17"/>
      </c>
      <c r="L103" s="6760">
        <v>0</v>
      </c>
      <c r="M103" s="6760">
        <v>0</v>
      </c>
      <c r="N103" s="6836">
        <v>0</v>
      </c>
      <c r="O103" s="6836">
        <v>0</v>
      </c>
      <c r="P103" s="6756" t="s">
        <v>6856</v>
      </c>
      <c r="Q103" s="6760"/>
      <c r="R103" s="6760"/>
      <c r="S103" s="6760"/>
      <c r="T103" s="6760"/>
      <c r="U103" s="6760"/>
      <c r="V103" s="6760"/>
      <c r="W103" s="6760"/>
      <c r="X103" s="6760"/>
      <c r="Y103" s="6760"/>
      <c r="Z103" s="6760"/>
      <c r="AA103" s="6760"/>
      <c r="AB103" s="6760"/>
      <c r="AC103" s="6814">
        <f t="shared" si="5"/>
      </c>
      <c r="AD103" s="6781">
        <f t="shared" si="1"/>
      </c>
      <c r="AE103" s="6849">
        <f t="shared" si="36"/>
      </c>
      <c r="AF103" s="6782">
        <f t="shared" si="32"/>
      </c>
      <c r="AG103" s="6847">
        <f>VLOOKUP(C103,'Data Products'!$A:$J,10,0)</f>
      </c>
      <c r="AH103" s="6769">
        <f t="shared" si="28"/>
      </c>
      <c r="AI103" s="6770">
        <f t="shared" si="22"/>
      </c>
      <c r="AJ103" s="6840"/>
      <c r="AK103" s="6774"/>
      <c r="AL103" s="6774"/>
      <c r="AM103" s="6773"/>
      <c r="AN103" s="6774"/>
      <c r="AO103" s="6774"/>
    </row>
    <row customHeight="true" hidden="true" ht="18" r="104">
      <c r="A104" s="6808">
        <v>69</v>
      </c>
      <c r="B104" s="6756" t="s">
        <v>6760</v>
      </c>
      <c r="C104" s="6756" t="s">
        <v>6900</v>
      </c>
      <c r="D104" s="6780" t="s">
        <v>6901</v>
      </c>
      <c r="E104" s="6760">
        <v>9</v>
      </c>
      <c r="F104" s="6775">
        <v>9</v>
      </c>
      <c r="G104" s="6835"/>
      <c r="H104" s="6810">
        <f>VLOOKUP(C104,'Data Products'!$A:$J,2,0)</f>
      </c>
      <c r="I104" s="6811">
        <f t="shared" si="25"/>
      </c>
      <c r="J104" s="6763">
        <v>45951</v>
      </c>
      <c r="K104" s="6764">
        <f t="shared" si="17"/>
      </c>
      <c r="L104" s="6760">
        <v>1</v>
      </c>
      <c r="M104" s="6760">
        <v>1</v>
      </c>
      <c r="N104" s="6836">
        <v>0</v>
      </c>
      <c r="O104" s="6836">
        <v>0</v>
      </c>
      <c r="P104" s="6756" t="s">
        <v>6856</v>
      </c>
      <c r="Q104" s="6760"/>
      <c r="R104" s="6760"/>
      <c r="S104" s="6760"/>
      <c r="T104" s="6760"/>
      <c r="U104" s="6760"/>
      <c r="V104" s="6760"/>
      <c r="W104" s="6760"/>
      <c r="X104" s="6760"/>
      <c r="Y104" s="6760"/>
      <c r="Z104" s="6760"/>
      <c r="AA104" s="6760"/>
      <c r="AB104" s="6760"/>
      <c r="AC104" s="6814">
        <f t="shared" si="5"/>
      </c>
      <c r="AD104" s="6766">
        <f t="shared" si="1"/>
      </c>
      <c r="AE104" s="6849">
        <f t="shared" si="36"/>
      </c>
      <c r="AF104" s="6782">
        <f t="shared" si="32"/>
      </c>
      <c r="AG104" s="6847">
        <f>VLOOKUP(C104,'Data Products'!$A:$J,10,0)</f>
      </c>
      <c r="AH104" s="6769">
        <f t="shared" si="28"/>
      </c>
      <c r="AI104" s="6770">
        <f t="shared" si="22"/>
      </c>
      <c r="AJ104" s="6840"/>
      <c r="AK104" s="6774"/>
      <c r="AL104" s="6774"/>
      <c r="AM104" s="6773"/>
      <c r="AN104" s="6774"/>
      <c r="AO104" s="6774"/>
    </row>
    <row customHeight="true" hidden="true" ht="18" r="105">
      <c r="A105" s="6808">
        <v>70</v>
      </c>
      <c r="B105" s="6756" t="s">
        <v>6760</v>
      </c>
      <c r="C105" s="6756" t="s">
        <v>6902</v>
      </c>
      <c r="D105" s="6760"/>
      <c r="E105" s="6760">
        <v>0</v>
      </c>
      <c r="F105" s="6775">
        <v>0</v>
      </c>
      <c r="G105" s="6835"/>
      <c r="H105" s="6810">
        <f>VLOOKUP(C105,'Data Products'!$A:$J,2,0)</f>
      </c>
      <c r="I105" s="6811">
        <f t="shared" si="25"/>
      </c>
      <c r="J105" s="6763">
        <v>45952</v>
      </c>
      <c r="K105" s="6764">
        <f t="shared" si="17"/>
      </c>
      <c r="L105" s="6760">
        <v>0</v>
      </c>
      <c r="M105" s="6760">
        <v>0</v>
      </c>
      <c r="N105" s="6836">
        <v>0</v>
      </c>
      <c r="O105" s="6836">
        <v>0</v>
      </c>
      <c r="P105" s="6756" t="s">
        <v>6856</v>
      </c>
      <c r="Q105" s="6760"/>
      <c r="R105" s="6760"/>
      <c r="S105" s="6760"/>
      <c r="T105" s="6760"/>
      <c r="U105" s="6760"/>
      <c r="V105" s="6760"/>
      <c r="W105" s="6760"/>
      <c r="X105" s="6760"/>
      <c r="Y105" s="6760"/>
      <c r="Z105" s="6760"/>
      <c r="AA105" s="6760"/>
      <c r="AB105" s="6760"/>
      <c r="AC105" s="6814">
        <f t="shared" si="5"/>
      </c>
      <c r="AD105" s="6776">
        <f t="shared" si="1"/>
      </c>
      <c r="AE105" s="6849">
        <f t="shared" si="36"/>
      </c>
      <c r="AF105" s="6782">
        <f t="shared" si="32"/>
      </c>
      <c r="AG105" s="6847">
        <f>VLOOKUP(C105,'Data Products'!$A:$J,10,0)</f>
      </c>
      <c r="AH105" s="6769">
        <f t="shared" si="28"/>
      </c>
      <c r="AI105" s="6770">
        <f t="shared" si="22"/>
      </c>
      <c r="AJ105" s="6840"/>
      <c r="AK105" s="6774"/>
      <c r="AL105" s="6774"/>
      <c r="AM105" s="6773"/>
      <c r="AN105" s="6774"/>
      <c r="AO105" s="6774"/>
    </row>
    <row customHeight="true" hidden="true" ht="18" r="106">
      <c r="A106" s="6808">
        <v>71</v>
      </c>
      <c r="B106" s="6756" t="s">
        <v>6760</v>
      </c>
      <c r="C106" s="6756" t="s">
        <v>6903</v>
      </c>
      <c r="D106" s="6760"/>
      <c r="E106" s="6760">
        <v>0</v>
      </c>
      <c r="F106" s="6775">
        <v>0</v>
      </c>
      <c r="G106" s="6835"/>
      <c r="H106" s="6810">
        <f>VLOOKUP(C106,'Data Products'!$A:$J,2,0)</f>
      </c>
      <c r="I106" s="6811">
        <f t="shared" si="25"/>
      </c>
      <c r="J106" s="6763">
        <v>45953</v>
      </c>
      <c r="K106" s="6764">
        <f t="shared" si="17"/>
      </c>
      <c r="L106" s="6760">
        <v>0</v>
      </c>
      <c r="M106" s="6760">
        <v>0</v>
      </c>
      <c r="N106" s="6836">
        <v>0</v>
      </c>
      <c r="O106" s="6836">
        <v>0</v>
      </c>
      <c r="P106" s="6756" t="s">
        <v>6856</v>
      </c>
      <c r="Q106" s="6760"/>
      <c r="R106" s="6760"/>
      <c r="S106" s="6760"/>
      <c r="T106" s="6760"/>
      <c r="U106" s="6760"/>
      <c r="V106" s="6760"/>
      <c r="W106" s="6760"/>
      <c r="X106" s="6760"/>
      <c r="Y106" s="6760"/>
      <c r="Z106" s="6760"/>
      <c r="AA106" s="6760"/>
      <c r="AB106" s="6760"/>
      <c r="AC106" s="6814">
        <f t="shared" si="5"/>
      </c>
      <c r="AD106" s="6823">
        <f t="shared" si="1"/>
      </c>
      <c r="AE106" s="6849">
        <f t="shared" si="36"/>
      </c>
      <c r="AF106" s="6782">
        <f t="shared" si="32"/>
      </c>
      <c r="AG106" s="6847">
        <f>VLOOKUP(C106,'Data Products'!$A:$J,10,0)</f>
      </c>
      <c r="AH106" s="6769">
        <f t="shared" si="28"/>
      </c>
      <c r="AI106" s="6770">
        <f t="shared" si="22"/>
      </c>
      <c r="AJ106" s="6850" t="s">
        <v>6904</v>
      </c>
      <c r="AK106" s="6774"/>
      <c r="AL106" s="6774"/>
      <c r="AM106" s="6773"/>
      <c r="AN106" s="6774"/>
      <c r="AO106" s="6774"/>
    </row>
    <row customHeight="true" hidden="true" ht="18" r="107">
      <c r="A107" s="6851">
        <v>72</v>
      </c>
      <c r="B107" s="6820" t="s">
        <v>6760</v>
      </c>
      <c r="C107" s="6820" t="s">
        <v>6905</v>
      </c>
      <c r="D107" s="6829"/>
      <c r="E107" s="6829">
        <v>0</v>
      </c>
      <c r="F107" s="6852">
        <v>0</v>
      </c>
      <c r="G107" s="6843"/>
      <c r="H107" s="6810">
        <f>VLOOKUP(C107,'Data Products'!$A:$J,2,0)</f>
      </c>
      <c r="I107" s="6811">
        <f t="shared" si="25"/>
      </c>
      <c r="J107" s="6853">
        <v>45954</v>
      </c>
      <c r="K107" s="6848">
        <f t="shared" si="17"/>
      </c>
      <c r="L107" s="6829">
        <v>0</v>
      </c>
      <c r="M107" s="6829">
        <v>0</v>
      </c>
      <c r="N107" s="6844">
        <v>0</v>
      </c>
      <c r="O107" s="6844">
        <v>0</v>
      </c>
      <c r="P107" s="6756" t="s">
        <v>6856</v>
      </c>
      <c r="Q107" s="6760"/>
      <c r="R107" s="6760"/>
      <c r="S107" s="6760"/>
      <c r="T107" s="6760"/>
      <c r="U107" s="6760"/>
      <c r="V107" s="6760"/>
      <c r="W107" s="6760"/>
      <c r="X107" s="6760"/>
      <c r="Y107" s="6760"/>
      <c r="Z107" s="6760"/>
      <c r="AA107" s="6760"/>
      <c r="AB107" s="6760"/>
      <c r="AC107" s="6814">
        <f t="shared" si="5"/>
      </c>
      <c r="AD107" s="6776">
        <f t="shared" si="1"/>
      </c>
      <c r="AE107" s="6849">
        <f t="shared" si="36"/>
      </c>
      <c r="AF107" s="6782">
        <f t="shared" si="32"/>
      </c>
      <c r="AG107" s="6847">
        <f>VLOOKUP(C107,'Data Products'!$A:$J,10,0)</f>
      </c>
      <c r="AH107" s="6769">
        <f t="shared" si="28"/>
      </c>
      <c r="AI107" s="6770">
        <f t="shared" si="22"/>
      </c>
      <c r="AJ107" s="6840"/>
      <c r="AK107" s="6774"/>
      <c r="AL107" s="6774"/>
      <c r="AM107" s="6773"/>
      <c r="AN107" s="6774"/>
      <c r="AO107" s="6774"/>
    </row>
    <row r="108">
      <c r="A108" s="6854">
        <v>45</v>
      </c>
      <c r="B108" s="6855" t="s">
        <v>6742</v>
      </c>
      <c r="C108" s="6856" t="s">
        <v>6906</v>
      </c>
      <c r="D108" s="6856" t="s">
        <v>6906</v>
      </c>
      <c r="E108" s="6857">
        <v>3740</v>
      </c>
      <c r="F108" s="6857">
        <v>3740</v>
      </c>
      <c r="G108" s="6858"/>
      <c r="H108" s="6810">
        <f>VLOOKUP(C108,'Data Products'!$A:$J,2,0)</f>
      </c>
      <c r="I108" s="6811">
        <f t="shared" si="25"/>
      </c>
      <c r="J108" s="6859">
        <v>45904</v>
      </c>
      <c r="K108" s="6860">
        <f t="shared" si="17"/>
      </c>
      <c r="L108" s="6858">
        <v>53</v>
      </c>
      <c r="M108" s="6858">
        <v>99</v>
      </c>
      <c r="N108" s="6861">
        <v>0</v>
      </c>
      <c r="O108" s="6861">
        <v>0</v>
      </c>
      <c r="P108" s="6756" t="s">
        <v>6819</v>
      </c>
      <c r="Q108" s="6786"/>
      <c r="R108" s="6786"/>
      <c r="S108" s="6786"/>
      <c r="T108" s="6786"/>
      <c r="U108" s="6786"/>
      <c r="V108" s="6786"/>
      <c r="W108" s="6786"/>
      <c r="X108" s="6786"/>
      <c r="Y108" s="6786"/>
      <c r="Z108" s="6786"/>
      <c r="AA108" s="6786"/>
      <c r="AB108" s="6786"/>
      <c r="AC108" s="6814">
        <f t="shared" si="5"/>
      </c>
      <c r="AD108" s="6842">
        <f t="shared" si="1"/>
      </c>
      <c r="AE108" s="6767">
        <f t="shared" si="36"/>
      </c>
      <c r="AF108" s="6782">
        <f t="shared" si="32"/>
      </c>
      <c r="AG108" s="6862"/>
      <c r="AH108" s="6863">
        <f>SUM(AH36:AH107)</f>
      </c>
      <c r="AI108" s="6798"/>
      <c r="AJ108" s="6864"/>
      <c r="AK108" s="6865"/>
      <c r="AL108" s="6865"/>
      <c r="AM108" s="6864"/>
      <c r="AN108" s="6865"/>
      <c r="AO108" s="6865"/>
    </row>
    <row r="109">
      <c r="A109" s="6854">
        <v>46</v>
      </c>
      <c r="B109" s="6855" t="s">
        <v>6742</v>
      </c>
      <c r="C109" s="6856" t="s">
        <v>6907</v>
      </c>
      <c r="D109" s="6856" t="s">
        <v>6907</v>
      </c>
      <c r="E109" s="6866">
        <v>3519</v>
      </c>
      <c r="F109" s="6866">
        <v>3519</v>
      </c>
      <c r="G109" s="6858"/>
      <c r="H109" s="6810">
        <f>VLOOKUP(C109,'Data Products'!$A:$J,2,0)</f>
      </c>
      <c r="I109" s="6811">
        <f t="shared" si="25"/>
      </c>
      <c r="J109" s="6859">
        <v>45905</v>
      </c>
      <c r="K109" s="6860">
        <f t="shared" si="17"/>
      </c>
      <c r="L109" s="6858">
        <v>54</v>
      </c>
      <c r="M109" s="6858">
        <v>100</v>
      </c>
      <c r="N109" s="6861">
        <v>1</v>
      </c>
      <c r="O109" s="6861">
        <v>1</v>
      </c>
      <c r="P109" s="6756" t="s">
        <v>6819</v>
      </c>
      <c r="Q109" s="6786"/>
      <c r="R109" s="6786"/>
      <c r="S109" s="6786"/>
      <c r="T109" s="6786"/>
      <c r="U109" s="6786"/>
      <c r="V109" s="6786"/>
      <c r="W109" s="6786"/>
      <c r="X109" s="6786"/>
      <c r="Y109" s="6786"/>
      <c r="Z109" s="6786"/>
      <c r="AA109" s="6786"/>
      <c r="AB109" s="6786"/>
      <c r="AC109" s="6814">
        <f t="shared" si="5"/>
      </c>
      <c r="AD109" s="6842">
        <f t="shared" si="1"/>
      </c>
      <c r="AE109" s="6767">
        <f t="shared" si="36"/>
      </c>
      <c r="AF109" s="6782">
        <f t="shared" si="32"/>
      </c>
      <c r="AG109" s="6867">
        <f>AH109/$AH$108</f>
      </c>
      <c r="AH109" s="6868">
        <f>SUMIFS($AH$36:$AH$107,$AF$36:$AF$107,AF111)</f>
      </c>
      <c r="AI109" s="6798"/>
      <c r="AJ109" s="6864"/>
      <c r="AK109" s="6865"/>
      <c r="AL109" s="6865"/>
      <c r="AM109" s="6864"/>
      <c r="AN109" s="6865"/>
      <c r="AO109" s="6865"/>
    </row>
    <row r="110">
      <c r="A110" s="6787"/>
      <c r="B110" s="6787"/>
      <c r="C110" s="6787"/>
      <c r="D110" s="6786"/>
      <c r="E110" s="6786"/>
      <c r="F110" s="6786"/>
      <c r="G110" s="6786"/>
      <c r="H110" s="6869"/>
      <c r="I110" s="6870"/>
      <c r="J110" s="6870"/>
      <c r="K110" s="6870"/>
      <c r="L110" s="6786"/>
      <c r="M110" s="6786"/>
      <c r="N110" s="6794"/>
      <c r="O110" s="6794"/>
      <c r="P110" s="6787"/>
      <c r="Q110" s="6786"/>
      <c r="R110" s="6786"/>
      <c r="S110" s="6786"/>
      <c r="T110" s="6786"/>
      <c r="U110" s="6786"/>
      <c r="V110" s="6786"/>
      <c r="W110" s="6786"/>
      <c r="X110" s="6786"/>
      <c r="Y110" s="6786"/>
      <c r="Z110" s="6786"/>
      <c r="AA110" s="6786"/>
      <c r="AB110" s="6786"/>
      <c r="AC110" s="6788"/>
      <c r="AD110" s="6871"/>
      <c r="AE110" s="6872"/>
      <c r="AF110" s="6873" t="s">
        <v>6775</v>
      </c>
      <c r="AG110" s="6874"/>
      <c r="AH110" s="6868">
        <v>366720000</v>
      </c>
      <c r="AI110" s="6798"/>
      <c r="AJ110" s="6864"/>
      <c r="AK110" s="6865"/>
      <c r="AL110" s="6865"/>
      <c r="AM110" s="6864"/>
      <c r="AN110" s="6865"/>
      <c r="AO110" s="6865"/>
    </row>
    <row r="111">
      <c r="A111" s="6787"/>
      <c r="B111" s="6787"/>
      <c r="C111" s="6787"/>
      <c r="D111" s="6786"/>
      <c r="E111" s="6786"/>
      <c r="F111" s="6786"/>
      <c r="G111" s="6786"/>
      <c r="H111" s="6869"/>
      <c r="I111" s="6870"/>
      <c r="J111" s="6870"/>
      <c r="K111" s="6870"/>
      <c r="L111" s="6786"/>
      <c r="M111" s="6786"/>
      <c r="N111" s="6794"/>
      <c r="O111" s="6794"/>
      <c r="P111" s="6787"/>
      <c r="Q111" s="6786"/>
      <c r="R111" s="6786"/>
      <c r="S111" s="6786"/>
      <c r="T111" s="6786"/>
      <c r="U111" s="6786"/>
      <c r="V111" s="6786"/>
      <c r="W111" s="6786"/>
      <c r="X111" s="6786"/>
      <c r="Y111" s="6786"/>
      <c r="Z111" s="6786"/>
      <c r="AA111" s="6786"/>
      <c r="AB111" s="6786"/>
      <c r="AC111" s="6788"/>
      <c r="AD111" s="6871"/>
      <c r="AE111" s="6875"/>
      <c r="AF111" s="6876" t="s">
        <v>6776</v>
      </c>
      <c r="AG111" s="6867">
        <v>0.48350239965095987</v>
      </c>
      <c r="AH111" s="6868">
        <v>177310000</v>
      </c>
      <c r="AI111" s="6798"/>
      <c r="AJ111" s="6864"/>
      <c r="AK111" s="6865"/>
      <c r="AL111" s="6865"/>
      <c r="AM111" s="6864"/>
      <c r="AN111" s="6865"/>
      <c r="AO111" s="6865"/>
    </row>
    <row r="112">
      <c r="A112" s="6787"/>
      <c r="B112" s="6787"/>
      <c r="C112" s="6787"/>
      <c r="D112" s="6786"/>
      <c r="E112" s="6786"/>
      <c r="F112" s="6786"/>
      <c r="G112" s="6786"/>
      <c r="H112" s="6869"/>
      <c r="I112" s="6870"/>
      <c r="J112" s="6870"/>
      <c r="K112" s="6870"/>
      <c r="L112" s="6786"/>
      <c r="M112" s="6786"/>
      <c r="N112" s="6794"/>
      <c r="O112" s="6794"/>
      <c r="P112" s="6787"/>
      <c r="Q112" s="6786"/>
      <c r="R112" s="6786"/>
      <c r="S112" s="6786"/>
      <c r="T112" s="6786"/>
      <c r="U112" s="6786"/>
      <c r="V112" s="6786"/>
      <c r="W112" s="6786"/>
      <c r="X112" s="6786"/>
      <c r="Y112" s="6786"/>
      <c r="Z112" s="6786"/>
      <c r="AA112" s="6786"/>
      <c r="AB112" s="6786"/>
      <c r="AC112" s="6788"/>
      <c r="AD112" s="6871"/>
      <c r="AE112" s="6875"/>
      <c r="AF112" s="6877" t="s">
        <v>6777</v>
      </c>
      <c r="AG112" s="6867">
        <v>0.06893542757417102</v>
      </c>
      <c r="AH112" s="6868">
        <v>25280000</v>
      </c>
      <c r="AI112" s="6798"/>
      <c r="AJ112" s="6864"/>
      <c r="AK112" s="6865"/>
      <c r="AL112" s="6865"/>
      <c r="AM112" s="6864"/>
      <c r="AN112" s="6865"/>
      <c r="AO112" s="6865"/>
    </row>
    <row r="113">
      <c r="A113" s="6878" t="s">
        <v>6908</v>
      </c>
      <c r="B113" s="6878"/>
      <c r="C113" s="6878"/>
      <c r="D113" s="6878"/>
      <c r="E113" s="6878"/>
      <c r="F113" s="6786"/>
      <c r="G113" s="6786"/>
      <c r="H113" s="6869"/>
      <c r="I113" s="6870"/>
      <c r="J113" s="6870"/>
      <c r="K113" s="6870"/>
      <c r="L113" s="6786"/>
      <c r="M113" s="6786"/>
      <c r="N113" s="6794"/>
      <c r="O113" s="6794"/>
      <c r="P113" s="6787"/>
      <c r="Q113" s="6786"/>
      <c r="R113" s="6786"/>
      <c r="S113" s="6786"/>
      <c r="T113" s="6786"/>
      <c r="U113" s="6786"/>
      <c r="V113" s="6786"/>
      <c r="W113" s="6786"/>
      <c r="X113" s="6786"/>
      <c r="Y113" s="6786"/>
      <c r="Z113" s="6786"/>
      <c r="AA113" s="6786"/>
      <c r="AB113" s="6786"/>
      <c r="AC113" s="6788"/>
      <c r="AD113" s="6871"/>
      <c r="AE113" s="6875"/>
      <c r="AF113" s="6795" t="s">
        <v>6778</v>
      </c>
      <c r="AG113" s="6796">
        <v>0.1472649432809773</v>
      </c>
      <c r="AH113" s="6797">
        <v>54005000</v>
      </c>
      <c r="AI113" s="6798"/>
      <c r="AJ113" s="6864"/>
      <c r="AK113" s="6865"/>
      <c r="AL113" s="6865"/>
      <c r="AM113" s="6864"/>
      <c r="AN113" s="6865"/>
      <c r="AO113" s="6865"/>
    </row>
    <row r="114">
      <c r="A114" s="6751" t="s">
        <v>6738</v>
      </c>
      <c r="B114" s="6751" t="s">
        <v>6718</v>
      </c>
      <c r="C114" s="6751" t="s">
        <v>6909</v>
      </c>
      <c r="D114" s="6751" t="s">
        <v>6910</v>
      </c>
      <c r="E114" s="6751" t="s">
        <v>6911</v>
      </c>
      <c r="F114" s="6786"/>
      <c r="G114" s="6786"/>
      <c r="H114" s="6870"/>
      <c r="I114" s="6870"/>
      <c r="J114" s="6870"/>
      <c r="K114" s="6786"/>
      <c r="L114" s="6786"/>
      <c r="M114" s="6794"/>
      <c r="N114" s="6794"/>
      <c r="O114" s="6786"/>
      <c r="P114" s="6786"/>
      <c r="Q114" s="6786"/>
      <c r="R114" s="6786"/>
      <c r="S114" s="6786"/>
      <c r="T114" s="6786"/>
      <c r="U114" s="6786"/>
      <c r="V114" s="6786"/>
      <c r="W114" s="6786"/>
      <c r="X114" s="6786"/>
      <c r="Y114" s="6786"/>
      <c r="Z114" s="6786"/>
      <c r="AA114" s="6786"/>
      <c r="AB114" s="6786"/>
      <c r="AC114" s="6786"/>
      <c r="AD114" s="6786"/>
      <c r="AE114" s="6786"/>
      <c r="AF114" s="6795" t="s">
        <v>6779</v>
      </c>
      <c r="AG114" s="6786">
        <v>0.3002972294938918</v>
      </c>
      <c r="AH114" s="6786">
        <v>110125000</v>
      </c>
      <c r="AI114" s="6864"/>
      <c r="AJ114" s="6865"/>
      <c r="AK114" s="6865"/>
      <c r="AL114" s="6864"/>
      <c r="AM114" s="6865"/>
      <c r="AN114" s="6865"/>
    </row>
    <row r="115">
      <c r="A115" s="6879"/>
      <c r="B115" s="6751"/>
      <c r="C115" s="6751"/>
      <c r="D115" s="6751"/>
      <c r="E115" s="6751"/>
      <c r="F115" s="6786"/>
      <c r="G115" s="6786"/>
      <c r="H115" s="6870"/>
      <c r="I115" s="6870"/>
      <c r="J115" s="6870"/>
      <c r="K115" s="6786"/>
      <c r="L115" s="6786"/>
      <c r="M115" s="6794"/>
      <c r="N115" s="6794"/>
      <c r="O115" s="6786"/>
      <c r="P115" s="6786"/>
      <c r="Q115" s="6786"/>
      <c r="R115" s="6786"/>
      <c r="S115" s="6786"/>
      <c r="T115" s="6786"/>
      <c r="U115" s="6786"/>
      <c r="V115" s="6786"/>
      <c r="W115" s="6786"/>
      <c r="X115" s="6786"/>
      <c r="Y115" s="6786"/>
      <c r="Z115" s="6786"/>
      <c r="AA115" s="6786"/>
      <c r="AB115" s="6786"/>
      <c r="AC115" s="6786"/>
      <c r="AD115" s="6786"/>
      <c r="AE115" s="6786"/>
      <c r="AF115" s="6795" t="s">
        <v>6731</v>
      </c>
      <c r="AG115" s="6786">
        <v>0.09960391121336507</v>
      </c>
      <c r="AH115" s="6786">
        <v>75750000</v>
      </c>
      <c r="AI115" s="6864"/>
      <c r="AJ115" s="6865"/>
      <c r="AK115" s="6865"/>
      <c r="AL115" s="6864"/>
      <c r="AM115" s="6865"/>
      <c r="AN115" s="6865"/>
    </row>
    <row r="116">
      <c r="A116" s="6854">
        <v>1</v>
      </c>
      <c r="B116" s="6880" t="s">
        <v>6912</v>
      </c>
      <c r="C116" s="6881">
        <v>15095</v>
      </c>
      <c r="D116" s="6756" t="s">
        <v>6913</v>
      </c>
      <c r="E116" s="6756" t="s">
        <v>6914</v>
      </c>
      <c r="F116" s="6786"/>
      <c r="G116" s="6786"/>
      <c r="H116" s="6870"/>
      <c r="I116" s="6870"/>
      <c r="J116" s="6870"/>
      <c r="K116" s="6786"/>
      <c r="L116" s="6786"/>
      <c r="M116" s="6794"/>
      <c r="N116" s="6794"/>
      <c r="O116" s="6786"/>
      <c r="P116" s="6786"/>
      <c r="Q116" s="6786"/>
      <c r="R116" s="6786"/>
      <c r="S116" s="6786"/>
      <c r="T116" s="6786"/>
      <c r="U116" s="6786"/>
      <c r="V116" s="6786"/>
      <c r="W116" s="6786"/>
      <c r="X116" s="6786"/>
      <c r="Y116" s="6786"/>
      <c r="Z116" s="6786"/>
      <c r="AA116" s="6786"/>
      <c r="AB116" s="6786"/>
      <c r="AC116" s="6786"/>
      <c r="AD116" s="6786"/>
      <c r="AE116" s="6786"/>
      <c r="AF116" s="6786"/>
      <c r="AG116" s="6786"/>
      <c r="AH116" s="6786"/>
      <c r="AI116" s="6864"/>
      <c r="AJ116" s="6865"/>
      <c r="AK116" s="6865"/>
      <c r="AL116" s="6864"/>
      <c r="AM116" s="6865"/>
      <c r="AN116" s="6865"/>
    </row>
    <row r="117">
      <c r="A117" s="6854">
        <v>2</v>
      </c>
      <c r="B117" s="6882" t="s">
        <v>6915</v>
      </c>
      <c r="C117" s="6883">
        <v>1145.11</v>
      </c>
      <c r="D117" s="6820" t="s">
        <v>6916</v>
      </c>
      <c r="E117" s="6820" t="s">
        <v>6917</v>
      </c>
      <c r="F117" s="6786"/>
      <c r="G117" s="6786"/>
      <c r="H117" s="6870"/>
      <c r="I117" s="6870"/>
      <c r="J117" s="6870"/>
      <c r="K117" s="6786"/>
      <c r="L117" s="6786"/>
      <c r="M117" s="6794"/>
      <c r="N117" s="6794"/>
      <c r="O117" s="6786"/>
      <c r="P117" s="6786"/>
      <c r="Q117" s="6786"/>
      <c r="R117" s="6786"/>
      <c r="S117" s="6786"/>
      <c r="T117" s="6786"/>
      <c r="U117" s="6786"/>
      <c r="V117" s="6786"/>
      <c r="W117" s="6786"/>
      <c r="X117" s="6786"/>
      <c r="Y117" s="6786"/>
      <c r="Z117" s="6786"/>
      <c r="AA117" s="6786"/>
      <c r="AB117" s="6786"/>
      <c r="AC117" s="6786"/>
      <c r="AD117" s="6786"/>
      <c r="AE117" s="6786"/>
      <c r="AF117" s="6786"/>
      <c r="AG117" s="6786"/>
      <c r="AH117" s="6786"/>
      <c r="AI117" s="6864"/>
      <c r="AJ117" s="6865"/>
      <c r="AK117" s="6865"/>
      <c r="AL117" s="6864"/>
      <c r="AM117" s="6865"/>
      <c r="AN117" s="6865"/>
    </row>
    <row r="118">
      <c r="A118" s="6884">
        <v>3</v>
      </c>
      <c r="B118" s="6854" t="s">
        <v>6918</v>
      </c>
      <c r="C118" s="6854">
        <v>798.02</v>
      </c>
      <c r="D118" s="6858"/>
      <c r="E118" s="6858"/>
      <c r="F118" s="6786"/>
      <c r="G118" s="6786"/>
      <c r="H118" s="6786"/>
      <c r="I118" s="6870"/>
      <c r="J118" s="6870"/>
      <c r="K118" s="6870"/>
      <c r="L118" s="6786"/>
      <c r="M118" s="6786"/>
      <c r="N118" s="6794"/>
      <c r="O118" s="6794"/>
      <c r="P118" s="6786"/>
      <c r="Q118" s="6786"/>
      <c r="R118" s="6786"/>
      <c r="S118" s="6786"/>
      <c r="T118" s="6786"/>
      <c r="U118" s="6786"/>
      <c r="V118" s="6786"/>
      <c r="W118" s="6786"/>
      <c r="X118" s="6786"/>
      <c r="Y118" s="6786"/>
      <c r="Z118" s="6786"/>
      <c r="AA118" s="6786"/>
      <c r="AB118" s="6786"/>
      <c r="AC118" s="6786"/>
      <c r="AD118" s="6786"/>
      <c r="AE118" s="6786"/>
      <c r="AF118" s="6786"/>
      <c r="AG118" s="6786"/>
      <c r="AH118" s="6786"/>
      <c r="AI118" s="6786"/>
      <c r="AJ118" s="6864"/>
      <c r="AK118" s="6865"/>
      <c r="AL118" s="6865"/>
      <c r="AM118" s="6864"/>
      <c r="AN118" s="6865"/>
      <c r="AO118" s="6865"/>
    </row>
    <row r="119">
      <c r="A119" s="6786"/>
      <c r="B119" s="6787"/>
      <c r="C119" s="6787"/>
      <c r="D119" s="6786"/>
      <c r="E119" s="6786"/>
      <c r="F119" s="6786"/>
      <c r="G119" s="6786"/>
      <c r="H119" s="6786"/>
      <c r="I119" s="6870"/>
      <c r="J119" s="6870"/>
      <c r="K119" s="6870"/>
      <c r="L119" s="6786"/>
      <c r="M119" s="6786"/>
      <c r="N119" s="6794"/>
      <c r="O119" s="6794"/>
      <c r="P119" s="6786"/>
      <c r="Q119" s="6786"/>
      <c r="R119" s="6786"/>
      <c r="S119" s="6786"/>
      <c r="T119" s="6786"/>
      <c r="U119" s="6786"/>
      <c r="V119" s="6786"/>
      <c r="W119" s="6786"/>
      <c r="X119" s="6786"/>
      <c r="Y119" s="6786"/>
      <c r="Z119" s="6786"/>
      <c r="AA119" s="6786"/>
      <c r="AB119" s="6786"/>
      <c r="AC119" s="6786"/>
      <c r="AD119" s="6786"/>
      <c r="AE119" s="6786"/>
      <c r="AF119" s="6786"/>
      <c r="AG119" s="6786"/>
      <c r="AH119" s="6786"/>
      <c r="AI119" s="6786"/>
      <c r="AJ119" s="6864"/>
      <c r="AK119" s="6865"/>
      <c r="AL119" s="6865"/>
      <c r="AM119" s="6864"/>
      <c r="AN119" s="6865"/>
      <c r="AO119" s="6865"/>
    </row>
    <row r="120">
      <c r="A120" s="6801" t="s">
        <v>6919</v>
      </c>
      <c r="B120" s="6751" t="s">
        <v>6705</v>
      </c>
      <c r="C120" s="6751" t="s">
        <v>6781</v>
      </c>
      <c r="D120" s="6751"/>
      <c r="E120" s="6751" t="s">
        <v>6708</v>
      </c>
      <c r="F120" s="6751"/>
      <c r="G120" s="6751" t="s">
        <v>6782</v>
      </c>
      <c r="H120" s="6802" t="s">
        <v>6710</v>
      </c>
      <c r="I120" s="6803" t="s">
        <v>6711</v>
      </c>
      <c r="J120" s="6750" t="s">
        <v>6712</v>
      </c>
      <c r="K120" s="6750" t="s">
        <v>6713</v>
      </c>
      <c r="L120" s="6751" t="s">
        <v>6714</v>
      </c>
      <c r="M120" s="6751" t="s">
        <v>6715</v>
      </c>
      <c r="N120" s="6751" t="s">
        <v>6783</v>
      </c>
      <c r="O120" s="6751" t="s">
        <v>6784</v>
      </c>
      <c r="P120" s="6751" t="s">
        <v>6718</v>
      </c>
      <c r="Q120" s="6804"/>
      <c r="R120" s="6804"/>
      <c r="S120" s="6804"/>
      <c r="T120" s="6804"/>
      <c r="U120" s="6804"/>
      <c r="V120" s="6804"/>
      <c r="W120" s="6804"/>
      <c r="X120" s="6804"/>
      <c r="Y120" s="6804"/>
      <c r="Z120" s="6804"/>
      <c r="AA120" s="6804"/>
      <c r="AB120" s="6804"/>
      <c r="AC120" s="6805" t="s">
        <v>6725</v>
      </c>
      <c r="AD120" s="6803" t="s">
        <v>6726</v>
      </c>
      <c r="AE120" s="6803" t="s">
        <v>6785</v>
      </c>
      <c r="AF120" s="6803" t="s">
        <v>6786</v>
      </c>
      <c r="AG120" s="6885" t="s">
        <v>6729</v>
      </c>
      <c r="AH120" s="6886" t="s">
        <v>6730</v>
      </c>
      <c r="AI120" s="6786"/>
      <c r="AJ120" s="6786"/>
      <c r="AK120" s="6786"/>
      <c r="AL120" s="6786"/>
      <c r="AM120" s="6786"/>
      <c r="AN120" s="6786"/>
      <c r="AO120" s="6786"/>
    </row>
    <row r="121">
      <c r="A121" s="6751" t="s">
        <v>6738</v>
      </c>
      <c r="B121" s="6751"/>
      <c r="C121" s="6751"/>
      <c r="D121" s="6751"/>
      <c r="E121" s="6751" t="s">
        <v>6739</v>
      </c>
      <c r="F121" s="6755" t="s">
        <v>6740</v>
      </c>
      <c r="G121" s="6751"/>
      <c r="H121" s="6802"/>
      <c r="I121" s="6803"/>
      <c r="J121" s="6750"/>
      <c r="K121" s="6750"/>
      <c r="L121" s="6751" t="s">
        <v>6741</v>
      </c>
      <c r="M121" s="6751" t="s">
        <v>6741</v>
      </c>
      <c r="N121" s="6751"/>
      <c r="O121" s="6751"/>
      <c r="P121" s="6751"/>
      <c r="Q121" s="6804"/>
      <c r="R121" s="6804"/>
      <c r="S121" s="6804"/>
      <c r="T121" s="6804"/>
      <c r="U121" s="6804"/>
      <c r="V121" s="6804"/>
      <c r="W121" s="6804"/>
      <c r="X121" s="6804"/>
      <c r="Y121" s="6804"/>
      <c r="Z121" s="6804"/>
      <c r="AA121" s="6804"/>
      <c r="AB121" s="6804"/>
      <c r="AC121" s="6805"/>
      <c r="AD121" s="6803"/>
      <c r="AE121" s="6803"/>
      <c r="AF121" s="6803"/>
      <c r="AG121" s="6885"/>
      <c r="AH121" s="6886"/>
      <c r="AI121" s="6786"/>
      <c r="AJ121" s="6786"/>
      <c r="AK121" s="6786"/>
      <c r="AL121" s="6786"/>
      <c r="AM121" s="6786"/>
      <c r="AN121" s="6786"/>
      <c r="AO121" s="6786"/>
    </row>
    <row r="122">
      <c r="A122" s="6808">
        <v>1</v>
      </c>
      <c r="B122" s="6756" t="s">
        <v>6742</v>
      </c>
      <c r="C122" s="6887" t="s">
        <v>6920</v>
      </c>
      <c r="D122" s="6760"/>
      <c r="E122" s="6780">
        <v>8608</v>
      </c>
      <c r="F122" s="6780">
        <v>8608</v>
      </c>
      <c r="G122" s="6809"/>
      <c r="H122" s="6810">
        <f>VLOOKUP(C122,'Data Products'!$A:$J,2,0)</f>
      </c>
      <c r="I122" s="6811">
        <f t="shared" ref="I122:I128" si="26">IFERROR(H122-TODAY(),"")</f>
      </c>
      <c r="J122" s="6826">
        <v>46108</v>
      </c>
      <c r="K122" s="6764">
        <f t="shared" ref="K122:K128" si="18">TODAY()-J122</f>
      </c>
      <c r="L122" s="6780">
        <v>11059</v>
      </c>
      <c r="M122" s="6812">
        <v>14858</v>
      </c>
      <c r="N122" s="6760">
        <v>0</v>
      </c>
      <c r="O122" s="6760">
        <v>0</v>
      </c>
      <c r="P122" s="6756" t="s">
        <v>6921</v>
      </c>
      <c r="Q122" s="6789"/>
      <c r="R122" s="6789"/>
      <c r="S122" s="6813"/>
      <c r="T122" s="6789"/>
      <c r="U122" s="6789"/>
      <c r="V122" s="6789"/>
      <c r="W122" s="6789"/>
      <c r="X122" s="6789"/>
      <c r="Y122" s="6789"/>
      <c r="Z122" s="6789"/>
      <c r="AA122" s="6789"/>
      <c r="AB122" s="6789"/>
      <c r="AC122" s="6814">
        <f t="shared" ref="AC122:AC128" si="6">M122/30</f>
      </c>
      <c r="AD122" s="6888">
        <f t="shared" ref="AD122:AD128" si="2">IFERROR(E122/AC122,"-")</f>
      </c>
      <c r="AE122" s="6767">
        <f t="shared" ref="AE122:AE128" si="37">IFERROR(TODAY()+AD122,"-")</f>
      </c>
      <c r="AF122" s="6889">
        <f t="shared" ref="AF122:AF128" si="33">_xlfn.IFS(AD122="-","Not sold yet",AND(AD122&lt;=150,AD122&gt;60),"Out of stock more than 60 days",AD122&lt;=60,"Out of stock less than 60 days",AD122&gt;=150,"Out of stock more than 150 days")</f>
      </c>
      <c r="AG122" s="6770">
        <f>VLOOKUP(C122,'Data Products'!$A:$J,10,0)</f>
      </c>
      <c r="AH122" s="6890">
        <f t="shared" ref="AH122:AH123" si="29">AG122*E122</f>
      </c>
      <c r="AI122" s="6891">
        <v>0</v>
      </c>
      <c r="AJ122" s="6786"/>
      <c r="AK122" s="6786"/>
      <c r="AL122" s="6786"/>
      <c r="AM122" s="6786"/>
      <c r="AN122" s="6786"/>
      <c r="AO122" s="6786"/>
    </row>
    <row r="123">
      <c r="A123" s="6808">
        <v>2</v>
      </c>
      <c r="B123" s="6756" t="s">
        <v>6742</v>
      </c>
      <c r="C123" s="6887" t="s">
        <v>6922</v>
      </c>
      <c r="D123" s="6829"/>
      <c r="E123" s="6780">
        <v>299</v>
      </c>
      <c r="F123" s="6821">
        <v>299</v>
      </c>
      <c r="G123" s="6809"/>
      <c r="H123" s="6810">
        <f>VLOOKUP(C123,'Data Products'!$A:$J,2,0)</f>
      </c>
      <c r="I123" s="6811">
        <f t="shared" si="26"/>
      </c>
      <c r="J123" s="6826">
        <v>46108</v>
      </c>
      <c r="K123" s="6764">
        <f t="shared" si="18"/>
      </c>
      <c r="L123" s="6760">
        <v>10</v>
      </c>
      <c r="M123" s="6780">
        <v>411</v>
      </c>
      <c r="N123" s="6760">
        <v>0</v>
      </c>
      <c r="O123" s="6760">
        <v>0</v>
      </c>
      <c r="P123" s="6756" t="s">
        <v>6827</v>
      </c>
      <c r="Q123" s="6789"/>
      <c r="R123" s="6789"/>
      <c r="S123" s="6813"/>
      <c r="T123" s="6789"/>
      <c r="U123" s="6789"/>
      <c r="V123" s="6789"/>
      <c r="W123" s="6789"/>
      <c r="X123" s="6789"/>
      <c r="Y123" s="6789"/>
      <c r="Z123" s="6789"/>
      <c r="AA123" s="6789"/>
      <c r="AB123" s="6789"/>
      <c r="AC123" s="6814">
        <f t="shared" si="6"/>
      </c>
      <c r="AD123" s="6776">
        <f t="shared" si="2"/>
      </c>
      <c r="AE123" s="6767">
        <f t="shared" si="37"/>
      </c>
      <c r="AF123" s="6777">
        <f t="shared" si="33"/>
      </c>
      <c r="AG123" s="6770">
        <f>VLOOKUP(C123,'Data Products'!$A:$J,10,0)</f>
      </c>
      <c r="AH123" s="6890">
        <f t="shared" si="29"/>
      </c>
      <c r="AI123" s="6891">
        <v>0</v>
      </c>
      <c r="AJ123" s="6786"/>
      <c r="AK123" s="6786"/>
      <c r="AL123" s="6786"/>
      <c r="AM123" s="6786"/>
      <c r="AN123" s="6786"/>
      <c r="AO123" s="6786"/>
    </row>
    <row customHeight="true" ht="18" r="124">
      <c r="A124" s="6892">
        <v>3</v>
      </c>
      <c r="B124" s="6756" t="s">
        <v>6742</v>
      </c>
      <c r="C124" s="6893" t="s">
        <v>6923</v>
      </c>
      <c r="D124" s="6858"/>
      <c r="E124" s="6830">
        <v>5802</v>
      </c>
      <c r="F124" s="6821">
        <v>5802</v>
      </c>
      <c r="G124" s="6835"/>
      <c r="H124" s="6810">
        <f>VLOOKUP(C124,'Data Products'!$A:$J,2,0)</f>
      </c>
      <c r="I124" s="6811">
        <f t="shared" si="26"/>
      </c>
      <c r="J124" s="6826">
        <v>46109</v>
      </c>
      <c r="K124" s="6764">
        <f t="shared" si="18"/>
      </c>
      <c r="L124" s="6760">
        <v>7</v>
      </c>
      <c r="M124" s="6760">
        <v>7</v>
      </c>
      <c r="N124" s="6760">
        <v>0</v>
      </c>
      <c r="O124" s="6760">
        <v>0</v>
      </c>
      <c r="P124" s="6756" t="s">
        <v>6819</v>
      </c>
      <c r="Q124" s="6760"/>
      <c r="R124" s="6760"/>
      <c r="S124" s="6760"/>
      <c r="T124" s="6760"/>
      <c r="U124" s="6760"/>
      <c r="V124" s="6760"/>
      <c r="W124" s="6760"/>
      <c r="X124" s="6760"/>
      <c r="Y124" s="6760"/>
      <c r="Z124" s="6760"/>
      <c r="AA124" s="6760"/>
      <c r="AB124" s="6760"/>
      <c r="AC124" s="6814">
        <f t="shared" si="6"/>
      </c>
      <c r="AD124" s="6776">
        <f t="shared" si="2"/>
      </c>
      <c r="AE124" s="6767">
        <f t="shared" si="37"/>
      </c>
      <c r="AF124" s="6777">
        <f t="shared" si="33"/>
      </c>
      <c r="AG124" s="6894"/>
      <c r="AH124" s="6895"/>
      <c r="AI124" s="6770"/>
      <c r="AK124" s="6774"/>
      <c r="AL124" s="6774"/>
      <c r="AM124" s="6773"/>
      <c r="AN124" s="6774"/>
      <c r="AO124" s="6774"/>
    </row>
    <row customHeight="true" ht="18" r="125">
      <c r="A125" s="6808">
        <v>4</v>
      </c>
      <c r="B125" s="6756" t="s">
        <v>6742</v>
      </c>
      <c r="C125" s="6896" t="s">
        <v>6924</v>
      </c>
      <c r="D125" s="6858"/>
      <c r="E125" s="6783">
        <v>7</v>
      </c>
      <c r="F125" s="6775">
        <v>7</v>
      </c>
      <c r="G125" s="6835"/>
      <c r="H125" s="6810">
        <f>VLOOKUP(C125,'Data Products'!$A:$J,2,0)</f>
      </c>
      <c r="I125" s="6811">
        <f t="shared" si="26"/>
      </c>
      <c r="J125" s="6826">
        <v>46108</v>
      </c>
      <c r="K125" s="6764">
        <f t="shared" si="18"/>
      </c>
      <c r="L125" s="6780">
        <v>0</v>
      </c>
      <c r="M125" s="6812">
        <v>0</v>
      </c>
      <c r="N125" s="6760">
        <v>0</v>
      </c>
      <c r="O125" s="6760">
        <v>0</v>
      </c>
      <c r="P125" s="6881" t="s">
        <v>6835</v>
      </c>
      <c r="Q125" s="6760"/>
      <c r="R125" s="6760"/>
      <c r="S125" s="6760"/>
      <c r="T125" s="6760"/>
      <c r="U125" s="6760"/>
      <c r="V125" s="6760"/>
      <c r="W125" s="6760"/>
      <c r="X125" s="6760"/>
      <c r="Y125" s="6760"/>
      <c r="Z125" s="6760"/>
      <c r="AA125" s="6760"/>
      <c r="AB125" s="6760"/>
      <c r="AC125" s="6814">
        <f t="shared" si="6"/>
      </c>
      <c r="AD125" s="6776">
        <f t="shared" si="2"/>
      </c>
      <c r="AE125" s="6767">
        <f t="shared" si="37"/>
      </c>
      <c r="AF125" s="6777">
        <f t="shared" si="33"/>
      </c>
      <c r="AG125" s="6894"/>
      <c r="AH125" s="6895"/>
      <c r="AI125" s="6770"/>
      <c r="AK125" s="6774"/>
      <c r="AL125" s="6774"/>
      <c r="AM125" s="6773"/>
      <c r="AN125" s="6774"/>
      <c r="AO125" s="6774"/>
    </row>
    <row customHeight="true" ht="18" r="126">
      <c r="A126" s="6808">
        <v>5</v>
      </c>
      <c r="B126" s="6756" t="s">
        <v>6742</v>
      </c>
      <c r="C126" s="6896" t="s">
        <v>6925</v>
      </c>
      <c r="D126" s="6858"/>
      <c r="E126" s="6783">
        <v>1</v>
      </c>
      <c r="F126" s="6775">
        <v>1</v>
      </c>
      <c r="G126" s="6835"/>
      <c r="H126" s="6810">
        <f>VLOOKUP(C126,'Data Products'!$A:$J,2,0)</f>
      </c>
      <c r="I126" s="6811">
        <f t="shared" si="26"/>
      </c>
      <c r="J126" s="6826">
        <v>46108</v>
      </c>
      <c r="K126" s="6764">
        <f t="shared" si="18"/>
      </c>
      <c r="L126" s="6760">
        <v>0</v>
      </c>
      <c r="M126" s="6780">
        <v>0</v>
      </c>
      <c r="N126" s="6760">
        <v>0</v>
      </c>
      <c r="O126" s="6760">
        <v>0</v>
      </c>
      <c r="P126" s="6881" t="s">
        <v>6835</v>
      </c>
      <c r="Q126" s="6760"/>
      <c r="R126" s="6760"/>
      <c r="S126" s="6760"/>
      <c r="T126" s="6760"/>
      <c r="U126" s="6760"/>
      <c r="V126" s="6760"/>
      <c r="W126" s="6760"/>
      <c r="X126" s="6760"/>
      <c r="Y126" s="6760"/>
      <c r="Z126" s="6760"/>
      <c r="AA126" s="6760"/>
      <c r="AB126" s="6760"/>
      <c r="AC126" s="6814">
        <f t="shared" si="6"/>
      </c>
      <c r="AD126" s="6776">
        <f t="shared" si="2"/>
      </c>
      <c r="AE126" s="6767">
        <f t="shared" si="37"/>
      </c>
      <c r="AF126" s="6777">
        <f t="shared" si="33"/>
      </c>
      <c r="AG126" s="6894"/>
      <c r="AH126" s="6895"/>
      <c r="AI126" s="6770"/>
      <c r="AK126" s="6774"/>
      <c r="AL126" s="6774"/>
      <c r="AM126" s="6773"/>
      <c r="AN126" s="6774"/>
      <c r="AO126" s="6774"/>
    </row>
    <row customHeight="true" hidden="true" ht="18" r="127">
      <c r="A127" s="6851">
        <v>6</v>
      </c>
      <c r="B127" s="6820" t="s">
        <v>6746</v>
      </c>
      <c r="C127" s="6851" t="s">
        <v>6926</v>
      </c>
      <c r="D127" s="6897" t="s">
        <v>6927</v>
      </c>
      <c r="E127" s="6898">
        <v>4</v>
      </c>
      <c r="F127" s="6852">
        <v>4</v>
      </c>
      <c r="G127" s="6843"/>
      <c r="H127" s="6899">
        <f>VLOOKUP(C127,'Data Products'!$A:$J,2,0)</f>
      </c>
      <c r="I127" s="6811">
        <f t="shared" si="26"/>
      </c>
      <c r="J127" s="6826">
        <v>46109</v>
      </c>
      <c r="K127" s="6764">
        <f t="shared" si="18"/>
      </c>
      <c r="L127" s="6760">
        <v>1</v>
      </c>
      <c r="M127" s="6780">
        <v>1</v>
      </c>
      <c r="N127" s="6760">
        <v>1</v>
      </c>
      <c r="O127" s="6760">
        <v>1</v>
      </c>
      <c r="P127" s="6881" t="s">
        <v>6835</v>
      </c>
      <c r="Q127" s="6760"/>
      <c r="R127" s="6760"/>
      <c r="S127" s="6760"/>
      <c r="T127" s="6760"/>
      <c r="U127" s="6760"/>
      <c r="V127" s="6760"/>
      <c r="W127" s="6760"/>
      <c r="X127" s="6760"/>
      <c r="Y127" s="6760"/>
      <c r="Z127" s="6760"/>
      <c r="AA127" s="6760"/>
      <c r="AB127" s="6760"/>
      <c r="AC127" s="6814">
        <f t="shared" si="6"/>
      </c>
      <c r="AD127" s="6776">
        <f t="shared" si="2"/>
      </c>
      <c r="AE127" s="6767">
        <f t="shared" si="37"/>
      </c>
      <c r="AF127" s="6777">
        <f t="shared" si="33"/>
      </c>
      <c r="AG127" s="6894"/>
      <c r="AH127" s="6895">
        <f>AG127*E127</f>
      </c>
      <c r="AI127" s="6770">
        <f>IF(I127&lt;=90,E127,0)</f>
      </c>
      <c r="AK127" s="6774"/>
      <c r="AL127" s="6774"/>
      <c r="AM127" s="6773"/>
      <c r="AN127" s="6774"/>
      <c r="AO127" s="6774"/>
    </row>
    <row r="128">
      <c r="A128" s="6854">
        <v>6</v>
      </c>
      <c r="B128" s="6756" t="s">
        <v>6742</v>
      </c>
      <c r="C128" s="6856" t="s">
        <v>6928</v>
      </c>
      <c r="D128" s="6858"/>
      <c r="E128" s="6857">
        <v>6000</v>
      </c>
      <c r="F128" s="6857">
        <v>6000</v>
      </c>
      <c r="G128" s="6900"/>
      <c r="H128" s="6901" t="s">
        <v>6929</v>
      </c>
      <c r="I128" s="6811">
        <f t="shared" si="26"/>
      </c>
      <c r="J128" s="6826">
        <v>46110</v>
      </c>
      <c r="K128" s="6764">
        <f t="shared" si="18"/>
      </c>
      <c r="L128" s="6760">
        <v>2</v>
      </c>
      <c r="M128" s="6780">
        <v>2</v>
      </c>
      <c r="N128" s="6760">
        <v>2</v>
      </c>
      <c r="O128" s="6760">
        <v>2</v>
      </c>
      <c r="P128" s="6881" t="s">
        <v>6835</v>
      </c>
      <c r="Q128" s="6760"/>
      <c r="R128" s="6760"/>
      <c r="S128" s="6760"/>
      <c r="T128" s="6760"/>
      <c r="U128" s="6760"/>
      <c r="V128" s="6760"/>
      <c r="W128" s="6760"/>
      <c r="X128" s="6760"/>
      <c r="Y128" s="6760"/>
      <c r="Z128" s="6760"/>
      <c r="AA128" s="6760"/>
      <c r="AB128" s="6760"/>
      <c r="AC128" s="6814">
        <f t="shared" si="6"/>
      </c>
      <c r="AD128" s="6776">
        <f t="shared" si="2"/>
      </c>
      <c r="AE128" s="6767">
        <f t="shared" si="37"/>
      </c>
      <c r="AF128" s="6777">
        <f t="shared" si="33"/>
      </c>
      <c r="AG128" s="6894"/>
      <c r="AH128" s="6902"/>
      <c r="AI128" s="6786"/>
      <c r="AJ128" s="6786"/>
      <c r="AK128" s="6786"/>
      <c r="AL128" s="6786"/>
      <c r="AM128" s="6786"/>
      <c r="AN128" s="6786"/>
      <c r="AO128" s="6786"/>
    </row>
    <row r="129">
      <c r="A129" s="6786"/>
      <c r="B129" s="6786"/>
      <c r="C129" s="6786"/>
      <c r="D129" s="6786"/>
      <c r="E129" s="6786"/>
      <c r="F129" s="6786"/>
      <c r="G129" s="6786"/>
      <c r="H129" s="6786"/>
      <c r="I129" s="6786"/>
      <c r="J129" s="6786"/>
      <c r="K129" s="6786"/>
      <c r="L129" s="6786"/>
      <c r="M129" s="6786"/>
      <c r="N129" s="6786"/>
      <c r="O129" s="6786"/>
      <c r="P129" s="6786"/>
      <c r="Q129" s="6786"/>
      <c r="R129" s="6786"/>
      <c r="S129" s="6786"/>
      <c r="T129" s="6786"/>
      <c r="U129" s="6786"/>
      <c r="V129" s="6786"/>
      <c r="W129" s="6786"/>
      <c r="X129" s="6786"/>
      <c r="Y129" s="6786"/>
      <c r="Z129" s="6786"/>
      <c r="AA129" s="6786"/>
      <c r="AB129" s="6786"/>
      <c r="AC129" s="6786"/>
      <c r="AD129" s="6786"/>
      <c r="AE129" s="6786"/>
      <c r="AF129" s="6873" t="s">
        <v>6775</v>
      </c>
      <c r="AG129" s="6867">
        <f t="shared" ref="AG129:AG133" si="30">AH129/$AH$108</f>
      </c>
      <c r="AH129" s="6862">
        <f>SUM(AH122:AH123)</f>
      </c>
      <c r="AI129" s="6786"/>
      <c r="AJ129" s="6786"/>
      <c r="AK129" s="6786"/>
      <c r="AL129" s="6786"/>
      <c r="AM129" s="6786"/>
      <c r="AN129" s="6786"/>
      <c r="AO129" s="6786"/>
    </row>
    <row r="130">
      <c r="A130" s="6787"/>
      <c r="B130" s="6786"/>
      <c r="C130" s="6787"/>
      <c r="D130" s="6787"/>
      <c r="E130" s="6787"/>
      <c r="F130" s="6787"/>
      <c r="G130" s="6787"/>
      <c r="H130" s="6787"/>
      <c r="I130" s="6787"/>
      <c r="J130" s="6787"/>
      <c r="K130" s="6787"/>
      <c r="L130" s="6865"/>
      <c r="M130" s="6786"/>
      <c r="N130" s="6786"/>
      <c r="O130" s="6786"/>
      <c r="P130" s="6786"/>
      <c r="Q130" s="6786"/>
      <c r="R130" s="6786"/>
      <c r="S130" s="6786"/>
      <c r="T130" s="6786"/>
      <c r="U130" s="6786"/>
      <c r="V130" s="6786"/>
      <c r="W130" s="6786"/>
      <c r="X130" s="6786"/>
      <c r="Y130" s="6786"/>
      <c r="Z130" s="6786"/>
      <c r="AA130" s="6786"/>
      <c r="AB130" s="6786"/>
      <c r="AC130" s="6786"/>
      <c r="AD130" s="6786"/>
      <c r="AE130" s="6786"/>
      <c r="AF130" s="6876" t="s">
        <v>6776</v>
      </c>
      <c r="AG130" s="6867">
        <f t="shared" si="30"/>
      </c>
      <c r="AH130" s="6874">
        <f t="shared" ref="AH130:AH134" si="9">SUMIF($AH$122:$AH$123,$AF$122:$AF$123,AF130)</f>
      </c>
      <c r="AI130" s="6786"/>
      <c r="AJ130" s="6864"/>
      <c r="AK130" s="6865"/>
      <c r="AL130" s="6865"/>
      <c r="AM130" s="6864"/>
      <c r="AN130" s="6865"/>
      <c r="AO130" s="6865"/>
    </row>
    <row r="131">
      <c r="A131" s="6786"/>
      <c r="B131" s="6787"/>
      <c r="C131" s="6787"/>
      <c r="D131" s="6786"/>
      <c r="E131" s="6786"/>
      <c r="F131" s="6786"/>
      <c r="G131" s="6786"/>
      <c r="H131" s="6786"/>
      <c r="I131" s="6870"/>
      <c r="J131" s="6870"/>
      <c r="K131" s="6870"/>
      <c r="L131" s="6865"/>
      <c r="M131" s="6786"/>
      <c r="N131" s="6786"/>
      <c r="O131" s="6786"/>
      <c r="P131" s="6786"/>
      <c r="Q131" s="6786"/>
      <c r="R131" s="6786"/>
      <c r="S131" s="6786"/>
      <c r="T131" s="6786"/>
      <c r="U131" s="6786"/>
      <c r="V131" s="6786"/>
      <c r="W131" s="6786"/>
      <c r="X131" s="6786"/>
      <c r="Y131" s="6786"/>
      <c r="Z131" s="6786"/>
      <c r="AA131" s="6786"/>
      <c r="AB131" s="6786"/>
      <c r="AC131" s="6786"/>
      <c r="AD131" s="6786"/>
      <c r="AE131" s="6786"/>
      <c r="AF131" s="6877" t="s">
        <v>6777</v>
      </c>
      <c r="AG131" s="6874">
        <f t="shared" si="30"/>
      </c>
      <c r="AH131" s="6867">
        <f t="shared" si="9"/>
      </c>
      <c r="AI131" s="6786"/>
      <c r="AJ131" s="6864"/>
      <c r="AK131" s="6865"/>
      <c r="AL131" s="6865"/>
      <c r="AM131" s="6864"/>
      <c r="AN131" s="6865"/>
      <c r="AO131" s="6865"/>
    </row>
    <row r="132">
      <c r="A132" s="6878" t="s">
        <v>6930</v>
      </c>
      <c r="B132" s="6878"/>
      <c r="C132" s="6878"/>
      <c r="D132" s="6878"/>
      <c r="E132" s="6878"/>
      <c r="F132" s="6786"/>
      <c r="G132" s="6786"/>
      <c r="H132" s="6786"/>
      <c r="I132" s="6870"/>
      <c r="J132" s="6870"/>
      <c r="K132" s="6870"/>
      <c r="L132" s="6786"/>
      <c r="M132" s="6786"/>
      <c r="N132" s="6786"/>
      <c r="O132" s="6786"/>
      <c r="P132" s="6786"/>
      <c r="Q132" s="6786"/>
      <c r="R132" s="6786"/>
      <c r="S132" s="6786"/>
      <c r="T132" s="6786"/>
      <c r="U132" s="6786"/>
      <c r="V132" s="6786"/>
      <c r="W132" s="6786"/>
      <c r="X132" s="6786"/>
      <c r="Y132" s="6786"/>
      <c r="Z132" s="6786"/>
      <c r="AA132" s="6786"/>
      <c r="AB132" s="6786"/>
      <c r="AC132" s="6786"/>
      <c r="AD132" s="6786"/>
      <c r="AE132" s="6786"/>
      <c r="AF132" s="6795" t="s">
        <v>6778</v>
      </c>
      <c r="AG132" s="6867">
        <f t="shared" si="30"/>
      </c>
      <c r="AH132" s="6867">
        <f t="shared" si="9"/>
      </c>
      <c r="AI132" s="6786"/>
      <c r="AJ132" s="6864"/>
      <c r="AK132" s="6865"/>
      <c r="AL132" s="6865"/>
      <c r="AM132" s="6864"/>
      <c r="AN132" s="6865"/>
      <c r="AO132" s="6865"/>
    </row>
    <row r="133">
      <c r="A133" s="6751" t="s">
        <v>6738</v>
      </c>
      <c r="B133" s="6751" t="s">
        <v>6718</v>
      </c>
      <c r="C133" s="6751" t="s">
        <v>6909</v>
      </c>
      <c r="D133" s="6751" t="s">
        <v>6910</v>
      </c>
      <c r="E133" s="6751" t="s">
        <v>6911</v>
      </c>
      <c r="F133" s="6786"/>
      <c r="G133" s="6786"/>
      <c r="H133" s="6786"/>
      <c r="I133" s="6870"/>
      <c r="J133" s="6870"/>
      <c r="K133" s="6870"/>
      <c r="L133" s="6786"/>
      <c r="M133" s="6786"/>
      <c r="N133" s="6786"/>
      <c r="O133" s="6786"/>
      <c r="P133" s="6786"/>
      <c r="Q133" s="6786"/>
      <c r="R133" s="6786"/>
      <c r="S133" s="6786"/>
      <c r="T133" s="6786"/>
      <c r="U133" s="6786"/>
      <c r="V133" s="6786"/>
      <c r="W133" s="6786"/>
      <c r="X133" s="6786"/>
      <c r="Y133" s="6786"/>
      <c r="Z133" s="6786"/>
      <c r="AA133" s="6786"/>
      <c r="AB133" s="6786"/>
      <c r="AC133" s="6786"/>
      <c r="AD133" s="6786"/>
      <c r="AE133" s="6786"/>
      <c r="AF133" s="6795" t="s">
        <v>6779</v>
      </c>
      <c r="AG133" s="6867">
        <f t="shared" si="30"/>
      </c>
      <c r="AH133" s="6796">
        <f t="shared" si="9"/>
      </c>
      <c r="AI133" s="6786"/>
      <c r="AJ133" s="6864"/>
      <c r="AK133" s="6865"/>
      <c r="AL133" s="6865"/>
      <c r="AM133" s="6864"/>
      <c r="AN133" s="6865"/>
      <c r="AO133" s="6865"/>
    </row>
    <row r="134">
      <c r="A134" s="6751"/>
      <c r="B134" s="6751"/>
      <c r="C134" s="6751"/>
      <c r="D134" s="6751"/>
      <c r="E134" s="6751"/>
      <c r="F134" s="6786"/>
      <c r="G134" s="6786"/>
      <c r="H134" s="6786"/>
      <c r="I134" s="6870"/>
      <c r="J134" s="6870"/>
      <c r="K134" s="6870"/>
      <c r="L134" s="6786"/>
      <c r="M134" s="6786"/>
      <c r="N134" s="6786"/>
      <c r="O134" s="6786"/>
      <c r="P134" s="6786"/>
      <c r="Q134" s="6786"/>
      <c r="R134" s="6786"/>
      <c r="S134" s="6786"/>
      <c r="T134" s="6786"/>
      <c r="U134" s="6786"/>
      <c r="V134" s="6786"/>
      <c r="W134" s="6786"/>
      <c r="X134" s="6786"/>
      <c r="Y134" s="6786"/>
      <c r="Z134" s="6786"/>
      <c r="AA134" s="6786"/>
      <c r="AB134" s="6786"/>
      <c r="AC134" s="6786"/>
      <c r="AD134" s="6786"/>
      <c r="AE134" s="6786"/>
      <c r="AF134" s="6795" t="s">
        <v>6731</v>
      </c>
      <c r="AG134" s="6796">
        <f>AVERAGE(AI53:AI102)/AVERAGE(E53:E102)</f>
      </c>
      <c r="AH134" s="6874">
        <f t="shared" si="9"/>
      </c>
      <c r="AI134" s="6786"/>
      <c r="AJ134" s="6864"/>
      <c r="AK134" s="6865"/>
      <c r="AL134" s="6865"/>
      <c r="AM134" s="6864"/>
      <c r="AN134" s="6865"/>
      <c r="AO134" s="6865"/>
    </row>
    <row r="135">
      <c r="A135" s="6756">
        <v>1</v>
      </c>
      <c r="B135" s="6756" t="s">
        <v>6931</v>
      </c>
      <c r="C135" s="6881">
        <v>37882</v>
      </c>
      <c r="D135" s="6756" t="s">
        <v>6913</v>
      </c>
      <c r="E135" s="6756" t="s">
        <v>6914</v>
      </c>
      <c r="F135" s="6786"/>
      <c r="G135" s="6786"/>
      <c r="H135" s="6870"/>
      <c r="I135" s="6870" t="s">
        <v>6774</v>
      </c>
      <c r="J135" s="6870"/>
      <c r="K135" s="6786"/>
      <c r="L135" s="6786"/>
      <c r="M135" s="6794"/>
      <c r="N135" s="6794"/>
      <c r="O135" s="6786"/>
      <c r="P135" s="6786"/>
      <c r="Q135" s="6786"/>
      <c r="R135" s="6786"/>
      <c r="S135" s="6786"/>
      <c r="T135" s="6786"/>
      <c r="U135" s="6786"/>
      <c r="V135" s="6786"/>
      <c r="W135" s="6786"/>
      <c r="X135" s="6786"/>
      <c r="Y135" s="6786"/>
      <c r="Z135" s="6786"/>
      <c r="AA135" s="6786"/>
      <c r="AB135" s="6786"/>
      <c r="AC135" s="6786"/>
      <c r="AD135" s="6786"/>
      <c r="AE135" s="6786"/>
      <c r="AG135" s="6786"/>
      <c r="AH135" s="6786"/>
      <c r="AI135" s="6864"/>
      <c r="AJ135" s="6865"/>
      <c r="AK135" s="6865"/>
      <c r="AL135" s="6864"/>
      <c r="AM135" s="6865"/>
      <c r="AN135" s="6865"/>
    </row>
    <row r="136">
      <c r="A136" s="6756">
        <v>2</v>
      </c>
      <c r="B136" s="6756" t="s">
        <v>6932</v>
      </c>
      <c r="C136" s="6881">
        <v>13905</v>
      </c>
      <c r="D136" s="6756" t="s">
        <v>6913</v>
      </c>
      <c r="E136" s="6756" t="s">
        <v>6914</v>
      </c>
      <c r="F136" s="6786"/>
      <c r="G136" s="6786"/>
      <c r="H136" s="6870"/>
      <c r="I136" s="6870"/>
      <c r="J136" s="6870"/>
      <c r="K136" s="6786"/>
      <c r="L136" s="6786"/>
      <c r="M136" s="6794"/>
      <c r="N136" s="6794"/>
      <c r="O136" s="6786"/>
      <c r="P136" s="6786"/>
      <c r="Q136" s="6786"/>
      <c r="R136" s="6786"/>
      <c r="S136" s="6786"/>
      <c r="T136" s="6786"/>
      <c r="U136" s="6786"/>
      <c r="V136" s="6786"/>
      <c r="W136" s="6786"/>
      <c r="X136" s="6786"/>
      <c r="Y136" s="6786"/>
      <c r="Z136" s="6786"/>
      <c r="AA136" s="6786"/>
      <c r="AB136" s="6786"/>
      <c r="AC136" s="6786"/>
      <c r="AD136" s="6786"/>
      <c r="AE136" s="6786"/>
      <c r="AG136" s="6786"/>
      <c r="AH136" s="6786"/>
      <c r="AI136" s="6864"/>
      <c r="AJ136" s="6865"/>
      <c r="AK136" s="6865"/>
      <c r="AL136" s="6864"/>
      <c r="AM136" s="6865"/>
      <c r="AN136" s="6865"/>
    </row>
    <row r="137">
      <c r="A137" s="6786"/>
      <c r="B137" s="6787"/>
      <c r="C137" s="6787"/>
      <c r="D137" s="6786"/>
      <c r="E137" s="6786"/>
      <c r="F137" s="6786"/>
      <c r="G137" s="6786"/>
      <c r="H137" s="6786"/>
      <c r="I137" s="6870"/>
      <c r="J137" s="6870"/>
      <c r="K137" s="6870"/>
      <c r="L137" s="6786"/>
      <c r="M137" s="6786"/>
      <c r="N137" s="6786"/>
      <c r="O137" s="6786"/>
      <c r="P137" s="6786"/>
      <c r="Q137" s="6786"/>
      <c r="R137" s="6786"/>
      <c r="S137" s="6786"/>
      <c r="T137" s="6786"/>
      <c r="U137" s="6786"/>
      <c r="V137" s="6786"/>
      <c r="W137" s="6786"/>
      <c r="X137" s="6786"/>
      <c r="Y137" s="6786"/>
      <c r="Z137" s="6786"/>
      <c r="AA137" s="6786"/>
      <c r="AB137" s="6786"/>
      <c r="AC137" s="6786"/>
      <c r="AD137" s="6786"/>
      <c r="AE137" s="6786"/>
      <c r="AF137" s="6786"/>
      <c r="AG137" s="6786"/>
      <c r="AH137" s="6786"/>
      <c r="AI137" s="6786"/>
      <c r="AJ137" s="6864"/>
      <c r="AK137" s="6865"/>
      <c r="AL137" s="6865"/>
      <c r="AM137" s="6864"/>
      <c r="AN137" s="6865"/>
      <c r="AO137" s="6865"/>
    </row>
    <row r="138">
      <c r="A138" s="6786"/>
      <c r="B138" s="6787"/>
      <c r="C138" s="6787"/>
      <c r="D138" s="6786"/>
      <c r="E138" s="6786"/>
      <c r="F138" s="6786"/>
      <c r="G138" s="6786"/>
      <c r="H138" s="6786"/>
      <c r="I138" s="6870"/>
      <c r="J138" s="6870"/>
      <c r="K138" s="6870"/>
      <c r="L138" s="6786"/>
      <c r="M138" s="6786"/>
      <c r="N138" s="6786"/>
      <c r="O138" s="6786"/>
      <c r="P138" s="6786"/>
      <c r="Q138" s="6786"/>
      <c r="R138" s="6786"/>
      <c r="S138" s="6786"/>
      <c r="T138" s="6786"/>
      <c r="U138" s="6786"/>
      <c r="V138" s="6786"/>
      <c r="W138" s="6786"/>
      <c r="X138" s="6786"/>
      <c r="Y138" s="6786"/>
      <c r="Z138" s="6786"/>
      <c r="AA138" s="6786"/>
      <c r="AB138" s="6786"/>
      <c r="AC138" s="6786"/>
      <c r="AD138" s="6786"/>
      <c r="AE138" s="6786"/>
      <c r="AF138" s="6786"/>
      <c r="AG138" s="6786"/>
      <c r="AH138" s="6786"/>
      <c r="AI138" s="6786"/>
      <c r="AJ138" s="6864"/>
      <c r="AK138" s="6865"/>
      <c r="AL138" s="6865"/>
      <c r="AM138" s="6864"/>
      <c r="AN138" s="6865"/>
      <c r="AO138" s="6865"/>
    </row>
    <row r="139">
      <c r="A139" s="6786"/>
      <c r="B139" s="6787"/>
      <c r="C139" s="6787"/>
      <c r="D139" s="6786"/>
      <c r="E139" s="6786"/>
      <c r="F139" s="6786"/>
      <c r="G139" s="6786"/>
      <c r="H139" s="6786"/>
      <c r="I139" s="6870"/>
      <c r="J139" s="6870"/>
      <c r="K139" s="6870"/>
      <c r="L139" s="6786"/>
      <c r="M139" s="6786"/>
      <c r="N139" s="6786"/>
      <c r="O139" s="6786"/>
      <c r="P139" s="6786"/>
      <c r="Q139" s="6786"/>
      <c r="R139" s="6786"/>
      <c r="S139" s="6786"/>
      <c r="T139" s="6786"/>
      <c r="U139" s="6786"/>
      <c r="V139" s="6786"/>
      <c r="W139" s="6786"/>
      <c r="X139" s="6786"/>
      <c r="Y139" s="6786"/>
      <c r="Z139" s="6786"/>
      <c r="AA139" s="6786"/>
      <c r="AB139" s="6786"/>
      <c r="AC139" s="6786"/>
      <c r="AD139" s="6786"/>
      <c r="AE139" s="6786"/>
      <c r="AF139" s="6786"/>
      <c r="AG139" s="6786"/>
      <c r="AH139" s="6786"/>
      <c r="AI139" s="6786"/>
      <c r="AJ139" s="6864"/>
      <c r="AK139" s="6865"/>
      <c r="AL139" s="6865"/>
      <c r="AM139" s="6864"/>
      <c r="AN139" s="6865"/>
      <c r="AO139" s="6865"/>
    </row>
    <row r="140">
      <c r="A140" s="6786"/>
      <c r="B140" s="6787"/>
      <c r="C140" s="6787"/>
      <c r="D140" s="6786"/>
      <c r="E140" s="6786"/>
      <c r="F140" s="6786"/>
      <c r="G140" s="6786"/>
      <c r="H140" s="6786"/>
      <c r="I140" s="6870"/>
      <c r="J140" s="6870"/>
      <c r="K140" s="6870"/>
      <c r="L140" s="6786"/>
      <c r="M140" s="6786"/>
      <c r="N140" s="6786"/>
      <c r="O140" s="6786"/>
      <c r="P140" s="6786"/>
      <c r="Q140" s="6786"/>
      <c r="R140" s="6786"/>
      <c r="S140" s="6786"/>
      <c r="T140" s="6786"/>
      <c r="U140" s="6786"/>
      <c r="V140" s="6786"/>
      <c r="W140" s="6786"/>
      <c r="X140" s="6786"/>
      <c r="Y140" s="6786"/>
      <c r="Z140" s="6786"/>
      <c r="AA140" s="6786"/>
      <c r="AB140" s="6786"/>
      <c r="AC140" s="6786"/>
      <c r="AD140" s="6786"/>
      <c r="AE140" s="6786"/>
      <c r="AF140" s="6786"/>
      <c r="AG140" s="6786"/>
      <c r="AH140" s="6786"/>
      <c r="AI140" s="6786"/>
      <c r="AJ140" s="6864"/>
      <c r="AK140" s="6865"/>
      <c r="AL140" s="6865"/>
      <c r="AM140" s="6864"/>
      <c r="AN140" s="6865"/>
      <c r="AO140" s="6865"/>
    </row>
    <row r="141">
      <c r="A141" s="6786"/>
      <c r="B141" s="6787"/>
      <c r="C141" s="6787"/>
      <c r="D141" s="6786"/>
      <c r="E141" s="6786"/>
      <c r="F141" s="6786"/>
      <c r="G141" s="6786"/>
      <c r="H141" s="6786"/>
      <c r="I141" s="6870"/>
      <c r="J141" s="6870"/>
      <c r="K141" s="6870"/>
      <c r="L141" s="6786"/>
      <c r="M141" s="6786"/>
      <c r="N141" s="6786"/>
      <c r="O141" s="6786"/>
      <c r="P141" s="6786"/>
      <c r="Q141" s="6786"/>
      <c r="R141" s="6786"/>
      <c r="S141" s="6786"/>
      <c r="T141" s="6786"/>
      <c r="U141" s="6786"/>
      <c r="V141" s="6786"/>
      <c r="W141" s="6786"/>
      <c r="X141" s="6786"/>
      <c r="Y141" s="6786"/>
      <c r="Z141" s="6786"/>
      <c r="AA141" s="6786"/>
      <c r="AB141" s="6786"/>
      <c r="AC141" s="6786"/>
      <c r="AD141" s="6786"/>
      <c r="AE141" s="6786"/>
      <c r="AF141" s="6786"/>
      <c r="AG141" s="6786"/>
      <c r="AH141" s="6786"/>
      <c r="AI141" s="6786"/>
      <c r="AJ141" s="6864"/>
      <c r="AK141" s="6865"/>
      <c r="AL141" s="6865"/>
      <c r="AM141" s="6864"/>
      <c r="AN141" s="6865"/>
      <c r="AO141" s="6865"/>
    </row>
    <row r="142">
      <c r="A142" s="6786"/>
      <c r="B142" s="6787"/>
      <c r="C142" s="6787"/>
      <c r="D142" s="6786"/>
      <c r="E142" s="6786"/>
      <c r="F142" s="6786"/>
      <c r="G142" s="6786"/>
      <c r="H142" s="6786"/>
      <c r="I142" s="6870"/>
      <c r="J142" s="6870"/>
      <c r="K142" s="6870"/>
      <c r="L142" s="6786"/>
      <c r="M142" s="6786"/>
      <c r="N142" s="6789"/>
      <c r="O142" s="6789"/>
      <c r="P142" s="6786"/>
      <c r="Q142" s="6786"/>
      <c r="R142" s="6786"/>
      <c r="S142" s="6786"/>
      <c r="T142" s="6786"/>
      <c r="U142" s="6786"/>
      <c r="V142" s="6786"/>
      <c r="W142" s="6786"/>
      <c r="X142" s="6786"/>
      <c r="Y142" s="6786"/>
      <c r="Z142" s="6786"/>
      <c r="AA142" s="6786"/>
      <c r="AB142" s="6786"/>
      <c r="AC142" s="6786"/>
      <c r="AD142" s="6786"/>
      <c r="AE142" s="6786"/>
      <c r="AF142" s="6786"/>
      <c r="AG142" s="6786"/>
      <c r="AH142" s="6786"/>
      <c r="AI142" s="6786"/>
      <c r="AJ142" s="6864"/>
      <c r="AK142" s="6865"/>
      <c r="AL142" s="6865"/>
      <c r="AM142" s="6864"/>
      <c r="AN142" s="6865"/>
      <c r="AO142" s="6865"/>
    </row>
    <row r="143">
      <c r="A143" s="6786"/>
      <c r="B143" s="6787"/>
      <c r="C143" s="6787"/>
      <c r="D143" s="6786"/>
      <c r="E143" s="6786"/>
      <c r="F143" s="6786"/>
      <c r="G143" s="6786"/>
      <c r="H143" s="6786"/>
      <c r="I143" s="6870"/>
      <c r="J143" s="6870"/>
      <c r="K143" s="6870"/>
      <c r="L143" s="6786"/>
      <c r="M143" s="6786"/>
      <c r="N143" s="6789"/>
      <c r="O143" s="6789"/>
      <c r="P143" s="6786"/>
      <c r="Q143" s="6786"/>
      <c r="R143" s="6786"/>
      <c r="S143" s="6786"/>
      <c r="T143" s="6786"/>
      <c r="U143" s="6786"/>
      <c r="V143" s="6786"/>
      <c r="W143" s="6786"/>
      <c r="X143" s="6786"/>
      <c r="Y143" s="6786"/>
      <c r="Z143" s="6786"/>
      <c r="AA143" s="6786"/>
      <c r="AB143" s="6786"/>
      <c r="AC143" s="6786"/>
      <c r="AD143" s="6786"/>
      <c r="AE143" s="6786"/>
      <c r="AF143" s="6786"/>
      <c r="AG143" s="6786"/>
      <c r="AH143" s="6786"/>
      <c r="AI143" s="6786"/>
      <c r="AJ143" s="6864"/>
      <c r="AK143" s="6865"/>
      <c r="AL143" s="6865"/>
      <c r="AM143" s="6864"/>
      <c r="AN143" s="6865"/>
      <c r="AO143" s="6865"/>
    </row>
    <row r="144">
      <c r="A144" s="6786"/>
      <c r="B144" s="6787"/>
      <c r="C144" s="6787"/>
      <c r="D144" s="6786"/>
      <c r="E144" s="6786"/>
      <c r="F144" s="6786"/>
      <c r="G144" s="6786"/>
      <c r="H144" s="6786"/>
      <c r="I144" s="6870"/>
      <c r="J144" s="6870"/>
      <c r="K144" s="6870"/>
      <c r="L144" s="6786"/>
      <c r="M144" s="6786"/>
      <c r="N144" s="6789"/>
      <c r="O144" s="6789"/>
      <c r="P144" s="6786"/>
      <c r="Q144" s="6786"/>
      <c r="R144" s="6786"/>
      <c r="S144" s="6786"/>
      <c r="T144" s="6786"/>
      <c r="U144" s="6786"/>
      <c r="V144" s="6786"/>
      <c r="W144" s="6786"/>
      <c r="X144" s="6786"/>
      <c r="Y144" s="6786"/>
      <c r="Z144" s="6786"/>
      <c r="AA144" s="6786"/>
      <c r="AB144" s="6786"/>
      <c r="AC144" s="6786"/>
      <c r="AD144" s="6786"/>
      <c r="AE144" s="6786"/>
      <c r="AF144" s="6786"/>
      <c r="AG144" s="6786"/>
      <c r="AH144" s="6786"/>
      <c r="AI144" s="6786"/>
      <c r="AJ144" s="6864"/>
      <c r="AK144" s="6865"/>
      <c r="AL144" s="6865"/>
      <c r="AM144" s="6864"/>
      <c r="AN144" s="6865"/>
      <c r="AO144" s="6865"/>
    </row>
    <row r="145">
      <c r="A145" s="6786"/>
      <c r="B145" s="6787"/>
      <c r="C145" s="6787"/>
      <c r="D145" s="6786"/>
      <c r="E145" s="6786"/>
      <c r="F145" s="6786"/>
      <c r="G145" s="6786"/>
      <c r="H145" s="6786"/>
      <c r="I145" s="6870"/>
      <c r="J145" s="6870"/>
      <c r="K145" s="6870"/>
      <c r="L145" s="6786"/>
      <c r="M145" s="6786"/>
      <c r="N145" s="6789"/>
      <c r="O145" s="6789"/>
      <c r="P145" s="6786"/>
      <c r="Q145" s="6786"/>
      <c r="R145" s="6786"/>
      <c r="S145" s="6786"/>
      <c r="T145" s="6786"/>
      <c r="U145" s="6786"/>
      <c r="V145" s="6786"/>
      <c r="W145" s="6786"/>
      <c r="X145" s="6786"/>
      <c r="Y145" s="6786"/>
      <c r="Z145" s="6786"/>
      <c r="AA145" s="6786"/>
      <c r="AB145" s="6786"/>
      <c r="AC145" s="6786"/>
      <c r="AD145" s="6786"/>
      <c r="AE145" s="6786"/>
      <c r="AF145" s="6786"/>
      <c r="AG145" s="6786"/>
      <c r="AH145" s="6786"/>
      <c r="AI145" s="6786"/>
      <c r="AJ145" s="6864"/>
      <c r="AK145" s="6865"/>
      <c r="AL145" s="6865"/>
      <c r="AM145" s="6864"/>
      <c r="AN145" s="6865"/>
      <c r="AO145" s="6865"/>
    </row>
    <row r="146">
      <c r="A146" s="6786"/>
      <c r="B146" s="6787"/>
      <c r="C146" s="6787"/>
      <c r="D146" s="6786"/>
      <c r="E146" s="6786"/>
      <c r="F146" s="6786"/>
      <c r="G146" s="6786"/>
      <c r="H146" s="6786"/>
      <c r="I146" s="6870"/>
      <c r="J146" s="6870"/>
      <c r="K146" s="6870"/>
      <c r="L146" s="6786"/>
      <c r="M146" s="6786"/>
      <c r="N146" s="6789"/>
      <c r="O146" s="6789"/>
      <c r="P146" s="6786"/>
      <c r="Q146" s="6786"/>
      <c r="R146" s="6786"/>
      <c r="S146" s="6786"/>
      <c r="T146" s="6786"/>
      <c r="U146" s="6786"/>
      <c r="V146" s="6786"/>
      <c r="W146" s="6786"/>
      <c r="X146" s="6786"/>
      <c r="Y146" s="6786"/>
      <c r="Z146" s="6786"/>
      <c r="AA146" s="6786"/>
      <c r="AB146" s="6786"/>
      <c r="AC146" s="6786"/>
      <c r="AD146" s="6786"/>
      <c r="AE146" s="6786"/>
      <c r="AF146" s="6786"/>
      <c r="AG146" s="6786"/>
      <c r="AH146" s="6786"/>
      <c r="AI146" s="6786"/>
      <c r="AJ146" s="6864"/>
      <c r="AK146" s="6865"/>
      <c r="AL146" s="6865"/>
      <c r="AM146" s="6864"/>
      <c r="AN146" s="6865"/>
      <c r="AO146" s="6865"/>
    </row>
    <row r="147">
      <c r="A147" s="6786"/>
      <c r="B147" s="6787"/>
      <c r="C147" s="6787"/>
      <c r="D147" s="6786"/>
      <c r="E147" s="6786"/>
      <c r="F147" s="6786"/>
      <c r="G147" s="6786"/>
      <c r="H147" s="6786"/>
      <c r="I147" s="6870"/>
      <c r="J147" s="6870"/>
      <c r="K147" s="6870"/>
      <c r="L147" s="6786"/>
      <c r="M147" s="6786"/>
      <c r="N147" s="6789"/>
      <c r="O147" s="6789"/>
      <c r="P147" s="6786"/>
      <c r="Q147" s="6786"/>
      <c r="R147" s="6786"/>
      <c r="S147" s="6786"/>
      <c r="T147" s="6786"/>
      <c r="U147" s="6786"/>
      <c r="V147" s="6786"/>
      <c r="W147" s="6786"/>
      <c r="X147" s="6786"/>
      <c r="Y147" s="6786"/>
      <c r="Z147" s="6786"/>
      <c r="AA147" s="6786"/>
      <c r="AB147" s="6786"/>
      <c r="AC147" s="6786"/>
      <c r="AD147" s="6786"/>
      <c r="AE147" s="6786"/>
      <c r="AF147" s="6786"/>
      <c r="AG147" s="6786"/>
      <c r="AH147" s="6786"/>
      <c r="AI147" s="6786"/>
      <c r="AJ147" s="6864"/>
      <c r="AK147" s="6865"/>
      <c r="AL147" s="6865"/>
      <c r="AM147" s="6864"/>
      <c r="AN147" s="6865"/>
      <c r="AO147" s="6865"/>
    </row>
    <row r="148">
      <c r="A148" s="6786"/>
      <c r="B148" s="6787"/>
      <c r="C148" s="6787"/>
      <c r="D148" s="6786"/>
      <c r="E148" s="6786"/>
      <c r="F148" s="6786"/>
      <c r="G148" s="6786"/>
      <c r="H148" s="6786"/>
      <c r="I148" s="6870"/>
      <c r="J148" s="6870"/>
      <c r="K148" s="6870"/>
      <c r="L148" s="6786"/>
      <c r="M148" s="6786"/>
      <c r="N148" s="6789"/>
      <c r="O148" s="6789"/>
      <c r="P148" s="6786"/>
      <c r="Q148" s="6786"/>
      <c r="R148" s="6786"/>
      <c r="S148" s="6786"/>
      <c r="T148" s="6786"/>
      <c r="U148" s="6786"/>
      <c r="V148" s="6786"/>
      <c r="W148" s="6786"/>
      <c r="X148" s="6786"/>
      <c r="Y148" s="6786"/>
      <c r="Z148" s="6786"/>
      <c r="AA148" s="6786"/>
      <c r="AB148" s="6786"/>
      <c r="AC148" s="6786"/>
      <c r="AD148" s="6786"/>
      <c r="AE148" s="6786"/>
      <c r="AF148" s="6786"/>
      <c r="AG148" s="6786"/>
      <c r="AH148" s="6786"/>
      <c r="AI148" s="6786"/>
      <c r="AJ148" s="6864"/>
      <c r="AK148" s="6865"/>
      <c r="AL148" s="6865"/>
      <c r="AM148" s="6864"/>
      <c r="AN148" s="6865"/>
      <c r="AO148" s="6865"/>
    </row>
    <row r="149">
      <c r="A149" s="6786"/>
      <c r="B149" s="6787"/>
      <c r="C149" s="6787"/>
      <c r="D149" s="6786"/>
      <c r="E149" s="6786"/>
      <c r="F149" s="6786"/>
      <c r="G149" s="6786"/>
      <c r="H149" s="6786"/>
      <c r="I149" s="6870"/>
      <c r="J149" s="6870"/>
      <c r="K149" s="6870"/>
      <c r="L149" s="6786"/>
      <c r="M149" s="6786"/>
      <c r="N149" s="6789"/>
      <c r="O149" s="6789"/>
      <c r="P149" s="6786"/>
      <c r="Q149" s="6786"/>
      <c r="R149" s="6786"/>
      <c r="S149" s="6786"/>
      <c r="T149" s="6786"/>
      <c r="U149" s="6786"/>
      <c r="V149" s="6786"/>
      <c r="W149" s="6786"/>
      <c r="X149" s="6786"/>
      <c r="Y149" s="6786"/>
      <c r="Z149" s="6786"/>
      <c r="AA149" s="6786"/>
      <c r="AB149" s="6786"/>
      <c r="AC149" s="6786"/>
      <c r="AD149" s="6786"/>
      <c r="AE149" s="6786"/>
      <c r="AF149" s="6786"/>
      <c r="AG149" s="6786"/>
      <c r="AH149" s="6786"/>
      <c r="AI149" s="6786"/>
      <c r="AJ149" s="6773"/>
      <c r="AK149" s="6786"/>
      <c r="AL149" s="6786"/>
      <c r="AM149" s="6865"/>
      <c r="AN149" s="6865"/>
      <c r="AO149" s="6786"/>
    </row>
  </sheetData>
  <mergeCells>
    <mergeCell ref="D114:D115"/>
    <mergeCell ref="E114:E115"/>
    <mergeCell ref="AH120:AH121"/>
    <mergeCell ref="AG120:AG121"/>
    <mergeCell ref="AE120:AE121"/>
    <mergeCell ref="AD120:AD121"/>
    <mergeCell ref="AC120:AC121"/>
    <mergeCell ref="Z120:Z121"/>
    <mergeCell ref="Y120:Y121"/>
    <mergeCell ref="X120:X121"/>
    <mergeCell ref="W120:W121"/>
    <mergeCell ref="V120:V121"/>
    <mergeCell ref="U120:U121"/>
    <mergeCell ref="T120:T121"/>
    <mergeCell ref="S120:S121"/>
    <mergeCell ref="P120:P121"/>
    <mergeCell ref="O120:O121"/>
    <mergeCell ref="N120:N121"/>
    <mergeCell ref="K120:K121"/>
    <mergeCell ref="J120:J121"/>
    <mergeCell ref="I120:I121"/>
    <mergeCell ref="H120:H121"/>
    <mergeCell ref="G120:G121"/>
    <mergeCell ref="E120:F120"/>
    <mergeCell ref="C114:C115"/>
    <mergeCell ref="B114:B115"/>
    <mergeCell ref="A114:A115"/>
    <mergeCell ref="B120:B121"/>
    <mergeCell ref="C120:C121"/>
    <mergeCell ref="D34:D35"/>
    <mergeCell ref="D1:D2"/>
    <mergeCell ref="E1:F1"/>
    <mergeCell ref="E34:F34"/>
    <mergeCell ref="G34:G35"/>
    <mergeCell ref="H34:H35"/>
    <mergeCell ref="I34:I35"/>
    <mergeCell ref="J34:J35"/>
    <mergeCell ref="K34:K35"/>
    <mergeCell ref="N34:N35"/>
    <mergeCell ref="O34:O35"/>
    <mergeCell ref="P34:P35"/>
    <mergeCell ref="S34:S35"/>
    <mergeCell ref="T34:T35"/>
    <mergeCell ref="U34:U35"/>
    <mergeCell ref="V34:V35"/>
    <mergeCell ref="W34:W35"/>
    <mergeCell ref="X34:X35"/>
    <mergeCell ref="Y34:Y35"/>
    <mergeCell ref="Z34:Z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O1:AO2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A1:AB1"/>
    <mergeCell ref="Y1:Z1"/>
    <mergeCell ref="W1:X1"/>
    <mergeCell ref="U1:V1"/>
    <mergeCell ref="S1:T1"/>
    <mergeCell ref="Q1:R1"/>
    <mergeCell ref="P1:P2"/>
    <mergeCell ref="O1:O2"/>
    <mergeCell ref="N1:N2"/>
    <mergeCell ref="K1:K2"/>
    <mergeCell ref="J1:J2"/>
    <mergeCell ref="I1:I2"/>
    <mergeCell ref="H1:H2"/>
    <mergeCell ref="G1:G2"/>
    <mergeCell ref="B1:B2"/>
    <mergeCell ref="C1:C2"/>
    <mergeCell ref="C34:C35"/>
    <mergeCell ref="B34:B35"/>
    <mergeCell ref="A113:E113"/>
    <mergeCell ref="D133:D134"/>
    <mergeCell ref="E133:E134"/>
    <mergeCell ref="C133:C134"/>
    <mergeCell ref="B133:B134"/>
    <mergeCell ref="A133:A134"/>
    <mergeCell ref="A132:E132"/>
    <mergeCell ref="AF120:AF121"/>
  </mergeCells>
  <conditionalFormatting sqref="AF123:AF123">
    <cfRule dxfId="555" operator="containsText" priority="1" stopIfTrue="true" text="Out of stock less than 60 days" type="containsText">
      <formula>NOT(ISERROR(SEARCH("Out of stock less than 60 days",AF123)))</formula>
    </cfRule>
  </conditionalFormatting>
  <conditionalFormatting sqref="AF123:AF123">
    <cfRule dxfId="556" operator="containsText" priority="2" stopIfTrue="true" text="Out of stock more than 60 days" type="containsText">
      <formula>NOT(ISERROR(SEARCH("Out of stock more than 60 days",AF123)))</formula>
    </cfRule>
  </conditionalFormatting>
  <conditionalFormatting sqref="AF122:AF123">
    <cfRule dxfId="557" operator="containsText" priority="3" stopIfTrue="true" text="Out of stock more than 150 days" type="containsText">
      <formula>NOT(ISERROR(SEARCH("Out of stock more than 150 days",AF122)))</formula>
    </cfRule>
  </conditionalFormatting>
  <conditionalFormatting sqref="AD122:AD123">
    <cfRule dxfId="558" operator="between" priority="4" stopIfTrue="true" type="cellIs">
      <formula>61</formula>
      <formula>149</formula>
    </cfRule>
  </conditionalFormatting>
  <conditionalFormatting sqref="AD122:AD123">
    <cfRule dxfId="559" operator="lessThan" priority="5" stopIfTrue="true" type="cellIs">
      <formula>60</formula>
    </cfRule>
  </conditionalFormatting>
  <conditionalFormatting sqref="AD122:AD123">
    <cfRule dxfId="560" operator="greaterThan" priority="6" stopIfTrue="true" type="cellIs">
      <formula>150</formula>
    </cfRule>
  </conditionalFormatting>
  <conditionalFormatting sqref="AF3:AF26">
    <cfRule dxfId="561" operator="containsText" priority="7" stopIfTrue="true" text="Out of stock more than 60 days" type="containsText">
      <formula>NOT(ISERROR(SEARCH("Out of stock more than 60 days",AF3)))</formula>
    </cfRule>
  </conditionalFormatting>
  <conditionalFormatting sqref="AD3:AD26">
    <cfRule dxfId="562" operator="between" priority="8" stopIfTrue="true" type="cellIs">
      <formula>61</formula>
      <formula>150</formula>
    </cfRule>
  </conditionalFormatting>
  <conditionalFormatting sqref="AD36:AD123">
    <cfRule dxfId="563" operator="between" priority="9" stopIfTrue="true" type="cellIs">
      <formula>61</formula>
      <formula>149</formula>
    </cfRule>
  </conditionalFormatting>
  <conditionalFormatting sqref="AD36:AD127">
    <cfRule dxfId="564" operator="equal" priority="10" stopIfTrue="true" type="cellIs">
      <formula>"-"</formula>
    </cfRule>
  </conditionalFormatting>
  <conditionalFormatting sqref="AD36:AD123">
    <cfRule dxfId="565" operator="greaterThan" priority="11" stopIfTrue="true" type="cellIs">
      <formula>150</formula>
    </cfRule>
  </conditionalFormatting>
  <conditionalFormatting sqref="AD36:AD123">
    <cfRule dxfId="566" operator="lessThan" priority="12" stopIfTrue="true" type="cellIs">
      <formula>60</formula>
    </cfRule>
  </conditionalFormatting>
  <conditionalFormatting sqref="AF36:AF123">
    <cfRule dxfId="567" operator="equal" priority="13" stopIfTrue="true" type="cellIs">
      <formula>"Out of stock more than 60 days"</formula>
    </cfRule>
  </conditionalFormatting>
  <conditionalFormatting sqref="AF36:AF123">
    <cfRule dxfId="568" operator="equal" priority="14" stopIfTrue="true" type="cellIs">
      <formula>"Out of stock more than 150 days"</formula>
    </cfRule>
  </conditionalFormatting>
  <conditionalFormatting sqref="AF36:AF123">
    <cfRule dxfId="569" operator="equal" priority="15" stopIfTrue="true" type="cellIs">
      <formula>"Out of stock less than 60 days"</formula>
    </cfRule>
  </conditionalFormatting>
  <conditionalFormatting sqref="AF36:AF127">
    <cfRule dxfId="570" operator="equal" priority="16" stopIfTrue="true" type="cellIs">
      <formula>"Not sold yet"</formula>
    </cfRule>
  </conditionalFormatting>
  <conditionalFormatting sqref="I36:I123">
    <cfRule dxfId="571" operator="lessThanOrEqual" priority="17" stopIfTrue="true" type="cellIs">
      <formula>90</formula>
    </cfRule>
  </conditionalFormatting>
  <conditionalFormatting sqref="AD3:AD26">
    <cfRule dxfId="572" operator="equal" priority="18" stopIfTrue="true" type="cellIs">
      <formula>"-"</formula>
    </cfRule>
  </conditionalFormatting>
  <conditionalFormatting sqref="AD3:AD26">
    <cfRule dxfId="573" operator="greaterThan" priority="19" stopIfTrue="true" type="cellIs">
      <formula>150</formula>
    </cfRule>
  </conditionalFormatting>
  <conditionalFormatting sqref="AD3:AD26">
    <cfRule dxfId="574" operator="lessThan" priority="20" stopIfTrue="true" type="cellIs">
      <formula>60</formula>
    </cfRule>
  </conditionalFormatting>
  <conditionalFormatting sqref="AF3:AF26">
    <cfRule dxfId="575" operator="equal" priority="21" stopIfTrue="true" type="cellIs">
      <formula>"Out of stock less than 60 days"</formula>
    </cfRule>
  </conditionalFormatting>
  <conditionalFormatting sqref="AF3:AF26">
    <cfRule dxfId="576" operator="equal" priority="22" stopIfTrue="true" type="cellIs">
      <formula>"Not sold yet"</formula>
    </cfRule>
  </conditionalFormatting>
  <conditionalFormatting sqref="AF3:AF26">
    <cfRule dxfId="577" operator="equal" priority="23" stopIfTrue="true" type="cellIs">
      <formula>"Out of stock more than 150 days"</formula>
    </cfRule>
  </conditionalFormatting>
  <conditionalFormatting sqref="I3:I26">
    <cfRule dxfId="578" operator="lessThan" priority="24" stopIfTrue="true" type="cellIs">
      <formula>90</formula>
    </cfRule>
  </conditionalFormatting>
  <dataValidations count="1">
    <dataValidation allowBlank="true" errorStyle="stop" showErrorMessage="true" sqref="B3:B26 B36:B109 B122:B128" type="list">
      <formula1>"Active,Inactive,Deleted,Temporary,B2B Only,Ecom Only,Preparing"</formula1>
    </dataValidation>
  </dataValidations>
</worksheet>
</file>

<file path=xl/worksheets/sheet3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29" min="29" style="0" width="11"/>
    <col collapsed="false" customWidth="true" hidden="false" max="37" min="37" style="0" width="6"/>
    <col collapsed="false" customWidth="true" hidden="false" max="6" min="6" style="0" width="11"/>
    <col collapsed="false" customWidth="true" hidden="false" max="14" min="14" style="0" width="10"/>
    <col collapsed="false" customWidth="true" hidden="false" max="36" min="36" style="0" width="52"/>
    <col collapsed="false" customWidth="true" hidden="false" max="5" min="5" style="0" width="12"/>
    <col collapsed="false" customWidth="true" hidden="false" max="13" min="13" style="0" width="12"/>
    <col collapsed="false" customWidth="true" hidden="false" max="35" min="35" style="0" width="12"/>
    <col collapsed="false" customWidth="true" hidden="true" max="35" min="35" style="0" width="12"/>
    <col collapsed="false" customWidth="true" hidden="false" max="4" min="4" style="0" width="14"/>
    <col collapsed="false" customWidth="true" hidden="false" max="12" min="12" style="0" width="12"/>
    <col collapsed="false" customWidth="true" hidden="false" max="34" min="34" style="0" width="11"/>
    <col collapsed="false" customWidth="true" hidden="false" max="3" min="3" style="0" width="18"/>
    <col collapsed="false" customWidth="true" hidden="false" max="11" min="11" style="0" width="10"/>
    <col collapsed="false" customWidth="true" hidden="false" max="33" min="33" style="0" width="9"/>
    <col collapsed="false" customWidth="true" hidden="false" max="41" min="41" style="0" width="7"/>
    <col collapsed="false" customWidth="true" hidden="false" max="2" min="2" style="0" width="13"/>
    <col collapsed="false" customWidth="true" hidden="false" max="10" min="10" style="0" width="8"/>
    <col collapsed="false" customWidth="true" hidden="false" max="40" min="40" style="0" width="5"/>
    <col collapsed="false" customWidth="true" hidden="false" max="1" min="1" style="0" width="9"/>
    <col collapsed="false" customWidth="true" hidden="false" max="9" min="9" style="0" width="8"/>
    <col collapsed="false" customWidth="true" hidden="false" max="32" min="32" style="0" width="28"/>
    <col collapsed="false" customWidth="true" hidden="false" max="39" min="39" style="0" width="5"/>
    <col collapsed="false" customWidth="true" hidden="false" max="8" min="8" style="0" width="11"/>
    <col collapsed="false" customWidth="true" hidden="false" max="16" min="16" style="0" width="11"/>
    <col collapsed="false" customWidth="true" hidden="false" max="30" min="30" style="0" width="9"/>
    <col collapsed="false" customWidth="true" hidden="false" max="31" min="31" style="0" width="11"/>
    <col collapsed="false" customWidth="true" hidden="false" max="38" min="38" style="0" width="6"/>
    <col collapsed="false" customWidth="true" hidden="false" max="7" min="7" style="0" width="21"/>
    <col collapsed="false" customWidth="true" hidden="false" max="15" min="15" style="0" width="11"/>
  </cols>
  <sheetData>
    <row r="1">
      <c r="A1" s="6903" t="s">
        <v>6933</v>
      </c>
      <c r="B1" s="6903" t="s">
        <v>6934</v>
      </c>
      <c r="C1" s="6903" t="s">
        <v>6935</v>
      </c>
      <c r="D1" s="6904" t="s">
        <v>6936</v>
      </c>
      <c r="E1" s="6903" t="s">
        <v>6937</v>
      </c>
      <c r="F1" s="6903"/>
      <c r="G1" s="6905" t="s">
        <v>6938</v>
      </c>
      <c r="H1" s="6906" t="s">
        <v>6939</v>
      </c>
      <c r="I1" s="6907" t="s">
        <v>6940</v>
      </c>
      <c r="J1" s="6907" t="s">
        <v>6941</v>
      </c>
      <c r="K1" s="6907" t="s">
        <v>6942</v>
      </c>
      <c r="L1" s="6903" t="s">
        <v>6943</v>
      </c>
      <c r="M1" s="6903" t="s">
        <v>6944</v>
      </c>
      <c r="N1" s="6903" t="s">
        <v>6945</v>
      </c>
      <c r="O1" s="6903" t="s">
        <v>6946</v>
      </c>
      <c r="P1" s="6903" t="s">
        <v>6947</v>
      </c>
      <c r="Q1" s="6908" t="s">
        <v>6948</v>
      </c>
      <c r="R1" s="6908"/>
      <c r="S1" s="6908" t="s">
        <v>6949</v>
      </c>
      <c r="T1" s="6908"/>
      <c r="U1" s="6908" t="s">
        <v>6950</v>
      </c>
      <c r="V1" s="6908"/>
      <c r="W1" s="6908" t="s">
        <v>6951</v>
      </c>
      <c r="X1" s="6908"/>
      <c r="Y1" s="6909" t="s">
        <v>6952</v>
      </c>
      <c r="Z1" s="6909"/>
      <c r="AA1" s="6910" t="s">
        <v>6953</v>
      </c>
      <c r="AB1" s="6910"/>
      <c r="AC1" s="6911" t="s">
        <v>6954</v>
      </c>
      <c r="AD1" s="6907" t="s">
        <v>6955</v>
      </c>
      <c r="AE1" s="6907" t="s">
        <v>6956</v>
      </c>
      <c r="AF1" s="6907" t="s">
        <v>6957</v>
      </c>
      <c r="AG1" s="6907" t="s">
        <v>6958</v>
      </c>
      <c r="AH1" s="6907" t="s">
        <v>6959</v>
      </c>
      <c r="AI1" s="6907" t="s">
        <v>6960</v>
      </c>
      <c r="AJ1" s="6907" t="s">
        <v>6961</v>
      </c>
      <c r="AK1" s="6907" t="s">
        <v>6962</v>
      </c>
      <c r="AL1" s="6903" t="s">
        <v>6963</v>
      </c>
      <c r="AM1" s="6903" t="s">
        <v>6964</v>
      </c>
      <c r="AN1" s="6903" t="s">
        <v>6965</v>
      </c>
      <c r="AO1" s="6903" t="s">
        <v>6966</v>
      </c>
    </row>
    <row r="2">
      <c r="A2" s="6903" t="s">
        <v>6967</v>
      </c>
      <c r="B2" s="6903"/>
      <c r="C2" s="6903"/>
      <c r="D2" s="6903"/>
      <c r="E2" s="6903" t="s">
        <v>6968</v>
      </c>
      <c r="F2" s="6905" t="s">
        <v>6969</v>
      </c>
      <c r="G2" s="6905"/>
      <c r="H2" s="6906"/>
      <c r="I2" s="6907"/>
      <c r="J2" s="6907"/>
      <c r="K2" s="6907"/>
      <c r="L2" s="6903" t="s">
        <v>6970</v>
      </c>
      <c r="M2" s="6903" t="s">
        <v>6970</v>
      </c>
      <c r="N2" s="6903"/>
      <c r="O2" s="6903"/>
      <c r="P2" s="6903"/>
      <c r="Q2" s="6908" t="s">
        <v>6968</v>
      </c>
      <c r="R2" s="6912" t="s">
        <v>6969</v>
      </c>
      <c r="S2" s="6908" t="s">
        <v>6968</v>
      </c>
      <c r="T2" s="6912" t="s">
        <v>6969</v>
      </c>
      <c r="U2" s="6908" t="s">
        <v>6968</v>
      </c>
      <c r="V2" s="6912" t="s">
        <v>6969</v>
      </c>
      <c r="W2" s="6908" t="s">
        <v>6968</v>
      </c>
      <c r="X2" s="6912" t="s">
        <v>6969</v>
      </c>
      <c r="Y2" s="6908" t="s">
        <v>6968</v>
      </c>
      <c r="Z2" s="6912" t="s">
        <v>6969</v>
      </c>
      <c r="AA2" s="6908" t="s">
        <v>6968</v>
      </c>
      <c r="AB2" s="6912" t="s">
        <v>6969</v>
      </c>
      <c r="AC2" s="6911"/>
      <c r="AD2" s="6907"/>
      <c r="AE2" s="6907"/>
      <c r="AF2" s="6907"/>
      <c r="AG2" s="6907"/>
      <c r="AH2" s="6907"/>
      <c r="AI2" s="6907"/>
      <c r="AJ2" s="6907"/>
      <c r="AK2" s="6907"/>
      <c r="AL2" s="6903"/>
      <c r="AM2" s="6903"/>
      <c r="AN2" s="6903"/>
      <c r="AO2" s="6903"/>
    </row>
    <row r="3">
      <c r="A3" s="6913">
        <v>1</v>
      </c>
      <c r="B3" s="6913" t="s">
        <v>6971</v>
      </c>
      <c r="C3" s="6913" t="s">
        <v>6972</v>
      </c>
      <c r="D3" s="6914" t="s">
        <v>6973</v>
      </c>
      <c r="E3" s="6915">
        <v>465</v>
      </c>
      <c r="F3" s="6916">
        <v>463</v>
      </c>
      <c r="G3" s="6917"/>
      <c r="H3" s="6918">
        <f>VLOOKUP(C3,'Data Products'!$A:$B,2,0)</f>
      </c>
      <c r="I3" s="6919">
        <f t="shared" ref="I3:I44" si="14">IFERROR(H3-TODAY(),"")</f>
      </c>
      <c r="J3" s="6920">
        <v>45723</v>
      </c>
      <c r="K3" s="6921">
        <f t="shared" ref="K3:K44" si="5">TODAY()-J3</f>
      </c>
      <c r="L3" s="6917">
        <v>53</v>
      </c>
      <c r="M3" s="6917">
        <v>126</v>
      </c>
      <c r="N3" s="6917">
        <v>500</v>
      </c>
      <c r="O3" s="6917">
        <v>1000</v>
      </c>
      <c r="P3" s="6913" t="s">
        <v>6974</v>
      </c>
      <c r="Q3" s="6917">
        <v>0</v>
      </c>
      <c r="R3" s="6917">
        <v>0</v>
      </c>
      <c r="S3" s="6917">
        <v>37</v>
      </c>
      <c r="T3" s="6917">
        <v>35</v>
      </c>
      <c r="U3" s="6917">
        <v>428</v>
      </c>
      <c r="V3" s="6917">
        <v>428</v>
      </c>
      <c r="W3" s="6917">
        <v>0</v>
      </c>
      <c r="X3" s="6917">
        <v>0</v>
      </c>
      <c r="Y3" s="6917">
        <v>0</v>
      </c>
      <c r="Z3" s="6917">
        <v>0</v>
      </c>
      <c r="AA3" s="6917">
        <v>0</v>
      </c>
      <c r="AB3" s="6917">
        <v>0</v>
      </c>
      <c r="AC3" s="6922">
        <f t="shared" ref="AC3:AC44" si="0">M3/30</f>
      </c>
      <c r="AD3" s="6923">
        <f t="shared" ref="AD3:AD44" si="26">IFERROR(E3/AC3,"-")</f>
      </c>
      <c r="AE3" s="6924">
        <f t="shared" ref="AE3:AE44" si="18">IFERROR(TODAY()+AD3,"-")</f>
      </c>
      <c r="AF3" s="6925">
        <f t="shared" ref="AF3:AF44" si="8">_xlfn.IFS(AD3="-","Not sold yet",AND(AD3&lt;=150,AD3&gt;60),"Out of stock more than 60 days",AD3&lt;=60,"Out of stock less than 60 days",AD3&gt;=150,"Out of stock more than 150 days")</f>
      </c>
      <c r="AG3" s="6926">
        <f>VLOOKUP(C3,'Data Products'!$A:$J,10,0)</f>
      </c>
      <c r="AH3" s="6927">
        <f t="shared" ref="AH3:AH44" si="29">AG3*E3</f>
      </c>
      <c r="AI3" s="6928">
        <f t="shared" ref="AI3:AI44" si="21">IF(I3&lt;=90,E3,0)</f>
      </c>
      <c r="AJ3" s="6929" t="s">
        <v>6975</v>
      </c>
      <c r="AK3" s="6929"/>
      <c r="AL3" s="6930"/>
      <c r="AM3" s="6929"/>
      <c r="AN3" s="6930"/>
      <c r="AO3" s="6930"/>
    </row>
    <row r="4">
      <c r="A4" s="6913">
        <v>2</v>
      </c>
      <c r="B4" s="6913" t="s">
        <v>6971</v>
      </c>
      <c r="C4" s="6913" t="s">
        <v>6976</v>
      </c>
      <c r="D4" s="6914" t="s">
        <v>6977</v>
      </c>
      <c r="E4" s="6915">
        <v>4347</v>
      </c>
      <c r="F4" s="6916">
        <v>4347</v>
      </c>
      <c r="G4" s="6917"/>
      <c r="H4" s="6918">
        <f>VLOOKUP(C4,'Data Products'!$A:$B,2,0)</f>
      </c>
      <c r="I4" s="6919">
        <f t="shared" si="14"/>
      </c>
      <c r="J4" s="6920">
        <v>45617</v>
      </c>
      <c r="K4" s="6921">
        <f t="shared" si="5"/>
      </c>
      <c r="L4" s="6917">
        <v>22</v>
      </c>
      <c r="M4" s="6917">
        <v>72</v>
      </c>
      <c r="N4" s="6917">
        <v>0</v>
      </c>
      <c r="O4" s="6917">
        <v>0</v>
      </c>
      <c r="P4" s="6913" t="s">
        <v>6978</v>
      </c>
      <c r="Q4" s="6917">
        <v>0</v>
      </c>
      <c r="R4" s="6917">
        <v>0</v>
      </c>
      <c r="S4" s="6931">
        <v>3980</v>
      </c>
      <c r="T4" s="6931">
        <v>3980</v>
      </c>
      <c r="U4" s="6917">
        <v>367</v>
      </c>
      <c r="V4" s="6917">
        <v>367</v>
      </c>
      <c r="W4" s="6917">
        <v>0</v>
      </c>
      <c r="X4" s="6917">
        <v>0</v>
      </c>
      <c r="Y4" s="6917">
        <v>0</v>
      </c>
      <c r="Z4" s="6917">
        <v>0</v>
      </c>
      <c r="AA4" s="6917">
        <v>0</v>
      </c>
      <c r="AB4" s="6917">
        <v>0</v>
      </c>
      <c r="AC4" s="6922">
        <f t="shared" si="0"/>
      </c>
      <c r="AD4" s="6932">
        <f t="shared" si="26"/>
      </c>
      <c r="AE4" s="6924">
        <f t="shared" si="18"/>
      </c>
      <c r="AF4" s="6933">
        <f t="shared" si="8"/>
      </c>
      <c r="AG4" s="6926">
        <f>VLOOKUP(C4,'Data Products'!$A:$J,10,0)</f>
      </c>
      <c r="AH4" s="6927">
        <f t="shared" si="29"/>
      </c>
      <c r="AI4" s="6928">
        <f t="shared" si="21"/>
      </c>
      <c r="AJ4" s="6934" t="s">
        <v>6979</v>
      </c>
      <c r="AK4" s="6930"/>
      <c r="AL4" s="6930"/>
      <c r="AM4" s="6929"/>
      <c r="AN4" s="6930"/>
      <c r="AO4" s="6930"/>
    </row>
    <row customHeight="true" hidden="true" ht="18" r="5">
      <c r="A5" s="6913">
        <v>3</v>
      </c>
      <c r="B5" s="6913" t="s">
        <v>6980</v>
      </c>
      <c r="C5" s="6913" t="s">
        <v>6981</v>
      </c>
      <c r="D5" s="6915"/>
      <c r="E5" s="6915">
        <v>0</v>
      </c>
      <c r="F5" s="6916">
        <v>0</v>
      </c>
      <c r="G5" s="6917"/>
      <c r="H5" s="6918">
        <f>VLOOKUP(C5,'Data Products'!$A:$B,2,0)</f>
      </c>
      <c r="I5" s="6919">
        <f t="shared" si="14"/>
      </c>
      <c r="J5" s="6920">
        <v>45191</v>
      </c>
      <c r="K5" s="6921">
        <f t="shared" si="5"/>
      </c>
      <c r="L5" s="6917">
        <v>0</v>
      </c>
      <c r="M5" s="6917">
        <v>0</v>
      </c>
      <c r="N5" s="6917">
        <v>0</v>
      </c>
      <c r="O5" s="6917">
        <v>0</v>
      </c>
      <c r="P5" s="6913" t="s">
        <v>6982</v>
      </c>
      <c r="Q5" s="6917">
        <v>0</v>
      </c>
      <c r="R5" s="6917">
        <v>0</v>
      </c>
      <c r="S5" s="6917">
        <v>0</v>
      </c>
      <c r="T5" s="6917">
        <v>0</v>
      </c>
      <c r="U5" s="6917">
        <v>0</v>
      </c>
      <c r="V5" s="6917">
        <v>0</v>
      </c>
      <c r="W5" s="6917">
        <v>0</v>
      </c>
      <c r="X5" s="6917">
        <v>0</v>
      </c>
      <c r="Y5" s="6917">
        <v>0</v>
      </c>
      <c r="Z5" s="6917">
        <v>0</v>
      </c>
      <c r="AA5" s="6917">
        <v>0</v>
      </c>
      <c r="AB5" s="6917">
        <v>0</v>
      </c>
      <c r="AC5" s="6922">
        <f t="shared" si="0"/>
      </c>
      <c r="AD5" s="6932">
        <f t="shared" si="26"/>
      </c>
      <c r="AE5" s="6924">
        <f t="shared" si="18"/>
      </c>
      <c r="AF5" s="6933">
        <f t="shared" si="8"/>
      </c>
      <c r="AG5" s="6926">
        <f>VLOOKUP(C5,'Data Products'!$A:$J,10,0)</f>
      </c>
      <c r="AH5" s="6927">
        <f t="shared" si="29"/>
      </c>
      <c r="AI5" s="6928">
        <f t="shared" si="21"/>
      </c>
      <c r="AJ5" s="6929"/>
      <c r="AK5" s="6930"/>
      <c r="AL5" s="6930"/>
      <c r="AM5" s="6929"/>
      <c r="AN5" s="6930"/>
      <c r="AO5" s="6930"/>
    </row>
    <row customHeight="true" hidden="true" ht="18" r="6">
      <c r="A6" s="6913">
        <v>4</v>
      </c>
      <c r="B6" s="6913" t="s">
        <v>6980</v>
      </c>
      <c r="C6" s="6913" t="s">
        <v>6983</v>
      </c>
      <c r="D6" s="6915"/>
      <c r="E6" s="6915">
        <v>0</v>
      </c>
      <c r="F6" s="6916">
        <v>0</v>
      </c>
      <c r="G6" s="6917"/>
      <c r="H6" s="6935">
        <f>VLOOKUP(C6,'Data Products'!$A:$B,2,0)</f>
      </c>
      <c r="I6" s="6936">
        <f t="shared" si="14"/>
      </c>
      <c r="J6" s="6920">
        <v>45752</v>
      </c>
      <c r="K6" s="6921">
        <f t="shared" si="5"/>
      </c>
      <c r="L6" s="6917">
        <v>0</v>
      </c>
      <c r="M6" s="6917">
        <v>0</v>
      </c>
      <c r="N6" s="6917">
        <v>0</v>
      </c>
      <c r="O6" s="6917">
        <v>0</v>
      </c>
      <c r="P6" s="6913" t="s">
        <v>6984</v>
      </c>
      <c r="Q6" s="6917">
        <v>0</v>
      </c>
      <c r="R6" s="6917">
        <v>0</v>
      </c>
      <c r="S6" s="6917">
        <v>0</v>
      </c>
      <c r="T6" s="6917">
        <v>0</v>
      </c>
      <c r="U6" s="6917">
        <v>0</v>
      </c>
      <c r="V6" s="6917">
        <v>0</v>
      </c>
      <c r="W6" s="6917">
        <v>0</v>
      </c>
      <c r="X6" s="6917">
        <v>0</v>
      </c>
      <c r="Y6" s="6917">
        <v>0</v>
      </c>
      <c r="Z6" s="6917">
        <v>0</v>
      </c>
      <c r="AA6" s="6917">
        <v>0</v>
      </c>
      <c r="AB6" s="6917">
        <v>0</v>
      </c>
      <c r="AC6" s="6922">
        <f t="shared" si="0"/>
      </c>
      <c r="AD6" s="6932">
        <f t="shared" si="26"/>
      </c>
      <c r="AE6" s="6924">
        <f t="shared" si="18"/>
      </c>
      <c r="AF6" s="6933">
        <f t="shared" si="8"/>
      </c>
      <c r="AG6" s="6926">
        <f>VLOOKUP(C6,'Data Products'!$A:$J,10,0)</f>
      </c>
      <c r="AH6" s="6927">
        <f t="shared" si="29"/>
      </c>
      <c r="AI6" s="6928">
        <f t="shared" si="21"/>
      </c>
      <c r="AJ6" s="6929"/>
      <c r="AK6" s="6930"/>
      <c r="AL6" s="6930"/>
      <c r="AM6" s="6929"/>
      <c r="AN6" s="6930"/>
      <c r="AO6" s="6930"/>
    </row>
    <row r="7">
      <c r="A7" s="6913">
        <v>5</v>
      </c>
      <c r="B7" s="6913" t="s">
        <v>6985</v>
      </c>
      <c r="C7" s="6913" t="s">
        <v>6986</v>
      </c>
      <c r="D7" s="6914" t="s">
        <v>6987</v>
      </c>
      <c r="E7" s="6915">
        <v>10911</v>
      </c>
      <c r="F7" s="6916">
        <v>10750</v>
      </c>
      <c r="G7" s="6917"/>
      <c r="H7" s="6918">
        <f>VLOOKUP(C7,'Data Products'!$A:$B,2,0)</f>
      </c>
      <c r="I7" s="6919">
        <f t="shared" si="14"/>
      </c>
      <c r="J7" s="6920">
        <v>45854</v>
      </c>
      <c r="K7" s="6921">
        <f t="shared" si="5"/>
      </c>
      <c r="L7" s="6917">
        <v>10795</v>
      </c>
      <c r="M7" s="6917">
        <v>14064</v>
      </c>
      <c r="N7" s="6917">
        <v>2000</v>
      </c>
      <c r="O7" s="6917">
        <v>4500</v>
      </c>
      <c r="P7" s="6913" t="s">
        <v>6984</v>
      </c>
      <c r="Q7" s="6917">
        <v>0</v>
      </c>
      <c r="R7" s="6917">
        <v>0</v>
      </c>
      <c r="S7" s="6917">
        <v>6193</v>
      </c>
      <c r="T7" s="6917">
        <v>6082</v>
      </c>
      <c r="U7" s="6917">
        <v>4689</v>
      </c>
      <c r="V7" s="6917">
        <v>4665</v>
      </c>
      <c r="W7" s="6917">
        <v>29</v>
      </c>
      <c r="X7" s="6917">
        <v>3</v>
      </c>
      <c r="Y7" s="6917">
        <v>0</v>
      </c>
      <c r="Z7" s="6917">
        <v>0</v>
      </c>
      <c r="AA7" s="6917">
        <v>0</v>
      </c>
      <c r="AB7" s="6917">
        <v>0</v>
      </c>
      <c r="AC7" s="6922">
        <f t="shared" si="0"/>
      </c>
      <c r="AD7" s="6937">
        <f t="shared" si="26"/>
      </c>
      <c r="AE7" s="6924">
        <f t="shared" si="18"/>
      </c>
      <c r="AF7" s="6938">
        <f t="shared" si="8"/>
      </c>
      <c r="AG7" s="6926">
        <f>VLOOKUP(C7,'Data Products'!$A:$J,10,0)</f>
      </c>
      <c r="AH7" s="6927">
        <f t="shared" si="29"/>
      </c>
      <c r="AI7" s="6928">
        <f t="shared" si="21"/>
      </c>
      <c r="AJ7" s="6934" t="s">
        <v>6988</v>
      </c>
      <c r="AK7" s="6930"/>
      <c r="AL7" s="6930"/>
      <c r="AM7" s="6929"/>
      <c r="AN7" s="6930"/>
      <c r="AO7" s="6930"/>
    </row>
    <row customHeight="true" hidden="true" ht="18" r="8">
      <c r="A8" s="6913">
        <v>6</v>
      </c>
      <c r="B8" s="6913" t="s">
        <v>6980</v>
      </c>
      <c r="C8" s="6913" t="s">
        <v>6989</v>
      </c>
      <c r="D8" s="6915"/>
      <c r="E8" s="6915">
        <v>0</v>
      </c>
      <c r="F8" s="6916">
        <v>0</v>
      </c>
      <c r="G8" s="6917"/>
      <c r="H8" s="6935">
        <f>VLOOKUP(C8,'Data Products'!$A:$B,2,0)</f>
      </c>
      <c r="I8" s="6936">
        <f t="shared" si="14"/>
      </c>
      <c r="J8" s="6920"/>
      <c r="K8" s="6921">
        <f t="shared" si="5"/>
      </c>
      <c r="L8" s="6917">
        <v>0</v>
      </c>
      <c r="M8" s="6917">
        <v>0</v>
      </c>
      <c r="N8" s="6917">
        <v>0</v>
      </c>
      <c r="O8" s="6917">
        <v>0</v>
      </c>
      <c r="P8" s="6913" t="s">
        <v>6982</v>
      </c>
      <c r="Q8" s="6917">
        <v>0</v>
      </c>
      <c r="R8" s="6917">
        <v>0</v>
      </c>
      <c r="S8" s="6917">
        <v>0</v>
      </c>
      <c r="T8" s="6917">
        <v>0</v>
      </c>
      <c r="U8" s="6917">
        <v>0</v>
      </c>
      <c r="V8" s="6917">
        <v>0</v>
      </c>
      <c r="W8" s="6917">
        <v>0</v>
      </c>
      <c r="X8" s="6917">
        <v>0</v>
      </c>
      <c r="Y8" s="6917">
        <v>0</v>
      </c>
      <c r="Z8" s="6917">
        <v>0</v>
      </c>
      <c r="AA8" s="6917">
        <v>0</v>
      </c>
      <c r="AB8" s="6917">
        <v>0</v>
      </c>
      <c r="AC8" s="6922">
        <f t="shared" si="0"/>
      </c>
      <c r="AD8" s="6932">
        <f t="shared" si="26"/>
      </c>
      <c r="AE8" s="6924">
        <f t="shared" si="18"/>
      </c>
      <c r="AF8" s="6933">
        <f t="shared" si="8"/>
      </c>
      <c r="AG8" s="6926">
        <f>VLOOKUP(C8,'Data Products'!$A:$J,10,0)</f>
      </c>
      <c r="AH8" s="6927">
        <f t="shared" si="29"/>
      </c>
      <c r="AI8" s="6928">
        <f t="shared" si="21"/>
      </c>
      <c r="AJ8" s="6929"/>
      <c r="AK8" s="6930"/>
      <c r="AL8" s="6930"/>
      <c r="AM8" s="6929"/>
      <c r="AN8" s="6930"/>
      <c r="AO8" s="6930"/>
    </row>
    <row customHeight="true" hidden="true" ht="18" r="9">
      <c r="A9" s="6913">
        <v>7</v>
      </c>
      <c r="B9" s="6913" t="s">
        <v>6980</v>
      </c>
      <c r="C9" s="6913" t="s">
        <v>6990</v>
      </c>
      <c r="D9" s="6915"/>
      <c r="E9" s="6915">
        <v>0</v>
      </c>
      <c r="F9" s="6916">
        <v>0</v>
      </c>
      <c r="G9" s="6917"/>
      <c r="H9" s="6935">
        <f>VLOOKUP(C9,'Data Products'!$A:$B,2,0)</f>
      </c>
      <c r="I9" s="6936">
        <f t="shared" si="14"/>
      </c>
      <c r="J9" s="6920"/>
      <c r="K9" s="6921">
        <f t="shared" si="5"/>
      </c>
      <c r="L9" s="6917">
        <v>0</v>
      </c>
      <c r="M9" s="6917">
        <v>0</v>
      </c>
      <c r="N9" s="6917">
        <v>0</v>
      </c>
      <c r="O9" s="6917">
        <v>0</v>
      </c>
      <c r="P9" s="6913" t="s">
        <v>6982</v>
      </c>
      <c r="Q9" s="6917">
        <v>0</v>
      </c>
      <c r="R9" s="6917">
        <v>0</v>
      </c>
      <c r="S9" s="6917">
        <v>0</v>
      </c>
      <c r="T9" s="6917">
        <v>0</v>
      </c>
      <c r="U9" s="6917">
        <v>0</v>
      </c>
      <c r="V9" s="6917">
        <v>0</v>
      </c>
      <c r="W9" s="6917">
        <v>0</v>
      </c>
      <c r="X9" s="6917">
        <v>0</v>
      </c>
      <c r="Y9" s="6917">
        <v>0</v>
      </c>
      <c r="Z9" s="6917">
        <v>0</v>
      </c>
      <c r="AA9" s="6917">
        <v>0</v>
      </c>
      <c r="AB9" s="6917">
        <v>0</v>
      </c>
      <c r="AC9" s="6922">
        <f t="shared" si="0"/>
      </c>
      <c r="AD9" s="6932">
        <f t="shared" si="26"/>
      </c>
      <c r="AE9" s="6924">
        <f t="shared" si="18"/>
      </c>
      <c r="AF9" s="6933">
        <f t="shared" si="8"/>
      </c>
      <c r="AG9" s="6926">
        <f>VLOOKUP(C9,'Data Products'!$A:$J,10,0)</f>
      </c>
      <c r="AH9" s="6927">
        <f t="shared" si="29"/>
      </c>
      <c r="AI9" s="6928">
        <f t="shared" si="21"/>
      </c>
      <c r="AJ9" s="6929"/>
      <c r="AK9" s="6930"/>
      <c r="AL9" s="6930"/>
      <c r="AM9" s="6929"/>
      <c r="AN9" s="6930"/>
      <c r="AO9" s="6930"/>
    </row>
    <row customHeight="true" hidden="true" ht="18" r="10">
      <c r="A10" s="6913">
        <v>8</v>
      </c>
      <c r="B10" s="6913" t="s">
        <v>6980</v>
      </c>
      <c r="C10" s="6913" t="s">
        <v>6991</v>
      </c>
      <c r="D10" s="6915"/>
      <c r="E10" s="6915">
        <v>0</v>
      </c>
      <c r="F10" s="6916">
        <v>0</v>
      </c>
      <c r="G10" s="6917"/>
      <c r="H10" s="6935">
        <f>VLOOKUP(C10,'Data Products'!$A:$B,2,0)</f>
      </c>
      <c r="I10" s="6936">
        <f t="shared" si="14"/>
      </c>
      <c r="J10" s="6920"/>
      <c r="K10" s="6921">
        <f t="shared" si="5"/>
      </c>
      <c r="L10" s="6917">
        <v>0</v>
      </c>
      <c r="M10" s="6917">
        <v>0</v>
      </c>
      <c r="N10" s="6917">
        <v>0</v>
      </c>
      <c r="O10" s="6917">
        <v>0</v>
      </c>
      <c r="P10" s="6913" t="s">
        <v>6982</v>
      </c>
      <c r="Q10" s="6917">
        <v>0</v>
      </c>
      <c r="R10" s="6917">
        <v>0</v>
      </c>
      <c r="S10" s="6917">
        <v>0</v>
      </c>
      <c r="T10" s="6917">
        <v>0</v>
      </c>
      <c r="U10" s="6917">
        <v>0</v>
      </c>
      <c r="V10" s="6917">
        <v>0</v>
      </c>
      <c r="W10" s="6917">
        <v>0</v>
      </c>
      <c r="X10" s="6917">
        <v>0</v>
      </c>
      <c r="Y10" s="6917">
        <v>0</v>
      </c>
      <c r="Z10" s="6917">
        <v>0</v>
      </c>
      <c r="AA10" s="6917">
        <v>0</v>
      </c>
      <c r="AB10" s="6917">
        <v>0</v>
      </c>
      <c r="AC10" s="6922">
        <f t="shared" si="0"/>
      </c>
      <c r="AD10" s="6932">
        <f t="shared" si="26"/>
      </c>
      <c r="AE10" s="6924">
        <f t="shared" si="18"/>
      </c>
      <c r="AF10" s="6933">
        <f t="shared" si="8"/>
      </c>
      <c r="AG10" s="6926">
        <f>VLOOKUP(C10,'Data Products'!$A:$J,10,0)</f>
      </c>
      <c r="AH10" s="6927">
        <f t="shared" si="29"/>
      </c>
      <c r="AI10" s="6928">
        <f t="shared" si="21"/>
      </c>
      <c r="AJ10" s="6929"/>
      <c r="AK10" s="6930"/>
      <c r="AL10" s="6930"/>
      <c r="AM10" s="6929"/>
      <c r="AN10" s="6930"/>
      <c r="AO10" s="6930"/>
    </row>
    <row customHeight="true" hidden="true" ht="18" r="11">
      <c r="A11" s="6913">
        <v>9</v>
      </c>
      <c r="B11" s="6913" t="s">
        <v>6980</v>
      </c>
      <c r="C11" s="6913" t="s">
        <v>6992</v>
      </c>
      <c r="D11" s="6915"/>
      <c r="E11" s="6915">
        <v>0</v>
      </c>
      <c r="F11" s="6916">
        <v>0</v>
      </c>
      <c r="G11" s="6917"/>
      <c r="H11" s="6935">
        <f>VLOOKUP(C11,'Data Products'!$A:$B,2,0)</f>
      </c>
      <c r="I11" s="6936">
        <f t="shared" si="14"/>
      </c>
      <c r="J11" s="6920"/>
      <c r="K11" s="6921">
        <f t="shared" si="5"/>
      </c>
      <c r="L11" s="6917">
        <v>0</v>
      </c>
      <c r="M11" s="6917">
        <v>0</v>
      </c>
      <c r="N11" s="6917">
        <v>0</v>
      </c>
      <c r="O11" s="6917">
        <v>0</v>
      </c>
      <c r="P11" s="6913" t="s">
        <v>6982</v>
      </c>
      <c r="Q11" s="6917">
        <v>0</v>
      </c>
      <c r="R11" s="6917">
        <v>0</v>
      </c>
      <c r="S11" s="6917">
        <v>0</v>
      </c>
      <c r="T11" s="6917">
        <v>0</v>
      </c>
      <c r="U11" s="6917">
        <v>0</v>
      </c>
      <c r="V11" s="6917">
        <v>0</v>
      </c>
      <c r="W11" s="6917">
        <v>0</v>
      </c>
      <c r="X11" s="6917">
        <v>0</v>
      </c>
      <c r="Y11" s="6917">
        <v>0</v>
      </c>
      <c r="Z11" s="6917">
        <v>0</v>
      </c>
      <c r="AA11" s="6917">
        <v>0</v>
      </c>
      <c r="AB11" s="6917">
        <v>0</v>
      </c>
      <c r="AC11" s="6922">
        <f t="shared" si="0"/>
      </c>
      <c r="AD11" s="6932">
        <f t="shared" si="26"/>
      </c>
      <c r="AE11" s="6924">
        <f t="shared" si="18"/>
      </c>
      <c r="AF11" s="6933">
        <f t="shared" si="8"/>
      </c>
      <c r="AG11" s="6926">
        <f>VLOOKUP(C11,'Data Products'!$A:$J,10,0)</f>
      </c>
      <c r="AH11" s="6927">
        <f t="shared" si="29"/>
      </c>
      <c r="AI11" s="6928">
        <f t="shared" si="21"/>
      </c>
      <c r="AJ11" s="6929"/>
      <c r="AK11" s="6930"/>
      <c r="AL11" s="6930"/>
      <c r="AM11" s="6929"/>
      <c r="AN11" s="6930"/>
      <c r="AO11" s="6930"/>
    </row>
    <row customHeight="true" hidden="true" ht="18" r="12">
      <c r="A12" s="6913">
        <v>10</v>
      </c>
      <c r="B12" s="6913" t="s">
        <v>6980</v>
      </c>
      <c r="C12" s="6913" t="s">
        <v>6993</v>
      </c>
      <c r="D12" s="6915"/>
      <c r="E12" s="6915">
        <v>0</v>
      </c>
      <c r="F12" s="6916">
        <v>0</v>
      </c>
      <c r="G12" s="6917" t="s">
        <v>6994</v>
      </c>
      <c r="H12" s="6918">
        <f>VLOOKUP(C12,'Data Products'!$A:$B,2,0)</f>
      </c>
      <c r="I12" s="6919">
        <f t="shared" si="14"/>
      </c>
      <c r="J12" s="6920">
        <v>45532</v>
      </c>
      <c r="K12" s="6921">
        <f t="shared" si="5"/>
      </c>
      <c r="L12" s="6917">
        <v>0</v>
      </c>
      <c r="M12" s="6917">
        <v>0</v>
      </c>
      <c r="N12" s="6917">
        <v>300</v>
      </c>
      <c r="O12" s="6917">
        <v>500</v>
      </c>
      <c r="P12" s="6913" t="s">
        <v>6995</v>
      </c>
      <c r="Q12" s="6917">
        <v>0</v>
      </c>
      <c r="R12" s="6917">
        <v>0</v>
      </c>
      <c r="S12" s="6917">
        <v>0</v>
      </c>
      <c r="T12" s="6917">
        <v>0</v>
      </c>
      <c r="U12" s="6917">
        <v>0</v>
      </c>
      <c r="V12" s="6917">
        <v>0</v>
      </c>
      <c r="W12" s="6917">
        <v>0</v>
      </c>
      <c r="X12" s="6917">
        <v>0</v>
      </c>
      <c r="Y12" s="6917">
        <v>0</v>
      </c>
      <c r="Z12" s="6917">
        <v>0</v>
      </c>
      <c r="AA12" s="6917">
        <v>0</v>
      </c>
      <c r="AB12" s="6917">
        <v>0</v>
      </c>
      <c r="AC12" s="6922">
        <f t="shared" si="0"/>
      </c>
      <c r="AD12" s="6932">
        <f t="shared" si="26"/>
      </c>
      <c r="AE12" s="6924">
        <f t="shared" si="18"/>
      </c>
      <c r="AF12" s="6933">
        <f t="shared" si="8"/>
      </c>
      <c r="AG12" s="6926">
        <f>VLOOKUP(C12,'Data Products'!$A:$J,10,0)</f>
      </c>
      <c r="AH12" s="6927">
        <f t="shared" si="29"/>
      </c>
      <c r="AI12" s="6928">
        <f t="shared" si="21"/>
      </c>
      <c r="AJ12" s="6939"/>
      <c r="AK12" s="6930"/>
      <c r="AL12" s="6930"/>
      <c r="AM12" s="6929"/>
      <c r="AN12" s="6930"/>
      <c r="AO12" s="6930"/>
    </row>
    <row customHeight="true" hidden="true" ht="18" r="13">
      <c r="A13" s="6913">
        <v>11</v>
      </c>
      <c r="B13" s="6913" t="s">
        <v>6980</v>
      </c>
      <c r="C13" s="6913" t="s">
        <v>6996</v>
      </c>
      <c r="D13" s="6915"/>
      <c r="E13" s="6915">
        <v>0</v>
      </c>
      <c r="F13" s="6916">
        <v>0</v>
      </c>
      <c r="G13" s="6917"/>
      <c r="H13" s="6918">
        <f>VLOOKUP(C13,'Data Products'!$A:$B,2,0)</f>
      </c>
      <c r="I13" s="6919">
        <f t="shared" si="14"/>
      </c>
      <c r="J13" s="6920">
        <v>45504</v>
      </c>
      <c r="K13" s="6921">
        <f t="shared" si="5"/>
      </c>
      <c r="L13" s="6917">
        <v>0</v>
      </c>
      <c r="M13" s="6917">
        <v>4</v>
      </c>
      <c r="N13" s="6917">
        <v>0</v>
      </c>
      <c r="O13" s="6917">
        <v>0</v>
      </c>
      <c r="P13" s="6913" t="s">
        <v>6995</v>
      </c>
      <c r="Q13" s="6917">
        <v>0</v>
      </c>
      <c r="R13" s="6917">
        <v>0</v>
      </c>
      <c r="S13" s="6917">
        <v>0</v>
      </c>
      <c r="T13" s="6917">
        <v>0</v>
      </c>
      <c r="U13" s="6917">
        <v>0</v>
      </c>
      <c r="V13" s="6917">
        <v>0</v>
      </c>
      <c r="W13" s="6917">
        <v>0</v>
      </c>
      <c r="X13" s="6917">
        <v>0</v>
      </c>
      <c r="Y13" s="6917">
        <v>0</v>
      </c>
      <c r="Z13" s="6917">
        <v>0</v>
      </c>
      <c r="AA13" s="6917">
        <v>0</v>
      </c>
      <c r="AB13" s="6917">
        <v>0</v>
      </c>
      <c r="AC13" s="6922">
        <f t="shared" si="0"/>
      </c>
      <c r="AD13" s="6923">
        <f t="shared" si="26"/>
      </c>
      <c r="AE13" s="6924">
        <f t="shared" si="18"/>
      </c>
      <c r="AF13" s="6925">
        <f t="shared" si="8"/>
      </c>
      <c r="AG13" s="6926">
        <f>VLOOKUP(C13,'Data Products'!$A:$J,10,0)</f>
      </c>
      <c r="AH13" s="6927">
        <f t="shared" si="29"/>
      </c>
      <c r="AI13" s="6928">
        <f t="shared" si="21"/>
      </c>
      <c r="AJ13" s="6939" t="s">
        <v>6997</v>
      </c>
      <c r="AK13" s="6930"/>
      <c r="AL13" s="6930"/>
      <c r="AM13" s="6940"/>
      <c r="AN13" s="6930"/>
      <c r="AO13" s="6930"/>
    </row>
    <row customHeight="true" hidden="true" ht="18" r="14">
      <c r="A14" s="6913">
        <v>12</v>
      </c>
      <c r="B14" s="6913" t="s">
        <v>6971</v>
      </c>
      <c r="C14" s="6913" t="s">
        <v>6998</v>
      </c>
      <c r="D14" s="6915"/>
      <c r="E14" s="6915">
        <v>0</v>
      </c>
      <c r="F14" s="6916">
        <v>0</v>
      </c>
      <c r="G14" s="6917"/>
      <c r="H14" s="6935">
        <f>VLOOKUP(C14,'Data Products'!$A:$B,2,0)</f>
      </c>
      <c r="I14" s="6936">
        <f t="shared" si="14"/>
      </c>
      <c r="J14" s="6920">
        <v>45504</v>
      </c>
      <c r="K14" s="6921">
        <f t="shared" si="5"/>
      </c>
      <c r="L14" s="6917">
        <v>0</v>
      </c>
      <c r="M14" s="6917">
        <v>0</v>
      </c>
      <c r="N14" s="6931">
        <v>300</v>
      </c>
      <c r="O14" s="6931">
        <v>500</v>
      </c>
      <c r="P14" s="6913" t="s">
        <v>6995</v>
      </c>
      <c r="Q14" s="6917">
        <v>0</v>
      </c>
      <c r="R14" s="6917">
        <v>0</v>
      </c>
      <c r="S14" s="6917">
        <v>0</v>
      </c>
      <c r="T14" s="6917">
        <v>0</v>
      </c>
      <c r="U14" s="6917">
        <v>0</v>
      </c>
      <c r="V14" s="6917">
        <v>0</v>
      </c>
      <c r="W14" s="6917">
        <v>0</v>
      </c>
      <c r="X14" s="6917">
        <v>0</v>
      </c>
      <c r="Y14" s="6917">
        <v>0</v>
      </c>
      <c r="Z14" s="6917">
        <v>0</v>
      </c>
      <c r="AA14" s="6917">
        <v>0</v>
      </c>
      <c r="AB14" s="6917">
        <v>0</v>
      </c>
      <c r="AC14" s="6922">
        <f t="shared" si="0"/>
      </c>
      <c r="AD14" s="6932">
        <f t="shared" si="26"/>
      </c>
      <c r="AE14" s="6924">
        <f t="shared" si="18"/>
      </c>
      <c r="AF14" s="6933">
        <f t="shared" si="8"/>
      </c>
      <c r="AG14" s="6926">
        <f>VLOOKUP(C14,'Data Products'!$A:$J,10,0)</f>
      </c>
      <c r="AH14" s="6927">
        <f t="shared" si="29"/>
      </c>
      <c r="AI14" s="6928">
        <f t="shared" si="21"/>
      </c>
      <c r="AJ14" s="6939"/>
      <c r="AK14" s="6929"/>
      <c r="AL14" s="6930"/>
      <c r="AM14" s="6940"/>
      <c r="AN14" s="6930"/>
      <c r="AO14" s="6930"/>
    </row>
    <row customHeight="true" hidden="true" ht="18" r="15">
      <c r="A15" s="6913">
        <v>13</v>
      </c>
      <c r="B15" s="6913" t="s">
        <v>6971</v>
      </c>
      <c r="C15" s="6913" t="s">
        <v>6999</v>
      </c>
      <c r="D15" s="6915"/>
      <c r="E15" s="6915">
        <v>0</v>
      </c>
      <c r="F15" s="6916">
        <v>0</v>
      </c>
      <c r="G15" s="6917"/>
      <c r="H15" s="6935">
        <f>VLOOKUP(C15,'Data Products'!$A:$B,2,0)</f>
      </c>
      <c r="I15" s="6936">
        <f t="shared" si="14"/>
      </c>
      <c r="J15" s="6920">
        <v>45648</v>
      </c>
      <c r="K15" s="6921">
        <f t="shared" si="5"/>
      </c>
      <c r="L15" s="6917">
        <v>0</v>
      </c>
      <c r="M15" s="6917">
        <v>0</v>
      </c>
      <c r="N15" s="6931">
        <v>0</v>
      </c>
      <c r="O15" s="6931">
        <v>0</v>
      </c>
      <c r="P15" s="6913" t="s">
        <v>6995</v>
      </c>
      <c r="Q15" s="6917">
        <v>0</v>
      </c>
      <c r="R15" s="6917">
        <v>0</v>
      </c>
      <c r="S15" s="6917">
        <v>0</v>
      </c>
      <c r="T15" s="6917">
        <v>0</v>
      </c>
      <c r="U15" s="6917">
        <v>0</v>
      </c>
      <c r="V15" s="6917">
        <v>0</v>
      </c>
      <c r="W15" s="6917">
        <v>0</v>
      </c>
      <c r="X15" s="6917">
        <v>0</v>
      </c>
      <c r="Y15" s="6917">
        <v>0</v>
      </c>
      <c r="Z15" s="6917">
        <v>0</v>
      </c>
      <c r="AA15" s="6917">
        <v>0</v>
      </c>
      <c r="AB15" s="6917">
        <v>0</v>
      </c>
      <c r="AC15" s="6922">
        <f t="shared" si="0"/>
      </c>
      <c r="AD15" s="6932">
        <f t="shared" si="26"/>
      </c>
      <c r="AE15" s="6924">
        <f t="shared" si="18"/>
      </c>
      <c r="AF15" s="6933">
        <f t="shared" si="8"/>
      </c>
      <c r="AG15" s="6926">
        <f>VLOOKUP(C15,'Data Products'!$A:$J,10,0)</f>
      </c>
      <c r="AH15" s="6927">
        <f t="shared" si="29"/>
      </c>
      <c r="AI15" s="6928">
        <f t="shared" si="21"/>
      </c>
      <c r="AJ15" s="6939"/>
      <c r="AK15" s="6929"/>
      <c r="AL15" s="6930"/>
      <c r="AM15" s="6940"/>
      <c r="AN15" s="6930"/>
      <c r="AO15" s="6930"/>
    </row>
    <row customHeight="true" hidden="true" ht="18" r="16">
      <c r="A16" s="6913">
        <v>14</v>
      </c>
      <c r="B16" s="6913" t="s">
        <v>6971</v>
      </c>
      <c r="C16" s="6913" t="s">
        <v>7000</v>
      </c>
      <c r="D16" s="6915"/>
      <c r="E16" s="6915">
        <v>0</v>
      </c>
      <c r="F16" s="6916">
        <v>0</v>
      </c>
      <c r="G16" s="6917"/>
      <c r="H16" s="6935">
        <f>VLOOKUP(C16,'Data Products'!$A:$B,2,0)</f>
      </c>
      <c r="I16" s="6936">
        <f t="shared" si="14"/>
      </c>
      <c r="J16" s="6920">
        <v>45504</v>
      </c>
      <c r="K16" s="6921">
        <f t="shared" si="5"/>
      </c>
      <c r="L16" s="6917">
        <v>0</v>
      </c>
      <c r="M16" s="6917">
        <v>0</v>
      </c>
      <c r="N16" s="6917">
        <v>0</v>
      </c>
      <c r="O16" s="6917">
        <v>0</v>
      </c>
      <c r="P16" s="6913" t="s">
        <v>6995</v>
      </c>
      <c r="Q16" s="6917">
        <v>0</v>
      </c>
      <c r="R16" s="6917">
        <v>0</v>
      </c>
      <c r="S16" s="6917">
        <v>0</v>
      </c>
      <c r="T16" s="6917">
        <v>0</v>
      </c>
      <c r="U16" s="6917">
        <v>0</v>
      </c>
      <c r="V16" s="6917">
        <v>0</v>
      </c>
      <c r="W16" s="6917">
        <v>0</v>
      </c>
      <c r="X16" s="6917">
        <v>0</v>
      </c>
      <c r="Y16" s="6917">
        <v>0</v>
      </c>
      <c r="Z16" s="6917">
        <v>0</v>
      </c>
      <c r="AA16" s="6917">
        <v>0</v>
      </c>
      <c r="AB16" s="6917">
        <v>0</v>
      </c>
      <c r="AC16" s="6922">
        <f t="shared" si="0"/>
      </c>
      <c r="AD16" s="6932">
        <f t="shared" si="26"/>
      </c>
      <c r="AE16" s="6924">
        <f t="shared" si="18"/>
      </c>
      <c r="AF16" s="6933">
        <f t="shared" si="8"/>
      </c>
      <c r="AG16" s="6926">
        <f>VLOOKUP(C16,'Data Products'!$A:$J,10,0)</f>
      </c>
      <c r="AH16" s="6927">
        <f t="shared" si="29"/>
      </c>
      <c r="AI16" s="6928">
        <f t="shared" si="21"/>
      </c>
      <c r="AJ16" s="6939"/>
      <c r="AK16" s="6929"/>
      <c r="AL16" s="6930"/>
      <c r="AM16" s="6929"/>
      <c r="AN16" s="6930"/>
      <c r="AO16" s="6930"/>
    </row>
    <row customHeight="true" hidden="true" ht="18" r="17">
      <c r="A17" s="6913">
        <v>15</v>
      </c>
      <c r="B17" s="6913" t="s">
        <v>6971</v>
      </c>
      <c r="C17" s="6913" t="s">
        <v>7001</v>
      </c>
      <c r="D17" s="6915"/>
      <c r="E17" s="6915">
        <v>0</v>
      </c>
      <c r="F17" s="6916">
        <v>0</v>
      </c>
      <c r="G17" s="6917"/>
      <c r="H17" s="6918">
        <f>VLOOKUP(C17,'Data Products'!$A:$B,2,0)</f>
      </c>
      <c r="I17" s="6919">
        <f t="shared" si="14"/>
      </c>
      <c r="J17" s="6920">
        <v>45653</v>
      </c>
      <c r="K17" s="6921">
        <f t="shared" si="5"/>
      </c>
      <c r="L17" s="6917">
        <v>0</v>
      </c>
      <c r="M17" s="6917">
        <v>0</v>
      </c>
      <c r="N17" s="6917">
        <v>1000</v>
      </c>
      <c r="O17" s="6917">
        <v>1500</v>
      </c>
      <c r="P17" s="6913" t="s">
        <v>6995</v>
      </c>
      <c r="Q17" s="6917">
        <v>0</v>
      </c>
      <c r="R17" s="6917">
        <v>0</v>
      </c>
      <c r="S17" s="6917">
        <v>0</v>
      </c>
      <c r="T17" s="6917">
        <v>0</v>
      </c>
      <c r="U17" s="6917">
        <v>0</v>
      </c>
      <c r="V17" s="6917">
        <v>0</v>
      </c>
      <c r="W17" s="6917">
        <v>0</v>
      </c>
      <c r="X17" s="6917">
        <v>0</v>
      </c>
      <c r="Y17" s="6917">
        <v>0</v>
      </c>
      <c r="Z17" s="6917">
        <v>0</v>
      </c>
      <c r="AA17" s="6917">
        <v>0</v>
      </c>
      <c r="AB17" s="6917">
        <v>0</v>
      </c>
      <c r="AC17" s="6922">
        <f t="shared" si="0"/>
      </c>
      <c r="AD17" s="6932">
        <f t="shared" si="26"/>
      </c>
      <c r="AE17" s="6924">
        <f t="shared" si="18"/>
      </c>
      <c r="AF17" s="6933">
        <f t="shared" si="8"/>
      </c>
      <c r="AG17" s="6926">
        <f>VLOOKUP(C17,'Data Products'!$A:$J,10,0)</f>
      </c>
      <c r="AH17" s="6927">
        <f t="shared" si="29"/>
      </c>
      <c r="AI17" s="6928">
        <f t="shared" si="21"/>
      </c>
      <c r="AJ17" s="6939"/>
      <c r="AK17" s="6930"/>
      <c r="AL17" s="6930"/>
      <c r="AM17" s="6929"/>
      <c r="AN17" s="6930"/>
      <c r="AO17" s="6930"/>
    </row>
    <row r="18">
      <c r="A18" s="6913">
        <v>16</v>
      </c>
      <c r="B18" s="6913" t="s">
        <v>6971</v>
      </c>
      <c r="C18" s="6913" t="s">
        <v>7002</v>
      </c>
      <c r="D18" s="6914" t="s">
        <v>7003</v>
      </c>
      <c r="E18" s="6915">
        <v>1441</v>
      </c>
      <c r="F18" s="6916">
        <v>1441</v>
      </c>
      <c r="G18" s="6917"/>
      <c r="H18" s="6918">
        <f>VLOOKUP(C18,'Data Products'!$A:$B,2,0)</f>
      </c>
      <c r="I18" s="6919">
        <f t="shared" si="14"/>
      </c>
      <c r="J18" s="6920">
        <v>45737</v>
      </c>
      <c r="K18" s="6921">
        <f t="shared" si="5"/>
      </c>
      <c r="L18" s="6917">
        <v>20</v>
      </c>
      <c r="M18" s="6917">
        <v>59</v>
      </c>
      <c r="N18" s="6917">
        <v>0</v>
      </c>
      <c r="O18" s="6917">
        <v>0</v>
      </c>
      <c r="P18" s="6913" t="s">
        <v>6995</v>
      </c>
      <c r="Q18" s="6917">
        <v>1000</v>
      </c>
      <c r="R18" s="6917">
        <v>1000</v>
      </c>
      <c r="S18" s="6917">
        <v>217</v>
      </c>
      <c r="T18" s="6917">
        <v>217</v>
      </c>
      <c r="U18" s="6917">
        <v>224</v>
      </c>
      <c r="V18" s="6917">
        <v>224</v>
      </c>
      <c r="W18" s="6917">
        <v>0</v>
      </c>
      <c r="X18" s="6917">
        <v>0</v>
      </c>
      <c r="Y18" s="6917">
        <v>0</v>
      </c>
      <c r="Z18" s="6917">
        <v>0</v>
      </c>
      <c r="AA18" s="6917">
        <v>0</v>
      </c>
      <c r="AB18" s="6917">
        <v>0</v>
      </c>
      <c r="AC18" s="6922">
        <f t="shared" si="0"/>
      </c>
      <c r="AD18" s="6923">
        <f t="shared" si="26"/>
      </c>
      <c r="AE18" s="6924">
        <f t="shared" si="18"/>
      </c>
      <c r="AF18" s="6925">
        <f t="shared" si="8"/>
      </c>
      <c r="AG18" s="6926">
        <f>VLOOKUP(C18,'Data Products'!$A:$J,10,0)</f>
      </c>
      <c r="AH18" s="6927">
        <f t="shared" si="29"/>
      </c>
      <c r="AI18" s="6928">
        <f t="shared" si="21"/>
      </c>
      <c r="AJ18" s="6939" t="s">
        <v>6997</v>
      </c>
      <c r="AK18" s="6930"/>
      <c r="AL18" s="6930"/>
      <c r="AM18" s="6929"/>
      <c r="AN18" s="6930"/>
      <c r="AO18" s="6930"/>
    </row>
    <row r="19">
      <c r="A19" s="6913">
        <v>17</v>
      </c>
      <c r="B19" s="6913" t="s">
        <v>6971</v>
      </c>
      <c r="C19" s="6913" t="s">
        <v>7004</v>
      </c>
      <c r="D19" s="6914" t="s">
        <v>7005</v>
      </c>
      <c r="E19" s="6915">
        <f>-227+300</f>
      </c>
      <c r="F19" s="6916">
        <v>73</v>
      </c>
      <c r="G19" s="6917"/>
      <c r="H19" s="6918">
        <f>VLOOKUP(C19,'Data Products'!$A:$B,2,0)</f>
      </c>
      <c r="I19" s="6919">
        <f t="shared" si="14"/>
      </c>
      <c r="J19" s="6920">
        <v>45653</v>
      </c>
      <c r="K19" s="6921">
        <f t="shared" si="5"/>
      </c>
      <c r="L19" s="6917">
        <v>8</v>
      </c>
      <c r="M19" s="6917">
        <v>138</v>
      </c>
      <c r="N19" s="6917">
        <v>0</v>
      </c>
      <c r="O19" s="6917">
        <v>0</v>
      </c>
      <c r="P19" s="6913" t="s">
        <v>6995</v>
      </c>
      <c r="Q19" s="6941">
        <v>0</v>
      </c>
      <c r="R19" s="6917">
        <v>0</v>
      </c>
      <c r="S19" s="6917">
        <v>43</v>
      </c>
      <c r="T19" s="6917">
        <v>43</v>
      </c>
      <c r="U19" s="6917">
        <v>30</v>
      </c>
      <c r="V19" s="6917">
        <v>30</v>
      </c>
      <c r="W19" s="6917">
        <v>0</v>
      </c>
      <c r="X19" s="6917">
        <v>0</v>
      </c>
      <c r="Y19" s="6917">
        <v>0</v>
      </c>
      <c r="Z19" s="6917">
        <v>0</v>
      </c>
      <c r="AA19" s="6917">
        <v>0</v>
      </c>
      <c r="AB19" s="6917">
        <v>0</v>
      </c>
      <c r="AC19" s="6922">
        <f t="shared" si="0"/>
      </c>
      <c r="AD19" s="6923">
        <f t="shared" si="26"/>
      </c>
      <c r="AE19" s="6924">
        <f t="shared" si="18"/>
      </c>
      <c r="AF19" s="6925">
        <f t="shared" si="8"/>
      </c>
      <c r="AG19" s="6926">
        <f>VLOOKUP(C19,'Data Products'!$A:$J,10,0)</f>
      </c>
      <c r="AH19" s="6927">
        <f t="shared" si="29"/>
      </c>
      <c r="AI19" s="6928">
        <f t="shared" si="21"/>
      </c>
      <c r="AJ19" s="6939"/>
      <c r="AK19" s="6930"/>
      <c r="AL19" s="6930"/>
      <c r="AM19" s="6929"/>
      <c r="AN19" s="6930"/>
      <c r="AO19" s="6930"/>
    </row>
    <row customHeight="true" hidden="true" ht="18" r="20">
      <c r="A20" s="6913">
        <v>18</v>
      </c>
      <c r="B20" s="6913" t="s">
        <v>6980</v>
      </c>
      <c r="C20" s="6913" t="s">
        <v>7006</v>
      </c>
      <c r="D20" s="6915"/>
      <c r="E20" s="6915">
        <v>-950</v>
      </c>
      <c r="F20" s="6916">
        <v>0</v>
      </c>
      <c r="G20" s="6917"/>
      <c r="H20" s="6918">
        <f>VLOOKUP(C20,'Data Products'!$A:$B,2,0)</f>
      </c>
      <c r="I20" s="6919">
        <f t="shared" si="14"/>
      </c>
      <c r="J20" s="6920">
        <v>45653</v>
      </c>
      <c r="K20" s="6921">
        <f t="shared" si="5"/>
      </c>
      <c r="L20" s="6917">
        <v>0</v>
      </c>
      <c r="M20" s="6917">
        <v>3</v>
      </c>
      <c r="N20" s="6917">
        <v>0</v>
      </c>
      <c r="O20" s="6917">
        <v>0</v>
      </c>
      <c r="P20" s="6913" t="s">
        <v>6995</v>
      </c>
      <c r="Q20" s="6917">
        <v>-950</v>
      </c>
      <c r="R20" s="6917">
        <v>0</v>
      </c>
      <c r="S20" s="6917">
        <v>0</v>
      </c>
      <c r="T20" s="6917">
        <v>0</v>
      </c>
      <c r="U20" s="6917">
        <v>0</v>
      </c>
      <c r="V20" s="6917">
        <v>0</v>
      </c>
      <c r="W20" s="6917">
        <v>0</v>
      </c>
      <c r="X20" s="6917">
        <v>0</v>
      </c>
      <c r="Y20" s="6917">
        <v>0</v>
      </c>
      <c r="Z20" s="6917">
        <v>0</v>
      </c>
      <c r="AA20" s="6917">
        <v>0</v>
      </c>
      <c r="AB20" s="6917">
        <v>0</v>
      </c>
      <c r="AC20" s="6922">
        <f t="shared" si="0"/>
      </c>
      <c r="AD20" s="6937">
        <f t="shared" si="26"/>
      </c>
      <c r="AE20" s="6924">
        <f t="shared" si="18"/>
      </c>
      <c r="AF20" s="6938">
        <f t="shared" si="8"/>
      </c>
      <c r="AG20" s="6926">
        <f>VLOOKUP(C20,'Data Products'!$A:$J,10,0)</f>
      </c>
      <c r="AH20" s="6927">
        <f t="shared" si="29"/>
      </c>
      <c r="AI20" s="6928">
        <f t="shared" si="21"/>
      </c>
      <c r="AJ20" s="6939" t="s">
        <v>7007</v>
      </c>
      <c r="AK20" s="6930"/>
      <c r="AL20" s="6930"/>
      <c r="AM20" s="6929"/>
      <c r="AN20" s="6930"/>
      <c r="AO20" s="6930"/>
    </row>
    <row customHeight="true" hidden="true" ht="18" r="21">
      <c r="A21" s="6913">
        <v>19</v>
      </c>
      <c r="B21" s="6913" t="s">
        <v>6980</v>
      </c>
      <c r="C21" s="6913" t="s">
        <v>7008</v>
      </c>
      <c r="D21" s="6915"/>
      <c r="E21" s="6915">
        <v>0</v>
      </c>
      <c r="F21" s="6916">
        <v>0</v>
      </c>
      <c r="G21" s="6917"/>
      <c r="H21" s="6918">
        <f>VLOOKUP(C21,'Data Products'!$A:$B,2,0)</f>
      </c>
      <c r="I21" s="6919">
        <f t="shared" si="14"/>
      </c>
      <c r="J21" s="6920">
        <v>45847</v>
      </c>
      <c r="K21" s="6921">
        <f t="shared" si="5"/>
      </c>
      <c r="L21" s="6917">
        <v>0</v>
      </c>
      <c r="M21" s="6917">
        <v>1</v>
      </c>
      <c r="N21" s="6917">
        <v>0</v>
      </c>
      <c r="O21" s="6917">
        <v>0</v>
      </c>
      <c r="P21" s="6913" t="s">
        <v>6995</v>
      </c>
      <c r="Q21" s="6917">
        <v>0</v>
      </c>
      <c r="R21" s="6917">
        <v>0</v>
      </c>
      <c r="S21" s="6917">
        <v>0</v>
      </c>
      <c r="T21" s="6917">
        <v>0</v>
      </c>
      <c r="U21" s="6917">
        <v>0</v>
      </c>
      <c r="V21" s="6917">
        <v>0</v>
      </c>
      <c r="W21" s="6917">
        <v>0</v>
      </c>
      <c r="X21" s="6917">
        <v>0</v>
      </c>
      <c r="Y21" s="6917">
        <v>0</v>
      </c>
      <c r="Z21" s="6917">
        <v>0</v>
      </c>
      <c r="AA21" s="6917">
        <v>0</v>
      </c>
      <c r="AB21" s="6917">
        <v>0</v>
      </c>
      <c r="AC21" s="6922">
        <f t="shared" si="0"/>
      </c>
      <c r="AD21" s="6932">
        <f t="shared" si="26"/>
      </c>
      <c r="AE21" s="6924">
        <f t="shared" si="18"/>
      </c>
      <c r="AF21" s="6933">
        <f t="shared" si="8"/>
      </c>
      <c r="AG21" s="6926">
        <f>VLOOKUP(C21,'Data Products'!$A:$J,10,0)</f>
      </c>
      <c r="AH21" s="6927">
        <f t="shared" si="29"/>
      </c>
      <c r="AI21" s="6928">
        <f t="shared" si="21"/>
      </c>
      <c r="AJ21" s="6939" t="s">
        <v>7007</v>
      </c>
      <c r="AK21" s="6930"/>
      <c r="AL21" s="6930"/>
      <c r="AM21" s="6929"/>
      <c r="AN21" s="6930"/>
      <c r="AO21" s="6930"/>
    </row>
    <row r="22">
      <c r="A22" s="6913">
        <v>20</v>
      </c>
      <c r="B22" s="6913" t="s">
        <v>6971</v>
      </c>
      <c r="C22" s="6913" t="s">
        <v>7009</v>
      </c>
      <c r="D22" s="6914" t="s">
        <v>7010</v>
      </c>
      <c r="E22" s="6915">
        <f>-1338+1500</f>
      </c>
      <c r="F22" s="6916">
        <v>162</v>
      </c>
      <c r="G22" s="6917"/>
      <c r="H22" s="6918">
        <f>VLOOKUP(C22,'Data Products'!$A:$B,2,0)</f>
      </c>
      <c r="I22" s="6919">
        <f t="shared" si="14"/>
      </c>
      <c r="J22" s="6920">
        <v>45847</v>
      </c>
      <c r="K22" s="6921">
        <f t="shared" si="5"/>
      </c>
      <c r="L22" s="6917">
        <v>13</v>
      </c>
      <c r="M22" s="6917">
        <v>79</v>
      </c>
      <c r="N22" s="6917">
        <v>0</v>
      </c>
      <c r="O22" s="6917">
        <v>0</v>
      </c>
      <c r="P22" s="6913" t="s">
        <v>6995</v>
      </c>
      <c r="Q22" s="6941">
        <v>0</v>
      </c>
      <c r="R22" s="6917">
        <v>0</v>
      </c>
      <c r="S22" s="6917">
        <v>0</v>
      </c>
      <c r="T22" s="6917">
        <v>0</v>
      </c>
      <c r="U22" s="6917">
        <v>162</v>
      </c>
      <c r="V22" s="6917">
        <v>162</v>
      </c>
      <c r="W22" s="6917">
        <v>0</v>
      </c>
      <c r="X22" s="6917">
        <v>0</v>
      </c>
      <c r="Y22" s="6917">
        <v>0</v>
      </c>
      <c r="Z22" s="6917">
        <v>0</v>
      </c>
      <c r="AA22" s="6917">
        <v>0</v>
      </c>
      <c r="AB22" s="6917">
        <v>0</v>
      </c>
      <c r="AC22" s="6922">
        <f t="shared" si="0"/>
      </c>
      <c r="AD22" s="6923">
        <f t="shared" si="26"/>
      </c>
      <c r="AE22" s="6924">
        <f t="shared" si="18"/>
      </c>
      <c r="AF22" s="6925">
        <f t="shared" si="8"/>
      </c>
      <c r="AG22" s="6926">
        <f>VLOOKUP(C22,'Data Products'!$A:$J,10,0)</f>
      </c>
      <c r="AH22" s="6927">
        <f t="shared" si="29"/>
      </c>
      <c r="AI22" s="6928">
        <f t="shared" si="21"/>
      </c>
      <c r="AJ22" s="6939"/>
      <c r="AK22" s="6930"/>
      <c r="AL22" s="6930"/>
      <c r="AM22" s="6929"/>
      <c r="AN22" s="6930"/>
      <c r="AO22" s="6930"/>
    </row>
    <row customHeight="true" hidden="true" ht="18" r="23">
      <c r="A23" s="6913">
        <v>21</v>
      </c>
      <c r="B23" s="6913" t="s">
        <v>6980</v>
      </c>
      <c r="C23" s="6913" t="s">
        <v>7011</v>
      </c>
      <c r="D23" s="6915"/>
      <c r="E23" s="6915">
        <v>0</v>
      </c>
      <c r="F23" s="6916">
        <v>0</v>
      </c>
      <c r="G23" s="6917"/>
      <c r="H23" s="6935">
        <f>VLOOKUP(C23,'Data Products'!$A:$B,2,0)</f>
      </c>
      <c r="I23" s="6936">
        <f t="shared" si="14"/>
      </c>
      <c r="J23" s="6920">
        <v>45415</v>
      </c>
      <c r="K23" s="6921">
        <f t="shared" si="5"/>
      </c>
      <c r="L23" s="6917">
        <v>0</v>
      </c>
      <c r="M23" s="6917">
        <v>0</v>
      </c>
      <c r="N23" s="6917">
        <v>0</v>
      </c>
      <c r="O23" s="6917">
        <v>0</v>
      </c>
      <c r="P23" s="6913" t="s">
        <v>6995</v>
      </c>
      <c r="Q23" s="6917">
        <v>0</v>
      </c>
      <c r="R23" s="6917">
        <v>0</v>
      </c>
      <c r="S23" s="6917">
        <v>0</v>
      </c>
      <c r="T23" s="6917">
        <v>0</v>
      </c>
      <c r="U23" s="6917">
        <v>0</v>
      </c>
      <c r="V23" s="6917">
        <v>0</v>
      </c>
      <c r="W23" s="6917">
        <v>0</v>
      </c>
      <c r="X23" s="6917">
        <v>0</v>
      </c>
      <c r="Y23" s="6917">
        <v>0</v>
      </c>
      <c r="Z23" s="6917">
        <v>0</v>
      </c>
      <c r="AA23" s="6917">
        <v>0</v>
      </c>
      <c r="AB23" s="6917">
        <v>0</v>
      </c>
      <c r="AC23" s="6922">
        <f t="shared" si="0"/>
      </c>
      <c r="AD23" s="6937">
        <f t="shared" si="26"/>
      </c>
      <c r="AE23" s="6924">
        <f t="shared" si="18"/>
      </c>
      <c r="AF23" s="6938">
        <f t="shared" si="8"/>
      </c>
      <c r="AG23" s="6926">
        <f>VLOOKUP(C23,'Data Products'!$A:$J,10,0)</f>
      </c>
      <c r="AH23" s="6927">
        <f t="shared" si="29"/>
      </c>
      <c r="AI23" s="6928">
        <f t="shared" si="21"/>
      </c>
      <c r="AJ23" s="6929" t="s">
        <v>7012</v>
      </c>
      <c r="AK23" s="6930"/>
      <c r="AL23" s="6930"/>
      <c r="AM23" s="6917"/>
      <c r="AN23" s="6930"/>
      <c r="AO23" s="6930"/>
    </row>
    <row customHeight="true" hidden="true" ht="18" r="24">
      <c r="A24" s="6913">
        <v>22</v>
      </c>
      <c r="B24" s="6913" t="s">
        <v>7013</v>
      </c>
      <c r="C24" s="6913" t="s">
        <v>7014</v>
      </c>
      <c r="D24" s="6915"/>
      <c r="E24" s="6915">
        <v>0</v>
      </c>
      <c r="F24" s="6916">
        <v>0</v>
      </c>
      <c r="G24" s="6917"/>
      <c r="H24" s="6935">
        <f>VLOOKUP(C24,'Data Products'!$A:$B,2,0)</f>
      </c>
      <c r="I24" s="6936">
        <f t="shared" si="14"/>
      </c>
      <c r="J24" s="6920">
        <v>45436</v>
      </c>
      <c r="K24" s="6921">
        <f t="shared" si="5"/>
      </c>
      <c r="L24" s="6917">
        <v>0</v>
      </c>
      <c r="M24" s="6917">
        <v>0</v>
      </c>
      <c r="N24" s="6917">
        <v>0</v>
      </c>
      <c r="O24" s="6917">
        <v>0</v>
      </c>
      <c r="P24" s="6913" t="s">
        <v>6995</v>
      </c>
      <c r="Q24" s="6917">
        <v>0</v>
      </c>
      <c r="R24" s="6917">
        <v>0</v>
      </c>
      <c r="S24" s="6917">
        <v>0</v>
      </c>
      <c r="T24" s="6917">
        <v>0</v>
      </c>
      <c r="U24" s="6917">
        <v>0</v>
      </c>
      <c r="V24" s="6917">
        <v>0</v>
      </c>
      <c r="W24" s="6917">
        <v>0</v>
      </c>
      <c r="X24" s="6917">
        <v>0</v>
      </c>
      <c r="Y24" s="6917">
        <v>0</v>
      </c>
      <c r="Z24" s="6917">
        <v>0</v>
      </c>
      <c r="AA24" s="6917">
        <v>0</v>
      </c>
      <c r="AB24" s="6917">
        <v>0</v>
      </c>
      <c r="AC24" s="6922">
        <f t="shared" si="0"/>
      </c>
      <c r="AD24" s="6932">
        <f t="shared" si="26"/>
      </c>
      <c r="AE24" s="6924">
        <f t="shared" si="18"/>
      </c>
      <c r="AF24" s="6933">
        <f t="shared" si="8"/>
      </c>
      <c r="AG24" s="6926">
        <f>VLOOKUP(C24,'Data Products'!$A:$J,10,0)</f>
      </c>
      <c r="AH24" s="6927">
        <f t="shared" si="29"/>
      </c>
      <c r="AI24" s="6928">
        <f t="shared" si="21"/>
      </c>
      <c r="AJ24" s="6929"/>
      <c r="AK24" s="6930"/>
      <c r="AL24" s="6930"/>
      <c r="AM24" s="6929"/>
      <c r="AN24" s="6930"/>
      <c r="AO24" s="6930"/>
    </row>
    <row customHeight="true" hidden="true" ht="18" r="25">
      <c r="A25" s="6913">
        <v>23</v>
      </c>
      <c r="B25" s="6913" t="s">
        <v>6980</v>
      </c>
      <c r="C25" s="6913" t="s">
        <v>7015</v>
      </c>
      <c r="D25" s="6915"/>
      <c r="E25" s="6915">
        <v>0</v>
      </c>
      <c r="F25" s="6916">
        <v>0</v>
      </c>
      <c r="G25" s="6917"/>
      <c r="H25" s="6935">
        <f>VLOOKUP(C25,'Data Products'!$A:$B,2,0)</f>
      </c>
      <c r="I25" s="6936">
        <f t="shared" si="14"/>
      </c>
      <c r="J25" s="6920">
        <v>45649</v>
      </c>
      <c r="K25" s="6921">
        <f t="shared" si="5"/>
      </c>
      <c r="L25" s="6917">
        <v>0</v>
      </c>
      <c r="M25" s="6917">
        <v>0</v>
      </c>
      <c r="N25" s="6917">
        <v>1000</v>
      </c>
      <c r="O25" s="6917">
        <v>2000</v>
      </c>
      <c r="P25" s="6913" t="s">
        <v>7016</v>
      </c>
      <c r="Q25" s="6917">
        <v>0</v>
      </c>
      <c r="R25" s="6917">
        <v>0</v>
      </c>
      <c r="S25" s="6931">
        <v>0</v>
      </c>
      <c r="T25" s="6917">
        <v>0</v>
      </c>
      <c r="U25" s="6917">
        <v>0</v>
      </c>
      <c r="V25" s="6917">
        <v>0</v>
      </c>
      <c r="W25" s="6917">
        <v>0</v>
      </c>
      <c r="X25" s="6917">
        <v>0</v>
      </c>
      <c r="Y25" s="6917">
        <v>0</v>
      </c>
      <c r="Z25" s="6917">
        <v>0</v>
      </c>
      <c r="AA25" s="6917">
        <v>0</v>
      </c>
      <c r="AB25" s="6917">
        <v>0</v>
      </c>
      <c r="AC25" s="6922">
        <f t="shared" si="0"/>
      </c>
      <c r="AD25" s="6932">
        <f t="shared" si="26"/>
      </c>
      <c r="AE25" s="6924">
        <f t="shared" si="18"/>
      </c>
      <c r="AF25" s="6933">
        <f t="shared" si="8"/>
      </c>
      <c r="AG25" s="6926">
        <f>VLOOKUP(C25,'Data Products'!$A:$J,10,0)</f>
      </c>
      <c r="AH25" s="6927">
        <f t="shared" si="29"/>
      </c>
      <c r="AI25" s="6928">
        <f t="shared" si="21"/>
      </c>
      <c r="AJ25" s="6929"/>
      <c r="AK25" s="6930"/>
      <c r="AL25" s="6930"/>
      <c r="AM25" s="6929"/>
      <c r="AN25" s="6930"/>
      <c r="AO25" s="6930"/>
    </row>
    <row customHeight="true" hidden="true" ht="18" r="26">
      <c r="A26" s="6913">
        <v>24</v>
      </c>
      <c r="B26" s="6913" t="s">
        <v>6980</v>
      </c>
      <c r="C26" s="6913" t="s">
        <v>7017</v>
      </c>
      <c r="D26" s="6915"/>
      <c r="E26" s="6915">
        <v>0</v>
      </c>
      <c r="F26" s="6916">
        <v>0</v>
      </c>
      <c r="G26" s="6917"/>
      <c r="H26" s="6935">
        <f>VLOOKUP(C26,'Data Products'!$A:$B,2,0)</f>
      </c>
      <c r="I26" s="6936">
        <f t="shared" si="14"/>
      </c>
      <c r="J26" s="6920">
        <v>45415</v>
      </c>
      <c r="K26" s="6921">
        <f t="shared" si="5"/>
      </c>
      <c r="L26" s="6917">
        <v>0</v>
      </c>
      <c r="M26" s="6917">
        <v>0</v>
      </c>
      <c r="N26" s="6917">
        <v>0</v>
      </c>
      <c r="O26" s="6917">
        <v>0</v>
      </c>
      <c r="P26" s="6913" t="s">
        <v>7016</v>
      </c>
      <c r="Q26" s="6917">
        <v>0</v>
      </c>
      <c r="R26" s="6917">
        <v>0</v>
      </c>
      <c r="S26" s="6917">
        <v>0</v>
      </c>
      <c r="T26" s="6917">
        <v>0</v>
      </c>
      <c r="U26" s="6917">
        <v>0</v>
      </c>
      <c r="V26" s="6917">
        <v>0</v>
      </c>
      <c r="W26" s="6917">
        <v>0</v>
      </c>
      <c r="X26" s="6917">
        <v>0</v>
      </c>
      <c r="Y26" s="6917">
        <v>0</v>
      </c>
      <c r="Z26" s="6917">
        <v>0</v>
      </c>
      <c r="AA26" s="6917">
        <v>0</v>
      </c>
      <c r="AB26" s="6917">
        <v>0</v>
      </c>
      <c r="AC26" s="6922">
        <f t="shared" si="0"/>
      </c>
      <c r="AD26" s="6932">
        <f t="shared" si="26"/>
      </c>
      <c r="AE26" s="6924">
        <f t="shared" si="18"/>
      </c>
      <c r="AF26" s="6933">
        <f t="shared" si="8"/>
      </c>
      <c r="AG26" s="6926">
        <f>VLOOKUP(C26,'Data Products'!$A:$J,10,0)</f>
      </c>
      <c r="AH26" s="6927">
        <f t="shared" si="29"/>
      </c>
      <c r="AI26" s="6928">
        <f t="shared" si="21"/>
      </c>
      <c r="AJ26" s="6929"/>
      <c r="AK26" s="6929"/>
      <c r="AL26" s="6930"/>
      <c r="AM26" s="6929"/>
      <c r="AN26" s="6930"/>
      <c r="AO26" s="6930"/>
    </row>
    <row r="27">
      <c r="A27" s="6913">
        <v>25</v>
      </c>
      <c r="B27" s="6913" t="s">
        <v>6985</v>
      </c>
      <c r="C27" s="6913" t="s">
        <v>7018</v>
      </c>
      <c r="D27" s="6914" t="s">
        <v>7019</v>
      </c>
      <c r="E27" s="6915">
        <v>2867</v>
      </c>
      <c r="F27" s="6916">
        <v>2866</v>
      </c>
      <c r="G27" s="6917"/>
      <c r="H27" s="6918">
        <f>VLOOKUP(C27,'Data Products'!$A:$B,2,0)</f>
      </c>
      <c r="I27" s="6919">
        <f t="shared" si="14"/>
      </c>
      <c r="J27" s="6920">
        <v>45454</v>
      </c>
      <c r="K27" s="6921">
        <f t="shared" si="5"/>
      </c>
      <c r="L27" s="6917">
        <v>1811</v>
      </c>
      <c r="M27" s="6917">
        <v>2327</v>
      </c>
      <c r="N27" s="6917">
        <v>0</v>
      </c>
      <c r="O27" s="6917">
        <v>0</v>
      </c>
      <c r="P27" s="6913" t="s">
        <v>7016</v>
      </c>
      <c r="Q27" s="6917">
        <v>2000</v>
      </c>
      <c r="R27" s="6917">
        <v>2000</v>
      </c>
      <c r="S27" s="6917">
        <v>424</v>
      </c>
      <c r="T27" s="6917">
        <v>423</v>
      </c>
      <c r="U27" s="6917">
        <v>443</v>
      </c>
      <c r="V27" s="6917">
        <v>443</v>
      </c>
      <c r="W27" s="6917">
        <v>0</v>
      </c>
      <c r="X27" s="6917">
        <v>0</v>
      </c>
      <c r="Y27" s="6917">
        <v>0</v>
      </c>
      <c r="Z27" s="6917">
        <v>0</v>
      </c>
      <c r="AA27" s="6917">
        <v>0</v>
      </c>
      <c r="AB27" s="6917">
        <v>0</v>
      </c>
      <c r="AC27" s="6922">
        <f t="shared" si="0"/>
      </c>
      <c r="AD27" s="6937">
        <f t="shared" si="26"/>
      </c>
      <c r="AE27" s="6924">
        <f t="shared" si="18"/>
      </c>
      <c r="AF27" s="6938">
        <f t="shared" si="8"/>
      </c>
      <c r="AG27" s="6926">
        <f>VLOOKUP(C27,'Data Products'!$A:$J,10,0)</f>
      </c>
      <c r="AH27" s="6927">
        <f t="shared" si="29"/>
      </c>
      <c r="AI27" s="6928">
        <f t="shared" si="21"/>
      </c>
      <c r="AJ27" s="6939" t="s">
        <v>7020</v>
      </c>
      <c r="AK27" s="6929"/>
      <c r="AL27" s="6930"/>
      <c r="AM27" s="6929"/>
      <c r="AN27" s="6930"/>
      <c r="AO27" s="6930"/>
    </row>
    <row r="28">
      <c r="A28" s="6913">
        <v>26</v>
      </c>
      <c r="B28" s="6913" t="s">
        <v>6985</v>
      </c>
      <c r="C28" s="6913" t="s">
        <v>7021</v>
      </c>
      <c r="D28" s="6914" t="s">
        <v>7022</v>
      </c>
      <c r="E28" s="6915">
        <v>1605</v>
      </c>
      <c r="F28" s="6916">
        <v>1599</v>
      </c>
      <c r="G28" s="6917"/>
      <c r="H28" s="6918">
        <f>VLOOKUP(C28,'Data Products'!$A:$B,2,0)</f>
      </c>
      <c r="I28" s="6919">
        <f t="shared" si="14"/>
      </c>
      <c r="J28" s="6920">
        <v>45974</v>
      </c>
      <c r="K28" s="6921">
        <f t="shared" si="5"/>
      </c>
      <c r="L28" s="6917">
        <v>1099</v>
      </c>
      <c r="M28" s="6917">
        <v>1822</v>
      </c>
      <c r="N28" s="6917">
        <v>500</v>
      </c>
      <c r="O28" s="6917">
        <v>1000</v>
      </c>
      <c r="P28" s="6913" t="s">
        <v>7016</v>
      </c>
      <c r="Q28" s="6917">
        <v>0</v>
      </c>
      <c r="R28" s="6917">
        <v>0</v>
      </c>
      <c r="S28" s="6917">
        <v>422</v>
      </c>
      <c r="T28" s="6917">
        <v>418</v>
      </c>
      <c r="U28" s="6917">
        <v>1183</v>
      </c>
      <c r="V28" s="6917">
        <v>1181</v>
      </c>
      <c r="W28" s="6917">
        <v>0</v>
      </c>
      <c r="X28" s="6917">
        <v>0</v>
      </c>
      <c r="Y28" s="6917">
        <v>0</v>
      </c>
      <c r="Z28" s="6917">
        <v>0</v>
      </c>
      <c r="AA28" s="6917">
        <v>0</v>
      </c>
      <c r="AB28" s="6917">
        <v>0</v>
      </c>
      <c r="AC28" s="6922">
        <f t="shared" si="0"/>
      </c>
      <c r="AD28" s="6923">
        <f t="shared" si="26"/>
      </c>
      <c r="AE28" s="6924">
        <f t="shared" si="18"/>
      </c>
      <c r="AF28" s="6925">
        <f t="shared" si="8"/>
      </c>
      <c r="AG28" s="6926">
        <f>VLOOKUP(C28,'Data Products'!$A:$J,10,0)</f>
      </c>
      <c r="AH28" s="6927">
        <f t="shared" si="29"/>
      </c>
      <c r="AI28" s="6928">
        <f t="shared" si="21"/>
      </c>
      <c r="AJ28" s="6929"/>
      <c r="AK28" s="6929"/>
      <c r="AL28" s="6930"/>
      <c r="AM28" s="6929"/>
      <c r="AN28" s="6930"/>
      <c r="AO28" s="6930"/>
    </row>
    <row customHeight="true" hidden="true" ht="18" r="29">
      <c r="A29" s="6913">
        <v>27</v>
      </c>
      <c r="B29" s="6913" t="s">
        <v>6980</v>
      </c>
      <c r="C29" s="6913" t="s">
        <v>7023</v>
      </c>
      <c r="D29" s="6915"/>
      <c r="E29" s="6915">
        <v>0</v>
      </c>
      <c r="F29" s="6916">
        <v>0</v>
      </c>
      <c r="G29" s="6917"/>
      <c r="H29" s="6918">
        <f>VLOOKUP(C29,'Data Products'!$A:$B,2,0)</f>
      </c>
      <c r="I29" s="6919">
        <f t="shared" si="14"/>
      </c>
      <c r="J29" s="6920">
        <v>45827</v>
      </c>
      <c r="K29" s="6921">
        <f t="shared" si="5"/>
      </c>
      <c r="L29" s="6917">
        <v>0</v>
      </c>
      <c r="M29" s="6917">
        <v>0</v>
      </c>
      <c r="N29" s="6917">
        <v>0</v>
      </c>
      <c r="O29" s="6917">
        <v>0</v>
      </c>
      <c r="P29" s="6913" t="s">
        <v>7016</v>
      </c>
      <c r="Q29" s="6917">
        <v>0</v>
      </c>
      <c r="R29" s="6917">
        <v>0</v>
      </c>
      <c r="S29" s="6917">
        <v>0</v>
      </c>
      <c r="T29" s="6917">
        <v>0</v>
      </c>
      <c r="U29" s="6917">
        <v>0</v>
      </c>
      <c r="V29" s="6917">
        <v>0</v>
      </c>
      <c r="W29" s="6917">
        <v>0</v>
      </c>
      <c r="X29" s="6917">
        <v>0</v>
      </c>
      <c r="Y29" s="6917">
        <v>0</v>
      </c>
      <c r="Z29" s="6917">
        <v>0</v>
      </c>
      <c r="AA29" s="6917">
        <v>0</v>
      </c>
      <c r="AB29" s="6917">
        <v>0</v>
      </c>
      <c r="AC29" s="6922">
        <f t="shared" si="0"/>
      </c>
      <c r="AD29" s="6942">
        <f t="shared" si="26"/>
      </c>
      <c r="AE29" s="6924">
        <f t="shared" si="18"/>
      </c>
      <c r="AF29" s="6943">
        <f t="shared" si="8"/>
      </c>
      <c r="AG29" s="6926">
        <f>VLOOKUP(C29,'Data Products'!$A:$J,10,0)</f>
      </c>
      <c r="AH29" s="6927">
        <f t="shared" si="29"/>
      </c>
      <c r="AI29" s="6928">
        <f t="shared" si="21"/>
      </c>
      <c r="AJ29" s="6929" t="s">
        <v>7024</v>
      </c>
      <c r="AK29" s="6929"/>
      <c r="AL29" s="6930"/>
      <c r="AM29" s="6929"/>
      <c r="AN29" s="6930"/>
      <c r="AO29" s="6930"/>
    </row>
    <row r="30">
      <c r="A30" s="6913">
        <v>28</v>
      </c>
      <c r="B30" s="6913" t="s">
        <v>6985</v>
      </c>
      <c r="C30" s="6913" t="s">
        <v>7025</v>
      </c>
      <c r="D30" s="6914" t="s">
        <v>7026</v>
      </c>
      <c r="E30" s="6915">
        <v>2690</v>
      </c>
      <c r="F30" s="6916">
        <v>2690</v>
      </c>
      <c r="G30" s="6917"/>
      <c r="H30" s="6918">
        <f>VLOOKUP(C30,'Data Products'!$A:$B,2,0)</f>
      </c>
      <c r="I30" s="6919">
        <f t="shared" si="14"/>
      </c>
      <c r="J30" s="6920">
        <v>45590</v>
      </c>
      <c r="K30" s="6921">
        <f t="shared" si="5"/>
      </c>
      <c r="L30" s="6917">
        <v>805</v>
      </c>
      <c r="M30" s="6917">
        <v>919</v>
      </c>
      <c r="N30" s="6917">
        <v>0</v>
      </c>
      <c r="O30" s="6917">
        <v>0</v>
      </c>
      <c r="P30" s="6913" t="s">
        <v>7016</v>
      </c>
      <c r="Q30" s="6917">
        <v>1000</v>
      </c>
      <c r="R30" s="6917">
        <v>1000</v>
      </c>
      <c r="S30" s="6917">
        <v>120</v>
      </c>
      <c r="T30" s="6917">
        <v>120</v>
      </c>
      <c r="U30" s="6917">
        <v>1570</v>
      </c>
      <c r="V30" s="6917">
        <v>1570</v>
      </c>
      <c r="W30" s="6917">
        <v>0</v>
      </c>
      <c r="X30" s="6917">
        <v>0</v>
      </c>
      <c r="Y30" s="6917">
        <v>0</v>
      </c>
      <c r="Z30" s="6917">
        <v>0</v>
      </c>
      <c r="AA30" s="6917">
        <v>0</v>
      </c>
      <c r="AB30" s="6917">
        <v>0</v>
      </c>
      <c r="AC30" s="6922">
        <f t="shared" si="0"/>
      </c>
      <c r="AD30" s="6932">
        <f t="shared" si="26"/>
      </c>
      <c r="AE30" s="6924">
        <f t="shared" si="18"/>
      </c>
      <c r="AF30" s="6933">
        <f t="shared" si="8"/>
      </c>
      <c r="AG30" s="6926">
        <f>VLOOKUP(C30,'Data Products'!$A:$J,10,0)</f>
      </c>
      <c r="AH30" s="6927">
        <f t="shared" si="29"/>
      </c>
      <c r="AI30" s="6928">
        <f t="shared" si="21"/>
      </c>
      <c r="AJ30" s="6929"/>
      <c r="AK30" s="6929"/>
      <c r="AL30" s="6930"/>
      <c r="AM30" s="6929"/>
      <c r="AN30" s="6930"/>
      <c r="AO30" s="6930"/>
    </row>
    <row customHeight="true" hidden="true" ht="18" r="31">
      <c r="A31" s="6913">
        <v>29</v>
      </c>
      <c r="B31" s="6913" t="s">
        <v>6980</v>
      </c>
      <c r="C31" s="6913" t="s">
        <v>7027</v>
      </c>
      <c r="D31" s="6915"/>
      <c r="E31" s="6915">
        <v>0</v>
      </c>
      <c r="F31" s="6916">
        <v>0</v>
      </c>
      <c r="G31" s="6917"/>
      <c r="H31" s="6935">
        <f>VLOOKUP(C31,'Data Products'!$A:$B,2,0)</f>
      </c>
      <c r="I31" s="6936">
        <f t="shared" si="14"/>
      </c>
      <c r="J31" s="6920">
        <v>45513</v>
      </c>
      <c r="K31" s="6921">
        <f t="shared" si="5"/>
      </c>
      <c r="L31" s="6917">
        <v>0</v>
      </c>
      <c r="M31" s="6917">
        <v>0</v>
      </c>
      <c r="N31" s="6917">
        <v>100</v>
      </c>
      <c r="O31" s="6917">
        <v>150</v>
      </c>
      <c r="P31" s="6913" t="s">
        <v>7028</v>
      </c>
      <c r="Q31" s="6917">
        <v>0</v>
      </c>
      <c r="R31" s="6917">
        <v>0</v>
      </c>
      <c r="S31" s="6917">
        <v>0</v>
      </c>
      <c r="T31" s="6917">
        <v>0</v>
      </c>
      <c r="U31" s="6917">
        <v>0</v>
      </c>
      <c r="V31" s="6917">
        <v>0</v>
      </c>
      <c r="W31" s="6917">
        <v>0</v>
      </c>
      <c r="X31" s="6917">
        <v>0</v>
      </c>
      <c r="Y31" s="6917">
        <v>0</v>
      </c>
      <c r="Z31" s="6917">
        <v>0</v>
      </c>
      <c r="AA31" s="6917">
        <v>0</v>
      </c>
      <c r="AB31" s="6917">
        <v>0</v>
      </c>
      <c r="AC31" s="6922">
        <f t="shared" si="0"/>
      </c>
      <c r="AD31" s="6932">
        <f t="shared" si="26"/>
      </c>
      <c r="AE31" s="6924">
        <f t="shared" si="18"/>
      </c>
      <c r="AF31" s="6933">
        <f t="shared" si="8"/>
      </c>
      <c r="AG31" s="6926">
        <f>VLOOKUP(C31,'Data Products'!$A:$J,10,0)</f>
      </c>
      <c r="AH31" s="6927">
        <f t="shared" si="29"/>
      </c>
      <c r="AI31" s="6928">
        <f t="shared" si="21"/>
      </c>
      <c r="AJ31" s="6939"/>
      <c r="AK31" s="6929"/>
      <c r="AL31" s="6930"/>
      <c r="AM31" s="6929"/>
      <c r="AN31" s="6930"/>
      <c r="AO31" s="6930"/>
    </row>
    <row customHeight="true" hidden="true" ht="18" r="32">
      <c r="A32" s="6913">
        <v>30</v>
      </c>
      <c r="B32" s="6913" t="s">
        <v>7013</v>
      </c>
      <c r="C32" s="6913" t="s">
        <v>7029</v>
      </c>
      <c r="D32" s="6915"/>
      <c r="E32" s="6915">
        <v>0</v>
      </c>
      <c r="F32" s="6916">
        <v>0</v>
      </c>
      <c r="G32" s="6917"/>
      <c r="H32" s="6935">
        <f>VLOOKUP(C32,'Data Products'!$A:$B,2,0)</f>
      </c>
      <c r="I32" s="6936">
        <f t="shared" si="14"/>
      </c>
      <c r="J32" s="6920">
        <v>45513</v>
      </c>
      <c r="K32" s="6921">
        <f t="shared" si="5"/>
      </c>
      <c r="L32" s="6917">
        <v>0</v>
      </c>
      <c r="M32" s="6917">
        <v>0</v>
      </c>
      <c r="N32" s="6917">
        <v>0</v>
      </c>
      <c r="O32" s="6917">
        <v>0</v>
      </c>
      <c r="P32" s="6913" t="s">
        <v>7028</v>
      </c>
      <c r="Q32" s="6917">
        <v>0</v>
      </c>
      <c r="R32" s="6917">
        <v>0</v>
      </c>
      <c r="S32" s="6917">
        <v>0</v>
      </c>
      <c r="T32" s="6917">
        <v>0</v>
      </c>
      <c r="U32" s="6917">
        <v>0</v>
      </c>
      <c r="V32" s="6917">
        <v>0</v>
      </c>
      <c r="W32" s="6917">
        <v>0</v>
      </c>
      <c r="X32" s="6917">
        <v>0</v>
      </c>
      <c r="Y32" s="6917">
        <v>0</v>
      </c>
      <c r="Z32" s="6917">
        <v>0</v>
      </c>
      <c r="AA32" s="6917">
        <v>0</v>
      </c>
      <c r="AB32" s="6917">
        <v>0</v>
      </c>
      <c r="AC32" s="6922">
        <f t="shared" si="0"/>
      </c>
      <c r="AD32" s="6932">
        <f t="shared" si="26"/>
      </c>
      <c r="AE32" s="6924">
        <f t="shared" si="18"/>
      </c>
      <c r="AF32" s="6933">
        <f t="shared" si="8"/>
      </c>
      <c r="AG32" s="6926">
        <f>VLOOKUP(C32,'Data Products'!$A:$J,10,0)</f>
      </c>
      <c r="AH32" s="6927">
        <f t="shared" si="29"/>
      </c>
      <c r="AI32" s="6928">
        <f t="shared" si="21"/>
      </c>
      <c r="AJ32" s="6929"/>
      <c r="AK32" s="6929"/>
      <c r="AL32" s="6930"/>
      <c r="AM32" s="6944"/>
      <c r="AN32" s="6930"/>
      <c r="AO32" s="6930"/>
    </row>
    <row customHeight="true" hidden="true" ht="18" r="33">
      <c r="A33" s="6913">
        <v>31</v>
      </c>
      <c r="B33" s="6913" t="s">
        <v>6980</v>
      </c>
      <c r="C33" s="6913" t="s">
        <v>7030</v>
      </c>
      <c r="D33" s="6915"/>
      <c r="E33" s="6915">
        <v>0</v>
      </c>
      <c r="F33" s="6916">
        <v>0</v>
      </c>
      <c r="G33" s="6917"/>
      <c r="H33" s="6935">
        <f>VLOOKUP(C33,'Data Products'!$A:$B,2,0)</f>
      </c>
      <c r="I33" s="6936">
        <f t="shared" si="14"/>
      </c>
      <c r="J33" s="6920">
        <v>45841</v>
      </c>
      <c r="K33" s="6921">
        <f t="shared" si="5"/>
      </c>
      <c r="L33" s="6917">
        <v>0</v>
      </c>
      <c r="M33" s="6917">
        <v>0</v>
      </c>
      <c r="N33" s="6917">
        <v>0</v>
      </c>
      <c r="O33" s="6917">
        <v>0</v>
      </c>
      <c r="P33" s="6913" t="s">
        <v>7031</v>
      </c>
      <c r="Q33" s="6917">
        <v>0</v>
      </c>
      <c r="R33" s="6917">
        <v>0</v>
      </c>
      <c r="S33" s="6917">
        <v>0</v>
      </c>
      <c r="T33" s="6917">
        <v>0</v>
      </c>
      <c r="U33" s="6917">
        <v>0</v>
      </c>
      <c r="V33" s="6917">
        <v>0</v>
      </c>
      <c r="W33" s="6917">
        <v>0</v>
      </c>
      <c r="X33" s="6917">
        <v>0</v>
      </c>
      <c r="Y33" s="6917">
        <v>0</v>
      </c>
      <c r="Z33" s="6917">
        <v>0</v>
      </c>
      <c r="AA33" s="6917">
        <v>0</v>
      </c>
      <c r="AB33" s="6917">
        <v>0</v>
      </c>
      <c r="AC33" s="6922">
        <f t="shared" si="0"/>
      </c>
      <c r="AD33" s="6937">
        <f t="shared" si="26"/>
      </c>
      <c r="AE33" s="6924">
        <f t="shared" si="18"/>
      </c>
      <c r="AF33" s="6938">
        <f t="shared" si="8"/>
      </c>
      <c r="AG33" s="6926">
        <f>VLOOKUP(C33,'Data Products'!$A:$J,10,0)</f>
      </c>
      <c r="AH33" s="6927">
        <f t="shared" si="29"/>
      </c>
      <c r="AI33" s="6928">
        <f t="shared" si="21"/>
      </c>
      <c r="AJ33" s="6929" t="s">
        <v>7032</v>
      </c>
      <c r="AK33" s="6929"/>
      <c r="AL33" s="6930"/>
      <c r="AM33" s="6944"/>
      <c r="AN33" s="6930"/>
      <c r="AO33" s="6930"/>
    </row>
    <row customHeight="true" hidden="true" ht="18" r="34">
      <c r="A34" s="6913">
        <v>32</v>
      </c>
      <c r="B34" s="6913" t="s">
        <v>6980</v>
      </c>
      <c r="C34" s="6913" t="s">
        <v>7033</v>
      </c>
      <c r="D34" s="6915"/>
      <c r="E34" s="6915">
        <v>0</v>
      </c>
      <c r="F34" s="6916">
        <v>0</v>
      </c>
      <c r="G34" s="6917"/>
      <c r="H34" s="6935">
        <f>VLOOKUP(C34,'Data Products'!$A:$B,2,0)</f>
      </c>
      <c r="I34" s="6936">
        <f t="shared" si="14"/>
      </c>
      <c r="J34" s="6920">
        <v>45841</v>
      </c>
      <c r="K34" s="6921">
        <f t="shared" si="5"/>
      </c>
      <c r="L34" s="6917">
        <v>0</v>
      </c>
      <c r="M34" s="6917">
        <v>0</v>
      </c>
      <c r="N34" s="6917">
        <v>0</v>
      </c>
      <c r="O34" s="6917">
        <v>0</v>
      </c>
      <c r="P34" s="6913" t="s">
        <v>7031</v>
      </c>
      <c r="Q34" s="6917">
        <v>0</v>
      </c>
      <c r="R34" s="6917">
        <v>0</v>
      </c>
      <c r="S34" s="6917">
        <v>0</v>
      </c>
      <c r="T34" s="6917">
        <v>0</v>
      </c>
      <c r="U34" s="6917">
        <v>0</v>
      </c>
      <c r="V34" s="6917">
        <v>0</v>
      </c>
      <c r="W34" s="6917">
        <v>0</v>
      </c>
      <c r="X34" s="6917">
        <v>0</v>
      </c>
      <c r="Y34" s="6917">
        <v>0</v>
      </c>
      <c r="Z34" s="6917">
        <v>0</v>
      </c>
      <c r="AA34" s="6917">
        <v>0</v>
      </c>
      <c r="AB34" s="6917">
        <v>0</v>
      </c>
      <c r="AC34" s="6922">
        <f t="shared" si="0"/>
      </c>
      <c r="AD34" s="6937">
        <f t="shared" si="26"/>
      </c>
      <c r="AE34" s="6924">
        <f t="shared" si="18"/>
      </c>
      <c r="AF34" s="6938">
        <f t="shared" si="8"/>
      </c>
      <c r="AG34" s="6926">
        <f>VLOOKUP(C34,'Data Products'!$A:$J,10,0)</f>
      </c>
      <c r="AH34" s="6927">
        <f t="shared" si="29"/>
      </c>
      <c r="AI34" s="6928">
        <f t="shared" si="21"/>
      </c>
      <c r="AJ34" s="6929" t="s">
        <v>7032</v>
      </c>
      <c r="AK34" s="6929"/>
      <c r="AL34" s="6930"/>
      <c r="AM34" s="6944"/>
      <c r="AN34" s="6930"/>
      <c r="AO34" s="6930"/>
    </row>
    <row r="35">
      <c r="A35" s="6913">
        <v>33</v>
      </c>
      <c r="B35" s="6913" t="s">
        <v>6985</v>
      </c>
      <c r="C35" s="6913" t="s">
        <v>7034</v>
      </c>
      <c r="D35" s="6914" t="s">
        <v>7035</v>
      </c>
      <c r="E35" s="6915">
        <v>516</v>
      </c>
      <c r="F35" s="6916">
        <v>516</v>
      </c>
      <c r="G35" s="6917"/>
      <c r="H35" s="6918">
        <f>VLOOKUP(C35,'Data Products'!$A:$B,2,0)</f>
      </c>
      <c r="I35" s="6919">
        <f t="shared" si="14"/>
      </c>
      <c r="J35" s="6920">
        <v>45646</v>
      </c>
      <c r="K35" s="6921">
        <f t="shared" si="5"/>
      </c>
      <c r="L35" s="6917">
        <v>14</v>
      </c>
      <c r="M35" s="6917">
        <v>106</v>
      </c>
      <c r="N35" s="6917">
        <v>100</v>
      </c>
      <c r="O35" s="6917">
        <v>200</v>
      </c>
      <c r="P35" s="6913" t="s">
        <v>7036</v>
      </c>
      <c r="Q35" s="6917">
        <v>0</v>
      </c>
      <c r="R35" s="6917">
        <v>0</v>
      </c>
      <c r="S35" s="6917">
        <v>172</v>
      </c>
      <c r="T35" s="6917">
        <v>172</v>
      </c>
      <c r="U35" s="6917">
        <v>344</v>
      </c>
      <c r="V35" s="6917">
        <v>344</v>
      </c>
      <c r="W35" s="6917">
        <v>0</v>
      </c>
      <c r="X35" s="6917">
        <v>0</v>
      </c>
      <c r="Y35" s="6917">
        <v>0</v>
      </c>
      <c r="Z35" s="6917">
        <v>0</v>
      </c>
      <c r="AA35" s="6917">
        <v>0</v>
      </c>
      <c r="AB35" s="6917">
        <v>0</v>
      </c>
      <c r="AC35" s="6922">
        <f t="shared" si="0"/>
      </c>
      <c r="AD35" s="6923">
        <f t="shared" si="26"/>
      </c>
      <c r="AE35" s="6924">
        <f t="shared" si="18"/>
      </c>
      <c r="AF35" s="6925">
        <f t="shared" si="8"/>
      </c>
      <c r="AG35" s="6926">
        <f>VLOOKUP(C35,'Data Products'!$A:$J,10,0)</f>
      </c>
      <c r="AH35" s="6927">
        <f t="shared" si="29"/>
      </c>
      <c r="AI35" s="6928">
        <f t="shared" si="21"/>
      </c>
      <c r="AJ35" s="6945" t="s">
        <v>7037</v>
      </c>
      <c r="AK35" s="6929"/>
      <c r="AL35" s="6930"/>
      <c r="AM35" s="6944"/>
      <c r="AN35" s="6930"/>
      <c r="AO35" s="6930"/>
    </row>
    <row customHeight="true" hidden="true" ht="18" r="36">
      <c r="A36" s="6913">
        <v>34</v>
      </c>
      <c r="B36" s="6913" t="s">
        <v>6980</v>
      </c>
      <c r="C36" s="6913" t="s">
        <v>7038</v>
      </c>
      <c r="D36" s="6915"/>
      <c r="E36" s="6915">
        <v>0</v>
      </c>
      <c r="F36" s="6916">
        <v>0</v>
      </c>
      <c r="G36" s="6917"/>
      <c r="H36" s="6918">
        <f>VLOOKUP(C36,'Data Products'!$A:$B,2,0)</f>
      </c>
      <c r="I36" s="6919">
        <f t="shared" si="14"/>
      </c>
      <c r="J36" s="6920">
        <v>45646</v>
      </c>
      <c r="K36" s="6921">
        <f t="shared" si="5"/>
      </c>
      <c r="L36" s="6917">
        <v>0</v>
      </c>
      <c r="M36" s="6917">
        <v>0</v>
      </c>
      <c r="N36" s="6917">
        <v>100</v>
      </c>
      <c r="O36" s="6917">
        <v>200</v>
      </c>
      <c r="P36" s="6913" t="s">
        <v>7036</v>
      </c>
      <c r="Q36" s="6917">
        <v>0</v>
      </c>
      <c r="R36" s="6917">
        <v>0</v>
      </c>
      <c r="S36" s="6917">
        <v>0</v>
      </c>
      <c r="T36" s="6917">
        <v>0</v>
      </c>
      <c r="U36" s="6917">
        <v>0</v>
      </c>
      <c r="V36" s="6917">
        <v>0</v>
      </c>
      <c r="W36" s="6917">
        <v>0</v>
      </c>
      <c r="X36" s="6917">
        <v>0</v>
      </c>
      <c r="Y36" s="6917">
        <v>0</v>
      </c>
      <c r="Z36" s="6917">
        <v>0</v>
      </c>
      <c r="AA36" s="6917">
        <v>0</v>
      </c>
      <c r="AB36" s="6917">
        <v>0</v>
      </c>
      <c r="AC36" s="6922">
        <f t="shared" si="0"/>
      </c>
      <c r="AD36" s="6932">
        <f t="shared" si="26"/>
      </c>
      <c r="AE36" s="6924">
        <f t="shared" si="18"/>
      </c>
      <c r="AF36" s="6933">
        <f t="shared" si="8"/>
      </c>
      <c r="AG36" s="6926">
        <f>VLOOKUP(C36,'Data Products'!$A:$J,10,0)</f>
      </c>
      <c r="AH36" s="6927">
        <f t="shared" si="29"/>
      </c>
      <c r="AI36" s="6928">
        <f t="shared" si="21"/>
      </c>
      <c r="AJ36" s="6929"/>
      <c r="AK36" s="6929"/>
      <c r="AL36" s="6930"/>
      <c r="AM36" s="6944"/>
      <c r="AN36" s="6930"/>
      <c r="AO36" s="6930"/>
    </row>
    <row r="37">
      <c r="A37" s="6913">
        <v>35</v>
      </c>
      <c r="B37" s="6913" t="s">
        <v>6985</v>
      </c>
      <c r="C37" s="6913" t="s">
        <v>7039</v>
      </c>
      <c r="D37" s="6914" t="s">
        <v>7040</v>
      </c>
      <c r="E37" s="6915">
        <v>992</v>
      </c>
      <c r="F37" s="6916">
        <v>989</v>
      </c>
      <c r="G37" s="6917"/>
      <c r="H37" s="6918">
        <f>VLOOKUP(C37,'Data Products'!$A:$B,2,0)</f>
      </c>
      <c r="I37" s="6919">
        <f t="shared" si="14"/>
      </c>
      <c r="J37" s="6920">
        <v>45681</v>
      </c>
      <c r="K37" s="6921">
        <f t="shared" si="5"/>
      </c>
      <c r="L37" s="6917">
        <v>13</v>
      </c>
      <c r="M37" s="6917">
        <v>530</v>
      </c>
      <c r="N37" s="6917">
        <v>1500</v>
      </c>
      <c r="O37" s="6917">
        <v>3000</v>
      </c>
      <c r="P37" s="6913" t="s">
        <v>7041</v>
      </c>
      <c r="Q37" s="6917">
        <v>0</v>
      </c>
      <c r="R37" s="6917">
        <v>0</v>
      </c>
      <c r="S37" s="6917">
        <v>370</v>
      </c>
      <c r="T37" s="6917">
        <v>367</v>
      </c>
      <c r="U37" s="6917">
        <v>615</v>
      </c>
      <c r="V37" s="6917">
        <v>615</v>
      </c>
      <c r="W37" s="6917">
        <v>7</v>
      </c>
      <c r="X37" s="6917">
        <v>7</v>
      </c>
      <c r="Y37" s="6917">
        <v>0</v>
      </c>
      <c r="Z37" s="6917">
        <v>0</v>
      </c>
      <c r="AA37" s="6917">
        <v>0</v>
      </c>
      <c r="AB37" s="6917">
        <v>0</v>
      </c>
      <c r="AC37" s="6922">
        <f t="shared" si="0"/>
      </c>
      <c r="AD37" s="6923">
        <f t="shared" si="26"/>
      </c>
      <c r="AE37" s="6924">
        <f t="shared" si="18"/>
      </c>
      <c r="AF37" s="6925">
        <f t="shared" si="8"/>
      </c>
      <c r="AG37" s="6926">
        <f>VLOOKUP(C37,'Data Products'!$A:$J,10,0)</f>
      </c>
      <c r="AH37" s="6927">
        <f t="shared" si="29"/>
      </c>
      <c r="AI37" s="6928">
        <f t="shared" si="21"/>
      </c>
      <c r="AJ37" s="6929"/>
      <c r="AK37" s="6946"/>
      <c r="AL37" s="6946"/>
      <c r="AM37" s="6947"/>
      <c r="AN37" s="6946"/>
      <c r="AO37" s="6946"/>
    </row>
    <row r="38">
      <c r="A38" s="6913">
        <v>36</v>
      </c>
      <c r="B38" s="6913" t="s">
        <v>6985</v>
      </c>
      <c r="C38" s="6913" t="s">
        <v>7042</v>
      </c>
      <c r="D38" s="6914" t="s">
        <v>7043</v>
      </c>
      <c r="E38" s="6915">
        <v>2636</v>
      </c>
      <c r="F38" s="6916">
        <v>2636</v>
      </c>
      <c r="G38" s="6917"/>
      <c r="H38" s="6918">
        <f>VLOOKUP(C38,'Data Products'!$A:$B,2,0)</f>
      </c>
      <c r="I38" s="6919">
        <f t="shared" si="14"/>
      </c>
      <c r="J38" s="6920">
        <v>45520</v>
      </c>
      <c r="K38" s="6921">
        <f t="shared" si="5"/>
      </c>
      <c r="L38" s="6917">
        <v>15</v>
      </c>
      <c r="M38" s="6917">
        <v>25</v>
      </c>
      <c r="N38" s="6917">
        <v>150</v>
      </c>
      <c r="O38" s="6917">
        <v>300</v>
      </c>
      <c r="P38" s="6913" t="s">
        <v>7041</v>
      </c>
      <c r="Q38" s="6917">
        <v>0</v>
      </c>
      <c r="R38" s="6917">
        <v>0</v>
      </c>
      <c r="S38" s="6917">
        <v>1502</v>
      </c>
      <c r="T38" s="6917">
        <v>1502</v>
      </c>
      <c r="U38" s="6917">
        <v>1134</v>
      </c>
      <c r="V38" s="6917">
        <v>1134</v>
      </c>
      <c r="W38" s="6917">
        <v>0</v>
      </c>
      <c r="X38" s="6917">
        <v>0</v>
      </c>
      <c r="Y38" s="6917">
        <v>0</v>
      </c>
      <c r="Z38" s="6917">
        <v>0</v>
      </c>
      <c r="AA38" s="6917">
        <v>0</v>
      </c>
      <c r="AB38" s="6917">
        <v>0</v>
      </c>
      <c r="AC38" s="6922">
        <f t="shared" si="0"/>
      </c>
      <c r="AD38" s="6923">
        <f t="shared" si="26"/>
      </c>
      <c r="AE38" s="6924">
        <f t="shared" si="18"/>
      </c>
      <c r="AF38" s="6925">
        <f t="shared" si="8"/>
      </c>
      <c r="AG38" s="6926">
        <f>VLOOKUP(C38,'Data Products'!$A:$J,10,0)</f>
      </c>
      <c r="AH38" s="6927">
        <f t="shared" si="29"/>
      </c>
      <c r="AI38" s="6928">
        <f t="shared" si="21"/>
      </c>
      <c r="AJ38" s="6929"/>
      <c r="AK38" s="6930"/>
      <c r="AL38" s="6930"/>
      <c r="AM38" s="6944"/>
      <c r="AN38" s="6930"/>
      <c r="AO38" s="6930"/>
    </row>
    <row r="39">
      <c r="A39" s="6913">
        <v>37</v>
      </c>
      <c r="B39" s="6913" t="s">
        <v>7044</v>
      </c>
      <c r="C39" s="6913" t="s">
        <v>7045</v>
      </c>
      <c r="D39" s="6914" t="s">
        <v>7046</v>
      </c>
      <c r="E39" s="6915">
        <v>2062</v>
      </c>
      <c r="F39" s="6916">
        <v>2062</v>
      </c>
      <c r="G39" s="6917"/>
      <c r="H39" s="6918">
        <f>VLOOKUP(C39,'Data Products'!$A:$B,2,0)</f>
      </c>
      <c r="I39" s="6919">
        <f t="shared" si="14"/>
      </c>
      <c r="J39" s="6920">
        <v>45558</v>
      </c>
      <c r="K39" s="6921">
        <f t="shared" si="5"/>
      </c>
      <c r="L39" s="6917">
        <v>0</v>
      </c>
      <c r="M39" s="6917">
        <v>0</v>
      </c>
      <c r="N39" s="6917">
        <v>500</v>
      </c>
      <c r="O39" s="6917">
        <v>1000</v>
      </c>
      <c r="P39" s="6913" t="s">
        <v>7047</v>
      </c>
      <c r="Q39" s="6917">
        <v>0</v>
      </c>
      <c r="R39" s="6917">
        <v>0</v>
      </c>
      <c r="S39" s="6917">
        <v>1289</v>
      </c>
      <c r="T39" s="6917">
        <v>1289</v>
      </c>
      <c r="U39" s="6917">
        <v>773</v>
      </c>
      <c r="V39" s="6917">
        <v>773</v>
      </c>
      <c r="W39" s="6917">
        <v>0</v>
      </c>
      <c r="X39" s="6917">
        <v>0</v>
      </c>
      <c r="Y39" s="6917">
        <v>0</v>
      </c>
      <c r="Z39" s="6917">
        <v>0</v>
      </c>
      <c r="AA39" s="6917">
        <v>0</v>
      </c>
      <c r="AB39" s="6917">
        <v>0</v>
      </c>
      <c r="AC39" s="6922">
        <f t="shared" si="0"/>
      </c>
      <c r="AD39" s="6932">
        <f t="shared" si="26"/>
      </c>
      <c r="AE39" s="6924">
        <f t="shared" si="18"/>
      </c>
      <c r="AF39" s="6933">
        <f t="shared" si="8"/>
      </c>
      <c r="AG39" s="6926">
        <f>VLOOKUP(C39,'Data Products'!$A:$J,10,0)</f>
      </c>
      <c r="AH39" s="6927">
        <f t="shared" si="29"/>
      </c>
      <c r="AI39" s="6928">
        <f t="shared" si="21"/>
      </c>
      <c r="AJ39" s="6934" t="s">
        <v>7048</v>
      </c>
      <c r="AK39" s="6930"/>
      <c r="AL39" s="6930"/>
      <c r="AM39" s="6944"/>
      <c r="AN39" s="6930"/>
      <c r="AO39" s="6930"/>
    </row>
    <row customHeight="true" hidden="true" ht="18" r="40">
      <c r="A40" s="6913">
        <v>38</v>
      </c>
      <c r="B40" s="6913" t="s">
        <v>6980</v>
      </c>
      <c r="C40" s="6913" t="s">
        <v>7049</v>
      </c>
      <c r="D40" s="6915"/>
      <c r="E40" s="6915">
        <v>0</v>
      </c>
      <c r="F40" s="6916">
        <v>0</v>
      </c>
      <c r="G40" s="6917"/>
      <c r="H40" s="6918">
        <f>VLOOKUP(C40,'Data Products'!$A:$B,2,0)</f>
      </c>
      <c r="I40" s="6919">
        <f t="shared" si="14"/>
      </c>
      <c r="J40" s="6920">
        <v>45630</v>
      </c>
      <c r="K40" s="6921">
        <f t="shared" si="5"/>
      </c>
      <c r="L40" s="6917">
        <v>0</v>
      </c>
      <c r="M40" s="6917">
        <v>0</v>
      </c>
      <c r="N40" s="6917">
        <v>0</v>
      </c>
      <c r="O40" s="6917">
        <v>0</v>
      </c>
      <c r="P40" s="6913" t="s">
        <v>7050</v>
      </c>
      <c r="Q40" s="6917">
        <v>0</v>
      </c>
      <c r="R40" s="6917">
        <v>0</v>
      </c>
      <c r="S40" s="6917">
        <v>0</v>
      </c>
      <c r="T40" s="6917">
        <v>0</v>
      </c>
      <c r="U40" s="6917">
        <v>0</v>
      </c>
      <c r="V40" s="6917">
        <v>0</v>
      </c>
      <c r="W40" s="6917">
        <v>0</v>
      </c>
      <c r="X40" s="6917">
        <v>0</v>
      </c>
      <c r="Y40" s="6917">
        <v>0</v>
      </c>
      <c r="Z40" s="6917">
        <v>0</v>
      </c>
      <c r="AA40" s="6917">
        <v>0</v>
      </c>
      <c r="AB40" s="6917">
        <v>0</v>
      </c>
      <c r="AC40" s="6922">
        <f t="shared" si="0"/>
      </c>
      <c r="AD40" s="6932">
        <f t="shared" si="26"/>
      </c>
      <c r="AE40" s="6924">
        <f t="shared" si="18"/>
      </c>
      <c r="AF40" s="6933">
        <f t="shared" si="8"/>
      </c>
      <c r="AG40" s="6926">
        <f>VLOOKUP(C40,'Data Products'!$A:$J,10,0)</f>
      </c>
      <c r="AH40" s="6927">
        <f t="shared" si="29"/>
      </c>
      <c r="AI40" s="6928">
        <f t="shared" si="21"/>
      </c>
      <c r="AJ40" s="6929"/>
      <c r="AK40" s="6930"/>
      <c r="AL40" s="6930"/>
      <c r="AM40" s="6944"/>
      <c r="AN40" s="6930"/>
      <c r="AO40" s="6930"/>
    </row>
    <row customHeight="true" hidden="true" ht="18" r="41">
      <c r="A41" s="6913">
        <v>39</v>
      </c>
      <c r="B41" s="6913" t="s">
        <v>6980</v>
      </c>
      <c r="C41" s="6913" t="s">
        <v>7051</v>
      </c>
      <c r="D41" s="6915"/>
      <c r="E41" s="6915">
        <v>0</v>
      </c>
      <c r="F41" s="6916">
        <v>0</v>
      </c>
      <c r="G41" s="6917"/>
      <c r="H41" s="6918">
        <f>VLOOKUP(C41,'Data Products'!$A:$B,2,0)</f>
      </c>
      <c r="I41" s="6948">
        <f t="shared" si="14"/>
      </c>
      <c r="J41" s="6920">
        <v>45630</v>
      </c>
      <c r="K41" s="6921">
        <f t="shared" si="5"/>
      </c>
      <c r="L41" s="6917">
        <v>0</v>
      </c>
      <c r="M41" s="6917">
        <v>0</v>
      </c>
      <c r="N41" s="6917">
        <v>0</v>
      </c>
      <c r="O41" s="6917">
        <v>0</v>
      </c>
      <c r="P41" s="6913" t="s">
        <v>7050</v>
      </c>
      <c r="Q41" s="6917">
        <v>0</v>
      </c>
      <c r="R41" s="6917">
        <v>0</v>
      </c>
      <c r="S41" s="6917">
        <v>0</v>
      </c>
      <c r="T41" s="6917">
        <v>0</v>
      </c>
      <c r="U41" s="6917">
        <v>0</v>
      </c>
      <c r="V41" s="6917">
        <v>0</v>
      </c>
      <c r="W41" s="6917">
        <v>0</v>
      </c>
      <c r="X41" s="6917">
        <v>0</v>
      </c>
      <c r="Y41" s="6917">
        <v>0</v>
      </c>
      <c r="Z41" s="6917">
        <v>0</v>
      </c>
      <c r="AA41" s="6917">
        <v>0</v>
      </c>
      <c r="AB41" s="6917">
        <v>0</v>
      </c>
      <c r="AC41" s="6922">
        <f t="shared" si="0"/>
      </c>
      <c r="AD41" s="6937">
        <f t="shared" si="26"/>
      </c>
      <c r="AE41" s="6924">
        <f t="shared" si="18"/>
      </c>
      <c r="AF41" s="6938">
        <f t="shared" si="8"/>
      </c>
      <c r="AG41" s="6926">
        <f>VLOOKUP(C41,'Data Products'!$A:$J,10,0)</f>
      </c>
      <c r="AH41" s="6927">
        <f t="shared" si="29"/>
      </c>
      <c r="AI41" s="6928">
        <f t="shared" si="21"/>
      </c>
      <c r="AJ41" s="6949"/>
      <c r="AK41" s="6950"/>
      <c r="AL41" s="6950"/>
      <c r="AM41" s="6951"/>
      <c r="AN41" s="6950"/>
      <c r="AO41" s="6950"/>
    </row>
    <row customHeight="true" hidden="true" ht="18" r="42">
      <c r="A42" s="6913">
        <v>40</v>
      </c>
      <c r="B42" s="6913" t="s">
        <v>6980</v>
      </c>
      <c r="C42" s="6913" t="s">
        <v>7052</v>
      </c>
      <c r="D42" s="6915"/>
      <c r="E42" s="6915">
        <v>0</v>
      </c>
      <c r="F42" s="6916">
        <v>0</v>
      </c>
      <c r="G42" s="6917"/>
      <c r="H42" s="6918">
        <f>VLOOKUP(C42,'Data Products'!$A:$B,2,0)</f>
      </c>
      <c r="I42" s="6948">
        <f t="shared" si="14"/>
      </c>
      <c r="J42" s="6920">
        <v>45630</v>
      </c>
      <c r="K42" s="6921">
        <f t="shared" si="5"/>
      </c>
      <c r="L42" s="6917">
        <v>0</v>
      </c>
      <c r="M42" s="6917">
        <v>0</v>
      </c>
      <c r="N42" s="6917">
        <v>0</v>
      </c>
      <c r="O42" s="6917">
        <v>0</v>
      </c>
      <c r="P42" s="6913" t="s">
        <v>7050</v>
      </c>
      <c r="Q42" s="6917">
        <v>0</v>
      </c>
      <c r="R42" s="6917">
        <v>0</v>
      </c>
      <c r="S42" s="6917">
        <v>0</v>
      </c>
      <c r="T42" s="6917">
        <v>0</v>
      </c>
      <c r="U42" s="6917">
        <v>0</v>
      </c>
      <c r="V42" s="6917">
        <v>0</v>
      </c>
      <c r="W42" s="6917">
        <v>0</v>
      </c>
      <c r="X42" s="6917">
        <v>0</v>
      </c>
      <c r="Y42" s="6917">
        <v>0</v>
      </c>
      <c r="Z42" s="6917">
        <v>0</v>
      </c>
      <c r="AA42" s="6917">
        <v>0</v>
      </c>
      <c r="AB42" s="6917">
        <v>0</v>
      </c>
      <c r="AC42" s="6922">
        <f t="shared" si="0"/>
      </c>
      <c r="AD42" s="6932">
        <f t="shared" si="26"/>
      </c>
      <c r="AE42" s="6924">
        <f t="shared" si="18"/>
      </c>
      <c r="AF42" s="6933">
        <f t="shared" si="8"/>
      </c>
      <c r="AG42" s="6926">
        <f>VLOOKUP(C42,'Data Products'!$A:$J,10,0)</f>
      </c>
      <c r="AH42" s="6927">
        <f t="shared" si="29"/>
      </c>
      <c r="AI42" s="6928">
        <f t="shared" si="21"/>
      </c>
      <c r="AJ42" s="6952"/>
      <c r="AK42" s="6953"/>
      <c r="AL42" s="6953"/>
      <c r="AM42" s="6952"/>
      <c r="AN42" s="6953"/>
      <c r="AO42" s="6953"/>
    </row>
    <row r="43">
      <c r="A43" s="6913">
        <v>41</v>
      </c>
      <c r="B43" s="6913" t="s">
        <v>6971</v>
      </c>
      <c r="C43" s="6913" t="s">
        <v>7053</v>
      </c>
      <c r="D43" s="6914" t="s">
        <v>7054</v>
      </c>
      <c r="E43" s="6915">
        <v>195</v>
      </c>
      <c r="F43" s="6916">
        <v>195</v>
      </c>
      <c r="G43" s="6954"/>
      <c r="H43" s="6918">
        <f>VLOOKUP(C43,'Data Products'!$A:$B,2,0)</f>
      </c>
      <c r="I43" s="6948">
        <f t="shared" si="14"/>
      </c>
      <c r="J43" s="6920">
        <v>45898</v>
      </c>
      <c r="K43" s="6921">
        <f t="shared" si="5"/>
      </c>
      <c r="L43" s="6917">
        <v>17</v>
      </c>
      <c r="M43" s="6917">
        <v>18</v>
      </c>
      <c r="N43" s="6917">
        <v>0</v>
      </c>
      <c r="O43" s="6917">
        <v>0</v>
      </c>
      <c r="P43" s="6913" t="s">
        <v>7055</v>
      </c>
      <c r="Q43" s="6917">
        <v>0</v>
      </c>
      <c r="R43" s="6917">
        <v>0</v>
      </c>
      <c r="S43" s="6917">
        <v>128</v>
      </c>
      <c r="T43" s="6917">
        <v>128</v>
      </c>
      <c r="U43" s="6917">
        <v>67</v>
      </c>
      <c r="V43" s="6917">
        <v>67</v>
      </c>
      <c r="W43" s="6917">
        <v>0</v>
      </c>
      <c r="X43" s="6917">
        <v>0</v>
      </c>
      <c r="Y43" s="6917">
        <v>0</v>
      </c>
      <c r="Z43" s="6917">
        <v>0</v>
      </c>
      <c r="AA43" s="6917">
        <v>0</v>
      </c>
      <c r="AB43" s="6917">
        <v>0</v>
      </c>
      <c r="AC43" s="6922">
        <f t="shared" si="0"/>
      </c>
      <c r="AD43" s="6942">
        <f t="shared" si="26"/>
      </c>
      <c r="AE43" s="6924">
        <f t="shared" si="18"/>
      </c>
      <c r="AF43" s="6943">
        <f t="shared" si="8"/>
      </c>
      <c r="AG43" s="6926">
        <f>VLOOKUP(C43,'Data Products'!$A:$J,10,0)</f>
      </c>
      <c r="AH43" s="6927">
        <f t="shared" si="29"/>
      </c>
      <c r="AI43" s="6928">
        <f t="shared" si="21"/>
      </c>
      <c r="AJ43" s="6955" t="s">
        <v>7056</v>
      </c>
      <c r="AK43" s="6953"/>
      <c r="AL43" s="6953"/>
      <c r="AM43" s="6952"/>
      <c r="AN43" s="6953"/>
      <c r="AO43" s="6953"/>
    </row>
    <row customHeight="true" ht="18" r="44">
      <c r="A44" s="6913">
        <v>42</v>
      </c>
      <c r="B44" s="6913" t="s">
        <v>6985</v>
      </c>
      <c r="C44" s="6913" t="s">
        <v>7057</v>
      </c>
      <c r="D44" s="6914" t="s">
        <v>7058</v>
      </c>
      <c r="E44" s="6915">
        <v>1296</v>
      </c>
      <c r="F44" s="6916">
        <v>1296</v>
      </c>
      <c r="G44" s="6954"/>
      <c r="H44" s="6918">
        <f>VLOOKUP(C44,'Data Products'!$A:$B,2,0)</f>
      </c>
      <c r="I44" s="6948">
        <f t="shared" si="14"/>
      </c>
      <c r="J44" s="6956">
        <v>46030</v>
      </c>
      <c r="K44" s="6921">
        <f t="shared" si="5"/>
      </c>
      <c r="L44" s="6941">
        <v>220</v>
      </c>
      <c r="M44" s="6941">
        <v>371</v>
      </c>
      <c r="N44" s="6917">
        <v>0</v>
      </c>
      <c r="O44" s="6917">
        <v>0</v>
      </c>
      <c r="P44" s="6913" t="s">
        <v>7059</v>
      </c>
      <c r="Q44" s="6917">
        <v>0</v>
      </c>
      <c r="R44" s="6917">
        <v>0</v>
      </c>
      <c r="S44" s="6917">
        <v>471</v>
      </c>
      <c r="T44" s="6917">
        <v>471</v>
      </c>
      <c r="U44" s="6917">
        <v>825</v>
      </c>
      <c r="V44" s="6917">
        <v>825</v>
      </c>
      <c r="W44" s="6917">
        <v>0</v>
      </c>
      <c r="X44" s="6917">
        <v>0</v>
      </c>
      <c r="Y44" s="6917">
        <v>0</v>
      </c>
      <c r="Z44" s="6917">
        <v>0</v>
      </c>
      <c r="AA44" s="6917">
        <v>0</v>
      </c>
      <c r="AB44" s="6917">
        <v>0</v>
      </c>
      <c r="AC44" s="6922">
        <f t="shared" si="0"/>
      </c>
      <c r="AD44" s="6942">
        <f t="shared" si="26"/>
      </c>
      <c r="AE44" s="6924">
        <f t="shared" si="18"/>
      </c>
      <c r="AF44" s="6943">
        <f t="shared" si="8"/>
      </c>
      <c r="AG44" s="6926">
        <f>VLOOKUP(C44,'Data Products'!$A:$J,10,0)</f>
      </c>
      <c r="AH44" s="6927">
        <f t="shared" si="29"/>
      </c>
      <c r="AI44" s="6928">
        <f t="shared" si="21"/>
      </c>
      <c r="AJ44" s="6955"/>
      <c r="AK44" s="6953"/>
      <c r="AL44" s="6953"/>
      <c r="AM44" s="6952"/>
      <c r="AN44" s="6953"/>
      <c r="AO44" s="6953"/>
    </row>
    <row r="45">
      <c r="A45" s="6957"/>
      <c r="B45" s="6958"/>
      <c r="C45" s="6957"/>
      <c r="D45" s="6957"/>
      <c r="E45" s="6957"/>
      <c r="F45" s="6957"/>
      <c r="G45" s="6957"/>
      <c r="H45" s="6957"/>
      <c r="I45" s="6957"/>
      <c r="J45" s="6957"/>
      <c r="K45" s="6959"/>
      <c r="L45" s="6954"/>
      <c r="M45" s="6954" t="s">
        <v>7060</v>
      </c>
      <c r="N45" s="6954"/>
      <c r="O45" s="6954"/>
      <c r="P45" s="6954"/>
      <c r="Q45" s="6954"/>
      <c r="R45" s="6954"/>
      <c r="S45" s="6954"/>
      <c r="T45" s="6954"/>
      <c r="U45" s="6954"/>
      <c r="V45" s="6954"/>
      <c r="W45" s="6954"/>
      <c r="X45" s="6954"/>
      <c r="Y45" s="6954"/>
      <c r="Z45" s="6954"/>
      <c r="AA45" s="6954"/>
      <c r="AB45" s="6954"/>
      <c r="AC45" s="6954"/>
      <c r="AD45" s="6954"/>
      <c r="AE45" s="6954"/>
      <c r="AF45" s="6960" t="s">
        <v>7061</v>
      </c>
      <c r="AG45" s="6961"/>
      <c r="AH45" s="6961">
        <f>SUM(AH3:AH43)</f>
      </c>
      <c r="AI45" s="6962"/>
      <c r="AJ45" s="6963"/>
      <c r="AK45" s="6964"/>
      <c r="AL45" s="6964"/>
      <c r="AM45" s="6963"/>
      <c r="AN45" s="6964"/>
      <c r="AO45" s="6964"/>
    </row>
    <row r="46">
      <c r="A46" s="6954"/>
      <c r="B46" s="6958"/>
      <c r="C46" s="6958"/>
      <c r="D46" s="6954"/>
      <c r="E46" s="6954"/>
      <c r="F46" s="6954"/>
      <c r="G46" s="6954"/>
      <c r="H46" s="6958"/>
      <c r="I46" s="6959"/>
      <c r="J46" s="6959"/>
      <c r="K46" s="6959"/>
      <c r="L46" s="6954"/>
      <c r="M46" s="6954"/>
      <c r="N46" s="6954"/>
      <c r="O46" s="6954"/>
      <c r="P46" s="6954"/>
      <c r="Q46" s="6954"/>
      <c r="R46" s="6954"/>
      <c r="S46" s="6954"/>
      <c r="T46" s="6954"/>
      <c r="U46" s="6954"/>
      <c r="V46" s="6954"/>
      <c r="W46" s="6954"/>
      <c r="X46" s="6954"/>
      <c r="Y46" s="6954"/>
      <c r="Z46" s="6954"/>
      <c r="AA46" s="6954"/>
      <c r="AB46" s="6954"/>
      <c r="AC46" s="6954"/>
      <c r="AD46" s="6954"/>
      <c r="AE46" s="6954"/>
      <c r="AF46" s="6965" t="s">
        <v>7062</v>
      </c>
      <c r="AG46" s="6966">
        <f t="shared" ref="AG46:AG49" si="25">AH46/$AH$45</f>
      </c>
      <c r="AH46" s="6967">
        <f t="shared" ref="AH46:AH49" si="11">SUMIFS($AH$3:$AH$43,$AF$3:$AF$43,AF46)</f>
      </c>
      <c r="AI46" s="6968"/>
      <c r="AJ46" s="6963"/>
      <c r="AK46" s="6964"/>
      <c r="AL46" s="6964"/>
      <c r="AM46" s="6963"/>
      <c r="AN46" s="6964"/>
      <c r="AO46" s="6964"/>
    </row>
    <row r="47">
      <c r="A47" s="6954"/>
      <c r="B47" s="6958"/>
      <c r="C47" s="6958"/>
      <c r="D47" s="6954"/>
      <c r="E47" s="6954"/>
      <c r="F47" s="6954"/>
      <c r="G47" s="6954"/>
      <c r="H47" s="6958"/>
      <c r="I47" s="6959"/>
      <c r="J47" s="6959"/>
      <c r="K47" s="6959"/>
      <c r="L47" s="6954"/>
      <c r="M47" s="6954"/>
      <c r="N47" s="6954"/>
      <c r="O47" s="6954"/>
      <c r="P47" s="6954"/>
      <c r="Q47" s="6954"/>
      <c r="R47" s="6954"/>
      <c r="S47" s="6954"/>
      <c r="T47" s="6954"/>
      <c r="U47" s="6954"/>
      <c r="V47" s="6954"/>
      <c r="W47" s="6954"/>
      <c r="X47" s="6954"/>
      <c r="Y47" s="6954"/>
      <c r="Z47" s="6954"/>
      <c r="AA47" s="6954"/>
      <c r="AB47" s="6954"/>
      <c r="AC47" s="6954"/>
      <c r="AD47" s="6954"/>
      <c r="AE47" s="6954"/>
      <c r="AF47" s="6965" t="s">
        <v>7063</v>
      </c>
      <c r="AG47" s="6966">
        <f t="shared" si="25"/>
      </c>
      <c r="AH47" s="6967">
        <f t="shared" si="11"/>
      </c>
      <c r="AI47" s="6968"/>
      <c r="AJ47" s="6963"/>
      <c r="AK47" s="6964"/>
      <c r="AL47" s="6964"/>
      <c r="AM47" s="6963"/>
      <c r="AN47" s="6964"/>
      <c r="AO47" s="6964"/>
    </row>
    <row r="48">
      <c r="A48" s="6954"/>
      <c r="B48" s="6958"/>
      <c r="C48" s="6958"/>
      <c r="D48" s="6954"/>
      <c r="E48" s="6954"/>
      <c r="F48" s="6954"/>
      <c r="G48" s="6954"/>
      <c r="H48" s="6958"/>
      <c r="I48" s="6959"/>
      <c r="J48" s="6959"/>
      <c r="K48" s="6959"/>
      <c r="L48" s="6954"/>
      <c r="M48" s="6954"/>
      <c r="N48" s="6954"/>
      <c r="O48" s="6954"/>
      <c r="P48" s="6954"/>
      <c r="Q48" s="6954"/>
      <c r="R48" s="6954"/>
      <c r="S48" s="6954"/>
      <c r="T48" s="6954"/>
      <c r="U48" s="6954"/>
      <c r="V48" s="6954"/>
      <c r="W48" s="6954"/>
      <c r="X48" s="6954"/>
      <c r="Y48" s="6954"/>
      <c r="Z48" s="6954"/>
      <c r="AA48" s="6954"/>
      <c r="AB48" s="6954"/>
      <c r="AC48" s="6954"/>
      <c r="AD48" s="6954"/>
      <c r="AE48" s="6954"/>
      <c r="AF48" s="6965" t="s">
        <v>7064</v>
      </c>
      <c r="AG48" s="6966">
        <f t="shared" si="25"/>
      </c>
      <c r="AH48" s="6967">
        <f t="shared" si="11"/>
      </c>
      <c r="AI48" s="6968"/>
      <c r="AJ48" s="6963"/>
      <c r="AK48" s="6964"/>
      <c r="AL48" s="6964"/>
      <c r="AM48" s="6963"/>
      <c r="AN48" s="6964"/>
      <c r="AO48" s="6964"/>
    </row>
    <row r="49">
      <c r="A49" s="6954"/>
      <c r="B49" s="6958"/>
      <c r="C49" s="6958"/>
      <c r="D49" s="6954"/>
      <c r="E49" s="6954"/>
      <c r="F49" s="6954"/>
      <c r="G49" s="6954"/>
      <c r="H49" s="6958"/>
      <c r="I49" s="6959"/>
      <c r="J49" s="6959"/>
      <c r="K49" s="6959"/>
      <c r="L49" s="6954"/>
      <c r="M49" s="6954"/>
      <c r="N49" s="6954"/>
      <c r="O49" s="6954"/>
      <c r="P49" s="6954"/>
      <c r="Q49" s="6954"/>
      <c r="R49" s="6954"/>
      <c r="S49" s="6954"/>
      <c r="T49" s="6954"/>
      <c r="U49" s="6954"/>
      <c r="V49" s="6954"/>
      <c r="W49" s="6954"/>
      <c r="X49" s="6954"/>
      <c r="Y49" s="6954"/>
      <c r="Z49" s="6954"/>
      <c r="AA49" s="6954"/>
      <c r="AB49" s="6954"/>
      <c r="AC49" s="6954"/>
      <c r="AD49" s="6954"/>
      <c r="AE49" s="6954"/>
      <c r="AF49" s="6965" t="s">
        <v>7065</v>
      </c>
      <c r="AG49" s="6966">
        <f t="shared" si="25"/>
      </c>
      <c r="AH49" s="6967">
        <f t="shared" si="11"/>
      </c>
      <c r="AI49" s="6968"/>
      <c r="AJ49" s="6963"/>
      <c r="AK49" s="6964"/>
      <c r="AL49" s="6964"/>
      <c r="AM49" s="6963"/>
      <c r="AN49" s="6964"/>
      <c r="AO49" s="6964"/>
    </row>
    <row r="50">
      <c r="A50" s="6954"/>
      <c r="B50" s="6958"/>
      <c r="C50" s="6958"/>
      <c r="D50" s="6954"/>
      <c r="E50" s="6954"/>
      <c r="F50" s="6954"/>
      <c r="G50" s="6954"/>
      <c r="H50" s="6958"/>
      <c r="I50" s="6959"/>
      <c r="J50" s="6959"/>
      <c r="K50" s="6959"/>
      <c r="L50" s="6954"/>
      <c r="M50" s="6954"/>
      <c r="N50" s="6954"/>
      <c r="O50" s="6954"/>
      <c r="P50" s="6954"/>
      <c r="Q50" s="6954"/>
      <c r="R50" s="6954"/>
      <c r="S50" s="6954"/>
      <c r="T50" s="6954"/>
      <c r="U50" s="6954"/>
      <c r="V50" s="6954"/>
      <c r="W50" s="6954"/>
      <c r="X50" s="6954"/>
      <c r="Y50" s="6954"/>
      <c r="Z50" s="6954"/>
      <c r="AA50" s="6954"/>
      <c r="AB50" s="6954"/>
      <c r="AC50" s="6954"/>
      <c r="AD50" s="6954"/>
      <c r="AE50" s="6954"/>
      <c r="AF50" s="6965" t="s">
        <v>6960</v>
      </c>
      <c r="AG50" s="6969">
        <f>AVERAGE(AI3:AI43)/AVERAGE(E3:E43)</f>
      </c>
      <c r="AH50" s="6967">
        <f>SUMIF($I$3:$I$43,"&lt;90",$AH$3:$AH$43)</f>
      </c>
      <c r="AI50" s="6970"/>
      <c r="AJ50" s="6963"/>
      <c r="AK50" s="6964"/>
      <c r="AL50" s="6964"/>
      <c r="AM50" s="6963"/>
      <c r="AN50" s="6964"/>
      <c r="AO50" s="6964"/>
    </row>
    <row r="51">
      <c r="A51" s="6954"/>
      <c r="B51" s="6958"/>
      <c r="C51" s="6958"/>
      <c r="D51" s="6954"/>
      <c r="E51" s="6954"/>
      <c r="F51" s="6954"/>
      <c r="G51" s="6954"/>
      <c r="H51" s="6958"/>
      <c r="I51" s="6959"/>
      <c r="J51" s="6959"/>
      <c r="K51" s="6959"/>
      <c r="L51" s="6954"/>
      <c r="M51" s="6954"/>
      <c r="N51" s="6954"/>
      <c r="O51" s="6954"/>
      <c r="P51" s="6954"/>
      <c r="Q51" s="6954"/>
      <c r="R51" s="6954"/>
      <c r="S51" s="6954"/>
      <c r="T51" s="6954"/>
      <c r="U51" s="6954"/>
      <c r="V51" s="6954"/>
      <c r="W51" s="6954"/>
      <c r="X51" s="6954"/>
      <c r="Y51" s="6954"/>
      <c r="Z51" s="6954"/>
      <c r="AA51" s="6954"/>
      <c r="AB51" s="6954"/>
      <c r="AC51" s="6954"/>
      <c r="AD51" s="6954"/>
      <c r="AE51" s="6954"/>
      <c r="AF51" s="6954"/>
      <c r="AG51" s="6970"/>
      <c r="AH51" s="6970"/>
      <c r="AI51" s="6970"/>
      <c r="AJ51" s="6963"/>
      <c r="AK51" s="6964"/>
      <c r="AL51" s="6964"/>
      <c r="AM51" s="6963"/>
      <c r="AN51" s="6964"/>
      <c r="AO51" s="6964"/>
    </row>
    <row r="52">
      <c r="A52" s="6971" t="s">
        <v>7066</v>
      </c>
      <c r="B52" s="6908" t="s">
        <v>6934</v>
      </c>
      <c r="C52" s="6908" t="s">
        <v>6935</v>
      </c>
      <c r="D52" s="6971" t="s">
        <v>6936</v>
      </c>
      <c r="E52" s="6908" t="s">
        <v>6937</v>
      </c>
      <c r="F52" s="6908"/>
      <c r="G52" s="6908" t="s">
        <v>7067</v>
      </c>
      <c r="H52" s="6972" t="s">
        <v>6939</v>
      </c>
      <c r="I52" s="6973" t="s">
        <v>6940</v>
      </c>
      <c r="J52" s="6907" t="s">
        <v>6941</v>
      </c>
      <c r="K52" s="6907" t="s">
        <v>6942</v>
      </c>
      <c r="L52" s="6908" t="s">
        <v>6943</v>
      </c>
      <c r="M52" s="6908" t="s">
        <v>6944</v>
      </c>
      <c r="N52" s="6908" t="s">
        <v>7068</v>
      </c>
      <c r="O52" s="6908" t="s">
        <v>7069</v>
      </c>
      <c r="P52" s="6908" t="s">
        <v>6947</v>
      </c>
      <c r="Q52" s="6974"/>
      <c r="R52" s="6974"/>
      <c r="S52" s="6974"/>
      <c r="T52" s="6974"/>
      <c r="U52" s="6974"/>
      <c r="V52" s="6974"/>
      <c r="W52" s="6974"/>
      <c r="X52" s="6974"/>
      <c r="Y52" s="6974"/>
      <c r="Z52" s="6974"/>
      <c r="AA52" s="6974"/>
      <c r="AB52" s="6974"/>
      <c r="AC52" s="6975" t="s">
        <v>6954</v>
      </c>
      <c r="AD52" s="6973" t="s">
        <v>6955</v>
      </c>
      <c r="AE52" s="6973" t="s">
        <v>7070</v>
      </c>
      <c r="AF52" s="6973" t="s">
        <v>7071</v>
      </c>
      <c r="AG52" s="6976" t="s">
        <v>6958</v>
      </c>
      <c r="AH52" s="6976" t="s">
        <v>6959</v>
      </c>
      <c r="AI52" s="6907" t="s">
        <v>6960</v>
      </c>
      <c r="AJ52" s="6973" t="s">
        <v>6961</v>
      </c>
      <c r="AK52" s="6907" t="s">
        <v>6962</v>
      </c>
      <c r="AL52" s="6908" t="s">
        <v>6963</v>
      </c>
      <c r="AM52" s="6908" t="s">
        <v>7072</v>
      </c>
      <c r="AN52" s="6908" t="s">
        <v>6965</v>
      </c>
      <c r="AO52" s="6908" t="s">
        <v>6966</v>
      </c>
    </row>
    <row r="53">
      <c r="A53" s="6908" t="s">
        <v>6967</v>
      </c>
      <c r="B53" s="6908"/>
      <c r="C53" s="6908"/>
      <c r="D53" s="6908"/>
      <c r="E53" s="6908" t="s">
        <v>6968</v>
      </c>
      <c r="F53" s="6912" t="s">
        <v>6969</v>
      </c>
      <c r="G53" s="6908"/>
      <c r="H53" s="6977"/>
      <c r="I53" s="6973"/>
      <c r="J53" s="6907"/>
      <c r="K53" s="6907"/>
      <c r="L53" s="6908" t="s">
        <v>6970</v>
      </c>
      <c r="M53" s="6908" t="s">
        <v>6970</v>
      </c>
      <c r="N53" s="6908"/>
      <c r="O53" s="6908"/>
      <c r="P53" s="6908"/>
      <c r="Q53" s="6974"/>
      <c r="R53" s="6974"/>
      <c r="S53" s="6974"/>
      <c r="T53" s="6974"/>
      <c r="U53" s="6974"/>
      <c r="V53" s="6974"/>
      <c r="W53" s="6974"/>
      <c r="X53" s="6974"/>
      <c r="Y53" s="6974"/>
      <c r="Z53" s="6974"/>
      <c r="AA53" s="6974"/>
      <c r="AB53" s="6974"/>
      <c r="AC53" s="6975"/>
      <c r="AD53" s="6973"/>
      <c r="AE53" s="6973"/>
      <c r="AF53" s="6973"/>
      <c r="AG53" s="6976"/>
      <c r="AH53" s="6976"/>
      <c r="AI53" s="6907"/>
      <c r="AJ53" s="6973"/>
      <c r="AK53" s="6907"/>
      <c r="AL53" s="6908"/>
      <c r="AM53" s="6908"/>
      <c r="AN53" s="6908"/>
      <c r="AO53" s="6908"/>
    </row>
    <row r="54">
      <c r="A54" s="6978">
        <v>1</v>
      </c>
      <c r="B54" s="6913" t="s">
        <v>6985</v>
      </c>
      <c r="C54" s="6913" t="s">
        <v>7073</v>
      </c>
      <c r="D54" s="6941" t="s">
        <v>7074</v>
      </c>
      <c r="E54" s="6917">
        <v>1539</v>
      </c>
      <c r="F54" s="6931">
        <v>1539</v>
      </c>
      <c r="G54" s="6979"/>
      <c r="H54" s="6980">
        <f>VLOOKUP(C54,'Data Products'!$A:$J,2,0)</f>
      </c>
      <c r="I54" s="6981">
        <f t="shared" ref="I54:I79" si="15">IFERROR(H54-TODAY(),"")</f>
      </c>
      <c r="J54" s="6920">
        <v>45840</v>
      </c>
      <c r="K54" s="6921">
        <f t="shared" ref="K54:K125" si="6">TODAY()-J54</f>
      </c>
      <c r="L54" s="6941">
        <v>1</v>
      </c>
      <c r="M54" s="6982">
        <v>2826</v>
      </c>
      <c r="N54" s="6917">
        <v>6000</v>
      </c>
      <c r="O54" s="6917">
        <v>12000</v>
      </c>
      <c r="P54" s="6913" t="s">
        <v>6984</v>
      </c>
      <c r="Q54" s="6954"/>
      <c r="R54" s="6954"/>
      <c r="S54" s="6983"/>
      <c r="T54" s="6954"/>
      <c r="U54" s="6954"/>
      <c r="V54" s="6954"/>
      <c r="W54" s="6954"/>
      <c r="X54" s="6954"/>
      <c r="Y54" s="6954"/>
      <c r="Z54" s="6954"/>
      <c r="AA54" s="6954"/>
      <c r="AB54" s="6954"/>
      <c r="AC54" s="6984">
        <f t="shared" ref="AC54:AC125" si="1">M54/30</f>
      </c>
      <c r="AD54" s="6937">
        <f t="shared" ref="AD54:AD125" si="27">IFERROR(E54/AC54,"-")</f>
      </c>
      <c r="AE54" s="6924">
        <f t="shared" ref="AE54:AE125" si="19">IFERROR(TODAY()+AD54,"-")</f>
      </c>
      <c r="AF54" s="6938">
        <f t="shared" ref="AF54:AF125" si="9">_xlfn.IFS(AD54="-","Not sold yet",AND(AD54&lt;=150,AD54&gt;60),"Out of stock more than 60 days",AD54&lt;=60,"Out of stock less than 60 days",AD54&gt;=150,"Out of stock more than 150 days")</f>
      </c>
      <c r="AG54" s="6926">
        <f>VLOOKUP(C54,'Data Products'!$A:$J,10,0)</f>
      </c>
      <c r="AH54" s="6927">
        <f t="shared" ref="AH54:AH125" si="30">AG54*E54</f>
      </c>
      <c r="AI54" s="6927"/>
      <c r="AJ54" s="6945" t="s">
        <v>7075</v>
      </c>
      <c r="AK54" s="6929"/>
      <c r="AL54" s="6930"/>
      <c r="AM54" s="6929"/>
      <c r="AN54" s="6930"/>
      <c r="AO54" s="6930"/>
    </row>
    <row customHeight="true" hidden="true" ht="18" r="55">
      <c r="A55" s="6978">
        <v>2</v>
      </c>
      <c r="B55" s="6913" t="s">
        <v>6980</v>
      </c>
      <c r="C55" s="6913" t="s">
        <v>7076</v>
      </c>
      <c r="D55" s="6917"/>
      <c r="E55" s="6917">
        <v>0</v>
      </c>
      <c r="F55" s="6931">
        <v>0</v>
      </c>
      <c r="G55" s="6979"/>
      <c r="H55" s="6980">
        <f>VLOOKUP(C55,'Data Products'!$A:$J,2,0)</f>
      </c>
      <c r="I55" s="6981">
        <f t="shared" si="15"/>
      </c>
      <c r="J55" s="6920">
        <v>45376</v>
      </c>
      <c r="K55" s="6921">
        <f t="shared" si="6"/>
      </c>
      <c r="L55" s="6917">
        <v>0</v>
      </c>
      <c r="M55" s="6917">
        <v>0</v>
      </c>
      <c r="N55" s="6917">
        <v>0</v>
      </c>
      <c r="O55" s="6917">
        <v>0</v>
      </c>
      <c r="P55" s="6913" t="s">
        <v>7077</v>
      </c>
      <c r="Q55" s="6954"/>
      <c r="R55" s="6954"/>
      <c r="S55" s="6983"/>
      <c r="T55" s="6954"/>
      <c r="U55" s="6954"/>
      <c r="V55" s="6954"/>
      <c r="W55" s="6954"/>
      <c r="X55" s="6954"/>
      <c r="Y55" s="6954"/>
      <c r="Z55" s="6954"/>
      <c r="AA55" s="6954"/>
      <c r="AB55" s="6954"/>
      <c r="AC55" s="6984">
        <f t="shared" si="1"/>
      </c>
      <c r="AD55" s="6932">
        <f t="shared" si="27"/>
      </c>
      <c r="AE55" s="6924">
        <f t="shared" si="19"/>
      </c>
      <c r="AF55" s="6933">
        <f t="shared" si="9"/>
      </c>
      <c r="AG55" s="6926">
        <f>VLOOKUP(C55,'Data Products'!$A:$J,10,0)</f>
      </c>
      <c r="AH55" s="6927">
        <f t="shared" si="30"/>
      </c>
      <c r="AI55" s="6927">
        <f t="shared" ref="AI55:AI74" si="22">IF(I55&lt;=90,E55,0)</f>
      </c>
      <c r="AJ55" s="6939"/>
      <c r="AK55" s="6929"/>
      <c r="AL55" s="6930"/>
      <c r="AM55" s="6929"/>
      <c r="AN55" s="6930"/>
      <c r="AO55" s="6930"/>
    </row>
    <row customHeight="true" hidden="true" ht="18" r="56">
      <c r="A56" s="6978">
        <v>3</v>
      </c>
      <c r="B56" s="6913" t="s">
        <v>6980</v>
      </c>
      <c r="C56" s="6913" t="s">
        <v>7078</v>
      </c>
      <c r="D56" s="6917"/>
      <c r="E56" s="6917">
        <v>0</v>
      </c>
      <c r="F56" s="6931">
        <v>0</v>
      </c>
      <c r="G56" s="6979"/>
      <c r="H56" s="6980">
        <f>VLOOKUP(C56,'Data Products'!$A:$J,2,0)</f>
      </c>
      <c r="I56" s="6981">
        <f t="shared" si="15"/>
      </c>
      <c r="J56" s="6956">
        <v>45721</v>
      </c>
      <c r="K56" s="6921">
        <f t="shared" si="6"/>
      </c>
      <c r="L56" s="6917">
        <v>0</v>
      </c>
      <c r="M56" s="6917">
        <v>0</v>
      </c>
      <c r="N56" s="6985" t="s">
        <v>7079</v>
      </c>
      <c r="O56" s="6985" t="s">
        <v>7079</v>
      </c>
      <c r="P56" s="6913" t="s">
        <v>7077</v>
      </c>
      <c r="Q56" s="6954"/>
      <c r="R56" s="6954"/>
      <c r="S56" s="6983"/>
      <c r="T56" s="6954"/>
      <c r="U56" s="6954"/>
      <c r="V56" s="6954"/>
      <c r="W56" s="6954"/>
      <c r="X56" s="6954"/>
      <c r="Y56" s="6954"/>
      <c r="Z56" s="6954"/>
      <c r="AA56" s="6954"/>
      <c r="AB56" s="6954"/>
      <c r="AC56" s="6984">
        <f t="shared" si="1"/>
      </c>
      <c r="AD56" s="6932">
        <f t="shared" si="27"/>
      </c>
      <c r="AE56" s="6924">
        <f t="shared" si="19"/>
      </c>
      <c r="AF56" s="6933">
        <f t="shared" si="9"/>
      </c>
      <c r="AG56" s="6926">
        <f>VLOOKUP(C56,'Data Products'!$A:$J,10,0)</f>
      </c>
      <c r="AH56" s="6927">
        <f t="shared" si="30"/>
      </c>
      <c r="AI56" s="6927">
        <f t="shared" si="22"/>
      </c>
      <c r="AJ56" s="6939"/>
      <c r="AK56" s="6929"/>
      <c r="AL56" s="6930"/>
      <c r="AM56" s="6929"/>
      <c r="AN56" s="6930"/>
      <c r="AO56" s="6930"/>
    </row>
    <row customHeight="true" hidden="true" ht="18" r="57">
      <c r="A57" s="6978">
        <v>4</v>
      </c>
      <c r="B57" s="6913" t="s">
        <v>6980</v>
      </c>
      <c r="C57" s="6913" t="s">
        <v>7080</v>
      </c>
      <c r="D57" s="6917"/>
      <c r="E57" s="6917">
        <v>0</v>
      </c>
      <c r="F57" s="6931">
        <v>0</v>
      </c>
      <c r="G57" s="6979"/>
      <c r="H57" s="6980">
        <f>VLOOKUP(C57,'Data Products'!$A:$J,2,0)</f>
      </c>
      <c r="I57" s="6981">
        <f t="shared" si="15"/>
      </c>
      <c r="J57" s="6920">
        <v>45460</v>
      </c>
      <c r="K57" s="6921">
        <f t="shared" si="6"/>
      </c>
      <c r="L57" s="6917">
        <v>0</v>
      </c>
      <c r="M57" s="6917">
        <v>0</v>
      </c>
      <c r="N57" s="6917">
        <v>0</v>
      </c>
      <c r="O57" s="6917">
        <v>0</v>
      </c>
      <c r="P57" s="6913" t="s">
        <v>7077</v>
      </c>
      <c r="Q57" s="6954"/>
      <c r="R57" s="6954"/>
      <c r="S57" s="6986"/>
      <c r="T57" s="6954"/>
      <c r="U57" s="6954"/>
      <c r="V57" s="6954"/>
      <c r="W57" s="6954"/>
      <c r="X57" s="6954"/>
      <c r="Y57" s="6954"/>
      <c r="Z57" s="6954"/>
      <c r="AA57" s="6954"/>
      <c r="AB57" s="6954"/>
      <c r="AC57" s="6984">
        <f t="shared" si="1"/>
      </c>
      <c r="AD57" s="6932">
        <f t="shared" si="27"/>
      </c>
      <c r="AE57" s="6924">
        <f t="shared" si="19"/>
      </c>
      <c r="AF57" s="6933">
        <f t="shared" si="9"/>
      </c>
      <c r="AG57" s="6926">
        <f>VLOOKUP(C57,'Data Products'!$A:$J,10,0)</f>
      </c>
      <c r="AH57" s="6927">
        <f t="shared" si="30"/>
      </c>
      <c r="AI57" s="6927">
        <f t="shared" si="22"/>
      </c>
      <c r="AJ57" s="6929"/>
      <c r="AK57" s="6930"/>
      <c r="AL57" s="6930"/>
      <c r="AM57" s="6929"/>
      <c r="AN57" s="6930"/>
      <c r="AO57" s="6930"/>
    </row>
    <row customHeight="true" hidden="true" ht="18" r="58">
      <c r="A58" s="6978">
        <v>5</v>
      </c>
      <c r="B58" s="6913" t="s">
        <v>7013</v>
      </c>
      <c r="C58" s="6913" t="s">
        <v>7081</v>
      </c>
      <c r="D58" s="6917"/>
      <c r="E58" s="6917">
        <v>0</v>
      </c>
      <c r="F58" s="6931">
        <v>0</v>
      </c>
      <c r="G58" s="6979"/>
      <c r="H58" s="6980">
        <f>VLOOKUP(C58,'Data Products'!$A:$J,2,0)</f>
      </c>
      <c r="I58" s="6981">
        <f t="shared" si="15"/>
      </c>
      <c r="J58" s="6920">
        <v>45667</v>
      </c>
      <c r="K58" s="6921">
        <f t="shared" si="6"/>
      </c>
      <c r="L58" s="6917">
        <v>0</v>
      </c>
      <c r="M58" s="6917">
        <v>0</v>
      </c>
      <c r="N58" s="6917">
        <v>500</v>
      </c>
      <c r="O58" s="6917">
        <v>1000</v>
      </c>
      <c r="P58" s="6987" t="s">
        <v>6995</v>
      </c>
      <c r="Q58" s="6954"/>
      <c r="R58" s="6954"/>
      <c r="S58" s="6983"/>
      <c r="T58" s="6954"/>
      <c r="U58" s="6954"/>
      <c r="V58" s="6954"/>
      <c r="W58" s="6954"/>
      <c r="X58" s="6954"/>
      <c r="Y58" s="6954"/>
      <c r="Z58" s="6954"/>
      <c r="AA58" s="6954"/>
      <c r="AB58" s="6954"/>
      <c r="AC58" s="6984">
        <f t="shared" si="1"/>
      </c>
      <c r="AD58" s="6932">
        <f t="shared" si="27"/>
      </c>
      <c r="AE58" s="6924">
        <f t="shared" si="19"/>
      </c>
      <c r="AF58" s="6933">
        <f t="shared" si="9"/>
      </c>
      <c r="AG58" s="6926">
        <f>VLOOKUP(C58,'Data Products'!$A:$J,10,0)</f>
      </c>
      <c r="AH58" s="6927">
        <f t="shared" si="30"/>
      </c>
      <c r="AI58" s="6927">
        <f t="shared" si="22"/>
      </c>
      <c r="AJ58" s="6939"/>
      <c r="AK58" s="6930"/>
      <c r="AL58" s="6930">
        <v>200</v>
      </c>
      <c r="AM58" s="6929"/>
      <c r="AN58" s="6930"/>
      <c r="AO58" s="6930"/>
    </row>
    <row r="59">
      <c r="A59" s="6978">
        <v>6</v>
      </c>
      <c r="B59" s="6913" t="s">
        <v>6971</v>
      </c>
      <c r="C59" s="6913" t="s">
        <v>7082</v>
      </c>
      <c r="D59" s="6941" t="s">
        <v>7083</v>
      </c>
      <c r="E59" s="6917">
        <v>3</v>
      </c>
      <c r="F59" s="6931">
        <v>3</v>
      </c>
      <c r="G59" s="6979"/>
      <c r="H59" s="6980">
        <f>VLOOKUP(C59,'Data Products'!$A:$J,2,0)</f>
      </c>
      <c r="I59" s="6981">
        <f t="shared" si="15"/>
      </c>
      <c r="J59" s="6920">
        <v>45667</v>
      </c>
      <c r="K59" s="6921">
        <f t="shared" si="6"/>
      </c>
      <c r="L59" s="6917">
        <v>0</v>
      </c>
      <c r="M59" s="6917">
        <v>0</v>
      </c>
      <c r="N59" s="6917">
        <v>500</v>
      </c>
      <c r="O59" s="6917">
        <v>1000</v>
      </c>
      <c r="P59" s="6913" t="s">
        <v>6995</v>
      </c>
      <c r="Q59" s="6954"/>
      <c r="R59" s="6954"/>
      <c r="S59" s="6983"/>
      <c r="T59" s="6954"/>
      <c r="U59" s="6954"/>
      <c r="V59" s="6954"/>
      <c r="W59" s="6954"/>
      <c r="X59" s="6954"/>
      <c r="Y59" s="6954"/>
      <c r="Z59" s="6954"/>
      <c r="AA59" s="6954"/>
      <c r="AB59" s="6954"/>
      <c r="AC59" s="6984">
        <f t="shared" si="1"/>
      </c>
      <c r="AD59" s="6937">
        <f t="shared" si="27"/>
      </c>
      <c r="AE59" s="6924">
        <f t="shared" si="19"/>
      </c>
      <c r="AF59" s="6938">
        <f t="shared" si="9"/>
      </c>
      <c r="AG59" s="6926">
        <f>VLOOKUP(C59,'Data Products'!$A:$J,10,0)</f>
      </c>
      <c r="AH59" s="6927">
        <f t="shared" si="30"/>
      </c>
      <c r="AI59" s="6927">
        <f t="shared" si="22"/>
      </c>
      <c r="AJ59" s="6939"/>
      <c r="AK59" s="6930"/>
      <c r="AL59" s="6930"/>
      <c r="AM59" s="6929"/>
      <c r="AN59" s="6930"/>
      <c r="AO59" s="6930"/>
    </row>
    <row r="60">
      <c r="A60" s="6978">
        <v>7</v>
      </c>
      <c r="B60" s="6913" t="s">
        <v>6971</v>
      </c>
      <c r="C60" s="6913" t="s">
        <v>7084</v>
      </c>
      <c r="D60" s="6941" t="s">
        <v>7085</v>
      </c>
      <c r="E60" s="6917">
        <v>75</v>
      </c>
      <c r="F60" s="6931">
        <v>75</v>
      </c>
      <c r="G60" s="6979"/>
      <c r="H60" s="6980">
        <f>VLOOKUP(C60,'Data Products'!$A:$J,2,0)</f>
      </c>
      <c r="I60" s="6981">
        <f t="shared" si="15"/>
      </c>
      <c r="J60" s="6920">
        <v>45617</v>
      </c>
      <c r="K60" s="6921">
        <f t="shared" si="6"/>
      </c>
      <c r="L60" s="6917">
        <v>27</v>
      </c>
      <c r="M60" s="6917">
        <v>55</v>
      </c>
      <c r="N60" s="6917">
        <v>300</v>
      </c>
      <c r="O60" s="6917">
        <v>500</v>
      </c>
      <c r="P60" s="6988" t="s">
        <v>6995</v>
      </c>
      <c r="Q60" s="6954"/>
      <c r="R60" s="6954"/>
      <c r="S60" s="6983"/>
      <c r="T60" s="6954"/>
      <c r="U60" s="6954"/>
      <c r="V60" s="6954"/>
      <c r="W60" s="6954"/>
      <c r="X60" s="6954"/>
      <c r="Y60" s="6954"/>
      <c r="Z60" s="6954"/>
      <c r="AA60" s="6954"/>
      <c r="AB60" s="6954"/>
      <c r="AC60" s="6984">
        <f t="shared" si="1"/>
      </c>
      <c r="AD60" s="6942">
        <f t="shared" si="27"/>
      </c>
      <c r="AE60" s="6924">
        <f t="shared" si="19"/>
      </c>
      <c r="AF60" s="6943">
        <f t="shared" si="9"/>
      </c>
      <c r="AG60" s="6926">
        <f>VLOOKUP(C60,'Data Products'!$A:$J,10,0)</f>
      </c>
      <c r="AH60" s="6927">
        <f t="shared" si="30"/>
      </c>
      <c r="AI60" s="6927">
        <f t="shared" si="22"/>
      </c>
      <c r="AJ60" s="6929"/>
      <c r="AK60" s="6930"/>
      <c r="AL60" s="6930"/>
      <c r="AM60" s="6929"/>
      <c r="AN60" s="6930"/>
      <c r="AO60" s="6930"/>
    </row>
    <row customHeight="true" hidden="true" ht="18" r="61">
      <c r="A61" s="6978">
        <v>8</v>
      </c>
      <c r="B61" s="6913" t="s">
        <v>6971</v>
      </c>
      <c r="C61" s="6913" t="s">
        <v>7086</v>
      </c>
      <c r="D61" s="6917"/>
      <c r="E61" s="6917">
        <v>0</v>
      </c>
      <c r="F61" s="6931">
        <v>0</v>
      </c>
      <c r="G61" s="6979"/>
      <c r="H61" s="6980">
        <f>VLOOKUP(C61,'Data Products'!$A:$J,2,0)</f>
      </c>
      <c r="I61" s="6989">
        <f t="shared" si="15"/>
      </c>
      <c r="J61" s="6920">
        <v>45504</v>
      </c>
      <c r="K61" s="6921">
        <f t="shared" si="6"/>
      </c>
      <c r="L61" s="6917">
        <v>0</v>
      </c>
      <c r="M61" s="6917">
        <v>0</v>
      </c>
      <c r="N61" s="6917">
        <v>0</v>
      </c>
      <c r="O61" s="6917">
        <v>0</v>
      </c>
      <c r="P61" s="6913" t="s">
        <v>6995</v>
      </c>
      <c r="Q61" s="6954"/>
      <c r="R61" s="6954"/>
      <c r="S61" s="6983"/>
      <c r="T61" s="6954"/>
      <c r="U61" s="6954"/>
      <c r="V61" s="6954"/>
      <c r="W61" s="6954"/>
      <c r="X61" s="6954"/>
      <c r="Y61" s="6954"/>
      <c r="Z61" s="6954"/>
      <c r="AA61" s="6954"/>
      <c r="AB61" s="6954"/>
      <c r="AC61" s="6984">
        <f t="shared" si="1"/>
      </c>
      <c r="AD61" s="6932">
        <f t="shared" si="27"/>
      </c>
      <c r="AE61" s="6924">
        <f t="shared" si="19"/>
      </c>
      <c r="AF61" s="6933">
        <f t="shared" si="9"/>
      </c>
      <c r="AG61" s="6926">
        <f>VLOOKUP(C61,'Data Products'!$A:$J,10,0)</f>
      </c>
      <c r="AH61" s="6927">
        <f t="shared" si="30"/>
      </c>
      <c r="AI61" s="6927">
        <f t="shared" si="22"/>
      </c>
      <c r="AJ61" s="6929"/>
      <c r="AK61" s="6930"/>
      <c r="AL61" s="6930"/>
      <c r="AM61" s="6929"/>
      <c r="AN61" s="6930"/>
      <c r="AO61" s="6930"/>
    </row>
    <row customHeight="true" hidden="true" ht="18" r="62">
      <c r="A62" s="6978">
        <v>9</v>
      </c>
      <c r="B62" s="6913" t="s">
        <v>6971</v>
      </c>
      <c r="C62" s="6913" t="s">
        <v>7087</v>
      </c>
      <c r="D62" s="6917"/>
      <c r="E62" s="6917">
        <v>0</v>
      </c>
      <c r="F62" s="6931">
        <v>0</v>
      </c>
      <c r="G62" s="6979"/>
      <c r="H62" s="6980">
        <f>VLOOKUP(C62,'Data Products'!$A:$J,2,0)</f>
      </c>
      <c r="I62" s="6981">
        <f t="shared" si="15"/>
      </c>
      <c r="J62" s="6920">
        <v>45530</v>
      </c>
      <c r="K62" s="6921">
        <f t="shared" si="6"/>
      </c>
      <c r="L62" s="6917">
        <v>0</v>
      </c>
      <c r="M62" s="6917">
        <v>0</v>
      </c>
      <c r="N62" s="6917">
        <v>100</v>
      </c>
      <c r="O62" s="6917">
        <v>300</v>
      </c>
      <c r="P62" s="6913" t="s">
        <v>6995</v>
      </c>
      <c r="Q62" s="6954"/>
      <c r="R62" s="6954"/>
      <c r="S62" s="6983"/>
      <c r="T62" s="6954"/>
      <c r="U62" s="6954"/>
      <c r="V62" s="6954"/>
      <c r="W62" s="6954"/>
      <c r="X62" s="6954"/>
      <c r="Y62" s="6954"/>
      <c r="Z62" s="6954"/>
      <c r="AA62" s="6954"/>
      <c r="AB62" s="6954"/>
      <c r="AC62" s="6984">
        <f t="shared" si="1"/>
      </c>
      <c r="AD62" s="6937">
        <f t="shared" si="27"/>
      </c>
      <c r="AE62" s="6924">
        <f t="shared" si="19"/>
      </c>
      <c r="AF62" s="6938">
        <f t="shared" si="9"/>
      </c>
      <c r="AG62" s="6926">
        <f>VLOOKUP(C62,'Data Products'!$A:$J,10,0)</f>
      </c>
      <c r="AH62" s="6927">
        <f t="shared" si="30"/>
      </c>
      <c r="AI62" s="6927">
        <f t="shared" si="22"/>
      </c>
      <c r="AJ62" s="6929"/>
      <c r="AK62" s="6930"/>
      <c r="AL62" s="6930"/>
      <c r="AM62" s="6929"/>
      <c r="AN62" s="6930"/>
      <c r="AO62" s="6930"/>
    </row>
    <row customHeight="true" hidden="true" ht="18" r="63">
      <c r="A63" s="6978">
        <v>10</v>
      </c>
      <c r="B63" s="6913" t="s">
        <v>6971</v>
      </c>
      <c r="C63" s="6913" t="s">
        <v>7088</v>
      </c>
      <c r="D63" s="6917"/>
      <c r="E63" s="6917">
        <v>0</v>
      </c>
      <c r="F63" s="6931">
        <v>0</v>
      </c>
      <c r="G63" s="6979"/>
      <c r="H63" s="6980">
        <f>VLOOKUP(C63,'Data Products'!$A:$J,2,0)</f>
      </c>
      <c r="I63" s="6981">
        <f t="shared" si="15"/>
      </c>
      <c r="J63" s="6920">
        <v>45667</v>
      </c>
      <c r="K63" s="6921">
        <f t="shared" si="6"/>
      </c>
      <c r="L63" s="6917">
        <v>0</v>
      </c>
      <c r="M63" s="6917">
        <v>0</v>
      </c>
      <c r="N63" s="6917">
        <v>500</v>
      </c>
      <c r="O63" s="6917">
        <v>1000</v>
      </c>
      <c r="P63" s="6913" t="s">
        <v>6995</v>
      </c>
      <c r="Q63" s="6954"/>
      <c r="R63" s="6954"/>
      <c r="S63" s="6983"/>
      <c r="T63" s="6954"/>
      <c r="U63" s="6954"/>
      <c r="V63" s="6954"/>
      <c r="W63" s="6954"/>
      <c r="X63" s="6954"/>
      <c r="Y63" s="6954"/>
      <c r="Z63" s="6954"/>
      <c r="AA63" s="6954"/>
      <c r="AB63" s="6954"/>
      <c r="AC63" s="6984">
        <f t="shared" si="1"/>
      </c>
      <c r="AD63" s="6932">
        <f t="shared" si="27"/>
      </c>
      <c r="AE63" s="6924">
        <f t="shared" si="19"/>
      </c>
      <c r="AF63" s="6933">
        <f t="shared" si="9"/>
      </c>
      <c r="AG63" s="6926">
        <f>VLOOKUP(C63,'Data Products'!$A:$J,10,0)</f>
      </c>
      <c r="AH63" s="6927">
        <f t="shared" si="30"/>
      </c>
      <c r="AI63" s="6927">
        <f t="shared" si="22"/>
      </c>
      <c r="AJ63" s="6939"/>
      <c r="AK63" s="6930"/>
      <c r="AL63" s="6930">
        <v>150</v>
      </c>
      <c r="AM63" s="6929"/>
      <c r="AN63" s="6930"/>
      <c r="AO63" s="6930"/>
    </row>
    <row customHeight="true" hidden="true" ht="18" r="64">
      <c r="A64" s="6978">
        <v>11</v>
      </c>
      <c r="B64" s="6913" t="s">
        <v>6980</v>
      </c>
      <c r="C64" s="6913" t="s">
        <v>7089</v>
      </c>
      <c r="D64" s="6917"/>
      <c r="E64" s="6917">
        <v>0</v>
      </c>
      <c r="F64" s="6931">
        <v>0</v>
      </c>
      <c r="G64" s="6979"/>
      <c r="H64" s="6980">
        <f>VLOOKUP(C64,'Data Products'!$A:$J,2,0)</f>
      </c>
      <c r="I64" s="6981">
        <f t="shared" si="15"/>
      </c>
      <c r="J64" s="6956">
        <v>45716</v>
      </c>
      <c r="K64" s="6921">
        <f t="shared" si="6"/>
      </c>
      <c r="L64" s="6917">
        <v>0</v>
      </c>
      <c r="M64" s="6917">
        <v>0</v>
      </c>
      <c r="N64" s="6917" t="s">
        <v>7079</v>
      </c>
      <c r="O64" s="6917" t="s">
        <v>7079</v>
      </c>
      <c r="P64" s="6913" t="s">
        <v>6995</v>
      </c>
      <c r="Q64" s="6954"/>
      <c r="R64" s="6954"/>
      <c r="S64" s="6983"/>
      <c r="T64" s="6954"/>
      <c r="U64" s="6954"/>
      <c r="V64" s="6954"/>
      <c r="W64" s="6954"/>
      <c r="X64" s="6954"/>
      <c r="Y64" s="6954"/>
      <c r="Z64" s="6954"/>
      <c r="AA64" s="6954"/>
      <c r="AB64" s="6954"/>
      <c r="AC64" s="6984">
        <f t="shared" si="1"/>
      </c>
      <c r="AD64" s="6942">
        <f t="shared" si="27"/>
      </c>
      <c r="AE64" s="6924">
        <f t="shared" si="19"/>
      </c>
      <c r="AF64" s="6943">
        <f t="shared" si="9"/>
      </c>
      <c r="AG64" s="6926">
        <f>VLOOKUP(C64,'Data Products'!$A:$J,10,0)</f>
      </c>
      <c r="AH64" s="6927">
        <f t="shared" si="30"/>
      </c>
      <c r="AI64" s="6927">
        <f t="shared" si="22"/>
      </c>
      <c r="AJ64" s="6939"/>
      <c r="AK64" s="6930"/>
      <c r="AL64" s="6930"/>
      <c r="AM64" s="6929"/>
      <c r="AN64" s="6930"/>
      <c r="AO64" s="6930"/>
    </row>
    <row r="65">
      <c r="A65" s="6978">
        <v>12</v>
      </c>
      <c r="B65" s="6913" t="s">
        <v>6971</v>
      </c>
      <c r="C65" s="6913" t="s">
        <v>7090</v>
      </c>
      <c r="D65" s="6941" t="s">
        <v>7091</v>
      </c>
      <c r="E65" s="6917">
        <v>69</v>
      </c>
      <c r="F65" s="6931">
        <v>69</v>
      </c>
      <c r="G65" s="6979"/>
      <c r="H65" s="6980">
        <f>VLOOKUP(C65,'Data Products'!$A:$J,2,0)</f>
      </c>
      <c r="I65" s="6981">
        <f t="shared" si="15"/>
      </c>
      <c r="J65" s="6956">
        <v>45716</v>
      </c>
      <c r="K65" s="6921">
        <f t="shared" si="6"/>
      </c>
      <c r="L65" s="6917">
        <v>80</v>
      </c>
      <c r="M65" s="6917">
        <v>170</v>
      </c>
      <c r="N65" s="6917">
        <v>0</v>
      </c>
      <c r="O65" s="6917">
        <v>0</v>
      </c>
      <c r="P65" s="6913" t="s">
        <v>6995</v>
      </c>
      <c r="Q65" s="6954"/>
      <c r="R65" s="6954"/>
      <c r="S65" s="6983"/>
      <c r="T65" s="6954"/>
      <c r="U65" s="6954"/>
      <c r="V65" s="6954"/>
      <c r="W65" s="6954"/>
      <c r="X65" s="6954"/>
      <c r="Y65" s="6954"/>
      <c r="Z65" s="6954"/>
      <c r="AA65" s="6954"/>
      <c r="AB65" s="6954"/>
      <c r="AC65" s="6984">
        <f t="shared" si="1"/>
      </c>
      <c r="AD65" s="6942">
        <f t="shared" si="27"/>
      </c>
      <c r="AE65" s="6924">
        <f t="shared" si="19"/>
      </c>
      <c r="AF65" s="6943">
        <f t="shared" si="9"/>
      </c>
      <c r="AG65" s="6926">
        <f>VLOOKUP(C65,'Data Products'!$A:$J,10,0)</f>
      </c>
      <c r="AH65" s="6927">
        <f t="shared" si="30"/>
      </c>
      <c r="AI65" s="6927">
        <f t="shared" si="22"/>
      </c>
      <c r="AJ65" s="6939"/>
      <c r="AK65" s="6930"/>
      <c r="AL65" s="6930"/>
      <c r="AM65" s="6929"/>
      <c r="AN65" s="6930"/>
      <c r="AO65" s="6930"/>
    </row>
    <row customHeight="true" hidden="true" ht="18" r="66">
      <c r="A66" s="6978">
        <v>13</v>
      </c>
      <c r="B66" s="6913" t="s">
        <v>6971</v>
      </c>
      <c r="C66" s="6913" t="s">
        <v>7092</v>
      </c>
      <c r="D66" s="6917"/>
      <c r="E66" s="6917">
        <v>0</v>
      </c>
      <c r="F66" s="6931">
        <v>0</v>
      </c>
      <c r="G66" s="6979"/>
      <c r="H66" s="6980">
        <f>VLOOKUP(C66,'Data Products'!$A:$J,2,0)</f>
      </c>
      <c r="I66" s="6989">
        <f t="shared" si="15"/>
      </c>
      <c r="J66" s="6920">
        <v>45363</v>
      </c>
      <c r="K66" s="6921">
        <f t="shared" si="6"/>
      </c>
      <c r="L66" s="6917">
        <v>0</v>
      </c>
      <c r="M66" s="6917">
        <v>0</v>
      </c>
      <c r="N66" s="6917">
        <v>0</v>
      </c>
      <c r="O66" s="6917">
        <v>0</v>
      </c>
      <c r="P66" s="6913" t="s">
        <v>6995</v>
      </c>
      <c r="Q66" s="6954"/>
      <c r="R66" s="6954"/>
      <c r="S66" s="6983"/>
      <c r="T66" s="6954"/>
      <c r="U66" s="6954"/>
      <c r="V66" s="6954"/>
      <c r="W66" s="6954"/>
      <c r="X66" s="6954"/>
      <c r="Y66" s="6954"/>
      <c r="Z66" s="6954"/>
      <c r="AA66" s="6954"/>
      <c r="AB66" s="6954"/>
      <c r="AC66" s="6984">
        <f t="shared" si="1"/>
      </c>
      <c r="AD66" s="6932">
        <f t="shared" si="27"/>
      </c>
      <c r="AE66" s="6924">
        <f t="shared" si="19"/>
      </c>
      <c r="AF66" s="6933">
        <f t="shared" si="9"/>
      </c>
      <c r="AG66" s="6926">
        <f>VLOOKUP(C66,'Data Products'!$A:$J,10,0)</f>
      </c>
      <c r="AH66" s="6927">
        <f t="shared" si="30"/>
      </c>
      <c r="AI66" s="6927">
        <f t="shared" si="22"/>
      </c>
      <c r="AJ66" s="6929"/>
      <c r="AK66" s="6930"/>
      <c r="AL66" s="6930"/>
      <c r="AM66" s="6929"/>
      <c r="AN66" s="6930"/>
      <c r="AO66" s="6930"/>
    </row>
    <row customHeight="true" hidden="true" ht="18" r="67">
      <c r="A67" s="6978">
        <v>14</v>
      </c>
      <c r="B67" s="6913" t="s">
        <v>6980</v>
      </c>
      <c r="C67" s="6913" t="s">
        <v>7093</v>
      </c>
      <c r="D67" s="6941" t="s">
        <v>7094</v>
      </c>
      <c r="E67" s="6917">
        <v>0</v>
      </c>
      <c r="F67" s="6931">
        <v>0</v>
      </c>
      <c r="G67" s="6979"/>
      <c r="H67" s="6980">
        <f>VLOOKUP(C67,'Data Products'!$A:$J,2,0)</f>
      </c>
      <c r="I67" s="6981">
        <f t="shared" si="15"/>
      </c>
      <c r="J67" s="6920">
        <v>45617</v>
      </c>
      <c r="K67" s="6921">
        <f t="shared" si="6"/>
      </c>
      <c r="L67" s="6917">
        <v>18</v>
      </c>
      <c r="M67" s="6917">
        <v>42</v>
      </c>
      <c r="N67" s="6917">
        <v>300</v>
      </c>
      <c r="O67" s="6917">
        <v>500</v>
      </c>
      <c r="P67" s="6913" t="s">
        <v>6995</v>
      </c>
      <c r="Q67" s="6954"/>
      <c r="R67" s="6954"/>
      <c r="S67" s="6983"/>
      <c r="T67" s="6954"/>
      <c r="U67" s="6954"/>
      <c r="V67" s="6954"/>
      <c r="W67" s="6954"/>
      <c r="X67" s="6954"/>
      <c r="Y67" s="6954"/>
      <c r="Z67" s="6954"/>
      <c r="AA67" s="6954"/>
      <c r="AB67" s="6954"/>
      <c r="AC67" s="6984">
        <f t="shared" si="1"/>
      </c>
      <c r="AD67" s="6942">
        <f t="shared" si="27"/>
      </c>
      <c r="AE67" s="6924">
        <f t="shared" si="19"/>
      </c>
      <c r="AF67" s="6943">
        <f t="shared" si="9"/>
      </c>
      <c r="AG67" s="6926">
        <f>VLOOKUP(C67,'Data Products'!$A:$J,10,0)</f>
      </c>
      <c r="AH67" s="6927">
        <f t="shared" si="30"/>
      </c>
      <c r="AI67" s="6927">
        <f t="shared" si="22"/>
      </c>
      <c r="AJ67" s="6939"/>
      <c r="AK67" s="6930"/>
      <c r="AL67" s="6930"/>
      <c r="AM67" s="6929"/>
      <c r="AN67" s="6930"/>
      <c r="AO67" s="6930"/>
    </row>
    <row customHeight="true" hidden="true" ht="18" r="68">
      <c r="A68" s="6978">
        <v>15</v>
      </c>
      <c r="B68" s="6913" t="s">
        <v>6980</v>
      </c>
      <c r="C68" s="6913" t="s">
        <v>7095</v>
      </c>
      <c r="D68" s="6917"/>
      <c r="E68" s="6917">
        <v>0</v>
      </c>
      <c r="F68" s="6931">
        <v>0</v>
      </c>
      <c r="G68" s="6979"/>
      <c r="H68" s="6980">
        <f>VLOOKUP(C68,'Data Products'!$A:$J,2,0)</f>
      </c>
      <c r="I68" s="6981">
        <f t="shared" si="15"/>
      </c>
      <c r="J68" s="6920">
        <v>45667</v>
      </c>
      <c r="K68" s="6921">
        <f t="shared" si="6"/>
      </c>
      <c r="L68" s="6917">
        <v>0</v>
      </c>
      <c r="M68" s="6917">
        <v>71</v>
      </c>
      <c r="N68" s="6917">
        <v>1000</v>
      </c>
      <c r="O68" s="6917">
        <v>2000</v>
      </c>
      <c r="P68" s="6913" t="s">
        <v>6995</v>
      </c>
      <c r="Q68" s="6954"/>
      <c r="R68" s="6954"/>
      <c r="S68" s="6983"/>
      <c r="T68" s="6954"/>
      <c r="U68" s="6954"/>
      <c r="V68" s="6954"/>
      <c r="W68" s="6954"/>
      <c r="X68" s="6954"/>
      <c r="Y68" s="6954"/>
      <c r="Z68" s="6954"/>
      <c r="AA68" s="6954"/>
      <c r="AB68" s="6954"/>
      <c r="AC68" s="6984">
        <f t="shared" si="1"/>
      </c>
      <c r="AD68" s="6942">
        <f t="shared" si="27"/>
      </c>
      <c r="AE68" s="6924">
        <f t="shared" si="19"/>
      </c>
      <c r="AF68" s="6943">
        <f t="shared" si="9"/>
      </c>
      <c r="AG68" s="6926">
        <f>VLOOKUP(C68,'Data Products'!$A:$J,10,0)</f>
      </c>
      <c r="AH68" s="6927">
        <f t="shared" si="30"/>
      </c>
      <c r="AI68" s="6927">
        <f t="shared" si="22"/>
      </c>
      <c r="AJ68" s="6939"/>
      <c r="AK68" s="6930"/>
      <c r="AL68" s="6930">
        <v>340</v>
      </c>
      <c r="AM68" s="6929"/>
      <c r="AN68" s="6930"/>
      <c r="AO68" s="6930"/>
    </row>
    <row customHeight="true" hidden="true" ht="18" r="69">
      <c r="A69" s="6978">
        <v>16</v>
      </c>
      <c r="B69" s="6913" t="s">
        <v>6980</v>
      </c>
      <c r="C69" s="6913" t="s">
        <v>7096</v>
      </c>
      <c r="D69" s="6917"/>
      <c r="E69" s="6917">
        <v>0</v>
      </c>
      <c r="F69" s="6931">
        <v>0</v>
      </c>
      <c r="G69" s="6979"/>
      <c r="H69" s="6980">
        <f>VLOOKUP(C69,'Data Products'!$A:$J,2,0)</f>
      </c>
      <c r="I69" s="6989">
        <f t="shared" si="15"/>
      </c>
      <c r="J69" s="6920">
        <v>45668</v>
      </c>
      <c r="K69" s="6921">
        <f t="shared" si="6"/>
      </c>
      <c r="L69" s="6917">
        <v>0</v>
      </c>
      <c r="M69" s="6917">
        <v>0</v>
      </c>
      <c r="N69" s="6917">
        <v>0</v>
      </c>
      <c r="O69" s="6917">
        <v>0</v>
      </c>
      <c r="P69" s="6913" t="s">
        <v>7016</v>
      </c>
      <c r="Q69" s="6954"/>
      <c r="R69" s="6954"/>
      <c r="S69" s="6983"/>
      <c r="T69" s="6954"/>
      <c r="U69" s="6954"/>
      <c r="V69" s="6954"/>
      <c r="W69" s="6954"/>
      <c r="X69" s="6954"/>
      <c r="Y69" s="6954"/>
      <c r="Z69" s="6954"/>
      <c r="AA69" s="6954"/>
      <c r="AB69" s="6954"/>
      <c r="AC69" s="6984">
        <f t="shared" si="1"/>
      </c>
      <c r="AD69" s="6932">
        <f t="shared" si="27"/>
      </c>
      <c r="AE69" s="6924">
        <f t="shared" si="19"/>
      </c>
      <c r="AF69" s="6933">
        <f t="shared" si="9"/>
      </c>
      <c r="AG69" s="6926">
        <f>VLOOKUP(C69,'Data Products'!$A:$J,10,0)</f>
      </c>
      <c r="AH69" s="6927">
        <f t="shared" si="30"/>
      </c>
      <c r="AI69" s="6927">
        <f t="shared" si="22"/>
      </c>
      <c r="AJ69" s="6939"/>
      <c r="AK69" s="6930"/>
      <c r="AL69" s="6930"/>
      <c r="AM69" s="6929"/>
      <c r="AN69" s="6930"/>
      <c r="AO69" s="6930"/>
    </row>
    <row customHeight="true" hidden="true" ht="18" r="70">
      <c r="A70" s="6978">
        <v>17</v>
      </c>
      <c r="B70" s="6913" t="s">
        <v>6980</v>
      </c>
      <c r="C70" s="6913" t="s">
        <v>7097</v>
      </c>
      <c r="D70" s="6917"/>
      <c r="E70" s="6917">
        <v>0</v>
      </c>
      <c r="F70" s="6931">
        <v>0</v>
      </c>
      <c r="G70" s="6979"/>
      <c r="H70" s="6980">
        <f>VLOOKUP(C70,'Data Products'!$A:$J,2,0)</f>
      </c>
      <c r="I70" s="6989">
        <f t="shared" si="15"/>
      </c>
      <c r="J70" s="6920">
        <v>45669</v>
      </c>
      <c r="K70" s="6921">
        <f t="shared" si="6"/>
      </c>
      <c r="L70" s="6917">
        <v>1</v>
      </c>
      <c r="M70" s="6917">
        <v>1</v>
      </c>
      <c r="N70" s="6917">
        <v>4000</v>
      </c>
      <c r="O70" s="6917">
        <v>8000</v>
      </c>
      <c r="P70" s="6913" t="s">
        <v>7016</v>
      </c>
      <c r="Q70" s="6954"/>
      <c r="R70" s="6954"/>
      <c r="S70" s="6983"/>
      <c r="T70" s="6954"/>
      <c r="U70" s="6954"/>
      <c r="V70" s="6954"/>
      <c r="W70" s="6954"/>
      <c r="X70" s="6954"/>
      <c r="Y70" s="6954"/>
      <c r="Z70" s="6954"/>
      <c r="AA70" s="6954"/>
      <c r="AB70" s="6954"/>
      <c r="AC70" s="6984">
        <f t="shared" si="1"/>
      </c>
      <c r="AD70" s="6937">
        <f t="shared" si="27"/>
      </c>
      <c r="AE70" s="6924">
        <f t="shared" si="19"/>
      </c>
      <c r="AF70" s="6938">
        <f t="shared" si="9"/>
      </c>
      <c r="AG70" s="6926">
        <f>VLOOKUP(C70,'Data Products'!$A:$J,10,0)</f>
      </c>
      <c r="AH70" s="6927">
        <f t="shared" si="30"/>
      </c>
      <c r="AI70" s="6927">
        <f t="shared" si="22"/>
      </c>
      <c r="AJ70" s="6939"/>
      <c r="AK70" s="6930"/>
      <c r="AL70" s="6930">
        <v>3620</v>
      </c>
      <c r="AM70" s="6929"/>
      <c r="AN70" s="6930"/>
      <c r="AO70" s="6930"/>
    </row>
    <row customHeight="true" hidden="true" ht="18" r="71">
      <c r="A71" s="6978">
        <v>18</v>
      </c>
      <c r="B71" s="6913" t="s">
        <v>6980</v>
      </c>
      <c r="C71" s="6913" t="s">
        <v>7098</v>
      </c>
      <c r="D71" s="6917"/>
      <c r="E71" s="6917">
        <v>0</v>
      </c>
      <c r="F71" s="6931">
        <v>0</v>
      </c>
      <c r="G71" s="6979"/>
      <c r="H71" s="6980">
        <f>VLOOKUP(C71,'Data Products'!$A:$J,2,0)</f>
      </c>
      <c r="I71" s="6989">
        <f t="shared" si="15"/>
      </c>
      <c r="J71" s="6920">
        <v>45670</v>
      </c>
      <c r="K71" s="6921">
        <f t="shared" si="6"/>
      </c>
      <c r="L71" s="6917">
        <v>0</v>
      </c>
      <c r="M71" s="6917">
        <v>0</v>
      </c>
      <c r="N71" s="6917">
        <v>0</v>
      </c>
      <c r="O71" s="6917">
        <v>0</v>
      </c>
      <c r="P71" s="6913" t="s">
        <v>7016</v>
      </c>
      <c r="Q71" s="6954"/>
      <c r="R71" s="6954"/>
      <c r="S71" s="6983"/>
      <c r="T71" s="6954"/>
      <c r="U71" s="6954"/>
      <c r="V71" s="6954"/>
      <c r="W71" s="6954"/>
      <c r="X71" s="6954"/>
      <c r="Y71" s="6954"/>
      <c r="Z71" s="6954"/>
      <c r="AA71" s="6954"/>
      <c r="AB71" s="6954"/>
      <c r="AC71" s="6984">
        <f t="shared" si="1"/>
      </c>
      <c r="AD71" s="6932">
        <f t="shared" si="27"/>
      </c>
      <c r="AE71" s="6924">
        <f t="shared" si="19"/>
      </c>
      <c r="AF71" s="6933">
        <f t="shared" si="9"/>
      </c>
      <c r="AG71" s="6926">
        <f>VLOOKUP(C71,'Data Products'!$A:$J,10,0)</f>
      </c>
      <c r="AH71" s="6927">
        <f t="shared" si="30"/>
      </c>
      <c r="AI71" s="6927">
        <f t="shared" si="22"/>
      </c>
      <c r="AJ71" s="6939"/>
      <c r="AK71" s="6930"/>
      <c r="AL71" s="6930"/>
      <c r="AM71" s="6929"/>
      <c r="AN71" s="6930"/>
      <c r="AO71" s="6930"/>
    </row>
    <row r="72">
      <c r="A72" s="6978">
        <v>19</v>
      </c>
      <c r="B72" s="6913" t="s">
        <v>6985</v>
      </c>
      <c r="C72" s="6913" t="s">
        <v>7099</v>
      </c>
      <c r="D72" s="6941" t="s">
        <v>7100</v>
      </c>
      <c r="E72" s="6917">
        <v>1</v>
      </c>
      <c r="F72" s="6931">
        <v>1</v>
      </c>
      <c r="G72" s="6979"/>
      <c r="H72" s="6980">
        <f>VLOOKUP(C72,'Data Products'!$A:$J,2,0)</f>
      </c>
      <c r="I72" s="6981">
        <f t="shared" si="15"/>
      </c>
      <c r="J72" s="6920">
        <v>45671</v>
      </c>
      <c r="K72" s="6921">
        <f t="shared" si="6"/>
      </c>
      <c r="L72" s="6917">
        <v>162</v>
      </c>
      <c r="M72" s="6917">
        <v>769</v>
      </c>
      <c r="N72" s="6917">
        <v>0</v>
      </c>
      <c r="O72" s="6917">
        <v>0</v>
      </c>
      <c r="P72" s="6913" t="s">
        <v>7101</v>
      </c>
      <c r="Q72" s="6954"/>
      <c r="R72" s="6954"/>
      <c r="S72" s="6983"/>
      <c r="T72" s="6954"/>
      <c r="U72" s="6954"/>
      <c r="V72" s="6954"/>
      <c r="W72" s="6954"/>
      <c r="X72" s="6954"/>
      <c r="Y72" s="6954"/>
      <c r="Z72" s="6954"/>
      <c r="AA72" s="6954"/>
      <c r="AB72" s="6954"/>
      <c r="AC72" s="6984">
        <f t="shared" si="1"/>
      </c>
      <c r="AD72" s="6937">
        <f t="shared" si="27"/>
      </c>
      <c r="AE72" s="6924">
        <f t="shared" si="19"/>
      </c>
      <c r="AF72" s="6938">
        <f t="shared" si="9"/>
      </c>
      <c r="AG72" s="6926">
        <f>VLOOKUP(C72,'Data Products'!$A:$J,10,0)</f>
      </c>
      <c r="AH72" s="6927">
        <f t="shared" si="30"/>
      </c>
      <c r="AI72" s="6927">
        <f t="shared" si="22"/>
      </c>
      <c r="AJ72" s="6945" t="s">
        <v>7102</v>
      </c>
      <c r="AK72" s="6930"/>
      <c r="AL72" s="6930"/>
      <c r="AM72" s="6929"/>
      <c r="AN72" s="6930"/>
      <c r="AO72" s="6930"/>
    </row>
    <row customHeight="true" hidden="true" ht="18" r="73">
      <c r="A73" s="6978">
        <v>20</v>
      </c>
      <c r="B73" s="6913" t="s">
        <v>6980</v>
      </c>
      <c r="C73" s="6913" t="s">
        <v>7103</v>
      </c>
      <c r="D73" s="6941" t="s">
        <v>7104</v>
      </c>
      <c r="E73" s="6917">
        <v>0</v>
      </c>
      <c r="F73" s="6931">
        <v>0</v>
      </c>
      <c r="G73" s="6979"/>
      <c r="H73" s="6980">
        <f>VLOOKUP(C73,'Data Products'!$A:$J,2,0)</f>
      </c>
      <c r="I73" s="6981">
        <f t="shared" si="15"/>
      </c>
      <c r="J73" s="6956">
        <v>45980</v>
      </c>
      <c r="K73" s="6921">
        <f t="shared" si="6"/>
      </c>
      <c r="L73" s="6917">
        <v>413</v>
      </c>
      <c r="M73" s="6917">
        <v>2966</v>
      </c>
      <c r="N73" s="6917">
        <v>0</v>
      </c>
      <c r="O73" s="6917">
        <v>0</v>
      </c>
      <c r="P73" s="6913" t="s">
        <v>7101</v>
      </c>
      <c r="Q73" s="6954"/>
      <c r="R73" s="6954"/>
      <c r="S73" s="6983"/>
      <c r="T73" s="6954"/>
      <c r="U73" s="6954"/>
      <c r="V73" s="6954"/>
      <c r="W73" s="6954"/>
      <c r="X73" s="6954"/>
      <c r="Y73" s="6954"/>
      <c r="Z73" s="6954"/>
      <c r="AA73" s="6954"/>
      <c r="AB73" s="6954"/>
      <c r="AC73" s="6984">
        <f t="shared" si="1"/>
      </c>
      <c r="AD73" s="6937">
        <f t="shared" si="27"/>
      </c>
      <c r="AE73" s="6924">
        <f t="shared" si="19"/>
      </c>
      <c r="AF73" s="6938">
        <f t="shared" si="9"/>
      </c>
      <c r="AG73" s="6926">
        <f>VLOOKUP(C73,'Data Products'!$A:$J,10,0)</f>
      </c>
      <c r="AH73" s="6927">
        <f t="shared" si="30"/>
      </c>
      <c r="AI73" s="6927">
        <f t="shared" si="22"/>
      </c>
      <c r="AJ73" s="6945" t="s">
        <v>7105</v>
      </c>
      <c r="AK73" s="6930"/>
      <c r="AL73" s="6930"/>
      <c r="AM73" s="6929"/>
      <c r="AN73" s="6930"/>
      <c r="AO73" s="6930"/>
    </row>
    <row customHeight="true" hidden="true" ht="18" r="74">
      <c r="A74" s="6978">
        <v>21</v>
      </c>
      <c r="B74" s="6913" t="s">
        <v>6980</v>
      </c>
      <c r="C74" s="6913" t="s">
        <v>7106</v>
      </c>
      <c r="D74" s="6941" t="s">
        <v>7107</v>
      </c>
      <c r="E74" s="6917">
        <v>0</v>
      </c>
      <c r="F74" s="6931">
        <v>0</v>
      </c>
      <c r="G74" s="6979"/>
      <c r="H74" s="6980">
        <f>VLOOKUP(C74,'Data Products'!$A:$J,2,0)</f>
      </c>
      <c r="I74" s="6981">
        <f t="shared" si="15"/>
      </c>
      <c r="J74" s="6956">
        <v>45895</v>
      </c>
      <c r="K74" s="6921">
        <f t="shared" si="6"/>
      </c>
      <c r="L74" s="6917">
        <v>1</v>
      </c>
      <c r="M74" s="6917">
        <v>10</v>
      </c>
      <c r="N74" s="6917">
        <v>0</v>
      </c>
      <c r="O74" s="6917">
        <v>0</v>
      </c>
      <c r="P74" s="6913" t="s">
        <v>7108</v>
      </c>
      <c r="Q74" s="6954"/>
      <c r="R74" s="6954"/>
      <c r="S74" s="6983"/>
      <c r="T74" s="6954"/>
      <c r="U74" s="6954"/>
      <c r="V74" s="6954"/>
      <c r="W74" s="6954"/>
      <c r="X74" s="6954"/>
      <c r="Y74" s="6954"/>
      <c r="Z74" s="6954"/>
      <c r="AA74" s="6954"/>
      <c r="AB74" s="6954"/>
      <c r="AC74" s="6984">
        <f t="shared" si="1"/>
      </c>
      <c r="AD74" s="6937">
        <f t="shared" si="27"/>
      </c>
      <c r="AE74" s="6924">
        <f t="shared" si="19"/>
      </c>
      <c r="AF74" s="6938">
        <f t="shared" si="9"/>
      </c>
      <c r="AG74" s="6926">
        <f>VLOOKUP(C74,'Data Products'!$A:$J,10,0)</f>
      </c>
      <c r="AH74" s="6927">
        <f t="shared" si="30"/>
      </c>
      <c r="AI74" s="6927">
        <f t="shared" si="22"/>
      </c>
      <c r="AJ74" s="6939"/>
      <c r="AK74" s="6930"/>
      <c r="AL74" s="6930"/>
      <c r="AM74" s="6929"/>
      <c r="AN74" s="6930"/>
      <c r="AO74" s="6930"/>
    </row>
    <row r="75">
      <c r="A75" s="6978">
        <v>22</v>
      </c>
      <c r="B75" s="6913" t="s">
        <v>6985</v>
      </c>
      <c r="C75" s="6913" t="s">
        <v>7107</v>
      </c>
      <c r="D75" s="6941" t="s">
        <v>7107</v>
      </c>
      <c r="E75" s="6917">
        <v>782</v>
      </c>
      <c r="F75" s="6931">
        <v>782</v>
      </c>
      <c r="G75" s="6979"/>
      <c r="H75" s="6980">
        <f>VLOOKUP(C75,'Data Products'!$A:$J,2,0)</f>
      </c>
      <c r="I75" s="6981">
        <f t="shared" si="15"/>
      </c>
      <c r="J75" s="6990">
        <v>46108</v>
      </c>
      <c r="K75" s="6921">
        <f t="shared" si="6"/>
      </c>
      <c r="L75" s="6917">
        <v>3204</v>
      </c>
      <c r="M75" s="6941">
        <v>4718</v>
      </c>
      <c r="N75" s="6917">
        <v>0</v>
      </c>
      <c r="O75" s="6917">
        <v>0</v>
      </c>
      <c r="P75" s="6913" t="s">
        <v>7109</v>
      </c>
      <c r="Q75" s="6954"/>
      <c r="R75" s="6954"/>
      <c r="S75" s="6983"/>
      <c r="T75" s="6954"/>
      <c r="U75" s="6954"/>
      <c r="V75" s="6954"/>
      <c r="W75" s="6954"/>
      <c r="X75" s="6954"/>
      <c r="Y75" s="6954"/>
      <c r="Z75" s="6954"/>
      <c r="AA75" s="6954"/>
      <c r="AB75" s="6954"/>
      <c r="AC75" s="6984">
        <f t="shared" si="1"/>
      </c>
      <c r="AD75" s="6937">
        <f t="shared" si="27"/>
      </c>
      <c r="AE75" s="6924">
        <f t="shared" si="19"/>
      </c>
      <c r="AF75" s="6938">
        <f t="shared" si="9"/>
      </c>
      <c r="AG75" s="6926">
        <f>VLOOKUP(C75,'Data Products'!$A:$J,10,0)</f>
      </c>
      <c r="AH75" s="6927">
        <f t="shared" si="30"/>
      </c>
      <c r="AI75" s="6927"/>
      <c r="AJ75" s="6945" t="s">
        <v>7110</v>
      </c>
      <c r="AK75" s="6930"/>
      <c r="AL75" s="6930"/>
      <c r="AM75" s="6929"/>
      <c r="AN75" s="6930"/>
      <c r="AO75" s="6930"/>
    </row>
    <row customHeight="true" hidden="true" ht="18" r="76">
      <c r="A76" s="6978">
        <v>23</v>
      </c>
      <c r="B76" s="6913" t="s">
        <v>6980</v>
      </c>
      <c r="C76" s="6913" t="s">
        <v>7111</v>
      </c>
      <c r="D76" s="6917"/>
      <c r="E76" s="6917">
        <v>0</v>
      </c>
      <c r="F76" s="6931">
        <v>0</v>
      </c>
      <c r="G76" s="6979"/>
      <c r="H76" s="6980">
        <f>VLOOKUP(C76,'Data Products'!$A:$J,2,0)</f>
      </c>
      <c r="I76" s="6981">
        <f t="shared" si="15"/>
      </c>
      <c r="J76" s="6956">
        <v>45994</v>
      </c>
      <c r="K76" s="6921">
        <f t="shared" si="6"/>
      </c>
      <c r="L76" s="6917">
        <v>0</v>
      </c>
      <c r="M76" s="6917">
        <v>0</v>
      </c>
      <c r="N76" s="6917">
        <v>0</v>
      </c>
      <c r="O76" s="6917">
        <v>0</v>
      </c>
      <c r="P76" s="6913" t="s">
        <v>7112</v>
      </c>
      <c r="Q76" s="6954"/>
      <c r="R76" s="6954"/>
      <c r="S76" s="6983"/>
      <c r="T76" s="6954"/>
      <c r="U76" s="6954"/>
      <c r="V76" s="6954"/>
      <c r="W76" s="6954"/>
      <c r="X76" s="6954"/>
      <c r="Y76" s="6954"/>
      <c r="Z76" s="6954"/>
      <c r="AA76" s="6954"/>
      <c r="AB76" s="6954"/>
      <c r="AC76" s="6984">
        <f t="shared" si="1"/>
      </c>
      <c r="AD76" s="6937">
        <f t="shared" si="27"/>
      </c>
      <c r="AE76" s="6924">
        <f t="shared" si="19"/>
      </c>
      <c r="AF76" s="6938">
        <f t="shared" si="9"/>
      </c>
      <c r="AG76" s="6926">
        <f>VLOOKUP(C76,'Data Products'!$A:$J,10,0)</f>
      </c>
      <c r="AH76" s="6927">
        <f t="shared" si="30"/>
      </c>
      <c r="AI76" s="6927">
        <f t="shared" ref="AI76:AI91" si="23">IF(I76&lt;=90,E76,0)</f>
      </c>
      <c r="AJ76" s="6939"/>
      <c r="AK76" s="6930"/>
      <c r="AL76" s="6930"/>
      <c r="AM76" s="6929"/>
      <c r="AN76" s="6930"/>
      <c r="AO76" s="6930"/>
    </row>
    <row customHeight="true" hidden="true" ht="18" r="77">
      <c r="A77" s="6978">
        <v>24</v>
      </c>
      <c r="B77" s="6913" t="s">
        <v>6980</v>
      </c>
      <c r="C77" s="6913" t="s">
        <v>7113</v>
      </c>
      <c r="D77" s="6917"/>
      <c r="E77" s="6917">
        <v>0</v>
      </c>
      <c r="F77" s="6931">
        <v>0</v>
      </c>
      <c r="G77" s="6979"/>
      <c r="H77" s="6980">
        <f>VLOOKUP(C77,'Data Products'!$A:$J,2,0)</f>
      </c>
      <c r="I77" s="6989">
        <f t="shared" si="15"/>
      </c>
      <c r="J77" s="6956">
        <v>45749</v>
      </c>
      <c r="K77" s="6921">
        <f t="shared" si="6"/>
      </c>
      <c r="L77" s="6917">
        <v>0</v>
      </c>
      <c r="M77" s="6917">
        <v>0</v>
      </c>
      <c r="N77" s="6917">
        <v>0</v>
      </c>
      <c r="O77" s="6917">
        <v>0</v>
      </c>
      <c r="P77" s="6913" t="s">
        <v>6984</v>
      </c>
      <c r="Q77" s="6954"/>
      <c r="R77" s="6954"/>
      <c r="S77" s="6983"/>
      <c r="T77" s="6954"/>
      <c r="U77" s="6954"/>
      <c r="V77" s="6954"/>
      <c r="W77" s="6954"/>
      <c r="X77" s="6954"/>
      <c r="Y77" s="6954"/>
      <c r="Z77" s="6954"/>
      <c r="AA77" s="6954"/>
      <c r="AB77" s="6954"/>
      <c r="AC77" s="6984">
        <f t="shared" si="1"/>
      </c>
      <c r="AD77" s="6937">
        <f t="shared" si="27"/>
      </c>
      <c r="AE77" s="6924">
        <f t="shared" si="19"/>
      </c>
      <c r="AF77" s="6938">
        <f t="shared" si="9"/>
      </c>
      <c r="AG77" s="6926">
        <f>VLOOKUP(C77,'Data Products'!$A:$J,10,0)</f>
      </c>
      <c r="AH77" s="6927">
        <f t="shared" si="30"/>
      </c>
      <c r="AI77" s="6927">
        <f t="shared" si="23"/>
      </c>
      <c r="AJ77" s="6939"/>
      <c r="AK77" s="6930"/>
      <c r="AL77" s="6930"/>
      <c r="AM77" s="6929"/>
      <c r="AN77" s="6930"/>
      <c r="AO77" s="6930"/>
    </row>
    <row customHeight="true" hidden="true" ht="18" r="78">
      <c r="A78" s="6978">
        <v>25</v>
      </c>
      <c r="B78" s="6913" t="s">
        <v>6980</v>
      </c>
      <c r="C78" s="6913" t="s">
        <v>7114</v>
      </c>
      <c r="D78" s="6917"/>
      <c r="E78" s="6917">
        <v>0</v>
      </c>
      <c r="F78" s="6931">
        <v>0</v>
      </c>
      <c r="G78" s="6979"/>
      <c r="H78" s="6980">
        <f>VLOOKUP(C78,'Data Products'!$A:$J,2,0)</f>
      </c>
      <c r="I78" s="6989">
        <f t="shared" si="15"/>
      </c>
      <c r="J78" s="6956">
        <v>45749</v>
      </c>
      <c r="K78" s="6921">
        <f t="shared" si="6"/>
      </c>
      <c r="L78" s="6917">
        <v>0</v>
      </c>
      <c r="M78" s="6917">
        <v>0</v>
      </c>
      <c r="N78" s="6917">
        <v>0</v>
      </c>
      <c r="O78" s="6917">
        <v>0</v>
      </c>
      <c r="P78" s="6913" t="s">
        <v>6984</v>
      </c>
      <c r="Q78" s="6954"/>
      <c r="R78" s="6954"/>
      <c r="S78" s="6983"/>
      <c r="T78" s="6954"/>
      <c r="U78" s="6954"/>
      <c r="V78" s="6954"/>
      <c r="W78" s="6954"/>
      <c r="X78" s="6954"/>
      <c r="Y78" s="6954"/>
      <c r="Z78" s="6954"/>
      <c r="AA78" s="6954"/>
      <c r="AB78" s="6954"/>
      <c r="AC78" s="6984">
        <f t="shared" si="1"/>
      </c>
      <c r="AD78" s="6937">
        <f t="shared" si="27"/>
      </c>
      <c r="AE78" s="6924">
        <f t="shared" si="19"/>
      </c>
      <c r="AF78" s="6938">
        <f t="shared" si="9"/>
      </c>
      <c r="AG78" s="6926">
        <f>VLOOKUP(C78,'Data Products'!$A:$J,10,0)</f>
      </c>
      <c r="AH78" s="6927">
        <f t="shared" si="30"/>
      </c>
      <c r="AI78" s="6927">
        <f t="shared" si="23"/>
      </c>
      <c r="AJ78" s="6939"/>
      <c r="AK78" s="6930"/>
      <c r="AL78" s="6930"/>
      <c r="AM78" s="6929"/>
      <c r="AN78" s="6930"/>
      <c r="AO78" s="6930"/>
    </row>
    <row customHeight="true" hidden="true" ht="18" r="79">
      <c r="A79" s="6978">
        <v>26</v>
      </c>
      <c r="B79" s="6913" t="s">
        <v>6980</v>
      </c>
      <c r="C79" s="6913" t="s">
        <v>7115</v>
      </c>
      <c r="D79" s="6917"/>
      <c r="E79" s="6917">
        <v>0</v>
      </c>
      <c r="F79" s="6931">
        <v>0</v>
      </c>
      <c r="G79" s="6979" t="s">
        <v>7116</v>
      </c>
      <c r="H79" s="6980">
        <f>VLOOKUP(C79,'Data Products'!$A:$J,2,0)</f>
      </c>
      <c r="I79" s="6989">
        <f t="shared" si="15"/>
      </c>
      <c r="J79" s="6920">
        <v>45650</v>
      </c>
      <c r="K79" s="6921">
        <f t="shared" si="6"/>
      </c>
      <c r="L79" s="6917">
        <v>0</v>
      </c>
      <c r="M79" s="6917">
        <v>0</v>
      </c>
      <c r="N79" s="6917">
        <v>0</v>
      </c>
      <c r="O79" s="6917">
        <v>0</v>
      </c>
      <c r="P79" s="6913" t="s">
        <v>7031</v>
      </c>
      <c r="Q79" s="6954"/>
      <c r="R79" s="6954"/>
      <c r="S79" s="6991"/>
      <c r="T79" s="6954"/>
      <c r="U79" s="6954"/>
      <c r="V79" s="6954"/>
      <c r="W79" s="6954"/>
      <c r="X79" s="6954"/>
      <c r="Y79" s="6954"/>
      <c r="Z79" s="6954"/>
      <c r="AA79" s="6954"/>
      <c r="AB79" s="6954"/>
      <c r="AC79" s="6984">
        <f t="shared" si="1"/>
      </c>
      <c r="AD79" s="6937">
        <f t="shared" si="27"/>
      </c>
      <c r="AE79" s="6924">
        <f t="shared" si="19"/>
      </c>
      <c r="AF79" s="6938">
        <f t="shared" si="9"/>
      </c>
      <c r="AG79" s="6926">
        <f>VLOOKUP(C79,'Data Products'!$A:$J,10,0)</f>
      </c>
      <c r="AH79" s="6927">
        <f t="shared" si="30"/>
      </c>
      <c r="AI79" s="6927">
        <f t="shared" si="23"/>
      </c>
      <c r="AJ79" s="6929"/>
      <c r="AK79" s="6930"/>
      <c r="AL79" s="6930">
        <v>50</v>
      </c>
      <c r="AM79" s="6929"/>
      <c r="AN79" s="6930"/>
      <c r="AO79" s="6930"/>
    </row>
    <row customHeight="true" hidden="true" ht="18" r="80">
      <c r="A80" s="6978">
        <v>27</v>
      </c>
      <c r="B80" s="6913" t="s">
        <v>6980</v>
      </c>
      <c r="C80" s="6913" t="s">
        <v>7117</v>
      </c>
      <c r="D80" s="6917"/>
      <c r="E80" s="6917">
        <v>0</v>
      </c>
      <c r="F80" s="6931">
        <v>0</v>
      </c>
      <c r="G80" s="6979"/>
      <c r="H80" s="6980"/>
      <c r="I80" s="6981"/>
      <c r="J80" s="6920">
        <v>45650</v>
      </c>
      <c r="K80" s="6921">
        <f t="shared" si="6"/>
      </c>
      <c r="L80" s="6917">
        <v>0</v>
      </c>
      <c r="M80" s="6917">
        <v>0</v>
      </c>
      <c r="N80" s="6917">
        <v>150</v>
      </c>
      <c r="O80" s="6917">
        <v>300</v>
      </c>
      <c r="P80" s="6913" t="s">
        <v>7031</v>
      </c>
      <c r="Q80" s="6957"/>
      <c r="R80" s="6957"/>
      <c r="S80" s="6991"/>
      <c r="T80" s="6954"/>
      <c r="U80" s="6957"/>
      <c r="V80" s="6957"/>
      <c r="W80" s="6957"/>
      <c r="X80" s="6957"/>
      <c r="Y80" s="6957"/>
      <c r="Z80" s="6957"/>
      <c r="AA80" s="6957"/>
      <c r="AB80" s="6957"/>
      <c r="AC80" s="6984">
        <f t="shared" si="1"/>
      </c>
      <c r="AD80" s="6937">
        <f t="shared" si="27"/>
      </c>
      <c r="AE80" s="6924">
        <f t="shared" si="19"/>
      </c>
      <c r="AF80" s="6938">
        <f t="shared" si="9"/>
      </c>
      <c r="AG80" s="6926">
        <f>VLOOKUP(C80,'Data Products'!$A:$J,10,0)</f>
      </c>
      <c r="AH80" s="6927">
        <f t="shared" si="30"/>
      </c>
      <c r="AI80" s="6927">
        <f t="shared" si="23"/>
      </c>
      <c r="AJ80" s="6929"/>
      <c r="AK80" s="6930"/>
      <c r="AL80" s="6930">
        <v>80</v>
      </c>
      <c r="AM80" s="6929"/>
      <c r="AN80" s="6930"/>
      <c r="AO80" s="6930"/>
    </row>
    <row customHeight="true" hidden="true" ht="18" r="81">
      <c r="A81" s="6978">
        <v>28</v>
      </c>
      <c r="B81" s="6913" t="s">
        <v>6980</v>
      </c>
      <c r="C81" s="6913" t="s">
        <v>7118</v>
      </c>
      <c r="D81" s="6917"/>
      <c r="E81" s="6917">
        <v>0</v>
      </c>
      <c r="F81" s="6931">
        <v>0</v>
      </c>
      <c r="G81" s="6979"/>
      <c r="H81" s="6980">
        <f>VLOOKUP(C81,'Data Products'!$A:$J,2,0)</f>
      </c>
      <c r="I81" s="6989">
        <f t="shared" ref="I81:I125" si="16">IFERROR(H81-TODAY(),"")</f>
      </c>
      <c r="J81" s="6920">
        <v>45650</v>
      </c>
      <c r="K81" s="6921">
        <f t="shared" si="6"/>
      </c>
      <c r="L81" s="6917">
        <v>0</v>
      </c>
      <c r="M81" s="6917">
        <v>0</v>
      </c>
      <c r="N81" s="6917">
        <v>100</v>
      </c>
      <c r="O81" s="6917">
        <v>250</v>
      </c>
      <c r="P81" s="6913" t="s">
        <v>7031</v>
      </c>
      <c r="Q81" s="6957"/>
      <c r="R81" s="6957"/>
      <c r="S81" s="6983"/>
      <c r="T81" s="6954"/>
      <c r="U81" s="6957"/>
      <c r="V81" s="6957"/>
      <c r="W81" s="6957"/>
      <c r="X81" s="6957"/>
      <c r="Y81" s="6957"/>
      <c r="Z81" s="6957"/>
      <c r="AA81" s="6957"/>
      <c r="AB81" s="6957"/>
      <c r="AC81" s="6984">
        <f t="shared" si="1"/>
      </c>
      <c r="AD81" s="6932">
        <f t="shared" si="27"/>
      </c>
      <c r="AE81" s="6924">
        <f t="shared" si="19"/>
      </c>
      <c r="AF81" s="6933">
        <f t="shared" si="9"/>
      </c>
      <c r="AG81" s="6926">
        <f>VLOOKUP(C81,'Data Products'!$A:$J,10,0)</f>
      </c>
      <c r="AH81" s="6927">
        <f t="shared" si="30"/>
      </c>
      <c r="AI81" s="6927">
        <f t="shared" si="23"/>
      </c>
      <c r="AJ81" s="6929"/>
      <c r="AK81" s="6930"/>
      <c r="AL81" s="6930">
        <v>60</v>
      </c>
      <c r="AM81" s="6929"/>
      <c r="AN81" s="6930"/>
      <c r="AO81" s="6930"/>
    </row>
    <row customHeight="true" hidden="true" ht="18" r="82">
      <c r="A82" s="6978">
        <v>29</v>
      </c>
      <c r="B82" s="6913" t="s">
        <v>6980</v>
      </c>
      <c r="C82" s="6913" t="s">
        <v>7119</v>
      </c>
      <c r="D82" s="6917"/>
      <c r="E82" s="6917">
        <v>0</v>
      </c>
      <c r="F82" s="6931">
        <v>0</v>
      </c>
      <c r="G82" s="6979" t="s">
        <v>7120</v>
      </c>
      <c r="H82" s="6980">
        <f>VLOOKUP(C82,'Data Products'!$A:$J,2,0)</f>
      </c>
      <c r="I82" s="6989">
        <f t="shared" si="16"/>
      </c>
      <c r="J82" s="6920">
        <v>45678</v>
      </c>
      <c r="K82" s="6921">
        <f t="shared" si="6"/>
      </c>
      <c r="L82" s="6917">
        <v>0</v>
      </c>
      <c r="M82" s="6917">
        <v>0</v>
      </c>
      <c r="N82" s="6917">
        <v>0</v>
      </c>
      <c r="O82" s="6917">
        <v>0</v>
      </c>
      <c r="P82" s="6913" t="s">
        <v>7031</v>
      </c>
      <c r="Q82" s="6957"/>
      <c r="R82" s="6957"/>
      <c r="S82" s="6983"/>
      <c r="T82" s="6954"/>
      <c r="U82" s="6957"/>
      <c r="V82" s="6957"/>
      <c r="W82" s="6957"/>
      <c r="X82" s="6957"/>
      <c r="Y82" s="6957"/>
      <c r="Z82" s="6957"/>
      <c r="AA82" s="6957"/>
      <c r="AB82" s="6957"/>
      <c r="AC82" s="6984">
        <f t="shared" si="1"/>
      </c>
      <c r="AD82" s="6932">
        <f t="shared" si="27"/>
      </c>
      <c r="AE82" s="6924">
        <f t="shared" si="19"/>
      </c>
      <c r="AF82" s="6933">
        <f t="shared" si="9"/>
      </c>
      <c r="AG82" s="6926">
        <f>VLOOKUP(C82,'Data Products'!$A:$J,10,0)</f>
      </c>
      <c r="AH82" s="6927">
        <f t="shared" si="30"/>
      </c>
      <c r="AI82" s="6927">
        <f t="shared" si="23"/>
      </c>
      <c r="AJ82" s="6939"/>
      <c r="AK82" s="6930"/>
      <c r="AL82" s="6930">
        <v>40</v>
      </c>
      <c r="AM82" s="6929"/>
      <c r="AN82" s="6930"/>
      <c r="AO82" s="6930"/>
    </row>
    <row customHeight="true" hidden="true" ht="18" r="83">
      <c r="A83" s="6978">
        <v>30</v>
      </c>
      <c r="B83" s="6913" t="s">
        <v>6980</v>
      </c>
      <c r="C83" s="6913" t="s">
        <v>7121</v>
      </c>
      <c r="D83" s="6917"/>
      <c r="E83" s="6917">
        <v>0</v>
      </c>
      <c r="F83" s="6917">
        <v>0</v>
      </c>
      <c r="G83" s="6979"/>
      <c r="H83" s="6980">
        <f>VLOOKUP(C83,'Data Products'!$A:$J,2,0)</f>
      </c>
      <c r="I83" s="6989">
        <f t="shared" si="16"/>
      </c>
      <c r="J83" s="6920">
        <v>45824</v>
      </c>
      <c r="K83" s="6921">
        <f t="shared" si="6"/>
      </c>
      <c r="L83" s="6917">
        <v>0</v>
      </c>
      <c r="M83" s="6917">
        <v>0</v>
      </c>
      <c r="N83" s="6917">
        <v>0</v>
      </c>
      <c r="O83" s="6917">
        <v>0</v>
      </c>
      <c r="P83" s="6913" t="s">
        <v>7031</v>
      </c>
      <c r="Q83" s="6957"/>
      <c r="R83" s="6957"/>
      <c r="S83" s="6983"/>
      <c r="T83" s="6954"/>
      <c r="U83" s="6957"/>
      <c r="V83" s="6957"/>
      <c r="W83" s="6957"/>
      <c r="X83" s="6957"/>
      <c r="Y83" s="6957"/>
      <c r="Z83" s="6957"/>
      <c r="AA83" s="6957"/>
      <c r="AB83" s="6957"/>
      <c r="AC83" s="6984">
        <f t="shared" si="1"/>
      </c>
      <c r="AD83" s="6932">
        <f t="shared" si="27"/>
      </c>
      <c r="AE83" s="6924">
        <f t="shared" si="19"/>
      </c>
      <c r="AF83" s="6933">
        <f t="shared" si="9"/>
      </c>
      <c r="AG83" s="6926">
        <f>VLOOKUP(C83,'Data Products'!$A:$J,10,0)</f>
      </c>
      <c r="AH83" s="6927">
        <f t="shared" si="30"/>
      </c>
      <c r="AI83" s="6927">
        <f t="shared" si="23"/>
      </c>
      <c r="AJ83" s="6929"/>
      <c r="AK83" s="6930"/>
      <c r="AL83" s="6930"/>
      <c r="AM83" s="6929"/>
      <c r="AN83" s="6930"/>
      <c r="AO83" s="6930"/>
    </row>
    <row customHeight="true" hidden="true" ht="18" r="84">
      <c r="A84" s="6978">
        <v>31</v>
      </c>
      <c r="B84" s="6913" t="s">
        <v>6980</v>
      </c>
      <c r="C84" s="6913" t="s">
        <v>7122</v>
      </c>
      <c r="D84" s="6917"/>
      <c r="E84" s="6917">
        <v>0</v>
      </c>
      <c r="F84" s="6917">
        <v>0</v>
      </c>
      <c r="G84" s="6979"/>
      <c r="H84" s="6980">
        <f>VLOOKUP(C84,'Data Products'!$A:$J,2,0)</f>
      </c>
      <c r="I84" s="6989">
        <f t="shared" si="16"/>
      </c>
      <c r="J84" s="6920">
        <v>45824</v>
      </c>
      <c r="K84" s="6921">
        <f t="shared" si="6"/>
      </c>
      <c r="L84" s="6917">
        <v>0</v>
      </c>
      <c r="M84" s="6917">
        <v>0</v>
      </c>
      <c r="N84" s="6917">
        <v>100</v>
      </c>
      <c r="O84" s="6917">
        <v>150</v>
      </c>
      <c r="P84" s="6913" t="s">
        <v>7031</v>
      </c>
      <c r="Q84" s="6957"/>
      <c r="R84" s="6957"/>
      <c r="S84" s="6983"/>
      <c r="T84" s="6954"/>
      <c r="U84" s="6957"/>
      <c r="V84" s="6957"/>
      <c r="W84" s="6957"/>
      <c r="X84" s="6957"/>
      <c r="Y84" s="6957"/>
      <c r="Z84" s="6957"/>
      <c r="AA84" s="6957"/>
      <c r="AB84" s="6957"/>
      <c r="AC84" s="6984">
        <f t="shared" si="1"/>
      </c>
      <c r="AD84" s="6937">
        <f t="shared" si="27"/>
      </c>
      <c r="AE84" s="6924">
        <f t="shared" si="19"/>
      </c>
      <c r="AF84" s="6938">
        <f t="shared" si="9"/>
      </c>
      <c r="AG84" s="6926">
        <f>VLOOKUP(C84,'Data Products'!$A:$J,10,0)</f>
      </c>
      <c r="AH84" s="6927">
        <f t="shared" si="30"/>
      </c>
      <c r="AI84" s="6927">
        <f t="shared" si="23"/>
      </c>
      <c r="AJ84" s="6929"/>
      <c r="AK84" s="6930"/>
      <c r="AL84" s="6930"/>
      <c r="AM84" s="6929"/>
      <c r="AN84" s="6930"/>
      <c r="AO84" s="6930"/>
    </row>
    <row customHeight="true" hidden="true" ht="18" r="85">
      <c r="A85" s="6978">
        <v>32</v>
      </c>
      <c r="B85" s="6913" t="s">
        <v>6980</v>
      </c>
      <c r="C85" s="6913" t="s">
        <v>7123</v>
      </c>
      <c r="D85" s="6917"/>
      <c r="E85" s="6917">
        <v>0</v>
      </c>
      <c r="F85" s="6931">
        <v>0</v>
      </c>
      <c r="G85" s="6979"/>
      <c r="H85" s="6980">
        <f>VLOOKUP(C85,'Data Products'!$A:$J,2,0)</f>
      </c>
      <c r="I85" s="6989">
        <f t="shared" si="16"/>
      </c>
      <c r="J85" s="6992"/>
      <c r="K85" s="6921">
        <f t="shared" si="6"/>
      </c>
      <c r="L85" s="6917">
        <v>0</v>
      </c>
      <c r="M85" s="6917">
        <v>0</v>
      </c>
      <c r="N85" s="6917">
        <v>0</v>
      </c>
      <c r="O85" s="6917">
        <v>0</v>
      </c>
      <c r="P85" s="6913" t="s">
        <v>7124</v>
      </c>
      <c r="Q85" s="6957"/>
      <c r="R85" s="6957"/>
      <c r="S85" s="6983"/>
      <c r="T85" s="6954"/>
      <c r="U85" s="6957"/>
      <c r="V85" s="6957"/>
      <c r="W85" s="6957"/>
      <c r="X85" s="6957"/>
      <c r="Y85" s="6957"/>
      <c r="Z85" s="6957"/>
      <c r="AA85" s="6957"/>
      <c r="AB85" s="6957"/>
      <c r="AC85" s="6984">
        <f t="shared" si="1"/>
      </c>
      <c r="AD85" s="6932">
        <f t="shared" si="27"/>
      </c>
      <c r="AE85" s="6924">
        <f t="shared" si="19"/>
      </c>
      <c r="AF85" s="6933">
        <f t="shared" si="9"/>
      </c>
      <c r="AG85" s="6926">
        <f>VLOOKUP(C85,'Data Products'!$A:$J,10,0)</f>
      </c>
      <c r="AH85" s="6927">
        <f t="shared" si="30"/>
      </c>
      <c r="AI85" s="6927">
        <f t="shared" si="23"/>
      </c>
      <c r="AJ85" s="6929"/>
      <c r="AK85" s="6930"/>
      <c r="AL85" s="6930"/>
      <c r="AM85" s="6929"/>
      <c r="AN85" s="6930"/>
      <c r="AO85" s="6930"/>
    </row>
    <row customHeight="true" hidden="true" ht="18" r="86">
      <c r="A86" s="6978">
        <v>33</v>
      </c>
      <c r="B86" s="6913" t="s">
        <v>6980</v>
      </c>
      <c r="C86" s="6913" t="s">
        <v>7125</v>
      </c>
      <c r="D86" s="6917"/>
      <c r="E86" s="6917">
        <v>0</v>
      </c>
      <c r="F86" s="6931">
        <v>0</v>
      </c>
      <c r="G86" s="6979"/>
      <c r="H86" s="6980">
        <f>VLOOKUP(C86,'Data Products'!$A:$J,2,0)</f>
      </c>
      <c r="I86" s="6989">
        <f t="shared" si="16"/>
      </c>
      <c r="J86" s="6992"/>
      <c r="K86" s="6921">
        <f t="shared" si="6"/>
      </c>
      <c r="L86" s="6917">
        <v>0</v>
      </c>
      <c r="M86" s="6917">
        <v>0</v>
      </c>
      <c r="N86" s="6917">
        <v>0</v>
      </c>
      <c r="O86" s="6917">
        <v>0</v>
      </c>
      <c r="P86" s="6913" t="s">
        <v>7124</v>
      </c>
      <c r="Q86" s="6957"/>
      <c r="R86" s="6957"/>
      <c r="S86" s="6983"/>
      <c r="T86" s="6954"/>
      <c r="U86" s="6957"/>
      <c r="V86" s="6957"/>
      <c r="W86" s="6957"/>
      <c r="X86" s="6957"/>
      <c r="Y86" s="6957"/>
      <c r="Z86" s="6957"/>
      <c r="AA86" s="6957"/>
      <c r="AB86" s="6957"/>
      <c r="AC86" s="6984">
        <f t="shared" si="1"/>
      </c>
      <c r="AD86" s="6932">
        <f t="shared" si="27"/>
      </c>
      <c r="AE86" s="6924">
        <f t="shared" si="19"/>
      </c>
      <c r="AF86" s="6933">
        <f t="shared" si="9"/>
      </c>
      <c r="AG86" s="6926">
        <f>VLOOKUP(C86,'Data Products'!$A:$J,10,0)</f>
      </c>
      <c r="AH86" s="6927">
        <f t="shared" si="30"/>
      </c>
      <c r="AI86" s="6927">
        <f t="shared" si="23"/>
      </c>
      <c r="AJ86" s="6929"/>
      <c r="AK86" s="6930"/>
      <c r="AL86" s="6930"/>
      <c r="AM86" s="6929"/>
      <c r="AN86" s="6930"/>
      <c r="AO86" s="6930"/>
    </row>
    <row customHeight="true" hidden="true" ht="18" r="87">
      <c r="A87" s="6978">
        <v>34</v>
      </c>
      <c r="B87" s="6987" t="s">
        <v>6980</v>
      </c>
      <c r="C87" s="6987" t="s">
        <v>7126</v>
      </c>
      <c r="D87" s="6917"/>
      <c r="E87" s="6917">
        <v>0</v>
      </c>
      <c r="F87" s="6931">
        <v>0</v>
      </c>
      <c r="G87" s="6979"/>
      <c r="H87" s="6980">
        <f>VLOOKUP(C87,'Data Products'!$A:$J,2,0)</f>
      </c>
      <c r="I87" s="6989">
        <f t="shared" si="16"/>
      </c>
      <c r="J87" s="6992"/>
      <c r="K87" s="6921">
        <f t="shared" si="6"/>
      </c>
      <c r="L87" s="6917">
        <v>0</v>
      </c>
      <c r="M87" s="6917">
        <v>0</v>
      </c>
      <c r="N87" s="6993">
        <v>0</v>
      </c>
      <c r="O87" s="6993">
        <v>0</v>
      </c>
      <c r="P87" s="6913" t="s">
        <v>7124</v>
      </c>
      <c r="Q87" s="6957"/>
      <c r="R87" s="6957"/>
      <c r="S87" s="6983"/>
      <c r="T87" s="6957"/>
      <c r="U87" s="6957"/>
      <c r="V87" s="6957"/>
      <c r="W87" s="6957"/>
      <c r="X87" s="6957"/>
      <c r="Y87" s="6957"/>
      <c r="Z87" s="6957"/>
      <c r="AA87" s="6957"/>
      <c r="AB87" s="6957"/>
      <c r="AC87" s="6984">
        <f t="shared" si="1"/>
      </c>
      <c r="AD87" s="6932">
        <f t="shared" si="27"/>
      </c>
      <c r="AE87" s="6924">
        <f t="shared" si="19"/>
      </c>
      <c r="AF87" s="6933">
        <f t="shared" si="9"/>
      </c>
      <c r="AG87" s="6926">
        <f>VLOOKUP(C87,'Data Products'!$A:$J,10,0)</f>
      </c>
      <c r="AH87" s="6927">
        <f t="shared" si="30"/>
      </c>
      <c r="AI87" s="6927">
        <f t="shared" si="23"/>
      </c>
      <c r="AJ87" s="6929"/>
      <c r="AK87" s="6930"/>
      <c r="AL87" s="6930"/>
      <c r="AM87" s="6929"/>
      <c r="AN87" s="6930"/>
      <c r="AO87" s="6930"/>
    </row>
    <row r="88">
      <c r="A88" s="6978">
        <v>35</v>
      </c>
      <c r="B88" s="6978" t="s">
        <v>6985</v>
      </c>
      <c r="C88" s="6913" t="s">
        <v>7127</v>
      </c>
      <c r="D88" s="6994" t="s">
        <v>7128</v>
      </c>
      <c r="E88" s="6940">
        <v>679</v>
      </c>
      <c r="F88" s="6940">
        <v>679</v>
      </c>
      <c r="G88" s="6995" t="s">
        <v>7129</v>
      </c>
      <c r="H88" s="6980">
        <f>VLOOKUP(C88,'Data Products'!$A:$J,2,0)</f>
      </c>
      <c r="I88" s="6996">
        <f t="shared" si="16"/>
      </c>
      <c r="J88" s="6920">
        <v>45694</v>
      </c>
      <c r="K88" s="6921">
        <f t="shared" si="6"/>
      </c>
      <c r="L88" s="6993">
        <v>175</v>
      </c>
      <c r="M88" s="6993">
        <v>337</v>
      </c>
      <c r="N88" s="6917">
        <v>0</v>
      </c>
      <c r="O88" s="6917">
        <v>0</v>
      </c>
      <c r="P88" s="6987" t="s">
        <v>7130</v>
      </c>
      <c r="Q88" s="6957"/>
      <c r="R88" s="6957"/>
      <c r="S88" s="6983"/>
      <c r="T88" s="6957"/>
      <c r="U88" s="6957"/>
      <c r="V88" s="6957"/>
      <c r="W88" s="6957"/>
      <c r="X88" s="6957"/>
      <c r="Y88" s="6957"/>
      <c r="Z88" s="6957"/>
      <c r="AA88" s="6957"/>
      <c r="AB88" s="6957"/>
      <c r="AC88" s="6984">
        <f t="shared" si="1"/>
      </c>
      <c r="AD88" s="6937">
        <f t="shared" si="27"/>
      </c>
      <c r="AE88" s="6924">
        <f t="shared" si="19"/>
      </c>
      <c r="AF88" s="6938">
        <f t="shared" si="9"/>
      </c>
      <c r="AG88" s="6926">
        <f>VLOOKUP(C88,'Data Products'!$A:$J,10,0)</f>
      </c>
      <c r="AH88" s="6927">
        <f t="shared" si="30"/>
      </c>
      <c r="AI88" s="6927">
        <f t="shared" si="23"/>
      </c>
      <c r="AJ88" s="6939"/>
      <c r="AK88" s="6930"/>
      <c r="AL88" s="6930">
        <v>50</v>
      </c>
      <c r="AM88" s="6929"/>
      <c r="AN88" s="6930"/>
      <c r="AO88" s="6930"/>
    </row>
    <row customHeight="true" hidden="true" ht="18" r="89">
      <c r="A89" s="6978">
        <v>36</v>
      </c>
      <c r="B89" s="6988" t="s">
        <v>7013</v>
      </c>
      <c r="C89" s="6988" t="s">
        <v>7131</v>
      </c>
      <c r="D89" s="6997"/>
      <c r="E89" s="6997">
        <v>0</v>
      </c>
      <c r="F89" s="6931">
        <v>0</v>
      </c>
      <c r="G89" s="6979"/>
      <c r="H89" s="6980">
        <f>VLOOKUP(C89,'Data Products'!$A:$J,2,0)</f>
      </c>
      <c r="I89" s="6989">
        <f t="shared" si="16"/>
      </c>
      <c r="J89" s="6920">
        <v>45433</v>
      </c>
      <c r="K89" s="6921">
        <f t="shared" si="6"/>
      </c>
      <c r="L89" s="6917">
        <v>0</v>
      </c>
      <c r="M89" s="6917">
        <v>0</v>
      </c>
      <c r="N89" s="6997">
        <v>0</v>
      </c>
      <c r="O89" s="6997">
        <v>0</v>
      </c>
      <c r="P89" s="6913" t="s">
        <v>7130</v>
      </c>
      <c r="Q89" s="6957"/>
      <c r="R89" s="6957"/>
      <c r="S89" s="6983"/>
      <c r="T89" s="6957"/>
      <c r="U89" s="6957"/>
      <c r="V89" s="6957"/>
      <c r="W89" s="6957"/>
      <c r="X89" s="6957"/>
      <c r="Y89" s="6957"/>
      <c r="Z89" s="6957"/>
      <c r="AA89" s="6957"/>
      <c r="AB89" s="6957"/>
      <c r="AC89" s="6984">
        <f t="shared" si="1"/>
      </c>
      <c r="AD89" s="6937">
        <f t="shared" si="27"/>
      </c>
      <c r="AE89" s="6924">
        <f t="shared" si="19"/>
      </c>
      <c r="AF89" s="6938">
        <f t="shared" si="9"/>
      </c>
      <c r="AG89" s="6926">
        <f>VLOOKUP(C89,'Data Products'!$A:$J,10,0)</f>
      </c>
      <c r="AH89" s="6927">
        <f t="shared" si="30"/>
      </c>
      <c r="AI89" s="6927">
        <f t="shared" si="23"/>
      </c>
      <c r="AJ89" s="6929"/>
      <c r="AK89" s="6946"/>
      <c r="AL89" s="6946"/>
      <c r="AM89" s="6939"/>
      <c r="AN89" s="6946"/>
      <c r="AO89" s="6946"/>
    </row>
    <row customHeight="true" hidden="true" ht="18" r="90">
      <c r="A90" s="6978">
        <v>37</v>
      </c>
      <c r="B90" s="6988" t="s">
        <v>7013</v>
      </c>
      <c r="C90" s="6913" t="s">
        <v>7132</v>
      </c>
      <c r="D90" s="6917"/>
      <c r="E90" s="6917">
        <v>0</v>
      </c>
      <c r="F90" s="6917">
        <v>0</v>
      </c>
      <c r="G90" s="6998"/>
      <c r="H90" s="6980">
        <f>VLOOKUP(C90,'Data Products'!$A:$J,2,0)</f>
      </c>
      <c r="I90" s="6989">
        <f t="shared" si="16"/>
      </c>
      <c r="J90" s="6920">
        <v>45433</v>
      </c>
      <c r="K90" s="6921">
        <f t="shared" si="6"/>
      </c>
      <c r="L90" s="6917">
        <v>0</v>
      </c>
      <c r="M90" s="6917">
        <v>0</v>
      </c>
      <c r="N90" s="6917">
        <v>0</v>
      </c>
      <c r="O90" s="6917">
        <v>0</v>
      </c>
      <c r="P90" s="6913" t="s">
        <v>7130</v>
      </c>
      <c r="Q90" s="6957"/>
      <c r="R90" s="6957"/>
      <c r="S90" s="6983"/>
      <c r="T90" s="6957"/>
      <c r="U90" s="6957"/>
      <c r="V90" s="6957"/>
      <c r="W90" s="6957"/>
      <c r="X90" s="6957"/>
      <c r="Y90" s="6957"/>
      <c r="Z90" s="6957"/>
      <c r="AA90" s="6957"/>
      <c r="AB90" s="6957"/>
      <c r="AC90" s="6984">
        <f t="shared" si="1"/>
      </c>
      <c r="AD90" s="6937">
        <f t="shared" si="27"/>
      </c>
      <c r="AE90" s="6924">
        <f t="shared" si="19"/>
      </c>
      <c r="AF90" s="6938">
        <f t="shared" si="9"/>
      </c>
      <c r="AG90" s="6926">
        <f>VLOOKUP(C90,'Data Products'!$A:$J,10,0)</f>
      </c>
      <c r="AH90" s="6927">
        <f t="shared" si="30"/>
      </c>
      <c r="AI90" s="6927">
        <f t="shared" si="23"/>
      </c>
      <c r="AJ90" s="6929"/>
      <c r="AK90" s="6930"/>
      <c r="AL90" s="6930"/>
      <c r="AM90" s="6929"/>
      <c r="AN90" s="6930"/>
      <c r="AO90" s="6930"/>
    </row>
    <row customHeight="true" hidden="true" ht="18" r="91">
      <c r="A91" s="6978">
        <v>38</v>
      </c>
      <c r="B91" s="6988" t="s">
        <v>7013</v>
      </c>
      <c r="C91" s="6913" t="s">
        <v>7133</v>
      </c>
      <c r="D91" s="6917"/>
      <c r="E91" s="6917">
        <v>0</v>
      </c>
      <c r="F91" s="6917">
        <v>0</v>
      </c>
      <c r="G91" s="6998"/>
      <c r="H91" s="6980">
        <f>VLOOKUP(C91,'Data Products'!$A:$J,2,0)</f>
      </c>
      <c r="I91" s="6989">
        <f t="shared" si="16"/>
      </c>
      <c r="J91" s="6920">
        <v>45433</v>
      </c>
      <c r="K91" s="6921">
        <f t="shared" si="6"/>
      </c>
      <c r="L91" s="6917">
        <v>0</v>
      </c>
      <c r="M91" s="6917">
        <v>0</v>
      </c>
      <c r="N91" s="6917">
        <v>0</v>
      </c>
      <c r="O91" s="6917">
        <v>0</v>
      </c>
      <c r="P91" s="6913" t="s">
        <v>7130</v>
      </c>
      <c r="Q91" s="6957"/>
      <c r="R91" s="6957"/>
      <c r="S91" s="6983"/>
      <c r="T91" s="6957"/>
      <c r="U91" s="6957"/>
      <c r="V91" s="6957"/>
      <c r="W91" s="6957"/>
      <c r="X91" s="6957"/>
      <c r="Y91" s="6957"/>
      <c r="Z91" s="6957"/>
      <c r="AA91" s="6957"/>
      <c r="AB91" s="6957"/>
      <c r="AC91" s="6984">
        <f t="shared" si="1"/>
      </c>
      <c r="AD91" s="6937">
        <f t="shared" si="27"/>
      </c>
      <c r="AE91" s="6924">
        <f t="shared" si="19"/>
      </c>
      <c r="AF91" s="6938">
        <f t="shared" si="9"/>
      </c>
      <c r="AG91" s="6926">
        <f>VLOOKUP(C91,'Data Products'!$A:$J,10,0)</f>
      </c>
      <c r="AH91" s="6927">
        <f t="shared" si="30"/>
      </c>
      <c r="AI91" s="6927">
        <f t="shared" si="23"/>
      </c>
      <c r="AJ91" s="6929"/>
      <c r="AK91" s="6930"/>
      <c r="AL91" s="6930"/>
      <c r="AM91" s="6929"/>
      <c r="AN91" s="6930"/>
      <c r="AO91" s="6930"/>
    </row>
    <row customHeight="true" ht="18" r="92">
      <c r="A92" s="6978">
        <v>39</v>
      </c>
      <c r="B92" s="6988" t="s">
        <v>6985</v>
      </c>
      <c r="C92" s="6913" t="s">
        <v>7134</v>
      </c>
      <c r="D92" s="6941" t="s">
        <v>7135</v>
      </c>
      <c r="E92" s="6917">
        <v>760</v>
      </c>
      <c r="F92" s="6917">
        <v>760</v>
      </c>
      <c r="G92" s="6998"/>
      <c r="H92" s="6980">
        <f>VLOOKUP(C92,'Data Products'!$A:$J,2,0)</f>
      </c>
      <c r="I92">
        <f t="shared" si="16"/>
      </c>
      <c r="J92" s="6956">
        <v>46048</v>
      </c>
      <c r="K92" s="6921">
        <f t="shared" si="6"/>
      </c>
      <c r="L92" s="6917">
        <v>39</v>
      </c>
      <c r="M92" s="6917">
        <v>70</v>
      </c>
      <c r="N92" s="6917">
        <v>0</v>
      </c>
      <c r="O92" s="6917">
        <v>0</v>
      </c>
      <c r="P92" s="6913" t="s">
        <v>7136</v>
      </c>
      <c r="Q92" s="6957"/>
      <c r="R92" s="6957"/>
      <c r="S92" s="6983"/>
      <c r="T92" s="6957"/>
      <c r="U92" s="6957"/>
      <c r="V92" s="6957"/>
      <c r="W92" s="6957"/>
      <c r="X92" s="6957"/>
      <c r="Y92" s="6957"/>
      <c r="Z92" s="6957"/>
      <c r="AA92" s="6957"/>
      <c r="AB92" s="6957"/>
      <c r="AC92" s="6984">
        <f t="shared" si="1"/>
      </c>
      <c r="AD92" s="6937">
        <f t="shared" si="27"/>
      </c>
      <c r="AE92" s="6924">
        <f t="shared" si="19"/>
      </c>
      <c r="AF92" s="6938">
        <f t="shared" si="9"/>
      </c>
      <c r="AG92" s="6926">
        <f>VLOOKUP(C92,'Data Products'!$A:$J,10,0)</f>
      </c>
      <c r="AH92" s="6927">
        <f t="shared" si="30"/>
      </c>
      <c r="AI92" s="6927"/>
      <c r="AJ92" s="6929"/>
      <c r="AK92" s="6930"/>
      <c r="AL92" s="6930"/>
      <c r="AM92" s="6929"/>
      <c r="AN92" s="6930"/>
      <c r="AO92" s="6930"/>
    </row>
    <row customHeight="true" hidden="true" ht="18" r="93">
      <c r="A93" s="6978">
        <v>40</v>
      </c>
      <c r="B93" s="6913" t="s">
        <v>6980</v>
      </c>
      <c r="C93" s="6913" t="s">
        <v>7137</v>
      </c>
      <c r="D93" s="6953"/>
      <c r="E93" s="6953">
        <v>0</v>
      </c>
      <c r="F93" s="6917">
        <v>0</v>
      </c>
      <c r="G93" s="6998"/>
      <c r="H93" s="6980">
        <f>VLOOKUP(C93,'Data Products'!$A:$J,2,0)</f>
      </c>
      <c r="I93" s="6989">
        <f t="shared" si="16"/>
      </c>
      <c r="J93" s="6920">
        <v>45644</v>
      </c>
      <c r="K93" s="6921">
        <f t="shared" si="6"/>
      </c>
      <c r="L93" s="6917">
        <v>0</v>
      </c>
      <c r="M93" s="6917">
        <v>0</v>
      </c>
      <c r="N93" s="6931">
        <v>0</v>
      </c>
      <c r="O93" s="6931">
        <v>0</v>
      </c>
      <c r="P93" s="6913" t="s">
        <v>7138</v>
      </c>
      <c r="Q93" s="6957"/>
      <c r="R93" s="6957"/>
      <c r="S93" s="6983"/>
      <c r="T93" s="6957"/>
      <c r="U93" s="6957"/>
      <c r="V93" s="6957"/>
      <c r="W93" s="6957"/>
      <c r="X93" s="6957"/>
      <c r="Y93" s="6957"/>
      <c r="Z93" s="6957"/>
      <c r="AA93" s="6957"/>
      <c r="AB93" s="6957"/>
      <c r="AC93" s="6999">
        <f t="shared" si="1"/>
      </c>
      <c r="AD93" s="7000">
        <f t="shared" si="27"/>
      </c>
      <c r="AE93" s="6924">
        <f t="shared" si="19"/>
      </c>
      <c r="AF93" s="6933">
        <f t="shared" si="9"/>
      </c>
      <c r="AG93" s="6926">
        <f>VLOOKUP(C93,'Data Products'!$A:$J,10,0)</f>
      </c>
      <c r="AH93" s="7001">
        <f t="shared" si="30"/>
      </c>
      <c r="AI93" s="6927">
        <f t="shared" ref="AI93:AI125" si="24">IF(I93&lt;=90,E93,0)</f>
      </c>
      <c r="AJ93" s="7002"/>
      <c r="AK93" s="6930"/>
      <c r="AL93" s="6930"/>
      <c r="AM93" s="6929"/>
      <c r="AN93" s="6930"/>
      <c r="AO93" s="6930"/>
    </row>
    <row customHeight="true" hidden="true" ht="18" r="94">
      <c r="A94" s="6978">
        <v>41</v>
      </c>
      <c r="B94" s="6913" t="s">
        <v>6980</v>
      </c>
      <c r="C94" s="6913" t="s">
        <v>7139</v>
      </c>
      <c r="D94" s="6917"/>
      <c r="E94" s="6917">
        <v>0</v>
      </c>
      <c r="F94" s="6917">
        <v>0</v>
      </c>
      <c r="G94" s="6998"/>
      <c r="H94" s="6980">
        <f>VLOOKUP(C94,'Data Products'!$A:$J,2,0)</f>
      </c>
      <c r="I94" s="6989">
        <f t="shared" si="16"/>
      </c>
      <c r="J94" s="6920">
        <v>45602</v>
      </c>
      <c r="K94" s="6921">
        <f t="shared" si="6"/>
      </c>
      <c r="L94" s="6917">
        <v>0</v>
      </c>
      <c r="M94" s="6917">
        <v>0</v>
      </c>
      <c r="N94" s="6953">
        <v>0</v>
      </c>
      <c r="O94" s="6953">
        <v>0</v>
      </c>
      <c r="P94" s="6913" t="s">
        <v>7138</v>
      </c>
      <c r="Q94" s="6957"/>
      <c r="R94" s="6957"/>
      <c r="S94" s="6957"/>
      <c r="T94" s="6957"/>
      <c r="U94" s="6957"/>
      <c r="V94" s="6957"/>
      <c r="W94" s="6957"/>
      <c r="X94" s="6957"/>
      <c r="Y94" s="6957"/>
      <c r="Z94" s="6957"/>
      <c r="AA94" s="6957"/>
      <c r="AB94" s="6957"/>
      <c r="AC94" s="6984">
        <f t="shared" si="1"/>
      </c>
      <c r="AD94" s="7000">
        <f t="shared" si="27"/>
      </c>
      <c r="AE94" s="6924">
        <f t="shared" si="19"/>
      </c>
      <c r="AF94" s="6933">
        <f t="shared" si="9"/>
      </c>
      <c r="AG94" s="6926">
        <f>VLOOKUP(C94,'Data Products'!$A:$J,10,0)</f>
      </c>
      <c r="AH94" s="7001">
        <f t="shared" si="30"/>
      </c>
      <c r="AI94" s="6927">
        <f t="shared" si="24"/>
      </c>
      <c r="AJ94" s="7002"/>
      <c r="AK94" s="6930"/>
      <c r="AL94" s="6930"/>
      <c r="AM94" s="6929"/>
      <c r="AN94" s="6930"/>
      <c r="AO94" s="6930"/>
    </row>
    <row customHeight="true" hidden="true" ht="18" r="95">
      <c r="A95" s="6978">
        <v>42</v>
      </c>
      <c r="B95" s="6913" t="s">
        <v>6980</v>
      </c>
      <c r="C95" s="6913" t="s">
        <v>7140</v>
      </c>
      <c r="D95" s="6917"/>
      <c r="E95" s="6917">
        <v>0</v>
      </c>
      <c r="F95" s="6917">
        <v>0</v>
      </c>
      <c r="G95" s="6998"/>
      <c r="H95" s="6980">
        <f>VLOOKUP(C95,'Data Products'!$A:$J,2,0)</f>
      </c>
      <c r="I95" s="6989">
        <f t="shared" si="16"/>
      </c>
      <c r="J95" s="6920">
        <v>45602</v>
      </c>
      <c r="K95" s="6921">
        <f t="shared" si="6"/>
      </c>
      <c r="L95" s="6917">
        <v>0</v>
      </c>
      <c r="M95" s="6917">
        <v>0</v>
      </c>
      <c r="N95" s="6953">
        <v>0</v>
      </c>
      <c r="O95" s="6953">
        <v>0</v>
      </c>
      <c r="P95" s="6913" t="s">
        <v>7138</v>
      </c>
      <c r="Q95" s="6957"/>
      <c r="R95" s="6957"/>
      <c r="S95" s="6957"/>
      <c r="T95" s="6957"/>
      <c r="U95" s="6957"/>
      <c r="V95" s="6957"/>
      <c r="W95" s="6957"/>
      <c r="X95" s="6957"/>
      <c r="Y95" s="6957"/>
      <c r="Z95" s="6957"/>
      <c r="AA95" s="6957"/>
      <c r="AB95" s="6957"/>
      <c r="AC95" s="6984">
        <f t="shared" si="1"/>
      </c>
      <c r="AD95" s="7000">
        <f t="shared" si="27"/>
      </c>
      <c r="AE95" s="6924">
        <f t="shared" si="19"/>
      </c>
      <c r="AF95" s="6933">
        <f t="shared" si="9"/>
      </c>
      <c r="AG95" s="6926">
        <f>VLOOKUP(C95,'Data Products'!$A:$J,10,0)</f>
      </c>
      <c r="AH95" s="7001">
        <f t="shared" si="30"/>
      </c>
      <c r="AI95" s="6927">
        <f t="shared" si="24"/>
      </c>
      <c r="AJ95" s="7002"/>
      <c r="AK95" s="6930"/>
      <c r="AL95" s="6930"/>
      <c r="AM95" s="6929"/>
      <c r="AN95" s="6930"/>
      <c r="AO95" s="6930"/>
    </row>
    <row customHeight="true" hidden="true" ht="18" r="96">
      <c r="A96" s="6978">
        <v>43</v>
      </c>
      <c r="B96" s="6913" t="s">
        <v>6980</v>
      </c>
      <c r="C96" s="6913" t="s">
        <v>7141</v>
      </c>
      <c r="D96" s="6917"/>
      <c r="E96" s="6917">
        <v>0</v>
      </c>
      <c r="F96" s="6917">
        <v>0</v>
      </c>
      <c r="G96" s="6998"/>
      <c r="H96" s="6980">
        <f>VLOOKUP(C96,'Data Products'!$A:$J,2,0)</f>
      </c>
      <c r="I96" s="6989">
        <f t="shared" si="16"/>
      </c>
      <c r="J96" s="6920">
        <v>45602</v>
      </c>
      <c r="K96" s="6921">
        <f t="shared" si="6"/>
      </c>
      <c r="L96" s="6917">
        <v>0</v>
      </c>
      <c r="M96" s="6917">
        <v>0</v>
      </c>
      <c r="N96" s="6953">
        <v>0</v>
      </c>
      <c r="O96" s="6953">
        <v>0</v>
      </c>
      <c r="P96" s="6913" t="s">
        <v>7138</v>
      </c>
      <c r="Q96" s="6957"/>
      <c r="R96" s="6957"/>
      <c r="S96" s="6957"/>
      <c r="T96" s="6957"/>
      <c r="U96" s="6957"/>
      <c r="V96" s="6957"/>
      <c r="W96" s="6957"/>
      <c r="X96" s="6957"/>
      <c r="Y96" s="6957"/>
      <c r="Z96" s="6957"/>
      <c r="AA96" s="6957"/>
      <c r="AB96" s="6957"/>
      <c r="AC96" s="6984">
        <f t="shared" si="1"/>
      </c>
      <c r="AD96" s="7000">
        <f t="shared" si="27"/>
      </c>
      <c r="AE96" s="6924">
        <f t="shared" si="19"/>
      </c>
      <c r="AF96" s="6933">
        <f t="shared" si="9"/>
      </c>
      <c r="AG96" s="6926">
        <f>VLOOKUP(C96,'Data Products'!$A:$J,10,0)</f>
      </c>
      <c r="AH96" s="7003">
        <f t="shared" si="30"/>
      </c>
      <c r="AI96" s="6927">
        <f t="shared" si="24"/>
      </c>
      <c r="AJ96" s="7002"/>
      <c r="AK96" s="6930"/>
      <c r="AL96" s="6930"/>
      <c r="AM96" s="6929"/>
      <c r="AN96" s="6930"/>
      <c r="AO96" s="6930"/>
    </row>
    <row r="97">
      <c r="A97" s="6978">
        <v>44</v>
      </c>
      <c r="B97" s="6913" t="s">
        <v>6985</v>
      </c>
      <c r="C97" s="6913" t="s">
        <v>7142</v>
      </c>
      <c r="D97" s="6941" t="s">
        <v>7143</v>
      </c>
      <c r="E97" s="6917">
        <v>212</v>
      </c>
      <c r="F97" s="6917">
        <v>212</v>
      </c>
      <c r="G97" s="6998"/>
      <c r="H97" s="6980">
        <f>VLOOKUP(C97,'Data Products'!$A:$J,2,0)</f>
      </c>
      <c r="I97" s="6981">
        <f t="shared" si="16"/>
      </c>
      <c r="J97" s="6956">
        <v>45904</v>
      </c>
      <c r="K97" s="6921">
        <f t="shared" si="6"/>
      </c>
      <c r="L97" s="6917">
        <v>53</v>
      </c>
      <c r="M97" s="6917">
        <v>99</v>
      </c>
      <c r="N97" s="6953">
        <v>0</v>
      </c>
      <c r="O97" s="6953">
        <v>0</v>
      </c>
      <c r="P97" s="6913" t="s">
        <v>7138</v>
      </c>
      <c r="Q97" s="6957"/>
      <c r="R97" s="6957"/>
      <c r="S97" s="6957"/>
      <c r="T97" s="6957"/>
      <c r="U97" s="6957"/>
      <c r="V97" s="6957"/>
      <c r="W97" s="6957"/>
      <c r="X97" s="6957"/>
      <c r="Y97" s="6957"/>
      <c r="Z97" s="6957"/>
      <c r="AA97" s="6957"/>
      <c r="AB97" s="6957"/>
      <c r="AC97" s="6984">
        <f t="shared" si="1"/>
      </c>
      <c r="AD97" s="7004">
        <f t="shared" si="27"/>
      </c>
      <c r="AE97" s="6924">
        <f t="shared" si="19"/>
      </c>
      <c r="AF97" s="6938">
        <f t="shared" si="9"/>
      </c>
      <c r="AG97" s="6926">
        <f>VLOOKUP(C97,'Data Products'!$A:$J,10,0)</f>
      </c>
      <c r="AH97" s="7003">
        <f t="shared" si="30"/>
      </c>
      <c r="AI97" s="6927">
        <f t="shared" si="24"/>
      </c>
      <c r="AJ97" s="7002"/>
      <c r="AK97" s="6930"/>
      <c r="AL97" s="6930"/>
      <c r="AM97" s="6929"/>
      <c r="AN97" s="6930"/>
      <c r="AO97" s="6930"/>
    </row>
    <row customHeight="true" hidden="true" ht="18" r="98">
      <c r="A98" s="6978">
        <v>45</v>
      </c>
      <c r="B98" s="6913" t="s">
        <v>6980</v>
      </c>
      <c r="C98" s="6913" t="s">
        <v>7144</v>
      </c>
      <c r="D98" s="6917"/>
      <c r="E98" s="6917">
        <v>0</v>
      </c>
      <c r="F98" s="6931">
        <v>0</v>
      </c>
      <c r="G98" s="6998"/>
      <c r="H98" s="6980">
        <f>VLOOKUP(C98,'Data Products'!$A:$J,2,0)</f>
      </c>
      <c r="I98" s="6989">
        <f t="shared" si="16"/>
      </c>
      <c r="J98" s="6920">
        <v>45623</v>
      </c>
      <c r="K98" s="6921">
        <f t="shared" si="6"/>
      </c>
      <c r="L98" s="6917">
        <v>0</v>
      </c>
      <c r="M98" s="6917">
        <v>0</v>
      </c>
      <c r="N98" s="6953">
        <v>0</v>
      </c>
      <c r="O98" s="6953">
        <v>0</v>
      </c>
      <c r="P98" s="6913" t="s">
        <v>7145</v>
      </c>
      <c r="Q98" s="6957"/>
      <c r="R98" s="6957"/>
      <c r="S98" s="6957"/>
      <c r="T98" s="6957"/>
      <c r="U98" s="6957"/>
      <c r="V98" s="6957"/>
      <c r="W98" s="6957"/>
      <c r="X98" s="6957"/>
      <c r="Y98" s="6957"/>
      <c r="Z98" s="6957"/>
      <c r="AA98" s="6957"/>
      <c r="AB98" s="6957"/>
      <c r="AC98" s="6984">
        <f t="shared" si="1"/>
      </c>
      <c r="AD98" s="7000">
        <f t="shared" si="27"/>
      </c>
      <c r="AE98" s="6924">
        <f t="shared" si="19"/>
      </c>
      <c r="AF98" s="6933">
        <f t="shared" si="9"/>
      </c>
      <c r="AG98" s="6926">
        <f>VLOOKUP(C98,'Data Products'!$A:$J,10,0)</f>
      </c>
      <c r="AH98" s="7003">
        <f t="shared" si="30"/>
      </c>
      <c r="AI98" s="6927">
        <f t="shared" si="24"/>
      </c>
      <c r="AJ98" s="7002"/>
      <c r="AK98" s="6930"/>
      <c r="AL98" s="6930"/>
      <c r="AM98" s="6929"/>
      <c r="AN98" s="6930"/>
      <c r="AO98" s="6930"/>
    </row>
    <row customHeight="true" hidden="true" ht="18" r="99">
      <c r="A99" s="6978">
        <v>46</v>
      </c>
      <c r="B99" s="6913" t="s">
        <v>6980</v>
      </c>
      <c r="C99" s="6913" t="s">
        <v>7146</v>
      </c>
      <c r="D99" s="6917"/>
      <c r="E99" s="6917">
        <v>0</v>
      </c>
      <c r="F99" s="6931">
        <v>0</v>
      </c>
      <c r="G99" s="6998"/>
      <c r="H99" s="6980">
        <f>VLOOKUP(C99,'Data Products'!$A:$J,2,0)</f>
      </c>
      <c r="I99" s="6989">
        <f t="shared" si="16"/>
      </c>
      <c r="J99" s="6920">
        <v>45623</v>
      </c>
      <c r="K99" s="6921">
        <f t="shared" si="6"/>
      </c>
      <c r="L99" s="6917">
        <v>0</v>
      </c>
      <c r="M99" s="6917">
        <v>0</v>
      </c>
      <c r="N99" s="6953">
        <v>0</v>
      </c>
      <c r="O99" s="6953">
        <v>0</v>
      </c>
      <c r="P99" s="6913" t="s">
        <v>7145</v>
      </c>
      <c r="Q99" s="6957"/>
      <c r="R99" s="6957"/>
      <c r="S99" s="6957"/>
      <c r="T99" s="6957"/>
      <c r="U99" s="6957"/>
      <c r="V99" s="6957"/>
      <c r="W99" s="6957"/>
      <c r="X99" s="6957"/>
      <c r="Y99" s="6957"/>
      <c r="Z99" s="6957"/>
      <c r="AA99" s="6957"/>
      <c r="AB99" s="6957"/>
      <c r="AC99" s="6984">
        <f t="shared" si="1"/>
      </c>
      <c r="AD99" s="7000">
        <f t="shared" si="27"/>
      </c>
      <c r="AE99" s="6924">
        <f t="shared" si="19"/>
      </c>
      <c r="AF99" s="6933">
        <f t="shared" si="9"/>
      </c>
      <c r="AG99" s="6926">
        <f>VLOOKUP(C99,'Data Products'!$A:$J,10,0)</f>
      </c>
      <c r="AH99" s="7003">
        <f t="shared" si="30"/>
      </c>
      <c r="AI99" s="6927">
        <f t="shared" si="24"/>
      </c>
      <c r="AJ99" s="7002"/>
      <c r="AK99" s="6930"/>
      <c r="AL99" s="6930"/>
      <c r="AM99" s="6929"/>
      <c r="AN99" s="6930"/>
      <c r="AO99" s="6930"/>
    </row>
    <row customHeight="true" hidden="true" ht="18" r="100">
      <c r="A100" s="6978">
        <v>47</v>
      </c>
      <c r="B100" s="6913" t="s">
        <v>6980</v>
      </c>
      <c r="C100" s="6987" t="s">
        <v>7147</v>
      </c>
      <c r="D100" s="6917"/>
      <c r="E100" s="6917">
        <v>0</v>
      </c>
      <c r="F100" s="6931">
        <v>0</v>
      </c>
      <c r="G100" s="7005"/>
      <c r="H100" s="6980">
        <f>VLOOKUP(C100,'Data Products'!$A:$J,2,0)</f>
      </c>
      <c r="I100" s="6989">
        <f t="shared" si="16"/>
      </c>
      <c r="J100" s="6920">
        <v>45623</v>
      </c>
      <c r="K100" s="6921">
        <f t="shared" si="6"/>
      </c>
      <c r="L100" s="6993">
        <v>0</v>
      </c>
      <c r="M100" s="6993">
        <v>0</v>
      </c>
      <c r="N100" s="7006">
        <v>0</v>
      </c>
      <c r="O100" s="7006">
        <v>0</v>
      </c>
      <c r="P100" s="6987" t="s">
        <v>7145</v>
      </c>
      <c r="Q100" s="6957"/>
      <c r="R100" s="6957"/>
      <c r="S100" s="6957"/>
      <c r="T100" s="6957"/>
      <c r="U100" s="6957"/>
      <c r="V100" s="6957"/>
      <c r="W100" s="6957"/>
      <c r="X100" s="6957"/>
      <c r="Y100" s="6957"/>
      <c r="Z100" s="6957"/>
      <c r="AA100" s="6957"/>
      <c r="AB100" s="6957"/>
      <c r="AC100" s="7007">
        <f t="shared" si="1"/>
      </c>
      <c r="AD100" s="7000">
        <f t="shared" si="27"/>
      </c>
      <c r="AE100" s="6924">
        <f t="shared" si="19"/>
      </c>
      <c r="AF100" s="6933">
        <f t="shared" si="9"/>
      </c>
      <c r="AG100" s="6926">
        <f>VLOOKUP(C100,'Data Products'!$A:$J,10,0)</f>
      </c>
      <c r="AH100" s="7003">
        <f t="shared" si="30"/>
      </c>
      <c r="AI100" s="6927">
        <f t="shared" si="24"/>
      </c>
      <c r="AJ100" s="7002"/>
      <c r="AK100" s="6930"/>
      <c r="AL100" s="6930"/>
      <c r="AM100" s="6929"/>
      <c r="AN100" s="6930"/>
      <c r="AO100" s="6930"/>
    </row>
    <row customHeight="true" hidden="true" ht="18" r="101">
      <c r="A101" s="6978">
        <v>48</v>
      </c>
      <c r="B101" s="6913" t="s">
        <v>6980</v>
      </c>
      <c r="C101" s="6913" t="s">
        <v>7148</v>
      </c>
      <c r="D101" s="6917"/>
      <c r="E101" s="6917">
        <v>0</v>
      </c>
      <c r="F101" s="6931">
        <v>0</v>
      </c>
      <c r="G101" s="6998"/>
      <c r="H101" s="6980">
        <f>VLOOKUP(C101,'Data Products'!$A:$J,2,0)</f>
      </c>
      <c r="I101" s="6989">
        <f t="shared" si="16"/>
      </c>
      <c r="J101" s="6920">
        <v>45623</v>
      </c>
      <c r="K101" s="6921">
        <f t="shared" si="6"/>
      </c>
      <c r="L101" s="6917">
        <v>0</v>
      </c>
      <c r="M101" s="6917">
        <v>0</v>
      </c>
      <c r="N101" s="6953">
        <v>0</v>
      </c>
      <c r="O101" s="6953">
        <v>0</v>
      </c>
      <c r="P101" s="6913" t="s">
        <v>7145</v>
      </c>
      <c r="Q101" s="6917"/>
      <c r="R101" s="6917"/>
      <c r="S101" s="6917"/>
      <c r="T101" s="6917"/>
      <c r="U101" s="6917"/>
      <c r="V101" s="6917"/>
      <c r="W101" s="6917"/>
      <c r="X101" s="6917"/>
      <c r="Y101" s="6917"/>
      <c r="Z101" s="6917"/>
      <c r="AA101" s="6917"/>
      <c r="AB101" s="6917"/>
      <c r="AC101" s="6984">
        <f t="shared" si="1"/>
      </c>
      <c r="AD101" s="7000">
        <f t="shared" si="27"/>
      </c>
      <c r="AE101" s="6924">
        <f t="shared" si="19"/>
      </c>
      <c r="AF101" s="6933">
        <f t="shared" si="9"/>
      </c>
      <c r="AG101" s="6926">
        <f>VLOOKUP(C101,'Data Products'!$A:$J,10,0)</f>
      </c>
      <c r="AH101" s="7003">
        <f t="shared" si="30"/>
      </c>
      <c r="AI101" s="6927">
        <f t="shared" si="24"/>
      </c>
      <c r="AJ101" s="7008"/>
      <c r="AK101" s="6930"/>
      <c r="AL101" s="6930"/>
      <c r="AM101" s="6929"/>
      <c r="AN101" s="6930"/>
      <c r="AO101" s="6930"/>
    </row>
    <row customHeight="true" hidden="true" ht="18" r="102">
      <c r="A102" s="6978">
        <v>49</v>
      </c>
      <c r="B102" s="6913" t="s">
        <v>6980</v>
      </c>
      <c r="C102" s="6913" t="s">
        <v>7149</v>
      </c>
      <c r="D102" s="6917"/>
      <c r="E102" s="6917">
        <v>0</v>
      </c>
      <c r="F102" s="6931">
        <v>0</v>
      </c>
      <c r="G102" s="6998"/>
      <c r="H102" s="6980">
        <f>VLOOKUP(C102,'Data Products'!$A:$J,2,0)</f>
      </c>
      <c r="I102" s="6989">
        <f t="shared" si="16"/>
      </c>
      <c r="J102" s="6920">
        <v>45623</v>
      </c>
      <c r="K102" s="6921">
        <f t="shared" si="6"/>
      </c>
      <c r="L102" s="6917">
        <v>0</v>
      </c>
      <c r="M102" s="6917">
        <v>0</v>
      </c>
      <c r="N102" s="6953">
        <v>0</v>
      </c>
      <c r="O102" s="6953">
        <v>0</v>
      </c>
      <c r="P102" s="6913" t="s">
        <v>7145</v>
      </c>
      <c r="Q102" s="6917"/>
      <c r="R102" s="6917"/>
      <c r="S102" s="6917"/>
      <c r="T102" s="6917"/>
      <c r="U102" s="6917"/>
      <c r="V102" s="6917"/>
      <c r="W102" s="6917"/>
      <c r="X102" s="6917"/>
      <c r="Y102" s="6917"/>
      <c r="Z102" s="6917"/>
      <c r="AA102" s="6917"/>
      <c r="AB102" s="6917"/>
      <c r="AC102" s="6984">
        <f t="shared" si="1"/>
      </c>
      <c r="AD102" s="7000">
        <f t="shared" si="27"/>
      </c>
      <c r="AE102" s="6924">
        <f t="shared" si="19"/>
      </c>
      <c r="AF102" s="6933">
        <f t="shared" si="9"/>
      </c>
      <c r="AG102" s="7009">
        <f>VLOOKUP(C102,'Data Products'!$A:$J,10,0)</f>
      </c>
      <c r="AH102" s="6926">
        <f t="shared" si="30"/>
      </c>
      <c r="AI102" s="6927">
        <f t="shared" si="24"/>
      </c>
      <c r="AJ102" s="7002"/>
      <c r="AK102" s="6930"/>
      <c r="AL102" s="6930"/>
      <c r="AM102" s="6929"/>
      <c r="AN102" s="6930"/>
      <c r="AO102" s="6930"/>
    </row>
    <row customHeight="true" hidden="true" ht="18" r="103">
      <c r="A103" s="6978">
        <v>50</v>
      </c>
      <c r="B103" s="6913" t="s">
        <v>6980</v>
      </c>
      <c r="C103" s="6913" t="s">
        <v>7150</v>
      </c>
      <c r="D103" s="6941" t="s">
        <v>7151</v>
      </c>
      <c r="E103" s="6917">
        <v>4</v>
      </c>
      <c r="F103" s="6931">
        <v>4</v>
      </c>
      <c r="G103" s="6998"/>
      <c r="H103" s="6980">
        <f>VLOOKUP(C103,'Data Products'!$A:$J,2,0)</f>
      </c>
      <c r="I103" s="6981">
        <f t="shared" si="16"/>
      </c>
      <c r="J103" s="6920">
        <v>45951</v>
      </c>
      <c r="K103" s="6921">
        <f t="shared" si="6"/>
      </c>
      <c r="L103" s="6917">
        <v>0</v>
      </c>
      <c r="M103" s="6917">
        <v>0</v>
      </c>
      <c r="N103" s="6953">
        <v>0</v>
      </c>
      <c r="O103" s="6953">
        <v>0</v>
      </c>
      <c r="P103" s="6913" t="s">
        <v>7047</v>
      </c>
      <c r="Q103" s="6917"/>
      <c r="R103" s="6917"/>
      <c r="S103" s="6917"/>
      <c r="T103" s="6917"/>
      <c r="U103" s="6917"/>
      <c r="V103" s="6917"/>
      <c r="W103" s="6917"/>
      <c r="X103" s="6917"/>
      <c r="Y103" s="6917"/>
      <c r="Z103" s="6917"/>
      <c r="AA103" s="6917"/>
      <c r="AB103" s="6917"/>
      <c r="AC103" s="6984">
        <f t="shared" si="1"/>
      </c>
      <c r="AD103" s="7010">
        <f t="shared" si="27"/>
      </c>
      <c r="AE103" s="6924">
        <f t="shared" si="19"/>
      </c>
      <c r="AF103" s="6943">
        <f t="shared" si="9"/>
      </c>
      <c r="AG103" s="7009">
        <f>VLOOKUP(C103,'Data Products'!$A:$J,10,0)</f>
      </c>
      <c r="AH103" s="6926">
        <f t="shared" si="30"/>
      </c>
      <c r="AI103" s="6927">
        <f t="shared" si="24"/>
      </c>
      <c r="AJ103" s="7002"/>
      <c r="AK103" s="6930"/>
      <c r="AL103" s="6930"/>
      <c r="AM103" s="6929"/>
      <c r="AN103" s="6930"/>
      <c r="AO103" s="6930"/>
    </row>
    <row customHeight="true" hidden="true" ht="18" r="104">
      <c r="A104" s="6978">
        <v>51</v>
      </c>
      <c r="B104" s="6913" t="s">
        <v>6980</v>
      </c>
      <c r="C104" s="6913" t="s">
        <v>7152</v>
      </c>
      <c r="D104" s="6941" t="s">
        <v>7153</v>
      </c>
      <c r="E104" s="6917">
        <v>0</v>
      </c>
      <c r="F104" s="6931">
        <v>0</v>
      </c>
      <c r="G104" s="6998"/>
      <c r="H104" s="6980">
        <f>VLOOKUP(C104,'Data Products'!$A:$J,2,0)</f>
      </c>
      <c r="I104" s="6981">
        <f t="shared" si="16"/>
      </c>
      <c r="J104" s="6920">
        <v>45951</v>
      </c>
      <c r="K104" s="6921">
        <f t="shared" si="6"/>
      </c>
      <c r="L104" s="6917">
        <v>0</v>
      </c>
      <c r="M104" s="6917">
        <v>1</v>
      </c>
      <c r="N104" s="6953">
        <v>0</v>
      </c>
      <c r="O104" s="6953">
        <v>0</v>
      </c>
      <c r="P104" s="6913" t="s">
        <v>7047</v>
      </c>
      <c r="Q104" s="6917"/>
      <c r="R104" s="6917"/>
      <c r="S104" s="6917"/>
      <c r="T104" s="6917"/>
      <c r="U104" s="6917"/>
      <c r="V104" s="6917"/>
      <c r="W104" s="6917"/>
      <c r="X104" s="6917"/>
      <c r="Y104" s="6917"/>
      <c r="Z104" s="6917"/>
      <c r="AA104" s="6917"/>
      <c r="AB104" s="6917"/>
      <c r="AC104" s="6984">
        <f t="shared" si="1"/>
      </c>
      <c r="AD104" s="6937">
        <f t="shared" si="27"/>
      </c>
      <c r="AE104" s="6924">
        <f t="shared" si="19"/>
      </c>
      <c r="AF104" s="6938">
        <f t="shared" si="9"/>
      </c>
      <c r="AG104" s="7009">
        <f>VLOOKUP(C104,'Data Products'!$A:$J,10,0)</f>
      </c>
      <c r="AH104" s="6926">
        <f t="shared" si="30"/>
      </c>
      <c r="AI104" s="6927">
        <f t="shared" si="24"/>
      </c>
      <c r="AJ104" s="7002"/>
      <c r="AK104" s="6930"/>
      <c r="AL104" s="6930"/>
      <c r="AM104" s="6929"/>
      <c r="AN104" s="6930"/>
      <c r="AO104" s="6930"/>
    </row>
    <row customHeight="true" hidden="true" ht="18" r="105">
      <c r="A105" s="6978">
        <v>52</v>
      </c>
      <c r="B105" s="6913" t="s">
        <v>6980</v>
      </c>
      <c r="C105" s="6913" t="s">
        <v>7154</v>
      </c>
      <c r="D105" s="6941" t="s">
        <v>7155</v>
      </c>
      <c r="E105" s="6917">
        <v>3</v>
      </c>
      <c r="F105" s="6931">
        <v>3</v>
      </c>
      <c r="G105" s="6998"/>
      <c r="H105" s="6980">
        <f>VLOOKUP(C105,'Data Products'!$A:$J,2,0)</f>
      </c>
      <c r="I105" s="6981">
        <f t="shared" si="16"/>
      </c>
      <c r="J105" s="6920">
        <v>45951</v>
      </c>
      <c r="K105" s="6921">
        <f t="shared" si="6"/>
      </c>
      <c r="L105" s="6917">
        <v>0</v>
      </c>
      <c r="M105" s="6917">
        <v>0</v>
      </c>
      <c r="N105" s="6953">
        <v>0</v>
      </c>
      <c r="O105" s="6953">
        <v>0</v>
      </c>
      <c r="P105" s="6913" t="s">
        <v>7047</v>
      </c>
      <c r="Q105" s="6917"/>
      <c r="R105" s="6917"/>
      <c r="S105" s="6917"/>
      <c r="T105" s="6917"/>
      <c r="U105" s="6917"/>
      <c r="V105" s="6917"/>
      <c r="W105" s="6917"/>
      <c r="X105" s="6917"/>
      <c r="Y105" s="6917"/>
      <c r="Z105" s="6917"/>
      <c r="AA105" s="6917"/>
      <c r="AB105" s="6917"/>
      <c r="AC105" s="6984">
        <f t="shared" si="1"/>
      </c>
      <c r="AD105" s="6932">
        <f t="shared" si="27"/>
      </c>
      <c r="AE105" s="6924">
        <f t="shared" si="19"/>
      </c>
      <c r="AF105" s="6933">
        <f t="shared" si="9"/>
      </c>
      <c r="AG105" s="7009">
        <f>VLOOKUP(C105,'Data Products'!$A:$J,10,0)</f>
      </c>
      <c r="AH105" s="6926">
        <f t="shared" si="30"/>
      </c>
      <c r="AI105" s="6927">
        <f t="shared" si="24"/>
      </c>
      <c r="AJ105" s="7002"/>
      <c r="AK105" s="6930"/>
      <c r="AL105" s="6930"/>
      <c r="AM105" s="6929"/>
      <c r="AN105" s="6930"/>
      <c r="AO105" s="6930"/>
    </row>
    <row customHeight="true" hidden="true" ht="18" r="106">
      <c r="A106" s="6978">
        <v>53</v>
      </c>
      <c r="B106" s="6913" t="s">
        <v>6980</v>
      </c>
      <c r="C106" s="6913" t="s">
        <v>7156</v>
      </c>
      <c r="D106" s="6941" t="s">
        <v>7157</v>
      </c>
      <c r="E106" s="6917">
        <v>3</v>
      </c>
      <c r="F106" s="6931">
        <v>3</v>
      </c>
      <c r="G106" s="6998"/>
      <c r="H106" s="6980">
        <f>VLOOKUP(C106,'Data Products'!$A:$J,2,0)</f>
      </c>
      <c r="I106" s="6981">
        <f t="shared" si="16"/>
      </c>
      <c r="J106" s="6920">
        <v>45951</v>
      </c>
      <c r="K106" s="6921">
        <f t="shared" si="6"/>
      </c>
      <c r="L106" s="6917">
        <v>0</v>
      </c>
      <c r="M106" s="6917">
        <v>1</v>
      </c>
      <c r="N106" s="6953">
        <v>0</v>
      </c>
      <c r="O106" s="6953">
        <v>0</v>
      </c>
      <c r="P106" s="6913" t="s">
        <v>7047</v>
      </c>
      <c r="Q106" s="6917"/>
      <c r="R106" s="6917"/>
      <c r="S106" s="6917"/>
      <c r="T106" s="6917"/>
      <c r="U106" s="6917"/>
      <c r="V106" s="6917"/>
      <c r="W106" s="6917"/>
      <c r="X106" s="6917"/>
      <c r="Y106" s="6917"/>
      <c r="Z106" s="6917"/>
      <c r="AA106" s="6917"/>
      <c r="AB106" s="6917"/>
      <c r="AC106" s="6984">
        <f t="shared" si="1"/>
      </c>
      <c r="AD106" s="6942">
        <f t="shared" si="27"/>
      </c>
      <c r="AE106" s="6924">
        <f t="shared" si="19"/>
      </c>
      <c r="AF106" s="6943">
        <f t="shared" si="9"/>
      </c>
      <c r="AG106" s="7009">
        <f>VLOOKUP(C106,'Data Products'!$A:$J,10,0)</f>
      </c>
      <c r="AH106" s="6926">
        <f t="shared" si="30"/>
      </c>
      <c r="AI106" s="6927">
        <f t="shared" si="24"/>
      </c>
      <c r="AJ106" s="7002"/>
      <c r="AK106" s="6930"/>
      <c r="AL106" s="6930"/>
      <c r="AM106" s="6929"/>
      <c r="AN106" s="6930"/>
      <c r="AO106" s="6930"/>
    </row>
    <row customHeight="true" hidden="true" ht="18" r="107">
      <c r="A107" s="6978">
        <v>54</v>
      </c>
      <c r="B107" s="6913" t="s">
        <v>6980</v>
      </c>
      <c r="C107" s="6913" t="s">
        <v>7158</v>
      </c>
      <c r="D107" s="6941" t="s">
        <v>7159</v>
      </c>
      <c r="E107" s="6917">
        <v>0</v>
      </c>
      <c r="F107" s="6931">
        <v>0</v>
      </c>
      <c r="G107" s="6998"/>
      <c r="H107" s="6980">
        <f>VLOOKUP(C107,'Data Products'!$A:$J,2,0)</f>
      </c>
      <c r="I107" s="6981">
        <f t="shared" si="16"/>
      </c>
      <c r="J107" s="6920">
        <v>45951</v>
      </c>
      <c r="K107" s="6921">
        <f t="shared" si="6"/>
      </c>
      <c r="L107" s="6917">
        <v>0</v>
      </c>
      <c r="M107" s="6917">
        <v>0</v>
      </c>
      <c r="N107" s="6953">
        <v>0</v>
      </c>
      <c r="O107" s="6953">
        <v>0</v>
      </c>
      <c r="P107" s="6913" t="s">
        <v>7047</v>
      </c>
      <c r="Q107" s="6917"/>
      <c r="R107" s="6917"/>
      <c r="S107" s="6917"/>
      <c r="T107" s="6917"/>
      <c r="U107" s="6917"/>
      <c r="V107" s="6917"/>
      <c r="W107" s="6917"/>
      <c r="X107" s="6917"/>
      <c r="Y107" s="6917"/>
      <c r="Z107" s="6917"/>
      <c r="AA107" s="6917"/>
      <c r="AB107" s="6917"/>
      <c r="AC107" s="6984">
        <f t="shared" si="1"/>
      </c>
      <c r="AD107" s="6942">
        <f t="shared" si="27"/>
      </c>
      <c r="AE107" s="6924">
        <f t="shared" si="19"/>
      </c>
      <c r="AF107" s="6943">
        <f t="shared" si="9"/>
      </c>
      <c r="AG107" s="7009">
        <f>VLOOKUP(C107,'Data Products'!$A:$J,10,0)</f>
      </c>
      <c r="AH107" s="6926">
        <f t="shared" si="30"/>
      </c>
      <c r="AI107" s="6927">
        <f t="shared" si="24"/>
      </c>
      <c r="AJ107" s="7002"/>
      <c r="AK107" s="6930"/>
      <c r="AL107" s="6930"/>
      <c r="AM107" s="6929"/>
      <c r="AN107" s="6930"/>
      <c r="AO107" s="6930"/>
    </row>
    <row customHeight="true" hidden="true" ht="18" r="108">
      <c r="A108" s="6978">
        <v>55</v>
      </c>
      <c r="B108" s="6913" t="s">
        <v>6980</v>
      </c>
      <c r="C108" s="6913" t="s">
        <v>7160</v>
      </c>
      <c r="D108" s="6941" t="s">
        <v>7161</v>
      </c>
      <c r="E108" s="6917">
        <v>5</v>
      </c>
      <c r="F108" s="6931">
        <v>5</v>
      </c>
      <c r="G108" s="6998"/>
      <c r="H108" s="6980">
        <f>VLOOKUP(C108,'Data Products'!$A:$J,2,0)</f>
      </c>
      <c r="I108" s="6981">
        <f t="shared" si="16"/>
      </c>
      <c r="J108" s="6920">
        <v>45951</v>
      </c>
      <c r="K108" s="6921">
        <f t="shared" si="6"/>
      </c>
      <c r="L108" s="6917">
        <v>0</v>
      </c>
      <c r="M108" s="6917">
        <v>0</v>
      </c>
      <c r="N108" s="6953">
        <v>0</v>
      </c>
      <c r="O108" s="6953">
        <v>0</v>
      </c>
      <c r="P108" s="6913" t="s">
        <v>7047</v>
      </c>
      <c r="Q108" s="6917"/>
      <c r="R108" s="6917"/>
      <c r="S108" s="6917"/>
      <c r="T108" s="6917"/>
      <c r="U108" s="6917"/>
      <c r="V108" s="6917"/>
      <c r="W108" s="6917"/>
      <c r="X108" s="6917"/>
      <c r="Y108" s="6917"/>
      <c r="Z108" s="6917"/>
      <c r="AA108" s="6917"/>
      <c r="AB108" s="6917"/>
      <c r="AC108" s="6984">
        <f t="shared" si="1"/>
      </c>
      <c r="AD108" s="6932">
        <f t="shared" si="27"/>
      </c>
      <c r="AE108" s="6924">
        <f t="shared" si="19"/>
      </c>
      <c r="AF108" s="6933">
        <f t="shared" si="9"/>
      </c>
      <c r="AG108" s="7009">
        <f>VLOOKUP(C108,'Data Products'!$A:$J,10,0)</f>
      </c>
      <c r="AH108" s="6926">
        <f t="shared" si="30"/>
      </c>
      <c r="AI108" s="6927">
        <f t="shared" si="24"/>
      </c>
      <c r="AJ108" s="7002"/>
      <c r="AK108" s="6930"/>
      <c r="AL108" s="6930"/>
      <c r="AM108" s="6929"/>
      <c r="AN108" s="6930"/>
      <c r="AO108" s="6930"/>
    </row>
    <row customHeight="true" hidden="true" ht="18" r="109">
      <c r="A109" s="6978">
        <v>56</v>
      </c>
      <c r="B109" s="6913" t="s">
        <v>6980</v>
      </c>
      <c r="C109" s="6913" t="s">
        <v>7162</v>
      </c>
      <c r="D109" s="6941" t="s">
        <v>7163</v>
      </c>
      <c r="E109" s="6917">
        <v>0</v>
      </c>
      <c r="F109" s="6931">
        <v>0</v>
      </c>
      <c r="G109" s="6998"/>
      <c r="H109" s="6980">
        <f>VLOOKUP(C109,'Data Products'!$A:$J,2,0)</f>
      </c>
      <c r="I109" s="6981">
        <f t="shared" si="16"/>
      </c>
      <c r="J109" s="6920">
        <v>45951</v>
      </c>
      <c r="K109" s="6921">
        <f t="shared" si="6"/>
      </c>
      <c r="L109" s="6917">
        <v>0</v>
      </c>
      <c r="M109" s="6917">
        <v>0</v>
      </c>
      <c r="N109" s="6953">
        <v>0</v>
      </c>
      <c r="O109" s="6953">
        <v>0</v>
      </c>
      <c r="P109" s="6913" t="s">
        <v>7047</v>
      </c>
      <c r="Q109" s="6917"/>
      <c r="R109" s="6917"/>
      <c r="S109" s="6917"/>
      <c r="T109" s="6917"/>
      <c r="U109" s="6917"/>
      <c r="V109" s="6917"/>
      <c r="W109" s="6917"/>
      <c r="X109" s="6917"/>
      <c r="Y109" s="6917"/>
      <c r="Z109" s="6917"/>
      <c r="AA109" s="6917"/>
      <c r="AB109" s="6917"/>
      <c r="AC109" s="6984">
        <f t="shared" si="1"/>
      </c>
      <c r="AD109" s="6937">
        <f t="shared" si="27"/>
      </c>
      <c r="AE109" s="7011">
        <f t="shared" si="19"/>
      </c>
      <c r="AF109" s="6938">
        <f t="shared" si="9"/>
      </c>
      <c r="AG109" s="7009">
        <f>VLOOKUP(C109,'Data Products'!$A:$J,10,0)</f>
      </c>
      <c r="AH109" s="6926">
        <f t="shared" si="30"/>
      </c>
      <c r="AI109" s="6927">
        <f t="shared" si="24"/>
      </c>
      <c r="AJ109" s="7002"/>
      <c r="AK109" s="6930"/>
      <c r="AL109" s="6930"/>
      <c r="AM109" s="6929"/>
      <c r="AN109" s="6930"/>
      <c r="AO109" s="6930"/>
    </row>
    <row customHeight="true" hidden="true" ht="18" r="110">
      <c r="A110" s="6978">
        <v>57</v>
      </c>
      <c r="B110" s="6913" t="s">
        <v>6980</v>
      </c>
      <c r="C110" s="6913" t="s">
        <v>7164</v>
      </c>
      <c r="D110" s="6941" t="s">
        <v>7165</v>
      </c>
      <c r="E110" s="6917">
        <v>11</v>
      </c>
      <c r="F110" s="6931">
        <v>11</v>
      </c>
      <c r="G110" s="6998"/>
      <c r="H110" s="6980">
        <f>VLOOKUP(C110,'Data Products'!$A:$J,2,0)</f>
      </c>
      <c r="I110" s="6981">
        <f t="shared" si="16"/>
      </c>
      <c r="J110" s="6920">
        <v>45951</v>
      </c>
      <c r="K110" s="6921">
        <f t="shared" si="6"/>
      </c>
      <c r="L110" s="6917">
        <v>1</v>
      </c>
      <c r="M110" s="6917">
        <v>1</v>
      </c>
      <c r="N110" s="6953">
        <v>0</v>
      </c>
      <c r="O110" s="6953">
        <v>0</v>
      </c>
      <c r="P110" s="6913" t="s">
        <v>7047</v>
      </c>
      <c r="Q110" s="6917"/>
      <c r="R110" s="6917"/>
      <c r="S110" s="6917"/>
      <c r="T110" s="6917"/>
      <c r="U110" s="6917"/>
      <c r="V110" s="6917"/>
      <c r="W110" s="6917"/>
      <c r="X110" s="6917"/>
      <c r="Y110" s="6917"/>
      <c r="Z110" s="6917"/>
      <c r="AA110" s="6917"/>
      <c r="AB110" s="6917"/>
      <c r="AC110" s="6984">
        <f t="shared" si="1"/>
      </c>
      <c r="AD110" s="6923">
        <f t="shared" si="27"/>
      </c>
      <c r="AE110" s="7011">
        <f t="shared" si="19"/>
      </c>
      <c r="AF110" s="6925">
        <f t="shared" si="9"/>
      </c>
      <c r="AG110" s="7009">
        <f>VLOOKUP(C110,'Data Products'!$A:$J,10,0)</f>
      </c>
      <c r="AH110" s="6926">
        <f t="shared" si="30"/>
      </c>
      <c r="AI110" s="6927">
        <f t="shared" si="24"/>
      </c>
      <c r="AJ110" s="7002"/>
      <c r="AK110" s="6930"/>
      <c r="AL110" s="6930"/>
      <c r="AM110" s="6929"/>
      <c r="AN110" s="6930"/>
      <c r="AO110" s="6930"/>
    </row>
    <row customHeight="true" hidden="true" ht="18" r="111">
      <c r="A111" s="6978">
        <v>58</v>
      </c>
      <c r="B111" s="6913" t="s">
        <v>6980</v>
      </c>
      <c r="C111" s="6913" t="s">
        <v>7166</v>
      </c>
      <c r="D111" s="6941" t="s">
        <v>7167</v>
      </c>
      <c r="E111" s="6917">
        <v>17</v>
      </c>
      <c r="F111" s="6931">
        <v>17</v>
      </c>
      <c r="G111" s="6998"/>
      <c r="H111" s="6980">
        <f>VLOOKUP(C111,'Data Products'!$A:$J,2,0)</f>
      </c>
      <c r="I111" s="6981">
        <f t="shared" si="16"/>
      </c>
      <c r="J111" s="6920">
        <v>45951</v>
      </c>
      <c r="K111" s="6921">
        <f t="shared" si="6"/>
      </c>
      <c r="L111" s="6917">
        <v>2</v>
      </c>
      <c r="M111" s="6917">
        <v>5</v>
      </c>
      <c r="N111" s="6953">
        <v>0</v>
      </c>
      <c r="O111" s="6953">
        <v>0</v>
      </c>
      <c r="P111" s="6913" t="s">
        <v>7047</v>
      </c>
      <c r="Q111" s="6917"/>
      <c r="R111" s="6917"/>
      <c r="S111" s="6917"/>
      <c r="T111" s="6917"/>
      <c r="U111" s="6917"/>
      <c r="V111" s="6917"/>
      <c r="W111" s="6917"/>
      <c r="X111" s="6917"/>
      <c r="Y111" s="6917"/>
      <c r="Z111" s="6917"/>
      <c r="AA111" s="6917"/>
      <c r="AB111" s="6917"/>
      <c r="AC111" s="6984">
        <f t="shared" si="1"/>
      </c>
      <c r="AD111" s="6923">
        <f t="shared" si="27"/>
      </c>
      <c r="AE111" s="7011">
        <f t="shared" si="19"/>
      </c>
      <c r="AF111" s="6925">
        <f t="shared" si="9"/>
      </c>
      <c r="AG111" s="7009">
        <f>VLOOKUP(C111,'Data Products'!$A:$J,10,0)</f>
      </c>
      <c r="AH111" s="6926">
        <f t="shared" si="30"/>
      </c>
      <c r="AI111" s="6927">
        <f t="shared" si="24"/>
      </c>
      <c r="AJ111" s="7002"/>
      <c r="AK111" s="6930"/>
      <c r="AL111" s="6930"/>
      <c r="AM111" s="6929"/>
      <c r="AN111" s="6930"/>
      <c r="AO111" s="6930"/>
    </row>
    <row customHeight="true" hidden="true" ht="18" r="112">
      <c r="A112" s="6978">
        <v>59</v>
      </c>
      <c r="B112" s="6913" t="s">
        <v>6980</v>
      </c>
      <c r="C112" s="6913" t="s">
        <v>7168</v>
      </c>
      <c r="D112" s="6941" t="s">
        <v>7169</v>
      </c>
      <c r="E112" s="6917">
        <v>11</v>
      </c>
      <c r="F112" s="6931">
        <v>11</v>
      </c>
      <c r="G112" s="6998"/>
      <c r="H112" s="6980">
        <f>VLOOKUP(C112,'Data Products'!$A:$J,2,0)</f>
      </c>
      <c r="I112" s="6981">
        <f t="shared" si="16"/>
      </c>
      <c r="J112" s="6920">
        <v>45951</v>
      </c>
      <c r="K112" s="6921">
        <f t="shared" si="6"/>
      </c>
      <c r="L112" s="6917">
        <v>1</v>
      </c>
      <c r="M112" s="6917">
        <v>2</v>
      </c>
      <c r="N112" s="6953">
        <v>0</v>
      </c>
      <c r="O112" s="6953">
        <v>0</v>
      </c>
      <c r="P112" s="6913" t="s">
        <v>7047</v>
      </c>
      <c r="Q112" s="6917"/>
      <c r="R112" s="6917"/>
      <c r="S112" s="6917"/>
      <c r="T112" s="6917"/>
      <c r="U112" s="6917"/>
      <c r="V112" s="6917"/>
      <c r="W112" s="6917"/>
      <c r="X112" s="6917"/>
      <c r="Y112" s="6917"/>
      <c r="Z112" s="6917"/>
      <c r="AA112" s="6917"/>
      <c r="AB112" s="6917"/>
      <c r="AC112" s="6984">
        <f t="shared" si="1"/>
      </c>
      <c r="AD112" s="6923">
        <f t="shared" si="27"/>
      </c>
      <c r="AE112" s="7011">
        <f t="shared" si="19"/>
      </c>
      <c r="AF112" s="6925">
        <f t="shared" si="9"/>
      </c>
      <c r="AG112" s="7009">
        <f>VLOOKUP(C112,'Data Products'!$A:$J,10,0)</f>
      </c>
      <c r="AH112" s="6926">
        <f t="shared" si="30"/>
      </c>
      <c r="AI112" s="6927">
        <f t="shared" si="24"/>
      </c>
      <c r="AJ112" s="7002"/>
      <c r="AK112" s="6930"/>
      <c r="AL112" s="6930"/>
      <c r="AM112" s="6929"/>
      <c r="AN112" s="6930"/>
      <c r="AO112" s="6930"/>
    </row>
    <row customHeight="true" hidden="true" ht="18" r="113">
      <c r="A113" s="6978">
        <v>60</v>
      </c>
      <c r="B113" s="6913" t="s">
        <v>6980</v>
      </c>
      <c r="C113" s="6913" t="s">
        <v>7170</v>
      </c>
      <c r="D113" s="6941" t="s">
        <v>7171</v>
      </c>
      <c r="E113" s="6917">
        <v>12</v>
      </c>
      <c r="F113" s="6931">
        <v>12</v>
      </c>
      <c r="G113" s="6998"/>
      <c r="H113" s="6980">
        <f>VLOOKUP(C113,'Data Products'!$A:$J,2,0)</f>
      </c>
      <c r="I113" s="6981">
        <f t="shared" si="16"/>
      </c>
      <c r="J113" s="6920">
        <v>45951</v>
      </c>
      <c r="K113" s="6921">
        <f t="shared" si="6"/>
      </c>
      <c r="L113" s="6917">
        <v>0</v>
      </c>
      <c r="M113" s="6917">
        <v>0</v>
      </c>
      <c r="N113" s="6953">
        <v>0</v>
      </c>
      <c r="O113" s="6953">
        <v>0</v>
      </c>
      <c r="P113" s="6913" t="s">
        <v>7047</v>
      </c>
      <c r="Q113" s="6917"/>
      <c r="R113" s="6917"/>
      <c r="S113" s="6917"/>
      <c r="T113" s="6917"/>
      <c r="U113" s="6917"/>
      <c r="V113" s="6917"/>
      <c r="W113" s="6917"/>
      <c r="X113" s="6917"/>
      <c r="Y113" s="6917"/>
      <c r="Z113" s="6917"/>
      <c r="AA113" s="6917"/>
      <c r="AB113" s="6917"/>
      <c r="AC113" s="6984">
        <f t="shared" si="1"/>
      </c>
      <c r="AD113" s="6923">
        <f t="shared" si="27"/>
      </c>
      <c r="AE113" s="7011">
        <f t="shared" si="19"/>
      </c>
      <c r="AF113" s="6925">
        <f t="shared" si="9"/>
      </c>
      <c r="AG113" s="7009">
        <f>VLOOKUP(C113,'Data Products'!$A:$J,10,0)</f>
      </c>
      <c r="AH113" s="6926">
        <f t="shared" si="30"/>
      </c>
      <c r="AI113" s="6927">
        <f t="shared" si="24"/>
      </c>
      <c r="AJ113" s="7002"/>
      <c r="AK113" s="6930"/>
      <c r="AL113" s="6930"/>
      <c r="AM113" s="6929"/>
      <c r="AN113" s="6930"/>
      <c r="AO113" s="6930"/>
    </row>
    <row customHeight="true" hidden="true" ht="18" r="114">
      <c r="A114" s="6978">
        <v>61</v>
      </c>
      <c r="B114" s="6913" t="s">
        <v>6980</v>
      </c>
      <c r="C114" s="6913" t="s">
        <v>7172</v>
      </c>
      <c r="D114" s="6941" t="s">
        <v>7173</v>
      </c>
      <c r="E114" s="6917">
        <v>18</v>
      </c>
      <c r="F114" s="6931">
        <v>18</v>
      </c>
      <c r="G114" s="6998"/>
      <c r="H114" s="6980">
        <f>VLOOKUP(C114,'Data Products'!$A:$J,2,0)</f>
      </c>
      <c r="I114" s="6981">
        <f t="shared" si="16"/>
      </c>
      <c r="J114" s="6920">
        <v>45951</v>
      </c>
      <c r="K114" s="6921">
        <f t="shared" si="6"/>
      </c>
      <c r="L114" s="6917">
        <v>0</v>
      </c>
      <c r="M114" s="6917">
        <v>0</v>
      </c>
      <c r="N114" s="6953">
        <v>0</v>
      </c>
      <c r="O114" s="6953">
        <v>0</v>
      </c>
      <c r="P114" s="6913" t="s">
        <v>7047</v>
      </c>
      <c r="Q114" s="6917"/>
      <c r="R114" s="6917"/>
      <c r="S114" s="6917"/>
      <c r="T114" s="6917"/>
      <c r="U114" s="6917"/>
      <c r="V114" s="6917"/>
      <c r="W114" s="6917"/>
      <c r="X114" s="6917"/>
      <c r="Y114" s="6917"/>
      <c r="Z114" s="6917"/>
      <c r="AA114" s="6917"/>
      <c r="AB114" s="6917"/>
      <c r="AC114" s="6984">
        <f t="shared" si="1"/>
      </c>
      <c r="AD114" s="6923">
        <f t="shared" si="27"/>
      </c>
      <c r="AE114" s="7011">
        <f t="shared" si="19"/>
      </c>
      <c r="AF114" s="6925">
        <f t="shared" si="9"/>
      </c>
      <c r="AG114" s="7009">
        <f>VLOOKUP(C114,'Data Products'!$A:$J,10,0)</f>
      </c>
      <c r="AH114" s="6926">
        <f t="shared" si="30"/>
      </c>
      <c r="AI114" s="6927">
        <f t="shared" si="24"/>
      </c>
      <c r="AJ114" s="7002"/>
      <c r="AK114" s="6930"/>
      <c r="AL114" s="6930"/>
      <c r="AM114" s="6929"/>
      <c r="AN114" s="6930"/>
      <c r="AO114" s="6930"/>
    </row>
    <row customHeight="true" hidden="true" ht="18" r="115">
      <c r="A115" s="6978">
        <v>62</v>
      </c>
      <c r="B115" s="6913" t="s">
        <v>6980</v>
      </c>
      <c r="C115" s="6913" t="s">
        <v>7174</v>
      </c>
      <c r="D115" s="6941" t="s">
        <v>7175</v>
      </c>
      <c r="E115" s="6917">
        <v>7</v>
      </c>
      <c r="F115" s="6931">
        <v>7</v>
      </c>
      <c r="G115" s="6998"/>
      <c r="H115" s="6980">
        <f>VLOOKUP(C115,'Data Products'!$A:$J,2,0)</f>
      </c>
      <c r="I115" s="6981">
        <f t="shared" si="16"/>
      </c>
      <c r="J115" s="6920">
        <v>45951</v>
      </c>
      <c r="K115" s="6921">
        <f t="shared" si="6"/>
      </c>
      <c r="L115" s="6917">
        <v>3</v>
      </c>
      <c r="M115" s="6917">
        <v>3</v>
      </c>
      <c r="N115" s="6953">
        <v>0</v>
      </c>
      <c r="O115" s="6953">
        <v>0</v>
      </c>
      <c r="P115" s="6913" t="s">
        <v>7047</v>
      </c>
      <c r="Q115" s="6917"/>
      <c r="R115" s="6917"/>
      <c r="S115" s="6917"/>
      <c r="T115" s="6917"/>
      <c r="U115" s="6917"/>
      <c r="V115" s="6917"/>
      <c r="W115" s="6917"/>
      <c r="X115" s="6917"/>
      <c r="Y115" s="6917"/>
      <c r="Z115" s="6917"/>
      <c r="AA115" s="6917"/>
      <c r="AB115" s="6917"/>
      <c r="AC115" s="6984">
        <f t="shared" si="1"/>
      </c>
      <c r="AD115" s="6937">
        <f t="shared" si="27"/>
      </c>
      <c r="AE115" s="7011">
        <f t="shared" si="19"/>
      </c>
      <c r="AF115" s="6938">
        <f t="shared" si="9"/>
      </c>
      <c r="AG115" s="7009">
        <f>VLOOKUP(C115,'Data Products'!$A:$J,10,0)</f>
      </c>
      <c r="AH115" s="6926">
        <f t="shared" si="30"/>
      </c>
      <c r="AI115" s="6927">
        <f t="shared" si="24"/>
      </c>
      <c r="AJ115" s="7002"/>
      <c r="AK115" s="6930"/>
      <c r="AL115" s="6930"/>
      <c r="AM115" s="6929"/>
      <c r="AN115" s="6930"/>
      <c r="AO115" s="6930"/>
    </row>
    <row customHeight="true" hidden="true" ht="18" r="116">
      <c r="A116" s="6978">
        <v>63</v>
      </c>
      <c r="B116" s="6913" t="s">
        <v>6980</v>
      </c>
      <c r="C116" s="6913" t="s">
        <v>7176</v>
      </c>
      <c r="D116" s="6941" t="s">
        <v>7167</v>
      </c>
      <c r="E116" s="6917">
        <v>0</v>
      </c>
      <c r="F116" s="6931">
        <v>0</v>
      </c>
      <c r="G116" s="6998"/>
      <c r="H116" s="6980">
        <f>VLOOKUP(C116,'Data Products'!$A:$J,2,0)</f>
      </c>
      <c r="I116" s="6981">
        <f t="shared" si="16"/>
      </c>
      <c r="J116" s="6920">
        <v>45951</v>
      </c>
      <c r="K116" s="6921">
        <f t="shared" si="6"/>
      </c>
      <c r="L116" s="6917">
        <v>0</v>
      </c>
      <c r="M116" s="6917">
        <v>0</v>
      </c>
      <c r="N116" s="6953">
        <v>0</v>
      </c>
      <c r="O116" s="6953">
        <v>0</v>
      </c>
      <c r="P116" s="6913" t="s">
        <v>7047</v>
      </c>
      <c r="Q116" s="6917"/>
      <c r="R116" s="6917"/>
      <c r="S116" s="6917"/>
      <c r="T116" s="6917"/>
      <c r="U116" s="6917"/>
      <c r="V116" s="6917"/>
      <c r="W116" s="6917"/>
      <c r="X116" s="6917"/>
      <c r="Y116" s="6917"/>
      <c r="Z116" s="6917"/>
      <c r="AA116" s="6917"/>
      <c r="AB116" s="6917"/>
      <c r="AC116" s="6984">
        <f t="shared" si="1"/>
      </c>
      <c r="AD116" s="6932">
        <f t="shared" si="27"/>
      </c>
      <c r="AE116" s="7011">
        <f t="shared" si="19"/>
      </c>
      <c r="AF116" s="6933">
        <f t="shared" si="9"/>
      </c>
      <c r="AG116" s="7009">
        <f>VLOOKUP(C116,'Data Products'!$A:$J,10,0)</f>
      </c>
      <c r="AH116" s="6926">
        <f t="shared" si="30"/>
      </c>
      <c r="AI116" s="6927">
        <f t="shared" si="24"/>
      </c>
      <c r="AJ116" s="7002"/>
      <c r="AK116" s="6930"/>
      <c r="AL116" s="6930"/>
      <c r="AM116" s="6929"/>
      <c r="AN116" s="6930"/>
      <c r="AO116" s="6930"/>
    </row>
    <row customHeight="true" hidden="true" ht="18" r="117">
      <c r="A117" s="6978">
        <v>64</v>
      </c>
      <c r="B117" s="6913" t="s">
        <v>6980</v>
      </c>
      <c r="C117" s="6913" t="s">
        <v>7177</v>
      </c>
      <c r="D117" s="6941" t="s">
        <v>7167</v>
      </c>
      <c r="E117" s="6917">
        <v>0</v>
      </c>
      <c r="F117" s="6931">
        <v>0</v>
      </c>
      <c r="G117" s="6998"/>
      <c r="H117" s="6980">
        <f>VLOOKUP(C117,'Data Products'!$A:$J,2,0)</f>
      </c>
      <c r="I117" s="6981">
        <f t="shared" si="16"/>
      </c>
      <c r="J117" s="6920">
        <v>45951</v>
      </c>
      <c r="K117" s="6921">
        <f t="shared" si="6"/>
      </c>
      <c r="L117" s="6917">
        <v>0</v>
      </c>
      <c r="M117" s="6917">
        <v>0</v>
      </c>
      <c r="N117" s="6953">
        <v>0</v>
      </c>
      <c r="O117" s="6953">
        <v>0</v>
      </c>
      <c r="P117" s="6913" t="s">
        <v>7047</v>
      </c>
      <c r="Q117" s="6917"/>
      <c r="R117" s="6917"/>
      <c r="S117" s="6917"/>
      <c r="T117" s="6917"/>
      <c r="U117" s="6917"/>
      <c r="V117" s="6917"/>
      <c r="W117" s="6917"/>
      <c r="X117" s="6917"/>
      <c r="Y117" s="6917"/>
      <c r="Z117" s="6917"/>
      <c r="AA117" s="6917"/>
      <c r="AB117" s="6917"/>
      <c r="AC117" s="6984">
        <f t="shared" si="1"/>
      </c>
      <c r="AD117" s="6937">
        <f t="shared" si="27"/>
      </c>
      <c r="AE117" s="7011">
        <f t="shared" si="19"/>
      </c>
      <c r="AF117" s="6938">
        <f t="shared" si="9"/>
      </c>
      <c r="AG117" s="7009">
        <f>VLOOKUP(C117,'Data Products'!$A:$J,10,0)</f>
      </c>
      <c r="AH117" s="6926">
        <f t="shared" si="30"/>
      </c>
      <c r="AI117" s="6927">
        <f t="shared" si="24"/>
      </c>
      <c r="AJ117" s="7002"/>
      <c r="AK117" s="6930"/>
      <c r="AL117" s="6930"/>
      <c r="AM117" s="6929"/>
      <c r="AN117" s="6930"/>
      <c r="AO117" s="6930"/>
    </row>
    <row customHeight="true" hidden="true" ht="18" r="118">
      <c r="A118" s="6978">
        <v>65</v>
      </c>
      <c r="B118" s="6913" t="s">
        <v>6971</v>
      </c>
      <c r="C118" s="6913" t="s">
        <v>7178</v>
      </c>
      <c r="D118" s="6941" t="s">
        <v>7179</v>
      </c>
      <c r="E118" s="6917">
        <v>0</v>
      </c>
      <c r="F118" s="6931">
        <v>0</v>
      </c>
      <c r="G118" s="6998"/>
      <c r="H118" s="6980">
        <f>VLOOKUP(C118,'Data Products'!$A:$J,2,0)</f>
      </c>
      <c r="I118" s="6981">
        <f t="shared" si="16"/>
      </c>
      <c r="J118" s="6920">
        <v>45951</v>
      </c>
      <c r="K118" s="6921">
        <f t="shared" si="6"/>
      </c>
      <c r="L118" s="6917">
        <v>0</v>
      </c>
      <c r="M118" s="6917">
        <v>0</v>
      </c>
      <c r="N118" s="6953">
        <v>0</v>
      </c>
      <c r="O118" s="6953">
        <v>0</v>
      </c>
      <c r="P118" s="6913" t="s">
        <v>7047</v>
      </c>
      <c r="Q118" s="6917"/>
      <c r="R118" s="6917"/>
      <c r="S118" s="6917"/>
      <c r="T118" s="6917"/>
      <c r="U118" s="6917"/>
      <c r="V118" s="6917"/>
      <c r="W118" s="6917"/>
      <c r="X118" s="6917"/>
      <c r="Y118" s="6917"/>
      <c r="Z118" s="6917"/>
      <c r="AA118" s="6917"/>
      <c r="AB118" s="6917"/>
      <c r="AC118" s="6984">
        <f t="shared" si="1"/>
      </c>
      <c r="AD118" s="6937">
        <f t="shared" si="27"/>
      </c>
      <c r="AE118" s="7011">
        <f t="shared" si="19"/>
      </c>
      <c r="AF118" s="6938">
        <f t="shared" si="9"/>
      </c>
      <c r="AG118" s="7009">
        <f>VLOOKUP(C118,'Data Products'!$A:$J,10,0)</f>
      </c>
      <c r="AH118" s="6926">
        <f t="shared" si="30"/>
      </c>
      <c r="AI118" s="6927">
        <f t="shared" si="24"/>
      </c>
      <c r="AJ118" s="7002"/>
      <c r="AK118" s="6930"/>
      <c r="AL118" s="6930"/>
      <c r="AM118" s="6929"/>
      <c r="AN118" s="6930"/>
      <c r="AO118" s="6930"/>
    </row>
    <row customHeight="true" hidden="true" ht="18" r="119">
      <c r="A119" s="6978">
        <v>66</v>
      </c>
      <c r="B119" s="6913" t="s">
        <v>6980</v>
      </c>
      <c r="C119" s="6913" t="s">
        <v>7180</v>
      </c>
      <c r="D119" s="6941" t="s">
        <v>7167</v>
      </c>
      <c r="E119" s="6917">
        <v>0</v>
      </c>
      <c r="F119" s="6931">
        <v>0</v>
      </c>
      <c r="G119" s="6998"/>
      <c r="H119" s="6980">
        <f>VLOOKUP(C119,'Data Products'!$A:$J,2,0)</f>
      </c>
      <c r="I119" s="6981">
        <f t="shared" si="16"/>
      </c>
      <c r="J119" s="6920">
        <v>45951</v>
      </c>
      <c r="K119" s="6921">
        <f t="shared" si="6"/>
      </c>
      <c r="L119" s="6917">
        <v>0</v>
      </c>
      <c r="M119" s="6917">
        <v>0</v>
      </c>
      <c r="N119" s="6953">
        <v>0</v>
      </c>
      <c r="O119" s="6953">
        <v>0</v>
      </c>
      <c r="P119" s="6913" t="s">
        <v>7047</v>
      </c>
      <c r="Q119" s="6917"/>
      <c r="R119" s="6917"/>
      <c r="S119" s="6917"/>
      <c r="T119" s="6917"/>
      <c r="U119" s="6917"/>
      <c r="V119" s="6917"/>
      <c r="W119" s="6917"/>
      <c r="X119" s="6917"/>
      <c r="Y119" s="6917"/>
      <c r="Z119" s="6917"/>
      <c r="AA119" s="6917"/>
      <c r="AB119" s="6917"/>
      <c r="AC119" s="6984">
        <f t="shared" si="1"/>
      </c>
      <c r="AD119" s="6937">
        <f t="shared" si="27"/>
      </c>
      <c r="AE119" s="7011">
        <f t="shared" si="19"/>
      </c>
      <c r="AF119" s="6938">
        <f t="shared" si="9"/>
      </c>
      <c r="AG119" s="7009">
        <f>VLOOKUP(C119,'Data Products'!$A:$J,10,0)</f>
      </c>
      <c r="AH119" s="6926">
        <f t="shared" si="30"/>
      </c>
      <c r="AI119" s="6927">
        <f t="shared" si="24"/>
      </c>
      <c r="AJ119" s="7002"/>
      <c r="AK119" s="6930"/>
      <c r="AL119" s="6930"/>
      <c r="AM119" s="6929"/>
      <c r="AN119" s="6930"/>
      <c r="AO119" s="6930"/>
    </row>
    <row customHeight="true" hidden="true" ht="18" r="120">
      <c r="A120" s="6978">
        <v>67</v>
      </c>
      <c r="B120" s="6913" t="s">
        <v>6980</v>
      </c>
      <c r="C120" s="6913" t="s">
        <v>7181</v>
      </c>
      <c r="D120" s="6941" t="s">
        <v>7167</v>
      </c>
      <c r="E120" s="6917">
        <v>0</v>
      </c>
      <c r="F120" s="6931">
        <v>0</v>
      </c>
      <c r="G120" s="6998"/>
      <c r="H120" s="6980">
        <f>VLOOKUP(C120,'Data Products'!$A:$J,2,0)</f>
      </c>
      <c r="I120" s="6981">
        <f t="shared" si="16"/>
      </c>
      <c r="J120" s="6920">
        <v>45951</v>
      </c>
      <c r="K120" s="6921">
        <f t="shared" si="6"/>
      </c>
      <c r="L120" s="6917">
        <v>0</v>
      </c>
      <c r="M120" s="6917">
        <v>0</v>
      </c>
      <c r="N120" s="6953">
        <v>0</v>
      </c>
      <c r="O120" s="6953">
        <v>0</v>
      </c>
      <c r="P120" s="6913" t="s">
        <v>7047</v>
      </c>
      <c r="Q120" s="6917"/>
      <c r="R120" s="6917"/>
      <c r="S120" s="6917"/>
      <c r="T120" s="6917"/>
      <c r="U120" s="6917"/>
      <c r="V120" s="6917"/>
      <c r="W120" s="6917"/>
      <c r="X120" s="6917"/>
      <c r="Y120" s="6917"/>
      <c r="Z120" s="6917"/>
      <c r="AA120" s="6917"/>
      <c r="AB120" s="6917"/>
      <c r="AC120" s="6984">
        <f t="shared" si="1"/>
      </c>
      <c r="AD120" s="6937">
        <f t="shared" si="27"/>
      </c>
      <c r="AE120" s="7011">
        <f t="shared" si="19"/>
      </c>
      <c r="AF120" s="6938">
        <f t="shared" si="9"/>
      </c>
      <c r="AG120" s="7009">
        <f>VLOOKUP(C120,'Data Products'!$A:$J,10,0)</f>
      </c>
      <c r="AH120" s="6926">
        <f t="shared" si="30"/>
      </c>
      <c r="AI120" s="6927">
        <f t="shared" si="24"/>
      </c>
      <c r="AJ120" s="7002"/>
      <c r="AK120" s="6930"/>
      <c r="AL120" s="6930"/>
      <c r="AM120" s="6929"/>
      <c r="AN120" s="6930"/>
      <c r="AO120" s="6930"/>
    </row>
    <row customHeight="true" hidden="true" ht="18" r="121">
      <c r="A121" s="6978">
        <v>68</v>
      </c>
      <c r="B121" s="6913" t="s">
        <v>6980</v>
      </c>
      <c r="C121" s="6913" t="s">
        <v>7182</v>
      </c>
      <c r="D121" s="6941" t="s">
        <v>7167</v>
      </c>
      <c r="E121" s="6917">
        <v>0</v>
      </c>
      <c r="F121" s="6931">
        <v>0</v>
      </c>
      <c r="G121" s="6998"/>
      <c r="H121" s="6980">
        <f>VLOOKUP(C121,'Data Products'!$A:$J,2,0)</f>
      </c>
      <c r="I121" s="6981">
        <f t="shared" si="16"/>
      </c>
      <c r="J121" s="6920">
        <v>45951</v>
      </c>
      <c r="K121" s="6921">
        <f t="shared" si="6"/>
      </c>
      <c r="L121" s="6917">
        <v>0</v>
      </c>
      <c r="M121" s="6917">
        <v>0</v>
      </c>
      <c r="N121" s="6953">
        <v>0</v>
      </c>
      <c r="O121" s="6953">
        <v>0</v>
      </c>
      <c r="P121" s="6913" t="s">
        <v>7047</v>
      </c>
      <c r="Q121" s="6917"/>
      <c r="R121" s="6917"/>
      <c r="S121" s="6917"/>
      <c r="T121" s="6917"/>
      <c r="U121" s="6917"/>
      <c r="V121" s="6917"/>
      <c r="W121" s="6917"/>
      <c r="X121" s="6917"/>
      <c r="Y121" s="6917"/>
      <c r="Z121" s="6917"/>
      <c r="AA121" s="6917"/>
      <c r="AB121" s="6917"/>
      <c r="AC121" s="6984">
        <f t="shared" si="1"/>
      </c>
      <c r="AD121" s="6937">
        <f t="shared" si="27"/>
      </c>
      <c r="AE121" s="7011">
        <f t="shared" si="19"/>
      </c>
      <c r="AF121" s="6938">
        <f t="shared" si="9"/>
      </c>
      <c r="AG121" s="7009">
        <f>VLOOKUP(C121,'Data Products'!$A:$J,10,0)</f>
      </c>
      <c r="AH121" s="6926">
        <f t="shared" si="30"/>
      </c>
      <c r="AI121" s="6927">
        <f t="shared" si="24"/>
      </c>
      <c r="AJ121" s="7002"/>
      <c r="AK121" s="6930"/>
      <c r="AL121" s="6930"/>
      <c r="AM121" s="6929"/>
      <c r="AN121" s="6930"/>
      <c r="AO121" s="6930"/>
    </row>
    <row customHeight="true" hidden="true" ht="18" r="122">
      <c r="A122" s="6978">
        <v>69</v>
      </c>
      <c r="B122" s="6913" t="s">
        <v>6980</v>
      </c>
      <c r="C122" s="6913" t="s">
        <v>7183</v>
      </c>
      <c r="D122" s="6941" t="s">
        <v>7184</v>
      </c>
      <c r="E122" s="6917">
        <v>9</v>
      </c>
      <c r="F122" s="6931">
        <v>9</v>
      </c>
      <c r="G122" s="6998"/>
      <c r="H122" s="6980">
        <f>VLOOKUP(C122,'Data Products'!$A:$J,2,0)</f>
      </c>
      <c r="I122" s="6981">
        <f t="shared" si="16"/>
      </c>
      <c r="J122" s="6920">
        <v>45951</v>
      </c>
      <c r="K122" s="6921">
        <f t="shared" si="6"/>
      </c>
      <c r="L122" s="6917">
        <v>1</v>
      </c>
      <c r="M122" s="6917">
        <v>1</v>
      </c>
      <c r="N122" s="6953">
        <v>0</v>
      </c>
      <c r="O122" s="6953">
        <v>0</v>
      </c>
      <c r="P122" s="6913" t="s">
        <v>7047</v>
      </c>
      <c r="Q122" s="6917"/>
      <c r="R122" s="6917"/>
      <c r="S122" s="6917"/>
      <c r="T122" s="6917"/>
      <c r="U122" s="6917"/>
      <c r="V122" s="6917"/>
      <c r="W122" s="6917"/>
      <c r="X122" s="6917"/>
      <c r="Y122" s="6917"/>
      <c r="Z122" s="6917"/>
      <c r="AA122" s="6917"/>
      <c r="AB122" s="6917"/>
      <c r="AC122" s="6984">
        <f t="shared" si="1"/>
      </c>
      <c r="AD122" s="6923">
        <f t="shared" si="27"/>
      </c>
      <c r="AE122" s="7011">
        <f t="shared" si="19"/>
      </c>
      <c r="AF122" s="6925">
        <f t="shared" si="9"/>
      </c>
      <c r="AG122" s="7009">
        <f>VLOOKUP(C122,'Data Products'!$A:$J,10,0)</f>
      </c>
      <c r="AH122" s="6926">
        <f t="shared" si="30"/>
      </c>
      <c r="AI122" s="6927">
        <f t="shared" si="24"/>
      </c>
      <c r="AJ122" s="7002"/>
      <c r="AK122" s="6930"/>
      <c r="AL122" s="6930"/>
      <c r="AM122" s="6929"/>
      <c r="AN122" s="6930"/>
      <c r="AO122" s="6930"/>
    </row>
    <row customHeight="true" hidden="true" ht="18" r="123">
      <c r="A123" s="6978">
        <v>70</v>
      </c>
      <c r="B123" s="6913" t="s">
        <v>6980</v>
      </c>
      <c r="C123" s="6913" t="s">
        <v>7185</v>
      </c>
      <c r="D123" s="6917"/>
      <c r="E123" s="6917">
        <v>0</v>
      </c>
      <c r="F123" s="6931">
        <v>0</v>
      </c>
      <c r="G123" s="6998"/>
      <c r="H123" s="6980">
        <f>VLOOKUP(C123,'Data Products'!$A:$J,2,0)</f>
      </c>
      <c r="I123" s="6981">
        <f t="shared" si="16"/>
      </c>
      <c r="J123" s="6920">
        <v>45952</v>
      </c>
      <c r="K123" s="6921">
        <f t="shared" si="6"/>
      </c>
      <c r="L123" s="6917">
        <v>0</v>
      </c>
      <c r="M123" s="6917">
        <v>0</v>
      </c>
      <c r="N123" s="6953">
        <v>0</v>
      </c>
      <c r="O123" s="6953">
        <v>0</v>
      </c>
      <c r="P123" s="6913" t="s">
        <v>7186</v>
      </c>
      <c r="Q123" s="6917"/>
      <c r="R123" s="6917"/>
      <c r="S123" s="6917"/>
      <c r="T123" s="6917"/>
      <c r="U123" s="6917"/>
      <c r="V123" s="6917"/>
      <c r="W123" s="6917"/>
      <c r="X123" s="6917"/>
      <c r="Y123" s="6917"/>
      <c r="Z123" s="6917"/>
      <c r="AA123" s="6917"/>
      <c r="AB123" s="6917"/>
      <c r="AC123" s="6984">
        <f t="shared" si="1"/>
      </c>
      <c r="AD123" s="6932">
        <f t="shared" si="27"/>
      </c>
      <c r="AE123" s="7011">
        <f t="shared" si="19"/>
      </c>
      <c r="AF123" s="6933">
        <f t="shared" si="9"/>
      </c>
      <c r="AG123" s="7009">
        <f>VLOOKUP(C123,'Data Products'!$A:$J,10,0)</f>
      </c>
      <c r="AH123" s="6926">
        <f t="shared" si="30"/>
      </c>
      <c r="AI123" s="6927">
        <f t="shared" si="24"/>
      </c>
      <c r="AJ123" s="7002"/>
      <c r="AK123" s="6930"/>
      <c r="AL123" s="6930"/>
      <c r="AM123" s="6929"/>
      <c r="AN123" s="6930"/>
      <c r="AO123" s="6930"/>
    </row>
    <row customHeight="true" hidden="true" ht="18" r="124">
      <c r="A124" s="6978">
        <v>71</v>
      </c>
      <c r="B124" s="6913" t="s">
        <v>6980</v>
      </c>
      <c r="C124" s="6913" t="s">
        <v>7187</v>
      </c>
      <c r="D124" s="6917"/>
      <c r="E124" s="6917">
        <v>0</v>
      </c>
      <c r="F124" s="6931">
        <v>0</v>
      </c>
      <c r="G124" s="6998"/>
      <c r="H124" s="6980">
        <f>VLOOKUP(C124,'Data Products'!$A:$J,2,0)</f>
      </c>
      <c r="I124" s="6981">
        <f t="shared" si="16"/>
      </c>
      <c r="J124" s="6920">
        <v>45953</v>
      </c>
      <c r="K124" s="6921">
        <f t="shared" si="6"/>
      </c>
      <c r="L124" s="6917">
        <v>0</v>
      </c>
      <c r="M124" s="6917">
        <v>0</v>
      </c>
      <c r="N124" s="6953">
        <v>0</v>
      </c>
      <c r="O124" s="6953">
        <v>0</v>
      </c>
      <c r="P124" s="6913" t="s">
        <v>7186</v>
      </c>
      <c r="Q124" s="6917"/>
      <c r="R124" s="6917"/>
      <c r="S124" s="6917"/>
      <c r="T124" s="6917"/>
      <c r="U124" s="6917"/>
      <c r="V124" s="6917"/>
      <c r="W124" s="6917"/>
      <c r="X124" s="6917"/>
      <c r="Y124" s="6917"/>
      <c r="Z124" s="6917"/>
      <c r="AA124" s="6917"/>
      <c r="AB124" s="6917"/>
      <c r="AC124" s="6984">
        <f t="shared" si="1"/>
      </c>
      <c r="AD124" s="6942">
        <f t="shared" si="27"/>
      </c>
      <c r="AE124" s="7011">
        <f t="shared" si="19"/>
      </c>
      <c r="AF124" s="6943">
        <f t="shared" si="9"/>
      </c>
      <c r="AG124" s="7009">
        <f>VLOOKUP(C124,'Data Products'!$A:$J,10,0)</f>
      </c>
      <c r="AH124" s="6926">
        <f t="shared" si="30"/>
      </c>
      <c r="AI124" s="6927">
        <f t="shared" si="24"/>
      </c>
      <c r="AJ124" s="7012" t="s">
        <v>7188</v>
      </c>
      <c r="AK124" s="6930"/>
      <c r="AL124" s="6930"/>
      <c r="AM124" s="6929"/>
      <c r="AN124" s="6930"/>
      <c r="AO124" s="6930"/>
    </row>
    <row customHeight="true" hidden="true" ht="18" r="125">
      <c r="A125" s="6978">
        <v>72</v>
      </c>
      <c r="B125" s="6913" t="s">
        <v>6980</v>
      </c>
      <c r="C125" s="6913" t="s">
        <v>7189</v>
      </c>
      <c r="D125" s="6917"/>
      <c r="E125" s="6917">
        <v>0</v>
      </c>
      <c r="F125" s="6931">
        <v>0</v>
      </c>
      <c r="G125" s="6998"/>
      <c r="H125" s="6980">
        <f>VLOOKUP(C125,'Data Products'!$A:$J,2,0)</f>
      </c>
      <c r="I125" s="6981">
        <f t="shared" si="16"/>
      </c>
      <c r="J125" s="6920">
        <v>45954</v>
      </c>
      <c r="K125" s="6921">
        <f t="shared" si="6"/>
      </c>
      <c r="L125" s="6917">
        <v>0</v>
      </c>
      <c r="M125" s="6917">
        <v>0</v>
      </c>
      <c r="N125" s="6953">
        <v>0</v>
      </c>
      <c r="O125" s="6953">
        <v>0</v>
      </c>
      <c r="P125" s="6913" t="s">
        <v>7186</v>
      </c>
      <c r="Q125" s="6917"/>
      <c r="R125" s="6917"/>
      <c r="S125" s="6917"/>
      <c r="T125" s="6917"/>
      <c r="U125" s="6917"/>
      <c r="V125" s="6917"/>
      <c r="W125" s="6917"/>
      <c r="X125" s="6917"/>
      <c r="Y125" s="6917"/>
      <c r="Z125" s="6917"/>
      <c r="AA125" s="6917"/>
      <c r="AB125" s="6917"/>
      <c r="AC125" s="6984">
        <f t="shared" si="1"/>
      </c>
      <c r="AD125" s="6932">
        <f t="shared" si="27"/>
      </c>
      <c r="AE125" s="7011">
        <f t="shared" si="19"/>
      </c>
      <c r="AF125" s="6933">
        <f t="shared" si="9"/>
      </c>
      <c r="AG125" s="7009">
        <f>VLOOKUP(C125,'Data Products'!$A:$J,10,0)</f>
      </c>
      <c r="AH125" s="6926">
        <f t="shared" si="30"/>
      </c>
      <c r="AI125" s="6927">
        <f t="shared" si="24"/>
      </c>
      <c r="AJ125" s="7002"/>
      <c r="AK125" s="6930"/>
      <c r="AL125" s="6930"/>
      <c r="AM125" s="6929"/>
      <c r="AN125" s="6930"/>
      <c r="AO125" s="6930"/>
    </row>
    <row r="126">
      <c r="A126" s="6958"/>
      <c r="B126" s="6958"/>
      <c r="C126" s="6958"/>
      <c r="D126" s="6957"/>
      <c r="E126" s="6957"/>
      <c r="F126" s="6957"/>
      <c r="G126" s="6957"/>
      <c r="H126" s="7013"/>
      <c r="I126" s="7014"/>
      <c r="J126" s="7014"/>
      <c r="K126" s="7014"/>
      <c r="L126" s="6957"/>
      <c r="M126" s="6957"/>
      <c r="N126" s="6964"/>
      <c r="O126" s="6964"/>
      <c r="P126" s="6958"/>
      <c r="Q126" s="6957"/>
      <c r="R126" s="6957"/>
      <c r="S126" s="6957"/>
      <c r="T126" s="6957"/>
      <c r="U126" s="6957"/>
      <c r="V126" s="6957"/>
      <c r="W126" s="6957"/>
      <c r="X126" s="6957"/>
      <c r="Y126" s="6957"/>
      <c r="Z126" s="6957"/>
      <c r="AA126" s="6957"/>
      <c r="AB126" s="6957"/>
      <c r="AC126" s="6959"/>
      <c r="AD126" s="7015"/>
      <c r="AE126" s="7016"/>
      <c r="AF126" s="7017" t="s">
        <v>7061</v>
      </c>
      <c r="AG126" s="7018"/>
      <c r="AH126" s="7019">
        <f>SUM(AH54:AH125)</f>
      </c>
      <c r="AI126" s="6968"/>
      <c r="AJ126" s="7020"/>
      <c r="AK126" s="7021"/>
      <c r="AL126" s="7021"/>
      <c r="AM126" s="7020"/>
      <c r="AN126" s="7021"/>
      <c r="AO126" s="7021"/>
    </row>
    <row r="127">
      <c r="A127" s="6958"/>
      <c r="B127" s="6958"/>
      <c r="C127" s="6958"/>
      <c r="D127" s="6957"/>
      <c r="E127" s="6957"/>
      <c r="F127" s="6957"/>
      <c r="G127" s="6957"/>
      <c r="H127" s="7013"/>
      <c r="I127" s="7014"/>
      <c r="J127" s="7014"/>
      <c r="K127" s="7014"/>
      <c r="L127" s="6957"/>
      <c r="M127" s="6957"/>
      <c r="N127" s="6964"/>
      <c r="O127" s="6964"/>
      <c r="P127" s="6958"/>
      <c r="Q127" s="6957"/>
      <c r="R127" s="6957"/>
      <c r="S127" s="6957"/>
      <c r="T127" s="6957"/>
      <c r="U127" s="6957"/>
      <c r="V127" s="6957"/>
      <c r="W127" s="6957"/>
      <c r="X127" s="6957"/>
      <c r="Y127" s="6957"/>
      <c r="Z127" s="6957"/>
      <c r="AA127" s="6957"/>
      <c r="AB127" s="6957"/>
      <c r="AC127" s="6959"/>
      <c r="AD127" s="7015"/>
      <c r="AE127" s="7016"/>
      <c r="AF127" s="7022" t="s">
        <v>7062</v>
      </c>
      <c r="AG127" s="7023">
        <f t="shared" ref="AG127:AG130" si="12">AH127/$AH$126</f>
      </c>
      <c r="AH127" s="7024">
        <f t="shared" ref="AH127:AH130" si="3">SUMIFS($AH$54:$AH$125,$AF$54:$AF$125,AF127)</f>
      </c>
      <c r="AI127" s="6968"/>
      <c r="AJ127" s="7020"/>
      <c r="AK127" s="7021"/>
      <c r="AL127" s="7021"/>
      <c r="AM127" s="7020"/>
      <c r="AN127" s="7021"/>
      <c r="AO127" s="7021"/>
    </row>
    <row r="128">
      <c r="A128" s="6958"/>
      <c r="B128" s="6958"/>
      <c r="C128" s="6958"/>
      <c r="D128" s="6957"/>
      <c r="E128" s="6957"/>
      <c r="F128" s="6957"/>
      <c r="G128" s="6957"/>
      <c r="H128" s="7013"/>
      <c r="I128" s="7014"/>
      <c r="J128" s="7014"/>
      <c r="K128" s="7014"/>
      <c r="L128" s="6957"/>
      <c r="M128" s="6957"/>
      <c r="N128" s="6964"/>
      <c r="O128" s="6964"/>
      <c r="P128" s="6958"/>
      <c r="Q128" s="6957"/>
      <c r="R128" s="6957"/>
      <c r="S128" s="6957"/>
      <c r="T128" s="6957"/>
      <c r="U128" s="6957"/>
      <c r="V128" s="6957"/>
      <c r="W128" s="6957"/>
      <c r="X128" s="6957"/>
      <c r="Y128" s="6957"/>
      <c r="Z128" s="6957"/>
      <c r="AA128" s="6957"/>
      <c r="AB128" s="6957"/>
      <c r="AC128" s="6959"/>
      <c r="AD128" s="7015"/>
      <c r="AE128" s="7016"/>
      <c r="AF128" s="7025" t="s">
        <v>7063</v>
      </c>
      <c r="AG128" s="7026">
        <f t="shared" si="12"/>
      </c>
      <c r="AH128" s="7024">
        <f t="shared" si="3"/>
      </c>
      <c r="AI128" s="6968"/>
      <c r="AJ128" s="7020"/>
      <c r="AK128" s="7021"/>
      <c r="AL128" s="7021"/>
      <c r="AM128" s="7020"/>
      <c r="AN128" s="7021"/>
      <c r="AO128" s="7021"/>
    </row>
    <row r="129">
      <c r="A129" s="6958"/>
      <c r="B129" s="6958"/>
      <c r="C129" s="6958"/>
      <c r="D129" s="6957"/>
      <c r="E129" s="6957"/>
      <c r="F129" s="6957"/>
      <c r="G129" s="6957"/>
      <c r="H129" s="7013"/>
      <c r="I129" s="7014"/>
      <c r="J129" s="7014"/>
      <c r="K129" s="7014"/>
      <c r="L129" s="6957"/>
      <c r="M129" s="6957"/>
      <c r="N129" s="6964"/>
      <c r="O129" s="6964"/>
      <c r="P129" s="6958"/>
      <c r="Q129" s="6957"/>
      <c r="R129" s="6957"/>
      <c r="S129" s="6957"/>
      <c r="T129" s="6957"/>
      <c r="U129" s="6957"/>
      <c r="V129" s="6957"/>
      <c r="W129" s="6957"/>
      <c r="X129" s="6957"/>
      <c r="Y129" s="6957"/>
      <c r="Z129" s="6957"/>
      <c r="AA129" s="6957"/>
      <c r="AB129" s="6957"/>
      <c r="AC129" s="6959"/>
      <c r="AD129" s="7015"/>
      <c r="AE129" s="7027"/>
      <c r="AF129" s="6965" t="s">
        <v>7064</v>
      </c>
      <c r="AG129" s="7023">
        <f t="shared" si="12"/>
      </c>
      <c r="AH129" s="7024">
        <f t="shared" si="3"/>
      </c>
      <c r="AI129" s="6968"/>
      <c r="AJ129" s="7020"/>
      <c r="AK129" s="7021"/>
      <c r="AL129" s="7021"/>
      <c r="AM129" s="7020"/>
      <c r="AN129" s="7021"/>
      <c r="AO129" s="7021"/>
    </row>
    <row r="130">
      <c r="A130" s="6958"/>
      <c r="B130" s="6958"/>
      <c r="C130" s="6958"/>
      <c r="D130" s="6957"/>
      <c r="E130" s="6957"/>
      <c r="F130" s="6957"/>
      <c r="G130" s="6957"/>
      <c r="H130" s="7013"/>
      <c r="I130" s="7014"/>
      <c r="J130" s="7014"/>
      <c r="K130" s="7014"/>
      <c r="L130" s="6957"/>
      <c r="M130" s="6957"/>
      <c r="N130" s="6964"/>
      <c r="O130" s="6964"/>
      <c r="P130" s="6958"/>
      <c r="Q130" s="6957"/>
      <c r="R130" s="6957"/>
      <c r="S130" s="6957"/>
      <c r="T130" s="6957"/>
      <c r="U130" s="6957"/>
      <c r="V130" s="6957"/>
      <c r="W130" s="6957"/>
      <c r="X130" s="6957"/>
      <c r="Y130" s="6957"/>
      <c r="Z130" s="6957"/>
      <c r="AA130" s="6957"/>
      <c r="AB130" s="6957"/>
      <c r="AC130" s="6959"/>
      <c r="AD130" s="7015"/>
      <c r="AE130" s="7027"/>
      <c r="AF130" s="6965" t="s">
        <v>7065</v>
      </c>
      <c r="AG130" s="7023">
        <f t="shared" si="12"/>
      </c>
      <c r="AH130" s="7024">
        <f t="shared" si="3"/>
      </c>
      <c r="AI130" s="6968"/>
      <c r="AJ130" s="7020"/>
      <c r="AK130" s="7021"/>
      <c r="AL130" s="7021"/>
      <c r="AM130" s="7020"/>
      <c r="AN130" s="7021"/>
      <c r="AO130" s="7021"/>
    </row>
    <row r="131">
      <c r="A131" s="7028" t="s">
        <v>7190</v>
      </c>
      <c r="B131" s="7028"/>
      <c r="C131" s="7028"/>
      <c r="D131" s="7028"/>
      <c r="E131" s="7028"/>
      <c r="F131" s="6957"/>
      <c r="G131" s="6957"/>
      <c r="H131" s="7013"/>
      <c r="I131" s="7014"/>
      <c r="J131" s="7014"/>
      <c r="K131" s="7014"/>
      <c r="L131" s="6957"/>
      <c r="M131" s="6957"/>
      <c r="N131" s="6964"/>
      <c r="O131" s="6964"/>
      <c r="P131" s="6958"/>
      <c r="Q131" s="6957"/>
      <c r="R131" s="6957"/>
      <c r="S131" s="6957"/>
      <c r="T131" s="6957"/>
      <c r="U131" s="6957"/>
      <c r="V131" s="6957"/>
      <c r="W131" s="6957"/>
      <c r="X131" s="6957"/>
      <c r="Y131" s="6957"/>
      <c r="Z131" s="6957"/>
      <c r="AA131" s="6957"/>
      <c r="AB131" s="6957"/>
      <c r="AC131" s="6959"/>
      <c r="AD131" s="7015"/>
      <c r="AE131" s="7027"/>
      <c r="AF131" s="6965" t="s">
        <v>6960</v>
      </c>
      <c r="AG131" s="6966">
        <f>AVERAGE(AI53:AI102)/AVERAGE(E53:E102)</f>
      </c>
      <c r="AH131" s="6967">
        <f>SUMIF($I$54:$I$146,"&lt;90",AH54:AH146)</f>
      </c>
      <c r="AI131" s="6968"/>
      <c r="AJ131" s="7020"/>
      <c r="AK131" s="7021"/>
      <c r="AL131" s="7021"/>
      <c r="AM131" s="7020"/>
      <c r="AN131" s="7021"/>
      <c r="AO131" s="7021"/>
    </row>
    <row r="132">
      <c r="A132" s="6908" t="s">
        <v>6967</v>
      </c>
      <c r="B132" s="6908" t="s">
        <v>6947</v>
      </c>
      <c r="C132" s="6908" t="s">
        <v>7191</v>
      </c>
      <c r="D132" s="6908" t="s">
        <v>7192</v>
      </c>
      <c r="E132" s="6908" t="s">
        <v>7193</v>
      </c>
      <c r="F132" s="6957"/>
      <c r="G132" s="6957"/>
      <c r="H132" s="7014"/>
      <c r="I132" s="7014"/>
      <c r="J132" s="7014"/>
      <c r="K132" s="6957"/>
      <c r="L132" s="6957"/>
      <c r="M132" s="6964"/>
      <c r="N132" s="6964"/>
      <c r="O132" s="6957"/>
      <c r="P132" s="6957"/>
      <c r="Q132" s="6957"/>
      <c r="R132" s="6957"/>
      <c r="S132" s="6957"/>
      <c r="T132" s="6957"/>
      <c r="U132" s="6957"/>
      <c r="V132" s="6957"/>
      <c r="W132" s="6957"/>
      <c r="X132" s="6957"/>
      <c r="Y132" s="6957"/>
      <c r="Z132" s="6957"/>
      <c r="AA132" s="6957"/>
      <c r="AB132" s="6957"/>
      <c r="AC132" s="6957"/>
      <c r="AD132" s="6957"/>
      <c r="AE132" s="6957"/>
      <c r="AF132" s="6957"/>
      <c r="AG132" s="6957"/>
      <c r="AH132" s="6957"/>
      <c r="AI132" s="7020"/>
      <c r="AJ132" s="7021"/>
      <c r="AK132" s="7021"/>
      <c r="AL132" s="7020"/>
      <c r="AM132" s="7021"/>
      <c r="AN132" s="7021"/>
    </row>
    <row r="133">
      <c r="A133" s="6908"/>
      <c r="B133" s="6908"/>
      <c r="C133" s="6908"/>
      <c r="D133" s="6908"/>
      <c r="E133" s="6908"/>
      <c r="F133" s="6957"/>
      <c r="G133" s="6957"/>
      <c r="H133" s="7014"/>
      <c r="I133" s="7014"/>
      <c r="J133" s="7014"/>
      <c r="K133" s="6957"/>
      <c r="L133" s="6957"/>
      <c r="M133" s="6964"/>
      <c r="N133" s="6964"/>
      <c r="O133" s="6957"/>
      <c r="P133" s="6957"/>
      <c r="Q133" s="6957"/>
      <c r="R133" s="6957"/>
      <c r="S133" s="6957"/>
      <c r="T133" s="6957"/>
      <c r="U133" s="6957"/>
      <c r="V133" s="6957"/>
      <c r="W133" s="6957"/>
      <c r="X133" s="6957"/>
      <c r="Y133" s="6957"/>
      <c r="Z133" s="6957"/>
      <c r="AA133" s="6957"/>
      <c r="AB133" s="6957"/>
      <c r="AC133" s="6957"/>
      <c r="AD133" s="6957"/>
      <c r="AE133" s="6957"/>
      <c r="AF133" s="6957"/>
      <c r="AG133" s="6957"/>
      <c r="AH133" s="6957"/>
      <c r="AI133" s="7020"/>
      <c r="AJ133" s="7021"/>
      <c r="AK133" s="7021"/>
      <c r="AL133" s="7020"/>
      <c r="AM133" s="7021"/>
      <c r="AN133" s="7021"/>
    </row>
    <row r="134">
      <c r="A134" s="6913">
        <v>3</v>
      </c>
      <c r="B134" s="6913" t="s">
        <v>7194</v>
      </c>
      <c r="C134" s="7029">
        <v>15095</v>
      </c>
      <c r="D134" s="6913" t="s">
        <v>7195</v>
      </c>
      <c r="E134" s="6913" t="s">
        <v>7196</v>
      </c>
      <c r="F134" s="6957"/>
      <c r="G134" s="6957"/>
      <c r="H134" s="7014"/>
      <c r="I134" s="7014"/>
      <c r="J134" s="7014"/>
      <c r="K134" s="6957"/>
      <c r="L134" s="6957"/>
      <c r="M134" s="6964"/>
      <c r="N134" s="6964"/>
      <c r="O134" s="6957"/>
      <c r="P134" s="6957"/>
      <c r="Q134" s="6957"/>
      <c r="R134" s="6957"/>
      <c r="S134" s="6957"/>
      <c r="T134" s="6957"/>
      <c r="U134" s="6957"/>
      <c r="V134" s="6957"/>
      <c r="W134" s="6957"/>
      <c r="X134" s="6957"/>
      <c r="Y134" s="6957"/>
      <c r="Z134" s="6957"/>
      <c r="AA134" s="6957"/>
      <c r="AB134" s="6957"/>
      <c r="AC134" s="6957"/>
      <c r="AD134" s="6957"/>
      <c r="AE134" s="6957"/>
      <c r="AF134" s="6957"/>
      <c r="AG134" s="6957"/>
      <c r="AH134" s="6957"/>
      <c r="AI134" s="7020"/>
      <c r="AJ134" s="7021"/>
      <c r="AK134" s="7021"/>
      <c r="AL134" s="7020"/>
      <c r="AM134" s="7021"/>
      <c r="AN134" s="7021"/>
    </row>
    <row r="135">
      <c r="A135" s="6913">
        <v>4</v>
      </c>
      <c r="B135" s="6913" t="s">
        <v>7197</v>
      </c>
      <c r="C135" s="7029">
        <v>1145.11</v>
      </c>
      <c r="D135" s="6913" t="s">
        <v>7198</v>
      </c>
      <c r="E135" s="6913" t="s">
        <v>7199</v>
      </c>
      <c r="F135" s="6957"/>
      <c r="G135" s="6957"/>
      <c r="H135" s="7014"/>
      <c r="I135" s="7014"/>
      <c r="J135" s="7014"/>
      <c r="K135" s="6957"/>
      <c r="L135" s="6957"/>
      <c r="M135" s="6964"/>
      <c r="N135" s="6964"/>
      <c r="O135" s="6957"/>
      <c r="P135" s="6957"/>
      <c r="Q135" s="6957"/>
      <c r="R135" s="6957"/>
      <c r="S135" s="6957"/>
      <c r="T135" s="6957"/>
      <c r="U135" s="6957"/>
      <c r="V135" s="6957"/>
      <c r="W135" s="6957"/>
      <c r="X135" s="6957"/>
      <c r="Y135" s="6957"/>
      <c r="Z135" s="6957"/>
      <c r="AA135" s="6957"/>
      <c r="AB135" s="6957"/>
      <c r="AC135" s="6957"/>
      <c r="AD135" s="6957"/>
      <c r="AE135" s="6957"/>
      <c r="AF135" s="6957"/>
      <c r="AG135" s="6957"/>
      <c r="AH135" s="6957"/>
      <c r="AI135" s="7020"/>
      <c r="AJ135" s="7021"/>
      <c r="AK135" s="7021"/>
      <c r="AL135" s="7020"/>
      <c r="AM135" s="7021"/>
      <c r="AN135" s="7021"/>
    </row>
    <row r="136">
      <c r="A136" s="7021"/>
      <c r="B136" s="7030" t="s">
        <v>7200</v>
      </c>
      <c r="C136" s="7030" t="s">
        <v>7201</v>
      </c>
      <c r="D136" s="6957"/>
      <c r="E136" s="6957"/>
      <c r="F136" s="6957"/>
      <c r="G136" s="6957"/>
      <c r="H136" s="6957"/>
      <c r="I136" s="7014"/>
      <c r="J136" s="7014"/>
      <c r="K136" s="7014"/>
      <c r="L136" s="6957"/>
      <c r="M136" s="6957"/>
      <c r="N136" s="6964"/>
      <c r="O136" s="6964"/>
      <c r="P136" s="6957"/>
      <c r="Q136" s="6957"/>
      <c r="R136" s="6957"/>
      <c r="S136" s="6957"/>
      <c r="T136" s="6957"/>
      <c r="U136" s="6957"/>
      <c r="V136" s="6957"/>
      <c r="W136" s="6957"/>
      <c r="X136" s="6957"/>
      <c r="Y136" s="6957"/>
      <c r="Z136" s="6957"/>
      <c r="AA136" s="6957"/>
      <c r="AB136" s="6957"/>
      <c r="AC136" s="6957"/>
      <c r="AD136" s="6957"/>
      <c r="AE136" s="6957"/>
      <c r="AF136" s="6957"/>
      <c r="AG136" s="6957"/>
      <c r="AH136" s="6957"/>
      <c r="AI136" s="6957"/>
      <c r="AJ136" s="7020"/>
      <c r="AK136" s="7021"/>
      <c r="AL136" s="7021"/>
      <c r="AM136" s="7020"/>
      <c r="AN136" s="7021"/>
      <c r="AO136" s="7021"/>
    </row>
    <row r="137">
      <c r="A137" s="6957"/>
      <c r="B137" s="6958"/>
      <c r="C137" s="6958"/>
      <c r="D137" s="6957"/>
      <c r="E137" s="6957"/>
      <c r="F137" s="6957"/>
      <c r="G137" s="6957"/>
      <c r="H137" s="6957"/>
      <c r="I137" s="7014"/>
      <c r="J137" s="7014"/>
      <c r="K137" s="7014"/>
      <c r="L137" s="6957"/>
      <c r="M137" s="6957"/>
      <c r="N137" s="6964"/>
      <c r="O137" s="6964"/>
      <c r="P137" s="6957"/>
      <c r="Q137" s="6957"/>
      <c r="R137" s="6957"/>
      <c r="S137" s="6957"/>
      <c r="T137" s="6957"/>
      <c r="U137" s="6957"/>
      <c r="V137" s="6957"/>
      <c r="W137" s="6957"/>
      <c r="X137" s="6957"/>
      <c r="Y137" s="6957"/>
      <c r="Z137" s="6957"/>
      <c r="AA137" s="6957"/>
      <c r="AB137" s="6957"/>
      <c r="AC137" s="6957"/>
      <c r="AD137" s="6957"/>
      <c r="AE137" s="6957"/>
      <c r="AF137" s="6957"/>
      <c r="AG137" s="6957"/>
      <c r="AH137" s="6957"/>
      <c r="AI137" s="6957"/>
      <c r="AJ137" s="7020"/>
      <c r="AK137" s="7021"/>
      <c r="AL137" s="7021"/>
      <c r="AM137" s="7020"/>
      <c r="AN137" s="7021"/>
      <c r="AO137" s="7021"/>
    </row>
    <row r="138">
      <c r="A138" s="6971" t="s">
        <v>7202</v>
      </c>
      <c r="B138" s="6908" t="s">
        <v>6934</v>
      </c>
      <c r="C138" s="6908" t="s">
        <v>6935</v>
      </c>
      <c r="D138" s="6908"/>
      <c r="E138" s="6908" t="s">
        <v>6937</v>
      </c>
      <c r="F138" s="6908"/>
      <c r="G138" s="6908" t="s">
        <v>7067</v>
      </c>
      <c r="H138" s="6972" t="s">
        <v>6939</v>
      </c>
      <c r="I138" s="6973" t="s">
        <v>6940</v>
      </c>
      <c r="J138" s="6907" t="s">
        <v>6941</v>
      </c>
      <c r="K138" s="6907" t="s">
        <v>6942</v>
      </c>
      <c r="L138" s="6908" t="s">
        <v>6943</v>
      </c>
      <c r="M138" s="6908" t="s">
        <v>6944</v>
      </c>
      <c r="N138" s="6908" t="s">
        <v>7068</v>
      </c>
      <c r="O138" s="6908" t="s">
        <v>7069</v>
      </c>
      <c r="P138" s="6908" t="s">
        <v>6947</v>
      </c>
      <c r="Q138" s="6974"/>
      <c r="R138" s="6974"/>
      <c r="S138" s="6974"/>
      <c r="T138" s="6974"/>
      <c r="U138" s="6974"/>
      <c r="V138" s="6974"/>
      <c r="W138" s="6974"/>
      <c r="X138" s="6974"/>
      <c r="Y138" s="6974"/>
      <c r="Z138" s="6974"/>
      <c r="AA138" s="6974"/>
      <c r="AB138" s="6974"/>
      <c r="AC138" s="6975" t="s">
        <v>6954</v>
      </c>
      <c r="AD138" s="6973" t="s">
        <v>6955</v>
      </c>
      <c r="AE138" s="6973" t="s">
        <v>7070</v>
      </c>
      <c r="AF138" s="6973" t="s">
        <v>7071</v>
      </c>
      <c r="AG138" s="7031" t="s">
        <v>6958</v>
      </c>
      <c r="AH138" s="7032" t="s">
        <v>6959</v>
      </c>
      <c r="AI138" s="6957"/>
      <c r="AJ138" s="6957"/>
      <c r="AK138" s="6957"/>
      <c r="AL138" s="6957"/>
      <c r="AM138" s="6957"/>
      <c r="AN138" s="6957"/>
      <c r="AO138" s="6957"/>
    </row>
    <row r="139">
      <c r="A139" s="6908" t="s">
        <v>6967</v>
      </c>
      <c r="B139" s="6908"/>
      <c r="C139" s="6908"/>
      <c r="D139" s="6908"/>
      <c r="E139" s="6908" t="s">
        <v>6968</v>
      </c>
      <c r="F139" s="6912" t="s">
        <v>6969</v>
      </c>
      <c r="G139" s="6908"/>
      <c r="H139" s="6972"/>
      <c r="I139" s="6973"/>
      <c r="J139" s="6907"/>
      <c r="K139" s="6907"/>
      <c r="L139" s="6908" t="s">
        <v>6970</v>
      </c>
      <c r="M139" s="6908" t="s">
        <v>6970</v>
      </c>
      <c r="N139" s="6908"/>
      <c r="O139" s="6908"/>
      <c r="P139" s="6908"/>
      <c r="Q139" s="6974"/>
      <c r="R139" s="6974"/>
      <c r="S139" s="6974"/>
      <c r="T139" s="6974"/>
      <c r="U139" s="6974"/>
      <c r="V139" s="6974"/>
      <c r="W139" s="6974"/>
      <c r="X139" s="6974"/>
      <c r="Y139" s="6974"/>
      <c r="Z139" s="6974"/>
      <c r="AA139" s="6974"/>
      <c r="AB139" s="6974"/>
      <c r="AC139" s="6975"/>
      <c r="AD139" s="6973"/>
      <c r="AE139" s="6973"/>
      <c r="AF139" s="6973"/>
      <c r="AG139" s="7031"/>
      <c r="AH139" s="7032"/>
      <c r="AI139" s="6957"/>
      <c r="AJ139" s="6957"/>
      <c r="AK139" s="6957"/>
      <c r="AL139" s="6957"/>
      <c r="AM139" s="6957"/>
      <c r="AN139" s="6957"/>
      <c r="AO139" s="6957"/>
    </row>
    <row r="140">
      <c r="A140" s="6978">
        <v>1</v>
      </c>
      <c r="B140" s="6913" t="s">
        <v>6985</v>
      </c>
      <c r="C140" s="7033" t="s">
        <v>7203</v>
      </c>
      <c r="D140" s="6917"/>
      <c r="E140" s="6917">
        <v>12834</v>
      </c>
      <c r="F140" s="6931">
        <v>12834</v>
      </c>
      <c r="G140" s="6979"/>
      <c r="H140" s="6980">
        <f>VLOOKUP(C140,'Data Products'!$A:$J,2,0)</f>
      </c>
      <c r="I140" s="6981">
        <f t="shared" ref="I140:I145" si="17">IFERROR(H140-TODAY(),"")</f>
      </c>
      <c r="J140" s="6990">
        <v>46108</v>
      </c>
      <c r="K140" s="6921">
        <f t="shared" ref="K140:K145" si="7">TODAY()-J140</f>
      </c>
      <c r="L140" s="6941">
        <v>11059</v>
      </c>
      <c r="M140" s="6982">
        <v>14858</v>
      </c>
      <c r="N140" s="6917">
        <v>0</v>
      </c>
      <c r="O140" s="6917">
        <v>0</v>
      </c>
      <c r="P140" s="6913" t="s">
        <v>7204</v>
      </c>
      <c r="Q140" s="6954"/>
      <c r="R140" s="6954"/>
      <c r="S140" s="6983"/>
      <c r="T140" s="6954"/>
      <c r="U140" s="6954"/>
      <c r="V140" s="6954"/>
      <c r="W140" s="6954"/>
      <c r="X140" s="6954"/>
      <c r="Y140" s="6954"/>
      <c r="Z140" s="6954"/>
      <c r="AA140" s="6954"/>
      <c r="AB140" s="6954"/>
      <c r="AC140" s="6984">
        <f t="shared" ref="AC140:AC145" si="2">M140/30</f>
      </c>
      <c r="AD140" s="7034">
        <f t="shared" ref="AD140:AD145" si="28">IFERROR(E140/AC140,"-")</f>
      </c>
      <c r="AE140" s="6924">
        <f t="shared" ref="AE140:AE145" si="20">IFERROR(TODAY()+AD140,"-")</f>
      </c>
      <c r="AF140" s="7035">
        <f t="shared" ref="AF140:AF145" si="10">_xlfn.IFS(AD140="-","Not sold yet",AND(AD140&lt;=150,AD140&gt;60),"Out of stock more than 60 days",AD140&lt;=60,"Out of stock less than 60 days",AD140&gt;=150,"Out of stock more than 150 days")</f>
      </c>
      <c r="AG140" s="6927">
        <f>VLOOKUP(C140,'Data Products'!$A:$J,10,0)</f>
      </c>
      <c r="AH140" s="7036">
        <f t="shared" ref="AH140:AH141" si="31">AG140*E140</f>
      </c>
      <c r="AI140" s="7037">
        <v>0</v>
      </c>
      <c r="AJ140" s="6957"/>
      <c r="AK140" s="6957"/>
      <c r="AL140" s="6957"/>
      <c r="AM140" s="6957"/>
      <c r="AN140" s="6957"/>
      <c r="AO140" s="6957"/>
    </row>
    <row r="141">
      <c r="A141" s="6978">
        <v>2</v>
      </c>
      <c r="B141" s="6913" t="s">
        <v>6985</v>
      </c>
      <c r="C141" s="7033" t="s">
        <v>7205</v>
      </c>
      <c r="D141" s="6993"/>
      <c r="E141" s="6917">
        <v>490</v>
      </c>
      <c r="F141" s="6931">
        <v>490</v>
      </c>
      <c r="G141" s="6979"/>
      <c r="H141" s="6980">
        <f>VLOOKUP(C141,'Data Products'!$A:$J,2,0)</f>
      </c>
      <c r="I141" s="6981">
        <f t="shared" si="17"/>
      </c>
      <c r="J141" s="6990">
        <v>46108</v>
      </c>
      <c r="K141" s="6921">
        <f t="shared" si="7"/>
      </c>
      <c r="L141" s="6917">
        <v>10</v>
      </c>
      <c r="M141" s="6941">
        <v>411</v>
      </c>
      <c r="N141" s="6917">
        <v>0</v>
      </c>
      <c r="O141" s="6917">
        <v>0</v>
      </c>
      <c r="P141" s="6913" t="s">
        <v>7109</v>
      </c>
      <c r="Q141" s="6954"/>
      <c r="R141" s="6954"/>
      <c r="S141" s="6983"/>
      <c r="T141" s="6954"/>
      <c r="U141" s="6954"/>
      <c r="V141" s="6954"/>
      <c r="W141" s="6954"/>
      <c r="X141" s="6954"/>
      <c r="Y141" s="6954"/>
      <c r="Z141" s="6954"/>
      <c r="AA141" s="6954"/>
      <c r="AB141" s="6954"/>
      <c r="AC141" s="6984">
        <f t="shared" si="2"/>
      </c>
      <c r="AD141" s="6932">
        <f t="shared" si="28"/>
      </c>
      <c r="AE141" s="6924">
        <f t="shared" si="20"/>
      </c>
      <c r="AF141" s="6933">
        <f t="shared" si="10"/>
      </c>
      <c r="AG141" s="6927">
        <f>VLOOKUP(C141,'Data Products'!$A:$J,10,0)</f>
      </c>
      <c r="AH141" s="7036">
        <f t="shared" si="31"/>
      </c>
      <c r="AI141" s="7037">
        <v>0</v>
      </c>
      <c r="AJ141" s="6957"/>
      <c r="AK141" s="6957"/>
      <c r="AL141" s="6957"/>
      <c r="AM141" s="6957"/>
      <c r="AN141" s="6957"/>
      <c r="AO141" s="6957"/>
    </row>
    <row customHeight="true" ht="18" r="142">
      <c r="A142" s="7038">
        <v>3</v>
      </c>
      <c r="B142" s="6913" t="s">
        <v>6985</v>
      </c>
      <c r="C142" s="7039" t="s">
        <v>7206</v>
      </c>
      <c r="D142" s="7040"/>
      <c r="E142" s="6940">
        <v>9823</v>
      </c>
      <c r="F142" s="6931">
        <v>9823</v>
      </c>
      <c r="G142" s="6998"/>
      <c r="H142" s="6980">
        <f>VLOOKUP(C142,'Data Products'!$A:$J,2,0)</f>
      </c>
      <c r="I142" s="6981">
        <f t="shared" si="17"/>
      </c>
      <c r="J142" s="6990">
        <v>46109</v>
      </c>
      <c r="K142" s="6921">
        <f t="shared" si="7"/>
      </c>
      <c r="L142" s="6917">
        <v>7</v>
      </c>
      <c r="M142" s="6917">
        <v>7</v>
      </c>
      <c r="N142" s="6917">
        <v>0</v>
      </c>
      <c r="O142" s="6917">
        <v>0</v>
      </c>
      <c r="P142" s="6913" t="s">
        <v>7101</v>
      </c>
      <c r="Q142" s="6917"/>
      <c r="R142" s="6917"/>
      <c r="S142" s="6917"/>
      <c r="T142" s="6917"/>
      <c r="U142" s="6917"/>
      <c r="V142" s="6917"/>
      <c r="W142" s="6917"/>
      <c r="X142" s="6917"/>
      <c r="Y142" s="6917"/>
      <c r="Z142" s="6917"/>
      <c r="AA142" s="6917"/>
      <c r="AB142" s="6917"/>
      <c r="AC142" s="6984">
        <f t="shared" si="2"/>
      </c>
      <c r="AD142" s="6932">
        <f t="shared" si="28"/>
      </c>
      <c r="AE142" s="6924">
        <f t="shared" si="20"/>
      </c>
      <c r="AF142" s="6933">
        <f t="shared" si="10"/>
      </c>
      <c r="AG142" s="7009"/>
      <c r="AH142" s="7041"/>
      <c r="AI142" s="6927"/>
      <c r="AK142" s="6930"/>
      <c r="AL142" s="6930"/>
      <c r="AM142" s="6929"/>
      <c r="AN142" s="6930"/>
      <c r="AO142" s="6930"/>
    </row>
    <row customHeight="true" ht="18" r="143">
      <c r="A143" s="6978">
        <v>4</v>
      </c>
      <c r="B143" s="6913" t="s">
        <v>6985</v>
      </c>
      <c r="C143" s="7042" t="s">
        <v>7207</v>
      </c>
      <c r="D143" s="7040"/>
      <c r="E143" s="6940">
        <v>7</v>
      </c>
      <c r="F143" s="6931">
        <v>7</v>
      </c>
      <c r="G143" s="6998"/>
      <c r="H143" s="6980">
        <f>VLOOKUP(C143,'Data Products'!$A:$J,2,0)</f>
      </c>
      <c r="I143" s="6981">
        <f t="shared" si="17"/>
      </c>
      <c r="J143" s="6990">
        <v>46108</v>
      </c>
      <c r="K143" s="6921">
        <f t="shared" si="7"/>
      </c>
      <c r="L143" s="6941">
        <v>0</v>
      </c>
      <c r="M143" s="6982">
        <v>0</v>
      </c>
      <c r="N143" s="6917">
        <v>0</v>
      </c>
      <c r="O143" s="6917">
        <v>0</v>
      </c>
      <c r="P143" s="7029" t="s">
        <v>7031</v>
      </c>
      <c r="Q143" s="6917"/>
      <c r="R143" s="6917"/>
      <c r="S143" s="6917"/>
      <c r="T143" s="6917"/>
      <c r="U143" s="6917"/>
      <c r="V143" s="6917"/>
      <c r="W143" s="6917"/>
      <c r="X143" s="6917"/>
      <c r="Y143" s="6917"/>
      <c r="Z143" s="6917"/>
      <c r="AA143" s="6917"/>
      <c r="AB143" s="6917"/>
      <c r="AC143" s="6984">
        <f t="shared" si="2"/>
      </c>
      <c r="AD143" s="6932">
        <f t="shared" si="28"/>
      </c>
      <c r="AE143" s="6924">
        <f t="shared" si="20"/>
      </c>
      <c r="AF143" s="6933">
        <f t="shared" si="10"/>
      </c>
      <c r="AG143" s="7009"/>
      <c r="AH143" s="7041"/>
      <c r="AI143" s="6927"/>
      <c r="AK143" s="6930"/>
      <c r="AL143" s="6930"/>
      <c r="AM143" s="6929"/>
      <c r="AN143" s="6930"/>
      <c r="AO143" s="6930"/>
    </row>
    <row customHeight="true" ht="18" r="144">
      <c r="A144" s="6978">
        <v>5</v>
      </c>
      <c r="B144" s="6913" t="s">
        <v>6985</v>
      </c>
      <c r="C144" s="7042" t="s">
        <v>7208</v>
      </c>
      <c r="D144" s="7040"/>
      <c r="E144" s="6940">
        <v>1</v>
      </c>
      <c r="F144" s="6931">
        <v>1</v>
      </c>
      <c r="G144" s="6998"/>
      <c r="H144" s="6980">
        <f>VLOOKUP(C144,'Data Products'!$A:$J,2,0)</f>
      </c>
      <c r="I144" s="6981">
        <f t="shared" si="17"/>
      </c>
      <c r="J144" s="6990">
        <v>46108</v>
      </c>
      <c r="K144" s="6921">
        <f t="shared" si="7"/>
      </c>
      <c r="L144" s="6917">
        <v>0</v>
      </c>
      <c r="M144" s="6941">
        <v>0</v>
      </c>
      <c r="N144" s="6917">
        <v>0</v>
      </c>
      <c r="O144" s="6917">
        <v>0</v>
      </c>
      <c r="P144" s="7029" t="s">
        <v>7031</v>
      </c>
      <c r="Q144" s="6917"/>
      <c r="R144" s="6917"/>
      <c r="S144" s="6917"/>
      <c r="T144" s="6917"/>
      <c r="U144" s="6917"/>
      <c r="V144" s="6917"/>
      <c r="W144" s="6917"/>
      <c r="X144" s="6917"/>
      <c r="Y144" s="6917"/>
      <c r="Z144" s="6917"/>
      <c r="AA144" s="6917"/>
      <c r="AB144" s="6917"/>
      <c r="AC144" s="6984">
        <f t="shared" si="2"/>
      </c>
      <c r="AD144" s="6932">
        <f t="shared" si="28"/>
      </c>
      <c r="AE144" s="6924">
        <f t="shared" si="20"/>
      </c>
      <c r="AF144" s="6933">
        <f t="shared" si="10"/>
      </c>
      <c r="AG144" s="7009"/>
      <c r="AH144" s="7041"/>
      <c r="AI144" s="6927"/>
      <c r="AK144" s="6930"/>
      <c r="AL144" s="6930"/>
      <c r="AM144" s="6929"/>
      <c r="AN144" s="6930"/>
      <c r="AO144" s="6930"/>
    </row>
    <row customHeight="true" hidden="true" ht="18" r="145">
      <c r="A145" s="6978">
        <v>6</v>
      </c>
      <c r="B145" s="6913" t="s">
        <v>6971</v>
      </c>
      <c r="C145" s="6978" t="s">
        <v>7209</v>
      </c>
      <c r="D145" s="7040" t="s">
        <v>7210</v>
      </c>
      <c r="E145" s="6940">
        <v>4</v>
      </c>
      <c r="F145" s="6931">
        <v>4</v>
      </c>
      <c r="G145" s="6998"/>
      <c r="H145" s="6980">
        <f>VLOOKUP(C145,'Data Products'!$A:$J,2,0)</f>
      </c>
      <c r="I145" s="6981">
        <f t="shared" si="17"/>
      </c>
      <c r="J145" s="6920">
        <v>45955</v>
      </c>
      <c r="K145" s="6921">
        <f t="shared" si="7"/>
      </c>
      <c r="L145" s="6917">
        <v>0</v>
      </c>
      <c r="M145" s="6917">
        <v>0</v>
      </c>
      <c r="N145" s="6953">
        <v>0</v>
      </c>
      <c r="O145" s="6953">
        <v>0</v>
      </c>
      <c r="P145" s="6913" t="s">
        <v>7186</v>
      </c>
      <c r="Q145" s="6917"/>
      <c r="R145" s="6917"/>
      <c r="S145" s="6917"/>
      <c r="T145" s="6917"/>
      <c r="U145" s="6917"/>
      <c r="V145" s="6917"/>
      <c r="W145" s="6917"/>
      <c r="X145" s="6917"/>
      <c r="Y145" s="6917"/>
      <c r="Z145" s="6917"/>
      <c r="AA145" s="6917"/>
      <c r="AB145" s="6917"/>
      <c r="AC145" s="6984">
        <f t="shared" si="2"/>
      </c>
      <c r="AD145" s="6942">
        <f t="shared" si="28"/>
      </c>
      <c r="AE145" s="7011">
        <f t="shared" si="20"/>
      </c>
      <c r="AF145" s="6943">
        <f t="shared" si="10"/>
      </c>
      <c r="AG145" s="7009">
        <f>VLOOKUP(C145,'Data Products'!$A:$J,10,0)</f>
      </c>
      <c r="AH145" s="7041">
        <f>AG145*E145</f>
      </c>
      <c r="AI145" s="6927">
        <f>IF(I145&lt;=90,E145,0)</f>
      </c>
      <c r="AK145" s="6930"/>
      <c r="AL145" s="6930"/>
      <c r="AM145" s="6929"/>
      <c r="AN145" s="6930"/>
      <c r="AO145" s="6930"/>
    </row>
    <row r="146">
      <c r="A146" s="6957"/>
      <c r="B146" s="6957"/>
      <c r="C146" s="6957"/>
      <c r="D146" s="6957"/>
      <c r="E146" s="6957"/>
      <c r="F146" s="6957"/>
      <c r="G146" s="6957"/>
      <c r="H146" s="6957"/>
      <c r="I146" s="6957"/>
      <c r="J146" s="6957"/>
      <c r="K146" s="6957"/>
      <c r="L146" s="6957"/>
      <c r="M146" s="6957"/>
      <c r="N146" s="6957"/>
      <c r="O146" s="6957"/>
      <c r="P146" s="6957"/>
      <c r="Q146" s="6957"/>
      <c r="R146" s="6957"/>
      <c r="S146" s="6957"/>
      <c r="T146" s="6957"/>
      <c r="U146" s="6957"/>
      <c r="V146" s="6957"/>
      <c r="W146" s="6957"/>
      <c r="X146" s="6957"/>
      <c r="Y146" s="6957"/>
      <c r="Z146" s="6957"/>
      <c r="AA146" s="6957"/>
      <c r="AB146" s="6957"/>
      <c r="AC146" s="6957"/>
      <c r="AD146" s="6957"/>
      <c r="AE146" s="6957"/>
      <c r="AF146" s="7017" t="s">
        <v>7061</v>
      </c>
      <c r="AG146" s="7018"/>
      <c r="AH146" s="7018">
        <f>SUM(AH140:AH141)</f>
      </c>
      <c r="AI146" s="6957"/>
      <c r="AJ146" s="6957"/>
      <c r="AK146" s="6957"/>
      <c r="AL146" s="6957"/>
      <c r="AM146" s="6957"/>
      <c r="AN146" s="6957"/>
      <c r="AO146" s="6957"/>
    </row>
    <row r="147">
      <c r="A147" s="6957"/>
      <c r="B147" s="6957"/>
      <c r="C147" s="6957"/>
      <c r="D147" s="6957"/>
      <c r="E147" s="6957"/>
      <c r="F147" s="6957"/>
      <c r="G147" s="6957"/>
      <c r="H147" s="6957"/>
      <c r="I147" s="6957"/>
      <c r="J147" s="6957"/>
      <c r="K147" s="6957"/>
      <c r="L147" s="6957"/>
      <c r="M147" s="6957"/>
      <c r="N147" s="6957"/>
      <c r="O147" s="6957"/>
      <c r="P147" s="6957"/>
      <c r="Q147" s="6957"/>
      <c r="R147" s="6957"/>
      <c r="S147" s="6957"/>
      <c r="T147" s="6957"/>
      <c r="U147" s="6957"/>
      <c r="V147" s="6957"/>
      <c r="W147" s="6957"/>
      <c r="X147" s="6957"/>
      <c r="Y147" s="6957"/>
      <c r="Z147" s="6957"/>
      <c r="AA147" s="6957"/>
      <c r="AB147" s="6957"/>
      <c r="AC147" s="6957"/>
      <c r="AD147" s="6957"/>
      <c r="AE147" s="6957"/>
      <c r="AF147" s="7022" t="s">
        <v>7062</v>
      </c>
      <c r="AG147" s="7023">
        <f t="shared" ref="AG147:AG150" si="13">AH147/$AH$126</f>
      </c>
      <c r="AH147" s="7026">
        <f t="shared" ref="AH147:AH151" si="4">SUMIF($AH$140:$AH$141,$AF$140:$AF$141,AF147)</f>
      </c>
      <c r="AI147" s="6957"/>
      <c r="AJ147" s="6957"/>
      <c r="AK147" s="6957"/>
      <c r="AL147" s="6957"/>
      <c r="AM147" s="6957"/>
      <c r="AN147" s="6957"/>
      <c r="AO147" s="6957"/>
    </row>
    <row r="148">
      <c r="A148" s="6958"/>
      <c r="B148" s="6957"/>
      <c r="C148" s="6958"/>
      <c r="D148" s="6958"/>
      <c r="E148" s="6958"/>
      <c r="F148" s="6958"/>
      <c r="G148" s="6958"/>
      <c r="H148" s="6958"/>
      <c r="I148" s="6958"/>
      <c r="J148" s="6958"/>
      <c r="K148" s="6958"/>
      <c r="L148" s="7021"/>
      <c r="M148" s="6957"/>
      <c r="N148" s="6957"/>
      <c r="O148" s="6957"/>
      <c r="P148" s="6957"/>
      <c r="Q148" s="6957"/>
      <c r="R148" s="6957"/>
      <c r="S148" s="6957"/>
      <c r="T148" s="6957"/>
      <c r="U148" s="6957"/>
      <c r="V148" s="6957"/>
      <c r="W148" s="6957"/>
      <c r="X148" s="6957"/>
      <c r="Y148" s="6957"/>
      <c r="Z148" s="6957"/>
      <c r="AA148" s="6957"/>
      <c r="AB148" s="6957"/>
      <c r="AC148" s="6957"/>
      <c r="AD148" s="6957"/>
      <c r="AE148" s="6957"/>
      <c r="AF148" s="7025" t="s">
        <v>7063</v>
      </c>
      <c r="AG148" s="7026">
        <f t="shared" si="13"/>
      </c>
      <c r="AH148" s="7023">
        <f t="shared" si="4"/>
      </c>
      <c r="AI148" s="6957"/>
      <c r="AJ148" s="7020"/>
      <c r="AK148" s="7021"/>
      <c r="AL148" s="7021"/>
      <c r="AM148" s="7020"/>
      <c r="AN148" s="7021"/>
      <c r="AO148" s="7021"/>
    </row>
    <row r="149">
      <c r="A149" s="6957"/>
      <c r="B149" s="6958"/>
      <c r="C149" s="6958"/>
      <c r="D149" s="6957"/>
      <c r="E149" s="6957"/>
      <c r="F149" s="6957"/>
      <c r="G149" s="6957"/>
      <c r="H149" s="6957"/>
      <c r="I149" s="7014"/>
      <c r="J149" s="7014"/>
      <c r="K149" s="7014"/>
      <c r="L149" s="7021"/>
      <c r="M149" s="6957"/>
      <c r="N149" s="6957"/>
      <c r="O149" s="6957"/>
      <c r="P149" s="6957"/>
      <c r="Q149" s="6957"/>
      <c r="R149" s="6957"/>
      <c r="S149" s="6957"/>
      <c r="T149" s="6957"/>
      <c r="U149" s="6957"/>
      <c r="V149" s="6957"/>
      <c r="W149" s="6957"/>
      <c r="X149" s="6957"/>
      <c r="Y149" s="6957"/>
      <c r="Z149" s="6957"/>
      <c r="AA149" s="6957"/>
      <c r="AB149" s="6957"/>
      <c r="AC149" s="6957"/>
      <c r="AD149" s="6957"/>
      <c r="AE149" s="6957"/>
      <c r="AF149" s="6965" t="s">
        <v>7064</v>
      </c>
      <c r="AG149" s="7023">
        <f t="shared" si="13"/>
      </c>
      <c r="AH149" s="7023">
        <f t="shared" si="4"/>
      </c>
      <c r="AI149" s="6957"/>
      <c r="AJ149" s="7020"/>
      <c r="AK149" s="7021"/>
      <c r="AL149" s="7021"/>
      <c r="AM149" s="7020"/>
      <c r="AN149" s="7021"/>
      <c r="AO149" s="7021"/>
    </row>
    <row r="150">
      <c r="A150" s="7028" t="s">
        <v>7211</v>
      </c>
      <c r="B150" s="7028"/>
      <c r="C150" s="7028"/>
      <c r="D150" s="7028"/>
      <c r="E150" s="7028"/>
      <c r="F150" s="6957"/>
      <c r="G150" s="6957"/>
      <c r="H150" s="6957"/>
      <c r="I150" s="7014"/>
      <c r="J150" s="7014"/>
      <c r="K150" s="7014"/>
      <c r="L150" s="6957"/>
      <c r="M150" s="6957"/>
      <c r="N150" s="6957"/>
      <c r="O150" s="6957"/>
      <c r="P150" s="6957"/>
      <c r="Q150" s="6957"/>
      <c r="R150" s="6957"/>
      <c r="S150" s="6957"/>
      <c r="T150" s="6957"/>
      <c r="U150" s="6957"/>
      <c r="V150" s="6957"/>
      <c r="W150" s="6957"/>
      <c r="X150" s="6957"/>
      <c r="Y150" s="6957"/>
      <c r="Z150" s="6957"/>
      <c r="AA150" s="6957"/>
      <c r="AB150" s="6957"/>
      <c r="AC150" s="6957"/>
      <c r="AD150" s="6957"/>
      <c r="AE150" s="6957"/>
      <c r="AF150" s="6965" t="s">
        <v>7065</v>
      </c>
      <c r="AG150" s="7023">
        <f t="shared" si="13"/>
      </c>
      <c r="AH150" s="6966">
        <f t="shared" si="4"/>
      </c>
      <c r="AI150" s="6957"/>
      <c r="AJ150" s="7020"/>
      <c r="AK150" s="7021"/>
      <c r="AL150" s="7021"/>
      <c r="AM150" s="7020"/>
      <c r="AN150" s="7021"/>
      <c r="AO150" s="7021"/>
    </row>
    <row r="151">
      <c r="A151" s="6908" t="s">
        <v>6967</v>
      </c>
      <c r="B151" s="6908" t="s">
        <v>6947</v>
      </c>
      <c r="C151" s="6908" t="s">
        <v>7191</v>
      </c>
      <c r="D151" s="6908" t="s">
        <v>7192</v>
      </c>
      <c r="E151" s="6908" t="s">
        <v>7193</v>
      </c>
      <c r="F151" s="6957"/>
      <c r="G151" s="6957"/>
      <c r="H151" s="6957"/>
      <c r="I151" s="7014"/>
      <c r="J151" s="7014"/>
      <c r="K151" s="7014"/>
      <c r="L151" s="6957"/>
      <c r="M151" s="6957"/>
      <c r="N151" s="6957"/>
      <c r="O151" s="6957"/>
      <c r="P151" s="6957"/>
      <c r="Q151" s="6957"/>
      <c r="R151" s="6957"/>
      <c r="S151" s="6957"/>
      <c r="T151" s="6957"/>
      <c r="U151" s="6957"/>
      <c r="V151" s="6957"/>
      <c r="W151" s="6957"/>
      <c r="X151" s="6957"/>
      <c r="Y151" s="6957"/>
      <c r="Z151" s="6957"/>
      <c r="AA151" s="6957"/>
      <c r="AB151" s="6957"/>
      <c r="AC151" s="6957"/>
      <c r="AD151" s="6957"/>
      <c r="AE151" s="6957"/>
      <c r="AF151" s="6965" t="s">
        <v>6960</v>
      </c>
      <c r="AG151" s="6966">
        <f>AVERAGE(AI71:AI120)/AVERAGE(E71:E120)</f>
      </c>
      <c r="AH151" s="7026">
        <f t="shared" si="4"/>
      </c>
      <c r="AI151" s="6957"/>
      <c r="AJ151" s="7020"/>
      <c r="AK151" s="7021"/>
      <c r="AL151" s="7021"/>
      <c r="AM151" s="7020"/>
      <c r="AN151" s="7021"/>
      <c r="AO151" s="7021"/>
    </row>
    <row r="152">
      <c r="A152" s="6908"/>
      <c r="B152" s="6908"/>
      <c r="C152" s="6908"/>
      <c r="D152" s="6908"/>
      <c r="E152" s="6908"/>
      <c r="F152" s="6957"/>
      <c r="G152" s="6957"/>
      <c r="H152" s="6957"/>
      <c r="I152" s="7014"/>
      <c r="J152" s="7014"/>
      <c r="K152" s="7014"/>
      <c r="L152" s="6957"/>
      <c r="M152" s="6957"/>
      <c r="N152" s="6957"/>
      <c r="O152" s="6957"/>
      <c r="P152" s="6957"/>
      <c r="Q152" s="6957"/>
      <c r="R152" s="6957"/>
      <c r="S152" s="6957"/>
      <c r="T152" s="6957"/>
      <c r="U152" s="6957"/>
      <c r="V152" s="6957"/>
      <c r="W152" s="6957"/>
      <c r="X152" s="6957"/>
      <c r="Y152" s="6957"/>
      <c r="Z152" s="6957"/>
      <c r="AA152" s="6957"/>
      <c r="AB152" s="6957"/>
      <c r="AC152" s="6957"/>
      <c r="AD152" s="6957"/>
      <c r="AE152" s="6957"/>
      <c r="AF152" s="6957"/>
      <c r="AH152" s="6957"/>
      <c r="AI152" s="6957"/>
      <c r="AJ152" s="7020"/>
      <c r="AK152" s="7021"/>
      <c r="AL152" s="7021"/>
      <c r="AM152" s="7020"/>
      <c r="AN152" s="7021"/>
      <c r="AO152" s="7021"/>
    </row>
    <row r="153">
      <c r="A153" s="6913">
        <v>1</v>
      </c>
      <c r="B153" s="6913" t="s">
        <v>7212</v>
      </c>
      <c r="C153" s="7029">
        <v>15674</v>
      </c>
      <c r="D153" s="6913" t="s">
        <v>7195</v>
      </c>
      <c r="E153" s="6913" t="s">
        <v>7196</v>
      </c>
      <c r="F153" s="6957"/>
      <c r="G153" s="6957"/>
      <c r="H153" s="7014"/>
      <c r="I153" s="7014" t="s">
        <v>7060</v>
      </c>
      <c r="J153" s="7014"/>
      <c r="K153" s="6957"/>
      <c r="L153" s="6957"/>
      <c r="M153" s="6964"/>
      <c r="N153" s="6964"/>
      <c r="O153" s="6957"/>
      <c r="P153" s="6957"/>
      <c r="Q153" s="6957"/>
      <c r="R153" s="6957"/>
      <c r="S153" s="6957"/>
      <c r="T153" s="6957"/>
      <c r="U153" s="6957"/>
      <c r="V153" s="6957"/>
      <c r="W153" s="6957"/>
      <c r="X153" s="6957"/>
      <c r="Y153" s="6957"/>
      <c r="Z153" s="6957"/>
      <c r="AA153" s="6957"/>
      <c r="AB153" s="6957"/>
      <c r="AC153" s="6957"/>
      <c r="AD153" s="6957"/>
      <c r="AE153" s="6957"/>
      <c r="AF153" s="6957"/>
      <c r="AG153" s="6957"/>
      <c r="AH153" s="6957"/>
      <c r="AI153" s="7020"/>
      <c r="AJ153" s="7021"/>
      <c r="AK153" s="7021"/>
      <c r="AL153" s="7020"/>
      <c r="AM153" s="7021"/>
      <c r="AN153" s="7021"/>
    </row>
    <row r="154">
      <c r="A154" s="6913">
        <v>2</v>
      </c>
      <c r="B154" s="6913" t="s">
        <v>7213</v>
      </c>
      <c r="C154" s="7029">
        <v>11633</v>
      </c>
      <c r="D154" s="6913" t="s">
        <v>7195</v>
      </c>
      <c r="E154" s="6913" t="s">
        <v>7196</v>
      </c>
      <c r="F154" s="6957"/>
      <c r="G154" s="6957"/>
      <c r="H154" s="7014"/>
      <c r="I154" s="7014"/>
      <c r="J154" s="7014"/>
      <c r="K154" s="6957"/>
      <c r="L154" s="6957"/>
      <c r="M154" s="6964"/>
      <c r="N154" s="6964"/>
      <c r="O154" s="6957"/>
      <c r="P154" s="6957"/>
      <c r="Q154" s="6957"/>
      <c r="R154" s="6957"/>
      <c r="S154" s="6957"/>
      <c r="T154" s="6957"/>
      <c r="U154" s="6957"/>
      <c r="V154" s="6957"/>
      <c r="W154" s="6957"/>
      <c r="X154" s="6957"/>
      <c r="Y154" s="6957"/>
      <c r="Z154" s="6957"/>
      <c r="AA154" s="6957"/>
      <c r="AB154" s="6957"/>
      <c r="AC154" s="6957"/>
      <c r="AD154" s="6957"/>
      <c r="AE154" s="6957"/>
      <c r="AF154" s="6957"/>
      <c r="AG154" s="6957"/>
      <c r="AH154" s="6957"/>
      <c r="AI154" s="7020"/>
      <c r="AJ154" s="7021"/>
      <c r="AK154" s="7021"/>
      <c r="AL154" s="7020"/>
      <c r="AM154" s="7021"/>
      <c r="AN154" s="7021"/>
    </row>
    <row r="155">
      <c r="A155" s="6957"/>
      <c r="B155" s="6958"/>
      <c r="C155" s="6958"/>
      <c r="D155" s="6957"/>
      <c r="E155" s="6957"/>
      <c r="F155" s="6957"/>
      <c r="G155" s="6957"/>
      <c r="H155" s="6957"/>
      <c r="I155" s="7014"/>
      <c r="J155" s="7014"/>
      <c r="K155" s="7014"/>
      <c r="L155" s="6957"/>
      <c r="M155" s="6957"/>
      <c r="N155" s="6957"/>
      <c r="O155" s="6957"/>
      <c r="P155" s="6957"/>
      <c r="Q155" s="6957"/>
      <c r="R155" s="6957"/>
      <c r="S155" s="6957"/>
      <c r="T155" s="6957"/>
      <c r="U155" s="6957"/>
      <c r="V155" s="6957"/>
      <c r="W155" s="6957"/>
      <c r="X155" s="6957"/>
      <c r="Y155" s="6957"/>
      <c r="Z155" s="6957"/>
      <c r="AA155" s="6957"/>
      <c r="AB155" s="6957"/>
      <c r="AC155" s="6957"/>
      <c r="AD155" s="6957"/>
      <c r="AE155" s="6957"/>
      <c r="AF155" s="6957"/>
      <c r="AG155" s="6957"/>
      <c r="AH155" s="6957"/>
      <c r="AI155" s="6957"/>
      <c r="AJ155" s="7020"/>
      <c r="AK155" s="7021"/>
      <c r="AL155" s="7021"/>
      <c r="AM155" s="7020"/>
      <c r="AN155" s="7021"/>
      <c r="AO155" s="7021"/>
    </row>
    <row r="156">
      <c r="A156" s="6957"/>
      <c r="B156" s="6958"/>
      <c r="C156" s="6958"/>
      <c r="D156" s="6957"/>
      <c r="E156" s="6957"/>
      <c r="F156" s="6957"/>
      <c r="G156" s="6957"/>
      <c r="H156" s="6957"/>
      <c r="I156" s="7014"/>
      <c r="J156" s="7014"/>
      <c r="K156" s="7014"/>
      <c r="L156" s="6957"/>
      <c r="M156" s="6957"/>
      <c r="N156" s="6957"/>
      <c r="O156" s="6957"/>
      <c r="P156" s="6957"/>
      <c r="Q156" s="6957"/>
      <c r="R156" s="6957"/>
      <c r="S156" s="6957"/>
      <c r="T156" s="6957"/>
      <c r="U156" s="6957"/>
      <c r="V156" s="6957"/>
      <c r="W156" s="6957"/>
      <c r="X156" s="6957"/>
      <c r="Y156" s="6957"/>
      <c r="Z156" s="6957"/>
      <c r="AA156" s="6957"/>
      <c r="AB156" s="6957"/>
      <c r="AC156" s="6957"/>
      <c r="AD156" s="6957"/>
      <c r="AE156" s="6957"/>
      <c r="AF156" s="6957"/>
      <c r="AG156" s="6957"/>
      <c r="AH156" s="6957"/>
      <c r="AI156" s="6957"/>
      <c r="AJ156" s="7020"/>
      <c r="AK156" s="7021"/>
      <c r="AL156" s="7021"/>
      <c r="AM156" s="7020"/>
      <c r="AN156" s="7021"/>
      <c r="AO156" s="7021"/>
    </row>
    <row r="157">
      <c r="A157" s="6957"/>
      <c r="B157" s="6958"/>
      <c r="C157" s="6958"/>
      <c r="D157" s="6957"/>
      <c r="E157" s="6957"/>
      <c r="F157" s="6957"/>
      <c r="G157" s="6957"/>
      <c r="H157" s="6957"/>
      <c r="I157" s="7014"/>
      <c r="J157" s="7014"/>
      <c r="K157" s="7014"/>
      <c r="L157" s="6957"/>
      <c r="M157" s="6957"/>
      <c r="N157" s="6957"/>
      <c r="O157" s="6957"/>
      <c r="P157" s="6957"/>
      <c r="Q157" s="6957"/>
      <c r="R157" s="6957"/>
      <c r="S157" s="6957"/>
      <c r="T157" s="6957"/>
      <c r="U157" s="6957"/>
      <c r="V157" s="6957"/>
      <c r="W157" s="6957"/>
      <c r="X157" s="6957"/>
      <c r="Y157" s="6957"/>
      <c r="Z157" s="6957"/>
      <c r="AA157" s="6957"/>
      <c r="AB157" s="6957"/>
      <c r="AC157" s="6957"/>
      <c r="AD157" s="6957"/>
      <c r="AE157" s="6957"/>
      <c r="AF157" s="6957"/>
      <c r="AG157" s="6957"/>
      <c r="AH157" s="6957"/>
      <c r="AI157" s="6957"/>
      <c r="AJ157" s="7020"/>
      <c r="AK157" s="7021"/>
      <c r="AL157" s="7021"/>
      <c r="AM157" s="7020"/>
      <c r="AN157" s="7021"/>
      <c r="AO157" s="7021"/>
    </row>
    <row r="158">
      <c r="A158" s="6957"/>
      <c r="B158" s="6958"/>
      <c r="C158" s="6958"/>
      <c r="D158" s="6957"/>
      <c r="E158" s="6957"/>
      <c r="F158" s="6957"/>
      <c r="G158" s="6957"/>
      <c r="H158" s="6957"/>
      <c r="I158" s="7014"/>
      <c r="J158" s="7014"/>
      <c r="K158" s="7014"/>
      <c r="L158" s="6957"/>
      <c r="M158" s="6957"/>
      <c r="N158" s="6957"/>
      <c r="O158" s="6957"/>
      <c r="P158" s="6957"/>
      <c r="Q158" s="6957"/>
      <c r="R158" s="6957"/>
      <c r="S158" s="6957"/>
      <c r="T158" s="6957"/>
      <c r="U158" s="6957"/>
      <c r="V158" s="6957"/>
      <c r="W158" s="6957"/>
      <c r="X158" s="6957"/>
      <c r="Y158" s="6957"/>
      <c r="Z158" s="6957"/>
      <c r="AA158" s="6957"/>
      <c r="AB158" s="6957"/>
      <c r="AC158" s="6957"/>
      <c r="AD158" s="6957"/>
      <c r="AE158" s="6957"/>
      <c r="AF158" s="6957"/>
      <c r="AG158" s="6957"/>
      <c r="AH158" s="6957"/>
      <c r="AI158" s="6957"/>
      <c r="AJ158" s="7020"/>
      <c r="AK158" s="7021"/>
      <c r="AL158" s="7021"/>
      <c r="AM158" s="7020"/>
      <c r="AN158" s="7021"/>
      <c r="AO158" s="7021"/>
    </row>
    <row r="159">
      <c r="A159" s="6957"/>
      <c r="B159" s="6958"/>
      <c r="C159" s="6958"/>
      <c r="D159" s="6957"/>
      <c r="E159" s="6957"/>
      <c r="F159" s="6957"/>
      <c r="G159" s="6957"/>
      <c r="H159" s="6957"/>
      <c r="I159" s="7014"/>
      <c r="J159" s="7014"/>
      <c r="K159" s="7014"/>
      <c r="L159" s="6957"/>
      <c r="M159" s="6957"/>
      <c r="N159" s="6957"/>
      <c r="O159" s="6957"/>
      <c r="P159" s="6957"/>
      <c r="Q159" s="6957"/>
      <c r="R159" s="6957"/>
      <c r="S159" s="6957"/>
      <c r="T159" s="6957"/>
      <c r="U159" s="6957"/>
      <c r="V159" s="6957"/>
      <c r="W159" s="6957"/>
      <c r="X159" s="6957"/>
      <c r="Y159" s="6957"/>
      <c r="Z159" s="6957"/>
      <c r="AA159" s="6957"/>
      <c r="AB159" s="6957"/>
      <c r="AC159" s="6957"/>
      <c r="AD159" s="6957"/>
      <c r="AE159" s="6957"/>
      <c r="AF159" s="6957"/>
      <c r="AG159" s="6957"/>
      <c r="AH159" s="6957"/>
      <c r="AI159" s="6957"/>
      <c r="AJ159" s="7020"/>
      <c r="AK159" s="7021"/>
      <c r="AL159" s="7021"/>
      <c r="AM159" s="7020"/>
      <c r="AN159" s="7021"/>
      <c r="AO159" s="7021"/>
    </row>
    <row r="160">
      <c r="A160" s="6957"/>
      <c r="B160" s="6958"/>
      <c r="C160" s="6958"/>
      <c r="D160" s="6957"/>
      <c r="E160" s="6957"/>
      <c r="F160" s="6957"/>
      <c r="G160" s="6957"/>
      <c r="H160" s="6957"/>
      <c r="I160" s="7014"/>
      <c r="J160" s="7014"/>
      <c r="K160" s="7014"/>
      <c r="L160" s="6957"/>
      <c r="M160" s="6957"/>
      <c r="N160" s="6954"/>
      <c r="O160" s="6954"/>
      <c r="P160" s="6957"/>
      <c r="Q160" s="6957"/>
      <c r="R160" s="6957"/>
      <c r="S160" s="6957"/>
      <c r="T160" s="6957"/>
      <c r="U160" s="6957"/>
      <c r="V160" s="6957"/>
      <c r="W160" s="6957"/>
      <c r="X160" s="6957"/>
      <c r="Y160" s="6957"/>
      <c r="Z160" s="6957"/>
      <c r="AA160" s="6957"/>
      <c r="AB160" s="6957"/>
      <c r="AC160" s="6957"/>
      <c r="AD160" s="6957"/>
      <c r="AE160" s="6957"/>
      <c r="AF160" s="6957"/>
      <c r="AG160" s="6957"/>
      <c r="AH160" s="6957"/>
      <c r="AI160" s="6957"/>
      <c r="AJ160" s="7020"/>
      <c r="AK160" s="7021"/>
      <c r="AL160" s="7021"/>
      <c r="AM160" s="7020"/>
      <c r="AN160" s="7021"/>
      <c r="AO160" s="7021"/>
    </row>
    <row r="161">
      <c r="A161" s="6957"/>
      <c r="B161" s="6958"/>
      <c r="C161" s="6958"/>
      <c r="D161" s="6957"/>
      <c r="E161" s="6957"/>
      <c r="F161" s="6957"/>
      <c r="G161" s="6957"/>
      <c r="H161" s="6957"/>
      <c r="I161" s="7014"/>
      <c r="J161" s="7014"/>
      <c r="K161" s="7014"/>
      <c r="L161" s="6957"/>
      <c r="M161" s="6957"/>
      <c r="N161" s="6954"/>
      <c r="O161" s="6954"/>
      <c r="P161" s="6957"/>
      <c r="Q161" s="6957"/>
      <c r="R161" s="6957"/>
      <c r="S161" s="6957"/>
      <c r="T161" s="6957"/>
      <c r="U161" s="6957"/>
      <c r="V161" s="6957"/>
      <c r="W161" s="6957"/>
      <c r="X161" s="6957"/>
      <c r="Y161" s="6957"/>
      <c r="Z161" s="6957"/>
      <c r="AA161" s="6957"/>
      <c r="AB161" s="6957"/>
      <c r="AC161" s="6957"/>
      <c r="AD161" s="6957"/>
      <c r="AE161" s="6957"/>
      <c r="AF161" s="6957"/>
      <c r="AG161" s="6957"/>
      <c r="AH161" s="6957"/>
      <c r="AI161" s="6957"/>
      <c r="AJ161" s="7020"/>
      <c r="AK161" s="7021"/>
      <c r="AL161" s="7021"/>
      <c r="AM161" s="7020"/>
      <c r="AN161" s="7021"/>
      <c r="AO161" s="7021"/>
    </row>
    <row r="162">
      <c r="A162" s="6957"/>
      <c r="B162" s="6958"/>
      <c r="C162" s="6958"/>
      <c r="D162" s="6957"/>
      <c r="E162" s="6957"/>
      <c r="F162" s="6957"/>
      <c r="G162" s="6957"/>
      <c r="H162" s="6957"/>
      <c r="I162" s="7014"/>
      <c r="J162" s="7014"/>
      <c r="K162" s="7014"/>
      <c r="L162" s="6957"/>
      <c r="M162" s="6957"/>
      <c r="N162" s="6954"/>
      <c r="O162" s="6954"/>
      <c r="P162" s="6957"/>
      <c r="Q162" s="6957"/>
      <c r="R162" s="6957"/>
      <c r="S162" s="6957"/>
      <c r="T162" s="6957"/>
      <c r="U162" s="6957"/>
      <c r="V162" s="6957"/>
      <c r="W162" s="6957"/>
      <c r="X162" s="6957"/>
      <c r="Y162" s="6957"/>
      <c r="Z162" s="6957"/>
      <c r="AA162" s="6957"/>
      <c r="AB162" s="6957"/>
      <c r="AC162" s="6957"/>
      <c r="AD162" s="6957"/>
      <c r="AE162" s="6957"/>
      <c r="AF162" s="6957"/>
      <c r="AG162" s="6957"/>
      <c r="AH162" s="6957"/>
      <c r="AI162" s="6957"/>
      <c r="AJ162" s="7020"/>
      <c r="AK162" s="7021"/>
      <c r="AL162" s="7021"/>
      <c r="AM162" s="7020"/>
      <c r="AN162" s="7021"/>
      <c r="AO162" s="7021"/>
    </row>
    <row r="163">
      <c r="A163" s="6957"/>
      <c r="B163" s="6958"/>
      <c r="C163" s="6958"/>
      <c r="D163" s="6957"/>
      <c r="E163" s="6957"/>
      <c r="F163" s="6957"/>
      <c r="G163" s="6957"/>
      <c r="H163" s="6957"/>
      <c r="I163" s="7014"/>
      <c r="J163" s="7014"/>
      <c r="K163" s="7014"/>
      <c r="L163" s="6957"/>
      <c r="M163" s="6957"/>
      <c r="N163" s="6954"/>
      <c r="O163" s="6954"/>
      <c r="P163" s="6957"/>
      <c r="Q163" s="6957"/>
      <c r="R163" s="6957"/>
      <c r="S163" s="6957"/>
      <c r="T163" s="6957"/>
      <c r="U163" s="6957"/>
      <c r="V163" s="6957"/>
      <c r="W163" s="6957"/>
      <c r="X163" s="6957"/>
      <c r="Y163" s="6957"/>
      <c r="Z163" s="6957"/>
      <c r="AA163" s="6957"/>
      <c r="AB163" s="6957"/>
      <c r="AC163" s="6957"/>
      <c r="AD163" s="6957"/>
      <c r="AE163" s="6957"/>
      <c r="AF163" s="6957"/>
      <c r="AG163" s="6957"/>
      <c r="AH163" s="6957"/>
      <c r="AI163" s="6957"/>
      <c r="AJ163" s="7020"/>
      <c r="AK163" s="7021"/>
      <c r="AL163" s="7021"/>
      <c r="AM163" s="7020"/>
      <c r="AN163" s="7021"/>
      <c r="AO163" s="7021"/>
    </row>
    <row r="164">
      <c r="A164" s="6957"/>
      <c r="B164" s="6958"/>
      <c r="C164" s="6958"/>
      <c r="D164" s="6957"/>
      <c r="E164" s="6957"/>
      <c r="F164" s="6957"/>
      <c r="G164" s="6957"/>
      <c r="H164" s="6957"/>
      <c r="I164" s="7014"/>
      <c r="J164" s="7014"/>
      <c r="K164" s="7014"/>
      <c r="L164" s="6957"/>
      <c r="M164" s="6957"/>
      <c r="N164" s="6954"/>
      <c r="O164" s="6954"/>
      <c r="P164" s="6957"/>
      <c r="Q164" s="6957"/>
      <c r="R164" s="6957"/>
      <c r="S164" s="6957"/>
      <c r="T164" s="6957"/>
      <c r="U164" s="6957"/>
      <c r="V164" s="6957"/>
      <c r="W164" s="6957"/>
      <c r="X164" s="6957"/>
      <c r="Y164" s="6957"/>
      <c r="Z164" s="6957"/>
      <c r="AA164" s="6957"/>
      <c r="AB164" s="6957"/>
      <c r="AC164" s="6957"/>
      <c r="AD164" s="6957"/>
      <c r="AE164" s="6957"/>
      <c r="AF164" s="6957"/>
      <c r="AG164" s="6957"/>
      <c r="AH164" s="6957"/>
      <c r="AI164" s="6957"/>
      <c r="AJ164" s="7020"/>
      <c r="AK164" s="7021"/>
      <c r="AL164" s="7021"/>
      <c r="AM164" s="7020"/>
      <c r="AN164" s="7021"/>
      <c r="AO164" s="7021"/>
    </row>
    <row r="165">
      <c r="A165" s="6957"/>
      <c r="B165" s="6958"/>
      <c r="C165" s="6958"/>
      <c r="D165" s="6957"/>
      <c r="E165" s="6957"/>
      <c r="F165" s="6957"/>
      <c r="G165" s="6957"/>
      <c r="H165" s="6957"/>
      <c r="I165" s="7014"/>
      <c r="J165" s="7014"/>
      <c r="K165" s="7014"/>
      <c r="L165" s="6957"/>
      <c r="M165" s="6957"/>
      <c r="N165" s="6954"/>
      <c r="O165" s="6954"/>
      <c r="P165" s="6957"/>
      <c r="Q165" s="6957"/>
      <c r="R165" s="6957"/>
      <c r="S165" s="6957"/>
      <c r="T165" s="6957"/>
      <c r="U165" s="6957"/>
      <c r="V165" s="6957"/>
      <c r="W165" s="6957"/>
      <c r="X165" s="6957"/>
      <c r="Y165" s="6957"/>
      <c r="Z165" s="6957"/>
      <c r="AA165" s="6957"/>
      <c r="AB165" s="6957"/>
      <c r="AC165" s="6957"/>
      <c r="AD165" s="6957"/>
      <c r="AE165" s="6957"/>
      <c r="AF165" s="6957"/>
      <c r="AG165" s="6957"/>
      <c r="AH165" s="6957"/>
      <c r="AI165" s="6957"/>
      <c r="AJ165" s="7020"/>
      <c r="AK165" s="7021"/>
      <c r="AL165" s="7021"/>
      <c r="AM165" s="7020"/>
      <c r="AN165" s="7021"/>
      <c r="AO165" s="7021"/>
    </row>
    <row r="166">
      <c r="A166" s="6957"/>
      <c r="B166" s="6958"/>
      <c r="C166" s="6958"/>
      <c r="D166" s="6957"/>
      <c r="E166" s="6957"/>
      <c r="F166" s="6957"/>
      <c r="G166" s="6957"/>
      <c r="H166" s="6957"/>
      <c r="I166" s="7014"/>
      <c r="J166" s="7014"/>
      <c r="K166" s="7014"/>
      <c r="L166" s="6957"/>
      <c r="M166" s="6957"/>
      <c r="N166" s="6954"/>
      <c r="O166" s="6954"/>
      <c r="P166" s="6957"/>
      <c r="Q166" s="6957"/>
      <c r="R166" s="6957"/>
      <c r="S166" s="6957"/>
      <c r="T166" s="6957"/>
      <c r="U166" s="6957"/>
      <c r="V166" s="6957"/>
      <c r="W166" s="6957"/>
      <c r="X166" s="6957"/>
      <c r="Y166" s="6957"/>
      <c r="Z166" s="6957"/>
      <c r="AA166" s="6957"/>
      <c r="AB166" s="6957"/>
      <c r="AC166" s="6957"/>
      <c r="AD166" s="6957"/>
      <c r="AE166" s="6957"/>
      <c r="AF166" s="6957"/>
      <c r="AG166" s="6957"/>
      <c r="AH166" s="6957"/>
      <c r="AI166" s="6957"/>
      <c r="AJ166" s="7020"/>
      <c r="AK166" s="7021"/>
      <c r="AL166" s="7021"/>
      <c r="AM166" s="7020"/>
      <c r="AN166" s="7021"/>
      <c r="AO166" s="7021"/>
    </row>
    <row r="167">
      <c r="A167" s="6957"/>
      <c r="B167" s="6958"/>
      <c r="C167" s="6958"/>
      <c r="D167" s="6957"/>
      <c r="E167" s="6957"/>
      <c r="F167" s="6957"/>
      <c r="G167" s="6957"/>
      <c r="H167" s="6957"/>
      <c r="I167" s="7014"/>
      <c r="J167" s="7014"/>
      <c r="K167" s="7014"/>
      <c r="L167" s="6957"/>
      <c r="M167" s="6957"/>
      <c r="N167" s="6954"/>
      <c r="O167" s="6954"/>
      <c r="P167" s="6957"/>
      <c r="Q167" s="6957"/>
      <c r="R167" s="6957"/>
      <c r="S167" s="6957"/>
      <c r="T167" s="6957"/>
      <c r="U167" s="6957"/>
      <c r="V167" s="6957"/>
      <c r="W167" s="6957"/>
      <c r="X167" s="6957"/>
      <c r="Y167" s="6957"/>
      <c r="Z167" s="6957"/>
      <c r="AA167" s="6957"/>
      <c r="AB167" s="6957"/>
      <c r="AC167" s="6957"/>
      <c r="AD167" s="6957"/>
      <c r="AE167" s="6957"/>
      <c r="AF167" s="6957"/>
      <c r="AG167" s="6957"/>
      <c r="AH167" s="6957"/>
      <c r="AI167" s="6957"/>
      <c r="AJ167" s="6929"/>
      <c r="AK167" s="6957"/>
      <c r="AL167" s="6957"/>
      <c r="AM167" s="7021"/>
      <c r="AN167" s="7021"/>
      <c r="AO167" s="6957"/>
    </row>
  </sheetData>
  <mergeCells>
    <mergeCell ref="D132:D133"/>
    <mergeCell ref="E132:E133"/>
    <mergeCell ref="AH138:AH139"/>
    <mergeCell ref="AG138:AG139"/>
    <mergeCell ref="AF138:AF139"/>
    <mergeCell ref="AE138:AE139"/>
    <mergeCell ref="AD138:AD139"/>
    <mergeCell ref="AC138:AC139"/>
    <mergeCell ref="Z138:Z139"/>
    <mergeCell ref="Y138:Y139"/>
    <mergeCell ref="X138:X139"/>
    <mergeCell ref="W138:W139"/>
    <mergeCell ref="V138:V139"/>
    <mergeCell ref="U138:U139"/>
    <mergeCell ref="T138:T139"/>
    <mergeCell ref="S138:S139"/>
    <mergeCell ref="P138:P139"/>
    <mergeCell ref="O138:O139"/>
    <mergeCell ref="N138:N139"/>
    <mergeCell ref="K138:K139"/>
    <mergeCell ref="J138:J139"/>
    <mergeCell ref="I138:I139"/>
    <mergeCell ref="H138:H139"/>
    <mergeCell ref="G138:G139"/>
    <mergeCell ref="E138:F138"/>
    <mergeCell ref="C132:C133"/>
    <mergeCell ref="B132:B133"/>
    <mergeCell ref="A132:A133"/>
    <mergeCell ref="B138:B139"/>
    <mergeCell ref="C138:C139"/>
    <mergeCell ref="D52:D53"/>
    <mergeCell ref="D1:D2"/>
    <mergeCell ref="E1:F1"/>
    <mergeCell ref="E52:F52"/>
    <mergeCell ref="G52:G53"/>
    <mergeCell ref="H52:H53"/>
    <mergeCell ref="I52:I53"/>
    <mergeCell ref="J52:J53"/>
    <mergeCell ref="K52:K53"/>
    <mergeCell ref="N52:N53"/>
    <mergeCell ref="O52:O53"/>
    <mergeCell ref="P52:P53"/>
    <mergeCell ref="S52:S53"/>
    <mergeCell ref="T52:T53"/>
    <mergeCell ref="U52:U53"/>
    <mergeCell ref="V52:V53"/>
    <mergeCell ref="W52:W53"/>
    <mergeCell ref="X52:X53"/>
    <mergeCell ref="Y52:Y53"/>
    <mergeCell ref="Z52:Z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O1:AO2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A1:AB1"/>
    <mergeCell ref="Y1:Z1"/>
    <mergeCell ref="W1:X1"/>
    <mergeCell ref="U1:V1"/>
    <mergeCell ref="S1:T1"/>
    <mergeCell ref="Q1:R1"/>
    <mergeCell ref="P1:P2"/>
    <mergeCell ref="O1:O2"/>
    <mergeCell ref="N1:N2"/>
    <mergeCell ref="K1:K2"/>
    <mergeCell ref="J1:J2"/>
    <mergeCell ref="I1:I2"/>
    <mergeCell ref="H1:H2"/>
    <mergeCell ref="G1:G2"/>
    <mergeCell ref="B1:B2"/>
    <mergeCell ref="C1:C2"/>
    <mergeCell ref="C52:C53"/>
    <mergeCell ref="B52:B53"/>
    <mergeCell ref="A131:E131"/>
    <mergeCell ref="A150:E150"/>
    <mergeCell ref="A151:A152"/>
    <mergeCell ref="B151:B152"/>
    <mergeCell ref="C151:C152"/>
    <mergeCell ref="E151:E152"/>
    <mergeCell ref="D151:D152"/>
  </mergeCells>
  <conditionalFormatting sqref="AF141:AF141">
    <cfRule dxfId="579" operator="containsText" priority="1" stopIfTrue="true" text="Out of stock less than 60 days" type="containsText">
      <formula>NOT(ISERROR(SEARCH("Out of stock less than 60 days",AF141)))</formula>
    </cfRule>
  </conditionalFormatting>
  <conditionalFormatting sqref="AF141:AF141">
    <cfRule dxfId="580" operator="containsText" priority="2" stopIfTrue="true" text="Out of stock more than 60 days" type="containsText">
      <formula>NOT(ISERROR(SEARCH("Out of stock more than 60 days",AF141)))</formula>
    </cfRule>
  </conditionalFormatting>
  <conditionalFormatting sqref="AF140:AF141">
    <cfRule dxfId="581" operator="containsText" priority="3" stopIfTrue="true" text="Out of stock more than 150 days" type="containsText">
      <formula>NOT(ISERROR(SEARCH("Out of stock more than 150 days",AF140)))</formula>
    </cfRule>
  </conditionalFormatting>
  <conditionalFormatting sqref="AD140:AD141">
    <cfRule dxfId="582" operator="between" priority="4" stopIfTrue="true" type="cellIs">
      <formula>61</formula>
      <formula>149</formula>
    </cfRule>
  </conditionalFormatting>
  <conditionalFormatting sqref="AD140:AD141">
    <cfRule dxfId="583" operator="lessThan" priority="5" stopIfTrue="true" type="cellIs">
      <formula>60</formula>
    </cfRule>
  </conditionalFormatting>
  <conditionalFormatting sqref="AD140:AD141">
    <cfRule dxfId="584" operator="greaterThan" priority="6" stopIfTrue="true" type="cellIs">
      <formula>150</formula>
    </cfRule>
  </conditionalFormatting>
  <conditionalFormatting sqref="AF3:AF44">
    <cfRule dxfId="585" operator="containsText" priority="7" stopIfTrue="true" text="Out of stock more than 60 days" type="containsText">
      <formula>NOT(ISERROR(SEARCH("Out of stock more than 60 days",AF3)))</formula>
    </cfRule>
  </conditionalFormatting>
  <conditionalFormatting sqref="AD3:AD44">
    <cfRule dxfId="586" operator="between" priority="8" stopIfTrue="true" type="cellIs">
      <formula>61</formula>
      <formula>150</formula>
    </cfRule>
  </conditionalFormatting>
  <conditionalFormatting sqref="AD54:AD141">
    <cfRule dxfId="587" operator="between" priority="9" stopIfTrue="true" type="cellIs">
      <formula>61</formula>
      <formula>149</formula>
    </cfRule>
  </conditionalFormatting>
  <conditionalFormatting sqref="AD54:AD145">
    <cfRule dxfId="588" operator="equal" priority="10" stopIfTrue="true" type="cellIs">
      <formula>"-"</formula>
    </cfRule>
  </conditionalFormatting>
  <conditionalFormatting sqref="AD54:AD141">
    <cfRule dxfId="589" operator="greaterThan" priority="11" stopIfTrue="true" type="cellIs">
      <formula>150</formula>
    </cfRule>
  </conditionalFormatting>
  <conditionalFormatting sqref="AD54:AD141">
    <cfRule dxfId="590" operator="lessThan" priority="12" stopIfTrue="true" type="cellIs">
      <formula>60</formula>
    </cfRule>
  </conditionalFormatting>
  <conditionalFormatting sqref="AF54:AF141">
    <cfRule dxfId="591" operator="equal" priority="13" stopIfTrue="true" type="cellIs">
      <formula>"Out of stock more than 60 days"</formula>
    </cfRule>
  </conditionalFormatting>
  <conditionalFormatting sqref="AF54:AF141">
    <cfRule dxfId="592" operator="equal" priority="14" stopIfTrue="true" type="cellIs">
      <formula>"Out of stock more than 150 days"</formula>
    </cfRule>
  </conditionalFormatting>
  <conditionalFormatting sqref="AF54:AF141">
    <cfRule dxfId="593" operator="equal" priority="15" stopIfTrue="true" type="cellIs">
      <formula>"Out of stock less than 60 days"</formula>
    </cfRule>
  </conditionalFormatting>
  <conditionalFormatting sqref="AF54:AF145">
    <cfRule dxfId="594" operator="equal" priority="16" stopIfTrue="true" type="cellIs">
      <formula>"Not sold yet"</formula>
    </cfRule>
  </conditionalFormatting>
  <conditionalFormatting sqref="I54:I141">
    <cfRule dxfId="595" operator="lessThanOrEqual" priority="17" stopIfTrue="true" type="cellIs">
      <formula>90</formula>
    </cfRule>
  </conditionalFormatting>
  <conditionalFormatting sqref="AD3:AD44">
    <cfRule dxfId="596" operator="equal" priority="18" stopIfTrue="true" type="cellIs">
      <formula>"-"</formula>
    </cfRule>
  </conditionalFormatting>
  <conditionalFormatting sqref="AD3:AD44">
    <cfRule dxfId="597" operator="greaterThan" priority="19" stopIfTrue="true" type="cellIs">
      <formula>150</formula>
    </cfRule>
  </conditionalFormatting>
  <conditionalFormatting sqref="AD3:AD44">
    <cfRule dxfId="598" operator="lessThan" priority="20" stopIfTrue="true" type="cellIs">
      <formula>60</formula>
    </cfRule>
  </conditionalFormatting>
  <conditionalFormatting sqref="AF3:AF44">
    <cfRule dxfId="599" operator="equal" priority="21" stopIfTrue="true" type="cellIs">
      <formula>"Out of stock less than 60 days"</formula>
    </cfRule>
  </conditionalFormatting>
  <conditionalFormatting sqref="AF3:AF44">
    <cfRule dxfId="600" operator="equal" priority="22" stopIfTrue="true" type="cellIs">
      <formula>"Not sold yet"</formula>
    </cfRule>
  </conditionalFormatting>
  <conditionalFormatting sqref="AF3:AF44">
    <cfRule dxfId="601" operator="equal" priority="23" stopIfTrue="true" type="cellIs">
      <formula>"Out of stock more than 150 days"</formula>
    </cfRule>
  </conditionalFormatting>
  <conditionalFormatting sqref="I3:I44">
    <cfRule dxfId="602" operator="lessThan" priority="24" stopIfTrue="true" type="cellIs">
      <formula>90</formula>
    </cfRule>
  </conditionalFormatting>
  <dataValidations count="1">
    <dataValidation allowBlank="true" errorStyle="stop" showErrorMessage="true" sqref="B3:B44 B54:B125 B140:B145" type="list">
      <formula1>"Active,Inactive,Deleted,Temporary,B2B Only,Ecom Only,Preparing"</formula1>
    </dataValidation>
  </dataValidations>
</worksheet>
</file>

<file path=xl/worksheets/sheet3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11"/>
    <col collapsed="false" customWidth="true" hidden="false" max="39" min="39" style="0" width="5"/>
    <col collapsed="false" customWidth="true" hidden="false" max="15" min="15" style="0" width="11"/>
    <col collapsed="false" customWidth="true" hidden="false" max="14" min="14" style="0" width="10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9"/>
    <col collapsed="false" customWidth="true" hidden="false" max="38" min="38" style="0" width="6"/>
    <col collapsed="false" customWidth="true" hidden="false" max="6" min="6" style="0" width="11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11"/>
    <col collapsed="false" customWidth="true" hidden="false" max="37" min="37" style="0" width="6"/>
    <col collapsed="false" customWidth="true" hidden="false" max="5" min="5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2"/>
    <col collapsed="false" customWidth="true" hidden="true" max="28" min="28" style="0" width="12"/>
    <col collapsed="false" customWidth="true" hidden="false" max="36" min="36" style="0" width="52"/>
    <col collapsed="false" customWidth="true" hidden="false" max="4" min="4" style="0" width="14"/>
    <col collapsed="false" customWidth="true" hidden="false" max="11" min="11" style="0" width="10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12"/>
    <col collapsed="false" customWidth="true" hidden="true" max="35" min="35" style="0" width="12"/>
    <col collapsed="false" customWidth="true" hidden="false" max="3" min="3" style="0" width="18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1"/>
    <col collapsed="false" customWidth="true" hidden="false" max="2" min="2" style="0" width="13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9"/>
    <col collapsed="false" customWidth="true" hidden="false" max="41" min="41" style="0" width="7"/>
    <col collapsed="false" customWidth="true" hidden="false" max="1" min="1" style="0" width="9"/>
    <col collapsed="false" customWidth="true" hidden="fals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28"/>
    <col collapsed="false" customWidth="true" hidden="false" max="40" min="40" style="0" width="5"/>
    <col collapsed="false" customWidth="true" hidden="false" max="8" min="8" style="0" width="11"/>
  </cols>
  <sheetData>
    <row r="1">
      <c r="A1" s="7043" t="s">
        <v>7214</v>
      </c>
      <c r="B1" s="7043" t="s">
        <v>7215</v>
      </c>
      <c r="C1" s="7043" t="s">
        <v>7216</v>
      </c>
      <c r="D1" s="7044" t="s">
        <v>7217</v>
      </c>
      <c r="E1" s="7043" t="s">
        <v>7218</v>
      </c>
      <c r="F1" s="7043"/>
      <c r="G1" s="7045" t="s">
        <v>7219</v>
      </c>
      <c r="H1" s="7046" t="s">
        <v>7220</v>
      </c>
      <c r="I1" s="7047" t="s">
        <v>7221</v>
      </c>
      <c r="J1" s="7047" t="s">
        <v>7222</v>
      </c>
      <c r="K1" s="7047" t="s">
        <v>7223</v>
      </c>
      <c r="L1" s="7043" t="s">
        <v>7224</v>
      </c>
      <c r="M1" s="7043" t="s">
        <v>7225</v>
      </c>
      <c r="N1" s="7043" t="s">
        <v>7226</v>
      </c>
      <c r="O1" s="7043" t="s">
        <v>7227</v>
      </c>
      <c r="P1" s="7043" t="s">
        <v>7228</v>
      </c>
      <c r="Q1" s="7048" t="s">
        <v>7229</v>
      </c>
      <c r="R1" s="7048"/>
      <c r="S1" s="7048" t="s">
        <v>7230</v>
      </c>
      <c r="T1" s="7048"/>
      <c r="U1" s="7048" t="s">
        <v>7231</v>
      </c>
      <c r="V1" s="7048"/>
      <c r="W1" s="7048" t="s">
        <v>7232</v>
      </c>
      <c r="X1" s="7048"/>
      <c r="Y1" s="7049" t="s">
        <v>7233</v>
      </c>
      <c r="Z1" s="7049"/>
      <c r="AA1" s="7050" t="s">
        <v>7234</v>
      </c>
      <c r="AB1" s="7050"/>
      <c r="AC1" s="7051" t="s">
        <v>7235</v>
      </c>
      <c r="AD1" s="7047" t="s">
        <v>7236</v>
      </c>
      <c r="AE1" s="7047" t="s">
        <v>7237</v>
      </c>
      <c r="AF1" s="7047" t="s">
        <v>7238</v>
      </c>
      <c r="AG1" s="7047" t="s">
        <v>7239</v>
      </c>
      <c r="AH1" s="7047" t="s">
        <v>7240</v>
      </c>
      <c r="AI1" s="7047" t="s">
        <v>7241</v>
      </c>
      <c r="AJ1" s="7047" t="s">
        <v>7242</v>
      </c>
      <c r="AK1" s="7047" t="s">
        <v>7243</v>
      </c>
      <c r="AL1" s="7043" t="s">
        <v>7244</v>
      </c>
      <c r="AM1" s="7043" t="s">
        <v>7245</v>
      </c>
      <c r="AN1" s="7043" t="s">
        <v>7246</v>
      </c>
      <c r="AO1" s="7043" t="s">
        <v>7247</v>
      </c>
    </row>
    <row r="2">
      <c r="A2" s="7043" t="s">
        <v>7248</v>
      </c>
      <c r="B2" s="7043"/>
      <c r="C2" s="7043"/>
      <c r="D2" s="7043"/>
      <c r="E2" s="7043" t="s">
        <v>7249</v>
      </c>
      <c r="F2" s="7045" t="s">
        <v>7250</v>
      </c>
      <c r="G2" s="7045"/>
      <c r="H2" s="7046"/>
      <c r="I2" s="7047"/>
      <c r="J2" s="7047"/>
      <c r="K2" s="7047"/>
      <c r="L2" s="7043" t="s">
        <v>7251</v>
      </c>
      <c r="M2" s="7043" t="s">
        <v>7251</v>
      </c>
      <c r="N2" s="7043"/>
      <c r="O2" s="7043"/>
      <c r="P2" s="7043"/>
      <c r="Q2" s="7048" t="s">
        <v>7249</v>
      </c>
      <c r="R2" s="7052" t="s">
        <v>7250</v>
      </c>
      <c r="S2" s="7048" t="s">
        <v>7249</v>
      </c>
      <c r="T2" s="7052" t="s">
        <v>7250</v>
      </c>
      <c r="U2" s="7048" t="s">
        <v>7249</v>
      </c>
      <c r="V2" s="7052" t="s">
        <v>7250</v>
      </c>
      <c r="W2" s="7048" t="s">
        <v>7249</v>
      </c>
      <c r="X2" s="7052" t="s">
        <v>7250</v>
      </c>
      <c r="Y2" s="7048" t="s">
        <v>7249</v>
      </c>
      <c r="Z2" s="7052" t="s">
        <v>7250</v>
      </c>
      <c r="AA2" s="7048" t="s">
        <v>7249</v>
      </c>
      <c r="AB2" s="7052" t="s">
        <v>7250</v>
      </c>
      <c r="AC2" s="7051"/>
      <c r="AD2" s="7047"/>
      <c r="AE2" s="7047"/>
      <c r="AF2" s="7047"/>
      <c r="AG2" s="7047"/>
      <c r="AH2" s="7047"/>
      <c r="AI2" s="7047"/>
      <c r="AJ2" s="7047"/>
      <c r="AK2" s="7047"/>
      <c r="AL2" s="7043"/>
      <c r="AM2" s="7043"/>
      <c r="AN2" s="7043"/>
      <c r="AO2" s="7043"/>
    </row>
    <row r="3">
      <c r="A3" s="7053">
        <v>1</v>
      </c>
      <c r="B3" s="7053" t="s">
        <v>7252</v>
      </c>
      <c r="C3" s="7053" t="s">
        <v>7253</v>
      </c>
      <c r="D3" s="7054" t="s">
        <v>7254</v>
      </c>
      <c r="E3" s="7055">
        <v>481</v>
      </c>
      <c r="F3" s="7056">
        <v>480</v>
      </c>
      <c r="G3" s="7057"/>
      <c r="H3" s="7058">
        <f>VLOOKUP(C3,'Data Products'!$A:$B,2,0)</f>
      </c>
      <c r="I3" s="7059">
        <f t="shared" ref="I3:I44" si="25">IFERROR(H3-TODAY(),"")</f>
      </c>
      <c r="J3" s="7060">
        <v>45723</v>
      </c>
      <c r="K3" s="7061">
        <f t="shared" ref="K3:K44" si="13">TODAY()-J3</f>
      </c>
      <c r="L3" s="7057">
        <v>74</v>
      </c>
      <c r="M3" s="7057">
        <v>117</v>
      </c>
      <c r="N3" s="7057">
        <v>500</v>
      </c>
      <c r="O3" s="7057">
        <v>1000</v>
      </c>
      <c r="P3" s="7053" t="s">
        <v>7255</v>
      </c>
      <c r="Q3" s="7057">
        <v>0</v>
      </c>
      <c r="R3" s="7057">
        <v>0</v>
      </c>
      <c r="S3" s="7057">
        <v>77</v>
      </c>
      <c r="T3" s="7057">
        <v>73</v>
      </c>
      <c r="U3" s="7057">
        <v>438</v>
      </c>
      <c r="V3" s="7057">
        <v>438</v>
      </c>
      <c r="W3" s="7057">
        <v>0</v>
      </c>
      <c r="X3" s="7057">
        <v>0</v>
      </c>
      <c r="Y3" s="7057">
        <v>0</v>
      </c>
      <c r="Z3" s="7057">
        <v>0</v>
      </c>
      <c r="AA3" s="7057">
        <v>0</v>
      </c>
      <c r="AB3" s="7057">
        <v>0</v>
      </c>
      <c r="AC3" s="7062">
        <f t="shared" ref="AC3:AC44" si="9">M3/30</f>
      </c>
      <c r="AD3" s="7063">
        <f t="shared" ref="AD3:AD44" si="4">IFERROR(E3/AC3,"-")</f>
      </c>
      <c r="AE3" s="7064">
        <f t="shared" ref="AE3:AE44" si="29">IFERROR(TODAY()+AD3,"-")</f>
      </c>
      <c r="AF3" s="7065">
        <f t="shared" ref="AF3:AF44" si="16">_xlfn.IFS(AD3="-","Not sold yet",AND(AD3&lt;=150,AD3&gt;60),"Out of stock more than 60 days",AD3&lt;=60,"Out of stock less than 60 days",AD3&gt;=150,"Out of stock more than 150 days")</f>
      </c>
      <c r="AG3" s="7066">
        <f>VLOOKUP(C3,'Data Products'!$A:$J,10,0)</f>
      </c>
      <c r="AH3" s="7067">
        <f t="shared" ref="AH3:AH44" si="0">AG3*E3</f>
      </c>
      <c r="AI3" s="7068">
        <f t="shared" ref="AI3:AI44" si="19">IF(I3&lt;=90,E3,0)</f>
      </c>
      <c r="AJ3" s="7069" t="s">
        <v>7256</v>
      </c>
      <c r="AK3" s="7069"/>
      <c r="AL3" s="7070"/>
      <c r="AM3" s="7069"/>
      <c r="AN3" s="7070"/>
      <c r="AO3" s="7070"/>
    </row>
    <row r="4">
      <c r="A4" s="7053">
        <v>2</v>
      </c>
      <c r="B4" s="7053" t="s">
        <v>7252</v>
      </c>
      <c r="C4" s="7053" t="s">
        <v>7257</v>
      </c>
      <c r="D4" s="7054" t="s">
        <v>7258</v>
      </c>
      <c r="E4" s="7055">
        <v>4348</v>
      </c>
      <c r="F4" s="7056">
        <v>4348</v>
      </c>
      <c r="G4" s="7057"/>
      <c r="H4" s="7058">
        <f>VLOOKUP(C4,'Data Products'!$A:$B,2,0)</f>
      </c>
      <c r="I4" s="7059">
        <f t="shared" si="25"/>
      </c>
      <c r="J4" s="7060">
        <v>45617</v>
      </c>
      <c r="K4" s="7061">
        <f t="shared" si="13"/>
      </c>
      <c r="L4" s="7057">
        <v>21</v>
      </c>
      <c r="M4" s="7057">
        <v>71</v>
      </c>
      <c r="N4" s="7057">
        <v>0</v>
      </c>
      <c r="O4" s="7057">
        <v>0</v>
      </c>
      <c r="P4" s="7053" t="s">
        <v>7259</v>
      </c>
      <c r="Q4" s="7057">
        <v>0</v>
      </c>
      <c r="R4" s="7057">
        <v>0</v>
      </c>
      <c r="S4" s="7071">
        <v>4002</v>
      </c>
      <c r="T4" s="7071">
        <v>4002</v>
      </c>
      <c r="U4" s="7057">
        <v>367</v>
      </c>
      <c r="V4" s="7057">
        <v>367</v>
      </c>
      <c r="W4" s="7057">
        <v>0</v>
      </c>
      <c r="X4" s="7057">
        <v>0</v>
      </c>
      <c r="Y4" s="7057">
        <v>0</v>
      </c>
      <c r="Z4" s="7057">
        <v>0</v>
      </c>
      <c r="AA4" s="7057">
        <v>0</v>
      </c>
      <c r="AB4" s="7057">
        <v>0</v>
      </c>
      <c r="AC4" s="7062">
        <f t="shared" si="9"/>
      </c>
      <c r="AD4" s="7072">
        <f t="shared" si="4"/>
      </c>
      <c r="AE4" s="7064">
        <f t="shared" si="29"/>
      </c>
      <c r="AF4" s="7073">
        <f t="shared" si="16"/>
      </c>
      <c r="AG4" s="7066">
        <f>VLOOKUP(C4,'Data Products'!$A:$J,10,0)</f>
      </c>
      <c r="AH4" s="7067">
        <f t="shared" si="0"/>
      </c>
      <c r="AI4" s="7068">
        <f t="shared" si="19"/>
      </c>
      <c r="AJ4" s="7074" t="s">
        <v>7260</v>
      </c>
      <c r="AK4" s="7070"/>
      <c r="AL4" s="7070"/>
      <c r="AM4" s="7069"/>
      <c r="AN4" s="7070"/>
      <c r="AO4" s="7070"/>
    </row>
    <row customHeight="true" hidden="true" ht="18" r="5">
      <c r="A5" s="7053">
        <v>3</v>
      </c>
      <c r="B5" s="7053" t="s">
        <v>7261</v>
      </c>
      <c r="C5" s="7053" t="s">
        <v>7262</v>
      </c>
      <c r="D5" s="7055"/>
      <c r="E5" s="7055">
        <v>0</v>
      </c>
      <c r="F5" s="7056">
        <v>0</v>
      </c>
      <c r="G5" s="7057"/>
      <c r="H5" s="7058">
        <f>VLOOKUP(C5,'Data Products'!$A:$B,2,0)</f>
      </c>
      <c r="I5" s="7059">
        <f t="shared" si="25"/>
      </c>
      <c r="J5" s="7060">
        <v>45191</v>
      </c>
      <c r="K5" s="7061">
        <f t="shared" si="13"/>
      </c>
      <c r="L5" s="7057">
        <v>0</v>
      </c>
      <c r="M5" s="7057">
        <v>1520</v>
      </c>
      <c r="N5" s="7057">
        <v>0</v>
      </c>
      <c r="O5" s="7057">
        <v>0</v>
      </c>
      <c r="P5" s="7053" t="s">
        <v>7263</v>
      </c>
      <c r="Q5" s="7057">
        <v>0</v>
      </c>
      <c r="R5" s="7057">
        <v>0</v>
      </c>
      <c r="S5" s="7057">
        <v>0</v>
      </c>
      <c r="T5" s="7057">
        <v>0</v>
      </c>
      <c r="U5" s="7057">
        <v>0</v>
      </c>
      <c r="V5" s="7057">
        <v>0</v>
      </c>
      <c r="W5" s="7057">
        <v>0</v>
      </c>
      <c r="X5" s="7057">
        <v>0</v>
      </c>
      <c r="Y5" s="7057">
        <v>0</v>
      </c>
      <c r="Z5" s="7057">
        <v>0</v>
      </c>
      <c r="AA5" s="7057">
        <v>0</v>
      </c>
      <c r="AB5" s="7057">
        <v>0</v>
      </c>
      <c r="AC5" s="7062">
        <f t="shared" si="9"/>
      </c>
      <c r="AD5" s="7072">
        <f t="shared" si="4"/>
      </c>
      <c r="AE5" s="7064">
        <f t="shared" si="29"/>
      </c>
      <c r="AF5" s="7073">
        <f t="shared" si="16"/>
      </c>
      <c r="AG5" s="7066">
        <f>VLOOKUP(C5,'Data Products'!$A:$J,10,0)</f>
      </c>
      <c r="AH5" s="7067">
        <f t="shared" si="0"/>
      </c>
      <c r="AI5" s="7068">
        <f t="shared" si="19"/>
      </c>
      <c r="AJ5" s="7069"/>
      <c r="AK5" s="7070"/>
      <c r="AL5" s="7070"/>
      <c r="AM5" s="7069"/>
      <c r="AN5" s="7070"/>
      <c r="AO5" s="7070"/>
    </row>
    <row customHeight="true" hidden="true" ht="18" r="6">
      <c r="A6" s="7053">
        <v>4</v>
      </c>
      <c r="B6" s="7053" t="s">
        <v>7261</v>
      </c>
      <c r="C6" s="7053" t="s">
        <v>7264</v>
      </c>
      <c r="D6" s="7055"/>
      <c r="E6" s="7055">
        <v>0</v>
      </c>
      <c r="F6" s="7056">
        <v>0</v>
      </c>
      <c r="G6" s="7057"/>
      <c r="H6" s="7075">
        <f>VLOOKUP(C6,'Data Products'!$A:$B,2,0)</f>
      </c>
      <c r="I6" s="7076">
        <f t="shared" si="25"/>
      </c>
      <c r="J6" s="7060">
        <v>45752</v>
      </c>
      <c r="K6" s="7061">
        <f t="shared" si="13"/>
      </c>
      <c r="L6" s="7057">
        <v>0</v>
      </c>
      <c r="M6" s="7057">
        <v>0</v>
      </c>
      <c r="N6" s="7057">
        <v>0</v>
      </c>
      <c r="O6" s="7057">
        <v>0</v>
      </c>
      <c r="P6" s="7053" t="s">
        <v>7265</v>
      </c>
      <c r="Q6" s="7057">
        <v>0</v>
      </c>
      <c r="R6" s="7057">
        <v>0</v>
      </c>
      <c r="S6" s="7057">
        <v>0</v>
      </c>
      <c r="T6" s="7057">
        <v>0</v>
      </c>
      <c r="U6" s="7057">
        <v>0</v>
      </c>
      <c r="V6" s="7057">
        <v>0</v>
      </c>
      <c r="W6" s="7057">
        <v>0</v>
      </c>
      <c r="X6" s="7057">
        <v>0</v>
      </c>
      <c r="Y6" s="7057">
        <v>0</v>
      </c>
      <c r="Z6" s="7057">
        <v>0</v>
      </c>
      <c r="AA6" s="7057">
        <v>0</v>
      </c>
      <c r="AB6" s="7057">
        <v>0</v>
      </c>
      <c r="AC6" s="7062">
        <f t="shared" si="9"/>
      </c>
      <c r="AD6" s="7072">
        <f t="shared" si="4"/>
      </c>
      <c r="AE6" s="7064">
        <f t="shared" si="29"/>
      </c>
      <c r="AF6" s="7073">
        <f t="shared" si="16"/>
      </c>
      <c r="AG6" s="7066">
        <f>VLOOKUP(C6,'Data Products'!$A:$J,10,0)</f>
      </c>
      <c r="AH6" s="7067">
        <f t="shared" si="0"/>
      </c>
      <c r="AI6" s="7068">
        <f t="shared" si="19"/>
      </c>
      <c r="AJ6" s="7069"/>
      <c r="AK6" s="7070"/>
      <c r="AL6" s="7070"/>
      <c r="AM6" s="7069"/>
      <c r="AN6" s="7070"/>
      <c r="AO6" s="7070"/>
    </row>
    <row r="7">
      <c r="A7" s="7053">
        <v>5</v>
      </c>
      <c r="B7" s="7053" t="s">
        <v>7266</v>
      </c>
      <c r="C7" s="7053" t="s">
        <v>7267</v>
      </c>
      <c r="D7" s="7054" t="s">
        <v>7268</v>
      </c>
      <c r="E7" s="7055">
        <v>12665</v>
      </c>
      <c r="F7" s="7056">
        <v>12522</v>
      </c>
      <c r="G7" s="7057"/>
      <c r="H7" s="7058">
        <f>VLOOKUP(C7,'Data Products'!$A:$B,2,0)</f>
      </c>
      <c r="I7" s="7059">
        <f t="shared" si="25"/>
      </c>
      <c r="J7" s="7060">
        <v>45854</v>
      </c>
      <c r="K7" s="7061">
        <f t="shared" si="13"/>
      </c>
      <c r="L7" s="7057">
        <v>7272</v>
      </c>
      <c r="M7" s="7057">
        <v>12445</v>
      </c>
      <c r="N7" s="7057">
        <v>2000</v>
      </c>
      <c r="O7" s="7057">
        <v>4500</v>
      </c>
      <c r="P7" s="7053" t="s">
        <v>7265</v>
      </c>
      <c r="Q7" s="7057">
        <v>0</v>
      </c>
      <c r="R7" s="7057">
        <v>0</v>
      </c>
      <c r="S7" s="7057">
        <v>14043</v>
      </c>
      <c r="T7" s="7057">
        <v>14010</v>
      </c>
      <c r="U7" s="7057">
        <v>4425</v>
      </c>
      <c r="V7" s="7057">
        <v>4391</v>
      </c>
      <c r="W7" s="7057">
        <v>38</v>
      </c>
      <c r="X7" s="7057">
        <v>19</v>
      </c>
      <c r="Y7" s="7057">
        <v>0</v>
      </c>
      <c r="Z7" s="7057">
        <v>0</v>
      </c>
      <c r="AA7" s="7057">
        <v>0</v>
      </c>
      <c r="AB7" s="7057">
        <v>0</v>
      </c>
      <c r="AC7" s="7062">
        <f t="shared" si="9"/>
      </c>
      <c r="AD7" s="7077">
        <f t="shared" si="4"/>
      </c>
      <c r="AE7" s="7064">
        <f t="shared" si="29"/>
      </c>
      <c r="AF7" s="7078">
        <f t="shared" si="16"/>
      </c>
      <c r="AG7" s="7066">
        <f>VLOOKUP(C7,'Data Products'!$A:$J,10,0)</f>
      </c>
      <c r="AH7" s="7067">
        <f t="shared" si="0"/>
      </c>
      <c r="AI7" s="7068">
        <f t="shared" si="19"/>
      </c>
      <c r="AJ7" s="7074" t="s">
        <v>7269</v>
      </c>
      <c r="AK7" s="7070"/>
      <c r="AL7" s="7070"/>
      <c r="AM7" s="7069"/>
      <c r="AN7" s="7070"/>
      <c r="AO7" s="7070"/>
    </row>
    <row customHeight="true" hidden="true" ht="18" r="8">
      <c r="A8" s="7053">
        <v>6</v>
      </c>
      <c r="B8" s="7053" t="s">
        <v>7261</v>
      </c>
      <c r="C8" s="7053" t="s">
        <v>7270</v>
      </c>
      <c r="D8" s="7055"/>
      <c r="E8" s="7055">
        <v>0</v>
      </c>
      <c r="F8" s="7056">
        <v>0</v>
      </c>
      <c r="G8" s="7057"/>
      <c r="H8" s="7075">
        <f>VLOOKUP(C8,'Data Products'!$A:$B,2,0)</f>
      </c>
      <c r="I8" s="7076">
        <f t="shared" si="25"/>
      </c>
      <c r="J8" s="7060"/>
      <c r="K8" s="7061">
        <f t="shared" si="13"/>
      </c>
      <c r="L8" s="7057">
        <v>0</v>
      </c>
      <c r="M8" s="7057">
        <v>0</v>
      </c>
      <c r="N8" s="7057">
        <v>0</v>
      </c>
      <c r="O8" s="7057">
        <v>0</v>
      </c>
      <c r="P8" s="7053" t="s">
        <v>7263</v>
      </c>
      <c r="Q8" s="7057">
        <v>0</v>
      </c>
      <c r="R8" s="7057">
        <v>0</v>
      </c>
      <c r="S8" s="7057">
        <v>0</v>
      </c>
      <c r="T8" s="7057">
        <v>0</v>
      </c>
      <c r="U8" s="7057">
        <v>0</v>
      </c>
      <c r="V8" s="7057">
        <v>0</v>
      </c>
      <c r="W8" s="7057">
        <v>0</v>
      </c>
      <c r="X8" s="7057">
        <v>0</v>
      </c>
      <c r="Y8" s="7057">
        <v>0</v>
      </c>
      <c r="Z8" s="7057">
        <v>0</v>
      </c>
      <c r="AA8" s="7057">
        <v>0</v>
      </c>
      <c r="AB8" s="7057">
        <v>0</v>
      </c>
      <c r="AC8" s="7062">
        <f t="shared" si="9"/>
      </c>
      <c r="AD8" s="7072">
        <f t="shared" si="4"/>
      </c>
      <c r="AE8" s="7064">
        <f t="shared" si="29"/>
      </c>
      <c r="AF8" s="7073">
        <f t="shared" si="16"/>
      </c>
      <c r="AG8" s="7066">
        <f>VLOOKUP(C8,'Data Products'!$A:$J,10,0)</f>
      </c>
      <c r="AH8" s="7067">
        <f t="shared" si="0"/>
      </c>
      <c r="AI8" s="7068">
        <f t="shared" si="19"/>
      </c>
      <c r="AJ8" s="7069"/>
      <c r="AK8" s="7070"/>
      <c r="AL8" s="7070"/>
      <c r="AM8" s="7069"/>
      <c r="AN8" s="7070"/>
      <c r="AO8" s="7070"/>
    </row>
    <row customHeight="true" hidden="true" ht="18" r="9">
      <c r="A9" s="7053">
        <v>7</v>
      </c>
      <c r="B9" s="7053" t="s">
        <v>7261</v>
      </c>
      <c r="C9" s="7053" t="s">
        <v>7271</v>
      </c>
      <c r="D9" s="7055"/>
      <c r="E9" s="7055">
        <v>0</v>
      </c>
      <c r="F9" s="7056">
        <v>0</v>
      </c>
      <c r="G9" s="7057"/>
      <c r="H9" s="7075">
        <f>VLOOKUP(C9,'Data Products'!$A:$B,2,0)</f>
      </c>
      <c r="I9" s="7076">
        <f t="shared" si="25"/>
      </c>
      <c r="J9" s="7060"/>
      <c r="K9" s="7061">
        <f t="shared" si="13"/>
      </c>
      <c r="L9" s="7057">
        <v>0</v>
      </c>
      <c r="M9" s="7057">
        <v>0</v>
      </c>
      <c r="N9" s="7057">
        <v>0</v>
      </c>
      <c r="O9" s="7057">
        <v>0</v>
      </c>
      <c r="P9" s="7053" t="s">
        <v>7263</v>
      </c>
      <c r="Q9" s="7057">
        <v>0</v>
      </c>
      <c r="R9" s="7057">
        <v>0</v>
      </c>
      <c r="S9" s="7057">
        <v>0</v>
      </c>
      <c r="T9" s="7057">
        <v>0</v>
      </c>
      <c r="U9" s="7057">
        <v>0</v>
      </c>
      <c r="V9" s="7057">
        <v>0</v>
      </c>
      <c r="W9" s="7057">
        <v>0</v>
      </c>
      <c r="X9" s="7057">
        <v>0</v>
      </c>
      <c r="Y9" s="7057">
        <v>0</v>
      </c>
      <c r="Z9" s="7057">
        <v>0</v>
      </c>
      <c r="AA9" s="7057">
        <v>0</v>
      </c>
      <c r="AB9" s="7057">
        <v>0</v>
      </c>
      <c r="AC9" s="7062">
        <f t="shared" si="9"/>
      </c>
      <c r="AD9" s="7072">
        <f t="shared" si="4"/>
      </c>
      <c r="AE9" s="7064">
        <f t="shared" si="29"/>
      </c>
      <c r="AF9" s="7073">
        <f t="shared" si="16"/>
      </c>
      <c r="AG9" s="7066">
        <f>VLOOKUP(C9,'Data Products'!$A:$J,10,0)</f>
      </c>
      <c r="AH9" s="7067">
        <f t="shared" si="0"/>
      </c>
      <c r="AI9" s="7068">
        <f t="shared" si="19"/>
      </c>
      <c r="AJ9" s="7069"/>
      <c r="AK9" s="7070"/>
      <c r="AL9" s="7070"/>
      <c r="AM9" s="7069"/>
      <c r="AN9" s="7070"/>
      <c r="AO9" s="7070"/>
    </row>
    <row customHeight="true" hidden="true" ht="18" r="10">
      <c r="A10" s="7053">
        <v>8</v>
      </c>
      <c r="B10" s="7053" t="s">
        <v>7261</v>
      </c>
      <c r="C10" s="7053" t="s">
        <v>7272</v>
      </c>
      <c r="D10" s="7055"/>
      <c r="E10" s="7055">
        <v>0</v>
      </c>
      <c r="F10" s="7056">
        <v>0</v>
      </c>
      <c r="G10" s="7057"/>
      <c r="H10" s="7075">
        <f>VLOOKUP(C10,'Data Products'!$A:$B,2,0)</f>
      </c>
      <c r="I10" s="7076">
        <f t="shared" si="25"/>
      </c>
      <c r="J10" s="7060"/>
      <c r="K10" s="7061">
        <f t="shared" si="13"/>
      </c>
      <c r="L10" s="7057">
        <v>0</v>
      </c>
      <c r="M10" s="7057">
        <v>0</v>
      </c>
      <c r="N10" s="7057">
        <v>0</v>
      </c>
      <c r="O10" s="7057">
        <v>0</v>
      </c>
      <c r="P10" s="7053" t="s">
        <v>7263</v>
      </c>
      <c r="Q10" s="7057">
        <v>0</v>
      </c>
      <c r="R10" s="7057">
        <v>0</v>
      </c>
      <c r="S10" s="7057">
        <v>0</v>
      </c>
      <c r="T10" s="7057">
        <v>0</v>
      </c>
      <c r="U10" s="7057">
        <v>0</v>
      </c>
      <c r="V10" s="7057">
        <v>0</v>
      </c>
      <c r="W10" s="7057">
        <v>0</v>
      </c>
      <c r="X10" s="7057">
        <v>0</v>
      </c>
      <c r="Y10" s="7057">
        <v>0</v>
      </c>
      <c r="Z10" s="7057">
        <v>0</v>
      </c>
      <c r="AA10" s="7057">
        <v>0</v>
      </c>
      <c r="AB10" s="7057">
        <v>0</v>
      </c>
      <c r="AC10" s="7062">
        <f t="shared" si="9"/>
      </c>
      <c r="AD10" s="7072">
        <f t="shared" si="4"/>
      </c>
      <c r="AE10" s="7064">
        <f t="shared" si="29"/>
      </c>
      <c r="AF10" s="7073">
        <f t="shared" si="16"/>
      </c>
      <c r="AG10" s="7066">
        <f>VLOOKUP(C10,'Data Products'!$A:$J,10,0)</f>
      </c>
      <c r="AH10" s="7067">
        <f t="shared" si="0"/>
      </c>
      <c r="AI10" s="7068">
        <f t="shared" si="19"/>
      </c>
      <c r="AJ10" s="7069"/>
      <c r="AK10" s="7070"/>
      <c r="AL10" s="7070"/>
      <c r="AM10" s="7069"/>
      <c r="AN10" s="7070"/>
      <c r="AO10" s="7070"/>
    </row>
    <row customHeight="true" hidden="true" ht="18" r="11">
      <c r="A11" s="7053">
        <v>9</v>
      </c>
      <c r="B11" s="7053" t="s">
        <v>7261</v>
      </c>
      <c r="C11" s="7053" t="s">
        <v>7273</v>
      </c>
      <c r="D11" s="7055"/>
      <c r="E11" s="7055">
        <v>0</v>
      </c>
      <c r="F11" s="7056">
        <v>0</v>
      </c>
      <c r="G11" s="7057"/>
      <c r="H11" s="7075">
        <f>VLOOKUP(C11,'Data Products'!$A:$B,2,0)</f>
      </c>
      <c r="I11" s="7076">
        <f t="shared" si="25"/>
      </c>
      <c r="J11" s="7060"/>
      <c r="K11" s="7061">
        <f t="shared" si="13"/>
      </c>
      <c r="L11" s="7057">
        <v>0</v>
      </c>
      <c r="M11" s="7057">
        <v>0</v>
      </c>
      <c r="N11" s="7057">
        <v>0</v>
      </c>
      <c r="O11" s="7057">
        <v>0</v>
      </c>
      <c r="P11" s="7053" t="s">
        <v>7263</v>
      </c>
      <c r="Q11" s="7057">
        <v>0</v>
      </c>
      <c r="R11" s="7057">
        <v>0</v>
      </c>
      <c r="S11" s="7057">
        <v>0</v>
      </c>
      <c r="T11" s="7057">
        <v>0</v>
      </c>
      <c r="U11" s="7057">
        <v>0</v>
      </c>
      <c r="V11" s="7057">
        <v>0</v>
      </c>
      <c r="W11" s="7057">
        <v>0</v>
      </c>
      <c r="X11" s="7057">
        <v>0</v>
      </c>
      <c r="Y11" s="7057">
        <v>0</v>
      </c>
      <c r="Z11" s="7057">
        <v>0</v>
      </c>
      <c r="AA11" s="7057">
        <v>0</v>
      </c>
      <c r="AB11" s="7057">
        <v>0</v>
      </c>
      <c r="AC11" s="7062">
        <f t="shared" si="9"/>
      </c>
      <c r="AD11" s="7072">
        <f t="shared" si="4"/>
      </c>
      <c r="AE11" s="7064">
        <f t="shared" si="29"/>
      </c>
      <c r="AF11" s="7073">
        <f t="shared" si="16"/>
      </c>
      <c r="AG11" s="7066">
        <f>VLOOKUP(C11,'Data Products'!$A:$J,10,0)</f>
      </c>
      <c r="AH11" s="7067">
        <f t="shared" si="0"/>
      </c>
      <c r="AI11" s="7068">
        <f t="shared" si="19"/>
      </c>
      <c r="AJ11" s="7069"/>
      <c r="AK11" s="7070"/>
      <c r="AL11" s="7070"/>
      <c r="AM11" s="7069"/>
      <c r="AN11" s="7070"/>
      <c r="AO11" s="7070"/>
    </row>
    <row customHeight="true" hidden="true" ht="18" r="12">
      <c r="A12" s="7053">
        <v>10</v>
      </c>
      <c r="B12" s="7053" t="s">
        <v>7261</v>
      </c>
      <c r="C12" s="7053" t="s">
        <v>7274</v>
      </c>
      <c r="D12" s="7055"/>
      <c r="E12" s="7055">
        <v>0</v>
      </c>
      <c r="F12" s="7056">
        <v>0</v>
      </c>
      <c r="G12" s="7057" t="s">
        <v>7275</v>
      </c>
      <c r="H12" s="7058">
        <f>VLOOKUP(C12,'Data Products'!$A:$B,2,0)</f>
      </c>
      <c r="I12" s="7059">
        <f t="shared" si="25"/>
      </c>
      <c r="J12" s="7060">
        <v>45532</v>
      </c>
      <c r="K12" s="7061">
        <f t="shared" si="13"/>
      </c>
      <c r="L12" s="7057">
        <v>0</v>
      </c>
      <c r="M12" s="7057">
        <v>0</v>
      </c>
      <c r="N12" s="7057">
        <v>300</v>
      </c>
      <c r="O12" s="7057">
        <v>500</v>
      </c>
      <c r="P12" s="7053" t="s">
        <v>7276</v>
      </c>
      <c r="Q12" s="7057">
        <v>0</v>
      </c>
      <c r="R12" s="7057">
        <v>0</v>
      </c>
      <c r="S12" s="7057">
        <v>0</v>
      </c>
      <c r="T12" s="7057">
        <v>0</v>
      </c>
      <c r="U12" s="7057">
        <v>0</v>
      </c>
      <c r="V12" s="7057">
        <v>0</v>
      </c>
      <c r="W12" s="7057">
        <v>0</v>
      </c>
      <c r="X12" s="7057">
        <v>0</v>
      </c>
      <c r="Y12" s="7057">
        <v>0</v>
      </c>
      <c r="Z12" s="7057">
        <v>0</v>
      </c>
      <c r="AA12" s="7057">
        <v>0</v>
      </c>
      <c r="AB12" s="7057">
        <v>0</v>
      </c>
      <c r="AC12" s="7062">
        <f t="shared" si="9"/>
      </c>
      <c r="AD12" s="7072">
        <f t="shared" si="4"/>
      </c>
      <c r="AE12" s="7064">
        <f t="shared" si="29"/>
      </c>
      <c r="AF12" s="7073">
        <f t="shared" si="16"/>
      </c>
      <c r="AG12" s="7066">
        <f>VLOOKUP(C12,'Data Products'!$A:$J,10,0)</f>
      </c>
      <c r="AH12" s="7067">
        <f t="shared" si="0"/>
      </c>
      <c r="AI12" s="7068">
        <f t="shared" si="19"/>
      </c>
      <c r="AJ12" s="7079"/>
      <c r="AK12" s="7070"/>
      <c r="AL12" s="7070"/>
      <c r="AM12" s="7069"/>
      <c r="AN12" s="7070"/>
      <c r="AO12" s="7070"/>
    </row>
    <row customHeight="true" hidden="true" ht="18" r="13">
      <c r="A13" s="7053">
        <v>11</v>
      </c>
      <c r="B13" s="7053" t="s">
        <v>7261</v>
      </c>
      <c r="C13" s="7053" t="s">
        <v>7277</v>
      </c>
      <c r="D13" s="7055"/>
      <c r="E13" s="7055">
        <v>0</v>
      </c>
      <c r="F13" s="7056">
        <v>0</v>
      </c>
      <c r="G13" s="7057"/>
      <c r="H13" s="7058">
        <f>VLOOKUP(C13,'Data Products'!$A:$B,2,0)</f>
      </c>
      <c r="I13" s="7059">
        <f t="shared" si="25"/>
      </c>
      <c r="J13" s="7060">
        <v>45504</v>
      </c>
      <c r="K13" s="7061">
        <f t="shared" si="13"/>
      </c>
      <c r="L13" s="7057">
        <v>0</v>
      </c>
      <c r="M13" s="7057">
        <v>4</v>
      </c>
      <c r="N13" s="7057">
        <v>0</v>
      </c>
      <c r="O13" s="7057">
        <v>0</v>
      </c>
      <c r="P13" s="7053" t="s">
        <v>7276</v>
      </c>
      <c r="Q13" s="7057">
        <v>0</v>
      </c>
      <c r="R13" s="7057">
        <v>0</v>
      </c>
      <c r="S13" s="7057">
        <v>0</v>
      </c>
      <c r="T13" s="7057">
        <v>0</v>
      </c>
      <c r="U13" s="7057">
        <v>0</v>
      </c>
      <c r="V13" s="7057">
        <v>0</v>
      </c>
      <c r="W13" s="7057">
        <v>0</v>
      </c>
      <c r="X13" s="7057">
        <v>0</v>
      </c>
      <c r="Y13" s="7057">
        <v>0</v>
      </c>
      <c r="Z13" s="7057">
        <v>0</v>
      </c>
      <c r="AA13" s="7057">
        <v>0</v>
      </c>
      <c r="AB13" s="7057">
        <v>0</v>
      </c>
      <c r="AC13" s="7062">
        <f t="shared" si="9"/>
      </c>
      <c r="AD13" s="7063">
        <f t="shared" si="4"/>
      </c>
      <c r="AE13" s="7064">
        <f t="shared" si="29"/>
      </c>
      <c r="AF13" s="7065">
        <f t="shared" si="16"/>
      </c>
      <c r="AG13" s="7066">
        <f>VLOOKUP(C13,'Data Products'!$A:$J,10,0)</f>
      </c>
      <c r="AH13" s="7067">
        <f t="shared" si="0"/>
      </c>
      <c r="AI13" s="7068">
        <f t="shared" si="19"/>
      </c>
      <c r="AJ13" s="7079" t="s">
        <v>7278</v>
      </c>
      <c r="AK13" s="7070"/>
      <c r="AL13" s="7070"/>
      <c r="AM13" s="7080"/>
      <c r="AN13" s="7070"/>
      <c r="AO13" s="7070"/>
    </row>
    <row customHeight="true" hidden="true" ht="18" r="14">
      <c r="A14" s="7053">
        <v>12</v>
      </c>
      <c r="B14" s="7053" t="s">
        <v>7252</v>
      </c>
      <c r="C14" s="7053" t="s">
        <v>7279</v>
      </c>
      <c r="D14" s="7055"/>
      <c r="E14" s="7055">
        <v>0</v>
      </c>
      <c r="F14" s="7056">
        <v>0</v>
      </c>
      <c r="G14" s="7057"/>
      <c r="H14" s="7075">
        <f>VLOOKUP(C14,'Data Products'!$A:$B,2,0)</f>
      </c>
      <c r="I14" s="7076">
        <f t="shared" si="25"/>
      </c>
      <c r="J14" s="7060">
        <v>45504</v>
      </c>
      <c r="K14" s="7061">
        <f t="shared" si="13"/>
      </c>
      <c r="L14" s="7057">
        <v>0</v>
      </c>
      <c r="M14" s="7057">
        <v>0</v>
      </c>
      <c r="N14" s="7071">
        <v>300</v>
      </c>
      <c r="O14" s="7071">
        <v>500</v>
      </c>
      <c r="P14" s="7053" t="s">
        <v>7276</v>
      </c>
      <c r="Q14" s="7057">
        <v>0</v>
      </c>
      <c r="R14" s="7057">
        <v>0</v>
      </c>
      <c r="S14" s="7057">
        <v>0</v>
      </c>
      <c r="T14" s="7057">
        <v>0</v>
      </c>
      <c r="U14" s="7057">
        <v>0</v>
      </c>
      <c r="V14" s="7057">
        <v>0</v>
      </c>
      <c r="W14" s="7057">
        <v>0</v>
      </c>
      <c r="X14" s="7057">
        <v>0</v>
      </c>
      <c r="Y14" s="7057">
        <v>0</v>
      </c>
      <c r="Z14" s="7057">
        <v>0</v>
      </c>
      <c r="AA14" s="7057">
        <v>0</v>
      </c>
      <c r="AB14" s="7057">
        <v>0</v>
      </c>
      <c r="AC14" s="7062">
        <f t="shared" si="9"/>
      </c>
      <c r="AD14" s="7072">
        <f t="shared" si="4"/>
      </c>
      <c r="AE14" s="7064">
        <f t="shared" si="29"/>
      </c>
      <c r="AF14" s="7073">
        <f t="shared" si="16"/>
      </c>
      <c r="AG14" s="7066">
        <f>VLOOKUP(C14,'Data Products'!$A:$J,10,0)</f>
      </c>
      <c r="AH14" s="7067">
        <f t="shared" si="0"/>
      </c>
      <c r="AI14" s="7068">
        <f t="shared" si="19"/>
      </c>
      <c r="AJ14" s="7079"/>
      <c r="AK14" s="7069"/>
      <c r="AL14" s="7070"/>
      <c r="AM14" s="7080"/>
      <c r="AN14" s="7070"/>
      <c r="AO14" s="7070"/>
    </row>
    <row customHeight="true" hidden="true" ht="18" r="15">
      <c r="A15" s="7053">
        <v>13</v>
      </c>
      <c r="B15" s="7053" t="s">
        <v>7252</v>
      </c>
      <c r="C15" s="7053" t="s">
        <v>7280</v>
      </c>
      <c r="D15" s="7055"/>
      <c r="E15" s="7055">
        <v>0</v>
      </c>
      <c r="F15" s="7056">
        <v>0</v>
      </c>
      <c r="G15" s="7057"/>
      <c r="H15" s="7075">
        <f>VLOOKUP(C15,'Data Products'!$A:$B,2,0)</f>
      </c>
      <c r="I15" s="7076">
        <f t="shared" si="25"/>
      </c>
      <c r="J15" s="7060">
        <v>45648</v>
      </c>
      <c r="K15" s="7061">
        <f t="shared" si="13"/>
      </c>
      <c r="L15" s="7057">
        <v>0</v>
      </c>
      <c r="M15" s="7057">
        <v>0</v>
      </c>
      <c r="N15" s="7071">
        <v>0</v>
      </c>
      <c r="O15" s="7071">
        <v>0</v>
      </c>
      <c r="P15" s="7053" t="s">
        <v>7276</v>
      </c>
      <c r="Q15" s="7057">
        <v>0</v>
      </c>
      <c r="R15" s="7057">
        <v>0</v>
      </c>
      <c r="S15" s="7057">
        <v>0</v>
      </c>
      <c r="T15" s="7057">
        <v>0</v>
      </c>
      <c r="U15" s="7057">
        <v>0</v>
      </c>
      <c r="V15" s="7057">
        <v>0</v>
      </c>
      <c r="W15" s="7057">
        <v>0</v>
      </c>
      <c r="X15" s="7057">
        <v>0</v>
      </c>
      <c r="Y15" s="7057">
        <v>0</v>
      </c>
      <c r="Z15" s="7057">
        <v>0</v>
      </c>
      <c r="AA15" s="7057">
        <v>0</v>
      </c>
      <c r="AB15" s="7057">
        <v>0</v>
      </c>
      <c r="AC15" s="7062">
        <f t="shared" si="9"/>
      </c>
      <c r="AD15" s="7072">
        <f t="shared" si="4"/>
      </c>
      <c r="AE15" s="7064">
        <f t="shared" si="29"/>
      </c>
      <c r="AF15" s="7073">
        <f t="shared" si="16"/>
      </c>
      <c r="AG15" s="7066">
        <f>VLOOKUP(C15,'Data Products'!$A:$J,10,0)</f>
      </c>
      <c r="AH15" s="7067">
        <f t="shared" si="0"/>
      </c>
      <c r="AI15" s="7068">
        <f t="shared" si="19"/>
      </c>
      <c r="AJ15" s="7079"/>
      <c r="AK15" s="7069"/>
      <c r="AL15" s="7070"/>
      <c r="AM15" s="7080"/>
      <c r="AN15" s="7070"/>
      <c r="AO15" s="7070"/>
    </row>
    <row customHeight="true" hidden="true" ht="18" r="16">
      <c r="A16" s="7053">
        <v>14</v>
      </c>
      <c r="B16" s="7053" t="s">
        <v>7252</v>
      </c>
      <c r="C16" s="7053" t="s">
        <v>7281</v>
      </c>
      <c r="D16" s="7055"/>
      <c r="E16" s="7055">
        <v>0</v>
      </c>
      <c r="F16" s="7056">
        <v>0</v>
      </c>
      <c r="G16" s="7057"/>
      <c r="H16" s="7075">
        <f>VLOOKUP(C16,'Data Products'!$A:$B,2,0)</f>
      </c>
      <c r="I16" s="7076">
        <f t="shared" si="25"/>
      </c>
      <c r="J16" s="7060">
        <v>45504</v>
      </c>
      <c r="K16" s="7061">
        <f t="shared" si="13"/>
      </c>
      <c r="L16" s="7057">
        <v>0</v>
      </c>
      <c r="M16" s="7057">
        <v>0</v>
      </c>
      <c r="N16" s="7057">
        <v>0</v>
      </c>
      <c r="O16" s="7057">
        <v>0</v>
      </c>
      <c r="P16" s="7053" t="s">
        <v>7276</v>
      </c>
      <c r="Q16" s="7057">
        <v>0</v>
      </c>
      <c r="R16" s="7057">
        <v>0</v>
      </c>
      <c r="S16" s="7057">
        <v>0</v>
      </c>
      <c r="T16" s="7057">
        <v>0</v>
      </c>
      <c r="U16" s="7057">
        <v>0</v>
      </c>
      <c r="V16" s="7057">
        <v>0</v>
      </c>
      <c r="W16" s="7057">
        <v>0</v>
      </c>
      <c r="X16" s="7057">
        <v>0</v>
      </c>
      <c r="Y16" s="7057">
        <v>0</v>
      </c>
      <c r="Z16" s="7057">
        <v>0</v>
      </c>
      <c r="AA16" s="7057">
        <v>0</v>
      </c>
      <c r="AB16" s="7057">
        <v>0</v>
      </c>
      <c r="AC16" s="7062">
        <f t="shared" si="9"/>
      </c>
      <c r="AD16" s="7072">
        <f t="shared" si="4"/>
      </c>
      <c r="AE16" s="7064">
        <f t="shared" si="29"/>
      </c>
      <c r="AF16" s="7073">
        <f t="shared" si="16"/>
      </c>
      <c r="AG16" s="7066">
        <f>VLOOKUP(C16,'Data Products'!$A:$J,10,0)</f>
      </c>
      <c r="AH16" s="7067">
        <f t="shared" si="0"/>
      </c>
      <c r="AI16" s="7068">
        <f t="shared" si="19"/>
      </c>
      <c r="AJ16" s="7079"/>
      <c r="AK16" s="7069"/>
      <c r="AL16" s="7070"/>
      <c r="AM16" s="7069"/>
      <c r="AN16" s="7070"/>
      <c r="AO16" s="7070"/>
    </row>
    <row customHeight="true" hidden="true" ht="18" r="17">
      <c r="A17" s="7053">
        <v>15</v>
      </c>
      <c r="B17" s="7053" t="s">
        <v>7252</v>
      </c>
      <c r="C17" s="7053" t="s">
        <v>7282</v>
      </c>
      <c r="D17" s="7055"/>
      <c r="E17" s="7055">
        <v>0</v>
      </c>
      <c r="F17" s="7056">
        <v>0</v>
      </c>
      <c r="G17" s="7057"/>
      <c r="H17" s="7058">
        <f>VLOOKUP(C17,'Data Products'!$A:$B,2,0)</f>
      </c>
      <c r="I17" s="7059">
        <f t="shared" si="25"/>
      </c>
      <c r="J17" s="7060">
        <v>45653</v>
      </c>
      <c r="K17" s="7061">
        <f t="shared" si="13"/>
      </c>
      <c r="L17" s="7057">
        <v>0</v>
      </c>
      <c r="M17" s="7057">
        <v>0</v>
      </c>
      <c r="N17" s="7057">
        <v>1000</v>
      </c>
      <c r="O17" s="7057">
        <v>1500</v>
      </c>
      <c r="P17" s="7053" t="s">
        <v>7276</v>
      </c>
      <c r="Q17" s="7057">
        <v>0</v>
      </c>
      <c r="R17" s="7057">
        <v>0</v>
      </c>
      <c r="S17" s="7057">
        <v>0</v>
      </c>
      <c r="T17" s="7057">
        <v>0</v>
      </c>
      <c r="U17" s="7057">
        <v>0</v>
      </c>
      <c r="V17" s="7057">
        <v>0</v>
      </c>
      <c r="W17" s="7057">
        <v>0</v>
      </c>
      <c r="X17" s="7057">
        <v>0</v>
      </c>
      <c r="Y17" s="7057">
        <v>0</v>
      </c>
      <c r="Z17" s="7057">
        <v>0</v>
      </c>
      <c r="AA17" s="7057">
        <v>0</v>
      </c>
      <c r="AB17" s="7057">
        <v>0</v>
      </c>
      <c r="AC17" s="7062">
        <f t="shared" si="9"/>
      </c>
      <c r="AD17" s="7072">
        <f t="shared" si="4"/>
      </c>
      <c r="AE17" s="7064">
        <f t="shared" si="29"/>
      </c>
      <c r="AF17" s="7073">
        <f t="shared" si="16"/>
      </c>
      <c r="AG17" s="7066">
        <f>VLOOKUP(C17,'Data Products'!$A:$J,10,0)</f>
      </c>
      <c r="AH17" s="7067">
        <f t="shared" si="0"/>
      </c>
      <c r="AI17" s="7068">
        <f t="shared" si="19"/>
      </c>
      <c r="AJ17" s="7079"/>
      <c r="AK17" s="7070"/>
      <c r="AL17" s="7070"/>
      <c r="AM17" s="7069"/>
      <c r="AN17" s="7070"/>
      <c r="AO17" s="7070"/>
    </row>
    <row r="18">
      <c r="A18" s="7053">
        <v>16</v>
      </c>
      <c r="B18" s="7053" t="s">
        <v>7252</v>
      </c>
      <c r="C18" s="7053" t="s">
        <v>7283</v>
      </c>
      <c r="D18" s="7054" t="s">
        <v>7284</v>
      </c>
      <c r="E18" s="7055">
        <v>1443</v>
      </c>
      <c r="F18" s="7056">
        <v>1443</v>
      </c>
      <c r="G18" s="7057"/>
      <c r="H18" s="7058">
        <f>VLOOKUP(C18,'Data Products'!$A:$B,2,0)</f>
      </c>
      <c r="I18" s="7059">
        <f t="shared" si="25"/>
      </c>
      <c r="J18" s="7060">
        <v>45737</v>
      </c>
      <c r="K18" s="7061">
        <f t="shared" si="13"/>
      </c>
      <c r="L18" s="7057">
        <v>30</v>
      </c>
      <c r="M18" s="7057">
        <v>262</v>
      </c>
      <c r="N18" s="7057">
        <v>0</v>
      </c>
      <c r="O18" s="7057">
        <v>0</v>
      </c>
      <c r="P18" s="7053" t="s">
        <v>7276</v>
      </c>
      <c r="Q18" s="7057">
        <v>1000</v>
      </c>
      <c r="R18" s="7057">
        <v>1000</v>
      </c>
      <c r="S18" s="7057">
        <v>221</v>
      </c>
      <c r="T18" s="7057">
        <v>221</v>
      </c>
      <c r="U18" s="7057">
        <v>240</v>
      </c>
      <c r="V18" s="7057">
        <v>240</v>
      </c>
      <c r="W18" s="7057">
        <v>0</v>
      </c>
      <c r="X18" s="7057">
        <v>0</v>
      </c>
      <c r="Y18" s="7057">
        <v>0</v>
      </c>
      <c r="Z18" s="7057">
        <v>0</v>
      </c>
      <c r="AA18" s="7057">
        <v>0</v>
      </c>
      <c r="AB18" s="7057">
        <v>0</v>
      </c>
      <c r="AC18" s="7062">
        <f t="shared" si="9"/>
      </c>
      <c r="AD18" s="7063">
        <f t="shared" si="4"/>
      </c>
      <c r="AE18" s="7064">
        <f t="shared" si="29"/>
      </c>
      <c r="AF18" s="7065">
        <f t="shared" si="16"/>
      </c>
      <c r="AG18" s="7066">
        <f>VLOOKUP(C18,'Data Products'!$A:$J,10,0)</f>
      </c>
      <c r="AH18" s="7067">
        <f t="shared" si="0"/>
      </c>
      <c r="AI18" s="7068">
        <f t="shared" si="19"/>
      </c>
      <c r="AJ18" s="7079" t="s">
        <v>7278</v>
      </c>
      <c r="AK18" s="7070"/>
      <c r="AL18" s="7070"/>
      <c r="AM18" s="7069"/>
      <c r="AN18" s="7070"/>
      <c r="AO18" s="7070"/>
    </row>
    <row r="19">
      <c r="A19" s="7053">
        <v>17</v>
      </c>
      <c r="B19" s="7053" t="s">
        <v>7252</v>
      </c>
      <c r="C19" s="7053" t="s">
        <v>7285</v>
      </c>
      <c r="D19" s="7054" t="s">
        <v>7286</v>
      </c>
      <c r="E19" s="7055">
        <f>-223+300</f>
      </c>
      <c r="F19" s="7056">
        <v>76</v>
      </c>
      <c r="G19" s="7057"/>
      <c r="H19" s="7058">
        <f>VLOOKUP(C19,'Data Products'!$A:$B,2,0)</f>
      </c>
      <c r="I19" s="7059">
        <f t="shared" si="25"/>
      </c>
      <c r="J19" s="7060">
        <v>45653</v>
      </c>
      <c r="K19" s="7061">
        <f t="shared" si="13"/>
      </c>
      <c r="L19" s="7057">
        <v>18</v>
      </c>
      <c r="M19" s="7057">
        <v>303</v>
      </c>
      <c r="N19" s="7057">
        <v>0</v>
      </c>
      <c r="O19" s="7057">
        <v>0</v>
      </c>
      <c r="P19" s="7053" t="s">
        <v>7276</v>
      </c>
      <c r="Q19" s="7057">
        <v>0</v>
      </c>
      <c r="R19" s="7057">
        <v>0</v>
      </c>
      <c r="S19" s="7057">
        <v>76</v>
      </c>
      <c r="T19" s="7057">
        <v>76</v>
      </c>
      <c r="U19" s="7057">
        <v>0</v>
      </c>
      <c r="V19" s="7057">
        <v>0</v>
      </c>
      <c r="W19" s="7057">
        <v>0</v>
      </c>
      <c r="X19" s="7057">
        <v>0</v>
      </c>
      <c r="Y19" s="7057">
        <v>0</v>
      </c>
      <c r="Z19" s="7057">
        <v>0</v>
      </c>
      <c r="AA19" s="7057">
        <v>0</v>
      </c>
      <c r="AB19" s="7057">
        <v>0</v>
      </c>
      <c r="AC19" s="7062">
        <f t="shared" si="9"/>
      </c>
      <c r="AD19" s="7063">
        <f t="shared" si="4"/>
      </c>
      <c r="AE19" s="7064">
        <f t="shared" si="29"/>
      </c>
      <c r="AF19" s="7065">
        <f t="shared" si="16"/>
      </c>
      <c r="AG19" s="7066">
        <f>VLOOKUP(C19,'Data Products'!$A:$J,10,0)</f>
      </c>
      <c r="AH19" s="7067">
        <f t="shared" si="0"/>
      </c>
      <c r="AI19" s="7068">
        <f t="shared" si="19"/>
      </c>
      <c r="AJ19" s="7079"/>
      <c r="AK19" s="7070"/>
      <c r="AL19" s="7070"/>
      <c r="AM19" s="7069"/>
      <c r="AN19" s="7070"/>
      <c r="AO19" s="7070"/>
    </row>
    <row customHeight="true" hidden="true" ht="18" r="20">
      <c r="A20" s="7053">
        <v>18</v>
      </c>
      <c r="B20" s="7053" t="s">
        <v>7261</v>
      </c>
      <c r="C20" s="7053" t="s">
        <v>7287</v>
      </c>
      <c r="D20" s="7055"/>
      <c r="E20" s="7055">
        <v>-950</v>
      </c>
      <c r="F20" s="7056">
        <v>0</v>
      </c>
      <c r="G20" s="7057"/>
      <c r="H20" s="7058">
        <f>VLOOKUP(C20,'Data Products'!$A:$B,2,0)</f>
      </c>
      <c r="I20" s="7059">
        <f t="shared" si="25"/>
      </c>
      <c r="J20" s="7060">
        <v>45653</v>
      </c>
      <c r="K20" s="7061">
        <f t="shared" si="13"/>
      </c>
      <c r="L20" s="7057">
        <v>0</v>
      </c>
      <c r="M20" s="7057">
        <v>5</v>
      </c>
      <c r="N20" s="7057">
        <v>0</v>
      </c>
      <c r="O20" s="7057">
        <v>0</v>
      </c>
      <c r="P20" s="7053" t="s">
        <v>7276</v>
      </c>
      <c r="Q20" s="7057">
        <v>0</v>
      </c>
      <c r="R20" s="7057">
        <v>0</v>
      </c>
      <c r="S20" s="7057">
        <v>0</v>
      </c>
      <c r="T20" s="7057">
        <v>0</v>
      </c>
      <c r="U20" s="7057">
        <v>0</v>
      </c>
      <c r="V20" s="7057">
        <v>0</v>
      </c>
      <c r="W20" s="7057">
        <v>0</v>
      </c>
      <c r="X20" s="7057">
        <v>0</v>
      </c>
      <c r="Y20" s="7057">
        <v>0</v>
      </c>
      <c r="Z20" s="7057">
        <v>0</v>
      </c>
      <c r="AA20" s="7057">
        <v>0</v>
      </c>
      <c r="AB20" s="7057">
        <v>0</v>
      </c>
      <c r="AC20" s="7062">
        <f t="shared" si="9"/>
      </c>
      <c r="AD20" s="7077">
        <f t="shared" si="4"/>
      </c>
      <c r="AE20" s="7064">
        <f t="shared" si="29"/>
      </c>
      <c r="AF20" s="7078">
        <f t="shared" si="16"/>
      </c>
      <c r="AG20" s="7066">
        <f>VLOOKUP(C20,'Data Products'!$A:$J,10,0)</f>
      </c>
      <c r="AH20" s="7067">
        <f t="shared" si="0"/>
      </c>
      <c r="AI20" s="7068">
        <f t="shared" si="19"/>
      </c>
      <c r="AJ20" s="7079" t="s">
        <v>7288</v>
      </c>
      <c r="AK20" s="7070"/>
      <c r="AL20" s="7070"/>
      <c r="AM20" s="7069"/>
      <c r="AN20" s="7070"/>
      <c r="AO20" s="7070"/>
    </row>
    <row customHeight="true" hidden="true" ht="18" r="21">
      <c r="A21" s="7053">
        <v>19</v>
      </c>
      <c r="B21" s="7053" t="s">
        <v>7261</v>
      </c>
      <c r="C21" s="7053" t="s">
        <v>7289</v>
      </c>
      <c r="D21" s="7055"/>
      <c r="E21" s="7055">
        <v>0</v>
      </c>
      <c r="F21" s="7056">
        <v>0</v>
      </c>
      <c r="G21" s="7057"/>
      <c r="H21" s="7058">
        <f>VLOOKUP(C21,'Data Products'!$A:$B,2,0)</f>
      </c>
      <c r="I21" s="7059">
        <f t="shared" si="25"/>
      </c>
      <c r="J21" s="7060">
        <v>45847</v>
      </c>
      <c r="K21" s="7061">
        <f t="shared" si="13"/>
      </c>
      <c r="L21" s="7057">
        <v>0</v>
      </c>
      <c r="M21" s="7057">
        <v>2</v>
      </c>
      <c r="N21" s="7057">
        <v>0</v>
      </c>
      <c r="O21" s="7057">
        <v>0</v>
      </c>
      <c r="P21" s="7053" t="s">
        <v>7276</v>
      </c>
      <c r="Q21" s="7057">
        <v>0</v>
      </c>
      <c r="R21" s="7057">
        <v>0</v>
      </c>
      <c r="S21" s="7057">
        <v>0</v>
      </c>
      <c r="T21" s="7057">
        <v>0</v>
      </c>
      <c r="U21" s="7057">
        <v>0</v>
      </c>
      <c r="V21" s="7057">
        <v>0</v>
      </c>
      <c r="W21" s="7057">
        <v>0</v>
      </c>
      <c r="X21" s="7057">
        <v>0</v>
      </c>
      <c r="Y21" s="7057">
        <v>0</v>
      </c>
      <c r="Z21" s="7057">
        <v>0</v>
      </c>
      <c r="AA21" s="7057">
        <v>0</v>
      </c>
      <c r="AB21" s="7057">
        <v>0</v>
      </c>
      <c r="AC21" s="7062">
        <f t="shared" si="9"/>
      </c>
      <c r="AD21" s="7072">
        <f t="shared" si="4"/>
      </c>
      <c r="AE21" s="7064">
        <f t="shared" si="29"/>
      </c>
      <c r="AF21" s="7073">
        <f t="shared" si="16"/>
      </c>
      <c r="AG21" s="7066">
        <f>VLOOKUP(C21,'Data Products'!$A:$J,10,0)</f>
      </c>
      <c r="AH21" s="7067">
        <f t="shared" si="0"/>
      </c>
      <c r="AI21" s="7068">
        <f t="shared" si="19"/>
      </c>
      <c r="AJ21" s="7079" t="s">
        <v>7288</v>
      </c>
      <c r="AK21" s="7070"/>
      <c r="AL21" s="7070"/>
      <c r="AM21" s="7069"/>
      <c r="AN21" s="7070"/>
      <c r="AO21" s="7070"/>
    </row>
    <row r="22">
      <c r="A22" s="7053">
        <v>20</v>
      </c>
      <c r="B22" s="7053" t="s">
        <v>7252</v>
      </c>
      <c r="C22" s="7053" t="s">
        <v>7290</v>
      </c>
      <c r="D22" s="7054" t="s">
        <v>7291</v>
      </c>
      <c r="E22" s="7055">
        <f>-1339+1500</f>
      </c>
      <c r="F22" s="7056">
        <v>161</v>
      </c>
      <c r="G22" s="7057"/>
      <c r="H22" s="7058">
        <f>VLOOKUP(C22,'Data Products'!$A:$B,2,0)</f>
      </c>
      <c r="I22" s="7059">
        <f t="shared" si="25"/>
      </c>
      <c r="J22" s="7060">
        <v>45847</v>
      </c>
      <c r="K22" s="7061">
        <f t="shared" si="13"/>
      </c>
      <c r="L22" s="7057">
        <v>33</v>
      </c>
      <c r="M22" s="7057">
        <v>85</v>
      </c>
      <c r="N22" s="7057">
        <v>0</v>
      </c>
      <c r="O22" s="7057">
        <v>0</v>
      </c>
      <c r="P22" s="7053" t="s">
        <v>7276</v>
      </c>
      <c r="Q22" s="7057">
        <v>0</v>
      </c>
      <c r="R22" s="7057">
        <v>0</v>
      </c>
      <c r="S22" s="7057">
        <v>7</v>
      </c>
      <c r="T22" s="7057">
        <v>7</v>
      </c>
      <c r="U22" s="7057">
        <v>164</v>
      </c>
      <c r="V22" s="7057">
        <v>164</v>
      </c>
      <c r="W22" s="7057">
        <v>0</v>
      </c>
      <c r="X22" s="7057">
        <v>0</v>
      </c>
      <c r="Y22" s="7057">
        <v>0</v>
      </c>
      <c r="Z22" s="7057">
        <v>0</v>
      </c>
      <c r="AA22" s="7057">
        <v>0</v>
      </c>
      <c r="AB22" s="7057">
        <v>0</v>
      </c>
      <c r="AC22" s="7062">
        <f t="shared" si="9"/>
      </c>
      <c r="AD22" s="7063">
        <f t="shared" si="4"/>
      </c>
      <c r="AE22" s="7064">
        <f t="shared" si="29"/>
      </c>
      <c r="AF22" s="7065">
        <f t="shared" si="16"/>
      </c>
      <c r="AG22" s="7066">
        <f>VLOOKUP(C22,'Data Products'!$A:$J,10,0)</f>
      </c>
      <c r="AH22" s="7067">
        <f t="shared" si="0"/>
      </c>
      <c r="AI22" s="7068">
        <f t="shared" si="19"/>
      </c>
      <c r="AJ22" s="7079"/>
      <c r="AK22" s="7070"/>
      <c r="AL22" s="7070"/>
      <c r="AM22" s="7069"/>
      <c r="AN22" s="7070"/>
      <c r="AO22" s="7070"/>
    </row>
    <row customHeight="true" hidden="true" ht="18" r="23">
      <c r="A23" s="7053">
        <v>21</v>
      </c>
      <c r="B23" s="7053" t="s">
        <v>7261</v>
      </c>
      <c r="C23" s="7053" t="s">
        <v>7292</v>
      </c>
      <c r="D23" s="7055"/>
      <c r="E23" s="7055">
        <v>0</v>
      </c>
      <c r="F23" s="7056">
        <v>0</v>
      </c>
      <c r="G23" s="7057"/>
      <c r="H23" s="7075">
        <f>VLOOKUP(C23,'Data Products'!$A:$B,2,0)</f>
      </c>
      <c r="I23" s="7076">
        <f t="shared" si="25"/>
      </c>
      <c r="J23" s="7060">
        <v>45415</v>
      </c>
      <c r="K23" s="7061">
        <f t="shared" si="13"/>
      </c>
      <c r="L23" s="7057">
        <v>0</v>
      </c>
      <c r="M23" s="7057">
        <v>0</v>
      </c>
      <c r="N23" s="7057">
        <v>0</v>
      </c>
      <c r="O23" s="7057">
        <v>0</v>
      </c>
      <c r="P23" s="7053" t="s">
        <v>7276</v>
      </c>
      <c r="Q23" s="7057">
        <v>0</v>
      </c>
      <c r="R23" s="7057">
        <v>0</v>
      </c>
      <c r="S23" s="7057">
        <v>0</v>
      </c>
      <c r="T23" s="7057">
        <v>0</v>
      </c>
      <c r="U23" s="7057">
        <v>0</v>
      </c>
      <c r="V23" s="7057">
        <v>0</v>
      </c>
      <c r="W23" s="7057">
        <v>0</v>
      </c>
      <c r="X23" s="7057">
        <v>0</v>
      </c>
      <c r="Y23" s="7057">
        <v>0</v>
      </c>
      <c r="Z23" s="7057">
        <v>0</v>
      </c>
      <c r="AA23" s="7057">
        <v>0</v>
      </c>
      <c r="AB23" s="7057">
        <v>0</v>
      </c>
      <c r="AC23" s="7062">
        <f t="shared" si="9"/>
      </c>
      <c r="AD23" s="7077">
        <f t="shared" si="4"/>
      </c>
      <c r="AE23" s="7064">
        <f t="shared" si="29"/>
      </c>
      <c r="AF23" s="7078">
        <f t="shared" si="16"/>
      </c>
      <c r="AG23" s="7066">
        <f>VLOOKUP(C23,'Data Products'!$A:$J,10,0)</f>
      </c>
      <c r="AH23" s="7067">
        <f t="shared" si="0"/>
      </c>
      <c r="AI23" s="7068">
        <f t="shared" si="19"/>
      </c>
      <c r="AJ23" s="7069" t="s">
        <v>7293</v>
      </c>
      <c r="AK23" s="7070"/>
      <c r="AL23" s="7070"/>
      <c r="AM23" s="7057"/>
      <c r="AN23" s="7070"/>
      <c r="AO23" s="7070"/>
    </row>
    <row customHeight="true" hidden="true" ht="18" r="24">
      <c r="A24" s="7053">
        <v>22</v>
      </c>
      <c r="B24" s="7053" t="s">
        <v>7294</v>
      </c>
      <c r="C24" s="7053" t="s">
        <v>7295</v>
      </c>
      <c r="D24" s="7055"/>
      <c r="E24" s="7055">
        <v>0</v>
      </c>
      <c r="F24" s="7056">
        <v>0</v>
      </c>
      <c r="G24" s="7057"/>
      <c r="H24" s="7075">
        <f>VLOOKUP(C24,'Data Products'!$A:$B,2,0)</f>
      </c>
      <c r="I24" s="7076">
        <f t="shared" si="25"/>
      </c>
      <c r="J24" s="7060">
        <v>45436</v>
      </c>
      <c r="K24" s="7061">
        <f t="shared" si="13"/>
      </c>
      <c r="L24" s="7057">
        <v>0</v>
      </c>
      <c r="M24" s="7057">
        <v>0</v>
      </c>
      <c r="N24" s="7057">
        <v>0</v>
      </c>
      <c r="O24" s="7057">
        <v>0</v>
      </c>
      <c r="P24" s="7053" t="s">
        <v>7276</v>
      </c>
      <c r="Q24" s="7057">
        <v>0</v>
      </c>
      <c r="R24" s="7057">
        <v>0</v>
      </c>
      <c r="S24" s="7057">
        <v>0</v>
      </c>
      <c r="T24" s="7057">
        <v>0</v>
      </c>
      <c r="U24" s="7057">
        <v>0</v>
      </c>
      <c r="V24" s="7057">
        <v>0</v>
      </c>
      <c r="W24" s="7057">
        <v>0</v>
      </c>
      <c r="X24" s="7057">
        <v>0</v>
      </c>
      <c r="Y24" s="7057">
        <v>0</v>
      </c>
      <c r="Z24" s="7057">
        <v>0</v>
      </c>
      <c r="AA24" s="7057">
        <v>0</v>
      </c>
      <c r="AB24" s="7057">
        <v>0</v>
      </c>
      <c r="AC24" s="7062">
        <f t="shared" si="9"/>
      </c>
      <c r="AD24" s="7072">
        <f t="shared" si="4"/>
      </c>
      <c r="AE24" s="7064">
        <f t="shared" si="29"/>
      </c>
      <c r="AF24" s="7073">
        <f t="shared" si="16"/>
      </c>
      <c r="AG24" s="7066">
        <f>VLOOKUP(C24,'Data Products'!$A:$J,10,0)</f>
      </c>
      <c r="AH24" s="7067">
        <f t="shared" si="0"/>
      </c>
      <c r="AI24" s="7068">
        <f t="shared" si="19"/>
      </c>
      <c r="AJ24" s="7069"/>
      <c r="AK24" s="7070"/>
      <c r="AL24" s="7070"/>
      <c r="AM24" s="7069"/>
      <c r="AN24" s="7070"/>
      <c r="AO24" s="7070"/>
    </row>
    <row customHeight="true" hidden="true" ht="18" r="25">
      <c r="A25" s="7053">
        <v>23</v>
      </c>
      <c r="B25" s="7053" t="s">
        <v>7261</v>
      </c>
      <c r="C25" s="7053" t="s">
        <v>7296</v>
      </c>
      <c r="D25" s="7055"/>
      <c r="E25" s="7055">
        <v>0</v>
      </c>
      <c r="F25" s="7056">
        <v>0</v>
      </c>
      <c r="G25" s="7057"/>
      <c r="H25" s="7075">
        <f>VLOOKUP(C25,'Data Products'!$A:$B,2,0)</f>
      </c>
      <c r="I25" s="7076">
        <f t="shared" si="25"/>
      </c>
      <c r="J25" s="7060">
        <v>45649</v>
      </c>
      <c r="K25" s="7061">
        <f t="shared" si="13"/>
      </c>
      <c r="L25" s="7057">
        <v>0</v>
      </c>
      <c r="M25" s="7057">
        <v>0</v>
      </c>
      <c r="N25" s="7057">
        <v>1000</v>
      </c>
      <c r="O25" s="7057">
        <v>2000</v>
      </c>
      <c r="P25" s="7053" t="s">
        <v>7297</v>
      </c>
      <c r="Q25" s="7057">
        <v>0</v>
      </c>
      <c r="R25" s="7057">
        <v>0</v>
      </c>
      <c r="S25" s="7071">
        <v>0</v>
      </c>
      <c r="T25" s="7057">
        <v>0</v>
      </c>
      <c r="U25" s="7057">
        <v>0</v>
      </c>
      <c r="V25" s="7057">
        <v>0</v>
      </c>
      <c r="W25" s="7057">
        <v>0</v>
      </c>
      <c r="X25" s="7057">
        <v>0</v>
      </c>
      <c r="Y25" s="7057">
        <v>0</v>
      </c>
      <c r="Z25" s="7057">
        <v>0</v>
      </c>
      <c r="AA25" s="7057">
        <v>0</v>
      </c>
      <c r="AB25" s="7057">
        <v>0</v>
      </c>
      <c r="AC25" s="7062">
        <f t="shared" si="9"/>
      </c>
      <c r="AD25" s="7072">
        <f t="shared" si="4"/>
      </c>
      <c r="AE25" s="7064">
        <f t="shared" si="29"/>
      </c>
      <c r="AF25" s="7073">
        <f t="shared" si="16"/>
      </c>
      <c r="AG25" s="7066">
        <f>VLOOKUP(C25,'Data Products'!$A:$J,10,0)</f>
      </c>
      <c r="AH25" s="7067">
        <f t="shared" si="0"/>
      </c>
      <c r="AI25" s="7068">
        <f t="shared" si="19"/>
      </c>
      <c r="AJ25" s="7069"/>
      <c r="AK25" s="7070"/>
      <c r="AL25" s="7070"/>
      <c r="AM25" s="7069"/>
      <c r="AN25" s="7070"/>
      <c r="AO25" s="7070"/>
    </row>
    <row customHeight="true" hidden="true" ht="18" r="26">
      <c r="A26" s="7053">
        <v>24</v>
      </c>
      <c r="B26" s="7053" t="s">
        <v>7261</v>
      </c>
      <c r="C26" s="7053" t="s">
        <v>7298</v>
      </c>
      <c r="D26" s="7055"/>
      <c r="E26" s="7055">
        <v>0</v>
      </c>
      <c r="F26" s="7056">
        <v>0</v>
      </c>
      <c r="G26" s="7057"/>
      <c r="H26" s="7075">
        <f>VLOOKUP(C26,'Data Products'!$A:$B,2,0)</f>
      </c>
      <c r="I26" s="7076">
        <f t="shared" si="25"/>
      </c>
      <c r="J26" s="7060">
        <v>45415</v>
      </c>
      <c r="K26" s="7061">
        <f t="shared" si="13"/>
      </c>
      <c r="L26" s="7057">
        <v>0</v>
      </c>
      <c r="M26" s="7057">
        <v>0</v>
      </c>
      <c r="N26" s="7057">
        <v>0</v>
      </c>
      <c r="O26" s="7057">
        <v>0</v>
      </c>
      <c r="P26" s="7053" t="s">
        <v>7297</v>
      </c>
      <c r="Q26" s="7057">
        <v>0</v>
      </c>
      <c r="R26" s="7057">
        <v>0</v>
      </c>
      <c r="S26" s="7057">
        <v>0</v>
      </c>
      <c r="T26" s="7057">
        <v>0</v>
      </c>
      <c r="U26" s="7057">
        <v>0</v>
      </c>
      <c r="V26" s="7057">
        <v>0</v>
      </c>
      <c r="W26" s="7057">
        <v>0</v>
      </c>
      <c r="X26" s="7057">
        <v>0</v>
      </c>
      <c r="Y26" s="7057">
        <v>0</v>
      </c>
      <c r="Z26" s="7057">
        <v>0</v>
      </c>
      <c r="AA26" s="7057">
        <v>0</v>
      </c>
      <c r="AB26" s="7057">
        <v>0</v>
      </c>
      <c r="AC26" s="7062">
        <f t="shared" si="9"/>
      </c>
      <c r="AD26" s="7072">
        <f t="shared" si="4"/>
      </c>
      <c r="AE26" s="7064">
        <f t="shared" si="29"/>
      </c>
      <c r="AF26" s="7073">
        <f t="shared" si="16"/>
      </c>
      <c r="AG26" s="7066">
        <f>VLOOKUP(C26,'Data Products'!$A:$J,10,0)</f>
      </c>
      <c r="AH26" s="7067">
        <f t="shared" si="0"/>
      </c>
      <c r="AI26" s="7068">
        <f t="shared" si="19"/>
      </c>
      <c r="AJ26" s="7069"/>
      <c r="AK26" s="7069"/>
      <c r="AL26" s="7070"/>
      <c r="AM26" s="7069"/>
      <c r="AN26" s="7070"/>
      <c r="AO26" s="7070"/>
    </row>
    <row r="27">
      <c r="A27" s="7053">
        <v>25</v>
      </c>
      <c r="B27" s="7053" t="s">
        <v>7266</v>
      </c>
      <c r="C27" s="7053" t="s">
        <v>7299</v>
      </c>
      <c r="D27" s="7054" t="s">
        <v>7300</v>
      </c>
      <c r="E27" s="7055">
        <v>3157</v>
      </c>
      <c r="F27" s="7056">
        <v>3135</v>
      </c>
      <c r="G27" s="7057"/>
      <c r="H27" s="7058">
        <f>VLOOKUP(C27,'Data Products'!$A:$B,2,0)</f>
      </c>
      <c r="I27" s="7059">
        <f t="shared" si="25"/>
      </c>
      <c r="J27" s="7060">
        <v>45454</v>
      </c>
      <c r="K27" s="7061">
        <f t="shared" si="13"/>
      </c>
      <c r="L27" s="7057">
        <v>1686</v>
      </c>
      <c r="M27" s="7057">
        <v>2360</v>
      </c>
      <c r="N27" s="7057">
        <v>0</v>
      </c>
      <c r="O27" s="7057">
        <v>0</v>
      </c>
      <c r="P27" s="7053" t="s">
        <v>7297</v>
      </c>
      <c r="Q27" s="7057">
        <v>2000</v>
      </c>
      <c r="R27" s="7057">
        <v>2000</v>
      </c>
      <c r="S27" s="7057">
        <v>778</v>
      </c>
      <c r="T27" s="7057">
        <v>772</v>
      </c>
      <c r="U27" s="7057">
        <v>1737</v>
      </c>
      <c r="V27" s="7057">
        <v>1737</v>
      </c>
      <c r="W27" s="7057">
        <v>0</v>
      </c>
      <c r="X27" s="7057">
        <v>0</v>
      </c>
      <c r="Y27" s="7057">
        <v>0</v>
      </c>
      <c r="Z27" s="7057">
        <v>0</v>
      </c>
      <c r="AA27" s="7057">
        <v>0</v>
      </c>
      <c r="AB27" s="7057">
        <v>0</v>
      </c>
      <c r="AC27" s="7062">
        <f t="shared" si="9"/>
      </c>
      <c r="AD27" s="7077">
        <f t="shared" si="4"/>
      </c>
      <c r="AE27" s="7064">
        <f t="shared" si="29"/>
      </c>
      <c r="AF27" s="7078">
        <f t="shared" si="16"/>
      </c>
      <c r="AG27" s="7066">
        <f>VLOOKUP(C27,'Data Products'!$A:$J,10,0)</f>
      </c>
      <c r="AH27" s="7067">
        <f t="shared" si="0"/>
      </c>
      <c r="AI27" s="7068">
        <f t="shared" si="19"/>
      </c>
      <c r="AJ27" s="7079" t="s">
        <v>7301</v>
      </c>
      <c r="AK27" s="7069"/>
      <c r="AL27" s="7070"/>
      <c r="AM27" s="7069"/>
      <c r="AN27" s="7070"/>
      <c r="AO27" s="7070"/>
    </row>
    <row r="28">
      <c r="A28" s="7053">
        <v>26</v>
      </c>
      <c r="B28" s="7053" t="s">
        <v>7266</v>
      </c>
      <c r="C28" s="7053" t="s">
        <v>7302</v>
      </c>
      <c r="D28" s="7054" t="s">
        <v>7303</v>
      </c>
      <c r="E28" s="7055">
        <v>1725</v>
      </c>
      <c r="F28" s="7056">
        <v>1687</v>
      </c>
      <c r="G28" s="7057"/>
      <c r="H28" s="7058">
        <f>VLOOKUP(C28,'Data Products'!$A:$B,2,0)</f>
      </c>
      <c r="I28" s="7059">
        <f t="shared" si="25"/>
      </c>
      <c r="J28" s="7060">
        <v>45974</v>
      </c>
      <c r="K28" s="7061">
        <f t="shared" si="13"/>
      </c>
      <c r="L28" s="7057">
        <v>1200</v>
      </c>
      <c r="M28" s="7057">
        <v>1815</v>
      </c>
      <c r="N28" s="7057">
        <v>500</v>
      </c>
      <c r="O28" s="7057">
        <v>1000</v>
      </c>
      <c r="P28" s="7053" t="s">
        <v>7297</v>
      </c>
      <c r="Q28" s="7057">
        <v>0</v>
      </c>
      <c r="R28" s="7057">
        <v>0</v>
      </c>
      <c r="S28" s="7057">
        <v>837</v>
      </c>
      <c r="T28" s="7057">
        <v>810</v>
      </c>
      <c r="U28" s="7057">
        <v>1314</v>
      </c>
      <c r="V28" s="7057">
        <v>1313</v>
      </c>
      <c r="W28" s="7057">
        <v>0</v>
      </c>
      <c r="X28" s="7057">
        <v>0</v>
      </c>
      <c r="Y28" s="7057">
        <v>0</v>
      </c>
      <c r="Z28" s="7057">
        <v>0</v>
      </c>
      <c r="AA28" s="7057">
        <v>0</v>
      </c>
      <c r="AB28" s="7057">
        <v>0</v>
      </c>
      <c r="AC28" s="7062">
        <f t="shared" si="9"/>
      </c>
      <c r="AD28" s="7063">
        <f t="shared" si="4"/>
      </c>
      <c r="AE28" s="7064">
        <f t="shared" si="29"/>
      </c>
      <c r="AF28" s="7065">
        <f t="shared" si="16"/>
      </c>
      <c r="AG28" s="7066">
        <f>VLOOKUP(C28,'Data Products'!$A:$J,10,0)</f>
      </c>
      <c r="AH28" s="7067">
        <f t="shared" si="0"/>
      </c>
      <c r="AI28" s="7068">
        <f t="shared" si="19"/>
      </c>
      <c r="AJ28" s="7069"/>
      <c r="AK28" s="7069"/>
      <c r="AL28" s="7070"/>
      <c r="AM28" s="7069"/>
      <c r="AN28" s="7070"/>
      <c r="AO28" s="7070"/>
    </row>
    <row customHeight="true" hidden="true" ht="18" r="29">
      <c r="A29" s="7053">
        <v>27</v>
      </c>
      <c r="B29" s="7053" t="s">
        <v>7261</v>
      </c>
      <c r="C29" s="7053" t="s">
        <v>7304</v>
      </c>
      <c r="D29" s="7055"/>
      <c r="E29" s="7055">
        <v>0</v>
      </c>
      <c r="F29" s="7056">
        <v>0</v>
      </c>
      <c r="G29" s="7057"/>
      <c r="H29" s="7058">
        <f>VLOOKUP(C29,'Data Products'!$A:$B,2,0)</f>
      </c>
      <c r="I29" s="7059">
        <f t="shared" si="25"/>
      </c>
      <c r="J29" s="7060">
        <v>45827</v>
      </c>
      <c r="K29" s="7061">
        <f t="shared" si="13"/>
      </c>
      <c r="L29" s="7057">
        <v>0</v>
      </c>
      <c r="M29" s="7057">
        <v>0</v>
      </c>
      <c r="N29" s="7057">
        <v>0</v>
      </c>
      <c r="O29" s="7057">
        <v>0</v>
      </c>
      <c r="P29" s="7053" t="s">
        <v>7297</v>
      </c>
      <c r="Q29" s="7057">
        <v>0</v>
      </c>
      <c r="R29" s="7057">
        <v>0</v>
      </c>
      <c r="S29" s="7057">
        <v>0</v>
      </c>
      <c r="T29" s="7057">
        <v>0</v>
      </c>
      <c r="U29" s="7057">
        <v>0</v>
      </c>
      <c r="V29" s="7057">
        <v>0</v>
      </c>
      <c r="W29" s="7057">
        <v>0</v>
      </c>
      <c r="X29" s="7057">
        <v>0</v>
      </c>
      <c r="Y29" s="7057">
        <v>0</v>
      </c>
      <c r="Z29" s="7057">
        <v>0</v>
      </c>
      <c r="AA29" s="7057">
        <v>0</v>
      </c>
      <c r="AB29" s="7057">
        <v>0</v>
      </c>
      <c r="AC29" s="7062">
        <f t="shared" si="9"/>
      </c>
      <c r="AD29" s="7081">
        <f t="shared" si="4"/>
      </c>
      <c r="AE29" s="7064">
        <f t="shared" si="29"/>
      </c>
      <c r="AF29" s="7082">
        <f t="shared" si="16"/>
      </c>
      <c r="AG29" s="7066">
        <f>VLOOKUP(C29,'Data Products'!$A:$J,10,0)</f>
      </c>
      <c r="AH29" s="7067">
        <f t="shared" si="0"/>
      </c>
      <c r="AI29" s="7068">
        <f t="shared" si="19"/>
      </c>
      <c r="AJ29" s="7069" t="s">
        <v>7305</v>
      </c>
      <c r="AK29" s="7069"/>
      <c r="AL29" s="7070"/>
      <c r="AM29" s="7069"/>
      <c r="AN29" s="7070"/>
      <c r="AO29" s="7070"/>
    </row>
    <row r="30">
      <c r="A30" s="7053">
        <v>28</v>
      </c>
      <c r="B30" s="7053" t="s">
        <v>7266</v>
      </c>
      <c r="C30" s="7053" t="s">
        <v>7306</v>
      </c>
      <c r="D30" s="7054" t="s">
        <v>7307</v>
      </c>
      <c r="E30" s="7055">
        <v>3191</v>
      </c>
      <c r="F30" s="7056">
        <v>3191</v>
      </c>
      <c r="G30" s="7057"/>
      <c r="H30" s="7058">
        <f>VLOOKUP(C30,'Data Products'!$A:$B,2,0)</f>
      </c>
      <c r="I30" s="7059">
        <f t="shared" si="25"/>
      </c>
      <c r="J30" s="7060">
        <v>45590</v>
      </c>
      <c r="K30" s="7061">
        <f t="shared" si="13"/>
      </c>
      <c r="L30" s="7057">
        <v>808</v>
      </c>
      <c r="M30" s="7057">
        <v>1231</v>
      </c>
      <c r="N30" s="7057">
        <v>0</v>
      </c>
      <c r="O30" s="7057">
        <v>0</v>
      </c>
      <c r="P30" s="7053" t="s">
        <v>7297</v>
      </c>
      <c r="Q30" s="7057">
        <v>2500</v>
      </c>
      <c r="R30" s="7057">
        <v>2500</v>
      </c>
      <c r="S30" s="7057">
        <v>624</v>
      </c>
      <c r="T30" s="7057">
        <v>624</v>
      </c>
      <c r="U30" s="7057">
        <v>370</v>
      </c>
      <c r="V30" s="7057">
        <v>370</v>
      </c>
      <c r="W30" s="7057">
        <v>0</v>
      </c>
      <c r="X30" s="7057">
        <v>0</v>
      </c>
      <c r="Y30" s="7057">
        <v>0</v>
      </c>
      <c r="Z30" s="7057">
        <v>0</v>
      </c>
      <c r="AA30" s="7057">
        <v>0</v>
      </c>
      <c r="AB30" s="7057">
        <v>0</v>
      </c>
      <c r="AC30" s="7062">
        <f t="shared" si="9"/>
      </c>
      <c r="AD30" s="7072">
        <f t="shared" si="4"/>
      </c>
      <c r="AE30" s="7064">
        <f t="shared" si="29"/>
      </c>
      <c r="AF30" s="7073">
        <f t="shared" si="16"/>
      </c>
      <c r="AG30" s="7066">
        <f>VLOOKUP(C30,'Data Products'!$A:$J,10,0)</f>
      </c>
      <c r="AH30" s="7067">
        <f t="shared" si="0"/>
      </c>
      <c r="AI30" s="7068">
        <f t="shared" si="19"/>
      </c>
      <c r="AJ30" s="7069"/>
      <c r="AK30" s="7069"/>
      <c r="AL30" s="7070"/>
      <c r="AM30" s="7069"/>
      <c r="AN30" s="7070"/>
      <c r="AO30" s="7070"/>
    </row>
    <row customHeight="true" hidden="true" ht="18" r="31">
      <c r="A31" s="7053">
        <v>29</v>
      </c>
      <c r="B31" s="7053" t="s">
        <v>7261</v>
      </c>
      <c r="C31" s="7053" t="s">
        <v>7308</v>
      </c>
      <c r="D31" s="7055"/>
      <c r="E31" s="7055">
        <v>0</v>
      </c>
      <c r="F31" s="7056">
        <v>0</v>
      </c>
      <c r="G31" s="7057"/>
      <c r="H31" s="7075">
        <f>VLOOKUP(C31,'Data Products'!$A:$B,2,0)</f>
      </c>
      <c r="I31" s="7076">
        <f t="shared" si="25"/>
      </c>
      <c r="J31" s="7060">
        <v>45513</v>
      </c>
      <c r="K31" s="7061">
        <f t="shared" si="13"/>
      </c>
      <c r="L31" s="7057">
        <v>0</v>
      </c>
      <c r="M31" s="7057">
        <v>0</v>
      </c>
      <c r="N31" s="7057">
        <v>100</v>
      </c>
      <c r="O31" s="7057">
        <v>150</v>
      </c>
      <c r="P31" s="7053" t="s">
        <v>7309</v>
      </c>
      <c r="Q31" s="7057">
        <v>0</v>
      </c>
      <c r="R31" s="7057">
        <v>0</v>
      </c>
      <c r="S31" s="7057">
        <v>0</v>
      </c>
      <c r="T31" s="7057">
        <v>0</v>
      </c>
      <c r="U31" s="7057">
        <v>0</v>
      </c>
      <c r="V31" s="7057">
        <v>0</v>
      </c>
      <c r="W31" s="7057">
        <v>0</v>
      </c>
      <c r="X31" s="7057">
        <v>0</v>
      </c>
      <c r="Y31" s="7057">
        <v>0</v>
      </c>
      <c r="Z31" s="7057">
        <v>0</v>
      </c>
      <c r="AA31" s="7057">
        <v>0</v>
      </c>
      <c r="AB31" s="7057">
        <v>0</v>
      </c>
      <c r="AC31" s="7062">
        <f t="shared" si="9"/>
      </c>
      <c r="AD31" s="7072">
        <f t="shared" si="4"/>
      </c>
      <c r="AE31" s="7064">
        <f t="shared" si="29"/>
      </c>
      <c r="AF31" s="7073">
        <f t="shared" si="16"/>
      </c>
      <c r="AG31" s="7066">
        <f>VLOOKUP(C31,'Data Products'!$A:$J,10,0)</f>
      </c>
      <c r="AH31" s="7067">
        <f t="shared" si="0"/>
      </c>
      <c r="AI31" s="7068">
        <f t="shared" si="19"/>
      </c>
      <c r="AJ31" s="7079"/>
      <c r="AK31" s="7069"/>
      <c r="AL31" s="7070"/>
      <c r="AM31" s="7069"/>
      <c r="AN31" s="7070"/>
      <c r="AO31" s="7070"/>
    </row>
    <row customHeight="true" hidden="true" ht="18" r="32">
      <c r="A32" s="7053">
        <v>30</v>
      </c>
      <c r="B32" s="7053" t="s">
        <v>7294</v>
      </c>
      <c r="C32" s="7053" t="s">
        <v>7310</v>
      </c>
      <c r="D32" s="7055"/>
      <c r="E32" s="7055">
        <v>0</v>
      </c>
      <c r="F32" s="7056">
        <v>0</v>
      </c>
      <c r="G32" s="7057"/>
      <c r="H32" s="7075">
        <f>VLOOKUP(C32,'Data Products'!$A:$B,2,0)</f>
      </c>
      <c r="I32" s="7076">
        <f t="shared" si="25"/>
      </c>
      <c r="J32" s="7060">
        <v>45513</v>
      </c>
      <c r="K32" s="7061">
        <f t="shared" si="13"/>
      </c>
      <c r="L32" s="7057">
        <v>0</v>
      </c>
      <c r="M32" s="7057">
        <v>0</v>
      </c>
      <c r="N32" s="7057">
        <v>0</v>
      </c>
      <c r="O32" s="7057">
        <v>0</v>
      </c>
      <c r="P32" s="7053" t="s">
        <v>7309</v>
      </c>
      <c r="Q32" s="7057">
        <v>0</v>
      </c>
      <c r="R32" s="7057">
        <v>0</v>
      </c>
      <c r="S32" s="7057">
        <v>0</v>
      </c>
      <c r="T32" s="7057">
        <v>0</v>
      </c>
      <c r="U32" s="7057">
        <v>0</v>
      </c>
      <c r="V32" s="7057">
        <v>0</v>
      </c>
      <c r="W32" s="7057">
        <v>0</v>
      </c>
      <c r="X32" s="7057">
        <v>0</v>
      </c>
      <c r="Y32" s="7057">
        <v>0</v>
      </c>
      <c r="Z32" s="7057">
        <v>0</v>
      </c>
      <c r="AA32" s="7057">
        <v>0</v>
      </c>
      <c r="AB32" s="7057">
        <v>0</v>
      </c>
      <c r="AC32" s="7062">
        <f t="shared" si="9"/>
      </c>
      <c r="AD32" s="7072">
        <f t="shared" si="4"/>
      </c>
      <c r="AE32" s="7064">
        <f t="shared" si="29"/>
      </c>
      <c r="AF32" s="7073">
        <f t="shared" si="16"/>
      </c>
      <c r="AG32" s="7066">
        <f>VLOOKUP(C32,'Data Products'!$A:$J,10,0)</f>
      </c>
      <c r="AH32" s="7067">
        <f t="shared" si="0"/>
      </c>
      <c r="AI32" s="7068">
        <f t="shared" si="19"/>
      </c>
      <c r="AJ32" s="7069"/>
      <c r="AK32" s="7069"/>
      <c r="AL32" s="7070"/>
      <c r="AM32" s="7083"/>
      <c r="AN32" s="7070"/>
      <c r="AO32" s="7070"/>
    </row>
    <row customHeight="true" hidden="true" ht="18" r="33">
      <c r="A33" s="7053">
        <v>31</v>
      </c>
      <c r="B33" s="7053" t="s">
        <v>7261</v>
      </c>
      <c r="C33" s="7053" t="s">
        <v>7311</v>
      </c>
      <c r="D33" s="7055"/>
      <c r="E33" s="7055">
        <v>0</v>
      </c>
      <c r="F33" s="7056">
        <v>0</v>
      </c>
      <c r="G33" s="7057"/>
      <c r="H33" s="7075">
        <f>VLOOKUP(C33,'Data Products'!$A:$B,2,0)</f>
      </c>
      <c r="I33" s="7076">
        <f t="shared" si="25"/>
      </c>
      <c r="J33" s="7060">
        <v>45841</v>
      </c>
      <c r="K33" s="7061">
        <f t="shared" si="13"/>
      </c>
      <c r="L33" s="7057">
        <v>0</v>
      </c>
      <c r="M33" s="7057">
        <v>0</v>
      </c>
      <c r="N33" s="7057">
        <v>0</v>
      </c>
      <c r="O33" s="7057">
        <v>0</v>
      </c>
      <c r="P33" s="7053" t="s">
        <v>7312</v>
      </c>
      <c r="Q33" s="7057">
        <v>0</v>
      </c>
      <c r="R33" s="7057">
        <v>0</v>
      </c>
      <c r="S33" s="7057">
        <v>0</v>
      </c>
      <c r="T33" s="7057">
        <v>0</v>
      </c>
      <c r="U33" s="7057">
        <v>0</v>
      </c>
      <c r="V33" s="7057">
        <v>0</v>
      </c>
      <c r="W33" s="7057">
        <v>0</v>
      </c>
      <c r="X33" s="7057">
        <v>0</v>
      </c>
      <c r="Y33" s="7057">
        <v>0</v>
      </c>
      <c r="Z33" s="7057">
        <v>0</v>
      </c>
      <c r="AA33" s="7057">
        <v>0</v>
      </c>
      <c r="AB33" s="7057">
        <v>0</v>
      </c>
      <c r="AC33" s="7062">
        <f t="shared" si="9"/>
      </c>
      <c r="AD33" s="7077">
        <f t="shared" si="4"/>
      </c>
      <c r="AE33" s="7064">
        <f t="shared" si="29"/>
      </c>
      <c r="AF33" s="7078">
        <f t="shared" si="16"/>
      </c>
      <c r="AG33" s="7066">
        <f>VLOOKUP(C33,'Data Products'!$A:$J,10,0)</f>
      </c>
      <c r="AH33" s="7067">
        <f t="shared" si="0"/>
      </c>
      <c r="AI33" s="7068">
        <f t="shared" si="19"/>
      </c>
      <c r="AJ33" s="7069" t="s">
        <v>7313</v>
      </c>
      <c r="AK33" s="7069"/>
      <c r="AL33" s="7070"/>
      <c r="AM33" s="7083"/>
      <c r="AN33" s="7070"/>
      <c r="AO33" s="7070"/>
    </row>
    <row customHeight="true" hidden="true" ht="18" r="34">
      <c r="A34" s="7053">
        <v>32</v>
      </c>
      <c r="B34" s="7053" t="s">
        <v>7261</v>
      </c>
      <c r="C34" s="7053" t="s">
        <v>7314</v>
      </c>
      <c r="D34" s="7055"/>
      <c r="E34" s="7055">
        <v>0</v>
      </c>
      <c r="F34" s="7056">
        <v>0</v>
      </c>
      <c r="G34" s="7057"/>
      <c r="H34" s="7075">
        <f>VLOOKUP(C34,'Data Products'!$A:$B,2,0)</f>
      </c>
      <c r="I34" s="7076">
        <f t="shared" si="25"/>
      </c>
      <c r="J34" s="7060">
        <v>45841</v>
      </c>
      <c r="K34" s="7061">
        <f t="shared" si="13"/>
      </c>
      <c r="L34" s="7057">
        <v>0</v>
      </c>
      <c r="M34" s="7057">
        <v>0</v>
      </c>
      <c r="N34" s="7057">
        <v>0</v>
      </c>
      <c r="O34" s="7057">
        <v>0</v>
      </c>
      <c r="P34" s="7053" t="s">
        <v>7312</v>
      </c>
      <c r="Q34" s="7057">
        <v>0</v>
      </c>
      <c r="R34" s="7057">
        <v>0</v>
      </c>
      <c r="S34" s="7057">
        <v>0</v>
      </c>
      <c r="T34" s="7057">
        <v>0</v>
      </c>
      <c r="U34" s="7057">
        <v>0</v>
      </c>
      <c r="V34" s="7057">
        <v>0</v>
      </c>
      <c r="W34" s="7057">
        <v>0</v>
      </c>
      <c r="X34" s="7057">
        <v>0</v>
      </c>
      <c r="Y34" s="7057">
        <v>0</v>
      </c>
      <c r="Z34" s="7057">
        <v>0</v>
      </c>
      <c r="AA34" s="7057">
        <v>0</v>
      </c>
      <c r="AB34" s="7057">
        <v>0</v>
      </c>
      <c r="AC34" s="7062">
        <f t="shared" si="9"/>
      </c>
      <c r="AD34" s="7077">
        <f t="shared" si="4"/>
      </c>
      <c r="AE34" s="7064">
        <f t="shared" si="29"/>
      </c>
      <c r="AF34" s="7078">
        <f t="shared" si="16"/>
      </c>
      <c r="AG34" s="7066">
        <f>VLOOKUP(C34,'Data Products'!$A:$J,10,0)</f>
      </c>
      <c r="AH34" s="7067">
        <f t="shared" si="0"/>
      </c>
      <c r="AI34" s="7068">
        <f t="shared" si="19"/>
      </c>
      <c r="AJ34" s="7069" t="s">
        <v>7313</v>
      </c>
      <c r="AK34" s="7069"/>
      <c r="AL34" s="7070"/>
      <c r="AM34" s="7083"/>
      <c r="AN34" s="7070"/>
      <c r="AO34" s="7070"/>
    </row>
    <row r="35">
      <c r="A35" s="7053">
        <v>33</v>
      </c>
      <c r="B35" s="7053" t="s">
        <v>7266</v>
      </c>
      <c r="C35" s="7053" t="s">
        <v>7315</v>
      </c>
      <c r="D35" s="7054" t="s">
        <v>7316</v>
      </c>
      <c r="E35" s="7055">
        <v>522</v>
      </c>
      <c r="F35" s="7056">
        <v>522</v>
      </c>
      <c r="G35" s="7057"/>
      <c r="H35" s="7058">
        <f>VLOOKUP(C35,'Data Products'!$A:$B,2,0)</f>
      </c>
      <c r="I35" s="7059">
        <f t="shared" si="25"/>
      </c>
      <c r="J35" s="7060">
        <v>45646</v>
      </c>
      <c r="K35" s="7061">
        <f t="shared" si="13"/>
      </c>
      <c r="L35" s="7057">
        <v>83</v>
      </c>
      <c r="M35" s="7057">
        <v>100</v>
      </c>
      <c r="N35" s="7057">
        <v>100</v>
      </c>
      <c r="O35" s="7057">
        <v>200</v>
      </c>
      <c r="P35" s="7053" t="s">
        <v>7317</v>
      </c>
      <c r="Q35" s="7057">
        <v>0</v>
      </c>
      <c r="R35" s="7057">
        <v>0</v>
      </c>
      <c r="S35" s="7057">
        <v>179</v>
      </c>
      <c r="T35" s="7057">
        <v>179</v>
      </c>
      <c r="U35" s="7057">
        <v>350</v>
      </c>
      <c r="V35" s="7057">
        <v>350</v>
      </c>
      <c r="W35" s="7057">
        <v>0</v>
      </c>
      <c r="X35" s="7057">
        <v>0</v>
      </c>
      <c r="Y35" s="7057">
        <v>0</v>
      </c>
      <c r="Z35" s="7057">
        <v>0</v>
      </c>
      <c r="AA35" s="7057">
        <v>0</v>
      </c>
      <c r="AB35" s="7057">
        <v>0</v>
      </c>
      <c r="AC35" s="7062">
        <f t="shared" si="9"/>
      </c>
      <c r="AD35" s="7063">
        <f t="shared" si="4"/>
      </c>
      <c r="AE35" s="7064">
        <f t="shared" si="29"/>
      </c>
      <c r="AF35" s="7065">
        <f t="shared" si="16"/>
      </c>
      <c r="AG35" s="7066">
        <f>VLOOKUP(C35,'Data Products'!$A:$J,10,0)</f>
      </c>
      <c r="AH35" s="7067">
        <f t="shared" si="0"/>
      </c>
      <c r="AI35" s="7068">
        <f t="shared" si="19"/>
      </c>
      <c r="AJ35" s="7084" t="s">
        <v>7318</v>
      </c>
      <c r="AK35" s="7069"/>
      <c r="AL35" s="7070"/>
      <c r="AM35" s="7083"/>
      <c r="AN35" s="7070"/>
      <c r="AO35" s="7070"/>
    </row>
    <row customHeight="true" hidden="true" ht="18" r="36">
      <c r="A36" s="7053">
        <v>34</v>
      </c>
      <c r="B36" s="7053" t="s">
        <v>7261</v>
      </c>
      <c r="C36" s="7053" t="s">
        <v>7319</v>
      </c>
      <c r="D36" s="7055"/>
      <c r="E36" s="7055">
        <v>0</v>
      </c>
      <c r="F36" s="7056">
        <v>0</v>
      </c>
      <c r="G36" s="7057"/>
      <c r="H36" s="7058">
        <f>VLOOKUP(C36,'Data Products'!$A:$B,2,0)</f>
      </c>
      <c r="I36" s="7059">
        <f t="shared" si="25"/>
      </c>
      <c r="J36" s="7060">
        <v>45646</v>
      </c>
      <c r="K36" s="7061">
        <f t="shared" si="13"/>
      </c>
      <c r="L36" s="7057">
        <v>0</v>
      </c>
      <c r="M36" s="7057">
        <v>0</v>
      </c>
      <c r="N36" s="7057">
        <v>100</v>
      </c>
      <c r="O36" s="7057">
        <v>200</v>
      </c>
      <c r="P36" s="7053" t="s">
        <v>7317</v>
      </c>
      <c r="Q36" s="7057">
        <v>0</v>
      </c>
      <c r="R36" s="7057">
        <v>0</v>
      </c>
      <c r="S36" s="7057">
        <v>0</v>
      </c>
      <c r="T36" s="7057">
        <v>0</v>
      </c>
      <c r="U36" s="7057">
        <v>0</v>
      </c>
      <c r="V36" s="7057">
        <v>0</v>
      </c>
      <c r="W36" s="7057">
        <v>0</v>
      </c>
      <c r="X36" s="7057">
        <v>0</v>
      </c>
      <c r="Y36" s="7057">
        <v>0</v>
      </c>
      <c r="Z36" s="7057">
        <v>0</v>
      </c>
      <c r="AA36" s="7057">
        <v>0</v>
      </c>
      <c r="AB36" s="7057">
        <v>0</v>
      </c>
      <c r="AC36" s="7062">
        <f t="shared" si="9"/>
      </c>
      <c r="AD36" s="7072">
        <f t="shared" si="4"/>
      </c>
      <c r="AE36" s="7064">
        <f t="shared" si="29"/>
      </c>
      <c r="AF36" s="7073">
        <f t="shared" si="16"/>
      </c>
      <c r="AG36" s="7066">
        <f>VLOOKUP(C36,'Data Products'!$A:$J,10,0)</f>
      </c>
      <c r="AH36" s="7067">
        <f t="shared" si="0"/>
      </c>
      <c r="AI36" s="7068">
        <f t="shared" si="19"/>
      </c>
      <c r="AJ36" s="7069"/>
      <c r="AK36" s="7069"/>
      <c r="AL36" s="7070"/>
      <c r="AM36" s="7083"/>
      <c r="AN36" s="7070"/>
      <c r="AO36" s="7070"/>
    </row>
    <row r="37">
      <c r="A37" s="7053">
        <v>35</v>
      </c>
      <c r="B37" s="7053" t="s">
        <v>7266</v>
      </c>
      <c r="C37" s="7053" t="s">
        <v>7320</v>
      </c>
      <c r="D37" s="7054" t="s">
        <v>7321</v>
      </c>
      <c r="E37" s="7055">
        <v>995</v>
      </c>
      <c r="F37" s="7056">
        <v>994</v>
      </c>
      <c r="G37" s="7057"/>
      <c r="H37" s="7058">
        <f>VLOOKUP(C37,'Data Products'!$A:$B,2,0)</f>
      </c>
      <c r="I37" s="7059">
        <f t="shared" si="25"/>
      </c>
      <c r="J37" s="7060">
        <v>45681</v>
      </c>
      <c r="K37" s="7061">
        <f t="shared" si="13"/>
      </c>
      <c r="L37" s="7057">
        <v>515</v>
      </c>
      <c r="M37" s="7057">
        <v>541</v>
      </c>
      <c r="N37" s="7057">
        <v>1500</v>
      </c>
      <c r="O37" s="7057">
        <v>3000</v>
      </c>
      <c r="P37" s="7053" t="s">
        <v>7322</v>
      </c>
      <c r="Q37" s="7057">
        <v>0</v>
      </c>
      <c r="R37" s="7057">
        <v>0</v>
      </c>
      <c r="S37" s="7057">
        <v>378</v>
      </c>
      <c r="T37" s="7057">
        <v>378</v>
      </c>
      <c r="U37" s="7057">
        <v>618</v>
      </c>
      <c r="V37" s="7057">
        <v>618</v>
      </c>
      <c r="W37" s="7057">
        <v>7</v>
      </c>
      <c r="X37" s="7057">
        <v>7</v>
      </c>
      <c r="Y37" s="7057">
        <v>0</v>
      </c>
      <c r="Z37" s="7057">
        <v>0</v>
      </c>
      <c r="AA37" s="7057">
        <v>0</v>
      </c>
      <c r="AB37" s="7057">
        <v>0</v>
      </c>
      <c r="AC37" s="7062">
        <f t="shared" si="9"/>
      </c>
      <c r="AD37" s="7063">
        <f t="shared" si="4"/>
      </c>
      <c r="AE37" s="7064">
        <f t="shared" si="29"/>
      </c>
      <c r="AF37" s="7065">
        <f t="shared" si="16"/>
      </c>
      <c r="AG37" s="7066">
        <f>VLOOKUP(C37,'Data Products'!$A:$J,10,0)</f>
      </c>
      <c r="AH37" s="7067">
        <f t="shared" si="0"/>
      </c>
      <c r="AI37" s="7068">
        <f t="shared" si="19"/>
      </c>
      <c r="AJ37" s="7069"/>
      <c r="AK37" s="7085"/>
      <c r="AL37" s="7085"/>
      <c r="AM37" s="7086"/>
      <c r="AN37" s="7085"/>
      <c r="AO37" s="7085"/>
    </row>
    <row r="38">
      <c r="A38" s="7053">
        <v>36</v>
      </c>
      <c r="B38" s="7053" t="s">
        <v>7266</v>
      </c>
      <c r="C38" s="7053" t="s">
        <v>7323</v>
      </c>
      <c r="D38" s="7054" t="s">
        <v>7324</v>
      </c>
      <c r="E38" s="7055">
        <v>2637</v>
      </c>
      <c r="F38" s="7056">
        <v>2637</v>
      </c>
      <c r="G38" s="7057"/>
      <c r="H38" s="7058">
        <f>VLOOKUP(C38,'Data Products'!$A:$B,2,0)</f>
      </c>
      <c r="I38" s="7059">
        <f t="shared" si="25"/>
      </c>
      <c r="J38" s="7060">
        <v>45520</v>
      </c>
      <c r="K38" s="7061">
        <f t="shared" si="13"/>
      </c>
      <c r="L38" s="7057">
        <v>18</v>
      </c>
      <c r="M38" s="7057">
        <v>39</v>
      </c>
      <c r="N38" s="7057">
        <v>150</v>
      </c>
      <c r="O38" s="7057">
        <v>300</v>
      </c>
      <c r="P38" s="7053" t="s">
        <v>7322</v>
      </c>
      <c r="Q38" s="7057">
        <v>0</v>
      </c>
      <c r="R38" s="7057">
        <v>0</v>
      </c>
      <c r="S38" s="7057">
        <v>1509</v>
      </c>
      <c r="T38" s="7057">
        <v>1508</v>
      </c>
      <c r="U38" s="7057">
        <v>1140</v>
      </c>
      <c r="V38" s="7057">
        <v>1140</v>
      </c>
      <c r="W38" s="7057">
        <v>0</v>
      </c>
      <c r="X38" s="7057">
        <v>0</v>
      </c>
      <c r="Y38" s="7057">
        <v>0</v>
      </c>
      <c r="Z38" s="7057">
        <v>0</v>
      </c>
      <c r="AA38" s="7057">
        <v>0</v>
      </c>
      <c r="AB38" s="7057">
        <v>0</v>
      </c>
      <c r="AC38" s="7062">
        <f t="shared" si="9"/>
      </c>
      <c r="AD38" s="7063">
        <f t="shared" si="4"/>
      </c>
      <c r="AE38" s="7064">
        <f t="shared" si="29"/>
      </c>
      <c r="AF38" s="7065">
        <f t="shared" si="16"/>
      </c>
      <c r="AG38" s="7066">
        <f>VLOOKUP(C38,'Data Products'!$A:$J,10,0)</f>
      </c>
      <c r="AH38" s="7067">
        <f t="shared" si="0"/>
      </c>
      <c r="AI38" s="7068">
        <f t="shared" si="19"/>
      </c>
      <c r="AJ38" s="7069"/>
      <c r="AK38" s="7070"/>
      <c r="AL38" s="7070"/>
      <c r="AM38" s="7083"/>
      <c r="AN38" s="7070"/>
      <c r="AO38" s="7070"/>
    </row>
    <row r="39">
      <c r="A39" s="7053">
        <v>37</v>
      </c>
      <c r="B39" s="7053" t="s">
        <v>7325</v>
      </c>
      <c r="C39" s="7053" t="s">
        <v>7326</v>
      </c>
      <c r="D39" s="7054" t="s">
        <v>7327</v>
      </c>
      <c r="E39" s="7055">
        <v>2062</v>
      </c>
      <c r="F39" s="7056">
        <v>2062</v>
      </c>
      <c r="G39" s="7057"/>
      <c r="H39" s="7058">
        <f>VLOOKUP(C39,'Data Products'!$A:$B,2,0)</f>
      </c>
      <c r="I39" s="7059">
        <f t="shared" si="25"/>
      </c>
      <c r="J39" s="7060">
        <v>45558</v>
      </c>
      <c r="K39" s="7061">
        <f t="shared" si="13"/>
      </c>
      <c r="L39" s="7057">
        <v>0</v>
      </c>
      <c r="M39" s="7057">
        <v>0</v>
      </c>
      <c r="N39" s="7057">
        <v>500</v>
      </c>
      <c r="O39" s="7057">
        <v>1000</v>
      </c>
      <c r="P39" s="7053" t="s">
        <v>7328</v>
      </c>
      <c r="Q39" s="7057">
        <v>0</v>
      </c>
      <c r="R39" s="7057">
        <v>0</v>
      </c>
      <c r="S39" s="7057">
        <v>1289</v>
      </c>
      <c r="T39" s="7057">
        <v>1289</v>
      </c>
      <c r="U39" s="7057">
        <v>773</v>
      </c>
      <c r="V39" s="7057">
        <v>773</v>
      </c>
      <c r="W39" s="7057">
        <v>0</v>
      </c>
      <c r="X39" s="7057">
        <v>0</v>
      </c>
      <c r="Y39" s="7057">
        <v>0</v>
      </c>
      <c r="Z39" s="7057">
        <v>0</v>
      </c>
      <c r="AA39" s="7057">
        <v>0</v>
      </c>
      <c r="AB39" s="7057">
        <v>0</v>
      </c>
      <c r="AC39" s="7062">
        <f t="shared" si="9"/>
      </c>
      <c r="AD39" s="7072">
        <f t="shared" si="4"/>
      </c>
      <c r="AE39" s="7064">
        <f t="shared" si="29"/>
      </c>
      <c r="AF39" s="7073">
        <f t="shared" si="16"/>
      </c>
      <c r="AG39" s="7066">
        <f>VLOOKUP(C39,'Data Products'!$A:$J,10,0)</f>
      </c>
      <c r="AH39" s="7067">
        <f t="shared" si="0"/>
      </c>
      <c r="AI39" s="7068">
        <f t="shared" si="19"/>
      </c>
      <c r="AJ39" s="7074" t="s">
        <v>7329</v>
      </c>
      <c r="AK39" s="7070"/>
      <c r="AL39" s="7070"/>
      <c r="AM39" s="7083"/>
      <c r="AN39" s="7070"/>
      <c r="AO39" s="7070"/>
    </row>
    <row customHeight="true" hidden="true" ht="18" r="40">
      <c r="A40" s="7053">
        <v>38</v>
      </c>
      <c r="B40" s="7053" t="s">
        <v>7261</v>
      </c>
      <c r="C40" s="7053" t="s">
        <v>7330</v>
      </c>
      <c r="D40" s="7055"/>
      <c r="E40" s="7055">
        <v>0</v>
      </c>
      <c r="F40" s="7056">
        <v>0</v>
      </c>
      <c r="G40" s="7057"/>
      <c r="H40" s="7058">
        <f>VLOOKUP(C40,'Data Products'!$A:$B,2,0)</f>
      </c>
      <c r="I40" s="7059">
        <f t="shared" si="25"/>
      </c>
      <c r="J40" s="7060">
        <v>45630</v>
      </c>
      <c r="K40" s="7061">
        <f t="shared" si="13"/>
      </c>
      <c r="L40" s="7057">
        <v>0</v>
      </c>
      <c r="M40" s="7057">
        <v>0</v>
      </c>
      <c r="N40" s="7057">
        <v>0</v>
      </c>
      <c r="O40" s="7057">
        <v>0</v>
      </c>
      <c r="P40" s="7053" t="s">
        <v>7331</v>
      </c>
      <c r="Q40" s="7057">
        <v>0</v>
      </c>
      <c r="R40" s="7057">
        <v>0</v>
      </c>
      <c r="S40" s="7057">
        <v>0</v>
      </c>
      <c r="T40" s="7057">
        <v>0</v>
      </c>
      <c r="U40" s="7057">
        <v>0</v>
      </c>
      <c r="V40" s="7057">
        <v>0</v>
      </c>
      <c r="W40" s="7057">
        <v>0</v>
      </c>
      <c r="X40" s="7057">
        <v>0</v>
      </c>
      <c r="Y40" s="7057">
        <v>0</v>
      </c>
      <c r="Z40" s="7057">
        <v>0</v>
      </c>
      <c r="AA40" s="7057">
        <v>0</v>
      </c>
      <c r="AB40" s="7057">
        <v>0</v>
      </c>
      <c r="AC40" s="7062">
        <f t="shared" si="9"/>
      </c>
      <c r="AD40" s="7072">
        <f t="shared" si="4"/>
      </c>
      <c r="AE40" s="7064">
        <f t="shared" si="29"/>
      </c>
      <c r="AF40" s="7073">
        <f t="shared" si="16"/>
      </c>
      <c r="AG40" s="7066">
        <f>VLOOKUP(C40,'Data Products'!$A:$J,10,0)</f>
      </c>
      <c r="AH40" s="7067">
        <f t="shared" si="0"/>
      </c>
      <c r="AI40" s="7068">
        <f t="shared" si="19"/>
      </c>
      <c r="AJ40" s="7069"/>
      <c r="AK40" s="7070"/>
      <c r="AL40" s="7070"/>
      <c r="AM40" s="7083"/>
      <c r="AN40" s="7070"/>
      <c r="AO40" s="7070"/>
    </row>
    <row customHeight="true" hidden="true" ht="18" r="41">
      <c r="A41" s="7053">
        <v>39</v>
      </c>
      <c r="B41" s="7053" t="s">
        <v>7261</v>
      </c>
      <c r="C41" s="7053" t="s">
        <v>7332</v>
      </c>
      <c r="D41" s="7055"/>
      <c r="E41" s="7055">
        <v>0</v>
      </c>
      <c r="F41" s="7056">
        <v>0</v>
      </c>
      <c r="G41" s="7057"/>
      <c r="H41" s="7058">
        <f>VLOOKUP(C41,'Data Products'!$A:$B,2,0)</f>
      </c>
      <c r="I41" s="7087">
        <f t="shared" si="25"/>
      </c>
      <c r="J41" s="7060">
        <v>45630</v>
      </c>
      <c r="K41" s="7061">
        <f t="shared" si="13"/>
      </c>
      <c r="L41" s="7057">
        <v>0</v>
      </c>
      <c r="M41" s="7057">
        <v>0</v>
      </c>
      <c r="N41" s="7057">
        <v>0</v>
      </c>
      <c r="O41" s="7057">
        <v>0</v>
      </c>
      <c r="P41" s="7053" t="s">
        <v>7331</v>
      </c>
      <c r="Q41" s="7057">
        <v>0</v>
      </c>
      <c r="R41" s="7057">
        <v>0</v>
      </c>
      <c r="S41" s="7057">
        <v>0</v>
      </c>
      <c r="T41" s="7057">
        <v>0</v>
      </c>
      <c r="U41" s="7057">
        <v>0</v>
      </c>
      <c r="V41" s="7057">
        <v>0</v>
      </c>
      <c r="W41" s="7057">
        <v>0</v>
      </c>
      <c r="X41" s="7057">
        <v>0</v>
      </c>
      <c r="Y41" s="7057">
        <v>0</v>
      </c>
      <c r="Z41" s="7057">
        <v>0</v>
      </c>
      <c r="AA41" s="7057">
        <v>0</v>
      </c>
      <c r="AB41" s="7057">
        <v>0</v>
      </c>
      <c r="AC41" s="7062">
        <f t="shared" si="9"/>
      </c>
      <c r="AD41" s="7077">
        <f t="shared" si="4"/>
      </c>
      <c r="AE41" s="7064">
        <f t="shared" si="29"/>
      </c>
      <c r="AF41" s="7078">
        <f t="shared" si="16"/>
      </c>
      <c r="AG41" s="7066">
        <f>VLOOKUP(C41,'Data Products'!$A:$J,10,0)</f>
      </c>
      <c r="AH41" s="7067">
        <f t="shared" si="0"/>
      </c>
      <c r="AI41" s="7068">
        <f t="shared" si="19"/>
      </c>
      <c r="AJ41" s="7088"/>
      <c r="AK41" s="7089"/>
      <c r="AL41" s="7089"/>
      <c r="AM41" s="7090"/>
      <c r="AN41" s="7089"/>
      <c r="AO41" s="7089"/>
    </row>
    <row customHeight="true" hidden="true" ht="18" r="42">
      <c r="A42" s="7053">
        <v>40</v>
      </c>
      <c r="B42" s="7053" t="s">
        <v>7261</v>
      </c>
      <c r="C42" s="7053" t="s">
        <v>7333</v>
      </c>
      <c r="D42" s="7055"/>
      <c r="E42" s="7055">
        <v>0</v>
      </c>
      <c r="F42" s="7056">
        <v>0</v>
      </c>
      <c r="G42" s="7057"/>
      <c r="H42" s="7058">
        <f>VLOOKUP(C42,'Data Products'!$A:$B,2,0)</f>
      </c>
      <c r="I42" s="7087">
        <f t="shared" si="25"/>
      </c>
      <c r="J42" s="7060">
        <v>45630</v>
      </c>
      <c r="K42" s="7061">
        <f t="shared" si="13"/>
      </c>
      <c r="L42" s="7057">
        <v>0</v>
      </c>
      <c r="M42" s="7057">
        <v>0</v>
      </c>
      <c r="N42" s="7057">
        <v>0</v>
      </c>
      <c r="O42" s="7057">
        <v>0</v>
      </c>
      <c r="P42" s="7053" t="s">
        <v>7331</v>
      </c>
      <c r="Q42" s="7057">
        <v>0</v>
      </c>
      <c r="R42" s="7057">
        <v>0</v>
      </c>
      <c r="S42" s="7057">
        <v>0</v>
      </c>
      <c r="T42" s="7057">
        <v>0</v>
      </c>
      <c r="U42" s="7057">
        <v>0</v>
      </c>
      <c r="V42" s="7057">
        <v>0</v>
      </c>
      <c r="W42" s="7057">
        <v>0</v>
      </c>
      <c r="X42" s="7057">
        <v>0</v>
      </c>
      <c r="Y42" s="7057">
        <v>0</v>
      </c>
      <c r="Z42" s="7057">
        <v>0</v>
      </c>
      <c r="AA42" s="7057">
        <v>0</v>
      </c>
      <c r="AB42" s="7057">
        <v>0</v>
      </c>
      <c r="AC42" s="7062">
        <f t="shared" si="9"/>
      </c>
      <c r="AD42" s="7072">
        <f t="shared" si="4"/>
      </c>
      <c r="AE42" s="7064">
        <f t="shared" si="29"/>
      </c>
      <c r="AF42" s="7073">
        <f t="shared" si="16"/>
      </c>
      <c r="AG42" s="7066">
        <f>VLOOKUP(C42,'Data Products'!$A:$J,10,0)</f>
      </c>
      <c r="AH42" s="7067">
        <f t="shared" si="0"/>
      </c>
      <c r="AI42" s="7068">
        <f t="shared" si="19"/>
      </c>
      <c r="AJ42" s="7091"/>
      <c r="AK42" s="7092"/>
      <c r="AL42" s="7092"/>
      <c r="AM42" s="7091"/>
      <c r="AN42" s="7092"/>
      <c r="AO42" s="7092"/>
    </row>
    <row r="43">
      <c r="A43" s="7053">
        <v>41</v>
      </c>
      <c r="B43" s="7053" t="s">
        <v>7252</v>
      </c>
      <c r="C43" s="7053" t="s">
        <v>7334</v>
      </c>
      <c r="D43" s="7054" t="s">
        <v>7335</v>
      </c>
      <c r="E43" s="7055">
        <v>212</v>
      </c>
      <c r="F43" s="7056">
        <v>212</v>
      </c>
      <c r="G43" s="7093"/>
      <c r="H43" s="7058">
        <f>VLOOKUP(C43,'Data Products'!$A:$B,2,0)</f>
      </c>
      <c r="I43" s="7087">
        <f t="shared" si="25"/>
      </c>
      <c r="J43" s="7060">
        <v>45898</v>
      </c>
      <c r="K43" s="7061">
        <f t="shared" si="13"/>
      </c>
      <c r="L43" s="7057">
        <v>0</v>
      </c>
      <c r="M43" s="7057">
        <v>1</v>
      </c>
      <c r="N43" s="7057">
        <v>0</v>
      </c>
      <c r="O43" s="7057">
        <v>0</v>
      </c>
      <c r="P43" s="7053" t="s">
        <v>7336</v>
      </c>
      <c r="Q43" s="7057">
        <v>0</v>
      </c>
      <c r="R43" s="7057">
        <v>0</v>
      </c>
      <c r="S43" s="7057">
        <v>128</v>
      </c>
      <c r="T43" s="7057">
        <v>128</v>
      </c>
      <c r="U43" s="7057">
        <v>84</v>
      </c>
      <c r="V43" s="7057">
        <v>84</v>
      </c>
      <c r="W43" s="7057">
        <v>0</v>
      </c>
      <c r="X43" s="7057">
        <v>0</v>
      </c>
      <c r="Y43" s="7057">
        <v>0</v>
      </c>
      <c r="Z43" s="7057">
        <v>0</v>
      </c>
      <c r="AA43" s="7057">
        <v>0</v>
      </c>
      <c r="AB43" s="7057">
        <v>0</v>
      </c>
      <c r="AC43" s="7062">
        <f t="shared" si="9"/>
      </c>
      <c r="AD43" s="7081">
        <f t="shared" si="4"/>
      </c>
      <c r="AE43" s="7064">
        <f t="shared" si="29"/>
      </c>
      <c r="AF43" s="7082">
        <f t="shared" si="16"/>
      </c>
      <c r="AG43" s="7066">
        <f>VLOOKUP(C43,'Data Products'!$A:$J,10,0)</f>
      </c>
      <c r="AH43" s="7067">
        <f t="shared" si="0"/>
      </c>
      <c r="AI43" s="7068">
        <f t="shared" si="19"/>
      </c>
      <c r="AJ43" s="7094" t="s">
        <v>7337</v>
      </c>
      <c r="AK43" s="7092"/>
      <c r="AL43" s="7092"/>
      <c r="AM43" s="7091"/>
      <c r="AN43" s="7092"/>
      <c r="AO43" s="7092"/>
    </row>
    <row customHeight="true" ht="18" r="44">
      <c r="A44" s="7053">
        <v>42</v>
      </c>
      <c r="B44" s="7053" t="s">
        <v>7266</v>
      </c>
      <c r="C44" s="7053" t="s">
        <v>7338</v>
      </c>
      <c r="D44" s="7054" t="s">
        <v>7339</v>
      </c>
      <c r="E44" s="7055">
        <v>1347</v>
      </c>
      <c r="F44" s="7056">
        <v>1346</v>
      </c>
      <c r="G44" s="7093"/>
      <c r="H44" s="7058">
        <f>VLOOKUP(C44,'Data Products'!$A:$B,2,0)</f>
      </c>
      <c r="I44" s="7087">
        <f t="shared" si="25"/>
      </c>
      <c r="J44" s="7095">
        <v>46030</v>
      </c>
      <c r="K44" s="7061">
        <f t="shared" si="13"/>
      </c>
      <c r="L44" s="7096">
        <v>191</v>
      </c>
      <c r="M44" s="7096">
        <v>355</v>
      </c>
      <c r="N44" s="7057">
        <v>0</v>
      </c>
      <c r="O44" s="7057">
        <v>0</v>
      </c>
      <c r="P44" s="7053" t="s">
        <v>7340</v>
      </c>
      <c r="Q44" s="7057">
        <v>0</v>
      </c>
      <c r="R44" s="7057">
        <v>0</v>
      </c>
      <c r="S44" s="7057">
        <v>617</v>
      </c>
      <c r="T44" s="7057">
        <v>616</v>
      </c>
      <c r="U44" s="7057">
        <v>897</v>
      </c>
      <c r="V44" s="7057">
        <v>897</v>
      </c>
      <c r="W44" s="7057">
        <v>0</v>
      </c>
      <c r="X44" s="7057">
        <v>0</v>
      </c>
      <c r="Y44" s="7057">
        <v>0</v>
      </c>
      <c r="Z44" s="7057">
        <v>0</v>
      </c>
      <c r="AA44" s="7057">
        <v>0</v>
      </c>
      <c r="AB44" s="7057">
        <v>0</v>
      </c>
      <c r="AC44" s="7062">
        <f t="shared" si="9"/>
      </c>
      <c r="AD44" s="7081">
        <f t="shared" si="4"/>
      </c>
      <c r="AE44" s="7064">
        <f t="shared" si="29"/>
      </c>
      <c r="AF44" s="7082">
        <f t="shared" si="16"/>
      </c>
      <c r="AG44" s="7066">
        <f>VLOOKUP(C44,'Data Products'!$A:$J,10,0)</f>
      </c>
      <c r="AH44" s="7067">
        <f t="shared" si="0"/>
      </c>
      <c r="AI44" s="7068">
        <f t="shared" si="19"/>
      </c>
      <c r="AJ44" s="7094"/>
      <c r="AK44" s="7092"/>
      <c r="AL44" s="7092"/>
      <c r="AM44" s="7091"/>
      <c r="AN44" s="7092"/>
      <c r="AO44" s="7092"/>
    </row>
    <row r="45">
      <c r="A45" s="7097"/>
      <c r="B45" s="7098"/>
      <c r="C45" s="7097"/>
      <c r="D45" s="7097"/>
      <c r="E45" s="7097"/>
      <c r="F45" s="7097"/>
      <c r="G45" s="7097"/>
      <c r="H45" s="7097"/>
      <c r="I45" s="7097"/>
      <c r="J45" s="7097"/>
      <c r="K45" s="7099"/>
      <c r="L45" s="7093"/>
      <c r="M45" s="7093" t="s">
        <v>7341</v>
      </c>
      <c r="N45" s="7093"/>
      <c r="O45" s="7093"/>
      <c r="P45" s="7093"/>
      <c r="Q45" s="7093"/>
      <c r="R45" s="7093"/>
      <c r="S45" s="7093"/>
      <c r="T45" s="7093"/>
      <c r="U45" s="7093"/>
      <c r="V45" s="7093"/>
      <c r="W45" s="7093"/>
      <c r="X45" s="7093"/>
      <c r="Y45" s="7093"/>
      <c r="Z45" s="7093"/>
      <c r="AA45" s="7093"/>
      <c r="AB45" s="7093"/>
      <c r="AC45" s="7093"/>
      <c r="AD45" s="7093"/>
      <c r="AE45" s="7093"/>
      <c r="AF45" s="7100" t="s">
        <v>7342</v>
      </c>
      <c r="AG45" s="7101"/>
      <c r="AH45" s="7101">
        <f>SUM(AH3:AH43)</f>
      </c>
      <c r="AI45" s="7102"/>
      <c r="AJ45" s="7103"/>
      <c r="AK45" s="7104"/>
      <c r="AL45" s="7104"/>
      <c r="AM45" s="7103"/>
      <c r="AN45" s="7104"/>
      <c r="AO45" s="7104"/>
    </row>
    <row r="46">
      <c r="A46" s="7093"/>
      <c r="B46" s="7098"/>
      <c r="C46" s="7098"/>
      <c r="D46" s="7093"/>
      <c r="E46" s="7093"/>
      <c r="F46" s="7093"/>
      <c r="G46" s="7093"/>
      <c r="H46" s="7098"/>
      <c r="I46" s="7099"/>
      <c r="J46" s="7099"/>
      <c r="K46" s="7099"/>
      <c r="L46" s="7093"/>
      <c r="M46" s="7093"/>
      <c r="N46" s="7093"/>
      <c r="O46" s="7093"/>
      <c r="P46" s="7093"/>
      <c r="Q46" s="7093"/>
      <c r="R46" s="7093"/>
      <c r="S46" s="7093"/>
      <c r="T46" s="7093"/>
      <c r="U46" s="7093"/>
      <c r="V46" s="7093"/>
      <c r="W46" s="7093"/>
      <c r="X46" s="7093"/>
      <c r="Y46" s="7093"/>
      <c r="Z46" s="7093"/>
      <c r="AA46" s="7093"/>
      <c r="AB46" s="7093"/>
      <c r="AC46" s="7093"/>
      <c r="AD46" s="7093"/>
      <c r="AE46" s="7093"/>
      <c r="AF46" s="7105" t="s">
        <v>7343</v>
      </c>
      <c r="AG46" s="7106">
        <f t="shared" ref="AG46:AG49" si="23">AH46/$AH$45</f>
      </c>
      <c r="AH46" s="7107">
        <f t="shared" ref="AH46:AH49" si="12">SUMIFS($AH$3:$AH$43,$AF$3:$AF$43,AF46)</f>
      </c>
      <c r="AI46" s="7108"/>
      <c r="AJ46" s="7103"/>
      <c r="AK46" s="7104"/>
      <c r="AL46" s="7104"/>
      <c r="AM46" s="7103"/>
      <c r="AN46" s="7104"/>
      <c r="AO46" s="7104"/>
    </row>
    <row r="47">
      <c r="A47" s="7093"/>
      <c r="B47" s="7098"/>
      <c r="C47" s="7098"/>
      <c r="D47" s="7093"/>
      <c r="E47" s="7093"/>
      <c r="F47" s="7093"/>
      <c r="G47" s="7093"/>
      <c r="H47" s="7098"/>
      <c r="I47" s="7099"/>
      <c r="J47" s="7099"/>
      <c r="K47" s="7099"/>
      <c r="L47" s="7093"/>
      <c r="M47" s="7093"/>
      <c r="N47" s="7093"/>
      <c r="O47" s="7093"/>
      <c r="P47" s="7093"/>
      <c r="Q47" s="7093"/>
      <c r="R47" s="7093"/>
      <c r="S47" s="7093"/>
      <c r="T47" s="7093"/>
      <c r="U47" s="7093"/>
      <c r="V47" s="7093"/>
      <c r="W47" s="7093"/>
      <c r="X47" s="7093"/>
      <c r="Y47" s="7093"/>
      <c r="Z47" s="7093"/>
      <c r="AA47" s="7093"/>
      <c r="AB47" s="7093"/>
      <c r="AC47" s="7093"/>
      <c r="AD47" s="7093"/>
      <c r="AE47" s="7093"/>
      <c r="AF47" s="7105" t="s">
        <v>7344</v>
      </c>
      <c r="AG47" s="7106">
        <f t="shared" si="23"/>
      </c>
      <c r="AH47" s="7107">
        <f t="shared" si="12"/>
      </c>
      <c r="AI47" s="7108"/>
      <c r="AJ47" s="7103"/>
      <c r="AK47" s="7104"/>
      <c r="AL47" s="7104"/>
      <c r="AM47" s="7103"/>
      <c r="AN47" s="7104"/>
      <c r="AO47" s="7104"/>
    </row>
    <row r="48">
      <c r="A48" s="7093"/>
      <c r="B48" s="7098"/>
      <c r="C48" s="7098"/>
      <c r="D48" s="7093"/>
      <c r="E48" s="7093"/>
      <c r="F48" s="7093"/>
      <c r="G48" s="7093"/>
      <c r="H48" s="7098"/>
      <c r="I48" s="7099"/>
      <c r="J48" s="7099"/>
      <c r="K48" s="7099"/>
      <c r="L48" s="7093"/>
      <c r="M48" s="7093"/>
      <c r="N48" s="7093"/>
      <c r="O48" s="7093"/>
      <c r="P48" s="7093"/>
      <c r="Q48" s="7093"/>
      <c r="R48" s="7093"/>
      <c r="S48" s="7093"/>
      <c r="T48" s="7093"/>
      <c r="U48" s="7093"/>
      <c r="V48" s="7093"/>
      <c r="W48" s="7093"/>
      <c r="X48" s="7093"/>
      <c r="Y48" s="7093"/>
      <c r="Z48" s="7093"/>
      <c r="AA48" s="7093"/>
      <c r="AB48" s="7093"/>
      <c r="AC48" s="7093"/>
      <c r="AD48" s="7093"/>
      <c r="AE48" s="7093"/>
      <c r="AF48" s="7105" t="s">
        <v>7345</v>
      </c>
      <c r="AG48" s="7106">
        <f t="shared" si="23"/>
      </c>
      <c r="AH48" s="7107">
        <f t="shared" si="12"/>
      </c>
      <c r="AI48" s="7108"/>
      <c r="AJ48" s="7103"/>
      <c r="AK48" s="7104"/>
      <c r="AL48" s="7104"/>
      <c r="AM48" s="7103"/>
      <c r="AN48" s="7104"/>
      <c r="AO48" s="7104"/>
    </row>
    <row r="49">
      <c r="A49" s="7093"/>
      <c r="B49" s="7098"/>
      <c r="C49" s="7098"/>
      <c r="D49" s="7093"/>
      <c r="E49" s="7093"/>
      <c r="F49" s="7093"/>
      <c r="G49" s="7093"/>
      <c r="H49" s="7098"/>
      <c r="I49" s="7099"/>
      <c r="J49" s="7099"/>
      <c r="K49" s="7099"/>
      <c r="L49" s="7093"/>
      <c r="M49" s="7093"/>
      <c r="N49" s="7093"/>
      <c r="O49" s="7093"/>
      <c r="P49" s="7093"/>
      <c r="Q49" s="7093"/>
      <c r="R49" s="7093"/>
      <c r="S49" s="7093"/>
      <c r="T49" s="7093"/>
      <c r="U49" s="7093"/>
      <c r="V49" s="7093"/>
      <c r="W49" s="7093"/>
      <c r="X49" s="7093"/>
      <c r="Y49" s="7093"/>
      <c r="Z49" s="7093"/>
      <c r="AA49" s="7093"/>
      <c r="AB49" s="7093"/>
      <c r="AC49" s="7093"/>
      <c r="AD49" s="7093"/>
      <c r="AE49" s="7093"/>
      <c r="AF49" s="7105" t="s">
        <v>7346</v>
      </c>
      <c r="AG49" s="7106">
        <f t="shared" si="23"/>
      </c>
      <c r="AH49" s="7107">
        <f t="shared" si="12"/>
      </c>
      <c r="AI49" s="7108"/>
      <c r="AJ49" s="7103"/>
      <c r="AK49" s="7104"/>
      <c r="AL49" s="7104"/>
      <c r="AM49" s="7103"/>
      <c r="AN49" s="7104"/>
      <c r="AO49" s="7104"/>
    </row>
    <row r="50">
      <c r="A50" s="7093"/>
      <c r="B50" s="7098"/>
      <c r="C50" s="7098"/>
      <c r="D50" s="7093"/>
      <c r="E50" s="7093"/>
      <c r="F50" s="7093"/>
      <c r="G50" s="7093"/>
      <c r="H50" s="7098"/>
      <c r="I50" s="7099"/>
      <c r="J50" s="7099"/>
      <c r="K50" s="7099"/>
      <c r="L50" s="7093"/>
      <c r="M50" s="7093"/>
      <c r="N50" s="7093"/>
      <c r="O50" s="7093"/>
      <c r="P50" s="7093"/>
      <c r="Q50" s="7093"/>
      <c r="R50" s="7093"/>
      <c r="S50" s="7093"/>
      <c r="T50" s="7093"/>
      <c r="U50" s="7093"/>
      <c r="V50" s="7093"/>
      <c r="W50" s="7093"/>
      <c r="X50" s="7093"/>
      <c r="Y50" s="7093"/>
      <c r="Z50" s="7093"/>
      <c r="AA50" s="7093"/>
      <c r="AB50" s="7093"/>
      <c r="AC50" s="7093"/>
      <c r="AD50" s="7093"/>
      <c r="AE50" s="7093"/>
      <c r="AF50" s="7105" t="s">
        <v>7241</v>
      </c>
      <c r="AG50" s="7109">
        <f>AVERAGE(AI3:AI43)/AVERAGE(E3:E43)</f>
      </c>
      <c r="AH50" s="7107">
        <f>SUMIF($I$3:$I$43,"&lt;90",$AH$3:$AH$43)</f>
      </c>
      <c r="AI50" s="7110"/>
      <c r="AJ50" s="7103"/>
      <c r="AK50" s="7104"/>
      <c r="AL50" s="7104"/>
      <c r="AM50" s="7103"/>
      <c r="AN50" s="7104"/>
      <c r="AO50" s="7104"/>
    </row>
    <row r="51">
      <c r="A51" s="7093"/>
      <c r="B51" s="7098"/>
      <c r="C51" s="7098"/>
      <c r="D51" s="7093"/>
      <c r="E51" s="7093"/>
      <c r="F51" s="7093"/>
      <c r="G51" s="7093"/>
      <c r="H51" s="7098"/>
      <c r="I51" s="7099"/>
      <c r="J51" s="7099"/>
      <c r="K51" s="7099"/>
      <c r="L51" s="7093"/>
      <c r="M51" s="7093"/>
      <c r="N51" s="7093"/>
      <c r="O51" s="7093"/>
      <c r="P51" s="7093"/>
      <c r="Q51" s="7093"/>
      <c r="R51" s="7093"/>
      <c r="S51" s="7093"/>
      <c r="T51" s="7093"/>
      <c r="U51" s="7093"/>
      <c r="V51" s="7093"/>
      <c r="W51" s="7093"/>
      <c r="X51" s="7093"/>
      <c r="Y51" s="7093"/>
      <c r="Z51" s="7093"/>
      <c r="AA51" s="7093"/>
      <c r="AB51" s="7093"/>
      <c r="AC51" s="7093"/>
      <c r="AD51" s="7093"/>
      <c r="AE51" s="7093"/>
      <c r="AF51" s="7093"/>
      <c r="AG51" s="7110"/>
      <c r="AH51" s="7110"/>
      <c r="AI51" s="7110"/>
      <c r="AJ51" s="7103"/>
      <c r="AK51" s="7104"/>
      <c r="AL51" s="7104"/>
      <c r="AM51" s="7103"/>
      <c r="AN51" s="7104"/>
      <c r="AO51" s="7104"/>
    </row>
    <row r="52">
      <c r="A52" s="7111" t="s">
        <v>7347</v>
      </c>
      <c r="B52" s="7048" t="s">
        <v>7215</v>
      </c>
      <c r="C52" s="7048" t="s">
        <v>7216</v>
      </c>
      <c r="D52" s="7111" t="s">
        <v>7217</v>
      </c>
      <c r="E52" s="7048" t="s">
        <v>7218</v>
      </c>
      <c r="F52" s="7048"/>
      <c r="G52" s="7048" t="s">
        <v>7348</v>
      </c>
      <c r="H52" s="7112" t="s">
        <v>7220</v>
      </c>
      <c r="I52" s="7113" t="s">
        <v>7221</v>
      </c>
      <c r="J52" s="7047" t="s">
        <v>7222</v>
      </c>
      <c r="K52" s="7047" t="s">
        <v>7223</v>
      </c>
      <c r="L52" s="7048" t="s">
        <v>7224</v>
      </c>
      <c r="M52" s="7048" t="s">
        <v>7225</v>
      </c>
      <c r="N52" s="7048" t="s">
        <v>7349</v>
      </c>
      <c r="O52" s="7048" t="s">
        <v>7350</v>
      </c>
      <c r="P52" s="7048" t="s">
        <v>7228</v>
      </c>
      <c r="Q52" s="7114"/>
      <c r="R52" s="7114"/>
      <c r="S52" s="7114"/>
      <c r="T52" s="7114"/>
      <c r="U52" s="7114"/>
      <c r="V52" s="7114"/>
      <c r="W52" s="7114"/>
      <c r="X52" s="7114"/>
      <c r="Y52" s="7114"/>
      <c r="Z52" s="7114"/>
      <c r="AA52" s="7114"/>
      <c r="AB52" s="7114"/>
      <c r="AC52" s="7115" t="s">
        <v>7235</v>
      </c>
      <c r="AD52" s="7113" t="s">
        <v>7236</v>
      </c>
      <c r="AE52" s="7113" t="s">
        <v>7351</v>
      </c>
      <c r="AF52" s="7113" t="s">
        <v>7352</v>
      </c>
      <c r="AG52" s="7116" t="s">
        <v>7239</v>
      </c>
      <c r="AH52" s="7116" t="s">
        <v>7240</v>
      </c>
      <c r="AI52" s="7047" t="s">
        <v>7241</v>
      </c>
      <c r="AJ52" s="7113" t="s">
        <v>7242</v>
      </c>
      <c r="AK52" s="7047" t="s">
        <v>7243</v>
      </c>
      <c r="AL52" s="7048" t="s">
        <v>7244</v>
      </c>
      <c r="AM52" s="7048" t="s">
        <v>7353</v>
      </c>
      <c r="AN52" s="7048" t="s">
        <v>7246</v>
      </c>
      <c r="AO52" s="7048" t="s">
        <v>7247</v>
      </c>
    </row>
    <row r="53">
      <c r="A53" s="7048" t="s">
        <v>7248</v>
      </c>
      <c r="B53" s="7048"/>
      <c r="C53" s="7048"/>
      <c r="D53" s="7048"/>
      <c r="E53" s="7048" t="s">
        <v>7249</v>
      </c>
      <c r="F53" s="7052" t="s">
        <v>7250</v>
      </c>
      <c r="G53" s="7048"/>
      <c r="H53" s="7117"/>
      <c r="I53" s="7113"/>
      <c r="J53" s="7047"/>
      <c r="K53" s="7047"/>
      <c r="L53" s="7048" t="s">
        <v>7251</v>
      </c>
      <c r="M53" s="7048" t="s">
        <v>7251</v>
      </c>
      <c r="N53" s="7048"/>
      <c r="O53" s="7048"/>
      <c r="P53" s="7048"/>
      <c r="Q53" s="7114"/>
      <c r="R53" s="7114"/>
      <c r="S53" s="7114"/>
      <c r="T53" s="7114"/>
      <c r="U53" s="7114"/>
      <c r="V53" s="7114"/>
      <c r="W53" s="7114"/>
      <c r="X53" s="7114"/>
      <c r="Y53" s="7114"/>
      <c r="Z53" s="7114"/>
      <c r="AA53" s="7114"/>
      <c r="AB53" s="7114"/>
      <c r="AC53" s="7115"/>
      <c r="AD53" s="7113"/>
      <c r="AE53" s="7113"/>
      <c r="AF53" s="7113"/>
      <c r="AG53" s="7116"/>
      <c r="AH53" s="7116"/>
      <c r="AI53" s="7047"/>
      <c r="AJ53" s="7113"/>
      <c r="AK53" s="7047"/>
      <c r="AL53" s="7048"/>
      <c r="AM53" s="7048"/>
      <c r="AN53" s="7048"/>
      <c r="AO53" s="7048"/>
    </row>
    <row r="54">
      <c r="A54" s="7118">
        <v>1</v>
      </c>
      <c r="B54" s="7053" t="s">
        <v>7266</v>
      </c>
      <c r="C54" s="7053" t="s">
        <v>7354</v>
      </c>
      <c r="D54" s="7096" t="s">
        <v>7355</v>
      </c>
      <c r="E54" s="7057">
        <v>1536</v>
      </c>
      <c r="F54" s="7071">
        <v>1536</v>
      </c>
      <c r="G54" s="7119"/>
      <c r="H54" s="7120">
        <f>VLOOKUP(C54,'Data Products'!$A:$J,2,0)</f>
      </c>
      <c r="I54" s="7121">
        <f t="shared" ref="I54:I79" si="26">IFERROR(H54-TODAY(),"")</f>
      </c>
      <c r="J54" s="7060">
        <v>45840</v>
      </c>
      <c r="K54" s="7061">
        <f t="shared" ref="K54:K125" si="14">TODAY()-J54</f>
      </c>
      <c r="L54" s="7096">
        <v>1</v>
      </c>
      <c r="M54" s="7122">
        <v>5910</v>
      </c>
      <c r="N54" s="7057">
        <v>6000</v>
      </c>
      <c r="O54" s="7057">
        <v>12000</v>
      </c>
      <c r="P54" s="7053" t="s">
        <v>7265</v>
      </c>
      <c r="Q54" s="7093"/>
      <c r="R54" s="7093"/>
      <c r="S54" s="7123"/>
      <c r="T54" s="7093"/>
      <c r="U54" s="7093"/>
      <c r="V54" s="7093"/>
      <c r="W54" s="7093"/>
      <c r="X54" s="7093"/>
      <c r="Y54" s="7093"/>
      <c r="Z54" s="7093"/>
      <c r="AA54" s="7093"/>
      <c r="AB54" s="7093"/>
      <c r="AC54" s="7124">
        <f t="shared" ref="AC54:AC125" si="10">M54/30</f>
      </c>
      <c r="AD54" s="7077">
        <f t="shared" ref="AD54:AD125" si="5">IFERROR(E54/AC54,"-")</f>
      </c>
      <c r="AE54" s="7064">
        <f t="shared" ref="AE54:AE125" si="30">IFERROR(TODAY()+AD54,"-")</f>
      </c>
      <c r="AF54" s="7078">
        <f t="shared" ref="AF54:AF125" si="17">_xlfn.IFS(AD54="-","Not sold yet",AND(AD54&lt;=150,AD54&gt;60),"Out of stock more than 60 days",AD54&lt;=60,"Out of stock less than 60 days",AD54&gt;=150,"Out of stock more than 150 days")</f>
      </c>
      <c r="AG54" s="7066">
        <f>VLOOKUP(C54,'Data Products'!$A:$J,10,0)</f>
      </c>
      <c r="AH54" s="7067">
        <f t="shared" ref="AH54:AH125" si="1">AG54*E54</f>
      </c>
      <c r="AI54" s="7067"/>
      <c r="AJ54" s="7084" t="s">
        <v>7356</v>
      </c>
      <c r="AK54" s="7069"/>
      <c r="AL54" s="7070"/>
      <c r="AM54" s="7069"/>
      <c r="AN54" s="7070"/>
      <c r="AO54" s="7070"/>
    </row>
    <row customHeight="true" hidden="true" ht="18" r="55">
      <c r="A55" s="7118">
        <v>2</v>
      </c>
      <c r="B55" s="7053" t="s">
        <v>7261</v>
      </c>
      <c r="C55" s="7053" t="s">
        <v>7357</v>
      </c>
      <c r="D55" s="7057"/>
      <c r="E55" s="7057">
        <v>0</v>
      </c>
      <c r="F55" s="7071">
        <v>0</v>
      </c>
      <c r="G55" s="7119"/>
      <c r="H55" s="7120">
        <f>VLOOKUP(C55,'Data Products'!$A:$J,2,0)</f>
      </c>
      <c r="I55" s="7121">
        <f t="shared" si="26"/>
      </c>
      <c r="J55" s="7060">
        <v>45376</v>
      </c>
      <c r="K55" s="7061">
        <f t="shared" si="14"/>
      </c>
      <c r="L55" s="7057">
        <v>0</v>
      </c>
      <c r="M55" s="7057">
        <v>0</v>
      </c>
      <c r="N55" s="7057">
        <v>0</v>
      </c>
      <c r="O55" s="7057">
        <v>0</v>
      </c>
      <c r="P55" s="7053" t="s">
        <v>7358</v>
      </c>
      <c r="Q55" s="7093"/>
      <c r="R55" s="7093"/>
      <c r="S55" s="7123"/>
      <c r="T55" s="7093"/>
      <c r="U55" s="7093"/>
      <c r="V55" s="7093"/>
      <c r="W55" s="7093"/>
      <c r="X55" s="7093"/>
      <c r="Y55" s="7093"/>
      <c r="Z55" s="7093"/>
      <c r="AA55" s="7093"/>
      <c r="AB55" s="7093"/>
      <c r="AC55" s="7124">
        <f t="shared" si="10"/>
      </c>
      <c r="AD55" s="7072">
        <f t="shared" si="5"/>
      </c>
      <c r="AE55" s="7064">
        <f t="shared" si="30"/>
      </c>
      <c r="AF55" s="7073">
        <f t="shared" si="17"/>
      </c>
      <c r="AG55" s="7066">
        <f>VLOOKUP(C55,'Data Products'!$A:$J,10,0)</f>
      </c>
      <c r="AH55" s="7067">
        <f t="shared" si="1"/>
      </c>
      <c r="AI55" s="7067">
        <f t="shared" ref="AI55:AI74" si="20">IF(I55&lt;=90,E55,0)</f>
      </c>
      <c r="AJ55" s="7079"/>
      <c r="AK55" s="7069"/>
      <c r="AL55" s="7070"/>
      <c r="AM55" s="7069"/>
      <c r="AN55" s="7070"/>
      <c r="AO55" s="7070"/>
    </row>
    <row customHeight="true" hidden="true" ht="18" r="56">
      <c r="A56" s="7118">
        <v>3</v>
      </c>
      <c r="B56" s="7053" t="s">
        <v>7261</v>
      </c>
      <c r="C56" s="7053" t="s">
        <v>7359</v>
      </c>
      <c r="D56" s="7057"/>
      <c r="E56" s="7057">
        <v>0</v>
      </c>
      <c r="F56" s="7071">
        <v>0</v>
      </c>
      <c r="G56" s="7119"/>
      <c r="H56" s="7120">
        <f>VLOOKUP(C56,'Data Products'!$A:$J,2,0)</f>
      </c>
      <c r="I56" s="7121">
        <f t="shared" si="26"/>
      </c>
      <c r="J56" s="7095">
        <v>45721</v>
      </c>
      <c r="K56" s="7061">
        <f t="shared" si="14"/>
      </c>
      <c r="L56" s="7057">
        <v>0</v>
      </c>
      <c r="M56" s="7057">
        <v>0</v>
      </c>
      <c r="N56" s="7125" t="s">
        <v>7360</v>
      </c>
      <c r="O56" s="7125" t="s">
        <v>7360</v>
      </c>
      <c r="P56" s="7053" t="s">
        <v>7358</v>
      </c>
      <c r="Q56" s="7093"/>
      <c r="R56" s="7093"/>
      <c r="S56" s="7123"/>
      <c r="T56" s="7093"/>
      <c r="U56" s="7093"/>
      <c r="V56" s="7093"/>
      <c r="W56" s="7093"/>
      <c r="X56" s="7093"/>
      <c r="Y56" s="7093"/>
      <c r="Z56" s="7093"/>
      <c r="AA56" s="7093"/>
      <c r="AB56" s="7093"/>
      <c r="AC56" s="7124">
        <f t="shared" si="10"/>
      </c>
      <c r="AD56" s="7072">
        <f t="shared" si="5"/>
      </c>
      <c r="AE56" s="7064">
        <f t="shared" si="30"/>
      </c>
      <c r="AF56" s="7073">
        <f t="shared" si="17"/>
      </c>
      <c r="AG56" s="7066">
        <f>VLOOKUP(C56,'Data Products'!$A:$J,10,0)</f>
      </c>
      <c r="AH56" s="7067">
        <f t="shared" si="1"/>
      </c>
      <c r="AI56" s="7067">
        <f t="shared" si="20"/>
      </c>
      <c r="AJ56" s="7079"/>
      <c r="AK56" s="7069"/>
      <c r="AL56" s="7070"/>
      <c r="AM56" s="7069"/>
      <c r="AN56" s="7070"/>
      <c r="AO56" s="7070"/>
    </row>
    <row customHeight="true" hidden="true" ht="18" r="57">
      <c r="A57" s="7118">
        <v>4</v>
      </c>
      <c r="B57" s="7053" t="s">
        <v>7261</v>
      </c>
      <c r="C57" s="7053" t="s">
        <v>7361</v>
      </c>
      <c r="D57" s="7057"/>
      <c r="E57" s="7057">
        <v>0</v>
      </c>
      <c r="F57" s="7071">
        <v>0</v>
      </c>
      <c r="G57" s="7119"/>
      <c r="H57" s="7120">
        <f>VLOOKUP(C57,'Data Products'!$A:$J,2,0)</f>
      </c>
      <c r="I57" s="7121">
        <f t="shared" si="26"/>
      </c>
      <c r="J57" s="7060">
        <v>45460</v>
      </c>
      <c r="K57" s="7061">
        <f t="shared" si="14"/>
      </c>
      <c r="L57" s="7057">
        <v>0</v>
      </c>
      <c r="M57" s="7057">
        <v>0</v>
      </c>
      <c r="N57" s="7057">
        <v>0</v>
      </c>
      <c r="O57" s="7057">
        <v>0</v>
      </c>
      <c r="P57" s="7053" t="s">
        <v>7358</v>
      </c>
      <c r="Q57" s="7093"/>
      <c r="R57" s="7093"/>
      <c r="S57" s="7126"/>
      <c r="T57" s="7093"/>
      <c r="U57" s="7093"/>
      <c r="V57" s="7093"/>
      <c r="W57" s="7093"/>
      <c r="X57" s="7093"/>
      <c r="Y57" s="7093"/>
      <c r="Z57" s="7093"/>
      <c r="AA57" s="7093"/>
      <c r="AB57" s="7093"/>
      <c r="AC57" s="7124">
        <f t="shared" si="10"/>
      </c>
      <c r="AD57" s="7072">
        <f t="shared" si="5"/>
      </c>
      <c r="AE57" s="7064">
        <f t="shared" si="30"/>
      </c>
      <c r="AF57" s="7073">
        <f t="shared" si="17"/>
      </c>
      <c r="AG57" s="7066">
        <f>VLOOKUP(C57,'Data Products'!$A:$J,10,0)</f>
      </c>
      <c r="AH57" s="7067">
        <f t="shared" si="1"/>
      </c>
      <c r="AI57" s="7067">
        <f t="shared" si="20"/>
      </c>
      <c r="AJ57" s="7069"/>
      <c r="AK57" s="7070"/>
      <c r="AL57" s="7070"/>
      <c r="AM57" s="7069"/>
      <c r="AN57" s="7070"/>
      <c r="AO57" s="7070"/>
    </row>
    <row customHeight="true" hidden="true" ht="18" r="58">
      <c r="A58" s="7118">
        <v>5</v>
      </c>
      <c r="B58" s="7053" t="s">
        <v>7294</v>
      </c>
      <c r="C58" s="7053" t="s">
        <v>7362</v>
      </c>
      <c r="D58" s="7057"/>
      <c r="E58" s="7057">
        <v>0</v>
      </c>
      <c r="F58" s="7071">
        <v>0</v>
      </c>
      <c r="G58" s="7119"/>
      <c r="H58" s="7120">
        <f>VLOOKUP(C58,'Data Products'!$A:$J,2,0)</f>
      </c>
      <c r="I58" s="7121">
        <f t="shared" si="26"/>
      </c>
      <c r="J58" s="7060">
        <v>45667</v>
      </c>
      <c r="K58" s="7061">
        <f t="shared" si="14"/>
      </c>
      <c r="L58" s="7057">
        <v>0</v>
      </c>
      <c r="M58" s="7057">
        <v>0</v>
      </c>
      <c r="N58" s="7057">
        <v>500</v>
      </c>
      <c r="O58" s="7057">
        <v>1000</v>
      </c>
      <c r="P58" s="7127" t="s">
        <v>7276</v>
      </c>
      <c r="Q58" s="7093"/>
      <c r="R58" s="7093"/>
      <c r="S58" s="7123"/>
      <c r="T58" s="7093"/>
      <c r="U58" s="7093"/>
      <c r="V58" s="7093"/>
      <c r="W58" s="7093"/>
      <c r="X58" s="7093"/>
      <c r="Y58" s="7093"/>
      <c r="Z58" s="7093"/>
      <c r="AA58" s="7093"/>
      <c r="AB58" s="7093"/>
      <c r="AC58" s="7124">
        <f t="shared" si="10"/>
      </c>
      <c r="AD58" s="7072">
        <f t="shared" si="5"/>
      </c>
      <c r="AE58" s="7064">
        <f t="shared" si="30"/>
      </c>
      <c r="AF58" s="7073">
        <f t="shared" si="17"/>
      </c>
      <c r="AG58" s="7066">
        <f>VLOOKUP(C58,'Data Products'!$A:$J,10,0)</f>
      </c>
      <c r="AH58" s="7067">
        <f t="shared" si="1"/>
      </c>
      <c r="AI58" s="7067">
        <f t="shared" si="20"/>
      </c>
      <c r="AJ58" s="7079"/>
      <c r="AK58" s="7070"/>
      <c r="AL58" s="7070">
        <v>200</v>
      </c>
      <c r="AM58" s="7069"/>
      <c r="AN58" s="7070"/>
      <c r="AO58" s="7070"/>
    </row>
    <row r="59">
      <c r="A59" s="7118">
        <v>6</v>
      </c>
      <c r="B59" s="7053" t="s">
        <v>7252</v>
      </c>
      <c r="C59" s="7053" t="s">
        <v>7363</v>
      </c>
      <c r="D59" s="7096" t="s">
        <v>7364</v>
      </c>
      <c r="E59" s="7057">
        <v>3</v>
      </c>
      <c r="F59" s="7071">
        <v>3</v>
      </c>
      <c r="G59" s="7119"/>
      <c r="H59" s="7120">
        <f>VLOOKUP(C59,'Data Products'!$A:$J,2,0)</f>
      </c>
      <c r="I59" s="7121">
        <f t="shared" si="26"/>
      </c>
      <c r="J59" s="7060">
        <v>45667</v>
      </c>
      <c r="K59" s="7061">
        <f t="shared" si="14"/>
      </c>
      <c r="L59" s="7057">
        <v>0</v>
      </c>
      <c r="M59" s="7057">
        <v>0</v>
      </c>
      <c r="N59" s="7057">
        <v>500</v>
      </c>
      <c r="O59" s="7057">
        <v>1000</v>
      </c>
      <c r="P59" s="7053" t="s">
        <v>7276</v>
      </c>
      <c r="Q59" s="7093"/>
      <c r="R59" s="7093"/>
      <c r="S59" s="7123"/>
      <c r="T59" s="7093"/>
      <c r="U59" s="7093"/>
      <c r="V59" s="7093"/>
      <c r="W59" s="7093"/>
      <c r="X59" s="7093"/>
      <c r="Y59" s="7093"/>
      <c r="Z59" s="7093"/>
      <c r="AA59" s="7093"/>
      <c r="AB59" s="7093"/>
      <c r="AC59" s="7124">
        <f t="shared" si="10"/>
      </c>
      <c r="AD59" s="7077">
        <f t="shared" si="5"/>
      </c>
      <c r="AE59" s="7064">
        <f t="shared" si="30"/>
      </c>
      <c r="AF59" s="7078">
        <f t="shared" si="17"/>
      </c>
      <c r="AG59" s="7066">
        <f>VLOOKUP(C59,'Data Products'!$A:$J,10,0)</f>
      </c>
      <c r="AH59" s="7067">
        <f t="shared" si="1"/>
      </c>
      <c r="AI59" s="7067">
        <f t="shared" si="20"/>
      </c>
      <c r="AJ59" s="7079"/>
      <c r="AK59" s="7070"/>
      <c r="AL59" s="7070"/>
      <c r="AM59" s="7069"/>
      <c r="AN59" s="7070"/>
      <c r="AO59" s="7070"/>
    </row>
    <row r="60">
      <c r="A60" s="7118">
        <v>7</v>
      </c>
      <c r="B60" s="7053" t="s">
        <v>7252</v>
      </c>
      <c r="C60" s="7053" t="s">
        <v>7365</v>
      </c>
      <c r="D60" s="7096" t="s">
        <v>7366</v>
      </c>
      <c r="E60" s="7057">
        <v>77</v>
      </c>
      <c r="F60" s="7071">
        <v>77</v>
      </c>
      <c r="G60" s="7119"/>
      <c r="H60" s="7120">
        <f>VLOOKUP(C60,'Data Products'!$A:$J,2,0)</f>
      </c>
      <c r="I60" s="7121">
        <f t="shared" si="26"/>
      </c>
      <c r="J60" s="7060">
        <v>45617</v>
      </c>
      <c r="K60" s="7061">
        <f t="shared" si="14"/>
      </c>
      <c r="L60" s="7057">
        <v>28</v>
      </c>
      <c r="M60" s="7057">
        <v>67</v>
      </c>
      <c r="N60" s="7057">
        <v>300</v>
      </c>
      <c r="O60" s="7057">
        <v>500</v>
      </c>
      <c r="P60" s="7128" t="s">
        <v>7276</v>
      </c>
      <c r="Q60" s="7093"/>
      <c r="R60" s="7093"/>
      <c r="S60" s="7123"/>
      <c r="T60" s="7093"/>
      <c r="U60" s="7093"/>
      <c r="V60" s="7093"/>
      <c r="W60" s="7093"/>
      <c r="X60" s="7093"/>
      <c r="Y60" s="7093"/>
      <c r="Z60" s="7093"/>
      <c r="AA60" s="7093"/>
      <c r="AB60" s="7093"/>
      <c r="AC60" s="7124">
        <f t="shared" si="10"/>
      </c>
      <c r="AD60" s="7081">
        <f t="shared" si="5"/>
      </c>
      <c r="AE60" s="7064">
        <f t="shared" si="30"/>
      </c>
      <c r="AF60" s="7082">
        <f t="shared" si="17"/>
      </c>
      <c r="AG60" s="7066">
        <f>VLOOKUP(C60,'Data Products'!$A:$J,10,0)</f>
      </c>
      <c r="AH60" s="7067">
        <f t="shared" si="1"/>
      </c>
      <c r="AI60" s="7067">
        <f t="shared" si="20"/>
      </c>
      <c r="AJ60" s="7069"/>
      <c r="AK60" s="7070"/>
      <c r="AL60" s="7070"/>
      <c r="AM60" s="7069"/>
      <c r="AN60" s="7070"/>
      <c r="AO60" s="7070"/>
    </row>
    <row customHeight="true" hidden="true" ht="18" r="61">
      <c r="A61" s="7118">
        <v>8</v>
      </c>
      <c r="B61" s="7053" t="s">
        <v>7252</v>
      </c>
      <c r="C61" s="7053" t="s">
        <v>7367</v>
      </c>
      <c r="D61" s="7057"/>
      <c r="E61" s="7057">
        <v>0</v>
      </c>
      <c r="F61" s="7071">
        <v>0</v>
      </c>
      <c r="G61" s="7119"/>
      <c r="H61" s="7120">
        <f>VLOOKUP(C61,'Data Products'!$A:$J,2,0)</f>
      </c>
      <c r="I61" s="7129">
        <f t="shared" si="26"/>
      </c>
      <c r="J61" s="7060">
        <v>45504</v>
      </c>
      <c r="K61" s="7061">
        <f t="shared" si="14"/>
      </c>
      <c r="L61" s="7057">
        <v>0</v>
      </c>
      <c r="M61" s="7057">
        <v>0</v>
      </c>
      <c r="N61" s="7057">
        <v>0</v>
      </c>
      <c r="O61" s="7057">
        <v>0</v>
      </c>
      <c r="P61" s="7053" t="s">
        <v>7276</v>
      </c>
      <c r="Q61" s="7093"/>
      <c r="R61" s="7093"/>
      <c r="S61" s="7123"/>
      <c r="T61" s="7093"/>
      <c r="U61" s="7093"/>
      <c r="V61" s="7093"/>
      <c r="W61" s="7093"/>
      <c r="X61" s="7093"/>
      <c r="Y61" s="7093"/>
      <c r="Z61" s="7093"/>
      <c r="AA61" s="7093"/>
      <c r="AB61" s="7093"/>
      <c r="AC61" s="7124">
        <f t="shared" si="10"/>
      </c>
      <c r="AD61" s="7072">
        <f t="shared" si="5"/>
      </c>
      <c r="AE61" s="7064">
        <f t="shared" si="30"/>
      </c>
      <c r="AF61" s="7073">
        <f t="shared" si="17"/>
      </c>
      <c r="AG61" s="7066">
        <f>VLOOKUP(C61,'Data Products'!$A:$J,10,0)</f>
      </c>
      <c r="AH61" s="7067">
        <f t="shared" si="1"/>
      </c>
      <c r="AI61" s="7067">
        <f t="shared" si="20"/>
      </c>
      <c r="AJ61" s="7069"/>
      <c r="AK61" s="7070"/>
      <c r="AL61" s="7070"/>
      <c r="AM61" s="7069"/>
      <c r="AN61" s="7070"/>
      <c r="AO61" s="7070"/>
    </row>
    <row customHeight="true" hidden="true" ht="18" r="62">
      <c r="A62" s="7118">
        <v>9</v>
      </c>
      <c r="B62" s="7053" t="s">
        <v>7252</v>
      </c>
      <c r="C62" s="7053" t="s">
        <v>7368</v>
      </c>
      <c r="D62" s="7057"/>
      <c r="E62" s="7057">
        <v>0</v>
      </c>
      <c r="F62" s="7071">
        <v>0</v>
      </c>
      <c r="G62" s="7119"/>
      <c r="H62" s="7120">
        <f>VLOOKUP(C62,'Data Products'!$A:$J,2,0)</f>
      </c>
      <c r="I62" s="7121">
        <f t="shared" si="26"/>
      </c>
      <c r="J62" s="7060">
        <v>45530</v>
      </c>
      <c r="K62" s="7061">
        <f t="shared" si="14"/>
      </c>
      <c r="L62" s="7057">
        <v>0</v>
      </c>
      <c r="M62" s="7057">
        <v>0</v>
      </c>
      <c r="N62" s="7057">
        <v>100</v>
      </c>
      <c r="O62" s="7057">
        <v>300</v>
      </c>
      <c r="P62" s="7053" t="s">
        <v>7276</v>
      </c>
      <c r="Q62" s="7093"/>
      <c r="R62" s="7093"/>
      <c r="S62" s="7123"/>
      <c r="T62" s="7093"/>
      <c r="U62" s="7093"/>
      <c r="V62" s="7093"/>
      <c r="W62" s="7093"/>
      <c r="X62" s="7093"/>
      <c r="Y62" s="7093"/>
      <c r="Z62" s="7093"/>
      <c r="AA62" s="7093"/>
      <c r="AB62" s="7093"/>
      <c r="AC62" s="7124">
        <f t="shared" si="10"/>
      </c>
      <c r="AD62" s="7077">
        <f t="shared" si="5"/>
      </c>
      <c r="AE62" s="7064">
        <f t="shared" si="30"/>
      </c>
      <c r="AF62" s="7078">
        <f t="shared" si="17"/>
      </c>
      <c r="AG62" s="7066">
        <f>VLOOKUP(C62,'Data Products'!$A:$J,10,0)</f>
      </c>
      <c r="AH62" s="7067">
        <f t="shared" si="1"/>
      </c>
      <c r="AI62" s="7067">
        <f t="shared" si="20"/>
      </c>
      <c r="AJ62" s="7069"/>
      <c r="AK62" s="7070"/>
      <c r="AL62" s="7070"/>
      <c r="AM62" s="7069"/>
      <c r="AN62" s="7070"/>
      <c r="AO62" s="7070"/>
    </row>
    <row customHeight="true" hidden="true" ht="18" r="63">
      <c r="A63" s="7118">
        <v>10</v>
      </c>
      <c r="B63" s="7053" t="s">
        <v>7252</v>
      </c>
      <c r="C63" s="7053" t="s">
        <v>7369</v>
      </c>
      <c r="D63" s="7057"/>
      <c r="E63" s="7057">
        <v>0</v>
      </c>
      <c r="F63" s="7071">
        <v>0</v>
      </c>
      <c r="G63" s="7119"/>
      <c r="H63" s="7120">
        <f>VLOOKUP(C63,'Data Products'!$A:$J,2,0)</f>
      </c>
      <c r="I63" s="7121">
        <f t="shared" si="26"/>
      </c>
      <c r="J63" s="7060">
        <v>45667</v>
      </c>
      <c r="K63" s="7061">
        <f t="shared" si="14"/>
      </c>
      <c r="L63" s="7057">
        <v>0</v>
      </c>
      <c r="M63" s="7057">
        <v>0</v>
      </c>
      <c r="N63" s="7057">
        <v>500</v>
      </c>
      <c r="O63" s="7057">
        <v>1000</v>
      </c>
      <c r="P63" s="7053" t="s">
        <v>7276</v>
      </c>
      <c r="Q63" s="7093"/>
      <c r="R63" s="7093"/>
      <c r="S63" s="7123"/>
      <c r="T63" s="7093"/>
      <c r="U63" s="7093"/>
      <c r="V63" s="7093"/>
      <c r="W63" s="7093"/>
      <c r="X63" s="7093"/>
      <c r="Y63" s="7093"/>
      <c r="Z63" s="7093"/>
      <c r="AA63" s="7093"/>
      <c r="AB63" s="7093"/>
      <c r="AC63" s="7124">
        <f t="shared" si="10"/>
      </c>
      <c r="AD63" s="7072">
        <f t="shared" si="5"/>
      </c>
      <c r="AE63" s="7064">
        <f t="shared" si="30"/>
      </c>
      <c r="AF63" s="7073">
        <f t="shared" si="17"/>
      </c>
      <c r="AG63" s="7066">
        <f>VLOOKUP(C63,'Data Products'!$A:$J,10,0)</f>
      </c>
      <c r="AH63" s="7067">
        <f t="shared" si="1"/>
      </c>
      <c r="AI63" s="7067">
        <f t="shared" si="20"/>
      </c>
      <c r="AJ63" s="7079"/>
      <c r="AK63" s="7070"/>
      <c r="AL63" s="7070">
        <v>150</v>
      </c>
      <c r="AM63" s="7069"/>
      <c r="AN63" s="7070"/>
      <c r="AO63" s="7070"/>
    </row>
    <row customHeight="true" hidden="true" ht="18" r="64">
      <c r="A64" s="7118">
        <v>11</v>
      </c>
      <c r="B64" s="7053" t="s">
        <v>7261</v>
      </c>
      <c r="C64" s="7053" t="s">
        <v>7370</v>
      </c>
      <c r="D64" s="7057"/>
      <c r="E64" s="7057">
        <v>0</v>
      </c>
      <c r="F64" s="7071">
        <v>0</v>
      </c>
      <c r="G64" s="7119"/>
      <c r="H64" s="7120">
        <f>VLOOKUP(C64,'Data Products'!$A:$J,2,0)</f>
      </c>
      <c r="I64" s="7121">
        <f t="shared" si="26"/>
      </c>
      <c r="J64" s="7095">
        <v>45716</v>
      </c>
      <c r="K64" s="7061">
        <f t="shared" si="14"/>
      </c>
      <c r="L64" s="7057">
        <v>0</v>
      </c>
      <c r="M64" s="7057">
        <v>0</v>
      </c>
      <c r="N64" s="7057" t="s">
        <v>7360</v>
      </c>
      <c r="O64" s="7057" t="s">
        <v>7360</v>
      </c>
      <c r="P64" s="7053" t="s">
        <v>7276</v>
      </c>
      <c r="Q64" s="7093"/>
      <c r="R64" s="7093"/>
      <c r="S64" s="7123"/>
      <c r="T64" s="7093"/>
      <c r="U64" s="7093"/>
      <c r="V64" s="7093"/>
      <c r="W64" s="7093"/>
      <c r="X64" s="7093"/>
      <c r="Y64" s="7093"/>
      <c r="Z64" s="7093"/>
      <c r="AA64" s="7093"/>
      <c r="AB64" s="7093"/>
      <c r="AC64" s="7124">
        <f t="shared" si="10"/>
      </c>
      <c r="AD64" s="7081">
        <f t="shared" si="5"/>
      </c>
      <c r="AE64" s="7064">
        <f t="shared" si="30"/>
      </c>
      <c r="AF64" s="7082">
        <f t="shared" si="17"/>
      </c>
      <c r="AG64" s="7066">
        <f>VLOOKUP(C64,'Data Products'!$A:$J,10,0)</f>
      </c>
      <c r="AH64" s="7067">
        <f t="shared" si="1"/>
      </c>
      <c r="AI64" s="7067">
        <f t="shared" si="20"/>
      </c>
      <c r="AJ64" s="7079"/>
      <c r="AK64" s="7070"/>
      <c r="AL64" s="7070"/>
      <c r="AM64" s="7069"/>
      <c r="AN64" s="7070"/>
      <c r="AO64" s="7070"/>
    </row>
    <row r="65">
      <c r="A65" s="7118">
        <v>12</v>
      </c>
      <c r="B65" s="7053" t="s">
        <v>7252</v>
      </c>
      <c r="C65" s="7053" t="s">
        <v>7371</v>
      </c>
      <c r="D65" s="7096" t="s">
        <v>7372</v>
      </c>
      <c r="E65" s="7057">
        <v>104</v>
      </c>
      <c r="F65" s="7071">
        <v>104</v>
      </c>
      <c r="G65" s="7119"/>
      <c r="H65" s="7120">
        <f>VLOOKUP(C65,'Data Products'!$A:$J,2,0)</f>
      </c>
      <c r="I65" s="7121">
        <f t="shared" si="26"/>
      </c>
      <c r="J65" s="7095">
        <v>45716</v>
      </c>
      <c r="K65" s="7061">
        <f t="shared" si="14"/>
      </c>
      <c r="L65" s="7057">
        <v>59</v>
      </c>
      <c r="M65" s="7057">
        <v>175</v>
      </c>
      <c r="N65" s="7057">
        <v>0</v>
      </c>
      <c r="O65" s="7057">
        <v>0</v>
      </c>
      <c r="P65" s="7053" t="s">
        <v>7276</v>
      </c>
      <c r="Q65" s="7093"/>
      <c r="R65" s="7093"/>
      <c r="S65" s="7123"/>
      <c r="T65" s="7093"/>
      <c r="U65" s="7093"/>
      <c r="V65" s="7093"/>
      <c r="W65" s="7093"/>
      <c r="X65" s="7093"/>
      <c r="Y65" s="7093"/>
      <c r="Z65" s="7093"/>
      <c r="AA65" s="7093"/>
      <c r="AB65" s="7093"/>
      <c r="AC65" s="7124">
        <f t="shared" si="10"/>
      </c>
      <c r="AD65" s="7081">
        <f t="shared" si="5"/>
      </c>
      <c r="AE65" s="7064">
        <f t="shared" si="30"/>
      </c>
      <c r="AF65" s="7082">
        <f t="shared" si="17"/>
      </c>
      <c r="AG65" s="7066">
        <f>VLOOKUP(C65,'Data Products'!$A:$J,10,0)</f>
      </c>
      <c r="AH65" s="7067">
        <f t="shared" si="1"/>
      </c>
      <c r="AI65" s="7067">
        <f t="shared" si="20"/>
      </c>
      <c r="AJ65" s="7079"/>
      <c r="AK65" s="7070"/>
      <c r="AL65" s="7070"/>
      <c r="AM65" s="7069"/>
      <c r="AN65" s="7070"/>
      <c r="AO65" s="7070"/>
    </row>
    <row customHeight="true" hidden="true" ht="18" r="66">
      <c r="A66" s="7118">
        <v>13</v>
      </c>
      <c r="B66" s="7053" t="s">
        <v>7252</v>
      </c>
      <c r="C66" s="7053" t="s">
        <v>7373</v>
      </c>
      <c r="D66" s="7057"/>
      <c r="E66" s="7057">
        <v>0</v>
      </c>
      <c r="F66" s="7071">
        <v>0</v>
      </c>
      <c r="G66" s="7119"/>
      <c r="H66" s="7120">
        <f>VLOOKUP(C66,'Data Products'!$A:$J,2,0)</f>
      </c>
      <c r="I66" s="7129">
        <f t="shared" si="26"/>
      </c>
      <c r="J66" s="7060">
        <v>45363</v>
      </c>
      <c r="K66" s="7061">
        <f t="shared" si="14"/>
      </c>
      <c r="L66" s="7057">
        <v>0</v>
      </c>
      <c r="M66" s="7057">
        <v>0</v>
      </c>
      <c r="N66" s="7057">
        <v>0</v>
      </c>
      <c r="O66" s="7057">
        <v>0</v>
      </c>
      <c r="P66" s="7053" t="s">
        <v>7276</v>
      </c>
      <c r="Q66" s="7093"/>
      <c r="R66" s="7093"/>
      <c r="S66" s="7123"/>
      <c r="T66" s="7093"/>
      <c r="U66" s="7093"/>
      <c r="V66" s="7093"/>
      <c r="W66" s="7093"/>
      <c r="X66" s="7093"/>
      <c r="Y66" s="7093"/>
      <c r="Z66" s="7093"/>
      <c r="AA66" s="7093"/>
      <c r="AB66" s="7093"/>
      <c r="AC66" s="7124">
        <f t="shared" si="10"/>
      </c>
      <c r="AD66" s="7072">
        <f t="shared" si="5"/>
      </c>
      <c r="AE66" s="7064">
        <f t="shared" si="30"/>
      </c>
      <c r="AF66" s="7073">
        <f t="shared" si="17"/>
      </c>
      <c r="AG66" s="7066">
        <f>VLOOKUP(C66,'Data Products'!$A:$J,10,0)</f>
      </c>
      <c r="AH66" s="7067">
        <f t="shared" si="1"/>
      </c>
      <c r="AI66" s="7067">
        <f t="shared" si="20"/>
      </c>
      <c r="AJ66" s="7069"/>
      <c r="AK66" s="7070"/>
      <c r="AL66" s="7070"/>
      <c r="AM66" s="7069"/>
      <c r="AN66" s="7070"/>
      <c r="AO66" s="7070"/>
    </row>
    <row r="67">
      <c r="A67" s="7118">
        <v>14</v>
      </c>
      <c r="B67" s="7053" t="s">
        <v>7252</v>
      </c>
      <c r="C67" s="7053" t="s">
        <v>7374</v>
      </c>
      <c r="D67" s="7096" t="s">
        <v>7375</v>
      </c>
      <c r="E67" s="7057">
        <v>8</v>
      </c>
      <c r="F67" s="7071">
        <v>8</v>
      </c>
      <c r="G67" s="7119"/>
      <c r="H67" s="7120">
        <f>VLOOKUP(C67,'Data Products'!$A:$J,2,0)</f>
      </c>
      <c r="I67" s="7121">
        <f t="shared" si="26"/>
      </c>
      <c r="J67" s="7060">
        <v>45617</v>
      </c>
      <c r="K67" s="7061">
        <f t="shared" si="14"/>
      </c>
      <c r="L67" s="7057">
        <v>19</v>
      </c>
      <c r="M67" s="7057">
        <v>44</v>
      </c>
      <c r="N67" s="7057">
        <v>300</v>
      </c>
      <c r="O67" s="7057">
        <v>500</v>
      </c>
      <c r="P67" s="7053" t="s">
        <v>7276</v>
      </c>
      <c r="Q67" s="7093"/>
      <c r="R67" s="7093"/>
      <c r="S67" s="7123"/>
      <c r="T67" s="7093"/>
      <c r="U67" s="7093"/>
      <c r="V67" s="7093"/>
      <c r="W67" s="7093"/>
      <c r="X67" s="7093"/>
      <c r="Y67" s="7093"/>
      <c r="Z67" s="7093"/>
      <c r="AA67" s="7093"/>
      <c r="AB67" s="7093"/>
      <c r="AC67" s="7124">
        <f t="shared" si="10"/>
      </c>
      <c r="AD67" s="7081">
        <f t="shared" si="5"/>
      </c>
      <c r="AE67" s="7064">
        <f t="shared" si="30"/>
      </c>
      <c r="AF67" s="7082">
        <f t="shared" si="17"/>
      </c>
      <c r="AG67" s="7066">
        <f>VLOOKUP(C67,'Data Products'!$A:$J,10,0)</f>
      </c>
      <c r="AH67" s="7067">
        <f t="shared" si="1"/>
      </c>
      <c r="AI67" s="7067">
        <f t="shared" si="20"/>
      </c>
      <c r="AJ67" s="7079"/>
      <c r="AK67" s="7070"/>
      <c r="AL67" s="7070"/>
      <c r="AM67" s="7069"/>
      <c r="AN67" s="7070"/>
      <c r="AO67" s="7070"/>
    </row>
    <row customHeight="true" hidden="true" ht="18" r="68">
      <c r="A68" s="7118">
        <v>15</v>
      </c>
      <c r="B68" s="7053" t="s">
        <v>7261</v>
      </c>
      <c r="C68" s="7053" t="s">
        <v>7376</v>
      </c>
      <c r="D68" s="7057"/>
      <c r="E68" s="7057">
        <v>0</v>
      </c>
      <c r="F68" s="7071">
        <v>0</v>
      </c>
      <c r="G68" s="7119"/>
      <c r="H68" s="7120">
        <f>VLOOKUP(C68,'Data Products'!$A:$J,2,0)</f>
      </c>
      <c r="I68" s="7121">
        <f t="shared" si="26"/>
      </c>
      <c r="J68" s="7060">
        <v>45667</v>
      </c>
      <c r="K68" s="7061">
        <f t="shared" si="14"/>
      </c>
      <c r="L68" s="7057">
        <v>7</v>
      </c>
      <c r="M68" s="7057">
        <v>111</v>
      </c>
      <c r="N68" s="7057">
        <v>1000</v>
      </c>
      <c r="O68" s="7057">
        <v>2000</v>
      </c>
      <c r="P68" s="7053" t="s">
        <v>7276</v>
      </c>
      <c r="Q68" s="7093"/>
      <c r="R68" s="7093"/>
      <c r="S68" s="7123"/>
      <c r="T68" s="7093"/>
      <c r="U68" s="7093"/>
      <c r="V68" s="7093"/>
      <c r="W68" s="7093"/>
      <c r="X68" s="7093"/>
      <c r="Y68" s="7093"/>
      <c r="Z68" s="7093"/>
      <c r="AA68" s="7093"/>
      <c r="AB68" s="7093"/>
      <c r="AC68" s="7124">
        <f t="shared" si="10"/>
      </c>
      <c r="AD68" s="7081">
        <f t="shared" si="5"/>
      </c>
      <c r="AE68" s="7064">
        <f t="shared" si="30"/>
      </c>
      <c r="AF68" s="7082">
        <f t="shared" si="17"/>
      </c>
      <c r="AG68" s="7066">
        <f>VLOOKUP(C68,'Data Products'!$A:$J,10,0)</f>
      </c>
      <c r="AH68" s="7067">
        <f t="shared" si="1"/>
      </c>
      <c r="AI68" s="7067">
        <f t="shared" si="20"/>
      </c>
      <c r="AJ68" s="7079"/>
      <c r="AK68" s="7070"/>
      <c r="AL68" s="7070">
        <v>340</v>
      </c>
      <c r="AM68" s="7069"/>
      <c r="AN68" s="7070"/>
      <c r="AO68" s="7070"/>
    </row>
    <row customHeight="true" hidden="true" ht="18" r="69">
      <c r="A69" s="7118">
        <v>16</v>
      </c>
      <c r="B69" s="7053" t="s">
        <v>7261</v>
      </c>
      <c r="C69" s="7053" t="s">
        <v>7377</v>
      </c>
      <c r="D69" s="7057"/>
      <c r="E69" s="7057">
        <v>0</v>
      </c>
      <c r="F69" s="7071">
        <v>0</v>
      </c>
      <c r="G69" s="7119"/>
      <c r="H69" s="7120">
        <f>VLOOKUP(C69,'Data Products'!$A:$J,2,0)</f>
      </c>
      <c r="I69" s="7129">
        <f t="shared" si="26"/>
      </c>
      <c r="J69" s="7060">
        <v>45668</v>
      </c>
      <c r="K69" s="7061">
        <f t="shared" si="14"/>
      </c>
      <c r="L69" s="7057">
        <v>0</v>
      </c>
      <c r="M69" s="7057">
        <v>0</v>
      </c>
      <c r="N69" s="7057">
        <v>0</v>
      </c>
      <c r="O69" s="7057">
        <v>0</v>
      </c>
      <c r="P69" s="7053" t="s">
        <v>7297</v>
      </c>
      <c r="Q69" s="7093"/>
      <c r="R69" s="7093"/>
      <c r="S69" s="7123"/>
      <c r="T69" s="7093"/>
      <c r="U69" s="7093"/>
      <c r="V69" s="7093"/>
      <c r="W69" s="7093"/>
      <c r="X69" s="7093"/>
      <c r="Y69" s="7093"/>
      <c r="Z69" s="7093"/>
      <c r="AA69" s="7093"/>
      <c r="AB69" s="7093"/>
      <c r="AC69" s="7124">
        <f t="shared" si="10"/>
      </c>
      <c r="AD69" s="7072">
        <f t="shared" si="5"/>
      </c>
      <c r="AE69" s="7064">
        <f t="shared" si="30"/>
      </c>
      <c r="AF69" s="7073">
        <f t="shared" si="17"/>
      </c>
      <c r="AG69" s="7066">
        <f>VLOOKUP(C69,'Data Products'!$A:$J,10,0)</f>
      </c>
      <c r="AH69" s="7067">
        <f t="shared" si="1"/>
      </c>
      <c r="AI69" s="7067">
        <f t="shared" si="20"/>
      </c>
      <c r="AJ69" s="7079"/>
      <c r="AK69" s="7070"/>
      <c r="AL69" s="7070"/>
      <c r="AM69" s="7069"/>
      <c r="AN69" s="7070"/>
      <c r="AO69" s="7070"/>
    </row>
    <row customHeight="true" hidden="true" ht="18" r="70">
      <c r="A70" s="7118">
        <v>17</v>
      </c>
      <c r="B70" s="7053" t="s">
        <v>7261</v>
      </c>
      <c r="C70" s="7053" t="s">
        <v>7378</v>
      </c>
      <c r="D70" s="7057"/>
      <c r="E70" s="7057">
        <v>0</v>
      </c>
      <c r="F70" s="7071">
        <v>0</v>
      </c>
      <c r="G70" s="7119"/>
      <c r="H70" s="7120">
        <f>VLOOKUP(C70,'Data Products'!$A:$J,2,0)</f>
      </c>
      <c r="I70" s="7129">
        <f t="shared" si="26"/>
      </c>
      <c r="J70" s="7060">
        <v>45669</v>
      </c>
      <c r="K70" s="7061">
        <f t="shared" si="14"/>
      </c>
      <c r="L70" s="7057">
        <v>0</v>
      </c>
      <c r="M70" s="7057">
        <v>0</v>
      </c>
      <c r="N70" s="7057">
        <v>4000</v>
      </c>
      <c r="O70" s="7057">
        <v>8000</v>
      </c>
      <c r="P70" s="7053" t="s">
        <v>7297</v>
      </c>
      <c r="Q70" s="7093"/>
      <c r="R70" s="7093"/>
      <c r="S70" s="7123"/>
      <c r="T70" s="7093"/>
      <c r="U70" s="7093"/>
      <c r="V70" s="7093"/>
      <c r="W70" s="7093"/>
      <c r="X70" s="7093"/>
      <c r="Y70" s="7093"/>
      <c r="Z70" s="7093"/>
      <c r="AA70" s="7093"/>
      <c r="AB70" s="7093"/>
      <c r="AC70" s="7124">
        <f t="shared" si="10"/>
      </c>
      <c r="AD70" s="7077">
        <f t="shared" si="5"/>
      </c>
      <c r="AE70" s="7064">
        <f t="shared" si="30"/>
      </c>
      <c r="AF70" s="7078">
        <f t="shared" si="17"/>
      </c>
      <c r="AG70" s="7066">
        <f>VLOOKUP(C70,'Data Products'!$A:$J,10,0)</f>
      </c>
      <c r="AH70" s="7067">
        <f t="shared" si="1"/>
      </c>
      <c r="AI70" s="7067">
        <f t="shared" si="20"/>
      </c>
      <c r="AJ70" s="7079"/>
      <c r="AK70" s="7070"/>
      <c r="AL70" s="7070">
        <v>3620</v>
      </c>
      <c r="AM70" s="7069"/>
      <c r="AN70" s="7070"/>
      <c r="AO70" s="7070"/>
    </row>
    <row customHeight="true" hidden="true" ht="18" r="71">
      <c r="A71" s="7118">
        <v>18</v>
      </c>
      <c r="B71" s="7053" t="s">
        <v>7261</v>
      </c>
      <c r="C71" s="7053" t="s">
        <v>7379</v>
      </c>
      <c r="D71" s="7057"/>
      <c r="E71" s="7057">
        <v>0</v>
      </c>
      <c r="F71" s="7071">
        <v>0</v>
      </c>
      <c r="G71" s="7119"/>
      <c r="H71" s="7120">
        <f>VLOOKUP(C71,'Data Products'!$A:$J,2,0)</f>
      </c>
      <c r="I71" s="7129">
        <f t="shared" si="26"/>
      </c>
      <c r="J71" s="7060">
        <v>45670</v>
      </c>
      <c r="K71" s="7061">
        <f t="shared" si="14"/>
      </c>
      <c r="L71" s="7057">
        <v>0</v>
      </c>
      <c r="M71" s="7057">
        <v>0</v>
      </c>
      <c r="N71" s="7057">
        <v>0</v>
      </c>
      <c r="O71" s="7057">
        <v>0</v>
      </c>
      <c r="P71" s="7053" t="s">
        <v>7297</v>
      </c>
      <c r="Q71" s="7093"/>
      <c r="R71" s="7093"/>
      <c r="S71" s="7123"/>
      <c r="T71" s="7093"/>
      <c r="U71" s="7093"/>
      <c r="V71" s="7093"/>
      <c r="W71" s="7093"/>
      <c r="X71" s="7093"/>
      <c r="Y71" s="7093"/>
      <c r="Z71" s="7093"/>
      <c r="AA71" s="7093"/>
      <c r="AB71" s="7093"/>
      <c r="AC71" s="7124">
        <f t="shared" si="10"/>
      </c>
      <c r="AD71" s="7072">
        <f t="shared" si="5"/>
      </c>
      <c r="AE71" s="7064">
        <f t="shared" si="30"/>
      </c>
      <c r="AF71" s="7073">
        <f t="shared" si="17"/>
      </c>
      <c r="AG71" s="7066">
        <f>VLOOKUP(C71,'Data Products'!$A:$J,10,0)</f>
      </c>
      <c r="AH71" s="7067">
        <f t="shared" si="1"/>
      </c>
      <c r="AI71" s="7067">
        <f t="shared" si="20"/>
      </c>
      <c r="AJ71" s="7079"/>
      <c r="AK71" s="7070"/>
      <c r="AL71" s="7070"/>
      <c r="AM71" s="7069"/>
      <c r="AN71" s="7070"/>
      <c r="AO71" s="7070"/>
    </row>
    <row r="72">
      <c r="A72" s="7118">
        <v>19</v>
      </c>
      <c r="B72" s="7130" t="s">
        <v>7266</v>
      </c>
      <c r="C72" s="7053" t="s">
        <v>7380</v>
      </c>
      <c r="D72" s="7096" t="s">
        <v>7381</v>
      </c>
      <c r="E72" s="7057">
        <v>0</v>
      </c>
      <c r="F72" s="7071">
        <v>0</v>
      </c>
      <c r="G72" s="7119"/>
      <c r="H72" s="7120">
        <f>VLOOKUP(C72,'Data Products'!$A:$J,2,0)</f>
      </c>
      <c r="I72" s="7121">
        <f t="shared" si="26"/>
      </c>
      <c r="J72" s="7060">
        <v>45671</v>
      </c>
      <c r="K72" s="7061">
        <f t="shared" si="14"/>
      </c>
      <c r="L72" s="7057">
        <v>221</v>
      </c>
      <c r="M72" s="7057">
        <v>1411</v>
      </c>
      <c r="N72" s="7057">
        <v>0</v>
      </c>
      <c r="O72" s="7057">
        <v>0</v>
      </c>
      <c r="P72" s="7053" t="s">
        <v>7382</v>
      </c>
      <c r="Q72" s="7093"/>
      <c r="R72" s="7093"/>
      <c r="S72" s="7123"/>
      <c r="T72" s="7093"/>
      <c r="U72" s="7093"/>
      <c r="V72" s="7093"/>
      <c r="W72" s="7093"/>
      <c r="X72" s="7093"/>
      <c r="Y72" s="7093"/>
      <c r="Z72" s="7093"/>
      <c r="AA72" s="7093"/>
      <c r="AB72" s="7093"/>
      <c r="AC72" s="7124">
        <f t="shared" si="10"/>
      </c>
      <c r="AD72" s="7077">
        <f t="shared" si="5"/>
      </c>
      <c r="AE72" s="7064">
        <f t="shared" si="30"/>
      </c>
      <c r="AF72" s="7078">
        <f t="shared" si="17"/>
      </c>
      <c r="AG72" s="7066">
        <f>VLOOKUP(C72,'Data Products'!$A:$J,10,0)</f>
      </c>
      <c r="AH72" s="7067">
        <f t="shared" si="1"/>
      </c>
      <c r="AI72" s="7067">
        <f t="shared" si="20"/>
      </c>
      <c r="AJ72" s="7084" t="s">
        <v>7383</v>
      </c>
      <c r="AK72" s="7070"/>
      <c r="AL72" s="7070"/>
      <c r="AM72" s="7069"/>
      <c r="AN72" s="7070"/>
      <c r="AO72" s="7070"/>
    </row>
    <row r="73">
      <c r="A73" s="7118">
        <v>20</v>
      </c>
      <c r="B73" s="7130" t="s">
        <v>7266</v>
      </c>
      <c r="C73" s="7053" t="s">
        <v>7384</v>
      </c>
      <c r="D73" s="7096" t="s">
        <v>7385</v>
      </c>
      <c r="E73" s="7057">
        <v>0</v>
      </c>
      <c r="F73" s="7071">
        <v>0</v>
      </c>
      <c r="G73" s="7119"/>
      <c r="H73" s="7120">
        <f>VLOOKUP(C73,'Data Products'!$A:$J,2,0)</f>
      </c>
      <c r="I73" s="7121">
        <f t="shared" si="26"/>
      </c>
      <c r="J73" s="7095">
        <v>45980</v>
      </c>
      <c r="K73" s="7061">
        <f t="shared" si="14"/>
      </c>
      <c r="L73" s="7057">
        <v>2511</v>
      </c>
      <c r="M73" s="7057">
        <v>3495</v>
      </c>
      <c r="N73" s="7057">
        <v>0</v>
      </c>
      <c r="O73" s="7057">
        <v>0</v>
      </c>
      <c r="P73" s="7053" t="s">
        <v>7382</v>
      </c>
      <c r="Q73" s="7093"/>
      <c r="R73" s="7093"/>
      <c r="S73" s="7123"/>
      <c r="T73" s="7093"/>
      <c r="U73" s="7093"/>
      <c r="V73" s="7093"/>
      <c r="W73" s="7093"/>
      <c r="X73" s="7093"/>
      <c r="Y73" s="7093"/>
      <c r="Z73" s="7093"/>
      <c r="AA73" s="7093"/>
      <c r="AB73" s="7093"/>
      <c r="AC73" s="7124">
        <f t="shared" si="10"/>
      </c>
      <c r="AD73" s="7077">
        <f t="shared" si="5"/>
      </c>
      <c r="AE73" s="7064">
        <f t="shared" si="30"/>
      </c>
      <c r="AF73" s="7078">
        <f t="shared" si="17"/>
      </c>
      <c r="AG73" s="7066">
        <f>VLOOKUP(C73,'Data Products'!$A:$J,10,0)</f>
      </c>
      <c r="AH73" s="7067">
        <f t="shared" si="1"/>
      </c>
      <c r="AI73" s="7067">
        <f t="shared" si="20"/>
      </c>
      <c r="AJ73" s="7084" t="s">
        <v>7386</v>
      </c>
      <c r="AK73" s="7070"/>
      <c r="AL73" s="7070"/>
      <c r="AM73" s="7069"/>
      <c r="AN73" s="7070"/>
      <c r="AO73" s="7070"/>
    </row>
    <row r="74">
      <c r="A74" s="7118">
        <v>21</v>
      </c>
      <c r="B74" s="7053" t="s">
        <v>7266</v>
      </c>
      <c r="C74" s="7053" t="s">
        <v>7387</v>
      </c>
      <c r="D74" s="7096" t="s">
        <v>7388</v>
      </c>
      <c r="E74" s="7057">
        <v>0</v>
      </c>
      <c r="F74" s="7071">
        <v>0</v>
      </c>
      <c r="G74" s="7119"/>
      <c r="H74" s="7120">
        <f>VLOOKUP(C74,'Data Products'!$A:$J,2,0)</f>
      </c>
      <c r="I74" s="7121">
        <f t="shared" si="26"/>
      </c>
      <c r="J74" s="7095">
        <v>45895</v>
      </c>
      <c r="K74" s="7061">
        <f t="shared" si="14"/>
      </c>
      <c r="L74" s="7057">
        <v>10</v>
      </c>
      <c r="M74" s="7057">
        <v>12</v>
      </c>
      <c r="N74" s="7057">
        <v>0</v>
      </c>
      <c r="O74" s="7057">
        <v>0</v>
      </c>
      <c r="P74" s="7053" t="s">
        <v>7389</v>
      </c>
      <c r="Q74" s="7093"/>
      <c r="R74" s="7093"/>
      <c r="S74" s="7123"/>
      <c r="T74" s="7093"/>
      <c r="U74" s="7093"/>
      <c r="V74" s="7093"/>
      <c r="W74" s="7093"/>
      <c r="X74" s="7093"/>
      <c r="Y74" s="7093"/>
      <c r="Z74" s="7093"/>
      <c r="AA74" s="7093"/>
      <c r="AB74" s="7093"/>
      <c r="AC74" s="7124">
        <f t="shared" si="10"/>
      </c>
      <c r="AD74" s="7077">
        <f t="shared" si="5"/>
      </c>
      <c r="AE74" s="7064">
        <f t="shared" si="30"/>
      </c>
      <c r="AF74" s="7078">
        <f t="shared" si="17"/>
      </c>
      <c r="AG74" s="7066">
        <f>VLOOKUP(C74,'Data Products'!$A:$J,10,0)</f>
      </c>
      <c r="AH74" s="7067">
        <f t="shared" si="1"/>
      </c>
      <c r="AI74" s="7067">
        <f t="shared" si="20"/>
      </c>
      <c r="AJ74" s="7079"/>
      <c r="AK74" s="7070"/>
      <c r="AL74" s="7070"/>
      <c r="AM74" s="7069"/>
      <c r="AN74" s="7070"/>
      <c r="AO74" s="7070"/>
    </row>
    <row r="75">
      <c r="A75" s="7118">
        <v>22</v>
      </c>
      <c r="B75" s="7053" t="s">
        <v>7266</v>
      </c>
      <c r="C75" s="7053" t="s">
        <v>7388</v>
      </c>
      <c r="D75" s="7096" t="s">
        <v>7388</v>
      </c>
      <c r="E75" s="7057">
        <v>1026</v>
      </c>
      <c r="F75" s="7071">
        <v>1026</v>
      </c>
      <c r="G75" s="7119"/>
      <c r="H75" s="7120">
        <f>VLOOKUP(C75,'Data Products'!$A:$J,2,0)</f>
      </c>
      <c r="I75" s="7121">
        <f t="shared" si="26"/>
      </c>
      <c r="J75" s="7131">
        <v>46108</v>
      </c>
      <c r="K75" s="7061">
        <f t="shared" si="14"/>
      </c>
      <c r="L75" s="7057">
        <v>2557</v>
      </c>
      <c r="M75" s="7096">
        <v>3398</v>
      </c>
      <c r="N75" s="7057">
        <v>0</v>
      </c>
      <c r="O75" s="7057">
        <v>0</v>
      </c>
      <c r="P75" s="7053" t="s">
        <v>7390</v>
      </c>
      <c r="Q75" s="7093"/>
      <c r="R75" s="7093"/>
      <c r="S75" s="7123"/>
      <c r="T75" s="7093"/>
      <c r="U75" s="7093"/>
      <c r="V75" s="7093"/>
      <c r="W75" s="7093"/>
      <c r="X75" s="7093"/>
      <c r="Y75" s="7093"/>
      <c r="Z75" s="7093"/>
      <c r="AA75" s="7093"/>
      <c r="AB75" s="7093"/>
      <c r="AC75" s="7124">
        <f t="shared" si="10"/>
      </c>
      <c r="AD75" s="7077">
        <f t="shared" si="5"/>
      </c>
      <c r="AE75" s="7064">
        <f t="shared" si="30"/>
      </c>
      <c r="AF75" s="7078">
        <f t="shared" si="17"/>
      </c>
      <c r="AG75" s="7066">
        <f>VLOOKUP(C75,'Data Products'!$A:$J,10,0)</f>
      </c>
      <c r="AH75" s="7067">
        <f t="shared" si="1"/>
      </c>
      <c r="AI75" s="7067"/>
      <c r="AJ75" s="7084" t="s">
        <v>7391</v>
      </c>
      <c r="AK75" s="7070"/>
      <c r="AL75" s="7070"/>
      <c r="AM75" s="7069"/>
      <c r="AN75" s="7070"/>
      <c r="AO75" s="7070"/>
    </row>
    <row customHeight="true" hidden="true" ht="18" r="76">
      <c r="A76" s="7118">
        <v>23</v>
      </c>
      <c r="B76" s="7053" t="s">
        <v>7261</v>
      </c>
      <c r="C76" s="7053" t="s">
        <v>7392</v>
      </c>
      <c r="D76" s="7057"/>
      <c r="E76" s="7057">
        <v>0</v>
      </c>
      <c r="F76" s="7071">
        <v>0</v>
      </c>
      <c r="G76" s="7119"/>
      <c r="H76" s="7120">
        <f>VLOOKUP(C76,'Data Products'!$A:$J,2,0)</f>
      </c>
      <c r="I76" s="7121">
        <f t="shared" si="26"/>
      </c>
      <c r="J76" s="7095">
        <v>45994</v>
      </c>
      <c r="K76" s="7061">
        <f t="shared" si="14"/>
      </c>
      <c r="L76" s="7057">
        <v>0</v>
      </c>
      <c r="M76" s="7057">
        <v>0</v>
      </c>
      <c r="N76" s="7057">
        <v>0</v>
      </c>
      <c r="O76" s="7057">
        <v>0</v>
      </c>
      <c r="P76" s="7053" t="s">
        <v>7393</v>
      </c>
      <c r="Q76" s="7093"/>
      <c r="R76" s="7093"/>
      <c r="S76" s="7123"/>
      <c r="T76" s="7093"/>
      <c r="U76" s="7093"/>
      <c r="V76" s="7093"/>
      <c r="W76" s="7093"/>
      <c r="X76" s="7093"/>
      <c r="Y76" s="7093"/>
      <c r="Z76" s="7093"/>
      <c r="AA76" s="7093"/>
      <c r="AB76" s="7093"/>
      <c r="AC76" s="7124">
        <f t="shared" si="10"/>
      </c>
      <c r="AD76" s="7077">
        <f t="shared" si="5"/>
      </c>
      <c r="AE76" s="7064">
        <f t="shared" si="30"/>
      </c>
      <c r="AF76" s="7078">
        <f t="shared" si="17"/>
      </c>
      <c r="AG76" s="7066">
        <f>VLOOKUP(C76,'Data Products'!$A:$J,10,0)</f>
      </c>
      <c r="AH76" s="7067">
        <f t="shared" si="1"/>
      </c>
      <c r="AI76" s="7067">
        <f t="shared" ref="AI76:AI91" si="21">IF(I76&lt;=90,E76,0)</f>
      </c>
      <c r="AJ76" s="7079"/>
      <c r="AK76" s="7070"/>
      <c r="AL76" s="7070"/>
      <c r="AM76" s="7069"/>
      <c r="AN76" s="7070"/>
      <c r="AO76" s="7070"/>
    </row>
    <row customHeight="true" hidden="true" ht="18" r="77">
      <c r="A77" s="7118">
        <v>24</v>
      </c>
      <c r="B77" s="7053" t="s">
        <v>7261</v>
      </c>
      <c r="C77" s="7053" t="s">
        <v>7394</v>
      </c>
      <c r="D77" s="7057"/>
      <c r="E77" s="7057">
        <v>0</v>
      </c>
      <c r="F77" s="7071">
        <v>0</v>
      </c>
      <c r="G77" s="7119"/>
      <c r="H77" s="7120">
        <f>VLOOKUP(C77,'Data Products'!$A:$J,2,0)</f>
      </c>
      <c r="I77" s="7129">
        <f t="shared" si="26"/>
      </c>
      <c r="J77" s="7095">
        <v>45749</v>
      </c>
      <c r="K77" s="7061">
        <f t="shared" si="14"/>
      </c>
      <c r="L77" s="7057">
        <v>0</v>
      </c>
      <c r="M77" s="7057">
        <v>0</v>
      </c>
      <c r="N77" s="7057">
        <v>0</v>
      </c>
      <c r="O77" s="7057">
        <v>0</v>
      </c>
      <c r="P77" s="7053" t="s">
        <v>7265</v>
      </c>
      <c r="Q77" s="7093"/>
      <c r="R77" s="7093"/>
      <c r="S77" s="7123"/>
      <c r="T77" s="7093"/>
      <c r="U77" s="7093"/>
      <c r="V77" s="7093"/>
      <c r="W77" s="7093"/>
      <c r="X77" s="7093"/>
      <c r="Y77" s="7093"/>
      <c r="Z77" s="7093"/>
      <c r="AA77" s="7093"/>
      <c r="AB77" s="7093"/>
      <c r="AC77" s="7124">
        <f t="shared" si="10"/>
      </c>
      <c r="AD77" s="7077">
        <f t="shared" si="5"/>
      </c>
      <c r="AE77" s="7064">
        <f t="shared" si="30"/>
      </c>
      <c r="AF77" s="7078">
        <f t="shared" si="17"/>
      </c>
      <c r="AG77" s="7066">
        <f>VLOOKUP(C77,'Data Products'!$A:$J,10,0)</f>
      </c>
      <c r="AH77" s="7067">
        <f t="shared" si="1"/>
      </c>
      <c r="AI77" s="7067">
        <f t="shared" si="21"/>
      </c>
      <c r="AJ77" s="7079"/>
      <c r="AK77" s="7070"/>
      <c r="AL77" s="7070"/>
      <c r="AM77" s="7069"/>
      <c r="AN77" s="7070"/>
      <c r="AO77" s="7070"/>
    </row>
    <row customHeight="true" hidden="true" ht="18" r="78">
      <c r="A78" s="7118">
        <v>25</v>
      </c>
      <c r="B78" s="7053" t="s">
        <v>7261</v>
      </c>
      <c r="C78" s="7053" t="s">
        <v>7395</v>
      </c>
      <c r="D78" s="7057"/>
      <c r="E78" s="7057">
        <v>0</v>
      </c>
      <c r="F78" s="7071">
        <v>0</v>
      </c>
      <c r="G78" s="7119"/>
      <c r="H78" s="7120">
        <f>VLOOKUP(C78,'Data Products'!$A:$J,2,0)</f>
      </c>
      <c r="I78" s="7129">
        <f t="shared" si="26"/>
      </c>
      <c r="J78" s="7095">
        <v>45749</v>
      </c>
      <c r="K78" s="7061">
        <f t="shared" si="14"/>
      </c>
      <c r="L78" s="7057">
        <v>0</v>
      </c>
      <c r="M78" s="7057">
        <v>0</v>
      </c>
      <c r="N78" s="7057">
        <v>0</v>
      </c>
      <c r="O78" s="7057">
        <v>0</v>
      </c>
      <c r="P78" s="7053" t="s">
        <v>7265</v>
      </c>
      <c r="Q78" s="7093"/>
      <c r="R78" s="7093"/>
      <c r="S78" s="7123"/>
      <c r="T78" s="7093"/>
      <c r="U78" s="7093"/>
      <c r="V78" s="7093"/>
      <c r="W78" s="7093"/>
      <c r="X78" s="7093"/>
      <c r="Y78" s="7093"/>
      <c r="Z78" s="7093"/>
      <c r="AA78" s="7093"/>
      <c r="AB78" s="7093"/>
      <c r="AC78" s="7124">
        <f t="shared" si="10"/>
      </c>
      <c r="AD78" s="7077">
        <f t="shared" si="5"/>
      </c>
      <c r="AE78" s="7064">
        <f t="shared" si="30"/>
      </c>
      <c r="AF78" s="7078">
        <f t="shared" si="17"/>
      </c>
      <c r="AG78" s="7066">
        <f>VLOOKUP(C78,'Data Products'!$A:$J,10,0)</f>
      </c>
      <c r="AH78" s="7067">
        <f t="shared" si="1"/>
      </c>
      <c r="AI78" s="7067">
        <f t="shared" si="21"/>
      </c>
      <c r="AJ78" s="7079"/>
      <c r="AK78" s="7070"/>
      <c r="AL78" s="7070"/>
      <c r="AM78" s="7069"/>
      <c r="AN78" s="7070"/>
      <c r="AO78" s="7070"/>
    </row>
    <row customHeight="true" hidden="true" ht="18" r="79">
      <c r="A79" s="7118">
        <v>26</v>
      </c>
      <c r="B79" s="7053" t="s">
        <v>7261</v>
      </c>
      <c r="C79" s="7053" t="s">
        <v>7396</v>
      </c>
      <c r="D79" s="7057"/>
      <c r="E79" s="7057">
        <v>0</v>
      </c>
      <c r="F79" s="7071">
        <v>0</v>
      </c>
      <c r="G79" s="7119" t="s">
        <v>7397</v>
      </c>
      <c r="H79" s="7120">
        <f>VLOOKUP(C79,'Data Products'!$A:$J,2,0)</f>
      </c>
      <c r="I79" s="7129">
        <f t="shared" si="26"/>
      </c>
      <c r="J79" s="7060">
        <v>45650</v>
      </c>
      <c r="K79" s="7061">
        <f t="shared" si="14"/>
      </c>
      <c r="L79" s="7057">
        <v>0</v>
      </c>
      <c r="M79" s="7057">
        <v>0</v>
      </c>
      <c r="N79" s="7057">
        <v>0</v>
      </c>
      <c r="O79" s="7057">
        <v>0</v>
      </c>
      <c r="P79" s="7053" t="s">
        <v>7312</v>
      </c>
      <c r="Q79" s="7093"/>
      <c r="R79" s="7093"/>
      <c r="S79" s="7132"/>
      <c r="T79" s="7093"/>
      <c r="U79" s="7093"/>
      <c r="V79" s="7093"/>
      <c r="W79" s="7093"/>
      <c r="X79" s="7093"/>
      <c r="Y79" s="7093"/>
      <c r="Z79" s="7093"/>
      <c r="AA79" s="7093"/>
      <c r="AB79" s="7093"/>
      <c r="AC79" s="7124">
        <f t="shared" si="10"/>
      </c>
      <c r="AD79" s="7077">
        <f t="shared" si="5"/>
      </c>
      <c r="AE79" s="7064">
        <f t="shared" si="30"/>
      </c>
      <c r="AF79" s="7078">
        <f t="shared" si="17"/>
      </c>
      <c r="AG79" s="7066">
        <f>VLOOKUP(C79,'Data Products'!$A:$J,10,0)</f>
      </c>
      <c r="AH79" s="7067">
        <f t="shared" si="1"/>
      </c>
      <c r="AI79" s="7067">
        <f t="shared" si="21"/>
      </c>
      <c r="AJ79" s="7069"/>
      <c r="AK79" s="7070"/>
      <c r="AL79" s="7070">
        <v>50</v>
      </c>
      <c r="AM79" s="7069"/>
      <c r="AN79" s="7070"/>
      <c r="AO79" s="7070"/>
    </row>
    <row customHeight="true" hidden="true" ht="18" r="80">
      <c r="A80" s="7118">
        <v>27</v>
      </c>
      <c r="B80" s="7053" t="s">
        <v>7261</v>
      </c>
      <c r="C80" s="7053" t="s">
        <v>7398</v>
      </c>
      <c r="D80" s="7057"/>
      <c r="E80" s="7057">
        <v>0</v>
      </c>
      <c r="F80" s="7071">
        <v>0</v>
      </c>
      <c r="G80" s="7119"/>
      <c r="H80" s="7120"/>
      <c r="I80" s="7121"/>
      <c r="J80" s="7060">
        <v>45650</v>
      </c>
      <c r="K80" s="7061">
        <f t="shared" si="14"/>
      </c>
      <c r="L80" s="7057">
        <v>0</v>
      </c>
      <c r="M80" s="7057">
        <v>0</v>
      </c>
      <c r="N80" s="7057">
        <v>150</v>
      </c>
      <c r="O80" s="7057">
        <v>300</v>
      </c>
      <c r="P80" s="7053" t="s">
        <v>7312</v>
      </c>
      <c r="Q80" s="7097"/>
      <c r="R80" s="7097"/>
      <c r="S80" s="7132"/>
      <c r="T80" s="7093"/>
      <c r="U80" s="7097"/>
      <c r="V80" s="7097"/>
      <c r="W80" s="7097"/>
      <c r="X80" s="7097"/>
      <c r="Y80" s="7097"/>
      <c r="Z80" s="7097"/>
      <c r="AA80" s="7097"/>
      <c r="AB80" s="7097"/>
      <c r="AC80" s="7124">
        <f t="shared" si="10"/>
      </c>
      <c r="AD80" s="7077">
        <f t="shared" si="5"/>
      </c>
      <c r="AE80" s="7064">
        <f t="shared" si="30"/>
      </c>
      <c r="AF80" s="7078">
        <f t="shared" si="17"/>
      </c>
      <c r="AG80" s="7066">
        <f>VLOOKUP(C80,'Data Products'!$A:$J,10,0)</f>
      </c>
      <c r="AH80" s="7067">
        <f t="shared" si="1"/>
      </c>
      <c r="AI80" s="7067">
        <f t="shared" si="21"/>
      </c>
      <c r="AJ80" s="7069"/>
      <c r="AK80" s="7070"/>
      <c r="AL80" s="7070">
        <v>80</v>
      </c>
      <c r="AM80" s="7069"/>
      <c r="AN80" s="7070"/>
      <c r="AO80" s="7070"/>
    </row>
    <row customHeight="true" hidden="true" ht="18" r="81">
      <c r="A81" s="7118">
        <v>28</v>
      </c>
      <c r="B81" s="7053" t="s">
        <v>7261</v>
      </c>
      <c r="C81" s="7053" t="s">
        <v>7399</v>
      </c>
      <c r="D81" s="7057"/>
      <c r="E81" s="7057">
        <v>0</v>
      </c>
      <c r="F81" s="7071">
        <v>0</v>
      </c>
      <c r="G81" s="7119"/>
      <c r="H81" s="7120">
        <f>VLOOKUP(C81,'Data Products'!$A:$J,2,0)</f>
      </c>
      <c r="I81" s="7129">
        <f t="shared" ref="I81:I125" si="27">IFERROR(H81-TODAY(),"")</f>
      </c>
      <c r="J81" s="7060">
        <v>45650</v>
      </c>
      <c r="K81" s="7061">
        <f t="shared" si="14"/>
      </c>
      <c r="L81" s="7057">
        <v>0</v>
      </c>
      <c r="M81" s="7057">
        <v>0</v>
      </c>
      <c r="N81" s="7057">
        <v>100</v>
      </c>
      <c r="O81" s="7057">
        <v>250</v>
      </c>
      <c r="P81" s="7053" t="s">
        <v>7312</v>
      </c>
      <c r="Q81" s="7097"/>
      <c r="R81" s="7097"/>
      <c r="S81" s="7123"/>
      <c r="T81" s="7093"/>
      <c r="U81" s="7097"/>
      <c r="V81" s="7097"/>
      <c r="W81" s="7097"/>
      <c r="X81" s="7097"/>
      <c r="Y81" s="7097"/>
      <c r="Z81" s="7097"/>
      <c r="AA81" s="7097"/>
      <c r="AB81" s="7097"/>
      <c r="AC81" s="7124">
        <f t="shared" si="10"/>
      </c>
      <c r="AD81" s="7072">
        <f t="shared" si="5"/>
      </c>
      <c r="AE81" s="7064">
        <f t="shared" si="30"/>
      </c>
      <c r="AF81" s="7073">
        <f t="shared" si="17"/>
      </c>
      <c r="AG81" s="7066">
        <f>VLOOKUP(C81,'Data Products'!$A:$J,10,0)</f>
      </c>
      <c r="AH81" s="7067">
        <f t="shared" si="1"/>
      </c>
      <c r="AI81" s="7067">
        <f t="shared" si="21"/>
      </c>
      <c r="AJ81" s="7069"/>
      <c r="AK81" s="7070"/>
      <c r="AL81" s="7070">
        <v>60</v>
      </c>
      <c r="AM81" s="7069"/>
      <c r="AN81" s="7070"/>
      <c r="AO81" s="7070"/>
    </row>
    <row customHeight="true" hidden="true" ht="18" r="82">
      <c r="A82" s="7118">
        <v>29</v>
      </c>
      <c r="B82" s="7053" t="s">
        <v>7261</v>
      </c>
      <c r="C82" s="7053" t="s">
        <v>7400</v>
      </c>
      <c r="D82" s="7057"/>
      <c r="E82" s="7057">
        <v>0</v>
      </c>
      <c r="F82" s="7071">
        <v>0</v>
      </c>
      <c r="G82" s="7119" t="s">
        <v>7401</v>
      </c>
      <c r="H82" s="7120">
        <f>VLOOKUP(C82,'Data Products'!$A:$J,2,0)</f>
      </c>
      <c r="I82" s="7129">
        <f t="shared" si="27"/>
      </c>
      <c r="J82" s="7060">
        <v>45678</v>
      </c>
      <c r="K82" s="7061">
        <f t="shared" si="14"/>
      </c>
      <c r="L82" s="7057">
        <v>0</v>
      </c>
      <c r="M82" s="7057">
        <v>0</v>
      </c>
      <c r="N82" s="7057">
        <v>0</v>
      </c>
      <c r="O82" s="7057">
        <v>0</v>
      </c>
      <c r="P82" s="7053" t="s">
        <v>7312</v>
      </c>
      <c r="Q82" s="7097"/>
      <c r="R82" s="7097"/>
      <c r="S82" s="7123"/>
      <c r="T82" s="7093"/>
      <c r="U82" s="7097"/>
      <c r="V82" s="7097"/>
      <c r="W82" s="7097"/>
      <c r="X82" s="7097"/>
      <c r="Y82" s="7097"/>
      <c r="Z82" s="7097"/>
      <c r="AA82" s="7097"/>
      <c r="AB82" s="7097"/>
      <c r="AC82" s="7124">
        <f t="shared" si="10"/>
      </c>
      <c r="AD82" s="7072">
        <f t="shared" si="5"/>
      </c>
      <c r="AE82" s="7064">
        <f t="shared" si="30"/>
      </c>
      <c r="AF82" s="7073">
        <f t="shared" si="17"/>
      </c>
      <c r="AG82" s="7066">
        <f>VLOOKUP(C82,'Data Products'!$A:$J,10,0)</f>
      </c>
      <c r="AH82" s="7067">
        <f t="shared" si="1"/>
      </c>
      <c r="AI82" s="7067">
        <f t="shared" si="21"/>
      </c>
      <c r="AJ82" s="7079"/>
      <c r="AK82" s="7070"/>
      <c r="AL82" s="7070">
        <v>40</v>
      </c>
      <c r="AM82" s="7069"/>
      <c r="AN82" s="7070"/>
      <c r="AO82" s="7070"/>
    </row>
    <row customHeight="true" hidden="true" ht="18" r="83">
      <c r="A83" s="7118">
        <v>30</v>
      </c>
      <c r="B83" s="7053" t="s">
        <v>7261</v>
      </c>
      <c r="C83" s="7053" t="s">
        <v>7402</v>
      </c>
      <c r="D83" s="7057"/>
      <c r="E83" s="7057">
        <v>0</v>
      </c>
      <c r="F83" s="7057">
        <v>0</v>
      </c>
      <c r="G83" s="7119"/>
      <c r="H83" s="7120">
        <f>VLOOKUP(C83,'Data Products'!$A:$J,2,0)</f>
      </c>
      <c r="I83" s="7129">
        <f t="shared" si="27"/>
      </c>
      <c r="J83" s="7060">
        <v>45824</v>
      </c>
      <c r="K83" s="7061">
        <f t="shared" si="14"/>
      </c>
      <c r="L83" s="7057">
        <v>0</v>
      </c>
      <c r="M83" s="7057">
        <v>0</v>
      </c>
      <c r="N83" s="7057">
        <v>0</v>
      </c>
      <c r="O83" s="7057">
        <v>0</v>
      </c>
      <c r="P83" s="7053" t="s">
        <v>7312</v>
      </c>
      <c r="Q83" s="7097"/>
      <c r="R83" s="7097"/>
      <c r="S83" s="7123"/>
      <c r="T83" s="7093"/>
      <c r="U83" s="7097"/>
      <c r="V83" s="7097"/>
      <c r="W83" s="7097"/>
      <c r="X83" s="7097"/>
      <c r="Y83" s="7097"/>
      <c r="Z83" s="7097"/>
      <c r="AA83" s="7097"/>
      <c r="AB83" s="7097"/>
      <c r="AC83" s="7124">
        <f t="shared" si="10"/>
      </c>
      <c r="AD83" s="7072">
        <f t="shared" si="5"/>
      </c>
      <c r="AE83" s="7064">
        <f t="shared" si="30"/>
      </c>
      <c r="AF83" s="7073">
        <f t="shared" si="17"/>
      </c>
      <c r="AG83" s="7066">
        <f>VLOOKUP(C83,'Data Products'!$A:$J,10,0)</f>
      </c>
      <c r="AH83" s="7067">
        <f t="shared" si="1"/>
      </c>
      <c r="AI83" s="7067">
        <f t="shared" si="21"/>
      </c>
      <c r="AJ83" s="7069"/>
      <c r="AK83" s="7070"/>
      <c r="AL83" s="7070"/>
      <c r="AM83" s="7069"/>
      <c r="AN83" s="7070"/>
      <c r="AO83" s="7070"/>
    </row>
    <row customHeight="true" hidden="true" ht="18" r="84">
      <c r="A84" s="7118">
        <v>31</v>
      </c>
      <c r="B84" s="7053" t="s">
        <v>7261</v>
      </c>
      <c r="C84" s="7053" t="s">
        <v>7403</v>
      </c>
      <c r="D84" s="7057"/>
      <c r="E84" s="7057">
        <v>0</v>
      </c>
      <c r="F84" s="7057">
        <v>0</v>
      </c>
      <c r="G84" s="7119"/>
      <c r="H84" s="7120">
        <f>VLOOKUP(C84,'Data Products'!$A:$J,2,0)</f>
      </c>
      <c r="I84" s="7129">
        <f t="shared" si="27"/>
      </c>
      <c r="J84" s="7060">
        <v>45824</v>
      </c>
      <c r="K84" s="7061">
        <f t="shared" si="14"/>
      </c>
      <c r="L84" s="7057">
        <v>0</v>
      </c>
      <c r="M84" s="7057">
        <v>0</v>
      </c>
      <c r="N84" s="7057">
        <v>100</v>
      </c>
      <c r="O84" s="7057">
        <v>150</v>
      </c>
      <c r="P84" s="7053" t="s">
        <v>7312</v>
      </c>
      <c r="Q84" s="7097"/>
      <c r="R84" s="7097"/>
      <c r="S84" s="7123"/>
      <c r="T84" s="7093"/>
      <c r="U84" s="7097"/>
      <c r="V84" s="7097"/>
      <c r="W84" s="7097"/>
      <c r="X84" s="7097"/>
      <c r="Y84" s="7097"/>
      <c r="Z84" s="7097"/>
      <c r="AA84" s="7097"/>
      <c r="AB84" s="7097"/>
      <c r="AC84" s="7124">
        <f t="shared" si="10"/>
      </c>
      <c r="AD84" s="7077">
        <f t="shared" si="5"/>
      </c>
      <c r="AE84" s="7064">
        <f t="shared" si="30"/>
      </c>
      <c r="AF84" s="7078">
        <f t="shared" si="17"/>
      </c>
      <c r="AG84" s="7066">
        <f>VLOOKUP(C84,'Data Products'!$A:$J,10,0)</f>
      </c>
      <c r="AH84" s="7067">
        <f t="shared" si="1"/>
      </c>
      <c r="AI84" s="7067">
        <f t="shared" si="21"/>
      </c>
      <c r="AJ84" s="7069"/>
      <c r="AK84" s="7070"/>
      <c r="AL84" s="7070"/>
      <c r="AM84" s="7069"/>
      <c r="AN84" s="7070"/>
      <c r="AO84" s="7070"/>
    </row>
    <row customHeight="true" hidden="true" ht="18" r="85">
      <c r="A85" s="7118">
        <v>32</v>
      </c>
      <c r="B85" s="7053" t="s">
        <v>7261</v>
      </c>
      <c r="C85" s="7053" t="s">
        <v>7404</v>
      </c>
      <c r="D85" s="7057"/>
      <c r="E85" s="7057">
        <v>0</v>
      </c>
      <c r="F85" s="7071">
        <v>0</v>
      </c>
      <c r="G85" s="7119"/>
      <c r="H85" s="7120">
        <f>VLOOKUP(C85,'Data Products'!$A:$J,2,0)</f>
      </c>
      <c r="I85" s="7129">
        <f t="shared" si="27"/>
      </c>
      <c r="J85" s="7133"/>
      <c r="K85" s="7061">
        <f t="shared" si="14"/>
      </c>
      <c r="L85" s="7057">
        <v>0</v>
      </c>
      <c r="M85" s="7057">
        <v>0</v>
      </c>
      <c r="N85" s="7057">
        <v>0</v>
      </c>
      <c r="O85" s="7057">
        <v>0</v>
      </c>
      <c r="P85" s="7053" t="s">
        <v>7405</v>
      </c>
      <c r="Q85" s="7097"/>
      <c r="R85" s="7097"/>
      <c r="S85" s="7123"/>
      <c r="T85" s="7093"/>
      <c r="U85" s="7097"/>
      <c r="V85" s="7097"/>
      <c r="W85" s="7097"/>
      <c r="X85" s="7097"/>
      <c r="Y85" s="7097"/>
      <c r="Z85" s="7097"/>
      <c r="AA85" s="7097"/>
      <c r="AB85" s="7097"/>
      <c r="AC85" s="7124">
        <f t="shared" si="10"/>
      </c>
      <c r="AD85" s="7072">
        <f t="shared" si="5"/>
      </c>
      <c r="AE85" s="7064">
        <f t="shared" si="30"/>
      </c>
      <c r="AF85" s="7073">
        <f t="shared" si="17"/>
      </c>
      <c r="AG85" s="7066">
        <f>VLOOKUP(C85,'Data Products'!$A:$J,10,0)</f>
      </c>
      <c r="AH85" s="7067">
        <f t="shared" si="1"/>
      </c>
      <c r="AI85" s="7067">
        <f t="shared" si="21"/>
      </c>
      <c r="AJ85" s="7069"/>
      <c r="AK85" s="7070"/>
      <c r="AL85" s="7070"/>
      <c r="AM85" s="7069"/>
      <c r="AN85" s="7070"/>
      <c r="AO85" s="7070"/>
    </row>
    <row customHeight="true" hidden="true" ht="18" r="86">
      <c r="A86" s="7118">
        <v>33</v>
      </c>
      <c r="B86" s="7053" t="s">
        <v>7261</v>
      </c>
      <c r="C86" s="7053" t="s">
        <v>7406</v>
      </c>
      <c r="D86" s="7057"/>
      <c r="E86" s="7057">
        <v>0</v>
      </c>
      <c r="F86" s="7071">
        <v>0</v>
      </c>
      <c r="G86" s="7119"/>
      <c r="H86" s="7120">
        <f>VLOOKUP(C86,'Data Products'!$A:$J,2,0)</f>
      </c>
      <c r="I86" s="7129">
        <f t="shared" si="27"/>
      </c>
      <c r="J86" s="7133"/>
      <c r="K86" s="7061">
        <f t="shared" si="14"/>
      </c>
      <c r="L86" s="7057">
        <v>0</v>
      </c>
      <c r="M86" s="7057">
        <v>0</v>
      </c>
      <c r="N86" s="7057">
        <v>0</v>
      </c>
      <c r="O86" s="7057">
        <v>0</v>
      </c>
      <c r="P86" s="7053" t="s">
        <v>7405</v>
      </c>
      <c r="Q86" s="7097"/>
      <c r="R86" s="7097"/>
      <c r="S86" s="7123"/>
      <c r="T86" s="7093"/>
      <c r="U86" s="7097"/>
      <c r="V86" s="7097"/>
      <c r="W86" s="7097"/>
      <c r="X86" s="7097"/>
      <c r="Y86" s="7097"/>
      <c r="Z86" s="7097"/>
      <c r="AA86" s="7097"/>
      <c r="AB86" s="7097"/>
      <c r="AC86" s="7124">
        <f t="shared" si="10"/>
      </c>
      <c r="AD86" s="7072">
        <f t="shared" si="5"/>
      </c>
      <c r="AE86" s="7064">
        <f t="shared" si="30"/>
      </c>
      <c r="AF86" s="7073">
        <f t="shared" si="17"/>
      </c>
      <c r="AG86" s="7066">
        <f>VLOOKUP(C86,'Data Products'!$A:$J,10,0)</f>
      </c>
      <c r="AH86" s="7067">
        <f t="shared" si="1"/>
      </c>
      <c r="AI86" s="7067">
        <f t="shared" si="21"/>
      </c>
      <c r="AJ86" s="7069"/>
      <c r="AK86" s="7070"/>
      <c r="AL86" s="7070"/>
      <c r="AM86" s="7069"/>
      <c r="AN86" s="7070"/>
      <c r="AO86" s="7070"/>
    </row>
    <row customHeight="true" hidden="true" ht="18" r="87">
      <c r="A87" s="7118">
        <v>34</v>
      </c>
      <c r="B87" s="7127" t="s">
        <v>7261</v>
      </c>
      <c r="C87" s="7127" t="s">
        <v>7407</v>
      </c>
      <c r="D87" s="7057"/>
      <c r="E87" s="7057">
        <v>0</v>
      </c>
      <c r="F87" s="7071">
        <v>0</v>
      </c>
      <c r="G87" s="7119"/>
      <c r="H87" s="7120">
        <f>VLOOKUP(C87,'Data Products'!$A:$J,2,0)</f>
      </c>
      <c r="I87" s="7129">
        <f t="shared" si="27"/>
      </c>
      <c r="J87" s="7133"/>
      <c r="K87" s="7061">
        <f t="shared" si="14"/>
      </c>
      <c r="L87" s="7057">
        <v>0</v>
      </c>
      <c r="M87" s="7057">
        <v>0</v>
      </c>
      <c r="N87" s="7134">
        <v>0</v>
      </c>
      <c r="O87" s="7134">
        <v>0</v>
      </c>
      <c r="P87" s="7053" t="s">
        <v>7405</v>
      </c>
      <c r="Q87" s="7097"/>
      <c r="R87" s="7097"/>
      <c r="S87" s="7123"/>
      <c r="T87" s="7097"/>
      <c r="U87" s="7097"/>
      <c r="V87" s="7097"/>
      <c r="W87" s="7097"/>
      <c r="X87" s="7097"/>
      <c r="Y87" s="7097"/>
      <c r="Z87" s="7097"/>
      <c r="AA87" s="7097"/>
      <c r="AB87" s="7097"/>
      <c r="AC87" s="7124">
        <f t="shared" si="10"/>
      </c>
      <c r="AD87" s="7072">
        <f t="shared" si="5"/>
      </c>
      <c r="AE87" s="7064">
        <f t="shared" si="30"/>
      </c>
      <c r="AF87" s="7073">
        <f t="shared" si="17"/>
      </c>
      <c r="AG87" s="7066">
        <f>VLOOKUP(C87,'Data Products'!$A:$J,10,0)</f>
      </c>
      <c r="AH87" s="7067">
        <f t="shared" si="1"/>
      </c>
      <c r="AI87" s="7067">
        <f t="shared" si="21"/>
      </c>
      <c r="AJ87" s="7069"/>
      <c r="AK87" s="7070"/>
      <c r="AL87" s="7070"/>
      <c r="AM87" s="7069"/>
      <c r="AN87" s="7070"/>
      <c r="AO87" s="7070"/>
    </row>
    <row r="88">
      <c r="A88" s="7118">
        <v>35</v>
      </c>
      <c r="B88" s="7118" t="s">
        <v>7266</v>
      </c>
      <c r="C88" s="7053" t="s">
        <v>7408</v>
      </c>
      <c r="D88" s="7135" t="s">
        <v>7409</v>
      </c>
      <c r="E88" s="7080">
        <v>738</v>
      </c>
      <c r="F88" s="7080">
        <v>738</v>
      </c>
      <c r="G88" s="7136" t="s">
        <v>7410</v>
      </c>
      <c r="H88" s="7120">
        <f>VLOOKUP(C88,'Data Products'!$A:$J,2,0)</f>
      </c>
      <c r="I88" s="7137">
        <f t="shared" si="27"/>
      </c>
      <c r="J88" s="7060">
        <v>45694</v>
      </c>
      <c r="K88" s="7061">
        <f t="shared" si="14"/>
      </c>
      <c r="L88" s="7134">
        <v>162</v>
      </c>
      <c r="M88" s="7134">
        <v>343</v>
      </c>
      <c r="N88" s="7057">
        <v>0</v>
      </c>
      <c r="O88" s="7057">
        <v>0</v>
      </c>
      <c r="P88" s="7127" t="s">
        <v>7411</v>
      </c>
      <c r="Q88" s="7097"/>
      <c r="R88" s="7097"/>
      <c r="S88" s="7123"/>
      <c r="T88" s="7097"/>
      <c r="U88" s="7097"/>
      <c r="V88" s="7097"/>
      <c r="W88" s="7097"/>
      <c r="X88" s="7097"/>
      <c r="Y88" s="7097"/>
      <c r="Z88" s="7097"/>
      <c r="AA88" s="7097"/>
      <c r="AB88" s="7097"/>
      <c r="AC88" s="7124">
        <f t="shared" si="10"/>
      </c>
      <c r="AD88" s="7077">
        <f t="shared" si="5"/>
      </c>
      <c r="AE88" s="7064">
        <f t="shared" si="30"/>
      </c>
      <c r="AF88" s="7078">
        <f t="shared" si="17"/>
      </c>
      <c r="AG88" s="7066">
        <f>VLOOKUP(C88,'Data Products'!$A:$J,10,0)</f>
      </c>
      <c r="AH88" s="7067">
        <f t="shared" si="1"/>
      </c>
      <c r="AI88" s="7067">
        <f t="shared" si="21"/>
      </c>
      <c r="AJ88" s="7079"/>
      <c r="AK88" s="7070"/>
      <c r="AL88" s="7070">
        <v>50</v>
      </c>
      <c r="AM88" s="7069"/>
      <c r="AN88" s="7070"/>
      <c r="AO88" s="7070"/>
    </row>
    <row customHeight="true" hidden="true" ht="18" r="89">
      <c r="A89" s="7118">
        <v>36</v>
      </c>
      <c r="B89" s="7128" t="s">
        <v>7294</v>
      </c>
      <c r="C89" s="7128" t="s">
        <v>7412</v>
      </c>
      <c r="D89" s="7138"/>
      <c r="E89" s="7138">
        <v>0</v>
      </c>
      <c r="F89" s="7071">
        <v>0</v>
      </c>
      <c r="G89" s="7119"/>
      <c r="H89" s="7120">
        <f>VLOOKUP(C89,'Data Products'!$A:$J,2,0)</f>
      </c>
      <c r="I89" s="7129">
        <f t="shared" si="27"/>
      </c>
      <c r="J89" s="7060">
        <v>45433</v>
      </c>
      <c r="K89" s="7061">
        <f t="shared" si="14"/>
      </c>
      <c r="L89" s="7057">
        <v>0</v>
      </c>
      <c r="M89" s="7057">
        <v>0</v>
      </c>
      <c r="N89" s="7138">
        <v>0</v>
      </c>
      <c r="O89" s="7138">
        <v>0</v>
      </c>
      <c r="P89" s="7053" t="s">
        <v>7411</v>
      </c>
      <c r="Q89" s="7097"/>
      <c r="R89" s="7097"/>
      <c r="S89" s="7123"/>
      <c r="T89" s="7097"/>
      <c r="U89" s="7097"/>
      <c r="V89" s="7097"/>
      <c r="W89" s="7097"/>
      <c r="X89" s="7097"/>
      <c r="Y89" s="7097"/>
      <c r="Z89" s="7097"/>
      <c r="AA89" s="7097"/>
      <c r="AB89" s="7097"/>
      <c r="AC89" s="7124">
        <f t="shared" si="10"/>
      </c>
      <c r="AD89" s="7077">
        <f t="shared" si="5"/>
      </c>
      <c r="AE89" s="7064">
        <f t="shared" si="30"/>
      </c>
      <c r="AF89" s="7078">
        <f t="shared" si="17"/>
      </c>
      <c r="AG89" s="7066">
        <f>VLOOKUP(C89,'Data Products'!$A:$J,10,0)</f>
      </c>
      <c r="AH89" s="7067">
        <f t="shared" si="1"/>
      </c>
      <c r="AI89" s="7067">
        <f t="shared" si="21"/>
      </c>
      <c r="AJ89" s="7069"/>
      <c r="AK89" s="7085"/>
      <c r="AL89" s="7085"/>
      <c r="AM89" s="7079"/>
      <c r="AN89" s="7085"/>
      <c r="AO89" s="7085"/>
    </row>
    <row customHeight="true" hidden="true" ht="18" r="90">
      <c r="A90" s="7118">
        <v>37</v>
      </c>
      <c r="B90" s="7128" t="s">
        <v>7294</v>
      </c>
      <c r="C90" s="7053" t="s">
        <v>7413</v>
      </c>
      <c r="D90" s="7057"/>
      <c r="E90" s="7057">
        <v>0</v>
      </c>
      <c r="F90" s="7057">
        <v>0</v>
      </c>
      <c r="G90" s="7139"/>
      <c r="H90" s="7120">
        <f>VLOOKUP(C90,'Data Products'!$A:$J,2,0)</f>
      </c>
      <c r="I90" s="7129">
        <f t="shared" si="27"/>
      </c>
      <c r="J90" s="7060">
        <v>45433</v>
      </c>
      <c r="K90" s="7061">
        <f t="shared" si="14"/>
      </c>
      <c r="L90" s="7057">
        <v>0</v>
      </c>
      <c r="M90" s="7057">
        <v>0</v>
      </c>
      <c r="N90" s="7057">
        <v>0</v>
      </c>
      <c r="O90" s="7057">
        <v>0</v>
      </c>
      <c r="P90" s="7053" t="s">
        <v>7411</v>
      </c>
      <c r="Q90" s="7097"/>
      <c r="R90" s="7097"/>
      <c r="S90" s="7123"/>
      <c r="T90" s="7097"/>
      <c r="U90" s="7097"/>
      <c r="V90" s="7097"/>
      <c r="W90" s="7097"/>
      <c r="X90" s="7097"/>
      <c r="Y90" s="7097"/>
      <c r="Z90" s="7097"/>
      <c r="AA90" s="7097"/>
      <c r="AB90" s="7097"/>
      <c r="AC90" s="7124">
        <f t="shared" si="10"/>
      </c>
      <c r="AD90" s="7077">
        <f t="shared" si="5"/>
      </c>
      <c r="AE90" s="7064">
        <f t="shared" si="30"/>
      </c>
      <c r="AF90" s="7078">
        <f t="shared" si="17"/>
      </c>
      <c r="AG90" s="7066">
        <f>VLOOKUP(C90,'Data Products'!$A:$J,10,0)</f>
      </c>
      <c r="AH90" s="7067">
        <f t="shared" si="1"/>
      </c>
      <c r="AI90" s="7067">
        <f t="shared" si="21"/>
      </c>
      <c r="AJ90" s="7069"/>
      <c r="AK90" s="7070"/>
      <c r="AL90" s="7070"/>
      <c r="AM90" s="7069"/>
      <c r="AN90" s="7070"/>
      <c r="AO90" s="7070"/>
    </row>
    <row customHeight="true" hidden="true" ht="18" r="91">
      <c r="A91" s="7118">
        <v>38</v>
      </c>
      <c r="B91" s="7128" t="s">
        <v>7294</v>
      </c>
      <c r="C91" s="7053" t="s">
        <v>7414</v>
      </c>
      <c r="D91" s="7057"/>
      <c r="E91" s="7057">
        <v>0</v>
      </c>
      <c r="F91" s="7057">
        <v>0</v>
      </c>
      <c r="G91" s="7139"/>
      <c r="H91" s="7120">
        <f>VLOOKUP(C91,'Data Products'!$A:$J,2,0)</f>
      </c>
      <c r="I91" s="7129">
        <f t="shared" si="27"/>
      </c>
      <c r="J91" s="7060">
        <v>45433</v>
      </c>
      <c r="K91" s="7061">
        <f t="shared" si="14"/>
      </c>
      <c r="L91" s="7057">
        <v>0</v>
      </c>
      <c r="M91" s="7057">
        <v>0</v>
      </c>
      <c r="N91" s="7057">
        <v>0</v>
      </c>
      <c r="O91" s="7057">
        <v>0</v>
      </c>
      <c r="P91" s="7053" t="s">
        <v>7411</v>
      </c>
      <c r="Q91" s="7097"/>
      <c r="R91" s="7097"/>
      <c r="S91" s="7123"/>
      <c r="T91" s="7097"/>
      <c r="U91" s="7097"/>
      <c r="V91" s="7097"/>
      <c r="W91" s="7097"/>
      <c r="X91" s="7097"/>
      <c r="Y91" s="7097"/>
      <c r="Z91" s="7097"/>
      <c r="AA91" s="7097"/>
      <c r="AB91" s="7097"/>
      <c r="AC91" s="7124">
        <f t="shared" si="10"/>
      </c>
      <c r="AD91" s="7077">
        <f t="shared" si="5"/>
      </c>
      <c r="AE91" s="7064">
        <f t="shared" si="30"/>
      </c>
      <c r="AF91" s="7078">
        <f t="shared" si="17"/>
      </c>
      <c r="AG91" s="7066">
        <f>VLOOKUP(C91,'Data Products'!$A:$J,10,0)</f>
      </c>
      <c r="AH91" s="7067">
        <f t="shared" si="1"/>
      </c>
      <c r="AI91" s="7067">
        <f t="shared" si="21"/>
      </c>
      <c r="AJ91" s="7069"/>
      <c r="AK91" s="7070"/>
      <c r="AL91" s="7070"/>
      <c r="AM91" s="7069"/>
      <c r="AN91" s="7070"/>
      <c r="AO91" s="7070"/>
    </row>
    <row customHeight="true" ht="18" r="92">
      <c r="A92" s="7118">
        <v>39</v>
      </c>
      <c r="B92" s="7128" t="s">
        <v>7266</v>
      </c>
      <c r="C92" s="7053" t="s">
        <v>7415</v>
      </c>
      <c r="D92" s="7096" t="s">
        <v>7416</v>
      </c>
      <c r="E92" s="7057">
        <v>773</v>
      </c>
      <c r="F92" s="7057">
        <v>773</v>
      </c>
      <c r="G92" s="7139"/>
      <c r="H92" s="7120">
        <f>VLOOKUP(C92,'Data Products'!$A:$J,2,0)</f>
      </c>
      <c r="I92">
        <f t="shared" si="27"/>
      </c>
      <c r="J92" s="7095">
        <v>46048</v>
      </c>
      <c r="K92" s="7061">
        <f t="shared" si="14"/>
      </c>
      <c r="L92" s="7057">
        <v>34</v>
      </c>
      <c r="M92" s="7057">
        <v>67</v>
      </c>
      <c r="N92" s="7057">
        <v>0</v>
      </c>
      <c r="O92" s="7057">
        <v>0</v>
      </c>
      <c r="P92" s="7053" t="s">
        <v>7417</v>
      </c>
      <c r="Q92" s="7097"/>
      <c r="R92" s="7097"/>
      <c r="S92" s="7123"/>
      <c r="T92" s="7097"/>
      <c r="U92" s="7097"/>
      <c r="V92" s="7097"/>
      <c r="W92" s="7097"/>
      <c r="X92" s="7097"/>
      <c r="Y92" s="7097"/>
      <c r="Z92" s="7097"/>
      <c r="AA92" s="7097"/>
      <c r="AB92" s="7097"/>
      <c r="AC92" s="7124">
        <f t="shared" si="10"/>
      </c>
      <c r="AD92" s="7077">
        <f t="shared" si="5"/>
      </c>
      <c r="AE92" s="7064">
        <f t="shared" si="30"/>
      </c>
      <c r="AF92" s="7078">
        <f t="shared" si="17"/>
      </c>
      <c r="AG92" s="7066">
        <f>VLOOKUP(C92,'Data Products'!$A:$J,10,0)</f>
      </c>
      <c r="AH92" s="7067">
        <f t="shared" si="1"/>
      </c>
      <c r="AI92" s="7067"/>
      <c r="AJ92" s="7069"/>
      <c r="AK92" s="7070"/>
      <c r="AL92" s="7070"/>
      <c r="AM92" s="7069"/>
      <c r="AN92" s="7070"/>
      <c r="AO92" s="7070"/>
    </row>
    <row customHeight="true" hidden="true" ht="18" r="93">
      <c r="A93" s="7118">
        <v>40</v>
      </c>
      <c r="B93" s="7053" t="s">
        <v>7261</v>
      </c>
      <c r="C93" s="7053" t="s">
        <v>7418</v>
      </c>
      <c r="D93" s="7092"/>
      <c r="E93" s="7092">
        <v>0</v>
      </c>
      <c r="F93" s="7057">
        <v>0</v>
      </c>
      <c r="G93" s="7139"/>
      <c r="H93" s="7120">
        <f>VLOOKUP(C93,'Data Products'!$A:$J,2,0)</f>
      </c>
      <c r="I93" s="7129">
        <f t="shared" si="27"/>
      </c>
      <c r="J93" s="7060">
        <v>45644</v>
      </c>
      <c r="K93" s="7061">
        <f t="shared" si="14"/>
      </c>
      <c r="L93" s="7057">
        <v>0</v>
      </c>
      <c r="M93" s="7057">
        <v>0</v>
      </c>
      <c r="N93" s="7071">
        <v>0</v>
      </c>
      <c r="O93" s="7071">
        <v>0</v>
      </c>
      <c r="P93" s="7053" t="s">
        <v>7419</v>
      </c>
      <c r="Q93" s="7097"/>
      <c r="R93" s="7097"/>
      <c r="S93" s="7123"/>
      <c r="T93" s="7097"/>
      <c r="U93" s="7097"/>
      <c r="V93" s="7097"/>
      <c r="W93" s="7097"/>
      <c r="X93" s="7097"/>
      <c r="Y93" s="7097"/>
      <c r="Z93" s="7097"/>
      <c r="AA93" s="7097"/>
      <c r="AB93" s="7097"/>
      <c r="AC93" s="7140">
        <f t="shared" si="10"/>
      </c>
      <c r="AD93" s="7141">
        <f t="shared" si="5"/>
      </c>
      <c r="AE93" s="7064">
        <f t="shared" si="30"/>
      </c>
      <c r="AF93" s="7073">
        <f t="shared" si="17"/>
      </c>
      <c r="AG93" s="7066">
        <f>VLOOKUP(C93,'Data Products'!$A:$J,10,0)</f>
      </c>
      <c r="AH93" s="7142">
        <f t="shared" si="1"/>
      </c>
      <c r="AI93" s="7067">
        <f t="shared" ref="AI93:AI125" si="22">IF(I93&lt;=90,E93,0)</f>
      </c>
      <c r="AJ93" s="7143"/>
      <c r="AK93" s="7070"/>
      <c r="AL93" s="7070"/>
      <c r="AM93" s="7069"/>
      <c r="AN93" s="7070"/>
      <c r="AO93" s="7070"/>
    </row>
    <row customHeight="true" hidden="true" ht="18" r="94">
      <c r="A94" s="7118">
        <v>41</v>
      </c>
      <c r="B94" s="7053" t="s">
        <v>7261</v>
      </c>
      <c r="C94" s="7053" t="s">
        <v>7420</v>
      </c>
      <c r="D94" s="7057"/>
      <c r="E94" s="7057">
        <v>0</v>
      </c>
      <c r="F94" s="7057">
        <v>0</v>
      </c>
      <c r="G94" s="7139"/>
      <c r="H94" s="7120">
        <f>VLOOKUP(C94,'Data Products'!$A:$J,2,0)</f>
      </c>
      <c r="I94" s="7129">
        <f t="shared" si="27"/>
      </c>
      <c r="J94" s="7060">
        <v>45602</v>
      </c>
      <c r="K94" s="7061">
        <f t="shared" si="14"/>
      </c>
      <c r="L94" s="7057">
        <v>0</v>
      </c>
      <c r="M94" s="7057">
        <v>0</v>
      </c>
      <c r="N94" s="7092">
        <v>0</v>
      </c>
      <c r="O94" s="7092">
        <v>0</v>
      </c>
      <c r="P94" s="7053" t="s">
        <v>7419</v>
      </c>
      <c r="Q94" s="7097"/>
      <c r="R94" s="7097"/>
      <c r="S94" s="7097"/>
      <c r="T94" s="7097"/>
      <c r="U94" s="7097"/>
      <c r="V94" s="7097"/>
      <c r="W94" s="7097"/>
      <c r="X94" s="7097"/>
      <c r="Y94" s="7097"/>
      <c r="Z94" s="7097"/>
      <c r="AA94" s="7097"/>
      <c r="AB94" s="7097"/>
      <c r="AC94" s="7124">
        <f t="shared" si="10"/>
      </c>
      <c r="AD94" s="7141">
        <f t="shared" si="5"/>
      </c>
      <c r="AE94" s="7064">
        <f t="shared" si="30"/>
      </c>
      <c r="AF94" s="7073">
        <f t="shared" si="17"/>
      </c>
      <c r="AG94" s="7066">
        <f>VLOOKUP(C94,'Data Products'!$A:$J,10,0)</f>
      </c>
      <c r="AH94" s="7142">
        <f t="shared" si="1"/>
      </c>
      <c r="AI94" s="7067">
        <f t="shared" si="22"/>
      </c>
      <c r="AJ94" s="7143"/>
      <c r="AK94" s="7070"/>
      <c r="AL94" s="7070"/>
      <c r="AM94" s="7069"/>
      <c r="AN94" s="7070"/>
      <c r="AO94" s="7070"/>
    </row>
    <row customHeight="true" hidden="true" ht="18" r="95">
      <c r="A95" s="7118">
        <v>42</v>
      </c>
      <c r="B95" s="7053" t="s">
        <v>7261</v>
      </c>
      <c r="C95" s="7053" t="s">
        <v>7421</v>
      </c>
      <c r="D95" s="7057"/>
      <c r="E95" s="7057">
        <v>0</v>
      </c>
      <c r="F95" s="7057">
        <v>0</v>
      </c>
      <c r="G95" s="7139"/>
      <c r="H95" s="7120">
        <f>VLOOKUP(C95,'Data Products'!$A:$J,2,0)</f>
      </c>
      <c r="I95" s="7129">
        <f t="shared" si="27"/>
      </c>
      <c r="J95" s="7060">
        <v>45602</v>
      </c>
      <c r="K95" s="7061">
        <f t="shared" si="14"/>
      </c>
      <c r="L95" s="7057">
        <v>0</v>
      </c>
      <c r="M95" s="7057">
        <v>0</v>
      </c>
      <c r="N95" s="7092">
        <v>0</v>
      </c>
      <c r="O95" s="7092">
        <v>0</v>
      </c>
      <c r="P95" s="7053" t="s">
        <v>7419</v>
      </c>
      <c r="Q95" s="7097"/>
      <c r="R95" s="7097"/>
      <c r="S95" s="7097"/>
      <c r="T95" s="7097"/>
      <c r="U95" s="7097"/>
      <c r="V95" s="7097"/>
      <c r="W95" s="7097"/>
      <c r="X95" s="7097"/>
      <c r="Y95" s="7097"/>
      <c r="Z95" s="7097"/>
      <c r="AA95" s="7097"/>
      <c r="AB95" s="7097"/>
      <c r="AC95" s="7124">
        <f t="shared" si="10"/>
      </c>
      <c r="AD95" s="7141">
        <f t="shared" si="5"/>
      </c>
      <c r="AE95" s="7064">
        <f t="shared" si="30"/>
      </c>
      <c r="AF95" s="7073">
        <f t="shared" si="17"/>
      </c>
      <c r="AG95" s="7066">
        <f>VLOOKUP(C95,'Data Products'!$A:$J,10,0)</f>
      </c>
      <c r="AH95" s="7142">
        <f t="shared" si="1"/>
      </c>
      <c r="AI95" s="7067">
        <f t="shared" si="22"/>
      </c>
      <c r="AJ95" s="7143"/>
      <c r="AK95" s="7070"/>
      <c r="AL95" s="7070"/>
      <c r="AM95" s="7069"/>
      <c r="AN95" s="7070"/>
      <c r="AO95" s="7070"/>
    </row>
    <row customHeight="true" hidden="true" ht="18" r="96">
      <c r="A96" s="7118">
        <v>43</v>
      </c>
      <c r="B96" s="7053" t="s">
        <v>7261</v>
      </c>
      <c r="C96" s="7053" t="s">
        <v>7422</v>
      </c>
      <c r="D96" s="7057"/>
      <c r="E96" s="7057">
        <v>0</v>
      </c>
      <c r="F96" s="7057">
        <v>0</v>
      </c>
      <c r="G96" s="7139"/>
      <c r="H96" s="7120">
        <f>VLOOKUP(C96,'Data Products'!$A:$J,2,0)</f>
      </c>
      <c r="I96" s="7129">
        <f t="shared" si="27"/>
      </c>
      <c r="J96" s="7060">
        <v>45602</v>
      </c>
      <c r="K96" s="7061">
        <f t="shared" si="14"/>
      </c>
      <c r="L96" s="7057">
        <v>0</v>
      </c>
      <c r="M96" s="7057">
        <v>0</v>
      </c>
      <c r="N96" s="7092">
        <v>0</v>
      </c>
      <c r="O96" s="7092">
        <v>0</v>
      </c>
      <c r="P96" s="7053" t="s">
        <v>7419</v>
      </c>
      <c r="Q96" s="7097"/>
      <c r="R96" s="7097"/>
      <c r="S96" s="7097"/>
      <c r="T96" s="7097"/>
      <c r="U96" s="7097"/>
      <c r="V96" s="7097"/>
      <c r="W96" s="7097"/>
      <c r="X96" s="7097"/>
      <c r="Y96" s="7097"/>
      <c r="Z96" s="7097"/>
      <c r="AA96" s="7097"/>
      <c r="AB96" s="7097"/>
      <c r="AC96" s="7124">
        <f t="shared" si="10"/>
      </c>
      <c r="AD96" s="7141">
        <f t="shared" si="5"/>
      </c>
      <c r="AE96" s="7064">
        <f t="shared" si="30"/>
      </c>
      <c r="AF96" s="7073">
        <f t="shared" si="17"/>
      </c>
      <c r="AG96" s="7066">
        <f>VLOOKUP(C96,'Data Products'!$A:$J,10,0)</f>
      </c>
      <c r="AH96" s="7144">
        <f t="shared" si="1"/>
      </c>
      <c r="AI96" s="7067">
        <f t="shared" si="22"/>
      </c>
      <c r="AJ96" s="7143"/>
      <c r="AK96" s="7070"/>
      <c r="AL96" s="7070"/>
      <c r="AM96" s="7069"/>
      <c r="AN96" s="7070"/>
      <c r="AO96" s="7070"/>
    </row>
    <row r="97">
      <c r="A97" s="7118">
        <v>44</v>
      </c>
      <c r="B97" s="7053" t="s">
        <v>7266</v>
      </c>
      <c r="C97" s="7053" t="s">
        <v>7423</v>
      </c>
      <c r="D97" s="7096" t="s">
        <v>7424</v>
      </c>
      <c r="E97" s="7057">
        <v>228</v>
      </c>
      <c r="F97" s="7057">
        <v>228</v>
      </c>
      <c r="G97" s="7139"/>
      <c r="H97" s="7120">
        <f>VLOOKUP(C97,'Data Products'!$A:$J,2,0)</f>
      </c>
      <c r="I97" s="7121">
        <f t="shared" si="27"/>
      </c>
      <c r="J97" s="7095">
        <v>45904</v>
      </c>
      <c r="K97" s="7061">
        <f t="shared" si="14"/>
      </c>
      <c r="L97" s="7057">
        <v>52</v>
      </c>
      <c r="M97" s="7057">
        <v>99</v>
      </c>
      <c r="N97" s="7092">
        <v>0</v>
      </c>
      <c r="O97" s="7092">
        <v>0</v>
      </c>
      <c r="P97" s="7053" t="s">
        <v>7419</v>
      </c>
      <c r="Q97" s="7097"/>
      <c r="R97" s="7097"/>
      <c r="S97" s="7097"/>
      <c r="T97" s="7097"/>
      <c r="U97" s="7097"/>
      <c r="V97" s="7097"/>
      <c r="W97" s="7097"/>
      <c r="X97" s="7097"/>
      <c r="Y97" s="7097"/>
      <c r="Z97" s="7097"/>
      <c r="AA97" s="7097"/>
      <c r="AB97" s="7097"/>
      <c r="AC97" s="7124">
        <f t="shared" si="10"/>
      </c>
      <c r="AD97" s="7145">
        <f t="shared" si="5"/>
      </c>
      <c r="AE97" s="7064">
        <f t="shared" si="30"/>
      </c>
      <c r="AF97" s="7078">
        <f t="shared" si="17"/>
      </c>
      <c r="AG97" s="7066">
        <f>VLOOKUP(C97,'Data Products'!$A:$J,10,0)</f>
      </c>
      <c r="AH97" s="7144">
        <f t="shared" si="1"/>
      </c>
      <c r="AI97" s="7067">
        <f t="shared" si="22"/>
      </c>
      <c r="AJ97" s="7143"/>
      <c r="AK97" s="7070"/>
      <c r="AL97" s="7070"/>
      <c r="AM97" s="7069"/>
      <c r="AN97" s="7070"/>
      <c r="AO97" s="7070"/>
    </row>
    <row customHeight="true" hidden="true" ht="18" r="98">
      <c r="A98" s="7118">
        <v>45</v>
      </c>
      <c r="B98" s="7053" t="s">
        <v>7261</v>
      </c>
      <c r="C98" s="7053" t="s">
        <v>7425</v>
      </c>
      <c r="D98" s="7057"/>
      <c r="E98" s="7057">
        <v>0</v>
      </c>
      <c r="F98" s="7071">
        <v>0</v>
      </c>
      <c r="G98" s="7139"/>
      <c r="H98" s="7120">
        <f>VLOOKUP(C98,'Data Products'!$A:$J,2,0)</f>
      </c>
      <c r="I98" s="7129">
        <f t="shared" si="27"/>
      </c>
      <c r="J98" s="7060">
        <v>45623</v>
      </c>
      <c r="K98" s="7061">
        <f t="shared" si="14"/>
      </c>
      <c r="L98" s="7057">
        <v>0</v>
      </c>
      <c r="M98" s="7057">
        <v>0</v>
      </c>
      <c r="N98" s="7092">
        <v>0</v>
      </c>
      <c r="O98" s="7092">
        <v>0</v>
      </c>
      <c r="P98" s="7053" t="s">
        <v>7426</v>
      </c>
      <c r="Q98" s="7097"/>
      <c r="R98" s="7097"/>
      <c r="S98" s="7097"/>
      <c r="T98" s="7097"/>
      <c r="U98" s="7097"/>
      <c r="V98" s="7097"/>
      <c r="W98" s="7097"/>
      <c r="X98" s="7097"/>
      <c r="Y98" s="7097"/>
      <c r="Z98" s="7097"/>
      <c r="AA98" s="7097"/>
      <c r="AB98" s="7097"/>
      <c r="AC98" s="7124">
        <f t="shared" si="10"/>
      </c>
      <c r="AD98" s="7141">
        <f t="shared" si="5"/>
      </c>
      <c r="AE98" s="7064">
        <f t="shared" si="30"/>
      </c>
      <c r="AF98" s="7073">
        <f t="shared" si="17"/>
      </c>
      <c r="AG98" s="7066">
        <f>VLOOKUP(C98,'Data Products'!$A:$J,10,0)</f>
      </c>
      <c r="AH98" s="7144">
        <f t="shared" si="1"/>
      </c>
      <c r="AI98" s="7067">
        <f t="shared" si="22"/>
      </c>
      <c r="AJ98" s="7143"/>
      <c r="AK98" s="7070"/>
      <c r="AL98" s="7070"/>
      <c r="AM98" s="7069"/>
      <c r="AN98" s="7070"/>
      <c r="AO98" s="7070"/>
    </row>
    <row customHeight="true" hidden="true" ht="18" r="99">
      <c r="A99" s="7118">
        <v>46</v>
      </c>
      <c r="B99" s="7053" t="s">
        <v>7261</v>
      </c>
      <c r="C99" s="7053" t="s">
        <v>7427</v>
      </c>
      <c r="D99" s="7057"/>
      <c r="E99" s="7057">
        <v>0</v>
      </c>
      <c r="F99" s="7071">
        <v>0</v>
      </c>
      <c r="G99" s="7139"/>
      <c r="H99" s="7120">
        <f>VLOOKUP(C99,'Data Products'!$A:$J,2,0)</f>
      </c>
      <c r="I99" s="7129">
        <f t="shared" si="27"/>
      </c>
      <c r="J99" s="7060">
        <v>45623</v>
      </c>
      <c r="K99" s="7061">
        <f t="shared" si="14"/>
      </c>
      <c r="L99" s="7057">
        <v>0</v>
      </c>
      <c r="M99" s="7057">
        <v>0</v>
      </c>
      <c r="N99" s="7092">
        <v>0</v>
      </c>
      <c r="O99" s="7092">
        <v>0</v>
      </c>
      <c r="P99" s="7053" t="s">
        <v>7426</v>
      </c>
      <c r="Q99" s="7097"/>
      <c r="R99" s="7097"/>
      <c r="S99" s="7097"/>
      <c r="T99" s="7097"/>
      <c r="U99" s="7097"/>
      <c r="V99" s="7097"/>
      <c r="W99" s="7097"/>
      <c r="X99" s="7097"/>
      <c r="Y99" s="7097"/>
      <c r="Z99" s="7097"/>
      <c r="AA99" s="7097"/>
      <c r="AB99" s="7097"/>
      <c r="AC99" s="7124">
        <f t="shared" si="10"/>
      </c>
      <c r="AD99" s="7141">
        <f t="shared" si="5"/>
      </c>
      <c r="AE99" s="7064">
        <f t="shared" si="30"/>
      </c>
      <c r="AF99" s="7073">
        <f t="shared" si="17"/>
      </c>
      <c r="AG99" s="7066">
        <f>VLOOKUP(C99,'Data Products'!$A:$J,10,0)</f>
      </c>
      <c r="AH99" s="7144">
        <f t="shared" si="1"/>
      </c>
      <c r="AI99" s="7067">
        <f t="shared" si="22"/>
      </c>
      <c r="AJ99" s="7143"/>
      <c r="AK99" s="7070"/>
      <c r="AL99" s="7070"/>
      <c r="AM99" s="7069"/>
      <c r="AN99" s="7070"/>
      <c r="AO99" s="7070"/>
    </row>
    <row customHeight="true" hidden="true" ht="18" r="100">
      <c r="A100" s="7118">
        <v>47</v>
      </c>
      <c r="B100" s="7053" t="s">
        <v>7261</v>
      </c>
      <c r="C100" s="7127" t="s">
        <v>7428</v>
      </c>
      <c r="D100" s="7057"/>
      <c r="E100" s="7057">
        <v>0</v>
      </c>
      <c r="F100" s="7071">
        <v>0</v>
      </c>
      <c r="G100" s="7146"/>
      <c r="H100" s="7120">
        <f>VLOOKUP(C100,'Data Products'!$A:$J,2,0)</f>
      </c>
      <c r="I100" s="7129">
        <f t="shared" si="27"/>
      </c>
      <c r="J100" s="7060">
        <v>45623</v>
      </c>
      <c r="K100" s="7061">
        <f t="shared" si="14"/>
      </c>
      <c r="L100" s="7134">
        <v>0</v>
      </c>
      <c r="M100" s="7134">
        <v>0</v>
      </c>
      <c r="N100" s="7147">
        <v>0</v>
      </c>
      <c r="O100" s="7147">
        <v>0</v>
      </c>
      <c r="P100" s="7127" t="s">
        <v>7426</v>
      </c>
      <c r="Q100" s="7097"/>
      <c r="R100" s="7097"/>
      <c r="S100" s="7097"/>
      <c r="T100" s="7097"/>
      <c r="U100" s="7097"/>
      <c r="V100" s="7097"/>
      <c r="W100" s="7097"/>
      <c r="X100" s="7097"/>
      <c r="Y100" s="7097"/>
      <c r="Z100" s="7097"/>
      <c r="AA100" s="7097"/>
      <c r="AB100" s="7097"/>
      <c r="AC100" s="7148">
        <f t="shared" si="10"/>
      </c>
      <c r="AD100" s="7141">
        <f t="shared" si="5"/>
      </c>
      <c r="AE100" s="7064">
        <f t="shared" si="30"/>
      </c>
      <c r="AF100" s="7073">
        <f t="shared" si="17"/>
      </c>
      <c r="AG100" s="7066">
        <f>VLOOKUP(C100,'Data Products'!$A:$J,10,0)</f>
      </c>
      <c r="AH100" s="7144">
        <f t="shared" si="1"/>
      </c>
      <c r="AI100" s="7067">
        <f t="shared" si="22"/>
      </c>
      <c r="AJ100" s="7143"/>
      <c r="AK100" s="7070"/>
      <c r="AL100" s="7070"/>
      <c r="AM100" s="7069"/>
      <c r="AN100" s="7070"/>
      <c r="AO100" s="7070"/>
    </row>
    <row customHeight="true" hidden="true" ht="18" r="101">
      <c r="A101" s="7118">
        <v>48</v>
      </c>
      <c r="B101" s="7053" t="s">
        <v>7261</v>
      </c>
      <c r="C101" s="7053" t="s">
        <v>7429</v>
      </c>
      <c r="D101" s="7057"/>
      <c r="E101" s="7057">
        <v>0</v>
      </c>
      <c r="F101" s="7071">
        <v>0</v>
      </c>
      <c r="G101" s="7139"/>
      <c r="H101" s="7120">
        <f>VLOOKUP(C101,'Data Products'!$A:$J,2,0)</f>
      </c>
      <c r="I101" s="7129">
        <f t="shared" si="27"/>
      </c>
      <c r="J101" s="7060">
        <v>45623</v>
      </c>
      <c r="K101" s="7061">
        <f t="shared" si="14"/>
      </c>
      <c r="L101" s="7057">
        <v>0</v>
      </c>
      <c r="M101" s="7057">
        <v>0</v>
      </c>
      <c r="N101" s="7092">
        <v>0</v>
      </c>
      <c r="O101" s="7092">
        <v>0</v>
      </c>
      <c r="P101" s="7053" t="s">
        <v>7426</v>
      </c>
      <c r="Q101" s="7057"/>
      <c r="R101" s="7057"/>
      <c r="S101" s="7057"/>
      <c r="T101" s="7057"/>
      <c r="U101" s="7057"/>
      <c r="V101" s="7057"/>
      <c r="W101" s="7057"/>
      <c r="X101" s="7057"/>
      <c r="Y101" s="7057"/>
      <c r="Z101" s="7057"/>
      <c r="AA101" s="7057"/>
      <c r="AB101" s="7057"/>
      <c r="AC101" s="7124">
        <f t="shared" si="10"/>
      </c>
      <c r="AD101" s="7141">
        <f t="shared" si="5"/>
      </c>
      <c r="AE101" s="7064">
        <f t="shared" si="30"/>
      </c>
      <c r="AF101" s="7073">
        <f t="shared" si="17"/>
      </c>
      <c r="AG101" s="7066">
        <f>VLOOKUP(C101,'Data Products'!$A:$J,10,0)</f>
      </c>
      <c r="AH101" s="7144">
        <f t="shared" si="1"/>
      </c>
      <c r="AI101" s="7067">
        <f t="shared" si="22"/>
      </c>
      <c r="AJ101" s="7149"/>
      <c r="AK101" s="7070"/>
      <c r="AL101" s="7070"/>
      <c r="AM101" s="7069"/>
      <c r="AN101" s="7070"/>
      <c r="AO101" s="7070"/>
    </row>
    <row customHeight="true" hidden="true" ht="18" r="102">
      <c r="A102" s="7118">
        <v>49</v>
      </c>
      <c r="B102" s="7053" t="s">
        <v>7261</v>
      </c>
      <c r="C102" s="7053" t="s">
        <v>7430</v>
      </c>
      <c r="D102" s="7057"/>
      <c r="E102" s="7057">
        <v>0</v>
      </c>
      <c r="F102" s="7071">
        <v>0</v>
      </c>
      <c r="G102" s="7139"/>
      <c r="H102" s="7120">
        <f>VLOOKUP(C102,'Data Products'!$A:$J,2,0)</f>
      </c>
      <c r="I102" s="7129">
        <f t="shared" si="27"/>
      </c>
      <c r="J102" s="7060">
        <v>45623</v>
      </c>
      <c r="K102" s="7061">
        <f t="shared" si="14"/>
      </c>
      <c r="L102" s="7057">
        <v>0</v>
      </c>
      <c r="M102" s="7057">
        <v>0</v>
      </c>
      <c r="N102" s="7092">
        <v>0</v>
      </c>
      <c r="O102" s="7092">
        <v>0</v>
      </c>
      <c r="P102" s="7053" t="s">
        <v>7426</v>
      </c>
      <c r="Q102" s="7057"/>
      <c r="R102" s="7057"/>
      <c r="S102" s="7057"/>
      <c r="T102" s="7057"/>
      <c r="U102" s="7057"/>
      <c r="V102" s="7057"/>
      <c r="W102" s="7057"/>
      <c r="X102" s="7057"/>
      <c r="Y102" s="7057"/>
      <c r="Z102" s="7057"/>
      <c r="AA102" s="7057"/>
      <c r="AB102" s="7057"/>
      <c r="AC102" s="7124">
        <f t="shared" si="10"/>
      </c>
      <c r="AD102" s="7141">
        <f t="shared" si="5"/>
      </c>
      <c r="AE102" s="7064">
        <f t="shared" si="30"/>
      </c>
      <c r="AF102" s="7073">
        <f t="shared" si="17"/>
      </c>
      <c r="AG102" s="7150">
        <f>VLOOKUP(C102,'Data Products'!$A:$J,10,0)</f>
      </c>
      <c r="AH102" s="7066">
        <f t="shared" si="1"/>
      </c>
      <c r="AI102" s="7067">
        <f t="shared" si="22"/>
      </c>
      <c r="AJ102" s="7143"/>
      <c r="AK102" s="7070"/>
      <c r="AL102" s="7070"/>
      <c r="AM102" s="7069"/>
      <c r="AN102" s="7070"/>
      <c r="AO102" s="7070"/>
    </row>
    <row r="103">
      <c r="A103" s="7118">
        <v>50</v>
      </c>
      <c r="B103" s="7053" t="s">
        <v>7252</v>
      </c>
      <c r="C103" s="7053" t="s">
        <v>7431</v>
      </c>
      <c r="D103" s="7096" t="s">
        <v>7432</v>
      </c>
      <c r="E103" s="7057">
        <v>4</v>
      </c>
      <c r="F103" s="7071">
        <v>4</v>
      </c>
      <c r="G103" s="7139"/>
      <c r="H103" s="7120">
        <f>VLOOKUP(C103,'Data Products'!$A:$J,2,0)</f>
      </c>
      <c r="I103" s="7121">
        <f t="shared" si="27"/>
      </c>
      <c r="J103" s="7060">
        <v>45951</v>
      </c>
      <c r="K103" s="7061">
        <f t="shared" si="14"/>
      </c>
      <c r="L103" s="7057">
        <v>0</v>
      </c>
      <c r="M103" s="7057">
        <v>0</v>
      </c>
      <c r="N103" s="7092">
        <v>0</v>
      </c>
      <c r="O103" s="7092">
        <v>0</v>
      </c>
      <c r="P103" s="7053" t="s">
        <v>7328</v>
      </c>
      <c r="Q103" s="7057"/>
      <c r="R103" s="7057"/>
      <c r="S103" s="7057"/>
      <c r="T103" s="7057"/>
      <c r="U103" s="7057"/>
      <c r="V103" s="7057"/>
      <c r="W103" s="7057"/>
      <c r="X103" s="7057"/>
      <c r="Y103" s="7057"/>
      <c r="Z103" s="7057"/>
      <c r="AA103" s="7057"/>
      <c r="AB103" s="7057"/>
      <c r="AC103" s="7124">
        <f t="shared" si="10"/>
      </c>
      <c r="AD103" s="7151">
        <f t="shared" si="5"/>
      </c>
      <c r="AE103" s="7064">
        <f t="shared" si="30"/>
      </c>
      <c r="AF103" s="7082">
        <f t="shared" si="17"/>
      </c>
      <c r="AG103" s="7150">
        <f>VLOOKUP(C103,'Data Products'!$A:$J,10,0)</f>
      </c>
      <c r="AH103" s="7066">
        <f t="shared" si="1"/>
      </c>
      <c r="AI103" s="7067">
        <f t="shared" si="22"/>
      </c>
      <c r="AJ103" s="7143"/>
      <c r="AK103" s="7070"/>
      <c r="AL103" s="7070"/>
      <c r="AM103" s="7069"/>
      <c r="AN103" s="7070"/>
      <c r="AO103" s="7070"/>
    </row>
    <row r="104">
      <c r="A104" s="7118">
        <v>51</v>
      </c>
      <c r="B104" s="7053" t="s">
        <v>7252</v>
      </c>
      <c r="C104" s="7053" t="s">
        <v>7433</v>
      </c>
      <c r="D104" s="7096" t="s">
        <v>7434</v>
      </c>
      <c r="E104" s="7057">
        <v>0</v>
      </c>
      <c r="F104" s="7071">
        <v>0</v>
      </c>
      <c r="G104" s="7139"/>
      <c r="H104" s="7120">
        <f>VLOOKUP(C104,'Data Products'!$A:$J,2,0)</f>
      </c>
      <c r="I104" s="7121">
        <f t="shared" si="27"/>
      </c>
      <c r="J104" s="7060">
        <v>45951</v>
      </c>
      <c r="K104" s="7061">
        <f t="shared" si="14"/>
      </c>
      <c r="L104" s="7057">
        <v>1</v>
      </c>
      <c r="M104" s="7057">
        <v>1</v>
      </c>
      <c r="N104" s="7092">
        <v>0</v>
      </c>
      <c r="O104" s="7092">
        <v>0</v>
      </c>
      <c r="P104" s="7053" t="s">
        <v>7328</v>
      </c>
      <c r="Q104" s="7057"/>
      <c r="R104" s="7057"/>
      <c r="S104" s="7057"/>
      <c r="T104" s="7057"/>
      <c r="U104" s="7057"/>
      <c r="V104" s="7057"/>
      <c r="W104" s="7057"/>
      <c r="X104" s="7057"/>
      <c r="Y104" s="7057"/>
      <c r="Z104" s="7057"/>
      <c r="AA104" s="7057"/>
      <c r="AB104" s="7057"/>
      <c r="AC104" s="7124">
        <f t="shared" si="10"/>
      </c>
      <c r="AD104" s="7077">
        <f t="shared" si="5"/>
      </c>
      <c r="AE104" s="7064">
        <f t="shared" si="30"/>
      </c>
      <c r="AF104" s="7078">
        <f t="shared" si="17"/>
      </c>
      <c r="AG104" s="7150">
        <f>VLOOKUP(C104,'Data Products'!$A:$J,10,0)</f>
      </c>
      <c r="AH104" s="7066">
        <f t="shared" si="1"/>
      </c>
      <c r="AI104" s="7067">
        <f t="shared" si="22"/>
      </c>
      <c r="AJ104" s="7143"/>
      <c r="AK104" s="7070"/>
      <c r="AL104" s="7070"/>
      <c r="AM104" s="7069"/>
      <c r="AN104" s="7070"/>
      <c r="AO104" s="7070"/>
    </row>
    <row r="105">
      <c r="A105" s="7118">
        <v>52</v>
      </c>
      <c r="B105" s="7053" t="s">
        <v>7252</v>
      </c>
      <c r="C105" s="7053" t="s">
        <v>7435</v>
      </c>
      <c r="D105" s="7096" t="s">
        <v>7436</v>
      </c>
      <c r="E105" s="7057">
        <v>3</v>
      </c>
      <c r="F105" s="7071">
        <v>3</v>
      </c>
      <c r="G105" s="7139"/>
      <c r="H105" s="7120">
        <f>VLOOKUP(C105,'Data Products'!$A:$J,2,0)</f>
      </c>
      <c r="I105" s="7121">
        <f t="shared" si="27"/>
      </c>
      <c r="J105" s="7060">
        <v>45951</v>
      </c>
      <c r="K105" s="7061">
        <f t="shared" si="14"/>
      </c>
      <c r="L105" s="7057">
        <v>0</v>
      </c>
      <c r="M105" s="7057">
        <v>1</v>
      </c>
      <c r="N105" s="7092">
        <v>0</v>
      </c>
      <c r="O105" s="7092">
        <v>0</v>
      </c>
      <c r="P105" s="7053" t="s">
        <v>7328</v>
      </c>
      <c r="Q105" s="7057"/>
      <c r="R105" s="7057"/>
      <c r="S105" s="7057"/>
      <c r="T105" s="7057"/>
      <c r="U105" s="7057"/>
      <c r="V105" s="7057"/>
      <c r="W105" s="7057"/>
      <c r="X105" s="7057"/>
      <c r="Y105" s="7057"/>
      <c r="Z105" s="7057"/>
      <c r="AA105" s="7057"/>
      <c r="AB105" s="7057"/>
      <c r="AC105" s="7124">
        <f t="shared" si="10"/>
      </c>
      <c r="AD105" s="7072">
        <f t="shared" si="5"/>
      </c>
      <c r="AE105" s="7064">
        <f t="shared" si="30"/>
      </c>
      <c r="AF105" s="7073">
        <f t="shared" si="17"/>
      </c>
      <c r="AG105" s="7150">
        <f>VLOOKUP(C105,'Data Products'!$A:$J,10,0)</f>
      </c>
      <c r="AH105" s="7066">
        <f t="shared" si="1"/>
      </c>
      <c r="AI105" s="7067">
        <f t="shared" si="22"/>
      </c>
      <c r="AJ105" s="7143"/>
      <c r="AK105" s="7070"/>
      <c r="AL105" s="7070"/>
      <c r="AM105" s="7069"/>
      <c r="AN105" s="7070"/>
      <c r="AO105" s="7070"/>
    </row>
    <row r="106">
      <c r="A106" s="7118">
        <v>53</v>
      </c>
      <c r="B106" s="7053" t="s">
        <v>7252</v>
      </c>
      <c r="C106" s="7053" t="s">
        <v>7437</v>
      </c>
      <c r="D106" s="7096" t="s">
        <v>7438</v>
      </c>
      <c r="E106" s="7057">
        <v>3</v>
      </c>
      <c r="F106" s="7071">
        <v>3</v>
      </c>
      <c r="G106" s="7139"/>
      <c r="H106" s="7120">
        <f>VLOOKUP(C106,'Data Products'!$A:$J,2,0)</f>
      </c>
      <c r="I106" s="7121">
        <f t="shared" si="27"/>
      </c>
      <c r="J106" s="7060">
        <v>45951</v>
      </c>
      <c r="K106" s="7061">
        <f t="shared" si="14"/>
      </c>
      <c r="L106" s="7057">
        <v>1</v>
      </c>
      <c r="M106" s="7057">
        <v>1</v>
      </c>
      <c r="N106" s="7092">
        <v>0</v>
      </c>
      <c r="O106" s="7092">
        <v>0</v>
      </c>
      <c r="P106" s="7053" t="s">
        <v>7328</v>
      </c>
      <c r="Q106" s="7057"/>
      <c r="R106" s="7057"/>
      <c r="S106" s="7057"/>
      <c r="T106" s="7057"/>
      <c r="U106" s="7057"/>
      <c r="V106" s="7057"/>
      <c r="W106" s="7057"/>
      <c r="X106" s="7057"/>
      <c r="Y106" s="7057"/>
      <c r="Z106" s="7057"/>
      <c r="AA106" s="7057"/>
      <c r="AB106" s="7057"/>
      <c r="AC106" s="7124">
        <f t="shared" si="10"/>
      </c>
      <c r="AD106" s="7081">
        <f t="shared" si="5"/>
      </c>
      <c r="AE106" s="7064">
        <f t="shared" si="30"/>
      </c>
      <c r="AF106" s="7082">
        <f t="shared" si="17"/>
      </c>
      <c r="AG106" s="7150">
        <f>VLOOKUP(C106,'Data Products'!$A:$J,10,0)</f>
      </c>
      <c r="AH106" s="7066">
        <f t="shared" si="1"/>
      </c>
      <c r="AI106" s="7067">
        <f t="shared" si="22"/>
      </c>
      <c r="AJ106" s="7143"/>
      <c r="AK106" s="7070"/>
      <c r="AL106" s="7070"/>
      <c r="AM106" s="7069"/>
      <c r="AN106" s="7070"/>
      <c r="AO106" s="7070"/>
    </row>
    <row customHeight="true" hidden="true" ht="18" r="107">
      <c r="A107" s="7118">
        <v>54</v>
      </c>
      <c r="B107" s="7053" t="s">
        <v>7261</v>
      </c>
      <c r="C107" s="7053" t="s">
        <v>7439</v>
      </c>
      <c r="D107" s="7096" t="s">
        <v>7440</v>
      </c>
      <c r="E107" s="7057">
        <v>0</v>
      </c>
      <c r="F107" s="7071">
        <v>0</v>
      </c>
      <c r="G107" s="7139"/>
      <c r="H107" s="7120">
        <f>VLOOKUP(C107,'Data Products'!$A:$J,2,0)</f>
      </c>
      <c r="I107" s="7121">
        <f t="shared" si="27"/>
      </c>
      <c r="J107" s="7060">
        <v>45951</v>
      </c>
      <c r="K107" s="7061">
        <f t="shared" si="14"/>
      </c>
      <c r="L107" s="7057">
        <v>0</v>
      </c>
      <c r="M107" s="7057">
        <v>0</v>
      </c>
      <c r="N107" s="7092">
        <v>0</v>
      </c>
      <c r="O107" s="7092">
        <v>0</v>
      </c>
      <c r="P107" s="7053" t="s">
        <v>7328</v>
      </c>
      <c r="Q107" s="7057"/>
      <c r="R107" s="7057"/>
      <c r="S107" s="7057"/>
      <c r="T107" s="7057"/>
      <c r="U107" s="7057"/>
      <c r="V107" s="7057"/>
      <c r="W107" s="7057"/>
      <c r="X107" s="7057"/>
      <c r="Y107" s="7057"/>
      <c r="Z107" s="7057"/>
      <c r="AA107" s="7057"/>
      <c r="AB107" s="7057"/>
      <c r="AC107" s="7124">
        <f t="shared" si="10"/>
      </c>
      <c r="AD107" s="7081">
        <f t="shared" si="5"/>
      </c>
      <c r="AE107" s="7064">
        <f t="shared" si="30"/>
      </c>
      <c r="AF107" s="7082">
        <f t="shared" si="17"/>
      </c>
      <c r="AG107" s="7150">
        <f>VLOOKUP(C107,'Data Products'!$A:$J,10,0)</f>
      </c>
      <c r="AH107" s="7066">
        <f t="shared" si="1"/>
      </c>
      <c r="AI107" s="7067">
        <f t="shared" si="22"/>
      </c>
      <c r="AJ107" s="7143"/>
      <c r="AK107" s="7070"/>
      <c r="AL107" s="7070"/>
      <c r="AM107" s="7069"/>
      <c r="AN107" s="7070"/>
      <c r="AO107" s="7070"/>
    </row>
    <row r="108">
      <c r="A108" s="7118">
        <v>55</v>
      </c>
      <c r="B108" s="7053" t="s">
        <v>7252</v>
      </c>
      <c r="C108" s="7053" t="s">
        <v>7441</v>
      </c>
      <c r="D108" s="7096" t="s">
        <v>7442</v>
      </c>
      <c r="E108" s="7057">
        <v>5</v>
      </c>
      <c r="F108" s="7071">
        <v>5</v>
      </c>
      <c r="G108" s="7139"/>
      <c r="H108" s="7120">
        <f>VLOOKUP(C108,'Data Products'!$A:$J,2,0)</f>
      </c>
      <c r="I108" s="7121">
        <f t="shared" si="27"/>
      </c>
      <c r="J108" s="7060">
        <v>45951</v>
      </c>
      <c r="K108" s="7061">
        <f t="shared" si="14"/>
      </c>
      <c r="L108" s="7057">
        <v>0</v>
      </c>
      <c r="M108" s="7057">
        <v>0</v>
      </c>
      <c r="N108" s="7092">
        <v>0</v>
      </c>
      <c r="O108" s="7092">
        <v>0</v>
      </c>
      <c r="P108" s="7053" t="s">
        <v>7328</v>
      </c>
      <c r="Q108" s="7057"/>
      <c r="R108" s="7057"/>
      <c r="S108" s="7057"/>
      <c r="T108" s="7057"/>
      <c r="U108" s="7057"/>
      <c r="V108" s="7057"/>
      <c r="W108" s="7057"/>
      <c r="X108" s="7057"/>
      <c r="Y108" s="7057"/>
      <c r="Z108" s="7057"/>
      <c r="AA108" s="7057"/>
      <c r="AB108" s="7057"/>
      <c r="AC108" s="7124">
        <f t="shared" si="10"/>
      </c>
      <c r="AD108" s="7072">
        <f t="shared" si="5"/>
      </c>
      <c r="AE108" s="7064">
        <f t="shared" si="30"/>
      </c>
      <c r="AF108" s="7073">
        <f t="shared" si="17"/>
      </c>
      <c r="AG108" s="7150">
        <f>VLOOKUP(C108,'Data Products'!$A:$J,10,0)</f>
      </c>
      <c r="AH108" s="7066">
        <f t="shared" si="1"/>
      </c>
      <c r="AI108" s="7067">
        <f t="shared" si="22"/>
      </c>
      <c r="AJ108" s="7143"/>
      <c r="AK108" s="7070"/>
      <c r="AL108" s="7070"/>
      <c r="AM108" s="7069"/>
      <c r="AN108" s="7070"/>
      <c r="AO108" s="7070"/>
    </row>
    <row customHeight="true" hidden="true" ht="18" r="109">
      <c r="A109" s="7118">
        <v>56</v>
      </c>
      <c r="B109" s="7053" t="s">
        <v>7261</v>
      </c>
      <c r="C109" s="7053" t="s">
        <v>7443</v>
      </c>
      <c r="D109" s="7096" t="s">
        <v>7444</v>
      </c>
      <c r="E109" s="7057">
        <v>0</v>
      </c>
      <c r="F109" s="7071">
        <v>0</v>
      </c>
      <c r="G109" s="7139"/>
      <c r="H109" s="7120">
        <f>VLOOKUP(C109,'Data Products'!$A:$J,2,0)</f>
      </c>
      <c r="I109" s="7121">
        <f t="shared" si="27"/>
      </c>
      <c r="J109" s="7060">
        <v>45951</v>
      </c>
      <c r="K109" s="7061">
        <f t="shared" si="14"/>
      </c>
      <c r="L109" s="7057">
        <v>0</v>
      </c>
      <c r="M109" s="7057">
        <v>0</v>
      </c>
      <c r="N109" s="7092">
        <v>0</v>
      </c>
      <c r="O109" s="7092">
        <v>0</v>
      </c>
      <c r="P109" s="7053" t="s">
        <v>7328</v>
      </c>
      <c r="Q109" s="7057"/>
      <c r="R109" s="7057"/>
      <c r="S109" s="7057"/>
      <c r="T109" s="7057"/>
      <c r="U109" s="7057"/>
      <c r="V109" s="7057"/>
      <c r="W109" s="7057"/>
      <c r="X109" s="7057"/>
      <c r="Y109" s="7057"/>
      <c r="Z109" s="7057"/>
      <c r="AA109" s="7057"/>
      <c r="AB109" s="7057"/>
      <c r="AC109" s="7124">
        <f t="shared" si="10"/>
      </c>
      <c r="AD109" s="7077">
        <f t="shared" si="5"/>
      </c>
      <c r="AE109" s="7152">
        <f t="shared" si="30"/>
      </c>
      <c r="AF109" s="7078">
        <f t="shared" si="17"/>
      </c>
      <c r="AG109" s="7150">
        <f>VLOOKUP(C109,'Data Products'!$A:$J,10,0)</f>
      </c>
      <c r="AH109" s="7066">
        <f t="shared" si="1"/>
      </c>
      <c r="AI109" s="7067">
        <f t="shared" si="22"/>
      </c>
      <c r="AJ109" s="7143"/>
      <c r="AK109" s="7070"/>
      <c r="AL109" s="7070"/>
      <c r="AM109" s="7069"/>
      <c r="AN109" s="7070"/>
      <c r="AO109" s="7070"/>
    </row>
    <row r="110">
      <c r="A110" s="7118">
        <v>57</v>
      </c>
      <c r="B110" s="7053" t="s">
        <v>7252</v>
      </c>
      <c r="C110" s="7053" t="s">
        <v>7445</v>
      </c>
      <c r="D110" s="7096" t="s">
        <v>7446</v>
      </c>
      <c r="E110" s="7057">
        <v>12</v>
      </c>
      <c r="F110" s="7071">
        <v>12</v>
      </c>
      <c r="G110" s="7139"/>
      <c r="H110" s="7120">
        <f>VLOOKUP(C110,'Data Products'!$A:$J,2,0)</f>
      </c>
      <c r="I110" s="7121">
        <f t="shared" si="27"/>
      </c>
      <c r="J110" s="7060">
        <v>45951</v>
      </c>
      <c r="K110" s="7061">
        <f t="shared" si="14"/>
      </c>
      <c r="L110" s="7057">
        <v>0</v>
      </c>
      <c r="M110" s="7057">
        <v>0</v>
      </c>
      <c r="N110" s="7092">
        <v>0</v>
      </c>
      <c r="O110" s="7092">
        <v>0</v>
      </c>
      <c r="P110" s="7053" t="s">
        <v>7328</v>
      </c>
      <c r="Q110" s="7057"/>
      <c r="R110" s="7057"/>
      <c r="S110" s="7057"/>
      <c r="T110" s="7057"/>
      <c r="U110" s="7057"/>
      <c r="V110" s="7057"/>
      <c r="W110" s="7057"/>
      <c r="X110" s="7057"/>
      <c r="Y110" s="7057"/>
      <c r="Z110" s="7057"/>
      <c r="AA110" s="7057"/>
      <c r="AB110" s="7057"/>
      <c r="AC110" s="7124">
        <f t="shared" si="10"/>
      </c>
      <c r="AD110" s="7063">
        <f t="shared" si="5"/>
      </c>
      <c r="AE110" s="7152">
        <f t="shared" si="30"/>
      </c>
      <c r="AF110" s="7065">
        <f t="shared" si="17"/>
      </c>
      <c r="AG110" s="7150">
        <f>VLOOKUP(C110,'Data Products'!$A:$J,10,0)</f>
      </c>
      <c r="AH110" s="7066">
        <f t="shared" si="1"/>
      </c>
      <c r="AI110" s="7067">
        <f t="shared" si="22"/>
      </c>
      <c r="AJ110" s="7143"/>
      <c r="AK110" s="7070"/>
      <c r="AL110" s="7070"/>
      <c r="AM110" s="7069"/>
      <c r="AN110" s="7070"/>
      <c r="AO110" s="7070"/>
    </row>
    <row r="111">
      <c r="A111" s="7118">
        <v>58</v>
      </c>
      <c r="B111" s="7053" t="s">
        <v>7252</v>
      </c>
      <c r="C111" s="7053" t="s">
        <v>7447</v>
      </c>
      <c r="D111" s="7096" t="s">
        <v>7448</v>
      </c>
      <c r="E111" s="7057">
        <v>17</v>
      </c>
      <c r="F111" s="7071">
        <v>17</v>
      </c>
      <c r="G111" s="7139"/>
      <c r="H111" s="7120">
        <f>VLOOKUP(C111,'Data Products'!$A:$J,2,0)</f>
      </c>
      <c r="I111" s="7121">
        <f t="shared" si="27"/>
      </c>
      <c r="J111" s="7060">
        <v>45951</v>
      </c>
      <c r="K111" s="7061">
        <f t="shared" si="14"/>
      </c>
      <c r="L111" s="7057">
        <v>3</v>
      </c>
      <c r="M111" s="7057">
        <v>5</v>
      </c>
      <c r="N111" s="7092">
        <v>0</v>
      </c>
      <c r="O111" s="7092">
        <v>0</v>
      </c>
      <c r="P111" s="7053" t="s">
        <v>7328</v>
      </c>
      <c r="Q111" s="7057"/>
      <c r="R111" s="7057"/>
      <c r="S111" s="7057"/>
      <c r="T111" s="7057"/>
      <c r="U111" s="7057"/>
      <c r="V111" s="7057"/>
      <c r="W111" s="7057"/>
      <c r="X111" s="7057"/>
      <c r="Y111" s="7057"/>
      <c r="Z111" s="7057"/>
      <c r="AA111" s="7057"/>
      <c r="AB111" s="7057"/>
      <c r="AC111" s="7124">
        <f t="shared" si="10"/>
      </c>
      <c r="AD111" s="7063">
        <f t="shared" si="5"/>
      </c>
      <c r="AE111" s="7152">
        <f t="shared" si="30"/>
      </c>
      <c r="AF111" s="7065">
        <f t="shared" si="17"/>
      </c>
      <c r="AG111" s="7150">
        <f>VLOOKUP(C111,'Data Products'!$A:$J,10,0)</f>
      </c>
      <c r="AH111" s="7066">
        <f t="shared" si="1"/>
      </c>
      <c r="AI111" s="7067">
        <f t="shared" si="22"/>
      </c>
      <c r="AJ111" s="7143"/>
      <c r="AK111" s="7070"/>
      <c r="AL111" s="7070"/>
      <c r="AM111" s="7069"/>
      <c r="AN111" s="7070"/>
      <c r="AO111" s="7070"/>
    </row>
    <row r="112">
      <c r="A112" s="7118">
        <v>59</v>
      </c>
      <c r="B112" s="7053" t="s">
        <v>7252</v>
      </c>
      <c r="C112" s="7053" t="s">
        <v>7449</v>
      </c>
      <c r="D112" s="7096" t="s">
        <v>7450</v>
      </c>
      <c r="E112" s="7057">
        <v>11</v>
      </c>
      <c r="F112" s="7071">
        <v>11</v>
      </c>
      <c r="G112" s="7139"/>
      <c r="H112" s="7120">
        <f>VLOOKUP(C112,'Data Products'!$A:$J,2,0)</f>
      </c>
      <c r="I112" s="7121">
        <f t="shared" si="27"/>
      </c>
      <c r="J112" s="7060">
        <v>45951</v>
      </c>
      <c r="K112" s="7061">
        <f t="shared" si="14"/>
      </c>
      <c r="L112" s="7057">
        <v>1</v>
      </c>
      <c r="M112" s="7057">
        <v>2</v>
      </c>
      <c r="N112" s="7092">
        <v>0</v>
      </c>
      <c r="O112" s="7092">
        <v>0</v>
      </c>
      <c r="P112" s="7053" t="s">
        <v>7328</v>
      </c>
      <c r="Q112" s="7057"/>
      <c r="R112" s="7057"/>
      <c r="S112" s="7057"/>
      <c r="T112" s="7057"/>
      <c r="U112" s="7057"/>
      <c r="V112" s="7057"/>
      <c r="W112" s="7057"/>
      <c r="X112" s="7057"/>
      <c r="Y112" s="7057"/>
      <c r="Z112" s="7057"/>
      <c r="AA112" s="7057"/>
      <c r="AB112" s="7057"/>
      <c r="AC112" s="7124">
        <f t="shared" si="10"/>
      </c>
      <c r="AD112" s="7063">
        <f t="shared" si="5"/>
      </c>
      <c r="AE112" s="7152">
        <f t="shared" si="30"/>
      </c>
      <c r="AF112" s="7065">
        <f t="shared" si="17"/>
      </c>
      <c r="AG112" s="7150">
        <f>VLOOKUP(C112,'Data Products'!$A:$J,10,0)</f>
      </c>
      <c r="AH112" s="7066">
        <f t="shared" si="1"/>
      </c>
      <c r="AI112" s="7067">
        <f t="shared" si="22"/>
      </c>
      <c r="AJ112" s="7143"/>
      <c r="AK112" s="7070"/>
      <c r="AL112" s="7070"/>
      <c r="AM112" s="7069"/>
      <c r="AN112" s="7070"/>
      <c r="AO112" s="7070"/>
    </row>
    <row r="113">
      <c r="A113" s="7118">
        <v>60</v>
      </c>
      <c r="B113" s="7053" t="s">
        <v>7252</v>
      </c>
      <c r="C113" s="7053" t="s">
        <v>7451</v>
      </c>
      <c r="D113" s="7096" t="s">
        <v>7452</v>
      </c>
      <c r="E113" s="7057">
        <v>12</v>
      </c>
      <c r="F113" s="7071">
        <v>12</v>
      </c>
      <c r="G113" s="7139"/>
      <c r="H113" s="7120">
        <f>VLOOKUP(C113,'Data Products'!$A:$J,2,0)</f>
      </c>
      <c r="I113" s="7121">
        <f t="shared" si="27"/>
      </c>
      <c r="J113" s="7060">
        <v>45951</v>
      </c>
      <c r="K113" s="7061">
        <f t="shared" si="14"/>
      </c>
      <c r="L113" s="7057">
        <v>0</v>
      </c>
      <c r="M113" s="7057">
        <v>0</v>
      </c>
      <c r="N113" s="7092">
        <v>0</v>
      </c>
      <c r="O113" s="7092">
        <v>0</v>
      </c>
      <c r="P113" s="7053" t="s">
        <v>7328</v>
      </c>
      <c r="Q113" s="7057"/>
      <c r="R113" s="7057"/>
      <c r="S113" s="7057"/>
      <c r="T113" s="7057"/>
      <c r="U113" s="7057"/>
      <c r="V113" s="7057"/>
      <c r="W113" s="7057"/>
      <c r="X113" s="7057"/>
      <c r="Y113" s="7057"/>
      <c r="Z113" s="7057"/>
      <c r="AA113" s="7057"/>
      <c r="AB113" s="7057"/>
      <c r="AC113" s="7124">
        <f t="shared" si="10"/>
      </c>
      <c r="AD113" s="7063">
        <f t="shared" si="5"/>
      </c>
      <c r="AE113" s="7152">
        <f t="shared" si="30"/>
      </c>
      <c r="AF113" s="7065">
        <f t="shared" si="17"/>
      </c>
      <c r="AG113" s="7150">
        <f>VLOOKUP(C113,'Data Products'!$A:$J,10,0)</f>
      </c>
      <c r="AH113" s="7066">
        <f t="shared" si="1"/>
      </c>
      <c r="AI113" s="7067">
        <f t="shared" si="22"/>
      </c>
      <c r="AJ113" s="7143"/>
      <c r="AK113" s="7070"/>
      <c r="AL113" s="7070"/>
      <c r="AM113" s="7069"/>
      <c r="AN113" s="7070"/>
      <c r="AO113" s="7070"/>
    </row>
    <row r="114">
      <c r="A114" s="7118">
        <v>61</v>
      </c>
      <c r="B114" s="7053" t="s">
        <v>7252</v>
      </c>
      <c r="C114" s="7053" t="s">
        <v>7453</v>
      </c>
      <c r="D114" s="7096" t="s">
        <v>7454</v>
      </c>
      <c r="E114" s="7057">
        <v>18</v>
      </c>
      <c r="F114" s="7071">
        <v>18</v>
      </c>
      <c r="G114" s="7139"/>
      <c r="H114" s="7120">
        <f>VLOOKUP(C114,'Data Products'!$A:$J,2,0)</f>
      </c>
      <c r="I114" s="7121">
        <f t="shared" si="27"/>
      </c>
      <c r="J114" s="7060">
        <v>45951</v>
      </c>
      <c r="K114" s="7061">
        <f t="shared" si="14"/>
      </c>
      <c r="L114" s="7057">
        <v>0</v>
      </c>
      <c r="M114" s="7057">
        <v>0</v>
      </c>
      <c r="N114" s="7092">
        <v>0</v>
      </c>
      <c r="O114" s="7092">
        <v>0</v>
      </c>
      <c r="P114" s="7053" t="s">
        <v>7328</v>
      </c>
      <c r="Q114" s="7057"/>
      <c r="R114" s="7057"/>
      <c r="S114" s="7057"/>
      <c r="T114" s="7057"/>
      <c r="U114" s="7057"/>
      <c r="V114" s="7057"/>
      <c r="W114" s="7057"/>
      <c r="X114" s="7057"/>
      <c r="Y114" s="7057"/>
      <c r="Z114" s="7057"/>
      <c r="AA114" s="7057"/>
      <c r="AB114" s="7057"/>
      <c r="AC114" s="7124">
        <f t="shared" si="10"/>
      </c>
      <c r="AD114" s="7063">
        <f t="shared" si="5"/>
      </c>
      <c r="AE114" s="7152">
        <f t="shared" si="30"/>
      </c>
      <c r="AF114" s="7065">
        <f t="shared" si="17"/>
      </c>
      <c r="AG114" s="7150">
        <f>VLOOKUP(C114,'Data Products'!$A:$J,10,0)</f>
      </c>
      <c r="AH114" s="7066">
        <f t="shared" si="1"/>
      </c>
      <c r="AI114" s="7067">
        <f t="shared" si="22"/>
      </c>
      <c r="AJ114" s="7143"/>
      <c r="AK114" s="7070"/>
      <c r="AL114" s="7070"/>
      <c r="AM114" s="7069"/>
      <c r="AN114" s="7070"/>
      <c r="AO114" s="7070"/>
    </row>
    <row r="115">
      <c r="A115" s="7118">
        <v>62</v>
      </c>
      <c r="B115" s="7053" t="s">
        <v>7252</v>
      </c>
      <c r="C115" s="7053" t="s">
        <v>7455</v>
      </c>
      <c r="D115" s="7096" t="s">
        <v>7456</v>
      </c>
      <c r="E115" s="7057">
        <v>7</v>
      </c>
      <c r="F115" s="7071">
        <v>7</v>
      </c>
      <c r="G115" s="7139"/>
      <c r="H115" s="7120">
        <f>VLOOKUP(C115,'Data Products'!$A:$J,2,0)</f>
      </c>
      <c r="I115" s="7121">
        <f t="shared" si="27"/>
      </c>
      <c r="J115" s="7060">
        <v>45951</v>
      </c>
      <c r="K115" s="7061">
        <f t="shared" si="14"/>
      </c>
      <c r="L115" s="7057">
        <v>3</v>
      </c>
      <c r="M115" s="7057">
        <v>3</v>
      </c>
      <c r="N115" s="7092">
        <v>0</v>
      </c>
      <c r="O115" s="7092">
        <v>0</v>
      </c>
      <c r="P115" s="7053" t="s">
        <v>7328</v>
      </c>
      <c r="Q115" s="7057"/>
      <c r="R115" s="7057"/>
      <c r="S115" s="7057"/>
      <c r="T115" s="7057"/>
      <c r="U115" s="7057"/>
      <c r="V115" s="7057"/>
      <c r="W115" s="7057"/>
      <c r="X115" s="7057"/>
      <c r="Y115" s="7057"/>
      <c r="Z115" s="7057"/>
      <c r="AA115" s="7057"/>
      <c r="AB115" s="7057"/>
      <c r="AC115" s="7124">
        <f t="shared" si="10"/>
      </c>
      <c r="AD115" s="7077">
        <f t="shared" si="5"/>
      </c>
      <c r="AE115" s="7152">
        <f t="shared" si="30"/>
      </c>
      <c r="AF115" s="7078">
        <f t="shared" si="17"/>
      </c>
      <c r="AG115" s="7150">
        <f>VLOOKUP(C115,'Data Products'!$A:$J,10,0)</f>
      </c>
      <c r="AH115" s="7066">
        <f t="shared" si="1"/>
      </c>
      <c r="AI115" s="7067">
        <f t="shared" si="22"/>
      </c>
      <c r="AJ115" s="7143"/>
      <c r="AK115" s="7070"/>
      <c r="AL115" s="7070"/>
      <c r="AM115" s="7069"/>
      <c r="AN115" s="7070"/>
      <c r="AO115" s="7070"/>
    </row>
    <row customHeight="true" hidden="true" ht="18" r="116">
      <c r="A116" s="7118">
        <v>63</v>
      </c>
      <c r="B116" s="7053" t="s">
        <v>7261</v>
      </c>
      <c r="C116" s="7053" t="s">
        <v>7457</v>
      </c>
      <c r="D116" s="7096" t="s">
        <v>7448</v>
      </c>
      <c r="E116" s="7057">
        <v>0</v>
      </c>
      <c r="F116" s="7071">
        <v>0</v>
      </c>
      <c r="G116" s="7139"/>
      <c r="H116" s="7120">
        <f>VLOOKUP(C116,'Data Products'!$A:$J,2,0)</f>
      </c>
      <c r="I116" s="7121">
        <f t="shared" si="27"/>
      </c>
      <c r="J116" s="7060">
        <v>45951</v>
      </c>
      <c r="K116" s="7061">
        <f t="shared" si="14"/>
      </c>
      <c r="L116" s="7057">
        <v>0</v>
      </c>
      <c r="M116" s="7057">
        <v>0</v>
      </c>
      <c r="N116" s="7092">
        <v>0</v>
      </c>
      <c r="O116" s="7092">
        <v>0</v>
      </c>
      <c r="P116" s="7053" t="s">
        <v>7328</v>
      </c>
      <c r="Q116" s="7057"/>
      <c r="R116" s="7057"/>
      <c r="S116" s="7057"/>
      <c r="T116" s="7057"/>
      <c r="U116" s="7057"/>
      <c r="V116" s="7057"/>
      <c r="W116" s="7057"/>
      <c r="X116" s="7057"/>
      <c r="Y116" s="7057"/>
      <c r="Z116" s="7057"/>
      <c r="AA116" s="7057"/>
      <c r="AB116" s="7057"/>
      <c r="AC116" s="7124">
        <f t="shared" si="10"/>
      </c>
      <c r="AD116" s="7072">
        <f t="shared" si="5"/>
      </c>
      <c r="AE116" s="7152">
        <f t="shared" si="30"/>
      </c>
      <c r="AF116" s="7073">
        <f t="shared" si="17"/>
      </c>
      <c r="AG116" s="7150">
        <f>VLOOKUP(C116,'Data Products'!$A:$J,10,0)</f>
      </c>
      <c r="AH116" s="7066">
        <f t="shared" si="1"/>
      </c>
      <c r="AI116" s="7067">
        <f t="shared" si="22"/>
      </c>
      <c r="AJ116" s="7143"/>
      <c r="AK116" s="7070"/>
      <c r="AL116" s="7070"/>
      <c r="AM116" s="7069"/>
      <c r="AN116" s="7070"/>
      <c r="AO116" s="7070"/>
    </row>
    <row customHeight="true" hidden="true" ht="18" r="117">
      <c r="A117" s="7118">
        <v>64</v>
      </c>
      <c r="B117" s="7053" t="s">
        <v>7261</v>
      </c>
      <c r="C117" s="7053" t="s">
        <v>7458</v>
      </c>
      <c r="D117" s="7096" t="s">
        <v>7448</v>
      </c>
      <c r="E117" s="7057">
        <v>0</v>
      </c>
      <c r="F117" s="7071">
        <v>0</v>
      </c>
      <c r="G117" s="7139"/>
      <c r="H117" s="7120">
        <f>VLOOKUP(C117,'Data Products'!$A:$J,2,0)</f>
      </c>
      <c r="I117" s="7121">
        <f t="shared" si="27"/>
      </c>
      <c r="J117" s="7060">
        <v>45951</v>
      </c>
      <c r="K117" s="7061">
        <f t="shared" si="14"/>
      </c>
      <c r="L117" s="7057">
        <v>0</v>
      </c>
      <c r="M117" s="7057">
        <v>0</v>
      </c>
      <c r="N117" s="7092">
        <v>0</v>
      </c>
      <c r="O117" s="7092">
        <v>0</v>
      </c>
      <c r="P117" s="7053" t="s">
        <v>7328</v>
      </c>
      <c r="Q117" s="7057"/>
      <c r="R117" s="7057"/>
      <c r="S117" s="7057"/>
      <c r="T117" s="7057"/>
      <c r="U117" s="7057"/>
      <c r="V117" s="7057"/>
      <c r="W117" s="7057"/>
      <c r="X117" s="7057"/>
      <c r="Y117" s="7057"/>
      <c r="Z117" s="7057"/>
      <c r="AA117" s="7057"/>
      <c r="AB117" s="7057"/>
      <c r="AC117" s="7124">
        <f t="shared" si="10"/>
      </c>
      <c r="AD117" s="7077">
        <f t="shared" si="5"/>
      </c>
      <c r="AE117" s="7152">
        <f t="shared" si="30"/>
      </c>
      <c r="AF117" s="7078">
        <f t="shared" si="17"/>
      </c>
      <c r="AG117" s="7150">
        <f>VLOOKUP(C117,'Data Products'!$A:$J,10,0)</f>
      </c>
      <c r="AH117" s="7066">
        <f t="shared" si="1"/>
      </c>
      <c r="AI117" s="7067">
        <f t="shared" si="22"/>
      </c>
      <c r="AJ117" s="7143"/>
      <c r="AK117" s="7070"/>
      <c r="AL117" s="7070"/>
      <c r="AM117" s="7069"/>
      <c r="AN117" s="7070"/>
      <c r="AO117" s="7070"/>
    </row>
    <row customHeight="true" hidden="true" ht="18" r="118">
      <c r="A118" s="7118">
        <v>65</v>
      </c>
      <c r="B118" s="7053" t="s">
        <v>7252</v>
      </c>
      <c r="C118" s="7053" t="s">
        <v>7459</v>
      </c>
      <c r="D118" s="7096" t="s">
        <v>7460</v>
      </c>
      <c r="E118" s="7057">
        <v>0</v>
      </c>
      <c r="F118" s="7071">
        <v>0</v>
      </c>
      <c r="G118" s="7139"/>
      <c r="H118" s="7120">
        <f>VLOOKUP(C118,'Data Products'!$A:$J,2,0)</f>
      </c>
      <c r="I118" s="7121">
        <f t="shared" si="27"/>
      </c>
      <c r="J118" s="7060">
        <v>45951</v>
      </c>
      <c r="K118" s="7061">
        <f t="shared" si="14"/>
      </c>
      <c r="L118" s="7057">
        <v>0</v>
      </c>
      <c r="M118" s="7057">
        <v>0</v>
      </c>
      <c r="N118" s="7092">
        <v>0</v>
      </c>
      <c r="O118" s="7092">
        <v>0</v>
      </c>
      <c r="P118" s="7053" t="s">
        <v>7328</v>
      </c>
      <c r="Q118" s="7057"/>
      <c r="R118" s="7057"/>
      <c r="S118" s="7057"/>
      <c r="T118" s="7057"/>
      <c r="U118" s="7057"/>
      <c r="V118" s="7057"/>
      <c r="W118" s="7057"/>
      <c r="X118" s="7057"/>
      <c r="Y118" s="7057"/>
      <c r="Z118" s="7057"/>
      <c r="AA118" s="7057"/>
      <c r="AB118" s="7057"/>
      <c r="AC118" s="7124">
        <f t="shared" si="10"/>
      </c>
      <c r="AD118" s="7077">
        <f t="shared" si="5"/>
      </c>
      <c r="AE118" s="7152">
        <f t="shared" si="30"/>
      </c>
      <c r="AF118" s="7078">
        <f t="shared" si="17"/>
      </c>
      <c r="AG118" s="7150">
        <f>VLOOKUP(C118,'Data Products'!$A:$J,10,0)</f>
      </c>
      <c r="AH118" s="7066">
        <f t="shared" si="1"/>
      </c>
      <c r="AI118" s="7067">
        <f t="shared" si="22"/>
      </c>
      <c r="AJ118" s="7143"/>
      <c r="AK118" s="7070"/>
      <c r="AL118" s="7070"/>
      <c r="AM118" s="7069"/>
      <c r="AN118" s="7070"/>
      <c r="AO118" s="7070"/>
    </row>
    <row customHeight="true" hidden="true" ht="18" r="119">
      <c r="A119" s="7118">
        <v>66</v>
      </c>
      <c r="B119" s="7053" t="s">
        <v>7261</v>
      </c>
      <c r="C119" s="7053" t="s">
        <v>7461</v>
      </c>
      <c r="D119" s="7096" t="s">
        <v>7448</v>
      </c>
      <c r="E119" s="7057">
        <v>0</v>
      </c>
      <c r="F119" s="7071">
        <v>0</v>
      </c>
      <c r="G119" s="7139"/>
      <c r="H119" s="7120">
        <f>VLOOKUP(C119,'Data Products'!$A:$J,2,0)</f>
      </c>
      <c r="I119" s="7121">
        <f t="shared" si="27"/>
      </c>
      <c r="J119" s="7060">
        <v>45951</v>
      </c>
      <c r="K119" s="7061">
        <f t="shared" si="14"/>
      </c>
      <c r="L119" s="7057">
        <v>0</v>
      </c>
      <c r="M119" s="7057">
        <v>0</v>
      </c>
      <c r="N119" s="7092">
        <v>0</v>
      </c>
      <c r="O119" s="7092">
        <v>0</v>
      </c>
      <c r="P119" s="7053" t="s">
        <v>7328</v>
      </c>
      <c r="Q119" s="7057"/>
      <c r="R119" s="7057"/>
      <c r="S119" s="7057"/>
      <c r="T119" s="7057"/>
      <c r="U119" s="7057"/>
      <c r="V119" s="7057"/>
      <c r="W119" s="7057"/>
      <c r="X119" s="7057"/>
      <c r="Y119" s="7057"/>
      <c r="Z119" s="7057"/>
      <c r="AA119" s="7057"/>
      <c r="AB119" s="7057"/>
      <c r="AC119" s="7124">
        <f t="shared" si="10"/>
      </c>
      <c r="AD119" s="7077">
        <f t="shared" si="5"/>
      </c>
      <c r="AE119" s="7152">
        <f t="shared" si="30"/>
      </c>
      <c r="AF119" s="7078">
        <f t="shared" si="17"/>
      </c>
      <c r="AG119" s="7150">
        <f>VLOOKUP(C119,'Data Products'!$A:$J,10,0)</f>
      </c>
      <c r="AH119" s="7066">
        <f t="shared" si="1"/>
      </c>
      <c r="AI119" s="7067">
        <f t="shared" si="22"/>
      </c>
      <c r="AJ119" s="7143"/>
      <c r="AK119" s="7070"/>
      <c r="AL119" s="7070"/>
      <c r="AM119" s="7069"/>
      <c r="AN119" s="7070"/>
      <c r="AO119" s="7070"/>
    </row>
    <row customHeight="true" hidden="true" ht="18" r="120">
      <c r="A120" s="7118">
        <v>67</v>
      </c>
      <c r="B120" s="7053" t="s">
        <v>7261</v>
      </c>
      <c r="C120" s="7053" t="s">
        <v>7462</v>
      </c>
      <c r="D120" s="7096" t="s">
        <v>7448</v>
      </c>
      <c r="E120" s="7057">
        <v>0</v>
      </c>
      <c r="F120" s="7071">
        <v>0</v>
      </c>
      <c r="G120" s="7139"/>
      <c r="H120" s="7120">
        <f>VLOOKUP(C120,'Data Products'!$A:$J,2,0)</f>
      </c>
      <c r="I120" s="7121">
        <f t="shared" si="27"/>
      </c>
      <c r="J120" s="7060">
        <v>45951</v>
      </c>
      <c r="K120" s="7061">
        <f t="shared" si="14"/>
      </c>
      <c r="L120" s="7057">
        <v>0</v>
      </c>
      <c r="M120" s="7057">
        <v>0</v>
      </c>
      <c r="N120" s="7092">
        <v>0</v>
      </c>
      <c r="O120" s="7092">
        <v>0</v>
      </c>
      <c r="P120" s="7053" t="s">
        <v>7328</v>
      </c>
      <c r="Q120" s="7057"/>
      <c r="R120" s="7057"/>
      <c r="S120" s="7057"/>
      <c r="T120" s="7057"/>
      <c r="U120" s="7057"/>
      <c r="V120" s="7057"/>
      <c r="W120" s="7057"/>
      <c r="X120" s="7057"/>
      <c r="Y120" s="7057"/>
      <c r="Z120" s="7057"/>
      <c r="AA120" s="7057"/>
      <c r="AB120" s="7057"/>
      <c r="AC120" s="7124">
        <f t="shared" si="10"/>
      </c>
      <c r="AD120" s="7077">
        <f t="shared" si="5"/>
      </c>
      <c r="AE120" s="7152">
        <f t="shared" si="30"/>
      </c>
      <c r="AF120" s="7078">
        <f t="shared" si="17"/>
      </c>
      <c r="AG120" s="7150">
        <f>VLOOKUP(C120,'Data Products'!$A:$J,10,0)</f>
      </c>
      <c r="AH120" s="7066">
        <f t="shared" si="1"/>
      </c>
      <c r="AI120" s="7067">
        <f t="shared" si="22"/>
      </c>
      <c r="AJ120" s="7143"/>
      <c r="AK120" s="7070"/>
      <c r="AL120" s="7070"/>
      <c r="AM120" s="7069"/>
      <c r="AN120" s="7070"/>
      <c r="AO120" s="7070"/>
    </row>
    <row customHeight="true" hidden="true" ht="18" r="121">
      <c r="A121" s="7118">
        <v>68</v>
      </c>
      <c r="B121" s="7053" t="s">
        <v>7261</v>
      </c>
      <c r="C121" s="7053" t="s">
        <v>7463</v>
      </c>
      <c r="D121" s="7096" t="s">
        <v>7448</v>
      </c>
      <c r="E121" s="7057">
        <v>0</v>
      </c>
      <c r="F121" s="7071">
        <v>0</v>
      </c>
      <c r="G121" s="7139"/>
      <c r="H121" s="7120">
        <f>VLOOKUP(C121,'Data Products'!$A:$J,2,0)</f>
      </c>
      <c r="I121" s="7121">
        <f t="shared" si="27"/>
      </c>
      <c r="J121" s="7060">
        <v>45951</v>
      </c>
      <c r="K121" s="7061">
        <f t="shared" si="14"/>
      </c>
      <c r="L121" s="7057">
        <v>0</v>
      </c>
      <c r="M121" s="7057">
        <v>0</v>
      </c>
      <c r="N121" s="7092">
        <v>0</v>
      </c>
      <c r="O121" s="7092">
        <v>0</v>
      </c>
      <c r="P121" s="7053" t="s">
        <v>7328</v>
      </c>
      <c r="Q121" s="7057"/>
      <c r="R121" s="7057"/>
      <c r="S121" s="7057"/>
      <c r="T121" s="7057"/>
      <c r="U121" s="7057"/>
      <c r="V121" s="7057"/>
      <c r="W121" s="7057"/>
      <c r="X121" s="7057"/>
      <c r="Y121" s="7057"/>
      <c r="Z121" s="7057"/>
      <c r="AA121" s="7057"/>
      <c r="AB121" s="7057"/>
      <c r="AC121" s="7124">
        <f t="shared" si="10"/>
      </c>
      <c r="AD121" s="7077">
        <f t="shared" si="5"/>
      </c>
      <c r="AE121" s="7152">
        <f t="shared" si="30"/>
      </c>
      <c r="AF121" s="7078">
        <f t="shared" si="17"/>
      </c>
      <c r="AG121" s="7150">
        <f>VLOOKUP(C121,'Data Products'!$A:$J,10,0)</f>
      </c>
      <c r="AH121" s="7066">
        <f t="shared" si="1"/>
      </c>
      <c r="AI121" s="7067">
        <f t="shared" si="22"/>
      </c>
      <c r="AJ121" s="7143"/>
      <c r="AK121" s="7070"/>
      <c r="AL121" s="7070"/>
      <c r="AM121" s="7069"/>
      <c r="AN121" s="7070"/>
      <c r="AO121" s="7070"/>
    </row>
    <row r="122">
      <c r="A122" s="7118">
        <v>69</v>
      </c>
      <c r="B122" s="7053" t="s">
        <v>7252</v>
      </c>
      <c r="C122" s="7053" t="s">
        <v>7464</v>
      </c>
      <c r="D122" s="7096" t="s">
        <v>7465</v>
      </c>
      <c r="E122" s="7057">
        <v>9</v>
      </c>
      <c r="F122" s="7071">
        <v>9</v>
      </c>
      <c r="G122" s="7139"/>
      <c r="H122" s="7120">
        <f>VLOOKUP(C122,'Data Products'!$A:$J,2,0)</f>
      </c>
      <c r="I122" s="7121">
        <f t="shared" si="27"/>
      </c>
      <c r="J122" s="7060">
        <v>45951</v>
      </c>
      <c r="K122" s="7061">
        <f t="shared" si="14"/>
      </c>
      <c r="L122" s="7057">
        <v>1</v>
      </c>
      <c r="M122" s="7057">
        <v>1</v>
      </c>
      <c r="N122" s="7092">
        <v>0</v>
      </c>
      <c r="O122" s="7092">
        <v>0</v>
      </c>
      <c r="P122" s="7053" t="s">
        <v>7328</v>
      </c>
      <c r="Q122" s="7057"/>
      <c r="R122" s="7057"/>
      <c r="S122" s="7057"/>
      <c r="T122" s="7057"/>
      <c r="U122" s="7057"/>
      <c r="V122" s="7057"/>
      <c r="W122" s="7057"/>
      <c r="X122" s="7057"/>
      <c r="Y122" s="7057"/>
      <c r="Z122" s="7057"/>
      <c r="AA122" s="7057"/>
      <c r="AB122" s="7057"/>
      <c r="AC122" s="7124">
        <f t="shared" si="10"/>
      </c>
      <c r="AD122" s="7063">
        <f t="shared" si="5"/>
      </c>
      <c r="AE122" s="7152">
        <f t="shared" si="30"/>
      </c>
      <c r="AF122" s="7065">
        <f t="shared" si="17"/>
      </c>
      <c r="AG122" s="7150">
        <f>VLOOKUP(C122,'Data Products'!$A:$J,10,0)</f>
      </c>
      <c r="AH122" s="7066">
        <f t="shared" si="1"/>
      </c>
      <c r="AI122" s="7067">
        <f t="shared" si="22"/>
      </c>
      <c r="AJ122" s="7143"/>
      <c r="AK122" s="7070"/>
      <c r="AL122" s="7070"/>
      <c r="AM122" s="7069"/>
      <c r="AN122" s="7070"/>
      <c r="AO122" s="7070"/>
    </row>
    <row customHeight="true" hidden="true" ht="18" r="123">
      <c r="A123" s="7118">
        <v>70</v>
      </c>
      <c r="B123" s="7053" t="s">
        <v>7261</v>
      </c>
      <c r="C123" s="7053" t="s">
        <v>7466</v>
      </c>
      <c r="D123" s="7057"/>
      <c r="E123" s="7057">
        <v>0</v>
      </c>
      <c r="F123" s="7071">
        <v>0</v>
      </c>
      <c r="G123" s="7139"/>
      <c r="H123" s="7120">
        <f>VLOOKUP(C123,'Data Products'!$A:$J,2,0)</f>
      </c>
      <c r="I123" s="7121">
        <f t="shared" si="27"/>
      </c>
      <c r="J123" s="7060">
        <v>45952</v>
      </c>
      <c r="K123" s="7061">
        <f t="shared" si="14"/>
      </c>
      <c r="L123" s="7057">
        <v>0</v>
      </c>
      <c r="M123" s="7057">
        <v>0</v>
      </c>
      <c r="N123" s="7092">
        <v>0</v>
      </c>
      <c r="O123" s="7092">
        <v>0</v>
      </c>
      <c r="P123" s="7053" t="s">
        <v>7467</v>
      </c>
      <c r="Q123" s="7057"/>
      <c r="R123" s="7057"/>
      <c r="S123" s="7057"/>
      <c r="T123" s="7057"/>
      <c r="U123" s="7057"/>
      <c r="V123" s="7057"/>
      <c r="W123" s="7057"/>
      <c r="X123" s="7057"/>
      <c r="Y123" s="7057"/>
      <c r="Z123" s="7057"/>
      <c r="AA123" s="7057"/>
      <c r="AB123" s="7057"/>
      <c r="AC123" s="7124">
        <f t="shared" si="10"/>
      </c>
      <c r="AD123" s="7072">
        <f t="shared" si="5"/>
      </c>
      <c r="AE123" s="7152">
        <f t="shared" si="30"/>
      </c>
      <c r="AF123" s="7073">
        <f t="shared" si="17"/>
      </c>
      <c r="AG123" s="7150">
        <f>VLOOKUP(C123,'Data Products'!$A:$J,10,0)</f>
      </c>
      <c r="AH123" s="7066">
        <f t="shared" si="1"/>
      </c>
      <c r="AI123" s="7067">
        <f t="shared" si="22"/>
      </c>
      <c r="AJ123" s="7143"/>
      <c r="AK123" s="7070"/>
      <c r="AL123" s="7070"/>
      <c r="AM123" s="7069"/>
      <c r="AN123" s="7070"/>
      <c r="AO123" s="7070"/>
    </row>
    <row customHeight="true" hidden="true" ht="18" r="124">
      <c r="A124" s="7118">
        <v>71</v>
      </c>
      <c r="B124" s="7053" t="s">
        <v>7261</v>
      </c>
      <c r="C124" s="7053" t="s">
        <v>7468</v>
      </c>
      <c r="D124" s="7057"/>
      <c r="E124" s="7057">
        <v>0</v>
      </c>
      <c r="F124" s="7071">
        <v>0</v>
      </c>
      <c r="G124" s="7139"/>
      <c r="H124" s="7120">
        <f>VLOOKUP(C124,'Data Products'!$A:$J,2,0)</f>
      </c>
      <c r="I124" s="7121">
        <f t="shared" si="27"/>
      </c>
      <c r="J124" s="7060">
        <v>45953</v>
      </c>
      <c r="K124" s="7061">
        <f t="shared" si="14"/>
      </c>
      <c r="L124" s="7057">
        <v>0</v>
      </c>
      <c r="M124" s="7057">
        <v>0</v>
      </c>
      <c r="N124" s="7092">
        <v>0</v>
      </c>
      <c r="O124" s="7092">
        <v>0</v>
      </c>
      <c r="P124" s="7053" t="s">
        <v>7467</v>
      </c>
      <c r="Q124" s="7057"/>
      <c r="R124" s="7057"/>
      <c r="S124" s="7057"/>
      <c r="T124" s="7057"/>
      <c r="U124" s="7057"/>
      <c r="V124" s="7057"/>
      <c r="W124" s="7057"/>
      <c r="X124" s="7057"/>
      <c r="Y124" s="7057"/>
      <c r="Z124" s="7057"/>
      <c r="AA124" s="7057"/>
      <c r="AB124" s="7057"/>
      <c r="AC124" s="7124">
        <f t="shared" si="10"/>
      </c>
      <c r="AD124" s="7081">
        <f t="shared" si="5"/>
      </c>
      <c r="AE124" s="7152">
        <f t="shared" si="30"/>
      </c>
      <c r="AF124" s="7082">
        <f t="shared" si="17"/>
      </c>
      <c r="AG124" s="7150">
        <f>VLOOKUP(C124,'Data Products'!$A:$J,10,0)</f>
      </c>
      <c r="AH124" s="7066">
        <f t="shared" si="1"/>
      </c>
      <c r="AI124" s="7067">
        <f t="shared" si="22"/>
      </c>
      <c r="AJ124" s="7153" t="s">
        <v>7469</v>
      </c>
      <c r="AK124" s="7070"/>
      <c r="AL124" s="7070"/>
      <c r="AM124" s="7069"/>
      <c r="AN124" s="7070"/>
      <c r="AO124" s="7070"/>
    </row>
    <row customHeight="true" hidden="true" ht="18" r="125">
      <c r="A125" s="7118">
        <v>72</v>
      </c>
      <c r="B125" s="7053" t="s">
        <v>7261</v>
      </c>
      <c r="C125" s="7053" t="s">
        <v>7470</v>
      </c>
      <c r="D125" s="7057"/>
      <c r="E125" s="7057">
        <v>0</v>
      </c>
      <c r="F125" s="7071">
        <v>0</v>
      </c>
      <c r="G125" s="7139"/>
      <c r="H125" s="7120">
        <f>VLOOKUP(C125,'Data Products'!$A:$J,2,0)</f>
      </c>
      <c r="I125" s="7121">
        <f t="shared" si="27"/>
      </c>
      <c r="J125" s="7060">
        <v>45954</v>
      </c>
      <c r="K125" s="7061">
        <f t="shared" si="14"/>
      </c>
      <c r="L125" s="7057">
        <v>0</v>
      </c>
      <c r="M125" s="7057">
        <v>0</v>
      </c>
      <c r="N125" s="7092">
        <v>0</v>
      </c>
      <c r="O125" s="7092">
        <v>0</v>
      </c>
      <c r="P125" s="7053" t="s">
        <v>7467</v>
      </c>
      <c r="Q125" s="7057"/>
      <c r="R125" s="7057"/>
      <c r="S125" s="7057"/>
      <c r="T125" s="7057"/>
      <c r="U125" s="7057"/>
      <c r="V125" s="7057"/>
      <c r="W125" s="7057"/>
      <c r="X125" s="7057"/>
      <c r="Y125" s="7057"/>
      <c r="Z125" s="7057"/>
      <c r="AA125" s="7057"/>
      <c r="AB125" s="7057"/>
      <c r="AC125" s="7124">
        <f t="shared" si="10"/>
      </c>
      <c r="AD125" s="7072">
        <f t="shared" si="5"/>
      </c>
      <c r="AE125" s="7152">
        <f t="shared" si="30"/>
      </c>
      <c r="AF125" s="7073">
        <f t="shared" si="17"/>
      </c>
      <c r="AG125" s="7150">
        <f>VLOOKUP(C125,'Data Products'!$A:$J,10,0)</f>
      </c>
      <c r="AH125" s="7066">
        <f t="shared" si="1"/>
      </c>
      <c r="AI125" s="7067">
        <f t="shared" si="22"/>
      </c>
      <c r="AJ125" s="7143"/>
      <c r="AK125" s="7070"/>
      <c r="AL125" s="7070"/>
      <c r="AM125" s="7069"/>
      <c r="AN125" s="7070"/>
      <c r="AO125" s="7070"/>
    </row>
    <row r="126">
      <c r="A126" s="7098"/>
      <c r="B126" s="7098"/>
      <c r="C126" s="7098"/>
      <c r="D126" s="7097"/>
      <c r="E126" s="7097"/>
      <c r="F126" s="7097"/>
      <c r="G126" s="7097"/>
      <c r="H126" s="7154"/>
      <c r="I126" s="7155"/>
      <c r="J126" s="7155"/>
      <c r="K126" s="7155"/>
      <c r="L126" s="7097"/>
      <c r="M126" s="7097"/>
      <c r="N126" s="7104"/>
      <c r="O126" s="7104"/>
      <c r="P126" s="7098"/>
      <c r="Q126" s="7097"/>
      <c r="R126" s="7097"/>
      <c r="S126" s="7097"/>
      <c r="T126" s="7097"/>
      <c r="U126" s="7097"/>
      <c r="V126" s="7097"/>
      <c r="W126" s="7097"/>
      <c r="X126" s="7097"/>
      <c r="Y126" s="7097"/>
      <c r="Z126" s="7097"/>
      <c r="AA126" s="7097"/>
      <c r="AB126" s="7097"/>
      <c r="AC126" s="7099"/>
      <c r="AD126" s="7156"/>
      <c r="AE126" s="7157"/>
      <c r="AF126" s="7158" t="s">
        <v>7342</v>
      </c>
      <c r="AG126" s="7159"/>
      <c r="AH126" s="7160">
        <f>SUM(AH54:AH125)</f>
      </c>
      <c r="AI126" s="7108"/>
      <c r="AJ126" s="7161"/>
      <c r="AK126" s="7162"/>
      <c r="AL126" s="7162"/>
      <c r="AM126" s="7161"/>
      <c r="AN126" s="7162"/>
      <c r="AO126" s="7162"/>
    </row>
    <row r="127">
      <c r="A127" s="7098"/>
      <c r="B127" s="7098"/>
      <c r="C127" s="7098"/>
      <c r="D127" s="7097"/>
      <c r="E127" s="7097"/>
      <c r="F127" s="7097"/>
      <c r="G127" s="7097"/>
      <c r="H127" s="7154"/>
      <c r="I127" s="7155"/>
      <c r="J127" s="7155"/>
      <c r="K127" s="7155"/>
      <c r="L127" s="7097"/>
      <c r="M127" s="7097"/>
      <c r="N127" s="7104"/>
      <c r="O127" s="7104"/>
      <c r="P127" s="7098"/>
      <c r="Q127" s="7097"/>
      <c r="R127" s="7097"/>
      <c r="S127" s="7097"/>
      <c r="T127" s="7097"/>
      <c r="U127" s="7097"/>
      <c r="V127" s="7097"/>
      <c r="W127" s="7097"/>
      <c r="X127" s="7097"/>
      <c r="Y127" s="7097"/>
      <c r="Z127" s="7097"/>
      <c r="AA127" s="7097"/>
      <c r="AB127" s="7097"/>
      <c r="AC127" s="7099"/>
      <c r="AD127" s="7156"/>
      <c r="AE127" s="7157"/>
      <c r="AF127" s="7163" t="s">
        <v>7343</v>
      </c>
      <c r="AG127" s="7164">
        <f t="shared" ref="AG127:AG130" si="7">AH127/$AH$126</f>
      </c>
      <c r="AH127" s="7165">
        <f t="shared" ref="AH127:AH130" si="3">SUMIFS($AH$54:$AH$125,$AF$54:$AF$125,AF127)</f>
      </c>
      <c r="AI127" s="7108"/>
      <c r="AJ127" s="7161"/>
      <c r="AK127" s="7162"/>
      <c r="AL127" s="7162"/>
      <c r="AM127" s="7161"/>
      <c r="AN127" s="7162"/>
      <c r="AO127" s="7162"/>
    </row>
    <row r="128">
      <c r="A128" s="7098"/>
      <c r="B128" s="7098"/>
      <c r="C128" s="7098"/>
      <c r="D128" s="7097"/>
      <c r="E128" s="7097"/>
      <c r="F128" s="7097"/>
      <c r="G128" s="7097"/>
      <c r="H128" s="7154"/>
      <c r="I128" s="7155"/>
      <c r="J128" s="7155"/>
      <c r="K128" s="7155"/>
      <c r="L128" s="7097"/>
      <c r="M128" s="7097"/>
      <c r="N128" s="7104"/>
      <c r="O128" s="7104"/>
      <c r="P128" s="7098"/>
      <c r="Q128" s="7097"/>
      <c r="R128" s="7097"/>
      <c r="S128" s="7097"/>
      <c r="T128" s="7097"/>
      <c r="U128" s="7097"/>
      <c r="V128" s="7097"/>
      <c r="W128" s="7097"/>
      <c r="X128" s="7097"/>
      <c r="Y128" s="7097"/>
      <c r="Z128" s="7097"/>
      <c r="AA128" s="7097"/>
      <c r="AB128" s="7097"/>
      <c r="AC128" s="7099"/>
      <c r="AD128" s="7156"/>
      <c r="AE128" s="7157"/>
      <c r="AF128" s="7166" t="s">
        <v>7344</v>
      </c>
      <c r="AG128" s="7167">
        <f t="shared" si="7"/>
      </c>
      <c r="AH128" s="7165">
        <f t="shared" si="3"/>
      </c>
      <c r="AI128" s="7108"/>
      <c r="AJ128" s="7161"/>
      <c r="AK128" s="7162"/>
      <c r="AL128" s="7162"/>
      <c r="AM128" s="7161"/>
      <c r="AN128" s="7162"/>
      <c r="AO128" s="7162"/>
    </row>
    <row r="129">
      <c r="A129" s="7098"/>
      <c r="B129" s="7098"/>
      <c r="C129" s="7098"/>
      <c r="D129" s="7097"/>
      <c r="E129" s="7097"/>
      <c r="F129" s="7097"/>
      <c r="G129" s="7097"/>
      <c r="H129" s="7154"/>
      <c r="I129" s="7155"/>
      <c r="J129" s="7155"/>
      <c r="K129" s="7155"/>
      <c r="L129" s="7097"/>
      <c r="M129" s="7097"/>
      <c r="N129" s="7104"/>
      <c r="O129" s="7104"/>
      <c r="P129" s="7098"/>
      <c r="Q129" s="7097"/>
      <c r="R129" s="7097"/>
      <c r="S129" s="7097"/>
      <c r="T129" s="7097"/>
      <c r="U129" s="7097"/>
      <c r="V129" s="7097"/>
      <c r="W129" s="7097"/>
      <c r="X129" s="7097"/>
      <c r="Y129" s="7097"/>
      <c r="Z129" s="7097"/>
      <c r="AA129" s="7097"/>
      <c r="AB129" s="7097"/>
      <c r="AC129" s="7099"/>
      <c r="AD129" s="7156"/>
      <c r="AE129" s="7168"/>
      <c r="AF129" s="7105" t="s">
        <v>7345</v>
      </c>
      <c r="AG129" s="7164">
        <f t="shared" si="7"/>
      </c>
      <c r="AH129" s="7165">
        <f t="shared" si="3"/>
      </c>
      <c r="AI129" s="7108"/>
      <c r="AJ129" s="7161"/>
      <c r="AK129" s="7162"/>
      <c r="AL129" s="7162"/>
      <c r="AM129" s="7161"/>
      <c r="AN129" s="7162"/>
      <c r="AO129" s="7162"/>
    </row>
    <row r="130">
      <c r="A130" s="7098"/>
      <c r="B130" s="7098"/>
      <c r="C130" s="7098"/>
      <c r="D130" s="7097"/>
      <c r="E130" s="7097"/>
      <c r="F130" s="7097"/>
      <c r="G130" s="7097"/>
      <c r="H130" s="7154"/>
      <c r="I130" s="7155"/>
      <c r="J130" s="7155"/>
      <c r="K130" s="7155"/>
      <c r="L130" s="7097"/>
      <c r="M130" s="7097"/>
      <c r="N130" s="7104"/>
      <c r="O130" s="7104"/>
      <c r="P130" s="7098"/>
      <c r="Q130" s="7097"/>
      <c r="R130" s="7097"/>
      <c r="S130" s="7097"/>
      <c r="T130" s="7097"/>
      <c r="U130" s="7097"/>
      <c r="V130" s="7097"/>
      <c r="W130" s="7097"/>
      <c r="X130" s="7097"/>
      <c r="Y130" s="7097"/>
      <c r="Z130" s="7097"/>
      <c r="AA130" s="7097"/>
      <c r="AB130" s="7097"/>
      <c r="AC130" s="7099"/>
      <c r="AD130" s="7156"/>
      <c r="AE130" s="7168"/>
      <c r="AF130" s="7105" t="s">
        <v>7346</v>
      </c>
      <c r="AG130" s="7164">
        <f t="shared" si="7"/>
      </c>
      <c r="AH130" s="7165">
        <f t="shared" si="3"/>
      </c>
      <c r="AI130" s="7108"/>
      <c r="AJ130" s="7161"/>
      <c r="AK130" s="7162"/>
      <c r="AL130" s="7162"/>
      <c r="AM130" s="7161"/>
      <c r="AN130" s="7162"/>
      <c r="AO130" s="7162"/>
    </row>
    <row r="131">
      <c r="A131" s="7169" t="s">
        <v>7471</v>
      </c>
      <c r="B131" s="7169"/>
      <c r="C131" s="7169"/>
      <c r="D131" s="7169"/>
      <c r="E131" s="7169"/>
      <c r="F131" s="7097"/>
      <c r="G131" s="7097"/>
      <c r="H131" s="7154"/>
      <c r="I131" s="7155"/>
      <c r="J131" s="7155"/>
      <c r="K131" s="7155"/>
      <c r="L131" s="7097"/>
      <c r="M131" s="7097"/>
      <c r="N131" s="7104"/>
      <c r="O131" s="7104"/>
      <c r="P131" s="7098"/>
      <c r="Q131" s="7097"/>
      <c r="R131" s="7097"/>
      <c r="S131" s="7097"/>
      <c r="T131" s="7097"/>
      <c r="U131" s="7097"/>
      <c r="V131" s="7097"/>
      <c r="W131" s="7097"/>
      <c r="X131" s="7097"/>
      <c r="Y131" s="7097"/>
      <c r="Z131" s="7097"/>
      <c r="AA131" s="7097"/>
      <c r="AB131" s="7097"/>
      <c r="AC131" s="7099"/>
      <c r="AD131" s="7156"/>
      <c r="AE131" s="7168"/>
      <c r="AF131" s="7105" t="s">
        <v>7241</v>
      </c>
      <c r="AG131" s="7106">
        <f>AVERAGE(AI53:AI102)/AVERAGE(E53:E102)</f>
      </c>
      <c r="AH131" s="7107">
        <f>SUMIF($I$54:$I$143,"&lt;90",AH54:AH143)</f>
      </c>
      <c r="AI131" s="7108"/>
      <c r="AJ131" s="7161"/>
      <c r="AK131" s="7162"/>
      <c r="AL131" s="7162"/>
      <c r="AM131" s="7161"/>
      <c r="AN131" s="7162"/>
      <c r="AO131" s="7162"/>
    </row>
    <row r="132">
      <c r="A132" s="7048" t="s">
        <v>7248</v>
      </c>
      <c r="B132" s="7048" t="s">
        <v>7228</v>
      </c>
      <c r="C132" s="7048" t="s">
        <v>7472</v>
      </c>
      <c r="D132" s="7048" t="s">
        <v>7473</v>
      </c>
      <c r="E132" s="7048" t="s">
        <v>7474</v>
      </c>
      <c r="F132" s="7097"/>
      <c r="G132" s="7097"/>
      <c r="H132" s="7155"/>
      <c r="I132" s="7155"/>
      <c r="J132" s="7155"/>
      <c r="K132" s="7097"/>
      <c r="L132" s="7097"/>
      <c r="M132" s="7104"/>
      <c r="N132" s="7104"/>
      <c r="O132" s="7097"/>
      <c r="P132" s="7097"/>
      <c r="Q132" s="7097"/>
      <c r="R132" s="7097"/>
      <c r="S132" s="7097"/>
      <c r="T132" s="7097"/>
      <c r="U132" s="7097"/>
      <c r="V132" s="7097"/>
      <c r="W132" s="7097"/>
      <c r="X132" s="7097"/>
      <c r="Y132" s="7097"/>
      <c r="Z132" s="7097"/>
      <c r="AA132" s="7097"/>
      <c r="AB132" s="7097"/>
      <c r="AC132" s="7097"/>
      <c r="AD132" s="7097"/>
      <c r="AE132" s="7097"/>
      <c r="AF132" s="7097"/>
      <c r="AG132" s="7097"/>
      <c r="AH132" s="7097"/>
      <c r="AI132" s="7161"/>
      <c r="AJ132" s="7162"/>
      <c r="AK132" s="7162"/>
      <c r="AL132" s="7161"/>
      <c r="AM132" s="7162"/>
      <c r="AN132" s="7162"/>
    </row>
    <row r="133">
      <c r="A133" s="7048"/>
      <c r="B133" s="7048"/>
      <c r="C133" s="7048"/>
      <c r="D133" s="7048"/>
      <c r="E133" s="7048"/>
      <c r="F133" s="7097"/>
      <c r="G133" s="7097"/>
      <c r="H133" s="7155"/>
      <c r="I133" s="7155"/>
      <c r="J133" s="7155"/>
      <c r="K133" s="7097"/>
      <c r="L133" s="7097"/>
      <c r="M133" s="7104"/>
      <c r="N133" s="7104"/>
      <c r="O133" s="7097"/>
      <c r="P133" s="7097"/>
      <c r="Q133" s="7097"/>
      <c r="R133" s="7097"/>
      <c r="S133" s="7097"/>
      <c r="T133" s="7097"/>
      <c r="U133" s="7097"/>
      <c r="V133" s="7097"/>
      <c r="W133" s="7097"/>
      <c r="X133" s="7097"/>
      <c r="Y133" s="7097"/>
      <c r="Z133" s="7097"/>
      <c r="AA133" s="7097"/>
      <c r="AB133" s="7097"/>
      <c r="AC133" s="7097"/>
      <c r="AD133" s="7097"/>
      <c r="AE133" s="7097"/>
      <c r="AF133" s="7097"/>
      <c r="AG133" s="7097"/>
      <c r="AH133" s="7097"/>
      <c r="AI133" s="7161"/>
      <c r="AJ133" s="7162"/>
      <c r="AK133" s="7162"/>
      <c r="AL133" s="7161"/>
      <c r="AM133" s="7162"/>
      <c r="AN133" s="7162"/>
    </row>
    <row r="134">
      <c r="A134" s="7053">
        <v>3</v>
      </c>
      <c r="B134" s="7053" t="s">
        <v>7475</v>
      </c>
      <c r="C134" s="7170">
        <v>9078</v>
      </c>
      <c r="D134" s="7053" t="s">
        <v>7476</v>
      </c>
      <c r="E134" s="7053" t="s">
        <v>7477</v>
      </c>
      <c r="F134" s="7097"/>
      <c r="G134" s="7097"/>
      <c r="H134" s="7155"/>
      <c r="I134" s="7155"/>
      <c r="J134" s="7155"/>
      <c r="K134" s="7097"/>
      <c r="L134" s="7097"/>
      <c r="M134" s="7104"/>
      <c r="N134" s="7104"/>
      <c r="O134" s="7097"/>
      <c r="P134" s="7097"/>
      <c r="Q134" s="7097"/>
      <c r="R134" s="7097"/>
      <c r="S134" s="7097"/>
      <c r="T134" s="7097"/>
      <c r="U134" s="7097"/>
      <c r="V134" s="7097"/>
      <c r="W134" s="7097"/>
      <c r="X134" s="7097"/>
      <c r="Y134" s="7097"/>
      <c r="Z134" s="7097"/>
      <c r="AA134" s="7097"/>
      <c r="AB134" s="7097"/>
      <c r="AC134" s="7097"/>
      <c r="AD134" s="7097"/>
      <c r="AE134" s="7097"/>
      <c r="AF134" s="7097"/>
      <c r="AG134" s="7097"/>
      <c r="AH134" s="7097"/>
      <c r="AI134" s="7161"/>
      <c r="AJ134" s="7162"/>
      <c r="AK134" s="7162"/>
      <c r="AL134" s="7161"/>
      <c r="AM134" s="7162"/>
      <c r="AN134" s="7162"/>
    </row>
    <row r="135">
      <c r="A135" s="7053">
        <v>4</v>
      </c>
      <c r="B135" s="7053" t="s">
        <v>7478</v>
      </c>
      <c r="C135" s="7170">
        <v>1145.11</v>
      </c>
      <c r="D135" s="7053" t="s">
        <v>7479</v>
      </c>
      <c r="E135" s="7053" t="s">
        <v>7480</v>
      </c>
      <c r="F135" s="7097"/>
      <c r="G135" s="7097"/>
      <c r="H135" s="7155"/>
      <c r="I135" s="7155"/>
      <c r="J135" s="7155"/>
      <c r="K135" s="7097"/>
      <c r="L135" s="7097"/>
      <c r="M135" s="7104"/>
      <c r="N135" s="7104"/>
      <c r="O135" s="7097"/>
      <c r="P135" s="7097"/>
      <c r="Q135" s="7097"/>
      <c r="R135" s="7097"/>
      <c r="S135" s="7097"/>
      <c r="T135" s="7097"/>
      <c r="U135" s="7097"/>
      <c r="V135" s="7097"/>
      <c r="W135" s="7097"/>
      <c r="X135" s="7097"/>
      <c r="Y135" s="7097"/>
      <c r="Z135" s="7097"/>
      <c r="AA135" s="7097"/>
      <c r="AB135" s="7097"/>
      <c r="AC135" s="7097"/>
      <c r="AD135" s="7097"/>
      <c r="AE135" s="7097"/>
      <c r="AF135" s="7097"/>
      <c r="AG135" s="7097"/>
      <c r="AH135" s="7097"/>
      <c r="AI135" s="7161"/>
      <c r="AJ135" s="7162"/>
      <c r="AK135" s="7162"/>
      <c r="AL135" s="7161"/>
      <c r="AM135" s="7162"/>
      <c r="AN135" s="7162"/>
    </row>
    <row r="136">
      <c r="A136" s="7162"/>
      <c r="B136" s="7098"/>
      <c r="C136" s="7098"/>
      <c r="D136" s="7097"/>
      <c r="E136" s="7097"/>
      <c r="F136" s="7097"/>
      <c r="G136" s="7097"/>
      <c r="H136" s="7097"/>
      <c r="I136" s="7155"/>
      <c r="J136" s="7155"/>
      <c r="K136" s="7155"/>
      <c r="L136" s="7097"/>
      <c r="M136" s="7097"/>
      <c r="N136" s="7104"/>
      <c r="O136" s="7104"/>
      <c r="P136" s="7097"/>
      <c r="Q136" s="7097"/>
      <c r="R136" s="7097"/>
      <c r="S136" s="7097"/>
      <c r="T136" s="7097"/>
      <c r="U136" s="7097"/>
      <c r="V136" s="7097"/>
      <c r="W136" s="7097"/>
      <c r="X136" s="7097"/>
      <c r="Y136" s="7097"/>
      <c r="Z136" s="7097"/>
      <c r="AA136" s="7097"/>
      <c r="AB136" s="7097"/>
      <c r="AC136" s="7097"/>
      <c r="AD136" s="7097"/>
      <c r="AE136" s="7097"/>
      <c r="AF136" s="7097"/>
      <c r="AG136" s="7097"/>
      <c r="AH136" s="7097"/>
      <c r="AI136" s="7097"/>
      <c r="AJ136" s="7161"/>
      <c r="AK136" s="7162"/>
      <c r="AL136" s="7162"/>
      <c r="AM136" s="7161"/>
      <c r="AN136" s="7162"/>
      <c r="AO136" s="7162"/>
    </row>
    <row r="137">
      <c r="A137" s="7097"/>
      <c r="B137" s="7098"/>
      <c r="C137" s="7098"/>
      <c r="D137" s="7097"/>
      <c r="E137" s="7097"/>
      <c r="F137" s="7097"/>
      <c r="G137" s="7097"/>
      <c r="H137" s="7097"/>
      <c r="I137" s="7155"/>
      <c r="J137" s="7155"/>
      <c r="K137" s="7155"/>
      <c r="L137" s="7097"/>
      <c r="M137" s="7097"/>
      <c r="N137" s="7104"/>
      <c r="O137" s="7104"/>
      <c r="P137" s="7097"/>
      <c r="Q137" s="7097"/>
      <c r="R137" s="7097"/>
      <c r="S137" s="7097"/>
      <c r="T137" s="7097"/>
      <c r="U137" s="7097"/>
      <c r="V137" s="7097"/>
      <c r="W137" s="7097"/>
      <c r="X137" s="7097"/>
      <c r="Y137" s="7097"/>
      <c r="Z137" s="7097"/>
      <c r="AA137" s="7097"/>
      <c r="AB137" s="7097"/>
      <c r="AC137" s="7097"/>
      <c r="AD137" s="7097"/>
      <c r="AE137" s="7097"/>
      <c r="AF137" s="7097"/>
      <c r="AG137" s="7097"/>
      <c r="AH137" s="7097"/>
      <c r="AI137" s="7097"/>
      <c r="AJ137" s="7161"/>
      <c r="AK137" s="7162"/>
      <c r="AL137" s="7162"/>
      <c r="AM137" s="7161"/>
      <c r="AN137" s="7162"/>
      <c r="AO137" s="7162"/>
    </row>
    <row r="138">
      <c r="A138" s="7111" t="s">
        <v>7481</v>
      </c>
      <c r="B138" s="7048" t="s">
        <v>7215</v>
      </c>
      <c r="C138" s="7048" t="s">
        <v>7216</v>
      </c>
      <c r="D138" s="7048"/>
      <c r="E138" s="7048" t="s">
        <v>7218</v>
      </c>
      <c r="F138" s="7048"/>
      <c r="G138" s="7048" t="s">
        <v>7348</v>
      </c>
      <c r="H138" s="7112" t="s">
        <v>7220</v>
      </c>
      <c r="I138" s="7113" t="s">
        <v>7221</v>
      </c>
      <c r="J138" s="7047" t="s">
        <v>7222</v>
      </c>
      <c r="K138" s="7047" t="s">
        <v>7223</v>
      </c>
      <c r="L138" s="7048" t="s">
        <v>7224</v>
      </c>
      <c r="M138" s="7048" t="s">
        <v>7225</v>
      </c>
      <c r="N138" s="7048" t="s">
        <v>7349</v>
      </c>
      <c r="O138" s="7048" t="s">
        <v>7350</v>
      </c>
      <c r="P138" s="7048" t="s">
        <v>7228</v>
      </c>
      <c r="Q138" s="7114"/>
      <c r="R138" s="7114"/>
      <c r="S138" s="7114"/>
      <c r="T138" s="7114"/>
      <c r="U138" s="7114"/>
      <c r="V138" s="7114"/>
      <c r="W138" s="7114"/>
      <c r="X138" s="7114"/>
      <c r="Y138" s="7114"/>
      <c r="Z138" s="7114"/>
      <c r="AA138" s="7114"/>
      <c r="AB138" s="7114"/>
      <c r="AC138" s="7115" t="s">
        <v>7235</v>
      </c>
      <c r="AD138" s="7113" t="s">
        <v>7236</v>
      </c>
      <c r="AE138" s="7113" t="s">
        <v>7351</v>
      </c>
      <c r="AF138" s="7113" t="s">
        <v>7352</v>
      </c>
      <c r="AG138" s="7171" t="s">
        <v>7239</v>
      </c>
      <c r="AH138" s="7172" t="s">
        <v>7240</v>
      </c>
      <c r="AI138" s="7097"/>
      <c r="AJ138" s="7097"/>
      <c r="AK138" s="7097"/>
      <c r="AL138" s="7097"/>
      <c r="AM138" s="7097"/>
      <c r="AN138" s="7097"/>
      <c r="AO138" s="7097"/>
    </row>
    <row r="139">
      <c r="A139" s="7048" t="s">
        <v>7248</v>
      </c>
      <c r="B139" s="7048"/>
      <c r="C139" s="7048"/>
      <c r="D139" s="7048"/>
      <c r="E139" s="7048" t="s">
        <v>7249</v>
      </c>
      <c r="F139" s="7052" t="s">
        <v>7250</v>
      </c>
      <c r="G139" s="7048"/>
      <c r="H139" s="7112"/>
      <c r="I139" s="7113"/>
      <c r="J139" s="7047"/>
      <c r="K139" s="7047"/>
      <c r="L139" s="7048" t="s">
        <v>7251</v>
      </c>
      <c r="M139" s="7048" t="s">
        <v>7251</v>
      </c>
      <c r="N139" s="7048"/>
      <c r="O139" s="7048"/>
      <c r="P139" s="7048"/>
      <c r="Q139" s="7114"/>
      <c r="R139" s="7114"/>
      <c r="S139" s="7114"/>
      <c r="T139" s="7114"/>
      <c r="U139" s="7114"/>
      <c r="V139" s="7114"/>
      <c r="W139" s="7114"/>
      <c r="X139" s="7114"/>
      <c r="Y139" s="7114"/>
      <c r="Z139" s="7114"/>
      <c r="AA139" s="7114"/>
      <c r="AB139" s="7114"/>
      <c r="AC139" s="7115"/>
      <c r="AD139" s="7113"/>
      <c r="AE139" s="7113"/>
      <c r="AF139" s="7113"/>
      <c r="AG139" s="7171"/>
      <c r="AH139" s="7172"/>
      <c r="AI139" s="7097"/>
      <c r="AJ139" s="7097"/>
      <c r="AK139" s="7097"/>
      <c r="AL139" s="7097"/>
      <c r="AM139" s="7097"/>
      <c r="AN139" s="7097"/>
      <c r="AO139" s="7097"/>
    </row>
    <row r="140">
      <c r="A140" s="7118">
        <v>1</v>
      </c>
      <c r="B140" s="7053" t="s">
        <v>7266</v>
      </c>
      <c r="C140" s="7053" t="s">
        <v>7482</v>
      </c>
      <c r="D140" s="7057"/>
      <c r="E140" s="7057">
        <v>20124</v>
      </c>
      <c r="F140" s="7071">
        <v>20124</v>
      </c>
      <c r="G140" s="7119"/>
      <c r="H140" s="7120">
        <f>VLOOKUP(C140,'Data Products'!$A:$J,2,0)</f>
      </c>
      <c r="I140" s="7121">
        <f t="shared" ref="I140:I142" si="28">IFERROR(H140-TODAY(),"")</f>
      </c>
      <c r="J140" s="7131">
        <v>46108</v>
      </c>
      <c r="K140" s="7061">
        <f t="shared" ref="K140:K142" si="15">TODAY()-J140</f>
      </c>
      <c r="L140" s="7096">
        <v>7910</v>
      </c>
      <c r="M140" s="7122">
        <v>8517</v>
      </c>
      <c r="N140" s="7057">
        <v>0</v>
      </c>
      <c r="O140" s="7057">
        <v>0</v>
      </c>
      <c r="P140" s="7053" t="s">
        <v>7483</v>
      </c>
      <c r="Q140" s="7093"/>
      <c r="R140" s="7093"/>
      <c r="S140" s="7123"/>
      <c r="T140" s="7093"/>
      <c r="U140" s="7093"/>
      <c r="V140" s="7093"/>
      <c r="W140" s="7093"/>
      <c r="X140" s="7093"/>
      <c r="Y140" s="7093"/>
      <c r="Z140" s="7093"/>
      <c r="AA140" s="7093"/>
      <c r="AB140" s="7093"/>
      <c r="AC140" s="7124">
        <f t="shared" ref="AC140:AC142" si="11">M140/30</f>
      </c>
      <c r="AD140" s="7173">
        <f t="shared" ref="AD140:AD142" si="6">IFERROR(E140/AC140,"-")</f>
      </c>
      <c r="AE140" s="7064">
        <f t="shared" ref="AE140:AE142" si="31">IFERROR(TODAY()+AD140,"-")</f>
      </c>
      <c r="AF140" s="7174">
        <f t="shared" ref="AF140:AF142" si="18">_xlfn.IFS(AD140="-","Not sold yet",AND(AD140&lt;=150,AD140&gt;60),"Out of stock more than 60 days",AD140&lt;=60,"Out of stock less than 60 days",AD140&gt;=150,"Out of stock more than 150 days")</f>
      </c>
      <c r="AG140" s="7067">
        <f>VLOOKUP(C140,'Data Products'!$A:$J,10,0)</f>
      </c>
      <c r="AH140" s="7175">
        <f t="shared" ref="AH140:AH142" si="2">AG140*E140</f>
      </c>
      <c r="AI140" s="7176">
        <v>0</v>
      </c>
      <c r="AJ140" s="7097"/>
      <c r="AK140" s="7097"/>
      <c r="AL140" s="7097"/>
      <c r="AM140" s="7097"/>
      <c r="AN140" s="7097"/>
      <c r="AO140" s="7097"/>
    </row>
    <row r="141">
      <c r="A141" s="7118">
        <v>2</v>
      </c>
      <c r="B141" s="7053" t="s">
        <v>7266</v>
      </c>
      <c r="C141" s="7053" t="s">
        <v>7484</v>
      </c>
      <c r="D141" s="7134"/>
      <c r="E141" s="7057">
        <v>1500</v>
      </c>
      <c r="F141" s="7071">
        <v>1500</v>
      </c>
      <c r="G141" s="7119"/>
      <c r="H141" s="7120">
        <f>VLOOKUP(C141,'Data Products'!$A:$J,2,0)</f>
      </c>
      <c r="I141" s="7121">
        <f t="shared" si="28"/>
      </c>
      <c r="J141" s="7131">
        <v>46108</v>
      </c>
      <c r="K141" s="7061">
        <f t="shared" si="15"/>
      </c>
      <c r="L141" s="7057">
        <v>201</v>
      </c>
      <c r="M141" s="7096">
        <v>401</v>
      </c>
      <c r="N141" s="7057">
        <v>0</v>
      </c>
      <c r="O141" s="7057">
        <v>0</v>
      </c>
      <c r="P141" s="7053" t="s">
        <v>7390</v>
      </c>
      <c r="Q141" s="7093"/>
      <c r="R141" s="7093"/>
      <c r="S141" s="7123"/>
      <c r="T141" s="7093"/>
      <c r="U141" s="7093"/>
      <c r="V141" s="7093"/>
      <c r="W141" s="7093"/>
      <c r="X141" s="7093"/>
      <c r="Y141" s="7093"/>
      <c r="Z141" s="7093"/>
      <c r="AA141" s="7093"/>
      <c r="AB141" s="7093"/>
      <c r="AC141" s="7124">
        <f t="shared" si="11"/>
      </c>
      <c r="AD141" s="7072">
        <f t="shared" si="6"/>
      </c>
      <c r="AE141" s="7064">
        <f t="shared" si="31"/>
      </c>
      <c r="AF141" s="7073">
        <f t="shared" si="18"/>
      </c>
      <c r="AG141" s="7067">
        <f>VLOOKUP(C141,'Data Products'!$A:$J,10,0)</f>
      </c>
      <c r="AH141" s="7175">
        <f t="shared" si="2"/>
      </c>
      <c r="AI141" s="7176">
        <v>0</v>
      </c>
      <c r="AJ141" s="7097"/>
      <c r="AK141" s="7097"/>
      <c r="AL141" s="7097"/>
      <c r="AM141" s="7097"/>
      <c r="AN141" s="7097"/>
      <c r="AO141" s="7097"/>
    </row>
    <row r="142">
      <c r="A142" s="7177">
        <v>3</v>
      </c>
      <c r="B142" s="7053" t="s">
        <v>7252</v>
      </c>
      <c r="C142" s="7118" t="s">
        <v>7485</v>
      </c>
      <c r="D142" s="7178" t="s">
        <v>7486</v>
      </c>
      <c r="E142" s="7080">
        <v>4</v>
      </c>
      <c r="F142" s="7071">
        <v>4</v>
      </c>
      <c r="G142" s="7139"/>
      <c r="H142" s="7120">
        <f>VLOOKUP(C142,'Data Products'!$A:$J,2,0)</f>
      </c>
      <c r="I142" s="7121">
        <f t="shared" si="28"/>
      </c>
      <c r="J142" s="7060">
        <v>45955</v>
      </c>
      <c r="K142" s="7061">
        <f t="shared" si="15"/>
      </c>
      <c r="L142" s="7057">
        <v>0</v>
      </c>
      <c r="M142" s="7057">
        <v>0</v>
      </c>
      <c r="N142" s="7092">
        <v>0</v>
      </c>
      <c r="O142" s="7092">
        <v>0</v>
      </c>
      <c r="P142" s="7053" t="s">
        <v>7467</v>
      </c>
      <c r="Q142" s="7057"/>
      <c r="R142" s="7057"/>
      <c r="S142" s="7057"/>
      <c r="T142" s="7057"/>
      <c r="U142" s="7057"/>
      <c r="V142" s="7057"/>
      <c r="W142" s="7057"/>
      <c r="X142" s="7057"/>
      <c r="Y142" s="7057"/>
      <c r="Z142" s="7057"/>
      <c r="AA142" s="7057"/>
      <c r="AB142" s="7057"/>
      <c r="AC142" s="7124">
        <f t="shared" si="11"/>
      </c>
      <c r="AD142" s="7081">
        <f t="shared" si="6"/>
      </c>
      <c r="AE142" s="7152">
        <f t="shared" si="31"/>
      </c>
      <c r="AF142" s="7082">
        <f t="shared" si="18"/>
      </c>
      <c r="AG142" s="7150">
        <f>VLOOKUP(C142,'Data Products'!$A:$J,10,0)</f>
      </c>
      <c r="AH142" s="7179">
        <f t="shared" si="2"/>
      </c>
      <c r="AI142" s="7067">
        <f>IF(I142&lt;=90,E142,0)</f>
      </c>
      <c r="AK142" s="7070"/>
      <c r="AL142" s="7070"/>
      <c r="AM142" s="7069"/>
      <c r="AN142" s="7070"/>
      <c r="AO142" s="7070"/>
    </row>
    <row r="143">
      <c r="A143" s="7097"/>
      <c r="B143" s="7097"/>
      <c r="C143" s="7097"/>
      <c r="D143" s="7097"/>
      <c r="E143" s="7097"/>
      <c r="F143" s="7097"/>
      <c r="G143" s="7097"/>
      <c r="H143" s="7097"/>
      <c r="I143" s="7097"/>
      <c r="J143" s="7097"/>
      <c r="K143" s="7097"/>
      <c r="L143" s="7097"/>
      <c r="M143" s="7097"/>
      <c r="N143" s="7097"/>
      <c r="O143" s="7097"/>
      <c r="P143" s="7097"/>
      <c r="Q143" s="7097"/>
      <c r="R143" s="7097"/>
      <c r="S143" s="7097"/>
      <c r="T143" s="7097"/>
      <c r="U143" s="7097"/>
      <c r="V143" s="7097"/>
      <c r="W143" s="7097"/>
      <c r="X143" s="7097"/>
      <c r="Y143" s="7097"/>
      <c r="Z143" s="7097"/>
      <c r="AA143" s="7097"/>
      <c r="AB143" s="7097"/>
      <c r="AC143" s="7097"/>
      <c r="AD143" s="7097"/>
      <c r="AE143" s="7097"/>
      <c r="AF143" s="7158" t="s">
        <v>7342</v>
      </c>
      <c r="AG143" s="7159"/>
      <c r="AH143" s="7159">
        <f>SUM(AH140:AH141)</f>
      </c>
      <c r="AI143" s="7097"/>
      <c r="AJ143" s="7097"/>
      <c r="AK143" s="7097"/>
      <c r="AL143" s="7097"/>
      <c r="AM143" s="7097"/>
      <c r="AN143" s="7097"/>
      <c r="AO143" s="7097"/>
    </row>
    <row r="144">
      <c r="A144" s="7097"/>
      <c r="B144" s="7097"/>
      <c r="C144" s="7097"/>
      <c r="D144" s="7097"/>
      <c r="E144" s="7097"/>
      <c r="F144" s="7097"/>
      <c r="G144" s="7097"/>
      <c r="H144" s="7097"/>
      <c r="I144" s="7097"/>
      <c r="J144" s="7097"/>
      <c r="K144" s="7097"/>
      <c r="L144" s="7097"/>
      <c r="M144" s="7097"/>
      <c r="N144" s="7097"/>
      <c r="O144" s="7097"/>
      <c r="P144" s="7097"/>
      <c r="Q144" s="7097"/>
      <c r="R144" s="7097"/>
      <c r="S144" s="7097"/>
      <c r="T144" s="7097"/>
      <c r="U144" s="7097"/>
      <c r="V144" s="7097"/>
      <c r="W144" s="7097"/>
      <c r="X144" s="7097"/>
      <c r="Y144" s="7097"/>
      <c r="Z144" s="7097"/>
      <c r="AA144" s="7097"/>
      <c r="AB144" s="7097"/>
      <c r="AC144" s="7097"/>
      <c r="AD144" s="7097"/>
      <c r="AE144" s="7097"/>
      <c r="AF144" s="7163" t="s">
        <v>7343</v>
      </c>
      <c r="AG144" s="7164">
        <f t="shared" ref="AG144:AG147" si="8">AH144/$AH$126</f>
      </c>
      <c r="AH144" s="7167">
        <f t="shared" ref="AH144:AH148" si="24">SUMIF($AH$140:$AH$141,$AF$140:$AF$141,AF144)</f>
      </c>
      <c r="AI144" s="7097"/>
      <c r="AJ144" s="7097"/>
      <c r="AK144" s="7097"/>
      <c r="AL144" s="7097"/>
      <c r="AM144" s="7097"/>
      <c r="AN144" s="7097"/>
      <c r="AO144" s="7097"/>
    </row>
    <row r="145">
      <c r="A145" s="7098"/>
      <c r="B145" s="7097"/>
      <c r="C145" s="7098"/>
      <c r="D145" s="7098"/>
      <c r="E145" s="7098"/>
      <c r="F145" s="7098"/>
      <c r="G145" s="7098"/>
      <c r="H145" s="7098"/>
      <c r="I145" s="7098"/>
      <c r="J145" s="7098"/>
      <c r="K145" s="7098"/>
      <c r="L145" s="7162"/>
      <c r="M145" s="7097"/>
      <c r="N145" s="7097"/>
      <c r="O145" s="7097"/>
      <c r="P145" s="7097"/>
      <c r="Q145" s="7097"/>
      <c r="R145" s="7097"/>
      <c r="S145" s="7097"/>
      <c r="T145" s="7097"/>
      <c r="U145" s="7097"/>
      <c r="V145" s="7097"/>
      <c r="W145" s="7097"/>
      <c r="X145" s="7097"/>
      <c r="Y145" s="7097"/>
      <c r="Z145" s="7097"/>
      <c r="AA145" s="7097"/>
      <c r="AB145" s="7097"/>
      <c r="AC145" s="7097"/>
      <c r="AD145" s="7097"/>
      <c r="AE145" s="7097"/>
      <c r="AF145" s="7166" t="s">
        <v>7344</v>
      </c>
      <c r="AG145" s="7167">
        <f t="shared" si="8"/>
      </c>
      <c r="AH145" s="7164">
        <f t="shared" si="24"/>
      </c>
      <c r="AI145" s="7097"/>
      <c r="AJ145" s="7161"/>
      <c r="AK145" s="7162"/>
      <c r="AL145" s="7162"/>
      <c r="AM145" s="7161"/>
      <c r="AN145" s="7162"/>
      <c r="AO145" s="7162"/>
    </row>
    <row r="146">
      <c r="A146" s="7097"/>
      <c r="B146" s="7098"/>
      <c r="C146" s="7098"/>
      <c r="D146" s="7097"/>
      <c r="E146" s="7097"/>
      <c r="F146" s="7097"/>
      <c r="G146" s="7097"/>
      <c r="H146" s="7097"/>
      <c r="I146" s="7155"/>
      <c r="J146" s="7155"/>
      <c r="K146" s="7155"/>
      <c r="L146" s="7162"/>
      <c r="M146" s="7097"/>
      <c r="N146" s="7097"/>
      <c r="O146" s="7097"/>
      <c r="P146" s="7097"/>
      <c r="Q146" s="7097"/>
      <c r="R146" s="7097"/>
      <c r="S146" s="7097"/>
      <c r="T146" s="7097"/>
      <c r="U146" s="7097"/>
      <c r="V146" s="7097"/>
      <c r="W146" s="7097"/>
      <c r="X146" s="7097"/>
      <c r="Y146" s="7097"/>
      <c r="Z146" s="7097"/>
      <c r="AA146" s="7097"/>
      <c r="AB146" s="7097"/>
      <c r="AC146" s="7097"/>
      <c r="AD146" s="7097"/>
      <c r="AE146" s="7097"/>
      <c r="AF146" s="7105" t="s">
        <v>7345</v>
      </c>
      <c r="AG146" s="7164">
        <f t="shared" si="8"/>
      </c>
      <c r="AH146" s="7164">
        <f t="shared" si="24"/>
      </c>
      <c r="AI146" s="7097"/>
      <c r="AJ146" s="7161"/>
      <c r="AK146" s="7162"/>
      <c r="AL146" s="7162"/>
      <c r="AM146" s="7161"/>
      <c r="AN146" s="7162"/>
      <c r="AO146" s="7162"/>
    </row>
    <row r="147">
      <c r="A147" s="7169" t="s">
        <v>7487</v>
      </c>
      <c r="B147" s="7169"/>
      <c r="C147" s="7169"/>
      <c r="D147" s="7169"/>
      <c r="E147" s="7169"/>
      <c r="F147" s="7097"/>
      <c r="G147" s="7097"/>
      <c r="H147" s="7097"/>
      <c r="I147" s="7155"/>
      <c r="J147" s="7155"/>
      <c r="K147" s="7155"/>
      <c r="L147" s="7097"/>
      <c r="M147" s="7097"/>
      <c r="N147" s="7097"/>
      <c r="O147" s="7097"/>
      <c r="P147" s="7097"/>
      <c r="Q147" s="7097"/>
      <c r="R147" s="7097"/>
      <c r="S147" s="7097"/>
      <c r="T147" s="7097"/>
      <c r="U147" s="7097"/>
      <c r="V147" s="7097"/>
      <c r="W147" s="7097"/>
      <c r="X147" s="7097"/>
      <c r="Y147" s="7097"/>
      <c r="Z147" s="7097"/>
      <c r="AA147" s="7097"/>
      <c r="AB147" s="7097"/>
      <c r="AC147" s="7097"/>
      <c r="AD147" s="7097"/>
      <c r="AE147" s="7097"/>
      <c r="AF147" s="7105" t="s">
        <v>7346</v>
      </c>
      <c r="AG147" s="7164">
        <f t="shared" si="8"/>
      </c>
      <c r="AH147" s="7106">
        <f t="shared" si="24"/>
      </c>
      <c r="AI147" s="7097"/>
      <c r="AJ147" s="7161"/>
      <c r="AK147" s="7162"/>
      <c r="AL147" s="7162"/>
      <c r="AM147" s="7161"/>
      <c r="AN147" s="7162"/>
      <c r="AO147" s="7162"/>
    </row>
    <row r="148">
      <c r="A148" s="7048" t="s">
        <v>7248</v>
      </c>
      <c r="B148" s="7048" t="s">
        <v>7228</v>
      </c>
      <c r="C148" s="7048" t="s">
        <v>7472</v>
      </c>
      <c r="D148" s="7048" t="s">
        <v>7473</v>
      </c>
      <c r="E148" s="7048" t="s">
        <v>7474</v>
      </c>
      <c r="F148" s="7097"/>
      <c r="G148" s="7097"/>
      <c r="H148" s="7097"/>
      <c r="I148" s="7155"/>
      <c r="J148" s="7155"/>
      <c r="K148" s="7155"/>
      <c r="L148" s="7097"/>
      <c r="M148" s="7097"/>
      <c r="N148" s="7097"/>
      <c r="O148" s="7097"/>
      <c r="P148" s="7097"/>
      <c r="Q148" s="7097"/>
      <c r="R148" s="7097"/>
      <c r="S148" s="7097"/>
      <c r="T148" s="7097"/>
      <c r="U148" s="7097"/>
      <c r="V148" s="7097"/>
      <c r="W148" s="7097"/>
      <c r="X148" s="7097"/>
      <c r="Y148" s="7097"/>
      <c r="Z148" s="7097"/>
      <c r="AA148" s="7097"/>
      <c r="AB148" s="7097"/>
      <c r="AC148" s="7097"/>
      <c r="AD148" s="7097"/>
      <c r="AE148" s="7097"/>
      <c r="AF148" s="7105" t="s">
        <v>7241</v>
      </c>
      <c r="AG148" s="7106">
        <f>AVERAGE(AI71:AI120)/AVERAGE(E71:E120)</f>
      </c>
      <c r="AH148" s="7167">
        <f t="shared" si="24"/>
      </c>
      <c r="AI148" s="7097"/>
      <c r="AJ148" s="7161"/>
      <c r="AK148" s="7162"/>
      <c r="AL148" s="7162"/>
      <c r="AM148" s="7161"/>
      <c r="AN148" s="7162"/>
      <c r="AO148" s="7162"/>
    </row>
    <row r="149">
      <c r="A149" s="7048"/>
      <c r="B149" s="7048"/>
      <c r="C149" s="7048"/>
      <c r="D149" s="7048"/>
      <c r="E149" s="7048"/>
      <c r="F149" s="7097"/>
      <c r="G149" s="7097"/>
      <c r="H149" s="7097"/>
      <c r="I149" s="7155"/>
      <c r="J149" s="7155"/>
      <c r="K149" s="7155"/>
      <c r="L149" s="7097"/>
      <c r="M149" s="7097"/>
      <c r="N149" s="7097"/>
      <c r="O149" s="7097"/>
      <c r="P149" s="7097"/>
      <c r="Q149" s="7097"/>
      <c r="R149" s="7097"/>
      <c r="S149" s="7097"/>
      <c r="T149" s="7097"/>
      <c r="U149" s="7097"/>
      <c r="V149" s="7097"/>
      <c r="W149" s="7097"/>
      <c r="X149" s="7097"/>
      <c r="Y149" s="7097"/>
      <c r="Z149" s="7097"/>
      <c r="AA149" s="7097"/>
      <c r="AB149" s="7097"/>
      <c r="AC149" s="7097"/>
      <c r="AD149" s="7097"/>
      <c r="AE149" s="7097"/>
      <c r="AF149" s="7097"/>
      <c r="AH149" s="7097"/>
      <c r="AI149" s="7097"/>
      <c r="AJ149" s="7161"/>
      <c r="AK149" s="7162"/>
      <c r="AL149" s="7162"/>
      <c r="AM149" s="7161"/>
      <c r="AN149" s="7162"/>
      <c r="AO149" s="7162"/>
    </row>
    <row r="150">
      <c r="A150" s="7053">
        <v>1</v>
      </c>
      <c r="B150" s="7053" t="s">
        <v>7488</v>
      </c>
      <c r="C150" s="7170">
        <v>19747</v>
      </c>
      <c r="D150" s="7053" t="s">
        <v>7476</v>
      </c>
      <c r="E150" s="7053" t="s">
        <v>7477</v>
      </c>
      <c r="F150" s="7097"/>
      <c r="G150" s="7097"/>
      <c r="H150" s="7155"/>
      <c r="I150" s="7155" t="s">
        <v>7341</v>
      </c>
      <c r="J150" s="7155"/>
      <c r="K150" s="7097"/>
      <c r="L150" s="7097"/>
      <c r="M150" s="7104"/>
      <c r="N150" s="7104"/>
      <c r="O150" s="7097"/>
      <c r="P150" s="7097"/>
      <c r="Q150" s="7097"/>
      <c r="R150" s="7097"/>
      <c r="S150" s="7097"/>
      <c r="T150" s="7097"/>
      <c r="U150" s="7097"/>
      <c r="V150" s="7097"/>
      <c r="W150" s="7097"/>
      <c r="X150" s="7097"/>
      <c r="Y150" s="7097"/>
      <c r="Z150" s="7097"/>
      <c r="AA150" s="7097"/>
      <c r="AB150" s="7097"/>
      <c r="AC150" s="7097"/>
      <c r="AD150" s="7097"/>
      <c r="AE150" s="7097"/>
      <c r="AF150" s="7097"/>
      <c r="AG150" s="7097"/>
      <c r="AH150" s="7097"/>
      <c r="AI150" s="7161"/>
      <c r="AJ150" s="7162"/>
      <c r="AK150" s="7162"/>
      <c r="AL150" s="7161"/>
      <c r="AM150" s="7162"/>
      <c r="AN150" s="7162"/>
    </row>
    <row r="151">
      <c r="A151" s="7053">
        <v>2</v>
      </c>
      <c r="B151" s="7053" t="s">
        <v>7489</v>
      </c>
      <c r="C151" s="7170">
        <v>10039</v>
      </c>
      <c r="D151" s="7053" t="s">
        <v>7476</v>
      </c>
      <c r="E151" s="7053" t="s">
        <v>7477</v>
      </c>
      <c r="F151" s="7097"/>
      <c r="G151" s="7097"/>
      <c r="H151" s="7155"/>
      <c r="I151" s="7155"/>
      <c r="J151" s="7155"/>
      <c r="K151" s="7097"/>
      <c r="L151" s="7097"/>
      <c r="M151" s="7104"/>
      <c r="N151" s="7104"/>
      <c r="O151" s="7097"/>
      <c r="P151" s="7097"/>
      <c r="Q151" s="7097"/>
      <c r="R151" s="7097"/>
      <c r="S151" s="7097"/>
      <c r="T151" s="7097"/>
      <c r="U151" s="7097"/>
      <c r="V151" s="7097"/>
      <c r="W151" s="7097"/>
      <c r="X151" s="7097"/>
      <c r="Y151" s="7097"/>
      <c r="Z151" s="7097"/>
      <c r="AA151" s="7097"/>
      <c r="AB151" s="7097"/>
      <c r="AC151" s="7097"/>
      <c r="AD151" s="7097"/>
      <c r="AE151" s="7097"/>
      <c r="AF151" s="7097"/>
      <c r="AG151" s="7097"/>
      <c r="AH151" s="7097"/>
      <c r="AI151" s="7161"/>
      <c r="AJ151" s="7162"/>
      <c r="AK151" s="7162"/>
      <c r="AL151" s="7161"/>
      <c r="AM151" s="7162"/>
      <c r="AN151" s="7162"/>
    </row>
    <row r="152">
      <c r="A152" s="7097"/>
      <c r="B152" s="7098"/>
      <c r="C152" s="7098"/>
      <c r="D152" s="7097"/>
      <c r="E152" s="7097"/>
      <c r="F152" s="7097"/>
      <c r="G152" s="7097"/>
      <c r="H152" s="7097"/>
      <c r="I152" s="7155"/>
      <c r="J152" s="7155"/>
      <c r="K152" s="7155"/>
      <c r="L152" s="7097"/>
      <c r="M152" s="7097"/>
      <c r="N152" s="7097"/>
      <c r="O152" s="7097"/>
      <c r="P152" s="7097"/>
      <c r="Q152" s="7097"/>
      <c r="R152" s="7097"/>
      <c r="S152" s="7097"/>
      <c r="T152" s="7097"/>
      <c r="U152" s="7097"/>
      <c r="V152" s="7097"/>
      <c r="W152" s="7097"/>
      <c r="X152" s="7097"/>
      <c r="Y152" s="7097"/>
      <c r="Z152" s="7097"/>
      <c r="AA152" s="7097"/>
      <c r="AB152" s="7097"/>
      <c r="AC152" s="7097"/>
      <c r="AD152" s="7097"/>
      <c r="AE152" s="7097"/>
      <c r="AF152" s="7097"/>
      <c r="AG152" s="7097"/>
      <c r="AH152" s="7097"/>
      <c r="AI152" s="7097"/>
      <c r="AJ152" s="7161"/>
      <c r="AK152" s="7162"/>
      <c r="AL152" s="7162"/>
      <c r="AM152" s="7161"/>
      <c r="AN152" s="7162"/>
      <c r="AO152" s="7162"/>
    </row>
    <row r="153">
      <c r="A153" s="7097"/>
      <c r="B153" s="7098"/>
      <c r="C153" s="7098"/>
      <c r="D153" s="7097"/>
      <c r="E153" s="7097"/>
      <c r="F153" s="7097"/>
      <c r="G153" s="7097"/>
      <c r="H153" s="7097"/>
      <c r="I153" s="7155"/>
      <c r="J153" s="7155"/>
      <c r="K153" s="7155"/>
      <c r="L153" s="7097"/>
      <c r="M153" s="7097"/>
      <c r="N153" s="7097"/>
      <c r="O153" s="7097"/>
      <c r="P153" s="7097"/>
      <c r="Q153" s="7097"/>
      <c r="R153" s="7097"/>
      <c r="S153" s="7097"/>
      <c r="T153" s="7097"/>
      <c r="U153" s="7097"/>
      <c r="V153" s="7097"/>
      <c r="W153" s="7097"/>
      <c r="X153" s="7097"/>
      <c r="Y153" s="7097"/>
      <c r="Z153" s="7097"/>
      <c r="AA153" s="7097"/>
      <c r="AB153" s="7097"/>
      <c r="AC153" s="7097"/>
      <c r="AD153" s="7097"/>
      <c r="AE153" s="7097"/>
      <c r="AF153" s="7097"/>
      <c r="AG153" s="7097"/>
      <c r="AH153" s="7097"/>
      <c r="AI153" s="7097"/>
      <c r="AJ153" s="7161"/>
      <c r="AK153" s="7162"/>
      <c r="AL153" s="7162"/>
      <c r="AM153" s="7161"/>
      <c r="AN153" s="7162"/>
      <c r="AO153" s="7162"/>
    </row>
    <row r="154">
      <c r="A154" s="7097"/>
      <c r="B154" s="7098"/>
      <c r="C154" s="7098"/>
      <c r="D154" s="7097"/>
      <c r="E154" s="7097"/>
      <c r="F154" s="7097"/>
      <c r="G154" s="7097"/>
      <c r="H154" s="7097"/>
      <c r="I154" s="7155"/>
      <c r="J154" s="7155"/>
      <c r="K154" s="7155"/>
      <c r="L154" s="7097"/>
      <c r="M154" s="7097"/>
      <c r="N154" s="7097"/>
      <c r="O154" s="7097"/>
      <c r="P154" s="7097"/>
      <c r="Q154" s="7097"/>
      <c r="R154" s="7097"/>
      <c r="S154" s="7097"/>
      <c r="T154" s="7097"/>
      <c r="U154" s="7097"/>
      <c r="V154" s="7097"/>
      <c r="W154" s="7097"/>
      <c r="X154" s="7097"/>
      <c r="Y154" s="7097"/>
      <c r="Z154" s="7097"/>
      <c r="AA154" s="7097"/>
      <c r="AB154" s="7097"/>
      <c r="AC154" s="7097"/>
      <c r="AD154" s="7097"/>
      <c r="AE154" s="7097"/>
      <c r="AF154" s="7097"/>
      <c r="AG154" s="7097"/>
      <c r="AH154" s="7097"/>
      <c r="AI154" s="7097"/>
      <c r="AJ154" s="7161"/>
      <c r="AK154" s="7162"/>
      <c r="AL154" s="7162"/>
      <c r="AM154" s="7161"/>
      <c r="AN154" s="7162"/>
      <c r="AO154" s="7162"/>
    </row>
    <row r="155">
      <c r="A155" s="7097"/>
      <c r="B155" s="7098"/>
      <c r="C155" s="7098"/>
      <c r="D155" s="7097"/>
      <c r="E155" s="7097"/>
      <c r="F155" s="7097"/>
      <c r="G155" s="7097"/>
      <c r="H155" s="7097"/>
      <c r="I155" s="7155"/>
      <c r="J155" s="7155"/>
      <c r="K155" s="7155"/>
      <c r="L155" s="7097"/>
      <c r="M155" s="7097"/>
      <c r="N155" s="7097"/>
      <c r="O155" s="7097"/>
      <c r="P155" s="7097"/>
      <c r="Q155" s="7097"/>
      <c r="R155" s="7097"/>
      <c r="S155" s="7097"/>
      <c r="T155" s="7097"/>
      <c r="U155" s="7097"/>
      <c r="V155" s="7097"/>
      <c r="W155" s="7097"/>
      <c r="X155" s="7097"/>
      <c r="Y155" s="7097"/>
      <c r="Z155" s="7097"/>
      <c r="AA155" s="7097"/>
      <c r="AB155" s="7097"/>
      <c r="AC155" s="7097"/>
      <c r="AD155" s="7097"/>
      <c r="AE155" s="7097"/>
      <c r="AF155" s="7097"/>
      <c r="AG155" s="7097"/>
      <c r="AH155" s="7097"/>
      <c r="AI155" s="7097"/>
      <c r="AJ155" s="7161"/>
      <c r="AK155" s="7162"/>
      <c r="AL155" s="7162"/>
      <c r="AM155" s="7161"/>
      <c r="AN155" s="7162"/>
      <c r="AO155" s="7162"/>
    </row>
    <row r="156">
      <c r="A156" s="7097"/>
      <c r="B156" s="7098"/>
      <c r="C156" s="7098"/>
      <c r="D156" s="7097"/>
      <c r="E156" s="7097"/>
      <c r="F156" s="7097"/>
      <c r="G156" s="7097"/>
      <c r="H156" s="7097"/>
      <c r="I156" s="7155"/>
      <c r="J156" s="7155"/>
      <c r="K156" s="7155"/>
      <c r="L156" s="7097"/>
      <c r="M156" s="7097"/>
      <c r="N156" s="7097"/>
      <c r="O156" s="7097"/>
      <c r="P156" s="7097"/>
      <c r="Q156" s="7097"/>
      <c r="R156" s="7097"/>
      <c r="S156" s="7097"/>
      <c r="T156" s="7097"/>
      <c r="U156" s="7097"/>
      <c r="V156" s="7097"/>
      <c r="W156" s="7097"/>
      <c r="X156" s="7097"/>
      <c r="Y156" s="7097"/>
      <c r="Z156" s="7097"/>
      <c r="AA156" s="7097"/>
      <c r="AB156" s="7097"/>
      <c r="AC156" s="7097"/>
      <c r="AD156" s="7097"/>
      <c r="AE156" s="7097"/>
      <c r="AF156" s="7097"/>
      <c r="AG156" s="7097"/>
      <c r="AH156" s="7097"/>
      <c r="AI156" s="7097"/>
      <c r="AJ156" s="7161"/>
      <c r="AK156" s="7162"/>
      <c r="AL156" s="7162"/>
      <c r="AM156" s="7161"/>
      <c r="AN156" s="7162"/>
      <c r="AO156" s="7162"/>
    </row>
    <row r="157">
      <c r="A157" s="7097"/>
      <c r="B157" s="7098"/>
      <c r="C157" s="7098"/>
      <c r="D157" s="7097"/>
      <c r="E157" s="7097"/>
      <c r="F157" s="7097"/>
      <c r="G157" s="7097"/>
      <c r="H157" s="7097"/>
      <c r="I157" s="7155"/>
      <c r="J157" s="7155"/>
      <c r="K157" s="7155"/>
      <c r="L157" s="7097"/>
      <c r="M157" s="7097"/>
      <c r="N157" s="7093"/>
      <c r="O157" s="7093"/>
      <c r="P157" s="7097"/>
      <c r="Q157" s="7097"/>
      <c r="R157" s="7097"/>
      <c r="S157" s="7097"/>
      <c r="T157" s="7097"/>
      <c r="U157" s="7097"/>
      <c r="V157" s="7097"/>
      <c r="W157" s="7097"/>
      <c r="X157" s="7097"/>
      <c r="Y157" s="7097"/>
      <c r="Z157" s="7097"/>
      <c r="AA157" s="7097"/>
      <c r="AB157" s="7097"/>
      <c r="AC157" s="7097"/>
      <c r="AD157" s="7097"/>
      <c r="AE157" s="7097"/>
      <c r="AF157" s="7097"/>
      <c r="AG157" s="7097"/>
      <c r="AH157" s="7097"/>
      <c r="AI157" s="7097"/>
      <c r="AJ157" s="7161"/>
      <c r="AK157" s="7162"/>
      <c r="AL157" s="7162"/>
      <c r="AM157" s="7161"/>
      <c r="AN157" s="7162"/>
      <c r="AO157" s="7162"/>
    </row>
    <row r="158">
      <c r="A158" s="7097"/>
      <c r="B158" s="7098"/>
      <c r="C158" s="7098"/>
      <c r="D158" s="7097"/>
      <c r="E158" s="7097"/>
      <c r="F158" s="7097"/>
      <c r="G158" s="7097"/>
      <c r="H158" s="7097"/>
      <c r="I158" s="7155"/>
      <c r="J158" s="7155"/>
      <c r="K158" s="7155"/>
      <c r="L158" s="7097"/>
      <c r="M158" s="7097"/>
      <c r="N158" s="7093"/>
      <c r="O158" s="7093"/>
      <c r="P158" s="7097"/>
      <c r="Q158" s="7097"/>
      <c r="R158" s="7097"/>
      <c r="S158" s="7097"/>
      <c r="T158" s="7097"/>
      <c r="U158" s="7097"/>
      <c r="V158" s="7097"/>
      <c r="W158" s="7097"/>
      <c r="X158" s="7097"/>
      <c r="Y158" s="7097"/>
      <c r="Z158" s="7097"/>
      <c r="AA158" s="7097"/>
      <c r="AB158" s="7097"/>
      <c r="AC158" s="7097"/>
      <c r="AD158" s="7097"/>
      <c r="AE158" s="7097"/>
      <c r="AF158" s="7097"/>
      <c r="AG158" s="7097"/>
      <c r="AH158" s="7097"/>
      <c r="AI158" s="7097"/>
      <c r="AJ158" s="7161"/>
      <c r="AK158" s="7162"/>
      <c r="AL158" s="7162"/>
      <c r="AM158" s="7161"/>
      <c r="AN158" s="7162"/>
      <c r="AO158" s="7162"/>
    </row>
    <row r="159">
      <c r="A159" s="7097"/>
      <c r="B159" s="7098"/>
      <c r="C159" s="7098"/>
      <c r="D159" s="7097"/>
      <c r="E159" s="7097"/>
      <c r="F159" s="7097"/>
      <c r="G159" s="7097"/>
      <c r="H159" s="7097"/>
      <c r="I159" s="7155"/>
      <c r="J159" s="7155"/>
      <c r="K159" s="7155"/>
      <c r="L159" s="7097"/>
      <c r="M159" s="7097"/>
      <c r="N159" s="7093"/>
      <c r="O159" s="7093"/>
      <c r="P159" s="7097"/>
      <c r="Q159" s="7097"/>
      <c r="R159" s="7097"/>
      <c r="S159" s="7097"/>
      <c r="T159" s="7097"/>
      <c r="U159" s="7097"/>
      <c r="V159" s="7097"/>
      <c r="W159" s="7097"/>
      <c r="X159" s="7097"/>
      <c r="Y159" s="7097"/>
      <c r="Z159" s="7097"/>
      <c r="AA159" s="7097"/>
      <c r="AB159" s="7097"/>
      <c r="AC159" s="7097"/>
      <c r="AD159" s="7097"/>
      <c r="AE159" s="7097"/>
      <c r="AF159" s="7097"/>
      <c r="AG159" s="7097"/>
      <c r="AH159" s="7097"/>
      <c r="AI159" s="7097"/>
      <c r="AJ159" s="7161"/>
      <c r="AK159" s="7162"/>
      <c r="AL159" s="7162"/>
      <c r="AM159" s="7161"/>
      <c r="AN159" s="7162"/>
      <c r="AO159" s="7162"/>
    </row>
    <row r="160">
      <c r="A160" s="7097"/>
      <c r="B160" s="7098"/>
      <c r="C160" s="7098"/>
      <c r="D160" s="7097"/>
      <c r="E160" s="7097"/>
      <c r="F160" s="7097"/>
      <c r="G160" s="7097"/>
      <c r="H160" s="7097"/>
      <c r="I160" s="7155"/>
      <c r="J160" s="7155"/>
      <c r="K160" s="7155"/>
      <c r="L160" s="7097"/>
      <c r="M160" s="7097"/>
      <c r="N160" s="7093"/>
      <c r="O160" s="7093"/>
      <c r="P160" s="7097"/>
      <c r="Q160" s="7097"/>
      <c r="R160" s="7097"/>
      <c r="S160" s="7097"/>
      <c r="T160" s="7097"/>
      <c r="U160" s="7097"/>
      <c r="V160" s="7097"/>
      <c r="W160" s="7097"/>
      <c r="X160" s="7097"/>
      <c r="Y160" s="7097"/>
      <c r="Z160" s="7097"/>
      <c r="AA160" s="7097"/>
      <c r="AB160" s="7097"/>
      <c r="AC160" s="7097"/>
      <c r="AD160" s="7097"/>
      <c r="AE160" s="7097"/>
      <c r="AF160" s="7097"/>
      <c r="AG160" s="7097"/>
      <c r="AH160" s="7097"/>
      <c r="AI160" s="7097"/>
      <c r="AJ160" s="7161"/>
      <c r="AK160" s="7162"/>
      <c r="AL160" s="7162"/>
      <c r="AM160" s="7161"/>
      <c r="AN160" s="7162"/>
      <c r="AO160" s="7162"/>
    </row>
    <row r="161">
      <c r="A161" s="7097"/>
      <c r="B161" s="7098"/>
      <c r="C161" s="7098"/>
      <c r="D161" s="7097"/>
      <c r="E161" s="7097"/>
      <c r="F161" s="7097"/>
      <c r="G161" s="7097"/>
      <c r="H161" s="7097"/>
      <c r="I161" s="7155"/>
      <c r="J161" s="7155"/>
      <c r="K161" s="7155"/>
      <c r="L161" s="7097"/>
      <c r="M161" s="7097"/>
      <c r="N161" s="7093"/>
      <c r="O161" s="7093"/>
      <c r="P161" s="7097"/>
      <c r="Q161" s="7097"/>
      <c r="R161" s="7097"/>
      <c r="S161" s="7097"/>
      <c r="T161" s="7097"/>
      <c r="U161" s="7097"/>
      <c r="V161" s="7097"/>
      <c r="W161" s="7097"/>
      <c r="X161" s="7097"/>
      <c r="Y161" s="7097"/>
      <c r="Z161" s="7097"/>
      <c r="AA161" s="7097"/>
      <c r="AB161" s="7097"/>
      <c r="AC161" s="7097"/>
      <c r="AD161" s="7097"/>
      <c r="AE161" s="7097"/>
      <c r="AF161" s="7097"/>
      <c r="AG161" s="7097"/>
      <c r="AH161" s="7097"/>
      <c r="AI161" s="7097"/>
      <c r="AJ161" s="7161"/>
      <c r="AK161" s="7162"/>
      <c r="AL161" s="7162"/>
      <c r="AM161" s="7161"/>
      <c r="AN161" s="7162"/>
      <c r="AO161" s="7162"/>
    </row>
    <row r="162">
      <c r="A162" s="7097"/>
      <c r="B162" s="7098"/>
      <c r="C162" s="7098"/>
      <c r="D162" s="7097"/>
      <c r="E162" s="7097"/>
      <c r="F162" s="7097"/>
      <c r="G162" s="7097"/>
      <c r="H162" s="7097"/>
      <c r="I162" s="7155"/>
      <c r="J162" s="7155"/>
      <c r="K162" s="7155"/>
      <c r="L162" s="7097"/>
      <c r="M162" s="7097"/>
      <c r="N162" s="7093"/>
      <c r="O162" s="7093"/>
      <c r="P162" s="7097"/>
      <c r="Q162" s="7097"/>
      <c r="R162" s="7097"/>
      <c r="S162" s="7097"/>
      <c r="T162" s="7097"/>
      <c r="U162" s="7097"/>
      <c r="V162" s="7097"/>
      <c r="W162" s="7097"/>
      <c r="X162" s="7097"/>
      <c r="Y162" s="7097"/>
      <c r="Z162" s="7097"/>
      <c r="AA162" s="7097"/>
      <c r="AB162" s="7097"/>
      <c r="AC162" s="7097"/>
      <c r="AD162" s="7097"/>
      <c r="AE162" s="7097"/>
      <c r="AF162" s="7097"/>
      <c r="AG162" s="7097"/>
      <c r="AH162" s="7097"/>
      <c r="AI162" s="7097"/>
      <c r="AJ162" s="7161"/>
      <c r="AK162" s="7162"/>
      <c r="AL162" s="7162"/>
      <c r="AM162" s="7161"/>
      <c r="AN162" s="7162"/>
      <c r="AO162" s="7162"/>
    </row>
    <row r="163">
      <c r="A163" s="7097"/>
      <c r="B163" s="7098"/>
      <c r="C163" s="7098"/>
      <c r="D163" s="7097"/>
      <c r="E163" s="7097"/>
      <c r="F163" s="7097"/>
      <c r="G163" s="7097"/>
      <c r="H163" s="7097"/>
      <c r="I163" s="7155"/>
      <c r="J163" s="7155"/>
      <c r="K163" s="7155"/>
      <c r="L163" s="7097"/>
      <c r="M163" s="7097"/>
      <c r="N163" s="7093"/>
      <c r="O163" s="7093"/>
      <c r="P163" s="7097"/>
      <c r="Q163" s="7097"/>
      <c r="R163" s="7097"/>
      <c r="S163" s="7097"/>
      <c r="T163" s="7097"/>
      <c r="U163" s="7097"/>
      <c r="V163" s="7097"/>
      <c r="W163" s="7097"/>
      <c r="X163" s="7097"/>
      <c r="Y163" s="7097"/>
      <c r="Z163" s="7097"/>
      <c r="AA163" s="7097"/>
      <c r="AB163" s="7097"/>
      <c r="AC163" s="7097"/>
      <c r="AD163" s="7097"/>
      <c r="AE163" s="7097"/>
      <c r="AF163" s="7097"/>
      <c r="AG163" s="7097"/>
      <c r="AH163" s="7097"/>
      <c r="AI163" s="7097"/>
      <c r="AJ163" s="7161"/>
      <c r="AK163" s="7162"/>
      <c r="AL163" s="7162"/>
      <c r="AM163" s="7161"/>
      <c r="AN163" s="7162"/>
      <c r="AO163" s="7162"/>
    </row>
    <row r="164">
      <c r="A164" s="7097"/>
      <c r="B164" s="7098"/>
      <c r="C164" s="7098"/>
      <c r="D164" s="7097"/>
      <c r="E164" s="7097"/>
      <c r="F164" s="7097"/>
      <c r="G164" s="7097"/>
      <c r="H164" s="7097"/>
      <c r="I164" s="7155"/>
      <c r="J164" s="7155"/>
      <c r="K164" s="7155"/>
      <c r="L164" s="7097"/>
      <c r="M164" s="7097"/>
      <c r="N164" s="7093"/>
      <c r="O164" s="7093"/>
      <c r="P164" s="7097"/>
      <c r="Q164" s="7097"/>
      <c r="R164" s="7097"/>
      <c r="S164" s="7097"/>
      <c r="T164" s="7097"/>
      <c r="U164" s="7097"/>
      <c r="V164" s="7097"/>
      <c r="W164" s="7097"/>
      <c r="X164" s="7097"/>
      <c r="Y164" s="7097"/>
      <c r="Z164" s="7097"/>
      <c r="AA164" s="7097"/>
      <c r="AB164" s="7097"/>
      <c r="AC164" s="7097"/>
      <c r="AD164" s="7097"/>
      <c r="AE164" s="7097"/>
      <c r="AF164" s="7097"/>
      <c r="AG164" s="7097"/>
      <c r="AH164" s="7097"/>
      <c r="AI164" s="7097"/>
      <c r="AJ164" s="7069"/>
      <c r="AK164" s="7097"/>
      <c r="AL164" s="7097"/>
      <c r="AM164" s="7162"/>
      <c r="AN164" s="7162"/>
      <c r="AO164" s="7097"/>
    </row>
  </sheetData>
  <mergeCells>
    <mergeCell ref="D132:D133"/>
    <mergeCell ref="E132:E133"/>
    <mergeCell ref="AH138:AH139"/>
    <mergeCell ref="AG138:AG139"/>
    <mergeCell ref="AF138:AF139"/>
    <mergeCell ref="AE138:AE139"/>
    <mergeCell ref="AD138:AD139"/>
    <mergeCell ref="AC138:AC139"/>
    <mergeCell ref="Z138:Z139"/>
    <mergeCell ref="Y138:Y139"/>
    <mergeCell ref="X138:X139"/>
    <mergeCell ref="W138:W139"/>
    <mergeCell ref="V138:V139"/>
    <mergeCell ref="U138:U139"/>
    <mergeCell ref="T138:T139"/>
    <mergeCell ref="S138:S139"/>
    <mergeCell ref="P138:P139"/>
    <mergeCell ref="O138:O139"/>
    <mergeCell ref="N138:N139"/>
    <mergeCell ref="K138:K139"/>
    <mergeCell ref="J138:J139"/>
    <mergeCell ref="I138:I139"/>
    <mergeCell ref="H138:H139"/>
    <mergeCell ref="G138:G139"/>
    <mergeCell ref="E138:F138"/>
    <mergeCell ref="C132:C133"/>
    <mergeCell ref="B132:B133"/>
    <mergeCell ref="A132:A133"/>
    <mergeCell ref="B138:B139"/>
    <mergeCell ref="C138:C139"/>
    <mergeCell ref="D52:D53"/>
    <mergeCell ref="D1:D2"/>
    <mergeCell ref="E1:F1"/>
    <mergeCell ref="E52:F52"/>
    <mergeCell ref="G52:G53"/>
    <mergeCell ref="H52:H53"/>
    <mergeCell ref="I52:I53"/>
    <mergeCell ref="J52:J53"/>
    <mergeCell ref="K52:K53"/>
    <mergeCell ref="N52:N53"/>
    <mergeCell ref="O52:O53"/>
    <mergeCell ref="P52:P53"/>
    <mergeCell ref="S52:S53"/>
    <mergeCell ref="T52:T53"/>
    <mergeCell ref="U52:U53"/>
    <mergeCell ref="V52:V53"/>
    <mergeCell ref="W52:W53"/>
    <mergeCell ref="X52:X53"/>
    <mergeCell ref="Y52:Y53"/>
    <mergeCell ref="Z52:Z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O1:AO2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A1:AB1"/>
    <mergeCell ref="Y1:Z1"/>
    <mergeCell ref="W1:X1"/>
    <mergeCell ref="U1:V1"/>
    <mergeCell ref="S1:T1"/>
    <mergeCell ref="Q1:R1"/>
    <mergeCell ref="P1:P2"/>
    <mergeCell ref="O1:O2"/>
    <mergeCell ref="N1:N2"/>
    <mergeCell ref="K1:K2"/>
    <mergeCell ref="J1:J2"/>
    <mergeCell ref="I1:I2"/>
    <mergeCell ref="H1:H2"/>
    <mergeCell ref="G1:G2"/>
    <mergeCell ref="B1:B2"/>
    <mergeCell ref="C1:C2"/>
    <mergeCell ref="C52:C53"/>
    <mergeCell ref="B52:B53"/>
    <mergeCell ref="D148:D149"/>
    <mergeCell ref="E148:E149"/>
    <mergeCell ref="C148:C149"/>
    <mergeCell ref="B148:B149"/>
    <mergeCell ref="A148:A149"/>
    <mergeCell ref="A147:E147"/>
    <mergeCell ref="A131:E131"/>
  </mergeCells>
  <conditionalFormatting sqref="AF141:AF141">
    <cfRule dxfId="603" operator="containsText" priority="1" stopIfTrue="true" text="Out of stock less than 60 days" type="containsText">
      <formula>NOT(ISERROR(SEARCH("Out of stock less than 60 days",AF141)))</formula>
    </cfRule>
  </conditionalFormatting>
  <conditionalFormatting sqref="AF141:AF141">
    <cfRule dxfId="604" operator="containsText" priority="2" stopIfTrue="true" text="Out of stock more than 60 days" type="containsText">
      <formula>NOT(ISERROR(SEARCH("Out of stock more than 60 days",AF141)))</formula>
    </cfRule>
  </conditionalFormatting>
  <conditionalFormatting sqref="AF140:AF141">
    <cfRule dxfId="605" operator="containsText" priority="3" stopIfTrue="true" text="Out of stock more than 150 days" type="containsText">
      <formula>NOT(ISERROR(SEARCH("Out of stock more than 150 days",AF140)))</formula>
    </cfRule>
  </conditionalFormatting>
  <conditionalFormatting sqref="AD140:AD141">
    <cfRule dxfId="606" operator="between" priority="4" stopIfTrue="true" type="cellIs">
      <formula>61</formula>
      <formula>149</formula>
    </cfRule>
  </conditionalFormatting>
  <conditionalFormatting sqref="AD140:AD141">
    <cfRule dxfId="607" operator="lessThan" priority="5" stopIfTrue="true" type="cellIs">
      <formula>60</formula>
    </cfRule>
  </conditionalFormatting>
  <conditionalFormatting sqref="AD140:AD141">
    <cfRule dxfId="608" operator="greaterThan" priority="6" stopIfTrue="true" type="cellIs">
      <formula>150</formula>
    </cfRule>
  </conditionalFormatting>
  <conditionalFormatting sqref="AF3:AF44">
    <cfRule dxfId="609" operator="containsText" priority="7" stopIfTrue="true" text="Out of stock more than 60 days" type="containsText">
      <formula>NOT(ISERROR(SEARCH("Out of stock more than 60 days",AF3)))</formula>
    </cfRule>
  </conditionalFormatting>
  <conditionalFormatting sqref="AD3:AD44">
    <cfRule dxfId="610" operator="between" priority="8" stopIfTrue="true" type="cellIs">
      <formula>61</formula>
      <formula>150</formula>
    </cfRule>
  </conditionalFormatting>
  <conditionalFormatting sqref="AD54:AD141">
    <cfRule dxfId="611" operator="between" priority="9" stopIfTrue="true" type="cellIs">
      <formula>61</formula>
      <formula>149</formula>
    </cfRule>
  </conditionalFormatting>
  <conditionalFormatting sqref="AD54:AD142">
    <cfRule dxfId="612" operator="equal" priority="10" stopIfTrue="true" type="cellIs">
      <formula>"-"</formula>
    </cfRule>
  </conditionalFormatting>
  <conditionalFormatting sqref="AD54:AD141">
    <cfRule dxfId="613" operator="greaterThan" priority="11" stopIfTrue="true" type="cellIs">
      <formula>150</formula>
    </cfRule>
  </conditionalFormatting>
  <conditionalFormatting sqref="AD54:AD141">
    <cfRule dxfId="614" operator="lessThan" priority="12" stopIfTrue="true" type="cellIs">
      <formula>60</formula>
    </cfRule>
  </conditionalFormatting>
  <conditionalFormatting sqref="AF54:AF141">
    <cfRule dxfId="615" operator="equal" priority="13" stopIfTrue="true" type="cellIs">
      <formula>"Out of stock more than 60 days"</formula>
    </cfRule>
  </conditionalFormatting>
  <conditionalFormatting sqref="AF54:AF141">
    <cfRule dxfId="616" operator="equal" priority="14" stopIfTrue="true" type="cellIs">
      <formula>"Out of stock more than 150 days"</formula>
    </cfRule>
  </conditionalFormatting>
  <conditionalFormatting sqref="AF54:AF141">
    <cfRule dxfId="617" operator="equal" priority="15" stopIfTrue="true" type="cellIs">
      <formula>"Out of stock less than 60 days"</formula>
    </cfRule>
  </conditionalFormatting>
  <conditionalFormatting sqref="AF54:AF142">
    <cfRule dxfId="618" operator="equal" priority="16" stopIfTrue="true" type="cellIs">
      <formula>"Not sold yet"</formula>
    </cfRule>
  </conditionalFormatting>
  <conditionalFormatting sqref="I54:I141">
    <cfRule dxfId="619" operator="lessThanOrEqual" priority="17" stopIfTrue="true" type="cellIs">
      <formula>90</formula>
    </cfRule>
  </conditionalFormatting>
  <conditionalFormatting sqref="AD3:AD44">
    <cfRule dxfId="620" operator="equal" priority="18" stopIfTrue="true" type="cellIs">
      <formula>"-"</formula>
    </cfRule>
  </conditionalFormatting>
  <conditionalFormatting sqref="AD3:AD44">
    <cfRule dxfId="621" operator="greaterThan" priority="19" stopIfTrue="true" type="cellIs">
      <formula>150</formula>
    </cfRule>
  </conditionalFormatting>
  <conditionalFormatting sqref="AD3:AD44">
    <cfRule dxfId="622" operator="lessThan" priority="20" stopIfTrue="true" type="cellIs">
      <formula>60</formula>
    </cfRule>
  </conditionalFormatting>
  <conditionalFormatting sqref="AF3:AF44">
    <cfRule dxfId="623" operator="equal" priority="21" stopIfTrue="true" type="cellIs">
      <formula>"Out of stock less than 60 days"</formula>
    </cfRule>
  </conditionalFormatting>
  <conditionalFormatting sqref="AF3:AF44">
    <cfRule dxfId="624" operator="equal" priority="22" stopIfTrue="true" type="cellIs">
      <formula>"Not sold yet"</formula>
    </cfRule>
  </conditionalFormatting>
  <conditionalFormatting sqref="AF3:AF44">
    <cfRule dxfId="625" operator="equal" priority="23" stopIfTrue="true" type="cellIs">
      <formula>"Out of stock more than 150 days"</formula>
    </cfRule>
  </conditionalFormatting>
  <conditionalFormatting sqref="I3:I44">
    <cfRule dxfId="626" operator="lessThan" priority="24" stopIfTrue="true" type="cellIs">
      <formula>90</formula>
    </cfRule>
  </conditionalFormatting>
  <dataValidations count="1">
    <dataValidation allowBlank="true" errorStyle="stop" showErrorMessage="true" sqref="B3:B44 B54:B125 B140:B142" type="list">
      <formula1>"Active,Inactive,Deleted,Temporary,B2B Only,Ecom Only,Preparing"</formula1>
    </dataValidation>
  </dataValidations>
</worksheet>
</file>

<file path=xl/worksheets/sheet3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2"/>
    <col collapsed="false" customWidth="true" hidden="true" max="28" min="28" style="0" width="12"/>
    <col collapsed="false" customWidth="true" hidden="false" max="33" min="33" style="0" width="9"/>
    <col collapsed="false" customWidth="true" hidden="false" max="41" min="41" style="0" width="7"/>
    <col collapsed="false" customWidth="true" hidden="false" max="4" min="4" style="0" width="14"/>
    <col collapsed="false" customWidth="true" hidden="false" max="12" min="12" style="0" width="12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4" min="34" style="0" width="11"/>
    <col collapsed="false" customWidth="true" hidden="false" max="1" min="1" style="0" width="9"/>
    <col collapsed="false" customWidth="true" hidden="false" max="9" min="9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9" min="39" style="0" width="5"/>
    <col collapsed="false" customWidth="true" hidden="false" max="2" min="2" style="0" width="13"/>
    <col collapsed="false" customWidth="true" hidden="false" max="10" min="10" style="0" width="8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11"/>
    <col collapsed="false" customWidth="true" hidden="false" max="40" min="40" style="0" width="5"/>
    <col collapsed="false" customWidth="true" hidden="false" max="7" min="7" style="0" width="12"/>
    <col collapsed="false" customWidth="true" hidden="true" max="7" min="7" style="0" width="12"/>
    <col collapsed="false" customWidth="true" hidden="false" max="15" min="15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28"/>
    <col collapsed="false" customWidth="true" hidden="false" max="37" min="37" style="0" width="6"/>
    <col collapsed="false" customWidth="true" hidden="false" max="8" min="8" style="0" width="11"/>
    <col collapsed="false" customWidth="true" hidden="false" max="16" min="16" style="0" width="11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11"/>
    <col collapsed="false" customWidth="true" hidden="true" max="29" min="29" style="0" width="11"/>
    <col collapsed="false" customWidth="true" hidden="false" max="38" min="38" style="0" width="6"/>
    <col collapsed="false" customWidth="true" hidden="false" max="5" min="5" style="0" width="12"/>
    <col collapsed="false" customWidth="true" hidden="false" max="13" min="13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9"/>
    <col collapsed="false" customWidth="true" hidden="false" max="35" min="35" style="0" width="12"/>
    <col collapsed="false" customWidth="true" hidden="true" max="35" min="35" style="0" width="12"/>
    <col collapsed="false" customWidth="true" hidden="false" max="6" min="6" style="0" width="11"/>
    <col collapsed="false" customWidth="true" hidden="false" max="14" min="14" style="0" width="10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6" min="36" style="0" width="52"/>
    <col collapsed="false" customWidth="true" hidden="false" max="3" min="3" style="0" width="18"/>
    <col collapsed="false" customWidth="true" hidden="false" max="11" min="11" style="0" width="10"/>
  </cols>
  <sheetData>
    <row r="1">
      <c r="A1" s="7180" t="s">
        <v>7490</v>
      </c>
      <c r="B1" s="7180" t="s">
        <v>7491</v>
      </c>
      <c r="C1" s="7180" t="s">
        <v>7492</v>
      </c>
      <c r="D1" s="7181" t="s">
        <v>7493</v>
      </c>
      <c r="E1" s="7180" t="s">
        <v>7494</v>
      </c>
      <c r="F1" s="7180"/>
      <c r="G1" s="7182" t="s">
        <v>7495</v>
      </c>
      <c r="H1" s="7183" t="s">
        <v>7496</v>
      </c>
      <c r="I1" s="7184" t="s">
        <v>7497</v>
      </c>
      <c r="J1" s="7184" t="s">
        <v>7498</v>
      </c>
      <c r="K1" s="7184" t="s">
        <v>7499</v>
      </c>
      <c r="L1" s="7180" t="s">
        <v>7500</v>
      </c>
      <c r="M1" s="7180" t="s">
        <v>7501</v>
      </c>
      <c r="N1" s="7180" t="s">
        <v>7502</v>
      </c>
      <c r="O1" s="7180" t="s">
        <v>7503</v>
      </c>
      <c r="P1" s="7180" t="s">
        <v>7504</v>
      </c>
      <c r="Q1" s="7185" t="s">
        <v>7505</v>
      </c>
      <c r="R1" s="7185"/>
      <c r="S1" s="7185" t="s">
        <v>7506</v>
      </c>
      <c r="T1" s="7185"/>
      <c r="U1" s="7185" t="s">
        <v>7507</v>
      </c>
      <c r="V1" s="7185"/>
      <c r="W1" s="7185" t="s">
        <v>7508</v>
      </c>
      <c r="X1" s="7185"/>
      <c r="Y1" s="7186" t="s">
        <v>7509</v>
      </c>
      <c r="Z1" s="7186"/>
      <c r="AA1" s="7187" t="s">
        <v>7510</v>
      </c>
      <c r="AB1" s="7187"/>
      <c r="AC1" s="7188" t="s">
        <v>7511</v>
      </c>
      <c r="AD1" s="7184" t="s">
        <v>7512</v>
      </c>
      <c r="AE1" s="7184" t="s">
        <v>7513</v>
      </c>
      <c r="AF1" s="7184" t="s">
        <v>7514</v>
      </c>
      <c r="AG1" s="7184" t="s">
        <v>7515</v>
      </c>
      <c r="AH1" s="7184" t="s">
        <v>7516</v>
      </c>
      <c r="AI1" s="7184" t="s">
        <v>7517</v>
      </c>
      <c r="AJ1" s="7184" t="s">
        <v>7518</v>
      </c>
      <c r="AK1" s="7184" t="s">
        <v>7519</v>
      </c>
      <c r="AL1" s="7180" t="s">
        <v>7520</v>
      </c>
      <c r="AM1" s="7180" t="s">
        <v>7521</v>
      </c>
      <c r="AN1" s="7180" t="s">
        <v>7522</v>
      </c>
      <c r="AO1" s="7180" t="s">
        <v>7523</v>
      </c>
    </row>
    <row r="2">
      <c r="A2" s="7180" t="s">
        <v>7524</v>
      </c>
      <c r="B2" s="7180"/>
      <c r="C2" s="7180"/>
      <c r="D2" s="7180"/>
      <c r="E2" s="7180" t="s">
        <v>7525</v>
      </c>
      <c r="F2" s="7182" t="s">
        <v>7526</v>
      </c>
      <c r="G2" s="7182"/>
      <c r="H2" s="7183"/>
      <c r="I2" s="7184"/>
      <c r="J2" s="7184"/>
      <c r="K2" s="7184"/>
      <c r="L2" s="7180" t="s">
        <v>7527</v>
      </c>
      <c r="M2" s="7180" t="s">
        <v>7527</v>
      </c>
      <c r="N2" s="7180"/>
      <c r="O2" s="7180"/>
      <c r="P2" s="7180"/>
      <c r="Q2" s="7185" t="s">
        <v>7525</v>
      </c>
      <c r="R2" s="7189" t="s">
        <v>7526</v>
      </c>
      <c r="S2" s="7185" t="s">
        <v>7525</v>
      </c>
      <c r="T2" s="7189" t="s">
        <v>7526</v>
      </c>
      <c r="U2" s="7185" t="s">
        <v>7525</v>
      </c>
      <c r="V2" s="7189" t="s">
        <v>7526</v>
      </c>
      <c r="W2" s="7185" t="s">
        <v>7525</v>
      </c>
      <c r="X2" s="7189" t="s">
        <v>7526</v>
      </c>
      <c r="Y2" s="7185" t="s">
        <v>7525</v>
      </c>
      <c r="Z2" s="7189" t="s">
        <v>7526</v>
      </c>
      <c r="AA2" s="7185" t="s">
        <v>7525</v>
      </c>
      <c r="AB2" s="7189" t="s">
        <v>7526</v>
      </c>
      <c r="AC2" s="7188"/>
      <c r="AD2" s="7184"/>
      <c r="AE2" s="7184"/>
      <c r="AF2" s="7184"/>
      <c r="AG2" s="7184"/>
      <c r="AH2" s="7184"/>
      <c r="AI2" s="7184"/>
      <c r="AJ2" s="7184"/>
      <c r="AK2" s="7184"/>
      <c r="AL2" s="7180"/>
      <c r="AM2" s="7180"/>
      <c r="AN2" s="7180"/>
      <c r="AO2" s="7180"/>
    </row>
    <row r="3">
      <c r="A3" s="7190">
        <v>1</v>
      </c>
      <c r="B3" s="7190" t="s">
        <v>7528</v>
      </c>
      <c r="C3" s="7190" t="s">
        <v>7529</v>
      </c>
      <c r="D3" s="7191" t="s">
        <v>7530</v>
      </c>
      <c r="E3" s="7192">
        <v>502</v>
      </c>
      <c r="F3" s="7193">
        <v>494</v>
      </c>
      <c r="G3" s="7194"/>
      <c r="H3" s="7195">
        <f>VLOOKUP(C3,'Data Products'!$A:$B,2,0)</f>
      </c>
      <c r="I3" s="7196">
        <f t="shared" ref="I3:I44" si="5">IFERROR(H3-TODAY(),"")</f>
      </c>
      <c r="J3" s="7197">
        <v>45723</v>
      </c>
      <c r="K3" s="7198">
        <f t="shared" ref="K3:K44" si="13">TODAY()-J3</f>
      </c>
      <c r="L3" s="7194">
        <v>65</v>
      </c>
      <c r="M3" s="7194">
        <v>110</v>
      </c>
      <c r="N3" s="7194">
        <v>500</v>
      </c>
      <c r="O3" s="7194">
        <v>1000</v>
      </c>
      <c r="P3" s="7190" t="s">
        <v>7531</v>
      </c>
      <c r="Q3" s="7194">
        <v>0</v>
      </c>
      <c r="R3" s="7194">
        <v>0</v>
      </c>
      <c r="S3" s="7194">
        <v>77</v>
      </c>
      <c r="T3" s="7194">
        <v>73</v>
      </c>
      <c r="U3" s="7194">
        <v>438</v>
      </c>
      <c r="V3" s="7194">
        <v>438</v>
      </c>
      <c r="W3" s="7194">
        <v>0</v>
      </c>
      <c r="X3" s="7194">
        <v>0</v>
      </c>
      <c r="Y3" s="7194">
        <v>0</v>
      </c>
      <c r="Z3" s="7194">
        <v>0</v>
      </c>
      <c r="AA3" s="7194">
        <v>0</v>
      </c>
      <c r="AB3" s="7194">
        <v>0</v>
      </c>
      <c r="AC3" s="7199">
        <f t="shared" ref="AC3:AC44" si="21">M3/30</f>
      </c>
      <c r="AD3" s="7200">
        <f t="shared" ref="AD3:AD44" si="29">IFERROR(E3/AC3,"-")</f>
      </c>
      <c r="AE3" s="7201">
        <f t="shared" ref="AE3:AE44" si="9">IFERROR(TODAY()+AD3,"-")</f>
      </c>
      <c r="AF3" s="7202">
        <f t="shared" ref="AF3:AF44" si="16">_xlfn.IFS(AD3="-","Not sold yet",AND(AD3&lt;=150,AD3&gt;60),"Out of stock more than 60 days",AD3&lt;=60,"Out of stock less than 60 days",AD3&gt;=150,"Out of stock more than 150 days")</f>
      </c>
      <c r="AG3" s="7203">
        <f>VLOOKUP(C3,'Data Products'!$A:$J,10,0)</f>
      </c>
      <c r="AH3" s="7204">
        <f t="shared" ref="AH3:AH44" si="24">AG3*E3</f>
      </c>
      <c r="AI3" s="7205">
        <f t="shared" ref="AI3:AI44" si="0">IF(I3&lt;=90,E3,0)</f>
      </c>
      <c r="AJ3" s="7206" t="s">
        <v>7532</v>
      </c>
      <c r="AK3" s="7206"/>
      <c r="AL3" s="7207"/>
      <c r="AM3" s="7206"/>
      <c r="AN3" s="7207"/>
      <c r="AO3" s="7207"/>
    </row>
    <row r="4">
      <c r="A4" s="7190">
        <v>2</v>
      </c>
      <c r="B4" s="7190" t="s">
        <v>7528</v>
      </c>
      <c r="C4" s="7190" t="s">
        <v>7533</v>
      </c>
      <c r="D4" s="7191" t="s">
        <v>7534</v>
      </c>
      <c r="E4" s="7192">
        <v>4348</v>
      </c>
      <c r="F4" s="7193">
        <v>4348</v>
      </c>
      <c r="G4" s="7194"/>
      <c r="H4" s="7195">
        <f>VLOOKUP(C4,'Data Products'!$A:$B,2,0)</f>
      </c>
      <c r="I4" s="7196">
        <f t="shared" si="5"/>
      </c>
      <c r="J4" s="7197">
        <v>45617</v>
      </c>
      <c r="K4" s="7198">
        <f t="shared" si="13"/>
      </c>
      <c r="L4" s="7194">
        <v>71</v>
      </c>
      <c r="M4" s="7194">
        <v>72</v>
      </c>
      <c r="N4" s="7194">
        <v>0</v>
      </c>
      <c r="O4" s="7194">
        <v>0</v>
      </c>
      <c r="P4" s="7190" t="s">
        <v>7535</v>
      </c>
      <c r="Q4" s="7194">
        <v>0</v>
      </c>
      <c r="R4" s="7194">
        <v>0</v>
      </c>
      <c r="S4" s="7208">
        <v>4002</v>
      </c>
      <c r="T4" s="7208">
        <v>4002</v>
      </c>
      <c r="U4" s="7194">
        <v>367</v>
      </c>
      <c r="V4" s="7194">
        <v>367</v>
      </c>
      <c r="W4" s="7194">
        <v>0</v>
      </c>
      <c r="X4" s="7194">
        <v>0</v>
      </c>
      <c r="Y4" s="7194">
        <v>0</v>
      </c>
      <c r="Z4" s="7194">
        <v>0</v>
      </c>
      <c r="AA4" s="7194">
        <v>0</v>
      </c>
      <c r="AB4" s="7194">
        <v>0</v>
      </c>
      <c r="AC4" s="7199">
        <f t="shared" si="21"/>
      </c>
      <c r="AD4" s="7209">
        <f t="shared" si="29"/>
      </c>
      <c r="AE4" s="7201">
        <f t="shared" si="9"/>
      </c>
      <c r="AF4" s="7210">
        <f t="shared" si="16"/>
      </c>
      <c r="AG4" s="7203">
        <f>VLOOKUP(C4,'Data Products'!$A:$J,10,0)</f>
      </c>
      <c r="AH4" s="7204">
        <f t="shared" si="24"/>
      </c>
      <c r="AI4" s="7205">
        <f t="shared" si="0"/>
      </c>
      <c r="AJ4" s="7211" t="s">
        <v>7536</v>
      </c>
      <c r="AK4" s="7207"/>
      <c r="AL4" s="7207"/>
      <c r="AM4" s="7206"/>
      <c r="AN4" s="7207"/>
      <c r="AO4" s="7207"/>
    </row>
    <row customHeight="true" hidden="true" ht="18" r="5">
      <c r="A5" s="7190">
        <v>3</v>
      </c>
      <c r="B5" s="7190" t="s">
        <v>7537</v>
      </c>
      <c r="C5" s="7190" t="s">
        <v>7538</v>
      </c>
      <c r="D5" s="7192"/>
      <c r="E5" s="7192">
        <v>0</v>
      </c>
      <c r="F5" s="7193">
        <v>0</v>
      </c>
      <c r="G5" s="7194"/>
      <c r="H5" s="7195">
        <f>VLOOKUP(C5,'Data Products'!$A:$B,2,0)</f>
      </c>
      <c r="I5" s="7196">
        <f t="shared" si="5"/>
      </c>
      <c r="J5" s="7197">
        <v>45191</v>
      </c>
      <c r="K5" s="7198">
        <f t="shared" si="13"/>
      </c>
      <c r="L5" s="7194">
        <v>0</v>
      </c>
      <c r="M5" s="7194">
        <v>1520</v>
      </c>
      <c r="N5" s="7194">
        <v>0</v>
      </c>
      <c r="O5" s="7194">
        <v>0</v>
      </c>
      <c r="P5" s="7190" t="s">
        <v>7539</v>
      </c>
      <c r="Q5" s="7194">
        <v>0</v>
      </c>
      <c r="R5" s="7194">
        <v>0</v>
      </c>
      <c r="S5" s="7194">
        <v>0</v>
      </c>
      <c r="T5" s="7194">
        <v>0</v>
      </c>
      <c r="U5" s="7194">
        <v>0</v>
      </c>
      <c r="V5" s="7194">
        <v>0</v>
      </c>
      <c r="W5" s="7194">
        <v>0</v>
      </c>
      <c r="X5" s="7194">
        <v>0</v>
      </c>
      <c r="Y5" s="7194">
        <v>0</v>
      </c>
      <c r="Z5" s="7194">
        <v>0</v>
      </c>
      <c r="AA5" s="7194">
        <v>0</v>
      </c>
      <c r="AB5" s="7194">
        <v>0</v>
      </c>
      <c r="AC5" s="7199">
        <f t="shared" si="21"/>
      </c>
      <c r="AD5" s="7209">
        <f t="shared" si="29"/>
      </c>
      <c r="AE5" s="7201">
        <f t="shared" si="9"/>
      </c>
      <c r="AF5" s="7210">
        <f t="shared" si="16"/>
      </c>
      <c r="AG5" s="7203">
        <f>VLOOKUP(C5,'Data Products'!$A:$J,10,0)</f>
      </c>
      <c r="AH5" s="7204">
        <f t="shared" si="24"/>
      </c>
      <c r="AI5" s="7205">
        <f t="shared" si="0"/>
      </c>
      <c r="AJ5" s="7206"/>
      <c r="AK5" s="7207"/>
      <c r="AL5" s="7207"/>
      <c r="AM5" s="7206"/>
      <c r="AN5" s="7207"/>
      <c r="AO5" s="7207"/>
    </row>
    <row customHeight="true" hidden="true" ht="18" r="6">
      <c r="A6" s="7190">
        <v>4</v>
      </c>
      <c r="B6" s="7190" t="s">
        <v>7537</v>
      </c>
      <c r="C6" s="7190" t="s">
        <v>7540</v>
      </c>
      <c r="D6" s="7192"/>
      <c r="E6" s="7192">
        <v>0</v>
      </c>
      <c r="F6" s="7193">
        <v>0</v>
      </c>
      <c r="G6" s="7194"/>
      <c r="H6" s="7212">
        <f>VLOOKUP(C6,'Data Products'!$A:$B,2,0)</f>
      </c>
      <c r="I6" s="7213">
        <f t="shared" si="5"/>
      </c>
      <c r="J6" s="7197">
        <v>45752</v>
      </c>
      <c r="K6" s="7198">
        <f t="shared" si="13"/>
      </c>
      <c r="L6" s="7194">
        <v>0</v>
      </c>
      <c r="M6" s="7194">
        <v>0</v>
      </c>
      <c r="N6" s="7194">
        <v>0</v>
      </c>
      <c r="O6" s="7194">
        <v>0</v>
      </c>
      <c r="P6" s="7190" t="s">
        <v>7541</v>
      </c>
      <c r="Q6" s="7194">
        <v>0</v>
      </c>
      <c r="R6" s="7194">
        <v>0</v>
      </c>
      <c r="S6" s="7194">
        <v>0</v>
      </c>
      <c r="T6" s="7194">
        <v>0</v>
      </c>
      <c r="U6" s="7194">
        <v>0</v>
      </c>
      <c r="V6" s="7194">
        <v>0</v>
      </c>
      <c r="W6" s="7194">
        <v>0</v>
      </c>
      <c r="X6" s="7194">
        <v>0</v>
      </c>
      <c r="Y6" s="7194">
        <v>0</v>
      </c>
      <c r="Z6" s="7194">
        <v>0</v>
      </c>
      <c r="AA6" s="7194">
        <v>0</v>
      </c>
      <c r="AB6" s="7194">
        <v>0</v>
      </c>
      <c r="AC6" s="7199">
        <f t="shared" si="21"/>
      </c>
      <c r="AD6" s="7209">
        <f t="shared" si="29"/>
      </c>
      <c r="AE6" s="7201">
        <f t="shared" si="9"/>
      </c>
      <c r="AF6" s="7210">
        <f t="shared" si="16"/>
      </c>
      <c r="AG6" s="7203">
        <f>VLOOKUP(C6,'Data Products'!$A:$J,10,0)</f>
      </c>
      <c r="AH6" s="7204">
        <f t="shared" si="24"/>
      </c>
      <c r="AI6" s="7205">
        <f t="shared" si="0"/>
      </c>
      <c r="AJ6" s="7206"/>
      <c r="AK6" s="7207"/>
      <c r="AL6" s="7207"/>
      <c r="AM6" s="7206"/>
      <c r="AN6" s="7207"/>
      <c r="AO6" s="7207"/>
    </row>
    <row r="7">
      <c r="A7" s="7190">
        <v>5</v>
      </c>
      <c r="B7" s="7190" t="s">
        <v>7542</v>
      </c>
      <c r="C7" s="7190" t="s">
        <v>7543</v>
      </c>
      <c r="D7" s="7191" t="s">
        <v>7544</v>
      </c>
      <c r="E7" s="7192">
        <v>14322</v>
      </c>
      <c r="F7" s="7193">
        <v>14161</v>
      </c>
      <c r="G7" s="7194"/>
      <c r="H7" s="7195">
        <f>VLOOKUP(C7,'Data Products'!$A:$B,2,0)</f>
      </c>
      <c r="I7" s="7196">
        <f t="shared" si="5"/>
      </c>
      <c r="J7" s="7197">
        <v>45854</v>
      </c>
      <c r="K7" s="7198">
        <f t="shared" si="13"/>
      </c>
      <c r="L7" s="7194">
        <v>6116</v>
      </c>
      <c r="M7" s="7194">
        <v>11706</v>
      </c>
      <c r="N7" s="7194">
        <v>2000</v>
      </c>
      <c r="O7" s="7194">
        <v>4500</v>
      </c>
      <c r="P7" s="7190" t="s">
        <v>7541</v>
      </c>
      <c r="Q7" s="7194">
        <v>0</v>
      </c>
      <c r="R7" s="7194">
        <v>0</v>
      </c>
      <c r="S7" s="7194">
        <v>14043</v>
      </c>
      <c r="T7" s="7194">
        <v>14010</v>
      </c>
      <c r="U7" s="7194">
        <v>4425</v>
      </c>
      <c r="V7" s="7194">
        <v>4391</v>
      </c>
      <c r="W7" s="7194">
        <v>38</v>
      </c>
      <c r="X7" s="7194">
        <v>19</v>
      </c>
      <c r="Y7" s="7194">
        <v>0</v>
      </c>
      <c r="Z7" s="7194">
        <v>0</v>
      </c>
      <c r="AA7" s="7194">
        <v>0</v>
      </c>
      <c r="AB7" s="7194">
        <v>0</v>
      </c>
      <c r="AC7" s="7199">
        <f t="shared" si="21"/>
      </c>
      <c r="AD7" s="7214">
        <f t="shared" si="29"/>
      </c>
      <c r="AE7" s="7201">
        <f t="shared" si="9"/>
      </c>
      <c r="AF7" s="7215">
        <f t="shared" si="16"/>
      </c>
      <c r="AG7" s="7203">
        <f>VLOOKUP(C7,'Data Products'!$A:$J,10,0)</f>
      </c>
      <c r="AH7" s="7204">
        <f t="shared" si="24"/>
      </c>
      <c r="AI7" s="7205">
        <f t="shared" si="0"/>
      </c>
      <c r="AJ7" s="7211" t="s">
        <v>7545</v>
      </c>
      <c r="AK7" s="7207"/>
      <c r="AL7" s="7207"/>
      <c r="AM7" s="7206"/>
      <c r="AN7" s="7207"/>
      <c r="AO7" s="7207"/>
    </row>
    <row customHeight="true" hidden="true" ht="18" r="8">
      <c r="A8" s="7190">
        <v>6</v>
      </c>
      <c r="B8" s="7190" t="s">
        <v>7537</v>
      </c>
      <c r="C8" s="7190" t="s">
        <v>7546</v>
      </c>
      <c r="D8" s="7192"/>
      <c r="E8" s="7192">
        <v>0</v>
      </c>
      <c r="F8" s="7193">
        <v>0</v>
      </c>
      <c r="G8" s="7194"/>
      <c r="H8" s="7212">
        <f>VLOOKUP(C8,'Data Products'!$A:$B,2,0)</f>
      </c>
      <c r="I8" s="7213">
        <f t="shared" si="5"/>
      </c>
      <c r="J8" s="7197"/>
      <c r="K8" s="7198">
        <f t="shared" si="13"/>
      </c>
      <c r="L8" s="7194">
        <v>0</v>
      </c>
      <c r="M8" s="7194">
        <v>0</v>
      </c>
      <c r="N8" s="7194">
        <v>0</v>
      </c>
      <c r="O8" s="7194">
        <v>0</v>
      </c>
      <c r="P8" s="7190" t="s">
        <v>7539</v>
      </c>
      <c r="Q8" s="7194">
        <v>0</v>
      </c>
      <c r="R8" s="7194">
        <v>0</v>
      </c>
      <c r="S8" s="7194">
        <v>0</v>
      </c>
      <c r="T8" s="7194">
        <v>0</v>
      </c>
      <c r="U8" s="7194">
        <v>0</v>
      </c>
      <c r="V8" s="7194">
        <v>0</v>
      </c>
      <c r="W8" s="7194">
        <v>0</v>
      </c>
      <c r="X8" s="7194">
        <v>0</v>
      </c>
      <c r="Y8" s="7194">
        <v>0</v>
      </c>
      <c r="Z8" s="7194">
        <v>0</v>
      </c>
      <c r="AA8" s="7194">
        <v>0</v>
      </c>
      <c r="AB8" s="7194">
        <v>0</v>
      </c>
      <c r="AC8" s="7199">
        <f t="shared" si="21"/>
      </c>
      <c r="AD8" s="7209">
        <f t="shared" si="29"/>
      </c>
      <c r="AE8" s="7201">
        <f t="shared" si="9"/>
      </c>
      <c r="AF8" s="7210">
        <f t="shared" si="16"/>
      </c>
      <c r="AG8" s="7203">
        <f>VLOOKUP(C8,'Data Products'!$A:$J,10,0)</f>
      </c>
      <c r="AH8" s="7204">
        <f t="shared" si="24"/>
      </c>
      <c r="AI8" s="7205">
        <f t="shared" si="0"/>
      </c>
      <c r="AJ8" s="7206"/>
      <c r="AK8" s="7207"/>
      <c r="AL8" s="7207"/>
      <c r="AM8" s="7206"/>
      <c r="AN8" s="7207"/>
      <c r="AO8" s="7207"/>
    </row>
    <row customHeight="true" hidden="true" ht="18" r="9">
      <c r="A9" s="7190">
        <v>7</v>
      </c>
      <c r="B9" s="7190" t="s">
        <v>7537</v>
      </c>
      <c r="C9" s="7190" t="s">
        <v>7547</v>
      </c>
      <c r="D9" s="7192"/>
      <c r="E9" s="7192">
        <v>0</v>
      </c>
      <c r="F9" s="7193">
        <v>0</v>
      </c>
      <c r="G9" s="7194"/>
      <c r="H9" s="7212">
        <f>VLOOKUP(C9,'Data Products'!$A:$B,2,0)</f>
      </c>
      <c r="I9" s="7213">
        <f t="shared" si="5"/>
      </c>
      <c r="J9" s="7197"/>
      <c r="K9" s="7198">
        <f t="shared" si="13"/>
      </c>
      <c r="L9" s="7194">
        <v>0</v>
      </c>
      <c r="M9" s="7194">
        <v>0</v>
      </c>
      <c r="N9" s="7194">
        <v>0</v>
      </c>
      <c r="O9" s="7194">
        <v>0</v>
      </c>
      <c r="P9" s="7190" t="s">
        <v>7539</v>
      </c>
      <c r="Q9" s="7194">
        <v>0</v>
      </c>
      <c r="R9" s="7194">
        <v>0</v>
      </c>
      <c r="S9" s="7194">
        <v>0</v>
      </c>
      <c r="T9" s="7194">
        <v>0</v>
      </c>
      <c r="U9" s="7194">
        <v>0</v>
      </c>
      <c r="V9" s="7194">
        <v>0</v>
      </c>
      <c r="W9" s="7194">
        <v>0</v>
      </c>
      <c r="X9" s="7194">
        <v>0</v>
      </c>
      <c r="Y9" s="7194">
        <v>0</v>
      </c>
      <c r="Z9" s="7194">
        <v>0</v>
      </c>
      <c r="AA9" s="7194">
        <v>0</v>
      </c>
      <c r="AB9" s="7194">
        <v>0</v>
      </c>
      <c r="AC9" s="7199">
        <f t="shared" si="21"/>
      </c>
      <c r="AD9" s="7209">
        <f t="shared" si="29"/>
      </c>
      <c r="AE9" s="7201">
        <f t="shared" si="9"/>
      </c>
      <c r="AF9" s="7210">
        <f t="shared" si="16"/>
      </c>
      <c r="AG9" s="7203">
        <f>VLOOKUP(C9,'Data Products'!$A:$J,10,0)</f>
      </c>
      <c r="AH9" s="7204">
        <f t="shared" si="24"/>
      </c>
      <c r="AI9" s="7205">
        <f t="shared" si="0"/>
      </c>
      <c r="AJ9" s="7206"/>
      <c r="AK9" s="7207"/>
      <c r="AL9" s="7207"/>
      <c r="AM9" s="7206"/>
      <c r="AN9" s="7207"/>
      <c r="AO9" s="7207"/>
    </row>
    <row customHeight="true" hidden="true" ht="18" r="10">
      <c r="A10" s="7190">
        <v>8</v>
      </c>
      <c r="B10" s="7190" t="s">
        <v>7537</v>
      </c>
      <c r="C10" s="7190" t="s">
        <v>7548</v>
      </c>
      <c r="D10" s="7192"/>
      <c r="E10" s="7192">
        <v>0</v>
      </c>
      <c r="F10" s="7193">
        <v>0</v>
      </c>
      <c r="G10" s="7194"/>
      <c r="H10" s="7212">
        <f>VLOOKUP(C10,'Data Products'!$A:$B,2,0)</f>
      </c>
      <c r="I10" s="7213">
        <f t="shared" si="5"/>
      </c>
      <c r="J10" s="7197"/>
      <c r="K10" s="7198">
        <f t="shared" si="13"/>
      </c>
      <c r="L10" s="7194">
        <v>0</v>
      </c>
      <c r="M10" s="7194">
        <v>0</v>
      </c>
      <c r="N10" s="7194">
        <v>0</v>
      </c>
      <c r="O10" s="7194">
        <v>0</v>
      </c>
      <c r="P10" s="7190" t="s">
        <v>7539</v>
      </c>
      <c r="Q10" s="7194">
        <v>0</v>
      </c>
      <c r="R10" s="7194">
        <v>0</v>
      </c>
      <c r="S10" s="7194">
        <v>0</v>
      </c>
      <c r="T10" s="7194">
        <v>0</v>
      </c>
      <c r="U10" s="7194">
        <v>0</v>
      </c>
      <c r="V10" s="7194">
        <v>0</v>
      </c>
      <c r="W10" s="7194">
        <v>0</v>
      </c>
      <c r="X10" s="7194">
        <v>0</v>
      </c>
      <c r="Y10" s="7194">
        <v>0</v>
      </c>
      <c r="Z10" s="7194">
        <v>0</v>
      </c>
      <c r="AA10" s="7194">
        <v>0</v>
      </c>
      <c r="AB10" s="7194">
        <v>0</v>
      </c>
      <c r="AC10" s="7199">
        <f t="shared" si="21"/>
      </c>
      <c r="AD10" s="7209">
        <f t="shared" si="29"/>
      </c>
      <c r="AE10" s="7201">
        <f t="shared" si="9"/>
      </c>
      <c r="AF10" s="7210">
        <f t="shared" si="16"/>
      </c>
      <c r="AG10" s="7203">
        <f>VLOOKUP(C10,'Data Products'!$A:$J,10,0)</f>
      </c>
      <c r="AH10" s="7204">
        <f t="shared" si="24"/>
      </c>
      <c r="AI10" s="7205">
        <f t="shared" si="0"/>
      </c>
      <c r="AJ10" s="7206"/>
      <c r="AK10" s="7207"/>
      <c r="AL10" s="7207"/>
      <c r="AM10" s="7206"/>
      <c r="AN10" s="7207"/>
      <c r="AO10" s="7207"/>
    </row>
    <row customHeight="true" hidden="true" ht="18" r="11">
      <c r="A11" s="7190">
        <v>9</v>
      </c>
      <c r="B11" s="7190" t="s">
        <v>7537</v>
      </c>
      <c r="C11" s="7190" t="s">
        <v>7549</v>
      </c>
      <c r="D11" s="7192"/>
      <c r="E11" s="7192">
        <v>0</v>
      </c>
      <c r="F11" s="7193">
        <v>0</v>
      </c>
      <c r="G11" s="7194"/>
      <c r="H11" s="7212">
        <f>VLOOKUP(C11,'Data Products'!$A:$B,2,0)</f>
      </c>
      <c r="I11" s="7213">
        <f t="shared" si="5"/>
      </c>
      <c r="J11" s="7197"/>
      <c r="K11" s="7198">
        <f t="shared" si="13"/>
      </c>
      <c r="L11" s="7194">
        <v>0</v>
      </c>
      <c r="M11" s="7194">
        <v>0</v>
      </c>
      <c r="N11" s="7194">
        <v>0</v>
      </c>
      <c r="O11" s="7194">
        <v>0</v>
      </c>
      <c r="P11" s="7190" t="s">
        <v>7539</v>
      </c>
      <c r="Q11" s="7194">
        <v>0</v>
      </c>
      <c r="R11" s="7194">
        <v>0</v>
      </c>
      <c r="S11" s="7194">
        <v>0</v>
      </c>
      <c r="T11" s="7194">
        <v>0</v>
      </c>
      <c r="U11" s="7194">
        <v>0</v>
      </c>
      <c r="V11" s="7194">
        <v>0</v>
      </c>
      <c r="W11" s="7194">
        <v>0</v>
      </c>
      <c r="X11" s="7194">
        <v>0</v>
      </c>
      <c r="Y11" s="7194">
        <v>0</v>
      </c>
      <c r="Z11" s="7194">
        <v>0</v>
      </c>
      <c r="AA11" s="7194">
        <v>0</v>
      </c>
      <c r="AB11" s="7194">
        <v>0</v>
      </c>
      <c r="AC11" s="7199">
        <f t="shared" si="21"/>
      </c>
      <c r="AD11" s="7209">
        <f t="shared" si="29"/>
      </c>
      <c r="AE11" s="7201">
        <f t="shared" si="9"/>
      </c>
      <c r="AF11" s="7210">
        <f t="shared" si="16"/>
      </c>
      <c r="AG11" s="7203">
        <f>VLOOKUP(C11,'Data Products'!$A:$J,10,0)</f>
      </c>
      <c r="AH11" s="7204">
        <f t="shared" si="24"/>
      </c>
      <c r="AI11" s="7205">
        <f t="shared" si="0"/>
      </c>
      <c r="AJ11" s="7206"/>
      <c r="AK11" s="7207"/>
      <c r="AL11" s="7207"/>
      <c r="AM11" s="7206"/>
      <c r="AN11" s="7207"/>
      <c r="AO11" s="7207"/>
    </row>
    <row customHeight="true" hidden="true" ht="18" r="12">
      <c r="A12" s="7190">
        <v>10</v>
      </c>
      <c r="B12" s="7190" t="s">
        <v>7537</v>
      </c>
      <c r="C12" s="7190" t="s">
        <v>7550</v>
      </c>
      <c r="D12" s="7192"/>
      <c r="E12" s="7192">
        <v>0</v>
      </c>
      <c r="F12" s="7193">
        <v>0</v>
      </c>
      <c r="G12" s="7194" t="s">
        <v>7551</v>
      </c>
      <c r="H12" s="7195">
        <f>VLOOKUP(C12,'Data Products'!$A:$B,2,0)</f>
      </c>
      <c r="I12" s="7196">
        <f t="shared" si="5"/>
      </c>
      <c r="J12" s="7197">
        <v>45532</v>
      </c>
      <c r="K12" s="7198">
        <f t="shared" si="13"/>
      </c>
      <c r="L12" s="7194">
        <v>0</v>
      </c>
      <c r="M12" s="7194">
        <v>0</v>
      </c>
      <c r="N12" s="7194">
        <v>300</v>
      </c>
      <c r="O12" s="7194">
        <v>500</v>
      </c>
      <c r="P12" s="7190" t="s">
        <v>7552</v>
      </c>
      <c r="Q12" s="7194">
        <v>0</v>
      </c>
      <c r="R12" s="7194">
        <v>0</v>
      </c>
      <c r="S12" s="7194">
        <v>0</v>
      </c>
      <c r="T12" s="7194">
        <v>0</v>
      </c>
      <c r="U12" s="7194">
        <v>0</v>
      </c>
      <c r="V12" s="7194">
        <v>0</v>
      </c>
      <c r="W12" s="7194">
        <v>0</v>
      </c>
      <c r="X12" s="7194">
        <v>0</v>
      </c>
      <c r="Y12" s="7194">
        <v>0</v>
      </c>
      <c r="Z12" s="7194">
        <v>0</v>
      </c>
      <c r="AA12" s="7194">
        <v>0</v>
      </c>
      <c r="AB12" s="7194">
        <v>0</v>
      </c>
      <c r="AC12" s="7199">
        <f t="shared" si="21"/>
      </c>
      <c r="AD12" s="7209">
        <f t="shared" si="29"/>
      </c>
      <c r="AE12" s="7201">
        <f t="shared" si="9"/>
      </c>
      <c r="AF12" s="7210">
        <f t="shared" si="16"/>
      </c>
      <c r="AG12" s="7203">
        <f>VLOOKUP(C12,'Data Products'!$A:$J,10,0)</f>
      </c>
      <c r="AH12" s="7204">
        <f t="shared" si="24"/>
      </c>
      <c r="AI12" s="7205">
        <f t="shared" si="0"/>
      </c>
      <c r="AJ12" s="7216"/>
      <c r="AK12" s="7207"/>
      <c r="AL12" s="7207"/>
      <c r="AM12" s="7206"/>
      <c r="AN12" s="7207"/>
      <c r="AO12" s="7207"/>
    </row>
    <row customHeight="true" hidden="true" ht="18" r="13">
      <c r="A13" s="7190">
        <v>11</v>
      </c>
      <c r="B13" s="7190" t="s">
        <v>7537</v>
      </c>
      <c r="C13" s="7190" t="s">
        <v>7553</v>
      </c>
      <c r="D13" s="7192"/>
      <c r="E13" s="7192">
        <v>0</v>
      </c>
      <c r="F13" s="7193">
        <v>0</v>
      </c>
      <c r="G13" s="7194"/>
      <c r="H13" s="7195">
        <f>VLOOKUP(C13,'Data Products'!$A:$B,2,0)</f>
      </c>
      <c r="I13" s="7196">
        <f t="shared" si="5"/>
      </c>
      <c r="J13" s="7197">
        <v>45504</v>
      </c>
      <c r="K13" s="7198">
        <f t="shared" si="13"/>
      </c>
      <c r="L13" s="7194">
        <v>0</v>
      </c>
      <c r="M13" s="7194">
        <v>4</v>
      </c>
      <c r="N13" s="7194">
        <v>0</v>
      </c>
      <c r="O13" s="7194">
        <v>0</v>
      </c>
      <c r="P13" s="7190" t="s">
        <v>7552</v>
      </c>
      <c r="Q13" s="7194">
        <v>0</v>
      </c>
      <c r="R13" s="7194">
        <v>0</v>
      </c>
      <c r="S13" s="7194">
        <v>0</v>
      </c>
      <c r="T13" s="7194">
        <v>0</v>
      </c>
      <c r="U13" s="7194">
        <v>0</v>
      </c>
      <c r="V13" s="7194">
        <v>0</v>
      </c>
      <c r="W13" s="7194">
        <v>0</v>
      </c>
      <c r="X13" s="7194">
        <v>0</v>
      </c>
      <c r="Y13" s="7194">
        <v>0</v>
      </c>
      <c r="Z13" s="7194">
        <v>0</v>
      </c>
      <c r="AA13" s="7194">
        <v>0</v>
      </c>
      <c r="AB13" s="7194">
        <v>0</v>
      </c>
      <c r="AC13" s="7199">
        <f t="shared" si="21"/>
      </c>
      <c r="AD13" s="7200">
        <f t="shared" si="29"/>
      </c>
      <c r="AE13" s="7201">
        <f t="shared" si="9"/>
      </c>
      <c r="AF13" s="7202">
        <f t="shared" si="16"/>
      </c>
      <c r="AG13" s="7203">
        <f>VLOOKUP(C13,'Data Products'!$A:$J,10,0)</f>
      </c>
      <c r="AH13" s="7204">
        <f t="shared" si="24"/>
      </c>
      <c r="AI13" s="7205">
        <f t="shared" si="0"/>
      </c>
      <c r="AJ13" s="7216" t="s">
        <v>7554</v>
      </c>
      <c r="AK13" s="7207"/>
      <c r="AL13" s="7207"/>
      <c r="AM13" s="7217"/>
      <c r="AN13" s="7207"/>
      <c r="AO13" s="7207"/>
    </row>
    <row customHeight="true" hidden="true" ht="18" r="14">
      <c r="A14" s="7190">
        <v>12</v>
      </c>
      <c r="B14" s="7190" t="s">
        <v>7528</v>
      </c>
      <c r="C14" s="7190" t="s">
        <v>7555</v>
      </c>
      <c r="D14" s="7192"/>
      <c r="E14" s="7192">
        <v>0</v>
      </c>
      <c r="F14" s="7193">
        <v>0</v>
      </c>
      <c r="G14" s="7194"/>
      <c r="H14" s="7212">
        <f>VLOOKUP(C14,'Data Products'!$A:$B,2,0)</f>
      </c>
      <c r="I14" s="7213">
        <f t="shared" si="5"/>
      </c>
      <c r="J14" s="7197">
        <v>45504</v>
      </c>
      <c r="K14" s="7198">
        <f t="shared" si="13"/>
      </c>
      <c r="L14" s="7194">
        <v>0</v>
      </c>
      <c r="M14" s="7194">
        <v>0</v>
      </c>
      <c r="N14" s="7208">
        <v>300</v>
      </c>
      <c r="O14" s="7208">
        <v>500</v>
      </c>
      <c r="P14" s="7190" t="s">
        <v>7552</v>
      </c>
      <c r="Q14" s="7194">
        <v>0</v>
      </c>
      <c r="R14" s="7194">
        <v>0</v>
      </c>
      <c r="S14" s="7194">
        <v>0</v>
      </c>
      <c r="T14" s="7194">
        <v>0</v>
      </c>
      <c r="U14" s="7194">
        <v>0</v>
      </c>
      <c r="V14" s="7194">
        <v>0</v>
      </c>
      <c r="W14" s="7194">
        <v>0</v>
      </c>
      <c r="X14" s="7194">
        <v>0</v>
      </c>
      <c r="Y14" s="7194">
        <v>0</v>
      </c>
      <c r="Z14" s="7194">
        <v>0</v>
      </c>
      <c r="AA14" s="7194">
        <v>0</v>
      </c>
      <c r="AB14" s="7194">
        <v>0</v>
      </c>
      <c r="AC14" s="7199">
        <f t="shared" si="21"/>
      </c>
      <c r="AD14" s="7209">
        <f t="shared" si="29"/>
      </c>
      <c r="AE14" s="7201">
        <f t="shared" si="9"/>
      </c>
      <c r="AF14" s="7210">
        <f t="shared" si="16"/>
      </c>
      <c r="AG14" s="7203">
        <f>VLOOKUP(C14,'Data Products'!$A:$J,10,0)</f>
      </c>
      <c r="AH14" s="7204">
        <f t="shared" si="24"/>
      </c>
      <c r="AI14" s="7205">
        <f t="shared" si="0"/>
      </c>
      <c r="AJ14" s="7216"/>
      <c r="AK14" s="7206"/>
      <c r="AL14" s="7207"/>
      <c r="AM14" s="7217"/>
      <c r="AN14" s="7207"/>
      <c r="AO14" s="7207"/>
    </row>
    <row customHeight="true" hidden="true" ht="18" r="15">
      <c r="A15" s="7190">
        <v>13</v>
      </c>
      <c r="B15" s="7190" t="s">
        <v>7528</v>
      </c>
      <c r="C15" s="7190" t="s">
        <v>7556</v>
      </c>
      <c r="D15" s="7192"/>
      <c r="E15" s="7192">
        <v>0</v>
      </c>
      <c r="F15" s="7193">
        <v>0</v>
      </c>
      <c r="G15" s="7194"/>
      <c r="H15" s="7212">
        <f>VLOOKUP(C15,'Data Products'!$A:$B,2,0)</f>
      </c>
      <c r="I15" s="7213">
        <f t="shared" si="5"/>
      </c>
      <c r="J15" s="7197">
        <v>45648</v>
      </c>
      <c r="K15" s="7198">
        <f t="shared" si="13"/>
      </c>
      <c r="L15" s="7194">
        <v>0</v>
      </c>
      <c r="M15" s="7194">
        <v>0</v>
      </c>
      <c r="N15" s="7208">
        <v>0</v>
      </c>
      <c r="O15" s="7208">
        <v>0</v>
      </c>
      <c r="P15" s="7190" t="s">
        <v>7552</v>
      </c>
      <c r="Q15" s="7194">
        <v>0</v>
      </c>
      <c r="R15" s="7194">
        <v>0</v>
      </c>
      <c r="S15" s="7194">
        <v>0</v>
      </c>
      <c r="T15" s="7194">
        <v>0</v>
      </c>
      <c r="U15" s="7194">
        <v>0</v>
      </c>
      <c r="V15" s="7194">
        <v>0</v>
      </c>
      <c r="W15" s="7194">
        <v>0</v>
      </c>
      <c r="X15" s="7194">
        <v>0</v>
      </c>
      <c r="Y15" s="7194">
        <v>0</v>
      </c>
      <c r="Z15" s="7194">
        <v>0</v>
      </c>
      <c r="AA15" s="7194">
        <v>0</v>
      </c>
      <c r="AB15" s="7194">
        <v>0</v>
      </c>
      <c r="AC15" s="7199">
        <f t="shared" si="21"/>
      </c>
      <c r="AD15" s="7209">
        <f t="shared" si="29"/>
      </c>
      <c r="AE15" s="7201">
        <f t="shared" si="9"/>
      </c>
      <c r="AF15" s="7210">
        <f t="shared" si="16"/>
      </c>
      <c r="AG15" s="7203">
        <f>VLOOKUP(C15,'Data Products'!$A:$J,10,0)</f>
      </c>
      <c r="AH15" s="7204">
        <f t="shared" si="24"/>
      </c>
      <c r="AI15" s="7205">
        <f t="shared" si="0"/>
      </c>
      <c r="AJ15" s="7216"/>
      <c r="AK15" s="7206"/>
      <c r="AL15" s="7207"/>
      <c r="AM15" s="7217"/>
      <c r="AN15" s="7207"/>
      <c r="AO15" s="7207"/>
    </row>
    <row customHeight="true" hidden="true" ht="18" r="16">
      <c r="A16" s="7190">
        <v>14</v>
      </c>
      <c r="B16" s="7190" t="s">
        <v>7528</v>
      </c>
      <c r="C16" s="7190" t="s">
        <v>7557</v>
      </c>
      <c r="D16" s="7192"/>
      <c r="E16" s="7192">
        <v>0</v>
      </c>
      <c r="F16" s="7193">
        <v>0</v>
      </c>
      <c r="G16" s="7194"/>
      <c r="H16" s="7212">
        <f>VLOOKUP(C16,'Data Products'!$A:$B,2,0)</f>
      </c>
      <c r="I16" s="7213">
        <f t="shared" si="5"/>
      </c>
      <c r="J16" s="7197">
        <v>45504</v>
      </c>
      <c r="K16" s="7198">
        <f t="shared" si="13"/>
      </c>
      <c r="L16" s="7194">
        <v>0</v>
      </c>
      <c r="M16" s="7194">
        <v>0</v>
      </c>
      <c r="N16" s="7194">
        <v>0</v>
      </c>
      <c r="O16" s="7194">
        <v>0</v>
      </c>
      <c r="P16" s="7190" t="s">
        <v>7552</v>
      </c>
      <c r="Q16" s="7194">
        <v>0</v>
      </c>
      <c r="R16" s="7194">
        <v>0</v>
      </c>
      <c r="S16" s="7194">
        <v>0</v>
      </c>
      <c r="T16" s="7194">
        <v>0</v>
      </c>
      <c r="U16" s="7194">
        <v>0</v>
      </c>
      <c r="V16" s="7194">
        <v>0</v>
      </c>
      <c r="W16" s="7194">
        <v>0</v>
      </c>
      <c r="X16" s="7194">
        <v>0</v>
      </c>
      <c r="Y16" s="7194">
        <v>0</v>
      </c>
      <c r="Z16" s="7194">
        <v>0</v>
      </c>
      <c r="AA16" s="7194">
        <v>0</v>
      </c>
      <c r="AB16" s="7194">
        <v>0</v>
      </c>
      <c r="AC16" s="7199">
        <f t="shared" si="21"/>
      </c>
      <c r="AD16" s="7209">
        <f t="shared" si="29"/>
      </c>
      <c r="AE16" s="7201">
        <f t="shared" si="9"/>
      </c>
      <c r="AF16" s="7210">
        <f t="shared" si="16"/>
      </c>
      <c r="AG16" s="7203">
        <f>VLOOKUP(C16,'Data Products'!$A:$J,10,0)</f>
      </c>
      <c r="AH16" s="7204">
        <f t="shared" si="24"/>
      </c>
      <c r="AI16" s="7205">
        <f t="shared" si="0"/>
      </c>
      <c r="AJ16" s="7216"/>
      <c r="AK16" s="7206"/>
      <c r="AL16" s="7207"/>
      <c r="AM16" s="7206"/>
      <c r="AN16" s="7207"/>
      <c r="AO16" s="7207"/>
    </row>
    <row customHeight="true" hidden="true" ht="18" r="17">
      <c r="A17" s="7190">
        <v>15</v>
      </c>
      <c r="B17" s="7190" t="s">
        <v>7528</v>
      </c>
      <c r="C17" s="7190" t="s">
        <v>7558</v>
      </c>
      <c r="D17" s="7192"/>
      <c r="E17" s="7192">
        <v>0</v>
      </c>
      <c r="F17" s="7193">
        <v>0</v>
      </c>
      <c r="G17" s="7194"/>
      <c r="H17" s="7195">
        <f>VLOOKUP(C17,'Data Products'!$A:$B,2,0)</f>
      </c>
      <c r="I17" s="7196">
        <f t="shared" si="5"/>
      </c>
      <c r="J17" s="7197">
        <v>45653</v>
      </c>
      <c r="K17" s="7198">
        <f t="shared" si="13"/>
      </c>
      <c r="L17" s="7194">
        <v>0</v>
      </c>
      <c r="M17" s="7194">
        <v>0</v>
      </c>
      <c r="N17" s="7194">
        <v>1000</v>
      </c>
      <c r="O17" s="7194">
        <v>1500</v>
      </c>
      <c r="P17" s="7190" t="s">
        <v>7552</v>
      </c>
      <c r="Q17" s="7194">
        <v>0</v>
      </c>
      <c r="R17" s="7194">
        <v>0</v>
      </c>
      <c r="S17" s="7194">
        <v>0</v>
      </c>
      <c r="T17" s="7194">
        <v>0</v>
      </c>
      <c r="U17" s="7194">
        <v>0</v>
      </c>
      <c r="V17" s="7194">
        <v>0</v>
      </c>
      <c r="W17" s="7194">
        <v>0</v>
      </c>
      <c r="X17" s="7194">
        <v>0</v>
      </c>
      <c r="Y17" s="7194">
        <v>0</v>
      </c>
      <c r="Z17" s="7194">
        <v>0</v>
      </c>
      <c r="AA17" s="7194">
        <v>0</v>
      </c>
      <c r="AB17" s="7194">
        <v>0</v>
      </c>
      <c r="AC17" s="7199">
        <f t="shared" si="21"/>
      </c>
      <c r="AD17" s="7209">
        <f t="shared" si="29"/>
      </c>
      <c r="AE17" s="7201">
        <f t="shared" si="9"/>
      </c>
      <c r="AF17" s="7210">
        <f t="shared" si="16"/>
      </c>
      <c r="AG17" s="7203">
        <f>VLOOKUP(C17,'Data Products'!$A:$J,10,0)</f>
      </c>
      <c r="AH17" s="7204">
        <f t="shared" si="24"/>
      </c>
      <c r="AI17" s="7205">
        <f t="shared" si="0"/>
      </c>
      <c r="AJ17" s="7216"/>
      <c r="AK17" s="7207"/>
      <c r="AL17" s="7207"/>
      <c r="AM17" s="7206"/>
      <c r="AN17" s="7207"/>
      <c r="AO17" s="7207"/>
    </row>
    <row r="18">
      <c r="A18" s="7190">
        <v>16</v>
      </c>
      <c r="B18" s="7190" t="s">
        <v>7528</v>
      </c>
      <c r="C18" s="7190" t="s">
        <v>7559</v>
      </c>
      <c r="D18" s="7191" t="s">
        <v>7560</v>
      </c>
      <c r="E18" s="7192">
        <v>1446</v>
      </c>
      <c r="F18" s="7193">
        <v>1446</v>
      </c>
      <c r="G18" s="7194"/>
      <c r="H18" s="7195">
        <f>VLOOKUP(C18,'Data Products'!$A:$B,2,0)</f>
      </c>
      <c r="I18" s="7196">
        <f t="shared" si="5"/>
      </c>
      <c r="J18" s="7197">
        <v>45737</v>
      </c>
      <c r="K18" s="7198">
        <f t="shared" si="13"/>
      </c>
      <c r="L18" s="7194">
        <v>28</v>
      </c>
      <c r="M18" s="7194">
        <v>260</v>
      </c>
      <c r="N18" s="7194">
        <v>0</v>
      </c>
      <c r="O18" s="7194">
        <v>0</v>
      </c>
      <c r="P18" s="7190" t="s">
        <v>7552</v>
      </c>
      <c r="Q18" s="7194">
        <v>1000</v>
      </c>
      <c r="R18" s="7194">
        <v>1000</v>
      </c>
      <c r="S18" s="7194">
        <v>221</v>
      </c>
      <c r="T18" s="7194">
        <v>221</v>
      </c>
      <c r="U18" s="7194">
        <v>240</v>
      </c>
      <c r="V18" s="7194">
        <v>240</v>
      </c>
      <c r="W18" s="7194">
        <v>0</v>
      </c>
      <c r="X18" s="7194">
        <v>0</v>
      </c>
      <c r="Y18" s="7194">
        <v>0</v>
      </c>
      <c r="Z18" s="7194">
        <v>0</v>
      </c>
      <c r="AA18" s="7194">
        <v>0</v>
      </c>
      <c r="AB18" s="7194">
        <v>0</v>
      </c>
      <c r="AC18" s="7199">
        <f t="shared" si="21"/>
      </c>
      <c r="AD18" s="7200">
        <f t="shared" si="29"/>
      </c>
      <c r="AE18" s="7201">
        <f t="shared" si="9"/>
      </c>
      <c r="AF18" s="7202">
        <f t="shared" si="16"/>
      </c>
      <c r="AG18" s="7203">
        <f>VLOOKUP(C18,'Data Products'!$A:$J,10,0)</f>
      </c>
      <c r="AH18" s="7204">
        <f t="shared" si="24"/>
      </c>
      <c r="AI18" s="7205">
        <f t="shared" si="0"/>
      </c>
      <c r="AJ18" s="7216" t="s">
        <v>7554</v>
      </c>
      <c r="AK18" s="7207"/>
      <c r="AL18" s="7207"/>
      <c r="AM18" s="7206"/>
      <c r="AN18" s="7207"/>
      <c r="AO18" s="7207"/>
    </row>
    <row r="19">
      <c r="A19" s="7190">
        <v>17</v>
      </c>
      <c r="B19" s="7190" t="s">
        <v>7528</v>
      </c>
      <c r="C19" s="7190" t="s">
        <v>7561</v>
      </c>
      <c r="D19" s="7191" t="s">
        <v>7562</v>
      </c>
      <c r="E19" s="7192">
        <f>-223+300</f>
      </c>
      <c r="F19" s="7193">
        <v>77</v>
      </c>
      <c r="G19" s="7194"/>
      <c r="H19" s="7195">
        <f>VLOOKUP(C19,'Data Products'!$A:$B,2,0)</f>
      </c>
      <c r="I19" s="7196">
        <f t="shared" si="5"/>
      </c>
      <c r="J19" s="7197">
        <v>45653</v>
      </c>
      <c r="K19" s="7198">
        <f t="shared" si="13"/>
      </c>
      <c r="L19" s="7194">
        <v>21</v>
      </c>
      <c r="M19" s="7194">
        <v>307</v>
      </c>
      <c r="N19" s="7194">
        <v>0</v>
      </c>
      <c r="O19" s="7194">
        <v>0</v>
      </c>
      <c r="P19" s="7190" t="s">
        <v>7552</v>
      </c>
      <c r="Q19" s="7194">
        <v>0</v>
      </c>
      <c r="R19" s="7194">
        <v>0</v>
      </c>
      <c r="S19" s="7194">
        <v>76</v>
      </c>
      <c r="T19" s="7194">
        <v>76</v>
      </c>
      <c r="U19" s="7194">
        <v>0</v>
      </c>
      <c r="V19" s="7194">
        <v>0</v>
      </c>
      <c r="W19" s="7194">
        <v>0</v>
      </c>
      <c r="X19" s="7194">
        <v>0</v>
      </c>
      <c r="Y19" s="7194">
        <v>0</v>
      </c>
      <c r="Z19" s="7194">
        <v>0</v>
      </c>
      <c r="AA19" s="7194">
        <v>0</v>
      </c>
      <c r="AB19" s="7194">
        <v>0</v>
      </c>
      <c r="AC19" s="7199">
        <f t="shared" si="21"/>
      </c>
      <c r="AD19" s="7200">
        <f t="shared" si="29"/>
      </c>
      <c r="AE19" s="7201">
        <f t="shared" si="9"/>
      </c>
      <c r="AF19" s="7202">
        <f t="shared" si="16"/>
      </c>
      <c r="AG19" s="7203">
        <f>VLOOKUP(C19,'Data Products'!$A:$J,10,0)</f>
      </c>
      <c r="AH19" s="7204">
        <f t="shared" si="24"/>
      </c>
      <c r="AI19" s="7205">
        <f t="shared" si="0"/>
      </c>
      <c r="AJ19" s="7216"/>
      <c r="AK19" s="7207"/>
      <c r="AL19" s="7207"/>
      <c r="AM19" s="7206"/>
      <c r="AN19" s="7207"/>
      <c r="AO19" s="7207"/>
    </row>
    <row customHeight="true" hidden="true" ht="18" r="20">
      <c r="A20" s="7190">
        <v>18</v>
      </c>
      <c r="B20" s="7190" t="s">
        <v>7537</v>
      </c>
      <c r="C20" s="7190" t="s">
        <v>7563</v>
      </c>
      <c r="D20" s="7192"/>
      <c r="E20" s="7218">
        <v>-950</v>
      </c>
      <c r="F20" s="7219">
        <v>0</v>
      </c>
      <c r="G20" s="7194"/>
      <c r="H20" s="7195">
        <f>VLOOKUP(C20,'Data Products'!$A:$B,2,0)</f>
      </c>
      <c r="I20" s="7196">
        <f t="shared" si="5"/>
      </c>
      <c r="J20" s="7197">
        <v>45653</v>
      </c>
      <c r="K20" s="7198">
        <f t="shared" si="13"/>
      </c>
      <c r="L20" s="7194">
        <v>1</v>
      </c>
      <c r="M20" s="7194">
        <v>5</v>
      </c>
      <c r="N20" s="7194">
        <v>0</v>
      </c>
      <c r="O20" s="7194">
        <v>0</v>
      </c>
      <c r="P20" s="7190" t="s">
        <v>7552</v>
      </c>
      <c r="Q20" s="7194">
        <v>0</v>
      </c>
      <c r="R20" s="7194">
        <v>0</v>
      </c>
      <c r="S20" s="7194">
        <v>0</v>
      </c>
      <c r="T20" s="7194">
        <v>0</v>
      </c>
      <c r="U20" s="7194">
        <v>0</v>
      </c>
      <c r="V20" s="7194">
        <v>0</v>
      </c>
      <c r="W20" s="7194">
        <v>0</v>
      </c>
      <c r="X20" s="7194">
        <v>0</v>
      </c>
      <c r="Y20" s="7194">
        <v>0</v>
      </c>
      <c r="Z20" s="7194">
        <v>0</v>
      </c>
      <c r="AA20" s="7194">
        <v>0</v>
      </c>
      <c r="AB20" s="7194">
        <v>0</v>
      </c>
      <c r="AC20" s="7199">
        <f t="shared" si="21"/>
      </c>
      <c r="AD20" s="7214">
        <f t="shared" si="29"/>
      </c>
      <c r="AE20" s="7201">
        <f t="shared" si="9"/>
      </c>
      <c r="AF20" s="7215">
        <f t="shared" si="16"/>
      </c>
      <c r="AG20" s="7203">
        <f>VLOOKUP(C20,'Data Products'!$A:$J,10,0)</f>
      </c>
      <c r="AH20" s="7204">
        <f t="shared" si="24"/>
      </c>
      <c r="AI20" s="7205">
        <f t="shared" si="0"/>
      </c>
      <c r="AJ20" s="7216" t="s">
        <v>7564</v>
      </c>
      <c r="AK20" s="7207"/>
      <c r="AL20" s="7207"/>
      <c r="AM20" s="7206"/>
      <c r="AN20" s="7207"/>
      <c r="AO20" s="7207"/>
    </row>
    <row customHeight="true" hidden="true" ht="18" r="21">
      <c r="A21" s="7190">
        <v>19</v>
      </c>
      <c r="B21" s="7190" t="s">
        <v>7537</v>
      </c>
      <c r="C21" s="7190" t="s">
        <v>7565</v>
      </c>
      <c r="D21" s="7192"/>
      <c r="E21" s="7218">
        <v>0</v>
      </c>
      <c r="F21" s="7219">
        <v>0</v>
      </c>
      <c r="G21" s="7194"/>
      <c r="H21" s="7195">
        <f>VLOOKUP(C21,'Data Products'!$A:$B,2,0)</f>
      </c>
      <c r="I21" s="7196">
        <f t="shared" si="5"/>
      </c>
      <c r="J21" s="7197">
        <v>45847</v>
      </c>
      <c r="K21" s="7198">
        <f t="shared" si="13"/>
      </c>
      <c r="L21" s="7194">
        <v>0</v>
      </c>
      <c r="M21" s="7194">
        <v>2</v>
      </c>
      <c r="N21" s="7194">
        <v>0</v>
      </c>
      <c r="O21" s="7194">
        <v>0</v>
      </c>
      <c r="P21" s="7190" t="s">
        <v>7552</v>
      </c>
      <c r="Q21" s="7194">
        <v>0</v>
      </c>
      <c r="R21" s="7194">
        <v>0</v>
      </c>
      <c r="S21" s="7194">
        <v>0</v>
      </c>
      <c r="T21" s="7194">
        <v>0</v>
      </c>
      <c r="U21" s="7194">
        <v>0</v>
      </c>
      <c r="V21" s="7194">
        <v>0</v>
      </c>
      <c r="W21" s="7194">
        <v>0</v>
      </c>
      <c r="X21" s="7194">
        <v>0</v>
      </c>
      <c r="Y21" s="7194">
        <v>0</v>
      </c>
      <c r="Z21" s="7194">
        <v>0</v>
      </c>
      <c r="AA21" s="7194">
        <v>0</v>
      </c>
      <c r="AB21" s="7194">
        <v>0</v>
      </c>
      <c r="AC21" s="7199">
        <f t="shared" si="21"/>
      </c>
      <c r="AD21" s="7209">
        <f t="shared" si="29"/>
      </c>
      <c r="AE21" s="7201">
        <f t="shared" si="9"/>
      </c>
      <c r="AF21" s="7210">
        <f t="shared" si="16"/>
      </c>
      <c r="AG21" s="7203">
        <f>VLOOKUP(C21,'Data Products'!$A:$J,10,0)</f>
      </c>
      <c r="AH21" s="7204">
        <f t="shared" si="24"/>
      </c>
      <c r="AI21" s="7205">
        <f t="shared" si="0"/>
      </c>
      <c r="AJ21" s="7216" t="s">
        <v>7564</v>
      </c>
      <c r="AK21" s="7207"/>
      <c r="AL21" s="7207"/>
      <c r="AM21" s="7206"/>
      <c r="AN21" s="7207"/>
      <c r="AO21" s="7207"/>
    </row>
    <row r="22">
      <c r="A22" s="7190">
        <v>20</v>
      </c>
      <c r="B22" s="7190" t="s">
        <v>7528</v>
      </c>
      <c r="C22" s="7190" t="s">
        <v>7566</v>
      </c>
      <c r="D22" s="7191" t="s">
        <v>7567</v>
      </c>
      <c r="E22" s="7218">
        <f>-1338+1500</f>
      </c>
      <c r="F22" s="7219">
        <v>161</v>
      </c>
      <c r="G22" s="7194"/>
      <c r="H22" s="7195">
        <f>VLOOKUP(C22,'Data Products'!$A:$B,2,0)</f>
      </c>
      <c r="I22" s="7196">
        <f t="shared" si="5"/>
      </c>
      <c r="J22" s="7197">
        <v>45847</v>
      </c>
      <c r="K22" s="7198">
        <f t="shared" si="13"/>
      </c>
      <c r="L22" s="7194">
        <v>31</v>
      </c>
      <c r="M22" s="7194">
        <v>82</v>
      </c>
      <c r="N22" s="7194">
        <v>0</v>
      </c>
      <c r="O22" s="7194">
        <v>0</v>
      </c>
      <c r="P22" s="7190" t="s">
        <v>7552</v>
      </c>
      <c r="Q22" s="7194">
        <v>0</v>
      </c>
      <c r="R22" s="7194">
        <v>0</v>
      </c>
      <c r="S22" s="7194">
        <v>7</v>
      </c>
      <c r="T22" s="7194">
        <v>7</v>
      </c>
      <c r="U22" s="7194">
        <v>164</v>
      </c>
      <c r="V22" s="7194">
        <v>164</v>
      </c>
      <c r="W22" s="7194">
        <v>0</v>
      </c>
      <c r="X22" s="7194">
        <v>0</v>
      </c>
      <c r="Y22" s="7194">
        <v>0</v>
      </c>
      <c r="Z22" s="7194">
        <v>0</v>
      </c>
      <c r="AA22" s="7194">
        <v>0</v>
      </c>
      <c r="AB22" s="7194">
        <v>0</v>
      </c>
      <c r="AC22" s="7199">
        <f t="shared" si="21"/>
      </c>
      <c r="AD22" s="7200">
        <f t="shared" si="29"/>
      </c>
      <c r="AE22" s="7201">
        <f t="shared" si="9"/>
      </c>
      <c r="AF22" s="7202">
        <f t="shared" si="16"/>
      </c>
      <c r="AG22" s="7203">
        <f>VLOOKUP(C22,'Data Products'!$A:$J,10,0)</f>
      </c>
      <c r="AH22" s="7204">
        <f t="shared" si="24"/>
      </c>
      <c r="AI22" s="7205">
        <f t="shared" si="0"/>
      </c>
      <c r="AJ22" s="7216"/>
      <c r="AK22" s="7207"/>
      <c r="AL22" s="7207"/>
      <c r="AM22" s="7206"/>
      <c r="AN22" s="7207"/>
      <c r="AO22" s="7207"/>
    </row>
    <row customHeight="true" hidden="true" ht="18" r="23">
      <c r="A23" s="7190">
        <v>21</v>
      </c>
      <c r="B23" s="7190" t="s">
        <v>7537</v>
      </c>
      <c r="C23" s="7190" t="s">
        <v>7568</v>
      </c>
      <c r="D23" s="7192"/>
      <c r="E23" s="7218">
        <v>0</v>
      </c>
      <c r="F23" s="7219">
        <v>0</v>
      </c>
      <c r="G23" s="7194"/>
      <c r="H23" s="7212">
        <f>VLOOKUP(C23,'Data Products'!$A:$B,2,0)</f>
      </c>
      <c r="I23" s="7213">
        <f t="shared" si="5"/>
      </c>
      <c r="J23" s="7197">
        <v>45415</v>
      </c>
      <c r="K23" s="7198">
        <f t="shared" si="13"/>
      </c>
      <c r="L23" s="7194">
        <v>0</v>
      </c>
      <c r="M23" s="7194">
        <v>0</v>
      </c>
      <c r="N23" s="7194">
        <v>0</v>
      </c>
      <c r="O23" s="7194">
        <v>0</v>
      </c>
      <c r="P23" s="7190" t="s">
        <v>7552</v>
      </c>
      <c r="Q23" s="7194">
        <v>0</v>
      </c>
      <c r="R23" s="7194">
        <v>0</v>
      </c>
      <c r="S23" s="7194">
        <v>0</v>
      </c>
      <c r="T23" s="7194">
        <v>0</v>
      </c>
      <c r="U23" s="7194">
        <v>0</v>
      </c>
      <c r="V23" s="7194">
        <v>0</v>
      </c>
      <c r="W23" s="7194">
        <v>0</v>
      </c>
      <c r="X23" s="7194">
        <v>0</v>
      </c>
      <c r="Y23" s="7194">
        <v>0</v>
      </c>
      <c r="Z23" s="7194">
        <v>0</v>
      </c>
      <c r="AA23" s="7194">
        <v>0</v>
      </c>
      <c r="AB23" s="7194">
        <v>0</v>
      </c>
      <c r="AC23" s="7199">
        <f t="shared" si="21"/>
      </c>
      <c r="AD23" s="7214">
        <f t="shared" si="29"/>
      </c>
      <c r="AE23" s="7201">
        <f t="shared" si="9"/>
      </c>
      <c r="AF23" s="7215">
        <f t="shared" si="16"/>
      </c>
      <c r="AG23" s="7203">
        <f>VLOOKUP(C23,'Data Products'!$A:$J,10,0)</f>
      </c>
      <c r="AH23" s="7204">
        <f t="shared" si="24"/>
      </c>
      <c r="AI23" s="7205">
        <f t="shared" si="0"/>
      </c>
      <c r="AJ23" s="7206" t="s">
        <v>7569</v>
      </c>
      <c r="AK23" s="7207"/>
      <c r="AL23" s="7207"/>
      <c r="AM23" s="7194"/>
      <c r="AN23" s="7207"/>
      <c r="AO23" s="7207"/>
    </row>
    <row customHeight="true" hidden="true" ht="18" r="24">
      <c r="A24" s="7190">
        <v>22</v>
      </c>
      <c r="B24" s="7190" t="s">
        <v>7570</v>
      </c>
      <c r="C24" s="7190" t="s">
        <v>7571</v>
      </c>
      <c r="D24" s="7192"/>
      <c r="E24" s="7218">
        <v>0</v>
      </c>
      <c r="F24" s="7219">
        <v>0</v>
      </c>
      <c r="G24" s="7194"/>
      <c r="H24" s="7212">
        <f>VLOOKUP(C24,'Data Products'!$A:$B,2,0)</f>
      </c>
      <c r="I24" s="7213">
        <f t="shared" si="5"/>
      </c>
      <c r="J24" s="7197">
        <v>45436</v>
      </c>
      <c r="K24" s="7198">
        <f t="shared" si="13"/>
      </c>
      <c r="L24" s="7194">
        <v>0</v>
      </c>
      <c r="M24" s="7194">
        <v>0</v>
      </c>
      <c r="N24" s="7194">
        <v>0</v>
      </c>
      <c r="O24" s="7194">
        <v>0</v>
      </c>
      <c r="P24" s="7190" t="s">
        <v>7552</v>
      </c>
      <c r="Q24" s="7194">
        <v>0</v>
      </c>
      <c r="R24" s="7194">
        <v>0</v>
      </c>
      <c r="S24" s="7194">
        <v>0</v>
      </c>
      <c r="T24" s="7194">
        <v>0</v>
      </c>
      <c r="U24" s="7194">
        <v>0</v>
      </c>
      <c r="V24" s="7194">
        <v>0</v>
      </c>
      <c r="W24" s="7194">
        <v>0</v>
      </c>
      <c r="X24" s="7194">
        <v>0</v>
      </c>
      <c r="Y24" s="7194">
        <v>0</v>
      </c>
      <c r="Z24" s="7194">
        <v>0</v>
      </c>
      <c r="AA24" s="7194">
        <v>0</v>
      </c>
      <c r="AB24" s="7194">
        <v>0</v>
      </c>
      <c r="AC24" s="7199">
        <f t="shared" si="21"/>
      </c>
      <c r="AD24" s="7209">
        <f t="shared" si="29"/>
      </c>
      <c r="AE24" s="7201">
        <f t="shared" si="9"/>
      </c>
      <c r="AF24" s="7210">
        <f t="shared" si="16"/>
      </c>
      <c r="AG24" s="7203">
        <f>VLOOKUP(C24,'Data Products'!$A:$J,10,0)</f>
      </c>
      <c r="AH24" s="7204">
        <f t="shared" si="24"/>
      </c>
      <c r="AI24" s="7205">
        <f t="shared" si="0"/>
      </c>
      <c r="AJ24" s="7206"/>
      <c r="AK24" s="7207"/>
      <c r="AL24" s="7207"/>
      <c r="AM24" s="7206"/>
      <c r="AN24" s="7207"/>
      <c r="AO24" s="7207"/>
    </row>
    <row customHeight="true" hidden="true" ht="18" r="25">
      <c r="A25" s="7190">
        <v>23</v>
      </c>
      <c r="B25" s="7190" t="s">
        <v>7537</v>
      </c>
      <c r="C25" s="7190" t="s">
        <v>7572</v>
      </c>
      <c r="D25" s="7192"/>
      <c r="E25" s="7218">
        <v>0</v>
      </c>
      <c r="F25" s="7219">
        <v>0</v>
      </c>
      <c r="G25" s="7194"/>
      <c r="H25" s="7212">
        <f>VLOOKUP(C25,'Data Products'!$A:$B,2,0)</f>
      </c>
      <c r="I25" s="7213">
        <f t="shared" si="5"/>
      </c>
      <c r="J25" s="7197">
        <v>45649</v>
      </c>
      <c r="K25" s="7198">
        <f t="shared" si="13"/>
      </c>
      <c r="L25" s="7194">
        <v>0</v>
      </c>
      <c r="M25" s="7194">
        <v>0</v>
      </c>
      <c r="N25" s="7194">
        <v>1000</v>
      </c>
      <c r="O25" s="7194">
        <v>2000</v>
      </c>
      <c r="P25" s="7190" t="s">
        <v>7573</v>
      </c>
      <c r="Q25" s="7194">
        <v>0</v>
      </c>
      <c r="R25" s="7194">
        <v>0</v>
      </c>
      <c r="S25" s="7208">
        <v>0</v>
      </c>
      <c r="T25" s="7194">
        <v>0</v>
      </c>
      <c r="U25" s="7194">
        <v>0</v>
      </c>
      <c r="V25" s="7194">
        <v>0</v>
      </c>
      <c r="W25" s="7194">
        <v>0</v>
      </c>
      <c r="X25" s="7194">
        <v>0</v>
      </c>
      <c r="Y25" s="7194">
        <v>0</v>
      </c>
      <c r="Z25" s="7194">
        <v>0</v>
      </c>
      <c r="AA25" s="7194">
        <v>0</v>
      </c>
      <c r="AB25" s="7194">
        <v>0</v>
      </c>
      <c r="AC25" s="7199">
        <f t="shared" si="21"/>
      </c>
      <c r="AD25" s="7209">
        <f t="shared" si="29"/>
      </c>
      <c r="AE25" s="7201">
        <f t="shared" si="9"/>
      </c>
      <c r="AF25" s="7210">
        <f t="shared" si="16"/>
      </c>
      <c r="AG25" s="7203">
        <f>VLOOKUP(C25,'Data Products'!$A:$J,10,0)</f>
      </c>
      <c r="AH25" s="7204">
        <f t="shared" si="24"/>
      </c>
      <c r="AI25" s="7205">
        <f t="shared" si="0"/>
      </c>
      <c r="AJ25" s="7206"/>
      <c r="AK25" s="7207"/>
      <c r="AL25" s="7207"/>
      <c r="AM25" s="7206"/>
      <c r="AN25" s="7207"/>
      <c r="AO25" s="7207"/>
    </row>
    <row customHeight="true" hidden="true" ht="18" r="26">
      <c r="A26" s="7190">
        <v>24</v>
      </c>
      <c r="B26" s="7190" t="s">
        <v>7537</v>
      </c>
      <c r="C26" s="7190" t="s">
        <v>7574</v>
      </c>
      <c r="D26" s="7192"/>
      <c r="E26" s="7218">
        <v>0</v>
      </c>
      <c r="F26" s="7219">
        <v>0</v>
      </c>
      <c r="G26" s="7194"/>
      <c r="H26" s="7212">
        <f>VLOOKUP(C26,'Data Products'!$A:$B,2,0)</f>
      </c>
      <c r="I26" s="7213">
        <f t="shared" si="5"/>
      </c>
      <c r="J26" s="7197">
        <v>45415</v>
      </c>
      <c r="K26" s="7198">
        <f t="shared" si="13"/>
      </c>
      <c r="L26" s="7194">
        <v>0</v>
      </c>
      <c r="M26" s="7194">
        <v>0</v>
      </c>
      <c r="N26" s="7194">
        <v>0</v>
      </c>
      <c r="O26" s="7194">
        <v>0</v>
      </c>
      <c r="P26" s="7190" t="s">
        <v>7573</v>
      </c>
      <c r="Q26" s="7194">
        <v>0</v>
      </c>
      <c r="R26" s="7194">
        <v>0</v>
      </c>
      <c r="S26" s="7194">
        <v>0</v>
      </c>
      <c r="T26" s="7194">
        <v>0</v>
      </c>
      <c r="U26" s="7194">
        <v>0</v>
      </c>
      <c r="V26" s="7194">
        <v>0</v>
      </c>
      <c r="W26" s="7194">
        <v>0</v>
      </c>
      <c r="X26" s="7194">
        <v>0</v>
      </c>
      <c r="Y26" s="7194">
        <v>0</v>
      </c>
      <c r="Z26" s="7194">
        <v>0</v>
      </c>
      <c r="AA26" s="7194">
        <v>0</v>
      </c>
      <c r="AB26" s="7194">
        <v>0</v>
      </c>
      <c r="AC26" s="7199">
        <f t="shared" si="21"/>
      </c>
      <c r="AD26" s="7209">
        <f t="shared" si="29"/>
      </c>
      <c r="AE26" s="7201">
        <f t="shared" si="9"/>
      </c>
      <c r="AF26" s="7210">
        <f t="shared" si="16"/>
      </c>
      <c r="AG26" s="7203">
        <f>VLOOKUP(C26,'Data Products'!$A:$J,10,0)</f>
      </c>
      <c r="AH26" s="7204">
        <f t="shared" si="24"/>
      </c>
      <c r="AI26" s="7205">
        <f t="shared" si="0"/>
      </c>
      <c r="AJ26" s="7206"/>
      <c r="AK26" s="7206"/>
      <c r="AL26" s="7207"/>
      <c r="AM26" s="7206"/>
      <c r="AN26" s="7207"/>
      <c r="AO26" s="7207"/>
    </row>
    <row r="27">
      <c r="A27" s="7190">
        <v>25</v>
      </c>
      <c r="B27" s="7190" t="s">
        <v>7542</v>
      </c>
      <c r="C27" s="7190" t="s">
        <v>7575</v>
      </c>
      <c r="D27" s="7191" t="s">
        <v>7576</v>
      </c>
      <c r="E27" s="7218">
        <v>3948</v>
      </c>
      <c r="F27" s="7219">
        <v>3939</v>
      </c>
      <c r="G27" s="7194"/>
      <c r="H27" s="7195">
        <f>VLOOKUP(C27,'Data Products'!$A:$B,2,0)</f>
      </c>
      <c r="I27" s="7196">
        <f t="shared" si="5"/>
      </c>
      <c r="J27" s="7197">
        <v>45454</v>
      </c>
      <c r="K27" s="7198">
        <f t="shared" si="13"/>
      </c>
      <c r="L27" s="7194">
        <v>866</v>
      </c>
      <c r="M27" s="7194">
        <v>1570</v>
      </c>
      <c r="N27" s="7194">
        <v>0</v>
      </c>
      <c r="O27" s="7194">
        <v>0</v>
      </c>
      <c r="P27" s="7190" t="s">
        <v>7573</v>
      </c>
      <c r="Q27" s="7194">
        <v>2000</v>
      </c>
      <c r="R27" s="7194">
        <v>2000</v>
      </c>
      <c r="S27" s="7194">
        <v>778</v>
      </c>
      <c r="T27" s="7194">
        <v>772</v>
      </c>
      <c r="U27" s="7194">
        <v>1737</v>
      </c>
      <c r="V27" s="7194">
        <v>1737</v>
      </c>
      <c r="W27" s="7194">
        <v>0</v>
      </c>
      <c r="X27" s="7194">
        <v>0</v>
      </c>
      <c r="Y27" s="7194">
        <v>0</v>
      </c>
      <c r="Z27" s="7194">
        <v>0</v>
      </c>
      <c r="AA27" s="7194">
        <v>0</v>
      </c>
      <c r="AB27" s="7194">
        <v>0</v>
      </c>
      <c r="AC27" s="7199">
        <f t="shared" si="21"/>
      </c>
      <c r="AD27" s="7214">
        <f t="shared" si="29"/>
      </c>
      <c r="AE27" s="7201">
        <f t="shared" si="9"/>
      </c>
      <c r="AF27" s="7215">
        <f t="shared" si="16"/>
      </c>
      <c r="AG27" s="7203">
        <f>VLOOKUP(C27,'Data Products'!$A:$J,10,0)</f>
      </c>
      <c r="AH27" s="7204">
        <f t="shared" si="24"/>
      </c>
      <c r="AI27" s="7205">
        <f t="shared" si="0"/>
      </c>
      <c r="AJ27" s="7216" t="s">
        <v>7577</v>
      </c>
      <c r="AK27" s="7206"/>
      <c r="AL27" s="7207"/>
      <c r="AM27" s="7206"/>
      <c r="AN27" s="7207"/>
      <c r="AO27" s="7207"/>
    </row>
    <row r="28">
      <c r="A28" s="7190">
        <v>26</v>
      </c>
      <c r="B28" s="7190" t="s">
        <v>7542</v>
      </c>
      <c r="C28" s="7190" t="s">
        <v>7578</v>
      </c>
      <c r="D28" s="7191" t="s">
        <v>7579</v>
      </c>
      <c r="E28" s="7218">
        <v>1819</v>
      </c>
      <c r="F28" s="7219">
        <v>1803</v>
      </c>
      <c r="G28" s="7194"/>
      <c r="H28" s="7195">
        <f>VLOOKUP(C28,'Data Products'!$A:$B,2,0)</f>
      </c>
      <c r="I28" s="7196">
        <f t="shared" si="5"/>
      </c>
      <c r="J28" s="7197">
        <v>45974</v>
      </c>
      <c r="K28" s="7198">
        <f t="shared" si="13"/>
      </c>
      <c r="L28" s="7194">
        <v>708</v>
      </c>
      <c r="M28" s="7194">
        <v>1255</v>
      </c>
      <c r="N28" s="7194">
        <v>500</v>
      </c>
      <c r="O28" s="7194">
        <v>1000</v>
      </c>
      <c r="P28" s="7190" t="s">
        <v>7573</v>
      </c>
      <c r="Q28" s="7194">
        <v>0</v>
      </c>
      <c r="R28" s="7194">
        <v>0</v>
      </c>
      <c r="S28" s="7194">
        <v>837</v>
      </c>
      <c r="T28" s="7194">
        <v>810</v>
      </c>
      <c r="U28" s="7194">
        <v>1314</v>
      </c>
      <c r="V28" s="7194">
        <v>1313</v>
      </c>
      <c r="W28" s="7194">
        <v>0</v>
      </c>
      <c r="X28" s="7194">
        <v>0</v>
      </c>
      <c r="Y28" s="7194">
        <v>0</v>
      </c>
      <c r="Z28" s="7194">
        <v>0</v>
      </c>
      <c r="AA28" s="7194">
        <v>0</v>
      </c>
      <c r="AB28" s="7194">
        <v>0</v>
      </c>
      <c r="AC28" s="7199">
        <f t="shared" si="21"/>
      </c>
      <c r="AD28" s="7200">
        <f t="shared" si="29"/>
      </c>
      <c r="AE28" s="7201">
        <f t="shared" si="9"/>
      </c>
      <c r="AF28" s="7202">
        <f t="shared" si="16"/>
      </c>
      <c r="AG28" s="7203">
        <f>VLOOKUP(C28,'Data Products'!$A:$J,10,0)</f>
      </c>
      <c r="AH28" s="7204">
        <f t="shared" si="24"/>
      </c>
      <c r="AI28" s="7205">
        <f t="shared" si="0"/>
      </c>
      <c r="AJ28" s="7206"/>
      <c r="AK28" s="7206"/>
      <c r="AL28" s="7207"/>
      <c r="AM28" s="7206"/>
      <c r="AN28" s="7207"/>
      <c r="AO28" s="7207"/>
    </row>
    <row customHeight="true" hidden="true" ht="18" r="29">
      <c r="A29" s="7190">
        <v>27</v>
      </c>
      <c r="B29" s="7190" t="s">
        <v>7537</v>
      </c>
      <c r="C29" s="7190" t="s">
        <v>7580</v>
      </c>
      <c r="D29" s="7192"/>
      <c r="E29" s="7218">
        <v>0</v>
      </c>
      <c r="F29" s="7219">
        <v>0</v>
      </c>
      <c r="G29" s="7194"/>
      <c r="H29" s="7195">
        <f>VLOOKUP(C29,'Data Products'!$A:$B,2,0)</f>
      </c>
      <c r="I29" s="7196">
        <f t="shared" si="5"/>
      </c>
      <c r="J29" s="7197">
        <v>45827</v>
      </c>
      <c r="K29" s="7198">
        <f t="shared" si="13"/>
      </c>
      <c r="L29" s="7194">
        <v>0</v>
      </c>
      <c r="M29" s="7194">
        <v>0</v>
      </c>
      <c r="N29" s="7194">
        <v>0</v>
      </c>
      <c r="O29" s="7194">
        <v>0</v>
      </c>
      <c r="P29" s="7190" t="s">
        <v>7573</v>
      </c>
      <c r="Q29" s="7194">
        <v>0</v>
      </c>
      <c r="R29" s="7194">
        <v>0</v>
      </c>
      <c r="S29" s="7194">
        <v>0</v>
      </c>
      <c r="T29" s="7194">
        <v>0</v>
      </c>
      <c r="U29" s="7194">
        <v>0</v>
      </c>
      <c r="V29" s="7194">
        <v>0</v>
      </c>
      <c r="W29" s="7194">
        <v>0</v>
      </c>
      <c r="X29" s="7194">
        <v>0</v>
      </c>
      <c r="Y29" s="7194">
        <v>0</v>
      </c>
      <c r="Z29" s="7194">
        <v>0</v>
      </c>
      <c r="AA29" s="7194">
        <v>0</v>
      </c>
      <c r="AB29" s="7194">
        <v>0</v>
      </c>
      <c r="AC29" s="7199">
        <f t="shared" si="21"/>
      </c>
      <c r="AD29" s="7220">
        <f t="shared" si="29"/>
      </c>
      <c r="AE29" s="7201">
        <f t="shared" si="9"/>
      </c>
      <c r="AF29" s="7221">
        <f t="shared" si="16"/>
      </c>
      <c r="AG29" s="7203">
        <f>VLOOKUP(C29,'Data Products'!$A:$J,10,0)</f>
      </c>
      <c r="AH29" s="7204">
        <f t="shared" si="24"/>
      </c>
      <c r="AI29" s="7205">
        <f t="shared" si="0"/>
      </c>
      <c r="AJ29" s="7206" t="s">
        <v>7581</v>
      </c>
      <c r="AK29" s="7206"/>
      <c r="AL29" s="7207"/>
      <c r="AM29" s="7206"/>
      <c r="AN29" s="7207"/>
      <c r="AO29" s="7207"/>
    </row>
    <row r="30">
      <c r="A30" s="7190">
        <v>28</v>
      </c>
      <c r="B30" s="7190" t="s">
        <v>7542</v>
      </c>
      <c r="C30" s="7190" t="s">
        <v>7582</v>
      </c>
      <c r="D30" s="7191" t="s">
        <v>7583</v>
      </c>
      <c r="E30" s="7218">
        <v>3493</v>
      </c>
      <c r="F30" s="7219">
        <v>3493</v>
      </c>
      <c r="G30" s="7194"/>
      <c r="H30" s="7195">
        <f>VLOOKUP(C30,'Data Products'!$A:$B,2,0)</f>
      </c>
      <c r="I30" s="7196">
        <f t="shared" si="5"/>
      </c>
      <c r="J30" s="7197">
        <v>45590</v>
      </c>
      <c r="K30" s="7198">
        <f t="shared" si="13"/>
      </c>
      <c r="L30" s="7194">
        <v>15</v>
      </c>
      <c r="M30" s="7194">
        <v>429</v>
      </c>
      <c r="N30" s="7194">
        <v>0</v>
      </c>
      <c r="O30" s="7194">
        <v>0</v>
      </c>
      <c r="P30" s="7190" t="s">
        <v>7573</v>
      </c>
      <c r="Q30" s="7194">
        <v>2500</v>
      </c>
      <c r="R30" s="7194">
        <v>2500</v>
      </c>
      <c r="S30" s="7194">
        <v>624</v>
      </c>
      <c r="T30" s="7194">
        <v>624</v>
      </c>
      <c r="U30" s="7194">
        <v>370</v>
      </c>
      <c r="V30" s="7194">
        <v>370</v>
      </c>
      <c r="W30" s="7194">
        <v>0</v>
      </c>
      <c r="X30" s="7194">
        <v>0</v>
      </c>
      <c r="Y30" s="7194">
        <v>0</v>
      </c>
      <c r="Z30" s="7194">
        <v>0</v>
      </c>
      <c r="AA30" s="7194">
        <v>0</v>
      </c>
      <c r="AB30" s="7194">
        <v>0</v>
      </c>
      <c r="AC30" s="7199">
        <f t="shared" si="21"/>
      </c>
      <c r="AD30" s="7209">
        <f t="shared" si="29"/>
      </c>
      <c r="AE30" s="7201">
        <f t="shared" si="9"/>
      </c>
      <c r="AF30" s="7210">
        <f t="shared" si="16"/>
      </c>
      <c r="AG30" s="7203">
        <f>VLOOKUP(C30,'Data Products'!$A:$J,10,0)</f>
      </c>
      <c r="AH30" s="7204">
        <f t="shared" si="24"/>
      </c>
      <c r="AI30" s="7205">
        <f t="shared" si="0"/>
      </c>
      <c r="AJ30" s="7206"/>
      <c r="AK30" s="7206"/>
      <c r="AL30" s="7207"/>
      <c r="AM30" s="7206"/>
      <c r="AN30" s="7207"/>
      <c r="AO30" s="7207"/>
    </row>
    <row customHeight="true" hidden="true" ht="18" r="31">
      <c r="A31" s="7190">
        <v>29</v>
      </c>
      <c r="B31" s="7190" t="s">
        <v>7537</v>
      </c>
      <c r="C31" s="7190" t="s">
        <v>7584</v>
      </c>
      <c r="D31" s="7192"/>
      <c r="E31" s="7218">
        <v>0</v>
      </c>
      <c r="F31" s="7219">
        <v>0</v>
      </c>
      <c r="G31" s="7194"/>
      <c r="H31" s="7212">
        <f>VLOOKUP(C31,'Data Products'!$A:$B,2,0)</f>
      </c>
      <c r="I31" s="7213">
        <f t="shared" si="5"/>
      </c>
      <c r="J31" s="7197">
        <v>45513</v>
      </c>
      <c r="K31" s="7198">
        <f t="shared" si="13"/>
      </c>
      <c r="L31" s="7194">
        <v>0</v>
      </c>
      <c r="M31" s="7194">
        <v>0</v>
      </c>
      <c r="N31" s="7194">
        <v>100</v>
      </c>
      <c r="O31" s="7194">
        <v>150</v>
      </c>
      <c r="P31" s="7190" t="s">
        <v>7585</v>
      </c>
      <c r="Q31" s="7194">
        <v>0</v>
      </c>
      <c r="R31" s="7194">
        <v>0</v>
      </c>
      <c r="S31" s="7194">
        <v>0</v>
      </c>
      <c r="T31" s="7194">
        <v>0</v>
      </c>
      <c r="U31" s="7194">
        <v>0</v>
      </c>
      <c r="V31" s="7194">
        <v>0</v>
      </c>
      <c r="W31" s="7194">
        <v>0</v>
      </c>
      <c r="X31" s="7194">
        <v>0</v>
      </c>
      <c r="Y31" s="7194">
        <v>0</v>
      </c>
      <c r="Z31" s="7194">
        <v>0</v>
      </c>
      <c r="AA31" s="7194">
        <v>0</v>
      </c>
      <c r="AB31" s="7194">
        <v>0</v>
      </c>
      <c r="AC31" s="7199">
        <f t="shared" si="21"/>
      </c>
      <c r="AD31" s="7209">
        <f t="shared" si="29"/>
      </c>
      <c r="AE31" s="7201">
        <f t="shared" si="9"/>
      </c>
      <c r="AF31" s="7210">
        <f t="shared" si="16"/>
      </c>
      <c r="AG31" s="7203">
        <f>VLOOKUP(C31,'Data Products'!$A:$J,10,0)</f>
      </c>
      <c r="AH31" s="7204">
        <f t="shared" si="24"/>
      </c>
      <c r="AI31" s="7205">
        <f t="shared" si="0"/>
      </c>
      <c r="AJ31" s="7216"/>
      <c r="AK31" s="7206"/>
      <c r="AL31" s="7207"/>
      <c r="AM31" s="7206"/>
      <c r="AN31" s="7207"/>
      <c r="AO31" s="7207"/>
    </row>
    <row customHeight="true" hidden="true" ht="18" r="32">
      <c r="A32" s="7190">
        <v>30</v>
      </c>
      <c r="B32" s="7190" t="s">
        <v>7570</v>
      </c>
      <c r="C32" s="7190" t="s">
        <v>7586</v>
      </c>
      <c r="D32" s="7192"/>
      <c r="E32" s="7218">
        <v>0</v>
      </c>
      <c r="F32" s="7219">
        <v>0</v>
      </c>
      <c r="G32" s="7194"/>
      <c r="H32" s="7212">
        <f>VLOOKUP(C32,'Data Products'!$A:$B,2,0)</f>
      </c>
      <c r="I32" s="7213">
        <f t="shared" si="5"/>
      </c>
      <c r="J32" s="7197">
        <v>45513</v>
      </c>
      <c r="K32" s="7198">
        <f t="shared" si="13"/>
      </c>
      <c r="L32" s="7194">
        <v>0</v>
      </c>
      <c r="M32" s="7194">
        <v>0</v>
      </c>
      <c r="N32" s="7194">
        <v>0</v>
      </c>
      <c r="O32" s="7194">
        <v>0</v>
      </c>
      <c r="P32" s="7190" t="s">
        <v>7585</v>
      </c>
      <c r="Q32" s="7194">
        <v>0</v>
      </c>
      <c r="R32" s="7194">
        <v>0</v>
      </c>
      <c r="S32" s="7194">
        <v>0</v>
      </c>
      <c r="T32" s="7194">
        <v>0</v>
      </c>
      <c r="U32" s="7194">
        <v>0</v>
      </c>
      <c r="V32" s="7194">
        <v>0</v>
      </c>
      <c r="W32" s="7194">
        <v>0</v>
      </c>
      <c r="X32" s="7194">
        <v>0</v>
      </c>
      <c r="Y32" s="7194">
        <v>0</v>
      </c>
      <c r="Z32" s="7194">
        <v>0</v>
      </c>
      <c r="AA32" s="7194">
        <v>0</v>
      </c>
      <c r="AB32" s="7194">
        <v>0</v>
      </c>
      <c r="AC32" s="7199">
        <f t="shared" si="21"/>
      </c>
      <c r="AD32" s="7209">
        <f t="shared" si="29"/>
      </c>
      <c r="AE32" s="7201">
        <f t="shared" si="9"/>
      </c>
      <c r="AF32" s="7210">
        <f t="shared" si="16"/>
      </c>
      <c r="AG32" s="7203">
        <f>VLOOKUP(C32,'Data Products'!$A:$J,10,0)</f>
      </c>
      <c r="AH32" s="7204">
        <f t="shared" si="24"/>
      </c>
      <c r="AI32" s="7205">
        <f t="shared" si="0"/>
      </c>
      <c r="AJ32" s="7206"/>
      <c r="AK32" s="7206"/>
      <c r="AL32" s="7207"/>
      <c r="AM32" s="7222"/>
      <c r="AN32" s="7207"/>
      <c r="AO32" s="7207"/>
    </row>
    <row customHeight="true" hidden="true" ht="18" r="33">
      <c r="A33" s="7190">
        <v>31</v>
      </c>
      <c r="B33" s="7190" t="s">
        <v>7537</v>
      </c>
      <c r="C33" s="7190" t="s">
        <v>7587</v>
      </c>
      <c r="D33" s="7192"/>
      <c r="E33" s="7218">
        <v>0</v>
      </c>
      <c r="F33" s="7219">
        <v>0</v>
      </c>
      <c r="G33" s="7194"/>
      <c r="H33" s="7212">
        <f>VLOOKUP(C33,'Data Products'!$A:$B,2,0)</f>
      </c>
      <c r="I33" s="7213">
        <f t="shared" si="5"/>
      </c>
      <c r="J33" s="7197">
        <v>45841</v>
      </c>
      <c r="K33" s="7198">
        <f t="shared" si="13"/>
      </c>
      <c r="L33" s="7194">
        <v>0</v>
      </c>
      <c r="M33" s="7194">
        <v>0</v>
      </c>
      <c r="N33" s="7194">
        <v>0</v>
      </c>
      <c r="O33" s="7194">
        <v>0</v>
      </c>
      <c r="P33" s="7190" t="s">
        <v>7588</v>
      </c>
      <c r="Q33" s="7194">
        <v>0</v>
      </c>
      <c r="R33" s="7194">
        <v>0</v>
      </c>
      <c r="S33" s="7194">
        <v>0</v>
      </c>
      <c r="T33" s="7194">
        <v>0</v>
      </c>
      <c r="U33" s="7194">
        <v>0</v>
      </c>
      <c r="V33" s="7194">
        <v>0</v>
      </c>
      <c r="W33" s="7194">
        <v>0</v>
      </c>
      <c r="X33" s="7194">
        <v>0</v>
      </c>
      <c r="Y33" s="7194">
        <v>0</v>
      </c>
      <c r="Z33" s="7194">
        <v>0</v>
      </c>
      <c r="AA33" s="7194">
        <v>0</v>
      </c>
      <c r="AB33" s="7194">
        <v>0</v>
      </c>
      <c r="AC33" s="7199">
        <f t="shared" si="21"/>
      </c>
      <c r="AD33" s="7214">
        <f t="shared" si="29"/>
      </c>
      <c r="AE33" s="7201">
        <f t="shared" si="9"/>
      </c>
      <c r="AF33" s="7215">
        <f t="shared" si="16"/>
      </c>
      <c r="AG33" s="7203">
        <f>VLOOKUP(C33,'Data Products'!$A:$J,10,0)</f>
      </c>
      <c r="AH33" s="7204">
        <f t="shared" si="24"/>
      </c>
      <c r="AI33" s="7205">
        <f t="shared" si="0"/>
      </c>
      <c r="AJ33" s="7206" t="s">
        <v>7589</v>
      </c>
      <c r="AK33" s="7206"/>
      <c r="AL33" s="7207"/>
      <c r="AM33" s="7222"/>
      <c r="AN33" s="7207"/>
      <c r="AO33" s="7207"/>
    </row>
    <row customHeight="true" hidden="true" ht="18" r="34">
      <c r="A34" s="7190">
        <v>32</v>
      </c>
      <c r="B34" s="7190" t="s">
        <v>7537</v>
      </c>
      <c r="C34" s="7190" t="s">
        <v>7590</v>
      </c>
      <c r="D34" s="7192"/>
      <c r="E34" s="7218">
        <v>0</v>
      </c>
      <c r="F34" s="7219">
        <v>0</v>
      </c>
      <c r="G34" s="7194"/>
      <c r="H34" s="7212">
        <f>VLOOKUP(C34,'Data Products'!$A:$B,2,0)</f>
      </c>
      <c r="I34" s="7213">
        <f t="shared" si="5"/>
      </c>
      <c r="J34" s="7197">
        <v>45841</v>
      </c>
      <c r="K34" s="7198">
        <f t="shared" si="13"/>
      </c>
      <c r="L34" s="7194">
        <v>0</v>
      </c>
      <c r="M34" s="7194">
        <v>0</v>
      </c>
      <c r="N34" s="7194">
        <v>0</v>
      </c>
      <c r="O34" s="7194">
        <v>0</v>
      </c>
      <c r="P34" s="7190" t="s">
        <v>7588</v>
      </c>
      <c r="Q34" s="7194">
        <v>0</v>
      </c>
      <c r="R34" s="7194">
        <v>0</v>
      </c>
      <c r="S34" s="7194">
        <v>0</v>
      </c>
      <c r="T34" s="7194">
        <v>0</v>
      </c>
      <c r="U34" s="7194">
        <v>0</v>
      </c>
      <c r="V34" s="7194">
        <v>0</v>
      </c>
      <c r="W34" s="7194">
        <v>0</v>
      </c>
      <c r="X34" s="7194">
        <v>0</v>
      </c>
      <c r="Y34" s="7194">
        <v>0</v>
      </c>
      <c r="Z34" s="7194">
        <v>0</v>
      </c>
      <c r="AA34" s="7194">
        <v>0</v>
      </c>
      <c r="AB34" s="7194">
        <v>0</v>
      </c>
      <c r="AC34" s="7199">
        <f t="shared" si="21"/>
      </c>
      <c r="AD34" s="7214">
        <f t="shared" si="29"/>
      </c>
      <c r="AE34" s="7201">
        <f t="shared" si="9"/>
      </c>
      <c r="AF34" s="7215">
        <f t="shared" si="16"/>
      </c>
      <c r="AG34" s="7203">
        <f>VLOOKUP(C34,'Data Products'!$A:$J,10,0)</f>
      </c>
      <c r="AH34" s="7204">
        <f t="shared" si="24"/>
      </c>
      <c r="AI34" s="7205">
        <f t="shared" si="0"/>
      </c>
      <c r="AJ34" s="7206" t="s">
        <v>7589</v>
      </c>
      <c r="AK34" s="7206"/>
      <c r="AL34" s="7207"/>
      <c r="AM34" s="7222"/>
      <c r="AN34" s="7207"/>
      <c r="AO34" s="7207"/>
    </row>
    <row r="35">
      <c r="A35" s="7190">
        <v>33</v>
      </c>
      <c r="B35" s="7190" t="s">
        <v>7542</v>
      </c>
      <c r="C35" s="7190" t="s">
        <v>7591</v>
      </c>
      <c r="D35" s="7191" t="s">
        <v>7592</v>
      </c>
      <c r="E35" s="7218">
        <v>525</v>
      </c>
      <c r="F35" s="7219">
        <v>525</v>
      </c>
      <c r="G35" s="7194"/>
      <c r="H35" s="7195">
        <f>VLOOKUP(C35,'Data Products'!$A:$B,2,0)</f>
      </c>
      <c r="I35" s="7196">
        <f t="shared" si="5"/>
      </c>
      <c r="J35" s="7197">
        <v>45646</v>
      </c>
      <c r="K35" s="7198">
        <f t="shared" si="13"/>
      </c>
      <c r="L35" s="7194">
        <v>93</v>
      </c>
      <c r="M35" s="7194">
        <v>98</v>
      </c>
      <c r="N35" s="7194">
        <v>100</v>
      </c>
      <c r="O35" s="7194">
        <v>200</v>
      </c>
      <c r="P35" s="7190" t="s">
        <v>7593</v>
      </c>
      <c r="Q35" s="7194">
        <v>0</v>
      </c>
      <c r="R35" s="7194">
        <v>0</v>
      </c>
      <c r="S35" s="7194">
        <v>179</v>
      </c>
      <c r="T35" s="7194">
        <v>179</v>
      </c>
      <c r="U35" s="7194">
        <v>350</v>
      </c>
      <c r="V35" s="7194">
        <v>350</v>
      </c>
      <c r="W35" s="7194">
        <v>0</v>
      </c>
      <c r="X35" s="7194">
        <v>0</v>
      </c>
      <c r="Y35" s="7194">
        <v>0</v>
      </c>
      <c r="Z35" s="7194">
        <v>0</v>
      </c>
      <c r="AA35" s="7194">
        <v>0</v>
      </c>
      <c r="AB35" s="7194">
        <v>0</v>
      </c>
      <c r="AC35" s="7199">
        <f t="shared" si="21"/>
      </c>
      <c r="AD35" s="7200">
        <f t="shared" si="29"/>
      </c>
      <c r="AE35" s="7201">
        <f t="shared" si="9"/>
      </c>
      <c r="AF35" s="7202">
        <f t="shared" si="16"/>
      </c>
      <c r="AG35" s="7203">
        <f>VLOOKUP(C35,'Data Products'!$A:$J,10,0)</f>
      </c>
      <c r="AH35" s="7204">
        <f t="shared" si="24"/>
      </c>
      <c r="AI35" s="7205">
        <f t="shared" si="0"/>
      </c>
      <c r="AJ35" s="7223" t="s">
        <v>7594</v>
      </c>
      <c r="AK35" s="7206"/>
      <c r="AL35" s="7207"/>
      <c r="AM35" s="7222"/>
      <c r="AN35" s="7207"/>
      <c r="AO35" s="7207"/>
    </row>
    <row customHeight="true" hidden="true" ht="18" r="36">
      <c r="A36" s="7190">
        <v>34</v>
      </c>
      <c r="B36" s="7190" t="s">
        <v>7537</v>
      </c>
      <c r="C36" s="7190" t="s">
        <v>7595</v>
      </c>
      <c r="D36" s="7192"/>
      <c r="E36" s="7218">
        <v>0</v>
      </c>
      <c r="F36" s="7219">
        <v>0</v>
      </c>
      <c r="G36" s="7194"/>
      <c r="H36" s="7195">
        <f>VLOOKUP(C36,'Data Products'!$A:$B,2,0)</f>
      </c>
      <c r="I36" s="7196">
        <f t="shared" si="5"/>
      </c>
      <c r="J36" s="7197">
        <v>45646</v>
      </c>
      <c r="K36" s="7198">
        <f t="shared" si="13"/>
      </c>
      <c r="L36" s="7194">
        <v>0</v>
      </c>
      <c r="M36" s="7194">
        <v>0</v>
      </c>
      <c r="N36" s="7194">
        <v>100</v>
      </c>
      <c r="O36" s="7194">
        <v>200</v>
      </c>
      <c r="P36" s="7190" t="s">
        <v>7593</v>
      </c>
      <c r="Q36" s="7194">
        <v>0</v>
      </c>
      <c r="R36" s="7194">
        <v>0</v>
      </c>
      <c r="S36" s="7194">
        <v>0</v>
      </c>
      <c r="T36" s="7194">
        <v>0</v>
      </c>
      <c r="U36" s="7194">
        <v>0</v>
      </c>
      <c r="V36" s="7194">
        <v>0</v>
      </c>
      <c r="W36" s="7194">
        <v>0</v>
      </c>
      <c r="X36" s="7194">
        <v>0</v>
      </c>
      <c r="Y36" s="7194">
        <v>0</v>
      </c>
      <c r="Z36" s="7194">
        <v>0</v>
      </c>
      <c r="AA36" s="7194">
        <v>0</v>
      </c>
      <c r="AB36" s="7194">
        <v>0</v>
      </c>
      <c r="AC36" s="7199">
        <f t="shared" si="21"/>
      </c>
      <c r="AD36" s="7209">
        <f t="shared" si="29"/>
      </c>
      <c r="AE36" s="7201">
        <f t="shared" si="9"/>
      </c>
      <c r="AF36" s="7210">
        <f t="shared" si="16"/>
      </c>
      <c r="AG36" s="7203">
        <f>VLOOKUP(C36,'Data Products'!$A:$J,10,0)</f>
      </c>
      <c r="AH36" s="7204">
        <f t="shared" si="24"/>
      </c>
      <c r="AI36" s="7205">
        <f t="shared" si="0"/>
      </c>
      <c r="AJ36" s="7206"/>
      <c r="AK36" s="7206"/>
      <c r="AL36" s="7207"/>
      <c r="AM36" s="7222"/>
      <c r="AN36" s="7207"/>
      <c r="AO36" s="7207"/>
    </row>
    <row r="37">
      <c r="A37" s="7190">
        <v>35</v>
      </c>
      <c r="B37" s="7190" t="s">
        <v>7542</v>
      </c>
      <c r="C37" s="7190" t="s">
        <v>7596</v>
      </c>
      <c r="D37" s="7191" t="s">
        <v>7597</v>
      </c>
      <c r="E37" s="7218">
        <v>997</v>
      </c>
      <c r="F37" s="7219">
        <v>996</v>
      </c>
      <c r="G37" s="7194"/>
      <c r="H37" s="7195">
        <f>VLOOKUP(C37,'Data Products'!$A:$B,2,0)</f>
      </c>
      <c r="I37" s="7196">
        <f t="shared" si="5"/>
      </c>
      <c r="J37" s="7197">
        <v>45681</v>
      </c>
      <c r="K37" s="7198">
        <f t="shared" si="13"/>
      </c>
      <c r="L37" s="7194">
        <v>516</v>
      </c>
      <c r="M37" s="7194">
        <v>546</v>
      </c>
      <c r="N37" s="7194">
        <v>1500</v>
      </c>
      <c r="O37" s="7194">
        <v>3000</v>
      </c>
      <c r="P37" s="7190" t="s">
        <v>7598</v>
      </c>
      <c r="Q37" s="7194">
        <v>0</v>
      </c>
      <c r="R37" s="7194">
        <v>0</v>
      </c>
      <c r="S37" s="7194">
        <v>378</v>
      </c>
      <c r="T37" s="7194">
        <v>378</v>
      </c>
      <c r="U37" s="7194">
        <v>618</v>
      </c>
      <c r="V37" s="7194">
        <v>618</v>
      </c>
      <c r="W37" s="7194">
        <v>7</v>
      </c>
      <c r="X37" s="7194">
        <v>7</v>
      </c>
      <c r="Y37" s="7194">
        <v>0</v>
      </c>
      <c r="Z37" s="7194">
        <v>0</v>
      </c>
      <c r="AA37" s="7194">
        <v>0</v>
      </c>
      <c r="AB37" s="7194">
        <v>0</v>
      </c>
      <c r="AC37" s="7199">
        <f t="shared" si="21"/>
      </c>
      <c r="AD37" s="7200">
        <f t="shared" si="29"/>
      </c>
      <c r="AE37" s="7201">
        <f t="shared" si="9"/>
      </c>
      <c r="AF37" s="7202">
        <f t="shared" si="16"/>
      </c>
      <c r="AG37" s="7203">
        <f>VLOOKUP(C37,'Data Products'!$A:$J,10,0)</f>
      </c>
      <c r="AH37" s="7204">
        <f t="shared" si="24"/>
      </c>
      <c r="AI37" s="7205">
        <f t="shared" si="0"/>
      </c>
      <c r="AJ37" s="7206"/>
      <c r="AK37" s="7224"/>
      <c r="AL37" s="7224"/>
      <c r="AM37" s="7225"/>
      <c r="AN37" s="7224"/>
      <c r="AO37" s="7224"/>
    </row>
    <row r="38">
      <c r="A38" s="7190">
        <v>36</v>
      </c>
      <c r="B38" s="7190" t="s">
        <v>7542</v>
      </c>
      <c r="C38" s="7190" t="s">
        <v>7599</v>
      </c>
      <c r="D38" s="7191" t="s">
        <v>7600</v>
      </c>
      <c r="E38" s="7218">
        <v>2643</v>
      </c>
      <c r="F38" s="7219">
        <v>2643</v>
      </c>
      <c r="G38" s="7194"/>
      <c r="H38" s="7195">
        <f>VLOOKUP(C38,'Data Products'!$A:$B,2,0)</f>
      </c>
      <c r="I38" s="7196">
        <f t="shared" si="5"/>
      </c>
      <c r="J38" s="7197">
        <v>45520</v>
      </c>
      <c r="K38" s="7198">
        <f t="shared" si="13"/>
      </c>
      <c r="L38" s="7194">
        <v>12</v>
      </c>
      <c r="M38" s="7194">
        <v>34</v>
      </c>
      <c r="N38" s="7194">
        <v>150</v>
      </c>
      <c r="O38" s="7194">
        <v>300</v>
      </c>
      <c r="P38" s="7190" t="s">
        <v>7598</v>
      </c>
      <c r="Q38" s="7194">
        <v>0</v>
      </c>
      <c r="R38" s="7194">
        <v>0</v>
      </c>
      <c r="S38" s="7194">
        <v>1509</v>
      </c>
      <c r="T38" s="7194">
        <v>1508</v>
      </c>
      <c r="U38" s="7194">
        <v>1140</v>
      </c>
      <c r="V38" s="7194">
        <v>1140</v>
      </c>
      <c r="W38" s="7194">
        <v>0</v>
      </c>
      <c r="X38" s="7194">
        <v>0</v>
      </c>
      <c r="Y38" s="7194">
        <v>0</v>
      </c>
      <c r="Z38" s="7194">
        <v>0</v>
      </c>
      <c r="AA38" s="7194">
        <v>0</v>
      </c>
      <c r="AB38" s="7194">
        <v>0</v>
      </c>
      <c r="AC38" s="7199">
        <f t="shared" si="21"/>
      </c>
      <c r="AD38" s="7200">
        <f t="shared" si="29"/>
      </c>
      <c r="AE38" s="7201">
        <f t="shared" si="9"/>
      </c>
      <c r="AF38" s="7202">
        <f t="shared" si="16"/>
      </c>
      <c r="AG38" s="7203">
        <f>VLOOKUP(C38,'Data Products'!$A:$J,10,0)</f>
      </c>
      <c r="AH38" s="7204">
        <f t="shared" si="24"/>
      </c>
      <c r="AI38" s="7205">
        <f t="shared" si="0"/>
      </c>
      <c r="AJ38" s="7206"/>
      <c r="AK38" s="7207"/>
      <c r="AL38" s="7207"/>
      <c r="AM38" s="7222"/>
      <c r="AN38" s="7207"/>
      <c r="AO38" s="7207"/>
    </row>
    <row r="39">
      <c r="A39" s="7190">
        <v>37</v>
      </c>
      <c r="B39" s="7190" t="s">
        <v>7601</v>
      </c>
      <c r="C39" s="7190" t="s">
        <v>7602</v>
      </c>
      <c r="D39" s="7191" t="s">
        <v>7603</v>
      </c>
      <c r="E39" s="7218">
        <v>2062</v>
      </c>
      <c r="F39" s="7219">
        <v>2062</v>
      </c>
      <c r="G39" s="7194"/>
      <c r="H39" s="7195">
        <f>VLOOKUP(C39,'Data Products'!$A:$B,2,0)</f>
      </c>
      <c r="I39" s="7196">
        <f t="shared" si="5"/>
      </c>
      <c r="J39" s="7197">
        <v>45558</v>
      </c>
      <c r="K39" s="7198">
        <f t="shared" si="13"/>
      </c>
      <c r="L39" s="7194">
        <v>0</v>
      </c>
      <c r="M39" s="7194">
        <v>0</v>
      </c>
      <c r="N39" s="7194">
        <v>500</v>
      </c>
      <c r="O39" s="7194">
        <v>1000</v>
      </c>
      <c r="P39" s="7190" t="s">
        <v>7604</v>
      </c>
      <c r="Q39" s="7194">
        <v>0</v>
      </c>
      <c r="R39" s="7194">
        <v>0</v>
      </c>
      <c r="S39" s="7194">
        <v>1289</v>
      </c>
      <c r="T39" s="7194">
        <v>1289</v>
      </c>
      <c r="U39" s="7194">
        <v>773</v>
      </c>
      <c r="V39" s="7194">
        <v>773</v>
      </c>
      <c r="W39" s="7194">
        <v>0</v>
      </c>
      <c r="X39" s="7194">
        <v>0</v>
      </c>
      <c r="Y39" s="7194">
        <v>0</v>
      </c>
      <c r="Z39" s="7194">
        <v>0</v>
      </c>
      <c r="AA39" s="7194">
        <v>0</v>
      </c>
      <c r="AB39" s="7194">
        <v>0</v>
      </c>
      <c r="AC39" s="7199">
        <f t="shared" si="21"/>
      </c>
      <c r="AD39" s="7209">
        <f t="shared" si="29"/>
      </c>
      <c r="AE39" s="7201">
        <f t="shared" si="9"/>
      </c>
      <c r="AF39" s="7210">
        <f t="shared" si="16"/>
      </c>
      <c r="AG39" s="7203">
        <f>VLOOKUP(C39,'Data Products'!$A:$J,10,0)</f>
      </c>
      <c r="AH39" s="7204">
        <f t="shared" si="24"/>
      </c>
      <c r="AI39" s="7205">
        <f t="shared" si="0"/>
      </c>
      <c r="AJ39" s="7211" t="s">
        <v>7605</v>
      </c>
      <c r="AK39" s="7207"/>
      <c r="AL39" s="7207"/>
      <c r="AM39" s="7222"/>
      <c r="AN39" s="7207"/>
      <c r="AO39" s="7207"/>
    </row>
    <row customHeight="true" hidden="true" ht="18" r="40">
      <c r="A40" s="7190">
        <v>38</v>
      </c>
      <c r="B40" s="7190" t="s">
        <v>7537</v>
      </c>
      <c r="C40" s="7190" t="s">
        <v>7606</v>
      </c>
      <c r="D40" s="7192"/>
      <c r="E40" s="7218">
        <v>0</v>
      </c>
      <c r="F40" s="7219">
        <v>0</v>
      </c>
      <c r="G40" s="7194"/>
      <c r="H40" s="7195">
        <f>VLOOKUP(C40,'Data Products'!$A:$B,2,0)</f>
      </c>
      <c r="I40" s="7196">
        <f t="shared" si="5"/>
      </c>
      <c r="J40" s="7197">
        <v>45630</v>
      </c>
      <c r="K40" s="7198">
        <f t="shared" si="13"/>
      </c>
      <c r="L40" s="7194">
        <v>0</v>
      </c>
      <c r="M40" s="7194">
        <v>0</v>
      </c>
      <c r="N40" s="7194">
        <v>0</v>
      </c>
      <c r="O40" s="7194">
        <v>0</v>
      </c>
      <c r="P40" s="7190" t="s">
        <v>7607</v>
      </c>
      <c r="Q40" s="7194">
        <v>0</v>
      </c>
      <c r="R40" s="7194">
        <v>0</v>
      </c>
      <c r="S40" s="7194">
        <v>0</v>
      </c>
      <c r="T40" s="7194">
        <v>0</v>
      </c>
      <c r="U40" s="7194">
        <v>0</v>
      </c>
      <c r="V40" s="7194">
        <v>0</v>
      </c>
      <c r="W40" s="7194">
        <v>0</v>
      </c>
      <c r="X40" s="7194">
        <v>0</v>
      </c>
      <c r="Y40" s="7194">
        <v>0</v>
      </c>
      <c r="Z40" s="7194">
        <v>0</v>
      </c>
      <c r="AA40" s="7194">
        <v>0</v>
      </c>
      <c r="AB40" s="7194">
        <v>0</v>
      </c>
      <c r="AC40" s="7199">
        <f t="shared" si="21"/>
      </c>
      <c r="AD40" s="7209">
        <f t="shared" si="29"/>
      </c>
      <c r="AE40" s="7201">
        <f t="shared" si="9"/>
      </c>
      <c r="AF40" s="7210">
        <f t="shared" si="16"/>
      </c>
      <c r="AG40" s="7203">
        <f>VLOOKUP(C40,'Data Products'!$A:$J,10,0)</f>
      </c>
      <c r="AH40" s="7204">
        <f t="shared" si="24"/>
      </c>
      <c r="AI40" s="7205">
        <f t="shared" si="0"/>
      </c>
      <c r="AJ40" s="7206"/>
      <c r="AK40" s="7207"/>
      <c r="AL40" s="7207"/>
      <c r="AM40" s="7222"/>
      <c r="AN40" s="7207"/>
      <c r="AO40" s="7207"/>
    </row>
    <row customHeight="true" hidden="true" ht="18" r="41">
      <c r="A41" s="7190">
        <v>39</v>
      </c>
      <c r="B41" s="7190" t="s">
        <v>7537</v>
      </c>
      <c r="C41" s="7190" t="s">
        <v>7608</v>
      </c>
      <c r="D41" s="7192"/>
      <c r="E41" s="7218">
        <v>0</v>
      </c>
      <c r="F41" s="7219">
        <v>0</v>
      </c>
      <c r="G41" s="7194"/>
      <c r="H41" s="7195">
        <f>VLOOKUP(C41,'Data Products'!$A:$B,2,0)</f>
      </c>
      <c r="I41" s="7226">
        <f t="shared" si="5"/>
      </c>
      <c r="J41" s="7197">
        <v>45630</v>
      </c>
      <c r="K41" s="7198">
        <f t="shared" si="13"/>
      </c>
      <c r="L41" s="7194">
        <v>0</v>
      </c>
      <c r="M41" s="7194">
        <v>0</v>
      </c>
      <c r="N41" s="7194">
        <v>0</v>
      </c>
      <c r="O41" s="7194">
        <v>0</v>
      </c>
      <c r="P41" s="7190" t="s">
        <v>7607</v>
      </c>
      <c r="Q41" s="7194">
        <v>0</v>
      </c>
      <c r="R41" s="7194">
        <v>0</v>
      </c>
      <c r="S41" s="7194">
        <v>0</v>
      </c>
      <c r="T41" s="7194">
        <v>0</v>
      </c>
      <c r="U41" s="7194">
        <v>0</v>
      </c>
      <c r="V41" s="7194">
        <v>0</v>
      </c>
      <c r="W41" s="7194">
        <v>0</v>
      </c>
      <c r="X41" s="7194">
        <v>0</v>
      </c>
      <c r="Y41" s="7194">
        <v>0</v>
      </c>
      <c r="Z41" s="7194">
        <v>0</v>
      </c>
      <c r="AA41" s="7194">
        <v>0</v>
      </c>
      <c r="AB41" s="7194">
        <v>0</v>
      </c>
      <c r="AC41" s="7199">
        <f t="shared" si="21"/>
      </c>
      <c r="AD41" s="7214">
        <f t="shared" si="29"/>
      </c>
      <c r="AE41" s="7201">
        <f t="shared" si="9"/>
      </c>
      <c r="AF41" s="7215">
        <f t="shared" si="16"/>
      </c>
      <c r="AG41" s="7203">
        <f>VLOOKUP(C41,'Data Products'!$A:$J,10,0)</f>
      </c>
      <c r="AH41" s="7204">
        <f t="shared" si="24"/>
      </c>
      <c r="AI41" s="7205">
        <f t="shared" si="0"/>
      </c>
      <c r="AJ41" s="7227"/>
      <c r="AK41" s="7228"/>
      <c r="AL41" s="7228"/>
      <c r="AM41" s="7229"/>
      <c r="AN41" s="7228"/>
      <c r="AO41" s="7228"/>
    </row>
    <row customHeight="true" hidden="true" ht="18" r="42">
      <c r="A42" s="7190">
        <v>40</v>
      </c>
      <c r="B42" s="7190" t="s">
        <v>7537</v>
      </c>
      <c r="C42" s="7190" t="s">
        <v>7609</v>
      </c>
      <c r="D42" s="7192"/>
      <c r="E42" s="7218">
        <v>0</v>
      </c>
      <c r="F42" s="7219">
        <v>0</v>
      </c>
      <c r="G42" s="7194"/>
      <c r="H42" s="7195">
        <f>VLOOKUP(C42,'Data Products'!$A:$B,2,0)</f>
      </c>
      <c r="I42" s="7226">
        <f t="shared" si="5"/>
      </c>
      <c r="J42" s="7197">
        <v>45630</v>
      </c>
      <c r="K42" s="7198">
        <f t="shared" si="13"/>
      </c>
      <c r="L42" s="7194">
        <v>0</v>
      </c>
      <c r="M42" s="7194">
        <v>0</v>
      </c>
      <c r="N42" s="7194">
        <v>0</v>
      </c>
      <c r="O42" s="7194">
        <v>0</v>
      </c>
      <c r="P42" s="7190" t="s">
        <v>7607</v>
      </c>
      <c r="Q42" s="7194">
        <v>0</v>
      </c>
      <c r="R42" s="7194">
        <v>0</v>
      </c>
      <c r="S42" s="7194">
        <v>0</v>
      </c>
      <c r="T42" s="7194">
        <v>0</v>
      </c>
      <c r="U42" s="7194">
        <v>0</v>
      </c>
      <c r="V42" s="7194">
        <v>0</v>
      </c>
      <c r="W42" s="7194">
        <v>0</v>
      </c>
      <c r="X42" s="7194">
        <v>0</v>
      </c>
      <c r="Y42" s="7194">
        <v>0</v>
      </c>
      <c r="Z42" s="7194">
        <v>0</v>
      </c>
      <c r="AA42" s="7194">
        <v>0</v>
      </c>
      <c r="AB42" s="7194">
        <v>0</v>
      </c>
      <c r="AC42" s="7199">
        <f t="shared" si="21"/>
      </c>
      <c r="AD42" s="7209">
        <f t="shared" si="29"/>
      </c>
      <c r="AE42" s="7201">
        <f t="shared" si="9"/>
      </c>
      <c r="AF42" s="7210">
        <f t="shared" si="16"/>
      </c>
      <c r="AG42" s="7203">
        <f>VLOOKUP(C42,'Data Products'!$A:$J,10,0)</f>
      </c>
      <c r="AH42" s="7204">
        <f t="shared" si="24"/>
      </c>
      <c r="AI42" s="7205">
        <f t="shared" si="0"/>
      </c>
      <c r="AJ42" s="7230"/>
      <c r="AK42" s="7231"/>
      <c r="AL42" s="7231"/>
      <c r="AM42" s="7230"/>
      <c r="AN42" s="7231"/>
      <c r="AO42" s="7231"/>
    </row>
    <row r="43">
      <c r="A43" s="7190">
        <v>41</v>
      </c>
      <c r="B43" s="7190" t="s">
        <v>7528</v>
      </c>
      <c r="C43" s="7190" t="s">
        <v>7610</v>
      </c>
      <c r="D43" s="7191" t="s">
        <v>7611</v>
      </c>
      <c r="E43" s="7218">
        <v>212</v>
      </c>
      <c r="F43" s="7219">
        <v>212</v>
      </c>
      <c r="G43" s="7232"/>
      <c r="H43" s="7195">
        <f>VLOOKUP(C43,'Data Products'!$A:$B,2,0)</f>
      </c>
      <c r="I43" s="7226">
        <f t="shared" si="5"/>
      </c>
      <c r="J43" s="7197">
        <v>45898</v>
      </c>
      <c r="K43" s="7198">
        <f t="shared" si="13"/>
      </c>
      <c r="L43" s="7194">
        <v>0</v>
      </c>
      <c r="M43" s="7194">
        <v>1</v>
      </c>
      <c r="N43" s="7194">
        <v>0</v>
      </c>
      <c r="O43" s="7194">
        <v>0</v>
      </c>
      <c r="P43" s="7190" t="s">
        <v>7612</v>
      </c>
      <c r="Q43" s="7194">
        <v>0</v>
      </c>
      <c r="R43" s="7194">
        <v>0</v>
      </c>
      <c r="S43" s="7194">
        <v>128</v>
      </c>
      <c r="T43" s="7194">
        <v>128</v>
      </c>
      <c r="U43" s="7194">
        <v>84</v>
      </c>
      <c r="V43" s="7194">
        <v>84</v>
      </c>
      <c r="W43" s="7194">
        <v>0</v>
      </c>
      <c r="X43" s="7194">
        <v>0</v>
      </c>
      <c r="Y43" s="7194">
        <v>0</v>
      </c>
      <c r="Z43" s="7194">
        <v>0</v>
      </c>
      <c r="AA43" s="7194">
        <v>0</v>
      </c>
      <c r="AB43" s="7194">
        <v>0</v>
      </c>
      <c r="AC43" s="7199">
        <f t="shared" si="21"/>
      </c>
      <c r="AD43" s="7220">
        <f t="shared" si="29"/>
      </c>
      <c r="AE43" s="7201">
        <f t="shared" si="9"/>
      </c>
      <c r="AF43" s="7221">
        <f t="shared" si="16"/>
      </c>
      <c r="AG43" s="7203">
        <f>VLOOKUP(C43,'Data Products'!$A:$J,10,0)</f>
      </c>
      <c r="AH43" s="7204">
        <f t="shared" si="24"/>
      </c>
      <c r="AI43" s="7205">
        <f t="shared" si="0"/>
      </c>
      <c r="AJ43" s="7233" t="s">
        <v>7613</v>
      </c>
      <c r="AK43" s="7231"/>
      <c r="AL43" s="7231"/>
      <c r="AM43" s="7230"/>
      <c r="AN43" s="7231"/>
      <c r="AO43" s="7231"/>
    </row>
    <row customHeight="true" ht="18" r="44">
      <c r="A44" s="7190">
        <v>42</v>
      </c>
      <c r="B44" s="7190" t="s">
        <v>7542</v>
      </c>
      <c r="C44" s="7190" t="s">
        <v>7614</v>
      </c>
      <c r="D44" s="7191" t="s">
        <v>7615</v>
      </c>
      <c r="E44" s="7218">
        <v>1425</v>
      </c>
      <c r="F44" s="7219">
        <v>1425</v>
      </c>
      <c r="G44" s="7232"/>
      <c r="H44" s="7195">
        <f>VLOOKUP(C44,'Data Products'!$A:$B,2,0)</f>
      </c>
      <c r="I44" s="7226">
        <f t="shared" si="5"/>
      </c>
      <c r="J44" s="7234">
        <v>46030</v>
      </c>
      <c r="K44" s="7198">
        <f t="shared" si="13"/>
      </c>
      <c r="L44" s="7235">
        <v>140</v>
      </c>
      <c r="M44" s="7235">
        <v>284</v>
      </c>
      <c r="N44" s="7194">
        <v>0</v>
      </c>
      <c r="O44" s="7194">
        <v>0</v>
      </c>
      <c r="P44" s="7190" t="s">
        <v>7616</v>
      </c>
      <c r="Q44" s="7194">
        <v>0</v>
      </c>
      <c r="R44" s="7194">
        <v>0</v>
      </c>
      <c r="S44" s="7194">
        <v>617</v>
      </c>
      <c r="T44" s="7194">
        <v>616</v>
      </c>
      <c r="U44" s="7194">
        <v>897</v>
      </c>
      <c r="V44" s="7194">
        <v>897</v>
      </c>
      <c r="W44" s="7194">
        <v>0</v>
      </c>
      <c r="X44" s="7194">
        <v>0</v>
      </c>
      <c r="Y44" s="7194">
        <v>0</v>
      </c>
      <c r="Z44" s="7194">
        <v>0</v>
      </c>
      <c r="AA44" s="7194">
        <v>0</v>
      </c>
      <c r="AB44" s="7194">
        <v>0</v>
      </c>
      <c r="AC44" s="7199">
        <f t="shared" si="21"/>
      </c>
      <c r="AD44" s="7220">
        <f t="shared" si="29"/>
      </c>
      <c r="AE44" s="7201">
        <f t="shared" si="9"/>
      </c>
      <c r="AF44" s="7221">
        <f t="shared" si="16"/>
      </c>
      <c r="AG44" s="7203">
        <f>VLOOKUP(C44,'Data Products'!$A:$J,10,0)</f>
      </c>
      <c r="AH44" s="7204">
        <f t="shared" si="24"/>
      </c>
      <c r="AI44" s="7205">
        <f t="shared" si="0"/>
      </c>
      <c r="AJ44" s="7233"/>
      <c r="AK44" s="7231"/>
      <c r="AL44" s="7231"/>
      <c r="AM44" s="7230"/>
      <c r="AN44" s="7231"/>
      <c r="AO44" s="7231"/>
    </row>
    <row r="45">
      <c r="A45" s="7236"/>
      <c r="B45" s="7237"/>
      <c r="C45" s="7236"/>
      <c r="D45" s="7236"/>
      <c r="E45" s="7236"/>
      <c r="F45" s="7236"/>
      <c r="G45" s="7236"/>
      <c r="H45" s="7236"/>
      <c r="I45" s="7236"/>
      <c r="J45" s="7236"/>
      <c r="K45" s="7238"/>
      <c r="L45" s="7232"/>
      <c r="M45" s="7232" t="s">
        <v>7617</v>
      </c>
      <c r="N45" s="7232"/>
      <c r="O45" s="7232"/>
      <c r="P45" s="7232"/>
      <c r="Q45" s="7232"/>
      <c r="R45" s="7232"/>
      <c r="S45" s="7232"/>
      <c r="T45" s="7232"/>
      <c r="U45" s="7232"/>
      <c r="V45" s="7232"/>
      <c r="W45" s="7232"/>
      <c r="X45" s="7232"/>
      <c r="Y45" s="7232"/>
      <c r="Z45" s="7232"/>
      <c r="AA45" s="7232"/>
      <c r="AB45" s="7232"/>
      <c r="AC45" s="7232"/>
      <c r="AD45" s="7232"/>
      <c r="AE45" s="7232"/>
      <c r="AF45" s="7239" t="s">
        <v>7618</v>
      </c>
      <c r="AG45" s="7240"/>
      <c r="AH45" s="7240">
        <f>SUM(AH3:AH43)</f>
      </c>
      <c r="AI45" s="7241"/>
      <c r="AJ45" s="7242"/>
      <c r="AK45" s="7243"/>
      <c r="AL45" s="7243"/>
      <c r="AM45" s="7242"/>
      <c r="AN45" s="7243"/>
      <c r="AO45" s="7243"/>
    </row>
    <row r="46">
      <c r="A46" s="7232"/>
      <c r="B46" s="7237"/>
      <c r="C46" s="7237"/>
      <c r="D46" s="7232"/>
      <c r="E46" s="7232"/>
      <c r="F46" s="7232"/>
      <c r="G46" s="7232"/>
      <c r="H46" s="7237"/>
      <c r="I46" s="7238"/>
      <c r="J46" s="7238"/>
      <c r="K46" s="7238"/>
      <c r="L46" s="7232"/>
      <c r="M46" s="7232"/>
      <c r="N46" s="7232"/>
      <c r="O46" s="7232"/>
      <c r="P46" s="7232"/>
      <c r="Q46" s="7232"/>
      <c r="R46" s="7232"/>
      <c r="S46" s="7232"/>
      <c r="T46" s="7232"/>
      <c r="U46" s="7232"/>
      <c r="V46" s="7232"/>
      <c r="W46" s="7232"/>
      <c r="X46" s="7232"/>
      <c r="Y46" s="7232"/>
      <c r="Z46" s="7232"/>
      <c r="AA46" s="7232"/>
      <c r="AB46" s="7232"/>
      <c r="AC46" s="7232"/>
      <c r="AD46" s="7232"/>
      <c r="AE46" s="7232"/>
      <c r="AF46" s="7244" t="s">
        <v>7619</v>
      </c>
      <c r="AG46" s="7245">
        <f t="shared" ref="AG46:AG49" si="4">AH46/$AH$45</f>
      </c>
      <c r="AH46" s="7246">
        <f t="shared" ref="AH46:AH49" si="12">SUMIFS($AH$3:$AH$43,$AF$3:$AF$43,AF46)</f>
      </c>
      <c r="AI46" s="7247"/>
      <c r="AJ46" s="7242"/>
      <c r="AK46" s="7243"/>
      <c r="AL46" s="7243"/>
      <c r="AM46" s="7242"/>
      <c r="AN46" s="7243"/>
      <c r="AO46" s="7243"/>
    </row>
    <row r="47">
      <c r="A47" s="7232"/>
      <c r="B47" s="7237"/>
      <c r="C47" s="7237"/>
      <c r="D47" s="7232"/>
      <c r="E47" s="7232"/>
      <c r="F47" s="7232"/>
      <c r="G47" s="7232"/>
      <c r="H47" s="7237"/>
      <c r="I47" s="7238"/>
      <c r="J47" s="7238"/>
      <c r="K47" s="7238"/>
      <c r="L47" s="7232"/>
      <c r="M47" s="7232"/>
      <c r="N47" s="7232"/>
      <c r="O47" s="7232"/>
      <c r="P47" s="7232"/>
      <c r="Q47" s="7232"/>
      <c r="R47" s="7232"/>
      <c r="S47" s="7232"/>
      <c r="T47" s="7232"/>
      <c r="U47" s="7232"/>
      <c r="V47" s="7232"/>
      <c r="W47" s="7232"/>
      <c r="X47" s="7232"/>
      <c r="Y47" s="7232"/>
      <c r="Z47" s="7232"/>
      <c r="AA47" s="7232"/>
      <c r="AB47" s="7232"/>
      <c r="AC47" s="7232"/>
      <c r="AD47" s="7232"/>
      <c r="AE47" s="7232"/>
      <c r="AF47" s="7244" t="s">
        <v>7620</v>
      </c>
      <c r="AG47" s="7245">
        <f t="shared" si="4"/>
      </c>
      <c r="AH47" s="7246">
        <f t="shared" si="12"/>
      </c>
      <c r="AI47" s="7247"/>
      <c r="AJ47" s="7242"/>
      <c r="AK47" s="7243"/>
      <c r="AL47" s="7243"/>
      <c r="AM47" s="7242"/>
      <c r="AN47" s="7243"/>
      <c r="AO47" s="7243"/>
    </row>
    <row r="48">
      <c r="A48" s="7232"/>
      <c r="B48" s="7237"/>
      <c r="C48" s="7237"/>
      <c r="D48" s="7232"/>
      <c r="E48" s="7232"/>
      <c r="F48" s="7232"/>
      <c r="G48" s="7232"/>
      <c r="H48" s="7237"/>
      <c r="I48" s="7238"/>
      <c r="J48" s="7238"/>
      <c r="K48" s="7238"/>
      <c r="L48" s="7232"/>
      <c r="M48" s="7232"/>
      <c r="N48" s="7232"/>
      <c r="O48" s="7232"/>
      <c r="P48" s="7232"/>
      <c r="Q48" s="7232"/>
      <c r="R48" s="7232"/>
      <c r="S48" s="7232"/>
      <c r="T48" s="7232"/>
      <c r="U48" s="7232"/>
      <c r="V48" s="7232"/>
      <c r="W48" s="7232"/>
      <c r="X48" s="7232"/>
      <c r="Y48" s="7232"/>
      <c r="Z48" s="7232"/>
      <c r="AA48" s="7232"/>
      <c r="AB48" s="7232"/>
      <c r="AC48" s="7232"/>
      <c r="AD48" s="7232"/>
      <c r="AE48" s="7232"/>
      <c r="AF48" s="7244" t="s">
        <v>7621</v>
      </c>
      <c r="AG48" s="7245">
        <f t="shared" si="4"/>
      </c>
      <c r="AH48" s="7246">
        <f t="shared" si="12"/>
      </c>
      <c r="AI48" s="7247"/>
      <c r="AJ48" s="7242"/>
      <c r="AK48" s="7243"/>
      <c r="AL48" s="7243"/>
      <c r="AM48" s="7242"/>
      <c r="AN48" s="7243"/>
      <c r="AO48" s="7243"/>
    </row>
    <row r="49">
      <c r="A49" s="7232"/>
      <c r="B49" s="7237"/>
      <c r="C49" s="7237"/>
      <c r="D49" s="7232"/>
      <c r="E49" s="7232"/>
      <c r="F49" s="7232"/>
      <c r="G49" s="7232"/>
      <c r="H49" s="7237"/>
      <c r="I49" s="7238"/>
      <c r="J49" s="7238"/>
      <c r="K49" s="7238"/>
      <c r="L49" s="7232"/>
      <c r="M49" s="7232"/>
      <c r="N49" s="7232"/>
      <c r="O49" s="7232"/>
      <c r="P49" s="7232"/>
      <c r="Q49" s="7232"/>
      <c r="R49" s="7232"/>
      <c r="S49" s="7232"/>
      <c r="T49" s="7232"/>
      <c r="U49" s="7232"/>
      <c r="V49" s="7232"/>
      <c r="W49" s="7232"/>
      <c r="X49" s="7232"/>
      <c r="Y49" s="7232"/>
      <c r="Z49" s="7232"/>
      <c r="AA49" s="7232"/>
      <c r="AB49" s="7232"/>
      <c r="AC49" s="7232"/>
      <c r="AD49" s="7232"/>
      <c r="AE49" s="7232"/>
      <c r="AF49" s="7244" t="s">
        <v>7622</v>
      </c>
      <c r="AG49" s="7245">
        <f t="shared" si="4"/>
      </c>
      <c r="AH49" s="7246">
        <f t="shared" si="12"/>
      </c>
      <c r="AI49" s="7247"/>
      <c r="AJ49" s="7242"/>
      <c r="AK49" s="7243"/>
      <c r="AL49" s="7243"/>
      <c r="AM49" s="7242"/>
      <c r="AN49" s="7243"/>
      <c r="AO49" s="7243"/>
    </row>
    <row r="50">
      <c r="A50" s="7232"/>
      <c r="B50" s="7237"/>
      <c r="C50" s="7237"/>
      <c r="D50" s="7232"/>
      <c r="E50" s="7232"/>
      <c r="F50" s="7232"/>
      <c r="G50" s="7232"/>
      <c r="H50" s="7237"/>
      <c r="I50" s="7238"/>
      <c r="J50" s="7238"/>
      <c r="K50" s="7238"/>
      <c r="L50" s="7232"/>
      <c r="M50" s="7232"/>
      <c r="N50" s="7232"/>
      <c r="O50" s="7232"/>
      <c r="P50" s="7232"/>
      <c r="Q50" s="7232"/>
      <c r="R50" s="7232"/>
      <c r="S50" s="7232"/>
      <c r="T50" s="7232"/>
      <c r="U50" s="7232"/>
      <c r="V50" s="7232"/>
      <c r="W50" s="7232"/>
      <c r="X50" s="7232"/>
      <c r="Y50" s="7232"/>
      <c r="Z50" s="7232"/>
      <c r="AA50" s="7232"/>
      <c r="AB50" s="7232"/>
      <c r="AC50" s="7232"/>
      <c r="AD50" s="7232"/>
      <c r="AE50" s="7232"/>
      <c r="AF50" s="7244" t="s">
        <v>7517</v>
      </c>
      <c r="AG50" s="7248">
        <f>AVERAGE(AI3:AI43)/AVERAGE(E3:E43)</f>
      </c>
      <c r="AH50" s="7246">
        <f>SUMIF($I$3:$I$43,"&lt;90",$AH$3:$AH$43)</f>
      </c>
      <c r="AI50" s="7249"/>
      <c r="AJ50" s="7242"/>
      <c r="AK50" s="7243"/>
      <c r="AL50" s="7243"/>
      <c r="AM50" s="7242"/>
      <c r="AN50" s="7243"/>
      <c r="AO50" s="7243"/>
    </row>
    <row r="51">
      <c r="A51" s="7232"/>
      <c r="B51" s="7237"/>
      <c r="C51" s="7237"/>
      <c r="D51" s="7232"/>
      <c r="E51" s="7232"/>
      <c r="F51" s="7232"/>
      <c r="G51" s="7232"/>
      <c r="H51" s="7237"/>
      <c r="I51" s="7238"/>
      <c r="J51" s="7238"/>
      <c r="K51" s="7238"/>
      <c r="L51" s="7232"/>
      <c r="M51" s="7232"/>
      <c r="N51" s="7232"/>
      <c r="O51" s="7232"/>
      <c r="P51" s="7232"/>
      <c r="Q51" s="7232"/>
      <c r="R51" s="7232"/>
      <c r="S51" s="7232"/>
      <c r="T51" s="7232"/>
      <c r="U51" s="7232"/>
      <c r="V51" s="7232"/>
      <c r="W51" s="7232"/>
      <c r="X51" s="7232"/>
      <c r="Y51" s="7232"/>
      <c r="Z51" s="7232"/>
      <c r="AA51" s="7232"/>
      <c r="AB51" s="7232"/>
      <c r="AC51" s="7232"/>
      <c r="AD51" s="7232"/>
      <c r="AE51" s="7232"/>
      <c r="AF51" s="7232"/>
      <c r="AG51" s="7249"/>
      <c r="AH51" s="7249"/>
      <c r="AI51" s="7249"/>
      <c r="AJ51" s="7242"/>
      <c r="AK51" s="7243"/>
      <c r="AL51" s="7243"/>
      <c r="AM51" s="7242"/>
      <c r="AN51" s="7243"/>
      <c r="AO51" s="7243"/>
    </row>
    <row r="52">
      <c r="A52" s="7250" t="s">
        <v>7623</v>
      </c>
      <c r="B52" s="7185" t="s">
        <v>7491</v>
      </c>
      <c r="C52" s="7185" t="s">
        <v>7492</v>
      </c>
      <c r="D52" s="7250" t="s">
        <v>7493</v>
      </c>
      <c r="E52" s="7185" t="s">
        <v>7494</v>
      </c>
      <c r="F52" s="7185"/>
      <c r="G52" s="7185" t="s">
        <v>7624</v>
      </c>
      <c r="H52" s="7251" t="s">
        <v>7496</v>
      </c>
      <c r="I52" s="7252" t="s">
        <v>7497</v>
      </c>
      <c r="J52" s="7184" t="s">
        <v>7498</v>
      </c>
      <c r="K52" s="7184" t="s">
        <v>7499</v>
      </c>
      <c r="L52" s="7185" t="s">
        <v>7500</v>
      </c>
      <c r="M52" s="7185" t="s">
        <v>7501</v>
      </c>
      <c r="N52" s="7185" t="s">
        <v>7625</v>
      </c>
      <c r="O52" s="7185" t="s">
        <v>7626</v>
      </c>
      <c r="P52" s="7185" t="s">
        <v>7504</v>
      </c>
      <c r="Q52" s="7253"/>
      <c r="R52" s="7253"/>
      <c r="S52" s="7253"/>
      <c r="T52" s="7253"/>
      <c r="U52" s="7253"/>
      <c r="V52" s="7253"/>
      <c r="W52" s="7253"/>
      <c r="X52" s="7253"/>
      <c r="Y52" s="7253"/>
      <c r="Z52" s="7253"/>
      <c r="AA52" s="7253"/>
      <c r="AB52" s="7253"/>
      <c r="AC52" s="7254" t="s">
        <v>7511</v>
      </c>
      <c r="AD52" s="7252" t="s">
        <v>7512</v>
      </c>
      <c r="AE52" s="7252" t="s">
        <v>7627</v>
      </c>
      <c r="AF52" s="7252" t="s">
        <v>7628</v>
      </c>
      <c r="AG52" s="7255" t="s">
        <v>7515</v>
      </c>
      <c r="AH52" s="7255" t="s">
        <v>7516</v>
      </c>
      <c r="AI52" s="7184" t="s">
        <v>7517</v>
      </c>
      <c r="AJ52" s="7252" t="s">
        <v>7518</v>
      </c>
      <c r="AK52" s="7184" t="s">
        <v>7519</v>
      </c>
      <c r="AL52" s="7185" t="s">
        <v>7520</v>
      </c>
      <c r="AM52" s="7185" t="s">
        <v>7629</v>
      </c>
      <c r="AN52" s="7185" t="s">
        <v>7522</v>
      </c>
      <c r="AO52" s="7185" t="s">
        <v>7523</v>
      </c>
    </row>
    <row r="53">
      <c r="A53" s="7185" t="s">
        <v>7524</v>
      </c>
      <c r="B53" s="7185"/>
      <c r="C53" s="7185"/>
      <c r="D53" s="7185"/>
      <c r="E53" s="7185" t="s">
        <v>7525</v>
      </c>
      <c r="F53" s="7189" t="s">
        <v>7526</v>
      </c>
      <c r="G53" s="7185"/>
      <c r="H53" s="7256"/>
      <c r="I53" s="7252"/>
      <c r="J53" s="7184"/>
      <c r="K53" s="7184"/>
      <c r="L53" s="7185" t="s">
        <v>7527</v>
      </c>
      <c r="M53" s="7185" t="s">
        <v>7527</v>
      </c>
      <c r="N53" s="7185"/>
      <c r="O53" s="7185"/>
      <c r="P53" s="7185"/>
      <c r="Q53" s="7253"/>
      <c r="R53" s="7253"/>
      <c r="S53" s="7253"/>
      <c r="T53" s="7253"/>
      <c r="U53" s="7253"/>
      <c r="V53" s="7253"/>
      <c r="W53" s="7253"/>
      <c r="X53" s="7253"/>
      <c r="Y53" s="7253"/>
      <c r="Z53" s="7253"/>
      <c r="AA53" s="7253"/>
      <c r="AB53" s="7253"/>
      <c r="AC53" s="7254"/>
      <c r="AD53" s="7252"/>
      <c r="AE53" s="7252"/>
      <c r="AF53" s="7252"/>
      <c r="AG53" s="7255"/>
      <c r="AH53" s="7255"/>
      <c r="AI53" s="7184"/>
      <c r="AJ53" s="7252"/>
      <c r="AK53" s="7184"/>
      <c r="AL53" s="7185"/>
      <c r="AM53" s="7185"/>
      <c r="AN53" s="7185"/>
      <c r="AO53" s="7185"/>
    </row>
    <row r="54">
      <c r="A54" s="7257">
        <v>1</v>
      </c>
      <c r="B54" s="7190" t="s">
        <v>7542</v>
      </c>
      <c r="C54" s="7190" t="s">
        <v>7630</v>
      </c>
      <c r="D54" s="7235" t="s">
        <v>7631</v>
      </c>
      <c r="E54" s="7194">
        <v>1535</v>
      </c>
      <c r="F54" s="7208">
        <v>1535</v>
      </c>
      <c r="G54" s="7258"/>
      <c r="H54" s="7259">
        <f>VLOOKUP(C54,'Data Products'!$A:$J,2,0)</f>
      </c>
      <c r="I54" s="7260">
        <f t="shared" ref="I54:I79" si="6">IFERROR(H54-TODAY(),"")</f>
      </c>
      <c r="J54" s="7197">
        <v>45840</v>
      </c>
      <c r="K54" s="7198">
        <f t="shared" ref="K54:K126" si="14">TODAY()-J54</f>
      </c>
      <c r="L54" s="7235">
        <v>1</v>
      </c>
      <c r="M54" s="7261">
        <v>6921</v>
      </c>
      <c r="N54" s="7194">
        <v>6000</v>
      </c>
      <c r="O54" s="7194">
        <v>12000</v>
      </c>
      <c r="P54" s="7190" t="s">
        <v>7541</v>
      </c>
      <c r="Q54" s="7232"/>
      <c r="R54" s="7232"/>
      <c r="S54" s="7262"/>
      <c r="T54" s="7232"/>
      <c r="U54" s="7232"/>
      <c r="V54" s="7232"/>
      <c r="W54" s="7232"/>
      <c r="X54" s="7232"/>
      <c r="Y54" s="7232"/>
      <c r="Z54" s="7232"/>
      <c r="AA54" s="7232"/>
      <c r="AB54" s="7232"/>
      <c r="AC54" s="7263">
        <f t="shared" ref="AC54:AC126" si="22">M54/30</f>
      </c>
      <c r="AD54" s="7214">
        <f t="shared" ref="AD54:AD126" si="30">IFERROR(E54/AC54,"-")</f>
      </c>
      <c r="AE54" s="7201">
        <f t="shared" ref="AE54:AE126" si="10">IFERROR(TODAY()+AD54,"-")</f>
      </c>
      <c r="AF54" s="7215">
        <f t="shared" ref="AF54:AF126" si="17">_xlfn.IFS(AD54="-","Not sold yet",AND(AD54&lt;=150,AD54&gt;60),"Out of stock more than 60 days",AD54&lt;=60,"Out of stock less than 60 days",AD54&gt;=150,"Out of stock more than 150 days")</f>
      </c>
      <c r="AG54" s="7203">
        <f>VLOOKUP(C54,'Data Products'!$A:$J,10,0)</f>
      </c>
      <c r="AH54" s="7204">
        <f t="shared" ref="AH54:AH126" si="25">AG54*E54</f>
      </c>
      <c r="AI54" s="7204"/>
      <c r="AJ54" s="7223" t="s">
        <v>7632</v>
      </c>
      <c r="AK54" s="7206"/>
      <c r="AL54" s="7207"/>
      <c r="AM54" s="7206"/>
      <c r="AN54" s="7207"/>
      <c r="AO54" s="7207"/>
    </row>
    <row customHeight="true" hidden="true" ht="18" r="55">
      <c r="A55" s="7257">
        <v>2</v>
      </c>
      <c r="B55" s="7190" t="s">
        <v>7537</v>
      </c>
      <c r="C55" s="7190" t="s">
        <v>7633</v>
      </c>
      <c r="D55" s="7194"/>
      <c r="E55" s="7194">
        <v>0</v>
      </c>
      <c r="F55" s="7208">
        <v>0</v>
      </c>
      <c r="G55" s="7258"/>
      <c r="H55" s="7259">
        <f>VLOOKUP(C55,'Data Products'!$A:$J,2,0)</f>
      </c>
      <c r="I55" s="7260">
        <f t="shared" si="6"/>
      </c>
      <c r="J55" s="7197">
        <v>45376</v>
      </c>
      <c r="K55" s="7198">
        <f t="shared" si="14"/>
      </c>
      <c r="L55" s="7194">
        <v>0</v>
      </c>
      <c r="M55" s="7194">
        <v>0</v>
      </c>
      <c r="N55" s="7194">
        <v>0</v>
      </c>
      <c r="O55" s="7194">
        <v>0</v>
      </c>
      <c r="P55" s="7190" t="s">
        <v>7634</v>
      </c>
      <c r="Q55" s="7232"/>
      <c r="R55" s="7232"/>
      <c r="S55" s="7262"/>
      <c r="T55" s="7232"/>
      <c r="U55" s="7232"/>
      <c r="V55" s="7232"/>
      <c r="W55" s="7232"/>
      <c r="X55" s="7232"/>
      <c r="Y55" s="7232"/>
      <c r="Z55" s="7232"/>
      <c r="AA55" s="7232"/>
      <c r="AB55" s="7232"/>
      <c r="AC55" s="7263">
        <f t="shared" si="22"/>
      </c>
      <c r="AD55" s="7209">
        <f t="shared" si="30"/>
      </c>
      <c r="AE55" s="7201">
        <f t="shared" si="10"/>
      </c>
      <c r="AF55" s="7210">
        <f t="shared" si="17"/>
      </c>
      <c r="AG55" s="7203">
        <f>VLOOKUP(C55,'Data Products'!$A:$J,10,0)</f>
      </c>
      <c r="AH55" s="7204">
        <f t="shared" si="25"/>
      </c>
      <c r="AI55" s="7204">
        <f t="shared" ref="AI55:AI74" si="1">IF(I55&lt;=90,E55,0)</f>
      </c>
      <c r="AJ55" s="7216"/>
      <c r="AK55" s="7206"/>
      <c r="AL55" s="7207"/>
      <c r="AM55" s="7206"/>
      <c r="AN55" s="7207"/>
      <c r="AO55" s="7207"/>
    </row>
    <row customHeight="true" hidden="true" ht="18" r="56">
      <c r="A56" s="7257">
        <v>3</v>
      </c>
      <c r="B56" s="7190" t="s">
        <v>7537</v>
      </c>
      <c r="C56" s="7190" t="s">
        <v>7635</v>
      </c>
      <c r="D56" s="7194"/>
      <c r="E56" s="7194">
        <v>0</v>
      </c>
      <c r="F56" s="7208">
        <v>0</v>
      </c>
      <c r="G56" s="7258"/>
      <c r="H56" s="7259">
        <f>VLOOKUP(C56,'Data Products'!$A:$J,2,0)</f>
      </c>
      <c r="I56" s="7260">
        <f t="shared" si="6"/>
      </c>
      <c r="J56" s="7234">
        <v>45721</v>
      </c>
      <c r="K56" s="7198">
        <f t="shared" si="14"/>
      </c>
      <c r="L56" s="7194">
        <v>0</v>
      </c>
      <c r="M56" s="7194">
        <v>0</v>
      </c>
      <c r="N56" s="7264" t="s">
        <v>7636</v>
      </c>
      <c r="O56" s="7264" t="s">
        <v>7636</v>
      </c>
      <c r="P56" s="7190" t="s">
        <v>7634</v>
      </c>
      <c r="Q56" s="7232"/>
      <c r="R56" s="7232"/>
      <c r="S56" s="7262"/>
      <c r="T56" s="7232"/>
      <c r="U56" s="7232"/>
      <c r="V56" s="7232"/>
      <c r="W56" s="7232"/>
      <c r="X56" s="7232"/>
      <c r="Y56" s="7232"/>
      <c r="Z56" s="7232"/>
      <c r="AA56" s="7232"/>
      <c r="AB56" s="7232"/>
      <c r="AC56" s="7263">
        <f t="shared" si="22"/>
      </c>
      <c r="AD56" s="7209">
        <f t="shared" si="30"/>
      </c>
      <c r="AE56" s="7201">
        <f t="shared" si="10"/>
      </c>
      <c r="AF56" s="7210">
        <f t="shared" si="17"/>
      </c>
      <c r="AG56" s="7203">
        <f>VLOOKUP(C56,'Data Products'!$A:$J,10,0)</f>
      </c>
      <c r="AH56" s="7204">
        <f t="shared" si="25"/>
      </c>
      <c r="AI56" s="7204">
        <f t="shared" si="1"/>
      </c>
      <c r="AJ56" s="7216"/>
      <c r="AK56" s="7206"/>
      <c r="AL56" s="7207"/>
      <c r="AM56" s="7206"/>
      <c r="AN56" s="7207"/>
      <c r="AO56" s="7207"/>
    </row>
    <row customHeight="true" hidden="true" ht="18" r="57">
      <c r="A57" s="7257">
        <v>4</v>
      </c>
      <c r="B57" s="7190" t="s">
        <v>7537</v>
      </c>
      <c r="C57" s="7190" t="s">
        <v>7637</v>
      </c>
      <c r="D57" s="7194"/>
      <c r="E57" s="7194">
        <v>0</v>
      </c>
      <c r="F57" s="7208">
        <v>0</v>
      </c>
      <c r="G57" s="7258"/>
      <c r="H57" s="7259">
        <f>VLOOKUP(C57,'Data Products'!$A:$J,2,0)</f>
      </c>
      <c r="I57" s="7260">
        <f t="shared" si="6"/>
      </c>
      <c r="J57" s="7197">
        <v>45460</v>
      </c>
      <c r="K57" s="7198">
        <f t="shared" si="14"/>
      </c>
      <c r="L57" s="7194">
        <v>0</v>
      </c>
      <c r="M57" s="7194">
        <v>0</v>
      </c>
      <c r="N57" s="7194">
        <v>0</v>
      </c>
      <c r="O57" s="7194">
        <v>0</v>
      </c>
      <c r="P57" s="7190" t="s">
        <v>7634</v>
      </c>
      <c r="Q57" s="7232"/>
      <c r="R57" s="7232"/>
      <c r="S57" s="7265"/>
      <c r="T57" s="7232"/>
      <c r="U57" s="7232"/>
      <c r="V57" s="7232"/>
      <c r="W57" s="7232"/>
      <c r="X57" s="7232"/>
      <c r="Y57" s="7232"/>
      <c r="Z57" s="7232"/>
      <c r="AA57" s="7232"/>
      <c r="AB57" s="7232"/>
      <c r="AC57" s="7263">
        <f t="shared" si="22"/>
      </c>
      <c r="AD57" s="7209">
        <f t="shared" si="30"/>
      </c>
      <c r="AE57" s="7201">
        <f t="shared" si="10"/>
      </c>
      <c r="AF57" s="7210">
        <f t="shared" si="17"/>
      </c>
      <c r="AG57" s="7203">
        <f>VLOOKUP(C57,'Data Products'!$A:$J,10,0)</f>
      </c>
      <c r="AH57" s="7204">
        <f t="shared" si="25"/>
      </c>
      <c r="AI57" s="7204">
        <f t="shared" si="1"/>
      </c>
      <c r="AJ57" s="7206"/>
      <c r="AK57" s="7207"/>
      <c r="AL57" s="7207"/>
      <c r="AM57" s="7206"/>
      <c r="AN57" s="7207"/>
      <c r="AO57" s="7207"/>
    </row>
    <row customHeight="true" hidden="true" ht="18" r="58">
      <c r="A58" s="7257">
        <v>5</v>
      </c>
      <c r="B58" s="7190" t="s">
        <v>7570</v>
      </c>
      <c r="C58" s="7190" t="s">
        <v>7638</v>
      </c>
      <c r="D58" s="7194"/>
      <c r="E58" s="7194">
        <v>0</v>
      </c>
      <c r="F58" s="7208">
        <v>0</v>
      </c>
      <c r="G58" s="7258"/>
      <c r="H58" s="7259">
        <f>VLOOKUP(C58,'Data Products'!$A:$J,2,0)</f>
      </c>
      <c r="I58" s="7260">
        <f t="shared" si="6"/>
      </c>
      <c r="J58" s="7197">
        <v>45667</v>
      </c>
      <c r="K58" s="7198">
        <f t="shared" si="14"/>
      </c>
      <c r="L58" s="7194">
        <v>0</v>
      </c>
      <c r="M58" s="7194">
        <v>0</v>
      </c>
      <c r="N58" s="7194">
        <v>500</v>
      </c>
      <c r="O58" s="7194">
        <v>1000</v>
      </c>
      <c r="P58" s="7266" t="s">
        <v>7552</v>
      </c>
      <c r="Q58" s="7232"/>
      <c r="R58" s="7232"/>
      <c r="S58" s="7262"/>
      <c r="T58" s="7232"/>
      <c r="U58" s="7232"/>
      <c r="V58" s="7232"/>
      <c r="W58" s="7232"/>
      <c r="X58" s="7232"/>
      <c r="Y58" s="7232"/>
      <c r="Z58" s="7232"/>
      <c r="AA58" s="7232"/>
      <c r="AB58" s="7232"/>
      <c r="AC58" s="7263">
        <f t="shared" si="22"/>
      </c>
      <c r="AD58" s="7209">
        <f t="shared" si="30"/>
      </c>
      <c r="AE58" s="7201">
        <f t="shared" si="10"/>
      </c>
      <c r="AF58" s="7210">
        <f t="shared" si="17"/>
      </c>
      <c r="AG58" s="7203">
        <f>VLOOKUP(C58,'Data Products'!$A:$J,10,0)</f>
      </c>
      <c r="AH58" s="7204">
        <f t="shared" si="25"/>
      </c>
      <c r="AI58" s="7204">
        <f t="shared" si="1"/>
      </c>
      <c r="AJ58" s="7216"/>
      <c r="AK58" s="7207"/>
      <c r="AL58" s="7207">
        <v>200</v>
      </c>
      <c r="AM58" s="7206"/>
      <c r="AN58" s="7207"/>
      <c r="AO58" s="7207"/>
    </row>
    <row r="59">
      <c r="A59" s="7257">
        <v>6</v>
      </c>
      <c r="B59" s="7190" t="s">
        <v>7528</v>
      </c>
      <c r="C59" s="7190" t="s">
        <v>7639</v>
      </c>
      <c r="D59" s="7235" t="s">
        <v>7640</v>
      </c>
      <c r="E59" s="7194">
        <v>3</v>
      </c>
      <c r="F59" s="7208">
        <v>3</v>
      </c>
      <c r="G59" s="7258"/>
      <c r="H59" s="7259">
        <f>VLOOKUP(C59,'Data Products'!$A:$J,2,0)</f>
      </c>
      <c r="I59" s="7260">
        <f t="shared" si="6"/>
      </c>
      <c r="J59" s="7197">
        <v>45667</v>
      </c>
      <c r="K59" s="7198">
        <f t="shared" si="14"/>
      </c>
      <c r="L59" s="7194">
        <v>0</v>
      </c>
      <c r="M59" s="7194">
        <v>0</v>
      </c>
      <c r="N59" s="7194">
        <v>500</v>
      </c>
      <c r="O59" s="7194">
        <v>1000</v>
      </c>
      <c r="P59" s="7190" t="s">
        <v>7552</v>
      </c>
      <c r="Q59" s="7232"/>
      <c r="R59" s="7232"/>
      <c r="S59" s="7262"/>
      <c r="T59" s="7232"/>
      <c r="U59" s="7232"/>
      <c r="V59" s="7232"/>
      <c r="W59" s="7232"/>
      <c r="X59" s="7232"/>
      <c r="Y59" s="7232"/>
      <c r="Z59" s="7232"/>
      <c r="AA59" s="7232"/>
      <c r="AB59" s="7232"/>
      <c r="AC59" s="7263">
        <f t="shared" si="22"/>
      </c>
      <c r="AD59" s="7214">
        <f t="shared" si="30"/>
      </c>
      <c r="AE59" s="7201">
        <f t="shared" si="10"/>
      </c>
      <c r="AF59" s="7215">
        <f t="shared" si="17"/>
      </c>
      <c r="AG59" s="7203">
        <f>VLOOKUP(C59,'Data Products'!$A:$J,10,0)</f>
      </c>
      <c r="AH59" s="7204">
        <f t="shared" si="25"/>
      </c>
      <c r="AI59" s="7204">
        <f t="shared" si="1"/>
      </c>
      <c r="AJ59" s="7216"/>
      <c r="AK59" s="7207"/>
      <c r="AL59" s="7207"/>
      <c r="AM59" s="7206"/>
      <c r="AN59" s="7207"/>
      <c r="AO59" s="7207"/>
    </row>
    <row r="60">
      <c r="A60" s="7257">
        <v>7</v>
      </c>
      <c r="B60" s="7190" t="s">
        <v>7528</v>
      </c>
      <c r="C60" s="7190" t="s">
        <v>7641</v>
      </c>
      <c r="D60" s="7235" t="s">
        <v>7642</v>
      </c>
      <c r="E60" s="7194">
        <v>88</v>
      </c>
      <c r="F60" s="7208">
        <v>88</v>
      </c>
      <c r="G60" s="7258"/>
      <c r="H60" s="7259">
        <f>VLOOKUP(C60,'Data Products'!$A:$J,2,0)</f>
      </c>
      <c r="I60" s="7260">
        <f t="shared" si="6"/>
      </c>
      <c r="J60" s="7197">
        <v>45617</v>
      </c>
      <c r="K60" s="7198">
        <f t="shared" si="14"/>
      </c>
      <c r="L60" s="7194">
        <v>24</v>
      </c>
      <c r="M60" s="7194">
        <v>58</v>
      </c>
      <c r="N60" s="7194">
        <v>300</v>
      </c>
      <c r="O60" s="7194">
        <v>500</v>
      </c>
      <c r="P60" s="7267" t="s">
        <v>7552</v>
      </c>
      <c r="Q60" s="7232"/>
      <c r="R60" s="7232"/>
      <c r="S60" s="7262"/>
      <c r="T60" s="7232"/>
      <c r="U60" s="7232"/>
      <c r="V60" s="7232"/>
      <c r="W60" s="7232"/>
      <c r="X60" s="7232"/>
      <c r="Y60" s="7232"/>
      <c r="Z60" s="7232"/>
      <c r="AA60" s="7232"/>
      <c r="AB60" s="7232"/>
      <c r="AC60" s="7263">
        <f t="shared" si="22"/>
      </c>
      <c r="AD60" s="7220">
        <f t="shared" si="30"/>
      </c>
      <c r="AE60" s="7201">
        <f t="shared" si="10"/>
      </c>
      <c r="AF60" s="7221">
        <f t="shared" si="17"/>
      </c>
      <c r="AG60" s="7203">
        <f>VLOOKUP(C60,'Data Products'!$A:$J,10,0)</f>
      </c>
      <c r="AH60" s="7204">
        <f t="shared" si="25"/>
      </c>
      <c r="AI60" s="7204">
        <f t="shared" si="1"/>
      </c>
      <c r="AJ60" s="7206"/>
      <c r="AK60" s="7207"/>
      <c r="AL60" s="7207"/>
      <c r="AM60" s="7206"/>
      <c r="AN60" s="7207"/>
      <c r="AO60" s="7207"/>
    </row>
    <row customHeight="true" hidden="true" ht="18" r="61">
      <c r="A61" s="7257">
        <v>8</v>
      </c>
      <c r="B61" s="7190" t="s">
        <v>7528</v>
      </c>
      <c r="C61" s="7190" t="s">
        <v>7643</v>
      </c>
      <c r="D61" s="7194"/>
      <c r="E61" s="7194">
        <v>0</v>
      </c>
      <c r="F61" s="7208">
        <v>0</v>
      </c>
      <c r="G61" s="7258"/>
      <c r="H61" s="7259">
        <f>VLOOKUP(C61,'Data Products'!$A:$J,2,0)</f>
      </c>
      <c r="I61" s="7268">
        <f t="shared" si="6"/>
      </c>
      <c r="J61" s="7197">
        <v>45504</v>
      </c>
      <c r="K61" s="7198">
        <f t="shared" si="14"/>
      </c>
      <c r="L61" s="7194">
        <v>0</v>
      </c>
      <c r="M61" s="7194">
        <v>0</v>
      </c>
      <c r="N61" s="7194">
        <v>0</v>
      </c>
      <c r="O61" s="7194">
        <v>0</v>
      </c>
      <c r="P61" s="7190" t="s">
        <v>7552</v>
      </c>
      <c r="Q61" s="7232"/>
      <c r="R61" s="7232"/>
      <c r="S61" s="7262"/>
      <c r="T61" s="7232"/>
      <c r="U61" s="7232"/>
      <c r="V61" s="7232"/>
      <c r="W61" s="7232"/>
      <c r="X61" s="7232"/>
      <c r="Y61" s="7232"/>
      <c r="Z61" s="7232"/>
      <c r="AA61" s="7232"/>
      <c r="AB61" s="7232"/>
      <c r="AC61" s="7263">
        <f t="shared" si="22"/>
      </c>
      <c r="AD61" s="7209">
        <f t="shared" si="30"/>
      </c>
      <c r="AE61" s="7201">
        <f t="shared" si="10"/>
      </c>
      <c r="AF61" s="7210">
        <f t="shared" si="17"/>
      </c>
      <c r="AG61" s="7203">
        <f>VLOOKUP(C61,'Data Products'!$A:$J,10,0)</f>
      </c>
      <c r="AH61" s="7204">
        <f t="shared" si="25"/>
      </c>
      <c r="AI61" s="7204">
        <f t="shared" si="1"/>
      </c>
      <c r="AJ61" s="7206"/>
      <c r="AK61" s="7207"/>
      <c r="AL61" s="7207"/>
      <c r="AM61" s="7206"/>
      <c r="AN61" s="7207"/>
      <c r="AO61" s="7207"/>
    </row>
    <row customHeight="true" hidden="true" ht="18" r="62">
      <c r="A62" s="7257">
        <v>9</v>
      </c>
      <c r="B62" s="7190" t="s">
        <v>7528</v>
      </c>
      <c r="C62" s="7190" t="s">
        <v>7644</v>
      </c>
      <c r="D62" s="7194"/>
      <c r="E62" s="7194">
        <v>0</v>
      </c>
      <c r="F62" s="7208">
        <v>0</v>
      </c>
      <c r="G62" s="7258"/>
      <c r="H62" s="7259">
        <f>VLOOKUP(C62,'Data Products'!$A:$J,2,0)</f>
      </c>
      <c r="I62" s="7260">
        <f t="shared" si="6"/>
      </c>
      <c r="J62" s="7197">
        <v>45530</v>
      </c>
      <c r="K62" s="7198">
        <f t="shared" si="14"/>
      </c>
      <c r="L62" s="7194">
        <v>0</v>
      </c>
      <c r="M62" s="7194">
        <v>0</v>
      </c>
      <c r="N62" s="7194">
        <v>100</v>
      </c>
      <c r="O62" s="7194">
        <v>300</v>
      </c>
      <c r="P62" s="7190" t="s">
        <v>7552</v>
      </c>
      <c r="Q62" s="7232"/>
      <c r="R62" s="7232"/>
      <c r="S62" s="7262"/>
      <c r="T62" s="7232"/>
      <c r="U62" s="7232"/>
      <c r="V62" s="7232"/>
      <c r="W62" s="7232"/>
      <c r="X62" s="7232"/>
      <c r="Y62" s="7232"/>
      <c r="Z62" s="7232"/>
      <c r="AA62" s="7232"/>
      <c r="AB62" s="7232"/>
      <c r="AC62" s="7263">
        <f t="shared" si="22"/>
      </c>
      <c r="AD62" s="7214">
        <f t="shared" si="30"/>
      </c>
      <c r="AE62" s="7201">
        <f t="shared" si="10"/>
      </c>
      <c r="AF62" s="7215">
        <f t="shared" si="17"/>
      </c>
      <c r="AG62" s="7203">
        <f>VLOOKUP(C62,'Data Products'!$A:$J,10,0)</f>
      </c>
      <c r="AH62" s="7204">
        <f t="shared" si="25"/>
      </c>
      <c r="AI62" s="7204">
        <f t="shared" si="1"/>
      </c>
      <c r="AJ62" s="7206"/>
      <c r="AK62" s="7207"/>
      <c r="AL62" s="7207"/>
      <c r="AM62" s="7206"/>
      <c r="AN62" s="7207"/>
      <c r="AO62" s="7207"/>
    </row>
    <row customHeight="true" hidden="true" ht="18" r="63">
      <c r="A63" s="7257">
        <v>10</v>
      </c>
      <c r="B63" s="7190" t="s">
        <v>7528</v>
      </c>
      <c r="C63" s="7190" t="s">
        <v>7645</v>
      </c>
      <c r="D63" s="7194"/>
      <c r="E63" s="7194">
        <v>0</v>
      </c>
      <c r="F63" s="7208">
        <v>0</v>
      </c>
      <c r="G63" s="7258"/>
      <c r="H63" s="7259">
        <f>VLOOKUP(C63,'Data Products'!$A:$J,2,0)</f>
      </c>
      <c r="I63" s="7260">
        <f t="shared" si="6"/>
      </c>
      <c r="J63" s="7197">
        <v>45667</v>
      </c>
      <c r="K63" s="7198">
        <f t="shared" si="14"/>
      </c>
      <c r="L63" s="7194">
        <v>0</v>
      </c>
      <c r="M63" s="7194">
        <v>0</v>
      </c>
      <c r="N63" s="7194">
        <v>500</v>
      </c>
      <c r="O63" s="7194">
        <v>1000</v>
      </c>
      <c r="P63" s="7190" t="s">
        <v>7552</v>
      </c>
      <c r="Q63" s="7232"/>
      <c r="R63" s="7232"/>
      <c r="S63" s="7262"/>
      <c r="T63" s="7232"/>
      <c r="U63" s="7232"/>
      <c r="V63" s="7232"/>
      <c r="W63" s="7232"/>
      <c r="X63" s="7232"/>
      <c r="Y63" s="7232"/>
      <c r="Z63" s="7232"/>
      <c r="AA63" s="7232"/>
      <c r="AB63" s="7232"/>
      <c r="AC63" s="7263">
        <f t="shared" si="22"/>
      </c>
      <c r="AD63" s="7209">
        <f t="shared" si="30"/>
      </c>
      <c r="AE63" s="7201">
        <f t="shared" si="10"/>
      </c>
      <c r="AF63" s="7210">
        <f t="shared" si="17"/>
      </c>
      <c r="AG63" s="7203">
        <f>VLOOKUP(C63,'Data Products'!$A:$J,10,0)</f>
      </c>
      <c r="AH63" s="7204">
        <f t="shared" si="25"/>
      </c>
      <c r="AI63" s="7204">
        <f t="shared" si="1"/>
      </c>
      <c r="AJ63" s="7216"/>
      <c r="AK63" s="7207"/>
      <c r="AL63" s="7207">
        <v>150</v>
      </c>
      <c r="AM63" s="7206"/>
      <c r="AN63" s="7207"/>
      <c r="AO63" s="7207"/>
    </row>
    <row customHeight="true" hidden="true" ht="18" r="64">
      <c r="A64" s="7257">
        <v>11</v>
      </c>
      <c r="B64" s="7190" t="s">
        <v>7537</v>
      </c>
      <c r="C64" s="7190" t="s">
        <v>7646</v>
      </c>
      <c r="D64" s="7194"/>
      <c r="E64" s="7194">
        <v>0</v>
      </c>
      <c r="F64" s="7208">
        <v>0</v>
      </c>
      <c r="G64" s="7258"/>
      <c r="H64" s="7259">
        <f>VLOOKUP(C64,'Data Products'!$A:$J,2,0)</f>
      </c>
      <c r="I64" s="7260">
        <f t="shared" si="6"/>
      </c>
      <c r="J64" s="7234">
        <v>45716</v>
      </c>
      <c r="K64" s="7198">
        <f t="shared" si="14"/>
      </c>
      <c r="L64" s="7194">
        <v>0</v>
      </c>
      <c r="M64" s="7194">
        <v>24</v>
      </c>
      <c r="N64" s="7194" t="s">
        <v>7636</v>
      </c>
      <c r="O64" s="7194" t="s">
        <v>7636</v>
      </c>
      <c r="P64" s="7190" t="s">
        <v>7552</v>
      </c>
      <c r="Q64" s="7232"/>
      <c r="R64" s="7232"/>
      <c r="S64" s="7262"/>
      <c r="T64" s="7232"/>
      <c r="U64" s="7232"/>
      <c r="V64" s="7232"/>
      <c r="W64" s="7232"/>
      <c r="X64" s="7232"/>
      <c r="Y64" s="7232"/>
      <c r="Z64" s="7232"/>
      <c r="AA64" s="7232"/>
      <c r="AB64" s="7232"/>
      <c r="AC64" s="7263">
        <f t="shared" si="22"/>
      </c>
      <c r="AD64" s="7220">
        <f t="shared" si="30"/>
      </c>
      <c r="AE64" s="7201">
        <f t="shared" si="10"/>
      </c>
      <c r="AF64" s="7221">
        <f t="shared" si="17"/>
      </c>
      <c r="AG64" s="7203">
        <f>VLOOKUP(C64,'Data Products'!$A:$J,10,0)</f>
      </c>
      <c r="AH64" s="7204">
        <f t="shared" si="25"/>
      </c>
      <c r="AI64" s="7204">
        <f t="shared" si="1"/>
      </c>
      <c r="AJ64" s="7216"/>
      <c r="AK64" s="7207"/>
      <c r="AL64" s="7207"/>
      <c r="AM64" s="7206"/>
      <c r="AN64" s="7207"/>
      <c r="AO64" s="7207"/>
    </row>
    <row r="65">
      <c r="A65" s="7257">
        <v>12</v>
      </c>
      <c r="B65" s="7190" t="s">
        <v>7528</v>
      </c>
      <c r="C65" s="7190" t="s">
        <v>7647</v>
      </c>
      <c r="D65" s="7235" t="s">
        <v>7648</v>
      </c>
      <c r="E65" s="7194">
        <v>115</v>
      </c>
      <c r="F65" s="7208">
        <v>115</v>
      </c>
      <c r="G65" s="7258"/>
      <c r="H65" s="7259">
        <f>VLOOKUP(C65,'Data Products'!$A:$J,2,0)</f>
      </c>
      <c r="I65" s="7260">
        <f t="shared" si="6"/>
      </c>
      <c r="J65" s="7234">
        <v>45716</v>
      </c>
      <c r="K65" s="7198">
        <f t="shared" si="14"/>
      </c>
      <c r="L65" s="7194">
        <v>58</v>
      </c>
      <c r="M65" s="7194">
        <v>167</v>
      </c>
      <c r="N65" s="7194">
        <v>0</v>
      </c>
      <c r="O65" s="7194">
        <v>0</v>
      </c>
      <c r="P65" s="7190" t="s">
        <v>7552</v>
      </c>
      <c r="Q65" s="7232"/>
      <c r="R65" s="7232"/>
      <c r="S65" s="7262"/>
      <c r="T65" s="7232"/>
      <c r="U65" s="7232"/>
      <c r="V65" s="7232"/>
      <c r="W65" s="7232"/>
      <c r="X65" s="7232"/>
      <c r="Y65" s="7232"/>
      <c r="Z65" s="7232"/>
      <c r="AA65" s="7232"/>
      <c r="AB65" s="7232"/>
      <c r="AC65" s="7263">
        <f t="shared" si="22"/>
      </c>
      <c r="AD65" s="7220">
        <f t="shared" si="30"/>
      </c>
      <c r="AE65" s="7201">
        <f t="shared" si="10"/>
      </c>
      <c r="AF65" s="7221">
        <f t="shared" si="17"/>
      </c>
      <c r="AG65" s="7203">
        <f>VLOOKUP(C65,'Data Products'!$A:$J,10,0)</f>
      </c>
      <c r="AH65" s="7204">
        <f t="shared" si="25"/>
      </c>
      <c r="AI65" s="7204">
        <f t="shared" si="1"/>
      </c>
      <c r="AJ65" s="7216"/>
      <c r="AK65" s="7207"/>
      <c r="AL65" s="7207"/>
      <c r="AM65" s="7206"/>
      <c r="AN65" s="7207"/>
      <c r="AO65" s="7207"/>
    </row>
    <row customHeight="true" hidden="true" ht="18" r="66">
      <c r="A66" s="7257">
        <v>13</v>
      </c>
      <c r="B66" s="7190" t="s">
        <v>7528</v>
      </c>
      <c r="C66" s="7190" t="s">
        <v>7649</v>
      </c>
      <c r="D66" s="7194"/>
      <c r="E66" s="7194">
        <v>0</v>
      </c>
      <c r="F66" s="7208">
        <v>0</v>
      </c>
      <c r="G66" s="7258"/>
      <c r="H66" s="7259">
        <f>VLOOKUP(C66,'Data Products'!$A:$J,2,0)</f>
      </c>
      <c r="I66" s="7268">
        <f t="shared" si="6"/>
      </c>
      <c r="J66" s="7197">
        <v>45363</v>
      </c>
      <c r="K66" s="7198">
        <f t="shared" si="14"/>
      </c>
      <c r="L66" s="7194">
        <v>0</v>
      </c>
      <c r="M66" s="7194">
        <v>0</v>
      </c>
      <c r="N66" s="7194">
        <v>0</v>
      </c>
      <c r="O66" s="7194">
        <v>0</v>
      </c>
      <c r="P66" s="7190" t="s">
        <v>7552</v>
      </c>
      <c r="Q66" s="7232"/>
      <c r="R66" s="7232"/>
      <c r="S66" s="7262"/>
      <c r="T66" s="7232"/>
      <c r="U66" s="7232"/>
      <c r="V66" s="7232"/>
      <c r="W66" s="7232"/>
      <c r="X66" s="7232"/>
      <c r="Y66" s="7232"/>
      <c r="Z66" s="7232"/>
      <c r="AA66" s="7232"/>
      <c r="AB66" s="7232"/>
      <c r="AC66" s="7263">
        <f t="shared" si="22"/>
      </c>
      <c r="AD66" s="7209">
        <f t="shared" si="30"/>
      </c>
      <c r="AE66" s="7201">
        <f t="shared" si="10"/>
      </c>
      <c r="AF66" s="7210">
        <f t="shared" si="17"/>
      </c>
      <c r="AG66" s="7203">
        <f>VLOOKUP(C66,'Data Products'!$A:$J,10,0)</f>
      </c>
      <c r="AH66" s="7204">
        <f t="shared" si="25"/>
      </c>
      <c r="AI66" s="7204">
        <f t="shared" si="1"/>
      </c>
      <c r="AJ66" s="7206"/>
      <c r="AK66" s="7207"/>
      <c r="AL66" s="7207"/>
      <c r="AM66" s="7206"/>
      <c r="AN66" s="7207"/>
      <c r="AO66" s="7207"/>
    </row>
    <row r="67">
      <c r="A67" s="7257">
        <v>14</v>
      </c>
      <c r="B67" s="7190" t="s">
        <v>7528</v>
      </c>
      <c r="C67" s="7190" t="s">
        <v>7650</v>
      </c>
      <c r="D67" s="7235" t="s">
        <v>7651</v>
      </c>
      <c r="E67" s="7194">
        <v>10</v>
      </c>
      <c r="F67" s="7208">
        <v>10</v>
      </c>
      <c r="G67" s="7258"/>
      <c r="H67" s="7259">
        <f>VLOOKUP(C67,'Data Products'!$A:$J,2,0)</f>
      </c>
      <c r="I67" s="7260">
        <f t="shared" si="6"/>
      </c>
      <c r="J67" s="7197">
        <v>45617</v>
      </c>
      <c r="K67" s="7198">
        <f t="shared" si="14"/>
      </c>
      <c r="L67" s="7194">
        <v>20</v>
      </c>
      <c r="M67" s="7194">
        <v>42</v>
      </c>
      <c r="N67" s="7194">
        <v>300</v>
      </c>
      <c r="O67" s="7194">
        <v>500</v>
      </c>
      <c r="P67" s="7190" t="s">
        <v>7552</v>
      </c>
      <c r="Q67" s="7232"/>
      <c r="R67" s="7232"/>
      <c r="S67" s="7262"/>
      <c r="T67" s="7232"/>
      <c r="U67" s="7232"/>
      <c r="V67" s="7232"/>
      <c r="W67" s="7232"/>
      <c r="X67" s="7232"/>
      <c r="Y67" s="7232"/>
      <c r="Z67" s="7232"/>
      <c r="AA67" s="7232"/>
      <c r="AB67" s="7232"/>
      <c r="AC67" s="7263">
        <f t="shared" si="22"/>
      </c>
      <c r="AD67" s="7220">
        <f t="shared" si="30"/>
      </c>
      <c r="AE67" s="7201">
        <f t="shared" si="10"/>
      </c>
      <c r="AF67" s="7221">
        <f t="shared" si="17"/>
      </c>
      <c r="AG67" s="7203">
        <f>VLOOKUP(C67,'Data Products'!$A:$J,10,0)</f>
      </c>
      <c r="AH67" s="7204">
        <f t="shared" si="25"/>
      </c>
      <c r="AI67" s="7204">
        <f t="shared" si="1"/>
      </c>
      <c r="AJ67" s="7216"/>
      <c r="AK67" s="7207"/>
      <c r="AL67" s="7207"/>
      <c r="AM67" s="7206"/>
      <c r="AN67" s="7207"/>
      <c r="AO67" s="7207"/>
    </row>
    <row customHeight="true" hidden="true" ht="18" r="68">
      <c r="A68" s="7257">
        <v>15</v>
      </c>
      <c r="B68" s="7190" t="s">
        <v>7537</v>
      </c>
      <c r="C68" s="7190" t="s">
        <v>7652</v>
      </c>
      <c r="D68" s="7194"/>
      <c r="E68" s="7194">
        <v>0</v>
      </c>
      <c r="F68" s="7208">
        <v>0</v>
      </c>
      <c r="G68" s="7258"/>
      <c r="H68" s="7259">
        <f>VLOOKUP(C68,'Data Products'!$A:$J,2,0)</f>
      </c>
      <c r="I68" s="7260">
        <f t="shared" si="6"/>
      </c>
      <c r="J68" s="7197">
        <v>45667</v>
      </c>
      <c r="K68" s="7198">
        <f t="shared" si="14"/>
      </c>
      <c r="L68" s="7194">
        <v>31</v>
      </c>
      <c r="M68" s="7194">
        <v>257</v>
      </c>
      <c r="N68" s="7194">
        <v>1000</v>
      </c>
      <c r="O68" s="7194">
        <v>2000</v>
      </c>
      <c r="P68" s="7190" t="s">
        <v>7552</v>
      </c>
      <c r="Q68" s="7232"/>
      <c r="R68" s="7232"/>
      <c r="S68" s="7262"/>
      <c r="T68" s="7232"/>
      <c r="U68" s="7232"/>
      <c r="V68" s="7232"/>
      <c r="W68" s="7232"/>
      <c r="X68" s="7232"/>
      <c r="Y68" s="7232"/>
      <c r="Z68" s="7232"/>
      <c r="AA68" s="7232"/>
      <c r="AB68" s="7232"/>
      <c r="AC68" s="7263">
        <f t="shared" si="22"/>
      </c>
      <c r="AD68" s="7220">
        <f t="shared" si="30"/>
      </c>
      <c r="AE68" s="7201">
        <f t="shared" si="10"/>
      </c>
      <c r="AF68" s="7221">
        <f t="shared" si="17"/>
      </c>
      <c r="AG68" s="7203">
        <f>VLOOKUP(C68,'Data Products'!$A:$J,10,0)</f>
      </c>
      <c r="AH68" s="7204">
        <f t="shared" si="25"/>
      </c>
      <c r="AI68" s="7204">
        <f t="shared" si="1"/>
      </c>
      <c r="AJ68" s="7216"/>
      <c r="AK68" s="7207"/>
      <c r="AL68" s="7207">
        <v>340</v>
      </c>
      <c r="AM68" s="7206"/>
      <c r="AN68" s="7207"/>
      <c r="AO68" s="7207"/>
    </row>
    <row customHeight="true" hidden="true" ht="18" r="69">
      <c r="A69" s="7257">
        <v>16</v>
      </c>
      <c r="B69" s="7190" t="s">
        <v>7537</v>
      </c>
      <c r="C69" s="7190" t="s">
        <v>7653</v>
      </c>
      <c r="D69" s="7194"/>
      <c r="E69" s="7194">
        <v>0</v>
      </c>
      <c r="F69" s="7208">
        <v>0</v>
      </c>
      <c r="G69" s="7258"/>
      <c r="H69" s="7259">
        <f>VLOOKUP(C69,'Data Products'!$A:$J,2,0)</f>
      </c>
      <c r="I69" s="7268">
        <f t="shared" si="6"/>
      </c>
      <c r="J69" s="7197">
        <v>45668</v>
      </c>
      <c r="K69" s="7198">
        <f t="shared" si="14"/>
      </c>
      <c r="L69" s="7194">
        <v>0</v>
      </c>
      <c r="M69" s="7194">
        <v>0</v>
      </c>
      <c r="N69" s="7194">
        <v>0</v>
      </c>
      <c r="O69" s="7194">
        <v>0</v>
      </c>
      <c r="P69" s="7190" t="s">
        <v>7573</v>
      </c>
      <c r="Q69" s="7232"/>
      <c r="R69" s="7232"/>
      <c r="S69" s="7262"/>
      <c r="T69" s="7232"/>
      <c r="U69" s="7232"/>
      <c r="V69" s="7232"/>
      <c r="W69" s="7232"/>
      <c r="X69" s="7232"/>
      <c r="Y69" s="7232"/>
      <c r="Z69" s="7232"/>
      <c r="AA69" s="7232"/>
      <c r="AB69" s="7232"/>
      <c r="AC69" s="7263">
        <f t="shared" si="22"/>
      </c>
      <c r="AD69" s="7209">
        <f t="shared" si="30"/>
      </c>
      <c r="AE69" s="7201">
        <f t="shared" si="10"/>
      </c>
      <c r="AF69" s="7210">
        <f t="shared" si="17"/>
      </c>
      <c r="AG69" s="7203">
        <f>VLOOKUP(C69,'Data Products'!$A:$J,10,0)</f>
      </c>
      <c r="AH69" s="7204">
        <f t="shared" si="25"/>
      </c>
      <c r="AI69" s="7204">
        <f t="shared" si="1"/>
      </c>
      <c r="AJ69" s="7216"/>
      <c r="AK69" s="7207"/>
      <c r="AL69" s="7207"/>
      <c r="AM69" s="7206"/>
      <c r="AN69" s="7207"/>
      <c r="AO69" s="7207"/>
    </row>
    <row customHeight="true" hidden="true" ht="18" r="70">
      <c r="A70" s="7257">
        <v>17</v>
      </c>
      <c r="B70" s="7190" t="s">
        <v>7537</v>
      </c>
      <c r="C70" s="7190" t="s">
        <v>7654</v>
      </c>
      <c r="D70" s="7194"/>
      <c r="E70" s="7194">
        <v>0</v>
      </c>
      <c r="F70" s="7208">
        <v>0</v>
      </c>
      <c r="G70" s="7258"/>
      <c r="H70" s="7259">
        <f>VLOOKUP(C70,'Data Products'!$A:$J,2,0)</f>
      </c>
      <c r="I70" s="7268">
        <f t="shared" si="6"/>
      </c>
      <c r="J70" s="7197">
        <v>45669</v>
      </c>
      <c r="K70" s="7198">
        <f t="shared" si="14"/>
      </c>
      <c r="L70" s="7194">
        <v>0</v>
      </c>
      <c r="M70" s="7194">
        <v>0</v>
      </c>
      <c r="N70" s="7194">
        <v>4000</v>
      </c>
      <c r="O70" s="7194">
        <v>8000</v>
      </c>
      <c r="P70" s="7190" t="s">
        <v>7573</v>
      </c>
      <c r="Q70" s="7232"/>
      <c r="R70" s="7232"/>
      <c r="S70" s="7262"/>
      <c r="T70" s="7232"/>
      <c r="U70" s="7232"/>
      <c r="V70" s="7232"/>
      <c r="W70" s="7232"/>
      <c r="X70" s="7232"/>
      <c r="Y70" s="7232"/>
      <c r="Z70" s="7232"/>
      <c r="AA70" s="7232"/>
      <c r="AB70" s="7232"/>
      <c r="AC70" s="7263">
        <f t="shared" si="22"/>
      </c>
      <c r="AD70" s="7214">
        <f t="shared" si="30"/>
      </c>
      <c r="AE70" s="7201">
        <f t="shared" si="10"/>
      </c>
      <c r="AF70" s="7215">
        <f t="shared" si="17"/>
      </c>
      <c r="AG70" s="7203">
        <f>VLOOKUP(C70,'Data Products'!$A:$J,10,0)</f>
      </c>
      <c r="AH70" s="7204">
        <f t="shared" si="25"/>
      </c>
      <c r="AI70" s="7204">
        <f t="shared" si="1"/>
      </c>
      <c r="AJ70" s="7216"/>
      <c r="AK70" s="7207"/>
      <c r="AL70" s="7207">
        <v>3620</v>
      </c>
      <c r="AM70" s="7206"/>
      <c r="AN70" s="7207"/>
      <c r="AO70" s="7207"/>
    </row>
    <row customHeight="true" hidden="true" ht="18" r="71">
      <c r="A71" s="7257">
        <v>18</v>
      </c>
      <c r="B71" s="7190" t="s">
        <v>7537</v>
      </c>
      <c r="C71" s="7190" t="s">
        <v>7655</v>
      </c>
      <c r="D71" s="7194"/>
      <c r="E71" s="7194">
        <v>0</v>
      </c>
      <c r="F71" s="7208">
        <v>0</v>
      </c>
      <c r="G71" s="7258"/>
      <c r="H71" s="7259">
        <f>VLOOKUP(C71,'Data Products'!$A:$J,2,0)</f>
      </c>
      <c r="I71" s="7268">
        <f t="shared" si="6"/>
      </c>
      <c r="J71" s="7197">
        <v>45670</v>
      </c>
      <c r="K71" s="7198">
        <f t="shared" si="14"/>
      </c>
      <c r="L71" s="7194">
        <v>0</v>
      </c>
      <c r="M71" s="7194">
        <v>0</v>
      </c>
      <c r="N71" s="7194">
        <v>0</v>
      </c>
      <c r="O71" s="7194">
        <v>0</v>
      </c>
      <c r="P71" s="7190" t="s">
        <v>7573</v>
      </c>
      <c r="Q71" s="7232"/>
      <c r="R71" s="7232"/>
      <c r="S71" s="7262"/>
      <c r="T71" s="7232"/>
      <c r="U71" s="7232"/>
      <c r="V71" s="7232"/>
      <c r="W71" s="7232"/>
      <c r="X71" s="7232"/>
      <c r="Y71" s="7232"/>
      <c r="Z71" s="7232"/>
      <c r="AA71" s="7232"/>
      <c r="AB71" s="7232"/>
      <c r="AC71" s="7263">
        <f t="shared" si="22"/>
      </c>
      <c r="AD71" s="7209">
        <f t="shared" si="30"/>
      </c>
      <c r="AE71" s="7201">
        <f t="shared" si="10"/>
      </c>
      <c r="AF71" s="7210">
        <f t="shared" si="17"/>
      </c>
      <c r="AG71" s="7203">
        <f>VLOOKUP(C71,'Data Products'!$A:$J,10,0)</f>
      </c>
      <c r="AH71" s="7204">
        <f t="shared" si="25"/>
      </c>
      <c r="AI71" s="7204">
        <f t="shared" si="1"/>
      </c>
      <c r="AJ71" s="7216"/>
      <c r="AK71" s="7207"/>
      <c r="AL71" s="7207"/>
      <c r="AM71" s="7206"/>
      <c r="AN71" s="7207"/>
      <c r="AO71" s="7207"/>
    </row>
    <row r="72">
      <c r="A72" s="7257">
        <v>19</v>
      </c>
      <c r="B72" s="7190" t="s">
        <v>7542</v>
      </c>
      <c r="C72" s="7190" t="s">
        <v>7656</v>
      </c>
      <c r="D72" s="7235" t="s">
        <v>7657</v>
      </c>
      <c r="E72" s="7194">
        <v>5</v>
      </c>
      <c r="F72" s="7208">
        <v>5</v>
      </c>
      <c r="G72" s="7258"/>
      <c r="H72" s="7259">
        <f>VLOOKUP(C72,'Data Products'!$A:$J,2,0)</f>
      </c>
      <c r="I72" s="7260">
        <f t="shared" si="6"/>
      </c>
      <c r="J72" s="7197">
        <v>45671</v>
      </c>
      <c r="K72" s="7198">
        <f t="shared" si="14"/>
      </c>
      <c r="L72" s="7194">
        <v>188</v>
      </c>
      <c r="M72" s="7194">
        <v>1623</v>
      </c>
      <c r="N72" s="7194">
        <v>0</v>
      </c>
      <c r="O72" s="7194">
        <v>0</v>
      </c>
      <c r="P72" s="7190" t="s">
        <v>7658</v>
      </c>
      <c r="Q72" s="7232"/>
      <c r="R72" s="7232"/>
      <c r="S72" s="7262"/>
      <c r="T72" s="7232"/>
      <c r="U72" s="7232"/>
      <c r="V72" s="7232"/>
      <c r="W72" s="7232"/>
      <c r="X72" s="7232"/>
      <c r="Y72" s="7232"/>
      <c r="Z72" s="7232"/>
      <c r="AA72" s="7232"/>
      <c r="AB72" s="7232"/>
      <c r="AC72" s="7263">
        <f t="shared" si="22"/>
      </c>
      <c r="AD72" s="7214">
        <f t="shared" si="30"/>
      </c>
      <c r="AE72" s="7201">
        <f t="shared" si="10"/>
      </c>
      <c r="AF72" s="7215">
        <f t="shared" si="17"/>
      </c>
      <c r="AG72" s="7203">
        <f>VLOOKUP(C72,'Data Products'!$A:$J,10,0)</f>
      </c>
      <c r="AH72" s="7204">
        <f t="shared" si="25"/>
      </c>
      <c r="AI72" s="7204">
        <f t="shared" si="1"/>
      </c>
      <c r="AJ72" s="7223" t="s">
        <v>7659</v>
      </c>
      <c r="AK72" s="7207"/>
      <c r="AL72" s="7207"/>
      <c r="AM72" s="7206"/>
      <c r="AN72" s="7207"/>
      <c r="AO72" s="7207"/>
    </row>
    <row r="73">
      <c r="A73" s="7257">
        <v>20</v>
      </c>
      <c r="B73" s="7190" t="s">
        <v>7542</v>
      </c>
      <c r="C73" s="7190" t="s">
        <v>7660</v>
      </c>
      <c r="D73" s="7235" t="s">
        <v>7661</v>
      </c>
      <c r="E73" s="7194">
        <v>72</v>
      </c>
      <c r="F73" s="7208">
        <v>72</v>
      </c>
      <c r="G73" s="7258"/>
      <c r="H73" s="7259">
        <f>VLOOKUP(C73,'Data Products'!$A:$J,2,0)</f>
      </c>
      <c r="I73" s="7260">
        <f t="shared" si="6"/>
      </c>
      <c r="J73" s="7234">
        <v>45980</v>
      </c>
      <c r="K73" s="7198">
        <f t="shared" si="14"/>
      </c>
      <c r="L73" s="7194">
        <v>2525</v>
      </c>
      <c r="M73" s="7194">
        <v>3560</v>
      </c>
      <c r="N73" s="7194">
        <v>0</v>
      </c>
      <c r="O73" s="7194">
        <v>0</v>
      </c>
      <c r="P73" s="7190" t="s">
        <v>7658</v>
      </c>
      <c r="Q73" s="7232"/>
      <c r="R73" s="7232"/>
      <c r="S73" s="7262"/>
      <c r="T73" s="7232"/>
      <c r="U73" s="7232"/>
      <c r="V73" s="7232"/>
      <c r="W73" s="7232"/>
      <c r="X73" s="7232"/>
      <c r="Y73" s="7232"/>
      <c r="Z73" s="7232"/>
      <c r="AA73" s="7232"/>
      <c r="AB73" s="7232"/>
      <c r="AC73" s="7263">
        <f t="shared" si="22"/>
      </c>
      <c r="AD73" s="7214">
        <f t="shared" si="30"/>
      </c>
      <c r="AE73" s="7201">
        <f t="shared" si="10"/>
      </c>
      <c r="AF73" s="7215">
        <f t="shared" si="17"/>
      </c>
      <c r="AG73" s="7203">
        <f>VLOOKUP(C73,'Data Products'!$A:$J,10,0)</f>
      </c>
      <c r="AH73" s="7204">
        <f t="shared" si="25"/>
      </c>
      <c r="AI73" s="7204">
        <f t="shared" si="1"/>
      </c>
      <c r="AJ73" s="7223" t="s">
        <v>7662</v>
      </c>
      <c r="AK73" s="7207"/>
      <c r="AL73" s="7207"/>
      <c r="AM73" s="7206"/>
      <c r="AN73" s="7207"/>
      <c r="AO73" s="7207"/>
    </row>
    <row r="74">
      <c r="A74" s="7257">
        <v>21</v>
      </c>
      <c r="B74" s="7190" t="s">
        <v>7542</v>
      </c>
      <c r="C74" s="7190" t="s">
        <v>7663</v>
      </c>
      <c r="D74" s="7235" t="s">
        <v>7664</v>
      </c>
      <c r="E74" s="7194">
        <v>0</v>
      </c>
      <c r="F74" s="7208">
        <v>0</v>
      </c>
      <c r="G74" s="7258"/>
      <c r="H74" s="7259">
        <f>VLOOKUP(C74,'Data Products'!$A:$J,2,0)</f>
      </c>
      <c r="I74" s="7260">
        <f t="shared" si="6"/>
      </c>
      <c r="J74" s="7234">
        <v>45895</v>
      </c>
      <c r="K74" s="7198">
        <f t="shared" si="14"/>
      </c>
      <c r="L74" s="7194">
        <v>10</v>
      </c>
      <c r="M74" s="7194">
        <v>13</v>
      </c>
      <c r="N74" s="7194">
        <v>0</v>
      </c>
      <c r="O74" s="7194">
        <v>0</v>
      </c>
      <c r="P74" s="7190" t="s">
        <v>7665</v>
      </c>
      <c r="Q74" s="7232"/>
      <c r="R74" s="7232"/>
      <c r="S74" s="7262"/>
      <c r="T74" s="7232"/>
      <c r="U74" s="7232"/>
      <c r="V74" s="7232"/>
      <c r="W74" s="7232"/>
      <c r="X74" s="7232"/>
      <c r="Y74" s="7232"/>
      <c r="Z74" s="7232"/>
      <c r="AA74" s="7232"/>
      <c r="AB74" s="7232"/>
      <c r="AC74" s="7263">
        <f t="shared" si="22"/>
      </c>
      <c r="AD74" s="7214">
        <f t="shared" si="30"/>
      </c>
      <c r="AE74" s="7201">
        <f t="shared" si="10"/>
      </c>
      <c r="AF74" s="7215">
        <f t="shared" si="17"/>
      </c>
      <c r="AG74" s="7203">
        <f>VLOOKUP(C74,'Data Products'!$A:$J,10,0)</f>
      </c>
      <c r="AH74" s="7204">
        <f t="shared" si="25"/>
      </c>
      <c r="AI74" s="7204">
        <f t="shared" si="1"/>
      </c>
      <c r="AJ74" s="7216"/>
      <c r="AK74" s="7207"/>
      <c r="AL74" s="7207"/>
      <c r="AM74" s="7206"/>
      <c r="AN74" s="7207"/>
      <c r="AO74" s="7207"/>
    </row>
    <row r="75">
      <c r="A75" s="7257">
        <v>22</v>
      </c>
      <c r="B75" s="7190" t="s">
        <v>7542</v>
      </c>
      <c r="C75" s="7190" t="s">
        <v>7664</v>
      </c>
      <c r="D75" s="7235" t="s">
        <v>7664</v>
      </c>
      <c r="E75" s="7194">
        <v>1980</v>
      </c>
      <c r="F75" s="7208">
        <v>1980</v>
      </c>
      <c r="G75" s="7258"/>
      <c r="H75" s="7259">
        <f>VLOOKUP(C75,'Data Products'!$A:$J,2,0)</f>
      </c>
      <c r="I75" s="7260">
        <f t="shared" si="6"/>
      </c>
      <c r="J75" s="7269">
        <v>46108</v>
      </c>
      <c r="K75" s="7198">
        <f t="shared" si="14"/>
      </c>
      <c r="L75" s="7194">
        <v>2136</v>
      </c>
      <c r="M75" s="7235">
        <v>2584</v>
      </c>
      <c r="N75" s="7194">
        <v>0</v>
      </c>
      <c r="O75" s="7194">
        <v>0</v>
      </c>
      <c r="P75" s="7190" t="s">
        <v>7666</v>
      </c>
      <c r="Q75" s="7232"/>
      <c r="R75" s="7232"/>
      <c r="S75" s="7262"/>
      <c r="T75" s="7232"/>
      <c r="U75" s="7232"/>
      <c r="V75" s="7232"/>
      <c r="W75" s="7232"/>
      <c r="X75" s="7232"/>
      <c r="Y75" s="7232"/>
      <c r="Z75" s="7232"/>
      <c r="AA75" s="7232"/>
      <c r="AB75" s="7232"/>
      <c r="AC75" s="7263">
        <f t="shared" si="22"/>
      </c>
      <c r="AD75" s="7214">
        <f t="shared" si="30"/>
      </c>
      <c r="AE75" s="7201">
        <f t="shared" si="10"/>
      </c>
      <c r="AF75" s="7215">
        <f t="shared" si="17"/>
      </c>
      <c r="AG75" s="7203">
        <f>VLOOKUP(C75,'Data Products'!$A:$J,10,0)</f>
      </c>
      <c r="AH75" s="7204">
        <f t="shared" si="25"/>
      </c>
      <c r="AI75" s="7204"/>
      <c r="AJ75" s="7223" t="s">
        <v>7667</v>
      </c>
      <c r="AK75" s="7207"/>
      <c r="AL75" s="7207"/>
      <c r="AM75" s="7206"/>
      <c r="AN75" s="7207"/>
      <c r="AO75" s="7207"/>
    </row>
    <row customHeight="true" hidden="true" ht="18" r="76">
      <c r="A76" s="7257">
        <v>23</v>
      </c>
      <c r="B76" s="7190" t="s">
        <v>7537</v>
      </c>
      <c r="C76" s="7190" t="s">
        <v>7668</v>
      </c>
      <c r="D76" s="7194"/>
      <c r="E76" s="7194">
        <v>0</v>
      </c>
      <c r="F76" s="7208">
        <v>0</v>
      </c>
      <c r="G76" s="7258"/>
      <c r="H76" s="7259">
        <f>VLOOKUP(C76,'Data Products'!$A:$J,2,0)</f>
      </c>
      <c r="I76" s="7260">
        <f t="shared" si="6"/>
      </c>
      <c r="J76" s="7234">
        <v>45994</v>
      </c>
      <c r="K76" s="7198">
        <f t="shared" si="14"/>
      </c>
      <c r="L76" s="7194">
        <v>0</v>
      </c>
      <c r="M76" s="7194">
        <v>0</v>
      </c>
      <c r="N76" s="7194">
        <v>0</v>
      </c>
      <c r="O76" s="7194">
        <v>0</v>
      </c>
      <c r="P76" s="7190" t="s">
        <v>7669</v>
      </c>
      <c r="Q76" s="7232"/>
      <c r="R76" s="7232"/>
      <c r="S76" s="7262"/>
      <c r="T76" s="7232"/>
      <c r="U76" s="7232"/>
      <c r="V76" s="7232"/>
      <c r="W76" s="7232"/>
      <c r="X76" s="7232"/>
      <c r="Y76" s="7232"/>
      <c r="Z76" s="7232"/>
      <c r="AA76" s="7232"/>
      <c r="AB76" s="7232"/>
      <c r="AC76" s="7263">
        <f t="shared" si="22"/>
      </c>
      <c r="AD76" s="7214">
        <f t="shared" si="30"/>
      </c>
      <c r="AE76" s="7201">
        <f t="shared" si="10"/>
      </c>
      <c r="AF76" s="7215">
        <f t="shared" si="17"/>
      </c>
      <c r="AG76" s="7203">
        <f>VLOOKUP(C76,'Data Products'!$A:$J,10,0)</f>
      </c>
      <c r="AH76" s="7204">
        <f t="shared" si="25"/>
      </c>
      <c r="AI76" s="7204">
        <f t="shared" ref="AI76:AI91" si="2">IF(I76&lt;=90,E76,0)</f>
      </c>
      <c r="AJ76" s="7216"/>
      <c r="AK76" s="7207"/>
      <c r="AL76" s="7207"/>
      <c r="AM76" s="7206"/>
      <c r="AN76" s="7207"/>
      <c r="AO76" s="7207"/>
    </row>
    <row customHeight="true" hidden="true" ht="18" r="77">
      <c r="A77" s="7257">
        <v>24</v>
      </c>
      <c r="B77" s="7190" t="s">
        <v>7537</v>
      </c>
      <c r="C77" s="7190" t="s">
        <v>7670</v>
      </c>
      <c r="D77" s="7194"/>
      <c r="E77" s="7194">
        <v>0</v>
      </c>
      <c r="F77" s="7208">
        <v>0</v>
      </c>
      <c r="G77" s="7258"/>
      <c r="H77" s="7259">
        <f>VLOOKUP(C77,'Data Products'!$A:$J,2,0)</f>
      </c>
      <c r="I77" s="7268">
        <f t="shared" si="6"/>
      </c>
      <c r="J77" s="7234">
        <v>45749</v>
      </c>
      <c r="K77" s="7198">
        <f t="shared" si="14"/>
      </c>
      <c r="L77" s="7194">
        <v>0</v>
      </c>
      <c r="M77" s="7194">
        <v>0</v>
      </c>
      <c r="N77" s="7194">
        <v>0</v>
      </c>
      <c r="O77" s="7194">
        <v>0</v>
      </c>
      <c r="P77" s="7190" t="s">
        <v>7541</v>
      </c>
      <c r="Q77" s="7232"/>
      <c r="R77" s="7232"/>
      <c r="S77" s="7262"/>
      <c r="T77" s="7232"/>
      <c r="U77" s="7232"/>
      <c r="V77" s="7232"/>
      <c r="W77" s="7232"/>
      <c r="X77" s="7232"/>
      <c r="Y77" s="7232"/>
      <c r="Z77" s="7232"/>
      <c r="AA77" s="7232"/>
      <c r="AB77" s="7232"/>
      <c r="AC77" s="7263">
        <f t="shared" si="22"/>
      </c>
      <c r="AD77" s="7214">
        <f t="shared" si="30"/>
      </c>
      <c r="AE77" s="7201">
        <f t="shared" si="10"/>
      </c>
      <c r="AF77" s="7215">
        <f t="shared" si="17"/>
      </c>
      <c r="AG77" s="7203">
        <f>VLOOKUP(C77,'Data Products'!$A:$J,10,0)</f>
      </c>
      <c r="AH77" s="7204">
        <f t="shared" si="25"/>
      </c>
      <c r="AI77" s="7204">
        <f t="shared" si="2"/>
      </c>
      <c r="AJ77" s="7216"/>
      <c r="AK77" s="7207"/>
      <c r="AL77" s="7207"/>
      <c r="AM77" s="7206"/>
      <c r="AN77" s="7207"/>
      <c r="AO77" s="7207"/>
    </row>
    <row customHeight="true" hidden="true" ht="18" r="78">
      <c r="A78" s="7257">
        <v>25</v>
      </c>
      <c r="B78" s="7190" t="s">
        <v>7537</v>
      </c>
      <c r="C78" s="7190" t="s">
        <v>7671</v>
      </c>
      <c r="D78" s="7194"/>
      <c r="E78" s="7194">
        <v>0</v>
      </c>
      <c r="F78" s="7208">
        <v>0</v>
      </c>
      <c r="G78" s="7258"/>
      <c r="H78" s="7259">
        <f>VLOOKUP(C78,'Data Products'!$A:$J,2,0)</f>
      </c>
      <c r="I78" s="7268">
        <f t="shared" si="6"/>
      </c>
      <c r="J78" s="7234">
        <v>45749</v>
      </c>
      <c r="K78" s="7198">
        <f t="shared" si="14"/>
      </c>
      <c r="L78" s="7194">
        <v>0</v>
      </c>
      <c r="M78" s="7194">
        <v>0</v>
      </c>
      <c r="N78" s="7194">
        <v>0</v>
      </c>
      <c r="O78" s="7194">
        <v>0</v>
      </c>
      <c r="P78" s="7190" t="s">
        <v>7541</v>
      </c>
      <c r="Q78" s="7232"/>
      <c r="R78" s="7232"/>
      <c r="S78" s="7262"/>
      <c r="T78" s="7232"/>
      <c r="U78" s="7232"/>
      <c r="V78" s="7232"/>
      <c r="W78" s="7232"/>
      <c r="X78" s="7232"/>
      <c r="Y78" s="7232"/>
      <c r="Z78" s="7232"/>
      <c r="AA78" s="7232"/>
      <c r="AB78" s="7232"/>
      <c r="AC78" s="7263">
        <f t="shared" si="22"/>
      </c>
      <c r="AD78" s="7214">
        <f t="shared" si="30"/>
      </c>
      <c r="AE78" s="7201">
        <f t="shared" si="10"/>
      </c>
      <c r="AF78" s="7215">
        <f t="shared" si="17"/>
      </c>
      <c r="AG78" s="7203">
        <f>VLOOKUP(C78,'Data Products'!$A:$J,10,0)</f>
      </c>
      <c r="AH78" s="7204">
        <f t="shared" si="25"/>
      </c>
      <c r="AI78" s="7204">
        <f t="shared" si="2"/>
      </c>
      <c r="AJ78" s="7216"/>
      <c r="AK78" s="7207"/>
      <c r="AL78" s="7207"/>
      <c r="AM78" s="7206"/>
      <c r="AN78" s="7207"/>
      <c r="AO78" s="7207"/>
    </row>
    <row customHeight="true" hidden="true" ht="18" r="79">
      <c r="A79" s="7257">
        <v>26</v>
      </c>
      <c r="B79" s="7190" t="s">
        <v>7537</v>
      </c>
      <c r="C79" s="7190" t="s">
        <v>7672</v>
      </c>
      <c r="D79" s="7194"/>
      <c r="E79" s="7194">
        <v>0</v>
      </c>
      <c r="F79" s="7208">
        <v>0</v>
      </c>
      <c r="G79" s="7258" t="s">
        <v>7673</v>
      </c>
      <c r="H79" s="7259">
        <f>VLOOKUP(C79,'Data Products'!$A:$J,2,0)</f>
      </c>
      <c r="I79" s="7268">
        <f t="shared" si="6"/>
      </c>
      <c r="J79" s="7197">
        <v>45650</v>
      </c>
      <c r="K79" s="7198">
        <f t="shared" si="14"/>
      </c>
      <c r="L79" s="7194">
        <v>0</v>
      </c>
      <c r="M79" s="7194">
        <v>0</v>
      </c>
      <c r="N79" s="7194">
        <v>0</v>
      </c>
      <c r="O79" s="7194">
        <v>0</v>
      </c>
      <c r="P79" s="7190" t="s">
        <v>7588</v>
      </c>
      <c r="Q79" s="7232"/>
      <c r="R79" s="7232"/>
      <c r="S79" s="7270"/>
      <c r="T79" s="7232"/>
      <c r="U79" s="7232"/>
      <c r="V79" s="7232"/>
      <c r="W79" s="7232"/>
      <c r="X79" s="7232"/>
      <c r="Y79" s="7232"/>
      <c r="Z79" s="7232"/>
      <c r="AA79" s="7232"/>
      <c r="AB79" s="7232"/>
      <c r="AC79" s="7263">
        <f t="shared" si="22"/>
      </c>
      <c r="AD79" s="7214">
        <f t="shared" si="30"/>
      </c>
      <c r="AE79" s="7201">
        <f t="shared" si="10"/>
      </c>
      <c r="AF79" s="7215">
        <f t="shared" si="17"/>
      </c>
      <c r="AG79" s="7203">
        <f>VLOOKUP(C79,'Data Products'!$A:$J,10,0)</f>
      </c>
      <c r="AH79" s="7204">
        <f t="shared" si="25"/>
      </c>
      <c r="AI79" s="7204">
        <f t="shared" si="2"/>
      </c>
      <c r="AJ79" s="7206"/>
      <c r="AK79" s="7207"/>
      <c r="AL79" s="7207">
        <v>50</v>
      </c>
      <c r="AM79" s="7206"/>
      <c r="AN79" s="7207"/>
      <c r="AO79" s="7207"/>
    </row>
    <row customHeight="true" hidden="true" ht="18" r="80">
      <c r="A80" s="7257">
        <v>27</v>
      </c>
      <c r="B80" s="7190" t="s">
        <v>7537</v>
      </c>
      <c r="C80" s="7190" t="s">
        <v>7674</v>
      </c>
      <c r="D80" s="7194"/>
      <c r="E80" s="7194">
        <v>0</v>
      </c>
      <c r="F80" s="7208">
        <v>0</v>
      </c>
      <c r="G80" s="7258"/>
      <c r="H80" s="7259"/>
      <c r="I80" s="7260"/>
      <c r="J80" s="7197">
        <v>45650</v>
      </c>
      <c r="K80" s="7198">
        <f t="shared" si="14"/>
      </c>
      <c r="L80" s="7194">
        <v>0</v>
      </c>
      <c r="M80" s="7194">
        <v>0</v>
      </c>
      <c r="N80" s="7194">
        <v>150</v>
      </c>
      <c r="O80" s="7194">
        <v>300</v>
      </c>
      <c r="P80" s="7190" t="s">
        <v>7588</v>
      </c>
      <c r="Q80" s="7236"/>
      <c r="R80" s="7236"/>
      <c r="S80" s="7270"/>
      <c r="T80" s="7232"/>
      <c r="U80" s="7236"/>
      <c r="V80" s="7236"/>
      <c r="W80" s="7236"/>
      <c r="X80" s="7236"/>
      <c r="Y80" s="7236"/>
      <c r="Z80" s="7236"/>
      <c r="AA80" s="7236"/>
      <c r="AB80" s="7236"/>
      <c r="AC80" s="7263">
        <f t="shared" si="22"/>
      </c>
      <c r="AD80" s="7214">
        <f t="shared" si="30"/>
      </c>
      <c r="AE80" s="7201">
        <f t="shared" si="10"/>
      </c>
      <c r="AF80" s="7215">
        <f t="shared" si="17"/>
      </c>
      <c r="AG80" s="7203">
        <f>VLOOKUP(C80,'Data Products'!$A:$J,10,0)</f>
      </c>
      <c r="AH80" s="7204">
        <f t="shared" si="25"/>
      </c>
      <c r="AI80" s="7204">
        <f t="shared" si="2"/>
      </c>
      <c r="AJ80" s="7206"/>
      <c r="AK80" s="7207"/>
      <c r="AL80" s="7207">
        <v>80</v>
      </c>
      <c r="AM80" s="7206"/>
      <c r="AN80" s="7207"/>
      <c r="AO80" s="7207"/>
    </row>
    <row customHeight="true" hidden="true" ht="18" r="81">
      <c r="A81" s="7257">
        <v>28</v>
      </c>
      <c r="B81" s="7190" t="s">
        <v>7537</v>
      </c>
      <c r="C81" s="7190" t="s">
        <v>7675</v>
      </c>
      <c r="D81" s="7194"/>
      <c r="E81" s="7194">
        <v>0</v>
      </c>
      <c r="F81" s="7208">
        <v>0</v>
      </c>
      <c r="G81" s="7258"/>
      <c r="H81" s="7259">
        <f>VLOOKUP(C81,'Data Products'!$A:$J,2,0)</f>
      </c>
      <c r="I81" s="7268">
        <f t="shared" ref="I81:I126" si="7">IFERROR(H81-TODAY(),"")</f>
      </c>
      <c r="J81" s="7197">
        <v>45650</v>
      </c>
      <c r="K81" s="7198">
        <f t="shared" si="14"/>
      </c>
      <c r="L81" s="7194">
        <v>0</v>
      </c>
      <c r="M81" s="7194">
        <v>0</v>
      </c>
      <c r="N81" s="7194">
        <v>100</v>
      </c>
      <c r="O81" s="7194">
        <v>250</v>
      </c>
      <c r="P81" s="7190" t="s">
        <v>7588</v>
      </c>
      <c r="Q81" s="7236"/>
      <c r="R81" s="7236"/>
      <c r="S81" s="7262"/>
      <c r="T81" s="7232"/>
      <c r="U81" s="7236"/>
      <c r="V81" s="7236"/>
      <c r="W81" s="7236"/>
      <c r="X81" s="7236"/>
      <c r="Y81" s="7236"/>
      <c r="Z81" s="7236"/>
      <c r="AA81" s="7236"/>
      <c r="AB81" s="7236"/>
      <c r="AC81" s="7263">
        <f t="shared" si="22"/>
      </c>
      <c r="AD81" s="7209">
        <f t="shared" si="30"/>
      </c>
      <c r="AE81" s="7201">
        <f t="shared" si="10"/>
      </c>
      <c r="AF81" s="7210">
        <f t="shared" si="17"/>
      </c>
      <c r="AG81" s="7203">
        <f>VLOOKUP(C81,'Data Products'!$A:$J,10,0)</f>
      </c>
      <c r="AH81" s="7204">
        <f t="shared" si="25"/>
      </c>
      <c r="AI81" s="7204">
        <f t="shared" si="2"/>
      </c>
      <c r="AJ81" s="7206"/>
      <c r="AK81" s="7207"/>
      <c r="AL81" s="7207">
        <v>60</v>
      </c>
      <c r="AM81" s="7206"/>
      <c r="AN81" s="7207"/>
      <c r="AO81" s="7207"/>
    </row>
    <row customHeight="true" hidden="true" ht="18" r="82">
      <c r="A82" s="7257">
        <v>29</v>
      </c>
      <c r="B82" s="7190" t="s">
        <v>7537</v>
      </c>
      <c r="C82" s="7190" t="s">
        <v>7676</v>
      </c>
      <c r="D82" s="7194"/>
      <c r="E82" s="7194">
        <v>0</v>
      </c>
      <c r="F82" s="7208">
        <v>0</v>
      </c>
      <c r="G82" s="7258" t="s">
        <v>7677</v>
      </c>
      <c r="H82" s="7259">
        <f>VLOOKUP(C82,'Data Products'!$A:$J,2,0)</f>
      </c>
      <c r="I82" s="7268">
        <f t="shared" si="7"/>
      </c>
      <c r="J82" s="7197">
        <v>45678</v>
      </c>
      <c r="K82" s="7198">
        <f t="shared" si="14"/>
      </c>
      <c r="L82" s="7194">
        <v>0</v>
      </c>
      <c r="M82" s="7194">
        <v>0</v>
      </c>
      <c r="N82" s="7194">
        <v>0</v>
      </c>
      <c r="O82" s="7194">
        <v>0</v>
      </c>
      <c r="P82" s="7190" t="s">
        <v>7588</v>
      </c>
      <c r="Q82" s="7236"/>
      <c r="R82" s="7236"/>
      <c r="S82" s="7262"/>
      <c r="T82" s="7232"/>
      <c r="U82" s="7236"/>
      <c r="V82" s="7236"/>
      <c r="W82" s="7236"/>
      <c r="X82" s="7236"/>
      <c r="Y82" s="7236"/>
      <c r="Z82" s="7236"/>
      <c r="AA82" s="7236"/>
      <c r="AB82" s="7236"/>
      <c r="AC82" s="7263">
        <f t="shared" si="22"/>
      </c>
      <c r="AD82" s="7209">
        <f t="shared" si="30"/>
      </c>
      <c r="AE82" s="7201">
        <f t="shared" si="10"/>
      </c>
      <c r="AF82" s="7210">
        <f t="shared" si="17"/>
      </c>
      <c r="AG82" s="7203">
        <f>VLOOKUP(C82,'Data Products'!$A:$J,10,0)</f>
      </c>
      <c r="AH82" s="7204">
        <f t="shared" si="25"/>
      </c>
      <c r="AI82" s="7204">
        <f t="shared" si="2"/>
      </c>
      <c r="AJ82" s="7216"/>
      <c r="AK82" s="7207"/>
      <c r="AL82" s="7207">
        <v>40</v>
      </c>
      <c r="AM82" s="7206"/>
      <c r="AN82" s="7207"/>
      <c r="AO82" s="7207"/>
    </row>
    <row customHeight="true" hidden="true" ht="18" r="83">
      <c r="A83" s="7257">
        <v>30</v>
      </c>
      <c r="B83" s="7190" t="s">
        <v>7537</v>
      </c>
      <c r="C83" s="7190" t="s">
        <v>7678</v>
      </c>
      <c r="D83" s="7194"/>
      <c r="E83" s="7194">
        <v>0</v>
      </c>
      <c r="F83" s="7194">
        <v>0</v>
      </c>
      <c r="G83" s="7258"/>
      <c r="H83" s="7259">
        <f>VLOOKUP(C83,'Data Products'!$A:$J,2,0)</f>
      </c>
      <c r="I83" s="7268">
        <f t="shared" si="7"/>
      </c>
      <c r="J83" s="7197">
        <v>45824</v>
      </c>
      <c r="K83" s="7198">
        <f t="shared" si="14"/>
      </c>
      <c r="L83" s="7194">
        <v>0</v>
      </c>
      <c r="M83" s="7194">
        <v>0</v>
      </c>
      <c r="N83" s="7194">
        <v>0</v>
      </c>
      <c r="O83" s="7194">
        <v>0</v>
      </c>
      <c r="P83" s="7190" t="s">
        <v>7588</v>
      </c>
      <c r="Q83" s="7236"/>
      <c r="R83" s="7236"/>
      <c r="S83" s="7262"/>
      <c r="T83" s="7232"/>
      <c r="U83" s="7236"/>
      <c r="V83" s="7236"/>
      <c r="W83" s="7236"/>
      <c r="X83" s="7236"/>
      <c r="Y83" s="7236"/>
      <c r="Z83" s="7236"/>
      <c r="AA83" s="7236"/>
      <c r="AB83" s="7236"/>
      <c r="AC83" s="7263">
        <f t="shared" si="22"/>
      </c>
      <c r="AD83" s="7209">
        <f t="shared" si="30"/>
      </c>
      <c r="AE83" s="7201">
        <f t="shared" si="10"/>
      </c>
      <c r="AF83" s="7210">
        <f t="shared" si="17"/>
      </c>
      <c r="AG83" s="7203">
        <f>VLOOKUP(C83,'Data Products'!$A:$J,10,0)</f>
      </c>
      <c r="AH83" s="7204">
        <f t="shared" si="25"/>
      </c>
      <c r="AI83" s="7204">
        <f t="shared" si="2"/>
      </c>
      <c r="AJ83" s="7206"/>
      <c r="AK83" s="7207"/>
      <c r="AL83" s="7207"/>
      <c r="AM83" s="7206"/>
      <c r="AN83" s="7207"/>
      <c r="AO83" s="7207"/>
    </row>
    <row customHeight="true" hidden="true" ht="18" r="84">
      <c r="A84" s="7257">
        <v>31</v>
      </c>
      <c r="B84" s="7190" t="s">
        <v>7537</v>
      </c>
      <c r="C84" s="7190" t="s">
        <v>7679</v>
      </c>
      <c r="D84" s="7194"/>
      <c r="E84" s="7194">
        <v>0</v>
      </c>
      <c r="F84" s="7194">
        <v>0</v>
      </c>
      <c r="G84" s="7258"/>
      <c r="H84" s="7259">
        <f>VLOOKUP(C84,'Data Products'!$A:$J,2,0)</f>
      </c>
      <c r="I84" s="7268">
        <f t="shared" si="7"/>
      </c>
      <c r="J84" s="7197">
        <v>45824</v>
      </c>
      <c r="K84" s="7198">
        <f t="shared" si="14"/>
      </c>
      <c r="L84" s="7194">
        <v>0</v>
      </c>
      <c r="M84" s="7194">
        <v>0</v>
      </c>
      <c r="N84" s="7194">
        <v>100</v>
      </c>
      <c r="O84" s="7194">
        <v>150</v>
      </c>
      <c r="P84" s="7190" t="s">
        <v>7588</v>
      </c>
      <c r="Q84" s="7236"/>
      <c r="R84" s="7236"/>
      <c r="S84" s="7262"/>
      <c r="T84" s="7232"/>
      <c r="U84" s="7236"/>
      <c r="V84" s="7236"/>
      <c r="W84" s="7236"/>
      <c r="X84" s="7236"/>
      <c r="Y84" s="7236"/>
      <c r="Z84" s="7236"/>
      <c r="AA84" s="7236"/>
      <c r="AB84" s="7236"/>
      <c r="AC84" s="7263">
        <f t="shared" si="22"/>
      </c>
      <c r="AD84" s="7214">
        <f t="shared" si="30"/>
      </c>
      <c r="AE84" s="7201">
        <f t="shared" si="10"/>
      </c>
      <c r="AF84" s="7215">
        <f t="shared" si="17"/>
      </c>
      <c r="AG84" s="7203">
        <f>VLOOKUP(C84,'Data Products'!$A:$J,10,0)</f>
      </c>
      <c r="AH84" s="7204">
        <f t="shared" si="25"/>
      </c>
      <c r="AI84" s="7204">
        <f t="shared" si="2"/>
      </c>
      <c r="AJ84" s="7206"/>
      <c r="AK84" s="7207"/>
      <c r="AL84" s="7207"/>
      <c r="AM84" s="7206"/>
      <c r="AN84" s="7207"/>
      <c r="AO84" s="7207"/>
    </row>
    <row customHeight="true" hidden="true" ht="18" r="85">
      <c r="A85" s="7257">
        <v>32</v>
      </c>
      <c r="B85" s="7190" t="s">
        <v>7537</v>
      </c>
      <c r="C85" s="7190" t="s">
        <v>7680</v>
      </c>
      <c r="D85" s="7194"/>
      <c r="E85" s="7194">
        <v>0</v>
      </c>
      <c r="F85" s="7208">
        <v>0</v>
      </c>
      <c r="G85" s="7258"/>
      <c r="H85" s="7259">
        <f>VLOOKUP(C85,'Data Products'!$A:$J,2,0)</f>
      </c>
      <c r="I85" s="7268">
        <f t="shared" si="7"/>
      </c>
      <c r="J85" s="7271"/>
      <c r="K85" s="7198">
        <f t="shared" si="14"/>
      </c>
      <c r="L85" s="7194">
        <v>0</v>
      </c>
      <c r="M85" s="7194">
        <v>0</v>
      </c>
      <c r="N85" s="7194">
        <v>0</v>
      </c>
      <c r="O85" s="7194">
        <v>0</v>
      </c>
      <c r="P85" s="7190" t="s">
        <v>7681</v>
      </c>
      <c r="Q85" s="7236"/>
      <c r="R85" s="7236"/>
      <c r="S85" s="7262"/>
      <c r="T85" s="7232"/>
      <c r="U85" s="7236"/>
      <c r="V85" s="7236"/>
      <c r="W85" s="7236"/>
      <c r="X85" s="7236"/>
      <c r="Y85" s="7236"/>
      <c r="Z85" s="7236"/>
      <c r="AA85" s="7236"/>
      <c r="AB85" s="7236"/>
      <c r="AC85" s="7263">
        <f t="shared" si="22"/>
      </c>
      <c r="AD85" s="7209">
        <f t="shared" si="30"/>
      </c>
      <c r="AE85" s="7201">
        <f t="shared" si="10"/>
      </c>
      <c r="AF85" s="7210">
        <f t="shared" si="17"/>
      </c>
      <c r="AG85" s="7203">
        <f>VLOOKUP(C85,'Data Products'!$A:$J,10,0)</f>
      </c>
      <c r="AH85" s="7204">
        <f t="shared" si="25"/>
      </c>
      <c r="AI85" s="7204">
        <f t="shared" si="2"/>
      </c>
      <c r="AJ85" s="7206"/>
      <c r="AK85" s="7207"/>
      <c r="AL85" s="7207"/>
      <c r="AM85" s="7206"/>
      <c r="AN85" s="7207"/>
      <c r="AO85" s="7207"/>
    </row>
    <row customHeight="true" hidden="true" ht="18" r="86">
      <c r="A86" s="7257">
        <v>33</v>
      </c>
      <c r="B86" s="7190" t="s">
        <v>7537</v>
      </c>
      <c r="C86" s="7190" t="s">
        <v>7682</v>
      </c>
      <c r="D86" s="7194"/>
      <c r="E86" s="7194">
        <v>0</v>
      </c>
      <c r="F86" s="7208">
        <v>0</v>
      </c>
      <c r="G86" s="7258"/>
      <c r="H86" s="7259">
        <f>VLOOKUP(C86,'Data Products'!$A:$J,2,0)</f>
      </c>
      <c r="I86" s="7268">
        <f t="shared" si="7"/>
      </c>
      <c r="J86" s="7271"/>
      <c r="K86" s="7198">
        <f t="shared" si="14"/>
      </c>
      <c r="L86" s="7194">
        <v>0</v>
      </c>
      <c r="M86" s="7194">
        <v>0</v>
      </c>
      <c r="N86" s="7194">
        <v>0</v>
      </c>
      <c r="O86" s="7194">
        <v>0</v>
      </c>
      <c r="P86" s="7190" t="s">
        <v>7681</v>
      </c>
      <c r="Q86" s="7236"/>
      <c r="R86" s="7236"/>
      <c r="S86" s="7262"/>
      <c r="T86" s="7232"/>
      <c r="U86" s="7236"/>
      <c r="V86" s="7236"/>
      <c r="W86" s="7236"/>
      <c r="X86" s="7236"/>
      <c r="Y86" s="7236"/>
      <c r="Z86" s="7236"/>
      <c r="AA86" s="7236"/>
      <c r="AB86" s="7236"/>
      <c r="AC86" s="7263">
        <f t="shared" si="22"/>
      </c>
      <c r="AD86" s="7209">
        <f t="shared" si="30"/>
      </c>
      <c r="AE86" s="7201">
        <f t="shared" si="10"/>
      </c>
      <c r="AF86" s="7210">
        <f t="shared" si="17"/>
      </c>
      <c r="AG86" s="7203">
        <f>VLOOKUP(C86,'Data Products'!$A:$J,10,0)</f>
      </c>
      <c r="AH86" s="7204">
        <f t="shared" si="25"/>
      </c>
      <c r="AI86" s="7204">
        <f t="shared" si="2"/>
      </c>
      <c r="AJ86" s="7206"/>
      <c r="AK86" s="7207"/>
      <c r="AL86" s="7207"/>
      <c r="AM86" s="7206"/>
      <c r="AN86" s="7207"/>
      <c r="AO86" s="7207"/>
    </row>
    <row customHeight="true" hidden="true" ht="18" r="87">
      <c r="A87" s="7257">
        <v>34</v>
      </c>
      <c r="B87" s="7266" t="s">
        <v>7537</v>
      </c>
      <c r="C87" s="7266" t="s">
        <v>7683</v>
      </c>
      <c r="D87" s="7194"/>
      <c r="E87" s="7194">
        <v>0</v>
      </c>
      <c r="F87" s="7208">
        <v>0</v>
      </c>
      <c r="G87" s="7258"/>
      <c r="H87" s="7259">
        <f>VLOOKUP(C87,'Data Products'!$A:$J,2,0)</f>
      </c>
      <c r="I87" s="7268">
        <f t="shared" si="7"/>
      </c>
      <c r="J87" s="7271"/>
      <c r="K87" s="7198">
        <f t="shared" si="14"/>
      </c>
      <c r="L87" s="7194">
        <v>0</v>
      </c>
      <c r="M87" s="7194">
        <v>0</v>
      </c>
      <c r="N87" s="7272">
        <v>0</v>
      </c>
      <c r="O87" s="7272">
        <v>0</v>
      </c>
      <c r="P87" s="7190" t="s">
        <v>7681</v>
      </c>
      <c r="Q87" s="7236"/>
      <c r="R87" s="7236"/>
      <c r="S87" s="7262"/>
      <c r="T87" s="7236"/>
      <c r="U87" s="7236"/>
      <c r="V87" s="7236"/>
      <c r="W87" s="7236"/>
      <c r="X87" s="7236"/>
      <c r="Y87" s="7236"/>
      <c r="Z87" s="7236"/>
      <c r="AA87" s="7236"/>
      <c r="AB87" s="7236"/>
      <c r="AC87" s="7263">
        <f t="shared" si="22"/>
      </c>
      <c r="AD87" s="7209">
        <f t="shared" si="30"/>
      </c>
      <c r="AE87" s="7201">
        <f t="shared" si="10"/>
      </c>
      <c r="AF87" s="7210">
        <f t="shared" si="17"/>
      </c>
      <c r="AG87" s="7203">
        <f>VLOOKUP(C87,'Data Products'!$A:$J,10,0)</f>
      </c>
      <c r="AH87" s="7204">
        <f t="shared" si="25"/>
      </c>
      <c r="AI87" s="7204">
        <f t="shared" si="2"/>
      </c>
      <c r="AJ87" s="7206"/>
      <c r="AK87" s="7207"/>
      <c r="AL87" s="7207"/>
      <c r="AM87" s="7206"/>
      <c r="AN87" s="7207"/>
      <c r="AO87" s="7207"/>
    </row>
    <row r="88">
      <c r="A88" s="7257">
        <v>35</v>
      </c>
      <c r="B88" s="7257" t="s">
        <v>7542</v>
      </c>
      <c r="C88" s="7190" t="s">
        <v>7684</v>
      </c>
      <c r="D88" s="7273" t="s">
        <v>7685</v>
      </c>
      <c r="E88" s="7217">
        <v>778</v>
      </c>
      <c r="F88" s="7217">
        <v>778</v>
      </c>
      <c r="G88" s="7274" t="s">
        <v>7686</v>
      </c>
      <c r="H88" s="7259">
        <f>VLOOKUP(C88,'Data Products'!$A:$J,2,0)</f>
      </c>
      <c r="I88" s="7275">
        <f t="shared" si="7"/>
      </c>
      <c r="J88" s="7197">
        <v>45694</v>
      </c>
      <c r="K88" s="7198">
        <f t="shared" si="14"/>
      </c>
      <c r="L88" s="7272">
        <v>138</v>
      </c>
      <c r="M88" s="7272">
        <v>341</v>
      </c>
      <c r="N88" s="7194">
        <v>0</v>
      </c>
      <c r="O88" s="7194">
        <v>0</v>
      </c>
      <c r="P88" s="7266" t="s">
        <v>7687</v>
      </c>
      <c r="Q88" s="7236"/>
      <c r="R88" s="7236"/>
      <c r="S88" s="7262"/>
      <c r="T88" s="7236"/>
      <c r="U88" s="7236"/>
      <c r="V88" s="7236"/>
      <c r="W88" s="7236"/>
      <c r="X88" s="7236"/>
      <c r="Y88" s="7236"/>
      <c r="Z88" s="7236"/>
      <c r="AA88" s="7236"/>
      <c r="AB88" s="7236"/>
      <c r="AC88" s="7263">
        <f t="shared" si="22"/>
      </c>
      <c r="AD88" s="7214">
        <f t="shared" si="30"/>
      </c>
      <c r="AE88" s="7201">
        <f t="shared" si="10"/>
      </c>
      <c r="AF88" s="7215">
        <f t="shared" si="17"/>
      </c>
      <c r="AG88" s="7203">
        <f>VLOOKUP(C88,'Data Products'!$A:$J,10,0)</f>
      </c>
      <c r="AH88" s="7204">
        <f t="shared" si="25"/>
      </c>
      <c r="AI88" s="7204">
        <f t="shared" si="2"/>
      </c>
      <c r="AJ88" s="7216"/>
      <c r="AK88" s="7207"/>
      <c r="AL88" s="7207">
        <v>50</v>
      </c>
      <c r="AM88" s="7206"/>
      <c r="AN88" s="7207"/>
      <c r="AO88" s="7207"/>
    </row>
    <row customHeight="true" hidden="true" ht="18" r="89">
      <c r="A89" s="7257">
        <v>36</v>
      </c>
      <c r="B89" s="7267" t="s">
        <v>7570</v>
      </c>
      <c r="C89" s="7267" t="s">
        <v>7688</v>
      </c>
      <c r="D89" s="7276"/>
      <c r="E89" s="7276">
        <v>0</v>
      </c>
      <c r="F89" s="7208">
        <v>0</v>
      </c>
      <c r="G89" s="7258"/>
      <c r="H89" s="7259">
        <f>VLOOKUP(C89,'Data Products'!$A:$J,2,0)</f>
      </c>
      <c r="I89" s="7268">
        <f t="shared" si="7"/>
      </c>
      <c r="J89" s="7197">
        <v>45433</v>
      </c>
      <c r="K89" s="7198">
        <f t="shared" si="14"/>
      </c>
      <c r="L89" s="7194">
        <v>0</v>
      </c>
      <c r="M89" s="7194">
        <v>0</v>
      </c>
      <c r="N89" s="7276">
        <v>0</v>
      </c>
      <c r="O89" s="7276">
        <v>0</v>
      </c>
      <c r="P89" s="7190" t="s">
        <v>7687</v>
      </c>
      <c r="Q89" s="7236"/>
      <c r="R89" s="7236"/>
      <c r="S89" s="7262"/>
      <c r="T89" s="7236"/>
      <c r="U89" s="7236"/>
      <c r="V89" s="7236"/>
      <c r="W89" s="7236"/>
      <c r="X89" s="7236"/>
      <c r="Y89" s="7236"/>
      <c r="Z89" s="7236"/>
      <c r="AA89" s="7236"/>
      <c r="AB89" s="7236"/>
      <c r="AC89" s="7263">
        <f t="shared" si="22"/>
      </c>
      <c r="AD89" s="7214">
        <f t="shared" si="30"/>
      </c>
      <c r="AE89" s="7201">
        <f t="shared" si="10"/>
      </c>
      <c r="AF89" s="7215">
        <f t="shared" si="17"/>
      </c>
      <c r="AG89" s="7203">
        <f>VLOOKUP(C89,'Data Products'!$A:$J,10,0)</f>
      </c>
      <c r="AH89" s="7204">
        <f t="shared" si="25"/>
      </c>
      <c r="AI89" s="7204">
        <f t="shared" si="2"/>
      </c>
      <c r="AJ89" s="7206"/>
      <c r="AK89" s="7224"/>
      <c r="AL89" s="7224"/>
      <c r="AM89" s="7216"/>
      <c r="AN89" s="7224"/>
      <c r="AO89" s="7224"/>
    </row>
    <row customHeight="true" hidden="true" ht="18" r="90">
      <c r="A90" s="7257">
        <v>37</v>
      </c>
      <c r="B90" s="7267" t="s">
        <v>7570</v>
      </c>
      <c r="C90" s="7190" t="s">
        <v>7689</v>
      </c>
      <c r="D90" s="7194"/>
      <c r="E90" s="7194">
        <v>0</v>
      </c>
      <c r="F90" s="7194">
        <v>0</v>
      </c>
      <c r="G90" s="7277"/>
      <c r="H90" s="7259">
        <f>VLOOKUP(C90,'Data Products'!$A:$J,2,0)</f>
      </c>
      <c r="I90" s="7268">
        <f t="shared" si="7"/>
      </c>
      <c r="J90" s="7197">
        <v>45433</v>
      </c>
      <c r="K90" s="7198">
        <f t="shared" si="14"/>
      </c>
      <c r="L90" s="7194">
        <v>0</v>
      </c>
      <c r="M90" s="7194">
        <v>0</v>
      </c>
      <c r="N90" s="7194">
        <v>0</v>
      </c>
      <c r="O90" s="7194">
        <v>0</v>
      </c>
      <c r="P90" s="7190" t="s">
        <v>7687</v>
      </c>
      <c r="Q90" s="7236"/>
      <c r="R90" s="7236"/>
      <c r="S90" s="7262"/>
      <c r="T90" s="7236"/>
      <c r="U90" s="7236"/>
      <c r="V90" s="7236"/>
      <c r="W90" s="7236"/>
      <c r="X90" s="7236"/>
      <c r="Y90" s="7236"/>
      <c r="Z90" s="7236"/>
      <c r="AA90" s="7236"/>
      <c r="AB90" s="7236"/>
      <c r="AC90" s="7263">
        <f t="shared" si="22"/>
      </c>
      <c r="AD90" s="7214">
        <f t="shared" si="30"/>
      </c>
      <c r="AE90" s="7201">
        <f t="shared" si="10"/>
      </c>
      <c r="AF90" s="7215">
        <f t="shared" si="17"/>
      </c>
      <c r="AG90" s="7203">
        <f>VLOOKUP(C90,'Data Products'!$A:$J,10,0)</f>
      </c>
      <c r="AH90" s="7204">
        <f t="shared" si="25"/>
      </c>
      <c r="AI90" s="7204">
        <f t="shared" si="2"/>
      </c>
      <c r="AJ90" s="7206"/>
      <c r="AK90" s="7207"/>
      <c r="AL90" s="7207"/>
      <c r="AM90" s="7206"/>
      <c r="AN90" s="7207"/>
      <c r="AO90" s="7207"/>
    </row>
    <row customHeight="true" hidden="true" ht="18" r="91">
      <c r="A91" s="7257">
        <v>38</v>
      </c>
      <c r="B91" s="7267" t="s">
        <v>7570</v>
      </c>
      <c r="C91" s="7190" t="s">
        <v>7690</v>
      </c>
      <c r="D91" s="7194"/>
      <c r="E91" s="7194">
        <v>0</v>
      </c>
      <c r="F91" s="7194">
        <v>0</v>
      </c>
      <c r="G91" s="7277"/>
      <c r="H91" s="7259">
        <f>VLOOKUP(C91,'Data Products'!$A:$J,2,0)</f>
      </c>
      <c r="I91" s="7268">
        <f t="shared" si="7"/>
      </c>
      <c r="J91" s="7197">
        <v>45433</v>
      </c>
      <c r="K91" s="7198">
        <f t="shared" si="14"/>
      </c>
      <c r="L91" s="7194">
        <v>0</v>
      </c>
      <c r="M91" s="7194">
        <v>0</v>
      </c>
      <c r="N91" s="7194">
        <v>0</v>
      </c>
      <c r="O91" s="7194">
        <v>0</v>
      </c>
      <c r="P91" s="7190" t="s">
        <v>7687</v>
      </c>
      <c r="Q91" s="7236"/>
      <c r="R91" s="7236"/>
      <c r="S91" s="7262"/>
      <c r="T91" s="7236"/>
      <c r="U91" s="7236"/>
      <c r="V91" s="7236"/>
      <c r="W91" s="7236"/>
      <c r="X91" s="7236"/>
      <c r="Y91" s="7236"/>
      <c r="Z91" s="7236"/>
      <c r="AA91" s="7236"/>
      <c r="AB91" s="7236"/>
      <c r="AC91" s="7263">
        <f t="shared" si="22"/>
      </c>
      <c r="AD91" s="7214">
        <f t="shared" si="30"/>
      </c>
      <c r="AE91" s="7201">
        <f t="shared" si="10"/>
      </c>
      <c r="AF91" s="7215">
        <f t="shared" si="17"/>
      </c>
      <c r="AG91" s="7203">
        <f>VLOOKUP(C91,'Data Products'!$A:$J,10,0)</f>
      </c>
      <c r="AH91" s="7204">
        <f t="shared" si="25"/>
      </c>
      <c r="AI91" s="7204">
        <f t="shared" si="2"/>
      </c>
      <c r="AJ91" s="7206"/>
      <c r="AK91" s="7207"/>
      <c r="AL91" s="7207"/>
      <c r="AM91" s="7206"/>
      <c r="AN91" s="7207"/>
      <c r="AO91" s="7207"/>
    </row>
    <row customHeight="true" ht="18" r="92">
      <c r="A92" s="7257">
        <v>39</v>
      </c>
      <c r="B92" s="7267" t="s">
        <v>7542</v>
      </c>
      <c r="C92" s="7190" t="s">
        <v>7691</v>
      </c>
      <c r="D92" s="7235" t="s">
        <v>7692</v>
      </c>
      <c r="E92" s="7194">
        <v>784</v>
      </c>
      <c r="F92" s="7194">
        <v>784</v>
      </c>
      <c r="G92" s="7277"/>
      <c r="H92" s="7259">
        <f>VLOOKUP(C92,'Data Products'!$A:$J,2,0)</f>
      </c>
      <c r="I92">
        <f t="shared" si="7"/>
      </c>
      <c r="J92" s="7234">
        <v>46048</v>
      </c>
      <c r="K92" s="7198">
        <f t="shared" si="14"/>
      </c>
      <c r="L92" s="7194">
        <v>27</v>
      </c>
      <c r="M92" s="7194">
        <v>62</v>
      </c>
      <c r="N92" s="7194">
        <v>0</v>
      </c>
      <c r="O92" s="7194">
        <v>0</v>
      </c>
      <c r="P92" s="7190" t="s">
        <v>7693</v>
      </c>
      <c r="Q92" s="7236"/>
      <c r="R92" s="7236"/>
      <c r="S92" s="7262"/>
      <c r="T92" s="7236"/>
      <c r="U92" s="7236"/>
      <c r="V92" s="7236"/>
      <c r="W92" s="7236"/>
      <c r="X92" s="7236"/>
      <c r="Y92" s="7236"/>
      <c r="Z92" s="7236"/>
      <c r="AA92" s="7236"/>
      <c r="AB92" s="7236"/>
      <c r="AC92" s="7263">
        <f t="shared" si="22"/>
      </c>
      <c r="AD92" s="7214">
        <f t="shared" si="30"/>
      </c>
      <c r="AE92" s="7201">
        <f t="shared" si="10"/>
      </c>
      <c r="AF92" s="7215">
        <f t="shared" si="17"/>
      </c>
      <c r="AG92" s="7203">
        <f>VLOOKUP(C92,'Data Products'!$A:$J,10,0)</f>
      </c>
      <c r="AH92" s="7204">
        <f t="shared" si="25"/>
      </c>
      <c r="AI92" s="7204"/>
      <c r="AJ92" s="7206"/>
      <c r="AK92" s="7207"/>
      <c r="AL92" s="7207"/>
      <c r="AM92" s="7206"/>
      <c r="AN92" s="7207"/>
      <c r="AO92" s="7207"/>
    </row>
    <row customHeight="true" hidden="true" ht="18" r="93">
      <c r="A93" s="7257">
        <v>40</v>
      </c>
      <c r="B93" s="7190" t="s">
        <v>7537</v>
      </c>
      <c r="C93" s="7190" t="s">
        <v>7694</v>
      </c>
      <c r="D93" s="7231"/>
      <c r="E93" s="7231">
        <v>0</v>
      </c>
      <c r="F93" s="7194">
        <v>0</v>
      </c>
      <c r="G93" s="7277"/>
      <c r="H93" s="7259">
        <f>VLOOKUP(C93,'Data Products'!$A:$J,2,0)</f>
      </c>
      <c r="I93" s="7268">
        <f t="shared" si="7"/>
      </c>
      <c r="J93" s="7197">
        <v>45644</v>
      </c>
      <c r="K93" s="7198">
        <f t="shared" si="14"/>
      </c>
      <c r="L93" s="7194">
        <v>0</v>
      </c>
      <c r="M93" s="7194">
        <v>0</v>
      </c>
      <c r="N93" s="7208">
        <v>0</v>
      </c>
      <c r="O93" s="7208">
        <v>0</v>
      </c>
      <c r="P93" s="7190" t="s">
        <v>7695</v>
      </c>
      <c r="Q93" s="7236"/>
      <c r="R93" s="7236"/>
      <c r="S93" s="7262"/>
      <c r="T93" s="7236"/>
      <c r="U93" s="7236"/>
      <c r="V93" s="7236"/>
      <c r="W93" s="7236"/>
      <c r="X93" s="7236"/>
      <c r="Y93" s="7236"/>
      <c r="Z93" s="7236"/>
      <c r="AA93" s="7236"/>
      <c r="AB93" s="7236"/>
      <c r="AC93" s="7278">
        <f t="shared" si="22"/>
      </c>
      <c r="AD93" s="7279">
        <f t="shared" si="30"/>
      </c>
      <c r="AE93" s="7201">
        <f t="shared" si="10"/>
      </c>
      <c r="AF93" s="7210">
        <f t="shared" si="17"/>
      </c>
      <c r="AG93" s="7203">
        <f>VLOOKUP(C93,'Data Products'!$A:$J,10,0)</f>
      </c>
      <c r="AH93" s="7280">
        <f t="shared" si="25"/>
      </c>
      <c r="AI93" s="7204">
        <f t="shared" ref="AI93:AI126" si="3">IF(I93&lt;=90,E93,0)</f>
      </c>
      <c r="AJ93" s="7281"/>
      <c r="AK93" s="7207"/>
      <c r="AL93" s="7207"/>
      <c r="AM93" s="7206"/>
      <c r="AN93" s="7207"/>
      <c r="AO93" s="7207"/>
    </row>
    <row customHeight="true" hidden="true" ht="18" r="94">
      <c r="A94" s="7257">
        <v>41</v>
      </c>
      <c r="B94" s="7190" t="s">
        <v>7537</v>
      </c>
      <c r="C94" s="7190" t="s">
        <v>7696</v>
      </c>
      <c r="D94" s="7194"/>
      <c r="E94" s="7194">
        <v>0</v>
      </c>
      <c r="F94" s="7194">
        <v>0</v>
      </c>
      <c r="G94" s="7277"/>
      <c r="H94" s="7259">
        <f>VLOOKUP(C94,'Data Products'!$A:$J,2,0)</f>
      </c>
      <c r="I94" s="7268">
        <f t="shared" si="7"/>
      </c>
      <c r="J94" s="7197">
        <v>45602</v>
      </c>
      <c r="K94" s="7198">
        <f t="shared" si="14"/>
      </c>
      <c r="L94" s="7194">
        <v>0</v>
      </c>
      <c r="M94" s="7194">
        <v>0</v>
      </c>
      <c r="N94" s="7231">
        <v>0</v>
      </c>
      <c r="O94" s="7231">
        <v>0</v>
      </c>
      <c r="P94" s="7190" t="s">
        <v>7695</v>
      </c>
      <c r="Q94" s="7236"/>
      <c r="R94" s="7236"/>
      <c r="S94" s="7236"/>
      <c r="T94" s="7236"/>
      <c r="U94" s="7236"/>
      <c r="V94" s="7236"/>
      <c r="W94" s="7236"/>
      <c r="X94" s="7236"/>
      <c r="Y94" s="7236"/>
      <c r="Z94" s="7236"/>
      <c r="AA94" s="7236"/>
      <c r="AB94" s="7236"/>
      <c r="AC94" s="7263">
        <f t="shared" si="22"/>
      </c>
      <c r="AD94" s="7279">
        <f t="shared" si="30"/>
      </c>
      <c r="AE94" s="7201">
        <f t="shared" si="10"/>
      </c>
      <c r="AF94" s="7210">
        <f t="shared" si="17"/>
      </c>
      <c r="AG94" s="7203">
        <f>VLOOKUP(C94,'Data Products'!$A:$J,10,0)</f>
      </c>
      <c r="AH94" s="7280">
        <f t="shared" si="25"/>
      </c>
      <c r="AI94" s="7204">
        <f t="shared" si="3"/>
      </c>
      <c r="AJ94" s="7281"/>
      <c r="AK94" s="7207"/>
      <c r="AL94" s="7207"/>
      <c r="AM94" s="7206"/>
      <c r="AN94" s="7207"/>
      <c r="AO94" s="7207"/>
    </row>
    <row customHeight="true" hidden="true" ht="18" r="95">
      <c r="A95" s="7257">
        <v>42</v>
      </c>
      <c r="B95" s="7190" t="s">
        <v>7537</v>
      </c>
      <c r="C95" s="7190" t="s">
        <v>7697</v>
      </c>
      <c r="D95" s="7194"/>
      <c r="E95" s="7194">
        <v>0</v>
      </c>
      <c r="F95" s="7194">
        <v>0</v>
      </c>
      <c r="G95" s="7277"/>
      <c r="H95" s="7259">
        <f>VLOOKUP(C95,'Data Products'!$A:$J,2,0)</f>
      </c>
      <c r="I95" s="7268">
        <f t="shared" si="7"/>
      </c>
      <c r="J95" s="7197">
        <v>45602</v>
      </c>
      <c r="K95" s="7198">
        <f t="shared" si="14"/>
      </c>
      <c r="L95" s="7194">
        <v>0</v>
      </c>
      <c r="M95" s="7194">
        <v>0</v>
      </c>
      <c r="N95" s="7231">
        <v>0</v>
      </c>
      <c r="O95" s="7231">
        <v>0</v>
      </c>
      <c r="P95" s="7190" t="s">
        <v>7695</v>
      </c>
      <c r="Q95" s="7236"/>
      <c r="R95" s="7236"/>
      <c r="S95" s="7236"/>
      <c r="T95" s="7236"/>
      <c r="U95" s="7236"/>
      <c r="V95" s="7236"/>
      <c r="W95" s="7236"/>
      <c r="X95" s="7236"/>
      <c r="Y95" s="7236"/>
      <c r="Z95" s="7236"/>
      <c r="AA95" s="7236"/>
      <c r="AB95" s="7236"/>
      <c r="AC95" s="7263">
        <f t="shared" si="22"/>
      </c>
      <c r="AD95" s="7279">
        <f t="shared" si="30"/>
      </c>
      <c r="AE95" s="7201">
        <f t="shared" si="10"/>
      </c>
      <c r="AF95" s="7210">
        <f t="shared" si="17"/>
      </c>
      <c r="AG95" s="7203">
        <f>VLOOKUP(C95,'Data Products'!$A:$J,10,0)</f>
      </c>
      <c r="AH95" s="7280">
        <f t="shared" si="25"/>
      </c>
      <c r="AI95" s="7204">
        <f t="shared" si="3"/>
      </c>
      <c r="AJ95" s="7281"/>
      <c r="AK95" s="7207"/>
      <c r="AL95" s="7207"/>
      <c r="AM95" s="7206"/>
      <c r="AN95" s="7207"/>
      <c r="AO95" s="7207"/>
    </row>
    <row customHeight="true" hidden="true" ht="18" r="96">
      <c r="A96" s="7257">
        <v>43</v>
      </c>
      <c r="B96" s="7190" t="s">
        <v>7537</v>
      </c>
      <c r="C96" s="7190" t="s">
        <v>7698</v>
      </c>
      <c r="D96" s="7194"/>
      <c r="E96" s="7194">
        <v>0</v>
      </c>
      <c r="F96" s="7194">
        <v>0</v>
      </c>
      <c r="G96" s="7277"/>
      <c r="H96" s="7259">
        <f>VLOOKUP(C96,'Data Products'!$A:$J,2,0)</f>
      </c>
      <c r="I96" s="7268">
        <f t="shared" si="7"/>
      </c>
      <c r="J96" s="7197">
        <v>45602</v>
      </c>
      <c r="K96" s="7198">
        <f t="shared" si="14"/>
      </c>
      <c r="L96" s="7194">
        <v>0</v>
      </c>
      <c r="M96" s="7194">
        <v>0</v>
      </c>
      <c r="N96" s="7231">
        <v>0</v>
      </c>
      <c r="O96" s="7231">
        <v>0</v>
      </c>
      <c r="P96" s="7190" t="s">
        <v>7695</v>
      </c>
      <c r="Q96" s="7236"/>
      <c r="R96" s="7236"/>
      <c r="S96" s="7236"/>
      <c r="T96" s="7236"/>
      <c r="U96" s="7236"/>
      <c r="V96" s="7236"/>
      <c r="W96" s="7236"/>
      <c r="X96" s="7236"/>
      <c r="Y96" s="7236"/>
      <c r="Z96" s="7236"/>
      <c r="AA96" s="7236"/>
      <c r="AB96" s="7236"/>
      <c r="AC96" s="7263">
        <f t="shared" si="22"/>
      </c>
      <c r="AD96" s="7279">
        <f t="shared" si="30"/>
      </c>
      <c r="AE96" s="7201">
        <f t="shared" si="10"/>
      </c>
      <c r="AF96" s="7210">
        <f t="shared" si="17"/>
      </c>
      <c r="AG96" s="7203">
        <f>VLOOKUP(C96,'Data Products'!$A:$J,10,0)</f>
      </c>
      <c r="AH96" s="7282">
        <f t="shared" si="25"/>
      </c>
      <c r="AI96" s="7204">
        <f t="shared" si="3"/>
      </c>
      <c r="AJ96" s="7281"/>
      <c r="AK96" s="7207"/>
      <c r="AL96" s="7207"/>
      <c r="AM96" s="7206"/>
      <c r="AN96" s="7207"/>
      <c r="AO96" s="7207"/>
    </row>
    <row r="97">
      <c r="A97" s="7257">
        <v>44</v>
      </c>
      <c r="B97" s="7190" t="s">
        <v>7542</v>
      </c>
      <c r="C97" s="7190" t="s">
        <v>7699</v>
      </c>
      <c r="D97" s="7235" t="s">
        <v>7700</v>
      </c>
      <c r="E97" s="7194">
        <v>234</v>
      </c>
      <c r="F97" s="7194">
        <v>234</v>
      </c>
      <c r="G97" s="7277"/>
      <c r="H97" s="7259">
        <f>VLOOKUP(C97,'Data Products'!$A:$J,2,0)</f>
      </c>
      <c r="I97" s="7260">
        <f t="shared" si="7"/>
      </c>
      <c r="J97" s="7234">
        <v>45904</v>
      </c>
      <c r="K97" s="7198">
        <f t="shared" si="14"/>
      </c>
      <c r="L97" s="7194">
        <v>52</v>
      </c>
      <c r="M97" s="7194">
        <v>100</v>
      </c>
      <c r="N97" s="7231">
        <v>0</v>
      </c>
      <c r="O97" s="7231">
        <v>0</v>
      </c>
      <c r="P97" s="7190" t="s">
        <v>7695</v>
      </c>
      <c r="Q97" s="7236"/>
      <c r="R97" s="7236"/>
      <c r="S97" s="7236"/>
      <c r="T97" s="7236"/>
      <c r="U97" s="7236"/>
      <c r="V97" s="7236"/>
      <c r="W97" s="7236"/>
      <c r="X97" s="7236"/>
      <c r="Y97" s="7236"/>
      <c r="Z97" s="7236"/>
      <c r="AA97" s="7236"/>
      <c r="AB97" s="7236"/>
      <c r="AC97" s="7263">
        <f t="shared" si="22"/>
      </c>
      <c r="AD97" s="7283">
        <f t="shared" si="30"/>
      </c>
      <c r="AE97" s="7201">
        <f t="shared" si="10"/>
      </c>
      <c r="AF97" s="7215">
        <f t="shared" si="17"/>
      </c>
      <c r="AG97" s="7203">
        <f>VLOOKUP(C97,'Data Products'!$A:$J,10,0)</f>
      </c>
      <c r="AH97" s="7282">
        <f t="shared" si="25"/>
      </c>
      <c r="AI97" s="7204">
        <f t="shared" si="3"/>
      </c>
      <c r="AJ97" s="7281"/>
      <c r="AK97" s="7207"/>
      <c r="AL97" s="7207"/>
      <c r="AM97" s="7206"/>
      <c r="AN97" s="7207"/>
      <c r="AO97" s="7207"/>
    </row>
    <row customHeight="true" hidden="true" ht="18" r="98">
      <c r="A98" s="7257">
        <v>45</v>
      </c>
      <c r="B98" s="7190" t="s">
        <v>7537</v>
      </c>
      <c r="C98" s="7190" t="s">
        <v>7701</v>
      </c>
      <c r="D98" s="7194"/>
      <c r="E98" s="7194">
        <v>0</v>
      </c>
      <c r="F98" s="7208">
        <v>0</v>
      </c>
      <c r="G98" s="7277"/>
      <c r="H98" s="7259">
        <f>VLOOKUP(C98,'Data Products'!$A:$J,2,0)</f>
      </c>
      <c r="I98" s="7268">
        <f t="shared" si="7"/>
      </c>
      <c r="J98" s="7197">
        <v>45623</v>
      </c>
      <c r="K98" s="7198">
        <f t="shared" si="14"/>
      </c>
      <c r="L98" s="7194">
        <v>0</v>
      </c>
      <c r="M98" s="7194">
        <v>0</v>
      </c>
      <c r="N98" s="7231">
        <v>0</v>
      </c>
      <c r="O98" s="7231">
        <v>0</v>
      </c>
      <c r="P98" s="7190" t="s">
        <v>7702</v>
      </c>
      <c r="Q98" s="7236"/>
      <c r="R98" s="7236"/>
      <c r="S98" s="7236"/>
      <c r="T98" s="7236"/>
      <c r="U98" s="7236"/>
      <c r="V98" s="7236"/>
      <c r="W98" s="7236"/>
      <c r="X98" s="7236"/>
      <c r="Y98" s="7236"/>
      <c r="Z98" s="7236"/>
      <c r="AA98" s="7236"/>
      <c r="AB98" s="7236"/>
      <c r="AC98" s="7263">
        <f t="shared" si="22"/>
      </c>
      <c r="AD98" s="7279">
        <f t="shared" si="30"/>
      </c>
      <c r="AE98" s="7201">
        <f t="shared" si="10"/>
      </c>
      <c r="AF98" s="7210">
        <f t="shared" si="17"/>
      </c>
      <c r="AG98" s="7203">
        <f>VLOOKUP(C98,'Data Products'!$A:$J,10,0)</f>
      </c>
      <c r="AH98" s="7282">
        <f t="shared" si="25"/>
      </c>
      <c r="AI98" s="7204">
        <f t="shared" si="3"/>
      </c>
      <c r="AJ98" s="7281"/>
      <c r="AK98" s="7207"/>
      <c r="AL98" s="7207"/>
      <c r="AM98" s="7206"/>
      <c r="AN98" s="7207"/>
      <c r="AO98" s="7207"/>
    </row>
    <row customHeight="true" hidden="true" ht="18" r="99">
      <c r="A99" s="7257">
        <v>46</v>
      </c>
      <c r="B99" s="7190" t="s">
        <v>7537</v>
      </c>
      <c r="C99" s="7190" t="s">
        <v>7703</v>
      </c>
      <c r="D99" s="7194"/>
      <c r="E99" s="7194">
        <v>0</v>
      </c>
      <c r="F99" s="7208">
        <v>0</v>
      </c>
      <c r="G99" s="7277"/>
      <c r="H99" s="7259">
        <f>VLOOKUP(C99,'Data Products'!$A:$J,2,0)</f>
      </c>
      <c r="I99" s="7268">
        <f t="shared" si="7"/>
      </c>
      <c r="J99" s="7197">
        <v>45623</v>
      </c>
      <c r="K99" s="7198">
        <f t="shared" si="14"/>
      </c>
      <c r="L99" s="7194">
        <v>0</v>
      </c>
      <c r="M99" s="7194">
        <v>0</v>
      </c>
      <c r="N99" s="7231">
        <v>0</v>
      </c>
      <c r="O99" s="7231">
        <v>0</v>
      </c>
      <c r="P99" s="7190" t="s">
        <v>7702</v>
      </c>
      <c r="Q99" s="7236"/>
      <c r="R99" s="7236"/>
      <c r="S99" s="7236"/>
      <c r="T99" s="7236"/>
      <c r="U99" s="7236"/>
      <c r="V99" s="7236"/>
      <c r="W99" s="7236"/>
      <c r="X99" s="7236"/>
      <c r="Y99" s="7236"/>
      <c r="Z99" s="7236"/>
      <c r="AA99" s="7236"/>
      <c r="AB99" s="7236"/>
      <c r="AC99" s="7263">
        <f t="shared" si="22"/>
      </c>
      <c r="AD99" s="7279">
        <f t="shared" si="30"/>
      </c>
      <c r="AE99" s="7201">
        <f t="shared" si="10"/>
      </c>
      <c r="AF99" s="7210">
        <f t="shared" si="17"/>
      </c>
      <c r="AG99" s="7203">
        <f>VLOOKUP(C99,'Data Products'!$A:$J,10,0)</f>
      </c>
      <c r="AH99" s="7282">
        <f t="shared" si="25"/>
      </c>
      <c r="AI99" s="7204">
        <f t="shared" si="3"/>
      </c>
      <c r="AJ99" s="7281"/>
      <c r="AK99" s="7207"/>
      <c r="AL99" s="7207"/>
      <c r="AM99" s="7206"/>
      <c r="AN99" s="7207"/>
      <c r="AO99" s="7207"/>
    </row>
    <row customHeight="true" hidden="true" ht="18" r="100">
      <c r="A100" s="7257">
        <v>47</v>
      </c>
      <c r="B100" s="7190" t="s">
        <v>7537</v>
      </c>
      <c r="C100" s="7266" t="s">
        <v>7704</v>
      </c>
      <c r="D100" s="7194"/>
      <c r="E100" s="7194">
        <v>0</v>
      </c>
      <c r="F100" s="7208">
        <v>0</v>
      </c>
      <c r="G100" s="7284"/>
      <c r="H100" s="7259">
        <f>VLOOKUP(C100,'Data Products'!$A:$J,2,0)</f>
      </c>
      <c r="I100" s="7268">
        <f t="shared" si="7"/>
      </c>
      <c r="J100" s="7197">
        <v>45623</v>
      </c>
      <c r="K100" s="7198">
        <f t="shared" si="14"/>
      </c>
      <c r="L100" s="7272">
        <v>0</v>
      </c>
      <c r="M100" s="7272">
        <v>0</v>
      </c>
      <c r="N100" s="7285">
        <v>0</v>
      </c>
      <c r="O100" s="7285">
        <v>0</v>
      </c>
      <c r="P100" s="7266" t="s">
        <v>7702</v>
      </c>
      <c r="Q100" s="7236"/>
      <c r="R100" s="7236"/>
      <c r="S100" s="7236"/>
      <c r="T100" s="7236"/>
      <c r="U100" s="7236"/>
      <c r="V100" s="7236"/>
      <c r="W100" s="7236"/>
      <c r="X100" s="7236"/>
      <c r="Y100" s="7236"/>
      <c r="Z100" s="7236"/>
      <c r="AA100" s="7236"/>
      <c r="AB100" s="7236"/>
      <c r="AC100" s="7286">
        <f t="shared" si="22"/>
      </c>
      <c r="AD100" s="7279">
        <f t="shared" si="30"/>
      </c>
      <c r="AE100" s="7201">
        <f t="shared" si="10"/>
      </c>
      <c r="AF100" s="7210">
        <f t="shared" si="17"/>
      </c>
      <c r="AG100" s="7203">
        <f>VLOOKUP(C100,'Data Products'!$A:$J,10,0)</f>
      </c>
      <c r="AH100" s="7282">
        <f t="shared" si="25"/>
      </c>
      <c r="AI100" s="7204">
        <f t="shared" si="3"/>
      </c>
      <c r="AJ100" s="7281"/>
      <c r="AK100" s="7207"/>
      <c r="AL100" s="7207"/>
      <c r="AM100" s="7206"/>
      <c r="AN100" s="7207"/>
      <c r="AO100" s="7207"/>
    </row>
    <row customHeight="true" hidden="true" ht="18" r="101">
      <c r="A101" s="7257">
        <v>48</v>
      </c>
      <c r="B101" s="7190" t="s">
        <v>7537</v>
      </c>
      <c r="C101" s="7190" t="s">
        <v>7705</v>
      </c>
      <c r="D101" s="7194"/>
      <c r="E101" s="7194">
        <v>0</v>
      </c>
      <c r="F101" s="7208">
        <v>0</v>
      </c>
      <c r="G101" s="7277"/>
      <c r="H101" s="7259">
        <f>VLOOKUP(C101,'Data Products'!$A:$J,2,0)</f>
      </c>
      <c r="I101" s="7268">
        <f t="shared" si="7"/>
      </c>
      <c r="J101" s="7197">
        <v>45623</v>
      </c>
      <c r="K101" s="7198">
        <f t="shared" si="14"/>
      </c>
      <c r="L101" s="7194">
        <v>0</v>
      </c>
      <c r="M101" s="7194">
        <v>0</v>
      </c>
      <c r="N101" s="7231">
        <v>0</v>
      </c>
      <c r="O101" s="7231">
        <v>0</v>
      </c>
      <c r="P101" s="7190" t="s">
        <v>7702</v>
      </c>
      <c r="Q101" s="7194"/>
      <c r="R101" s="7194"/>
      <c r="S101" s="7194"/>
      <c r="T101" s="7194"/>
      <c r="U101" s="7194"/>
      <c r="V101" s="7194"/>
      <c r="W101" s="7194"/>
      <c r="X101" s="7194"/>
      <c r="Y101" s="7194"/>
      <c r="Z101" s="7194"/>
      <c r="AA101" s="7194"/>
      <c r="AB101" s="7194"/>
      <c r="AC101" s="7263">
        <f t="shared" si="22"/>
      </c>
      <c r="AD101" s="7279">
        <f t="shared" si="30"/>
      </c>
      <c r="AE101" s="7201">
        <f t="shared" si="10"/>
      </c>
      <c r="AF101" s="7210">
        <f t="shared" si="17"/>
      </c>
      <c r="AG101" s="7203">
        <f>VLOOKUP(C101,'Data Products'!$A:$J,10,0)</f>
      </c>
      <c r="AH101" s="7282">
        <f t="shared" si="25"/>
      </c>
      <c r="AI101" s="7204">
        <f t="shared" si="3"/>
      </c>
      <c r="AJ101" s="7287"/>
      <c r="AK101" s="7207"/>
      <c r="AL101" s="7207"/>
      <c r="AM101" s="7206"/>
      <c r="AN101" s="7207"/>
      <c r="AO101" s="7207"/>
    </row>
    <row customHeight="true" hidden="true" ht="18" r="102">
      <c r="A102" s="7257">
        <v>49</v>
      </c>
      <c r="B102" s="7190" t="s">
        <v>7537</v>
      </c>
      <c r="C102" s="7190" t="s">
        <v>7706</v>
      </c>
      <c r="D102" s="7194"/>
      <c r="E102" s="7194">
        <v>0</v>
      </c>
      <c r="F102" s="7208">
        <v>0</v>
      </c>
      <c r="G102" s="7277"/>
      <c r="H102" s="7259">
        <f>VLOOKUP(C102,'Data Products'!$A:$J,2,0)</f>
      </c>
      <c r="I102" s="7268">
        <f t="shared" si="7"/>
      </c>
      <c r="J102" s="7197">
        <v>45623</v>
      </c>
      <c r="K102" s="7198">
        <f t="shared" si="14"/>
      </c>
      <c r="L102" s="7194">
        <v>0</v>
      </c>
      <c r="M102" s="7194">
        <v>0</v>
      </c>
      <c r="N102" s="7231">
        <v>0</v>
      </c>
      <c r="O102" s="7231">
        <v>0</v>
      </c>
      <c r="P102" s="7190" t="s">
        <v>7702</v>
      </c>
      <c r="Q102" s="7194"/>
      <c r="R102" s="7194"/>
      <c r="S102" s="7194"/>
      <c r="T102" s="7194"/>
      <c r="U102" s="7194"/>
      <c r="V102" s="7194"/>
      <c r="W102" s="7194"/>
      <c r="X102" s="7194"/>
      <c r="Y102" s="7194"/>
      <c r="Z102" s="7194"/>
      <c r="AA102" s="7194"/>
      <c r="AB102" s="7194"/>
      <c r="AC102" s="7263">
        <f t="shared" si="22"/>
      </c>
      <c r="AD102" s="7279">
        <f t="shared" si="30"/>
      </c>
      <c r="AE102" s="7201">
        <f t="shared" si="10"/>
      </c>
      <c r="AF102" s="7210">
        <f t="shared" si="17"/>
      </c>
      <c r="AG102" s="7288">
        <f>VLOOKUP(C102,'Data Products'!$A:$J,10,0)</f>
      </c>
      <c r="AH102" s="7203">
        <f t="shared" si="25"/>
      </c>
      <c r="AI102" s="7204">
        <f t="shared" si="3"/>
      </c>
      <c r="AJ102" s="7281"/>
      <c r="AK102" s="7207"/>
      <c r="AL102" s="7207"/>
      <c r="AM102" s="7206"/>
      <c r="AN102" s="7207"/>
      <c r="AO102" s="7207"/>
    </row>
    <row r="103">
      <c r="A103" s="7257">
        <v>50</v>
      </c>
      <c r="B103" s="7190" t="s">
        <v>7528</v>
      </c>
      <c r="C103" s="7190" t="s">
        <v>7707</v>
      </c>
      <c r="D103" s="7235" t="s">
        <v>7708</v>
      </c>
      <c r="E103" s="7194">
        <v>4</v>
      </c>
      <c r="F103" s="7208">
        <v>4</v>
      </c>
      <c r="G103" s="7277"/>
      <c r="H103" s="7259">
        <f>VLOOKUP(C103,'Data Products'!$A:$J,2,0)</f>
      </c>
      <c r="I103" s="7260">
        <f t="shared" si="7"/>
      </c>
      <c r="J103" s="7197">
        <v>45951</v>
      </c>
      <c r="K103" s="7198">
        <f t="shared" si="14"/>
      </c>
      <c r="L103" s="7194">
        <v>0</v>
      </c>
      <c r="M103" s="7194">
        <v>0</v>
      </c>
      <c r="N103" s="7231">
        <v>0</v>
      </c>
      <c r="O103" s="7231">
        <v>0</v>
      </c>
      <c r="P103" s="7190" t="s">
        <v>7604</v>
      </c>
      <c r="Q103" s="7194"/>
      <c r="R103" s="7194"/>
      <c r="S103" s="7194"/>
      <c r="T103" s="7194"/>
      <c r="U103" s="7194"/>
      <c r="V103" s="7194"/>
      <c r="W103" s="7194"/>
      <c r="X103" s="7194"/>
      <c r="Y103" s="7194"/>
      <c r="Z103" s="7194"/>
      <c r="AA103" s="7194"/>
      <c r="AB103" s="7194"/>
      <c r="AC103" s="7263">
        <f t="shared" si="22"/>
      </c>
      <c r="AD103" s="7289">
        <f t="shared" si="30"/>
      </c>
      <c r="AE103" s="7201">
        <f t="shared" si="10"/>
      </c>
      <c r="AF103" s="7221">
        <f t="shared" si="17"/>
      </c>
      <c r="AG103" s="7288">
        <f>VLOOKUP(C103,'Data Products'!$A:$J,10,0)</f>
      </c>
      <c r="AH103" s="7203">
        <f t="shared" si="25"/>
      </c>
      <c r="AI103" s="7204">
        <f t="shared" si="3"/>
      </c>
      <c r="AJ103" s="7281"/>
      <c r="AK103" s="7207"/>
      <c r="AL103" s="7207"/>
      <c r="AM103" s="7206"/>
      <c r="AN103" s="7207"/>
      <c r="AO103" s="7207"/>
    </row>
    <row r="104">
      <c r="A104" s="7257">
        <v>51</v>
      </c>
      <c r="B104" s="7190" t="s">
        <v>7528</v>
      </c>
      <c r="C104" s="7190" t="s">
        <v>7709</v>
      </c>
      <c r="D104" s="7235" t="s">
        <v>7710</v>
      </c>
      <c r="E104" s="7194">
        <v>0</v>
      </c>
      <c r="F104" s="7208">
        <v>0</v>
      </c>
      <c r="G104" s="7277"/>
      <c r="H104" s="7259">
        <f>VLOOKUP(C104,'Data Products'!$A:$J,2,0)</f>
      </c>
      <c r="I104" s="7260">
        <f t="shared" si="7"/>
      </c>
      <c r="J104" s="7197">
        <v>45951</v>
      </c>
      <c r="K104" s="7198">
        <f t="shared" si="14"/>
      </c>
      <c r="L104" s="7194">
        <v>1</v>
      </c>
      <c r="M104" s="7194">
        <v>1</v>
      </c>
      <c r="N104" s="7231">
        <v>0</v>
      </c>
      <c r="O104" s="7231">
        <v>0</v>
      </c>
      <c r="P104" s="7190" t="s">
        <v>7604</v>
      </c>
      <c r="Q104" s="7194"/>
      <c r="R104" s="7194"/>
      <c r="S104" s="7194"/>
      <c r="T104" s="7194"/>
      <c r="U104" s="7194"/>
      <c r="V104" s="7194"/>
      <c r="W104" s="7194"/>
      <c r="X104" s="7194"/>
      <c r="Y104" s="7194"/>
      <c r="Z104" s="7194"/>
      <c r="AA104" s="7194"/>
      <c r="AB104" s="7194"/>
      <c r="AC104" s="7263">
        <f t="shared" si="22"/>
      </c>
      <c r="AD104" s="7214">
        <f t="shared" si="30"/>
      </c>
      <c r="AE104" s="7201">
        <f t="shared" si="10"/>
      </c>
      <c r="AF104" s="7215">
        <f t="shared" si="17"/>
      </c>
      <c r="AG104" s="7288">
        <f>VLOOKUP(C104,'Data Products'!$A:$J,10,0)</f>
      </c>
      <c r="AH104" s="7203">
        <f t="shared" si="25"/>
      </c>
      <c r="AI104" s="7204">
        <f t="shared" si="3"/>
      </c>
      <c r="AJ104" s="7281"/>
      <c r="AK104" s="7207"/>
      <c r="AL104" s="7207"/>
      <c r="AM104" s="7206"/>
      <c r="AN104" s="7207"/>
      <c r="AO104" s="7207"/>
    </row>
    <row r="105">
      <c r="A105" s="7257">
        <v>52</v>
      </c>
      <c r="B105" s="7190" t="s">
        <v>7528</v>
      </c>
      <c r="C105" s="7190" t="s">
        <v>7711</v>
      </c>
      <c r="D105" s="7235" t="s">
        <v>7712</v>
      </c>
      <c r="E105" s="7194">
        <v>3</v>
      </c>
      <c r="F105" s="7208">
        <v>3</v>
      </c>
      <c r="G105" s="7277"/>
      <c r="H105" s="7259">
        <f>VLOOKUP(C105,'Data Products'!$A:$J,2,0)</f>
      </c>
      <c r="I105" s="7260">
        <f t="shared" si="7"/>
      </c>
      <c r="J105" s="7197">
        <v>45951</v>
      </c>
      <c r="K105" s="7198">
        <f t="shared" si="14"/>
      </c>
      <c r="L105" s="7194">
        <v>0</v>
      </c>
      <c r="M105" s="7194">
        <v>1</v>
      </c>
      <c r="N105" s="7231">
        <v>0</v>
      </c>
      <c r="O105" s="7231">
        <v>0</v>
      </c>
      <c r="P105" s="7190" t="s">
        <v>7604</v>
      </c>
      <c r="Q105" s="7194"/>
      <c r="R105" s="7194"/>
      <c r="S105" s="7194"/>
      <c r="T105" s="7194"/>
      <c r="U105" s="7194"/>
      <c r="V105" s="7194"/>
      <c r="W105" s="7194"/>
      <c r="X105" s="7194"/>
      <c r="Y105" s="7194"/>
      <c r="Z105" s="7194"/>
      <c r="AA105" s="7194"/>
      <c r="AB105" s="7194"/>
      <c r="AC105" s="7263">
        <f t="shared" si="22"/>
      </c>
      <c r="AD105" s="7209">
        <f t="shared" si="30"/>
      </c>
      <c r="AE105" s="7201">
        <f t="shared" si="10"/>
      </c>
      <c r="AF105" s="7210">
        <f t="shared" si="17"/>
      </c>
      <c r="AG105" s="7288">
        <f>VLOOKUP(C105,'Data Products'!$A:$J,10,0)</f>
      </c>
      <c r="AH105" s="7203">
        <f t="shared" si="25"/>
      </c>
      <c r="AI105" s="7204">
        <f t="shared" si="3"/>
      </c>
      <c r="AJ105" s="7281"/>
      <c r="AK105" s="7207"/>
      <c r="AL105" s="7207"/>
      <c r="AM105" s="7206"/>
      <c r="AN105" s="7207"/>
      <c r="AO105" s="7207"/>
    </row>
    <row r="106">
      <c r="A106" s="7257">
        <v>53</v>
      </c>
      <c r="B106" s="7190" t="s">
        <v>7528</v>
      </c>
      <c r="C106" s="7190" t="s">
        <v>7713</v>
      </c>
      <c r="D106" s="7235" t="s">
        <v>7714</v>
      </c>
      <c r="E106" s="7194">
        <v>3</v>
      </c>
      <c r="F106" s="7208">
        <v>3</v>
      </c>
      <c r="G106" s="7277"/>
      <c r="H106" s="7259">
        <f>VLOOKUP(C106,'Data Products'!$A:$J,2,0)</f>
      </c>
      <c r="I106" s="7260">
        <f t="shared" si="7"/>
      </c>
      <c r="J106" s="7197">
        <v>45951</v>
      </c>
      <c r="K106" s="7198">
        <f t="shared" si="14"/>
      </c>
      <c r="L106" s="7194">
        <v>1</v>
      </c>
      <c r="M106" s="7194">
        <v>1</v>
      </c>
      <c r="N106" s="7231">
        <v>0</v>
      </c>
      <c r="O106" s="7231">
        <v>0</v>
      </c>
      <c r="P106" s="7190" t="s">
        <v>7604</v>
      </c>
      <c r="Q106" s="7194"/>
      <c r="R106" s="7194"/>
      <c r="S106" s="7194"/>
      <c r="T106" s="7194"/>
      <c r="U106" s="7194"/>
      <c r="V106" s="7194"/>
      <c r="W106" s="7194"/>
      <c r="X106" s="7194"/>
      <c r="Y106" s="7194"/>
      <c r="Z106" s="7194"/>
      <c r="AA106" s="7194"/>
      <c r="AB106" s="7194"/>
      <c r="AC106" s="7263">
        <f t="shared" si="22"/>
      </c>
      <c r="AD106" s="7220">
        <f t="shared" si="30"/>
      </c>
      <c r="AE106" s="7201">
        <f t="shared" si="10"/>
      </c>
      <c r="AF106" s="7221">
        <f t="shared" si="17"/>
      </c>
      <c r="AG106" s="7288">
        <f>VLOOKUP(C106,'Data Products'!$A:$J,10,0)</f>
      </c>
      <c r="AH106" s="7203">
        <f t="shared" si="25"/>
      </c>
      <c r="AI106" s="7204">
        <f t="shared" si="3"/>
      </c>
      <c r="AJ106" s="7281"/>
      <c r="AK106" s="7207"/>
      <c r="AL106" s="7207"/>
      <c r="AM106" s="7206"/>
      <c r="AN106" s="7207"/>
      <c r="AO106" s="7207"/>
    </row>
    <row customHeight="true" hidden="true" ht="18" r="107">
      <c r="A107" s="7257">
        <v>54</v>
      </c>
      <c r="B107" s="7190" t="s">
        <v>7537</v>
      </c>
      <c r="C107" s="7190" t="s">
        <v>7715</v>
      </c>
      <c r="D107" s="7235" t="s">
        <v>7712</v>
      </c>
      <c r="E107" s="7194">
        <v>0</v>
      </c>
      <c r="F107" s="7208">
        <v>0</v>
      </c>
      <c r="G107" s="7277"/>
      <c r="H107" s="7259">
        <f>VLOOKUP(C107,'Data Products'!$A:$J,2,0)</f>
      </c>
      <c r="I107" s="7260">
        <f t="shared" si="7"/>
      </c>
      <c r="J107" s="7197">
        <v>45951</v>
      </c>
      <c r="K107" s="7198">
        <f t="shared" si="14"/>
      </c>
      <c r="L107" s="7194">
        <v>0</v>
      </c>
      <c r="M107" s="7194">
        <v>0</v>
      </c>
      <c r="N107" s="7231">
        <v>0</v>
      </c>
      <c r="O107" s="7231">
        <v>0</v>
      </c>
      <c r="P107" s="7190" t="s">
        <v>7604</v>
      </c>
      <c r="Q107" s="7194"/>
      <c r="R107" s="7194"/>
      <c r="S107" s="7194"/>
      <c r="T107" s="7194"/>
      <c r="U107" s="7194"/>
      <c r="V107" s="7194"/>
      <c r="W107" s="7194"/>
      <c r="X107" s="7194"/>
      <c r="Y107" s="7194"/>
      <c r="Z107" s="7194"/>
      <c r="AA107" s="7194"/>
      <c r="AB107" s="7194"/>
      <c r="AC107" s="7263">
        <f t="shared" si="22"/>
      </c>
      <c r="AD107" s="7220">
        <f t="shared" si="30"/>
      </c>
      <c r="AE107" s="7201">
        <f t="shared" si="10"/>
      </c>
      <c r="AF107" s="7221">
        <f t="shared" si="17"/>
      </c>
      <c r="AG107" s="7288">
        <f>VLOOKUP(C107,'Data Products'!$A:$J,10,0)</f>
      </c>
      <c r="AH107" s="7203">
        <f t="shared" si="25"/>
      </c>
      <c r="AI107" s="7204">
        <f t="shared" si="3"/>
      </c>
      <c r="AJ107" s="7281"/>
      <c r="AK107" s="7207"/>
      <c r="AL107" s="7207"/>
      <c r="AM107" s="7206"/>
      <c r="AN107" s="7207"/>
      <c r="AO107" s="7207"/>
    </row>
    <row r="108">
      <c r="A108" s="7257">
        <v>55</v>
      </c>
      <c r="B108" s="7190" t="s">
        <v>7528</v>
      </c>
      <c r="C108" s="7190" t="s">
        <v>7716</v>
      </c>
      <c r="D108" s="7235" t="s">
        <v>7717</v>
      </c>
      <c r="E108" s="7194">
        <v>5</v>
      </c>
      <c r="F108" s="7208">
        <v>5</v>
      </c>
      <c r="G108" s="7277"/>
      <c r="H108" s="7259">
        <f>VLOOKUP(C108,'Data Products'!$A:$J,2,0)</f>
      </c>
      <c r="I108" s="7260">
        <f t="shared" si="7"/>
      </c>
      <c r="J108" s="7197">
        <v>45951</v>
      </c>
      <c r="K108" s="7198">
        <f t="shared" si="14"/>
      </c>
      <c r="L108" s="7194">
        <v>0</v>
      </c>
      <c r="M108" s="7194">
        <v>0</v>
      </c>
      <c r="N108" s="7231">
        <v>0</v>
      </c>
      <c r="O108" s="7231">
        <v>0</v>
      </c>
      <c r="P108" s="7190" t="s">
        <v>7604</v>
      </c>
      <c r="Q108" s="7194"/>
      <c r="R108" s="7194"/>
      <c r="S108" s="7194"/>
      <c r="T108" s="7194"/>
      <c r="U108" s="7194"/>
      <c r="V108" s="7194"/>
      <c r="W108" s="7194"/>
      <c r="X108" s="7194"/>
      <c r="Y108" s="7194"/>
      <c r="Z108" s="7194"/>
      <c r="AA108" s="7194"/>
      <c r="AB108" s="7194"/>
      <c r="AC108" s="7263">
        <f t="shared" si="22"/>
      </c>
      <c r="AD108" s="7209">
        <f t="shared" si="30"/>
      </c>
      <c r="AE108" s="7201">
        <f t="shared" si="10"/>
      </c>
      <c r="AF108" s="7210">
        <f t="shared" si="17"/>
      </c>
      <c r="AG108" s="7288">
        <f>VLOOKUP(C108,'Data Products'!$A:$J,10,0)</f>
      </c>
      <c r="AH108" s="7203">
        <f t="shared" si="25"/>
      </c>
      <c r="AI108" s="7204">
        <f t="shared" si="3"/>
      </c>
      <c r="AJ108" s="7281"/>
      <c r="AK108" s="7207"/>
      <c r="AL108" s="7207"/>
      <c r="AM108" s="7206"/>
      <c r="AN108" s="7207"/>
      <c r="AO108" s="7207"/>
    </row>
    <row customHeight="true" hidden="true" ht="18" r="109">
      <c r="A109" s="7257">
        <v>56</v>
      </c>
      <c r="B109" s="7190" t="s">
        <v>7537</v>
      </c>
      <c r="C109" s="7190" t="s">
        <v>7718</v>
      </c>
      <c r="D109" s="7235" t="s">
        <v>7714</v>
      </c>
      <c r="E109" s="7194">
        <v>0</v>
      </c>
      <c r="F109" s="7208">
        <v>0</v>
      </c>
      <c r="G109" s="7277"/>
      <c r="H109" s="7259">
        <f>VLOOKUP(C109,'Data Products'!$A:$J,2,0)</f>
      </c>
      <c r="I109" s="7260">
        <f t="shared" si="7"/>
      </c>
      <c r="J109" s="7197">
        <v>45951</v>
      </c>
      <c r="K109" s="7198">
        <f t="shared" si="14"/>
      </c>
      <c r="L109" s="7194">
        <v>0</v>
      </c>
      <c r="M109" s="7194">
        <v>0</v>
      </c>
      <c r="N109" s="7231">
        <v>0</v>
      </c>
      <c r="O109" s="7231">
        <v>0</v>
      </c>
      <c r="P109" s="7190" t="s">
        <v>7604</v>
      </c>
      <c r="Q109" s="7194"/>
      <c r="R109" s="7194"/>
      <c r="S109" s="7194"/>
      <c r="T109" s="7194"/>
      <c r="U109" s="7194"/>
      <c r="V109" s="7194"/>
      <c r="W109" s="7194"/>
      <c r="X109" s="7194"/>
      <c r="Y109" s="7194"/>
      <c r="Z109" s="7194"/>
      <c r="AA109" s="7194"/>
      <c r="AB109" s="7194"/>
      <c r="AC109" s="7263">
        <f t="shared" si="22"/>
      </c>
      <c r="AD109" s="7214">
        <f t="shared" si="30"/>
      </c>
      <c r="AE109" s="7290">
        <f t="shared" si="10"/>
      </c>
      <c r="AF109" s="7215">
        <f t="shared" si="17"/>
      </c>
      <c r="AG109" s="7288">
        <f>VLOOKUP(C109,'Data Products'!$A:$J,10,0)</f>
      </c>
      <c r="AH109" s="7203">
        <f t="shared" si="25"/>
      </c>
      <c r="AI109" s="7204">
        <f t="shared" si="3"/>
      </c>
      <c r="AJ109" s="7281"/>
      <c r="AK109" s="7207"/>
      <c r="AL109" s="7207"/>
      <c r="AM109" s="7206"/>
      <c r="AN109" s="7207"/>
      <c r="AO109" s="7207"/>
    </row>
    <row r="110">
      <c r="A110" s="7257">
        <v>57</v>
      </c>
      <c r="B110" s="7190" t="s">
        <v>7528</v>
      </c>
      <c r="C110" s="7190" t="s">
        <v>7719</v>
      </c>
      <c r="D110" s="7235" t="s">
        <v>7720</v>
      </c>
      <c r="E110" s="7194">
        <v>12</v>
      </c>
      <c r="F110" s="7208">
        <v>12</v>
      </c>
      <c r="G110" s="7277"/>
      <c r="H110" s="7259">
        <f>VLOOKUP(C110,'Data Products'!$A:$J,2,0)</f>
      </c>
      <c r="I110" s="7260">
        <f t="shared" si="7"/>
      </c>
      <c r="J110" s="7197">
        <v>45951</v>
      </c>
      <c r="K110" s="7198">
        <f t="shared" si="14"/>
      </c>
      <c r="L110" s="7194">
        <v>0</v>
      </c>
      <c r="M110" s="7194">
        <v>0</v>
      </c>
      <c r="N110" s="7231">
        <v>0</v>
      </c>
      <c r="O110" s="7231">
        <v>0</v>
      </c>
      <c r="P110" s="7190" t="s">
        <v>7604</v>
      </c>
      <c r="Q110" s="7194"/>
      <c r="R110" s="7194"/>
      <c r="S110" s="7194"/>
      <c r="T110" s="7194"/>
      <c r="U110" s="7194"/>
      <c r="V110" s="7194"/>
      <c r="W110" s="7194"/>
      <c r="X110" s="7194"/>
      <c r="Y110" s="7194"/>
      <c r="Z110" s="7194"/>
      <c r="AA110" s="7194"/>
      <c r="AB110" s="7194"/>
      <c r="AC110" s="7263">
        <f t="shared" si="22"/>
      </c>
      <c r="AD110" s="7200">
        <f t="shared" si="30"/>
      </c>
      <c r="AE110" s="7290">
        <f t="shared" si="10"/>
      </c>
      <c r="AF110" s="7202">
        <f t="shared" si="17"/>
      </c>
      <c r="AG110" s="7288">
        <f>VLOOKUP(C110,'Data Products'!$A:$J,10,0)</f>
      </c>
      <c r="AH110" s="7203">
        <f t="shared" si="25"/>
      </c>
      <c r="AI110" s="7204">
        <f t="shared" si="3"/>
      </c>
      <c r="AJ110" s="7281"/>
      <c r="AK110" s="7207"/>
      <c r="AL110" s="7207"/>
      <c r="AM110" s="7206"/>
      <c r="AN110" s="7207"/>
      <c r="AO110" s="7207"/>
    </row>
    <row r="111">
      <c r="A111" s="7257">
        <v>58</v>
      </c>
      <c r="B111" s="7190" t="s">
        <v>7528</v>
      </c>
      <c r="C111" s="7190" t="s">
        <v>7721</v>
      </c>
      <c r="D111" s="7235" t="s">
        <v>7722</v>
      </c>
      <c r="E111" s="7194">
        <v>17</v>
      </c>
      <c r="F111" s="7208">
        <v>17</v>
      </c>
      <c r="G111" s="7277"/>
      <c r="H111" s="7259">
        <f>VLOOKUP(C111,'Data Products'!$A:$J,2,0)</f>
      </c>
      <c r="I111" s="7260">
        <f t="shared" si="7"/>
      </c>
      <c r="J111" s="7197">
        <v>45951</v>
      </c>
      <c r="K111" s="7198">
        <f t="shared" si="14"/>
      </c>
      <c r="L111" s="7194">
        <v>3</v>
      </c>
      <c r="M111" s="7194">
        <v>6</v>
      </c>
      <c r="N111" s="7231">
        <v>0</v>
      </c>
      <c r="O111" s="7231">
        <v>0</v>
      </c>
      <c r="P111" s="7190" t="s">
        <v>7604</v>
      </c>
      <c r="Q111" s="7194"/>
      <c r="R111" s="7194"/>
      <c r="S111" s="7194"/>
      <c r="T111" s="7194"/>
      <c r="U111" s="7194"/>
      <c r="V111" s="7194"/>
      <c r="W111" s="7194"/>
      <c r="X111" s="7194"/>
      <c r="Y111" s="7194"/>
      <c r="Z111" s="7194"/>
      <c r="AA111" s="7194"/>
      <c r="AB111" s="7194"/>
      <c r="AC111" s="7263">
        <f t="shared" si="22"/>
      </c>
      <c r="AD111" s="7200">
        <f t="shared" si="30"/>
      </c>
      <c r="AE111" s="7290">
        <f t="shared" si="10"/>
      </c>
      <c r="AF111" s="7202">
        <f t="shared" si="17"/>
      </c>
      <c r="AG111" s="7288">
        <f>VLOOKUP(C111,'Data Products'!$A:$J,10,0)</f>
      </c>
      <c r="AH111" s="7203">
        <f t="shared" si="25"/>
      </c>
      <c r="AI111" s="7204">
        <f t="shared" si="3"/>
      </c>
      <c r="AJ111" s="7281"/>
      <c r="AK111" s="7207"/>
      <c r="AL111" s="7207"/>
      <c r="AM111" s="7206"/>
      <c r="AN111" s="7207"/>
      <c r="AO111" s="7207"/>
    </row>
    <row r="112">
      <c r="A112" s="7257">
        <v>59</v>
      </c>
      <c r="B112" s="7190" t="s">
        <v>7528</v>
      </c>
      <c r="C112" s="7190" t="s">
        <v>7723</v>
      </c>
      <c r="D112" s="7235" t="s">
        <v>7724</v>
      </c>
      <c r="E112" s="7194">
        <v>12</v>
      </c>
      <c r="F112" s="7208">
        <v>12</v>
      </c>
      <c r="G112" s="7277"/>
      <c r="H112" s="7259">
        <f>VLOOKUP(C112,'Data Products'!$A:$J,2,0)</f>
      </c>
      <c r="I112" s="7260">
        <f t="shared" si="7"/>
      </c>
      <c r="J112" s="7197">
        <v>45951</v>
      </c>
      <c r="K112" s="7198">
        <f t="shared" si="14"/>
      </c>
      <c r="L112" s="7194">
        <v>0</v>
      </c>
      <c r="M112" s="7194">
        <v>1</v>
      </c>
      <c r="N112" s="7231">
        <v>0</v>
      </c>
      <c r="O112" s="7231">
        <v>0</v>
      </c>
      <c r="P112" s="7190" t="s">
        <v>7604</v>
      </c>
      <c r="Q112" s="7194"/>
      <c r="R112" s="7194"/>
      <c r="S112" s="7194"/>
      <c r="T112" s="7194"/>
      <c r="U112" s="7194"/>
      <c r="V112" s="7194"/>
      <c r="W112" s="7194"/>
      <c r="X112" s="7194"/>
      <c r="Y112" s="7194"/>
      <c r="Z112" s="7194"/>
      <c r="AA112" s="7194"/>
      <c r="AB112" s="7194"/>
      <c r="AC112" s="7263">
        <f t="shared" si="22"/>
      </c>
      <c r="AD112" s="7200">
        <f t="shared" si="30"/>
      </c>
      <c r="AE112" s="7290">
        <f t="shared" si="10"/>
      </c>
      <c r="AF112" s="7202">
        <f t="shared" si="17"/>
      </c>
      <c r="AG112" s="7288">
        <f>VLOOKUP(C112,'Data Products'!$A:$J,10,0)</f>
      </c>
      <c r="AH112" s="7203">
        <f t="shared" si="25"/>
      </c>
      <c r="AI112" s="7204">
        <f t="shared" si="3"/>
      </c>
      <c r="AJ112" s="7281"/>
      <c r="AK112" s="7207"/>
      <c r="AL112" s="7207"/>
      <c r="AM112" s="7206"/>
      <c r="AN112" s="7207"/>
      <c r="AO112" s="7207"/>
    </row>
    <row r="113">
      <c r="A113" s="7257">
        <v>60</v>
      </c>
      <c r="B113" s="7190" t="s">
        <v>7528</v>
      </c>
      <c r="C113" s="7190" t="s">
        <v>7725</v>
      </c>
      <c r="D113" s="7235" t="s">
        <v>7726</v>
      </c>
      <c r="E113" s="7194">
        <v>12</v>
      </c>
      <c r="F113" s="7208">
        <v>12</v>
      </c>
      <c r="G113" s="7277"/>
      <c r="H113" s="7259">
        <f>VLOOKUP(C113,'Data Products'!$A:$J,2,0)</f>
      </c>
      <c r="I113" s="7260">
        <f t="shared" si="7"/>
      </c>
      <c r="J113" s="7197">
        <v>45951</v>
      </c>
      <c r="K113" s="7198">
        <f t="shared" si="14"/>
      </c>
      <c r="L113" s="7194">
        <v>0</v>
      </c>
      <c r="M113" s="7194">
        <v>0</v>
      </c>
      <c r="N113" s="7231">
        <v>0</v>
      </c>
      <c r="O113" s="7231">
        <v>0</v>
      </c>
      <c r="P113" s="7190" t="s">
        <v>7604</v>
      </c>
      <c r="Q113" s="7194"/>
      <c r="R113" s="7194"/>
      <c r="S113" s="7194"/>
      <c r="T113" s="7194"/>
      <c r="U113" s="7194"/>
      <c r="V113" s="7194"/>
      <c r="W113" s="7194"/>
      <c r="X113" s="7194"/>
      <c r="Y113" s="7194"/>
      <c r="Z113" s="7194"/>
      <c r="AA113" s="7194"/>
      <c r="AB113" s="7194"/>
      <c r="AC113" s="7263">
        <f t="shared" si="22"/>
      </c>
      <c r="AD113" s="7200">
        <f t="shared" si="30"/>
      </c>
      <c r="AE113" s="7290">
        <f t="shared" si="10"/>
      </c>
      <c r="AF113" s="7202">
        <f t="shared" si="17"/>
      </c>
      <c r="AG113" s="7288">
        <f>VLOOKUP(C113,'Data Products'!$A:$J,10,0)</f>
      </c>
      <c r="AH113" s="7203">
        <f t="shared" si="25"/>
      </c>
      <c r="AI113" s="7204">
        <f t="shared" si="3"/>
      </c>
      <c r="AJ113" s="7281"/>
      <c r="AK113" s="7207"/>
      <c r="AL113" s="7207"/>
      <c r="AM113" s="7206"/>
      <c r="AN113" s="7207"/>
      <c r="AO113" s="7207"/>
    </row>
    <row r="114">
      <c r="A114" s="7257">
        <v>61</v>
      </c>
      <c r="B114" s="7190" t="s">
        <v>7528</v>
      </c>
      <c r="C114" s="7190" t="s">
        <v>7727</v>
      </c>
      <c r="D114" s="7235" t="s">
        <v>7728</v>
      </c>
      <c r="E114" s="7194">
        <v>18</v>
      </c>
      <c r="F114" s="7208">
        <v>18</v>
      </c>
      <c r="G114" s="7277"/>
      <c r="H114" s="7259">
        <f>VLOOKUP(C114,'Data Products'!$A:$J,2,0)</f>
      </c>
      <c r="I114" s="7260">
        <f t="shared" si="7"/>
      </c>
      <c r="J114" s="7197">
        <v>45951</v>
      </c>
      <c r="K114" s="7198">
        <f t="shared" si="14"/>
      </c>
      <c r="L114" s="7194">
        <v>0</v>
      </c>
      <c r="M114" s="7194">
        <v>0</v>
      </c>
      <c r="N114" s="7231">
        <v>0</v>
      </c>
      <c r="O114" s="7231">
        <v>0</v>
      </c>
      <c r="P114" s="7190" t="s">
        <v>7604</v>
      </c>
      <c r="Q114" s="7194"/>
      <c r="R114" s="7194"/>
      <c r="S114" s="7194"/>
      <c r="T114" s="7194"/>
      <c r="U114" s="7194"/>
      <c r="V114" s="7194"/>
      <c r="W114" s="7194"/>
      <c r="X114" s="7194"/>
      <c r="Y114" s="7194"/>
      <c r="Z114" s="7194"/>
      <c r="AA114" s="7194"/>
      <c r="AB114" s="7194"/>
      <c r="AC114" s="7263">
        <f t="shared" si="22"/>
      </c>
      <c r="AD114" s="7200">
        <f t="shared" si="30"/>
      </c>
      <c r="AE114" s="7290">
        <f t="shared" si="10"/>
      </c>
      <c r="AF114" s="7202">
        <f t="shared" si="17"/>
      </c>
      <c r="AG114" s="7288">
        <f>VLOOKUP(C114,'Data Products'!$A:$J,10,0)</f>
      </c>
      <c r="AH114" s="7203">
        <f t="shared" si="25"/>
      </c>
      <c r="AI114" s="7204">
        <f t="shared" si="3"/>
      </c>
      <c r="AJ114" s="7281"/>
      <c r="AK114" s="7207"/>
      <c r="AL114" s="7207"/>
      <c r="AM114" s="7206"/>
      <c r="AN114" s="7207"/>
      <c r="AO114" s="7207"/>
    </row>
    <row r="115">
      <c r="A115" s="7257">
        <v>62</v>
      </c>
      <c r="B115" s="7190" t="s">
        <v>7528</v>
      </c>
      <c r="C115" s="7190" t="s">
        <v>7729</v>
      </c>
      <c r="D115" s="7235" t="s">
        <v>7730</v>
      </c>
      <c r="E115" s="7194">
        <v>10</v>
      </c>
      <c r="F115" s="7208">
        <v>10</v>
      </c>
      <c r="G115" s="7277"/>
      <c r="H115" s="7259">
        <f>VLOOKUP(C115,'Data Products'!$A:$J,2,0)</f>
      </c>
      <c r="I115" s="7260">
        <f t="shared" si="7"/>
      </c>
      <c r="J115" s="7197">
        <v>45951</v>
      </c>
      <c r="K115" s="7198">
        <f t="shared" si="14"/>
      </c>
      <c r="L115" s="7194">
        <v>0</v>
      </c>
      <c r="M115" s="7194">
        <v>0</v>
      </c>
      <c r="N115" s="7231">
        <v>0</v>
      </c>
      <c r="O115" s="7231">
        <v>0</v>
      </c>
      <c r="P115" s="7190" t="s">
        <v>7604</v>
      </c>
      <c r="Q115" s="7194"/>
      <c r="R115" s="7194"/>
      <c r="S115" s="7194"/>
      <c r="T115" s="7194"/>
      <c r="U115" s="7194"/>
      <c r="V115" s="7194"/>
      <c r="W115" s="7194"/>
      <c r="X115" s="7194"/>
      <c r="Y115" s="7194"/>
      <c r="Z115" s="7194"/>
      <c r="AA115" s="7194"/>
      <c r="AB115" s="7194"/>
      <c r="AC115" s="7263">
        <f t="shared" si="22"/>
      </c>
      <c r="AD115" s="7214">
        <f t="shared" si="30"/>
      </c>
      <c r="AE115" s="7290">
        <f t="shared" si="10"/>
      </c>
      <c r="AF115" s="7215">
        <f t="shared" si="17"/>
      </c>
      <c r="AG115" s="7288">
        <f>VLOOKUP(C115,'Data Products'!$A:$J,10,0)</f>
      </c>
      <c r="AH115" s="7203">
        <f t="shared" si="25"/>
      </c>
      <c r="AI115" s="7204">
        <f t="shared" si="3"/>
      </c>
      <c r="AJ115" s="7281"/>
      <c r="AK115" s="7207"/>
      <c r="AL115" s="7207"/>
      <c r="AM115" s="7206"/>
      <c r="AN115" s="7207"/>
      <c r="AO115" s="7207"/>
    </row>
    <row customHeight="true" hidden="true" ht="18" r="116">
      <c r="A116" s="7257">
        <v>63</v>
      </c>
      <c r="B116" s="7190" t="s">
        <v>7537</v>
      </c>
      <c r="C116" s="7190" t="s">
        <v>7731</v>
      </c>
      <c r="D116" s="7235" t="s">
        <v>7722</v>
      </c>
      <c r="E116" s="7194">
        <v>0</v>
      </c>
      <c r="F116" s="7208">
        <v>0</v>
      </c>
      <c r="G116" s="7277"/>
      <c r="H116" s="7259">
        <f>VLOOKUP(C116,'Data Products'!$A:$J,2,0)</f>
      </c>
      <c r="I116" s="7260">
        <f t="shared" si="7"/>
      </c>
      <c r="J116" s="7197">
        <v>45951</v>
      </c>
      <c r="K116" s="7198">
        <f t="shared" si="14"/>
      </c>
      <c r="L116" s="7194">
        <v>0</v>
      </c>
      <c r="M116" s="7194">
        <v>0</v>
      </c>
      <c r="N116" s="7231">
        <v>0</v>
      </c>
      <c r="O116" s="7231">
        <v>0</v>
      </c>
      <c r="P116" s="7190" t="s">
        <v>7604</v>
      </c>
      <c r="Q116" s="7194"/>
      <c r="R116" s="7194"/>
      <c r="S116" s="7194"/>
      <c r="T116" s="7194"/>
      <c r="U116" s="7194"/>
      <c r="V116" s="7194"/>
      <c r="W116" s="7194"/>
      <c r="X116" s="7194"/>
      <c r="Y116" s="7194"/>
      <c r="Z116" s="7194"/>
      <c r="AA116" s="7194"/>
      <c r="AB116" s="7194"/>
      <c r="AC116" s="7263">
        <f t="shared" si="22"/>
      </c>
      <c r="AD116" s="7209">
        <f t="shared" si="30"/>
      </c>
      <c r="AE116" s="7290">
        <f t="shared" si="10"/>
      </c>
      <c r="AF116" s="7210">
        <f t="shared" si="17"/>
      </c>
      <c r="AG116" s="7288">
        <f>VLOOKUP(C116,'Data Products'!$A:$J,10,0)</f>
      </c>
      <c r="AH116" s="7203">
        <f t="shared" si="25"/>
      </c>
      <c r="AI116" s="7204">
        <f t="shared" si="3"/>
      </c>
      <c r="AJ116" s="7281"/>
      <c r="AK116" s="7207"/>
      <c r="AL116" s="7207"/>
      <c r="AM116" s="7206"/>
      <c r="AN116" s="7207"/>
      <c r="AO116" s="7207"/>
    </row>
    <row customHeight="true" hidden="true" ht="18" r="117">
      <c r="A117" s="7257">
        <v>64</v>
      </c>
      <c r="B117" s="7190" t="s">
        <v>7537</v>
      </c>
      <c r="C117" s="7190" t="s">
        <v>7732</v>
      </c>
      <c r="D117" s="7235" t="s">
        <v>7722</v>
      </c>
      <c r="E117" s="7194">
        <v>0</v>
      </c>
      <c r="F117" s="7208">
        <v>0</v>
      </c>
      <c r="G117" s="7277"/>
      <c r="H117" s="7259">
        <f>VLOOKUP(C117,'Data Products'!$A:$J,2,0)</f>
      </c>
      <c r="I117" s="7260">
        <f t="shared" si="7"/>
      </c>
      <c r="J117" s="7197">
        <v>45951</v>
      </c>
      <c r="K117" s="7198">
        <f t="shared" si="14"/>
      </c>
      <c r="L117" s="7194">
        <v>0</v>
      </c>
      <c r="M117" s="7194">
        <v>0</v>
      </c>
      <c r="N117" s="7231">
        <v>0</v>
      </c>
      <c r="O117" s="7231">
        <v>0</v>
      </c>
      <c r="P117" s="7190" t="s">
        <v>7604</v>
      </c>
      <c r="Q117" s="7194"/>
      <c r="R117" s="7194"/>
      <c r="S117" s="7194"/>
      <c r="T117" s="7194"/>
      <c r="U117" s="7194"/>
      <c r="V117" s="7194"/>
      <c r="W117" s="7194"/>
      <c r="X117" s="7194"/>
      <c r="Y117" s="7194"/>
      <c r="Z117" s="7194"/>
      <c r="AA117" s="7194"/>
      <c r="AB117" s="7194"/>
      <c r="AC117" s="7263">
        <f t="shared" si="22"/>
      </c>
      <c r="AD117" s="7214">
        <f t="shared" si="30"/>
      </c>
      <c r="AE117" s="7290">
        <f t="shared" si="10"/>
      </c>
      <c r="AF117" s="7215">
        <f t="shared" si="17"/>
      </c>
      <c r="AG117" s="7288">
        <f>VLOOKUP(C117,'Data Products'!$A:$J,10,0)</f>
      </c>
      <c r="AH117" s="7203">
        <f t="shared" si="25"/>
      </c>
      <c r="AI117" s="7204">
        <f t="shared" si="3"/>
      </c>
      <c r="AJ117" s="7281"/>
      <c r="AK117" s="7207"/>
      <c r="AL117" s="7207"/>
      <c r="AM117" s="7206"/>
      <c r="AN117" s="7207"/>
      <c r="AO117" s="7207"/>
    </row>
    <row customHeight="true" hidden="true" ht="18" r="118">
      <c r="A118" s="7257">
        <v>65</v>
      </c>
      <c r="B118" s="7190" t="s">
        <v>7528</v>
      </c>
      <c r="C118" s="7190" t="s">
        <v>7733</v>
      </c>
      <c r="D118" s="7235" t="s">
        <v>7722</v>
      </c>
      <c r="E118" s="7194">
        <v>0</v>
      </c>
      <c r="F118" s="7208">
        <v>0</v>
      </c>
      <c r="G118" s="7277"/>
      <c r="H118" s="7259">
        <f>VLOOKUP(C118,'Data Products'!$A:$J,2,0)</f>
      </c>
      <c r="I118" s="7260">
        <f t="shared" si="7"/>
      </c>
      <c r="J118" s="7197">
        <v>45951</v>
      </c>
      <c r="K118" s="7198">
        <f t="shared" si="14"/>
      </c>
      <c r="L118" s="7194">
        <v>0</v>
      </c>
      <c r="M118" s="7194">
        <v>0</v>
      </c>
      <c r="N118" s="7231">
        <v>0</v>
      </c>
      <c r="O118" s="7231">
        <v>0</v>
      </c>
      <c r="P118" s="7190" t="s">
        <v>7604</v>
      </c>
      <c r="Q118" s="7194"/>
      <c r="R118" s="7194"/>
      <c r="S118" s="7194"/>
      <c r="T118" s="7194"/>
      <c r="U118" s="7194"/>
      <c r="V118" s="7194"/>
      <c r="W118" s="7194"/>
      <c r="X118" s="7194"/>
      <c r="Y118" s="7194"/>
      <c r="Z118" s="7194"/>
      <c r="AA118" s="7194"/>
      <c r="AB118" s="7194"/>
      <c r="AC118" s="7263">
        <f t="shared" si="22"/>
      </c>
      <c r="AD118" s="7214">
        <f t="shared" si="30"/>
      </c>
      <c r="AE118" s="7290">
        <f t="shared" si="10"/>
      </c>
      <c r="AF118" s="7215">
        <f t="shared" si="17"/>
      </c>
      <c r="AG118" s="7288">
        <f>VLOOKUP(C118,'Data Products'!$A:$J,10,0)</f>
      </c>
      <c r="AH118" s="7203">
        <f t="shared" si="25"/>
      </c>
      <c r="AI118" s="7204">
        <f t="shared" si="3"/>
      </c>
      <c r="AJ118" s="7281"/>
      <c r="AK118" s="7207"/>
      <c r="AL118" s="7207"/>
      <c r="AM118" s="7206"/>
      <c r="AN118" s="7207"/>
      <c r="AO118" s="7207"/>
    </row>
    <row customHeight="true" hidden="true" ht="18" r="119">
      <c r="A119" s="7257">
        <v>66</v>
      </c>
      <c r="B119" s="7190" t="s">
        <v>7537</v>
      </c>
      <c r="C119" s="7190" t="s">
        <v>7734</v>
      </c>
      <c r="D119" s="7235" t="s">
        <v>7722</v>
      </c>
      <c r="E119" s="7194">
        <v>0</v>
      </c>
      <c r="F119" s="7208">
        <v>0</v>
      </c>
      <c r="G119" s="7277"/>
      <c r="H119" s="7259">
        <f>VLOOKUP(C119,'Data Products'!$A:$J,2,0)</f>
      </c>
      <c r="I119" s="7260">
        <f t="shared" si="7"/>
      </c>
      <c r="J119" s="7197">
        <v>45951</v>
      </c>
      <c r="K119" s="7198">
        <f t="shared" si="14"/>
      </c>
      <c r="L119" s="7194">
        <v>0</v>
      </c>
      <c r="M119" s="7194">
        <v>0</v>
      </c>
      <c r="N119" s="7231">
        <v>0</v>
      </c>
      <c r="O119" s="7231">
        <v>0</v>
      </c>
      <c r="P119" s="7190" t="s">
        <v>7604</v>
      </c>
      <c r="Q119" s="7194"/>
      <c r="R119" s="7194"/>
      <c r="S119" s="7194"/>
      <c r="T119" s="7194"/>
      <c r="U119" s="7194"/>
      <c r="V119" s="7194"/>
      <c r="W119" s="7194"/>
      <c r="X119" s="7194"/>
      <c r="Y119" s="7194"/>
      <c r="Z119" s="7194"/>
      <c r="AA119" s="7194"/>
      <c r="AB119" s="7194"/>
      <c r="AC119" s="7263">
        <f t="shared" si="22"/>
      </c>
      <c r="AD119" s="7214">
        <f t="shared" si="30"/>
      </c>
      <c r="AE119" s="7290">
        <f t="shared" si="10"/>
      </c>
      <c r="AF119" s="7215">
        <f t="shared" si="17"/>
      </c>
      <c r="AG119" s="7288">
        <f>VLOOKUP(C119,'Data Products'!$A:$J,10,0)</f>
      </c>
      <c r="AH119" s="7203">
        <f t="shared" si="25"/>
      </c>
      <c r="AI119" s="7204">
        <f t="shared" si="3"/>
      </c>
      <c r="AJ119" s="7281"/>
      <c r="AK119" s="7207"/>
      <c r="AL119" s="7207"/>
      <c r="AM119" s="7206"/>
      <c r="AN119" s="7207"/>
      <c r="AO119" s="7207"/>
    </row>
    <row customHeight="true" hidden="true" ht="18" r="120">
      <c r="A120" s="7257">
        <v>67</v>
      </c>
      <c r="B120" s="7190" t="s">
        <v>7537</v>
      </c>
      <c r="C120" s="7190" t="s">
        <v>7735</v>
      </c>
      <c r="D120" s="7235" t="s">
        <v>7722</v>
      </c>
      <c r="E120" s="7194">
        <v>0</v>
      </c>
      <c r="F120" s="7208">
        <v>0</v>
      </c>
      <c r="G120" s="7277"/>
      <c r="H120" s="7259">
        <f>VLOOKUP(C120,'Data Products'!$A:$J,2,0)</f>
      </c>
      <c r="I120" s="7260">
        <f t="shared" si="7"/>
      </c>
      <c r="J120" s="7197">
        <v>45951</v>
      </c>
      <c r="K120" s="7198">
        <f t="shared" si="14"/>
      </c>
      <c r="L120" s="7194">
        <v>0</v>
      </c>
      <c r="M120" s="7194">
        <v>0</v>
      </c>
      <c r="N120" s="7231">
        <v>0</v>
      </c>
      <c r="O120" s="7231">
        <v>0</v>
      </c>
      <c r="P120" s="7190" t="s">
        <v>7604</v>
      </c>
      <c r="Q120" s="7194"/>
      <c r="R120" s="7194"/>
      <c r="S120" s="7194"/>
      <c r="T120" s="7194"/>
      <c r="U120" s="7194"/>
      <c r="V120" s="7194"/>
      <c r="W120" s="7194"/>
      <c r="X120" s="7194"/>
      <c r="Y120" s="7194"/>
      <c r="Z120" s="7194"/>
      <c r="AA120" s="7194"/>
      <c r="AB120" s="7194"/>
      <c r="AC120" s="7263">
        <f t="shared" si="22"/>
      </c>
      <c r="AD120" s="7214">
        <f t="shared" si="30"/>
      </c>
      <c r="AE120" s="7290">
        <f t="shared" si="10"/>
      </c>
      <c r="AF120" s="7215">
        <f t="shared" si="17"/>
      </c>
      <c r="AG120" s="7288">
        <f>VLOOKUP(C120,'Data Products'!$A:$J,10,0)</f>
      </c>
      <c r="AH120" s="7203">
        <f t="shared" si="25"/>
      </c>
      <c r="AI120" s="7204">
        <f t="shared" si="3"/>
      </c>
      <c r="AJ120" s="7281"/>
      <c r="AK120" s="7207"/>
      <c r="AL120" s="7207"/>
      <c r="AM120" s="7206"/>
      <c r="AN120" s="7207"/>
      <c r="AO120" s="7207"/>
    </row>
    <row customHeight="true" hidden="true" ht="18" r="121">
      <c r="A121" s="7257">
        <v>68</v>
      </c>
      <c r="B121" s="7190" t="s">
        <v>7537</v>
      </c>
      <c r="C121" s="7190" t="s">
        <v>7736</v>
      </c>
      <c r="D121" s="7235" t="s">
        <v>7722</v>
      </c>
      <c r="E121" s="7194">
        <v>0</v>
      </c>
      <c r="F121" s="7208">
        <v>0</v>
      </c>
      <c r="G121" s="7277"/>
      <c r="H121" s="7259">
        <f>VLOOKUP(C121,'Data Products'!$A:$J,2,0)</f>
      </c>
      <c r="I121" s="7260">
        <f t="shared" si="7"/>
      </c>
      <c r="J121" s="7197">
        <v>45951</v>
      </c>
      <c r="K121" s="7198">
        <f t="shared" si="14"/>
      </c>
      <c r="L121" s="7194">
        <v>0</v>
      </c>
      <c r="M121" s="7194">
        <v>0</v>
      </c>
      <c r="N121" s="7231">
        <v>0</v>
      </c>
      <c r="O121" s="7231">
        <v>0</v>
      </c>
      <c r="P121" s="7190" t="s">
        <v>7604</v>
      </c>
      <c r="Q121" s="7194"/>
      <c r="R121" s="7194"/>
      <c r="S121" s="7194"/>
      <c r="T121" s="7194"/>
      <c r="U121" s="7194"/>
      <c r="V121" s="7194"/>
      <c r="W121" s="7194"/>
      <c r="X121" s="7194"/>
      <c r="Y121" s="7194"/>
      <c r="Z121" s="7194"/>
      <c r="AA121" s="7194"/>
      <c r="AB121" s="7194"/>
      <c r="AC121" s="7263">
        <f t="shared" si="22"/>
      </c>
      <c r="AD121" s="7214">
        <f t="shared" si="30"/>
      </c>
      <c r="AE121" s="7290">
        <f t="shared" si="10"/>
      </c>
      <c r="AF121" s="7215">
        <f t="shared" si="17"/>
      </c>
      <c r="AG121" s="7288">
        <f>VLOOKUP(C121,'Data Products'!$A:$J,10,0)</f>
      </c>
      <c r="AH121" s="7203">
        <f t="shared" si="25"/>
      </c>
      <c r="AI121" s="7204">
        <f t="shared" si="3"/>
      </c>
      <c r="AJ121" s="7281"/>
      <c r="AK121" s="7207"/>
      <c r="AL121" s="7207"/>
      <c r="AM121" s="7206"/>
      <c r="AN121" s="7207"/>
      <c r="AO121" s="7207"/>
    </row>
    <row r="122">
      <c r="A122" s="7257">
        <v>69</v>
      </c>
      <c r="B122" s="7190" t="s">
        <v>7528</v>
      </c>
      <c r="C122" s="7190" t="s">
        <v>7737</v>
      </c>
      <c r="D122" s="7235" t="s">
        <v>7738</v>
      </c>
      <c r="E122" s="7194">
        <v>9</v>
      </c>
      <c r="F122" s="7208">
        <v>9</v>
      </c>
      <c r="G122" s="7277"/>
      <c r="H122" s="7259">
        <f>VLOOKUP(C122,'Data Products'!$A:$J,2,0)</f>
      </c>
      <c r="I122" s="7260">
        <f t="shared" si="7"/>
      </c>
      <c r="J122" s="7197">
        <v>45951</v>
      </c>
      <c r="K122" s="7198">
        <f t="shared" si="14"/>
      </c>
      <c r="L122" s="7194">
        <v>1</v>
      </c>
      <c r="M122" s="7194">
        <v>1</v>
      </c>
      <c r="N122" s="7231">
        <v>0</v>
      </c>
      <c r="O122" s="7231">
        <v>0</v>
      </c>
      <c r="P122" s="7190" t="s">
        <v>7604</v>
      </c>
      <c r="Q122" s="7194"/>
      <c r="R122" s="7194"/>
      <c r="S122" s="7194"/>
      <c r="T122" s="7194"/>
      <c r="U122" s="7194"/>
      <c r="V122" s="7194"/>
      <c r="W122" s="7194"/>
      <c r="X122" s="7194"/>
      <c r="Y122" s="7194"/>
      <c r="Z122" s="7194"/>
      <c r="AA122" s="7194"/>
      <c r="AB122" s="7194"/>
      <c r="AC122" s="7263">
        <f t="shared" si="22"/>
      </c>
      <c r="AD122" s="7200">
        <f t="shared" si="30"/>
      </c>
      <c r="AE122" s="7290">
        <f t="shared" si="10"/>
      </c>
      <c r="AF122" s="7202">
        <f t="shared" si="17"/>
      </c>
      <c r="AG122" s="7288">
        <f>VLOOKUP(C122,'Data Products'!$A:$J,10,0)</f>
      </c>
      <c r="AH122" s="7203">
        <f t="shared" si="25"/>
      </c>
      <c r="AI122" s="7204">
        <f t="shared" si="3"/>
      </c>
      <c r="AJ122" s="7281"/>
      <c r="AK122" s="7207"/>
      <c r="AL122" s="7207"/>
      <c r="AM122" s="7206"/>
      <c r="AN122" s="7207"/>
      <c r="AO122" s="7207"/>
    </row>
    <row customHeight="true" hidden="true" ht="18" r="123">
      <c r="A123" s="7257">
        <v>70</v>
      </c>
      <c r="B123" s="7190" t="s">
        <v>7537</v>
      </c>
      <c r="C123" s="7190" t="s">
        <v>7739</v>
      </c>
      <c r="D123" s="7194"/>
      <c r="E123" s="7194">
        <v>0</v>
      </c>
      <c r="F123" s="7208">
        <v>0</v>
      </c>
      <c r="G123" s="7277"/>
      <c r="H123" s="7259">
        <f>VLOOKUP(C123,'Data Products'!$A:$J,2,0)</f>
      </c>
      <c r="I123" s="7260">
        <f t="shared" si="7"/>
      </c>
      <c r="J123" s="7197">
        <v>45952</v>
      </c>
      <c r="K123" s="7198">
        <f t="shared" si="14"/>
      </c>
      <c r="L123" s="7194">
        <v>0</v>
      </c>
      <c r="M123" s="7194">
        <v>0</v>
      </c>
      <c r="N123" s="7231">
        <v>0</v>
      </c>
      <c r="O123" s="7231">
        <v>0</v>
      </c>
      <c r="P123" s="7190" t="s">
        <v>7740</v>
      </c>
      <c r="Q123" s="7194"/>
      <c r="R123" s="7194"/>
      <c r="S123" s="7194"/>
      <c r="T123" s="7194"/>
      <c r="U123" s="7194"/>
      <c r="V123" s="7194"/>
      <c r="W123" s="7194"/>
      <c r="X123" s="7194"/>
      <c r="Y123" s="7194"/>
      <c r="Z123" s="7194"/>
      <c r="AA123" s="7194"/>
      <c r="AB123" s="7194"/>
      <c r="AC123" s="7263">
        <f t="shared" si="22"/>
      </c>
      <c r="AD123" s="7209">
        <f t="shared" si="30"/>
      </c>
      <c r="AE123" s="7290">
        <f t="shared" si="10"/>
      </c>
      <c r="AF123" s="7210">
        <f t="shared" si="17"/>
      </c>
      <c r="AG123" s="7288">
        <f>VLOOKUP(C123,'Data Products'!$A:$J,10,0)</f>
      </c>
      <c r="AH123" s="7203">
        <f t="shared" si="25"/>
      </c>
      <c r="AI123" s="7204">
        <f t="shared" si="3"/>
      </c>
      <c r="AJ123" s="7281"/>
      <c r="AK123" s="7207"/>
      <c r="AL123" s="7207"/>
      <c r="AM123" s="7206"/>
      <c r="AN123" s="7207"/>
      <c r="AO123" s="7207"/>
    </row>
    <row customHeight="true" hidden="true" ht="18" r="124">
      <c r="A124" s="7257">
        <v>71</v>
      </c>
      <c r="B124" s="7190" t="s">
        <v>7537</v>
      </c>
      <c r="C124" s="7190" t="s">
        <v>7741</v>
      </c>
      <c r="D124" s="7194"/>
      <c r="E124" s="7194">
        <v>0</v>
      </c>
      <c r="F124" s="7208">
        <v>0</v>
      </c>
      <c r="G124" s="7277"/>
      <c r="H124" s="7259">
        <f>VLOOKUP(C124,'Data Products'!$A:$J,2,0)</f>
      </c>
      <c r="I124" s="7260">
        <f t="shared" si="7"/>
      </c>
      <c r="J124" s="7197">
        <v>45953</v>
      </c>
      <c r="K124" s="7198">
        <f t="shared" si="14"/>
      </c>
      <c r="L124" s="7194">
        <v>0</v>
      </c>
      <c r="M124" s="7194">
        <v>0</v>
      </c>
      <c r="N124" s="7231">
        <v>0</v>
      </c>
      <c r="O124" s="7231">
        <v>0</v>
      </c>
      <c r="P124" s="7190" t="s">
        <v>7740</v>
      </c>
      <c r="Q124" s="7194"/>
      <c r="R124" s="7194"/>
      <c r="S124" s="7194"/>
      <c r="T124" s="7194"/>
      <c r="U124" s="7194"/>
      <c r="V124" s="7194"/>
      <c r="W124" s="7194"/>
      <c r="X124" s="7194"/>
      <c r="Y124" s="7194"/>
      <c r="Z124" s="7194"/>
      <c r="AA124" s="7194"/>
      <c r="AB124" s="7194"/>
      <c r="AC124" s="7263">
        <f t="shared" si="22"/>
      </c>
      <c r="AD124" s="7220">
        <f t="shared" si="30"/>
      </c>
      <c r="AE124" s="7290">
        <f t="shared" si="10"/>
      </c>
      <c r="AF124" s="7221">
        <f t="shared" si="17"/>
      </c>
      <c r="AG124" s="7288">
        <f>VLOOKUP(C124,'Data Products'!$A:$J,10,0)</f>
      </c>
      <c r="AH124" s="7203">
        <f t="shared" si="25"/>
      </c>
      <c r="AI124" s="7204">
        <f t="shared" si="3"/>
      </c>
      <c r="AJ124" s="7291" t="s">
        <v>7742</v>
      </c>
      <c r="AK124" s="7207"/>
      <c r="AL124" s="7207"/>
      <c r="AM124" s="7206"/>
      <c r="AN124" s="7207"/>
      <c r="AO124" s="7207"/>
    </row>
    <row customHeight="true" hidden="true" ht="18" r="125">
      <c r="A125" s="7257">
        <v>72</v>
      </c>
      <c r="B125" s="7190" t="s">
        <v>7537</v>
      </c>
      <c r="C125" s="7190" t="s">
        <v>7743</v>
      </c>
      <c r="D125" s="7194"/>
      <c r="E125" s="7194">
        <v>0</v>
      </c>
      <c r="F125" s="7208">
        <v>0</v>
      </c>
      <c r="G125" s="7277"/>
      <c r="H125" s="7259">
        <f>VLOOKUP(C125,'Data Products'!$A:$J,2,0)</f>
      </c>
      <c r="I125" s="7260">
        <f t="shared" si="7"/>
      </c>
      <c r="J125" s="7197">
        <v>45954</v>
      </c>
      <c r="K125" s="7198">
        <f t="shared" si="14"/>
      </c>
      <c r="L125" s="7194">
        <v>0</v>
      </c>
      <c r="M125" s="7194">
        <v>0</v>
      </c>
      <c r="N125" s="7231">
        <v>0</v>
      </c>
      <c r="O125" s="7231">
        <v>0</v>
      </c>
      <c r="P125" s="7190" t="s">
        <v>7740</v>
      </c>
      <c r="Q125" s="7194"/>
      <c r="R125" s="7194"/>
      <c r="S125" s="7194"/>
      <c r="T125" s="7194"/>
      <c r="U125" s="7194"/>
      <c r="V125" s="7194"/>
      <c r="W125" s="7194"/>
      <c r="X125" s="7194"/>
      <c r="Y125" s="7194"/>
      <c r="Z125" s="7194"/>
      <c r="AA125" s="7194"/>
      <c r="AB125" s="7194"/>
      <c r="AC125" s="7263">
        <f t="shared" si="22"/>
      </c>
      <c r="AD125" s="7209">
        <f t="shared" si="30"/>
      </c>
      <c r="AE125" s="7290">
        <f t="shared" si="10"/>
      </c>
      <c r="AF125" s="7210">
        <f t="shared" si="17"/>
      </c>
      <c r="AG125" s="7288">
        <f>VLOOKUP(C125,'Data Products'!$A:$J,10,0)</f>
      </c>
      <c r="AH125" s="7203">
        <f t="shared" si="25"/>
      </c>
      <c r="AI125" s="7204">
        <f t="shared" si="3"/>
      </c>
      <c r="AJ125" s="7281"/>
      <c r="AK125" s="7207"/>
      <c r="AL125" s="7207"/>
      <c r="AM125" s="7206"/>
      <c r="AN125" s="7207"/>
      <c r="AO125" s="7207"/>
    </row>
    <row r="126">
      <c r="A126" s="7257">
        <v>73</v>
      </c>
      <c r="B126" s="7190" t="s">
        <v>7528</v>
      </c>
      <c r="C126" s="7190" t="s">
        <v>7744</v>
      </c>
      <c r="D126" s="7235" t="s">
        <v>7745</v>
      </c>
      <c r="E126" s="7194">
        <v>4</v>
      </c>
      <c r="F126" s="7208">
        <v>4</v>
      </c>
      <c r="G126" s="7277"/>
      <c r="H126" s="7259">
        <f>VLOOKUP(C126,'Data Products'!$A:$J,2,0)</f>
      </c>
      <c r="I126" s="7260">
        <f t="shared" si="7"/>
      </c>
      <c r="J126" s="7197">
        <v>45955</v>
      </c>
      <c r="K126" s="7198">
        <f t="shared" si="14"/>
      </c>
      <c r="L126" s="7194">
        <v>0</v>
      </c>
      <c r="M126" s="7194">
        <v>0</v>
      </c>
      <c r="N126" s="7231">
        <v>0</v>
      </c>
      <c r="O126" s="7231">
        <v>0</v>
      </c>
      <c r="P126" s="7190" t="s">
        <v>7740</v>
      </c>
      <c r="Q126" s="7194"/>
      <c r="R126" s="7194"/>
      <c r="S126" s="7194"/>
      <c r="T126" s="7194"/>
      <c r="U126" s="7194"/>
      <c r="V126" s="7194"/>
      <c r="W126" s="7194"/>
      <c r="X126" s="7194"/>
      <c r="Y126" s="7194"/>
      <c r="Z126" s="7194"/>
      <c r="AA126" s="7194"/>
      <c r="AB126" s="7194"/>
      <c r="AC126" s="7263">
        <f t="shared" si="22"/>
      </c>
      <c r="AD126" s="7220">
        <f t="shared" si="30"/>
      </c>
      <c r="AE126" s="7290">
        <f t="shared" si="10"/>
      </c>
      <c r="AF126" s="7221">
        <f t="shared" si="17"/>
      </c>
      <c r="AG126" s="7288">
        <f>VLOOKUP(C126,'Data Products'!$A:$J,10,0)</f>
      </c>
      <c r="AH126" s="7203">
        <f t="shared" si="25"/>
      </c>
      <c r="AI126" s="7204">
        <f t="shared" si="3"/>
      </c>
      <c r="AJ126" s="7291" t="s">
        <v>7742</v>
      </c>
      <c r="AK126" s="7207"/>
      <c r="AL126" s="7207"/>
      <c r="AM126" s="7206"/>
      <c r="AN126" s="7207"/>
      <c r="AO126" s="7207"/>
    </row>
    <row r="127">
      <c r="A127" s="7237"/>
      <c r="B127" s="7237"/>
      <c r="C127" s="7237"/>
      <c r="D127" s="7236"/>
      <c r="E127" s="7236"/>
      <c r="F127" s="7236"/>
      <c r="G127" s="7236"/>
      <c r="H127" s="7292"/>
      <c r="I127" s="7293"/>
      <c r="J127" s="7293"/>
      <c r="K127" s="7293"/>
      <c r="L127" s="7236"/>
      <c r="M127" s="7236"/>
      <c r="N127" s="7243"/>
      <c r="O127" s="7243"/>
      <c r="P127" s="7237"/>
      <c r="Q127" s="7236"/>
      <c r="R127" s="7236"/>
      <c r="S127" s="7236"/>
      <c r="T127" s="7236"/>
      <c r="U127" s="7236"/>
      <c r="V127" s="7236"/>
      <c r="W127" s="7236"/>
      <c r="X127" s="7236"/>
      <c r="Y127" s="7236"/>
      <c r="Z127" s="7236"/>
      <c r="AA127" s="7236"/>
      <c r="AB127" s="7236"/>
      <c r="AC127" s="7238"/>
      <c r="AD127" s="7294"/>
      <c r="AE127" s="7295"/>
      <c r="AF127" s="7296" t="s">
        <v>7618</v>
      </c>
      <c r="AG127" s="7297"/>
      <c r="AH127" s="7298">
        <f>SUM(AH55:AH126)</f>
      </c>
      <c r="AI127" s="7247"/>
      <c r="AJ127" s="7299"/>
      <c r="AK127" s="7300"/>
      <c r="AL127" s="7300"/>
      <c r="AM127" s="7299"/>
      <c r="AN127" s="7300"/>
      <c r="AO127" s="7300"/>
    </row>
    <row r="128">
      <c r="A128" s="7237"/>
      <c r="B128" s="7237"/>
      <c r="C128" s="7237"/>
      <c r="D128" s="7236"/>
      <c r="E128" s="7236"/>
      <c r="F128" s="7236"/>
      <c r="G128" s="7236"/>
      <c r="H128" s="7292"/>
      <c r="I128" s="7293"/>
      <c r="J128" s="7293"/>
      <c r="K128" s="7293"/>
      <c r="L128" s="7236"/>
      <c r="M128" s="7236"/>
      <c r="N128" s="7243"/>
      <c r="O128" s="7243"/>
      <c r="P128" s="7237"/>
      <c r="Q128" s="7236"/>
      <c r="R128" s="7236"/>
      <c r="S128" s="7236"/>
      <c r="T128" s="7236"/>
      <c r="U128" s="7236"/>
      <c r="V128" s="7236"/>
      <c r="W128" s="7236"/>
      <c r="X128" s="7236"/>
      <c r="Y128" s="7236"/>
      <c r="Z128" s="7236"/>
      <c r="AA128" s="7236"/>
      <c r="AB128" s="7236"/>
      <c r="AC128" s="7238"/>
      <c r="AD128" s="7294"/>
      <c r="AE128" s="7295"/>
      <c r="AF128" s="7301" t="s">
        <v>7619</v>
      </c>
      <c r="AG128" s="7302">
        <f t="shared" ref="AG128:AG131" si="19">AH128/$AH$127</f>
      </c>
      <c r="AH128" s="7303">
        <f t="shared" ref="AH128:AH131" si="27">SUMIFS($AH$55:$AH$126,$AF$55:$AF$126,AF128)</f>
      </c>
      <c r="AI128" s="7247"/>
      <c r="AJ128" s="7299"/>
      <c r="AK128" s="7300"/>
      <c r="AL128" s="7300"/>
      <c r="AM128" s="7299"/>
      <c r="AN128" s="7300"/>
      <c r="AO128" s="7300"/>
    </row>
    <row r="129">
      <c r="A129" s="7237"/>
      <c r="B129" s="7237"/>
      <c r="C129" s="7237"/>
      <c r="D129" s="7236"/>
      <c r="E129" s="7236"/>
      <c r="F129" s="7236"/>
      <c r="G129" s="7236"/>
      <c r="H129" s="7292"/>
      <c r="I129" s="7293"/>
      <c r="J129" s="7293"/>
      <c r="K129" s="7293"/>
      <c r="L129" s="7236"/>
      <c r="M129" s="7236"/>
      <c r="N129" s="7243"/>
      <c r="O129" s="7243"/>
      <c r="P129" s="7237"/>
      <c r="Q129" s="7236"/>
      <c r="R129" s="7236"/>
      <c r="S129" s="7236"/>
      <c r="T129" s="7236"/>
      <c r="U129" s="7236"/>
      <c r="V129" s="7236"/>
      <c r="W129" s="7236"/>
      <c r="X129" s="7236"/>
      <c r="Y129" s="7236"/>
      <c r="Z129" s="7236"/>
      <c r="AA129" s="7236"/>
      <c r="AB129" s="7236"/>
      <c r="AC129" s="7238"/>
      <c r="AD129" s="7294"/>
      <c r="AE129" s="7295"/>
      <c r="AF129" s="7304" t="s">
        <v>7620</v>
      </c>
      <c r="AG129" s="7305">
        <f t="shared" si="19"/>
      </c>
      <c r="AH129" s="7303">
        <f t="shared" si="27"/>
      </c>
      <c r="AI129" s="7247"/>
      <c r="AJ129" s="7299"/>
      <c r="AK129" s="7300"/>
      <c r="AL129" s="7300"/>
      <c r="AM129" s="7299"/>
      <c r="AN129" s="7300"/>
      <c r="AO129" s="7300"/>
    </row>
    <row r="130">
      <c r="A130" s="7237"/>
      <c r="B130" s="7237"/>
      <c r="C130" s="7237"/>
      <c r="D130" s="7236"/>
      <c r="E130" s="7236"/>
      <c r="F130" s="7236"/>
      <c r="G130" s="7236"/>
      <c r="H130" s="7292"/>
      <c r="I130" s="7293"/>
      <c r="J130" s="7293"/>
      <c r="K130" s="7293"/>
      <c r="L130" s="7236"/>
      <c r="M130" s="7236"/>
      <c r="N130" s="7243"/>
      <c r="O130" s="7243"/>
      <c r="P130" s="7237"/>
      <c r="Q130" s="7236"/>
      <c r="R130" s="7236"/>
      <c r="S130" s="7236"/>
      <c r="T130" s="7236"/>
      <c r="U130" s="7236"/>
      <c r="V130" s="7236"/>
      <c r="W130" s="7236"/>
      <c r="X130" s="7236"/>
      <c r="Y130" s="7236"/>
      <c r="Z130" s="7236"/>
      <c r="AA130" s="7236"/>
      <c r="AB130" s="7236"/>
      <c r="AC130" s="7238"/>
      <c r="AD130" s="7294"/>
      <c r="AE130" s="7306"/>
      <c r="AF130" s="7244" t="s">
        <v>7621</v>
      </c>
      <c r="AG130" s="7302">
        <f t="shared" si="19"/>
      </c>
      <c r="AH130" s="7303">
        <f t="shared" si="27"/>
      </c>
      <c r="AI130" s="7247"/>
      <c r="AJ130" s="7299"/>
      <c r="AK130" s="7300"/>
      <c r="AL130" s="7300"/>
      <c r="AM130" s="7299"/>
      <c r="AN130" s="7300"/>
      <c r="AO130" s="7300"/>
    </row>
    <row r="131">
      <c r="A131" s="7237"/>
      <c r="B131" s="7237"/>
      <c r="C131" s="7237"/>
      <c r="D131" s="7236"/>
      <c r="E131" s="7236"/>
      <c r="F131" s="7236"/>
      <c r="G131" s="7236"/>
      <c r="H131" s="7292"/>
      <c r="I131" s="7293"/>
      <c r="J131" s="7293"/>
      <c r="K131" s="7293"/>
      <c r="L131" s="7236"/>
      <c r="M131" s="7236"/>
      <c r="N131" s="7243"/>
      <c r="O131" s="7243"/>
      <c r="P131" s="7237"/>
      <c r="Q131" s="7236"/>
      <c r="R131" s="7236"/>
      <c r="S131" s="7236"/>
      <c r="T131" s="7236"/>
      <c r="U131" s="7236"/>
      <c r="V131" s="7236"/>
      <c r="W131" s="7236"/>
      <c r="X131" s="7236"/>
      <c r="Y131" s="7236"/>
      <c r="Z131" s="7236"/>
      <c r="AA131" s="7236"/>
      <c r="AB131" s="7236"/>
      <c r="AC131" s="7238"/>
      <c r="AD131" s="7294"/>
      <c r="AE131" s="7306"/>
      <c r="AF131" s="7244" t="s">
        <v>7622</v>
      </c>
      <c r="AG131" s="7302">
        <f t="shared" si="19"/>
      </c>
      <c r="AH131" s="7303">
        <f t="shared" si="27"/>
      </c>
      <c r="AI131" s="7247"/>
      <c r="AJ131" s="7299"/>
      <c r="AK131" s="7300"/>
      <c r="AL131" s="7300"/>
      <c r="AM131" s="7299"/>
      <c r="AN131" s="7300"/>
      <c r="AO131" s="7300"/>
    </row>
    <row r="132">
      <c r="A132" s="7237"/>
      <c r="B132" s="7237"/>
      <c r="C132" s="7237"/>
      <c r="D132" s="7236"/>
      <c r="E132" s="7236"/>
      <c r="F132" s="7236"/>
      <c r="G132" s="7236"/>
      <c r="H132" s="7292"/>
      <c r="I132" s="7293"/>
      <c r="J132" s="7293"/>
      <c r="K132" s="7293"/>
      <c r="L132" s="7236"/>
      <c r="M132" s="7236"/>
      <c r="N132" s="7243"/>
      <c r="O132" s="7243"/>
      <c r="P132" s="7237"/>
      <c r="Q132" s="7236"/>
      <c r="R132" s="7236"/>
      <c r="S132" s="7236"/>
      <c r="T132" s="7236"/>
      <c r="U132" s="7236"/>
      <c r="V132" s="7236"/>
      <c r="W132" s="7236"/>
      <c r="X132" s="7236"/>
      <c r="Y132" s="7236"/>
      <c r="Z132" s="7236"/>
      <c r="AA132" s="7236"/>
      <c r="AB132" s="7236"/>
      <c r="AC132" s="7238"/>
      <c r="AD132" s="7294"/>
      <c r="AE132" s="7306"/>
      <c r="AF132" s="7244" t="s">
        <v>7517</v>
      </c>
      <c r="AG132" s="7245">
        <f>AVERAGE(AI53:AI102)/AVERAGE(E53:E102)</f>
      </c>
      <c r="AH132" s="7246">
        <f>SUMIF($I$55:$I$126,"&lt;90",AH55:AH126)</f>
      </c>
      <c r="AI132" s="7247"/>
      <c r="AJ132" s="7299"/>
      <c r="AK132" s="7300"/>
      <c r="AL132" s="7300"/>
      <c r="AM132" s="7299"/>
      <c r="AN132" s="7300"/>
      <c r="AO132" s="7300"/>
    </row>
    <row r="133">
      <c r="A133" s="7185" t="s">
        <v>7524</v>
      </c>
      <c r="B133" s="7185" t="s">
        <v>7504</v>
      </c>
      <c r="C133" s="7185" t="s">
        <v>7746</v>
      </c>
      <c r="D133" s="7185" t="s">
        <v>7747</v>
      </c>
      <c r="E133" s="7185" t="s">
        <v>7748</v>
      </c>
      <c r="F133" s="7236"/>
      <c r="G133" s="7236"/>
      <c r="H133" s="7293"/>
      <c r="I133" s="7293"/>
      <c r="J133" s="7293"/>
      <c r="K133" s="7236"/>
      <c r="L133" s="7236"/>
      <c r="M133" s="7243"/>
      <c r="N133" s="7243"/>
      <c r="O133" s="7236"/>
      <c r="P133" s="7236"/>
      <c r="Q133" s="7236"/>
      <c r="R133" s="7236"/>
      <c r="S133" s="7236"/>
      <c r="T133" s="7236"/>
      <c r="U133" s="7236"/>
      <c r="V133" s="7236"/>
      <c r="W133" s="7236"/>
      <c r="X133" s="7236"/>
      <c r="Y133" s="7236"/>
      <c r="Z133" s="7236"/>
      <c r="AA133" s="7236"/>
      <c r="AB133" s="7236"/>
      <c r="AC133" s="7236"/>
      <c r="AD133" s="7236"/>
      <c r="AE133" s="7236"/>
      <c r="AF133" s="7236"/>
      <c r="AG133" s="7236"/>
      <c r="AH133" s="7236"/>
      <c r="AI133" s="7299"/>
      <c r="AJ133" s="7300"/>
      <c r="AK133" s="7300"/>
      <c r="AL133" s="7299"/>
      <c r="AM133" s="7300"/>
      <c r="AN133" s="7300"/>
    </row>
    <row r="134">
      <c r="A134" s="7185"/>
      <c r="B134" s="7185"/>
      <c r="C134" s="7185"/>
      <c r="D134" s="7185"/>
      <c r="E134" s="7185"/>
      <c r="F134" s="7236"/>
      <c r="G134" s="7236"/>
      <c r="H134" s="7293"/>
      <c r="I134" s="7293"/>
      <c r="J134" s="7293"/>
      <c r="K134" s="7236"/>
      <c r="L134" s="7236"/>
      <c r="M134" s="7243"/>
      <c r="N134" s="7243"/>
      <c r="O134" s="7236"/>
      <c r="P134" s="7236"/>
      <c r="Q134" s="7236"/>
      <c r="R134" s="7236"/>
      <c r="S134" s="7236"/>
      <c r="T134" s="7236"/>
      <c r="U134" s="7236"/>
      <c r="V134" s="7236"/>
      <c r="W134" s="7236"/>
      <c r="X134" s="7236"/>
      <c r="Y134" s="7236"/>
      <c r="Z134" s="7236"/>
      <c r="AA134" s="7236"/>
      <c r="AB134" s="7236"/>
      <c r="AC134" s="7236"/>
      <c r="AD134" s="7236"/>
      <c r="AE134" s="7236"/>
      <c r="AF134" s="7236"/>
      <c r="AG134" s="7236"/>
      <c r="AH134" s="7236"/>
      <c r="AI134" s="7299"/>
      <c r="AJ134" s="7300"/>
      <c r="AK134" s="7300"/>
      <c r="AL134" s="7299"/>
      <c r="AM134" s="7300"/>
      <c r="AN134" s="7300"/>
    </row>
    <row r="135">
      <c r="A135" s="7190">
        <v>1</v>
      </c>
      <c r="B135" s="7190" t="s">
        <v>7749</v>
      </c>
      <c r="C135" s="7307">
        <v>16909</v>
      </c>
      <c r="D135" s="7190" t="s">
        <v>7750</v>
      </c>
      <c r="E135" s="7190" t="s">
        <v>7751</v>
      </c>
      <c r="F135" s="7236"/>
      <c r="G135" s="7236"/>
      <c r="H135" s="7293"/>
      <c r="I135" s="7293" t="s">
        <v>7617</v>
      </c>
      <c r="J135" s="7293"/>
      <c r="K135" s="7236"/>
      <c r="L135" s="7236"/>
      <c r="M135" s="7243"/>
      <c r="N135" s="7243"/>
      <c r="O135" s="7236"/>
      <c r="P135" s="7236"/>
      <c r="Q135" s="7236"/>
      <c r="R135" s="7236"/>
      <c r="S135" s="7236"/>
      <c r="T135" s="7236"/>
      <c r="U135" s="7236"/>
      <c r="V135" s="7236"/>
      <c r="W135" s="7236"/>
      <c r="X135" s="7236"/>
      <c r="Y135" s="7236"/>
      <c r="Z135" s="7236"/>
      <c r="AA135" s="7236"/>
      <c r="AB135" s="7236"/>
      <c r="AC135" s="7236"/>
      <c r="AD135" s="7236"/>
      <c r="AE135" s="7236"/>
      <c r="AF135" s="7236"/>
      <c r="AG135" s="7236"/>
      <c r="AH135" s="7236"/>
      <c r="AI135" s="7299"/>
      <c r="AJ135" s="7300"/>
      <c r="AK135" s="7300"/>
      <c r="AL135" s="7299"/>
      <c r="AM135" s="7300"/>
      <c r="AN135" s="7300"/>
    </row>
    <row r="136">
      <c r="A136" s="7190">
        <v>2</v>
      </c>
      <c r="B136" s="7190" t="s">
        <v>7752</v>
      </c>
      <c r="C136" s="7307">
        <v>23481</v>
      </c>
      <c r="D136" s="7190" t="s">
        <v>7750</v>
      </c>
      <c r="E136" s="7190" t="s">
        <v>7751</v>
      </c>
      <c r="F136" s="7236"/>
      <c r="G136" s="7236"/>
      <c r="H136" s="7293"/>
      <c r="I136" s="7293"/>
      <c r="J136" s="7293"/>
      <c r="K136" s="7236"/>
      <c r="L136" s="7236"/>
      <c r="M136" s="7243"/>
      <c r="N136" s="7243"/>
      <c r="O136" s="7236"/>
      <c r="P136" s="7236"/>
      <c r="Q136" s="7236"/>
      <c r="R136" s="7236"/>
      <c r="S136" s="7236"/>
      <c r="T136" s="7236"/>
      <c r="U136" s="7236"/>
      <c r="V136" s="7236"/>
      <c r="W136" s="7236"/>
      <c r="X136" s="7236"/>
      <c r="Y136" s="7236"/>
      <c r="Z136" s="7236"/>
      <c r="AA136" s="7236"/>
      <c r="AB136" s="7236"/>
      <c r="AC136" s="7236"/>
      <c r="AD136" s="7236"/>
      <c r="AE136" s="7236"/>
      <c r="AF136" s="7236"/>
      <c r="AG136" s="7236"/>
      <c r="AH136" s="7236"/>
      <c r="AI136" s="7299"/>
      <c r="AJ136" s="7300"/>
      <c r="AK136" s="7300"/>
      <c r="AL136" s="7299"/>
      <c r="AM136" s="7300"/>
      <c r="AN136" s="7300"/>
    </row>
    <row r="137">
      <c r="A137" s="7190">
        <v>3</v>
      </c>
      <c r="B137" s="7190" t="s">
        <v>7753</v>
      </c>
      <c r="C137" s="7307">
        <v>9078</v>
      </c>
      <c r="D137" s="7190" t="s">
        <v>7750</v>
      </c>
      <c r="E137" s="7190" t="s">
        <v>7751</v>
      </c>
      <c r="F137" s="7236"/>
      <c r="G137" s="7236"/>
      <c r="H137" s="7293"/>
      <c r="I137" s="7293"/>
      <c r="J137" s="7293"/>
      <c r="K137" s="7236"/>
      <c r="L137" s="7236"/>
      <c r="M137" s="7243"/>
      <c r="N137" s="7243"/>
      <c r="O137" s="7236"/>
      <c r="P137" s="7236"/>
      <c r="Q137" s="7236"/>
      <c r="R137" s="7236"/>
      <c r="S137" s="7236"/>
      <c r="T137" s="7236"/>
      <c r="U137" s="7236"/>
      <c r="V137" s="7236"/>
      <c r="W137" s="7236"/>
      <c r="X137" s="7236"/>
      <c r="Y137" s="7236"/>
      <c r="Z137" s="7236"/>
      <c r="AA137" s="7236"/>
      <c r="AB137" s="7236"/>
      <c r="AC137" s="7236"/>
      <c r="AD137" s="7236"/>
      <c r="AE137" s="7236"/>
      <c r="AF137" s="7236"/>
      <c r="AG137" s="7236"/>
      <c r="AH137" s="7236"/>
      <c r="AI137" s="7299"/>
      <c r="AJ137" s="7300"/>
      <c r="AK137" s="7300"/>
      <c r="AL137" s="7299"/>
      <c r="AM137" s="7300"/>
      <c r="AN137" s="7300"/>
    </row>
    <row r="138">
      <c r="A138" s="7190">
        <v>4</v>
      </c>
      <c r="B138" s="7190" t="s">
        <v>7754</v>
      </c>
      <c r="C138" s="7307">
        <v>1145.11</v>
      </c>
      <c r="D138" s="7190" t="s">
        <v>7755</v>
      </c>
      <c r="E138" s="7190" t="s">
        <v>7756</v>
      </c>
      <c r="F138" s="7236"/>
      <c r="G138" s="7236"/>
      <c r="H138" s="7293"/>
      <c r="I138" s="7293"/>
      <c r="J138" s="7293"/>
      <c r="K138" s="7236"/>
      <c r="L138" s="7236"/>
      <c r="M138" s="7243"/>
      <c r="N138" s="7243"/>
      <c r="O138" s="7236"/>
      <c r="P138" s="7236"/>
      <c r="Q138" s="7236"/>
      <c r="R138" s="7236"/>
      <c r="S138" s="7236"/>
      <c r="T138" s="7236"/>
      <c r="U138" s="7236"/>
      <c r="V138" s="7236"/>
      <c r="W138" s="7236"/>
      <c r="X138" s="7236"/>
      <c r="Y138" s="7236"/>
      <c r="Z138" s="7236"/>
      <c r="AA138" s="7236"/>
      <c r="AB138" s="7236"/>
      <c r="AC138" s="7236"/>
      <c r="AD138" s="7236"/>
      <c r="AE138" s="7236"/>
      <c r="AF138" s="7236"/>
      <c r="AG138" s="7236"/>
      <c r="AH138" s="7236"/>
      <c r="AI138" s="7299"/>
      <c r="AJ138" s="7300"/>
      <c r="AK138" s="7300"/>
      <c r="AL138" s="7299"/>
      <c r="AM138" s="7300"/>
      <c r="AN138" s="7300"/>
    </row>
    <row r="139">
      <c r="A139" s="7300"/>
      <c r="B139" s="7237"/>
      <c r="C139" s="7237"/>
      <c r="D139" s="7236"/>
      <c r="E139" s="7236"/>
      <c r="F139" s="7236"/>
      <c r="G139" s="7236"/>
      <c r="H139" s="7236"/>
      <c r="I139" s="7293"/>
      <c r="J139" s="7293"/>
      <c r="K139" s="7293"/>
      <c r="L139" s="7236"/>
      <c r="M139" s="7236"/>
      <c r="N139" s="7243"/>
      <c r="O139" s="7243"/>
      <c r="P139" s="7236"/>
      <c r="Q139" s="7236"/>
      <c r="R139" s="7236"/>
      <c r="S139" s="7236"/>
      <c r="T139" s="7236"/>
      <c r="U139" s="7236"/>
      <c r="V139" s="7236"/>
      <c r="W139" s="7236"/>
      <c r="X139" s="7236"/>
      <c r="Y139" s="7236"/>
      <c r="Z139" s="7236"/>
      <c r="AA139" s="7236"/>
      <c r="AB139" s="7236"/>
      <c r="AC139" s="7236"/>
      <c r="AD139" s="7236"/>
      <c r="AE139" s="7236"/>
      <c r="AF139" s="7236"/>
      <c r="AG139" s="7236"/>
      <c r="AH139" s="7236"/>
      <c r="AI139" s="7236"/>
      <c r="AJ139" s="7299"/>
      <c r="AK139" s="7300"/>
      <c r="AL139" s="7300"/>
      <c r="AM139" s="7299"/>
      <c r="AN139" s="7300"/>
      <c r="AO139" s="7300"/>
    </row>
    <row r="140">
      <c r="A140" s="7236"/>
      <c r="B140" s="7237"/>
      <c r="C140" s="7237"/>
      <c r="D140" s="7236"/>
      <c r="E140" s="7236"/>
      <c r="F140" s="7236"/>
      <c r="G140" s="7236"/>
      <c r="H140" s="7236"/>
      <c r="I140" s="7293"/>
      <c r="J140" s="7293"/>
      <c r="K140" s="7293"/>
      <c r="L140" s="7236"/>
      <c r="M140" s="7236"/>
      <c r="N140" s="7243"/>
      <c r="O140" s="7243"/>
      <c r="P140" s="7236"/>
      <c r="Q140" s="7236"/>
      <c r="R140" s="7236"/>
      <c r="S140" s="7236"/>
      <c r="T140" s="7236"/>
      <c r="U140" s="7236"/>
      <c r="V140" s="7236"/>
      <c r="W140" s="7236"/>
      <c r="X140" s="7236"/>
      <c r="Y140" s="7236"/>
      <c r="Z140" s="7236"/>
      <c r="AA140" s="7236"/>
      <c r="AB140" s="7236"/>
      <c r="AC140" s="7236"/>
      <c r="AD140" s="7236"/>
      <c r="AE140" s="7236"/>
      <c r="AF140" s="7236"/>
      <c r="AG140" s="7236"/>
      <c r="AH140" s="7236"/>
      <c r="AI140" s="7236"/>
      <c r="AJ140" s="7299"/>
      <c r="AK140" s="7300"/>
      <c r="AL140" s="7300"/>
      <c r="AM140" s="7299"/>
      <c r="AN140" s="7300"/>
      <c r="AO140" s="7300"/>
    </row>
    <row r="141">
      <c r="A141" s="7250" t="s">
        <v>7757</v>
      </c>
      <c r="B141" s="7185" t="s">
        <v>7491</v>
      </c>
      <c r="C141" s="7185" t="s">
        <v>7492</v>
      </c>
      <c r="D141" s="7185"/>
      <c r="E141" s="7185" t="s">
        <v>7494</v>
      </c>
      <c r="F141" s="7185"/>
      <c r="G141" s="7185" t="s">
        <v>7624</v>
      </c>
      <c r="H141" s="7251" t="s">
        <v>7496</v>
      </c>
      <c r="I141" s="7252" t="s">
        <v>7497</v>
      </c>
      <c r="J141" s="7184" t="s">
        <v>7498</v>
      </c>
      <c r="K141" s="7184" t="s">
        <v>7499</v>
      </c>
      <c r="L141" s="7185" t="s">
        <v>7500</v>
      </c>
      <c r="M141" s="7185" t="s">
        <v>7501</v>
      </c>
      <c r="N141" s="7185" t="s">
        <v>7625</v>
      </c>
      <c r="O141" s="7185" t="s">
        <v>7626</v>
      </c>
      <c r="P141" s="7185" t="s">
        <v>7504</v>
      </c>
      <c r="Q141" s="7253"/>
      <c r="R141" s="7253"/>
      <c r="S141" s="7253"/>
      <c r="T141" s="7253"/>
      <c r="U141" s="7253"/>
      <c r="V141" s="7253"/>
      <c r="W141" s="7253"/>
      <c r="X141" s="7253"/>
      <c r="Y141" s="7253"/>
      <c r="Z141" s="7253"/>
      <c r="AA141" s="7253"/>
      <c r="AB141" s="7253"/>
      <c r="AC141" s="7254" t="s">
        <v>7511</v>
      </c>
      <c r="AD141" s="7252" t="s">
        <v>7512</v>
      </c>
      <c r="AE141" s="7252" t="s">
        <v>7627</v>
      </c>
      <c r="AF141" s="7252" t="s">
        <v>7628</v>
      </c>
      <c r="AG141" s="7255" t="s">
        <v>7515</v>
      </c>
      <c r="AH141" s="7255" t="s">
        <v>7516</v>
      </c>
      <c r="AI141" s="7236"/>
      <c r="AJ141" s="7236"/>
      <c r="AK141" s="7236"/>
      <c r="AL141" s="7236"/>
      <c r="AM141" s="7236"/>
      <c r="AN141" s="7236"/>
      <c r="AO141" s="7236"/>
    </row>
    <row r="142">
      <c r="A142" s="7185" t="s">
        <v>7524</v>
      </c>
      <c r="B142" s="7185"/>
      <c r="C142" s="7185"/>
      <c r="D142" s="7185"/>
      <c r="E142" s="7185" t="s">
        <v>7525</v>
      </c>
      <c r="F142" s="7189" t="s">
        <v>7526</v>
      </c>
      <c r="G142" s="7185"/>
      <c r="H142" s="7251"/>
      <c r="I142" s="7252"/>
      <c r="J142" s="7184"/>
      <c r="K142" s="7184"/>
      <c r="L142" s="7185" t="s">
        <v>7527</v>
      </c>
      <c r="M142" s="7185" t="s">
        <v>7527</v>
      </c>
      <c r="N142" s="7185"/>
      <c r="O142" s="7185"/>
      <c r="P142" s="7185"/>
      <c r="Q142" s="7253"/>
      <c r="R142" s="7253"/>
      <c r="S142" s="7253"/>
      <c r="T142" s="7253"/>
      <c r="U142" s="7253"/>
      <c r="V142" s="7253"/>
      <c r="W142" s="7253"/>
      <c r="X142" s="7253"/>
      <c r="Y142" s="7253"/>
      <c r="Z142" s="7253"/>
      <c r="AA142" s="7253"/>
      <c r="AB142" s="7253"/>
      <c r="AC142" s="7254"/>
      <c r="AD142" s="7252"/>
      <c r="AE142" s="7252"/>
      <c r="AF142" s="7252"/>
      <c r="AG142" s="7255"/>
      <c r="AH142" s="7255"/>
      <c r="AI142" s="7236"/>
      <c r="AJ142" s="7236"/>
      <c r="AK142" s="7236"/>
      <c r="AL142" s="7236"/>
      <c r="AM142" s="7236"/>
      <c r="AN142" s="7236"/>
      <c r="AO142" s="7236"/>
    </row>
    <row r="143">
      <c r="A143" s="7257">
        <v>1</v>
      </c>
      <c r="B143" s="7190" t="s">
        <v>7542</v>
      </c>
      <c r="C143" s="7190" t="s">
        <v>7758</v>
      </c>
      <c r="D143" s="7194"/>
      <c r="E143" s="7194">
        <v>20124</v>
      </c>
      <c r="F143" s="7208">
        <v>20124</v>
      </c>
      <c r="G143" s="7258"/>
      <c r="H143" s="7259">
        <f>VLOOKUP(C143,'Data Products'!$A:$J,2,0)</f>
      </c>
      <c r="I143" s="7260">
        <f t="shared" ref="I143:I144" si="8">IFERROR(H143-TODAY(),"")</f>
      </c>
      <c r="J143" s="7269">
        <v>46108</v>
      </c>
      <c r="K143" s="7198">
        <f t="shared" ref="K143:K144" si="15">TODAY()-J143</f>
      </c>
      <c r="L143" s="7235">
        <v>7910</v>
      </c>
      <c r="M143" s="7261">
        <v>8517</v>
      </c>
      <c r="N143" s="7194">
        <v>0</v>
      </c>
      <c r="O143" s="7194">
        <v>0</v>
      </c>
      <c r="P143" s="7190" t="s">
        <v>7759</v>
      </c>
      <c r="Q143" s="7232"/>
      <c r="R143" s="7232"/>
      <c r="S143" s="7262"/>
      <c r="T143" s="7232"/>
      <c r="U143" s="7232"/>
      <c r="V143" s="7232"/>
      <c r="W143" s="7232"/>
      <c r="X143" s="7232"/>
      <c r="Y143" s="7232"/>
      <c r="Z143" s="7232"/>
      <c r="AA143" s="7232"/>
      <c r="AB143" s="7232"/>
      <c r="AC143" s="7263">
        <f t="shared" ref="AC143:AC144" si="23">M143/30</f>
      </c>
      <c r="AD143" s="7308">
        <f t="shared" ref="AD143:AD144" si="31">IFERROR(E143/AC143,"-")</f>
      </c>
      <c r="AE143" s="7201">
        <f t="shared" ref="AE143:AE144" si="11">IFERROR(TODAY()+AD143,"-")</f>
      </c>
      <c r="AF143" s="7309">
        <f t="shared" ref="AF143:AF144" si="18">_xlfn.IFS(AD143="-","Not sold yet",AND(AD143&lt;=150,AD143&gt;60),"Out of stock more than 60 days",AD143&lt;=60,"Out of stock less than 60 days",AD143&gt;=150,"Out of stock more than 150 days")</f>
      </c>
      <c r="AG143" s="7203">
        <f>VLOOKUP(C143,'Data Products'!$A:$J,10,0)</f>
      </c>
      <c r="AH143" s="7204">
        <f t="shared" ref="AH143:AH144" si="26">AG143*E143</f>
      </c>
      <c r="AI143" s="7310">
        <v>0</v>
      </c>
      <c r="AJ143" s="7236"/>
      <c r="AK143" s="7236"/>
      <c r="AL143" s="7236"/>
      <c r="AM143" s="7236"/>
      <c r="AN143" s="7236"/>
      <c r="AO143" s="7236"/>
    </row>
    <row r="144">
      <c r="A144" s="7257">
        <v>2</v>
      </c>
      <c r="B144" s="7190" t="s">
        <v>7542</v>
      </c>
      <c r="C144" s="7190" t="s">
        <v>7760</v>
      </c>
      <c r="D144" s="7194"/>
      <c r="E144" s="7194">
        <v>1500</v>
      </c>
      <c r="F144" s="7208">
        <v>1500</v>
      </c>
      <c r="G144" s="7258"/>
      <c r="H144" s="7259">
        <f>VLOOKUP(C144,'Data Products'!$A:$J,2,0)</f>
      </c>
      <c r="I144" s="7260">
        <f t="shared" si="8"/>
      </c>
      <c r="J144" s="7269">
        <v>46108</v>
      </c>
      <c r="K144" s="7198">
        <f t="shared" si="15"/>
      </c>
      <c r="L144" s="7194">
        <v>201</v>
      </c>
      <c r="M144" s="7235">
        <v>401</v>
      </c>
      <c r="N144" s="7194">
        <v>0</v>
      </c>
      <c r="O144" s="7194">
        <v>0</v>
      </c>
      <c r="P144" s="7190" t="s">
        <v>7666</v>
      </c>
      <c r="Q144" s="7232"/>
      <c r="R144" s="7232"/>
      <c r="S144" s="7262"/>
      <c r="T144" s="7232"/>
      <c r="U144" s="7232"/>
      <c r="V144" s="7232"/>
      <c r="W144" s="7232"/>
      <c r="X144" s="7232"/>
      <c r="Y144" s="7232"/>
      <c r="Z144" s="7232"/>
      <c r="AA144" s="7232"/>
      <c r="AB144" s="7232"/>
      <c r="AC144" s="7263">
        <f t="shared" si="23"/>
      </c>
      <c r="AD144" s="7209">
        <f t="shared" si="31"/>
      </c>
      <c r="AE144" s="7201">
        <f t="shared" si="11"/>
      </c>
      <c r="AF144" s="7210">
        <f t="shared" si="18"/>
      </c>
      <c r="AG144" s="7203">
        <f>VLOOKUP(C144,'Data Products'!$A:$J,10,0)</f>
      </c>
      <c r="AH144" s="7204">
        <f t="shared" si="26"/>
      </c>
      <c r="AI144" s="7310">
        <v>0</v>
      </c>
      <c r="AJ144" s="7236"/>
      <c r="AK144" s="7236"/>
      <c r="AL144" s="7236"/>
      <c r="AM144" s="7236"/>
      <c r="AN144" s="7236"/>
      <c r="AO144" s="7236"/>
    </row>
    <row r="145">
      <c r="A145" s="7236"/>
      <c r="B145" s="7236"/>
      <c r="C145" s="7236"/>
      <c r="D145" s="7236"/>
      <c r="E145" s="7236"/>
      <c r="F145" s="7236"/>
      <c r="G145" s="7236"/>
      <c r="H145" s="7236"/>
      <c r="I145" s="7236"/>
      <c r="J145" s="7236"/>
      <c r="K145" s="7236"/>
      <c r="L145" s="7236"/>
      <c r="M145" s="7236"/>
      <c r="N145" s="7236"/>
      <c r="O145" s="7236"/>
      <c r="P145" s="7236"/>
      <c r="Q145" s="7236"/>
      <c r="R145" s="7236"/>
      <c r="S145" s="7236"/>
      <c r="T145" s="7236"/>
      <c r="U145" s="7236"/>
      <c r="V145" s="7236"/>
      <c r="W145" s="7236"/>
      <c r="X145" s="7236"/>
      <c r="Y145" s="7236"/>
      <c r="Z145" s="7236"/>
      <c r="AA145" s="7236"/>
      <c r="AB145" s="7236"/>
      <c r="AC145" s="7236"/>
      <c r="AD145" s="7236"/>
      <c r="AE145" s="7236"/>
      <c r="AF145" s="7296" t="s">
        <v>7618</v>
      </c>
      <c r="AG145" s="7297"/>
      <c r="AH145" s="7297">
        <f>SUM(AH143:AH144)</f>
      </c>
      <c r="AI145" s="7236"/>
      <c r="AJ145" s="7236"/>
      <c r="AK145" s="7236"/>
      <c r="AL145" s="7236"/>
      <c r="AM145" s="7236"/>
      <c r="AN145" s="7236"/>
      <c r="AO145" s="7236"/>
    </row>
    <row r="146">
      <c r="A146" s="7236"/>
      <c r="B146" s="7236"/>
      <c r="C146" s="7236"/>
      <c r="D146" s="7236"/>
      <c r="E146" s="7236"/>
      <c r="F146" s="7236"/>
      <c r="G146" s="7236"/>
      <c r="H146" s="7236"/>
      <c r="I146" s="7236"/>
      <c r="J146" s="7236"/>
      <c r="K146" s="7236"/>
      <c r="L146" s="7236"/>
      <c r="M146" s="7236"/>
      <c r="N146" s="7236"/>
      <c r="O146" s="7236"/>
      <c r="P146" s="7236"/>
      <c r="Q146" s="7236"/>
      <c r="R146" s="7236"/>
      <c r="S146" s="7236"/>
      <c r="T146" s="7236"/>
      <c r="U146" s="7236"/>
      <c r="V146" s="7236"/>
      <c r="W146" s="7236"/>
      <c r="X146" s="7236"/>
      <c r="Y146" s="7236"/>
      <c r="Z146" s="7236"/>
      <c r="AA146" s="7236"/>
      <c r="AB146" s="7236"/>
      <c r="AC146" s="7236"/>
      <c r="AD146" s="7236"/>
      <c r="AE146" s="7236"/>
      <c r="AF146" s="7301" t="s">
        <v>7619</v>
      </c>
      <c r="AG146" s="7302">
        <f t="shared" ref="AG146:AG149" si="20">AH146/$AH$127</f>
      </c>
      <c r="AH146" s="7305">
        <f t="shared" ref="AH146:AH150" si="28">SUMIF($AH$143:$AH$144,$AF$143:$AF$144,AF146)</f>
      </c>
      <c r="AI146" s="7236"/>
      <c r="AJ146" s="7236"/>
      <c r="AK146" s="7236"/>
      <c r="AL146" s="7236"/>
      <c r="AM146" s="7236"/>
      <c r="AN146" s="7236"/>
      <c r="AO146" s="7236"/>
    </row>
    <row r="147">
      <c r="A147" s="7237"/>
      <c r="B147" s="7236"/>
      <c r="C147" s="7237"/>
      <c r="D147" s="7237"/>
      <c r="E147" s="7237"/>
      <c r="F147" s="7237"/>
      <c r="G147" s="7237"/>
      <c r="H147" s="7237"/>
      <c r="I147" s="7237"/>
      <c r="J147" s="7237"/>
      <c r="K147" s="7237"/>
      <c r="L147" s="7300"/>
      <c r="M147" s="7236"/>
      <c r="N147" s="7236"/>
      <c r="O147" s="7236"/>
      <c r="P147" s="7236"/>
      <c r="Q147" s="7236"/>
      <c r="R147" s="7236"/>
      <c r="S147" s="7236"/>
      <c r="T147" s="7236"/>
      <c r="U147" s="7236"/>
      <c r="V147" s="7236"/>
      <c r="W147" s="7236"/>
      <c r="X147" s="7236"/>
      <c r="Y147" s="7236"/>
      <c r="Z147" s="7236"/>
      <c r="AA147" s="7236"/>
      <c r="AB147" s="7236"/>
      <c r="AC147" s="7236"/>
      <c r="AD147" s="7236"/>
      <c r="AE147" s="7236"/>
      <c r="AF147" s="7304" t="s">
        <v>7620</v>
      </c>
      <c r="AG147" s="7305">
        <f t="shared" si="20"/>
      </c>
      <c r="AH147" s="7302">
        <f t="shared" si="28"/>
      </c>
      <c r="AI147" s="7236"/>
      <c r="AJ147" s="7299"/>
      <c r="AK147" s="7300"/>
      <c r="AL147" s="7300"/>
      <c r="AM147" s="7299"/>
      <c r="AN147" s="7300"/>
      <c r="AO147" s="7300"/>
    </row>
    <row r="148">
      <c r="A148" s="7236"/>
      <c r="B148" s="7237"/>
      <c r="C148" s="7237"/>
      <c r="D148" s="7236"/>
      <c r="E148" s="7236"/>
      <c r="F148" s="7236"/>
      <c r="G148" s="7236"/>
      <c r="H148" s="7236"/>
      <c r="I148" s="7293"/>
      <c r="J148" s="7293"/>
      <c r="K148" s="7293"/>
      <c r="L148" s="7300"/>
      <c r="M148" s="7236"/>
      <c r="N148" s="7236"/>
      <c r="O148" s="7236"/>
      <c r="P148" s="7236"/>
      <c r="Q148" s="7236"/>
      <c r="R148" s="7236"/>
      <c r="S148" s="7236"/>
      <c r="T148" s="7236"/>
      <c r="U148" s="7236"/>
      <c r="V148" s="7236"/>
      <c r="W148" s="7236"/>
      <c r="X148" s="7236"/>
      <c r="Y148" s="7236"/>
      <c r="Z148" s="7236"/>
      <c r="AA148" s="7236"/>
      <c r="AB148" s="7236"/>
      <c r="AC148" s="7236"/>
      <c r="AD148" s="7236"/>
      <c r="AE148" s="7236"/>
      <c r="AF148" s="7244" t="s">
        <v>7621</v>
      </c>
      <c r="AG148" s="7302">
        <f t="shared" si="20"/>
      </c>
      <c r="AH148" s="7302">
        <f t="shared" si="28"/>
      </c>
      <c r="AI148" s="7236"/>
      <c r="AJ148" s="7299"/>
      <c r="AK148" s="7300"/>
      <c r="AL148" s="7300"/>
      <c r="AM148" s="7299"/>
      <c r="AN148" s="7300"/>
      <c r="AO148" s="7300"/>
    </row>
    <row r="149">
      <c r="A149" s="7236"/>
      <c r="B149" s="7237"/>
      <c r="C149" s="7237"/>
      <c r="D149" s="7236"/>
      <c r="E149" s="7236"/>
      <c r="F149" s="7236"/>
      <c r="G149" s="7236"/>
      <c r="H149" s="7236"/>
      <c r="I149" s="7293"/>
      <c r="J149" s="7293"/>
      <c r="K149" s="7293"/>
      <c r="L149" s="7236"/>
      <c r="M149" s="7236"/>
      <c r="N149" s="7236"/>
      <c r="O149" s="7236"/>
      <c r="P149" s="7236"/>
      <c r="Q149" s="7236"/>
      <c r="R149" s="7236"/>
      <c r="S149" s="7236"/>
      <c r="T149" s="7236"/>
      <c r="U149" s="7236"/>
      <c r="V149" s="7236"/>
      <c r="W149" s="7236"/>
      <c r="X149" s="7236"/>
      <c r="Y149" s="7236"/>
      <c r="Z149" s="7236"/>
      <c r="AA149" s="7236"/>
      <c r="AB149" s="7236"/>
      <c r="AC149" s="7236"/>
      <c r="AD149" s="7236"/>
      <c r="AE149" s="7236"/>
      <c r="AF149" s="7244" t="s">
        <v>7622</v>
      </c>
      <c r="AG149" s="7302">
        <f t="shared" si="20"/>
      </c>
      <c r="AH149" s="7245">
        <f t="shared" si="28"/>
      </c>
      <c r="AI149" s="7236"/>
      <c r="AJ149" s="7299"/>
      <c r="AK149" s="7300"/>
      <c r="AL149" s="7300"/>
      <c r="AM149" s="7299"/>
      <c r="AN149" s="7300"/>
      <c r="AO149" s="7300"/>
    </row>
    <row r="150">
      <c r="A150" s="7236"/>
      <c r="B150" s="7237"/>
      <c r="C150" s="7237"/>
      <c r="D150" s="7236"/>
      <c r="E150" s="7236"/>
      <c r="F150" s="7236"/>
      <c r="G150" s="7236"/>
      <c r="H150" s="7236"/>
      <c r="I150" s="7293"/>
      <c r="J150" s="7293"/>
      <c r="K150" s="7293"/>
      <c r="L150" s="7236"/>
      <c r="M150" s="7236"/>
      <c r="N150" s="7236"/>
      <c r="O150" s="7236"/>
      <c r="P150" s="7236"/>
      <c r="Q150" s="7236"/>
      <c r="R150" s="7236"/>
      <c r="S150" s="7236"/>
      <c r="T150" s="7236"/>
      <c r="U150" s="7236"/>
      <c r="V150" s="7236"/>
      <c r="W150" s="7236"/>
      <c r="X150" s="7236"/>
      <c r="Y150" s="7236"/>
      <c r="Z150" s="7236"/>
      <c r="AA150" s="7236"/>
      <c r="AB150" s="7236"/>
      <c r="AC150" s="7236"/>
      <c r="AD150" s="7236"/>
      <c r="AE150" s="7236"/>
      <c r="AF150" s="7244" t="s">
        <v>7517</v>
      </c>
      <c r="AG150" s="7245">
        <f>AVERAGE(AI71:AI120)/AVERAGE(E71:E120)</f>
      </c>
      <c r="AH150" s="7305">
        <f t="shared" si="28"/>
      </c>
      <c r="AI150" s="7236"/>
      <c r="AJ150" s="7299"/>
      <c r="AK150" s="7300"/>
      <c r="AL150" s="7300"/>
      <c r="AM150" s="7299"/>
      <c r="AN150" s="7300"/>
      <c r="AO150" s="7300"/>
    </row>
    <row r="151">
      <c r="A151" s="7236"/>
      <c r="B151" s="7237"/>
      <c r="C151" s="7237"/>
      <c r="D151" s="7236"/>
      <c r="E151" s="7236"/>
      <c r="F151" s="7236"/>
      <c r="G151" s="7236"/>
      <c r="H151" s="7236"/>
      <c r="I151" s="7293"/>
      <c r="J151" s="7293"/>
      <c r="K151" s="7293"/>
      <c r="L151" s="7236"/>
      <c r="M151" s="7236"/>
      <c r="N151" s="7236"/>
      <c r="O151" s="7236"/>
      <c r="P151" s="7236"/>
      <c r="Q151" s="7236"/>
      <c r="R151" s="7236"/>
      <c r="S151" s="7236"/>
      <c r="T151" s="7236"/>
      <c r="U151" s="7236"/>
      <c r="V151" s="7236"/>
      <c r="W151" s="7236"/>
      <c r="X151" s="7236"/>
      <c r="Y151" s="7236"/>
      <c r="Z151" s="7236"/>
      <c r="AA151" s="7236"/>
      <c r="AB151" s="7236"/>
      <c r="AC151" s="7236"/>
      <c r="AD151" s="7236"/>
      <c r="AE151" s="7236"/>
      <c r="AF151" s="7236"/>
      <c r="AH151" s="7236"/>
      <c r="AI151" s="7236"/>
      <c r="AJ151" s="7299"/>
      <c r="AK151" s="7300"/>
      <c r="AL151" s="7300"/>
      <c r="AM151" s="7299"/>
      <c r="AN151" s="7300"/>
      <c r="AO151" s="7300"/>
    </row>
    <row r="152">
      <c r="A152" s="7236"/>
      <c r="B152" s="7237"/>
      <c r="C152" s="7237"/>
      <c r="D152" s="7236"/>
      <c r="E152" s="7236"/>
      <c r="F152" s="7236"/>
      <c r="G152" s="7236"/>
      <c r="H152" s="7236"/>
      <c r="I152" s="7293"/>
      <c r="J152" s="7293"/>
      <c r="K152" s="7293"/>
      <c r="L152" s="7236"/>
      <c r="M152" s="7236"/>
      <c r="N152" s="7236"/>
      <c r="O152" s="7236"/>
      <c r="P152" s="7236"/>
      <c r="Q152" s="7236"/>
      <c r="R152" s="7236"/>
      <c r="S152" s="7236"/>
      <c r="T152" s="7236"/>
      <c r="U152" s="7236"/>
      <c r="V152" s="7236"/>
      <c r="W152" s="7236"/>
      <c r="X152" s="7236"/>
      <c r="Y152" s="7236"/>
      <c r="Z152" s="7236"/>
      <c r="AA152" s="7236"/>
      <c r="AB152" s="7236"/>
      <c r="AC152" s="7236"/>
      <c r="AD152" s="7236"/>
      <c r="AE152" s="7236"/>
      <c r="AF152" s="7236"/>
      <c r="AG152" s="7236"/>
      <c r="AH152" s="7236"/>
      <c r="AI152" s="7236"/>
      <c r="AJ152" s="7299"/>
      <c r="AK152" s="7300"/>
      <c r="AL152" s="7300"/>
      <c r="AM152" s="7299"/>
      <c r="AN152" s="7300"/>
      <c r="AO152" s="7300"/>
    </row>
    <row r="153">
      <c r="A153" s="7236"/>
      <c r="B153" s="7237"/>
      <c r="C153" s="7237"/>
      <c r="D153" s="7236"/>
      <c r="E153" s="7236"/>
      <c r="F153" s="7236"/>
      <c r="G153" s="7236"/>
      <c r="H153" s="7236"/>
      <c r="I153" s="7293"/>
      <c r="J153" s="7293"/>
      <c r="K153" s="7293"/>
      <c r="L153" s="7236"/>
      <c r="M153" s="7236"/>
      <c r="N153" s="7236"/>
      <c r="O153" s="7236"/>
      <c r="P153" s="7236"/>
      <c r="Q153" s="7236"/>
      <c r="R153" s="7236"/>
      <c r="S153" s="7236"/>
      <c r="T153" s="7236"/>
      <c r="U153" s="7236"/>
      <c r="V153" s="7236"/>
      <c r="W153" s="7236"/>
      <c r="X153" s="7236"/>
      <c r="Y153" s="7236"/>
      <c r="Z153" s="7236"/>
      <c r="AA153" s="7236"/>
      <c r="AB153" s="7236"/>
      <c r="AC153" s="7236"/>
      <c r="AD153" s="7236"/>
      <c r="AE153" s="7236"/>
      <c r="AF153" s="7236"/>
      <c r="AG153" s="7236"/>
      <c r="AH153" s="7236"/>
      <c r="AI153" s="7236"/>
      <c r="AJ153" s="7299"/>
      <c r="AK153" s="7300"/>
      <c r="AL153" s="7300"/>
      <c r="AM153" s="7299"/>
      <c r="AN153" s="7300"/>
      <c r="AO153" s="7300"/>
    </row>
    <row r="154">
      <c r="A154" s="7236"/>
      <c r="B154" s="7237"/>
      <c r="C154" s="7237"/>
      <c r="D154" s="7236"/>
      <c r="E154" s="7236"/>
      <c r="F154" s="7236"/>
      <c r="G154" s="7236"/>
      <c r="H154" s="7236"/>
      <c r="I154" s="7293"/>
      <c r="J154" s="7293"/>
      <c r="K154" s="7293"/>
      <c r="L154" s="7236"/>
      <c r="M154" s="7236"/>
      <c r="N154" s="7236"/>
      <c r="O154" s="7236"/>
      <c r="P154" s="7236"/>
      <c r="Q154" s="7236"/>
      <c r="R154" s="7236"/>
      <c r="S154" s="7236"/>
      <c r="T154" s="7236"/>
      <c r="U154" s="7236"/>
      <c r="V154" s="7236"/>
      <c r="W154" s="7236"/>
      <c r="X154" s="7236"/>
      <c r="Y154" s="7236"/>
      <c r="Z154" s="7236"/>
      <c r="AA154" s="7236"/>
      <c r="AB154" s="7236"/>
      <c r="AC154" s="7236"/>
      <c r="AD154" s="7236"/>
      <c r="AE154" s="7236"/>
      <c r="AF154" s="7236"/>
      <c r="AG154" s="7236"/>
      <c r="AH154" s="7236"/>
      <c r="AI154" s="7236"/>
      <c r="AJ154" s="7299"/>
      <c r="AK154" s="7300"/>
      <c r="AL154" s="7300"/>
      <c r="AM154" s="7299"/>
      <c r="AN154" s="7300"/>
      <c r="AO154" s="7300"/>
    </row>
    <row r="155">
      <c r="A155" s="7236"/>
      <c r="B155" s="7237"/>
      <c r="C155" s="7237"/>
      <c r="D155" s="7236"/>
      <c r="E155" s="7236"/>
      <c r="F155" s="7236"/>
      <c r="G155" s="7236"/>
      <c r="H155" s="7236"/>
      <c r="I155" s="7293"/>
      <c r="J155" s="7293"/>
      <c r="K155" s="7293"/>
      <c r="L155" s="7236"/>
      <c r="M155" s="7236"/>
      <c r="N155" s="7236"/>
      <c r="O155" s="7236"/>
      <c r="P155" s="7236"/>
      <c r="Q155" s="7236"/>
      <c r="R155" s="7236"/>
      <c r="S155" s="7236"/>
      <c r="T155" s="7236"/>
      <c r="U155" s="7236"/>
      <c r="V155" s="7236"/>
      <c r="W155" s="7236"/>
      <c r="X155" s="7236"/>
      <c r="Y155" s="7236"/>
      <c r="Z155" s="7236"/>
      <c r="AA155" s="7236"/>
      <c r="AB155" s="7236"/>
      <c r="AC155" s="7236"/>
      <c r="AD155" s="7236"/>
      <c r="AE155" s="7236"/>
      <c r="AF155" s="7236"/>
      <c r="AG155" s="7236"/>
      <c r="AH155" s="7236"/>
      <c r="AI155" s="7236"/>
      <c r="AJ155" s="7299"/>
      <c r="AK155" s="7300"/>
      <c r="AL155" s="7300"/>
      <c r="AM155" s="7299"/>
      <c r="AN155" s="7300"/>
      <c r="AO155" s="7300"/>
    </row>
    <row r="156">
      <c r="A156" s="7236"/>
      <c r="B156" s="7237"/>
      <c r="C156" s="7237"/>
      <c r="D156" s="7236"/>
      <c r="E156" s="7236"/>
      <c r="F156" s="7236"/>
      <c r="G156" s="7236"/>
      <c r="H156" s="7236"/>
      <c r="I156" s="7293"/>
      <c r="J156" s="7293"/>
      <c r="K156" s="7293"/>
      <c r="L156" s="7236"/>
      <c r="M156" s="7236"/>
      <c r="N156" s="7236"/>
      <c r="O156" s="7236"/>
      <c r="P156" s="7236"/>
      <c r="Q156" s="7236"/>
      <c r="R156" s="7236"/>
      <c r="S156" s="7236"/>
      <c r="T156" s="7236"/>
      <c r="U156" s="7236"/>
      <c r="V156" s="7236"/>
      <c r="W156" s="7236"/>
      <c r="X156" s="7236"/>
      <c r="Y156" s="7236"/>
      <c r="Z156" s="7236"/>
      <c r="AA156" s="7236"/>
      <c r="AB156" s="7236"/>
      <c r="AC156" s="7236"/>
      <c r="AD156" s="7236"/>
      <c r="AE156" s="7236"/>
      <c r="AF156" s="7236"/>
      <c r="AG156" s="7236"/>
      <c r="AH156" s="7236"/>
      <c r="AI156" s="7236"/>
      <c r="AJ156" s="7299"/>
      <c r="AK156" s="7300"/>
      <c r="AL156" s="7300"/>
      <c r="AM156" s="7299"/>
      <c r="AN156" s="7300"/>
      <c r="AO156" s="7300"/>
    </row>
    <row r="157">
      <c r="A157" s="7236"/>
      <c r="B157" s="7237"/>
      <c r="C157" s="7237"/>
      <c r="D157" s="7236"/>
      <c r="E157" s="7236"/>
      <c r="F157" s="7236"/>
      <c r="G157" s="7236"/>
      <c r="H157" s="7236"/>
      <c r="I157" s="7293"/>
      <c r="J157" s="7293"/>
      <c r="K157" s="7293"/>
      <c r="L157" s="7236"/>
      <c r="M157" s="7236"/>
      <c r="N157" s="7232"/>
      <c r="O157" s="7232"/>
      <c r="P157" s="7236"/>
      <c r="Q157" s="7236"/>
      <c r="R157" s="7236"/>
      <c r="S157" s="7236"/>
      <c r="T157" s="7236"/>
      <c r="U157" s="7236"/>
      <c r="V157" s="7236"/>
      <c r="W157" s="7236"/>
      <c r="X157" s="7236"/>
      <c r="Y157" s="7236"/>
      <c r="Z157" s="7236"/>
      <c r="AA157" s="7236"/>
      <c r="AB157" s="7236"/>
      <c r="AC157" s="7236"/>
      <c r="AD157" s="7236"/>
      <c r="AE157" s="7236"/>
      <c r="AF157" s="7236"/>
      <c r="AG157" s="7236"/>
      <c r="AH157" s="7236"/>
      <c r="AI157" s="7236"/>
      <c r="AJ157" s="7299"/>
      <c r="AK157" s="7300"/>
      <c r="AL157" s="7300"/>
      <c r="AM157" s="7299"/>
      <c r="AN157" s="7300"/>
      <c r="AO157" s="7300"/>
    </row>
    <row r="158">
      <c r="A158" s="7236"/>
      <c r="B158" s="7237"/>
      <c r="C158" s="7237"/>
      <c r="D158" s="7236"/>
      <c r="E158" s="7236"/>
      <c r="F158" s="7236"/>
      <c r="G158" s="7236"/>
      <c r="H158" s="7236"/>
      <c r="I158" s="7293"/>
      <c r="J158" s="7293"/>
      <c r="K158" s="7293"/>
      <c r="L158" s="7236"/>
      <c r="M158" s="7236"/>
      <c r="N158" s="7232"/>
      <c r="O158" s="7232"/>
      <c r="P158" s="7236"/>
      <c r="Q158" s="7236"/>
      <c r="R158" s="7236"/>
      <c r="S158" s="7236"/>
      <c r="T158" s="7236"/>
      <c r="U158" s="7236"/>
      <c r="V158" s="7236"/>
      <c r="W158" s="7236"/>
      <c r="X158" s="7236"/>
      <c r="Y158" s="7236"/>
      <c r="Z158" s="7236"/>
      <c r="AA158" s="7236"/>
      <c r="AB158" s="7236"/>
      <c r="AC158" s="7236"/>
      <c r="AD158" s="7236"/>
      <c r="AE158" s="7236"/>
      <c r="AF158" s="7236"/>
      <c r="AG158" s="7236"/>
      <c r="AH158" s="7236"/>
      <c r="AI158" s="7236"/>
      <c r="AJ158" s="7299"/>
      <c r="AK158" s="7300"/>
      <c r="AL158" s="7300"/>
      <c r="AM158" s="7299"/>
      <c r="AN158" s="7300"/>
      <c r="AO158" s="7300"/>
    </row>
    <row r="159">
      <c r="A159" s="7236"/>
      <c r="B159" s="7237"/>
      <c r="C159" s="7237"/>
      <c r="D159" s="7236"/>
      <c r="E159" s="7236"/>
      <c r="F159" s="7236"/>
      <c r="G159" s="7236"/>
      <c r="H159" s="7236"/>
      <c r="I159" s="7293"/>
      <c r="J159" s="7293"/>
      <c r="K159" s="7293"/>
      <c r="L159" s="7236"/>
      <c r="M159" s="7236"/>
      <c r="N159" s="7232"/>
      <c r="O159" s="7232"/>
      <c r="P159" s="7236"/>
      <c r="Q159" s="7236"/>
      <c r="R159" s="7236"/>
      <c r="S159" s="7236"/>
      <c r="T159" s="7236"/>
      <c r="U159" s="7236"/>
      <c r="V159" s="7236"/>
      <c r="W159" s="7236"/>
      <c r="X159" s="7236"/>
      <c r="Y159" s="7236"/>
      <c r="Z159" s="7236"/>
      <c r="AA159" s="7236"/>
      <c r="AB159" s="7236"/>
      <c r="AC159" s="7236"/>
      <c r="AD159" s="7236"/>
      <c r="AE159" s="7236"/>
      <c r="AF159" s="7236"/>
      <c r="AG159" s="7236"/>
      <c r="AH159" s="7236"/>
      <c r="AI159" s="7236"/>
      <c r="AJ159" s="7299"/>
      <c r="AK159" s="7300"/>
      <c r="AL159" s="7300"/>
      <c r="AM159" s="7299"/>
      <c r="AN159" s="7300"/>
      <c r="AO159" s="7300"/>
    </row>
    <row r="160">
      <c r="A160" s="7236"/>
      <c r="B160" s="7237"/>
      <c r="C160" s="7237"/>
      <c r="D160" s="7236"/>
      <c r="E160" s="7236"/>
      <c r="F160" s="7236"/>
      <c r="G160" s="7236"/>
      <c r="H160" s="7236"/>
      <c r="I160" s="7293"/>
      <c r="J160" s="7293"/>
      <c r="K160" s="7293"/>
      <c r="L160" s="7236"/>
      <c r="M160" s="7236"/>
      <c r="N160" s="7232"/>
      <c r="O160" s="7232"/>
      <c r="P160" s="7236"/>
      <c r="Q160" s="7236"/>
      <c r="R160" s="7236"/>
      <c r="S160" s="7236"/>
      <c r="T160" s="7236"/>
      <c r="U160" s="7236"/>
      <c r="V160" s="7236"/>
      <c r="W160" s="7236"/>
      <c r="X160" s="7236"/>
      <c r="Y160" s="7236"/>
      <c r="Z160" s="7236"/>
      <c r="AA160" s="7236"/>
      <c r="AB160" s="7236"/>
      <c r="AC160" s="7236"/>
      <c r="AD160" s="7236"/>
      <c r="AE160" s="7236"/>
      <c r="AF160" s="7236"/>
      <c r="AG160" s="7236"/>
      <c r="AH160" s="7236"/>
      <c r="AI160" s="7236"/>
      <c r="AJ160" s="7299"/>
      <c r="AK160" s="7300"/>
      <c r="AL160" s="7300"/>
      <c r="AM160" s="7299"/>
      <c r="AN160" s="7300"/>
      <c r="AO160" s="7300"/>
    </row>
    <row r="161">
      <c r="A161" s="7236"/>
      <c r="B161" s="7237"/>
      <c r="C161" s="7237"/>
      <c r="D161" s="7236"/>
      <c r="E161" s="7236"/>
      <c r="F161" s="7236"/>
      <c r="G161" s="7236"/>
      <c r="H161" s="7236"/>
      <c r="I161" s="7293"/>
      <c r="J161" s="7293"/>
      <c r="K161" s="7293"/>
      <c r="L161" s="7236"/>
      <c r="M161" s="7236"/>
      <c r="N161" s="7232"/>
      <c r="O161" s="7232"/>
      <c r="P161" s="7236"/>
      <c r="Q161" s="7236"/>
      <c r="R161" s="7236"/>
      <c r="S161" s="7236"/>
      <c r="T161" s="7236"/>
      <c r="U161" s="7236"/>
      <c r="V161" s="7236"/>
      <c r="W161" s="7236"/>
      <c r="X161" s="7236"/>
      <c r="Y161" s="7236"/>
      <c r="Z161" s="7236"/>
      <c r="AA161" s="7236"/>
      <c r="AB161" s="7236"/>
      <c r="AC161" s="7236"/>
      <c r="AD161" s="7236"/>
      <c r="AE161" s="7236"/>
      <c r="AF161" s="7236"/>
      <c r="AG161" s="7236"/>
      <c r="AH161" s="7236"/>
      <c r="AI161" s="7236"/>
      <c r="AJ161" s="7299"/>
      <c r="AK161" s="7300"/>
      <c r="AL161" s="7300"/>
      <c r="AM161" s="7299"/>
      <c r="AN161" s="7300"/>
      <c r="AO161" s="7300"/>
    </row>
    <row r="162">
      <c r="A162" s="7236"/>
      <c r="B162" s="7237"/>
      <c r="C162" s="7237"/>
      <c r="D162" s="7236"/>
      <c r="E162" s="7236"/>
      <c r="F162" s="7236"/>
      <c r="G162" s="7236"/>
      <c r="H162" s="7236"/>
      <c r="I162" s="7293"/>
      <c r="J162" s="7293"/>
      <c r="K162" s="7293"/>
      <c r="L162" s="7236"/>
      <c r="M162" s="7236"/>
      <c r="N162" s="7232"/>
      <c r="O162" s="7232"/>
      <c r="P162" s="7236"/>
      <c r="Q162" s="7236"/>
      <c r="R162" s="7236"/>
      <c r="S162" s="7236"/>
      <c r="T162" s="7236"/>
      <c r="U162" s="7236"/>
      <c r="V162" s="7236"/>
      <c r="W162" s="7236"/>
      <c r="X162" s="7236"/>
      <c r="Y162" s="7236"/>
      <c r="Z162" s="7236"/>
      <c r="AA162" s="7236"/>
      <c r="AB162" s="7236"/>
      <c r="AC162" s="7236"/>
      <c r="AD162" s="7236"/>
      <c r="AE162" s="7236"/>
      <c r="AF162" s="7236"/>
      <c r="AG162" s="7236"/>
      <c r="AH162" s="7236"/>
      <c r="AI162" s="7236"/>
      <c r="AJ162" s="7299"/>
      <c r="AK162" s="7300"/>
      <c r="AL162" s="7300"/>
      <c r="AM162" s="7299"/>
      <c r="AN162" s="7300"/>
      <c r="AO162" s="7300"/>
    </row>
    <row r="163">
      <c r="A163" s="7236"/>
      <c r="B163" s="7237"/>
      <c r="C163" s="7237"/>
      <c r="D163" s="7236"/>
      <c r="E163" s="7236"/>
      <c r="F163" s="7236"/>
      <c r="G163" s="7236"/>
      <c r="H163" s="7236"/>
      <c r="I163" s="7293"/>
      <c r="J163" s="7293"/>
      <c r="K163" s="7293"/>
      <c r="L163" s="7236"/>
      <c r="M163" s="7236"/>
      <c r="N163" s="7232"/>
      <c r="O163" s="7232"/>
      <c r="P163" s="7236"/>
      <c r="Q163" s="7236"/>
      <c r="R163" s="7236"/>
      <c r="S163" s="7236"/>
      <c r="T163" s="7236"/>
      <c r="U163" s="7236"/>
      <c r="V163" s="7236"/>
      <c r="W163" s="7236"/>
      <c r="X163" s="7236"/>
      <c r="Y163" s="7236"/>
      <c r="Z163" s="7236"/>
      <c r="AA163" s="7236"/>
      <c r="AB163" s="7236"/>
      <c r="AC163" s="7236"/>
      <c r="AD163" s="7236"/>
      <c r="AE163" s="7236"/>
      <c r="AF163" s="7236"/>
      <c r="AG163" s="7236"/>
      <c r="AH163" s="7236"/>
      <c r="AI163" s="7236"/>
      <c r="AJ163" s="7299"/>
      <c r="AK163" s="7300"/>
      <c r="AL163" s="7300"/>
      <c r="AM163" s="7299"/>
      <c r="AN163" s="7300"/>
      <c r="AO163" s="7300"/>
    </row>
    <row r="164">
      <c r="A164" s="7236"/>
      <c r="B164" s="7237"/>
      <c r="C164" s="7237"/>
      <c r="D164" s="7236"/>
      <c r="E164" s="7236"/>
      <c r="F164" s="7236"/>
      <c r="G164" s="7236"/>
      <c r="H164" s="7236"/>
      <c r="I164" s="7293"/>
      <c r="J164" s="7293"/>
      <c r="K164" s="7293"/>
      <c r="L164" s="7236"/>
      <c r="M164" s="7236"/>
      <c r="N164" s="7232"/>
      <c r="O164" s="7232"/>
      <c r="P164" s="7236"/>
      <c r="Q164" s="7236"/>
      <c r="R164" s="7236"/>
      <c r="S164" s="7236"/>
      <c r="T164" s="7236"/>
      <c r="U164" s="7236"/>
      <c r="V164" s="7236"/>
      <c r="W164" s="7236"/>
      <c r="X164" s="7236"/>
      <c r="Y164" s="7236"/>
      <c r="Z164" s="7236"/>
      <c r="AA164" s="7236"/>
      <c r="AB164" s="7236"/>
      <c r="AC164" s="7236"/>
      <c r="AD164" s="7236"/>
      <c r="AE164" s="7236"/>
      <c r="AF164" s="7236"/>
      <c r="AG164" s="7236"/>
      <c r="AH164" s="7236"/>
      <c r="AI164" s="7236"/>
      <c r="AJ164" s="7206"/>
      <c r="AK164" s="7236"/>
      <c r="AL164" s="7236"/>
      <c r="AM164" s="7300"/>
      <c r="AN164" s="7300"/>
      <c r="AO164" s="7236"/>
    </row>
  </sheetData>
  <mergeCells>
    <mergeCell ref="C141:C142"/>
    <mergeCell ref="B141:B142"/>
    <mergeCell ref="A133:A134"/>
    <mergeCell ref="B133:B134"/>
    <mergeCell ref="C133:C134"/>
    <mergeCell ref="B52:B53"/>
    <mergeCell ref="C52:C53"/>
    <mergeCell ref="C1:C2"/>
    <mergeCell ref="B1:B2"/>
    <mergeCell ref="G1:G2"/>
    <mergeCell ref="H1:H2"/>
    <mergeCell ref="I1:I2"/>
    <mergeCell ref="J1:J2"/>
    <mergeCell ref="K1:K2"/>
    <mergeCell ref="N1:N2"/>
    <mergeCell ref="O1:O2"/>
    <mergeCell ref="P1:P2"/>
    <mergeCell ref="Q1:R1"/>
    <mergeCell ref="S1:T1"/>
    <mergeCell ref="U1:V1"/>
    <mergeCell ref="W1:X1"/>
    <mergeCell ref="Y1:Z1"/>
    <mergeCell ref="AA1:AB1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O52:AO53"/>
    <mergeCell ref="AN52:AN53"/>
    <mergeCell ref="AM52:AM53"/>
    <mergeCell ref="AL52:AL53"/>
    <mergeCell ref="AK52:AK53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Z52:Z53"/>
    <mergeCell ref="Y52:Y53"/>
    <mergeCell ref="X52:X53"/>
    <mergeCell ref="W52:W53"/>
    <mergeCell ref="V52:V53"/>
    <mergeCell ref="U52:U53"/>
    <mergeCell ref="T52:T53"/>
    <mergeCell ref="S52:S53"/>
    <mergeCell ref="P52:P53"/>
    <mergeCell ref="O52:O53"/>
    <mergeCell ref="N52:N53"/>
    <mergeCell ref="K52:K53"/>
    <mergeCell ref="J52:J53"/>
    <mergeCell ref="I52:I53"/>
    <mergeCell ref="H52:H53"/>
    <mergeCell ref="G52:G53"/>
    <mergeCell ref="E52:F52"/>
    <mergeCell ref="E1:F1"/>
    <mergeCell ref="E141:F141"/>
    <mergeCell ref="G141:G142"/>
    <mergeCell ref="H141:H142"/>
    <mergeCell ref="I141:I142"/>
    <mergeCell ref="J141:J142"/>
    <mergeCell ref="K141:K142"/>
    <mergeCell ref="N141:N142"/>
    <mergeCell ref="O141:O142"/>
    <mergeCell ref="P141:P142"/>
    <mergeCell ref="S141:S142"/>
    <mergeCell ref="T141:T142"/>
    <mergeCell ref="U141:U142"/>
    <mergeCell ref="V141:V142"/>
    <mergeCell ref="W141:W142"/>
    <mergeCell ref="X141:X142"/>
    <mergeCell ref="Y141:Y142"/>
    <mergeCell ref="Z141:Z142"/>
    <mergeCell ref="AC141:AC142"/>
    <mergeCell ref="AD141:AD142"/>
    <mergeCell ref="AE141:AE142"/>
    <mergeCell ref="AF141:AF142"/>
    <mergeCell ref="AG141:AG142"/>
    <mergeCell ref="AH141:AH142"/>
    <mergeCell ref="D1:D2"/>
    <mergeCell ref="D52:D53"/>
    <mergeCell ref="E133:E134"/>
    <mergeCell ref="D133:D134"/>
  </mergeCells>
  <conditionalFormatting sqref="AF144:AF144">
    <cfRule dxfId="627" operator="containsText" priority="1" stopIfTrue="true" text="Out of stock less than 60 days" type="containsText">
      <formula>NOT(ISERROR(SEARCH("Out of stock less than 60 days",AF144)))</formula>
    </cfRule>
  </conditionalFormatting>
  <conditionalFormatting sqref="AF144:AF144">
    <cfRule dxfId="628" operator="containsText" priority="2" stopIfTrue="true" text="Out of stock more than 60 days" type="containsText">
      <formula>NOT(ISERROR(SEARCH("Out of stock more than 60 days",AF144)))</formula>
    </cfRule>
  </conditionalFormatting>
  <conditionalFormatting sqref="AF143:AF144">
    <cfRule dxfId="629" operator="containsText" priority="3" stopIfTrue="true" text="Out of stock more than 150 days" type="containsText">
      <formula>NOT(ISERROR(SEARCH("Out of stock more than 150 days",AF143)))</formula>
    </cfRule>
  </conditionalFormatting>
  <conditionalFormatting sqref="AD143:AD144">
    <cfRule dxfId="630" operator="between" priority="4" stopIfTrue="true" type="cellIs">
      <formula>61</formula>
      <formula>149</formula>
    </cfRule>
  </conditionalFormatting>
  <conditionalFormatting sqref="AD143:AD144">
    <cfRule dxfId="631" operator="lessThan" priority="5" stopIfTrue="true" type="cellIs">
      <formula>60</formula>
    </cfRule>
  </conditionalFormatting>
  <conditionalFormatting sqref="AD143:AD144">
    <cfRule dxfId="632" operator="greaterThan" priority="6" stopIfTrue="true" type="cellIs">
      <formula>150</formula>
    </cfRule>
  </conditionalFormatting>
  <conditionalFormatting sqref="AF3:AF44">
    <cfRule dxfId="633" operator="containsText" priority="7" stopIfTrue="true" text="Out of stock more than 60 days" type="containsText">
      <formula>NOT(ISERROR(SEARCH("Out of stock more than 60 days",AF3)))</formula>
    </cfRule>
  </conditionalFormatting>
  <conditionalFormatting sqref="AD3:AD44">
    <cfRule dxfId="634" operator="between" priority="8" stopIfTrue="true" type="cellIs">
      <formula>61</formula>
      <formula>150</formula>
    </cfRule>
  </conditionalFormatting>
  <conditionalFormatting sqref="AD54:AD126">
    <cfRule dxfId="635" operator="between" priority="9" stopIfTrue="true" type="cellIs">
      <formula>61</formula>
      <formula>149</formula>
    </cfRule>
  </conditionalFormatting>
  <conditionalFormatting sqref="AD54:AD126">
    <cfRule dxfId="636" operator="equal" priority="10" stopIfTrue="true" type="cellIs">
      <formula>"-"</formula>
    </cfRule>
  </conditionalFormatting>
  <conditionalFormatting sqref="AD54:AD126">
    <cfRule dxfId="637" operator="greaterThan" priority="11" stopIfTrue="true" type="cellIs">
      <formula>150</formula>
    </cfRule>
  </conditionalFormatting>
  <conditionalFormatting sqref="AD54:AD126">
    <cfRule dxfId="638" operator="lessThan" priority="12" stopIfTrue="true" type="cellIs">
      <formula>60</formula>
    </cfRule>
  </conditionalFormatting>
  <conditionalFormatting sqref="AF54:AF126">
    <cfRule dxfId="639" operator="equal" priority="13" stopIfTrue="true" type="cellIs">
      <formula>"Out of stock more than 60 days"</formula>
    </cfRule>
  </conditionalFormatting>
  <conditionalFormatting sqref="AF54:AF126">
    <cfRule dxfId="640" operator="equal" priority="14" stopIfTrue="true" type="cellIs">
      <formula>"Out of stock more than 150 days"</formula>
    </cfRule>
  </conditionalFormatting>
  <conditionalFormatting sqref="AF54:AF126">
    <cfRule dxfId="641" operator="equal" priority="15" stopIfTrue="true" type="cellIs">
      <formula>"Out of stock less than 60 days"</formula>
    </cfRule>
  </conditionalFormatting>
  <conditionalFormatting sqref="AF54:AF126">
    <cfRule dxfId="642" operator="equal" priority="16" stopIfTrue="true" type="cellIs">
      <formula>"Not sold yet"</formula>
    </cfRule>
  </conditionalFormatting>
  <conditionalFormatting sqref="I54:I126">
    <cfRule dxfId="643" operator="lessThanOrEqual" priority="17" stopIfTrue="true" type="cellIs">
      <formula>90</formula>
    </cfRule>
  </conditionalFormatting>
  <conditionalFormatting sqref="AD3:AD44">
    <cfRule dxfId="644" operator="equal" priority="18" stopIfTrue="true" type="cellIs">
      <formula>"-"</formula>
    </cfRule>
  </conditionalFormatting>
  <conditionalFormatting sqref="AD3:AD44">
    <cfRule dxfId="645" operator="greaterThan" priority="19" stopIfTrue="true" type="cellIs">
      <formula>150</formula>
    </cfRule>
  </conditionalFormatting>
  <conditionalFormatting sqref="AD3:AD44">
    <cfRule dxfId="646" operator="lessThan" priority="20" stopIfTrue="true" type="cellIs">
      <formula>60</formula>
    </cfRule>
  </conditionalFormatting>
  <conditionalFormatting sqref="AF3:AF44">
    <cfRule dxfId="647" operator="equal" priority="21" stopIfTrue="true" type="cellIs">
      <formula>"Out of stock less than 60 days"</formula>
    </cfRule>
  </conditionalFormatting>
  <conditionalFormatting sqref="AF3:AF44">
    <cfRule dxfId="648" operator="equal" priority="22" stopIfTrue="true" type="cellIs">
      <formula>"Not sold yet"</formula>
    </cfRule>
  </conditionalFormatting>
  <conditionalFormatting sqref="AF3:AF44">
    <cfRule dxfId="649" operator="equal" priority="23" stopIfTrue="true" type="cellIs">
      <formula>"Out of stock more than 150 days"</formula>
    </cfRule>
  </conditionalFormatting>
  <conditionalFormatting sqref="I3:I44">
    <cfRule dxfId="650" operator="lessThan" priority="24" stopIfTrue="true" type="cellIs">
      <formula>90</formula>
    </cfRule>
  </conditionalFormatting>
  <dataValidations count="1">
    <dataValidation allowBlank="true" errorStyle="stop" showErrorMessage="true" sqref="B3:B44 B54:B126 B143:B144" type="list">
      <formula1>"Active,Inactive,Deleted,Temporary,B2B Only,Ecom Only,Preparing"</formula1>
    </dataValidation>
  </dataValidations>
</worksheet>
</file>

<file path=xl/worksheets/sheet3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2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</cols>
  <sheetData>
    <row r="1">
      <c r="A1" s="7311" t="s">
        <v>7761</v>
      </c>
      <c r="B1" s="7311" t="s">
        <v>7762</v>
      </c>
      <c r="C1" s="7311" t="s">
        <v>7763</v>
      </c>
      <c r="D1" s="7311" t="s">
        <v>7764</v>
      </c>
      <c r="E1" s="7311"/>
      <c r="F1" s="7312" t="s">
        <v>7765</v>
      </c>
      <c r="G1" s="7313" t="s">
        <v>7766</v>
      </c>
      <c r="H1" s="7314" t="s">
        <v>7767</v>
      </c>
      <c r="I1" s="7314" t="s">
        <v>7768</v>
      </c>
      <c r="J1" s="7314" t="s">
        <v>7769</v>
      </c>
      <c r="K1" s="7311" t="s">
        <v>7770</v>
      </c>
      <c r="L1" s="7311" t="s">
        <v>7771</v>
      </c>
      <c r="M1" s="7311" t="s">
        <v>7772</v>
      </c>
      <c r="N1" s="7311" t="s">
        <v>7773</v>
      </c>
      <c r="O1" s="7311" t="s">
        <v>7774</v>
      </c>
      <c r="P1" s="7315" t="s">
        <v>7775</v>
      </c>
      <c r="Q1" s="7315"/>
      <c r="R1" s="7315" t="s">
        <v>7776</v>
      </c>
      <c r="S1" s="7315"/>
      <c r="T1" s="7315" t="s">
        <v>7777</v>
      </c>
      <c r="U1" s="7315"/>
      <c r="V1" s="7315" t="s">
        <v>7778</v>
      </c>
      <c r="W1" s="7315"/>
      <c r="X1" s="7316" t="s">
        <v>7779</v>
      </c>
      <c r="Y1" s="7316"/>
      <c r="Z1" s="7317" t="s">
        <v>7780</v>
      </c>
      <c r="AA1" s="7317"/>
      <c r="AB1" s="7318" t="s">
        <v>7781</v>
      </c>
      <c r="AC1" s="7314" t="s">
        <v>7782</v>
      </c>
      <c r="AD1" s="7314" t="s">
        <v>7783</v>
      </c>
      <c r="AE1" s="7314" t="s">
        <v>7784</v>
      </c>
      <c r="AF1" s="7314" t="s">
        <v>7785</v>
      </c>
      <c r="AG1" s="7314" t="s">
        <v>7786</v>
      </c>
      <c r="AH1" s="7314" t="s">
        <v>7787</v>
      </c>
      <c r="AI1" s="7314" t="s">
        <v>7788</v>
      </c>
      <c r="AJ1" s="7314" t="s">
        <v>7789</v>
      </c>
      <c r="AK1" s="7311" t="s">
        <v>7790</v>
      </c>
      <c r="AL1" s="7311" t="s">
        <v>7791</v>
      </c>
      <c r="AM1" s="7311" t="s">
        <v>7792</v>
      </c>
      <c r="AN1" s="7311" t="s">
        <v>7793</v>
      </c>
    </row>
    <row r="2">
      <c r="A2" s="7311" t="s">
        <v>7794</v>
      </c>
      <c r="B2" s="7311"/>
      <c r="C2" s="7311"/>
      <c r="D2" s="7311" t="s">
        <v>7795</v>
      </c>
      <c r="E2" s="7312" t="s">
        <v>7796</v>
      </c>
      <c r="F2" s="7312"/>
      <c r="G2" s="7313"/>
      <c r="H2" s="7314"/>
      <c r="I2" s="7314"/>
      <c r="J2" s="7314"/>
      <c r="K2" s="7311" t="s">
        <v>7797</v>
      </c>
      <c r="L2" s="7311" t="s">
        <v>7797</v>
      </c>
      <c r="M2" s="7311"/>
      <c r="N2" s="7311"/>
      <c r="O2" s="7311"/>
      <c r="P2" s="7315" t="s">
        <v>7795</v>
      </c>
      <c r="Q2" s="7319" t="s">
        <v>7796</v>
      </c>
      <c r="R2" s="7315" t="s">
        <v>7795</v>
      </c>
      <c r="S2" s="7319" t="s">
        <v>7796</v>
      </c>
      <c r="T2" s="7315" t="s">
        <v>7795</v>
      </c>
      <c r="U2" s="7319" t="s">
        <v>7796</v>
      </c>
      <c r="V2" s="7315" t="s">
        <v>7795</v>
      </c>
      <c r="W2" s="7319" t="s">
        <v>7796</v>
      </c>
      <c r="X2" s="7315" t="s">
        <v>7795</v>
      </c>
      <c r="Y2" s="7319" t="s">
        <v>7796</v>
      </c>
      <c r="Z2" s="7315" t="s">
        <v>7795</v>
      </c>
      <c r="AA2" s="7319" t="s">
        <v>7796</v>
      </c>
      <c r="AB2" s="7318"/>
      <c r="AC2" s="7314"/>
      <c r="AD2" s="7314"/>
      <c r="AE2" s="7314"/>
      <c r="AF2" s="7314"/>
      <c r="AG2" s="7314"/>
      <c r="AH2" s="7314"/>
      <c r="AI2" s="7314"/>
      <c r="AJ2" s="7314"/>
      <c r="AK2" s="7311"/>
      <c r="AL2" s="7311"/>
      <c r="AM2" s="7311"/>
      <c r="AN2" s="7311"/>
    </row>
    <row r="3">
      <c r="A3" s="7320">
        <v>1</v>
      </c>
      <c r="B3" s="7320" t="s">
        <v>7798</v>
      </c>
      <c r="C3" s="7320" t="s">
        <v>7799</v>
      </c>
      <c r="D3" s="7321">
        <v>504</v>
      </c>
      <c r="E3" s="7322">
        <v>503</v>
      </c>
      <c r="F3" s="7323"/>
      <c r="G3" s="7324">
        <f>VLOOKUP(C3,'Data Products'!$A:$B,2,0)</f>
      </c>
      <c r="H3" s="7325">
        <f t="shared" ref="H3:H44" si="19">IFERROR(G3-TODAY(),"")</f>
      </c>
      <c r="I3" s="7326">
        <v>45723</v>
      </c>
      <c r="J3" s="7327">
        <f t="shared" ref="J3:J44" si="10">TODAY()-I3</f>
      </c>
      <c r="K3" s="7323">
        <v>75</v>
      </c>
      <c r="L3" s="7323">
        <v>104</v>
      </c>
      <c r="M3" s="7323">
        <v>500</v>
      </c>
      <c r="N3" s="7323">
        <v>1000</v>
      </c>
      <c r="O3" s="7320" t="s">
        <v>7800</v>
      </c>
      <c r="P3" s="7323">
        <v>0</v>
      </c>
      <c r="Q3" s="7323">
        <v>0</v>
      </c>
      <c r="R3" s="7323">
        <v>77</v>
      </c>
      <c r="S3" s="7323">
        <v>73</v>
      </c>
      <c r="T3" s="7323">
        <v>438</v>
      </c>
      <c r="U3" s="7323">
        <v>438</v>
      </c>
      <c r="V3" s="7323">
        <v>0</v>
      </c>
      <c r="W3" s="7323">
        <v>0</v>
      </c>
      <c r="X3" s="7323">
        <v>0</v>
      </c>
      <c r="Y3" s="7323">
        <v>0</v>
      </c>
      <c r="Z3" s="7323">
        <v>0</v>
      </c>
      <c r="AA3" s="7323">
        <v>0</v>
      </c>
      <c r="AB3" s="7328">
        <f t="shared" ref="AB3:AB44" si="7">L3/30</f>
      </c>
      <c r="AC3" s="7329">
        <f t="shared" ref="AC3:AC44" si="0">IFERROR(D3/AB3,"-")</f>
      </c>
      <c r="AD3" s="7330">
        <f t="shared" ref="AD3:AD44" si="23">IFERROR(TODAY()+AC3,"-")</f>
      </c>
      <c r="AE3" s="7331">
        <f t="shared" ref="AE3:AE44" si="13">_xlfn.IFS(AC3="-","Not sold yet",AND(AC3&lt;=150,AC3&gt;60),"Out of stock more than 60 days",AC3&lt;=60,"Out of stock less than 60 days",AC3&gt;=150,"Out of stock more than 150 days")</f>
      </c>
      <c r="AF3" s="7332">
        <f>VLOOKUP(C3,'Data Products'!$A:$J,10,0)</f>
      </c>
      <c r="AG3" s="7333">
        <f t="shared" ref="AG3:AG44" si="3">AF3*D3</f>
      </c>
      <c r="AH3" s="7334">
        <f t="shared" ref="AH3:AH44" si="26">IF(H3&lt;=90,D3,0)</f>
      </c>
      <c r="AI3" s="7335" t="s">
        <v>7801</v>
      </c>
      <c r="AJ3" s="7335"/>
      <c r="AK3" s="7336"/>
      <c r="AL3" s="7335"/>
      <c r="AM3" s="7336"/>
      <c r="AN3" s="7336"/>
    </row>
    <row r="4">
      <c r="A4" s="7320">
        <v>2</v>
      </c>
      <c r="B4" s="7320" t="s">
        <v>7798</v>
      </c>
      <c r="C4" s="7320" t="s">
        <v>7802</v>
      </c>
      <c r="D4" s="7321">
        <v>4368</v>
      </c>
      <c r="E4" s="7322">
        <v>4368</v>
      </c>
      <c r="F4" s="7323"/>
      <c r="G4" s="7324">
        <f>VLOOKUP(C4,'Data Products'!$A:$B,2,0)</f>
      </c>
      <c r="H4" s="7325">
        <f t="shared" si="19"/>
      </c>
      <c r="I4" s="7326">
        <v>45617</v>
      </c>
      <c r="J4" s="7327">
        <f t="shared" si="10"/>
      </c>
      <c r="K4" s="7323">
        <v>51</v>
      </c>
      <c r="L4" s="7323">
        <v>54</v>
      </c>
      <c r="M4" s="7323">
        <v>0</v>
      </c>
      <c r="N4" s="7323">
        <v>0</v>
      </c>
      <c r="O4" s="7320" t="s">
        <v>7803</v>
      </c>
      <c r="P4" s="7323">
        <v>0</v>
      </c>
      <c r="Q4" s="7323">
        <v>0</v>
      </c>
      <c r="R4" s="7337">
        <v>4002</v>
      </c>
      <c r="S4" s="7337">
        <v>4002</v>
      </c>
      <c r="T4" s="7323">
        <v>367</v>
      </c>
      <c r="U4" s="7323">
        <v>367</v>
      </c>
      <c r="V4" s="7323">
        <v>0</v>
      </c>
      <c r="W4" s="7323">
        <v>0</v>
      </c>
      <c r="X4" s="7323">
        <v>0</v>
      </c>
      <c r="Y4" s="7323">
        <v>0</v>
      </c>
      <c r="Z4" s="7323">
        <v>0</v>
      </c>
      <c r="AA4" s="7323">
        <v>0</v>
      </c>
      <c r="AB4" s="7328">
        <f t="shared" si="7"/>
      </c>
      <c r="AC4" s="7338">
        <f t="shared" si="0"/>
      </c>
      <c r="AD4" s="7330">
        <f t="shared" si="23"/>
      </c>
      <c r="AE4" s="7339">
        <f t="shared" si="13"/>
      </c>
      <c r="AF4" s="7332">
        <f>VLOOKUP(C4,'Data Products'!$A:$J,10,0)</f>
      </c>
      <c r="AG4" s="7333">
        <f t="shared" si="3"/>
      </c>
      <c r="AH4" s="7334">
        <f t="shared" si="26"/>
      </c>
      <c r="AI4" s="7340" t="s">
        <v>7804</v>
      </c>
      <c r="AJ4" s="7336"/>
      <c r="AK4" s="7336"/>
      <c r="AL4" s="7335"/>
      <c r="AM4" s="7336"/>
      <c r="AN4" s="7336"/>
    </row>
    <row customHeight="true" hidden="true" ht="18" r="5">
      <c r="A5" s="7320">
        <v>3</v>
      </c>
      <c r="B5" s="7320" t="s">
        <v>7805</v>
      </c>
      <c r="C5" s="7320" t="s">
        <v>7806</v>
      </c>
      <c r="D5" s="7321">
        <v>0</v>
      </c>
      <c r="E5" s="7322">
        <v>0</v>
      </c>
      <c r="F5" s="7323"/>
      <c r="G5" s="7324">
        <f>VLOOKUP(C5,'Data Products'!$A:$B,2,0)</f>
      </c>
      <c r="H5" s="7325">
        <f t="shared" si="19"/>
      </c>
      <c r="I5" s="7326">
        <v>45191</v>
      </c>
      <c r="J5" s="7327">
        <f t="shared" si="10"/>
      </c>
      <c r="K5" s="7323">
        <v>0</v>
      </c>
      <c r="L5" s="7323">
        <v>1520</v>
      </c>
      <c r="M5" s="7323">
        <v>0</v>
      </c>
      <c r="N5" s="7323">
        <v>0</v>
      </c>
      <c r="O5" s="7320" t="s">
        <v>7807</v>
      </c>
      <c r="P5" s="7323">
        <v>0</v>
      </c>
      <c r="Q5" s="7323">
        <v>0</v>
      </c>
      <c r="R5" s="7323">
        <v>0</v>
      </c>
      <c r="S5" s="7323">
        <v>0</v>
      </c>
      <c r="T5" s="7323">
        <v>0</v>
      </c>
      <c r="U5" s="7323">
        <v>0</v>
      </c>
      <c r="V5" s="7323">
        <v>0</v>
      </c>
      <c r="W5" s="7323">
        <v>0</v>
      </c>
      <c r="X5" s="7323">
        <v>0</v>
      </c>
      <c r="Y5" s="7323">
        <v>0</v>
      </c>
      <c r="Z5" s="7323">
        <v>0</v>
      </c>
      <c r="AA5" s="7323">
        <v>0</v>
      </c>
      <c r="AB5" s="7328">
        <f t="shared" si="7"/>
      </c>
      <c r="AC5" s="7338">
        <f t="shared" si="0"/>
      </c>
      <c r="AD5" s="7330">
        <f t="shared" si="23"/>
      </c>
      <c r="AE5" s="7339">
        <f t="shared" si="13"/>
      </c>
      <c r="AF5" s="7332">
        <f>VLOOKUP(C5,'Data Products'!$A:$J,10,0)</f>
      </c>
      <c r="AG5" s="7333">
        <f t="shared" si="3"/>
      </c>
      <c r="AH5" s="7334">
        <f t="shared" si="26"/>
      </c>
      <c r="AI5" s="7335"/>
      <c r="AJ5" s="7336"/>
      <c r="AK5" s="7336"/>
      <c r="AL5" s="7335"/>
      <c r="AM5" s="7336"/>
      <c r="AN5" s="7336"/>
    </row>
    <row customHeight="true" hidden="true" ht="18" r="6">
      <c r="A6" s="7320">
        <v>4</v>
      </c>
      <c r="B6" s="7320" t="s">
        <v>7805</v>
      </c>
      <c r="C6" s="7320" t="s">
        <v>7808</v>
      </c>
      <c r="D6" s="7321">
        <v>0</v>
      </c>
      <c r="E6" s="7322">
        <v>0</v>
      </c>
      <c r="F6" s="7323"/>
      <c r="G6" s="7341">
        <f>VLOOKUP(C6,'Data Products'!$A:$B,2,0)</f>
      </c>
      <c r="H6" s="7342">
        <f t="shared" si="19"/>
      </c>
      <c r="I6" s="7326">
        <v>45752</v>
      </c>
      <c r="J6" s="7327">
        <f t="shared" si="10"/>
      </c>
      <c r="K6" s="7323">
        <v>0</v>
      </c>
      <c r="L6" s="7323">
        <v>0</v>
      </c>
      <c r="M6" s="7323">
        <v>0</v>
      </c>
      <c r="N6" s="7323">
        <v>0</v>
      </c>
      <c r="O6" s="7320" t="s">
        <v>7809</v>
      </c>
      <c r="P6" s="7323">
        <v>0</v>
      </c>
      <c r="Q6" s="7323">
        <v>0</v>
      </c>
      <c r="R6" s="7323">
        <v>0</v>
      </c>
      <c r="S6" s="7323">
        <v>0</v>
      </c>
      <c r="T6" s="7323">
        <v>0</v>
      </c>
      <c r="U6" s="7323">
        <v>0</v>
      </c>
      <c r="V6" s="7323">
        <v>0</v>
      </c>
      <c r="W6" s="7323">
        <v>0</v>
      </c>
      <c r="X6" s="7323">
        <v>0</v>
      </c>
      <c r="Y6" s="7323">
        <v>0</v>
      </c>
      <c r="Z6" s="7323">
        <v>0</v>
      </c>
      <c r="AA6" s="7323">
        <v>0</v>
      </c>
      <c r="AB6" s="7328">
        <f t="shared" si="7"/>
      </c>
      <c r="AC6" s="7338">
        <f t="shared" si="0"/>
      </c>
      <c r="AD6" s="7330">
        <f t="shared" si="23"/>
      </c>
      <c r="AE6" s="7339">
        <f t="shared" si="13"/>
      </c>
      <c r="AF6" s="7332">
        <f>VLOOKUP(C6,'Data Products'!$A:$J,10,0)</f>
      </c>
      <c r="AG6" s="7333">
        <f t="shared" si="3"/>
      </c>
      <c r="AH6" s="7334">
        <f t="shared" si="26"/>
      </c>
      <c r="AI6" s="7335"/>
      <c r="AJ6" s="7336"/>
      <c r="AK6" s="7336"/>
      <c r="AL6" s="7335"/>
      <c r="AM6" s="7336"/>
      <c r="AN6" s="7336"/>
    </row>
    <row r="7">
      <c r="A7" s="7320">
        <v>5</v>
      </c>
      <c r="B7" s="7320" t="s">
        <v>7810</v>
      </c>
      <c r="C7" s="7320" t="s">
        <v>7811</v>
      </c>
      <c r="D7" s="7321">
        <v>16652</v>
      </c>
      <c r="E7" s="7322">
        <v>16549</v>
      </c>
      <c r="F7" s="7323"/>
      <c r="G7" s="7324">
        <f>VLOOKUP(C7,'Data Products'!$A:$B,2,0)</f>
      </c>
      <c r="H7" s="7325">
        <f t="shared" si="19"/>
      </c>
      <c r="I7" s="7326">
        <v>45854</v>
      </c>
      <c r="J7" s="7327">
        <f t="shared" si="10"/>
      </c>
      <c r="K7" s="7323">
        <v>4857</v>
      </c>
      <c r="L7" s="7323">
        <v>12461</v>
      </c>
      <c r="M7" s="7323">
        <v>2000</v>
      </c>
      <c r="N7" s="7323">
        <v>4500</v>
      </c>
      <c r="O7" s="7320" t="s">
        <v>7809</v>
      </c>
      <c r="P7" s="7323">
        <v>0</v>
      </c>
      <c r="Q7" s="7323">
        <v>0</v>
      </c>
      <c r="R7" s="7323">
        <v>14043</v>
      </c>
      <c r="S7" s="7323">
        <v>14010</v>
      </c>
      <c r="T7" s="7323">
        <v>4425</v>
      </c>
      <c r="U7" s="7323">
        <v>4391</v>
      </c>
      <c r="V7" s="7323">
        <v>38</v>
      </c>
      <c r="W7" s="7323">
        <v>19</v>
      </c>
      <c r="X7" s="7323">
        <v>0</v>
      </c>
      <c r="Y7" s="7323">
        <v>0</v>
      </c>
      <c r="Z7" s="7323">
        <v>0</v>
      </c>
      <c r="AA7" s="7323">
        <v>0</v>
      </c>
      <c r="AB7" s="7328">
        <f t="shared" si="7"/>
      </c>
      <c r="AC7" s="7343">
        <f t="shared" si="0"/>
      </c>
      <c r="AD7" s="7330">
        <f t="shared" si="23"/>
      </c>
      <c r="AE7" s="7344">
        <f t="shared" si="13"/>
      </c>
      <c r="AF7" s="7332">
        <f>VLOOKUP(C7,'Data Products'!$A:$J,10,0)</f>
      </c>
      <c r="AG7" s="7333">
        <f t="shared" si="3"/>
      </c>
      <c r="AH7" s="7334">
        <f t="shared" si="26"/>
      </c>
      <c r="AI7" s="7335"/>
      <c r="AJ7" s="7336"/>
      <c r="AK7" s="7336"/>
      <c r="AL7" s="7335"/>
      <c r="AM7" s="7336"/>
      <c r="AN7" s="7336"/>
    </row>
    <row customHeight="true" hidden="true" ht="18" r="8">
      <c r="A8" s="7320">
        <v>6</v>
      </c>
      <c r="B8" s="7320" t="s">
        <v>7805</v>
      </c>
      <c r="C8" s="7320" t="s">
        <v>7812</v>
      </c>
      <c r="D8" s="7321">
        <v>0</v>
      </c>
      <c r="E8" s="7322">
        <v>0</v>
      </c>
      <c r="F8" s="7323"/>
      <c r="G8" s="7341">
        <f>VLOOKUP(C8,'Data Products'!$A:$B,2,0)</f>
      </c>
      <c r="H8" s="7342">
        <f t="shared" si="19"/>
      </c>
      <c r="I8" s="7326"/>
      <c r="J8" s="7327">
        <f t="shared" si="10"/>
      </c>
      <c r="K8" s="7323">
        <v>0</v>
      </c>
      <c r="L8" s="7323">
        <v>0</v>
      </c>
      <c r="M8" s="7323">
        <v>0</v>
      </c>
      <c r="N8" s="7323">
        <v>0</v>
      </c>
      <c r="O8" s="7320" t="s">
        <v>7807</v>
      </c>
      <c r="P8" s="7323">
        <v>0</v>
      </c>
      <c r="Q8" s="7323">
        <v>0</v>
      </c>
      <c r="R8" s="7323">
        <v>0</v>
      </c>
      <c r="S8" s="7323">
        <v>0</v>
      </c>
      <c r="T8" s="7323">
        <v>0</v>
      </c>
      <c r="U8" s="7323">
        <v>0</v>
      </c>
      <c r="V8" s="7323">
        <v>0</v>
      </c>
      <c r="W8" s="7323">
        <v>0</v>
      </c>
      <c r="X8" s="7323">
        <v>0</v>
      </c>
      <c r="Y8" s="7323">
        <v>0</v>
      </c>
      <c r="Z8" s="7323">
        <v>0</v>
      </c>
      <c r="AA8" s="7323">
        <v>0</v>
      </c>
      <c r="AB8" s="7328">
        <f t="shared" si="7"/>
      </c>
      <c r="AC8" s="7338">
        <f t="shared" si="0"/>
      </c>
      <c r="AD8" s="7330">
        <f t="shared" si="23"/>
      </c>
      <c r="AE8" s="7339">
        <f t="shared" si="13"/>
      </c>
      <c r="AF8" s="7332">
        <f>VLOOKUP(C8,'Data Products'!$A:$J,10,0)</f>
      </c>
      <c r="AG8" s="7333">
        <f t="shared" si="3"/>
      </c>
      <c r="AH8" s="7334">
        <f t="shared" si="26"/>
      </c>
      <c r="AI8" s="7335"/>
      <c r="AJ8" s="7336"/>
      <c r="AK8" s="7336"/>
      <c r="AL8" s="7335"/>
      <c r="AM8" s="7336"/>
      <c r="AN8" s="7336"/>
    </row>
    <row customHeight="true" hidden="true" ht="18" r="9">
      <c r="A9" s="7320">
        <v>7</v>
      </c>
      <c r="B9" s="7320" t="s">
        <v>7805</v>
      </c>
      <c r="C9" s="7320" t="s">
        <v>7813</v>
      </c>
      <c r="D9" s="7321">
        <v>0</v>
      </c>
      <c r="E9" s="7322">
        <v>0</v>
      </c>
      <c r="F9" s="7323"/>
      <c r="G9" s="7341">
        <f>VLOOKUP(C9,'Data Products'!$A:$B,2,0)</f>
      </c>
      <c r="H9" s="7342">
        <f t="shared" si="19"/>
      </c>
      <c r="I9" s="7326"/>
      <c r="J9" s="7327">
        <f t="shared" si="10"/>
      </c>
      <c r="K9" s="7323">
        <v>0</v>
      </c>
      <c r="L9" s="7323">
        <v>0</v>
      </c>
      <c r="M9" s="7323">
        <v>0</v>
      </c>
      <c r="N9" s="7323">
        <v>0</v>
      </c>
      <c r="O9" s="7320" t="s">
        <v>7807</v>
      </c>
      <c r="P9" s="7323">
        <v>0</v>
      </c>
      <c r="Q9" s="7323">
        <v>0</v>
      </c>
      <c r="R9" s="7323">
        <v>0</v>
      </c>
      <c r="S9" s="7323">
        <v>0</v>
      </c>
      <c r="T9" s="7323">
        <v>0</v>
      </c>
      <c r="U9" s="7323">
        <v>0</v>
      </c>
      <c r="V9" s="7323">
        <v>0</v>
      </c>
      <c r="W9" s="7323">
        <v>0</v>
      </c>
      <c r="X9" s="7323">
        <v>0</v>
      </c>
      <c r="Y9" s="7323">
        <v>0</v>
      </c>
      <c r="Z9" s="7323">
        <v>0</v>
      </c>
      <c r="AA9" s="7323">
        <v>0</v>
      </c>
      <c r="AB9" s="7328">
        <f t="shared" si="7"/>
      </c>
      <c r="AC9" s="7338">
        <f t="shared" si="0"/>
      </c>
      <c r="AD9" s="7330">
        <f t="shared" si="23"/>
      </c>
      <c r="AE9" s="7339">
        <f t="shared" si="13"/>
      </c>
      <c r="AF9" s="7332">
        <f>VLOOKUP(C9,'Data Products'!$A:$J,10,0)</f>
      </c>
      <c r="AG9" s="7333">
        <f t="shared" si="3"/>
      </c>
      <c r="AH9" s="7334">
        <f t="shared" si="26"/>
      </c>
      <c r="AI9" s="7335"/>
      <c r="AJ9" s="7336"/>
      <c r="AK9" s="7336"/>
      <c r="AL9" s="7335"/>
      <c r="AM9" s="7336"/>
      <c r="AN9" s="7336"/>
    </row>
    <row customHeight="true" hidden="true" ht="18" r="10">
      <c r="A10" s="7320">
        <v>8</v>
      </c>
      <c r="B10" s="7320" t="s">
        <v>7805</v>
      </c>
      <c r="C10" s="7320" t="s">
        <v>7814</v>
      </c>
      <c r="D10" s="7321">
        <v>0</v>
      </c>
      <c r="E10" s="7322">
        <v>0</v>
      </c>
      <c r="F10" s="7323"/>
      <c r="G10" s="7341">
        <f>VLOOKUP(C10,'Data Products'!$A:$B,2,0)</f>
      </c>
      <c r="H10" s="7342">
        <f t="shared" si="19"/>
      </c>
      <c r="I10" s="7326"/>
      <c r="J10" s="7327">
        <f t="shared" si="10"/>
      </c>
      <c r="K10" s="7323">
        <v>0</v>
      </c>
      <c r="L10" s="7323">
        <v>0</v>
      </c>
      <c r="M10" s="7323">
        <v>0</v>
      </c>
      <c r="N10" s="7323">
        <v>0</v>
      </c>
      <c r="O10" s="7320" t="s">
        <v>7807</v>
      </c>
      <c r="P10" s="7323">
        <v>0</v>
      </c>
      <c r="Q10" s="7323">
        <v>0</v>
      </c>
      <c r="R10" s="7323">
        <v>0</v>
      </c>
      <c r="S10" s="7323">
        <v>0</v>
      </c>
      <c r="T10" s="7323">
        <v>0</v>
      </c>
      <c r="U10" s="7323">
        <v>0</v>
      </c>
      <c r="V10" s="7323">
        <v>0</v>
      </c>
      <c r="W10" s="7323">
        <v>0</v>
      </c>
      <c r="X10" s="7323">
        <v>0</v>
      </c>
      <c r="Y10" s="7323">
        <v>0</v>
      </c>
      <c r="Z10" s="7323">
        <v>0</v>
      </c>
      <c r="AA10" s="7323">
        <v>0</v>
      </c>
      <c r="AB10" s="7328">
        <f t="shared" si="7"/>
      </c>
      <c r="AC10" s="7338">
        <f t="shared" si="0"/>
      </c>
      <c r="AD10" s="7330">
        <f t="shared" si="23"/>
      </c>
      <c r="AE10" s="7339">
        <f t="shared" si="13"/>
      </c>
      <c r="AF10" s="7332">
        <f>VLOOKUP(C10,'Data Products'!$A:$J,10,0)</f>
      </c>
      <c r="AG10" s="7333">
        <f t="shared" si="3"/>
      </c>
      <c r="AH10" s="7334">
        <f t="shared" si="26"/>
      </c>
      <c r="AI10" s="7335"/>
      <c r="AJ10" s="7336"/>
      <c r="AK10" s="7336"/>
      <c r="AL10" s="7335"/>
      <c r="AM10" s="7336"/>
      <c r="AN10" s="7336"/>
    </row>
    <row customHeight="true" hidden="true" ht="18" r="11">
      <c r="A11" s="7320">
        <v>9</v>
      </c>
      <c r="B11" s="7320" t="s">
        <v>7805</v>
      </c>
      <c r="C11" s="7320" t="s">
        <v>7815</v>
      </c>
      <c r="D11" s="7321">
        <v>0</v>
      </c>
      <c r="E11" s="7322">
        <v>0</v>
      </c>
      <c r="F11" s="7323"/>
      <c r="G11" s="7341">
        <f>VLOOKUP(C11,'Data Products'!$A:$B,2,0)</f>
      </c>
      <c r="H11" s="7342">
        <f t="shared" si="19"/>
      </c>
      <c r="I11" s="7326"/>
      <c r="J11" s="7327">
        <f t="shared" si="10"/>
      </c>
      <c r="K11" s="7323">
        <v>0</v>
      </c>
      <c r="L11" s="7323">
        <v>0</v>
      </c>
      <c r="M11" s="7323">
        <v>0</v>
      </c>
      <c r="N11" s="7323">
        <v>0</v>
      </c>
      <c r="O11" s="7320" t="s">
        <v>7807</v>
      </c>
      <c r="P11" s="7323">
        <v>0</v>
      </c>
      <c r="Q11" s="7323">
        <v>0</v>
      </c>
      <c r="R11" s="7323">
        <v>0</v>
      </c>
      <c r="S11" s="7323">
        <v>0</v>
      </c>
      <c r="T11" s="7323">
        <v>0</v>
      </c>
      <c r="U11" s="7323">
        <v>0</v>
      </c>
      <c r="V11" s="7323">
        <v>0</v>
      </c>
      <c r="W11" s="7323">
        <v>0</v>
      </c>
      <c r="X11" s="7323">
        <v>0</v>
      </c>
      <c r="Y11" s="7323">
        <v>0</v>
      </c>
      <c r="Z11" s="7323">
        <v>0</v>
      </c>
      <c r="AA11" s="7323">
        <v>0</v>
      </c>
      <c r="AB11" s="7328">
        <f t="shared" si="7"/>
      </c>
      <c r="AC11" s="7338">
        <f t="shared" si="0"/>
      </c>
      <c r="AD11" s="7330">
        <f t="shared" si="23"/>
      </c>
      <c r="AE11" s="7339">
        <f t="shared" si="13"/>
      </c>
      <c r="AF11" s="7332">
        <f>VLOOKUP(C11,'Data Products'!$A:$J,10,0)</f>
      </c>
      <c r="AG11" s="7333">
        <f t="shared" si="3"/>
      </c>
      <c r="AH11" s="7334">
        <f t="shared" si="26"/>
      </c>
      <c r="AI11" s="7335"/>
      <c r="AJ11" s="7336"/>
      <c r="AK11" s="7336"/>
      <c r="AL11" s="7335"/>
      <c r="AM11" s="7336"/>
      <c r="AN11" s="7336"/>
    </row>
    <row customHeight="true" hidden="true" ht="18" r="12">
      <c r="A12" s="7320">
        <v>10</v>
      </c>
      <c r="B12" s="7320" t="s">
        <v>7805</v>
      </c>
      <c r="C12" s="7320" t="s">
        <v>7816</v>
      </c>
      <c r="D12" s="7321">
        <v>0</v>
      </c>
      <c r="E12" s="7322">
        <v>0</v>
      </c>
      <c r="F12" s="7323" t="s">
        <v>7817</v>
      </c>
      <c r="G12" s="7324">
        <f>VLOOKUP(C12,'Data Products'!$A:$B,2,0)</f>
      </c>
      <c r="H12" s="7325">
        <f t="shared" si="19"/>
      </c>
      <c r="I12" s="7326">
        <v>45532</v>
      </c>
      <c r="J12" s="7327">
        <f t="shared" si="10"/>
      </c>
      <c r="K12" s="7323">
        <v>0</v>
      </c>
      <c r="L12" s="7323">
        <v>0</v>
      </c>
      <c r="M12" s="7323">
        <v>300</v>
      </c>
      <c r="N12" s="7323">
        <v>500</v>
      </c>
      <c r="O12" s="7320" t="s">
        <v>7818</v>
      </c>
      <c r="P12" s="7323">
        <v>0</v>
      </c>
      <c r="Q12" s="7323">
        <v>0</v>
      </c>
      <c r="R12" s="7323">
        <v>0</v>
      </c>
      <c r="S12" s="7323">
        <v>0</v>
      </c>
      <c r="T12" s="7323">
        <v>0</v>
      </c>
      <c r="U12" s="7323">
        <v>0</v>
      </c>
      <c r="V12" s="7323">
        <v>0</v>
      </c>
      <c r="W12" s="7323">
        <v>0</v>
      </c>
      <c r="X12" s="7323">
        <v>0</v>
      </c>
      <c r="Y12" s="7323">
        <v>0</v>
      </c>
      <c r="Z12" s="7323">
        <v>0</v>
      </c>
      <c r="AA12" s="7323">
        <v>0</v>
      </c>
      <c r="AB12" s="7328">
        <f t="shared" si="7"/>
      </c>
      <c r="AC12" s="7338">
        <f t="shared" si="0"/>
      </c>
      <c r="AD12" s="7330">
        <f t="shared" si="23"/>
      </c>
      <c r="AE12" s="7339">
        <f t="shared" si="13"/>
      </c>
      <c r="AF12" s="7332">
        <f>VLOOKUP(C12,'Data Products'!$A:$J,10,0)</f>
      </c>
      <c r="AG12" s="7333">
        <f t="shared" si="3"/>
      </c>
      <c r="AH12" s="7334">
        <f t="shared" si="26"/>
      </c>
      <c r="AI12" s="7345"/>
      <c r="AJ12" s="7336"/>
      <c r="AK12" s="7336"/>
      <c r="AL12" s="7335"/>
      <c r="AM12" s="7336"/>
      <c r="AN12" s="7336"/>
    </row>
    <row customHeight="true" hidden="true" ht="18" r="13">
      <c r="A13" s="7320">
        <v>11</v>
      </c>
      <c r="B13" s="7320" t="s">
        <v>7805</v>
      </c>
      <c r="C13" s="7320" t="s">
        <v>7819</v>
      </c>
      <c r="D13" s="7321">
        <v>0</v>
      </c>
      <c r="E13" s="7322">
        <v>0</v>
      </c>
      <c r="F13" s="7323"/>
      <c r="G13" s="7324">
        <f>VLOOKUP(C13,'Data Products'!$A:$B,2,0)</f>
      </c>
      <c r="H13" s="7325">
        <f t="shared" si="19"/>
      </c>
      <c r="I13" s="7326">
        <v>45504</v>
      </c>
      <c r="J13" s="7327">
        <f t="shared" si="10"/>
      </c>
      <c r="K13" s="7323">
        <v>1</v>
      </c>
      <c r="L13" s="7323">
        <v>6</v>
      </c>
      <c r="M13" s="7323">
        <v>0</v>
      </c>
      <c r="N13" s="7323">
        <v>0</v>
      </c>
      <c r="O13" s="7320" t="s">
        <v>7818</v>
      </c>
      <c r="P13" s="7323">
        <v>0</v>
      </c>
      <c r="Q13" s="7323">
        <v>0</v>
      </c>
      <c r="R13" s="7323">
        <v>0</v>
      </c>
      <c r="S13" s="7323">
        <v>0</v>
      </c>
      <c r="T13" s="7323">
        <v>0</v>
      </c>
      <c r="U13" s="7323">
        <v>0</v>
      </c>
      <c r="V13" s="7323">
        <v>0</v>
      </c>
      <c r="W13" s="7323">
        <v>0</v>
      </c>
      <c r="X13" s="7323">
        <v>0</v>
      </c>
      <c r="Y13" s="7323">
        <v>0</v>
      </c>
      <c r="Z13" s="7323">
        <v>0</v>
      </c>
      <c r="AA13" s="7323">
        <v>0</v>
      </c>
      <c r="AB13" s="7328">
        <f t="shared" si="7"/>
      </c>
      <c r="AC13" s="7329">
        <f t="shared" si="0"/>
      </c>
      <c r="AD13" s="7330">
        <f t="shared" si="23"/>
      </c>
      <c r="AE13" s="7331">
        <f t="shared" si="13"/>
      </c>
      <c r="AF13" s="7332">
        <f>VLOOKUP(C13,'Data Products'!$A:$J,10,0)</f>
      </c>
      <c r="AG13" s="7333">
        <f t="shared" si="3"/>
      </c>
      <c r="AH13" s="7334">
        <f t="shared" si="26"/>
      </c>
      <c r="AI13" s="7345" t="s">
        <v>7820</v>
      </c>
      <c r="AJ13" s="7336"/>
      <c r="AK13" s="7336"/>
      <c r="AL13" s="7346"/>
      <c r="AM13" s="7336"/>
      <c r="AN13" s="7336"/>
    </row>
    <row customHeight="true" hidden="true" ht="18" r="14">
      <c r="A14" s="7320">
        <v>12</v>
      </c>
      <c r="B14" s="7320" t="s">
        <v>7798</v>
      </c>
      <c r="C14" s="7320" t="s">
        <v>7821</v>
      </c>
      <c r="D14" s="7321">
        <v>0</v>
      </c>
      <c r="E14" s="7322">
        <v>0</v>
      </c>
      <c r="F14" s="7323"/>
      <c r="G14" s="7341">
        <f>VLOOKUP(C14,'Data Products'!$A:$B,2,0)</f>
      </c>
      <c r="H14" s="7342">
        <f t="shared" si="19"/>
      </c>
      <c r="I14" s="7326">
        <v>45504</v>
      </c>
      <c r="J14" s="7327">
        <f t="shared" si="10"/>
      </c>
      <c r="K14" s="7323">
        <v>0</v>
      </c>
      <c r="L14" s="7323">
        <v>0</v>
      </c>
      <c r="M14" s="7337">
        <v>300</v>
      </c>
      <c r="N14" s="7337">
        <v>500</v>
      </c>
      <c r="O14" s="7320" t="s">
        <v>7818</v>
      </c>
      <c r="P14" s="7323">
        <v>0</v>
      </c>
      <c r="Q14" s="7323">
        <v>0</v>
      </c>
      <c r="R14" s="7323">
        <v>0</v>
      </c>
      <c r="S14" s="7323">
        <v>0</v>
      </c>
      <c r="T14" s="7323">
        <v>0</v>
      </c>
      <c r="U14" s="7323">
        <v>0</v>
      </c>
      <c r="V14" s="7323">
        <v>0</v>
      </c>
      <c r="W14" s="7323">
        <v>0</v>
      </c>
      <c r="X14" s="7323">
        <v>0</v>
      </c>
      <c r="Y14" s="7323">
        <v>0</v>
      </c>
      <c r="Z14" s="7323">
        <v>0</v>
      </c>
      <c r="AA14" s="7323">
        <v>0</v>
      </c>
      <c r="AB14" s="7328">
        <f t="shared" si="7"/>
      </c>
      <c r="AC14" s="7338">
        <f t="shared" si="0"/>
      </c>
      <c r="AD14" s="7330">
        <f t="shared" si="23"/>
      </c>
      <c r="AE14" s="7339">
        <f t="shared" si="13"/>
      </c>
      <c r="AF14" s="7332">
        <f>VLOOKUP(C14,'Data Products'!$A:$J,10,0)</f>
      </c>
      <c r="AG14" s="7333">
        <f t="shared" si="3"/>
      </c>
      <c r="AH14" s="7334">
        <f t="shared" si="26"/>
      </c>
      <c r="AI14" s="7345"/>
      <c r="AJ14" s="7335"/>
      <c r="AK14" s="7336"/>
      <c r="AL14" s="7346"/>
      <c r="AM14" s="7336"/>
      <c r="AN14" s="7336"/>
    </row>
    <row customHeight="true" hidden="true" ht="18" r="15">
      <c r="A15" s="7320">
        <v>13</v>
      </c>
      <c r="B15" s="7320" t="s">
        <v>7798</v>
      </c>
      <c r="C15" s="7320" t="s">
        <v>7822</v>
      </c>
      <c r="D15" s="7321">
        <v>0</v>
      </c>
      <c r="E15" s="7322">
        <v>0</v>
      </c>
      <c r="F15" s="7323"/>
      <c r="G15" s="7341">
        <f>VLOOKUP(C15,'Data Products'!$A:$B,2,0)</f>
      </c>
      <c r="H15" s="7342">
        <f t="shared" si="19"/>
      </c>
      <c r="I15" s="7326">
        <v>45648</v>
      </c>
      <c r="J15" s="7327">
        <f t="shared" si="10"/>
      </c>
      <c r="K15" s="7323">
        <v>0</v>
      </c>
      <c r="L15" s="7323">
        <v>0</v>
      </c>
      <c r="M15" s="7337">
        <v>0</v>
      </c>
      <c r="N15" s="7337">
        <v>0</v>
      </c>
      <c r="O15" s="7320" t="s">
        <v>7818</v>
      </c>
      <c r="P15" s="7323">
        <v>0</v>
      </c>
      <c r="Q15" s="7323">
        <v>0</v>
      </c>
      <c r="R15" s="7323">
        <v>0</v>
      </c>
      <c r="S15" s="7323">
        <v>0</v>
      </c>
      <c r="T15" s="7323">
        <v>0</v>
      </c>
      <c r="U15" s="7323">
        <v>0</v>
      </c>
      <c r="V15" s="7323">
        <v>0</v>
      </c>
      <c r="W15" s="7323">
        <v>0</v>
      </c>
      <c r="X15" s="7323">
        <v>0</v>
      </c>
      <c r="Y15" s="7323">
        <v>0</v>
      </c>
      <c r="Z15" s="7323">
        <v>0</v>
      </c>
      <c r="AA15" s="7323">
        <v>0</v>
      </c>
      <c r="AB15" s="7328">
        <f t="shared" si="7"/>
      </c>
      <c r="AC15" s="7338">
        <f t="shared" si="0"/>
      </c>
      <c r="AD15" s="7330">
        <f t="shared" si="23"/>
      </c>
      <c r="AE15" s="7339">
        <f t="shared" si="13"/>
      </c>
      <c r="AF15" s="7332">
        <f>VLOOKUP(C15,'Data Products'!$A:$J,10,0)</f>
      </c>
      <c r="AG15" s="7333">
        <f t="shared" si="3"/>
      </c>
      <c r="AH15" s="7334">
        <f t="shared" si="26"/>
      </c>
      <c r="AI15" s="7345"/>
      <c r="AJ15" s="7335"/>
      <c r="AK15" s="7336"/>
      <c r="AL15" s="7346"/>
      <c r="AM15" s="7336"/>
      <c r="AN15" s="7336"/>
    </row>
    <row customHeight="true" hidden="true" ht="18" r="16">
      <c r="A16" s="7320">
        <v>14</v>
      </c>
      <c r="B16" s="7320" t="s">
        <v>7798</v>
      </c>
      <c r="C16" s="7320" t="s">
        <v>7823</v>
      </c>
      <c r="D16" s="7321">
        <v>0</v>
      </c>
      <c r="E16" s="7322">
        <v>0</v>
      </c>
      <c r="F16" s="7323"/>
      <c r="G16" s="7341">
        <f>VLOOKUP(C16,'Data Products'!$A:$B,2,0)</f>
      </c>
      <c r="H16" s="7342">
        <f t="shared" si="19"/>
      </c>
      <c r="I16" s="7326">
        <v>45504</v>
      </c>
      <c r="J16" s="7327">
        <f t="shared" si="10"/>
      </c>
      <c r="K16" s="7323">
        <v>0</v>
      </c>
      <c r="L16" s="7323">
        <v>0</v>
      </c>
      <c r="M16" s="7323">
        <v>0</v>
      </c>
      <c r="N16" s="7323">
        <v>0</v>
      </c>
      <c r="O16" s="7320" t="s">
        <v>7818</v>
      </c>
      <c r="P16" s="7323">
        <v>0</v>
      </c>
      <c r="Q16" s="7323">
        <v>0</v>
      </c>
      <c r="R16" s="7323">
        <v>0</v>
      </c>
      <c r="S16" s="7323">
        <v>0</v>
      </c>
      <c r="T16" s="7323">
        <v>0</v>
      </c>
      <c r="U16" s="7323">
        <v>0</v>
      </c>
      <c r="V16" s="7323">
        <v>0</v>
      </c>
      <c r="W16" s="7323">
        <v>0</v>
      </c>
      <c r="X16" s="7323">
        <v>0</v>
      </c>
      <c r="Y16" s="7323">
        <v>0</v>
      </c>
      <c r="Z16" s="7323">
        <v>0</v>
      </c>
      <c r="AA16" s="7323">
        <v>0</v>
      </c>
      <c r="AB16" s="7328">
        <f t="shared" si="7"/>
      </c>
      <c r="AC16" s="7338">
        <f t="shared" si="0"/>
      </c>
      <c r="AD16" s="7330">
        <f t="shared" si="23"/>
      </c>
      <c r="AE16" s="7339">
        <f t="shared" si="13"/>
      </c>
      <c r="AF16" s="7332">
        <f>VLOOKUP(C16,'Data Products'!$A:$J,10,0)</f>
      </c>
      <c r="AG16" s="7333">
        <f t="shared" si="3"/>
      </c>
      <c r="AH16" s="7334">
        <f t="shared" si="26"/>
      </c>
      <c r="AI16" s="7345"/>
      <c r="AJ16" s="7335"/>
      <c r="AK16" s="7336"/>
      <c r="AL16" s="7335"/>
      <c r="AM16" s="7336"/>
      <c r="AN16" s="7336"/>
    </row>
    <row customHeight="true" hidden="true" ht="18" r="17">
      <c r="A17" s="7320">
        <v>15</v>
      </c>
      <c r="B17" s="7320" t="s">
        <v>7798</v>
      </c>
      <c r="C17" s="7320" t="s">
        <v>7824</v>
      </c>
      <c r="D17" s="7321">
        <v>0</v>
      </c>
      <c r="E17" s="7322">
        <v>0</v>
      </c>
      <c r="F17" s="7323"/>
      <c r="G17" s="7324">
        <f>VLOOKUP(C17,'Data Products'!$A:$B,2,0)</f>
      </c>
      <c r="H17" s="7325">
        <f t="shared" si="19"/>
      </c>
      <c r="I17" s="7326">
        <v>45653</v>
      </c>
      <c r="J17" s="7327">
        <f t="shared" si="10"/>
      </c>
      <c r="K17" s="7323">
        <v>0</v>
      </c>
      <c r="L17" s="7323">
        <v>0</v>
      </c>
      <c r="M17" s="7323">
        <v>1000</v>
      </c>
      <c r="N17" s="7323">
        <v>1500</v>
      </c>
      <c r="O17" s="7320" t="s">
        <v>7818</v>
      </c>
      <c r="P17" s="7323">
        <v>0</v>
      </c>
      <c r="Q17" s="7323">
        <v>0</v>
      </c>
      <c r="R17" s="7323">
        <v>0</v>
      </c>
      <c r="S17" s="7323">
        <v>0</v>
      </c>
      <c r="T17" s="7323">
        <v>0</v>
      </c>
      <c r="U17" s="7323">
        <v>0</v>
      </c>
      <c r="V17" s="7323">
        <v>0</v>
      </c>
      <c r="W17" s="7323">
        <v>0</v>
      </c>
      <c r="X17" s="7323">
        <v>0</v>
      </c>
      <c r="Y17" s="7323">
        <v>0</v>
      </c>
      <c r="Z17" s="7323">
        <v>0</v>
      </c>
      <c r="AA17" s="7323">
        <v>0</v>
      </c>
      <c r="AB17" s="7328">
        <f t="shared" si="7"/>
      </c>
      <c r="AC17" s="7338">
        <f t="shared" si="0"/>
      </c>
      <c r="AD17" s="7330">
        <f t="shared" si="23"/>
      </c>
      <c r="AE17" s="7339">
        <f t="shared" si="13"/>
      </c>
      <c r="AF17" s="7332">
        <f>VLOOKUP(C17,'Data Products'!$A:$J,10,0)</f>
      </c>
      <c r="AG17" s="7333">
        <f t="shared" si="3"/>
      </c>
      <c r="AH17" s="7334">
        <f t="shared" si="26"/>
      </c>
      <c r="AI17" s="7345"/>
      <c r="AJ17" s="7336"/>
      <c r="AK17" s="7336"/>
      <c r="AL17" s="7335"/>
      <c r="AM17" s="7336"/>
      <c r="AN17" s="7336"/>
    </row>
    <row r="18">
      <c r="A18" s="7320">
        <v>16</v>
      </c>
      <c r="B18" s="7320" t="s">
        <v>7798</v>
      </c>
      <c r="C18" s="7320" t="s">
        <v>7825</v>
      </c>
      <c r="D18" s="7321">
        <v>1450</v>
      </c>
      <c r="E18" s="7322">
        <v>1450</v>
      </c>
      <c r="F18" s="7323"/>
      <c r="G18" s="7324">
        <f>VLOOKUP(C18,'Data Products'!$A:$B,2,0)</f>
      </c>
      <c r="H18" s="7325">
        <f t="shared" si="19"/>
      </c>
      <c r="I18" s="7326">
        <v>45737</v>
      </c>
      <c r="J18" s="7327">
        <f t="shared" si="10"/>
      </c>
      <c r="K18" s="7323">
        <v>32</v>
      </c>
      <c r="L18" s="7323">
        <v>259</v>
      </c>
      <c r="M18" s="7323">
        <v>0</v>
      </c>
      <c r="N18" s="7323">
        <v>0</v>
      </c>
      <c r="O18" s="7320" t="s">
        <v>7818</v>
      </c>
      <c r="P18" s="7323">
        <v>1000</v>
      </c>
      <c r="Q18" s="7323">
        <v>1000</v>
      </c>
      <c r="R18" s="7323">
        <v>221</v>
      </c>
      <c r="S18" s="7323">
        <v>221</v>
      </c>
      <c r="T18" s="7323">
        <v>240</v>
      </c>
      <c r="U18" s="7323">
        <v>240</v>
      </c>
      <c r="V18" s="7323">
        <v>0</v>
      </c>
      <c r="W18" s="7323">
        <v>0</v>
      </c>
      <c r="X18" s="7323">
        <v>0</v>
      </c>
      <c r="Y18" s="7323">
        <v>0</v>
      </c>
      <c r="Z18" s="7323">
        <v>0</v>
      </c>
      <c r="AA18" s="7323">
        <v>0</v>
      </c>
      <c r="AB18" s="7328">
        <f t="shared" si="7"/>
      </c>
      <c r="AC18" s="7329">
        <f t="shared" si="0"/>
      </c>
      <c r="AD18" s="7330">
        <f t="shared" si="23"/>
      </c>
      <c r="AE18" s="7331">
        <f t="shared" si="13"/>
      </c>
      <c r="AF18" s="7332">
        <f>VLOOKUP(C18,'Data Products'!$A:$J,10,0)</f>
      </c>
      <c r="AG18" s="7333">
        <f t="shared" si="3"/>
      </c>
      <c r="AH18" s="7334">
        <f t="shared" si="26"/>
      </c>
      <c r="AI18" s="7345" t="s">
        <v>7820</v>
      </c>
      <c r="AJ18" s="7336"/>
      <c r="AK18" s="7336"/>
      <c r="AL18" s="7335"/>
      <c r="AM18" s="7336"/>
      <c r="AN18" s="7336"/>
    </row>
    <row r="19">
      <c r="A19" s="7320">
        <v>17</v>
      </c>
      <c r="B19" s="7320" t="s">
        <v>7798</v>
      </c>
      <c r="C19" s="7320" t="s">
        <v>7826</v>
      </c>
      <c r="D19" s="7321">
        <v>74</v>
      </c>
      <c r="E19" s="7322">
        <v>74</v>
      </c>
      <c r="F19" s="7323"/>
      <c r="G19" s="7324">
        <f>VLOOKUP(C19,'Data Products'!$A:$B,2,0)</f>
      </c>
      <c r="H19" s="7325">
        <f t="shared" si="19"/>
      </c>
      <c r="I19" s="7326">
        <v>45653</v>
      </c>
      <c r="J19" s="7327">
        <f t="shared" si="10"/>
      </c>
      <c r="K19" s="7323">
        <v>129</v>
      </c>
      <c r="L19" s="7323">
        <v>313</v>
      </c>
      <c r="M19" s="7323">
        <v>0</v>
      </c>
      <c r="N19" s="7323">
        <v>0</v>
      </c>
      <c r="O19" s="7320" t="s">
        <v>7818</v>
      </c>
      <c r="P19" s="7323">
        <v>0</v>
      </c>
      <c r="Q19" s="7323">
        <v>0</v>
      </c>
      <c r="R19" s="7323">
        <v>76</v>
      </c>
      <c r="S19" s="7323">
        <v>76</v>
      </c>
      <c r="T19" s="7323">
        <v>0</v>
      </c>
      <c r="U19" s="7323">
        <v>0</v>
      </c>
      <c r="V19" s="7323">
        <v>0</v>
      </c>
      <c r="W19" s="7323">
        <v>0</v>
      </c>
      <c r="X19" s="7323">
        <v>0</v>
      </c>
      <c r="Y19" s="7323">
        <v>0</v>
      </c>
      <c r="Z19" s="7323">
        <v>0</v>
      </c>
      <c r="AA19" s="7323">
        <v>0</v>
      </c>
      <c r="AB19" s="7328">
        <f t="shared" si="7"/>
      </c>
      <c r="AC19" s="7329">
        <f t="shared" si="0"/>
      </c>
      <c r="AD19" s="7330">
        <f t="shared" si="23"/>
      </c>
      <c r="AE19" s="7331">
        <f t="shared" si="13"/>
      </c>
      <c r="AF19" s="7332">
        <f>VLOOKUP(C19,'Data Products'!$A:$J,10,0)</f>
      </c>
      <c r="AG19" s="7333">
        <f t="shared" si="3"/>
      </c>
      <c r="AH19" s="7334">
        <f t="shared" si="26"/>
      </c>
      <c r="AI19" s="7345"/>
      <c r="AJ19" s="7336"/>
      <c r="AK19" s="7336"/>
      <c r="AL19" s="7335"/>
      <c r="AM19" s="7336"/>
      <c r="AN19" s="7336"/>
    </row>
    <row customHeight="true" hidden="true" ht="18" r="20">
      <c r="A20" s="7320">
        <v>18</v>
      </c>
      <c r="B20" s="7320" t="s">
        <v>7805</v>
      </c>
      <c r="C20" s="7320" t="s">
        <v>7827</v>
      </c>
      <c r="D20" s="7321">
        <v>0</v>
      </c>
      <c r="E20" s="7322">
        <v>0</v>
      </c>
      <c r="F20" s="7323"/>
      <c r="G20" s="7324">
        <f>VLOOKUP(C20,'Data Products'!$A:$B,2,0)</f>
      </c>
      <c r="H20" s="7325">
        <f t="shared" si="19"/>
      </c>
      <c r="I20" s="7326">
        <v>45653</v>
      </c>
      <c r="J20" s="7327">
        <f t="shared" si="10"/>
      </c>
      <c r="K20" s="7323">
        <v>2</v>
      </c>
      <c r="L20" s="7323">
        <v>11</v>
      </c>
      <c r="M20" s="7323">
        <v>0</v>
      </c>
      <c r="N20" s="7323">
        <v>0</v>
      </c>
      <c r="O20" s="7320" t="s">
        <v>7818</v>
      </c>
      <c r="P20" s="7323">
        <v>0</v>
      </c>
      <c r="Q20" s="7323">
        <v>0</v>
      </c>
      <c r="R20" s="7323">
        <v>0</v>
      </c>
      <c r="S20" s="7323">
        <v>0</v>
      </c>
      <c r="T20" s="7323">
        <v>0</v>
      </c>
      <c r="U20" s="7323">
        <v>0</v>
      </c>
      <c r="V20" s="7323">
        <v>0</v>
      </c>
      <c r="W20" s="7323">
        <v>0</v>
      </c>
      <c r="X20" s="7323">
        <v>0</v>
      </c>
      <c r="Y20" s="7323">
        <v>0</v>
      </c>
      <c r="Z20" s="7323">
        <v>0</v>
      </c>
      <c r="AA20" s="7323">
        <v>0</v>
      </c>
      <c r="AB20" s="7328">
        <f t="shared" si="7"/>
      </c>
      <c r="AC20" s="7343">
        <f t="shared" si="0"/>
      </c>
      <c r="AD20" s="7330">
        <f t="shared" si="23"/>
      </c>
      <c r="AE20" s="7344">
        <f t="shared" si="13"/>
      </c>
      <c r="AF20" s="7332">
        <f>VLOOKUP(C20,'Data Products'!$A:$J,10,0)</f>
      </c>
      <c r="AG20" s="7333">
        <f t="shared" si="3"/>
      </c>
      <c r="AH20" s="7334">
        <f t="shared" si="26"/>
      </c>
      <c r="AI20" s="7345" t="s">
        <v>7828</v>
      </c>
      <c r="AJ20" s="7336"/>
      <c r="AK20" s="7336"/>
      <c r="AL20" s="7335"/>
      <c r="AM20" s="7336"/>
      <c r="AN20" s="7336"/>
    </row>
    <row customHeight="true" hidden="true" ht="18" r="21">
      <c r="A21" s="7320">
        <v>19</v>
      </c>
      <c r="B21" s="7320" t="s">
        <v>7805</v>
      </c>
      <c r="C21" s="7320" t="s">
        <v>7829</v>
      </c>
      <c r="D21" s="7321">
        <v>0</v>
      </c>
      <c r="E21" s="7322">
        <v>0</v>
      </c>
      <c r="F21" s="7323"/>
      <c r="G21" s="7324">
        <f>VLOOKUP(C21,'Data Products'!$A:$B,2,0)</f>
      </c>
      <c r="H21" s="7325">
        <f t="shared" si="19"/>
      </c>
      <c r="I21" s="7326">
        <v>45847</v>
      </c>
      <c r="J21" s="7327">
        <f t="shared" si="10"/>
      </c>
      <c r="K21" s="7323">
        <v>1</v>
      </c>
      <c r="L21" s="7323">
        <v>4</v>
      </c>
      <c r="M21" s="7323">
        <v>0</v>
      </c>
      <c r="N21" s="7323">
        <v>0</v>
      </c>
      <c r="O21" s="7320" t="s">
        <v>7818</v>
      </c>
      <c r="P21" s="7323">
        <v>0</v>
      </c>
      <c r="Q21" s="7323">
        <v>0</v>
      </c>
      <c r="R21" s="7323">
        <v>0</v>
      </c>
      <c r="S21" s="7323">
        <v>0</v>
      </c>
      <c r="T21" s="7323">
        <v>0</v>
      </c>
      <c r="U21" s="7323">
        <v>0</v>
      </c>
      <c r="V21" s="7323">
        <v>0</v>
      </c>
      <c r="W21" s="7323">
        <v>0</v>
      </c>
      <c r="X21" s="7323">
        <v>0</v>
      </c>
      <c r="Y21" s="7323">
        <v>0</v>
      </c>
      <c r="Z21" s="7323">
        <v>0</v>
      </c>
      <c r="AA21" s="7323">
        <v>0</v>
      </c>
      <c r="AB21" s="7328">
        <f t="shared" si="7"/>
      </c>
      <c r="AC21" s="7338">
        <f t="shared" si="0"/>
      </c>
      <c r="AD21" s="7330">
        <f t="shared" si="23"/>
      </c>
      <c r="AE21" s="7339">
        <f t="shared" si="13"/>
      </c>
      <c r="AF21" s="7332">
        <f>VLOOKUP(C21,'Data Products'!$A:$J,10,0)</f>
      </c>
      <c r="AG21" s="7333">
        <f t="shared" si="3"/>
      </c>
      <c r="AH21" s="7334">
        <f t="shared" si="26"/>
      </c>
      <c r="AI21" s="7345" t="s">
        <v>7828</v>
      </c>
      <c r="AJ21" s="7336"/>
      <c r="AK21" s="7336"/>
      <c r="AL21" s="7335"/>
      <c r="AM21" s="7336"/>
      <c r="AN21" s="7336"/>
    </row>
    <row r="22">
      <c r="A22" s="7320">
        <v>20</v>
      </c>
      <c r="B22" s="7320" t="s">
        <v>7798</v>
      </c>
      <c r="C22" s="7320" t="s">
        <v>7830</v>
      </c>
      <c r="D22" s="7321">
        <v>165</v>
      </c>
      <c r="E22" s="7322">
        <v>165</v>
      </c>
      <c r="F22" s="7323"/>
      <c r="G22" s="7324">
        <f>VLOOKUP(C22,'Data Products'!$A:$B,2,0)</f>
      </c>
      <c r="H22" s="7325">
        <f t="shared" si="19"/>
      </c>
      <c r="I22" s="7326">
        <v>45847</v>
      </c>
      <c r="J22" s="7327">
        <f t="shared" si="10"/>
      </c>
      <c r="K22" s="7323">
        <v>72</v>
      </c>
      <c r="L22" s="7323">
        <v>79</v>
      </c>
      <c r="M22" s="7323">
        <v>0</v>
      </c>
      <c r="N22" s="7323">
        <v>0</v>
      </c>
      <c r="O22" s="7320" t="s">
        <v>7818</v>
      </c>
      <c r="P22" s="7323">
        <v>0</v>
      </c>
      <c r="Q22" s="7323">
        <v>0</v>
      </c>
      <c r="R22" s="7323">
        <v>7</v>
      </c>
      <c r="S22" s="7323">
        <v>7</v>
      </c>
      <c r="T22" s="7323">
        <v>164</v>
      </c>
      <c r="U22" s="7323">
        <v>164</v>
      </c>
      <c r="V22" s="7323">
        <v>0</v>
      </c>
      <c r="W22" s="7323">
        <v>0</v>
      </c>
      <c r="X22" s="7323">
        <v>0</v>
      </c>
      <c r="Y22" s="7323">
        <v>0</v>
      </c>
      <c r="Z22" s="7323">
        <v>0</v>
      </c>
      <c r="AA22" s="7323">
        <v>0</v>
      </c>
      <c r="AB22" s="7328">
        <f t="shared" si="7"/>
      </c>
      <c r="AC22" s="7329">
        <f t="shared" si="0"/>
      </c>
      <c r="AD22" s="7330">
        <f t="shared" si="23"/>
      </c>
      <c r="AE22" s="7331">
        <f t="shared" si="13"/>
      </c>
      <c r="AF22" s="7332">
        <f>VLOOKUP(C22,'Data Products'!$A:$J,10,0)</f>
      </c>
      <c r="AG22" s="7333">
        <f t="shared" si="3"/>
      </c>
      <c r="AH22" s="7334">
        <f t="shared" si="26"/>
      </c>
      <c r="AI22" s="7345"/>
      <c r="AJ22" s="7336"/>
      <c r="AK22" s="7336"/>
      <c r="AL22" s="7335"/>
      <c r="AM22" s="7336"/>
      <c r="AN22" s="7336"/>
    </row>
    <row customHeight="true" hidden="true" ht="18" r="23">
      <c r="A23" s="7320">
        <v>21</v>
      </c>
      <c r="B23" s="7320" t="s">
        <v>7805</v>
      </c>
      <c r="C23" s="7320" t="s">
        <v>7831</v>
      </c>
      <c r="D23" s="7321">
        <v>0</v>
      </c>
      <c r="E23" s="7322">
        <v>0</v>
      </c>
      <c r="F23" s="7323"/>
      <c r="G23" s="7341">
        <f>VLOOKUP(C23,'Data Products'!$A:$B,2,0)</f>
      </c>
      <c r="H23" s="7342">
        <f t="shared" si="19"/>
      </c>
      <c r="I23" s="7326">
        <v>45415</v>
      </c>
      <c r="J23" s="7327">
        <f t="shared" si="10"/>
      </c>
      <c r="K23" s="7323">
        <v>0</v>
      </c>
      <c r="L23" s="7323">
        <v>0</v>
      </c>
      <c r="M23" s="7323">
        <v>0</v>
      </c>
      <c r="N23" s="7323">
        <v>0</v>
      </c>
      <c r="O23" s="7320" t="s">
        <v>7818</v>
      </c>
      <c r="P23" s="7323">
        <v>0</v>
      </c>
      <c r="Q23" s="7323">
        <v>0</v>
      </c>
      <c r="R23" s="7323">
        <v>0</v>
      </c>
      <c r="S23" s="7323">
        <v>0</v>
      </c>
      <c r="T23" s="7323">
        <v>0</v>
      </c>
      <c r="U23" s="7323">
        <v>0</v>
      </c>
      <c r="V23" s="7323">
        <v>0</v>
      </c>
      <c r="W23" s="7323">
        <v>0</v>
      </c>
      <c r="X23" s="7323">
        <v>0</v>
      </c>
      <c r="Y23" s="7323">
        <v>0</v>
      </c>
      <c r="Z23" s="7323">
        <v>0</v>
      </c>
      <c r="AA23" s="7323">
        <v>0</v>
      </c>
      <c r="AB23" s="7328">
        <f t="shared" si="7"/>
      </c>
      <c r="AC23" s="7343">
        <f t="shared" si="0"/>
      </c>
      <c r="AD23" s="7330">
        <f t="shared" si="23"/>
      </c>
      <c r="AE23" s="7344">
        <f t="shared" si="13"/>
      </c>
      <c r="AF23" s="7332">
        <f>VLOOKUP(C23,'Data Products'!$A:$J,10,0)</f>
      </c>
      <c r="AG23" s="7333">
        <f t="shared" si="3"/>
      </c>
      <c r="AH23" s="7334">
        <f t="shared" si="26"/>
      </c>
      <c r="AI23" s="7335" t="s">
        <v>7832</v>
      </c>
      <c r="AJ23" s="7336"/>
      <c r="AK23" s="7336"/>
      <c r="AL23" s="7323"/>
      <c r="AM23" s="7336"/>
      <c r="AN23" s="7336"/>
    </row>
    <row customHeight="true" hidden="true" ht="18" r="24">
      <c r="A24" s="7320">
        <v>22</v>
      </c>
      <c r="B24" s="7320" t="s">
        <v>7833</v>
      </c>
      <c r="C24" s="7320" t="s">
        <v>7834</v>
      </c>
      <c r="D24" s="7321">
        <v>0</v>
      </c>
      <c r="E24" s="7322">
        <v>0</v>
      </c>
      <c r="F24" s="7323"/>
      <c r="G24" s="7341">
        <f>VLOOKUP(C24,'Data Products'!$A:$B,2,0)</f>
      </c>
      <c r="H24" s="7342">
        <f t="shared" si="19"/>
      </c>
      <c r="I24" s="7326">
        <v>45436</v>
      </c>
      <c r="J24" s="7327">
        <f t="shared" si="10"/>
      </c>
      <c r="K24" s="7323">
        <v>0</v>
      </c>
      <c r="L24" s="7323">
        <v>0</v>
      </c>
      <c r="M24" s="7323">
        <v>0</v>
      </c>
      <c r="N24" s="7323">
        <v>0</v>
      </c>
      <c r="O24" s="7320" t="s">
        <v>7818</v>
      </c>
      <c r="P24" s="7323">
        <v>0</v>
      </c>
      <c r="Q24" s="7323">
        <v>0</v>
      </c>
      <c r="R24" s="7323">
        <v>0</v>
      </c>
      <c r="S24" s="7323">
        <v>0</v>
      </c>
      <c r="T24" s="7323">
        <v>0</v>
      </c>
      <c r="U24" s="7323">
        <v>0</v>
      </c>
      <c r="V24" s="7323">
        <v>0</v>
      </c>
      <c r="W24" s="7323">
        <v>0</v>
      </c>
      <c r="X24" s="7323">
        <v>0</v>
      </c>
      <c r="Y24" s="7323">
        <v>0</v>
      </c>
      <c r="Z24" s="7323">
        <v>0</v>
      </c>
      <c r="AA24" s="7323">
        <v>0</v>
      </c>
      <c r="AB24" s="7328">
        <f t="shared" si="7"/>
      </c>
      <c r="AC24" s="7338">
        <f t="shared" si="0"/>
      </c>
      <c r="AD24" s="7330">
        <f t="shared" si="23"/>
      </c>
      <c r="AE24" s="7339">
        <f t="shared" si="13"/>
      </c>
      <c r="AF24" s="7332">
        <f>VLOOKUP(C24,'Data Products'!$A:$J,10,0)</f>
      </c>
      <c r="AG24" s="7333">
        <f t="shared" si="3"/>
      </c>
      <c r="AH24" s="7334">
        <f t="shared" si="26"/>
      </c>
      <c r="AI24" s="7335"/>
      <c r="AJ24" s="7336"/>
      <c r="AK24" s="7336"/>
      <c r="AL24" s="7335"/>
      <c r="AM24" s="7336"/>
      <c r="AN24" s="7336"/>
    </row>
    <row customHeight="true" hidden="true" ht="18" r="25">
      <c r="A25" s="7320">
        <v>23</v>
      </c>
      <c r="B25" s="7320" t="s">
        <v>7805</v>
      </c>
      <c r="C25" s="7320" t="s">
        <v>7835</v>
      </c>
      <c r="D25" s="7321">
        <v>0</v>
      </c>
      <c r="E25" s="7322">
        <v>0</v>
      </c>
      <c r="F25" s="7323"/>
      <c r="G25" s="7341">
        <f>VLOOKUP(C25,'Data Products'!$A:$B,2,0)</f>
      </c>
      <c r="H25" s="7342">
        <f t="shared" si="19"/>
      </c>
      <c r="I25" s="7326">
        <v>45649</v>
      </c>
      <c r="J25" s="7327">
        <f t="shared" si="10"/>
      </c>
      <c r="K25" s="7323">
        <v>0</v>
      </c>
      <c r="L25" s="7323">
        <v>0</v>
      </c>
      <c r="M25" s="7323">
        <v>1000</v>
      </c>
      <c r="N25" s="7323">
        <v>2000</v>
      </c>
      <c r="O25" s="7320" t="s">
        <v>7836</v>
      </c>
      <c r="P25" s="7323">
        <v>0</v>
      </c>
      <c r="Q25" s="7323">
        <v>0</v>
      </c>
      <c r="R25" s="7337">
        <v>0</v>
      </c>
      <c r="S25" s="7323">
        <v>0</v>
      </c>
      <c r="T25" s="7323">
        <v>0</v>
      </c>
      <c r="U25" s="7323">
        <v>0</v>
      </c>
      <c r="V25" s="7323">
        <v>0</v>
      </c>
      <c r="W25" s="7323">
        <v>0</v>
      </c>
      <c r="X25" s="7323">
        <v>0</v>
      </c>
      <c r="Y25" s="7323">
        <v>0</v>
      </c>
      <c r="Z25" s="7323">
        <v>0</v>
      </c>
      <c r="AA25" s="7323">
        <v>0</v>
      </c>
      <c r="AB25" s="7328">
        <f t="shared" si="7"/>
      </c>
      <c r="AC25" s="7338">
        <f t="shared" si="0"/>
      </c>
      <c r="AD25" s="7330">
        <f t="shared" si="23"/>
      </c>
      <c r="AE25" s="7339">
        <f t="shared" si="13"/>
      </c>
      <c r="AF25" s="7332">
        <f>VLOOKUP(C25,'Data Products'!$A:$J,10,0)</f>
      </c>
      <c r="AG25" s="7333">
        <f t="shared" si="3"/>
      </c>
      <c r="AH25" s="7334">
        <f t="shared" si="26"/>
      </c>
      <c r="AI25" s="7335"/>
      <c r="AJ25" s="7336"/>
      <c r="AK25" s="7336"/>
      <c r="AL25" s="7335"/>
      <c r="AM25" s="7336"/>
      <c r="AN25" s="7336"/>
    </row>
    <row customHeight="true" hidden="true" ht="18" r="26">
      <c r="A26" s="7320">
        <v>24</v>
      </c>
      <c r="B26" s="7320" t="s">
        <v>7805</v>
      </c>
      <c r="C26" s="7320" t="s">
        <v>7837</v>
      </c>
      <c r="D26" s="7321">
        <v>0</v>
      </c>
      <c r="E26" s="7322">
        <v>0</v>
      </c>
      <c r="F26" s="7323"/>
      <c r="G26" s="7341">
        <f>VLOOKUP(C26,'Data Products'!$A:$B,2,0)</f>
      </c>
      <c r="H26" s="7342">
        <f t="shared" si="19"/>
      </c>
      <c r="I26" s="7326">
        <v>45415</v>
      </c>
      <c r="J26" s="7327">
        <f t="shared" si="10"/>
      </c>
      <c r="K26" s="7323">
        <v>0</v>
      </c>
      <c r="L26" s="7323">
        <v>0</v>
      </c>
      <c r="M26" s="7323">
        <v>0</v>
      </c>
      <c r="N26" s="7323">
        <v>0</v>
      </c>
      <c r="O26" s="7320" t="s">
        <v>7836</v>
      </c>
      <c r="P26" s="7323">
        <v>0</v>
      </c>
      <c r="Q26" s="7323">
        <v>0</v>
      </c>
      <c r="R26" s="7323">
        <v>0</v>
      </c>
      <c r="S26" s="7323">
        <v>0</v>
      </c>
      <c r="T26" s="7323">
        <v>0</v>
      </c>
      <c r="U26" s="7323">
        <v>0</v>
      </c>
      <c r="V26" s="7323">
        <v>0</v>
      </c>
      <c r="W26" s="7323">
        <v>0</v>
      </c>
      <c r="X26" s="7323">
        <v>0</v>
      </c>
      <c r="Y26" s="7323">
        <v>0</v>
      </c>
      <c r="Z26" s="7323">
        <v>0</v>
      </c>
      <c r="AA26" s="7323">
        <v>0</v>
      </c>
      <c r="AB26" s="7328">
        <f t="shared" si="7"/>
      </c>
      <c r="AC26" s="7338">
        <f t="shared" si="0"/>
      </c>
      <c r="AD26" s="7330">
        <f t="shared" si="23"/>
      </c>
      <c r="AE26" s="7339">
        <f t="shared" si="13"/>
      </c>
      <c r="AF26" s="7332">
        <f>VLOOKUP(C26,'Data Products'!$A:$J,10,0)</f>
      </c>
      <c r="AG26" s="7333">
        <f t="shared" si="3"/>
      </c>
      <c r="AH26" s="7334">
        <f t="shared" si="26"/>
      </c>
      <c r="AI26" s="7335"/>
      <c r="AJ26" s="7335"/>
      <c r="AK26" s="7336"/>
      <c r="AL26" s="7335"/>
      <c r="AM26" s="7336"/>
      <c r="AN26" s="7336"/>
    </row>
    <row r="27">
      <c r="A27" s="7320">
        <v>25</v>
      </c>
      <c r="B27" s="7320" t="s">
        <v>7810</v>
      </c>
      <c r="C27" s="7320" t="s">
        <v>7838</v>
      </c>
      <c r="D27" s="7321">
        <v>4092</v>
      </c>
      <c r="E27" s="7322">
        <v>4082</v>
      </c>
      <c r="F27" s="7323"/>
      <c r="G27" s="7324">
        <f>VLOOKUP(C27,'Data Products'!$A:$B,2,0)</f>
      </c>
      <c r="H27" s="7325">
        <f t="shared" si="19"/>
      </c>
      <c r="I27" s="7326">
        <v>45454</v>
      </c>
      <c r="J27" s="7327">
        <f t="shared" si="10"/>
      </c>
      <c r="K27" s="7323">
        <v>1023</v>
      </c>
      <c r="L27" s="7323">
        <v>1541</v>
      </c>
      <c r="M27" s="7323">
        <v>0</v>
      </c>
      <c r="N27" s="7323">
        <v>0</v>
      </c>
      <c r="O27" s="7320" t="s">
        <v>7836</v>
      </c>
      <c r="P27" s="7323">
        <v>2000</v>
      </c>
      <c r="Q27" s="7323">
        <v>2000</v>
      </c>
      <c r="R27" s="7323">
        <v>778</v>
      </c>
      <c r="S27" s="7323">
        <v>772</v>
      </c>
      <c r="T27" s="7323">
        <v>1737</v>
      </c>
      <c r="U27" s="7323">
        <v>1737</v>
      </c>
      <c r="V27" s="7323">
        <v>0</v>
      </c>
      <c r="W27" s="7323">
        <v>0</v>
      </c>
      <c r="X27" s="7323">
        <v>0</v>
      </c>
      <c r="Y27" s="7323">
        <v>0</v>
      </c>
      <c r="Z27" s="7323">
        <v>0</v>
      </c>
      <c r="AA27" s="7323">
        <v>0</v>
      </c>
      <c r="AB27" s="7328">
        <f t="shared" si="7"/>
      </c>
      <c r="AC27" s="7343">
        <f t="shared" si="0"/>
      </c>
      <c r="AD27" s="7330">
        <f t="shared" si="23"/>
      </c>
      <c r="AE27" s="7344">
        <f t="shared" si="13"/>
      </c>
      <c r="AF27" s="7332">
        <f>VLOOKUP(C27,'Data Products'!$A:$J,10,0)</f>
      </c>
      <c r="AG27" s="7333">
        <f t="shared" si="3"/>
      </c>
      <c r="AH27" s="7334">
        <f t="shared" si="26"/>
      </c>
      <c r="AI27" s="7345" t="s">
        <v>7839</v>
      </c>
      <c r="AJ27" s="7335"/>
      <c r="AK27" s="7336"/>
      <c r="AL27" s="7335"/>
      <c r="AM27" s="7336"/>
      <c r="AN27" s="7336"/>
    </row>
    <row r="28">
      <c r="A28" s="7320">
        <v>26</v>
      </c>
      <c r="B28" s="7320" t="s">
        <v>7810</v>
      </c>
      <c r="C28" s="7320" t="s">
        <v>7840</v>
      </c>
      <c r="D28" s="7321">
        <v>1912</v>
      </c>
      <c r="E28" s="7322">
        <v>1887</v>
      </c>
      <c r="F28" s="7323"/>
      <c r="G28" s="7324">
        <f>VLOOKUP(C28,'Data Products'!$A:$B,2,0)</f>
      </c>
      <c r="H28" s="7325">
        <f t="shared" si="19"/>
      </c>
      <c r="I28" s="7326">
        <v>45974</v>
      </c>
      <c r="J28" s="7327">
        <f t="shared" si="10"/>
      </c>
      <c r="K28" s="7323">
        <v>936</v>
      </c>
      <c r="L28" s="7323">
        <v>1332</v>
      </c>
      <c r="M28" s="7323">
        <v>500</v>
      </c>
      <c r="N28" s="7323">
        <v>1000</v>
      </c>
      <c r="O28" s="7320" t="s">
        <v>7836</v>
      </c>
      <c r="P28" s="7323">
        <v>0</v>
      </c>
      <c r="Q28" s="7323">
        <v>0</v>
      </c>
      <c r="R28" s="7323">
        <v>837</v>
      </c>
      <c r="S28" s="7323">
        <v>810</v>
      </c>
      <c r="T28" s="7323">
        <v>1314</v>
      </c>
      <c r="U28" s="7323">
        <v>1313</v>
      </c>
      <c r="V28" s="7323">
        <v>0</v>
      </c>
      <c r="W28" s="7323">
        <v>0</v>
      </c>
      <c r="X28" s="7323">
        <v>0</v>
      </c>
      <c r="Y28" s="7323">
        <v>0</v>
      </c>
      <c r="Z28" s="7323">
        <v>0</v>
      </c>
      <c r="AA28" s="7323">
        <v>0</v>
      </c>
      <c r="AB28" s="7328">
        <f t="shared" si="7"/>
      </c>
      <c r="AC28" s="7329">
        <f t="shared" si="0"/>
      </c>
      <c r="AD28" s="7330">
        <f t="shared" si="23"/>
      </c>
      <c r="AE28" s="7331">
        <f t="shared" si="13"/>
      </c>
      <c r="AF28" s="7332">
        <f>VLOOKUP(C28,'Data Products'!$A:$J,10,0)</f>
      </c>
      <c r="AG28" s="7333">
        <f t="shared" si="3"/>
      </c>
      <c r="AH28" s="7334">
        <f t="shared" si="26"/>
      </c>
      <c r="AI28" s="7335"/>
      <c r="AJ28" s="7335"/>
      <c r="AK28" s="7336"/>
      <c r="AL28" s="7335"/>
      <c r="AM28" s="7336"/>
      <c r="AN28" s="7336"/>
    </row>
    <row customHeight="true" hidden="true" ht="18" r="29">
      <c r="A29" s="7320">
        <v>27</v>
      </c>
      <c r="B29" s="7320" t="s">
        <v>7805</v>
      </c>
      <c r="C29" s="7320" t="s">
        <v>7841</v>
      </c>
      <c r="D29" s="7321">
        <v>0</v>
      </c>
      <c r="E29" s="7322">
        <v>0</v>
      </c>
      <c r="F29" s="7323"/>
      <c r="G29" s="7324">
        <f>VLOOKUP(C29,'Data Products'!$A:$B,2,0)</f>
      </c>
      <c r="H29" s="7325">
        <f t="shared" si="19"/>
      </c>
      <c r="I29" s="7326">
        <v>45827</v>
      </c>
      <c r="J29" s="7327">
        <f t="shared" si="10"/>
      </c>
      <c r="K29" s="7323">
        <v>0</v>
      </c>
      <c r="L29" s="7323">
        <v>0</v>
      </c>
      <c r="M29" s="7323">
        <v>0</v>
      </c>
      <c r="N29" s="7323">
        <v>0</v>
      </c>
      <c r="O29" s="7320" t="s">
        <v>7836</v>
      </c>
      <c r="P29" s="7323">
        <v>0</v>
      </c>
      <c r="Q29" s="7323">
        <v>0</v>
      </c>
      <c r="R29" s="7323">
        <v>0</v>
      </c>
      <c r="S29" s="7323">
        <v>0</v>
      </c>
      <c r="T29" s="7323">
        <v>0</v>
      </c>
      <c r="U29" s="7323">
        <v>0</v>
      </c>
      <c r="V29" s="7323">
        <v>0</v>
      </c>
      <c r="W29" s="7323">
        <v>0</v>
      </c>
      <c r="X29" s="7323">
        <v>0</v>
      </c>
      <c r="Y29" s="7323">
        <v>0</v>
      </c>
      <c r="Z29" s="7323">
        <v>0</v>
      </c>
      <c r="AA29" s="7323">
        <v>0</v>
      </c>
      <c r="AB29" s="7328">
        <f t="shared" si="7"/>
      </c>
      <c r="AC29" s="7347">
        <f t="shared" si="0"/>
      </c>
      <c r="AD29" s="7330">
        <f t="shared" si="23"/>
      </c>
      <c r="AE29" s="7348">
        <f t="shared" si="13"/>
      </c>
      <c r="AF29" s="7332">
        <f>VLOOKUP(C29,'Data Products'!$A:$J,10,0)</f>
      </c>
      <c r="AG29" s="7333">
        <f t="shared" si="3"/>
      </c>
      <c r="AH29" s="7334">
        <f t="shared" si="26"/>
      </c>
      <c r="AI29" s="7335" t="s">
        <v>7842</v>
      </c>
      <c r="AJ29" s="7335"/>
      <c r="AK29" s="7336"/>
      <c r="AL29" s="7335"/>
      <c r="AM29" s="7336"/>
      <c r="AN29" s="7336"/>
    </row>
    <row r="30">
      <c r="A30" s="7320">
        <v>28</v>
      </c>
      <c r="B30" s="7320" t="s">
        <v>7810</v>
      </c>
      <c r="C30" s="7320" t="s">
        <v>7843</v>
      </c>
      <c r="D30" s="7321">
        <v>3493</v>
      </c>
      <c r="E30" s="7322">
        <v>3493</v>
      </c>
      <c r="F30" s="7323"/>
      <c r="G30" s="7324">
        <f>VLOOKUP(C30,'Data Products'!$A:$B,2,0)</f>
      </c>
      <c r="H30" s="7325">
        <f t="shared" si="19"/>
      </c>
      <c r="I30" s="7326">
        <v>45590</v>
      </c>
      <c r="J30" s="7327">
        <f t="shared" si="10"/>
      </c>
      <c r="K30" s="7323">
        <v>15</v>
      </c>
      <c r="L30" s="7323">
        <v>437</v>
      </c>
      <c r="M30" s="7323">
        <v>0</v>
      </c>
      <c r="N30" s="7323">
        <v>0</v>
      </c>
      <c r="O30" s="7320" t="s">
        <v>7836</v>
      </c>
      <c r="P30" s="7323">
        <v>2500</v>
      </c>
      <c r="Q30" s="7323">
        <v>2500</v>
      </c>
      <c r="R30" s="7323">
        <v>624</v>
      </c>
      <c r="S30" s="7323">
        <v>624</v>
      </c>
      <c r="T30" s="7323">
        <v>370</v>
      </c>
      <c r="U30" s="7323">
        <v>370</v>
      </c>
      <c r="V30" s="7323">
        <v>0</v>
      </c>
      <c r="W30" s="7323">
        <v>0</v>
      </c>
      <c r="X30" s="7323">
        <v>0</v>
      </c>
      <c r="Y30" s="7323">
        <v>0</v>
      </c>
      <c r="Z30" s="7323">
        <v>0</v>
      </c>
      <c r="AA30" s="7323">
        <v>0</v>
      </c>
      <c r="AB30" s="7328">
        <f t="shared" si="7"/>
      </c>
      <c r="AC30" s="7338">
        <f t="shared" si="0"/>
      </c>
      <c r="AD30" s="7330">
        <f t="shared" si="23"/>
      </c>
      <c r="AE30" s="7339">
        <f t="shared" si="13"/>
      </c>
      <c r="AF30" s="7332">
        <f>VLOOKUP(C30,'Data Products'!$A:$J,10,0)</f>
      </c>
      <c r="AG30" s="7333">
        <f t="shared" si="3"/>
      </c>
      <c r="AH30" s="7334">
        <f t="shared" si="26"/>
      </c>
      <c r="AI30" s="7335"/>
      <c r="AJ30" s="7335"/>
      <c r="AK30" s="7336"/>
      <c r="AL30" s="7335"/>
      <c r="AM30" s="7336"/>
      <c r="AN30" s="7336"/>
    </row>
    <row customHeight="true" hidden="true" ht="18" r="31">
      <c r="A31" s="7320">
        <v>29</v>
      </c>
      <c r="B31" s="7320" t="s">
        <v>7805</v>
      </c>
      <c r="C31" s="7320" t="s">
        <v>7844</v>
      </c>
      <c r="D31" s="7321">
        <v>0</v>
      </c>
      <c r="E31" s="7322">
        <v>0</v>
      </c>
      <c r="F31" s="7323"/>
      <c r="G31" s="7341">
        <f>VLOOKUP(C31,'Data Products'!$A:$B,2,0)</f>
      </c>
      <c r="H31" s="7342">
        <f t="shared" si="19"/>
      </c>
      <c r="I31" s="7326">
        <v>45513</v>
      </c>
      <c r="J31" s="7327">
        <f t="shared" si="10"/>
      </c>
      <c r="K31" s="7323">
        <v>0</v>
      </c>
      <c r="L31" s="7323">
        <v>0</v>
      </c>
      <c r="M31" s="7323">
        <v>100</v>
      </c>
      <c r="N31" s="7323">
        <v>150</v>
      </c>
      <c r="O31" s="7320" t="s">
        <v>7845</v>
      </c>
      <c r="P31" s="7323">
        <v>0</v>
      </c>
      <c r="Q31" s="7323">
        <v>0</v>
      </c>
      <c r="R31" s="7323">
        <v>0</v>
      </c>
      <c r="S31" s="7323">
        <v>0</v>
      </c>
      <c r="T31" s="7323">
        <v>0</v>
      </c>
      <c r="U31" s="7323">
        <v>0</v>
      </c>
      <c r="V31" s="7323">
        <v>0</v>
      </c>
      <c r="W31" s="7323">
        <v>0</v>
      </c>
      <c r="X31" s="7323">
        <v>0</v>
      </c>
      <c r="Y31" s="7323">
        <v>0</v>
      </c>
      <c r="Z31" s="7323">
        <v>0</v>
      </c>
      <c r="AA31" s="7323">
        <v>0</v>
      </c>
      <c r="AB31" s="7328">
        <f t="shared" si="7"/>
      </c>
      <c r="AC31" s="7338">
        <f t="shared" si="0"/>
      </c>
      <c r="AD31" s="7330">
        <f t="shared" si="23"/>
      </c>
      <c r="AE31" s="7339">
        <f t="shared" si="13"/>
      </c>
      <c r="AF31" s="7332">
        <f>VLOOKUP(C31,'Data Products'!$A:$J,10,0)</f>
      </c>
      <c r="AG31" s="7333">
        <f t="shared" si="3"/>
      </c>
      <c r="AH31" s="7334">
        <f t="shared" si="26"/>
      </c>
      <c r="AI31" s="7345"/>
      <c r="AJ31" s="7335"/>
      <c r="AK31" s="7336"/>
      <c r="AL31" s="7335"/>
      <c r="AM31" s="7336"/>
      <c r="AN31" s="7336"/>
    </row>
    <row customHeight="true" hidden="true" ht="18" r="32">
      <c r="A32" s="7320">
        <v>30</v>
      </c>
      <c r="B32" s="7320" t="s">
        <v>7833</v>
      </c>
      <c r="C32" s="7320" t="s">
        <v>7846</v>
      </c>
      <c r="D32" s="7321">
        <v>0</v>
      </c>
      <c r="E32" s="7322">
        <v>0</v>
      </c>
      <c r="F32" s="7323"/>
      <c r="G32" s="7341">
        <f>VLOOKUP(C32,'Data Products'!$A:$B,2,0)</f>
      </c>
      <c r="H32" s="7342">
        <f t="shared" si="19"/>
      </c>
      <c r="I32" s="7326">
        <v>45513</v>
      </c>
      <c r="J32" s="7327">
        <f t="shared" si="10"/>
      </c>
      <c r="K32" s="7323">
        <v>0</v>
      </c>
      <c r="L32" s="7323">
        <v>0</v>
      </c>
      <c r="M32" s="7323">
        <v>0</v>
      </c>
      <c r="N32" s="7323">
        <v>0</v>
      </c>
      <c r="O32" s="7320" t="s">
        <v>7845</v>
      </c>
      <c r="P32" s="7323">
        <v>0</v>
      </c>
      <c r="Q32" s="7323">
        <v>0</v>
      </c>
      <c r="R32" s="7323">
        <v>0</v>
      </c>
      <c r="S32" s="7323">
        <v>0</v>
      </c>
      <c r="T32" s="7323">
        <v>0</v>
      </c>
      <c r="U32" s="7323">
        <v>0</v>
      </c>
      <c r="V32" s="7323">
        <v>0</v>
      </c>
      <c r="W32" s="7323">
        <v>0</v>
      </c>
      <c r="X32" s="7323">
        <v>0</v>
      </c>
      <c r="Y32" s="7323">
        <v>0</v>
      </c>
      <c r="Z32" s="7323">
        <v>0</v>
      </c>
      <c r="AA32" s="7323">
        <v>0</v>
      </c>
      <c r="AB32" s="7328">
        <f t="shared" si="7"/>
      </c>
      <c r="AC32" s="7338">
        <f t="shared" si="0"/>
      </c>
      <c r="AD32" s="7330">
        <f t="shared" si="23"/>
      </c>
      <c r="AE32" s="7339">
        <f t="shared" si="13"/>
      </c>
      <c r="AF32" s="7332">
        <f>VLOOKUP(C32,'Data Products'!$A:$J,10,0)</f>
      </c>
      <c r="AG32" s="7333">
        <f t="shared" si="3"/>
      </c>
      <c r="AH32" s="7334">
        <f t="shared" si="26"/>
      </c>
      <c r="AI32" s="7335"/>
      <c r="AJ32" s="7335"/>
      <c r="AK32" s="7336"/>
      <c r="AL32" s="7349"/>
      <c r="AM32" s="7336"/>
      <c r="AN32" s="7336"/>
    </row>
    <row customHeight="true" hidden="true" ht="18" r="33">
      <c r="A33" s="7320">
        <v>31</v>
      </c>
      <c r="B33" s="7320" t="s">
        <v>7805</v>
      </c>
      <c r="C33" s="7320" t="s">
        <v>7847</v>
      </c>
      <c r="D33" s="7321">
        <v>0</v>
      </c>
      <c r="E33" s="7322">
        <v>0</v>
      </c>
      <c r="F33" s="7323"/>
      <c r="G33" s="7341">
        <f>VLOOKUP(C33,'Data Products'!$A:$B,2,0)</f>
      </c>
      <c r="H33" s="7342">
        <f t="shared" si="19"/>
      </c>
      <c r="I33" s="7326">
        <v>45841</v>
      </c>
      <c r="J33" s="7327">
        <f t="shared" si="10"/>
      </c>
      <c r="K33" s="7323">
        <v>0</v>
      </c>
      <c r="L33" s="7323">
        <v>0</v>
      </c>
      <c r="M33" s="7323">
        <v>0</v>
      </c>
      <c r="N33" s="7323">
        <v>0</v>
      </c>
      <c r="O33" s="7320" t="s">
        <v>7848</v>
      </c>
      <c r="P33" s="7323">
        <v>0</v>
      </c>
      <c r="Q33" s="7323">
        <v>0</v>
      </c>
      <c r="R33" s="7323">
        <v>0</v>
      </c>
      <c r="S33" s="7323">
        <v>0</v>
      </c>
      <c r="T33" s="7323">
        <v>0</v>
      </c>
      <c r="U33" s="7323">
        <v>0</v>
      </c>
      <c r="V33" s="7323">
        <v>0</v>
      </c>
      <c r="W33" s="7323">
        <v>0</v>
      </c>
      <c r="X33" s="7323">
        <v>0</v>
      </c>
      <c r="Y33" s="7323">
        <v>0</v>
      </c>
      <c r="Z33" s="7323">
        <v>0</v>
      </c>
      <c r="AA33" s="7323">
        <v>0</v>
      </c>
      <c r="AB33" s="7328">
        <f t="shared" si="7"/>
      </c>
      <c r="AC33" s="7343">
        <f t="shared" si="0"/>
      </c>
      <c r="AD33" s="7330">
        <f t="shared" si="23"/>
      </c>
      <c r="AE33" s="7344">
        <f t="shared" si="13"/>
      </c>
      <c r="AF33" s="7332">
        <f>VLOOKUP(C33,'Data Products'!$A:$J,10,0)</f>
      </c>
      <c r="AG33" s="7333">
        <f t="shared" si="3"/>
      </c>
      <c r="AH33" s="7334">
        <f t="shared" si="26"/>
      </c>
      <c r="AI33" s="7335" t="s">
        <v>7849</v>
      </c>
      <c r="AJ33" s="7335"/>
      <c r="AK33" s="7336"/>
      <c r="AL33" s="7349"/>
      <c r="AM33" s="7336"/>
      <c r="AN33" s="7336"/>
    </row>
    <row customHeight="true" hidden="true" ht="18" r="34">
      <c r="A34" s="7320">
        <v>32</v>
      </c>
      <c r="B34" s="7320" t="s">
        <v>7805</v>
      </c>
      <c r="C34" s="7320" t="s">
        <v>7850</v>
      </c>
      <c r="D34" s="7321">
        <v>0</v>
      </c>
      <c r="E34" s="7322">
        <v>0</v>
      </c>
      <c r="F34" s="7323"/>
      <c r="G34" s="7341">
        <f>VLOOKUP(C34,'Data Products'!$A:$B,2,0)</f>
      </c>
      <c r="H34" s="7342">
        <f t="shared" si="19"/>
      </c>
      <c r="I34" s="7326">
        <v>45841</v>
      </c>
      <c r="J34" s="7327">
        <f t="shared" si="10"/>
      </c>
      <c r="K34" s="7323">
        <v>0</v>
      </c>
      <c r="L34" s="7323">
        <v>0</v>
      </c>
      <c r="M34" s="7323">
        <v>0</v>
      </c>
      <c r="N34" s="7323">
        <v>0</v>
      </c>
      <c r="O34" s="7320" t="s">
        <v>7848</v>
      </c>
      <c r="P34" s="7323">
        <v>0</v>
      </c>
      <c r="Q34" s="7323">
        <v>0</v>
      </c>
      <c r="R34" s="7323">
        <v>0</v>
      </c>
      <c r="S34" s="7323">
        <v>0</v>
      </c>
      <c r="T34" s="7323">
        <v>0</v>
      </c>
      <c r="U34" s="7323">
        <v>0</v>
      </c>
      <c r="V34" s="7323">
        <v>0</v>
      </c>
      <c r="W34" s="7323">
        <v>0</v>
      </c>
      <c r="X34" s="7323">
        <v>0</v>
      </c>
      <c r="Y34" s="7323">
        <v>0</v>
      </c>
      <c r="Z34" s="7323">
        <v>0</v>
      </c>
      <c r="AA34" s="7323">
        <v>0</v>
      </c>
      <c r="AB34" s="7328">
        <f t="shared" si="7"/>
      </c>
      <c r="AC34" s="7343">
        <f t="shared" si="0"/>
      </c>
      <c r="AD34" s="7330">
        <f t="shared" si="23"/>
      </c>
      <c r="AE34" s="7344">
        <f t="shared" si="13"/>
      </c>
      <c r="AF34" s="7332">
        <f>VLOOKUP(C34,'Data Products'!$A:$J,10,0)</f>
      </c>
      <c r="AG34" s="7333">
        <f t="shared" si="3"/>
      </c>
      <c r="AH34" s="7334">
        <f t="shared" si="26"/>
      </c>
      <c r="AI34" s="7335" t="s">
        <v>7849</v>
      </c>
      <c r="AJ34" s="7335"/>
      <c r="AK34" s="7336"/>
      <c r="AL34" s="7349"/>
      <c r="AM34" s="7336"/>
      <c r="AN34" s="7336"/>
    </row>
    <row r="35">
      <c r="A35" s="7320">
        <v>33</v>
      </c>
      <c r="B35" s="7320" t="s">
        <v>7810</v>
      </c>
      <c r="C35" s="7320" t="s">
        <v>7851</v>
      </c>
      <c r="D35" s="7321">
        <v>529</v>
      </c>
      <c r="E35" s="7322">
        <v>527</v>
      </c>
      <c r="F35" s="7323"/>
      <c r="G35" s="7324">
        <f>VLOOKUP(C35,'Data Products'!$A:$B,2,0)</f>
      </c>
      <c r="H35" s="7325">
        <f t="shared" si="19"/>
      </c>
      <c r="I35" s="7326">
        <v>45646</v>
      </c>
      <c r="J35" s="7327">
        <f t="shared" si="10"/>
      </c>
      <c r="K35" s="7323">
        <v>93</v>
      </c>
      <c r="L35" s="7323">
        <v>101</v>
      </c>
      <c r="M35" s="7323">
        <v>100</v>
      </c>
      <c r="N35" s="7323">
        <v>200</v>
      </c>
      <c r="O35" s="7320" t="s">
        <v>7852</v>
      </c>
      <c r="P35" s="7323">
        <v>0</v>
      </c>
      <c r="Q35" s="7323">
        <v>0</v>
      </c>
      <c r="R35" s="7323">
        <v>179</v>
      </c>
      <c r="S35" s="7323">
        <v>179</v>
      </c>
      <c r="T35" s="7323">
        <v>350</v>
      </c>
      <c r="U35" s="7323">
        <v>350</v>
      </c>
      <c r="V35" s="7323">
        <v>0</v>
      </c>
      <c r="W35" s="7323">
        <v>0</v>
      </c>
      <c r="X35" s="7323">
        <v>0</v>
      </c>
      <c r="Y35" s="7323">
        <v>0</v>
      </c>
      <c r="Z35" s="7323">
        <v>0</v>
      </c>
      <c r="AA35" s="7323">
        <v>0</v>
      </c>
      <c r="AB35" s="7328">
        <f t="shared" si="7"/>
      </c>
      <c r="AC35" s="7329">
        <f t="shared" si="0"/>
      </c>
      <c r="AD35" s="7330">
        <f t="shared" si="23"/>
      </c>
      <c r="AE35" s="7331">
        <f t="shared" si="13"/>
      </c>
      <c r="AF35" s="7332">
        <f>VLOOKUP(C35,'Data Products'!$A:$J,10,0)</f>
      </c>
      <c r="AG35" s="7333">
        <f t="shared" si="3"/>
      </c>
      <c r="AH35" s="7334">
        <f t="shared" si="26"/>
      </c>
      <c r="AI35" s="7350" t="s">
        <v>7853</v>
      </c>
      <c r="AJ35" s="7335"/>
      <c r="AK35" s="7336"/>
      <c r="AL35" s="7349"/>
      <c r="AM35" s="7336"/>
      <c r="AN35" s="7336"/>
    </row>
    <row customHeight="true" hidden="true" ht="18" r="36">
      <c r="A36" s="7320">
        <v>34</v>
      </c>
      <c r="B36" s="7320" t="s">
        <v>7805</v>
      </c>
      <c r="C36" s="7320" t="s">
        <v>7854</v>
      </c>
      <c r="D36" s="7321">
        <v>0</v>
      </c>
      <c r="E36" s="7322">
        <v>0</v>
      </c>
      <c r="F36" s="7323"/>
      <c r="G36" s="7324">
        <f>VLOOKUP(C36,'Data Products'!$A:$B,2,0)</f>
      </c>
      <c r="H36" s="7325">
        <f t="shared" si="19"/>
      </c>
      <c r="I36" s="7326">
        <v>45646</v>
      </c>
      <c r="J36" s="7327">
        <f t="shared" si="10"/>
      </c>
      <c r="K36" s="7323">
        <v>0</v>
      </c>
      <c r="L36" s="7323">
        <v>0</v>
      </c>
      <c r="M36" s="7323">
        <v>100</v>
      </c>
      <c r="N36" s="7323">
        <v>200</v>
      </c>
      <c r="O36" s="7320" t="s">
        <v>7852</v>
      </c>
      <c r="P36" s="7323">
        <v>0</v>
      </c>
      <c r="Q36" s="7323">
        <v>0</v>
      </c>
      <c r="R36" s="7323">
        <v>0</v>
      </c>
      <c r="S36" s="7323">
        <v>0</v>
      </c>
      <c r="T36" s="7323">
        <v>0</v>
      </c>
      <c r="U36" s="7323">
        <v>0</v>
      </c>
      <c r="V36" s="7323">
        <v>0</v>
      </c>
      <c r="W36" s="7323">
        <v>0</v>
      </c>
      <c r="X36" s="7323">
        <v>0</v>
      </c>
      <c r="Y36" s="7323">
        <v>0</v>
      </c>
      <c r="Z36" s="7323">
        <v>0</v>
      </c>
      <c r="AA36" s="7323">
        <v>0</v>
      </c>
      <c r="AB36" s="7328">
        <f t="shared" si="7"/>
      </c>
      <c r="AC36" s="7338">
        <f t="shared" si="0"/>
      </c>
      <c r="AD36" s="7330">
        <f t="shared" si="23"/>
      </c>
      <c r="AE36" s="7339">
        <f t="shared" si="13"/>
      </c>
      <c r="AF36" s="7332">
        <f>VLOOKUP(C36,'Data Products'!$A:$J,10,0)</f>
      </c>
      <c r="AG36" s="7333">
        <f t="shared" si="3"/>
      </c>
      <c r="AH36" s="7334">
        <f t="shared" si="26"/>
      </c>
      <c r="AI36" s="7335"/>
      <c r="AJ36" s="7335"/>
      <c r="AK36" s="7336"/>
      <c r="AL36" s="7349"/>
      <c r="AM36" s="7336"/>
      <c r="AN36" s="7336"/>
    </row>
    <row r="37">
      <c r="A37" s="7320">
        <v>35</v>
      </c>
      <c r="B37" s="7320" t="s">
        <v>7810</v>
      </c>
      <c r="C37" s="7320" t="s">
        <v>7855</v>
      </c>
      <c r="D37" s="7321">
        <v>998</v>
      </c>
      <c r="E37" s="7322">
        <v>998</v>
      </c>
      <c r="F37" s="7323"/>
      <c r="G37" s="7324">
        <f>VLOOKUP(C37,'Data Products'!$A:$B,2,0)</f>
      </c>
      <c r="H37" s="7325">
        <f t="shared" si="19"/>
      </c>
      <c r="I37" s="7326">
        <v>45681</v>
      </c>
      <c r="J37" s="7327">
        <f t="shared" si="10"/>
      </c>
      <c r="K37" s="7323">
        <v>521</v>
      </c>
      <c r="L37" s="7323">
        <v>551</v>
      </c>
      <c r="M37" s="7323">
        <v>1500</v>
      </c>
      <c r="N37" s="7323">
        <v>3000</v>
      </c>
      <c r="O37" s="7320" t="s">
        <v>7856</v>
      </c>
      <c r="P37" s="7323">
        <v>0</v>
      </c>
      <c r="Q37" s="7323">
        <v>0</v>
      </c>
      <c r="R37" s="7323">
        <v>378</v>
      </c>
      <c r="S37" s="7323">
        <v>378</v>
      </c>
      <c r="T37" s="7323">
        <v>618</v>
      </c>
      <c r="U37" s="7323">
        <v>618</v>
      </c>
      <c r="V37" s="7323">
        <v>7</v>
      </c>
      <c r="W37" s="7323">
        <v>7</v>
      </c>
      <c r="X37" s="7323">
        <v>0</v>
      </c>
      <c r="Y37" s="7323">
        <v>0</v>
      </c>
      <c r="Z37" s="7323">
        <v>0</v>
      </c>
      <c r="AA37" s="7323">
        <v>0</v>
      </c>
      <c r="AB37" s="7328">
        <f t="shared" si="7"/>
      </c>
      <c r="AC37" s="7329">
        <f t="shared" si="0"/>
      </c>
      <c r="AD37" s="7330">
        <f t="shared" si="23"/>
      </c>
      <c r="AE37" s="7331">
        <f t="shared" si="13"/>
      </c>
      <c r="AF37" s="7332">
        <f>VLOOKUP(C37,'Data Products'!$A:$J,10,0)</f>
      </c>
      <c r="AG37" s="7333">
        <f t="shared" si="3"/>
      </c>
      <c r="AH37" s="7334">
        <f t="shared" si="26"/>
      </c>
      <c r="AI37" s="7335"/>
      <c r="AJ37" s="7351"/>
      <c r="AK37" s="7351"/>
      <c r="AL37" s="7352"/>
      <c r="AM37" s="7351"/>
      <c r="AN37" s="7351"/>
    </row>
    <row r="38">
      <c r="A38" s="7320">
        <v>36</v>
      </c>
      <c r="B38" s="7320" t="s">
        <v>7810</v>
      </c>
      <c r="C38" s="7320" t="s">
        <v>7857</v>
      </c>
      <c r="D38" s="7321">
        <v>2646</v>
      </c>
      <c r="E38" s="7322">
        <v>2646</v>
      </c>
      <c r="F38" s="7323"/>
      <c r="G38" s="7324">
        <f>VLOOKUP(C38,'Data Products'!$A:$B,2,0)</f>
      </c>
      <c r="H38" s="7325">
        <f t="shared" si="19"/>
      </c>
      <c r="I38" s="7326">
        <v>45520</v>
      </c>
      <c r="J38" s="7327">
        <f t="shared" si="10"/>
      </c>
      <c r="K38" s="7323">
        <v>9</v>
      </c>
      <c r="L38" s="7323">
        <v>31</v>
      </c>
      <c r="M38" s="7323">
        <v>150</v>
      </c>
      <c r="N38" s="7323">
        <v>300</v>
      </c>
      <c r="O38" s="7320" t="s">
        <v>7856</v>
      </c>
      <c r="P38" s="7323">
        <v>0</v>
      </c>
      <c r="Q38" s="7323">
        <v>0</v>
      </c>
      <c r="R38" s="7323">
        <v>1509</v>
      </c>
      <c r="S38" s="7323">
        <v>1508</v>
      </c>
      <c r="T38" s="7323">
        <v>1140</v>
      </c>
      <c r="U38" s="7323">
        <v>1140</v>
      </c>
      <c r="V38" s="7323">
        <v>0</v>
      </c>
      <c r="W38" s="7323">
        <v>0</v>
      </c>
      <c r="X38" s="7323">
        <v>0</v>
      </c>
      <c r="Y38" s="7323">
        <v>0</v>
      </c>
      <c r="Z38" s="7323">
        <v>0</v>
      </c>
      <c r="AA38" s="7323">
        <v>0</v>
      </c>
      <c r="AB38" s="7328">
        <f t="shared" si="7"/>
      </c>
      <c r="AC38" s="7329">
        <f t="shared" si="0"/>
      </c>
      <c r="AD38" s="7330">
        <f t="shared" si="23"/>
      </c>
      <c r="AE38" s="7331">
        <f t="shared" si="13"/>
      </c>
      <c r="AF38" s="7332">
        <f>VLOOKUP(C38,'Data Products'!$A:$J,10,0)</f>
      </c>
      <c r="AG38" s="7333">
        <f t="shared" si="3"/>
      </c>
      <c r="AH38" s="7334">
        <f t="shared" si="26"/>
      </c>
      <c r="AI38" s="7335"/>
      <c r="AJ38" s="7336"/>
      <c r="AK38" s="7336"/>
      <c r="AL38" s="7349"/>
      <c r="AM38" s="7336"/>
      <c r="AN38" s="7336"/>
    </row>
    <row r="39">
      <c r="A39" s="7320">
        <v>37</v>
      </c>
      <c r="B39" s="7320" t="s">
        <v>7858</v>
      </c>
      <c r="C39" s="7320" t="s">
        <v>7859</v>
      </c>
      <c r="D39" s="7321">
        <v>2062</v>
      </c>
      <c r="E39" s="7322">
        <v>2062</v>
      </c>
      <c r="F39" s="7323"/>
      <c r="G39" s="7324">
        <f>VLOOKUP(C39,'Data Products'!$A:$B,2,0)</f>
      </c>
      <c r="H39" s="7325">
        <f t="shared" si="19"/>
      </c>
      <c r="I39" s="7326">
        <v>45558</v>
      </c>
      <c r="J39" s="7327">
        <f t="shared" si="10"/>
      </c>
      <c r="K39" s="7323">
        <v>0</v>
      </c>
      <c r="L39" s="7323">
        <v>0</v>
      </c>
      <c r="M39" s="7323">
        <v>500</v>
      </c>
      <c r="N39" s="7323">
        <v>1000</v>
      </c>
      <c r="O39" s="7320" t="s">
        <v>7860</v>
      </c>
      <c r="P39" s="7323">
        <v>0</v>
      </c>
      <c r="Q39" s="7323">
        <v>0</v>
      </c>
      <c r="R39" s="7323">
        <v>1289</v>
      </c>
      <c r="S39" s="7323">
        <v>1289</v>
      </c>
      <c r="T39" s="7323">
        <v>773</v>
      </c>
      <c r="U39" s="7323">
        <v>773</v>
      </c>
      <c r="V39" s="7323">
        <v>0</v>
      </c>
      <c r="W39" s="7323">
        <v>0</v>
      </c>
      <c r="X39" s="7323">
        <v>0</v>
      </c>
      <c r="Y39" s="7323">
        <v>0</v>
      </c>
      <c r="Z39" s="7323">
        <v>0</v>
      </c>
      <c r="AA39" s="7323">
        <v>0</v>
      </c>
      <c r="AB39" s="7328">
        <f t="shared" si="7"/>
      </c>
      <c r="AC39" s="7338">
        <f t="shared" si="0"/>
      </c>
      <c r="AD39" s="7330">
        <f t="shared" si="23"/>
      </c>
      <c r="AE39" s="7339">
        <f t="shared" si="13"/>
      </c>
      <c r="AF39" s="7332">
        <f>VLOOKUP(C39,'Data Products'!$A:$J,10,0)</f>
      </c>
      <c r="AG39" s="7333">
        <f t="shared" si="3"/>
      </c>
      <c r="AH39" s="7334">
        <f t="shared" si="26"/>
      </c>
      <c r="AI39" s="7340" t="s">
        <v>7861</v>
      </c>
      <c r="AJ39" s="7336"/>
      <c r="AK39" s="7336"/>
      <c r="AL39" s="7349"/>
      <c r="AM39" s="7336"/>
      <c r="AN39" s="7336"/>
    </row>
    <row customHeight="true" hidden="true" ht="18" r="40">
      <c r="A40" s="7320">
        <v>38</v>
      </c>
      <c r="B40" s="7320" t="s">
        <v>7805</v>
      </c>
      <c r="C40" s="7320" t="s">
        <v>7862</v>
      </c>
      <c r="D40" s="7321">
        <v>0</v>
      </c>
      <c r="E40" s="7322">
        <v>0</v>
      </c>
      <c r="F40" s="7323"/>
      <c r="G40" s="7324">
        <f>VLOOKUP(C40,'Data Products'!$A:$B,2,0)</f>
      </c>
      <c r="H40" s="7325">
        <f t="shared" si="19"/>
      </c>
      <c r="I40" s="7326">
        <v>45630</v>
      </c>
      <c r="J40" s="7327">
        <f t="shared" si="10"/>
      </c>
      <c r="K40" s="7323">
        <v>0</v>
      </c>
      <c r="L40" s="7323">
        <v>0</v>
      </c>
      <c r="M40" s="7323">
        <v>0</v>
      </c>
      <c r="N40" s="7323">
        <v>0</v>
      </c>
      <c r="O40" s="7320" t="s">
        <v>7863</v>
      </c>
      <c r="P40" s="7323">
        <v>0</v>
      </c>
      <c r="Q40" s="7323">
        <v>0</v>
      </c>
      <c r="R40" s="7323">
        <v>0</v>
      </c>
      <c r="S40" s="7323">
        <v>0</v>
      </c>
      <c r="T40" s="7323">
        <v>0</v>
      </c>
      <c r="U40" s="7323">
        <v>0</v>
      </c>
      <c r="V40" s="7323">
        <v>0</v>
      </c>
      <c r="W40" s="7323">
        <v>0</v>
      </c>
      <c r="X40" s="7323">
        <v>0</v>
      </c>
      <c r="Y40" s="7323">
        <v>0</v>
      </c>
      <c r="Z40" s="7323">
        <v>0</v>
      </c>
      <c r="AA40" s="7323">
        <v>0</v>
      </c>
      <c r="AB40" s="7328">
        <f t="shared" si="7"/>
      </c>
      <c r="AC40" s="7338">
        <f t="shared" si="0"/>
      </c>
      <c r="AD40" s="7330">
        <f t="shared" si="23"/>
      </c>
      <c r="AE40" s="7339">
        <f t="shared" si="13"/>
      </c>
      <c r="AF40" s="7332">
        <f>VLOOKUP(C40,'Data Products'!$A:$J,10,0)</f>
      </c>
      <c r="AG40" s="7333">
        <f t="shared" si="3"/>
      </c>
      <c r="AH40" s="7334">
        <f t="shared" si="26"/>
      </c>
      <c r="AI40" s="7335"/>
      <c r="AJ40" s="7336"/>
      <c r="AK40" s="7336"/>
      <c r="AL40" s="7349"/>
      <c r="AM40" s="7336"/>
      <c r="AN40" s="7336"/>
    </row>
    <row customHeight="true" hidden="true" ht="18" r="41">
      <c r="A41" s="7320">
        <v>39</v>
      </c>
      <c r="B41" s="7320" t="s">
        <v>7805</v>
      </c>
      <c r="C41" s="7320" t="s">
        <v>7864</v>
      </c>
      <c r="D41" s="7321">
        <v>0</v>
      </c>
      <c r="E41" s="7322">
        <v>0</v>
      </c>
      <c r="F41" s="7323"/>
      <c r="G41" s="7324">
        <f>VLOOKUP(C41,'Data Products'!$A:$B,2,0)</f>
      </c>
      <c r="H41" s="7353">
        <f t="shared" si="19"/>
      </c>
      <c r="I41" s="7326">
        <v>45630</v>
      </c>
      <c r="J41" s="7327">
        <f t="shared" si="10"/>
      </c>
      <c r="K41" s="7323">
        <v>0</v>
      </c>
      <c r="L41" s="7323">
        <v>0</v>
      </c>
      <c r="M41" s="7323">
        <v>0</v>
      </c>
      <c r="N41" s="7323">
        <v>0</v>
      </c>
      <c r="O41" s="7320" t="s">
        <v>7863</v>
      </c>
      <c r="P41" s="7323">
        <v>0</v>
      </c>
      <c r="Q41" s="7323">
        <v>0</v>
      </c>
      <c r="R41" s="7323">
        <v>0</v>
      </c>
      <c r="S41" s="7323">
        <v>0</v>
      </c>
      <c r="T41" s="7323">
        <v>0</v>
      </c>
      <c r="U41" s="7323">
        <v>0</v>
      </c>
      <c r="V41" s="7323">
        <v>0</v>
      </c>
      <c r="W41" s="7323">
        <v>0</v>
      </c>
      <c r="X41" s="7323">
        <v>0</v>
      </c>
      <c r="Y41" s="7323">
        <v>0</v>
      </c>
      <c r="Z41" s="7323">
        <v>0</v>
      </c>
      <c r="AA41" s="7323">
        <v>0</v>
      </c>
      <c r="AB41" s="7328">
        <f t="shared" si="7"/>
      </c>
      <c r="AC41" s="7343">
        <f t="shared" si="0"/>
      </c>
      <c r="AD41" s="7330">
        <f t="shared" si="23"/>
      </c>
      <c r="AE41" s="7344">
        <f t="shared" si="13"/>
      </c>
      <c r="AF41" s="7332">
        <f>VLOOKUP(C41,'Data Products'!$A:$J,10,0)</f>
      </c>
      <c r="AG41" s="7333">
        <f t="shared" si="3"/>
      </c>
      <c r="AH41" s="7334">
        <f t="shared" si="26"/>
      </c>
      <c r="AI41" s="7354"/>
      <c r="AJ41" s="7355"/>
      <c r="AK41" s="7355"/>
      <c r="AL41" s="7356"/>
      <c r="AM41" s="7355"/>
      <c r="AN41" s="7355"/>
    </row>
    <row customHeight="true" hidden="true" ht="18" r="42">
      <c r="A42" s="7320">
        <v>40</v>
      </c>
      <c r="B42" s="7320" t="s">
        <v>7805</v>
      </c>
      <c r="C42" s="7320" t="s">
        <v>7865</v>
      </c>
      <c r="D42" s="7321">
        <v>0</v>
      </c>
      <c r="E42" s="7322">
        <v>0</v>
      </c>
      <c r="F42" s="7323"/>
      <c r="G42" s="7324">
        <f>VLOOKUP(C42,'Data Products'!$A:$B,2,0)</f>
      </c>
      <c r="H42" s="7353">
        <f t="shared" si="19"/>
      </c>
      <c r="I42" s="7326">
        <v>45630</v>
      </c>
      <c r="J42" s="7327">
        <f t="shared" si="10"/>
      </c>
      <c r="K42" s="7323">
        <v>0</v>
      </c>
      <c r="L42" s="7323">
        <v>0</v>
      </c>
      <c r="M42" s="7323">
        <v>0</v>
      </c>
      <c r="N42" s="7323">
        <v>0</v>
      </c>
      <c r="O42" s="7320" t="s">
        <v>7863</v>
      </c>
      <c r="P42" s="7323">
        <v>0</v>
      </c>
      <c r="Q42" s="7323">
        <v>0</v>
      </c>
      <c r="R42" s="7323">
        <v>0</v>
      </c>
      <c r="S42" s="7323">
        <v>0</v>
      </c>
      <c r="T42" s="7323">
        <v>0</v>
      </c>
      <c r="U42" s="7323">
        <v>0</v>
      </c>
      <c r="V42" s="7323">
        <v>0</v>
      </c>
      <c r="W42" s="7323">
        <v>0</v>
      </c>
      <c r="X42" s="7323">
        <v>0</v>
      </c>
      <c r="Y42" s="7323">
        <v>0</v>
      </c>
      <c r="Z42" s="7323">
        <v>0</v>
      </c>
      <c r="AA42" s="7323">
        <v>0</v>
      </c>
      <c r="AB42" s="7328">
        <f t="shared" si="7"/>
      </c>
      <c r="AC42" s="7338">
        <f t="shared" si="0"/>
      </c>
      <c r="AD42" s="7330">
        <f t="shared" si="23"/>
      </c>
      <c r="AE42" s="7339">
        <f t="shared" si="13"/>
      </c>
      <c r="AF42" s="7332">
        <f>VLOOKUP(C42,'Data Products'!$A:$J,10,0)</f>
      </c>
      <c r="AG42" s="7333">
        <f t="shared" si="3"/>
      </c>
      <c r="AH42" s="7334">
        <f t="shared" si="26"/>
      </c>
      <c r="AI42" s="7357"/>
      <c r="AJ42" s="7358"/>
      <c r="AK42" s="7358"/>
      <c r="AL42" s="7357"/>
      <c r="AM42" s="7358"/>
      <c r="AN42" s="7358"/>
    </row>
    <row r="43">
      <c r="A43" s="7320">
        <v>41</v>
      </c>
      <c r="B43" s="7320" t="s">
        <v>7798</v>
      </c>
      <c r="C43" s="7320" t="s">
        <v>7866</v>
      </c>
      <c r="D43" s="7321">
        <v>212</v>
      </c>
      <c r="E43" s="7322">
        <v>212</v>
      </c>
      <c r="F43" s="7359"/>
      <c r="G43" s="7324">
        <f>VLOOKUP(C43,'Data Products'!$A:$B,2,0)</f>
      </c>
      <c r="H43" s="7353">
        <f t="shared" si="19"/>
      </c>
      <c r="I43" s="7326">
        <v>45898</v>
      </c>
      <c r="J43" s="7327">
        <f t="shared" si="10"/>
      </c>
      <c r="K43" s="7323">
        <v>0</v>
      </c>
      <c r="L43" s="7323">
        <v>3</v>
      </c>
      <c r="M43" s="7323">
        <v>0</v>
      </c>
      <c r="N43" s="7323">
        <v>0</v>
      </c>
      <c r="O43" s="7320" t="s">
        <v>7867</v>
      </c>
      <c r="P43" s="7323">
        <v>0</v>
      </c>
      <c r="Q43" s="7323">
        <v>0</v>
      </c>
      <c r="R43" s="7323">
        <v>128</v>
      </c>
      <c r="S43" s="7323">
        <v>128</v>
      </c>
      <c r="T43" s="7323">
        <v>84</v>
      </c>
      <c r="U43" s="7323">
        <v>84</v>
      </c>
      <c r="V43" s="7323">
        <v>0</v>
      </c>
      <c r="W43" s="7323">
        <v>0</v>
      </c>
      <c r="X43" s="7323">
        <v>0</v>
      </c>
      <c r="Y43" s="7323">
        <v>0</v>
      </c>
      <c r="Z43" s="7323">
        <v>0</v>
      </c>
      <c r="AA43" s="7323">
        <v>0</v>
      </c>
      <c r="AB43" s="7328">
        <f t="shared" si="7"/>
      </c>
      <c r="AC43" s="7347">
        <f t="shared" si="0"/>
      </c>
      <c r="AD43" s="7330">
        <f t="shared" si="23"/>
      </c>
      <c r="AE43" s="7348">
        <f t="shared" si="13"/>
      </c>
      <c r="AF43" s="7332">
        <f>VLOOKUP(C43,'Data Products'!$A:$J,10,0)</f>
      </c>
      <c r="AG43" s="7333">
        <f t="shared" si="3"/>
      </c>
      <c r="AH43" s="7334">
        <f t="shared" si="26"/>
      </c>
      <c r="AI43" s="7360" t="s">
        <v>7868</v>
      </c>
      <c r="AJ43" s="7358"/>
      <c r="AK43" s="7358"/>
      <c r="AL43" s="7357"/>
      <c r="AM43" s="7358"/>
      <c r="AN43" s="7358"/>
    </row>
    <row customHeight="true" ht="18" r="44">
      <c r="A44" s="7320">
        <v>42</v>
      </c>
      <c r="B44" s="7320" t="s">
        <v>7810</v>
      </c>
      <c r="C44" s="7320" t="s">
        <v>7869</v>
      </c>
      <c r="D44" s="7321">
        <v>1457</v>
      </c>
      <c r="E44" s="7322">
        <v>1449</v>
      </c>
      <c r="F44" s="7359"/>
      <c r="G44" s="7324">
        <f>VLOOKUP(C44,'Data Products'!$A:$B,2,0)</f>
      </c>
      <c r="H44" s="7353">
        <f t="shared" si="19"/>
      </c>
      <c r="I44" s="7361">
        <v>46030</v>
      </c>
      <c r="J44" s="7327">
        <f t="shared" si="10"/>
      </c>
      <c r="K44" s="7362">
        <v>144</v>
      </c>
      <c r="L44" s="7362">
        <v>282</v>
      </c>
      <c r="M44" s="7323">
        <v>0</v>
      </c>
      <c r="N44" s="7323">
        <v>0</v>
      </c>
      <c r="O44" s="7320" t="s">
        <v>7870</v>
      </c>
      <c r="P44" s="7323">
        <v>0</v>
      </c>
      <c r="Q44" s="7323">
        <v>0</v>
      </c>
      <c r="R44" s="7323">
        <v>617</v>
      </c>
      <c r="S44" s="7323">
        <v>616</v>
      </c>
      <c r="T44" s="7323">
        <v>897</v>
      </c>
      <c r="U44" s="7323">
        <v>897</v>
      </c>
      <c r="V44" s="7323">
        <v>0</v>
      </c>
      <c r="W44" s="7323">
        <v>0</v>
      </c>
      <c r="X44" s="7323">
        <v>0</v>
      </c>
      <c r="Y44" s="7323">
        <v>0</v>
      </c>
      <c r="Z44" s="7323">
        <v>0</v>
      </c>
      <c r="AA44" s="7323">
        <v>0</v>
      </c>
      <c r="AB44" s="7328">
        <f t="shared" si="7"/>
      </c>
      <c r="AC44" s="7347">
        <f t="shared" si="0"/>
      </c>
      <c r="AD44" s="7330">
        <f t="shared" si="23"/>
      </c>
      <c r="AE44" s="7348">
        <f t="shared" si="13"/>
      </c>
      <c r="AF44" s="7332">
        <f>VLOOKUP(C44,'Data Products'!$A:$J,10,0)</f>
      </c>
      <c r="AG44" s="7333">
        <f t="shared" si="3"/>
      </c>
      <c r="AH44" s="7334">
        <f t="shared" si="26"/>
      </c>
      <c r="AI44" s="7360"/>
      <c r="AJ44" s="7358"/>
      <c r="AK44" s="7358"/>
      <c r="AL44" s="7357"/>
      <c r="AM44" s="7358"/>
      <c r="AN44" s="7358"/>
    </row>
    <row r="45">
      <c r="A45" s="7363"/>
      <c r="B45" s="7364"/>
      <c r="C45" s="7363"/>
      <c r="D45" s="7363"/>
      <c r="E45" s="7363"/>
      <c r="F45" s="7363"/>
      <c r="G45" s="7363"/>
      <c r="H45" s="7363"/>
      <c r="I45" s="7363"/>
      <c r="J45" s="7365"/>
      <c r="K45" s="7359"/>
      <c r="L45" s="7359" t="s">
        <v>7871</v>
      </c>
      <c r="M45" s="7359"/>
      <c r="N45" s="7359"/>
      <c r="O45" s="7359"/>
      <c r="P45" s="7359"/>
      <c r="Q45" s="7359"/>
      <c r="R45" s="7359"/>
      <c r="S45" s="7359"/>
      <c r="T45" s="7359"/>
      <c r="U45" s="7359"/>
      <c r="V45" s="7359"/>
      <c r="W45" s="7359"/>
      <c r="X45" s="7359"/>
      <c r="Y45" s="7359"/>
      <c r="Z45" s="7359"/>
      <c r="AA45" s="7359"/>
      <c r="AB45" s="7359"/>
      <c r="AC45" s="7359"/>
      <c r="AD45" s="7359"/>
      <c r="AE45" s="7366" t="s">
        <v>7872</v>
      </c>
      <c r="AF45" s="7367"/>
      <c r="AG45" s="7367">
        <f>SUM(AG3:AG43)</f>
      </c>
      <c r="AH45" s="7368"/>
      <c r="AI45" s="7369"/>
      <c r="AJ45" s="7370"/>
      <c r="AK45" s="7370"/>
      <c r="AL45" s="7369"/>
      <c r="AM45" s="7370"/>
      <c r="AN45" s="7370"/>
    </row>
    <row r="46">
      <c r="A46" s="7359"/>
      <c r="B46" s="7364"/>
      <c r="C46" s="7364"/>
      <c r="D46" s="7359"/>
      <c r="E46" s="7359"/>
      <c r="F46" s="7359"/>
      <c r="G46" s="7364"/>
      <c r="H46" s="7365"/>
      <c r="I46" s="7365"/>
      <c r="J46" s="7365"/>
      <c r="K46" s="7359"/>
      <c r="L46" s="7359"/>
      <c r="M46" s="7359"/>
      <c r="N46" s="7359"/>
      <c r="O46" s="7359"/>
      <c r="P46" s="7359"/>
      <c r="Q46" s="7359"/>
      <c r="R46" s="7359"/>
      <c r="S46" s="7359"/>
      <c r="T46" s="7359"/>
      <c r="U46" s="7359"/>
      <c r="V46" s="7359"/>
      <c r="W46" s="7359"/>
      <c r="X46" s="7359"/>
      <c r="Y46" s="7359"/>
      <c r="Z46" s="7359"/>
      <c r="AA46" s="7359"/>
      <c r="AB46" s="7359"/>
      <c r="AC46" s="7359"/>
      <c r="AD46" s="7359"/>
      <c r="AE46" s="7371" t="s">
        <v>7873</v>
      </c>
      <c r="AF46" s="7372">
        <f t="shared" ref="AF46:AF49" si="16">AG46/$AG$45</f>
      </c>
      <c r="AG46" s="7373">
        <f t="shared" ref="AG46:AG49" si="6">SUMIFS($AG$3:$AG$43,$AE$3:$AE$43,AE46)</f>
      </c>
      <c r="AH46" s="7374"/>
      <c r="AI46" s="7369"/>
      <c r="AJ46" s="7370"/>
      <c r="AK46" s="7370"/>
      <c r="AL46" s="7369"/>
      <c r="AM46" s="7370"/>
      <c r="AN46" s="7370"/>
    </row>
    <row r="47">
      <c r="A47" s="7359"/>
      <c r="B47" s="7364"/>
      <c r="C47" s="7364"/>
      <c r="D47" s="7359"/>
      <c r="E47" s="7359"/>
      <c r="F47" s="7359"/>
      <c r="G47" s="7364"/>
      <c r="H47" s="7365"/>
      <c r="I47" s="7365"/>
      <c r="J47" s="7365"/>
      <c r="K47" s="7359"/>
      <c r="L47" s="7359"/>
      <c r="M47" s="7359"/>
      <c r="N47" s="7359"/>
      <c r="O47" s="7359"/>
      <c r="P47" s="7359"/>
      <c r="Q47" s="7359"/>
      <c r="R47" s="7359"/>
      <c r="S47" s="7359"/>
      <c r="T47" s="7359"/>
      <c r="U47" s="7359"/>
      <c r="V47" s="7359"/>
      <c r="W47" s="7359"/>
      <c r="X47" s="7359"/>
      <c r="Y47" s="7359"/>
      <c r="Z47" s="7359"/>
      <c r="AA47" s="7359"/>
      <c r="AB47" s="7359"/>
      <c r="AC47" s="7359"/>
      <c r="AD47" s="7359"/>
      <c r="AE47" s="7371" t="s">
        <v>7874</v>
      </c>
      <c r="AF47" s="7372">
        <f t="shared" si="16"/>
      </c>
      <c r="AG47" s="7373">
        <f t="shared" si="6"/>
      </c>
      <c r="AH47" s="7374"/>
      <c r="AI47" s="7369"/>
      <c r="AJ47" s="7370"/>
      <c r="AK47" s="7370"/>
      <c r="AL47" s="7369"/>
      <c r="AM47" s="7370"/>
      <c r="AN47" s="7370"/>
    </row>
    <row r="48">
      <c r="A48" s="7359"/>
      <c r="B48" s="7364"/>
      <c r="C48" s="7364"/>
      <c r="D48" s="7359"/>
      <c r="E48" s="7359"/>
      <c r="F48" s="7359"/>
      <c r="G48" s="7364"/>
      <c r="H48" s="7365"/>
      <c r="I48" s="7365"/>
      <c r="J48" s="7365"/>
      <c r="K48" s="7359"/>
      <c r="L48" s="7359"/>
      <c r="M48" s="7359"/>
      <c r="N48" s="7359"/>
      <c r="O48" s="7359"/>
      <c r="P48" s="7359"/>
      <c r="Q48" s="7359"/>
      <c r="R48" s="7359"/>
      <c r="S48" s="7359"/>
      <c r="T48" s="7359"/>
      <c r="U48" s="7359"/>
      <c r="V48" s="7359"/>
      <c r="W48" s="7359"/>
      <c r="X48" s="7359"/>
      <c r="Y48" s="7359"/>
      <c r="Z48" s="7359"/>
      <c r="AA48" s="7359"/>
      <c r="AB48" s="7359"/>
      <c r="AC48" s="7359"/>
      <c r="AD48" s="7359"/>
      <c r="AE48" s="7371" t="s">
        <v>7875</v>
      </c>
      <c r="AF48" s="7372">
        <f t="shared" si="16"/>
      </c>
      <c r="AG48" s="7373">
        <f t="shared" si="6"/>
      </c>
      <c r="AH48" s="7374"/>
      <c r="AI48" s="7369"/>
      <c r="AJ48" s="7370"/>
      <c r="AK48" s="7370"/>
      <c r="AL48" s="7369"/>
      <c r="AM48" s="7370"/>
      <c r="AN48" s="7370"/>
    </row>
    <row r="49">
      <c r="A49" s="7359"/>
      <c r="B49" s="7364"/>
      <c r="C49" s="7364"/>
      <c r="D49" s="7359"/>
      <c r="E49" s="7359"/>
      <c r="F49" s="7359"/>
      <c r="G49" s="7364"/>
      <c r="H49" s="7365"/>
      <c r="I49" s="7365"/>
      <c r="J49" s="7365"/>
      <c r="K49" s="7359"/>
      <c r="L49" s="7359"/>
      <c r="M49" s="7359"/>
      <c r="N49" s="7359"/>
      <c r="O49" s="7359"/>
      <c r="P49" s="7359"/>
      <c r="Q49" s="7359"/>
      <c r="R49" s="7359"/>
      <c r="S49" s="7359"/>
      <c r="T49" s="7359"/>
      <c r="U49" s="7359"/>
      <c r="V49" s="7359"/>
      <c r="W49" s="7359"/>
      <c r="X49" s="7359"/>
      <c r="Y49" s="7359"/>
      <c r="Z49" s="7359"/>
      <c r="AA49" s="7359"/>
      <c r="AB49" s="7359"/>
      <c r="AC49" s="7359"/>
      <c r="AD49" s="7359"/>
      <c r="AE49" s="7371" t="s">
        <v>7876</v>
      </c>
      <c r="AF49" s="7372">
        <f t="shared" si="16"/>
      </c>
      <c r="AG49" s="7373">
        <f t="shared" si="6"/>
      </c>
      <c r="AH49" s="7374"/>
      <c r="AI49" s="7369"/>
      <c r="AJ49" s="7370"/>
      <c r="AK49" s="7370"/>
      <c r="AL49" s="7369"/>
      <c r="AM49" s="7370"/>
      <c r="AN49" s="7370"/>
    </row>
    <row r="50">
      <c r="A50" s="7359"/>
      <c r="B50" s="7364"/>
      <c r="C50" s="7364"/>
      <c r="D50" s="7359"/>
      <c r="E50" s="7359"/>
      <c r="F50" s="7359"/>
      <c r="G50" s="7364"/>
      <c r="H50" s="7365"/>
      <c r="I50" s="7365"/>
      <c r="J50" s="7365"/>
      <c r="K50" s="7359"/>
      <c r="L50" s="7359"/>
      <c r="M50" s="7359"/>
      <c r="N50" s="7359"/>
      <c r="O50" s="7359"/>
      <c r="P50" s="7359"/>
      <c r="Q50" s="7359"/>
      <c r="R50" s="7359"/>
      <c r="S50" s="7359"/>
      <c r="T50" s="7359"/>
      <c r="U50" s="7359"/>
      <c r="V50" s="7359"/>
      <c r="W50" s="7359"/>
      <c r="X50" s="7359"/>
      <c r="Y50" s="7359"/>
      <c r="Z50" s="7359"/>
      <c r="AA50" s="7359"/>
      <c r="AB50" s="7359"/>
      <c r="AC50" s="7359"/>
      <c r="AD50" s="7359"/>
      <c r="AE50" s="7371" t="s">
        <v>7787</v>
      </c>
      <c r="AF50" s="7375">
        <f>AVERAGE(AH3:AH43)/AVERAGE(D3:D43)</f>
      </c>
      <c r="AG50" s="7373">
        <f>SUMIF($H$3:$H$43,"&lt;90",$AG$3:$AG$43)</f>
      </c>
      <c r="AH50" s="7376"/>
      <c r="AI50" s="7369"/>
      <c r="AJ50" s="7370"/>
      <c r="AK50" s="7370"/>
      <c r="AL50" s="7369"/>
      <c r="AM50" s="7370"/>
      <c r="AN50" s="7370"/>
    </row>
    <row r="51">
      <c r="A51" s="7359"/>
      <c r="B51" s="7364"/>
      <c r="C51" s="7364"/>
      <c r="D51" s="7359"/>
      <c r="E51" s="7359"/>
      <c r="F51" s="7359"/>
      <c r="G51" s="7364"/>
      <c r="H51" s="7365"/>
      <c r="I51" s="7365"/>
      <c r="J51" s="7365"/>
      <c r="K51" s="7359"/>
      <c r="L51" s="7359"/>
      <c r="M51" s="7359"/>
      <c r="N51" s="7359"/>
      <c r="O51" s="7359"/>
      <c r="P51" s="7359"/>
      <c r="Q51" s="7359"/>
      <c r="R51" s="7359"/>
      <c r="S51" s="7359"/>
      <c r="T51" s="7359"/>
      <c r="U51" s="7359"/>
      <c r="V51" s="7359"/>
      <c r="W51" s="7359"/>
      <c r="X51" s="7359"/>
      <c r="Y51" s="7359"/>
      <c r="Z51" s="7359"/>
      <c r="AA51" s="7359"/>
      <c r="AB51" s="7359"/>
      <c r="AC51" s="7359"/>
      <c r="AD51" s="7359"/>
      <c r="AE51" s="7359"/>
      <c r="AF51" s="7376"/>
      <c r="AG51" s="7376"/>
      <c r="AH51" s="7376"/>
      <c r="AI51" s="7369"/>
      <c r="AJ51" s="7370"/>
      <c r="AK51" s="7370"/>
      <c r="AL51" s="7369"/>
      <c r="AM51" s="7370"/>
      <c r="AN51" s="7370"/>
    </row>
    <row r="52">
      <c r="A52" s="7377" t="s">
        <v>7877</v>
      </c>
      <c r="B52" s="7315" t="s">
        <v>7762</v>
      </c>
      <c r="C52" s="7315" t="s">
        <v>7763</v>
      </c>
      <c r="D52" s="7315" t="s">
        <v>7764</v>
      </c>
      <c r="E52" s="7315"/>
      <c r="F52" s="7315" t="s">
        <v>7878</v>
      </c>
      <c r="G52" s="7378" t="s">
        <v>7766</v>
      </c>
      <c r="H52" s="7379" t="s">
        <v>7767</v>
      </c>
      <c r="I52" s="7314" t="s">
        <v>7768</v>
      </c>
      <c r="J52" s="7314" t="s">
        <v>7769</v>
      </c>
      <c r="K52" s="7315" t="s">
        <v>7770</v>
      </c>
      <c r="L52" s="7315" t="s">
        <v>7771</v>
      </c>
      <c r="M52" s="7315" t="s">
        <v>7879</v>
      </c>
      <c r="N52" s="7315" t="s">
        <v>7880</v>
      </c>
      <c r="O52" s="7315" t="s">
        <v>7774</v>
      </c>
      <c r="P52" s="7380"/>
      <c r="Q52" s="7380"/>
      <c r="R52" s="7380"/>
      <c r="S52" s="7380"/>
      <c r="T52" s="7380"/>
      <c r="U52" s="7380"/>
      <c r="V52" s="7380"/>
      <c r="W52" s="7380"/>
      <c r="X52" s="7380"/>
      <c r="Y52" s="7380"/>
      <c r="Z52" s="7380"/>
      <c r="AA52" s="7380"/>
      <c r="AB52" s="7381" t="s">
        <v>7781</v>
      </c>
      <c r="AC52" s="7379" t="s">
        <v>7782</v>
      </c>
      <c r="AD52" s="7379" t="s">
        <v>7881</v>
      </c>
      <c r="AE52" s="7379" t="s">
        <v>7882</v>
      </c>
      <c r="AF52" s="7382" t="s">
        <v>7785</v>
      </c>
      <c r="AG52" s="7382" t="s">
        <v>7786</v>
      </c>
      <c r="AH52" s="7314" t="s">
        <v>7787</v>
      </c>
      <c r="AI52" s="7379" t="s">
        <v>7788</v>
      </c>
      <c r="AJ52" s="7314" t="s">
        <v>7789</v>
      </c>
      <c r="AK52" s="7315" t="s">
        <v>7790</v>
      </c>
      <c r="AL52" s="7315" t="s">
        <v>7883</v>
      </c>
      <c r="AM52" s="7315" t="s">
        <v>7792</v>
      </c>
      <c r="AN52" s="7315" t="s">
        <v>7793</v>
      </c>
    </row>
    <row r="53">
      <c r="A53" s="7315" t="s">
        <v>7794</v>
      </c>
      <c r="B53" s="7315"/>
      <c r="C53" s="7315"/>
      <c r="D53" s="7315" t="s">
        <v>7795</v>
      </c>
      <c r="E53" s="7319" t="s">
        <v>7796</v>
      </c>
      <c r="F53" s="7315"/>
      <c r="G53" s="7383"/>
      <c r="H53" s="7379"/>
      <c r="I53" s="7314"/>
      <c r="J53" s="7314"/>
      <c r="K53" s="7315" t="s">
        <v>7797</v>
      </c>
      <c r="L53" s="7315" t="s">
        <v>7797</v>
      </c>
      <c r="M53" s="7315"/>
      <c r="N53" s="7315"/>
      <c r="O53" s="7315"/>
      <c r="P53" s="7380"/>
      <c r="Q53" s="7380"/>
      <c r="R53" s="7380"/>
      <c r="S53" s="7380"/>
      <c r="T53" s="7380"/>
      <c r="U53" s="7380"/>
      <c r="V53" s="7380"/>
      <c r="W53" s="7380"/>
      <c r="X53" s="7380"/>
      <c r="Y53" s="7380"/>
      <c r="Z53" s="7380"/>
      <c r="AA53" s="7380"/>
      <c r="AB53" s="7381"/>
      <c r="AC53" s="7379"/>
      <c r="AD53" s="7379"/>
      <c r="AE53" s="7379"/>
      <c r="AF53" s="7382"/>
      <c r="AG53" s="7382"/>
      <c r="AH53" s="7314"/>
      <c r="AI53" s="7379"/>
      <c r="AJ53" s="7314"/>
      <c r="AK53" s="7315"/>
      <c r="AL53" s="7315"/>
      <c r="AM53" s="7315"/>
      <c r="AN53" s="7315"/>
    </row>
    <row r="54">
      <c r="A54" s="7384">
        <v>1</v>
      </c>
      <c r="B54" s="7320" t="s">
        <v>7810</v>
      </c>
      <c r="C54" s="7320" t="s">
        <v>7884</v>
      </c>
      <c r="D54" s="7323">
        <v>1535</v>
      </c>
      <c r="E54" s="7337">
        <v>1535</v>
      </c>
      <c r="F54" s="7385"/>
      <c r="G54" s="7386">
        <f>VLOOKUP(C54,'Data Products'!$A:$J,2,0)</f>
      </c>
      <c r="H54" s="7387">
        <f t="shared" ref="H54:H79" si="20">IFERROR(G54-TODAY(),"")</f>
      </c>
      <c r="I54" s="7326">
        <v>45840</v>
      </c>
      <c r="J54" s="7327">
        <f t="shared" ref="J54:J126" si="11">TODAY()-I54</f>
      </c>
      <c r="K54" s="7362">
        <v>1495</v>
      </c>
      <c r="L54" s="7388">
        <v>8659</v>
      </c>
      <c r="M54" s="7323">
        <v>6000</v>
      </c>
      <c r="N54" s="7323">
        <v>12000</v>
      </c>
      <c r="O54" s="7320" t="s">
        <v>7809</v>
      </c>
      <c r="P54" s="7359"/>
      <c r="Q54" s="7359"/>
      <c r="R54" s="7389"/>
      <c r="S54" s="7359"/>
      <c r="T54" s="7359"/>
      <c r="U54" s="7359"/>
      <c r="V54" s="7359"/>
      <c r="W54" s="7359"/>
      <c r="X54" s="7359"/>
      <c r="Y54" s="7359"/>
      <c r="Z54" s="7359"/>
      <c r="AA54" s="7359"/>
      <c r="AB54" s="7390">
        <f t="shared" ref="AB54:AB126" si="8">L54/30</f>
      </c>
      <c r="AC54" s="7343">
        <f t="shared" ref="AC54:AC126" si="1">IFERROR(D54/AB54,"-")</f>
      </c>
      <c r="AD54" s="7330">
        <f t="shared" ref="AD54:AD126" si="24">IFERROR(TODAY()+AC54,"-")</f>
      </c>
      <c r="AE54" s="7344">
        <f t="shared" ref="AE54:AE126" si="14">_xlfn.IFS(AC54="-","Not sold yet",AND(AC54&lt;=150,AC54&gt;60),"Out of stock more than 60 days",AC54&lt;=60,"Out of stock less than 60 days",AC54&gt;=150,"Out of stock more than 150 days")</f>
      </c>
      <c r="AF54" s="7332">
        <f>VLOOKUP(C54,'Data Products'!$A:$J,10,0)</f>
      </c>
      <c r="AG54" s="7333">
        <f t="shared" ref="AG54:AG126" si="4">AF54*D54</f>
      </c>
      <c r="AH54" s="7333"/>
      <c r="AI54" s="7350" t="s">
        <v>7885</v>
      </c>
      <c r="AJ54" s="7335"/>
      <c r="AK54" s="7336"/>
      <c r="AL54" s="7335"/>
      <c r="AM54" s="7336"/>
      <c r="AN54" s="7336"/>
    </row>
    <row customHeight="true" hidden="true" ht="18" r="55">
      <c r="A55" s="7384">
        <v>2</v>
      </c>
      <c r="B55" s="7320" t="s">
        <v>7805</v>
      </c>
      <c r="C55" s="7320" t="s">
        <v>7886</v>
      </c>
      <c r="D55" s="7323">
        <v>0</v>
      </c>
      <c r="E55" s="7337">
        <v>0</v>
      </c>
      <c r="F55" s="7385"/>
      <c r="G55" s="7386">
        <f>VLOOKUP(C55,'Data Products'!$A:$J,2,0)</f>
      </c>
      <c r="H55" s="7387">
        <f t="shared" si="20"/>
      </c>
      <c r="I55" s="7326">
        <v>45376</v>
      </c>
      <c r="J55" s="7327">
        <f t="shared" si="11"/>
      </c>
      <c r="K55" s="7323">
        <v>0</v>
      </c>
      <c r="L55" s="7323">
        <v>0</v>
      </c>
      <c r="M55" s="7323">
        <v>0</v>
      </c>
      <c r="N55" s="7323">
        <v>0</v>
      </c>
      <c r="O55" s="7320" t="s">
        <v>7887</v>
      </c>
      <c r="P55" s="7359"/>
      <c r="Q55" s="7359"/>
      <c r="R55" s="7389"/>
      <c r="S55" s="7359"/>
      <c r="T55" s="7359"/>
      <c r="U55" s="7359"/>
      <c r="V55" s="7359"/>
      <c r="W55" s="7359"/>
      <c r="X55" s="7359"/>
      <c r="Y55" s="7359"/>
      <c r="Z55" s="7359"/>
      <c r="AA55" s="7359"/>
      <c r="AB55" s="7390">
        <f t="shared" si="8"/>
      </c>
      <c r="AC55" s="7338">
        <f t="shared" si="1"/>
      </c>
      <c r="AD55" s="7330">
        <f t="shared" si="24"/>
      </c>
      <c r="AE55" s="7339">
        <f t="shared" si="14"/>
      </c>
      <c r="AF55" s="7332">
        <f>VLOOKUP(C55,'Data Products'!$A:$J,10,0)</f>
      </c>
      <c r="AG55" s="7333">
        <f t="shared" si="4"/>
      </c>
      <c r="AH55" s="7333">
        <f t="shared" ref="AH55:AH74" si="27">IF(H55&lt;=90,D55,0)</f>
      </c>
      <c r="AI55" s="7345"/>
      <c r="AJ55" s="7335"/>
      <c r="AK55" s="7336"/>
      <c r="AL55" s="7335"/>
      <c r="AM55" s="7336"/>
      <c r="AN55" s="7336"/>
    </row>
    <row customHeight="true" hidden="true" ht="18" r="56">
      <c r="A56" s="7384">
        <v>3</v>
      </c>
      <c r="B56" s="7320" t="s">
        <v>7805</v>
      </c>
      <c r="C56" s="7320" t="s">
        <v>7888</v>
      </c>
      <c r="D56" s="7323">
        <v>0</v>
      </c>
      <c r="E56" s="7337">
        <v>0</v>
      </c>
      <c r="F56" s="7385"/>
      <c r="G56" s="7386">
        <f>VLOOKUP(C56,'Data Products'!$A:$J,2,0)</f>
      </c>
      <c r="H56" s="7387">
        <f t="shared" si="20"/>
      </c>
      <c r="I56" s="7361">
        <v>45721</v>
      </c>
      <c r="J56" s="7327">
        <f t="shared" si="11"/>
      </c>
      <c r="K56" s="7323">
        <v>0</v>
      </c>
      <c r="L56" s="7323">
        <v>0</v>
      </c>
      <c r="M56" s="7391" t="s">
        <v>7889</v>
      </c>
      <c r="N56" s="7391" t="s">
        <v>7889</v>
      </c>
      <c r="O56" s="7320" t="s">
        <v>7887</v>
      </c>
      <c r="P56" s="7359"/>
      <c r="Q56" s="7359"/>
      <c r="R56" s="7389"/>
      <c r="S56" s="7359"/>
      <c r="T56" s="7359"/>
      <c r="U56" s="7359"/>
      <c r="V56" s="7359"/>
      <c r="W56" s="7359"/>
      <c r="X56" s="7359"/>
      <c r="Y56" s="7359"/>
      <c r="Z56" s="7359"/>
      <c r="AA56" s="7359"/>
      <c r="AB56" s="7390">
        <f t="shared" si="8"/>
      </c>
      <c r="AC56" s="7338">
        <f t="shared" si="1"/>
      </c>
      <c r="AD56" s="7330">
        <f t="shared" si="24"/>
      </c>
      <c r="AE56" s="7339">
        <f t="shared" si="14"/>
      </c>
      <c r="AF56" s="7332">
        <f>VLOOKUP(C56,'Data Products'!$A:$J,10,0)</f>
      </c>
      <c r="AG56" s="7333">
        <f t="shared" si="4"/>
      </c>
      <c r="AH56" s="7333">
        <f t="shared" si="27"/>
      </c>
      <c r="AI56" s="7345"/>
      <c r="AJ56" s="7335"/>
      <c r="AK56" s="7336"/>
      <c r="AL56" s="7335"/>
      <c r="AM56" s="7336"/>
      <c r="AN56" s="7336"/>
    </row>
    <row customHeight="true" hidden="true" ht="18" r="57">
      <c r="A57" s="7384">
        <v>4</v>
      </c>
      <c r="B57" s="7320" t="s">
        <v>7805</v>
      </c>
      <c r="C57" s="7320" t="s">
        <v>7890</v>
      </c>
      <c r="D57" s="7323">
        <v>0</v>
      </c>
      <c r="E57" s="7337">
        <v>0</v>
      </c>
      <c r="F57" s="7385"/>
      <c r="G57" s="7386">
        <f>VLOOKUP(C57,'Data Products'!$A:$J,2,0)</f>
      </c>
      <c r="H57" s="7387">
        <f t="shared" si="20"/>
      </c>
      <c r="I57" s="7326">
        <v>45460</v>
      </c>
      <c r="J57" s="7327">
        <f t="shared" si="11"/>
      </c>
      <c r="K57" s="7323">
        <v>0</v>
      </c>
      <c r="L57" s="7323">
        <v>0</v>
      </c>
      <c r="M57" s="7323">
        <v>0</v>
      </c>
      <c r="N57" s="7323">
        <v>0</v>
      </c>
      <c r="O57" s="7320" t="s">
        <v>7887</v>
      </c>
      <c r="P57" s="7359"/>
      <c r="Q57" s="7359"/>
      <c r="R57" s="7392"/>
      <c r="S57" s="7359"/>
      <c r="T57" s="7359"/>
      <c r="U57" s="7359"/>
      <c r="V57" s="7359"/>
      <c r="W57" s="7359"/>
      <c r="X57" s="7359"/>
      <c r="Y57" s="7359"/>
      <c r="Z57" s="7359"/>
      <c r="AA57" s="7359"/>
      <c r="AB57" s="7390">
        <f t="shared" si="8"/>
      </c>
      <c r="AC57" s="7338">
        <f t="shared" si="1"/>
      </c>
      <c r="AD57" s="7330">
        <f t="shared" si="24"/>
      </c>
      <c r="AE57" s="7339">
        <f t="shared" si="14"/>
      </c>
      <c r="AF57" s="7332">
        <f>VLOOKUP(C57,'Data Products'!$A:$J,10,0)</f>
      </c>
      <c r="AG57" s="7333">
        <f t="shared" si="4"/>
      </c>
      <c r="AH57" s="7333">
        <f t="shared" si="27"/>
      </c>
      <c r="AI57" s="7335"/>
      <c r="AJ57" s="7336"/>
      <c r="AK57" s="7336"/>
      <c r="AL57" s="7335"/>
      <c r="AM57" s="7336"/>
      <c r="AN57" s="7336"/>
    </row>
    <row customHeight="true" hidden="true" ht="18" r="58">
      <c r="A58" s="7384">
        <v>5</v>
      </c>
      <c r="B58" s="7320" t="s">
        <v>7833</v>
      </c>
      <c r="C58" s="7320" t="s">
        <v>7891</v>
      </c>
      <c r="D58" s="7323">
        <v>0</v>
      </c>
      <c r="E58" s="7337">
        <v>0</v>
      </c>
      <c r="F58" s="7385"/>
      <c r="G58" s="7386">
        <f>VLOOKUP(C58,'Data Products'!$A:$J,2,0)</f>
      </c>
      <c r="H58" s="7387">
        <f t="shared" si="20"/>
      </c>
      <c r="I58" s="7326">
        <v>45667</v>
      </c>
      <c r="J58" s="7327">
        <f t="shared" si="11"/>
      </c>
      <c r="K58" s="7323">
        <v>0</v>
      </c>
      <c r="L58" s="7323">
        <v>0</v>
      </c>
      <c r="M58" s="7323">
        <v>500</v>
      </c>
      <c r="N58" s="7323">
        <v>1000</v>
      </c>
      <c r="O58" s="7393" t="s">
        <v>7818</v>
      </c>
      <c r="P58" s="7359"/>
      <c r="Q58" s="7359"/>
      <c r="R58" s="7389"/>
      <c r="S58" s="7359"/>
      <c r="T58" s="7359"/>
      <c r="U58" s="7359"/>
      <c r="V58" s="7359"/>
      <c r="W58" s="7359"/>
      <c r="X58" s="7359"/>
      <c r="Y58" s="7359"/>
      <c r="Z58" s="7359"/>
      <c r="AA58" s="7359"/>
      <c r="AB58" s="7390">
        <f t="shared" si="8"/>
      </c>
      <c r="AC58" s="7338">
        <f t="shared" si="1"/>
      </c>
      <c r="AD58" s="7330">
        <f t="shared" si="24"/>
      </c>
      <c r="AE58" s="7339">
        <f t="shared" si="14"/>
      </c>
      <c r="AF58" s="7332">
        <f>VLOOKUP(C58,'Data Products'!$A:$J,10,0)</f>
      </c>
      <c r="AG58" s="7333">
        <f t="shared" si="4"/>
      </c>
      <c r="AH58" s="7333">
        <f t="shared" si="27"/>
      </c>
      <c r="AI58" s="7345"/>
      <c r="AJ58" s="7336"/>
      <c r="AK58" s="7336">
        <v>200</v>
      </c>
      <c r="AL58" s="7335"/>
      <c r="AM58" s="7336"/>
      <c r="AN58" s="7336"/>
    </row>
    <row r="59">
      <c r="A59" s="7384">
        <v>6</v>
      </c>
      <c r="B59" s="7320" t="s">
        <v>7805</v>
      </c>
      <c r="C59" s="7320" t="s">
        <v>7892</v>
      </c>
      <c r="D59" s="7323">
        <v>3</v>
      </c>
      <c r="E59" s="7337">
        <v>3</v>
      </c>
      <c r="F59" s="7385"/>
      <c r="G59" s="7386">
        <f>VLOOKUP(C59,'Data Products'!$A:$J,2,0)</f>
      </c>
      <c r="H59" s="7387">
        <f t="shared" si="20"/>
      </c>
      <c r="I59" s="7326">
        <v>45667</v>
      </c>
      <c r="J59" s="7327">
        <f t="shared" si="11"/>
      </c>
      <c r="K59" s="7323">
        <v>0</v>
      </c>
      <c r="L59" s="7323">
        <v>0</v>
      </c>
      <c r="M59" s="7323">
        <v>500</v>
      </c>
      <c r="N59" s="7323">
        <v>1000</v>
      </c>
      <c r="O59" s="7320" t="s">
        <v>7818</v>
      </c>
      <c r="P59" s="7359"/>
      <c r="Q59" s="7359"/>
      <c r="R59" s="7389"/>
      <c r="S59" s="7359"/>
      <c r="T59" s="7359"/>
      <c r="U59" s="7359"/>
      <c r="V59" s="7359"/>
      <c r="W59" s="7359"/>
      <c r="X59" s="7359"/>
      <c r="Y59" s="7359"/>
      <c r="Z59" s="7359"/>
      <c r="AA59" s="7359"/>
      <c r="AB59" s="7390">
        <f t="shared" si="8"/>
      </c>
      <c r="AC59" s="7343">
        <f t="shared" si="1"/>
      </c>
      <c r="AD59" s="7330">
        <f t="shared" si="24"/>
      </c>
      <c r="AE59" s="7344">
        <f t="shared" si="14"/>
      </c>
      <c r="AF59" s="7332">
        <f>VLOOKUP(C59,'Data Products'!$A:$J,10,0)</f>
      </c>
      <c r="AG59" s="7333">
        <f t="shared" si="4"/>
      </c>
      <c r="AH59" s="7333">
        <f t="shared" si="27"/>
      </c>
      <c r="AI59" s="7345"/>
      <c r="AJ59" s="7336"/>
      <c r="AK59" s="7336"/>
      <c r="AL59" s="7335"/>
      <c r="AM59" s="7336"/>
      <c r="AN59" s="7336"/>
    </row>
    <row r="60">
      <c r="A60" s="7384">
        <v>7</v>
      </c>
      <c r="B60" s="7320" t="s">
        <v>7798</v>
      </c>
      <c r="C60" s="7320" t="s">
        <v>7893</v>
      </c>
      <c r="D60" s="7323">
        <v>99</v>
      </c>
      <c r="E60" s="7337">
        <v>99</v>
      </c>
      <c r="F60" s="7385"/>
      <c r="G60" s="7386">
        <f>VLOOKUP(C60,'Data Products'!$A:$J,2,0)</f>
      </c>
      <c r="H60" s="7387">
        <f t="shared" si="20"/>
      </c>
      <c r="I60" s="7326">
        <v>45617</v>
      </c>
      <c r="J60" s="7327">
        <f t="shared" si="11"/>
      </c>
      <c r="K60" s="7323">
        <v>29</v>
      </c>
      <c r="L60" s="7323">
        <v>51</v>
      </c>
      <c r="M60" s="7323">
        <v>300</v>
      </c>
      <c r="N60" s="7323">
        <v>500</v>
      </c>
      <c r="O60" s="7394" t="s">
        <v>7818</v>
      </c>
      <c r="P60" s="7359"/>
      <c r="Q60" s="7359"/>
      <c r="R60" s="7389"/>
      <c r="S60" s="7359"/>
      <c r="T60" s="7359"/>
      <c r="U60" s="7359"/>
      <c r="V60" s="7359"/>
      <c r="W60" s="7359"/>
      <c r="X60" s="7359"/>
      <c r="Y60" s="7359"/>
      <c r="Z60" s="7359"/>
      <c r="AA60" s="7359"/>
      <c r="AB60" s="7390">
        <f t="shared" si="8"/>
      </c>
      <c r="AC60" s="7347">
        <f t="shared" si="1"/>
      </c>
      <c r="AD60" s="7330">
        <f t="shared" si="24"/>
      </c>
      <c r="AE60" s="7348">
        <f t="shared" si="14"/>
      </c>
      <c r="AF60" s="7332">
        <f>VLOOKUP(C60,'Data Products'!$A:$J,10,0)</f>
      </c>
      <c r="AG60" s="7333">
        <f t="shared" si="4"/>
      </c>
      <c r="AH60" s="7333">
        <f t="shared" si="27"/>
      </c>
      <c r="AI60" s="7335"/>
      <c r="AJ60" s="7336"/>
      <c r="AK60" s="7336"/>
      <c r="AL60" s="7335"/>
      <c r="AM60" s="7336"/>
      <c r="AN60" s="7336"/>
    </row>
    <row customHeight="true" hidden="true" ht="18" r="61">
      <c r="A61" s="7384">
        <v>8</v>
      </c>
      <c r="B61" s="7320" t="s">
        <v>7798</v>
      </c>
      <c r="C61" s="7320" t="s">
        <v>7894</v>
      </c>
      <c r="D61" s="7323">
        <v>0</v>
      </c>
      <c r="E61" s="7337">
        <v>0</v>
      </c>
      <c r="F61" s="7385"/>
      <c r="G61" s="7386">
        <f>VLOOKUP(C61,'Data Products'!$A:$J,2,0)</f>
      </c>
      <c r="H61" s="7395">
        <f t="shared" si="20"/>
      </c>
      <c r="I61" s="7326">
        <v>45504</v>
      </c>
      <c r="J61" s="7327">
        <f t="shared" si="11"/>
      </c>
      <c r="K61" s="7323">
        <v>0</v>
      </c>
      <c r="L61" s="7323">
        <v>0</v>
      </c>
      <c r="M61" s="7323">
        <v>0</v>
      </c>
      <c r="N61" s="7323">
        <v>0</v>
      </c>
      <c r="O61" s="7320" t="s">
        <v>7818</v>
      </c>
      <c r="P61" s="7359"/>
      <c r="Q61" s="7359"/>
      <c r="R61" s="7389"/>
      <c r="S61" s="7359"/>
      <c r="T61" s="7359"/>
      <c r="U61" s="7359"/>
      <c r="V61" s="7359"/>
      <c r="W61" s="7359"/>
      <c r="X61" s="7359"/>
      <c r="Y61" s="7359"/>
      <c r="Z61" s="7359"/>
      <c r="AA61" s="7359"/>
      <c r="AB61" s="7390">
        <f t="shared" si="8"/>
      </c>
      <c r="AC61" s="7338">
        <f t="shared" si="1"/>
      </c>
      <c r="AD61" s="7330">
        <f t="shared" si="24"/>
      </c>
      <c r="AE61" s="7339">
        <f t="shared" si="14"/>
      </c>
      <c r="AF61" s="7332">
        <f>VLOOKUP(C61,'Data Products'!$A:$J,10,0)</f>
      </c>
      <c r="AG61" s="7333">
        <f t="shared" si="4"/>
      </c>
      <c r="AH61" s="7333">
        <f t="shared" si="27"/>
      </c>
      <c r="AI61" s="7335"/>
      <c r="AJ61" s="7336"/>
      <c r="AK61" s="7336"/>
      <c r="AL61" s="7335"/>
      <c r="AM61" s="7336"/>
      <c r="AN61" s="7336"/>
    </row>
    <row customHeight="true" hidden="true" ht="18" r="62">
      <c r="A62" s="7384">
        <v>9</v>
      </c>
      <c r="B62" s="7320" t="s">
        <v>7798</v>
      </c>
      <c r="C62" s="7320" t="s">
        <v>7895</v>
      </c>
      <c r="D62" s="7323">
        <v>0</v>
      </c>
      <c r="E62" s="7337">
        <v>0</v>
      </c>
      <c r="F62" s="7385"/>
      <c r="G62" s="7386">
        <f>VLOOKUP(C62,'Data Products'!$A:$J,2,0)</f>
      </c>
      <c r="H62" s="7387">
        <f t="shared" si="20"/>
      </c>
      <c r="I62" s="7326">
        <v>45530</v>
      </c>
      <c r="J62" s="7327">
        <f t="shared" si="11"/>
      </c>
      <c r="K62" s="7323">
        <v>0</v>
      </c>
      <c r="L62" s="7323">
        <v>0</v>
      </c>
      <c r="M62" s="7323">
        <v>100</v>
      </c>
      <c r="N62" s="7323">
        <v>300</v>
      </c>
      <c r="O62" s="7320" t="s">
        <v>7818</v>
      </c>
      <c r="P62" s="7359"/>
      <c r="Q62" s="7359"/>
      <c r="R62" s="7389"/>
      <c r="S62" s="7359"/>
      <c r="T62" s="7359"/>
      <c r="U62" s="7359"/>
      <c r="V62" s="7359"/>
      <c r="W62" s="7359"/>
      <c r="X62" s="7359"/>
      <c r="Y62" s="7359"/>
      <c r="Z62" s="7359"/>
      <c r="AA62" s="7359"/>
      <c r="AB62" s="7390">
        <f t="shared" si="8"/>
      </c>
      <c r="AC62" s="7343">
        <f t="shared" si="1"/>
      </c>
      <c r="AD62" s="7330">
        <f t="shared" si="24"/>
      </c>
      <c r="AE62" s="7344">
        <f t="shared" si="14"/>
      </c>
      <c r="AF62" s="7332">
        <f>VLOOKUP(C62,'Data Products'!$A:$J,10,0)</f>
      </c>
      <c r="AG62" s="7333">
        <f t="shared" si="4"/>
      </c>
      <c r="AH62" s="7333">
        <f t="shared" si="27"/>
      </c>
      <c r="AI62" s="7335"/>
      <c r="AJ62" s="7336"/>
      <c r="AK62" s="7336"/>
      <c r="AL62" s="7335"/>
      <c r="AM62" s="7336"/>
      <c r="AN62" s="7336"/>
    </row>
    <row customHeight="true" hidden="true" ht="18" r="63">
      <c r="A63" s="7384">
        <v>10</v>
      </c>
      <c r="B63" s="7320" t="s">
        <v>7798</v>
      </c>
      <c r="C63" s="7320" t="s">
        <v>7896</v>
      </c>
      <c r="D63" s="7323">
        <v>0</v>
      </c>
      <c r="E63" s="7337">
        <v>0</v>
      </c>
      <c r="F63" s="7385"/>
      <c r="G63" s="7386">
        <f>VLOOKUP(C63,'Data Products'!$A:$J,2,0)</f>
      </c>
      <c r="H63" s="7387">
        <f t="shared" si="20"/>
      </c>
      <c r="I63" s="7326">
        <v>45667</v>
      </c>
      <c r="J63" s="7327">
        <f t="shared" si="11"/>
      </c>
      <c r="K63" s="7323">
        <v>0</v>
      </c>
      <c r="L63" s="7323">
        <v>0</v>
      </c>
      <c r="M63" s="7323">
        <v>500</v>
      </c>
      <c r="N63" s="7323">
        <v>1000</v>
      </c>
      <c r="O63" s="7320" t="s">
        <v>7818</v>
      </c>
      <c r="P63" s="7359"/>
      <c r="Q63" s="7359"/>
      <c r="R63" s="7389"/>
      <c r="S63" s="7359"/>
      <c r="T63" s="7359"/>
      <c r="U63" s="7359"/>
      <c r="V63" s="7359"/>
      <c r="W63" s="7359"/>
      <c r="X63" s="7359"/>
      <c r="Y63" s="7359"/>
      <c r="Z63" s="7359"/>
      <c r="AA63" s="7359"/>
      <c r="AB63" s="7390">
        <f t="shared" si="8"/>
      </c>
      <c r="AC63" s="7338">
        <f t="shared" si="1"/>
      </c>
      <c r="AD63" s="7330">
        <f t="shared" si="24"/>
      </c>
      <c r="AE63" s="7339">
        <f t="shared" si="14"/>
      </c>
      <c r="AF63" s="7332">
        <f>VLOOKUP(C63,'Data Products'!$A:$J,10,0)</f>
      </c>
      <c r="AG63" s="7333">
        <f t="shared" si="4"/>
      </c>
      <c r="AH63" s="7333">
        <f t="shared" si="27"/>
      </c>
      <c r="AI63" s="7345"/>
      <c r="AJ63" s="7336"/>
      <c r="AK63" s="7336">
        <v>150</v>
      </c>
      <c r="AL63" s="7335"/>
      <c r="AM63" s="7336"/>
      <c r="AN63" s="7336"/>
    </row>
    <row customHeight="true" hidden="true" ht="18" r="64">
      <c r="A64" s="7384">
        <v>11</v>
      </c>
      <c r="B64" s="7320" t="s">
        <v>7805</v>
      </c>
      <c r="C64" s="7320" t="s">
        <v>7897</v>
      </c>
      <c r="D64" s="7323">
        <v>0</v>
      </c>
      <c r="E64" s="7337">
        <v>0</v>
      </c>
      <c r="F64" s="7385"/>
      <c r="G64" s="7386">
        <f>VLOOKUP(C64,'Data Products'!$A:$J,2,0)</f>
      </c>
      <c r="H64" s="7387">
        <f t="shared" si="20"/>
      </c>
      <c r="I64" s="7361">
        <v>45716</v>
      </c>
      <c r="J64" s="7327">
        <f t="shared" si="11"/>
      </c>
      <c r="K64" s="7323">
        <v>0</v>
      </c>
      <c r="L64" s="7323">
        <v>47</v>
      </c>
      <c r="M64" s="7323" t="s">
        <v>7889</v>
      </c>
      <c r="N64" s="7323" t="s">
        <v>7889</v>
      </c>
      <c r="O64" s="7320" t="s">
        <v>7818</v>
      </c>
      <c r="P64" s="7359"/>
      <c r="Q64" s="7359"/>
      <c r="R64" s="7389"/>
      <c r="S64" s="7359"/>
      <c r="T64" s="7359"/>
      <c r="U64" s="7359"/>
      <c r="V64" s="7359"/>
      <c r="W64" s="7359"/>
      <c r="X64" s="7359"/>
      <c r="Y64" s="7359"/>
      <c r="Z64" s="7359"/>
      <c r="AA64" s="7359"/>
      <c r="AB64" s="7390">
        <f t="shared" si="8"/>
      </c>
      <c r="AC64" s="7347">
        <f t="shared" si="1"/>
      </c>
      <c r="AD64" s="7330">
        <f t="shared" si="24"/>
      </c>
      <c r="AE64" s="7348">
        <f t="shared" si="14"/>
      </c>
      <c r="AF64" s="7332">
        <f>VLOOKUP(C64,'Data Products'!$A:$J,10,0)</f>
      </c>
      <c r="AG64" s="7333">
        <f t="shared" si="4"/>
      </c>
      <c r="AH64" s="7333">
        <f t="shared" si="27"/>
      </c>
      <c r="AI64" s="7345"/>
      <c r="AJ64" s="7336"/>
      <c r="AK64" s="7336"/>
      <c r="AL64" s="7335"/>
      <c r="AM64" s="7336"/>
      <c r="AN64" s="7336"/>
    </row>
    <row r="65">
      <c r="A65" s="7384">
        <v>12</v>
      </c>
      <c r="B65" s="7320" t="s">
        <v>7798</v>
      </c>
      <c r="C65" s="7320" t="s">
        <v>7898</v>
      </c>
      <c r="D65" s="7323">
        <v>135</v>
      </c>
      <c r="E65" s="7337">
        <v>135</v>
      </c>
      <c r="F65" s="7385"/>
      <c r="G65" s="7386">
        <f>VLOOKUP(C65,'Data Products'!$A:$J,2,0)</f>
      </c>
      <c r="H65" s="7387">
        <f t="shared" si="20"/>
      </c>
      <c r="I65" s="7361">
        <v>45716</v>
      </c>
      <c r="J65" s="7327">
        <f t="shared" si="11"/>
      </c>
      <c r="K65" s="7323">
        <v>79</v>
      </c>
      <c r="L65" s="7323">
        <v>161</v>
      </c>
      <c r="M65" s="7323">
        <v>0</v>
      </c>
      <c r="N65" s="7323">
        <v>0</v>
      </c>
      <c r="O65" s="7320" t="s">
        <v>7818</v>
      </c>
      <c r="P65" s="7359"/>
      <c r="Q65" s="7359"/>
      <c r="R65" s="7389"/>
      <c r="S65" s="7359"/>
      <c r="T65" s="7359"/>
      <c r="U65" s="7359"/>
      <c r="V65" s="7359"/>
      <c r="W65" s="7359"/>
      <c r="X65" s="7359"/>
      <c r="Y65" s="7359"/>
      <c r="Z65" s="7359"/>
      <c r="AA65" s="7359"/>
      <c r="AB65" s="7390">
        <f t="shared" si="8"/>
      </c>
      <c r="AC65" s="7347">
        <f t="shared" si="1"/>
      </c>
      <c r="AD65" s="7330">
        <f t="shared" si="24"/>
      </c>
      <c r="AE65" s="7348">
        <f t="shared" si="14"/>
      </c>
      <c r="AF65" s="7332">
        <f>VLOOKUP(C65,'Data Products'!$A:$J,10,0)</f>
      </c>
      <c r="AG65" s="7333">
        <f t="shared" si="4"/>
      </c>
      <c r="AH65" s="7333">
        <f t="shared" si="27"/>
      </c>
      <c r="AI65" s="7345"/>
      <c r="AJ65" s="7336"/>
      <c r="AK65" s="7336"/>
      <c r="AL65" s="7335"/>
      <c r="AM65" s="7336"/>
      <c r="AN65" s="7336"/>
    </row>
    <row customHeight="true" hidden="true" ht="18" r="66">
      <c r="A66" s="7384">
        <v>13</v>
      </c>
      <c r="B66" s="7320" t="s">
        <v>7798</v>
      </c>
      <c r="C66" s="7320" t="s">
        <v>7899</v>
      </c>
      <c r="D66" s="7323">
        <v>0</v>
      </c>
      <c r="E66" s="7337">
        <v>0</v>
      </c>
      <c r="F66" s="7385"/>
      <c r="G66" s="7386">
        <f>VLOOKUP(C66,'Data Products'!$A:$J,2,0)</f>
      </c>
      <c r="H66" s="7395">
        <f t="shared" si="20"/>
      </c>
      <c r="I66" s="7326">
        <v>45363</v>
      </c>
      <c r="J66" s="7327">
        <f t="shared" si="11"/>
      </c>
      <c r="K66" s="7323">
        <v>0</v>
      </c>
      <c r="L66" s="7323">
        <v>0</v>
      </c>
      <c r="M66" s="7323">
        <v>0</v>
      </c>
      <c r="N66" s="7323">
        <v>0</v>
      </c>
      <c r="O66" s="7320" t="s">
        <v>7818</v>
      </c>
      <c r="P66" s="7359"/>
      <c r="Q66" s="7359"/>
      <c r="R66" s="7389"/>
      <c r="S66" s="7359"/>
      <c r="T66" s="7359"/>
      <c r="U66" s="7359"/>
      <c r="V66" s="7359"/>
      <c r="W66" s="7359"/>
      <c r="X66" s="7359"/>
      <c r="Y66" s="7359"/>
      <c r="Z66" s="7359"/>
      <c r="AA66" s="7359"/>
      <c r="AB66" s="7390">
        <f t="shared" si="8"/>
      </c>
      <c r="AC66" s="7338">
        <f t="shared" si="1"/>
      </c>
      <c r="AD66" s="7330">
        <f t="shared" si="24"/>
      </c>
      <c r="AE66" s="7339">
        <f t="shared" si="14"/>
      </c>
      <c r="AF66" s="7332">
        <f>VLOOKUP(C66,'Data Products'!$A:$J,10,0)</f>
      </c>
      <c r="AG66" s="7333">
        <f t="shared" si="4"/>
      </c>
      <c r="AH66" s="7333">
        <f t="shared" si="27"/>
      </c>
      <c r="AI66" s="7335"/>
      <c r="AJ66" s="7336"/>
      <c r="AK66" s="7336"/>
      <c r="AL66" s="7335"/>
      <c r="AM66" s="7336"/>
      <c r="AN66" s="7336"/>
    </row>
    <row r="67">
      <c r="A67" s="7384">
        <v>14</v>
      </c>
      <c r="B67" s="7320" t="s">
        <v>7798</v>
      </c>
      <c r="C67" s="7320" t="s">
        <v>7900</v>
      </c>
      <c r="D67" s="7323">
        <v>12</v>
      </c>
      <c r="E67" s="7337">
        <v>12</v>
      </c>
      <c r="F67" s="7385"/>
      <c r="G67" s="7386">
        <f>VLOOKUP(C67,'Data Products'!$A:$J,2,0)</f>
      </c>
      <c r="H67" s="7387">
        <f t="shared" si="20"/>
      </c>
      <c r="I67" s="7326">
        <v>45617</v>
      </c>
      <c r="J67" s="7327">
        <f t="shared" si="11"/>
      </c>
      <c r="K67" s="7323">
        <v>20</v>
      </c>
      <c r="L67" s="7323">
        <v>41</v>
      </c>
      <c r="M67" s="7323">
        <v>300</v>
      </c>
      <c r="N67" s="7323">
        <v>500</v>
      </c>
      <c r="O67" s="7320" t="s">
        <v>7818</v>
      </c>
      <c r="P67" s="7359"/>
      <c r="Q67" s="7359"/>
      <c r="R67" s="7389"/>
      <c r="S67" s="7359"/>
      <c r="T67" s="7359"/>
      <c r="U67" s="7359"/>
      <c r="V67" s="7359"/>
      <c r="W67" s="7359"/>
      <c r="X67" s="7359"/>
      <c r="Y67" s="7359"/>
      <c r="Z67" s="7359"/>
      <c r="AA67" s="7359"/>
      <c r="AB67" s="7390">
        <f t="shared" si="8"/>
      </c>
      <c r="AC67" s="7347">
        <f t="shared" si="1"/>
      </c>
      <c r="AD67" s="7330">
        <f t="shared" si="24"/>
      </c>
      <c r="AE67" s="7348">
        <f t="shared" si="14"/>
      </c>
      <c r="AF67" s="7332">
        <f>VLOOKUP(C67,'Data Products'!$A:$J,10,0)</f>
      </c>
      <c r="AG67" s="7333">
        <f t="shared" si="4"/>
      </c>
      <c r="AH67" s="7333">
        <f t="shared" si="27"/>
      </c>
      <c r="AI67" s="7345"/>
      <c r="AJ67" s="7336"/>
      <c r="AK67" s="7336"/>
      <c r="AL67" s="7335"/>
      <c r="AM67" s="7336"/>
      <c r="AN67" s="7336"/>
    </row>
    <row customHeight="true" hidden="true" ht="18" r="68">
      <c r="A68" s="7384">
        <v>15</v>
      </c>
      <c r="B68" s="7320" t="s">
        <v>7805</v>
      </c>
      <c r="C68" s="7320" t="s">
        <v>7901</v>
      </c>
      <c r="D68" s="7323">
        <v>0</v>
      </c>
      <c r="E68" s="7337">
        <v>0</v>
      </c>
      <c r="F68" s="7385"/>
      <c r="G68" s="7386">
        <f>VLOOKUP(C68,'Data Products'!$A:$J,2,0)</f>
      </c>
      <c r="H68" s="7387">
        <f t="shared" si="20"/>
      </c>
      <c r="I68" s="7326">
        <v>45667</v>
      </c>
      <c r="J68" s="7327">
        <f t="shared" si="11"/>
      </c>
      <c r="K68" s="7323">
        <v>60</v>
      </c>
      <c r="L68" s="7323">
        <v>281</v>
      </c>
      <c r="M68" s="7323">
        <v>1000</v>
      </c>
      <c r="N68" s="7323">
        <v>2000</v>
      </c>
      <c r="O68" s="7320" t="s">
        <v>7818</v>
      </c>
      <c r="P68" s="7359"/>
      <c r="Q68" s="7359"/>
      <c r="R68" s="7389"/>
      <c r="S68" s="7359"/>
      <c r="T68" s="7359"/>
      <c r="U68" s="7359"/>
      <c r="V68" s="7359"/>
      <c r="W68" s="7359"/>
      <c r="X68" s="7359"/>
      <c r="Y68" s="7359"/>
      <c r="Z68" s="7359"/>
      <c r="AA68" s="7359"/>
      <c r="AB68" s="7390">
        <f t="shared" si="8"/>
      </c>
      <c r="AC68" s="7347">
        <f t="shared" si="1"/>
      </c>
      <c r="AD68" s="7330">
        <f t="shared" si="24"/>
      </c>
      <c r="AE68" s="7348">
        <f t="shared" si="14"/>
      </c>
      <c r="AF68" s="7332">
        <f>VLOOKUP(C68,'Data Products'!$A:$J,10,0)</f>
      </c>
      <c r="AG68" s="7333">
        <f t="shared" si="4"/>
      </c>
      <c r="AH68" s="7333">
        <f t="shared" si="27"/>
      </c>
      <c r="AI68" s="7345"/>
      <c r="AJ68" s="7336"/>
      <c r="AK68" s="7336">
        <v>340</v>
      </c>
      <c r="AL68" s="7335"/>
      <c r="AM68" s="7336"/>
      <c r="AN68" s="7336"/>
    </row>
    <row customHeight="true" hidden="true" ht="18" r="69">
      <c r="A69" s="7384">
        <v>16</v>
      </c>
      <c r="B69" s="7320" t="s">
        <v>7805</v>
      </c>
      <c r="C69" s="7320" t="s">
        <v>7902</v>
      </c>
      <c r="D69" s="7323">
        <v>0</v>
      </c>
      <c r="E69" s="7337">
        <v>0</v>
      </c>
      <c r="F69" s="7385"/>
      <c r="G69" s="7386">
        <f>VLOOKUP(C69,'Data Products'!$A:$J,2,0)</f>
      </c>
      <c r="H69" s="7395">
        <f t="shared" si="20"/>
      </c>
      <c r="I69" s="7326">
        <v>45668</v>
      </c>
      <c r="J69" s="7327">
        <f t="shared" si="11"/>
      </c>
      <c r="K69" s="7323">
        <v>0</v>
      </c>
      <c r="L69" s="7323">
        <v>0</v>
      </c>
      <c r="M69" s="7323">
        <v>0</v>
      </c>
      <c r="N69" s="7323">
        <v>0</v>
      </c>
      <c r="O69" s="7320" t="s">
        <v>7836</v>
      </c>
      <c r="P69" s="7359"/>
      <c r="Q69" s="7359"/>
      <c r="R69" s="7389"/>
      <c r="S69" s="7359"/>
      <c r="T69" s="7359"/>
      <c r="U69" s="7359"/>
      <c r="V69" s="7359"/>
      <c r="W69" s="7359"/>
      <c r="X69" s="7359"/>
      <c r="Y69" s="7359"/>
      <c r="Z69" s="7359"/>
      <c r="AA69" s="7359"/>
      <c r="AB69" s="7390">
        <f t="shared" si="8"/>
      </c>
      <c r="AC69" s="7338">
        <f t="shared" si="1"/>
      </c>
      <c r="AD69" s="7330">
        <f t="shared" si="24"/>
      </c>
      <c r="AE69" s="7339">
        <f t="shared" si="14"/>
      </c>
      <c r="AF69" s="7332">
        <f>VLOOKUP(C69,'Data Products'!$A:$J,10,0)</f>
      </c>
      <c r="AG69" s="7333">
        <f t="shared" si="4"/>
      </c>
      <c r="AH69" s="7333">
        <f t="shared" si="27"/>
      </c>
      <c r="AI69" s="7345"/>
      <c r="AJ69" s="7336"/>
      <c r="AK69" s="7336"/>
      <c r="AL69" s="7335"/>
      <c r="AM69" s="7336"/>
      <c r="AN69" s="7336"/>
    </row>
    <row customHeight="true" hidden="true" ht="18" r="70">
      <c r="A70" s="7384">
        <v>17</v>
      </c>
      <c r="B70" s="7320" t="s">
        <v>7805</v>
      </c>
      <c r="C70" s="7320" t="s">
        <v>7903</v>
      </c>
      <c r="D70" s="7323">
        <v>0</v>
      </c>
      <c r="E70" s="7337">
        <v>0</v>
      </c>
      <c r="F70" s="7385"/>
      <c r="G70" s="7386">
        <f>VLOOKUP(C70,'Data Products'!$A:$J,2,0)</f>
      </c>
      <c r="H70" s="7395">
        <f t="shared" si="20"/>
      </c>
      <c r="I70" s="7326">
        <v>45669</v>
      </c>
      <c r="J70" s="7327">
        <f t="shared" si="11"/>
      </c>
      <c r="K70" s="7323">
        <v>0</v>
      </c>
      <c r="L70" s="7323">
        <v>0</v>
      </c>
      <c r="M70" s="7323">
        <v>4000</v>
      </c>
      <c r="N70" s="7323">
        <v>8000</v>
      </c>
      <c r="O70" s="7320" t="s">
        <v>7836</v>
      </c>
      <c r="P70" s="7359"/>
      <c r="Q70" s="7359"/>
      <c r="R70" s="7389"/>
      <c r="S70" s="7359"/>
      <c r="T70" s="7359"/>
      <c r="U70" s="7359"/>
      <c r="V70" s="7359"/>
      <c r="W70" s="7359"/>
      <c r="X70" s="7359"/>
      <c r="Y70" s="7359"/>
      <c r="Z70" s="7359"/>
      <c r="AA70" s="7359"/>
      <c r="AB70" s="7390">
        <f t="shared" si="8"/>
      </c>
      <c r="AC70" s="7343">
        <f t="shared" si="1"/>
      </c>
      <c r="AD70" s="7330">
        <f t="shared" si="24"/>
      </c>
      <c r="AE70" s="7344">
        <f t="shared" si="14"/>
      </c>
      <c r="AF70" s="7332">
        <f>VLOOKUP(C70,'Data Products'!$A:$J,10,0)</f>
      </c>
      <c r="AG70" s="7333">
        <f t="shared" si="4"/>
      </c>
      <c r="AH70" s="7333">
        <f t="shared" si="27"/>
      </c>
      <c r="AI70" s="7345"/>
      <c r="AJ70" s="7336"/>
      <c r="AK70" s="7336">
        <v>3620</v>
      </c>
      <c r="AL70" s="7335"/>
      <c r="AM70" s="7336"/>
      <c r="AN70" s="7336"/>
    </row>
    <row customHeight="true" hidden="true" ht="18" r="71">
      <c r="A71" s="7384">
        <v>18</v>
      </c>
      <c r="B71" s="7320" t="s">
        <v>7805</v>
      </c>
      <c r="C71" s="7320" t="s">
        <v>7904</v>
      </c>
      <c r="D71" s="7323">
        <v>0</v>
      </c>
      <c r="E71" s="7337">
        <v>0</v>
      </c>
      <c r="F71" s="7385"/>
      <c r="G71" s="7386">
        <f>VLOOKUP(C71,'Data Products'!$A:$J,2,0)</f>
      </c>
      <c r="H71" s="7395">
        <f t="shared" si="20"/>
      </c>
      <c r="I71" s="7326">
        <v>45670</v>
      </c>
      <c r="J71" s="7327">
        <f t="shared" si="11"/>
      </c>
      <c r="K71" s="7323">
        <v>0</v>
      </c>
      <c r="L71" s="7323">
        <v>0</v>
      </c>
      <c r="M71" s="7323">
        <v>0</v>
      </c>
      <c r="N71" s="7323">
        <v>0</v>
      </c>
      <c r="O71" s="7320" t="s">
        <v>7836</v>
      </c>
      <c r="P71" s="7359"/>
      <c r="Q71" s="7359"/>
      <c r="R71" s="7389"/>
      <c r="S71" s="7359"/>
      <c r="T71" s="7359"/>
      <c r="U71" s="7359"/>
      <c r="V71" s="7359"/>
      <c r="W71" s="7359"/>
      <c r="X71" s="7359"/>
      <c r="Y71" s="7359"/>
      <c r="Z71" s="7359"/>
      <c r="AA71" s="7359"/>
      <c r="AB71" s="7390">
        <f t="shared" si="8"/>
      </c>
      <c r="AC71" s="7338">
        <f t="shared" si="1"/>
      </c>
      <c r="AD71" s="7330">
        <f t="shared" si="24"/>
      </c>
      <c r="AE71" s="7339">
        <f t="shared" si="14"/>
      </c>
      <c r="AF71" s="7332">
        <f>VLOOKUP(C71,'Data Products'!$A:$J,10,0)</f>
      </c>
      <c r="AG71" s="7333">
        <f t="shared" si="4"/>
      </c>
      <c r="AH71" s="7333">
        <f t="shared" si="27"/>
      </c>
      <c r="AI71" s="7345"/>
      <c r="AJ71" s="7336"/>
      <c r="AK71" s="7336"/>
      <c r="AL71" s="7335"/>
      <c r="AM71" s="7336"/>
      <c r="AN71" s="7336"/>
    </row>
    <row r="72">
      <c r="A72" s="7384">
        <v>19</v>
      </c>
      <c r="B72" s="7320" t="s">
        <v>7810</v>
      </c>
      <c r="C72" s="7320" t="s">
        <v>7905</v>
      </c>
      <c r="D72" s="7323">
        <v>5</v>
      </c>
      <c r="E72" s="7337">
        <v>5</v>
      </c>
      <c r="F72" s="7385"/>
      <c r="G72" s="7386">
        <f>VLOOKUP(C72,'Data Products'!$A:$J,2,0)</f>
      </c>
      <c r="H72" s="7387">
        <f t="shared" si="20"/>
      </c>
      <c r="I72" s="7326">
        <v>45671</v>
      </c>
      <c r="J72" s="7327">
        <f t="shared" si="11"/>
      </c>
      <c r="K72" s="7323">
        <v>250</v>
      </c>
      <c r="L72" s="7323">
        <v>2051</v>
      </c>
      <c r="M72" s="7323">
        <v>0</v>
      </c>
      <c r="N72" s="7323">
        <v>0</v>
      </c>
      <c r="O72" s="7320" t="s">
        <v>7906</v>
      </c>
      <c r="P72" s="7359"/>
      <c r="Q72" s="7359"/>
      <c r="R72" s="7389"/>
      <c r="S72" s="7359"/>
      <c r="T72" s="7359"/>
      <c r="U72" s="7359"/>
      <c r="V72" s="7359"/>
      <c r="W72" s="7359"/>
      <c r="X72" s="7359"/>
      <c r="Y72" s="7359"/>
      <c r="Z72" s="7359"/>
      <c r="AA72" s="7359"/>
      <c r="AB72" s="7390">
        <f t="shared" si="8"/>
      </c>
      <c r="AC72" s="7343">
        <f t="shared" si="1"/>
      </c>
      <c r="AD72" s="7330">
        <f t="shared" si="24"/>
      </c>
      <c r="AE72" s="7344">
        <f t="shared" si="14"/>
      </c>
      <c r="AF72" s="7332">
        <f>VLOOKUP(C72,'Data Products'!$A:$J,10,0)</f>
      </c>
      <c r="AG72" s="7333">
        <f t="shared" si="4"/>
      </c>
      <c r="AH72" s="7333">
        <f t="shared" si="27"/>
      </c>
      <c r="AI72" s="7350" t="s">
        <v>7907</v>
      </c>
      <c r="AJ72" s="7336"/>
      <c r="AK72" s="7336"/>
      <c r="AL72" s="7335"/>
      <c r="AM72" s="7336"/>
      <c r="AN72" s="7336"/>
    </row>
    <row r="73">
      <c r="A73" s="7384">
        <v>20</v>
      </c>
      <c r="B73" s="7320" t="s">
        <v>7810</v>
      </c>
      <c r="C73" s="7320" t="s">
        <v>7908</v>
      </c>
      <c r="D73" s="7323">
        <v>159</v>
      </c>
      <c r="E73" s="7337">
        <v>159</v>
      </c>
      <c r="F73" s="7385"/>
      <c r="G73" s="7386">
        <f>VLOOKUP(C73,'Data Products'!$A:$J,2,0)</f>
      </c>
      <c r="H73" s="7387">
        <f t="shared" si="20"/>
      </c>
      <c r="I73" s="7361">
        <v>45980</v>
      </c>
      <c r="J73" s="7327">
        <f t="shared" si="11"/>
      </c>
      <c r="K73" s="7323">
        <v>2653</v>
      </c>
      <c r="L73" s="7323">
        <v>3798</v>
      </c>
      <c r="M73" s="7323">
        <v>0</v>
      </c>
      <c r="N73" s="7323">
        <v>0</v>
      </c>
      <c r="O73" s="7320" t="s">
        <v>7906</v>
      </c>
      <c r="P73" s="7359"/>
      <c r="Q73" s="7359"/>
      <c r="R73" s="7389"/>
      <c r="S73" s="7359"/>
      <c r="T73" s="7359"/>
      <c r="U73" s="7359"/>
      <c r="V73" s="7359"/>
      <c r="W73" s="7359"/>
      <c r="X73" s="7359"/>
      <c r="Y73" s="7359"/>
      <c r="Z73" s="7359"/>
      <c r="AA73" s="7359"/>
      <c r="AB73" s="7390">
        <f t="shared" si="8"/>
      </c>
      <c r="AC73" s="7343">
        <f t="shared" si="1"/>
      </c>
      <c r="AD73" s="7330">
        <f t="shared" si="24"/>
      </c>
      <c r="AE73" s="7344">
        <f t="shared" si="14"/>
      </c>
      <c r="AF73" s="7332">
        <f>VLOOKUP(C73,'Data Products'!$A:$J,10,0)</f>
      </c>
      <c r="AG73" s="7333">
        <f t="shared" si="4"/>
      </c>
      <c r="AH73" s="7333">
        <f t="shared" si="27"/>
      </c>
      <c r="AI73" s="7350" t="s">
        <v>7909</v>
      </c>
      <c r="AJ73" s="7336"/>
      <c r="AK73" s="7336"/>
      <c r="AL73" s="7335"/>
      <c r="AM73" s="7336"/>
      <c r="AN73" s="7336"/>
    </row>
    <row r="74">
      <c r="A74" s="7384">
        <v>21</v>
      </c>
      <c r="B74" s="7320" t="s">
        <v>7810</v>
      </c>
      <c r="C74" s="7320" t="s">
        <v>7910</v>
      </c>
      <c r="D74" s="7323">
        <v>0</v>
      </c>
      <c r="E74" s="7337">
        <v>0</v>
      </c>
      <c r="F74" s="7385"/>
      <c r="G74" s="7386">
        <f>VLOOKUP(C74,'Data Products'!$A:$J,2,0)</f>
      </c>
      <c r="H74" s="7387">
        <f t="shared" si="20"/>
      </c>
      <c r="I74" s="7361">
        <v>45895</v>
      </c>
      <c r="J74" s="7327">
        <f t="shared" si="11"/>
      </c>
      <c r="K74" s="7323">
        <v>9</v>
      </c>
      <c r="L74" s="7323">
        <v>12</v>
      </c>
      <c r="M74" s="7323">
        <v>0</v>
      </c>
      <c r="N74" s="7323">
        <v>0</v>
      </c>
      <c r="O74" s="7320" t="s">
        <v>7911</v>
      </c>
      <c r="P74" s="7359"/>
      <c r="Q74" s="7359"/>
      <c r="R74" s="7389"/>
      <c r="S74" s="7359"/>
      <c r="T74" s="7359"/>
      <c r="U74" s="7359"/>
      <c r="V74" s="7359"/>
      <c r="W74" s="7359"/>
      <c r="X74" s="7359"/>
      <c r="Y74" s="7359"/>
      <c r="Z74" s="7359"/>
      <c r="AA74" s="7359"/>
      <c r="AB74" s="7390">
        <f t="shared" si="8"/>
      </c>
      <c r="AC74" s="7343">
        <f t="shared" si="1"/>
      </c>
      <c r="AD74" s="7330">
        <f t="shared" si="24"/>
      </c>
      <c r="AE74" s="7344">
        <f t="shared" si="14"/>
      </c>
      <c r="AF74" s="7332">
        <f>VLOOKUP(C74,'Data Products'!$A:$J,10,0)</f>
      </c>
      <c r="AG74" s="7333">
        <f t="shared" si="4"/>
      </c>
      <c r="AH74" s="7333">
        <f t="shared" si="27"/>
      </c>
      <c r="AI74" s="7345"/>
      <c r="AJ74" s="7336"/>
      <c r="AK74" s="7336"/>
      <c r="AL74" s="7335"/>
      <c r="AM74" s="7336"/>
      <c r="AN74" s="7336"/>
    </row>
    <row r="75">
      <c r="A75" s="7384">
        <v>22</v>
      </c>
      <c r="B75" s="7320" t="s">
        <v>7810</v>
      </c>
      <c r="C75" s="7320" t="s">
        <v>7912</v>
      </c>
      <c r="D75" s="7323">
        <v>2537</v>
      </c>
      <c r="E75" s="7337">
        <v>2537</v>
      </c>
      <c r="F75" s="7385"/>
      <c r="G75" s="7386">
        <f>VLOOKUP(C75,'Data Products'!$A:$J,2,0)</f>
      </c>
      <c r="H75" s="7387">
        <f t="shared" si="20"/>
      </c>
      <c r="I75" s="7396">
        <v>46108</v>
      </c>
      <c r="J75" s="7327">
        <f t="shared" si="11"/>
      </c>
      <c r="K75" s="7323">
        <v>2046</v>
      </c>
      <c r="L75" s="7362">
        <v>2046</v>
      </c>
      <c r="M75" s="7323">
        <v>0</v>
      </c>
      <c r="N75" s="7323">
        <v>0</v>
      </c>
      <c r="O75" s="7320" t="s">
        <v>7913</v>
      </c>
      <c r="P75" s="7359"/>
      <c r="Q75" s="7359"/>
      <c r="R75" s="7389"/>
      <c r="S75" s="7359"/>
      <c r="T75" s="7359"/>
      <c r="U75" s="7359"/>
      <c r="V75" s="7359"/>
      <c r="W75" s="7359"/>
      <c r="X75" s="7359"/>
      <c r="Y75" s="7359"/>
      <c r="Z75" s="7359"/>
      <c r="AA75" s="7359"/>
      <c r="AB75" s="7390">
        <f t="shared" si="8"/>
      </c>
      <c r="AC75" s="7343">
        <f t="shared" si="1"/>
      </c>
      <c r="AD75" s="7330">
        <f t="shared" si="24"/>
      </c>
      <c r="AE75" s="7344">
        <f t="shared" si="14"/>
      </c>
      <c r="AF75" s="7332">
        <f>VLOOKUP(C75,'Data Products'!$A:$J,10,0)</f>
      </c>
      <c r="AG75" s="7333">
        <f t="shared" si="4"/>
      </c>
      <c r="AH75" s="7333"/>
      <c r="AI75" s="7397" t="s">
        <v>7914</v>
      </c>
      <c r="AJ75" s="7336"/>
      <c r="AK75" s="7336"/>
      <c r="AL75" s="7335"/>
      <c r="AM75" s="7336"/>
      <c r="AN75" s="7336"/>
    </row>
    <row customHeight="true" hidden="true" ht="18" r="76">
      <c r="A76" s="7384">
        <v>23</v>
      </c>
      <c r="B76" s="7320" t="s">
        <v>7805</v>
      </c>
      <c r="C76" s="7320" t="s">
        <v>7915</v>
      </c>
      <c r="D76" s="7323">
        <v>0</v>
      </c>
      <c r="E76" s="7337">
        <v>0</v>
      </c>
      <c r="F76" s="7385"/>
      <c r="G76" s="7386">
        <f>VLOOKUP(C76,'Data Products'!$A:$J,2,0)</f>
      </c>
      <c r="H76" s="7387">
        <f t="shared" si="20"/>
      </c>
      <c r="I76" s="7361">
        <v>45994</v>
      </c>
      <c r="J76" s="7327">
        <f t="shared" si="11"/>
      </c>
      <c r="K76" s="7323">
        <v>0</v>
      </c>
      <c r="L76" s="7323">
        <v>0</v>
      </c>
      <c r="M76" s="7323">
        <v>0</v>
      </c>
      <c r="N76" s="7323">
        <v>0</v>
      </c>
      <c r="O76" s="7320" t="s">
        <v>7916</v>
      </c>
      <c r="P76" s="7359"/>
      <c r="Q76" s="7359"/>
      <c r="R76" s="7389"/>
      <c r="S76" s="7359"/>
      <c r="T76" s="7359"/>
      <c r="U76" s="7359"/>
      <c r="V76" s="7359"/>
      <c r="W76" s="7359"/>
      <c r="X76" s="7359"/>
      <c r="Y76" s="7359"/>
      <c r="Z76" s="7359"/>
      <c r="AA76" s="7359"/>
      <c r="AB76" s="7390">
        <f t="shared" si="8"/>
      </c>
      <c r="AC76" s="7343">
        <f t="shared" si="1"/>
      </c>
      <c r="AD76" s="7330">
        <f t="shared" si="24"/>
      </c>
      <c r="AE76" s="7344">
        <f t="shared" si="14"/>
      </c>
      <c r="AF76" s="7332">
        <f>VLOOKUP(C76,'Data Products'!$A:$J,10,0)</f>
      </c>
      <c r="AG76" s="7333">
        <f t="shared" si="4"/>
      </c>
      <c r="AH76" s="7333">
        <f t="shared" ref="AH76:AH91" si="28">IF(H76&lt;=90,D76,0)</f>
      </c>
      <c r="AI76" s="7345"/>
      <c r="AJ76" s="7336"/>
      <c r="AK76" s="7336"/>
      <c r="AL76" s="7335"/>
      <c r="AM76" s="7336"/>
      <c r="AN76" s="7336"/>
    </row>
    <row customHeight="true" hidden="true" ht="18" r="77">
      <c r="A77" s="7384">
        <v>24</v>
      </c>
      <c r="B77" s="7320" t="s">
        <v>7805</v>
      </c>
      <c r="C77" s="7320" t="s">
        <v>7917</v>
      </c>
      <c r="D77" s="7323">
        <v>0</v>
      </c>
      <c r="E77" s="7337">
        <v>0</v>
      </c>
      <c r="F77" s="7385"/>
      <c r="G77" s="7386">
        <f>VLOOKUP(C77,'Data Products'!$A:$J,2,0)</f>
      </c>
      <c r="H77" s="7395">
        <f t="shared" si="20"/>
      </c>
      <c r="I77" s="7361">
        <v>45749</v>
      </c>
      <c r="J77" s="7327">
        <f t="shared" si="11"/>
      </c>
      <c r="K77" s="7323">
        <v>0</v>
      </c>
      <c r="L77" s="7323">
        <v>0</v>
      </c>
      <c r="M77" s="7323">
        <v>0</v>
      </c>
      <c r="N77" s="7323">
        <v>0</v>
      </c>
      <c r="O77" s="7320" t="s">
        <v>7809</v>
      </c>
      <c r="P77" s="7359"/>
      <c r="Q77" s="7359"/>
      <c r="R77" s="7389"/>
      <c r="S77" s="7359"/>
      <c r="T77" s="7359"/>
      <c r="U77" s="7359"/>
      <c r="V77" s="7359"/>
      <c r="W77" s="7359"/>
      <c r="X77" s="7359"/>
      <c r="Y77" s="7359"/>
      <c r="Z77" s="7359"/>
      <c r="AA77" s="7359"/>
      <c r="AB77" s="7390">
        <f t="shared" si="8"/>
      </c>
      <c r="AC77" s="7343">
        <f t="shared" si="1"/>
      </c>
      <c r="AD77" s="7330">
        <f t="shared" si="24"/>
      </c>
      <c r="AE77" s="7344">
        <f t="shared" si="14"/>
      </c>
      <c r="AF77" s="7332">
        <f>VLOOKUP(C77,'Data Products'!$A:$J,10,0)</f>
      </c>
      <c r="AG77" s="7333">
        <f t="shared" si="4"/>
      </c>
      <c r="AH77" s="7333">
        <f t="shared" si="28"/>
      </c>
      <c r="AI77" s="7345"/>
      <c r="AJ77" s="7336"/>
      <c r="AK77" s="7336"/>
      <c r="AL77" s="7335"/>
      <c r="AM77" s="7336"/>
      <c r="AN77" s="7336"/>
    </row>
    <row customHeight="true" hidden="true" ht="18" r="78">
      <c r="A78" s="7384">
        <v>25</v>
      </c>
      <c r="B78" s="7320" t="s">
        <v>7805</v>
      </c>
      <c r="C78" s="7320" t="s">
        <v>7918</v>
      </c>
      <c r="D78" s="7323">
        <v>0</v>
      </c>
      <c r="E78" s="7337">
        <v>0</v>
      </c>
      <c r="F78" s="7385"/>
      <c r="G78" s="7386">
        <f>VLOOKUP(C78,'Data Products'!$A:$J,2,0)</f>
      </c>
      <c r="H78" s="7395">
        <f t="shared" si="20"/>
      </c>
      <c r="I78" s="7361">
        <v>45749</v>
      </c>
      <c r="J78" s="7327">
        <f t="shared" si="11"/>
      </c>
      <c r="K78" s="7323">
        <v>0</v>
      </c>
      <c r="L78" s="7323">
        <v>0</v>
      </c>
      <c r="M78" s="7323">
        <v>0</v>
      </c>
      <c r="N78" s="7323">
        <v>0</v>
      </c>
      <c r="O78" s="7320" t="s">
        <v>7809</v>
      </c>
      <c r="P78" s="7359"/>
      <c r="Q78" s="7359"/>
      <c r="R78" s="7389"/>
      <c r="S78" s="7359"/>
      <c r="T78" s="7359"/>
      <c r="U78" s="7359"/>
      <c r="V78" s="7359"/>
      <c r="W78" s="7359"/>
      <c r="X78" s="7359"/>
      <c r="Y78" s="7359"/>
      <c r="Z78" s="7359"/>
      <c r="AA78" s="7359"/>
      <c r="AB78" s="7390">
        <f t="shared" si="8"/>
      </c>
      <c r="AC78" s="7343">
        <f t="shared" si="1"/>
      </c>
      <c r="AD78" s="7330">
        <f t="shared" si="24"/>
      </c>
      <c r="AE78" s="7344">
        <f t="shared" si="14"/>
      </c>
      <c r="AF78" s="7332">
        <f>VLOOKUP(C78,'Data Products'!$A:$J,10,0)</f>
      </c>
      <c r="AG78" s="7333">
        <f t="shared" si="4"/>
      </c>
      <c r="AH78" s="7333">
        <f t="shared" si="28"/>
      </c>
      <c r="AI78" s="7345"/>
      <c r="AJ78" s="7336"/>
      <c r="AK78" s="7336"/>
      <c r="AL78" s="7335"/>
      <c r="AM78" s="7336"/>
      <c r="AN78" s="7336"/>
    </row>
    <row customHeight="true" hidden="true" ht="18" r="79">
      <c r="A79" s="7384">
        <v>26</v>
      </c>
      <c r="B79" s="7320" t="s">
        <v>7805</v>
      </c>
      <c r="C79" s="7320" t="s">
        <v>7919</v>
      </c>
      <c r="D79" s="7323">
        <v>0</v>
      </c>
      <c r="E79" s="7337">
        <v>0</v>
      </c>
      <c r="F79" s="7385" t="s">
        <v>7920</v>
      </c>
      <c r="G79" s="7386">
        <f>VLOOKUP(C79,'Data Products'!$A:$J,2,0)</f>
      </c>
      <c r="H79" s="7395">
        <f t="shared" si="20"/>
      </c>
      <c r="I79" s="7326">
        <v>45650</v>
      </c>
      <c r="J79" s="7327">
        <f t="shared" si="11"/>
      </c>
      <c r="K79" s="7323">
        <v>0</v>
      </c>
      <c r="L79" s="7323">
        <v>0</v>
      </c>
      <c r="M79" s="7323">
        <v>0</v>
      </c>
      <c r="N79" s="7323">
        <v>0</v>
      </c>
      <c r="O79" s="7320" t="s">
        <v>7848</v>
      </c>
      <c r="P79" s="7359"/>
      <c r="Q79" s="7359"/>
      <c r="R79" s="7398"/>
      <c r="S79" s="7359"/>
      <c r="T79" s="7359"/>
      <c r="U79" s="7359"/>
      <c r="V79" s="7359"/>
      <c r="W79" s="7359"/>
      <c r="X79" s="7359"/>
      <c r="Y79" s="7359"/>
      <c r="Z79" s="7359"/>
      <c r="AA79" s="7359"/>
      <c r="AB79" s="7390">
        <f t="shared" si="8"/>
      </c>
      <c r="AC79" s="7343">
        <f t="shared" si="1"/>
      </c>
      <c r="AD79" s="7330">
        <f t="shared" si="24"/>
      </c>
      <c r="AE79" s="7344">
        <f t="shared" si="14"/>
      </c>
      <c r="AF79" s="7332">
        <f>VLOOKUP(C79,'Data Products'!$A:$J,10,0)</f>
      </c>
      <c r="AG79" s="7333">
        <f t="shared" si="4"/>
      </c>
      <c r="AH79" s="7333">
        <f t="shared" si="28"/>
      </c>
      <c r="AI79" s="7335"/>
      <c r="AJ79" s="7336"/>
      <c r="AK79" s="7336">
        <v>50</v>
      </c>
      <c r="AL79" s="7335"/>
      <c r="AM79" s="7336"/>
      <c r="AN79" s="7336"/>
    </row>
    <row customHeight="true" hidden="true" ht="18" r="80">
      <c r="A80" s="7384">
        <v>27</v>
      </c>
      <c r="B80" s="7320" t="s">
        <v>7805</v>
      </c>
      <c r="C80" s="7320" t="s">
        <v>7921</v>
      </c>
      <c r="D80" s="7323">
        <v>0</v>
      </c>
      <c r="E80" s="7337">
        <v>0</v>
      </c>
      <c r="F80" s="7385"/>
      <c r="G80" s="7386"/>
      <c r="H80" s="7387"/>
      <c r="I80" s="7326">
        <v>45650</v>
      </c>
      <c r="J80" s="7327">
        <f t="shared" si="11"/>
      </c>
      <c r="K80" s="7323">
        <v>0</v>
      </c>
      <c r="L80" s="7323">
        <v>0</v>
      </c>
      <c r="M80" s="7323">
        <v>150</v>
      </c>
      <c r="N80" s="7323">
        <v>300</v>
      </c>
      <c r="O80" s="7320" t="s">
        <v>7848</v>
      </c>
      <c r="P80" s="7363"/>
      <c r="Q80" s="7363"/>
      <c r="R80" s="7398"/>
      <c r="S80" s="7359"/>
      <c r="T80" s="7363"/>
      <c r="U80" s="7363"/>
      <c r="V80" s="7363"/>
      <c r="W80" s="7363"/>
      <c r="X80" s="7363"/>
      <c r="Y80" s="7363"/>
      <c r="Z80" s="7363"/>
      <c r="AA80" s="7363"/>
      <c r="AB80" s="7390">
        <f t="shared" si="8"/>
      </c>
      <c r="AC80" s="7343">
        <f t="shared" si="1"/>
      </c>
      <c r="AD80" s="7330">
        <f t="shared" si="24"/>
      </c>
      <c r="AE80" s="7344">
        <f t="shared" si="14"/>
      </c>
      <c r="AF80" s="7332">
        <f>VLOOKUP(C80,'Data Products'!$A:$J,10,0)</f>
      </c>
      <c r="AG80" s="7333">
        <f t="shared" si="4"/>
      </c>
      <c r="AH80" s="7333">
        <f t="shared" si="28"/>
      </c>
      <c r="AI80" s="7335"/>
      <c r="AJ80" s="7336"/>
      <c r="AK80" s="7336">
        <v>80</v>
      </c>
      <c r="AL80" s="7335"/>
      <c r="AM80" s="7336"/>
      <c r="AN80" s="7336"/>
    </row>
    <row customHeight="true" hidden="true" ht="18" r="81">
      <c r="A81" s="7384">
        <v>28</v>
      </c>
      <c r="B81" s="7320" t="s">
        <v>7805</v>
      </c>
      <c r="C81" s="7320" t="s">
        <v>7922</v>
      </c>
      <c r="D81" s="7323">
        <v>0</v>
      </c>
      <c r="E81" s="7337">
        <v>0</v>
      </c>
      <c r="F81" s="7385"/>
      <c r="G81" s="7386">
        <f>VLOOKUP(C81,'Data Products'!$A:$J,2,0)</f>
      </c>
      <c r="H81" s="7395">
        <f t="shared" ref="H81:H126" si="21">IFERROR(G81-TODAY(),"")</f>
      </c>
      <c r="I81" s="7326">
        <v>45650</v>
      </c>
      <c r="J81" s="7327">
        <f t="shared" si="11"/>
      </c>
      <c r="K81" s="7323">
        <v>0</v>
      </c>
      <c r="L81" s="7323">
        <v>0</v>
      </c>
      <c r="M81" s="7323">
        <v>100</v>
      </c>
      <c r="N81" s="7323">
        <v>250</v>
      </c>
      <c r="O81" s="7320" t="s">
        <v>7848</v>
      </c>
      <c r="P81" s="7363"/>
      <c r="Q81" s="7363"/>
      <c r="R81" s="7389"/>
      <c r="S81" s="7359"/>
      <c r="T81" s="7363"/>
      <c r="U81" s="7363"/>
      <c r="V81" s="7363"/>
      <c r="W81" s="7363"/>
      <c r="X81" s="7363"/>
      <c r="Y81" s="7363"/>
      <c r="Z81" s="7363"/>
      <c r="AA81" s="7363"/>
      <c r="AB81" s="7390">
        <f t="shared" si="8"/>
      </c>
      <c r="AC81" s="7338">
        <f t="shared" si="1"/>
      </c>
      <c r="AD81" s="7330">
        <f t="shared" si="24"/>
      </c>
      <c r="AE81" s="7339">
        <f t="shared" si="14"/>
      </c>
      <c r="AF81" s="7332">
        <f>VLOOKUP(C81,'Data Products'!$A:$J,10,0)</f>
      </c>
      <c r="AG81" s="7333">
        <f t="shared" si="4"/>
      </c>
      <c r="AH81" s="7333">
        <f t="shared" si="28"/>
      </c>
      <c r="AI81" s="7335"/>
      <c r="AJ81" s="7336"/>
      <c r="AK81" s="7336">
        <v>60</v>
      </c>
      <c r="AL81" s="7335"/>
      <c r="AM81" s="7336"/>
      <c r="AN81" s="7336"/>
    </row>
    <row customHeight="true" hidden="true" ht="18" r="82">
      <c r="A82" s="7384">
        <v>29</v>
      </c>
      <c r="B82" s="7320" t="s">
        <v>7805</v>
      </c>
      <c r="C82" s="7320" t="s">
        <v>7923</v>
      </c>
      <c r="D82" s="7323">
        <v>0</v>
      </c>
      <c r="E82" s="7337">
        <v>0</v>
      </c>
      <c r="F82" s="7385" t="s">
        <v>7924</v>
      </c>
      <c r="G82" s="7386">
        <f>VLOOKUP(C82,'Data Products'!$A:$J,2,0)</f>
      </c>
      <c r="H82" s="7395">
        <f t="shared" si="21"/>
      </c>
      <c r="I82" s="7326">
        <v>45678</v>
      </c>
      <c r="J82" s="7327">
        <f t="shared" si="11"/>
      </c>
      <c r="K82" s="7323">
        <v>0</v>
      </c>
      <c r="L82" s="7323">
        <v>0</v>
      </c>
      <c r="M82" s="7323">
        <v>0</v>
      </c>
      <c r="N82" s="7323">
        <v>0</v>
      </c>
      <c r="O82" s="7320" t="s">
        <v>7848</v>
      </c>
      <c r="P82" s="7363"/>
      <c r="Q82" s="7363"/>
      <c r="R82" s="7389"/>
      <c r="S82" s="7359"/>
      <c r="T82" s="7363"/>
      <c r="U82" s="7363"/>
      <c r="V82" s="7363"/>
      <c r="W82" s="7363"/>
      <c r="X82" s="7363"/>
      <c r="Y82" s="7363"/>
      <c r="Z82" s="7363"/>
      <c r="AA82" s="7363"/>
      <c r="AB82" s="7390">
        <f t="shared" si="8"/>
      </c>
      <c r="AC82" s="7338">
        <f t="shared" si="1"/>
      </c>
      <c r="AD82" s="7330">
        <f t="shared" si="24"/>
      </c>
      <c r="AE82" s="7339">
        <f t="shared" si="14"/>
      </c>
      <c r="AF82" s="7332">
        <f>VLOOKUP(C82,'Data Products'!$A:$J,10,0)</f>
      </c>
      <c r="AG82" s="7333">
        <f t="shared" si="4"/>
      </c>
      <c r="AH82" s="7333">
        <f t="shared" si="28"/>
      </c>
      <c r="AI82" s="7345"/>
      <c r="AJ82" s="7336"/>
      <c r="AK82" s="7336">
        <v>40</v>
      </c>
      <c r="AL82" s="7335"/>
      <c r="AM82" s="7336"/>
      <c r="AN82" s="7336"/>
    </row>
    <row customHeight="true" hidden="true" ht="18" r="83">
      <c r="A83" s="7384">
        <v>30</v>
      </c>
      <c r="B83" s="7320" t="s">
        <v>7805</v>
      </c>
      <c r="C83" s="7320" t="s">
        <v>7925</v>
      </c>
      <c r="D83" s="7323">
        <v>0</v>
      </c>
      <c r="E83" s="7323">
        <v>0</v>
      </c>
      <c r="F83" s="7385"/>
      <c r="G83" s="7386">
        <f>VLOOKUP(C83,'Data Products'!$A:$J,2,0)</f>
      </c>
      <c r="H83" s="7395">
        <f t="shared" si="21"/>
      </c>
      <c r="I83" s="7326">
        <v>45824</v>
      </c>
      <c r="J83" s="7327">
        <f t="shared" si="11"/>
      </c>
      <c r="K83" s="7323">
        <v>0</v>
      </c>
      <c r="L83" s="7323">
        <v>0</v>
      </c>
      <c r="M83" s="7323">
        <v>0</v>
      </c>
      <c r="N83" s="7323">
        <v>0</v>
      </c>
      <c r="O83" s="7320" t="s">
        <v>7848</v>
      </c>
      <c r="P83" s="7363"/>
      <c r="Q83" s="7363"/>
      <c r="R83" s="7389"/>
      <c r="S83" s="7359"/>
      <c r="T83" s="7363"/>
      <c r="U83" s="7363"/>
      <c r="V83" s="7363"/>
      <c r="W83" s="7363"/>
      <c r="X83" s="7363"/>
      <c r="Y83" s="7363"/>
      <c r="Z83" s="7363"/>
      <c r="AA83" s="7363"/>
      <c r="AB83" s="7390">
        <f t="shared" si="8"/>
      </c>
      <c r="AC83" s="7338">
        <f t="shared" si="1"/>
      </c>
      <c r="AD83" s="7330">
        <f t="shared" si="24"/>
      </c>
      <c r="AE83" s="7339">
        <f t="shared" si="14"/>
      </c>
      <c r="AF83" s="7332">
        <f>VLOOKUP(C83,'Data Products'!$A:$J,10,0)</f>
      </c>
      <c r="AG83" s="7333">
        <f t="shared" si="4"/>
      </c>
      <c r="AH83" s="7333">
        <f t="shared" si="28"/>
      </c>
      <c r="AI83" s="7335"/>
      <c r="AJ83" s="7336"/>
      <c r="AK83" s="7336"/>
      <c r="AL83" s="7335"/>
      <c r="AM83" s="7336"/>
      <c r="AN83" s="7336"/>
    </row>
    <row customHeight="true" hidden="true" ht="18" r="84">
      <c r="A84" s="7384">
        <v>31</v>
      </c>
      <c r="B84" s="7320" t="s">
        <v>7805</v>
      </c>
      <c r="C84" s="7320" t="s">
        <v>7926</v>
      </c>
      <c r="D84" s="7323">
        <v>0</v>
      </c>
      <c r="E84" s="7323">
        <v>0</v>
      </c>
      <c r="F84" s="7385"/>
      <c r="G84" s="7386">
        <f>VLOOKUP(C84,'Data Products'!$A:$J,2,0)</f>
      </c>
      <c r="H84" s="7395">
        <f t="shared" si="21"/>
      </c>
      <c r="I84" s="7326">
        <v>45824</v>
      </c>
      <c r="J84" s="7327">
        <f t="shared" si="11"/>
      </c>
      <c r="K84" s="7323">
        <v>0</v>
      </c>
      <c r="L84" s="7323">
        <v>0</v>
      </c>
      <c r="M84" s="7323">
        <v>100</v>
      </c>
      <c r="N84" s="7323">
        <v>150</v>
      </c>
      <c r="O84" s="7320" t="s">
        <v>7848</v>
      </c>
      <c r="P84" s="7363"/>
      <c r="Q84" s="7363"/>
      <c r="R84" s="7389"/>
      <c r="S84" s="7359"/>
      <c r="T84" s="7363"/>
      <c r="U84" s="7363"/>
      <c r="V84" s="7363"/>
      <c r="W84" s="7363"/>
      <c r="X84" s="7363"/>
      <c r="Y84" s="7363"/>
      <c r="Z84" s="7363"/>
      <c r="AA84" s="7363"/>
      <c r="AB84" s="7390">
        <f t="shared" si="8"/>
      </c>
      <c r="AC84" s="7343">
        <f t="shared" si="1"/>
      </c>
      <c r="AD84" s="7330">
        <f t="shared" si="24"/>
      </c>
      <c r="AE84" s="7344">
        <f t="shared" si="14"/>
      </c>
      <c r="AF84" s="7332">
        <f>VLOOKUP(C84,'Data Products'!$A:$J,10,0)</f>
      </c>
      <c r="AG84" s="7333">
        <f t="shared" si="4"/>
      </c>
      <c r="AH84" s="7333">
        <f t="shared" si="28"/>
      </c>
      <c r="AI84" s="7335"/>
      <c r="AJ84" s="7336"/>
      <c r="AK84" s="7336"/>
      <c r="AL84" s="7335"/>
      <c r="AM84" s="7336"/>
      <c r="AN84" s="7336"/>
    </row>
    <row customHeight="true" hidden="true" ht="18" r="85">
      <c r="A85" s="7384">
        <v>32</v>
      </c>
      <c r="B85" s="7320" t="s">
        <v>7805</v>
      </c>
      <c r="C85" s="7320" t="s">
        <v>7927</v>
      </c>
      <c r="D85" s="7323">
        <v>0</v>
      </c>
      <c r="E85" s="7337">
        <v>0</v>
      </c>
      <c r="F85" s="7385"/>
      <c r="G85" s="7386">
        <f>VLOOKUP(C85,'Data Products'!$A:$J,2,0)</f>
      </c>
      <c r="H85" s="7395">
        <f t="shared" si="21"/>
      </c>
      <c r="I85" s="7399"/>
      <c r="J85" s="7327">
        <f t="shared" si="11"/>
      </c>
      <c r="K85" s="7323">
        <v>0</v>
      </c>
      <c r="L85" s="7323">
        <v>0</v>
      </c>
      <c r="M85" s="7323">
        <v>0</v>
      </c>
      <c r="N85" s="7323">
        <v>0</v>
      </c>
      <c r="O85" s="7320" t="s">
        <v>7928</v>
      </c>
      <c r="P85" s="7363"/>
      <c r="Q85" s="7363"/>
      <c r="R85" s="7389"/>
      <c r="S85" s="7359"/>
      <c r="T85" s="7363"/>
      <c r="U85" s="7363"/>
      <c r="V85" s="7363"/>
      <c r="W85" s="7363"/>
      <c r="X85" s="7363"/>
      <c r="Y85" s="7363"/>
      <c r="Z85" s="7363"/>
      <c r="AA85" s="7363"/>
      <c r="AB85" s="7390">
        <f t="shared" si="8"/>
      </c>
      <c r="AC85" s="7338">
        <f t="shared" si="1"/>
      </c>
      <c r="AD85" s="7330">
        <f t="shared" si="24"/>
      </c>
      <c r="AE85" s="7339">
        <f t="shared" si="14"/>
      </c>
      <c r="AF85" s="7332">
        <f>VLOOKUP(C85,'Data Products'!$A:$J,10,0)</f>
      </c>
      <c r="AG85" s="7333">
        <f t="shared" si="4"/>
      </c>
      <c r="AH85" s="7333">
        <f t="shared" si="28"/>
      </c>
      <c r="AI85" s="7335"/>
      <c r="AJ85" s="7336"/>
      <c r="AK85" s="7336"/>
      <c r="AL85" s="7335"/>
      <c r="AM85" s="7336"/>
      <c r="AN85" s="7336"/>
    </row>
    <row customHeight="true" hidden="true" ht="18" r="86">
      <c r="A86" s="7384">
        <v>33</v>
      </c>
      <c r="B86" s="7320" t="s">
        <v>7805</v>
      </c>
      <c r="C86" s="7320" t="s">
        <v>7929</v>
      </c>
      <c r="D86" s="7323">
        <v>0</v>
      </c>
      <c r="E86" s="7337">
        <v>0</v>
      </c>
      <c r="F86" s="7385"/>
      <c r="G86" s="7386">
        <f>VLOOKUP(C86,'Data Products'!$A:$J,2,0)</f>
      </c>
      <c r="H86" s="7395">
        <f t="shared" si="21"/>
      </c>
      <c r="I86" s="7399"/>
      <c r="J86" s="7327">
        <f t="shared" si="11"/>
      </c>
      <c r="K86" s="7323">
        <v>0</v>
      </c>
      <c r="L86" s="7323">
        <v>0</v>
      </c>
      <c r="M86" s="7323">
        <v>0</v>
      </c>
      <c r="N86" s="7323">
        <v>0</v>
      </c>
      <c r="O86" s="7320" t="s">
        <v>7928</v>
      </c>
      <c r="P86" s="7363"/>
      <c r="Q86" s="7363"/>
      <c r="R86" s="7389"/>
      <c r="S86" s="7359"/>
      <c r="T86" s="7363"/>
      <c r="U86" s="7363"/>
      <c r="V86" s="7363"/>
      <c r="W86" s="7363"/>
      <c r="X86" s="7363"/>
      <c r="Y86" s="7363"/>
      <c r="Z86" s="7363"/>
      <c r="AA86" s="7363"/>
      <c r="AB86" s="7390">
        <f t="shared" si="8"/>
      </c>
      <c r="AC86" s="7338">
        <f t="shared" si="1"/>
      </c>
      <c r="AD86" s="7330">
        <f t="shared" si="24"/>
      </c>
      <c r="AE86" s="7339">
        <f t="shared" si="14"/>
      </c>
      <c r="AF86" s="7332">
        <f>VLOOKUP(C86,'Data Products'!$A:$J,10,0)</f>
      </c>
      <c r="AG86" s="7333">
        <f t="shared" si="4"/>
      </c>
      <c r="AH86" s="7333">
        <f t="shared" si="28"/>
      </c>
      <c r="AI86" s="7335"/>
      <c r="AJ86" s="7336"/>
      <c r="AK86" s="7336"/>
      <c r="AL86" s="7335"/>
      <c r="AM86" s="7336"/>
      <c r="AN86" s="7336"/>
    </row>
    <row customHeight="true" hidden="true" ht="18" r="87">
      <c r="A87" s="7384">
        <v>34</v>
      </c>
      <c r="B87" s="7393" t="s">
        <v>7805</v>
      </c>
      <c r="C87" s="7393" t="s">
        <v>7930</v>
      </c>
      <c r="D87" s="7323">
        <v>0</v>
      </c>
      <c r="E87" s="7337">
        <v>0</v>
      </c>
      <c r="F87" s="7385"/>
      <c r="G87" s="7386">
        <f>VLOOKUP(C87,'Data Products'!$A:$J,2,0)</f>
      </c>
      <c r="H87" s="7395">
        <f t="shared" si="21"/>
      </c>
      <c r="I87" s="7399"/>
      <c r="J87" s="7327">
        <f t="shared" si="11"/>
      </c>
      <c r="K87" s="7323">
        <v>0</v>
      </c>
      <c r="L87" s="7323">
        <v>0</v>
      </c>
      <c r="M87" s="7400">
        <v>0</v>
      </c>
      <c r="N87" s="7400">
        <v>0</v>
      </c>
      <c r="O87" s="7320" t="s">
        <v>7928</v>
      </c>
      <c r="P87" s="7363"/>
      <c r="Q87" s="7363"/>
      <c r="R87" s="7389"/>
      <c r="S87" s="7363"/>
      <c r="T87" s="7363"/>
      <c r="U87" s="7363"/>
      <c r="V87" s="7363"/>
      <c r="W87" s="7363"/>
      <c r="X87" s="7363"/>
      <c r="Y87" s="7363"/>
      <c r="Z87" s="7363"/>
      <c r="AA87" s="7363"/>
      <c r="AB87" s="7390">
        <f t="shared" si="8"/>
      </c>
      <c r="AC87" s="7338">
        <f t="shared" si="1"/>
      </c>
      <c r="AD87" s="7330">
        <f t="shared" si="24"/>
      </c>
      <c r="AE87" s="7339">
        <f t="shared" si="14"/>
      </c>
      <c r="AF87" s="7332">
        <f>VLOOKUP(C87,'Data Products'!$A:$J,10,0)</f>
      </c>
      <c r="AG87" s="7333">
        <f t="shared" si="4"/>
      </c>
      <c r="AH87" s="7333">
        <f t="shared" si="28"/>
      </c>
      <c r="AI87" s="7335"/>
      <c r="AJ87" s="7336"/>
      <c r="AK87" s="7336"/>
      <c r="AL87" s="7335"/>
      <c r="AM87" s="7336"/>
      <c r="AN87" s="7336"/>
    </row>
    <row r="88">
      <c r="A88" s="7384">
        <v>35</v>
      </c>
      <c r="B88" s="7384" t="s">
        <v>7810</v>
      </c>
      <c r="C88" s="7320" t="s">
        <v>7931</v>
      </c>
      <c r="D88" s="7346">
        <v>834</v>
      </c>
      <c r="E88" s="7346">
        <v>834</v>
      </c>
      <c r="F88" s="7401" t="s">
        <v>7932</v>
      </c>
      <c r="G88" s="7386">
        <f>VLOOKUP(C88,'Data Products'!$A:$J,2,0)</f>
      </c>
      <c r="H88" s="7402">
        <f t="shared" si="21"/>
      </c>
      <c r="I88" s="7326">
        <v>45694</v>
      </c>
      <c r="J88" s="7327">
        <f t="shared" si="11"/>
      </c>
      <c r="K88" s="7400">
        <v>157</v>
      </c>
      <c r="L88" s="7400">
        <v>369</v>
      </c>
      <c r="M88" s="7323">
        <v>0</v>
      </c>
      <c r="N88" s="7323">
        <v>0</v>
      </c>
      <c r="O88" s="7393" t="s">
        <v>7933</v>
      </c>
      <c r="P88" s="7363"/>
      <c r="Q88" s="7363"/>
      <c r="R88" s="7389"/>
      <c r="S88" s="7363"/>
      <c r="T88" s="7363"/>
      <c r="U88" s="7363"/>
      <c r="V88" s="7363"/>
      <c r="W88" s="7363"/>
      <c r="X88" s="7363"/>
      <c r="Y88" s="7363"/>
      <c r="Z88" s="7363"/>
      <c r="AA88" s="7363"/>
      <c r="AB88" s="7390">
        <f t="shared" si="8"/>
      </c>
      <c r="AC88" s="7343">
        <f t="shared" si="1"/>
      </c>
      <c r="AD88" s="7330">
        <f t="shared" si="24"/>
      </c>
      <c r="AE88" s="7344">
        <f t="shared" si="14"/>
      </c>
      <c r="AF88" s="7332">
        <f>VLOOKUP(C88,'Data Products'!$A:$J,10,0)</f>
      </c>
      <c r="AG88" s="7333">
        <f t="shared" si="4"/>
      </c>
      <c r="AH88" s="7333">
        <f t="shared" si="28"/>
      </c>
      <c r="AI88" s="7345"/>
      <c r="AJ88" s="7336"/>
      <c r="AK88" s="7336">
        <v>50</v>
      </c>
      <c r="AL88" s="7335"/>
      <c r="AM88" s="7336"/>
      <c r="AN88" s="7336"/>
    </row>
    <row customHeight="true" hidden="true" ht="18" r="89">
      <c r="A89" s="7384">
        <v>36</v>
      </c>
      <c r="B89" s="7394" t="s">
        <v>7833</v>
      </c>
      <c r="C89" s="7394" t="s">
        <v>7934</v>
      </c>
      <c r="D89" s="7403">
        <v>0</v>
      </c>
      <c r="E89" s="7337">
        <v>0</v>
      </c>
      <c r="F89" s="7385"/>
      <c r="G89" s="7386">
        <f>VLOOKUP(C89,'Data Products'!$A:$J,2,0)</f>
      </c>
      <c r="H89" s="7395">
        <f t="shared" si="21"/>
      </c>
      <c r="I89" s="7326">
        <v>45433</v>
      </c>
      <c r="J89" s="7327">
        <f t="shared" si="11"/>
      </c>
      <c r="K89" s="7323">
        <v>0</v>
      </c>
      <c r="L89" s="7323">
        <v>0</v>
      </c>
      <c r="M89" s="7403">
        <v>0</v>
      </c>
      <c r="N89" s="7403">
        <v>0</v>
      </c>
      <c r="O89" s="7320" t="s">
        <v>7933</v>
      </c>
      <c r="P89" s="7363"/>
      <c r="Q89" s="7363"/>
      <c r="R89" s="7389"/>
      <c r="S89" s="7363"/>
      <c r="T89" s="7363"/>
      <c r="U89" s="7363"/>
      <c r="V89" s="7363"/>
      <c r="W89" s="7363"/>
      <c r="X89" s="7363"/>
      <c r="Y89" s="7363"/>
      <c r="Z89" s="7363"/>
      <c r="AA89" s="7363"/>
      <c r="AB89" s="7390">
        <f t="shared" si="8"/>
      </c>
      <c r="AC89" s="7343">
        <f t="shared" si="1"/>
      </c>
      <c r="AD89" s="7330">
        <f t="shared" si="24"/>
      </c>
      <c r="AE89" s="7344">
        <f t="shared" si="14"/>
      </c>
      <c r="AF89" s="7332">
        <f>VLOOKUP(C89,'Data Products'!$A:$J,10,0)</f>
      </c>
      <c r="AG89" s="7333">
        <f t="shared" si="4"/>
      </c>
      <c r="AH89" s="7333">
        <f t="shared" si="28"/>
      </c>
      <c r="AI89" s="7335"/>
      <c r="AJ89" s="7351"/>
      <c r="AK89" s="7351"/>
      <c r="AL89" s="7345"/>
      <c r="AM89" s="7351"/>
      <c r="AN89" s="7351"/>
    </row>
    <row customHeight="true" hidden="true" ht="18" r="90">
      <c r="A90" s="7384">
        <v>37</v>
      </c>
      <c r="B90" s="7394" t="s">
        <v>7833</v>
      </c>
      <c r="C90" s="7320" t="s">
        <v>7935</v>
      </c>
      <c r="D90" s="7323">
        <v>0</v>
      </c>
      <c r="E90" s="7323">
        <v>0</v>
      </c>
      <c r="F90" s="7404"/>
      <c r="G90" s="7386">
        <f>VLOOKUP(C90,'Data Products'!$A:$J,2,0)</f>
      </c>
      <c r="H90" s="7395">
        <f t="shared" si="21"/>
      </c>
      <c r="I90" s="7326">
        <v>45433</v>
      </c>
      <c r="J90" s="7327">
        <f t="shared" si="11"/>
      </c>
      <c r="K90" s="7323">
        <v>0</v>
      </c>
      <c r="L90" s="7323">
        <v>0</v>
      </c>
      <c r="M90" s="7323">
        <v>0</v>
      </c>
      <c r="N90" s="7323">
        <v>0</v>
      </c>
      <c r="O90" s="7320" t="s">
        <v>7933</v>
      </c>
      <c r="P90" s="7363"/>
      <c r="Q90" s="7363"/>
      <c r="R90" s="7389"/>
      <c r="S90" s="7363"/>
      <c r="T90" s="7363"/>
      <c r="U90" s="7363"/>
      <c r="V90" s="7363"/>
      <c r="W90" s="7363"/>
      <c r="X90" s="7363"/>
      <c r="Y90" s="7363"/>
      <c r="Z90" s="7363"/>
      <c r="AA90" s="7363"/>
      <c r="AB90" s="7390">
        <f t="shared" si="8"/>
      </c>
      <c r="AC90" s="7343">
        <f t="shared" si="1"/>
      </c>
      <c r="AD90" s="7330">
        <f t="shared" si="24"/>
      </c>
      <c r="AE90" s="7344">
        <f t="shared" si="14"/>
      </c>
      <c r="AF90" s="7332">
        <f>VLOOKUP(C90,'Data Products'!$A:$J,10,0)</f>
      </c>
      <c r="AG90" s="7333">
        <f t="shared" si="4"/>
      </c>
      <c r="AH90" s="7333">
        <f t="shared" si="28"/>
      </c>
      <c r="AI90" s="7335"/>
      <c r="AJ90" s="7336"/>
      <c r="AK90" s="7336"/>
      <c r="AL90" s="7335"/>
      <c r="AM90" s="7336"/>
      <c r="AN90" s="7336"/>
    </row>
    <row customHeight="true" hidden="true" ht="18" r="91">
      <c r="A91" s="7384">
        <v>38</v>
      </c>
      <c r="B91" s="7394" t="s">
        <v>7833</v>
      </c>
      <c r="C91" s="7320" t="s">
        <v>7936</v>
      </c>
      <c r="D91" s="7323">
        <v>0</v>
      </c>
      <c r="E91" s="7323">
        <v>0</v>
      </c>
      <c r="F91" s="7404"/>
      <c r="G91" s="7386">
        <f>VLOOKUP(C91,'Data Products'!$A:$J,2,0)</f>
      </c>
      <c r="H91" s="7395">
        <f t="shared" si="21"/>
      </c>
      <c r="I91" s="7326">
        <v>45433</v>
      </c>
      <c r="J91" s="7327">
        <f t="shared" si="11"/>
      </c>
      <c r="K91" s="7323">
        <v>0</v>
      </c>
      <c r="L91" s="7323">
        <v>0</v>
      </c>
      <c r="M91" s="7323">
        <v>0</v>
      </c>
      <c r="N91" s="7323">
        <v>0</v>
      </c>
      <c r="O91" s="7320" t="s">
        <v>7933</v>
      </c>
      <c r="P91" s="7363"/>
      <c r="Q91" s="7363"/>
      <c r="R91" s="7389"/>
      <c r="S91" s="7363"/>
      <c r="T91" s="7363"/>
      <c r="U91" s="7363"/>
      <c r="V91" s="7363"/>
      <c r="W91" s="7363"/>
      <c r="X91" s="7363"/>
      <c r="Y91" s="7363"/>
      <c r="Z91" s="7363"/>
      <c r="AA91" s="7363"/>
      <c r="AB91" s="7390">
        <f t="shared" si="8"/>
      </c>
      <c r="AC91" s="7343">
        <f t="shared" si="1"/>
      </c>
      <c r="AD91" s="7330">
        <f t="shared" si="24"/>
      </c>
      <c r="AE91" s="7344">
        <f t="shared" si="14"/>
      </c>
      <c r="AF91" s="7332">
        <f>VLOOKUP(C91,'Data Products'!$A:$J,10,0)</f>
      </c>
      <c r="AG91" s="7333">
        <f t="shared" si="4"/>
      </c>
      <c r="AH91" s="7333">
        <f t="shared" si="28"/>
      </c>
      <c r="AI91" s="7335"/>
      <c r="AJ91" s="7336"/>
      <c r="AK91" s="7336"/>
      <c r="AL91" s="7335"/>
      <c r="AM91" s="7336"/>
      <c r="AN91" s="7336"/>
    </row>
    <row customHeight="true" ht="18" r="92">
      <c r="A92" s="7384">
        <v>39</v>
      </c>
      <c r="B92" s="7394" t="s">
        <v>7810</v>
      </c>
      <c r="C92" s="7320" t="s">
        <v>7937</v>
      </c>
      <c r="D92" s="7323">
        <v>796</v>
      </c>
      <c r="E92" s="7323">
        <v>796</v>
      </c>
      <c r="F92" s="7404"/>
      <c r="G92" s="7386">
        <f>VLOOKUP(C92,'Data Products'!$A:$J,2,0)</f>
      </c>
      <c r="H92">
        <f t="shared" si="21"/>
      </c>
      <c r="I92" s="7361">
        <v>46048</v>
      </c>
      <c r="J92" s="7327">
        <f t="shared" si="11"/>
      </c>
      <c r="K92" s="7323">
        <v>27</v>
      </c>
      <c r="L92" s="7323">
        <v>58</v>
      </c>
      <c r="M92" s="7323">
        <v>0</v>
      </c>
      <c r="N92" s="7323">
        <v>0</v>
      </c>
      <c r="O92" s="7320" t="s">
        <v>7938</v>
      </c>
      <c r="P92" s="7363"/>
      <c r="Q92" s="7363"/>
      <c r="R92" s="7389"/>
      <c r="S92" s="7363"/>
      <c r="T92" s="7363"/>
      <c r="U92" s="7363"/>
      <c r="V92" s="7363"/>
      <c r="W92" s="7363"/>
      <c r="X92" s="7363"/>
      <c r="Y92" s="7363"/>
      <c r="Z92" s="7363"/>
      <c r="AA92" s="7363"/>
      <c r="AB92" s="7390">
        <f t="shared" si="8"/>
      </c>
      <c r="AC92" s="7343">
        <f t="shared" si="1"/>
      </c>
      <c r="AD92" s="7330">
        <f t="shared" si="24"/>
      </c>
      <c r="AE92" s="7344">
        <f t="shared" si="14"/>
      </c>
      <c r="AF92" s="7332">
        <f>VLOOKUP(C92,'Data Products'!$A:$J,10,0)</f>
      </c>
      <c r="AG92" s="7333">
        <f t="shared" si="4"/>
      </c>
      <c r="AH92" s="7333"/>
      <c r="AI92" s="7335"/>
      <c r="AJ92" s="7336"/>
      <c r="AK92" s="7336"/>
      <c r="AL92" s="7335"/>
      <c r="AM92" s="7336"/>
      <c r="AN92" s="7336"/>
    </row>
    <row customHeight="true" hidden="true" ht="18" r="93">
      <c r="A93" s="7384">
        <v>40</v>
      </c>
      <c r="B93" s="7320" t="s">
        <v>7805</v>
      </c>
      <c r="C93" s="7320" t="s">
        <v>7939</v>
      </c>
      <c r="D93" s="7358">
        <v>0</v>
      </c>
      <c r="E93" s="7323">
        <v>0</v>
      </c>
      <c r="F93" s="7404"/>
      <c r="G93" s="7386">
        <f>VLOOKUP(C93,'Data Products'!$A:$J,2,0)</f>
      </c>
      <c r="H93" s="7395">
        <f t="shared" si="21"/>
      </c>
      <c r="I93" s="7326">
        <v>45644</v>
      </c>
      <c r="J93" s="7327">
        <f t="shared" si="11"/>
      </c>
      <c r="K93" s="7323">
        <v>0</v>
      </c>
      <c r="L93" s="7323">
        <v>0</v>
      </c>
      <c r="M93" s="7337">
        <v>0</v>
      </c>
      <c r="N93" s="7337">
        <v>0</v>
      </c>
      <c r="O93" s="7320" t="s">
        <v>7940</v>
      </c>
      <c r="P93" s="7363"/>
      <c r="Q93" s="7363"/>
      <c r="R93" s="7389"/>
      <c r="S93" s="7363"/>
      <c r="T93" s="7363"/>
      <c r="U93" s="7363"/>
      <c r="V93" s="7363"/>
      <c r="W93" s="7363"/>
      <c r="X93" s="7363"/>
      <c r="Y93" s="7363"/>
      <c r="Z93" s="7363"/>
      <c r="AA93" s="7363"/>
      <c r="AB93" s="7405">
        <f t="shared" si="8"/>
      </c>
      <c r="AC93" s="7406">
        <f t="shared" si="1"/>
      </c>
      <c r="AD93" s="7330">
        <f t="shared" si="24"/>
      </c>
      <c r="AE93" s="7339">
        <f t="shared" si="14"/>
      </c>
      <c r="AF93" s="7332">
        <f>VLOOKUP(C93,'Data Products'!$A:$J,10,0)</f>
      </c>
      <c r="AG93" s="7407">
        <f t="shared" si="4"/>
      </c>
      <c r="AH93" s="7333">
        <f t="shared" ref="AH93:AH126" si="29">IF(H93&lt;=90,D93,0)</f>
      </c>
      <c r="AI93" s="7408"/>
      <c r="AJ93" s="7336"/>
      <c r="AK93" s="7336"/>
      <c r="AL93" s="7335"/>
      <c r="AM93" s="7336"/>
      <c r="AN93" s="7336"/>
    </row>
    <row customHeight="true" hidden="true" ht="18" r="94">
      <c r="A94" s="7384">
        <v>41</v>
      </c>
      <c r="B94" s="7320" t="s">
        <v>7805</v>
      </c>
      <c r="C94" s="7320" t="s">
        <v>7941</v>
      </c>
      <c r="D94" s="7323">
        <v>0</v>
      </c>
      <c r="E94" s="7323">
        <v>0</v>
      </c>
      <c r="F94" s="7404"/>
      <c r="G94" s="7386">
        <f>VLOOKUP(C94,'Data Products'!$A:$J,2,0)</f>
      </c>
      <c r="H94" s="7395">
        <f t="shared" si="21"/>
      </c>
      <c r="I94" s="7326">
        <v>45602</v>
      </c>
      <c r="J94" s="7327">
        <f t="shared" si="11"/>
      </c>
      <c r="K94" s="7323">
        <v>0</v>
      </c>
      <c r="L94" s="7323">
        <v>0</v>
      </c>
      <c r="M94" s="7358">
        <v>0</v>
      </c>
      <c r="N94" s="7358">
        <v>0</v>
      </c>
      <c r="O94" s="7320" t="s">
        <v>7940</v>
      </c>
      <c r="P94" s="7363"/>
      <c r="Q94" s="7363"/>
      <c r="R94" s="7363"/>
      <c r="S94" s="7363"/>
      <c r="T94" s="7363"/>
      <c r="U94" s="7363"/>
      <c r="V94" s="7363"/>
      <c r="W94" s="7363"/>
      <c r="X94" s="7363"/>
      <c r="Y94" s="7363"/>
      <c r="Z94" s="7363"/>
      <c r="AA94" s="7363"/>
      <c r="AB94" s="7390">
        <f t="shared" si="8"/>
      </c>
      <c r="AC94" s="7406">
        <f t="shared" si="1"/>
      </c>
      <c r="AD94" s="7330">
        <f t="shared" si="24"/>
      </c>
      <c r="AE94" s="7339">
        <f t="shared" si="14"/>
      </c>
      <c r="AF94" s="7332">
        <f>VLOOKUP(C94,'Data Products'!$A:$J,10,0)</f>
      </c>
      <c r="AG94" s="7407">
        <f t="shared" si="4"/>
      </c>
      <c r="AH94" s="7333">
        <f t="shared" si="29"/>
      </c>
      <c r="AI94" s="7408"/>
      <c r="AJ94" s="7336"/>
      <c r="AK94" s="7336"/>
      <c r="AL94" s="7335"/>
      <c r="AM94" s="7336"/>
      <c r="AN94" s="7336"/>
    </row>
    <row customHeight="true" hidden="true" ht="18" r="95">
      <c r="A95" s="7384">
        <v>42</v>
      </c>
      <c r="B95" s="7320" t="s">
        <v>7805</v>
      </c>
      <c r="C95" s="7320" t="s">
        <v>7942</v>
      </c>
      <c r="D95" s="7323">
        <v>0</v>
      </c>
      <c r="E95" s="7323">
        <v>0</v>
      </c>
      <c r="F95" s="7404"/>
      <c r="G95" s="7386">
        <f>VLOOKUP(C95,'Data Products'!$A:$J,2,0)</f>
      </c>
      <c r="H95" s="7395">
        <f t="shared" si="21"/>
      </c>
      <c r="I95" s="7326">
        <v>45602</v>
      </c>
      <c r="J95" s="7327">
        <f t="shared" si="11"/>
      </c>
      <c r="K95" s="7323">
        <v>0</v>
      </c>
      <c r="L95" s="7323">
        <v>0</v>
      </c>
      <c r="M95" s="7358">
        <v>0</v>
      </c>
      <c r="N95" s="7358">
        <v>0</v>
      </c>
      <c r="O95" s="7320" t="s">
        <v>7940</v>
      </c>
      <c r="P95" s="7363"/>
      <c r="Q95" s="7363"/>
      <c r="R95" s="7363"/>
      <c r="S95" s="7363"/>
      <c r="T95" s="7363"/>
      <c r="U95" s="7363"/>
      <c r="V95" s="7363"/>
      <c r="W95" s="7363"/>
      <c r="X95" s="7363"/>
      <c r="Y95" s="7363"/>
      <c r="Z95" s="7363"/>
      <c r="AA95" s="7363"/>
      <c r="AB95" s="7390">
        <f t="shared" si="8"/>
      </c>
      <c r="AC95" s="7406">
        <f t="shared" si="1"/>
      </c>
      <c r="AD95" s="7330">
        <f t="shared" si="24"/>
      </c>
      <c r="AE95" s="7339">
        <f t="shared" si="14"/>
      </c>
      <c r="AF95" s="7332">
        <f>VLOOKUP(C95,'Data Products'!$A:$J,10,0)</f>
      </c>
      <c r="AG95" s="7407">
        <f t="shared" si="4"/>
      </c>
      <c r="AH95" s="7333">
        <f t="shared" si="29"/>
      </c>
      <c r="AI95" s="7408"/>
      <c r="AJ95" s="7336"/>
      <c r="AK95" s="7336"/>
      <c r="AL95" s="7335"/>
      <c r="AM95" s="7336"/>
      <c r="AN95" s="7336"/>
    </row>
    <row customHeight="true" hidden="true" ht="18" r="96">
      <c r="A96" s="7384">
        <v>43</v>
      </c>
      <c r="B96" s="7320" t="s">
        <v>7805</v>
      </c>
      <c r="C96" s="7320" t="s">
        <v>7943</v>
      </c>
      <c r="D96" s="7323">
        <v>0</v>
      </c>
      <c r="E96" s="7323">
        <v>0</v>
      </c>
      <c r="F96" s="7404"/>
      <c r="G96" s="7386">
        <f>VLOOKUP(C96,'Data Products'!$A:$J,2,0)</f>
      </c>
      <c r="H96" s="7395">
        <f t="shared" si="21"/>
      </c>
      <c r="I96" s="7326">
        <v>45602</v>
      </c>
      <c r="J96" s="7327">
        <f t="shared" si="11"/>
      </c>
      <c r="K96" s="7323">
        <v>0</v>
      </c>
      <c r="L96" s="7323">
        <v>0</v>
      </c>
      <c r="M96" s="7358">
        <v>0</v>
      </c>
      <c r="N96" s="7358">
        <v>0</v>
      </c>
      <c r="O96" s="7320" t="s">
        <v>7940</v>
      </c>
      <c r="P96" s="7363"/>
      <c r="Q96" s="7363"/>
      <c r="R96" s="7363"/>
      <c r="S96" s="7363"/>
      <c r="T96" s="7363"/>
      <c r="U96" s="7363"/>
      <c r="V96" s="7363"/>
      <c r="W96" s="7363"/>
      <c r="X96" s="7363"/>
      <c r="Y96" s="7363"/>
      <c r="Z96" s="7363"/>
      <c r="AA96" s="7363"/>
      <c r="AB96" s="7390">
        <f t="shared" si="8"/>
      </c>
      <c r="AC96" s="7406">
        <f t="shared" si="1"/>
      </c>
      <c r="AD96" s="7330">
        <f t="shared" si="24"/>
      </c>
      <c r="AE96" s="7339">
        <f t="shared" si="14"/>
      </c>
      <c r="AF96" s="7332">
        <f>VLOOKUP(C96,'Data Products'!$A:$J,10,0)</f>
      </c>
      <c r="AG96" s="7409">
        <f t="shared" si="4"/>
      </c>
      <c r="AH96" s="7333">
        <f t="shared" si="29"/>
      </c>
      <c r="AI96" s="7408"/>
      <c r="AJ96" s="7336"/>
      <c r="AK96" s="7336"/>
      <c r="AL96" s="7335"/>
      <c r="AM96" s="7336"/>
      <c r="AN96" s="7336"/>
    </row>
    <row r="97">
      <c r="A97" s="7384">
        <v>44</v>
      </c>
      <c r="B97" s="7320" t="s">
        <v>7810</v>
      </c>
      <c r="C97" s="7320" t="s">
        <v>7944</v>
      </c>
      <c r="D97" s="7323">
        <v>250</v>
      </c>
      <c r="E97" s="7323">
        <v>250</v>
      </c>
      <c r="F97" s="7404"/>
      <c r="G97" s="7386">
        <f>VLOOKUP(C97,'Data Products'!$A:$J,2,0)</f>
      </c>
      <c r="H97" s="7387">
        <f t="shared" si="21"/>
      </c>
      <c r="I97" s="7361">
        <v>45904</v>
      </c>
      <c r="J97" s="7327">
        <f t="shared" si="11"/>
      </c>
      <c r="K97" s="7323">
        <v>56</v>
      </c>
      <c r="L97" s="7323">
        <v>98</v>
      </c>
      <c r="M97" s="7358">
        <v>0</v>
      </c>
      <c r="N97" s="7358">
        <v>0</v>
      </c>
      <c r="O97" s="7320" t="s">
        <v>7940</v>
      </c>
      <c r="P97" s="7363"/>
      <c r="Q97" s="7363"/>
      <c r="R97" s="7363"/>
      <c r="S97" s="7363"/>
      <c r="T97" s="7363"/>
      <c r="U97" s="7363"/>
      <c r="V97" s="7363"/>
      <c r="W97" s="7363"/>
      <c r="X97" s="7363"/>
      <c r="Y97" s="7363"/>
      <c r="Z97" s="7363"/>
      <c r="AA97" s="7363"/>
      <c r="AB97" s="7390">
        <f t="shared" si="8"/>
      </c>
      <c r="AC97" s="7410">
        <f t="shared" si="1"/>
      </c>
      <c r="AD97" s="7330">
        <f t="shared" si="24"/>
      </c>
      <c r="AE97" s="7344">
        <f t="shared" si="14"/>
      </c>
      <c r="AF97" s="7332">
        <f>VLOOKUP(C97,'Data Products'!$A:$J,10,0)</f>
      </c>
      <c r="AG97" s="7409">
        <f t="shared" si="4"/>
      </c>
      <c r="AH97" s="7333">
        <f t="shared" si="29"/>
      </c>
      <c r="AI97" s="7408"/>
      <c r="AJ97" s="7336"/>
      <c r="AK97" s="7336"/>
      <c r="AL97" s="7335"/>
      <c r="AM97" s="7336"/>
      <c r="AN97" s="7336"/>
    </row>
    <row customHeight="true" hidden="true" ht="18" r="98">
      <c r="A98" s="7384">
        <v>45</v>
      </c>
      <c r="B98" s="7320" t="s">
        <v>7805</v>
      </c>
      <c r="C98" s="7320" t="s">
        <v>7945</v>
      </c>
      <c r="D98" s="7323">
        <v>0</v>
      </c>
      <c r="E98" s="7337">
        <v>0</v>
      </c>
      <c r="F98" s="7404"/>
      <c r="G98" s="7386">
        <f>VLOOKUP(C98,'Data Products'!$A:$J,2,0)</f>
      </c>
      <c r="H98" s="7395">
        <f t="shared" si="21"/>
      </c>
      <c r="I98" s="7326">
        <v>45623</v>
      </c>
      <c r="J98" s="7327">
        <f t="shared" si="11"/>
      </c>
      <c r="K98" s="7323">
        <v>0</v>
      </c>
      <c r="L98" s="7323">
        <v>0</v>
      </c>
      <c r="M98" s="7358">
        <v>0</v>
      </c>
      <c r="N98" s="7358">
        <v>0</v>
      </c>
      <c r="O98" s="7320" t="s">
        <v>7946</v>
      </c>
      <c r="P98" s="7363"/>
      <c r="Q98" s="7363"/>
      <c r="R98" s="7363"/>
      <c r="S98" s="7363"/>
      <c r="T98" s="7363"/>
      <c r="U98" s="7363"/>
      <c r="V98" s="7363"/>
      <c r="W98" s="7363"/>
      <c r="X98" s="7363"/>
      <c r="Y98" s="7363"/>
      <c r="Z98" s="7363"/>
      <c r="AA98" s="7363"/>
      <c r="AB98" s="7390">
        <f t="shared" si="8"/>
      </c>
      <c r="AC98" s="7406">
        <f t="shared" si="1"/>
      </c>
      <c r="AD98" s="7330">
        <f t="shared" si="24"/>
      </c>
      <c r="AE98" s="7339">
        <f t="shared" si="14"/>
      </c>
      <c r="AF98" s="7332">
        <f>VLOOKUP(C98,'Data Products'!$A:$J,10,0)</f>
      </c>
      <c r="AG98" s="7409">
        <f t="shared" si="4"/>
      </c>
      <c r="AH98" s="7333">
        <f t="shared" si="29"/>
      </c>
      <c r="AI98" s="7408"/>
      <c r="AJ98" s="7336"/>
      <c r="AK98" s="7336"/>
      <c r="AL98" s="7335"/>
      <c r="AM98" s="7336"/>
      <c r="AN98" s="7336"/>
    </row>
    <row customHeight="true" hidden="true" ht="18" r="99">
      <c r="A99" s="7384">
        <v>46</v>
      </c>
      <c r="B99" s="7320" t="s">
        <v>7805</v>
      </c>
      <c r="C99" s="7320" t="s">
        <v>7947</v>
      </c>
      <c r="D99" s="7323">
        <v>0</v>
      </c>
      <c r="E99" s="7337">
        <v>0</v>
      </c>
      <c r="F99" s="7404"/>
      <c r="G99" s="7386">
        <f>VLOOKUP(C99,'Data Products'!$A:$J,2,0)</f>
      </c>
      <c r="H99" s="7395">
        <f t="shared" si="21"/>
      </c>
      <c r="I99" s="7326">
        <v>45623</v>
      </c>
      <c r="J99" s="7327">
        <f t="shared" si="11"/>
      </c>
      <c r="K99" s="7323">
        <v>0</v>
      </c>
      <c r="L99" s="7323">
        <v>0</v>
      </c>
      <c r="M99" s="7358">
        <v>0</v>
      </c>
      <c r="N99" s="7358">
        <v>0</v>
      </c>
      <c r="O99" s="7320" t="s">
        <v>7946</v>
      </c>
      <c r="P99" s="7363"/>
      <c r="Q99" s="7363"/>
      <c r="R99" s="7363"/>
      <c r="S99" s="7363"/>
      <c r="T99" s="7363"/>
      <c r="U99" s="7363"/>
      <c r="V99" s="7363"/>
      <c r="W99" s="7363"/>
      <c r="X99" s="7363"/>
      <c r="Y99" s="7363"/>
      <c r="Z99" s="7363"/>
      <c r="AA99" s="7363"/>
      <c r="AB99" s="7390">
        <f t="shared" si="8"/>
      </c>
      <c r="AC99" s="7406">
        <f t="shared" si="1"/>
      </c>
      <c r="AD99" s="7330">
        <f t="shared" si="24"/>
      </c>
      <c r="AE99" s="7339">
        <f t="shared" si="14"/>
      </c>
      <c r="AF99" s="7332">
        <f>VLOOKUP(C99,'Data Products'!$A:$J,10,0)</f>
      </c>
      <c r="AG99" s="7409">
        <f t="shared" si="4"/>
      </c>
      <c r="AH99" s="7333">
        <f t="shared" si="29"/>
      </c>
      <c r="AI99" s="7408"/>
      <c r="AJ99" s="7336"/>
      <c r="AK99" s="7336"/>
      <c r="AL99" s="7335"/>
      <c r="AM99" s="7336"/>
      <c r="AN99" s="7336"/>
    </row>
    <row customHeight="true" hidden="true" ht="18" r="100">
      <c r="A100" s="7384">
        <v>47</v>
      </c>
      <c r="B100" s="7320" t="s">
        <v>7805</v>
      </c>
      <c r="C100" s="7393" t="s">
        <v>7948</v>
      </c>
      <c r="D100" s="7323">
        <v>0</v>
      </c>
      <c r="E100" s="7337">
        <v>0</v>
      </c>
      <c r="F100" s="7411"/>
      <c r="G100" s="7386">
        <f>VLOOKUP(C100,'Data Products'!$A:$J,2,0)</f>
      </c>
      <c r="H100" s="7395">
        <f t="shared" si="21"/>
      </c>
      <c r="I100" s="7326">
        <v>45623</v>
      </c>
      <c r="J100" s="7327">
        <f t="shared" si="11"/>
      </c>
      <c r="K100" s="7400">
        <v>0</v>
      </c>
      <c r="L100" s="7400">
        <v>0</v>
      </c>
      <c r="M100" s="7412">
        <v>0</v>
      </c>
      <c r="N100" s="7412">
        <v>0</v>
      </c>
      <c r="O100" s="7393" t="s">
        <v>7946</v>
      </c>
      <c r="P100" s="7363"/>
      <c r="Q100" s="7363"/>
      <c r="R100" s="7363"/>
      <c r="S100" s="7363"/>
      <c r="T100" s="7363"/>
      <c r="U100" s="7363"/>
      <c r="V100" s="7363"/>
      <c r="W100" s="7363"/>
      <c r="X100" s="7363"/>
      <c r="Y100" s="7363"/>
      <c r="Z100" s="7363"/>
      <c r="AA100" s="7363"/>
      <c r="AB100" s="7413">
        <f t="shared" si="8"/>
      </c>
      <c r="AC100" s="7406">
        <f t="shared" si="1"/>
      </c>
      <c r="AD100" s="7330">
        <f t="shared" si="24"/>
      </c>
      <c r="AE100" s="7339">
        <f t="shared" si="14"/>
      </c>
      <c r="AF100" s="7332">
        <f>VLOOKUP(C100,'Data Products'!$A:$J,10,0)</f>
      </c>
      <c r="AG100" s="7409">
        <f t="shared" si="4"/>
      </c>
      <c r="AH100" s="7333">
        <f t="shared" si="29"/>
      </c>
      <c r="AI100" s="7408"/>
      <c r="AJ100" s="7336"/>
      <c r="AK100" s="7336"/>
      <c r="AL100" s="7335"/>
      <c r="AM100" s="7336"/>
      <c r="AN100" s="7336"/>
    </row>
    <row customHeight="true" hidden="true" ht="18" r="101">
      <c r="A101" s="7384">
        <v>48</v>
      </c>
      <c r="B101" s="7320" t="s">
        <v>7805</v>
      </c>
      <c r="C101" s="7320" t="s">
        <v>7949</v>
      </c>
      <c r="D101" s="7323">
        <v>0</v>
      </c>
      <c r="E101" s="7337">
        <v>0</v>
      </c>
      <c r="F101" s="7404"/>
      <c r="G101" s="7386">
        <f>VLOOKUP(C101,'Data Products'!$A:$J,2,0)</f>
      </c>
      <c r="H101" s="7395">
        <f t="shared" si="21"/>
      </c>
      <c r="I101" s="7326">
        <v>45623</v>
      </c>
      <c r="J101" s="7327">
        <f t="shared" si="11"/>
      </c>
      <c r="K101" s="7323">
        <v>0</v>
      </c>
      <c r="L101" s="7323">
        <v>0</v>
      </c>
      <c r="M101" s="7358">
        <v>0</v>
      </c>
      <c r="N101" s="7358">
        <v>0</v>
      </c>
      <c r="O101" s="7320" t="s">
        <v>7946</v>
      </c>
      <c r="P101" s="7323"/>
      <c r="Q101" s="7323"/>
      <c r="R101" s="7323"/>
      <c r="S101" s="7323"/>
      <c r="T101" s="7323"/>
      <c r="U101" s="7323"/>
      <c r="V101" s="7323"/>
      <c r="W101" s="7323"/>
      <c r="X101" s="7323"/>
      <c r="Y101" s="7323"/>
      <c r="Z101" s="7323"/>
      <c r="AA101" s="7323"/>
      <c r="AB101" s="7390">
        <f t="shared" si="8"/>
      </c>
      <c r="AC101" s="7406">
        <f t="shared" si="1"/>
      </c>
      <c r="AD101" s="7330">
        <f t="shared" si="24"/>
      </c>
      <c r="AE101" s="7339">
        <f t="shared" si="14"/>
      </c>
      <c r="AF101" s="7332">
        <f>VLOOKUP(C101,'Data Products'!$A:$J,10,0)</f>
      </c>
      <c r="AG101" s="7409">
        <f t="shared" si="4"/>
      </c>
      <c r="AH101" s="7333">
        <f t="shared" si="29"/>
      </c>
      <c r="AI101" s="7414"/>
      <c r="AJ101" s="7336"/>
      <c r="AK101" s="7336"/>
      <c r="AL101" s="7335"/>
      <c r="AM101" s="7336"/>
      <c r="AN101" s="7336"/>
    </row>
    <row customHeight="true" hidden="true" ht="18" r="102">
      <c r="A102" s="7384">
        <v>49</v>
      </c>
      <c r="B102" s="7320" t="s">
        <v>7805</v>
      </c>
      <c r="C102" s="7320" t="s">
        <v>7950</v>
      </c>
      <c r="D102" s="7323">
        <v>0</v>
      </c>
      <c r="E102" s="7337">
        <v>0</v>
      </c>
      <c r="F102" s="7404"/>
      <c r="G102" s="7386">
        <f>VLOOKUP(C102,'Data Products'!$A:$J,2,0)</f>
      </c>
      <c r="H102" s="7395">
        <f t="shared" si="21"/>
      </c>
      <c r="I102" s="7326">
        <v>45623</v>
      </c>
      <c r="J102" s="7327">
        <f t="shared" si="11"/>
      </c>
      <c r="K102" s="7323">
        <v>0</v>
      </c>
      <c r="L102" s="7323">
        <v>0</v>
      </c>
      <c r="M102" s="7358">
        <v>0</v>
      </c>
      <c r="N102" s="7358">
        <v>0</v>
      </c>
      <c r="O102" s="7320" t="s">
        <v>7946</v>
      </c>
      <c r="P102" s="7323"/>
      <c r="Q102" s="7323"/>
      <c r="R102" s="7323"/>
      <c r="S102" s="7323"/>
      <c r="T102" s="7323"/>
      <c r="U102" s="7323"/>
      <c r="V102" s="7323"/>
      <c r="W102" s="7323"/>
      <c r="X102" s="7323"/>
      <c r="Y102" s="7323"/>
      <c r="Z102" s="7323"/>
      <c r="AA102" s="7323"/>
      <c r="AB102" s="7390">
        <f t="shared" si="8"/>
      </c>
      <c r="AC102" s="7406">
        <f t="shared" si="1"/>
      </c>
      <c r="AD102" s="7330">
        <f t="shared" si="24"/>
      </c>
      <c r="AE102" s="7339">
        <f t="shared" si="14"/>
      </c>
      <c r="AF102" s="7415">
        <f>VLOOKUP(C102,'Data Products'!$A:$J,10,0)</f>
      </c>
      <c r="AG102" s="7332">
        <f t="shared" si="4"/>
      </c>
      <c r="AH102" s="7333">
        <f t="shared" si="29"/>
      </c>
      <c r="AI102" s="7408"/>
      <c r="AJ102" s="7336"/>
      <c r="AK102" s="7336"/>
      <c r="AL102" s="7335"/>
      <c r="AM102" s="7336"/>
      <c r="AN102" s="7336"/>
    </row>
    <row r="103">
      <c r="A103" s="7384">
        <v>50</v>
      </c>
      <c r="B103" s="7320" t="s">
        <v>7798</v>
      </c>
      <c r="C103" s="7320" t="s">
        <v>7951</v>
      </c>
      <c r="D103" s="7323">
        <v>4</v>
      </c>
      <c r="E103" s="7337">
        <v>4</v>
      </c>
      <c r="F103" s="7404"/>
      <c r="G103" s="7386">
        <f>VLOOKUP(C103,'Data Products'!$A:$J,2,0)</f>
      </c>
      <c r="H103" s="7387">
        <f t="shared" si="21"/>
      </c>
      <c r="I103" s="7326">
        <v>45951</v>
      </c>
      <c r="J103" s="7327">
        <f t="shared" si="11"/>
      </c>
      <c r="K103" s="7323">
        <v>0</v>
      </c>
      <c r="L103" s="7323">
        <v>0</v>
      </c>
      <c r="M103" s="7358">
        <v>0</v>
      </c>
      <c r="N103" s="7358">
        <v>0</v>
      </c>
      <c r="O103" s="7320" t="s">
        <v>7860</v>
      </c>
      <c r="P103" s="7323"/>
      <c r="Q103" s="7323"/>
      <c r="R103" s="7323"/>
      <c r="S103" s="7323"/>
      <c r="T103" s="7323"/>
      <c r="U103" s="7323"/>
      <c r="V103" s="7323"/>
      <c r="W103" s="7323"/>
      <c r="X103" s="7323"/>
      <c r="Y103" s="7323"/>
      <c r="Z103" s="7323"/>
      <c r="AA103" s="7323"/>
      <c r="AB103" s="7390">
        <f t="shared" si="8"/>
      </c>
      <c r="AC103" s="7416">
        <f t="shared" si="1"/>
      </c>
      <c r="AD103" s="7330">
        <f t="shared" si="24"/>
      </c>
      <c r="AE103" s="7348">
        <f t="shared" si="14"/>
      </c>
      <c r="AF103" s="7415">
        <f>VLOOKUP(C103,'Data Products'!$A:$J,10,0)</f>
      </c>
      <c r="AG103" s="7332">
        <f t="shared" si="4"/>
      </c>
      <c r="AH103" s="7333">
        <f t="shared" si="29"/>
      </c>
      <c r="AI103" s="7408"/>
      <c r="AJ103" s="7336"/>
      <c r="AK103" s="7336"/>
      <c r="AL103" s="7335"/>
      <c r="AM103" s="7336"/>
      <c r="AN103" s="7336"/>
    </row>
    <row r="104">
      <c r="A104" s="7384">
        <v>51</v>
      </c>
      <c r="B104" s="7320" t="s">
        <v>7798</v>
      </c>
      <c r="C104" s="7320" t="s">
        <v>7952</v>
      </c>
      <c r="D104" s="7323">
        <v>0</v>
      </c>
      <c r="E104" s="7337">
        <v>0</v>
      </c>
      <c r="F104" s="7404"/>
      <c r="G104" s="7386">
        <f>VLOOKUP(C104,'Data Products'!$A:$J,2,0)</f>
      </c>
      <c r="H104" s="7387">
        <f t="shared" si="21"/>
      </c>
      <c r="I104" s="7326">
        <v>45951</v>
      </c>
      <c r="J104" s="7327">
        <f t="shared" si="11"/>
      </c>
      <c r="K104" s="7323">
        <v>1</v>
      </c>
      <c r="L104" s="7323">
        <v>1</v>
      </c>
      <c r="M104" s="7358">
        <v>0</v>
      </c>
      <c r="N104" s="7358">
        <v>0</v>
      </c>
      <c r="O104" s="7320" t="s">
        <v>7860</v>
      </c>
      <c r="P104" s="7323"/>
      <c r="Q104" s="7323"/>
      <c r="R104" s="7323"/>
      <c r="S104" s="7323"/>
      <c r="T104" s="7323"/>
      <c r="U104" s="7323"/>
      <c r="V104" s="7323"/>
      <c r="W104" s="7323"/>
      <c r="X104" s="7323"/>
      <c r="Y104" s="7323"/>
      <c r="Z104" s="7323"/>
      <c r="AA104" s="7323"/>
      <c r="AB104" s="7390">
        <f t="shared" si="8"/>
      </c>
      <c r="AC104" s="7343">
        <f t="shared" si="1"/>
      </c>
      <c r="AD104" s="7330">
        <f t="shared" si="24"/>
      </c>
      <c r="AE104" s="7344">
        <f t="shared" si="14"/>
      </c>
      <c r="AF104" s="7415">
        <f>VLOOKUP(C104,'Data Products'!$A:$J,10,0)</f>
      </c>
      <c r="AG104" s="7332">
        <f t="shared" si="4"/>
      </c>
      <c r="AH104" s="7333">
        <f t="shared" si="29"/>
      </c>
      <c r="AI104" s="7408"/>
      <c r="AJ104" s="7336"/>
      <c r="AK104" s="7336"/>
      <c r="AL104" s="7335"/>
      <c r="AM104" s="7336"/>
      <c r="AN104" s="7336"/>
    </row>
    <row r="105">
      <c r="A105" s="7384">
        <v>52</v>
      </c>
      <c r="B105" s="7320" t="s">
        <v>7798</v>
      </c>
      <c r="C105" s="7320" t="s">
        <v>7953</v>
      </c>
      <c r="D105" s="7323">
        <v>3</v>
      </c>
      <c r="E105" s="7337">
        <v>3</v>
      </c>
      <c r="F105" s="7404"/>
      <c r="G105" s="7386">
        <f>VLOOKUP(C105,'Data Products'!$A:$J,2,0)</f>
      </c>
      <c r="H105" s="7387">
        <f t="shared" si="21"/>
      </c>
      <c r="I105" s="7326">
        <v>45951</v>
      </c>
      <c r="J105" s="7327">
        <f t="shared" si="11"/>
      </c>
      <c r="K105" s="7323">
        <v>0</v>
      </c>
      <c r="L105" s="7323">
        <v>1</v>
      </c>
      <c r="M105" s="7358">
        <v>0</v>
      </c>
      <c r="N105" s="7358">
        <v>0</v>
      </c>
      <c r="O105" s="7320" t="s">
        <v>7860</v>
      </c>
      <c r="P105" s="7323"/>
      <c r="Q105" s="7323"/>
      <c r="R105" s="7323"/>
      <c r="S105" s="7323"/>
      <c r="T105" s="7323"/>
      <c r="U105" s="7323"/>
      <c r="V105" s="7323"/>
      <c r="W105" s="7323"/>
      <c r="X105" s="7323"/>
      <c r="Y105" s="7323"/>
      <c r="Z105" s="7323"/>
      <c r="AA105" s="7323"/>
      <c r="AB105" s="7390">
        <f t="shared" si="8"/>
      </c>
      <c r="AC105" s="7338">
        <f t="shared" si="1"/>
      </c>
      <c r="AD105" s="7330">
        <f t="shared" si="24"/>
      </c>
      <c r="AE105" s="7339">
        <f t="shared" si="14"/>
      </c>
      <c r="AF105" s="7415">
        <f>VLOOKUP(C105,'Data Products'!$A:$J,10,0)</f>
      </c>
      <c r="AG105" s="7332">
        <f t="shared" si="4"/>
      </c>
      <c r="AH105" s="7333">
        <f t="shared" si="29"/>
      </c>
      <c r="AI105" s="7408"/>
      <c r="AJ105" s="7336"/>
      <c r="AK105" s="7336"/>
      <c r="AL105" s="7335"/>
      <c r="AM105" s="7336"/>
      <c r="AN105" s="7336"/>
    </row>
    <row r="106">
      <c r="A106" s="7384">
        <v>53</v>
      </c>
      <c r="B106" s="7320" t="s">
        <v>7798</v>
      </c>
      <c r="C106" s="7320" t="s">
        <v>7954</v>
      </c>
      <c r="D106" s="7323">
        <v>3</v>
      </c>
      <c r="E106" s="7337">
        <v>3</v>
      </c>
      <c r="F106" s="7404"/>
      <c r="G106" s="7386">
        <f>VLOOKUP(C106,'Data Products'!$A:$J,2,0)</f>
      </c>
      <c r="H106" s="7387">
        <f t="shared" si="21"/>
      </c>
      <c r="I106" s="7326">
        <v>45951</v>
      </c>
      <c r="J106" s="7327">
        <f t="shared" si="11"/>
      </c>
      <c r="K106" s="7323">
        <v>1</v>
      </c>
      <c r="L106" s="7323">
        <v>1</v>
      </c>
      <c r="M106" s="7358">
        <v>0</v>
      </c>
      <c r="N106" s="7358">
        <v>0</v>
      </c>
      <c r="O106" s="7320" t="s">
        <v>7860</v>
      </c>
      <c r="P106" s="7323"/>
      <c r="Q106" s="7323"/>
      <c r="R106" s="7323"/>
      <c r="S106" s="7323"/>
      <c r="T106" s="7323"/>
      <c r="U106" s="7323"/>
      <c r="V106" s="7323"/>
      <c r="W106" s="7323"/>
      <c r="X106" s="7323"/>
      <c r="Y106" s="7323"/>
      <c r="Z106" s="7323"/>
      <c r="AA106" s="7323"/>
      <c r="AB106" s="7390">
        <f t="shared" si="8"/>
      </c>
      <c r="AC106" s="7347">
        <f t="shared" si="1"/>
      </c>
      <c r="AD106" s="7330">
        <f t="shared" si="24"/>
      </c>
      <c r="AE106" s="7348">
        <f t="shared" si="14"/>
      </c>
      <c r="AF106" s="7415">
        <f>VLOOKUP(C106,'Data Products'!$A:$J,10,0)</f>
      </c>
      <c r="AG106" s="7332">
        <f t="shared" si="4"/>
      </c>
      <c r="AH106" s="7333">
        <f t="shared" si="29"/>
      </c>
      <c r="AI106" s="7408"/>
      <c r="AJ106" s="7336"/>
      <c r="AK106" s="7336"/>
      <c r="AL106" s="7335"/>
      <c r="AM106" s="7336"/>
      <c r="AN106" s="7336"/>
    </row>
    <row customHeight="true" hidden="true" ht="18" r="107">
      <c r="A107" s="7384">
        <v>54</v>
      </c>
      <c r="B107" s="7320" t="s">
        <v>7805</v>
      </c>
      <c r="C107" s="7320" t="s">
        <v>7955</v>
      </c>
      <c r="D107" s="7323">
        <v>0</v>
      </c>
      <c r="E107" s="7337">
        <v>0</v>
      </c>
      <c r="F107" s="7404"/>
      <c r="G107" s="7386">
        <f>VLOOKUP(C107,'Data Products'!$A:$J,2,0)</f>
      </c>
      <c r="H107" s="7387">
        <f t="shared" si="21"/>
      </c>
      <c r="I107" s="7326">
        <v>45951</v>
      </c>
      <c r="J107" s="7327">
        <f t="shared" si="11"/>
      </c>
      <c r="K107" s="7323">
        <v>0</v>
      </c>
      <c r="L107" s="7323">
        <v>0</v>
      </c>
      <c r="M107" s="7358">
        <v>0</v>
      </c>
      <c r="N107" s="7358">
        <v>0</v>
      </c>
      <c r="O107" s="7320" t="s">
        <v>7860</v>
      </c>
      <c r="P107" s="7323"/>
      <c r="Q107" s="7323"/>
      <c r="R107" s="7323"/>
      <c r="S107" s="7323"/>
      <c r="T107" s="7323"/>
      <c r="U107" s="7323"/>
      <c r="V107" s="7323"/>
      <c r="W107" s="7323"/>
      <c r="X107" s="7323"/>
      <c r="Y107" s="7323"/>
      <c r="Z107" s="7323"/>
      <c r="AA107" s="7323"/>
      <c r="AB107" s="7390">
        <f t="shared" si="8"/>
      </c>
      <c r="AC107" s="7347">
        <f t="shared" si="1"/>
      </c>
      <c r="AD107" s="7330">
        <f t="shared" si="24"/>
      </c>
      <c r="AE107" s="7348">
        <f t="shared" si="14"/>
      </c>
      <c r="AF107" s="7415">
        <f>VLOOKUP(C107,'Data Products'!$A:$J,10,0)</f>
      </c>
      <c r="AG107" s="7332">
        <f t="shared" si="4"/>
      </c>
      <c r="AH107" s="7333">
        <f t="shared" si="29"/>
      </c>
      <c r="AI107" s="7408"/>
      <c r="AJ107" s="7336"/>
      <c r="AK107" s="7336"/>
      <c r="AL107" s="7335"/>
      <c r="AM107" s="7336"/>
      <c r="AN107" s="7336"/>
    </row>
    <row r="108">
      <c r="A108" s="7384">
        <v>55</v>
      </c>
      <c r="B108" s="7320" t="s">
        <v>7798</v>
      </c>
      <c r="C108" s="7320" t="s">
        <v>7956</v>
      </c>
      <c r="D108" s="7323">
        <v>5</v>
      </c>
      <c r="E108" s="7337">
        <v>5</v>
      </c>
      <c r="F108" s="7404"/>
      <c r="G108" s="7386">
        <f>VLOOKUP(C108,'Data Products'!$A:$J,2,0)</f>
      </c>
      <c r="H108" s="7387">
        <f t="shared" si="21"/>
      </c>
      <c r="I108" s="7326">
        <v>45951</v>
      </c>
      <c r="J108" s="7327">
        <f t="shared" si="11"/>
      </c>
      <c r="K108" s="7323">
        <v>0</v>
      </c>
      <c r="L108" s="7323">
        <v>0</v>
      </c>
      <c r="M108" s="7358">
        <v>0</v>
      </c>
      <c r="N108" s="7358">
        <v>0</v>
      </c>
      <c r="O108" s="7320" t="s">
        <v>7860</v>
      </c>
      <c r="P108" s="7323"/>
      <c r="Q108" s="7323"/>
      <c r="R108" s="7323"/>
      <c r="S108" s="7323"/>
      <c r="T108" s="7323"/>
      <c r="U108" s="7323"/>
      <c r="V108" s="7323"/>
      <c r="W108" s="7323"/>
      <c r="X108" s="7323"/>
      <c r="Y108" s="7323"/>
      <c r="Z108" s="7323"/>
      <c r="AA108" s="7323"/>
      <c r="AB108" s="7390">
        <f t="shared" si="8"/>
      </c>
      <c r="AC108" s="7338">
        <f t="shared" si="1"/>
      </c>
      <c r="AD108" s="7330">
        <f t="shared" si="24"/>
      </c>
      <c r="AE108" s="7339">
        <f t="shared" si="14"/>
      </c>
      <c r="AF108" s="7415">
        <f>VLOOKUP(C108,'Data Products'!$A:$J,10,0)</f>
      </c>
      <c r="AG108" s="7332">
        <f t="shared" si="4"/>
      </c>
      <c r="AH108" s="7333">
        <f t="shared" si="29"/>
      </c>
      <c r="AI108" s="7408"/>
      <c r="AJ108" s="7336"/>
      <c r="AK108" s="7336"/>
      <c r="AL108" s="7335"/>
      <c r="AM108" s="7336"/>
      <c r="AN108" s="7336"/>
    </row>
    <row customHeight="true" hidden="true" ht="18" r="109">
      <c r="A109" s="7384">
        <v>56</v>
      </c>
      <c r="B109" s="7320" t="s">
        <v>7805</v>
      </c>
      <c r="C109" s="7320" t="s">
        <v>7957</v>
      </c>
      <c r="D109" s="7323">
        <v>0</v>
      </c>
      <c r="E109" s="7337">
        <v>0</v>
      </c>
      <c r="F109" s="7404"/>
      <c r="G109" s="7386">
        <f>VLOOKUP(C109,'Data Products'!$A:$J,2,0)</f>
      </c>
      <c r="H109" s="7387">
        <f t="shared" si="21"/>
      </c>
      <c r="I109" s="7326">
        <v>45951</v>
      </c>
      <c r="J109" s="7327">
        <f t="shared" si="11"/>
      </c>
      <c r="K109" s="7323">
        <v>0</v>
      </c>
      <c r="L109" s="7323">
        <v>0</v>
      </c>
      <c r="M109" s="7358">
        <v>0</v>
      </c>
      <c r="N109" s="7358">
        <v>0</v>
      </c>
      <c r="O109" s="7320" t="s">
        <v>7860</v>
      </c>
      <c r="P109" s="7323"/>
      <c r="Q109" s="7323"/>
      <c r="R109" s="7323"/>
      <c r="S109" s="7323"/>
      <c r="T109" s="7323"/>
      <c r="U109" s="7323"/>
      <c r="V109" s="7323"/>
      <c r="W109" s="7323"/>
      <c r="X109" s="7323"/>
      <c r="Y109" s="7323"/>
      <c r="Z109" s="7323"/>
      <c r="AA109" s="7323"/>
      <c r="AB109" s="7390">
        <f t="shared" si="8"/>
      </c>
      <c r="AC109" s="7343">
        <f t="shared" si="1"/>
      </c>
      <c r="AD109" s="7417">
        <f t="shared" si="24"/>
      </c>
      <c r="AE109" s="7344">
        <f t="shared" si="14"/>
      </c>
      <c r="AF109" s="7415">
        <f>VLOOKUP(C109,'Data Products'!$A:$J,10,0)</f>
      </c>
      <c r="AG109" s="7332">
        <f t="shared" si="4"/>
      </c>
      <c r="AH109" s="7333">
        <f t="shared" si="29"/>
      </c>
      <c r="AI109" s="7408"/>
      <c r="AJ109" s="7336"/>
      <c r="AK109" s="7336"/>
      <c r="AL109" s="7335"/>
      <c r="AM109" s="7336"/>
      <c r="AN109" s="7336"/>
    </row>
    <row r="110">
      <c r="A110" s="7384">
        <v>57</v>
      </c>
      <c r="B110" s="7320" t="s">
        <v>7798</v>
      </c>
      <c r="C110" s="7320" t="s">
        <v>7958</v>
      </c>
      <c r="D110" s="7323">
        <v>13</v>
      </c>
      <c r="E110" s="7337">
        <v>13</v>
      </c>
      <c r="F110" s="7404"/>
      <c r="G110" s="7386">
        <f>VLOOKUP(C110,'Data Products'!$A:$J,2,0)</f>
      </c>
      <c r="H110" s="7387">
        <f t="shared" si="21"/>
      </c>
      <c r="I110" s="7326">
        <v>45951</v>
      </c>
      <c r="J110" s="7327">
        <f t="shared" si="11"/>
      </c>
      <c r="K110" s="7323">
        <v>0</v>
      </c>
      <c r="L110" s="7323">
        <v>0</v>
      </c>
      <c r="M110" s="7358">
        <v>0</v>
      </c>
      <c r="N110" s="7358">
        <v>0</v>
      </c>
      <c r="O110" s="7320" t="s">
        <v>7860</v>
      </c>
      <c r="P110" s="7323"/>
      <c r="Q110" s="7323"/>
      <c r="R110" s="7323"/>
      <c r="S110" s="7323"/>
      <c r="T110" s="7323"/>
      <c r="U110" s="7323"/>
      <c r="V110" s="7323"/>
      <c r="W110" s="7323"/>
      <c r="X110" s="7323"/>
      <c r="Y110" s="7323"/>
      <c r="Z110" s="7323"/>
      <c r="AA110" s="7323"/>
      <c r="AB110" s="7390">
        <f t="shared" si="8"/>
      </c>
      <c r="AC110" s="7329">
        <f t="shared" si="1"/>
      </c>
      <c r="AD110" s="7417">
        <f t="shared" si="24"/>
      </c>
      <c r="AE110" s="7331">
        <f t="shared" si="14"/>
      </c>
      <c r="AF110" s="7415">
        <f>VLOOKUP(C110,'Data Products'!$A:$J,10,0)</f>
      </c>
      <c r="AG110" s="7332">
        <f t="shared" si="4"/>
      </c>
      <c r="AH110" s="7333">
        <f t="shared" si="29"/>
      </c>
      <c r="AI110" s="7408"/>
      <c r="AJ110" s="7336"/>
      <c r="AK110" s="7336"/>
      <c r="AL110" s="7335"/>
      <c r="AM110" s="7336"/>
      <c r="AN110" s="7336"/>
    </row>
    <row r="111">
      <c r="A111" s="7384">
        <v>58</v>
      </c>
      <c r="B111" s="7320" t="s">
        <v>7798</v>
      </c>
      <c r="C111" s="7320" t="s">
        <v>7959</v>
      </c>
      <c r="D111" s="7323">
        <v>18</v>
      </c>
      <c r="E111" s="7337">
        <v>18</v>
      </c>
      <c r="F111" s="7404"/>
      <c r="G111" s="7386">
        <f>VLOOKUP(C111,'Data Products'!$A:$J,2,0)</f>
      </c>
      <c r="H111" s="7387">
        <f t="shared" si="21"/>
      </c>
      <c r="I111" s="7326">
        <v>45951</v>
      </c>
      <c r="J111" s="7327">
        <f t="shared" si="11"/>
      </c>
      <c r="K111" s="7323">
        <v>3</v>
      </c>
      <c r="L111" s="7323">
        <v>6</v>
      </c>
      <c r="M111" s="7358">
        <v>0</v>
      </c>
      <c r="N111" s="7358">
        <v>0</v>
      </c>
      <c r="O111" s="7320" t="s">
        <v>7860</v>
      </c>
      <c r="P111" s="7323"/>
      <c r="Q111" s="7323"/>
      <c r="R111" s="7323"/>
      <c r="S111" s="7323"/>
      <c r="T111" s="7323"/>
      <c r="U111" s="7323"/>
      <c r="V111" s="7323"/>
      <c r="W111" s="7323"/>
      <c r="X111" s="7323"/>
      <c r="Y111" s="7323"/>
      <c r="Z111" s="7323"/>
      <c r="AA111" s="7323"/>
      <c r="AB111" s="7390">
        <f t="shared" si="8"/>
      </c>
      <c r="AC111" s="7329">
        <f t="shared" si="1"/>
      </c>
      <c r="AD111" s="7417">
        <f t="shared" si="24"/>
      </c>
      <c r="AE111" s="7331">
        <f t="shared" si="14"/>
      </c>
      <c r="AF111" s="7415">
        <f>VLOOKUP(C111,'Data Products'!$A:$J,10,0)</f>
      </c>
      <c r="AG111" s="7332">
        <f t="shared" si="4"/>
      </c>
      <c r="AH111" s="7333">
        <f t="shared" si="29"/>
      </c>
      <c r="AI111" s="7408"/>
      <c r="AJ111" s="7336"/>
      <c r="AK111" s="7336"/>
      <c r="AL111" s="7335"/>
      <c r="AM111" s="7336"/>
      <c r="AN111" s="7336"/>
    </row>
    <row r="112">
      <c r="A112" s="7384">
        <v>59</v>
      </c>
      <c r="B112" s="7320" t="s">
        <v>7798</v>
      </c>
      <c r="C112" s="7320" t="s">
        <v>7960</v>
      </c>
      <c r="D112" s="7323">
        <v>12</v>
      </c>
      <c r="E112" s="7337">
        <v>12</v>
      </c>
      <c r="F112" s="7404"/>
      <c r="G112" s="7386">
        <f>VLOOKUP(C112,'Data Products'!$A:$J,2,0)</f>
      </c>
      <c r="H112" s="7387">
        <f t="shared" si="21"/>
      </c>
      <c r="I112" s="7326">
        <v>45951</v>
      </c>
      <c r="J112" s="7327">
        <f t="shared" si="11"/>
      </c>
      <c r="K112" s="7323">
        <v>1</v>
      </c>
      <c r="L112" s="7323">
        <v>1</v>
      </c>
      <c r="M112" s="7358">
        <v>0</v>
      </c>
      <c r="N112" s="7358">
        <v>0</v>
      </c>
      <c r="O112" s="7320" t="s">
        <v>7860</v>
      </c>
      <c r="P112" s="7323"/>
      <c r="Q112" s="7323"/>
      <c r="R112" s="7323"/>
      <c r="S112" s="7323"/>
      <c r="T112" s="7323"/>
      <c r="U112" s="7323"/>
      <c r="V112" s="7323"/>
      <c r="W112" s="7323"/>
      <c r="X112" s="7323"/>
      <c r="Y112" s="7323"/>
      <c r="Z112" s="7323"/>
      <c r="AA112" s="7323"/>
      <c r="AB112" s="7390">
        <f t="shared" si="8"/>
      </c>
      <c r="AC112" s="7329">
        <f t="shared" si="1"/>
      </c>
      <c r="AD112" s="7417">
        <f t="shared" si="24"/>
      </c>
      <c r="AE112" s="7331">
        <f t="shared" si="14"/>
      </c>
      <c r="AF112" s="7415">
        <f>VLOOKUP(C112,'Data Products'!$A:$J,10,0)</f>
      </c>
      <c r="AG112" s="7332">
        <f t="shared" si="4"/>
      </c>
      <c r="AH112" s="7333">
        <f t="shared" si="29"/>
      </c>
      <c r="AI112" s="7408"/>
      <c r="AJ112" s="7336"/>
      <c r="AK112" s="7336"/>
      <c r="AL112" s="7335"/>
      <c r="AM112" s="7336"/>
      <c r="AN112" s="7336"/>
    </row>
    <row r="113">
      <c r="A113" s="7384">
        <v>60</v>
      </c>
      <c r="B113" s="7320" t="s">
        <v>7798</v>
      </c>
      <c r="C113" s="7320" t="s">
        <v>7961</v>
      </c>
      <c r="D113" s="7323">
        <v>12</v>
      </c>
      <c r="E113" s="7337">
        <v>12</v>
      </c>
      <c r="F113" s="7404"/>
      <c r="G113" s="7386">
        <f>VLOOKUP(C113,'Data Products'!$A:$J,2,0)</f>
      </c>
      <c r="H113" s="7387">
        <f t="shared" si="21"/>
      </c>
      <c r="I113" s="7326">
        <v>45951</v>
      </c>
      <c r="J113" s="7327">
        <f t="shared" si="11"/>
      </c>
      <c r="K113" s="7323">
        <v>0</v>
      </c>
      <c r="L113" s="7323">
        <v>0</v>
      </c>
      <c r="M113" s="7358">
        <v>0</v>
      </c>
      <c r="N113" s="7358">
        <v>0</v>
      </c>
      <c r="O113" s="7320" t="s">
        <v>7860</v>
      </c>
      <c r="P113" s="7323"/>
      <c r="Q113" s="7323"/>
      <c r="R113" s="7323"/>
      <c r="S113" s="7323"/>
      <c r="T113" s="7323"/>
      <c r="U113" s="7323"/>
      <c r="V113" s="7323"/>
      <c r="W113" s="7323"/>
      <c r="X113" s="7323"/>
      <c r="Y113" s="7323"/>
      <c r="Z113" s="7323"/>
      <c r="AA113" s="7323"/>
      <c r="AB113" s="7390">
        <f t="shared" si="8"/>
      </c>
      <c r="AC113" s="7329">
        <f t="shared" si="1"/>
      </c>
      <c r="AD113" s="7417">
        <f t="shared" si="24"/>
      </c>
      <c r="AE113" s="7331">
        <f t="shared" si="14"/>
      </c>
      <c r="AF113" s="7415">
        <f>VLOOKUP(C113,'Data Products'!$A:$J,10,0)</f>
      </c>
      <c r="AG113" s="7332">
        <f t="shared" si="4"/>
      </c>
      <c r="AH113" s="7333">
        <f t="shared" si="29"/>
      </c>
      <c r="AI113" s="7408"/>
      <c r="AJ113" s="7336"/>
      <c r="AK113" s="7336"/>
      <c r="AL113" s="7335"/>
      <c r="AM113" s="7336"/>
      <c r="AN113" s="7336"/>
    </row>
    <row r="114">
      <c r="A114" s="7384">
        <v>61</v>
      </c>
      <c r="B114" s="7320" t="s">
        <v>7798</v>
      </c>
      <c r="C114" s="7320" t="s">
        <v>7962</v>
      </c>
      <c r="D114" s="7323">
        <v>18</v>
      </c>
      <c r="E114" s="7337">
        <v>18</v>
      </c>
      <c r="F114" s="7404"/>
      <c r="G114" s="7386">
        <f>VLOOKUP(C114,'Data Products'!$A:$J,2,0)</f>
      </c>
      <c r="H114" s="7387">
        <f t="shared" si="21"/>
      </c>
      <c r="I114" s="7326">
        <v>45951</v>
      </c>
      <c r="J114" s="7327">
        <f t="shared" si="11"/>
      </c>
      <c r="K114" s="7323">
        <v>0</v>
      </c>
      <c r="L114" s="7323">
        <v>0</v>
      </c>
      <c r="M114" s="7358">
        <v>0</v>
      </c>
      <c r="N114" s="7358">
        <v>0</v>
      </c>
      <c r="O114" s="7320" t="s">
        <v>7860</v>
      </c>
      <c r="P114" s="7323"/>
      <c r="Q114" s="7323"/>
      <c r="R114" s="7323"/>
      <c r="S114" s="7323"/>
      <c r="T114" s="7323"/>
      <c r="U114" s="7323"/>
      <c r="V114" s="7323"/>
      <c r="W114" s="7323"/>
      <c r="X114" s="7323"/>
      <c r="Y114" s="7323"/>
      <c r="Z114" s="7323"/>
      <c r="AA114" s="7323"/>
      <c r="AB114" s="7390">
        <f t="shared" si="8"/>
      </c>
      <c r="AC114" s="7329">
        <f t="shared" si="1"/>
      </c>
      <c r="AD114" s="7417">
        <f t="shared" si="24"/>
      </c>
      <c r="AE114" s="7331">
        <f t="shared" si="14"/>
      </c>
      <c r="AF114" s="7415">
        <f>VLOOKUP(C114,'Data Products'!$A:$J,10,0)</f>
      </c>
      <c r="AG114" s="7332">
        <f t="shared" si="4"/>
      </c>
      <c r="AH114" s="7333">
        <f t="shared" si="29"/>
      </c>
      <c r="AI114" s="7408"/>
      <c r="AJ114" s="7336"/>
      <c r="AK114" s="7336"/>
      <c r="AL114" s="7335"/>
      <c r="AM114" s="7336"/>
      <c r="AN114" s="7336"/>
    </row>
    <row r="115">
      <c r="A115" s="7384">
        <v>62</v>
      </c>
      <c r="B115" s="7320" t="s">
        <v>7798</v>
      </c>
      <c r="C115" s="7320" t="s">
        <v>7963</v>
      </c>
      <c r="D115" s="7323">
        <v>10</v>
      </c>
      <c r="E115" s="7337">
        <v>10</v>
      </c>
      <c r="F115" s="7404"/>
      <c r="G115" s="7386">
        <f>VLOOKUP(C115,'Data Products'!$A:$J,2,0)</f>
      </c>
      <c r="H115" s="7387">
        <f t="shared" si="21"/>
      </c>
      <c r="I115" s="7326">
        <v>45951</v>
      </c>
      <c r="J115" s="7327">
        <f t="shared" si="11"/>
      </c>
      <c r="K115" s="7323">
        <v>0</v>
      </c>
      <c r="L115" s="7323">
        <v>0</v>
      </c>
      <c r="M115" s="7358">
        <v>0</v>
      </c>
      <c r="N115" s="7358">
        <v>0</v>
      </c>
      <c r="O115" s="7320" t="s">
        <v>7860</v>
      </c>
      <c r="P115" s="7323"/>
      <c r="Q115" s="7323"/>
      <c r="R115" s="7323"/>
      <c r="S115" s="7323"/>
      <c r="T115" s="7323"/>
      <c r="U115" s="7323"/>
      <c r="V115" s="7323"/>
      <c r="W115" s="7323"/>
      <c r="X115" s="7323"/>
      <c r="Y115" s="7323"/>
      <c r="Z115" s="7323"/>
      <c r="AA115" s="7323"/>
      <c r="AB115" s="7390">
        <f t="shared" si="8"/>
      </c>
      <c r="AC115" s="7343">
        <f t="shared" si="1"/>
      </c>
      <c r="AD115" s="7417">
        <f t="shared" si="24"/>
      </c>
      <c r="AE115" s="7344">
        <f t="shared" si="14"/>
      </c>
      <c r="AF115" s="7415">
        <f>VLOOKUP(C115,'Data Products'!$A:$J,10,0)</f>
      </c>
      <c r="AG115" s="7332">
        <f t="shared" si="4"/>
      </c>
      <c r="AH115" s="7333">
        <f t="shared" si="29"/>
      </c>
      <c r="AI115" s="7408"/>
      <c r="AJ115" s="7336"/>
      <c r="AK115" s="7336"/>
      <c r="AL115" s="7335"/>
      <c r="AM115" s="7336"/>
      <c r="AN115" s="7336"/>
    </row>
    <row customHeight="true" hidden="true" ht="18" r="116">
      <c r="A116" s="7384">
        <v>63</v>
      </c>
      <c r="B116" s="7320" t="s">
        <v>7805</v>
      </c>
      <c r="C116" s="7320" t="s">
        <v>7964</v>
      </c>
      <c r="D116" s="7323">
        <v>0</v>
      </c>
      <c r="E116" s="7337">
        <v>0</v>
      </c>
      <c r="F116" s="7404"/>
      <c r="G116" s="7386">
        <f>VLOOKUP(C116,'Data Products'!$A:$J,2,0)</f>
      </c>
      <c r="H116" s="7387">
        <f t="shared" si="21"/>
      </c>
      <c r="I116" s="7326">
        <v>45951</v>
      </c>
      <c r="J116" s="7327">
        <f t="shared" si="11"/>
      </c>
      <c r="K116" s="7323">
        <v>0</v>
      </c>
      <c r="L116" s="7323">
        <v>0</v>
      </c>
      <c r="M116" s="7358">
        <v>0</v>
      </c>
      <c r="N116" s="7358">
        <v>0</v>
      </c>
      <c r="O116" s="7320" t="s">
        <v>7860</v>
      </c>
      <c r="P116" s="7323"/>
      <c r="Q116" s="7323"/>
      <c r="R116" s="7323"/>
      <c r="S116" s="7323"/>
      <c r="T116" s="7323"/>
      <c r="U116" s="7323"/>
      <c r="V116" s="7323"/>
      <c r="W116" s="7323"/>
      <c r="X116" s="7323"/>
      <c r="Y116" s="7323"/>
      <c r="Z116" s="7323"/>
      <c r="AA116" s="7323"/>
      <c r="AB116" s="7390">
        <f t="shared" si="8"/>
      </c>
      <c r="AC116" s="7338">
        <f t="shared" si="1"/>
      </c>
      <c r="AD116" s="7417">
        <f t="shared" si="24"/>
      </c>
      <c r="AE116" s="7339">
        <f t="shared" si="14"/>
      </c>
      <c r="AF116" s="7415">
        <f>VLOOKUP(C116,'Data Products'!$A:$J,10,0)</f>
      </c>
      <c r="AG116" s="7332">
        <f t="shared" si="4"/>
      </c>
      <c r="AH116" s="7333">
        <f t="shared" si="29"/>
      </c>
      <c r="AI116" s="7408"/>
      <c r="AJ116" s="7336"/>
      <c r="AK116" s="7336"/>
      <c r="AL116" s="7335"/>
      <c r="AM116" s="7336"/>
      <c r="AN116" s="7336"/>
    </row>
    <row customHeight="true" hidden="true" ht="18" r="117">
      <c r="A117" s="7384">
        <v>64</v>
      </c>
      <c r="B117" s="7320" t="s">
        <v>7805</v>
      </c>
      <c r="C117" s="7320" t="s">
        <v>7965</v>
      </c>
      <c r="D117" s="7323">
        <v>0</v>
      </c>
      <c r="E117" s="7337">
        <v>0</v>
      </c>
      <c r="F117" s="7404"/>
      <c r="G117" s="7386">
        <f>VLOOKUP(C117,'Data Products'!$A:$J,2,0)</f>
      </c>
      <c r="H117" s="7387">
        <f t="shared" si="21"/>
      </c>
      <c r="I117" s="7326">
        <v>45951</v>
      </c>
      <c r="J117" s="7327">
        <f t="shared" si="11"/>
      </c>
      <c r="K117" s="7323">
        <v>0</v>
      </c>
      <c r="L117" s="7323">
        <v>0</v>
      </c>
      <c r="M117" s="7358">
        <v>0</v>
      </c>
      <c r="N117" s="7358">
        <v>0</v>
      </c>
      <c r="O117" s="7320" t="s">
        <v>7860</v>
      </c>
      <c r="P117" s="7323"/>
      <c r="Q117" s="7323"/>
      <c r="R117" s="7323"/>
      <c r="S117" s="7323"/>
      <c r="T117" s="7323"/>
      <c r="U117" s="7323"/>
      <c r="V117" s="7323"/>
      <c r="W117" s="7323"/>
      <c r="X117" s="7323"/>
      <c r="Y117" s="7323"/>
      <c r="Z117" s="7323"/>
      <c r="AA117" s="7323"/>
      <c r="AB117" s="7390">
        <f t="shared" si="8"/>
      </c>
      <c r="AC117" s="7343">
        <f t="shared" si="1"/>
      </c>
      <c r="AD117" s="7417">
        <f t="shared" si="24"/>
      </c>
      <c r="AE117" s="7344">
        <f t="shared" si="14"/>
      </c>
      <c r="AF117" s="7415">
        <f>VLOOKUP(C117,'Data Products'!$A:$J,10,0)</f>
      </c>
      <c r="AG117" s="7332">
        <f t="shared" si="4"/>
      </c>
      <c r="AH117" s="7333">
        <f t="shared" si="29"/>
      </c>
      <c r="AI117" s="7408"/>
      <c r="AJ117" s="7336"/>
      <c r="AK117" s="7336"/>
      <c r="AL117" s="7335"/>
      <c r="AM117" s="7336"/>
      <c r="AN117" s="7336"/>
    </row>
    <row customHeight="true" hidden="true" ht="18" r="118">
      <c r="A118" s="7384">
        <v>65</v>
      </c>
      <c r="B118" s="7320" t="s">
        <v>7798</v>
      </c>
      <c r="C118" s="7320" t="s">
        <v>7966</v>
      </c>
      <c r="D118" s="7323">
        <v>0</v>
      </c>
      <c r="E118" s="7337">
        <v>0</v>
      </c>
      <c r="F118" s="7404"/>
      <c r="G118" s="7386">
        <f>VLOOKUP(C118,'Data Products'!$A:$J,2,0)</f>
      </c>
      <c r="H118" s="7387">
        <f t="shared" si="21"/>
      </c>
      <c r="I118" s="7326">
        <v>45951</v>
      </c>
      <c r="J118" s="7327">
        <f t="shared" si="11"/>
      </c>
      <c r="K118" s="7323">
        <v>0</v>
      </c>
      <c r="L118" s="7323">
        <v>0</v>
      </c>
      <c r="M118" s="7358">
        <v>0</v>
      </c>
      <c r="N118" s="7358">
        <v>0</v>
      </c>
      <c r="O118" s="7320" t="s">
        <v>7860</v>
      </c>
      <c r="P118" s="7323"/>
      <c r="Q118" s="7323"/>
      <c r="R118" s="7323"/>
      <c r="S118" s="7323"/>
      <c r="T118" s="7323"/>
      <c r="U118" s="7323"/>
      <c r="V118" s="7323"/>
      <c r="W118" s="7323"/>
      <c r="X118" s="7323"/>
      <c r="Y118" s="7323"/>
      <c r="Z118" s="7323"/>
      <c r="AA118" s="7323"/>
      <c r="AB118" s="7390">
        <f t="shared" si="8"/>
      </c>
      <c r="AC118" s="7343">
        <f t="shared" si="1"/>
      </c>
      <c r="AD118" s="7417">
        <f t="shared" si="24"/>
      </c>
      <c r="AE118" s="7344">
        <f t="shared" si="14"/>
      </c>
      <c r="AF118" s="7415">
        <f>VLOOKUP(C118,'Data Products'!$A:$J,10,0)</f>
      </c>
      <c r="AG118" s="7332">
        <f t="shared" si="4"/>
      </c>
      <c r="AH118" s="7333">
        <f t="shared" si="29"/>
      </c>
      <c r="AI118" s="7408"/>
      <c r="AJ118" s="7336"/>
      <c r="AK118" s="7336"/>
      <c r="AL118" s="7335"/>
      <c r="AM118" s="7336"/>
      <c r="AN118" s="7336"/>
    </row>
    <row customHeight="true" hidden="true" ht="18" r="119">
      <c r="A119" s="7384">
        <v>66</v>
      </c>
      <c r="B119" s="7320" t="s">
        <v>7805</v>
      </c>
      <c r="C119" s="7320" t="s">
        <v>7967</v>
      </c>
      <c r="D119" s="7323">
        <v>0</v>
      </c>
      <c r="E119" s="7337">
        <v>0</v>
      </c>
      <c r="F119" s="7404"/>
      <c r="G119" s="7386">
        <f>VLOOKUP(C119,'Data Products'!$A:$J,2,0)</f>
      </c>
      <c r="H119" s="7387">
        <f t="shared" si="21"/>
      </c>
      <c r="I119" s="7326">
        <v>45951</v>
      </c>
      <c r="J119" s="7327">
        <f t="shared" si="11"/>
      </c>
      <c r="K119" s="7323">
        <v>0</v>
      </c>
      <c r="L119" s="7323">
        <v>0</v>
      </c>
      <c r="M119" s="7358">
        <v>0</v>
      </c>
      <c r="N119" s="7358">
        <v>0</v>
      </c>
      <c r="O119" s="7320" t="s">
        <v>7860</v>
      </c>
      <c r="P119" s="7323"/>
      <c r="Q119" s="7323"/>
      <c r="R119" s="7323"/>
      <c r="S119" s="7323"/>
      <c r="T119" s="7323"/>
      <c r="U119" s="7323"/>
      <c r="V119" s="7323"/>
      <c r="W119" s="7323"/>
      <c r="X119" s="7323"/>
      <c r="Y119" s="7323"/>
      <c r="Z119" s="7323"/>
      <c r="AA119" s="7323"/>
      <c r="AB119" s="7390">
        <f t="shared" si="8"/>
      </c>
      <c r="AC119" s="7343">
        <f t="shared" si="1"/>
      </c>
      <c r="AD119" s="7417">
        <f t="shared" si="24"/>
      </c>
      <c r="AE119" s="7344">
        <f t="shared" si="14"/>
      </c>
      <c r="AF119" s="7415">
        <f>VLOOKUP(C119,'Data Products'!$A:$J,10,0)</f>
      </c>
      <c r="AG119" s="7332">
        <f t="shared" si="4"/>
      </c>
      <c r="AH119" s="7333">
        <f t="shared" si="29"/>
      </c>
      <c r="AI119" s="7408"/>
      <c r="AJ119" s="7336"/>
      <c r="AK119" s="7336"/>
      <c r="AL119" s="7335"/>
      <c r="AM119" s="7336"/>
      <c r="AN119" s="7336"/>
    </row>
    <row customHeight="true" hidden="true" ht="18" r="120">
      <c r="A120" s="7384">
        <v>67</v>
      </c>
      <c r="B120" s="7320" t="s">
        <v>7805</v>
      </c>
      <c r="C120" s="7320" t="s">
        <v>7968</v>
      </c>
      <c r="D120" s="7323">
        <v>0</v>
      </c>
      <c r="E120" s="7337">
        <v>0</v>
      </c>
      <c r="F120" s="7404"/>
      <c r="G120" s="7386">
        <f>VLOOKUP(C120,'Data Products'!$A:$J,2,0)</f>
      </c>
      <c r="H120" s="7387">
        <f t="shared" si="21"/>
      </c>
      <c r="I120" s="7326">
        <v>45951</v>
      </c>
      <c r="J120" s="7327">
        <f t="shared" si="11"/>
      </c>
      <c r="K120" s="7323">
        <v>0</v>
      </c>
      <c r="L120" s="7323">
        <v>0</v>
      </c>
      <c r="M120" s="7358">
        <v>0</v>
      </c>
      <c r="N120" s="7358">
        <v>0</v>
      </c>
      <c r="O120" s="7320" t="s">
        <v>7860</v>
      </c>
      <c r="P120" s="7323"/>
      <c r="Q120" s="7323"/>
      <c r="R120" s="7323"/>
      <c r="S120" s="7323"/>
      <c r="T120" s="7323"/>
      <c r="U120" s="7323"/>
      <c r="V120" s="7323"/>
      <c r="W120" s="7323"/>
      <c r="X120" s="7323"/>
      <c r="Y120" s="7323"/>
      <c r="Z120" s="7323"/>
      <c r="AA120" s="7323"/>
      <c r="AB120" s="7390">
        <f t="shared" si="8"/>
      </c>
      <c r="AC120" s="7343">
        <f t="shared" si="1"/>
      </c>
      <c r="AD120" s="7417">
        <f t="shared" si="24"/>
      </c>
      <c r="AE120" s="7344">
        <f t="shared" si="14"/>
      </c>
      <c r="AF120" s="7415">
        <f>VLOOKUP(C120,'Data Products'!$A:$J,10,0)</f>
      </c>
      <c r="AG120" s="7332">
        <f t="shared" si="4"/>
      </c>
      <c r="AH120" s="7333">
        <f t="shared" si="29"/>
      </c>
      <c r="AI120" s="7408"/>
      <c r="AJ120" s="7336"/>
      <c r="AK120" s="7336"/>
      <c r="AL120" s="7335"/>
      <c r="AM120" s="7336"/>
      <c r="AN120" s="7336"/>
    </row>
    <row customHeight="true" hidden="true" ht="18" r="121">
      <c r="A121" s="7384">
        <v>68</v>
      </c>
      <c r="B121" s="7320" t="s">
        <v>7805</v>
      </c>
      <c r="C121" s="7320" t="s">
        <v>7969</v>
      </c>
      <c r="D121" s="7323">
        <v>0</v>
      </c>
      <c r="E121" s="7337">
        <v>0</v>
      </c>
      <c r="F121" s="7404"/>
      <c r="G121" s="7386">
        <f>VLOOKUP(C121,'Data Products'!$A:$J,2,0)</f>
      </c>
      <c r="H121" s="7387">
        <f t="shared" si="21"/>
      </c>
      <c r="I121" s="7326">
        <v>45951</v>
      </c>
      <c r="J121" s="7327">
        <f t="shared" si="11"/>
      </c>
      <c r="K121" s="7323">
        <v>0</v>
      </c>
      <c r="L121" s="7323">
        <v>0</v>
      </c>
      <c r="M121" s="7358">
        <v>0</v>
      </c>
      <c r="N121" s="7358">
        <v>0</v>
      </c>
      <c r="O121" s="7320" t="s">
        <v>7860</v>
      </c>
      <c r="P121" s="7323"/>
      <c r="Q121" s="7323"/>
      <c r="R121" s="7323"/>
      <c r="S121" s="7323"/>
      <c r="T121" s="7323"/>
      <c r="U121" s="7323"/>
      <c r="V121" s="7323"/>
      <c r="W121" s="7323"/>
      <c r="X121" s="7323"/>
      <c r="Y121" s="7323"/>
      <c r="Z121" s="7323"/>
      <c r="AA121" s="7323"/>
      <c r="AB121" s="7390">
        <f t="shared" si="8"/>
      </c>
      <c r="AC121" s="7343">
        <f t="shared" si="1"/>
      </c>
      <c r="AD121" s="7417">
        <f t="shared" si="24"/>
      </c>
      <c r="AE121" s="7344">
        <f t="shared" si="14"/>
      </c>
      <c r="AF121" s="7415">
        <f>VLOOKUP(C121,'Data Products'!$A:$J,10,0)</f>
      </c>
      <c r="AG121" s="7332">
        <f t="shared" si="4"/>
      </c>
      <c r="AH121" s="7333">
        <f t="shared" si="29"/>
      </c>
      <c r="AI121" s="7408"/>
      <c r="AJ121" s="7336"/>
      <c r="AK121" s="7336"/>
      <c r="AL121" s="7335"/>
      <c r="AM121" s="7336"/>
      <c r="AN121" s="7336"/>
    </row>
    <row r="122">
      <c r="A122" s="7384">
        <v>69</v>
      </c>
      <c r="B122" s="7320" t="s">
        <v>7798</v>
      </c>
      <c r="C122" s="7320" t="s">
        <v>7970</v>
      </c>
      <c r="D122" s="7323">
        <v>10</v>
      </c>
      <c r="E122" s="7337">
        <v>10</v>
      </c>
      <c r="F122" s="7404"/>
      <c r="G122" s="7386">
        <f>VLOOKUP(C122,'Data Products'!$A:$J,2,0)</f>
      </c>
      <c r="H122" s="7387">
        <f t="shared" si="21"/>
      </c>
      <c r="I122" s="7326">
        <v>45951</v>
      </c>
      <c r="J122" s="7327">
        <f t="shared" si="11"/>
      </c>
      <c r="K122" s="7323">
        <v>0</v>
      </c>
      <c r="L122" s="7323">
        <v>0</v>
      </c>
      <c r="M122" s="7358">
        <v>0</v>
      </c>
      <c r="N122" s="7358">
        <v>0</v>
      </c>
      <c r="O122" s="7320" t="s">
        <v>7860</v>
      </c>
      <c r="P122" s="7323"/>
      <c r="Q122" s="7323"/>
      <c r="R122" s="7323"/>
      <c r="S122" s="7323"/>
      <c r="T122" s="7323"/>
      <c r="U122" s="7323"/>
      <c r="V122" s="7323"/>
      <c r="W122" s="7323"/>
      <c r="X122" s="7323"/>
      <c r="Y122" s="7323"/>
      <c r="Z122" s="7323"/>
      <c r="AA122" s="7323"/>
      <c r="AB122" s="7390">
        <f t="shared" si="8"/>
      </c>
      <c r="AC122" s="7329">
        <f t="shared" si="1"/>
      </c>
      <c r="AD122" s="7417">
        <f t="shared" si="24"/>
      </c>
      <c r="AE122" s="7331">
        <f t="shared" si="14"/>
      </c>
      <c r="AF122" s="7415">
        <f>VLOOKUP(C122,'Data Products'!$A:$J,10,0)</f>
      </c>
      <c r="AG122" s="7332">
        <f t="shared" si="4"/>
      </c>
      <c r="AH122" s="7333">
        <f t="shared" si="29"/>
      </c>
      <c r="AI122" s="7408"/>
      <c r="AJ122" s="7336"/>
      <c r="AK122" s="7336"/>
      <c r="AL122" s="7335"/>
      <c r="AM122" s="7336"/>
      <c r="AN122" s="7336"/>
    </row>
    <row customHeight="true" hidden="true" ht="18" r="123">
      <c r="A123" s="7384">
        <v>70</v>
      </c>
      <c r="B123" s="7320" t="s">
        <v>7805</v>
      </c>
      <c r="C123" s="7320" t="s">
        <v>7971</v>
      </c>
      <c r="D123" s="7323">
        <v>0</v>
      </c>
      <c r="E123" s="7337">
        <v>0</v>
      </c>
      <c r="F123" s="7404"/>
      <c r="G123" s="7386">
        <f>VLOOKUP(C123,'Data Products'!$A:$J,2,0)</f>
      </c>
      <c r="H123" s="7387">
        <f t="shared" si="21"/>
      </c>
      <c r="I123" s="7326">
        <v>45952</v>
      </c>
      <c r="J123" s="7327">
        <f t="shared" si="11"/>
      </c>
      <c r="K123" s="7323">
        <v>0</v>
      </c>
      <c r="L123" s="7323">
        <v>0</v>
      </c>
      <c r="M123" s="7358">
        <v>0</v>
      </c>
      <c r="N123" s="7358">
        <v>0</v>
      </c>
      <c r="O123" s="7320" t="s">
        <v>7972</v>
      </c>
      <c r="P123" s="7323"/>
      <c r="Q123" s="7323"/>
      <c r="R123" s="7323"/>
      <c r="S123" s="7323"/>
      <c r="T123" s="7323"/>
      <c r="U123" s="7323"/>
      <c r="V123" s="7323"/>
      <c r="W123" s="7323"/>
      <c r="X123" s="7323"/>
      <c r="Y123" s="7323"/>
      <c r="Z123" s="7323"/>
      <c r="AA123" s="7323"/>
      <c r="AB123" s="7390">
        <f t="shared" si="8"/>
      </c>
      <c r="AC123" s="7338">
        <f t="shared" si="1"/>
      </c>
      <c r="AD123" s="7417">
        <f t="shared" si="24"/>
      </c>
      <c r="AE123" s="7339">
        <f t="shared" si="14"/>
      </c>
      <c r="AF123" s="7415">
        <f>VLOOKUP(C123,'Data Products'!$A:$J,10,0)</f>
      </c>
      <c r="AG123" s="7332">
        <f t="shared" si="4"/>
      </c>
      <c r="AH123" s="7333">
        <f t="shared" si="29"/>
      </c>
      <c r="AI123" s="7408"/>
      <c r="AJ123" s="7336"/>
      <c r="AK123" s="7336"/>
      <c r="AL123" s="7335"/>
      <c r="AM123" s="7336"/>
      <c r="AN123" s="7336"/>
    </row>
    <row customHeight="true" hidden="true" ht="18" r="124">
      <c r="A124" s="7384">
        <v>71</v>
      </c>
      <c r="B124" s="7320" t="s">
        <v>7805</v>
      </c>
      <c r="C124" s="7320" t="s">
        <v>7973</v>
      </c>
      <c r="D124" s="7323">
        <v>0</v>
      </c>
      <c r="E124" s="7337">
        <v>0</v>
      </c>
      <c r="F124" s="7404"/>
      <c r="G124" s="7386">
        <f>VLOOKUP(C124,'Data Products'!$A:$J,2,0)</f>
      </c>
      <c r="H124" s="7387">
        <f t="shared" si="21"/>
      </c>
      <c r="I124" s="7326">
        <v>45953</v>
      </c>
      <c r="J124" s="7327">
        <f t="shared" si="11"/>
      </c>
      <c r="K124" s="7323">
        <v>0</v>
      </c>
      <c r="L124" s="7323">
        <v>0</v>
      </c>
      <c r="M124" s="7358">
        <v>0</v>
      </c>
      <c r="N124" s="7358">
        <v>0</v>
      </c>
      <c r="O124" s="7320" t="s">
        <v>7972</v>
      </c>
      <c r="P124" s="7323"/>
      <c r="Q124" s="7323"/>
      <c r="R124" s="7323"/>
      <c r="S124" s="7323"/>
      <c r="T124" s="7323"/>
      <c r="U124" s="7323"/>
      <c r="V124" s="7323"/>
      <c r="W124" s="7323"/>
      <c r="X124" s="7323"/>
      <c r="Y124" s="7323"/>
      <c r="Z124" s="7323"/>
      <c r="AA124" s="7323"/>
      <c r="AB124" s="7390">
        <f t="shared" si="8"/>
      </c>
      <c r="AC124" s="7347">
        <f t="shared" si="1"/>
      </c>
      <c r="AD124" s="7417">
        <f t="shared" si="24"/>
      </c>
      <c r="AE124" s="7348">
        <f t="shared" si="14"/>
      </c>
      <c r="AF124" s="7415">
        <f>VLOOKUP(C124,'Data Products'!$A:$J,10,0)</f>
      </c>
      <c r="AG124" s="7332">
        <f t="shared" si="4"/>
      </c>
      <c r="AH124" s="7333">
        <f t="shared" si="29"/>
      </c>
      <c r="AI124" s="7418" t="s">
        <v>7974</v>
      </c>
      <c r="AJ124" s="7336"/>
      <c r="AK124" s="7336"/>
      <c r="AL124" s="7335"/>
      <c r="AM124" s="7336"/>
      <c r="AN124" s="7336"/>
    </row>
    <row customHeight="true" hidden="true" ht="18" r="125">
      <c r="A125" s="7384">
        <v>72</v>
      </c>
      <c r="B125" s="7320" t="s">
        <v>7805</v>
      </c>
      <c r="C125" s="7320" t="s">
        <v>7975</v>
      </c>
      <c r="D125" s="7323">
        <v>0</v>
      </c>
      <c r="E125" s="7337">
        <v>0</v>
      </c>
      <c r="F125" s="7404"/>
      <c r="G125" s="7386">
        <f>VLOOKUP(C125,'Data Products'!$A:$J,2,0)</f>
      </c>
      <c r="H125" s="7387">
        <f t="shared" si="21"/>
      </c>
      <c r="I125" s="7326">
        <v>45954</v>
      </c>
      <c r="J125" s="7327">
        <f t="shared" si="11"/>
      </c>
      <c r="K125" s="7323">
        <v>0</v>
      </c>
      <c r="L125" s="7323">
        <v>0</v>
      </c>
      <c r="M125" s="7358">
        <v>0</v>
      </c>
      <c r="N125" s="7358">
        <v>0</v>
      </c>
      <c r="O125" s="7320" t="s">
        <v>7972</v>
      </c>
      <c r="P125" s="7323"/>
      <c r="Q125" s="7323"/>
      <c r="R125" s="7323"/>
      <c r="S125" s="7323"/>
      <c r="T125" s="7323"/>
      <c r="U125" s="7323"/>
      <c r="V125" s="7323"/>
      <c r="W125" s="7323"/>
      <c r="X125" s="7323"/>
      <c r="Y125" s="7323"/>
      <c r="Z125" s="7323"/>
      <c r="AA125" s="7323"/>
      <c r="AB125" s="7390">
        <f t="shared" si="8"/>
      </c>
      <c r="AC125" s="7338">
        <f t="shared" si="1"/>
      </c>
      <c r="AD125" s="7417">
        <f t="shared" si="24"/>
      </c>
      <c r="AE125" s="7339">
        <f t="shared" si="14"/>
      </c>
      <c r="AF125" s="7415">
        <f>VLOOKUP(C125,'Data Products'!$A:$J,10,0)</f>
      </c>
      <c r="AG125" s="7332">
        <f t="shared" si="4"/>
      </c>
      <c r="AH125" s="7333">
        <f t="shared" si="29"/>
      </c>
      <c r="AI125" s="7408"/>
      <c r="AJ125" s="7336"/>
      <c r="AK125" s="7336"/>
      <c r="AL125" s="7335"/>
      <c r="AM125" s="7336"/>
      <c r="AN125" s="7336"/>
    </row>
    <row r="126">
      <c r="A126" s="7384">
        <v>73</v>
      </c>
      <c r="B126" s="7320" t="s">
        <v>7798</v>
      </c>
      <c r="C126" s="7320" t="s">
        <v>7976</v>
      </c>
      <c r="D126" s="7323">
        <v>4</v>
      </c>
      <c r="E126" s="7337">
        <v>4</v>
      </c>
      <c r="F126" s="7404"/>
      <c r="G126" s="7386">
        <f>VLOOKUP(C126,'Data Products'!$A:$J,2,0)</f>
      </c>
      <c r="H126" s="7387">
        <f t="shared" si="21"/>
      </c>
      <c r="I126" s="7326">
        <v>45955</v>
      </c>
      <c r="J126" s="7327">
        <f t="shared" si="11"/>
      </c>
      <c r="K126" s="7323">
        <v>0</v>
      </c>
      <c r="L126" s="7323">
        <v>1</v>
      </c>
      <c r="M126" s="7358">
        <v>0</v>
      </c>
      <c r="N126" s="7358">
        <v>0</v>
      </c>
      <c r="O126" s="7320" t="s">
        <v>7972</v>
      </c>
      <c r="P126" s="7323"/>
      <c r="Q126" s="7323"/>
      <c r="R126" s="7323"/>
      <c r="S126" s="7323"/>
      <c r="T126" s="7323"/>
      <c r="U126" s="7323"/>
      <c r="V126" s="7323"/>
      <c r="W126" s="7323"/>
      <c r="X126" s="7323"/>
      <c r="Y126" s="7323"/>
      <c r="Z126" s="7323"/>
      <c r="AA126" s="7323"/>
      <c r="AB126" s="7390">
        <f t="shared" si="8"/>
      </c>
      <c r="AC126" s="7347">
        <f t="shared" si="1"/>
      </c>
      <c r="AD126" s="7417">
        <f t="shared" si="24"/>
      </c>
      <c r="AE126" s="7348">
        <f t="shared" si="14"/>
      </c>
      <c r="AF126" s="7415">
        <f>VLOOKUP(C126,'Data Products'!$A:$J,10,0)</f>
      </c>
      <c r="AG126" s="7332">
        <f t="shared" si="4"/>
      </c>
      <c r="AH126" s="7333">
        <f t="shared" si="29"/>
      </c>
      <c r="AI126" s="7418" t="s">
        <v>7974</v>
      </c>
      <c r="AJ126" s="7336"/>
      <c r="AK126" s="7336"/>
      <c r="AL126" s="7335"/>
      <c r="AM126" s="7336"/>
      <c r="AN126" s="7336"/>
    </row>
    <row r="127">
      <c r="A127" s="7364"/>
      <c r="B127" s="7364"/>
      <c r="C127" s="7364"/>
      <c r="D127" s="7363"/>
      <c r="E127" s="7363"/>
      <c r="F127" s="7363"/>
      <c r="G127" s="7419"/>
      <c r="H127" s="7420"/>
      <c r="I127" s="7420"/>
      <c r="J127" s="7420"/>
      <c r="K127" s="7363"/>
      <c r="L127" s="7363"/>
      <c r="M127" s="7370"/>
      <c r="N127" s="7370"/>
      <c r="O127" s="7364"/>
      <c r="P127" s="7363"/>
      <c r="Q127" s="7363"/>
      <c r="R127" s="7363"/>
      <c r="S127" s="7363"/>
      <c r="T127" s="7363"/>
      <c r="U127" s="7363"/>
      <c r="V127" s="7363"/>
      <c r="W127" s="7363"/>
      <c r="X127" s="7363"/>
      <c r="Y127" s="7363"/>
      <c r="Z127" s="7363"/>
      <c r="AA127" s="7363"/>
      <c r="AB127" s="7365"/>
      <c r="AC127" s="7421"/>
      <c r="AD127" s="7422"/>
      <c r="AE127" s="7423" t="s">
        <v>7872</v>
      </c>
      <c r="AF127" s="7424"/>
      <c r="AG127" s="7425">
        <f>SUM(AG55:AG126)</f>
      </c>
      <c r="AH127" s="7374"/>
      <c r="AI127" s="7426"/>
      <c r="AJ127" s="7427"/>
      <c r="AK127" s="7427"/>
      <c r="AL127" s="7426"/>
      <c r="AM127" s="7427"/>
      <c r="AN127" s="7427"/>
    </row>
    <row r="128">
      <c r="A128" s="7364"/>
      <c r="B128" s="7364"/>
      <c r="C128" s="7364"/>
      <c r="D128" s="7363"/>
      <c r="E128" s="7363"/>
      <c r="F128" s="7363"/>
      <c r="G128" s="7419"/>
      <c r="H128" s="7420"/>
      <c r="I128" s="7420"/>
      <c r="J128" s="7420"/>
      <c r="K128" s="7363"/>
      <c r="L128" s="7363"/>
      <c r="M128" s="7370"/>
      <c r="N128" s="7370"/>
      <c r="O128" s="7364"/>
      <c r="P128" s="7363"/>
      <c r="Q128" s="7363"/>
      <c r="R128" s="7363"/>
      <c r="S128" s="7363"/>
      <c r="T128" s="7363"/>
      <c r="U128" s="7363"/>
      <c r="V128" s="7363"/>
      <c r="W128" s="7363"/>
      <c r="X128" s="7363"/>
      <c r="Y128" s="7363"/>
      <c r="Z128" s="7363"/>
      <c r="AA128" s="7363"/>
      <c r="AB128" s="7365"/>
      <c r="AC128" s="7421"/>
      <c r="AD128" s="7422"/>
      <c r="AE128" s="7428" t="s">
        <v>7873</v>
      </c>
      <c r="AF128" s="7429">
        <f t="shared" ref="AF128:AF131" si="30">AG128/$AG$127</f>
      </c>
      <c r="AG128" s="7430">
        <f t="shared" ref="AG128:AG131" si="17">SUMIFS($AG$55:$AG$126,$AE$55:$AE$126,AE128)</f>
      </c>
      <c r="AH128" s="7374"/>
      <c r="AI128" s="7426"/>
      <c r="AJ128" s="7427"/>
      <c r="AK128" s="7427"/>
      <c r="AL128" s="7426"/>
      <c r="AM128" s="7427"/>
      <c r="AN128" s="7427"/>
    </row>
    <row r="129">
      <c r="A129" s="7364"/>
      <c r="B129" s="7364"/>
      <c r="C129" s="7364"/>
      <c r="D129" s="7363"/>
      <c r="E129" s="7363"/>
      <c r="F129" s="7363"/>
      <c r="G129" s="7419"/>
      <c r="H129" s="7420"/>
      <c r="I129" s="7420"/>
      <c r="J129" s="7420"/>
      <c r="K129" s="7363"/>
      <c r="L129" s="7363"/>
      <c r="M129" s="7370"/>
      <c r="N129" s="7370"/>
      <c r="O129" s="7364"/>
      <c r="P129" s="7363"/>
      <c r="Q129" s="7363"/>
      <c r="R129" s="7363"/>
      <c r="S129" s="7363"/>
      <c r="T129" s="7363"/>
      <c r="U129" s="7363"/>
      <c r="V129" s="7363"/>
      <c r="W129" s="7363"/>
      <c r="X129" s="7363"/>
      <c r="Y129" s="7363"/>
      <c r="Z129" s="7363"/>
      <c r="AA129" s="7363"/>
      <c r="AB129" s="7365"/>
      <c r="AC129" s="7421"/>
      <c r="AD129" s="7422"/>
      <c r="AE129" s="7431" t="s">
        <v>7874</v>
      </c>
      <c r="AF129" s="7432">
        <f t="shared" si="30"/>
      </c>
      <c r="AG129" s="7430">
        <f t="shared" si="17"/>
      </c>
      <c r="AH129" s="7374"/>
      <c r="AI129" s="7426"/>
      <c r="AJ129" s="7427"/>
      <c r="AK129" s="7427"/>
      <c r="AL129" s="7426"/>
      <c r="AM129" s="7427"/>
      <c r="AN129" s="7427"/>
    </row>
    <row r="130">
      <c r="A130" s="7364"/>
      <c r="B130" s="7364"/>
      <c r="C130" s="7364"/>
      <c r="D130" s="7363"/>
      <c r="E130" s="7363"/>
      <c r="F130" s="7363"/>
      <c r="G130" s="7419"/>
      <c r="H130" s="7420"/>
      <c r="I130" s="7420"/>
      <c r="J130" s="7420"/>
      <c r="K130" s="7363"/>
      <c r="L130" s="7363"/>
      <c r="M130" s="7370"/>
      <c r="N130" s="7370"/>
      <c r="O130" s="7364"/>
      <c r="P130" s="7363"/>
      <c r="Q130" s="7363"/>
      <c r="R130" s="7363"/>
      <c r="S130" s="7363"/>
      <c r="T130" s="7363"/>
      <c r="U130" s="7363"/>
      <c r="V130" s="7363"/>
      <c r="W130" s="7363"/>
      <c r="X130" s="7363"/>
      <c r="Y130" s="7363"/>
      <c r="Z130" s="7363"/>
      <c r="AA130" s="7363"/>
      <c r="AB130" s="7365"/>
      <c r="AC130" s="7421"/>
      <c r="AD130" s="7433"/>
      <c r="AE130" s="7371" t="s">
        <v>7875</v>
      </c>
      <c r="AF130" s="7429">
        <f t="shared" si="30"/>
      </c>
      <c r="AG130" s="7430">
        <f t="shared" si="17"/>
      </c>
      <c r="AH130" s="7374"/>
      <c r="AI130" s="7426"/>
      <c r="AJ130" s="7427"/>
      <c r="AK130" s="7427"/>
      <c r="AL130" s="7426"/>
      <c r="AM130" s="7427"/>
      <c r="AN130" s="7427"/>
    </row>
    <row r="131">
      <c r="A131" s="7364"/>
      <c r="B131" s="7364"/>
      <c r="C131" s="7364"/>
      <c r="D131" s="7363"/>
      <c r="E131" s="7363"/>
      <c r="F131" s="7363"/>
      <c r="G131" s="7419"/>
      <c r="H131" s="7420"/>
      <c r="I131" s="7420"/>
      <c r="J131" s="7420"/>
      <c r="K131" s="7363"/>
      <c r="L131" s="7363"/>
      <c r="M131" s="7370"/>
      <c r="N131" s="7370"/>
      <c r="O131" s="7364"/>
      <c r="P131" s="7363"/>
      <c r="Q131" s="7363"/>
      <c r="R131" s="7363"/>
      <c r="S131" s="7363"/>
      <c r="T131" s="7363"/>
      <c r="U131" s="7363"/>
      <c r="V131" s="7363"/>
      <c r="W131" s="7363"/>
      <c r="X131" s="7363"/>
      <c r="Y131" s="7363"/>
      <c r="Z131" s="7363"/>
      <c r="AA131" s="7363"/>
      <c r="AB131" s="7365"/>
      <c r="AC131" s="7421"/>
      <c r="AD131" s="7433"/>
      <c r="AE131" s="7371" t="s">
        <v>7876</v>
      </c>
      <c r="AF131" s="7429">
        <f t="shared" si="30"/>
      </c>
      <c r="AG131" s="7430">
        <f t="shared" si="17"/>
      </c>
      <c r="AH131" s="7374"/>
      <c r="AI131" s="7426"/>
      <c r="AJ131" s="7427"/>
      <c r="AK131" s="7427"/>
      <c r="AL131" s="7426"/>
      <c r="AM131" s="7427"/>
      <c r="AN131" s="7427"/>
    </row>
    <row r="132">
      <c r="A132" s="7364"/>
      <c r="B132" s="7364"/>
      <c r="C132" s="7364"/>
      <c r="D132" s="7363"/>
      <c r="E132" s="7363"/>
      <c r="F132" s="7363"/>
      <c r="G132" s="7419"/>
      <c r="H132" s="7420"/>
      <c r="I132" s="7420"/>
      <c r="J132" s="7420"/>
      <c r="K132" s="7363"/>
      <c r="L132" s="7363"/>
      <c r="M132" s="7370"/>
      <c r="N132" s="7370"/>
      <c r="O132" s="7364"/>
      <c r="P132" s="7363"/>
      <c r="Q132" s="7363"/>
      <c r="R132" s="7363"/>
      <c r="S132" s="7363"/>
      <c r="T132" s="7363"/>
      <c r="U132" s="7363"/>
      <c r="V132" s="7363"/>
      <c r="W132" s="7363"/>
      <c r="X132" s="7363"/>
      <c r="Y132" s="7363"/>
      <c r="Z132" s="7363"/>
      <c r="AA132" s="7363"/>
      <c r="AB132" s="7365"/>
      <c r="AC132" s="7421"/>
      <c r="AD132" s="7433"/>
      <c r="AE132" s="7371" t="s">
        <v>7787</v>
      </c>
      <c r="AF132" s="7372">
        <f>AVERAGE(AH53:AH102)/AVERAGE(D53:D102)</f>
      </c>
      <c r="AG132" s="7373">
        <f>SUMIF($H$55:$H$126,"&lt;90",AG55:AG126)</f>
      </c>
      <c r="AH132" s="7374"/>
      <c r="AI132" s="7426"/>
      <c r="AJ132" s="7427"/>
      <c r="AK132" s="7427"/>
      <c r="AL132" s="7426"/>
      <c r="AM132" s="7427"/>
      <c r="AN132" s="7427"/>
    </row>
    <row r="133">
      <c r="A133" s="7315" t="s">
        <v>7794</v>
      </c>
      <c r="B133" s="7315" t="s">
        <v>7774</v>
      </c>
      <c r="C133" s="7315" t="s">
        <v>7977</v>
      </c>
      <c r="D133" s="7315" t="s">
        <v>7978</v>
      </c>
      <c r="E133" s="7315" t="s">
        <v>7979</v>
      </c>
      <c r="F133" s="7363"/>
      <c r="G133" s="7363"/>
      <c r="H133" s="7420"/>
      <c r="I133" s="7420"/>
      <c r="J133" s="7420"/>
      <c r="K133" s="7363"/>
      <c r="L133" s="7363"/>
      <c r="M133" s="7370"/>
      <c r="N133" s="7370"/>
      <c r="O133" s="7363"/>
      <c r="P133" s="7363"/>
      <c r="Q133" s="7363"/>
      <c r="R133" s="7363"/>
      <c r="S133" s="7363"/>
      <c r="T133" s="7363"/>
      <c r="U133" s="7363"/>
      <c r="V133" s="7363"/>
      <c r="W133" s="7363"/>
      <c r="X133" s="7363"/>
      <c r="Y133" s="7363"/>
      <c r="Z133" s="7363"/>
      <c r="AA133" s="7363"/>
      <c r="AB133" s="7363"/>
      <c r="AC133" s="7363"/>
      <c r="AD133" s="7363"/>
      <c r="AE133" s="7363"/>
      <c r="AF133" s="7363"/>
      <c r="AG133" s="7363"/>
      <c r="AH133" s="7363"/>
      <c r="AI133" s="7426"/>
      <c r="AJ133" s="7427"/>
      <c r="AK133" s="7427"/>
      <c r="AL133" s="7426"/>
      <c r="AM133" s="7427"/>
      <c r="AN133" s="7427"/>
    </row>
    <row r="134">
      <c r="A134" s="7315"/>
      <c r="B134" s="7315"/>
      <c r="C134" s="7315"/>
      <c r="D134" s="7315"/>
      <c r="E134" s="7315"/>
      <c r="F134" s="7363"/>
      <c r="G134" s="7363"/>
      <c r="H134" s="7420"/>
      <c r="I134" s="7420"/>
      <c r="J134" s="7420"/>
      <c r="K134" s="7363"/>
      <c r="L134" s="7363"/>
      <c r="M134" s="7370"/>
      <c r="N134" s="7370"/>
      <c r="O134" s="7363"/>
      <c r="P134" s="7363"/>
      <c r="Q134" s="7363"/>
      <c r="R134" s="7363"/>
      <c r="S134" s="7363"/>
      <c r="T134" s="7363"/>
      <c r="U134" s="7363"/>
      <c r="V134" s="7363"/>
      <c r="W134" s="7363"/>
      <c r="X134" s="7363"/>
      <c r="Y134" s="7363"/>
      <c r="Z134" s="7363"/>
      <c r="AA134" s="7363"/>
      <c r="AB134" s="7363"/>
      <c r="AC134" s="7363"/>
      <c r="AD134" s="7363"/>
      <c r="AE134" s="7363"/>
      <c r="AF134" s="7363"/>
      <c r="AG134" s="7363"/>
      <c r="AH134" s="7363"/>
      <c r="AI134" s="7426"/>
      <c r="AJ134" s="7427"/>
      <c r="AK134" s="7427"/>
      <c r="AL134" s="7426"/>
      <c r="AM134" s="7427"/>
      <c r="AN134" s="7427"/>
    </row>
    <row r="135">
      <c r="A135" s="7320">
        <v>1</v>
      </c>
      <c r="B135" s="7320" t="s">
        <v>7980</v>
      </c>
      <c r="C135" s="7434">
        <v>13911</v>
      </c>
      <c r="D135" s="7320" t="s">
        <v>7981</v>
      </c>
      <c r="E135" s="7320" t="s">
        <v>7982</v>
      </c>
      <c r="F135" s="7363"/>
      <c r="G135" s="7363"/>
      <c r="H135" s="7420"/>
      <c r="I135" s="7420" t="s">
        <v>7871</v>
      </c>
      <c r="J135" s="7420"/>
      <c r="K135" s="7363"/>
      <c r="L135" s="7363"/>
      <c r="M135" s="7370"/>
      <c r="N135" s="7370"/>
      <c r="O135" s="7363"/>
      <c r="P135" s="7363"/>
      <c r="Q135" s="7363"/>
      <c r="R135" s="7363"/>
      <c r="S135" s="7363"/>
      <c r="T135" s="7363"/>
      <c r="U135" s="7363"/>
      <c r="V135" s="7363"/>
      <c r="W135" s="7363"/>
      <c r="X135" s="7363"/>
      <c r="Y135" s="7363"/>
      <c r="Z135" s="7363"/>
      <c r="AA135" s="7363"/>
      <c r="AB135" s="7363"/>
      <c r="AC135" s="7363"/>
      <c r="AD135" s="7363"/>
      <c r="AE135" s="7363"/>
      <c r="AF135" s="7363"/>
      <c r="AG135" s="7363"/>
      <c r="AH135" s="7363"/>
      <c r="AI135" s="7426"/>
      <c r="AJ135" s="7427"/>
      <c r="AK135" s="7427"/>
      <c r="AL135" s="7426"/>
      <c r="AM135" s="7427"/>
      <c r="AN135" s="7427"/>
    </row>
    <row r="136">
      <c r="A136" s="7320">
        <v>2</v>
      </c>
      <c r="B136" s="7320" t="s">
        <v>7983</v>
      </c>
      <c r="C136" s="7434">
        <v>23481</v>
      </c>
      <c r="D136" s="7320" t="s">
        <v>7981</v>
      </c>
      <c r="E136" s="7320" t="s">
        <v>7982</v>
      </c>
      <c r="F136" s="7363"/>
      <c r="G136" s="7363"/>
      <c r="H136" s="7420"/>
      <c r="I136" s="7420"/>
      <c r="J136" s="7420"/>
      <c r="K136" s="7363"/>
      <c r="L136" s="7363"/>
      <c r="M136" s="7370"/>
      <c r="N136" s="7370"/>
      <c r="O136" s="7363"/>
      <c r="P136" s="7363"/>
      <c r="Q136" s="7363"/>
      <c r="R136" s="7363"/>
      <c r="S136" s="7363"/>
      <c r="T136" s="7363"/>
      <c r="U136" s="7363"/>
      <c r="V136" s="7363"/>
      <c r="W136" s="7363"/>
      <c r="X136" s="7363"/>
      <c r="Y136" s="7363"/>
      <c r="Z136" s="7363"/>
      <c r="AA136" s="7363"/>
      <c r="AB136" s="7363"/>
      <c r="AC136" s="7363"/>
      <c r="AD136" s="7363"/>
      <c r="AE136" s="7363"/>
      <c r="AF136" s="7363"/>
      <c r="AG136" s="7363"/>
      <c r="AH136" s="7363"/>
      <c r="AI136" s="7426"/>
      <c r="AJ136" s="7427"/>
      <c r="AK136" s="7427"/>
      <c r="AL136" s="7426"/>
      <c r="AM136" s="7427"/>
      <c r="AN136" s="7427"/>
    </row>
    <row r="137">
      <c r="A137" s="7320">
        <v>3</v>
      </c>
      <c r="B137" s="7320" t="s">
        <v>7984</v>
      </c>
      <c r="C137" s="7434">
        <v>9078</v>
      </c>
      <c r="D137" s="7320" t="s">
        <v>7981</v>
      </c>
      <c r="E137" s="7320" t="s">
        <v>7982</v>
      </c>
      <c r="F137" s="7363"/>
      <c r="G137" s="7363"/>
      <c r="H137" s="7420"/>
      <c r="I137" s="7420"/>
      <c r="J137" s="7420"/>
      <c r="K137" s="7363"/>
      <c r="L137" s="7363"/>
      <c r="M137" s="7370"/>
      <c r="N137" s="7370"/>
      <c r="O137" s="7363"/>
      <c r="P137" s="7363"/>
      <c r="Q137" s="7363"/>
      <c r="R137" s="7363"/>
      <c r="S137" s="7363"/>
      <c r="T137" s="7363"/>
      <c r="U137" s="7363"/>
      <c r="V137" s="7363"/>
      <c r="W137" s="7363"/>
      <c r="X137" s="7363"/>
      <c r="Y137" s="7363"/>
      <c r="Z137" s="7363"/>
      <c r="AA137" s="7363"/>
      <c r="AB137" s="7363"/>
      <c r="AC137" s="7363"/>
      <c r="AD137" s="7363"/>
      <c r="AE137" s="7363"/>
      <c r="AF137" s="7363"/>
      <c r="AG137" s="7363"/>
      <c r="AH137" s="7363"/>
      <c r="AI137" s="7426"/>
      <c r="AJ137" s="7427"/>
      <c r="AK137" s="7427"/>
      <c r="AL137" s="7426"/>
      <c r="AM137" s="7427"/>
      <c r="AN137" s="7427"/>
    </row>
    <row r="138">
      <c r="A138" s="7320">
        <v>4</v>
      </c>
      <c r="B138" s="7320" t="s">
        <v>7985</v>
      </c>
      <c r="C138" s="7434">
        <v>1145.11</v>
      </c>
      <c r="D138" s="7320" t="s">
        <v>7986</v>
      </c>
      <c r="E138" s="7320" t="s">
        <v>7987</v>
      </c>
      <c r="F138" s="7363"/>
      <c r="G138" s="7363"/>
      <c r="H138" s="7420"/>
      <c r="I138" s="7420"/>
      <c r="J138" s="7420"/>
      <c r="K138" s="7363"/>
      <c r="L138" s="7363"/>
      <c r="M138" s="7370"/>
      <c r="N138" s="7370"/>
      <c r="O138" s="7363"/>
      <c r="P138" s="7363"/>
      <c r="Q138" s="7363"/>
      <c r="R138" s="7363"/>
      <c r="S138" s="7363"/>
      <c r="T138" s="7363"/>
      <c r="U138" s="7363"/>
      <c r="V138" s="7363"/>
      <c r="W138" s="7363"/>
      <c r="X138" s="7363"/>
      <c r="Y138" s="7363"/>
      <c r="Z138" s="7363"/>
      <c r="AA138" s="7363"/>
      <c r="AB138" s="7363"/>
      <c r="AC138" s="7363"/>
      <c r="AD138" s="7363"/>
      <c r="AE138" s="7363"/>
      <c r="AF138" s="7363"/>
      <c r="AG138" s="7363"/>
      <c r="AH138" s="7363"/>
      <c r="AI138" s="7426"/>
      <c r="AJ138" s="7427"/>
      <c r="AK138" s="7427"/>
      <c r="AL138" s="7426"/>
      <c r="AM138" s="7427"/>
      <c r="AN138" s="7427"/>
    </row>
    <row r="139">
      <c r="A139" s="7427"/>
      <c r="B139" s="7364"/>
      <c r="C139" s="7364"/>
      <c r="D139" s="7363"/>
      <c r="E139" s="7363"/>
      <c r="F139" s="7363"/>
      <c r="G139" s="7363"/>
      <c r="H139" s="7420"/>
      <c r="I139" s="7420"/>
      <c r="J139" s="7420"/>
      <c r="K139" s="7363"/>
      <c r="L139" s="7363"/>
      <c r="M139" s="7370"/>
      <c r="N139" s="7370"/>
      <c r="O139" s="7363"/>
      <c r="P139" s="7363"/>
      <c r="Q139" s="7363"/>
      <c r="R139" s="7363"/>
      <c r="S139" s="7363"/>
      <c r="T139" s="7363"/>
      <c r="U139" s="7363"/>
      <c r="V139" s="7363"/>
      <c r="W139" s="7363"/>
      <c r="X139" s="7363"/>
      <c r="Y139" s="7363"/>
      <c r="Z139" s="7363"/>
      <c r="AA139" s="7363"/>
      <c r="AB139" s="7363"/>
      <c r="AC139" s="7363"/>
      <c r="AD139" s="7363"/>
      <c r="AE139" s="7363"/>
      <c r="AF139" s="7363"/>
      <c r="AG139" s="7363"/>
      <c r="AH139" s="7363"/>
      <c r="AI139" s="7426"/>
      <c r="AJ139" s="7427"/>
      <c r="AK139" s="7427"/>
      <c r="AL139" s="7426"/>
      <c r="AM139" s="7427"/>
      <c r="AN139" s="7427"/>
    </row>
    <row r="140">
      <c r="A140" s="7363"/>
      <c r="B140" s="7364"/>
      <c r="C140" s="7364"/>
      <c r="D140" s="7363"/>
      <c r="E140" s="7363"/>
      <c r="F140" s="7363"/>
      <c r="G140" s="7363"/>
      <c r="H140" s="7420"/>
      <c r="I140" s="7420"/>
      <c r="J140" s="7420"/>
      <c r="K140" s="7363"/>
      <c r="L140" s="7363"/>
      <c r="M140" s="7370"/>
      <c r="N140" s="7370"/>
      <c r="O140" s="7363"/>
      <c r="P140" s="7363"/>
      <c r="Q140" s="7363"/>
      <c r="R140" s="7363"/>
      <c r="S140" s="7363"/>
      <c r="T140" s="7363"/>
      <c r="U140" s="7363"/>
      <c r="V140" s="7363"/>
      <c r="W140" s="7363"/>
      <c r="X140" s="7363"/>
      <c r="Y140" s="7363"/>
      <c r="Z140" s="7363"/>
      <c r="AA140" s="7363"/>
      <c r="AB140" s="7363"/>
      <c r="AC140" s="7363"/>
      <c r="AD140" s="7363"/>
      <c r="AE140" s="7363"/>
      <c r="AF140" s="7363"/>
      <c r="AG140" s="7363"/>
      <c r="AH140" s="7363"/>
      <c r="AI140" s="7426"/>
      <c r="AJ140" s="7427"/>
      <c r="AK140" s="7427"/>
      <c r="AL140" s="7426"/>
      <c r="AM140" s="7427"/>
      <c r="AN140" s="7427"/>
    </row>
    <row r="141">
      <c r="A141" s="7377" t="s">
        <v>7988</v>
      </c>
      <c r="B141" s="7315" t="s">
        <v>7762</v>
      </c>
      <c r="C141" s="7315" t="s">
        <v>7763</v>
      </c>
      <c r="D141" s="7315" t="s">
        <v>7764</v>
      </c>
      <c r="E141" s="7315"/>
      <c r="F141" s="7315" t="s">
        <v>7878</v>
      </c>
      <c r="G141" s="7378" t="s">
        <v>7766</v>
      </c>
      <c r="H141" s="7379" t="s">
        <v>7767</v>
      </c>
      <c r="I141" s="7314" t="s">
        <v>7768</v>
      </c>
      <c r="J141" s="7314" t="s">
        <v>7769</v>
      </c>
      <c r="K141" s="7315" t="s">
        <v>7770</v>
      </c>
      <c r="L141" s="7315" t="s">
        <v>7771</v>
      </c>
      <c r="M141" s="7315" t="s">
        <v>7879</v>
      </c>
      <c r="N141" s="7315" t="s">
        <v>7880</v>
      </c>
      <c r="O141" s="7315" t="s">
        <v>7774</v>
      </c>
      <c r="P141" s="7380"/>
      <c r="Q141" s="7380"/>
      <c r="R141" s="7380"/>
      <c r="S141" s="7380"/>
      <c r="T141" s="7380"/>
      <c r="U141" s="7380"/>
      <c r="V141" s="7380"/>
      <c r="W141" s="7380"/>
      <c r="X141" s="7380"/>
      <c r="Y141" s="7380"/>
      <c r="Z141" s="7380"/>
      <c r="AA141" s="7380"/>
      <c r="AB141" s="7381" t="s">
        <v>7781</v>
      </c>
      <c r="AC141" s="7379" t="s">
        <v>7782</v>
      </c>
      <c r="AD141" s="7379" t="s">
        <v>7881</v>
      </c>
      <c r="AE141" s="7379" t="s">
        <v>7882</v>
      </c>
      <c r="AF141" s="7382" t="s">
        <v>7785</v>
      </c>
      <c r="AG141" s="7382" t="s">
        <v>7786</v>
      </c>
      <c r="AH141" s="7363"/>
      <c r="AI141" s="7363"/>
      <c r="AJ141" s="7363"/>
      <c r="AK141" s="7363"/>
      <c r="AL141" s="7363"/>
      <c r="AM141" s="7363"/>
      <c r="AN141" s="7363"/>
    </row>
    <row r="142">
      <c r="A142" s="7315" t="s">
        <v>7794</v>
      </c>
      <c r="B142" s="7315"/>
      <c r="C142" s="7315"/>
      <c r="D142" s="7315" t="s">
        <v>7795</v>
      </c>
      <c r="E142" s="7319" t="s">
        <v>7796</v>
      </c>
      <c r="F142" s="7315"/>
      <c r="G142" s="7378"/>
      <c r="H142" s="7379"/>
      <c r="I142" s="7314"/>
      <c r="J142" s="7314"/>
      <c r="K142" s="7315" t="s">
        <v>7797</v>
      </c>
      <c r="L142" s="7315" t="s">
        <v>7797</v>
      </c>
      <c r="M142" s="7315"/>
      <c r="N142" s="7315"/>
      <c r="O142" s="7315"/>
      <c r="P142" s="7380"/>
      <c r="Q142" s="7380"/>
      <c r="R142" s="7380"/>
      <c r="S142" s="7380"/>
      <c r="T142" s="7380"/>
      <c r="U142" s="7380"/>
      <c r="V142" s="7380"/>
      <c r="W142" s="7380"/>
      <c r="X142" s="7380"/>
      <c r="Y142" s="7380"/>
      <c r="Z142" s="7380"/>
      <c r="AA142" s="7380"/>
      <c r="AB142" s="7381"/>
      <c r="AC142" s="7379"/>
      <c r="AD142" s="7379"/>
      <c r="AE142" s="7379"/>
      <c r="AF142" s="7382"/>
      <c r="AG142" s="7382"/>
      <c r="AH142" s="7363"/>
      <c r="AI142" s="7363"/>
      <c r="AJ142" s="7363"/>
      <c r="AK142" s="7363"/>
      <c r="AL142" s="7363"/>
      <c r="AM142" s="7363"/>
      <c r="AN142" s="7363"/>
    </row>
    <row r="143">
      <c r="A143" s="7384">
        <v>1</v>
      </c>
      <c r="B143" s="7320" t="s">
        <v>7810</v>
      </c>
      <c r="C143" s="7320" t="s">
        <v>7989</v>
      </c>
      <c r="D143" s="7323">
        <v>22480</v>
      </c>
      <c r="E143" s="7337">
        <v>22480</v>
      </c>
      <c r="F143" s="7385"/>
      <c r="G143" s="7386">
        <f>VLOOKUP(C143,'Data Products'!$A:$J,2,0)</f>
      </c>
      <c r="H143" s="7387">
        <f t="shared" ref="H143:H144" si="22">IFERROR(G143-TODAY(),"")</f>
      </c>
      <c r="I143" s="7396">
        <v>46108</v>
      </c>
      <c r="J143" s="7327">
        <f t="shared" ref="J143:J144" si="12">TODAY()-I143</f>
      </c>
      <c r="K143" s="7362" t="s">
        <v>7990</v>
      </c>
      <c r="L143" s="7388" t="s">
        <v>7990</v>
      </c>
      <c r="M143" s="7323">
        <v>0</v>
      </c>
      <c r="N143" s="7323">
        <v>0</v>
      </c>
      <c r="O143" s="7320" t="s">
        <v>7991</v>
      </c>
      <c r="P143" s="7359"/>
      <c r="Q143" s="7359"/>
      <c r="R143" s="7389"/>
      <c r="S143" s="7359"/>
      <c r="T143" s="7359"/>
      <c r="U143" s="7359"/>
      <c r="V143" s="7359"/>
      <c r="W143" s="7359"/>
      <c r="X143" s="7359"/>
      <c r="Y143" s="7359"/>
      <c r="Z143" s="7359"/>
      <c r="AA143" s="7359"/>
      <c r="AB143" s="7390">
        <f t="shared" ref="AB143:AB144" si="9">L143/30</f>
      </c>
      <c r="AC143" s="7435">
        <f t="shared" ref="AC143:AC144" si="2">IFERROR(D143/AB143,"-")</f>
      </c>
      <c r="AD143" s="7330">
        <f t="shared" ref="AD143:AD144" si="25">IFERROR(TODAY()+AC143,"-")</f>
      </c>
      <c r="AE143" s="7436">
        <f t="shared" ref="AE143:AE144" si="15">_xlfn.IFS(AC143="-","Not sold yet",AND(AC143&lt;=150,AC143&gt;60),"Out of stock more than 60 days",AC143&lt;=60,"Out of stock less than 60 days",AC143&gt;=150,"Out of stock more than 150 days")</f>
      </c>
      <c r="AF143" s="7332">
        <f>VLOOKUP(C143,'Data Products'!$A:$J,10,0)</f>
      </c>
      <c r="AG143" s="7333">
        <f t="shared" ref="AG143:AG144" si="5">AF143*D143</f>
      </c>
      <c r="AH143" s="7437">
        <v>0</v>
      </c>
      <c r="AI143" s="7363"/>
      <c r="AJ143" s="7363"/>
      <c r="AK143" s="7363"/>
      <c r="AL143" s="7363"/>
      <c r="AM143" s="7363"/>
      <c r="AN143" s="7363"/>
    </row>
    <row r="144">
      <c r="A144" s="7384">
        <v>2</v>
      </c>
      <c r="B144" s="7320" t="s">
        <v>7810</v>
      </c>
      <c r="C144" s="7320" t="s">
        <v>7992</v>
      </c>
      <c r="D144" s="7323">
        <v>1500</v>
      </c>
      <c r="E144" s="7337">
        <v>1500</v>
      </c>
      <c r="F144" s="7385"/>
      <c r="G144" s="7386">
        <f>VLOOKUP(C144,'Data Products'!$A:$J,2,0)</f>
      </c>
      <c r="H144" s="7387">
        <f t="shared" si="22"/>
      </c>
      <c r="I144" s="7396">
        <v>46108</v>
      </c>
      <c r="J144" s="7327">
        <f t="shared" si="12"/>
      </c>
      <c r="K144" s="7323" t="s">
        <v>7993</v>
      </c>
      <c r="L144" s="7362" t="s">
        <v>7994</v>
      </c>
      <c r="M144" s="7323">
        <v>0</v>
      </c>
      <c r="N144" s="7323">
        <v>0</v>
      </c>
      <c r="O144" s="7320" t="s">
        <v>7913</v>
      </c>
      <c r="P144" s="7359"/>
      <c r="Q144" s="7359"/>
      <c r="R144" s="7389"/>
      <c r="S144" s="7359"/>
      <c r="T144" s="7359"/>
      <c r="U144" s="7359"/>
      <c r="V144" s="7359"/>
      <c r="W144" s="7359"/>
      <c r="X144" s="7359"/>
      <c r="Y144" s="7359"/>
      <c r="Z144" s="7359"/>
      <c r="AA144" s="7359"/>
      <c r="AB144" s="7390">
        <f t="shared" si="9"/>
      </c>
      <c r="AC144" s="7338">
        <f t="shared" si="2"/>
      </c>
      <c r="AD144" s="7330">
        <f t="shared" si="25"/>
      </c>
      <c r="AE144" s="7339">
        <f t="shared" si="15"/>
      </c>
      <c r="AF144" s="7332">
        <f>VLOOKUP(C144,'Data Products'!$A:$J,10,0)</f>
      </c>
      <c r="AG144" s="7333">
        <f t="shared" si="5"/>
      </c>
      <c r="AH144" s="7437">
        <v>0</v>
      </c>
      <c r="AI144" s="7363"/>
      <c r="AJ144" s="7363"/>
      <c r="AK144" s="7363"/>
      <c r="AL144" s="7363"/>
      <c r="AM144" s="7363"/>
      <c r="AN144" s="7363"/>
    </row>
    <row r="145">
      <c r="A145" s="7363"/>
      <c r="B145" s="7363"/>
      <c r="C145" s="7363"/>
      <c r="D145" s="7363"/>
      <c r="E145" s="7363"/>
      <c r="F145" s="7363"/>
      <c r="G145" s="7363"/>
      <c r="H145" s="7363"/>
      <c r="I145" s="7363"/>
      <c r="J145" s="7363"/>
      <c r="K145" s="7363"/>
      <c r="L145" s="7363"/>
      <c r="M145" s="7363"/>
      <c r="N145" s="7363"/>
      <c r="O145" s="7363"/>
      <c r="P145" s="7363"/>
      <c r="Q145" s="7363"/>
      <c r="R145" s="7363"/>
      <c r="S145" s="7363"/>
      <c r="T145" s="7363"/>
      <c r="U145" s="7363"/>
      <c r="V145" s="7363"/>
      <c r="W145" s="7363"/>
      <c r="X145" s="7363"/>
      <c r="Y145" s="7363"/>
      <c r="Z145" s="7363"/>
      <c r="AA145" s="7363"/>
      <c r="AB145" s="7363"/>
      <c r="AC145" s="7363"/>
      <c r="AD145" s="7363"/>
      <c r="AE145" s="7423" t="s">
        <v>7872</v>
      </c>
      <c r="AF145" s="7424"/>
      <c r="AG145" s="7424">
        <f>SUM(AG143:AG144)</f>
      </c>
      <c r="AH145" s="7363"/>
      <c r="AI145" s="7363"/>
      <c r="AJ145" s="7363"/>
      <c r="AK145" s="7363"/>
      <c r="AL145" s="7363"/>
      <c r="AM145" s="7363"/>
      <c r="AN145" s="7363"/>
    </row>
    <row r="146">
      <c r="A146" s="7363"/>
      <c r="B146" s="7363"/>
      <c r="C146" s="7363"/>
      <c r="D146" s="7363"/>
      <c r="E146" s="7363"/>
      <c r="F146" s="7363"/>
      <c r="G146" s="7363"/>
      <c r="H146" s="7363"/>
      <c r="I146" s="7363"/>
      <c r="J146" s="7363"/>
      <c r="K146" s="7363"/>
      <c r="L146" s="7363"/>
      <c r="M146" s="7363"/>
      <c r="N146" s="7363"/>
      <c r="O146" s="7363"/>
      <c r="P146" s="7363"/>
      <c r="Q146" s="7363"/>
      <c r="R146" s="7363"/>
      <c r="S146" s="7363"/>
      <c r="T146" s="7363"/>
      <c r="U146" s="7363"/>
      <c r="V146" s="7363"/>
      <c r="W146" s="7363"/>
      <c r="X146" s="7363"/>
      <c r="Y146" s="7363"/>
      <c r="Z146" s="7363"/>
      <c r="AA146" s="7363"/>
      <c r="AB146" s="7363"/>
      <c r="AC146" s="7363"/>
      <c r="AD146" s="7363"/>
      <c r="AE146" s="7428" t="s">
        <v>7873</v>
      </c>
      <c r="AF146" s="7429">
        <f t="shared" ref="AF146:AF149" si="31">AG146/$AG$127</f>
      </c>
      <c r="AG146" s="7432">
        <f t="shared" ref="AG146:AG150" si="18">SUMIF($AG$143:$AG$144,$AE$143:$AE$144,AE146)</f>
      </c>
      <c r="AH146" s="7363"/>
      <c r="AI146" s="7363"/>
      <c r="AJ146" s="7363"/>
      <c r="AK146" s="7363"/>
      <c r="AL146" s="7363"/>
      <c r="AM146" s="7363"/>
      <c r="AN146" s="7363"/>
    </row>
    <row r="147">
      <c r="A147" s="7364"/>
      <c r="B147" s="7363"/>
      <c r="C147" s="7364"/>
      <c r="D147" s="7364"/>
      <c r="E147" s="7364"/>
      <c r="F147" s="7364"/>
      <c r="G147" s="7364"/>
      <c r="H147" s="7364"/>
      <c r="I147" s="7364"/>
      <c r="J147" s="7364"/>
      <c r="K147" s="7427"/>
      <c r="L147" s="7363"/>
      <c r="M147" s="7363"/>
      <c r="N147" s="7363"/>
      <c r="O147" s="7363"/>
      <c r="P147" s="7363"/>
      <c r="Q147" s="7363"/>
      <c r="R147" s="7363"/>
      <c r="S147" s="7363"/>
      <c r="T147" s="7363"/>
      <c r="U147" s="7363"/>
      <c r="V147" s="7363"/>
      <c r="W147" s="7363"/>
      <c r="X147" s="7363"/>
      <c r="Y147" s="7363"/>
      <c r="Z147" s="7363"/>
      <c r="AA147" s="7363"/>
      <c r="AB147" s="7363"/>
      <c r="AC147" s="7363"/>
      <c r="AD147" s="7363"/>
      <c r="AE147" s="7431" t="s">
        <v>7874</v>
      </c>
      <c r="AF147" s="7432">
        <f t="shared" si="31"/>
      </c>
      <c r="AG147" s="7429">
        <f t="shared" si="18"/>
      </c>
      <c r="AH147" s="7363"/>
      <c r="AI147" s="7426"/>
      <c r="AJ147" s="7427"/>
      <c r="AK147" s="7427"/>
      <c r="AL147" s="7426"/>
      <c r="AM147" s="7427"/>
      <c r="AN147" s="7427"/>
    </row>
    <row r="148">
      <c r="A148" s="7363"/>
      <c r="B148" s="7364"/>
      <c r="C148" s="7364"/>
      <c r="D148" s="7363"/>
      <c r="E148" s="7363"/>
      <c r="F148" s="7363"/>
      <c r="G148" s="7363"/>
      <c r="H148" s="7420"/>
      <c r="I148" s="7420"/>
      <c r="J148" s="7420"/>
      <c r="K148" s="7427"/>
      <c r="L148" s="7363"/>
      <c r="M148" s="7363"/>
      <c r="N148" s="7363"/>
      <c r="O148" s="7363"/>
      <c r="P148" s="7363"/>
      <c r="Q148" s="7363"/>
      <c r="R148" s="7363"/>
      <c r="S148" s="7363"/>
      <c r="T148" s="7363"/>
      <c r="U148" s="7363"/>
      <c r="V148" s="7363"/>
      <c r="W148" s="7363"/>
      <c r="X148" s="7363"/>
      <c r="Y148" s="7363"/>
      <c r="Z148" s="7363"/>
      <c r="AA148" s="7363"/>
      <c r="AB148" s="7363"/>
      <c r="AC148" s="7363"/>
      <c r="AD148" s="7363"/>
      <c r="AE148" s="7371" t="s">
        <v>7875</v>
      </c>
      <c r="AF148" s="7429">
        <f t="shared" si="31"/>
      </c>
      <c r="AG148" s="7429">
        <f t="shared" si="18"/>
      </c>
      <c r="AH148" s="7363"/>
      <c r="AI148" s="7426"/>
      <c r="AJ148" s="7427"/>
      <c r="AK148" s="7427"/>
      <c r="AL148" s="7426"/>
      <c r="AM148" s="7427"/>
      <c r="AN148" s="7427"/>
    </row>
    <row r="149">
      <c r="A149" s="7363"/>
      <c r="B149" s="7364"/>
      <c r="C149" s="7364"/>
      <c r="D149" s="7363"/>
      <c r="E149" s="7363"/>
      <c r="F149" s="7363"/>
      <c r="G149" s="7363"/>
      <c r="H149" s="7420"/>
      <c r="I149" s="7420"/>
      <c r="J149" s="7420"/>
      <c r="K149" s="7363"/>
      <c r="L149" s="7363"/>
      <c r="M149" s="7363"/>
      <c r="N149" s="7363"/>
      <c r="O149" s="7363"/>
      <c r="P149" s="7363"/>
      <c r="Q149" s="7363"/>
      <c r="R149" s="7363"/>
      <c r="S149" s="7363"/>
      <c r="T149" s="7363"/>
      <c r="U149" s="7363"/>
      <c r="V149" s="7363"/>
      <c r="W149" s="7363"/>
      <c r="X149" s="7363"/>
      <c r="Y149" s="7363"/>
      <c r="Z149" s="7363"/>
      <c r="AA149" s="7363"/>
      <c r="AB149" s="7363"/>
      <c r="AC149" s="7363"/>
      <c r="AD149" s="7363"/>
      <c r="AE149" s="7371" t="s">
        <v>7876</v>
      </c>
      <c r="AF149" s="7429">
        <f t="shared" si="31"/>
      </c>
      <c r="AG149" s="7372">
        <f t="shared" si="18"/>
      </c>
      <c r="AH149" s="7363"/>
      <c r="AI149" s="7426"/>
      <c r="AJ149" s="7427"/>
      <c r="AK149" s="7427"/>
      <c r="AL149" s="7426"/>
      <c r="AM149" s="7427"/>
      <c r="AN149" s="7427"/>
    </row>
    <row r="150">
      <c r="A150" s="7363"/>
      <c r="B150" s="7364"/>
      <c r="C150" s="7364"/>
      <c r="D150" s="7363"/>
      <c r="E150" s="7363"/>
      <c r="F150" s="7363"/>
      <c r="G150" s="7363"/>
      <c r="H150" s="7420"/>
      <c r="I150" s="7420"/>
      <c r="J150" s="7420"/>
      <c r="K150" s="7363"/>
      <c r="L150" s="7363"/>
      <c r="M150" s="7363"/>
      <c r="N150" s="7363"/>
      <c r="O150" s="7363"/>
      <c r="P150" s="7363"/>
      <c r="Q150" s="7363"/>
      <c r="R150" s="7363"/>
      <c r="S150" s="7363"/>
      <c r="T150" s="7363"/>
      <c r="U150" s="7363"/>
      <c r="V150" s="7363"/>
      <c r="W150" s="7363"/>
      <c r="X150" s="7363"/>
      <c r="Y150" s="7363"/>
      <c r="Z150" s="7363"/>
      <c r="AA150" s="7363"/>
      <c r="AB150" s="7363"/>
      <c r="AC150" s="7363"/>
      <c r="AD150" s="7363"/>
      <c r="AE150" s="7371" t="s">
        <v>7787</v>
      </c>
      <c r="AF150" s="7372">
        <f>AVERAGE(AH71:AH120)/AVERAGE(D71:D120)</f>
      </c>
      <c r="AG150" s="7432">
        <f t="shared" si="18"/>
      </c>
      <c r="AH150" s="7363"/>
      <c r="AI150" s="7426"/>
      <c r="AJ150" s="7427"/>
      <c r="AK150" s="7427"/>
      <c r="AL150" s="7426"/>
      <c r="AM150" s="7427"/>
      <c r="AN150" s="7427"/>
    </row>
    <row r="151">
      <c r="A151" s="7363"/>
      <c r="B151" s="7364"/>
      <c r="C151" s="7364"/>
      <c r="D151" s="7363"/>
      <c r="E151" s="7363"/>
      <c r="F151" s="7363"/>
      <c r="G151" s="7363"/>
      <c r="H151" s="7420"/>
      <c r="I151" s="7420"/>
      <c r="J151" s="7420"/>
      <c r="K151" s="7363"/>
      <c r="L151" s="7363"/>
      <c r="M151" s="7363"/>
      <c r="N151" s="7363"/>
      <c r="O151" s="7363"/>
      <c r="P151" s="7363"/>
      <c r="Q151" s="7363"/>
      <c r="R151" s="7363"/>
      <c r="S151" s="7363"/>
      <c r="T151" s="7363"/>
      <c r="U151" s="7363"/>
      <c r="V151" s="7363"/>
      <c r="W151" s="7363"/>
      <c r="X151" s="7363"/>
      <c r="Y151" s="7363"/>
      <c r="Z151" s="7363"/>
      <c r="AA151" s="7363"/>
      <c r="AB151" s="7363"/>
      <c r="AC151" s="7363"/>
      <c r="AD151" s="7363"/>
      <c r="AE151" s="7363"/>
      <c r="AG151" s="7363"/>
      <c r="AH151" s="7363"/>
      <c r="AI151" s="7426"/>
      <c r="AJ151" s="7427"/>
      <c r="AK151" s="7427"/>
      <c r="AL151" s="7426"/>
      <c r="AM151" s="7427"/>
      <c r="AN151" s="7427"/>
    </row>
    <row r="152">
      <c r="A152" s="7363"/>
      <c r="B152" s="7364"/>
      <c r="C152" s="7364"/>
      <c r="D152" s="7363"/>
      <c r="E152" s="7363"/>
      <c r="F152" s="7363"/>
      <c r="G152" s="7363"/>
      <c r="H152" s="7420"/>
      <c r="I152" s="7420"/>
      <c r="J152" s="7420"/>
      <c r="K152" s="7363"/>
      <c r="L152" s="7363"/>
      <c r="M152" s="7363"/>
      <c r="N152" s="7363"/>
      <c r="O152" s="7363"/>
      <c r="P152" s="7363"/>
      <c r="Q152" s="7363"/>
      <c r="R152" s="7363"/>
      <c r="S152" s="7363"/>
      <c r="T152" s="7363"/>
      <c r="U152" s="7363"/>
      <c r="V152" s="7363"/>
      <c r="W152" s="7363"/>
      <c r="X152" s="7363"/>
      <c r="Y152" s="7363"/>
      <c r="Z152" s="7363"/>
      <c r="AA152" s="7363"/>
      <c r="AB152" s="7363"/>
      <c r="AC152" s="7363"/>
      <c r="AD152" s="7363"/>
      <c r="AE152" s="7363"/>
      <c r="AF152" s="7363"/>
      <c r="AG152" s="7363"/>
      <c r="AH152" s="7363"/>
      <c r="AI152" s="7426"/>
      <c r="AJ152" s="7427"/>
      <c r="AK152" s="7427"/>
      <c r="AL152" s="7426"/>
      <c r="AM152" s="7427"/>
      <c r="AN152" s="7427"/>
    </row>
    <row r="153">
      <c r="A153" s="7363"/>
      <c r="B153" s="7364"/>
      <c r="C153" s="7364"/>
      <c r="D153" s="7363"/>
      <c r="E153" s="7363"/>
      <c r="F153" s="7363"/>
      <c r="G153" s="7363"/>
      <c r="H153" s="7420"/>
      <c r="I153" s="7420"/>
      <c r="J153" s="7420"/>
      <c r="K153" s="7363"/>
      <c r="L153" s="7363"/>
      <c r="M153" s="7363"/>
      <c r="N153" s="7363"/>
      <c r="O153" s="7363"/>
      <c r="P153" s="7363"/>
      <c r="Q153" s="7363"/>
      <c r="R153" s="7363"/>
      <c r="S153" s="7363"/>
      <c r="T153" s="7363"/>
      <c r="U153" s="7363"/>
      <c r="V153" s="7363"/>
      <c r="W153" s="7363"/>
      <c r="X153" s="7363"/>
      <c r="Y153" s="7363"/>
      <c r="Z153" s="7363"/>
      <c r="AA153" s="7363"/>
      <c r="AB153" s="7363"/>
      <c r="AC153" s="7363"/>
      <c r="AD153" s="7363"/>
      <c r="AE153" s="7363"/>
      <c r="AF153" s="7363"/>
      <c r="AG153" s="7363"/>
      <c r="AH153" s="7363"/>
      <c r="AI153" s="7426"/>
      <c r="AJ153" s="7427"/>
      <c r="AK153" s="7427"/>
      <c r="AL153" s="7426"/>
      <c r="AM153" s="7427"/>
      <c r="AN153" s="7427"/>
    </row>
    <row r="154">
      <c r="A154" s="7363"/>
      <c r="B154" s="7364"/>
      <c r="C154" s="7364"/>
      <c r="D154" s="7363"/>
      <c r="E154" s="7363"/>
      <c r="F154" s="7363"/>
      <c r="G154" s="7363"/>
      <c r="H154" s="7420"/>
      <c r="I154" s="7420"/>
      <c r="J154" s="7420"/>
      <c r="K154" s="7363"/>
      <c r="L154" s="7363"/>
      <c r="M154" s="7363"/>
      <c r="N154" s="7363"/>
      <c r="O154" s="7363"/>
      <c r="P154" s="7363"/>
      <c r="Q154" s="7363"/>
      <c r="R154" s="7363"/>
      <c r="S154" s="7363"/>
      <c r="T154" s="7363"/>
      <c r="U154" s="7363"/>
      <c r="V154" s="7363"/>
      <c r="W154" s="7363"/>
      <c r="X154" s="7363"/>
      <c r="Y154" s="7363"/>
      <c r="Z154" s="7363"/>
      <c r="AA154" s="7363"/>
      <c r="AB154" s="7363"/>
      <c r="AC154" s="7363"/>
      <c r="AD154" s="7363"/>
      <c r="AE154" s="7363"/>
      <c r="AF154" s="7363"/>
      <c r="AG154" s="7363"/>
      <c r="AH154" s="7363"/>
      <c r="AI154" s="7426"/>
      <c r="AJ154" s="7427"/>
      <c r="AK154" s="7427"/>
      <c r="AL154" s="7426"/>
      <c r="AM154" s="7427"/>
      <c r="AN154" s="7427"/>
    </row>
    <row r="155">
      <c r="A155" s="7363"/>
      <c r="B155" s="7364"/>
      <c r="C155" s="7364"/>
      <c r="D155" s="7363"/>
      <c r="E155" s="7363"/>
      <c r="F155" s="7363"/>
      <c r="G155" s="7363"/>
      <c r="H155" s="7420"/>
      <c r="I155" s="7420"/>
      <c r="J155" s="7420"/>
      <c r="K155" s="7363"/>
      <c r="L155" s="7363"/>
      <c r="M155" s="7363"/>
      <c r="N155" s="7363"/>
      <c r="O155" s="7363"/>
      <c r="P155" s="7363"/>
      <c r="Q155" s="7363"/>
      <c r="R155" s="7363"/>
      <c r="S155" s="7363"/>
      <c r="T155" s="7363"/>
      <c r="U155" s="7363"/>
      <c r="V155" s="7363"/>
      <c r="W155" s="7363"/>
      <c r="X155" s="7363"/>
      <c r="Y155" s="7363"/>
      <c r="Z155" s="7363"/>
      <c r="AA155" s="7363"/>
      <c r="AB155" s="7363"/>
      <c r="AC155" s="7363"/>
      <c r="AD155" s="7363"/>
      <c r="AE155" s="7363"/>
      <c r="AF155" s="7363"/>
      <c r="AG155" s="7363"/>
      <c r="AH155" s="7363"/>
      <c r="AI155" s="7426"/>
      <c r="AJ155" s="7427"/>
      <c r="AK155" s="7427"/>
      <c r="AL155" s="7426"/>
      <c r="AM155" s="7427"/>
      <c r="AN155" s="7427"/>
    </row>
    <row r="156">
      <c r="A156" s="7363"/>
      <c r="B156" s="7364"/>
      <c r="C156" s="7364"/>
      <c r="D156" s="7363"/>
      <c r="E156" s="7363"/>
      <c r="F156" s="7363"/>
      <c r="G156" s="7363"/>
      <c r="H156" s="7420"/>
      <c r="I156" s="7420"/>
      <c r="J156" s="7420"/>
      <c r="K156" s="7363"/>
      <c r="L156" s="7363"/>
      <c r="M156" s="7363"/>
      <c r="N156" s="7363"/>
      <c r="O156" s="7363"/>
      <c r="P156" s="7363"/>
      <c r="Q156" s="7363"/>
      <c r="R156" s="7363"/>
      <c r="S156" s="7363"/>
      <c r="T156" s="7363"/>
      <c r="U156" s="7363"/>
      <c r="V156" s="7363"/>
      <c r="W156" s="7363"/>
      <c r="X156" s="7363"/>
      <c r="Y156" s="7363"/>
      <c r="Z156" s="7363"/>
      <c r="AA156" s="7363"/>
      <c r="AB156" s="7363"/>
      <c r="AC156" s="7363"/>
      <c r="AD156" s="7363"/>
      <c r="AE156" s="7363"/>
      <c r="AF156" s="7363"/>
      <c r="AG156" s="7363"/>
      <c r="AH156" s="7363"/>
      <c r="AI156" s="7426"/>
      <c r="AJ156" s="7427"/>
      <c r="AK156" s="7427"/>
      <c r="AL156" s="7426"/>
      <c r="AM156" s="7427"/>
      <c r="AN156" s="7427"/>
    </row>
    <row r="157">
      <c r="A157" s="7363"/>
      <c r="B157" s="7364"/>
      <c r="C157" s="7364"/>
      <c r="D157" s="7363"/>
      <c r="E157" s="7363"/>
      <c r="F157" s="7363"/>
      <c r="G157" s="7363"/>
      <c r="H157" s="7420"/>
      <c r="I157" s="7420"/>
      <c r="J157" s="7420"/>
      <c r="K157" s="7363"/>
      <c r="L157" s="7363"/>
      <c r="M157" s="7359"/>
      <c r="N157" s="7359"/>
      <c r="O157" s="7363"/>
      <c r="P157" s="7363"/>
      <c r="Q157" s="7363"/>
      <c r="R157" s="7363"/>
      <c r="S157" s="7363"/>
      <c r="T157" s="7363"/>
      <c r="U157" s="7363"/>
      <c r="V157" s="7363"/>
      <c r="W157" s="7363"/>
      <c r="X157" s="7363"/>
      <c r="Y157" s="7363"/>
      <c r="Z157" s="7363"/>
      <c r="AA157" s="7363"/>
      <c r="AB157" s="7363"/>
      <c r="AC157" s="7363"/>
      <c r="AD157" s="7363"/>
      <c r="AE157" s="7363"/>
      <c r="AF157" s="7363"/>
      <c r="AG157" s="7363"/>
      <c r="AH157" s="7363"/>
      <c r="AI157" s="7426"/>
      <c r="AJ157" s="7427"/>
      <c r="AK157" s="7427"/>
      <c r="AL157" s="7426"/>
      <c r="AM157" s="7427"/>
      <c r="AN157" s="7427"/>
    </row>
    <row r="158">
      <c r="A158" s="7363"/>
      <c r="B158" s="7364"/>
      <c r="C158" s="7364"/>
      <c r="D158" s="7363"/>
      <c r="E158" s="7363"/>
      <c r="F158" s="7363"/>
      <c r="G158" s="7363"/>
      <c r="H158" s="7420"/>
      <c r="I158" s="7420"/>
      <c r="J158" s="7420"/>
      <c r="K158" s="7363"/>
      <c r="L158" s="7363"/>
      <c r="M158" s="7359"/>
      <c r="N158" s="7359"/>
      <c r="O158" s="7363"/>
      <c r="P158" s="7363"/>
      <c r="Q158" s="7363"/>
      <c r="R158" s="7363"/>
      <c r="S158" s="7363"/>
      <c r="T158" s="7363"/>
      <c r="U158" s="7363"/>
      <c r="V158" s="7363"/>
      <c r="W158" s="7363"/>
      <c r="X158" s="7363"/>
      <c r="Y158" s="7363"/>
      <c r="Z158" s="7363"/>
      <c r="AA158" s="7363"/>
      <c r="AB158" s="7363"/>
      <c r="AC158" s="7363"/>
      <c r="AD158" s="7363"/>
      <c r="AE158" s="7363"/>
      <c r="AF158" s="7363"/>
      <c r="AG158" s="7363"/>
      <c r="AH158" s="7363"/>
      <c r="AI158" s="7426"/>
      <c r="AJ158" s="7427"/>
      <c r="AK158" s="7427"/>
      <c r="AL158" s="7426"/>
      <c r="AM158" s="7427"/>
      <c r="AN158" s="7427"/>
    </row>
    <row r="159">
      <c r="A159" s="7363"/>
      <c r="B159" s="7364"/>
      <c r="C159" s="7364"/>
      <c r="D159" s="7363"/>
      <c r="E159" s="7363"/>
      <c r="F159" s="7363"/>
      <c r="G159" s="7363"/>
      <c r="H159" s="7420"/>
      <c r="I159" s="7420"/>
      <c r="J159" s="7420"/>
      <c r="K159" s="7363"/>
      <c r="L159" s="7363"/>
      <c r="M159" s="7359"/>
      <c r="N159" s="7359"/>
      <c r="O159" s="7363"/>
      <c r="P159" s="7363"/>
      <c r="Q159" s="7363"/>
      <c r="R159" s="7363"/>
      <c r="S159" s="7363"/>
      <c r="T159" s="7363"/>
      <c r="U159" s="7363"/>
      <c r="V159" s="7363"/>
      <c r="W159" s="7363"/>
      <c r="X159" s="7363"/>
      <c r="Y159" s="7363"/>
      <c r="Z159" s="7363"/>
      <c r="AA159" s="7363"/>
      <c r="AB159" s="7363"/>
      <c r="AC159" s="7363"/>
      <c r="AD159" s="7363"/>
      <c r="AE159" s="7363"/>
      <c r="AF159" s="7363"/>
      <c r="AG159" s="7363"/>
      <c r="AH159" s="7363"/>
      <c r="AI159" s="7426"/>
      <c r="AJ159" s="7427"/>
      <c r="AK159" s="7427"/>
      <c r="AL159" s="7426"/>
      <c r="AM159" s="7427"/>
      <c r="AN159" s="7427"/>
    </row>
    <row r="160">
      <c r="A160" s="7363"/>
      <c r="B160" s="7364"/>
      <c r="C160" s="7364"/>
      <c r="D160" s="7363"/>
      <c r="E160" s="7363"/>
      <c r="F160" s="7363"/>
      <c r="G160" s="7363"/>
      <c r="H160" s="7420"/>
      <c r="I160" s="7420"/>
      <c r="J160" s="7420"/>
      <c r="K160" s="7363"/>
      <c r="L160" s="7363"/>
      <c r="M160" s="7359"/>
      <c r="N160" s="7359"/>
      <c r="O160" s="7363"/>
      <c r="P160" s="7363"/>
      <c r="Q160" s="7363"/>
      <c r="R160" s="7363"/>
      <c r="S160" s="7363"/>
      <c r="T160" s="7363"/>
      <c r="U160" s="7363"/>
      <c r="V160" s="7363"/>
      <c r="W160" s="7363"/>
      <c r="X160" s="7363"/>
      <c r="Y160" s="7363"/>
      <c r="Z160" s="7363"/>
      <c r="AA160" s="7363"/>
      <c r="AB160" s="7363"/>
      <c r="AC160" s="7363"/>
      <c r="AD160" s="7363"/>
      <c r="AE160" s="7363"/>
      <c r="AF160" s="7363"/>
      <c r="AG160" s="7363"/>
      <c r="AH160" s="7363"/>
      <c r="AI160" s="7426"/>
      <c r="AJ160" s="7427"/>
      <c r="AK160" s="7427"/>
      <c r="AL160" s="7426"/>
      <c r="AM160" s="7427"/>
      <c r="AN160" s="7427"/>
    </row>
    <row r="161">
      <c r="A161" s="7363"/>
      <c r="B161" s="7364"/>
      <c r="C161" s="7364"/>
      <c r="D161" s="7363"/>
      <c r="E161" s="7363"/>
      <c r="F161" s="7363"/>
      <c r="G161" s="7363"/>
      <c r="H161" s="7420"/>
      <c r="I161" s="7420"/>
      <c r="J161" s="7420"/>
      <c r="K161" s="7363"/>
      <c r="L161" s="7363"/>
      <c r="M161" s="7359"/>
      <c r="N161" s="7359"/>
      <c r="O161" s="7363"/>
      <c r="P161" s="7363"/>
      <c r="Q161" s="7363"/>
      <c r="R161" s="7363"/>
      <c r="S161" s="7363"/>
      <c r="T161" s="7363"/>
      <c r="U161" s="7363"/>
      <c r="V161" s="7363"/>
      <c r="W161" s="7363"/>
      <c r="X161" s="7363"/>
      <c r="Y161" s="7363"/>
      <c r="Z161" s="7363"/>
      <c r="AA161" s="7363"/>
      <c r="AB161" s="7363"/>
      <c r="AC161" s="7363"/>
      <c r="AD161" s="7363"/>
      <c r="AE161" s="7363"/>
      <c r="AF161" s="7363"/>
      <c r="AG161" s="7363"/>
      <c r="AH161" s="7363"/>
      <c r="AI161" s="7426"/>
      <c r="AJ161" s="7427"/>
      <c r="AK161" s="7427"/>
      <c r="AL161" s="7426"/>
      <c r="AM161" s="7427"/>
      <c r="AN161" s="7427"/>
    </row>
    <row r="162">
      <c r="A162" s="7363"/>
      <c r="B162" s="7364"/>
      <c r="C162" s="7364"/>
      <c r="D162" s="7363"/>
      <c r="E162" s="7363"/>
      <c r="F162" s="7363"/>
      <c r="G162" s="7363"/>
      <c r="H162" s="7420"/>
      <c r="I162" s="7420"/>
      <c r="J162" s="7420"/>
      <c r="K162" s="7363"/>
      <c r="L162" s="7363"/>
      <c r="M162" s="7359"/>
      <c r="N162" s="7359"/>
      <c r="O162" s="7363"/>
      <c r="P162" s="7363"/>
      <c r="Q162" s="7363"/>
      <c r="R162" s="7363"/>
      <c r="S162" s="7363"/>
      <c r="T162" s="7363"/>
      <c r="U162" s="7363"/>
      <c r="V162" s="7363"/>
      <c r="W162" s="7363"/>
      <c r="X162" s="7363"/>
      <c r="Y162" s="7363"/>
      <c r="Z162" s="7363"/>
      <c r="AA162" s="7363"/>
      <c r="AB162" s="7363"/>
      <c r="AC162" s="7363"/>
      <c r="AD162" s="7363"/>
      <c r="AE162" s="7363"/>
      <c r="AF162" s="7363"/>
      <c r="AG162" s="7363"/>
      <c r="AH162" s="7363"/>
      <c r="AI162" s="7426"/>
      <c r="AJ162" s="7427"/>
      <c r="AK162" s="7427"/>
      <c r="AL162" s="7426"/>
      <c r="AM162" s="7427"/>
      <c r="AN162" s="7427"/>
    </row>
    <row r="163">
      <c r="A163" s="7363"/>
      <c r="B163" s="7364"/>
      <c r="C163" s="7364"/>
      <c r="D163" s="7363"/>
      <c r="E163" s="7363"/>
      <c r="F163" s="7363"/>
      <c r="G163" s="7363"/>
      <c r="H163" s="7420"/>
      <c r="I163" s="7420"/>
      <c r="J163" s="7420"/>
      <c r="K163" s="7363"/>
      <c r="L163" s="7363"/>
      <c r="M163" s="7359"/>
      <c r="N163" s="7359"/>
      <c r="O163" s="7363"/>
      <c r="P163" s="7363"/>
      <c r="Q163" s="7363"/>
      <c r="R163" s="7363"/>
      <c r="S163" s="7363"/>
      <c r="T163" s="7363"/>
      <c r="U163" s="7363"/>
      <c r="V163" s="7363"/>
      <c r="W163" s="7363"/>
      <c r="X163" s="7363"/>
      <c r="Y163" s="7363"/>
      <c r="Z163" s="7363"/>
      <c r="AA163" s="7363"/>
      <c r="AB163" s="7363"/>
      <c r="AC163" s="7363"/>
      <c r="AD163" s="7363"/>
      <c r="AE163" s="7363"/>
      <c r="AF163" s="7363"/>
      <c r="AG163" s="7363"/>
      <c r="AH163" s="7363"/>
      <c r="AI163" s="7426"/>
      <c r="AJ163" s="7427"/>
      <c r="AK163" s="7427"/>
      <c r="AL163" s="7426"/>
      <c r="AM163" s="7427"/>
      <c r="AN163" s="7427"/>
    </row>
    <row r="164">
      <c r="A164" s="7363"/>
      <c r="B164" s="7364"/>
      <c r="C164" s="7364"/>
      <c r="D164" s="7363"/>
      <c r="E164" s="7363"/>
      <c r="F164" s="7363"/>
      <c r="G164" s="7363"/>
      <c r="H164" s="7420"/>
      <c r="I164" s="7420"/>
      <c r="J164" s="7420"/>
      <c r="K164" s="7363"/>
      <c r="L164" s="7363"/>
      <c r="M164" s="7359"/>
      <c r="N164" s="7359"/>
      <c r="O164" s="7363"/>
      <c r="P164" s="7363"/>
      <c r="Q164" s="7363"/>
      <c r="R164" s="7363"/>
      <c r="S164" s="7363"/>
      <c r="T164" s="7363"/>
      <c r="U164" s="7363"/>
      <c r="V164" s="7363"/>
      <c r="W164" s="7363"/>
      <c r="X164" s="7363"/>
      <c r="Y164" s="7363"/>
      <c r="Z164" s="7363"/>
      <c r="AA164" s="7363"/>
      <c r="AB164" s="7363"/>
      <c r="AC164" s="7363"/>
      <c r="AD164" s="7363"/>
      <c r="AE164" s="7363"/>
      <c r="AF164" s="7363"/>
      <c r="AG164" s="7363"/>
      <c r="AH164" s="7363"/>
      <c r="AI164" s="7335"/>
      <c r="AJ164" s="7363"/>
      <c r="AK164" s="7363"/>
      <c r="AL164" s="7427"/>
      <c r="AM164" s="7427"/>
      <c r="AN164" s="7363"/>
    </row>
  </sheetData>
  <mergeCells>
    <mergeCell ref="AG141:AG142"/>
    <mergeCell ref="AF141:AF142"/>
    <mergeCell ref="AE141:AE142"/>
    <mergeCell ref="AD141:AD142"/>
    <mergeCell ref="AC141:AC142"/>
    <mergeCell ref="AB141:AB142"/>
    <mergeCell ref="Y141:Y142"/>
    <mergeCell ref="X141:X142"/>
    <mergeCell ref="W141:W142"/>
    <mergeCell ref="V141:V142"/>
    <mergeCell ref="U141:U142"/>
    <mergeCell ref="T141:T142"/>
    <mergeCell ref="S141:S142"/>
    <mergeCell ref="R141:R142"/>
    <mergeCell ref="O141:O142"/>
    <mergeCell ref="N141:N142"/>
    <mergeCell ref="M141:M142"/>
    <mergeCell ref="J141:J142"/>
    <mergeCell ref="I141:I142"/>
    <mergeCell ref="H141:H142"/>
    <mergeCell ref="G141:G142"/>
    <mergeCell ref="F141:F142"/>
    <mergeCell ref="D141:E141"/>
    <mergeCell ref="C141:C142"/>
    <mergeCell ref="B141:B142"/>
    <mergeCell ref="A133:A134"/>
    <mergeCell ref="B133:B134"/>
    <mergeCell ref="C133:C134"/>
    <mergeCell ref="D133:D134"/>
    <mergeCell ref="E133:E134"/>
    <mergeCell ref="D1:E1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144:AE144">
    <cfRule dxfId="651" operator="containsText" priority="1" stopIfTrue="true" text="Out of stock less than 60 days" type="containsText">
      <formula>NOT(ISERROR(SEARCH("Out of stock less than 60 days",AE144)))</formula>
    </cfRule>
  </conditionalFormatting>
  <conditionalFormatting sqref="AE144:AE144">
    <cfRule dxfId="652" operator="containsText" priority="2" stopIfTrue="true" text="Out of stock more than 60 days" type="containsText">
      <formula>NOT(ISERROR(SEARCH("Out of stock more than 60 days",AE144)))</formula>
    </cfRule>
  </conditionalFormatting>
  <conditionalFormatting sqref="AE143:AE144">
    <cfRule dxfId="653" operator="containsText" priority="3" stopIfTrue="true" text="Out of stock more than 150 days" type="containsText">
      <formula>NOT(ISERROR(SEARCH("Out of stock more than 150 days",AE143)))</formula>
    </cfRule>
  </conditionalFormatting>
  <conditionalFormatting sqref="AC143:AC144">
    <cfRule dxfId="654" operator="between" priority="4" stopIfTrue="true" type="cellIs">
      <formula>61</formula>
      <formula>149</formula>
    </cfRule>
  </conditionalFormatting>
  <conditionalFormatting sqref="AC143:AC144">
    <cfRule dxfId="655" operator="lessThan" priority="5" stopIfTrue="true" type="cellIs">
      <formula>60</formula>
    </cfRule>
  </conditionalFormatting>
  <conditionalFormatting sqref="AC143:AC144">
    <cfRule dxfId="656" operator="greaterThan" priority="6" stopIfTrue="true" type="cellIs">
      <formula>150</formula>
    </cfRule>
  </conditionalFormatting>
  <conditionalFormatting sqref="AE3:AE44">
    <cfRule dxfId="657" operator="containsText" priority="7" stopIfTrue="true" text="Out of stock more than 60 days" type="containsText">
      <formula>NOT(ISERROR(SEARCH("Out of stock more than 60 days",AE3)))</formula>
    </cfRule>
  </conditionalFormatting>
  <conditionalFormatting sqref="AC3:AC44">
    <cfRule dxfId="658" operator="between" priority="8" stopIfTrue="true" type="cellIs">
      <formula>61</formula>
      <formula>150</formula>
    </cfRule>
  </conditionalFormatting>
  <conditionalFormatting sqref="AC54:AC126">
    <cfRule dxfId="659" operator="between" priority="9" stopIfTrue="true" type="cellIs">
      <formula>61</formula>
      <formula>149</formula>
    </cfRule>
  </conditionalFormatting>
  <conditionalFormatting sqref="AC54:AC126">
    <cfRule dxfId="660" operator="equal" priority="10" stopIfTrue="true" type="cellIs">
      <formula>"-"</formula>
    </cfRule>
  </conditionalFormatting>
  <conditionalFormatting sqref="AC54:AC126">
    <cfRule dxfId="661" operator="greaterThan" priority="11" stopIfTrue="true" type="cellIs">
      <formula>150</formula>
    </cfRule>
  </conditionalFormatting>
  <conditionalFormatting sqref="AC54:AC126">
    <cfRule dxfId="662" operator="lessThan" priority="12" stopIfTrue="true" type="cellIs">
      <formula>60</formula>
    </cfRule>
  </conditionalFormatting>
  <conditionalFormatting sqref="AE54:AE126">
    <cfRule dxfId="663" operator="equal" priority="13" stopIfTrue="true" type="cellIs">
      <formula>"Out of stock more than 60 days"</formula>
    </cfRule>
  </conditionalFormatting>
  <conditionalFormatting sqref="AE54:AE126">
    <cfRule dxfId="664" operator="equal" priority="14" stopIfTrue="true" type="cellIs">
      <formula>"Out of stock more than 150 days"</formula>
    </cfRule>
  </conditionalFormatting>
  <conditionalFormatting sqref="AE54:AE126">
    <cfRule dxfId="665" operator="equal" priority="15" stopIfTrue="true" type="cellIs">
      <formula>"Out of stock less than 60 days"</formula>
    </cfRule>
  </conditionalFormatting>
  <conditionalFormatting sqref="AE54:AE126">
    <cfRule dxfId="666" operator="equal" priority="16" stopIfTrue="true" type="cellIs">
      <formula>"Not sold yet"</formula>
    </cfRule>
  </conditionalFormatting>
  <conditionalFormatting sqref="H54:H126">
    <cfRule dxfId="667" operator="lessThanOrEqual" priority="17" stopIfTrue="true" type="cellIs">
      <formula>90</formula>
    </cfRule>
  </conditionalFormatting>
  <conditionalFormatting sqref="AC3:AC44">
    <cfRule dxfId="668" operator="equal" priority="18" stopIfTrue="true" type="cellIs">
      <formula>"-"</formula>
    </cfRule>
  </conditionalFormatting>
  <conditionalFormatting sqref="AC3:AC44">
    <cfRule dxfId="669" operator="greaterThan" priority="19" stopIfTrue="true" type="cellIs">
      <formula>150</formula>
    </cfRule>
  </conditionalFormatting>
  <conditionalFormatting sqref="AC3:AC44">
    <cfRule dxfId="670" operator="lessThan" priority="20" stopIfTrue="true" type="cellIs">
      <formula>60</formula>
    </cfRule>
  </conditionalFormatting>
  <conditionalFormatting sqref="AE3:AE44">
    <cfRule dxfId="671" operator="equal" priority="21" stopIfTrue="true" type="cellIs">
      <formula>"Out of stock less than 60 days"</formula>
    </cfRule>
  </conditionalFormatting>
  <conditionalFormatting sqref="AE3:AE44">
    <cfRule dxfId="672" operator="equal" priority="22" stopIfTrue="true" type="cellIs">
      <formula>"Not sold yet"</formula>
    </cfRule>
  </conditionalFormatting>
  <conditionalFormatting sqref="AE3:AE44">
    <cfRule dxfId="673" operator="equal" priority="23" stopIfTrue="true" type="cellIs">
      <formula>"Out of stock more than 150 days"</formula>
    </cfRule>
  </conditionalFormatting>
  <conditionalFormatting sqref="H3:H44">
    <cfRule dxfId="674" operator="lessThan" priority="24" stopIfTrue="true" type="cellIs">
      <formula>90</formula>
    </cfRule>
  </conditionalFormatting>
  <dataValidations count="1">
    <dataValidation allowBlank="true" errorStyle="stop" showErrorMessage="true" sqref="B3:B44 B54:B126 B143:B144" type="list">
      <formula1>"Active,Inactive,Deleted,Temporary,B2B Only,Ecom Only,Preparing"</formula1>
    </dataValidation>
  </dataValidations>
</worksheet>
</file>

<file path=xl/worksheets/sheet3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2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</cols>
  <sheetData>
    <row r="1">
      <c r="A1" s="7438" t="s">
        <v>7995</v>
      </c>
      <c r="B1" s="7438" t="s">
        <v>7996</v>
      </c>
      <c r="C1" s="7438" t="s">
        <v>7997</v>
      </c>
      <c r="D1" s="7438" t="s">
        <v>7998</v>
      </c>
      <c r="E1" s="7438"/>
      <c r="F1" s="7439" t="s">
        <v>7999</v>
      </c>
      <c r="G1" s="7440" t="s">
        <v>8000</v>
      </c>
      <c r="H1" s="7441" t="s">
        <v>8001</v>
      </c>
      <c r="I1" s="7441" t="s">
        <v>8002</v>
      </c>
      <c r="J1" s="7441" t="s">
        <v>8003</v>
      </c>
      <c r="K1" s="7438" t="s">
        <v>8004</v>
      </c>
      <c r="L1" s="7438" t="s">
        <v>8005</v>
      </c>
      <c r="M1" s="7438" t="s">
        <v>8006</v>
      </c>
      <c r="N1" s="7438" t="s">
        <v>8007</v>
      </c>
      <c r="O1" s="7438" t="s">
        <v>8008</v>
      </c>
      <c r="P1" s="7442" t="s">
        <v>8009</v>
      </c>
      <c r="Q1" s="7442"/>
      <c r="R1" s="7442" t="s">
        <v>8010</v>
      </c>
      <c r="S1" s="7442"/>
      <c r="T1" s="7442" t="s">
        <v>8011</v>
      </c>
      <c r="U1" s="7442"/>
      <c r="V1" s="7442" t="s">
        <v>8012</v>
      </c>
      <c r="W1" s="7442"/>
      <c r="X1" s="7443" t="s">
        <v>8013</v>
      </c>
      <c r="Y1" s="7443"/>
      <c r="Z1" s="7444" t="s">
        <v>8014</v>
      </c>
      <c r="AA1" s="7444"/>
      <c r="AB1" s="7445" t="s">
        <v>8015</v>
      </c>
      <c r="AC1" s="7441" t="s">
        <v>8016</v>
      </c>
      <c r="AD1" s="7441" t="s">
        <v>8017</v>
      </c>
      <c r="AE1" s="7441" t="s">
        <v>8018</v>
      </c>
      <c r="AF1" s="7441" t="s">
        <v>8019</v>
      </c>
      <c r="AG1" s="7441" t="s">
        <v>8020</v>
      </c>
      <c r="AH1" s="7441" t="s">
        <v>8021</v>
      </c>
      <c r="AI1" s="7441" t="s">
        <v>8022</v>
      </c>
      <c r="AJ1" s="7441" t="s">
        <v>8023</v>
      </c>
      <c r="AK1" s="7438" t="s">
        <v>8024</v>
      </c>
      <c r="AL1" s="7438" t="s">
        <v>8025</v>
      </c>
      <c r="AM1" s="7438" t="s">
        <v>8026</v>
      </c>
      <c r="AN1" s="7438" t="s">
        <v>8027</v>
      </c>
    </row>
    <row r="2">
      <c r="A2" s="7438" t="s">
        <v>8028</v>
      </c>
      <c r="B2" s="7438"/>
      <c r="C2" s="7438"/>
      <c r="D2" s="7438" t="s">
        <v>8029</v>
      </c>
      <c r="E2" s="7439" t="s">
        <v>8030</v>
      </c>
      <c r="F2" s="7439"/>
      <c r="G2" s="7440"/>
      <c r="H2" s="7441"/>
      <c r="I2" s="7441"/>
      <c r="J2" s="7441"/>
      <c r="K2" s="7438" t="s">
        <v>8031</v>
      </c>
      <c r="L2" s="7438" t="s">
        <v>8031</v>
      </c>
      <c r="M2" s="7438"/>
      <c r="N2" s="7438"/>
      <c r="O2" s="7438"/>
      <c r="P2" s="7442" t="s">
        <v>8029</v>
      </c>
      <c r="Q2" s="7446" t="s">
        <v>8030</v>
      </c>
      <c r="R2" s="7442" t="s">
        <v>8029</v>
      </c>
      <c r="S2" s="7446" t="s">
        <v>8030</v>
      </c>
      <c r="T2" s="7442" t="s">
        <v>8029</v>
      </c>
      <c r="U2" s="7446" t="s">
        <v>8030</v>
      </c>
      <c r="V2" s="7442" t="s">
        <v>8029</v>
      </c>
      <c r="W2" s="7446" t="s">
        <v>8030</v>
      </c>
      <c r="X2" s="7442" t="s">
        <v>8029</v>
      </c>
      <c r="Y2" s="7446" t="s">
        <v>8030</v>
      </c>
      <c r="Z2" s="7442" t="s">
        <v>8029</v>
      </c>
      <c r="AA2" s="7446" t="s">
        <v>8030</v>
      </c>
      <c r="AB2" s="7445"/>
      <c r="AC2" s="7441"/>
      <c r="AD2" s="7441"/>
      <c r="AE2" s="7441"/>
      <c r="AF2" s="7441"/>
      <c r="AG2" s="7441"/>
      <c r="AH2" s="7441"/>
      <c r="AI2" s="7441"/>
      <c r="AJ2" s="7441"/>
      <c r="AK2" s="7438"/>
      <c r="AL2" s="7438"/>
      <c r="AM2" s="7438"/>
      <c r="AN2" s="7438"/>
    </row>
    <row r="3">
      <c r="A3" s="7447">
        <v>1</v>
      </c>
      <c r="B3" s="7447" t="s">
        <v>8032</v>
      </c>
      <c r="C3" s="7447" t="s">
        <v>8033</v>
      </c>
      <c r="D3" s="7448">
        <v>515</v>
      </c>
      <c r="E3" s="7449">
        <v>511</v>
      </c>
      <c r="F3" s="7450"/>
      <c r="G3" s="7451">
        <f>VLOOKUP(C3,'Data Products'!$A:$B,2,0)</f>
      </c>
      <c r="H3" s="7452">
        <f t="shared" ref="H3:H44" si="25">IFERROR(G3-TODAY(),"")</f>
      </c>
      <c r="I3" s="7453">
        <v>45723</v>
      </c>
      <c r="J3" s="7454">
        <f t="shared" ref="J3:J44" si="13">TODAY()-I3</f>
      </c>
      <c r="K3" s="7450">
        <v>75</v>
      </c>
      <c r="L3" s="7450">
        <v>102</v>
      </c>
      <c r="M3" s="7450">
        <v>500</v>
      </c>
      <c r="N3" s="7450">
        <v>1000</v>
      </c>
      <c r="O3" s="7447" t="s">
        <v>8034</v>
      </c>
      <c r="P3" s="7450">
        <v>0</v>
      </c>
      <c r="Q3" s="7450">
        <v>0</v>
      </c>
      <c r="R3" s="7450">
        <v>77</v>
      </c>
      <c r="S3" s="7450">
        <v>73</v>
      </c>
      <c r="T3" s="7450">
        <v>438</v>
      </c>
      <c r="U3" s="7450">
        <v>438</v>
      </c>
      <c r="V3" s="7450">
        <v>0</v>
      </c>
      <c r="W3" s="7450">
        <v>0</v>
      </c>
      <c r="X3" s="7450">
        <v>0</v>
      </c>
      <c r="Y3" s="7450">
        <v>0</v>
      </c>
      <c r="Z3" s="7450">
        <v>0</v>
      </c>
      <c r="AA3" s="7450">
        <v>0</v>
      </c>
      <c r="AB3" s="7455">
        <f t="shared" ref="AB3:AB44" si="8">L3/30</f>
      </c>
      <c r="AC3" s="7456">
        <f t="shared" ref="AC3:AC44" si="4">IFERROR(D3/AB3,"-")</f>
      </c>
      <c r="AD3" s="7457">
        <f t="shared" ref="AD3:AD44" si="29">IFERROR(TODAY()+AC3,"-")</f>
      </c>
      <c r="AE3" s="7458">
        <f t="shared" ref="AE3:AE44" si="16">_xlfn.IFS(AC3="-","Not sold yet",AND(AC3&lt;=150,AC3&gt;60),"Out of stock more than 60 days",AC3&lt;=60,"Out of stock less than 60 days",AC3&gt;=150,"Out of stock more than 150 days")</f>
      </c>
      <c r="AF3" s="7459">
        <f>VLOOKUP(C3,'Data Products'!$A:$J,10,0)</f>
      </c>
      <c r="AG3" s="7460">
        <f t="shared" ref="AG3:AG44" si="0">AF3*D3</f>
      </c>
      <c r="AH3" s="7461">
        <f t="shared" ref="AH3:AH44" si="19">IF(H3&lt;=90,D3,0)</f>
      </c>
      <c r="AI3" s="7462" t="s">
        <v>8035</v>
      </c>
      <c r="AJ3" s="7462"/>
      <c r="AK3" s="7463"/>
      <c r="AL3" s="7462"/>
      <c r="AM3" s="7463"/>
      <c r="AN3" s="7463"/>
    </row>
    <row r="4">
      <c r="A4" s="7447">
        <v>2</v>
      </c>
      <c r="B4" s="7447" t="s">
        <v>8032</v>
      </c>
      <c r="C4" s="7447" t="s">
        <v>8036</v>
      </c>
      <c r="D4" s="7448">
        <v>4369</v>
      </c>
      <c r="E4" s="7449">
        <v>4369</v>
      </c>
      <c r="F4" s="7450"/>
      <c r="G4" s="7451">
        <f>VLOOKUP(C4,'Data Products'!$A:$B,2,0)</f>
      </c>
      <c r="H4" s="7452">
        <f t="shared" si="25"/>
      </c>
      <c r="I4" s="7453">
        <v>45617</v>
      </c>
      <c r="J4" s="7454">
        <f t="shared" si="13"/>
      </c>
      <c r="K4" s="7450">
        <v>50</v>
      </c>
      <c r="L4" s="7450">
        <v>53</v>
      </c>
      <c r="M4" s="7450">
        <v>0</v>
      </c>
      <c r="N4" s="7450">
        <v>0</v>
      </c>
      <c r="O4" s="7447" t="s">
        <v>8037</v>
      </c>
      <c r="P4" s="7450">
        <v>0</v>
      </c>
      <c r="Q4" s="7450">
        <v>0</v>
      </c>
      <c r="R4" s="7464">
        <v>4002</v>
      </c>
      <c r="S4" s="7464">
        <v>4002</v>
      </c>
      <c r="T4" s="7450">
        <v>367</v>
      </c>
      <c r="U4" s="7450">
        <v>367</v>
      </c>
      <c r="V4" s="7450">
        <v>0</v>
      </c>
      <c r="W4" s="7450">
        <v>0</v>
      </c>
      <c r="X4" s="7450">
        <v>0</v>
      </c>
      <c r="Y4" s="7450">
        <v>0</v>
      </c>
      <c r="Z4" s="7450">
        <v>0</v>
      </c>
      <c r="AA4" s="7450">
        <v>0</v>
      </c>
      <c r="AB4" s="7455">
        <f t="shared" si="8"/>
      </c>
      <c r="AC4" s="7465">
        <f t="shared" si="4"/>
      </c>
      <c r="AD4" s="7457">
        <f t="shared" si="29"/>
      </c>
      <c r="AE4" s="7466">
        <f t="shared" si="16"/>
      </c>
      <c r="AF4" s="7459">
        <f>VLOOKUP(C4,'Data Products'!$A:$J,10,0)</f>
      </c>
      <c r="AG4" s="7460">
        <f t="shared" si="0"/>
      </c>
      <c r="AH4" s="7461">
        <f t="shared" si="19"/>
      </c>
      <c r="AI4" s="7467" t="s">
        <v>8038</v>
      </c>
      <c r="AJ4" s="7463"/>
      <c r="AK4" s="7463"/>
      <c r="AL4" s="7462"/>
      <c r="AM4" s="7463"/>
      <c r="AN4" s="7463"/>
    </row>
    <row customHeight="true" hidden="true" ht="18" r="5">
      <c r="A5" s="7447">
        <v>3</v>
      </c>
      <c r="B5" s="7447" t="s">
        <v>8039</v>
      </c>
      <c r="C5" s="7447" t="s">
        <v>8040</v>
      </c>
      <c r="D5" s="7448">
        <v>0</v>
      </c>
      <c r="E5" s="7449">
        <v>0</v>
      </c>
      <c r="F5" s="7450"/>
      <c r="G5" s="7451">
        <f>VLOOKUP(C5,'Data Products'!$A:$B,2,0)</f>
      </c>
      <c r="H5" s="7452">
        <f t="shared" si="25"/>
      </c>
      <c r="I5" s="7453">
        <v>45191</v>
      </c>
      <c r="J5" s="7454">
        <f t="shared" si="13"/>
      </c>
      <c r="K5" s="7450">
        <v>0</v>
      </c>
      <c r="L5" s="7450">
        <v>1520</v>
      </c>
      <c r="M5" s="7450">
        <v>0</v>
      </c>
      <c r="N5" s="7450">
        <v>0</v>
      </c>
      <c r="O5" s="7447" t="s">
        <v>8041</v>
      </c>
      <c r="P5" s="7450">
        <v>0</v>
      </c>
      <c r="Q5" s="7450">
        <v>0</v>
      </c>
      <c r="R5" s="7450">
        <v>0</v>
      </c>
      <c r="S5" s="7450">
        <v>0</v>
      </c>
      <c r="T5" s="7450">
        <v>0</v>
      </c>
      <c r="U5" s="7450">
        <v>0</v>
      </c>
      <c r="V5" s="7450">
        <v>0</v>
      </c>
      <c r="W5" s="7450">
        <v>0</v>
      </c>
      <c r="X5" s="7450">
        <v>0</v>
      </c>
      <c r="Y5" s="7450">
        <v>0</v>
      </c>
      <c r="Z5" s="7450">
        <v>0</v>
      </c>
      <c r="AA5" s="7450">
        <v>0</v>
      </c>
      <c r="AB5" s="7455">
        <f t="shared" si="8"/>
      </c>
      <c r="AC5" s="7465">
        <f t="shared" si="4"/>
      </c>
      <c r="AD5" s="7457">
        <f t="shared" si="29"/>
      </c>
      <c r="AE5" s="7466">
        <f t="shared" si="16"/>
      </c>
      <c r="AF5" s="7459">
        <f>VLOOKUP(C5,'Data Products'!$A:$J,10,0)</f>
      </c>
      <c r="AG5" s="7460">
        <f t="shared" si="0"/>
      </c>
      <c r="AH5" s="7461">
        <f t="shared" si="19"/>
      </c>
      <c r="AI5" s="7462"/>
      <c r="AJ5" s="7463"/>
      <c r="AK5" s="7463"/>
      <c r="AL5" s="7462"/>
      <c r="AM5" s="7463"/>
      <c r="AN5" s="7463"/>
    </row>
    <row customHeight="true" hidden="true" ht="18" r="6">
      <c r="A6" s="7447">
        <v>4</v>
      </c>
      <c r="B6" s="7447" t="s">
        <v>8039</v>
      </c>
      <c r="C6" s="7447" t="s">
        <v>8042</v>
      </c>
      <c r="D6" s="7448">
        <v>0</v>
      </c>
      <c r="E6" s="7449">
        <v>0</v>
      </c>
      <c r="F6" s="7450"/>
      <c r="G6" s="7468">
        <f>VLOOKUP(C6,'Data Products'!$A:$B,2,0)</f>
      </c>
      <c r="H6" s="7469">
        <f t="shared" si="25"/>
      </c>
      <c r="I6" s="7453">
        <v>45752</v>
      </c>
      <c r="J6" s="7454">
        <f t="shared" si="13"/>
      </c>
      <c r="K6" s="7450">
        <v>0</v>
      </c>
      <c r="L6" s="7450">
        <v>0</v>
      </c>
      <c r="M6" s="7450">
        <v>0</v>
      </c>
      <c r="N6" s="7450">
        <v>0</v>
      </c>
      <c r="O6" s="7447" t="s">
        <v>8043</v>
      </c>
      <c r="P6" s="7450">
        <v>0</v>
      </c>
      <c r="Q6" s="7450">
        <v>0</v>
      </c>
      <c r="R6" s="7450">
        <v>0</v>
      </c>
      <c r="S6" s="7450">
        <v>0</v>
      </c>
      <c r="T6" s="7450">
        <v>0</v>
      </c>
      <c r="U6" s="7450">
        <v>0</v>
      </c>
      <c r="V6" s="7450">
        <v>0</v>
      </c>
      <c r="W6" s="7450">
        <v>0</v>
      </c>
      <c r="X6" s="7450">
        <v>0</v>
      </c>
      <c r="Y6" s="7450">
        <v>0</v>
      </c>
      <c r="Z6" s="7450">
        <v>0</v>
      </c>
      <c r="AA6" s="7450">
        <v>0</v>
      </c>
      <c r="AB6" s="7455">
        <f t="shared" si="8"/>
      </c>
      <c r="AC6" s="7465">
        <f t="shared" si="4"/>
      </c>
      <c r="AD6" s="7457">
        <f t="shared" si="29"/>
      </c>
      <c r="AE6" s="7466">
        <f t="shared" si="16"/>
      </c>
      <c r="AF6" s="7459">
        <f>VLOOKUP(C6,'Data Products'!$A:$J,10,0)</f>
      </c>
      <c r="AG6" s="7460">
        <f t="shared" si="0"/>
      </c>
      <c r="AH6" s="7461">
        <f t="shared" si="19"/>
      </c>
      <c r="AI6" s="7462"/>
      <c r="AJ6" s="7463"/>
      <c r="AK6" s="7463"/>
      <c r="AL6" s="7462"/>
      <c r="AM6" s="7463"/>
      <c r="AN6" s="7463"/>
    </row>
    <row r="7">
      <c r="A7" s="7447">
        <v>5</v>
      </c>
      <c r="B7" s="7447" t="s">
        <v>8044</v>
      </c>
      <c r="C7" s="7447" t="s">
        <v>8045</v>
      </c>
      <c r="D7" s="7448">
        <v>18506</v>
      </c>
      <c r="E7" s="7449">
        <v>18420</v>
      </c>
      <c r="F7" s="7450"/>
      <c r="G7" s="7451">
        <f>VLOOKUP(C7,'Data Products'!$A:$B,2,0)</f>
      </c>
      <c r="H7" s="7452">
        <f t="shared" si="25"/>
      </c>
      <c r="I7" s="7453">
        <v>45854</v>
      </c>
      <c r="J7" s="7454">
        <f t="shared" si="13"/>
      </c>
      <c r="K7" s="7450">
        <v>3393</v>
      </c>
      <c r="L7" s="7450">
        <v>11085</v>
      </c>
      <c r="M7" s="7450">
        <v>2000</v>
      </c>
      <c r="N7" s="7450">
        <v>4500</v>
      </c>
      <c r="O7" s="7447" t="s">
        <v>8043</v>
      </c>
      <c r="P7" s="7450">
        <v>0</v>
      </c>
      <c r="Q7" s="7450">
        <v>0</v>
      </c>
      <c r="R7" s="7450">
        <v>14043</v>
      </c>
      <c r="S7" s="7450">
        <v>14010</v>
      </c>
      <c r="T7" s="7450">
        <v>4425</v>
      </c>
      <c r="U7" s="7450">
        <v>4391</v>
      </c>
      <c r="V7" s="7450">
        <v>38</v>
      </c>
      <c r="W7" s="7450">
        <v>19</v>
      </c>
      <c r="X7" s="7450">
        <v>0</v>
      </c>
      <c r="Y7" s="7450">
        <v>0</v>
      </c>
      <c r="Z7" s="7450">
        <v>0</v>
      </c>
      <c r="AA7" s="7450">
        <v>0</v>
      </c>
      <c r="AB7" s="7455">
        <f t="shared" si="8"/>
      </c>
      <c r="AC7" s="7470">
        <f t="shared" si="4"/>
      </c>
      <c r="AD7" s="7457">
        <f t="shared" si="29"/>
      </c>
      <c r="AE7" s="7471">
        <f t="shared" si="16"/>
      </c>
      <c r="AF7" s="7459">
        <f>VLOOKUP(C7,'Data Products'!$A:$J,10,0)</f>
      </c>
      <c r="AG7" s="7460">
        <f t="shared" si="0"/>
      </c>
      <c r="AH7" s="7461">
        <f t="shared" si="19"/>
      </c>
      <c r="AI7" s="7462"/>
      <c r="AJ7" s="7463"/>
      <c r="AK7" s="7463"/>
      <c r="AL7" s="7462"/>
      <c r="AM7" s="7463"/>
      <c r="AN7" s="7463"/>
    </row>
    <row customHeight="true" hidden="true" ht="18" r="8">
      <c r="A8" s="7447">
        <v>6</v>
      </c>
      <c r="B8" s="7447" t="s">
        <v>8039</v>
      </c>
      <c r="C8" s="7447" t="s">
        <v>8046</v>
      </c>
      <c r="D8" s="7448">
        <v>0</v>
      </c>
      <c r="E8" s="7449">
        <v>0</v>
      </c>
      <c r="F8" s="7450"/>
      <c r="G8" s="7468">
        <f>VLOOKUP(C8,'Data Products'!$A:$B,2,0)</f>
      </c>
      <c r="H8" s="7469">
        <f t="shared" si="25"/>
      </c>
      <c r="I8" s="7453"/>
      <c r="J8" s="7454">
        <f t="shared" si="13"/>
      </c>
      <c r="K8" s="7450">
        <v>0</v>
      </c>
      <c r="L8" s="7450">
        <v>0</v>
      </c>
      <c r="M8" s="7450">
        <v>0</v>
      </c>
      <c r="N8" s="7450">
        <v>0</v>
      </c>
      <c r="O8" s="7447" t="s">
        <v>8041</v>
      </c>
      <c r="P8" s="7450">
        <v>0</v>
      </c>
      <c r="Q8" s="7450">
        <v>0</v>
      </c>
      <c r="R8" s="7450">
        <v>0</v>
      </c>
      <c r="S8" s="7450">
        <v>0</v>
      </c>
      <c r="T8" s="7450">
        <v>0</v>
      </c>
      <c r="U8" s="7450">
        <v>0</v>
      </c>
      <c r="V8" s="7450">
        <v>0</v>
      </c>
      <c r="W8" s="7450">
        <v>0</v>
      </c>
      <c r="X8" s="7450">
        <v>0</v>
      </c>
      <c r="Y8" s="7450">
        <v>0</v>
      </c>
      <c r="Z8" s="7450">
        <v>0</v>
      </c>
      <c r="AA8" s="7450">
        <v>0</v>
      </c>
      <c r="AB8" s="7455">
        <f t="shared" si="8"/>
      </c>
      <c r="AC8" s="7465">
        <f t="shared" si="4"/>
      </c>
      <c r="AD8" s="7457">
        <f t="shared" si="29"/>
      </c>
      <c r="AE8" s="7466">
        <f t="shared" si="16"/>
      </c>
      <c r="AF8" s="7459">
        <f>VLOOKUP(C8,'Data Products'!$A:$J,10,0)</f>
      </c>
      <c r="AG8" s="7460">
        <f t="shared" si="0"/>
      </c>
      <c r="AH8" s="7461">
        <f t="shared" si="19"/>
      </c>
      <c r="AI8" s="7462"/>
      <c r="AJ8" s="7463"/>
      <c r="AK8" s="7463"/>
      <c r="AL8" s="7462"/>
      <c r="AM8" s="7463"/>
      <c r="AN8" s="7463"/>
    </row>
    <row customHeight="true" hidden="true" ht="18" r="9">
      <c r="A9" s="7447">
        <v>7</v>
      </c>
      <c r="B9" s="7447" t="s">
        <v>8039</v>
      </c>
      <c r="C9" s="7447" t="s">
        <v>8047</v>
      </c>
      <c r="D9" s="7448">
        <v>0</v>
      </c>
      <c r="E9" s="7449">
        <v>0</v>
      </c>
      <c r="F9" s="7450"/>
      <c r="G9" s="7468">
        <f>VLOOKUP(C9,'Data Products'!$A:$B,2,0)</f>
      </c>
      <c r="H9" s="7469">
        <f t="shared" si="25"/>
      </c>
      <c r="I9" s="7453"/>
      <c r="J9" s="7454">
        <f t="shared" si="13"/>
      </c>
      <c r="K9" s="7450">
        <v>0</v>
      </c>
      <c r="L9" s="7450">
        <v>0</v>
      </c>
      <c r="M9" s="7450">
        <v>0</v>
      </c>
      <c r="N9" s="7450">
        <v>0</v>
      </c>
      <c r="O9" s="7447" t="s">
        <v>8041</v>
      </c>
      <c r="P9" s="7450">
        <v>0</v>
      </c>
      <c r="Q9" s="7450">
        <v>0</v>
      </c>
      <c r="R9" s="7450">
        <v>0</v>
      </c>
      <c r="S9" s="7450">
        <v>0</v>
      </c>
      <c r="T9" s="7450">
        <v>0</v>
      </c>
      <c r="U9" s="7450">
        <v>0</v>
      </c>
      <c r="V9" s="7450">
        <v>0</v>
      </c>
      <c r="W9" s="7450">
        <v>0</v>
      </c>
      <c r="X9" s="7450">
        <v>0</v>
      </c>
      <c r="Y9" s="7450">
        <v>0</v>
      </c>
      <c r="Z9" s="7450">
        <v>0</v>
      </c>
      <c r="AA9" s="7450">
        <v>0</v>
      </c>
      <c r="AB9" s="7455">
        <f t="shared" si="8"/>
      </c>
      <c r="AC9" s="7465">
        <f t="shared" si="4"/>
      </c>
      <c r="AD9" s="7457">
        <f t="shared" si="29"/>
      </c>
      <c r="AE9" s="7466">
        <f t="shared" si="16"/>
      </c>
      <c r="AF9" s="7459">
        <f>VLOOKUP(C9,'Data Products'!$A:$J,10,0)</f>
      </c>
      <c r="AG9" s="7460">
        <f t="shared" si="0"/>
      </c>
      <c r="AH9" s="7461">
        <f t="shared" si="19"/>
      </c>
      <c r="AI9" s="7462"/>
      <c r="AJ9" s="7463"/>
      <c r="AK9" s="7463"/>
      <c r="AL9" s="7462"/>
      <c r="AM9" s="7463"/>
      <c r="AN9" s="7463"/>
    </row>
    <row customHeight="true" hidden="true" ht="18" r="10">
      <c r="A10" s="7447">
        <v>8</v>
      </c>
      <c r="B10" s="7447" t="s">
        <v>8039</v>
      </c>
      <c r="C10" s="7447" t="s">
        <v>8048</v>
      </c>
      <c r="D10" s="7448">
        <v>0</v>
      </c>
      <c r="E10" s="7449">
        <v>0</v>
      </c>
      <c r="F10" s="7450"/>
      <c r="G10" s="7468">
        <f>VLOOKUP(C10,'Data Products'!$A:$B,2,0)</f>
      </c>
      <c r="H10" s="7469">
        <f t="shared" si="25"/>
      </c>
      <c r="I10" s="7453"/>
      <c r="J10" s="7454">
        <f t="shared" si="13"/>
      </c>
      <c r="K10" s="7450">
        <v>0</v>
      </c>
      <c r="L10" s="7450">
        <v>0</v>
      </c>
      <c r="M10" s="7450">
        <v>0</v>
      </c>
      <c r="N10" s="7450">
        <v>0</v>
      </c>
      <c r="O10" s="7447" t="s">
        <v>8041</v>
      </c>
      <c r="P10" s="7450">
        <v>0</v>
      </c>
      <c r="Q10" s="7450">
        <v>0</v>
      </c>
      <c r="R10" s="7450">
        <v>0</v>
      </c>
      <c r="S10" s="7450">
        <v>0</v>
      </c>
      <c r="T10" s="7450">
        <v>0</v>
      </c>
      <c r="U10" s="7450">
        <v>0</v>
      </c>
      <c r="V10" s="7450">
        <v>0</v>
      </c>
      <c r="W10" s="7450">
        <v>0</v>
      </c>
      <c r="X10" s="7450">
        <v>0</v>
      </c>
      <c r="Y10" s="7450">
        <v>0</v>
      </c>
      <c r="Z10" s="7450">
        <v>0</v>
      </c>
      <c r="AA10" s="7450">
        <v>0</v>
      </c>
      <c r="AB10" s="7455">
        <f t="shared" si="8"/>
      </c>
      <c r="AC10" s="7465">
        <f t="shared" si="4"/>
      </c>
      <c r="AD10" s="7457">
        <f t="shared" si="29"/>
      </c>
      <c r="AE10" s="7466">
        <f t="shared" si="16"/>
      </c>
      <c r="AF10" s="7459">
        <f>VLOOKUP(C10,'Data Products'!$A:$J,10,0)</f>
      </c>
      <c r="AG10" s="7460">
        <f t="shared" si="0"/>
      </c>
      <c r="AH10" s="7461">
        <f t="shared" si="19"/>
      </c>
      <c r="AI10" s="7462"/>
      <c r="AJ10" s="7463"/>
      <c r="AK10" s="7463"/>
      <c r="AL10" s="7462"/>
      <c r="AM10" s="7463"/>
      <c r="AN10" s="7463"/>
    </row>
    <row customHeight="true" hidden="true" ht="18" r="11">
      <c r="A11" s="7447">
        <v>9</v>
      </c>
      <c r="B11" s="7447" t="s">
        <v>8039</v>
      </c>
      <c r="C11" s="7447" t="s">
        <v>8049</v>
      </c>
      <c r="D11" s="7448">
        <v>0</v>
      </c>
      <c r="E11" s="7449">
        <v>0</v>
      </c>
      <c r="F11" s="7450"/>
      <c r="G11" s="7468">
        <f>VLOOKUP(C11,'Data Products'!$A:$B,2,0)</f>
      </c>
      <c r="H11" s="7469">
        <f t="shared" si="25"/>
      </c>
      <c r="I11" s="7453"/>
      <c r="J11" s="7454">
        <f t="shared" si="13"/>
      </c>
      <c r="K11" s="7450">
        <v>0</v>
      </c>
      <c r="L11" s="7450">
        <v>0</v>
      </c>
      <c r="M11" s="7450">
        <v>0</v>
      </c>
      <c r="N11" s="7450">
        <v>0</v>
      </c>
      <c r="O11" s="7447" t="s">
        <v>8041</v>
      </c>
      <c r="P11" s="7450">
        <v>0</v>
      </c>
      <c r="Q11" s="7450">
        <v>0</v>
      </c>
      <c r="R11" s="7450">
        <v>0</v>
      </c>
      <c r="S11" s="7450">
        <v>0</v>
      </c>
      <c r="T11" s="7450">
        <v>0</v>
      </c>
      <c r="U11" s="7450">
        <v>0</v>
      </c>
      <c r="V11" s="7450">
        <v>0</v>
      </c>
      <c r="W11" s="7450">
        <v>0</v>
      </c>
      <c r="X11" s="7450">
        <v>0</v>
      </c>
      <c r="Y11" s="7450">
        <v>0</v>
      </c>
      <c r="Z11" s="7450">
        <v>0</v>
      </c>
      <c r="AA11" s="7450">
        <v>0</v>
      </c>
      <c r="AB11" s="7455">
        <f t="shared" si="8"/>
      </c>
      <c r="AC11" s="7465">
        <f t="shared" si="4"/>
      </c>
      <c r="AD11" s="7457">
        <f t="shared" si="29"/>
      </c>
      <c r="AE11" s="7466">
        <f t="shared" si="16"/>
      </c>
      <c r="AF11" s="7459">
        <f>VLOOKUP(C11,'Data Products'!$A:$J,10,0)</f>
      </c>
      <c r="AG11" s="7460">
        <f t="shared" si="0"/>
      </c>
      <c r="AH11" s="7461">
        <f t="shared" si="19"/>
      </c>
      <c r="AI11" s="7462"/>
      <c r="AJ11" s="7463"/>
      <c r="AK11" s="7463"/>
      <c r="AL11" s="7462"/>
      <c r="AM11" s="7463"/>
      <c r="AN11" s="7463"/>
    </row>
    <row customHeight="true" hidden="true" ht="18" r="12">
      <c r="A12" s="7447">
        <v>10</v>
      </c>
      <c r="B12" s="7447" t="s">
        <v>8039</v>
      </c>
      <c r="C12" s="7447" t="s">
        <v>8050</v>
      </c>
      <c r="D12" s="7448">
        <v>0</v>
      </c>
      <c r="E12" s="7449">
        <v>0</v>
      </c>
      <c r="F12" s="7450" t="s">
        <v>8051</v>
      </c>
      <c r="G12" s="7451">
        <f>VLOOKUP(C12,'Data Products'!$A:$B,2,0)</f>
      </c>
      <c r="H12" s="7452">
        <f t="shared" si="25"/>
      </c>
      <c r="I12" s="7453">
        <v>45532</v>
      </c>
      <c r="J12" s="7454">
        <f t="shared" si="13"/>
      </c>
      <c r="K12" s="7450">
        <v>0</v>
      </c>
      <c r="L12" s="7450">
        <v>0</v>
      </c>
      <c r="M12" s="7450">
        <v>300</v>
      </c>
      <c r="N12" s="7450">
        <v>500</v>
      </c>
      <c r="O12" s="7447" t="s">
        <v>8052</v>
      </c>
      <c r="P12" s="7450">
        <v>0</v>
      </c>
      <c r="Q12" s="7450">
        <v>0</v>
      </c>
      <c r="R12" s="7450">
        <v>0</v>
      </c>
      <c r="S12" s="7450">
        <v>0</v>
      </c>
      <c r="T12" s="7450">
        <v>0</v>
      </c>
      <c r="U12" s="7450">
        <v>0</v>
      </c>
      <c r="V12" s="7450">
        <v>0</v>
      </c>
      <c r="W12" s="7450">
        <v>0</v>
      </c>
      <c r="X12" s="7450">
        <v>0</v>
      </c>
      <c r="Y12" s="7450">
        <v>0</v>
      </c>
      <c r="Z12" s="7450">
        <v>0</v>
      </c>
      <c r="AA12" s="7450">
        <v>0</v>
      </c>
      <c r="AB12" s="7455">
        <f t="shared" si="8"/>
      </c>
      <c r="AC12" s="7465">
        <f t="shared" si="4"/>
      </c>
      <c r="AD12" s="7457">
        <f t="shared" si="29"/>
      </c>
      <c r="AE12" s="7466">
        <f t="shared" si="16"/>
      </c>
      <c r="AF12" s="7459">
        <f>VLOOKUP(C12,'Data Products'!$A:$J,10,0)</f>
      </c>
      <c r="AG12" s="7460">
        <f t="shared" si="0"/>
      </c>
      <c r="AH12" s="7461">
        <f t="shared" si="19"/>
      </c>
      <c r="AI12" s="7472"/>
      <c r="AJ12" s="7463"/>
      <c r="AK12" s="7463"/>
      <c r="AL12" s="7462"/>
      <c r="AM12" s="7463"/>
      <c r="AN12" s="7463"/>
    </row>
    <row customHeight="true" hidden="true" ht="18" r="13">
      <c r="A13" s="7447">
        <v>11</v>
      </c>
      <c r="B13" s="7447" t="s">
        <v>8039</v>
      </c>
      <c r="C13" s="7447" t="s">
        <v>8053</v>
      </c>
      <c r="D13" s="7448">
        <v>0</v>
      </c>
      <c r="E13" s="7449">
        <v>0</v>
      </c>
      <c r="F13" s="7450"/>
      <c r="G13" s="7451">
        <f>VLOOKUP(C13,'Data Products'!$A:$B,2,0)</f>
      </c>
      <c r="H13" s="7452">
        <f t="shared" si="25"/>
      </c>
      <c r="I13" s="7453">
        <v>45504</v>
      </c>
      <c r="J13" s="7454">
        <f t="shared" si="13"/>
      </c>
      <c r="K13" s="7450">
        <v>4</v>
      </c>
      <c r="L13" s="7450">
        <v>7</v>
      </c>
      <c r="M13" s="7450">
        <v>0</v>
      </c>
      <c r="N13" s="7450">
        <v>0</v>
      </c>
      <c r="O13" s="7447" t="s">
        <v>8052</v>
      </c>
      <c r="P13" s="7450">
        <v>0</v>
      </c>
      <c r="Q13" s="7450">
        <v>0</v>
      </c>
      <c r="R13" s="7450">
        <v>0</v>
      </c>
      <c r="S13" s="7450">
        <v>0</v>
      </c>
      <c r="T13" s="7450">
        <v>0</v>
      </c>
      <c r="U13" s="7450">
        <v>0</v>
      </c>
      <c r="V13" s="7450">
        <v>0</v>
      </c>
      <c r="W13" s="7450">
        <v>0</v>
      </c>
      <c r="X13" s="7450">
        <v>0</v>
      </c>
      <c r="Y13" s="7450">
        <v>0</v>
      </c>
      <c r="Z13" s="7450">
        <v>0</v>
      </c>
      <c r="AA13" s="7450">
        <v>0</v>
      </c>
      <c r="AB13" s="7455">
        <f t="shared" si="8"/>
      </c>
      <c r="AC13" s="7456">
        <f t="shared" si="4"/>
      </c>
      <c r="AD13" s="7457">
        <f t="shared" si="29"/>
      </c>
      <c r="AE13" s="7458">
        <f t="shared" si="16"/>
      </c>
      <c r="AF13" s="7459">
        <f>VLOOKUP(C13,'Data Products'!$A:$J,10,0)</f>
      </c>
      <c r="AG13" s="7460">
        <f t="shared" si="0"/>
      </c>
      <c r="AH13" s="7461">
        <f t="shared" si="19"/>
      </c>
      <c r="AI13" s="7472" t="s">
        <v>8054</v>
      </c>
      <c r="AJ13" s="7463"/>
      <c r="AK13" s="7463"/>
      <c r="AL13" s="7473"/>
      <c r="AM13" s="7463"/>
      <c r="AN13" s="7463"/>
    </row>
    <row customHeight="true" hidden="true" ht="18" r="14">
      <c r="A14" s="7447">
        <v>12</v>
      </c>
      <c r="B14" s="7447" t="s">
        <v>8032</v>
      </c>
      <c r="C14" s="7447" t="s">
        <v>8055</v>
      </c>
      <c r="D14" s="7448">
        <v>0</v>
      </c>
      <c r="E14" s="7449">
        <v>0</v>
      </c>
      <c r="F14" s="7450"/>
      <c r="G14" s="7468">
        <f>VLOOKUP(C14,'Data Products'!$A:$B,2,0)</f>
      </c>
      <c r="H14" s="7469">
        <f t="shared" si="25"/>
      </c>
      <c r="I14" s="7453">
        <v>45504</v>
      </c>
      <c r="J14" s="7454">
        <f t="shared" si="13"/>
      </c>
      <c r="K14" s="7450">
        <v>0</v>
      </c>
      <c r="L14" s="7450">
        <v>0</v>
      </c>
      <c r="M14" s="7464">
        <v>300</v>
      </c>
      <c r="N14" s="7464">
        <v>500</v>
      </c>
      <c r="O14" s="7447" t="s">
        <v>8052</v>
      </c>
      <c r="P14" s="7450">
        <v>0</v>
      </c>
      <c r="Q14" s="7450">
        <v>0</v>
      </c>
      <c r="R14" s="7450">
        <v>0</v>
      </c>
      <c r="S14" s="7450">
        <v>0</v>
      </c>
      <c r="T14" s="7450">
        <v>0</v>
      </c>
      <c r="U14" s="7450">
        <v>0</v>
      </c>
      <c r="V14" s="7450">
        <v>0</v>
      </c>
      <c r="W14" s="7450">
        <v>0</v>
      </c>
      <c r="X14" s="7450">
        <v>0</v>
      </c>
      <c r="Y14" s="7450">
        <v>0</v>
      </c>
      <c r="Z14" s="7450">
        <v>0</v>
      </c>
      <c r="AA14" s="7450">
        <v>0</v>
      </c>
      <c r="AB14" s="7455">
        <f t="shared" si="8"/>
      </c>
      <c r="AC14" s="7465">
        <f t="shared" si="4"/>
      </c>
      <c r="AD14" s="7457">
        <f t="shared" si="29"/>
      </c>
      <c r="AE14" s="7466">
        <f t="shared" si="16"/>
      </c>
      <c r="AF14" s="7459">
        <f>VLOOKUP(C14,'Data Products'!$A:$J,10,0)</f>
      </c>
      <c r="AG14" s="7460">
        <f t="shared" si="0"/>
      </c>
      <c r="AH14" s="7461">
        <f t="shared" si="19"/>
      </c>
      <c r="AI14" s="7472"/>
      <c r="AJ14" s="7462"/>
      <c r="AK14" s="7463"/>
      <c r="AL14" s="7473"/>
      <c r="AM14" s="7463"/>
      <c r="AN14" s="7463"/>
    </row>
    <row customHeight="true" hidden="true" ht="18" r="15">
      <c r="A15" s="7447">
        <v>13</v>
      </c>
      <c r="B15" s="7447" t="s">
        <v>8032</v>
      </c>
      <c r="C15" s="7447" t="s">
        <v>8056</v>
      </c>
      <c r="D15" s="7448">
        <v>0</v>
      </c>
      <c r="E15" s="7449">
        <v>0</v>
      </c>
      <c r="F15" s="7450"/>
      <c r="G15" s="7468">
        <f>VLOOKUP(C15,'Data Products'!$A:$B,2,0)</f>
      </c>
      <c r="H15" s="7469">
        <f t="shared" si="25"/>
      </c>
      <c r="I15" s="7453">
        <v>45648</v>
      </c>
      <c r="J15" s="7454">
        <f t="shared" si="13"/>
      </c>
      <c r="K15" s="7450">
        <v>0</v>
      </c>
      <c r="L15" s="7450">
        <v>0</v>
      </c>
      <c r="M15" s="7464">
        <v>0</v>
      </c>
      <c r="N15" s="7464">
        <v>0</v>
      </c>
      <c r="O15" s="7447" t="s">
        <v>8052</v>
      </c>
      <c r="P15" s="7450">
        <v>0</v>
      </c>
      <c r="Q15" s="7450">
        <v>0</v>
      </c>
      <c r="R15" s="7450">
        <v>0</v>
      </c>
      <c r="S15" s="7450">
        <v>0</v>
      </c>
      <c r="T15" s="7450">
        <v>0</v>
      </c>
      <c r="U15" s="7450">
        <v>0</v>
      </c>
      <c r="V15" s="7450">
        <v>0</v>
      </c>
      <c r="W15" s="7450">
        <v>0</v>
      </c>
      <c r="X15" s="7450">
        <v>0</v>
      </c>
      <c r="Y15" s="7450">
        <v>0</v>
      </c>
      <c r="Z15" s="7450">
        <v>0</v>
      </c>
      <c r="AA15" s="7450">
        <v>0</v>
      </c>
      <c r="AB15" s="7455">
        <f t="shared" si="8"/>
      </c>
      <c r="AC15" s="7465">
        <f t="shared" si="4"/>
      </c>
      <c r="AD15" s="7457">
        <f t="shared" si="29"/>
      </c>
      <c r="AE15" s="7466">
        <f t="shared" si="16"/>
      </c>
      <c r="AF15" s="7459">
        <f>VLOOKUP(C15,'Data Products'!$A:$J,10,0)</f>
      </c>
      <c r="AG15" s="7460">
        <f t="shared" si="0"/>
      </c>
      <c r="AH15" s="7461">
        <f t="shared" si="19"/>
      </c>
      <c r="AI15" s="7472"/>
      <c r="AJ15" s="7462"/>
      <c r="AK15" s="7463"/>
      <c r="AL15" s="7473"/>
      <c r="AM15" s="7463"/>
      <c r="AN15" s="7463"/>
    </row>
    <row customHeight="true" hidden="true" ht="18" r="16">
      <c r="A16" s="7447">
        <v>14</v>
      </c>
      <c r="B16" s="7447" t="s">
        <v>8032</v>
      </c>
      <c r="C16" s="7447" t="s">
        <v>8057</v>
      </c>
      <c r="D16" s="7448">
        <v>0</v>
      </c>
      <c r="E16" s="7449">
        <v>0</v>
      </c>
      <c r="F16" s="7450"/>
      <c r="G16" s="7468">
        <f>VLOOKUP(C16,'Data Products'!$A:$B,2,0)</f>
      </c>
      <c r="H16" s="7469">
        <f t="shared" si="25"/>
      </c>
      <c r="I16" s="7453">
        <v>45504</v>
      </c>
      <c r="J16" s="7454">
        <f t="shared" si="13"/>
      </c>
      <c r="K16" s="7450">
        <v>0</v>
      </c>
      <c r="L16" s="7450">
        <v>0</v>
      </c>
      <c r="M16" s="7450">
        <v>0</v>
      </c>
      <c r="N16" s="7450">
        <v>0</v>
      </c>
      <c r="O16" s="7447" t="s">
        <v>8052</v>
      </c>
      <c r="P16" s="7450">
        <v>0</v>
      </c>
      <c r="Q16" s="7450">
        <v>0</v>
      </c>
      <c r="R16" s="7450">
        <v>0</v>
      </c>
      <c r="S16" s="7450">
        <v>0</v>
      </c>
      <c r="T16" s="7450">
        <v>0</v>
      </c>
      <c r="U16" s="7450">
        <v>0</v>
      </c>
      <c r="V16" s="7450">
        <v>0</v>
      </c>
      <c r="W16" s="7450">
        <v>0</v>
      </c>
      <c r="X16" s="7450">
        <v>0</v>
      </c>
      <c r="Y16" s="7450">
        <v>0</v>
      </c>
      <c r="Z16" s="7450">
        <v>0</v>
      </c>
      <c r="AA16" s="7450">
        <v>0</v>
      </c>
      <c r="AB16" s="7455">
        <f t="shared" si="8"/>
      </c>
      <c r="AC16" s="7465">
        <f t="shared" si="4"/>
      </c>
      <c r="AD16" s="7457">
        <f t="shared" si="29"/>
      </c>
      <c r="AE16" s="7466">
        <f t="shared" si="16"/>
      </c>
      <c r="AF16" s="7459">
        <f>VLOOKUP(C16,'Data Products'!$A:$J,10,0)</f>
      </c>
      <c r="AG16" s="7460">
        <f t="shared" si="0"/>
      </c>
      <c r="AH16" s="7461">
        <f t="shared" si="19"/>
      </c>
      <c r="AI16" s="7472"/>
      <c r="AJ16" s="7462"/>
      <c r="AK16" s="7463"/>
      <c r="AL16" s="7462"/>
      <c r="AM16" s="7463"/>
      <c r="AN16" s="7463"/>
    </row>
    <row customHeight="true" hidden="true" ht="18" r="17">
      <c r="A17" s="7447">
        <v>15</v>
      </c>
      <c r="B17" s="7447" t="s">
        <v>8032</v>
      </c>
      <c r="C17" s="7447" t="s">
        <v>8058</v>
      </c>
      <c r="D17" s="7448">
        <v>0</v>
      </c>
      <c r="E17" s="7449">
        <v>0</v>
      </c>
      <c r="F17" s="7450"/>
      <c r="G17" s="7451">
        <f>VLOOKUP(C17,'Data Products'!$A:$B,2,0)</f>
      </c>
      <c r="H17" s="7452">
        <f t="shared" si="25"/>
      </c>
      <c r="I17" s="7453">
        <v>45653</v>
      </c>
      <c r="J17" s="7454">
        <f t="shared" si="13"/>
      </c>
      <c r="K17" s="7450">
        <v>0</v>
      </c>
      <c r="L17" s="7450">
        <v>0</v>
      </c>
      <c r="M17" s="7450">
        <v>1000</v>
      </c>
      <c r="N17" s="7450">
        <v>1500</v>
      </c>
      <c r="O17" s="7447" t="s">
        <v>8052</v>
      </c>
      <c r="P17" s="7450">
        <v>0</v>
      </c>
      <c r="Q17" s="7450">
        <v>0</v>
      </c>
      <c r="R17" s="7450">
        <v>0</v>
      </c>
      <c r="S17" s="7450">
        <v>0</v>
      </c>
      <c r="T17" s="7450">
        <v>0</v>
      </c>
      <c r="U17" s="7450">
        <v>0</v>
      </c>
      <c r="V17" s="7450">
        <v>0</v>
      </c>
      <c r="W17" s="7450">
        <v>0</v>
      </c>
      <c r="X17" s="7450">
        <v>0</v>
      </c>
      <c r="Y17" s="7450">
        <v>0</v>
      </c>
      <c r="Z17" s="7450">
        <v>0</v>
      </c>
      <c r="AA17" s="7450">
        <v>0</v>
      </c>
      <c r="AB17" s="7455">
        <f t="shared" si="8"/>
      </c>
      <c r="AC17" s="7465">
        <f t="shared" si="4"/>
      </c>
      <c r="AD17" s="7457">
        <f t="shared" si="29"/>
      </c>
      <c r="AE17" s="7466">
        <f t="shared" si="16"/>
      </c>
      <c r="AF17" s="7459">
        <f>VLOOKUP(C17,'Data Products'!$A:$J,10,0)</f>
      </c>
      <c r="AG17" s="7460">
        <f t="shared" si="0"/>
      </c>
      <c r="AH17" s="7461">
        <f t="shared" si="19"/>
      </c>
      <c r="AI17" s="7472"/>
      <c r="AJ17" s="7463"/>
      <c r="AK17" s="7463"/>
      <c r="AL17" s="7462"/>
      <c r="AM17" s="7463"/>
      <c r="AN17" s="7463"/>
    </row>
    <row r="18">
      <c r="A18" s="7447">
        <v>16</v>
      </c>
      <c r="B18" s="7447" t="s">
        <v>8032</v>
      </c>
      <c r="C18" s="7447" t="s">
        <v>8059</v>
      </c>
      <c r="D18" s="7448">
        <v>1461</v>
      </c>
      <c r="E18" s="7449">
        <v>1461</v>
      </c>
      <c r="F18" s="7450"/>
      <c r="G18" s="7451">
        <f>VLOOKUP(C18,'Data Products'!$A:$B,2,0)</f>
      </c>
      <c r="H18" s="7452">
        <f t="shared" si="25"/>
      </c>
      <c r="I18" s="7453">
        <v>45737</v>
      </c>
      <c r="J18" s="7454">
        <f t="shared" si="13"/>
      </c>
      <c r="K18" s="7450">
        <v>39</v>
      </c>
      <c r="L18" s="7450">
        <v>258</v>
      </c>
      <c r="M18" s="7450">
        <v>0</v>
      </c>
      <c r="N18" s="7450">
        <v>0</v>
      </c>
      <c r="O18" s="7447" t="s">
        <v>8052</v>
      </c>
      <c r="P18" s="7450">
        <v>1000</v>
      </c>
      <c r="Q18" s="7450">
        <v>1000</v>
      </c>
      <c r="R18" s="7450">
        <v>221</v>
      </c>
      <c r="S18" s="7450">
        <v>221</v>
      </c>
      <c r="T18" s="7450">
        <v>240</v>
      </c>
      <c r="U18" s="7450">
        <v>240</v>
      </c>
      <c r="V18" s="7450">
        <v>0</v>
      </c>
      <c r="W18" s="7450">
        <v>0</v>
      </c>
      <c r="X18" s="7450">
        <v>0</v>
      </c>
      <c r="Y18" s="7450">
        <v>0</v>
      </c>
      <c r="Z18" s="7450">
        <v>0</v>
      </c>
      <c r="AA18" s="7450">
        <v>0</v>
      </c>
      <c r="AB18" s="7455">
        <f t="shared" si="8"/>
      </c>
      <c r="AC18" s="7456">
        <f t="shared" si="4"/>
      </c>
      <c r="AD18" s="7457">
        <f t="shared" si="29"/>
      </c>
      <c r="AE18" s="7458">
        <f t="shared" si="16"/>
      </c>
      <c r="AF18" s="7459">
        <f>VLOOKUP(C18,'Data Products'!$A:$J,10,0)</f>
      </c>
      <c r="AG18" s="7460">
        <f t="shared" si="0"/>
      </c>
      <c r="AH18" s="7461">
        <f t="shared" si="19"/>
      </c>
      <c r="AI18" s="7472" t="s">
        <v>8054</v>
      </c>
      <c r="AJ18" s="7463"/>
      <c r="AK18" s="7463"/>
      <c r="AL18" s="7462"/>
      <c r="AM18" s="7463"/>
      <c r="AN18" s="7463"/>
    </row>
    <row r="19">
      <c r="A19" s="7447">
        <v>17</v>
      </c>
      <c r="B19" s="7447" t="s">
        <v>8032</v>
      </c>
      <c r="C19" s="7447" t="s">
        <v>8060</v>
      </c>
      <c r="D19" s="7448">
        <v>76</v>
      </c>
      <c r="E19" s="7449">
        <v>76</v>
      </c>
      <c r="F19" s="7450"/>
      <c r="G19" s="7451">
        <f>VLOOKUP(C19,'Data Products'!$A:$B,2,0)</f>
      </c>
      <c r="H19" s="7452">
        <f t="shared" si="25"/>
      </c>
      <c r="I19" s="7453">
        <v>45653</v>
      </c>
      <c r="J19" s="7454">
        <f t="shared" si="13"/>
      </c>
      <c r="K19" s="7450">
        <v>130</v>
      </c>
      <c r="L19" s="7450">
        <v>312</v>
      </c>
      <c r="M19" s="7450">
        <v>0</v>
      </c>
      <c r="N19" s="7450">
        <v>0</v>
      </c>
      <c r="O19" s="7447" t="s">
        <v>8052</v>
      </c>
      <c r="P19" s="7450">
        <v>0</v>
      </c>
      <c r="Q19" s="7450">
        <v>0</v>
      </c>
      <c r="R19" s="7450">
        <v>76</v>
      </c>
      <c r="S19" s="7450">
        <v>76</v>
      </c>
      <c r="T19" s="7450">
        <v>0</v>
      </c>
      <c r="U19" s="7450">
        <v>0</v>
      </c>
      <c r="V19" s="7450">
        <v>0</v>
      </c>
      <c r="W19" s="7450">
        <v>0</v>
      </c>
      <c r="X19" s="7450">
        <v>0</v>
      </c>
      <c r="Y19" s="7450">
        <v>0</v>
      </c>
      <c r="Z19" s="7450">
        <v>0</v>
      </c>
      <c r="AA19" s="7450">
        <v>0</v>
      </c>
      <c r="AB19" s="7455">
        <f t="shared" si="8"/>
      </c>
      <c r="AC19" s="7456">
        <f t="shared" si="4"/>
      </c>
      <c r="AD19" s="7457">
        <f t="shared" si="29"/>
      </c>
      <c r="AE19" s="7458">
        <f t="shared" si="16"/>
      </c>
      <c r="AF19" s="7459">
        <f>VLOOKUP(C19,'Data Products'!$A:$J,10,0)</f>
      </c>
      <c r="AG19" s="7460">
        <f t="shared" si="0"/>
      </c>
      <c r="AH19" s="7461">
        <f t="shared" si="19"/>
      </c>
      <c r="AI19" s="7472"/>
      <c r="AJ19" s="7463"/>
      <c r="AK19" s="7463"/>
      <c r="AL19" s="7462"/>
      <c r="AM19" s="7463"/>
      <c r="AN19" s="7463"/>
    </row>
    <row r="20">
      <c r="A20" s="7447">
        <v>18</v>
      </c>
      <c r="B20" s="7447" t="s">
        <v>8039</v>
      </c>
      <c r="C20" s="7447" t="s">
        <v>8061</v>
      </c>
      <c r="D20" s="7448">
        <v>0</v>
      </c>
      <c r="E20" s="7449">
        <v>0</v>
      </c>
      <c r="F20" s="7450"/>
      <c r="G20" s="7451">
        <f>VLOOKUP(C20,'Data Products'!$A:$B,2,0)</f>
      </c>
      <c r="H20" s="7452">
        <f t="shared" si="25"/>
      </c>
      <c r="I20" s="7453">
        <v>45653</v>
      </c>
      <c r="J20" s="7454">
        <f t="shared" si="13"/>
      </c>
      <c r="K20" s="7450">
        <v>3</v>
      </c>
      <c r="L20" s="7450">
        <v>12</v>
      </c>
      <c r="M20" s="7450">
        <v>0</v>
      </c>
      <c r="N20" s="7450">
        <v>0</v>
      </c>
      <c r="O20" s="7447" t="s">
        <v>8052</v>
      </c>
      <c r="P20" s="7450">
        <v>0</v>
      </c>
      <c r="Q20" s="7450">
        <v>0</v>
      </c>
      <c r="R20" s="7450">
        <v>0</v>
      </c>
      <c r="S20" s="7450">
        <v>0</v>
      </c>
      <c r="T20" s="7450">
        <v>0</v>
      </c>
      <c r="U20" s="7450">
        <v>0</v>
      </c>
      <c r="V20" s="7450">
        <v>0</v>
      </c>
      <c r="W20" s="7450">
        <v>0</v>
      </c>
      <c r="X20" s="7450">
        <v>0</v>
      </c>
      <c r="Y20" s="7450">
        <v>0</v>
      </c>
      <c r="Z20" s="7450">
        <v>0</v>
      </c>
      <c r="AA20" s="7450">
        <v>0</v>
      </c>
      <c r="AB20" s="7455">
        <f t="shared" si="8"/>
      </c>
      <c r="AC20" s="7470">
        <f t="shared" si="4"/>
      </c>
      <c r="AD20" s="7457">
        <f t="shared" si="29"/>
      </c>
      <c r="AE20" s="7471">
        <f t="shared" si="16"/>
      </c>
      <c r="AF20" s="7459">
        <f>VLOOKUP(C20,'Data Products'!$A:$J,10,0)</f>
      </c>
      <c r="AG20" s="7460">
        <f t="shared" si="0"/>
      </c>
      <c r="AH20" s="7461">
        <f t="shared" si="19"/>
      </c>
      <c r="AI20" s="7472" t="s">
        <v>8062</v>
      </c>
      <c r="AJ20" s="7463"/>
      <c r="AK20" s="7463"/>
      <c r="AL20" s="7462"/>
      <c r="AM20" s="7463"/>
      <c r="AN20" s="7463"/>
    </row>
    <row r="21">
      <c r="A21" s="7447">
        <v>19</v>
      </c>
      <c r="B21" s="7447" t="s">
        <v>8039</v>
      </c>
      <c r="C21" s="7447" t="s">
        <v>8063</v>
      </c>
      <c r="D21" s="7448">
        <v>0</v>
      </c>
      <c r="E21" s="7449">
        <v>0</v>
      </c>
      <c r="F21" s="7450"/>
      <c r="G21" s="7451">
        <f>VLOOKUP(C21,'Data Products'!$A:$B,2,0)</f>
      </c>
      <c r="H21" s="7452">
        <f t="shared" si="25"/>
      </c>
      <c r="I21" s="7453">
        <v>45847</v>
      </c>
      <c r="J21" s="7454">
        <f t="shared" si="13"/>
      </c>
      <c r="K21" s="7450">
        <v>1</v>
      </c>
      <c r="L21" s="7450">
        <v>5</v>
      </c>
      <c r="M21" s="7450">
        <v>0</v>
      </c>
      <c r="N21" s="7450">
        <v>0</v>
      </c>
      <c r="O21" s="7447" t="s">
        <v>8052</v>
      </c>
      <c r="P21" s="7450">
        <v>0</v>
      </c>
      <c r="Q21" s="7450">
        <v>0</v>
      </c>
      <c r="R21" s="7450">
        <v>0</v>
      </c>
      <c r="S21" s="7450">
        <v>0</v>
      </c>
      <c r="T21" s="7450">
        <v>0</v>
      </c>
      <c r="U21" s="7450">
        <v>0</v>
      </c>
      <c r="V21" s="7450">
        <v>0</v>
      </c>
      <c r="W21" s="7450">
        <v>0</v>
      </c>
      <c r="X21" s="7450">
        <v>0</v>
      </c>
      <c r="Y21" s="7450">
        <v>0</v>
      </c>
      <c r="Z21" s="7450">
        <v>0</v>
      </c>
      <c r="AA21" s="7450">
        <v>0</v>
      </c>
      <c r="AB21" s="7455">
        <f t="shared" si="8"/>
      </c>
      <c r="AC21" s="7465">
        <f t="shared" si="4"/>
      </c>
      <c r="AD21" s="7457">
        <f t="shared" si="29"/>
      </c>
      <c r="AE21" s="7466">
        <f t="shared" si="16"/>
      </c>
      <c r="AF21" s="7459">
        <f>VLOOKUP(C21,'Data Products'!$A:$J,10,0)</f>
      </c>
      <c r="AG21" s="7460">
        <f t="shared" si="0"/>
      </c>
      <c r="AH21" s="7461">
        <f t="shared" si="19"/>
      </c>
      <c r="AI21" s="7472" t="s">
        <v>8062</v>
      </c>
      <c r="AJ21" s="7463"/>
      <c r="AK21" s="7463"/>
      <c r="AL21" s="7462"/>
      <c r="AM21" s="7463"/>
      <c r="AN21" s="7463"/>
    </row>
    <row r="22">
      <c r="A22" s="7447">
        <v>20</v>
      </c>
      <c r="B22" s="7447" t="s">
        <v>8032</v>
      </c>
      <c r="C22" s="7447" t="s">
        <v>8064</v>
      </c>
      <c r="D22" s="7448">
        <v>171</v>
      </c>
      <c r="E22" s="7449">
        <v>171</v>
      </c>
      <c r="F22" s="7450"/>
      <c r="G22" s="7451">
        <f>VLOOKUP(C22,'Data Products'!$A:$B,2,0)</f>
      </c>
      <c r="H22" s="7452">
        <f t="shared" si="25"/>
      </c>
      <c r="I22" s="7453">
        <v>45847</v>
      </c>
      <c r="J22" s="7454">
        <f t="shared" si="13"/>
      </c>
      <c r="K22" s="7450">
        <v>66</v>
      </c>
      <c r="L22" s="7450">
        <v>74</v>
      </c>
      <c r="M22" s="7450">
        <v>0</v>
      </c>
      <c r="N22" s="7450">
        <v>0</v>
      </c>
      <c r="O22" s="7447" t="s">
        <v>8052</v>
      </c>
      <c r="P22" s="7450">
        <v>0</v>
      </c>
      <c r="Q22" s="7450">
        <v>0</v>
      </c>
      <c r="R22" s="7450">
        <v>7</v>
      </c>
      <c r="S22" s="7450">
        <v>7</v>
      </c>
      <c r="T22" s="7450">
        <v>164</v>
      </c>
      <c r="U22" s="7450">
        <v>164</v>
      </c>
      <c r="V22" s="7450">
        <v>0</v>
      </c>
      <c r="W22" s="7450">
        <v>0</v>
      </c>
      <c r="X22" s="7450">
        <v>0</v>
      </c>
      <c r="Y22" s="7450">
        <v>0</v>
      </c>
      <c r="Z22" s="7450">
        <v>0</v>
      </c>
      <c r="AA22" s="7450">
        <v>0</v>
      </c>
      <c r="AB22" s="7455">
        <f t="shared" si="8"/>
      </c>
      <c r="AC22" s="7456">
        <f t="shared" si="4"/>
      </c>
      <c r="AD22" s="7457">
        <f t="shared" si="29"/>
      </c>
      <c r="AE22" s="7458">
        <f t="shared" si="16"/>
      </c>
      <c r="AF22" s="7459">
        <f>VLOOKUP(C22,'Data Products'!$A:$J,10,0)</f>
      </c>
      <c r="AG22" s="7460">
        <f t="shared" si="0"/>
      </c>
      <c r="AH22" s="7461">
        <f t="shared" si="19"/>
      </c>
      <c r="AI22" s="7472"/>
      <c r="AJ22" s="7463"/>
      <c r="AK22" s="7463"/>
      <c r="AL22" s="7462"/>
      <c r="AM22" s="7463"/>
      <c r="AN22" s="7463"/>
    </row>
    <row customHeight="true" hidden="true" ht="18" r="23">
      <c r="A23" s="7447">
        <v>21</v>
      </c>
      <c r="B23" s="7447" t="s">
        <v>8039</v>
      </c>
      <c r="C23" s="7447" t="s">
        <v>8065</v>
      </c>
      <c r="D23" s="7448">
        <v>0</v>
      </c>
      <c r="E23" s="7449">
        <v>0</v>
      </c>
      <c r="F23" s="7450"/>
      <c r="G23" s="7468">
        <f>VLOOKUP(C23,'Data Products'!$A:$B,2,0)</f>
      </c>
      <c r="H23" s="7469">
        <f t="shared" si="25"/>
      </c>
      <c r="I23" s="7453">
        <v>45415</v>
      </c>
      <c r="J23" s="7454">
        <f t="shared" si="13"/>
      </c>
      <c r="K23" s="7450">
        <v>0</v>
      </c>
      <c r="L23" s="7450">
        <v>0</v>
      </c>
      <c r="M23" s="7450">
        <v>0</v>
      </c>
      <c r="N23" s="7450">
        <v>0</v>
      </c>
      <c r="O23" s="7447" t="s">
        <v>8052</v>
      </c>
      <c r="P23" s="7450">
        <v>0</v>
      </c>
      <c r="Q23" s="7450">
        <v>0</v>
      </c>
      <c r="R23" s="7450">
        <v>0</v>
      </c>
      <c r="S23" s="7450">
        <v>0</v>
      </c>
      <c r="T23" s="7450">
        <v>0</v>
      </c>
      <c r="U23" s="7450">
        <v>0</v>
      </c>
      <c r="V23" s="7450">
        <v>0</v>
      </c>
      <c r="W23" s="7450">
        <v>0</v>
      </c>
      <c r="X23" s="7450">
        <v>0</v>
      </c>
      <c r="Y23" s="7450">
        <v>0</v>
      </c>
      <c r="Z23" s="7450">
        <v>0</v>
      </c>
      <c r="AA23" s="7450">
        <v>0</v>
      </c>
      <c r="AB23" s="7455">
        <f t="shared" si="8"/>
      </c>
      <c r="AC23" s="7470">
        <f t="shared" si="4"/>
      </c>
      <c r="AD23" s="7457">
        <f t="shared" si="29"/>
      </c>
      <c r="AE23" s="7471">
        <f t="shared" si="16"/>
      </c>
      <c r="AF23" s="7459">
        <f>VLOOKUP(C23,'Data Products'!$A:$J,10,0)</f>
      </c>
      <c r="AG23" s="7460">
        <f t="shared" si="0"/>
      </c>
      <c r="AH23" s="7461">
        <f t="shared" si="19"/>
      </c>
      <c r="AI23" s="7462" t="s">
        <v>8066</v>
      </c>
      <c r="AJ23" s="7463"/>
      <c r="AK23" s="7463"/>
      <c r="AL23" s="7450"/>
      <c r="AM23" s="7463"/>
      <c r="AN23" s="7463"/>
    </row>
    <row customHeight="true" hidden="true" ht="18" r="24">
      <c r="A24" s="7447">
        <v>22</v>
      </c>
      <c r="B24" s="7447" t="s">
        <v>8067</v>
      </c>
      <c r="C24" s="7447" t="s">
        <v>8068</v>
      </c>
      <c r="D24" s="7448">
        <v>0</v>
      </c>
      <c r="E24" s="7449">
        <v>0</v>
      </c>
      <c r="F24" s="7450"/>
      <c r="G24" s="7468">
        <f>VLOOKUP(C24,'Data Products'!$A:$B,2,0)</f>
      </c>
      <c r="H24" s="7469">
        <f t="shared" si="25"/>
      </c>
      <c r="I24" s="7453">
        <v>45436</v>
      </c>
      <c r="J24" s="7454">
        <f t="shared" si="13"/>
      </c>
      <c r="K24" s="7450">
        <v>0</v>
      </c>
      <c r="L24" s="7450">
        <v>0</v>
      </c>
      <c r="M24" s="7450">
        <v>0</v>
      </c>
      <c r="N24" s="7450">
        <v>0</v>
      </c>
      <c r="O24" s="7447" t="s">
        <v>8052</v>
      </c>
      <c r="P24" s="7450">
        <v>0</v>
      </c>
      <c r="Q24" s="7450">
        <v>0</v>
      </c>
      <c r="R24" s="7450">
        <v>0</v>
      </c>
      <c r="S24" s="7450">
        <v>0</v>
      </c>
      <c r="T24" s="7450">
        <v>0</v>
      </c>
      <c r="U24" s="7450">
        <v>0</v>
      </c>
      <c r="V24" s="7450">
        <v>0</v>
      </c>
      <c r="W24" s="7450">
        <v>0</v>
      </c>
      <c r="X24" s="7450">
        <v>0</v>
      </c>
      <c r="Y24" s="7450">
        <v>0</v>
      </c>
      <c r="Z24" s="7450">
        <v>0</v>
      </c>
      <c r="AA24" s="7450">
        <v>0</v>
      </c>
      <c r="AB24" s="7455">
        <f t="shared" si="8"/>
      </c>
      <c r="AC24" s="7465">
        <f t="shared" si="4"/>
      </c>
      <c r="AD24" s="7457">
        <f t="shared" si="29"/>
      </c>
      <c r="AE24" s="7466">
        <f t="shared" si="16"/>
      </c>
      <c r="AF24" s="7459">
        <f>VLOOKUP(C24,'Data Products'!$A:$J,10,0)</f>
      </c>
      <c r="AG24" s="7460">
        <f t="shared" si="0"/>
      </c>
      <c r="AH24" s="7461">
        <f t="shared" si="19"/>
      </c>
      <c r="AI24" s="7462"/>
      <c r="AJ24" s="7463"/>
      <c r="AK24" s="7463"/>
      <c r="AL24" s="7462"/>
      <c r="AM24" s="7463"/>
      <c r="AN24" s="7463"/>
    </row>
    <row customHeight="true" hidden="true" ht="18" r="25">
      <c r="A25" s="7447">
        <v>23</v>
      </c>
      <c r="B25" s="7447" t="s">
        <v>8039</v>
      </c>
      <c r="C25" s="7447" t="s">
        <v>8069</v>
      </c>
      <c r="D25" s="7448">
        <v>0</v>
      </c>
      <c r="E25" s="7449">
        <v>0</v>
      </c>
      <c r="F25" s="7450"/>
      <c r="G25" s="7468">
        <f>VLOOKUP(C25,'Data Products'!$A:$B,2,0)</f>
      </c>
      <c r="H25" s="7469">
        <f t="shared" si="25"/>
      </c>
      <c r="I25" s="7453">
        <v>45649</v>
      </c>
      <c r="J25" s="7454">
        <f t="shared" si="13"/>
      </c>
      <c r="K25" s="7450">
        <v>0</v>
      </c>
      <c r="L25" s="7450">
        <v>0</v>
      </c>
      <c r="M25" s="7450">
        <v>1000</v>
      </c>
      <c r="N25" s="7450">
        <v>2000</v>
      </c>
      <c r="O25" s="7447" t="s">
        <v>8070</v>
      </c>
      <c r="P25" s="7450">
        <v>0</v>
      </c>
      <c r="Q25" s="7450">
        <v>0</v>
      </c>
      <c r="R25" s="7464">
        <v>0</v>
      </c>
      <c r="S25" s="7450">
        <v>0</v>
      </c>
      <c r="T25" s="7450">
        <v>0</v>
      </c>
      <c r="U25" s="7450">
        <v>0</v>
      </c>
      <c r="V25" s="7450">
        <v>0</v>
      </c>
      <c r="W25" s="7450">
        <v>0</v>
      </c>
      <c r="X25" s="7450">
        <v>0</v>
      </c>
      <c r="Y25" s="7450">
        <v>0</v>
      </c>
      <c r="Z25" s="7450">
        <v>0</v>
      </c>
      <c r="AA25" s="7450">
        <v>0</v>
      </c>
      <c r="AB25" s="7455">
        <f t="shared" si="8"/>
      </c>
      <c r="AC25" s="7465">
        <f t="shared" si="4"/>
      </c>
      <c r="AD25" s="7457">
        <f t="shared" si="29"/>
      </c>
      <c r="AE25" s="7466">
        <f t="shared" si="16"/>
      </c>
      <c r="AF25" s="7459">
        <f>VLOOKUP(C25,'Data Products'!$A:$J,10,0)</f>
      </c>
      <c r="AG25" s="7460">
        <f t="shared" si="0"/>
      </c>
      <c r="AH25" s="7461">
        <f t="shared" si="19"/>
      </c>
      <c r="AI25" s="7462"/>
      <c r="AJ25" s="7463"/>
      <c r="AK25" s="7463"/>
      <c r="AL25" s="7462"/>
      <c r="AM25" s="7463"/>
      <c r="AN25" s="7463"/>
    </row>
    <row customHeight="true" hidden="true" ht="18" r="26">
      <c r="A26" s="7447">
        <v>24</v>
      </c>
      <c r="B26" s="7447" t="s">
        <v>8039</v>
      </c>
      <c r="C26" s="7447" t="s">
        <v>8071</v>
      </c>
      <c r="D26" s="7448">
        <v>0</v>
      </c>
      <c r="E26" s="7449">
        <v>0</v>
      </c>
      <c r="F26" s="7450"/>
      <c r="G26" s="7468">
        <f>VLOOKUP(C26,'Data Products'!$A:$B,2,0)</f>
      </c>
      <c r="H26" s="7469">
        <f t="shared" si="25"/>
      </c>
      <c r="I26" s="7453">
        <v>45415</v>
      </c>
      <c r="J26" s="7454">
        <f t="shared" si="13"/>
      </c>
      <c r="K26" s="7450">
        <v>0</v>
      </c>
      <c r="L26" s="7450">
        <v>0</v>
      </c>
      <c r="M26" s="7450">
        <v>0</v>
      </c>
      <c r="N26" s="7450">
        <v>0</v>
      </c>
      <c r="O26" s="7447" t="s">
        <v>8070</v>
      </c>
      <c r="P26" s="7450">
        <v>0</v>
      </c>
      <c r="Q26" s="7450">
        <v>0</v>
      </c>
      <c r="R26" s="7450">
        <v>0</v>
      </c>
      <c r="S26" s="7450">
        <v>0</v>
      </c>
      <c r="T26" s="7450">
        <v>0</v>
      </c>
      <c r="U26" s="7450">
        <v>0</v>
      </c>
      <c r="V26" s="7450">
        <v>0</v>
      </c>
      <c r="W26" s="7450">
        <v>0</v>
      </c>
      <c r="X26" s="7450">
        <v>0</v>
      </c>
      <c r="Y26" s="7450">
        <v>0</v>
      </c>
      <c r="Z26" s="7450">
        <v>0</v>
      </c>
      <c r="AA26" s="7450">
        <v>0</v>
      </c>
      <c r="AB26" s="7455">
        <f t="shared" si="8"/>
      </c>
      <c r="AC26" s="7465">
        <f t="shared" si="4"/>
      </c>
      <c r="AD26" s="7457">
        <f t="shared" si="29"/>
      </c>
      <c r="AE26" s="7466">
        <f t="shared" si="16"/>
      </c>
      <c r="AF26" s="7459">
        <f>VLOOKUP(C26,'Data Products'!$A:$J,10,0)</f>
      </c>
      <c r="AG26" s="7460">
        <f t="shared" si="0"/>
      </c>
      <c r="AH26" s="7461">
        <f t="shared" si="19"/>
      </c>
      <c r="AI26" s="7462"/>
      <c r="AJ26" s="7462"/>
      <c r="AK26" s="7463"/>
      <c r="AL26" s="7462"/>
      <c r="AM26" s="7463"/>
      <c r="AN26" s="7463"/>
    </row>
    <row r="27">
      <c r="A27" s="7447">
        <v>25</v>
      </c>
      <c r="B27" s="7447" t="s">
        <v>8044</v>
      </c>
      <c r="C27" s="7447" t="s">
        <v>8072</v>
      </c>
      <c r="D27" s="7448">
        <v>4515</v>
      </c>
      <c r="E27" s="7449">
        <v>4509</v>
      </c>
      <c r="F27" s="7450"/>
      <c r="G27" s="7451">
        <f>VLOOKUP(C27,'Data Products'!$A:$B,2,0)</f>
      </c>
      <c r="H27" s="7452">
        <f t="shared" si="25"/>
      </c>
      <c r="I27" s="7453">
        <v>45454</v>
      </c>
      <c r="J27" s="7454">
        <f t="shared" si="13"/>
      </c>
      <c r="K27" s="7450">
        <v>621</v>
      </c>
      <c r="L27" s="7450">
        <v>1177</v>
      </c>
      <c r="M27" s="7450">
        <v>0</v>
      </c>
      <c r="N27" s="7450">
        <v>0</v>
      </c>
      <c r="O27" s="7447" t="s">
        <v>8070</v>
      </c>
      <c r="P27" s="7450">
        <v>2000</v>
      </c>
      <c r="Q27" s="7450">
        <v>2000</v>
      </c>
      <c r="R27" s="7450">
        <v>778</v>
      </c>
      <c r="S27" s="7450">
        <v>772</v>
      </c>
      <c r="T27" s="7450">
        <v>1737</v>
      </c>
      <c r="U27" s="7450">
        <v>1737</v>
      </c>
      <c r="V27" s="7450">
        <v>0</v>
      </c>
      <c r="W27" s="7450">
        <v>0</v>
      </c>
      <c r="X27" s="7450">
        <v>0</v>
      </c>
      <c r="Y27" s="7450">
        <v>0</v>
      </c>
      <c r="Z27" s="7450">
        <v>0</v>
      </c>
      <c r="AA27" s="7450">
        <v>0</v>
      </c>
      <c r="AB27" s="7455">
        <f t="shared" si="8"/>
      </c>
      <c r="AC27" s="7470">
        <f t="shared" si="4"/>
      </c>
      <c r="AD27" s="7457">
        <f t="shared" si="29"/>
      </c>
      <c r="AE27" s="7471">
        <f t="shared" si="16"/>
      </c>
      <c r="AF27" s="7459">
        <f>VLOOKUP(C27,'Data Products'!$A:$J,10,0)</f>
      </c>
      <c r="AG27" s="7460">
        <f t="shared" si="0"/>
      </c>
      <c r="AH27" s="7461">
        <f t="shared" si="19"/>
      </c>
      <c r="AI27" s="7472" t="s">
        <v>8073</v>
      </c>
      <c r="AJ27" s="7462"/>
      <c r="AK27" s="7463"/>
      <c r="AL27" s="7462"/>
      <c r="AM27" s="7463"/>
      <c r="AN27" s="7463"/>
    </row>
    <row r="28">
      <c r="A28" s="7447">
        <v>26</v>
      </c>
      <c r="B28" s="7447" t="s">
        <v>8044</v>
      </c>
      <c r="C28" s="7447" t="s">
        <v>8074</v>
      </c>
      <c r="D28" s="7448">
        <v>2151</v>
      </c>
      <c r="E28" s="7449">
        <v>2123</v>
      </c>
      <c r="F28" s="7450"/>
      <c r="G28" s="7451">
        <f>VLOOKUP(C28,'Data Products'!$A:$B,2,0)</f>
      </c>
      <c r="H28" s="7452">
        <f t="shared" si="25"/>
      </c>
      <c r="I28" s="7453">
        <v>45974</v>
      </c>
      <c r="J28" s="7454">
        <f t="shared" si="13"/>
      </c>
      <c r="K28" s="7450">
        <v>741</v>
      </c>
      <c r="L28" s="7450">
        <v>1194</v>
      </c>
      <c r="M28" s="7450">
        <v>500</v>
      </c>
      <c r="N28" s="7450">
        <v>1000</v>
      </c>
      <c r="O28" s="7447" t="s">
        <v>8070</v>
      </c>
      <c r="P28" s="7450">
        <v>0</v>
      </c>
      <c r="Q28" s="7450">
        <v>0</v>
      </c>
      <c r="R28" s="7450">
        <v>837</v>
      </c>
      <c r="S28" s="7450">
        <v>810</v>
      </c>
      <c r="T28" s="7450">
        <v>1314</v>
      </c>
      <c r="U28" s="7450">
        <v>1313</v>
      </c>
      <c r="V28" s="7450">
        <v>0</v>
      </c>
      <c r="W28" s="7450">
        <v>0</v>
      </c>
      <c r="X28" s="7450">
        <v>0</v>
      </c>
      <c r="Y28" s="7450">
        <v>0</v>
      </c>
      <c r="Z28" s="7450">
        <v>0</v>
      </c>
      <c r="AA28" s="7450">
        <v>0</v>
      </c>
      <c r="AB28" s="7455">
        <f t="shared" si="8"/>
      </c>
      <c r="AC28" s="7456">
        <f t="shared" si="4"/>
      </c>
      <c r="AD28" s="7457">
        <f t="shared" si="29"/>
      </c>
      <c r="AE28" s="7458">
        <f t="shared" si="16"/>
      </c>
      <c r="AF28" s="7459">
        <f>VLOOKUP(C28,'Data Products'!$A:$J,10,0)</f>
      </c>
      <c r="AG28" s="7460">
        <f t="shared" si="0"/>
      </c>
      <c r="AH28" s="7461">
        <f t="shared" si="19"/>
      </c>
      <c r="AI28" s="7462"/>
      <c r="AJ28" s="7462"/>
      <c r="AK28" s="7463"/>
      <c r="AL28" s="7462"/>
      <c r="AM28" s="7463"/>
      <c r="AN28" s="7463"/>
    </row>
    <row customHeight="true" hidden="true" ht="18" r="29">
      <c r="A29" s="7447">
        <v>27</v>
      </c>
      <c r="B29" s="7447" t="s">
        <v>8039</v>
      </c>
      <c r="C29" s="7447" t="s">
        <v>8075</v>
      </c>
      <c r="D29" s="7448">
        <v>0</v>
      </c>
      <c r="E29" s="7449">
        <v>0</v>
      </c>
      <c r="F29" s="7450"/>
      <c r="G29" s="7451">
        <f>VLOOKUP(C29,'Data Products'!$A:$B,2,0)</f>
      </c>
      <c r="H29" s="7452">
        <f t="shared" si="25"/>
      </c>
      <c r="I29" s="7453">
        <v>45827</v>
      </c>
      <c r="J29" s="7454">
        <f t="shared" si="13"/>
      </c>
      <c r="K29" s="7450">
        <v>0</v>
      </c>
      <c r="L29" s="7450">
        <v>0</v>
      </c>
      <c r="M29" s="7450">
        <v>0</v>
      </c>
      <c r="N29" s="7450">
        <v>0</v>
      </c>
      <c r="O29" s="7447" t="s">
        <v>8070</v>
      </c>
      <c r="P29" s="7450">
        <v>0</v>
      </c>
      <c r="Q29" s="7450">
        <v>0</v>
      </c>
      <c r="R29" s="7450">
        <v>0</v>
      </c>
      <c r="S29" s="7450">
        <v>0</v>
      </c>
      <c r="T29" s="7450">
        <v>0</v>
      </c>
      <c r="U29" s="7450">
        <v>0</v>
      </c>
      <c r="V29" s="7450">
        <v>0</v>
      </c>
      <c r="W29" s="7450">
        <v>0</v>
      </c>
      <c r="X29" s="7450">
        <v>0</v>
      </c>
      <c r="Y29" s="7450">
        <v>0</v>
      </c>
      <c r="Z29" s="7450">
        <v>0</v>
      </c>
      <c r="AA29" s="7450">
        <v>0</v>
      </c>
      <c r="AB29" s="7455">
        <f t="shared" si="8"/>
      </c>
      <c r="AC29" s="7474">
        <f t="shared" si="4"/>
      </c>
      <c r="AD29" s="7457">
        <f t="shared" si="29"/>
      </c>
      <c r="AE29" s="7475">
        <f t="shared" si="16"/>
      </c>
      <c r="AF29" s="7459">
        <f>VLOOKUP(C29,'Data Products'!$A:$J,10,0)</f>
      </c>
      <c r="AG29" s="7460">
        <f t="shared" si="0"/>
      </c>
      <c r="AH29" s="7461">
        <f t="shared" si="19"/>
      </c>
      <c r="AI29" s="7462" t="s">
        <v>8076</v>
      </c>
      <c r="AJ29" s="7462"/>
      <c r="AK29" s="7463"/>
      <c r="AL29" s="7462"/>
      <c r="AM29" s="7463"/>
      <c r="AN29" s="7463"/>
    </row>
    <row r="30">
      <c r="A30" s="7447">
        <v>28</v>
      </c>
      <c r="B30" s="7447" t="s">
        <v>8044</v>
      </c>
      <c r="C30" s="7447" t="s">
        <v>8077</v>
      </c>
      <c r="D30" s="7448">
        <v>3494</v>
      </c>
      <c r="E30" s="7449">
        <v>3494</v>
      </c>
      <c r="F30" s="7450"/>
      <c r="G30" s="7451">
        <f>VLOOKUP(C30,'Data Products'!$A:$B,2,0)</f>
      </c>
      <c r="H30" s="7452">
        <f t="shared" si="25"/>
      </c>
      <c r="I30" s="7453">
        <v>45590</v>
      </c>
      <c r="J30" s="7454">
        <f t="shared" si="13"/>
      </c>
      <c r="K30" s="7450">
        <v>114</v>
      </c>
      <c r="L30" s="7450">
        <v>436</v>
      </c>
      <c r="M30" s="7450">
        <v>0</v>
      </c>
      <c r="N30" s="7450">
        <v>0</v>
      </c>
      <c r="O30" s="7447" t="s">
        <v>8070</v>
      </c>
      <c r="P30" s="7450">
        <v>2500</v>
      </c>
      <c r="Q30" s="7450">
        <v>2500</v>
      </c>
      <c r="R30" s="7450">
        <v>624</v>
      </c>
      <c r="S30" s="7450">
        <v>624</v>
      </c>
      <c r="T30" s="7450">
        <v>370</v>
      </c>
      <c r="U30" s="7450">
        <v>370</v>
      </c>
      <c r="V30" s="7450">
        <v>0</v>
      </c>
      <c r="W30" s="7450">
        <v>0</v>
      </c>
      <c r="X30" s="7450">
        <v>0</v>
      </c>
      <c r="Y30" s="7450">
        <v>0</v>
      </c>
      <c r="Z30" s="7450">
        <v>0</v>
      </c>
      <c r="AA30" s="7450">
        <v>0</v>
      </c>
      <c r="AB30" s="7455">
        <f t="shared" si="8"/>
      </c>
      <c r="AC30" s="7465">
        <f t="shared" si="4"/>
      </c>
      <c r="AD30" s="7457">
        <f t="shared" si="29"/>
      </c>
      <c r="AE30" s="7466">
        <f t="shared" si="16"/>
      </c>
      <c r="AF30" s="7459">
        <f>VLOOKUP(C30,'Data Products'!$A:$J,10,0)</f>
      </c>
      <c r="AG30" s="7460">
        <f t="shared" si="0"/>
      </c>
      <c r="AH30" s="7461">
        <f t="shared" si="19"/>
      </c>
      <c r="AI30" s="7462"/>
      <c r="AJ30" s="7462"/>
      <c r="AK30" s="7463"/>
      <c r="AL30" s="7462"/>
      <c r="AM30" s="7463"/>
      <c r="AN30" s="7463"/>
    </row>
    <row customHeight="true" hidden="true" ht="18" r="31">
      <c r="A31" s="7447">
        <v>29</v>
      </c>
      <c r="B31" s="7447" t="s">
        <v>8039</v>
      </c>
      <c r="C31" s="7447" t="s">
        <v>8078</v>
      </c>
      <c r="D31" s="7448">
        <v>0</v>
      </c>
      <c r="E31" s="7449">
        <v>0</v>
      </c>
      <c r="F31" s="7450"/>
      <c r="G31" s="7468">
        <f>VLOOKUP(C31,'Data Products'!$A:$B,2,0)</f>
      </c>
      <c r="H31" s="7469">
        <f t="shared" si="25"/>
      </c>
      <c r="I31" s="7453">
        <v>45513</v>
      </c>
      <c r="J31" s="7454">
        <f t="shared" si="13"/>
      </c>
      <c r="K31" s="7450">
        <v>0</v>
      </c>
      <c r="L31" s="7450">
        <v>0</v>
      </c>
      <c r="M31" s="7450">
        <v>100</v>
      </c>
      <c r="N31" s="7450">
        <v>150</v>
      </c>
      <c r="O31" s="7447" t="s">
        <v>8079</v>
      </c>
      <c r="P31" s="7450">
        <v>0</v>
      </c>
      <c r="Q31" s="7450">
        <v>0</v>
      </c>
      <c r="R31" s="7450">
        <v>0</v>
      </c>
      <c r="S31" s="7450">
        <v>0</v>
      </c>
      <c r="T31" s="7450">
        <v>0</v>
      </c>
      <c r="U31" s="7450">
        <v>0</v>
      </c>
      <c r="V31" s="7450">
        <v>0</v>
      </c>
      <c r="W31" s="7450">
        <v>0</v>
      </c>
      <c r="X31" s="7450">
        <v>0</v>
      </c>
      <c r="Y31" s="7450">
        <v>0</v>
      </c>
      <c r="Z31" s="7450">
        <v>0</v>
      </c>
      <c r="AA31" s="7450">
        <v>0</v>
      </c>
      <c r="AB31" s="7455">
        <f t="shared" si="8"/>
      </c>
      <c r="AC31" s="7465">
        <f t="shared" si="4"/>
      </c>
      <c r="AD31" s="7457">
        <f t="shared" si="29"/>
      </c>
      <c r="AE31" s="7466">
        <f t="shared" si="16"/>
      </c>
      <c r="AF31" s="7459">
        <f>VLOOKUP(C31,'Data Products'!$A:$J,10,0)</f>
      </c>
      <c r="AG31" s="7460">
        <f t="shared" si="0"/>
      </c>
      <c r="AH31" s="7461">
        <f t="shared" si="19"/>
      </c>
      <c r="AI31" s="7472"/>
      <c r="AJ31" s="7462"/>
      <c r="AK31" s="7463"/>
      <c r="AL31" s="7462"/>
      <c r="AM31" s="7463"/>
      <c r="AN31" s="7463"/>
    </row>
    <row customHeight="true" hidden="true" ht="18" r="32">
      <c r="A32" s="7447">
        <v>30</v>
      </c>
      <c r="B32" s="7447" t="s">
        <v>8067</v>
      </c>
      <c r="C32" s="7447" t="s">
        <v>8080</v>
      </c>
      <c r="D32" s="7448">
        <v>0</v>
      </c>
      <c r="E32" s="7449">
        <v>0</v>
      </c>
      <c r="F32" s="7450"/>
      <c r="G32" s="7468">
        <f>VLOOKUP(C32,'Data Products'!$A:$B,2,0)</f>
      </c>
      <c r="H32" s="7469">
        <f t="shared" si="25"/>
      </c>
      <c r="I32" s="7453">
        <v>45513</v>
      </c>
      <c r="J32" s="7454">
        <f t="shared" si="13"/>
      </c>
      <c r="K32" s="7450">
        <v>0</v>
      </c>
      <c r="L32" s="7450">
        <v>0</v>
      </c>
      <c r="M32" s="7450">
        <v>0</v>
      </c>
      <c r="N32" s="7450">
        <v>0</v>
      </c>
      <c r="O32" s="7447" t="s">
        <v>8079</v>
      </c>
      <c r="P32" s="7450">
        <v>0</v>
      </c>
      <c r="Q32" s="7450">
        <v>0</v>
      </c>
      <c r="R32" s="7450">
        <v>0</v>
      </c>
      <c r="S32" s="7450">
        <v>0</v>
      </c>
      <c r="T32" s="7450">
        <v>0</v>
      </c>
      <c r="U32" s="7450">
        <v>0</v>
      </c>
      <c r="V32" s="7450">
        <v>0</v>
      </c>
      <c r="W32" s="7450">
        <v>0</v>
      </c>
      <c r="X32" s="7450">
        <v>0</v>
      </c>
      <c r="Y32" s="7450">
        <v>0</v>
      </c>
      <c r="Z32" s="7450">
        <v>0</v>
      </c>
      <c r="AA32" s="7450">
        <v>0</v>
      </c>
      <c r="AB32" s="7455">
        <f t="shared" si="8"/>
      </c>
      <c r="AC32" s="7465">
        <f t="shared" si="4"/>
      </c>
      <c r="AD32" s="7457">
        <f t="shared" si="29"/>
      </c>
      <c r="AE32" s="7466">
        <f t="shared" si="16"/>
      </c>
      <c r="AF32" s="7459">
        <f>VLOOKUP(C32,'Data Products'!$A:$J,10,0)</f>
      </c>
      <c r="AG32" s="7460">
        <f t="shared" si="0"/>
      </c>
      <c r="AH32" s="7461">
        <f t="shared" si="19"/>
      </c>
      <c r="AI32" s="7462"/>
      <c r="AJ32" s="7462"/>
      <c r="AK32" s="7463"/>
      <c r="AL32" s="7476"/>
      <c r="AM32" s="7463"/>
      <c r="AN32" s="7463"/>
    </row>
    <row customHeight="true" hidden="true" ht="18" r="33">
      <c r="A33" s="7447">
        <v>31</v>
      </c>
      <c r="B33" s="7447" t="s">
        <v>8039</v>
      </c>
      <c r="C33" s="7447" t="s">
        <v>8081</v>
      </c>
      <c r="D33" s="7448">
        <v>0</v>
      </c>
      <c r="E33" s="7449">
        <v>0</v>
      </c>
      <c r="F33" s="7450"/>
      <c r="G33" s="7468">
        <f>VLOOKUP(C33,'Data Products'!$A:$B,2,0)</f>
      </c>
      <c r="H33" s="7469">
        <f t="shared" si="25"/>
      </c>
      <c r="I33" s="7453">
        <v>45841</v>
      </c>
      <c r="J33" s="7454">
        <f t="shared" si="13"/>
      </c>
      <c r="K33" s="7450">
        <v>0</v>
      </c>
      <c r="L33" s="7450">
        <v>0</v>
      </c>
      <c r="M33" s="7450">
        <v>0</v>
      </c>
      <c r="N33" s="7450">
        <v>0</v>
      </c>
      <c r="O33" s="7447" t="s">
        <v>8082</v>
      </c>
      <c r="P33" s="7450">
        <v>0</v>
      </c>
      <c r="Q33" s="7450">
        <v>0</v>
      </c>
      <c r="R33" s="7450">
        <v>0</v>
      </c>
      <c r="S33" s="7450">
        <v>0</v>
      </c>
      <c r="T33" s="7450">
        <v>0</v>
      </c>
      <c r="U33" s="7450">
        <v>0</v>
      </c>
      <c r="V33" s="7450">
        <v>0</v>
      </c>
      <c r="W33" s="7450">
        <v>0</v>
      </c>
      <c r="X33" s="7450">
        <v>0</v>
      </c>
      <c r="Y33" s="7450">
        <v>0</v>
      </c>
      <c r="Z33" s="7450">
        <v>0</v>
      </c>
      <c r="AA33" s="7450">
        <v>0</v>
      </c>
      <c r="AB33" s="7455">
        <f t="shared" si="8"/>
      </c>
      <c r="AC33" s="7470">
        <f t="shared" si="4"/>
      </c>
      <c r="AD33" s="7457">
        <f t="shared" si="29"/>
      </c>
      <c r="AE33" s="7471">
        <f t="shared" si="16"/>
      </c>
      <c r="AF33" s="7459">
        <f>VLOOKUP(C33,'Data Products'!$A:$J,10,0)</f>
      </c>
      <c r="AG33" s="7460">
        <f t="shared" si="0"/>
      </c>
      <c r="AH33" s="7461">
        <f t="shared" si="19"/>
      </c>
      <c r="AI33" s="7462" t="s">
        <v>8083</v>
      </c>
      <c r="AJ33" s="7462"/>
      <c r="AK33" s="7463"/>
      <c r="AL33" s="7476"/>
      <c r="AM33" s="7463"/>
      <c r="AN33" s="7463"/>
    </row>
    <row customHeight="true" hidden="true" ht="18" r="34">
      <c r="A34" s="7447">
        <v>32</v>
      </c>
      <c r="B34" s="7447" t="s">
        <v>8039</v>
      </c>
      <c r="C34" s="7447" t="s">
        <v>8084</v>
      </c>
      <c r="D34" s="7448">
        <v>0</v>
      </c>
      <c r="E34" s="7449">
        <v>0</v>
      </c>
      <c r="F34" s="7450"/>
      <c r="G34" s="7468">
        <f>VLOOKUP(C34,'Data Products'!$A:$B,2,0)</f>
      </c>
      <c r="H34" s="7469">
        <f t="shared" si="25"/>
      </c>
      <c r="I34" s="7453">
        <v>45841</v>
      </c>
      <c r="J34" s="7454">
        <f t="shared" si="13"/>
      </c>
      <c r="K34" s="7450">
        <v>0</v>
      </c>
      <c r="L34" s="7450">
        <v>0</v>
      </c>
      <c r="M34" s="7450">
        <v>0</v>
      </c>
      <c r="N34" s="7450">
        <v>0</v>
      </c>
      <c r="O34" s="7447" t="s">
        <v>8082</v>
      </c>
      <c r="P34" s="7450">
        <v>0</v>
      </c>
      <c r="Q34" s="7450">
        <v>0</v>
      </c>
      <c r="R34" s="7450">
        <v>0</v>
      </c>
      <c r="S34" s="7450">
        <v>0</v>
      </c>
      <c r="T34" s="7450">
        <v>0</v>
      </c>
      <c r="U34" s="7450">
        <v>0</v>
      </c>
      <c r="V34" s="7450">
        <v>0</v>
      </c>
      <c r="W34" s="7450">
        <v>0</v>
      </c>
      <c r="X34" s="7450">
        <v>0</v>
      </c>
      <c r="Y34" s="7450">
        <v>0</v>
      </c>
      <c r="Z34" s="7450">
        <v>0</v>
      </c>
      <c r="AA34" s="7450">
        <v>0</v>
      </c>
      <c r="AB34" s="7455">
        <f t="shared" si="8"/>
      </c>
      <c r="AC34" s="7470">
        <f t="shared" si="4"/>
      </c>
      <c r="AD34" s="7457">
        <f t="shared" si="29"/>
      </c>
      <c r="AE34" s="7471">
        <f t="shared" si="16"/>
      </c>
      <c r="AF34" s="7459">
        <f>VLOOKUP(C34,'Data Products'!$A:$J,10,0)</f>
      </c>
      <c r="AG34" s="7460">
        <f t="shared" si="0"/>
      </c>
      <c r="AH34" s="7461">
        <f t="shared" si="19"/>
      </c>
      <c r="AI34" s="7462" t="s">
        <v>8083</v>
      </c>
      <c r="AJ34" s="7462"/>
      <c r="AK34" s="7463"/>
      <c r="AL34" s="7476"/>
      <c r="AM34" s="7463"/>
      <c r="AN34" s="7463"/>
    </row>
    <row r="35">
      <c r="A35" s="7447">
        <v>33</v>
      </c>
      <c r="B35" s="7447" t="s">
        <v>8044</v>
      </c>
      <c r="C35" s="7447" t="s">
        <v>8085</v>
      </c>
      <c r="D35" s="7448">
        <v>529</v>
      </c>
      <c r="E35" s="7449">
        <v>529</v>
      </c>
      <c r="F35" s="7450"/>
      <c r="G35" s="7451">
        <f>VLOOKUP(C35,'Data Products'!$A:$B,2,0)</f>
      </c>
      <c r="H35" s="7452">
        <f t="shared" si="25"/>
      </c>
      <c r="I35" s="7453">
        <v>45646</v>
      </c>
      <c r="J35" s="7454">
        <f t="shared" si="13"/>
      </c>
      <c r="K35" s="7450">
        <v>92</v>
      </c>
      <c r="L35" s="7450">
        <v>100</v>
      </c>
      <c r="M35" s="7450">
        <v>100</v>
      </c>
      <c r="N35" s="7450">
        <v>200</v>
      </c>
      <c r="O35" s="7447" t="s">
        <v>8086</v>
      </c>
      <c r="P35" s="7450">
        <v>0</v>
      </c>
      <c r="Q35" s="7450">
        <v>0</v>
      </c>
      <c r="R35" s="7450">
        <v>179</v>
      </c>
      <c r="S35" s="7450">
        <v>179</v>
      </c>
      <c r="T35" s="7450">
        <v>350</v>
      </c>
      <c r="U35" s="7450">
        <v>350</v>
      </c>
      <c r="V35" s="7450">
        <v>0</v>
      </c>
      <c r="W35" s="7450">
        <v>0</v>
      </c>
      <c r="X35" s="7450">
        <v>0</v>
      </c>
      <c r="Y35" s="7450">
        <v>0</v>
      </c>
      <c r="Z35" s="7450">
        <v>0</v>
      </c>
      <c r="AA35" s="7450">
        <v>0</v>
      </c>
      <c r="AB35" s="7455">
        <f t="shared" si="8"/>
      </c>
      <c r="AC35" s="7456">
        <f t="shared" si="4"/>
      </c>
      <c r="AD35" s="7457">
        <f t="shared" si="29"/>
      </c>
      <c r="AE35" s="7458">
        <f t="shared" si="16"/>
      </c>
      <c r="AF35" s="7459">
        <f>VLOOKUP(C35,'Data Products'!$A:$J,10,0)</f>
      </c>
      <c r="AG35" s="7460">
        <f t="shared" si="0"/>
      </c>
      <c r="AH35" s="7461">
        <f t="shared" si="19"/>
      </c>
      <c r="AI35" s="7477" t="s">
        <v>8087</v>
      </c>
      <c r="AJ35" s="7462"/>
      <c r="AK35" s="7463"/>
      <c r="AL35" s="7476"/>
      <c r="AM35" s="7463"/>
      <c r="AN35" s="7463"/>
    </row>
    <row customHeight="true" hidden="true" ht="18" r="36">
      <c r="A36" s="7447">
        <v>34</v>
      </c>
      <c r="B36" s="7447" t="s">
        <v>8039</v>
      </c>
      <c r="C36" s="7447" t="s">
        <v>8088</v>
      </c>
      <c r="D36" s="7448">
        <v>0</v>
      </c>
      <c r="E36" s="7449">
        <v>0</v>
      </c>
      <c r="F36" s="7450"/>
      <c r="G36" s="7451">
        <f>VLOOKUP(C36,'Data Products'!$A:$B,2,0)</f>
      </c>
      <c r="H36" s="7452">
        <f t="shared" si="25"/>
      </c>
      <c r="I36" s="7453">
        <v>45646</v>
      </c>
      <c r="J36" s="7454">
        <f t="shared" si="13"/>
      </c>
      <c r="K36" s="7450">
        <v>0</v>
      </c>
      <c r="L36" s="7450">
        <v>0</v>
      </c>
      <c r="M36" s="7450">
        <v>100</v>
      </c>
      <c r="N36" s="7450">
        <v>200</v>
      </c>
      <c r="O36" s="7447" t="s">
        <v>8086</v>
      </c>
      <c r="P36" s="7450">
        <v>0</v>
      </c>
      <c r="Q36" s="7450">
        <v>0</v>
      </c>
      <c r="R36" s="7450">
        <v>0</v>
      </c>
      <c r="S36" s="7450">
        <v>0</v>
      </c>
      <c r="T36" s="7450">
        <v>0</v>
      </c>
      <c r="U36" s="7450">
        <v>0</v>
      </c>
      <c r="V36" s="7450">
        <v>0</v>
      </c>
      <c r="W36" s="7450">
        <v>0</v>
      </c>
      <c r="X36" s="7450">
        <v>0</v>
      </c>
      <c r="Y36" s="7450">
        <v>0</v>
      </c>
      <c r="Z36" s="7450">
        <v>0</v>
      </c>
      <c r="AA36" s="7450">
        <v>0</v>
      </c>
      <c r="AB36" s="7455">
        <f t="shared" si="8"/>
      </c>
      <c r="AC36" s="7465">
        <f t="shared" si="4"/>
      </c>
      <c r="AD36" s="7457">
        <f t="shared" si="29"/>
      </c>
      <c r="AE36" s="7466">
        <f t="shared" si="16"/>
      </c>
      <c r="AF36" s="7459">
        <f>VLOOKUP(C36,'Data Products'!$A:$J,10,0)</f>
      </c>
      <c r="AG36" s="7460">
        <f t="shared" si="0"/>
      </c>
      <c r="AH36" s="7461">
        <f t="shared" si="19"/>
      </c>
      <c r="AI36" s="7462"/>
      <c r="AJ36" s="7462"/>
      <c r="AK36" s="7463"/>
      <c r="AL36" s="7476"/>
      <c r="AM36" s="7463"/>
      <c r="AN36" s="7463"/>
    </row>
    <row r="37">
      <c r="A37" s="7447">
        <v>35</v>
      </c>
      <c r="B37" s="7447" t="s">
        <v>8044</v>
      </c>
      <c r="C37" s="7447" t="s">
        <v>8089</v>
      </c>
      <c r="D37" s="7448">
        <v>1003</v>
      </c>
      <c r="E37" s="7449">
        <v>1003</v>
      </c>
      <c r="F37" s="7450"/>
      <c r="G37" s="7451">
        <f>VLOOKUP(C37,'Data Products'!$A:$B,2,0)</f>
      </c>
      <c r="H37" s="7452">
        <f t="shared" si="25"/>
      </c>
      <c r="I37" s="7453">
        <v>45681</v>
      </c>
      <c r="J37" s="7454">
        <f t="shared" si="13"/>
      </c>
      <c r="K37" s="7450">
        <v>517</v>
      </c>
      <c r="L37" s="7450">
        <v>545</v>
      </c>
      <c r="M37" s="7450">
        <v>1500</v>
      </c>
      <c r="N37" s="7450">
        <v>3000</v>
      </c>
      <c r="O37" s="7447" t="s">
        <v>8090</v>
      </c>
      <c r="P37" s="7450">
        <v>0</v>
      </c>
      <c r="Q37" s="7450">
        <v>0</v>
      </c>
      <c r="R37" s="7450">
        <v>378</v>
      </c>
      <c r="S37" s="7450">
        <v>378</v>
      </c>
      <c r="T37" s="7450">
        <v>618</v>
      </c>
      <c r="U37" s="7450">
        <v>618</v>
      </c>
      <c r="V37" s="7450">
        <v>7</v>
      </c>
      <c r="W37" s="7450">
        <v>7</v>
      </c>
      <c r="X37" s="7450">
        <v>0</v>
      </c>
      <c r="Y37" s="7450">
        <v>0</v>
      </c>
      <c r="Z37" s="7450">
        <v>0</v>
      </c>
      <c r="AA37" s="7450">
        <v>0</v>
      </c>
      <c r="AB37" s="7455">
        <f t="shared" si="8"/>
      </c>
      <c r="AC37" s="7456">
        <f t="shared" si="4"/>
      </c>
      <c r="AD37" s="7457">
        <f t="shared" si="29"/>
      </c>
      <c r="AE37" s="7458">
        <f t="shared" si="16"/>
      </c>
      <c r="AF37" s="7459">
        <f>VLOOKUP(C37,'Data Products'!$A:$J,10,0)</f>
      </c>
      <c r="AG37" s="7460">
        <f t="shared" si="0"/>
      </c>
      <c r="AH37" s="7461">
        <f t="shared" si="19"/>
      </c>
      <c r="AI37" s="7462"/>
      <c r="AJ37" s="7478"/>
      <c r="AK37" s="7478"/>
      <c r="AL37" s="7479"/>
      <c r="AM37" s="7478"/>
      <c r="AN37" s="7478"/>
    </row>
    <row r="38">
      <c r="A38" s="7447">
        <v>36</v>
      </c>
      <c r="B38" s="7447" t="s">
        <v>8044</v>
      </c>
      <c r="C38" s="7447" t="s">
        <v>8091</v>
      </c>
      <c r="D38" s="7448">
        <v>2649</v>
      </c>
      <c r="E38" s="7449">
        <v>2648</v>
      </c>
      <c r="F38" s="7450"/>
      <c r="G38" s="7451">
        <f>VLOOKUP(C38,'Data Products'!$A:$B,2,0)</f>
      </c>
      <c r="H38" s="7452">
        <f t="shared" si="25"/>
      </c>
      <c r="I38" s="7453">
        <v>45520</v>
      </c>
      <c r="J38" s="7454">
        <f t="shared" si="13"/>
      </c>
      <c r="K38" s="7450">
        <v>10</v>
      </c>
      <c r="L38" s="7450">
        <v>32</v>
      </c>
      <c r="M38" s="7450">
        <v>150</v>
      </c>
      <c r="N38" s="7450">
        <v>300</v>
      </c>
      <c r="O38" s="7447" t="s">
        <v>8090</v>
      </c>
      <c r="P38" s="7450">
        <v>0</v>
      </c>
      <c r="Q38" s="7450">
        <v>0</v>
      </c>
      <c r="R38" s="7450">
        <v>1509</v>
      </c>
      <c r="S38" s="7450">
        <v>1508</v>
      </c>
      <c r="T38" s="7450">
        <v>1140</v>
      </c>
      <c r="U38" s="7450">
        <v>1140</v>
      </c>
      <c r="V38" s="7450">
        <v>0</v>
      </c>
      <c r="W38" s="7450">
        <v>0</v>
      </c>
      <c r="X38" s="7450">
        <v>0</v>
      </c>
      <c r="Y38" s="7450">
        <v>0</v>
      </c>
      <c r="Z38" s="7450">
        <v>0</v>
      </c>
      <c r="AA38" s="7450">
        <v>0</v>
      </c>
      <c r="AB38" s="7455">
        <f t="shared" si="8"/>
      </c>
      <c r="AC38" s="7456">
        <f t="shared" si="4"/>
      </c>
      <c r="AD38" s="7457">
        <f t="shared" si="29"/>
      </c>
      <c r="AE38" s="7458">
        <f t="shared" si="16"/>
      </c>
      <c r="AF38" s="7459">
        <f>VLOOKUP(C38,'Data Products'!$A:$J,10,0)</f>
      </c>
      <c r="AG38" s="7460">
        <f t="shared" si="0"/>
      </c>
      <c r="AH38" s="7461">
        <f t="shared" si="19"/>
      </c>
      <c r="AI38" s="7462"/>
      <c r="AJ38" s="7463"/>
      <c r="AK38" s="7463"/>
      <c r="AL38" s="7476"/>
      <c r="AM38" s="7463"/>
      <c r="AN38" s="7463"/>
    </row>
    <row r="39">
      <c r="A39" s="7447">
        <v>37</v>
      </c>
      <c r="B39" s="7447" t="s">
        <v>8092</v>
      </c>
      <c r="C39" s="7447" t="s">
        <v>8093</v>
      </c>
      <c r="D39" s="7448">
        <v>2062</v>
      </c>
      <c r="E39" s="7449">
        <v>2062</v>
      </c>
      <c r="F39" s="7450"/>
      <c r="G39" s="7451">
        <f>VLOOKUP(C39,'Data Products'!$A:$B,2,0)</f>
      </c>
      <c r="H39" s="7452">
        <f t="shared" si="25"/>
      </c>
      <c r="I39" s="7453">
        <v>45558</v>
      </c>
      <c r="J39" s="7454">
        <f t="shared" si="13"/>
      </c>
      <c r="K39" s="7450">
        <v>0</v>
      </c>
      <c r="L39" s="7450">
        <v>0</v>
      </c>
      <c r="M39" s="7450">
        <v>500</v>
      </c>
      <c r="N39" s="7450">
        <v>1000</v>
      </c>
      <c r="O39" s="7447" t="s">
        <v>8094</v>
      </c>
      <c r="P39" s="7450">
        <v>0</v>
      </c>
      <c r="Q39" s="7450">
        <v>0</v>
      </c>
      <c r="R39" s="7450">
        <v>1289</v>
      </c>
      <c r="S39" s="7450">
        <v>1289</v>
      </c>
      <c r="T39" s="7450">
        <v>773</v>
      </c>
      <c r="U39" s="7450">
        <v>773</v>
      </c>
      <c r="V39" s="7450">
        <v>0</v>
      </c>
      <c r="W39" s="7450">
        <v>0</v>
      </c>
      <c r="X39" s="7450">
        <v>0</v>
      </c>
      <c r="Y39" s="7450">
        <v>0</v>
      </c>
      <c r="Z39" s="7450">
        <v>0</v>
      </c>
      <c r="AA39" s="7450">
        <v>0</v>
      </c>
      <c r="AB39" s="7455">
        <f t="shared" si="8"/>
      </c>
      <c r="AC39" s="7465">
        <f t="shared" si="4"/>
      </c>
      <c r="AD39" s="7457">
        <f t="shared" si="29"/>
      </c>
      <c r="AE39" s="7466">
        <f t="shared" si="16"/>
      </c>
      <c r="AF39" s="7459">
        <f>VLOOKUP(C39,'Data Products'!$A:$J,10,0)</f>
      </c>
      <c r="AG39" s="7460">
        <f t="shared" si="0"/>
      </c>
      <c r="AH39" s="7461">
        <f t="shared" si="19"/>
      </c>
      <c r="AI39" s="7467" t="s">
        <v>8095</v>
      </c>
      <c r="AJ39" s="7463"/>
      <c r="AK39" s="7463"/>
      <c r="AL39" s="7476"/>
      <c r="AM39" s="7463"/>
      <c r="AN39" s="7463"/>
    </row>
    <row customHeight="true" hidden="true" ht="18" r="40">
      <c r="A40" s="7447">
        <v>38</v>
      </c>
      <c r="B40" s="7447" t="s">
        <v>8039</v>
      </c>
      <c r="C40" s="7447" t="s">
        <v>8096</v>
      </c>
      <c r="D40" s="7448">
        <v>0</v>
      </c>
      <c r="E40" s="7449">
        <v>0</v>
      </c>
      <c r="F40" s="7450"/>
      <c r="G40" s="7451">
        <f>VLOOKUP(C40,'Data Products'!$A:$B,2,0)</f>
      </c>
      <c r="H40" s="7452">
        <f t="shared" si="25"/>
      </c>
      <c r="I40" s="7453">
        <v>45630</v>
      </c>
      <c r="J40" s="7454">
        <f t="shared" si="13"/>
      </c>
      <c r="K40" s="7450">
        <v>0</v>
      </c>
      <c r="L40" s="7450">
        <v>0</v>
      </c>
      <c r="M40" s="7450">
        <v>0</v>
      </c>
      <c r="N40" s="7450">
        <v>0</v>
      </c>
      <c r="O40" s="7447" t="s">
        <v>8097</v>
      </c>
      <c r="P40" s="7450">
        <v>0</v>
      </c>
      <c r="Q40" s="7450">
        <v>0</v>
      </c>
      <c r="R40" s="7450">
        <v>0</v>
      </c>
      <c r="S40" s="7450">
        <v>0</v>
      </c>
      <c r="T40" s="7450">
        <v>0</v>
      </c>
      <c r="U40" s="7450">
        <v>0</v>
      </c>
      <c r="V40" s="7450">
        <v>0</v>
      </c>
      <c r="W40" s="7450">
        <v>0</v>
      </c>
      <c r="X40" s="7450">
        <v>0</v>
      </c>
      <c r="Y40" s="7450">
        <v>0</v>
      </c>
      <c r="Z40" s="7450">
        <v>0</v>
      </c>
      <c r="AA40" s="7450">
        <v>0</v>
      </c>
      <c r="AB40" s="7455">
        <f t="shared" si="8"/>
      </c>
      <c r="AC40" s="7465">
        <f t="shared" si="4"/>
      </c>
      <c r="AD40" s="7457">
        <f t="shared" si="29"/>
      </c>
      <c r="AE40" s="7466">
        <f t="shared" si="16"/>
      </c>
      <c r="AF40" s="7459">
        <f>VLOOKUP(C40,'Data Products'!$A:$J,10,0)</f>
      </c>
      <c r="AG40" s="7460">
        <f t="shared" si="0"/>
      </c>
      <c r="AH40" s="7461">
        <f t="shared" si="19"/>
      </c>
      <c r="AI40" s="7462"/>
      <c r="AJ40" s="7463"/>
      <c r="AK40" s="7463"/>
      <c r="AL40" s="7476"/>
      <c r="AM40" s="7463"/>
      <c r="AN40" s="7463"/>
    </row>
    <row customHeight="true" hidden="true" ht="18" r="41">
      <c r="A41" s="7447">
        <v>39</v>
      </c>
      <c r="B41" s="7447" t="s">
        <v>8039</v>
      </c>
      <c r="C41" s="7447" t="s">
        <v>8098</v>
      </c>
      <c r="D41" s="7448">
        <v>0</v>
      </c>
      <c r="E41" s="7449">
        <v>0</v>
      </c>
      <c r="F41" s="7450"/>
      <c r="G41" s="7451">
        <f>VLOOKUP(C41,'Data Products'!$A:$B,2,0)</f>
      </c>
      <c r="H41" s="7480">
        <f t="shared" si="25"/>
      </c>
      <c r="I41" s="7453">
        <v>45630</v>
      </c>
      <c r="J41" s="7454">
        <f t="shared" si="13"/>
      </c>
      <c r="K41" s="7450">
        <v>0</v>
      </c>
      <c r="L41" s="7450">
        <v>0</v>
      </c>
      <c r="M41" s="7450">
        <v>0</v>
      </c>
      <c r="N41" s="7450">
        <v>0</v>
      </c>
      <c r="O41" s="7447" t="s">
        <v>8097</v>
      </c>
      <c r="P41" s="7450">
        <v>0</v>
      </c>
      <c r="Q41" s="7450">
        <v>0</v>
      </c>
      <c r="R41" s="7450">
        <v>0</v>
      </c>
      <c r="S41" s="7450">
        <v>0</v>
      </c>
      <c r="T41" s="7450">
        <v>0</v>
      </c>
      <c r="U41" s="7450">
        <v>0</v>
      </c>
      <c r="V41" s="7450">
        <v>0</v>
      </c>
      <c r="W41" s="7450">
        <v>0</v>
      </c>
      <c r="X41" s="7450">
        <v>0</v>
      </c>
      <c r="Y41" s="7450">
        <v>0</v>
      </c>
      <c r="Z41" s="7450">
        <v>0</v>
      </c>
      <c r="AA41" s="7450">
        <v>0</v>
      </c>
      <c r="AB41" s="7455">
        <f t="shared" si="8"/>
      </c>
      <c r="AC41" s="7470">
        <f t="shared" si="4"/>
      </c>
      <c r="AD41" s="7457">
        <f t="shared" si="29"/>
      </c>
      <c r="AE41" s="7471">
        <f t="shared" si="16"/>
      </c>
      <c r="AF41" s="7459">
        <f>VLOOKUP(C41,'Data Products'!$A:$J,10,0)</f>
      </c>
      <c r="AG41" s="7460">
        <f t="shared" si="0"/>
      </c>
      <c r="AH41" s="7461">
        <f t="shared" si="19"/>
      </c>
      <c r="AI41" s="7481"/>
      <c r="AJ41" s="7482"/>
      <c r="AK41" s="7482"/>
      <c r="AL41" s="7483"/>
      <c r="AM41" s="7482"/>
      <c r="AN41" s="7482"/>
    </row>
    <row customHeight="true" hidden="true" ht="18" r="42">
      <c r="A42" s="7447">
        <v>40</v>
      </c>
      <c r="B42" s="7447" t="s">
        <v>8039</v>
      </c>
      <c r="C42" s="7447" t="s">
        <v>8099</v>
      </c>
      <c r="D42" s="7448">
        <v>0</v>
      </c>
      <c r="E42" s="7449">
        <v>0</v>
      </c>
      <c r="F42" s="7450"/>
      <c r="G42" s="7451">
        <f>VLOOKUP(C42,'Data Products'!$A:$B,2,0)</f>
      </c>
      <c r="H42" s="7480">
        <f t="shared" si="25"/>
      </c>
      <c r="I42" s="7453">
        <v>45630</v>
      </c>
      <c r="J42" s="7454">
        <f t="shared" si="13"/>
      </c>
      <c r="K42" s="7450">
        <v>0</v>
      </c>
      <c r="L42" s="7450">
        <v>0</v>
      </c>
      <c r="M42" s="7450">
        <v>0</v>
      </c>
      <c r="N42" s="7450">
        <v>0</v>
      </c>
      <c r="O42" s="7447" t="s">
        <v>8097</v>
      </c>
      <c r="P42" s="7450">
        <v>0</v>
      </c>
      <c r="Q42" s="7450">
        <v>0</v>
      </c>
      <c r="R42" s="7450">
        <v>0</v>
      </c>
      <c r="S42" s="7450">
        <v>0</v>
      </c>
      <c r="T42" s="7450">
        <v>0</v>
      </c>
      <c r="U42" s="7450">
        <v>0</v>
      </c>
      <c r="V42" s="7450">
        <v>0</v>
      </c>
      <c r="W42" s="7450">
        <v>0</v>
      </c>
      <c r="X42" s="7450">
        <v>0</v>
      </c>
      <c r="Y42" s="7450">
        <v>0</v>
      </c>
      <c r="Z42" s="7450">
        <v>0</v>
      </c>
      <c r="AA42" s="7450">
        <v>0</v>
      </c>
      <c r="AB42" s="7455">
        <f t="shared" si="8"/>
      </c>
      <c r="AC42" s="7465">
        <f t="shared" si="4"/>
      </c>
      <c r="AD42" s="7457">
        <f t="shared" si="29"/>
      </c>
      <c r="AE42" s="7466">
        <f t="shared" si="16"/>
      </c>
      <c r="AF42" s="7459">
        <f>VLOOKUP(C42,'Data Products'!$A:$J,10,0)</f>
      </c>
      <c r="AG42" s="7460">
        <f t="shared" si="0"/>
      </c>
      <c r="AH42" s="7461">
        <f t="shared" si="19"/>
      </c>
      <c r="AI42" s="7484"/>
      <c r="AJ42" s="7485"/>
      <c r="AK42" s="7485"/>
      <c r="AL42" s="7484"/>
      <c r="AM42" s="7485"/>
      <c r="AN42" s="7485"/>
    </row>
    <row r="43">
      <c r="A43" s="7447">
        <v>41</v>
      </c>
      <c r="B43" s="7447" t="s">
        <v>8032</v>
      </c>
      <c r="C43" s="7447" t="s">
        <v>8100</v>
      </c>
      <c r="D43" s="7448">
        <v>212</v>
      </c>
      <c r="E43" s="7449">
        <v>212</v>
      </c>
      <c r="F43" s="7486"/>
      <c r="G43" s="7451">
        <f>VLOOKUP(C43,'Data Products'!$A:$B,2,0)</f>
      </c>
      <c r="H43" s="7480">
        <f t="shared" si="25"/>
      </c>
      <c r="I43" s="7453">
        <v>45898</v>
      </c>
      <c r="J43" s="7454">
        <f t="shared" si="13"/>
      </c>
      <c r="K43" s="7450">
        <v>1</v>
      </c>
      <c r="L43" s="7450">
        <v>3</v>
      </c>
      <c r="M43" s="7450">
        <v>0</v>
      </c>
      <c r="N43" s="7450">
        <v>0</v>
      </c>
      <c r="O43" s="7447" t="s">
        <v>8101</v>
      </c>
      <c r="P43" s="7450">
        <v>0</v>
      </c>
      <c r="Q43" s="7450">
        <v>0</v>
      </c>
      <c r="R43" s="7450">
        <v>128</v>
      </c>
      <c r="S43" s="7450">
        <v>128</v>
      </c>
      <c r="T43" s="7450">
        <v>84</v>
      </c>
      <c r="U43" s="7450">
        <v>84</v>
      </c>
      <c r="V43" s="7450">
        <v>0</v>
      </c>
      <c r="W43" s="7450">
        <v>0</v>
      </c>
      <c r="X43" s="7450">
        <v>0</v>
      </c>
      <c r="Y43" s="7450">
        <v>0</v>
      </c>
      <c r="Z43" s="7450">
        <v>0</v>
      </c>
      <c r="AA43" s="7450">
        <v>0</v>
      </c>
      <c r="AB43" s="7455">
        <f t="shared" si="8"/>
      </c>
      <c r="AC43" s="7474">
        <f t="shared" si="4"/>
      </c>
      <c r="AD43" s="7457">
        <f t="shared" si="29"/>
      </c>
      <c r="AE43" s="7475">
        <f t="shared" si="16"/>
      </c>
      <c r="AF43" s="7459">
        <f>VLOOKUP(C43,'Data Products'!$A:$J,10,0)</f>
      </c>
      <c r="AG43" s="7460">
        <f t="shared" si="0"/>
      </c>
      <c r="AH43" s="7461">
        <f t="shared" si="19"/>
      </c>
      <c r="AI43" s="7487" t="s">
        <v>8102</v>
      </c>
      <c r="AJ43" s="7485"/>
      <c r="AK43" s="7485"/>
      <c r="AL43" s="7484"/>
      <c r="AM43" s="7485"/>
      <c r="AN43" s="7485"/>
    </row>
    <row customHeight="true" ht="18" r="44">
      <c r="A44" s="7447">
        <v>42</v>
      </c>
      <c r="B44" s="7447" t="s">
        <v>8044</v>
      </c>
      <c r="C44" s="7447" t="s">
        <v>8103</v>
      </c>
      <c r="D44" s="7448">
        <v>1514</v>
      </c>
      <c r="E44" s="7449">
        <v>1513</v>
      </c>
      <c r="F44" s="7486"/>
      <c r="G44" s="7451">
        <f>VLOOKUP(C44,'Data Products'!$A:$B,2,0)</f>
      </c>
      <c r="H44" s="7480">
        <f t="shared" si="25"/>
      </c>
      <c r="I44" s="7488">
        <v>46030</v>
      </c>
      <c r="J44" s="7454">
        <f t="shared" si="13"/>
      </c>
      <c r="K44" s="7489">
        <v>151</v>
      </c>
      <c r="L44" s="7489">
        <v>248</v>
      </c>
      <c r="M44" s="7450">
        <v>0</v>
      </c>
      <c r="N44" s="7450">
        <v>0</v>
      </c>
      <c r="O44" s="7447" t="s">
        <v>8104</v>
      </c>
      <c r="P44" s="7450">
        <v>0</v>
      </c>
      <c r="Q44" s="7450">
        <v>0</v>
      </c>
      <c r="R44" s="7450">
        <v>617</v>
      </c>
      <c r="S44" s="7450">
        <v>616</v>
      </c>
      <c r="T44" s="7450">
        <v>897</v>
      </c>
      <c r="U44" s="7450">
        <v>897</v>
      </c>
      <c r="V44" s="7450">
        <v>0</v>
      </c>
      <c r="W44" s="7450">
        <v>0</v>
      </c>
      <c r="X44" s="7450">
        <v>0</v>
      </c>
      <c r="Y44" s="7450">
        <v>0</v>
      </c>
      <c r="Z44" s="7450">
        <v>0</v>
      </c>
      <c r="AA44" s="7450">
        <v>0</v>
      </c>
      <c r="AB44" s="7455">
        <f t="shared" si="8"/>
      </c>
      <c r="AC44" s="7474">
        <f t="shared" si="4"/>
      </c>
      <c r="AD44" s="7457">
        <f t="shared" si="29"/>
      </c>
      <c r="AE44" s="7475">
        <f t="shared" si="16"/>
      </c>
      <c r="AF44" s="7459">
        <f>VLOOKUP(C44,'Data Products'!$A:$J,10,0)</f>
      </c>
      <c r="AG44" s="7460">
        <f t="shared" si="0"/>
      </c>
      <c r="AH44" s="7461">
        <f t="shared" si="19"/>
      </c>
      <c r="AI44" s="7487"/>
      <c r="AJ44" s="7485"/>
      <c r="AK44" s="7485"/>
      <c r="AL44" s="7484"/>
      <c r="AM44" s="7485"/>
      <c r="AN44" s="7485"/>
    </row>
    <row r="45">
      <c r="A45" s="7490"/>
      <c r="B45" s="7491"/>
      <c r="C45" s="7490"/>
      <c r="D45" s="7490"/>
      <c r="E45" s="7490"/>
      <c r="F45" s="7490"/>
      <c r="G45" s="7490"/>
      <c r="H45" s="7490"/>
      <c r="I45" s="7490"/>
      <c r="J45" s="7492"/>
      <c r="K45" s="7486"/>
      <c r="L45" s="7486" t="s">
        <v>8105</v>
      </c>
      <c r="M45" s="7486"/>
      <c r="N45" s="7486"/>
      <c r="O45" s="7486"/>
      <c r="P45" s="7486"/>
      <c r="Q45" s="7486"/>
      <c r="R45" s="7486"/>
      <c r="S45" s="7486"/>
      <c r="T45" s="7486"/>
      <c r="U45" s="7486"/>
      <c r="V45" s="7486"/>
      <c r="W45" s="7486"/>
      <c r="X45" s="7486"/>
      <c r="Y45" s="7486"/>
      <c r="Z45" s="7486"/>
      <c r="AA45" s="7486"/>
      <c r="AB45" s="7486"/>
      <c r="AC45" s="7486"/>
      <c r="AD45" s="7486"/>
      <c r="AE45" s="7493" t="s">
        <v>8106</v>
      </c>
      <c r="AF45" s="7494"/>
      <c r="AG45" s="7494">
        <f>SUM(AG3:AG43)</f>
      </c>
      <c r="AH45" s="7495"/>
      <c r="AI45" s="7496"/>
      <c r="AJ45" s="7497"/>
      <c r="AK45" s="7497"/>
      <c r="AL45" s="7496"/>
      <c r="AM45" s="7497"/>
      <c r="AN45" s="7497"/>
    </row>
    <row r="46">
      <c r="A46" s="7486"/>
      <c r="B46" s="7491"/>
      <c r="C46" s="7491"/>
      <c r="D46" s="7486"/>
      <c r="E46" s="7486"/>
      <c r="F46" s="7486"/>
      <c r="G46" s="7491"/>
      <c r="H46" s="7492"/>
      <c r="I46" s="7492"/>
      <c r="J46" s="7492"/>
      <c r="K46" s="7486"/>
      <c r="L46" s="7486"/>
      <c r="M46" s="7486"/>
      <c r="N46" s="7486"/>
      <c r="O46" s="7486"/>
      <c r="P46" s="7486"/>
      <c r="Q46" s="7486"/>
      <c r="R46" s="7486"/>
      <c r="S46" s="7486"/>
      <c r="T46" s="7486"/>
      <c r="U46" s="7486"/>
      <c r="V46" s="7486"/>
      <c r="W46" s="7486"/>
      <c r="X46" s="7486"/>
      <c r="Y46" s="7486"/>
      <c r="Z46" s="7486"/>
      <c r="AA46" s="7486"/>
      <c r="AB46" s="7486"/>
      <c r="AC46" s="7486"/>
      <c r="AD46" s="7486"/>
      <c r="AE46" s="7498" t="s">
        <v>8107</v>
      </c>
      <c r="AF46" s="7499">
        <f t="shared" ref="AF46:AF49" si="7">AG46/$AG$45</f>
      </c>
      <c r="AG46" s="7500">
        <f t="shared" ref="AG46:AG49" si="3">SUMIFS($AG$3:$AG$43,$AE$3:$AE$43,AE46)</f>
      </c>
      <c r="AH46" s="7501"/>
      <c r="AI46" s="7496"/>
      <c r="AJ46" s="7497"/>
      <c r="AK46" s="7497"/>
      <c r="AL46" s="7496"/>
      <c r="AM46" s="7497"/>
      <c r="AN46" s="7497"/>
    </row>
    <row r="47">
      <c r="A47" s="7486"/>
      <c r="B47" s="7491"/>
      <c r="C47" s="7491"/>
      <c r="D47" s="7486"/>
      <c r="E47" s="7486"/>
      <c r="F47" s="7486"/>
      <c r="G47" s="7491"/>
      <c r="H47" s="7492"/>
      <c r="I47" s="7492"/>
      <c r="J47" s="7492"/>
      <c r="K47" s="7486"/>
      <c r="L47" s="7486"/>
      <c r="M47" s="7486"/>
      <c r="N47" s="7486"/>
      <c r="O47" s="7486"/>
      <c r="P47" s="7486"/>
      <c r="Q47" s="7486"/>
      <c r="R47" s="7486"/>
      <c r="S47" s="7486"/>
      <c r="T47" s="7486"/>
      <c r="U47" s="7486"/>
      <c r="V47" s="7486"/>
      <c r="W47" s="7486"/>
      <c r="X47" s="7486"/>
      <c r="Y47" s="7486"/>
      <c r="Z47" s="7486"/>
      <c r="AA47" s="7486"/>
      <c r="AB47" s="7486"/>
      <c r="AC47" s="7486"/>
      <c r="AD47" s="7486"/>
      <c r="AE47" s="7498" t="s">
        <v>8108</v>
      </c>
      <c r="AF47" s="7499">
        <f t="shared" si="7"/>
      </c>
      <c r="AG47" s="7500">
        <f t="shared" si="3"/>
      </c>
      <c r="AH47" s="7501"/>
      <c r="AI47" s="7496"/>
      <c r="AJ47" s="7497"/>
      <c r="AK47" s="7497"/>
      <c r="AL47" s="7496"/>
      <c r="AM47" s="7497"/>
      <c r="AN47" s="7497"/>
    </row>
    <row r="48">
      <c r="A48" s="7486"/>
      <c r="B48" s="7491"/>
      <c r="C48" s="7491"/>
      <c r="D48" s="7486"/>
      <c r="E48" s="7486"/>
      <c r="F48" s="7486"/>
      <c r="G48" s="7491"/>
      <c r="H48" s="7492"/>
      <c r="I48" s="7492"/>
      <c r="J48" s="7492"/>
      <c r="K48" s="7486"/>
      <c r="L48" s="7486"/>
      <c r="M48" s="7486"/>
      <c r="N48" s="7486"/>
      <c r="O48" s="7486"/>
      <c r="P48" s="7486"/>
      <c r="Q48" s="7486"/>
      <c r="R48" s="7486"/>
      <c r="S48" s="7486"/>
      <c r="T48" s="7486"/>
      <c r="U48" s="7486"/>
      <c r="V48" s="7486"/>
      <c r="W48" s="7486"/>
      <c r="X48" s="7486"/>
      <c r="Y48" s="7486"/>
      <c r="Z48" s="7486"/>
      <c r="AA48" s="7486"/>
      <c r="AB48" s="7486"/>
      <c r="AC48" s="7486"/>
      <c r="AD48" s="7486"/>
      <c r="AE48" s="7498" t="s">
        <v>8109</v>
      </c>
      <c r="AF48" s="7499">
        <f t="shared" si="7"/>
      </c>
      <c r="AG48" s="7500">
        <f t="shared" si="3"/>
      </c>
      <c r="AH48" s="7501"/>
      <c r="AI48" s="7496"/>
      <c r="AJ48" s="7497"/>
      <c r="AK48" s="7497"/>
      <c r="AL48" s="7496"/>
      <c r="AM48" s="7497"/>
      <c r="AN48" s="7497"/>
    </row>
    <row r="49">
      <c r="A49" s="7486"/>
      <c r="B49" s="7491"/>
      <c r="C49" s="7491"/>
      <c r="D49" s="7486"/>
      <c r="E49" s="7486"/>
      <c r="F49" s="7486"/>
      <c r="G49" s="7491"/>
      <c r="H49" s="7492"/>
      <c r="I49" s="7492"/>
      <c r="J49" s="7492"/>
      <c r="K49" s="7486"/>
      <c r="L49" s="7486"/>
      <c r="M49" s="7486"/>
      <c r="N49" s="7486"/>
      <c r="O49" s="7486"/>
      <c r="P49" s="7486"/>
      <c r="Q49" s="7486"/>
      <c r="R49" s="7486"/>
      <c r="S49" s="7486"/>
      <c r="T49" s="7486"/>
      <c r="U49" s="7486"/>
      <c r="V49" s="7486"/>
      <c r="W49" s="7486"/>
      <c r="X49" s="7486"/>
      <c r="Y49" s="7486"/>
      <c r="Z49" s="7486"/>
      <c r="AA49" s="7486"/>
      <c r="AB49" s="7486"/>
      <c r="AC49" s="7486"/>
      <c r="AD49" s="7486"/>
      <c r="AE49" s="7498" t="s">
        <v>8110</v>
      </c>
      <c r="AF49" s="7499">
        <f t="shared" si="7"/>
      </c>
      <c r="AG49" s="7500">
        <f t="shared" si="3"/>
      </c>
      <c r="AH49" s="7501"/>
      <c r="AI49" s="7496"/>
      <c r="AJ49" s="7497"/>
      <c r="AK49" s="7497"/>
      <c r="AL49" s="7496"/>
      <c r="AM49" s="7497"/>
      <c r="AN49" s="7497"/>
    </row>
    <row r="50">
      <c r="A50" s="7486"/>
      <c r="B50" s="7491"/>
      <c r="C50" s="7491"/>
      <c r="D50" s="7486"/>
      <c r="E50" s="7486"/>
      <c r="F50" s="7486"/>
      <c r="G50" s="7491"/>
      <c r="H50" s="7492"/>
      <c r="I50" s="7492"/>
      <c r="J50" s="7492"/>
      <c r="K50" s="7486"/>
      <c r="L50" s="7486"/>
      <c r="M50" s="7486"/>
      <c r="N50" s="7486"/>
      <c r="O50" s="7486"/>
      <c r="P50" s="7486"/>
      <c r="Q50" s="7486"/>
      <c r="R50" s="7486"/>
      <c r="S50" s="7486"/>
      <c r="T50" s="7486"/>
      <c r="U50" s="7486"/>
      <c r="V50" s="7486"/>
      <c r="W50" s="7486"/>
      <c r="X50" s="7486"/>
      <c r="Y50" s="7486"/>
      <c r="Z50" s="7486"/>
      <c r="AA50" s="7486"/>
      <c r="AB50" s="7486"/>
      <c r="AC50" s="7486"/>
      <c r="AD50" s="7486"/>
      <c r="AE50" s="7498" t="s">
        <v>8021</v>
      </c>
      <c r="AF50" s="7502">
        <f>AVERAGE(AH3:AH43)/AVERAGE(D3:D43)</f>
      </c>
      <c r="AG50" s="7500">
        <f>SUMIF($H$3:$H$43,"&lt;90",$AG$3:$AG$43)</f>
      </c>
      <c r="AH50" s="7503"/>
      <c r="AI50" s="7496"/>
      <c r="AJ50" s="7497"/>
      <c r="AK50" s="7497"/>
      <c r="AL50" s="7496"/>
      <c r="AM50" s="7497"/>
      <c r="AN50" s="7497"/>
    </row>
    <row r="51">
      <c r="A51" s="7486"/>
      <c r="B51" s="7491"/>
      <c r="C51" s="7491"/>
      <c r="D51" s="7486"/>
      <c r="E51" s="7486"/>
      <c r="F51" s="7486"/>
      <c r="G51" s="7491"/>
      <c r="H51" s="7492"/>
      <c r="I51" s="7492"/>
      <c r="J51" s="7492"/>
      <c r="K51" s="7486"/>
      <c r="L51" s="7486"/>
      <c r="M51" s="7486"/>
      <c r="N51" s="7486"/>
      <c r="O51" s="7486"/>
      <c r="P51" s="7486"/>
      <c r="Q51" s="7486"/>
      <c r="R51" s="7486"/>
      <c r="S51" s="7486"/>
      <c r="T51" s="7486"/>
      <c r="U51" s="7486"/>
      <c r="V51" s="7486"/>
      <c r="W51" s="7486"/>
      <c r="X51" s="7486"/>
      <c r="Y51" s="7486"/>
      <c r="Z51" s="7486"/>
      <c r="AA51" s="7486"/>
      <c r="AB51" s="7486"/>
      <c r="AC51" s="7486"/>
      <c r="AD51" s="7486"/>
      <c r="AE51" s="7486"/>
      <c r="AF51" s="7503"/>
      <c r="AG51" s="7503"/>
      <c r="AH51" s="7503"/>
      <c r="AI51" s="7496"/>
      <c r="AJ51" s="7497"/>
      <c r="AK51" s="7497"/>
      <c r="AL51" s="7496"/>
      <c r="AM51" s="7497"/>
      <c r="AN51" s="7497"/>
    </row>
    <row r="52">
      <c r="A52" s="7504" t="s">
        <v>8111</v>
      </c>
      <c r="B52" s="7442" t="s">
        <v>7996</v>
      </c>
      <c r="C52" s="7442" t="s">
        <v>7997</v>
      </c>
      <c r="D52" s="7442" t="s">
        <v>7998</v>
      </c>
      <c r="E52" s="7442"/>
      <c r="F52" s="7442" t="s">
        <v>8112</v>
      </c>
      <c r="G52" s="7505" t="s">
        <v>8000</v>
      </c>
      <c r="H52" s="7506" t="s">
        <v>8001</v>
      </c>
      <c r="I52" s="7441" t="s">
        <v>8002</v>
      </c>
      <c r="J52" s="7441" t="s">
        <v>8003</v>
      </c>
      <c r="K52" s="7442" t="s">
        <v>8004</v>
      </c>
      <c r="L52" s="7442" t="s">
        <v>8005</v>
      </c>
      <c r="M52" s="7442" t="s">
        <v>8113</v>
      </c>
      <c r="N52" s="7442" t="s">
        <v>8114</v>
      </c>
      <c r="O52" s="7442" t="s">
        <v>8008</v>
      </c>
      <c r="P52" s="7507"/>
      <c r="Q52" s="7507"/>
      <c r="R52" s="7507"/>
      <c r="S52" s="7507"/>
      <c r="T52" s="7507"/>
      <c r="U52" s="7507"/>
      <c r="V52" s="7507"/>
      <c r="W52" s="7507"/>
      <c r="X52" s="7507"/>
      <c r="Y52" s="7507"/>
      <c r="Z52" s="7507"/>
      <c r="AA52" s="7507"/>
      <c r="AB52" s="7508" t="s">
        <v>8015</v>
      </c>
      <c r="AC52" s="7506" t="s">
        <v>8016</v>
      </c>
      <c r="AD52" s="7506" t="s">
        <v>8115</v>
      </c>
      <c r="AE52" s="7506" t="s">
        <v>8116</v>
      </c>
      <c r="AF52" s="7509" t="s">
        <v>8019</v>
      </c>
      <c r="AG52" s="7509" t="s">
        <v>8020</v>
      </c>
      <c r="AH52" s="7441" t="s">
        <v>8021</v>
      </c>
      <c r="AI52" s="7506" t="s">
        <v>8022</v>
      </c>
      <c r="AJ52" s="7441" t="s">
        <v>8023</v>
      </c>
      <c r="AK52" s="7442" t="s">
        <v>8024</v>
      </c>
      <c r="AL52" s="7442" t="s">
        <v>8117</v>
      </c>
      <c r="AM52" s="7442" t="s">
        <v>8026</v>
      </c>
      <c r="AN52" s="7442" t="s">
        <v>8027</v>
      </c>
    </row>
    <row r="53">
      <c r="A53" s="7442" t="s">
        <v>8028</v>
      </c>
      <c r="B53" s="7442"/>
      <c r="C53" s="7442"/>
      <c r="D53" s="7442" t="s">
        <v>8029</v>
      </c>
      <c r="E53" s="7446" t="s">
        <v>8030</v>
      </c>
      <c r="F53" s="7442"/>
      <c r="G53" s="7510"/>
      <c r="H53" s="7506"/>
      <c r="I53" s="7441"/>
      <c r="J53" s="7441"/>
      <c r="K53" s="7442" t="s">
        <v>8031</v>
      </c>
      <c r="L53" s="7442" t="s">
        <v>8031</v>
      </c>
      <c r="M53" s="7442"/>
      <c r="N53" s="7442"/>
      <c r="O53" s="7442"/>
      <c r="P53" s="7507"/>
      <c r="Q53" s="7507"/>
      <c r="R53" s="7507"/>
      <c r="S53" s="7507"/>
      <c r="T53" s="7507"/>
      <c r="U53" s="7507"/>
      <c r="V53" s="7507"/>
      <c r="W53" s="7507"/>
      <c r="X53" s="7507"/>
      <c r="Y53" s="7507"/>
      <c r="Z53" s="7507"/>
      <c r="AA53" s="7507"/>
      <c r="AB53" s="7508"/>
      <c r="AC53" s="7506"/>
      <c r="AD53" s="7506"/>
      <c r="AE53" s="7506"/>
      <c r="AF53" s="7509"/>
      <c r="AG53" s="7509"/>
      <c r="AH53" s="7441"/>
      <c r="AI53" s="7506"/>
      <c r="AJ53" s="7441"/>
      <c r="AK53" s="7442"/>
      <c r="AL53" s="7442"/>
      <c r="AM53" s="7442"/>
      <c r="AN53" s="7442"/>
    </row>
    <row r="54">
      <c r="A54" s="7511">
        <v>1</v>
      </c>
      <c r="B54" s="7447" t="s">
        <v>8044</v>
      </c>
      <c r="C54" s="7447" t="s">
        <v>8118</v>
      </c>
      <c r="D54" s="7450">
        <v>1535</v>
      </c>
      <c r="E54" s="7464">
        <v>1535</v>
      </c>
      <c r="F54" s="7512"/>
      <c r="G54" s="7513">
        <f>VLOOKUP(C54,'Data Products'!$A:$J,2,0)</f>
      </c>
      <c r="H54" s="7514">
        <f t="shared" ref="H54:H79" si="26">IFERROR(G54-TODAY(),"")</f>
      </c>
      <c r="I54" s="7453">
        <v>45840</v>
      </c>
      <c r="J54" s="7454">
        <f t="shared" ref="J54:J126" si="14">TODAY()-I54</f>
      </c>
      <c r="K54" s="7489">
        <v>2825</v>
      </c>
      <c r="L54" s="7515">
        <v>9698</v>
      </c>
      <c r="M54" s="7450">
        <v>6000</v>
      </c>
      <c r="N54" s="7450">
        <v>12000</v>
      </c>
      <c r="O54" s="7447" t="s">
        <v>8043</v>
      </c>
      <c r="P54" s="7486"/>
      <c r="Q54" s="7486"/>
      <c r="R54" s="7516"/>
      <c r="S54" s="7486"/>
      <c r="T54" s="7486"/>
      <c r="U54" s="7486"/>
      <c r="V54" s="7486"/>
      <c r="W54" s="7486"/>
      <c r="X54" s="7486"/>
      <c r="Y54" s="7486"/>
      <c r="Z54" s="7486"/>
      <c r="AA54" s="7486"/>
      <c r="AB54" s="7517">
        <f t="shared" ref="AB54:AB126" si="9">L54/30</f>
      </c>
      <c r="AC54" s="7470">
        <f t="shared" ref="AC54:AC126" si="5">IFERROR(D54/AB54,"-")</f>
      </c>
      <c r="AD54" s="7457">
        <f t="shared" ref="AD54:AD126" si="30">IFERROR(TODAY()+AC54,"-")</f>
      </c>
      <c r="AE54" s="7471">
        <f t="shared" ref="AE54:AE126" si="17">_xlfn.IFS(AC54="-","Not sold yet",AND(AC54&lt;=150,AC54&gt;60),"Out of stock more than 60 days",AC54&lt;=60,"Out of stock less than 60 days",AC54&gt;=150,"Out of stock more than 150 days")</f>
      </c>
      <c r="AF54" s="7459">
        <f>VLOOKUP(C54,'Data Products'!$A:$J,10,0)</f>
      </c>
      <c r="AG54" s="7460">
        <f t="shared" ref="AG54:AG126" si="1">AF54*D54</f>
      </c>
      <c r="AH54" s="7460"/>
      <c r="AI54" s="7477" t="s">
        <v>8119</v>
      </c>
      <c r="AJ54" s="7462"/>
      <c r="AK54" s="7463"/>
      <c r="AL54" s="7462"/>
      <c r="AM54" s="7463"/>
      <c r="AN54" s="7463"/>
    </row>
    <row customHeight="true" hidden="true" ht="18" r="55">
      <c r="A55" s="7511">
        <v>2</v>
      </c>
      <c r="B55" s="7447" t="s">
        <v>8039</v>
      </c>
      <c r="C55" s="7447" t="s">
        <v>8120</v>
      </c>
      <c r="D55" s="7450">
        <v>0</v>
      </c>
      <c r="E55" s="7464">
        <v>0</v>
      </c>
      <c r="F55" s="7512"/>
      <c r="G55" s="7513">
        <f>VLOOKUP(C55,'Data Products'!$A:$J,2,0)</f>
      </c>
      <c r="H55" s="7514">
        <f t="shared" si="26"/>
      </c>
      <c r="I55" s="7453">
        <v>45376</v>
      </c>
      <c r="J55" s="7454">
        <f t="shared" si="14"/>
      </c>
      <c r="K55" s="7450">
        <v>0</v>
      </c>
      <c r="L55" s="7450">
        <v>0</v>
      </c>
      <c r="M55" s="7450">
        <v>0</v>
      </c>
      <c r="N55" s="7450">
        <v>0</v>
      </c>
      <c r="O55" s="7447" t="s">
        <v>8121</v>
      </c>
      <c r="P55" s="7486"/>
      <c r="Q55" s="7486"/>
      <c r="R55" s="7516"/>
      <c r="S55" s="7486"/>
      <c r="T55" s="7486"/>
      <c r="U55" s="7486"/>
      <c r="V55" s="7486"/>
      <c r="W55" s="7486"/>
      <c r="X55" s="7486"/>
      <c r="Y55" s="7486"/>
      <c r="Z55" s="7486"/>
      <c r="AA55" s="7486"/>
      <c r="AB55" s="7517">
        <f t="shared" si="9"/>
      </c>
      <c r="AC55" s="7465">
        <f t="shared" si="5"/>
      </c>
      <c r="AD55" s="7457">
        <f t="shared" si="30"/>
      </c>
      <c r="AE55" s="7466">
        <f t="shared" si="17"/>
      </c>
      <c r="AF55" s="7459">
        <f>VLOOKUP(C55,'Data Products'!$A:$J,10,0)</f>
      </c>
      <c r="AG55" s="7460">
        <f t="shared" si="1"/>
      </c>
      <c r="AH55" s="7460">
        <f t="shared" ref="AH55:AH74" si="20">IF(H55&lt;=90,D55,0)</f>
      </c>
      <c r="AI55" s="7472"/>
      <c r="AJ55" s="7462"/>
      <c r="AK55" s="7463"/>
      <c r="AL55" s="7462"/>
      <c r="AM55" s="7463"/>
      <c r="AN55" s="7463"/>
    </row>
    <row customHeight="true" hidden="true" ht="18" r="56">
      <c r="A56" s="7511">
        <v>3</v>
      </c>
      <c r="B56" s="7447" t="s">
        <v>8039</v>
      </c>
      <c r="C56" s="7447" t="s">
        <v>8122</v>
      </c>
      <c r="D56" s="7450">
        <v>0</v>
      </c>
      <c r="E56" s="7464">
        <v>0</v>
      </c>
      <c r="F56" s="7512"/>
      <c r="G56" s="7513">
        <f>VLOOKUP(C56,'Data Products'!$A:$J,2,0)</f>
      </c>
      <c r="H56" s="7514">
        <f t="shared" si="26"/>
      </c>
      <c r="I56" s="7488">
        <v>45721</v>
      </c>
      <c r="J56" s="7454">
        <f t="shared" si="14"/>
      </c>
      <c r="K56" s="7450">
        <v>0</v>
      </c>
      <c r="L56" s="7450">
        <v>0</v>
      </c>
      <c r="M56" s="7518" t="s">
        <v>8123</v>
      </c>
      <c r="N56" s="7518" t="s">
        <v>8123</v>
      </c>
      <c r="O56" s="7447" t="s">
        <v>8121</v>
      </c>
      <c r="P56" s="7486"/>
      <c r="Q56" s="7486"/>
      <c r="R56" s="7516"/>
      <c r="S56" s="7486"/>
      <c r="T56" s="7486"/>
      <c r="U56" s="7486"/>
      <c r="V56" s="7486"/>
      <c r="W56" s="7486"/>
      <c r="X56" s="7486"/>
      <c r="Y56" s="7486"/>
      <c r="Z56" s="7486"/>
      <c r="AA56" s="7486"/>
      <c r="AB56" s="7517">
        <f t="shared" si="9"/>
      </c>
      <c r="AC56" s="7465">
        <f t="shared" si="5"/>
      </c>
      <c r="AD56" s="7457">
        <f t="shared" si="30"/>
      </c>
      <c r="AE56" s="7466">
        <f t="shared" si="17"/>
      </c>
      <c r="AF56" s="7459">
        <f>VLOOKUP(C56,'Data Products'!$A:$J,10,0)</f>
      </c>
      <c r="AG56" s="7460">
        <f t="shared" si="1"/>
      </c>
      <c r="AH56" s="7460">
        <f t="shared" si="20"/>
      </c>
      <c r="AI56" s="7472"/>
      <c r="AJ56" s="7462"/>
      <c r="AK56" s="7463"/>
      <c r="AL56" s="7462"/>
      <c r="AM56" s="7463"/>
      <c r="AN56" s="7463"/>
    </row>
    <row customHeight="true" hidden="true" ht="18" r="57">
      <c r="A57" s="7511">
        <v>4</v>
      </c>
      <c r="B57" s="7447" t="s">
        <v>8039</v>
      </c>
      <c r="C57" s="7447" t="s">
        <v>8124</v>
      </c>
      <c r="D57" s="7450">
        <v>0</v>
      </c>
      <c r="E57" s="7464">
        <v>0</v>
      </c>
      <c r="F57" s="7512"/>
      <c r="G57" s="7513">
        <f>VLOOKUP(C57,'Data Products'!$A:$J,2,0)</f>
      </c>
      <c r="H57" s="7514">
        <f t="shared" si="26"/>
      </c>
      <c r="I57" s="7453">
        <v>45460</v>
      </c>
      <c r="J57" s="7454">
        <f t="shared" si="14"/>
      </c>
      <c r="K57" s="7450">
        <v>0</v>
      </c>
      <c r="L57" s="7450">
        <v>0</v>
      </c>
      <c r="M57" s="7450">
        <v>0</v>
      </c>
      <c r="N57" s="7450">
        <v>0</v>
      </c>
      <c r="O57" s="7447" t="s">
        <v>8121</v>
      </c>
      <c r="P57" s="7486"/>
      <c r="Q57" s="7486"/>
      <c r="R57" s="7519"/>
      <c r="S57" s="7486"/>
      <c r="T57" s="7486"/>
      <c r="U57" s="7486"/>
      <c r="V57" s="7486"/>
      <c r="W57" s="7486"/>
      <c r="X57" s="7486"/>
      <c r="Y57" s="7486"/>
      <c r="Z57" s="7486"/>
      <c r="AA57" s="7486"/>
      <c r="AB57" s="7517">
        <f t="shared" si="9"/>
      </c>
      <c r="AC57" s="7465">
        <f t="shared" si="5"/>
      </c>
      <c r="AD57" s="7457">
        <f t="shared" si="30"/>
      </c>
      <c r="AE57" s="7466">
        <f t="shared" si="17"/>
      </c>
      <c r="AF57" s="7459">
        <f>VLOOKUP(C57,'Data Products'!$A:$J,10,0)</f>
      </c>
      <c r="AG57" s="7460">
        <f t="shared" si="1"/>
      </c>
      <c r="AH57" s="7460">
        <f t="shared" si="20"/>
      </c>
      <c r="AI57" s="7462"/>
      <c r="AJ57" s="7463"/>
      <c r="AK57" s="7463"/>
      <c r="AL57" s="7462"/>
      <c r="AM57" s="7463"/>
      <c r="AN57" s="7463"/>
    </row>
    <row customHeight="true" hidden="true" ht="18" r="58">
      <c r="A58" s="7511">
        <v>5</v>
      </c>
      <c r="B58" s="7447" t="s">
        <v>8067</v>
      </c>
      <c r="C58" s="7447" t="s">
        <v>8125</v>
      </c>
      <c r="D58" s="7450">
        <v>0</v>
      </c>
      <c r="E58" s="7464">
        <v>0</v>
      </c>
      <c r="F58" s="7512"/>
      <c r="G58" s="7513">
        <f>VLOOKUP(C58,'Data Products'!$A:$J,2,0)</f>
      </c>
      <c r="H58" s="7514">
        <f t="shared" si="26"/>
      </c>
      <c r="I58" s="7453">
        <v>45667</v>
      </c>
      <c r="J58" s="7454">
        <f t="shared" si="14"/>
      </c>
      <c r="K58" s="7450">
        <v>0</v>
      </c>
      <c r="L58" s="7450">
        <v>0</v>
      </c>
      <c r="M58" s="7450">
        <v>500</v>
      </c>
      <c r="N58" s="7450">
        <v>1000</v>
      </c>
      <c r="O58" s="7520" t="s">
        <v>8052</v>
      </c>
      <c r="P58" s="7486"/>
      <c r="Q58" s="7486"/>
      <c r="R58" s="7516"/>
      <c r="S58" s="7486"/>
      <c r="T58" s="7486"/>
      <c r="U58" s="7486"/>
      <c r="V58" s="7486"/>
      <c r="W58" s="7486"/>
      <c r="X58" s="7486"/>
      <c r="Y58" s="7486"/>
      <c r="Z58" s="7486"/>
      <c r="AA58" s="7486"/>
      <c r="AB58" s="7517">
        <f t="shared" si="9"/>
      </c>
      <c r="AC58" s="7465">
        <f t="shared" si="5"/>
      </c>
      <c r="AD58" s="7457">
        <f t="shared" si="30"/>
      </c>
      <c r="AE58" s="7466">
        <f t="shared" si="17"/>
      </c>
      <c r="AF58" s="7459">
        <f>VLOOKUP(C58,'Data Products'!$A:$J,10,0)</f>
      </c>
      <c r="AG58" s="7460">
        <f t="shared" si="1"/>
      </c>
      <c r="AH58" s="7460">
        <f t="shared" si="20"/>
      </c>
      <c r="AI58" s="7472"/>
      <c r="AJ58" s="7463"/>
      <c r="AK58" s="7463">
        <v>200</v>
      </c>
      <c r="AL58" s="7462"/>
      <c r="AM58" s="7463"/>
      <c r="AN58" s="7463"/>
    </row>
    <row r="59">
      <c r="A59" s="7511">
        <v>6</v>
      </c>
      <c r="B59" s="7521" t="s">
        <v>8039</v>
      </c>
      <c r="C59" s="7447" t="s">
        <v>8126</v>
      </c>
      <c r="D59" s="7450">
        <v>3</v>
      </c>
      <c r="E59" s="7464">
        <v>3</v>
      </c>
      <c r="F59" s="7512"/>
      <c r="G59" s="7513">
        <f>VLOOKUP(C59,'Data Products'!$A:$J,2,0)</f>
      </c>
      <c r="H59" s="7514">
        <f t="shared" si="26"/>
      </c>
      <c r="I59" s="7453">
        <v>45667</v>
      </c>
      <c r="J59" s="7454">
        <f t="shared" si="14"/>
      </c>
      <c r="K59" s="7450">
        <v>0</v>
      </c>
      <c r="L59" s="7450">
        <v>0</v>
      </c>
      <c r="M59" s="7450">
        <v>500</v>
      </c>
      <c r="N59" s="7450">
        <v>1000</v>
      </c>
      <c r="O59" s="7447" t="s">
        <v>8052</v>
      </c>
      <c r="P59" s="7486"/>
      <c r="Q59" s="7486"/>
      <c r="R59" s="7516"/>
      <c r="S59" s="7486"/>
      <c r="T59" s="7486"/>
      <c r="U59" s="7486"/>
      <c r="V59" s="7486"/>
      <c r="W59" s="7486"/>
      <c r="X59" s="7486"/>
      <c r="Y59" s="7486"/>
      <c r="Z59" s="7486"/>
      <c r="AA59" s="7486"/>
      <c r="AB59" s="7517">
        <f t="shared" si="9"/>
      </c>
      <c r="AC59" s="7470">
        <f t="shared" si="5"/>
      </c>
      <c r="AD59" s="7457">
        <f t="shared" si="30"/>
      </c>
      <c r="AE59" s="7471">
        <f t="shared" si="17"/>
      </c>
      <c r="AF59" s="7459">
        <f>VLOOKUP(C59,'Data Products'!$A:$J,10,0)</f>
      </c>
      <c r="AG59" s="7460">
        <f t="shared" si="1"/>
      </c>
      <c r="AH59" s="7460">
        <f t="shared" si="20"/>
      </c>
      <c r="AI59" s="7472"/>
      <c r="AJ59" s="7463"/>
      <c r="AK59" s="7463"/>
      <c r="AL59" s="7462"/>
      <c r="AM59" s="7463"/>
      <c r="AN59" s="7463"/>
    </row>
    <row r="60">
      <c r="A60" s="7511">
        <v>7</v>
      </c>
      <c r="B60" s="7447" t="s">
        <v>8032</v>
      </c>
      <c r="C60" s="7447" t="s">
        <v>8127</v>
      </c>
      <c r="D60" s="7450">
        <v>101</v>
      </c>
      <c r="E60" s="7464">
        <v>101</v>
      </c>
      <c r="F60" s="7512"/>
      <c r="G60" s="7513">
        <f>VLOOKUP(C60,'Data Products'!$A:$J,2,0)</f>
      </c>
      <c r="H60" s="7514">
        <f t="shared" si="26"/>
      </c>
      <c r="I60" s="7453">
        <v>45617</v>
      </c>
      <c r="J60" s="7454">
        <f t="shared" si="14"/>
      </c>
      <c r="K60" s="7450">
        <v>29</v>
      </c>
      <c r="L60" s="7450">
        <v>54</v>
      </c>
      <c r="M60" s="7450">
        <v>300</v>
      </c>
      <c r="N60" s="7450">
        <v>500</v>
      </c>
      <c r="O60" s="7522" t="s">
        <v>8052</v>
      </c>
      <c r="P60" s="7486"/>
      <c r="Q60" s="7486"/>
      <c r="R60" s="7516"/>
      <c r="S60" s="7486"/>
      <c r="T60" s="7486"/>
      <c r="U60" s="7486"/>
      <c r="V60" s="7486"/>
      <c r="W60" s="7486"/>
      <c r="X60" s="7486"/>
      <c r="Y60" s="7486"/>
      <c r="Z60" s="7486"/>
      <c r="AA60" s="7486"/>
      <c r="AB60" s="7517">
        <f t="shared" si="9"/>
      </c>
      <c r="AC60" s="7474">
        <f t="shared" si="5"/>
      </c>
      <c r="AD60" s="7457">
        <f t="shared" si="30"/>
      </c>
      <c r="AE60" s="7475">
        <f t="shared" si="17"/>
      </c>
      <c r="AF60" s="7459">
        <f>VLOOKUP(C60,'Data Products'!$A:$J,10,0)</f>
      </c>
      <c r="AG60" s="7460">
        <f t="shared" si="1"/>
      </c>
      <c r="AH60" s="7460">
        <f t="shared" si="20"/>
      </c>
      <c r="AI60" s="7462"/>
      <c r="AJ60" s="7463"/>
      <c r="AK60" s="7463"/>
      <c r="AL60" s="7462"/>
      <c r="AM60" s="7463"/>
      <c r="AN60" s="7463"/>
    </row>
    <row customHeight="true" hidden="true" ht="18" r="61">
      <c r="A61" s="7511">
        <v>8</v>
      </c>
      <c r="B61" s="7447" t="s">
        <v>8032</v>
      </c>
      <c r="C61" s="7447" t="s">
        <v>8128</v>
      </c>
      <c r="D61" s="7450">
        <v>0</v>
      </c>
      <c r="E61" s="7464">
        <v>0</v>
      </c>
      <c r="F61" s="7512"/>
      <c r="G61" s="7513">
        <f>VLOOKUP(C61,'Data Products'!$A:$J,2,0)</f>
      </c>
      <c r="H61" s="7523">
        <f t="shared" si="26"/>
      </c>
      <c r="I61" s="7453">
        <v>45504</v>
      </c>
      <c r="J61" s="7454">
        <f t="shared" si="14"/>
      </c>
      <c r="K61" s="7450">
        <v>0</v>
      </c>
      <c r="L61" s="7450">
        <v>0</v>
      </c>
      <c r="M61" s="7450">
        <v>0</v>
      </c>
      <c r="N61" s="7450">
        <v>0</v>
      </c>
      <c r="O61" s="7447" t="s">
        <v>8052</v>
      </c>
      <c r="P61" s="7486"/>
      <c r="Q61" s="7486"/>
      <c r="R61" s="7516"/>
      <c r="S61" s="7486"/>
      <c r="T61" s="7486"/>
      <c r="U61" s="7486"/>
      <c r="V61" s="7486"/>
      <c r="W61" s="7486"/>
      <c r="X61" s="7486"/>
      <c r="Y61" s="7486"/>
      <c r="Z61" s="7486"/>
      <c r="AA61" s="7486"/>
      <c r="AB61" s="7517">
        <f t="shared" si="9"/>
      </c>
      <c r="AC61" s="7465">
        <f t="shared" si="5"/>
      </c>
      <c r="AD61" s="7457">
        <f t="shared" si="30"/>
      </c>
      <c r="AE61" s="7466">
        <f t="shared" si="17"/>
      </c>
      <c r="AF61" s="7459">
        <f>VLOOKUP(C61,'Data Products'!$A:$J,10,0)</f>
      </c>
      <c r="AG61" s="7460">
        <f t="shared" si="1"/>
      </c>
      <c r="AH61" s="7460">
        <f t="shared" si="20"/>
      </c>
      <c r="AI61" s="7462"/>
      <c r="AJ61" s="7463"/>
      <c r="AK61" s="7463"/>
      <c r="AL61" s="7462"/>
      <c r="AM61" s="7463"/>
      <c r="AN61" s="7463"/>
    </row>
    <row customHeight="true" hidden="true" ht="18" r="62">
      <c r="A62" s="7511">
        <v>9</v>
      </c>
      <c r="B62" s="7447" t="s">
        <v>8032</v>
      </c>
      <c r="C62" s="7447" t="s">
        <v>8129</v>
      </c>
      <c r="D62" s="7450">
        <v>0</v>
      </c>
      <c r="E62" s="7464">
        <v>0</v>
      </c>
      <c r="F62" s="7512"/>
      <c r="G62" s="7513">
        <f>VLOOKUP(C62,'Data Products'!$A:$J,2,0)</f>
      </c>
      <c r="H62" s="7514">
        <f t="shared" si="26"/>
      </c>
      <c r="I62" s="7453">
        <v>45530</v>
      </c>
      <c r="J62" s="7454">
        <f t="shared" si="14"/>
      </c>
      <c r="K62" s="7450">
        <v>0</v>
      </c>
      <c r="L62" s="7450">
        <v>0</v>
      </c>
      <c r="M62" s="7450">
        <v>100</v>
      </c>
      <c r="N62" s="7450">
        <v>300</v>
      </c>
      <c r="O62" s="7447" t="s">
        <v>8052</v>
      </c>
      <c r="P62" s="7486"/>
      <c r="Q62" s="7486"/>
      <c r="R62" s="7516"/>
      <c r="S62" s="7486"/>
      <c r="T62" s="7486"/>
      <c r="U62" s="7486"/>
      <c r="V62" s="7486"/>
      <c r="W62" s="7486"/>
      <c r="X62" s="7486"/>
      <c r="Y62" s="7486"/>
      <c r="Z62" s="7486"/>
      <c r="AA62" s="7486"/>
      <c r="AB62" s="7517">
        <f t="shared" si="9"/>
      </c>
      <c r="AC62" s="7470">
        <f t="shared" si="5"/>
      </c>
      <c r="AD62" s="7457">
        <f t="shared" si="30"/>
      </c>
      <c r="AE62" s="7471">
        <f t="shared" si="17"/>
      </c>
      <c r="AF62" s="7459">
        <f>VLOOKUP(C62,'Data Products'!$A:$J,10,0)</f>
      </c>
      <c r="AG62" s="7460">
        <f t="shared" si="1"/>
      </c>
      <c r="AH62" s="7460">
        <f t="shared" si="20"/>
      </c>
      <c r="AI62" s="7462"/>
      <c r="AJ62" s="7463"/>
      <c r="AK62" s="7463"/>
      <c r="AL62" s="7462"/>
      <c r="AM62" s="7463"/>
      <c r="AN62" s="7463"/>
    </row>
    <row customHeight="true" hidden="true" ht="18" r="63">
      <c r="A63" s="7511">
        <v>10</v>
      </c>
      <c r="B63" s="7447" t="s">
        <v>8032</v>
      </c>
      <c r="C63" s="7447" t="s">
        <v>8130</v>
      </c>
      <c r="D63" s="7450">
        <v>0</v>
      </c>
      <c r="E63" s="7464">
        <v>0</v>
      </c>
      <c r="F63" s="7512"/>
      <c r="G63" s="7513">
        <f>VLOOKUP(C63,'Data Products'!$A:$J,2,0)</f>
      </c>
      <c r="H63" s="7514">
        <f t="shared" si="26"/>
      </c>
      <c r="I63" s="7453">
        <v>45667</v>
      </c>
      <c r="J63" s="7454">
        <f t="shared" si="14"/>
      </c>
      <c r="K63" s="7450">
        <v>0</v>
      </c>
      <c r="L63" s="7450">
        <v>0</v>
      </c>
      <c r="M63" s="7450">
        <v>500</v>
      </c>
      <c r="N63" s="7450">
        <v>1000</v>
      </c>
      <c r="O63" s="7447" t="s">
        <v>8052</v>
      </c>
      <c r="P63" s="7486"/>
      <c r="Q63" s="7486"/>
      <c r="R63" s="7516"/>
      <c r="S63" s="7486"/>
      <c r="T63" s="7486"/>
      <c r="U63" s="7486"/>
      <c r="V63" s="7486"/>
      <c r="W63" s="7486"/>
      <c r="X63" s="7486"/>
      <c r="Y63" s="7486"/>
      <c r="Z63" s="7486"/>
      <c r="AA63" s="7486"/>
      <c r="AB63" s="7517">
        <f t="shared" si="9"/>
      </c>
      <c r="AC63" s="7465">
        <f t="shared" si="5"/>
      </c>
      <c r="AD63" s="7457">
        <f t="shared" si="30"/>
      </c>
      <c r="AE63" s="7466">
        <f t="shared" si="17"/>
      </c>
      <c r="AF63" s="7459">
        <f>VLOOKUP(C63,'Data Products'!$A:$J,10,0)</f>
      </c>
      <c r="AG63" s="7460">
        <f t="shared" si="1"/>
      </c>
      <c r="AH63" s="7460">
        <f t="shared" si="20"/>
      </c>
      <c r="AI63" s="7472"/>
      <c r="AJ63" s="7463"/>
      <c r="AK63" s="7463">
        <v>150</v>
      </c>
      <c r="AL63" s="7462"/>
      <c r="AM63" s="7463"/>
      <c r="AN63" s="7463"/>
    </row>
    <row customHeight="true" hidden="true" ht="18" r="64">
      <c r="A64" s="7511">
        <v>11</v>
      </c>
      <c r="B64" s="7447" t="s">
        <v>8039</v>
      </c>
      <c r="C64" s="7447" t="s">
        <v>8131</v>
      </c>
      <c r="D64" s="7450">
        <v>0</v>
      </c>
      <c r="E64" s="7464">
        <v>0</v>
      </c>
      <c r="F64" s="7512"/>
      <c r="G64" s="7513">
        <f>VLOOKUP(C64,'Data Products'!$A:$J,2,0)</f>
      </c>
      <c r="H64" s="7514">
        <f t="shared" si="26"/>
      </c>
      <c r="I64" s="7488">
        <v>45716</v>
      </c>
      <c r="J64" s="7454">
        <f t="shared" si="14"/>
      </c>
      <c r="K64" s="7450">
        <v>0</v>
      </c>
      <c r="L64" s="7450">
        <v>63</v>
      </c>
      <c r="M64" s="7450" t="s">
        <v>8123</v>
      </c>
      <c r="N64" s="7450" t="s">
        <v>8123</v>
      </c>
      <c r="O64" s="7447" t="s">
        <v>8052</v>
      </c>
      <c r="P64" s="7486"/>
      <c r="Q64" s="7486"/>
      <c r="R64" s="7516"/>
      <c r="S64" s="7486"/>
      <c r="T64" s="7486"/>
      <c r="U64" s="7486"/>
      <c r="V64" s="7486"/>
      <c r="W64" s="7486"/>
      <c r="X64" s="7486"/>
      <c r="Y64" s="7486"/>
      <c r="Z64" s="7486"/>
      <c r="AA64" s="7486"/>
      <c r="AB64" s="7517">
        <f t="shared" si="9"/>
      </c>
      <c r="AC64" s="7474">
        <f t="shared" si="5"/>
      </c>
      <c r="AD64" s="7457">
        <f t="shared" si="30"/>
      </c>
      <c r="AE64" s="7475">
        <f t="shared" si="17"/>
      </c>
      <c r="AF64" s="7459">
        <f>VLOOKUP(C64,'Data Products'!$A:$J,10,0)</f>
      </c>
      <c r="AG64" s="7460">
        <f t="shared" si="1"/>
      </c>
      <c r="AH64" s="7460">
        <f t="shared" si="20"/>
      </c>
      <c r="AI64" s="7472"/>
      <c r="AJ64" s="7463"/>
      <c r="AK64" s="7463"/>
      <c r="AL64" s="7462"/>
      <c r="AM64" s="7463"/>
      <c r="AN64" s="7463"/>
    </row>
    <row r="65">
      <c r="A65" s="7511">
        <v>12</v>
      </c>
      <c r="B65" s="7447" t="s">
        <v>8032</v>
      </c>
      <c r="C65" s="7447" t="s">
        <v>8132</v>
      </c>
      <c r="D65" s="7450">
        <v>146</v>
      </c>
      <c r="E65" s="7464">
        <v>146</v>
      </c>
      <c r="F65" s="7512"/>
      <c r="G65" s="7513">
        <f>VLOOKUP(C65,'Data Products'!$A:$J,2,0)</f>
      </c>
      <c r="H65" s="7514">
        <f t="shared" si="26"/>
      </c>
      <c r="I65" s="7488">
        <v>45716</v>
      </c>
      <c r="J65" s="7454">
        <f t="shared" si="14"/>
      </c>
      <c r="K65" s="7450">
        <v>92</v>
      </c>
      <c r="L65" s="7450">
        <v>151</v>
      </c>
      <c r="M65" s="7450">
        <v>0</v>
      </c>
      <c r="N65" s="7450">
        <v>0</v>
      </c>
      <c r="O65" s="7447" t="s">
        <v>8052</v>
      </c>
      <c r="P65" s="7486"/>
      <c r="Q65" s="7486"/>
      <c r="R65" s="7516"/>
      <c r="S65" s="7486"/>
      <c r="T65" s="7486"/>
      <c r="U65" s="7486"/>
      <c r="V65" s="7486"/>
      <c r="W65" s="7486"/>
      <c r="X65" s="7486"/>
      <c r="Y65" s="7486"/>
      <c r="Z65" s="7486"/>
      <c r="AA65" s="7486"/>
      <c r="AB65" s="7517">
        <f t="shared" si="9"/>
      </c>
      <c r="AC65" s="7474">
        <f t="shared" si="5"/>
      </c>
      <c r="AD65" s="7457">
        <f t="shared" si="30"/>
      </c>
      <c r="AE65" s="7475">
        <f t="shared" si="17"/>
      </c>
      <c r="AF65" s="7459">
        <f>VLOOKUP(C65,'Data Products'!$A:$J,10,0)</f>
      </c>
      <c r="AG65" s="7460">
        <f t="shared" si="1"/>
      </c>
      <c r="AH65" s="7460">
        <f t="shared" si="20"/>
      </c>
      <c r="AI65" s="7472"/>
      <c r="AJ65" s="7463"/>
      <c r="AK65" s="7463"/>
      <c r="AL65" s="7462"/>
      <c r="AM65" s="7463"/>
      <c r="AN65" s="7463"/>
    </row>
    <row customHeight="true" hidden="true" ht="18" r="66">
      <c r="A66" s="7511">
        <v>13</v>
      </c>
      <c r="B66" s="7447" t="s">
        <v>8032</v>
      </c>
      <c r="C66" s="7447" t="s">
        <v>8133</v>
      </c>
      <c r="D66" s="7450">
        <v>0</v>
      </c>
      <c r="E66" s="7464">
        <v>0</v>
      </c>
      <c r="F66" s="7512"/>
      <c r="G66" s="7513">
        <f>VLOOKUP(C66,'Data Products'!$A:$J,2,0)</f>
      </c>
      <c r="H66" s="7523">
        <f t="shared" si="26"/>
      </c>
      <c r="I66" s="7453">
        <v>45363</v>
      </c>
      <c r="J66" s="7454">
        <f t="shared" si="14"/>
      </c>
      <c r="K66" s="7450">
        <v>0</v>
      </c>
      <c r="L66" s="7450">
        <v>0</v>
      </c>
      <c r="M66" s="7450">
        <v>0</v>
      </c>
      <c r="N66" s="7450">
        <v>0</v>
      </c>
      <c r="O66" s="7447" t="s">
        <v>8052</v>
      </c>
      <c r="P66" s="7486"/>
      <c r="Q66" s="7486"/>
      <c r="R66" s="7516"/>
      <c r="S66" s="7486"/>
      <c r="T66" s="7486"/>
      <c r="U66" s="7486"/>
      <c r="V66" s="7486"/>
      <c r="W66" s="7486"/>
      <c r="X66" s="7486"/>
      <c r="Y66" s="7486"/>
      <c r="Z66" s="7486"/>
      <c r="AA66" s="7486"/>
      <c r="AB66" s="7517">
        <f t="shared" si="9"/>
      </c>
      <c r="AC66" s="7465">
        <f t="shared" si="5"/>
      </c>
      <c r="AD66" s="7457">
        <f t="shared" si="30"/>
      </c>
      <c r="AE66" s="7466">
        <f t="shared" si="17"/>
      </c>
      <c r="AF66" s="7459">
        <f>VLOOKUP(C66,'Data Products'!$A:$J,10,0)</f>
      </c>
      <c r="AG66" s="7460">
        <f t="shared" si="1"/>
      </c>
      <c r="AH66" s="7460">
        <f t="shared" si="20"/>
      </c>
      <c r="AI66" s="7462"/>
      <c r="AJ66" s="7463"/>
      <c r="AK66" s="7463"/>
      <c r="AL66" s="7462"/>
      <c r="AM66" s="7463"/>
      <c r="AN66" s="7463"/>
    </row>
    <row r="67">
      <c r="A67" s="7511">
        <v>14</v>
      </c>
      <c r="B67" s="7447" t="s">
        <v>8032</v>
      </c>
      <c r="C67" s="7447" t="s">
        <v>8134</v>
      </c>
      <c r="D67" s="7450">
        <v>19</v>
      </c>
      <c r="E67" s="7464">
        <v>19</v>
      </c>
      <c r="F67" s="7512"/>
      <c r="G67" s="7513">
        <f>VLOOKUP(C67,'Data Products'!$A:$J,2,0)</f>
      </c>
      <c r="H67" s="7514">
        <f t="shared" si="26"/>
      </c>
      <c r="I67" s="7453">
        <v>45617</v>
      </c>
      <c r="J67" s="7454">
        <f t="shared" si="14"/>
      </c>
      <c r="K67" s="7450">
        <v>24</v>
      </c>
      <c r="L67" s="7450">
        <v>36</v>
      </c>
      <c r="M67" s="7450">
        <v>300</v>
      </c>
      <c r="N67" s="7450">
        <v>500</v>
      </c>
      <c r="O67" s="7447" t="s">
        <v>8052</v>
      </c>
      <c r="P67" s="7486"/>
      <c r="Q67" s="7486"/>
      <c r="R67" s="7516"/>
      <c r="S67" s="7486"/>
      <c r="T67" s="7486"/>
      <c r="U67" s="7486"/>
      <c r="V67" s="7486"/>
      <c r="W67" s="7486"/>
      <c r="X67" s="7486"/>
      <c r="Y67" s="7486"/>
      <c r="Z67" s="7486"/>
      <c r="AA67" s="7486"/>
      <c r="AB67" s="7517">
        <f t="shared" si="9"/>
      </c>
      <c r="AC67" s="7474">
        <f t="shared" si="5"/>
      </c>
      <c r="AD67" s="7457">
        <f t="shared" si="30"/>
      </c>
      <c r="AE67" s="7475">
        <f t="shared" si="17"/>
      </c>
      <c r="AF67" s="7459">
        <f>VLOOKUP(C67,'Data Products'!$A:$J,10,0)</f>
      </c>
      <c r="AG67" s="7460">
        <f t="shared" si="1"/>
      </c>
      <c r="AH67" s="7460">
        <f t="shared" si="20"/>
      </c>
      <c r="AI67" s="7472"/>
      <c r="AJ67" s="7463"/>
      <c r="AK67" s="7463"/>
      <c r="AL67" s="7462"/>
      <c r="AM67" s="7463"/>
      <c r="AN67" s="7463"/>
    </row>
    <row customHeight="true" hidden="true" ht="18" r="68">
      <c r="A68" s="7511">
        <v>15</v>
      </c>
      <c r="B68" s="7447" t="s">
        <v>8039</v>
      </c>
      <c r="C68" s="7447" t="s">
        <v>8135</v>
      </c>
      <c r="D68" s="7450">
        <v>0</v>
      </c>
      <c r="E68" s="7464">
        <v>0</v>
      </c>
      <c r="F68" s="7512"/>
      <c r="G68" s="7513">
        <f>VLOOKUP(C68,'Data Products'!$A:$J,2,0)</f>
      </c>
      <c r="H68" s="7514">
        <f t="shared" si="26"/>
      </c>
      <c r="I68" s="7453">
        <v>45667</v>
      </c>
      <c r="J68" s="7454">
        <f t="shared" si="14"/>
      </c>
      <c r="K68" s="7450">
        <v>71</v>
      </c>
      <c r="L68" s="7450">
        <v>299</v>
      </c>
      <c r="M68" s="7450">
        <v>1000</v>
      </c>
      <c r="N68" s="7450">
        <v>2000</v>
      </c>
      <c r="O68" s="7447" t="s">
        <v>8052</v>
      </c>
      <c r="P68" s="7486"/>
      <c r="Q68" s="7486"/>
      <c r="R68" s="7516"/>
      <c r="S68" s="7486"/>
      <c r="T68" s="7486"/>
      <c r="U68" s="7486"/>
      <c r="V68" s="7486"/>
      <c r="W68" s="7486"/>
      <c r="X68" s="7486"/>
      <c r="Y68" s="7486"/>
      <c r="Z68" s="7486"/>
      <c r="AA68" s="7486"/>
      <c r="AB68" s="7517">
        <f t="shared" si="9"/>
      </c>
      <c r="AC68" s="7474">
        <f t="shared" si="5"/>
      </c>
      <c r="AD68" s="7457">
        <f t="shared" si="30"/>
      </c>
      <c r="AE68" s="7475">
        <f t="shared" si="17"/>
      </c>
      <c r="AF68" s="7459">
        <f>VLOOKUP(C68,'Data Products'!$A:$J,10,0)</f>
      </c>
      <c r="AG68" s="7460">
        <f t="shared" si="1"/>
      </c>
      <c r="AH68" s="7460">
        <f t="shared" si="20"/>
      </c>
      <c r="AI68" s="7472"/>
      <c r="AJ68" s="7463"/>
      <c r="AK68" s="7463">
        <v>340</v>
      </c>
      <c r="AL68" s="7462"/>
      <c r="AM68" s="7463"/>
      <c r="AN68" s="7463"/>
    </row>
    <row customHeight="true" hidden="true" ht="18" r="69">
      <c r="A69" s="7511">
        <v>16</v>
      </c>
      <c r="B69" s="7447" t="s">
        <v>8039</v>
      </c>
      <c r="C69" s="7447" t="s">
        <v>8136</v>
      </c>
      <c r="D69" s="7450">
        <v>0</v>
      </c>
      <c r="E69" s="7464">
        <v>0</v>
      </c>
      <c r="F69" s="7512"/>
      <c r="G69" s="7513">
        <f>VLOOKUP(C69,'Data Products'!$A:$J,2,0)</f>
      </c>
      <c r="H69" s="7523">
        <f t="shared" si="26"/>
      </c>
      <c r="I69" s="7453">
        <v>45668</v>
      </c>
      <c r="J69" s="7454">
        <f t="shared" si="14"/>
      </c>
      <c r="K69" s="7450">
        <v>0</v>
      </c>
      <c r="L69" s="7450">
        <v>0</v>
      </c>
      <c r="M69" s="7450">
        <v>0</v>
      </c>
      <c r="N69" s="7450">
        <v>0</v>
      </c>
      <c r="O69" s="7447" t="s">
        <v>8070</v>
      </c>
      <c r="P69" s="7486"/>
      <c r="Q69" s="7486"/>
      <c r="R69" s="7516"/>
      <c r="S69" s="7486"/>
      <c r="T69" s="7486"/>
      <c r="U69" s="7486"/>
      <c r="V69" s="7486"/>
      <c r="W69" s="7486"/>
      <c r="X69" s="7486"/>
      <c r="Y69" s="7486"/>
      <c r="Z69" s="7486"/>
      <c r="AA69" s="7486"/>
      <c r="AB69" s="7517">
        <f t="shared" si="9"/>
      </c>
      <c r="AC69" s="7465">
        <f t="shared" si="5"/>
      </c>
      <c r="AD69" s="7457">
        <f t="shared" si="30"/>
      </c>
      <c r="AE69" s="7466">
        <f t="shared" si="17"/>
      </c>
      <c r="AF69" s="7459">
        <f>VLOOKUP(C69,'Data Products'!$A:$J,10,0)</f>
      </c>
      <c r="AG69" s="7460">
        <f t="shared" si="1"/>
      </c>
      <c r="AH69" s="7460">
        <f t="shared" si="20"/>
      </c>
      <c r="AI69" s="7472"/>
      <c r="AJ69" s="7463"/>
      <c r="AK69" s="7463"/>
      <c r="AL69" s="7462"/>
      <c r="AM69" s="7463"/>
      <c r="AN69" s="7463"/>
    </row>
    <row customHeight="true" hidden="true" ht="18" r="70">
      <c r="A70" s="7511">
        <v>17</v>
      </c>
      <c r="B70" s="7447" t="s">
        <v>8039</v>
      </c>
      <c r="C70" s="7447" t="s">
        <v>8137</v>
      </c>
      <c r="D70" s="7450">
        <v>0</v>
      </c>
      <c r="E70" s="7464">
        <v>0</v>
      </c>
      <c r="F70" s="7512"/>
      <c r="G70" s="7513">
        <f>VLOOKUP(C70,'Data Products'!$A:$J,2,0)</f>
      </c>
      <c r="H70" s="7523">
        <f t="shared" si="26"/>
      </c>
      <c r="I70" s="7453">
        <v>45669</v>
      </c>
      <c r="J70" s="7454">
        <f t="shared" si="14"/>
      </c>
      <c r="K70" s="7450">
        <v>0</v>
      </c>
      <c r="L70" s="7450">
        <v>0</v>
      </c>
      <c r="M70" s="7450">
        <v>4000</v>
      </c>
      <c r="N70" s="7450">
        <v>8000</v>
      </c>
      <c r="O70" s="7447" t="s">
        <v>8070</v>
      </c>
      <c r="P70" s="7486"/>
      <c r="Q70" s="7486"/>
      <c r="R70" s="7516"/>
      <c r="S70" s="7486"/>
      <c r="T70" s="7486"/>
      <c r="U70" s="7486"/>
      <c r="V70" s="7486"/>
      <c r="W70" s="7486"/>
      <c r="X70" s="7486"/>
      <c r="Y70" s="7486"/>
      <c r="Z70" s="7486"/>
      <c r="AA70" s="7486"/>
      <c r="AB70" s="7517">
        <f t="shared" si="9"/>
      </c>
      <c r="AC70" s="7470">
        <f t="shared" si="5"/>
      </c>
      <c r="AD70" s="7457">
        <f t="shared" si="30"/>
      </c>
      <c r="AE70" s="7471">
        <f t="shared" si="17"/>
      </c>
      <c r="AF70" s="7459">
        <f>VLOOKUP(C70,'Data Products'!$A:$J,10,0)</f>
      </c>
      <c r="AG70" s="7460">
        <f t="shared" si="1"/>
      </c>
      <c r="AH70" s="7460">
        <f t="shared" si="20"/>
      </c>
      <c r="AI70" s="7472"/>
      <c r="AJ70" s="7463"/>
      <c r="AK70" s="7463">
        <v>3620</v>
      </c>
      <c r="AL70" s="7462"/>
      <c r="AM70" s="7463"/>
      <c r="AN70" s="7463"/>
    </row>
    <row customHeight="true" hidden="true" ht="18" r="71">
      <c r="A71" s="7511">
        <v>18</v>
      </c>
      <c r="B71" s="7447" t="s">
        <v>8039</v>
      </c>
      <c r="C71" s="7447" t="s">
        <v>8138</v>
      </c>
      <c r="D71" s="7450">
        <v>0</v>
      </c>
      <c r="E71" s="7464">
        <v>0</v>
      </c>
      <c r="F71" s="7512"/>
      <c r="G71" s="7513">
        <f>VLOOKUP(C71,'Data Products'!$A:$J,2,0)</f>
      </c>
      <c r="H71" s="7523">
        <f t="shared" si="26"/>
      </c>
      <c r="I71" s="7453">
        <v>45670</v>
      </c>
      <c r="J71" s="7454">
        <f t="shared" si="14"/>
      </c>
      <c r="K71" s="7450">
        <v>0</v>
      </c>
      <c r="L71" s="7450">
        <v>0</v>
      </c>
      <c r="M71" s="7450">
        <v>0</v>
      </c>
      <c r="N71" s="7450">
        <v>0</v>
      </c>
      <c r="O71" s="7447" t="s">
        <v>8070</v>
      </c>
      <c r="P71" s="7486"/>
      <c r="Q71" s="7486"/>
      <c r="R71" s="7516"/>
      <c r="S71" s="7486"/>
      <c r="T71" s="7486"/>
      <c r="U71" s="7486"/>
      <c r="V71" s="7486"/>
      <c r="W71" s="7486"/>
      <c r="X71" s="7486"/>
      <c r="Y71" s="7486"/>
      <c r="Z71" s="7486"/>
      <c r="AA71" s="7486"/>
      <c r="AB71" s="7517">
        <f t="shared" si="9"/>
      </c>
      <c r="AC71" s="7465">
        <f t="shared" si="5"/>
      </c>
      <c r="AD71" s="7457">
        <f t="shared" si="30"/>
      </c>
      <c r="AE71" s="7466">
        <f t="shared" si="17"/>
      </c>
      <c r="AF71" s="7459">
        <f>VLOOKUP(C71,'Data Products'!$A:$J,10,0)</f>
      </c>
      <c r="AG71" s="7460">
        <f t="shared" si="1"/>
      </c>
      <c r="AH71" s="7460">
        <f t="shared" si="20"/>
      </c>
      <c r="AI71" s="7472"/>
      <c r="AJ71" s="7463"/>
      <c r="AK71" s="7463"/>
      <c r="AL71" s="7462"/>
      <c r="AM71" s="7463"/>
      <c r="AN71" s="7463"/>
    </row>
    <row r="72">
      <c r="A72" s="7511">
        <v>19</v>
      </c>
      <c r="B72" s="7447" t="s">
        <v>8044</v>
      </c>
      <c r="C72" s="7447" t="s">
        <v>8139</v>
      </c>
      <c r="D72" s="7450">
        <v>5</v>
      </c>
      <c r="E72" s="7464">
        <v>5</v>
      </c>
      <c r="F72" s="7512"/>
      <c r="G72" s="7513">
        <f>VLOOKUP(C72,'Data Products'!$A:$J,2,0)</f>
      </c>
      <c r="H72" s="7514">
        <f t="shared" si="26"/>
      </c>
      <c r="I72" s="7453">
        <v>45671</v>
      </c>
      <c r="J72" s="7454">
        <f t="shared" si="14"/>
      </c>
      <c r="K72" s="7450">
        <v>629</v>
      </c>
      <c r="L72" s="7450">
        <v>2436</v>
      </c>
      <c r="M72" s="7450">
        <v>0</v>
      </c>
      <c r="N72" s="7450">
        <v>0</v>
      </c>
      <c r="O72" s="7447" t="s">
        <v>8140</v>
      </c>
      <c r="P72" s="7486"/>
      <c r="Q72" s="7486"/>
      <c r="R72" s="7516"/>
      <c r="S72" s="7486"/>
      <c r="T72" s="7486"/>
      <c r="U72" s="7486"/>
      <c r="V72" s="7486"/>
      <c r="W72" s="7486"/>
      <c r="X72" s="7486"/>
      <c r="Y72" s="7486"/>
      <c r="Z72" s="7486"/>
      <c r="AA72" s="7486"/>
      <c r="AB72" s="7517">
        <f t="shared" si="9"/>
      </c>
      <c r="AC72" s="7470">
        <f t="shared" si="5"/>
      </c>
      <c r="AD72" s="7457">
        <f t="shared" si="30"/>
      </c>
      <c r="AE72" s="7471">
        <f t="shared" si="17"/>
      </c>
      <c r="AF72" s="7459">
        <f>VLOOKUP(C72,'Data Products'!$A:$J,10,0)</f>
      </c>
      <c r="AG72" s="7460">
        <f t="shared" si="1"/>
      </c>
      <c r="AH72" s="7460">
        <f t="shared" si="20"/>
      </c>
      <c r="AI72" s="7477" t="s">
        <v>8141</v>
      </c>
      <c r="AJ72" s="7463"/>
      <c r="AK72" s="7463"/>
      <c r="AL72" s="7462"/>
      <c r="AM72" s="7463"/>
      <c r="AN72" s="7463"/>
    </row>
    <row r="73">
      <c r="A73" s="7511">
        <v>20</v>
      </c>
      <c r="B73" s="7447" t="s">
        <v>8044</v>
      </c>
      <c r="C73" s="7447" t="s">
        <v>8142</v>
      </c>
      <c r="D73" s="7450">
        <v>384</v>
      </c>
      <c r="E73" s="7464">
        <v>384</v>
      </c>
      <c r="F73" s="7512"/>
      <c r="G73" s="7513">
        <f>VLOOKUP(C73,'Data Products'!$A:$J,2,0)</f>
      </c>
      <c r="H73" s="7514">
        <f t="shared" si="26"/>
      </c>
      <c r="I73" s="7488">
        <v>45980</v>
      </c>
      <c r="J73" s="7454">
        <f t="shared" si="14"/>
      </c>
      <c r="K73" s="7450">
        <v>2622</v>
      </c>
      <c r="L73" s="7450">
        <v>3816</v>
      </c>
      <c r="M73" s="7450">
        <v>0</v>
      </c>
      <c r="N73" s="7450">
        <v>0</v>
      </c>
      <c r="O73" s="7447" t="s">
        <v>8140</v>
      </c>
      <c r="P73" s="7486"/>
      <c r="Q73" s="7486"/>
      <c r="R73" s="7516"/>
      <c r="S73" s="7486"/>
      <c r="T73" s="7486"/>
      <c r="U73" s="7486"/>
      <c r="V73" s="7486"/>
      <c r="W73" s="7486"/>
      <c r="X73" s="7486"/>
      <c r="Y73" s="7486"/>
      <c r="Z73" s="7486"/>
      <c r="AA73" s="7486"/>
      <c r="AB73" s="7517">
        <f t="shared" si="9"/>
      </c>
      <c r="AC73" s="7470">
        <f t="shared" si="5"/>
      </c>
      <c r="AD73" s="7457">
        <f t="shared" si="30"/>
      </c>
      <c r="AE73" s="7471">
        <f t="shared" si="17"/>
      </c>
      <c r="AF73" s="7459">
        <f>VLOOKUP(C73,'Data Products'!$A:$J,10,0)</f>
      </c>
      <c r="AG73" s="7460">
        <f t="shared" si="1"/>
      </c>
      <c r="AH73" s="7460">
        <f t="shared" si="20"/>
      </c>
      <c r="AI73" s="7477" t="s">
        <v>8143</v>
      </c>
      <c r="AJ73" s="7463"/>
      <c r="AK73" s="7463"/>
      <c r="AL73" s="7462"/>
      <c r="AM73" s="7463"/>
      <c r="AN73" s="7463"/>
    </row>
    <row r="74">
      <c r="A74" s="7511">
        <v>21</v>
      </c>
      <c r="B74" s="7447" t="s">
        <v>8044</v>
      </c>
      <c r="C74" s="7447" t="s">
        <v>8144</v>
      </c>
      <c r="D74" s="7450">
        <v>0</v>
      </c>
      <c r="E74" s="7464">
        <v>0</v>
      </c>
      <c r="F74" s="7512"/>
      <c r="G74" s="7513">
        <f>VLOOKUP(C74,'Data Products'!$A:$J,2,0)</f>
      </c>
      <c r="H74" s="7514">
        <f t="shared" si="26"/>
      </c>
      <c r="I74" s="7488">
        <v>45895</v>
      </c>
      <c r="J74" s="7454">
        <f t="shared" si="14"/>
      </c>
      <c r="K74" s="7450">
        <v>9</v>
      </c>
      <c r="L74" s="7450">
        <v>22</v>
      </c>
      <c r="M74" s="7450">
        <v>0</v>
      </c>
      <c r="N74" s="7450">
        <v>0</v>
      </c>
      <c r="O74" s="7447" t="s">
        <v>8145</v>
      </c>
      <c r="P74" s="7486"/>
      <c r="Q74" s="7486"/>
      <c r="R74" s="7516"/>
      <c r="S74" s="7486"/>
      <c r="T74" s="7486"/>
      <c r="U74" s="7486"/>
      <c r="V74" s="7486"/>
      <c r="W74" s="7486"/>
      <c r="X74" s="7486"/>
      <c r="Y74" s="7486"/>
      <c r="Z74" s="7486"/>
      <c r="AA74" s="7486"/>
      <c r="AB74" s="7517">
        <f t="shared" si="9"/>
      </c>
      <c r="AC74" s="7470">
        <f t="shared" si="5"/>
      </c>
      <c r="AD74" s="7457">
        <f t="shared" si="30"/>
      </c>
      <c r="AE74" s="7471">
        <f t="shared" si="17"/>
      </c>
      <c r="AF74" s="7459">
        <f>VLOOKUP(C74,'Data Products'!$A:$J,10,0)</f>
      </c>
      <c r="AG74" s="7460">
        <f t="shared" si="1"/>
      </c>
      <c r="AH74" s="7460">
        <f t="shared" si="20"/>
      </c>
      <c r="AI74" s="7472"/>
      <c r="AJ74" s="7463"/>
      <c r="AK74" s="7463"/>
      <c r="AL74" s="7462"/>
      <c r="AM74" s="7463"/>
      <c r="AN74" s="7463"/>
    </row>
    <row r="75">
      <c r="A75" s="7511">
        <v>22</v>
      </c>
      <c r="B75" s="7447" t="s">
        <v>8044</v>
      </c>
      <c r="C75" s="7447" t="s">
        <v>8146</v>
      </c>
      <c r="D75" s="7450">
        <v>2983</v>
      </c>
      <c r="E75" s="7464">
        <v>2983</v>
      </c>
      <c r="F75" s="7512"/>
      <c r="G75" s="7513">
        <f>VLOOKUP(C75,'Data Products'!$A:$J,2,0)</f>
      </c>
      <c r="H75" s="7514">
        <f t="shared" si="26"/>
      </c>
      <c r="I75" s="7524">
        <v>46108</v>
      </c>
      <c r="J75" s="7454">
        <f t="shared" si="14"/>
      </c>
      <c r="K75" s="7450">
        <v>1636</v>
      </c>
      <c r="L75" s="7489">
        <v>1636</v>
      </c>
      <c r="M75" s="7450">
        <v>0</v>
      </c>
      <c r="N75" s="7450">
        <v>0</v>
      </c>
      <c r="O75" s="7447" t="s">
        <v>8147</v>
      </c>
      <c r="P75" s="7486"/>
      <c r="Q75" s="7486"/>
      <c r="R75" s="7516"/>
      <c r="S75" s="7486"/>
      <c r="T75" s="7486"/>
      <c r="U75" s="7486"/>
      <c r="V75" s="7486"/>
      <c r="W75" s="7486"/>
      <c r="X75" s="7486"/>
      <c r="Y75" s="7486"/>
      <c r="Z75" s="7486"/>
      <c r="AA75" s="7486"/>
      <c r="AB75" s="7517">
        <f t="shared" si="9"/>
      </c>
      <c r="AC75" s="7470">
        <f t="shared" si="5"/>
      </c>
      <c r="AD75" s="7457">
        <f t="shared" si="30"/>
      </c>
      <c r="AE75" s="7471">
        <f t="shared" si="17"/>
      </c>
      <c r="AF75" s="7459">
        <f>VLOOKUP(C75,'Data Products'!$A:$J,10,0)</f>
      </c>
      <c r="AG75" s="7460">
        <f t="shared" si="1"/>
      </c>
      <c r="AH75" s="7460"/>
      <c r="AI75" s="7472"/>
      <c r="AJ75" s="7463"/>
      <c r="AK75" s="7463"/>
      <c r="AL75" s="7462"/>
      <c r="AM75" s="7463"/>
      <c r="AN75" s="7463"/>
    </row>
    <row customHeight="true" hidden="true" ht="18" r="76">
      <c r="A76" s="7511">
        <v>23</v>
      </c>
      <c r="B76" s="7447" t="s">
        <v>8039</v>
      </c>
      <c r="C76" s="7447" t="s">
        <v>8148</v>
      </c>
      <c r="D76" s="7450">
        <v>0</v>
      </c>
      <c r="E76" s="7464">
        <v>0</v>
      </c>
      <c r="F76" s="7512"/>
      <c r="G76" s="7513">
        <f>VLOOKUP(C76,'Data Products'!$A:$J,2,0)</f>
      </c>
      <c r="H76" s="7514">
        <f t="shared" si="26"/>
      </c>
      <c r="I76" s="7488">
        <v>45994</v>
      </c>
      <c r="J76" s="7454">
        <f t="shared" si="14"/>
      </c>
      <c r="K76" s="7450">
        <v>0</v>
      </c>
      <c r="L76" s="7450">
        <v>0</v>
      </c>
      <c r="M76" s="7450">
        <v>0</v>
      </c>
      <c r="N76" s="7450">
        <v>0</v>
      </c>
      <c r="O76" s="7447" t="s">
        <v>8149</v>
      </c>
      <c r="P76" s="7486"/>
      <c r="Q76" s="7486"/>
      <c r="R76" s="7516"/>
      <c r="S76" s="7486"/>
      <c r="T76" s="7486"/>
      <c r="U76" s="7486"/>
      <c r="V76" s="7486"/>
      <c r="W76" s="7486"/>
      <c r="X76" s="7486"/>
      <c r="Y76" s="7486"/>
      <c r="Z76" s="7486"/>
      <c r="AA76" s="7486"/>
      <c r="AB76" s="7517">
        <f t="shared" si="9"/>
      </c>
      <c r="AC76" s="7470">
        <f t="shared" si="5"/>
      </c>
      <c r="AD76" s="7457">
        <f t="shared" si="30"/>
      </c>
      <c r="AE76" s="7471">
        <f t="shared" si="17"/>
      </c>
      <c r="AF76" s="7459">
        <f>VLOOKUP(C76,'Data Products'!$A:$J,10,0)</f>
      </c>
      <c r="AG76" s="7460">
        <f t="shared" si="1"/>
      </c>
      <c r="AH76" s="7460">
        <f t="shared" ref="AH76:AH91" si="21">IF(H76&lt;=90,D76,0)</f>
      </c>
      <c r="AI76" s="7472"/>
      <c r="AJ76" s="7463"/>
      <c r="AK76" s="7463"/>
      <c r="AL76" s="7462"/>
      <c r="AM76" s="7463"/>
      <c r="AN76" s="7463"/>
    </row>
    <row customHeight="true" hidden="true" ht="18" r="77">
      <c r="A77" s="7511">
        <v>24</v>
      </c>
      <c r="B77" s="7447" t="s">
        <v>8039</v>
      </c>
      <c r="C77" s="7447" t="s">
        <v>8150</v>
      </c>
      <c r="D77" s="7450">
        <v>0</v>
      </c>
      <c r="E77" s="7464">
        <v>0</v>
      </c>
      <c r="F77" s="7512"/>
      <c r="G77" s="7513">
        <f>VLOOKUP(C77,'Data Products'!$A:$J,2,0)</f>
      </c>
      <c r="H77" s="7523">
        <f t="shared" si="26"/>
      </c>
      <c r="I77" s="7488">
        <v>45749</v>
      </c>
      <c r="J77" s="7454">
        <f t="shared" si="14"/>
      </c>
      <c r="K77" s="7450">
        <v>0</v>
      </c>
      <c r="L77" s="7450">
        <v>0</v>
      </c>
      <c r="M77" s="7450">
        <v>0</v>
      </c>
      <c r="N77" s="7450">
        <v>0</v>
      </c>
      <c r="O77" s="7447" t="s">
        <v>8043</v>
      </c>
      <c r="P77" s="7486"/>
      <c r="Q77" s="7486"/>
      <c r="R77" s="7516"/>
      <c r="S77" s="7486"/>
      <c r="T77" s="7486"/>
      <c r="U77" s="7486"/>
      <c r="V77" s="7486"/>
      <c r="W77" s="7486"/>
      <c r="X77" s="7486"/>
      <c r="Y77" s="7486"/>
      <c r="Z77" s="7486"/>
      <c r="AA77" s="7486"/>
      <c r="AB77" s="7517">
        <f t="shared" si="9"/>
      </c>
      <c r="AC77" s="7470">
        <f t="shared" si="5"/>
      </c>
      <c r="AD77" s="7457">
        <f t="shared" si="30"/>
      </c>
      <c r="AE77" s="7471">
        <f t="shared" si="17"/>
      </c>
      <c r="AF77" s="7459">
        <f>VLOOKUP(C77,'Data Products'!$A:$J,10,0)</f>
      </c>
      <c r="AG77" s="7460">
        <f t="shared" si="1"/>
      </c>
      <c r="AH77" s="7460">
        <f t="shared" si="21"/>
      </c>
      <c r="AI77" s="7472"/>
      <c r="AJ77" s="7463"/>
      <c r="AK77" s="7463"/>
      <c r="AL77" s="7462"/>
      <c r="AM77" s="7463"/>
      <c r="AN77" s="7463"/>
    </row>
    <row customHeight="true" hidden="true" ht="18" r="78">
      <c r="A78" s="7511">
        <v>25</v>
      </c>
      <c r="B78" s="7447" t="s">
        <v>8039</v>
      </c>
      <c r="C78" s="7447" t="s">
        <v>8151</v>
      </c>
      <c r="D78" s="7450">
        <v>0</v>
      </c>
      <c r="E78" s="7464">
        <v>0</v>
      </c>
      <c r="F78" s="7512"/>
      <c r="G78" s="7513">
        <f>VLOOKUP(C78,'Data Products'!$A:$J,2,0)</f>
      </c>
      <c r="H78" s="7523">
        <f t="shared" si="26"/>
      </c>
      <c r="I78" s="7488">
        <v>45749</v>
      </c>
      <c r="J78" s="7454">
        <f t="shared" si="14"/>
      </c>
      <c r="K78" s="7450">
        <v>0</v>
      </c>
      <c r="L78" s="7450">
        <v>0</v>
      </c>
      <c r="M78" s="7450">
        <v>0</v>
      </c>
      <c r="N78" s="7450">
        <v>0</v>
      </c>
      <c r="O78" s="7447" t="s">
        <v>8043</v>
      </c>
      <c r="P78" s="7486"/>
      <c r="Q78" s="7486"/>
      <c r="R78" s="7516"/>
      <c r="S78" s="7486"/>
      <c r="T78" s="7486"/>
      <c r="U78" s="7486"/>
      <c r="V78" s="7486"/>
      <c r="W78" s="7486"/>
      <c r="X78" s="7486"/>
      <c r="Y78" s="7486"/>
      <c r="Z78" s="7486"/>
      <c r="AA78" s="7486"/>
      <c r="AB78" s="7517">
        <f t="shared" si="9"/>
      </c>
      <c r="AC78" s="7470">
        <f t="shared" si="5"/>
      </c>
      <c r="AD78" s="7457">
        <f t="shared" si="30"/>
      </c>
      <c r="AE78" s="7471">
        <f t="shared" si="17"/>
      </c>
      <c r="AF78" s="7459">
        <f>VLOOKUP(C78,'Data Products'!$A:$J,10,0)</f>
      </c>
      <c r="AG78" s="7460">
        <f t="shared" si="1"/>
      </c>
      <c r="AH78" s="7460">
        <f t="shared" si="21"/>
      </c>
      <c r="AI78" s="7472"/>
      <c r="AJ78" s="7463"/>
      <c r="AK78" s="7463"/>
      <c r="AL78" s="7462"/>
      <c r="AM78" s="7463"/>
      <c r="AN78" s="7463"/>
    </row>
    <row customHeight="true" hidden="true" ht="18" r="79">
      <c r="A79" s="7511">
        <v>26</v>
      </c>
      <c r="B79" s="7447" t="s">
        <v>8039</v>
      </c>
      <c r="C79" s="7447" t="s">
        <v>8152</v>
      </c>
      <c r="D79" s="7450">
        <v>0</v>
      </c>
      <c r="E79" s="7464">
        <v>0</v>
      </c>
      <c r="F79" s="7512" t="s">
        <v>8153</v>
      </c>
      <c r="G79" s="7513">
        <f>VLOOKUP(C79,'Data Products'!$A:$J,2,0)</f>
      </c>
      <c r="H79" s="7523">
        <f t="shared" si="26"/>
      </c>
      <c r="I79" s="7453">
        <v>45650</v>
      </c>
      <c r="J79" s="7454">
        <f t="shared" si="14"/>
      </c>
      <c r="K79" s="7450">
        <v>0</v>
      </c>
      <c r="L79" s="7450">
        <v>0</v>
      </c>
      <c r="M79" s="7450">
        <v>0</v>
      </c>
      <c r="N79" s="7450">
        <v>0</v>
      </c>
      <c r="O79" s="7447" t="s">
        <v>8082</v>
      </c>
      <c r="P79" s="7486"/>
      <c r="Q79" s="7486"/>
      <c r="R79" s="7525"/>
      <c r="S79" s="7486"/>
      <c r="T79" s="7486"/>
      <c r="U79" s="7486"/>
      <c r="V79" s="7486"/>
      <c r="W79" s="7486"/>
      <c r="X79" s="7486"/>
      <c r="Y79" s="7486"/>
      <c r="Z79" s="7486"/>
      <c r="AA79" s="7486"/>
      <c r="AB79" s="7517">
        <f t="shared" si="9"/>
      </c>
      <c r="AC79" s="7470">
        <f t="shared" si="5"/>
      </c>
      <c r="AD79" s="7457">
        <f t="shared" si="30"/>
      </c>
      <c r="AE79" s="7471">
        <f t="shared" si="17"/>
      </c>
      <c r="AF79" s="7459">
        <f>VLOOKUP(C79,'Data Products'!$A:$J,10,0)</f>
      </c>
      <c r="AG79" s="7460">
        <f t="shared" si="1"/>
      </c>
      <c r="AH79" s="7460">
        <f t="shared" si="21"/>
      </c>
      <c r="AI79" s="7462"/>
      <c r="AJ79" s="7463"/>
      <c r="AK79" s="7463">
        <v>50</v>
      </c>
      <c r="AL79" s="7462"/>
      <c r="AM79" s="7463"/>
      <c r="AN79" s="7463"/>
    </row>
    <row customHeight="true" hidden="true" ht="18" r="80">
      <c r="A80" s="7511">
        <v>27</v>
      </c>
      <c r="B80" s="7447" t="s">
        <v>8039</v>
      </c>
      <c r="C80" s="7447" t="s">
        <v>8154</v>
      </c>
      <c r="D80" s="7450">
        <v>0</v>
      </c>
      <c r="E80" s="7464">
        <v>0</v>
      </c>
      <c r="F80" s="7512"/>
      <c r="G80" s="7513"/>
      <c r="H80" s="7514"/>
      <c r="I80" s="7453">
        <v>45650</v>
      </c>
      <c r="J80" s="7454">
        <f t="shared" si="14"/>
      </c>
      <c r="K80" s="7450">
        <v>0</v>
      </c>
      <c r="L80" s="7450">
        <v>0</v>
      </c>
      <c r="M80" s="7450">
        <v>150</v>
      </c>
      <c r="N80" s="7450">
        <v>300</v>
      </c>
      <c r="O80" s="7447" t="s">
        <v>8082</v>
      </c>
      <c r="P80" s="7490"/>
      <c r="Q80" s="7490"/>
      <c r="R80" s="7525"/>
      <c r="S80" s="7486"/>
      <c r="T80" s="7490"/>
      <c r="U80" s="7490"/>
      <c r="V80" s="7490"/>
      <c r="W80" s="7490"/>
      <c r="X80" s="7490"/>
      <c r="Y80" s="7490"/>
      <c r="Z80" s="7490"/>
      <c r="AA80" s="7490"/>
      <c r="AB80" s="7517">
        <f t="shared" si="9"/>
      </c>
      <c r="AC80" s="7470">
        <f t="shared" si="5"/>
      </c>
      <c r="AD80" s="7457">
        <f t="shared" si="30"/>
      </c>
      <c r="AE80" s="7471">
        <f t="shared" si="17"/>
      </c>
      <c r="AF80" s="7459">
        <f>VLOOKUP(C80,'Data Products'!$A:$J,10,0)</f>
      </c>
      <c r="AG80" s="7460">
        <f t="shared" si="1"/>
      </c>
      <c r="AH80" s="7460">
        <f t="shared" si="21"/>
      </c>
      <c r="AI80" s="7462"/>
      <c r="AJ80" s="7463"/>
      <c r="AK80" s="7463">
        <v>80</v>
      </c>
      <c r="AL80" s="7462"/>
      <c r="AM80" s="7463"/>
      <c r="AN80" s="7463"/>
    </row>
    <row customHeight="true" hidden="true" ht="18" r="81">
      <c r="A81" s="7511">
        <v>28</v>
      </c>
      <c r="B81" s="7447" t="s">
        <v>8039</v>
      </c>
      <c r="C81" s="7447" t="s">
        <v>8155</v>
      </c>
      <c r="D81" s="7450">
        <v>0</v>
      </c>
      <c r="E81" s="7464">
        <v>0</v>
      </c>
      <c r="F81" s="7512"/>
      <c r="G81" s="7513">
        <f>VLOOKUP(C81,'Data Products'!$A:$J,2,0)</f>
      </c>
      <c r="H81" s="7523">
        <f t="shared" ref="H81:H126" si="27">IFERROR(G81-TODAY(),"")</f>
      </c>
      <c r="I81" s="7453">
        <v>45650</v>
      </c>
      <c r="J81" s="7454">
        <f t="shared" si="14"/>
      </c>
      <c r="K81" s="7450">
        <v>0</v>
      </c>
      <c r="L81" s="7450">
        <v>0</v>
      </c>
      <c r="M81" s="7450">
        <v>100</v>
      </c>
      <c r="N81" s="7450">
        <v>250</v>
      </c>
      <c r="O81" s="7447" t="s">
        <v>8082</v>
      </c>
      <c r="P81" s="7490"/>
      <c r="Q81" s="7490"/>
      <c r="R81" s="7516"/>
      <c r="S81" s="7486"/>
      <c r="T81" s="7490"/>
      <c r="U81" s="7490"/>
      <c r="V81" s="7490"/>
      <c r="W81" s="7490"/>
      <c r="X81" s="7490"/>
      <c r="Y81" s="7490"/>
      <c r="Z81" s="7490"/>
      <c r="AA81" s="7490"/>
      <c r="AB81" s="7517">
        <f t="shared" si="9"/>
      </c>
      <c r="AC81" s="7465">
        <f t="shared" si="5"/>
      </c>
      <c r="AD81" s="7457">
        <f t="shared" si="30"/>
      </c>
      <c r="AE81" s="7466">
        <f t="shared" si="17"/>
      </c>
      <c r="AF81" s="7459">
        <f>VLOOKUP(C81,'Data Products'!$A:$J,10,0)</f>
      </c>
      <c r="AG81" s="7460">
        <f t="shared" si="1"/>
      </c>
      <c r="AH81" s="7460">
        <f t="shared" si="21"/>
      </c>
      <c r="AI81" s="7462"/>
      <c r="AJ81" s="7463"/>
      <c r="AK81" s="7463">
        <v>60</v>
      </c>
      <c r="AL81" s="7462"/>
      <c r="AM81" s="7463"/>
      <c r="AN81" s="7463"/>
    </row>
    <row customHeight="true" hidden="true" ht="18" r="82">
      <c r="A82" s="7511">
        <v>29</v>
      </c>
      <c r="B82" s="7447" t="s">
        <v>8039</v>
      </c>
      <c r="C82" s="7447" t="s">
        <v>8156</v>
      </c>
      <c r="D82" s="7450">
        <v>0</v>
      </c>
      <c r="E82" s="7464">
        <v>0</v>
      </c>
      <c r="F82" s="7512" t="s">
        <v>8157</v>
      </c>
      <c r="G82" s="7513">
        <f>VLOOKUP(C82,'Data Products'!$A:$J,2,0)</f>
      </c>
      <c r="H82" s="7523">
        <f t="shared" si="27"/>
      </c>
      <c r="I82" s="7453">
        <v>45678</v>
      </c>
      <c r="J82" s="7454">
        <f t="shared" si="14"/>
      </c>
      <c r="K82" s="7450">
        <v>0</v>
      </c>
      <c r="L82" s="7450">
        <v>0</v>
      </c>
      <c r="M82" s="7450">
        <v>0</v>
      </c>
      <c r="N82" s="7450">
        <v>0</v>
      </c>
      <c r="O82" s="7447" t="s">
        <v>8082</v>
      </c>
      <c r="P82" s="7490"/>
      <c r="Q82" s="7490"/>
      <c r="R82" s="7516"/>
      <c r="S82" s="7486"/>
      <c r="T82" s="7490"/>
      <c r="U82" s="7490"/>
      <c r="V82" s="7490"/>
      <c r="W82" s="7490"/>
      <c r="X82" s="7490"/>
      <c r="Y82" s="7490"/>
      <c r="Z82" s="7490"/>
      <c r="AA82" s="7490"/>
      <c r="AB82" s="7517">
        <f t="shared" si="9"/>
      </c>
      <c r="AC82" s="7465">
        <f t="shared" si="5"/>
      </c>
      <c r="AD82" s="7457">
        <f t="shared" si="30"/>
      </c>
      <c r="AE82" s="7466">
        <f t="shared" si="17"/>
      </c>
      <c r="AF82" s="7459">
        <f>VLOOKUP(C82,'Data Products'!$A:$J,10,0)</f>
      </c>
      <c r="AG82" s="7460">
        <f t="shared" si="1"/>
      </c>
      <c r="AH82" s="7460">
        <f t="shared" si="21"/>
      </c>
      <c r="AI82" s="7472"/>
      <c r="AJ82" s="7463"/>
      <c r="AK82" s="7463">
        <v>40</v>
      </c>
      <c r="AL82" s="7462"/>
      <c r="AM82" s="7463"/>
      <c r="AN82" s="7463"/>
    </row>
    <row customHeight="true" hidden="true" ht="18" r="83">
      <c r="A83" s="7511">
        <v>30</v>
      </c>
      <c r="B83" s="7447" t="s">
        <v>8039</v>
      </c>
      <c r="C83" s="7447" t="s">
        <v>8158</v>
      </c>
      <c r="D83" s="7450">
        <v>0</v>
      </c>
      <c r="E83" s="7450">
        <v>0</v>
      </c>
      <c r="F83" s="7512"/>
      <c r="G83" s="7513">
        <f>VLOOKUP(C83,'Data Products'!$A:$J,2,0)</f>
      </c>
      <c r="H83" s="7523">
        <f t="shared" si="27"/>
      </c>
      <c r="I83" s="7453">
        <v>45824</v>
      </c>
      <c r="J83" s="7454">
        <f t="shared" si="14"/>
      </c>
      <c r="K83" s="7450">
        <v>0</v>
      </c>
      <c r="L83" s="7450">
        <v>0</v>
      </c>
      <c r="M83" s="7450">
        <v>0</v>
      </c>
      <c r="N83" s="7450">
        <v>0</v>
      </c>
      <c r="O83" s="7447" t="s">
        <v>8082</v>
      </c>
      <c r="P83" s="7490"/>
      <c r="Q83" s="7490"/>
      <c r="R83" s="7516"/>
      <c r="S83" s="7486"/>
      <c r="T83" s="7490"/>
      <c r="U83" s="7490"/>
      <c r="V83" s="7490"/>
      <c r="W83" s="7490"/>
      <c r="X83" s="7490"/>
      <c r="Y83" s="7490"/>
      <c r="Z83" s="7490"/>
      <c r="AA83" s="7490"/>
      <c r="AB83" s="7517">
        <f t="shared" si="9"/>
      </c>
      <c r="AC83" s="7465">
        <f t="shared" si="5"/>
      </c>
      <c r="AD83" s="7457">
        <f t="shared" si="30"/>
      </c>
      <c r="AE83" s="7466">
        <f t="shared" si="17"/>
      </c>
      <c r="AF83" s="7459">
        <f>VLOOKUP(C83,'Data Products'!$A:$J,10,0)</f>
      </c>
      <c r="AG83" s="7460">
        <f t="shared" si="1"/>
      </c>
      <c r="AH83" s="7460">
        <f t="shared" si="21"/>
      </c>
      <c r="AI83" s="7462"/>
      <c r="AJ83" s="7463"/>
      <c r="AK83" s="7463"/>
      <c r="AL83" s="7462"/>
      <c r="AM83" s="7463"/>
      <c r="AN83" s="7463"/>
    </row>
    <row customHeight="true" hidden="true" ht="18" r="84">
      <c r="A84" s="7511">
        <v>31</v>
      </c>
      <c r="B84" s="7447" t="s">
        <v>8039</v>
      </c>
      <c r="C84" s="7447" t="s">
        <v>8159</v>
      </c>
      <c r="D84" s="7450">
        <v>0</v>
      </c>
      <c r="E84" s="7450">
        <v>0</v>
      </c>
      <c r="F84" s="7512"/>
      <c r="G84" s="7513">
        <f>VLOOKUP(C84,'Data Products'!$A:$J,2,0)</f>
      </c>
      <c r="H84" s="7523">
        <f t="shared" si="27"/>
      </c>
      <c r="I84" s="7453">
        <v>45824</v>
      </c>
      <c r="J84" s="7454">
        <f t="shared" si="14"/>
      </c>
      <c r="K84" s="7450">
        <v>0</v>
      </c>
      <c r="L84" s="7450">
        <v>0</v>
      </c>
      <c r="M84" s="7450">
        <v>100</v>
      </c>
      <c r="N84" s="7450">
        <v>150</v>
      </c>
      <c r="O84" s="7447" t="s">
        <v>8082</v>
      </c>
      <c r="P84" s="7490"/>
      <c r="Q84" s="7490"/>
      <c r="R84" s="7516"/>
      <c r="S84" s="7486"/>
      <c r="T84" s="7490"/>
      <c r="U84" s="7490"/>
      <c r="V84" s="7490"/>
      <c r="W84" s="7490"/>
      <c r="X84" s="7490"/>
      <c r="Y84" s="7490"/>
      <c r="Z84" s="7490"/>
      <c r="AA84" s="7490"/>
      <c r="AB84" s="7517">
        <f t="shared" si="9"/>
      </c>
      <c r="AC84" s="7470">
        <f t="shared" si="5"/>
      </c>
      <c r="AD84" s="7457">
        <f t="shared" si="30"/>
      </c>
      <c r="AE84" s="7471">
        <f t="shared" si="17"/>
      </c>
      <c r="AF84" s="7459">
        <f>VLOOKUP(C84,'Data Products'!$A:$J,10,0)</f>
      </c>
      <c r="AG84" s="7460">
        <f t="shared" si="1"/>
      </c>
      <c r="AH84" s="7460">
        <f t="shared" si="21"/>
      </c>
      <c r="AI84" s="7462"/>
      <c r="AJ84" s="7463"/>
      <c r="AK84" s="7463"/>
      <c r="AL84" s="7462"/>
      <c r="AM84" s="7463"/>
      <c r="AN84" s="7463"/>
    </row>
    <row customHeight="true" hidden="true" ht="18" r="85">
      <c r="A85" s="7511">
        <v>32</v>
      </c>
      <c r="B85" s="7447" t="s">
        <v>8039</v>
      </c>
      <c r="C85" s="7447" t="s">
        <v>8160</v>
      </c>
      <c r="D85" s="7450">
        <v>0</v>
      </c>
      <c r="E85" s="7464">
        <v>0</v>
      </c>
      <c r="F85" s="7512"/>
      <c r="G85" s="7513">
        <f>VLOOKUP(C85,'Data Products'!$A:$J,2,0)</f>
      </c>
      <c r="H85" s="7523">
        <f t="shared" si="27"/>
      </c>
      <c r="I85" s="7526"/>
      <c r="J85" s="7454">
        <f t="shared" si="14"/>
      </c>
      <c r="K85" s="7450">
        <v>0</v>
      </c>
      <c r="L85" s="7450">
        <v>0</v>
      </c>
      <c r="M85" s="7450">
        <v>0</v>
      </c>
      <c r="N85" s="7450">
        <v>0</v>
      </c>
      <c r="O85" s="7447" t="s">
        <v>8161</v>
      </c>
      <c r="P85" s="7490"/>
      <c r="Q85" s="7490"/>
      <c r="R85" s="7516"/>
      <c r="S85" s="7486"/>
      <c r="T85" s="7490"/>
      <c r="U85" s="7490"/>
      <c r="V85" s="7490"/>
      <c r="W85" s="7490"/>
      <c r="X85" s="7490"/>
      <c r="Y85" s="7490"/>
      <c r="Z85" s="7490"/>
      <c r="AA85" s="7490"/>
      <c r="AB85" s="7517">
        <f t="shared" si="9"/>
      </c>
      <c r="AC85" s="7465">
        <f t="shared" si="5"/>
      </c>
      <c r="AD85" s="7457">
        <f t="shared" si="30"/>
      </c>
      <c r="AE85" s="7466">
        <f t="shared" si="17"/>
      </c>
      <c r="AF85" s="7459">
        <f>VLOOKUP(C85,'Data Products'!$A:$J,10,0)</f>
      </c>
      <c r="AG85" s="7460">
        <f t="shared" si="1"/>
      </c>
      <c r="AH85" s="7460">
        <f t="shared" si="21"/>
      </c>
      <c r="AI85" s="7462"/>
      <c r="AJ85" s="7463"/>
      <c r="AK85" s="7463"/>
      <c r="AL85" s="7462"/>
      <c r="AM85" s="7463"/>
      <c r="AN85" s="7463"/>
    </row>
    <row customHeight="true" hidden="true" ht="18" r="86">
      <c r="A86" s="7511">
        <v>33</v>
      </c>
      <c r="B86" s="7447" t="s">
        <v>8039</v>
      </c>
      <c r="C86" s="7447" t="s">
        <v>8162</v>
      </c>
      <c r="D86" s="7450">
        <v>0</v>
      </c>
      <c r="E86" s="7464">
        <v>0</v>
      </c>
      <c r="F86" s="7512"/>
      <c r="G86" s="7513">
        <f>VLOOKUP(C86,'Data Products'!$A:$J,2,0)</f>
      </c>
      <c r="H86" s="7523">
        <f t="shared" si="27"/>
      </c>
      <c r="I86" s="7526"/>
      <c r="J86" s="7454">
        <f t="shared" si="14"/>
      </c>
      <c r="K86" s="7450">
        <v>0</v>
      </c>
      <c r="L86" s="7450">
        <v>0</v>
      </c>
      <c r="M86" s="7450">
        <v>0</v>
      </c>
      <c r="N86" s="7450">
        <v>0</v>
      </c>
      <c r="O86" s="7447" t="s">
        <v>8161</v>
      </c>
      <c r="P86" s="7490"/>
      <c r="Q86" s="7490"/>
      <c r="R86" s="7516"/>
      <c r="S86" s="7486"/>
      <c r="T86" s="7490"/>
      <c r="U86" s="7490"/>
      <c r="V86" s="7490"/>
      <c r="W86" s="7490"/>
      <c r="X86" s="7490"/>
      <c r="Y86" s="7490"/>
      <c r="Z86" s="7490"/>
      <c r="AA86" s="7490"/>
      <c r="AB86" s="7517">
        <f t="shared" si="9"/>
      </c>
      <c r="AC86" s="7465">
        <f t="shared" si="5"/>
      </c>
      <c r="AD86" s="7457">
        <f t="shared" si="30"/>
      </c>
      <c r="AE86" s="7466">
        <f t="shared" si="17"/>
      </c>
      <c r="AF86" s="7459">
        <f>VLOOKUP(C86,'Data Products'!$A:$J,10,0)</f>
      </c>
      <c r="AG86" s="7460">
        <f t="shared" si="1"/>
      </c>
      <c r="AH86" s="7460">
        <f t="shared" si="21"/>
      </c>
      <c r="AI86" s="7462"/>
      <c r="AJ86" s="7463"/>
      <c r="AK86" s="7463"/>
      <c r="AL86" s="7462"/>
      <c r="AM86" s="7463"/>
      <c r="AN86" s="7463"/>
    </row>
    <row customHeight="true" hidden="true" ht="18" r="87">
      <c r="A87" s="7511">
        <v>34</v>
      </c>
      <c r="B87" s="7520" t="s">
        <v>8039</v>
      </c>
      <c r="C87" s="7520" t="s">
        <v>8163</v>
      </c>
      <c r="D87" s="7450">
        <v>0</v>
      </c>
      <c r="E87" s="7464">
        <v>0</v>
      </c>
      <c r="F87" s="7512"/>
      <c r="G87" s="7513">
        <f>VLOOKUP(C87,'Data Products'!$A:$J,2,0)</f>
      </c>
      <c r="H87" s="7523">
        <f t="shared" si="27"/>
      </c>
      <c r="I87" s="7526"/>
      <c r="J87" s="7454">
        <f t="shared" si="14"/>
      </c>
      <c r="K87" s="7450">
        <v>0</v>
      </c>
      <c r="L87" s="7450">
        <v>0</v>
      </c>
      <c r="M87" s="7527">
        <v>0</v>
      </c>
      <c r="N87" s="7527">
        <v>0</v>
      </c>
      <c r="O87" s="7447" t="s">
        <v>8161</v>
      </c>
      <c r="P87" s="7490"/>
      <c r="Q87" s="7490"/>
      <c r="R87" s="7516"/>
      <c r="S87" s="7490"/>
      <c r="T87" s="7490"/>
      <c r="U87" s="7490"/>
      <c r="V87" s="7490"/>
      <c r="W87" s="7490"/>
      <c r="X87" s="7490"/>
      <c r="Y87" s="7490"/>
      <c r="Z87" s="7490"/>
      <c r="AA87" s="7490"/>
      <c r="AB87" s="7517">
        <f t="shared" si="9"/>
      </c>
      <c r="AC87" s="7465">
        <f t="shared" si="5"/>
      </c>
      <c r="AD87" s="7457">
        <f t="shared" si="30"/>
      </c>
      <c r="AE87" s="7466">
        <f t="shared" si="17"/>
      </c>
      <c r="AF87" s="7459">
        <f>VLOOKUP(C87,'Data Products'!$A:$J,10,0)</f>
      </c>
      <c r="AG87" s="7460">
        <f t="shared" si="1"/>
      </c>
      <c r="AH87" s="7460">
        <f t="shared" si="21"/>
      </c>
      <c r="AI87" s="7462"/>
      <c r="AJ87" s="7463"/>
      <c r="AK87" s="7463"/>
      <c r="AL87" s="7462"/>
      <c r="AM87" s="7463"/>
      <c r="AN87" s="7463"/>
    </row>
    <row r="88">
      <c r="A88" s="7511">
        <v>35</v>
      </c>
      <c r="B88" s="7511" t="s">
        <v>8044</v>
      </c>
      <c r="C88" s="7447" t="s">
        <v>8164</v>
      </c>
      <c r="D88" s="7473">
        <v>901</v>
      </c>
      <c r="E88" s="7473">
        <v>901</v>
      </c>
      <c r="F88" s="7528" t="s">
        <v>8165</v>
      </c>
      <c r="G88" s="7513">
        <f>VLOOKUP(C88,'Data Products'!$A:$J,2,0)</f>
      </c>
      <c r="H88" s="7529">
        <f t="shared" si="27"/>
      </c>
      <c r="I88" s="7453">
        <v>45694</v>
      </c>
      <c r="J88" s="7454">
        <f t="shared" si="14"/>
      </c>
      <c r="K88" s="7527">
        <v>174</v>
      </c>
      <c r="L88" s="7527">
        <v>379</v>
      </c>
      <c r="M88" s="7450">
        <v>0</v>
      </c>
      <c r="N88" s="7450">
        <v>0</v>
      </c>
      <c r="O88" s="7520" t="s">
        <v>8166</v>
      </c>
      <c r="P88" s="7490"/>
      <c r="Q88" s="7490"/>
      <c r="R88" s="7516"/>
      <c r="S88" s="7490"/>
      <c r="T88" s="7490"/>
      <c r="U88" s="7490"/>
      <c r="V88" s="7490"/>
      <c r="W88" s="7490"/>
      <c r="X88" s="7490"/>
      <c r="Y88" s="7490"/>
      <c r="Z88" s="7490"/>
      <c r="AA88" s="7490"/>
      <c r="AB88" s="7517">
        <f t="shared" si="9"/>
      </c>
      <c r="AC88" s="7470">
        <f t="shared" si="5"/>
      </c>
      <c r="AD88" s="7457">
        <f t="shared" si="30"/>
      </c>
      <c r="AE88" s="7471">
        <f t="shared" si="17"/>
      </c>
      <c r="AF88" s="7459">
        <f>VLOOKUP(C88,'Data Products'!$A:$J,10,0)</f>
      </c>
      <c r="AG88" s="7460">
        <f t="shared" si="1"/>
      </c>
      <c r="AH88" s="7460">
        <f t="shared" si="21"/>
      </c>
      <c r="AI88" s="7472"/>
      <c r="AJ88" s="7463"/>
      <c r="AK88" s="7463">
        <v>50</v>
      </c>
      <c r="AL88" s="7462"/>
      <c r="AM88" s="7463"/>
      <c r="AN88" s="7463"/>
    </row>
    <row customHeight="true" hidden="true" ht="18" r="89">
      <c r="A89" s="7511">
        <v>36</v>
      </c>
      <c r="B89" s="7522" t="s">
        <v>8067</v>
      </c>
      <c r="C89" s="7522" t="s">
        <v>8167</v>
      </c>
      <c r="D89" s="7530">
        <v>0</v>
      </c>
      <c r="E89" s="7464">
        <v>0</v>
      </c>
      <c r="F89" s="7512"/>
      <c r="G89" s="7513">
        <f>VLOOKUP(C89,'Data Products'!$A:$J,2,0)</f>
      </c>
      <c r="H89" s="7523">
        <f t="shared" si="27"/>
      </c>
      <c r="I89" s="7453">
        <v>45433</v>
      </c>
      <c r="J89" s="7454">
        <f t="shared" si="14"/>
      </c>
      <c r="K89" s="7450">
        <v>0</v>
      </c>
      <c r="L89" s="7450">
        <v>0</v>
      </c>
      <c r="M89" s="7530">
        <v>0</v>
      </c>
      <c r="N89" s="7530">
        <v>0</v>
      </c>
      <c r="O89" s="7447" t="s">
        <v>8166</v>
      </c>
      <c r="P89" s="7490"/>
      <c r="Q89" s="7490"/>
      <c r="R89" s="7516"/>
      <c r="S89" s="7490"/>
      <c r="T89" s="7490"/>
      <c r="U89" s="7490"/>
      <c r="V89" s="7490"/>
      <c r="W89" s="7490"/>
      <c r="X89" s="7490"/>
      <c r="Y89" s="7490"/>
      <c r="Z89" s="7490"/>
      <c r="AA89" s="7490"/>
      <c r="AB89" s="7517">
        <f t="shared" si="9"/>
      </c>
      <c r="AC89" s="7470">
        <f t="shared" si="5"/>
      </c>
      <c r="AD89" s="7457">
        <f t="shared" si="30"/>
      </c>
      <c r="AE89" s="7471">
        <f t="shared" si="17"/>
      </c>
      <c r="AF89" s="7459">
        <f>VLOOKUP(C89,'Data Products'!$A:$J,10,0)</f>
      </c>
      <c r="AG89" s="7460">
        <f t="shared" si="1"/>
      </c>
      <c r="AH89" s="7460">
        <f t="shared" si="21"/>
      </c>
      <c r="AI89" s="7462"/>
      <c r="AJ89" s="7478"/>
      <c r="AK89" s="7478"/>
      <c r="AL89" s="7472"/>
      <c r="AM89" s="7478"/>
      <c r="AN89" s="7478"/>
    </row>
    <row customHeight="true" hidden="true" ht="18" r="90">
      <c r="A90" s="7511">
        <v>37</v>
      </c>
      <c r="B90" s="7522" t="s">
        <v>8067</v>
      </c>
      <c r="C90" s="7447" t="s">
        <v>8168</v>
      </c>
      <c r="D90" s="7450">
        <v>0</v>
      </c>
      <c r="E90" s="7450">
        <v>0</v>
      </c>
      <c r="F90" s="7531"/>
      <c r="G90" s="7513">
        <f>VLOOKUP(C90,'Data Products'!$A:$J,2,0)</f>
      </c>
      <c r="H90" s="7523">
        <f t="shared" si="27"/>
      </c>
      <c r="I90" s="7453">
        <v>45433</v>
      </c>
      <c r="J90" s="7454">
        <f t="shared" si="14"/>
      </c>
      <c r="K90" s="7450">
        <v>0</v>
      </c>
      <c r="L90" s="7450">
        <v>0</v>
      </c>
      <c r="M90" s="7450">
        <v>0</v>
      </c>
      <c r="N90" s="7450">
        <v>0</v>
      </c>
      <c r="O90" s="7447" t="s">
        <v>8166</v>
      </c>
      <c r="P90" s="7490"/>
      <c r="Q90" s="7490"/>
      <c r="R90" s="7516"/>
      <c r="S90" s="7490"/>
      <c r="T90" s="7490"/>
      <c r="U90" s="7490"/>
      <c r="V90" s="7490"/>
      <c r="W90" s="7490"/>
      <c r="X90" s="7490"/>
      <c r="Y90" s="7490"/>
      <c r="Z90" s="7490"/>
      <c r="AA90" s="7490"/>
      <c r="AB90" s="7517">
        <f t="shared" si="9"/>
      </c>
      <c r="AC90" s="7470">
        <f t="shared" si="5"/>
      </c>
      <c r="AD90" s="7457">
        <f t="shared" si="30"/>
      </c>
      <c r="AE90" s="7471">
        <f t="shared" si="17"/>
      </c>
      <c r="AF90" s="7459">
        <f>VLOOKUP(C90,'Data Products'!$A:$J,10,0)</f>
      </c>
      <c r="AG90" s="7460">
        <f t="shared" si="1"/>
      </c>
      <c r="AH90" s="7460">
        <f t="shared" si="21"/>
      </c>
      <c r="AI90" s="7462"/>
      <c r="AJ90" s="7463"/>
      <c r="AK90" s="7463"/>
      <c r="AL90" s="7462"/>
      <c r="AM90" s="7463"/>
      <c r="AN90" s="7463"/>
    </row>
    <row customHeight="true" hidden="true" ht="18" r="91">
      <c r="A91" s="7511">
        <v>38</v>
      </c>
      <c r="B91" s="7522" t="s">
        <v>8067</v>
      </c>
      <c r="C91" s="7447" t="s">
        <v>8169</v>
      </c>
      <c r="D91" s="7450">
        <v>0</v>
      </c>
      <c r="E91" s="7450">
        <v>0</v>
      </c>
      <c r="F91" s="7531"/>
      <c r="G91" s="7513">
        <f>VLOOKUP(C91,'Data Products'!$A:$J,2,0)</f>
      </c>
      <c r="H91" s="7523">
        <f t="shared" si="27"/>
      </c>
      <c r="I91" s="7453">
        <v>45433</v>
      </c>
      <c r="J91" s="7454">
        <f t="shared" si="14"/>
      </c>
      <c r="K91" s="7450">
        <v>0</v>
      </c>
      <c r="L91" s="7450">
        <v>0</v>
      </c>
      <c r="M91" s="7450">
        <v>0</v>
      </c>
      <c r="N91" s="7450">
        <v>0</v>
      </c>
      <c r="O91" s="7447" t="s">
        <v>8166</v>
      </c>
      <c r="P91" s="7490"/>
      <c r="Q91" s="7490"/>
      <c r="R91" s="7516"/>
      <c r="S91" s="7490"/>
      <c r="T91" s="7490"/>
      <c r="U91" s="7490"/>
      <c r="V91" s="7490"/>
      <c r="W91" s="7490"/>
      <c r="X91" s="7490"/>
      <c r="Y91" s="7490"/>
      <c r="Z91" s="7490"/>
      <c r="AA91" s="7490"/>
      <c r="AB91" s="7517">
        <f t="shared" si="9"/>
      </c>
      <c r="AC91" s="7470">
        <f t="shared" si="5"/>
      </c>
      <c r="AD91" s="7457">
        <f t="shared" si="30"/>
      </c>
      <c r="AE91" s="7471">
        <f t="shared" si="17"/>
      </c>
      <c r="AF91" s="7459">
        <f>VLOOKUP(C91,'Data Products'!$A:$J,10,0)</f>
      </c>
      <c r="AG91" s="7460">
        <f t="shared" si="1"/>
      </c>
      <c r="AH91" s="7460">
        <f t="shared" si="21"/>
      </c>
      <c r="AI91" s="7462"/>
      <c r="AJ91" s="7463"/>
      <c r="AK91" s="7463"/>
      <c r="AL91" s="7462"/>
      <c r="AM91" s="7463"/>
      <c r="AN91" s="7463"/>
    </row>
    <row customHeight="true" ht="18" r="92">
      <c r="A92" s="7511">
        <v>39</v>
      </c>
      <c r="B92" s="7522" t="s">
        <v>8044</v>
      </c>
      <c r="C92" s="7447" t="s">
        <v>8170</v>
      </c>
      <c r="D92" s="7450">
        <v>800</v>
      </c>
      <c r="E92" s="7450">
        <v>800</v>
      </c>
      <c r="F92" s="7531"/>
      <c r="G92" s="7513">
        <f>VLOOKUP(C92,'Data Products'!$A:$J,2,0)</f>
      </c>
      <c r="H92">
        <f t="shared" si="27"/>
      </c>
      <c r="I92" s="7488">
        <v>46048</v>
      </c>
      <c r="J92" s="7454">
        <f t="shared" si="14"/>
      </c>
      <c r="K92" s="7450">
        <v>31</v>
      </c>
      <c r="L92" s="7450">
        <v>58</v>
      </c>
      <c r="M92" s="7450">
        <v>0</v>
      </c>
      <c r="N92" s="7450">
        <v>0</v>
      </c>
      <c r="O92" s="7447" t="s">
        <v>8171</v>
      </c>
      <c r="P92" s="7490"/>
      <c r="Q92" s="7490"/>
      <c r="R92" s="7516"/>
      <c r="S92" s="7490"/>
      <c r="T92" s="7490"/>
      <c r="U92" s="7490"/>
      <c r="V92" s="7490"/>
      <c r="W92" s="7490"/>
      <c r="X92" s="7490"/>
      <c r="Y92" s="7490"/>
      <c r="Z92" s="7490"/>
      <c r="AA92" s="7490"/>
      <c r="AB92" s="7517">
        <f t="shared" si="9"/>
      </c>
      <c r="AC92" s="7470">
        <f t="shared" si="5"/>
      </c>
      <c r="AD92" s="7457">
        <f t="shared" si="30"/>
      </c>
      <c r="AE92" s="7471">
        <f t="shared" si="17"/>
      </c>
      <c r="AF92" s="7459">
        <f>VLOOKUP(C92,'Data Products'!$A:$J,10,0)</f>
      </c>
      <c r="AG92" s="7460">
        <f t="shared" si="1"/>
      </c>
      <c r="AH92" s="7460"/>
      <c r="AI92" s="7462"/>
      <c r="AJ92" s="7463"/>
      <c r="AK92" s="7463"/>
      <c r="AL92" s="7462"/>
      <c r="AM92" s="7463"/>
      <c r="AN92" s="7463"/>
    </row>
    <row customHeight="true" hidden="true" ht="18" r="93">
      <c r="A93" s="7511">
        <v>40</v>
      </c>
      <c r="B93" s="7447" t="s">
        <v>8039</v>
      </c>
      <c r="C93" s="7447" t="s">
        <v>8172</v>
      </c>
      <c r="D93" s="7485">
        <v>0</v>
      </c>
      <c r="E93" s="7450">
        <v>0</v>
      </c>
      <c r="F93" s="7531"/>
      <c r="G93" s="7513">
        <f>VLOOKUP(C93,'Data Products'!$A:$J,2,0)</f>
      </c>
      <c r="H93" s="7523">
        <f t="shared" si="27"/>
      </c>
      <c r="I93" s="7453">
        <v>45644</v>
      </c>
      <c r="J93" s="7454">
        <f t="shared" si="14"/>
      </c>
      <c r="K93" s="7450">
        <v>0</v>
      </c>
      <c r="L93" s="7450">
        <v>0</v>
      </c>
      <c r="M93" s="7464">
        <v>0</v>
      </c>
      <c r="N93" s="7464">
        <v>0</v>
      </c>
      <c r="O93" s="7447" t="s">
        <v>8173</v>
      </c>
      <c r="P93" s="7490"/>
      <c r="Q93" s="7490"/>
      <c r="R93" s="7516"/>
      <c r="S93" s="7490"/>
      <c r="T93" s="7490"/>
      <c r="U93" s="7490"/>
      <c r="V93" s="7490"/>
      <c r="W93" s="7490"/>
      <c r="X93" s="7490"/>
      <c r="Y93" s="7490"/>
      <c r="Z93" s="7490"/>
      <c r="AA93" s="7490"/>
      <c r="AB93" s="7532">
        <f t="shared" si="9"/>
      </c>
      <c r="AC93" s="7533">
        <f t="shared" si="5"/>
      </c>
      <c r="AD93" s="7457">
        <f t="shared" si="30"/>
      </c>
      <c r="AE93" s="7466">
        <f t="shared" si="17"/>
      </c>
      <c r="AF93" s="7459">
        <f>VLOOKUP(C93,'Data Products'!$A:$J,10,0)</f>
      </c>
      <c r="AG93" s="7534">
        <f t="shared" si="1"/>
      </c>
      <c r="AH93" s="7460">
        <f t="shared" ref="AH93:AH126" si="22">IF(H93&lt;=90,D93,0)</f>
      </c>
      <c r="AI93" s="7535"/>
      <c r="AJ93" s="7463"/>
      <c r="AK93" s="7463"/>
      <c r="AL93" s="7462"/>
      <c r="AM93" s="7463"/>
      <c r="AN93" s="7463"/>
    </row>
    <row customHeight="true" hidden="true" ht="18" r="94">
      <c r="A94" s="7511">
        <v>41</v>
      </c>
      <c r="B94" s="7447" t="s">
        <v>8039</v>
      </c>
      <c r="C94" s="7447" t="s">
        <v>8174</v>
      </c>
      <c r="D94" s="7450">
        <v>0</v>
      </c>
      <c r="E94" s="7450">
        <v>0</v>
      </c>
      <c r="F94" s="7531"/>
      <c r="G94" s="7513">
        <f>VLOOKUP(C94,'Data Products'!$A:$J,2,0)</f>
      </c>
      <c r="H94" s="7523">
        <f t="shared" si="27"/>
      </c>
      <c r="I94" s="7453">
        <v>45602</v>
      </c>
      <c r="J94" s="7454">
        <f t="shared" si="14"/>
      </c>
      <c r="K94" s="7450">
        <v>0</v>
      </c>
      <c r="L94" s="7450">
        <v>0</v>
      </c>
      <c r="M94" s="7485">
        <v>0</v>
      </c>
      <c r="N94" s="7485">
        <v>0</v>
      </c>
      <c r="O94" s="7447" t="s">
        <v>8173</v>
      </c>
      <c r="P94" s="7490"/>
      <c r="Q94" s="7490"/>
      <c r="R94" s="7490"/>
      <c r="S94" s="7490"/>
      <c r="T94" s="7490"/>
      <c r="U94" s="7490"/>
      <c r="V94" s="7490"/>
      <c r="W94" s="7490"/>
      <c r="X94" s="7490"/>
      <c r="Y94" s="7490"/>
      <c r="Z94" s="7490"/>
      <c r="AA94" s="7490"/>
      <c r="AB94" s="7517">
        <f t="shared" si="9"/>
      </c>
      <c r="AC94" s="7533">
        <f t="shared" si="5"/>
      </c>
      <c r="AD94" s="7457">
        <f t="shared" si="30"/>
      </c>
      <c r="AE94" s="7466">
        <f t="shared" si="17"/>
      </c>
      <c r="AF94" s="7459">
        <f>VLOOKUP(C94,'Data Products'!$A:$J,10,0)</f>
      </c>
      <c r="AG94" s="7534">
        <f t="shared" si="1"/>
      </c>
      <c r="AH94" s="7460">
        <f t="shared" si="22"/>
      </c>
      <c r="AI94" s="7535"/>
      <c r="AJ94" s="7463"/>
      <c r="AK94" s="7463"/>
      <c r="AL94" s="7462"/>
      <c r="AM94" s="7463"/>
      <c r="AN94" s="7463"/>
    </row>
    <row customHeight="true" hidden="true" ht="18" r="95">
      <c r="A95" s="7511">
        <v>42</v>
      </c>
      <c r="B95" s="7447" t="s">
        <v>8039</v>
      </c>
      <c r="C95" s="7447" t="s">
        <v>8175</v>
      </c>
      <c r="D95" s="7450">
        <v>0</v>
      </c>
      <c r="E95" s="7450">
        <v>0</v>
      </c>
      <c r="F95" s="7531"/>
      <c r="G95" s="7513">
        <f>VLOOKUP(C95,'Data Products'!$A:$J,2,0)</f>
      </c>
      <c r="H95" s="7523">
        <f t="shared" si="27"/>
      </c>
      <c r="I95" s="7453">
        <v>45602</v>
      </c>
      <c r="J95" s="7454">
        <f t="shared" si="14"/>
      </c>
      <c r="K95" s="7450">
        <v>0</v>
      </c>
      <c r="L95" s="7450">
        <v>0</v>
      </c>
      <c r="M95" s="7485">
        <v>0</v>
      </c>
      <c r="N95" s="7485">
        <v>0</v>
      </c>
      <c r="O95" s="7447" t="s">
        <v>8173</v>
      </c>
      <c r="P95" s="7490"/>
      <c r="Q95" s="7490"/>
      <c r="R95" s="7490"/>
      <c r="S95" s="7490"/>
      <c r="T95" s="7490"/>
      <c r="U95" s="7490"/>
      <c r="V95" s="7490"/>
      <c r="W95" s="7490"/>
      <c r="X95" s="7490"/>
      <c r="Y95" s="7490"/>
      <c r="Z95" s="7490"/>
      <c r="AA95" s="7490"/>
      <c r="AB95" s="7517">
        <f t="shared" si="9"/>
      </c>
      <c r="AC95" s="7533">
        <f t="shared" si="5"/>
      </c>
      <c r="AD95" s="7457">
        <f t="shared" si="30"/>
      </c>
      <c r="AE95" s="7466">
        <f t="shared" si="17"/>
      </c>
      <c r="AF95" s="7459">
        <f>VLOOKUP(C95,'Data Products'!$A:$J,10,0)</f>
      </c>
      <c r="AG95" s="7534">
        <f t="shared" si="1"/>
      </c>
      <c r="AH95" s="7460">
        <f t="shared" si="22"/>
      </c>
      <c r="AI95" s="7535"/>
      <c r="AJ95" s="7463"/>
      <c r="AK95" s="7463"/>
      <c r="AL95" s="7462"/>
      <c r="AM95" s="7463"/>
      <c r="AN95" s="7463"/>
    </row>
    <row customHeight="true" hidden="true" ht="18" r="96">
      <c r="A96" s="7511">
        <v>43</v>
      </c>
      <c r="B96" s="7447" t="s">
        <v>8039</v>
      </c>
      <c r="C96" s="7447" t="s">
        <v>8176</v>
      </c>
      <c r="D96" s="7450">
        <v>0</v>
      </c>
      <c r="E96" s="7450">
        <v>0</v>
      </c>
      <c r="F96" s="7531"/>
      <c r="G96" s="7513">
        <f>VLOOKUP(C96,'Data Products'!$A:$J,2,0)</f>
      </c>
      <c r="H96" s="7523">
        <f t="shared" si="27"/>
      </c>
      <c r="I96" s="7453">
        <v>45602</v>
      </c>
      <c r="J96" s="7454">
        <f t="shared" si="14"/>
      </c>
      <c r="K96" s="7450">
        <v>0</v>
      </c>
      <c r="L96" s="7450">
        <v>0</v>
      </c>
      <c r="M96" s="7485">
        <v>0</v>
      </c>
      <c r="N96" s="7485">
        <v>0</v>
      </c>
      <c r="O96" s="7447" t="s">
        <v>8173</v>
      </c>
      <c r="P96" s="7490"/>
      <c r="Q96" s="7490"/>
      <c r="R96" s="7490"/>
      <c r="S96" s="7490"/>
      <c r="T96" s="7490"/>
      <c r="U96" s="7490"/>
      <c r="V96" s="7490"/>
      <c r="W96" s="7490"/>
      <c r="X96" s="7490"/>
      <c r="Y96" s="7490"/>
      <c r="Z96" s="7490"/>
      <c r="AA96" s="7490"/>
      <c r="AB96" s="7517">
        <f t="shared" si="9"/>
      </c>
      <c r="AC96" s="7533">
        <f t="shared" si="5"/>
      </c>
      <c r="AD96" s="7457">
        <f t="shared" si="30"/>
      </c>
      <c r="AE96" s="7466">
        <f t="shared" si="17"/>
      </c>
      <c r="AF96" s="7459">
        <f>VLOOKUP(C96,'Data Products'!$A:$J,10,0)</f>
      </c>
      <c r="AG96" s="7536">
        <f t="shared" si="1"/>
      </c>
      <c r="AH96" s="7460">
        <f t="shared" si="22"/>
      </c>
      <c r="AI96" s="7535"/>
      <c r="AJ96" s="7463"/>
      <c r="AK96" s="7463"/>
      <c r="AL96" s="7462"/>
      <c r="AM96" s="7463"/>
      <c r="AN96" s="7463"/>
    </row>
    <row r="97">
      <c r="A97" s="7511">
        <v>44</v>
      </c>
      <c r="B97" s="7447" t="s">
        <v>8044</v>
      </c>
      <c r="C97" s="7447" t="s">
        <v>8177</v>
      </c>
      <c r="D97" s="7450">
        <v>258</v>
      </c>
      <c r="E97" s="7450">
        <v>258</v>
      </c>
      <c r="F97" s="7531"/>
      <c r="G97" s="7513">
        <f>VLOOKUP(C97,'Data Products'!$A:$J,2,0)</f>
      </c>
      <c r="H97" s="7514">
        <f t="shared" si="27"/>
      </c>
      <c r="I97" s="7488">
        <v>45904</v>
      </c>
      <c r="J97" s="7454">
        <f t="shared" si="14"/>
      </c>
      <c r="K97" s="7450">
        <v>51</v>
      </c>
      <c r="L97" s="7450">
        <v>97</v>
      </c>
      <c r="M97" s="7485">
        <v>0</v>
      </c>
      <c r="N97" s="7485">
        <v>0</v>
      </c>
      <c r="O97" s="7447" t="s">
        <v>8173</v>
      </c>
      <c r="P97" s="7490"/>
      <c r="Q97" s="7490"/>
      <c r="R97" s="7490"/>
      <c r="S97" s="7490"/>
      <c r="T97" s="7490"/>
      <c r="U97" s="7490"/>
      <c r="V97" s="7490"/>
      <c r="W97" s="7490"/>
      <c r="X97" s="7490"/>
      <c r="Y97" s="7490"/>
      <c r="Z97" s="7490"/>
      <c r="AA97" s="7490"/>
      <c r="AB97" s="7517">
        <f t="shared" si="9"/>
      </c>
      <c r="AC97" s="7537">
        <f t="shared" si="5"/>
      </c>
      <c r="AD97" s="7457">
        <f t="shared" si="30"/>
      </c>
      <c r="AE97" s="7471">
        <f t="shared" si="17"/>
      </c>
      <c r="AF97" s="7459">
        <f>VLOOKUP(C97,'Data Products'!$A:$J,10,0)</f>
      </c>
      <c r="AG97" s="7536">
        <f t="shared" si="1"/>
      </c>
      <c r="AH97" s="7460">
        <f t="shared" si="22"/>
      </c>
      <c r="AI97" s="7535"/>
      <c r="AJ97" s="7463"/>
      <c r="AK97" s="7463"/>
      <c r="AL97" s="7462"/>
      <c r="AM97" s="7463"/>
      <c r="AN97" s="7463"/>
    </row>
    <row customHeight="true" hidden="true" ht="18" r="98">
      <c r="A98" s="7511">
        <v>45</v>
      </c>
      <c r="B98" s="7447" t="s">
        <v>8039</v>
      </c>
      <c r="C98" s="7447" t="s">
        <v>8178</v>
      </c>
      <c r="D98" s="7450">
        <v>0</v>
      </c>
      <c r="E98" s="7464">
        <v>0</v>
      </c>
      <c r="F98" s="7531"/>
      <c r="G98" s="7513">
        <f>VLOOKUP(C98,'Data Products'!$A:$J,2,0)</f>
      </c>
      <c r="H98" s="7523">
        <f t="shared" si="27"/>
      </c>
      <c r="I98" s="7453">
        <v>45623</v>
      </c>
      <c r="J98" s="7454">
        <f t="shared" si="14"/>
      </c>
      <c r="K98" s="7450">
        <v>0</v>
      </c>
      <c r="L98" s="7450">
        <v>0</v>
      </c>
      <c r="M98" s="7485">
        <v>0</v>
      </c>
      <c r="N98" s="7485">
        <v>0</v>
      </c>
      <c r="O98" s="7447" t="s">
        <v>8179</v>
      </c>
      <c r="P98" s="7490"/>
      <c r="Q98" s="7490"/>
      <c r="R98" s="7490"/>
      <c r="S98" s="7490"/>
      <c r="T98" s="7490"/>
      <c r="U98" s="7490"/>
      <c r="V98" s="7490"/>
      <c r="W98" s="7490"/>
      <c r="X98" s="7490"/>
      <c r="Y98" s="7490"/>
      <c r="Z98" s="7490"/>
      <c r="AA98" s="7490"/>
      <c r="AB98" s="7517">
        <f t="shared" si="9"/>
      </c>
      <c r="AC98" s="7533">
        <f t="shared" si="5"/>
      </c>
      <c r="AD98" s="7457">
        <f t="shared" si="30"/>
      </c>
      <c r="AE98" s="7466">
        <f t="shared" si="17"/>
      </c>
      <c r="AF98" s="7459">
        <f>VLOOKUP(C98,'Data Products'!$A:$J,10,0)</f>
      </c>
      <c r="AG98" s="7536">
        <f t="shared" si="1"/>
      </c>
      <c r="AH98" s="7460">
        <f t="shared" si="22"/>
      </c>
      <c r="AI98" s="7535"/>
      <c r="AJ98" s="7463"/>
      <c r="AK98" s="7463"/>
      <c r="AL98" s="7462"/>
      <c r="AM98" s="7463"/>
      <c r="AN98" s="7463"/>
    </row>
    <row customHeight="true" hidden="true" ht="18" r="99">
      <c r="A99" s="7511">
        <v>46</v>
      </c>
      <c r="B99" s="7447" t="s">
        <v>8039</v>
      </c>
      <c r="C99" s="7447" t="s">
        <v>8180</v>
      </c>
      <c r="D99" s="7450">
        <v>0</v>
      </c>
      <c r="E99" s="7464">
        <v>0</v>
      </c>
      <c r="F99" s="7531"/>
      <c r="G99" s="7513">
        <f>VLOOKUP(C99,'Data Products'!$A:$J,2,0)</f>
      </c>
      <c r="H99" s="7523">
        <f t="shared" si="27"/>
      </c>
      <c r="I99" s="7453">
        <v>45623</v>
      </c>
      <c r="J99" s="7454">
        <f t="shared" si="14"/>
      </c>
      <c r="K99" s="7450">
        <v>0</v>
      </c>
      <c r="L99" s="7450">
        <v>0</v>
      </c>
      <c r="M99" s="7485">
        <v>0</v>
      </c>
      <c r="N99" s="7485">
        <v>0</v>
      </c>
      <c r="O99" s="7447" t="s">
        <v>8179</v>
      </c>
      <c r="P99" s="7490"/>
      <c r="Q99" s="7490"/>
      <c r="R99" s="7490"/>
      <c r="S99" s="7490"/>
      <c r="T99" s="7490"/>
      <c r="U99" s="7490"/>
      <c r="V99" s="7490"/>
      <c r="W99" s="7490"/>
      <c r="X99" s="7490"/>
      <c r="Y99" s="7490"/>
      <c r="Z99" s="7490"/>
      <c r="AA99" s="7490"/>
      <c r="AB99" s="7517">
        <f t="shared" si="9"/>
      </c>
      <c r="AC99" s="7533">
        <f t="shared" si="5"/>
      </c>
      <c r="AD99" s="7457">
        <f t="shared" si="30"/>
      </c>
      <c r="AE99" s="7466">
        <f t="shared" si="17"/>
      </c>
      <c r="AF99" s="7459">
        <f>VLOOKUP(C99,'Data Products'!$A:$J,10,0)</f>
      </c>
      <c r="AG99" s="7536">
        <f t="shared" si="1"/>
      </c>
      <c r="AH99" s="7460">
        <f t="shared" si="22"/>
      </c>
      <c r="AI99" s="7535"/>
      <c r="AJ99" s="7463"/>
      <c r="AK99" s="7463"/>
      <c r="AL99" s="7462"/>
      <c r="AM99" s="7463"/>
      <c r="AN99" s="7463"/>
    </row>
    <row customHeight="true" hidden="true" ht="18" r="100">
      <c r="A100" s="7511">
        <v>47</v>
      </c>
      <c r="B100" s="7447" t="s">
        <v>8039</v>
      </c>
      <c r="C100" s="7520" t="s">
        <v>8181</v>
      </c>
      <c r="D100" s="7450">
        <v>0</v>
      </c>
      <c r="E100" s="7464">
        <v>0</v>
      </c>
      <c r="F100" s="7538"/>
      <c r="G100" s="7513">
        <f>VLOOKUP(C100,'Data Products'!$A:$J,2,0)</f>
      </c>
      <c r="H100" s="7523">
        <f t="shared" si="27"/>
      </c>
      <c r="I100" s="7453">
        <v>45623</v>
      </c>
      <c r="J100" s="7454">
        <f t="shared" si="14"/>
      </c>
      <c r="K100" s="7527">
        <v>0</v>
      </c>
      <c r="L100" s="7527">
        <v>0</v>
      </c>
      <c r="M100" s="7539">
        <v>0</v>
      </c>
      <c r="N100" s="7539">
        <v>0</v>
      </c>
      <c r="O100" s="7520" t="s">
        <v>8179</v>
      </c>
      <c r="P100" s="7490"/>
      <c r="Q100" s="7490"/>
      <c r="R100" s="7490"/>
      <c r="S100" s="7490"/>
      <c r="T100" s="7490"/>
      <c r="U100" s="7490"/>
      <c r="V100" s="7490"/>
      <c r="W100" s="7490"/>
      <c r="X100" s="7490"/>
      <c r="Y100" s="7490"/>
      <c r="Z100" s="7490"/>
      <c r="AA100" s="7490"/>
      <c r="AB100" s="7540">
        <f t="shared" si="9"/>
      </c>
      <c r="AC100" s="7533">
        <f t="shared" si="5"/>
      </c>
      <c r="AD100" s="7457">
        <f t="shared" si="30"/>
      </c>
      <c r="AE100" s="7466">
        <f t="shared" si="17"/>
      </c>
      <c r="AF100" s="7459">
        <f>VLOOKUP(C100,'Data Products'!$A:$J,10,0)</f>
      </c>
      <c r="AG100" s="7536">
        <f t="shared" si="1"/>
      </c>
      <c r="AH100" s="7460">
        <f t="shared" si="22"/>
      </c>
      <c r="AI100" s="7535"/>
      <c r="AJ100" s="7463"/>
      <c r="AK100" s="7463"/>
      <c r="AL100" s="7462"/>
      <c r="AM100" s="7463"/>
      <c r="AN100" s="7463"/>
    </row>
    <row customHeight="true" hidden="true" ht="18" r="101">
      <c r="A101" s="7511">
        <v>48</v>
      </c>
      <c r="B101" s="7447" t="s">
        <v>8039</v>
      </c>
      <c r="C101" s="7447" t="s">
        <v>8182</v>
      </c>
      <c r="D101" s="7450">
        <v>0</v>
      </c>
      <c r="E101" s="7464">
        <v>0</v>
      </c>
      <c r="F101" s="7531"/>
      <c r="G101" s="7513">
        <f>VLOOKUP(C101,'Data Products'!$A:$J,2,0)</f>
      </c>
      <c r="H101" s="7523">
        <f t="shared" si="27"/>
      </c>
      <c r="I101" s="7453">
        <v>45623</v>
      </c>
      <c r="J101" s="7454">
        <f t="shared" si="14"/>
      </c>
      <c r="K101" s="7450">
        <v>0</v>
      </c>
      <c r="L101" s="7450">
        <v>0</v>
      </c>
      <c r="M101" s="7485">
        <v>0</v>
      </c>
      <c r="N101" s="7485">
        <v>0</v>
      </c>
      <c r="O101" s="7447" t="s">
        <v>8179</v>
      </c>
      <c r="P101" s="7450"/>
      <c r="Q101" s="7450"/>
      <c r="R101" s="7450"/>
      <c r="S101" s="7450"/>
      <c r="T101" s="7450"/>
      <c r="U101" s="7450"/>
      <c r="V101" s="7450"/>
      <c r="W101" s="7450"/>
      <c r="X101" s="7450"/>
      <c r="Y101" s="7450"/>
      <c r="Z101" s="7450"/>
      <c r="AA101" s="7450"/>
      <c r="AB101" s="7517">
        <f t="shared" si="9"/>
      </c>
      <c r="AC101" s="7533">
        <f t="shared" si="5"/>
      </c>
      <c r="AD101" s="7457">
        <f t="shared" si="30"/>
      </c>
      <c r="AE101" s="7466">
        <f t="shared" si="17"/>
      </c>
      <c r="AF101" s="7459">
        <f>VLOOKUP(C101,'Data Products'!$A:$J,10,0)</f>
      </c>
      <c r="AG101" s="7536">
        <f t="shared" si="1"/>
      </c>
      <c r="AH101" s="7460">
        <f t="shared" si="22"/>
      </c>
      <c r="AI101" s="7541"/>
      <c r="AJ101" s="7463"/>
      <c r="AK101" s="7463"/>
      <c r="AL101" s="7462"/>
      <c r="AM101" s="7463"/>
      <c r="AN101" s="7463"/>
    </row>
    <row customHeight="true" hidden="true" ht="18" r="102">
      <c r="A102" s="7511">
        <v>49</v>
      </c>
      <c r="B102" s="7447" t="s">
        <v>8039</v>
      </c>
      <c r="C102" s="7447" t="s">
        <v>8183</v>
      </c>
      <c r="D102" s="7450">
        <v>0</v>
      </c>
      <c r="E102" s="7464">
        <v>0</v>
      </c>
      <c r="F102" s="7531"/>
      <c r="G102" s="7513">
        <f>VLOOKUP(C102,'Data Products'!$A:$J,2,0)</f>
      </c>
      <c r="H102" s="7523">
        <f t="shared" si="27"/>
      </c>
      <c r="I102" s="7453">
        <v>45623</v>
      </c>
      <c r="J102" s="7454">
        <f t="shared" si="14"/>
      </c>
      <c r="K102" s="7450">
        <v>0</v>
      </c>
      <c r="L102" s="7450">
        <v>0</v>
      </c>
      <c r="M102" s="7485">
        <v>0</v>
      </c>
      <c r="N102" s="7485">
        <v>0</v>
      </c>
      <c r="O102" s="7447" t="s">
        <v>8179</v>
      </c>
      <c r="P102" s="7450"/>
      <c r="Q102" s="7450"/>
      <c r="R102" s="7450"/>
      <c r="S102" s="7450"/>
      <c r="T102" s="7450"/>
      <c r="U102" s="7450"/>
      <c r="V102" s="7450"/>
      <c r="W102" s="7450"/>
      <c r="X102" s="7450"/>
      <c r="Y102" s="7450"/>
      <c r="Z102" s="7450"/>
      <c r="AA102" s="7450"/>
      <c r="AB102" s="7517">
        <f t="shared" si="9"/>
      </c>
      <c r="AC102" s="7533">
        <f t="shared" si="5"/>
      </c>
      <c r="AD102" s="7457">
        <f t="shared" si="30"/>
      </c>
      <c r="AE102" s="7466">
        <f t="shared" si="17"/>
      </c>
      <c r="AF102" s="7542">
        <f>VLOOKUP(C102,'Data Products'!$A:$J,10,0)</f>
      </c>
      <c r="AG102" s="7459">
        <f t="shared" si="1"/>
      </c>
      <c r="AH102" s="7460">
        <f t="shared" si="22"/>
      </c>
      <c r="AI102" s="7535"/>
      <c r="AJ102" s="7463"/>
      <c r="AK102" s="7463"/>
      <c r="AL102" s="7462"/>
      <c r="AM102" s="7463"/>
      <c r="AN102" s="7463"/>
    </row>
    <row r="103">
      <c r="A103" s="7511">
        <v>50</v>
      </c>
      <c r="B103" s="7447" t="s">
        <v>8032</v>
      </c>
      <c r="C103" s="7447" t="s">
        <v>8184</v>
      </c>
      <c r="D103" s="7450">
        <v>4</v>
      </c>
      <c r="E103" s="7464">
        <v>4</v>
      </c>
      <c r="F103" s="7531"/>
      <c r="G103" s="7513">
        <f>VLOOKUP(C103,'Data Products'!$A:$J,2,0)</f>
      </c>
      <c r="H103" s="7514">
        <f t="shared" si="27"/>
      </c>
      <c r="I103" s="7453">
        <v>45951</v>
      </c>
      <c r="J103" s="7454">
        <f t="shared" si="14"/>
      </c>
      <c r="K103" s="7450">
        <v>0</v>
      </c>
      <c r="L103" s="7450">
        <v>0</v>
      </c>
      <c r="M103" s="7485">
        <v>0</v>
      </c>
      <c r="N103" s="7485">
        <v>0</v>
      </c>
      <c r="O103" s="7447" t="s">
        <v>8094</v>
      </c>
      <c r="P103" s="7450"/>
      <c r="Q103" s="7450"/>
      <c r="R103" s="7450"/>
      <c r="S103" s="7450"/>
      <c r="T103" s="7450"/>
      <c r="U103" s="7450"/>
      <c r="V103" s="7450"/>
      <c r="W103" s="7450"/>
      <c r="X103" s="7450"/>
      <c r="Y103" s="7450"/>
      <c r="Z103" s="7450"/>
      <c r="AA103" s="7450"/>
      <c r="AB103" s="7517">
        <f t="shared" si="9"/>
      </c>
      <c r="AC103" s="7543">
        <f t="shared" si="5"/>
      </c>
      <c r="AD103" s="7457">
        <f t="shared" si="30"/>
      </c>
      <c r="AE103" s="7475">
        <f t="shared" si="17"/>
      </c>
      <c r="AF103" s="7542">
        <f>VLOOKUP(C103,'Data Products'!$A:$J,10,0)</f>
      </c>
      <c r="AG103" s="7459">
        <f t="shared" si="1"/>
      </c>
      <c r="AH103" s="7460">
        <f t="shared" si="22"/>
      </c>
      <c r="AI103" s="7535"/>
      <c r="AJ103" s="7463"/>
      <c r="AK103" s="7463"/>
      <c r="AL103" s="7462"/>
      <c r="AM103" s="7463"/>
      <c r="AN103" s="7463"/>
    </row>
    <row r="104">
      <c r="A104" s="7511">
        <v>51</v>
      </c>
      <c r="B104" s="7447" t="s">
        <v>8032</v>
      </c>
      <c r="C104" s="7447" t="s">
        <v>8185</v>
      </c>
      <c r="D104" s="7450">
        <v>0</v>
      </c>
      <c r="E104" s="7464">
        <v>0</v>
      </c>
      <c r="F104" s="7531"/>
      <c r="G104" s="7513">
        <f>VLOOKUP(C104,'Data Products'!$A:$J,2,0)</f>
      </c>
      <c r="H104" s="7514">
        <f t="shared" si="27"/>
      </c>
      <c r="I104" s="7453">
        <v>45951</v>
      </c>
      <c r="J104" s="7454">
        <f t="shared" si="14"/>
      </c>
      <c r="K104" s="7450">
        <v>1</v>
      </c>
      <c r="L104" s="7450">
        <v>1</v>
      </c>
      <c r="M104" s="7485">
        <v>0</v>
      </c>
      <c r="N104" s="7485">
        <v>0</v>
      </c>
      <c r="O104" s="7447" t="s">
        <v>8094</v>
      </c>
      <c r="P104" s="7450"/>
      <c r="Q104" s="7450"/>
      <c r="R104" s="7450"/>
      <c r="S104" s="7450"/>
      <c r="T104" s="7450"/>
      <c r="U104" s="7450"/>
      <c r="V104" s="7450"/>
      <c r="W104" s="7450"/>
      <c r="X104" s="7450"/>
      <c r="Y104" s="7450"/>
      <c r="Z104" s="7450"/>
      <c r="AA104" s="7450"/>
      <c r="AB104" s="7517">
        <f t="shared" si="9"/>
      </c>
      <c r="AC104" s="7470">
        <f t="shared" si="5"/>
      </c>
      <c r="AD104" s="7457">
        <f t="shared" si="30"/>
      </c>
      <c r="AE104" s="7471">
        <f t="shared" si="17"/>
      </c>
      <c r="AF104" s="7542">
        <f>VLOOKUP(C104,'Data Products'!$A:$J,10,0)</f>
      </c>
      <c r="AG104" s="7459">
        <f t="shared" si="1"/>
      </c>
      <c r="AH104" s="7460">
        <f t="shared" si="22"/>
      </c>
      <c r="AI104" s="7535"/>
      <c r="AJ104" s="7463"/>
      <c r="AK104" s="7463"/>
      <c r="AL104" s="7462"/>
      <c r="AM104" s="7463"/>
      <c r="AN104" s="7463"/>
    </row>
    <row r="105">
      <c r="A105" s="7511">
        <v>52</v>
      </c>
      <c r="B105" s="7447" t="s">
        <v>8032</v>
      </c>
      <c r="C105" s="7447" t="s">
        <v>8186</v>
      </c>
      <c r="D105" s="7450">
        <v>3</v>
      </c>
      <c r="E105" s="7464">
        <v>3</v>
      </c>
      <c r="F105" s="7531"/>
      <c r="G105" s="7513">
        <f>VLOOKUP(C105,'Data Products'!$A:$J,2,0)</f>
      </c>
      <c r="H105" s="7514">
        <f t="shared" si="27"/>
      </c>
      <c r="I105" s="7453">
        <v>45951</v>
      </c>
      <c r="J105" s="7454">
        <f t="shared" si="14"/>
      </c>
      <c r="K105" s="7450">
        <v>0</v>
      </c>
      <c r="L105" s="7450">
        <v>1</v>
      </c>
      <c r="M105" s="7485">
        <v>0</v>
      </c>
      <c r="N105" s="7485">
        <v>0</v>
      </c>
      <c r="O105" s="7447" t="s">
        <v>8094</v>
      </c>
      <c r="P105" s="7450"/>
      <c r="Q105" s="7450"/>
      <c r="R105" s="7450"/>
      <c r="S105" s="7450"/>
      <c r="T105" s="7450"/>
      <c r="U105" s="7450"/>
      <c r="V105" s="7450"/>
      <c r="W105" s="7450"/>
      <c r="X105" s="7450"/>
      <c r="Y105" s="7450"/>
      <c r="Z105" s="7450"/>
      <c r="AA105" s="7450"/>
      <c r="AB105" s="7517">
        <f t="shared" si="9"/>
      </c>
      <c r="AC105" s="7465">
        <f t="shared" si="5"/>
      </c>
      <c r="AD105" s="7457">
        <f t="shared" si="30"/>
      </c>
      <c r="AE105" s="7466">
        <f t="shared" si="17"/>
      </c>
      <c r="AF105" s="7542">
        <f>VLOOKUP(C105,'Data Products'!$A:$J,10,0)</f>
      </c>
      <c r="AG105" s="7459">
        <f t="shared" si="1"/>
      </c>
      <c r="AH105" s="7460">
        <f t="shared" si="22"/>
      </c>
      <c r="AI105" s="7535"/>
      <c r="AJ105" s="7463"/>
      <c r="AK105" s="7463"/>
      <c r="AL105" s="7462"/>
      <c r="AM105" s="7463"/>
      <c r="AN105" s="7463"/>
    </row>
    <row r="106">
      <c r="A106" s="7511">
        <v>53</v>
      </c>
      <c r="B106" s="7447" t="s">
        <v>8032</v>
      </c>
      <c r="C106" s="7447" t="s">
        <v>8187</v>
      </c>
      <c r="D106" s="7450">
        <v>3</v>
      </c>
      <c r="E106" s="7464">
        <v>3</v>
      </c>
      <c r="F106" s="7531"/>
      <c r="G106" s="7513">
        <f>VLOOKUP(C106,'Data Products'!$A:$J,2,0)</f>
      </c>
      <c r="H106" s="7514">
        <f t="shared" si="27"/>
      </c>
      <c r="I106" s="7453">
        <v>45951</v>
      </c>
      <c r="J106" s="7454">
        <f t="shared" si="14"/>
      </c>
      <c r="K106" s="7450">
        <v>1</v>
      </c>
      <c r="L106" s="7450">
        <v>1</v>
      </c>
      <c r="M106" s="7485">
        <v>0</v>
      </c>
      <c r="N106" s="7485">
        <v>0</v>
      </c>
      <c r="O106" s="7447" t="s">
        <v>8094</v>
      </c>
      <c r="P106" s="7450"/>
      <c r="Q106" s="7450"/>
      <c r="R106" s="7450"/>
      <c r="S106" s="7450"/>
      <c r="T106" s="7450"/>
      <c r="U106" s="7450"/>
      <c r="V106" s="7450"/>
      <c r="W106" s="7450"/>
      <c r="X106" s="7450"/>
      <c r="Y106" s="7450"/>
      <c r="Z106" s="7450"/>
      <c r="AA106" s="7450"/>
      <c r="AB106" s="7517">
        <f t="shared" si="9"/>
      </c>
      <c r="AC106" s="7474">
        <f t="shared" si="5"/>
      </c>
      <c r="AD106" s="7457">
        <f t="shared" si="30"/>
      </c>
      <c r="AE106" s="7475">
        <f t="shared" si="17"/>
      </c>
      <c r="AF106" s="7542">
        <f>VLOOKUP(C106,'Data Products'!$A:$J,10,0)</f>
      </c>
      <c r="AG106" s="7459">
        <f t="shared" si="1"/>
      </c>
      <c r="AH106" s="7460">
        <f t="shared" si="22"/>
      </c>
      <c r="AI106" s="7535"/>
      <c r="AJ106" s="7463"/>
      <c r="AK106" s="7463"/>
      <c r="AL106" s="7462"/>
      <c r="AM106" s="7463"/>
      <c r="AN106" s="7463"/>
    </row>
    <row customHeight="true" hidden="true" ht="18" r="107">
      <c r="A107" s="7511">
        <v>54</v>
      </c>
      <c r="B107" s="7447" t="s">
        <v>8039</v>
      </c>
      <c r="C107" s="7447" t="s">
        <v>8188</v>
      </c>
      <c r="D107" s="7450">
        <v>0</v>
      </c>
      <c r="E107" s="7464">
        <v>0</v>
      </c>
      <c r="F107" s="7531"/>
      <c r="G107" s="7513">
        <f>VLOOKUP(C107,'Data Products'!$A:$J,2,0)</f>
      </c>
      <c r="H107" s="7514">
        <f t="shared" si="27"/>
      </c>
      <c r="I107" s="7453">
        <v>45951</v>
      </c>
      <c r="J107" s="7454">
        <f t="shared" si="14"/>
      </c>
      <c r="K107" s="7450">
        <v>0</v>
      </c>
      <c r="L107" s="7450">
        <v>0</v>
      </c>
      <c r="M107" s="7485">
        <v>0</v>
      </c>
      <c r="N107" s="7485">
        <v>0</v>
      </c>
      <c r="O107" s="7447" t="s">
        <v>8094</v>
      </c>
      <c r="P107" s="7450"/>
      <c r="Q107" s="7450"/>
      <c r="R107" s="7450"/>
      <c r="S107" s="7450"/>
      <c r="T107" s="7450"/>
      <c r="U107" s="7450"/>
      <c r="V107" s="7450"/>
      <c r="W107" s="7450"/>
      <c r="X107" s="7450"/>
      <c r="Y107" s="7450"/>
      <c r="Z107" s="7450"/>
      <c r="AA107" s="7450"/>
      <c r="AB107" s="7517">
        <f t="shared" si="9"/>
      </c>
      <c r="AC107" s="7474">
        <f t="shared" si="5"/>
      </c>
      <c r="AD107" s="7457">
        <f t="shared" si="30"/>
      </c>
      <c r="AE107" s="7475">
        <f t="shared" si="17"/>
      </c>
      <c r="AF107" s="7542">
        <f>VLOOKUP(C107,'Data Products'!$A:$J,10,0)</f>
      </c>
      <c r="AG107" s="7459">
        <f t="shared" si="1"/>
      </c>
      <c r="AH107" s="7460">
        <f t="shared" si="22"/>
      </c>
      <c r="AI107" s="7535"/>
      <c r="AJ107" s="7463"/>
      <c r="AK107" s="7463"/>
      <c r="AL107" s="7462"/>
      <c r="AM107" s="7463"/>
      <c r="AN107" s="7463"/>
    </row>
    <row r="108">
      <c r="A108" s="7511">
        <v>55</v>
      </c>
      <c r="B108" s="7447" t="s">
        <v>8032</v>
      </c>
      <c r="C108" s="7447" t="s">
        <v>8189</v>
      </c>
      <c r="D108" s="7450">
        <v>5</v>
      </c>
      <c r="E108" s="7464">
        <v>5</v>
      </c>
      <c r="F108" s="7531"/>
      <c r="G108" s="7513">
        <f>VLOOKUP(C108,'Data Products'!$A:$J,2,0)</f>
      </c>
      <c r="H108" s="7514">
        <f t="shared" si="27"/>
      </c>
      <c r="I108" s="7453">
        <v>45951</v>
      </c>
      <c r="J108" s="7454">
        <f t="shared" si="14"/>
      </c>
      <c r="K108" s="7450">
        <v>0</v>
      </c>
      <c r="L108" s="7450">
        <v>0</v>
      </c>
      <c r="M108" s="7485">
        <v>0</v>
      </c>
      <c r="N108" s="7485">
        <v>0</v>
      </c>
      <c r="O108" s="7447" t="s">
        <v>8094</v>
      </c>
      <c r="P108" s="7450"/>
      <c r="Q108" s="7450"/>
      <c r="R108" s="7450"/>
      <c r="S108" s="7450"/>
      <c r="T108" s="7450"/>
      <c r="U108" s="7450"/>
      <c r="V108" s="7450"/>
      <c r="W108" s="7450"/>
      <c r="X108" s="7450"/>
      <c r="Y108" s="7450"/>
      <c r="Z108" s="7450"/>
      <c r="AA108" s="7450"/>
      <c r="AB108" s="7517">
        <f t="shared" si="9"/>
      </c>
      <c r="AC108" s="7465">
        <f t="shared" si="5"/>
      </c>
      <c r="AD108" s="7457">
        <f t="shared" si="30"/>
      </c>
      <c r="AE108" s="7466">
        <f t="shared" si="17"/>
      </c>
      <c r="AF108" s="7542">
        <f>VLOOKUP(C108,'Data Products'!$A:$J,10,0)</f>
      </c>
      <c r="AG108" s="7459">
        <f t="shared" si="1"/>
      </c>
      <c r="AH108" s="7460">
        <f t="shared" si="22"/>
      </c>
      <c r="AI108" s="7535"/>
      <c r="AJ108" s="7463"/>
      <c r="AK108" s="7463"/>
      <c r="AL108" s="7462"/>
      <c r="AM108" s="7463"/>
      <c r="AN108" s="7463"/>
    </row>
    <row customHeight="true" hidden="true" ht="18" r="109">
      <c r="A109" s="7511">
        <v>56</v>
      </c>
      <c r="B109" s="7447" t="s">
        <v>8039</v>
      </c>
      <c r="C109" s="7447" t="s">
        <v>8190</v>
      </c>
      <c r="D109" s="7450">
        <v>0</v>
      </c>
      <c r="E109" s="7464">
        <v>0</v>
      </c>
      <c r="F109" s="7531"/>
      <c r="G109" s="7513">
        <f>VLOOKUP(C109,'Data Products'!$A:$J,2,0)</f>
      </c>
      <c r="H109" s="7514">
        <f t="shared" si="27"/>
      </c>
      <c r="I109" s="7453">
        <v>45951</v>
      </c>
      <c r="J109" s="7454">
        <f t="shared" si="14"/>
      </c>
      <c r="K109" s="7450">
        <v>0</v>
      </c>
      <c r="L109" s="7450">
        <v>0</v>
      </c>
      <c r="M109" s="7485">
        <v>0</v>
      </c>
      <c r="N109" s="7485">
        <v>0</v>
      </c>
      <c r="O109" s="7447" t="s">
        <v>8094</v>
      </c>
      <c r="P109" s="7450"/>
      <c r="Q109" s="7450"/>
      <c r="R109" s="7450"/>
      <c r="S109" s="7450"/>
      <c r="T109" s="7450"/>
      <c r="U109" s="7450"/>
      <c r="V109" s="7450"/>
      <c r="W109" s="7450"/>
      <c r="X109" s="7450"/>
      <c r="Y109" s="7450"/>
      <c r="Z109" s="7450"/>
      <c r="AA109" s="7450"/>
      <c r="AB109" s="7517">
        <f t="shared" si="9"/>
      </c>
      <c r="AC109" s="7470">
        <f t="shared" si="5"/>
      </c>
      <c r="AD109" s="7544">
        <f t="shared" si="30"/>
      </c>
      <c r="AE109" s="7471">
        <f t="shared" si="17"/>
      </c>
      <c r="AF109" s="7542">
        <f>VLOOKUP(C109,'Data Products'!$A:$J,10,0)</f>
      </c>
      <c r="AG109" s="7459">
        <f t="shared" si="1"/>
      </c>
      <c r="AH109" s="7460">
        <f t="shared" si="22"/>
      </c>
      <c r="AI109" s="7535"/>
      <c r="AJ109" s="7463"/>
      <c r="AK109" s="7463"/>
      <c r="AL109" s="7462"/>
      <c r="AM109" s="7463"/>
      <c r="AN109" s="7463"/>
    </row>
    <row r="110">
      <c r="A110" s="7511">
        <v>57</v>
      </c>
      <c r="B110" s="7447" t="s">
        <v>8032</v>
      </c>
      <c r="C110" s="7447" t="s">
        <v>8191</v>
      </c>
      <c r="D110" s="7450">
        <v>13</v>
      </c>
      <c r="E110" s="7464">
        <v>13</v>
      </c>
      <c r="F110" s="7531"/>
      <c r="G110" s="7513">
        <f>VLOOKUP(C110,'Data Products'!$A:$J,2,0)</f>
      </c>
      <c r="H110" s="7514">
        <f t="shared" si="27"/>
      </c>
      <c r="I110" s="7453">
        <v>45951</v>
      </c>
      <c r="J110" s="7454">
        <f t="shared" si="14"/>
      </c>
      <c r="K110" s="7450">
        <v>0</v>
      </c>
      <c r="L110" s="7450">
        <v>0</v>
      </c>
      <c r="M110" s="7485">
        <v>0</v>
      </c>
      <c r="N110" s="7485">
        <v>0</v>
      </c>
      <c r="O110" s="7447" t="s">
        <v>8094</v>
      </c>
      <c r="P110" s="7450"/>
      <c r="Q110" s="7450"/>
      <c r="R110" s="7450"/>
      <c r="S110" s="7450"/>
      <c r="T110" s="7450"/>
      <c r="U110" s="7450"/>
      <c r="V110" s="7450"/>
      <c r="W110" s="7450"/>
      <c r="X110" s="7450"/>
      <c r="Y110" s="7450"/>
      <c r="Z110" s="7450"/>
      <c r="AA110" s="7450"/>
      <c r="AB110" s="7517">
        <f t="shared" si="9"/>
      </c>
      <c r="AC110" s="7456">
        <f t="shared" si="5"/>
      </c>
      <c r="AD110" s="7544">
        <f t="shared" si="30"/>
      </c>
      <c r="AE110" s="7458">
        <f t="shared" si="17"/>
      </c>
      <c r="AF110" s="7542">
        <f>VLOOKUP(C110,'Data Products'!$A:$J,10,0)</f>
      </c>
      <c r="AG110" s="7459">
        <f t="shared" si="1"/>
      </c>
      <c r="AH110" s="7460">
        <f t="shared" si="22"/>
      </c>
      <c r="AI110" s="7535"/>
      <c r="AJ110" s="7463"/>
      <c r="AK110" s="7463"/>
      <c r="AL110" s="7462"/>
      <c r="AM110" s="7463"/>
      <c r="AN110" s="7463"/>
    </row>
    <row r="111">
      <c r="A111" s="7511">
        <v>58</v>
      </c>
      <c r="B111" s="7447" t="s">
        <v>8032</v>
      </c>
      <c r="C111" s="7447" t="s">
        <v>8192</v>
      </c>
      <c r="D111" s="7450">
        <v>19</v>
      </c>
      <c r="E111" s="7464">
        <v>19</v>
      </c>
      <c r="F111" s="7531"/>
      <c r="G111" s="7513">
        <f>VLOOKUP(C111,'Data Products'!$A:$J,2,0)</f>
      </c>
      <c r="H111" s="7514">
        <f t="shared" si="27"/>
      </c>
      <c r="I111" s="7453">
        <v>45951</v>
      </c>
      <c r="J111" s="7454">
        <f t="shared" si="14"/>
      </c>
      <c r="K111" s="7450">
        <v>3</v>
      </c>
      <c r="L111" s="7450">
        <v>6</v>
      </c>
      <c r="M111" s="7485">
        <v>0</v>
      </c>
      <c r="N111" s="7485">
        <v>0</v>
      </c>
      <c r="O111" s="7447" t="s">
        <v>8094</v>
      </c>
      <c r="P111" s="7450"/>
      <c r="Q111" s="7450"/>
      <c r="R111" s="7450"/>
      <c r="S111" s="7450"/>
      <c r="T111" s="7450"/>
      <c r="U111" s="7450"/>
      <c r="V111" s="7450"/>
      <c r="W111" s="7450"/>
      <c r="X111" s="7450"/>
      <c r="Y111" s="7450"/>
      <c r="Z111" s="7450"/>
      <c r="AA111" s="7450"/>
      <c r="AB111" s="7517">
        <f t="shared" si="9"/>
      </c>
      <c r="AC111" s="7456">
        <f t="shared" si="5"/>
      </c>
      <c r="AD111" s="7544">
        <f t="shared" si="30"/>
      </c>
      <c r="AE111" s="7458">
        <f t="shared" si="17"/>
      </c>
      <c r="AF111" s="7542">
        <f>VLOOKUP(C111,'Data Products'!$A:$J,10,0)</f>
      </c>
      <c r="AG111" s="7459">
        <f t="shared" si="1"/>
      </c>
      <c r="AH111" s="7460">
        <f t="shared" si="22"/>
      </c>
      <c r="AI111" s="7535"/>
      <c r="AJ111" s="7463"/>
      <c r="AK111" s="7463"/>
      <c r="AL111" s="7462"/>
      <c r="AM111" s="7463"/>
      <c r="AN111" s="7463"/>
    </row>
    <row r="112">
      <c r="A112" s="7511">
        <v>59</v>
      </c>
      <c r="B112" s="7447" t="s">
        <v>8032</v>
      </c>
      <c r="C112" s="7447" t="s">
        <v>8193</v>
      </c>
      <c r="D112" s="7450">
        <v>12</v>
      </c>
      <c r="E112" s="7464">
        <v>12</v>
      </c>
      <c r="F112" s="7531"/>
      <c r="G112" s="7513">
        <f>VLOOKUP(C112,'Data Products'!$A:$J,2,0)</f>
      </c>
      <c r="H112" s="7514">
        <f t="shared" si="27"/>
      </c>
      <c r="I112" s="7453">
        <v>45951</v>
      </c>
      <c r="J112" s="7454">
        <f t="shared" si="14"/>
      </c>
      <c r="K112" s="7450">
        <v>1</v>
      </c>
      <c r="L112" s="7450">
        <v>1</v>
      </c>
      <c r="M112" s="7485">
        <v>0</v>
      </c>
      <c r="N112" s="7485">
        <v>0</v>
      </c>
      <c r="O112" s="7447" t="s">
        <v>8094</v>
      </c>
      <c r="P112" s="7450"/>
      <c r="Q112" s="7450"/>
      <c r="R112" s="7450"/>
      <c r="S112" s="7450"/>
      <c r="T112" s="7450"/>
      <c r="U112" s="7450"/>
      <c r="V112" s="7450"/>
      <c r="W112" s="7450"/>
      <c r="X112" s="7450"/>
      <c r="Y112" s="7450"/>
      <c r="Z112" s="7450"/>
      <c r="AA112" s="7450"/>
      <c r="AB112" s="7517">
        <f t="shared" si="9"/>
      </c>
      <c r="AC112" s="7456">
        <f t="shared" si="5"/>
      </c>
      <c r="AD112" s="7544">
        <f t="shared" si="30"/>
      </c>
      <c r="AE112" s="7458">
        <f t="shared" si="17"/>
      </c>
      <c r="AF112" s="7542">
        <f>VLOOKUP(C112,'Data Products'!$A:$J,10,0)</f>
      </c>
      <c r="AG112" s="7459">
        <f t="shared" si="1"/>
      </c>
      <c r="AH112" s="7460">
        <f t="shared" si="22"/>
      </c>
      <c r="AI112" s="7535"/>
      <c r="AJ112" s="7463"/>
      <c r="AK112" s="7463"/>
      <c r="AL112" s="7462"/>
      <c r="AM112" s="7463"/>
      <c r="AN112" s="7463"/>
    </row>
    <row r="113">
      <c r="A113" s="7511">
        <v>60</v>
      </c>
      <c r="B113" s="7447" t="s">
        <v>8032</v>
      </c>
      <c r="C113" s="7447" t="s">
        <v>8194</v>
      </c>
      <c r="D113" s="7450">
        <v>12</v>
      </c>
      <c r="E113" s="7464">
        <v>12</v>
      </c>
      <c r="F113" s="7531"/>
      <c r="G113" s="7513">
        <f>VLOOKUP(C113,'Data Products'!$A:$J,2,0)</f>
      </c>
      <c r="H113" s="7514">
        <f t="shared" si="27"/>
      </c>
      <c r="I113" s="7453">
        <v>45951</v>
      </c>
      <c r="J113" s="7454">
        <f t="shared" si="14"/>
      </c>
      <c r="K113" s="7450">
        <v>0</v>
      </c>
      <c r="L113" s="7450">
        <v>0</v>
      </c>
      <c r="M113" s="7485">
        <v>0</v>
      </c>
      <c r="N113" s="7485">
        <v>0</v>
      </c>
      <c r="O113" s="7447" t="s">
        <v>8094</v>
      </c>
      <c r="P113" s="7450"/>
      <c r="Q113" s="7450"/>
      <c r="R113" s="7450"/>
      <c r="S113" s="7450"/>
      <c r="T113" s="7450"/>
      <c r="U113" s="7450"/>
      <c r="V113" s="7450"/>
      <c r="W113" s="7450"/>
      <c r="X113" s="7450"/>
      <c r="Y113" s="7450"/>
      <c r="Z113" s="7450"/>
      <c r="AA113" s="7450"/>
      <c r="AB113" s="7517">
        <f t="shared" si="9"/>
      </c>
      <c r="AC113" s="7456">
        <f t="shared" si="5"/>
      </c>
      <c r="AD113" s="7544">
        <f t="shared" si="30"/>
      </c>
      <c r="AE113" s="7458">
        <f t="shared" si="17"/>
      </c>
      <c r="AF113" s="7542">
        <f>VLOOKUP(C113,'Data Products'!$A:$J,10,0)</f>
      </c>
      <c r="AG113" s="7459">
        <f t="shared" si="1"/>
      </c>
      <c r="AH113" s="7460">
        <f t="shared" si="22"/>
      </c>
      <c r="AI113" s="7535"/>
      <c r="AJ113" s="7463"/>
      <c r="AK113" s="7463"/>
      <c r="AL113" s="7462"/>
      <c r="AM113" s="7463"/>
      <c r="AN113" s="7463"/>
    </row>
    <row r="114">
      <c r="A114" s="7511">
        <v>61</v>
      </c>
      <c r="B114" s="7447" t="s">
        <v>8032</v>
      </c>
      <c r="C114" s="7447" t="s">
        <v>8195</v>
      </c>
      <c r="D114" s="7450">
        <v>18</v>
      </c>
      <c r="E114" s="7464">
        <v>18</v>
      </c>
      <c r="F114" s="7531"/>
      <c r="G114" s="7513">
        <f>VLOOKUP(C114,'Data Products'!$A:$J,2,0)</f>
      </c>
      <c r="H114" s="7514">
        <f t="shared" si="27"/>
      </c>
      <c r="I114" s="7453">
        <v>45951</v>
      </c>
      <c r="J114" s="7454">
        <f t="shared" si="14"/>
      </c>
      <c r="K114" s="7450">
        <v>0</v>
      </c>
      <c r="L114" s="7450">
        <v>0</v>
      </c>
      <c r="M114" s="7485">
        <v>0</v>
      </c>
      <c r="N114" s="7485">
        <v>0</v>
      </c>
      <c r="O114" s="7447" t="s">
        <v>8094</v>
      </c>
      <c r="P114" s="7450"/>
      <c r="Q114" s="7450"/>
      <c r="R114" s="7450"/>
      <c r="S114" s="7450"/>
      <c r="T114" s="7450"/>
      <c r="U114" s="7450"/>
      <c r="V114" s="7450"/>
      <c r="W114" s="7450"/>
      <c r="X114" s="7450"/>
      <c r="Y114" s="7450"/>
      <c r="Z114" s="7450"/>
      <c r="AA114" s="7450"/>
      <c r="AB114" s="7517">
        <f t="shared" si="9"/>
      </c>
      <c r="AC114" s="7456">
        <f t="shared" si="5"/>
      </c>
      <c r="AD114" s="7544">
        <f t="shared" si="30"/>
      </c>
      <c r="AE114" s="7458">
        <f t="shared" si="17"/>
      </c>
      <c r="AF114" s="7542">
        <f>VLOOKUP(C114,'Data Products'!$A:$J,10,0)</f>
      </c>
      <c r="AG114" s="7459">
        <f t="shared" si="1"/>
      </c>
      <c r="AH114" s="7460">
        <f t="shared" si="22"/>
      </c>
      <c r="AI114" s="7535"/>
      <c r="AJ114" s="7463"/>
      <c r="AK114" s="7463"/>
      <c r="AL114" s="7462"/>
      <c r="AM114" s="7463"/>
      <c r="AN114" s="7463"/>
    </row>
    <row r="115">
      <c r="A115" s="7511">
        <v>62</v>
      </c>
      <c r="B115" s="7447" t="s">
        <v>8032</v>
      </c>
      <c r="C115" s="7447" t="s">
        <v>8196</v>
      </c>
      <c r="D115" s="7450">
        <v>10</v>
      </c>
      <c r="E115" s="7464">
        <v>10</v>
      </c>
      <c r="F115" s="7531"/>
      <c r="G115" s="7513">
        <f>VLOOKUP(C115,'Data Products'!$A:$J,2,0)</f>
      </c>
      <c r="H115" s="7514">
        <f t="shared" si="27"/>
      </c>
      <c r="I115" s="7453">
        <v>45951</v>
      </c>
      <c r="J115" s="7454">
        <f t="shared" si="14"/>
      </c>
      <c r="K115" s="7450">
        <v>0</v>
      </c>
      <c r="L115" s="7450">
        <v>0</v>
      </c>
      <c r="M115" s="7485">
        <v>0</v>
      </c>
      <c r="N115" s="7485">
        <v>0</v>
      </c>
      <c r="O115" s="7447" t="s">
        <v>8094</v>
      </c>
      <c r="P115" s="7450"/>
      <c r="Q115" s="7450"/>
      <c r="R115" s="7450"/>
      <c r="S115" s="7450"/>
      <c r="T115" s="7450"/>
      <c r="U115" s="7450"/>
      <c r="V115" s="7450"/>
      <c r="W115" s="7450"/>
      <c r="X115" s="7450"/>
      <c r="Y115" s="7450"/>
      <c r="Z115" s="7450"/>
      <c r="AA115" s="7450"/>
      <c r="AB115" s="7517">
        <f t="shared" si="9"/>
      </c>
      <c r="AC115" s="7470">
        <f t="shared" si="5"/>
      </c>
      <c r="AD115" s="7544">
        <f t="shared" si="30"/>
      </c>
      <c r="AE115" s="7471">
        <f t="shared" si="17"/>
      </c>
      <c r="AF115" s="7542">
        <f>VLOOKUP(C115,'Data Products'!$A:$J,10,0)</f>
      </c>
      <c r="AG115" s="7459">
        <f t="shared" si="1"/>
      </c>
      <c r="AH115" s="7460">
        <f t="shared" si="22"/>
      </c>
      <c r="AI115" s="7535"/>
      <c r="AJ115" s="7463"/>
      <c r="AK115" s="7463"/>
      <c r="AL115" s="7462"/>
      <c r="AM115" s="7463"/>
      <c r="AN115" s="7463"/>
    </row>
    <row customHeight="true" hidden="true" ht="18" r="116">
      <c r="A116" s="7511">
        <v>63</v>
      </c>
      <c r="B116" s="7447" t="s">
        <v>8039</v>
      </c>
      <c r="C116" s="7447" t="s">
        <v>8197</v>
      </c>
      <c r="D116" s="7450">
        <v>0</v>
      </c>
      <c r="E116" s="7464">
        <v>0</v>
      </c>
      <c r="F116" s="7531"/>
      <c r="G116" s="7513">
        <f>VLOOKUP(C116,'Data Products'!$A:$J,2,0)</f>
      </c>
      <c r="H116" s="7514">
        <f t="shared" si="27"/>
      </c>
      <c r="I116" s="7453">
        <v>45951</v>
      </c>
      <c r="J116" s="7454">
        <f t="shared" si="14"/>
      </c>
      <c r="K116" s="7450">
        <v>0</v>
      </c>
      <c r="L116" s="7450">
        <v>0</v>
      </c>
      <c r="M116" s="7485">
        <v>0</v>
      </c>
      <c r="N116" s="7485">
        <v>0</v>
      </c>
      <c r="O116" s="7447" t="s">
        <v>8094</v>
      </c>
      <c r="P116" s="7450"/>
      <c r="Q116" s="7450"/>
      <c r="R116" s="7450"/>
      <c r="S116" s="7450"/>
      <c r="T116" s="7450"/>
      <c r="U116" s="7450"/>
      <c r="V116" s="7450"/>
      <c r="W116" s="7450"/>
      <c r="X116" s="7450"/>
      <c r="Y116" s="7450"/>
      <c r="Z116" s="7450"/>
      <c r="AA116" s="7450"/>
      <c r="AB116" s="7517">
        <f t="shared" si="9"/>
      </c>
      <c r="AC116" s="7465">
        <f t="shared" si="5"/>
      </c>
      <c r="AD116" s="7544">
        <f t="shared" si="30"/>
      </c>
      <c r="AE116" s="7466">
        <f t="shared" si="17"/>
      </c>
      <c r="AF116" s="7542">
        <f>VLOOKUP(C116,'Data Products'!$A:$J,10,0)</f>
      </c>
      <c r="AG116" s="7459">
        <f t="shared" si="1"/>
      </c>
      <c r="AH116" s="7460">
        <f t="shared" si="22"/>
      </c>
      <c r="AI116" s="7535"/>
      <c r="AJ116" s="7463"/>
      <c r="AK116" s="7463"/>
      <c r="AL116" s="7462"/>
      <c r="AM116" s="7463"/>
      <c r="AN116" s="7463"/>
    </row>
    <row customHeight="true" hidden="true" ht="18" r="117">
      <c r="A117" s="7511">
        <v>64</v>
      </c>
      <c r="B117" s="7447" t="s">
        <v>8039</v>
      </c>
      <c r="C117" s="7447" t="s">
        <v>8198</v>
      </c>
      <c r="D117" s="7450">
        <v>0</v>
      </c>
      <c r="E117" s="7464">
        <v>0</v>
      </c>
      <c r="F117" s="7531"/>
      <c r="G117" s="7513">
        <f>VLOOKUP(C117,'Data Products'!$A:$J,2,0)</f>
      </c>
      <c r="H117" s="7514">
        <f t="shared" si="27"/>
      </c>
      <c r="I117" s="7453">
        <v>45951</v>
      </c>
      <c r="J117" s="7454">
        <f t="shared" si="14"/>
      </c>
      <c r="K117" s="7450">
        <v>0</v>
      </c>
      <c r="L117" s="7450">
        <v>0</v>
      </c>
      <c r="M117" s="7485">
        <v>0</v>
      </c>
      <c r="N117" s="7485">
        <v>0</v>
      </c>
      <c r="O117" s="7447" t="s">
        <v>8094</v>
      </c>
      <c r="P117" s="7450"/>
      <c r="Q117" s="7450"/>
      <c r="R117" s="7450"/>
      <c r="S117" s="7450"/>
      <c r="T117" s="7450"/>
      <c r="U117" s="7450"/>
      <c r="V117" s="7450"/>
      <c r="W117" s="7450"/>
      <c r="X117" s="7450"/>
      <c r="Y117" s="7450"/>
      <c r="Z117" s="7450"/>
      <c r="AA117" s="7450"/>
      <c r="AB117" s="7517">
        <f t="shared" si="9"/>
      </c>
      <c r="AC117" s="7470">
        <f t="shared" si="5"/>
      </c>
      <c r="AD117" s="7544">
        <f t="shared" si="30"/>
      </c>
      <c r="AE117" s="7471">
        <f t="shared" si="17"/>
      </c>
      <c r="AF117" s="7542">
        <f>VLOOKUP(C117,'Data Products'!$A:$J,10,0)</f>
      </c>
      <c r="AG117" s="7459">
        <f t="shared" si="1"/>
      </c>
      <c r="AH117" s="7460">
        <f t="shared" si="22"/>
      </c>
      <c r="AI117" s="7535"/>
      <c r="AJ117" s="7463"/>
      <c r="AK117" s="7463"/>
      <c r="AL117" s="7462"/>
      <c r="AM117" s="7463"/>
      <c r="AN117" s="7463"/>
    </row>
    <row customHeight="true" hidden="true" ht="18" r="118">
      <c r="A118" s="7511">
        <v>65</v>
      </c>
      <c r="B118" s="7447" t="s">
        <v>8032</v>
      </c>
      <c r="C118" s="7447" t="s">
        <v>8199</v>
      </c>
      <c r="D118" s="7450">
        <v>0</v>
      </c>
      <c r="E118" s="7464">
        <v>0</v>
      </c>
      <c r="F118" s="7531"/>
      <c r="G118" s="7513">
        <f>VLOOKUP(C118,'Data Products'!$A:$J,2,0)</f>
      </c>
      <c r="H118" s="7514">
        <f t="shared" si="27"/>
      </c>
      <c r="I118" s="7453">
        <v>45951</v>
      </c>
      <c r="J118" s="7454">
        <f t="shared" si="14"/>
      </c>
      <c r="K118" s="7450">
        <v>0</v>
      </c>
      <c r="L118" s="7450">
        <v>0</v>
      </c>
      <c r="M118" s="7485">
        <v>0</v>
      </c>
      <c r="N118" s="7485">
        <v>0</v>
      </c>
      <c r="O118" s="7447" t="s">
        <v>8094</v>
      </c>
      <c r="P118" s="7450"/>
      <c r="Q118" s="7450"/>
      <c r="R118" s="7450"/>
      <c r="S118" s="7450"/>
      <c r="T118" s="7450"/>
      <c r="U118" s="7450"/>
      <c r="V118" s="7450"/>
      <c r="W118" s="7450"/>
      <c r="X118" s="7450"/>
      <c r="Y118" s="7450"/>
      <c r="Z118" s="7450"/>
      <c r="AA118" s="7450"/>
      <c r="AB118" s="7517">
        <f t="shared" si="9"/>
      </c>
      <c r="AC118" s="7470">
        <f t="shared" si="5"/>
      </c>
      <c r="AD118" s="7544">
        <f t="shared" si="30"/>
      </c>
      <c r="AE118" s="7471">
        <f t="shared" si="17"/>
      </c>
      <c r="AF118" s="7542">
        <f>VLOOKUP(C118,'Data Products'!$A:$J,10,0)</f>
      </c>
      <c r="AG118" s="7459">
        <f t="shared" si="1"/>
      </c>
      <c r="AH118" s="7460">
        <f t="shared" si="22"/>
      </c>
      <c r="AI118" s="7535"/>
      <c r="AJ118" s="7463"/>
      <c r="AK118" s="7463"/>
      <c r="AL118" s="7462"/>
      <c r="AM118" s="7463"/>
      <c r="AN118" s="7463"/>
    </row>
    <row customHeight="true" hidden="true" ht="18" r="119">
      <c r="A119" s="7511">
        <v>66</v>
      </c>
      <c r="B119" s="7447" t="s">
        <v>8039</v>
      </c>
      <c r="C119" s="7447" t="s">
        <v>8200</v>
      </c>
      <c r="D119" s="7450">
        <v>0</v>
      </c>
      <c r="E119" s="7464">
        <v>0</v>
      </c>
      <c r="F119" s="7531"/>
      <c r="G119" s="7513">
        <f>VLOOKUP(C119,'Data Products'!$A:$J,2,0)</f>
      </c>
      <c r="H119" s="7514">
        <f t="shared" si="27"/>
      </c>
      <c r="I119" s="7453">
        <v>45951</v>
      </c>
      <c r="J119" s="7454">
        <f t="shared" si="14"/>
      </c>
      <c r="K119" s="7450">
        <v>0</v>
      </c>
      <c r="L119" s="7450">
        <v>0</v>
      </c>
      <c r="M119" s="7485">
        <v>0</v>
      </c>
      <c r="N119" s="7485">
        <v>0</v>
      </c>
      <c r="O119" s="7447" t="s">
        <v>8094</v>
      </c>
      <c r="P119" s="7450"/>
      <c r="Q119" s="7450"/>
      <c r="R119" s="7450"/>
      <c r="S119" s="7450"/>
      <c r="T119" s="7450"/>
      <c r="U119" s="7450"/>
      <c r="V119" s="7450"/>
      <c r="W119" s="7450"/>
      <c r="X119" s="7450"/>
      <c r="Y119" s="7450"/>
      <c r="Z119" s="7450"/>
      <c r="AA119" s="7450"/>
      <c r="AB119" s="7517">
        <f t="shared" si="9"/>
      </c>
      <c r="AC119" s="7470">
        <f t="shared" si="5"/>
      </c>
      <c r="AD119" s="7544">
        <f t="shared" si="30"/>
      </c>
      <c r="AE119" s="7471">
        <f t="shared" si="17"/>
      </c>
      <c r="AF119" s="7542">
        <f>VLOOKUP(C119,'Data Products'!$A:$J,10,0)</f>
      </c>
      <c r="AG119" s="7459">
        <f t="shared" si="1"/>
      </c>
      <c r="AH119" s="7460">
        <f t="shared" si="22"/>
      </c>
      <c r="AI119" s="7535"/>
      <c r="AJ119" s="7463"/>
      <c r="AK119" s="7463"/>
      <c r="AL119" s="7462"/>
      <c r="AM119" s="7463"/>
      <c r="AN119" s="7463"/>
    </row>
    <row customHeight="true" hidden="true" ht="18" r="120">
      <c r="A120" s="7511">
        <v>67</v>
      </c>
      <c r="B120" s="7447" t="s">
        <v>8039</v>
      </c>
      <c r="C120" s="7447" t="s">
        <v>8201</v>
      </c>
      <c r="D120" s="7450">
        <v>0</v>
      </c>
      <c r="E120" s="7464">
        <v>0</v>
      </c>
      <c r="F120" s="7531"/>
      <c r="G120" s="7513">
        <f>VLOOKUP(C120,'Data Products'!$A:$J,2,0)</f>
      </c>
      <c r="H120" s="7514">
        <f t="shared" si="27"/>
      </c>
      <c r="I120" s="7453">
        <v>45951</v>
      </c>
      <c r="J120" s="7454">
        <f t="shared" si="14"/>
      </c>
      <c r="K120" s="7450">
        <v>0</v>
      </c>
      <c r="L120" s="7450">
        <v>0</v>
      </c>
      <c r="M120" s="7485">
        <v>0</v>
      </c>
      <c r="N120" s="7485">
        <v>0</v>
      </c>
      <c r="O120" s="7447" t="s">
        <v>8094</v>
      </c>
      <c r="P120" s="7450"/>
      <c r="Q120" s="7450"/>
      <c r="R120" s="7450"/>
      <c r="S120" s="7450"/>
      <c r="T120" s="7450"/>
      <c r="U120" s="7450"/>
      <c r="V120" s="7450"/>
      <c r="W120" s="7450"/>
      <c r="X120" s="7450"/>
      <c r="Y120" s="7450"/>
      <c r="Z120" s="7450"/>
      <c r="AA120" s="7450"/>
      <c r="AB120" s="7517">
        <f t="shared" si="9"/>
      </c>
      <c r="AC120" s="7470">
        <f t="shared" si="5"/>
      </c>
      <c r="AD120" s="7544">
        <f t="shared" si="30"/>
      </c>
      <c r="AE120" s="7471">
        <f t="shared" si="17"/>
      </c>
      <c r="AF120" s="7542">
        <f>VLOOKUP(C120,'Data Products'!$A:$J,10,0)</f>
      </c>
      <c r="AG120" s="7459">
        <f t="shared" si="1"/>
      </c>
      <c r="AH120" s="7460">
        <f t="shared" si="22"/>
      </c>
      <c r="AI120" s="7535"/>
      <c r="AJ120" s="7463"/>
      <c r="AK120" s="7463"/>
      <c r="AL120" s="7462"/>
      <c r="AM120" s="7463"/>
      <c r="AN120" s="7463"/>
    </row>
    <row customHeight="true" hidden="true" ht="18" r="121">
      <c r="A121" s="7511">
        <v>68</v>
      </c>
      <c r="B121" s="7447" t="s">
        <v>8039</v>
      </c>
      <c r="C121" s="7447" t="s">
        <v>8202</v>
      </c>
      <c r="D121" s="7450">
        <v>0</v>
      </c>
      <c r="E121" s="7464">
        <v>0</v>
      </c>
      <c r="F121" s="7531"/>
      <c r="G121" s="7513">
        <f>VLOOKUP(C121,'Data Products'!$A:$J,2,0)</f>
      </c>
      <c r="H121" s="7514">
        <f t="shared" si="27"/>
      </c>
      <c r="I121" s="7453">
        <v>45951</v>
      </c>
      <c r="J121" s="7454">
        <f t="shared" si="14"/>
      </c>
      <c r="K121" s="7450">
        <v>0</v>
      </c>
      <c r="L121" s="7450">
        <v>0</v>
      </c>
      <c r="M121" s="7485">
        <v>0</v>
      </c>
      <c r="N121" s="7485">
        <v>0</v>
      </c>
      <c r="O121" s="7447" t="s">
        <v>8094</v>
      </c>
      <c r="P121" s="7450"/>
      <c r="Q121" s="7450"/>
      <c r="R121" s="7450"/>
      <c r="S121" s="7450"/>
      <c r="T121" s="7450"/>
      <c r="U121" s="7450"/>
      <c r="V121" s="7450"/>
      <c r="W121" s="7450"/>
      <c r="X121" s="7450"/>
      <c r="Y121" s="7450"/>
      <c r="Z121" s="7450"/>
      <c r="AA121" s="7450"/>
      <c r="AB121" s="7517">
        <f t="shared" si="9"/>
      </c>
      <c r="AC121" s="7470">
        <f t="shared" si="5"/>
      </c>
      <c r="AD121" s="7544">
        <f t="shared" si="30"/>
      </c>
      <c r="AE121" s="7471">
        <f t="shared" si="17"/>
      </c>
      <c r="AF121" s="7542">
        <f>VLOOKUP(C121,'Data Products'!$A:$J,10,0)</f>
      </c>
      <c r="AG121" s="7459">
        <f t="shared" si="1"/>
      </c>
      <c r="AH121" s="7460">
        <f t="shared" si="22"/>
      </c>
      <c r="AI121" s="7535"/>
      <c r="AJ121" s="7463"/>
      <c r="AK121" s="7463"/>
      <c r="AL121" s="7462"/>
      <c r="AM121" s="7463"/>
      <c r="AN121" s="7463"/>
    </row>
    <row r="122">
      <c r="A122" s="7511">
        <v>69</v>
      </c>
      <c r="B122" s="7447" t="s">
        <v>8032</v>
      </c>
      <c r="C122" s="7447" t="s">
        <v>8203</v>
      </c>
      <c r="D122" s="7450">
        <v>10</v>
      </c>
      <c r="E122" s="7464">
        <v>10</v>
      </c>
      <c r="F122" s="7531"/>
      <c r="G122" s="7513">
        <f>VLOOKUP(C122,'Data Products'!$A:$J,2,0)</f>
      </c>
      <c r="H122" s="7514">
        <f t="shared" si="27"/>
      </c>
      <c r="I122" s="7453">
        <v>45951</v>
      </c>
      <c r="J122" s="7454">
        <f t="shared" si="14"/>
      </c>
      <c r="K122" s="7450">
        <v>0</v>
      </c>
      <c r="L122" s="7450">
        <v>0</v>
      </c>
      <c r="M122" s="7485">
        <v>0</v>
      </c>
      <c r="N122" s="7485">
        <v>0</v>
      </c>
      <c r="O122" s="7447" t="s">
        <v>8094</v>
      </c>
      <c r="P122" s="7450"/>
      <c r="Q122" s="7450"/>
      <c r="R122" s="7450"/>
      <c r="S122" s="7450"/>
      <c r="T122" s="7450"/>
      <c r="U122" s="7450"/>
      <c r="V122" s="7450"/>
      <c r="W122" s="7450"/>
      <c r="X122" s="7450"/>
      <c r="Y122" s="7450"/>
      <c r="Z122" s="7450"/>
      <c r="AA122" s="7450"/>
      <c r="AB122" s="7517">
        <f t="shared" si="9"/>
      </c>
      <c r="AC122" s="7456">
        <f t="shared" si="5"/>
      </c>
      <c r="AD122" s="7544">
        <f t="shared" si="30"/>
      </c>
      <c r="AE122" s="7458">
        <f t="shared" si="17"/>
      </c>
      <c r="AF122" s="7542">
        <f>VLOOKUP(C122,'Data Products'!$A:$J,10,0)</f>
      </c>
      <c r="AG122" s="7459">
        <f t="shared" si="1"/>
      </c>
      <c r="AH122" s="7460">
        <f t="shared" si="22"/>
      </c>
      <c r="AI122" s="7535"/>
      <c r="AJ122" s="7463"/>
      <c r="AK122" s="7463"/>
      <c r="AL122" s="7462"/>
      <c r="AM122" s="7463"/>
      <c r="AN122" s="7463"/>
    </row>
    <row customHeight="true" hidden="true" ht="18" r="123">
      <c r="A123" s="7511">
        <v>70</v>
      </c>
      <c r="B123" s="7447" t="s">
        <v>8039</v>
      </c>
      <c r="C123" s="7447" t="s">
        <v>8204</v>
      </c>
      <c r="D123" s="7450">
        <v>0</v>
      </c>
      <c r="E123" s="7464">
        <v>0</v>
      </c>
      <c r="F123" s="7531"/>
      <c r="G123" s="7513">
        <f>VLOOKUP(C123,'Data Products'!$A:$J,2,0)</f>
      </c>
      <c r="H123" s="7514">
        <f t="shared" si="27"/>
      </c>
      <c r="I123" s="7453">
        <v>45952</v>
      </c>
      <c r="J123" s="7454">
        <f t="shared" si="14"/>
      </c>
      <c r="K123" s="7450">
        <v>0</v>
      </c>
      <c r="L123" s="7450">
        <v>0</v>
      </c>
      <c r="M123" s="7485">
        <v>0</v>
      </c>
      <c r="N123" s="7485">
        <v>0</v>
      </c>
      <c r="O123" s="7447" t="s">
        <v>8205</v>
      </c>
      <c r="P123" s="7450"/>
      <c r="Q123" s="7450"/>
      <c r="R123" s="7450"/>
      <c r="S123" s="7450"/>
      <c r="T123" s="7450"/>
      <c r="U123" s="7450"/>
      <c r="V123" s="7450"/>
      <c r="W123" s="7450"/>
      <c r="X123" s="7450"/>
      <c r="Y123" s="7450"/>
      <c r="Z123" s="7450"/>
      <c r="AA123" s="7450"/>
      <c r="AB123" s="7517">
        <f t="shared" si="9"/>
      </c>
      <c r="AC123" s="7465">
        <f t="shared" si="5"/>
      </c>
      <c r="AD123" s="7544">
        <f t="shared" si="30"/>
      </c>
      <c r="AE123" s="7466">
        <f t="shared" si="17"/>
      </c>
      <c r="AF123" s="7542">
        <f>VLOOKUP(C123,'Data Products'!$A:$J,10,0)</f>
      </c>
      <c r="AG123" s="7459">
        <f t="shared" si="1"/>
      </c>
      <c r="AH123" s="7460">
        <f t="shared" si="22"/>
      </c>
      <c r="AI123" s="7535"/>
      <c r="AJ123" s="7463"/>
      <c r="AK123" s="7463"/>
      <c r="AL123" s="7462"/>
      <c r="AM123" s="7463"/>
      <c r="AN123" s="7463"/>
    </row>
    <row customHeight="true" hidden="true" ht="18" r="124">
      <c r="A124" s="7511">
        <v>71</v>
      </c>
      <c r="B124" s="7447" t="s">
        <v>8039</v>
      </c>
      <c r="C124" s="7447" t="s">
        <v>8206</v>
      </c>
      <c r="D124" s="7450">
        <v>0</v>
      </c>
      <c r="E124" s="7464">
        <v>0</v>
      </c>
      <c r="F124" s="7531"/>
      <c r="G124" s="7513">
        <f>VLOOKUP(C124,'Data Products'!$A:$J,2,0)</f>
      </c>
      <c r="H124" s="7514">
        <f t="shared" si="27"/>
      </c>
      <c r="I124" s="7453">
        <v>45953</v>
      </c>
      <c r="J124" s="7454">
        <f t="shared" si="14"/>
      </c>
      <c r="K124" s="7450">
        <v>0</v>
      </c>
      <c r="L124" s="7450">
        <v>0</v>
      </c>
      <c r="M124" s="7485">
        <v>0</v>
      </c>
      <c r="N124" s="7485">
        <v>0</v>
      </c>
      <c r="O124" s="7447" t="s">
        <v>8205</v>
      </c>
      <c r="P124" s="7450"/>
      <c r="Q124" s="7450"/>
      <c r="R124" s="7450"/>
      <c r="S124" s="7450"/>
      <c r="T124" s="7450"/>
      <c r="U124" s="7450"/>
      <c r="V124" s="7450"/>
      <c r="W124" s="7450"/>
      <c r="X124" s="7450"/>
      <c r="Y124" s="7450"/>
      <c r="Z124" s="7450"/>
      <c r="AA124" s="7450"/>
      <c r="AB124" s="7517">
        <f t="shared" si="9"/>
      </c>
      <c r="AC124" s="7474">
        <f t="shared" si="5"/>
      </c>
      <c r="AD124" s="7544">
        <f t="shared" si="30"/>
      </c>
      <c r="AE124" s="7475">
        <f t="shared" si="17"/>
      </c>
      <c r="AF124" s="7542">
        <f>VLOOKUP(C124,'Data Products'!$A:$J,10,0)</f>
      </c>
      <c r="AG124" s="7459">
        <f t="shared" si="1"/>
      </c>
      <c r="AH124" s="7460">
        <f t="shared" si="22"/>
      </c>
      <c r="AI124" s="7545" t="s">
        <v>8207</v>
      </c>
      <c r="AJ124" s="7463"/>
      <c r="AK124" s="7463"/>
      <c r="AL124" s="7462"/>
      <c r="AM124" s="7463"/>
      <c r="AN124" s="7463"/>
    </row>
    <row customHeight="true" hidden="true" ht="18" r="125">
      <c r="A125" s="7511">
        <v>72</v>
      </c>
      <c r="B125" s="7447" t="s">
        <v>8039</v>
      </c>
      <c r="C125" s="7447" t="s">
        <v>8208</v>
      </c>
      <c r="D125" s="7450">
        <v>0</v>
      </c>
      <c r="E125" s="7464">
        <v>0</v>
      </c>
      <c r="F125" s="7531"/>
      <c r="G125" s="7513">
        <f>VLOOKUP(C125,'Data Products'!$A:$J,2,0)</f>
      </c>
      <c r="H125" s="7514">
        <f t="shared" si="27"/>
      </c>
      <c r="I125" s="7453">
        <v>45954</v>
      </c>
      <c r="J125" s="7454">
        <f t="shared" si="14"/>
      </c>
      <c r="K125" s="7450">
        <v>0</v>
      </c>
      <c r="L125" s="7450">
        <v>0</v>
      </c>
      <c r="M125" s="7485">
        <v>0</v>
      </c>
      <c r="N125" s="7485">
        <v>0</v>
      </c>
      <c r="O125" s="7447" t="s">
        <v>8205</v>
      </c>
      <c r="P125" s="7450"/>
      <c r="Q125" s="7450"/>
      <c r="R125" s="7450"/>
      <c r="S125" s="7450"/>
      <c r="T125" s="7450"/>
      <c r="U125" s="7450"/>
      <c r="V125" s="7450"/>
      <c r="W125" s="7450"/>
      <c r="X125" s="7450"/>
      <c r="Y125" s="7450"/>
      <c r="Z125" s="7450"/>
      <c r="AA125" s="7450"/>
      <c r="AB125" s="7517">
        <f t="shared" si="9"/>
      </c>
      <c r="AC125" s="7465">
        <f t="shared" si="5"/>
      </c>
      <c r="AD125" s="7544">
        <f t="shared" si="30"/>
      </c>
      <c r="AE125" s="7466">
        <f t="shared" si="17"/>
      </c>
      <c r="AF125" s="7542">
        <f>VLOOKUP(C125,'Data Products'!$A:$J,10,0)</f>
      </c>
      <c r="AG125" s="7459">
        <f t="shared" si="1"/>
      </c>
      <c r="AH125" s="7460">
        <f t="shared" si="22"/>
      </c>
      <c r="AI125" s="7535"/>
      <c r="AJ125" s="7463"/>
      <c r="AK125" s="7463"/>
      <c r="AL125" s="7462"/>
      <c r="AM125" s="7463"/>
      <c r="AN125" s="7463"/>
    </row>
    <row r="126">
      <c r="A126" s="7511">
        <v>73</v>
      </c>
      <c r="B126" s="7447" t="s">
        <v>8032</v>
      </c>
      <c r="C126" s="7447" t="s">
        <v>8209</v>
      </c>
      <c r="D126" s="7450">
        <v>4</v>
      </c>
      <c r="E126" s="7464">
        <v>4</v>
      </c>
      <c r="F126" s="7531"/>
      <c r="G126" s="7513">
        <f>VLOOKUP(C126,'Data Products'!$A:$J,2,0)</f>
      </c>
      <c r="H126" s="7514">
        <f t="shared" si="27"/>
      </c>
      <c r="I126" s="7453">
        <v>45955</v>
      </c>
      <c r="J126" s="7454">
        <f t="shared" si="14"/>
      </c>
      <c r="K126" s="7450">
        <v>0</v>
      </c>
      <c r="L126" s="7450">
        <v>2</v>
      </c>
      <c r="M126" s="7485">
        <v>0</v>
      </c>
      <c r="N126" s="7485">
        <v>0</v>
      </c>
      <c r="O126" s="7447" t="s">
        <v>8205</v>
      </c>
      <c r="P126" s="7450"/>
      <c r="Q126" s="7450"/>
      <c r="R126" s="7450"/>
      <c r="S126" s="7450"/>
      <c r="T126" s="7450"/>
      <c r="U126" s="7450"/>
      <c r="V126" s="7450"/>
      <c r="W126" s="7450"/>
      <c r="X126" s="7450"/>
      <c r="Y126" s="7450"/>
      <c r="Z126" s="7450"/>
      <c r="AA126" s="7450"/>
      <c r="AB126" s="7517">
        <f t="shared" si="9"/>
      </c>
      <c r="AC126" s="7474">
        <f t="shared" si="5"/>
      </c>
      <c r="AD126" s="7544">
        <f t="shared" si="30"/>
      </c>
      <c r="AE126" s="7475">
        <f t="shared" si="17"/>
      </c>
      <c r="AF126" s="7542">
        <f>VLOOKUP(C126,'Data Products'!$A:$J,10,0)</f>
      </c>
      <c r="AG126" s="7459">
        <f t="shared" si="1"/>
      </c>
      <c r="AH126" s="7460">
        <f t="shared" si="22"/>
      </c>
      <c r="AI126" s="7545" t="s">
        <v>8207</v>
      </c>
      <c r="AJ126" s="7463"/>
      <c r="AK126" s="7463"/>
      <c r="AL126" s="7462"/>
      <c r="AM126" s="7463"/>
      <c r="AN126" s="7463"/>
    </row>
    <row r="127">
      <c r="A127" s="7491"/>
      <c r="B127" s="7491"/>
      <c r="C127" s="7491"/>
      <c r="D127" s="7490"/>
      <c r="E127" s="7490"/>
      <c r="F127" s="7490"/>
      <c r="G127" s="7546"/>
      <c r="H127" s="7547"/>
      <c r="I127" s="7547"/>
      <c r="J127" s="7547"/>
      <c r="K127" s="7490"/>
      <c r="L127" s="7490"/>
      <c r="M127" s="7497"/>
      <c r="N127" s="7497"/>
      <c r="O127" s="7491"/>
      <c r="P127" s="7490"/>
      <c r="Q127" s="7490"/>
      <c r="R127" s="7490"/>
      <c r="S127" s="7490"/>
      <c r="T127" s="7490"/>
      <c r="U127" s="7490"/>
      <c r="V127" s="7490"/>
      <c r="W127" s="7490"/>
      <c r="X127" s="7490"/>
      <c r="Y127" s="7490"/>
      <c r="Z127" s="7490"/>
      <c r="AA127" s="7490"/>
      <c r="AB127" s="7492"/>
      <c r="AC127" s="7548"/>
      <c r="AD127" s="7549"/>
      <c r="AE127" s="7550" t="s">
        <v>8106</v>
      </c>
      <c r="AF127" s="7551"/>
      <c r="AG127" s="7552">
        <f>SUM(AG55:AG126)</f>
      </c>
      <c r="AH127" s="7501"/>
      <c r="AI127" s="7553"/>
      <c r="AJ127" s="7554"/>
      <c r="AK127" s="7554"/>
      <c r="AL127" s="7553"/>
      <c r="AM127" s="7554"/>
      <c r="AN127" s="7554"/>
    </row>
    <row r="128">
      <c r="A128" s="7491"/>
      <c r="B128" s="7491"/>
      <c r="C128" s="7491"/>
      <c r="D128" s="7490"/>
      <c r="E128" s="7490"/>
      <c r="F128" s="7490"/>
      <c r="G128" s="7546"/>
      <c r="H128" s="7547"/>
      <c r="I128" s="7547"/>
      <c r="J128" s="7547"/>
      <c r="K128" s="7490"/>
      <c r="L128" s="7490"/>
      <c r="M128" s="7497"/>
      <c r="N128" s="7497"/>
      <c r="O128" s="7491"/>
      <c r="P128" s="7490"/>
      <c r="Q128" s="7490"/>
      <c r="R128" s="7490"/>
      <c r="S128" s="7490"/>
      <c r="T128" s="7490"/>
      <c r="U128" s="7490"/>
      <c r="V128" s="7490"/>
      <c r="W128" s="7490"/>
      <c r="X128" s="7490"/>
      <c r="Y128" s="7490"/>
      <c r="Z128" s="7490"/>
      <c r="AA128" s="7490"/>
      <c r="AB128" s="7492"/>
      <c r="AC128" s="7548"/>
      <c r="AD128" s="7549"/>
      <c r="AE128" s="7555" t="s">
        <v>8107</v>
      </c>
      <c r="AF128" s="7556">
        <f t="shared" ref="AF128:AF131" si="23">AG128/$AG$127</f>
      </c>
      <c r="AG128" s="7557">
        <f t="shared" ref="AG128:AG131" si="11">SUMIFS($AG$55:$AG$126,$AE$55:$AE$126,AE128)</f>
      </c>
      <c r="AH128" s="7501"/>
      <c r="AI128" s="7553"/>
      <c r="AJ128" s="7554"/>
      <c r="AK128" s="7554"/>
      <c r="AL128" s="7553"/>
      <c r="AM128" s="7554"/>
      <c r="AN128" s="7554"/>
    </row>
    <row r="129">
      <c r="A129" s="7491"/>
      <c r="B129" s="7491"/>
      <c r="C129" s="7491"/>
      <c r="D129" s="7490"/>
      <c r="E129" s="7490"/>
      <c r="F129" s="7490"/>
      <c r="G129" s="7546"/>
      <c r="H129" s="7547"/>
      <c r="I129" s="7547"/>
      <c r="J129" s="7547"/>
      <c r="K129" s="7490"/>
      <c r="L129" s="7490"/>
      <c r="M129" s="7497"/>
      <c r="N129" s="7497"/>
      <c r="O129" s="7491"/>
      <c r="P129" s="7490"/>
      <c r="Q129" s="7490"/>
      <c r="R129" s="7490"/>
      <c r="S129" s="7490"/>
      <c r="T129" s="7490"/>
      <c r="U129" s="7490"/>
      <c r="V129" s="7490"/>
      <c r="W129" s="7490"/>
      <c r="X129" s="7490"/>
      <c r="Y129" s="7490"/>
      <c r="Z129" s="7490"/>
      <c r="AA129" s="7490"/>
      <c r="AB129" s="7492"/>
      <c r="AC129" s="7548"/>
      <c r="AD129" s="7549"/>
      <c r="AE129" s="7558" t="s">
        <v>8108</v>
      </c>
      <c r="AF129" s="7559">
        <f t="shared" si="23"/>
      </c>
      <c r="AG129" s="7557">
        <f t="shared" si="11"/>
      </c>
      <c r="AH129" s="7501"/>
      <c r="AI129" s="7553"/>
      <c r="AJ129" s="7554"/>
      <c r="AK129" s="7554"/>
      <c r="AL129" s="7553"/>
      <c r="AM129" s="7554"/>
      <c r="AN129" s="7554"/>
    </row>
    <row r="130">
      <c r="A130" s="7491"/>
      <c r="B130" s="7491"/>
      <c r="C130" s="7491"/>
      <c r="D130" s="7490"/>
      <c r="E130" s="7490"/>
      <c r="F130" s="7490"/>
      <c r="G130" s="7546"/>
      <c r="H130" s="7547"/>
      <c r="I130" s="7547"/>
      <c r="J130" s="7547"/>
      <c r="K130" s="7490"/>
      <c r="L130" s="7490"/>
      <c r="M130" s="7497"/>
      <c r="N130" s="7497"/>
      <c r="O130" s="7491"/>
      <c r="P130" s="7490"/>
      <c r="Q130" s="7490"/>
      <c r="R130" s="7490"/>
      <c r="S130" s="7490"/>
      <c r="T130" s="7490"/>
      <c r="U130" s="7490"/>
      <c r="V130" s="7490"/>
      <c r="W130" s="7490"/>
      <c r="X130" s="7490"/>
      <c r="Y130" s="7490"/>
      <c r="Z130" s="7490"/>
      <c r="AA130" s="7490"/>
      <c r="AB130" s="7492"/>
      <c r="AC130" s="7548"/>
      <c r="AD130" s="7560"/>
      <c r="AE130" s="7498" t="s">
        <v>8109</v>
      </c>
      <c r="AF130" s="7556">
        <f t="shared" si="23"/>
      </c>
      <c r="AG130" s="7557">
        <f t="shared" si="11"/>
      </c>
      <c r="AH130" s="7501"/>
      <c r="AI130" s="7553"/>
      <c r="AJ130" s="7554"/>
      <c r="AK130" s="7554"/>
      <c r="AL130" s="7553"/>
      <c r="AM130" s="7554"/>
      <c r="AN130" s="7554"/>
    </row>
    <row r="131">
      <c r="A131" s="7491"/>
      <c r="B131" s="7491"/>
      <c r="C131" s="7491"/>
      <c r="D131" s="7490"/>
      <c r="E131" s="7490"/>
      <c r="F131" s="7490"/>
      <c r="G131" s="7546"/>
      <c r="H131" s="7547"/>
      <c r="I131" s="7547"/>
      <c r="J131" s="7547"/>
      <c r="K131" s="7490"/>
      <c r="L131" s="7490"/>
      <c r="M131" s="7497"/>
      <c r="N131" s="7497"/>
      <c r="O131" s="7491"/>
      <c r="P131" s="7490"/>
      <c r="Q131" s="7490"/>
      <c r="R131" s="7490"/>
      <c r="S131" s="7490"/>
      <c r="T131" s="7490"/>
      <c r="U131" s="7490"/>
      <c r="V131" s="7490"/>
      <c r="W131" s="7490"/>
      <c r="X131" s="7490"/>
      <c r="Y131" s="7490"/>
      <c r="Z131" s="7490"/>
      <c r="AA131" s="7490"/>
      <c r="AB131" s="7492"/>
      <c r="AC131" s="7548"/>
      <c r="AD131" s="7560"/>
      <c r="AE131" s="7498" t="s">
        <v>8110</v>
      </c>
      <c r="AF131" s="7556">
        <f t="shared" si="23"/>
      </c>
      <c r="AG131" s="7557">
        <f t="shared" si="11"/>
      </c>
      <c r="AH131" s="7501"/>
      <c r="AI131" s="7553"/>
      <c r="AJ131" s="7554"/>
      <c r="AK131" s="7554"/>
      <c r="AL131" s="7553"/>
      <c r="AM131" s="7554"/>
      <c r="AN131" s="7554"/>
    </row>
    <row r="132">
      <c r="A132" s="7491"/>
      <c r="B132" s="7491"/>
      <c r="C132" s="7491"/>
      <c r="D132" s="7490"/>
      <c r="E132" s="7490"/>
      <c r="F132" s="7490"/>
      <c r="G132" s="7546"/>
      <c r="H132" s="7547"/>
      <c r="I132" s="7547"/>
      <c r="J132" s="7547"/>
      <c r="K132" s="7490"/>
      <c r="L132" s="7490"/>
      <c r="M132" s="7497"/>
      <c r="N132" s="7497"/>
      <c r="O132" s="7491"/>
      <c r="P132" s="7490"/>
      <c r="Q132" s="7490"/>
      <c r="R132" s="7490"/>
      <c r="S132" s="7490"/>
      <c r="T132" s="7490"/>
      <c r="U132" s="7490"/>
      <c r="V132" s="7490"/>
      <c r="W132" s="7490"/>
      <c r="X132" s="7490"/>
      <c r="Y132" s="7490"/>
      <c r="Z132" s="7490"/>
      <c r="AA132" s="7490"/>
      <c r="AB132" s="7492"/>
      <c r="AC132" s="7548"/>
      <c r="AD132" s="7560"/>
      <c r="AE132" s="7498" t="s">
        <v>8021</v>
      </c>
      <c r="AF132" s="7499">
        <f>AVERAGE(AH53:AH102)/AVERAGE(D53:D102)</f>
      </c>
      <c r="AG132" s="7500">
        <f>SUMIF($H$55:$H$126,"&lt;90",AG55:AG126)</f>
      </c>
      <c r="AH132" s="7501"/>
      <c r="AI132" s="7553"/>
      <c r="AJ132" s="7554"/>
      <c r="AK132" s="7554"/>
      <c r="AL132" s="7553"/>
      <c r="AM132" s="7554"/>
      <c r="AN132" s="7554"/>
    </row>
    <row r="133">
      <c r="A133" s="7442" t="s">
        <v>8028</v>
      </c>
      <c r="B133" s="7442" t="s">
        <v>8008</v>
      </c>
      <c r="C133" s="7442" t="s">
        <v>8210</v>
      </c>
      <c r="D133" s="7442" t="s">
        <v>8211</v>
      </c>
      <c r="E133" s="7442" t="s">
        <v>8212</v>
      </c>
      <c r="F133" s="7490"/>
      <c r="G133" s="7490"/>
      <c r="H133" s="7547"/>
      <c r="I133" s="7547"/>
      <c r="J133" s="7547"/>
      <c r="K133" s="7490"/>
      <c r="L133" s="7490"/>
      <c r="M133" s="7497"/>
      <c r="N133" s="7497"/>
      <c r="O133" s="7490"/>
      <c r="P133" s="7490"/>
      <c r="Q133" s="7490"/>
      <c r="R133" s="7490"/>
      <c r="S133" s="7490"/>
      <c r="T133" s="7490"/>
      <c r="U133" s="7490"/>
      <c r="V133" s="7490"/>
      <c r="W133" s="7490"/>
      <c r="X133" s="7490"/>
      <c r="Y133" s="7490"/>
      <c r="Z133" s="7490"/>
      <c r="AA133" s="7490"/>
      <c r="AB133" s="7490"/>
      <c r="AC133" s="7490"/>
      <c r="AD133" s="7490"/>
      <c r="AE133" s="7490"/>
      <c r="AF133" s="7490"/>
      <c r="AG133" s="7490"/>
      <c r="AH133" s="7490"/>
      <c r="AI133" s="7553"/>
      <c r="AJ133" s="7554"/>
      <c r="AK133" s="7554"/>
      <c r="AL133" s="7553"/>
      <c r="AM133" s="7554"/>
      <c r="AN133" s="7554"/>
    </row>
    <row r="134">
      <c r="A134" s="7442"/>
      <c r="B134" s="7442"/>
      <c r="C134" s="7442"/>
      <c r="D134" s="7442"/>
      <c r="E134" s="7442"/>
      <c r="F134" s="7490"/>
      <c r="G134" s="7490"/>
      <c r="H134" s="7547"/>
      <c r="I134" s="7547"/>
      <c r="J134" s="7547"/>
      <c r="K134" s="7490"/>
      <c r="L134" s="7490"/>
      <c r="M134" s="7497"/>
      <c r="N134" s="7497"/>
      <c r="O134" s="7490"/>
      <c r="P134" s="7490"/>
      <c r="Q134" s="7490"/>
      <c r="R134" s="7490"/>
      <c r="S134" s="7490"/>
      <c r="T134" s="7490"/>
      <c r="U134" s="7490"/>
      <c r="V134" s="7490"/>
      <c r="W134" s="7490"/>
      <c r="X134" s="7490"/>
      <c r="Y134" s="7490"/>
      <c r="Z134" s="7490"/>
      <c r="AA134" s="7490"/>
      <c r="AB134" s="7490"/>
      <c r="AC134" s="7490"/>
      <c r="AD134" s="7490"/>
      <c r="AE134" s="7490"/>
      <c r="AF134" s="7490"/>
      <c r="AG134" s="7490"/>
      <c r="AH134" s="7490"/>
      <c r="AI134" s="7553"/>
      <c r="AJ134" s="7554"/>
      <c r="AK134" s="7554"/>
      <c r="AL134" s="7553"/>
      <c r="AM134" s="7554"/>
      <c r="AN134" s="7554"/>
    </row>
    <row r="135">
      <c r="A135" s="7447">
        <v>1</v>
      </c>
      <c r="B135" s="7447" t="s">
        <v>8213</v>
      </c>
      <c r="C135" s="7561">
        <v>24559</v>
      </c>
      <c r="D135" s="7447" t="s">
        <v>8214</v>
      </c>
      <c r="E135" s="7447" t="s">
        <v>8215</v>
      </c>
      <c r="F135" s="7490"/>
      <c r="G135" s="7490"/>
      <c r="H135" s="7547"/>
      <c r="I135" s="7547" t="s">
        <v>8105</v>
      </c>
      <c r="J135" s="7547"/>
      <c r="K135" s="7490"/>
      <c r="L135" s="7490"/>
      <c r="M135" s="7497"/>
      <c r="N135" s="7497"/>
      <c r="O135" s="7490"/>
      <c r="P135" s="7490"/>
      <c r="Q135" s="7490"/>
      <c r="R135" s="7490"/>
      <c r="S135" s="7490"/>
      <c r="T135" s="7490"/>
      <c r="U135" s="7490"/>
      <c r="V135" s="7490"/>
      <c r="W135" s="7490"/>
      <c r="X135" s="7490"/>
      <c r="Y135" s="7490"/>
      <c r="Z135" s="7490"/>
      <c r="AA135" s="7490"/>
      <c r="AB135" s="7490"/>
      <c r="AC135" s="7490"/>
      <c r="AD135" s="7490"/>
      <c r="AE135" s="7490"/>
      <c r="AF135" s="7490"/>
      <c r="AG135" s="7490"/>
      <c r="AH135" s="7490"/>
      <c r="AI135" s="7553"/>
      <c r="AJ135" s="7554"/>
      <c r="AK135" s="7554"/>
      <c r="AL135" s="7553"/>
      <c r="AM135" s="7554"/>
      <c r="AN135" s="7554"/>
    </row>
    <row r="136">
      <c r="A136" s="7447">
        <v>2</v>
      </c>
      <c r="B136" s="7447" t="s">
        <v>8216</v>
      </c>
      <c r="C136" s="7561">
        <v>21479</v>
      </c>
      <c r="D136" s="7447" t="s">
        <v>8214</v>
      </c>
      <c r="E136" s="7447" t="s">
        <v>8215</v>
      </c>
      <c r="F136" s="7490"/>
      <c r="G136" s="7490"/>
      <c r="H136" s="7547"/>
      <c r="I136" s="7547"/>
      <c r="J136" s="7547"/>
      <c r="K136" s="7490"/>
      <c r="L136" s="7490"/>
      <c r="M136" s="7497"/>
      <c r="N136" s="7497"/>
      <c r="O136" s="7490"/>
      <c r="P136" s="7490"/>
      <c r="Q136" s="7490"/>
      <c r="R136" s="7490"/>
      <c r="S136" s="7490"/>
      <c r="T136" s="7490"/>
      <c r="U136" s="7490"/>
      <c r="V136" s="7490"/>
      <c r="W136" s="7490"/>
      <c r="X136" s="7490"/>
      <c r="Y136" s="7490"/>
      <c r="Z136" s="7490"/>
      <c r="AA136" s="7490"/>
      <c r="AB136" s="7490"/>
      <c r="AC136" s="7490"/>
      <c r="AD136" s="7490"/>
      <c r="AE136" s="7490"/>
      <c r="AF136" s="7490"/>
      <c r="AG136" s="7490"/>
      <c r="AH136" s="7490"/>
      <c r="AI136" s="7553"/>
      <c r="AJ136" s="7554"/>
      <c r="AK136" s="7554"/>
      <c r="AL136" s="7553"/>
      <c r="AM136" s="7554"/>
      <c r="AN136" s="7554"/>
    </row>
    <row r="137">
      <c r="A137" s="7447">
        <v>3</v>
      </c>
      <c r="B137" s="7447" t="s">
        <v>8217</v>
      </c>
      <c r="C137" s="7561">
        <v>9078</v>
      </c>
      <c r="D137" s="7447" t="s">
        <v>8214</v>
      </c>
      <c r="E137" s="7447" t="s">
        <v>8215</v>
      </c>
      <c r="F137" s="7490"/>
      <c r="G137" s="7490"/>
      <c r="H137" s="7547"/>
      <c r="I137" s="7547"/>
      <c r="J137" s="7547"/>
      <c r="K137" s="7490"/>
      <c r="L137" s="7490"/>
      <c r="M137" s="7497"/>
      <c r="N137" s="7497"/>
      <c r="O137" s="7490"/>
      <c r="P137" s="7490"/>
      <c r="Q137" s="7490"/>
      <c r="R137" s="7490"/>
      <c r="S137" s="7490"/>
      <c r="T137" s="7490"/>
      <c r="U137" s="7490"/>
      <c r="V137" s="7490"/>
      <c r="W137" s="7490"/>
      <c r="X137" s="7490"/>
      <c r="Y137" s="7490"/>
      <c r="Z137" s="7490"/>
      <c r="AA137" s="7490"/>
      <c r="AB137" s="7490"/>
      <c r="AC137" s="7490"/>
      <c r="AD137" s="7490"/>
      <c r="AE137" s="7490"/>
      <c r="AF137" s="7490"/>
      <c r="AG137" s="7490"/>
      <c r="AH137" s="7490"/>
      <c r="AI137" s="7553"/>
      <c r="AJ137" s="7554"/>
      <c r="AK137" s="7554"/>
      <c r="AL137" s="7553"/>
      <c r="AM137" s="7554"/>
      <c r="AN137" s="7554"/>
    </row>
    <row r="138">
      <c r="A138" s="7447">
        <v>4</v>
      </c>
      <c r="B138" s="7447" t="s">
        <v>8218</v>
      </c>
      <c r="C138" s="7561">
        <v>1145.11</v>
      </c>
      <c r="D138" s="7447" t="s">
        <v>8219</v>
      </c>
      <c r="E138" s="7447" t="s">
        <v>8220</v>
      </c>
      <c r="F138" s="7490"/>
      <c r="G138" s="7490"/>
      <c r="H138" s="7547"/>
      <c r="I138" s="7547"/>
      <c r="J138" s="7547"/>
      <c r="K138" s="7490"/>
      <c r="L138" s="7490"/>
      <c r="M138" s="7497"/>
      <c r="N138" s="7497"/>
      <c r="O138" s="7490"/>
      <c r="P138" s="7490"/>
      <c r="Q138" s="7490"/>
      <c r="R138" s="7490"/>
      <c r="S138" s="7490"/>
      <c r="T138" s="7490"/>
      <c r="U138" s="7490"/>
      <c r="V138" s="7490"/>
      <c r="W138" s="7490"/>
      <c r="X138" s="7490"/>
      <c r="Y138" s="7490"/>
      <c r="Z138" s="7490"/>
      <c r="AA138" s="7490"/>
      <c r="AB138" s="7490"/>
      <c r="AC138" s="7490"/>
      <c r="AD138" s="7490"/>
      <c r="AE138" s="7490"/>
      <c r="AF138" s="7490"/>
      <c r="AG138" s="7490"/>
      <c r="AH138" s="7490"/>
      <c r="AI138" s="7553"/>
      <c r="AJ138" s="7554"/>
      <c r="AK138" s="7554"/>
      <c r="AL138" s="7553"/>
      <c r="AM138" s="7554"/>
      <c r="AN138" s="7554"/>
    </row>
    <row r="139">
      <c r="A139" s="7554"/>
      <c r="B139" s="7491"/>
      <c r="C139" s="7491"/>
      <c r="D139" s="7490"/>
      <c r="E139" s="7490"/>
      <c r="F139" s="7490"/>
      <c r="G139" s="7490"/>
      <c r="H139" s="7547"/>
      <c r="I139" s="7547"/>
      <c r="J139" s="7547"/>
      <c r="K139" s="7490"/>
      <c r="L139" s="7490"/>
      <c r="M139" s="7497"/>
      <c r="N139" s="7497"/>
      <c r="O139" s="7490"/>
      <c r="P139" s="7490"/>
      <c r="Q139" s="7490"/>
      <c r="R139" s="7490"/>
      <c r="S139" s="7490"/>
      <c r="T139" s="7490"/>
      <c r="U139" s="7490"/>
      <c r="V139" s="7490"/>
      <c r="W139" s="7490"/>
      <c r="X139" s="7490"/>
      <c r="Y139" s="7490"/>
      <c r="Z139" s="7490"/>
      <c r="AA139" s="7490"/>
      <c r="AB139" s="7490"/>
      <c r="AC139" s="7490"/>
      <c r="AD139" s="7490"/>
      <c r="AE139" s="7490"/>
      <c r="AF139" s="7490"/>
      <c r="AG139" s="7490"/>
      <c r="AH139" s="7490"/>
      <c r="AI139" s="7553"/>
      <c r="AJ139" s="7554"/>
      <c r="AK139" s="7554"/>
      <c r="AL139" s="7553"/>
      <c r="AM139" s="7554"/>
      <c r="AN139" s="7554"/>
    </row>
    <row r="140">
      <c r="A140" s="7490"/>
      <c r="B140" s="7491"/>
      <c r="C140" s="7491"/>
      <c r="D140" s="7490"/>
      <c r="E140" s="7490"/>
      <c r="F140" s="7490"/>
      <c r="G140" s="7490"/>
      <c r="H140" s="7547"/>
      <c r="I140" s="7547"/>
      <c r="J140" s="7547"/>
      <c r="K140" s="7490"/>
      <c r="L140" s="7490"/>
      <c r="M140" s="7497"/>
      <c r="N140" s="7497"/>
      <c r="O140" s="7490"/>
      <c r="P140" s="7490"/>
      <c r="Q140" s="7490"/>
      <c r="R140" s="7490"/>
      <c r="S140" s="7490"/>
      <c r="T140" s="7490"/>
      <c r="U140" s="7490"/>
      <c r="V140" s="7490"/>
      <c r="W140" s="7490"/>
      <c r="X140" s="7490"/>
      <c r="Y140" s="7490"/>
      <c r="Z140" s="7490"/>
      <c r="AA140" s="7490"/>
      <c r="AB140" s="7490"/>
      <c r="AC140" s="7490"/>
      <c r="AD140" s="7490"/>
      <c r="AE140" s="7490"/>
      <c r="AF140" s="7490"/>
      <c r="AG140" s="7490"/>
      <c r="AH140" s="7490"/>
      <c r="AI140" s="7553"/>
      <c r="AJ140" s="7554"/>
      <c r="AK140" s="7554"/>
      <c r="AL140" s="7553"/>
      <c r="AM140" s="7554"/>
      <c r="AN140" s="7554"/>
    </row>
    <row r="141">
      <c r="A141" s="7504" t="s">
        <v>8221</v>
      </c>
      <c r="B141" s="7442" t="s">
        <v>7996</v>
      </c>
      <c r="C141" s="7442" t="s">
        <v>7997</v>
      </c>
      <c r="D141" s="7442" t="s">
        <v>7998</v>
      </c>
      <c r="E141" s="7442"/>
      <c r="F141" s="7442" t="s">
        <v>8112</v>
      </c>
      <c r="G141" s="7505" t="s">
        <v>8000</v>
      </c>
      <c r="H141" s="7506" t="s">
        <v>8001</v>
      </c>
      <c r="I141" s="7441" t="s">
        <v>8002</v>
      </c>
      <c r="J141" s="7441" t="s">
        <v>8003</v>
      </c>
      <c r="K141" s="7442" t="s">
        <v>8004</v>
      </c>
      <c r="L141" s="7442" t="s">
        <v>8005</v>
      </c>
      <c r="M141" s="7442" t="s">
        <v>8113</v>
      </c>
      <c r="N141" s="7442" t="s">
        <v>8114</v>
      </c>
      <c r="O141" s="7442" t="s">
        <v>8008</v>
      </c>
      <c r="P141" s="7507"/>
      <c r="Q141" s="7507"/>
      <c r="R141" s="7507"/>
      <c r="S141" s="7507"/>
      <c r="T141" s="7507"/>
      <c r="U141" s="7507"/>
      <c r="V141" s="7507"/>
      <c r="W141" s="7507"/>
      <c r="X141" s="7507"/>
      <c r="Y141" s="7507"/>
      <c r="Z141" s="7507"/>
      <c r="AA141" s="7507"/>
      <c r="AB141" s="7508" t="s">
        <v>8015</v>
      </c>
      <c r="AC141" s="7506" t="s">
        <v>8016</v>
      </c>
      <c r="AD141" s="7506" t="s">
        <v>8115</v>
      </c>
      <c r="AE141" s="7506" t="s">
        <v>8116</v>
      </c>
      <c r="AF141" s="7509" t="s">
        <v>8019</v>
      </c>
      <c r="AG141" s="7509" t="s">
        <v>8020</v>
      </c>
      <c r="AH141" s="7490"/>
      <c r="AI141" s="7490"/>
      <c r="AJ141" s="7490"/>
      <c r="AK141" s="7490"/>
      <c r="AL141" s="7490"/>
      <c r="AM141" s="7490"/>
      <c r="AN141" s="7490"/>
    </row>
    <row r="142">
      <c r="A142" s="7442" t="s">
        <v>8028</v>
      </c>
      <c r="B142" s="7442"/>
      <c r="C142" s="7442"/>
      <c r="D142" s="7442" t="s">
        <v>8029</v>
      </c>
      <c r="E142" s="7446" t="s">
        <v>8030</v>
      </c>
      <c r="F142" s="7442"/>
      <c r="G142" s="7505"/>
      <c r="H142" s="7506"/>
      <c r="I142" s="7441"/>
      <c r="J142" s="7441"/>
      <c r="K142" s="7442" t="s">
        <v>8031</v>
      </c>
      <c r="L142" s="7442" t="s">
        <v>8031</v>
      </c>
      <c r="M142" s="7442"/>
      <c r="N142" s="7442"/>
      <c r="O142" s="7442"/>
      <c r="P142" s="7507"/>
      <c r="Q142" s="7507"/>
      <c r="R142" s="7507"/>
      <c r="S142" s="7507"/>
      <c r="T142" s="7507"/>
      <c r="U142" s="7507"/>
      <c r="V142" s="7507"/>
      <c r="W142" s="7507"/>
      <c r="X142" s="7507"/>
      <c r="Y142" s="7507"/>
      <c r="Z142" s="7507"/>
      <c r="AA142" s="7507"/>
      <c r="AB142" s="7508"/>
      <c r="AC142" s="7506"/>
      <c r="AD142" s="7506"/>
      <c r="AE142" s="7506"/>
      <c r="AF142" s="7509"/>
      <c r="AG142" s="7509"/>
      <c r="AH142" s="7490"/>
      <c r="AI142" s="7490"/>
      <c r="AJ142" s="7490"/>
      <c r="AK142" s="7490"/>
      <c r="AL142" s="7490"/>
      <c r="AM142" s="7490"/>
      <c r="AN142" s="7490"/>
    </row>
    <row r="143">
      <c r="A143" s="7511">
        <v>1</v>
      </c>
      <c r="B143" s="7447" t="s">
        <v>8044</v>
      </c>
      <c r="C143" s="7447" t="s">
        <v>8222</v>
      </c>
      <c r="D143" s="7450">
        <v>24757</v>
      </c>
      <c r="E143" s="7464">
        <v>24757</v>
      </c>
      <c r="F143" s="7512"/>
      <c r="G143" s="7513">
        <f>VLOOKUP(C143,'Data Products'!$A:$J,2,0)</f>
      </c>
      <c r="H143" s="7514">
        <f t="shared" ref="H143:H144" si="28">IFERROR(G143-TODAY(),"")</f>
      </c>
      <c r="I143" s="7524">
        <v>46108</v>
      </c>
      <c r="J143" s="7454">
        <f t="shared" ref="J143:J144" si="15">TODAY()-I143</f>
      </c>
      <c r="K143" s="7489">
        <v>4204</v>
      </c>
      <c r="L143" s="7515">
        <v>4204</v>
      </c>
      <c r="M143" s="7450">
        <v>0</v>
      </c>
      <c r="N143" s="7450">
        <v>0</v>
      </c>
      <c r="O143" s="7447" t="s">
        <v>8223</v>
      </c>
      <c r="P143" s="7486"/>
      <c r="Q143" s="7486"/>
      <c r="R143" s="7516"/>
      <c r="S143" s="7486"/>
      <c r="T143" s="7486"/>
      <c r="U143" s="7486"/>
      <c r="V143" s="7486"/>
      <c r="W143" s="7486"/>
      <c r="X143" s="7486"/>
      <c r="Y143" s="7486"/>
      <c r="Z143" s="7486"/>
      <c r="AA143" s="7486"/>
      <c r="AB143" s="7517">
        <f t="shared" ref="AB143:AB144" si="10">L143/30</f>
      </c>
      <c r="AC143" s="7562">
        <f t="shared" ref="AC143:AC144" si="6">IFERROR(D143/AB143,"-")</f>
      </c>
      <c r="AD143" s="7457">
        <f t="shared" ref="AD143:AD144" si="31">IFERROR(TODAY()+AC143,"-")</f>
      </c>
      <c r="AE143" s="7563">
        <f t="shared" ref="AE143:AE144" si="18">_xlfn.IFS(AC143="-","Not sold yet",AND(AC143&lt;=150,AC143&gt;60),"Out of stock more than 60 days",AC143&lt;=60,"Out of stock less than 60 days",AC143&gt;=150,"Out of stock more than 150 days")</f>
      </c>
      <c r="AF143" s="7459">
        <f>VLOOKUP(C143,'Data Products'!$A:$J,10,0)</f>
      </c>
      <c r="AG143" s="7460">
        <f t="shared" ref="AG143:AG144" si="2">AF143*D143</f>
      </c>
      <c r="AH143" s="7564">
        <v>0</v>
      </c>
      <c r="AI143" s="7490"/>
      <c r="AJ143" s="7490"/>
      <c r="AK143" s="7490"/>
      <c r="AL143" s="7490"/>
      <c r="AM143" s="7490"/>
      <c r="AN143" s="7490"/>
    </row>
    <row r="144">
      <c r="A144" s="7511">
        <v>2</v>
      </c>
      <c r="B144" s="7447" t="s">
        <v>8044</v>
      </c>
      <c r="C144" s="7447" t="s">
        <v>8224</v>
      </c>
      <c r="D144" s="7450">
        <v>1799</v>
      </c>
      <c r="E144" s="7464">
        <v>1799</v>
      </c>
      <c r="F144" s="7512"/>
      <c r="G144" s="7513">
        <f>VLOOKUP(C144,'Data Products'!$A:$J,2,0)</f>
      </c>
      <c r="H144" s="7514">
        <f t="shared" si="28"/>
      </c>
      <c r="I144" s="7524">
        <v>46108</v>
      </c>
      <c r="J144" s="7454">
        <f t="shared" si="15"/>
      </c>
      <c r="K144" s="7450">
        <v>401</v>
      </c>
      <c r="L144" s="7489">
        <v>401</v>
      </c>
      <c r="M144" s="7450">
        <v>0</v>
      </c>
      <c r="N144" s="7450">
        <v>0</v>
      </c>
      <c r="O144" s="7447" t="s">
        <v>8147</v>
      </c>
      <c r="P144" s="7486"/>
      <c r="Q144" s="7486"/>
      <c r="R144" s="7516"/>
      <c r="S144" s="7486"/>
      <c r="T144" s="7486"/>
      <c r="U144" s="7486"/>
      <c r="V144" s="7486"/>
      <c r="W144" s="7486"/>
      <c r="X144" s="7486"/>
      <c r="Y144" s="7486"/>
      <c r="Z144" s="7486"/>
      <c r="AA144" s="7486"/>
      <c r="AB144" s="7517">
        <f t="shared" si="10"/>
      </c>
      <c r="AC144" s="7465">
        <f t="shared" si="6"/>
      </c>
      <c r="AD144" s="7457">
        <f t="shared" si="31"/>
      </c>
      <c r="AE144" s="7466">
        <f t="shared" si="18"/>
      </c>
      <c r="AF144" s="7459">
        <f>VLOOKUP(C144,'Data Products'!$A:$J,10,0)</f>
      </c>
      <c r="AG144" s="7460">
        <f t="shared" si="2"/>
      </c>
      <c r="AH144" s="7564">
        <v>0</v>
      </c>
      <c r="AI144" s="7490"/>
      <c r="AJ144" s="7490"/>
      <c r="AK144" s="7490"/>
      <c r="AL144" s="7490"/>
      <c r="AM144" s="7490"/>
      <c r="AN144" s="7490"/>
    </row>
    <row r="145">
      <c r="A145" s="7490"/>
      <c r="B145" s="7490"/>
      <c r="C145" s="7490"/>
      <c r="D145" s="7490"/>
      <c r="E145" s="7490"/>
      <c r="F145" s="7490"/>
      <c r="G145" s="7490"/>
      <c r="H145" s="7490"/>
      <c r="I145" s="7490"/>
      <c r="J145" s="7490"/>
      <c r="K145" s="7490"/>
      <c r="L145" s="7490"/>
      <c r="M145" s="7490"/>
      <c r="N145" s="7490"/>
      <c r="O145" s="7490"/>
      <c r="P145" s="7490"/>
      <c r="Q145" s="7490"/>
      <c r="R145" s="7490"/>
      <c r="S145" s="7490"/>
      <c r="T145" s="7490"/>
      <c r="U145" s="7490"/>
      <c r="V145" s="7490"/>
      <c r="W145" s="7490"/>
      <c r="X145" s="7490"/>
      <c r="Y145" s="7490"/>
      <c r="Z145" s="7490"/>
      <c r="AA145" s="7490"/>
      <c r="AB145" s="7490"/>
      <c r="AC145" s="7490"/>
      <c r="AD145" s="7490"/>
      <c r="AE145" s="7550" t="s">
        <v>8106</v>
      </c>
      <c r="AF145" s="7551"/>
      <c r="AG145" s="7551">
        <f>SUM(AG143:AG144)</f>
      </c>
      <c r="AH145" s="7490"/>
      <c r="AI145" s="7490"/>
      <c r="AJ145" s="7490"/>
      <c r="AK145" s="7490"/>
      <c r="AL145" s="7490"/>
      <c r="AM145" s="7490"/>
      <c r="AN145" s="7490"/>
    </row>
    <row r="146">
      <c r="A146" s="7490"/>
      <c r="B146" s="7490"/>
      <c r="C146" s="7490"/>
      <c r="D146" s="7490"/>
      <c r="E146" s="7490"/>
      <c r="F146" s="7490"/>
      <c r="G146" s="7490"/>
      <c r="H146" s="7490"/>
      <c r="I146" s="7490"/>
      <c r="J146" s="7490"/>
      <c r="K146" s="7490"/>
      <c r="L146" s="7490"/>
      <c r="M146" s="7490"/>
      <c r="N146" s="7490"/>
      <c r="O146" s="7490"/>
      <c r="P146" s="7490"/>
      <c r="Q146" s="7490"/>
      <c r="R146" s="7490"/>
      <c r="S146" s="7490"/>
      <c r="T146" s="7490"/>
      <c r="U146" s="7490"/>
      <c r="V146" s="7490"/>
      <c r="W146" s="7490"/>
      <c r="X146" s="7490"/>
      <c r="Y146" s="7490"/>
      <c r="Z146" s="7490"/>
      <c r="AA146" s="7490"/>
      <c r="AB146" s="7490"/>
      <c r="AC146" s="7490"/>
      <c r="AD146" s="7490"/>
      <c r="AE146" s="7555" t="s">
        <v>8107</v>
      </c>
      <c r="AF146" s="7556">
        <f t="shared" ref="AF146:AF149" si="24">AG146/$AG$127</f>
      </c>
      <c r="AG146" s="7559">
        <f t="shared" ref="AG146:AG150" si="12">SUMIF($AG$143:$AG$144,$AE$143:$AE$144,AE146)</f>
      </c>
      <c r="AH146" s="7490"/>
      <c r="AI146" s="7490"/>
      <c r="AJ146" s="7490"/>
      <c r="AK146" s="7490"/>
      <c r="AL146" s="7490"/>
      <c r="AM146" s="7490"/>
      <c r="AN146" s="7490"/>
    </row>
    <row r="147">
      <c r="A147" s="7491"/>
      <c r="B147" s="7490"/>
      <c r="C147" s="7491"/>
      <c r="D147" s="7491"/>
      <c r="E147" s="7491"/>
      <c r="F147" s="7491"/>
      <c r="G147" s="7491"/>
      <c r="H147" s="7491"/>
      <c r="I147" s="7491"/>
      <c r="J147" s="7491"/>
      <c r="K147" s="7554"/>
      <c r="L147" s="7490"/>
      <c r="M147" s="7490"/>
      <c r="N147" s="7490"/>
      <c r="O147" s="7490"/>
      <c r="P147" s="7490"/>
      <c r="Q147" s="7490"/>
      <c r="R147" s="7490"/>
      <c r="S147" s="7490"/>
      <c r="T147" s="7490"/>
      <c r="U147" s="7490"/>
      <c r="V147" s="7490"/>
      <c r="W147" s="7490"/>
      <c r="X147" s="7490"/>
      <c r="Y147" s="7490"/>
      <c r="Z147" s="7490"/>
      <c r="AA147" s="7490"/>
      <c r="AB147" s="7490"/>
      <c r="AC147" s="7490"/>
      <c r="AD147" s="7490"/>
      <c r="AE147" s="7558" t="s">
        <v>8108</v>
      </c>
      <c r="AF147" s="7559">
        <f t="shared" si="24"/>
      </c>
      <c r="AG147" s="7556">
        <f t="shared" si="12"/>
      </c>
      <c r="AH147" s="7490"/>
      <c r="AI147" s="7553"/>
      <c r="AJ147" s="7554"/>
      <c r="AK147" s="7554"/>
      <c r="AL147" s="7553"/>
      <c r="AM147" s="7554"/>
      <c r="AN147" s="7554"/>
    </row>
    <row r="148">
      <c r="A148" s="7490"/>
      <c r="B148" s="7491"/>
      <c r="C148" s="7491"/>
      <c r="D148" s="7490"/>
      <c r="E148" s="7490"/>
      <c r="F148" s="7490"/>
      <c r="G148" s="7490"/>
      <c r="H148" s="7547"/>
      <c r="I148" s="7547"/>
      <c r="J148" s="7547"/>
      <c r="K148" s="7554"/>
      <c r="L148" s="7490"/>
      <c r="M148" s="7490"/>
      <c r="N148" s="7490"/>
      <c r="O148" s="7490"/>
      <c r="P148" s="7490"/>
      <c r="Q148" s="7490"/>
      <c r="R148" s="7490"/>
      <c r="S148" s="7490"/>
      <c r="T148" s="7490"/>
      <c r="U148" s="7490"/>
      <c r="V148" s="7490"/>
      <c r="W148" s="7490"/>
      <c r="X148" s="7490"/>
      <c r="Y148" s="7490"/>
      <c r="Z148" s="7490"/>
      <c r="AA148" s="7490"/>
      <c r="AB148" s="7490"/>
      <c r="AC148" s="7490"/>
      <c r="AD148" s="7490"/>
      <c r="AE148" s="7498" t="s">
        <v>8109</v>
      </c>
      <c r="AF148" s="7556">
        <f t="shared" si="24"/>
      </c>
      <c r="AG148" s="7556">
        <f t="shared" si="12"/>
      </c>
      <c r="AH148" s="7490"/>
      <c r="AI148" s="7553"/>
      <c r="AJ148" s="7554"/>
      <c r="AK148" s="7554"/>
      <c r="AL148" s="7553"/>
      <c r="AM148" s="7554"/>
      <c r="AN148" s="7554"/>
    </row>
    <row r="149">
      <c r="A149" s="7490"/>
      <c r="B149" s="7491"/>
      <c r="C149" s="7491"/>
      <c r="D149" s="7490"/>
      <c r="E149" s="7490"/>
      <c r="F149" s="7490"/>
      <c r="G149" s="7490"/>
      <c r="H149" s="7547"/>
      <c r="I149" s="7547"/>
      <c r="J149" s="7547"/>
      <c r="K149" s="7490"/>
      <c r="L149" s="7490"/>
      <c r="M149" s="7490"/>
      <c r="N149" s="7490"/>
      <c r="O149" s="7490"/>
      <c r="P149" s="7490"/>
      <c r="Q149" s="7490"/>
      <c r="R149" s="7490"/>
      <c r="S149" s="7490"/>
      <c r="T149" s="7490"/>
      <c r="U149" s="7490"/>
      <c r="V149" s="7490"/>
      <c r="W149" s="7490"/>
      <c r="X149" s="7490"/>
      <c r="Y149" s="7490"/>
      <c r="Z149" s="7490"/>
      <c r="AA149" s="7490"/>
      <c r="AB149" s="7490"/>
      <c r="AC149" s="7490"/>
      <c r="AD149" s="7490"/>
      <c r="AE149" s="7498" t="s">
        <v>8110</v>
      </c>
      <c r="AF149" s="7556">
        <f t="shared" si="24"/>
      </c>
      <c r="AG149" s="7499">
        <f t="shared" si="12"/>
      </c>
      <c r="AH149" s="7490"/>
      <c r="AI149" s="7553"/>
      <c r="AJ149" s="7554"/>
      <c r="AK149" s="7554"/>
      <c r="AL149" s="7553"/>
      <c r="AM149" s="7554"/>
      <c r="AN149" s="7554"/>
    </row>
    <row r="150">
      <c r="A150" s="7490"/>
      <c r="B150" s="7491"/>
      <c r="C150" s="7491"/>
      <c r="D150" s="7490"/>
      <c r="E150" s="7490"/>
      <c r="F150" s="7490"/>
      <c r="G150" s="7490"/>
      <c r="H150" s="7547"/>
      <c r="I150" s="7547"/>
      <c r="J150" s="7547"/>
      <c r="K150" s="7490"/>
      <c r="L150" s="7490"/>
      <c r="M150" s="7490"/>
      <c r="N150" s="7490"/>
      <c r="O150" s="7490"/>
      <c r="P150" s="7490"/>
      <c r="Q150" s="7490"/>
      <c r="R150" s="7490"/>
      <c r="S150" s="7490"/>
      <c r="T150" s="7490"/>
      <c r="U150" s="7490"/>
      <c r="V150" s="7490"/>
      <c r="W150" s="7490"/>
      <c r="X150" s="7490"/>
      <c r="Y150" s="7490"/>
      <c r="Z150" s="7490"/>
      <c r="AA150" s="7490"/>
      <c r="AB150" s="7490"/>
      <c r="AC150" s="7490"/>
      <c r="AD150" s="7490"/>
      <c r="AE150" s="7498" t="s">
        <v>8021</v>
      </c>
      <c r="AF150" s="7499">
        <f>AVERAGE(AH71:AH120)/AVERAGE(D71:D120)</f>
      </c>
      <c r="AG150" s="7559">
        <f t="shared" si="12"/>
      </c>
      <c r="AH150" s="7490"/>
      <c r="AI150" s="7553"/>
      <c r="AJ150" s="7554"/>
      <c r="AK150" s="7554"/>
      <c r="AL150" s="7553"/>
      <c r="AM150" s="7554"/>
      <c r="AN150" s="7554"/>
    </row>
    <row r="151">
      <c r="A151" s="7490"/>
      <c r="B151" s="7491"/>
      <c r="C151" s="7491"/>
      <c r="D151" s="7490"/>
      <c r="E151" s="7490"/>
      <c r="F151" s="7490"/>
      <c r="G151" s="7490"/>
      <c r="H151" s="7547"/>
      <c r="I151" s="7547"/>
      <c r="J151" s="7547"/>
      <c r="K151" s="7490"/>
      <c r="L151" s="7490"/>
      <c r="M151" s="7490"/>
      <c r="N151" s="7490"/>
      <c r="O151" s="7490"/>
      <c r="P151" s="7490"/>
      <c r="Q151" s="7490"/>
      <c r="R151" s="7490"/>
      <c r="S151" s="7490"/>
      <c r="T151" s="7490"/>
      <c r="U151" s="7490"/>
      <c r="V151" s="7490"/>
      <c r="W151" s="7490"/>
      <c r="X151" s="7490"/>
      <c r="Y151" s="7490"/>
      <c r="Z151" s="7490"/>
      <c r="AA151" s="7490"/>
      <c r="AB151" s="7490"/>
      <c r="AC151" s="7490"/>
      <c r="AD151" s="7490"/>
      <c r="AE151" s="7490"/>
      <c r="AG151" s="7490"/>
      <c r="AH151" s="7490"/>
      <c r="AI151" s="7553"/>
      <c r="AJ151" s="7554"/>
      <c r="AK151" s="7554"/>
      <c r="AL151" s="7553"/>
      <c r="AM151" s="7554"/>
      <c r="AN151" s="7554"/>
    </row>
    <row r="152">
      <c r="A152" s="7490"/>
      <c r="B152" s="7491"/>
      <c r="C152" s="7491"/>
      <c r="D152" s="7490"/>
      <c r="E152" s="7490"/>
      <c r="F152" s="7490"/>
      <c r="G152" s="7490"/>
      <c r="H152" s="7547"/>
      <c r="I152" s="7547"/>
      <c r="J152" s="7547"/>
      <c r="K152" s="7490"/>
      <c r="L152" s="7490"/>
      <c r="M152" s="7490"/>
      <c r="N152" s="7490"/>
      <c r="O152" s="7490"/>
      <c r="P152" s="7490"/>
      <c r="Q152" s="7490"/>
      <c r="R152" s="7490"/>
      <c r="S152" s="7490"/>
      <c r="T152" s="7490"/>
      <c r="U152" s="7490"/>
      <c r="V152" s="7490"/>
      <c r="W152" s="7490"/>
      <c r="X152" s="7490"/>
      <c r="Y152" s="7490"/>
      <c r="Z152" s="7490"/>
      <c r="AA152" s="7490"/>
      <c r="AB152" s="7490"/>
      <c r="AC152" s="7490"/>
      <c r="AD152" s="7490"/>
      <c r="AE152" s="7490"/>
      <c r="AF152" s="7490"/>
      <c r="AG152" s="7490"/>
      <c r="AH152" s="7490"/>
      <c r="AI152" s="7553"/>
      <c r="AJ152" s="7554"/>
      <c r="AK152" s="7554"/>
      <c r="AL152" s="7553"/>
      <c r="AM152" s="7554"/>
      <c r="AN152" s="7554"/>
    </row>
    <row r="153">
      <c r="A153" s="7490"/>
      <c r="B153" s="7491"/>
      <c r="C153" s="7491"/>
      <c r="D153" s="7490"/>
      <c r="E153" s="7490"/>
      <c r="F153" s="7490"/>
      <c r="G153" s="7490"/>
      <c r="H153" s="7547"/>
      <c r="I153" s="7547"/>
      <c r="J153" s="7547"/>
      <c r="K153" s="7490"/>
      <c r="L153" s="7490"/>
      <c r="M153" s="7490"/>
      <c r="N153" s="7490"/>
      <c r="O153" s="7490"/>
      <c r="P153" s="7490"/>
      <c r="Q153" s="7490"/>
      <c r="R153" s="7490"/>
      <c r="S153" s="7490"/>
      <c r="T153" s="7490"/>
      <c r="U153" s="7490"/>
      <c r="V153" s="7490"/>
      <c r="W153" s="7490"/>
      <c r="X153" s="7490"/>
      <c r="Y153" s="7490"/>
      <c r="Z153" s="7490"/>
      <c r="AA153" s="7490"/>
      <c r="AB153" s="7490"/>
      <c r="AC153" s="7490"/>
      <c r="AD153" s="7490"/>
      <c r="AE153" s="7490"/>
      <c r="AF153" s="7490"/>
      <c r="AG153" s="7490"/>
      <c r="AH153" s="7490"/>
      <c r="AI153" s="7553"/>
      <c r="AJ153" s="7554"/>
      <c r="AK153" s="7554"/>
      <c r="AL153" s="7553"/>
      <c r="AM153" s="7554"/>
      <c r="AN153" s="7554"/>
    </row>
    <row r="154">
      <c r="A154" s="7490"/>
      <c r="B154" s="7491"/>
      <c r="C154" s="7491"/>
      <c r="D154" s="7490"/>
      <c r="E154" s="7490"/>
      <c r="F154" s="7490"/>
      <c r="G154" s="7490"/>
      <c r="H154" s="7547"/>
      <c r="I154" s="7547"/>
      <c r="J154" s="7547"/>
      <c r="K154" s="7490"/>
      <c r="L154" s="7490"/>
      <c r="M154" s="7490"/>
      <c r="N154" s="7490"/>
      <c r="O154" s="7490"/>
      <c r="P154" s="7490"/>
      <c r="Q154" s="7490"/>
      <c r="R154" s="7490"/>
      <c r="S154" s="7490"/>
      <c r="T154" s="7490"/>
      <c r="U154" s="7490"/>
      <c r="V154" s="7490"/>
      <c r="W154" s="7490"/>
      <c r="X154" s="7490"/>
      <c r="Y154" s="7490"/>
      <c r="Z154" s="7490"/>
      <c r="AA154" s="7490"/>
      <c r="AB154" s="7490"/>
      <c r="AC154" s="7490"/>
      <c r="AD154" s="7490"/>
      <c r="AE154" s="7490"/>
      <c r="AF154" s="7490"/>
      <c r="AG154" s="7490"/>
      <c r="AH154" s="7490"/>
      <c r="AI154" s="7553"/>
      <c r="AJ154" s="7554"/>
      <c r="AK154" s="7554"/>
      <c r="AL154" s="7553"/>
      <c r="AM154" s="7554"/>
      <c r="AN154" s="7554"/>
    </row>
    <row r="155">
      <c r="A155" s="7490"/>
      <c r="B155" s="7491"/>
      <c r="C155" s="7491"/>
      <c r="D155" s="7490"/>
      <c r="E155" s="7490"/>
      <c r="F155" s="7490"/>
      <c r="G155" s="7490"/>
      <c r="H155" s="7547"/>
      <c r="I155" s="7547"/>
      <c r="J155" s="7547"/>
      <c r="K155" s="7490"/>
      <c r="L155" s="7490"/>
      <c r="M155" s="7490"/>
      <c r="N155" s="7490"/>
      <c r="O155" s="7490"/>
      <c r="P155" s="7490"/>
      <c r="Q155" s="7490"/>
      <c r="R155" s="7490"/>
      <c r="S155" s="7490"/>
      <c r="T155" s="7490"/>
      <c r="U155" s="7490"/>
      <c r="V155" s="7490"/>
      <c r="W155" s="7490"/>
      <c r="X155" s="7490"/>
      <c r="Y155" s="7490"/>
      <c r="Z155" s="7490"/>
      <c r="AA155" s="7490"/>
      <c r="AB155" s="7490"/>
      <c r="AC155" s="7490"/>
      <c r="AD155" s="7490"/>
      <c r="AE155" s="7490"/>
      <c r="AF155" s="7490"/>
      <c r="AG155" s="7490"/>
      <c r="AH155" s="7490"/>
      <c r="AI155" s="7553"/>
      <c r="AJ155" s="7554"/>
      <c r="AK155" s="7554"/>
      <c r="AL155" s="7553"/>
      <c r="AM155" s="7554"/>
      <c r="AN155" s="7554"/>
    </row>
    <row r="156">
      <c r="A156" s="7490"/>
      <c r="B156" s="7491"/>
      <c r="C156" s="7491"/>
      <c r="D156" s="7490"/>
      <c r="E156" s="7490"/>
      <c r="F156" s="7490"/>
      <c r="G156" s="7490"/>
      <c r="H156" s="7547"/>
      <c r="I156" s="7547"/>
      <c r="J156" s="7547"/>
      <c r="K156" s="7490"/>
      <c r="L156" s="7490"/>
      <c r="M156" s="7490"/>
      <c r="N156" s="7490"/>
      <c r="O156" s="7490"/>
      <c r="P156" s="7490"/>
      <c r="Q156" s="7490"/>
      <c r="R156" s="7490"/>
      <c r="S156" s="7490"/>
      <c r="T156" s="7490"/>
      <c r="U156" s="7490"/>
      <c r="V156" s="7490"/>
      <c r="W156" s="7490"/>
      <c r="X156" s="7490"/>
      <c r="Y156" s="7490"/>
      <c r="Z156" s="7490"/>
      <c r="AA156" s="7490"/>
      <c r="AB156" s="7490"/>
      <c r="AC156" s="7490"/>
      <c r="AD156" s="7490"/>
      <c r="AE156" s="7490"/>
      <c r="AF156" s="7490"/>
      <c r="AG156" s="7490"/>
      <c r="AH156" s="7490"/>
      <c r="AI156" s="7553"/>
      <c r="AJ156" s="7554"/>
      <c r="AK156" s="7554"/>
      <c r="AL156" s="7553"/>
      <c r="AM156" s="7554"/>
      <c r="AN156" s="7554"/>
    </row>
    <row r="157">
      <c r="A157" s="7490"/>
      <c r="B157" s="7491"/>
      <c r="C157" s="7491"/>
      <c r="D157" s="7490"/>
      <c r="E157" s="7490"/>
      <c r="F157" s="7490"/>
      <c r="G157" s="7490"/>
      <c r="H157" s="7547"/>
      <c r="I157" s="7547"/>
      <c r="J157" s="7547"/>
      <c r="K157" s="7490"/>
      <c r="L157" s="7490"/>
      <c r="M157" s="7486"/>
      <c r="N157" s="7486"/>
      <c r="O157" s="7490"/>
      <c r="P157" s="7490"/>
      <c r="Q157" s="7490"/>
      <c r="R157" s="7490"/>
      <c r="S157" s="7490"/>
      <c r="T157" s="7490"/>
      <c r="U157" s="7490"/>
      <c r="V157" s="7490"/>
      <c r="W157" s="7490"/>
      <c r="X157" s="7490"/>
      <c r="Y157" s="7490"/>
      <c r="Z157" s="7490"/>
      <c r="AA157" s="7490"/>
      <c r="AB157" s="7490"/>
      <c r="AC157" s="7490"/>
      <c r="AD157" s="7490"/>
      <c r="AE157" s="7490"/>
      <c r="AF157" s="7490"/>
      <c r="AG157" s="7490"/>
      <c r="AH157" s="7490"/>
      <c r="AI157" s="7553"/>
      <c r="AJ157" s="7554"/>
      <c r="AK157" s="7554"/>
      <c r="AL157" s="7553"/>
      <c r="AM157" s="7554"/>
      <c r="AN157" s="7554"/>
    </row>
    <row r="158">
      <c r="A158" s="7490"/>
      <c r="B158" s="7491"/>
      <c r="C158" s="7491"/>
      <c r="D158" s="7490"/>
      <c r="E158" s="7490"/>
      <c r="F158" s="7490"/>
      <c r="G158" s="7490"/>
      <c r="H158" s="7547"/>
      <c r="I158" s="7547"/>
      <c r="J158" s="7547"/>
      <c r="K158" s="7490"/>
      <c r="L158" s="7490"/>
      <c r="M158" s="7486"/>
      <c r="N158" s="7486"/>
      <c r="O158" s="7490"/>
      <c r="P158" s="7490"/>
      <c r="Q158" s="7490"/>
      <c r="R158" s="7490"/>
      <c r="S158" s="7490"/>
      <c r="T158" s="7490"/>
      <c r="U158" s="7490"/>
      <c r="V158" s="7490"/>
      <c r="W158" s="7490"/>
      <c r="X158" s="7490"/>
      <c r="Y158" s="7490"/>
      <c r="Z158" s="7490"/>
      <c r="AA158" s="7490"/>
      <c r="AB158" s="7490"/>
      <c r="AC158" s="7490"/>
      <c r="AD158" s="7490"/>
      <c r="AE158" s="7490"/>
      <c r="AF158" s="7490"/>
      <c r="AG158" s="7490"/>
      <c r="AH158" s="7490"/>
      <c r="AI158" s="7553"/>
      <c r="AJ158" s="7554"/>
      <c r="AK158" s="7554"/>
      <c r="AL158" s="7553"/>
      <c r="AM158" s="7554"/>
      <c r="AN158" s="7554"/>
    </row>
    <row r="159">
      <c r="A159" s="7490"/>
      <c r="B159" s="7491"/>
      <c r="C159" s="7491"/>
      <c r="D159" s="7490"/>
      <c r="E159" s="7490"/>
      <c r="F159" s="7490"/>
      <c r="G159" s="7490"/>
      <c r="H159" s="7547"/>
      <c r="I159" s="7547"/>
      <c r="J159" s="7547"/>
      <c r="K159" s="7490"/>
      <c r="L159" s="7490"/>
      <c r="M159" s="7486"/>
      <c r="N159" s="7486"/>
      <c r="O159" s="7490"/>
      <c r="P159" s="7490"/>
      <c r="Q159" s="7490"/>
      <c r="R159" s="7490"/>
      <c r="S159" s="7490"/>
      <c r="T159" s="7490"/>
      <c r="U159" s="7490"/>
      <c r="V159" s="7490"/>
      <c r="W159" s="7490"/>
      <c r="X159" s="7490"/>
      <c r="Y159" s="7490"/>
      <c r="Z159" s="7490"/>
      <c r="AA159" s="7490"/>
      <c r="AB159" s="7490"/>
      <c r="AC159" s="7490"/>
      <c r="AD159" s="7490"/>
      <c r="AE159" s="7490"/>
      <c r="AF159" s="7490"/>
      <c r="AG159" s="7490"/>
      <c r="AH159" s="7490"/>
      <c r="AI159" s="7553"/>
      <c r="AJ159" s="7554"/>
      <c r="AK159" s="7554"/>
      <c r="AL159" s="7553"/>
      <c r="AM159" s="7554"/>
      <c r="AN159" s="7554"/>
    </row>
    <row r="160">
      <c r="A160" s="7490"/>
      <c r="B160" s="7491"/>
      <c r="C160" s="7491"/>
      <c r="D160" s="7490"/>
      <c r="E160" s="7490"/>
      <c r="F160" s="7490"/>
      <c r="G160" s="7490"/>
      <c r="H160" s="7547"/>
      <c r="I160" s="7547"/>
      <c r="J160" s="7547"/>
      <c r="K160" s="7490"/>
      <c r="L160" s="7490"/>
      <c r="M160" s="7486"/>
      <c r="N160" s="7486"/>
      <c r="O160" s="7490"/>
      <c r="P160" s="7490"/>
      <c r="Q160" s="7490"/>
      <c r="R160" s="7490"/>
      <c r="S160" s="7490"/>
      <c r="T160" s="7490"/>
      <c r="U160" s="7490"/>
      <c r="V160" s="7490"/>
      <c r="W160" s="7490"/>
      <c r="X160" s="7490"/>
      <c r="Y160" s="7490"/>
      <c r="Z160" s="7490"/>
      <c r="AA160" s="7490"/>
      <c r="AB160" s="7490"/>
      <c r="AC160" s="7490"/>
      <c r="AD160" s="7490"/>
      <c r="AE160" s="7490"/>
      <c r="AF160" s="7490"/>
      <c r="AG160" s="7490"/>
      <c r="AH160" s="7490"/>
      <c r="AI160" s="7553"/>
      <c r="AJ160" s="7554"/>
      <c r="AK160" s="7554"/>
      <c r="AL160" s="7553"/>
      <c r="AM160" s="7554"/>
      <c r="AN160" s="7554"/>
    </row>
    <row r="161">
      <c r="A161" s="7490"/>
      <c r="B161" s="7491"/>
      <c r="C161" s="7491"/>
      <c r="D161" s="7490"/>
      <c r="E161" s="7490"/>
      <c r="F161" s="7490"/>
      <c r="G161" s="7490"/>
      <c r="H161" s="7547"/>
      <c r="I161" s="7547"/>
      <c r="J161" s="7547"/>
      <c r="K161" s="7490"/>
      <c r="L161" s="7490"/>
      <c r="M161" s="7486"/>
      <c r="N161" s="7486"/>
      <c r="O161" s="7490"/>
      <c r="P161" s="7490"/>
      <c r="Q161" s="7490"/>
      <c r="R161" s="7490"/>
      <c r="S161" s="7490"/>
      <c r="T161" s="7490"/>
      <c r="U161" s="7490"/>
      <c r="V161" s="7490"/>
      <c r="W161" s="7490"/>
      <c r="X161" s="7490"/>
      <c r="Y161" s="7490"/>
      <c r="Z161" s="7490"/>
      <c r="AA161" s="7490"/>
      <c r="AB161" s="7490"/>
      <c r="AC161" s="7490"/>
      <c r="AD161" s="7490"/>
      <c r="AE161" s="7490"/>
      <c r="AF161" s="7490"/>
      <c r="AG161" s="7490"/>
      <c r="AH161" s="7490"/>
      <c r="AI161" s="7553"/>
      <c r="AJ161" s="7554"/>
      <c r="AK161" s="7554"/>
      <c r="AL161" s="7553"/>
      <c r="AM161" s="7554"/>
      <c r="AN161" s="7554"/>
    </row>
    <row r="162">
      <c r="A162" s="7490"/>
      <c r="B162" s="7491"/>
      <c r="C162" s="7491"/>
      <c r="D162" s="7490"/>
      <c r="E162" s="7490"/>
      <c r="F162" s="7490"/>
      <c r="G162" s="7490"/>
      <c r="H162" s="7547"/>
      <c r="I162" s="7547"/>
      <c r="J162" s="7547"/>
      <c r="K162" s="7490"/>
      <c r="L162" s="7490"/>
      <c r="M162" s="7486"/>
      <c r="N162" s="7486"/>
      <c r="O162" s="7490"/>
      <c r="P162" s="7490"/>
      <c r="Q162" s="7490"/>
      <c r="R162" s="7490"/>
      <c r="S162" s="7490"/>
      <c r="T162" s="7490"/>
      <c r="U162" s="7490"/>
      <c r="V162" s="7490"/>
      <c r="W162" s="7490"/>
      <c r="X162" s="7490"/>
      <c r="Y162" s="7490"/>
      <c r="Z162" s="7490"/>
      <c r="AA162" s="7490"/>
      <c r="AB162" s="7490"/>
      <c r="AC162" s="7490"/>
      <c r="AD162" s="7490"/>
      <c r="AE162" s="7490"/>
      <c r="AF162" s="7490"/>
      <c r="AG162" s="7490"/>
      <c r="AH162" s="7490"/>
      <c r="AI162" s="7553"/>
      <c r="AJ162" s="7554"/>
      <c r="AK162" s="7554"/>
      <c r="AL162" s="7553"/>
      <c r="AM162" s="7554"/>
      <c r="AN162" s="7554"/>
    </row>
    <row r="163">
      <c r="A163" s="7490"/>
      <c r="B163" s="7491"/>
      <c r="C163" s="7491"/>
      <c r="D163" s="7490"/>
      <c r="E163" s="7490"/>
      <c r="F163" s="7490"/>
      <c r="G163" s="7490"/>
      <c r="H163" s="7547"/>
      <c r="I163" s="7547"/>
      <c r="J163" s="7547"/>
      <c r="K163" s="7490"/>
      <c r="L163" s="7490"/>
      <c r="M163" s="7486"/>
      <c r="N163" s="7486"/>
      <c r="O163" s="7490"/>
      <c r="P163" s="7490"/>
      <c r="Q163" s="7490"/>
      <c r="R163" s="7490"/>
      <c r="S163" s="7490"/>
      <c r="T163" s="7490"/>
      <c r="U163" s="7490"/>
      <c r="V163" s="7490"/>
      <c r="W163" s="7490"/>
      <c r="X163" s="7490"/>
      <c r="Y163" s="7490"/>
      <c r="Z163" s="7490"/>
      <c r="AA163" s="7490"/>
      <c r="AB163" s="7490"/>
      <c r="AC163" s="7490"/>
      <c r="AD163" s="7490"/>
      <c r="AE163" s="7490"/>
      <c r="AF163" s="7490"/>
      <c r="AG163" s="7490"/>
      <c r="AH163" s="7490"/>
      <c r="AI163" s="7553"/>
      <c r="AJ163" s="7554"/>
      <c r="AK163" s="7554"/>
      <c r="AL163" s="7553"/>
      <c r="AM163" s="7554"/>
      <c r="AN163" s="7554"/>
    </row>
    <row r="164">
      <c r="A164" s="7490"/>
      <c r="B164" s="7491"/>
      <c r="C164" s="7491"/>
      <c r="D164" s="7490"/>
      <c r="E164" s="7490"/>
      <c r="F164" s="7490"/>
      <c r="G164" s="7490"/>
      <c r="H164" s="7547"/>
      <c r="I164" s="7547"/>
      <c r="J164" s="7547"/>
      <c r="K164" s="7490"/>
      <c r="L164" s="7490"/>
      <c r="M164" s="7486"/>
      <c r="N164" s="7486"/>
      <c r="O164" s="7490"/>
      <c r="P164" s="7490"/>
      <c r="Q164" s="7490"/>
      <c r="R164" s="7490"/>
      <c r="S164" s="7490"/>
      <c r="T164" s="7490"/>
      <c r="U164" s="7490"/>
      <c r="V164" s="7490"/>
      <c r="W164" s="7490"/>
      <c r="X164" s="7490"/>
      <c r="Y164" s="7490"/>
      <c r="Z164" s="7490"/>
      <c r="AA164" s="7490"/>
      <c r="AB164" s="7490"/>
      <c r="AC164" s="7490"/>
      <c r="AD164" s="7490"/>
      <c r="AE164" s="7490"/>
      <c r="AF164" s="7490"/>
      <c r="AG164" s="7490"/>
      <c r="AH164" s="7490"/>
      <c r="AI164" s="7462"/>
      <c r="AJ164" s="7490"/>
      <c r="AK164" s="7490"/>
      <c r="AL164" s="7554"/>
      <c r="AM164" s="7554"/>
      <c r="AN164" s="7490"/>
    </row>
  </sheetData>
  <mergeCells>
    <mergeCell ref="AG141:AG142"/>
    <mergeCell ref="AF141:AF142"/>
    <mergeCell ref="AE141:AE142"/>
    <mergeCell ref="AD141:AD142"/>
    <mergeCell ref="AC141:AC142"/>
    <mergeCell ref="AB141:AB142"/>
    <mergeCell ref="Y141:Y142"/>
    <mergeCell ref="X141:X142"/>
    <mergeCell ref="W141:W142"/>
    <mergeCell ref="V141:V142"/>
    <mergeCell ref="U141:U142"/>
    <mergeCell ref="T141:T142"/>
    <mergeCell ref="S141:S142"/>
    <mergeCell ref="R141:R142"/>
    <mergeCell ref="O141:O142"/>
    <mergeCell ref="N141:N142"/>
    <mergeCell ref="M141:M142"/>
    <mergeCell ref="J141:J142"/>
    <mergeCell ref="I141:I142"/>
    <mergeCell ref="H141:H142"/>
    <mergeCell ref="G141:G142"/>
    <mergeCell ref="F141:F142"/>
    <mergeCell ref="D141:E141"/>
    <mergeCell ref="C141:C142"/>
    <mergeCell ref="B141:B142"/>
    <mergeCell ref="A133:A134"/>
    <mergeCell ref="B133:B134"/>
    <mergeCell ref="C133:C134"/>
    <mergeCell ref="D133:D134"/>
    <mergeCell ref="E133:E134"/>
    <mergeCell ref="D1:E1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144:AE144">
    <cfRule dxfId="675" operator="containsText" priority="1" stopIfTrue="true" text="Out of stock less than 60 days" type="containsText">
      <formula>NOT(ISERROR(SEARCH("Out of stock less than 60 days",AE144)))</formula>
    </cfRule>
  </conditionalFormatting>
  <conditionalFormatting sqref="AE144:AE144">
    <cfRule dxfId="676" operator="containsText" priority="2" stopIfTrue="true" text="Out of stock more than 60 days" type="containsText">
      <formula>NOT(ISERROR(SEARCH("Out of stock more than 60 days",AE144)))</formula>
    </cfRule>
  </conditionalFormatting>
  <conditionalFormatting sqref="AE143:AE144">
    <cfRule dxfId="677" operator="containsText" priority="3" stopIfTrue="true" text="Out of stock more than 150 days" type="containsText">
      <formula>NOT(ISERROR(SEARCH("Out of stock more than 150 days",AE143)))</formula>
    </cfRule>
  </conditionalFormatting>
  <conditionalFormatting sqref="AC143:AC144">
    <cfRule dxfId="678" operator="between" priority="4" stopIfTrue="true" type="cellIs">
      <formula>61</formula>
      <formula>149</formula>
    </cfRule>
  </conditionalFormatting>
  <conditionalFormatting sqref="AC143:AC144">
    <cfRule dxfId="679" operator="lessThan" priority="5" stopIfTrue="true" type="cellIs">
      <formula>60</formula>
    </cfRule>
  </conditionalFormatting>
  <conditionalFormatting sqref="AC143:AC144">
    <cfRule dxfId="680" operator="greaterThan" priority="6" stopIfTrue="true" type="cellIs">
      <formula>150</formula>
    </cfRule>
  </conditionalFormatting>
  <conditionalFormatting sqref="AE3:AE44">
    <cfRule dxfId="681" operator="containsText" priority="7" stopIfTrue="true" text="Out of stock more than 60 days" type="containsText">
      <formula>NOT(ISERROR(SEARCH("Out of stock more than 60 days",AE3)))</formula>
    </cfRule>
  </conditionalFormatting>
  <conditionalFormatting sqref="AC3:AC44">
    <cfRule dxfId="682" operator="between" priority="8" stopIfTrue="true" type="cellIs">
      <formula>61</formula>
      <formula>150</formula>
    </cfRule>
  </conditionalFormatting>
  <conditionalFormatting sqref="AC54:AC126">
    <cfRule dxfId="683" operator="between" priority="9" stopIfTrue="true" type="cellIs">
      <formula>61</formula>
      <formula>149</formula>
    </cfRule>
  </conditionalFormatting>
  <conditionalFormatting sqref="AC54:AC126">
    <cfRule dxfId="684" operator="equal" priority="10" stopIfTrue="true" type="cellIs">
      <formula>"-"</formula>
    </cfRule>
  </conditionalFormatting>
  <conditionalFormatting sqref="AC54:AC126">
    <cfRule dxfId="685" operator="greaterThan" priority="11" stopIfTrue="true" type="cellIs">
      <formula>150</formula>
    </cfRule>
  </conditionalFormatting>
  <conditionalFormatting sqref="AC54:AC126">
    <cfRule dxfId="686" operator="lessThan" priority="12" stopIfTrue="true" type="cellIs">
      <formula>60</formula>
    </cfRule>
  </conditionalFormatting>
  <conditionalFormatting sqref="AE54:AE126">
    <cfRule dxfId="687" operator="equal" priority="13" stopIfTrue="true" type="cellIs">
      <formula>"Out of stock more than 60 days"</formula>
    </cfRule>
  </conditionalFormatting>
  <conditionalFormatting sqref="AE54:AE126">
    <cfRule dxfId="688" operator="equal" priority="14" stopIfTrue="true" type="cellIs">
      <formula>"Out of stock more than 150 days"</formula>
    </cfRule>
  </conditionalFormatting>
  <conditionalFormatting sqref="AE54:AE126">
    <cfRule dxfId="689" operator="equal" priority="15" stopIfTrue="true" type="cellIs">
      <formula>"Out of stock less than 60 days"</formula>
    </cfRule>
  </conditionalFormatting>
  <conditionalFormatting sqref="AE54:AE126">
    <cfRule dxfId="690" operator="equal" priority="16" stopIfTrue="true" type="cellIs">
      <formula>"Not sold yet"</formula>
    </cfRule>
  </conditionalFormatting>
  <conditionalFormatting sqref="H54:H126">
    <cfRule dxfId="691" operator="lessThanOrEqual" priority="17" stopIfTrue="true" type="cellIs">
      <formula>90</formula>
    </cfRule>
  </conditionalFormatting>
  <conditionalFormatting sqref="AC3:AC44">
    <cfRule dxfId="692" operator="equal" priority="18" stopIfTrue="true" type="cellIs">
      <formula>"-"</formula>
    </cfRule>
  </conditionalFormatting>
  <conditionalFormatting sqref="AC3:AC44">
    <cfRule dxfId="693" operator="greaterThan" priority="19" stopIfTrue="true" type="cellIs">
      <formula>150</formula>
    </cfRule>
  </conditionalFormatting>
  <conditionalFormatting sqref="AC3:AC44">
    <cfRule dxfId="694" operator="lessThan" priority="20" stopIfTrue="true" type="cellIs">
      <formula>60</formula>
    </cfRule>
  </conditionalFormatting>
  <conditionalFormatting sqref="AE3:AE44">
    <cfRule dxfId="695" operator="equal" priority="21" stopIfTrue="true" type="cellIs">
      <formula>"Out of stock less than 60 days"</formula>
    </cfRule>
  </conditionalFormatting>
  <conditionalFormatting sqref="AE3:AE44">
    <cfRule dxfId="696" operator="equal" priority="22" stopIfTrue="true" type="cellIs">
      <formula>"Not sold yet"</formula>
    </cfRule>
  </conditionalFormatting>
  <conditionalFormatting sqref="AE3:AE44">
    <cfRule dxfId="697" operator="equal" priority="23" stopIfTrue="true" type="cellIs">
      <formula>"Out of stock more than 150 days"</formula>
    </cfRule>
  </conditionalFormatting>
  <conditionalFormatting sqref="H3:H44">
    <cfRule dxfId="698" operator="lessThan" priority="24" stopIfTrue="true" type="cellIs">
      <formula>90</formula>
    </cfRule>
  </conditionalFormatting>
  <dataValidations count="1">
    <dataValidation allowBlank="true" errorStyle="stop" showErrorMessage="true" sqref="B3:B44 B54:B126 B143:B144" type="list">
      <formula1>"Active,Inactive,Deleted,Temporary,B2B Only,Ecom Only,Preparing"</formula1>
    </dataValidation>
  </dataValidations>
</worksheet>
</file>

<file path=xl/worksheets/sheet3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2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</cols>
  <sheetData>
    <row r="1">
      <c r="A1" s="7565" t="s">
        <v>8225</v>
      </c>
      <c r="B1" s="7565" t="s">
        <v>8226</v>
      </c>
      <c r="C1" s="7565" t="s">
        <v>8227</v>
      </c>
      <c r="D1" s="7565" t="s">
        <v>8228</v>
      </c>
      <c r="E1" s="7565"/>
      <c r="F1" s="7566" t="s">
        <v>8229</v>
      </c>
      <c r="G1" s="7567" t="s">
        <v>8230</v>
      </c>
      <c r="H1" s="7568" t="s">
        <v>8231</v>
      </c>
      <c r="I1" s="7568" t="s">
        <v>8232</v>
      </c>
      <c r="J1" s="7568" t="s">
        <v>8233</v>
      </c>
      <c r="K1" s="7565" t="s">
        <v>8234</v>
      </c>
      <c r="L1" s="7565" t="s">
        <v>8235</v>
      </c>
      <c r="M1" s="7565" t="s">
        <v>8236</v>
      </c>
      <c r="N1" s="7565" t="s">
        <v>8237</v>
      </c>
      <c r="O1" s="7565" t="s">
        <v>8238</v>
      </c>
      <c r="P1" s="7569" t="s">
        <v>8239</v>
      </c>
      <c r="Q1" s="7569"/>
      <c r="R1" s="7569" t="s">
        <v>8240</v>
      </c>
      <c r="S1" s="7569"/>
      <c r="T1" s="7569" t="s">
        <v>8241</v>
      </c>
      <c r="U1" s="7569"/>
      <c r="V1" s="7569" t="s">
        <v>8242</v>
      </c>
      <c r="W1" s="7569"/>
      <c r="X1" s="7570" t="s">
        <v>8243</v>
      </c>
      <c r="Y1" s="7570"/>
      <c r="Z1" s="7571" t="s">
        <v>8244</v>
      </c>
      <c r="AA1" s="7571"/>
      <c r="AB1" s="7572" t="s">
        <v>8245</v>
      </c>
      <c r="AC1" s="7568" t="s">
        <v>8246</v>
      </c>
      <c r="AD1" s="7568" t="s">
        <v>8247</v>
      </c>
      <c r="AE1" s="7568" t="s">
        <v>8248</v>
      </c>
      <c r="AF1" s="7568" t="s">
        <v>8249</v>
      </c>
      <c r="AG1" s="7568" t="s">
        <v>8250</v>
      </c>
      <c r="AH1" s="7568" t="s">
        <v>8251</v>
      </c>
      <c r="AI1" s="7568" t="s">
        <v>8252</v>
      </c>
      <c r="AJ1" s="7568" t="s">
        <v>8253</v>
      </c>
      <c r="AK1" s="7565" t="s">
        <v>8254</v>
      </c>
      <c r="AL1" s="7565" t="s">
        <v>8255</v>
      </c>
      <c r="AM1" s="7565" t="s">
        <v>8256</v>
      </c>
      <c r="AN1" s="7565" t="s">
        <v>8257</v>
      </c>
    </row>
    <row r="2">
      <c r="A2" s="7565" t="s">
        <v>8258</v>
      </c>
      <c r="B2" s="7565"/>
      <c r="C2" s="7565"/>
      <c r="D2" s="7565" t="s">
        <v>8259</v>
      </c>
      <c r="E2" s="7566" t="s">
        <v>8260</v>
      </c>
      <c r="F2" s="7566"/>
      <c r="G2" s="7567"/>
      <c r="H2" s="7568"/>
      <c r="I2" s="7568"/>
      <c r="J2" s="7568"/>
      <c r="K2" s="7565" t="s">
        <v>8261</v>
      </c>
      <c r="L2" s="7565" t="s">
        <v>8261</v>
      </c>
      <c r="M2" s="7565"/>
      <c r="N2" s="7565"/>
      <c r="O2" s="7565"/>
      <c r="P2" s="7569" t="s">
        <v>8259</v>
      </c>
      <c r="Q2" s="7573" t="s">
        <v>8260</v>
      </c>
      <c r="R2" s="7569" t="s">
        <v>8259</v>
      </c>
      <c r="S2" s="7573" t="s">
        <v>8260</v>
      </c>
      <c r="T2" s="7569" t="s">
        <v>8259</v>
      </c>
      <c r="U2" s="7573" t="s">
        <v>8260</v>
      </c>
      <c r="V2" s="7569" t="s">
        <v>8259</v>
      </c>
      <c r="W2" s="7573" t="s">
        <v>8260</v>
      </c>
      <c r="X2" s="7569" t="s">
        <v>8259</v>
      </c>
      <c r="Y2" s="7573" t="s">
        <v>8260</v>
      </c>
      <c r="Z2" s="7569" t="s">
        <v>8259</v>
      </c>
      <c r="AA2" s="7573" t="s">
        <v>8260</v>
      </c>
      <c r="AB2" s="7572"/>
      <c r="AC2" s="7568"/>
      <c r="AD2" s="7568"/>
      <c r="AE2" s="7568"/>
      <c r="AF2" s="7568"/>
      <c r="AG2" s="7568"/>
      <c r="AH2" s="7568"/>
      <c r="AI2" s="7568"/>
      <c r="AJ2" s="7568"/>
      <c r="AK2" s="7565"/>
      <c r="AL2" s="7565"/>
      <c r="AM2" s="7565"/>
      <c r="AN2" s="7565"/>
    </row>
    <row r="3">
      <c r="A3" s="7574">
        <v>1</v>
      </c>
      <c r="B3" s="7574" t="s">
        <v>8262</v>
      </c>
      <c r="C3" s="7574" t="s">
        <v>8263</v>
      </c>
      <c r="D3" s="7575">
        <v>551</v>
      </c>
      <c r="E3" s="7575">
        <v>551</v>
      </c>
      <c r="F3" s="7575"/>
      <c r="G3" s="7576">
        <f>VLOOKUP(C3,'Data Products'!$A:$B,2,0)</f>
      </c>
      <c r="H3" s="7577">
        <f t="shared" ref="H3:H44" si="9">IFERROR(G3-TODAY(),"")</f>
      </c>
      <c r="I3" s="7578">
        <v>45723</v>
      </c>
      <c r="J3" s="7579">
        <f t="shared" ref="J3:J44" si="0">TODAY()-I3</f>
      </c>
      <c r="K3" s="7575">
        <v>42</v>
      </c>
      <c r="L3" s="7575">
        <v>65</v>
      </c>
      <c r="M3" s="7575">
        <v>500</v>
      </c>
      <c r="N3" s="7575">
        <v>1000</v>
      </c>
      <c r="O3" s="7574" t="s">
        <v>8264</v>
      </c>
      <c r="P3" s="7575">
        <v>0</v>
      </c>
      <c r="Q3" s="7575">
        <v>0</v>
      </c>
      <c r="R3" s="7575">
        <v>112</v>
      </c>
      <c r="S3" s="7575">
        <v>112</v>
      </c>
      <c r="T3" s="7575">
        <v>439</v>
      </c>
      <c r="U3" s="7575">
        <v>439</v>
      </c>
      <c r="V3" s="7575">
        <v>0</v>
      </c>
      <c r="W3" s="7575">
        <v>0</v>
      </c>
      <c r="X3" s="7575">
        <v>0</v>
      </c>
      <c r="Y3" s="7575">
        <v>0</v>
      </c>
      <c r="Z3" s="7575">
        <v>0</v>
      </c>
      <c r="AA3" s="7575">
        <v>0</v>
      </c>
      <c r="AB3" s="7580">
        <f t="shared" ref="AB3:AB44" si="29">L3/30</f>
      </c>
      <c r="AC3" s="7581">
        <f t="shared" ref="AC3:AC44" si="20">IFERROR(D3/AB3,"-")</f>
      </c>
      <c r="AD3" s="7582">
        <f t="shared" ref="AD3:AD44" si="13">IFERROR(TODAY()+AC3,"-")</f>
      </c>
      <c r="AE3" s="7583">
        <f t="shared" ref="AE3:AE44" si="3">_xlfn.IFS(AC3="-","Not sold yet",AND(AC3&lt;=150,AC3&gt;60),"Out of stock more than 60 days",AC3&lt;=60,"Out of stock less than 60 days",AC3&gt;=150,"Out of stock more than 150 days")</f>
      </c>
      <c r="AF3" s="7584">
        <f>VLOOKUP(C3,'Data Products'!$A:$J,10,0)</f>
      </c>
      <c r="AG3" s="7585">
        <f t="shared" ref="AG3:AG44" si="23">AF3*D3</f>
      </c>
      <c r="AH3" s="7586">
        <f t="shared" ref="AH3:AH44" si="16">IF(H3&lt;=90,D3,0)</f>
      </c>
      <c r="AI3" s="7587" t="s">
        <v>8265</v>
      </c>
      <c r="AJ3" s="7587"/>
      <c r="AK3" s="7588"/>
      <c r="AL3" s="7587"/>
      <c r="AM3" s="7588"/>
      <c r="AN3" s="7588"/>
    </row>
    <row r="4">
      <c r="A4" s="7574">
        <v>2</v>
      </c>
      <c r="B4" s="7574" t="s">
        <v>8262</v>
      </c>
      <c r="C4" s="7574" t="s">
        <v>8266</v>
      </c>
      <c r="D4" s="7575">
        <v>4369</v>
      </c>
      <c r="E4" s="7575">
        <v>4369</v>
      </c>
      <c r="F4" s="7575"/>
      <c r="G4" s="7576">
        <f>VLOOKUP(C4,'Data Products'!$A:$B,2,0)</f>
      </c>
      <c r="H4" s="7577">
        <f t="shared" si="9"/>
      </c>
      <c r="I4" s="7578">
        <v>45617</v>
      </c>
      <c r="J4" s="7579">
        <f t="shared" si="0"/>
      </c>
      <c r="K4" s="7575">
        <v>50</v>
      </c>
      <c r="L4" s="7575">
        <v>53</v>
      </c>
      <c r="M4" s="7575">
        <v>0</v>
      </c>
      <c r="N4" s="7575">
        <v>0</v>
      </c>
      <c r="O4" s="7574" t="s">
        <v>8267</v>
      </c>
      <c r="P4" s="7575">
        <v>0</v>
      </c>
      <c r="Q4" s="7575">
        <v>0</v>
      </c>
      <c r="R4" s="7589">
        <v>4002</v>
      </c>
      <c r="S4" s="7589">
        <v>4002</v>
      </c>
      <c r="T4" s="7575">
        <v>367</v>
      </c>
      <c r="U4" s="7575">
        <v>367</v>
      </c>
      <c r="V4" s="7575">
        <v>0</v>
      </c>
      <c r="W4" s="7575">
        <v>0</v>
      </c>
      <c r="X4" s="7575">
        <v>0</v>
      </c>
      <c r="Y4" s="7575">
        <v>0</v>
      </c>
      <c r="Z4" s="7575">
        <v>0</v>
      </c>
      <c r="AA4" s="7575">
        <v>0</v>
      </c>
      <c r="AB4" s="7580">
        <f t="shared" si="29"/>
      </c>
      <c r="AC4" s="7590">
        <f t="shared" si="20"/>
      </c>
      <c r="AD4" s="7582">
        <f t="shared" si="13"/>
      </c>
      <c r="AE4" s="7591">
        <f t="shared" si="3"/>
      </c>
      <c r="AF4" s="7584">
        <f>VLOOKUP(C4,'Data Products'!$A:$J,10,0)</f>
      </c>
      <c r="AG4" s="7585">
        <f t="shared" si="23"/>
      </c>
      <c r="AH4" s="7586">
        <f t="shared" si="16"/>
      </c>
      <c r="AI4" s="7592" t="s">
        <v>8268</v>
      </c>
      <c r="AJ4" s="7588"/>
      <c r="AK4" s="7588"/>
      <c r="AL4" s="7587"/>
      <c r="AM4" s="7588"/>
      <c r="AN4" s="7588"/>
    </row>
    <row customHeight="true" hidden="true" ht="18" r="5">
      <c r="A5" s="7574">
        <v>3</v>
      </c>
      <c r="B5" s="7574" t="s">
        <v>8269</v>
      </c>
      <c r="C5" s="7574" t="s">
        <v>8270</v>
      </c>
      <c r="D5" s="7593">
        <v>0</v>
      </c>
      <c r="E5" s="7593">
        <v>0</v>
      </c>
      <c r="F5" s="7575"/>
      <c r="G5" s="7576">
        <f>VLOOKUP(C5,'Data Products'!$A:$B,2,0)</f>
      </c>
      <c r="H5" s="7577">
        <f t="shared" si="9"/>
      </c>
      <c r="I5" s="7578">
        <v>45191</v>
      </c>
      <c r="J5" s="7579">
        <f t="shared" si="0"/>
      </c>
      <c r="K5" s="7575">
        <v>1520</v>
      </c>
      <c r="L5" s="7575">
        <v>1520</v>
      </c>
      <c r="M5" s="7575">
        <v>0</v>
      </c>
      <c r="N5" s="7575">
        <v>0</v>
      </c>
      <c r="O5" s="7574" t="s">
        <v>8271</v>
      </c>
      <c r="P5" s="7575">
        <v>0</v>
      </c>
      <c r="Q5" s="7575">
        <v>0</v>
      </c>
      <c r="R5" s="7575">
        <v>0</v>
      </c>
      <c r="S5" s="7575">
        <v>0</v>
      </c>
      <c r="T5" s="7575">
        <v>0</v>
      </c>
      <c r="U5" s="7575">
        <v>0</v>
      </c>
      <c r="V5" s="7575">
        <v>0</v>
      </c>
      <c r="W5" s="7575">
        <v>0</v>
      </c>
      <c r="X5" s="7575">
        <v>0</v>
      </c>
      <c r="Y5" s="7575">
        <v>0</v>
      </c>
      <c r="Z5" s="7575">
        <v>0</v>
      </c>
      <c r="AA5" s="7575">
        <v>0</v>
      </c>
      <c r="AB5" s="7580">
        <f t="shared" si="29"/>
      </c>
      <c r="AC5" s="7590">
        <f t="shared" si="20"/>
      </c>
      <c r="AD5" s="7582">
        <f t="shared" si="13"/>
      </c>
      <c r="AE5" s="7591">
        <f t="shared" si="3"/>
      </c>
      <c r="AF5" s="7584">
        <f>VLOOKUP(C5,'Data Products'!$A:$J,10,0)</f>
      </c>
      <c r="AG5" s="7585">
        <f t="shared" si="23"/>
      </c>
      <c r="AH5" s="7586">
        <f t="shared" si="16"/>
      </c>
      <c r="AI5" s="7587"/>
      <c r="AJ5" s="7588"/>
      <c r="AK5" s="7588"/>
      <c r="AL5" s="7587"/>
      <c r="AM5" s="7588"/>
      <c r="AN5" s="7588"/>
    </row>
    <row customHeight="true" hidden="true" ht="18" r="6">
      <c r="A6" s="7574">
        <v>4</v>
      </c>
      <c r="B6" s="7574" t="s">
        <v>8269</v>
      </c>
      <c r="C6" s="7574" t="s">
        <v>8272</v>
      </c>
      <c r="D6" s="7575">
        <v>0</v>
      </c>
      <c r="E6" s="7575">
        <v>0</v>
      </c>
      <c r="F6" s="7575"/>
      <c r="G6" s="7594">
        <f>VLOOKUP(C6,'Data Products'!$A:$B,2,0)</f>
      </c>
      <c r="H6" s="7595">
        <f t="shared" si="9"/>
      </c>
      <c r="I6" s="7578">
        <v>45752</v>
      </c>
      <c r="J6" s="7579">
        <f t="shared" si="0"/>
      </c>
      <c r="K6" s="7575">
        <v>0</v>
      </c>
      <c r="L6" s="7575">
        <v>0</v>
      </c>
      <c r="M6" s="7575">
        <v>0</v>
      </c>
      <c r="N6" s="7575">
        <v>0</v>
      </c>
      <c r="O6" s="7574" t="s">
        <v>8273</v>
      </c>
      <c r="P6" s="7575">
        <v>0</v>
      </c>
      <c r="Q6" s="7575">
        <v>0</v>
      </c>
      <c r="R6" s="7575">
        <v>0</v>
      </c>
      <c r="S6" s="7575">
        <v>0</v>
      </c>
      <c r="T6" s="7575">
        <v>0</v>
      </c>
      <c r="U6" s="7575">
        <v>0</v>
      </c>
      <c r="V6" s="7575">
        <v>0</v>
      </c>
      <c r="W6" s="7575">
        <v>0</v>
      </c>
      <c r="X6" s="7575">
        <v>0</v>
      </c>
      <c r="Y6" s="7575">
        <v>0</v>
      </c>
      <c r="Z6" s="7575">
        <v>0</v>
      </c>
      <c r="AA6" s="7575">
        <v>0</v>
      </c>
      <c r="AB6" s="7580">
        <f t="shared" si="29"/>
      </c>
      <c r="AC6" s="7590">
        <f t="shared" si="20"/>
      </c>
      <c r="AD6" s="7582">
        <f t="shared" si="13"/>
      </c>
      <c r="AE6" s="7591">
        <f t="shared" si="3"/>
      </c>
      <c r="AF6" s="7584">
        <f>VLOOKUP(C6,'Data Products'!$A:$J,10,0)</f>
      </c>
      <c r="AG6" s="7585">
        <f t="shared" si="23"/>
      </c>
      <c r="AH6" s="7586">
        <f t="shared" si="16"/>
      </c>
      <c r="AI6" s="7587"/>
      <c r="AJ6" s="7588"/>
      <c r="AK6" s="7588"/>
      <c r="AL6" s="7587"/>
      <c r="AM6" s="7588"/>
      <c r="AN6" s="7588"/>
    </row>
    <row r="7">
      <c r="A7" s="7574">
        <v>5</v>
      </c>
      <c r="B7" s="7574" t="s">
        <v>8274</v>
      </c>
      <c r="C7" s="7574" t="s">
        <v>8275</v>
      </c>
      <c r="D7" s="7575">
        <v>19486</v>
      </c>
      <c r="E7" s="7593">
        <v>19231</v>
      </c>
      <c r="F7" s="7575"/>
      <c r="G7" s="7576">
        <f>VLOOKUP(C7,'Data Products'!$A:$B,2,0)</f>
      </c>
      <c r="H7" s="7577">
        <f t="shared" si="9"/>
      </c>
      <c r="I7" s="7578">
        <v>45854</v>
      </c>
      <c r="J7" s="7579">
        <f t="shared" si="0"/>
      </c>
      <c r="K7" s="7575">
        <v>5025</v>
      </c>
      <c r="L7" s="7575">
        <v>11975</v>
      </c>
      <c r="M7" s="7575">
        <v>2000</v>
      </c>
      <c r="N7" s="7575">
        <v>4500</v>
      </c>
      <c r="O7" s="7574" t="s">
        <v>8273</v>
      </c>
      <c r="P7" s="7575">
        <v>0</v>
      </c>
      <c r="Q7" s="7575">
        <v>0</v>
      </c>
      <c r="R7" s="7575">
        <v>14410</v>
      </c>
      <c r="S7" s="7575">
        <v>14384</v>
      </c>
      <c r="T7" s="7575">
        <v>5038</v>
      </c>
      <c r="U7" s="7575">
        <v>4828</v>
      </c>
      <c r="V7" s="7575">
        <v>38</v>
      </c>
      <c r="W7" s="7575">
        <v>19</v>
      </c>
      <c r="X7" s="7575">
        <v>0</v>
      </c>
      <c r="Y7" s="7575">
        <v>0</v>
      </c>
      <c r="Z7" s="7575">
        <v>0</v>
      </c>
      <c r="AA7" s="7575">
        <v>0</v>
      </c>
      <c r="AB7" s="7580">
        <f t="shared" si="29"/>
      </c>
      <c r="AC7" s="7596">
        <f t="shared" si="20"/>
      </c>
      <c r="AD7" s="7582">
        <f t="shared" si="13"/>
      </c>
      <c r="AE7" s="7597">
        <f t="shared" si="3"/>
      </c>
      <c r="AF7" s="7584">
        <f>VLOOKUP(C7,'Data Products'!$A:$J,10,0)</f>
      </c>
      <c r="AG7" s="7585">
        <f t="shared" si="23"/>
      </c>
      <c r="AH7" s="7586">
        <f t="shared" si="16"/>
      </c>
      <c r="AI7" s="7587"/>
      <c r="AJ7" s="7588"/>
      <c r="AK7" s="7588"/>
      <c r="AL7" s="7587"/>
      <c r="AM7" s="7588"/>
      <c r="AN7" s="7588"/>
    </row>
    <row customHeight="true" hidden="true" ht="18" r="8">
      <c r="A8" s="7574">
        <v>6</v>
      </c>
      <c r="B8" s="7574" t="s">
        <v>8269</v>
      </c>
      <c r="C8" s="7574" t="s">
        <v>8276</v>
      </c>
      <c r="D8" s="7575">
        <v>0</v>
      </c>
      <c r="E8" s="7575">
        <v>0</v>
      </c>
      <c r="F8" s="7575"/>
      <c r="G8" s="7594">
        <f>VLOOKUP(C8,'Data Products'!$A:$B,2,0)</f>
      </c>
      <c r="H8" s="7595">
        <f t="shared" si="9"/>
      </c>
      <c r="I8" s="7578"/>
      <c r="J8" s="7579">
        <f t="shared" si="0"/>
      </c>
      <c r="K8" s="7575">
        <v>0</v>
      </c>
      <c r="L8" s="7575">
        <v>0</v>
      </c>
      <c r="M8" s="7575">
        <v>0</v>
      </c>
      <c r="N8" s="7575">
        <v>0</v>
      </c>
      <c r="O8" s="7574" t="s">
        <v>8271</v>
      </c>
      <c r="P8" s="7575">
        <v>0</v>
      </c>
      <c r="Q8" s="7575">
        <v>0</v>
      </c>
      <c r="R8" s="7575">
        <v>0</v>
      </c>
      <c r="S8" s="7575">
        <v>0</v>
      </c>
      <c r="T8" s="7575">
        <v>0</v>
      </c>
      <c r="U8" s="7575">
        <v>0</v>
      </c>
      <c r="V8" s="7575">
        <v>0</v>
      </c>
      <c r="W8" s="7575">
        <v>0</v>
      </c>
      <c r="X8" s="7575">
        <v>0</v>
      </c>
      <c r="Y8" s="7575">
        <v>0</v>
      </c>
      <c r="Z8" s="7575">
        <v>0</v>
      </c>
      <c r="AA8" s="7575">
        <v>0</v>
      </c>
      <c r="AB8" s="7580">
        <f t="shared" si="29"/>
      </c>
      <c r="AC8" s="7590">
        <f t="shared" si="20"/>
      </c>
      <c r="AD8" s="7582">
        <f t="shared" si="13"/>
      </c>
      <c r="AE8" s="7591">
        <f t="shared" si="3"/>
      </c>
      <c r="AF8" s="7584">
        <f>VLOOKUP(C8,'Data Products'!$A:$J,10,0)</f>
      </c>
      <c r="AG8" s="7585">
        <f t="shared" si="23"/>
      </c>
      <c r="AH8" s="7586">
        <f t="shared" si="16"/>
      </c>
      <c r="AI8" s="7587"/>
      <c r="AJ8" s="7588"/>
      <c r="AK8" s="7588"/>
      <c r="AL8" s="7587"/>
      <c r="AM8" s="7588"/>
      <c r="AN8" s="7588"/>
    </row>
    <row customHeight="true" hidden="true" ht="18" r="9">
      <c r="A9" s="7574">
        <v>7</v>
      </c>
      <c r="B9" s="7574" t="s">
        <v>8269</v>
      </c>
      <c r="C9" s="7574" t="s">
        <v>8277</v>
      </c>
      <c r="D9" s="7575">
        <v>0</v>
      </c>
      <c r="E9" s="7575">
        <v>0</v>
      </c>
      <c r="F9" s="7575"/>
      <c r="G9" s="7594">
        <f>VLOOKUP(C9,'Data Products'!$A:$B,2,0)</f>
      </c>
      <c r="H9" s="7595">
        <f t="shared" si="9"/>
      </c>
      <c r="I9" s="7578"/>
      <c r="J9" s="7579">
        <f t="shared" si="0"/>
      </c>
      <c r="K9" s="7575">
        <v>0</v>
      </c>
      <c r="L9" s="7575">
        <v>0</v>
      </c>
      <c r="M9" s="7575">
        <v>0</v>
      </c>
      <c r="N9" s="7575">
        <v>0</v>
      </c>
      <c r="O9" s="7574" t="s">
        <v>8271</v>
      </c>
      <c r="P9" s="7575">
        <v>0</v>
      </c>
      <c r="Q9" s="7575">
        <v>0</v>
      </c>
      <c r="R9" s="7575">
        <v>0</v>
      </c>
      <c r="S9" s="7575">
        <v>0</v>
      </c>
      <c r="T9" s="7575">
        <v>0</v>
      </c>
      <c r="U9" s="7575">
        <v>0</v>
      </c>
      <c r="V9" s="7575">
        <v>0</v>
      </c>
      <c r="W9" s="7575">
        <v>0</v>
      </c>
      <c r="X9" s="7575">
        <v>0</v>
      </c>
      <c r="Y9" s="7575">
        <v>0</v>
      </c>
      <c r="Z9" s="7575">
        <v>0</v>
      </c>
      <c r="AA9" s="7575">
        <v>0</v>
      </c>
      <c r="AB9" s="7580">
        <f t="shared" si="29"/>
      </c>
      <c r="AC9" s="7590">
        <f t="shared" si="20"/>
      </c>
      <c r="AD9" s="7582">
        <f t="shared" si="13"/>
      </c>
      <c r="AE9" s="7591">
        <f t="shared" si="3"/>
      </c>
      <c r="AF9" s="7584">
        <f>VLOOKUP(C9,'Data Products'!$A:$J,10,0)</f>
      </c>
      <c r="AG9" s="7585">
        <f t="shared" si="23"/>
      </c>
      <c r="AH9" s="7586">
        <f t="shared" si="16"/>
      </c>
      <c r="AI9" s="7587"/>
      <c r="AJ9" s="7588"/>
      <c r="AK9" s="7588"/>
      <c r="AL9" s="7587"/>
      <c r="AM9" s="7588"/>
      <c r="AN9" s="7588"/>
    </row>
    <row customHeight="true" hidden="true" ht="18" r="10">
      <c r="A10" s="7574">
        <v>8</v>
      </c>
      <c r="B10" s="7574" t="s">
        <v>8269</v>
      </c>
      <c r="C10" s="7574" t="s">
        <v>8278</v>
      </c>
      <c r="D10" s="7575">
        <v>0</v>
      </c>
      <c r="E10" s="7575">
        <v>0</v>
      </c>
      <c r="F10" s="7575"/>
      <c r="G10" s="7594">
        <f>VLOOKUP(C10,'Data Products'!$A:$B,2,0)</f>
      </c>
      <c r="H10" s="7595">
        <f t="shared" si="9"/>
      </c>
      <c r="I10" s="7578"/>
      <c r="J10" s="7579">
        <f t="shared" si="0"/>
      </c>
      <c r="K10" s="7575">
        <v>0</v>
      </c>
      <c r="L10" s="7575">
        <v>0</v>
      </c>
      <c r="M10" s="7575">
        <v>0</v>
      </c>
      <c r="N10" s="7575">
        <v>0</v>
      </c>
      <c r="O10" s="7574" t="s">
        <v>8271</v>
      </c>
      <c r="P10" s="7575">
        <v>0</v>
      </c>
      <c r="Q10" s="7575">
        <v>0</v>
      </c>
      <c r="R10" s="7575">
        <v>0</v>
      </c>
      <c r="S10" s="7575">
        <v>0</v>
      </c>
      <c r="T10" s="7575">
        <v>0</v>
      </c>
      <c r="U10" s="7575">
        <v>0</v>
      </c>
      <c r="V10" s="7575">
        <v>0</v>
      </c>
      <c r="W10" s="7575">
        <v>0</v>
      </c>
      <c r="X10" s="7575">
        <v>0</v>
      </c>
      <c r="Y10" s="7575">
        <v>0</v>
      </c>
      <c r="Z10" s="7575">
        <v>0</v>
      </c>
      <c r="AA10" s="7575">
        <v>0</v>
      </c>
      <c r="AB10" s="7580">
        <f t="shared" si="29"/>
      </c>
      <c r="AC10" s="7590">
        <f t="shared" si="20"/>
      </c>
      <c r="AD10" s="7582">
        <f t="shared" si="13"/>
      </c>
      <c r="AE10" s="7591">
        <f t="shared" si="3"/>
      </c>
      <c r="AF10" s="7584">
        <f>VLOOKUP(C10,'Data Products'!$A:$J,10,0)</f>
      </c>
      <c r="AG10" s="7585">
        <f t="shared" si="23"/>
      </c>
      <c r="AH10" s="7586">
        <f t="shared" si="16"/>
      </c>
      <c r="AI10" s="7587"/>
      <c r="AJ10" s="7588"/>
      <c r="AK10" s="7588"/>
      <c r="AL10" s="7587"/>
      <c r="AM10" s="7588"/>
      <c r="AN10" s="7588"/>
    </row>
    <row customHeight="true" hidden="true" ht="18" r="11">
      <c r="A11" s="7574">
        <v>9</v>
      </c>
      <c r="B11" s="7574" t="s">
        <v>8269</v>
      </c>
      <c r="C11" s="7574" t="s">
        <v>8279</v>
      </c>
      <c r="D11" s="7575">
        <v>0</v>
      </c>
      <c r="E11" s="7575">
        <v>0</v>
      </c>
      <c r="F11" s="7575"/>
      <c r="G11" s="7594">
        <f>VLOOKUP(C11,'Data Products'!$A:$B,2,0)</f>
      </c>
      <c r="H11" s="7595">
        <f t="shared" si="9"/>
      </c>
      <c r="I11" s="7578"/>
      <c r="J11" s="7579">
        <f t="shared" si="0"/>
      </c>
      <c r="K11" s="7575">
        <v>0</v>
      </c>
      <c r="L11" s="7575">
        <v>0</v>
      </c>
      <c r="M11" s="7575">
        <v>0</v>
      </c>
      <c r="N11" s="7575">
        <v>0</v>
      </c>
      <c r="O11" s="7574" t="s">
        <v>8271</v>
      </c>
      <c r="P11" s="7575">
        <v>0</v>
      </c>
      <c r="Q11" s="7575">
        <v>0</v>
      </c>
      <c r="R11" s="7575">
        <v>0</v>
      </c>
      <c r="S11" s="7575">
        <v>0</v>
      </c>
      <c r="T11" s="7575">
        <v>0</v>
      </c>
      <c r="U11" s="7575">
        <v>0</v>
      </c>
      <c r="V11" s="7575">
        <v>0</v>
      </c>
      <c r="W11" s="7575">
        <v>0</v>
      </c>
      <c r="X11" s="7575">
        <v>0</v>
      </c>
      <c r="Y11" s="7575">
        <v>0</v>
      </c>
      <c r="Z11" s="7575">
        <v>0</v>
      </c>
      <c r="AA11" s="7575">
        <v>0</v>
      </c>
      <c r="AB11" s="7580">
        <f t="shared" si="29"/>
      </c>
      <c r="AC11" s="7590">
        <f t="shared" si="20"/>
      </c>
      <c r="AD11" s="7582">
        <f t="shared" si="13"/>
      </c>
      <c r="AE11" s="7591">
        <f t="shared" si="3"/>
      </c>
      <c r="AF11" s="7584">
        <f>VLOOKUP(C11,'Data Products'!$A:$J,10,0)</f>
      </c>
      <c r="AG11" s="7585">
        <f t="shared" si="23"/>
      </c>
      <c r="AH11" s="7586">
        <f t="shared" si="16"/>
      </c>
      <c r="AI11" s="7587"/>
      <c r="AJ11" s="7588"/>
      <c r="AK11" s="7588"/>
      <c r="AL11" s="7587"/>
      <c r="AM11" s="7588"/>
      <c r="AN11" s="7588"/>
    </row>
    <row customHeight="true" hidden="true" ht="18" r="12">
      <c r="A12" s="7574">
        <v>10</v>
      </c>
      <c r="B12" s="7574" t="s">
        <v>8269</v>
      </c>
      <c r="C12" s="7574" t="s">
        <v>8280</v>
      </c>
      <c r="D12" s="7575">
        <v>0</v>
      </c>
      <c r="E12" s="7575">
        <v>0</v>
      </c>
      <c r="F12" s="7575" t="s">
        <v>8281</v>
      </c>
      <c r="G12" s="7576">
        <f>VLOOKUP(C12,'Data Products'!$A:$B,2,0)</f>
      </c>
      <c r="H12" s="7577">
        <f t="shared" si="9"/>
      </c>
      <c r="I12" s="7578">
        <v>45532</v>
      </c>
      <c r="J12" s="7579">
        <f t="shared" si="0"/>
      </c>
      <c r="K12" s="7575">
        <v>0</v>
      </c>
      <c r="L12" s="7575">
        <v>0</v>
      </c>
      <c r="M12" s="7575">
        <v>300</v>
      </c>
      <c r="N12" s="7575">
        <v>500</v>
      </c>
      <c r="O12" s="7574" t="s">
        <v>8282</v>
      </c>
      <c r="P12" s="7575">
        <v>0</v>
      </c>
      <c r="Q12" s="7575">
        <v>0</v>
      </c>
      <c r="R12" s="7575">
        <v>0</v>
      </c>
      <c r="S12" s="7575">
        <v>0</v>
      </c>
      <c r="T12" s="7575">
        <v>0</v>
      </c>
      <c r="U12" s="7575">
        <v>0</v>
      </c>
      <c r="V12" s="7575">
        <v>0</v>
      </c>
      <c r="W12" s="7575">
        <v>0</v>
      </c>
      <c r="X12" s="7575">
        <v>0</v>
      </c>
      <c r="Y12" s="7575">
        <v>0</v>
      </c>
      <c r="Z12" s="7575">
        <v>0</v>
      </c>
      <c r="AA12" s="7575">
        <v>0</v>
      </c>
      <c r="AB12" s="7580">
        <f t="shared" si="29"/>
      </c>
      <c r="AC12" s="7590">
        <f t="shared" si="20"/>
      </c>
      <c r="AD12" s="7582">
        <f t="shared" si="13"/>
      </c>
      <c r="AE12" s="7591">
        <f t="shared" si="3"/>
      </c>
      <c r="AF12" s="7584">
        <f>VLOOKUP(C12,'Data Products'!$A:$J,10,0)</f>
      </c>
      <c r="AG12" s="7585">
        <f t="shared" si="23"/>
      </c>
      <c r="AH12" s="7586">
        <f t="shared" si="16"/>
      </c>
      <c r="AI12" s="7598"/>
      <c r="AJ12" s="7588"/>
      <c r="AK12" s="7588"/>
      <c r="AL12" s="7587"/>
      <c r="AM12" s="7588"/>
      <c r="AN12" s="7588"/>
    </row>
    <row customHeight="true" hidden="true" ht="18" r="13">
      <c r="A13" s="7574">
        <v>11</v>
      </c>
      <c r="B13" s="7574" t="s">
        <v>8269</v>
      </c>
      <c r="C13" s="7574" t="s">
        <v>8283</v>
      </c>
      <c r="D13" s="7575">
        <v>0</v>
      </c>
      <c r="E13" s="7575">
        <v>0</v>
      </c>
      <c r="F13" s="7575"/>
      <c r="G13" s="7576">
        <f>VLOOKUP(C13,'Data Products'!$A:$B,2,0)</f>
      </c>
      <c r="H13" s="7577">
        <f t="shared" si="9"/>
      </c>
      <c r="I13" s="7578">
        <v>45504</v>
      </c>
      <c r="J13" s="7579">
        <f t="shared" si="0"/>
      </c>
      <c r="K13" s="7575">
        <v>4</v>
      </c>
      <c r="L13" s="7575">
        <v>13</v>
      </c>
      <c r="M13" s="7575">
        <v>0</v>
      </c>
      <c r="N13" s="7575">
        <v>0</v>
      </c>
      <c r="O13" s="7574" t="s">
        <v>8282</v>
      </c>
      <c r="P13" s="7575">
        <v>0</v>
      </c>
      <c r="Q13" s="7575">
        <v>0</v>
      </c>
      <c r="R13" s="7575">
        <v>0</v>
      </c>
      <c r="S13" s="7575">
        <v>0</v>
      </c>
      <c r="T13" s="7575">
        <v>0</v>
      </c>
      <c r="U13" s="7575">
        <v>0</v>
      </c>
      <c r="V13" s="7575">
        <v>0</v>
      </c>
      <c r="W13" s="7575">
        <v>0</v>
      </c>
      <c r="X13" s="7575">
        <v>0</v>
      </c>
      <c r="Y13" s="7575">
        <v>0</v>
      </c>
      <c r="Z13" s="7575">
        <v>0</v>
      </c>
      <c r="AA13" s="7575">
        <v>0</v>
      </c>
      <c r="AB13" s="7580">
        <f t="shared" si="29"/>
      </c>
      <c r="AC13" s="7581">
        <f t="shared" si="20"/>
      </c>
      <c r="AD13" s="7582">
        <f t="shared" si="13"/>
      </c>
      <c r="AE13" s="7583">
        <f t="shared" si="3"/>
      </c>
      <c r="AF13" s="7584">
        <f>VLOOKUP(C13,'Data Products'!$A:$J,10,0)</f>
      </c>
      <c r="AG13" s="7585">
        <f t="shared" si="23"/>
      </c>
      <c r="AH13" s="7586">
        <f t="shared" si="16"/>
      </c>
      <c r="AI13" s="7598" t="s">
        <v>8284</v>
      </c>
      <c r="AJ13" s="7588"/>
      <c r="AK13" s="7588"/>
      <c r="AL13" s="7599"/>
      <c r="AM13" s="7588"/>
      <c r="AN13" s="7588"/>
    </row>
    <row customHeight="true" hidden="true" ht="18" r="14">
      <c r="A14" s="7574">
        <v>12</v>
      </c>
      <c r="B14" s="7574" t="s">
        <v>8262</v>
      </c>
      <c r="C14" s="7574" t="s">
        <v>8285</v>
      </c>
      <c r="D14" s="7575">
        <v>0</v>
      </c>
      <c r="E14" s="7575">
        <v>0</v>
      </c>
      <c r="F14" s="7575"/>
      <c r="G14" s="7594">
        <f>VLOOKUP(C14,'Data Products'!$A:$B,2,0)</f>
      </c>
      <c r="H14" s="7595">
        <f t="shared" si="9"/>
      </c>
      <c r="I14" s="7578">
        <v>45504</v>
      </c>
      <c r="J14" s="7579">
        <f t="shared" si="0"/>
      </c>
      <c r="K14" s="7575">
        <v>0</v>
      </c>
      <c r="L14" s="7575">
        <v>0</v>
      </c>
      <c r="M14" s="7589">
        <v>300</v>
      </c>
      <c r="N14" s="7589">
        <v>500</v>
      </c>
      <c r="O14" s="7574" t="s">
        <v>8282</v>
      </c>
      <c r="P14" s="7575">
        <v>0</v>
      </c>
      <c r="Q14" s="7575">
        <v>0</v>
      </c>
      <c r="R14" s="7575">
        <v>0</v>
      </c>
      <c r="S14" s="7575">
        <v>0</v>
      </c>
      <c r="T14" s="7575">
        <v>0</v>
      </c>
      <c r="U14" s="7575">
        <v>0</v>
      </c>
      <c r="V14" s="7575">
        <v>0</v>
      </c>
      <c r="W14" s="7575">
        <v>0</v>
      </c>
      <c r="X14" s="7575">
        <v>0</v>
      </c>
      <c r="Y14" s="7575">
        <v>0</v>
      </c>
      <c r="Z14" s="7575">
        <v>0</v>
      </c>
      <c r="AA14" s="7575">
        <v>0</v>
      </c>
      <c r="AB14" s="7580">
        <f t="shared" si="29"/>
      </c>
      <c r="AC14" s="7590">
        <f t="shared" si="20"/>
      </c>
      <c r="AD14" s="7582">
        <f t="shared" si="13"/>
      </c>
      <c r="AE14" s="7591">
        <f t="shared" si="3"/>
      </c>
      <c r="AF14" s="7584">
        <f>VLOOKUP(C14,'Data Products'!$A:$J,10,0)</f>
      </c>
      <c r="AG14" s="7585">
        <f t="shared" si="23"/>
      </c>
      <c r="AH14" s="7586">
        <f t="shared" si="16"/>
      </c>
      <c r="AI14" s="7598"/>
      <c r="AJ14" s="7587"/>
      <c r="AK14" s="7588"/>
      <c r="AL14" s="7599"/>
      <c r="AM14" s="7588"/>
      <c r="AN14" s="7588"/>
    </row>
    <row customHeight="true" hidden="true" ht="18" r="15">
      <c r="A15" s="7574">
        <v>13</v>
      </c>
      <c r="B15" s="7574" t="s">
        <v>8262</v>
      </c>
      <c r="C15" s="7574" t="s">
        <v>8286</v>
      </c>
      <c r="D15" s="7575">
        <v>0</v>
      </c>
      <c r="E15" s="7575">
        <v>0</v>
      </c>
      <c r="F15" s="7575"/>
      <c r="G15" s="7594">
        <f>VLOOKUP(C15,'Data Products'!$A:$B,2,0)</f>
      </c>
      <c r="H15" s="7595">
        <f t="shared" si="9"/>
      </c>
      <c r="I15" s="7578">
        <v>45648</v>
      </c>
      <c r="J15" s="7579">
        <f t="shared" si="0"/>
      </c>
      <c r="K15" s="7575">
        <v>0</v>
      </c>
      <c r="L15" s="7575">
        <v>0</v>
      </c>
      <c r="M15" s="7589">
        <v>0</v>
      </c>
      <c r="N15" s="7589">
        <v>0</v>
      </c>
      <c r="O15" s="7574" t="s">
        <v>8282</v>
      </c>
      <c r="P15" s="7575">
        <v>0</v>
      </c>
      <c r="Q15" s="7575">
        <v>0</v>
      </c>
      <c r="R15" s="7575">
        <v>0</v>
      </c>
      <c r="S15" s="7575">
        <v>0</v>
      </c>
      <c r="T15" s="7575">
        <v>0</v>
      </c>
      <c r="U15" s="7575">
        <v>0</v>
      </c>
      <c r="V15" s="7575">
        <v>0</v>
      </c>
      <c r="W15" s="7575">
        <v>0</v>
      </c>
      <c r="X15" s="7575">
        <v>0</v>
      </c>
      <c r="Y15" s="7575">
        <v>0</v>
      </c>
      <c r="Z15" s="7575">
        <v>0</v>
      </c>
      <c r="AA15" s="7575">
        <v>0</v>
      </c>
      <c r="AB15" s="7580">
        <f t="shared" si="29"/>
      </c>
      <c r="AC15" s="7590">
        <f t="shared" si="20"/>
      </c>
      <c r="AD15" s="7582">
        <f t="shared" si="13"/>
      </c>
      <c r="AE15" s="7591">
        <f t="shared" si="3"/>
      </c>
      <c r="AF15" s="7584">
        <f>VLOOKUP(C15,'Data Products'!$A:$J,10,0)</f>
      </c>
      <c r="AG15" s="7585">
        <f t="shared" si="23"/>
      </c>
      <c r="AH15" s="7586">
        <f t="shared" si="16"/>
      </c>
      <c r="AI15" s="7598"/>
      <c r="AJ15" s="7587"/>
      <c r="AK15" s="7588"/>
      <c r="AL15" s="7599"/>
      <c r="AM15" s="7588"/>
      <c r="AN15" s="7588"/>
    </row>
    <row customHeight="true" hidden="true" ht="18" r="16">
      <c r="A16" s="7574">
        <v>14</v>
      </c>
      <c r="B16" s="7574" t="s">
        <v>8262</v>
      </c>
      <c r="C16" s="7574" t="s">
        <v>8287</v>
      </c>
      <c r="D16" s="7575">
        <v>0</v>
      </c>
      <c r="E16" s="7575">
        <v>0</v>
      </c>
      <c r="F16" s="7575"/>
      <c r="G16" s="7594">
        <f>VLOOKUP(C16,'Data Products'!$A:$B,2,0)</f>
      </c>
      <c r="H16" s="7595">
        <f t="shared" si="9"/>
      </c>
      <c r="I16" s="7578">
        <v>45504</v>
      </c>
      <c r="J16" s="7579">
        <f t="shared" si="0"/>
      </c>
      <c r="K16" s="7575">
        <v>0</v>
      </c>
      <c r="L16" s="7575">
        <v>0</v>
      </c>
      <c r="M16" s="7575">
        <v>0</v>
      </c>
      <c r="N16" s="7575">
        <v>0</v>
      </c>
      <c r="O16" s="7574" t="s">
        <v>8282</v>
      </c>
      <c r="P16" s="7575">
        <v>0</v>
      </c>
      <c r="Q16" s="7575">
        <v>0</v>
      </c>
      <c r="R16" s="7575">
        <v>0</v>
      </c>
      <c r="S16" s="7575">
        <v>0</v>
      </c>
      <c r="T16" s="7575">
        <v>0</v>
      </c>
      <c r="U16" s="7575">
        <v>0</v>
      </c>
      <c r="V16" s="7575">
        <v>0</v>
      </c>
      <c r="W16" s="7575">
        <v>0</v>
      </c>
      <c r="X16" s="7575">
        <v>0</v>
      </c>
      <c r="Y16" s="7575">
        <v>0</v>
      </c>
      <c r="Z16" s="7575">
        <v>0</v>
      </c>
      <c r="AA16" s="7575">
        <v>0</v>
      </c>
      <c r="AB16" s="7580">
        <f t="shared" si="29"/>
      </c>
      <c r="AC16" s="7590">
        <f t="shared" si="20"/>
      </c>
      <c r="AD16" s="7582">
        <f t="shared" si="13"/>
      </c>
      <c r="AE16" s="7591">
        <f t="shared" si="3"/>
      </c>
      <c r="AF16" s="7584">
        <f>VLOOKUP(C16,'Data Products'!$A:$J,10,0)</f>
      </c>
      <c r="AG16" s="7585">
        <f t="shared" si="23"/>
      </c>
      <c r="AH16" s="7586">
        <f t="shared" si="16"/>
      </c>
      <c r="AI16" s="7598"/>
      <c r="AJ16" s="7587"/>
      <c r="AK16" s="7588"/>
      <c r="AL16" s="7587"/>
      <c r="AM16" s="7588"/>
      <c r="AN16" s="7588"/>
    </row>
    <row customHeight="true" hidden="true" ht="18" r="17">
      <c r="A17" s="7574">
        <v>15</v>
      </c>
      <c r="B17" s="7574" t="s">
        <v>8262</v>
      </c>
      <c r="C17" s="7574" t="s">
        <v>8288</v>
      </c>
      <c r="D17" s="7575">
        <v>0</v>
      </c>
      <c r="E17" s="7575">
        <v>0</v>
      </c>
      <c r="F17" s="7575"/>
      <c r="G17" s="7576">
        <f>VLOOKUP(C17,'Data Products'!$A:$B,2,0)</f>
      </c>
      <c r="H17" s="7577">
        <f t="shared" si="9"/>
      </c>
      <c r="I17" s="7578">
        <v>45653</v>
      </c>
      <c r="J17" s="7579">
        <f t="shared" si="0"/>
      </c>
      <c r="K17" s="7575">
        <v>0</v>
      </c>
      <c r="L17" s="7575">
        <v>0</v>
      </c>
      <c r="M17" s="7575">
        <v>1000</v>
      </c>
      <c r="N17" s="7575">
        <v>1500</v>
      </c>
      <c r="O17" s="7574" t="s">
        <v>8282</v>
      </c>
      <c r="P17" s="7575">
        <v>0</v>
      </c>
      <c r="Q17" s="7575">
        <v>0</v>
      </c>
      <c r="R17" s="7575">
        <v>0</v>
      </c>
      <c r="S17" s="7575">
        <v>0</v>
      </c>
      <c r="T17" s="7575">
        <v>0</v>
      </c>
      <c r="U17" s="7575">
        <v>0</v>
      </c>
      <c r="V17" s="7575">
        <v>0</v>
      </c>
      <c r="W17" s="7575">
        <v>0</v>
      </c>
      <c r="X17" s="7575">
        <v>0</v>
      </c>
      <c r="Y17" s="7575">
        <v>0</v>
      </c>
      <c r="Z17" s="7575">
        <v>0</v>
      </c>
      <c r="AA17" s="7575">
        <v>0</v>
      </c>
      <c r="AB17" s="7580">
        <f t="shared" si="29"/>
      </c>
      <c r="AC17" s="7590">
        <f t="shared" si="20"/>
      </c>
      <c r="AD17" s="7582">
        <f t="shared" si="13"/>
      </c>
      <c r="AE17" s="7591">
        <f t="shared" si="3"/>
      </c>
      <c r="AF17" s="7584">
        <f>VLOOKUP(C17,'Data Products'!$A:$J,10,0)</f>
      </c>
      <c r="AG17" s="7585">
        <f t="shared" si="23"/>
      </c>
      <c r="AH17" s="7586">
        <f t="shared" si="16"/>
      </c>
      <c r="AI17" s="7598"/>
      <c r="AJ17" s="7588"/>
      <c r="AK17" s="7588"/>
      <c r="AL17" s="7587"/>
      <c r="AM17" s="7588"/>
      <c r="AN17" s="7588"/>
    </row>
    <row r="18">
      <c r="A18" s="7574">
        <v>16</v>
      </c>
      <c r="B18" s="7574" t="s">
        <v>8262</v>
      </c>
      <c r="C18" s="7574" t="s">
        <v>8289</v>
      </c>
      <c r="D18" s="7575">
        <v>1461</v>
      </c>
      <c r="E18" s="7575">
        <v>1461</v>
      </c>
      <c r="F18" s="7575"/>
      <c r="G18" s="7576">
        <f>VLOOKUP(C18,'Data Products'!$A:$B,2,0)</f>
      </c>
      <c r="H18" s="7577">
        <f t="shared" si="9"/>
      </c>
      <c r="I18" s="7578">
        <v>45737</v>
      </c>
      <c r="J18" s="7579">
        <f t="shared" si="0"/>
      </c>
      <c r="K18" s="7575">
        <v>244</v>
      </c>
      <c r="L18" s="7575">
        <v>288</v>
      </c>
      <c r="M18" s="7575">
        <v>0</v>
      </c>
      <c r="N18" s="7575">
        <v>0</v>
      </c>
      <c r="O18" s="7574" t="s">
        <v>8282</v>
      </c>
      <c r="P18" s="7575">
        <v>1000</v>
      </c>
      <c r="Q18" s="7575">
        <v>1000</v>
      </c>
      <c r="R18" s="7575">
        <v>221</v>
      </c>
      <c r="S18" s="7575">
        <v>221</v>
      </c>
      <c r="T18" s="7575">
        <v>240</v>
      </c>
      <c r="U18" s="7575">
        <v>240</v>
      </c>
      <c r="V18" s="7575">
        <v>0</v>
      </c>
      <c r="W18" s="7575">
        <v>0</v>
      </c>
      <c r="X18" s="7575">
        <v>0</v>
      </c>
      <c r="Y18" s="7575">
        <v>0</v>
      </c>
      <c r="Z18" s="7575">
        <v>0</v>
      </c>
      <c r="AA18" s="7575">
        <v>0</v>
      </c>
      <c r="AB18" s="7580">
        <f t="shared" si="29"/>
      </c>
      <c r="AC18" s="7581">
        <f t="shared" si="20"/>
      </c>
      <c r="AD18" s="7582">
        <f t="shared" si="13"/>
      </c>
      <c r="AE18" s="7583">
        <f t="shared" si="3"/>
      </c>
      <c r="AF18" s="7584">
        <f>VLOOKUP(C18,'Data Products'!$A:$J,10,0)</f>
      </c>
      <c r="AG18" s="7585">
        <f t="shared" si="23"/>
      </c>
      <c r="AH18" s="7586">
        <f t="shared" si="16"/>
      </c>
      <c r="AI18" s="7598" t="s">
        <v>8284</v>
      </c>
      <c r="AJ18" s="7588"/>
      <c r="AK18" s="7588"/>
      <c r="AL18" s="7587"/>
      <c r="AM18" s="7588"/>
      <c r="AN18" s="7588"/>
    </row>
    <row r="19">
      <c r="A19" s="7574">
        <v>17</v>
      </c>
      <c r="B19" s="7574" t="s">
        <v>8262</v>
      </c>
      <c r="C19" s="7574" t="s">
        <v>8290</v>
      </c>
      <c r="D19" s="7575">
        <v>77</v>
      </c>
      <c r="E19" s="7575">
        <v>77</v>
      </c>
      <c r="F19" s="7575"/>
      <c r="G19" s="7576">
        <f>VLOOKUP(C19,'Data Products'!$A:$B,2,0)</f>
      </c>
      <c r="H19" s="7577">
        <f t="shared" si="9"/>
      </c>
      <c r="I19" s="7578">
        <v>45653</v>
      </c>
      <c r="J19" s="7579">
        <f t="shared" si="0"/>
      </c>
      <c r="K19" s="7575">
        <v>295</v>
      </c>
      <c r="L19" s="7575">
        <v>377</v>
      </c>
      <c r="M19" s="7575">
        <v>0</v>
      </c>
      <c r="N19" s="7575">
        <v>0</v>
      </c>
      <c r="O19" s="7574" t="s">
        <v>8282</v>
      </c>
      <c r="P19" s="7575">
        <v>0</v>
      </c>
      <c r="Q19" s="7575">
        <v>0</v>
      </c>
      <c r="R19" s="7575">
        <v>77</v>
      </c>
      <c r="S19" s="7575">
        <v>77</v>
      </c>
      <c r="T19" s="7575">
        <v>0</v>
      </c>
      <c r="U19" s="7575">
        <v>0</v>
      </c>
      <c r="V19" s="7575">
        <v>0</v>
      </c>
      <c r="W19" s="7575">
        <v>0</v>
      </c>
      <c r="X19" s="7575">
        <v>0</v>
      </c>
      <c r="Y19" s="7575">
        <v>0</v>
      </c>
      <c r="Z19" s="7575">
        <v>0</v>
      </c>
      <c r="AA19" s="7575">
        <v>0</v>
      </c>
      <c r="AB19" s="7580">
        <f t="shared" si="29"/>
      </c>
      <c r="AC19" s="7581">
        <f t="shared" si="20"/>
      </c>
      <c r="AD19" s="7582">
        <f t="shared" si="13"/>
      </c>
      <c r="AE19" s="7583">
        <f t="shared" si="3"/>
      </c>
      <c r="AF19" s="7584">
        <f>VLOOKUP(C19,'Data Products'!$A:$J,10,0)</f>
      </c>
      <c r="AG19" s="7585">
        <f t="shared" si="23"/>
      </c>
      <c r="AH19" s="7586">
        <f t="shared" si="16"/>
      </c>
      <c r="AI19" s="7598"/>
      <c r="AJ19" s="7588"/>
      <c r="AK19" s="7588"/>
      <c r="AL19" s="7587"/>
      <c r="AM19" s="7588"/>
      <c r="AN19" s="7588"/>
    </row>
    <row customHeight="true" hidden="true" ht="18" r="20">
      <c r="A20" s="7574">
        <v>18</v>
      </c>
      <c r="B20" s="7574" t="s">
        <v>8269</v>
      </c>
      <c r="C20" s="7574" t="s">
        <v>8291</v>
      </c>
      <c r="D20" s="7575">
        <v>0</v>
      </c>
      <c r="E20" s="7575">
        <v>0</v>
      </c>
      <c r="F20" s="7575"/>
      <c r="G20" s="7576">
        <f>VLOOKUP(C20,'Data Products'!$A:$B,2,0)</f>
      </c>
      <c r="H20" s="7577">
        <f t="shared" si="9"/>
      </c>
      <c r="I20" s="7578">
        <v>45653</v>
      </c>
      <c r="J20" s="7579">
        <f t="shared" si="0"/>
      </c>
      <c r="K20" s="7575">
        <v>4</v>
      </c>
      <c r="L20" s="7575">
        <v>14</v>
      </c>
      <c r="M20" s="7575">
        <v>0</v>
      </c>
      <c r="N20" s="7575">
        <v>0</v>
      </c>
      <c r="O20" s="7574" t="s">
        <v>8282</v>
      </c>
      <c r="P20" s="7575">
        <v>0</v>
      </c>
      <c r="Q20" s="7575">
        <v>0</v>
      </c>
      <c r="R20" s="7575">
        <v>0</v>
      </c>
      <c r="S20" s="7575">
        <v>0</v>
      </c>
      <c r="T20" s="7575">
        <v>0</v>
      </c>
      <c r="U20" s="7575">
        <v>0</v>
      </c>
      <c r="V20" s="7575">
        <v>0</v>
      </c>
      <c r="W20" s="7575">
        <v>0</v>
      </c>
      <c r="X20" s="7575">
        <v>0</v>
      </c>
      <c r="Y20" s="7575">
        <v>0</v>
      </c>
      <c r="Z20" s="7575">
        <v>0</v>
      </c>
      <c r="AA20" s="7575">
        <v>0</v>
      </c>
      <c r="AB20" s="7580">
        <f t="shared" si="29"/>
      </c>
      <c r="AC20" s="7596">
        <f t="shared" si="20"/>
      </c>
      <c r="AD20" s="7582">
        <f t="shared" si="13"/>
      </c>
      <c r="AE20" s="7597">
        <f t="shared" si="3"/>
      </c>
      <c r="AF20" s="7584">
        <f>VLOOKUP(C20,'Data Products'!$A:$J,10,0)</f>
      </c>
      <c r="AG20" s="7585">
        <f t="shared" si="23"/>
      </c>
      <c r="AH20" s="7586">
        <f t="shared" si="16"/>
      </c>
      <c r="AI20" s="7598" t="s">
        <v>8292</v>
      </c>
      <c r="AJ20" s="7588"/>
      <c r="AK20" s="7588"/>
      <c r="AL20" s="7587"/>
      <c r="AM20" s="7588"/>
      <c r="AN20" s="7588"/>
    </row>
    <row customHeight="true" hidden="true" ht="18" r="21">
      <c r="A21" s="7574">
        <v>19</v>
      </c>
      <c r="B21" s="7574" t="s">
        <v>8269</v>
      </c>
      <c r="C21" s="7574" t="s">
        <v>8293</v>
      </c>
      <c r="D21" s="7593">
        <v>0</v>
      </c>
      <c r="E21" s="7593">
        <v>0</v>
      </c>
      <c r="F21" s="7575"/>
      <c r="G21" s="7576">
        <f>VLOOKUP(C21,'Data Products'!$A:$B,2,0)</f>
      </c>
      <c r="H21" s="7577">
        <f t="shared" si="9"/>
      </c>
      <c r="I21" s="7578">
        <v>45847</v>
      </c>
      <c r="J21" s="7579">
        <f t="shared" si="0"/>
      </c>
      <c r="K21" s="7575">
        <v>2</v>
      </c>
      <c r="L21" s="7575">
        <v>6</v>
      </c>
      <c r="M21" s="7575">
        <v>0</v>
      </c>
      <c r="N21" s="7575">
        <v>0</v>
      </c>
      <c r="O21" s="7574" t="s">
        <v>8282</v>
      </c>
      <c r="P21" s="7575">
        <v>-2000</v>
      </c>
      <c r="Q21" s="7575">
        <v>-2000</v>
      </c>
      <c r="R21" s="7575">
        <v>0</v>
      </c>
      <c r="S21" s="7575">
        <v>0</v>
      </c>
      <c r="T21" s="7575">
        <v>0</v>
      </c>
      <c r="U21" s="7575">
        <v>0</v>
      </c>
      <c r="V21" s="7575">
        <v>0</v>
      </c>
      <c r="W21" s="7575">
        <v>0</v>
      </c>
      <c r="X21" s="7575">
        <v>0</v>
      </c>
      <c r="Y21" s="7575">
        <v>0</v>
      </c>
      <c r="Z21" s="7575">
        <v>0</v>
      </c>
      <c r="AA21" s="7575">
        <v>0</v>
      </c>
      <c r="AB21" s="7580">
        <f t="shared" si="29"/>
      </c>
      <c r="AC21" s="7590">
        <f t="shared" si="20"/>
      </c>
      <c r="AD21" s="7582">
        <f t="shared" si="13"/>
      </c>
      <c r="AE21" s="7591">
        <f t="shared" si="3"/>
      </c>
      <c r="AF21" s="7584">
        <f>VLOOKUP(C21,'Data Products'!$A:$J,10,0)</f>
      </c>
      <c r="AG21" s="7585">
        <f t="shared" si="23"/>
      </c>
      <c r="AH21" s="7586">
        <f t="shared" si="16"/>
      </c>
      <c r="AI21" s="7598" t="s">
        <v>8292</v>
      </c>
      <c r="AJ21" s="7588"/>
      <c r="AK21" s="7588"/>
      <c r="AL21" s="7587"/>
      <c r="AM21" s="7588"/>
      <c r="AN21" s="7588"/>
    </row>
    <row r="22">
      <c r="A22" s="7574">
        <v>20</v>
      </c>
      <c r="B22" s="7574" t="s">
        <v>8262</v>
      </c>
      <c r="C22" s="7574" t="s">
        <v>8294</v>
      </c>
      <c r="D22" s="7575">
        <v>171</v>
      </c>
      <c r="E22" s="7575">
        <v>171</v>
      </c>
      <c r="F22" s="7575"/>
      <c r="G22" s="7576">
        <f>VLOOKUP(C22,'Data Products'!$A:$B,2,0)</f>
      </c>
      <c r="H22" s="7577">
        <f t="shared" si="9"/>
      </c>
      <c r="I22" s="7578">
        <v>45847</v>
      </c>
      <c r="J22" s="7579">
        <f t="shared" si="0"/>
      </c>
      <c r="K22" s="7575">
        <v>72</v>
      </c>
      <c r="L22" s="7575">
        <v>75</v>
      </c>
      <c r="M22" s="7575">
        <v>0</v>
      </c>
      <c r="N22" s="7575">
        <v>0</v>
      </c>
      <c r="O22" s="7574" t="s">
        <v>8282</v>
      </c>
      <c r="P22" s="7575">
        <v>0</v>
      </c>
      <c r="Q22" s="7575">
        <v>0</v>
      </c>
      <c r="R22" s="7575">
        <v>7</v>
      </c>
      <c r="S22" s="7575">
        <v>7</v>
      </c>
      <c r="T22" s="7575">
        <v>164</v>
      </c>
      <c r="U22" s="7575">
        <v>164</v>
      </c>
      <c r="V22" s="7575">
        <v>0</v>
      </c>
      <c r="W22" s="7575">
        <v>0</v>
      </c>
      <c r="X22" s="7575">
        <v>0</v>
      </c>
      <c r="Y22" s="7575">
        <v>0</v>
      </c>
      <c r="Z22" s="7575">
        <v>0</v>
      </c>
      <c r="AA22" s="7575">
        <v>0</v>
      </c>
      <c r="AB22" s="7580">
        <f t="shared" si="29"/>
      </c>
      <c r="AC22" s="7581">
        <f t="shared" si="20"/>
      </c>
      <c r="AD22" s="7582">
        <f t="shared" si="13"/>
      </c>
      <c r="AE22" s="7583">
        <f t="shared" si="3"/>
      </c>
      <c r="AF22" s="7584">
        <f>VLOOKUP(C22,'Data Products'!$A:$J,10,0)</f>
      </c>
      <c r="AG22" s="7585">
        <f t="shared" si="23"/>
      </c>
      <c r="AH22" s="7586">
        <f t="shared" si="16"/>
      </c>
      <c r="AI22" s="7598"/>
      <c r="AJ22" s="7588"/>
      <c r="AK22" s="7588"/>
      <c r="AL22" s="7587"/>
      <c r="AM22" s="7588"/>
      <c r="AN22" s="7588"/>
    </row>
    <row customHeight="true" hidden="true" ht="18" r="23">
      <c r="A23" s="7574">
        <v>21</v>
      </c>
      <c r="B23" s="7574" t="s">
        <v>8269</v>
      </c>
      <c r="C23" s="7574" t="s">
        <v>8295</v>
      </c>
      <c r="D23" s="7575">
        <v>0</v>
      </c>
      <c r="E23" s="7575">
        <v>0</v>
      </c>
      <c r="F23" s="7575"/>
      <c r="G23" s="7594">
        <f>VLOOKUP(C23,'Data Products'!$A:$B,2,0)</f>
      </c>
      <c r="H23" s="7595">
        <f t="shared" si="9"/>
      </c>
      <c r="I23" s="7578">
        <v>45415</v>
      </c>
      <c r="J23" s="7579">
        <f t="shared" si="0"/>
      </c>
      <c r="K23" s="7575">
        <v>0</v>
      </c>
      <c r="L23" s="7575">
        <v>0</v>
      </c>
      <c r="M23" s="7575">
        <v>0</v>
      </c>
      <c r="N23" s="7575">
        <v>0</v>
      </c>
      <c r="O23" s="7574" t="s">
        <v>8282</v>
      </c>
      <c r="P23" s="7575">
        <v>0</v>
      </c>
      <c r="Q23" s="7575">
        <v>0</v>
      </c>
      <c r="R23" s="7575">
        <v>0</v>
      </c>
      <c r="S23" s="7575">
        <v>0</v>
      </c>
      <c r="T23" s="7575">
        <v>0</v>
      </c>
      <c r="U23" s="7575">
        <v>0</v>
      </c>
      <c r="V23" s="7575">
        <v>0</v>
      </c>
      <c r="W23" s="7575">
        <v>0</v>
      </c>
      <c r="X23" s="7575">
        <v>0</v>
      </c>
      <c r="Y23" s="7575">
        <v>0</v>
      </c>
      <c r="Z23" s="7575">
        <v>0</v>
      </c>
      <c r="AA23" s="7575">
        <v>0</v>
      </c>
      <c r="AB23" s="7580">
        <f t="shared" si="29"/>
      </c>
      <c r="AC23" s="7596">
        <f t="shared" si="20"/>
      </c>
      <c r="AD23" s="7582">
        <f t="shared" si="13"/>
      </c>
      <c r="AE23" s="7597">
        <f t="shared" si="3"/>
      </c>
      <c r="AF23" s="7584">
        <f>VLOOKUP(C23,'Data Products'!$A:$J,10,0)</f>
      </c>
      <c r="AG23" s="7585">
        <f t="shared" si="23"/>
      </c>
      <c r="AH23" s="7586">
        <f t="shared" si="16"/>
      </c>
      <c r="AI23" s="7587" t="s">
        <v>8296</v>
      </c>
      <c r="AJ23" s="7588"/>
      <c r="AK23" s="7588"/>
      <c r="AL23" s="7575"/>
      <c r="AM23" s="7588"/>
      <c r="AN23" s="7588"/>
    </row>
    <row customHeight="true" hidden="true" ht="18" r="24">
      <c r="A24" s="7574">
        <v>22</v>
      </c>
      <c r="B24" s="7574" t="s">
        <v>8297</v>
      </c>
      <c r="C24" s="7574" t="s">
        <v>8298</v>
      </c>
      <c r="D24" s="7575">
        <v>0</v>
      </c>
      <c r="E24" s="7575">
        <v>0</v>
      </c>
      <c r="F24" s="7575"/>
      <c r="G24" s="7594">
        <f>VLOOKUP(C24,'Data Products'!$A:$B,2,0)</f>
      </c>
      <c r="H24" s="7595">
        <f t="shared" si="9"/>
      </c>
      <c r="I24" s="7578">
        <v>45436</v>
      </c>
      <c r="J24" s="7579">
        <f t="shared" si="0"/>
      </c>
      <c r="K24" s="7575">
        <v>0</v>
      </c>
      <c r="L24" s="7575">
        <v>0</v>
      </c>
      <c r="M24" s="7575">
        <v>0</v>
      </c>
      <c r="N24" s="7575">
        <v>0</v>
      </c>
      <c r="O24" s="7574" t="s">
        <v>8282</v>
      </c>
      <c r="P24" s="7575">
        <v>0</v>
      </c>
      <c r="Q24" s="7575">
        <v>0</v>
      </c>
      <c r="R24" s="7575">
        <v>0</v>
      </c>
      <c r="S24" s="7575">
        <v>0</v>
      </c>
      <c r="T24" s="7575">
        <v>0</v>
      </c>
      <c r="U24" s="7575">
        <v>0</v>
      </c>
      <c r="V24" s="7575">
        <v>0</v>
      </c>
      <c r="W24" s="7575">
        <v>0</v>
      </c>
      <c r="X24" s="7575">
        <v>0</v>
      </c>
      <c r="Y24" s="7575">
        <v>0</v>
      </c>
      <c r="Z24" s="7575">
        <v>0</v>
      </c>
      <c r="AA24" s="7575">
        <v>0</v>
      </c>
      <c r="AB24" s="7580">
        <f t="shared" si="29"/>
      </c>
      <c r="AC24" s="7590">
        <f t="shared" si="20"/>
      </c>
      <c r="AD24" s="7582">
        <f t="shared" si="13"/>
      </c>
      <c r="AE24" s="7591">
        <f t="shared" si="3"/>
      </c>
      <c r="AF24" s="7584">
        <f>VLOOKUP(C24,'Data Products'!$A:$J,10,0)</f>
      </c>
      <c r="AG24" s="7585">
        <f t="shared" si="23"/>
      </c>
      <c r="AH24" s="7586">
        <f t="shared" si="16"/>
      </c>
      <c r="AI24" s="7587"/>
      <c r="AJ24" s="7588"/>
      <c r="AK24" s="7588"/>
      <c r="AL24" s="7587"/>
      <c r="AM24" s="7588"/>
      <c r="AN24" s="7588"/>
    </row>
    <row customHeight="true" hidden="true" ht="18" r="25">
      <c r="A25" s="7574">
        <v>23</v>
      </c>
      <c r="B25" s="7574" t="s">
        <v>8269</v>
      </c>
      <c r="C25" s="7574" t="s">
        <v>8299</v>
      </c>
      <c r="D25" s="7575">
        <v>0</v>
      </c>
      <c r="E25" s="7575">
        <v>0</v>
      </c>
      <c r="F25" s="7575"/>
      <c r="G25" s="7594">
        <f>VLOOKUP(C25,'Data Products'!$A:$B,2,0)</f>
      </c>
      <c r="H25" s="7595">
        <f t="shared" si="9"/>
      </c>
      <c r="I25" s="7578">
        <v>45649</v>
      </c>
      <c r="J25" s="7579">
        <f t="shared" si="0"/>
      </c>
      <c r="K25" s="7575">
        <v>0</v>
      </c>
      <c r="L25" s="7575">
        <v>0</v>
      </c>
      <c r="M25" s="7575">
        <v>1000</v>
      </c>
      <c r="N25" s="7575">
        <v>2000</v>
      </c>
      <c r="O25" s="7574" t="s">
        <v>8300</v>
      </c>
      <c r="P25" s="7575">
        <v>0</v>
      </c>
      <c r="Q25" s="7575">
        <v>0</v>
      </c>
      <c r="R25" s="7589">
        <v>0</v>
      </c>
      <c r="S25" s="7575">
        <v>0</v>
      </c>
      <c r="T25" s="7575">
        <v>0</v>
      </c>
      <c r="U25" s="7575">
        <v>0</v>
      </c>
      <c r="V25" s="7575">
        <v>0</v>
      </c>
      <c r="W25" s="7575">
        <v>0</v>
      </c>
      <c r="X25" s="7575">
        <v>0</v>
      </c>
      <c r="Y25" s="7575">
        <v>0</v>
      </c>
      <c r="Z25" s="7575">
        <v>0</v>
      </c>
      <c r="AA25" s="7575">
        <v>0</v>
      </c>
      <c r="AB25" s="7580">
        <f t="shared" si="29"/>
      </c>
      <c r="AC25" s="7590">
        <f t="shared" si="20"/>
      </c>
      <c r="AD25" s="7582">
        <f t="shared" si="13"/>
      </c>
      <c r="AE25" s="7591">
        <f t="shared" si="3"/>
      </c>
      <c r="AF25" s="7584">
        <f>VLOOKUP(C25,'Data Products'!$A:$J,10,0)</f>
      </c>
      <c r="AG25" s="7585">
        <f t="shared" si="23"/>
      </c>
      <c r="AH25" s="7586">
        <f t="shared" si="16"/>
      </c>
      <c r="AI25" s="7587"/>
      <c r="AJ25" s="7588"/>
      <c r="AK25" s="7588"/>
      <c r="AL25" s="7587"/>
      <c r="AM25" s="7588"/>
      <c r="AN25" s="7588"/>
    </row>
    <row customHeight="true" hidden="true" ht="18" r="26">
      <c r="A26" s="7574">
        <v>24</v>
      </c>
      <c r="B26" s="7574" t="s">
        <v>8269</v>
      </c>
      <c r="C26" s="7574" t="s">
        <v>8301</v>
      </c>
      <c r="D26" s="7575">
        <v>0</v>
      </c>
      <c r="E26" s="7575">
        <v>0</v>
      </c>
      <c r="F26" s="7575"/>
      <c r="G26" s="7594">
        <f>VLOOKUP(C26,'Data Products'!$A:$B,2,0)</f>
      </c>
      <c r="H26" s="7595">
        <f t="shared" si="9"/>
      </c>
      <c r="I26" s="7578">
        <v>45415</v>
      </c>
      <c r="J26" s="7579">
        <f t="shared" si="0"/>
      </c>
      <c r="K26" s="7575">
        <v>0</v>
      </c>
      <c r="L26" s="7575">
        <v>0</v>
      </c>
      <c r="M26" s="7575">
        <v>0</v>
      </c>
      <c r="N26" s="7575">
        <v>0</v>
      </c>
      <c r="O26" s="7574" t="s">
        <v>8300</v>
      </c>
      <c r="P26" s="7575">
        <v>0</v>
      </c>
      <c r="Q26" s="7575">
        <v>0</v>
      </c>
      <c r="R26" s="7575">
        <v>0</v>
      </c>
      <c r="S26" s="7575">
        <v>0</v>
      </c>
      <c r="T26" s="7575">
        <v>0</v>
      </c>
      <c r="U26" s="7575">
        <v>0</v>
      </c>
      <c r="V26" s="7575">
        <v>0</v>
      </c>
      <c r="W26" s="7575">
        <v>0</v>
      </c>
      <c r="X26" s="7575">
        <v>0</v>
      </c>
      <c r="Y26" s="7575">
        <v>0</v>
      </c>
      <c r="Z26" s="7575">
        <v>0</v>
      </c>
      <c r="AA26" s="7575">
        <v>0</v>
      </c>
      <c r="AB26" s="7580">
        <f t="shared" si="29"/>
      </c>
      <c r="AC26" s="7590">
        <f t="shared" si="20"/>
      </c>
      <c r="AD26" s="7582">
        <f t="shared" si="13"/>
      </c>
      <c r="AE26" s="7591">
        <f t="shared" si="3"/>
      </c>
      <c r="AF26" s="7584">
        <f>VLOOKUP(C26,'Data Products'!$A:$J,10,0)</f>
      </c>
      <c r="AG26" s="7585">
        <f t="shared" si="23"/>
      </c>
      <c r="AH26" s="7586">
        <f t="shared" si="16"/>
      </c>
      <c r="AI26" s="7587"/>
      <c r="AJ26" s="7587"/>
      <c r="AK26" s="7588"/>
      <c r="AL26" s="7587"/>
      <c r="AM26" s="7588"/>
      <c r="AN26" s="7588"/>
    </row>
    <row r="27">
      <c r="A27" s="7574">
        <v>25</v>
      </c>
      <c r="B27" s="7574" t="s">
        <v>8274</v>
      </c>
      <c r="C27" s="7574" t="s">
        <v>8302</v>
      </c>
      <c r="D27" s="7575">
        <v>4698</v>
      </c>
      <c r="E27" s="7575">
        <v>4695</v>
      </c>
      <c r="F27" s="7575"/>
      <c r="G27" s="7576">
        <f>VLOOKUP(C27,'Data Products'!$A:$B,2,0)</f>
      </c>
      <c r="H27" s="7577">
        <f t="shared" si="9"/>
      </c>
      <c r="I27" s="7578">
        <v>45454</v>
      </c>
      <c r="J27" s="7579">
        <f t="shared" si="0"/>
      </c>
      <c r="K27" s="7575">
        <v>746</v>
      </c>
      <c r="L27" s="7575">
        <v>1220</v>
      </c>
      <c r="M27" s="7575">
        <v>0</v>
      </c>
      <c r="N27" s="7575">
        <v>0</v>
      </c>
      <c r="O27" s="7574" t="s">
        <v>8300</v>
      </c>
      <c r="P27" s="7575">
        <v>2000</v>
      </c>
      <c r="Q27" s="7575">
        <v>2000</v>
      </c>
      <c r="R27" s="7575">
        <v>796</v>
      </c>
      <c r="S27" s="7575">
        <v>794</v>
      </c>
      <c r="T27" s="7575">
        <v>1902</v>
      </c>
      <c r="U27" s="7575">
        <v>1901</v>
      </c>
      <c r="V27" s="7575">
        <v>0</v>
      </c>
      <c r="W27" s="7575">
        <v>0</v>
      </c>
      <c r="X27" s="7575">
        <v>0</v>
      </c>
      <c r="Y27" s="7575">
        <v>0</v>
      </c>
      <c r="Z27" s="7575">
        <v>0</v>
      </c>
      <c r="AA27" s="7575">
        <v>0</v>
      </c>
      <c r="AB27" s="7580">
        <f t="shared" si="29"/>
      </c>
      <c r="AC27" s="7596">
        <f t="shared" si="20"/>
      </c>
      <c r="AD27" s="7582">
        <f t="shared" si="13"/>
      </c>
      <c r="AE27" s="7597">
        <f t="shared" si="3"/>
      </c>
      <c r="AF27" s="7584">
        <f>VLOOKUP(C27,'Data Products'!$A:$J,10,0)</f>
      </c>
      <c r="AG27" s="7585">
        <f t="shared" si="23"/>
      </c>
      <c r="AH27" s="7586">
        <f t="shared" si="16"/>
      </c>
      <c r="AI27" s="7598" t="s">
        <v>8303</v>
      </c>
      <c r="AJ27" s="7587"/>
      <c r="AK27" s="7588"/>
      <c r="AL27" s="7587"/>
      <c r="AM27" s="7588"/>
      <c r="AN27" s="7588"/>
    </row>
    <row r="28">
      <c r="A28" s="7574">
        <v>26</v>
      </c>
      <c r="B28" s="7574" t="s">
        <v>8274</v>
      </c>
      <c r="C28" s="7574" t="s">
        <v>8304</v>
      </c>
      <c r="D28" s="7575">
        <v>2206</v>
      </c>
      <c r="E28" s="7575">
        <v>2197</v>
      </c>
      <c r="F28" s="7575"/>
      <c r="G28" s="7576">
        <f>VLOOKUP(C28,'Data Products'!$A:$B,2,0)</f>
      </c>
      <c r="H28" s="7577">
        <f t="shared" si="9"/>
      </c>
      <c r="I28" s="7578">
        <v>45974</v>
      </c>
      <c r="J28" s="7579">
        <f t="shared" si="0"/>
      </c>
      <c r="K28" s="7575">
        <v>742</v>
      </c>
      <c r="L28" s="7575">
        <v>1240</v>
      </c>
      <c r="M28" s="7575">
        <v>500</v>
      </c>
      <c r="N28" s="7575">
        <v>1000</v>
      </c>
      <c r="O28" s="7574" t="s">
        <v>8300</v>
      </c>
      <c r="P28" s="7575">
        <v>0</v>
      </c>
      <c r="Q28" s="7575">
        <v>0</v>
      </c>
      <c r="R28" s="7575">
        <v>872</v>
      </c>
      <c r="S28" s="7575">
        <v>864</v>
      </c>
      <c r="T28" s="7575">
        <v>1334</v>
      </c>
      <c r="U28" s="7575">
        <v>1333</v>
      </c>
      <c r="V28" s="7575">
        <v>0</v>
      </c>
      <c r="W28" s="7575">
        <v>0</v>
      </c>
      <c r="X28" s="7575">
        <v>0</v>
      </c>
      <c r="Y28" s="7575">
        <v>0</v>
      </c>
      <c r="Z28" s="7575">
        <v>0</v>
      </c>
      <c r="AA28" s="7575">
        <v>0</v>
      </c>
      <c r="AB28" s="7580">
        <f t="shared" si="29"/>
      </c>
      <c r="AC28" s="7581">
        <f t="shared" si="20"/>
      </c>
      <c r="AD28" s="7582">
        <f t="shared" si="13"/>
      </c>
      <c r="AE28" s="7583">
        <f t="shared" si="3"/>
      </c>
      <c r="AF28" s="7584">
        <f>VLOOKUP(C28,'Data Products'!$A:$J,10,0)</f>
      </c>
      <c r="AG28" s="7585">
        <f t="shared" si="23"/>
      </c>
      <c r="AH28" s="7586">
        <f t="shared" si="16"/>
      </c>
      <c r="AI28" s="7587"/>
      <c r="AJ28" s="7587"/>
      <c r="AK28" s="7588"/>
      <c r="AL28" s="7587"/>
      <c r="AM28" s="7588"/>
      <c r="AN28" s="7588"/>
    </row>
    <row customHeight="true" hidden="true" ht="18" r="29">
      <c r="A29" s="7574">
        <v>27</v>
      </c>
      <c r="B29" s="7574" t="s">
        <v>8269</v>
      </c>
      <c r="C29" s="7574" t="s">
        <v>8305</v>
      </c>
      <c r="D29" s="7575">
        <v>0</v>
      </c>
      <c r="E29" s="7575">
        <v>0</v>
      </c>
      <c r="F29" s="7575"/>
      <c r="G29" s="7576">
        <f>VLOOKUP(C29,'Data Products'!$A:$B,2,0)</f>
      </c>
      <c r="H29" s="7577">
        <f t="shared" si="9"/>
      </c>
      <c r="I29" s="7578">
        <v>45827</v>
      </c>
      <c r="J29" s="7579">
        <f t="shared" si="0"/>
      </c>
      <c r="K29" s="7575">
        <v>0</v>
      </c>
      <c r="L29" s="7575">
        <v>0</v>
      </c>
      <c r="M29" s="7575">
        <v>0</v>
      </c>
      <c r="N29" s="7575">
        <v>0</v>
      </c>
      <c r="O29" s="7574" t="s">
        <v>8300</v>
      </c>
      <c r="P29" s="7575">
        <v>0</v>
      </c>
      <c r="Q29" s="7575">
        <v>0</v>
      </c>
      <c r="R29" s="7575">
        <v>0</v>
      </c>
      <c r="S29" s="7575">
        <v>0</v>
      </c>
      <c r="T29" s="7575">
        <v>0</v>
      </c>
      <c r="U29" s="7575">
        <v>0</v>
      </c>
      <c r="V29" s="7575">
        <v>0</v>
      </c>
      <c r="W29" s="7575">
        <v>0</v>
      </c>
      <c r="X29" s="7575">
        <v>0</v>
      </c>
      <c r="Y29" s="7575">
        <v>0</v>
      </c>
      <c r="Z29" s="7575">
        <v>0</v>
      </c>
      <c r="AA29" s="7575">
        <v>0</v>
      </c>
      <c r="AB29" s="7580">
        <f t="shared" si="29"/>
      </c>
      <c r="AC29" s="7600">
        <f t="shared" si="20"/>
      </c>
      <c r="AD29" s="7582">
        <f t="shared" si="13"/>
      </c>
      <c r="AE29" s="7601">
        <f t="shared" si="3"/>
      </c>
      <c r="AF29" s="7584">
        <f>VLOOKUP(C29,'Data Products'!$A:$J,10,0)</f>
      </c>
      <c r="AG29" s="7585">
        <f t="shared" si="23"/>
      </c>
      <c r="AH29" s="7586">
        <f t="shared" si="16"/>
      </c>
      <c r="AI29" s="7587" t="s">
        <v>8306</v>
      </c>
      <c r="AJ29" s="7587"/>
      <c r="AK29" s="7588"/>
      <c r="AL29" s="7587"/>
      <c r="AM29" s="7588"/>
      <c r="AN29" s="7588"/>
    </row>
    <row r="30">
      <c r="A30" s="7574">
        <v>28</v>
      </c>
      <c r="B30" s="7574" t="s">
        <v>8274</v>
      </c>
      <c r="C30" s="7574" t="s">
        <v>8307</v>
      </c>
      <c r="D30" s="7575">
        <v>3495</v>
      </c>
      <c r="E30" s="7575">
        <v>3495</v>
      </c>
      <c r="F30" s="7575"/>
      <c r="G30" s="7576">
        <f>VLOOKUP(C30,'Data Products'!$A:$B,2,0)</f>
      </c>
      <c r="H30" s="7577">
        <f t="shared" si="9"/>
      </c>
      <c r="I30" s="7578">
        <v>45590</v>
      </c>
      <c r="J30" s="7579">
        <f t="shared" si="0"/>
      </c>
      <c r="K30" s="7575">
        <v>426</v>
      </c>
      <c r="L30" s="7575">
        <v>650</v>
      </c>
      <c r="M30" s="7575">
        <v>0</v>
      </c>
      <c r="N30" s="7575">
        <v>0</v>
      </c>
      <c r="O30" s="7574" t="s">
        <v>8300</v>
      </c>
      <c r="P30" s="7575">
        <v>2500</v>
      </c>
      <c r="Q30" s="7575">
        <v>2500</v>
      </c>
      <c r="R30" s="7575">
        <v>624</v>
      </c>
      <c r="S30" s="7575">
        <v>624</v>
      </c>
      <c r="T30" s="7575">
        <v>371</v>
      </c>
      <c r="U30" s="7575">
        <v>371</v>
      </c>
      <c r="V30" s="7575">
        <v>0</v>
      </c>
      <c r="W30" s="7575">
        <v>0</v>
      </c>
      <c r="X30" s="7575">
        <v>0</v>
      </c>
      <c r="Y30" s="7575">
        <v>0</v>
      </c>
      <c r="Z30" s="7575">
        <v>0</v>
      </c>
      <c r="AA30" s="7575">
        <v>0</v>
      </c>
      <c r="AB30" s="7580">
        <f t="shared" si="29"/>
      </c>
      <c r="AC30" s="7590">
        <f t="shared" si="20"/>
      </c>
      <c r="AD30" s="7582">
        <f t="shared" si="13"/>
      </c>
      <c r="AE30" s="7591">
        <f t="shared" si="3"/>
      </c>
      <c r="AF30" s="7584">
        <f>VLOOKUP(C30,'Data Products'!$A:$J,10,0)</f>
      </c>
      <c r="AG30" s="7585">
        <f t="shared" si="23"/>
      </c>
      <c r="AH30" s="7586">
        <f t="shared" si="16"/>
      </c>
      <c r="AI30" s="7587"/>
      <c r="AJ30" s="7587"/>
      <c r="AK30" s="7588"/>
      <c r="AL30" s="7587"/>
      <c r="AM30" s="7588"/>
      <c r="AN30" s="7588"/>
    </row>
    <row customHeight="true" hidden="true" ht="18" r="31">
      <c r="A31" s="7574">
        <v>29</v>
      </c>
      <c r="B31" s="7574" t="s">
        <v>8269</v>
      </c>
      <c r="C31" s="7574" t="s">
        <v>8308</v>
      </c>
      <c r="D31" s="7575">
        <v>0</v>
      </c>
      <c r="E31" s="7575">
        <v>0</v>
      </c>
      <c r="F31" s="7575"/>
      <c r="G31" s="7594">
        <f>VLOOKUP(C31,'Data Products'!$A:$B,2,0)</f>
      </c>
      <c r="H31" s="7595">
        <f t="shared" si="9"/>
      </c>
      <c r="I31" s="7578">
        <v>45513</v>
      </c>
      <c r="J31" s="7579">
        <f t="shared" si="0"/>
      </c>
      <c r="K31" s="7575">
        <v>0</v>
      </c>
      <c r="L31" s="7575">
        <v>0</v>
      </c>
      <c r="M31" s="7575">
        <v>100</v>
      </c>
      <c r="N31" s="7575">
        <v>150</v>
      </c>
      <c r="O31" s="7574" t="s">
        <v>8309</v>
      </c>
      <c r="P31" s="7575">
        <v>0</v>
      </c>
      <c r="Q31" s="7575">
        <v>0</v>
      </c>
      <c r="R31" s="7575">
        <v>0</v>
      </c>
      <c r="S31" s="7575">
        <v>0</v>
      </c>
      <c r="T31" s="7575">
        <v>0</v>
      </c>
      <c r="U31" s="7575">
        <v>0</v>
      </c>
      <c r="V31" s="7575">
        <v>0</v>
      </c>
      <c r="W31" s="7575">
        <v>0</v>
      </c>
      <c r="X31" s="7575">
        <v>0</v>
      </c>
      <c r="Y31" s="7575">
        <v>0</v>
      </c>
      <c r="Z31" s="7575">
        <v>0</v>
      </c>
      <c r="AA31" s="7575">
        <v>0</v>
      </c>
      <c r="AB31" s="7580">
        <f t="shared" si="29"/>
      </c>
      <c r="AC31" s="7590">
        <f t="shared" si="20"/>
      </c>
      <c r="AD31" s="7582">
        <f t="shared" si="13"/>
      </c>
      <c r="AE31" s="7591">
        <f t="shared" si="3"/>
      </c>
      <c r="AF31" s="7584">
        <f>VLOOKUP(C31,'Data Products'!$A:$J,10,0)</f>
      </c>
      <c r="AG31" s="7585">
        <f t="shared" si="23"/>
      </c>
      <c r="AH31" s="7586">
        <f t="shared" si="16"/>
      </c>
      <c r="AI31" s="7598"/>
      <c r="AJ31" s="7587"/>
      <c r="AK31" s="7588"/>
      <c r="AL31" s="7587"/>
      <c r="AM31" s="7588"/>
      <c r="AN31" s="7588"/>
    </row>
    <row customHeight="true" hidden="true" ht="18" r="32">
      <c r="A32" s="7574">
        <v>30</v>
      </c>
      <c r="B32" s="7574" t="s">
        <v>8297</v>
      </c>
      <c r="C32" s="7574" t="s">
        <v>8310</v>
      </c>
      <c r="D32" s="7575">
        <v>0</v>
      </c>
      <c r="E32" s="7575">
        <v>0</v>
      </c>
      <c r="F32" s="7575"/>
      <c r="G32" s="7594">
        <f>VLOOKUP(C32,'Data Products'!$A:$B,2,0)</f>
      </c>
      <c r="H32" s="7595">
        <f t="shared" si="9"/>
      </c>
      <c r="I32" s="7578">
        <v>45513</v>
      </c>
      <c r="J32" s="7579">
        <f t="shared" si="0"/>
      </c>
      <c r="K32" s="7575">
        <v>0</v>
      </c>
      <c r="L32" s="7575">
        <v>0</v>
      </c>
      <c r="M32" s="7575">
        <v>0</v>
      </c>
      <c r="N32" s="7575">
        <v>0</v>
      </c>
      <c r="O32" s="7574" t="s">
        <v>8309</v>
      </c>
      <c r="P32" s="7575">
        <v>0</v>
      </c>
      <c r="Q32" s="7575">
        <v>0</v>
      </c>
      <c r="R32" s="7575">
        <v>0</v>
      </c>
      <c r="S32" s="7575">
        <v>0</v>
      </c>
      <c r="T32" s="7575">
        <v>0</v>
      </c>
      <c r="U32" s="7575">
        <v>0</v>
      </c>
      <c r="V32" s="7575">
        <v>0</v>
      </c>
      <c r="W32" s="7575">
        <v>0</v>
      </c>
      <c r="X32" s="7575">
        <v>0</v>
      </c>
      <c r="Y32" s="7575">
        <v>0</v>
      </c>
      <c r="Z32" s="7575">
        <v>0</v>
      </c>
      <c r="AA32" s="7575">
        <v>0</v>
      </c>
      <c r="AB32" s="7580">
        <f t="shared" si="29"/>
      </c>
      <c r="AC32" s="7590">
        <f t="shared" si="20"/>
      </c>
      <c r="AD32" s="7582">
        <f t="shared" si="13"/>
      </c>
      <c r="AE32" s="7591">
        <f t="shared" si="3"/>
      </c>
      <c r="AF32" s="7584">
        <f>VLOOKUP(C32,'Data Products'!$A:$J,10,0)</f>
      </c>
      <c r="AG32" s="7585">
        <f t="shared" si="23"/>
      </c>
      <c r="AH32" s="7586">
        <f t="shared" si="16"/>
      </c>
      <c r="AI32" s="7587"/>
      <c r="AJ32" s="7587"/>
      <c r="AK32" s="7588"/>
      <c r="AL32" s="7602"/>
      <c r="AM32" s="7588"/>
      <c r="AN32" s="7588"/>
    </row>
    <row customHeight="true" hidden="true" ht="18" r="33">
      <c r="A33" s="7574">
        <v>31</v>
      </c>
      <c r="B33" s="7574" t="s">
        <v>8269</v>
      </c>
      <c r="C33" s="7574" t="s">
        <v>8311</v>
      </c>
      <c r="D33" s="7575">
        <v>0</v>
      </c>
      <c r="E33" s="7575">
        <v>0</v>
      </c>
      <c r="F33" s="7575"/>
      <c r="G33" s="7594">
        <f>VLOOKUP(C33,'Data Products'!$A:$B,2,0)</f>
      </c>
      <c r="H33" s="7595">
        <f t="shared" si="9"/>
      </c>
      <c r="I33" s="7578">
        <v>45841</v>
      </c>
      <c r="J33" s="7579">
        <f t="shared" si="0"/>
      </c>
      <c r="K33" s="7575">
        <v>0</v>
      </c>
      <c r="L33" s="7575">
        <v>0</v>
      </c>
      <c r="M33" s="7575">
        <v>0</v>
      </c>
      <c r="N33" s="7575">
        <v>0</v>
      </c>
      <c r="O33" s="7574" t="s">
        <v>8312</v>
      </c>
      <c r="P33" s="7575">
        <v>0</v>
      </c>
      <c r="Q33" s="7575">
        <v>0</v>
      </c>
      <c r="R33" s="7575">
        <v>0</v>
      </c>
      <c r="S33" s="7575">
        <v>0</v>
      </c>
      <c r="T33" s="7575">
        <v>0</v>
      </c>
      <c r="U33" s="7575">
        <v>0</v>
      </c>
      <c r="V33" s="7575">
        <v>0</v>
      </c>
      <c r="W33" s="7575">
        <v>0</v>
      </c>
      <c r="X33" s="7575">
        <v>0</v>
      </c>
      <c r="Y33" s="7575">
        <v>0</v>
      </c>
      <c r="Z33" s="7575">
        <v>0</v>
      </c>
      <c r="AA33" s="7575">
        <v>0</v>
      </c>
      <c r="AB33" s="7580">
        <f t="shared" si="29"/>
      </c>
      <c r="AC33" s="7596">
        <f t="shared" si="20"/>
      </c>
      <c r="AD33" s="7582">
        <f t="shared" si="13"/>
      </c>
      <c r="AE33" s="7597">
        <f t="shared" si="3"/>
      </c>
      <c r="AF33" s="7584">
        <f>VLOOKUP(C33,'Data Products'!$A:$J,10,0)</f>
      </c>
      <c r="AG33" s="7585">
        <f t="shared" si="23"/>
      </c>
      <c r="AH33" s="7586">
        <f t="shared" si="16"/>
      </c>
      <c r="AI33" s="7587" t="s">
        <v>8313</v>
      </c>
      <c r="AJ33" s="7587"/>
      <c r="AK33" s="7588"/>
      <c r="AL33" s="7602"/>
      <c r="AM33" s="7588"/>
      <c r="AN33" s="7588"/>
    </row>
    <row customHeight="true" hidden="true" ht="18" r="34">
      <c r="A34" s="7574">
        <v>32</v>
      </c>
      <c r="B34" s="7574" t="s">
        <v>8269</v>
      </c>
      <c r="C34" s="7574" t="s">
        <v>8314</v>
      </c>
      <c r="D34" s="7575">
        <v>0</v>
      </c>
      <c r="E34" s="7575">
        <v>0</v>
      </c>
      <c r="F34" s="7575"/>
      <c r="G34" s="7594">
        <f>VLOOKUP(C34,'Data Products'!$A:$B,2,0)</f>
      </c>
      <c r="H34" s="7595">
        <f t="shared" si="9"/>
      </c>
      <c r="I34" s="7578">
        <v>45841</v>
      </c>
      <c r="J34" s="7579">
        <f t="shared" si="0"/>
      </c>
      <c r="K34" s="7575">
        <v>0</v>
      </c>
      <c r="L34" s="7575">
        <v>0</v>
      </c>
      <c r="M34" s="7575">
        <v>0</v>
      </c>
      <c r="N34" s="7575">
        <v>0</v>
      </c>
      <c r="O34" s="7574" t="s">
        <v>8312</v>
      </c>
      <c r="P34" s="7575">
        <v>0</v>
      </c>
      <c r="Q34" s="7575">
        <v>0</v>
      </c>
      <c r="R34" s="7575">
        <v>0</v>
      </c>
      <c r="S34" s="7575">
        <v>0</v>
      </c>
      <c r="T34" s="7575">
        <v>0</v>
      </c>
      <c r="U34" s="7575">
        <v>0</v>
      </c>
      <c r="V34" s="7575">
        <v>0</v>
      </c>
      <c r="W34" s="7575">
        <v>0</v>
      </c>
      <c r="X34" s="7575">
        <v>0</v>
      </c>
      <c r="Y34" s="7575">
        <v>0</v>
      </c>
      <c r="Z34" s="7575">
        <v>0</v>
      </c>
      <c r="AA34" s="7575">
        <v>0</v>
      </c>
      <c r="AB34" s="7580">
        <f t="shared" si="29"/>
      </c>
      <c r="AC34" s="7596">
        <f t="shared" si="20"/>
      </c>
      <c r="AD34" s="7582">
        <f t="shared" si="13"/>
      </c>
      <c r="AE34" s="7597">
        <f t="shared" si="3"/>
      </c>
      <c r="AF34" s="7584">
        <f>VLOOKUP(C34,'Data Products'!$A:$J,10,0)</f>
      </c>
      <c r="AG34" s="7585">
        <f t="shared" si="23"/>
      </c>
      <c r="AH34" s="7586">
        <f t="shared" si="16"/>
      </c>
      <c r="AI34" s="7587" t="s">
        <v>8313</v>
      </c>
      <c r="AJ34" s="7587"/>
      <c r="AK34" s="7588"/>
      <c r="AL34" s="7602"/>
      <c r="AM34" s="7588"/>
      <c r="AN34" s="7588"/>
    </row>
    <row r="35">
      <c r="A35" s="7574">
        <v>33</v>
      </c>
      <c r="B35" s="7574" t="s">
        <v>8274</v>
      </c>
      <c r="C35" s="7574" t="s">
        <v>8315</v>
      </c>
      <c r="D35" s="7575">
        <v>553</v>
      </c>
      <c r="E35" s="7575">
        <v>553</v>
      </c>
      <c r="F35" s="7575"/>
      <c r="G35" s="7576">
        <f>VLOOKUP(C35,'Data Products'!$A:$B,2,0)</f>
      </c>
      <c r="H35" s="7577">
        <f t="shared" si="9"/>
      </c>
      <c r="I35" s="7578">
        <v>45646</v>
      </c>
      <c r="J35" s="7579">
        <f t="shared" si="0"/>
      </c>
      <c r="K35" s="7575">
        <v>69</v>
      </c>
      <c r="L35" s="7575">
        <v>78</v>
      </c>
      <c r="M35" s="7575">
        <v>100</v>
      </c>
      <c r="N35" s="7575">
        <v>200</v>
      </c>
      <c r="O35" s="7574" t="s">
        <v>8316</v>
      </c>
      <c r="P35" s="7575">
        <v>0</v>
      </c>
      <c r="Q35" s="7575">
        <v>0</v>
      </c>
      <c r="R35" s="7575">
        <v>202</v>
      </c>
      <c r="S35" s="7575">
        <v>202</v>
      </c>
      <c r="T35" s="7575">
        <v>351</v>
      </c>
      <c r="U35" s="7575">
        <v>351</v>
      </c>
      <c r="V35" s="7575">
        <v>0</v>
      </c>
      <c r="W35" s="7575">
        <v>0</v>
      </c>
      <c r="X35" s="7575">
        <v>0</v>
      </c>
      <c r="Y35" s="7575">
        <v>0</v>
      </c>
      <c r="Z35" s="7575">
        <v>0</v>
      </c>
      <c r="AA35" s="7575">
        <v>0</v>
      </c>
      <c r="AB35" s="7580">
        <f t="shared" si="29"/>
      </c>
      <c r="AC35" s="7581">
        <f t="shared" si="20"/>
      </c>
      <c r="AD35" s="7582">
        <f t="shared" si="13"/>
      </c>
      <c r="AE35" s="7583">
        <f t="shared" si="3"/>
      </c>
      <c r="AF35" s="7584">
        <f>VLOOKUP(C35,'Data Products'!$A:$J,10,0)</f>
      </c>
      <c r="AG35" s="7585">
        <f t="shared" si="23"/>
      </c>
      <c r="AH35" s="7586">
        <f t="shared" si="16"/>
      </c>
      <c r="AI35" s="7603" t="s">
        <v>8317</v>
      </c>
      <c r="AJ35" s="7587"/>
      <c r="AK35" s="7588"/>
      <c r="AL35" s="7602"/>
      <c r="AM35" s="7588"/>
      <c r="AN35" s="7588"/>
    </row>
    <row customHeight="true" hidden="true" ht="18" r="36">
      <c r="A36" s="7574">
        <v>34</v>
      </c>
      <c r="B36" s="7574" t="s">
        <v>8269</v>
      </c>
      <c r="C36" s="7574" t="s">
        <v>8318</v>
      </c>
      <c r="D36" s="7575">
        <v>0</v>
      </c>
      <c r="E36" s="7575">
        <v>0</v>
      </c>
      <c r="F36" s="7575"/>
      <c r="G36" s="7576">
        <f>VLOOKUP(C36,'Data Products'!$A:$B,2,0)</f>
      </c>
      <c r="H36" s="7577">
        <f t="shared" si="9"/>
      </c>
      <c r="I36" s="7578">
        <v>45646</v>
      </c>
      <c r="J36" s="7579">
        <f t="shared" si="0"/>
      </c>
      <c r="K36" s="7575">
        <v>0</v>
      </c>
      <c r="L36" s="7575">
        <v>0</v>
      </c>
      <c r="M36" s="7575">
        <v>100</v>
      </c>
      <c r="N36" s="7575">
        <v>200</v>
      </c>
      <c r="O36" s="7574" t="s">
        <v>8316</v>
      </c>
      <c r="P36" s="7575">
        <v>0</v>
      </c>
      <c r="Q36" s="7575">
        <v>0</v>
      </c>
      <c r="R36" s="7575">
        <v>0</v>
      </c>
      <c r="S36" s="7575">
        <v>0</v>
      </c>
      <c r="T36" s="7575">
        <v>0</v>
      </c>
      <c r="U36" s="7575">
        <v>0</v>
      </c>
      <c r="V36" s="7575">
        <v>0</v>
      </c>
      <c r="W36" s="7575">
        <v>0</v>
      </c>
      <c r="X36" s="7575">
        <v>0</v>
      </c>
      <c r="Y36" s="7575">
        <v>0</v>
      </c>
      <c r="Z36" s="7575">
        <v>0</v>
      </c>
      <c r="AA36" s="7575">
        <v>0</v>
      </c>
      <c r="AB36" s="7580">
        <f t="shared" si="29"/>
      </c>
      <c r="AC36" s="7590">
        <f t="shared" si="20"/>
      </c>
      <c r="AD36" s="7582">
        <f t="shared" si="13"/>
      </c>
      <c r="AE36" s="7591">
        <f t="shared" si="3"/>
      </c>
      <c r="AF36" s="7584">
        <f>VLOOKUP(C36,'Data Products'!$A:$J,10,0)</f>
      </c>
      <c r="AG36" s="7585">
        <f t="shared" si="23"/>
      </c>
      <c r="AH36" s="7586">
        <f t="shared" si="16"/>
      </c>
      <c r="AI36" s="7587"/>
      <c r="AJ36" s="7587"/>
      <c r="AK36" s="7588"/>
      <c r="AL36" s="7602"/>
      <c r="AM36" s="7588"/>
      <c r="AN36" s="7588"/>
    </row>
    <row r="37">
      <c r="A37" s="7574">
        <v>35</v>
      </c>
      <c r="B37" s="7574" t="s">
        <v>8274</v>
      </c>
      <c r="C37" s="7574" t="s">
        <v>8319</v>
      </c>
      <c r="D37" s="7575">
        <v>1258</v>
      </c>
      <c r="E37" s="7575">
        <v>1256</v>
      </c>
      <c r="F37" s="7575"/>
      <c r="G37" s="7576">
        <f>VLOOKUP(C37,'Data Products'!$A:$B,2,0)</f>
      </c>
      <c r="H37" s="7577">
        <f t="shared" si="9"/>
      </c>
      <c r="I37" s="7578">
        <v>45681</v>
      </c>
      <c r="J37" s="7579">
        <f t="shared" si="0"/>
      </c>
      <c r="K37" s="7575">
        <v>273</v>
      </c>
      <c r="L37" s="7575">
        <v>293</v>
      </c>
      <c r="M37" s="7575">
        <v>1500</v>
      </c>
      <c r="N37" s="7575">
        <v>3000</v>
      </c>
      <c r="O37" s="7574" t="s">
        <v>8320</v>
      </c>
      <c r="P37" s="7575">
        <v>0</v>
      </c>
      <c r="Q37" s="7575">
        <v>0</v>
      </c>
      <c r="R37" s="7575">
        <v>481</v>
      </c>
      <c r="S37" s="7575">
        <v>481</v>
      </c>
      <c r="T37" s="7575">
        <v>770</v>
      </c>
      <c r="U37" s="7575">
        <v>768</v>
      </c>
      <c r="V37" s="7575">
        <v>7</v>
      </c>
      <c r="W37" s="7575">
        <v>7</v>
      </c>
      <c r="X37" s="7575">
        <v>0</v>
      </c>
      <c r="Y37" s="7575">
        <v>0</v>
      </c>
      <c r="Z37" s="7575">
        <v>0</v>
      </c>
      <c r="AA37" s="7575">
        <v>0</v>
      </c>
      <c r="AB37" s="7580">
        <f t="shared" si="29"/>
      </c>
      <c r="AC37" s="7581">
        <f t="shared" si="20"/>
      </c>
      <c r="AD37" s="7582">
        <f t="shared" si="13"/>
      </c>
      <c r="AE37" s="7583">
        <f t="shared" si="3"/>
      </c>
      <c r="AF37" s="7584">
        <f>VLOOKUP(C37,'Data Products'!$A:$J,10,0)</f>
      </c>
      <c r="AG37" s="7585">
        <f t="shared" si="23"/>
      </c>
      <c r="AH37" s="7586">
        <f t="shared" si="16"/>
      </c>
      <c r="AI37" s="7587"/>
      <c r="AJ37" s="7604"/>
      <c r="AK37" s="7604"/>
      <c r="AL37" s="7605"/>
      <c r="AM37" s="7604"/>
      <c r="AN37" s="7604"/>
    </row>
    <row r="38">
      <c r="A38" s="7574">
        <v>36</v>
      </c>
      <c r="B38" s="7574" t="s">
        <v>8274</v>
      </c>
      <c r="C38" s="7574" t="s">
        <v>8321</v>
      </c>
      <c r="D38" s="7575">
        <v>2651</v>
      </c>
      <c r="E38" s="7575">
        <v>2651</v>
      </c>
      <c r="F38" s="7575"/>
      <c r="G38" s="7576">
        <f>VLOOKUP(C38,'Data Products'!$A:$B,2,0)</f>
      </c>
      <c r="H38" s="7577">
        <f t="shared" si="9"/>
      </c>
      <c r="I38" s="7578">
        <v>45520</v>
      </c>
      <c r="J38" s="7579">
        <f t="shared" si="0"/>
      </c>
      <c r="K38" s="7575">
        <v>20</v>
      </c>
      <c r="L38" s="7575">
        <v>34</v>
      </c>
      <c r="M38" s="7575">
        <v>150</v>
      </c>
      <c r="N38" s="7575">
        <v>300</v>
      </c>
      <c r="O38" s="7574" t="s">
        <v>8320</v>
      </c>
      <c r="P38" s="7575">
        <v>0</v>
      </c>
      <c r="Q38" s="7575">
        <v>0</v>
      </c>
      <c r="R38" s="7575">
        <v>1510</v>
      </c>
      <c r="S38" s="7575">
        <v>1510</v>
      </c>
      <c r="T38" s="7575">
        <v>1141</v>
      </c>
      <c r="U38" s="7575">
        <v>1141</v>
      </c>
      <c r="V38" s="7575">
        <v>0</v>
      </c>
      <c r="W38" s="7575">
        <v>0</v>
      </c>
      <c r="X38" s="7575">
        <v>0</v>
      </c>
      <c r="Y38" s="7575">
        <v>0</v>
      </c>
      <c r="Z38" s="7575">
        <v>0</v>
      </c>
      <c r="AA38" s="7575">
        <v>0</v>
      </c>
      <c r="AB38" s="7580">
        <f t="shared" si="29"/>
      </c>
      <c r="AC38" s="7581">
        <f t="shared" si="20"/>
      </c>
      <c r="AD38" s="7582">
        <f t="shared" si="13"/>
      </c>
      <c r="AE38" s="7583">
        <f t="shared" si="3"/>
      </c>
      <c r="AF38" s="7584">
        <f>VLOOKUP(C38,'Data Products'!$A:$J,10,0)</f>
      </c>
      <c r="AG38" s="7585">
        <f t="shared" si="23"/>
      </c>
      <c r="AH38" s="7586">
        <f t="shared" si="16"/>
      </c>
      <c r="AI38" s="7587"/>
      <c r="AJ38" s="7588"/>
      <c r="AK38" s="7588"/>
      <c r="AL38" s="7602"/>
      <c r="AM38" s="7588"/>
      <c r="AN38" s="7588"/>
    </row>
    <row r="39">
      <c r="A39" s="7574">
        <v>37</v>
      </c>
      <c r="B39" s="7574" t="s">
        <v>8322</v>
      </c>
      <c r="C39" s="7574" t="s">
        <v>8323</v>
      </c>
      <c r="D39" s="7575">
        <v>2062</v>
      </c>
      <c r="E39" s="7575">
        <v>2062</v>
      </c>
      <c r="F39" s="7575"/>
      <c r="G39" s="7576">
        <f>VLOOKUP(C39,'Data Products'!$A:$B,2,0)</f>
      </c>
      <c r="H39" s="7577">
        <f t="shared" si="9"/>
      </c>
      <c r="I39" s="7578">
        <v>45558</v>
      </c>
      <c r="J39" s="7579">
        <f t="shared" si="0"/>
      </c>
      <c r="K39" s="7575">
        <v>0</v>
      </c>
      <c r="L39" s="7575">
        <v>0</v>
      </c>
      <c r="M39" s="7575">
        <v>500</v>
      </c>
      <c r="N39" s="7575">
        <v>1000</v>
      </c>
      <c r="O39" s="7574" t="s">
        <v>8324</v>
      </c>
      <c r="P39" s="7575">
        <v>0</v>
      </c>
      <c r="Q39" s="7575">
        <v>0</v>
      </c>
      <c r="R39" s="7575">
        <v>1289</v>
      </c>
      <c r="S39" s="7575">
        <v>1289</v>
      </c>
      <c r="T39" s="7575">
        <v>773</v>
      </c>
      <c r="U39" s="7575">
        <v>773</v>
      </c>
      <c r="V39" s="7575">
        <v>0</v>
      </c>
      <c r="W39" s="7575">
        <v>0</v>
      </c>
      <c r="X39" s="7575">
        <v>0</v>
      </c>
      <c r="Y39" s="7575">
        <v>0</v>
      </c>
      <c r="Z39" s="7575">
        <v>0</v>
      </c>
      <c r="AA39" s="7575">
        <v>0</v>
      </c>
      <c r="AB39" s="7580">
        <f t="shared" si="29"/>
      </c>
      <c r="AC39" s="7590">
        <f t="shared" si="20"/>
      </c>
      <c r="AD39" s="7582">
        <f t="shared" si="13"/>
      </c>
      <c r="AE39" s="7591">
        <f t="shared" si="3"/>
      </c>
      <c r="AF39" s="7584">
        <f>VLOOKUP(C39,'Data Products'!$A:$J,10,0)</f>
      </c>
      <c r="AG39" s="7585">
        <f t="shared" si="23"/>
      </c>
      <c r="AH39" s="7586">
        <f t="shared" si="16"/>
      </c>
      <c r="AI39" s="7592" t="s">
        <v>8325</v>
      </c>
      <c r="AJ39" s="7588"/>
      <c r="AK39" s="7588"/>
      <c r="AL39" s="7602"/>
      <c r="AM39" s="7588"/>
      <c r="AN39" s="7588"/>
    </row>
    <row customHeight="true" hidden="true" ht="18" r="40">
      <c r="A40" s="7574">
        <v>38</v>
      </c>
      <c r="B40" s="7574" t="s">
        <v>8269</v>
      </c>
      <c r="C40" s="7574" t="s">
        <v>8326</v>
      </c>
      <c r="D40" s="7575">
        <v>0</v>
      </c>
      <c r="E40" s="7575">
        <v>0</v>
      </c>
      <c r="F40" s="7575"/>
      <c r="G40" s="7576">
        <f>VLOOKUP(C40,'Data Products'!$A:$B,2,0)</f>
      </c>
      <c r="H40" s="7577">
        <f t="shared" si="9"/>
      </c>
      <c r="I40" s="7578">
        <v>45630</v>
      </c>
      <c r="J40" s="7579">
        <f t="shared" si="0"/>
      </c>
      <c r="K40" s="7575">
        <v>0</v>
      </c>
      <c r="L40" s="7575">
        <v>0</v>
      </c>
      <c r="M40" s="7575">
        <v>0</v>
      </c>
      <c r="N40" s="7575">
        <v>0</v>
      </c>
      <c r="O40" s="7574" t="s">
        <v>8327</v>
      </c>
      <c r="P40" s="7575">
        <v>0</v>
      </c>
      <c r="Q40" s="7575">
        <v>0</v>
      </c>
      <c r="R40" s="7575">
        <v>0</v>
      </c>
      <c r="S40" s="7575">
        <v>0</v>
      </c>
      <c r="T40" s="7575">
        <v>0</v>
      </c>
      <c r="U40" s="7575">
        <v>0</v>
      </c>
      <c r="V40" s="7575">
        <v>0</v>
      </c>
      <c r="W40" s="7575">
        <v>0</v>
      </c>
      <c r="X40" s="7575">
        <v>0</v>
      </c>
      <c r="Y40" s="7575">
        <v>0</v>
      </c>
      <c r="Z40" s="7575">
        <v>0</v>
      </c>
      <c r="AA40" s="7575">
        <v>0</v>
      </c>
      <c r="AB40" s="7580">
        <f t="shared" si="29"/>
      </c>
      <c r="AC40" s="7590">
        <f t="shared" si="20"/>
      </c>
      <c r="AD40" s="7582">
        <f t="shared" si="13"/>
      </c>
      <c r="AE40" s="7591">
        <f t="shared" si="3"/>
      </c>
      <c r="AF40" s="7584">
        <f>VLOOKUP(C40,'Data Products'!$A:$J,10,0)</f>
      </c>
      <c r="AG40" s="7585">
        <f t="shared" si="23"/>
      </c>
      <c r="AH40" s="7586">
        <f t="shared" si="16"/>
      </c>
      <c r="AI40" s="7587"/>
      <c r="AJ40" s="7588"/>
      <c r="AK40" s="7588"/>
      <c r="AL40" s="7602"/>
      <c r="AM40" s="7588"/>
      <c r="AN40" s="7588"/>
    </row>
    <row customHeight="true" hidden="true" ht="18" r="41">
      <c r="A41" s="7574">
        <v>39</v>
      </c>
      <c r="B41" s="7574" t="s">
        <v>8269</v>
      </c>
      <c r="C41" s="7574" t="s">
        <v>8328</v>
      </c>
      <c r="D41" s="7575">
        <v>0</v>
      </c>
      <c r="E41" s="7575">
        <v>0</v>
      </c>
      <c r="F41" s="7575"/>
      <c r="G41" s="7576">
        <f>VLOOKUP(C41,'Data Products'!$A:$B,2,0)</f>
      </c>
      <c r="H41" s="7606">
        <f t="shared" si="9"/>
      </c>
      <c r="I41" s="7578">
        <v>45630</v>
      </c>
      <c r="J41" s="7579">
        <f t="shared" si="0"/>
      </c>
      <c r="K41" s="7575">
        <v>0</v>
      </c>
      <c r="L41" s="7575">
        <v>0</v>
      </c>
      <c r="M41" s="7575">
        <v>0</v>
      </c>
      <c r="N41" s="7575">
        <v>0</v>
      </c>
      <c r="O41" s="7574" t="s">
        <v>8327</v>
      </c>
      <c r="P41" s="7575">
        <v>0</v>
      </c>
      <c r="Q41" s="7575">
        <v>0</v>
      </c>
      <c r="R41" s="7575">
        <v>0</v>
      </c>
      <c r="S41" s="7575">
        <v>0</v>
      </c>
      <c r="T41" s="7575">
        <v>0</v>
      </c>
      <c r="U41" s="7575">
        <v>0</v>
      </c>
      <c r="V41" s="7575">
        <v>0</v>
      </c>
      <c r="W41" s="7575">
        <v>0</v>
      </c>
      <c r="X41" s="7575">
        <v>0</v>
      </c>
      <c r="Y41" s="7575">
        <v>0</v>
      </c>
      <c r="Z41" s="7575">
        <v>0</v>
      </c>
      <c r="AA41" s="7575">
        <v>0</v>
      </c>
      <c r="AB41" s="7580">
        <f t="shared" si="29"/>
      </c>
      <c r="AC41" s="7596">
        <f t="shared" si="20"/>
      </c>
      <c r="AD41" s="7582">
        <f t="shared" si="13"/>
      </c>
      <c r="AE41" s="7597">
        <f t="shared" si="3"/>
      </c>
      <c r="AF41" s="7584">
        <f>VLOOKUP(C41,'Data Products'!$A:$J,10,0)</f>
      </c>
      <c r="AG41" s="7585">
        <f t="shared" si="23"/>
      </c>
      <c r="AH41" s="7586">
        <f t="shared" si="16"/>
      </c>
      <c r="AI41" s="7607"/>
      <c r="AJ41" s="7608"/>
      <c r="AK41" s="7608"/>
      <c r="AL41" s="7609"/>
      <c r="AM41" s="7608"/>
      <c r="AN41" s="7608"/>
    </row>
    <row customHeight="true" hidden="true" ht="18" r="42">
      <c r="A42" s="7574">
        <v>40</v>
      </c>
      <c r="B42" s="7574" t="s">
        <v>8269</v>
      </c>
      <c r="C42" s="7574" t="s">
        <v>8329</v>
      </c>
      <c r="D42" s="7575">
        <v>0</v>
      </c>
      <c r="E42" s="7575">
        <v>0</v>
      </c>
      <c r="F42" s="7575"/>
      <c r="G42" s="7576">
        <f>VLOOKUP(C42,'Data Products'!$A:$B,2,0)</f>
      </c>
      <c r="H42" s="7606">
        <f t="shared" si="9"/>
      </c>
      <c r="I42" s="7578">
        <v>45630</v>
      </c>
      <c r="J42" s="7579">
        <f t="shared" si="0"/>
      </c>
      <c r="K42" s="7575">
        <v>0</v>
      </c>
      <c r="L42" s="7575">
        <v>0</v>
      </c>
      <c r="M42" s="7575">
        <v>0</v>
      </c>
      <c r="N42" s="7575">
        <v>0</v>
      </c>
      <c r="O42" s="7574" t="s">
        <v>8327</v>
      </c>
      <c r="P42" s="7575">
        <v>0</v>
      </c>
      <c r="Q42" s="7575">
        <v>0</v>
      </c>
      <c r="R42" s="7575">
        <v>0</v>
      </c>
      <c r="S42" s="7575">
        <v>0</v>
      </c>
      <c r="T42" s="7575">
        <v>0</v>
      </c>
      <c r="U42" s="7575">
        <v>0</v>
      </c>
      <c r="V42" s="7575">
        <v>0</v>
      </c>
      <c r="W42" s="7575">
        <v>0</v>
      </c>
      <c r="X42" s="7575">
        <v>0</v>
      </c>
      <c r="Y42" s="7575">
        <v>0</v>
      </c>
      <c r="Z42" s="7575">
        <v>0</v>
      </c>
      <c r="AA42" s="7575">
        <v>0</v>
      </c>
      <c r="AB42" s="7580">
        <f t="shared" si="29"/>
      </c>
      <c r="AC42" s="7590">
        <f t="shared" si="20"/>
      </c>
      <c r="AD42" s="7582">
        <f t="shared" si="13"/>
      </c>
      <c r="AE42" s="7591">
        <f t="shared" si="3"/>
      </c>
      <c r="AF42" s="7584">
        <f>VLOOKUP(C42,'Data Products'!$A:$J,10,0)</f>
      </c>
      <c r="AG42" s="7585">
        <f t="shared" si="23"/>
      </c>
      <c r="AH42" s="7586">
        <f t="shared" si="16"/>
      </c>
      <c r="AI42" s="7610"/>
      <c r="AJ42" s="7611"/>
      <c r="AK42" s="7611"/>
      <c r="AL42" s="7610"/>
      <c r="AM42" s="7611"/>
      <c r="AN42" s="7611"/>
    </row>
    <row r="43">
      <c r="A43" s="7574">
        <v>41</v>
      </c>
      <c r="B43" s="7574" t="s">
        <v>8262</v>
      </c>
      <c r="C43" s="7574" t="s">
        <v>8330</v>
      </c>
      <c r="D43" s="7575">
        <v>212</v>
      </c>
      <c r="E43" s="7575">
        <v>212</v>
      </c>
      <c r="F43" s="7612"/>
      <c r="G43" s="7576">
        <f>VLOOKUP(C43,'Data Products'!$A:$B,2,0)</f>
      </c>
      <c r="H43" s="7606">
        <f t="shared" si="9"/>
      </c>
      <c r="I43" s="7578">
        <v>45898</v>
      </c>
      <c r="J43" s="7579">
        <f t="shared" si="0"/>
      </c>
      <c r="K43" s="7575">
        <v>1</v>
      </c>
      <c r="L43" s="7575">
        <v>3</v>
      </c>
      <c r="M43" s="7575">
        <v>0</v>
      </c>
      <c r="N43" s="7575">
        <v>0</v>
      </c>
      <c r="O43" s="7574" t="s">
        <v>8331</v>
      </c>
      <c r="P43" s="7575">
        <v>0</v>
      </c>
      <c r="Q43" s="7575">
        <v>0</v>
      </c>
      <c r="R43" s="7575">
        <v>128</v>
      </c>
      <c r="S43" s="7575">
        <v>128</v>
      </c>
      <c r="T43" s="7575">
        <v>84</v>
      </c>
      <c r="U43" s="7575">
        <v>84</v>
      </c>
      <c r="V43" s="7575">
        <v>0</v>
      </c>
      <c r="W43" s="7575">
        <v>0</v>
      </c>
      <c r="X43" s="7575">
        <v>0</v>
      </c>
      <c r="Y43" s="7575">
        <v>0</v>
      </c>
      <c r="Z43" s="7575">
        <v>0</v>
      </c>
      <c r="AA43" s="7575">
        <v>0</v>
      </c>
      <c r="AB43" s="7580">
        <f t="shared" si="29"/>
      </c>
      <c r="AC43" s="7600">
        <f t="shared" si="20"/>
      </c>
      <c r="AD43" s="7582">
        <f t="shared" si="13"/>
      </c>
      <c r="AE43" s="7601">
        <f t="shared" si="3"/>
      </c>
      <c r="AF43" s="7584">
        <f>VLOOKUP(C43,'Data Products'!$A:$J,10,0)</f>
      </c>
      <c r="AG43" s="7585">
        <f t="shared" si="23"/>
      </c>
      <c r="AH43" s="7586">
        <f t="shared" si="16"/>
      </c>
      <c r="AI43" s="7613" t="s">
        <v>8332</v>
      </c>
      <c r="AJ43" s="7611"/>
      <c r="AK43" s="7611"/>
      <c r="AL43" s="7610"/>
      <c r="AM43" s="7611"/>
      <c r="AN43" s="7611"/>
    </row>
    <row customHeight="true" ht="18" r="44">
      <c r="A44" s="7574">
        <v>42</v>
      </c>
      <c r="B44" s="7574" t="s">
        <v>8274</v>
      </c>
      <c r="C44" s="7574" t="s">
        <v>8333</v>
      </c>
      <c r="D44" s="7593">
        <v>1532</v>
      </c>
      <c r="E44" s="7593">
        <v>1531</v>
      </c>
      <c r="F44" s="7612"/>
      <c r="G44" s="7576">
        <f>VLOOKUP(C44,'Data Products'!$A:$B,2,0)</f>
      </c>
      <c r="H44" s="7606">
        <f t="shared" si="9"/>
      </c>
      <c r="I44" s="7614">
        <v>46030</v>
      </c>
      <c r="J44" s="7579">
        <f t="shared" si="0"/>
      </c>
      <c r="K44" s="7593">
        <v>162</v>
      </c>
      <c r="L44" s="7593">
        <v>281</v>
      </c>
      <c r="M44" s="7575">
        <v>0</v>
      </c>
      <c r="N44" s="7575">
        <v>0</v>
      </c>
      <c r="O44" s="7574" t="s">
        <v>8334</v>
      </c>
      <c r="P44" s="7575">
        <v>0</v>
      </c>
      <c r="Q44" s="7575">
        <v>0</v>
      </c>
      <c r="R44" s="7575">
        <v>631</v>
      </c>
      <c r="S44" s="7575">
        <v>631</v>
      </c>
      <c r="T44" s="7575">
        <v>901</v>
      </c>
      <c r="U44" s="7575">
        <v>900</v>
      </c>
      <c r="V44" s="7575">
        <v>0</v>
      </c>
      <c r="W44" s="7575">
        <v>0</v>
      </c>
      <c r="X44" s="7575">
        <v>0</v>
      </c>
      <c r="Y44" s="7575">
        <v>0</v>
      </c>
      <c r="Z44" s="7575">
        <v>0</v>
      </c>
      <c r="AA44" s="7575">
        <v>0</v>
      </c>
      <c r="AB44" s="7580">
        <f t="shared" si="29"/>
      </c>
      <c r="AC44" s="7600">
        <f t="shared" si="20"/>
      </c>
      <c r="AD44" s="7582">
        <f t="shared" si="13"/>
      </c>
      <c r="AE44" s="7601">
        <f t="shared" si="3"/>
      </c>
      <c r="AF44" s="7584">
        <f>VLOOKUP(C44,'Data Products'!$A:$J,10,0)</f>
      </c>
      <c r="AG44" s="7585">
        <f t="shared" si="23"/>
      </c>
      <c r="AH44" s="7586">
        <f t="shared" si="16"/>
      </c>
      <c r="AI44" s="7613"/>
      <c r="AJ44" s="7611"/>
      <c r="AK44" s="7611"/>
      <c r="AL44" s="7610"/>
      <c r="AM44" s="7611"/>
      <c r="AN44" s="7611"/>
    </row>
    <row r="45">
      <c r="A45" s="7615"/>
      <c r="B45" s="7616"/>
      <c r="C45" s="7615"/>
      <c r="D45" s="7615"/>
      <c r="E45" s="7615"/>
      <c r="F45" s="7615"/>
      <c r="G45" s="7615"/>
      <c r="H45" s="7615"/>
      <c r="I45" s="7615"/>
      <c r="J45" s="7617"/>
      <c r="K45" s="7612"/>
      <c r="L45" s="7612" t="s">
        <v>8335</v>
      </c>
      <c r="M45" s="7612"/>
      <c r="N45" s="7612"/>
      <c r="O45" s="7612"/>
      <c r="P45" s="7612"/>
      <c r="Q45" s="7612"/>
      <c r="R45" s="7612"/>
      <c r="S45" s="7612"/>
      <c r="T45" s="7612"/>
      <c r="U45" s="7612"/>
      <c r="V45" s="7612"/>
      <c r="W45" s="7612"/>
      <c r="X45" s="7612"/>
      <c r="Y45" s="7612"/>
      <c r="Z45" s="7612"/>
      <c r="AA45" s="7612"/>
      <c r="AB45" s="7612"/>
      <c r="AC45" s="7612"/>
      <c r="AD45" s="7612"/>
      <c r="AE45" s="7618" t="s">
        <v>8336</v>
      </c>
      <c r="AF45" s="7619"/>
      <c r="AG45" s="7619">
        <f>SUM(AG3:AG43)</f>
      </c>
      <c r="AH45" s="7620"/>
      <c r="AI45" s="7621"/>
      <c r="AJ45" s="7622"/>
      <c r="AK45" s="7622"/>
      <c r="AL45" s="7621"/>
      <c r="AM45" s="7622"/>
      <c r="AN45" s="7622"/>
    </row>
    <row r="46">
      <c r="A46" s="7612"/>
      <c r="B46" s="7616"/>
      <c r="C46" s="7616"/>
      <c r="D46" s="7612"/>
      <c r="E46" s="7612"/>
      <c r="F46" s="7612"/>
      <c r="G46" s="7616"/>
      <c r="H46" s="7617"/>
      <c r="I46" s="7617"/>
      <c r="J46" s="7617"/>
      <c r="K46" s="7612"/>
      <c r="L46" s="7612"/>
      <c r="M46" s="7612"/>
      <c r="N46" s="7612"/>
      <c r="O46" s="7612"/>
      <c r="P46" s="7612"/>
      <c r="Q46" s="7612"/>
      <c r="R46" s="7612"/>
      <c r="S46" s="7612"/>
      <c r="T46" s="7612"/>
      <c r="U46" s="7612"/>
      <c r="V46" s="7612"/>
      <c r="W46" s="7612"/>
      <c r="X46" s="7612"/>
      <c r="Y46" s="7612"/>
      <c r="Z46" s="7612"/>
      <c r="AA46" s="7612"/>
      <c r="AB46" s="7612"/>
      <c r="AC46" s="7612"/>
      <c r="AD46" s="7612"/>
      <c r="AE46" s="7623" t="s">
        <v>8337</v>
      </c>
      <c r="AF46" s="7624">
        <f t="shared" ref="AF46:AF49" si="6">AG46/$AG$45</f>
      </c>
      <c r="AG46" s="7625">
        <f t="shared" ref="AG46:AG49" si="26">SUMIFS($AG$3:$AG$43,$AE$3:$AE$43,AE46)</f>
      </c>
      <c r="AH46" s="7626"/>
      <c r="AI46" s="7621"/>
      <c r="AJ46" s="7622"/>
      <c r="AK46" s="7622"/>
      <c r="AL46" s="7621"/>
      <c r="AM46" s="7622"/>
      <c r="AN46" s="7622"/>
    </row>
    <row r="47">
      <c r="A47" s="7612"/>
      <c r="B47" s="7616"/>
      <c r="C47" s="7616"/>
      <c r="D47" s="7612"/>
      <c r="E47" s="7612"/>
      <c r="F47" s="7612"/>
      <c r="G47" s="7616"/>
      <c r="H47" s="7617"/>
      <c r="I47" s="7617"/>
      <c r="J47" s="7617"/>
      <c r="K47" s="7612"/>
      <c r="L47" s="7612"/>
      <c r="M47" s="7612"/>
      <c r="N47" s="7612"/>
      <c r="O47" s="7612"/>
      <c r="P47" s="7612"/>
      <c r="Q47" s="7612"/>
      <c r="R47" s="7612"/>
      <c r="S47" s="7612"/>
      <c r="T47" s="7612"/>
      <c r="U47" s="7612"/>
      <c r="V47" s="7612"/>
      <c r="W47" s="7612"/>
      <c r="X47" s="7612"/>
      <c r="Y47" s="7612"/>
      <c r="Z47" s="7612"/>
      <c r="AA47" s="7612"/>
      <c r="AB47" s="7612"/>
      <c r="AC47" s="7612"/>
      <c r="AD47" s="7612"/>
      <c r="AE47" s="7623" t="s">
        <v>8338</v>
      </c>
      <c r="AF47" s="7624">
        <f t="shared" si="6"/>
      </c>
      <c r="AG47" s="7625">
        <f t="shared" si="26"/>
      </c>
      <c r="AH47" s="7626"/>
      <c r="AI47" s="7621"/>
      <c r="AJ47" s="7622"/>
      <c r="AK47" s="7622"/>
      <c r="AL47" s="7621"/>
      <c r="AM47" s="7622"/>
      <c r="AN47" s="7622"/>
    </row>
    <row r="48">
      <c r="A48" s="7612"/>
      <c r="B48" s="7616"/>
      <c r="C48" s="7616"/>
      <c r="D48" s="7612"/>
      <c r="E48" s="7612"/>
      <c r="F48" s="7612"/>
      <c r="G48" s="7616"/>
      <c r="H48" s="7617"/>
      <c r="I48" s="7617"/>
      <c r="J48" s="7617"/>
      <c r="K48" s="7612"/>
      <c r="L48" s="7612"/>
      <c r="M48" s="7612"/>
      <c r="N48" s="7612"/>
      <c r="O48" s="7612"/>
      <c r="P48" s="7612"/>
      <c r="Q48" s="7612"/>
      <c r="R48" s="7612"/>
      <c r="S48" s="7612"/>
      <c r="T48" s="7612"/>
      <c r="U48" s="7612"/>
      <c r="V48" s="7612"/>
      <c r="W48" s="7612"/>
      <c r="X48" s="7612"/>
      <c r="Y48" s="7612"/>
      <c r="Z48" s="7612"/>
      <c r="AA48" s="7612"/>
      <c r="AB48" s="7612"/>
      <c r="AC48" s="7612"/>
      <c r="AD48" s="7612"/>
      <c r="AE48" s="7623" t="s">
        <v>8339</v>
      </c>
      <c r="AF48" s="7624">
        <f t="shared" si="6"/>
      </c>
      <c r="AG48" s="7625">
        <f t="shared" si="26"/>
      </c>
      <c r="AH48" s="7626"/>
      <c r="AI48" s="7621"/>
      <c r="AJ48" s="7622"/>
      <c r="AK48" s="7622"/>
      <c r="AL48" s="7621"/>
      <c r="AM48" s="7622"/>
      <c r="AN48" s="7622"/>
    </row>
    <row r="49">
      <c r="A49" s="7612"/>
      <c r="B49" s="7616"/>
      <c r="C49" s="7616"/>
      <c r="D49" s="7612"/>
      <c r="E49" s="7612"/>
      <c r="F49" s="7612"/>
      <c r="G49" s="7616"/>
      <c r="H49" s="7617"/>
      <c r="I49" s="7617"/>
      <c r="J49" s="7617"/>
      <c r="K49" s="7612"/>
      <c r="L49" s="7612"/>
      <c r="M49" s="7612"/>
      <c r="N49" s="7612"/>
      <c r="O49" s="7612"/>
      <c r="P49" s="7612"/>
      <c r="Q49" s="7612"/>
      <c r="R49" s="7612"/>
      <c r="S49" s="7612"/>
      <c r="T49" s="7612"/>
      <c r="U49" s="7612"/>
      <c r="V49" s="7612"/>
      <c r="W49" s="7612"/>
      <c r="X49" s="7612"/>
      <c r="Y49" s="7612"/>
      <c r="Z49" s="7612"/>
      <c r="AA49" s="7612"/>
      <c r="AB49" s="7612"/>
      <c r="AC49" s="7612"/>
      <c r="AD49" s="7612"/>
      <c r="AE49" s="7623" t="s">
        <v>8340</v>
      </c>
      <c r="AF49" s="7624">
        <f t="shared" si="6"/>
      </c>
      <c r="AG49" s="7625">
        <f t="shared" si="26"/>
      </c>
      <c r="AH49" s="7626"/>
      <c r="AI49" s="7621"/>
      <c r="AJ49" s="7622"/>
      <c r="AK49" s="7622"/>
      <c r="AL49" s="7621"/>
      <c r="AM49" s="7622"/>
      <c r="AN49" s="7622"/>
    </row>
    <row r="50">
      <c r="A50" s="7612"/>
      <c r="B50" s="7616"/>
      <c r="C50" s="7616"/>
      <c r="D50" s="7612"/>
      <c r="E50" s="7612"/>
      <c r="F50" s="7612"/>
      <c r="G50" s="7616"/>
      <c r="H50" s="7617"/>
      <c r="I50" s="7617"/>
      <c r="J50" s="7617"/>
      <c r="K50" s="7612"/>
      <c r="L50" s="7612"/>
      <c r="M50" s="7612"/>
      <c r="N50" s="7612"/>
      <c r="O50" s="7612"/>
      <c r="P50" s="7612"/>
      <c r="Q50" s="7612"/>
      <c r="R50" s="7612"/>
      <c r="S50" s="7612"/>
      <c r="T50" s="7612"/>
      <c r="U50" s="7612"/>
      <c r="V50" s="7612"/>
      <c r="W50" s="7612"/>
      <c r="X50" s="7612"/>
      <c r="Y50" s="7612"/>
      <c r="Z50" s="7612"/>
      <c r="AA50" s="7612"/>
      <c r="AB50" s="7612"/>
      <c r="AC50" s="7612"/>
      <c r="AD50" s="7612"/>
      <c r="AE50" s="7623" t="s">
        <v>8251</v>
      </c>
      <c r="AF50" s="7627">
        <f>AVERAGE(AH3:AH43)/AVERAGE(D3:D43)</f>
      </c>
      <c r="AG50" s="7625">
        <f>SUMIF($H$3:$H$43,"&lt;90",$AG$3:$AG$43)</f>
      </c>
      <c r="AH50" s="7628"/>
      <c r="AI50" s="7621"/>
      <c r="AJ50" s="7622"/>
      <c r="AK50" s="7622"/>
      <c r="AL50" s="7621"/>
      <c r="AM50" s="7622"/>
      <c r="AN50" s="7622"/>
    </row>
    <row r="51">
      <c r="A51" s="7612"/>
      <c r="B51" s="7616"/>
      <c r="C51" s="7616"/>
      <c r="D51" s="7612"/>
      <c r="E51" s="7612"/>
      <c r="F51" s="7612"/>
      <c r="G51" s="7616"/>
      <c r="H51" s="7617"/>
      <c r="I51" s="7617"/>
      <c r="J51" s="7617"/>
      <c r="K51" s="7612"/>
      <c r="L51" s="7612"/>
      <c r="M51" s="7612"/>
      <c r="N51" s="7612"/>
      <c r="O51" s="7612"/>
      <c r="P51" s="7612"/>
      <c r="Q51" s="7612"/>
      <c r="R51" s="7612"/>
      <c r="S51" s="7612"/>
      <c r="T51" s="7612"/>
      <c r="U51" s="7612"/>
      <c r="V51" s="7612"/>
      <c r="W51" s="7612"/>
      <c r="X51" s="7612"/>
      <c r="Y51" s="7612"/>
      <c r="Z51" s="7612"/>
      <c r="AA51" s="7612"/>
      <c r="AB51" s="7612"/>
      <c r="AC51" s="7612"/>
      <c r="AD51" s="7612"/>
      <c r="AE51" s="7612"/>
      <c r="AF51" s="7628"/>
      <c r="AG51" s="7628"/>
      <c r="AH51" s="7628"/>
      <c r="AI51" s="7621"/>
      <c r="AJ51" s="7622"/>
      <c r="AK51" s="7622"/>
      <c r="AL51" s="7621"/>
      <c r="AM51" s="7622"/>
      <c r="AN51" s="7622"/>
    </row>
    <row r="52">
      <c r="A52" s="7629" t="s">
        <v>8341</v>
      </c>
      <c r="B52" s="7569" t="s">
        <v>8226</v>
      </c>
      <c r="C52" s="7569" t="s">
        <v>8227</v>
      </c>
      <c r="D52" s="7569" t="s">
        <v>8228</v>
      </c>
      <c r="E52" s="7569"/>
      <c r="F52" s="7569" t="s">
        <v>8342</v>
      </c>
      <c r="G52" s="7630" t="s">
        <v>8230</v>
      </c>
      <c r="H52" s="7631" t="s">
        <v>8231</v>
      </c>
      <c r="I52" s="7568" t="s">
        <v>8232</v>
      </c>
      <c r="J52" s="7568" t="s">
        <v>8233</v>
      </c>
      <c r="K52" s="7569" t="s">
        <v>8234</v>
      </c>
      <c r="L52" s="7569" t="s">
        <v>8235</v>
      </c>
      <c r="M52" s="7569" t="s">
        <v>8343</v>
      </c>
      <c r="N52" s="7569" t="s">
        <v>8344</v>
      </c>
      <c r="O52" s="7569" t="s">
        <v>8238</v>
      </c>
      <c r="P52" s="7632"/>
      <c r="Q52" s="7632"/>
      <c r="R52" s="7632"/>
      <c r="S52" s="7632"/>
      <c r="T52" s="7632"/>
      <c r="U52" s="7632"/>
      <c r="V52" s="7632"/>
      <c r="W52" s="7632"/>
      <c r="X52" s="7632"/>
      <c r="Y52" s="7632"/>
      <c r="Z52" s="7632"/>
      <c r="AA52" s="7632"/>
      <c r="AB52" s="7633" t="s">
        <v>8245</v>
      </c>
      <c r="AC52" s="7631" t="s">
        <v>8246</v>
      </c>
      <c r="AD52" s="7631" t="s">
        <v>8345</v>
      </c>
      <c r="AE52" s="7631" t="s">
        <v>8346</v>
      </c>
      <c r="AF52" s="7634" t="s">
        <v>8249</v>
      </c>
      <c r="AG52" s="7634" t="s">
        <v>8250</v>
      </c>
      <c r="AH52" s="7568" t="s">
        <v>8251</v>
      </c>
      <c r="AI52" s="7631" t="s">
        <v>8252</v>
      </c>
      <c r="AJ52" s="7568" t="s">
        <v>8253</v>
      </c>
      <c r="AK52" s="7569" t="s">
        <v>8254</v>
      </c>
      <c r="AL52" s="7569" t="s">
        <v>8347</v>
      </c>
      <c r="AM52" s="7569" t="s">
        <v>8256</v>
      </c>
      <c r="AN52" s="7569" t="s">
        <v>8257</v>
      </c>
    </row>
    <row r="53">
      <c r="A53" s="7569" t="s">
        <v>8258</v>
      </c>
      <c r="B53" s="7569"/>
      <c r="C53" s="7569"/>
      <c r="D53" s="7569" t="s">
        <v>8259</v>
      </c>
      <c r="E53" s="7573" t="s">
        <v>8260</v>
      </c>
      <c r="F53" s="7569"/>
      <c r="G53" s="7635"/>
      <c r="H53" s="7631"/>
      <c r="I53" s="7568"/>
      <c r="J53" s="7568"/>
      <c r="K53" s="7569" t="s">
        <v>8261</v>
      </c>
      <c r="L53" s="7569" t="s">
        <v>8261</v>
      </c>
      <c r="M53" s="7569"/>
      <c r="N53" s="7569"/>
      <c r="O53" s="7569"/>
      <c r="P53" s="7632"/>
      <c r="Q53" s="7632"/>
      <c r="R53" s="7632"/>
      <c r="S53" s="7632"/>
      <c r="T53" s="7632"/>
      <c r="U53" s="7632"/>
      <c r="V53" s="7632"/>
      <c r="W53" s="7632"/>
      <c r="X53" s="7632"/>
      <c r="Y53" s="7632"/>
      <c r="Z53" s="7632"/>
      <c r="AA53" s="7632"/>
      <c r="AB53" s="7633"/>
      <c r="AC53" s="7631"/>
      <c r="AD53" s="7631"/>
      <c r="AE53" s="7631"/>
      <c r="AF53" s="7634"/>
      <c r="AG53" s="7634"/>
      <c r="AH53" s="7568"/>
      <c r="AI53" s="7631"/>
      <c r="AJ53" s="7568"/>
      <c r="AK53" s="7569"/>
      <c r="AL53" s="7569"/>
      <c r="AM53" s="7569"/>
      <c r="AN53" s="7569"/>
    </row>
    <row r="54">
      <c r="A54" s="7636">
        <v>1</v>
      </c>
      <c r="B54" s="7574" t="s">
        <v>8274</v>
      </c>
      <c r="C54" s="7574" t="s">
        <v>8348</v>
      </c>
      <c r="D54" s="7575">
        <v>1535</v>
      </c>
      <c r="E54" s="7589">
        <v>1535</v>
      </c>
      <c r="F54" s="7637"/>
      <c r="G54" s="7638">
        <f>VLOOKUP(C54,'Data Products'!$A:$J,2,0)</f>
      </c>
      <c r="H54" s="7639">
        <f t="shared" ref="H54:H79" si="10">IFERROR(G54-TODAY(),"")</f>
      </c>
      <c r="I54" s="7578">
        <v>45840</v>
      </c>
      <c r="J54" s="7579">
        <f t="shared" ref="J54:J126" si="1">TODAY()-I54</f>
      </c>
      <c r="K54" s="7593">
        <v>5518</v>
      </c>
      <c r="L54" s="7640">
        <v>11890</v>
      </c>
      <c r="M54" s="7575">
        <v>6000</v>
      </c>
      <c r="N54" s="7575">
        <v>12000</v>
      </c>
      <c r="O54" s="7574" t="s">
        <v>8273</v>
      </c>
      <c r="P54" s="7612"/>
      <c r="Q54" s="7612"/>
      <c r="R54" s="7641"/>
      <c r="S54" s="7612"/>
      <c r="T54" s="7612"/>
      <c r="U54" s="7612"/>
      <c r="V54" s="7612"/>
      <c r="W54" s="7612"/>
      <c r="X54" s="7612"/>
      <c r="Y54" s="7612"/>
      <c r="Z54" s="7612"/>
      <c r="AA54" s="7612"/>
      <c r="AB54" s="7642">
        <f t="shared" ref="AB54:AB126" si="30">L54/30</f>
      </c>
      <c r="AC54" s="7596">
        <f t="shared" ref="AC54:AC126" si="21">IFERROR(D54/AB54,"-")</f>
      </c>
      <c r="AD54" s="7582">
        <f t="shared" ref="AD54:AD126" si="14">IFERROR(TODAY()+AC54,"-")</f>
      </c>
      <c r="AE54" s="7597">
        <f t="shared" ref="AE54:AE126" si="4">_xlfn.IFS(AC54="-","Not sold yet",AND(AC54&lt;=150,AC54&gt;60),"Out of stock more than 60 days",AC54&lt;=60,"Out of stock less than 60 days",AC54&gt;=150,"Out of stock more than 150 days")</f>
      </c>
      <c r="AF54" s="7584">
        <f>VLOOKUP(C54,'Data Products'!$A:$J,10,0)</f>
      </c>
      <c r="AG54" s="7585">
        <f t="shared" ref="AG54:AG126" si="24">AF54*D54</f>
      </c>
      <c r="AH54" s="7585"/>
      <c r="AI54" s="7603" t="s">
        <v>8349</v>
      </c>
      <c r="AJ54" s="7587"/>
      <c r="AK54" s="7588"/>
      <c r="AL54" s="7587"/>
      <c r="AM54" s="7588"/>
      <c r="AN54" s="7588"/>
    </row>
    <row customHeight="true" hidden="true" ht="18" r="55">
      <c r="A55" s="7636">
        <v>2</v>
      </c>
      <c r="B55" s="7574" t="s">
        <v>8269</v>
      </c>
      <c r="C55" s="7574" t="s">
        <v>8350</v>
      </c>
      <c r="D55" s="7575">
        <v>0</v>
      </c>
      <c r="E55" s="7589">
        <v>0</v>
      </c>
      <c r="F55" s="7637"/>
      <c r="G55" s="7638">
        <f>VLOOKUP(C55,'Data Products'!$A:$J,2,0)</f>
      </c>
      <c r="H55" s="7639">
        <f t="shared" si="10"/>
      </c>
      <c r="I55" s="7578">
        <v>45376</v>
      </c>
      <c r="J55" s="7579">
        <f t="shared" si="1"/>
      </c>
      <c r="K55" s="7575">
        <v>0</v>
      </c>
      <c r="L55" s="7575">
        <v>0</v>
      </c>
      <c r="M55" s="7575">
        <v>0</v>
      </c>
      <c r="N55" s="7575">
        <v>0</v>
      </c>
      <c r="O55" s="7574" t="s">
        <v>8351</v>
      </c>
      <c r="P55" s="7612"/>
      <c r="Q55" s="7612"/>
      <c r="R55" s="7641"/>
      <c r="S55" s="7612"/>
      <c r="T55" s="7612"/>
      <c r="U55" s="7612"/>
      <c r="V55" s="7612"/>
      <c r="W55" s="7612"/>
      <c r="X55" s="7612"/>
      <c r="Y55" s="7612"/>
      <c r="Z55" s="7612"/>
      <c r="AA55" s="7612"/>
      <c r="AB55" s="7642">
        <f t="shared" si="30"/>
      </c>
      <c r="AC55" s="7590">
        <f t="shared" si="21"/>
      </c>
      <c r="AD55" s="7582">
        <f t="shared" si="14"/>
      </c>
      <c r="AE55" s="7591">
        <f t="shared" si="4"/>
      </c>
      <c r="AF55" s="7584">
        <f>VLOOKUP(C55,'Data Products'!$A:$J,10,0)</f>
      </c>
      <c r="AG55" s="7585">
        <f t="shared" si="24"/>
      </c>
      <c r="AH55" s="7585">
        <f t="shared" ref="AH55:AH74" si="17">IF(H55&lt;=90,D55,0)</f>
      </c>
      <c r="AI55" s="7598"/>
      <c r="AJ55" s="7587"/>
      <c r="AK55" s="7588"/>
      <c r="AL55" s="7587"/>
      <c r="AM55" s="7588"/>
      <c r="AN55" s="7588"/>
    </row>
    <row customHeight="true" hidden="true" ht="18" r="56">
      <c r="A56" s="7636">
        <v>3</v>
      </c>
      <c r="B56" s="7574" t="s">
        <v>8269</v>
      </c>
      <c r="C56" s="7574" t="s">
        <v>8352</v>
      </c>
      <c r="D56" s="7575">
        <v>0</v>
      </c>
      <c r="E56" s="7589">
        <v>0</v>
      </c>
      <c r="F56" s="7637"/>
      <c r="G56" s="7638">
        <f>VLOOKUP(C56,'Data Products'!$A:$J,2,0)</f>
      </c>
      <c r="H56" s="7639">
        <f t="shared" si="10"/>
      </c>
      <c r="I56" s="7614">
        <v>45721</v>
      </c>
      <c r="J56" s="7579">
        <f t="shared" si="1"/>
      </c>
      <c r="K56" s="7575">
        <v>0</v>
      </c>
      <c r="L56" s="7575">
        <v>0</v>
      </c>
      <c r="M56" s="7643" t="s">
        <v>8353</v>
      </c>
      <c r="N56" s="7643" t="s">
        <v>8353</v>
      </c>
      <c r="O56" s="7574" t="s">
        <v>8351</v>
      </c>
      <c r="P56" s="7612"/>
      <c r="Q56" s="7612"/>
      <c r="R56" s="7641"/>
      <c r="S56" s="7612"/>
      <c r="T56" s="7612"/>
      <c r="U56" s="7612"/>
      <c r="V56" s="7612"/>
      <c r="W56" s="7612"/>
      <c r="X56" s="7612"/>
      <c r="Y56" s="7612"/>
      <c r="Z56" s="7612"/>
      <c r="AA56" s="7612"/>
      <c r="AB56" s="7642">
        <f t="shared" si="30"/>
      </c>
      <c r="AC56" s="7590">
        <f t="shared" si="21"/>
      </c>
      <c r="AD56" s="7582">
        <f t="shared" si="14"/>
      </c>
      <c r="AE56" s="7591">
        <f t="shared" si="4"/>
      </c>
      <c r="AF56" s="7584">
        <f>VLOOKUP(C56,'Data Products'!$A:$J,10,0)</f>
      </c>
      <c r="AG56" s="7585">
        <f t="shared" si="24"/>
      </c>
      <c r="AH56" s="7585">
        <f t="shared" si="17"/>
      </c>
      <c r="AI56" s="7598"/>
      <c r="AJ56" s="7587"/>
      <c r="AK56" s="7588"/>
      <c r="AL56" s="7587"/>
      <c r="AM56" s="7588"/>
      <c r="AN56" s="7588"/>
    </row>
    <row customHeight="true" hidden="true" ht="18" r="57">
      <c r="A57" s="7636">
        <v>4</v>
      </c>
      <c r="B57" s="7574" t="s">
        <v>8269</v>
      </c>
      <c r="C57" s="7574" t="s">
        <v>8354</v>
      </c>
      <c r="D57" s="7575">
        <v>0</v>
      </c>
      <c r="E57" s="7589">
        <v>0</v>
      </c>
      <c r="F57" s="7637"/>
      <c r="G57" s="7638">
        <f>VLOOKUP(C57,'Data Products'!$A:$J,2,0)</f>
      </c>
      <c r="H57" s="7639">
        <f t="shared" si="10"/>
      </c>
      <c r="I57" s="7578">
        <v>45460</v>
      </c>
      <c r="J57" s="7579">
        <f t="shared" si="1"/>
      </c>
      <c r="K57" s="7575">
        <v>0</v>
      </c>
      <c r="L57" s="7575">
        <v>0</v>
      </c>
      <c r="M57" s="7575">
        <v>0</v>
      </c>
      <c r="N57" s="7575">
        <v>0</v>
      </c>
      <c r="O57" s="7574" t="s">
        <v>8351</v>
      </c>
      <c r="P57" s="7612"/>
      <c r="Q57" s="7612"/>
      <c r="R57" s="7644"/>
      <c r="S57" s="7612"/>
      <c r="T57" s="7612"/>
      <c r="U57" s="7612"/>
      <c r="V57" s="7612"/>
      <c r="W57" s="7612"/>
      <c r="X57" s="7612"/>
      <c r="Y57" s="7612"/>
      <c r="Z57" s="7612"/>
      <c r="AA57" s="7612"/>
      <c r="AB57" s="7642">
        <f t="shared" si="30"/>
      </c>
      <c r="AC57" s="7590">
        <f t="shared" si="21"/>
      </c>
      <c r="AD57" s="7582">
        <f t="shared" si="14"/>
      </c>
      <c r="AE57" s="7591">
        <f t="shared" si="4"/>
      </c>
      <c r="AF57" s="7584">
        <f>VLOOKUP(C57,'Data Products'!$A:$J,10,0)</f>
      </c>
      <c r="AG57" s="7585">
        <f t="shared" si="24"/>
      </c>
      <c r="AH57" s="7585">
        <f t="shared" si="17"/>
      </c>
      <c r="AI57" s="7587"/>
      <c r="AJ57" s="7588"/>
      <c r="AK57" s="7588"/>
      <c r="AL57" s="7587"/>
      <c r="AM57" s="7588"/>
      <c r="AN57" s="7588"/>
    </row>
    <row customHeight="true" hidden="true" ht="18" r="58">
      <c r="A58" s="7636">
        <v>5</v>
      </c>
      <c r="B58" s="7574" t="s">
        <v>8297</v>
      </c>
      <c r="C58" s="7574" t="s">
        <v>8355</v>
      </c>
      <c r="D58" s="7575">
        <v>0</v>
      </c>
      <c r="E58" s="7589">
        <v>0</v>
      </c>
      <c r="F58" s="7637"/>
      <c r="G58" s="7638">
        <f>VLOOKUP(C58,'Data Products'!$A:$J,2,0)</f>
      </c>
      <c r="H58" s="7639">
        <f t="shared" si="10"/>
      </c>
      <c r="I58" s="7578">
        <v>45667</v>
      </c>
      <c r="J58" s="7579">
        <f t="shared" si="1"/>
      </c>
      <c r="K58" s="7575">
        <v>0</v>
      </c>
      <c r="L58" s="7575">
        <v>0</v>
      </c>
      <c r="M58" s="7575">
        <v>500</v>
      </c>
      <c r="N58" s="7575">
        <v>1000</v>
      </c>
      <c r="O58" s="7645" t="s">
        <v>8282</v>
      </c>
      <c r="P58" s="7612"/>
      <c r="Q58" s="7612"/>
      <c r="R58" s="7641"/>
      <c r="S58" s="7612"/>
      <c r="T58" s="7612"/>
      <c r="U58" s="7612"/>
      <c r="V58" s="7612"/>
      <c r="W58" s="7612"/>
      <c r="X58" s="7612"/>
      <c r="Y58" s="7612"/>
      <c r="Z58" s="7612"/>
      <c r="AA58" s="7612"/>
      <c r="AB58" s="7642">
        <f t="shared" si="30"/>
      </c>
      <c r="AC58" s="7590">
        <f t="shared" si="21"/>
      </c>
      <c r="AD58" s="7582">
        <f t="shared" si="14"/>
      </c>
      <c r="AE58" s="7591">
        <f t="shared" si="4"/>
      </c>
      <c r="AF58" s="7584">
        <f>VLOOKUP(C58,'Data Products'!$A:$J,10,0)</f>
      </c>
      <c r="AG58" s="7585">
        <f t="shared" si="24"/>
      </c>
      <c r="AH58" s="7585">
        <f t="shared" si="17"/>
      </c>
      <c r="AI58" s="7598"/>
      <c r="AJ58" s="7588"/>
      <c r="AK58" s="7588">
        <v>200</v>
      </c>
      <c r="AL58" s="7587"/>
      <c r="AM58" s="7588"/>
      <c r="AN58" s="7588"/>
    </row>
    <row r="59">
      <c r="A59" s="7636">
        <v>6</v>
      </c>
      <c r="B59" s="7574" t="s">
        <v>8269</v>
      </c>
      <c r="C59" s="7574" t="s">
        <v>8356</v>
      </c>
      <c r="D59" s="7575">
        <v>3</v>
      </c>
      <c r="E59" s="7589">
        <v>3</v>
      </c>
      <c r="F59" s="7637"/>
      <c r="G59" s="7638">
        <f>VLOOKUP(C59,'Data Products'!$A:$J,2,0)</f>
      </c>
      <c r="H59" s="7639">
        <f t="shared" si="10"/>
      </c>
      <c r="I59" s="7578">
        <v>45667</v>
      </c>
      <c r="J59" s="7579">
        <f t="shared" si="1"/>
      </c>
      <c r="K59" s="7575">
        <v>0</v>
      </c>
      <c r="L59" s="7575">
        <v>0</v>
      </c>
      <c r="M59" s="7575">
        <v>500</v>
      </c>
      <c r="N59" s="7575">
        <v>1000</v>
      </c>
      <c r="O59" s="7574" t="s">
        <v>8282</v>
      </c>
      <c r="P59" s="7612"/>
      <c r="Q59" s="7612"/>
      <c r="R59" s="7641"/>
      <c r="S59" s="7612"/>
      <c r="T59" s="7612"/>
      <c r="U59" s="7612"/>
      <c r="V59" s="7612"/>
      <c r="W59" s="7612"/>
      <c r="X59" s="7612"/>
      <c r="Y59" s="7612"/>
      <c r="Z59" s="7612"/>
      <c r="AA59" s="7612"/>
      <c r="AB59" s="7642">
        <f t="shared" si="30"/>
      </c>
      <c r="AC59" s="7596">
        <f t="shared" si="21"/>
      </c>
      <c r="AD59" s="7582">
        <f t="shared" si="14"/>
      </c>
      <c r="AE59" s="7597">
        <f t="shared" si="4"/>
      </c>
      <c r="AF59" s="7584">
        <f>VLOOKUP(C59,'Data Products'!$A:$J,10,0)</f>
      </c>
      <c r="AG59" s="7585">
        <f t="shared" si="24"/>
      </c>
      <c r="AH59" s="7585">
        <f t="shared" si="17"/>
      </c>
      <c r="AI59" s="7598"/>
      <c r="AJ59" s="7588"/>
      <c r="AK59" s="7588"/>
      <c r="AL59" s="7587"/>
      <c r="AM59" s="7588"/>
      <c r="AN59" s="7588"/>
    </row>
    <row r="60">
      <c r="A60" s="7636">
        <v>7</v>
      </c>
      <c r="B60" s="7574" t="s">
        <v>8262</v>
      </c>
      <c r="C60" s="7574" t="s">
        <v>8357</v>
      </c>
      <c r="D60" s="7575">
        <v>105</v>
      </c>
      <c r="E60" s="7589">
        <v>105</v>
      </c>
      <c r="F60" s="7637"/>
      <c r="G60" s="7638">
        <f>VLOOKUP(C60,'Data Products'!$A:$J,2,0)</f>
      </c>
      <c r="H60" s="7639">
        <f t="shared" si="10"/>
      </c>
      <c r="I60" s="7578">
        <v>45617</v>
      </c>
      <c r="J60" s="7579">
        <f t="shared" si="1"/>
      </c>
      <c r="K60" s="7575">
        <v>34</v>
      </c>
      <c r="L60" s="7575">
        <v>58</v>
      </c>
      <c r="M60" s="7575">
        <v>300</v>
      </c>
      <c r="N60" s="7575">
        <v>500</v>
      </c>
      <c r="O60" s="7646" t="s">
        <v>8282</v>
      </c>
      <c r="P60" s="7612"/>
      <c r="Q60" s="7612"/>
      <c r="R60" s="7641"/>
      <c r="S60" s="7612"/>
      <c r="T60" s="7612"/>
      <c r="U60" s="7612"/>
      <c r="V60" s="7612"/>
      <c r="W60" s="7612"/>
      <c r="X60" s="7612"/>
      <c r="Y60" s="7612"/>
      <c r="Z60" s="7612"/>
      <c r="AA60" s="7612"/>
      <c r="AB60" s="7642">
        <f t="shared" si="30"/>
      </c>
      <c r="AC60" s="7600">
        <f t="shared" si="21"/>
      </c>
      <c r="AD60" s="7582">
        <f t="shared" si="14"/>
      </c>
      <c r="AE60" s="7601">
        <f t="shared" si="4"/>
      </c>
      <c r="AF60" s="7584">
        <f>VLOOKUP(C60,'Data Products'!$A:$J,10,0)</f>
      </c>
      <c r="AG60" s="7585">
        <f t="shared" si="24"/>
      </c>
      <c r="AH60" s="7585">
        <f t="shared" si="17"/>
      </c>
      <c r="AI60" s="7587"/>
      <c r="AJ60" s="7588"/>
      <c r="AK60" s="7588"/>
      <c r="AL60" s="7587"/>
      <c r="AM60" s="7588"/>
      <c r="AN60" s="7588"/>
    </row>
    <row customHeight="true" hidden="true" ht="18" r="61">
      <c r="A61" s="7636">
        <v>8</v>
      </c>
      <c r="B61" s="7574" t="s">
        <v>8262</v>
      </c>
      <c r="C61" s="7574" t="s">
        <v>8358</v>
      </c>
      <c r="D61" s="7575">
        <v>0</v>
      </c>
      <c r="E61" s="7589">
        <v>0</v>
      </c>
      <c r="F61" s="7637"/>
      <c r="G61" s="7638">
        <f>VLOOKUP(C61,'Data Products'!$A:$J,2,0)</f>
      </c>
      <c r="H61" s="7647">
        <f t="shared" si="10"/>
      </c>
      <c r="I61" s="7578">
        <v>45504</v>
      </c>
      <c r="J61" s="7579">
        <f t="shared" si="1"/>
      </c>
      <c r="K61" s="7575">
        <v>0</v>
      </c>
      <c r="L61" s="7575">
        <v>0</v>
      </c>
      <c r="M61" s="7575">
        <v>0</v>
      </c>
      <c r="N61" s="7575">
        <v>0</v>
      </c>
      <c r="O61" s="7574" t="s">
        <v>8282</v>
      </c>
      <c r="P61" s="7612"/>
      <c r="Q61" s="7612"/>
      <c r="R61" s="7641"/>
      <c r="S61" s="7612"/>
      <c r="T61" s="7612"/>
      <c r="U61" s="7612"/>
      <c r="V61" s="7612"/>
      <c r="W61" s="7612"/>
      <c r="X61" s="7612"/>
      <c r="Y61" s="7612"/>
      <c r="Z61" s="7612"/>
      <c r="AA61" s="7612"/>
      <c r="AB61" s="7642">
        <f t="shared" si="30"/>
      </c>
      <c r="AC61" s="7590">
        <f t="shared" si="21"/>
      </c>
      <c r="AD61" s="7582">
        <f t="shared" si="14"/>
      </c>
      <c r="AE61" s="7591">
        <f t="shared" si="4"/>
      </c>
      <c r="AF61" s="7584">
        <f>VLOOKUP(C61,'Data Products'!$A:$J,10,0)</f>
      </c>
      <c r="AG61" s="7585">
        <f t="shared" si="24"/>
      </c>
      <c r="AH61" s="7585">
        <f t="shared" si="17"/>
      </c>
      <c r="AI61" s="7587"/>
      <c r="AJ61" s="7588"/>
      <c r="AK61" s="7588"/>
      <c r="AL61" s="7587"/>
      <c r="AM61" s="7588"/>
      <c r="AN61" s="7588"/>
    </row>
    <row customHeight="true" hidden="true" ht="18" r="62">
      <c r="A62" s="7636">
        <v>9</v>
      </c>
      <c r="B62" s="7574" t="s">
        <v>8262</v>
      </c>
      <c r="C62" s="7574" t="s">
        <v>8359</v>
      </c>
      <c r="D62" s="7575">
        <v>0</v>
      </c>
      <c r="E62" s="7589">
        <v>0</v>
      </c>
      <c r="F62" s="7637"/>
      <c r="G62" s="7638">
        <f>VLOOKUP(C62,'Data Products'!$A:$J,2,0)</f>
      </c>
      <c r="H62" s="7639">
        <f t="shared" si="10"/>
      </c>
      <c r="I62" s="7578">
        <v>45530</v>
      </c>
      <c r="J62" s="7579">
        <f t="shared" si="1"/>
      </c>
      <c r="K62" s="7575">
        <v>0</v>
      </c>
      <c r="L62" s="7575">
        <v>0</v>
      </c>
      <c r="M62" s="7575">
        <v>100</v>
      </c>
      <c r="N62" s="7575">
        <v>300</v>
      </c>
      <c r="O62" s="7574" t="s">
        <v>8282</v>
      </c>
      <c r="P62" s="7612"/>
      <c r="Q62" s="7612"/>
      <c r="R62" s="7641"/>
      <c r="S62" s="7612"/>
      <c r="T62" s="7612"/>
      <c r="U62" s="7612"/>
      <c r="V62" s="7612"/>
      <c r="W62" s="7612"/>
      <c r="X62" s="7612"/>
      <c r="Y62" s="7612"/>
      <c r="Z62" s="7612"/>
      <c r="AA62" s="7612"/>
      <c r="AB62" s="7642">
        <f t="shared" si="30"/>
      </c>
      <c r="AC62" s="7596">
        <f t="shared" si="21"/>
      </c>
      <c r="AD62" s="7582">
        <f t="shared" si="14"/>
      </c>
      <c r="AE62" s="7597">
        <f t="shared" si="4"/>
      </c>
      <c r="AF62" s="7584">
        <f>VLOOKUP(C62,'Data Products'!$A:$J,10,0)</f>
      </c>
      <c r="AG62" s="7585">
        <f t="shared" si="24"/>
      </c>
      <c r="AH62" s="7585">
        <f t="shared" si="17"/>
      </c>
      <c r="AI62" s="7587"/>
      <c r="AJ62" s="7588"/>
      <c r="AK62" s="7588"/>
      <c r="AL62" s="7587"/>
      <c r="AM62" s="7588"/>
      <c r="AN62" s="7588"/>
    </row>
    <row customHeight="true" hidden="true" ht="18" r="63">
      <c r="A63" s="7636">
        <v>10</v>
      </c>
      <c r="B63" s="7574" t="s">
        <v>8262</v>
      </c>
      <c r="C63" s="7574" t="s">
        <v>8360</v>
      </c>
      <c r="D63" s="7575">
        <v>0</v>
      </c>
      <c r="E63" s="7589">
        <v>0</v>
      </c>
      <c r="F63" s="7637"/>
      <c r="G63" s="7638">
        <f>VLOOKUP(C63,'Data Products'!$A:$J,2,0)</f>
      </c>
      <c r="H63" s="7639">
        <f t="shared" si="10"/>
      </c>
      <c r="I63" s="7578">
        <v>45667</v>
      </c>
      <c r="J63" s="7579">
        <f t="shared" si="1"/>
      </c>
      <c r="K63" s="7575">
        <v>0</v>
      </c>
      <c r="L63" s="7575">
        <v>0</v>
      </c>
      <c r="M63" s="7575">
        <v>500</v>
      </c>
      <c r="N63" s="7575">
        <v>1000</v>
      </c>
      <c r="O63" s="7574" t="s">
        <v>8282</v>
      </c>
      <c r="P63" s="7612"/>
      <c r="Q63" s="7612"/>
      <c r="R63" s="7641"/>
      <c r="S63" s="7612"/>
      <c r="T63" s="7612"/>
      <c r="U63" s="7612"/>
      <c r="V63" s="7612"/>
      <c r="W63" s="7612"/>
      <c r="X63" s="7612"/>
      <c r="Y63" s="7612"/>
      <c r="Z63" s="7612"/>
      <c r="AA63" s="7612"/>
      <c r="AB63" s="7642">
        <f t="shared" si="30"/>
      </c>
      <c r="AC63" s="7590">
        <f t="shared" si="21"/>
      </c>
      <c r="AD63" s="7582">
        <f t="shared" si="14"/>
      </c>
      <c r="AE63" s="7591">
        <f t="shared" si="4"/>
      </c>
      <c r="AF63" s="7584">
        <f>VLOOKUP(C63,'Data Products'!$A:$J,10,0)</f>
      </c>
      <c r="AG63" s="7585">
        <f t="shared" si="24"/>
      </c>
      <c r="AH63" s="7585">
        <f t="shared" si="17"/>
      </c>
      <c r="AI63" s="7598"/>
      <c r="AJ63" s="7588"/>
      <c r="AK63" s="7588">
        <v>150</v>
      </c>
      <c r="AL63" s="7587"/>
      <c r="AM63" s="7588"/>
      <c r="AN63" s="7588"/>
    </row>
    <row customHeight="true" hidden="true" ht="18" r="64">
      <c r="A64" s="7636">
        <v>11</v>
      </c>
      <c r="B64" s="7574" t="s">
        <v>8269</v>
      </c>
      <c r="C64" s="7574" t="s">
        <v>8361</v>
      </c>
      <c r="D64" s="7575">
        <v>0</v>
      </c>
      <c r="E64" s="7589">
        <v>0</v>
      </c>
      <c r="F64" s="7637"/>
      <c r="G64" s="7638">
        <f>VLOOKUP(C64,'Data Products'!$A:$J,2,0)</f>
      </c>
      <c r="H64" s="7639">
        <f t="shared" si="10"/>
      </c>
      <c r="I64" s="7614">
        <v>45716</v>
      </c>
      <c r="J64" s="7579">
        <f t="shared" si="1"/>
      </c>
      <c r="K64" s="7575">
        <v>0</v>
      </c>
      <c r="L64" s="7575">
        <v>78</v>
      </c>
      <c r="M64" s="7575" t="s">
        <v>8353</v>
      </c>
      <c r="N64" s="7575" t="s">
        <v>8353</v>
      </c>
      <c r="O64" s="7574" t="s">
        <v>8282</v>
      </c>
      <c r="P64" s="7612"/>
      <c r="Q64" s="7612"/>
      <c r="R64" s="7641"/>
      <c r="S64" s="7612"/>
      <c r="T64" s="7612"/>
      <c r="U64" s="7612"/>
      <c r="V64" s="7612"/>
      <c r="W64" s="7612"/>
      <c r="X64" s="7612"/>
      <c r="Y64" s="7612"/>
      <c r="Z64" s="7612"/>
      <c r="AA64" s="7612"/>
      <c r="AB64" s="7642">
        <f t="shared" si="30"/>
      </c>
      <c r="AC64" s="7600">
        <f t="shared" si="21"/>
      </c>
      <c r="AD64" s="7582">
        <f t="shared" si="14"/>
      </c>
      <c r="AE64" s="7601">
        <f t="shared" si="4"/>
      </c>
      <c r="AF64" s="7584">
        <f>VLOOKUP(C64,'Data Products'!$A:$J,10,0)</f>
      </c>
      <c r="AG64" s="7585">
        <f t="shared" si="24"/>
      </c>
      <c r="AH64" s="7585">
        <f t="shared" si="17"/>
      </c>
      <c r="AI64" s="7598"/>
      <c r="AJ64" s="7588"/>
      <c r="AK64" s="7588"/>
      <c r="AL64" s="7587"/>
      <c r="AM64" s="7588"/>
      <c r="AN64" s="7588"/>
    </row>
    <row r="65">
      <c r="A65" s="7636">
        <v>12</v>
      </c>
      <c r="B65" s="7574" t="s">
        <v>8262</v>
      </c>
      <c r="C65" s="7574" t="s">
        <v>8362</v>
      </c>
      <c r="D65" s="7575">
        <v>159</v>
      </c>
      <c r="E65" s="7589">
        <v>159</v>
      </c>
      <c r="F65" s="7637"/>
      <c r="G65" s="7638">
        <f>VLOOKUP(C65,'Data Products'!$A:$J,2,0)</f>
      </c>
      <c r="H65" s="7639">
        <f t="shared" si="10"/>
      </c>
      <c r="I65" s="7614">
        <v>45716</v>
      </c>
      <c r="J65" s="7579">
        <f t="shared" si="1"/>
      </c>
      <c r="K65" s="7575">
        <v>97</v>
      </c>
      <c r="L65" s="7575">
        <v>149</v>
      </c>
      <c r="M65" s="7575">
        <v>0</v>
      </c>
      <c r="N65" s="7575">
        <v>0</v>
      </c>
      <c r="O65" s="7574" t="s">
        <v>8282</v>
      </c>
      <c r="P65" s="7612"/>
      <c r="Q65" s="7612"/>
      <c r="R65" s="7641"/>
      <c r="S65" s="7612"/>
      <c r="T65" s="7612"/>
      <c r="U65" s="7612"/>
      <c r="V65" s="7612"/>
      <c r="W65" s="7612"/>
      <c r="X65" s="7612"/>
      <c r="Y65" s="7612"/>
      <c r="Z65" s="7612"/>
      <c r="AA65" s="7612"/>
      <c r="AB65" s="7642">
        <f t="shared" si="30"/>
      </c>
      <c r="AC65" s="7600">
        <f t="shared" si="21"/>
      </c>
      <c r="AD65" s="7582">
        <f t="shared" si="14"/>
      </c>
      <c r="AE65" s="7601">
        <f t="shared" si="4"/>
      </c>
      <c r="AF65" s="7584">
        <f>VLOOKUP(C65,'Data Products'!$A:$J,10,0)</f>
      </c>
      <c r="AG65" s="7585">
        <f t="shared" si="24"/>
      </c>
      <c r="AH65" s="7585">
        <f t="shared" si="17"/>
      </c>
      <c r="AI65" s="7598"/>
      <c r="AJ65" s="7588"/>
      <c r="AK65" s="7588"/>
      <c r="AL65" s="7587"/>
      <c r="AM65" s="7588"/>
      <c r="AN65" s="7588"/>
    </row>
    <row customHeight="true" hidden="true" ht="18" r="66">
      <c r="A66" s="7636">
        <v>13</v>
      </c>
      <c r="B66" s="7574" t="s">
        <v>8262</v>
      </c>
      <c r="C66" s="7574" t="s">
        <v>8363</v>
      </c>
      <c r="D66" s="7575">
        <v>0</v>
      </c>
      <c r="E66" s="7589">
        <v>0</v>
      </c>
      <c r="F66" s="7637"/>
      <c r="G66" s="7638">
        <f>VLOOKUP(C66,'Data Products'!$A:$J,2,0)</f>
      </c>
      <c r="H66" s="7647">
        <f t="shared" si="10"/>
      </c>
      <c r="I66" s="7578">
        <v>45363</v>
      </c>
      <c r="J66" s="7579">
        <f t="shared" si="1"/>
      </c>
      <c r="K66" s="7575">
        <v>0</v>
      </c>
      <c r="L66" s="7575">
        <v>0</v>
      </c>
      <c r="M66" s="7575">
        <v>0</v>
      </c>
      <c r="N66" s="7575">
        <v>0</v>
      </c>
      <c r="O66" s="7574" t="s">
        <v>8282</v>
      </c>
      <c r="P66" s="7612"/>
      <c r="Q66" s="7612"/>
      <c r="R66" s="7641"/>
      <c r="S66" s="7612"/>
      <c r="T66" s="7612"/>
      <c r="U66" s="7612"/>
      <c r="V66" s="7612"/>
      <c r="W66" s="7612"/>
      <c r="X66" s="7612"/>
      <c r="Y66" s="7612"/>
      <c r="Z66" s="7612"/>
      <c r="AA66" s="7612"/>
      <c r="AB66" s="7642">
        <f t="shared" si="30"/>
      </c>
      <c r="AC66" s="7590">
        <f t="shared" si="21"/>
      </c>
      <c r="AD66" s="7582">
        <f t="shared" si="14"/>
      </c>
      <c r="AE66" s="7591">
        <f t="shared" si="4"/>
      </c>
      <c r="AF66" s="7584">
        <f>VLOOKUP(C66,'Data Products'!$A:$J,10,0)</f>
      </c>
      <c r="AG66" s="7585">
        <f t="shared" si="24"/>
      </c>
      <c r="AH66" s="7585">
        <f t="shared" si="17"/>
      </c>
      <c r="AI66" s="7587"/>
      <c r="AJ66" s="7588"/>
      <c r="AK66" s="7588"/>
      <c r="AL66" s="7587"/>
      <c r="AM66" s="7588"/>
      <c r="AN66" s="7588"/>
    </row>
    <row r="67">
      <c r="A67" s="7636">
        <v>14</v>
      </c>
      <c r="B67" s="7574" t="s">
        <v>8262</v>
      </c>
      <c r="C67" s="7574" t="s">
        <v>8364</v>
      </c>
      <c r="D67" s="7575">
        <v>24</v>
      </c>
      <c r="E67" s="7589">
        <v>24</v>
      </c>
      <c r="F67" s="7637"/>
      <c r="G67" s="7638">
        <f>VLOOKUP(C67,'Data Products'!$A:$J,2,0)</f>
      </c>
      <c r="H67" s="7639">
        <f t="shared" si="10"/>
      </c>
      <c r="I67" s="7578">
        <v>45617</v>
      </c>
      <c r="J67" s="7579">
        <f t="shared" si="1"/>
      </c>
      <c r="K67" s="7575">
        <v>26</v>
      </c>
      <c r="L67" s="7575">
        <v>31</v>
      </c>
      <c r="M67" s="7575">
        <v>300</v>
      </c>
      <c r="N67" s="7575">
        <v>500</v>
      </c>
      <c r="O67" s="7574" t="s">
        <v>8282</v>
      </c>
      <c r="P67" s="7612"/>
      <c r="Q67" s="7612"/>
      <c r="R67" s="7641"/>
      <c r="S67" s="7612"/>
      <c r="T67" s="7612"/>
      <c r="U67" s="7612"/>
      <c r="V67" s="7612"/>
      <c r="W67" s="7612"/>
      <c r="X67" s="7612"/>
      <c r="Y67" s="7612"/>
      <c r="Z67" s="7612"/>
      <c r="AA67" s="7612"/>
      <c r="AB67" s="7642">
        <f t="shared" si="30"/>
      </c>
      <c r="AC67" s="7600">
        <f t="shared" si="21"/>
      </c>
      <c r="AD67" s="7582">
        <f t="shared" si="14"/>
      </c>
      <c r="AE67" s="7601">
        <f t="shared" si="4"/>
      </c>
      <c r="AF67" s="7584">
        <f>VLOOKUP(C67,'Data Products'!$A:$J,10,0)</f>
      </c>
      <c r="AG67" s="7585">
        <f t="shared" si="24"/>
      </c>
      <c r="AH67" s="7585">
        <f t="shared" si="17"/>
      </c>
      <c r="AI67" s="7598"/>
      <c r="AJ67" s="7588"/>
      <c r="AK67" s="7588"/>
      <c r="AL67" s="7587"/>
      <c r="AM67" s="7588"/>
      <c r="AN67" s="7588"/>
    </row>
    <row customHeight="true" hidden="true" ht="18" r="68">
      <c r="A68" s="7636">
        <v>15</v>
      </c>
      <c r="B68" s="7574" t="s">
        <v>8269</v>
      </c>
      <c r="C68" s="7574" t="s">
        <v>8365</v>
      </c>
      <c r="D68" s="7575">
        <v>0</v>
      </c>
      <c r="E68" s="7589">
        <v>0</v>
      </c>
      <c r="F68" s="7637"/>
      <c r="G68" s="7638">
        <f>VLOOKUP(C68,'Data Products'!$A:$J,2,0)</f>
      </c>
      <c r="H68" s="7639">
        <f t="shared" si="10"/>
      </c>
      <c r="I68" s="7578">
        <v>45667</v>
      </c>
      <c r="J68" s="7579">
        <f t="shared" si="1"/>
      </c>
      <c r="K68" s="7575">
        <v>102</v>
      </c>
      <c r="L68" s="7575">
        <v>328</v>
      </c>
      <c r="M68" s="7575">
        <v>1000</v>
      </c>
      <c r="N68" s="7575">
        <v>2000</v>
      </c>
      <c r="O68" s="7574" t="s">
        <v>8282</v>
      </c>
      <c r="P68" s="7612"/>
      <c r="Q68" s="7612"/>
      <c r="R68" s="7641"/>
      <c r="S68" s="7612"/>
      <c r="T68" s="7612"/>
      <c r="U68" s="7612"/>
      <c r="V68" s="7612"/>
      <c r="W68" s="7612"/>
      <c r="X68" s="7612"/>
      <c r="Y68" s="7612"/>
      <c r="Z68" s="7612"/>
      <c r="AA68" s="7612"/>
      <c r="AB68" s="7642">
        <f t="shared" si="30"/>
      </c>
      <c r="AC68" s="7600">
        <f t="shared" si="21"/>
      </c>
      <c r="AD68" s="7582">
        <f t="shared" si="14"/>
      </c>
      <c r="AE68" s="7601">
        <f t="shared" si="4"/>
      </c>
      <c r="AF68" s="7584">
        <f>VLOOKUP(C68,'Data Products'!$A:$J,10,0)</f>
      </c>
      <c r="AG68" s="7585">
        <f t="shared" si="24"/>
      </c>
      <c r="AH68" s="7585">
        <f t="shared" si="17"/>
      </c>
      <c r="AI68" s="7598"/>
      <c r="AJ68" s="7588"/>
      <c r="AK68" s="7588">
        <v>340</v>
      </c>
      <c r="AL68" s="7587"/>
      <c r="AM68" s="7588"/>
      <c r="AN68" s="7588"/>
    </row>
    <row customHeight="true" hidden="true" ht="18" r="69">
      <c r="A69" s="7636">
        <v>16</v>
      </c>
      <c r="B69" s="7574" t="s">
        <v>8269</v>
      </c>
      <c r="C69" s="7574" t="s">
        <v>8366</v>
      </c>
      <c r="D69" s="7575">
        <v>0</v>
      </c>
      <c r="E69" s="7589">
        <v>0</v>
      </c>
      <c r="F69" s="7637"/>
      <c r="G69" s="7638">
        <f>VLOOKUP(C69,'Data Products'!$A:$J,2,0)</f>
      </c>
      <c r="H69" s="7647">
        <f t="shared" si="10"/>
      </c>
      <c r="I69" s="7578">
        <v>45668</v>
      </c>
      <c r="J69" s="7579">
        <f t="shared" si="1"/>
      </c>
      <c r="K69" s="7575">
        <v>0</v>
      </c>
      <c r="L69" s="7575">
        <v>0</v>
      </c>
      <c r="M69" s="7575">
        <v>0</v>
      </c>
      <c r="N69" s="7575">
        <v>0</v>
      </c>
      <c r="O69" s="7574" t="s">
        <v>8300</v>
      </c>
      <c r="P69" s="7612"/>
      <c r="Q69" s="7612"/>
      <c r="R69" s="7641"/>
      <c r="S69" s="7612"/>
      <c r="T69" s="7612"/>
      <c r="U69" s="7612"/>
      <c r="V69" s="7612"/>
      <c r="W69" s="7612"/>
      <c r="X69" s="7612"/>
      <c r="Y69" s="7612"/>
      <c r="Z69" s="7612"/>
      <c r="AA69" s="7612"/>
      <c r="AB69" s="7642">
        <f t="shared" si="30"/>
      </c>
      <c r="AC69" s="7590">
        <f t="shared" si="21"/>
      </c>
      <c r="AD69" s="7582">
        <f t="shared" si="14"/>
      </c>
      <c r="AE69" s="7591">
        <f t="shared" si="4"/>
      </c>
      <c r="AF69" s="7584">
        <f>VLOOKUP(C69,'Data Products'!$A:$J,10,0)</f>
      </c>
      <c r="AG69" s="7585">
        <f t="shared" si="24"/>
      </c>
      <c r="AH69" s="7585">
        <f t="shared" si="17"/>
      </c>
      <c r="AI69" s="7598"/>
      <c r="AJ69" s="7588"/>
      <c r="AK69" s="7588"/>
      <c r="AL69" s="7587"/>
      <c r="AM69" s="7588"/>
      <c r="AN69" s="7588"/>
    </row>
    <row customHeight="true" hidden="true" ht="18" r="70">
      <c r="A70" s="7636">
        <v>17</v>
      </c>
      <c r="B70" s="7574" t="s">
        <v>8269</v>
      </c>
      <c r="C70" s="7574" t="s">
        <v>8367</v>
      </c>
      <c r="D70" s="7575">
        <v>0</v>
      </c>
      <c r="E70" s="7589">
        <v>0</v>
      </c>
      <c r="F70" s="7637"/>
      <c r="G70" s="7638">
        <f>VLOOKUP(C70,'Data Products'!$A:$J,2,0)</f>
      </c>
      <c r="H70" s="7647">
        <f t="shared" si="10"/>
      </c>
      <c r="I70" s="7578">
        <v>45669</v>
      </c>
      <c r="J70" s="7579">
        <f t="shared" si="1"/>
      </c>
      <c r="K70" s="7575">
        <v>0</v>
      </c>
      <c r="L70" s="7575">
        <v>0</v>
      </c>
      <c r="M70" s="7575">
        <v>4000</v>
      </c>
      <c r="N70" s="7575">
        <v>8000</v>
      </c>
      <c r="O70" s="7574" t="s">
        <v>8300</v>
      </c>
      <c r="P70" s="7612"/>
      <c r="Q70" s="7612"/>
      <c r="R70" s="7641"/>
      <c r="S70" s="7612"/>
      <c r="T70" s="7612"/>
      <c r="U70" s="7612"/>
      <c r="V70" s="7612"/>
      <c r="W70" s="7612"/>
      <c r="X70" s="7612"/>
      <c r="Y70" s="7612"/>
      <c r="Z70" s="7612"/>
      <c r="AA70" s="7612"/>
      <c r="AB70" s="7642">
        <f t="shared" si="30"/>
      </c>
      <c r="AC70" s="7596">
        <f t="shared" si="21"/>
      </c>
      <c r="AD70" s="7582">
        <f t="shared" si="14"/>
      </c>
      <c r="AE70" s="7597">
        <f t="shared" si="4"/>
      </c>
      <c r="AF70" s="7584">
        <f>VLOOKUP(C70,'Data Products'!$A:$J,10,0)</f>
      </c>
      <c r="AG70" s="7585">
        <f t="shared" si="24"/>
      </c>
      <c r="AH70" s="7585">
        <f t="shared" si="17"/>
      </c>
      <c r="AI70" s="7598"/>
      <c r="AJ70" s="7588"/>
      <c r="AK70" s="7588">
        <v>3620</v>
      </c>
      <c r="AL70" s="7587"/>
      <c r="AM70" s="7588"/>
      <c r="AN70" s="7588"/>
    </row>
    <row customHeight="true" hidden="true" ht="18" r="71">
      <c r="A71" s="7636">
        <v>18</v>
      </c>
      <c r="B71" s="7574" t="s">
        <v>8269</v>
      </c>
      <c r="C71" s="7574" t="s">
        <v>8368</v>
      </c>
      <c r="D71" s="7575">
        <v>0</v>
      </c>
      <c r="E71" s="7589">
        <v>0</v>
      </c>
      <c r="F71" s="7637"/>
      <c r="G71" s="7638">
        <f>VLOOKUP(C71,'Data Products'!$A:$J,2,0)</f>
      </c>
      <c r="H71" s="7647">
        <f t="shared" si="10"/>
      </c>
      <c r="I71" s="7578">
        <v>45670</v>
      </c>
      <c r="J71" s="7579">
        <f t="shared" si="1"/>
      </c>
      <c r="K71" s="7575">
        <v>0</v>
      </c>
      <c r="L71" s="7575">
        <v>0</v>
      </c>
      <c r="M71" s="7575">
        <v>0</v>
      </c>
      <c r="N71" s="7575">
        <v>0</v>
      </c>
      <c r="O71" s="7574" t="s">
        <v>8300</v>
      </c>
      <c r="P71" s="7612"/>
      <c r="Q71" s="7612"/>
      <c r="R71" s="7641"/>
      <c r="S71" s="7612"/>
      <c r="T71" s="7612"/>
      <c r="U71" s="7612"/>
      <c r="V71" s="7612"/>
      <c r="W71" s="7612"/>
      <c r="X71" s="7612"/>
      <c r="Y71" s="7612"/>
      <c r="Z71" s="7612"/>
      <c r="AA71" s="7612"/>
      <c r="AB71" s="7642">
        <f t="shared" si="30"/>
      </c>
      <c r="AC71" s="7590">
        <f t="shared" si="21"/>
      </c>
      <c r="AD71" s="7582">
        <f t="shared" si="14"/>
      </c>
      <c r="AE71" s="7591">
        <f t="shared" si="4"/>
      </c>
      <c r="AF71" s="7584">
        <f>VLOOKUP(C71,'Data Products'!$A:$J,10,0)</f>
      </c>
      <c r="AG71" s="7585">
        <f t="shared" si="24"/>
      </c>
      <c r="AH71" s="7585">
        <f t="shared" si="17"/>
      </c>
      <c r="AI71" s="7598"/>
      <c r="AJ71" s="7588"/>
      <c r="AK71" s="7588"/>
      <c r="AL71" s="7587"/>
      <c r="AM71" s="7588"/>
      <c r="AN71" s="7588"/>
    </row>
    <row r="72">
      <c r="A72" s="7636">
        <v>19</v>
      </c>
      <c r="B72" s="7574" t="s">
        <v>8274</v>
      </c>
      <c r="C72" s="7574" t="s">
        <v>8369</v>
      </c>
      <c r="D72" s="7575">
        <v>6</v>
      </c>
      <c r="E72" s="7589">
        <v>6</v>
      </c>
      <c r="F72" s="7637"/>
      <c r="G72" s="7638">
        <f>VLOOKUP(C72,'Data Products'!$A:$J,2,0)</f>
      </c>
      <c r="H72" s="7639">
        <f t="shared" si="10"/>
      </c>
      <c r="I72" s="7578">
        <v>45671</v>
      </c>
      <c r="J72" s="7579">
        <f t="shared" si="1"/>
      </c>
      <c r="K72" s="7575">
        <v>1110</v>
      </c>
      <c r="L72" s="7575">
        <v>2785</v>
      </c>
      <c r="M72" s="7575">
        <v>0</v>
      </c>
      <c r="N72" s="7575">
        <v>0</v>
      </c>
      <c r="O72" s="7574" t="s">
        <v>8370</v>
      </c>
      <c r="P72" s="7612"/>
      <c r="Q72" s="7612"/>
      <c r="R72" s="7641"/>
      <c r="S72" s="7612"/>
      <c r="T72" s="7612"/>
      <c r="U72" s="7612"/>
      <c r="V72" s="7612"/>
      <c r="W72" s="7612"/>
      <c r="X72" s="7612"/>
      <c r="Y72" s="7612"/>
      <c r="Z72" s="7612"/>
      <c r="AA72" s="7612"/>
      <c r="AB72" s="7642">
        <f t="shared" si="30"/>
      </c>
      <c r="AC72" s="7596">
        <f t="shared" si="21"/>
      </c>
      <c r="AD72" s="7582">
        <f t="shared" si="14"/>
      </c>
      <c r="AE72" s="7597">
        <f t="shared" si="4"/>
      </c>
      <c r="AF72" s="7584">
        <f>VLOOKUP(C72,'Data Products'!$A:$J,10,0)</f>
      </c>
      <c r="AG72" s="7585">
        <f t="shared" si="24"/>
      </c>
      <c r="AH72" s="7585">
        <f t="shared" si="17"/>
      </c>
      <c r="AI72" s="7603" t="s">
        <v>8371</v>
      </c>
      <c r="AJ72" s="7588"/>
      <c r="AK72" s="7588"/>
      <c r="AL72" s="7587"/>
      <c r="AM72" s="7588"/>
      <c r="AN72" s="7588"/>
    </row>
    <row r="73">
      <c r="A73" s="7636">
        <v>20</v>
      </c>
      <c r="B73" s="7574" t="s">
        <v>8274</v>
      </c>
      <c r="C73" s="7574" t="s">
        <v>8372</v>
      </c>
      <c r="D73" s="7575">
        <v>704</v>
      </c>
      <c r="E73" s="7589">
        <v>704</v>
      </c>
      <c r="F73" s="7637"/>
      <c r="G73" s="7638">
        <f>VLOOKUP(C73,'Data Products'!$A:$J,2,0)</f>
      </c>
      <c r="H73" s="7639">
        <f t="shared" si="10"/>
      </c>
      <c r="I73" s="7614">
        <v>45980</v>
      </c>
      <c r="J73" s="7579">
        <f t="shared" si="1"/>
      </c>
      <c r="K73" s="7575">
        <v>2769</v>
      </c>
      <c r="L73" s="7575">
        <v>3909</v>
      </c>
      <c r="M73" s="7575">
        <v>0</v>
      </c>
      <c r="N73" s="7575">
        <v>0</v>
      </c>
      <c r="O73" s="7574" t="s">
        <v>8370</v>
      </c>
      <c r="P73" s="7612"/>
      <c r="Q73" s="7612"/>
      <c r="R73" s="7641"/>
      <c r="S73" s="7612"/>
      <c r="T73" s="7612"/>
      <c r="U73" s="7612"/>
      <c r="V73" s="7612"/>
      <c r="W73" s="7612"/>
      <c r="X73" s="7612"/>
      <c r="Y73" s="7612"/>
      <c r="Z73" s="7612"/>
      <c r="AA73" s="7612"/>
      <c r="AB73" s="7642">
        <f t="shared" si="30"/>
      </c>
      <c r="AC73" s="7596">
        <f t="shared" si="21"/>
      </c>
      <c r="AD73" s="7582">
        <f t="shared" si="14"/>
      </c>
      <c r="AE73" s="7597">
        <f t="shared" si="4"/>
      </c>
      <c r="AF73" s="7584">
        <f>VLOOKUP(C73,'Data Products'!$A:$J,10,0)</f>
      </c>
      <c r="AG73" s="7585">
        <f t="shared" si="24"/>
      </c>
      <c r="AH73" s="7585">
        <f t="shared" si="17"/>
      </c>
      <c r="AI73" s="7603" t="s">
        <v>8373</v>
      </c>
      <c r="AJ73" s="7588"/>
      <c r="AK73" s="7588"/>
      <c r="AL73" s="7587"/>
      <c r="AM73" s="7588"/>
      <c r="AN73" s="7588"/>
    </row>
    <row r="74">
      <c r="A74" s="7636">
        <v>21</v>
      </c>
      <c r="B74" s="7574" t="s">
        <v>8274</v>
      </c>
      <c r="C74" s="7574" t="s">
        <v>8374</v>
      </c>
      <c r="D74" s="7575">
        <v>0</v>
      </c>
      <c r="E74" s="7589">
        <v>0</v>
      </c>
      <c r="F74" s="7637"/>
      <c r="G74" s="7638">
        <f>VLOOKUP(C74,'Data Products'!$A:$J,2,0)</f>
      </c>
      <c r="H74" s="7639">
        <f t="shared" si="10"/>
      </c>
      <c r="I74" s="7614">
        <v>45895</v>
      </c>
      <c r="J74" s="7579">
        <f t="shared" si="1"/>
      </c>
      <c r="K74" s="7575">
        <v>11</v>
      </c>
      <c r="L74" s="7575">
        <v>22</v>
      </c>
      <c r="M74" s="7575">
        <v>0</v>
      </c>
      <c r="N74" s="7575">
        <v>0</v>
      </c>
      <c r="O74" s="7574" t="s">
        <v>8375</v>
      </c>
      <c r="P74" s="7612"/>
      <c r="Q74" s="7612"/>
      <c r="R74" s="7641"/>
      <c r="S74" s="7612"/>
      <c r="T74" s="7612"/>
      <c r="U74" s="7612"/>
      <c r="V74" s="7612"/>
      <c r="W74" s="7612"/>
      <c r="X74" s="7612"/>
      <c r="Y74" s="7612"/>
      <c r="Z74" s="7612"/>
      <c r="AA74" s="7612"/>
      <c r="AB74" s="7642">
        <f t="shared" si="30"/>
      </c>
      <c r="AC74" s="7596">
        <f t="shared" si="21"/>
      </c>
      <c r="AD74" s="7582">
        <f t="shared" si="14"/>
      </c>
      <c r="AE74" s="7597">
        <f t="shared" si="4"/>
      </c>
      <c r="AF74" s="7584">
        <f>VLOOKUP(C74,'Data Products'!$A:$J,10,0)</f>
      </c>
      <c r="AG74" s="7585">
        <f t="shared" si="24"/>
      </c>
      <c r="AH74" s="7585">
        <f t="shared" si="17"/>
      </c>
      <c r="AI74" s="7598"/>
      <c r="AJ74" s="7588"/>
      <c r="AK74" s="7588"/>
      <c r="AL74" s="7587"/>
      <c r="AM74" s="7588"/>
      <c r="AN74" s="7588"/>
    </row>
    <row customHeight="true" ht="18" r="75">
      <c r="A75" s="7636">
        <v>22</v>
      </c>
      <c r="B75" s="7574" t="s">
        <v>8274</v>
      </c>
      <c r="C75" s="7574" t="s">
        <v>8376</v>
      </c>
      <c r="D75" s="7575">
        <v>619</v>
      </c>
      <c r="E75" s="7589">
        <v>619</v>
      </c>
      <c r="F75" s="7637"/>
      <c r="G75" s="7638">
        <f>VLOOKUP(C75,'Data Products'!$A:$J,2,0)</f>
      </c>
      <c r="H75" s="7639">
        <f t="shared" si="10"/>
      </c>
      <c r="I75" s="7648">
        <v>46108</v>
      </c>
      <c r="J75" s="7579">
        <f t="shared" si="1"/>
      </c>
      <c r="K75" s="7575">
        <v>1056</v>
      </c>
      <c r="L75" s="7593">
        <v>1056</v>
      </c>
      <c r="M75" s="7575">
        <v>0</v>
      </c>
      <c r="N75" s="7575">
        <v>0</v>
      </c>
      <c r="O75" s="7574" t="s">
        <v>8377</v>
      </c>
      <c r="P75" s="7612"/>
      <c r="Q75" s="7612"/>
      <c r="R75" s="7641"/>
      <c r="S75" s="7612"/>
      <c r="T75" s="7612"/>
      <c r="U75" s="7612"/>
      <c r="V75" s="7612"/>
      <c r="W75" s="7612"/>
      <c r="X75" s="7612"/>
      <c r="Y75" s="7612"/>
      <c r="Z75" s="7612"/>
      <c r="AA75" s="7612"/>
      <c r="AB75" s="7642">
        <f t="shared" si="30"/>
      </c>
      <c r="AC75" s="7596">
        <f t="shared" si="21"/>
      </c>
      <c r="AD75" s="7582">
        <f t="shared" si="14"/>
      </c>
      <c r="AE75" s="7597">
        <f t="shared" si="4"/>
      </c>
      <c r="AF75" s="7584">
        <f>VLOOKUP(C75,'Data Products'!$A:$J,10,0)</f>
      </c>
      <c r="AG75" s="7585">
        <f t="shared" si="24"/>
      </c>
      <c r="AH75" s="7585"/>
      <c r="AI75" s="7598"/>
      <c r="AJ75" s="7588"/>
      <c r="AK75" s="7588"/>
      <c r="AL75" s="7587"/>
      <c r="AM75" s="7588"/>
      <c r="AN75" s="7588"/>
    </row>
    <row customHeight="true" hidden="true" ht="18" r="76">
      <c r="A76" s="7636">
        <v>23</v>
      </c>
      <c r="B76" s="7574" t="s">
        <v>8269</v>
      </c>
      <c r="C76" s="7574" t="s">
        <v>8378</v>
      </c>
      <c r="D76" s="7575">
        <v>0</v>
      </c>
      <c r="E76" s="7589">
        <v>0</v>
      </c>
      <c r="F76" s="7637"/>
      <c r="G76" s="7638">
        <f>VLOOKUP(C76,'Data Products'!$A:$J,2,0)</f>
      </c>
      <c r="H76" s="7639">
        <f t="shared" si="10"/>
      </c>
      <c r="I76" s="7614">
        <v>45994</v>
      </c>
      <c r="J76" s="7579">
        <f t="shared" si="1"/>
      </c>
      <c r="K76" s="7575">
        <v>0</v>
      </c>
      <c r="L76" s="7575">
        <v>0</v>
      </c>
      <c r="M76" s="7575">
        <v>0</v>
      </c>
      <c r="N76" s="7575">
        <v>0</v>
      </c>
      <c r="O76" s="7574" t="s">
        <v>8379</v>
      </c>
      <c r="P76" s="7612"/>
      <c r="Q76" s="7612"/>
      <c r="R76" s="7641"/>
      <c r="S76" s="7612"/>
      <c r="T76" s="7612"/>
      <c r="U76" s="7612"/>
      <c r="V76" s="7612"/>
      <c r="W76" s="7612"/>
      <c r="X76" s="7612"/>
      <c r="Y76" s="7612"/>
      <c r="Z76" s="7612"/>
      <c r="AA76" s="7612"/>
      <c r="AB76" s="7642">
        <f t="shared" si="30"/>
      </c>
      <c r="AC76" s="7596">
        <f t="shared" si="21"/>
      </c>
      <c r="AD76" s="7582">
        <f t="shared" si="14"/>
      </c>
      <c r="AE76" s="7597">
        <f t="shared" si="4"/>
      </c>
      <c r="AF76" s="7584">
        <f>VLOOKUP(C76,'Data Products'!$A:$J,10,0)</f>
      </c>
      <c r="AG76" s="7585">
        <f t="shared" si="24"/>
      </c>
      <c r="AH76" s="7585">
        <f t="shared" ref="AH76:AH91" si="18">IF(H76&lt;=90,D76,0)</f>
      </c>
      <c r="AI76" s="7598"/>
      <c r="AJ76" s="7588"/>
      <c r="AK76" s="7588"/>
      <c r="AL76" s="7587"/>
      <c r="AM76" s="7588"/>
      <c r="AN76" s="7588"/>
    </row>
    <row customHeight="true" hidden="true" ht="18" r="77">
      <c r="A77" s="7636">
        <v>24</v>
      </c>
      <c r="B77" s="7574" t="s">
        <v>8269</v>
      </c>
      <c r="C77" s="7574" t="s">
        <v>8380</v>
      </c>
      <c r="D77" s="7575">
        <v>0</v>
      </c>
      <c r="E77" s="7589">
        <v>0</v>
      </c>
      <c r="F77" s="7637"/>
      <c r="G77" s="7638">
        <f>VLOOKUP(C77,'Data Products'!$A:$J,2,0)</f>
      </c>
      <c r="H77" s="7647">
        <f t="shared" si="10"/>
      </c>
      <c r="I77" s="7614">
        <v>45749</v>
      </c>
      <c r="J77" s="7579">
        <f t="shared" si="1"/>
      </c>
      <c r="K77" s="7575">
        <v>0</v>
      </c>
      <c r="L77" s="7575">
        <v>0</v>
      </c>
      <c r="M77" s="7575">
        <v>0</v>
      </c>
      <c r="N77" s="7575">
        <v>0</v>
      </c>
      <c r="O77" s="7574" t="s">
        <v>8273</v>
      </c>
      <c r="P77" s="7612"/>
      <c r="Q77" s="7612"/>
      <c r="R77" s="7641"/>
      <c r="S77" s="7612"/>
      <c r="T77" s="7612"/>
      <c r="U77" s="7612"/>
      <c r="V77" s="7612"/>
      <c r="W77" s="7612"/>
      <c r="X77" s="7612"/>
      <c r="Y77" s="7612"/>
      <c r="Z77" s="7612"/>
      <c r="AA77" s="7612"/>
      <c r="AB77" s="7642">
        <f t="shared" si="30"/>
      </c>
      <c r="AC77" s="7596">
        <f t="shared" si="21"/>
      </c>
      <c r="AD77" s="7582">
        <f t="shared" si="14"/>
      </c>
      <c r="AE77" s="7597">
        <f t="shared" si="4"/>
      </c>
      <c r="AF77" s="7584">
        <f>VLOOKUP(C77,'Data Products'!$A:$J,10,0)</f>
      </c>
      <c r="AG77" s="7585">
        <f t="shared" si="24"/>
      </c>
      <c r="AH77" s="7585">
        <f t="shared" si="18"/>
      </c>
      <c r="AI77" s="7598"/>
      <c r="AJ77" s="7588"/>
      <c r="AK77" s="7588"/>
      <c r="AL77" s="7587"/>
      <c r="AM77" s="7588"/>
      <c r="AN77" s="7588"/>
    </row>
    <row customHeight="true" hidden="true" ht="18" r="78">
      <c r="A78" s="7636">
        <v>25</v>
      </c>
      <c r="B78" s="7574" t="s">
        <v>8269</v>
      </c>
      <c r="C78" s="7574" t="s">
        <v>8381</v>
      </c>
      <c r="D78" s="7575">
        <v>0</v>
      </c>
      <c r="E78" s="7589">
        <v>0</v>
      </c>
      <c r="F78" s="7637"/>
      <c r="G78" s="7638">
        <f>VLOOKUP(C78,'Data Products'!$A:$J,2,0)</f>
      </c>
      <c r="H78" s="7647">
        <f t="shared" si="10"/>
      </c>
      <c r="I78" s="7614">
        <v>45749</v>
      </c>
      <c r="J78" s="7579">
        <f t="shared" si="1"/>
      </c>
      <c r="K78" s="7575">
        <v>0</v>
      </c>
      <c r="L78" s="7575">
        <v>0</v>
      </c>
      <c r="M78" s="7575">
        <v>0</v>
      </c>
      <c r="N78" s="7575">
        <v>0</v>
      </c>
      <c r="O78" s="7574" t="s">
        <v>8273</v>
      </c>
      <c r="P78" s="7612"/>
      <c r="Q78" s="7612"/>
      <c r="R78" s="7641"/>
      <c r="S78" s="7612"/>
      <c r="T78" s="7612"/>
      <c r="U78" s="7612"/>
      <c r="V78" s="7612"/>
      <c r="W78" s="7612"/>
      <c r="X78" s="7612"/>
      <c r="Y78" s="7612"/>
      <c r="Z78" s="7612"/>
      <c r="AA78" s="7612"/>
      <c r="AB78" s="7642">
        <f t="shared" si="30"/>
      </c>
      <c r="AC78" s="7596">
        <f t="shared" si="21"/>
      </c>
      <c r="AD78" s="7582">
        <f t="shared" si="14"/>
      </c>
      <c r="AE78" s="7597">
        <f t="shared" si="4"/>
      </c>
      <c r="AF78" s="7584">
        <f>VLOOKUP(C78,'Data Products'!$A:$J,10,0)</f>
      </c>
      <c r="AG78" s="7585">
        <f t="shared" si="24"/>
      </c>
      <c r="AH78" s="7585">
        <f t="shared" si="18"/>
      </c>
      <c r="AI78" s="7598"/>
      <c r="AJ78" s="7588"/>
      <c r="AK78" s="7588"/>
      <c r="AL78" s="7587"/>
      <c r="AM78" s="7588"/>
      <c r="AN78" s="7588"/>
    </row>
    <row customHeight="true" hidden="true" ht="18" r="79">
      <c r="A79" s="7636">
        <v>26</v>
      </c>
      <c r="B79" s="7574" t="s">
        <v>8269</v>
      </c>
      <c r="C79" s="7574" t="s">
        <v>8382</v>
      </c>
      <c r="D79" s="7575">
        <v>0</v>
      </c>
      <c r="E79" s="7589">
        <v>0</v>
      </c>
      <c r="F79" s="7637" t="s">
        <v>8383</v>
      </c>
      <c r="G79" s="7638">
        <f>VLOOKUP(C79,'Data Products'!$A:$J,2,0)</f>
      </c>
      <c r="H79" s="7647">
        <f t="shared" si="10"/>
      </c>
      <c r="I79" s="7578">
        <v>45650</v>
      </c>
      <c r="J79" s="7579">
        <f t="shared" si="1"/>
      </c>
      <c r="K79" s="7575">
        <v>0</v>
      </c>
      <c r="L79" s="7575">
        <v>0</v>
      </c>
      <c r="M79" s="7575">
        <v>0</v>
      </c>
      <c r="N79" s="7575">
        <v>0</v>
      </c>
      <c r="O79" s="7574" t="s">
        <v>8312</v>
      </c>
      <c r="P79" s="7612"/>
      <c r="Q79" s="7612"/>
      <c r="R79" s="7649"/>
      <c r="S79" s="7612"/>
      <c r="T79" s="7612"/>
      <c r="U79" s="7612"/>
      <c r="V79" s="7612"/>
      <c r="W79" s="7612"/>
      <c r="X79" s="7612"/>
      <c r="Y79" s="7612"/>
      <c r="Z79" s="7612"/>
      <c r="AA79" s="7612"/>
      <c r="AB79" s="7642">
        <f t="shared" si="30"/>
      </c>
      <c r="AC79" s="7596">
        <f t="shared" si="21"/>
      </c>
      <c r="AD79" s="7582">
        <f t="shared" si="14"/>
      </c>
      <c r="AE79" s="7597">
        <f t="shared" si="4"/>
      </c>
      <c r="AF79" s="7584">
        <f>VLOOKUP(C79,'Data Products'!$A:$J,10,0)</f>
      </c>
      <c r="AG79" s="7585">
        <f t="shared" si="24"/>
      </c>
      <c r="AH79" s="7585">
        <f t="shared" si="18"/>
      </c>
      <c r="AI79" s="7587"/>
      <c r="AJ79" s="7588"/>
      <c r="AK79" s="7588">
        <v>50</v>
      </c>
      <c r="AL79" s="7587"/>
      <c r="AM79" s="7588"/>
      <c r="AN79" s="7588"/>
    </row>
    <row customHeight="true" hidden="true" ht="18" r="80">
      <c r="A80" s="7636">
        <v>27</v>
      </c>
      <c r="B80" s="7574" t="s">
        <v>8269</v>
      </c>
      <c r="C80" s="7574" t="s">
        <v>8384</v>
      </c>
      <c r="D80" s="7575">
        <v>0</v>
      </c>
      <c r="E80" s="7589">
        <v>0</v>
      </c>
      <c r="F80" s="7637"/>
      <c r="G80" s="7638"/>
      <c r="H80" s="7639"/>
      <c r="I80" s="7578">
        <v>45650</v>
      </c>
      <c r="J80" s="7579">
        <f t="shared" si="1"/>
      </c>
      <c r="K80" s="7575">
        <v>0</v>
      </c>
      <c r="L80" s="7575">
        <v>0</v>
      </c>
      <c r="M80" s="7575">
        <v>150</v>
      </c>
      <c r="N80" s="7575">
        <v>300</v>
      </c>
      <c r="O80" s="7574" t="s">
        <v>8312</v>
      </c>
      <c r="P80" s="7615"/>
      <c r="Q80" s="7615"/>
      <c r="R80" s="7649"/>
      <c r="S80" s="7612"/>
      <c r="T80" s="7615"/>
      <c r="U80" s="7615"/>
      <c r="V80" s="7615"/>
      <c r="W80" s="7615"/>
      <c r="X80" s="7615"/>
      <c r="Y80" s="7615"/>
      <c r="Z80" s="7615"/>
      <c r="AA80" s="7615"/>
      <c r="AB80" s="7642">
        <f t="shared" si="30"/>
      </c>
      <c r="AC80" s="7596">
        <f t="shared" si="21"/>
      </c>
      <c r="AD80" s="7582">
        <f t="shared" si="14"/>
      </c>
      <c r="AE80" s="7597">
        <f t="shared" si="4"/>
      </c>
      <c r="AF80" s="7584">
        <f>VLOOKUP(C80,'Data Products'!$A:$J,10,0)</f>
      </c>
      <c r="AG80" s="7585">
        <f t="shared" si="24"/>
      </c>
      <c r="AH80" s="7585">
        <f t="shared" si="18"/>
      </c>
      <c r="AI80" s="7587"/>
      <c r="AJ80" s="7588"/>
      <c r="AK80" s="7588">
        <v>80</v>
      </c>
      <c r="AL80" s="7587"/>
      <c r="AM80" s="7588"/>
      <c r="AN80" s="7588"/>
    </row>
    <row customHeight="true" hidden="true" ht="18" r="81">
      <c r="A81" s="7636">
        <v>28</v>
      </c>
      <c r="B81" s="7574" t="s">
        <v>8269</v>
      </c>
      <c r="C81" s="7574" t="s">
        <v>8385</v>
      </c>
      <c r="D81" s="7575">
        <v>0</v>
      </c>
      <c r="E81" s="7589">
        <v>0</v>
      </c>
      <c r="F81" s="7637"/>
      <c r="G81" s="7638">
        <f>VLOOKUP(C81,'Data Products'!$A:$J,2,0)</f>
      </c>
      <c r="H81" s="7647">
        <f t="shared" ref="H81:H126" si="11">IFERROR(G81-TODAY(),"")</f>
      </c>
      <c r="I81" s="7578">
        <v>45650</v>
      </c>
      <c r="J81" s="7579">
        <f t="shared" si="1"/>
      </c>
      <c r="K81" s="7575">
        <v>0</v>
      </c>
      <c r="L81" s="7575">
        <v>0</v>
      </c>
      <c r="M81" s="7575">
        <v>100</v>
      </c>
      <c r="N81" s="7575">
        <v>250</v>
      </c>
      <c r="O81" s="7574" t="s">
        <v>8312</v>
      </c>
      <c r="P81" s="7615"/>
      <c r="Q81" s="7615"/>
      <c r="R81" s="7641"/>
      <c r="S81" s="7612"/>
      <c r="T81" s="7615"/>
      <c r="U81" s="7615"/>
      <c r="V81" s="7615"/>
      <c r="W81" s="7615"/>
      <c r="X81" s="7615"/>
      <c r="Y81" s="7615"/>
      <c r="Z81" s="7615"/>
      <c r="AA81" s="7615"/>
      <c r="AB81" s="7642">
        <f t="shared" si="30"/>
      </c>
      <c r="AC81" s="7590">
        <f t="shared" si="21"/>
      </c>
      <c r="AD81" s="7582">
        <f t="shared" si="14"/>
      </c>
      <c r="AE81" s="7591">
        <f t="shared" si="4"/>
      </c>
      <c r="AF81" s="7584">
        <f>VLOOKUP(C81,'Data Products'!$A:$J,10,0)</f>
      </c>
      <c r="AG81" s="7585">
        <f t="shared" si="24"/>
      </c>
      <c r="AH81" s="7585">
        <f t="shared" si="18"/>
      </c>
      <c r="AI81" s="7587"/>
      <c r="AJ81" s="7588"/>
      <c r="AK81" s="7588">
        <v>60</v>
      </c>
      <c r="AL81" s="7587"/>
      <c r="AM81" s="7588"/>
      <c r="AN81" s="7588"/>
    </row>
    <row customHeight="true" hidden="true" ht="18" r="82">
      <c r="A82" s="7636">
        <v>29</v>
      </c>
      <c r="B82" s="7574" t="s">
        <v>8269</v>
      </c>
      <c r="C82" s="7574" t="s">
        <v>8386</v>
      </c>
      <c r="D82" s="7575">
        <v>0</v>
      </c>
      <c r="E82" s="7589">
        <v>0</v>
      </c>
      <c r="F82" s="7637" t="s">
        <v>8387</v>
      </c>
      <c r="G82" s="7638">
        <f>VLOOKUP(C82,'Data Products'!$A:$J,2,0)</f>
      </c>
      <c r="H82" s="7647">
        <f t="shared" si="11"/>
      </c>
      <c r="I82" s="7578">
        <v>45678</v>
      </c>
      <c r="J82" s="7579">
        <f t="shared" si="1"/>
      </c>
      <c r="K82" s="7575">
        <v>0</v>
      </c>
      <c r="L82" s="7575">
        <v>0</v>
      </c>
      <c r="M82" s="7575">
        <v>0</v>
      </c>
      <c r="N82" s="7575">
        <v>0</v>
      </c>
      <c r="O82" s="7574" t="s">
        <v>8312</v>
      </c>
      <c r="P82" s="7615"/>
      <c r="Q82" s="7615"/>
      <c r="R82" s="7641"/>
      <c r="S82" s="7612"/>
      <c r="T82" s="7615"/>
      <c r="U82" s="7615"/>
      <c r="V82" s="7615"/>
      <c r="W82" s="7615"/>
      <c r="X82" s="7615"/>
      <c r="Y82" s="7615"/>
      <c r="Z82" s="7615"/>
      <c r="AA82" s="7615"/>
      <c r="AB82" s="7642">
        <f t="shared" si="30"/>
      </c>
      <c r="AC82" s="7590">
        <f t="shared" si="21"/>
      </c>
      <c r="AD82" s="7582">
        <f t="shared" si="14"/>
      </c>
      <c r="AE82" s="7591">
        <f t="shared" si="4"/>
      </c>
      <c r="AF82" s="7584">
        <f>VLOOKUP(C82,'Data Products'!$A:$J,10,0)</f>
      </c>
      <c r="AG82" s="7585">
        <f t="shared" si="24"/>
      </c>
      <c r="AH82" s="7585">
        <f t="shared" si="18"/>
      </c>
      <c r="AI82" s="7598"/>
      <c r="AJ82" s="7588"/>
      <c r="AK82" s="7588">
        <v>40</v>
      </c>
      <c r="AL82" s="7587"/>
      <c r="AM82" s="7588"/>
      <c r="AN82" s="7588"/>
    </row>
    <row customHeight="true" hidden="true" ht="18" r="83">
      <c r="A83" s="7636">
        <v>30</v>
      </c>
      <c r="B83" s="7574" t="s">
        <v>8269</v>
      </c>
      <c r="C83" s="7574" t="s">
        <v>8388</v>
      </c>
      <c r="D83" s="7575">
        <v>0</v>
      </c>
      <c r="E83" s="7575">
        <v>0</v>
      </c>
      <c r="F83" s="7637"/>
      <c r="G83" s="7638">
        <f>VLOOKUP(C83,'Data Products'!$A:$J,2,0)</f>
      </c>
      <c r="H83" s="7647">
        <f t="shared" si="11"/>
      </c>
      <c r="I83" s="7578">
        <v>45824</v>
      </c>
      <c r="J83" s="7579">
        <f t="shared" si="1"/>
      </c>
      <c r="K83" s="7575">
        <v>0</v>
      </c>
      <c r="L83" s="7575">
        <v>0</v>
      </c>
      <c r="M83" s="7575">
        <v>0</v>
      </c>
      <c r="N83" s="7575">
        <v>0</v>
      </c>
      <c r="O83" s="7574" t="s">
        <v>8312</v>
      </c>
      <c r="P83" s="7615"/>
      <c r="Q83" s="7615"/>
      <c r="R83" s="7641"/>
      <c r="S83" s="7612"/>
      <c r="T83" s="7615"/>
      <c r="U83" s="7615"/>
      <c r="V83" s="7615"/>
      <c r="W83" s="7615"/>
      <c r="X83" s="7615"/>
      <c r="Y83" s="7615"/>
      <c r="Z83" s="7615"/>
      <c r="AA83" s="7615"/>
      <c r="AB83" s="7642">
        <f t="shared" si="30"/>
      </c>
      <c r="AC83" s="7590">
        <f t="shared" si="21"/>
      </c>
      <c r="AD83" s="7582">
        <f t="shared" si="14"/>
      </c>
      <c r="AE83" s="7591">
        <f t="shared" si="4"/>
      </c>
      <c r="AF83" s="7584">
        <f>VLOOKUP(C83,'Data Products'!$A:$J,10,0)</f>
      </c>
      <c r="AG83" s="7585">
        <f t="shared" si="24"/>
      </c>
      <c r="AH83" s="7585">
        <f t="shared" si="18"/>
      </c>
      <c r="AI83" s="7587"/>
      <c r="AJ83" s="7588"/>
      <c r="AK83" s="7588"/>
      <c r="AL83" s="7587"/>
      <c r="AM83" s="7588"/>
      <c r="AN83" s="7588"/>
    </row>
    <row customHeight="true" hidden="true" ht="18" r="84">
      <c r="A84" s="7636">
        <v>31</v>
      </c>
      <c r="B84" s="7574" t="s">
        <v>8269</v>
      </c>
      <c r="C84" s="7574" t="s">
        <v>8389</v>
      </c>
      <c r="D84" s="7575">
        <v>0</v>
      </c>
      <c r="E84" s="7575">
        <v>0</v>
      </c>
      <c r="F84" s="7637"/>
      <c r="G84" s="7638">
        <f>VLOOKUP(C84,'Data Products'!$A:$J,2,0)</f>
      </c>
      <c r="H84" s="7647">
        <f t="shared" si="11"/>
      </c>
      <c r="I84" s="7578">
        <v>45824</v>
      </c>
      <c r="J84" s="7579">
        <f t="shared" si="1"/>
      </c>
      <c r="K84" s="7575">
        <v>0</v>
      </c>
      <c r="L84" s="7575">
        <v>0</v>
      </c>
      <c r="M84" s="7575">
        <v>100</v>
      </c>
      <c r="N84" s="7575">
        <v>150</v>
      </c>
      <c r="O84" s="7574" t="s">
        <v>8312</v>
      </c>
      <c r="P84" s="7615"/>
      <c r="Q84" s="7615"/>
      <c r="R84" s="7641"/>
      <c r="S84" s="7612"/>
      <c r="T84" s="7615"/>
      <c r="U84" s="7615"/>
      <c r="V84" s="7615"/>
      <c r="W84" s="7615"/>
      <c r="X84" s="7615"/>
      <c r="Y84" s="7615"/>
      <c r="Z84" s="7615"/>
      <c r="AA84" s="7615"/>
      <c r="AB84" s="7642">
        <f t="shared" si="30"/>
      </c>
      <c r="AC84" s="7596">
        <f t="shared" si="21"/>
      </c>
      <c r="AD84" s="7582">
        <f t="shared" si="14"/>
      </c>
      <c r="AE84" s="7597">
        <f t="shared" si="4"/>
      </c>
      <c r="AF84" s="7584">
        <f>VLOOKUP(C84,'Data Products'!$A:$J,10,0)</f>
      </c>
      <c r="AG84" s="7585">
        <f t="shared" si="24"/>
      </c>
      <c r="AH84" s="7585">
        <f t="shared" si="18"/>
      </c>
      <c r="AI84" s="7587"/>
      <c r="AJ84" s="7588"/>
      <c r="AK84" s="7588"/>
      <c r="AL84" s="7587"/>
      <c r="AM84" s="7588"/>
      <c r="AN84" s="7588"/>
    </row>
    <row customHeight="true" hidden="true" ht="18" r="85">
      <c r="A85" s="7636">
        <v>32</v>
      </c>
      <c r="B85" s="7574" t="s">
        <v>8269</v>
      </c>
      <c r="C85" s="7574" t="s">
        <v>8390</v>
      </c>
      <c r="D85" s="7575">
        <v>0</v>
      </c>
      <c r="E85" s="7589">
        <v>0</v>
      </c>
      <c r="F85" s="7637"/>
      <c r="G85" s="7638">
        <f>VLOOKUP(C85,'Data Products'!$A:$J,2,0)</f>
      </c>
      <c r="H85" s="7647">
        <f t="shared" si="11"/>
      </c>
      <c r="I85" s="7650"/>
      <c r="J85" s="7579">
        <f t="shared" si="1"/>
      </c>
      <c r="K85" s="7575">
        <v>0</v>
      </c>
      <c r="L85" s="7575">
        <v>0</v>
      </c>
      <c r="M85" s="7575">
        <v>0</v>
      </c>
      <c r="N85" s="7575">
        <v>0</v>
      </c>
      <c r="O85" s="7574" t="s">
        <v>8391</v>
      </c>
      <c r="P85" s="7615"/>
      <c r="Q85" s="7615"/>
      <c r="R85" s="7641"/>
      <c r="S85" s="7612"/>
      <c r="T85" s="7615"/>
      <c r="U85" s="7615"/>
      <c r="V85" s="7615"/>
      <c r="W85" s="7615"/>
      <c r="X85" s="7615"/>
      <c r="Y85" s="7615"/>
      <c r="Z85" s="7615"/>
      <c r="AA85" s="7615"/>
      <c r="AB85" s="7642">
        <f t="shared" si="30"/>
      </c>
      <c r="AC85" s="7590">
        <f t="shared" si="21"/>
      </c>
      <c r="AD85" s="7582">
        <f t="shared" si="14"/>
      </c>
      <c r="AE85" s="7591">
        <f t="shared" si="4"/>
      </c>
      <c r="AF85" s="7584">
        <f>VLOOKUP(C85,'Data Products'!$A:$J,10,0)</f>
      </c>
      <c r="AG85" s="7585">
        <f t="shared" si="24"/>
      </c>
      <c r="AH85" s="7585">
        <f t="shared" si="18"/>
      </c>
      <c r="AI85" s="7587"/>
      <c r="AJ85" s="7588"/>
      <c r="AK85" s="7588"/>
      <c r="AL85" s="7587"/>
      <c r="AM85" s="7588"/>
      <c r="AN85" s="7588"/>
    </row>
    <row customHeight="true" hidden="true" ht="18" r="86">
      <c r="A86" s="7636">
        <v>33</v>
      </c>
      <c r="B86" s="7574" t="s">
        <v>8269</v>
      </c>
      <c r="C86" s="7574" t="s">
        <v>8392</v>
      </c>
      <c r="D86" s="7575">
        <v>0</v>
      </c>
      <c r="E86" s="7589">
        <v>0</v>
      </c>
      <c r="F86" s="7637"/>
      <c r="G86" s="7638">
        <f>VLOOKUP(C86,'Data Products'!$A:$J,2,0)</f>
      </c>
      <c r="H86" s="7647">
        <f t="shared" si="11"/>
      </c>
      <c r="I86" s="7650"/>
      <c r="J86" s="7579">
        <f t="shared" si="1"/>
      </c>
      <c r="K86" s="7575">
        <v>0</v>
      </c>
      <c r="L86" s="7575">
        <v>0</v>
      </c>
      <c r="M86" s="7575">
        <v>0</v>
      </c>
      <c r="N86" s="7575">
        <v>0</v>
      </c>
      <c r="O86" s="7574" t="s">
        <v>8391</v>
      </c>
      <c r="P86" s="7615"/>
      <c r="Q86" s="7615"/>
      <c r="R86" s="7641"/>
      <c r="S86" s="7612"/>
      <c r="T86" s="7615"/>
      <c r="U86" s="7615"/>
      <c r="V86" s="7615"/>
      <c r="W86" s="7615"/>
      <c r="X86" s="7615"/>
      <c r="Y86" s="7615"/>
      <c r="Z86" s="7615"/>
      <c r="AA86" s="7615"/>
      <c r="AB86" s="7642">
        <f t="shared" si="30"/>
      </c>
      <c r="AC86" s="7590">
        <f t="shared" si="21"/>
      </c>
      <c r="AD86" s="7582">
        <f t="shared" si="14"/>
      </c>
      <c r="AE86" s="7591">
        <f t="shared" si="4"/>
      </c>
      <c r="AF86" s="7584">
        <f>VLOOKUP(C86,'Data Products'!$A:$J,10,0)</f>
      </c>
      <c r="AG86" s="7585">
        <f t="shared" si="24"/>
      </c>
      <c r="AH86" s="7585">
        <f t="shared" si="18"/>
      </c>
      <c r="AI86" s="7587"/>
      <c r="AJ86" s="7588"/>
      <c r="AK86" s="7588"/>
      <c r="AL86" s="7587"/>
      <c r="AM86" s="7588"/>
      <c r="AN86" s="7588"/>
    </row>
    <row customHeight="true" hidden="true" ht="18" r="87">
      <c r="A87" s="7636">
        <v>34</v>
      </c>
      <c r="B87" s="7645" t="s">
        <v>8269</v>
      </c>
      <c r="C87" s="7645" t="s">
        <v>8393</v>
      </c>
      <c r="D87" s="7575">
        <v>0</v>
      </c>
      <c r="E87" s="7589">
        <v>0</v>
      </c>
      <c r="F87" s="7637"/>
      <c r="G87" s="7638">
        <f>VLOOKUP(C87,'Data Products'!$A:$J,2,0)</f>
      </c>
      <c r="H87" s="7647">
        <f t="shared" si="11"/>
      </c>
      <c r="I87" s="7650"/>
      <c r="J87" s="7579">
        <f t="shared" si="1"/>
      </c>
      <c r="K87" s="7575">
        <v>0</v>
      </c>
      <c r="L87" s="7575">
        <v>0</v>
      </c>
      <c r="M87" s="7651">
        <v>0</v>
      </c>
      <c r="N87" s="7651">
        <v>0</v>
      </c>
      <c r="O87" s="7574" t="s">
        <v>8391</v>
      </c>
      <c r="P87" s="7615"/>
      <c r="Q87" s="7615"/>
      <c r="R87" s="7641"/>
      <c r="S87" s="7615"/>
      <c r="T87" s="7615"/>
      <c r="U87" s="7615"/>
      <c r="V87" s="7615"/>
      <c r="W87" s="7615"/>
      <c r="X87" s="7615"/>
      <c r="Y87" s="7615"/>
      <c r="Z87" s="7615"/>
      <c r="AA87" s="7615"/>
      <c r="AB87" s="7642">
        <f t="shared" si="30"/>
      </c>
      <c r="AC87" s="7590">
        <f t="shared" si="21"/>
      </c>
      <c r="AD87" s="7582">
        <f t="shared" si="14"/>
      </c>
      <c r="AE87" s="7591">
        <f t="shared" si="4"/>
      </c>
      <c r="AF87" s="7584">
        <f>VLOOKUP(C87,'Data Products'!$A:$J,10,0)</f>
      </c>
      <c r="AG87" s="7585">
        <f t="shared" si="24"/>
      </c>
      <c r="AH87" s="7585">
        <f t="shared" si="18"/>
      </c>
      <c r="AI87" s="7587"/>
      <c r="AJ87" s="7588"/>
      <c r="AK87" s="7588"/>
      <c r="AL87" s="7587"/>
      <c r="AM87" s="7588"/>
      <c r="AN87" s="7588"/>
    </row>
    <row r="88">
      <c r="A88" s="7636">
        <v>35</v>
      </c>
      <c r="B88" s="7636" t="s">
        <v>8274</v>
      </c>
      <c r="C88" s="7574" t="s">
        <v>8394</v>
      </c>
      <c r="D88" s="7599">
        <v>976</v>
      </c>
      <c r="E88" s="7599">
        <v>976</v>
      </c>
      <c r="F88" s="7652" t="s">
        <v>8395</v>
      </c>
      <c r="G88" s="7638">
        <f>VLOOKUP(C88,'Data Products'!$A:$J,2,0)</f>
      </c>
      <c r="H88" s="7653">
        <f t="shared" si="11"/>
      </c>
      <c r="I88" s="7578">
        <v>45694</v>
      </c>
      <c r="J88" s="7579">
        <f t="shared" si="1"/>
      </c>
      <c r="K88" s="7651">
        <v>174</v>
      </c>
      <c r="L88" s="7651">
        <v>438</v>
      </c>
      <c r="M88" s="7575">
        <v>0</v>
      </c>
      <c r="N88" s="7575">
        <v>0</v>
      </c>
      <c r="O88" s="7645" t="s">
        <v>8396</v>
      </c>
      <c r="P88" s="7615"/>
      <c r="Q88" s="7615"/>
      <c r="R88" s="7641"/>
      <c r="S88" s="7615"/>
      <c r="T88" s="7615"/>
      <c r="U88" s="7615"/>
      <c r="V88" s="7615"/>
      <c r="W88" s="7615"/>
      <c r="X88" s="7615"/>
      <c r="Y88" s="7615"/>
      <c r="Z88" s="7615"/>
      <c r="AA88" s="7615"/>
      <c r="AB88" s="7642">
        <f t="shared" si="30"/>
      </c>
      <c r="AC88" s="7596">
        <f t="shared" si="21"/>
      </c>
      <c r="AD88" s="7582">
        <f t="shared" si="14"/>
      </c>
      <c r="AE88" s="7597">
        <f t="shared" si="4"/>
      </c>
      <c r="AF88" s="7584">
        <f>VLOOKUP(C88,'Data Products'!$A:$J,10,0)</f>
      </c>
      <c r="AG88" s="7585">
        <f t="shared" si="24"/>
      </c>
      <c r="AH88" s="7585">
        <f t="shared" si="18"/>
      </c>
      <c r="AI88" s="7598"/>
      <c r="AJ88" s="7588"/>
      <c r="AK88" s="7588">
        <v>50</v>
      </c>
      <c r="AL88" s="7587"/>
      <c r="AM88" s="7588"/>
      <c r="AN88" s="7588"/>
    </row>
    <row customHeight="true" hidden="true" ht="18" r="89">
      <c r="A89" s="7636">
        <v>36</v>
      </c>
      <c r="B89" s="7646" t="s">
        <v>8297</v>
      </c>
      <c r="C89" s="7646" t="s">
        <v>8397</v>
      </c>
      <c r="D89" s="7654">
        <v>0</v>
      </c>
      <c r="E89" s="7589">
        <v>0</v>
      </c>
      <c r="F89" s="7637"/>
      <c r="G89" s="7638">
        <f>VLOOKUP(C89,'Data Products'!$A:$J,2,0)</f>
      </c>
      <c r="H89" s="7647">
        <f t="shared" si="11"/>
      </c>
      <c r="I89" s="7578">
        <v>45433</v>
      </c>
      <c r="J89" s="7579">
        <f t="shared" si="1"/>
      </c>
      <c r="K89" s="7575">
        <v>0</v>
      </c>
      <c r="L89" s="7575">
        <v>0</v>
      </c>
      <c r="M89" s="7654">
        <v>0</v>
      </c>
      <c r="N89" s="7654">
        <v>0</v>
      </c>
      <c r="O89" s="7574" t="s">
        <v>8396</v>
      </c>
      <c r="P89" s="7615"/>
      <c r="Q89" s="7615"/>
      <c r="R89" s="7641"/>
      <c r="S89" s="7615"/>
      <c r="T89" s="7615"/>
      <c r="U89" s="7615"/>
      <c r="V89" s="7615"/>
      <c r="W89" s="7615"/>
      <c r="X89" s="7615"/>
      <c r="Y89" s="7615"/>
      <c r="Z89" s="7615"/>
      <c r="AA89" s="7615"/>
      <c r="AB89" s="7642">
        <f t="shared" si="30"/>
      </c>
      <c r="AC89" s="7596">
        <f t="shared" si="21"/>
      </c>
      <c r="AD89" s="7582">
        <f t="shared" si="14"/>
      </c>
      <c r="AE89" s="7597">
        <f t="shared" si="4"/>
      </c>
      <c r="AF89" s="7584">
        <f>VLOOKUP(C89,'Data Products'!$A:$J,10,0)</f>
      </c>
      <c r="AG89" s="7585">
        <f t="shared" si="24"/>
      </c>
      <c r="AH89" s="7585">
        <f t="shared" si="18"/>
      </c>
      <c r="AI89" s="7587"/>
      <c r="AJ89" s="7604"/>
      <c r="AK89" s="7604"/>
      <c r="AL89" s="7598"/>
      <c r="AM89" s="7604"/>
      <c r="AN89" s="7604"/>
    </row>
    <row customHeight="true" hidden="true" ht="18" r="90">
      <c r="A90" s="7636">
        <v>37</v>
      </c>
      <c r="B90" s="7646" t="s">
        <v>8297</v>
      </c>
      <c r="C90" s="7574" t="s">
        <v>8398</v>
      </c>
      <c r="D90" s="7575">
        <v>0</v>
      </c>
      <c r="E90" s="7575">
        <v>0</v>
      </c>
      <c r="F90" s="7655"/>
      <c r="G90" s="7638">
        <f>VLOOKUP(C90,'Data Products'!$A:$J,2,0)</f>
      </c>
      <c r="H90" s="7647">
        <f t="shared" si="11"/>
      </c>
      <c r="I90" s="7578">
        <v>45433</v>
      </c>
      <c r="J90" s="7579">
        <f t="shared" si="1"/>
      </c>
      <c r="K90" s="7575">
        <v>0</v>
      </c>
      <c r="L90" s="7575">
        <v>0</v>
      </c>
      <c r="M90" s="7575">
        <v>0</v>
      </c>
      <c r="N90" s="7575">
        <v>0</v>
      </c>
      <c r="O90" s="7574" t="s">
        <v>8396</v>
      </c>
      <c r="P90" s="7615"/>
      <c r="Q90" s="7615"/>
      <c r="R90" s="7641"/>
      <c r="S90" s="7615"/>
      <c r="T90" s="7615"/>
      <c r="U90" s="7615"/>
      <c r="V90" s="7615"/>
      <c r="W90" s="7615"/>
      <c r="X90" s="7615"/>
      <c r="Y90" s="7615"/>
      <c r="Z90" s="7615"/>
      <c r="AA90" s="7615"/>
      <c r="AB90" s="7642">
        <f t="shared" si="30"/>
      </c>
      <c r="AC90" s="7596">
        <f t="shared" si="21"/>
      </c>
      <c r="AD90" s="7582">
        <f t="shared" si="14"/>
      </c>
      <c r="AE90" s="7597">
        <f t="shared" si="4"/>
      </c>
      <c r="AF90" s="7584">
        <f>VLOOKUP(C90,'Data Products'!$A:$J,10,0)</f>
      </c>
      <c r="AG90" s="7585">
        <f t="shared" si="24"/>
      </c>
      <c r="AH90" s="7585">
        <f t="shared" si="18"/>
      </c>
      <c r="AI90" s="7587"/>
      <c r="AJ90" s="7588"/>
      <c r="AK90" s="7588"/>
      <c r="AL90" s="7587"/>
      <c r="AM90" s="7588"/>
      <c r="AN90" s="7588"/>
    </row>
    <row customHeight="true" hidden="true" ht="18" r="91">
      <c r="A91" s="7636">
        <v>38</v>
      </c>
      <c r="B91" s="7646" t="s">
        <v>8297</v>
      </c>
      <c r="C91" s="7574" t="s">
        <v>8399</v>
      </c>
      <c r="D91" s="7575">
        <v>0</v>
      </c>
      <c r="E91" s="7575">
        <v>0</v>
      </c>
      <c r="F91" s="7655"/>
      <c r="G91" s="7638">
        <f>VLOOKUP(C91,'Data Products'!$A:$J,2,0)</f>
      </c>
      <c r="H91" s="7647">
        <f t="shared" si="11"/>
      </c>
      <c r="I91" s="7578">
        <v>45433</v>
      </c>
      <c r="J91" s="7579">
        <f t="shared" si="1"/>
      </c>
      <c r="K91" s="7575">
        <v>0</v>
      </c>
      <c r="L91" s="7575">
        <v>0</v>
      </c>
      <c r="M91" s="7575">
        <v>0</v>
      </c>
      <c r="N91" s="7575">
        <v>0</v>
      </c>
      <c r="O91" s="7574" t="s">
        <v>8396</v>
      </c>
      <c r="P91" s="7615"/>
      <c r="Q91" s="7615"/>
      <c r="R91" s="7641"/>
      <c r="S91" s="7615"/>
      <c r="T91" s="7615"/>
      <c r="U91" s="7615"/>
      <c r="V91" s="7615"/>
      <c r="W91" s="7615"/>
      <c r="X91" s="7615"/>
      <c r="Y91" s="7615"/>
      <c r="Z91" s="7615"/>
      <c r="AA91" s="7615"/>
      <c r="AB91" s="7642">
        <f t="shared" si="30"/>
      </c>
      <c r="AC91" s="7596">
        <f t="shared" si="21"/>
      </c>
      <c r="AD91" s="7582">
        <f t="shared" si="14"/>
      </c>
      <c r="AE91" s="7597">
        <f t="shared" si="4"/>
      </c>
      <c r="AF91" s="7584">
        <f>VLOOKUP(C91,'Data Products'!$A:$J,10,0)</f>
      </c>
      <c r="AG91" s="7585">
        <f t="shared" si="24"/>
      </c>
      <c r="AH91" s="7585">
        <f t="shared" si="18"/>
      </c>
      <c r="AI91" s="7587"/>
      <c r="AJ91" s="7588"/>
      <c r="AK91" s="7588"/>
      <c r="AL91" s="7587"/>
      <c r="AM91" s="7588"/>
      <c r="AN91" s="7588"/>
    </row>
    <row customHeight="true" ht="18" r="92">
      <c r="A92" s="7636">
        <v>39</v>
      </c>
      <c r="B92" s="7646" t="s">
        <v>8274</v>
      </c>
      <c r="C92" s="7574" t="s">
        <v>8400</v>
      </c>
      <c r="D92" s="7575">
        <v>806</v>
      </c>
      <c r="E92" s="7575">
        <v>806</v>
      </c>
      <c r="F92" s="7655"/>
      <c r="G92" s="7638">
        <f>VLOOKUP(C92,'Data Products'!$A:$J,2,0)</f>
      </c>
      <c r="H92">
        <f t="shared" si="11"/>
      </c>
      <c r="I92" s="7614">
        <v>46048</v>
      </c>
      <c r="J92" s="7579">
        <f t="shared" si="1"/>
      </c>
      <c r="K92" s="7575">
        <v>35</v>
      </c>
      <c r="L92" s="7575">
        <v>62</v>
      </c>
      <c r="M92" s="7575">
        <v>0</v>
      </c>
      <c r="N92" s="7575">
        <v>0</v>
      </c>
      <c r="O92" s="7574" t="s">
        <v>8401</v>
      </c>
      <c r="P92" s="7615"/>
      <c r="Q92" s="7615"/>
      <c r="R92" s="7641"/>
      <c r="S92" s="7615"/>
      <c r="T92" s="7615"/>
      <c r="U92" s="7615"/>
      <c r="V92" s="7615"/>
      <c r="W92" s="7615"/>
      <c r="X92" s="7615"/>
      <c r="Y92" s="7615"/>
      <c r="Z92" s="7615"/>
      <c r="AA92" s="7615"/>
      <c r="AB92" s="7642">
        <f t="shared" si="30"/>
      </c>
      <c r="AC92" s="7596">
        <f t="shared" si="21"/>
      </c>
      <c r="AD92" s="7582">
        <f t="shared" si="14"/>
      </c>
      <c r="AE92" s="7597">
        <f t="shared" si="4"/>
      </c>
      <c r="AF92" s="7584">
        <f>VLOOKUP(C92,'Data Products'!$A:$J,10,0)</f>
      </c>
      <c r="AG92" s="7585">
        <f t="shared" si="24"/>
      </c>
      <c r="AH92" s="7585"/>
      <c r="AI92" s="7587"/>
      <c r="AJ92" s="7588"/>
      <c r="AK92" s="7588"/>
      <c r="AL92" s="7587"/>
      <c r="AM92" s="7588"/>
      <c r="AN92" s="7588"/>
    </row>
    <row customHeight="true" hidden="true" ht="18" r="93">
      <c r="A93" s="7636">
        <v>40</v>
      </c>
      <c r="B93" s="7574" t="s">
        <v>8269</v>
      </c>
      <c r="C93" s="7574" t="s">
        <v>8402</v>
      </c>
      <c r="D93" s="7611">
        <v>0</v>
      </c>
      <c r="E93" s="7575">
        <v>0</v>
      </c>
      <c r="F93" s="7655"/>
      <c r="G93" s="7638">
        <f>VLOOKUP(C93,'Data Products'!$A:$J,2,0)</f>
      </c>
      <c r="H93" s="7647">
        <f t="shared" si="11"/>
      </c>
      <c r="I93" s="7578">
        <v>45644</v>
      </c>
      <c r="J93" s="7579">
        <f t="shared" si="1"/>
      </c>
      <c r="K93" s="7575">
        <v>0</v>
      </c>
      <c r="L93" s="7575">
        <v>0</v>
      </c>
      <c r="M93" s="7589">
        <v>0</v>
      </c>
      <c r="N93" s="7589">
        <v>0</v>
      </c>
      <c r="O93" s="7574" t="s">
        <v>8403</v>
      </c>
      <c r="P93" s="7615"/>
      <c r="Q93" s="7615"/>
      <c r="R93" s="7641"/>
      <c r="S93" s="7615"/>
      <c r="T93" s="7615"/>
      <c r="U93" s="7615"/>
      <c r="V93" s="7615"/>
      <c r="W93" s="7615"/>
      <c r="X93" s="7615"/>
      <c r="Y93" s="7615"/>
      <c r="Z93" s="7615"/>
      <c r="AA93" s="7615"/>
      <c r="AB93" s="7656">
        <f t="shared" si="30"/>
      </c>
      <c r="AC93" s="7657">
        <f t="shared" si="21"/>
      </c>
      <c r="AD93" s="7582">
        <f t="shared" si="14"/>
      </c>
      <c r="AE93" s="7591">
        <f t="shared" si="4"/>
      </c>
      <c r="AF93" s="7584">
        <f>VLOOKUP(C93,'Data Products'!$A:$J,10,0)</f>
      </c>
      <c r="AG93" s="7658">
        <f t="shared" si="24"/>
      </c>
      <c r="AH93" s="7585">
        <f t="shared" ref="AH93:AH126" si="19">IF(H93&lt;=90,D93,0)</f>
      </c>
      <c r="AI93" s="7659"/>
      <c r="AJ93" s="7588"/>
      <c r="AK93" s="7588"/>
      <c r="AL93" s="7587"/>
      <c r="AM93" s="7588"/>
      <c r="AN93" s="7588"/>
    </row>
    <row customHeight="true" hidden="true" ht="18" r="94">
      <c r="A94" s="7636">
        <v>41</v>
      </c>
      <c r="B94" s="7574" t="s">
        <v>8269</v>
      </c>
      <c r="C94" s="7574" t="s">
        <v>8404</v>
      </c>
      <c r="D94" s="7575">
        <v>0</v>
      </c>
      <c r="E94" s="7575">
        <v>0</v>
      </c>
      <c r="F94" s="7655"/>
      <c r="G94" s="7638">
        <f>VLOOKUP(C94,'Data Products'!$A:$J,2,0)</f>
      </c>
      <c r="H94" s="7647">
        <f t="shared" si="11"/>
      </c>
      <c r="I94" s="7578">
        <v>45602</v>
      </c>
      <c r="J94" s="7579">
        <f t="shared" si="1"/>
      </c>
      <c r="K94" s="7575">
        <v>0</v>
      </c>
      <c r="L94" s="7575">
        <v>0</v>
      </c>
      <c r="M94" s="7611">
        <v>0</v>
      </c>
      <c r="N94" s="7611">
        <v>0</v>
      </c>
      <c r="O94" s="7574" t="s">
        <v>8403</v>
      </c>
      <c r="P94" s="7615"/>
      <c r="Q94" s="7615"/>
      <c r="R94" s="7615"/>
      <c r="S94" s="7615"/>
      <c r="T94" s="7615"/>
      <c r="U94" s="7615"/>
      <c r="V94" s="7615"/>
      <c r="W94" s="7615"/>
      <c r="X94" s="7615"/>
      <c r="Y94" s="7615"/>
      <c r="Z94" s="7615"/>
      <c r="AA94" s="7615"/>
      <c r="AB94" s="7642">
        <f t="shared" si="30"/>
      </c>
      <c r="AC94" s="7657">
        <f t="shared" si="21"/>
      </c>
      <c r="AD94" s="7582">
        <f t="shared" si="14"/>
      </c>
      <c r="AE94" s="7591">
        <f t="shared" si="4"/>
      </c>
      <c r="AF94" s="7584">
        <f>VLOOKUP(C94,'Data Products'!$A:$J,10,0)</f>
      </c>
      <c r="AG94" s="7658">
        <f t="shared" si="24"/>
      </c>
      <c r="AH94" s="7585">
        <f t="shared" si="19"/>
      </c>
      <c r="AI94" s="7659"/>
      <c r="AJ94" s="7588"/>
      <c r="AK94" s="7588"/>
      <c r="AL94" s="7587"/>
      <c r="AM94" s="7588"/>
      <c r="AN94" s="7588"/>
    </row>
    <row customHeight="true" hidden="true" ht="18" r="95">
      <c r="A95" s="7636">
        <v>42</v>
      </c>
      <c r="B95" s="7574" t="s">
        <v>8269</v>
      </c>
      <c r="C95" s="7574" t="s">
        <v>8405</v>
      </c>
      <c r="D95" s="7575">
        <v>0</v>
      </c>
      <c r="E95" s="7575">
        <v>0</v>
      </c>
      <c r="F95" s="7655"/>
      <c r="G95" s="7638">
        <f>VLOOKUP(C95,'Data Products'!$A:$J,2,0)</f>
      </c>
      <c r="H95" s="7647">
        <f t="shared" si="11"/>
      </c>
      <c r="I95" s="7578">
        <v>45602</v>
      </c>
      <c r="J95" s="7579">
        <f t="shared" si="1"/>
      </c>
      <c r="K95" s="7575">
        <v>0</v>
      </c>
      <c r="L95" s="7575">
        <v>0</v>
      </c>
      <c r="M95" s="7611">
        <v>0</v>
      </c>
      <c r="N95" s="7611">
        <v>0</v>
      </c>
      <c r="O95" s="7574" t="s">
        <v>8403</v>
      </c>
      <c r="P95" s="7615"/>
      <c r="Q95" s="7615"/>
      <c r="R95" s="7615"/>
      <c r="S95" s="7615"/>
      <c r="T95" s="7615"/>
      <c r="U95" s="7615"/>
      <c r="V95" s="7615"/>
      <c r="W95" s="7615"/>
      <c r="X95" s="7615"/>
      <c r="Y95" s="7615"/>
      <c r="Z95" s="7615"/>
      <c r="AA95" s="7615"/>
      <c r="AB95" s="7642">
        <f t="shared" si="30"/>
      </c>
      <c r="AC95" s="7657">
        <f t="shared" si="21"/>
      </c>
      <c r="AD95" s="7582">
        <f t="shared" si="14"/>
      </c>
      <c r="AE95" s="7591">
        <f t="shared" si="4"/>
      </c>
      <c r="AF95" s="7584">
        <f>VLOOKUP(C95,'Data Products'!$A:$J,10,0)</f>
      </c>
      <c r="AG95" s="7658">
        <f t="shared" si="24"/>
      </c>
      <c r="AH95" s="7585">
        <f t="shared" si="19"/>
      </c>
      <c r="AI95" s="7659"/>
      <c r="AJ95" s="7588"/>
      <c r="AK95" s="7588"/>
      <c r="AL95" s="7587"/>
      <c r="AM95" s="7588"/>
      <c r="AN95" s="7588"/>
    </row>
    <row customHeight="true" hidden="true" ht="18" r="96">
      <c r="A96" s="7636">
        <v>43</v>
      </c>
      <c r="B96" s="7574" t="s">
        <v>8269</v>
      </c>
      <c r="C96" s="7574" t="s">
        <v>8406</v>
      </c>
      <c r="D96" s="7575">
        <v>0</v>
      </c>
      <c r="E96" s="7575">
        <v>0</v>
      </c>
      <c r="F96" s="7655"/>
      <c r="G96" s="7638">
        <f>VLOOKUP(C96,'Data Products'!$A:$J,2,0)</f>
      </c>
      <c r="H96" s="7647">
        <f t="shared" si="11"/>
      </c>
      <c r="I96" s="7578">
        <v>45602</v>
      </c>
      <c r="J96" s="7579">
        <f t="shared" si="1"/>
      </c>
      <c r="K96" s="7575">
        <v>0</v>
      </c>
      <c r="L96" s="7575">
        <v>0</v>
      </c>
      <c r="M96" s="7611">
        <v>0</v>
      </c>
      <c r="N96" s="7611">
        <v>0</v>
      </c>
      <c r="O96" s="7574" t="s">
        <v>8403</v>
      </c>
      <c r="P96" s="7615"/>
      <c r="Q96" s="7615"/>
      <c r="R96" s="7615"/>
      <c r="S96" s="7615"/>
      <c r="T96" s="7615"/>
      <c r="U96" s="7615"/>
      <c r="V96" s="7615"/>
      <c r="W96" s="7615"/>
      <c r="X96" s="7615"/>
      <c r="Y96" s="7615"/>
      <c r="Z96" s="7615"/>
      <c r="AA96" s="7615"/>
      <c r="AB96" s="7642">
        <f t="shared" si="30"/>
      </c>
      <c r="AC96" s="7657">
        <f t="shared" si="21"/>
      </c>
      <c r="AD96" s="7582">
        <f t="shared" si="14"/>
      </c>
      <c r="AE96" s="7591">
        <f t="shared" si="4"/>
      </c>
      <c r="AF96" s="7584">
        <f>VLOOKUP(C96,'Data Products'!$A:$J,10,0)</f>
      </c>
      <c r="AG96" s="7660">
        <f t="shared" si="24"/>
      </c>
      <c r="AH96" s="7585">
        <f t="shared" si="19"/>
      </c>
      <c r="AI96" s="7659"/>
      <c r="AJ96" s="7588"/>
      <c r="AK96" s="7588"/>
      <c r="AL96" s="7587"/>
      <c r="AM96" s="7588"/>
      <c r="AN96" s="7588"/>
    </row>
    <row r="97">
      <c r="A97" s="7636">
        <v>44</v>
      </c>
      <c r="B97" s="7574" t="s">
        <v>8274</v>
      </c>
      <c r="C97" s="7574" t="s">
        <v>8407</v>
      </c>
      <c r="D97" s="7575">
        <v>279</v>
      </c>
      <c r="E97" s="7575">
        <v>279</v>
      </c>
      <c r="F97" s="7655"/>
      <c r="G97" s="7638">
        <f>VLOOKUP(C97,'Data Products'!$A:$J,2,0)</f>
      </c>
      <c r="H97" s="7639">
        <f t="shared" si="11"/>
      </c>
      <c r="I97" s="7614">
        <v>45904</v>
      </c>
      <c r="J97" s="7579">
        <f t="shared" si="1"/>
      </c>
      <c r="K97" s="7575">
        <v>46</v>
      </c>
      <c r="L97" s="7575">
        <v>90</v>
      </c>
      <c r="M97" s="7611">
        <v>0</v>
      </c>
      <c r="N97" s="7611">
        <v>0</v>
      </c>
      <c r="O97" s="7574" t="s">
        <v>8403</v>
      </c>
      <c r="P97" s="7615"/>
      <c r="Q97" s="7615"/>
      <c r="R97" s="7615"/>
      <c r="S97" s="7615"/>
      <c r="T97" s="7615"/>
      <c r="U97" s="7615"/>
      <c r="V97" s="7615"/>
      <c r="W97" s="7615"/>
      <c r="X97" s="7615"/>
      <c r="Y97" s="7615"/>
      <c r="Z97" s="7615"/>
      <c r="AA97" s="7615"/>
      <c r="AB97" s="7642">
        <f t="shared" si="30"/>
      </c>
      <c r="AC97" s="7661">
        <f t="shared" si="21"/>
      </c>
      <c r="AD97" s="7582">
        <f t="shared" si="14"/>
      </c>
      <c r="AE97" s="7597">
        <f t="shared" si="4"/>
      </c>
      <c r="AF97" s="7584">
        <f>VLOOKUP(C97,'Data Products'!$A:$J,10,0)</f>
      </c>
      <c r="AG97" s="7660">
        <f t="shared" si="24"/>
      </c>
      <c r="AH97" s="7585">
        <f t="shared" si="19"/>
      </c>
      <c r="AI97" s="7659"/>
      <c r="AJ97" s="7588"/>
      <c r="AK97" s="7588"/>
      <c r="AL97" s="7587"/>
      <c r="AM97" s="7588"/>
      <c r="AN97" s="7588"/>
    </row>
    <row customHeight="true" hidden="true" ht="18" r="98">
      <c r="A98" s="7636">
        <v>45</v>
      </c>
      <c r="B98" s="7574" t="s">
        <v>8269</v>
      </c>
      <c r="C98" s="7574" t="s">
        <v>8408</v>
      </c>
      <c r="D98" s="7575">
        <v>0</v>
      </c>
      <c r="E98" s="7589">
        <v>0</v>
      </c>
      <c r="F98" s="7655"/>
      <c r="G98" s="7638">
        <f>VLOOKUP(C98,'Data Products'!$A:$J,2,0)</f>
      </c>
      <c r="H98" s="7647">
        <f t="shared" si="11"/>
      </c>
      <c r="I98" s="7578">
        <v>45623</v>
      </c>
      <c r="J98" s="7579">
        <f t="shared" si="1"/>
      </c>
      <c r="K98" s="7575">
        <v>0</v>
      </c>
      <c r="L98" s="7575">
        <v>0</v>
      </c>
      <c r="M98" s="7611">
        <v>0</v>
      </c>
      <c r="N98" s="7611">
        <v>0</v>
      </c>
      <c r="O98" s="7574" t="s">
        <v>8409</v>
      </c>
      <c r="P98" s="7615"/>
      <c r="Q98" s="7615"/>
      <c r="R98" s="7615"/>
      <c r="S98" s="7615"/>
      <c r="T98" s="7615"/>
      <c r="U98" s="7615"/>
      <c r="V98" s="7615"/>
      <c r="W98" s="7615"/>
      <c r="X98" s="7615"/>
      <c r="Y98" s="7615"/>
      <c r="Z98" s="7615"/>
      <c r="AA98" s="7615"/>
      <c r="AB98" s="7642">
        <f t="shared" si="30"/>
      </c>
      <c r="AC98" s="7657">
        <f t="shared" si="21"/>
      </c>
      <c r="AD98" s="7582">
        <f t="shared" si="14"/>
      </c>
      <c r="AE98" s="7591">
        <f t="shared" si="4"/>
      </c>
      <c r="AF98" s="7584">
        <f>VLOOKUP(C98,'Data Products'!$A:$J,10,0)</f>
      </c>
      <c r="AG98" s="7660">
        <f t="shared" si="24"/>
      </c>
      <c r="AH98" s="7585">
        <f t="shared" si="19"/>
      </c>
      <c r="AI98" s="7659"/>
      <c r="AJ98" s="7588"/>
      <c r="AK98" s="7588"/>
      <c r="AL98" s="7587"/>
      <c r="AM98" s="7588"/>
      <c r="AN98" s="7588"/>
    </row>
    <row customHeight="true" hidden="true" ht="18" r="99">
      <c r="A99" s="7636">
        <v>46</v>
      </c>
      <c r="B99" s="7574" t="s">
        <v>8269</v>
      </c>
      <c r="C99" s="7574" t="s">
        <v>8410</v>
      </c>
      <c r="D99" s="7575">
        <v>0</v>
      </c>
      <c r="E99" s="7589">
        <v>0</v>
      </c>
      <c r="F99" s="7655"/>
      <c r="G99" s="7638">
        <f>VLOOKUP(C99,'Data Products'!$A:$J,2,0)</f>
      </c>
      <c r="H99" s="7647">
        <f t="shared" si="11"/>
      </c>
      <c r="I99" s="7578">
        <v>45623</v>
      </c>
      <c r="J99" s="7579">
        <f t="shared" si="1"/>
      </c>
      <c r="K99" s="7575">
        <v>0</v>
      </c>
      <c r="L99" s="7575">
        <v>0</v>
      </c>
      <c r="M99" s="7611">
        <v>0</v>
      </c>
      <c r="N99" s="7611">
        <v>0</v>
      </c>
      <c r="O99" s="7574" t="s">
        <v>8409</v>
      </c>
      <c r="P99" s="7615"/>
      <c r="Q99" s="7615"/>
      <c r="R99" s="7615"/>
      <c r="S99" s="7615"/>
      <c r="T99" s="7615"/>
      <c r="U99" s="7615"/>
      <c r="V99" s="7615"/>
      <c r="W99" s="7615"/>
      <c r="X99" s="7615"/>
      <c r="Y99" s="7615"/>
      <c r="Z99" s="7615"/>
      <c r="AA99" s="7615"/>
      <c r="AB99" s="7642">
        <f t="shared" si="30"/>
      </c>
      <c r="AC99" s="7657">
        <f t="shared" si="21"/>
      </c>
      <c r="AD99" s="7582">
        <f t="shared" si="14"/>
      </c>
      <c r="AE99" s="7591">
        <f t="shared" si="4"/>
      </c>
      <c r="AF99" s="7584">
        <f>VLOOKUP(C99,'Data Products'!$A:$J,10,0)</f>
      </c>
      <c r="AG99" s="7660">
        <f t="shared" si="24"/>
      </c>
      <c r="AH99" s="7585">
        <f t="shared" si="19"/>
      </c>
      <c r="AI99" s="7659"/>
      <c r="AJ99" s="7588"/>
      <c r="AK99" s="7588"/>
      <c r="AL99" s="7587"/>
      <c r="AM99" s="7588"/>
      <c r="AN99" s="7588"/>
    </row>
    <row customHeight="true" hidden="true" ht="18" r="100">
      <c r="A100" s="7636">
        <v>47</v>
      </c>
      <c r="B100" s="7574" t="s">
        <v>8269</v>
      </c>
      <c r="C100" s="7645" t="s">
        <v>8411</v>
      </c>
      <c r="D100" s="7575">
        <v>0</v>
      </c>
      <c r="E100" s="7589">
        <v>0</v>
      </c>
      <c r="F100" s="7662"/>
      <c r="G100" s="7638">
        <f>VLOOKUP(C100,'Data Products'!$A:$J,2,0)</f>
      </c>
      <c r="H100" s="7647">
        <f t="shared" si="11"/>
      </c>
      <c r="I100" s="7578">
        <v>45623</v>
      </c>
      <c r="J100" s="7579">
        <f t="shared" si="1"/>
      </c>
      <c r="K100" s="7651">
        <v>0</v>
      </c>
      <c r="L100" s="7651">
        <v>0</v>
      </c>
      <c r="M100" s="7663">
        <v>0</v>
      </c>
      <c r="N100" s="7663">
        <v>0</v>
      </c>
      <c r="O100" s="7645" t="s">
        <v>8409</v>
      </c>
      <c r="P100" s="7615"/>
      <c r="Q100" s="7615"/>
      <c r="R100" s="7615"/>
      <c r="S100" s="7615"/>
      <c r="T100" s="7615"/>
      <c r="U100" s="7615"/>
      <c r="V100" s="7615"/>
      <c r="W100" s="7615"/>
      <c r="X100" s="7615"/>
      <c r="Y100" s="7615"/>
      <c r="Z100" s="7615"/>
      <c r="AA100" s="7615"/>
      <c r="AB100" s="7664">
        <f t="shared" si="30"/>
      </c>
      <c r="AC100" s="7657">
        <f t="shared" si="21"/>
      </c>
      <c r="AD100" s="7582">
        <f t="shared" si="14"/>
      </c>
      <c r="AE100" s="7591">
        <f t="shared" si="4"/>
      </c>
      <c r="AF100" s="7584">
        <f>VLOOKUP(C100,'Data Products'!$A:$J,10,0)</f>
      </c>
      <c r="AG100" s="7660">
        <f t="shared" si="24"/>
      </c>
      <c r="AH100" s="7585">
        <f t="shared" si="19"/>
      </c>
      <c r="AI100" s="7659"/>
      <c r="AJ100" s="7588"/>
      <c r="AK100" s="7588"/>
      <c r="AL100" s="7587"/>
      <c r="AM100" s="7588"/>
      <c r="AN100" s="7588"/>
    </row>
    <row customHeight="true" hidden="true" ht="18" r="101">
      <c r="A101" s="7636">
        <v>48</v>
      </c>
      <c r="B101" s="7574" t="s">
        <v>8269</v>
      </c>
      <c r="C101" s="7574" t="s">
        <v>8412</v>
      </c>
      <c r="D101" s="7575">
        <v>0</v>
      </c>
      <c r="E101" s="7589">
        <v>0</v>
      </c>
      <c r="F101" s="7655"/>
      <c r="G101" s="7638">
        <f>VLOOKUP(C101,'Data Products'!$A:$J,2,0)</f>
      </c>
      <c r="H101" s="7647">
        <f t="shared" si="11"/>
      </c>
      <c r="I101" s="7578">
        <v>45623</v>
      </c>
      <c r="J101" s="7579">
        <f t="shared" si="1"/>
      </c>
      <c r="K101" s="7575">
        <v>0</v>
      </c>
      <c r="L101" s="7575">
        <v>0</v>
      </c>
      <c r="M101" s="7611">
        <v>0</v>
      </c>
      <c r="N101" s="7611">
        <v>0</v>
      </c>
      <c r="O101" s="7574" t="s">
        <v>8409</v>
      </c>
      <c r="P101" s="7575"/>
      <c r="Q101" s="7575"/>
      <c r="R101" s="7575"/>
      <c r="S101" s="7575"/>
      <c r="T101" s="7575"/>
      <c r="U101" s="7575"/>
      <c r="V101" s="7575"/>
      <c r="W101" s="7575"/>
      <c r="X101" s="7575"/>
      <c r="Y101" s="7575"/>
      <c r="Z101" s="7575"/>
      <c r="AA101" s="7575"/>
      <c r="AB101" s="7642">
        <f t="shared" si="30"/>
      </c>
      <c r="AC101" s="7657">
        <f t="shared" si="21"/>
      </c>
      <c r="AD101" s="7582">
        <f t="shared" si="14"/>
      </c>
      <c r="AE101" s="7591">
        <f t="shared" si="4"/>
      </c>
      <c r="AF101" s="7584">
        <f>VLOOKUP(C101,'Data Products'!$A:$J,10,0)</f>
      </c>
      <c r="AG101" s="7660">
        <f t="shared" si="24"/>
      </c>
      <c r="AH101" s="7585">
        <f t="shared" si="19"/>
      </c>
      <c r="AI101" s="7665"/>
      <c r="AJ101" s="7588"/>
      <c r="AK101" s="7588"/>
      <c r="AL101" s="7587"/>
      <c r="AM101" s="7588"/>
      <c r="AN101" s="7588"/>
    </row>
    <row customHeight="true" hidden="true" ht="18" r="102">
      <c r="A102" s="7636">
        <v>49</v>
      </c>
      <c r="B102" s="7574" t="s">
        <v>8269</v>
      </c>
      <c r="C102" s="7574" t="s">
        <v>8413</v>
      </c>
      <c r="D102" s="7575">
        <v>0</v>
      </c>
      <c r="E102" s="7589">
        <v>0</v>
      </c>
      <c r="F102" s="7655"/>
      <c r="G102" s="7638">
        <f>VLOOKUP(C102,'Data Products'!$A:$J,2,0)</f>
      </c>
      <c r="H102" s="7647">
        <f t="shared" si="11"/>
      </c>
      <c r="I102" s="7578">
        <v>45623</v>
      </c>
      <c r="J102" s="7579">
        <f t="shared" si="1"/>
      </c>
      <c r="K102" s="7575">
        <v>0</v>
      </c>
      <c r="L102" s="7575">
        <v>0</v>
      </c>
      <c r="M102" s="7611">
        <v>0</v>
      </c>
      <c r="N102" s="7611">
        <v>0</v>
      </c>
      <c r="O102" s="7574" t="s">
        <v>8409</v>
      </c>
      <c r="P102" s="7575"/>
      <c r="Q102" s="7575"/>
      <c r="R102" s="7575"/>
      <c r="S102" s="7575"/>
      <c r="T102" s="7575"/>
      <c r="U102" s="7575"/>
      <c r="V102" s="7575"/>
      <c r="W102" s="7575"/>
      <c r="X102" s="7575"/>
      <c r="Y102" s="7575"/>
      <c r="Z102" s="7575"/>
      <c r="AA102" s="7575"/>
      <c r="AB102" s="7642">
        <f t="shared" si="30"/>
      </c>
      <c r="AC102" s="7657">
        <f t="shared" si="21"/>
      </c>
      <c r="AD102" s="7582">
        <f t="shared" si="14"/>
      </c>
      <c r="AE102" s="7591">
        <f t="shared" si="4"/>
      </c>
      <c r="AF102" s="7666">
        <f>VLOOKUP(C102,'Data Products'!$A:$J,10,0)</f>
      </c>
      <c r="AG102" s="7584">
        <f t="shared" si="24"/>
      </c>
      <c r="AH102" s="7585">
        <f t="shared" si="19"/>
      </c>
      <c r="AI102" s="7659"/>
      <c r="AJ102" s="7588"/>
      <c r="AK102" s="7588"/>
      <c r="AL102" s="7587"/>
      <c r="AM102" s="7588"/>
      <c r="AN102" s="7588"/>
    </row>
    <row r="103">
      <c r="A103" s="7636">
        <v>50</v>
      </c>
      <c r="B103" s="7574" t="s">
        <v>8262</v>
      </c>
      <c r="C103" s="7574" t="s">
        <v>8414</v>
      </c>
      <c r="D103" s="7575">
        <v>4</v>
      </c>
      <c r="E103" s="7589">
        <v>4</v>
      </c>
      <c r="F103" s="7655"/>
      <c r="G103" s="7638">
        <f>VLOOKUP(C103,'Data Products'!$A:$J,2,0)</f>
      </c>
      <c r="H103" s="7639">
        <f t="shared" si="11"/>
      </c>
      <c r="I103" s="7578">
        <v>45951</v>
      </c>
      <c r="J103" s="7579">
        <f t="shared" si="1"/>
      </c>
      <c r="K103" s="7575">
        <v>0</v>
      </c>
      <c r="L103" s="7575">
        <v>0</v>
      </c>
      <c r="M103" s="7611">
        <v>0</v>
      </c>
      <c r="N103" s="7611">
        <v>0</v>
      </c>
      <c r="O103" s="7574" t="s">
        <v>8324</v>
      </c>
      <c r="P103" s="7575"/>
      <c r="Q103" s="7575"/>
      <c r="R103" s="7575"/>
      <c r="S103" s="7575"/>
      <c r="T103" s="7575"/>
      <c r="U103" s="7575"/>
      <c r="V103" s="7575"/>
      <c r="W103" s="7575"/>
      <c r="X103" s="7575"/>
      <c r="Y103" s="7575"/>
      <c r="Z103" s="7575"/>
      <c r="AA103" s="7575"/>
      <c r="AB103" s="7642">
        <f t="shared" si="30"/>
      </c>
      <c r="AC103" s="7667">
        <f t="shared" si="21"/>
      </c>
      <c r="AD103" s="7582">
        <f t="shared" si="14"/>
      </c>
      <c r="AE103" s="7601">
        <f t="shared" si="4"/>
      </c>
      <c r="AF103" s="7666">
        <f>VLOOKUP(C103,'Data Products'!$A:$J,10,0)</f>
      </c>
      <c r="AG103" s="7584">
        <f t="shared" si="24"/>
      </c>
      <c r="AH103" s="7585">
        <f t="shared" si="19"/>
      </c>
      <c r="AI103" s="7659"/>
      <c r="AJ103" s="7588"/>
      <c r="AK103" s="7588"/>
      <c r="AL103" s="7587"/>
      <c r="AM103" s="7588"/>
      <c r="AN103" s="7588"/>
    </row>
    <row r="104">
      <c r="A104" s="7636">
        <v>51</v>
      </c>
      <c r="B104" s="7574" t="s">
        <v>8262</v>
      </c>
      <c r="C104" s="7574" t="s">
        <v>8415</v>
      </c>
      <c r="D104" s="7575">
        <v>1</v>
      </c>
      <c r="E104" s="7589">
        <v>1</v>
      </c>
      <c r="F104" s="7655"/>
      <c r="G104" s="7638">
        <f>VLOOKUP(C104,'Data Products'!$A:$J,2,0)</f>
      </c>
      <c r="H104" s="7639">
        <f t="shared" si="11"/>
      </c>
      <c r="I104" s="7578">
        <v>45951</v>
      </c>
      <c r="J104" s="7579">
        <f t="shared" si="1"/>
      </c>
      <c r="K104" s="7575">
        <v>0</v>
      </c>
      <c r="L104" s="7575">
        <v>1</v>
      </c>
      <c r="M104" s="7611">
        <v>0</v>
      </c>
      <c r="N104" s="7611">
        <v>0</v>
      </c>
      <c r="O104" s="7574" t="s">
        <v>8324</v>
      </c>
      <c r="P104" s="7575"/>
      <c r="Q104" s="7575"/>
      <c r="R104" s="7575"/>
      <c r="S104" s="7575"/>
      <c r="T104" s="7575"/>
      <c r="U104" s="7575"/>
      <c r="V104" s="7575"/>
      <c r="W104" s="7575"/>
      <c r="X104" s="7575"/>
      <c r="Y104" s="7575"/>
      <c r="Z104" s="7575"/>
      <c r="AA104" s="7575"/>
      <c r="AB104" s="7642">
        <f t="shared" si="30"/>
      </c>
      <c r="AC104" s="7596">
        <f t="shared" si="21"/>
      </c>
      <c r="AD104" s="7582">
        <f t="shared" si="14"/>
      </c>
      <c r="AE104" s="7597">
        <f t="shared" si="4"/>
      </c>
      <c r="AF104" s="7666">
        <f>VLOOKUP(C104,'Data Products'!$A:$J,10,0)</f>
      </c>
      <c r="AG104" s="7584">
        <f t="shared" si="24"/>
      </c>
      <c r="AH104" s="7585">
        <f t="shared" si="19"/>
      </c>
      <c r="AI104" s="7659"/>
      <c r="AJ104" s="7588"/>
      <c r="AK104" s="7588"/>
      <c r="AL104" s="7587"/>
      <c r="AM104" s="7588"/>
      <c r="AN104" s="7588"/>
    </row>
    <row r="105">
      <c r="A105" s="7636">
        <v>52</v>
      </c>
      <c r="B105" s="7574" t="s">
        <v>8262</v>
      </c>
      <c r="C105" s="7574" t="s">
        <v>8416</v>
      </c>
      <c r="D105" s="7575">
        <v>3</v>
      </c>
      <c r="E105" s="7589">
        <v>3</v>
      </c>
      <c r="F105" s="7655"/>
      <c r="G105" s="7638">
        <f>VLOOKUP(C105,'Data Products'!$A:$J,2,0)</f>
      </c>
      <c r="H105" s="7639">
        <f t="shared" si="11"/>
      </c>
      <c r="I105" s="7578">
        <v>45951</v>
      </c>
      <c r="J105" s="7579">
        <f t="shared" si="1"/>
      </c>
      <c r="K105" s="7575">
        <v>1</v>
      </c>
      <c r="L105" s="7575">
        <v>1</v>
      </c>
      <c r="M105" s="7611">
        <v>0</v>
      </c>
      <c r="N105" s="7611">
        <v>0</v>
      </c>
      <c r="O105" s="7574" t="s">
        <v>8324</v>
      </c>
      <c r="P105" s="7575"/>
      <c r="Q105" s="7575"/>
      <c r="R105" s="7575"/>
      <c r="S105" s="7575"/>
      <c r="T105" s="7575"/>
      <c r="U105" s="7575"/>
      <c r="V105" s="7575"/>
      <c r="W105" s="7575"/>
      <c r="X105" s="7575"/>
      <c r="Y105" s="7575"/>
      <c r="Z105" s="7575"/>
      <c r="AA105" s="7575"/>
      <c r="AB105" s="7642">
        <f t="shared" si="30"/>
      </c>
      <c r="AC105" s="7590">
        <f t="shared" si="21"/>
      </c>
      <c r="AD105" s="7582">
        <f t="shared" si="14"/>
      </c>
      <c r="AE105" s="7591">
        <f t="shared" si="4"/>
      </c>
      <c r="AF105" s="7666">
        <f>VLOOKUP(C105,'Data Products'!$A:$J,10,0)</f>
      </c>
      <c r="AG105" s="7584">
        <f t="shared" si="24"/>
      </c>
      <c r="AH105" s="7585">
        <f t="shared" si="19"/>
      </c>
      <c r="AI105" s="7659"/>
      <c r="AJ105" s="7588"/>
      <c r="AK105" s="7588"/>
      <c r="AL105" s="7587"/>
      <c r="AM105" s="7588"/>
      <c r="AN105" s="7588"/>
    </row>
    <row r="106">
      <c r="A106" s="7636">
        <v>53</v>
      </c>
      <c r="B106" s="7574" t="s">
        <v>8262</v>
      </c>
      <c r="C106" s="7574" t="s">
        <v>8417</v>
      </c>
      <c r="D106" s="7575">
        <v>3</v>
      </c>
      <c r="E106" s="7589">
        <v>3</v>
      </c>
      <c r="F106" s="7655"/>
      <c r="G106" s="7638">
        <f>VLOOKUP(C106,'Data Products'!$A:$J,2,0)</f>
      </c>
      <c r="H106" s="7639">
        <f t="shared" si="11"/>
      </c>
      <c r="I106" s="7578">
        <v>45951</v>
      </c>
      <c r="J106" s="7579">
        <f t="shared" si="1"/>
      </c>
      <c r="K106" s="7575">
        <v>1</v>
      </c>
      <c r="L106" s="7575">
        <v>1</v>
      </c>
      <c r="M106" s="7611">
        <v>0</v>
      </c>
      <c r="N106" s="7611">
        <v>0</v>
      </c>
      <c r="O106" s="7574" t="s">
        <v>8324</v>
      </c>
      <c r="P106" s="7575"/>
      <c r="Q106" s="7575"/>
      <c r="R106" s="7575"/>
      <c r="S106" s="7575"/>
      <c r="T106" s="7575"/>
      <c r="U106" s="7575"/>
      <c r="V106" s="7575"/>
      <c r="W106" s="7575"/>
      <c r="X106" s="7575"/>
      <c r="Y106" s="7575"/>
      <c r="Z106" s="7575"/>
      <c r="AA106" s="7575"/>
      <c r="AB106" s="7642">
        <f t="shared" si="30"/>
      </c>
      <c r="AC106" s="7600">
        <f t="shared" si="21"/>
      </c>
      <c r="AD106" s="7582">
        <f t="shared" si="14"/>
      </c>
      <c r="AE106" s="7601">
        <f t="shared" si="4"/>
      </c>
      <c r="AF106" s="7666">
        <f>VLOOKUP(C106,'Data Products'!$A:$J,10,0)</f>
      </c>
      <c r="AG106" s="7584">
        <f t="shared" si="24"/>
      </c>
      <c r="AH106" s="7585">
        <f t="shared" si="19"/>
      </c>
      <c r="AI106" s="7659"/>
      <c r="AJ106" s="7588"/>
      <c r="AK106" s="7588"/>
      <c r="AL106" s="7587"/>
      <c r="AM106" s="7588"/>
      <c r="AN106" s="7588"/>
    </row>
    <row customHeight="true" hidden="true" ht="18" r="107">
      <c r="A107" s="7636">
        <v>54</v>
      </c>
      <c r="B107" s="7574" t="s">
        <v>8269</v>
      </c>
      <c r="C107" s="7574" t="s">
        <v>8418</v>
      </c>
      <c r="D107" s="7575">
        <v>0</v>
      </c>
      <c r="E107" s="7589">
        <v>0</v>
      </c>
      <c r="F107" s="7655"/>
      <c r="G107" s="7638">
        <f>VLOOKUP(C107,'Data Products'!$A:$J,2,0)</f>
      </c>
      <c r="H107" s="7639">
        <f t="shared" si="11"/>
      </c>
      <c r="I107" s="7578">
        <v>45951</v>
      </c>
      <c r="J107" s="7579">
        <f t="shared" si="1"/>
      </c>
      <c r="K107" s="7575">
        <v>0</v>
      </c>
      <c r="L107" s="7575">
        <v>0</v>
      </c>
      <c r="M107" s="7611">
        <v>0</v>
      </c>
      <c r="N107" s="7611">
        <v>0</v>
      </c>
      <c r="O107" s="7574" t="s">
        <v>8324</v>
      </c>
      <c r="P107" s="7575"/>
      <c r="Q107" s="7575"/>
      <c r="R107" s="7575"/>
      <c r="S107" s="7575"/>
      <c r="T107" s="7575"/>
      <c r="U107" s="7575"/>
      <c r="V107" s="7575"/>
      <c r="W107" s="7575"/>
      <c r="X107" s="7575"/>
      <c r="Y107" s="7575"/>
      <c r="Z107" s="7575"/>
      <c r="AA107" s="7575"/>
      <c r="AB107" s="7642">
        <f t="shared" si="30"/>
      </c>
      <c r="AC107" s="7600">
        <f t="shared" si="21"/>
      </c>
      <c r="AD107" s="7582">
        <f t="shared" si="14"/>
      </c>
      <c r="AE107" s="7601">
        <f t="shared" si="4"/>
      </c>
      <c r="AF107" s="7666">
        <f>VLOOKUP(C107,'Data Products'!$A:$J,10,0)</f>
      </c>
      <c r="AG107" s="7584">
        <f t="shared" si="24"/>
      </c>
      <c r="AH107" s="7585">
        <f t="shared" si="19"/>
      </c>
      <c r="AI107" s="7659"/>
      <c r="AJ107" s="7588"/>
      <c r="AK107" s="7588"/>
      <c r="AL107" s="7587"/>
      <c r="AM107" s="7588"/>
      <c r="AN107" s="7588"/>
    </row>
    <row r="108">
      <c r="A108" s="7636">
        <v>55</v>
      </c>
      <c r="B108" s="7574" t="s">
        <v>8262</v>
      </c>
      <c r="C108" s="7574" t="s">
        <v>8419</v>
      </c>
      <c r="D108" s="7575">
        <v>5</v>
      </c>
      <c r="E108" s="7589">
        <v>5</v>
      </c>
      <c r="F108" s="7655"/>
      <c r="G108" s="7638">
        <f>VLOOKUP(C108,'Data Products'!$A:$J,2,0)</f>
      </c>
      <c r="H108" s="7639">
        <f t="shared" si="11"/>
      </c>
      <c r="I108" s="7578">
        <v>45951</v>
      </c>
      <c r="J108" s="7579">
        <f t="shared" si="1"/>
      </c>
      <c r="K108" s="7575">
        <v>0</v>
      </c>
      <c r="L108" s="7575">
        <v>0</v>
      </c>
      <c r="M108" s="7611">
        <v>0</v>
      </c>
      <c r="N108" s="7611">
        <v>0</v>
      </c>
      <c r="O108" s="7574" t="s">
        <v>8324</v>
      </c>
      <c r="P108" s="7575"/>
      <c r="Q108" s="7575"/>
      <c r="R108" s="7575"/>
      <c r="S108" s="7575"/>
      <c r="T108" s="7575"/>
      <c r="U108" s="7575"/>
      <c r="V108" s="7575"/>
      <c r="W108" s="7575"/>
      <c r="X108" s="7575"/>
      <c r="Y108" s="7575"/>
      <c r="Z108" s="7575"/>
      <c r="AA108" s="7575"/>
      <c r="AB108" s="7642">
        <f t="shared" si="30"/>
      </c>
      <c r="AC108" s="7590">
        <f t="shared" si="21"/>
      </c>
      <c r="AD108" s="7582">
        <f t="shared" si="14"/>
      </c>
      <c r="AE108" s="7591">
        <f t="shared" si="4"/>
      </c>
      <c r="AF108" s="7666">
        <f>VLOOKUP(C108,'Data Products'!$A:$J,10,0)</f>
      </c>
      <c r="AG108" s="7584">
        <f t="shared" si="24"/>
      </c>
      <c r="AH108" s="7585">
        <f t="shared" si="19"/>
      </c>
      <c r="AI108" s="7659"/>
      <c r="AJ108" s="7588"/>
      <c r="AK108" s="7588"/>
      <c r="AL108" s="7587"/>
      <c r="AM108" s="7588"/>
      <c r="AN108" s="7588"/>
    </row>
    <row customHeight="true" hidden="true" ht="18" r="109">
      <c r="A109" s="7636">
        <v>56</v>
      </c>
      <c r="B109" s="7574" t="s">
        <v>8269</v>
      </c>
      <c r="C109" s="7574" t="s">
        <v>8420</v>
      </c>
      <c r="D109" s="7575">
        <v>0</v>
      </c>
      <c r="E109" s="7589">
        <v>0</v>
      </c>
      <c r="F109" s="7655"/>
      <c r="G109" s="7638">
        <f>VLOOKUP(C109,'Data Products'!$A:$J,2,0)</f>
      </c>
      <c r="H109" s="7639">
        <f t="shared" si="11"/>
      </c>
      <c r="I109" s="7578">
        <v>45951</v>
      </c>
      <c r="J109" s="7579">
        <f t="shared" si="1"/>
      </c>
      <c r="K109" s="7575">
        <v>0</v>
      </c>
      <c r="L109" s="7575">
        <v>0</v>
      </c>
      <c r="M109" s="7611">
        <v>0</v>
      </c>
      <c r="N109" s="7611">
        <v>0</v>
      </c>
      <c r="O109" s="7574" t="s">
        <v>8324</v>
      </c>
      <c r="P109" s="7575"/>
      <c r="Q109" s="7575"/>
      <c r="R109" s="7575"/>
      <c r="S109" s="7575"/>
      <c r="T109" s="7575"/>
      <c r="U109" s="7575"/>
      <c r="V109" s="7575"/>
      <c r="W109" s="7575"/>
      <c r="X109" s="7575"/>
      <c r="Y109" s="7575"/>
      <c r="Z109" s="7575"/>
      <c r="AA109" s="7575"/>
      <c r="AB109" s="7642">
        <f t="shared" si="30"/>
      </c>
      <c r="AC109" s="7596">
        <f t="shared" si="21"/>
      </c>
      <c r="AD109" s="7668">
        <f t="shared" si="14"/>
      </c>
      <c r="AE109" s="7597">
        <f t="shared" si="4"/>
      </c>
      <c r="AF109" s="7666">
        <f>VLOOKUP(C109,'Data Products'!$A:$J,10,0)</f>
      </c>
      <c r="AG109" s="7584">
        <f t="shared" si="24"/>
      </c>
      <c r="AH109" s="7585">
        <f t="shared" si="19"/>
      </c>
      <c r="AI109" s="7659"/>
      <c r="AJ109" s="7588"/>
      <c r="AK109" s="7588"/>
      <c r="AL109" s="7587"/>
      <c r="AM109" s="7588"/>
      <c r="AN109" s="7588"/>
    </row>
    <row r="110">
      <c r="A110" s="7636">
        <v>57</v>
      </c>
      <c r="B110" s="7574" t="s">
        <v>8262</v>
      </c>
      <c r="C110" s="7574" t="s">
        <v>8421</v>
      </c>
      <c r="D110" s="7575">
        <v>13</v>
      </c>
      <c r="E110" s="7589">
        <v>13</v>
      </c>
      <c r="F110" s="7655"/>
      <c r="G110" s="7638">
        <f>VLOOKUP(C110,'Data Products'!$A:$J,2,0)</f>
      </c>
      <c r="H110" s="7639">
        <f t="shared" si="11"/>
      </c>
      <c r="I110" s="7578">
        <v>45951</v>
      </c>
      <c r="J110" s="7579">
        <f t="shared" si="1"/>
      </c>
      <c r="K110" s="7575">
        <v>0</v>
      </c>
      <c r="L110" s="7575">
        <v>0</v>
      </c>
      <c r="M110" s="7611">
        <v>0</v>
      </c>
      <c r="N110" s="7611">
        <v>0</v>
      </c>
      <c r="O110" s="7574" t="s">
        <v>8324</v>
      </c>
      <c r="P110" s="7575"/>
      <c r="Q110" s="7575"/>
      <c r="R110" s="7575"/>
      <c r="S110" s="7575"/>
      <c r="T110" s="7575"/>
      <c r="U110" s="7575"/>
      <c r="V110" s="7575"/>
      <c r="W110" s="7575"/>
      <c r="X110" s="7575"/>
      <c r="Y110" s="7575"/>
      <c r="Z110" s="7575"/>
      <c r="AA110" s="7575"/>
      <c r="AB110" s="7642">
        <f t="shared" si="30"/>
      </c>
      <c r="AC110" s="7581">
        <f t="shared" si="21"/>
      </c>
      <c r="AD110" s="7668">
        <f t="shared" si="14"/>
      </c>
      <c r="AE110" s="7583">
        <f t="shared" si="4"/>
      </c>
      <c r="AF110" s="7666">
        <f>VLOOKUP(C110,'Data Products'!$A:$J,10,0)</f>
      </c>
      <c r="AG110" s="7584">
        <f t="shared" si="24"/>
      </c>
      <c r="AH110" s="7585">
        <f t="shared" si="19"/>
      </c>
      <c r="AI110" s="7659"/>
      <c r="AJ110" s="7588"/>
      <c r="AK110" s="7588"/>
      <c r="AL110" s="7587"/>
      <c r="AM110" s="7588"/>
      <c r="AN110" s="7588"/>
    </row>
    <row r="111">
      <c r="A111" s="7636">
        <v>58</v>
      </c>
      <c r="B111" s="7574" t="s">
        <v>8262</v>
      </c>
      <c r="C111" s="7574" t="s">
        <v>8422</v>
      </c>
      <c r="D111" s="7575">
        <v>20</v>
      </c>
      <c r="E111" s="7589">
        <v>20</v>
      </c>
      <c r="F111" s="7655"/>
      <c r="G111" s="7638">
        <f>VLOOKUP(C111,'Data Products'!$A:$J,2,0)</f>
      </c>
      <c r="H111" s="7639">
        <f t="shared" si="11"/>
      </c>
      <c r="I111" s="7578">
        <v>45951</v>
      </c>
      <c r="J111" s="7579">
        <f t="shared" si="1"/>
      </c>
      <c r="K111" s="7575">
        <v>2</v>
      </c>
      <c r="L111" s="7575">
        <v>5</v>
      </c>
      <c r="M111" s="7611">
        <v>0</v>
      </c>
      <c r="N111" s="7611">
        <v>0</v>
      </c>
      <c r="O111" s="7574" t="s">
        <v>8324</v>
      </c>
      <c r="P111" s="7575"/>
      <c r="Q111" s="7575"/>
      <c r="R111" s="7575"/>
      <c r="S111" s="7575"/>
      <c r="T111" s="7575"/>
      <c r="U111" s="7575"/>
      <c r="V111" s="7575"/>
      <c r="W111" s="7575"/>
      <c r="X111" s="7575"/>
      <c r="Y111" s="7575"/>
      <c r="Z111" s="7575"/>
      <c r="AA111" s="7575"/>
      <c r="AB111" s="7642">
        <f t="shared" si="30"/>
      </c>
      <c r="AC111" s="7581">
        <f t="shared" si="21"/>
      </c>
      <c r="AD111" s="7668">
        <f t="shared" si="14"/>
      </c>
      <c r="AE111" s="7583">
        <f t="shared" si="4"/>
      </c>
      <c r="AF111" s="7666">
        <f>VLOOKUP(C111,'Data Products'!$A:$J,10,0)</f>
      </c>
      <c r="AG111" s="7584">
        <f t="shared" si="24"/>
      </c>
      <c r="AH111" s="7585">
        <f t="shared" si="19"/>
      </c>
      <c r="AI111" s="7659"/>
      <c r="AJ111" s="7588"/>
      <c r="AK111" s="7588"/>
      <c r="AL111" s="7587"/>
      <c r="AM111" s="7588"/>
      <c r="AN111" s="7588"/>
    </row>
    <row r="112">
      <c r="A112" s="7636">
        <v>59</v>
      </c>
      <c r="B112" s="7574" t="s">
        <v>8262</v>
      </c>
      <c r="C112" s="7574" t="s">
        <v>8423</v>
      </c>
      <c r="D112" s="7575">
        <v>12</v>
      </c>
      <c r="E112" s="7589">
        <v>12</v>
      </c>
      <c r="F112" s="7655"/>
      <c r="G112" s="7638">
        <f>VLOOKUP(C112,'Data Products'!$A:$J,2,0)</f>
      </c>
      <c r="H112" s="7639">
        <f t="shared" si="11"/>
      </c>
      <c r="I112" s="7578">
        <v>45951</v>
      </c>
      <c r="J112" s="7579">
        <f t="shared" si="1"/>
      </c>
      <c r="K112" s="7575">
        <v>1</v>
      </c>
      <c r="L112" s="7575">
        <v>1</v>
      </c>
      <c r="M112" s="7611">
        <v>0</v>
      </c>
      <c r="N112" s="7611">
        <v>0</v>
      </c>
      <c r="O112" s="7574" t="s">
        <v>8324</v>
      </c>
      <c r="P112" s="7575"/>
      <c r="Q112" s="7575"/>
      <c r="R112" s="7575"/>
      <c r="S112" s="7575"/>
      <c r="T112" s="7575"/>
      <c r="U112" s="7575"/>
      <c r="V112" s="7575"/>
      <c r="W112" s="7575"/>
      <c r="X112" s="7575"/>
      <c r="Y112" s="7575"/>
      <c r="Z112" s="7575"/>
      <c r="AA112" s="7575"/>
      <c r="AB112" s="7642">
        <f t="shared" si="30"/>
      </c>
      <c r="AC112" s="7581">
        <f t="shared" si="21"/>
      </c>
      <c r="AD112" s="7668">
        <f t="shared" si="14"/>
      </c>
      <c r="AE112" s="7583">
        <f t="shared" si="4"/>
      </c>
      <c r="AF112" s="7666">
        <f>VLOOKUP(C112,'Data Products'!$A:$J,10,0)</f>
      </c>
      <c r="AG112" s="7584">
        <f t="shared" si="24"/>
      </c>
      <c r="AH112" s="7585">
        <f t="shared" si="19"/>
      </c>
      <c r="AI112" s="7659"/>
      <c r="AJ112" s="7588"/>
      <c r="AK112" s="7588"/>
      <c r="AL112" s="7587"/>
      <c r="AM112" s="7588"/>
      <c r="AN112" s="7588"/>
    </row>
    <row r="113">
      <c r="A113" s="7636">
        <v>60</v>
      </c>
      <c r="B113" s="7574" t="s">
        <v>8262</v>
      </c>
      <c r="C113" s="7574" t="s">
        <v>8424</v>
      </c>
      <c r="D113" s="7575">
        <v>12</v>
      </c>
      <c r="E113" s="7589">
        <v>12</v>
      </c>
      <c r="F113" s="7655"/>
      <c r="G113" s="7638">
        <f>VLOOKUP(C113,'Data Products'!$A:$J,2,0)</f>
      </c>
      <c r="H113" s="7639">
        <f t="shared" si="11"/>
      </c>
      <c r="I113" s="7578">
        <v>45951</v>
      </c>
      <c r="J113" s="7579">
        <f t="shared" si="1"/>
      </c>
      <c r="K113" s="7575">
        <v>0</v>
      </c>
      <c r="L113" s="7575">
        <v>0</v>
      </c>
      <c r="M113" s="7611">
        <v>0</v>
      </c>
      <c r="N113" s="7611">
        <v>0</v>
      </c>
      <c r="O113" s="7574" t="s">
        <v>8324</v>
      </c>
      <c r="P113" s="7575"/>
      <c r="Q113" s="7575"/>
      <c r="R113" s="7575"/>
      <c r="S113" s="7575"/>
      <c r="T113" s="7575"/>
      <c r="U113" s="7575"/>
      <c r="V113" s="7575"/>
      <c r="W113" s="7575"/>
      <c r="X113" s="7575"/>
      <c r="Y113" s="7575"/>
      <c r="Z113" s="7575"/>
      <c r="AA113" s="7575"/>
      <c r="AB113" s="7642">
        <f t="shared" si="30"/>
      </c>
      <c r="AC113" s="7581">
        <f t="shared" si="21"/>
      </c>
      <c r="AD113" s="7668">
        <f t="shared" si="14"/>
      </c>
      <c r="AE113" s="7583">
        <f t="shared" si="4"/>
      </c>
      <c r="AF113" s="7666">
        <f>VLOOKUP(C113,'Data Products'!$A:$J,10,0)</f>
      </c>
      <c r="AG113" s="7584">
        <f t="shared" si="24"/>
      </c>
      <c r="AH113" s="7585">
        <f t="shared" si="19"/>
      </c>
      <c r="AI113" s="7659"/>
      <c r="AJ113" s="7588"/>
      <c r="AK113" s="7588"/>
      <c r="AL113" s="7587"/>
      <c r="AM113" s="7588"/>
      <c r="AN113" s="7588"/>
    </row>
    <row r="114">
      <c r="A114" s="7636">
        <v>61</v>
      </c>
      <c r="B114" s="7574" t="s">
        <v>8262</v>
      </c>
      <c r="C114" s="7574" t="s">
        <v>8425</v>
      </c>
      <c r="D114" s="7575">
        <v>18</v>
      </c>
      <c r="E114" s="7589">
        <v>18</v>
      </c>
      <c r="F114" s="7655"/>
      <c r="G114" s="7638">
        <f>VLOOKUP(C114,'Data Products'!$A:$J,2,0)</f>
      </c>
      <c r="H114" s="7639">
        <f t="shared" si="11"/>
      </c>
      <c r="I114" s="7578">
        <v>45951</v>
      </c>
      <c r="J114" s="7579">
        <f t="shared" si="1"/>
      </c>
      <c r="K114" s="7575">
        <v>0</v>
      </c>
      <c r="L114" s="7575">
        <v>0</v>
      </c>
      <c r="M114" s="7611">
        <v>0</v>
      </c>
      <c r="N114" s="7611">
        <v>0</v>
      </c>
      <c r="O114" s="7574" t="s">
        <v>8324</v>
      </c>
      <c r="P114" s="7575"/>
      <c r="Q114" s="7575"/>
      <c r="R114" s="7575"/>
      <c r="S114" s="7575"/>
      <c r="T114" s="7575"/>
      <c r="U114" s="7575"/>
      <c r="V114" s="7575"/>
      <c r="W114" s="7575"/>
      <c r="X114" s="7575"/>
      <c r="Y114" s="7575"/>
      <c r="Z114" s="7575"/>
      <c r="AA114" s="7575"/>
      <c r="AB114" s="7642">
        <f t="shared" si="30"/>
      </c>
      <c r="AC114" s="7581">
        <f t="shared" si="21"/>
      </c>
      <c r="AD114" s="7668">
        <f t="shared" si="14"/>
      </c>
      <c r="AE114" s="7583">
        <f t="shared" si="4"/>
      </c>
      <c r="AF114" s="7666">
        <f>VLOOKUP(C114,'Data Products'!$A:$J,10,0)</f>
      </c>
      <c r="AG114" s="7584">
        <f t="shared" si="24"/>
      </c>
      <c r="AH114" s="7585">
        <f t="shared" si="19"/>
      </c>
      <c r="AI114" s="7659"/>
      <c r="AJ114" s="7588"/>
      <c r="AK114" s="7588"/>
      <c r="AL114" s="7587"/>
      <c r="AM114" s="7588"/>
      <c r="AN114" s="7588"/>
    </row>
    <row r="115">
      <c r="A115" s="7636">
        <v>62</v>
      </c>
      <c r="B115" s="7574" t="s">
        <v>8262</v>
      </c>
      <c r="C115" s="7574" t="s">
        <v>8426</v>
      </c>
      <c r="D115" s="7575">
        <v>10</v>
      </c>
      <c r="E115" s="7589">
        <v>10</v>
      </c>
      <c r="F115" s="7655"/>
      <c r="G115" s="7638">
        <f>VLOOKUP(C115,'Data Products'!$A:$J,2,0)</f>
      </c>
      <c r="H115" s="7639">
        <f t="shared" si="11"/>
      </c>
      <c r="I115" s="7578">
        <v>45951</v>
      </c>
      <c r="J115" s="7579">
        <f t="shared" si="1"/>
      </c>
      <c r="K115" s="7575">
        <v>0</v>
      </c>
      <c r="L115" s="7575">
        <v>0</v>
      </c>
      <c r="M115" s="7611">
        <v>0</v>
      </c>
      <c r="N115" s="7611">
        <v>0</v>
      </c>
      <c r="O115" s="7574" t="s">
        <v>8324</v>
      </c>
      <c r="P115" s="7575"/>
      <c r="Q115" s="7575"/>
      <c r="R115" s="7575"/>
      <c r="S115" s="7575"/>
      <c r="T115" s="7575"/>
      <c r="U115" s="7575"/>
      <c r="V115" s="7575"/>
      <c r="W115" s="7575"/>
      <c r="X115" s="7575"/>
      <c r="Y115" s="7575"/>
      <c r="Z115" s="7575"/>
      <c r="AA115" s="7575"/>
      <c r="AB115" s="7642">
        <f t="shared" si="30"/>
      </c>
      <c r="AC115" s="7596">
        <f t="shared" si="21"/>
      </c>
      <c r="AD115" s="7668">
        <f t="shared" si="14"/>
      </c>
      <c r="AE115" s="7597">
        <f t="shared" si="4"/>
      </c>
      <c r="AF115" s="7666">
        <f>VLOOKUP(C115,'Data Products'!$A:$J,10,0)</f>
      </c>
      <c r="AG115" s="7584">
        <f t="shared" si="24"/>
      </c>
      <c r="AH115" s="7585">
        <f t="shared" si="19"/>
      </c>
      <c r="AI115" s="7659"/>
      <c r="AJ115" s="7588"/>
      <c r="AK115" s="7588"/>
      <c r="AL115" s="7587"/>
      <c r="AM115" s="7588"/>
      <c r="AN115" s="7588"/>
    </row>
    <row customHeight="true" hidden="true" ht="18" r="116">
      <c r="A116" s="7636">
        <v>63</v>
      </c>
      <c r="B116" s="7574" t="s">
        <v>8269</v>
      </c>
      <c r="C116" s="7574" t="s">
        <v>8427</v>
      </c>
      <c r="D116" s="7575">
        <v>0</v>
      </c>
      <c r="E116" s="7589">
        <v>0</v>
      </c>
      <c r="F116" s="7655"/>
      <c r="G116" s="7638">
        <f>VLOOKUP(C116,'Data Products'!$A:$J,2,0)</f>
      </c>
      <c r="H116" s="7639">
        <f t="shared" si="11"/>
      </c>
      <c r="I116" s="7578">
        <v>45951</v>
      </c>
      <c r="J116" s="7579">
        <f t="shared" si="1"/>
      </c>
      <c r="K116" s="7575">
        <v>0</v>
      </c>
      <c r="L116" s="7575">
        <v>0</v>
      </c>
      <c r="M116" s="7611">
        <v>0</v>
      </c>
      <c r="N116" s="7611">
        <v>0</v>
      </c>
      <c r="O116" s="7574" t="s">
        <v>8324</v>
      </c>
      <c r="P116" s="7575"/>
      <c r="Q116" s="7575"/>
      <c r="R116" s="7575"/>
      <c r="S116" s="7575"/>
      <c r="T116" s="7575"/>
      <c r="U116" s="7575"/>
      <c r="V116" s="7575"/>
      <c r="W116" s="7575"/>
      <c r="X116" s="7575"/>
      <c r="Y116" s="7575"/>
      <c r="Z116" s="7575"/>
      <c r="AA116" s="7575"/>
      <c r="AB116" s="7642">
        <f t="shared" si="30"/>
      </c>
      <c r="AC116" s="7590">
        <f t="shared" si="21"/>
      </c>
      <c r="AD116" s="7668">
        <f t="shared" si="14"/>
      </c>
      <c r="AE116" s="7591">
        <f t="shared" si="4"/>
      </c>
      <c r="AF116" s="7666">
        <f>VLOOKUP(C116,'Data Products'!$A:$J,10,0)</f>
      </c>
      <c r="AG116" s="7584">
        <f t="shared" si="24"/>
      </c>
      <c r="AH116" s="7585">
        <f t="shared" si="19"/>
      </c>
      <c r="AI116" s="7659"/>
      <c r="AJ116" s="7588"/>
      <c r="AK116" s="7588"/>
      <c r="AL116" s="7587"/>
      <c r="AM116" s="7588"/>
      <c r="AN116" s="7588"/>
    </row>
    <row customHeight="true" hidden="true" ht="18" r="117">
      <c r="A117" s="7636">
        <v>64</v>
      </c>
      <c r="B117" s="7574" t="s">
        <v>8269</v>
      </c>
      <c r="C117" s="7574" t="s">
        <v>8428</v>
      </c>
      <c r="D117" s="7575">
        <v>0</v>
      </c>
      <c r="E117" s="7589">
        <v>0</v>
      </c>
      <c r="F117" s="7655"/>
      <c r="G117" s="7638">
        <f>VLOOKUP(C117,'Data Products'!$A:$J,2,0)</f>
      </c>
      <c r="H117" s="7639">
        <f t="shared" si="11"/>
      </c>
      <c r="I117" s="7578">
        <v>45951</v>
      </c>
      <c r="J117" s="7579">
        <f t="shared" si="1"/>
      </c>
      <c r="K117" s="7575">
        <v>0</v>
      </c>
      <c r="L117" s="7575">
        <v>0</v>
      </c>
      <c r="M117" s="7611">
        <v>0</v>
      </c>
      <c r="N117" s="7611">
        <v>0</v>
      </c>
      <c r="O117" s="7574" t="s">
        <v>8324</v>
      </c>
      <c r="P117" s="7575"/>
      <c r="Q117" s="7575"/>
      <c r="R117" s="7575"/>
      <c r="S117" s="7575"/>
      <c r="T117" s="7575"/>
      <c r="U117" s="7575"/>
      <c r="V117" s="7575"/>
      <c r="W117" s="7575"/>
      <c r="X117" s="7575"/>
      <c r="Y117" s="7575"/>
      <c r="Z117" s="7575"/>
      <c r="AA117" s="7575"/>
      <c r="AB117" s="7642">
        <f t="shared" si="30"/>
      </c>
      <c r="AC117" s="7596">
        <f t="shared" si="21"/>
      </c>
      <c r="AD117" s="7668">
        <f t="shared" si="14"/>
      </c>
      <c r="AE117" s="7597">
        <f t="shared" si="4"/>
      </c>
      <c r="AF117" s="7666">
        <f>VLOOKUP(C117,'Data Products'!$A:$J,10,0)</f>
      </c>
      <c r="AG117" s="7584">
        <f t="shared" si="24"/>
      </c>
      <c r="AH117" s="7585">
        <f t="shared" si="19"/>
      </c>
      <c r="AI117" s="7659"/>
      <c r="AJ117" s="7588"/>
      <c r="AK117" s="7588"/>
      <c r="AL117" s="7587"/>
      <c r="AM117" s="7588"/>
      <c r="AN117" s="7588"/>
    </row>
    <row customHeight="true" hidden="true" ht="18" r="118">
      <c r="A118" s="7636">
        <v>65</v>
      </c>
      <c r="B118" s="7574" t="s">
        <v>8262</v>
      </c>
      <c r="C118" s="7574" t="s">
        <v>8429</v>
      </c>
      <c r="D118" s="7575">
        <v>0</v>
      </c>
      <c r="E118" s="7589">
        <v>0</v>
      </c>
      <c r="F118" s="7655"/>
      <c r="G118" s="7638">
        <f>VLOOKUP(C118,'Data Products'!$A:$J,2,0)</f>
      </c>
      <c r="H118" s="7639">
        <f t="shared" si="11"/>
      </c>
      <c r="I118" s="7578">
        <v>45951</v>
      </c>
      <c r="J118" s="7579">
        <f t="shared" si="1"/>
      </c>
      <c r="K118" s="7575">
        <v>0</v>
      </c>
      <c r="L118" s="7575">
        <v>0</v>
      </c>
      <c r="M118" s="7611">
        <v>0</v>
      </c>
      <c r="N118" s="7611">
        <v>0</v>
      </c>
      <c r="O118" s="7574" t="s">
        <v>8324</v>
      </c>
      <c r="P118" s="7575"/>
      <c r="Q118" s="7575"/>
      <c r="R118" s="7575"/>
      <c r="S118" s="7575"/>
      <c r="T118" s="7575"/>
      <c r="U118" s="7575"/>
      <c r="V118" s="7575"/>
      <c r="W118" s="7575"/>
      <c r="X118" s="7575"/>
      <c r="Y118" s="7575"/>
      <c r="Z118" s="7575"/>
      <c r="AA118" s="7575"/>
      <c r="AB118" s="7642">
        <f t="shared" si="30"/>
      </c>
      <c r="AC118" s="7596">
        <f t="shared" si="21"/>
      </c>
      <c r="AD118" s="7668">
        <f t="shared" si="14"/>
      </c>
      <c r="AE118" s="7597">
        <f t="shared" si="4"/>
      </c>
      <c r="AF118" s="7666">
        <f>VLOOKUP(C118,'Data Products'!$A:$J,10,0)</f>
      </c>
      <c r="AG118" s="7584">
        <f t="shared" si="24"/>
      </c>
      <c r="AH118" s="7585">
        <f t="shared" si="19"/>
      </c>
      <c r="AI118" s="7659"/>
      <c r="AJ118" s="7588"/>
      <c r="AK118" s="7588"/>
      <c r="AL118" s="7587"/>
      <c r="AM118" s="7588"/>
      <c r="AN118" s="7588"/>
    </row>
    <row customHeight="true" hidden="true" ht="18" r="119">
      <c r="A119" s="7636">
        <v>66</v>
      </c>
      <c r="B119" s="7574" t="s">
        <v>8269</v>
      </c>
      <c r="C119" s="7574" t="s">
        <v>8430</v>
      </c>
      <c r="D119" s="7575">
        <v>0</v>
      </c>
      <c r="E119" s="7589">
        <v>0</v>
      </c>
      <c r="F119" s="7655"/>
      <c r="G119" s="7638">
        <f>VLOOKUP(C119,'Data Products'!$A:$J,2,0)</f>
      </c>
      <c r="H119" s="7639">
        <f t="shared" si="11"/>
      </c>
      <c r="I119" s="7578">
        <v>45951</v>
      </c>
      <c r="J119" s="7579">
        <f t="shared" si="1"/>
      </c>
      <c r="K119" s="7575">
        <v>0</v>
      </c>
      <c r="L119" s="7575">
        <v>0</v>
      </c>
      <c r="M119" s="7611">
        <v>0</v>
      </c>
      <c r="N119" s="7611">
        <v>0</v>
      </c>
      <c r="O119" s="7574" t="s">
        <v>8324</v>
      </c>
      <c r="P119" s="7575"/>
      <c r="Q119" s="7575"/>
      <c r="R119" s="7575"/>
      <c r="S119" s="7575"/>
      <c r="T119" s="7575"/>
      <c r="U119" s="7575"/>
      <c r="V119" s="7575"/>
      <c r="W119" s="7575"/>
      <c r="X119" s="7575"/>
      <c r="Y119" s="7575"/>
      <c r="Z119" s="7575"/>
      <c r="AA119" s="7575"/>
      <c r="AB119" s="7642">
        <f t="shared" si="30"/>
      </c>
      <c r="AC119" s="7596">
        <f t="shared" si="21"/>
      </c>
      <c r="AD119" s="7668">
        <f t="shared" si="14"/>
      </c>
      <c r="AE119" s="7597">
        <f t="shared" si="4"/>
      </c>
      <c r="AF119" s="7666">
        <f>VLOOKUP(C119,'Data Products'!$A:$J,10,0)</f>
      </c>
      <c r="AG119" s="7584">
        <f t="shared" si="24"/>
      </c>
      <c r="AH119" s="7585">
        <f t="shared" si="19"/>
      </c>
      <c r="AI119" s="7659"/>
      <c r="AJ119" s="7588"/>
      <c r="AK119" s="7588"/>
      <c r="AL119" s="7587"/>
      <c r="AM119" s="7588"/>
      <c r="AN119" s="7588"/>
    </row>
    <row customHeight="true" hidden="true" ht="18" r="120">
      <c r="A120" s="7636">
        <v>67</v>
      </c>
      <c r="B120" s="7574" t="s">
        <v>8269</v>
      </c>
      <c r="C120" s="7574" t="s">
        <v>8431</v>
      </c>
      <c r="D120" s="7575">
        <v>0</v>
      </c>
      <c r="E120" s="7589">
        <v>0</v>
      </c>
      <c r="F120" s="7655"/>
      <c r="G120" s="7638">
        <f>VLOOKUP(C120,'Data Products'!$A:$J,2,0)</f>
      </c>
      <c r="H120" s="7639">
        <f t="shared" si="11"/>
      </c>
      <c r="I120" s="7578">
        <v>45951</v>
      </c>
      <c r="J120" s="7579">
        <f t="shared" si="1"/>
      </c>
      <c r="K120" s="7575">
        <v>0</v>
      </c>
      <c r="L120" s="7575">
        <v>0</v>
      </c>
      <c r="M120" s="7611">
        <v>0</v>
      </c>
      <c r="N120" s="7611">
        <v>0</v>
      </c>
      <c r="O120" s="7574" t="s">
        <v>8324</v>
      </c>
      <c r="P120" s="7575"/>
      <c r="Q120" s="7575"/>
      <c r="R120" s="7575"/>
      <c r="S120" s="7575"/>
      <c r="T120" s="7575"/>
      <c r="U120" s="7575"/>
      <c r="V120" s="7575"/>
      <c r="W120" s="7575"/>
      <c r="X120" s="7575"/>
      <c r="Y120" s="7575"/>
      <c r="Z120" s="7575"/>
      <c r="AA120" s="7575"/>
      <c r="AB120" s="7642">
        <f t="shared" si="30"/>
      </c>
      <c r="AC120" s="7596">
        <f t="shared" si="21"/>
      </c>
      <c r="AD120" s="7668">
        <f t="shared" si="14"/>
      </c>
      <c r="AE120" s="7597">
        <f t="shared" si="4"/>
      </c>
      <c r="AF120" s="7666">
        <f>VLOOKUP(C120,'Data Products'!$A:$J,10,0)</f>
      </c>
      <c r="AG120" s="7584">
        <f t="shared" si="24"/>
      </c>
      <c r="AH120" s="7585">
        <f t="shared" si="19"/>
      </c>
      <c r="AI120" s="7659"/>
      <c r="AJ120" s="7588"/>
      <c r="AK120" s="7588"/>
      <c r="AL120" s="7587"/>
      <c r="AM120" s="7588"/>
      <c r="AN120" s="7588"/>
    </row>
    <row customHeight="true" hidden="true" ht="18" r="121">
      <c r="A121" s="7636">
        <v>68</v>
      </c>
      <c r="B121" s="7574" t="s">
        <v>8269</v>
      </c>
      <c r="C121" s="7574" t="s">
        <v>8432</v>
      </c>
      <c r="D121" s="7575">
        <v>0</v>
      </c>
      <c r="E121" s="7589">
        <v>0</v>
      </c>
      <c r="F121" s="7655"/>
      <c r="G121" s="7638">
        <f>VLOOKUP(C121,'Data Products'!$A:$J,2,0)</f>
      </c>
      <c r="H121" s="7639">
        <f t="shared" si="11"/>
      </c>
      <c r="I121" s="7578">
        <v>45951</v>
      </c>
      <c r="J121" s="7579">
        <f t="shared" si="1"/>
      </c>
      <c r="K121" s="7575">
        <v>0</v>
      </c>
      <c r="L121" s="7575">
        <v>0</v>
      </c>
      <c r="M121" s="7611">
        <v>0</v>
      </c>
      <c r="N121" s="7611">
        <v>0</v>
      </c>
      <c r="O121" s="7574" t="s">
        <v>8324</v>
      </c>
      <c r="P121" s="7575"/>
      <c r="Q121" s="7575"/>
      <c r="R121" s="7575"/>
      <c r="S121" s="7575"/>
      <c r="T121" s="7575"/>
      <c r="U121" s="7575"/>
      <c r="V121" s="7575"/>
      <c r="W121" s="7575"/>
      <c r="X121" s="7575"/>
      <c r="Y121" s="7575"/>
      <c r="Z121" s="7575"/>
      <c r="AA121" s="7575"/>
      <c r="AB121" s="7642">
        <f t="shared" si="30"/>
      </c>
      <c r="AC121" s="7596">
        <f t="shared" si="21"/>
      </c>
      <c r="AD121" s="7668">
        <f t="shared" si="14"/>
      </c>
      <c r="AE121" s="7597">
        <f t="shared" si="4"/>
      </c>
      <c r="AF121" s="7666">
        <f>VLOOKUP(C121,'Data Products'!$A:$J,10,0)</f>
      </c>
      <c r="AG121" s="7584">
        <f t="shared" si="24"/>
      </c>
      <c r="AH121" s="7585">
        <f t="shared" si="19"/>
      </c>
      <c r="AI121" s="7659"/>
      <c r="AJ121" s="7588"/>
      <c r="AK121" s="7588"/>
      <c r="AL121" s="7587"/>
      <c r="AM121" s="7588"/>
      <c r="AN121" s="7588"/>
    </row>
    <row r="122">
      <c r="A122" s="7636">
        <v>69</v>
      </c>
      <c r="B122" s="7574" t="s">
        <v>8262</v>
      </c>
      <c r="C122" s="7574" t="s">
        <v>8433</v>
      </c>
      <c r="D122" s="7575">
        <v>10</v>
      </c>
      <c r="E122" s="7589">
        <v>10</v>
      </c>
      <c r="F122" s="7655"/>
      <c r="G122" s="7638">
        <f>VLOOKUP(C122,'Data Products'!$A:$J,2,0)</f>
      </c>
      <c r="H122" s="7639">
        <f t="shared" si="11"/>
      </c>
      <c r="I122" s="7578">
        <v>45951</v>
      </c>
      <c r="J122" s="7579">
        <f t="shared" si="1"/>
      </c>
      <c r="K122" s="7575">
        <v>0</v>
      </c>
      <c r="L122" s="7575">
        <v>0</v>
      </c>
      <c r="M122" s="7611">
        <v>0</v>
      </c>
      <c r="N122" s="7611">
        <v>0</v>
      </c>
      <c r="O122" s="7574" t="s">
        <v>8324</v>
      </c>
      <c r="P122" s="7575"/>
      <c r="Q122" s="7575"/>
      <c r="R122" s="7575"/>
      <c r="S122" s="7575"/>
      <c r="T122" s="7575"/>
      <c r="U122" s="7575"/>
      <c r="V122" s="7575"/>
      <c r="W122" s="7575"/>
      <c r="X122" s="7575"/>
      <c r="Y122" s="7575"/>
      <c r="Z122" s="7575"/>
      <c r="AA122" s="7575"/>
      <c r="AB122" s="7642">
        <f t="shared" si="30"/>
      </c>
      <c r="AC122" s="7581">
        <f t="shared" si="21"/>
      </c>
      <c r="AD122" s="7668">
        <f t="shared" si="14"/>
      </c>
      <c r="AE122" s="7583">
        <f t="shared" si="4"/>
      </c>
      <c r="AF122" s="7666">
        <f>VLOOKUP(C122,'Data Products'!$A:$J,10,0)</f>
      </c>
      <c r="AG122" s="7584">
        <f t="shared" si="24"/>
      </c>
      <c r="AH122" s="7585">
        <f t="shared" si="19"/>
      </c>
      <c r="AI122" s="7659"/>
      <c r="AJ122" s="7588"/>
      <c r="AK122" s="7588"/>
      <c r="AL122" s="7587"/>
      <c r="AM122" s="7588"/>
      <c r="AN122" s="7588"/>
    </row>
    <row customHeight="true" hidden="true" ht="18" r="123">
      <c r="A123" s="7636">
        <v>70</v>
      </c>
      <c r="B123" s="7574" t="s">
        <v>8269</v>
      </c>
      <c r="C123" s="7574" t="s">
        <v>8434</v>
      </c>
      <c r="D123" s="7575">
        <v>0</v>
      </c>
      <c r="E123" s="7589">
        <v>0</v>
      </c>
      <c r="F123" s="7655"/>
      <c r="G123" s="7638">
        <f>VLOOKUP(C123,'Data Products'!$A:$J,2,0)</f>
      </c>
      <c r="H123" s="7639">
        <f t="shared" si="11"/>
      </c>
      <c r="I123" s="7578">
        <v>45952</v>
      </c>
      <c r="J123" s="7579">
        <f t="shared" si="1"/>
      </c>
      <c r="K123" s="7575">
        <v>0</v>
      </c>
      <c r="L123" s="7575">
        <v>0</v>
      </c>
      <c r="M123" s="7611">
        <v>0</v>
      </c>
      <c r="N123" s="7611">
        <v>0</v>
      </c>
      <c r="O123" s="7574" t="s">
        <v>8435</v>
      </c>
      <c r="P123" s="7575"/>
      <c r="Q123" s="7575"/>
      <c r="R123" s="7575"/>
      <c r="S123" s="7575"/>
      <c r="T123" s="7575"/>
      <c r="U123" s="7575"/>
      <c r="V123" s="7575"/>
      <c r="W123" s="7575"/>
      <c r="X123" s="7575"/>
      <c r="Y123" s="7575"/>
      <c r="Z123" s="7575"/>
      <c r="AA123" s="7575"/>
      <c r="AB123" s="7642">
        <f t="shared" si="30"/>
      </c>
      <c r="AC123" s="7590">
        <f t="shared" si="21"/>
      </c>
      <c r="AD123" s="7668">
        <f t="shared" si="14"/>
      </c>
      <c r="AE123" s="7591">
        <f t="shared" si="4"/>
      </c>
      <c r="AF123" s="7666">
        <f>VLOOKUP(C123,'Data Products'!$A:$J,10,0)</f>
      </c>
      <c r="AG123" s="7584">
        <f t="shared" si="24"/>
      </c>
      <c r="AH123" s="7585">
        <f t="shared" si="19"/>
      </c>
      <c r="AI123" s="7659"/>
      <c r="AJ123" s="7588"/>
      <c r="AK123" s="7588"/>
      <c r="AL123" s="7587"/>
      <c r="AM123" s="7588"/>
      <c r="AN123" s="7588"/>
    </row>
    <row customHeight="true" hidden="true" ht="18" r="124">
      <c r="A124" s="7636">
        <v>71</v>
      </c>
      <c r="B124" s="7574" t="s">
        <v>8269</v>
      </c>
      <c r="C124" s="7574" t="s">
        <v>8436</v>
      </c>
      <c r="D124" s="7575">
        <v>0</v>
      </c>
      <c r="E124" s="7589">
        <v>0</v>
      </c>
      <c r="F124" s="7655"/>
      <c r="G124" s="7638">
        <f>VLOOKUP(C124,'Data Products'!$A:$J,2,0)</f>
      </c>
      <c r="H124" s="7639">
        <f t="shared" si="11"/>
      </c>
      <c r="I124" s="7578">
        <v>45953</v>
      </c>
      <c r="J124" s="7579">
        <f t="shared" si="1"/>
      </c>
      <c r="K124" s="7575">
        <v>0</v>
      </c>
      <c r="L124" s="7575">
        <v>1</v>
      </c>
      <c r="M124" s="7611">
        <v>0</v>
      </c>
      <c r="N124" s="7611">
        <v>0</v>
      </c>
      <c r="O124" s="7574" t="s">
        <v>8435</v>
      </c>
      <c r="P124" s="7575"/>
      <c r="Q124" s="7575"/>
      <c r="R124" s="7575"/>
      <c r="S124" s="7575"/>
      <c r="T124" s="7575"/>
      <c r="U124" s="7575"/>
      <c r="V124" s="7575"/>
      <c r="W124" s="7575"/>
      <c r="X124" s="7575"/>
      <c r="Y124" s="7575"/>
      <c r="Z124" s="7575"/>
      <c r="AA124" s="7575"/>
      <c r="AB124" s="7642">
        <f t="shared" si="30"/>
      </c>
      <c r="AC124" s="7600">
        <f t="shared" si="21"/>
      </c>
      <c r="AD124" s="7668">
        <f t="shared" si="14"/>
      </c>
      <c r="AE124" s="7601">
        <f t="shared" si="4"/>
      </c>
      <c r="AF124" s="7666">
        <f>VLOOKUP(C124,'Data Products'!$A:$J,10,0)</f>
      </c>
      <c r="AG124" s="7584">
        <f t="shared" si="24"/>
      </c>
      <c r="AH124" s="7585">
        <f t="shared" si="19"/>
      </c>
      <c r="AI124" s="7669" t="s">
        <v>8437</v>
      </c>
      <c r="AJ124" s="7588"/>
      <c r="AK124" s="7588"/>
      <c r="AL124" s="7587"/>
      <c r="AM124" s="7588"/>
      <c r="AN124" s="7588"/>
    </row>
    <row customHeight="true" hidden="true" ht="18" r="125">
      <c r="A125" s="7636">
        <v>72</v>
      </c>
      <c r="B125" s="7574" t="s">
        <v>8269</v>
      </c>
      <c r="C125" s="7574" t="s">
        <v>8438</v>
      </c>
      <c r="D125" s="7575">
        <v>0</v>
      </c>
      <c r="E125" s="7589">
        <v>0</v>
      </c>
      <c r="F125" s="7655"/>
      <c r="G125" s="7638">
        <f>VLOOKUP(C125,'Data Products'!$A:$J,2,0)</f>
      </c>
      <c r="H125" s="7639">
        <f t="shared" si="11"/>
      </c>
      <c r="I125" s="7578">
        <v>45954</v>
      </c>
      <c r="J125" s="7579">
        <f t="shared" si="1"/>
      </c>
      <c r="K125" s="7575">
        <v>0</v>
      </c>
      <c r="L125" s="7575">
        <v>1</v>
      </c>
      <c r="M125" s="7611">
        <v>0</v>
      </c>
      <c r="N125" s="7611">
        <v>0</v>
      </c>
      <c r="O125" s="7574" t="s">
        <v>8435</v>
      </c>
      <c r="P125" s="7575"/>
      <c r="Q125" s="7575"/>
      <c r="R125" s="7575"/>
      <c r="S125" s="7575"/>
      <c r="T125" s="7575"/>
      <c r="U125" s="7575"/>
      <c r="V125" s="7575"/>
      <c r="W125" s="7575"/>
      <c r="X125" s="7575"/>
      <c r="Y125" s="7575"/>
      <c r="Z125" s="7575"/>
      <c r="AA125" s="7575"/>
      <c r="AB125" s="7642">
        <f t="shared" si="30"/>
      </c>
      <c r="AC125" s="7590">
        <f t="shared" si="21"/>
      </c>
      <c r="AD125" s="7668">
        <f t="shared" si="14"/>
      </c>
      <c r="AE125" s="7591">
        <f t="shared" si="4"/>
      </c>
      <c r="AF125" s="7666">
        <f>VLOOKUP(C125,'Data Products'!$A:$J,10,0)</f>
      </c>
      <c r="AG125" s="7584">
        <f t="shared" si="24"/>
      </c>
      <c r="AH125" s="7585">
        <f t="shared" si="19"/>
      </c>
      <c r="AI125" s="7659"/>
      <c r="AJ125" s="7588"/>
      <c r="AK125" s="7588"/>
      <c r="AL125" s="7587"/>
      <c r="AM125" s="7588"/>
      <c r="AN125" s="7588"/>
    </row>
    <row r="126">
      <c r="A126" s="7636">
        <v>73</v>
      </c>
      <c r="B126" s="7574" t="s">
        <v>8262</v>
      </c>
      <c r="C126" s="7574" t="s">
        <v>8439</v>
      </c>
      <c r="D126" s="7575">
        <v>4</v>
      </c>
      <c r="E126" s="7589">
        <v>4</v>
      </c>
      <c r="F126" s="7655"/>
      <c r="G126" s="7638">
        <f>VLOOKUP(C126,'Data Products'!$A:$J,2,0)</f>
      </c>
      <c r="H126" s="7639">
        <f t="shared" si="11"/>
      </c>
      <c r="I126" s="7578">
        <v>45955</v>
      </c>
      <c r="J126" s="7579">
        <f t="shared" si="1"/>
      </c>
      <c r="K126" s="7575">
        <v>0</v>
      </c>
      <c r="L126" s="7575">
        <v>2</v>
      </c>
      <c r="M126" s="7611">
        <v>0</v>
      </c>
      <c r="N126" s="7611">
        <v>0</v>
      </c>
      <c r="O126" s="7574" t="s">
        <v>8435</v>
      </c>
      <c r="P126" s="7575"/>
      <c r="Q126" s="7575"/>
      <c r="R126" s="7575"/>
      <c r="S126" s="7575"/>
      <c r="T126" s="7575"/>
      <c r="U126" s="7575"/>
      <c r="V126" s="7575"/>
      <c r="W126" s="7575"/>
      <c r="X126" s="7575"/>
      <c r="Y126" s="7575"/>
      <c r="Z126" s="7575"/>
      <c r="AA126" s="7575"/>
      <c r="AB126" s="7642">
        <f t="shared" si="30"/>
      </c>
      <c r="AC126" s="7600">
        <f t="shared" si="21"/>
      </c>
      <c r="AD126" s="7668">
        <f t="shared" si="14"/>
      </c>
      <c r="AE126" s="7601">
        <f t="shared" si="4"/>
      </c>
      <c r="AF126" s="7666">
        <f>VLOOKUP(C126,'Data Products'!$A:$J,10,0)</f>
      </c>
      <c r="AG126" s="7584">
        <f t="shared" si="24"/>
      </c>
      <c r="AH126" s="7585">
        <f t="shared" si="19"/>
      </c>
      <c r="AI126" s="7669" t="s">
        <v>8437</v>
      </c>
      <c r="AJ126" s="7588"/>
      <c r="AK126" s="7588"/>
      <c r="AL126" s="7587"/>
      <c r="AM126" s="7588"/>
      <c r="AN126" s="7588"/>
    </row>
    <row r="127">
      <c r="A127" s="7616"/>
      <c r="B127" s="7616"/>
      <c r="C127" s="7616"/>
      <c r="D127" s="7615"/>
      <c r="E127" s="7615"/>
      <c r="F127" s="7615"/>
      <c r="G127" s="7670"/>
      <c r="H127" s="7671"/>
      <c r="I127" s="7671"/>
      <c r="J127" s="7671"/>
      <c r="K127" s="7615"/>
      <c r="L127" s="7615"/>
      <c r="M127" s="7622"/>
      <c r="N127" s="7622"/>
      <c r="O127" s="7616"/>
      <c r="P127" s="7615"/>
      <c r="Q127" s="7615"/>
      <c r="R127" s="7615"/>
      <c r="S127" s="7615"/>
      <c r="T127" s="7615"/>
      <c r="U127" s="7615"/>
      <c r="V127" s="7615"/>
      <c r="W127" s="7615"/>
      <c r="X127" s="7615"/>
      <c r="Y127" s="7615"/>
      <c r="Z127" s="7615"/>
      <c r="AA127" s="7615"/>
      <c r="AB127" s="7617"/>
      <c r="AC127" s="7672"/>
      <c r="AD127" s="7673"/>
      <c r="AE127" s="7674" t="s">
        <v>8336</v>
      </c>
      <c r="AF127" s="7675"/>
      <c r="AG127" s="7676">
        <f>SUM(AG55:AG126)</f>
      </c>
      <c r="AH127" s="7626"/>
      <c r="AI127" s="7677"/>
      <c r="AJ127" s="7678"/>
      <c r="AK127" s="7678"/>
      <c r="AL127" s="7677"/>
      <c r="AM127" s="7678"/>
      <c r="AN127" s="7678"/>
    </row>
    <row r="128">
      <c r="A128" s="7616"/>
      <c r="B128" s="7616"/>
      <c r="C128" s="7616"/>
      <c r="D128" s="7615"/>
      <c r="E128" s="7615"/>
      <c r="F128" s="7615"/>
      <c r="G128" s="7670"/>
      <c r="H128" s="7671"/>
      <c r="I128" s="7671"/>
      <c r="J128" s="7671"/>
      <c r="K128" s="7615"/>
      <c r="L128" s="7615"/>
      <c r="M128" s="7622"/>
      <c r="N128" s="7622"/>
      <c r="O128" s="7616"/>
      <c r="P128" s="7615"/>
      <c r="Q128" s="7615"/>
      <c r="R128" s="7615"/>
      <c r="S128" s="7615"/>
      <c r="T128" s="7615"/>
      <c r="U128" s="7615"/>
      <c r="V128" s="7615"/>
      <c r="W128" s="7615"/>
      <c r="X128" s="7615"/>
      <c r="Y128" s="7615"/>
      <c r="Z128" s="7615"/>
      <c r="AA128" s="7615"/>
      <c r="AB128" s="7617"/>
      <c r="AC128" s="7672"/>
      <c r="AD128" s="7673"/>
      <c r="AE128" s="7679" t="s">
        <v>8337</v>
      </c>
      <c r="AF128" s="7680">
        <f t="shared" ref="AF128:AF131" si="27">AG128/$AG$127</f>
      </c>
      <c r="AG128" s="7681">
        <f t="shared" ref="AG128:AG131" si="7">SUMIFS($AG$55:$AG$126,$AE$55:$AE$126,AE128)</f>
      </c>
      <c r="AH128" s="7626"/>
      <c r="AI128" s="7677"/>
      <c r="AJ128" s="7678"/>
      <c r="AK128" s="7678"/>
      <c r="AL128" s="7677"/>
      <c r="AM128" s="7678"/>
      <c r="AN128" s="7678"/>
    </row>
    <row r="129">
      <c r="A129" s="7616"/>
      <c r="B129" s="7616"/>
      <c r="C129" s="7616"/>
      <c r="D129" s="7615"/>
      <c r="E129" s="7615"/>
      <c r="F129" s="7615"/>
      <c r="G129" s="7670"/>
      <c r="H129" s="7671"/>
      <c r="I129" s="7671"/>
      <c r="J129" s="7671"/>
      <c r="K129" s="7615"/>
      <c r="L129" s="7615"/>
      <c r="M129" s="7622"/>
      <c r="N129" s="7622"/>
      <c r="O129" s="7616"/>
      <c r="P129" s="7615"/>
      <c r="Q129" s="7615"/>
      <c r="R129" s="7615"/>
      <c r="S129" s="7615"/>
      <c r="T129" s="7615"/>
      <c r="U129" s="7615"/>
      <c r="V129" s="7615"/>
      <c r="W129" s="7615"/>
      <c r="X129" s="7615"/>
      <c r="Y129" s="7615"/>
      <c r="Z129" s="7615"/>
      <c r="AA129" s="7615"/>
      <c r="AB129" s="7617"/>
      <c r="AC129" s="7672"/>
      <c r="AD129" s="7673"/>
      <c r="AE129" s="7682" t="s">
        <v>8338</v>
      </c>
      <c r="AF129" s="7683">
        <f t="shared" si="27"/>
      </c>
      <c r="AG129" s="7681">
        <f t="shared" si="7"/>
      </c>
      <c r="AH129" s="7626"/>
      <c r="AI129" s="7677"/>
      <c r="AJ129" s="7678"/>
      <c r="AK129" s="7678"/>
      <c r="AL129" s="7677"/>
      <c r="AM129" s="7678"/>
      <c r="AN129" s="7678"/>
    </row>
    <row r="130">
      <c r="A130" s="7616"/>
      <c r="B130" s="7616"/>
      <c r="C130" s="7616"/>
      <c r="D130" s="7615"/>
      <c r="E130" s="7615"/>
      <c r="F130" s="7615"/>
      <c r="G130" s="7670"/>
      <c r="H130" s="7671"/>
      <c r="I130" s="7671"/>
      <c r="J130" s="7671"/>
      <c r="K130" s="7615"/>
      <c r="L130" s="7615"/>
      <c r="M130" s="7622"/>
      <c r="N130" s="7622"/>
      <c r="O130" s="7616"/>
      <c r="P130" s="7615"/>
      <c r="Q130" s="7615"/>
      <c r="R130" s="7615"/>
      <c r="S130" s="7615"/>
      <c r="T130" s="7615"/>
      <c r="U130" s="7615"/>
      <c r="V130" s="7615"/>
      <c r="W130" s="7615"/>
      <c r="X130" s="7615"/>
      <c r="Y130" s="7615"/>
      <c r="Z130" s="7615"/>
      <c r="AA130" s="7615"/>
      <c r="AB130" s="7617"/>
      <c r="AC130" s="7672"/>
      <c r="AD130" s="7684"/>
      <c r="AE130" s="7623" t="s">
        <v>8339</v>
      </c>
      <c r="AF130" s="7680">
        <f t="shared" si="27"/>
      </c>
      <c r="AG130" s="7681">
        <f t="shared" si="7"/>
      </c>
      <c r="AH130" s="7626"/>
      <c r="AI130" s="7677"/>
      <c r="AJ130" s="7678"/>
      <c r="AK130" s="7678"/>
      <c r="AL130" s="7677"/>
      <c r="AM130" s="7678"/>
      <c r="AN130" s="7678"/>
    </row>
    <row r="131">
      <c r="A131" s="7616"/>
      <c r="B131" s="7616"/>
      <c r="C131" s="7616"/>
      <c r="D131" s="7615"/>
      <c r="E131" s="7615"/>
      <c r="F131" s="7615"/>
      <c r="G131" s="7670"/>
      <c r="H131" s="7671"/>
      <c r="I131" s="7671"/>
      <c r="J131" s="7671"/>
      <c r="K131" s="7615"/>
      <c r="L131" s="7615"/>
      <c r="M131" s="7622"/>
      <c r="N131" s="7622"/>
      <c r="O131" s="7616"/>
      <c r="P131" s="7615"/>
      <c r="Q131" s="7615"/>
      <c r="R131" s="7615"/>
      <c r="S131" s="7615"/>
      <c r="T131" s="7615"/>
      <c r="U131" s="7615"/>
      <c r="V131" s="7615"/>
      <c r="W131" s="7615"/>
      <c r="X131" s="7615"/>
      <c r="Y131" s="7615"/>
      <c r="Z131" s="7615"/>
      <c r="AA131" s="7615"/>
      <c r="AB131" s="7617"/>
      <c r="AC131" s="7672"/>
      <c r="AD131" s="7684"/>
      <c r="AE131" s="7623" t="s">
        <v>8340</v>
      </c>
      <c r="AF131" s="7680">
        <f t="shared" si="27"/>
      </c>
      <c r="AG131" s="7681">
        <f t="shared" si="7"/>
      </c>
      <c r="AH131" s="7626"/>
      <c r="AI131" s="7677"/>
      <c r="AJ131" s="7678"/>
      <c r="AK131" s="7678"/>
      <c r="AL131" s="7677"/>
      <c r="AM131" s="7678"/>
      <c r="AN131" s="7678"/>
    </row>
    <row r="132">
      <c r="A132" s="7616"/>
      <c r="B132" s="7616"/>
      <c r="C132" s="7616"/>
      <c r="D132" s="7615"/>
      <c r="E132" s="7615"/>
      <c r="F132" s="7615"/>
      <c r="G132" s="7670"/>
      <c r="H132" s="7671"/>
      <c r="I132" s="7671"/>
      <c r="J132" s="7671"/>
      <c r="K132" s="7615"/>
      <c r="L132" s="7615"/>
      <c r="M132" s="7622"/>
      <c r="N132" s="7622"/>
      <c r="O132" s="7616"/>
      <c r="P132" s="7615"/>
      <c r="Q132" s="7615"/>
      <c r="R132" s="7615"/>
      <c r="S132" s="7615"/>
      <c r="T132" s="7615"/>
      <c r="U132" s="7615"/>
      <c r="V132" s="7615"/>
      <c r="W132" s="7615"/>
      <c r="X132" s="7615"/>
      <c r="Y132" s="7615"/>
      <c r="Z132" s="7615"/>
      <c r="AA132" s="7615"/>
      <c r="AB132" s="7617"/>
      <c r="AC132" s="7672"/>
      <c r="AD132" s="7684"/>
      <c r="AE132" s="7623" t="s">
        <v>8251</v>
      </c>
      <c r="AF132" s="7624">
        <f>AVERAGE(AH53:AH102)/AVERAGE(D53:D102)</f>
      </c>
      <c r="AG132" s="7625">
        <f>SUMIF($H$55:$H$126,"&lt;90",AG55:AG126)</f>
      </c>
      <c r="AH132" s="7626"/>
      <c r="AI132" s="7677"/>
      <c r="AJ132" s="7678"/>
      <c r="AK132" s="7678"/>
      <c r="AL132" s="7677"/>
      <c r="AM132" s="7678"/>
      <c r="AN132" s="7678"/>
    </row>
    <row r="133">
      <c r="A133" s="7569" t="s">
        <v>8258</v>
      </c>
      <c r="B133" s="7569" t="s">
        <v>8238</v>
      </c>
      <c r="C133" s="7569" t="s">
        <v>8440</v>
      </c>
      <c r="D133" s="7569" t="s">
        <v>8441</v>
      </c>
      <c r="E133" s="7569" t="s">
        <v>8442</v>
      </c>
      <c r="F133" s="7615"/>
      <c r="G133" s="7615"/>
      <c r="H133" s="7671"/>
      <c r="I133" s="7671"/>
      <c r="J133" s="7671"/>
      <c r="K133" s="7615"/>
      <c r="L133" s="7615"/>
      <c r="M133" s="7622"/>
      <c r="N133" s="7622"/>
      <c r="O133" s="7615"/>
      <c r="P133" s="7615"/>
      <c r="Q133" s="7615"/>
      <c r="R133" s="7615"/>
      <c r="S133" s="7615"/>
      <c r="T133" s="7615"/>
      <c r="U133" s="7615"/>
      <c r="V133" s="7615"/>
      <c r="W133" s="7615"/>
      <c r="X133" s="7615"/>
      <c r="Y133" s="7615"/>
      <c r="Z133" s="7615"/>
      <c r="AA133" s="7615"/>
      <c r="AB133" s="7615"/>
      <c r="AC133" s="7615"/>
      <c r="AD133" s="7615"/>
      <c r="AE133" s="7615"/>
      <c r="AF133" s="7615"/>
      <c r="AG133" s="7615"/>
      <c r="AH133" s="7615"/>
      <c r="AI133" s="7677"/>
      <c r="AJ133" s="7678"/>
      <c r="AK133" s="7678"/>
      <c r="AL133" s="7677"/>
      <c r="AM133" s="7678"/>
      <c r="AN133" s="7678"/>
    </row>
    <row r="134">
      <c r="A134" s="7569"/>
      <c r="B134" s="7569"/>
      <c r="C134" s="7569"/>
      <c r="D134" s="7569"/>
      <c r="E134" s="7569"/>
      <c r="F134" s="7615"/>
      <c r="G134" s="7615"/>
      <c r="H134" s="7671"/>
      <c r="I134" s="7671"/>
      <c r="J134" s="7671"/>
      <c r="K134" s="7615"/>
      <c r="L134" s="7615"/>
      <c r="M134" s="7622"/>
      <c r="N134" s="7622"/>
      <c r="O134" s="7615"/>
      <c r="P134" s="7615"/>
      <c r="Q134" s="7615"/>
      <c r="R134" s="7615"/>
      <c r="S134" s="7615"/>
      <c r="T134" s="7615"/>
      <c r="U134" s="7615"/>
      <c r="V134" s="7615"/>
      <c r="W134" s="7615"/>
      <c r="X134" s="7615"/>
      <c r="Y134" s="7615"/>
      <c r="Z134" s="7615"/>
      <c r="AA134" s="7615"/>
      <c r="AB134" s="7615"/>
      <c r="AC134" s="7615"/>
      <c r="AD134" s="7615"/>
      <c r="AE134" s="7615"/>
      <c r="AF134" s="7615"/>
      <c r="AG134" s="7615"/>
      <c r="AH134" s="7615"/>
      <c r="AI134" s="7677"/>
      <c r="AJ134" s="7678"/>
      <c r="AK134" s="7678"/>
      <c r="AL134" s="7677"/>
      <c r="AM134" s="7678"/>
      <c r="AN134" s="7678"/>
    </row>
    <row r="135">
      <c r="A135" s="7574">
        <v>1</v>
      </c>
      <c r="B135" s="7574" t="s">
        <v>8443</v>
      </c>
      <c r="C135" s="7685">
        <v>26517</v>
      </c>
      <c r="D135" s="7574" t="s">
        <v>8444</v>
      </c>
      <c r="E135" s="7574" t="s">
        <v>8445</v>
      </c>
      <c r="F135" s="7615"/>
      <c r="G135" s="7615"/>
      <c r="H135" s="7671"/>
      <c r="I135" s="7671" t="s">
        <v>8335</v>
      </c>
      <c r="J135" s="7671"/>
      <c r="K135" s="7615"/>
      <c r="L135" s="7615"/>
      <c r="M135" s="7622"/>
      <c r="N135" s="7622"/>
      <c r="O135" s="7615"/>
      <c r="P135" s="7615"/>
      <c r="Q135" s="7615"/>
      <c r="R135" s="7615"/>
      <c r="S135" s="7615"/>
      <c r="T135" s="7615"/>
      <c r="U135" s="7615"/>
      <c r="V135" s="7615"/>
      <c r="W135" s="7615"/>
      <c r="X135" s="7615"/>
      <c r="Y135" s="7615"/>
      <c r="Z135" s="7615"/>
      <c r="AA135" s="7615"/>
      <c r="AB135" s="7615"/>
      <c r="AC135" s="7615"/>
      <c r="AD135" s="7615"/>
      <c r="AE135" s="7615"/>
      <c r="AF135" s="7615"/>
      <c r="AG135" s="7615"/>
      <c r="AH135" s="7615"/>
      <c r="AI135" s="7677"/>
      <c r="AJ135" s="7678"/>
      <c r="AK135" s="7678"/>
      <c r="AL135" s="7677"/>
      <c r="AM135" s="7678"/>
      <c r="AN135" s="7678"/>
    </row>
    <row r="136">
      <c r="A136" s="7574">
        <v>2</v>
      </c>
      <c r="B136" s="7574" t="s">
        <v>8446</v>
      </c>
      <c r="C136" s="7685">
        <v>30840</v>
      </c>
      <c r="D136" s="7574" t="s">
        <v>8444</v>
      </c>
      <c r="E136" s="7574" t="s">
        <v>8445</v>
      </c>
      <c r="F136" s="7615"/>
      <c r="G136" s="7615"/>
      <c r="H136" s="7671"/>
      <c r="I136" s="7671"/>
      <c r="J136" s="7671"/>
      <c r="K136" s="7615"/>
      <c r="L136" s="7615"/>
      <c r="M136" s="7622"/>
      <c r="N136" s="7622"/>
      <c r="O136" s="7615"/>
      <c r="P136" s="7615"/>
      <c r="Q136" s="7615"/>
      <c r="R136" s="7615"/>
      <c r="S136" s="7615"/>
      <c r="T136" s="7615"/>
      <c r="U136" s="7615"/>
      <c r="V136" s="7615"/>
      <c r="W136" s="7615"/>
      <c r="X136" s="7615"/>
      <c r="Y136" s="7615"/>
      <c r="Z136" s="7615"/>
      <c r="AA136" s="7615"/>
      <c r="AB136" s="7615"/>
      <c r="AC136" s="7615"/>
      <c r="AD136" s="7615"/>
      <c r="AE136" s="7615"/>
      <c r="AF136" s="7615"/>
      <c r="AG136" s="7615"/>
      <c r="AH136" s="7615"/>
      <c r="AI136" s="7677"/>
      <c r="AJ136" s="7678"/>
      <c r="AK136" s="7678"/>
      <c r="AL136" s="7677"/>
      <c r="AM136" s="7678"/>
      <c r="AN136" s="7678"/>
    </row>
    <row r="137">
      <c r="A137" s="7574">
        <v>3</v>
      </c>
      <c r="B137" s="7574" t="s">
        <v>8447</v>
      </c>
      <c r="C137" s="7685">
        <v>9078</v>
      </c>
      <c r="D137" s="7574" t="s">
        <v>8444</v>
      </c>
      <c r="E137" s="7574" t="s">
        <v>8445</v>
      </c>
      <c r="F137" s="7615"/>
      <c r="G137" s="7615"/>
      <c r="H137" s="7671"/>
      <c r="I137" s="7671"/>
      <c r="J137" s="7671"/>
      <c r="K137" s="7615"/>
      <c r="L137" s="7615"/>
      <c r="M137" s="7622"/>
      <c r="N137" s="7622"/>
      <c r="O137" s="7615"/>
      <c r="P137" s="7615"/>
      <c r="Q137" s="7615"/>
      <c r="R137" s="7615"/>
      <c r="S137" s="7615"/>
      <c r="T137" s="7615"/>
      <c r="U137" s="7615"/>
      <c r="V137" s="7615"/>
      <c r="W137" s="7615"/>
      <c r="X137" s="7615"/>
      <c r="Y137" s="7615"/>
      <c r="Z137" s="7615"/>
      <c r="AA137" s="7615"/>
      <c r="AB137" s="7615"/>
      <c r="AC137" s="7615"/>
      <c r="AD137" s="7615"/>
      <c r="AE137" s="7615"/>
      <c r="AF137" s="7615"/>
      <c r="AG137" s="7615"/>
      <c r="AH137" s="7615"/>
      <c r="AI137" s="7677"/>
      <c r="AJ137" s="7678"/>
      <c r="AK137" s="7678"/>
      <c r="AL137" s="7677"/>
      <c r="AM137" s="7678"/>
      <c r="AN137" s="7678"/>
    </row>
    <row r="138">
      <c r="A138" s="7574">
        <v>4</v>
      </c>
      <c r="B138" s="7574" t="s">
        <v>8448</v>
      </c>
      <c r="C138" s="7685">
        <v>1520</v>
      </c>
      <c r="D138" s="7574" t="s">
        <v>8449</v>
      </c>
      <c r="E138" s="7574" t="s">
        <v>8450</v>
      </c>
      <c r="F138" s="7615"/>
      <c r="G138" s="7615"/>
      <c r="H138" s="7671"/>
      <c r="I138" s="7671"/>
      <c r="J138" s="7671"/>
      <c r="K138" s="7615"/>
      <c r="L138" s="7615"/>
      <c r="M138" s="7622"/>
      <c r="N138" s="7622"/>
      <c r="O138" s="7615"/>
      <c r="P138" s="7615"/>
      <c r="Q138" s="7615"/>
      <c r="R138" s="7615"/>
      <c r="S138" s="7615"/>
      <c r="T138" s="7615"/>
      <c r="U138" s="7615"/>
      <c r="V138" s="7615"/>
      <c r="W138" s="7615"/>
      <c r="X138" s="7615"/>
      <c r="Y138" s="7615"/>
      <c r="Z138" s="7615"/>
      <c r="AA138" s="7615"/>
      <c r="AB138" s="7615"/>
      <c r="AC138" s="7615"/>
      <c r="AD138" s="7615"/>
      <c r="AE138" s="7615"/>
      <c r="AF138" s="7615"/>
      <c r="AG138" s="7615"/>
      <c r="AH138" s="7615"/>
      <c r="AI138" s="7677"/>
      <c r="AJ138" s="7678"/>
      <c r="AK138" s="7678"/>
      <c r="AL138" s="7677"/>
      <c r="AM138" s="7678"/>
      <c r="AN138" s="7678"/>
    </row>
    <row r="139">
      <c r="A139" s="7678"/>
      <c r="B139" s="7616"/>
      <c r="C139" s="7616"/>
      <c r="D139" s="7615"/>
      <c r="E139" s="7615"/>
      <c r="F139" s="7615"/>
      <c r="G139" s="7615"/>
      <c r="H139" s="7671"/>
      <c r="I139" s="7671"/>
      <c r="J139" s="7671"/>
      <c r="K139" s="7615"/>
      <c r="L139" s="7615"/>
      <c r="M139" s="7622"/>
      <c r="N139" s="7622"/>
      <c r="O139" s="7615"/>
      <c r="P139" s="7615"/>
      <c r="Q139" s="7615"/>
      <c r="R139" s="7615"/>
      <c r="S139" s="7615"/>
      <c r="T139" s="7615"/>
      <c r="U139" s="7615"/>
      <c r="V139" s="7615"/>
      <c r="W139" s="7615"/>
      <c r="X139" s="7615"/>
      <c r="Y139" s="7615"/>
      <c r="Z139" s="7615"/>
      <c r="AA139" s="7615"/>
      <c r="AB139" s="7615"/>
      <c r="AC139" s="7615"/>
      <c r="AD139" s="7615"/>
      <c r="AE139" s="7615"/>
      <c r="AF139" s="7615"/>
      <c r="AG139" s="7615"/>
      <c r="AH139" s="7615"/>
      <c r="AI139" s="7677"/>
      <c r="AJ139" s="7678"/>
      <c r="AK139" s="7678"/>
      <c r="AL139" s="7677"/>
      <c r="AM139" s="7678"/>
      <c r="AN139" s="7678"/>
    </row>
    <row r="140">
      <c r="A140" s="7615"/>
      <c r="B140" s="7616"/>
      <c r="C140" s="7616"/>
      <c r="D140" s="7615"/>
      <c r="E140" s="7615"/>
      <c r="F140" s="7615"/>
      <c r="G140" s="7615"/>
      <c r="H140" s="7671"/>
      <c r="I140" s="7671"/>
      <c r="J140" s="7671"/>
      <c r="K140" s="7615"/>
      <c r="L140" s="7615"/>
      <c r="M140" s="7622"/>
      <c r="N140" s="7622"/>
      <c r="O140" s="7615"/>
      <c r="P140" s="7615"/>
      <c r="Q140" s="7615"/>
      <c r="R140" s="7615"/>
      <c r="S140" s="7615"/>
      <c r="T140" s="7615"/>
      <c r="U140" s="7615"/>
      <c r="V140" s="7615"/>
      <c r="W140" s="7615"/>
      <c r="X140" s="7615"/>
      <c r="Y140" s="7615"/>
      <c r="Z140" s="7615"/>
      <c r="AA140" s="7615"/>
      <c r="AB140" s="7615"/>
      <c r="AC140" s="7615"/>
      <c r="AD140" s="7615"/>
      <c r="AE140" s="7615"/>
      <c r="AF140" s="7615"/>
      <c r="AG140" s="7615"/>
      <c r="AH140" s="7615"/>
      <c r="AI140" s="7677"/>
      <c r="AJ140" s="7678"/>
      <c r="AK140" s="7678"/>
      <c r="AL140" s="7677"/>
      <c r="AM140" s="7678"/>
      <c r="AN140" s="7678"/>
    </row>
    <row r="141">
      <c r="A141" s="7686" t="s">
        <v>8451</v>
      </c>
      <c r="B141" s="7569" t="s">
        <v>8226</v>
      </c>
      <c r="C141" s="7569" t="s">
        <v>8227</v>
      </c>
      <c r="D141" s="7569" t="s">
        <v>8228</v>
      </c>
      <c r="E141" s="7569"/>
      <c r="F141" s="7569" t="s">
        <v>8342</v>
      </c>
      <c r="G141" s="7630" t="s">
        <v>8230</v>
      </c>
      <c r="H141" s="7631" t="s">
        <v>8231</v>
      </c>
      <c r="I141" s="7568" t="s">
        <v>8232</v>
      </c>
      <c r="J141" s="7568" t="s">
        <v>8233</v>
      </c>
      <c r="K141" s="7569" t="s">
        <v>8234</v>
      </c>
      <c r="L141" s="7569" t="s">
        <v>8235</v>
      </c>
      <c r="M141" s="7569" t="s">
        <v>8343</v>
      </c>
      <c r="N141" s="7569" t="s">
        <v>8344</v>
      </c>
      <c r="O141" s="7569" t="s">
        <v>8238</v>
      </c>
      <c r="P141" s="7632"/>
      <c r="Q141" s="7632"/>
      <c r="R141" s="7632"/>
      <c r="S141" s="7632"/>
      <c r="T141" s="7632"/>
      <c r="U141" s="7632"/>
      <c r="V141" s="7632"/>
      <c r="W141" s="7632"/>
      <c r="X141" s="7632"/>
      <c r="Y141" s="7632"/>
      <c r="Z141" s="7632"/>
      <c r="AA141" s="7632"/>
      <c r="AB141" s="7633" t="s">
        <v>8245</v>
      </c>
      <c r="AC141" s="7631" t="s">
        <v>8246</v>
      </c>
      <c r="AD141" s="7631" t="s">
        <v>8345</v>
      </c>
      <c r="AE141" s="7631" t="s">
        <v>8346</v>
      </c>
      <c r="AF141" s="7634" t="s">
        <v>8249</v>
      </c>
      <c r="AG141" s="7634" t="s">
        <v>8250</v>
      </c>
      <c r="AH141" s="7615"/>
      <c r="AI141" s="7615"/>
      <c r="AJ141" s="7615"/>
      <c r="AK141" s="7615"/>
      <c r="AL141" s="7615"/>
      <c r="AM141" s="7615"/>
      <c r="AN141" s="7615"/>
    </row>
    <row r="142">
      <c r="A142" s="7569" t="s">
        <v>8258</v>
      </c>
      <c r="B142" s="7569"/>
      <c r="C142" s="7569"/>
      <c r="D142" s="7569" t="s">
        <v>8259</v>
      </c>
      <c r="E142" s="7573" t="s">
        <v>8260</v>
      </c>
      <c r="F142" s="7569"/>
      <c r="G142" s="7630"/>
      <c r="H142" s="7631"/>
      <c r="I142" s="7568"/>
      <c r="J142" s="7568"/>
      <c r="K142" s="7569" t="s">
        <v>8261</v>
      </c>
      <c r="L142" s="7569" t="s">
        <v>8261</v>
      </c>
      <c r="M142" s="7569"/>
      <c r="N142" s="7569"/>
      <c r="O142" s="7569"/>
      <c r="P142" s="7632"/>
      <c r="Q142" s="7632"/>
      <c r="R142" s="7632"/>
      <c r="S142" s="7632"/>
      <c r="T142" s="7632"/>
      <c r="U142" s="7632"/>
      <c r="V142" s="7632"/>
      <c r="W142" s="7632"/>
      <c r="X142" s="7632"/>
      <c r="Y142" s="7632"/>
      <c r="Z142" s="7632"/>
      <c r="AA142" s="7632"/>
      <c r="AB142" s="7633"/>
      <c r="AC142" s="7631"/>
      <c r="AD142" s="7631"/>
      <c r="AE142" s="7631"/>
      <c r="AF142" s="7634"/>
      <c r="AG142" s="7634"/>
      <c r="AH142" s="7615"/>
      <c r="AI142" s="7615"/>
      <c r="AJ142" s="7615"/>
      <c r="AK142" s="7615"/>
      <c r="AL142" s="7615"/>
      <c r="AM142" s="7615"/>
      <c r="AN142" s="7615"/>
    </row>
    <row r="143">
      <c r="A143" s="7636">
        <v>1</v>
      </c>
      <c r="B143" s="7574" t="s">
        <v>8274</v>
      </c>
      <c r="C143" s="7574" t="s">
        <v>8452</v>
      </c>
      <c r="D143" s="7575">
        <v>27030</v>
      </c>
      <c r="E143" s="7589">
        <v>27030</v>
      </c>
      <c r="F143" s="7637"/>
      <c r="G143" s="7638">
        <f>VLOOKUP(C143,'Data Products'!$A:$J,2,0)</f>
      </c>
      <c r="H143" s="7639">
        <f t="shared" ref="H143:H144" si="12">IFERROR(G143-TODAY(),"")</f>
      </c>
      <c r="I143" s="7648">
        <v>46108</v>
      </c>
      <c r="J143" s="7579">
        <f t="shared" ref="J143:J144" si="2">TODAY()-I143</f>
      </c>
      <c r="K143" s="7593">
        <v>2211</v>
      </c>
      <c r="L143" s="7640">
        <v>2211</v>
      </c>
      <c r="M143" s="7575">
        <v>0</v>
      </c>
      <c r="N143" s="7575">
        <v>0</v>
      </c>
      <c r="O143" s="7574" t="s">
        <v>8453</v>
      </c>
      <c r="P143" s="7612"/>
      <c r="Q143" s="7612"/>
      <c r="R143" s="7641"/>
      <c r="S143" s="7612"/>
      <c r="T143" s="7612"/>
      <c r="U143" s="7612"/>
      <c r="V143" s="7612"/>
      <c r="W143" s="7612"/>
      <c r="X143" s="7612"/>
      <c r="Y143" s="7612"/>
      <c r="Z143" s="7612"/>
      <c r="AA143" s="7612"/>
      <c r="AB143" s="7642">
        <f t="shared" ref="AB143:AB144" si="31">L143/30</f>
      </c>
      <c r="AC143" s="7687">
        <f t="shared" ref="AC143:AC144" si="22">IFERROR(D143/AB143,"-")</f>
      </c>
      <c r="AD143" s="7582">
        <f t="shared" ref="AD143:AD144" si="15">IFERROR(TODAY()+AC143,"-")</f>
      </c>
      <c r="AE143" s="7688">
        <f t="shared" ref="AE143:AE144" si="5">_xlfn.IFS(AC143="-","Not sold yet",AND(AC143&lt;=150,AC143&gt;60),"Out of stock more than 60 days",AC143&lt;=60,"Out of stock less than 60 days",AC143&gt;=150,"Out of stock more than 150 days")</f>
      </c>
      <c r="AF143" s="7584">
        <f>VLOOKUP(C143,'Data Products'!$A:$J,10,0)</f>
      </c>
      <c r="AG143" s="7585">
        <f t="shared" ref="AG143:AG144" si="25">AF143*D143</f>
      </c>
      <c r="AH143" s="7689">
        <v>0</v>
      </c>
      <c r="AI143" s="7615"/>
      <c r="AJ143" s="7615"/>
      <c r="AK143" s="7615"/>
      <c r="AL143" s="7615"/>
      <c r="AM143" s="7615"/>
      <c r="AN143" s="7615"/>
    </row>
    <row r="144">
      <c r="A144" s="7636">
        <v>2</v>
      </c>
      <c r="B144" s="7574" t="s">
        <v>8274</v>
      </c>
      <c r="C144" s="7574" t="s">
        <v>8454</v>
      </c>
      <c r="D144" s="7575">
        <v>0</v>
      </c>
      <c r="E144" s="7589">
        <v>0</v>
      </c>
      <c r="F144" s="7637"/>
      <c r="G144" s="7638">
        <f>VLOOKUP(C144,'Data Products'!$A:$J,2,0)</f>
      </c>
      <c r="H144" s="7639">
        <f t="shared" si="12"/>
      </c>
      <c r="I144" s="7648">
        <v>46108</v>
      </c>
      <c r="J144" s="7579">
        <f t="shared" si="2"/>
      </c>
      <c r="K144" s="7575">
        <v>200</v>
      </c>
      <c r="L144" s="7593">
        <v>200</v>
      </c>
      <c r="M144" s="7575">
        <v>0</v>
      </c>
      <c r="N144" s="7575">
        <v>0</v>
      </c>
      <c r="O144" s="7574" t="s">
        <v>8377</v>
      </c>
      <c r="P144" s="7612"/>
      <c r="Q144" s="7612"/>
      <c r="R144" s="7641"/>
      <c r="S144" s="7612"/>
      <c r="T144" s="7612"/>
      <c r="U144" s="7612"/>
      <c r="V144" s="7612"/>
      <c r="W144" s="7612"/>
      <c r="X144" s="7612"/>
      <c r="Y144" s="7612"/>
      <c r="Z144" s="7612"/>
      <c r="AA144" s="7612"/>
      <c r="AB144" s="7642">
        <f t="shared" si="31"/>
      </c>
      <c r="AC144" s="7590">
        <f t="shared" si="22"/>
      </c>
      <c r="AD144" s="7582">
        <f t="shared" si="15"/>
      </c>
      <c r="AE144" s="7591">
        <f t="shared" si="5"/>
      </c>
      <c r="AF144" s="7584">
        <f>VLOOKUP(C144,'Data Products'!$A:$J,10,0)</f>
      </c>
      <c r="AG144" s="7585">
        <f t="shared" si="25"/>
      </c>
      <c r="AH144" s="7689">
        <v>0</v>
      </c>
      <c r="AI144" s="7615"/>
      <c r="AJ144" s="7615"/>
      <c r="AK144" s="7615"/>
      <c r="AL144" s="7615"/>
      <c r="AM144" s="7615"/>
      <c r="AN144" s="7615"/>
    </row>
    <row r="145">
      <c r="A145" s="7615"/>
      <c r="B145" s="7615"/>
      <c r="C145" s="7615"/>
      <c r="D145" s="7615"/>
      <c r="E145" s="7615"/>
      <c r="F145" s="7615"/>
      <c r="G145" s="7615"/>
      <c r="H145" s="7615"/>
      <c r="I145" s="7615"/>
      <c r="J145" s="7615"/>
      <c r="K145" s="7615"/>
      <c r="L145" s="7615"/>
      <c r="M145" s="7615"/>
      <c r="N145" s="7615"/>
      <c r="O145" s="7615"/>
      <c r="P145" s="7615"/>
      <c r="Q145" s="7615"/>
      <c r="R145" s="7615"/>
      <c r="S145" s="7615"/>
      <c r="T145" s="7615"/>
      <c r="U145" s="7615"/>
      <c r="V145" s="7615"/>
      <c r="W145" s="7615"/>
      <c r="X145" s="7615"/>
      <c r="Y145" s="7615"/>
      <c r="Z145" s="7615"/>
      <c r="AA145" s="7615"/>
      <c r="AB145" s="7615"/>
      <c r="AC145" s="7615"/>
      <c r="AD145" s="7615"/>
      <c r="AE145" s="7674" t="s">
        <v>8336</v>
      </c>
      <c r="AF145" s="7675"/>
      <c r="AG145" s="7675">
        <f>SUM(AG143:AG144)</f>
      </c>
      <c r="AH145" s="7615"/>
      <c r="AI145" s="7615"/>
      <c r="AJ145" s="7615"/>
      <c r="AK145" s="7615"/>
      <c r="AL145" s="7615"/>
      <c r="AM145" s="7615"/>
      <c r="AN145" s="7615"/>
    </row>
    <row r="146">
      <c r="A146" s="7615"/>
      <c r="B146" s="7615"/>
      <c r="C146" s="7615"/>
      <c r="D146" s="7615"/>
      <c r="E146" s="7615"/>
      <c r="F146" s="7615"/>
      <c r="G146" s="7615"/>
      <c r="H146" s="7615"/>
      <c r="I146" s="7615"/>
      <c r="J146" s="7615"/>
      <c r="K146" s="7615"/>
      <c r="L146" s="7615"/>
      <c r="M146" s="7615"/>
      <c r="N146" s="7615"/>
      <c r="O146" s="7615"/>
      <c r="P146" s="7615"/>
      <c r="Q146" s="7615"/>
      <c r="R146" s="7615"/>
      <c r="S146" s="7615"/>
      <c r="T146" s="7615"/>
      <c r="U146" s="7615"/>
      <c r="V146" s="7615"/>
      <c r="W146" s="7615"/>
      <c r="X146" s="7615"/>
      <c r="Y146" s="7615"/>
      <c r="Z146" s="7615"/>
      <c r="AA146" s="7615"/>
      <c r="AB146" s="7615"/>
      <c r="AC146" s="7615"/>
      <c r="AD146" s="7615"/>
      <c r="AE146" s="7679" t="s">
        <v>8337</v>
      </c>
      <c r="AF146" s="7680">
        <f t="shared" ref="AF146:AF149" si="28">AG146/$AG$127</f>
      </c>
      <c r="AG146" s="7683">
        <f t="shared" ref="AG146:AG150" si="8">SUMIF($AG$143:$AG$144,$AE$143:$AE$144,AE146)</f>
      </c>
      <c r="AH146" s="7615"/>
      <c r="AI146" s="7615"/>
      <c r="AJ146" s="7615"/>
      <c r="AK146" s="7615"/>
      <c r="AL146" s="7615"/>
      <c r="AM146" s="7615"/>
      <c r="AN146" s="7615"/>
    </row>
    <row r="147">
      <c r="A147" s="7616"/>
      <c r="B147" s="7615"/>
      <c r="C147" s="7616"/>
      <c r="D147" s="7616"/>
      <c r="E147" s="7616"/>
      <c r="F147" s="7616"/>
      <c r="G147" s="7616"/>
      <c r="H147" s="7616"/>
      <c r="I147" s="7616"/>
      <c r="J147" s="7616"/>
      <c r="K147" s="7678"/>
      <c r="L147" s="7615"/>
      <c r="M147" s="7615"/>
      <c r="N147" s="7615"/>
      <c r="O147" s="7615"/>
      <c r="P147" s="7615"/>
      <c r="Q147" s="7615"/>
      <c r="R147" s="7615"/>
      <c r="S147" s="7615"/>
      <c r="T147" s="7615"/>
      <c r="U147" s="7615"/>
      <c r="V147" s="7615"/>
      <c r="W147" s="7615"/>
      <c r="X147" s="7615"/>
      <c r="Y147" s="7615"/>
      <c r="Z147" s="7615"/>
      <c r="AA147" s="7615"/>
      <c r="AB147" s="7615"/>
      <c r="AC147" s="7615"/>
      <c r="AD147" s="7615"/>
      <c r="AE147" s="7682" t="s">
        <v>8338</v>
      </c>
      <c r="AF147" s="7683">
        <f t="shared" si="28"/>
      </c>
      <c r="AG147" s="7680">
        <f t="shared" si="8"/>
      </c>
      <c r="AH147" s="7615"/>
      <c r="AI147" s="7677"/>
      <c r="AJ147" s="7678"/>
      <c r="AK147" s="7678"/>
      <c r="AL147" s="7677"/>
      <c r="AM147" s="7678"/>
      <c r="AN147" s="7678"/>
    </row>
    <row r="148">
      <c r="A148" s="7615"/>
      <c r="B148" s="7616"/>
      <c r="C148" s="7616"/>
      <c r="D148" s="7615"/>
      <c r="E148" s="7615"/>
      <c r="F148" s="7615"/>
      <c r="G148" s="7615"/>
      <c r="H148" s="7671"/>
      <c r="I148" s="7671"/>
      <c r="J148" s="7671"/>
      <c r="K148" s="7678"/>
      <c r="L148" s="7615"/>
      <c r="M148" s="7615"/>
      <c r="N148" s="7615"/>
      <c r="O148" s="7615"/>
      <c r="P148" s="7615"/>
      <c r="Q148" s="7615"/>
      <c r="R148" s="7615"/>
      <c r="S148" s="7615"/>
      <c r="T148" s="7615"/>
      <c r="U148" s="7615"/>
      <c r="V148" s="7615"/>
      <c r="W148" s="7615"/>
      <c r="X148" s="7615"/>
      <c r="Y148" s="7615"/>
      <c r="Z148" s="7615"/>
      <c r="AA148" s="7615"/>
      <c r="AB148" s="7615"/>
      <c r="AC148" s="7615"/>
      <c r="AD148" s="7615"/>
      <c r="AE148" s="7623" t="s">
        <v>8339</v>
      </c>
      <c r="AF148" s="7680">
        <f t="shared" si="28"/>
      </c>
      <c r="AG148" s="7680">
        <f t="shared" si="8"/>
      </c>
      <c r="AH148" s="7615"/>
      <c r="AI148" s="7677"/>
      <c r="AJ148" s="7678"/>
      <c r="AK148" s="7678"/>
      <c r="AL148" s="7677"/>
      <c r="AM148" s="7678"/>
      <c r="AN148" s="7678"/>
    </row>
    <row r="149">
      <c r="A149" s="7615"/>
      <c r="B149" s="7616"/>
      <c r="C149" s="7616"/>
      <c r="D149" s="7615"/>
      <c r="E149" s="7615"/>
      <c r="F149" s="7615"/>
      <c r="G149" s="7615"/>
      <c r="H149" s="7671"/>
      <c r="I149" s="7671"/>
      <c r="J149" s="7671"/>
      <c r="K149" s="7615"/>
      <c r="L149" s="7615"/>
      <c r="M149" s="7615"/>
      <c r="N149" s="7615"/>
      <c r="O149" s="7615"/>
      <c r="P149" s="7615"/>
      <c r="Q149" s="7615"/>
      <c r="R149" s="7615"/>
      <c r="S149" s="7615"/>
      <c r="T149" s="7615"/>
      <c r="U149" s="7615"/>
      <c r="V149" s="7615"/>
      <c r="W149" s="7615"/>
      <c r="X149" s="7615"/>
      <c r="Y149" s="7615"/>
      <c r="Z149" s="7615"/>
      <c r="AA149" s="7615"/>
      <c r="AB149" s="7615"/>
      <c r="AC149" s="7615"/>
      <c r="AD149" s="7615"/>
      <c r="AE149" s="7623" t="s">
        <v>8340</v>
      </c>
      <c r="AF149" s="7680">
        <f t="shared" si="28"/>
      </c>
      <c r="AG149" s="7624">
        <f t="shared" si="8"/>
      </c>
      <c r="AH149" s="7615"/>
      <c r="AI149" s="7677"/>
      <c r="AJ149" s="7678"/>
      <c r="AK149" s="7678"/>
      <c r="AL149" s="7677"/>
      <c r="AM149" s="7678"/>
      <c r="AN149" s="7678"/>
    </row>
    <row r="150">
      <c r="A150" s="7615"/>
      <c r="B150" s="7616"/>
      <c r="C150" s="7616"/>
      <c r="D150" s="7615"/>
      <c r="E150" s="7615"/>
      <c r="F150" s="7615"/>
      <c r="G150" s="7615"/>
      <c r="H150" s="7671"/>
      <c r="I150" s="7671"/>
      <c r="J150" s="7671"/>
      <c r="K150" s="7615"/>
      <c r="L150" s="7615"/>
      <c r="M150" s="7615"/>
      <c r="N150" s="7615"/>
      <c r="O150" s="7615"/>
      <c r="P150" s="7615"/>
      <c r="Q150" s="7615"/>
      <c r="R150" s="7615"/>
      <c r="S150" s="7615"/>
      <c r="T150" s="7615"/>
      <c r="U150" s="7615"/>
      <c r="V150" s="7615"/>
      <c r="W150" s="7615"/>
      <c r="X150" s="7615"/>
      <c r="Y150" s="7615"/>
      <c r="Z150" s="7615"/>
      <c r="AA150" s="7615"/>
      <c r="AB150" s="7615"/>
      <c r="AC150" s="7615"/>
      <c r="AD150" s="7615"/>
      <c r="AE150" s="7623" t="s">
        <v>8251</v>
      </c>
      <c r="AF150" s="7624">
        <f>AVERAGE(AH71:AH120)/AVERAGE(D71:D120)</f>
      </c>
      <c r="AG150" s="7683">
        <f t="shared" si="8"/>
      </c>
      <c r="AH150" s="7615"/>
      <c r="AI150" s="7677"/>
      <c r="AJ150" s="7678"/>
      <c r="AK150" s="7678"/>
      <c r="AL150" s="7677"/>
      <c r="AM150" s="7678"/>
      <c r="AN150" s="7678"/>
    </row>
    <row r="151">
      <c r="A151" s="7615"/>
      <c r="B151" s="7616"/>
      <c r="C151" s="7616"/>
      <c r="D151" s="7615"/>
      <c r="E151" s="7615"/>
      <c r="F151" s="7615"/>
      <c r="G151" s="7615"/>
      <c r="H151" s="7671"/>
      <c r="I151" s="7671"/>
      <c r="J151" s="7671"/>
      <c r="K151" s="7615"/>
      <c r="L151" s="7615"/>
      <c r="M151" s="7615"/>
      <c r="N151" s="7615"/>
      <c r="O151" s="7615"/>
      <c r="P151" s="7615"/>
      <c r="Q151" s="7615"/>
      <c r="R151" s="7615"/>
      <c r="S151" s="7615"/>
      <c r="T151" s="7615"/>
      <c r="U151" s="7615"/>
      <c r="V151" s="7615"/>
      <c r="W151" s="7615"/>
      <c r="X151" s="7615"/>
      <c r="Y151" s="7615"/>
      <c r="Z151" s="7615"/>
      <c r="AA151" s="7615"/>
      <c r="AB151" s="7615"/>
      <c r="AC151" s="7615"/>
      <c r="AD151" s="7615"/>
      <c r="AE151" s="7615"/>
      <c r="AG151" s="7615"/>
      <c r="AH151" s="7615"/>
      <c r="AI151" s="7677"/>
      <c r="AJ151" s="7678"/>
      <c r="AK151" s="7678"/>
      <c r="AL151" s="7677"/>
      <c r="AM151" s="7678"/>
      <c r="AN151" s="7678"/>
    </row>
    <row r="152">
      <c r="A152" s="7615"/>
      <c r="B152" s="7616"/>
      <c r="C152" s="7616"/>
      <c r="D152" s="7615"/>
      <c r="E152" s="7615"/>
      <c r="F152" s="7615"/>
      <c r="G152" s="7615"/>
      <c r="H152" s="7671"/>
      <c r="I152" s="7671"/>
      <c r="J152" s="7671"/>
      <c r="K152" s="7615"/>
      <c r="L152" s="7615"/>
      <c r="M152" s="7615"/>
      <c r="N152" s="7615"/>
      <c r="O152" s="7615"/>
      <c r="P152" s="7615"/>
      <c r="Q152" s="7615"/>
      <c r="R152" s="7615"/>
      <c r="S152" s="7615"/>
      <c r="T152" s="7615"/>
      <c r="U152" s="7615"/>
      <c r="V152" s="7615"/>
      <c r="W152" s="7615"/>
      <c r="X152" s="7615"/>
      <c r="Y152" s="7615"/>
      <c r="Z152" s="7615"/>
      <c r="AA152" s="7615"/>
      <c r="AB152" s="7615"/>
      <c r="AC152" s="7615"/>
      <c r="AD152" s="7615"/>
      <c r="AE152" s="7615"/>
      <c r="AF152" s="7615"/>
      <c r="AG152" s="7615"/>
      <c r="AH152" s="7615"/>
      <c r="AI152" s="7677"/>
      <c r="AJ152" s="7678"/>
      <c r="AK152" s="7678"/>
      <c r="AL152" s="7677"/>
      <c r="AM152" s="7678"/>
      <c r="AN152" s="7678"/>
    </row>
    <row r="153">
      <c r="A153" s="7615"/>
      <c r="B153" s="7616"/>
      <c r="C153" s="7616"/>
      <c r="D153" s="7615"/>
      <c r="E153" s="7615"/>
      <c r="F153" s="7615"/>
      <c r="G153" s="7615"/>
      <c r="H153" s="7671"/>
      <c r="I153" s="7671"/>
      <c r="J153" s="7671"/>
      <c r="K153" s="7615"/>
      <c r="L153" s="7615"/>
      <c r="M153" s="7615"/>
      <c r="N153" s="7615"/>
      <c r="O153" s="7615"/>
      <c r="P153" s="7615"/>
      <c r="Q153" s="7615"/>
      <c r="R153" s="7615"/>
      <c r="S153" s="7615"/>
      <c r="T153" s="7615"/>
      <c r="U153" s="7615"/>
      <c r="V153" s="7615"/>
      <c r="W153" s="7615"/>
      <c r="X153" s="7615"/>
      <c r="Y153" s="7615"/>
      <c r="Z153" s="7615"/>
      <c r="AA153" s="7615"/>
      <c r="AB153" s="7615"/>
      <c r="AC153" s="7615"/>
      <c r="AD153" s="7615"/>
      <c r="AE153" s="7615"/>
      <c r="AF153" s="7615"/>
      <c r="AG153" s="7615"/>
      <c r="AH153" s="7615"/>
      <c r="AI153" s="7677"/>
      <c r="AJ153" s="7678"/>
      <c r="AK153" s="7678"/>
      <c r="AL153" s="7677"/>
      <c r="AM153" s="7678"/>
      <c r="AN153" s="7678"/>
    </row>
    <row r="154">
      <c r="A154" s="7615"/>
      <c r="B154" s="7616"/>
      <c r="C154" s="7616"/>
      <c r="D154" s="7615"/>
      <c r="E154" s="7615"/>
      <c r="F154" s="7615"/>
      <c r="G154" s="7615"/>
      <c r="H154" s="7671"/>
      <c r="I154" s="7671"/>
      <c r="J154" s="7671"/>
      <c r="K154" s="7615"/>
      <c r="L154" s="7615"/>
      <c r="M154" s="7615"/>
      <c r="N154" s="7615"/>
      <c r="O154" s="7615"/>
      <c r="P154" s="7615"/>
      <c r="Q154" s="7615"/>
      <c r="R154" s="7615"/>
      <c r="S154" s="7615"/>
      <c r="T154" s="7615"/>
      <c r="U154" s="7615"/>
      <c r="V154" s="7615"/>
      <c r="W154" s="7615"/>
      <c r="X154" s="7615"/>
      <c r="Y154" s="7615"/>
      <c r="Z154" s="7615"/>
      <c r="AA154" s="7615"/>
      <c r="AB154" s="7615"/>
      <c r="AC154" s="7615"/>
      <c r="AD154" s="7615"/>
      <c r="AE154" s="7615"/>
      <c r="AF154" s="7615"/>
      <c r="AG154" s="7615"/>
      <c r="AH154" s="7615"/>
      <c r="AI154" s="7677"/>
      <c r="AJ154" s="7678"/>
      <c r="AK154" s="7678"/>
      <c r="AL154" s="7677"/>
      <c r="AM154" s="7678"/>
      <c r="AN154" s="7678"/>
    </row>
    <row r="155">
      <c r="A155" s="7615"/>
      <c r="B155" s="7616"/>
      <c r="C155" s="7616"/>
      <c r="D155" s="7615"/>
      <c r="E155" s="7615"/>
      <c r="F155" s="7615"/>
      <c r="G155" s="7615"/>
      <c r="H155" s="7671"/>
      <c r="I155" s="7671"/>
      <c r="J155" s="7671"/>
      <c r="K155" s="7615"/>
      <c r="L155" s="7615"/>
      <c r="M155" s="7615"/>
      <c r="N155" s="7615"/>
      <c r="O155" s="7615"/>
      <c r="P155" s="7615"/>
      <c r="Q155" s="7615"/>
      <c r="R155" s="7615"/>
      <c r="S155" s="7615"/>
      <c r="T155" s="7615"/>
      <c r="U155" s="7615"/>
      <c r="V155" s="7615"/>
      <c r="W155" s="7615"/>
      <c r="X155" s="7615"/>
      <c r="Y155" s="7615"/>
      <c r="Z155" s="7615"/>
      <c r="AA155" s="7615"/>
      <c r="AB155" s="7615"/>
      <c r="AC155" s="7615"/>
      <c r="AD155" s="7615"/>
      <c r="AE155" s="7615"/>
      <c r="AF155" s="7615"/>
      <c r="AG155" s="7615"/>
      <c r="AH155" s="7615"/>
      <c r="AI155" s="7677"/>
      <c r="AJ155" s="7678"/>
      <c r="AK155" s="7678"/>
      <c r="AL155" s="7677"/>
      <c r="AM155" s="7678"/>
      <c r="AN155" s="7678"/>
    </row>
    <row r="156">
      <c r="A156" s="7615"/>
      <c r="B156" s="7616"/>
      <c r="C156" s="7616"/>
      <c r="D156" s="7615"/>
      <c r="E156" s="7615"/>
      <c r="F156" s="7615"/>
      <c r="G156" s="7615"/>
      <c r="H156" s="7671"/>
      <c r="I156" s="7671"/>
      <c r="J156" s="7671"/>
      <c r="K156" s="7615"/>
      <c r="L156" s="7615"/>
      <c r="M156" s="7615"/>
      <c r="N156" s="7615"/>
      <c r="O156" s="7615"/>
      <c r="P156" s="7615"/>
      <c r="Q156" s="7615"/>
      <c r="R156" s="7615"/>
      <c r="S156" s="7615"/>
      <c r="T156" s="7615"/>
      <c r="U156" s="7615"/>
      <c r="V156" s="7615"/>
      <c r="W156" s="7615"/>
      <c r="X156" s="7615"/>
      <c r="Y156" s="7615"/>
      <c r="Z156" s="7615"/>
      <c r="AA156" s="7615"/>
      <c r="AB156" s="7615"/>
      <c r="AC156" s="7615"/>
      <c r="AD156" s="7615"/>
      <c r="AE156" s="7615"/>
      <c r="AF156" s="7615"/>
      <c r="AG156" s="7615"/>
      <c r="AH156" s="7615"/>
      <c r="AI156" s="7677"/>
      <c r="AJ156" s="7678"/>
      <c r="AK156" s="7678"/>
      <c r="AL156" s="7677"/>
      <c r="AM156" s="7678"/>
      <c r="AN156" s="7678"/>
    </row>
    <row r="157">
      <c r="A157" s="7615"/>
      <c r="B157" s="7616"/>
      <c r="C157" s="7616"/>
      <c r="D157" s="7615"/>
      <c r="E157" s="7615"/>
      <c r="F157" s="7615"/>
      <c r="G157" s="7615"/>
      <c r="H157" s="7671"/>
      <c r="I157" s="7671"/>
      <c r="J157" s="7671"/>
      <c r="K157" s="7615"/>
      <c r="L157" s="7615"/>
      <c r="M157" s="7612"/>
      <c r="N157" s="7612"/>
      <c r="O157" s="7615"/>
      <c r="P157" s="7615"/>
      <c r="Q157" s="7615"/>
      <c r="R157" s="7615"/>
      <c r="S157" s="7615"/>
      <c r="T157" s="7615"/>
      <c r="U157" s="7615"/>
      <c r="V157" s="7615"/>
      <c r="W157" s="7615"/>
      <c r="X157" s="7615"/>
      <c r="Y157" s="7615"/>
      <c r="Z157" s="7615"/>
      <c r="AA157" s="7615"/>
      <c r="AB157" s="7615"/>
      <c r="AC157" s="7615"/>
      <c r="AD157" s="7615"/>
      <c r="AE157" s="7615"/>
      <c r="AF157" s="7615"/>
      <c r="AG157" s="7615"/>
      <c r="AH157" s="7615"/>
      <c r="AI157" s="7677"/>
      <c r="AJ157" s="7678"/>
      <c r="AK157" s="7678"/>
      <c r="AL157" s="7677"/>
      <c r="AM157" s="7678"/>
      <c r="AN157" s="7678"/>
    </row>
    <row r="158">
      <c r="A158" s="7615"/>
      <c r="B158" s="7616"/>
      <c r="C158" s="7616"/>
      <c r="D158" s="7615"/>
      <c r="E158" s="7615"/>
      <c r="F158" s="7615"/>
      <c r="G158" s="7615"/>
      <c r="H158" s="7671"/>
      <c r="I158" s="7671"/>
      <c r="J158" s="7671"/>
      <c r="K158" s="7615"/>
      <c r="L158" s="7615"/>
      <c r="M158" s="7612"/>
      <c r="N158" s="7612"/>
      <c r="O158" s="7615"/>
      <c r="P158" s="7615"/>
      <c r="Q158" s="7615"/>
      <c r="R158" s="7615"/>
      <c r="S158" s="7615"/>
      <c r="T158" s="7615"/>
      <c r="U158" s="7615"/>
      <c r="V158" s="7615"/>
      <c r="W158" s="7615"/>
      <c r="X158" s="7615"/>
      <c r="Y158" s="7615"/>
      <c r="Z158" s="7615"/>
      <c r="AA158" s="7615"/>
      <c r="AB158" s="7615"/>
      <c r="AC158" s="7615"/>
      <c r="AD158" s="7615"/>
      <c r="AE158" s="7615"/>
      <c r="AF158" s="7615"/>
      <c r="AG158" s="7615"/>
      <c r="AH158" s="7615"/>
      <c r="AI158" s="7677"/>
      <c r="AJ158" s="7678"/>
      <c r="AK158" s="7678"/>
      <c r="AL158" s="7677"/>
      <c r="AM158" s="7678"/>
      <c r="AN158" s="7678"/>
    </row>
    <row r="159">
      <c r="A159" s="7615"/>
      <c r="B159" s="7616"/>
      <c r="C159" s="7616"/>
      <c r="D159" s="7615"/>
      <c r="E159" s="7615"/>
      <c r="F159" s="7615"/>
      <c r="G159" s="7615"/>
      <c r="H159" s="7671"/>
      <c r="I159" s="7671"/>
      <c r="J159" s="7671"/>
      <c r="K159" s="7615"/>
      <c r="L159" s="7615"/>
      <c r="M159" s="7612"/>
      <c r="N159" s="7612"/>
      <c r="O159" s="7615"/>
      <c r="P159" s="7615"/>
      <c r="Q159" s="7615"/>
      <c r="R159" s="7615"/>
      <c r="S159" s="7615"/>
      <c r="T159" s="7615"/>
      <c r="U159" s="7615"/>
      <c r="V159" s="7615"/>
      <c r="W159" s="7615"/>
      <c r="X159" s="7615"/>
      <c r="Y159" s="7615"/>
      <c r="Z159" s="7615"/>
      <c r="AA159" s="7615"/>
      <c r="AB159" s="7615"/>
      <c r="AC159" s="7615"/>
      <c r="AD159" s="7615"/>
      <c r="AE159" s="7615"/>
      <c r="AF159" s="7615"/>
      <c r="AG159" s="7615"/>
      <c r="AH159" s="7615"/>
      <c r="AI159" s="7677"/>
      <c r="AJ159" s="7678"/>
      <c r="AK159" s="7678"/>
      <c r="AL159" s="7677"/>
      <c r="AM159" s="7678"/>
      <c r="AN159" s="7678"/>
    </row>
    <row r="160">
      <c r="A160" s="7615"/>
      <c r="B160" s="7616"/>
      <c r="C160" s="7616"/>
      <c r="D160" s="7615"/>
      <c r="E160" s="7615"/>
      <c r="F160" s="7615"/>
      <c r="G160" s="7615"/>
      <c r="H160" s="7671"/>
      <c r="I160" s="7671"/>
      <c r="J160" s="7671"/>
      <c r="K160" s="7615"/>
      <c r="L160" s="7615"/>
      <c r="M160" s="7612"/>
      <c r="N160" s="7612"/>
      <c r="O160" s="7615"/>
      <c r="P160" s="7615"/>
      <c r="Q160" s="7615"/>
      <c r="R160" s="7615"/>
      <c r="S160" s="7615"/>
      <c r="T160" s="7615"/>
      <c r="U160" s="7615"/>
      <c r="V160" s="7615"/>
      <c r="W160" s="7615"/>
      <c r="X160" s="7615"/>
      <c r="Y160" s="7615"/>
      <c r="Z160" s="7615"/>
      <c r="AA160" s="7615"/>
      <c r="AB160" s="7615"/>
      <c r="AC160" s="7615"/>
      <c r="AD160" s="7615"/>
      <c r="AE160" s="7615"/>
      <c r="AF160" s="7615"/>
      <c r="AG160" s="7615"/>
      <c r="AH160" s="7615"/>
      <c r="AI160" s="7677"/>
      <c r="AJ160" s="7678"/>
      <c r="AK160" s="7678"/>
      <c r="AL160" s="7677"/>
      <c r="AM160" s="7678"/>
      <c r="AN160" s="7678"/>
    </row>
    <row r="161">
      <c r="A161" s="7615"/>
      <c r="B161" s="7616"/>
      <c r="C161" s="7616"/>
      <c r="D161" s="7615"/>
      <c r="E161" s="7615"/>
      <c r="F161" s="7615"/>
      <c r="G161" s="7615"/>
      <c r="H161" s="7671"/>
      <c r="I161" s="7671"/>
      <c r="J161" s="7671"/>
      <c r="K161" s="7615"/>
      <c r="L161" s="7615"/>
      <c r="M161" s="7612"/>
      <c r="N161" s="7612"/>
      <c r="O161" s="7615"/>
      <c r="P161" s="7615"/>
      <c r="Q161" s="7615"/>
      <c r="R161" s="7615"/>
      <c r="S161" s="7615"/>
      <c r="T161" s="7615"/>
      <c r="U161" s="7615"/>
      <c r="V161" s="7615"/>
      <c r="W161" s="7615"/>
      <c r="X161" s="7615"/>
      <c r="Y161" s="7615"/>
      <c r="Z161" s="7615"/>
      <c r="AA161" s="7615"/>
      <c r="AB161" s="7615"/>
      <c r="AC161" s="7615"/>
      <c r="AD161" s="7615"/>
      <c r="AE161" s="7615"/>
      <c r="AF161" s="7615"/>
      <c r="AG161" s="7615"/>
      <c r="AH161" s="7615"/>
      <c r="AI161" s="7677"/>
      <c r="AJ161" s="7678"/>
      <c r="AK161" s="7678"/>
      <c r="AL161" s="7677"/>
      <c r="AM161" s="7678"/>
      <c r="AN161" s="7678"/>
    </row>
    <row r="162">
      <c r="A162" s="7615"/>
      <c r="B162" s="7616"/>
      <c r="C162" s="7616"/>
      <c r="D162" s="7615"/>
      <c r="E162" s="7615"/>
      <c r="F162" s="7615"/>
      <c r="G162" s="7615"/>
      <c r="H162" s="7671"/>
      <c r="I162" s="7671"/>
      <c r="J162" s="7671"/>
      <c r="K162" s="7615"/>
      <c r="L162" s="7615"/>
      <c r="M162" s="7612"/>
      <c r="N162" s="7612"/>
      <c r="O162" s="7615"/>
      <c r="P162" s="7615"/>
      <c r="Q162" s="7615"/>
      <c r="R162" s="7615"/>
      <c r="S162" s="7615"/>
      <c r="T162" s="7615"/>
      <c r="U162" s="7615"/>
      <c r="V162" s="7615"/>
      <c r="W162" s="7615"/>
      <c r="X162" s="7615"/>
      <c r="Y162" s="7615"/>
      <c r="Z162" s="7615"/>
      <c r="AA162" s="7615"/>
      <c r="AB162" s="7615"/>
      <c r="AC162" s="7615"/>
      <c r="AD162" s="7615"/>
      <c r="AE162" s="7615"/>
      <c r="AF162" s="7615"/>
      <c r="AG162" s="7615"/>
      <c r="AH162" s="7615"/>
      <c r="AI162" s="7677"/>
      <c r="AJ162" s="7678"/>
      <c r="AK162" s="7678"/>
      <c r="AL162" s="7677"/>
      <c r="AM162" s="7678"/>
      <c r="AN162" s="7678"/>
    </row>
    <row r="163">
      <c r="A163" s="7615"/>
      <c r="B163" s="7616"/>
      <c r="C163" s="7616"/>
      <c r="D163" s="7615"/>
      <c r="E163" s="7615"/>
      <c r="F163" s="7615"/>
      <c r="G163" s="7615"/>
      <c r="H163" s="7671"/>
      <c r="I163" s="7671"/>
      <c r="J163" s="7671"/>
      <c r="K163" s="7615"/>
      <c r="L163" s="7615"/>
      <c r="M163" s="7612"/>
      <c r="N163" s="7612"/>
      <c r="O163" s="7615"/>
      <c r="P163" s="7615"/>
      <c r="Q163" s="7615"/>
      <c r="R163" s="7615"/>
      <c r="S163" s="7615"/>
      <c r="T163" s="7615"/>
      <c r="U163" s="7615"/>
      <c r="V163" s="7615"/>
      <c r="W163" s="7615"/>
      <c r="X163" s="7615"/>
      <c r="Y163" s="7615"/>
      <c r="Z163" s="7615"/>
      <c r="AA163" s="7615"/>
      <c r="AB163" s="7615"/>
      <c r="AC163" s="7615"/>
      <c r="AD163" s="7615"/>
      <c r="AE163" s="7615"/>
      <c r="AF163" s="7615"/>
      <c r="AG163" s="7615"/>
      <c r="AH163" s="7615"/>
      <c r="AI163" s="7677"/>
      <c r="AJ163" s="7678"/>
      <c r="AK163" s="7678"/>
      <c r="AL163" s="7677"/>
      <c r="AM163" s="7678"/>
      <c r="AN163" s="7678"/>
    </row>
    <row r="164">
      <c r="A164" s="7615"/>
      <c r="B164" s="7616"/>
      <c r="C164" s="7616"/>
      <c r="D164" s="7615"/>
      <c r="E164" s="7615"/>
      <c r="F164" s="7615"/>
      <c r="G164" s="7615"/>
      <c r="H164" s="7671"/>
      <c r="I164" s="7671"/>
      <c r="J164" s="7671"/>
      <c r="K164" s="7615"/>
      <c r="L164" s="7615"/>
      <c r="M164" s="7612"/>
      <c r="N164" s="7612"/>
      <c r="O164" s="7615"/>
      <c r="P164" s="7615"/>
      <c r="Q164" s="7615"/>
      <c r="R164" s="7615"/>
      <c r="S164" s="7615"/>
      <c r="T164" s="7615"/>
      <c r="U164" s="7615"/>
      <c r="V164" s="7615"/>
      <c r="W164" s="7615"/>
      <c r="X164" s="7615"/>
      <c r="Y164" s="7615"/>
      <c r="Z164" s="7615"/>
      <c r="AA164" s="7615"/>
      <c r="AB164" s="7615"/>
      <c r="AC164" s="7615"/>
      <c r="AD164" s="7615"/>
      <c r="AE164" s="7615"/>
      <c r="AF164" s="7615"/>
      <c r="AG164" s="7615"/>
      <c r="AH164" s="7615"/>
      <c r="AI164" s="7587"/>
      <c r="AJ164" s="7615"/>
      <c r="AK164" s="7615"/>
      <c r="AL164" s="7678"/>
      <c r="AM164" s="7678"/>
      <c r="AN164" s="7615"/>
    </row>
  </sheetData>
  <mergeCells>
    <mergeCell ref="AG141:AG142"/>
    <mergeCell ref="AF141:AF142"/>
    <mergeCell ref="AE141:AE142"/>
    <mergeCell ref="AD141:AD142"/>
    <mergeCell ref="AC141:AC142"/>
    <mergeCell ref="AB141:AB142"/>
    <mergeCell ref="Y141:Y142"/>
    <mergeCell ref="X141:X142"/>
    <mergeCell ref="W141:W142"/>
    <mergeCell ref="V141:V142"/>
    <mergeCell ref="U141:U142"/>
    <mergeCell ref="T141:T142"/>
    <mergeCell ref="S141:S142"/>
    <mergeCell ref="R141:R142"/>
    <mergeCell ref="O141:O142"/>
    <mergeCell ref="N141:N142"/>
    <mergeCell ref="M141:M142"/>
    <mergeCell ref="J141:J142"/>
    <mergeCell ref="I141:I142"/>
    <mergeCell ref="H141:H142"/>
    <mergeCell ref="G141:G142"/>
    <mergeCell ref="F141:F142"/>
    <mergeCell ref="D141:E141"/>
    <mergeCell ref="C141:C142"/>
    <mergeCell ref="B141:B142"/>
    <mergeCell ref="A133:A134"/>
    <mergeCell ref="B133:B134"/>
    <mergeCell ref="C133:C134"/>
    <mergeCell ref="D133:D134"/>
    <mergeCell ref="E133:E134"/>
    <mergeCell ref="D1:E1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144:AE144">
    <cfRule dxfId="699" operator="containsText" priority="1" stopIfTrue="true" text="Out of stock less than 60 days" type="containsText">
      <formula>NOT(ISERROR(SEARCH("Out of stock less than 60 days",AE144)))</formula>
    </cfRule>
  </conditionalFormatting>
  <conditionalFormatting sqref="AE144:AE144">
    <cfRule dxfId="700" operator="containsText" priority="2" stopIfTrue="true" text="Out of stock more than 60 days" type="containsText">
      <formula>NOT(ISERROR(SEARCH("Out of stock more than 60 days",AE144)))</formula>
    </cfRule>
  </conditionalFormatting>
  <conditionalFormatting sqref="AE143:AE144">
    <cfRule dxfId="701" operator="containsText" priority="3" stopIfTrue="true" text="Out of stock more than 150 days" type="containsText">
      <formula>NOT(ISERROR(SEARCH("Out of stock more than 150 days",AE143)))</formula>
    </cfRule>
  </conditionalFormatting>
  <conditionalFormatting sqref="AC143:AC144">
    <cfRule dxfId="702" operator="between" priority="4" stopIfTrue="true" type="cellIs">
      <formula>61</formula>
      <formula>149</formula>
    </cfRule>
  </conditionalFormatting>
  <conditionalFormatting sqref="AC143:AC144">
    <cfRule dxfId="703" operator="lessThan" priority="5" stopIfTrue="true" type="cellIs">
      <formula>60</formula>
    </cfRule>
  </conditionalFormatting>
  <conditionalFormatting sqref="AC143:AC144">
    <cfRule dxfId="704" operator="greaterThan" priority="6" stopIfTrue="true" type="cellIs">
      <formula>150</formula>
    </cfRule>
  </conditionalFormatting>
  <conditionalFormatting sqref="AE3:AE44">
    <cfRule dxfId="705" operator="containsText" priority="7" stopIfTrue="true" text="Out of stock more than 60 days" type="containsText">
      <formula>NOT(ISERROR(SEARCH("Out of stock more than 60 days",AE3)))</formula>
    </cfRule>
  </conditionalFormatting>
  <conditionalFormatting sqref="AC3:AC44">
    <cfRule dxfId="706" operator="between" priority="8" stopIfTrue="true" type="cellIs">
      <formula>61</formula>
      <formula>150</formula>
    </cfRule>
  </conditionalFormatting>
  <conditionalFormatting sqref="AC54:AC126">
    <cfRule dxfId="707" operator="between" priority="9" stopIfTrue="true" type="cellIs">
      <formula>61</formula>
      <formula>149</formula>
    </cfRule>
  </conditionalFormatting>
  <conditionalFormatting sqref="AC54:AC126">
    <cfRule dxfId="708" operator="equal" priority="10" stopIfTrue="true" type="cellIs">
      <formula>"-"</formula>
    </cfRule>
  </conditionalFormatting>
  <conditionalFormatting sqref="AC54:AC126">
    <cfRule dxfId="709" operator="greaterThan" priority="11" stopIfTrue="true" type="cellIs">
      <formula>150</formula>
    </cfRule>
  </conditionalFormatting>
  <conditionalFormatting sqref="AC54:AC126">
    <cfRule dxfId="710" operator="lessThan" priority="12" stopIfTrue="true" type="cellIs">
      <formula>60</formula>
    </cfRule>
  </conditionalFormatting>
  <conditionalFormatting sqref="AE54:AE126">
    <cfRule dxfId="711" operator="equal" priority="13" stopIfTrue="true" type="cellIs">
      <formula>"Out of stock more than 60 days"</formula>
    </cfRule>
  </conditionalFormatting>
  <conditionalFormatting sqref="AE54:AE126">
    <cfRule dxfId="712" operator="equal" priority="14" stopIfTrue="true" type="cellIs">
      <formula>"Out of stock more than 150 days"</formula>
    </cfRule>
  </conditionalFormatting>
  <conditionalFormatting sqref="AE54:AE126">
    <cfRule dxfId="713" operator="equal" priority="15" stopIfTrue="true" type="cellIs">
      <formula>"Out of stock less than 60 days"</formula>
    </cfRule>
  </conditionalFormatting>
  <conditionalFormatting sqref="AE54:AE126">
    <cfRule dxfId="714" operator="equal" priority="16" stopIfTrue="true" type="cellIs">
      <formula>"Not sold yet"</formula>
    </cfRule>
  </conditionalFormatting>
  <conditionalFormatting sqref="H54:H126">
    <cfRule dxfId="715" operator="lessThanOrEqual" priority="17" stopIfTrue="true" type="cellIs">
      <formula>90</formula>
    </cfRule>
  </conditionalFormatting>
  <conditionalFormatting sqref="AC3:AC44">
    <cfRule dxfId="716" operator="equal" priority="18" stopIfTrue="true" type="cellIs">
      <formula>"-"</formula>
    </cfRule>
  </conditionalFormatting>
  <conditionalFormatting sqref="AC3:AC44">
    <cfRule dxfId="717" operator="greaterThan" priority="19" stopIfTrue="true" type="cellIs">
      <formula>150</formula>
    </cfRule>
  </conditionalFormatting>
  <conditionalFormatting sqref="AC3:AC44">
    <cfRule dxfId="718" operator="lessThan" priority="20" stopIfTrue="true" type="cellIs">
      <formula>60</formula>
    </cfRule>
  </conditionalFormatting>
  <conditionalFormatting sqref="AE3:AE44">
    <cfRule dxfId="719" operator="equal" priority="21" stopIfTrue="true" type="cellIs">
      <formula>"Out of stock less than 60 days"</formula>
    </cfRule>
  </conditionalFormatting>
  <conditionalFormatting sqref="AE3:AE44">
    <cfRule dxfId="720" operator="equal" priority="22" stopIfTrue="true" type="cellIs">
      <formula>"Not sold yet"</formula>
    </cfRule>
  </conditionalFormatting>
  <conditionalFormatting sqref="AE3:AE44">
    <cfRule dxfId="721" operator="equal" priority="23" stopIfTrue="true" type="cellIs">
      <formula>"Out of stock more than 150 days"</formula>
    </cfRule>
  </conditionalFormatting>
  <conditionalFormatting sqref="H3:H44">
    <cfRule dxfId="722" operator="lessThan" priority="24" stopIfTrue="true" type="cellIs">
      <formula>90</formula>
    </cfRule>
  </conditionalFormatting>
  <dataValidations count="1">
    <dataValidation allowBlank="true" errorStyle="stop" showErrorMessage="true" sqref="B3:B44 B54:B126 B143:B144" type="list">
      <formula1>"Active,Inactive,Deleted,Temporary,B2B Only,Ecom Only,Preparing"</formula1>
    </dataValidation>
  </dataValidations>
</worksheet>
</file>

<file path=xl/worksheets/sheet3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13" min="13" style="0" width="10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5" min="5" style="0" width="11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4" min="4" style="0" width="12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2"/>
    <col collapsed="false" customWidth="true" hidden="false" max="3" min="3" style="0" width="18"/>
    <col collapsed="false" customWidth="true" hidden="false" max="9" min="9" style="0" width="8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6" min="16" style="0" width="12"/>
    <col collapsed="false" customWidth="true" hidden="true" max="16" min="16" style="0" width="12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1" min="1" style="0" width="9"/>
    <col collapsed="false" customWidth="true" hidden="false" max="15" min="15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8" min="8" style="0" width="8"/>
    <col collapsed="false" customWidth="true" hidden="false" max="14" min="14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7" min="7" style="0" width="11"/>
  </cols>
  <sheetData>
    <row r="1">
      <c r="A1" s="7690" t="s">
        <v>8455</v>
      </c>
      <c r="B1" s="7690" t="s">
        <v>8456</v>
      </c>
      <c r="C1" s="7690" t="s">
        <v>8457</v>
      </c>
      <c r="D1" s="7690" t="s">
        <v>8458</v>
      </c>
      <c r="E1" s="7690"/>
      <c r="F1" s="7691" t="s">
        <v>8459</v>
      </c>
      <c r="G1" s="7692" t="s">
        <v>8460</v>
      </c>
      <c r="H1" s="7693" t="s">
        <v>8461</v>
      </c>
      <c r="I1" s="7693" t="s">
        <v>8462</v>
      </c>
      <c r="J1" s="7693" t="s">
        <v>8463</v>
      </c>
      <c r="K1" s="7690" t="s">
        <v>8464</v>
      </c>
      <c r="L1" s="7690" t="s">
        <v>8465</v>
      </c>
      <c r="M1" s="7690" t="s">
        <v>8466</v>
      </c>
      <c r="N1" s="7690" t="s">
        <v>8467</v>
      </c>
      <c r="O1" s="7690" t="s">
        <v>8468</v>
      </c>
      <c r="P1" s="7694" t="s">
        <v>8469</v>
      </c>
      <c r="Q1" s="7694"/>
      <c r="R1" s="7694" t="s">
        <v>8470</v>
      </c>
      <c r="S1" s="7694"/>
      <c r="T1" s="7694" t="s">
        <v>8471</v>
      </c>
      <c r="U1" s="7694"/>
      <c r="V1" s="7694" t="s">
        <v>8472</v>
      </c>
      <c r="W1" s="7694"/>
      <c r="X1" s="7695" t="s">
        <v>8473</v>
      </c>
      <c r="Y1" s="7695"/>
      <c r="Z1" s="7696" t="s">
        <v>8474</v>
      </c>
      <c r="AA1" s="7696"/>
      <c r="AB1" s="7697" t="s">
        <v>8475</v>
      </c>
      <c r="AC1" s="7693" t="s">
        <v>8476</v>
      </c>
      <c r="AD1" s="7693" t="s">
        <v>8477</v>
      </c>
      <c r="AE1" s="7693" t="s">
        <v>8478</v>
      </c>
      <c r="AF1" s="7693" t="s">
        <v>8479</v>
      </c>
      <c r="AG1" s="7693" t="s">
        <v>8480</v>
      </c>
      <c r="AH1" s="7693" t="s">
        <v>8481</v>
      </c>
      <c r="AI1" s="7693" t="s">
        <v>8482</v>
      </c>
      <c r="AJ1" s="7693" t="s">
        <v>8483</v>
      </c>
      <c r="AK1" s="7690" t="s">
        <v>8484</v>
      </c>
      <c r="AL1" s="7690" t="s">
        <v>8485</v>
      </c>
      <c r="AM1" s="7690" t="s">
        <v>8486</v>
      </c>
      <c r="AN1" s="7690" t="s">
        <v>8487</v>
      </c>
    </row>
    <row r="2">
      <c r="A2" s="7690" t="s">
        <v>8488</v>
      </c>
      <c r="B2" s="7690"/>
      <c r="C2" s="7690"/>
      <c r="D2" s="7690" t="s">
        <v>8489</v>
      </c>
      <c r="E2" s="7691" t="s">
        <v>8490</v>
      </c>
      <c r="F2" s="7691"/>
      <c r="G2" s="7692"/>
      <c r="H2" s="7693"/>
      <c r="I2" s="7693"/>
      <c r="J2" s="7693"/>
      <c r="K2" s="7690" t="s">
        <v>8491</v>
      </c>
      <c r="L2" s="7690" t="s">
        <v>8491</v>
      </c>
      <c r="M2" s="7690"/>
      <c r="N2" s="7690"/>
      <c r="O2" s="7690"/>
      <c r="P2" s="7694" t="s">
        <v>8489</v>
      </c>
      <c r="Q2" s="7698" t="s">
        <v>8490</v>
      </c>
      <c r="R2" s="7694" t="s">
        <v>8489</v>
      </c>
      <c r="S2" s="7698" t="s">
        <v>8490</v>
      </c>
      <c r="T2" s="7694" t="s">
        <v>8489</v>
      </c>
      <c r="U2" s="7698" t="s">
        <v>8490</v>
      </c>
      <c r="V2" s="7694" t="s">
        <v>8489</v>
      </c>
      <c r="W2" s="7698" t="s">
        <v>8490</v>
      </c>
      <c r="X2" s="7694" t="s">
        <v>8489</v>
      </c>
      <c r="Y2" s="7698" t="s">
        <v>8490</v>
      </c>
      <c r="Z2" s="7694" t="s">
        <v>8489</v>
      </c>
      <c r="AA2" s="7698" t="s">
        <v>8490</v>
      </c>
      <c r="AB2" s="7697"/>
      <c r="AC2" s="7693"/>
      <c r="AD2" s="7693"/>
      <c r="AE2" s="7693"/>
      <c r="AF2" s="7693"/>
      <c r="AG2" s="7693"/>
      <c r="AH2" s="7693"/>
      <c r="AI2" s="7693"/>
      <c r="AJ2" s="7693"/>
      <c r="AK2" s="7690"/>
      <c r="AL2" s="7690"/>
      <c r="AM2" s="7690"/>
      <c r="AN2" s="7690"/>
    </row>
    <row r="3">
      <c r="A3" s="7699">
        <v>1</v>
      </c>
      <c r="B3" s="7699" t="s">
        <v>8492</v>
      </c>
      <c r="C3" s="7699" t="s">
        <v>8493</v>
      </c>
      <c r="D3" s="7700">
        <v>558</v>
      </c>
      <c r="E3" s="7700">
        <v>556</v>
      </c>
      <c r="F3" s="7700"/>
      <c r="G3" s="7701">
        <f>VLOOKUP(C3,'Data Products'!$A:$B,2,0)</f>
      </c>
      <c r="H3" s="7702">
        <f t="shared" ref="H3:H44" si="9">IFERROR(G3-TODAY(),"")</f>
      </c>
      <c r="I3" s="7703">
        <v>45723</v>
      </c>
      <c r="J3" s="7704">
        <f t="shared" ref="J3:J44" si="18">TODAY()-I3</f>
      </c>
      <c r="K3" s="7700">
        <v>42</v>
      </c>
      <c r="L3" s="7700">
        <v>62</v>
      </c>
      <c r="M3" s="7700">
        <v>500</v>
      </c>
      <c r="N3" s="7700">
        <v>1000</v>
      </c>
      <c r="O3" s="7699" t="s">
        <v>8494</v>
      </c>
      <c r="P3" s="7700">
        <v>0</v>
      </c>
      <c r="Q3" s="7700">
        <v>0</v>
      </c>
      <c r="R3" s="7700">
        <v>118</v>
      </c>
      <c r="S3" s="7700">
        <v>116</v>
      </c>
      <c r="T3" s="7700">
        <v>440</v>
      </c>
      <c r="U3" s="7700">
        <v>440</v>
      </c>
      <c r="V3" s="7700">
        <v>0</v>
      </c>
      <c r="W3" s="7700">
        <v>0</v>
      </c>
      <c r="X3" s="7700">
        <v>0</v>
      </c>
      <c r="Y3" s="7700">
        <v>0</v>
      </c>
      <c r="Z3" s="7700">
        <v>0</v>
      </c>
      <c r="AA3" s="7700">
        <v>0</v>
      </c>
      <c r="AB3" s="7705">
        <f t="shared" ref="AB3:AB44" si="22">L3/30</f>
      </c>
      <c r="AC3" s="7706">
        <f t="shared" ref="AC3:AC44" si="25">IFERROR(D3/AB3,"-")</f>
      </c>
      <c r="AD3" s="7707">
        <f t="shared" ref="AD3:AD44" si="0">IFERROR(TODAY()+AC3,"-")</f>
      </c>
      <c r="AE3" s="7708">
        <f t="shared" ref="AE3:AE44" si="13">_xlfn.IFS(AC3="-","Not sold yet",AND(AC3&lt;=150,AC3&gt;60),"Out of stock more than 60 days",AC3&lt;=60,"Out of stock less than 60 days",AC3&gt;=150,"Out of stock more than 150 days")</f>
      </c>
      <c r="AF3" s="7709">
        <f>VLOOKUP(C3,'Data Products'!$A:$J,10,0)</f>
      </c>
      <c r="AG3" s="7710">
        <f t="shared" ref="AG3:AG44" si="28">AF3*D3</f>
      </c>
      <c r="AH3" s="7711">
        <f t="shared" ref="AH3:AH44" si="3">IF(H3&lt;=90,D3,0)</f>
      </c>
      <c r="AI3" s="7712" t="s">
        <v>8495</v>
      </c>
      <c r="AJ3" s="7712"/>
      <c r="AK3" s="7713"/>
      <c r="AL3" s="7712"/>
      <c r="AM3" s="7713"/>
      <c r="AN3" s="7713"/>
    </row>
    <row r="4">
      <c r="A4" s="7699">
        <v>2</v>
      </c>
      <c r="B4" s="7699" t="s">
        <v>8492</v>
      </c>
      <c r="C4" s="7699" t="s">
        <v>8496</v>
      </c>
      <c r="D4" s="7700">
        <v>4419</v>
      </c>
      <c r="E4" s="7700">
        <v>4419</v>
      </c>
      <c r="F4" s="7700"/>
      <c r="G4" s="7701">
        <f>VLOOKUP(C4,'Data Products'!$A:$B,2,0)</f>
      </c>
      <c r="H4" s="7702">
        <f t="shared" si="9"/>
      </c>
      <c r="I4" s="7703">
        <v>45617</v>
      </c>
      <c r="J4" s="7704">
        <f t="shared" si="18"/>
      </c>
      <c r="K4" s="7700">
        <v>0</v>
      </c>
      <c r="L4" s="7700">
        <v>3</v>
      </c>
      <c r="M4" s="7700">
        <v>0</v>
      </c>
      <c r="N4" s="7700">
        <v>0</v>
      </c>
      <c r="O4" s="7699" t="s">
        <v>8497</v>
      </c>
      <c r="P4" s="7700">
        <v>0</v>
      </c>
      <c r="Q4" s="7700">
        <v>0</v>
      </c>
      <c r="R4" s="7714">
        <v>4002</v>
      </c>
      <c r="S4" s="7714">
        <v>4002</v>
      </c>
      <c r="T4" s="7700">
        <v>417</v>
      </c>
      <c r="U4" s="7700">
        <v>417</v>
      </c>
      <c r="V4" s="7700">
        <v>0</v>
      </c>
      <c r="W4" s="7700">
        <v>0</v>
      </c>
      <c r="X4" s="7700">
        <v>0</v>
      </c>
      <c r="Y4" s="7700">
        <v>0</v>
      </c>
      <c r="Z4" s="7700">
        <v>0</v>
      </c>
      <c r="AA4" s="7700">
        <v>0</v>
      </c>
      <c r="AB4" s="7705">
        <f t="shared" si="22"/>
      </c>
      <c r="AC4" s="7715">
        <f t="shared" si="25"/>
      </c>
      <c r="AD4" s="7707">
        <f t="shared" si="0"/>
      </c>
      <c r="AE4" s="7716">
        <f t="shared" si="13"/>
      </c>
      <c r="AF4" s="7709">
        <f>VLOOKUP(C4,'Data Products'!$A:$J,10,0)</f>
      </c>
      <c r="AG4" s="7710">
        <f t="shared" si="28"/>
      </c>
      <c r="AH4" s="7711">
        <f t="shared" si="3"/>
      </c>
      <c r="AI4" s="7717" t="s">
        <v>8498</v>
      </c>
      <c r="AJ4" s="7713"/>
      <c r="AK4" s="7713"/>
      <c r="AL4" s="7712"/>
      <c r="AM4" s="7713"/>
      <c r="AN4" s="7713"/>
    </row>
    <row customHeight="true" hidden="true" ht="18" r="5">
      <c r="A5" s="7699">
        <v>3</v>
      </c>
      <c r="B5" s="7699" t="s">
        <v>8499</v>
      </c>
      <c r="C5" s="7699" t="s">
        <v>8500</v>
      </c>
      <c r="D5" s="7718">
        <v>0</v>
      </c>
      <c r="E5" s="7718">
        <v>0</v>
      </c>
      <c r="F5" s="7700"/>
      <c r="G5" s="7701">
        <f>VLOOKUP(C5,'Data Products'!$A:$B,2,0)</f>
      </c>
      <c r="H5" s="7702">
        <f t="shared" si="9"/>
      </c>
      <c r="I5" s="7703">
        <v>45191</v>
      </c>
      <c r="J5" s="7704">
        <f t="shared" si="18"/>
      </c>
      <c r="K5" s="7700">
        <v>1520</v>
      </c>
      <c r="L5" s="7700">
        <v>1520</v>
      </c>
      <c r="M5" s="7700">
        <v>0</v>
      </c>
      <c r="N5" s="7700">
        <v>0</v>
      </c>
      <c r="O5" s="7699" t="s">
        <v>8501</v>
      </c>
      <c r="P5" s="7700">
        <v>0</v>
      </c>
      <c r="Q5" s="7700">
        <v>0</v>
      </c>
      <c r="R5" s="7700">
        <v>0</v>
      </c>
      <c r="S5" s="7700">
        <v>0</v>
      </c>
      <c r="T5" s="7700">
        <v>0</v>
      </c>
      <c r="U5" s="7700">
        <v>0</v>
      </c>
      <c r="V5" s="7700">
        <v>0</v>
      </c>
      <c r="W5" s="7700">
        <v>0</v>
      </c>
      <c r="X5" s="7700">
        <v>0</v>
      </c>
      <c r="Y5" s="7700">
        <v>0</v>
      </c>
      <c r="Z5" s="7700">
        <v>0</v>
      </c>
      <c r="AA5" s="7700">
        <v>0</v>
      </c>
      <c r="AB5" s="7705">
        <f t="shared" si="22"/>
      </c>
      <c r="AC5" s="7715">
        <f t="shared" si="25"/>
      </c>
      <c r="AD5" s="7707">
        <f t="shared" si="0"/>
      </c>
      <c r="AE5" s="7716">
        <f t="shared" si="13"/>
      </c>
      <c r="AF5" s="7709">
        <f>VLOOKUP(C5,'Data Products'!$A:$J,10,0)</f>
      </c>
      <c r="AG5" s="7710">
        <f t="shared" si="28"/>
      </c>
      <c r="AH5" s="7711">
        <f t="shared" si="3"/>
      </c>
      <c r="AI5" s="7712"/>
      <c r="AJ5" s="7713"/>
      <c r="AK5" s="7713"/>
      <c r="AL5" s="7712"/>
      <c r="AM5" s="7713"/>
      <c r="AN5" s="7713"/>
    </row>
    <row customHeight="true" hidden="true" ht="18" r="6">
      <c r="A6" s="7699">
        <v>4</v>
      </c>
      <c r="B6" s="7699" t="s">
        <v>8499</v>
      </c>
      <c r="C6" s="7699" t="s">
        <v>8502</v>
      </c>
      <c r="D6" s="7700">
        <v>0</v>
      </c>
      <c r="E6" s="7700">
        <v>0</v>
      </c>
      <c r="F6" s="7700"/>
      <c r="G6" s="7719">
        <f>VLOOKUP(C6,'Data Products'!$A:$B,2,0)</f>
      </c>
      <c r="H6" s="7720">
        <f t="shared" si="9"/>
      </c>
      <c r="I6" s="7703">
        <v>45752</v>
      </c>
      <c r="J6" s="7704">
        <f t="shared" si="18"/>
      </c>
      <c r="K6" s="7700">
        <v>0</v>
      </c>
      <c r="L6" s="7700">
        <v>0</v>
      </c>
      <c r="M6" s="7700">
        <v>0</v>
      </c>
      <c r="N6" s="7700">
        <v>0</v>
      </c>
      <c r="O6" s="7699" t="s">
        <v>8503</v>
      </c>
      <c r="P6" s="7700">
        <v>0</v>
      </c>
      <c r="Q6" s="7700">
        <v>0</v>
      </c>
      <c r="R6" s="7700">
        <v>0</v>
      </c>
      <c r="S6" s="7700">
        <v>0</v>
      </c>
      <c r="T6" s="7700">
        <v>0</v>
      </c>
      <c r="U6" s="7700">
        <v>0</v>
      </c>
      <c r="V6" s="7700">
        <v>0</v>
      </c>
      <c r="W6" s="7700">
        <v>0</v>
      </c>
      <c r="X6" s="7700">
        <v>0</v>
      </c>
      <c r="Y6" s="7700">
        <v>0</v>
      </c>
      <c r="Z6" s="7700">
        <v>0</v>
      </c>
      <c r="AA6" s="7700">
        <v>0</v>
      </c>
      <c r="AB6" s="7705">
        <f t="shared" si="22"/>
      </c>
      <c r="AC6" s="7715">
        <f t="shared" si="25"/>
      </c>
      <c r="AD6" s="7707">
        <f t="shared" si="0"/>
      </c>
      <c r="AE6" s="7716">
        <f t="shared" si="13"/>
      </c>
      <c r="AF6" s="7709">
        <f>VLOOKUP(C6,'Data Products'!$A:$J,10,0)</f>
      </c>
      <c r="AG6" s="7710">
        <f t="shared" si="28"/>
      </c>
      <c r="AH6" s="7711">
        <f t="shared" si="3"/>
      </c>
      <c r="AI6" s="7712"/>
      <c r="AJ6" s="7713"/>
      <c r="AK6" s="7713"/>
      <c r="AL6" s="7712"/>
      <c r="AM6" s="7713"/>
      <c r="AN6" s="7713"/>
    </row>
    <row r="7">
      <c r="A7" s="7699">
        <v>5</v>
      </c>
      <c r="B7" s="7699" t="s">
        <v>8504</v>
      </c>
      <c r="C7" s="7699" t="s">
        <v>8505</v>
      </c>
      <c r="D7" s="7700">
        <v>20195</v>
      </c>
      <c r="E7" s="7718">
        <v>20137</v>
      </c>
      <c r="F7" s="7700"/>
      <c r="G7" s="7701">
        <f>VLOOKUP(C7,'Data Products'!$A:$B,2,0)</f>
      </c>
      <c r="H7" s="7702">
        <f t="shared" si="9"/>
      </c>
      <c r="I7" s="7703">
        <v>45854</v>
      </c>
      <c r="J7" s="7704">
        <f t="shared" si="18"/>
      </c>
      <c r="K7" s="7700">
        <v>5439</v>
      </c>
      <c r="L7" s="7700">
        <v>12959</v>
      </c>
      <c r="M7" s="7700">
        <v>2000</v>
      </c>
      <c r="N7" s="7700">
        <v>4500</v>
      </c>
      <c r="O7" s="7699" t="s">
        <v>8503</v>
      </c>
      <c r="P7" s="7700">
        <v>0</v>
      </c>
      <c r="Q7" s="7700">
        <v>0</v>
      </c>
      <c r="R7" s="7700">
        <v>14705</v>
      </c>
      <c r="S7" s="7700">
        <v>14677</v>
      </c>
      <c r="T7" s="7700">
        <v>5451</v>
      </c>
      <c r="U7" s="7700">
        <v>5440</v>
      </c>
      <c r="V7" s="7700">
        <v>39</v>
      </c>
      <c r="W7" s="7700">
        <v>20</v>
      </c>
      <c r="X7" s="7700">
        <v>0</v>
      </c>
      <c r="Y7" s="7700">
        <v>0</v>
      </c>
      <c r="Z7" s="7700">
        <v>0</v>
      </c>
      <c r="AA7" s="7700">
        <v>0</v>
      </c>
      <c r="AB7" s="7705">
        <f t="shared" si="22"/>
      </c>
      <c r="AC7" s="7721">
        <f t="shared" si="25"/>
      </c>
      <c r="AD7" s="7707">
        <f t="shared" si="0"/>
      </c>
      <c r="AE7" s="7722">
        <f t="shared" si="13"/>
      </c>
      <c r="AF7" s="7709">
        <f>VLOOKUP(C7,'Data Products'!$A:$J,10,0)</f>
      </c>
      <c r="AG7" s="7710">
        <f t="shared" si="28"/>
      </c>
      <c r="AH7" s="7711">
        <f t="shared" si="3"/>
      </c>
      <c r="AI7" s="7712"/>
      <c r="AJ7" s="7713"/>
      <c r="AK7" s="7713"/>
      <c r="AL7" s="7712"/>
      <c r="AM7" s="7713"/>
      <c r="AN7" s="7713"/>
    </row>
    <row customHeight="true" hidden="true" ht="18" r="8">
      <c r="A8" s="7699">
        <v>6</v>
      </c>
      <c r="B8" s="7699" t="s">
        <v>8499</v>
      </c>
      <c r="C8" s="7699" t="s">
        <v>8506</v>
      </c>
      <c r="D8" s="7700">
        <v>0</v>
      </c>
      <c r="E8" s="7700">
        <v>0</v>
      </c>
      <c r="F8" s="7700"/>
      <c r="G8" s="7719">
        <f>VLOOKUP(C8,'Data Products'!$A:$B,2,0)</f>
      </c>
      <c r="H8" s="7720">
        <f t="shared" si="9"/>
      </c>
      <c r="I8" s="7703"/>
      <c r="J8" s="7704">
        <f t="shared" si="18"/>
      </c>
      <c r="K8" s="7700">
        <v>0</v>
      </c>
      <c r="L8" s="7700">
        <v>0</v>
      </c>
      <c r="M8" s="7700">
        <v>0</v>
      </c>
      <c r="N8" s="7700">
        <v>0</v>
      </c>
      <c r="O8" s="7699" t="s">
        <v>8501</v>
      </c>
      <c r="P8" s="7700">
        <v>0</v>
      </c>
      <c r="Q8" s="7700">
        <v>0</v>
      </c>
      <c r="R8" s="7700">
        <v>0</v>
      </c>
      <c r="S8" s="7700">
        <v>0</v>
      </c>
      <c r="T8" s="7700">
        <v>0</v>
      </c>
      <c r="U8" s="7700">
        <v>0</v>
      </c>
      <c r="V8" s="7700">
        <v>0</v>
      </c>
      <c r="W8" s="7700">
        <v>0</v>
      </c>
      <c r="X8" s="7700">
        <v>0</v>
      </c>
      <c r="Y8" s="7700">
        <v>0</v>
      </c>
      <c r="Z8" s="7700">
        <v>0</v>
      </c>
      <c r="AA8" s="7700">
        <v>0</v>
      </c>
      <c r="AB8" s="7705">
        <f t="shared" si="22"/>
      </c>
      <c r="AC8" s="7715">
        <f t="shared" si="25"/>
      </c>
      <c r="AD8" s="7707">
        <f t="shared" si="0"/>
      </c>
      <c r="AE8" s="7716">
        <f t="shared" si="13"/>
      </c>
      <c r="AF8" s="7709">
        <f>VLOOKUP(C8,'Data Products'!$A:$J,10,0)</f>
      </c>
      <c r="AG8" s="7710">
        <f t="shared" si="28"/>
      </c>
      <c r="AH8" s="7711">
        <f t="shared" si="3"/>
      </c>
      <c r="AI8" s="7712"/>
      <c r="AJ8" s="7713"/>
      <c r="AK8" s="7713"/>
      <c r="AL8" s="7712"/>
      <c r="AM8" s="7713"/>
      <c r="AN8" s="7713"/>
    </row>
    <row customHeight="true" hidden="true" ht="18" r="9">
      <c r="A9" s="7699">
        <v>7</v>
      </c>
      <c r="B9" s="7699" t="s">
        <v>8499</v>
      </c>
      <c r="C9" s="7699" t="s">
        <v>8507</v>
      </c>
      <c r="D9" s="7700">
        <v>0</v>
      </c>
      <c r="E9" s="7700">
        <v>0</v>
      </c>
      <c r="F9" s="7700"/>
      <c r="G9" s="7719">
        <f>VLOOKUP(C9,'Data Products'!$A:$B,2,0)</f>
      </c>
      <c r="H9" s="7720">
        <f t="shared" si="9"/>
      </c>
      <c r="I9" s="7703"/>
      <c r="J9" s="7704">
        <f t="shared" si="18"/>
      </c>
      <c r="K9" s="7700">
        <v>0</v>
      </c>
      <c r="L9" s="7700">
        <v>0</v>
      </c>
      <c r="M9" s="7700">
        <v>0</v>
      </c>
      <c r="N9" s="7700">
        <v>0</v>
      </c>
      <c r="O9" s="7699" t="s">
        <v>8501</v>
      </c>
      <c r="P9" s="7700">
        <v>0</v>
      </c>
      <c r="Q9" s="7700">
        <v>0</v>
      </c>
      <c r="R9" s="7700">
        <v>0</v>
      </c>
      <c r="S9" s="7700">
        <v>0</v>
      </c>
      <c r="T9" s="7700">
        <v>0</v>
      </c>
      <c r="U9" s="7700">
        <v>0</v>
      </c>
      <c r="V9" s="7700">
        <v>0</v>
      </c>
      <c r="W9" s="7700">
        <v>0</v>
      </c>
      <c r="X9" s="7700">
        <v>0</v>
      </c>
      <c r="Y9" s="7700">
        <v>0</v>
      </c>
      <c r="Z9" s="7700">
        <v>0</v>
      </c>
      <c r="AA9" s="7700">
        <v>0</v>
      </c>
      <c r="AB9" s="7705">
        <f t="shared" si="22"/>
      </c>
      <c r="AC9" s="7715">
        <f t="shared" si="25"/>
      </c>
      <c r="AD9" s="7707">
        <f t="shared" si="0"/>
      </c>
      <c r="AE9" s="7716">
        <f t="shared" si="13"/>
      </c>
      <c r="AF9" s="7709">
        <f>VLOOKUP(C9,'Data Products'!$A:$J,10,0)</f>
      </c>
      <c r="AG9" s="7710">
        <f t="shared" si="28"/>
      </c>
      <c r="AH9" s="7711">
        <f t="shared" si="3"/>
      </c>
      <c r="AI9" s="7712"/>
      <c r="AJ9" s="7713"/>
      <c r="AK9" s="7713"/>
      <c r="AL9" s="7712"/>
      <c r="AM9" s="7713"/>
      <c r="AN9" s="7713"/>
    </row>
    <row customHeight="true" hidden="true" ht="18" r="10">
      <c r="A10" s="7699">
        <v>8</v>
      </c>
      <c r="B10" s="7699" t="s">
        <v>8499</v>
      </c>
      <c r="C10" s="7699" t="s">
        <v>8508</v>
      </c>
      <c r="D10" s="7700">
        <v>0</v>
      </c>
      <c r="E10" s="7700">
        <v>0</v>
      </c>
      <c r="F10" s="7700"/>
      <c r="G10" s="7719">
        <f>VLOOKUP(C10,'Data Products'!$A:$B,2,0)</f>
      </c>
      <c r="H10" s="7720">
        <f t="shared" si="9"/>
      </c>
      <c r="I10" s="7703"/>
      <c r="J10" s="7704">
        <f t="shared" si="18"/>
      </c>
      <c r="K10" s="7700">
        <v>0</v>
      </c>
      <c r="L10" s="7700">
        <v>0</v>
      </c>
      <c r="M10" s="7700">
        <v>0</v>
      </c>
      <c r="N10" s="7700">
        <v>0</v>
      </c>
      <c r="O10" s="7699" t="s">
        <v>8501</v>
      </c>
      <c r="P10" s="7700">
        <v>0</v>
      </c>
      <c r="Q10" s="7700">
        <v>0</v>
      </c>
      <c r="R10" s="7700">
        <v>0</v>
      </c>
      <c r="S10" s="7700">
        <v>0</v>
      </c>
      <c r="T10" s="7700">
        <v>0</v>
      </c>
      <c r="U10" s="7700">
        <v>0</v>
      </c>
      <c r="V10" s="7700">
        <v>0</v>
      </c>
      <c r="W10" s="7700">
        <v>0</v>
      </c>
      <c r="X10" s="7700">
        <v>0</v>
      </c>
      <c r="Y10" s="7700">
        <v>0</v>
      </c>
      <c r="Z10" s="7700">
        <v>0</v>
      </c>
      <c r="AA10" s="7700">
        <v>0</v>
      </c>
      <c r="AB10" s="7705">
        <f t="shared" si="22"/>
      </c>
      <c r="AC10" s="7715">
        <f t="shared" si="25"/>
      </c>
      <c r="AD10" s="7707">
        <f t="shared" si="0"/>
      </c>
      <c r="AE10" s="7716">
        <f t="shared" si="13"/>
      </c>
      <c r="AF10" s="7709">
        <f>VLOOKUP(C10,'Data Products'!$A:$J,10,0)</f>
      </c>
      <c r="AG10" s="7710">
        <f t="shared" si="28"/>
      </c>
      <c r="AH10" s="7711">
        <f t="shared" si="3"/>
      </c>
      <c r="AI10" s="7712"/>
      <c r="AJ10" s="7713"/>
      <c r="AK10" s="7713"/>
      <c r="AL10" s="7712"/>
      <c r="AM10" s="7713"/>
      <c r="AN10" s="7713"/>
    </row>
    <row customHeight="true" hidden="true" ht="18" r="11">
      <c r="A11" s="7699">
        <v>9</v>
      </c>
      <c r="B11" s="7699" t="s">
        <v>8499</v>
      </c>
      <c r="C11" s="7699" t="s">
        <v>8509</v>
      </c>
      <c r="D11" s="7700">
        <v>0</v>
      </c>
      <c r="E11" s="7700">
        <v>0</v>
      </c>
      <c r="F11" s="7700"/>
      <c r="G11" s="7719">
        <f>VLOOKUP(C11,'Data Products'!$A:$B,2,0)</f>
      </c>
      <c r="H11" s="7720">
        <f t="shared" si="9"/>
      </c>
      <c r="I11" s="7703"/>
      <c r="J11" s="7704">
        <f t="shared" si="18"/>
      </c>
      <c r="K11" s="7700">
        <v>0</v>
      </c>
      <c r="L11" s="7700">
        <v>0</v>
      </c>
      <c r="M11" s="7700">
        <v>0</v>
      </c>
      <c r="N11" s="7700">
        <v>0</v>
      </c>
      <c r="O11" s="7699" t="s">
        <v>8501</v>
      </c>
      <c r="P11" s="7700">
        <v>0</v>
      </c>
      <c r="Q11" s="7700">
        <v>0</v>
      </c>
      <c r="R11" s="7700">
        <v>0</v>
      </c>
      <c r="S11" s="7700">
        <v>0</v>
      </c>
      <c r="T11" s="7700">
        <v>0</v>
      </c>
      <c r="U11" s="7700">
        <v>0</v>
      </c>
      <c r="V11" s="7700">
        <v>0</v>
      </c>
      <c r="W11" s="7700">
        <v>0</v>
      </c>
      <c r="X11" s="7700">
        <v>0</v>
      </c>
      <c r="Y11" s="7700">
        <v>0</v>
      </c>
      <c r="Z11" s="7700">
        <v>0</v>
      </c>
      <c r="AA11" s="7700">
        <v>0</v>
      </c>
      <c r="AB11" s="7705">
        <f t="shared" si="22"/>
      </c>
      <c r="AC11" s="7715">
        <f t="shared" si="25"/>
      </c>
      <c r="AD11" s="7707">
        <f t="shared" si="0"/>
      </c>
      <c r="AE11" s="7716">
        <f t="shared" si="13"/>
      </c>
      <c r="AF11" s="7709">
        <f>VLOOKUP(C11,'Data Products'!$A:$J,10,0)</f>
      </c>
      <c r="AG11" s="7710">
        <f t="shared" si="28"/>
      </c>
      <c r="AH11" s="7711">
        <f t="shared" si="3"/>
      </c>
      <c r="AI11" s="7712"/>
      <c r="AJ11" s="7713"/>
      <c r="AK11" s="7713"/>
      <c r="AL11" s="7712"/>
      <c r="AM11" s="7713"/>
      <c r="AN11" s="7713"/>
    </row>
    <row customHeight="true" hidden="true" ht="18" r="12">
      <c r="A12" s="7699">
        <v>10</v>
      </c>
      <c r="B12" s="7699" t="s">
        <v>8499</v>
      </c>
      <c r="C12" s="7699" t="s">
        <v>8510</v>
      </c>
      <c r="D12" s="7700">
        <v>0</v>
      </c>
      <c r="E12" s="7700">
        <v>0</v>
      </c>
      <c r="F12" s="7700" t="s">
        <v>8511</v>
      </c>
      <c r="G12" s="7701">
        <f>VLOOKUP(C12,'Data Products'!$A:$B,2,0)</f>
      </c>
      <c r="H12" s="7702">
        <f t="shared" si="9"/>
      </c>
      <c r="I12" s="7703">
        <v>45532</v>
      </c>
      <c r="J12" s="7704">
        <f t="shared" si="18"/>
      </c>
      <c r="K12" s="7700">
        <v>0</v>
      </c>
      <c r="L12" s="7700">
        <v>0</v>
      </c>
      <c r="M12" s="7700">
        <v>300</v>
      </c>
      <c r="N12" s="7700">
        <v>500</v>
      </c>
      <c r="O12" s="7699" t="s">
        <v>8512</v>
      </c>
      <c r="P12" s="7700">
        <v>0</v>
      </c>
      <c r="Q12" s="7700">
        <v>0</v>
      </c>
      <c r="R12" s="7700">
        <v>0</v>
      </c>
      <c r="S12" s="7700">
        <v>0</v>
      </c>
      <c r="T12" s="7700">
        <v>0</v>
      </c>
      <c r="U12" s="7700">
        <v>0</v>
      </c>
      <c r="V12" s="7700">
        <v>0</v>
      </c>
      <c r="W12" s="7700">
        <v>0</v>
      </c>
      <c r="X12" s="7700">
        <v>0</v>
      </c>
      <c r="Y12" s="7700">
        <v>0</v>
      </c>
      <c r="Z12" s="7700">
        <v>0</v>
      </c>
      <c r="AA12" s="7700">
        <v>0</v>
      </c>
      <c r="AB12" s="7705">
        <f t="shared" si="22"/>
      </c>
      <c r="AC12" s="7715">
        <f t="shared" si="25"/>
      </c>
      <c r="AD12" s="7707">
        <f t="shared" si="0"/>
      </c>
      <c r="AE12" s="7716">
        <f t="shared" si="13"/>
      </c>
      <c r="AF12" s="7709">
        <f>VLOOKUP(C12,'Data Products'!$A:$J,10,0)</f>
      </c>
      <c r="AG12" s="7710">
        <f t="shared" si="28"/>
      </c>
      <c r="AH12" s="7711">
        <f t="shared" si="3"/>
      </c>
      <c r="AI12" s="7723"/>
      <c r="AJ12" s="7713"/>
      <c r="AK12" s="7713"/>
      <c r="AL12" s="7712"/>
      <c r="AM12" s="7713"/>
      <c r="AN12" s="7713"/>
    </row>
    <row customHeight="true" hidden="true" ht="18" r="13">
      <c r="A13" s="7699">
        <v>11</v>
      </c>
      <c r="B13" s="7699" t="s">
        <v>8499</v>
      </c>
      <c r="C13" s="7699" t="s">
        <v>8513</v>
      </c>
      <c r="D13" s="7700">
        <v>0</v>
      </c>
      <c r="E13" s="7700">
        <v>0</v>
      </c>
      <c r="F13" s="7700"/>
      <c r="G13" s="7701">
        <f>VLOOKUP(C13,'Data Products'!$A:$B,2,0)</f>
      </c>
      <c r="H13" s="7702">
        <f t="shared" si="9"/>
      </c>
      <c r="I13" s="7703">
        <v>45504</v>
      </c>
      <c r="J13" s="7704">
        <f t="shared" si="18"/>
      </c>
      <c r="K13" s="7700">
        <v>4</v>
      </c>
      <c r="L13" s="7700">
        <v>13</v>
      </c>
      <c r="M13" s="7700">
        <v>0</v>
      </c>
      <c r="N13" s="7700">
        <v>0</v>
      </c>
      <c r="O13" s="7699" t="s">
        <v>8512</v>
      </c>
      <c r="P13" s="7700">
        <v>0</v>
      </c>
      <c r="Q13" s="7700">
        <v>0</v>
      </c>
      <c r="R13" s="7700">
        <v>0</v>
      </c>
      <c r="S13" s="7700">
        <v>0</v>
      </c>
      <c r="T13" s="7700">
        <v>0</v>
      </c>
      <c r="U13" s="7700">
        <v>0</v>
      </c>
      <c r="V13" s="7700">
        <v>0</v>
      </c>
      <c r="W13" s="7700">
        <v>0</v>
      </c>
      <c r="X13" s="7700">
        <v>0</v>
      </c>
      <c r="Y13" s="7700">
        <v>0</v>
      </c>
      <c r="Z13" s="7700">
        <v>0</v>
      </c>
      <c r="AA13" s="7700">
        <v>0</v>
      </c>
      <c r="AB13" s="7705">
        <f t="shared" si="22"/>
      </c>
      <c r="AC13" s="7706">
        <f t="shared" si="25"/>
      </c>
      <c r="AD13" s="7707">
        <f t="shared" si="0"/>
      </c>
      <c r="AE13" s="7708">
        <f t="shared" si="13"/>
      </c>
      <c r="AF13" s="7709">
        <f>VLOOKUP(C13,'Data Products'!$A:$J,10,0)</f>
      </c>
      <c r="AG13" s="7710">
        <f t="shared" si="28"/>
      </c>
      <c r="AH13" s="7711">
        <f t="shared" si="3"/>
      </c>
      <c r="AI13" s="7723" t="s">
        <v>8514</v>
      </c>
      <c r="AJ13" s="7713"/>
      <c r="AK13" s="7713"/>
      <c r="AL13" s="7724"/>
      <c r="AM13" s="7713"/>
      <c r="AN13" s="7713"/>
    </row>
    <row customHeight="true" hidden="true" ht="18" r="14">
      <c r="A14" s="7699">
        <v>12</v>
      </c>
      <c r="B14" s="7699" t="s">
        <v>8492</v>
      </c>
      <c r="C14" s="7699" t="s">
        <v>8515</v>
      </c>
      <c r="D14" s="7700">
        <v>0</v>
      </c>
      <c r="E14" s="7700">
        <v>0</v>
      </c>
      <c r="F14" s="7700"/>
      <c r="G14" s="7719">
        <f>VLOOKUP(C14,'Data Products'!$A:$B,2,0)</f>
      </c>
      <c r="H14" s="7720">
        <f t="shared" si="9"/>
      </c>
      <c r="I14" s="7703">
        <v>45504</v>
      </c>
      <c r="J14" s="7704">
        <f t="shared" si="18"/>
      </c>
      <c r="K14" s="7700">
        <v>0</v>
      </c>
      <c r="L14" s="7700">
        <v>0</v>
      </c>
      <c r="M14" s="7714">
        <v>300</v>
      </c>
      <c r="N14" s="7714">
        <v>500</v>
      </c>
      <c r="O14" s="7699" t="s">
        <v>8512</v>
      </c>
      <c r="P14" s="7700">
        <v>0</v>
      </c>
      <c r="Q14" s="7700">
        <v>0</v>
      </c>
      <c r="R14" s="7700">
        <v>0</v>
      </c>
      <c r="S14" s="7700">
        <v>0</v>
      </c>
      <c r="T14" s="7700">
        <v>0</v>
      </c>
      <c r="U14" s="7700">
        <v>0</v>
      </c>
      <c r="V14" s="7700">
        <v>0</v>
      </c>
      <c r="W14" s="7700">
        <v>0</v>
      </c>
      <c r="X14" s="7700">
        <v>0</v>
      </c>
      <c r="Y14" s="7700">
        <v>0</v>
      </c>
      <c r="Z14" s="7700">
        <v>0</v>
      </c>
      <c r="AA14" s="7700">
        <v>0</v>
      </c>
      <c r="AB14" s="7705">
        <f t="shared" si="22"/>
      </c>
      <c r="AC14" s="7715">
        <f t="shared" si="25"/>
      </c>
      <c r="AD14" s="7707">
        <f t="shared" si="0"/>
      </c>
      <c r="AE14" s="7716">
        <f t="shared" si="13"/>
      </c>
      <c r="AF14" s="7709">
        <f>VLOOKUP(C14,'Data Products'!$A:$J,10,0)</f>
      </c>
      <c r="AG14" s="7710">
        <f t="shared" si="28"/>
      </c>
      <c r="AH14" s="7711">
        <f t="shared" si="3"/>
      </c>
      <c r="AI14" s="7723"/>
      <c r="AJ14" s="7712"/>
      <c r="AK14" s="7713"/>
      <c r="AL14" s="7724"/>
      <c r="AM14" s="7713"/>
      <c r="AN14" s="7713"/>
    </row>
    <row customHeight="true" hidden="true" ht="18" r="15">
      <c r="A15" s="7699">
        <v>13</v>
      </c>
      <c r="B15" s="7699" t="s">
        <v>8492</v>
      </c>
      <c r="C15" s="7699" t="s">
        <v>8516</v>
      </c>
      <c r="D15" s="7700">
        <v>0</v>
      </c>
      <c r="E15" s="7700">
        <v>0</v>
      </c>
      <c r="F15" s="7700"/>
      <c r="G15" s="7719">
        <f>VLOOKUP(C15,'Data Products'!$A:$B,2,0)</f>
      </c>
      <c r="H15" s="7720">
        <f t="shared" si="9"/>
      </c>
      <c r="I15" s="7703">
        <v>45648</v>
      </c>
      <c r="J15" s="7704">
        <f t="shared" si="18"/>
      </c>
      <c r="K15" s="7700">
        <v>0</v>
      </c>
      <c r="L15" s="7700">
        <v>0</v>
      </c>
      <c r="M15" s="7714">
        <v>0</v>
      </c>
      <c r="N15" s="7714">
        <v>0</v>
      </c>
      <c r="O15" s="7699" t="s">
        <v>8512</v>
      </c>
      <c r="P15" s="7700">
        <v>0</v>
      </c>
      <c r="Q15" s="7700">
        <v>0</v>
      </c>
      <c r="R15" s="7700">
        <v>0</v>
      </c>
      <c r="S15" s="7700">
        <v>0</v>
      </c>
      <c r="T15" s="7700">
        <v>0</v>
      </c>
      <c r="U15" s="7700">
        <v>0</v>
      </c>
      <c r="V15" s="7700">
        <v>0</v>
      </c>
      <c r="W15" s="7700">
        <v>0</v>
      </c>
      <c r="X15" s="7700">
        <v>0</v>
      </c>
      <c r="Y15" s="7700">
        <v>0</v>
      </c>
      <c r="Z15" s="7700">
        <v>0</v>
      </c>
      <c r="AA15" s="7700">
        <v>0</v>
      </c>
      <c r="AB15" s="7705">
        <f t="shared" si="22"/>
      </c>
      <c r="AC15" s="7715">
        <f t="shared" si="25"/>
      </c>
      <c r="AD15" s="7707">
        <f t="shared" si="0"/>
      </c>
      <c r="AE15" s="7716">
        <f t="shared" si="13"/>
      </c>
      <c r="AF15" s="7709">
        <f>VLOOKUP(C15,'Data Products'!$A:$J,10,0)</f>
      </c>
      <c r="AG15" s="7710">
        <f t="shared" si="28"/>
      </c>
      <c r="AH15" s="7711">
        <f t="shared" si="3"/>
      </c>
      <c r="AI15" s="7723"/>
      <c r="AJ15" s="7712"/>
      <c r="AK15" s="7713"/>
      <c r="AL15" s="7724"/>
      <c r="AM15" s="7713"/>
      <c r="AN15" s="7713"/>
    </row>
    <row customHeight="true" hidden="true" ht="18" r="16">
      <c r="A16" s="7699">
        <v>14</v>
      </c>
      <c r="B16" s="7699" t="s">
        <v>8492</v>
      </c>
      <c r="C16" s="7699" t="s">
        <v>8517</v>
      </c>
      <c r="D16" s="7700">
        <v>0</v>
      </c>
      <c r="E16" s="7700">
        <v>0</v>
      </c>
      <c r="F16" s="7700"/>
      <c r="G16" s="7719">
        <f>VLOOKUP(C16,'Data Products'!$A:$B,2,0)</f>
      </c>
      <c r="H16" s="7720">
        <f t="shared" si="9"/>
      </c>
      <c r="I16" s="7703">
        <v>45504</v>
      </c>
      <c r="J16" s="7704">
        <f t="shared" si="18"/>
      </c>
      <c r="K16" s="7700">
        <v>0</v>
      </c>
      <c r="L16" s="7700">
        <v>0</v>
      </c>
      <c r="M16" s="7700">
        <v>0</v>
      </c>
      <c r="N16" s="7700">
        <v>0</v>
      </c>
      <c r="O16" s="7699" t="s">
        <v>8512</v>
      </c>
      <c r="P16" s="7700">
        <v>0</v>
      </c>
      <c r="Q16" s="7700">
        <v>0</v>
      </c>
      <c r="R16" s="7700">
        <v>0</v>
      </c>
      <c r="S16" s="7700">
        <v>0</v>
      </c>
      <c r="T16" s="7700">
        <v>0</v>
      </c>
      <c r="U16" s="7700">
        <v>0</v>
      </c>
      <c r="V16" s="7700">
        <v>0</v>
      </c>
      <c r="W16" s="7700">
        <v>0</v>
      </c>
      <c r="X16" s="7700">
        <v>0</v>
      </c>
      <c r="Y16" s="7700">
        <v>0</v>
      </c>
      <c r="Z16" s="7700">
        <v>0</v>
      </c>
      <c r="AA16" s="7700">
        <v>0</v>
      </c>
      <c r="AB16" s="7705">
        <f t="shared" si="22"/>
      </c>
      <c r="AC16" s="7715">
        <f t="shared" si="25"/>
      </c>
      <c r="AD16" s="7707">
        <f t="shared" si="0"/>
      </c>
      <c r="AE16" s="7716">
        <f t="shared" si="13"/>
      </c>
      <c r="AF16" s="7709">
        <f>VLOOKUP(C16,'Data Products'!$A:$J,10,0)</f>
      </c>
      <c r="AG16" s="7710">
        <f t="shared" si="28"/>
      </c>
      <c r="AH16" s="7711">
        <f t="shared" si="3"/>
      </c>
      <c r="AI16" s="7723"/>
      <c r="AJ16" s="7712"/>
      <c r="AK16" s="7713"/>
      <c r="AL16" s="7712"/>
      <c r="AM16" s="7713"/>
      <c r="AN16" s="7713"/>
    </row>
    <row customHeight="true" hidden="true" ht="18" r="17">
      <c r="A17" s="7699">
        <v>15</v>
      </c>
      <c r="B17" s="7699" t="s">
        <v>8492</v>
      </c>
      <c r="C17" s="7699" t="s">
        <v>8518</v>
      </c>
      <c r="D17" s="7700">
        <v>0</v>
      </c>
      <c r="E17" s="7700">
        <v>0</v>
      </c>
      <c r="F17" s="7700"/>
      <c r="G17" s="7701">
        <f>VLOOKUP(C17,'Data Products'!$A:$B,2,0)</f>
      </c>
      <c r="H17" s="7702">
        <f t="shared" si="9"/>
      </c>
      <c r="I17" s="7703">
        <v>45653</v>
      </c>
      <c r="J17" s="7704">
        <f t="shared" si="18"/>
      </c>
      <c r="K17" s="7700">
        <v>0</v>
      </c>
      <c r="L17" s="7700">
        <v>0</v>
      </c>
      <c r="M17" s="7700">
        <v>1000</v>
      </c>
      <c r="N17" s="7700">
        <v>1500</v>
      </c>
      <c r="O17" s="7699" t="s">
        <v>8512</v>
      </c>
      <c r="P17" s="7700">
        <v>0</v>
      </c>
      <c r="Q17" s="7700">
        <v>0</v>
      </c>
      <c r="R17" s="7700">
        <v>0</v>
      </c>
      <c r="S17" s="7700">
        <v>0</v>
      </c>
      <c r="T17" s="7700">
        <v>0</v>
      </c>
      <c r="U17" s="7700">
        <v>0</v>
      </c>
      <c r="V17" s="7700">
        <v>0</v>
      </c>
      <c r="W17" s="7700">
        <v>0</v>
      </c>
      <c r="X17" s="7700">
        <v>0</v>
      </c>
      <c r="Y17" s="7700">
        <v>0</v>
      </c>
      <c r="Z17" s="7700">
        <v>0</v>
      </c>
      <c r="AA17" s="7700">
        <v>0</v>
      </c>
      <c r="AB17" s="7705">
        <f t="shared" si="22"/>
      </c>
      <c r="AC17" s="7715">
        <f t="shared" si="25"/>
      </c>
      <c r="AD17" s="7707">
        <f t="shared" si="0"/>
      </c>
      <c r="AE17" s="7716">
        <f t="shared" si="13"/>
      </c>
      <c r="AF17" s="7709">
        <f>VLOOKUP(C17,'Data Products'!$A:$J,10,0)</f>
      </c>
      <c r="AG17" s="7710">
        <f t="shared" si="28"/>
      </c>
      <c r="AH17" s="7711">
        <f t="shared" si="3"/>
      </c>
      <c r="AI17" s="7723"/>
      <c r="AJ17" s="7713"/>
      <c r="AK17" s="7713"/>
      <c r="AL17" s="7712"/>
      <c r="AM17" s="7713"/>
      <c r="AN17" s="7713"/>
    </row>
    <row r="18">
      <c r="A18" s="7699">
        <v>16</v>
      </c>
      <c r="B18" s="7699" t="s">
        <v>8492</v>
      </c>
      <c r="C18" s="7699" t="s">
        <v>8519</v>
      </c>
      <c r="D18" s="7700">
        <v>1473</v>
      </c>
      <c r="E18" s="7700">
        <v>1473</v>
      </c>
      <c r="F18" s="7700"/>
      <c r="G18" s="7701">
        <f>VLOOKUP(C18,'Data Products'!$A:$B,2,0)</f>
      </c>
      <c r="H18" s="7702">
        <f t="shared" si="9"/>
      </c>
      <c r="I18" s="7703">
        <v>45737</v>
      </c>
      <c r="J18" s="7704">
        <f t="shared" si="18"/>
      </c>
      <c r="K18" s="7700">
        <v>233</v>
      </c>
      <c r="L18" s="7700">
        <v>576</v>
      </c>
      <c r="M18" s="7700">
        <v>0</v>
      </c>
      <c r="N18" s="7700">
        <v>0</v>
      </c>
      <c r="O18" s="7699" t="s">
        <v>8512</v>
      </c>
      <c r="P18" s="7700">
        <v>1000</v>
      </c>
      <c r="Q18" s="7700">
        <v>1000</v>
      </c>
      <c r="R18" s="7700">
        <v>223</v>
      </c>
      <c r="S18" s="7700">
        <v>223</v>
      </c>
      <c r="T18" s="7700">
        <v>250</v>
      </c>
      <c r="U18" s="7700">
        <v>250</v>
      </c>
      <c r="V18" s="7700">
        <v>0</v>
      </c>
      <c r="W18" s="7700">
        <v>0</v>
      </c>
      <c r="X18" s="7700">
        <v>0</v>
      </c>
      <c r="Y18" s="7700">
        <v>0</v>
      </c>
      <c r="Z18" s="7700">
        <v>0</v>
      </c>
      <c r="AA18" s="7700">
        <v>0</v>
      </c>
      <c r="AB18" s="7705">
        <f t="shared" si="22"/>
      </c>
      <c r="AC18" s="7706">
        <f t="shared" si="25"/>
      </c>
      <c r="AD18" s="7707">
        <f t="shared" si="0"/>
      </c>
      <c r="AE18" s="7708">
        <f t="shared" si="13"/>
      </c>
      <c r="AF18" s="7709">
        <f>VLOOKUP(C18,'Data Products'!$A:$J,10,0)</f>
      </c>
      <c r="AG18" s="7710">
        <f t="shared" si="28"/>
      </c>
      <c r="AH18" s="7711">
        <f t="shared" si="3"/>
      </c>
      <c r="AI18" s="7723" t="s">
        <v>8514</v>
      </c>
      <c r="AJ18" s="7713"/>
      <c r="AK18" s="7713"/>
      <c r="AL18" s="7712"/>
      <c r="AM18" s="7713"/>
      <c r="AN18" s="7713"/>
    </row>
    <row r="19">
      <c r="A19" s="7699">
        <v>17</v>
      </c>
      <c r="B19" s="7699" t="s">
        <v>8492</v>
      </c>
      <c r="C19" s="7699" t="s">
        <v>8520</v>
      </c>
      <c r="D19" s="7700">
        <v>93</v>
      </c>
      <c r="E19" s="7700">
        <v>92</v>
      </c>
      <c r="F19" s="7700"/>
      <c r="G19" s="7701">
        <f>VLOOKUP(C19,'Data Products'!$A:$B,2,0)</f>
      </c>
      <c r="H19" s="7702">
        <f t="shared" si="9"/>
      </c>
      <c r="I19" s="7703">
        <v>45653</v>
      </c>
      <c r="J19" s="7704">
        <f t="shared" si="18"/>
      </c>
      <c r="K19" s="7700">
        <v>285</v>
      </c>
      <c r="L19" s="7700">
        <v>365</v>
      </c>
      <c r="M19" s="7700">
        <v>0</v>
      </c>
      <c r="N19" s="7700">
        <v>0</v>
      </c>
      <c r="O19" s="7699" t="s">
        <v>8512</v>
      </c>
      <c r="P19" s="7700">
        <v>0</v>
      </c>
      <c r="Q19" s="7700">
        <v>0</v>
      </c>
      <c r="R19" s="7700">
        <v>87</v>
      </c>
      <c r="S19" s="7700">
        <v>87</v>
      </c>
      <c r="T19" s="7700">
        <v>6</v>
      </c>
      <c r="U19" s="7700">
        <v>5</v>
      </c>
      <c r="V19" s="7700">
        <v>0</v>
      </c>
      <c r="W19" s="7700">
        <v>0</v>
      </c>
      <c r="X19" s="7700">
        <v>0</v>
      </c>
      <c r="Y19" s="7700">
        <v>0</v>
      </c>
      <c r="Z19" s="7700">
        <v>0</v>
      </c>
      <c r="AA19" s="7700">
        <v>0</v>
      </c>
      <c r="AB19" s="7705">
        <f t="shared" si="22"/>
      </c>
      <c r="AC19" s="7706">
        <f t="shared" si="25"/>
      </c>
      <c r="AD19" s="7707">
        <f t="shared" si="0"/>
      </c>
      <c r="AE19" s="7708">
        <f t="shared" si="13"/>
      </c>
      <c r="AF19" s="7709">
        <f>VLOOKUP(C19,'Data Products'!$A:$J,10,0)</f>
      </c>
      <c r="AG19" s="7710">
        <f t="shared" si="28"/>
      </c>
      <c r="AH19" s="7711">
        <f t="shared" si="3"/>
      </c>
      <c r="AI19" s="7723"/>
      <c r="AJ19" s="7713"/>
      <c r="AK19" s="7713"/>
      <c r="AL19" s="7712"/>
      <c r="AM19" s="7713"/>
      <c r="AN19" s="7713"/>
    </row>
    <row r="20">
      <c r="A20" s="7699">
        <v>18</v>
      </c>
      <c r="B20" s="7699" t="s">
        <v>8492</v>
      </c>
      <c r="C20" s="7699" t="s">
        <v>8521</v>
      </c>
      <c r="D20" s="7700">
        <v>1</v>
      </c>
      <c r="E20" s="7700">
        <v>1</v>
      </c>
      <c r="F20" s="7700"/>
      <c r="G20" s="7701">
        <f>VLOOKUP(C20,'Data Products'!$A:$B,2,0)</f>
      </c>
      <c r="H20" s="7702">
        <f t="shared" si="9"/>
      </c>
      <c r="I20" s="7703">
        <v>45653</v>
      </c>
      <c r="J20" s="7704">
        <f t="shared" si="18"/>
      </c>
      <c r="K20" s="7700">
        <v>4</v>
      </c>
      <c r="L20" s="7700">
        <v>13</v>
      </c>
      <c r="M20" s="7700">
        <v>0</v>
      </c>
      <c r="N20" s="7700">
        <v>0</v>
      </c>
      <c r="O20" s="7699" t="s">
        <v>8512</v>
      </c>
      <c r="P20" s="7700">
        <v>0</v>
      </c>
      <c r="Q20" s="7700">
        <v>0</v>
      </c>
      <c r="R20" s="7700">
        <v>1</v>
      </c>
      <c r="S20" s="7700">
        <v>1</v>
      </c>
      <c r="T20" s="7700">
        <v>0</v>
      </c>
      <c r="U20" s="7700">
        <v>0</v>
      </c>
      <c r="V20" s="7700">
        <v>0</v>
      </c>
      <c r="W20" s="7700">
        <v>0</v>
      </c>
      <c r="X20" s="7700">
        <v>0</v>
      </c>
      <c r="Y20" s="7700">
        <v>0</v>
      </c>
      <c r="Z20" s="7700">
        <v>0</v>
      </c>
      <c r="AA20" s="7700">
        <v>0</v>
      </c>
      <c r="AB20" s="7705">
        <f t="shared" si="22"/>
      </c>
      <c r="AC20" s="7721">
        <f t="shared" si="25"/>
      </c>
      <c r="AD20" s="7707">
        <f t="shared" si="0"/>
      </c>
      <c r="AE20" s="7722">
        <f t="shared" si="13"/>
      </c>
      <c r="AF20" s="7709">
        <f>VLOOKUP(C20,'Data Products'!$A:$J,10,0)</f>
      </c>
      <c r="AG20" s="7710">
        <f t="shared" si="28"/>
      </c>
      <c r="AH20" s="7711">
        <f t="shared" si="3"/>
      </c>
      <c r="AI20" s="7723" t="s">
        <v>8522</v>
      </c>
      <c r="AJ20" s="7713"/>
      <c r="AK20" s="7713"/>
      <c r="AL20" s="7712"/>
      <c r="AM20" s="7713"/>
      <c r="AN20" s="7713"/>
    </row>
    <row customHeight="true" hidden="true" ht="18" r="21">
      <c r="A21" s="7699">
        <v>19</v>
      </c>
      <c r="B21" s="7699" t="s">
        <v>8499</v>
      </c>
      <c r="C21" s="7699" t="s">
        <v>8523</v>
      </c>
      <c r="D21" s="7725">
        <v>0</v>
      </c>
      <c r="E21" s="7725">
        <v>0</v>
      </c>
      <c r="F21" s="7700"/>
      <c r="G21" s="7701">
        <f>VLOOKUP(C21,'Data Products'!$A:$B,2,0)</f>
      </c>
      <c r="H21" s="7702">
        <f t="shared" si="9"/>
      </c>
      <c r="I21" s="7703">
        <v>45847</v>
      </c>
      <c r="J21" s="7704">
        <f t="shared" si="18"/>
      </c>
      <c r="K21" s="7700">
        <v>2</v>
      </c>
      <c r="L21" s="7700">
        <v>6</v>
      </c>
      <c r="M21" s="7700">
        <v>0</v>
      </c>
      <c r="N21" s="7700">
        <v>0</v>
      </c>
      <c r="O21" s="7699" t="s">
        <v>8512</v>
      </c>
      <c r="P21" s="7700">
        <v>-2000</v>
      </c>
      <c r="Q21" s="7700">
        <v>-2000</v>
      </c>
      <c r="R21" s="7700">
        <v>0</v>
      </c>
      <c r="S21" s="7700">
        <v>0</v>
      </c>
      <c r="T21" s="7700">
        <v>0</v>
      </c>
      <c r="U21" s="7700">
        <v>0</v>
      </c>
      <c r="V21" s="7700">
        <v>0</v>
      </c>
      <c r="W21" s="7700">
        <v>0</v>
      </c>
      <c r="X21" s="7700">
        <v>0</v>
      </c>
      <c r="Y21" s="7700">
        <v>0</v>
      </c>
      <c r="Z21" s="7700">
        <v>0</v>
      </c>
      <c r="AA21" s="7700">
        <v>0</v>
      </c>
      <c r="AB21" s="7705">
        <f t="shared" si="22"/>
      </c>
      <c r="AC21" s="7715">
        <f t="shared" si="25"/>
      </c>
      <c r="AD21" s="7707">
        <f t="shared" si="0"/>
      </c>
      <c r="AE21" s="7716">
        <f t="shared" si="13"/>
      </c>
      <c r="AF21" s="7709">
        <f>VLOOKUP(C21,'Data Products'!$A:$J,10,0)</f>
      </c>
      <c r="AG21" s="7710">
        <f t="shared" si="28"/>
      </c>
      <c r="AH21" s="7711">
        <f t="shared" si="3"/>
      </c>
      <c r="AI21" s="7723" t="s">
        <v>8522</v>
      </c>
      <c r="AJ21" s="7713"/>
      <c r="AK21" s="7713"/>
      <c r="AL21" s="7712"/>
      <c r="AM21" s="7713"/>
      <c r="AN21" s="7713"/>
    </row>
    <row r="22">
      <c r="A22" s="7699">
        <v>20</v>
      </c>
      <c r="B22" s="7699" t="s">
        <v>8492</v>
      </c>
      <c r="C22" s="7699" t="s">
        <v>8524</v>
      </c>
      <c r="D22" s="7700">
        <v>192</v>
      </c>
      <c r="E22" s="7700">
        <v>191</v>
      </c>
      <c r="F22" s="7700"/>
      <c r="G22" s="7701">
        <f>VLOOKUP(C22,'Data Products'!$A:$B,2,0)</f>
      </c>
      <c r="H22" s="7702">
        <f t="shared" si="9"/>
      </c>
      <c r="I22" s="7703">
        <v>45847</v>
      </c>
      <c r="J22" s="7704">
        <f t="shared" si="18"/>
      </c>
      <c r="K22" s="7700">
        <v>52</v>
      </c>
      <c r="L22" s="7700">
        <v>65</v>
      </c>
      <c r="M22" s="7700">
        <v>0</v>
      </c>
      <c r="N22" s="7700">
        <v>0</v>
      </c>
      <c r="O22" s="7699" t="s">
        <v>8512</v>
      </c>
      <c r="P22" s="7700">
        <v>0</v>
      </c>
      <c r="Q22" s="7700">
        <v>0</v>
      </c>
      <c r="R22" s="7700">
        <v>8</v>
      </c>
      <c r="S22" s="7700">
        <v>7</v>
      </c>
      <c r="T22" s="7700">
        <v>184</v>
      </c>
      <c r="U22" s="7700">
        <v>184</v>
      </c>
      <c r="V22" s="7700">
        <v>0</v>
      </c>
      <c r="W22" s="7700">
        <v>0</v>
      </c>
      <c r="X22" s="7700">
        <v>0</v>
      </c>
      <c r="Y22" s="7700">
        <v>0</v>
      </c>
      <c r="Z22" s="7700">
        <v>0</v>
      </c>
      <c r="AA22" s="7700">
        <v>0</v>
      </c>
      <c r="AB22" s="7705">
        <f t="shared" si="22"/>
      </c>
      <c r="AC22" s="7706">
        <f t="shared" si="25"/>
      </c>
      <c r="AD22" s="7707">
        <f t="shared" si="0"/>
      </c>
      <c r="AE22" s="7708">
        <f t="shared" si="13"/>
      </c>
      <c r="AF22" s="7709">
        <f>VLOOKUP(C22,'Data Products'!$A:$J,10,0)</f>
      </c>
      <c r="AG22" s="7710">
        <f t="shared" si="28"/>
      </c>
      <c r="AH22" s="7711">
        <f t="shared" si="3"/>
      </c>
      <c r="AI22" s="7723"/>
      <c r="AJ22" s="7713"/>
      <c r="AK22" s="7713"/>
      <c r="AL22" s="7712"/>
      <c r="AM22" s="7713"/>
      <c r="AN22" s="7713"/>
    </row>
    <row customHeight="true" hidden="true" ht="18" r="23">
      <c r="A23" s="7699">
        <v>21</v>
      </c>
      <c r="B23" s="7699" t="s">
        <v>8499</v>
      </c>
      <c r="C23" s="7699" t="s">
        <v>8525</v>
      </c>
      <c r="D23" s="7700">
        <v>0</v>
      </c>
      <c r="E23" s="7700">
        <v>0</v>
      </c>
      <c r="F23" s="7700"/>
      <c r="G23" s="7719">
        <f>VLOOKUP(C23,'Data Products'!$A:$B,2,0)</f>
      </c>
      <c r="H23" s="7720">
        <f t="shared" si="9"/>
      </c>
      <c r="I23" s="7703">
        <v>45415</v>
      </c>
      <c r="J23" s="7704">
        <f t="shared" si="18"/>
      </c>
      <c r="K23" s="7700">
        <v>0</v>
      </c>
      <c r="L23" s="7700">
        <v>0</v>
      </c>
      <c r="M23" s="7700">
        <v>0</v>
      </c>
      <c r="N23" s="7700">
        <v>0</v>
      </c>
      <c r="O23" s="7699" t="s">
        <v>8512</v>
      </c>
      <c r="P23" s="7700">
        <v>0</v>
      </c>
      <c r="Q23" s="7700">
        <v>0</v>
      </c>
      <c r="R23" s="7700">
        <v>0</v>
      </c>
      <c r="S23" s="7700">
        <v>0</v>
      </c>
      <c r="T23" s="7700">
        <v>0</v>
      </c>
      <c r="U23" s="7700">
        <v>0</v>
      </c>
      <c r="V23" s="7700">
        <v>0</v>
      </c>
      <c r="W23" s="7700">
        <v>0</v>
      </c>
      <c r="X23" s="7700">
        <v>0</v>
      </c>
      <c r="Y23" s="7700">
        <v>0</v>
      </c>
      <c r="Z23" s="7700">
        <v>0</v>
      </c>
      <c r="AA23" s="7700">
        <v>0</v>
      </c>
      <c r="AB23" s="7705">
        <f t="shared" si="22"/>
      </c>
      <c r="AC23" s="7721">
        <f t="shared" si="25"/>
      </c>
      <c r="AD23" s="7707">
        <f t="shared" si="0"/>
      </c>
      <c r="AE23" s="7722">
        <f t="shared" si="13"/>
      </c>
      <c r="AF23" s="7709">
        <f>VLOOKUP(C23,'Data Products'!$A:$J,10,0)</f>
      </c>
      <c r="AG23" s="7710">
        <f t="shared" si="28"/>
      </c>
      <c r="AH23" s="7711">
        <f t="shared" si="3"/>
      </c>
      <c r="AI23" s="7712" t="s">
        <v>8526</v>
      </c>
      <c r="AJ23" s="7713"/>
      <c r="AK23" s="7713"/>
      <c r="AL23" s="7700"/>
      <c r="AM23" s="7713"/>
      <c r="AN23" s="7713"/>
    </row>
    <row customHeight="true" hidden="true" ht="18" r="24">
      <c r="A24" s="7699">
        <v>22</v>
      </c>
      <c r="B24" s="7699" t="s">
        <v>8527</v>
      </c>
      <c r="C24" s="7699" t="s">
        <v>8528</v>
      </c>
      <c r="D24" s="7700">
        <v>0</v>
      </c>
      <c r="E24" s="7700">
        <v>0</v>
      </c>
      <c r="F24" s="7700"/>
      <c r="G24" s="7719">
        <f>VLOOKUP(C24,'Data Products'!$A:$B,2,0)</f>
      </c>
      <c r="H24" s="7720">
        <f t="shared" si="9"/>
      </c>
      <c r="I24" s="7703">
        <v>45436</v>
      </c>
      <c r="J24" s="7704">
        <f t="shared" si="18"/>
      </c>
      <c r="K24" s="7700">
        <v>0</v>
      </c>
      <c r="L24" s="7700">
        <v>0</v>
      </c>
      <c r="M24" s="7700">
        <v>0</v>
      </c>
      <c r="N24" s="7700">
        <v>0</v>
      </c>
      <c r="O24" s="7699" t="s">
        <v>8512</v>
      </c>
      <c r="P24" s="7700">
        <v>0</v>
      </c>
      <c r="Q24" s="7700">
        <v>0</v>
      </c>
      <c r="R24" s="7700">
        <v>0</v>
      </c>
      <c r="S24" s="7700">
        <v>0</v>
      </c>
      <c r="T24" s="7700">
        <v>0</v>
      </c>
      <c r="U24" s="7700">
        <v>0</v>
      </c>
      <c r="V24" s="7700">
        <v>0</v>
      </c>
      <c r="W24" s="7700">
        <v>0</v>
      </c>
      <c r="X24" s="7700">
        <v>0</v>
      </c>
      <c r="Y24" s="7700">
        <v>0</v>
      </c>
      <c r="Z24" s="7700">
        <v>0</v>
      </c>
      <c r="AA24" s="7700">
        <v>0</v>
      </c>
      <c r="AB24" s="7705">
        <f t="shared" si="22"/>
      </c>
      <c r="AC24" s="7715">
        <f t="shared" si="25"/>
      </c>
      <c r="AD24" s="7707">
        <f t="shared" si="0"/>
      </c>
      <c r="AE24" s="7716">
        <f t="shared" si="13"/>
      </c>
      <c r="AF24" s="7709">
        <f>VLOOKUP(C24,'Data Products'!$A:$J,10,0)</f>
      </c>
      <c r="AG24" s="7710">
        <f t="shared" si="28"/>
      </c>
      <c r="AH24" s="7711">
        <f t="shared" si="3"/>
      </c>
      <c r="AI24" s="7712"/>
      <c r="AJ24" s="7713"/>
      <c r="AK24" s="7713"/>
      <c r="AL24" s="7712"/>
      <c r="AM24" s="7713"/>
      <c r="AN24" s="7713"/>
    </row>
    <row customHeight="true" hidden="true" ht="18" r="25">
      <c r="A25" s="7699">
        <v>23</v>
      </c>
      <c r="B25" s="7699" t="s">
        <v>8499</v>
      </c>
      <c r="C25" s="7699" t="s">
        <v>8529</v>
      </c>
      <c r="D25" s="7700">
        <v>0</v>
      </c>
      <c r="E25" s="7700">
        <v>0</v>
      </c>
      <c r="F25" s="7700"/>
      <c r="G25" s="7719">
        <f>VLOOKUP(C25,'Data Products'!$A:$B,2,0)</f>
      </c>
      <c r="H25" s="7720">
        <f t="shared" si="9"/>
      </c>
      <c r="I25" s="7703">
        <v>45649</v>
      </c>
      <c r="J25" s="7704">
        <f t="shared" si="18"/>
      </c>
      <c r="K25" s="7700">
        <v>0</v>
      </c>
      <c r="L25" s="7700">
        <v>0</v>
      </c>
      <c r="M25" s="7700">
        <v>1000</v>
      </c>
      <c r="N25" s="7700">
        <v>2000</v>
      </c>
      <c r="O25" s="7699" t="s">
        <v>8530</v>
      </c>
      <c r="P25" s="7700">
        <v>0</v>
      </c>
      <c r="Q25" s="7700">
        <v>0</v>
      </c>
      <c r="R25" s="7714">
        <v>0</v>
      </c>
      <c r="S25" s="7700">
        <v>0</v>
      </c>
      <c r="T25" s="7700">
        <v>0</v>
      </c>
      <c r="U25" s="7700">
        <v>0</v>
      </c>
      <c r="V25" s="7700">
        <v>0</v>
      </c>
      <c r="W25" s="7700">
        <v>0</v>
      </c>
      <c r="X25" s="7700">
        <v>0</v>
      </c>
      <c r="Y25" s="7700">
        <v>0</v>
      </c>
      <c r="Z25" s="7700">
        <v>0</v>
      </c>
      <c r="AA25" s="7700">
        <v>0</v>
      </c>
      <c r="AB25" s="7705">
        <f t="shared" si="22"/>
      </c>
      <c r="AC25" s="7715">
        <f t="shared" si="25"/>
      </c>
      <c r="AD25" s="7707">
        <f t="shared" si="0"/>
      </c>
      <c r="AE25" s="7716">
        <f t="shared" si="13"/>
      </c>
      <c r="AF25" s="7709">
        <f>VLOOKUP(C25,'Data Products'!$A:$J,10,0)</f>
      </c>
      <c r="AG25" s="7710">
        <f t="shared" si="28"/>
      </c>
      <c r="AH25" s="7711">
        <f t="shared" si="3"/>
      </c>
      <c r="AI25" s="7712"/>
      <c r="AJ25" s="7713"/>
      <c r="AK25" s="7713"/>
      <c r="AL25" s="7712"/>
      <c r="AM25" s="7713"/>
      <c r="AN25" s="7713"/>
    </row>
    <row customHeight="true" hidden="true" ht="18" r="26">
      <c r="A26" s="7699">
        <v>24</v>
      </c>
      <c r="B26" s="7699" t="s">
        <v>8499</v>
      </c>
      <c r="C26" s="7699" t="s">
        <v>8531</v>
      </c>
      <c r="D26" s="7700">
        <v>0</v>
      </c>
      <c r="E26" s="7700">
        <v>0</v>
      </c>
      <c r="F26" s="7700"/>
      <c r="G26" s="7719">
        <f>VLOOKUP(C26,'Data Products'!$A:$B,2,0)</f>
      </c>
      <c r="H26" s="7720">
        <f t="shared" si="9"/>
      </c>
      <c r="I26" s="7703">
        <v>45415</v>
      </c>
      <c r="J26" s="7704">
        <f t="shared" si="18"/>
      </c>
      <c r="K26" s="7700">
        <v>0</v>
      </c>
      <c r="L26" s="7700">
        <v>0</v>
      </c>
      <c r="M26" s="7700">
        <v>0</v>
      </c>
      <c r="N26" s="7700">
        <v>0</v>
      </c>
      <c r="O26" s="7699" t="s">
        <v>8530</v>
      </c>
      <c r="P26" s="7700">
        <v>0</v>
      </c>
      <c r="Q26" s="7700">
        <v>0</v>
      </c>
      <c r="R26" s="7700">
        <v>0</v>
      </c>
      <c r="S26" s="7700">
        <v>0</v>
      </c>
      <c r="T26" s="7700">
        <v>0</v>
      </c>
      <c r="U26" s="7700">
        <v>0</v>
      </c>
      <c r="V26" s="7700">
        <v>0</v>
      </c>
      <c r="W26" s="7700">
        <v>0</v>
      </c>
      <c r="X26" s="7700">
        <v>0</v>
      </c>
      <c r="Y26" s="7700">
        <v>0</v>
      </c>
      <c r="Z26" s="7700">
        <v>0</v>
      </c>
      <c r="AA26" s="7700">
        <v>0</v>
      </c>
      <c r="AB26" s="7705">
        <f t="shared" si="22"/>
      </c>
      <c r="AC26" s="7715">
        <f t="shared" si="25"/>
      </c>
      <c r="AD26" s="7707">
        <f t="shared" si="0"/>
      </c>
      <c r="AE26" s="7716">
        <f t="shared" si="13"/>
      </c>
      <c r="AF26" s="7709">
        <f>VLOOKUP(C26,'Data Products'!$A:$J,10,0)</f>
      </c>
      <c r="AG26" s="7710">
        <f t="shared" si="28"/>
      </c>
      <c r="AH26" s="7711">
        <f t="shared" si="3"/>
      </c>
      <c r="AI26" s="7712"/>
      <c r="AJ26" s="7712"/>
      <c r="AK26" s="7713"/>
      <c r="AL26" s="7712"/>
      <c r="AM26" s="7713"/>
      <c r="AN26" s="7713"/>
    </row>
    <row r="27">
      <c r="A27" s="7699">
        <v>25</v>
      </c>
      <c r="B27" s="7699" t="s">
        <v>8504</v>
      </c>
      <c r="C27" s="7699" t="s">
        <v>8532</v>
      </c>
      <c r="D27" s="7700">
        <v>4794</v>
      </c>
      <c r="E27" s="7700">
        <v>4793</v>
      </c>
      <c r="F27" s="7700"/>
      <c r="G27" s="7701">
        <f>VLOOKUP(C27,'Data Products'!$A:$B,2,0)</f>
      </c>
      <c r="H27" s="7702">
        <f t="shared" si="9"/>
      </c>
      <c r="I27" s="7703">
        <v>45454</v>
      </c>
      <c r="J27" s="7704">
        <f t="shared" si="18"/>
      </c>
      <c r="K27" s="7700">
        <v>686</v>
      </c>
      <c r="L27" s="7700">
        <v>1173</v>
      </c>
      <c r="M27" s="7700">
        <v>0</v>
      </c>
      <c r="N27" s="7700">
        <v>0</v>
      </c>
      <c r="O27" s="7699" t="s">
        <v>8530</v>
      </c>
      <c r="P27" s="7700">
        <v>2000</v>
      </c>
      <c r="Q27" s="7700">
        <v>2000</v>
      </c>
      <c r="R27" s="7700">
        <v>842</v>
      </c>
      <c r="S27" s="7700">
        <v>841</v>
      </c>
      <c r="T27" s="7700">
        <v>1952</v>
      </c>
      <c r="U27" s="7700">
        <v>1952</v>
      </c>
      <c r="V27" s="7700">
        <v>0</v>
      </c>
      <c r="W27" s="7700">
        <v>0</v>
      </c>
      <c r="X27" s="7700">
        <v>0</v>
      </c>
      <c r="Y27" s="7700">
        <v>0</v>
      </c>
      <c r="Z27" s="7700">
        <v>0</v>
      </c>
      <c r="AA27" s="7700">
        <v>0</v>
      </c>
      <c r="AB27" s="7705">
        <f t="shared" si="22"/>
      </c>
      <c r="AC27" s="7721">
        <f t="shared" si="25"/>
      </c>
      <c r="AD27" s="7707">
        <f t="shared" si="0"/>
      </c>
      <c r="AE27" s="7722">
        <f t="shared" si="13"/>
      </c>
      <c r="AF27" s="7709">
        <f>VLOOKUP(C27,'Data Products'!$A:$J,10,0)</f>
      </c>
      <c r="AG27" s="7710">
        <f t="shared" si="28"/>
      </c>
      <c r="AH27" s="7711">
        <f t="shared" si="3"/>
      </c>
      <c r="AI27" s="7723" t="s">
        <v>8533</v>
      </c>
      <c r="AJ27" s="7712"/>
      <c r="AK27" s="7713"/>
      <c r="AL27" s="7712"/>
      <c r="AM27" s="7713"/>
      <c r="AN27" s="7713"/>
    </row>
    <row r="28">
      <c r="A28" s="7699">
        <v>26</v>
      </c>
      <c r="B28" s="7699" t="s">
        <v>8504</v>
      </c>
      <c r="C28" s="7699" t="s">
        <v>8534</v>
      </c>
      <c r="D28" s="7700">
        <v>2483</v>
      </c>
      <c r="E28" s="7700">
        <v>2466</v>
      </c>
      <c r="F28" s="7700"/>
      <c r="G28" s="7701">
        <f>VLOOKUP(C28,'Data Products'!$A:$B,2,0)</f>
      </c>
      <c r="H28" s="7702">
        <f t="shared" si="9"/>
      </c>
      <c r="I28" s="7703">
        <v>45974</v>
      </c>
      <c r="J28" s="7704">
        <f t="shared" si="18"/>
      </c>
      <c r="K28" s="7700">
        <v>544</v>
      </c>
      <c r="L28" s="7700">
        <v>1004</v>
      </c>
      <c r="M28" s="7700">
        <v>500</v>
      </c>
      <c r="N28" s="7700">
        <v>1000</v>
      </c>
      <c r="O28" s="7699" t="s">
        <v>8530</v>
      </c>
      <c r="P28" s="7700">
        <v>0</v>
      </c>
      <c r="Q28" s="7700">
        <v>0</v>
      </c>
      <c r="R28" s="7700">
        <v>992</v>
      </c>
      <c r="S28" s="7700">
        <v>976</v>
      </c>
      <c r="T28" s="7700">
        <v>1491</v>
      </c>
      <c r="U28" s="7700">
        <v>1490</v>
      </c>
      <c r="V28" s="7700">
        <v>0</v>
      </c>
      <c r="W28" s="7700">
        <v>0</v>
      </c>
      <c r="X28" s="7700">
        <v>0</v>
      </c>
      <c r="Y28" s="7700">
        <v>0</v>
      </c>
      <c r="Z28" s="7700">
        <v>0</v>
      </c>
      <c r="AA28" s="7700">
        <v>0</v>
      </c>
      <c r="AB28" s="7705">
        <f t="shared" si="22"/>
      </c>
      <c r="AC28" s="7706">
        <f t="shared" si="25"/>
      </c>
      <c r="AD28" s="7707">
        <f t="shared" si="0"/>
      </c>
      <c r="AE28" s="7708">
        <f t="shared" si="13"/>
      </c>
      <c r="AF28" s="7709">
        <f>VLOOKUP(C28,'Data Products'!$A:$J,10,0)</f>
      </c>
      <c r="AG28" s="7710">
        <f t="shared" si="28"/>
      </c>
      <c r="AH28" s="7711">
        <f t="shared" si="3"/>
      </c>
      <c r="AI28" s="7712"/>
      <c r="AJ28" s="7712"/>
      <c r="AK28" s="7713"/>
      <c r="AL28" s="7712"/>
      <c r="AM28" s="7713"/>
      <c r="AN28" s="7713"/>
    </row>
    <row customHeight="true" hidden="true" ht="18" r="29">
      <c r="A29" s="7699">
        <v>27</v>
      </c>
      <c r="B29" s="7699" t="s">
        <v>8499</v>
      </c>
      <c r="C29" s="7699" t="s">
        <v>8535</v>
      </c>
      <c r="D29" s="7700">
        <v>0</v>
      </c>
      <c r="E29" s="7700">
        <v>0</v>
      </c>
      <c r="F29" s="7700"/>
      <c r="G29" s="7701">
        <f>VLOOKUP(C29,'Data Products'!$A:$B,2,0)</f>
      </c>
      <c r="H29" s="7702">
        <f t="shared" si="9"/>
      </c>
      <c r="I29" s="7703">
        <v>45827</v>
      </c>
      <c r="J29" s="7704">
        <f t="shared" si="18"/>
      </c>
      <c r="K29" s="7700">
        <v>0</v>
      </c>
      <c r="L29" s="7700">
        <v>0</v>
      </c>
      <c r="M29" s="7700">
        <v>0</v>
      </c>
      <c r="N29" s="7700">
        <v>0</v>
      </c>
      <c r="O29" s="7699" t="s">
        <v>8530</v>
      </c>
      <c r="P29" s="7700">
        <v>0</v>
      </c>
      <c r="Q29" s="7700">
        <v>0</v>
      </c>
      <c r="R29" s="7700">
        <v>0</v>
      </c>
      <c r="S29" s="7700">
        <v>0</v>
      </c>
      <c r="T29" s="7700">
        <v>0</v>
      </c>
      <c r="U29" s="7700">
        <v>0</v>
      </c>
      <c r="V29" s="7700">
        <v>0</v>
      </c>
      <c r="W29" s="7700">
        <v>0</v>
      </c>
      <c r="X29" s="7700">
        <v>0</v>
      </c>
      <c r="Y29" s="7700">
        <v>0</v>
      </c>
      <c r="Z29" s="7700">
        <v>0</v>
      </c>
      <c r="AA29" s="7700">
        <v>0</v>
      </c>
      <c r="AB29" s="7705">
        <f t="shared" si="22"/>
      </c>
      <c r="AC29" s="7726">
        <f t="shared" si="25"/>
      </c>
      <c r="AD29" s="7707">
        <f t="shared" si="0"/>
      </c>
      <c r="AE29" s="7727">
        <f t="shared" si="13"/>
      </c>
      <c r="AF29" s="7709">
        <f>VLOOKUP(C29,'Data Products'!$A:$J,10,0)</f>
      </c>
      <c r="AG29" s="7710">
        <f t="shared" si="28"/>
      </c>
      <c r="AH29" s="7711">
        <f t="shared" si="3"/>
      </c>
      <c r="AI29" s="7712" t="s">
        <v>8536</v>
      </c>
      <c r="AJ29" s="7712"/>
      <c r="AK29" s="7713"/>
      <c r="AL29" s="7712"/>
      <c r="AM29" s="7713"/>
      <c r="AN29" s="7713"/>
    </row>
    <row r="30">
      <c r="A30" s="7699">
        <v>28</v>
      </c>
      <c r="B30" s="7699" t="s">
        <v>8504</v>
      </c>
      <c r="C30" s="7699" t="s">
        <v>8537</v>
      </c>
      <c r="D30" s="7700">
        <v>3507</v>
      </c>
      <c r="E30" s="7700">
        <v>3507</v>
      </c>
      <c r="F30" s="7700"/>
      <c r="G30" s="7701">
        <f>VLOOKUP(C30,'Data Products'!$A:$B,2,0)</f>
      </c>
      <c r="H30" s="7702">
        <f t="shared" si="9"/>
      </c>
      <c r="I30" s="7703">
        <v>45590</v>
      </c>
      <c r="J30" s="7704">
        <f t="shared" si="18"/>
      </c>
      <c r="K30" s="7700">
        <v>414</v>
      </c>
      <c r="L30" s="7700">
        <v>639</v>
      </c>
      <c r="M30" s="7700">
        <v>0</v>
      </c>
      <c r="N30" s="7700">
        <v>0</v>
      </c>
      <c r="O30" s="7699" t="s">
        <v>8530</v>
      </c>
      <c r="P30" s="7700">
        <v>2500</v>
      </c>
      <c r="Q30" s="7700">
        <v>2500</v>
      </c>
      <c r="R30" s="7700">
        <v>631</v>
      </c>
      <c r="S30" s="7700">
        <v>631</v>
      </c>
      <c r="T30" s="7700">
        <v>376</v>
      </c>
      <c r="U30" s="7700">
        <v>376</v>
      </c>
      <c r="V30" s="7700">
        <v>0</v>
      </c>
      <c r="W30" s="7700">
        <v>0</v>
      </c>
      <c r="X30" s="7700">
        <v>0</v>
      </c>
      <c r="Y30" s="7700">
        <v>0</v>
      </c>
      <c r="Z30" s="7700">
        <v>0</v>
      </c>
      <c r="AA30" s="7700">
        <v>0</v>
      </c>
      <c r="AB30" s="7705">
        <f t="shared" si="22"/>
      </c>
      <c r="AC30" s="7715">
        <f t="shared" si="25"/>
      </c>
      <c r="AD30" s="7707">
        <f t="shared" si="0"/>
      </c>
      <c r="AE30" s="7716">
        <f t="shared" si="13"/>
      </c>
      <c r="AF30" s="7709">
        <f>VLOOKUP(C30,'Data Products'!$A:$J,10,0)</f>
      </c>
      <c r="AG30" s="7710">
        <f t="shared" si="28"/>
      </c>
      <c r="AH30" s="7711">
        <f t="shared" si="3"/>
      </c>
      <c r="AI30" s="7712"/>
      <c r="AJ30" s="7712"/>
      <c r="AK30" s="7713"/>
      <c r="AL30" s="7712"/>
      <c r="AM30" s="7713"/>
      <c r="AN30" s="7713"/>
    </row>
    <row customHeight="true" hidden="true" ht="18" r="31">
      <c r="A31" s="7699">
        <v>29</v>
      </c>
      <c r="B31" s="7699" t="s">
        <v>8499</v>
      </c>
      <c r="C31" s="7699" t="s">
        <v>8538</v>
      </c>
      <c r="D31" s="7700">
        <v>0</v>
      </c>
      <c r="E31" s="7700">
        <v>0</v>
      </c>
      <c r="F31" s="7700"/>
      <c r="G31" s="7719">
        <f>VLOOKUP(C31,'Data Products'!$A:$B,2,0)</f>
      </c>
      <c r="H31" s="7720">
        <f t="shared" si="9"/>
      </c>
      <c r="I31" s="7703">
        <v>45513</v>
      </c>
      <c r="J31" s="7704">
        <f t="shared" si="18"/>
      </c>
      <c r="K31" s="7700">
        <v>0</v>
      </c>
      <c r="L31" s="7700">
        <v>0</v>
      </c>
      <c r="M31" s="7700">
        <v>100</v>
      </c>
      <c r="N31" s="7700">
        <v>150</v>
      </c>
      <c r="O31" s="7699" t="s">
        <v>8539</v>
      </c>
      <c r="P31" s="7700">
        <v>0</v>
      </c>
      <c r="Q31" s="7700">
        <v>0</v>
      </c>
      <c r="R31" s="7700">
        <v>0</v>
      </c>
      <c r="S31" s="7700">
        <v>0</v>
      </c>
      <c r="T31" s="7700">
        <v>0</v>
      </c>
      <c r="U31" s="7700">
        <v>0</v>
      </c>
      <c r="V31" s="7700">
        <v>0</v>
      </c>
      <c r="W31" s="7700">
        <v>0</v>
      </c>
      <c r="X31" s="7700">
        <v>0</v>
      </c>
      <c r="Y31" s="7700">
        <v>0</v>
      </c>
      <c r="Z31" s="7700">
        <v>0</v>
      </c>
      <c r="AA31" s="7700">
        <v>0</v>
      </c>
      <c r="AB31" s="7705">
        <f t="shared" si="22"/>
      </c>
      <c r="AC31" s="7715">
        <f t="shared" si="25"/>
      </c>
      <c r="AD31" s="7707">
        <f t="shared" si="0"/>
      </c>
      <c r="AE31" s="7716">
        <f t="shared" si="13"/>
      </c>
      <c r="AF31" s="7709">
        <f>VLOOKUP(C31,'Data Products'!$A:$J,10,0)</f>
      </c>
      <c r="AG31" s="7710">
        <f t="shared" si="28"/>
      </c>
      <c r="AH31" s="7711">
        <f t="shared" si="3"/>
      </c>
      <c r="AI31" s="7723"/>
      <c r="AJ31" s="7712"/>
      <c r="AK31" s="7713"/>
      <c r="AL31" s="7712"/>
      <c r="AM31" s="7713"/>
      <c r="AN31" s="7713"/>
    </row>
    <row customHeight="true" hidden="true" ht="18" r="32">
      <c r="A32" s="7699">
        <v>30</v>
      </c>
      <c r="B32" s="7699" t="s">
        <v>8527</v>
      </c>
      <c r="C32" s="7699" t="s">
        <v>8540</v>
      </c>
      <c r="D32" s="7700">
        <v>0</v>
      </c>
      <c r="E32" s="7700">
        <v>0</v>
      </c>
      <c r="F32" s="7700"/>
      <c r="G32" s="7719">
        <f>VLOOKUP(C32,'Data Products'!$A:$B,2,0)</f>
      </c>
      <c r="H32" s="7720">
        <f t="shared" si="9"/>
      </c>
      <c r="I32" s="7703">
        <v>45513</v>
      </c>
      <c r="J32" s="7704">
        <f t="shared" si="18"/>
      </c>
      <c r="K32" s="7700">
        <v>0</v>
      </c>
      <c r="L32" s="7700">
        <v>0</v>
      </c>
      <c r="M32" s="7700">
        <v>0</v>
      </c>
      <c r="N32" s="7700">
        <v>0</v>
      </c>
      <c r="O32" s="7699" t="s">
        <v>8539</v>
      </c>
      <c r="P32" s="7700">
        <v>0</v>
      </c>
      <c r="Q32" s="7700">
        <v>0</v>
      </c>
      <c r="R32" s="7700">
        <v>0</v>
      </c>
      <c r="S32" s="7700">
        <v>0</v>
      </c>
      <c r="T32" s="7700">
        <v>0</v>
      </c>
      <c r="U32" s="7700">
        <v>0</v>
      </c>
      <c r="V32" s="7700">
        <v>0</v>
      </c>
      <c r="W32" s="7700">
        <v>0</v>
      </c>
      <c r="X32" s="7700">
        <v>0</v>
      </c>
      <c r="Y32" s="7700">
        <v>0</v>
      </c>
      <c r="Z32" s="7700">
        <v>0</v>
      </c>
      <c r="AA32" s="7700">
        <v>0</v>
      </c>
      <c r="AB32" s="7705">
        <f t="shared" si="22"/>
      </c>
      <c r="AC32" s="7715">
        <f t="shared" si="25"/>
      </c>
      <c r="AD32" s="7707">
        <f t="shared" si="0"/>
      </c>
      <c r="AE32" s="7716">
        <f t="shared" si="13"/>
      </c>
      <c r="AF32" s="7709">
        <f>VLOOKUP(C32,'Data Products'!$A:$J,10,0)</f>
      </c>
      <c r="AG32" s="7710">
        <f t="shared" si="28"/>
      </c>
      <c r="AH32" s="7711">
        <f t="shared" si="3"/>
      </c>
      <c r="AI32" s="7712"/>
      <c r="AJ32" s="7712"/>
      <c r="AK32" s="7713"/>
      <c r="AL32" s="7728"/>
      <c r="AM32" s="7713"/>
      <c r="AN32" s="7713"/>
    </row>
    <row customHeight="true" hidden="true" ht="18" r="33">
      <c r="A33" s="7699">
        <v>31</v>
      </c>
      <c r="B33" s="7699" t="s">
        <v>8499</v>
      </c>
      <c r="C33" s="7699" t="s">
        <v>8541</v>
      </c>
      <c r="D33" s="7700">
        <v>0</v>
      </c>
      <c r="E33" s="7700">
        <v>0</v>
      </c>
      <c r="F33" s="7700"/>
      <c r="G33" s="7719">
        <f>VLOOKUP(C33,'Data Products'!$A:$B,2,0)</f>
      </c>
      <c r="H33" s="7720">
        <f t="shared" si="9"/>
      </c>
      <c r="I33" s="7703">
        <v>45841</v>
      </c>
      <c r="J33" s="7704">
        <f t="shared" si="18"/>
      </c>
      <c r="K33" s="7700">
        <v>0</v>
      </c>
      <c r="L33" s="7700">
        <v>0</v>
      </c>
      <c r="M33" s="7700">
        <v>0</v>
      </c>
      <c r="N33" s="7700">
        <v>0</v>
      </c>
      <c r="O33" s="7699" t="s">
        <v>8542</v>
      </c>
      <c r="P33" s="7700">
        <v>0</v>
      </c>
      <c r="Q33" s="7700">
        <v>0</v>
      </c>
      <c r="R33" s="7700">
        <v>0</v>
      </c>
      <c r="S33" s="7700">
        <v>0</v>
      </c>
      <c r="T33" s="7700">
        <v>0</v>
      </c>
      <c r="U33" s="7700">
        <v>0</v>
      </c>
      <c r="V33" s="7700">
        <v>0</v>
      </c>
      <c r="W33" s="7700">
        <v>0</v>
      </c>
      <c r="X33" s="7700">
        <v>0</v>
      </c>
      <c r="Y33" s="7700">
        <v>0</v>
      </c>
      <c r="Z33" s="7700">
        <v>0</v>
      </c>
      <c r="AA33" s="7700">
        <v>0</v>
      </c>
      <c r="AB33" s="7705">
        <f t="shared" si="22"/>
      </c>
      <c r="AC33" s="7721">
        <f t="shared" si="25"/>
      </c>
      <c r="AD33" s="7707">
        <f t="shared" si="0"/>
      </c>
      <c r="AE33" s="7722">
        <f t="shared" si="13"/>
      </c>
      <c r="AF33" s="7709">
        <f>VLOOKUP(C33,'Data Products'!$A:$J,10,0)</f>
      </c>
      <c r="AG33" s="7710">
        <f t="shared" si="28"/>
      </c>
      <c r="AH33" s="7711">
        <f t="shared" si="3"/>
      </c>
      <c r="AI33" s="7712" t="s">
        <v>8543</v>
      </c>
      <c r="AJ33" s="7712"/>
      <c r="AK33" s="7713"/>
      <c r="AL33" s="7728"/>
      <c r="AM33" s="7713"/>
      <c r="AN33" s="7713"/>
    </row>
    <row customHeight="true" hidden="true" ht="18" r="34">
      <c r="A34" s="7699">
        <v>32</v>
      </c>
      <c r="B34" s="7699" t="s">
        <v>8499</v>
      </c>
      <c r="C34" s="7699" t="s">
        <v>8544</v>
      </c>
      <c r="D34" s="7700">
        <v>0</v>
      </c>
      <c r="E34" s="7700">
        <v>0</v>
      </c>
      <c r="F34" s="7700"/>
      <c r="G34" s="7719">
        <f>VLOOKUP(C34,'Data Products'!$A:$B,2,0)</f>
      </c>
      <c r="H34" s="7720">
        <f t="shared" si="9"/>
      </c>
      <c r="I34" s="7703">
        <v>45841</v>
      </c>
      <c r="J34" s="7704">
        <f t="shared" si="18"/>
      </c>
      <c r="K34" s="7700">
        <v>0</v>
      </c>
      <c r="L34" s="7700">
        <v>0</v>
      </c>
      <c r="M34" s="7700">
        <v>0</v>
      </c>
      <c r="N34" s="7700">
        <v>0</v>
      </c>
      <c r="O34" s="7699" t="s">
        <v>8542</v>
      </c>
      <c r="P34" s="7700">
        <v>0</v>
      </c>
      <c r="Q34" s="7700">
        <v>0</v>
      </c>
      <c r="R34" s="7700">
        <v>0</v>
      </c>
      <c r="S34" s="7700">
        <v>0</v>
      </c>
      <c r="T34" s="7700">
        <v>0</v>
      </c>
      <c r="U34" s="7700">
        <v>0</v>
      </c>
      <c r="V34" s="7700">
        <v>0</v>
      </c>
      <c r="W34" s="7700">
        <v>0</v>
      </c>
      <c r="X34" s="7700">
        <v>0</v>
      </c>
      <c r="Y34" s="7700">
        <v>0</v>
      </c>
      <c r="Z34" s="7700">
        <v>0</v>
      </c>
      <c r="AA34" s="7700">
        <v>0</v>
      </c>
      <c r="AB34" s="7705">
        <f t="shared" si="22"/>
      </c>
      <c r="AC34" s="7721">
        <f t="shared" si="25"/>
      </c>
      <c r="AD34" s="7707">
        <f t="shared" si="0"/>
      </c>
      <c r="AE34" s="7722">
        <f t="shared" si="13"/>
      </c>
      <c r="AF34" s="7709">
        <f>VLOOKUP(C34,'Data Products'!$A:$J,10,0)</f>
      </c>
      <c r="AG34" s="7710">
        <f t="shared" si="28"/>
      </c>
      <c r="AH34" s="7711">
        <f t="shared" si="3"/>
      </c>
      <c r="AI34" s="7712" t="s">
        <v>8543</v>
      </c>
      <c r="AJ34" s="7712"/>
      <c r="AK34" s="7713"/>
      <c r="AL34" s="7728"/>
      <c r="AM34" s="7713"/>
      <c r="AN34" s="7713"/>
    </row>
    <row r="35">
      <c r="A35" s="7699">
        <v>33</v>
      </c>
      <c r="B35" s="7699" t="s">
        <v>8504</v>
      </c>
      <c r="C35" s="7699" t="s">
        <v>8545</v>
      </c>
      <c r="D35" s="7700">
        <v>608</v>
      </c>
      <c r="E35" s="7700">
        <v>607</v>
      </c>
      <c r="F35" s="7700"/>
      <c r="G35" s="7701">
        <f>VLOOKUP(C35,'Data Products'!$A:$B,2,0)</f>
      </c>
      <c r="H35" s="7702">
        <f t="shared" si="9"/>
      </c>
      <c r="I35" s="7703">
        <v>45646</v>
      </c>
      <c r="J35" s="7704">
        <f t="shared" si="18"/>
      </c>
      <c r="K35" s="7700">
        <v>5</v>
      </c>
      <c r="L35" s="7700">
        <v>14</v>
      </c>
      <c r="M35" s="7700">
        <v>100</v>
      </c>
      <c r="N35" s="7700">
        <v>200</v>
      </c>
      <c r="O35" s="7699" t="s">
        <v>8546</v>
      </c>
      <c r="P35" s="7700">
        <v>0</v>
      </c>
      <c r="Q35" s="7700">
        <v>0</v>
      </c>
      <c r="R35" s="7700">
        <v>253</v>
      </c>
      <c r="S35" s="7700">
        <v>252</v>
      </c>
      <c r="T35" s="7700">
        <v>355</v>
      </c>
      <c r="U35" s="7700">
        <v>355</v>
      </c>
      <c r="V35" s="7700">
        <v>0</v>
      </c>
      <c r="W35" s="7700">
        <v>0</v>
      </c>
      <c r="X35" s="7700">
        <v>0</v>
      </c>
      <c r="Y35" s="7700">
        <v>0</v>
      </c>
      <c r="Z35" s="7700">
        <v>0</v>
      </c>
      <c r="AA35" s="7700">
        <v>0</v>
      </c>
      <c r="AB35" s="7705">
        <f t="shared" si="22"/>
      </c>
      <c r="AC35" s="7706">
        <f t="shared" si="25"/>
      </c>
      <c r="AD35" s="7707">
        <f t="shared" si="0"/>
      </c>
      <c r="AE35" s="7708">
        <f t="shared" si="13"/>
      </c>
      <c r="AF35" s="7709">
        <f>VLOOKUP(C35,'Data Products'!$A:$J,10,0)</f>
      </c>
      <c r="AG35" s="7710">
        <f t="shared" si="28"/>
      </c>
      <c r="AH35" s="7711">
        <f t="shared" si="3"/>
      </c>
      <c r="AI35" s="7729" t="s">
        <v>8547</v>
      </c>
      <c r="AJ35" s="7712"/>
      <c r="AK35" s="7713"/>
      <c r="AL35" s="7728"/>
      <c r="AM35" s="7713"/>
      <c r="AN35" s="7713"/>
    </row>
    <row customHeight="true" hidden="true" ht="18" r="36">
      <c r="A36" s="7699">
        <v>34</v>
      </c>
      <c r="B36" s="7699" t="s">
        <v>8499</v>
      </c>
      <c r="C36" s="7699" t="s">
        <v>8548</v>
      </c>
      <c r="D36" s="7700">
        <v>0</v>
      </c>
      <c r="E36" s="7700">
        <v>0</v>
      </c>
      <c r="F36" s="7700"/>
      <c r="G36" s="7701">
        <f>VLOOKUP(C36,'Data Products'!$A:$B,2,0)</f>
      </c>
      <c r="H36" s="7702">
        <f t="shared" si="9"/>
      </c>
      <c r="I36" s="7703">
        <v>45646</v>
      </c>
      <c r="J36" s="7704">
        <f t="shared" si="18"/>
      </c>
      <c r="K36" s="7700">
        <v>0</v>
      </c>
      <c r="L36" s="7700">
        <v>0</v>
      </c>
      <c r="M36" s="7700">
        <v>100</v>
      </c>
      <c r="N36" s="7700">
        <v>200</v>
      </c>
      <c r="O36" s="7699" t="s">
        <v>8546</v>
      </c>
      <c r="P36" s="7700">
        <v>0</v>
      </c>
      <c r="Q36" s="7700">
        <v>0</v>
      </c>
      <c r="R36" s="7700">
        <v>0</v>
      </c>
      <c r="S36" s="7700">
        <v>0</v>
      </c>
      <c r="T36" s="7700">
        <v>0</v>
      </c>
      <c r="U36" s="7700">
        <v>0</v>
      </c>
      <c r="V36" s="7700">
        <v>0</v>
      </c>
      <c r="W36" s="7700">
        <v>0</v>
      </c>
      <c r="X36" s="7700">
        <v>0</v>
      </c>
      <c r="Y36" s="7700">
        <v>0</v>
      </c>
      <c r="Z36" s="7700">
        <v>0</v>
      </c>
      <c r="AA36" s="7700">
        <v>0</v>
      </c>
      <c r="AB36" s="7705">
        <f t="shared" si="22"/>
      </c>
      <c r="AC36" s="7715">
        <f t="shared" si="25"/>
      </c>
      <c r="AD36" s="7707">
        <f t="shared" si="0"/>
      </c>
      <c r="AE36" s="7716">
        <f t="shared" si="13"/>
      </c>
      <c r="AF36" s="7709">
        <f>VLOOKUP(C36,'Data Products'!$A:$J,10,0)</f>
      </c>
      <c r="AG36" s="7710">
        <f t="shared" si="28"/>
      </c>
      <c r="AH36" s="7711">
        <f t="shared" si="3"/>
      </c>
      <c r="AI36" s="7712"/>
      <c r="AJ36" s="7712"/>
      <c r="AK36" s="7713"/>
      <c r="AL36" s="7728"/>
      <c r="AM36" s="7713"/>
      <c r="AN36" s="7713"/>
    </row>
    <row r="37">
      <c r="A37" s="7699">
        <v>35</v>
      </c>
      <c r="B37" s="7699" t="s">
        <v>8504</v>
      </c>
      <c r="C37" s="7699" t="s">
        <v>8549</v>
      </c>
      <c r="D37" s="7700">
        <v>1512</v>
      </c>
      <c r="E37" s="7700">
        <v>1510</v>
      </c>
      <c r="F37" s="7700"/>
      <c r="G37" s="7701">
        <f>VLOOKUP(C37,'Data Products'!$A:$B,2,0)</f>
      </c>
      <c r="H37" s="7702">
        <f t="shared" si="9"/>
      </c>
      <c r="I37" s="7703">
        <v>45681</v>
      </c>
      <c r="J37" s="7704">
        <f t="shared" si="18"/>
      </c>
      <c r="K37" s="7700">
        <v>29</v>
      </c>
      <c r="L37" s="7700">
        <v>44</v>
      </c>
      <c r="M37" s="7700">
        <v>1500</v>
      </c>
      <c r="N37" s="7700">
        <v>3000</v>
      </c>
      <c r="O37" s="7699" t="s">
        <v>8550</v>
      </c>
      <c r="P37" s="7700">
        <v>0</v>
      </c>
      <c r="Q37" s="7700">
        <v>0</v>
      </c>
      <c r="R37" s="7700">
        <v>735</v>
      </c>
      <c r="S37" s="7700">
        <v>733</v>
      </c>
      <c r="T37" s="7700">
        <v>770</v>
      </c>
      <c r="U37" s="7700">
        <v>770</v>
      </c>
      <c r="V37" s="7700">
        <v>7</v>
      </c>
      <c r="W37" s="7700">
        <v>7</v>
      </c>
      <c r="X37" s="7700">
        <v>0</v>
      </c>
      <c r="Y37" s="7700">
        <v>0</v>
      </c>
      <c r="Z37" s="7700">
        <v>0</v>
      </c>
      <c r="AA37" s="7700">
        <v>0</v>
      </c>
      <c r="AB37" s="7705">
        <f t="shared" si="22"/>
      </c>
      <c r="AC37" s="7706">
        <f t="shared" si="25"/>
      </c>
      <c r="AD37" s="7707">
        <f t="shared" si="0"/>
      </c>
      <c r="AE37" s="7708">
        <f t="shared" si="13"/>
      </c>
      <c r="AF37" s="7709">
        <f>VLOOKUP(C37,'Data Products'!$A:$J,10,0)</f>
      </c>
      <c r="AG37" s="7710">
        <f t="shared" si="28"/>
      </c>
      <c r="AH37" s="7711">
        <f t="shared" si="3"/>
      </c>
      <c r="AI37" s="7712"/>
      <c r="AJ37" s="7730"/>
      <c r="AK37" s="7730"/>
      <c r="AL37" s="7731"/>
      <c r="AM37" s="7730"/>
      <c r="AN37" s="7730"/>
    </row>
    <row r="38">
      <c r="A38" s="7699">
        <v>36</v>
      </c>
      <c r="B38" s="7699" t="s">
        <v>8504</v>
      </c>
      <c r="C38" s="7699" t="s">
        <v>8551</v>
      </c>
      <c r="D38" s="7700">
        <v>2652</v>
      </c>
      <c r="E38" s="7700">
        <v>2652</v>
      </c>
      <c r="F38" s="7700"/>
      <c r="G38" s="7701">
        <f>VLOOKUP(C38,'Data Products'!$A:$B,2,0)</f>
      </c>
      <c r="H38" s="7702">
        <f t="shared" si="9"/>
      </c>
      <c r="I38" s="7703">
        <v>45520</v>
      </c>
      <c r="J38" s="7704">
        <f t="shared" si="18"/>
      </c>
      <c r="K38" s="7700">
        <v>22</v>
      </c>
      <c r="L38" s="7700">
        <v>34</v>
      </c>
      <c r="M38" s="7700">
        <v>150</v>
      </c>
      <c r="N38" s="7700">
        <v>300</v>
      </c>
      <c r="O38" s="7699" t="s">
        <v>8550</v>
      </c>
      <c r="P38" s="7700">
        <v>0</v>
      </c>
      <c r="Q38" s="7700">
        <v>0</v>
      </c>
      <c r="R38" s="7700">
        <v>1511</v>
      </c>
      <c r="S38" s="7700">
        <v>1511</v>
      </c>
      <c r="T38" s="7700">
        <v>1141</v>
      </c>
      <c r="U38" s="7700">
        <v>1141</v>
      </c>
      <c r="V38" s="7700">
        <v>0</v>
      </c>
      <c r="W38" s="7700">
        <v>0</v>
      </c>
      <c r="X38" s="7700">
        <v>0</v>
      </c>
      <c r="Y38" s="7700">
        <v>0</v>
      </c>
      <c r="Z38" s="7700">
        <v>0</v>
      </c>
      <c r="AA38" s="7700">
        <v>0</v>
      </c>
      <c r="AB38" s="7705">
        <f t="shared" si="22"/>
      </c>
      <c r="AC38" s="7706">
        <f t="shared" si="25"/>
      </c>
      <c r="AD38" s="7707">
        <f t="shared" si="0"/>
      </c>
      <c r="AE38" s="7708">
        <f t="shared" si="13"/>
      </c>
      <c r="AF38" s="7709">
        <f>VLOOKUP(C38,'Data Products'!$A:$J,10,0)</f>
      </c>
      <c r="AG38" s="7710">
        <f t="shared" si="28"/>
      </c>
      <c r="AH38" s="7711">
        <f t="shared" si="3"/>
      </c>
      <c r="AI38" s="7712"/>
      <c r="AJ38" s="7713"/>
      <c r="AK38" s="7713"/>
      <c r="AL38" s="7728"/>
      <c r="AM38" s="7713"/>
      <c r="AN38" s="7713"/>
    </row>
    <row r="39">
      <c r="A39" s="7699">
        <v>37</v>
      </c>
      <c r="B39" s="7699" t="s">
        <v>8552</v>
      </c>
      <c r="C39" s="7699" t="s">
        <v>8553</v>
      </c>
      <c r="D39" s="7700">
        <v>2062</v>
      </c>
      <c r="E39" s="7700">
        <v>2062</v>
      </c>
      <c r="F39" s="7700"/>
      <c r="G39" s="7701">
        <f>VLOOKUP(C39,'Data Products'!$A:$B,2,0)</f>
      </c>
      <c r="H39" s="7702">
        <f t="shared" si="9"/>
      </c>
      <c r="I39" s="7703">
        <v>45558</v>
      </c>
      <c r="J39" s="7704">
        <f t="shared" si="18"/>
      </c>
      <c r="K39" s="7700">
        <v>0</v>
      </c>
      <c r="L39" s="7700">
        <v>0</v>
      </c>
      <c r="M39" s="7700">
        <v>500</v>
      </c>
      <c r="N39" s="7700">
        <v>1000</v>
      </c>
      <c r="O39" s="7699" t="s">
        <v>8554</v>
      </c>
      <c r="P39" s="7700">
        <v>0</v>
      </c>
      <c r="Q39" s="7700">
        <v>0</v>
      </c>
      <c r="R39" s="7700">
        <v>1289</v>
      </c>
      <c r="S39" s="7700">
        <v>1289</v>
      </c>
      <c r="T39" s="7700">
        <v>773</v>
      </c>
      <c r="U39" s="7700">
        <v>773</v>
      </c>
      <c r="V39" s="7700">
        <v>0</v>
      </c>
      <c r="W39" s="7700">
        <v>0</v>
      </c>
      <c r="X39" s="7700">
        <v>0</v>
      </c>
      <c r="Y39" s="7700">
        <v>0</v>
      </c>
      <c r="Z39" s="7700">
        <v>0</v>
      </c>
      <c r="AA39" s="7700">
        <v>0</v>
      </c>
      <c r="AB39" s="7705">
        <f t="shared" si="22"/>
      </c>
      <c r="AC39" s="7715">
        <f t="shared" si="25"/>
      </c>
      <c r="AD39" s="7707">
        <f t="shared" si="0"/>
      </c>
      <c r="AE39" s="7716">
        <f t="shared" si="13"/>
      </c>
      <c r="AF39" s="7709">
        <f>VLOOKUP(C39,'Data Products'!$A:$J,10,0)</f>
      </c>
      <c r="AG39" s="7710">
        <f t="shared" si="28"/>
      </c>
      <c r="AH39" s="7711">
        <f t="shared" si="3"/>
      </c>
      <c r="AI39" s="7717" t="s">
        <v>8555</v>
      </c>
      <c r="AJ39" s="7713"/>
      <c r="AK39" s="7713"/>
      <c r="AL39" s="7728"/>
      <c r="AM39" s="7713"/>
      <c r="AN39" s="7713"/>
    </row>
    <row customHeight="true" hidden="true" ht="18" r="40">
      <c r="A40" s="7699">
        <v>38</v>
      </c>
      <c r="B40" s="7699" t="s">
        <v>8499</v>
      </c>
      <c r="C40" s="7699" t="s">
        <v>8556</v>
      </c>
      <c r="D40" s="7700">
        <v>0</v>
      </c>
      <c r="E40" s="7700">
        <v>0</v>
      </c>
      <c r="F40" s="7700"/>
      <c r="G40" s="7701">
        <f>VLOOKUP(C40,'Data Products'!$A:$B,2,0)</f>
      </c>
      <c r="H40" s="7702">
        <f t="shared" si="9"/>
      </c>
      <c r="I40" s="7703">
        <v>45630</v>
      </c>
      <c r="J40" s="7704">
        <f t="shared" si="18"/>
      </c>
      <c r="K40" s="7700">
        <v>0</v>
      </c>
      <c r="L40" s="7700">
        <v>0</v>
      </c>
      <c r="M40" s="7700">
        <v>0</v>
      </c>
      <c r="N40" s="7700">
        <v>0</v>
      </c>
      <c r="O40" s="7699" t="s">
        <v>8557</v>
      </c>
      <c r="P40" s="7700">
        <v>0</v>
      </c>
      <c r="Q40" s="7700">
        <v>0</v>
      </c>
      <c r="R40" s="7700">
        <v>0</v>
      </c>
      <c r="S40" s="7700">
        <v>0</v>
      </c>
      <c r="T40" s="7700">
        <v>0</v>
      </c>
      <c r="U40" s="7700">
        <v>0</v>
      </c>
      <c r="V40" s="7700">
        <v>0</v>
      </c>
      <c r="W40" s="7700">
        <v>0</v>
      </c>
      <c r="X40" s="7700">
        <v>0</v>
      </c>
      <c r="Y40" s="7700">
        <v>0</v>
      </c>
      <c r="Z40" s="7700">
        <v>0</v>
      </c>
      <c r="AA40" s="7700">
        <v>0</v>
      </c>
      <c r="AB40" s="7705">
        <f t="shared" si="22"/>
      </c>
      <c r="AC40" s="7715">
        <f t="shared" si="25"/>
      </c>
      <c r="AD40" s="7707">
        <f t="shared" si="0"/>
      </c>
      <c r="AE40" s="7716">
        <f t="shared" si="13"/>
      </c>
      <c r="AF40" s="7709">
        <f>VLOOKUP(C40,'Data Products'!$A:$J,10,0)</f>
      </c>
      <c r="AG40" s="7710">
        <f t="shared" si="28"/>
      </c>
      <c r="AH40" s="7711">
        <f t="shared" si="3"/>
      </c>
      <c r="AI40" s="7712"/>
      <c r="AJ40" s="7713"/>
      <c r="AK40" s="7713"/>
      <c r="AL40" s="7728"/>
      <c r="AM40" s="7713"/>
      <c r="AN40" s="7713"/>
    </row>
    <row customHeight="true" hidden="true" ht="18" r="41">
      <c r="A41" s="7699">
        <v>39</v>
      </c>
      <c r="B41" s="7699" t="s">
        <v>8499</v>
      </c>
      <c r="C41" s="7699" t="s">
        <v>8558</v>
      </c>
      <c r="D41" s="7700">
        <v>0</v>
      </c>
      <c r="E41" s="7700">
        <v>0</v>
      </c>
      <c r="F41" s="7700"/>
      <c r="G41" s="7701">
        <f>VLOOKUP(C41,'Data Products'!$A:$B,2,0)</f>
      </c>
      <c r="H41" s="7732">
        <f t="shared" si="9"/>
      </c>
      <c r="I41" s="7703">
        <v>45630</v>
      </c>
      <c r="J41" s="7704">
        <f t="shared" si="18"/>
      </c>
      <c r="K41" s="7700">
        <v>0</v>
      </c>
      <c r="L41" s="7700">
        <v>0</v>
      </c>
      <c r="M41" s="7700">
        <v>0</v>
      </c>
      <c r="N41" s="7700">
        <v>0</v>
      </c>
      <c r="O41" s="7699" t="s">
        <v>8557</v>
      </c>
      <c r="P41" s="7700">
        <v>0</v>
      </c>
      <c r="Q41" s="7700">
        <v>0</v>
      </c>
      <c r="R41" s="7700">
        <v>0</v>
      </c>
      <c r="S41" s="7700">
        <v>0</v>
      </c>
      <c r="T41" s="7700">
        <v>0</v>
      </c>
      <c r="U41" s="7700">
        <v>0</v>
      </c>
      <c r="V41" s="7700">
        <v>0</v>
      </c>
      <c r="W41" s="7700">
        <v>0</v>
      </c>
      <c r="X41" s="7700">
        <v>0</v>
      </c>
      <c r="Y41" s="7700">
        <v>0</v>
      </c>
      <c r="Z41" s="7700">
        <v>0</v>
      </c>
      <c r="AA41" s="7700">
        <v>0</v>
      </c>
      <c r="AB41" s="7705">
        <f t="shared" si="22"/>
      </c>
      <c r="AC41" s="7721">
        <f t="shared" si="25"/>
      </c>
      <c r="AD41" s="7707">
        <f t="shared" si="0"/>
      </c>
      <c r="AE41" s="7722">
        <f t="shared" si="13"/>
      </c>
      <c r="AF41" s="7709">
        <f>VLOOKUP(C41,'Data Products'!$A:$J,10,0)</f>
      </c>
      <c r="AG41" s="7710">
        <f t="shared" si="28"/>
      </c>
      <c r="AH41" s="7711">
        <f t="shared" si="3"/>
      </c>
      <c r="AI41" s="7733"/>
      <c r="AJ41" s="7734"/>
      <c r="AK41" s="7734"/>
      <c r="AL41" s="7735"/>
      <c r="AM41" s="7734"/>
      <c r="AN41" s="7734"/>
    </row>
    <row customHeight="true" hidden="true" ht="18" r="42">
      <c r="A42" s="7699">
        <v>40</v>
      </c>
      <c r="B42" s="7699" t="s">
        <v>8499</v>
      </c>
      <c r="C42" s="7699" t="s">
        <v>8559</v>
      </c>
      <c r="D42" s="7700">
        <v>0</v>
      </c>
      <c r="E42" s="7700">
        <v>0</v>
      </c>
      <c r="F42" s="7700"/>
      <c r="G42" s="7701">
        <f>VLOOKUP(C42,'Data Products'!$A:$B,2,0)</f>
      </c>
      <c r="H42" s="7732">
        <f t="shared" si="9"/>
      </c>
      <c r="I42" s="7703">
        <v>45630</v>
      </c>
      <c r="J42" s="7704">
        <f t="shared" si="18"/>
      </c>
      <c r="K42" s="7700">
        <v>0</v>
      </c>
      <c r="L42" s="7700">
        <v>0</v>
      </c>
      <c r="M42" s="7700">
        <v>0</v>
      </c>
      <c r="N42" s="7700">
        <v>0</v>
      </c>
      <c r="O42" s="7699" t="s">
        <v>8557</v>
      </c>
      <c r="P42" s="7700">
        <v>0</v>
      </c>
      <c r="Q42" s="7700">
        <v>0</v>
      </c>
      <c r="R42" s="7700">
        <v>0</v>
      </c>
      <c r="S42" s="7700">
        <v>0</v>
      </c>
      <c r="T42" s="7700">
        <v>0</v>
      </c>
      <c r="U42" s="7700">
        <v>0</v>
      </c>
      <c r="V42" s="7700">
        <v>0</v>
      </c>
      <c r="W42" s="7700">
        <v>0</v>
      </c>
      <c r="X42" s="7700">
        <v>0</v>
      </c>
      <c r="Y42" s="7700">
        <v>0</v>
      </c>
      <c r="Z42" s="7700">
        <v>0</v>
      </c>
      <c r="AA42" s="7700">
        <v>0</v>
      </c>
      <c r="AB42" s="7705">
        <f t="shared" si="22"/>
      </c>
      <c r="AC42" s="7715">
        <f t="shared" si="25"/>
      </c>
      <c r="AD42" s="7707">
        <f t="shared" si="0"/>
      </c>
      <c r="AE42" s="7716">
        <f t="shared" si="13"/>
      </c>
      <c r="AF42" s="7709">
        <f>VLOOKUP(C42,'Data Products'!$A:$J,10,0)</f>
      </c>
      <c r="AG42" s="7710">
        <f t="shared" si="28"/>
      </c>
      <c r="AH42" s="7711">
        <f t="shared" si="3"/>
      </c>
      <c r="AI42" s="7736"/>
      <c r="AJ42" s="7737"/>
      <c r="AK42" s="7737"/>
      <c r="AL42" s="7736"/>
      <c r="AM42" s="7737"/>
      <c r="AN42" s="7737"/>
    </row>
    <row r="43">
      <c r="A43" s="7699">
        <v>41</v>
      </c>
      <c r="B43" s="7699" t="s">
        <v>8492</v>
      </c>
      <c r="C43" s="7699" t="s">
        <v>8560</v>
      </c>
      <c r="D43" s="7700">
        <v>212</v>
      </c>
      <c r="E43" s="7700">
        <v>212</v>
      </c>
      <c r="F43" s="7738"/>
      <c r="G43" s="7701">
        <f>VLOOKUP(C43,'Data Products'!$A:$B,2,0)</f>
      </c>
      <c r="H43" s="7732">
        <f t="shared" si="9"/>
      </c>
      <c r="I43" s="7703">
        <v>45898</v>
      </c>
      <c r="J43" s="7704">
        <f t="shared" si="18"/>
      </c>
      <c r="K43" s="7700">
        <v>1</v>
      </c>
      <c r="L43" s="7700">
        <v>3</v>
      </c>
      <c r="M43" s="7700">
        <v>0</v>
      </c>
      <c r="N43" s="7700">
        <v>0</v>
      </c>
      <c r="O43" s="7699" t="s">
        <v>8561</v>
      </c>
      <c r="P43" s="7700">
        <v>0</v>
      </c>
      <c r="Q43" s="7700">
        <v>0</v>
      </c>
      <c r="R43" s="7700">
        <v>128</v>
      </c>
      <c r="S43" s="7700">
        <v>128</v>
      </c>
      <c r="T43" s="7700">
        <v>84</v>
      </c>
      <c r="U43" s="7700">
        <v>84</v>
      </c>
      <c r="V43" s="7700">
        <v>0</v>
      </c>
      <c r="W43" s="7700">
        <v>0</v>
      </c>
      <c r="X43" s="7700">
        <v>0</v>
      </c>
      <c r="Y43" s="7700">
        <v>0</v>
      </c>
      <c r="Z43" s="7700">
        <v>0</v>
      </c>
      <c r="AA43" s="7700">
        <v>0</v>
      </c>
      <c r="AB43" s="7705">
        <f t="shared" si="22"/>
      </c>
      <c r="AC43" s="7726">
        <f t="shared" si="25"/>
      </c>
      <c r="AD43" s="7707">
        <f t="shared" si="0"/>
      </c>
      <c r="AE43" s="7727">
        <f t="shared" si="13"/>
      </c>
      <c r="AF43" s="7709">
        <f>VLOOKUP(C43,'Data Products'!$A:$J,10,0)</f>
      </c>
      <c r="AG43" s="7710">
        <f t="shared" si="28"/>
      </c>
      <c r="AH43" s="7711">
        <f t="shared" si="3"/>
      </c>
      <c r="AI43" s="7739" t="s">
        <v>8562</v>
      </c>
      <c r="AJ43" s="7737"/>
      <c r="AK43" s="7737"/>
      <c r="AL43" s="7736"/>
      <c r="AM43" s="7737"/>
      <c r="AN43" s="7737"/>
    </row>
    <row customHeight="true" ht="18" r="44">
      <c r="A44" s="7699">
        <v>42</v>
      </c>
      <c r="B44" s="7699" t="s">
        <v>8504</v>
      </c>
      <c r="C44" s="7699" t="s">
        <v>8563</v>
      </c>
      <c r="D44" s="7718">
        <v>1558</v>
      </c>
      <c r="E44" s="7718">
        <v>1552</v>
      </c>
      <c r="F44" s="7738"/>
      <c r="G44" s="7701">
        <f>VLOOKUP(C44,'Data Products'!$A:$B,2,0)</f>
      </c>
      <c r="H44" s="7732">
        <f t="shared" si="9"/>
      </c>
      <c r="I44" s="7740">
        <v>46030</v>
      </c>
      <c r="J44" s="7704">
        <f t="shared" si="18"/>
      </c>
      <c r="K44" s="7718">
        <v>147</v>
      </c>
      <c r="L44" s="7718">
        <v>266</v>
      </c>
      <c r="M44" s="7700">
        <v>0</v>
      </c>
      <c r="N44" s="7700">
        <v>0</v>
      </c>
      <c r="O44" s="7699" t="s">
        <v>8564</v>
      </c>
      <c r="P44" s="7700">
        <v>0</v>
      </c>
      <c r="Q44" s="7700">
        <v>0</v>
      </c>
      <c r="R44" s="7700">
        <v>651</v>
      </c>
      <c r="S44" s="7700">
        <v>645</v>
      </c>
      <c r="T44" s="7700">
        <v>907</v>
      </c>
      <c r="U44" s="7700">
        <v>907</v>
      </c>
      <c r="V44" s="7700">
        <v>0</v>
      </c>
      <c r="W44" s="7700">
        <v>0</v>
      </c>
      <c r="X44" s="7700">
        <v>0</v>
      </c>
      <c r="Y44" s="7700">
        <v>0</v>
      </c>
      <c r="Z44" s="7700">
        <v>0</v>
      </c>
      <c r="AA44" s="7700">
        <v>0</v>
      </c>
      <c r="AB44" s="7705">
        <f t="shared" si="22"/>
      </c>
      <c r="AC44" s="7726">
        <f t="shared" si="25"/>
      </c>
      <c r="AD44" s="7707">
        <f t="shared" si="0"/>
      </c>
      <c r="AE44" s="7727">
        <f t="shared" si="13"/>
      </c>
      <c r="AF44" s="7709">
        <f>VLOOKUP(C44,'Data Products'!$A:$J,10,0)</f>
      </c>
      <c r="AG44" s="7710">
        <f t="shared" si="28"/>
      </c>
      <c r="AH44" s="7711">
        <f t="shared" si="3"/>
      </c>
      <c r="AI44" s="7739"/>
      <c r="AJ44" s="7737"/>
      <c r="AK44" s="7737"/>
      <c r="AL44" s="7736"/>
      <c r="AM44" s="7737"/>
      <c r="AN44" s="7737"/>
    </row>
    <row r="45">
      <c r="A45" s="7741"/>
      <c r="B45" s="7742"/>
      <c r="C45" s="7741"/>
      <c r="D45" s="7741"/>
      <c r="E45" s="7741"/>
      <c r="F45" s="7741"/>
      <c r="G45" s="7741"/>
      <c r="H45" s="7741"/>
      <c r="I45" s="7741"/>
      <c r="J45" s="7743"/>
      <c r="K45" s="7738"/>
      <c r="L45" s="7738" t="s">
        <v>8565</v>
      </c>
      <c r="M45" s="7738"/>
      <c r="N45" s="7738"/>
      <c r="O45" s="7738"/>
      <c r="P45" s="7738"/>
      <c r="Q45" s="7738"/>
      <c r="R45" s="7738"/>
      <c r="S45" s="7738"/>
      <c r="T45" s="7738"/>
      <c r="U45" s="7738"/>
      <c r="V45" s="7738"/>
      <c r="W45" s="7738"/>
      <c r="X45" s="7738"/>
      <c r="Y45" s="7738"/>
      <c r="Z45" s="7738"/>
      <c r="AA45" s="7738"/>
      <c r="AB45" s="7738"/>
      <c r="AC45" s="7738"/>
      <c r="AD45" s="7738"/>
      <c r="AE45" s="7744" t="s">
        <v>8566</v>
      </c>
      <c r="AF45" s="7745"/>
      <c r="AG45" s="7745">
        <f>SUM(AG3:AG43)</f>
      </c>
      <c r="AH45" s="7746"/>
      <c r="AI45" s="7747"/>
      <c r="AJ45" s="7748"/>
      <c r="AK45" s="7748"/>
      <c r="AL45" s="7747"/>
      <c r="AM45" s="7748"/>
      <c r="AN45" s="7748"/>
    </row>
    <row r="46">
      <c r="A46" s="7738"/>
      <c r="B46" s="7742"/>
      <c r="C46" s="7742"/>
      <c r="D46" s="7738"/>
      <c r="E46" s="7738"/>
      <c r="F46" s="7738"/>
      <c r="G46" s="7742"/>
      <c r="H46" s="7743"/>
      <c r="I46" s="7743"/>
      <c r="J46" s="7743"/>
      <c r="K46" s="7738"/>
      <c r="L46" s="7738"/>
      <c r="M46" s="7738"/>
      <c r="N46" s="7738"/>
      <c r="O46" s="7738"/>
      <c r="P46" s="7738"/>
      <c r="Q46" s="7738"/>
      <c r="R46" s="7738"/>
      <c r="S46" s="7738"/>
      <c r="T46" s="7738"/>
      <c r="U46" s="7738"/>
      <c r="V46" s="7738"/>
      <c r="W46" s="7738"/>
      <c r="X46" s="7738"/>
      <c r="Y46" s="7738"/>
      <c r="Z46" s="7738"/>
      <c r="AA46" s="7738"/>
      <c r="AB46" s="7738"/>
      <c r="AC46" s="7738"/>
      <c r="AD46" s="7738"/>
      <c r="AE46" s="7749" t="s">
        <v>8567</v>
      </c>
      <c r="AF46" s="7750">
        <f t="shared" ref="AF46:AF49" si="21">AG46/$AG$45</f>
      </c>
      <c r="AG46" s="7751">
        <f t="shared" ref="AG46:AG49" si="31">SUMIFS($AG$3:$AG$43,$AE$3:$AE$43,AE46)</f>
      </c>
      <c r="AH46" s="7752"/>
      <c r="AI46" s="7747"/>
      <c r="AJ46" s="7748"/>
      <c r="AK46" s="7748"/>
      <c r="AL46" s="7747"/>
      <c r="AM46" s="7748"/>
      <c r="AN46" s="7748"/>
    </row>
    <row r="47">
      <c r="A47" s="7738"/>
      <c r="B47" s="7742"/>
      <c r="C47" s="7742"/>
      <c r="D47" s="7738"/>
      <c r="E47" s="7738"/>
      <c r="F47" s="7738"/>
      <c r="G47" s="7742"/>
      <c r="H47" s="7743"/>
      <c r="I47" s="7743"/>
      <c r="J47" s="7743"/>
      <c r="K47" s="7738"/>
      <c r="L47" s="7738"/>
      <c r="M47" s="7738"/>
      <c r="N47" s="7738"/>
      <c r="O47" s="7738"/>
      <c r="P47" s="7738"/>
      <c r="Q47" s="7738"/>
      <c r="R47" s="7738"/>
      <c r="S47" s="7738"/>
      <c r="T47" s="7738"/>
      <c r="U47" s="7738"/>
      <c r="V47" s="7738"/>
      <c r="W47" s="7738"/>
      <c r="X47" s="7738"/>
      <c r="Y47" s="7738"/>
      <c r="Z47" s="7738"/>
      <c r="AA47" s="7738"/>
      <c r="AB47" s="7738"/>
      <c r="AC47" s="7738"/>
      <c r="AD47" s="7738"/>
      <c r="AE47" s="7749" t="s">
        <v>8568</v>
      </c>
      <c r="AF47" s="7750">
        <f t="shared" si="21"/>
      </c>
      <c r="AG47" s="7751">
        <f t="shared" si="31"/>
      </c>
      <c r="AH47" s="7752"/>
      <c r="AI47" s="7747"/>
      <c r="AJ47" s="7748"/>
      <c r="AK47" s="7748"/>
      <c r="AL47" s="7747"/>
      <c r="AM47" s="7748"/>
      <c r="AN47" s="7748"/>
    </row>
    <row r="48">
      <c r="A48" s="7738"/>
      <c r="B48" s="7742"/>
      <c r="C48" s="7742"/>
      <c r="D48" s="7738"/>
      <c r="E48" s="7738"/>
      <c r="F48" s="7738"/>
      <c r="G48" s="7742"/>
      <c r="H48" s="7743"/>
      <c r="I48" s="7743"/>
      <c r="J48" s="7743"/>
      <c r="K48" s="7738"/>
      <c r="L48" s="7738"/>
      <c r="M48" s="7738"/>
      <c r="N48" s="7738"/>
      <c r="O48" s="7738"/>
      <c r="P48" s="7738"/>
      <c r="Q48" s="7738"/>
      <c r="R48" s="7738"/>
      <c r="S48" s="7738"/>
      <c r="T48" s="7738"/>
      <c r="U48" s="7738"/>
      <c r="V48" s="7738"/>
      <c r="W48" s="7738"/>
      <c r="X48" s="7738"/>
      <c r="Y48" s="7738"/>
      <c r="Z48" s="7738"/>
      <c r="AA48" s="7738"/>
      <c r="AB48" s="7738"/>
      <c r="AC48" s="7738"/>
      <c r="AD48" s="7738"/>
      <c r="AE48" s="7749" t="s">
        <v>8569</v>
      </c>
      <c r="AF48" s="7750">
        <f t="shared" si="21"/>
      </c>
      <c r="AG48" s="7751">
        <f t="shared" si="31"/>
      </c>
      <c r="AH48" s="7752"/>
      <c r="AI48" s="7747"/>
      <c r="AJ48" s="7748"/>
      <c r="AK48" s="7748"/>
      <c r="AL48" s="7747"/>
      <c r="AM48" s="7748"/>
      <c r="AN48" s="7748"/>
    </row>
    <row r="49">
      <c r="A49" s="7738"/>
      <c r="B49" s="7742"/>
      <c r="C49" s="7742"/>
      <c r="D49" s="7738"/>
      <c r="E49" s="7738"/>
      <c r="F49" s="7738"/>
      <c r="G49" s="7742"/>
      <c r="H49" s="7743"/>
      <c r="I49" s="7743"/>
      <c r="J49" s="7743"/>
      <c r="K49" s="7738"/>
      <c r="L49" s="7738"/>
      <c r="M49" s="7738"/>
      <c r="N49" s="7738"/>
      <c r="O49" s="7738"/>
      <c r="P49" s="7738"/>
      <c r="Q49" s="7738"/>
      <c r="R49" s="7738"/>
      <c r="S49" s="7738"/>
      <c r="T49" s="7738"/>
      <c r="U49" s="7738"/>
      <c r="V49" s="7738"/>
      <c r="W49" s="7738"/>
      <c r="X49" s="7738"/>
      <c r="Y49" s="7738"/>
      <c r="Z49" s="7738"/>
      <c r="AA49" s="7738"/>
      <c r="AB49" s="7738"/>
      <c r="AC49" s="7738"/>
      <c r="AD49" s="7738"/>
      <c r="AE49" s="7749" t="s">
        <v>8570</v>
      </c>
      <c r="AF49" s="7750">
        <f t="shared" si="21"/>
      </c>
      <c r="AG49" s="7751">
        <f t="shared" si="31"/>
      </c>
      <c r="AH49" s="7752"/>
      <c r="AI49" s="7747"/>
      <c r="AJ49" s="7748"/>
      <c r="AK49" s="7748"/>
      <c r="AL49" s="7747"/>
      <c r="AM49" s="7748"/>
      <c r="AN49" s="7748"/>
    </row>
    <row r="50">
      <c r="A50" s="7738"/>
      <c r="B50" s="7742"/>
      <c r="C50" s="7742"/>
      <c r="D50" s="7738"/>
      <c r="E50" s="7738"/>
      <c r="F50" s="7738"/>
      <c r="G50" s="7742"/>
      <c r="H50" s="7743"/>
      <c r="I50" s="7743"/>
      <c r="J50" s="7743"/>
      <c r="K50" s="7738"/>
      <c r="L50" s="7738"/>
      <c r="M50" s="7738"/>
      <c r="N50" s="7738"/>
      <c r="O50" s="7738"/>
      <c r="P50" s="7738"/>
      <c r="Q50" s="7738"/>
      <c r="R50" s="7738"/>
      <c r="S50" s="7738"/>
      <c r="T50" s="7738"/>
      <c r="U50" s="7738"/>
      <c r="V50" s="7738"/>
      <c r="W50" s="7738"/>
      <c r="X50" s="7738"/>
      <c r="Y50" s="7738"/>
      <c r="Z50" s="7738"/>
      <c r="AA50" s="7738"/>
      <c r="AB50" s="7738"/>
      <c r="AC50" s="7738"/>
      <c r="AD50" s="7738"/>
      <c r="AE50" s="7749" t="s">
        <v>8481</v>
      </c>
      <c r="AF50" s="7753">
        <f>AVERAGE(AH3:AH43)/AVERAGE(D3:D43)</f>
      </c>
      <c r="AG50" s="7751">
        <f>SUMIF($H$3:$H$43,"&lt;90",$AG$3:$AG$43)</f>
      </c>
      <c r="AH50" s="7754"/>
      <c r="AI50" s="7747"/>
      <c r="AJ50" s="7748"/>
      <c r="AK50" s="7748"/>
      <c r="AL50" s="7747"/>
      <c r="AM50" s="7748"/>
      <c r="AN50" s="7748"/>
    </row>
    <row r="51">
      <c r="A51" s="7738"/>
      <c r="B51" s="7742"/>
      <c r="C51" s="7742"/>
      <c r="D51" s="7738"/>
      <c r="E51" s="7738"/>
      <c r="F51" s="7738"/>
      <c r="G51" s="7742"/>
      <c r="H51" s="7743"/>
      <c r="I51" s="7743"/>
      <c r="J51" s="7743"/>
      <c r="K51" s="7738"/>
      <c r="L51" s="7738"/>
      <c r="M51" s="7738"/>
      <c r="N51" s="7738"/>
      <c r="O51" s="7738"/>
      <c r="P51" s="7738"/>
      <c r="Q51" s="7738"/>
      <c r="R51" s="7738"/>
      <c r="S51" s="7738"/>
      <c r="T51" s="7738"/>
      <c r="U51" s="7738"/>
      <c r="V51" s="7738"/>
      <c r="W51" s="7738"/>
      <c r="X51" s="7738"/>
      <c r="Y51" s="7738"/>
      <c r="Z51" s="7738"/>
      <c r="AA51" s="7738"/>
      <c r="AB51" s="7738"/>
      <c r="AC51" s="7738"/>
      <c r="AD51" s="7738"/>
      <c r="AE51" s="7738"/>
      <c r="AF51" s="7754"/>
      <c r="AG51" s="7754"/>
      <c r="AH51" s="7754"/>
      <c r="AI51" s="7747"/>
      <c r="AJ51" s="7748"/>
      <c r="AK51" s="7748"/>
      <c r="AL51" s="7747"/>
      <c r="AM51" s="7748"/>
      <c r="AN51" s="7748"/>
    </row>
    <row r="52">
      <c r="A52" s="7694" t="s">
        <v>8571</v>
      </c>
      <c r="B52" s="7694" t="s">
        <v>8456</v>
      </c>
      <c r="C52" s="7694" t="s">
        <v>8457</v>
      </c>
      <c r="D52" s="7694" t="s">
        <v>8458</v>
      </c>
      <c r="E52" s="7694"/>
      <c r="F52" s="7694" t="s">
        <v>8572</v>
      </c>
      <c r="G52" s="7755" t="s">
        <v>8460</v>
      </c>
      <c r="H52" s="7756" t="s">
        <v>8461</v>
      </c>
      <c r="I52" s="7693" t="s">
        <v>8462</v>
      </c>
      <c r="J52" s="7693" t="s">
        <v>8463</v>
      </c>
      <c r="K52" s="7694" t="s">
        <v>8464</v>
      </c>
      <c r="L52" s="7694" t="s">
        <v>8465</v>
      </c>
      <c r="M52" s="7694" t="s">
        <v>8573</v>
      </c>
      <c r="N52" s="7694" t="s">
        <v>8574</v>
      </c>
      <c r="O52" s="7694" t="s">
        <v>8468</v>
      </c>
      <c r="P52" s="7757"/>
      <c r="Q52" s="7757"/>
      <c r="R52" s="7757"/>
      <c r="S52" s="7757"/>
      <c r="T52" s="7757"/>
      <c r="U52" s="7757"/>
      <c r="V52" s="7757"/>
      <c r="W52" s="7757"/>
      <c r="X52" s="7757"/>
      <c r="Y52" s="7757"/>
      <c r="Z52" s="7757"/>
      <c r="AA52" s="7757"/>
      <c r="AB52" s="7758" t="s">
        <v>8475</v>
      </c>
      <c r="AC52" s="7756" t="s">
        <v>8476</v>
      </c>
      <c r="AD52" s="7756" t="s">
        <v>8575</v>
      </c>
      <c r="AE52" s="7756" t="s">
        <v>8576</v>
      </c>
      <c r="AF52" s="7759" t="s">
        <v>8479</v>
      </c>
      <c r="AG52" s="7759" t="s">
        <v>8480</v>
      </c>
      <c r="AH52" s="7693" t="s">
        <v>8481</v>
      </c>
      <c r="AI52" s="7756" t="s">
        <v>8482</v>
      </c>
      <c r="AJ52" s="7693" t="s">
        <v>8483</v>
      </c>
      <c r="AK52" s="7694" t="s">
        <v>8484</v>
      </c>
      <c r="AL52" s="7694" t="s">
        <v>8577</v>
      </c>
      <c r="AM52" s="7694" t="s">
        <v>8486</v>
      </c>
      <c r="AN52" s="7694" t="s">
        <v>8487</v>
      </c>
    </row>
    <row r="53">
      <c r="A53" s="7694" t="s">
        <v>8488</v>
      </c>
      <c r="B53" s="7694"/>
      <c r="C53" s="7694"/>
      <c r="D53" s="7694" t="s">
        <v>8489</v>
      </c>
      <c r="E53" s="7698" t="s">
        <v>8490</v>
      </c>
      <c r="F53" s="7694"/>
      <c r="G53" s="7760"/>
      <c r="H53" s="7756"/>
      <c r="I53" s="7693"/>
      <c r="J53" s="7693"/>
      <c r="K53" s="7694" t="s">
        <v>8491</v>
      </c>
      <c r="L53" s="7694" t="s">
        <v>8491</v>
      </c>
      <c r="M53" s="7694"/>
      <c r="N53" s="7694"/>
      <c r="O53" s="7694"/>
      <c r="P53" s="7757"/>
      <c r="Q53" s="7757"/>
      <c r="R53" s="7757"/>
      <c r="S53" s="7757"/>
      <c r="T53" s="7757"/>
      <c r="U53" s="7757"/>
      <c r="V53" s="7757"/>
      <c r="W53" s="7757"/>
      <c r="X53" s="7757"/>
      <c r="Y53" s="7757"/>
      <c r="Z53" s="7757"/>
      <c r="AA53" s="7757"/>
      <c r="AB53" s="7758"/>
      <c r="AC53" s="7756"/>
      <c r="AD53" s="7756"/>
      <c r="AE53" s="7756"/>
      <c r="AF53" s="7759"/>
      <c r="AG53" s="7759"/>
      <c r="AH53" s="7693"/>
      <c r="AI53" s="7756"/>
      <c r="AJ53" s="7693"/>
      <c r="AK53" s="7694"/>
      <c r="AL53" s="7694"/>
      <c r="AM53" s="7694"/>
      <c r="AN53" s="7694"/>
    </row>
    <row r="54">
      <c r="A54" s="7761">
        <v>1</v>
      </c>
      <c r="B54" s="7699" t="s">
        <v>8504</v>
      </c>
      <c r="C54" s="7699" t="s">
        <v>8578</v>
      </c>
      <c r="D54" s="7700">
        <v>1535</v>
      </c>
      <c r="E54" s="7714">
        <v>1535</v>
      </c>
      <c r="F54" s="7762"/>
      <c r="G54" s="7763">
        <f>VLOOKUP(C54,'Data Products'!$A:$J,2,0)</f>
      </c>
      <c r="H54" s="7764">
        <f t="shared" ref="H54:H79" si="10">IFERROR(G54-TODAY(),"")</f>
      </c>
      <c r="I54" s="7703">
        <v>45840</v>
      </c>
      <c r="J54" s="7704">
        <f t="shared" ref="J54:J126" si="19">TODAY()-I54</f>
      </c>
      <c r="K54" s="7718">
        <v>6577</v>
      </c>
      <c r="L54" s="7765">
        <v>13492</v>
      </c>
      <c r="M54" s="7700">
        <v>6000</v>
      </c>
      <c r="N54" s="7700">
        <v>12000</v>
      </c>
      <c r="O54" s="7699" t="s">
        <v>8503</v>
      </c>
      <c r="P54" s="7738"/>
      <c r="Q54" s="7738"/>
      <c r="R54" s="7766"/>
      <c r="S54" s="7738"/>
      <c r="T54" s="7738"/>
      <c r="U54" s="7738"/>
      <c r="V54" s="7738"/>
      <c r="W54" s="7738"/>
      <c r="X54" s="7738"/>
      <c r="Y54" s="7738"/>
      <c r="Z54" s="7738"/>
      <c r="AA54" s="7738"/>
      <c r="AB54" s="7767">
        <f t="shared" ref="AB54:AB126" si="23">L54/30</f>
      </c>
      <c r="AC54" s="7721">
        <f t="shared" ref="AC54:AC126" si="26">IFERROR(D54/AB54,"-")</f>
      </c>
      <c r="AD54" s="7707">
        <f t="shared" ref="AD54:AD126" si="1">IFERROR(TODAY()+AC54,"-")</f>
      </c>
      <c r="AE54" s="7722">
        <f t="shared" ref="AE54:AE126" si="14">_xlfn.IFS(AC54="-","Not sold yet",AND(AC54&lt;=150,AC54&gt;60),"Out of stock more than 60 days",AC54&lt;=60,"Out of stock less than 60 days",AC54&gt;=150,"Out of stock more than 150 days")</f>
      </c>
      <c r="AF54" s="7709">
        <f>VLOOKUP(C54,'Data Products'!$A:$J,10,0)</f>
      </c>
      <c r="AG54" s="7710">
        <f t="shared" ref="AG54:AG126" si="29">AF54*D54</f>
      </c>
      <c r="AH54" s="7710"/>
      <c r="AI54" s="7729" t="s">
        <v>8579</v>
      </c>
      <c r="AJ54" s="7712"/>
      <c r="AK54" s="7713"/>
      <c r="AL54" s="7712"/>
      <c r="AM54" s="7713"/>
      <c r="AN54" s="7713"/>
    </row>
    <row customHeight="true" hidden="true" ht="18" r="55">
      <c r="A55" s="7761">
        <v>2</v>
      </c>
      <c r="B55" s="7699" t="s">
        <v>8499</v>
      </c>
      <c r="C55" s="7699" t="s">
        <v>8580</v>
      </c>
      <c r="D55" s="7700">
        <v>0</v>
      </c>
      <c r="E55" s="7714">
        <v>0</v>
      </c>
      <c r="F55" s="7762"/>
      <c r="G55" s="7763">
        <f>VLOOKUP(C55,'Data Products'!$A:$J,2,0)</f>
      </c>
      <c r="H55" s="7764">
        <f t="shared" si="10"/>
      </c>
      <c r="I55" s="7703">
        <v>45376</v>
      </c>
      <c r="J55" s="7704">
        <f t="shared" si="19"/>
      </c>
      <c r="K55" s="7700">
        <v>0</v>
      </c>
      <c r="L55" s="7700">
        <v>0</v>
      </c>
      <c r="M55" s="7700">
        <v>0</v>
      </c>
      <c r="N55" s="7700">
        <v>0</v>
      </c>
      <c r="O55" s="7699" t="s">
        <v>8581</v>
      </c>
      <c r="P55" s="7738"/>
      <c r="Q55" s="7738"/>
      <c r="R55" s="7766"/>
      <c r="S55" s="7738"/>
      <c r="T55" s="7738"/>
      <c r="U55" s="7738"/>
      <c r="V55" s="7738"/>
      <c r="W55" s="7738"/>
      <c r="X55" s="7738"/>
      <c r="Y55" s="7738"/>
      <c r="Z55" s="7738"/>
      <c r="AA55" s="7738"/>
      <c r="AB55" s="7767">
        <f t="shared" si="23"/>
      </c>
      <c r="AC55" s="7715">
        <f t="shared" si="26"/>
      </c>
      <c r="AD55" s="7707">
        <f t="shared" si="1"/>
      </c>
      <c r="AE55" s="7716">
        <f t="shared" si="14"/>
      </c>
      <c r="AF55" s="7709">
        <f>VLOOKUP(C55,'Data Products'!$A:$J,10,0)</f>
      </c>
      <c r="AG55" s="7710">
        <f t="shared" si="29"/>
      </c>
      <c r="AH55" s="7710">
        <f t="shared" ref="AH55:AH74" si="4">IF(H55&lt;=90,D55,0)</f>
      </c>
      <c r="AI55" s="7723"/>
      <c r="AJ55" s="7712"/>
      <c r="AK55" s="7713"/>
      <c r="AL55" s="7712"/>
      <c r="AM55" s="7713"/>
      <c r="AN55" s="7713"/>
    </row>
    <row customHeight="true" hidden="true" ht="18" r="56">
      <c r="A56" s="7761">
        <v>3</v>
      </c>
      <c r="B56" s="7699" t="s">
        <v>8499</v>
      </c>
      <c r="C56" s="7699" t="s">
        <v>8582</v>
      </c>
      <c r="D56" s="7700">
        <v>0</v>
      </c>
      <c r="E56" s="7714">
        <v>0</v>
      </c>
      <c r="F56" s="7762"/>
      <c r="G56" s="7763">
        <f>VLOOKUP(C56,'Data Products'!$A:$J,2,0)</f>
      </c>
      <c r="H56" s="7764">
        <f t="shared" si="10"/>
      </c>
      <c r="I56" s="7740">
        <v>45721</v>
      </c>
      <c r="J56" s="7704">
        <f t="shared" si="19"/>
      </c>
      <c r="K56" s="7700">
        <v>0</v>
      </c>
      <c r="L56" s="7700">
        <v>0</v>
      </c>
      <c r="M56" s="7768" t="s">
        <v>8583</v>
      </c>
      <c r="N56" s="7768" t="s">
        <v>8583</v>
      </c>
      <c r="O56" s="7699" t="s">
        <v>8581</v>
      </c>
      <c r="P56" s="7738"/>
      <c r="Q56" s="7738"/>
      <c r="R56" s="7766"/>
      <c r="S56" s="7738"/>
      <c r="T56" s="7738"/>
      <c r="U56" s="7738"/>
      <c r="V56" s="7738"/>
      <c r="W56" s="7738"/>
      <c r="X56" s="7738"/>
      <c r="Y56" s="7738"/>
      <c r="Z56" s="7738"/>
      <c r="AA56" s="7738"/>
      <c r="AB56" s="7767">
        <f t="shared" si="23"/>
      </c>
      <c r="AC56" s="7715">
        <f t="shared" si="26"/>
      </c>
      <c r="AD56" s="7707">
        <f t="shared" si="1"/>
      </c>
      <c r="AE56" s="7716">
        <f t="shared" si="14"/>
      </c>
      <c r="AF56" s="7709">
        <f>VLOOKUP(C56,'Data Products'!$A:$J,10,0)</f>
      </c>
      <c r="AG56" s="7710">
        <f t="shared" si="29"/>
      </c>
      <c r="AH56" s="7710">
        <f t="shared" si="4"/>
      </c>
      <c r="AI56" s="7723"/>
      <c r="AJ56" s="7712"/>
      <c r="AK56" s="7713"/>
      <c r="AL56" s="7712"/>
      <c r="AM56" s="7713"/>
      <c r="AN56" s="7713"/>
    </row>
    <row customHeight="true" hidden="true" ht="18" r="57">
      <c r="A57" s="7761">
        <v>4</v>
      </c>
      <c r="B57" s="7699" t="s">
        <v>8499</v>
      </c>
      <c r="C57" s="7699" t="s">
        <v>8584</v>
      </c>
      <c r="D57" s="7700">
        <v>0</v>
      </c>
      <c r="E57" s="7714">
        <v>0</v>
      </c>
      <c r="F57" s="7762"/>
      <c r="G57" s="7763">
        <f>VLOOKUP(C57,'Data Products'!$A:$J,2,0)</f>
      </c>
      <c r="H57" s="7764">
        <f t="shared" si="10"/>
      </c>
      <c r="I57" s="7703">
        <v>45460</v>
      </c>
      <c r="J57" s="7704">
        <f t="shared" si="19"/>
      </c>
      <c r="K57" s="7700">
        <v>0</v>
      </c>
      <c r="L57" s="7700">
        <v>0</v>
      </c>
      <c r="M57" s="7700">
        <v>0</v>
      </c>
      <c r="N57" s="7700">
        <v>0</v>
      </c>
      <c r="O57" s="7699" t="s">
        <v>8581</v>
      </c>
      <c r="P57" s="7738"/>
      <c r="Q57" s="7738"/>
      <c r="R57" s="7769"/>
      <c r="S57" s="7738"/>
      <c r="T57" s="7738"/>
      <c r="U57" s="7738"/>
      <c r="V57" s="7738"/>
      <c r="W57" s="7738"/>
      <c r="X57" s="7738"/>
      <c r="Y57" s="7738"/>
      <c r="Z57" s="7738"/>
      <c r="AA57" s="7738"/>
      <c r="AB57" s="7767">
        <f t="shared" si="23"/>
      </c>
      <c r="AC57" s="7715">
        <f t="shared" si="26"/>
      </c>
      <c r="AD57" s="7707">
        <f t="shared" si="1"/>
      </c>
      <c r="AE57" s="7716">
        <f t="shared" si="14"/>
      </c>
      <c r="AF57" s="7709">
        <f>VLOOKUP(C57,'Data Products'!$A:$J,10,0)</f>
      </c>
      <c r="AG57" s="7710">
        <f t="shared" si="29"/>
      </c>
      <c r="AH57" s="7710">
        <f t="shared" si="4"/>
      </c>
      <c r="AI57" s="7712"/>
      <c r="AJ57" s="7713"/>
      <c r="AK57" s="7713"/>
      <c r="AL57" s="7712"/>
      <c r="AM57" s="7713"/>
      <c r="AN57" s="7713"/>
    </row>
    <row customHeight="true" hidden="true" ht="18" r="58">
      <c r="A58" s="7761">
        <v>5</v>
      </c>
      <c r="B58" s="7699" t="s">
        <v>8527</v>
      </c>
      <c r="C58" s="7699" t="s">
        <v>8585</v>
      </c>
      <c r="D58" s="7700">
        <v>0</v>
      </c>
      <c r="E58" s="7714">
        <v>0</v>
      </c>
      <c r="F58" s="7762"/>
      <c r="G58" s="7763">
        <f>VLOOKUP(C58,'Data Products'!$A:$J,2,0)</f>
      </c>
      <c r="H58" s="7764">
        <f t="shared" si="10"/>
      </c>
      <c r="I58" s="7703">
        <v>45667</v>
      </c>
      <c r="J58" s="7704">
        <f t="shared" si="19"/>
      </c>
      <c r="K58" s="7700">
        <v>0</v>
      </c>
      <c r="L58" s="7700">
        <v>0</v>
      </c>
      <c r="M58" s="7700">
        <v>500</v>
      </c>
      <c r="N58" s="7700">
        <v>1000</v>
      </c>
      <c r="O58" s="7770" t="s">
        <v>8512</v>
      </c>
      <c r="P58" s="7738"/>
      <c r="Q58" s="7738"/>
      <c r="R58" s="7766"/>
      <c r="S58" s="7738"/>
      <c r="T58" s="7738"/>
      <c r="U58" s="7738"/>
      <c r="V58" s="7738"/>
      <c r="W58" s="7738"/>
      <c r="X58" s="7738"/>
      <c r="Y58" s="7738"/>
      <c r="Z58" s="7738"/>
      <c r="AA58" s="7738"/>
      <c r="AB58" s="7767">
        <f t="shared" si="23"/>
      </c>
      <c r="AC58" s="7715">
        <f t="shared" si="26"/>
      </c>
      <c r="AD58" s="7707">
        <f t="shared" si="1"/>
      </c>
      <c r="AE58" s="7716">
        <f t="shared" si="14"/>
      </c>
      <c r="AF58" s="7709">
        <f>VLOOKUP(C58,'Data Products'!$A:$J,10,0)</f>
      </c>
      <c r="AG58" s="7710">
        <f t="shared" si="29"/>
      </c>
      <c r="AH58" s="7710">
        <f t="shared" si="4"/>
      </c>
      <c r="AI58" s="7723"/>
      <c r="AJ58" s="7713"/>
      <c r="AK58" s="7713">
        <v>200</v>
      </c>
      <c r="AL58" s="7712"/>
      <c r="AM58" s="7713"/>
      <c r="AN58" s="7713"/>
    </row>
    <row r="59">
      <c r="A59" s="7761">
        <v>6</v>
      </c>
      <c r="B59" s="7699" t="s">
        <v>8499</v>
      </c>
      <c r="C59" s="7699" t="s">
        <v>8586</v>
      </c>
      <c r="D59" s="7700">
        <v>3</v>
      </c>
      <c r="E59" s="7714">
        <v>3</v>
      </c>
      <c r="F59" s="7762"/>
      <c r="G59" s="7763">
        <f>VLOOKUP(C59,'Data Products'!$A:$J,2,0)</f>
      </c>
      <c r="H59" s="7764">
        <f t="shared" si="10"/>
      </c>
      <c r="I59" s="7703">
        <v>45667</v>
      </c>
      <c r="J59" s="7704">
        <f t="shared" si="19"/>
      </c>
      <c r="K59" s="7700">
        <v>0</v>
      </c>
      <c r="L59" s="7700">
        <v>0</v>
      </c>
      <c r="M59" s="7700">
        <v>500</v>
      </c>
      <c r="N59" s="7700">
        <v>1000</v>
      </c>
      <c r="O59" s="7699" t="s">
        <v>8512</v>
      </c>
      <c r="P59" s="7738"/>
      <c r="Q59" s="7738"/>
      <c r="R59" s="7766"/>
      <c r="S59" s="7738"/>
      <c r="T59" s="7738"/>
      <c r="U59" s="7738"/>
      <c r="V59" s="7738"/>
      <c r="W59" s="7738"/>
      <c r="X59" s="7738"/>
      <c r="Y59" s="7738"/>
      <c r="Z59" s="7738"/>
      <c r="AA59" s="7738"/>
      <c r="AB59" s="7767">
        <f t="shared" si="23"/>
      </c>
      <c r="AC59" s="7721">
        <f t="shared" si="26"/>
      </c>
      <c r="AD59" s="7707">
        <f t="shared" si="1"/>
      </c>
      <c r="AE59" s="7722">
        <f t="shared" si="14"/>
      </c>
      <c r="AF59" s="7709">
        <f>VLOOKUP(C59,'Data Products'!$A:$J,10,0)</f>
      </c>
      <c r="AG59" s="7710">
        <f t="shared" si="29"/>
      </c>
      <c r="AH59" s="7710">
        <f t="shared" si="4"/>
      </c>
      <c r="AI59" s="7723"/>
      <c r="AJ59" s="7713"/>
      <c r="AK59" s="7713"/>
      <c r="AL59" s="7712"/>
      <c r="AM59" s="7713"/>
      <c r="AN59" s="7713"/>
    </row>
    <row r="60">
      <c r="A60" s="7761">
        <v>7</v>
      </c>
      <c r="B60" s="7699" t="s">
        <v>8492</v>
      </c>
      <c r="C60" s="7699" t="s">
        <v>8587</v>
      </c>
      <c r="D60" s="7700">
        <v>113</v>
      </c>
      <c r="E60" s="7714">
        <v>113</v>
      </c>
      <c r="F60" s="7762"/>
      <c r="G60" s="7763">
        <f>VLOOKUP(C60,'Data Products'!$A:$J,2,0)</f>
      </c>
      <c r="H60" s="7764">
        <f t="shared" si="10"/>
      </c>
      <c r="I60" s="7703">
        <v>45617</v>
      </c>
      <c r="J60" s="7704">
        <f t="shared" si="19"/>
      </c>
      <c r="K60" s="7700">
        <v>33</v>
      </c>
      <c r="L60" s="7700">
        <v>52</v>
      </c>
      <c r="M60" s="7700">
        <v>300</v>
      </c>
      <c r="N60" s="7700">
        <v>500</v>
      </c>
      <c r="O60" s="7771" t="s">
        <v>8512</v>
      </c>
      <c r="P60" s="7738"/>
      <c r="Q60" s="7738"/>
      <c r="R60" s="7766"/>
      <c r="S60" s="7738"/>
      <c r="T60" s="7738"/>
      <c r="U60" s="7738"/>
      <c r="V60" s="7738"/>
      <c r="W60" s="7738"/>
      <c r="X60" s="7738"/>
      <c r="Y60" s="7738"/>
      <c r="Z60" s="7738"/>
      <c r="AA60" s="7738"/>
      <c r="AB60" s="7767">
        <f t="shared" si="23"/>
      </c>
      <c r="AC60" s="7726">
        <f t="shared" si="26"/>
      </c>
      <c r="AD60" s="7707">
        <f t="shared" si="1"/>
      </c>
      <c r="AE60" s="7727">
        <f t="shared" si="14"/>
      </c>
      <c r="AF60" s="7709">
        <f>VLOOKUP(C60,'Data Products'!$A:$J,10,0)</f>
      </c>
      <c r="AG60" s="7710">
        <f t="shared" si="29"/>
      </c>
      <c r="AH60" s="7710">
        <f t="shared" si="4"/>
      </c>
      <c r="AI60" s="7712"/>
      <c r="AJ60" s="7713"/>
      <c r="AK60" s="7713"/>
      <c r="AL60" s="7712"/>
      <c r="AM60" s="7713"/>
      <c r="AN60" s="7713"/>
    </row>
    <row customHeight="true" hidden="true" ht="18" r="61">
      <c r="A61" s="7761">
        <v>8</v>
      </c>
      <c r="B61" s="7699" t="s">
        <v>8492</v>
      </c>
      <c r="C61" s="7699" t="s">
        <v>8588</v>
      </c>
      <c r="D61" s="7700">
        <v>0</v>
      </c>
      <c r="E61" s="7714">
        <v>0</v>
      </c>
      <c r="F61" s="7762"/>
      <c r="G61" s="7763">
        <f>VLOOKUP(C61,'Data Products'!$A:$J,2,0)</f>
      </c>
      <c r="H61" s="7772">
        <f t="shared" si="10"/>
      </c>
      <c r="I61" s="7703">
        <v>45504</v>
      </c>
      <c r="J61" s="7704">
        <f t="shared" si="19"/>
      </c>
      <c r="K61" s="7700">
        <v>0</v>
      </c>
      <c r="L61" s="7700">
        <v>0</v>
      </c>
      <c r="M61" s="7700">
        <v>0</v>
      </c>
      <c r="N61" s="7700">
        <v>0</v>
      </c>
      <c r="O61" s="7699" t="s">
        <v>8512</v>
      </c>
      <c r="P61" s="7738"/>
      <c r="Q61" s="7738"/>
      <c r="R61" s="7766"/>
      <c r="S61" s="7738"/>
      <c r="T61" s="7738"/>
      <c r="U61" s="7738"/>
      <c r="V61" s="7738"/>
      <c r="W61" s="7738"/>
      <c r="X61" s="7738"/>
      <c r="Y61" s="7738"/>
      <c r="Z61" s="7738"/>
      <c r="AA61" s="7738"/>
      <c r="AB61" s="7767">
        <f t="shared" si="23"/>
      </c>
      <c r="AC61" s="7715">
        <f t="shared" si="26"/>
      </c>
      <c r="AD61" s="7707">
        <f t="shared" si="1"/>
      </c>
      <c r="AE61" s="7716">
        <f t="shared" si="14"/>
      </c>
      <c r="AF61" s="7709">
        <f>VLOOKUP(C61,'Data Products'!$A:$J,10,0)</f>
      </c>
      <c r="AG61" s="7710">
        <f t="shared" si="29"/>
      </c>
      <c r="AH61" s="7710">
        <f t="shared" si="4"/>
      </c>
      <c r="AI61" s="7712"/>
      <c r="AJ61" s="7713"/>
      <c r="AK61" s="7713"/>
      <c r="AL61" s="7712"/>
      <c r="AM61" s="7713"/>
      <c r="AN61" s="7713"/>
    </row>
    <row customHeight="true" hidden="true" ht="18" r="62">
      <c r="A62" s="7761">
        <v>9</v>
      </c>
      <c r="B62" s="7699" t="s">
        <v>8492</v>
      </c>
      <c r="C62" s="7699" t="s">
        <v>8589</v>
      </c>
      <c r="D62" s="7700">
        <v>0</v>
      </c>
      <c r="E62" s="7714">
        <v>0</v>
      </c>
      <c r="F62" s="7762"/>
      <c r="G62" s="7763">
        <f>VLOOKUP(C62,'Data Products'!$A:$J,2,0)</f>
      </c>
      <c r="H62" s="7764">
        <f t="shared" si="10"/>
      </c>
      <c r="I62" s="7703">
        <v>45530</v>
      </c>
      <c r="J62" s="7704">
        <f t="shared" si="19"/>
      </c>
      <c r="K62" s="7700">
        <v>0</v>
      </c>
      <c r="L62" s="7700">
        <v>0</v>
      </c>
      <c r="M62" s="7700">
        <v>100</v>
      </c>
      <c r="N62" s="7700">
        <v>300</v>
      </c>
      <c r="O62" s="7699" t="s">
        <v>8512</v>
      </c>
      <c r="P62" s="7738"/>
      <c r="Q62" s="7738"/>
      <c r="R62" s="7766"/>
      <c r="S62" s="7738"/>
      <c r="T62" s="7738"/>
      <c r="U62" s="7738"/>
      <c r="V62" s="7738"/>
      <c r="W62" s="7738"/>
      <c r="X62" s="7738"/>
      <c r="Y62" s="7738"/>
      <c r="Z62" s="7738"/>
      <c r="AA62" s="7738"/>
      <c r="AB62" s="7767">
        <f t="shared" si="23"/>
      </c>
      <c r="AC62" s="7721">
        <f t="shared" si="26"/>
      </c>
      <c r="AD62" s="7707">
        <f t="shared" si="1"/>
      </c>
      <c r="AE62" s="7722">
        <f t="shared" si="14"/>
      </c>
      <c r="AF62" s="7709">
        <f>VLOOKUP(C62,'Data Products'!$A:$J,10,0)</f>
      </c>
      <c r="AG62" s="7710">
        <f t="shared" si="29"/>
      </c>
      <c r="AH62" s="7710">
        <f t="shared" si="4"/>
      </c>
      <c r="AI62" s="7712"/>
      <c r="AJ62" s="7713"/>
      <c r="AK62" s="7713"/>
      <c r="AL62" s="7712"/>
      <c r="AM62" s="7713"/>
      <c r="AN62" s="7713"/>
    </row>
    <row customHeight="true" hidden="true" ht="18" r="63">
      <c r="A63" s="7761">
        <v>10</v>
      </c>
      <c r="B63" s="7699" t="s">
        <v>8492</v>
      </c>
      <c r="C63" s="7699" t="s">
        <v>8590</v>
      </c>
      <c r="D63" s="7700">
        <v>0</v>
      </c>
      <c r="E63" s="7714">
        <v>0</v>
      </c>
      <c r="F63" s="7762"/>
      <c r="G63" s="7763">
        <f>VLOOKUP(C63,'Data Products'!$A:$J,2,0)</f>
      </c>
      <c r="H63" s="7764">
        <f t="shared" si="10"/>
      </c>
      <c r="I63" s="7703">
        <v>45667</v>
      </c>
      <c r="J63" s="7704">
        <f t="shared" si="19"/>
      </c>
      <c r="K63" s="7700">
        <v>0</v>
      </c>
      <c r="L63" s="7700">
        <v>0</v>
      </c>
      <c r="M63" s="7700">
        <v>500</v>
      </c>
      <c r="N63" s="7700">
        <v>1000</v>
      </c>
      <c r="O63" s="7699" t="s">
        <v>8512</v>
      </c>
      <c r="P63" s="7738"/>
      <c r="Q63" s="7738"/>
      <c r="R63" s="7766"/>
      <c r="S63" s="7738"/>
      <c r="T63" s="7738"/>
      <c r="U63" s="7738"/>
      <c r="V63" s="7738"/>
      <c r="W63" s="7738"/>
      <c r="X63" s="7738"/>
      <c r="Y63" s="7738"/>
      <c r="Z63" s="7738"/>
      <c r="AA63" s="7738"/>
      <c r="AB63" s="7767">
        <f t="shared" si="23"/>
      </c>
      <c r="AC63" s="7715">
        <f t="shared" si="26"/>
      </c>
      <c r="AD63" s="7707">
        <f t="shared" si="1"/>
      </c>
      <c r="AE63" s="7716">
        <f t="shared" si="14"/>
      </c>
      <c r="AF63" s="7709">
        <f>VLOOKUP(C63,'Data Products'!$A:$J,10,0)</f>
      </c>
      <c r="AG63" s="7710">
        <f t="shared" si="29"/>
      </c>
      <c r="AH63" s="7710">
        <f t="shared" si="4"/>
      </c>
      <c r="AI63" s="7723"/>
      <c r="AJ63" s="7713"/>
      <c r="AK63" s="7713">
        <v>150</v>
      </c>
      <c r="AL63" s="7712"/>
      <c r="AM63" s="7713"/>
      <c r="AN63" s="7713"/>
    </row>
    <row customHeight="true" hidden="true" ht="18" r="64">
      <c r="A64" s="7761">
        <v>11</v>
      </c>
      <c r="B64" s="7699" t="s">
        <v>8499</v>
      </c>
      <c r="C64" s="7699" t="s">
        <v>8591</v>
      </c>
      <c r="D64" s="7700">
        <v>0</v>
      </c>
      <c r="E64" s="7714">
        <v>0</v>
      </c>
      <c r="F64" s="7762"/>
      <c r="G64" s="7763">
        <f>VLOOKUP(C64,'Data Products'!$A:$J,2,0)</f>
      </c>
      <c r="H64" s="7764">
        <f t="shared" si="10"/>
      </c>
      <c r="I64" s="7740">
        <v>45716</v>
      </c>
      <c r="J64" s="7704">
        <f t="shared" si="19"/>
      </c>
      <c r="K64" s="7700">
        <v>19</v>
      </c>
      <c r="L64" s="7700">
        <v>96</v>
      </c>
      <c r="M64" s="7700" t="s">
        <v>8583</v>
      </c>
      <c r="N64" s="7700" t="s">
        <v>8583</v>
      </c>
      <c r="O64" s="7699" t="s">
        <v>8512</v>
      </c>
      <c r="P64" s="7738"/>
      <c r="Q64" s="7738"/>
      <c r="R64" s="7766"/>
      <c r="S64" s="7738"/>
      <c r="T64" s="7738"/>
      <c r="U64" s="7738"/>
      <c r="V64" s="7738"/>
      <c r="W64" s="7738"/>
      <c r="X64" s="7738"/>
      <c r="Y64" s="7738"/>
      <c r="Z64" s="7738"/>
      <c r="AA64" s="7738"/>
      <c r="AB64" s="7767">
        <f t="shared" si="23"/>
      </c>
      <c r="AC64" s="7726">
        <f t="shared" si="26"/>
      </c>
      <c r="AD64" s="7707">
        <f t="shared" si="1"/>
      </c>
      <c r="AE64" s="7727">
        <f t="shared" si="14"/>
      </c>
      <c r="AF64" s="7709">
        <f>VLOOKUP(C64,'Data Products'!$A:$J,10,0)</f>
      </c>
      <c r="AG64" s="7710">
        <f t="shared" si="29"/>
      </c>
      <c r="AH64" s="7710">
        <f t="shared" si="4"/>
      </c>
      <c r="AI64" s="7723"/>
      <c r="AJ64" s="7713"/>
      <c r="AK64" s="7713"/>
      <c r="AL64" s="7712"/>
      <c r="AM64" s="7713"/>
      <c r="AN64" s="7713"/>
    </row>
    <row r="65">
      <c r="A65" s="7761">
        <v>12</v>
      </c>
      <c r="B65" s="7699" t="s">
        <v>8492</v>
      </c>
      <c r="C65" s="7699" t="s">
        <v>8592</v>
      </c>
      <c r="D65" s="7700">
        <v>168</v>
      </c>
      <c r="E65" s="7714">
        <v>168</v>
      </c>
      <c r="F65" s="7762"/>
      <c r="G65" s="7763">
        <f>VLOOKUP(C65,'Data Products'!$A:$J,2,0)</f>
      </c>
      <c r="H65" s="7764">
        <f t="shared" si="10"/>
      </c>
      <c r="I65" s="7740">
        <v>45716</v>
      </c>
      <c r="J65" s="7704">
        <f t="shared" si="19"/>
      </c>
      <c r="K65" s="7700">
        <v>109</v>
      </c>
      <c r="L65" s="7700">
        <v>147</v>
      </c>
      <c r="M65" s="7700">
        <v>0</v>
      </c>
      <c r="N65" s="7700">
        <v>0</v>
      </c>
      <c r="O65" s="7699" t="s">
        <v>8512</v>
      </c>
      <c r="P65" s="7738"/>
      <c r="Q65" s="7738"/>
      <c r="R65" s="7766"/>
      <c r="S65" s="7738"/>
      <c r="T65" s="7738"/>
      <c r="U65" s="7738"/>
      <c r="V65" s="7738"/>
      <c r="W65" s="7738"/>
      <c r="X65" s="7738"/>
      <c r="Y65" s="7738"/>
      <c r="Z65" s="7738"/>
      <c r="AA65" s="7738"/>
      <c r="AB65" s="7767">
        <f t="shared" si="23"/>
      </c>
      <c r="AC65" s="7726">
        <f t="shared" si="26"/>
      </c>
      <c r="AD65" s="7707">
        <f t="shared" si="1"/>
      </c>
      <c r="AE65" s="7727">
        <f t="shared" si="14"/>
      </c>
      <c r="AF65" s="7709">
        <f>VLOOKUP(C65,'Data Products'!$A:$J,10,0)</f>
      </c>
      <c r="AG65" s="7710">
        <f t="shared" si="29"/>
      </c>
      <c r="AH65" s="7710">
        <f t="shared" si="4"/>
      </c>
      <c r="AI65" s="7723"/>
      <c r="AJ65" s="7713"/>
      <c r="AK65" s="7713"/>
      <c r="AL65" s="7712"/>
      <c r="AM65" s="7713"/>
      <c r="AN65" s="7713"/>
    </row>
    <row customHeight="true" hidden="true" ht="18" r="66">
      <c r="A66" s="7761">
        <v>13</v>
      </c>
      <c r="B66" s="7699" t="s">
        <v>8492</v>
      </c>
      <c r="C66" s="7699" t="s">
        <v>8593</v>
      </c>
      <c r="D66" s="7700">
        <v>0</v>
      </c>
      <c r="E66" s="7714">
        <v>0</v>
      </c>
      <c r="F66" s="7762"/>
      <c r="G66" s="7763">
        <f>VLOOKUP(C66,'Data Products'!$A:$J,2,0)</f>
      </c>
      <c r="H66" s="7772">
        <f t="shared" si="10"/>
      </c>
      <c r="I66" s="7703">
        <v>45363</v>
      </c>
      <c r="J66" s="7704">
        <f t="shared" si="19"/>
      </c>
      <c r="K66" s="7700">
        <v>0</v>
      </c>
      <c r="L66" s="7700">
        <v>0</v>
      </c>
      <c r="M66" s="7700">
        <v>0</v>
      </c>
      <c r="N66" s="7700">
        <v>0</v>
      </c>
      <c r="O66" s="7699" t="s">
        <v>8512</v>
      </c>
      <c r="P66" s="7738"/>
      <c r="Q66" s="7738"/>
      <c r="R66" s="7766"/>
      <c r="S66" s="7738"/>
      <c r="T66" s="7738"/>
      <c r="U66" s="7738"/>
      <c r="V66" s="7738"/>
      <c r="W66" s="7738"/>
      <c r="X66" s="7738"/>
      <c r="Y66" s="7738"/>
      <c r="Z66" s="7738"/>
      <c r="AA66" s="7738"/>
      <c r="AB66" s="7767">
        <f t="shared" si="23"/>
      </c>
      <c r="AC66" s="7715">
        <f t="shared" si="26"/>
      </c>
      <c r="AD66" s="7707">
        <f t="shared" si="1"/>
      </c>
      <c r="AE66" s="7716">
        <f t="shared" si="14"/>
      </c>
      <c r="AF66" s="7709">
        <f>VLOOKUP(C66,'Data Products'!$A:$J,10,0)</f>
      </c>
      <c r="AG66" s="7710">
        <f t="shared" si="29"/>
      </c>
      <c r="AH66" s="7710">
        <f t="shared" si="4"/>
      </c>
      <c r="AI66" s="7712"/>
      <c r="AJ66" s="7713"/>
      <c r="AK66" s="7713"/>
      <c r="AL66" s="7712"/>
      <c r="AM66" s="7713"/>
      <c r="AN66" s="7713"/>
    </row>
    <row r="67">
      <c r="A67" s="7761">
        <v>14</v>
      </c>
      <c r="B67" s="7699" t="s">
        <v>8492</v>
      </c>
      <c r="C67" s="7699" t="s">
        <v>8594</v>
      </c>
      <c r="D67" s="7700">
        <v>30</v>
      </c>
      <c r="E67" s="7714">
        <v>30</v>
      </c>
      <c r="F67" s="7762"/>
      <c r="G67" s="7763">
        <f>VLOOKUP(C67,'Data Products'!$A:$J,2,0)</f>
      </c>
      <c r="H67" s="7764">
        <f t="shared" si="10"/>
      </c>
      <c r="I67" s="7703">
        <v>45617</v>
      </c>
      <c r="J67" s="7704">
        <f t="shared" si="19"/>
      </c>
      <c r="K67" s="7700">
        <v>22</v>
      </c>
      <c r="L67" s="7700">
        <v>24</v>
      </c>
      <c r="M67" s="7700">
        <v>300</v>
      </c>
      <c r="N67" s="7700">
        <v>500</v>
      </c>
      <c r="O67" s="7699" t="s">
        <v>8512</v>
      </c>
      <c r="P67" s="7738"/>
      <c r="Q67" s="7738"/>
      <c r="R67" s="7766"/>
      <c r="S67" s="7738"/>
      <c r="T67" s="7738"/>
      <c r="U67" s="7738"/>
      <c r="V67" s="7738"/>
      <c r="W67" s="7738"/>
      <c r="X67" s="7738"/>
      <c r="Y67" s="7738"/>
      <c r="Z67" s="7738"/>
      <c r="AA67" s="7738"/>
      <c r="AB67" s="7767">
        <f t="shared" si="23"/>
      </c>
      <c r="AC67" s="7726">
        <f t="shared" si="26"/>
      </c>
      <c r="AD67" s="7707">
        <f t="shared" si="1"/>
      </c>
      <c r="AE67" s="7727">
        <f t="shared" si="14"/>
      </c>
      <c r="AF67" s="7709">
        <f>VLOOKUP(C67,'Data Products'!$A:$J,10,0)</f>
      </c>
      <c r="AG67" s="7710">
        <f t="shared" si="29"/>
      </c>
      <c r="AH67" s="7710">
        <f t="shared" si="4"/>
      </c>
      <c r="AI67" s="7723"/>
      <c r="AJ67" s="7713"/>
      <c r="AK67" s="7713"/>
      <c r="AL67" s="7712"/>
      <c r="AM67" s="7713"/>
      <c r="AN67" s="7713"/>
    </row>
    <row r="68">
      <c r="A68" s="7761">
        <v>15</v>
      </c>
      <c r="B68" s="7699" t="s">
        <v>8492</v>
      </c>
      <c r="C68" s="7699" t="s">
        <v>8595</v>
      </c>
      <c r="D68" s="7700">
        <v>20</v>
      </c>
      <c r="E68" s="7714">
        <v>20</v>
      </c>
      <c r="F68" s="7762"/>
      <c r="G68" s="7763">
        <f>VLOOKUP(C68,'Data Products'!$A:$J,2,0)</f>
      </c>
      <c r="H68" s="7764">
        <f t="shared" si="10"/>
      </c>
      <c r="I68" s="7703">
        <v>45667</v>
      </c>
      <c r="J68" s="7704">
        <f t="shared" si="19"/>
      </c>
      <c r="K68" s="7700">
        <v>221</v>
      </c>
      <c r="L68" s="7700">
        <v>312</v>
      </c>
      <c r="M68" s="7700">
        <v>1000</v>
      </c>
      <c r="N68" s="7700">
        <v>2000</v>
      </c>
      <c r="O68" s="7699" t="s">
        <v>8512</v>
      </c>
      <c r="P68" s="7738"/>
      <c r="Q68" s="7738"/>
      <c r="R68" s="7766"/>
      <c r="S68" s="7738"/>
      <c r="T68" s="7738"/>
      <c r="U68" s="7738"/>
      <c r="V68" s="7738"/>
      <c r="W68" s="7738"/>
      <c r="X68" s="7738"/>
      <c r="Y68" s="7738"/>
      <c r="Z68" s="7738"/>
      <c r="AA68" s="7738"/>
      <c r="AB68" s="7767">
        <f t="shared" si="23"/>
      </c>
      <c r="AC68" s="7726">
        <f t="shared" si="26"/>
      </c>
      <c r="AD68" s="7707">
        <f t="shared" si="1"/>
      </c>
      <c r="AE68" s="7727">
        <f t="shared" si="14"/>
      </c>
      <c r="AF68" s="7709">
        <f>VLOOKUP(C68,'Data Products'!$A:$J,10,0)</f>
      </c>
      <c r="AG68" s="7710">
        <f t="shared" si="29"/>
      </c>
      <c r="AH68" s="7710">
        <f t="shared" si="4"/>
      </c>
      <c r="AI68" s="7723"/>
      <c r="AJ68" s="7713"/>
      <c r="AK68" s="7713">
        <v>340</v>
      </c>
      <c r="AL68" s="7712"/>
      <c r="AM68" s="7713"/>
      <c r="AN68" s="7713"/>
    </row>
    <row customHeight="true" hidden="true" ht="18" r="69">
      <c r="A69" s="7761">
        <v>16</v>
      </c>
      <c r="B69" s="7699" t="s">
        <v>8499</v>
      </c>
      <c r="C69" s="7699" t="s">
        <v>8596</v>
      </c>
      <c r="D69" s="7700">
        <v>0</v>
      </c>
      <c r="E69" s="7714">
        <v>0</v>
      </c>
      <c r="F69" s="7762"/>
      <c r="G69" s="7763">
        <f>VLOOKUP(C69,'Data Products'!$A:$J,2,0)</f>
      </c>
      <c r="H69" s="7772">
        <f t="shared" si="10"/>
      </c>
      <c r="I69" s="7703">
        <v>45668</v>
      </c>
      <c r="J69" s="7704">
        <f t="shared" si="19"/>
      </c>
      <c r="K69" s="7700">
        <v>0</v>
      </c>
      <c r="L69" s="7700">
        <v>0</v>
      </c>
      <c r="M69" s="7700">
        <v>0</v>
      </c>
      <c r="N69" s="7700">
        <v>0</v>
      </c>
      <c r="O69" s="7699" t="s">
        <v>8530</v>
      </c>
      <c r="P69" s="7738"/>
      <c r="Q69" s="7738"/>
      <c r="R69" s="7766"/>
      <c r="S69" s="7738"/>
      <c r="T69" s="7738"/>
      <c r="U69" s="7738"/>
      <c r="V69" s="7738"/>
      <c r="W69" s="7738"/>
      <c r="X69" s="7738"/>
      <c r="Y69" s="7738"/>
      <c r="Z69" s="7738"/>
      <c r="AA69" s="7738"/>
      <c r="AB69" s="7767">
        <f t="shared" si="23"/>
      </c>
      <c r="AC69" s="7715">
        <f t="shared" si="26"/>
      </c>
      <c r="AD69" s="7707">
        <f t="shared" si="1"/>
      </c>
      <c r="AE69" s="7716">
        <f t="shared" si="14"/>
      </c>
      <c r="AF69" s="7709">
        <f>VLOOKUP(C69,'Data Products'!$A:$J,10,0)</f>
      </c>
      <c r="AG69" s="7710">
        <f t="shared" si="29"/>
      </c>
      <c r="AH69" s="7710">
        <f t="shared" si="4"/>
      </c>
      <c r="AI69" s="7723"/>
      <c r="AJ69" s="7713"/>
      <c r="AK69" s="7713"/>
      <c r="AL69" s="7712"/>
      <c r="AM69" s="7713"/>
      <c r="AN69" s="7713"/>
    </row>
    <row customHeight="true" hidden="true" ht="18" r="70">
      <c r="A70" s="7761">
        <v>17</v>
      </c>
      <c r="B70" s="7699" t="s">
        <v>8499</v>
      </c>
      <c r="C70" s="7699" t="s">
        <v>8597</v>
      </c>
      <c r="D70" s="7700">
        <v>0</v>
      </c>
      <c r="E70" s="7714">
        <v>0</v>
      </c>
      <c r="F70" s="7762"/>
      <c r="G70" s="7763">
        <f>VLOOKUP(C70,'Data Products'!$A:$J,2,0)</f>
      </c>
      <c r="H70" s="7772">
        <f t="shared" si="10"/>
      </c>
      <c r="I70" s="7703">
        <v>45669</v>
      </c>
      <c r="J70" s="7704">
        <f t="shared" si="19"/>
      </c>
      <c r="K70" s="7700">
        <v>0</v>
      </c>
      <c r="L70" s="7700">
        <v>0</v>
      </c>
      <c r="M70" s="7700">
        <v>4000</v>
      </c>
      <c r="N70" s="7700">
        <v>8000</v>
      </c>
      <c r="O70" s="7699" t="s">
        <v>8530</v>
      </c>
      <c r="P70" s="7738"/>
      <c r="Q70" s="7738"/>
      <c r="R70" s="7766"/>
      <c r="S70" s="7738"/>
      <c r="T70" s="7738"/>
      <c r="U70" s="7738"/>
      <c r="V70" s="7738"/>
      <c r="W70" s="7738"/>
      <c r="X70" s="7738"/>
      <c r="Y70" s="7738"/>
      <c r="Z70" s="7738"/>
      <c r="AA70" s="7738"/>
      <c r="AB70" s="7767">
        <f t="shared" si="23"/>
      </c>
      <c r="AC70" s="7721">
        <f t="shared" si="26"/>
      </c>
      <c r="AD70" s="7707">
        <f t="shared" si="1"/>
      </c>
      <c r="AE70" s="7722">
        <f t="shared" si="14"/>
      </c>
      <c r="AF70" s="7709">
        <f>VLOOKUP(C70,'Data Products'!$A:$J,10,0)</f>
      </c>
      <c r="AG70" s="7710">
        <f t="shared" si="29"/>
      </c>
      <c r="AH70" s="7710">
        <f t="shared" si="4"/>
      </c>
      <c r="AI70" s="7723"/>
      <c r="AJ70" s="7713"/>
      <c r="AK70" s="7713">
        <v>3620</v>
      </c>
      <c r="AL70" s="7712"/>
      <c r="AM70" s="7713"/>
      <c r="AN70" s="7713"/>
    </row>
    <row customHeight="true" hidden="true" ht="18" r="71">
      <c r="A71" s="7761">
        <v>18</v>
      </c>
      <c r="B71" s="7699" t="s">
        <v>8499</v>
      </c>
      <c r="C71" s="7699" t="s">
        <v>8598</v>
      </c>
      <c r="D71" s="7700">
        <v>0</v>
      </c>
      <c r="E71" s="7714">
        <v>0</v>
      </c>
      <c r="F71" s="7762"/>
      <c r="G71" s="7763">
        <f>VLOOKUP(C71,'Data Products'!$A:$J,2,0)</f>
      </c>
      <c r="H71" s="7772">
        <f t="shared" si="10"/>
      </c>
      <c r="I71" s="7703">
        <v>45670</v>
      </c>
      <c r="J71" s="7704">
        <f t="shared" si="19"/>
      </c>
      <c r="K71" s="7700">
        <v>0</v>
      </c>
      <c r="L71" s="7700">
        <v>0</v>
      </c>
      <c r="M71" s="7700">
        <v>0</v>
      </c>
      <c r="N71" s="7700">
        <v>0</v>
      </c>
      <c r="O71" s="7699" t="s">
        <v>8530</v>
      </c>
      <c r="P71" s="7738"/>
      <c r="Q71" s="7738"/>
      <c r="R71" s="7766"/>
      <c r="S71" s="7738"/>
      <c r="T71" s="7738"/>
      <c r="U71" s="7738"/>
      <c r="V71" s="7738"/>
      <c r="W71" s="7738"/>
      <c r="X71" s="7738"/>
      <c r="Y71" s="7738"/>
      <c r="Z71" s="7738"/>
      <c r="AA71" s="7738"/>
      <c r="AB71" s="7767">
        <f t="shared" si="23"/>
      </c>
      <c r="AC71" s="7715">
        <f t="shared" si="26"/>
      </c>
      <c r="AD71" s="7707">
        <f t="shared" si="1"/>
      </c>
      <c r="AE71" s="7716">
        <f t="shared" si="14"/>
      </c>
      <c r="AF71" s="7709">
        <f>VLOOKUP(C71,'Data Products'!$A:$J,10,0)</f>
      </c>
      <c r="AG71" s="7710">
        <f t="shared" si="29"/>
      </c>
      <c r="AH71" s="7710">
        <f t="shared" si="4"/>
      </c>
      <c r="AI71" s="7723"/>
      <c r="AJ71" s="7713"/>
      <c r="AK71" s="7713"/>
      <c r="AL71" s="7712"/>
      <c r="AM71" s="7713"/>
      <c r="AN71" s="7713"/>
    </row>
    <row r="72">
      <c r="A72" s="7761">
        <v>19</v>
      </c>
      <c r="B72" s="7699" t="s">
        <v>8504</v>
      </c>
      <c r="C72" s="7699" t="s">
        <v>8599</v>
      </c>
      <c r="D72" s="7700">
        <v>6</v>
      </c>
      <c r="E72" s="7714">
        <v>6</v>
      </c>
      <c r="F72" s="7762"/>
      <c r="G72" s="7763">
        <f>VLOOKUP(C72,'Data Products'!$A:$J,2,0)</f>
      </c>
      <c r="H72" s="7764">
        <f t="shared" si="10"/>
      </c>
      <c r="I72" s="7703">
        <v>45671</v>
      </c>
      <c r="J72" s="7704">
        <f t="shared" si="19"/>
      </c>
      <c r="K72" s="7700">
        <v>1360</v>
      </c>
      <c r="L72" s="7700">
        <v>3048</v>
      </c>
      <c r="M72" s="7700">
        <v>0</v>
      </c>
      <c r="N72" s="7700">
        <v>0</v>
      </c>
      <c r="O72" s="7699" t="s">
        <v>8600</v>
      </c>
      <c r="P72" s="7738"/>
      <c r="Q72" s="7738"/>
      <c r="R72" s="7766"/>
      <c r="S72" s="7738"/>
      <c r="T72" s="7738"/>
      <c r="U72" s="7738"/>
      <c r="V72" s="7738"/>
      <c r="W72" s="7738"/>
      <c r="X72" s="7738"/>
      <c r="Y72" s="7738"/>
      <c r="Z72" s="7738"/>
      <c r="AA72" s="7738"/>
      <c r="AB72" s="7767">
        <f t="shared" si="23"/>
      </c>
      <c r="AC72" s="7721">
        <f t="shared" si="26"/>
      </c>
      <c r="AD72" s="7707">
        <f t="shared" si="1"/>
      </c>
      <c r="AE72" s="7722">
        <f t="shared" si="14"/>
      </c>
      <c r="AF72" s="7709">
        <f>VLOOKUP(C72,'Data Products'!$A:$J,10,0)</f>
      </c>
      <c r="AG72" s="7710">
        <f t="shared" si="29"/>
      </c>
      <c r="AH72" s="7710">
        <f t="shared" si="4"/>
      </c>
      <c r="AI72" s="7729" t="s">
        <v>8601</v>
      </c>
      <c r="AJ72" s="7713"/>
      <c r="AK72" s="7713"/>
      <c r="AL72" s="7712"/>
      <c r="AM72" s="7713"/>
      <c r="AN72" s="7713"/>
    </row>
    <row r="73">
      <c r="A73" s="7761">
        <v>20</v>
      </c>
      <c r="B73" s="7699" t="s">
        <v>8504</v>
      </c>
      <c r="C73" s="7699" t="s">
        <v>8602</v>
      </c>
      <c r="D73" s="7700">
        <v>896</v>
      </c>
      <c r="E73" s="7714">
        <v>896</v>
      </c>
      <c r="F73" s="7762"/>
      <c r="G73" s="7763">
        <f>VLOOKUP(C73,'Data Products'!$A:$J,2,0)</f>
      </c>
      <c r="H73" s="7764">
        <f t="shared" si="10"/>
      </c>
      <c r="I73" s="7740">
        <v>45980</v>
      </c>
      <c r="J73" s="7704">
        <f t="shared" si="19"/>
      </c>
      <c r="K73" s="7700">
        <v>1017</v>
      </c>
      <c r="L73" s="7700">
        <v>2221</v>
      </c>
      <c r="M73" s="7700">
        <v>0</v>
      </c>
      <c r="N73" s="7700">
        <v>0</v>
      </c>
      <c r="O73" s="7699" t="s">
        <v>8600</v>
      </c>
      <c r="P73" s="7738"/>
      <c r="Q73" s="7738"/>
      <c r="R73" s="7766"/>
      <c r="S73" s="7738"/>
      <c r="T73" s="7738"/>
      <c r="U73" s="7738"/>
      <c r="V73" s="7738"/>
      <c r="W73" s="7738"/>
      <c r="X73" s="7738"/>
      <c r="Y73" s="7738"/>
      <c r="Z73" s="7738"/>
      <c r="AA73" s="7738"/>
      <c r="AB73" s="7767">
        <f t="shared" si="23"/>
      </c>
      <c r="AC73" s="7721">
        <f t="shared" si="26"/>
      </c>
      <c r="AD73" s="7707">
        <f t="shared" si="1"/>
      </c>
      <c r="AE73" s="7722">
        <f t="shared" si="14"/>
      </c>
      <c r="AF73" s="7709">
        <f>VLOOKUP(C73,'Data Products'!$A:$J,10,0)</f>
      </c>
      <c r="AG73" s="7710">
        <f t="shared" si="29"/>
      </c>
      <c r="AH73" s="7710">
        <f t="shared" si="4"/>
      </c>
      <c r="AI73" s="7729" t="s">
        <v>8603</v>
      </c>
      <c r="AJ73" s="7713"/>
      <c r="AK73" s="7713"/>
      <c r="AL73" s="7712"/>
      <c r="AM73" s="7713"/>
      <c r="AN73" s="7713"/>
    </row>
    <row r="74">
      <c r="A74" s="7761">
        <v>21</v>
      </c>
      <c r="B74" s="7699" t="s">
        <v>8504</v>
      </c>
      <c r="C74" s="7699" t="s">
        <v>8604</v>
      </c>
      <c r="D74" s="7700">
        <v>9</v>
      </c>
      <c r="E74" s="7714">
        <v>9</v>
      </c>
      <c r="F74" s="7762"/>
      <c r="G74" s="7763">
        <f>VLOOKUP(C74,'Data Products'!$A:$J,2,0)</f>
      </c>
      <c r="H74" s="7764">
        <f t="shared" si="10"/>
      </c>
      <c r="I74" s="7740">
        <v>45895</v>
      </c>
      <c r="J74" s="7704">
        <f t="shared" si="19"/>
      </c>
      <c r="K74" s="7700">
        <v>3</v>
      </c>
      <c r="L74" s="7700">
        <v>13</v>
      </c>
      <c r="M74" s="7700">
        <v>0</v>
      </c>
      <c r="N74" s="7700">
        <v>0</v>
      </c>
      <c r="O74" s="7699" t="s">
        <v>8605</v>
      </c>
      <c r="P74" s="7738"/>
      <c r="Q74" s="7738"/>
      <c r="R74" s="7766"/>
      <c r="S74" s="7738"/>
      <c r="T74" s="7738"/>
      <c r="U74" s="7738"/>
      <c r="V74" s="7738"/>
      <c r="W74" s="7738"/>
      <c r="X74" s="7738"/>
      <c r="Y74" s="7738"/>
      <c r="Z74" s="7738"/>
      <c r="AA74" s="7738"/>
      <c r="AB74" s="7767">
        <f t="shared" si="23"/>
      </c>
      <c r="AC74" s="7721">
        <f t="shared" si="26"/>
      </c>
      <c r="AD74" s="7707">
        <f t="shared" si="1"/>
      </c>
      <c r="AE74" s="7722">
        <f t="shared" si="14"/>
      </c>
      <c r="AF74" s="7709">
        <f>VLOOKUP(C74,'Data Products'!$A:$J,10,0)</f>
      </c>
      <c r="AG74" s="7710">
        <f t="shared" si="29"/>
      </c>
      <c r="AH74" s="7710">
        <f t="shared" si="4"/>
      </c>
      <c r="AI74" s="7723"/>
      <c r="AJ74" s="7713"/>
      <c r="AK74" s="7713"/>
      <c r="AL74" s="7712"/>
      <c r="AM74" s="7713"/>
      <c r="AN74" s="7713"/>
    </row>
    <row customHeight="true" ht="18" r="75">
      <c r="A75" s="7761">
        <v>22</v>
      </c>
      <c r="B75" s="7699" t="s">
        <v>8504</v>
      </c>
      <c r="C75" s="7699" t="s">
        <v>8606</v>
      </c>
      <c r="D75" s="7700">
        <v>286</v>
      </c>
      <c r="E75" s="7714">
        <v>286</v>
      </c>
      <c r="F75" s="7762"/>
      <c r="G75" s="7763">
        <f>VLOOKUP(C75,'Data Products'!$A:$J,2,0)</f>
      </c>
      <c r="H75" s="7764">
        <f t="shared" si="10"/>
      </c>
      <c r="I75" s="7773">
        <v>46108</v>
      </c>
      <c r="J75" s="7704">
        <f t="shared" si="19"/>
      </c>
      <c r="K75" s="7700">
        <v>650</v>
      </c>
      <c r="L75" s="7718">
        <v>650</v>
      </c>
      <c r="M75" s="7700">
        <v>0</v>
      </c>
      <c r="N75" s="7700">
        <v>0</v>
      </c>
      <c r="O75" s="7699" t="s">
        <v>8607</v>
      </c>
      <c r="P75" s="7738"/>
      <c r="Q75" s="7738"/>
      <c r="R75" s="7766"/>
      <c r="S75" s="7738"/>
      <c r="T75" s="7738"/>
      <c r="U75" s="7738"/>
      <c r="V75" s="7738"/>
      <c r="W75" s="7738"/>
      <c r="X75" s="7738"/>
      <c r="Y75" s="7738"/>
      <c r="Z75" s="7738"/>
      <c r="AA75" s="7738"/>
      <c r="AB75" s="7767">
        <f t="shared" si="23"/>
      </c>
      <c r="AC75" s="7721">
        <f t="shared" si="26"/>
      </c>
      <c r="AD75" s="7707">
        <f t="shared" si="1"/>
      </c>
      <c r="AE75" s="7722">
        <f t="shared" si="14"/>
      </c>
      <c r="AF75" s="7709">
        <f>VLOOKUP(C75,'Data Products'!$A:$J,10,0)</f>
      </c>
      <c r="AG75" s="7710">
        <f t="shared" si="29"/>
      </c>
      <c r="AH75" s="7710"/>
      <c r="AI75" s="7723"/>
      <c r="AJ75" s="7713"/>
      <c r="AK75" s="7713"/>
      <c r="AL75" s="7712"/>
      <c r="AM75" s="7713"/>
      <c r="AN75" s="7713"/>
    </row>
    <row customHeight="true" hidden="true" ht="18" r="76">
      <c r="A76" s="7761">
        <v>23</v>
      </c>
      <c r="B76" s="7699" t="s">
        <v>8499</v>
      </c>
      <c r="C76" s="7699" t="s">
        <v>8608</v>
      </c>
      <c r="D76" s="7700">
        <v>0</v>
      </c>
      <c r="E76" s="7714">
        <v>0</v>
      </c>
      <c r="F76" s="7762"/>
      <c r="G76" s="7763">
        <f>VLOOKUP(C76,'Data Products'!$A:$J,2,0)</f>
      </c>
      <c r="H76" s="7764">
        <f t="shared" si="10"/>
      </c>
      <c r="I76" s="7740">
        <v>45994</v>
      </c>
      <c r="J76" s="7704">
        <f t="shared" si="19"/>
      </c>
      <c r="K76" s="7700">
        <v>0</v>
      </c>
      <c r="L76" s="7700">
        <v>0</v>
      </c>
      <c r="M76" s="7700">
        <v>0</v>
      </c>
      <c r="N76" s="7700">
        <v>0</v>
      </c>
      <c r="O76" s="7699" t="s">
        <v>8609</v>
      </c>
      <c r="P76" s="7738"/>
      <c r="Q76" s="7738"/>
      <c r="R76" s="7766"/>
      <c r="S76" s="7738"/>
      <c r="T76" s="7738"/>
      <c r="U76" s="7738"/>
      <c r="V76" s="7738"/>
      <c r="W76" s="7738"/>
      <c r="X76" s="7738"/>
      <c r="Y76" s="7738"/>
      <c r="Z76" s="7738"/>
      <c r="AA76" s="7738"/>
      <c r="AB76" s="7767">
        <f t="shared" si="23"/>
      </c>
      <c r="AC76" s="7721">
        <f t="shared" si="26"/>
      </c>
      <c r="AD76" s="7707">
        <f t="shared" si="1"/>
      </c>
      <c r="AE76" s="7722">
        <f t="shared" si="14"/>
      </c>
      <c r="AF76" s="7709">
        <f>VLOOKUP(C76,'Data Products'!$A:$J,10,0)</f>
      </c>
      <c r="AG76" s="7710">
        <f t="shared" si="29"/>
      </c>
      <c r="AH76" s="7710">
        <f t="shared" ref="AH76:AH91" si="5">IF(H76&lt;=90,D76,0)</f>
      </c>
      <c r="AI76" s="7723"/>
      <c r="AJ76" s="7713"/>
      <c r="AK76" s="7713"/>
      <c r="AL76" s="7712"/>
      <c r="AM76" s="7713"/>
      <c r="AN76" s="7713"/>
    </row>
    <row customHeight="true" hidden="true" ht="18" r="77">
      <c r="A77" s="7761">
        <v>24</v>
      </c>
      <c r="B77" s="7699" t="s">
        <v>8499</v>
      </c>
      <c r="C77" s="7699" t="s">
        <v>8610</v>
      </c>
      <c r="D77" s="7700">
        <v>0</v>
      </c>
      <c r="E77" s="7714">
        <v>0</v>
      </c>
      <c r="F77" s="7762"/>
      <c r="G77" s="7763">
        <f>VLOOKUP(C77,'Data Products'!$A:$J,2,0)</f>
      </c>
      <c r="H77" s="7772">
        <f t="shared" si="10"/>
      </c>
      <c r="I77" s="7740">
        <v>45749</v>
      </c>
      <c r="J77" s="7704">
        <f t="shared" si="19"/>
      </c>
      <c r="K77" s="7700">
        <v>0</v>
      </c>
      <c r="L77" s="7700">
        <v>0</v>
      </c>
      <c r="M77" s="7700">
        <v>0</v>
      </c>
      <c r="N77" s="7700">
        <v>0</v>
      </c>
      <c r="O77" s="7699" t="s">
        <v>8503</v>
      </c>
      <c r="P77" s="7738"/>
      <c r="Q77" s="7738"/>
      <c r="R77" s="7766"/>
      <c r="S77" s="7738"/>
      <c r="T77" s="7738"/>
      <c r="U77" s="7738"/>
      <c r="V77" s="7738"/>
      <c r="W77" s="7738"/>
      <c r="X77" s="7738"/>
      <c r="Y77" s="7738"/>
      <c r="Z77" s="7738"/>
      <c r="AA77" s="7738"/>
      <c r="AB77" s="7767">
        <f t="shared" si="23"/>
      </c>
      <c r="AC77" s="7721">
        <f t="shared" si="26"/>
      </c>
      <c r="AD77" s="7707">
        <f t="shared" si="1"/>
      </c>
      <c r="AE77" s="7722">
        <f t="shared" si="14"/>
      </c>
      <c r="AF77" s="7709">
        <f>VLOOKUP(C77,'Data Products'!$A:$J,10,0)</f>
      </c>
      <c r="AG77" s="7710">
        <f t="shared" si="29"/>
      </c>
      <c r="AH77" s="7710">
        <f t="shared" si="5"/>
      </c>
      <c r="AI77" s="7723"/>
      <c r="AJ77" s="7713"/>
      <c r="AK77" s="7713"/>
      <c r="AL77" s="7712"/>
      <c r="AM77" s="7713"/>
      <c r="AN77" s="7713"/>
    </row>
    <row customHeight="true" hidden="true" ht="18" r="78">
      <c r="A78" s="7761">
        <v>25</v>
      </c>
      <c r="B78" s="7699" t="s">
        <v>8499</v>
      </c>
      <c r="C78" s="7699" t="s">
        <v>8611</v>
      </c>
      <c r="D78" s="7700">
        <v>0</v>
      </c>
      <c r="E78" s="7714">
        <v>0</v>
      </c>
      <c r="F78" s="7762"/>
      <c r="G78" s="7763">
        <f>VLOOKUP(C78,'Data Products'!$A:$J,2,0)</f>
      </c>
      <c r="H78" s="7772">
        <f t="shared" si="10"/>
      </c>
      <c r="I78" s="7740">
        <v>45749</v>
      </c>
      <c r="J78" s="7704">
        <f t="shared" si="19"/>
      </c>
      <c r="K78" s="7700">
        <v>0</v>
      </c>
      <c r="L78" s="7700">
        <v>0</v>
      </c>
      <c r="M78" s="7700">
        <v>0</v>
      </c>
      <c r="N78" s="7700">
        <v>0</v>
      </c>
      <c r="O78" s="7699" t="s">
        <v>8503</v>
      </c>
      <c r="P78" s="7738"/>
      <c r="Q78" s="7738"/>
      <c r="R78" s="7766"/>
      <c r="S78" s="7738"/>
      <c r="T78" s="7738"/>
      <c r="U78" s="7738"/>
      <c r="V78" s="7738"/>
      <c r="W78" s="7738"/>
      <c r="X78" s="7738"/>
      <c r="Y78" s="7738"/>
      <c r="Z78" s="7738"/>
      <c r="AA78" s="7738"/>
      <c r="AB78" s="7767">
        <f t="shared" si="23"/>
      </c>
      <c r="AC78" s="7721">
        <f t="shared" si="26"/>
      </c>
      <c r="AD78" s="7707">
        <f t="shared" si="1"/>
      </c>
      <c r="AE78" s="7722">
        <f t="shared" si="14"/>
      </c>
      <c r="AF78" s="7709">
        <f>VLOOKUP(C78,'Data Products'!$A:$J,10,0)</f>
      </c>
      <c r="AG78" s="7710">
        <f t="shared" si="29"/>
      </c>
      <c r="AH78" s="7710">
        <f t="shared" si="5"/>
      </c>
      <c r="AI78" s="7723"/>
      <c r="AJ78" s="7713"/>
      <c r="AK78" s="7713"/>
      <c r="AL78" s="7712"/>
      <c r="AM78" s="7713"/>
      <c r="AN78" s="7713"/>
    </row>
    <row customHeight="true" hidden="true" ht="18" r="79">
      <c r="A79" s="7761">
        <v>26</v>
      </c>
      <c r="B79" s="7699" t="s">
        <v>8499</v>
      </c>
      <c r="C79" s="7699" t="s">
        <v>8612</v>
      </c>
      <c r="D79" s="7700">
        <v>0</v>
      </c>
      <c r="E79" s="7714">
        <v>0</v>
      </c>
      <c r="F79" s="7762" t="s">
        <v>8613</v>
      </c>
      <c r="G79" s="7763">
        <f>VLOOKUP(C79,'Data Products'!$A:$J,2,0)</f>
      </c>
      <c r="H79" s="7772">
        <f t="shared" si="10"/>
      </c>
      <c r="I79" s="7703">
        <v>45650</v>
      </c>
      <c r="J79" s="7704">
        <f t="shared" si="19"/>
      </c>
      <c r="K79" s="7700">
        <v>0</v>
      </c>
      <c r="L79" s="7700">
        <v>0</v>
      </c>
      <c r="M79" s="7700">
        <v>0</v>
      </c>
      <c r="N79" s="7700">
        <v>0</v>
      </c>
      <c r="O79" s="7699" t="s">
        <v>8542</v>
      </c>
      <c r="P79" s="7738"/>
      <c r="Q79" s="7738"/>
      <c r="R79" s="7774"/>
      <c r="S79" s="7738"/>
      <c r="T79" s="7738"/>
      <c r="U79" s="7738"/>
      <c r="V79" s="7738"/>
      <c r="W79" s="7738"/>
      <c r="X79" s="7738"/>
      <c r="Y79" s="7738"/>
      <c r="Z79" s="7738"/>
      <c r="AA79" s="7738"/>
      <c r="AB79" s="7767">
        <f t="shared" si="23"/>
      </c>
      <c r="AC79" s="7721">
        <f t="shared" si="26"/>
      </c>
      <c r="AD79" s="7707">
        <f t="shared" si="1"/>
      </c>
      <c r="AE79" s="7722">
        <f t="shared" si="14"/>
      </c>
      <c r="AF79" s="7709">
        <f>VLOOKUP(C79,'Data Products'!$A:$J,10,0)</f>
      </c>
      <c r="AG79" s="7710">
        <f t="shared" si="29"/>
      </c>
      <c r="AH79" s="7710">
        <f t="shared" si="5"/>
      </c>
      <c r="AI79" s="7712"/>
      <c r="AJ79" s="7713"/>
      <c r="AK79" s="7713">
        <v>50</v>
      </c>
      <c r="AL79" s="7712"/>
      <c r="AM79" s="7713"/>
      <c r="AN79" s="7713"/>
    </row>
    <row customHeight="true" hidden="true" ht="18" r="80">
      <c r="A80" s="7761">
        <v>27</v>
      </c>
      <c r="B80" s="7699" t="s">
        <v>8499</v>
      </c>
      <c r="C80" s="7699" t="s">
        <v>8614</v>
      </c>
      <c r="D80" s="7700">
        <v>0</v>
      </c>
      <c r="E80" s="7714">
        <v>0</v>
      </c>
      <c r="F80" s="7762"/>
      <c r="G80" s="7763"/>
      <c r="H80" s="7764"/>
      <c r="I80" s="7703">
        <v>45650</v>
      </c>
      <c r="J80" s="7704">
        <f t="shared" si="19"/>
      </c>
      <c r="K80" s="7700">
        <v>0</v>
      </c>
      <c r="L80" s="7700">
        <v>0</v>
      </c>
      <c r="M80" s="7700">
        <v>150</v>
      </c>
      <c r="N80" s="7700">
        <v>300</v>
      </c>
      <c r="O80" s="7699" t="s">
        <v>8542</v>
      </c>
      <c r="P80" s="7741"/>
      <c r="Q80" s="7741"/>
      <c r="R80" s="7774"/>
      <c r="S80" s="7738"/>
      <c r="T80" s="7741"/>
      <c r="U80" s="7741"/>
      <c r="V80" s="7741"/>
      <c r="W80" s="7741"/>
      <c r="X80" s="7741"/>
      <c r="Y80" s="7741"/>
      <c r="Z80" s="7741"/>
      <c r="AA80" s="7741"/>
      <c r="AB80" s="7767">
        <f t="shared" si="23"/>
      </c>
      <c r="AC80" s="7721">
        <f t="shared" si="26"/>
      </c>
      <c r="AD80" s="7707">
        <f t="shared" si="1"/>
      </c>
      <c r="AE80" s="7722">
        <f t="shared" si="14"/>
      </c>
      <c r="AF80" s="7709">
        <f>VLOOKUP(C80,'Data Products'!$A:$J,10,0)</f>
      </c>
      <c r="AG80" s="7710">
        <f t="shared" si="29"/>
      </c>
      <c r="AH80" s="7710">
        <f t="shared" si="5"/>
      </c>
      <c r="AI80" s="7712"/>
      <c r="AJ80" s="7713"/>
      <c r="AK80" s="7713">
        <v>80</v>
      </c>
      <c r="AL80" s="7712"/>
      <c r="AM80" s="7713"/>
      <c r="AN80" s="7713"/>
    </row>
    <row customHeight="true" hidden="true" ht="18" r="81">
      <c r="A81" s="7761">
        <v>28</v>
      </c>
      <c r="B81" s="7699" t="s">
        <v>8499</v>
      </c>
      <c r="C81" s="7699" t="s">
        <v>8615</v>
      </c>
      <c r="D81" s="7700">
        <v>0</v>
      </c>
      <c r="E81" s="7714">
        <v>0</v>
      </c>
      <c r="F81" s="7762"/>
      <c r="G81" s="7763">
        <f>VLOOKUP(C81,'Data Products'!$A:$J,2,0)</f>
      </c>
      <c r="H81" s="7772">
        <f t="shared" ref="H81:H126" si="11">IFERROR(G81-TODAY(),"")</f>
      </c>
      <c r="I81" s="7703">
        <v>45650</v>
      </c>
      <c r="J81" s="7704">
        <f t="shared" si="19"/>
      </c>
      <c r="K81" s="7700">
        <v>0</v>
      </c>
      <c r="L81" s="7700">
        <v>0</v>
      </c>
      <c r="M81" s="7700">
        <v>100</v>
      </c>
      <c r="N81" s="7700">
        <v>250</v>
      </c>
      <c r="O81" s="7699" t="s">
        <v>8542</v>
      </c>
      <c r="P81" s="7741"/>
      <c r="Q81" s="7741"/>
      <c r="R81" s="7766"/>
      <c r="S81" s="7738"/>
      <c r="T81" s="7741"/>
      <c r="U81" s="7741"/>
      <c r="V81" s="7741"/>
      <c r="W81" s="7741"/>
      <c r="X81" s="7741"/>
      <c r="Y81" s="7741"/>
      <c r="Z81" s="7741"/>
      <c r="AA81" s="7741"/>
      <c r="AB81" s="7767">
        <f t="shared" si="23"/>
      </c>
      <c r="AC81" s="7715">
        <f t="shared" si="26"/>
      </c>
      <c r="AD81" s="7707">
        <f t="shared" si="1"/>
      </c>
      <c r="AE81" s="7716">
        <f t="shared" si="14"/>
      </c>
      <c r="AF81" s="7709">
        <f>VLOOKUP(C81,'Data Products'!$A:$J,10,0)</f>
      </c>
      <c r="AG81" s="7710">
        <f t="shared" si="29"/>
      </c>
      <c r="AH81" s="7710">
        <f t="shared" si="5"/>
      </c>
      <c r="AI81" s="7712"/>
      <c r="AJ81" s="7713"/>
      <c r="AK81" s="7713">
        <v>60</v>
      </c>
      <c r="AL81" s="7712"/>
      <c r="AM81" s="7713"/>
      <c r="AN81" s="7713"/>
    </row>
    <row customHeight="true" hidden="true" ht="18" r="82">
      <c r="A82" s="7761">
        <v>29</v>
      </c>
      <c r="B82" s="7699" t="s">
        <v>8499</v>
      </c>
      <c r="C82" s="7699" t="s">
        <v>8616</v>
      </c>
      <c r="D82" s="7700">
        <v>0</v>
      </c>
      <c r="E82" s="7714">
        <v>0</v>
      </c>
      <c r="F82" s="7762" t="s">
        <v>8617</v>
      </c>
      <c r="G82" s="7763">
        <f>VLOOKUP(C82,'Data Products'!$A:$J,2,0)</f>
      </c>
      <c r="H82" s="7772">
        <f t="shared" si="11"/>
      </c>
      <c r="I82" s="7703">
        <v>45678</v>
      </c>
      <c r="J82" s="7704">
        <f t="shared" si="19"/>
      </c>
      <c r="K82" s="7700">
        <v>0</v>
      </c>
      <c r="L82" s="7700">
        <v>0</v>
      </c>
      <c r="M82" s="7700">
        <v>0</v>
      </c>
      <c r="N82" s="7700">
        <v>0</v>
      </c>
      <c r="O82" s="7699" t="s">
        <v>8542</v>
      </c>
      <c r="P82" s="7741"/>
      <c r="Q82" s="7741"/>
      <c r="R82" s="7766"/>
      <c r="S82" s="7738"/>
      <c r="T82" s="7741"/>
      <c r="U82" s="7741"/>
      <c r="V82" s="7741"/>
      <c r="W82" s="7741"/>
      <c r="X82" s="7741"/>
      <c r="Y82" s="7741"/>
      <c r="Z82" s="7741"/>
      <c r="AA82" s="7741"/>
      <c r="AB82" s="7767">
        <f t="shared" si="23"/>
      </c>
      <c r="AC82" s="7715">
        <f t="shared" si="26"/>
      </c>
      <c r="AD82" s="7707">
        <f t="shared" si="1"/>
      </c>
      <c r="AE82" s="7716">
        <f t="shared" si="14"/>
      </c>
      <c r="AF82" s="7709">
        <f>VLOOKUP(C82,'Data Products'!$A:$J,10,0)</f>
      </c>
      <c r="AG82" s="7710">
        <f t="shared" si="29"/>
      </c>
      <c r="AH82" s="7710">
        <f t="shared" si="5"/>
      </c>
      <c r="AI82" s="7723"/>
      <c r="AJ82" s="7713"/>
      <c r="AK82" s="7713">
        <v>40</v>
      </c>
      <c r="AL82" s="7712"/>
      <c r="AM82" s="7713"/>
      <c r="AN82" s="7713"/>
    </row>
    <row customHeight="true" hidden="true" ht="18" r="83">
      <c r="A83" s="7761">
        <v>30</v>
      </c>
      <c r="B83" s="7699" t="s">
        <v>8499</v>
      </c>
      <c r="C83" s="7699" t="s">
        <v>8618</v>
      </c>
      <c r="D83" s="7700">
        <v>0</v>
      </c>
      <c r="E83" s="7700">
        <v>0</v>
      </c>
      <c r="F83" s="7762"/>
      <c r="G83" s="7763">
        <f>VLOOKUP(C83,'Data Products'!$A:$J,2,0)</f>
      </c>
      <c r="H83" s="7772">
        <f t="shared" si="11"/>
      </c>
      <c r="I83" s="7703">
        <v>45824</v>
      </c>
      <c r="J83" s="7704">
        <f t="shared" si="19"/>
      </c>
      <c r="K83" s="7700">
        <v>0</v>
      </c>
      <c r="L83" s="7700">
        <v>0</v>
      </c>
      <c r="M83" s="7700">
        <v>0</v>
      </c>
      <c r="N83" s="7700">
        <v>0</v>
      </c>
      <c r="O83" s="7699" t="s">
        <v>8542</v>
      </c>
      <c r="P83" s="7741"/>
      <c r="Q83" s="7741"/>
      <c r="R83" s="7766"/>
      <c r="S83" s="7738"/>
      <c r="T83" s="7741"/>
      <c r="U83" s="7741"/>
      <c r="V83" s="7741"/>
      <c r="W83" s="7741"/>
      <c r="X83" s="7741"/>
      <c r="Y83" s="7741"/>
      <c r="Z83" s="7741"/>
      <c r="AA83" s="7741"/>
      <c r="AB83" s="7767">
        <f t="shared" si="23"/>
      </c>
      <c r="AC83" s="7715">
        <f t="shared" si="26"/>
      </c>
      <c r="AD83" s="7707">
        <f t="shared" si="1"/>
      </c>
      <c r="AE83" s="7716">
        <f t="shared" si="14"/>
      </c>
      <c r="AF83" s="7709">
        <f>VLOOKUP(C83,'Data Products'!$A:$J,10,0)</f>
      </c>
      <c r="AG83" s="7710">
        <f t="shared" si="29"/>
      </c>
      <c r="AH83" s="7710">
        <f t="shared" si="5"/>
      </c>
      <c r="AI83" s="7712"/>
      <c r="AJ83" s="7713"/>
      <c r="AK83" s="7713"/>
      <c r="AL83" s="7712"/>
      <c r="AM83" s="7713"/>
      <c r="AN83" s="7713"/>
    </row>
    <row customHeight="true" hidden="true" ht="18" r="84">
      <c r="A84" s="7761">
        <v>31</v>
      </c>
      <c r="B84" s="7699" t="s">
        <v>8499</v>
      </c>
      <c r="C84" s="7699" t="s">
        <v>8619</v>
      </c>
      <c r="D84" s="7700">
        <v>0</v>
      </c>
      <c r="E84" s="7700">
        <v>0</v>
      </c>
      <c r="F84" s="7762"/>
      <c r="G84" s="7763">
        <f>VLOOKUP(C84,'Data Products'!$A:$J,2,0)</f>
      </c>
      <c r="H84" s="7772">
        <f t="shared" si="11"/>
      </c>
      <c r="I84" s="7703">
        <v>45824</v>
      </c>
      <c r="J84" s="7704">
        <f t="shared" si="19"/>
      </c>
      <c r="K84" s="7700">
        <v>0</v>
      </c>
      <c r="L84" s="7700">
        <v>0</v>
      </c>
      <c r="M84" s="7700">
        <v>100</v>
      </c>
      <c r="N84" s="7700">
        <v>150</v>
      </c>
      <c r="O84" s="7699" t="s">
        <v>8542</v>
      </c>
      <c r="P84" s="7741"/>
      <c r="Q84" s="7741"/>
      <c r="R84" s="7766"/>
      <c r="S84" s="7738"/>
      <c r="T84" s="7741"/>
      <c r="U84" s="7741"/>
      <c r="V84" s="7741"/>
      <c r="W84" s="7741"/>
      <c r="X84" s="7741"/>
      <c r="Y84" s="7741"/>
      <c r="Z84" s="7741"/>
      <c r="AA84" s="7741"/>
      <c r="AB84" s="7767">
        <f t="shared" si="23"/>
      </c>
      <c r="AC84" s="7721">
        <f t="shared" si="26"/>
      </c>
      <c r="AD84" s="7707">
        <f t="shared" si="1"/>
      </c>
      <c r="AE84" s="7722">
        <f t="shared" si="14"/>
      </c>
      <c r="AF84" s="7709">
        <f>VLOOKUP(C84,'Data Products'!$A:$J,10,0)</f>
      </c>
      <c r="AG84" s="7710">
        <f t="shared" si="29"/>
      </c>
      <c r="AH84" s="7710">
        <f t="shared" si="5"/>
      </c>
      <c r="AI84" s="7712"/>
      <c r="AJ84" s="7713"/>
      <c r="AK84" s="7713"/>
      <c r="AL84" s="7712"/>
      <c r="AM84" s="7713"/>
      <c r="AN84" s="7713"/>
    </row>
    <row customHeight="true" hidden="true" ht="18" r="85">
      <c r="A85" s="7761">
        <v>32</v>
      </c>
      <c r="B85" s="7699" t="s">
        <v>8499</v>
      </c>
      <c r="C85" s="7699" t="s">
        <v>8620</v>
      </c>
      <c r="D85" s="7700">
        <v>0</v>
      </c>
      <c r="E85" s="7714">
        <v>0</v>
      </c>
      <c r="F85" s="7762"/>
      <c r="G85" s="7763">
        <f>VLOOKUP(C85,'Data Products'!$A:$J,2,0)</f>
      </c>
      <c r="H85" s="7772">
        <f t="shared" si="11"/>
      </c>
      <c r="I85" s="7775"/>
      <c r="J85" s="7704">
        <f t="shared" si="19"/>
      </c>
      <c r="K85" s="7700">
        <v>0</v>
      </c>
      <c r="L85" s="7700">
        <v>0</v>
      </c>
      <c r="M85" s="7700">
        <v>0</v>
      </c>
      <c r="N85" s="7700">
        <v>0</v>
      </c>
      <c r="O85" s="7699" t="s">
        <v>8621</v>
      </c>
      <c r="P85" s="7741"/>
      <c r="Q85" s="7741"/>
      <c r="R85" s="7766"/>
      <c r="S85" s="7738"/>
      <c r="T85" s="7741"/>
      <c r="U85" s="7741"/>
      <c r="V85" s="7741"/>
      <c r="W85" s="7741"/>
      <c r="X85" s="7741"/>
      <c r="Y85" s="7741"/>
      <c r="Z85" s="7741"/>
      <c r="AA85" s="7741"/>
      <c r="AB85" s="7767">
        <f t="shared" si="23"/>
      </c>
      <c r="AC85" s="7715">
        <f t="shared" si="26"/>
      </c>
      <c r="AD85" s="7707">
        <f t="shared" si="1"/>
      </c>
      <c r="AE85" s="7716">
        <f t="shared" si="14"/>
      </c>
      <c r="AF85" s="7709">
        <f>VLOOKUP(C85,'Data Products'!$A:$J,10,0)</f>
      </c>
      <c r="AG85" s="7710">
        <f t="shared" si="29"/>
      </c>
      <c r="AH85" s="7710">
        <f t="shared" si="5"/>
      </c>
      <c r="AI85" s="7712"/>
      <c r="AJ85" s="7713"/>
      <c r="AK85" s="7713"/>
      <c r="AL85" s="7712"/>
      <c r="AM85" s="7713"/>
      <c r="AN85" s="7713"/>
    </row>
    <row customHeight="true" hidden="true" ht="18" r="86">
      <c r="A86" s="7761">
        <v>33</v>
      </c>
      <c r="B86" s="7699" t="s">
        <v>8499</v>
      </c>
      <c r="C86" s="7699" t="s">
        <v>8622</v>
      </c>
      <c r="D86" s="7700">
        <v>0</v>
      </c>
      <c r="E86" s="7714">
        <v>0</v>
      </c>
      <c r="F86" s="7762"/>
      <c r="G86" s="7763">
        <f>VLOOKUP(C86,'Data Products'!$A:$J,2,0)</f>
      </c>
      <c r="H86" s="7772">
        <f t="shared" si="11"/>
      </c>
      <c r="I86" s="7775"/>
      <c r="J86" s="7704">
        <f t="shared" si="19"/>
      </c>
      <c r="K86" s="7700">
        <v>0</v>
      </c>
      <c r="L86" s="7700">
        <v>0</v>
      </c>
      <c r="M86" s="7700">
        <v>0</v>
      </c>
      <c r="N86" s="7700">
        <v>0</v>
      </c>
      <c r="O86" s="7699" t="s">
        <v>8621</v>
      </c>
      <c r="P86" s="7741"/>
      <c r="Q86" s="7741"/>
      <c r="R86" s="7766"/>
      <c r="S86" s="7738"/>
      <c r="T86" s="7741"/>
      <c r="U86" s="7741"/>
      <c r="V86" s="7741"/>
      <c r="W86" s="7741"/>
      <c r="X86" s="7741"/>
      <c r="Y86" s="7741"/>
      <c r="Z86" s="7741"/>
      <c r="AA86" s="7741"/>
      <c r="AB86" s="7767">
        <f t="shared" si="23"/>
      </c>
      <c r="AC86" s="7715">
        <f t="shared" si="26"/>
      </c>
      <c r="AD86" s="7707">
        <f t="shared" si="1"/>
      </c>
      <c r="AE86" s="7716">
        <f t="shared" si="14"/>
      </c>
      <c r="AF86" s="7709">
        <f>VLOOKUP(C86,'Data Products'!$A:$J,10,0)</f>
      </c>
      <c r="AG86" s="7710">
        <f t="shared" si="29"/>
      </c>
      <c r="AH86" s="7710">
        <f t="shared" si="5"/>
      </c>
      <c r="AI86" s="7712"/>
      <c r="AJ86" s="7713"/>
      <c r="AK86" s="7713"/>
      <c r="AL86" s="7712"/>
      <c r="AM86" s="7713"/>
      <c r="AN86" s="7713"/>
    </row>
    <row customHeight="true" hidden="true" ht="18" r="87">
      <c r="A87" s="7761">
        <v>34</v>
      </c>
      <c r="B87" s="7770" t="s">
        <v>8499</v>
      </c>
      <c r="C87" s="7770" t="s">
        <v>8623</v>
      </c>
      <c r="D87" s="7700">
        <v>0</v>
      </c>
      <c r="E87" s="7714">
        <v>0</v>
      </c>
      <c r="F87" s="7762"/>
      <c r="G87" s="7763">
        <f>VLOOKUP(C87,'Data Products'!$A:$J,2,0)</f>
      </c>
      <c r="H87" s="7772">
        <f t="shared" si="11"/>
      </c>
      <c r="I87" s="7775"/>
      <c r="J87" s="7704">
        <f t="shared" si="19"/>
      </c>
      <c r="K87" s="7700">
        <v>0</v>
      </c>
      <c r="L87" s="7700">
        <v>0</v>
      </c>
      <c r="M87" s="7776">
        <v>0</v>
      </c>
      <c r="N87" s="7776">
        <v>0</v>
      </c>
      <c r="O87" s="7699" t="s">
        <v>8621</v>
      </c>
      <c r="P87" s="7741"/>
      <c r="Q87" s="7741"/>
      <c r="R87" s="7766"/>
      <c r="S87" s="7741"/>
      <c r="T87" s="7741"/>
      <c r="U87" s="7741"/>
      <c r="V87" s="7741"/>
      <c r="W87" s="7741"/>
      <c r="X87" s="7741"/>
      <c r="Y87" s="7741"/>
      <c r="Z87" s="7741"/>
      <c r="AA87" s="7741"/>
      <c r="AB87" s="7767">
        <f t="shared" si="23"/>
      </c>
      <c r="AC87" s="7715">
        <f t="shared" si="26"/>
      </c>
      <c r="AD87" s="7707">
        <f t="shared" si="1"/>
      </c>
      <c r="AE87" s="7716">
        <f t="shared" si="14"/>
      </c>
      <c r="AF87" s="7709">
        <f>VLOOKUP(C87,'Data Products'!$A:$J,10,0)</f>
      </c>
      <c r="AG87" s="7710">
        <f t="shared" si="29"/>
      </c>
      <c r="AH87" s="7710">
        <f t="shared" si="5"/>
      </c>
      <c r="AI87" s="7712"/>
      <c r="AJ87" s="7713"/>
      <c r="AK87" s="7713"/>
      <c r="AL87" s="7712"/>
      <c r="AM87" s="7713"/>
      <c r="AN87" s="7713"/>
    </row>
    <row r="88">
      <c r="A88" s="7761">
        <v>35</v>
      </c>
      <c r="B88" s="7761" t="s">
        <v>8504</v>
      </c>
      <c r="C88" s="7699" t="s">
        <v>8624</v>
      </c>
      <c r="D88" s="7724">
        <v>1038</v>
      </c>
      <c r="E88" s="7724">
        <v>1038</v>
      </c>
      <c r="F88" s="7777" t="s">
        <v>8625</v>
      </c>
      <c r="G88" s="7763">
        <f>VLOOKUP(C88,'Data Products'!$A:$J,2,0)</f>
      </c>
      <c r="H88" s="7778">
        <f t="shared" si="11"/>
      </c>
      <c r="I88" s="7703">
        <v>45694</v>
      </c>
      <c r="J88" s="7704">
        <f t="shared" si="19"/>
      </c>
      <c r="K88" s="7776">
        <v>204</v>
      </c>
      <c r="L88" s="7776">
        <v>473</v>
      </c>
      <c r="M88" s="7700">
        <v>0</v>
      </c>
      <c r="N88" s="7700">
        <v>0</v>
      </c>
      <c r="O88" s="7770" t="s">
        <v>8626</v>
      </c>
      <c r="P88" s="7741"/>
      <c r="Q88" s="7741"/>
      <c r="R88" s="7766"/>
      <c r="S88" s="7741"/>
      <c r="T88" s="7741"/>
      <c r="U88" s="7741"/>
      <c r="V88" s="7741"/>
      <c r="W88" s="7741"/>
      <c r="X88" s="7741"/>
      <c r="Y88" s="7741"/>
      <c r="Z88" s="7741"/>
      <c r="AA88" s="7741"/>
      <c r="AB88" s="7767">
        <f t="shared" si="23"/>
      </c>
      <c r="AC88" s="7721">
        <f t="shared" si="26"/>
      </c>
      <c r="AD88" s="7707">
        <f t="shared" si="1"/>
      </c>
      <c r="AE88" s="7722">
        <f t="shared" si="14"/>
      </c>
      <c r="AF88" s="7709">
        <f>VLOOKUP(C88,'Data Products'!$A:$J,10,0)</f>
      </c>
      <c r="AG88" s="7710">
        <f t="shared" si="29"/>
      </c>
      <c r="AH88" s="7710">
        <f t="shared" si="5"/>
      </c>
      <c r="AI88" s="7723"/>
      <c r="AJ88" s="7713"/>
      <c r="AK88" s="7713">
        <v>50</v>
      </c>
      <c r="AL88" s="7712"/>
      <c r="AM88" s="7713"/>
      <c r="AN88" s="7713"/>
    </row>
    <row customHeight="true" hidden="true" ht="18" r="89">
      <c r="A89" s="7761">
        <v>36</v>
      </c>
      <c r="B89" s="7771" t="s">
        <v>8527</v>
      </c>
      <c r="C89" s="7771" t="s">
        <v>8627</v>
      </c>
      <c r="D89" s="7779">
        <v>0</v>
      </c>
      <c r="E89" s="7714">
        <v>0</v>
      </c>
      <c r="F89" s="7762"/>
      <c r="G89" s="7763">
        <f>VLOOKUP(C89,'Data Products'!$A:$J,2,0)</f>
      </c>
      <c r="H89" s="7772">
        <f t="shared" si="11"/>
      </c>
      <c r="I89" s="7703">
        <v>45433</v>
      </c>
      <c r="J89" s="7704">
        <f t="shared" si="19"/>
      </c>
      <c r="K89" s="7700">
        <v>0</v>
      </c>
      <c r="L89" s="7700">
        <v>0</v>
      </c>
      <c r="M89" s="7779">
        <v>0</v>
      </c>
      <c r="N89" s="7779">
        <v>0</v>
      </c>
      <c r="O89" s="7699" t="s">
        <v>8626</v>
      </c>
      <c r="P89" s="7741"/>
      <c r="Q89" s="7741"/>
      <c r="R89" s="7766"/>
      <c r="S89" s="7741"/>
      <c r="T89" s="7741"/>
      <c r="U89" s="7741"/>
      <c r="V89" s="7741"/>
      <c r="W89" s="7741"/>
      <c r="X89" s="7741"/>
      <c r="Y89" s="7741"/>
      <c r="Z89" s="7741"/>
      <c r="AA89" s="7741"/>
      <c r="AB89" s="7767">
        <f t="shared" si="23"/>
      </c>
      <c r="AC89" s="7721">
        <f t="shared" si="26"/>
      </c>
      <c r="AD89" s="7707">
        <f t="shared" si="1"/>
      </c>
      <c r="AE89" s="7722">
        <f t="shared" si="14"/>
      </c>
      <c r="AF89" s="7709">
        <f>VLOOKUP(C89,'Data Products'!$A:$J,10,0)</f>
      </c>
      <c r="AG89" s="7710">
        <f t="shared" si="29"/>
      </c>
      <c r="AH89" s="7710">
        <f t="shared" si="5"/>
      </c>
      <c r="AI89" s="7712"/>
      <c r="AJ89" s="7730"/>
      <c r="AK89" s="7730"/>
      <c r="AL89" s="7723"/>
      <c r="AM89" s="7730"/>
      <c r="AN89" s="7730"/>
    </row>
    <row customHeight="true" hidden="true" ht="18" r="90">
      <c r="A90" s="7761">
        <v>37</v>
      </c>
      <c r="B90" s="7771" t="s">
        <v>8527</v>
      </c>
      <c r="C90" s="7699" t="s">
        <v>8628</v>
      </c>
      <c r="D90" s="7700">
        <v>0</v>
      </c>
      <c r="E90" s="7700">
        <v>0</v>
      </c>
      <c r="F90" s="7780"/>
      <c r="G90" s="7763">
        <f>VLOOKUP(C90,'Data Products'!$A:$J,2,0)</f>
      </c>
      <c r="H90" s="7772">
        <f t="shared" si="11"/>
      </c>
      <c r="I90" s="7703">
        <v>45433</v>
      </c>
      <c r="J90" s="7704">
        <f t="shared" si="19"/>
      </c>
      <c r="K90" s="7700">
        <v>0</v>
      </c>
      <c r="L90" s="7700">
        <v>0</v>
      </c>
      <c r="M90" s="7700">
        <v>0</v>
      </c>
      <c r="N90" s="7700">
        <v>0</v>
      </c>
      <c r="O90" s="7699" t="s">
        <v>8626</v>
      </c>
      <c r="P90" s="7741"/>
      <c r="Q90" s="7741"/>
      <c r="R90" s="7766"/>
      <c r="S90" s="7741"/>
      <c r="T90" s="7741"/>
      <c r="U90" s="7741"/>
      <c r="V90" s="7741"/>
      <c r="W90" s="7741"/>
      <c r="X90" s="7741"/>
      <c r="Y90" s="7741"/>
      <c r="Z90" s="7741"/>
      <c r="AA90" s="7741"/>
      <c r="AB90" s="7767">
        <f t="shared" si="23"/>
      </c>
      <c r="AC90" s="7721">
        <f t="shared" si="26"/>
      </c>
      <c r="AD90" s="7707">
        <f t="shared" si="1"/>
      </c>
      <c r="AE90" s="7722">
        <f t="shared" si="14"/>
      </c>
      <c r="AF90" s="7709">
        <f>VLOOKUP(C90,'Data Products'!$A:$J,10,0)</f>
      </c>
      <c r="AG90" s="7710">
        <f t="shared" si="29"/>
      </c>
      <c r="AH90" s="7710">
        <f t="shared" si="5"/>
      </c>
      <c r="AI90" s="7712"/>
      <c r="AJ90" s="7713"/>
      <c r="AK90" s="7713"/>
      <c r="AL90" s="7712"/>
      <c r="AM90" s="7713"/>
      <c r="AN90" s="7713"/>
    </row>
    <row customHeight="true" hidden="true" ht="18" r="91">
      <c r="A91" s="7761">
        <v>38</v>
      </c>
      <c r="B91" s="7771" t="s">
        <v>8527</v>
      </c>
      <c r="C91" s="7699" t="s">
        <v>8629</v>
      </c>
      <c r="D91" s="7700">
        <v>0</v>
      </c>
      <c r="E91" s="7700">
        <v>0</v>
      </c>
      <c r="F91" s="7780"/>
      <c r="G91" s="7763">
        <f>VLOOKUP(C91,'Data Products'!$A:$J,2,0)</f>
      </c>
      <c r="H91" s="7772">
        <f t="shared" si="11"/>
      </c>
      <c r="I91" s="7703">
        <v>45433</v>
      </c>
      <c r="J91" s="7704">
        <f t="shared" si="19"/>
      </c>
      <c r="K91" s="7700">
        <v>0</v>
      </c>
      <c r="L91" s="7700">
        <v>0</v>
      </c>
      <c r="M91" s="7700">
        <v>0</v>
      </c>
      <c r="N91" s="7700">
        <v>0</v>
      </c>
      <c r="O91" s="7699" t="s">
        <v>8626</v>
      </c>
      <c r="P91" s="7741"/>
      <c r="Q91" s="7741"/>
      <c r="R91" s="7766"/>
      <c r="S91" s="7741"/>
      <c r="T91" s="7741"/>
      <c r="U91" s="7741"/>
      <c r="V91" s="7741"/>
      <c r="W91" s="7741"/>
      <c r="X91" s="7741"/>
      <c r="Y91" s="7741"/>
      <c r="Z91" s="7741"/>
      <c r="AA91" s="7741"/>
      <c r="AB91" s="7767">
        <f t="shared" si="23"/>
      </c>
      <c r="AC91" s="7721">
        <f t="shared" si="26"/>
      </c>
      <c r="AD91" s="7707">
        <f t="shared" si="1"/>
      </c>
      <c r="AE91" s="7722">
        <f t="shared" si="14"/>
      </c>
      <c r="AF91" s="7709">
        <f>VLOOKUP(C91,'Data Products'!$A:$J,10,0)</f>
      </c>
      <c r="AG91" s="7710">
        <f t="shared" si="29"/>
      </c>
      <c r="AH91" s="7710">
        <f t="shared" si="5"/>
      </c>
      <c r="AI91" s="7712"/>
      <c r="AJ91" s="7713"/>
      <c r="AK91" s="7713"/>
      <c r="AL91" s="7712"/>
      <c r="AM91" s="7713"/>
      <c r="AN91" s="7713"/>
    </row>
    <row customHeight="true" ht="18" r="92">
      <c r="A92" s="7761">
        <v>39</v>
      </c>
      <c r="B92" s="7771" t="s">
        <v>8504</v>
      </c>
      <c r="C92" s="7699" t="s">
        <v>8630</v>
      </c>
      <c r="D92" s="7700">
        <v>814</v>
      </c>
      <c r="E92" s="7700">
        <v>814</v>
      </c>
      <c r="F92" s="7780"/>
      <c r="G92" s="7763">
        <f>VLOOKUP(C92,'Data Products'!$A:$J,2,0)</f>
      </c>
      <c r="H92">
        <f t="shared" si="11"/>
      </c>
      <c r="I92" s="7740">
        <v>46048</v>
      </c>
      <c r="J92" s="7704">
        <f t="shared" si="19"/>
      </c>
      <c r="K92" s="7700">
        <v>31</v>
      </c>
      <c r="L92" s="7700">
        <v>54</v>
      </c>
      <c r="M92" s="7700">
        <v>0</v>
      </c>
      <c r="N92" s="7700">
        <v>0</v>
      </c>
      <c r="O92" s="7699" t="s">
        <v>8631</v>
      </c>
      <c r="P92" s="7741"/>
      <c r="Q92" s="7741"/>
      <c r="R92" s="7766"/>
      <c r="S92" s="7741"/>
      <c r="T92" s="7741"/>
      <c r="U92" s="7741"/>
      <c r="V92" s="7741"/>
      <c r="W92" s="7741"/>
      <c r="X92" s="7741"/>
      <c r="Y92" s="7741"/>
      <c r="Z92" s="7741"/>
      <c r="AA92" s="7741"/>
      <c r="AB92" s="7767">
        <f t="shared" si="23"/>
      </c>
      <c r="AC92" s="7721">
        <f t="shared" si="26"/>
      </c>
      <c r="AD92" s="7707">
        <f t="shared" si="1"/>
      </c>
      <c r="AE92" s="7722">
        <f t="shared" si="14"/>
      </c>
      <c r="AF92" s="7709">
        <f>VLOOKUP(C92,'Data Products'!$A:$J,10,0)</f>
      </c>
      <c r="AG92" s="7710">
        <f t="shared" si="29"/>
      </c>
      <c r="AH92" s="7710"/>
      <c r="AI92" s="7712"/>
      <c r="AJ92" s="7713"/>
      <c r="AK92" s="7713"/>
      <c r="AL92" s="7712"/>
      <c r="AM92" s="7713"/>
      <c r="AN92" s="7713"/>
    </row>
    <row customHeight="true" hidden="true" ht="18" r="93">
      <c r="A93" s="7761">
        <v>40</v>
      </c>
      <c r="B93" s="7699" t="s">
        <v>8499</v>
      </c>
      <c r="C93" s="7699" t="s">
        <v>8632</v>
      </c>
      <c r="D93" s="7737">
        <v>0</v>
      </c>
      <c r="E93" s="7700">
        <v>0</v>
      </c>
      <c r="F93" s="7780"/>
      <c r="G93" s="7763">
        <f>VLOOKUP(C93,'Data Products'!$A:$J,2,0)</f>
      </c>
      <c r="H93" s="7772">
        <f t="shared" si="11"/>
      </c>
      <c r="I93" s="7703">
        <v>45644</v>
      </c>
      <c r="J93" s="7704">
        <f t="shared" si="19"/>
      </c>
      <c r="K93" s="7700">
        <v>0</v>
      </c>
      <c r="L93" s="7700">
        <v>0</v>
      </c>
      <c r="M93" s="7714">
        <v>0</v>
      </c>
      <c r="N93" s="7714">
        <v>0</v>
      </c>
      <c r="O93" s="7699" t="s">
        <v>8633</v>
      </c>
      <c r="P93" s="7741"/>
      <c r="Q93" s="7741"/>
      <c r="R93" s="7766"/>
      <c r="S93" s="7741"/>
      <c r="T93" s="7741"/>
      <c r="U93" s="7741"/>
      <c r="V93" s="7741"/>
      <c r="W93" s="7741"/>
      <c r="X93" s="7741"/>
      <c r="Y93" s="7741"/>
      <c r="Z93" s="7741"/>
      <c r="AA93" s="7741"/>
      <c r="AB93" s="7781">
        <f t="shared" si="23"/>
      </c>
      <c r="AC93" s="7782">
        <f t="shared" si="26"/>
      </c>
      <c r="AD93" s="7707">
        <f t="shared" si="1"/>
      </c>
      <c r="AE93" s="7716">
        <f t="shared" si="14"/>
      </c>
      <c r="AF93" s="7709">
        <f>VLOOKUP(C93,'Data Products'!$A:$J,10,0)</f>
      </c>
      <c r="AG93" s="7783">
        <f t="shared" si="29"/>
      </c>
      <c r="AH93" s="7710">
        <f t="shared" ref="AH93:AH126" si="6">IF(H93&lt;=90,D93,0)</f>
      </c>
      <c r="AI93" s="7784"/>
      <c r="AJ93" s="7713"/>
      <c r="AK93" s="7713"/>
      <c r="AL93" s="7712"/>
      <c r="AM93" s="7713"/>
      <c r="AN93" s="7713"/>
    </row>
    <row customHeight="true" hidden="true" ht="18" r="94">
      <c r="A94" s="7761">
        <v>41</v>
      </c>
      <c r="B94" s="7699" t="s">
        <v>8499</v>
      </c>
      <c r="C94" s="7699" t="s">
        <v>8634</v>
      </c>
      <c r="D94" s="7700">
        <v>0</v>
      </c>
      <c r="E94" s="7700">
        <v>0</v>
      </c>
      <c r="F94" s="7780"/>
      <c r="G94" s="7763">
        <f>VLOOKUP(C94,'Data Products'!$A:$J,2,0)</f>
      </c>
      <c r="H94" s="7772">
        <f t="shared" si="11"/>
      </c>
      <c r="I94" s="7703">
        <v>45602</v>
      </c>
      <c r="J94" s="7704">
        <f t="shared" si="19"/>
      </c>
      <c r="K94" s="7700">
        <v>0</v>
      </c>
      <c r="L94" s="7700">
        <v>0</v>
      </c>
      <c r="M94" s="7737">
        <v>0</v>
      </c>
      <c r="N94" s="7737">
        <v>0</v>
      </c>
      <c r="O94" s="7699" t="s">
        <v>8633</v>
      </c>
      <c r="P94" s="7741"/>
      <c r="Q94" s="7741"/>
      <c r="R94" s="7741"/>
      <c r="S94" s="7741"/>
      <c r="T94" s="7741"/>
      <c r="U94" s="7741"/>
      <c r="V94" s="7741"/>
      <c r="W94" s="7741"/>
      <c r="X94" s="7741"/>
      <c r="Y94" s="7741"/>
      <c r="Z94" s="7741"/>
      <c r="AA94" s="7741"/>
      <c r="AB94" s="7767">
        <f t="shared" si="23"/>
      </c>
      <c r="AC94" s="7782">
        <f t="shared" si="26"/>
      </c>
      <c r="AD94" s="7707">
        <f t="shared" si="1"/>
      </c>
      <c r="AE94" s="7716">
        <f t="shared" si="14"/>
      </c>
      <c r="AF94" s="7709">
        <f>VLOOKUP(C94,'Data Products'!$A:$J,10,0)</f>
      </c>
      <c r="AG94" s="7783">
        <f t="shared" si="29"/>
      </c>
      <c r="AH94" s="7710">
        <f t="shared" si="6"/>
      </c>
      <c r="AI94" s="7784"/>
      <c r="AJ94" s="7713"/>
      <c r="AK94" s="7713"/>
      <c r="AL94" s="7712"/>
      <c r="AM94" s="7713"/>
      <c r="AN94" s="7713"/>
    </row>
    <row customHeight="true" hidden="true" ht="18" r="95">
      <c r="A95" s="7761">
        <v>42</v>
      </c>
      <c r="B95" s="7699" t="s">
        <v>8499</v>
      </c>
      <c r="C95" s="7699" t="s">
        <v>8635</v>
      </c>
      <c r="D95" s="7700">
        <v>0</v>
      </c>
      <c r="E95" s="7700">
        <v>0</v>
      </c>
      <c r="F95" s="7780"/>
      <c r="G95" s="7763">
        <f>VLOOKUP(C95,'Data Products'!$A:$J,2,0)</f>
      </c>
      <c r="H95" s="7772">
        <f t="shared" si="11"/>
      </c>
      <c r="I95" s="7703">
        <v>45602</v>
      </c>
      <c r="J95" s="7704">
        <f t="shared" si="19"/>
      </c>
      <c r="K95" s="7700">
        <v>0</v>
      </c>
      <c r="L95" s="7700">
        <v>0</v>
      </c>
      <c r="M95" s="7737">
        <v>0</v>
      </c>
      <c r="N95" s="7737">
        <v>0</v>
      </c>
      <c r="O95" s="7699" t="s">
        <v>8633</v>
      </c>
      <c r="P95" s="7741"/>
      <c r="Q95" s="7741"/>
      <c r="R95" s="7741"/>
      <c r="S95" s="7741"/>
      <c r="T95" s="7741"/>
      <c r="U95" s="7741"/>
      <c r="V95" s="7741"/>
      <c r="W95" s="7741"/>
      <c r="X95" s="7741"/>
      <c r="Y95" s="7741"/>
      <c r="Z95" s="7741"/>
      <c r="AA95" s="7741"/>
      <c r="AB95" s="7767">
        <f t="shared" si="23"/>
      </c>
      <c r="AC95" s="7782">
        <f t="shared" si="26"/>
      </c>
      <c r="AD95" s="7707">
        <f t="shared" si="1"/>
      </c>
      <c r="AE95" s="7716">
        <f t="shared" si="14"/>
      </c>
      <c r="AF95" s="7709">
        <f>VLOOKUP(C95,'Data Products'!$A:$J,10,0)</f>
      </c>
      <c r="AG95" s="7783">
        <f t="shared" si="29"/>
      </c>
      <c r="AH95" s="7710">
        <f t="shared" si="6"/>
      </c>
      <c r="AI95" s="7784"/>
      <c r="AJ95" s="7713"/>
      <c r="AK95" s="7713"/>
      <c r="AL95" s="7712"/>
      <c r="AM95" s="7713"/>
      <c r="AN95" s="7713"/>
    </row>
    <row customHeight="true" hidden="true" ht="18" r="96">
      <c r="A96" s="7761">
        <v>43</v>
      </c>
      <c r="B96" s="7699" t="s">
        <v>8499</v>
      </c>
      <c r="C96" s="7699" t="s">
        <v>8636</v>
      </c>
      <c r="D96" s="7700">
        <v>0</v>
      </c>
      <c r="E96" s="7700">
        <v>0</v>
      </c>
      <c r="F96" s="7780"/>
      <c r="G96" s="7763">
        <f>VLOOKUP(C96,'Data Products'!$A:$J,2,0)</f>
      </c>
      <c r="H96" s="7772">
        <f t="shared" si="11"/>
      </c>
      <c r="I96" s="7703">
        <v>45602</v>
      </c>
      <c r="J96" s="7704">
        <f t="shared" si="19"/>
      </c>
      <c r="K96" s="7700">
        <v>0</v>
      </c>
      <c r="L96" s="7700">
        <v>0</v>
      </c>
      <c r="M96" s="7737">
        <v>0</v>
      </c>
      <c r="N96" s="7737">
        <v>0</v>
      </c>
      <c r="O96" s="7699" t="s">
        <v>8633</v>
      </c>
      <c r="P96" s="7741"/>
      <c r="Q96" s="7741"/>
      <c r="R96" s="7741"/>
      <c r="S96" s="7741"/>
      <c r="T96" s="7741"/>
      <c r="U96" s="7741"/>
      <c r="V96" s="7741"/>
      <c r="W96" s="7741"/>
      <c r="X96" s="7741"/>
      <c r="Y96" s="7741"/>
      <c r="Z96" s="7741"/>
      <c r="AA96" s="7741"/>
      <c r="AB96" s="7767">
        <f t="shared" si="23"/>
      </c>
      <c r="AC96" s="7782">
        <f t="shared" si="26"/>
      </c>
      <c r="AD96" s="7707">
        <f t="shared" si="1"/>
      </c>
      <c r="AE96" s="7716">
        <f t="shared" si="14"/>
      </c>
      <c r="AF96" s="7709">
        <f>VLOOKUP(C96,'Data Products'!$A:$J,10,0)</f>
      </c>
      <c r="AG96" s="7785">
        <f t="shared" si="29"/>
      </c>
      <c r="AH96" s="7710">
        <f t="shared" si="6"/>
      </c>
      <c r="AI96" s="7784"/>
      <c r="AJ96" s="7713"/>
      <c r="AK96" s="7713"/>
      <c r="AL96" s="7712"/>
      <c r="AM96" s="7713"/>
      <c r="AN96" s="7713"/>
    </row>
    <row r="97">
      <c r="A97" s="7761">
        <v>44</v>
      </c>
      <c r="B97" s="7699" t="s">
        <v>8504</v>
      </c>
      <c r="C97" s="7699" t="s">
        <v>8637</v>
      </c>
      <c r="D97" s="7700">
        <v>284</v>
      </c>
      <c r="E97" s="7700">
        <v>284</v>
      </c>
      <c r="F97" s="7780"/>
      <c r="G97" s="7763">
        <f>VLOOKUP(C97,'Data Products'!$A:$J,2,0)</f>
      </c>
      <c r="H97" s="7764">
        <f t="shared" si="11"/>
      </c>
      <c r="I97" s="7740">
        <v>45904</v>
      </c>
      <c r="J97" s="7704">
        <f t="shared" si="19"/>
      </c>
      <c r="K97" s="7700">
        <v>49</v>
      </c>
      <c r="L97" s="7700">
        <v>92</v>
      </c>
      <c r="M97" s="7737">
        <v>0</v>
      </c>
      <c r="N97" s="7737">
        <v>0</v>
      </c>
      <c r="O97" s="7699" t="s">
        <v>8633</v>
      </c>
      <c r="P97" s="7741"/>
      <c r="Q97" s="7741"/>
      <c r="R97" s="7741"/>
      <c r="S97" s="7741"/>
      <c r="T97" s="7741"/>
      <c r="U97" s="7741"/>
      <c r="V97" s="7741"/>
      <c r="W97" s="7741"/>
      <c r="X97" s="7741"/>
      <c r="Y97" s="7741"/>
      <c r="Z97" s="7741"/>
      <c r="AA97" s="7741"/>
      <c r="AB97" s="7767">
        <f t="shared" si="23"/>
      </c>
      <c r="AC97" s="7786">
        <f t="shared" si="26"/>
      </c>
      <c r="AD97" s="7707">
        <f t="shared" si="1"/>
      </c>
      <c r="AE97" s="7722">
        <f t="shared" si="14"/>
      </c>
      <c r="AF97" s="7709">
        <f>VLOOKUP(C97,'Data Products'!$A:$J,10,0)</f>
      </c>
      <c r="AG97" s="7785">
        <f t="shared" si="29"/>
      </c>
      <c r="AH97" s="7710">
        <f t="shared" si="6"/>
      </c>
      <c r="AI97" s="7784"/>
      <c r="AJ97" s="7713"/>
      <c r="AK97" s="7713"/>
      <c r="AL97" s="7712"/>
      <c r="AM97" s="7713"/>
      <c r="AN97" s="7713"/>
    </row>
    <row customHeight="true" hidden="true" ht="18" r="98">
      <c r="A98" s="7761">
        <v>45</v>
      </c>
      <c r="B98" s="7699" t="s">
        <v>8499</v>
      </c>
      <c r="C98" s="7699" t="s">
        <v>8638</v>
      </c>
      <c r="D98" s="7700">
        <v>0</v>
      </c>
      <c r="E98" s="7714">
        <v>0</v>
      </c>
      <c r="F98" s="7780"/>
      <c r="G98" s="7763">
        <f>VLOOKUP(C98,'Data Products'!$A:$J,2,0)</f>
      </c>
      <c r="H98" s="7772">
        <f t="shared" si="11"/>
      </c>
      <c r="I98" s="7703">
        <v>45623</v>
      </c>
      <c r="J98" s="7704">
        <f t="shared" si="19"/>
      </c>
      <c r="K98" s="7700">
        <v>0</v>
      </c>
      <c r="L98" s="7700">
        <v>0</v>
      </c>
      <c r="M98" s="7737">
        <v>0</v>
      </c>
      <c r="N98" s="7737">
        <v>0</v>
      </c>
      <c r="O98" s="7699" t="s">
        <v>8639</v>
      </c>
      <c r="P98" s="7741"/>
      <c r="Q98" s="7741"/>
      <c r="R98" s="7741"/>
      <c r="S98" s="7741"/>
      <c r="T98" s="7741"/>
      <c r="U98" s="7741"/>
      <c r="V98" s="7741"/>
      <c r="W98" s="7741"/>
      <c r="X98" s="7741"/>
      <c r="Y98" s="7741"/>
      <c r="Z98" s="7741"/>
      <c r="AA98" s="7741"/>
      <c r="AB98" s="7767">
        <f t="shared" si="23"/>
      </c>
      <c r="AC98" s="7782">
        <f t="shared" si="26"/>
      </c>
      <c r="AD98" s="7707">
        <f t="shared" si="1"/>
      </c>
      <c r="AE98" s="7716">
        <f t="shared" si="14"/>
      </c>
      <c r="AF98" s="7709">
        <f>VLOOKUP(C98,'Data Products'!$A:$J,10,0)</f>
      </c>
      <c r="AG98" s="7785">
        <f t="shared" si="29"/>
      </c>
      <c r="AH98" s="7710">
        <f t="shared" si="6"/>
      </c>
      <c r="AI98" s="7784"/>
      <c r="AJ98" s="7713"/>
      <c r="AK98" s="7713"/>
      <c r="AL98" s="7712"/>
      <c r="AM98" s="7713"/>
      <c r="AN98" s="7713"/>
    </row>
    <row customHeight="true" hidden="true" ht="18" r="99">
      <c r="A99" s="7761">
        <v>46</v>
      </c>
      <c r="B99" s="7699" t="s">
        <v>8499</v>
      </c>
      <c r="C99" s="7699" t="s">
        <v>8640</v>
      </c>
      <c r="D99" s="7700">
        <v>0</v>
      </c>
      <c r="E99" s="7714">
        <v>0</v>
      </c>
      <c r="F99" s="7780"/>
      <c r="G99" s="7763">
        <f>VLOOKUP(C99,'Data Products'!$A:$J,2,0)</f>
      </c>
      <c r="H99" s="7772">
        <f t="shared" si="11"/>
      </c>
      <c r="I99" s="7703">
        <v>45623</v>
      </c>
      <c r="J99" s="7704">
        <f t="shared" si="19"/>
      </c>
      <c r="K99" s="7700">
        <v>0</v>
      </c>
      <c r="L99" s="7700">
        <v>0</v>
      </c>
      <c r="M99" s="7737">
        <v>0</v>
      </c>
      <c r="N99" s="7737">
        <v>0</v>
      </c>
      <c r="O99" s="7699" t="s">
        <v>8639</v>
      </c>
      <c r="P99" s="7741"/>
      <c r="Q99" s="7741"/>
      <c r="R99" s="7741"/>
      <c r="S99" s="7741"/>
      <c r="T99" s="7741"/>
      <c r="U99" s="7741"/>
      <c r="V99" s="7741"/>
      <c r="W99" s="7741"/>
      <c r="X99" s="7741"/>
      <c r="Y99" s="7741"/>
      <c r="Z99" s="7741"/>
      <c r="AA99" s="7741"/>
      <c r="AB99" s="7767">
        <f t="shared" si="23"/>
      </c>
      <c r="AC99" s="7782">
        <f t="shared" si="26"/>
      </c>
      <c r="AD99" s="7707">
        <f t="shared" si="1"/>
      </c>
      <c r="AE99" s="7716">
        <f t="shared" si="14"/>
      </c>
      <c r="AF99" s="7709">
        <f>VLOOKUP(C99,'Data Products'!$A:$J,10,0)</f>
      </c>
      <c r="AG99" s="7785">
        <f t="shared" si="29"/>
      </c>
      <c r="AH99" s="7710">
        <f t="shared" si="6"/>
      </c>
      <c r="AI99" s="7784"/>
      <c r="AJ99" s="7713"/>
      <c r="AK99" s="7713"/>
      <c r="AL99" s="7712"/>
      <c r="AM99" s="7713"/>
      <c r="AN99" s="7713"/>
    </row>
    <row customHeight="true" hidden="true" ht="18" r="100">
      <c r="A100" s="7761">
        <v>47</v>
      </c>
      <c r="B100" s="7699" t="s">
        <v>8499</v>
      </c>
      <c r="C100" s="7770" t="s">
        <v>8641</v>
      </c>
      <c r="D100" s="7700">
        <v>0</v>
      </c>
      <c r="E100" s="7714">
        <v>0</v>
      </c>
      <c r="F100" s="7787"/>
      <c r="G100" s="7763">
        <f>VLOOKUP(C100,'Data Products'!$A:$J,2,0)</f>
      </c>
      <c r="H100" s="7772">
        <f t="shared" si="11"/>
      </c>
      <c r="I100" s="7703">
        <v>45623</v>
      </c>
      <c r="J100" s="7704">
        <f t="shared" si="19"/>
      </c>
      <c r="K100" s="7776">
        <v>0</v>
      </c>
      <c r="L100" s="7776">
        <v>0</v>
      </c>
      <c r="M100" s="7788">
        <v>0</v>
      </c>
      <c r="N100" s="7788">
        <v>0</v>
      </c>
      <c r="O100" s="7770" t="s">
        <v>8639</v>
      </c>
      <c r="P100" s="7741"/>
      <c r="Q100" s="7741"/>
      <c r="R100" s="7741"/>
      <c r="S100" s="7741"/>
      <c r="T100" s="7741"/>
      <c r="U100" s="7741"/>
      <c r="V100" s="7741"/>
      <c r="W100" s="7741"/>
      <c r="X100" s="7741"/>
      <c r="Y100" s="7741"/>
      <c r="Z100" s="7741"/>
      <c r="AA100" s="7741"/>
      <c r="AB100" s="7789">
        <f t="shared" si="23"/>
      </c>
      <c r="AC100" s="7782">
        <f t="shared" si="26"/>
      </c>
      <c r="AD100" s="7707">
        <f t="shared" si="1"/>
      </c>
      <c r="AE100" s="7716">
        <f t="shared" si="14"/>
      </c>
      <c r="AF100" s="7709">
        <f>VLOOKUP(C100,'Data Products'!$A:$J,10,0)</f>
      </c>
      <c r="AG100" s="7785">
        <f t="shared" si="29"/>
      </c>
      <c r="AH100" s="7710">
        <f t="shared" si="6"/>
      </c>
      <c r="AI100" s="7784"/>
      <c r="AJ100" s="7713"/>
      <c r="AK100" s="7713"/>
      <c r="AL100" s="7712"/>
      <c r="AM100" s="7713"/>
      <c r="AN100" s="7713"/>
    </row>
    <row customHeight="true" hidden="true" ht="18" r="101">
      <c r="A101" s="7761">
        <v>48</v>
      </c>
      <c r="B101" s="7699" t="s">
        <v>8499</v>
      </c>
      <c r="C101" s="7699" t="s">
        <v>8642</v>
      </c>
      <c r="D101" s="7700">
        <v>0</v>
      </c>
      <c r="E101" s="7714">
        <v>0</v>
      </c>
      <c r="F101" s="7780"/>
      <c r="G101" s="7763">
        <f>VLOOKUP(C101,'Data Products'!$A:$J,2,0)</f>
      </c>
      <c r="H101" s="7772">
        <f t="shared" si="11"/>
      </c>
      <c r="I101" s="7703">
        <v>45623</v>
      </c>
      <c r="J101" s="7704">
        <f t="shared" si="19"/>
      </c>
      <c r="K101" s="7700">
        <v>0</v>
      </c>
      <c r="L101" s="7700">
        <v>0</v>
      </c>
      <c r="M101" s="7737">
        <v>0</v>
      </c>
      <c r="N101" s="7737">
        <v>0</v>
      </c>
      <c r="O101" s="7699" t="s">
        <v>8639</v>
      </c>
      <c r="P101" s="7700"/>
      <c r="Q101" s="7700"/>
      <c r="R101" s="7700"/>
      <c r="S101" s="7700"/>
      <c r="T101" s="7700"/>
      <c r="U101" s="7700"/>
      <c r="V101" s="7700"/>
      <c r="W101" s="7700"/>
      <c r="X101" s="7700"/>
      <c r="Y101" s="7700"/>
      <c r="Z101" s="7700"/>
      <c r="AA101" s="7700"/>
      <c r="AB101" s="7767">
        <f t="shared" si="23"/>
      </c>
      <c r="AC101" s="7782">
        <f t="shared" si="26"/>
      </c>
      <c r="AD101" s="7707">
        <f t="shared" si="1"/>
      </c>
      <c r="AE101" s="7716">
        <f t="shared" si="14"/>
      </c>
      <c r="AF101" s="7709">
        <f>VLOOKUP(C101,'Data Products'!$A:$J,10,0)</f>
      </c>
      <c r="AG101" s="7785">
        <f t="shared" si="29"/>
      </c>
      <c r="AH101" s="7710">
        <f t="shared" si="6"/>
      </c>
      <c r="AI101" s="7790"/>
      <c r="AJ101" s="7713"/>
      <c r="AK101" s="7713"/>
      <c r="AL101" s="7712"/>
      <c r="AM101" s="7713"/>
      <c r="AN101" s="7713"/>
    </row>
    <row customHeight="true" hidden="true" ht="18" r="102">
      <c r="A102" s="7761">
        <v>49</v>
      </c>
      <c r="B102" s="7699" t="s">
        <v>8499</v>
      </c>
      <c r="C102" s="7699" t="s">
        <v>8643</v>
      </c>
      <c r="D102" s="7700">
        <v>0</v>
      </c>
      <c r="E102" s="7714">
        <v>0</v>
      </c>
      <c r="F102" s="7780"/>
      <c r="G102" s="7763">
        <f>VLOOKUP(C102,'Data Products'!$A:$J,2,0)</f>
      </c>
      <c r="H102" s="7772">
        <f t="shared" si="11"/>
      </c>
      <c r="I102" s="7703">
        <v>45623</v>
      </c>
      <c r="J102" s="7704">
        <f t="shared" si="19"/>
      </c>
      <c r="K102" s="7700">
        <v>0</v>
      </c>
      <c r="L102" s="7700">
        <v>0</v>
      </c>
      <c r="M102" s="7737">
        <v>0</v>
      </c>
      <c r="N102" s="7737">
        <v>0</v>
      </c>
      <c r="O102" s="7699" t="s">
        <v>8639</v>
      </c>
      <c r="P102" s="7700"/>
      <c r="Q102" s="7700"/>
      <c r="R102" s="7700"/>
      <c r="S102" s="7700"/>
      <c r="T102" s="7700"/>
      <c r="U102" s="7700"/>
      <c r="V102" s="7700"/>
      <c r="W102" s="7700"/>
      <c r="X102" s="7700"/>
      <c r="Y102" s="7700"/>
      <c r="Z102" s="7700"/>
      <c r="AA102" s="7700"/>
      <c r="AB102" s="7767">
        <f t="shared" si="23"/>
      </c>
      <c r="AC102" s="7782">
        <f t="shared" si="26"/>
      </c>
      <c r="AD102" s="7707">
        <f t="shared" si="1"/>
      </c>
      <c r="AE102" s="7716">
        <f t="shared" si="14"/>
      </c>
      <c r="AF102" s="7791">
        <f>VLOOKUP(C102,'Data Products'!$A:$J,10,0)</f>
      </c>
      <c r="AG102" s="7709">
        <f t="shared" si="29"/>
      </c>
      <c r="AH102" s="7710">
        <f t="shared" si="6"/>
      </c>
      <c r="AI102" s="7784"/>
      <c r="AJ102" s="7713"/>
      <c r="AK102" s="7713"/>
      <c r="AL102" s="7712"/>
      <c r="AM102" s="7713"/>
      <c r="AN102" s="7713"/>
    </row>
    <row r="103">
      <c r="A103" s="7761">
        <v>50</v>
      </c>
      <c r="B103" s="7699" t="s">
        <v>8492</v>
      </c>
      <c r="C103" s="7699" t="s">
        <v>8644</v>
      </c>
      <c r="D103" s="7700">
        <v>4</v>
      </c>
      <c r="E103" s="7714">
        <v>4</v>
      </c>
      <c r="F103" s="7780"/>
      <c r="G103" s="7763">
        <f>VLOOKUP(C103,'Data Products'!$A:$J,2,0)</f>
      </c>
      <c r="H103" s="7764">
        <f t="shared" si="11"/>
      </c>
      <c r="I103" s="7703">
        <v>45951</v>
      </c>
      <c r="J103" s="7704">
        <f t="shared" si="19"/>
      </c>
      <c r="K103" s="7700">
        <v>0</v>
      </c>
      <c r="L103" s="7700">
        <v>0</v>
      </c>
      <c r="M103" s="7737">
        <v>0</v>
      </c>
      <c r="N103" s="7737">
        <v>0</v>
      </c>
      <c r="O103" s="7699" t="s">
        <v>8554</v>
      </c>
      <c r="P103" s="7700"/>
      <c r="Q103" s="7700"/>
      <c r="R103" s="7700"/>
      <c r="S103" s="7700"/>
      <c r="T103" s="7700"/>
      <c r="U103" s="7700"/>
      <c r="V103" s="7700"/>
      <c r="W103" s="7700"/>
      <c r="X103" s="7700"/>
      <c r="Y103" s="7700"/>
      <c r="Z103" s="7700"/>
      <c r="AA103" s="7700"/>
      <c r="AB103" s="7767">
        <f t="shared" si="23"/>
      </c>
      <c r="AC103" s="7792">
        <f t="shared" si="26"/>
      </c>
      <c r="AD103" s="7707">
        <f t="shared" si="1"/>
      </c>
      <c r="AE103" s="7727">
        <f t="shared" si="14"/>
      </c>
      <c r="AF103" s="7791">
        <f>VLOOKUP(C103,'Data Products'!$A:$J,10,0)</f>
      </c>
      <c r="AG103" s="7709">
        <f t="shared" si="29"/>
      </c>
      <c r="AH103" s="7710">
        <f t="shared" si="6"/>
      </c>
      <c r="AI103" s="7784"/>
      <c r="AJ103" s="7713"/>
      <c r="AK103" s="7713"/>
      <c r="AL103" s="7712"/>
      <c r="AM103" s="7713"/>
      <c r="AN103" s="7713"/>
    </row>
    <row r="104">
      <c r="A104" s="7761">
        <v>51</v>
      </c>
      <c r="B104" s="7699" t="s">
        <v>8492</v>
      </c>
      <c r="C104" s="7699" t="s">
        <v>8645</v>
      </c>
      <c r="D104" s="7700">
        <v>1</v>
      </c>
      <c r="E104" s="7714">
        <v>1</v>
      </c>
      <c r="F104" s="7780"/>
      <c r="G104" s="7763">
        <f>VLOOKUP(C104,'Data Products'!$A:$J,2,0)</f>
      </c>
      <c r="H104" s="7764">
        <f t="shared" si="11"/>
      </c>
      <c r="I104" s="7703">
        <v>45951</v>
      </c>
      <c r="J104" s="7704">
        <f t="shared" si="19"/>
      </c>
      <c r="K104" s="7700">
        <v>0</v>
      </c>
      <c r="L104" s="7700">
        <v>1</v>
      </c>
      <c r="M104" s="7737">
        <v>0</v>
      </c>
      <c r="N104" s="7737">
        <v>0</v>
      </c>
      <c r="O104" s="7699" t="s">
        <v>8554</v>
      </c>
      <c r="P104" s="7700"/>
      <c r="Q104" s="7700"/>
      <c r="R104" s="7700"/>
      <c r="S104" s="7700"/>
      <c r="T104" s="7700"/>
      <c r="U104" s="7700"/>
      <c r="V104" s="7700"/>
      <c r="W104" s="7700"/>
      <c r="X104" s="7700"/>
      <c r="Y104" s="7700"/>
      <c r="Z104" s="7700"/>
      <c r="AA104" s="7700"/>
      <c r="AB104" s="7767">
        <f t="shared" si="23"/>
      </c>
      <c r="AC104" s="7721">
        <f t="shared" si="26"/>
      </c>
      <c r="AD104" s="7707">
        <f t="shared" si="1"/>
      </c>
      <c r="AE104" s="7722">
        <f t="shared" si="14"/>
      </c>
      <c r="AF104" s="7791">
        <f>VLOOKUP(C104,'Data Products'!$A:$J,10,0)</f>
      </c>
      <c r="AG104" s="7709">
        <f t="shared" si="29"/>
      </c>
      <c r="AH104" s="7710">
        <f t="shared" si="6"/>
      </c>
      <c r="AI104" s="7784"/>
      <c r="AJ104" s="7713"/>
      <c r="AK104" s="7713"/>
      <c r="AL104" s="7712"/>
      <c r="AM104" s="7713"/>
      <c r="AN104" s="7713"/>
    </row>
    <row r="105">
      <c r="A105" s="7761">
        <v>52</v>
      </c>
      <c r="B105" s="7699" t="s">
        <v>8492</v>
      </c>
      <c r="C105" s="7699" t="s">
        <v>8646</v>
      </c>
      <c r="D105" s="7700">
        <v>3</v>
      </c>
      <c r="E105" s="7714">
        <v>3</v>
      </c>
      <c r="F105" s="7780"/>
      <c r="G105" s="7763">
        <f>VLOOKUP(C105,'Data Products'!$A:$J,2,0)</f>
      </c>
      <c r="H105" s="7764">
        <f t="shared" si="11"/>
      </c>
      <c r="I105" s="7703">
        <v>45951</v>
      </c>
      <c r="J105" s="7704">
        <f t="shared" si="19"/>
      </c>
      <c r="K105" s="7700">
        <v>1</v>
      </c>
      <c r="L105" s="7700">
        <v>1</v>
      </c>
      <c r="M105" s="7737">
        <v>0</v>
      </c>
      <c r="N105" s="7737">
        <v>0</v>
      </c>
      <c r="O105" s="7699" t="s">
        <v>8554</v>
      </c>
      <c r="P105" s="7700"/>
      <c r="Q105" s="7700"/>
      <c r="R105" s="7700"/>
      <c r="S105" s="7700"/>
      <c r="T105" s="7700"/>
      <c r="U105" s="7700"/>
      <c r="V105" s="7700"/>
      <c r="W105" s="7700"/>
      <c r="X105" s="7700"/>
      <c r="Y105" s="7700"/>
      <c r="Z105" s="7700"/>
      <c r="AA105" s="7700"/>
      <c r="AB105" s="7767">
        <f t="shared" si="23"/>
      </c>
      <c r="AC105" s="7715">
        <f t="shared" si="26"/>
      </c>
      <c r="AD105" s="7707">
        <f t="shared" si="1"/>
      </c>
      <c r="AE105" s="7716">
        <f t="shared" si="14"/>
      </c>
      <c r="AF105" s="7791">
        <f>VLOOKUP(C105,'Data Products'!$A:$J,10,0)</f>
      </c>
      <c r="AG105" s="7709">
        <f t="shared" si="29"/>
      </c>
      <c r="AH105" s="7710">
        <f t="shared" si="6"/>
      </c>
      <c r="AI105" s="7784"/>
      <c r="AJ105" s="7713"/>
      <c r="AK105" s="7713"/>
      <c r="AL105" s="7712"/>
      <c r="AM105" s="7713"/>
      <c r="AN105" s="7713"/>
    </row>
    <row r="106">
      <c r="A106" s="7761">
        <v>53</v>
      </c>
      <c r="B106" s="7699" t="s">
        <v>8492</v>
      </c>
      <c r="C106" s="7699" t="s">
        <v>8647</v>
      </c>
      <c r="D106" s="7700">
        <v>4</v>
      </c>
      <c r="E106" s="7714">
        <v>4</v>
      </c>
      <c r="F106" s="7780"/>
      <c r="G106" s="7763">
        <f>VLOOKUP(C106,'Data Products'!$A:$J,2,0)</f>
      </c>
      <c r="H106" s="7764">
        <f t="shared" si="11"/>
      </c>
      <c r="I106" s="7703">
        <v>45951</v>
      </c>
      <c r="J106" s="7704">
        <f t="shared" si="19"/>
      </c>
      <c r="K106" s="7700">
        <v>0</v>
      </c>
      <c r="L106" s="7700">
        <v>0</v>
      </c>
      <c r="M106" s="7737">
        <v>0</v>
      </c>
      <c r="N106" s="7737">
        <v>0</v>
      </c>
      <c r="O106" s="7699" t="s">
        <v>8554</v>
      </c>
      <c r="P106" s="7700"/>
      <c r="Q106" s="7700"/>
      <c r="R106" s="7700"/>
      <c r="S106" s="7700"/>
      <c r="T106" s="7700"/>
      <c r="U106" s="7700"/>
      <c r="V106" s="7700"/>
      <c r="W106" s="7700"/>
      <c r="X106" s="7700"/>
      <c r="Y106" s="7700"/>
      <c r="Z106" s="7700"/>
      <c r="AA106" s="7700"/>
      <c r="AB106" s="7767">
        <f t="shared" si="23"/>
      </c>
      <c r="AC106" s="7726">
        <f t="shared" si="26"/>
      </c>
      <c r="AD106" s="7707">
        <f t="shared" si="1"/>
      </c>
      <c r="AE106" s="7727">
        <f t="shared" si="14"/>
      </c>
      <c r="AF106" s="7791">
        <f>VLOOKUP(C106,'Data Products'!$A:$J,10,0)</f>
      </c>
      <c r="AG106" s="7709">
        <f t="shared" si="29"/>
      </c>
      <c r="AH106" s="7710">
        <f t="shared" si="6"/>
      </c>
      <c r="AI106" s="7784"/>
      <c r="AJ106" s="7713"/>
      <c r="AK106" s="7713"/>
      <c r="AL106" s="7712"/>
      <c r="AM106" s="7713"/>
      <c r="AN106" s="7713"/>
    </row>
    <row customHeight="true" hidden="true" ht="18" r="107">
      <c r="A107" s="7761">
        <v>54</v>
      </c>
      <c r="B107" s="7699" t="s">
        <v>8499</v>
      </c>
      <c r="C107" s="7699" t="s">
        <v>8648</v>
      </c>
      <c r="D107" s="7700">
        <v>0</v>
      </c>
      <c r="E107" s="7714">
        <v>0</v>
      </c>
      <c r="F107" s="7780"/>
      <c r="G107" s="7763">
        <f>VLOOKUP(C107,'Data Products'!$A:$J,2,0)</f>
      </c>
      <c r="H107" s="7764">
        <f t="shared" si="11"/>
      </c>
      <c r="I107" s="7703">
        <v>45951</v>
      </c>
      <c r="J107" s="7704">
        <f t="shared" si="19"/>
      </c>
      <c r="K107" s="7700">
        <v>0</v>
      </c>
      <c r="L107" s="7700">
        <v>0</v>
      </c>
      <c r="M107" s="7737">
        <v>0</v>
      </c>
      <c r="N107" s="7737">
        <v>0</v>
      </c>
      <c r="O107" s="7699" t="s">
        <v>8554</v>
      </c>
      <c r="P107" s="7700"/>
      <c r="Q107" s="7700"/>
      <c r="R107" s="7700"/>
      <c r="S107" s="7700"/>
      <c r="T107" s="7700"/>
      <c r="U107" s="7700"/>
      <c r="V107" s="7700"/>
      <c r="W107" s="7700"/>
      <c r="X107" s="7700"/>
      <c r="Y107" s="7700"/>
      <c r="Z107" s="7700"/>
      <c r="AA107" s="7700"/>
      <c r="AB107" s="7767">
        <f t="shared" si="23"/>
      </c>
      <c r="AC107" s="7726">
        <f t="shared" si="26"/>
      </c>
      <c r="AD107" s="7707">
        <f t="shared" si="1"/>
      </c>
      <c r="AE107" s="7727">
        <f t="shared" si="14"/>
      </c>
      <c r="AF107" s="7791">
        <f>VLOOKUP(C107,'Data Products'!$A:$J,10,0)</f>
      </c>
      <c r="AG107" s="7709">
        <f t="shared" si="29"/>
      </c>
      <c r="AH107" s="7710">
        <f t="shared" si="6"/>
      </c>
      <c r="AI107" s="7784"/>
      <c r="AJ107" s="7713"/>
      <c r="AK107" s="7713"/>
      <c r="AL107" s="7712"/>
      <c r="AM107" s="7713"/>
      <c r="AN107" s="7713"/>
    </row>
    <row r="108">
      <c r="A108" s="7761">
        <v>55</v>
      </c>
      <c r="B108" s="7699" t="s">
        <v>8492</v>
      </c>
      <c r="C108" s="7699" t="s">
        <v>8649</v>
      </c>
      <c r="D108" s="7700">
        <v>5</v>
      </c>
      <c r="E108" s="7714">
        <v>5</v>
      </c>
      <c r="F108" s="7780"/>
      <c r="G108" s="7763">
        <f>VLOOKUP(C108,'Data Products'!$A:$J,2,0)</f>
      </c>
      <c r="H108" s="7764">
        <f t="shared" si="11"/>
      </c>
      <c r="I108" s="7703">
        <v>45951</v>
      </c>
      <c r="J108" s="7704">
        <f t="shared" si="19"/>
      </c>
      <c r="K108" s="7700">
        <v>0</v>
      </c>
      <c r="L108" s="7700">
        <v>0</v>
      </c>
      <c r="M108" s="7737">
        <v>0</v>
      </c>
      <c r="N108" s="7737">
        <v>0</v>
      </c>
      <c r="O108" s="7699" t="s">
        <v>8554</v>
      </c>
      <c r="P108" s="7700"/>
      <c r="Q108" s="7700"/>
      <c r="R108" s="7700"/>
      <c r="S108" s="7700"/>
      <c r="T108" s="7700"/>
      <c r="U108" s="7700"/>
      <c r="V108" s="7700"/>
      <c r="W108" s="7700"/>
      <c r="X108" s="7700"/>
      <c r="Y108" s="7700"/>
      <c r="Z108" s="7700"/>
      <c r="AA108" s="7700"/>
      <c r="AB108" s="7767">
        <f t="shared" si="23"/>
      </c>
      <c r="AC108" s="7715">
        <f t="shared" si="26"/>
      </c>
      <c r="AD108" s="7707">
        <f t="shared" si="1"/>
      </c>
      <c r="AE108" s="7716">
        <f t="shared" si="14"/>
      </c>
      <c r="AF108" s="7791">
        <f>VLOOKUP(C108,'Data Products'!$A:$J,10,0)</f>
      </c>
      <c r="AG108" s="7709">
        <f t="shared" si="29"/>
      </c>
      <c r="AH108" s="7710">
        <f t="shared" si="6"/>
      </c>
      <c r="AI108" s="7784"/>
      <c r="AJ108" s="7713"/>
      <c r="AK108" s="7713"/>
      <c r="AL108" s="7712"/>
      <c r="AM108" s="7713"/>
      <c r="AN108" s="7713"/>
    </row>
    <row customHeight="true" hidden="true" ht="18" r="109">
      <c r="A109" s="7761">
        <v>56</v>
      </c>
      <c r="B109" s="7699" t="s">
        <v>8499</v>
      </c>
      <c r="C109" s="7699" t="s">
        <v>8650</v>
      </c>
      <c r="D109" s="7700">
        <v>0</v>
      </c>
      <c r="E109" s="7714">
        <v>0</v>
      </c>
      <c r="F109" s="7780"/>
      <c r="G109" s="7763">
        <f>VLOOKUP(C109,'Data Products'!$A:$J,2,0)</f>
      </c>
      <c r="H109" s="7764">
        <f t="shared" si="11"/>
      </c>
      <c r="I109" s="7703">
        <v>45951</v>
      </c>
      <c r="J109" s="7704">
        <f t="shared" si="19"/>
      </c>
      <c r="K109" s="7700">
        <v>0</v>
      </c>
      <c r="L109" s="7700">
        <v>0</v>
      </c>
      <c r="M109" s="7737">
        <v>0</v>
      </c>
      <c r="N109" s="7737">
        <v>0</v>
      </c>
      <c r="O109" s="7699" t="s">
        <v>8554</v>
      </c>
      <c r="P109" s="7700"/>
      <c r="Q109" s="7700"/>
      <c r="R109" s="7700"/>
      <c r="S109" s="7700"/>
      <c r="T109" s="7700"/>
      <c r="U109" s="7700"/>
      <c r="V109" s="7700"/>
      <c r="W109" s="7700"/>
      <c r="X109" s="7700"/>
      <c r="Y109" s="7700"/>
      <c r="Z109" s="7700"/>
      <c r="AA109" s="7700"/>
      <c r="AB109" s="7767">
        <f t="shared" si="23"/>
      </c>
      <c r="AC109" s="7721">
        <f t="shared" si="26"/>
      </c>
      <c r="AD109" s="7793">
        <f t="shared" si="1"/>
      </c>
      <c r="AE109" s="7722">
        <f t="shared" si="14"/>
      </c>
      <c r="AF109" s="7791">
        <f>VLOOKUP(C109,'Data Products'!$A:$J,10,0)</f>
      </c>
      <c r="AG109" s="7709">
        <f t="shared" si="29"/>
      </c>
      <c r="AH109" s="7710">
        <f t="shared" si="6"/>
      </c>
      <c r="AI109" s="7784"/>
      <c r="AJ109" s="7713"/>
      <c r="AK109" s="7713"/>
      <c r="AL109" s="7712"/>
      <c r="AM109" s="7713"/>
      <c r="AN109" s="7713"/>
    </row>
    <row r="110">
      <c r="A110" s="7761">
        <v>57</v>
      </c>
      <c r="B110" s="7699" t="s">
        <v>8492</v>
      </c>
      <c r="C110" s="7699" t="s">
        <v>8651</v>
      </c>
      <c r="D110" s="7700">
        <v>13</v>
      </c>
      <c r="E110" s="7714">
        <v>13</v>
      </c>
      <c r="F110" s="7780"/>
      <c r="G110" s="7763">
        <f>VLOOKUP(C110,'Data Products'!$A:$J,2,0)</f>
      </c>
      <c r="H110" s="7764">
        <f t="shared" si="11"/>
      </c>
      <c r="I110" s="7703">
        <v>45951</v>
      </c>
      <c r="J110" s="7704">
        <f t="shared" si="19"/>
      </c>
      <c r="K110" s="7700">
        <v>0</v>
      </c>
      <c r="L110" s="7700">
        <v>1</v>
      </c>
      <c r="M110" s="7737">
        <v>0</v>
      </c>
      <c r="N110" s="7737">
        <v>0</v>
      </c>
      <c r="O110" s="7699" t="s">
        <v>8554</v>
      </c>
      <c r="P110" s="7700"/>
      <c r="Q110" s="7700"/>
      <c r="R110" s="7700"/>
      <c r="S110" s="7700"/>
      <c r="T110" s="7700"/>
      <c r="U110" s="7700"/>
      <c r="V110" s="7700"/>
      <c r="W110" s="7700"/>
      <c r="X110" s="7700"/>
      <c r="Y110" s="7700"/>
      <c r="Z110" s="7700"/>
      <c r="AA110" s="7700"/>
      <c r="AB110" s="7767">
        <f t="shared" si="23"/>
      </c>
      <c r="AC110" s="7706">
        <f t="shared" si="26"/>
      </c>
      <c r="AD110" s="7793">
        <f t="shared" si="1"/>
      </c>
      <c r="AE110" s="7708">
        <f t="shared" si="14"/>
      </c>
      <c r="AF110" s="7791">
        <f>VLOOKUP(C110,'Data Products'!$A:$J,10,0)</f>
      </c>
      <c r="AG110" s="7709">
        <f t="shared" si="29"/>
      </c>
      <c r="AH110" s="7710">
        <f t="shared" si="6"/>
      </c>
      <c r="AI110" s="7784"/>
      <c r="AJ110" s="7713"/>
      <c r="AK110" s="7713"/>
      <c r="AL110" s="7712"/>
      <c r="AM110" s="7713"/>
      <c r="AN110" s="7713"/>
    </row>
    <row r="111">
      <c r="A111" s="7761">
        <v>58</v>
      </c>
      <c r="B111" s="7699" t="s">
        <v>8492</v>
      </c>
      <c r="C111" s="7699" t="s">
        <v>8652</v>
      </c>
      <c r="D111" s="7700">
        <v>20</v>
      </c>
      <c r="E111" s="7714">
        <v>20</v>
      </c>
      <c r="F111" s="7780"/>
      <c r="G111" s="7763">
        <f>VLOOKUP(C111,'Data Products'!$A:$J,2,0)</f>
      </c>
      <c r="H111" s="7764">
        <f t="shared" si="11"/>
      </c>
      <c r="I111" s="7703">
        <v>45951</v>
      </c>
      <c r="J111" s="7704">
        <f t="shared" si="19"/>
      </c>
      <c r="K111" s="7700">
        <v>3</v>
      </c>
      <c r="L111" s="7700">
        <v>5</v>
      </c>
      <c r="M111" s="7737">
        <v>0</v>
      </c>
      <c r="N111" s="7737">
        <v>0</v>
      </c>
      <c r="O111" s="7699" t="s">
        <v>8554</v>
      </c>
      <c r="P111" s="7700"/>
      <c r="Q111" s="7700"/>
      <c r="R111" s="7700"/>
      <c r="S111" s="7700"/>
      <c r="T111" s="7700"/>
      <c r="U111" s="7700"/>
      <c r="V111" s="7700"/>
      <c r="W111" s="7700"/>
      <c r="X111" s="7700"/>
      <c r="Y111" s="7700"/>
      <c r="Z111" s="7700"/>
      <c r="AA111" s="7700"/>
      <c r="AB111" s="7767">
        <f t="shared" si="23"/>
      </c>
      <c r="AC111" s="7706">
        <f t="shared" si="26"/>
      </c>
      <c r="AD111" s="7793">
        <f t="shared" si="1"/>
      </c>
      <c r="AE111" s="7708">
        <f t="shared" si="14"/>
      </c>
      <c r="AF111" s="7791">
        <f>VLOOKUP(C111,'Data Products'!$A:$J,10,0)</f>
      </c>
      <c r="AG111" s="7709">
        <f t="shared" si="29"/>
      </c>
      <c r="AH111" s="7710">
        <f t="shared" si="6"/>
      </c>
      <c r="AI111" s="7784"/>
      <c r="AJ111" s="7713"/>
      <c r="AK111" s="7713"/>
      <c r="AL111" s="7712"/>
      <c r="AM111" s="7713"/>
      <c r="AN111" s="7713"/>
    </row>
    <row r="112">
      <c r="A112" s="7761">
        <v>59</v>
      </c>
      <c r="B112" s="7699" t="s">
        <v>8492</v>
      </c>
      <c r="C112" s="7699" t="s">
        <v>8653</v>
      </c>
      <c r="D112" s="7700">
        <v>12</v>
      </c>
      <c r="E112" s="7714">
        <v>12</v>
      </c>
      <c r="F112" s="7780"/>
      <c r="G112" s="7763">
        <f>VLOOKUP(C112,'Data Products'!$A:$J,2,0)</f>
      </c>
      <c r="H112" s="7764">
        <f t="shared" si="11"/>
      </c>
      <c r="I112" s="7703">
        <v>45951</v>
      </c>
      <c r="J112" s="7704">
        <f t="shared" si="19"/>
      </c>
      <c r="K112" s="7700">
        <v>1</v>
      </c>
      <c r="L112" s="7700">
        <v>1</v>
      </c>
      <c r="M112" s="7737">
        <v>0</v>
      </c>
      <c r="N112" s="7737">
        <v>0</v>
      </c>
      <c r="O112" s="7699" t="s">
        <v>8554</v>
      </c>
      <c r="P112" s="7700"/>
      <c r="Q112" s="7700"/>
      <c r="R112" s="7700"/>
      <c r="S112" s="7700"/>
      <c r="T112" s="7700"/>
      <c r="U112" s="7700"/>
      <c r="V112" s="7700"/>
      <c r="W112" s="7700"/>
      <c r="X112" s="7700"/>
      <c r="Y112" s="7700"/>
      <c r="Z112" s="7700"/>
      <c r="AA112" s="7700"/>
      <c r="AB112" s="7767">
        <f t="shared" si="23"/>
      </c>
      <c r="AC112" s="7706">
        <f t="shared" si="26"/>
      </c>
      <c r="AD112" s="7793">
        <f t="shared" si="1"/>
      </c>
      <c r="AE112" s="7708">
        <f t="shared" si="14"/>
      </c>
      <c r="AF112" s="7791">
        <f>VLOOKUP(C112,'Data Products'!$A:$J,10,0)</f>
      </c>
      <c r="AG112" s="7709">
        <f t="shared" si="29"/>
      </c>
      <c r="AH112" s="7710">
        <f t="shared" si="6"/>
      </c>
      <c r="AI112" s="7784"/>
      <c r="AJ112" s="7713"/>
      <c r="AK112" s="7713"/>
      <c r="AL112" s="7712"/>
      <c r="AM112" s="7713"/>
      <c r="AN112" s="7713"/>
    </row>
    <row r="113">
      <c r="A113" s="7761">
        <v>60</v>
      </c>
      <c r="B113" s="7699" t="s">
        <v>8492</v>
      </c>
      <c r="C113" s="7699" t="s">
        <v>8654</v>
      </c>
      <c r="D113" s="7700">
        <v>12</v>
      </c>
      <c r="E113" s="7714">
        <v>12</v>
      </c>
      <c r="F113" s="7780"/>
      <c r="G113" s="7763">
        <f>VLOOKUP(C113,'Data Products'!$A:$J,2,0)</f>
      </c>
      <c r="H113" s="7764">
        <f t="shared" si="11"/>
      </c>
      <c r="I113" s="7703">
        <v>45951</v>
      </c>
      <c r="J113" s="7704">
        <f t="shared" si="19"/>
      </c>
      <c r="K113" s="7700">
        <v>0</v>
      </c>
      <c r="L113" s="7700">
        <v>0</v>
      </c>
      <c r="M113" s="7737">
        <v>0</v>
      </c>
      <c r="N113" s="7737">
        <v>0</v>
      </c>
      <c r="O113" s="7699" t="s">
        <v>8554</v>
      </c>
      <c r="P113" s="7700"/>
      <c r="Q113" s="7700"/>
      <c r="R113" s="7700"/>
      <c r="S113" s="7700"/>
      <c r="T113" s="7700"/>
      <c r="U113" s="7700"/>
      <c r="V113" s="7700"/>
      <c r="W113" s="7700"/>
      <c r="X113" s="7700"/>
      <c r="Y113" s="7700"/>
      <c r="Z113" s="7700"/>
      <c r="AA113" s="7700"/>
      <c r="AB113" s="7767">
        <f t="shared" si="23"/>
      </c>
      <c r="AC113" s="7706">
        <f t="shared" si="26"/>
      </c>
      <c r="AD113" s="7793">
        <f t="shared" si="1"/>
      </c>
      <c r="AE113" s="7708">
        <f t="shared" si="14"/>
      </c>
      <c r="AF113" s="7791">
        <f>VLOOKUP(C113,'Data Products'!$A:$J,10,0)</f>
      </c>
      <c r="AG113" s="7709">
        <f t="shared" si="29"/>
      </c>
      <c r="AH113" s="7710">
        <f t="shared" si="6"/>
      </c>
      <c r="AI113" s="7784"/>
      <c r="AJ113" s="7713"/>
      <c r="AK113" s="7713"/>
      <c r="AL113" s="7712"/>
      <c r="AM113" s="7713"/>
      <c r="AN113" s="7713"/>
    </row>
    <row r="114">
      <c r="A114" s="7761">
        <v>61</v>
      </c>
      <c r="B114" s="7699" t="s">
        <v>8492</v>
      </c>
      <c r="C114" s="7699" t="s">
        <v>8655</v>
      </c>
      <c r="D114" s="7700">
        <v>18</v>
      </c>
      <c r="E114" s="7714">
        <v>18</v>
      </c>
      <c r="F114" s="7780"/>
      <c r="G114" s="7763">
        <f>VLOOKUP(C114,'Data Products'!$A:$J,2,0)</f>
      </c>
      <c r="H114" s="7764">
        <f t="shared" si="11"/>
      </c>
      <c r="I114" s="7703">
        <v>45951</v>
      </c>
      <c r="J114" s="7704">
        <f t="shared" si="19"/>
      </c>
      <c r="K114" s="7700">
        <v>0</v>
      </c>
      <c r="L114" s="7700">
        <v>0</v>
      </c>
      <c r="M114" s="7737">
        <v>0</v>
      </c>
      <c r="N114" s="7737">
        <v>0</v>
      </c>
      <c r="O114" s="7699" t="s">
        <v>8554</v>
      </c>
      <c r="P114" s="7700"/>
      <c r="Q114" s="7700"/>
      <c r="R114" s="7700"/>
      <c r="S114" s="7700"/>
      <c r="T114" s="7700"/>
      <c r="U114" s="7700"/>
      <c r="V114" s="7700"/>
      <c r="W114" s="7700"/>
      <c r="X114" s="7700"/>
      <c r="Y114" s="7700"/>
      <c r="Z114" s="7700"/>
      <c r="AA114" s="7700"/>
      <c r="AB114" s="7767">
        <f t="shared" si="23"/>
      </c>
      <c r="AC114" s="7706">
        <f t="shared" si="26"/>
      </c>
      <c r="AD114" s="7793">
        <f t="shared" si="1"/>
      </c>
      <c r="AE114" s="7708">
        <f t="shared" si="14"/>
      </c>
      <c r="AF114" s="7791">
        <f>VLOOKUP(C114,'Data Products'!$A:$J,10,0)</f>
      </c>
      <c r="AG114" s="7709">
        <f t="shared" si="29"/>
      </c>
      <c r="AH114" s="7710">
        <f t="shared" si="6"/>
      </c>
      <c r="AI114" s="7784"/>
      <c r="AJ114" s="7713"/>
      <c r="AK114" s="7713"/>
      <c r="AL114" s="7712"/>
      <c r="AM114" s="7713"/>
      <c r="AN114" s="7713"/>
    </row>
    <row r="115">
      <c r="A115" s="7761">
        <v>62</v>
      </c>
      <c r="B115" s="7699" t="s">
        <v>8492</v>
      </c>
      <c r="C115" s="7699" t="s">
        <v>8656</v>
      </c>
      <c r="D115" s="7700">
        <v>10</v>
      </c>
      <c r="E115" s="7714">
        <v>10</v>
      </c>
      <c r="F115" s="7780"/>
      <c r="G115" s="7763">
        <f>VLOOKUP(C115,'Data Products'!$A:$J,2,0)</f>
      </c>
      <c r="H115" s="7764">
        <f t="shared" si="11"/>
      </c>
      <c r="I115" s="7703">
        <v>45951</v>
      </c>
      <c r="J115" s="7704">
        <f t="shared" si="19"/>
      </c>
      <c r="K115" s="7700">
        <v>0</v>
      </c>
      <c r="L115" s="7700">
        <v>0</v>
      </c>
      <c r="M115" s="7737">
        <v>0</v>
      </c>
      <c r="N115" s="7737">
        <v>0</v>
      </c>
      <c r="O115" s="7699" t="s">
        <v>8554</v>
      </c>
      <c r="P115" s="7700"/>
      <c r="Q115" s="7700"/>
      <c r="R115" s="7700"/>
      <c r="S115" s="7700"/>
      <c r="T115" s="7700"/>
      <c r="U115" s="7700"/>
      <c r="V115" s="7700"/>
      <c r="W115" s="7700"/>
      <c r="X115" s="7700"/>
      <c r="Y115" s="7700"/>
      <c r="Z115" s="7700"/>
      <c r="AA115" s="7700"/>
      <c r="AB115" s="7767">
        <f t="shared" si="23"/>
      </c>
      <c r="AC115" s="7721">
        <f t="shared" si="26"/>
      </c>
      <c r="AD115" s="7793">
        <f t="shared" si="1"/>
      </c>
      <c r="AE115" s="7722">
        <f t="shared" si="14"/>
      </c>
      <c r="AF115" s="7791">
        <f>VLOOKUP(C115,'Data Products'!$A:$J,10,0)</f>
      </c>
      <c r="AG115" s="7709">
        <f t="shared" si="29"/>
      </c>
      <c r="AH115" s="7710">
        <f t="shared" si="6"/>
      </c>
      <c r="AI115" s="7784"/>
      <c r="AJ115" s="7713"/>
      <c r="AK115" s="7713"/>
      <c r="AL115" s="7712"/>
      <c r="AM115" s="7713"/>
      <c r="AN115" s="7713"/>
    </row>
    <row customHeight="true" hidden="true" ht="18" r="116">
      <c r="A116" s="7761">
        <v>63</v>
      </c>
      <c r="B116" s="7699" t="s">
        <v>8499</v>
      </c>
      <c r="C116" s="7699" t="s">
        <v>8657</v>
      </c>
      <c r="D116" s="7700">
        <v>0</v>
      </c>
      <c r="E116" s="7714">
        <v>0</v>
      </c>
      <c r="F116" s="7780"/>
      <c r="G116" s="7763">
        <f>VLOOKUP(C116,'Data Products'!$A:$J,2,0)</f>
      </c>
      <c r="H116" s="7764">
        <f t="shared" si="11"/>
      </c>
      <c r="I116" s="7703">
        <v>45951</v>
      </c>
      <c r="J116" s="7704">
        <f t="shared" si="19"/>
      </c>
      <c r="K116" s="7700">
        <v>0</v>
      </c>
      <c r="L116" s="7700">
        <v>0</v>
      </c>
      <c r="M116" s="7737">
        <v>0</v>
      </c>
      <c r="N116" s="7737">
        <v>0</v>
      </c>
      <c r="O116" s="7699" t="s">
        <v>8554</v>
      </c>
      <c r="P116" s="7700"/>
      <c r="Q116" s="7700"/>
      <c r="R116" s="7700"/>
      <c r="S116" s="7700"/>
      <c r="T116" s="7700"/>
      <c r="U116" s="7700"/>
      <c r="V116" s="7700"/>
      <c r="W116" s="7700"/>
      <c r="X116" s="7700"/>
      <c r="Y116" s="7700"/>
      <c r="Z116" s="7700"/>
      <c r="AA116" s="7700"/>
      <c r="AB116" s="7767">
        <f t="shared" si="23"/>
      </c>
      <c r="AC116" s="7715">
        <f t="shared" si="26"/>
      </c>
      <c r="AD116" s="7793">
        <f t="shared" si="1"/>
      </c>
      <c r="AE116" s="7716">
        <f t="shared" si="14"/>
      </c>
      <c r="AF116" s="7791">
        <f>VLOOKUP(C116,'Data Products'!$A:$J,10,0)</f>
      </c>
      <c r="AG116" s="7709">
        <f t="shared" si="29"/>
      </c>
      <c r="AH116" s="7710">
        <f t="shared" si="6"/>
      </c>
      <c r="AI116" s="7784"/>
      <c r="AJ116" s="7713"/>
      <c r="AK116" s="7713"/>
      <c r="AL116" s="7712"/>
      <c r="AM116" s="7713"/>
      <c r="AN116" s="7713"/>
    </row>
    <row customHeight="true" hidden="true" ht="18" r="117">
      <c r="A117" s="7761">
        <v>64</v>
      </c>
      <c r="B117" s="7699" t="s">
        <v>8499</v>
      </c>
      <c r="C117" s="7699" t="s">
        <v>8658</v>
      </c>
      <c r="D117" s="7700">
        <v>0</v>
      </c>
      <c r="E117" s="7714">
        <v>0</v>
      </c>
      <c r="F117" s="7780"/>
      <c r="G117" s="7763">
        <f>VLOOKUP(C117,'Data Products'!$A:$J,2,0)</f>
      </c>
      <c r="H117" s="7764">
        <f t="shared" si="11"/>
      </c>
      <c r="I117" s="7703">
        <v>45951</v>
      </c>
      <c r="J117" s="7704">
        <f t="shared" si="19"/>
      </c>
      <c r="K117" s="7700">
        <v>0</v>
      </c>
      <c r="L117" s="7700">
        <v>1</v>
      </c>
      <c r="M117" s="7737">
        <v>0</v>
      </c>
      <c r="N117" s="7737">
        <v>0</v>
      </c>
      <c r="O117" s="7699" t="s">
        <v>8554</v>
      </c>
      <c r="P117" s="7700"/>
      <c r="Q117" s="7700"/>
      <c r="R117" s="7700"/>
      <c r="S117" s="7700"/>
      <c r="T117" s="7700"/>
      <c r="U117" s="7700"/>
      <c r="V117" s="7700"/>
      <c r="W117" s="7700"/>
      <c r="X117" s="7700"/>
      <c r="Y117" s="7700"/>
      <c r="Z117" s="7700"/>
      <c r="AA117" s="7700"/>
      <c r="AB117" s="7767">
        <f t="shared" si="23"/>
      </c>
      <c r="AC117" s="7721">
        <f t="shared" si="26"/>
      </c>
      <c r="AD117" s="7793">
        <f t="shared" si="1"/>
      </c>
      <c r="AE117" s="7722">
        <f t="shared" si="14"/>
      </c>
      <c r="AF117" s="7791">
        <f>VLOOKUP(C117,'Data Products'!$A:$J,10,0)</f>
      </c>
      <c r="AG117" s="7709">
        <f t="shared" si="29"/>
      </c>
      <c r="AH117" s="7710">
        <f t="shared" si="6"/>
      </c>
      <c r="AI117" s="7784"/>
      <c r="AJ117" s="7713"/>
      <c r="AK117" s="7713"/>
      <c r="AL117" s="7712"/>
      <c r="AM117" s="7713"/>
      <c r="AN117" s="7713"/>
    </row>
    <row customHeight="true" hidden="true" ht="18" r="118">
      <c r="A118" s="7761">
        <v>65</v>
      </c>
      <c r="B118" s="7699" t="s">
        <v>8492</v>
      </c>
      <c r="C118" s="7699" t="s">
        <v>8659</v>
      </c>
      <c r="D118" s="7700">
        <v>0</v>
      </c>
      <c r="E118" s="7714">
        <v>0</v>
      </c>
      <c r="F118" s="7780"/>
      <c r="G118" s="7763">
        <f>VLOOKUP(C118,'Data Products'!$A:$J,2,0)</f>
      </c>
      <c r="H118" s="7764">
        <f t="shared" si="11"/>
      </c>
      <c r="I118" s="7703">
        <v>45951</v>
      </c>
      <c r="J118" s="7704">
        <f t="shared" si="19"/>
      </c>
      <c r="K118" s="7700">
        <v>0</v>
      </c>
      <c r="L118" s="7700">
        <v>0</v>
      </c>
      <c r="M118" s="7737">
        <v>0</v>
      </c>
      <c r="N118" s="7737">
        <v>0</v>
      </c>
      <c r="O118" s="7699" t="s">
        <v>8554</v>
      </c>
      <c r="P118" s="7700"/>
      <c r="Q118" s="7700"/>
      <c r="R118" s="7700"/>
      <c r="S118" s="7700"/>
      <c r="T118" s="7700"/>
      <c r="U118" s="7700"/>
      <c r="V118" s="7700"/>
      <c r="W118" s="7700"/>
      <c r="X118" s="7700"/>
      <c r="Y118" s="7700"/>
      <c r="Z118" s="7700"/>
      <c r="AA118" s="7700"/>
      <c r="AB118" s="7767">
        <f t="shared" si="23"/>
      </c>
      <c r="AC118" s="7721">
        <f t="shared" si="26"/>
      </c>
      <c r="AD118" s="7793">
        <f t="shared" si="1"/>
      </c>
      <c r="AE118" s="7722">
        <f t="shared" si="14"/>
      </c>
      <c r="AF118" s="7791">
        <f>VLOOKUP(C118,'Data Products'!$A:$J,10,0)</f>
      </c>
      <c r="AG118" s="7709">
        <f t="shared" si="29"/>
      </c>
      <c r="AH118" s="7710">
        <f t="shared" si="6"/>
      </c>
      <c r="AI118" s="7784"/>
      <c r="AJ118" s="7713"/>
      <c r="AK118" s="7713"/>
      <c r="AL118" s="7712"/>
      <c r="AM118" s="7713"/>
      <c r="AN118" s="7713"/>
    </row>
    <row customHeight="true" hidden="true" ht="18" r="119">
      <c r="A119" s="7761">
        <v>66</v>
      </c>
      <c r="B119" s="7699" t="s">
        <v>8499</v>
      </c>
      <c r="C119" s="7699" t="s">
        <v>8660</v>
      </c>
      <c r="D119" s="7700">
        <v>0</v>
      </c>
      <c r="E119" s="7714">
        <v>0</v>
      </c>
      <c r="F119" s="7780"/>
      <c r="G119" s="7763">
        <f>VLOOKUP(C119,'Data Products'!$A:$J,2,0)</f>
      </c>
      <c r="H119" s="7764">
        <f t="shared" si="11"/>
      </c>
      <c r="I119" s="7703">
        <v>45951</v>
      </c>
      <c r="J119" s="7704">
        <f t="shared" si="19"/>
      </c>
      <c r="K119" s="7700">
        <v>0</v>
      </c>
      <c r="L119" s="7700">
        <v>0</v>
      </c>
      <c r="M119" s="7737">
        <v>0</v>
      </c>
      <c r="N119" s="7737">
        <v>0</v>
      </c>
      <c r="O119" s="7699" t="s">
        <v>8554</v>
      </c>
      <c r="P119" s="7700"/>
      <c r="Q119" s="7700"/>
      <c r="R119" s="7700"/>
      <c r="S119" s="7700"/>
      <c r="T119" s="7700"/>
      <c r="U119" s="7700"/>
      <c r="V119" s="7700"/>
      <c r="W119" s="7700"/>
      <c r="X119" s="7700"/>
      <c r="Y119" s="7700"/>
      <c r="Z119" s="7700"/>
      <c r="AA119" s="7700"/>
      <c r="AB119" s="7767">
        <f t="shared" si="23"/>
      </c>
      <c r="AC119" s="7721">
        <f t="shared" si="26"/>
      </c>
      <c r="AD119" s="7793">
        <f t="shared" si="1"/>
      </c>
      <c r="AE119" s="7722">
        <f t="shared" si="14"/>
      </c>
      <c r="AF119" s="7791">
        <f>VLOOKUP(C119,'Data Products'!$A:$J,10,0)</f>
      </c>
      <c r="AG119" s="7709">
        <f t="shared" si="29"/>
      </c>
      <c r="AH119" s="7710">
        <f t="shared" si="6"/>
      </c>
      <c r="AI119" s="7784"/>
      <c r="AJ119" s="7713"/>
      <c r="AK119" s="7713"/>
      <c r="AL119" s="7712"/>
      <c r="AM119" s="7713"/>
      <c r="AN119" s="7713"/>
    </row>
    <row customHeight="true" hidden="true" ht="18" r="120">
      <c r="A120" s="7761">
        <v>67</v>
      </c>
      <c r="B120" s="7699" t="s">
        <v>8499</v>
      </c>
      <c r="C120" s="7699" t="s">
        <v>8661</v>
      </c>
      <c r="D120" s="7700">
        <v>0</v>
      </c>
      <c r="E120" s="7714">
        <v>0</v>
      </c>
      <c r="F120" s="7780"/>
      <c r="G120" s="7763">
        <f>VLOOKUP(C120,'Data Products'!$A:$J,2,0)</f>
      </c>
      <c r="H120" s="7764">
        <f t="shared" si="11"/>
      </c>
      <c r="I120" s="7703">
        <v>45951</v>
      </c>
      <c r="J120" s="7704">
        <f t="shared" si="19"/>
      </c>
      <c r="K120" s="7700">
        <v>0</v>
      </c>
      <c r="L120" s="7700">
        <v>0</v>
      </c>
      <c r="M120" s="7737">
        <v>0</v>
      </c>
      <c r="N120" s="7737">
        <v>0</v>
      </c>
      <c r="O120" s="7699" t="s">
        <v>8554</v>
      </c>
      <c r="P120" s="7700"/>
      <c r="Q120" s="7700"/>
      <c r="R120" s="7700"/>
      <c r="S120" s="7700"/>
      <c r="T120" s="7700"/>
      <c r="U120" s="7700"/>
      <c r="V120" s="7700"/>
      <c r="W120" s="7700"/>
      <c r="X120" s="7700"/>
      <c r="Y120" s="7700"/>
      <c r="Z120" s="7700"/>
      <c r="AA120" s="7700"/>
      <c r="AB120" s="7767">
        <f t="shared" si="23"/>
      </c>
      <c r="AC120" s="7721">
        <f t="shared" si="26"/>
      </c>
      <c r="AD120" s="7793">
        <f t="shared" si="1"/>
      </c>
      <c r="AE120" s="7722">
        <f t="shared" si="14"/>
      </c>
      <c r="AF120" s="7791">
        <f>VLOOKUP(C120,'Data Products'!$A:$J,10,0)</f>
      </c>
      <c r="AG120" s="7709">
        <f t="shared" si="29"/>
      </c>
      <c r="AH120" s="7710">
        <f t="shared" si="6"/>
      </c>
      <c r="AI120" s="7784"/>
      <c r="AJ120" s="7713"/>
      <c r="AK120" s="7713"/>
      <c r="AL120" s="7712"/>
      <c r="AM120" s="7713"/>
      <c r="AN120" s="7713"/>
    </row>
    <row customHeight="true" hidden="true" ht="18" r="121">
      <c r="A121" s="7761">
        <v>68</v>
      </c>
      <c r="B121" s="7699" t="s">
        <v>8499</v>
      </c>
      <c r="C121" s="7699" t="s">
        <v>8662</v>
      </c>
      <c r="D121" s="7700">
        <v>0</v>
      </c>
      <c r="E121" s="7714">
        <v>0</v>
      </c>
      <c r="F121" s="7780"/>
      <c r="G121" s="7763">
        <f>VLOOKUP(C121,'Data Products'!$A:$J,2,0)</f>
      </c>
      <c r="H121" s="7764">
        <f t="shared" si="11"/>
      </c>
      <c r="I121" s="7703">
        <v>45951</v>
      </c>
      <c r="J121" s="7704">
        <f t="shared" si="19"/>
      </c>
      <c r="K121" s="7700">
        <v>0</v>
      </c>
      <c r="L121" s="7700">
        <v>0</v>
      </c>
      <c r="M121" s="7737">
        <v>0</v>
      </c>
      <c r="N121" s="7737">
        <v>0</v>
      </c>
      <c r="O121" s="7699" t="s">
        <v>8554</v>
      </c>
      <c r="P121" s="7700"/>
      <c r="Q121" s="7700"/>
      <c r="R121" s="7700"/>
      <c r="S121" s="7700"/>
      <c r="T121" s="7700"/>
      <c r="U121" s="7700"/>
      <c r="V121" s="7700"/>
      <c r="W121" s="7700"/>
      <c r="X121" s="7700"/>
      <c r="Y121" s="7700"/>
      <c r="Z121" s="7700"/>
      <c r="AA121" s="7700"/>
      <c r="AB121" s="7767">
        <f t="shared" si="23"/>
      </c>
      <c r="AC121" s="7721">
        <f t="shared" si="26"/>
      </c>
      <c r="AD121" s="7793">
        <f t="shared" si="1"/>
      </c>
      <c r="AE121" s="7722">
        <f t="shared" si="14"/>
      </c>
      <c r="AF121" s="7791">
        <f>VLOOKUP(C121,'Data Products'!$A:$J,10,0)</f>
      </c>
      <c r="AG121" s="7709">
        <f t="shared" si="29"/>
      </c>
      <c r="AH121" s="7710">
        <f t="shared" si="6"/>
      </c>
      <c r="AI121" s="7784"/>
      <c r="AJ121" s="7713"/>
      <c r="AK121" s="7713"/>
      <c r="AL121" s="7712"/>
      <c r="AM121" s="7713"/>
      <c r="AN121" s="7713"/>
    </row>
    <row r="122">
      <c r="A122" s="7761">
        <v>69</v>
      </c>
      <c r="B122" s="7699" t="s">
        <v>8492</v>
      </c>
      <c r="C122" s="7699" t="s">
        <v>8663</v>
      </c>
      <c r="D122" s="7700">
        <v>10</v>
      </c>
      <c r="E122" s="7714">
        <v>10</v>
      </c>
      <c r="F122" s="7780"/>
      <c r="G122" s="7763">
        <f>VLOOKUP(C122,'Data Products'!$A:$J,2,0)</f>
      </c>
      <c r="H122" s="7764">
        <f t="shared" si="11"/>
      </c>
      <c r="I122" s="7703">
        <v>45951</v>
      </c>
      <c r="J122" s="7704">
        <f t="shared" si="19"/>
      </c>
      <c r="K122" s="7700">
        <v>0</v>
      </c>
      <c r="L122" s="7700">
        <v>0</v>
      </c>
      <c r="M122" s="7737">
        <v>0</v>
      </c>
      <c r="N122" s="7737">
        <v>0</v>
      </c>
      <c r="O122" s="7699" t="s">
        <v>8554</v>
      </c>
      <c r="P122" s="7700"/>
      <c r="Q122" s="7700"/>
      <c r="R122" s="7700"/>
      <c r="S122" s="7700"/>
      <c r="T122" s="7700"/>
      <c r="U122" s="7700"/>
      <c r="V122" s="7700"/>
      <c r="W122" s="7700"/>
      <c r="X122" s="7700"/>
      <c r="Y122" s="7700"/>
      <c r="Z122" s="7700"/>
      <c r="AA122" s="7700"/>
      <c r="AB122" s="7767">
        <f t="shared" si="23"/>
      </c>
      <c r="AC122" s="7706">
        <f t="shared" si="26"/>
      </c>
      <c r="AD122" s="7793">
        <f t="shared" si="1"/>
      </c>
      <c r="AE122" s="7708">
        <f t="shared" si="14"/>
      </c>
      <c r="AF122" s="7791">
        <f>VLOOKUP(C122,'Data Products'!$A:$J,10,0)</f>
      </c>
      <c r="AG122" s="7709">
        <f t="shared" si="29"/>
      </c>
      <c r="AH122" s="7710">
        <f t="shared" si="6"/>
      </c>
      <c r="AI122" s="7784"/>
      <c r="AJ122" s="7713"/>
      <c r="AK122" s="7713"/>
      <c r="AL122" s="7712"/>
      <c r="AM122" s="7713"/>
      <c r="AN122" s="7713"/>
    </row>
    <row customHeight="true" hidden="true" ht="18" r="123">
      <c r="A123" s="7761">
        <v>70</v>
      </c>
      <c r="B123" s="7699" t="s">
        <v>8499</v>
      </c>
      <c r="C123" s="7699" t="s">
        <v>8664</v>
      </c>
      <c r="D123" s="7700">
        <v>0</v>
      </c>
      <c r="E123" s="7714">
        <v>0</v>
      </c>
      <c r="F123" s="7780"/>
      <c r="G123" s="7763">
        <f>VLOOKUP(C123,'Data Products'!$A:$J,2,0)</f>
      </c>
      <c r="H123" s="7764">
        <f t="shared" si="11"/>
      </c>
      <c r="I123" s="7703">
        <v>45952</v>
      </c>
      <c r="J123" s="7704">
        <f t="shared" si="19"/>
      </c>
      <c r="K123" s="7700">
        <v>0</v>
      </c>
      <c r="L123" s="7700">
        <v>0</v>
      </c>
      <c r="M123" s="7737">
        <v>0</v>
      </c>
      <c r="N123" s="7737">
        <v>0</v>
      </c>
      <c r="O123" s="7699" t="s">
        <v>8665</v>
      </c>
      <c r="P123" s="7700"/>
      <c r="Q123" s="7700"/>
      <c r="R123" s="7700"/>
      <c r="S123" s="7700"/>
      <c r="T123" s="7700"/>
      <c r="U123" s="7700"/>
      <c r="V123" s="7700"/>
      <c r="W123" s="7700"/>
      <c r="X123" s="7700"/>
      <c r="Y123" s="7700"/>
      <c r="Z123" s="7700"/>
      <c r="AA123" s="7700"/>
      <c r="AB123" s="7767">
        <f t="shared" si="23"/>
      </c>
      <c r="AC123" s="7715">
        <f t="shared" si="26"/>
      </c>
      <c r="AD123" s="7793">
        <f t="shared" si="1"/>
      </c>
      <c r="AE123" s="7716">
        <f t="shared" si="14"/>
      </c>
      <c r="AF123" s="7791">
        <f>VLOOKUP(C123,'Data Products'!$A:$J,10,0)</f>
      </c>
      <c r="AG123" s="7709">
        <f t="shared" si="29"/>
      </c>
      <c r="AH123" s="7710">
        <f t="shared" si="6"/>
      </c>
      <c r="AI123" s="7784"/>
      <c r="AJ123" s="7713"/>
      <c r="AK123" s="7713"/>
      <c r="AL123" s="7712"/>
      <c r="AM123" s="7713"/>
      <c r="AN123" s="7713"/>
    </row>
    <row customHeight="true" hidden="true" ht="18" r="124">
      <c r="A124" s="7761">
        <v>71</v>
      </c>
      <c r="B124" s="7699" t="s">
        <v>8499</v>
      </c>
      <c r="C124" s="7699" t="s">
        <v>8666</v>
      </c>
      <c r="D124" s="7700">
        <v>0</v>
      </c>
      <c r="E124" s="7714">
        <v>0</v>
      </c>
      <c r="F124" s="7780"/>
      <c r="G124" s="7763">
        <f>VLOOKUP(C124,'Data Products'!$A:$J,2,0)</f>
      </c>
      <c r="H124" s="7764">
        <f t="shared" si="11"/>
      </c>
      <c r="I124" s="7703">
        <v>45953</v>
      </c>
      <c r="J124" s="7704">
        <f t="shared" si="19"/>
      </c>
      <c r="K124" s="7700">
        <v>0</v>
      </c>
      <c r="L124" s="7700">
        <v>1</v>
      </c>
      <c r="M124" s="7737">
        <v>0</v>
      </c>
      <c r="N124" s="7737">
        <v>0</v>
      </c>
      <c r="O124" s="7699" t="s">
        <v>8665</v>
      </c>
      <c r="P124" s="7700"/>
      <c r="Q124" s="7700"/>
      <c r="R124" s="7700"/>
      <c r="S124" s="7700"/>
      <c r="T124" s="7700"/>
      <c r="U124" s="7700"/>
      <c r="V124" s="7700"/>
      <c r="W124" s="7700"/>
      <c r="X124" s="7700"/>
      <c r="Y124" s="7700"/>
      <c r="Z124" s="7700"/>
      <c r="AA124" s="7700"/>
      <c r="AB124" s="7767">
        <f t="shared" si="23"/>
      </c>
      <c r="AC124" s="7726">
        <f t="shared" si="26"/>
      </c>
      <c r="AD124" s="7793">
        <f t="shared" si="1"/>
      </c>
      <c r="AE124" s="7727">
        <f t="shared" si="14"/>
      </c>
      <c r="AF124" s="7791">
        <f>VLOOKUP(C124,'Data Products'!$A:$J,10,0)</f>
      </c>
      <c r="AG124" s="7709">
        <f t="shared" si="29"/>
      </c>
      <c r="AH124" s="7710">
        <f t="shared" si="6"/>
      </c>
      <c r="AI124" s="7794" t="s">
        <v>8667</v>
      </c>
      <c r="AJ124" s="7713"/>
      <c r="AK124" s="7713"/>
      <c r="AL124" s="7712"/>
      <c r="AM124" s="7713"/>
      <c r="AN124" s="7713"/>
    </row>
    <row customHeight="true" hidden="true" ht="18" r="125">
      <c r="A125" s="7761">
        <v>72</v>
      </c>
      <c r="B125" s="7699" t="s">
        <v>8499</v>
      </c>
      <c r="C125" s="7699" t="s">
        <v>8668</v>
      </c>
      <c r="D125" s="7700">
        <v>0</v>
      </c>
      <c r="E125" s="7714">
        <v>0</v>
      </c>
      <c r="F125" s="7780"/>
      <c r="G125" s="7763">
        <f>VLOOKUP(C125,'Data Products'!$A:$J,2,0)</f>
      </c>
      <c r="H125" s="7764">
        <f t="shared" si="11"/>
      </c>
      <c r="I125" s="7703">
        <v>45954</v>
      </c>
      <c r="J125" s="7704">
        <f t="shared" si="19"/>
      </c>
      <c r="K125" s="7700">
        <v>0</v>
      </c>
      <c r="L125" s="7700">
        <v>1</v>
      </c>
      <c r="M125" s="7737">
        <v>0</v>
      </c>
      <c r="N125" s="7737">
        <v>0</v>
      </c>
      <c r="O125" s="7699" t="s">
        <v>8665</v>
      </c>
      <c r="P125" s="7700"/>
      <c r="Q125" s="7700"/>
      <c r="R125" s="7700"/>
      <c r="S125" s="7700"/>
      <c r="T125" s="7700"/>
      <c r="U125" s="7700"/>
      <c r="V125" s="7700"/>
      <c r="W125" s="7700"/>
      <c r="X125" s="7700"/>
      <c r="Y125" s="7700"/>
      <c r="Z125" s="7700"/>
      <c r="AA125" s="7700"/>
      <c r="AB125" s="7767">
        <f t="shared" si="23"/>
      </c>
      <c r="AC125" s="7715">
        <f t="shared" si="26"/>
      </c>
      <c r="AD125" s="7793">
        <f t="shared" si="1"/>
      </c>
      <c r="AE125" s="7716">
        <f t="shared" si="14"/>
      </c>
      <c r="AF125" s="7791">
        <f>VLOOKUP(C125,'Data Products'!$A:$J,10,0)</f>
      </c>
      <c r="AG125" s="7709">
        <f t="shared" si="29"/>
      </c>
      <c r="AH125" s="7710">
        <f t="shared" si="6"/>
      </c>
      <c r="AI125" s="7784"/>
      <c r="AJ125" s="7713"/>
      <c r="AK125" s="7713"/>
      <c r="AL125" s="7712"/>
      <c r="AM125" s="7713"/>
      <c r="AN125" s="7713"/>
    </row>
    <row r="126">
      <c r="A126" s="7761">
        <v>73</v>
      </c>
      <c r="B126" s="7699" t="s">
        <v>8492</v>
      </c>
      <c r="C126" s="7699" t="s">
        <v>8669</v>
      </c>
      <c r="D126" s="7700">
        <v>4</v>
      </c>
      <c r="E126" s="7714">
        <v>4</v>
      </c>
      <c r="F126" s="7780"/>
      <c r="G126" s="7763">
        <f>VLOOKUP(C126,'Data Products'!$A:$J,2,0)</f>
      </c>
      <c r="H126" s="7764">
        <f t="shared" si="11"/>
      </c>
      <c r="I126" s="7703">
        <v>45955</v>
      </c>
      <c r="J126" s="7704">
        <f t="shared" si="19"/>
      </c>
      <c r="K126" s="7700">
        <v>0</v>
      </c>
      <c r="L126" s="7700">
        <v>2</v>
      </c>
      <c r="M126" s="7737">
        <v>0</v>
      </c>
      <c r="N126" s="7737">
        <v>0</v>
      </c>
      <c r="O126" s="7699" t="s">
        <v>8665</v>
      </c>
      <c r="P126" s="7700"/>
      <c r="Q126" s="7700"/>
      <c r="R126" s="7700"/>
      <c r="S126" s="7700"/>
      <c r="T126" s="7700"/>
      <c r="U126" s="7700"/>
      <c r="V126" s="7700"/>
      <c r="W126" s="7700"/>
      <c r="X126" s="7700"/>
      <c r="Y126" s="7700"/>
      <c r="Z126" s="7700"/>
      <c r="AA126" s="7700"/>
      <c r="AB126" s="7767">
        <f t="shared" si="23"/>
      </c>
      <c r="AC126" s="7726">
        <f t="shared" si="26"/>
      </c>
      <c r="AD126" s="7793">
        <f t="shared" si="1"/>
      </c>
      <c r="AE126" s="7727">
        <f t="shared" si="14"/>
      </c>
      <c r="AF126" s="7791">
        <f>VLOOKUP(C126,'Data Products'!$A:$J,10,0)</f>
      </c>
      <c r="AG126" s="7709">
        <f t="shared" si="29"/>
      </c>
      <c r="AH126" s="7710">
        <f t="shared" si="6"/>
      </c>
      <c r="AI126" s="7794" t="s">
        <v>8667</v>
      </c>
      <c r="AJ126" s="7713"/>
      <c r="AK126" s="7713"/>
      <c r="AL126" s="7712"/>
      <c r="AM126" s="7713"/>
      <c r="AN126" s="7713"/>
    </row>
    <row r="127">
      <c r="A127" s="7742"/>
      <c r="B127" s="7742"/>
      <c r="C127" s="7742"/>
      <c r="D127" s="7741"/>
      <c r="E127" s="7741"/>
      <c r="F127" s="7741"/>
      <c r="G127" s="7795"/>
      <c r="H127" s="7796"/>
      <c r="I127" s="7796"/>
      <c r="J127" s="7796"/>
      <c r="K127" s="7741"/>
      <c r="L127" s="7741"/>
      <c r="M127" s="7748"/>
      <c r="N127" s="7748"/>
      <c r="O127" s="7742"/>
      <c r="P127" s="7741"/>
      <c r="Q127" s="7741"/>
      <c r="R127" s="7741"/>
      <c r="S127" s="7741"/>
      <c r="T127" s="7741"/>
      <c r="U127" s="7741"/>
      <c r="V127" s="7741"/>
      <c r="W127" s="7741"/>
      <c r="X127" s="7741"/>
      <c r="Y127" s="7741"/>
      <c r="Z127" s="7741"/>
      <c r="AA127" s="7741"/>
      <c r="AB127" s="7743"/>
      <c r="AC127" s="7797"/>
      <c r="AD127" s="7798"/>
      <c r="AE127" s="7799" t="s">
        <v>8566</v>
      </c>
      <c r="AF127" s="7800"/>
      <c r="AG127" s="7801">
        <f>SUM(AG55:AG126)</f>
      </c>
      <c r="AH127" s="7752"/>
      <c r="AI127" s="7802"/>
      <c r="AJ127" s="7803"/>
      <c r="AK127" s="7803"/>
      <c r="AL127" s="7802"/>
      <c r="AM127" s="7803"/>
      <c r="AN127" s="7803"/>
    </row>
    <row r="128">
      <c r="A128" s="7742"/>
      <c r="B128" s="7742"/>
      <c r="C128" s="7742"/>
      <c r="D128" s="7741"/>
      <c r="E128" s="7741"/>
      <c r="F128" s="7741"/>
      <c r="G128" s="7795"/>
      <c r="H128" s="7796"/>
      <c r="I128" s="7796"/>
      <c r="J128" s="7796"/>
      <c r="K128" s="7741"/>
      <c r="L128" s="7741"/>
      <c r="M128" s="7748"/>
      <c r="N128" s="7748"/>
      <c r="O128" s="7742"/>
      <c r="P128" s="7741"/>
      <c r="Q128" s="7741"/>
      <c r="R128" s="7741"/>
      <c r="S128" s="7741"/>
      <c r="T128" s="7741"/>
      <c r="U128" s="7741"/>
      <c r="V128" s="7741"/>
      <c r="W128" s="7741"/>
      <c r="X128" s="7741"/>
      <c r="Y128" s="7741"/>
      <c r="Z128" s="7741"/>
      <c r="AA128" s="7741"/>
      <c r="AB128" s="7743"/>
      <c r="AC128" s="7797"/>
      <c r="AD128" s="7798"/>
      <c r="AE128" s="7804" t="s">
        <v>8567</v>
      </c>
      <c r="AF128" s="7805">
        <f t="shared" ref="AF128:AF131" si="7">AG128/$AG$127</f>
      </c>
      <c r="AG128" s="7806">
        <f t="shared" ref="AG128:AG131" si="16">SUMIFS($AG$55:$AG$126,$AE$55:$AE$126,AE128)</f>
      </c>
      <c r="AH128" s="7752"/>
      <c r="AI128" s="7802"/>
      <c r="AJ128" s="7803"/>
      <c r="AK128" s="7803"/>
      <c r="AL128" s="7802"/>
      <c r="AM128" s="7803"/>
      <c r="AN128" s="7803"/>
    </row>
    <row r="129">
      <c r="A129" s="7742"/>
      <c r="B129" s="7742"/>
      <c r="C129" s="7742"/>
      <c r="D129" s="7741"/>
      <c r="E129" s="7741"/>
      <c r="F129" s="7741"/>
      <c r="G129" s="7795"/>
      <c r="H129" s="7796"/>
      <c r="I129" s="7796"/>
      <c r="J129" s="7796"/>
      <c r="K129" s="7741"/>
      <c r="L129" s="7741"/>
      <c r="M129" s="7748"/>
      <c r="N129" s="7748"/>
      <c r="O129" s="7742"/>
      <c r="P129" s="7741"/>
      <c r="Q129" s="7741"/>
      <c r="R129" s="7741"/>
      <c r="S129" s="7741"/>
      <c r="T129" s="7741"/>
      <c r="U129" s="7741"/>
      <c r="V129" s="7741"/>
      <c r="W129" s="7741"/>
      <c r="X129" s="7741"/>
      <c r="Y129" s="7741"/>
      <c r="Z129" s="7741"/>
      <c r="AA129" s="7741"/>
      <c r="AB129" s="7743"/>
      <c r="AC129" s="7797"/>
      <c r="AD129" s="7798"/>
      <c r="AE129" s="7807" t="s">
        <v>8568</v>
      </c>
      <c r="AF129" s="7808">
        <f t="shared" si="7"/>
      </c>
      <c r="AG129" s="7806">
        <f t="shared" si="16"/>
      </c>
      <c r="AH129" s="7752"/>
      <c r="AI129" s="7802"/>
      <c r="AJ129" s="7803"/>
      <c r="AK129" s="7803"/>
      <c r="AL129" s="7802"/>
      <c r="AM129" s="7803"/>
      <c r="AN129" s="7803"/>
    </row>
    <row r="130">
      <c r="A130" s="7742"/>
      <c r="B130" s="7742"/>
      <c r="C130" s="7742"/>
      <c r="D130" s="7741"/>
      <c r="E130" s="7741"/>
      <c r="F130" s="7741"/>
      <c r="G130" s="7795"/>
      <c r="H130" s="7796"/>
      <c r="I130" s="7796"/>
      <c r="J130" s="7796"/>
      <c r="K130" s="7741"/>
      <c r="L130" s="7741"/>
      <c r="M130" s="7748"/>
      <c r="N130" s="7748"/>
      <c r="O130" s="7742"/>
      <c r="P130" s="7741"/>
      <c r="Q130" s="7741"/>
      <c r="R130" s="7741"/>
      <c r="S130" s="7741"/>
      <c r="T130" s="7741"/>
      <c r="U130" s="7741"/>
      <c r="V130" s="7741"/>
      <c r="W130" s="7741"/>
      <c r="X130" s="7741"/>
      <c r="Y130" s="7741"/>
      <c r="Z130" s="7741"/>
      <c r="AA130" s="7741"/>
      <c r="AB130" s="7743"/>
      <c r="AC130" s="7797"/>
      <c r="AD130" s="7809"/>
      <c r="AE130" s="7749" t="s">
        <v>8569</v>
      </c>
      <c r="AF130" s="7805">
        <f t="shared" si="7"/>
      </c>
      <c r="AG130" s="7806">
        <f t="shared" si="16"/>
      </c>
      <c r="AH130" s="7752"/>
      <c r="AI130" s="7802"/>
      <c r="AJ130" s="7803"/>
      <c r="AK130" s="7803"/>
      <c r="AL130" s="7802"/>
      <c r="AM130" s="7803"/>
      <c r="AN130" s="7803"/>
    </row>
    <row r="131">
      <c r="A131" s="7742"/>
      <c r="B131" s="7742"/>
      <c r="C131" s="7742"/>
      <c r="D131" s="7741"/>
      <c r="E131" s="7741"/>
      <c r="F131" s="7741"/>
      <c r="G131" s="7795"/>
      <c r="H131" s="7796"/>
      <c r="I131" s="7796"/>
      <c r="J131" s="7796"/>
      <c r="K131" s="7741"/>
      <c r="L131" s="7741"/>
      <c r="M131" s="7748"/>
      <c r="N131" s="7748"/>
      <c r="O131" s="7742"/>
      <c r="P131" s="7741"/>
      <c r="Q131" s="7741"/>
      <c r="R131" s="7741"/>
      <c r="S131" s="7741"/>
      <c r="T131" s="7741"/>
      <c r="U131" s="7741"/>
      <c r="V131" s="7741"/>
      <c r="W131" s="7741"/>
      <c r="X131" s="7741"/>
      <c r="Y131" s="7741"/>
      <c r="Z131" s="7741"/>
      <c r="AA131" s="7741"/>
      <c r="AB131" s="7743"/>
      <c r="AC131" s="7797"/>
      <c r="AD131" s="7809"/>
      <c r="AE131" s="7749" t="s">
        <v>8570</v>
      </c>
      <c r="AF131" s="7805">
        <f t="shared" si="7"/>
      </c>
      <c r="AG131" s="7806">
        <f t="shared" si="16"/>
      </c>
      <c r="AH131" s="7752"/>
      <c r="AI131" s="7802"/>
      <c r="AJ131" s="7803"/>
      <c r="AK131" s="7803"/>
      <c r="AL131" s="7802"/>
      <c r="AM131" s="7803"/>
      <c r="AN131" s="7803"/>
    </row>
    <row r="132">
      <c r="A132" s="7742"/>
      <c r="B132" s="7742"/>
      <c r="C132" s="7742"/>
      <c r="D132" s="7741"/>
      <c r="E132" s="7741"/>
      <c r="F132" s="7741"/>
      <c r="G132" s="7795"/>
      <c r="H132" s="7796"/>
      <c r="I132" s="7796"/>
      <c r="J132" s="7796"/>
      <c r="K132" s="7741"/>
      <c r="L132" s="7741"/>
      <c r="M132" s="7748"/>
      <c r="N132" s="7748"/>
      <c r="O132" s="7742"/>
      <c r="P132" s="7741"/>
      <c r="Q132" s="7741"/>
      <c r="R132" s="7741"/>
      <c r="S132" s="7741"/>
      <c r="T132" s="7741"/>
      <c r="U132" s="7741"/>
      <c r="V132" s="7741"/>
      <c r="W132" s="7741"/>
      <c r="X132" s="7741"/>
      <c r="Y132" s="7741"/>
      <c r="Z132" s="7741"/>
      <c r="AA132" s="7741"/>
      <c r="AB132" s="7743"/>
      <c r="AC132" s="7797"/>
      <c r="AD132" s="7809"/>
      <c r="AE132" s="7749" t="s">
        <v>8481</v>
      </c>
      <c r="AF132" s="7750">
        <f>AVERAGE(AH53:AH102)/AVERAGE(D53:D102)</f>
      </c>
      <c r="AG132" s="7751">
        <f>SUMIF($H$55:$H$126,"&lt;90",AG55:AG126)</f>
      </c>
      <c r="AH132" s="7752"/>
      <c r="AI132" s="7802"/>
      <c r="AJ132" s="7803"/>
      <c r="AK132" s="7803"/>
      <c r="AL132" s="7802"/>
      <c r="AM132" s="7803"/>
      <c r="AN132" s="7803"/>
    </row>
    <row r="133">
      <c r="A133" s="7694" t="s">
        <v>8488</v>
      </c>
      <c r="B133" s="7694" t="s">
        <v>8468</v>
      </c>
      <c r="C133" s="7694" t="s">
        <v>8670</v>
      </c>
      <c r="D133" s="7694" t="s">
        <v>8671</v>
      </c>
      <c r="E133" s="7694" t="s">
        <v>8672</v>
      </c>
      <c r="F133" s="7741"/>
      <c r="G133" s="7741"/>
      <c r="H133" s="7796"/>
      <c r="I133" s="7796"/>
      <c r="J133" s="7796"/>
      <c r="K133" s="7741"/>
      <c r="L133" s="7741"/>
      <c r="M133" s="7748"/>
      <c r="N133" s="7748"/>
      <c r="O133" s="7741"/>
      <c r="P133" s="7741"/>
      <c r="Q133" s="7741"/>
      <c r="R133" s="7741"/>
      <c r="S133" s="7741"/>
      <c r="T133" s="7741"/>
      <c r="U133" s="7741"/>
      <c r="V133" s="7741"/>
      <c r="W133" s="7741"/>
      <c r="X133" s="7741"/>
      <c r="Y133" s="7741"/>
      <c r="Z133" s="7741"/>
      <c r="AA133" s="7741"/>
      <c r="AB133" s="7741"/>
      <c r="AC133" s="7741"/>
      <c r="AD133" s="7741"/>
      <c r="AE133" s="7741"/>
      <c r="AF133" s="7741"/>
      <c r="AG133" s="7741"/>
      <c r="AH133" s="7741"/>
      <c r="AI133" s="7802"/>
      <c r="AJ133" s="7803"/>
      <c r="AK133" s="7803"/>
      <c r="AL133" s="7802"/>
      <c r="AM133" s="7803"/>
      <c r="AN133" s="7803"/>
    </row>
    <row r="134">
      <c r="A134" s="7694"/>
      <c r="B134" s="7694"/>
      <c r="C134" s="7694"/>
      <c r="D134" s="7694"/>
      <c r="E134" s="7694"/>
      <c r="F134" s="7741"/>
      <c r="G134" s="7741"/>
      <c r="H134" s="7796"/>
      <c r="I134" s="7796"/>
      <c r="J134" s="7796"/>
      <c r="K134" s="7741"/>
      <c r="L134" s="7741"/>
      <c r="M134" s="7748"/>
      <c r="N134" s="7748"/>
      <c r="O134" s="7741"/>
      <c r="P134" s="7741"/>
      <c r="Q134" s="7741"/>
      <c r="R134" s="7741"/>
      <c r="S134" s="7741"/>
      <c r="T134" s="7741"/>
      <c r="U134" s="7741"/>
      <c r="V134" s="7741"/>
      <c r="W134" s="7741"/>
      <c r="X134" s="7741"/>
      <c r="Y134" s="7741"/>
      <c r="Z134" s="7741"/>
      <c r="AA134" s="7741"/>
      <c r="AB134" s="7741"/>
      <c r="AC134" s="7741"/>
      <c r="AD134" s="7741"/>
      <c r="AE134" s="7741"/>
      <c r="AF134" s="7741"/>
      <c r="AG134" s="7741"/>
      <c r="AH134" s="7741"/>
      <c r="AI134" s="7802"/>
      <c r="AJ134" s="7803"/>
      <c r="AK134" s="7803"/>
      <c r="AL134" s="7802"/>
      <c r="AM134" s="7803"/>
      <c r="AN134" s="7803"/>
    </row>
    <row r="135">
      <c r="A135" s="7699">
        <v>1</v>
      </c>
      <c r="B135" s="7699" t="s">
        <v>8673</v>
      </c>
      <c r="C135" s="7810">
        <v>27791</v>
      </c>
      <c r="D135" s="7699" t="s">
        <v>8674</v>
      </c>
      <c r="E135" s="7699" t="s">
        <v>8675</v>
      </c>
      <c r="F135" s="7741"/>
      <c r="G135" s="7741"/>
      <c r="H135" s="7796"/>
      <c r="I135" s="7796" t="s">
        <v>8565</v>
      </c>
      <c r="J135" s="7796"/>
      <c r="K135" s="7741"/>
      <c r="L135" s="7741"/>
      <c r="M135" s="7748"/>
      <c r="N135" s="7748"/>
      <c r="O135" s="7741"/>
      <c r="P135" s="7741"/>
      <c r="Q135" s="7741"/>
      <c r="R135" s="7741"/>
      <c r="S135" s="7741"/>
      <c r="T135" s="7741"/>
      <c r="U135" s="7741"/>
      <c r="V135" s="7741"/>
      <c r="W135" s="7741"/>
      <c r="X135" s="7741"/>
      <c r="Y135" s="7741"/>
      <c r="Z135" s="7741"/>
      <c r="AA135" s="7741"/>
      <c r="AB135" s="7741"/>
      <c r="AC135" s="7741"/>
      <c r="AD135" s="7741"/>
      <c r="AE135" s="7741"/>
      <c r="AF135" s="7741"/>
      <c r="AG135" s="7741"/>
      <c r="AH135" s="7741"/>
      <c r="AI135" s="7802"/>
      <c r="AJ135" s="7803"/>
      <c r="AK135" s="7803"/>
      <c r="AL135" s="7802"/>
      <c r="AM135" s="7803"/>
      <c r="AN135" s="7803"/>
    </row>
    <row r="136">
      <c r="A136" s="7699">
        <v>2</v>
      </c>
      <c r="B136" s="7699" t="s">
        <v>8676</v>
      </c>
      <c r="C136" s="7810">
        <v>37819</v>
      </c>
      <c r="D136" s="7699" t="s">
        <v>8674</v>
      </c>
      <c r="E136" s="7699" t="s">
        <v>8675</v>
      </c>
      <c r="F136" s="7741"/>
      <c r="G136" s="7741"/>
      <c r="H136" s="7796"/>
      <c r="I136" s="7796"/>
      <c r="J136" s="7796"/>
      <c r="K136" s="7741"/>
      <c r="L136" s="7741"/>
      <c r="M136" s="7748"/>
      <c r="N136" s="7748"/>
      <c r="O136" s="7741"/>
      <c r="P136" s="7741"/>
      <c r="Q136" s="7741"/>
      <c r="R136" s="7741"/>
      <c r="S136" s="7741"/>
      <c r="T136" s="7741"/>
      <c r="U136" s="7741"/>
      <c r="V136" s="7741"/>
      <c r="W136" s="7741"/>
      <c r="X136" s="7741"/>
      <c r="Y136" s="7741"/>
      <c r="Z136" s="7741"/>
      <c r="AA136" s="7741"/>
      <c r="AB136" s="7741"/>
      <c r="AC136" s="7741"/>
      <c r="AD136" s="7741"/>
      <c r="AE136" s="7741"/>
      <c r="AF136" s="7741"/>
      <c r="AG136" s="7741"/>
      <c r="AH136" s="7741"/>
      <c r="AI136" s="7802"/>
      <c r="AJ136" s="7803"/>
      <c r="AK136" s="7803"/>
      <c r="AL136" s="7802"/>
      <c r="AM136" s="7803"/>
      <c r="AN136" s="7803"/>
    </row>
    <row r="137">
      <c r="A137" s="7699">
        <v>3</v>
      </c>
      <c r="B137" s="7699" t="s">
        <v>8677</v>
      </c>
      <c r="C137" s="7810">
        <v>9078</v>
      </c>
      <c r="D137" s="7699" t="s">
        <v>8674</v>
      </c>
      <c r="E137" s="7699" t="s">
        <v>8675</v>
      </c>
      <c r="F137" s="7741"/>
      <c r="G137" s="7741"/>
      <c r="H137" s="7796"/>
      <c r="I137" s="7796"/>
      <c r="J137" s="7796"/>
      <c r="K137" s="7741"/>
      <c r="L137" s="7741"/>
      <c r="M137" s="7748"/>
      <c r="N137" s="7748"/>
      <c r="O137" s="7741"/>
      <c r="P137" s="7741"/>
      <c r="Q137" s="7741"/>
      <c r="R137" s="7741"/>
      <c r="S137" s="7741"/>
      <c r="T137" s="7741"/>
      <c r="U137" s="7741"/>
      <c r="V137" s="7741"/>
      <c r="W137" s="7741"/>
      <c r="X137" s="7741"/>
      <c r="Y137" s="7741"/>
      <c r="Z137" s="7741"/>
      <c r="AA137" s="7741"/>
      <c r="AB137" s="7741"/>
      <c r="AC137" s="7741"/>
      <c r="AD137" s="7741"/>
      <c r="AE137" s="7741"/>
      <c r="AF137" s="7741"/>
      <c r="AG137" s="7741"/>
      <c r="AH137" s="7741"/>
      <c r="AI137" s="7802"/>
      <c r="AJ137" s="7803"/>
      <c r="AK137" s="7803"/>
      <c r="AL137" s="7802"/>
      <c r="AM137" s="7803"/>
      <c r="AN137" s="7803"/>
    </row>
    <row r="138">
      <c r="A138" s="7699">
        <v>4</v>
      </c>
      <c r="B138" s="7699" t="s">
        <v>8678</v>
      </c>
      <c r="C138" s="7810">
        <v>1520</v>
      </c>
      <c r="D138" s="7699" t="s">
        <v>8679</v>
      </c>
      <c r="E138" s="7699" t="s">
        <v>8680</v>
      </c>
      <c r="F138" s="7741"/>
      <c r="G138" s="7741"/>
      <c r="H138" s="7796"/>
      <c r="I138" s="7796"/>
      <c r="J138" s="7796"/>
      <c r="K138" s="7741"/>
      <c r="L138" s="7741"/>
      <c r="M138" s="7748"/>
      <c r="N138" s="7748"/>
      <c r="O138" s="7741"/>
      <c r="P138" s="7741"/>
      <c r="Q138" s="7741"/>
      <c r="R138" s="7741"/>
      <c r="S138" s="7741"/>
      <c r="T138" s="7741"/>
      <c r="U138" s="7741"/>
      <c r="V138" s="7741"/>
      <c r="W138" s="7741"/>
      <c r="X138" s="7741"/>
      <c r="Y138" s="7741"/>
      <c r="Z138" s="7741"/>
      <c r="AA138" s="7741"/>
      <c r="AB138" s="7741"/>
      <c r="AC138" s="7741"/>
      <c r="AD138" s="7741"/>
      <c r="AE138" s="7741"/>
      <c r="AF138" s="7741"/>
      <c r="AG138" s="7741"/>
      <c r="AH138" s="7741"/>
      <c r="AI138" s="7802"/>
      <c r="AJ138" s="7803"/>
      <c r="AK138" s="7803"/>
      <c r="AL138" s="7802"/>
      <c r="AM138" s="7803"/>
      <c r="AN138" s="7803"/>
    </row>
    <row r="139">
      <c r="A139" s="7803"/>
      <c r="B139" s="7742"/>
      <c r="C139" s="7742"/>
      <c r="D139" s="7741"/>
      <c r="E139" s="7741"/>
      <c r="F139" s="7741"/>
      <c r="G139" s="7741"/>
      <c r="H139" s="7796"/>
      <c r="I139" s="7796"/>
      <c r="J139" s="7796"/>
      <c r="K139" s="7741"/>
      <c r="L139" s="7741"/>
      <c r="M139" s="7748"/>
      <c r="N139" s="7748"/>
      <c r="O139" s="7741"/>
      <c r="P139" s="7741"/>
      <c r="Q139" s="7741"/>
      <c r="R139" s="7741"/>
      <c r="S139" s="7741"/>
      <c r="T139" s="7741"/>
      <c r="U139" s="7741"/>
      <c r="V139" s="7741"/>
      <c r="W139" s="7741"/>
      <c r="X139" s="7741"/>
      <c r="Y139" s="7741"/>
      <c r="Z139" s="7741"/>
      <c r="AA139" s="7741"/>
      <c r="AB139" s="7741"/>
      <c r="AC139" s="7741"/>
      <c r="AD139" s="7741"/>
      <c r="AE139" s="7741"/>
      <c r="AF139" s="7741"/>
      <c r="AG139" s="7741"/>
      <c r="AH139" s="7741"/>
      <c r="AI139" s="7802"/>
      <c r="AJ139" s="7803"/>
      <c r="AK139" s="7803"/>
      <c r="AL139" s="7802"/>
      <c r="AM139" s="7803"/>
      <c r="AN139" s="7803"/>
    </row>
    <row r="140">
      <c r="A140" s="7741"/>
      <c r="B140" s="7742"/>
      <c r="C140" s="7742"/>
      <c r="D140" s="7741"/>
      <c r="E140" s="7741"/>
      <c r="F140" s="7741"/>
      <c r="G140" s="7741"/>
      <c r="H140" s="7796"/>
      <c r="I140" s="7796"/>
      <c r="J140" s="7796"/>
      <c r="K140" s="7741"/>
      <c r="L140" s="7741"/>
      <c r="M140" s="7748"/>
      <c r="N140" s="7748"/>
      <c r="O140" s="7741"/>
      <c r="P140" s="7741"/>
      <c r="Q140" s="7741"/>
      <c r="R140" s="7741"/>
      <c r="S140" s="7741"/>
      <c r="T140" s="7741"/>
      <c r="U140" s="7741"/>
      <c r="V140" s="7741"/>
      <c r="W140" s="7741"/>
      <c r="X140" s="7741"/>
      <c r="Y140" s="7741"/>
      <c r="Z140" s="7741"/>
      <c r="AA140" s="7741"/>
      <c r="AB140" s="7741"/>
      <c r="AC140" s="7741"/>
      <c r="AD140" s="7741"/>
      <c r="AE140" s="7741"/>
      <c r="AF140" s="7741"/>
      <c r="AG140" s="7741"/>
      <c r="AH140" s="7741"/>
      <c r="AI140" s="7802"/>
      <c r="AJ140" s="7803"/>
      <c r="AK140" s="7803"/>
      <c r="AL140" s="7802"/>
      <c r="AM140" s="7803"/>
      <c r="AN140" s="7803"/>
    </row>
    <row r="141">
      <c r="A141" s="7811" t="s">
        <v>8681</v>
      </c>
      <c r="B141" s="7694" t="s">
        <v>8456</v>
      </c>
      <c r="C141" s="7694" t="s">
        <v>8457</v>
      </c>
      <c r="D141" s="7694" t="s">
        <v>8458</v>
      </c>
      <c r="E141" s="7694"/>
      <c r="F141" s="7694" t="s">
        <v>8572</v>
      </c>
      <c r="G141" s="7755" t="s">
        <v>8460</v>
      </c>
      <c r="H141" s="7756" t="s">
        <v>8461</v>
      </c>
      <c r="I141" s="7693" t="s">
        <v>8462</v>
      </c>
      <c r="J141" s="7693" t="s">
        <v>8463</v>
      </c>
      <c r="K141" s="7694" t="s">
        <v>8464</v>
      </c>
      <c r="L141" s="7694" t="s">
        <v>8465</v>
      </c>
      <c r="M141" s="7694" t="s">
        <v>8573</v>
      </c>
      <c r="N141" s="7694" t="s">
        <v>8574</v>
      </c>
      <c r="O141" s="7694" t="s">
        <v>8468</v>
      </c>
      <c r="P141" s="7757"/>
      <c r="Q141" s="7757"/>
      <c r="R141" s="7757"/>
      <c r="S141" s="7757"/>
      <c r="T141" s="7757"/>
      <c r="U141" s="7757"/>
      <c r="V141" s="7757"/>
      <c r="W141" s="7757"/>
      <c r="X141" s="7757"/>
      <c r="Y141" s="7757"/>
      <c r="Z141" s="7757"/>
      <c r="AA141" s="7757"/>
      <c r="AB141" s="7758" t="s">
        <v>8475</v>
      </c>
      <c r="AC141" s="7756" t="s">
        <v>8476</v>
      </c>
      <c r="AD141" s="7756" t="s">
        <v>8575</v>
      </c>
      <c r="AE141" s="7756" t="s">
        <v>8576</v>
      </c>
      <c r="AF141" s="7759" t="s">
        <v>8479</v>
      </c>
      <c r="AG141" s="7759" t="s">
        <v>8480</v>
      </c>
      <c r="AH141" s="7741"/>
      <c r="AI141" s="7741"/>
      <c r="AJ141" s="7741"/>
      <c r="AK141" s="7741"/>
      <c r="AL141" s="7741"/>
      <c r="AM141" s="7741"/>
      <c r="AN141" s="7741"/>
    </row>
    <row r="142">
      <c r="A142" s="7694" t="s">
        <v>8488</v>
      </c>
      <c r="B142" s="7694"/>
      <c r="C142" s="7694"/>
      <c r="D142" s="7694" t="s">
        <v>8489</v>
      </c>
      <c r="E142" s="7698" t="s">
        <v>8490</v>
      </c>
      <c r="F142" s="7694"/>
      <c r="G142" s="7755"/>
      <c r="H142" s="7756"/>
      <c r="I142" s="7693"/>
      <c r="J142" s="7693"/>
      <c r="K142" s="7694" t="s">
        <v>8491</v>
      </c>
      <c r="L142" s="7694" t="s">
        <v>8491</v>
      </c>
      <c r="M142" s="7694"/>
      <c r="N142" s="7694"/>
      <c r="O142" s="7694"/>
      <c r="P142" s="7757"/>
      <c r="Q142" s="7757"/>
      <c r="R142" s="7757"/>
      <c r="S142" s="7757"/>
      <c r="T142" s="7757"/>
      <c r="U142" s="7757"/>
      <c r="V142" s="7757"/>
      <c r="W142" s="7757"/>
      <c r="X142" s="7757"/>
      <c r="Y142" s="7757"/>
      <c r="Z142" s="7757"/>
      <c r="AA142" s="7757"/>
      <c r="AB142" s="7758"/>
      <c r="AC142" s="7756"/>
      <c r="AD142" s="7756"/>
      <c r="AE142" s="7756"/>
      <c r="AF142" s="7759"/>
      <c r="AG142" s="7759"/>
      <c r="AH142" s="7741"/>
      <c r="AI142" s="7741"/>
      <c r="AJ142" s="7741"/>
      <c r="AK142" s="7741"/>
      <c r="AL142" s="7741"/>
      <c r="AM142" s="7741"/>
      <c r="AN142" s="7741"/>
    </row>
    <row r="143">
      <c r="A143" s="7761">
        <v>1</v>
      </c>
      <c r="B143" s="7699" t="s">
        <v>8504</v>
      </c>
      <c r="C143" s="7699" t="s">
        <v>8682</v>
      </c>
      <c r="D143" s="7700">
        <v>28607</v>
      </c>
      <c r="E143" s="7714">
        <v>28607</v>
      </c>
      <c r="F143" s="7762"/>
      <c r="G143" s="7763">
        <f>VLOOKUP(C143,'Data Products'!$A:$J,2,0)</f>
      </c>
      <c r="H143" s="7764">
        <f t="shared" ref="H143:H144" si="12">IFERROR(G143-TODAY(),"")</f>
      </c>
      <c r="I143" s="7773">
        <v>46108</v>
      </c>
      <c r="J143" s="7704">
        <f t="shared" ref="J143:J144" si="20">TODAY()-I143</f>
      </c>
      <c r="K143" s="7718">
        <v>1007</v>
      </c>
      <c r="L143" s="7765">
        <v>1007</v>
      </c>
      <c r="M143" s="7700">
        <v>0</v>
      </c>
      <c r="N143" s="7700">
        <v>0</v>
      </c>
      <c r="O143" s="7699" t="s">
        <v>8683</v>
      </c>
      <c r="P143" s="7738"/>
      <c r="Q143" s="7738"/>
      <c r="R143" s="7766"/>
      <c r="S143" s="7738"/>
      <c r="T143" s="7738"/>
      <c r="U143" s="7738"/>
      <c r="V143" s="7738"/>
      <c r="W143" s="7738"/>
      <c r="X143" s="7738"/>
      <c r="Y143" s="7738"/>
      <c r="Z143" s="7738"/>
      <c r="AA143" s="7738"/>
      <c r="AB143" s="7767">
        <f t="shared" ref="AB143:AB144" si="24">L143/30</f>
      </c>
      <c r="AC143" s="7812">
        <f t="shared" ref="AC143:AC144" si="27">IFERROR(D143/AB143,"-")</f>
      </c>
      <c r="AD143" s="7707">
        <f t="shared" ref="AD143:AD144" si="2">IFERROR(TODAY()+AC143,"-")</f>
      </c>
      <c r="AE143" s="7813">
        <f t="shared" ref="AE143:AE144" si="15">_xlfn.IFS(AC143="-","Not sold yet",AND(AC143&lt;=150,AC143&gt;60),"Out of stock more than 60 days",AC143&lt;=60,"Out of stock less than 60 days",AC143&gt;=150,"Out of stock more than 150 days")</f>
      </c>
      <c r="AF143" s="7709">
        <f>VLOOKUP(C143,'Data Products'!$A:$J,10,0)</f>
      </c>
      <c r="AG143" s="7710">
        <f t="shared" ref="AG143:AG144" si="30">AF143*D143</f>
      </c>
      <c r="AH143" s="7814">
        <v>0</v>
      </c>
      <c r="AI143" s="7741"/>
      <c r="AJ143" s="7741"/>
      <c r="AK143" s="7741"/>
      <c r="AL143" s="7741"/>
      <c r="AM143" s="7741"/>
      <c r="AN143" s="7741"/>
    </row>
    <row r="144">
      <c r="A144" s="7761">
        <v>2</v>
      </c>
      <c r="B144" s="7699" t="s">
        <v>8504</v>
      </c>
      <c r="C144" s="7699" t="s">
        <v>8684</v>
      </c>
      <c r="D144" s="7700">
        <v>800</v>
      </c>
      <c r="E144" s="7714">
        <v>800</v>
      </c>
      <c r="F144" s="7762"/>
      <c r="G144" s="7763">
        <f>VLOOKUP(C144,'Data Products'!$A:$J,2,0)</f>
      </c>
      <c r="H144" s="7764">
        <f t="shared" si="12"/>
      </c>
      <c r="I144" s="7773">
        <v>46108</v>
      </c>
      <c r="J144" s="7704">
        <f t="shared" si="20"/>
      </c>
      <c r="K144" s="7700">
        <v>200</v>
      </c>
      <c r="L144" s="7718">
        <v>200</v>
      </c>
      <c r="M144" s="7700">
        <v>0</v>
      </c>
      <c r="N144" s="7700">
        <v>0</v>
      </c>
      <c r="O144" s="7699" t="s">
        <v>8607</v>
      </c>
      <c r="P144" s="7738"/>
      <c r="Q144" s="7738"/>
      <c r="R144" s="7766"/>
      <c r="S144" s="7738"/>
      <c r="T144" s="7738"/>
      <c r="U144" s="7738"/>
      <c r="V144" s="7738"/>
      <c r="W144" s="7738"/>
      <c r="X144" s="7738"/>
      <c r="Y144" s="7738"/>
      <c r="Z144" s="7738"/>
      <c r="AA144" s="7738"/>
      <c r="AB144" s="7767">
        <f t="shared" si="24"/>
      </c>
      <c r="AC144" s="7715">
        <f t="shared" si="27"/>
      </c>
      <c r="AD144" s="7707">
        <f t="shared" si="2"/>
      </c>
      <c r="AE144" s="7716">
        <f t="shared" si="15"/>
      </c>
      <c r="AF144" s="7709">
        <f>VLOOKUP(C144,'Data Products'!$A:$J,10,0)</f>
      </c>
      <c r="AG144" s="7710">
        <f t="shared" si="30"/>
      </c>
      <c r="AH144" s="7814">
        <v>0</v>
      </c>
      <c r="AI144" s="7741"/>
      <c r="AJ144" s="7741"/>
      <c r="AK144" s="7741"/>
      <c r="AL144" s="7741"/>
      <c r="AM144" s="7741"/>
      <c r="AN144" s="7741"/>
    </row>
    <row r="145">
      <c r="A145" s="7741"/>
      <c r="B145" s="7741"/>
      <c r="C145" s="7741"/>
      <c r="D145" s="7741"/>
      <c r="E145" s="7741"/>
      <c r="F145" s="7741"/>
      <c r="G145" s="7741"/>
      <c r="H145" s="7741"/>
      <c r="I145" s="7741"/>
      <c r="J145" s="7741"/>
      <c r="K145" s="7741"/>
      <c r="L145" s="7741"/>
      <c r="M145" s="7741"/>
      <c r="N145" s="7741"/>
      <c r="O145" s="7741"/>
      <c r="P145" s="7741"/>
      <c r="Q145" s="7741"/>
      <c r="R145" s="7741"/>
      <c r="S145" s="7741"/>
      <c r="T145" s="7741"/>
      <c r="U145" s="7741"/>
      <c r="V145" s="7741"/>
      <c r="W145" s="7741"/>
      <c r="X145" s="7741"/>
      <c r="Y145" s="7741"/>
      <c r="Z145" s="7741"/>
      <c r="AA145" s="7741"/>
      <c r="AB145" s="7741"/>
      <c r="AC145" s="7741"/>
      <c r="AD145" s="7741"/>
      <c r="AE145" s="7799" t="s">
        <v>8566</v>
      </c>
      <c r="AF145" s="7800"/>
      <c r="AG145" s="7800">
        <f>SUM(AG143:AG144)</f>
      </c>
      <c r="AH145" s="7741"/>
      <c r="AI145" s="7741"/>
      <c r="AJ145" s="7741"/>
      <c r="AK145" s="7741"/>
      <c r="AL145" s="7741"/>
      <c r="AM145" s="7741"/>
      <c r="AN145" s="7741"/>
    </row>
    <row r="146">
      <c r="A146" s="7741"/>
      <c r="B146" s="7741"/>
      <c r="C146" s="7741"/>
      <c r="D146" s="7741"/>
      <c r="E146" s="7741"/>
      <c r="F146" s="7741"/>
      <c r="G146" s="7741"/>
      <c r="H146" s="7741"/>
      <c r="I146" s="7741"/>
      <c r="J146" s="7741"/>
      <c r="K146" s="7741"/>
      <c r="L146" s="7741"/>
      <c r="M146" s="7741"/>
      <c r="N146" s="7741"/>
      <c r="O146" s="7741"/>
      <c r="P146" s="7741"/>
      <c r="Q146" s="7741"/>
      <c r="R146" s="7741"/>
      <c r="S146" s="7741"/>
      <c r="T146" s="7741"/>
      <c r="U146" s="7741"/>
      <c r="V146" s="7741"/>
      <c r="W146" s="7741"/>
      <c r="X146" s="7741"/>
      <c r="Y146" s="7741"/>
      <c r="Z146" s="7741"/>
      <c r="AA146" s="7741"/>
      <c r="AB146" s="7741"/>
      <c r="AC146" s="7741"/>
      <c r="AD146" s="7741"/>
      <c r="AE146" s="7804" t="s">
        <v>8567</v>
      </c>
      <c r="AF146" s="7805">
        <f t="shared" ref="AF146:AF149" si="8">AG146/$AG$127</f>
      </c>
      <c r="AG146" s="7808">
        <f t="shared" ref="AG146:AG150" si="17">SUMIF($AG$143:$AG$144,$AE$143:$AE$144,AE146)</f>
      </c>
      <c r="AH146" s="7741"/>
      <c r="AI146" s="7741"/>
      <c r="AJ146" s="7741"/>
      <c r="AK146" s="7741"/>
      <c r="AL146" s="7741"/>
      <c r="AM146" s="7741"/>
      <c r="AN146" s="7741"/>
    </row>
    <row r="147">
      <c r="A147" s="7742"/>
      <c r="B147" s="7741"/>
      <c r="C147" s="7742"/>
      <c r="D147" s="7742"/>
      <c r="E147" s="7742"/>
      <c r="F147" s="7742"/>
      <c r="G147" s="7742"/>
      <c r="H147" s="7742"/>
      <c r="I147" s="7742"/>
      <c r="J147" s="7742"/>
      <c r="K147" s="7803"/>
      <c r="L147" s="7741"/>
      <c r="M147" s="7741"/>
      <c r="N147" s="7741"/>
      <c r="O147" s="7741"/>
      <c r="P147" s="7741"/>
      <c r="Q147" s="7741"/>
      <c r="R147" s="7741"/>
      <c r="S147" s="7741"/>
      <c r="T147" s="7741"/>
      <c r="U147" s="7741"/>
      <c r="V147" s="7741"/>
      <c r="W147" s="7741"/>
      <c r="X147" s="7741"/>
      <c r="Y147" s="7741"/>
      <c r="Z147" s="7741"/>
      <c r="AA147" s="7741"/>
      <c r="AB147" s="7741"/>
      <c r="AC147" s="7741"/>
      <c r="AD147" s="7741"/>
      <c r="AE147" s="7807" t="s">
        <v>8568</v>
      </c>
      <c r="AF147" s="7808">
        <f t="shared" si="8"/>
      </c>
      <c r="AG147" s="7805">
        <f t="shared" si="17"/>
      </c>
      <c r="AH147" s="7741"/>
      <c r="AI147" s="7802"/>
      <c r="AJ147" s="7803"/>
      <c r="AK147" s="7803"/>
      <c r="AL147" s="7802"/>
      <c r="AM147" s="7803"/>
      <c r="AN147" s="7803"/>
    </row>
    <row r="148">
      <c r="A148" s="7741"/>
      <c r="B148" s="7742"/>
      <c r="C148" s="7742"/>
      <c r="D148" s="7741"/>
      <c r="E148" s="7741"/>
      <c r="F148" s="7741"/>
      <c r="G148" s="7741"/>
      <c r="H148" s="7796"/>
      <c r="I148" s="7796"/>
      <c r="J148" s="7796"/>
      <c r="K148" s="7803"/>
      <c r="L148" s="7741"/>
      <c r="M148" s="7741"/>
      <c r="N148" s="7741"/>
      <c r="O148" s="7741"/>
      <c r="P148" s="7741"/>
      <c r="Q148" s="7741"/>
      <c r="R148" s="7741"/>
      <c r="S148" s="7741"/>
      <c r="T148" s="7741"/>
      <c r="U148" s="7741"/>
      <c r="V148" s="7741"/>
      <c r="W148" s="7741"/>
      <c r="X148" s="7741"/>
      <c r="Y148" s="7741"/>
      <c r="Z148" s="7741"/>
      <c r="AA148" s="7741"/>
      <c r="AB148" s="7741"/>
      <c r="AC148" s="7741"/>
      <c r="AD148" s="7741"/>
      <c r="AE148" s="7749" t="s">
        <v>8569</v>
      </c>
      <c r="AF148" s="7805">
        <f t="shared" si="8"/>
      </c>
      <c r="AG148" s="7805">
        <f t="shared" si="17"/>
      </c>
      <c r="AH148" s="7741"/>
      <c r="AI148" s="7802"/>
      <c r="AJ148" s="7803"/>
      <c r="AK148" s="7803"/>
      <c r="AL148" s="7802"/>
      <c r="AM148" s="7803"/>
      <c r="AN148" s="7803"/>
    </row>
    <row r="149">
      <c r="A149" s="7741"/>
      <c r="B149" s="7742"/>
      <c r="C149" s="7742"/>
      <c r="D149" s="7741"/>
      <c r="E149" s="7741"/>
      <c r="F149" s="7741"/>
      <c r="G149" s="7741"/>
      <c r="H149" s="7796"/>
      <c r="I149" s="7796"/>
      <c r="J149" s="7796"/>
      <c r="K149" s="7741"/>
      <c r="L149" s="7741"/>
      <c r="M149" s="7741"/>
      <c r="N149" s="7741"/>
      <c r="O149" s="7741"/>
      <c r="P149" s="7741"/>
      <c r="Q149" s="7741"/>
      <c r="R149" s="7741"/>
      <c r="S149" s="7741"/>
      <c r="T149" s="7741"/>
      <c r="U149" s="7741"/>
      <c r="V149" s="7741"/>
      <c r="W149" s="7741"/>
      <c r="X149" s="7741"/>
      <c r="Y149" s="7741"/>
      <c r="Z149" s="7741"/>
      <c r="AA149" s="7741"/>
      <c r="AB149" s="7741"/>
      <c r="AC149" s="7741"/>
      <c r="AD149" s="7741"/>
      <c r="AE149" s="7749" t="s">
        <v>8570</v>
      </c>
      <c r="AF149" s="7805">
        <f t="shared" si="8"/>
      </c>
      <c r="AG149" s="7750">
        <f t="shared" si="17"/>
      </c>
      <c r="AH149" s="7741"/>
      <c r="AI149" s="7802"/>
      <c r="AJ149" s="7803"/>
      <c r="AK149" s="7803"/>
      <c r="AL149" s="7802"/>
      <c r="AM149" s="7803"/>
      <c r="AN149" s="7803"/>
    </row>
    <row r="150">
      <c r="A150" s="7741"/>
      <c r="B150" s="7742"/>
      <c r="C150" s="7742"/>
      <c r="D150" s="7741"/>
      <c r="E150" s="7741"/>
      <c r="F150" s="7741"/>
      <c r="G150" s="7741"/>
      <c r="H150" s="7796"/>
      <c r="I150" s="7796"/>
      <c r="J150" s="7796"/>
      <c r="K150" s="7741"/>
      <c r="L150" s="7741"/>
      <c r="M150" s="7741"/>
      <c r="N150" s="7741"/>
      <c r="O150" s="7741"/>
      <c r="P150" s="7741"/>
      <c r="Q150" s="7741"/>
      <c r="R150" s="7741"/>
      <c r="S150" s="7741"/>
      <c r="T150" s="7741"/>
      <c r="U150" s="7741"/>
      <c r="V150" s="7741"/>
      <c r="W150" s="7741"/>
      <c r="X150" s="7741"/>
      <c r="Y150" s="7741"/>
      <c r="Z150" s="7741"/>
      <c r="AA150" s="7741"/>
      <c r="AB150" s="7741"/>
      <c r="AC150" s="7741"/>
      <c r="AD150" s="7741"/>
      <c r="AE150" s="7749" t="s">
        <v>8481</v>
      </c>
      <c r="AF150" s="7750">
        <f>AVERAGE(AH71:AH120)/AVERAGE(D71:D120)</f>
      </c>
      <c r="AG150" s="7808">
        <f t="shared" si="17"/>
      </c>
      <c r="AH150" s="7741"/>
      <c r="AI150" s="7802"/>
      <c r="AJ150" s="7803"/>
      <c r="AK150" s="7803"/>
      <c r="AL150" s="7802"/>
      <c r="AM150" s="7803"/>
      <c r="AN150" s="7803"/>
    </row>
    <row r="151">
      <c r="A151" s="7741"/>
      <c r="B151" s="7742"/>
      <c r="C151" s="7742"/>
      <c r="D151" s="7741"/>
      <c r="E151" s="7741"/>
      <c r="F151" s="7741"/>
      <c r="G151" s="7741"/>
      <c r="H151" s="7796"/>
      <c r="I151" s="7796"/>
      <c r="J151" s="7796"/>
      <c r="K151" s="7741"/>
      <c r="L151" s="7741"/>
      <c r="M151" s="7741"/>
      <c r="N151" s="7741"/>
      <c r="O151" s="7741"/>
      <c r="P151" s="7741"/>
      <c r="Q151" s="7741"/>
      <c r="R151" s="7741"/>
      <c r="S151" s="7741"/>
      <c r="T151" s="7741"/>
      <c r="U151" s="7741"/>
      <c r="V151" s="7741"/>
      <c r="W151" s="7741"/>
      <c r="X151" s="7741"/>
      <c r="Y151" s="7741"/>
      <c r="Z151" s="7741"/>
      <c r="AA151" s="7741"/>
      <c r="AB151" s="7741"/>
      <c r="AC151" s="7741"/>
      <c r="AD151" s="7741"/>
      <c r="AE151" s="7741"/>
      <c r="AG151" s="7741"/>
      <c r="AH151" s="7741"/>
      <c r="AI151" s="7802"/>
      <c r="AJ151" s="7803"/>
      <c r="AK151" s="7803"/>
      <c r="AL151" s="7802"/>
      <c r="AM151" s="7803"/>
      <c r="AN151" s="7803"/>
    </row>
    <row r="152">
      <c r="A152" s="7741"/>
      <c r="B152" s="7742"/>
      <c r="C152" s="7742"/>
      <c r="D152" s="7741"/>
      <c r="E152" s="7741"/>
      <c r="F152" s="7741"/>
      <c r="G152" s="7741"/>
      <c r="H152" s="7796"/>
      <c r="I152" s="7796"/>
      <c r="J152" s="7796"/>
      <c r="K152" s="7741"/>
      <c r="L152" s="7741"/>
      <c r="M152" s="7741"/>
      <c r="N152" s="7741"/>
      <c r="O152" s="7741"/>
      <c r="P152" s="7741"/>
      <c r="Q152" s="7741"/>
      <c r="R152" s="7741"/>
      <c r="S152" s="7741"/>
      <c r="T152" s="7741"/>
      <c r="U152" s="7741"/>
      <c r="V152" s="7741"/>
      <c r="W152" s="7741"/>
      <c r="X152" s="7741"/>
      <c r="Y152" s="7741"/>
      <c r="Z152" s="7741"/>
      <c r="AA152" s="7741"/>
      <c r="AB152" s="7741"/>
      <c r="AC152" s="7741"/>
      <c r="AD152" s="7741"/>
      <c r="AE152" s="7741"/>
      <c r="AF152" s="7741"/>
      <c r="AG152" s="7741"/>
      <c r="AH152" s="7741"/>
      <c r="AI152" s="7802"/>
      <c r="AJ152" s="7803"/>
      <c r="AK152" s="7803"/>
      <c r="AL152" s="7802"/>
      <c r="AM152" s="7803"/>
      <c r="AN152" s="7803"/>
    </row>
    <row r="153">
      <c r="A153" s="7741"/>
      <c r="B153" s="7742"/>
      <c r="C153" s="7742"/>
      <c r="D153" s="7741"/>
      <c r="E153" s="7741"/>
      <c r="F153" s="7741"/>
      <c r="G153" s="7741"/>
      <c r="H153" s="7796"/>
      <c r="I153" s="7796"/>
      <c r="J153" s="7796"/>
      <c r="K153" s="7741"/>
      <c r="L153" s="7741"/>
      <c r="M153" s="7741"/>
      <c r="N153" s="7741"/>
      <c r="O153" s="7741"/>
      <c r="P153" s="7741"/>
      <c r="Q153" s="7741"/>
      <c r="R153" s="7741"/>
      <c r="S153" s="7741"/>
      <c r="T153" s="7741"/>
      <c r="U153" s="7741"/>
      <c r="V153" s="7741"/>
      <c r="W153" s="7741"/>
      <c r="X153" s="7741"/>
      <c r="Y153" s="7741"/>
      <c r="Z153" s="7741"/>
      <c r="AA153" s="7741"/>
      <c r="AB153" s="7741"/>
      <c r="AC153" s="7741"/>
      <c r="AD153" s="7741"/>
      <c r="AE153" s="7741"/>
      <c r="AF153" s="7741"/>
      <c r="AG153" s="7741"/>
      <c r="AH153" s="7741"/>
      <c r="AI153" s="7802"/>
      <c r="AJ153" s="7803"/>
      <c r="AK153" s="7803"/>
      <c r="AL153" s="7802"/>
      <c r="AM153" s="7803"/>
      <c r="AN153" s="7803"/>
    </row>
    <row r="154">
      <c r="A154" s="7741"/>
      <c r="B154" s="7742"/>
      <c r="C154" s="7742"/>
      <c r="D154" s="7741"/>
      <c r="E154" s="7741"/>
      <c r="F154" s="7741"/>
      <c r="G154" s="7741"/>
      <c r="H154" s="7796"/>
      <c r="I154" s="7796"/>
      <c r="J154" s="7796"/>
      <c r="K154" s="7741"/>
      <c r="L154" s="7741"/>
      <c r="M154" s="7741"/>
      <c r="N154" s="7741"/>
      <c r="O154" s="7741"/>
      <c r="P154" s="7741"/>
      <c r="Q154" s="7741"/>
      <c r="R154" s="7741"/>
      <c r="S154" s="7741"/>
      <c r="T154" s="7741"/>
      <c r="U154" s="7741"/>
      <c r="V154" s="7741"/>
      <c r="W154" s="7741"/>
      <c r="X154" s="7741"/>
      <c r="Y154" s="7741"/>
      <c r="Z154" s="7741"/>
      <c r="AA154" s="7741"/>
      <c r="AB154" s="7741"/>
      <c r="AC154" s="7741"/>
      <c r="AD154" s="7741"/>
      <c r="AE154" s="7741"/>
      <c r="AF154" s="7741"/>
      <c r="AG154" s="7741"/>
      <c r="AH154" s="7741"/>
      <c r="AI154" s="7802"/>
      <c r="AJ154" s="7803"/>
      <c r="AK154" s="7803"/>
      <c r="AL154" s="7802"/>
      <c r="AM154" s="7803"/>
      <c r="AN154" s="7803"/>
    </row>
    <row r="155">
      <c r="A155" s="7741"/>
      <c r="B155" s="7742"/>
      <c r="C155" s="7742"/>
      <c r="D155" s="7741"/>
      <c r="E155" s="7741"/>
      <c r="F155" s="7741"/>
      <c r="G155" s="7741"/>
      <c r="H155" s="7796"/>
      <c r="I155" s="7796"/>
      <c r="J155" s="7796"/>
      <c r="K155" s="7741"/>
      <c r="L155" s="7741"/>
      <c r="M155" s="7741"/>
      <c r="N155" s="7741"/>
      <c r="O155" s="7741"/>
      <c r="P155" s="7741"/>
      <c r="Q155" s="7741"/>
      <c r="R155" s="7741"/>
      <c r="S155" s="7741"/>
      <c r="T155" s="7741"/>
      <c r="U155" s="7741"/>
      <c r="V155" s="7741"/>
      <c r="W155" s="7741"/>
      <c r="X155" s="7741"/>
      <c r="Y155" s="7741"/>
      <c r="Z155" s="7741"/>
      <c r="AA155" s="7741"/>
      <c r="AB155" s="7741"/>
      <c r="AC155" s="7741"/>
      <c r="AD155" s="7741"/>
      <c r="AE155" s="7741"/>
      <c r="AF155" s="7741"/>
      <c r="AG155" s="7741"/>
      <c r="AH155" s="7741"/>
      <c r="AI155" s="7802"/>
      <c r="AJ155" s="7803"/>
      <c r="AK155" s="7803"/>
      <c r="AL155" s="7802"/>
      <c r="AM155" s="7803"/>
      <c r="AN155" s="7803"/>
    </row>
    <row r="156">
      <c r="A156" s="7741"/>
      <c r="B156" s="7742"/>
      <c r="C156" s="7742"/>
      <c r="D156" s="7741"/>
      <c r="E156" s="7741"/>
      <c r="F156" s="7741"/>
      <c r="G156" s="7741"/>
      <c r="H156" s="7796"/>
      <c r="I156" s="7796"/>
      <c r="J156" s="7796"/>
      <c r="K156" s="7741"/>
      <c r="L156" s="7741"/>
      <c r="M156" s="7741"/>
      <c r="N156" s="7741"/>
      <c r="O156" s="7741"/>
      <c r="P156" s="7741"/>
      <c r="Q156" s="7741"/>
      <c r="R156" s="7741"/>
      <c r="S156" s="7741"/>
      <c r="T156" s="7741"/>
      <c r="U156" s="7741"/>
      <c r="V156" s="7741"/>
      <c r="W156" s="7741"/>
      <c r="X156" s="7741"/>
      <c r="Y156" s="7741"/>
      <c r="Z156" s="7741"/>
      <c r="AA156" s="7741"/>
      <c r="AB156" s="7741"/>
      <c r="AC156" s="7741"/>
      <c r="AD156" s="7741"/>
      <c r="AE156" s="7741"/>
      <c r="AF156" s="7741"/>
      <c r="AG156" s="7741"/>
      <c r="AH156" s="7741"/>
      <c r="AI156" s="7802"/>
      <c r="AJ156" s="7803"/>
      <c r="AK156" s="7803"/>
      <c r="AL156" s="7802"/>
      <c r="AM156" s="7803"/>
      <c r="AN156" s="7803"/>
    </row>
    <row r="157">
      <c r="A157" s="7741"/>
      <c r="B157" s="7742"/>
      <c r="C157" s="7742"/>
      <c r="D157" s="7741"/>
      <c r="E157" s="7741"/>
      <c r="F157" s="7741"/>
      <c r="G157" s="7741"/>
      <c r="H157" s="7796"/>
      <c r="I157" s="7796"/>
      <c r="J157" s="7796"/>
      <c r="K157" s="7741"/>
      <c r="L157" s="7741"/>
      <c r="M157" s="7738"/>
      <c r="N157" s="7738"/>
      <c r="O157" s="7741"/>
      <c r="P157" s="7741"/>
      <c r="Q157" s="7741"/>
      <c r="R157" s="7741"/>
      <c r="S157" s="7741"/>
      <c r="T157" s="7741"/>
      <c r="U157" s="7741"/>
      <c r="V157" s="7741"/>
      <c r="W157" s="7741"/>
      <c r="X157" s="7741"/>
      <c r="Y157" s="7741"/>
      <c r="Z157" s="7741"/>
      <c r="AA157" s="7741"/>
      <c r="AB157" s="7741"/>
      <c r="AC157" s="7741"/>
      <c r="AD157" s="7741"/>
      <c r="AE157" s="7741"/>
      <c r="AF157" s="7741"/>
      <c r="AG157" s="7741"/>
      <c r="AH157" s="7741"/>
      <c r="AI157" s="7802"/>
      <c r="AJ157" s="7803"/>
      <c r="AK157" s="7803"/>
      <c r="AL157" s="7802"/>
      <c r="AM157" s="7803"/>
      <c r="AN157" s="7803"/>
    </row>
    <row r="158">
      <c r="A158" s="7741"/>
      <c r="B158" s="7742"/>
      <c r="C158" s="7742"/>
      <c r="D158" s="7741"/>
      <c r="E158" s="7741"/>
      <c r="F158" s="7741"/>
      <c r="G158" s="7741"/>
      <c r="H158" s="7796"/>
      <c r="I158" s="7796"/>
      <c r="J158" s="7796"/>
      <c r="K158" s="7741"/>
      <c r="L158" s="7741"/>
      <c r="M158" s="7738"/>
      <c r="N158" s="7738"/>
      <c r="O158" s="7741"/>
      <c r="P158" s="7741"/>
      <c r="Q158" s="7741"/>
      <c r="R158" s="7741"/>
      <c r="S158" s="7741"/>
      <c r="T158" s="7741"/>
      <c r="U158" s="7741"/>
      <c r="V158" s="7741"/>
      <c r="W158" s="7741"/>
      <c r="X158" s="7741"/>
      <c r="Y158" s="7741"/>
      <c r="Z158" s="7741"/>
      <c r="AA158" s="7741"/>
      <c r="AB158" s="7741"/>
      <c r="AC158" s="7741"/>
      <c r="AD158" s="7741"/>
      <c r="AE158" s="7741"/>
      <c r="AF158" s="7741"/>
      <c r="AG158" s="7741"/>
      <c r="AH158" s="7741"/>
      <c r="AI158" s="7802"/>
      <c r="AJ158" s="7803"/>
      <c r="AK158" s="7803"/>
      <c r="AL158" s="7802"/>
      <c r="AM158" s="7803"/>
      <c r="AN158" s="7803"/>
    </row>
    <row r="159">
      <c r="A159" s="7741"/>
      <c r="B159" s="7742"/>
      <c r="C159" s="7742"/>
      <c r="D159" s="7741"/>
      <c r="E159" s="7741"/>
      <c r="F159" s="7741"/>
      <c r="G159" s="7741"/>
      <c r="H159" s="7796"/>
      <c r="I159" s="7796"/>
      <c r="J159" s="7796"/>
      <c r="K159" s="7741"/>
      <c r="L159" s="7741"/>
      <c r="M159" s="7738"/>
      <c r="N159" s="7738"/>
      <c r="O159" s="7741"/>
      <c r="P159" s="7741"/>
      <c r="Q159" s="7741"/>
      <c r="R159" s="7741"/>
      <c r="S159" s="7741"/>
      <c r="T159" s="7741"/>
      <c r="U159" s="7741"/>
      <c r="V159" s="7741"/>
      <c r="W159" s="7741"/>
      <c r="X159" s="7741"/>
      <c r="Y159" s="7741"/>
      <c r="Z159" s="7741"/>
      <c r="AA159" s="7741"/>
      <c r="AB159" s="7741"/>
      <c r="AC159" s="7741"/>
      <c r="AD159" s="7741"/>
      <c r="AE159" s="7741"/>
      <c r="AF159" s="7741"/>
      <c r="AG159" s="7741"/>
      <c r="AH159" s="7741"/>
      <c r="AI159" s="7802"/>
      <c r="AJ159" s="7803"/>
      <c r="AK159" s="7803"/>
      <c r="AL159" s="7802"/>
      <c r="AM159" s="7803"/>
      <c r="AN159" s="7803"/>
    </row>
    <row r="160">
      <c r="A160" s="7741"/>
      <c r="B160" s="7742"/>
      <c r="C160" s="7742"/>
      <c r="D160" s="7741"/>
      <c r="E160" s="7741"/>
      <c r="F160" s="7741"/>
      <c r="G160" s="7741"/>
      <c r="H160" s="7796"/>
      <c r="I160" s="7796"/>
      <c r="J160" s="7796"/>
      <c r="K160" s="7741"/>
      <c r="L160" s="7741"/>
      <c r="M160" s="7738"/>
      <c r="N160" s="7738"/>
      <c r="O160" s="7741"/>
      <c r="P160" s="7741"/>
      <c r="Q160" s="7741"/>
      <c r="R160" s="7741"/>
      <c r="S160" s="7741"/>
      <c r="T160" s="7741"/>
      <c r="U160" s="7741"/>
      <c r="V160" s="7741"/>
      <c r="W160" s="7741"/>
      <c r="X160" s="7741"/>
      <c r="Y160" s="7741"/>
      <c r="Z160" s="7741"/>
      <c r="AA160" s="7741"/>
      <c r="AB160" s="7741"/>
      <c r="AC160" s="7741"/>
      <c r="AD160" s="7741"/>
      <c r="AE160" s="7741"/>
      <c r="AF160" s="7741"/>
      <c r="AG160" s="7741"/>
      <c r="AH160" s="7741"/>
      <c r="AI160" s="7802"/>
      <c r="AJ160" s="7803"/>
      <c r="AK160" s="7803"/>
      <c r="AL160" s="7802"/>
      <c r="AM160" s="7803"/>
      <c r="AN160" s="7803"/>
    </row>
    <row r="161">
      <c r="A161" s="7741"/>
      <c r="B161" s="7742"/>
      <c r="C161" s="7742"/>
      <c r="D161" s="7741"/>
      <c r="E161" s="7741"/>
      <c r="F161" s="7741"/>
      <c r="G161" s="7741"/>
      <c r="H161" s="7796"/>
      <c r="I161" s="7796"/>
      <c r="J161" s="7796"/>
      <c r="K161" s="7741"/>
      <c r="L161" s="7741"/>
      <c r="M161" s="7738"/>
      <c r="N161" s="7738"/>
      <c r="O161" s="7741"/>
      <c r="P161" s="7741"/>
      <c r="Q161" s="7741"/>
      <c r="R161" s="7741"/>
      <c r="S161" s="7741"/>
      <c r="T161" s="7741"/>
      <c r="U161" s="7741"/>
      <c r="V161" s="7741"/>
      <c r="W161" s="7741"/>
      <c r="X161" s="7741"/>
      <c r="Y161" s="7741"/>
      <c r="Z161" s="7741"/>
      <c r="AA161" s="7741"/>
      <c r="AB161" s="7741"/>
      <c r="AC161" s="7741"/>
      <c r="AD161" s="7741"/>
      <c r="AE161" s="7741"/>
      <c r="AF161" s="7741"/>
      <c r="AG161" s="7741"/>
      <c r="AH161" s="7741"/>
      <c r="AI161" s="7802"/>
      <c r="AJ161" s="7803"/>
      <c r="AK161" s="7803"/>
      <c r="AL161" s="7802"/>
      <c r="AM161" s="7803"/>
      <c r="AN161" s="7803"/>
    </row>
    <row r="162">
      <c r="A162" s="7741"/>
      <c r="B162" s="7742"/>
      <c r="C162" s="7742"/>
      <c r="D162" s="7741"/>
      <c r="E162" s="7741"/>
      <c r="F162" s="7741"/>
      <c r="G162" s="7741"/>
      <c r="H162" s="7796"/>
      <c r="I162" s="7796"/>
      <c r="J162" s="7796"/>
      <c r="K162" s="7741"/>
      <c r="L162" s="7741"/>
      <c r="M162" s="7738"/>
      <c r="N162" s="7738"/>
      <c r="O162" s="7741"/>
      <c r="P162" s="7741"/>
      <c r="Q162" s="7741"/>
      <c r="R162" s="7741"/>
      <c r="S162" s="7741"/>
      <c r="T162" s="7741"/>
      <c r="U162" s="7741"/>
      <c r="V162" s="7741"/>
      <c r="W162" s="7741"/>
      <c r="X162" s="7741"/>
      <c r="Y162" s="7741"/>
      <c r="Z162" s="7741"/>
      <c r="AA162" s="7741"/>
      <c r="AB162" s="7741"/>
      <c r="AC162" s="7741"/>
      <c r="AD162" s="7741"/>
      <c r="AE162" s="7741"/>
      <c r="AF162" s="7741"/>
      <c r="AG162" s="7741"/>
      <c r="AH162" s="7741"/>
      <c r="AI162" s="7802"/>
      <c r="AJ162" s="7803"/>
      <c r="AK162" s="7803"/>
      <c r="AL162" s="7802"/>
      <c r="AM162" s="7803"/>
      <c r="AN162" s="7803"/>
    </row>
    <row r="163">
      <c r="A163" s="7741"/>
      <c r="B163" s="7742"/>
      <c r="C163" s="7742"/>
      <c r="D163" s="7741"/>
      <c r="E163" s="7741"/>
      <c r="F163" s="7741"/>
      <c r="G163" s="7741"/>
      <c r="H163" s="7796"/>
      <c r="I163" s="7796"/>
      <c r="J163" s="7796"/>
      <c r="K163" s="7741"/>
      <c r="L163" s="7741"/>
      <c r="M163" s="7738"/>
      <c r="N163" s="7738"/>
      <c r="O163" s="7741"/>
      <c r="P163" s="7741"/>
      <c r="Q163" s="7741"/>
      <c r="R163" s="7741"/>
      <c r="S163" s="7741"/>
      <c r="T163" s="7741"/>
      <c r="U163" s="7741"/>
      <c r="V163" s="7741"/>
      <c r="W163" s="7741"/>
      <c r="X163" s="7741"/>
      <c r="Y163" s="7741"/>
      <c r="Z163" s="7741"/>
      <c r="AA163" s="7741"/>
      <c r="AB163" s="7741"/>
      <c r="AC163" s="7741"/>
      <c r="AD163" s="7741"/>
      <c r="AE163" s="7741"/>
      <c r="AF163" s="7741"/>
      <c r="AG163" s="7741"/>
      <c r="AH163" s="7741"/>
      <c r="AI163" s="7802"/>
      <c r="AJ163" s="7803"/>
      <c r="AK163" s="7803"/>
      <c r="AL163" s="7802"/>
      <c r="AM163" s="7803"/>
      <c r="AN163" s="7803"/>
    </row>
    <row r="164">
      <c r="A164" s="7741"/>
      <c r="B164" s="7742"/>
      <c r="C164" s="7742"/>
      <c r="D164" s="7741"/>
      <c r="E164" s="7741"/>
      <c r="F164" s="7741"/>
      <c r="G164" s="7741"/>
      <c r="H164" s="7796"/>
      <c r="I164" s="7796"/>
      <c r="J164" s="7796"/>
      <c r="K164" s="7741"/>
      <c r="L164" s="7741"/>
      <c r="M164" s="7738"/>
      <c r="N164" s="7738"/>
      <c r="O164" s="7741"/>
      <c r="P164" s="7741"/>
      <c r="Q164" s="7741"/>
      <c r="R164" s="7741"/>
      <c r="S164" s="7741"/>
      <c r="T164" s="7741"/>
      <c r="U164" s="7741"/>
      <c r="V164" s="7741"/>
      <c r="W164" s="7741"/>
      <c r="X164" s="7741"/>
      <c r="Y164" s="7741"/>
      <c r="Z164" s="7741"/>
      <c r="AA164" s="7741"/>
      <c r="AB164" s="7741"/>
      <c r="AC164" s="7741"/>
      <c r="AD164" s="7741"/>
      <c r="AE164" s="7741"/>
      <c r="AF164" s="7741"/>
      <c r="AG164" s="7741"/>
      <c r="AH164" s="7741"/>
      <c r="AI164" s="7712"/>
      <c r="AJ164" s="7741"/>
      <c r="AK164" s="7741"/>
      <c r="AL164" s="7803"/>
      <c r="AM164" s="7803"/>
      <c r="AN164" s="7741"/>
    </row>
  </sheetData>
  <mergeCells>
    <mergeCell ref="AG141:AG142"/>
    <mergeCell ref="AF141:AF142"/>
    <mergeCell ref="AE141:AE142"/>
    <mergeCell ref="AD141:AD142"/>
    <mergeCell ref="AC141:AC142"/>
    <mergeCell ref="AB141:AB142"/>
    <mergeCell ref="Y141:Y142"/>
    <mergeCell ref="X141:X142"/>
    <mergeCell ref="W141:W142"/>
    <mergeCell ref="V141:V142"/>
    <mergeCell ref="U141:U142"/>
    <mergeCell ref="T141:T142"/>
    <mergeCell ref="S141:S142"/>
    <mergeCell ref="R141:R142"/>
    <mergeCell ref="O141:O142"/>
    <mergeCell ref="N141:N142"/>
    <mergeCell ref="M141:M142"/>
    <mergeCell ref="J141:J142"/>
    <mergeCell ref="I141:I142"/>
    <mergeCell ref="H141:H142"/>
    <mergeCell ref="G141:G142"/>
    <mergeCell ref="F141:F142"/>
    <mergeCell ref="D141:E141"/>
    <mergeCell ref="C141:C142"/>
    <mergeCell ref="B141:B142"/>
    <mergeCell ref="A133:A134"/>
    <mergeCell ref="B133:B134"/>
    <mergeCell ref="C133:C134"/>
    <mergeCell ref="D133:D134"/>
    <mergeCell ref="E133:E134"/>
    <mergeCell ref="D1:E1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144:AE144">
    <cfRule dxfId="723" operator="containsText" priority="1" stopIfTrue="true" text="Out of stock less than 60 days" type="containsText">
      <formula>NOT(ISERROR(SEARCH("Out of stock less than 60 days",AE144)))</formula>
    </cfRule>
  </conditionalFormatting>
  <conditionalFormatting sqref="AE144:AE144">
    <cfRule dxfId="724" operator="containsText" priority="2" stopIfTrue="true" text="Out of stock more than 60 days" type="containsText">
      <formula>NOT(ISERROR(SEARCH("Out of stock more than 60 days",AE144)))</formula>
    </cfRule>
  </conditionalFormatting>
  <conditionalFormatting sqref="AE143:AE144">
    <cfRule dxfId="725" operator="containsText" priority="3" stopIfTrue="true" text="Out of stock more than 150 days" type="containsText">
      <formula>NOT(ISERROR(SEARCH("Out of stock more than 150 days",AE143)))</formula>
    </cfRule>
  </conditionalFormatting>
  <conditionalFormatting sqref="AC143:AC144">
    <cfRule dxfId="726" operator="between" priority="4" stopIfTrue="true" type="cellIs">
      <formula>61</formula>
      <formula>149</formula>
    </cfRule>
  </conditionalFormatting>
  <conditionalFormatting sqref="AC143:AC144">
    <cfRule dxfId="727" operator="lessThan" priority="5" stopIfTrue="true" type="cellIs">
      <formula>60</formula>
    </cfRule>
  </conditionalFormatting>
  <conditionalFormatting sqref="AC143:AC144">
    <cfRule dxfId="728" operator="greaterThan" priority="6" stopIfTrue="true" type="cellIs">
      <formula>150</formula>
    </cfRule>
  </conditionalFormatting>
  <conditionalFormatting sqref="AE3:AE44">
    <cfRule dxfId="729" operator="containsText" priority="7" stopIfTrue="true" text="Out of stock more than 60 days" type="containsText">
      <formula>NOT(ISERROR(SEARCH("Out of stock more than 60 days",AE3)))</formula>
    </cfRule>
  </conditionalFormatting>
  <conditionalFormatting sqref="AC3:AC44">
    <cfRule dxfId="730" operator="between" priority="8" stopIfTrue="true" type="cellIs">
      <formula>61</formula>
      <formula>150</formula>
    </cfRule>
  </conditionalFormatting>
  <conditionalFormatting sqref="AC54:AC126">
    <cfRule dxfId="731" operator="between" priority="9" stopIfTrue="true" type="cellIs">
      <formula>61</formula>
      <formula>149</formula>
    </cfRule>
  </conditionalFormatting>
  <conditionalFormatting sqref="AC54:AC126">
    <cfRule dxfId="732" operator="equal" priority="10" stopIfTrue="true" type="cellIs">
      <formula>"-"</formula>
    </cfRule>
  </conditionalFormatting>
  <conditionalFormatting sqref="AC54:AC126">
    <cfRule dxfId="733" operator="greaterThan" priority="11" stopIfTrue="true" type="cellIs">
      <formula>150</formula>
    </cfRule>
  </conditionalFormatting>
  <conditionalFormatting sqref="AC54:AC126">
    <cfRule dxfId="734" operator="lessThan" priority="12" stopIfTrue="true" type="cellIs">
      <formula>60</formula>
    </cfRule>
  </conditionalFormatting>
  <conditionalFormatting sqref="AE54:AE126">
    <cfRule dxfId="735" operator="equal" priority="13" stopIfTrue="true" type="cellIs">
      <formula>"Out of stock more than 60 days"</formula>
    </cfRule>
  </conditionalFormatting>
  <conditionalFormatting sqref="AE54:AE126">
    <cfRule dxfId="736" operator="equal" priority="14" stopIfTrue="true" type="cellIs">
      <formula>"Out of stock more than 150 days"</formula>
    </cfRule>
  </conditionalFormatting>
  <conditionalFormatting sqref="AE54:AE126">
    <cfRule dxfId="737" operator="equal" priority="15" stopIfTrue="true" type="cellIs">
      <formula>"Out of stock less than 60 days"</formula>
    </cfRule>
  </conditionalFormatting>
  <conditionalFormatting sqref="AE54:AE126">
    <cfRule dxfId="738" operator="equal" priority="16" stopIfTrue="true" type="cellIs">
      <formula>"Not sold yet"</formula>
    </cfRule>
  </conditionalFormatting>
  <conditionalFormatting sqref="H54:H126">
    <cfRule dxfId="739" operator="lessThanOrEqual" priority="17" stopIfTrue="true" type="cellIs">
      <formula>90</formula>
    </cfRule>
  </conditionalFormatting>
  <conditionalFormatting sqref="AC3:AC44">
    <cfRule dxfId="740" operator="equal" priority="18" stopIfTrue="true" type="cellIs">
      <formula>"-"</formula>
    </cfRule>
  </conditionalFormatting>
  <conditionalFormatting sqref="AC3:AC44">
    <cfRule dxfId="741" operator="greaterThan" priority="19" stopIfTrue="true" type="cellIs">
      <formula>150</formula>
    </cfRule>
  </conditionalFormatting>
  <conditionalFormatting sqref="AC3:AC44">
    <cfRule dxfId="742" operator="lessThan" priority="20" stopIfTrue="true" type="cellIs">
      <formula>60</formula>
    </cfRule>
  </conditionalFormatting>
  <conditionalFormatting sqref="AE3:AE44">
    <cfRule dxfId="743" operator="equal" priority="21" stopIfTrue="true" type="cellIs">
      <formula>"Out of stock less than 60 days"</formula>
    </cfRule>
  </conditionalFormatting>
  <conditionalFormatting sqref="AE3:AE44">
    <cfRule dxfId="744" operator="equal" priority="22" stopIfTrue="true" type="cellIs">
      <formula>"Not sold yet"</formula>
    </cfRule>
  </conditionalFormatting>
  <conditionalFormatting sqref="AE3:AE44">
    <cfRule dxfId="745" operator="equal" priority="23" stopIfTrue="true" type="cellIs">
      <formula>"Out of stock more than 150 days"</formula>
    </cfRule>
  </conditionalFormatting>
  <conditionalFormatting sqref="H3:H44">
    <cfRule dxfId="746" operator="lessThan" priority="24" stopIfTrue="true" type="cellIs">
      <formula>90</formula>
    </cfRule>
  </conditionalFormatting>
  <dataValidations count="1">
    <dataValidation allowBlank="true" errorStyle="stop" showErrorMessage="true" sqref="B3:B44 B54:B126 B143:B144" type="list">
      <formula1>"Active,Inactive,Deleted,Temporary,B2B Only,Ecom Only,Preparing"</formula1>
    </dataValidation>
  </dataValidations>
</worksheet>
</file>

<file path=xl/worksheets/sheet3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1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6" min="36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8" min="28" style="0" width="11"/>
    <col collapsed="false" customWidth="true" hidden="false" max="35" min="35" style="0" width="52"/>
    <col collapsed="false" customWidth="true" hidden="false" max="38" min="38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0" min="30" style="0" width="11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34" min="34" style="0" width="12"/>
    <col collapsed="false" customWidth="true" hidden="true" max="34" min="34" style="0" width="12"/>
  </cols>
  <sheetData>
    <row r="1">
      <c r="A1" s="7815" t="s">
        <v>8685</v>
      </c>
      <c r="B1" s="7815" t="s">
        <v>8686</v>
      </c>
      <c r="C1" s="7815" t="s">
        <v>8687</v>
      </c>
      <c r="D1" s="7815" t="s">
        <v>8688</v>
      </c>
      <c r="E1" s="7815"/>
      <c r="F1" s="7816" t="s">
        <v>8689</v>
      </c>
      <c r="G1" s="7817" t="s">
        <v>8690</v>
      </c>
      <c r="H1" s="7818" t="s">
        <v>8691</v>
      </c>
      <c r="I1" s="7818" t="s">
        <v>8692</v>
      </c>
      <c r="J1" s="7818" t="s">
        <v>8693</v>
      </c>
      <c r="K1" s="7815" t="s">
        <v>8694</v>
      </c>
      <c r="L1" s="7815" t="s">
        <v>8695</v>
      </c>
      <c r="M1" s="7815" t="s">
        <v>8696</v>
      </c>
      <c r="N1" s="7815" t="s">
        <v>8697</v>
      </c>
      <c r="O1" s="7815" t="s">
        <v>8698</v>
      </c>
      <c r="P1" s="7819" t="s">
        <v>8699</v>
      </c>
      <c r="Q1" s="7819"/>
      <c r="R1" s="7819" t="s">
        <v>8700</v>
      </c>
      <c r="S1" s="7819"/>
      <c r="T1" s="7819" t="s">
        <v>8701</v>
      </c>
      <c r="U1" s="7819"/>
      <c r="V1" s="7819" t="s">
        <v>8702</v>
      </c>
      <c r="W1" s="7819"/>
      <c r="X1" s="7820" t="s">
        <v>8703</v>
      </c>
      <c r="Y1" s="7820"/>
      <c r="Z1" s="7821" t="s">
        <v>8704</v>
      </c>
      <c r="AA1" s="7821"/>
      <c r="AB1" s="7822" t="s">
        <v>8705</v>
      </c>
      <c r="AC1" s="7818" t="s">
        <v>8706</v>
      </c>
      <c r="AD1" s="7818" t="s">
        <v>8707</v>
      </c>
      <c r="AE1" s="7818" t="s">
        <v>8708</v>
      </c>
      <c r="AF1" s="7818" t="s">
        <v>8709</v>
      </c>
      <c r="AG1" s="7818" t="s">
        <v>8710</v>
      </c>
      <c r="AH1" s="7818" t="s">
        <v>8711</v>
      </c>
      <c r="AI1" s="7818" t="s">
        <v>8712</v>
      </c>
      <c r="AJ1" s="7818" t="s">
        <v>8713</v>
      </c>
      <c r="AK1" s="7815" t="s">
        <v>8714</v>
      </c>
      <c r="AL1" s="7815" t="s">
        <v>8715</v>
      </c>
      <c r="AM1" s="7815" t="s">
        <v>8716</v>
      </c>
      <c r="AN1" s="7815" t="s">
        <v>8717</v>
      </c>
    </row>
    <row r="2">
      <c r="A2" s="7815" t="s">
        <v>8718</v>
      </c>
      <c r="B2" s="7815"/>
      <c r="C2" s="7815"/>
      <c r="D2" s="7815" t="s">
        <v>8719</v>
      </c>
      <c r="E2" s="7816" t="s">
        <v>8720</v>
      </c>
      <c r="F2" s="7816"/>
      <c r="G2" s="7817"/>
      <c r="H2" s="7818"/>
      <c r="I2" s="7818"/>
      <c r="J2" s="7818"/>
      <c r="K2" s="7815" t="s">
        <v>8721</v>
      </c>
      <c r="L2" s="7815" t="s">
        <v>8721</v>
      </c>
      <c r="M2" s="7815"/>
      <c r="N2" s="7815"/>
      <c r="O2" s="7815"/>
      <c r="P2" s="7819" t="s">
        <v>8719</v>
      </c>
      <c r="Q2" s="7823" t="s">
        <v>8720</v>
      </c>
      <c r="R2" s="7819" t="s">
        <v>8719</v>
      </c>
      <c r="S2" s="7823" t="s">
        <v>8720</v>
      </c>
      <c r="T2" s="7819" t="s">
        <v>8719</v>
      </c>
      <c r="U2" s="7823" t="s">
        <v>8720</v>
      </c>
      <c r="V2" s="7819" t="s">
        <v>8719</v>
      </c>
      <c r="W2" s="7823" t="s">
        <v>8720</v>
      </c>
      <c r="X2" s="7819" t="s">
        <v>8719</v>
      </c>
      <c r="Y2" s="7823" t="s">
        <v>8720</v>
      </c>
      <c r="Z2" s="7819" t="s">
        <v>8719</v>
      </c>
      <c r="AA2" s="7823" t="s">
        <v>8720</v>
      </c>
      <c r="AB2" s="7822"/>
      <c r="AC2" s="7818"/>
      <c r="AD2" s="7818"/>
      <c r="AE2" s="7818"/>
      <c r="AF2" s="7818"/>
      <c r="AG2" s="7818"/>
      <c r="AH2" s="7818"/>
      <c r="AI2" s="7818"/>
      <c r="AJ2" s="7818"/>
      <c r="AK2" s="7815"/>
      <c r="AL2" s="7815"/>
      <c r="AM2" s="7815"/>
      <c r="AN2" s="7815"/>
    </row>
    <row r="3">
      <c r="A3" s="7824">
        <v>1</v>
      </c>
      <c r="B3" s="7824" t="s">
        <v>8722</v>
      </c>
      <c r="C3" s="7824" t="s">
        <v>8723</v>
      </c>
      <c r="D3" s="7825">
        <v>568</v>
      </c>
      <c r="E3" s="7825">
        <v>568</v>
      </c>
      <c r="F3" s="7825"/>
      <c r="G3" s="7826">
        <f>VLOOKUP(C3,'Data Products'!$A:$B,2,0)</f>
      </c>
      <c r="H3" s="7827">
        <f t="shared" ref="H3:H44" si="25">IFERROR(G3-TODAY(),"")</f>
      </c>
      <c r="I3" s="7828">
        <v>45723</v>
      </c>
      <c r="J3" s="7829">
        <f t="shared" ref="J3:J44" si="2">TODAY()-I3</f>
      </c>
      <c r="K3" s="7825">
        <v>28</v>
      </c>
      <c r="L3" s="7825">
        <v>48</v>
      </c>
      <c r="M3" s="7825">
        <v>500</v>
      </c>
      <c r="N3" s="7825">
        <v>1000</v>
      </c>
      <c r="O3" s="7824" t="s">
        <v>8724</v>
      </c>
      <c r="P3" s="7825">
        <v>0</v>
      </c>
      <c r="Q3" s="7825">
        <v>0</v>
      </c>
      <c r="R3" s="7825">
        <v>126</v>
      </c>
      <c r="S3" s="7825">
        <v>126</v>
      </c>
      <c r="T3" s="7825">
        <v>442</v>
      </c>
      <c r="U3" s="7825">
        <v>442</v>
      </c>
      <c r="V3" s="7825">
        <v>0</v>
      </c>
      <c r="W3" s="7825">
        <v>0</v>
      </c>
      <c r="X3" s="7825">
        <v>0</v>
      </c>
      <c r="Y3" s="7825">
        <v>0</v>
      </c>
      <c r="Z3" s="7825">
        <v>0</v>
      </c>
      <c r="AA3" s="7825">
        <v>0</v>
      </c>
      <c r="AB3" s="7830">
        <f t="shared" ref="AB3:AB44" si="9">L3/30</f>
      </c>
      <c r="AC3" s="7831">
        <f t="shared" ref="AC3:AC44" si="16">IFERROR(D3/AB3,"-")</f>
      </c>
      <c r="AD3" s="7832">
        <f t="shared" ref="AD3:AD44" si="29">IFERROR(TODAY()+AC3,"-")</f>
      </c>
      <c r="AE3" s="7833">
        <f t="shared" ref="AE3:AE44" si="5">_xlfn.IFS(AC3="-","Not sold yet",AND(AC3&lt;=150,AC3&gt;60),"Out of stock more than 60 days",AC3&lt;=60,"Out of stock less than 60 days",AC3&gt;=150,"Out of stock more than 150 days")</f>
      </c>
      <c r="AF3" s="7834">
        <f>VLOOKUP(C3,'Data Products'!$A:$J,10,0)</f>
      </c>
      <c r="AG3" s="7835">
        <f t="shared" ref="AG3:AG44" si="12">AF3*D3</f>
      </c>
      <c r="AH3" s="7836">
        <f t="shared" ref="AH3:AH44" si="19">IF(H3&lt;=90,D3,0)</f>
      </c>
      <c r="AI3" s="7837" t="s">
        <v>8725</v>
      </c>
      <c r="AJ3" s="7837"/>
      <c r="AK3" s="7838"/>
      <c r="AL3" s="7837"/>
      <c r="AM3" s="7838"/>
      <c r="AN3" s="7838"/>
    </row>
    <row r="4">
      <c r="A4" s="7824">
        <v>2</v>
      </c>
      <c r="B4" s="7824" t="s">
        <v>8722</v>
      </c>
      <c r="C4" s="7824" t="s">
        <v>8726</v>
      </c>
      <c r="D4" s="7825">
        <v>4419</v>
      </c>
      <c r="E4" s="7825">
        <v>4419</v>
      </c>
      <c r="F4" s="7825"/>
      <c r="G4" s="7826">
        <f>VLOOKUP(C4,'Data Products'!$A:$B,2,0)</f>
      </c>
      <c r="H4" s="7827">
        <f t="shared" si="25"/>
      </c>
      <c r="I4" s="7828">
        <v>45617</v>
      </c>
      <c r="J4" s="7829">
        <f t="shared" si="2"/>
      </c>
      <c r="K4" s="7825">
        <v>3</v>
      </c>
      <c r="L4" s="7825">
        <v>4</v>
      </c>
      <c r="M4" s="7825">
        <v>0</v>
      </c>
      <c r="N4" s="7825">
        <v>0</v>
      </c>
      <c r="O4" s="7824" t="s">
        <v>8727</v>
      </c>
      <c r="P4" s="7825">
        <v>0</v>
      </c>
      <c r="Q4" s="7825">
        <v>0</v>
      </c>
      <c r="R4" s="7839">
        <v>4002</v>
      </c>
      <c r="S4" s="7839">
        <v>4002</v>
      </c>
      <c r="T4" s="7825">
        <v>417</v>
      </c>
      <c r="U4" s="7825">
        <v>417</v>
      </c>
      <c r="V4" s="7825">
        <v>0</v>
      </c>
      <c r="W4" s="7825">
        <v>0</v>
      </c>
      <c r="X4" s="7825">
        <v>0</v>
      </c>
      <c r="Y4" s="7825">
        <v>0</v>
      </c>
      <c r="Z4" s="7825">
        <v>0</v>
      </c>
      <c r="AA4" s="7825">
        <v>0</v>
      </c>
      <c r="AB4" s="7830">
        <f t="shared" si="9"/>
      </c>
      <c r="AC4" s="7840">
        <f t="shared" si="16"/>
      </c>
      <c r="AD4" s="7832">
        <f t="shared" si="29"/>
      </c>
      <c r="AE4" s="7841">
        <f t="shared" si="5"/>
      </c>
      <c r="AF4" s="7834">
        <f>VLOOKUP(C4,'Data Products'!$A:$J,10,0)</f>
      </c>
      <c r="AG4" s="7835">
        <f t="shared" si="12"/>
      </c>
      <c r="AH4" s="7836">
        <f t="shared" si="19"/>
      </c>
      <c r="AI4" s="7842" t="s">
        <v>8728</v>
      </c>
      <c r="AJ4" s="7838"/>
      <c r="AK4" s="7838"/>
      <c r="AL4" s="7837"/>
      <c r="AM4" s="7838"/>
      <c r="AN4" s="7838"/>
    </row>
    <row customHeight="true" hidden="true" ht="18" r="5">
      <c r="A5" s="7824">
        <v>3</v>
      </c>
      <c r="B5" s="7824" t="s">
        <v>8729</v>
      </c>
      <c r="C5" s="7824" t="s">
        <v>8730</v>
      </c>
      <c r="D5" s="7843">
        <v>0</v>
      </c>
      <c r="E5" s="7843">
        <v>0</v>
      </c>
      <c r="F5" s="7825"/>
      <c r="G5" s="7826">
        <f>VLOOKUP(C5,'Data Products'!$A:$B,2,0)</f>
      </c>
      <c r="H5" s="7827">
        <f t="shared" si="25"/>
      </c>
      <c r="I5" s="7828">
        <v>45191</v>
      </c>
      <c r="J5" s="7829">
        <f t="shared" si="2"/>
      </c>
      <c r="K5" s="7825">
        <v>1520</v>
      </c>
      <c r="L5" s="7825">
        <v>1520</v>
      </c>
      <c r="M5" s="7825">
        <v>0</v>
      </c>
      <c r="N5" s="7825">
        <v>0</v>
      </c>
      <c r="O5" s="7824" t="s">
        <v>8731</v>
      </c>
      <c r="P5" s="7825">
        <v>0</v>
      </c>
      <c r="Q5" s="7825">
        <v>0</v>
      </c>
      <c r="R5" s="7825">
        <v>0</v>
      </c>
      <c r="S5" s="7825">
        <v>0</v>
      </c>
      <c r="T5" s="7825">
        <v>0</v>
      </c>
      <c r="U5" s="7825">
        <v>0</v>
      </c>
      <c r="V5" s="7825">
        <v>0</v>
      </c>
      <c r="W5" s="7825">
        <v>0</v>
      </c>
      <c r="X5" s="7825">
        <v>0</v>
      </c>
      <c r="Y5" s="7825">
        <v>0</v>
      </c>
      <c r="Z5" s="7825">
        <v>0</v>
      </c>
      <c r="AA5" s="7825">
        <v>0</v>
      </c>
      <c r="AB5" s="7830">
        <f t="shared" si="9"/>
      </c>
      <c r="AC5" s="7840">
        <f t="shared" si="16"/>
      </c>
      <c r="AD5" s="7832">
        <f t="shared" si="29"/>
      </c>
      <c r="AE5" s="7841">
        <f t="shared" si="5"/>
      </c>
      <c r="AF5" s="7834">
        <f>VLOOKUP(C5,'Data Products'!$A:$J,10,0)</f>
      </c>
      <c r="AG5" s="7835">
        <f t="shared" si="12"/>
      </c>
      <c r="AH5" s="7836">
        <f t="shared" si="19"/>
      </c>
      <c r="AI5" s="7837"/>
      <c r="AJ5" s="7838"/>
      <c r="AK5" s="7838"/>
      <c r="AL5" s="7837"/>
      <c r="AM5" s="7838"/>
      <c r="AN5" s="7838"/>
    </row>
    <row customHeight="true" hidden="true" ht="18" r="6">
      <c r="A6" s="7824">
        <v>4</v>
      </c>
      <c r="B6" s="7824" t="s">
        <v>8729</v>
      </c>
      <c r="C6" s="7824" t="s">
        <v>8732</v>
      </c>
      <c r="D6" s="7825">
        <v>0</v>
      </c>
      <c r="E6" s="7825">
        <v>0</v>
      </c>
      <c r="F6" s="7825"/>
      <c r="G6" s="7844">
        <f>VLOOKUP(C6,'Data Products'!$A:$B,2,0)</f>
      </c>
      <c r="H6" s="7845">
        <f t="shared" si="25"/>
      </c>
      <c r="I6" s="7828">
        <v>45752</v>
      </c>
      <c r="J6" s="7829">
        <f t="shared" si="2"/>
      </c>
      <c r="K6" s="7825">
        <v>0</v>
      </c>
      <c r="L6" s="7825">
        <v>0</v>
      </c>
      <c r="M6" s="7825">
        <v>0</v>
      </c>
      <c r="N6" s="7825">
        <v>0</v>
      </c>
      <c r="O6" s="7824" t="s">
        <v>8733</v>
      </c>
      <c r="P6" s="7825">
        <v>0</v>
      </c>
      <c r="Q6" s="7825">
        <v>0</v>
      </c>
      <c r="R6" s="7825">
        <v>0</v>
      </c>
      <c r="S6" s="7825">
        <v>0</v>
      </c>
      <c r="T6" s="7825">
        <v>0</v>
      </c>
      <c r="U6" s="7825">
        <v>0</v>
      </c>
      <c r="V6" s="7825">
        <v>0</v>
      </c>
      <c r="W6" s="7825">
        <v>0</v>
      </c>
      <c r="X6" s="7825">
        <v>0</v>
      </c>
      <c r="Y6" s="7825">
        <v>0</v>
      </c>
      <c r="Z6" s="7825">
        <v>0</v>
      </c>
      <c r="AA6" s="7825">
        <v>0</v>
      </c>
      <c r="AB6" s="7830">
        <f t="shared" si="9"/>
      </c>
      <c r="AC6" s="7840">
        <f t="shared" si="16"/>
      </c>
      <c r="AD6" s="7832">
        <f t="shared" si="29"/>
      </c>
      <c r="AE6" s="7841">
        <f t="shared" si="5"/>
      </c>
      <c r="AF6" s="7834">
        <f>VLOOKUP(C6,'Data Products'!$A:$J,10,0)</f>
      </c>
      <c r="AG6" s="7835">
        <f t="shared" si="12"/>
      </c>
      <c r="AH6" s="7836">
        <f t="shared" si="19"/>
      </c>
      <c r="AI6" s="7837"/>
      <c r="AJ6" s="7838"/>
      <c r="AK6" s="7838"/>
      <c r="AL6" s="7837"/>
      <c r="AM6" s="7838"/>
      <c r="AN6" s="7838"/>
    </row>
    <row r="7">
      <c r="A7" s="7824">
        <v>5</v>
      </c>
      <c r="B7" s="7824" t="s">
        <v>8734</v>
      </c>
      <c r="C7" s="7824" t="s">
        <v>8735</v>
      </c>
      <c r="D7" s="7825">
        <v>20959</v>
      </c>
      <c r="E7" s="7843">
        <v>20873</v>
      </c>
      <c r="F7" s="7825"/>
      <c r="G7" s="7826">
        <f>VLOOKUP(C7,'Data Products'!$A:$B,2,0)</f>
      </c>
      <c r="H7" s="7827">
        <f t="shared" si="25"/>
      </c>
      <c r="I7" s="7828">
        <v>45854</v>
      </c>
      <c r="J7" s="7829">
        <f t="shared" si="2"/>
      </c>
      <c r="K7" s="7825">
        <v>5380</v>
      </c>
      <c r="L7" s="7825">
        <v>13398</v>
      </c>
      <c r="M7" s="7825">
        <v>2000</v>
      </c>
      <c r="N7" s="7825">
        <v>4500</v>
      </c>
      <c r="O7" s="7824" t="s">
        <v>8733</v>
      </c>
      <c r="P7" s="7825">
        <v>0</v>
      </c>
      <c r="Q7" s="7825">
        <v>0</v>
      </c>
      <c r="R7" s="7825">
        <v>15120</v>
      </c>
      <c r="S7" s="7825">
        <v>15093</v>
      </c>
      <c r="T7" s="7825">
        <v>5799</v>
      </c>
      <c r="U7" s="7825">
        <v>5759</v>
      </c>
      <c r="V7" s="7825">
        <v>40</v>
      </c>
      <c r="W7" s="7825">
        <v>21</v>
      </c>
      <c r="X7" s="7825">
        <v>0</v>
      </c>
      <c r="Y7" s="7825">
        <v>0</v>
      </c>
      <c r="Z7" s="7825">
        <v>0</v>
      </c>
      <c r="AA7" s="7825">
        <v>0</v>
      </c>
      <c r="AB7" s="7830">
        <f t="shared" si="9"/>
      </c>
      <c r="AC7" s="7846">
        <f t="shared" si="16"/>
      </c>
      <c r="AD7" s="7832">
        <f t="shared" si="29"/>
      </c>
      <c r="AE7" s="7847">
        <f t="shared" si="5"/>
      </c>
      <c r="AF7" s="7834">
        <f>VLOOKUP(C7,'Data Products'!$A:$J,10,0)</f>
      </c>
      <c r="AG7" s="7835">
        <f t="shared" si="12"/>
      </c>
      <c r="AH7" s="7836">
        <f t="shared" si="19"/>
      </c>
      <c r="AI7" s="7837"/>
      <c r="AJ7" s="7838"/>
      <c r="AK7" s="7838"/>
      <c r="AL7" s="7837"/>
      <c r="AM7" s="7838"/>
      <c r="AN7" s="7838"/>
    </row>
    <row customHeight="true" hidden="true" ht="18" r="8">
      <c r="A8" s="7824">
        <v>6</v>
      </c>
      <c r="B8" s="7824" t="s">
        <v>8729</v>
      </c>
      <c r="C8" s="7824" t="s">
        <v>8736</v>
      </c>
      <c r="D8" s="7825">
        <v>0</v>
      </c>
      <c r="E8" s="7825">
        <v>0</v>
      </c>
      <c r="F8" s="7825"/>
      <c r="G8" s="7844">
        <f>VLOOKUP(C8,'Data Products'!$A:$B,2,0)</f>
      </c>
      <c r="H8" s="7845">
        <f t="shared" si="25"/>
      </c>
      <c r="I8" s="7828"/>
      <c r="J8" s="7829">
        <f t="shared" si="2"/>
      </c>
      <c r="K8" s="7825">
        <v>0</v>
      </c>
      <c r="L8" s="7825">
        <v>0</v>
      </c>
      <c r="M8" s="7825">
        <v>0</v>
      </c>
      <c r="N8" s="7825">
        <v>0</v>
      </c>
      <c r="O8" s="7824" t="s">
        <v>8731</v>
      </c>
      <c r="P8" s="7825">
        <v>0</v>
      </c>
      <c r="Q8" s="7825">
        <v>0</v>
      </c>
      <c r="R8" s="7825">
        <v>0</v>
      </c>
      <c r="S8" s="7825">
        <v>0</v>
      </c>
      <c r="T8" s="7825">
        <v>0</v>
      </c>
      <c r="U8" s="7825">
        <v>0</v>
      </c>
      <c r="V8" s="7825">
        <v>0</v>
      </c>
      <c r="W8" s="7825">
        <v>0</v>
      </c>
      <c r="X8" s="7825">
        <v>0</v>
      </c>
      <c r="Y8" s="7825">
        <v>0</v>
      </c>
      <c r="Z8" s="7825">
        <v>0</v>
      </c>
      <c r="AA8" s="7825">
        <v>0</v>
      </c>
      <c r="AB8" s="7830">
        <f t="shared" si="9"/>
      </c>
      <c r="AC8" s="7840">
        <f t="shared" si="16"/>
      </c>
      <c r="AD8" s="7832">
        <f t="shared" si="29"/>
      </c>
      <c r="AE8" s="7841">
        <f t="shared" si="5"/>
      </c>
      <c r="AF8" s="7834">
        <f>VLOOKUP(C8,'Data Products'!$A:$J,10,0)</f>
      </c>
      <c r="AG8" s="7835">
        <f t="shared" si="12"/>
      </c>
      <c r="AH8" s="7836">
        <f t="shared" si="19"/>
      </c>
      <c r="AI8" s="7837"/>
      <c r="AJ8" s="7838"/>
      <c r="AK8" s="7838"/>
      <c r="AL8" s="7837"/>
      <c r="AM8" s="7838"/>
      <c r="AN8" s="7838"/>
    </row>
    <row customHeight="true" hidden="true" ht="18" r="9">
      <c r="A9" s="7824">
        <v>7</v>
      </c>
      <c r="B9" s="7824" t="s">
        <v>8729</v>
      </c>
      <c r="C9" s="7824" t="s">
        <v>8737</v>
      </c>
      <c r="D9" s="7825">
        <v>0</v>
      </c>
      <c r="E9" s="7825">
        <v>0</v>
      </c>
      <c r="F9" s="7825"/>
      <c r="G9" s="7844">
        <f>VLOOKUP(C9,'Data Products'!$A:$B,2,0)</f>
      </c>
      <c r="H9" s="7845">
        <f t="shared" si="25"/>
      </c>
      <c r="I9" s="7828"/>
      <c r="J9" s="7829">
        <f t="shared" si="2"/>
      </c>
      <c r="K9" s="7825">
        <v>0</v>
      </c>
      <c r="L9" s="7825">
        <v>0</v>
      </c>
      <c r="M9" s="7825">
        <v>0</v>
      </c>
      <c r="N9" s="7825">
        <v>0</v>
      </c>
      <c r="O9" s="7824" t="s">
        <v>8731</v>
      </c>
      <c r="P9" s="7825">
        <v>0</v>
      </c>
      <c r="Q9" s="7825">
        <v>0</v>
      </c>
      <c r="R9" s="7825">
        <v>0</v>
      </c>
      <c r="S9" s="7825">
        <v>0</v>
      </c>
      <c r="T9" s="7825">
        <v>0</v>
      </c>
      <c r="U9" s="7825">
        <v>0</v>
      </c>
      <c r="V9" s="7825">
        <v>0</v>
      </c>
      <c r="W9" s="7825">
        <v>0</v>
      </c>
      <c r="X9" s="7825">
        <v>0</v>
      </c>
      <c r="Y9" s="7825">
        <v>0</v>
      </c>
      <c r="Z9" s="7825">
        <v>0</v>
      </c>
      <c r="AA9" s="7825">
        <v>0</v>
      </c>
      <c r="AB9" s="7830">
        <f t="shared" si="9"/>
      </c>
      <c r="AC9" s="7840">
        <f t="shared" si="16"/>
      </c>
      <c r="AD9" s="7832">
        <f t="shared" si="29"/>
      </c>
      <c r="AE9" s="7841">
        <f t="shared" si="5"/>
      </c>
      <c r="AF9" s="7834">
        <f>VLOOKUP(C9,'Data Products'!$A:$J,10,0)</f>
      </c>
      <c r="AG9" s="7835">
        <f t="shared" si="12"/>
      </c>
      <c r="AH9" s="7836">
        <f t="shared" si="19"/>
      </c>
      <c r="AI9" s="7837"/>
      <c r="AJ9" s="7838"/>
      <c r="AK9" s="7838"/>
      <c r="AL9" s="7837"/>
      <c r="AM9" s="7838"/>
      <c r="AN9" s="7838"/>
    </row>
    <row customHeight="true" hidden="true" ht="18" r="10">
      <c r="A10" s="7824">
        <v>8</v>
      </c>
      <c r="B10" s="7824" t="s">
        <v>8729</v>
      </c>
      <c r="C10" s="7824" t="s">
        <v>8738</v>
      </c>
      <c r="D10" s="7825">
        <v>0</v>
      </c>
      <c r="E10" s="7825">
        <v>0</v>
      </c>
      <c r="F10" s="7825"/>
      <c r="G10" s="7844">
        <f>VLOOKUP(C10,'Data Products'!$A:$B,2,0)</f>
      </c>
      <c r="H10" s="7845">
        <f t="shared" si="25"/>
      </c>
      <c r="I10" s="7828"/>
      <c r="J10" s="7829">
        <f t="shared" si="2"/>
      </c>
      <c r="K10" s="7825">
        <v>0</v>
      </c>
      <c r="L10" s="7825">
        <v>0</v>
      </c>
      <c r="M10" s="7825">
        <v>0</v>
      </c>
      <c r="N10" s="7825">
        <v>0</v>
      </c>
      <c r="O10" s="7824" t="s">
        <v>8731</v>
      </c>
      <c r="P10" s="7825">
        <v>0</v>
      </c>
      <c r="Q10" s="7825">
        <v>0</v>
      </c>
      <c r="R10" s="7825">
        <v>0</v>
      </c>
      <c r="S10" s="7825">
        <v>0</v>
      </c>
      <c r="T10" s="7825">
        <v>0</v>
      </c>
      <c r="U10" s="7825">
        <v>0</v>
      </c>
      <c r="V10" s="7825">
        <v>0</v>
      </c>
      <c r="W10" s="7825">
        <v>0</v>
      </c>
      <c r="X10" s="7825">
        <v>0</v>
      </c>
      <c r="Y10" s="7825">
        <v>0</v>
      </c>
      <c r="Z10" s="7825">
        <v>0</v>
      </c>
      <c r="AA10" s="7825">
        <v>0</v>
      </c>
      <c r="AB10" s="7830">
        <f t="shared" si="9"/>
      </c>
      <c r="AC10" s="7840">
        <f t="shared" si="16"/>
      </c>
      <c r="AD10" s="7832">
        <f t="shared" si="29"/>
      </c>
      <c r="AE10" s="7841">
        <f t="shared" si="5"/>
      </c>
      <c r="AF10" s="7834">
        <f>VLOOKUP(C10,'Data Products'!$A:$J,10,0)</f>
      </c>
      <c r="AG10" s="7835">
        <f t="shared" si="12"/>
      </c>
      <c r="AH10" s="7836">
        <f t="shared" si="19"/>
      </c>
      <c r="AI10" s="7837"/>
      <c r="AJ10" s="7838"/>
      <c r="AK10" s="7838"/>
      <c r="AL10" s="7837"/>
      <c r="AM10" s="7838"/>
      <c r="AN10" s="7838"/>
    </row>
    <row customHeight="true" hidden="true" ht="18" r="11">
      <c r="A11" s="7824">
        <v>9</v>
      </c>
      <c r="B11" s="7824" t="s">
        <v>8729</v>
      </c>
      <c r="C11" s="7824" t="s">
        <v>8739</v>
      </c>
      <c r="D11" s="7825">
        <v>0</v>
      </c>
      <c r="E11" s="7825">
        <v>0</v>
      </c>
      <c r="F11" s="7825"/>
      <c r="G11" s="7844">
        <f>VLOOKUP(C11,'Data Products'!$A:$B,2,0)</f>
      </c>
      <c r="H11" s="7845">
        <f t="shared" si="25"/>
      </c>
      <c r="I11" s="7828"/>
      <c r="J11" s="7829">
        <f t="shared" si="2"/>
      </c>
      <c r="K11" s="7825">
        <v>0</v>
      </c>
      <c r="L11" s="7825">
        <v>0</v>
      </c>
      <c r="M11" s="7825">
        <v>0</v>
      </c>
      <c r="N11" s="7825">
        <v>0</v>
      </c>
      <c r="O11" s="7824" t="s">
        <v>8731</v>
      </c>
      <c r="P11" s="7825">
        <v>0</v>
      </c>
      <c r="Q11" s="7825">
        <v>0</v>
      </c>
      <c r="R11" s="7825">
        <v>0</v>
      </c>
      <c r="S11" s="7825">
        <v>0</v>
      </c>
      <c r="T11" s="7825">
        <v>0</v>
      </c>
      <c r="U11" s="7825">
        <v>0</v>
      </c>
      <c r="V11" s="7825">
        <v>0</v>
      </c>
      <c r="W11" s="7825">
        <v>0</v>
      </c>
      <c r="X11" s="7825">
        <v>0</v>
      </c>
      <c r="Y11" s="7825">
        <v>0</v>
      </c>
      <c r="Z11" s="7825">
        <v>0</v>
      </c>
      <c r="AA11" s="7825">
        <v>0</v>
      </c>
      <c r="AB11" s="7830">
        <f t="shared" si="9"/>
      </c>
      <c r="AC11" s="7840">
        <f t="shared" si="16"/>
      </c>
      <c r="AD11" s="7832">
        <f t="shared" si="29"/>
      </c>
      <c r="AE11" s="7841">
        <f t="shared" si="5"/>
      </c>
      <c r="AF11" s="7834">
        <f>VLOOKUP(C11,'Data Products'!$A:$J,10,0)</f>
      </c>
      <c r="AG11" s="7835">
        <f t="shared" si="12"/>
      </c>
      <c r="AH11" s="7836">
        <f t="shared" si="19"/>
      </c>
      <c r="AI11" s="7837"/>
      <c r="AJ11" s="7838"/>
      <c r="AK11" s="7838"/>
      <c r="AL11" s="7837"/>
      <c r="AM11" s="7838"/>
      <c r="AN11" s="7838"/>
    </row>
    <row customHeight="true" hidden="true" ht="18" r="12">
      <c r="A12" s="7824">
        <v>10</v>
      </c>
      <c r="B12" s="7824" t="s">
        <v>8729</v>
      </c>
      <c r="C12" s="7824" t="s">
        <v>8740</v>
      </c>
      <c r="D12" s="7825">
        <v>0</v>
      </c>
      <c r="E12" s="7825">
        <v>0</v>
      </c>
      <c r="F12" s="7825" t="s">
        <v>8741</v>
      </c>
      <c r="G12" s="7826">
        <f>VLOOKUP(C12,'Data Products'!$A:$B,2,0)</f>
      </c>
      <c r="H12" s="7827">
        <f t="shared" si="25"/>
      </c>
      <c r="I12" s="7828">
        <v>45532</v>
      </c>
      <c r="J12" s="7829">
        <f t="shared" si="2"/>
      </c>
      <c r="K12" s="7825">
        <v>0</v>
      </c>
      <c r="L12" s="7825">
        <v>0</v>
      </c>
      <c r="M12" s="7825">
        <v>300</v>
      </c>
      <c r="N12" s="7825">
        <v>500</v>
      </c>
      <c r="O12" s="7824" t="s">
        <v>8742</v>
      </c>
      <c r="P12" s="7825">
        <v>0</v>
      </c>
      <c r="Q12" s="7825">
        <v>0</v>
      </c>
      <c r="R12" s="7825">
        <v>0</v>
      </c>
      <c r="S12" s="7825">
        <v>0</v>
      </c>
      <c r="T12" s="7825">
        <v>0</v>
      </c>
      <c r="U12" s="7825">
        <v>0</v>
      </c>
      <c r="V12" s="7825">
        <v>0</v>
      </c>
      <c r="W12" s="7825">
        <v>0</v>
      </c>
      <c r="X12" s="7825">
        <v>0</v>
      </c>
      <c r="Y12" s="7825">
        <v>0</v>
      </c>
      <c r="Z12" s="7825">
        <v>0</v>
      </c>
      <c r="AA12" s="7825">
        <v>0</v>
      </c>
      <c r="AB12" s="7830">
        <f t="shared" si="9"/>
      </c>
      <c r="AC12" s="7840">
        <f t="shared" si="16"/>
      </c>
      <c r="AD12" s="7832">
        <f t="shared" si="29"/>
      </c>
      <c r="AE12" s="7841">
        <f t="shared" si="5"/>
      </c>
      <c r="AF12" s="7834">
        <f>VLOOKUP(C12,'Data Products'!$A:$J,10,0)</f>
      </c>
      <c r="AG12" s="7835">
        <f t="shared" si="12"/>
      </c>
      <c r="AH12" s="7836">
        <f t="shared" si="19"/>
      </c>
      <c r="AI12" s="7848"/>
      <c r="AJ12" s="7838"/>
      <c r="AK12" s="7838"/>
      <c r="AL12" s="7837"/>
      <c r="AM12" s="7838"/>
      <c r="AN12" s="7838"/>
    </row>
    <row r="13">
      <c r="A13" s="7824">
        <v>11</v>
      </c>
      <c r="B13" s="7824" t="s">
        <v>8722</v>
      </c>
      <c r="C13" s="7824" t="s">
        <v>8743</v>
      </c>
      <c r="D13" s="7825">
        <v>1</v>
      </c>
      <c r="E13" s="7825">
        <v>1</v>
      </c>
      <c r="F13" s="7825"/>
      <c r="G13" s="7826">
        <f>VLOOKUP(C13,'Data Products'!$A:$B,2,0)</f>
      </c>
      <c r="H13" s="7827">
        <f t="shared" si="25"/>
      </c>
      <c r="I13" s="7828">
        <v>45504</v>
      </c>
      <c r="J13" s="7829">
        <f t="shared" si="2"/>
      </c>
      <c r="K13" s="7825">
        <v>5</v>
      </c>
      <c r="L13" s="7825">
        <v>12</v>
      </c>
      <c r="M13" s="7825">
        <v>0</v>
      </c>
      <c r="N13" s="7825">
        <v>0</v>
      </c>
      <c r="O13" s="7824" t="s">
        <v>8742</v>
      </c>
      <c r="P13" s="7825">
        <v>0</v>
      </c>
      <c r="Q13" s="7825">
        <v>0</v>
      </c>
      <c r="R13" s="7825">
        <v>0</v>
      </c>
      <c r="S13" s="7825">
        <v>0</v>
      </c>
      <c r="T13" s="7825">
        <v>1</v>
      </c>
      <c r="U13" s="7825">
        <v>1</v>
      </c>
      <c r="V13" s="7825">
        <v>0</v>
      </c>
      <c r="W13" s="7825">
        <v>0</v>
      </c>
      <c r="X13" s="7825">
        <v>0</v>
      </c>
      <c r="Y13" s="7825">
        <v>0</v>
      </c>
      <c r="Z13" s="7825">
        <v>0</v>
      </c>
      <c r="AA13" s="7825">
        <v>0</v>
      </c>
      <c r="AB13" s="7830">
        <f t="shared" si="9"/>
      </c>
      <c r="AC13" s="7831">
        <f t="shared" si="16"/>
      </c>
      <c r="AD13" s="7832">
        <f t="shared" si="29"/>
      </c>
      <c r="AE13" s="7833">
        <f t="shared" si="5"/>
      </c>
      <c r="AF13" s="7834">
        <f>VLOOKUP(C13,'Data Products'!$A:$J,10,0)</f>
      </c>
      <c r="AG13" s="7835">
        <f t="shared" si="12"/>
      </c>
      <c r="AH13" s="7836">
        <f t="shared" si="19"/>
      </c>
      <c r="AI13" s="7848" t="s">
        <v>8744</v>
      </c>
      <c r="AJ13" s="7838"/>
      <c r="AK13" s="7838"/>
      <c r="AL13" s="7849"/>
      <c r="AM13" s="7838"/>
      <c r="AN13" s="7838"/>
    </row>
    <row customHeight="true" hidden="true" ht="18" r="14">
      <c r="A14" s="7824">
        <v>12</v>
      </c>
      <c r="B14" s="7824" t="s">
        <v>8722</v>
      </c>
      <c r="C14" s="7824" t="s">
        <v>8745</v>
      </c>
      <c r="D14" s="7825">
        <v>0</v>
      </c>
      <c r="E14" s="7825">
        <v>0</v>
      </c>
      <c r="F14" s="7825"/>
      <c r="G14" s="7844">
        <f>VLOOKUP(C14,'Data Products'!$A:$B,2,0)</f>
      </c>
      <c r="H14" s="7845">
        <f t="shared" si="25"/>
      </c>
      <c r="I14" s="7828">
        <v>45504</v>
      </c>
      <c r="J14" s="7829">
        <f t="shared" si="2"/>
      </c>
      <c r="K14" s="7825">
        <v>0</v>
      </c>
      <c r="L14" s="7825">
        <v>0</v>
      </c>
      <c r="M14" s="7839">
        <v>300</v>
      </c>
      <c r="N14" s="7839">
        <v>500</v>
      </c>
      <c r="O14" s="7824" t="s">
        <v>8742</v>
      </c>
      <c r="P14" s="7825">
        <v>0</v>
      </c>
      <c r="Q14" s="7825">
        <v>0</v>
      </c>
      <c r="R14" s="7825">
        <v>0</v>
      </c>
      <c r="S14" s="7825">
        <v>0</v>
      </c>
      <c r="T14" s="7825">
        <v>0</v>
      </c>
      <c r="U14" s="7825">
        <v>0</v>
      </c>
      <c r="V14" s="7825">
        <v>0</v>
      </c>
      <c r="W14" s="7825">
        <v>0</v>
      </c>
      <c r="X14" s="7825">
        <v>0</v>
      </c>
      <c r="Y14" s="7825">
        <v>0</v>
      </c>
      <c r="Z14" s="7825">
        <v>0</v>
      </c>
      <c r="AA14" s="7825">
        <v>0</v>
      </c>
      <c r="AB14" s="7830">
        <f t="shared" si="9"/>
      </c>
      <c r="AC14" s="7840">
        <f t="shared" si="16"/>
      </c>
      <c r="AD14" s="7832">
        <f t="shared" si="29"/>
      </c>
      <c r="AE14" s="7841">
        <f t="shared" si="5"/>
      </c>
      <c r="AF14" s="7834">
        <f>VLOOKUP(C14,'Data Products'!$A:$J,10,0)</f>
      </c>
      <c r="AG14" s="7835">
        <f t="shared" si="12"/>
      </c>
      <c r="AH14" s="7836">
        <f t="shared" si="19"/>
      </c>
      <c r="AI14" s="7848"/>
      <c r="AJ14" s="7837"/>
      <c r="AK14" s="7838"/>
      <c r="AL14" s="7849"/>
      <c r="AM14" s="7838"/>
      <c r="AN14" s="7838"/>
    </row>
    <row customHeight="true" hidden="true" ht="18" r="15">
      <c r="A15" s="7824">
        <v>13</v>
      </c>
      <c r="B15" s="7824" t="s">
        <v>8722</v>
      </c>
      <c r="C15" s="7824" t="s">
        <v>8746</v>
      </c>
      <c r="D15" s="7825">
        <v>0</v>
      </c>
      <c r="E15" s="7825">
        <v>0</v>
      </c>
      <c r="F15" s="7825"/>
      <c r="G15" s="7844">
        <f>VLOOKUP(C15,'Data Products'!$A:$B,2,0)</f>
      </c>
      <c r="H15" s="7845">
        <f t="shared" si="25"/>
      </c>
      <c r="I15" s="7828">
        <v>45648</v>
      </c>
      <c r="J15" s="7829">
        <f t="shared" si="2"/>
      </c>
      <c r="K15" s="7825">
        <v>0</v>
      </c>
      <c r="L15" s="7825">
        <v>0</v>
      </c>
      <c r="M15" s="7839">
        <v>0</v>
      </c>
      <c r="N15" s="7839">
        <v>0</v>
      </c>
      <c r="O15" s="7824" t="s">
        <v>8742</v>
      </c>
      <c r="P15" s="7825">
        <v>0</v>
      </c>
      <c r="Q15" s="7825">
        <v>0</v>
      </c>
      <c r="R15" s="7825">
        <v>0</v>
      </c>
      <c r="S15" s="7825">
        <v>0</v>
      </c>
      <c r="T15" s="7825">
        <v>0</v>
      </c>
      <c r="U15" s="7825">
        <v>0</v>
      </c>
      <c r="V15" s="7825">
        <v>0</v>
      </c>
      <c r="W15" s="7825">
        <v>0</v>
      </c>
      <c r="X15" s="7825">
        <v>0</v>
      </c>
      <c r="Y15" s="7825">
        <v>0</v>
      </c>
      <c r="Z15" s="7825">
        <v>0</v>
      </c>
      <c r="AA15" s="7825">
        <v>0</v>
      </c>
      <c r="AB15" s="7830">
        <f t="shared" si="9"/>
      </c>
      <c r="AC15" s="7840">
        <f t="shared" si="16"/>
      </c>
      <c r="AD15" s="7832">
        <f t="shared" si="29"/>
      </c>
      <c r="AE15" s="7841">
        <f t="shared" si="5"/>
      </c>
      <c r="AF15" s="7834">
        <f>VLOOKUP(C15,'Data Products'!$A:$J,10,0)</f>
      </c>
      <c r="AG15" s="7835">
        <f t="shared" si="12"/>
      </c>
      <c r="AH15" s="7836">
        <f t="shared" si="19"/>
      </c>
      <c r="AI15" s="7848"/>
      <c r="AJ15" s="7837"/>
      <c r="AK15" s="7838"/>
      <c r="AL15" s="7849"/>
      <c r="AM15" s="7838"/>
      <c r="AN15" s="7838"/>
    </row>
    <row customHeight="true" hidden="true" ht="18" r="16">
      <c r="A16" s="7824">
        <v>14</v>
      </c>
      <c r="B16" s="7824" t="s">
        <v>8722</v>
      </c>
      <c r="C16" s="7824" t="s">
        <v>8747</v>
      </c>
      <c r="D16" s="7825">
        <v>0</v>
      </c>
      <c r="E16" s="7825">
        <v>0</v>
      </c>
      <c r="F16" s="7825"/>
      <c r="G16" s="7844">
        <f>VLOOKUP(C16,'Data Products'!$A:$B,2,0)</f>
      </c>
      <c r="H16" s="7845">
        <f t="shared" si="25"/>
      </c>
      <c r="I16" s="7828">
        <v>45504</v>
      </c>
      <c r="J16" s="7829">
        <f t="shared" si="2"/>
      </c>
      <c r="K16" s="7825">
        <v>0</v>
      </c>
      <c r="L16" s="7825">
        <v>0</v>
      </c>
      <c r="M16" s="7825">
        <v>0</v>
      </c>
      <c r="N16" s="7825">
        <v>0</v>
      </c>
      <c r="O16" s="7824" t="s">
        <v>8742</v>
      </c>
      <c r="P16" s="7825">
        <v>0</v>
      </c>
      <c r="Q16" s="7825">
        <v>0</v>
      </c>
      <c r="R16" s="7825">
        <v>0</v>
      </c>
      <c r="S16" s="7825">
        <v>0</v>
      </c>
      <c r="T16" s="7825">
        <v>0</v>
      </c>
      <c r="U16" s="7825">
        <v>0</v>
      </c>
      <c r="V16" s="7825">
        <v>0</v>
      </c>
      <c r="W16" s="7825">
        <v>0</v>
      </c>
      <c r="X16" s="7825">
        <v>0</v>
      </c>
      <c r="Y16" s="7825">
        <v>0</v>
      </c>
      <c r="Z16" s="7825">
        <v>0</v>
      </c>
      <c r="AA16" s="7825">
        <v>0</v>
      </c>
      <c r="AB16" s="7830">
        <f t="shared" si="9"/>
      </c>
      <c r="AC16" s="7840">
        <f t="shared" si="16"/>
      </c>
      <c r="AD16" s="7832">
        <f t="shared" si="29"/>
      </c>
      <c r="AE16" s="7841">
        <f t="shared" si="5"/>
      </c>
      <c r="AF16" s="7834">
        <f>VLOOKUP(C16,'Data Products'!$A:$J,10,0)</f>
      </c>
      <c r="AG16" s="7835">
        <f t="shared" si="12"/>
      </c>
      <c r="AH16" s="7836">
        <f t="shared" si="19"/>
      </c>
      <c r="AI16" s="7848"/>
      <c r="AJ16" s="7837"/>
      <c r="AK16" s="7838"/>
      <c r="AL16" s="7837"/>
      <c r="AM16" s="7838"/>
      <c r="AN16" s="7838"/>
    </row>
    <row customHeight="true" hidden="true" ht="18" r="17">
      <c r="A17" s="7824">
        <v>15</v>
      </c>
      <c r="B17" s="7824" t="s">
        <v>8722</v>
      </c>
      <c r="C17" s="7824" t="s">
        <v>8748</v>
      </c>
      <c r="D17" s="7825">
        <v>0</v>
      </c>
      <c r="E17" s="7825">
        <v>0</v>
      </c>
      <c r="F17" s="7825"/>
      <c r="G17" s="7826">
        <f>VLOOKUP(C17,'Data Products'!$A:$B,2,0)</f>
      </c>
      <c r="H17" s="7827">
        <f t="shared" si="25"/>
      </c>
      <c r="I17" s="7828">
        <v>45653</v>
      </c>
      <c r="J17" s="7829">
        <f t="shared" si="2"/>
      </c>
      <c r="K17" s="7825">
        <v>0</v>
      </c>
      <c r="L17" s="7825">
        <v>0</v>
      </c>
      <c r="M17" s="7825">
        <v>1000</v>
      </c>
      <c r="N17" s="7825">
        <v>1500</v>
      </c>
      <c r="O17" s="7824" t="s">
        <v>8742</v>
      </c>
      <c r="P17" s="7825">
        <v>0</v>
      </c>
      <c r="Q17" s="7825">
        <v>0</v>
      </c>
      <c r="R17" s="7825">
        <v>0</v>
      </c>
      <c r="S17" s="7825">
        <v>0</v>
      </c>
      <c r="T17" s="7825">
        <v>0</v>
      </c>
      <c r="U17" s="7825">
        <v>0</v>
      </c>
      <c r="V17" s="7825">
        <v>0</v>
      </c>
      <c r="W17" s="7825">
        <v>0</v>
      </c>
      <c r="X17" s="7825">
        <v>0</v>
      </c>
      <c r="Y17" s="7825">
        <v>0</v>
      </c>
      <c r="Z17" s="7825">
        <v>0</v>
      </c>
      <c r="AA17" s="7825">
        <v>0</v>
      </c>
      <c r="AB17" s="7830">
        <f t="shared" si="9"/>
      </c>
      <c r="AC17" s="7840">
        <f t="shared" si="16"/>
      </c>
      <c r="AD17" s="7832">
        <f t="shared" si="29"/>
      </c>
      <c r="AE17" s="7841">
        <f t="shared" si="5"/>
      </c>
      <c r="AF17" s="7834">
        <f>VLOOKUP(C17,'Data Products'!$A:$J,10,0)</f>
      </c>
      <c r="AG17" s="7835">
        <f t="shared" si="12"/>
      </c>
      <c r="AH17" s="7836">
        <f t="shared" si="19"/>
      </c>
      <c r="AI17" s="7848"/>
      <c r="AJ17" s="7838"/>
      <c r="AK17" s="7838"/>
      <c r="AL17" s="7837"/>
      <c r="AM17" s="7838"/>
      <c r="AN17" s="7838"/>
    </row>
    <row r="18">
      <c r="A18" s="7824">
        <v>16</v>
      </c>
      <c r="B18" s="7824" t="s">
        <v>8722</v>
      </c>
      <c r="C18" s="7824" t="s">
        <v>8749</v>
      </c>
      <c r="D18" s="7825">
        <v>1482</v>
      </c>
      <c r="E18" s="7825">
        <v>1481</v>
      </c>
      <c r="F18" s="7825"/>
      <c r="G18" s="7826">
        <f>VLOOKUP(C18,'Data Products'!$A:$B,2,0)</f>
      </c>
      <c r="H18" s="7827">
        <f t="shared" si="25"/>
      </c>
      <c r="I18" s="7828">
        <v>45737</v>
      </c>
      <c r="J18" s="7829">
        <f t="shared" si="2"/>
      </c>
      <c r="K18" s="7825">
        <v>225</v>
      </c>
      <c r="L18" s="7825">
        <v>569</v>
      </c>
      <c r="M18" s="7825">
        <v>0</v>
      </c>
      <c r="N18" s="7825">
        <v>0</v>
      </c>
      <c r="O18" s="7824" t="s">
        <v>8742</v>
      </c>
      <c r="P18" s="7825">
        <v>1000</v>
      </c>
      <c r="Q18" s="7825">
        <v>1000</v>
      </c>
      <c r="R18" s="7825">
        <v>225</v>
      </c>
      <c r="S18" s="7825">
        <v>224</v>
      </c>
      <c r="T18" s="7825">
        <v>257</v>
      </c>
      <c r="U18" s="7825">
        <v>257</v>
      </c>
      <c r="V18" s="7825">
        <v>0</v>
      </c>
      <c r="W18" s="7825">
        <v>0</v>
      </c>
      <c r="X18" s="7825">
        <v>0</v>
      </c>
      <c r="Y18" s="7825">
        <v>0</v>
      </c>
      <c r="Z18" s="7825">
        <v>0</v>
      </c>
      <c r="AA18" s="7825">
        <v>0</v>
      </c>
      <c r="AB18" s="7830">
        <f t="shared" si="9"/>
      </c>
      <c r="AC18" s="7831">
        <f t="shared" si="16"/>
      </c>
      <c r="AD18" s="7832">
        <f t="shared" si="29"/>
      </c>
      <c r="AE18" s="7833">
        <f t="shared" si="5"/>
      </c>
      <c r="AF18" s="7834">
        <f>VLOOKUP(C18,'Data Products'!$A:$J,10,0)</f>
      </c>
      <c r="AG18" s="7835">
        <f t="shared" si="12"/>
      </c>
      <c r="AH18" s="7836">
        <f t="shared" si="19"/>
      </c>
      <c r="AI18" s="7848" t="s">
        <v>8744</v>
      </c>
      <c r="AJ18" s="7838"/>
      <c r="AK18" s="7838"/>
      <c r="AL18" s="7837"/>
      <c r="AM18" s="7838"/>
      <c r="AN18" s="7838"/>
    </row>
    <row r="19">
      <c r="A19" s="7824">
        <v>17</v>
      </c>
      <c r="B19" s="7824" t="s">
        <v>8722</v>
      </c>
      <c r="C19" s="7824" t="s">
        <v>8750</v>
      </c>
      <c r="D19" s="7825">
        <v>103</v>
      </c>
      <c r="E19" s="7825">
        <v>100</v>
      </c>
      <c r="F19" s="7825"/>
      <c r="G19" s="7826">
        <f>VLOOKUP(C19,'Data Products'!$A:$B,2,0)</f>
      </c>
      <c r="H19" s="7827">
        <f t="shared" si="25"/>
      </c>
      <c r="I19" s="7828">
        <v>45653</v>
      </c>
      <c r="J19" s="7829">
        <f t="shared" si="2"/>
      </c>
      <c r="K19" s="7825">
        <v>287</v>
      </c>
      <c r="L19" s="7825">
        <v>368</v>
      </c>
      <c r="M19" s="7825">
        <v>0</v>
      </c>
      <c r="N19" s="7825">
        <v>0</v>
      </c>
      <c r="O19" s="7824" t="s">
        <v>8742</v>
      </c>
      <c r="P19" s="7825">
        <v>0</v>
      </c>
      <c r="Q19" s="7825">
        <v>0</v>
      </c>
      <c r="R19" s="7825">
        <v>91</v>
      </c>
      <c r="S19" s="7825">
        <v>91</v>
      </c>
      <c r="T19" s="7825">
        <v>12</v>
      </c>
      <c r="U19" s="7825">
        <v>9</v>
      </c>
      <c r="V19" s="7825">
        <v>0</v>
      </c>
      <c r="W19" s="7825">
        <v>0</v>
      </c>
      <c r="X19" s="7825">
        <v>0</v>
      </c>
      <c r="Y19" s="7825">
        <v>0</v>
      </c>
      <c r="Z19" s="7825">
        <v>0</v>
      </c>
      <c r="AA19" s="7825">
        <v>0</v>
      </c>
      <c r="AB19" s="7830">
        <f t="shared" si="9"/>
      </c>
      <c r="AC19" s="7831">
        <f t="shared" si="16"/>
      </c>
      <c r="AD19" s="7832">
        <f t="shared" si="29"/>
      </c>
      <c r="AE19" s="7833">
        <f t="shared" si="5"/>
      </c>
      <c r="AF19" s="7834">
        <f>VLOOKUP(C19,'Data Products'!$A:$J,10,0)</f>
      </c>
      <c r="AG19" s="7835">
        <f t="shared" si="12"/>
      </c>
      <c r="AH19" s="7836">
        <f t="shared" si="19"/>
      </c>
      <c r="AI19" s="7848"/>
      <c r="AJ19" s="7838"/>
      <c r="AK19" s="7838"/>
      <c r="AL19" s="7837"/>
      <c r="AM19" s="7838"/>
      <c r="AN19" s="7838"/>
    </row>
    <row r="20">
      <c r="A20" s="7824">
        <v>18</v>
      </c>
      <c r="B20" s="7824" t="s">
        <v>8722</v>
      </c>
      <c r="C20" s="7824" t="s">
        <v>8751</v>
      </c>
      <c r="D20" s="7825">
        <v>1</v>
      </c>
      <c r="E20" s="7825">
        <v>1</v>
      </c>
      <c r="F20" s="7825"/>
      <c r="G20" s="7826">
        <f>VLOOKUP(C20,'Data Products'!$A:$B,2,0)</f>
      </c>
      <c r="H20" s="7827">
        <f t="shared" si="25"/>
      </c>
      <c r="I20" s="7828">
        <v>45653</v>
      </c>
      <c r="J20" s="7829">
        <f t="shared" si="2"/>
      </c>
      <c r="K20" s="7825">
        <v>4</v>
      </c>
      <c r="L20" s="7825">
        <v>16</v>
      </c>
      <c r="M20" s="7825">
        <v>0</v>
      </c>
      <c r="N20" s="7825">
        <v>0</v>
      </c>
      <c r="O20" s="7824" t="s">
        <v>8742</v>
      </c>
      <c r="P20" s="7825">
        <v>0</v>
      </c>
      <c r="Q20" s="7825">
        <v>0</v>
      </c>
      <c r="R20" s="7825">
        <v>1</v>
      </c>
      <c r="S20" s="7825">
        <v>1</v>
      </c>
      <c r="T20" s="7825">
        <v>0</v>
      </c>
      <c r="U20" s="7825">
        <v>0</v>
      </c>
      <c r="V20" s="7825">
        <v>0</v>
      </c>
      <c r="W20" s="7825">
        <v>0</v>
      </c>
      <c r="X20" s="7825">
        <v>0</v>
      </c>
      <c r="Y20" s="7825">
        <v>0</v>
      </c>
      <c r="Z20" s="7825">
        <v>0</v>
      </c>
      <c r="AA20" s="7825">
        <v>0</v>
      </c>
      <c r="AB20" s="7830">
        <f t="shared" si="9"/>
      </c>
      <c r="AC20" s="7846">
        <f t="shared" si="16"/>
      </c>
      <c r="AD20" s="7832">
        <f t="shared" si="29"/>
      </c>
      <c r="AE20" s="7847">
        <f t="shared" si="5"/>
      </c>
      <c r="AF20" s="7834">
        <f>VLOOKUP(C20,'Data Products'!$A:$J,10,0)</f>
      </c>
      <c r="AG20" s="7835">
        <f t="shared" si="12"/>
      </c>
      <c r="AH20" s="7836">
        <f t="shared" si="19"/>
      </c>
      <c r="AI20" s="7848" t="s">
        <v>8752</v>
      </c>
      <c r="AJ20" s="7838"/>
      <c r="AK20" s="7838"/>
      <c r="AL20" s="7837"/>
      <c r="AM20" s="7838"/>
      <c r="AN20" s="7838"/>
    </row>
    <row r="21">
      <c r="A21" s="7824">
        <v>19</v>
      </c>
      <c r="B21" s="7824" t="s">
        <v>8729</v>
      </c>
      <c r="C21" s="7824" t="s">
        <v>8753</v>
      </c>
      <c r="D21" s="7825">
        <v>0</v>
      </c>
      <c r="E21" s="7825">
        <v>0</v>
      </c>
      <c r="F21" s="7825"/>
      <c r="G21" s="7826">
        <f>VLOOKUP(C21,'Data Products'!$A:$B,2,0)</f>
      </c>
      <c r="H21" s="7827">
        <f t="shared" si="25"/>
      </c>
      <c r="I21" s="7828">
        <v>45847</v>
      </c>
      <c r="J21" s="7829">
        <f t="shared" si="2"/>
      </c>
      <c r="K21" s="7825">
        <v>4</v>
      </c>
      <c r="L21" s="7825">
        <v>8</v>
      </c>
      <c r="M21" s="7825">
        <v>0</v>
      </c>
      <c r="N21" s="7825">
        <v>0</v>
      </c>
      <c r="O21" s="7824" t="s">
        <v>8742</v>
      </c>
      <c r="P21" s="7825">
        <v>0</v>
      </c>
      <c r="Q21" s="7825">
        <v>0</v>
      </c>
      <c r="R21" s="7825">
        <v>0</v>
      </c>
      <c r="S21" s="7825">
        <v>0</v>
      </c>
      <c r="T21" s="7825">
        <v>0</v>
      </c>
      <c r="U21" s="7825">
        <v>0</v>
      </c>
      <c r="V21" s="7825">
        <v>0</v>
      </c>
      <c r="W21" s="7825">
        <v>0</v>
      </c>
      <c r="X21" s="7825">
        <v>0</v>
      </c>
      <c r="Y21" s="7825">
        <v>0</v>
      </c>
      <c r="Z21" s="7825">
        <v>0</v>
      </c>
      <c r="AA21" s="7825">
        <v>0</v>
      </c>
      <c r="AB21" s="7830">
        <f t="shared" si="9"/>
      </c>
      <c r="AC21" s="7840">
        <f t="shared" si="16"/>
      </c>
      <c r="AD21" s="7832">
        <f t="shared" si="29"/>
      </c>
      <c r="AE21" s="7841">
        <f t="shared" si="5"/>
      </c>
      <c r="AF21" s="7834">
        <f>VLOOKUP(C21,'Data Products'!$A:$J,10,0)</f>
      </c>
      <c r="AG21" s="7835">
        <f t="shared" si="12"/>
      </c>
      <c r="AH21" s="7836">
        <f t="shared" si="19"/>
      </c>
      <c r="AI21" s="7848" t="s">
        <v>8752</v>
      </c>
      <c r="AJ21" s="7838"/>
      <c r="AK21" s="7838"/>
      <c r="AL21" s="7837"/>
      <c r="AM21" s="7838"/>
      <c r="AN21" s="7838"/>
    </row>
    <row r="22">
      <c r="A22" s="7824">
        <v>20</v>
      </c>
      <c r="B22" s="7824" t="s">
        <v>8722</v>
      </c>
      <c r="C22" s="7824" t="s">
        <v>8754</v>
      </c>
      <c r="D22" s="7825">
        <v>236</v>
      </c>
      <c r="E22" s="7825">
        <v>236</v>
      </c>
      <c r="F22" s="7825"/>
      <c r="G22" s="7826">
        <f>VLOOKUP(C22,'Data Products'!$A:$B,2,0)</f>
      </c>
      <c r="H22" s="7827">
        <f t="shared" si="25"/>
      </c>
      <c r="I22" s="7828">
        <v>45847</v>
      </c>
      <c r="J22" s="7829">
        <f t="shared" si="2"/>
      </c>
      <c r="K22" s="7825">
        <v>7</v>
      </c>
      <c r="L22" s="7825">
        <v>71</v>
      </c>
      <c r="M22" s="7825">
        <v>0</v>
      </c>
      <c r="N22" s="7825">
        <v>0</v>
      </c>
      <c r="O22" s="7824" t="s">
        <v>8742</v>
      </c>
      <c r="P22" s="7825">
        <v>0</v>
      </c>
      <c r="Q22" s="7825">
        <v>0</v>
      </c>
      <c r="R22" s="7825">
        <v>51</v>
      </c>
      <c r="S22" s="7825">
        <v>51</v>
      </c>
      <c r="T22" s="7825">
        <v>185</v>
      </c>
      <c r="U22" s="7825">
        <v>185</v>
      </c>
      <c r="V22" s="7825">
        <v>0</v>
      </c>
      <c r="W22" s="7825">
        <v>0</v>
      </c>
      <c r="X22" s="7825">
        <v>0</v>
      </c>
      <c r="Y22" s="7825">
        <v>0</v>
      </c>
      <c r="Z22" s="7825">
        <v>0</v>
      </c>
      <c r="AA22" s="7825">
        <v>0</v>
      </c>
      <c r="AB22" s="7830">
        <f t="shared" si="9"/>
      </c>
      <c r="AC22" s="7831">
        <f t="shared" si="16"/>
      </c>
      <c r="AD22" s="7832">
        <f t="shared" si="29"/>
      </c>
      <c r="AE22" s="7833">
        <f t="shared" si="5"/>
      </c>
      <c r="AF22" s="7834">
        <f>VLOOKUP(C22,'Data Products'!$A:$J,10,0)</f>
      </c>
      <c r="AG22" s="7835">
        <f t="shared" si="12"/>
      </c>
      <c r="AH22" s="7836">
        <f t="shared" si="19"/>
      </c>
      <c r="AI22" s="7848"/>
      <c r="AJ22" s="7838"/>
      <c r="AK22" s="7838"/>
      <c r="AL22" s="7837"/>
      <c r="AM22" s="7838"/>
      <c r="AN22" s="7838"/>
    </row>
    <row customHeight="true" hidden="true" ht="18" r="23">
      <c r="A23" s="7824">
        <v>21</v>
      </c>
      <c r="B23" s="7824" t="s">
        <v>8729</v>
      </c>
      <c r="C23" s="7824" t="s">
        <v>8755</v>
      </c>
      <c r="D23" s="7825">
        <v>0</v>
      </c>
      <c r="E23" s="7825">
        <v>0</v>
      </c>
      <c r="F23" s="7825"/>
      <c r="G23" s="7844">
        <f>VLOOKUP(C23,'Data Products'!$A:$B,2,0)</f>
      </c>
      <c r="H23" s="7845">
        <f t="shared" si="25"/>
      </c>
      <c r="I23" s="7828">
        <v>45415</v>
      </c>
      <c r="J23" s="7829">
        <f t="shared" si="2"/>
      </c>
      <c r="K23" s="7825">
        <v>0</v>
      </c>
      <c r="L23" s="7825">
        <v>0</v>
      </c>
      <c r="M23" s="7825">
        <v>0</v>
      </c>
      <c r="N23" s="7825">
        <v>0</v>
      </c>
      <c r="O23" s="7824" t="s">
        <v>8742</v>
      </c>
      <c r="P23" s="7825">
        <v>0</v>
      </c>
      <c r="Q23" s="7825">
        <v>0</v>
      </c>
      <c r="R23" s="7825">
        <v>0</v>
      </c>
      <c r="S23" s="7825">
        <v>0</v>
      </c>
      <c r="T23" s="7825">
        <v>0</v>
      </c>
      <c r="U23" s="7825">
        <v>0</v>
      </c>
      <c r="V23" s="7825">
        <v>0</v>
      </c>
      <c r="W23" s="7825">
        <v>0</v>
      </c>
      <c r="X23" s="7825">
        <v>0</v>
      </c>
      <c r="Y23" s="7825">
        <v>0</v>
      </c>
      <c r="Z23" s="7825">
        <v>0</v>
      </c>
      <c r="AA23" s="7825">
        <v>0</v>
      </c>
      <c r="AB23" s="7830">
        <f t="shared" si="9"/>
      </c>
      <c r="AC23" s="7846">
        <f t="shared" si="16"/>
      </c>
      <c r="AD23" s="7832">
        <f t="shared" si="29"/>
      </c>
      <c r="AE23" s="7847">
        <f t="shared" si="5"/>
      </c>
      <c r="AF23" s="7834">
        <f>VLOOKUP(C23,'Data Products'!$A:$J,10,0)</f>
      </c>
      <c r="AG23" s="7835">
        <f t="shared" si="12"/>
      </c>
      <c r="AH23" s="7836">
        <f t="shared" si="19"/>
      </c>
      <c r="AI23" s="7837" t="s">
        <v>8756</v>
      </c>
      <c r="AJ23" s="7838"/>
      <c r="AK23" s="7838"/>
      <c r="AL23" s="7825"/>
      <c r="AM23" s="7838"/>
      <c r="AN23" s="7838"/>
    </row>
    <row customHeight="true" hidden="true" ht="18" r="24">
      <c r="A24" s="7824">
        <v>22</v>
      </c>
      <c r="B24" s="7824" t="s">
        <v>8757</v>
      </c>
      <c r="C24" s="7824" t="s">
        <v>8758</v>
      </c>
      <c r="D24" s="7825">
        <v>0</v>
      </c>
      <c r="E24" s="7825">
        <v>0</v>
      </c>
      <c r="F24" s="7825"/>
      <c r="G24" s="7844">
        <f>VLOOKUP(C24,'Data Products'!$A:$B,2,0)</f>
      </c>
      <c r="H24" s="7845">
        <f t="shared" si="25"/>
      </c>
      <c r="I24" s="7828">
        <v>45436</v>
      </c>
      <c r="J24" s="7829">
        <f t="shared" si="2"/>
      </c>
      <c r="K24" s="7825">
        <v>0</v>
      </c>
      <c r="L24" s="7825">
        <v>0</v>
      </c>
      <c r="M24" s="7825">
        <v>0</v>
      </c>
      <c r="N24" s="7825">
        <v>0</v>
      </c>
      <c r="O24" s="7824" t="s">
        <v>8742</v>
      </c>
      <c r="P24" s="7825">
        <v>0</v>
      </c>
      <c r="Q24" s="7825">
        <v>0</v>
      </c>
      <c r="R24" s="7825">
        <v>0</v>
      </c>
      <c r="S24" s="7825">
        <v>0</v>
      </c>
      <c r="T24" s="7825">
        <v>0</v>
      </c>
      <c r="U24" s="7825">
        <v>0</v>
      </c>
      <c r="V24" s="7825">
        <v>0</v>
      </c>
      <c r="W24" s="7825">
        <v>0</v>
      </c>
      <c r="X24" s="7825">
        <v>0</v>
      </c>
      <c r="Y24" s="7825">
        <v>0</v>
      </c>
      <c r="Z24" s="7825">
        <v>0</v>
      </c>
      <c r="AA24" s="7825">
        <v>0</v>
      </c>
      <c r="AB24" s="7830">
        <f t="shared" si="9"/>
      </c>
      <c r="AC24" s="7840">
        <f t="shared" si="16"/>
      </c>
      <c r="AD24" s="7832">
        <f t="shared" si="29"/>
      </c>
      <c r="AE24" s="7841">
        <f t="shared" si="5"/>
      </c>
      <c r="AF24" s="7834">
        <f>VLOOKUP(C24,'Data Products'!$A:$J,10,0)</f>
      </c>
      <c r="AG24" s="7835">
        <f t="shared" si="12"/>
      </c>
      <c r="AH24" s="7836">
        <f t="shared" si="19"/>
      </c>
      <c r="AI24" s="7837"/>
      <c r="AJ24" s="7838"/>
      <c r="AK24" s="7838"/>
      <c r="AL24" s="7837"/>
      <c r="AM24" s="7838"/>
      <c r="AN24" s="7838"/>
    </row>
    <row customHeight="true" hidden="true" ht="18" r="25">
      <c r="A25" s="7824">
        <v>23</v>
      </c>
      <c r="B25" s="7824" t="s">
        <v>8729</v>
      </c>
      <c r="C25" s="7824" t="s">
        <v>8759</v>
      </c>
      <c r="D25" s="7825">
        <v>0</v>
      </c>
      <c r="E25" s="7825">
        <v>0</v>
      </c>
      <c r="F25" s="7825"/>
      <c r="G25" s="7844">
        <f>VLOOKUP(C25,'Data Products'!$A:$B,2,0)</f>
      </c>
      <c r="H25" s="7845">
        <f t="shared" si="25"/>
      </c>
      <c r="I25" s="7828">
        <v>45649</v>
      </c>
      <c r="J25" s="7829">
        <f t="shared" si="2"/>
      </c>
      <c r="K25" s="7825">
        <v>0</v>
      </c>
      <c r="L25" s="7825">
        <v>0</v>
      </c>
      <c r="M25" s="7825">
        <v>1000</v>
      </c>
      <c r="N25" s="7825">
        <v>2000</v>
      </c>
      <c r="O25" s="7824" t="s">
        <v>8760</v>
      </c>
      <c r="P25" s="7825">
        <v>0</v>
      </c>
      <c r="Q25" s="7825">
        <v>0</v>
      </c>
      <c r="R25" s="7839">
        <v>0</v>
      </c>
      <c r="S25" s="7825">
        <v>0</v>
      </c>
      <c r="T25" s="7825">
        <v>0</v>
      </c>
      <c r="U25" s="7825">
        <v>0</v>
      </c>
      <c r="V25" s="7825">
        <v>0</v>
      </c>
      <c r="W25" s="7825">
        <v>0</v>
      </c>
      <c r="X25" s="7825">
        <v>0</v>
      </c>
      <c r="Y25" s="7825">
        <v>0</v>
      </c>
      <c r="Z25" s="7825">
        <v>0</v>
      </c>
      <c r="AA25" s="7825">
        <v>0</v>
      </c>
      <c r="AB25" s="7830">
        <f t="shared" si="9"/>
      </c>
      <c r="AC25" s="7840">
        <f t="shared" si="16"/>
      </c>
      <c r="AD25" s="7832">
        <f t="shared" si="29"/>
      </c>
      <c r="AE25" s="7841">
        <f t="shared" si="5"/>
      </c>
      <c r="AF25" s="7834">
        <f>VLOOKUP(C25,'Data Products'!$A:$J,10,0)</f>
      </c>
      <c r="AG25" s="7835">
        <f t="shared" si="12"/>
      </c>
      <c r="AH25" s="7836">
        <f t="shared" si="19"/>
      </c>
      <c r="AI25" s="7837"/>
      <c r="AJ25" s="7838"/>
      <c r="AK25" s="7838"/>
      <c r="AL25" s="7837"/>
      <c r="AM25" s="7838"/>
      <c r="AN25" s="7838"/>
    </row>
    <row customHeight="true" hidden="true" ht="18" r="26">
      <c r="A26" s="7824">
        <v>24</v>
      </c>
      <c r="B26" s="7824" t="s">
        <v>8729</v>
      </c>
      <c r="C26" s="7824" t="s">
        <v>8761</v>
      </c>
      <c r="D26" s="7825">
        <v>0</v>
      </c>
      <c r="E26" s="7825">
        <v>0</v>
      </c>
      <c r="F26" s="7825"/>
      <c r="G26" s="7844">
        <f>VLOOKUP(C26,'Data Products'!$A:$B,2,0)</f>
      </c>
      <c r="H26" s="7845">
        <f t="shared" si="25"/>
      </c>
      <c r="I26" s="7828">
        <v>45415</v>
      </c>
      <c r="J26" s="7829">
        <f t="shared" si="2"/>
      </c>
      <c r="K26" s="7825">
        <v>0</v>
      </c>
      <c r="L26" s="7825">
        <v>0</v>
      </c>
      <c r="M26" s="7825">
        <v>0</v>
      </c>
      <c r="N26" s="7825">
        <v>0</v>
      </c>
      <c r="O26" s="7824" t="s">
        <v>8760</v>
      </c>
      <c r="P26" s="7825">
        <v>0</v>
      </c>
      <c r="Q26" s="7825">
        <v>0</v>
      </c>
      <c r="R26" s="7825">
        <v>0</v>
      </c>
      <c r="S26" s="7825">
        <v>0</v>
      </c>
      <c r="T26" s="7825">
        <v>0</v>
      </c>
      <c r="U26" s="7825">
        <v>0</v>
      </c>
      <c r="V26" s="7825">
        <v>0</v>
      </c>
      <c r="W26" s="7825">
        <v>0</v>
      </c>
      <c r="X26" s="7825">
        <v>0</v>
      </c>
      <c r="Y26" s="7825">
        <v>0</v>
      </c>
      <c r="Z26" s="7825">
        <v>0</v>
      </c>
      <c r="AA26" s="7825">
        <v>0</v>
      </c>
      <c r="AB26" s="7830">
        <f t="shared" si="9"/>
      </c>
      <c r="AC26" s="7840">
        <f t="shared" si="16"/>
      </c>
      <c r="AD26" s="7832">
        <f t="shared" si="29"/>
      </c>
      <c r="AE26" s="7841">
        <f t="shared" si="5"/>
      </c>
      <c r="AF26" s="7834">
        <f>VLOOKUP(C26,'Data Products'!$A:$J,10,0)</f>
      </c>
      <c r="AG26" s="7835">
        <f t="shared" si="12"/>
      </c>
      <c r="AH26" s="7836">
        <f t="shared" si="19"/>
      </c>
      <c r="AI26" s="7837"/>
      <c r="AJ26" s="7837"/>
      <c r="AK26" s="7838"/>
      <c r="AL26" s="7837"/>
      <c r="AM26" s="7838"/>
      <c r="AN26" s="7838"/>
    </row>
    <row r="27">
      <c r="A27" s="7824">
        <v>25</v>
      </c>
      <c r="B27" s="7824" t="s">
        <v>8734</v>
      </c>
      <c r="C27" s="7824" t="s">
        <v>8762</v>
      </c>
      <c r="D27" s="7825">
        <v>5084</v>
      </c>
      <c r="E27" s="7825">
        <v>5080</v>
      </c>
      <c r="F27" s="7825"/>
      <c r="G27" s="7826">
        <f>VLOOKUP(C27,'Data Products'!$A:$B,2,0)</f>
      </c>
      <c r="H27" s="7827">
        <f t="shared" si="25"/>
      </c>
      <c r="I27" s="7828">
        <v>45454</v>
      </c>
      <c r="J27" s="7829">
        <f t="shared" si="2"/>
      </c>
      <c r="K27" s="7825">
        <v>494</v>
      </c>
      <c r="L27" s="7825">
        <v>2246</v>
      </c>
      <c r="M27" s="7825">
        <v>0</v>
      </c>
      <c r="N27" s="7825">
        <v>0</v>
      </c>
      <c r="O27" s="7824" t="s">
        <v>8760</v>
      </c>
      <c r="P27" s="7825">
        <v>2000</v>
      </c>
      <c r="Q27" s="7825">
        <v>2000</v>
      </c>
      <c r="R27" s="7825">
        <v>977</v>
      </c>
      <c r="S27" s="7825">
        <v>974</v>
      </c>
      <c r="T27" s="7825">
        <v>2107</v>
      </c>
      <c r="U27" s="7825">
        <v>2106</v>
      </c>
      <c r="V27" s="7825">
        <v>0</v>
      </c>
      <c r="W27" s="7825">
        <v>0</v>
      </c>
      <c r="X27" s="7825">
        <v>0</v>
      </c>
      <c r="Y27" s="7825">
        <v>0</v>
      </c>
      <c r="Z27" s="7825">
        <v>0</v>
      </c>
      <c r="AA27" s="7825">
        <v>0</v>
      </c>
      <c r="AB27" s="7830">
        <f t="shared" si="9"/>
      </c>
      <c r="AC27" s="7846">
        <f t="shared" si="16"/>
      </c>
      <c r="AD27" s="7832">
        <f t="shared" si="29"/>
      </c>
      <c r="AE27" s="7847">
        <f t="shared" si="5"/>
      </c>
      <c r="AF27" s="7834">
        <f>VLOOKUP(C27,'Data Products'!$A:$J,10,0)</f>
      </c>
      <c r="AG27" s="7835">
        <f t="shared" si="12"/>
      </c>
      <c r="AH27" s="7836">
        <f t="shared" si="19"/>
      </c>
      <c r="AI27" s="7848" t="s">
        <v>8763</v>
      </c>
      <c r="AJ27" s="7837"/>
      <c r="AK27" s="7838"/>
      <c r="AL27" s="7837"/>
      <c r="AM27" s="7838"/>
      <c r="AN27" s="7838"/>
    </row>
    <row r="28">
      <c r="A28" s="7824">
        <v>26</v>
      </c>
      <c r="B28" s="7824" t="s">
        <v>8734</v>
      </c>
      <c r="C28" s="7824" t="s">
        <v>8764</v>
      </c>
      <c r="D28" s="7825">
        <v>2756</v>
      </c>
      <c r="E28" s="7825">
        <v>2744</v>
      </c>
      <c r="F28" s="7825"/>
      <c r="G28" s="7826">
        <f>VLOOKUP(C28,'Data Products'!$A:$B,2,0)</f>
      </c>
      <c r="H28" s="7827">
        <f t="shared" si="25"/>
      </c>
      <c r="I28" s="7828">
        <v>45974</v>
      </c>
      <c r="J28" s="7829">
        <f t="shared" si="2"/>
      </c>
      <c r="K28" s="7825">
        <v>397</v>
      </c>
      <c r="L28" s="7825">
        <v>755</v>
      </c>
      <c r="M28" s="7825">
        <v>500</v>
      </c>
      <c r="N28" s="7825">
        <v>1000</v>
      </c>
      <c r="O28" s="7824" t="s">
        <v>8760</v>
      </c>
      <c r="P28" s="7825">
        <v>1000</v>
      </c>
      <c r="Q28" s="7825">
        <v>1000</v>
      </c>
      <c r="R28" s="7825">
        <v>106</v>
      </c>
      <c r="S28" s="7825">
        <v>95</v>
      </c>
      <c r="T28" s="7825">
        <v>1650</v>
      </c>
      <c r="U28" s="7825">
        <v>1649</v>
      </c>
      <c r="V28" s="7825">
        <v>0</v>
      </c>
      <c r="W28" s="7825">
        <v>0</v>
      </c>
      <c r="X28" s="7825">
        <v>0</v>
      </c>
      <c r="Y28" s="7825">
        <v>0</v>
      </c>
      <c r="Z28" s="7825">
        <v>0</v>
      </c>
      <c r="AA28" s="7825">
        <v>0</v>
      </c>
      <c r="AB28" s="7830">
        <f t="shared" si="9"/>
      </c>
      <c r="AC28" s="7831">
        <f t="shared" si="16"/>
      </c>
      <c r="AD28" s="7832">
        <f t="shared" si="29"/>
      </c>
      <c r="AE28" s="7833">
        <f t="shared" si="5"/>
      </c>
      <c r="AF28" s="7834">
        <f>VLOOKUP(C28,'Data Products'!$A:$J,10,0)</f>
      </c>
      <c r="AG28" s="7835">
        <f t="shared" si="12"/>
      </c>
      <c r="AH28" s="7836">
        <f t="shared" si="19"/>
      </c>
      <c r="AI28" s="7837"/>
      <c r="AJ28" s="7837"/>
      <c r="AK28" s="7838"/>
      <c r="AL28" s="7837"/>
      <c r="AM28" s="7838"/>
      <c r="AN28" s="7838"/>
    </row>
    <row customHeight="true" hidden="true" ht="18" r="29">
      <c r="A29" s="7824">
        <v>27</v>
      </c>
      <c r="B29" s="7824" t="s">
        <v>8729</v>
      </c>
      <c r="C29" s="7824" t="s">
        <v>8765</v>
      </c>
      <c r="D29" s="7825">
        <v>0</v>
      </c>
      <c r="E29" s="7825">
        <v>0</v>
      </c>
      <c r="F29" s="7825"/>
      <c r="G29" s="7826">
        <f>VLOOKUP(C29,'Data Products'!$A:$B,2,0)</f>
      </c>
      <c r="H29" s="7827">
        <f t="shared" si="25"/>
      </c>
      <c r="I29" s="7828">
        <v>45827</v>
      </c>
      <c r="J29" s="7829">
        <f t="shared" si="2"/>
      </c>
      <c r="K29" s="7825">
        <v>0</v>
      </c>
      <c r="L29" s="7825">
        <v>0</v>
      </c>
      <c r="M29" s="7825">
        <v>0</v>
      </c>
      <c r="N29" s="7825">
        <v>0</v>
      </c>
      <c r="O29" s="7824" t="s">
        <v>8760</v>
      </c>
      <c r="P29" s="7825">
        <v>0</v>
      </c>
      <c r="Q29" s="7825">
        <v>0</v>
      </c>
      <c r="R29" s="7825">
        <v>0</v>
      </c>
      <c r="S29" s="7825">
        <v>0</v>
      </c>
      <c r="T29" s="7825">
        <v>0</v>
      </c>
      <c r="U29" s="7825">
        <v>0</v>
      </c>
      <c r="V29" s="7825">
        <v>0</v>
      </c>
      <c r="W29" s="7825">
        <v>0</v>
      </c>
      <c r="X29" s="7825">
        <v>0</v>
      </c>
      <c r="Y29" s="7825">
        <v>0</v>
      </c>
      <c r="Z29" s="7825">
        <v>0</v>
      </c>
      <c r="AA29" s="7825">
        <v>0</v>
      </c>
      <c r="AB29" s="7830">
        <f t="shared" si="9"/>
      </c>
      <c r="AC29" s="7850">
        <f t="shared" si="16"/>
      </c>
      <c r="AD29" s="7832">
        <f t="shared" si="29"/>
      </c>
      <c r="AE29" s="7851">
        <f t="shared" si="5"/>
      </c>
      <c r="AF29" s="7834">
        <f>VLOOKUP(C29,'Data Products'!$A:$J,10,0)</f>
      </c>
      <c r="AG29" s="7835">
        <f t="shared" si="12"/>
      </c>
      <c r="AH29" s="7836">
        <f t="shared" si="19"/>
      </c>
      <c r="AI29" s="7837" t="s">
        <v>8766</v>
      </c>
      <c r="AJ29" s="7837"/>
      <c r="AK29" s="7838"/>
      <c r="AL29" s="7837"/>
      <c r="AM29" s="7838"/>
      <c r="AN29" s="7838"/>
    </row>
    <row r="30">
      <c r="A30" s="7824">
        <v>28</v>
      </c>
      <c r="B30" s="7824" t="s">
        <v>8734</v>
      </c>
      <c r="C30" s="7824" t="s">
        <v>8767</v>
      </c>
      <c r="D30" s="7825">
        <v>3508</v>
      </c>
      <c r="E30" s="7825">
        <v>3508</v>
      </c>
      <c r="F30" s="7825"/>
      <c r="G30" s="7826">
        <f>VLOOKUP(C30,'Data Products'!$A:$B,2,0)</f>
      </c>
      <c r="H30" s="7827">
        <f t="shared" si="25"/>
      </c>
      <c r="I30" s="7828">
        <v>45590</v>
      </c>
      <c r="J30" s="7829">
        <f t="shared" si="2"/>
      </c>
      <c r="K30" s="7825">
        <v>422</v>
      </c>
      <c r="L30" s="7825">
        <v>641</v>
      </c>
      <c r="M30" s="7825">
        <v>0</v>
      </c>
      <c r="N30" s="7825">
        <v>0</v>
      </c>
      <c r="O30" s="7824" t="s">
        <v>8760</v>
      </c>
      <c r="P30" s="7825">
        <v>2500</v>
      </c>
      <c r="Q30" s="7825">
        <v>2500</v>
      </c>
      <c r="R30" s="7825">
        <v>632</v>
      </c>
      <c r="S30" s="7825">
        <v>632</v>
      </c>
      <c r="T30" s="7825">
        <v>376</v>
      </c>
      <c r="U30" s="7825">
        <v>376</v>
      </c>
      <c r="V30" s="7825">
        <v>0</v>
      </c>
      <c r="W30" s="7825">
        <v>0</v>
      </c>
      <c r="X30" s="7825">
        <v>0</v>
      </c>
      <c r="Y30" s="7825">
        <v>0</v>
      </c>
      <c r="Z30" s="7825">
        <v>0</v>
      </c>
      <c r="AA30" s="7825">
        <v>0</v>
      </c>
      <c r="AB30" s="7830">
        <f t="shared" si="9"/>
      </c>
      <c r="AC30" s="7840">
        <f t="shared" si="16"/>
      </c>
      <c r="AD30" s="7832">
        <f t="shared" si="29"/>
      </c>
      <c r="AE30" s="7841">
        <f t="shared" si="5"/>
      </c>
      <c r="AF30" s="7834">
        <f>VLOOKUP(C30,'Data Products'!$A:$J,10,0)</f>
      </c>
      <c r="AG30" s="7835">
        <f t="shared" si="12"/>
      </c>
      <c r="AH30" s="7836">
        <f t="shared" si="19"/>
      </c>
      <c r="AI30" s="7837"/>
      <c r="AJ30" s="7837"/>
      <c r="AK30" s="7838"/>
      <c r="AL30" s="7837"/>
      <c r="AM30" s="7838"/>
      <c r="AN30" s="7838"/>
    </row>
    <row customHeight="true" hidden="true" ht="18" r="31">
      <c r="A31" s="7824">
        <v>29</v>
      </c>
      <c r="B31" s="7824" t="s">
        <v>8729</v>
      </c>
      <c r="C31" s="7824" t="s">
        <v>8768</v>
      </c>
      <c r="D31" s="7825">
        <v>0</v>
      </c>
      <c r="E31" s="7825">
        <v>0</v>
      </c>
      <c r="F31" s="7825"/>
      <c r="G31" s="7844">
        <f>VLOOKUP(C31,'Data Products'!$A:$B,2,0)</f>
      </c>
      <c r="H31" s="7845">
        <f t="shared" si="25"/>
      </c>
      <c r="I31" s="7828">
        <v>45513</v>
      </c>
      <c r="J31" s="7829">
        <f t="shared" si="2"/>
      </c>
      <c r="K31" s="7825">
        <v>0</v>
      </c>
      <c r="L31" s="7825">
        <v>0</v>
      </c>
      <c r="M31" s="7825">
        <v>100</v>
      </c>
      <c r="N31" s="7825">
        <v>150</v>
      </c>
      <c r="O31" s="7824" t="s">
        <v>8769</v>
      </c>
      <c r="P31" s="7825">
        <v>0</v>
      </c>
      <c r="Q31" s="7825">
        <v>0</v>
      </c>
      <c r="R31" s="7825">
        <v>0</v>
      </c>
      <c r="S31" s="7825">
        <v>0</v>
      </c>
      <c r="T31" s="7825">
        <v>0</v>
      </c>
      <c r="U31" s="7825">
        <v>0</v>
      </c>
      <c r="V31" s="7825">
        <v>0</v>
      </c>
      <c r="W31" s="7825">
        <v>0</v>
      </c>
      <c r="X31" s="7825">
        <v>0</v>
      </c>
      <c r="Y31" s="7825">
        <v>0</v>
      </c>
      <c r="Z31" s="7825">
        <v>0</v>
      </c>
      <c r="AA31" s="7825">
        <v>0</v>
      </c>
      <c r="AB31" s="7830">
        <f t="shared" si="9"/>
      </c>
      <c r="AC31" s="7840">
        <f t="shared" si="16"/>
      </c>
      <c r="AD31" s="7832">
        <f t="shared" si="29"/>
      </c>
      <c r="AE31" s="7841">
        <f t="shared" si="5"/>
      </c>
      <c r="AF31" s="7834">
        <f>VLOOKUP(C31,'Data Products'!$A:$J,10,0)</f>
      </c>
      <c r="AG31" s="7835">
        <f t="shared" si="12"/>
      </c>
      <c r="AH31" s="7836">
        <f t="shared" si="19"/>
      </c>
      <c r="AI31" s="7848"/>
      <c r="AJ31" s="7837"/>
      <c r="AK31" s="7838"/>
      <c r="AL31" s="7837"/>
      <c r="AM31" s="7838"/>
      <c r="AN31" s="7838"/>
    </row>
    <row customHeight="true" hidden="true" ht="18" r="32">
      <c r="A32" s="7824">
        <v>30</v>
      </c>
      <c r="B32" s="7824" t="s">
        <v>8757</v>
      </c>
      <c r="C32" s="7824" t="s">
        <v>8770</v>
      </c>
      <c r="D32" s="7825">
        <v>0</v>
      </c>
      <c r="E32" s="7825">
        <v>0</v>
      </c>
      <c r="F32" s="7825"/>
      <c r="G32" s="7844">
        <f>VLOOKUP(C32,'Data Products'!$A:$B,2,0)</f>
      </c>
      <c r="H32" s="7845">
        <f t="shared" si="25"/>
      </c>
      <c r="I32" s="7828">
        <v>45513</v>
      </c>
      <c r="J32" s="7829">
        <f t="shared" si="2"/>
      </c>
      <c r="K32" s="7825">
        <v>0</v>
      </c>
      <c r="L32" s="7825">
        <v>0</v>
      </c>
      <c r="M32" s="7825">
        <v>0</v>
      </c>
      <c r="N32" s="7825">
        <v>0</v>
      </c>
      <c r="O32" s="7824" t="s">
        <v>8769</v>
      </c>
      <c r="P32" s="7825">
        <v>0</v>
      </c>
      <c r="Q32" s="7825">
        <v>0</v>
      </c>
      <c r="R32" s="7825">
        <v>0</v>
      </c>
      <c r="S32" s="7825">
        <v>0</v>
      </c>
      <c r="T32" s="7825">
        <v>0</v>
      </c>
      <c r="U32" s="7825">
        <v>0</v>
      </c>
      <c r="V32" s="7825">
        <v>0</v>
      </c>
      <c r="W32" s="7825">
        <v>0</v>
      </c>
      <c r="X32" s="7825">
        <v>0</v>
      </c>
      <c r="Y32" s="7825">
        <v>0</v>
      </c>
      <c r="Z32" s="7825">
        <v>0</v>
      </c>
      <c r="AA32" s="7825">
        <v>0</v>
      </c>
      <c r="AB32" s="7830">
        <f t="shared" si="9"/>
      </c>
      <c r="AC32" s="7840">
        <f t="shared" si="16"/>
      </c>
      <c r="AD32" s="7832">
        <f t="shared" si="29"/>
      </c>
      <c r="AE32" s="7841">
        <f t="shared" si="5"/>
      </c>
      <c r="AF32" s="7834">
        <f>VLOOKUP(C32,'Data Products'!$A:$J,10,0)</f>
      </c>
      <c r="AG32" s="7835">
        <f t="shared" si="12"/>
      </c>
      <c r="AH32" s="7836">
        <f t="shared" si="19"/>
      </c>
      <c r="AI32" s="7837"/>
      <c r="AJ32" s="7837"/>
      <c r="AK32" s="7838"/>
      <c r="AL32" s="7852"/>
      <c r="AM32" s="7838"/>
      <c r="AN32" s="7838"/>
    </row>
    <row customHeight="true" hidden="true" ht="18" r="33">
      <c r="A33" s="7824">
        <v>31</v>
      </c>
      <c r="B33" s="7824" t="s">
        <v>8729</v>
      </c>
      <c r="C33" s="7824" t="s">
        <v>8771</v>
      </c>
      <c r="D33" s="7825">
        <v>0</v>
      </c>
      <c r="E33" s="7825">
        <v>0</v>
      </c>
      <c r="F33" s="7825"/>
      <c r="G33" s="7844">
        <f>VLOOKUP(C33,'Data Products'!$A:$B,2,0)</f>
      </c>
      <c r="H33" s="7845">
        <f t="shared" si="25"/>
      </c>
      <c r="I33" s="7828">
        <v>45841</v>
      </c>
      <c r="J33" s="7829">
        <f t="shared" si="2"/>
      </c>
      <c r="K33" s="7825">
        <v>0</v>
      </c>
      <c r="L33" s="7825">
        <v>0</v>
      </c>
      <c r="M33" s="7825">
        <v>0</v>
      </c>
      <c r="N33" s="7825">
        <v>0</v>
      </c>
      <c r="O33" s="7824" t="s">
        <v>8772</v>
      </c>
      <c r="P33" s="7825">
        <v>0</v>
      </c>
      <c r="Q33" s="7825">
        <v>0</v>
      </c>
      <c r="R33" s="7825">
        <v>0</v>
      </c>
      <c r="S33" s="7825">
        <v>0</v>
      </c>
      <c r="T33" s="7825">
        <v>0</v>
      </c>
      <c r="U33" s="7825">
        <v>0</v>
      </c>
      <c r="V33" s="7825">
        <v>0</v>
      </c>
      <c r="W33" s="7825">
        <v>0</v>
      </c>
      <c r="X33" s="7825">
        <v>0</v>
      </c>
      <c r="Y33" s="7825">
        <v>0</v>
      </c>
      <c r="Z33" s="7825">
        <v>0</v>
      </c>
      <c r="AA33" s="7825">
        <v>0</v>
      </c>
      <c r="AB33" s="7830">
        <f t="shared" si="9"/>
      </c>
      <c r="AC33" s="7846">
        <f t="shared" si="16"/>
      </c>
      <c r="AD33" s="7832">
        <f t="shared" si="29"/>
      </c>
      <c r="AE33" s="7847">
        <f t="shared" si="5"/>
      </c>
      <c r="AF33" s="7834">
        <f>VLOOKUP(C33,'Data Products'!$A:$J,10,0)</f>
      </c>
      <c r="AG33" s="7835">
        <f t="shared" si="12"/>
      </c>
      <c r="AH33" s="7836">
        <f t="shared" si="19"/>
      </c>
      <c r="AI33" s="7837" t="s">
        <v>8773</v>
      </c>
      <c r="AJ33" s="7837"/>
      <c r="AK33" s="7838"/>
      <c r="AL33" s="7852"/>
      <c r="AM33" s="7838"/>
      <c r="AN33" s="7838"/>
    </row>
    <row customHeight="true" hidden="true" ht="18" r="34">
      <c r="A34" s="7824">
        <v>32</v>
      </c>
      <c r="B34" s="7824" t="s">
        <v>8729</v>
      </c>
      <c r="C34" s="7824" t="s">
        <v>8774</v>
      </c>
      <c r="D34" s="7825">
        <v>0</v>
      </c>
      <c r="E34" s="7825">
        <v>0</v>
      </c>
      <c r="F34" s="7825"/>
      <c r="G34" s="7844">
        <f>VLOOKUP(C34,'Data Products'!$A:$B,2,0)</f>
      </c>
      <c r="H34" s="7845">
        <f t="shared" si="25"/>
      </c>
      <c r="I34" s="7828">
        <v>45841</v>
      </c>
      <c r="J34" s="7829">
        <f t="shared" si="2"/>
      </c>
      <c r="K34" s="7825">
        <v>0</v>
      </c>
      <c r="L34" s="7825">
        <v>0</v>
      </c>
      <c r="M34" s="7825">
        <v>0</v>
      </c>
      <c r="N34" s="7825">
        <v>0</v>
      </c>
      <c r="O34" s="7824" t="s">
        <v>8772</v>
      </c>
      <c r="P34" s="7825">
        <v>0</v>
      </c>
      <c r="Q34" s="7825">
        <v>0</v>
      </c>
      <c r="R34" s="7825">
        <v>0</v>
      </c>
      <c r="S34" s="7825">
        <v>0</v>
      </c>
      <c r="T34" s="7825">
        <v>0</v>
      </c>
      <c r="U34" s="7825">
        <v>0</v>
      </c>
      <c r="V34" s="7825">
        <v>0</v>
      </c>
      <c r="W34" s="7825">
        <v>0</v>
      </c>
      <c r="X34" s="7825">
        <v>0</v>
      </c>
      <c r="Y34" s="7825">
        <v>0</v>
      </c>
      <c r="Z34" s="7825">
        <v>0</v>
      </c>
      <c r="AA34" s="7825">
        <v>0</v>
      </c>
      <c r="AB34" s="7830">
        <f t="shared" si="9"/>
      </c>
      <c r="AC34" s="7846">
        <f t="shared" si="16"/>
      </c>
      <c r="AD34" s="7832">
        <f t="shared" si="29"/>
      </c>
      <c r="AE34" s="7847">
        <f t="shared" si="5"/>
      </c>
      <c r="AF34" s="7834">
        <f>VLOOKUP(C34,'Data Products'!$A:$J,10,0)</f>
      </c>
      <c r="AG34" s="7835">
        <f t="shared" si="12"/>
      </c>
      <c r="AH34" s="7836">
        <f t="shared" si="19"/>
      </c>
      <c r="AI34" s="7837" t="s">
        <v>8773</v>
      </c>
      <c r="AJ34" s="7837"/>
      <c r="AK34" s="7838"/>
      <c r="AL34" s="7852"/>
      <c r="AM34" s="7838"/>
      <c r="AN34" s="7838"/>
    </row>
    <row r="35">
      <c r="A35" s="7824">
        <v>33</v>
      </c>
      <c r="B35" s="7824" t="s">
        <v>8734</v>
      </c>
      <c r="C35" s="7824" t="s">
        <v>8775</v>
      </c>
      <c r="D35" s="7825">
        <v>620</v>
      </c>
      <c r="E35" s="7825">
        <v>620</v>
      </c>
      <c r="F35" s="7825"/>
      <c r="G35" s="7826">
        <f>VLOOKUP(C35,'Data Products'!$A:$B,2,0)</f>
      </c>
      <c r="H35" s="7827">
        <f t="shared" si="25"/>
      </c>
      <c r="I35" s="7828">
        <v>45646</v>
      </c>
      <c r="J35" s="7829">
        <f t="shared" si="2"/>
      </c>
      <c r="K35" s="7825">
        <v>7</v>
      </c>
      <c r="L35" s="7825">
        <v>37</v>
      </c>
      <c r="M35" s="7825">
        <v>100</v>
      </c>
      <c r="N35" s="7825">
        <v>200</v>
      </c>
      <c r="O35" s="7824" t="s">
        <v>8776</v>
      </c>
      <c r="P35" s="7825">
        <v>0</v>
      </c>
      <c r="Q35" s="7825">
        <v>0</v>
      </c>
      <c r="R35" s="7825">
        <v>254</v>
      </c>
      <c r="S35" s="7825">
        <v>254</v>
      </c>
      <c r="T35" s="7825">
        <v>366</v>
      </c>
      <c r="U35" s="7825">
        <v>366</v>
      </c>
      <c r="V35" s="7825">
        <v>0</v>
      </c>
      <c r="W35" s="7825">
        <v>0</v>
      </c>
      <c r="X35" s="7825">
        <v>0</v>
      </c>
      <c r="Y35" s="7825">
        <v>0</v>
      </c>
      <c r="Z35" s="7825">
        <v>0</v>
      </c>
      <c r="AA35" s="7825">
        <v>0</v>
      </c>
      <c r="AB35" s="7830">
        <f t="shared" si="9"/>
      </c>
      <c r="AC35" s="7831">
        <f t="shared" si="16"/>
      </c>
      <c r="AD35" s="7832">
        <f t="shared" si="29"/>
      </c>
      <c r="AE35" s="7833">
        <f t="shared" si="5"/>
      </c>
      <c r="AF35" s="7834">
        <f>VLOOKUP(C35,'Data Products'!$A:$J,10,0)</f>
      </c>
      <c r="AG35" s="7835">
        <f t="shared" si="12"/>
      </c>
      <c r="AH35" s="7836">
        <f t="shared" si="19"/>
      </c>
      <c r="AI35" s="7853" t="s">
        <v>8777</v>
      </c>
      <c r="AJ35" s="7837"/>
      <c r="AK35" s="7838"/>
      <c r="AL35" s="7852"/>
      <c r="AM35" s="7838"/>
      <c r="AN35" s="7838"/>
    </row>
    <row customHeight="true" hidden="true" ht="18" r="36">
      <c r="A36" s="7824">
        <v>34</v>
      </c>
      <c r="B36" s="7824" t="s">
        <v>8729</v>
      </c>
      <c r="C36" s="7824" t="s">
        <v>8778</v>
      </c>
      <c r="D36" s="7825">
        <v>0</v>
      </c>
      <c r="E36" s="7825">
        <v>0</v>
      </c>
      <c r="F36" s="7825"/>
      <c r="G36" s="7826">
        <f>VLOOKUP(C36,'Data Products'!$A:$B,2,0)</f>
      </c>
      <c r="H36" s="7827">
        <f t="shared" si="25"/>
      </c>
      <c r="I36" s="7828">
        <v>45646</v>
      </c>
      <c r="J36" s="7829">
        <f t="shared" si="2"/>
      </c>
      <c r="K36" s="7825">
        <v>0</v>
      </c>
      <c r="L36" s="7825">
        <v>0</v>
      </c>
      <c r="M36" s="7825">
        <v>100</v>
      </c>
      <c r="N36" s="7825">
        <v>200</v>
      </c>
      <c r="O36" s="7824" t="s">
        <v>8776</v>
      </c>
      <c r="P36" s="7825">
        <v>0</v>
      </c>
      <c r="Q36" s="7825">
        <v>0</v>
      </c>
      <c r="R36" s="7825">
        <v>0</v>
      </c>
      <c r="S36" s="7825">
        <v>0</v>
      </c>
      <c r="T36" s="7825">
        <v>0</v>
      </c>
      <c r="U36" s="7825">
        <v>0</v>
      </c>
      <c r="V36" s="7825">
        <v>0</v>
      </c>
      <c r="W36" s="7825">
        <v>0</v>
      </c>
      <c r="X36" s="7825">
        <v>0</v>
      </c>
      <c r="Y36" s="7825">
        <v>0</v>
      </c>
      <c r="Z36" s="7825">
        <v>0</v>
      </c>
      <c r="AA36" s="7825">
        <v>0</v>
      </c>
      <c r="AB36" s="7830">
        <f t="shared" si="9"/>
      </c>
      <c r="AC36" s="7840">
        <f t="shared" si="16"/>
      </c>
      <c r="AD36" s="7832">
        <f t="shared" si="29"/>
      </c>
      <c r="AE36" s="7841">
        <f t="shared" si="5"/>
      </c>
      <c r="AF36" s="7834">
        <f>VLOOKUP(C36,'Data Products'!$A:$J,10,0)</f>
      </c>
      <c r="AG36" s="7835">
        <f t="shared" si="12"/>
      </c>
      <c r="AH36" s="7836">
        <f t="shared" si="19"/>
      </c>
      <c r="AI36" s="7837"/>
      <c r="AJ36" s="7837"/>
      <c r="AK36" s="7838"/>
      <c r="AL36" s="7852"/>
      <c r="AM36" s="7838"/>
      <c r="AN36" s="7838"/>
    </row>
    <row r="37">
      <c r="A37" s="7824">
        <v>35</v>
      </c>
      <c r="B37" s="7824" t="s">
        <v>8734</v>
      </c>
      <c r="C37" s="7824" t="s">
        <v>8779</v>
      </c>
      <c r="D37" s="7825">
        <v>1514</v>
      </c>
      <c r="E37" s="7825">
        <v>1514</v>
      </c>
      <c r="F37" s="7825"/>
      <c r="G37" s="7826">
        <f>VLOOKUP(C37,'Data Products'!$A:$B,2,0)</f>
      </c>
      <c r="H37" s="7827">
        <f t="shared" si="25"/>
      </c>
      <c r="I37" s="7828">
        <v>45681</v>
      </c>
      <c r="J37" s="7829">
        <f t="shared" si="2"/>
      </c>
      <c r="K37" s="7825">
        <v>26</v>
      </c>
      <c r="L37" s="7825">
        <v>42</v>
      </c>
      <c r="M37" s="7825">
        <v>1500</v>
      </c>
      <c r="N37" s="7825">
        <v>3000</v>
      </c>
      <c r="O37" s="7824" t="s">
        <v>8780</v>
      </c>
      <c r="P37" s="7825">
        <v>0</v>
      </c>
      <c r="Q37" s="7825">
        <v>0</v>
      </c>
      <c r="R37" s="7825">
        <v>737</v>
      </c>
      <c r="S37" s="7825">
        <v>737</v>
      </c>
      <c r="T37" s="7825">
        <v>770</v>
      </c>
      <c r="U37" s="7825">
        <v>770</v>
      </c>
      <c r="V37" s="7825">
        <v>7</v>
      </c>
      <c r="W37" s="7825">
        <v>7</v>
      </c>
      <c r="X37" s="7825">
        <v>0</v>
      </c>
      <c r="Y37" s="7825">
        <v>0</v>
      </c>
      <c r="Z37" s="7825">
        <v>0</v>
      </c>
      <c r="AA37" s="7825">
        <v>0</v>
      </c>
      <c r="AB37" s="7830">
        <f t="shared" si="9"/>
      </c>
      <c r="AC37" s="7831">
        <f t="shared" si="16"/>
      </c>
      <c r="AD37" s="7832">
        <f t="shared" si="29"/>
      </c>
      <c r="AE37" s="7833">
        <f t="shared" si="5"/>
      </c>
      <c r="AF37" s="7834">
        <f>VLOOKUP(C37,'Data Products'!$A:$J,10,0)</f>
      </c>
      <c r="AG37" s="7835">
        <f t="shared" si="12"/>
      </c>
      <c r="AH37" s="7836">
        <f t="shared" si="19"/>
      </c>
      <c r="AI37" s="7837"/>
      <c r="AJ37" s="7854"/>
      <c r="AK37" s="7854"/>
      <c r="AL37" s="7855"/>
      <c r="AM37" s="7854"/>
      <c r="AN37" s="7854"/>
    </row>
    <row r="38">
      <c r="A38" s="7824">
        <v>36</v>
      </c>
      <c r="B38" s="7824" t="s">
        <v>8734</v>
      </c>
      <c r="C38" s="7824" t="s">
        <v>8781</v>
      </c>
      <c r="D38" s="7825">
        <v>2655</v>
      </c>
      <c r="E38" s="7825">
        <v>2654</v>
      </c>
      <c r="F38" s="7825"/>
      <c r="G38" s="7826">
        <f>VLOOKUP(C38,'Data Products'!$A:$B,2,0)</f>
      </c>
      <c r="H38" s="7827">
        <f t="shared" si="25"/>
      </c>
      <c r="I38" s="7828">
        <v>45520</v>
      </c>
      <c r="J38" s="7829">
        <f t="shared" si="2"/>
      </c>
      <c r="K38" s="7825">
        <v>22</v>
      </c>
      <c r="L38" s="7825">
        <v>35</v>
      </c>
      <c r="M38" s="7825">
        <v>150</v>
      </c>
      <c r="N38" s="7825">
        <v>300</v>
      </c>
      <c r="O38" s="7824" t="s">
        <v>8780</v>
      </c>
      <c r="P38" s="7825">
        <v>0</v>
      </c>
      <c r="Q38" s="7825">
        <v>0</v>
      </c>
      <c r="R38" s="7825">
        <v>1513</v>
      </c>
      <c r="S38" s="7825">
        <v>1512</v>
      </c>
      <c r="T38" s="7825">
        <v>1142</v>
      </c>
      <c r="U38" s="7825">
        <v>1142</v>
      </c>
      <c r="V38" s="7825">
        <v>0</v>
      </c>
      <c r="W38" s="7825">
        <v>0</v>
      </c>
      <c r="X38" s="7825">
        <v>0</v>
      </c>
      <c r="Y38" s="7825">
        <v>0</v>
      </c>
      <c r="Z38" s="7825">
        <v>0</v>
      </c>
      <c r="AA38" s="7825">
        <v>0</v>
      </c>
      <c r="AB38" s="7830">
        <f t="shared" si="9"/>
      </c>
      <c r="AC38" s="7831">
        <f t="shared" si="16"/>
      </c>
      <c r="AD38" s="7832">
        <f t="shared" si="29"/>
      </c>
      <c r="AE38" s="7833">
        <f t="shared" si="5"/>
      </c>
      <c r="AF38" s="7834">
        <f>VLOOKUP(C38,'Data Products'!$A:$J,10,0)</f>
      </c>
      <c r="AG38" s="7835">
        <f t="shared" si="12"/>
      </c>
      <c r="AH38" s="7836">
        <f t="shared" si="19"/>
      </c>
      <c r="AI38" s="7837"/>
      <c r="AJ38" s="7838"/>
      <c r="AK38" s="7838"/>
      <c r="AL38" s="7852"/>
      <c r="AM38" s="7838"/>
      <c r="AN38" s="7838"/>
    </row>
    <row r="39">
      <c r="A39" s="7824">
        <v>37</v>
      </c>
      <c r="B39" s="7824" t="s">
        <v>8782</v>
      </c>
      <c r="C39" s="7824" t="s">
        <v>8783</v>
      </c>
      <c r="D39" s="7825">
        <v>2062</v>
      </c>
      <c r="E39" s="7825">
        <v>2062</v>
      </c>
      <c r="F39" s="7825"/>
      <c r="G39" s="7826">
        <f>VLOOKUP(C39,'Data Products'!$A:$B,2,0)</f>
      </c>
      <c r="H39" s="7827">
        <f t="shared" si="25"/>
      </c>
      <c r="I39" s="7828">
        <v>45558</v>
      </c>
      <c r="J39" s="7829">
        <f t="shared" si="2"/>
      </c>
      <c r="K39" s="7825">
        <v>0</v>
      </c>
      <c r="L39" s="7825">
        <v>0</v>
      </c>
      <c r="M39" s="7825">
        <v>500</v>
      </c>
      <c r="N39" s="7825">
        <v>1000</v>
      </c>
      <c r="O39" s="7824" t="s">
        <v>8784</v>
      </c>
      <c r="P39" s="7825">
        <v>0</v>
      </c>
      <c r="Q39" s="7825">
        <v>0</v>
      </c>
      <c r="R39" s="7825">
        <v>1289</v>
      </c>
      <c r="S39" s="7825">
        <v>1289</v>
      </c>
      <c r="T39" s="7825">
        <v>773</v>
      </c>
      <c r="U39" s="7825">
        <v>773</v>
      </c>
      <c r="V39" s="7825">
        <v>0</v>
      </c>
      <c r="W39" s="7825">
        <v>0</v>
      </c>
      <c r="X39" s="7825">
        <v>0</v>
      </c>
      <c r="Y39" s="7825">
        <v>0</v>
      </c>
      <c r="Z39" s="7825">
        <v>0</v>
      </c>
      <c r="AA39" s="7825">
        <v>0</v>
      </c>
      <c r="AB39" s="7830">
        <f t="shared" si="9"/>
      </c>
      <c r="AC39" s="7840">
        <f t="shared" si="16"/>
      </c>
      <c r="AD39" s="7832">
        <f t="shared" si="29"/>
      </c>
      <c r="AE39" s="7841">
        <f t="shared" si="5"/>
      </c>
      <c r="AF39" s="7834">
        <f>VLOOKUP(C39,'Data Products'!$A:$J,10,0)</f>
      </c>
      <c r="AG39" s="7835">
        <f t="shared" si="12"/>
      </c>
      <c r="AH39" s="7836">
        <f t="shared" si="19"/>
      </c>
      <c r="AI39" s="7842" t="s">
        <v>8785</v>
      </c>
      <c r="AJ39" s="7838"/>
      <c r="AK39" s="7838"/>
      <c r="AL39" s="7852"/>
      <c r="AM39" s="7838"/>
      <c r="AN39" s="7838"/>
    </row>
    <row customHeight="true" hidden="true" ht="18" r="40">
      <c r="A40" s="7824">
        <v>38</v>
      </c>
      <c r="B40" s="7824" t="s">
        <v>8729</v>
      </c>
      <c r="C40" s="7824" t="s">
        <v>8786</v>
      </c>
      <c r="D40" s="7825">
        <v>0</v>
      </c>
      <c r="E40" s="7825">
        <v>0</v>
      </c>
      <c r="F40" s="7825"/>
      <c r="G40" s="7826">
        <f>VLOOKUP(C40,'Data Products'!$A:$B,2,0)</f>
      </c>
      <c r="H40" s="7827">
        <f t="shared" si="25"/>
      </c>
      <c r="I40" s="7828">
        <v>45630</v>
      </c>
      <c r="J40" s="7829">
        <f t="shared" si="2"/>
      </c>
      <c r="K40" s="7825">
        <v>0</v>
      </c>
      <c r="L40" s="7825">
        <v>0</v>
      </c>
      <c r="M40" s="7825">
        <v>0</v>
      </c>
      <c r="N40" s="7825">
        <v>0</v>
      </c>
      <c r="O40" s="7824" t="s">
        <v>8787</v>
      </c>
      <c r="P40" s="7825">
        <v>0</v>
      </c>
      <c r="Q40" s="7825">
        <v>0</v>
      </c>
      <c r="R40" s="7825">
        <v>0</v>
      </c>
      <c r="S40" s="7825">
        <v>0</v>
      </c>
      <c r="T40" s="7825">
        <v>0</v>
      </c>
      <c r="U40" s="7825">
        <v>0</v>
      </c>
      <c r="V40" s="7825">
        <v>0</v>
      </c>
      <c r="W40" s="7825">
        <v>0</v>
      </c>
      <c r="X40" s="7825">
        <v>0</v>
      </c>
      <c r="Y40" s="7825">
        <v>0</v>
      </c>
      <c r="Z40" s="7825">
        <v>0</v>
      </c>
      <c r="AA40" s="7825">
        <v>0</v>
      </c>
      <c r="AB40" s="7830">
        <f t="shared" si="9"/>
      </c>
      <c r="AC40" s="7840">
        <f t="shared" si="16"/>
      </c>
      <c r="AD40" s="7832">
        <f t="shared" si="29"/>
      </c>
      <c r="AE40" s="7841">
        <f t="shared" si="5"/>
      </c>
      <c r="AF40" s="7834">
        <f>VLOOKUP(C40,'Data Products'!$A:$J,10,0)</f>
      </c>
      <c r="AG40" s="7835">
        <f t="shared" si="12"/>
      </c>
      <c r="AH40" s="7836">
        <f t="shared" si="19"/>
      </c>
      <c r="AI40" s="7837"/>
      <c r="AJ40" s="7838"/>
      <c r="AK40" s="7838"/>
      <c r="AL40" s="7852"/>
      <c r="AM40" s="7838"/>
      <c r="AN40" s="7838"/>
    </row>
    <row customHeight="true" hidden="true" ht="18" r="41">
      <c r="A41" s="7824">
        <v>39</v>
      </c>
      <c r="B41" s="7824" t="s">
        <v>8729</v>
      </c>
      <c r="C41" s="7824" t="s">
        <v>8788</v>
      </c>
      <c r="D41" s="7825">
        <v>0</v>
      </c>
      <c r="E41" s="7825">
        <v>0</v>
      </c>
      <c r="F41" s="7825"/>
      <c r="G41" s="7826">
        <f>VLOOKUP(C41,'Data Products'!$A:$B,2,0)</f>
      </c>
      <c r="H41" s="7856">
        <f t="shared" si="25"/>
      </c>
      <c r="I41" s="7828">
        <v>45630</v>
      </c>
      <c r="J41" s="7829">
        <f t="shared" si="2"/>
      </c>
      <c r="K41" s="7825">
        <v>0</v>
      </c>
      <c r="L41" s="7825">
        <v>0</v>
      </c>
      <c r="M41" s="7825">
        <v>0</v>
      </c>
      <c r="N41" s="7825">
        <v>0</v>
      </c>
      <c r="O41" s="7824" t="s">
        <v>8787</v>
      </c>
      <c r="P41" s="7825">
        <v>0</v>
      </c>
      <c r="Q41" s="7825">
        <v>0</v>
      </c>
      <c r="R41" s="7825">
        <v>0</v>
      </c>
      <c r="S41" s="7825">
        <v>0</v>
      </c>
      <c r="T41" s="7825">
        <v>0</v>
      </c>
      <c r="U41" s="7825">
        <v>0</v>
      </c>
      <c r="V41" s="7825">
        <v>0</v>
      </c>
      <c r="W41" s="7825">
        <v>0</v>
      </c>
      <c r="X41" s="7825">
        <v>0</v>
      </c>
      <c r="Y41" s="7825">
        <v>0</v>
      </c>
      <c r="Z41" s="7825">
        <v>0</v>
      </c>
      <c r="AA41" s="7825">
        <v>0</v>
      </c>
      <c r="AB41" s="7830">
        <f t="shared" si="9"/>
      </c>
      <c r="AC41" s="7846">
        <f t="shared" si="16"/>
      </c>
      <c r="AD41" s="7832">
        <f t="shared" si="29"/>
      </c>
      <c r="AE41" s="7847">
        <f t="shared" si="5"/>
      </c>
      <c r="AF41" s="7834">
        <f>VLOOKUP(C41,'Data Products'!$A:$J,10,0)</f>
      </c>
      <c r="AG41" s="7835">
        <f t="shared" si="12"/>
      </c>
      <c r="AH41" s="7836">
        <f t="shared" si="19"/>
      </c>
      <c r="AI41" s="7857"/>
      <c r="AJ41" s="7858"/>
      <c r="AK41" s="7858"/>
      <c r="AL41" s="7859"/>
      <c r="AM41" s="7858"/>
      <c r="AN41" s="7858"/>
    </row>
    <row customHeight="true" hidden="true" ht="18" r="42">
      <c r="A42" s="7824">
        <v>40</v>
      </c>
      <c r="B42" s="7824" t="s">
        <v>8729</v>
      </c>
      <c r="C42" s="7824" t="s">
        <v>8789</v>
      </c>
      <c r="D42" s="7825">
        <v>0</v>
      </c>
      <c r="E42" s="7825">
        <v>0</v>
      </c>
      <c r="F42" s="7825"/>
      <c r="G42" s="7826">
        <f>VLOOKUP(C42,'Data Products'!$A:$B,2,0)</f>
      </c>
      <c r="H42" s="7856">
        <f t="shared" si="25"/>
      </c>
      <c r="I42" s="7828">
        <v>45630</v>
      </c>
      <c r="J42" s="7829">
        <f t="shared" si="2"/>
      </c>
      <c r="K42" s="7825">
        <v>0</v>
      </c>
      <c r="L42" s="7825">
        <v>0</v>
      </c>
      <c r="M42" s="7825">
        <v>0</v>
      </c>
      <c r="N42" s="7825">
        <v>0</v>
      </c>
      <c r="O42" s="7824" t="s">
        <v>8787</v>
      </c>
      <c r="P42" s="7825">
        <v>0</v>
      </c>
      <c r="Q42" s="7825">
        <v>0</v>
      </c>
      <c r="R42" s="7825">
        <v>0</v>
      </c>
      <c r="S42" s="7825">
        <v>0</v>
      </c>
      <c r="T42" s="7825">
        <v>0</v>
      </c>
      <c r="U42" s="7825">
        <v>0</v>
      </c>
      <c r="V42" s="7825">
        <v>0</v>
      </c>
      <c r="W42" s="7825">
        <v>0</v>
      </c>
      <c r="X42" s="7825">
        <v>0</v>
      </c>
      <c r="Y42" s="7825">
        <v>0</v>
      </c>
      <c r="Z42" s="7825">
        <v>0</v>
      </c>
      <c r="AA42" s="7825">
        <v>0</v>
      </c>
      <c r="AB42" s="7830">
        <f t="shared" si="9"/>
      </c>
      <c r="AC42" s="7840">
        <f t="shared" si="16"/>
      </c>
      <c r="AD42" s="7832">
        <f t="shared" si="29"/>
      </c>
      <c r="AE42" s="7841">
        <f t="shared" si="5"/>
      </c>
      <c r="AF42" s="7834">
        <f>VLOOKUP(C42,'Data Products'!$A:$J,10,0)</f>
      </c>
      <c r="AG42" s="7835">
        <f t="shared" si="12"/>
      </c>
      <c r="AH42" s="7836">
        <f t="shared" si="19"/>
      </c>
      <c r="AI42" s="7860"/>
      <c r="AJ42" s="7861"/>
      <c r="AK42" s="7861"/>
      <c r="AL42" s="7860"/>
      <c r="AM42" s="7861"/>
      <c r="AN42" s="7861"/>
    </row>
    <row r="43">
      <c r="A43" s="7824">
        <v>41</v>
      </c>
      <c r="B43" s="7824" t="s">
        <v>8722</v>
      </c>
      <c r="C43" s="7824" t="s">
        <v>8790</v>
      </c>
      <c r="D43" s="7825">
        <v>212</v>
      </c>
      <c r="E43" s="7825">
        <v>212</v>
      </c>
      <c r="F43" s="7862"/>
      <c r="G43" s="7826">
        <f>VLOOKUP(C43,'Data Products'!$A:$B,2,0)</f>
      </c>
      <c r="H43" s="7856">
        <f t="shared" si="25"/>
      </c>
      <c r="I43" s="7828">
        <v>45898</v>
      </c>
      <c r="J43" s="7829">
        <f t="shared" si="2"/>
      </c>
      <c r="K43" s="7825">
        <v>3</v>
      </c>
      <c r="L43" s="7825">
        <v>3</v>
      </c>
      <c r="M43" s="7825">
        <v>0</v>
      </c>
      <c r="N43" s="7825">
        <v>0</v>
      </c>
      <c r="O43" s="7824" t="s">
        <v>8791</v>
      </c>
      <c r="P43" s="7825">
        <v>0</v>
      </c>
      <c r="Q43" s="7825">
        <v>0</v>
      </c>
      <c r="R43" s="7825">
        <v>128</v>
      </c>
      <c r="S43" s="7825">
        <v>128</v>
      </c>
      <c r="T43" s="7825">
        <v>84</v>
      </c>
      <c r="U43" s="7825">
        <v>84</v>
      </c>
      <c r="V43" s="7825">
        <v>0</v>
      </c>
      <c r="W43" s="7825">
        <v>0</v>
      </c>
      <c r="X43" s="7825">
        <v>0</v>
      </c>
      <c r="Y43" s="7825">
        <v>0</v>
      </c>
      <c r="Z43" s="7825">
        <v>0</v>
      </c>
      <c r="AA43" s="7825">
        <v>0</v>
      </c>
      <c r="AB43" s="7830">
        <f t="shared" si="9"/>
      </c>
      <c r="AC43" s="7850">
        <f t="shared" si="16"/>
      </c>
      <c r="AD43" s="7832">
        <f t="shared" si="29"/>
      </c>
      <c r="AE43" s="7851">
        <f t="shared" si="5"/>
      </c>
      <c r="AF43" s="7834">
        <f>VLOOKUP(C43,'Data Products'!$A:$J,10,0)</f>
      </c>
      <c r="AG43" s="7835">
        <f t="shared" si="12"/>
      </c>
      <c r="AH43" s="7836">
        <f t="shared" si="19"/>
      </c>
      <c r="AI43" s="7863" t="s">
        <v>8792</v>
      </c>
      <c r="AJ43" s="7861"/>
      <c r="AK43" s="7861"/>
      <c r="AL43" s="7860"/>
      <c r="AM43" s="7861"/>
      <c r="AN43" s="7861"/>
    </row>
    <row customHeight="true" ht="18" r="44">
      <c r="A44" s="7824">
        <v>42</v>
      </c>
      <c r="B44" s="7824" t="s">
        <v>8734</v>
      </c>
      <c r="C44" s="7824" t="s">
        <v>8793</v>
      </c>
      <c r="D44" s="7843">
        <v>1589</v>
      </c>
      <c r="E44" s="7843">
        <v>1589</v>
      </c>
      <c r="F44" s="7862"/>
      <c r="G44" s="7826">
        <f>VLOOKUP(C44,'Data Products'!$A:$B,2,0)</f>
      </c>
      <c r="H44" s="7856">
        <f t="shared" si="25"/>
      </c>
      <c r="I44" s="7864">
        <v>46030</v>
      </c>
      <c r="J44" s="7829">
        <f t="shared" si="2"/>
      </c>
      <c r="K44" s="7843">
        <v>125</v>
      </c>
      <c r="L44" s="7843">
        <v>255</v>
      </c>
      <c r="M44" s="7825">
        <v>0</v>
      </c>
      <c r="N44" s="7825">
        <v>0</v>
      </c>
      <c r="O44" s="7824" t="s">
        <v>8794</v>
      </c>
      <c r="P44" s="7825">
        <v>0</v>
      </c>
      <c r="Q44" s="7825">
        <v>0</v>
      </c>
      <c r="R44" s="7825">
        <v>678</v>
      </c>
      <c r="S44" s="7825">
        <v>678</v>
      </c>
      <c r="T44" s="7825">
        <v>911</v>
      </c>
      <c r="U44" s="7825">
        <v>911</v>
      </c>
      <c r="V44" s="7825">
        <v>0</v>
      </c>
      <c r="W44" s="7825">
        <v>0</v>
      </c>
      <c r="X44" s="7825">
        <v>0</v>
      </c>
      <c r="Y44" s="7825">
        <v>0</v>
      </c>
      <c r="Z44" s="7825">
        <v>0</v>
      </c>
      <c r="AA44" s="7825">
        <v>0</v>
      </c>
      <c r="AB44" s="7830">
        <f t="shared" si="9"/>
      </c>
      <c r="AC44" s="7850">
        <f t="shared" si="16"/>
      </c>
      <c r="AD44" s="7832">
        <f t="shared" si="29"/>
      </c>
      <c r="AE44" s="7851">
        <f t="shared" si="5"/>
      </c>
      <c r="AF44" s="7834">
        <f>VLOOKUP(C44,'Data Products'!$A:$J,10,0)</f>
      </c>
      <c r="AG44" s="7835">
        <f t="shared" si="12"/>
      </c>
      <c r="AH44" s="7836">
        <f t="shared" si="19"/>
      </c>
      <c r="AI44" s="7863"/>
      <c r="AJ44" s="7861"/>
      <c r="AK44" s="7861"/>
      <c r="AL44" s="7860"/>
      <c r="AM44" s="7861"/>
      <c r="AN44" s="7861"/>
    </row>
    <row r="45">
      <c r="A45" s="7865"/>
      <c r="B45" s="7866"/>
      <c r="C45" s="7865"/>
      <c r="D45" s="7865"/>
      <c r="E45" s="7865"/>
      <c r="F45" s="7865"/>
      <c r="G45" s="7865"/>
      <c r="H45" s="7865"/>
      <c r="I45" s="7865"/>
      <c r="J45" s="7867"/>
      <c r="K45" s="7862"/>
      <c r="L45" s="7862" t="s">
        <v>8795</v>
      </c>
      <c r="M45" s="7862"/>
      <c r="N45" s="7862"/>
      <c r="O45" s="7862"/>
      <c r="P45" s="7862"/>
      <c r="Q45" s="7862"/>
      <c r="R45" s="7862"/>
      <c r="S45" s="7862"/>
      <c r="T45" s="7862"/>
      <c r="U45" s="7862"/>
      <c r="V45" s="7862"/>
      <c r="W45" s="7862"/>
      <c r="X45" s="7862"/>
      <c r="Y45" s="7862"/>
      <c r="Z45" s="7862"/>
      <c r="AA45" s="7862"/>
      <c r="AB45" s="7862"/>
      <c r="AC45" s="7862"/>
      <c r="AD45" s="7862"/>
      <c r="AE45" s="7868" t="s">
        <v>8796</v>
      </c>
      <c r="AF45" s="7869"/>
      <c r="AG45" s="7869">
        <f>SUM(AG3:AG43)</f>
      </c>
      <c r="AH45" s="7870"/>
      <c r="AI45" s="7871"/>
      <c r="AJ45" s="7872"/>
      <c r="AK45" s="7872"/>
      <c r="AL45" s="7871"/>
      <c r="AM45" s="7872"/>
      <c r="AN45" s="7872"/>
    </row>
    <row r="46">
      <c r="A46" s="7862"/>
      <c r="B46" s="7866"/>
      <c r="C46" s="7866"/>
      <c r="D46" s="7862"/>
      <c r="E46" s="7862"/>
      <c r="F46" s="7862"/>
      <c r="G46" s="7866"/>
      <c r="H46" s="7867"/>
      <c r="I46" s="7867"/>
      <c r="J46" s="7867"/>
      <c r="K46" s="7862"/>
      <c r="L46" s="7862"/>
      <c r="M46" s="7862"/>
      <c r="N46" s="7862"/>
      <c r="O46" s="7862"/>
      <c r="P46" s="7862"/>
      <c r="Q46" s="7862"/>
      <c r="R46" s="7862"/>
      <c r="S46" s="7862"/>
      <c r="T46" s="7862"/>
      <c r="U46" s="7862"/>
      <c r="V46" s="7862"/>
      <c r="W46" s="7862"/>
      <c r="X46" s="7862"/>
      <c r="Y46" s="7862"/>
      <c r="Z46" s="7862"/>
      <c r="AA46" s="7862"/>
      <c r="AB46" s="7862"/>
      <c r="AC46" s="7862"/>
      <c r="AD46" s="7862"/>
      <c r="AE46" s="7873" t="s">
        <v>8797</v>
      </c>
      <c r="AF46" s="7874">
        <f t="shared" ref="AF46:AF49" si="8">AG46/$AG$45</f>
      </c>
      <c r="AG46" s="7875">
        <f t="shared" ref="AG46:AG49" si="15">SUMIFS($AG$3:$AG$43,$AE$3:$AE$43,AE46)</f>
      </c>
      <c r="AH46" s="7876"/>
      <c r="AI46" s="7871"/>
      <c r="AJ46" s="7872"/>
      <c r="AK46" s="7872"/>
      <c r="AL46" s="7871"/>
      <c r="AM46" s="7872"/>
      <c r="AN46" s="7872"/>
    </row>
    <row r="47">
      <c r="A47" s="7862"/>
      <c r="B47" s="7866"/>
      <c r="C47" s="7866"/>
      <c r="D47" s="7862"/>
      <c r="E47" s="7862"/>
      <c r="F47" s="7862"/>
      <c r="G47" s="7866"/>
      <c r="H47" s="7867"/>
      <c r="I47" s="7867"/>
      <c r="J47" s="7867"/>
      <c r="K47" s="7862"/>
      <c r="L47" s="7862"/>
      <c r="M47" s="7862"/>
      <c r="N47" s="7862"/>
      <c r="O47" s="7862"/>
      <c r="P47" s="7862"/>
      <c r="Q47" s="7862"/>
      <c r="R47" s="7862"/>
      <c r="S47" s="7862"/>
      <c r="T47" s="7862"/>
      <c r="U47" s="7862"/>
      <c r="V47" s="7862"/>
      <c r="W47" s="7862"/>
      <c r="X47" s="7862"/>
      <c r="Y47" s="7862"/>
      <c r="Z47" s="7862"/>
      <c r="AA47" s="7862"/>
      <c r="AB47" s="7862"/>
      <c r="AC47" s="7862"/>
      <c r="AD47" s="7862"/>
      <c r="AE47" s="7873" t="s">
        <v>8798</v>
      </c>
      <c r="AF47" s="7874">
        <f t="shared" si="8"/>
      </c>
      <c r="AG47" s="7875">
        <f t="shared" si="15"/>
      </c>
      <c r="AH47" s="7876"/>
      <c r="AI47" s="7871"/>
      <c r="AJ47" s="7872"/>
      <c r="AK47" s="7872"/>
      <c r="AL47" s="7871"/>
      <c r="AM47" s="7872"/>
      <c r="AN47" s="7872"/>
    </row>
    <row r="48">
      <c r="A48" s="7862"/>
      <c r="B48" s="7866"/>
      <c r="C48" s="7866"/>
      <c r="D48" s="7862"/>
      <c r="E48" s="7862"/>
      <c r="F48" s="7862"/>
      <c r="G48" s="7866"/>
      <c r="H48" s="7867"/>
      <c r="I48" s="7867"/>
      <c r="J48" s="7867"/>
      <c r="K48" s="7862"/>
      <c r="L48" s="7862"/>
      <c r="M48" s="7862"/>
      <c r="N48" s="7862"/>
      <c r="O48" s="7862"/>
      <c r="P48" s="7862"/>
      <c r="Q48" s="7862"/>
      <c r="R48" s="7862"/>
      <c r="S48" s="7862"/>
      <c r="T48" s="7862"/>
      <c r="U48" s="7862"/>
      <c r="V48" s="7862"/>
      <c r="W48" s="7862"/>
      <c r="X48" s="7862"/>
      <c r="Y48" s="7862"/>
      <c r="Z48" s="7862"/>
      <c r="AA48" s="7862"/>
      <c r="AB48" s="7862"/>
      <c r="AC48" s="7862"/>
      <c r="AD48" s="7862"/>
      <c r="AE48" s="7873" t="s">
        <v>8799</v>
      </c>
      <c r="AF48" s="7874">
        <f t="shared" si="8"/>
      </c>
      <c r="AG48" s="7875">
        <f t="shared" si="15"/>
      </c>
      <c r="AH48" s="7876"/>
      <c r="AI48" s="7871"/>
      <c r="AJ48" s="7872"/>
      <c r="AK48" s="7872"/>
      <c r="AL48" s="7871"/>
      <c r="AM48" s="7872"/>
      <c r="AN48" s="7872"/>
    </row>
    <row r="49">
      <c r="A49" s="7862"/>
      <c r="B49" s="7866"/>
      <c r="C49" s="7866"/>
      <c r="D49" s="7862"/>
      <c r="E49" s="7862"/>
      <c r="F49" s="7862"/>
      <c r="G49" s="7866"/>
      <c r="H49" s="7867"/>
      <c r="I49" s="7867"/>
      <c r="J49" s="7867"/>
      <c r="K49" s="7862"/>
      <c r="L49" s="7862"/>
      <c r="M49" s="7862"/>
      <c r="N49" s="7862"/>
      <c r="O49" s="7862"/>
      <c r="P49" s="7862"/>
      <c r="Q49" s="7862"/>
      <c r="R49" s="7862"/>
      <c r="S49" s="7862"/>
      <c r="T49" s="7862"/>
      <c r="U49" s="7862"/>
      <c r="V49" s="7862"/>
      <c r="W49" s="7862"/>
      <c r="X49" s="7862"/>
      <c r="Y49" s="7862"/>
      <c r="Z49" s="7862"/>
      <c r="AA49" s="7862"/>
      <c r="AB49" s="7862"/>
      <c r="AC49" s="7862"/>
      <c r="AD49" s="7862"/>
      <c r="AE49" s="7873" t="s">
        <v>8800</v>
      </c>
      <c r="AF49" s="7874">
        <f t="shared" si="8"/>
      </c>
      <c r="AG49" s="7875">
        <f t="shared" si="15"/>
      </c>
      <c r="AH49" s="7876"/>
      <c r="AI49" s="7871"/>
      <c r="AJ49" s="7872"/>
      <c r="AK49" s="7872"/>
      <c r="AL49" s="7871"/>
      <c r="AM49" s="7872"/>
      <c r="AN49" s="7872"/>
    </row>
    <row r="50">
      <c r="A50" s="7862"/>
      <c r="B50" s="7866"/>
      <c r="C50" s="7866"/>
      <c r="D50" s="7862"/>
      <c r="E50" s="7862"/>
      <c r="F50" s="7862"/>
      <c r="G50" s="7866"/>
      <c r="H50" s="7867"/>
      <c r="I50" s="7867"/>
      <c r="J50" s="7867"/>
      <c r="K50" s="7862"/>
      <c r="L50" s="7862"/>
      <c r="M50" s="7862"/>
      <c r="N50" s="7862"/>
      <c r="O50" s="7862"/>
      <c r="P50" s="7862"/>
      <c r="Q50" s="7862"/>
      <c r="R50" s="7862"/>
      <c r="S50" s="7862"/>
      <c r="T50" s="7862"/>
      <c r="U50" s="7862"/>
      <c r="V50" s="7862"/>
      <c r="W50" s="7862"/>
      <c r="X50" s="7862"/>
      <c r="Y50" s="7862"/>
      <c r="Z50" s="7862"/>
      <c r="AA50" s="7862"/>
      <c r="AB50" s="7862"/>
      <c r="AC50" s="7862"/>
      <c r="AD50" s="7862"/>
      <c r="AE50" s="7873" t="s">
        <v>8711</v>
      </c>
      <c r="AF50" s="7877">
        <f>AVERAGE(AH3:AH43)/AVERAGE(D3:D43)</f>
      </c>
      <c r="AG50" s="7875">
        <f>SUMIF($H$3:$H$43,"&lt;90",$AG$3:$AG$43)</f>
      </c>
      <c r="AH50" s="7878"/>
      <c r="AI50" s="7871"/>
      <c r="AJ50" s="7872"/>
      <c r="AK50" s="7872"/>
      <c r="AL50" s="7871"/>
      <c r="AM50" s="7872"/>
      <c r="AN50" s="7872"/>
    </row>
    <row r="51">
      <c r="A51" s="7862"/>
      <c r="B51" s="7866"/>
      <c r="C51" s="7866"/>
      <c r="D51" s="7862"/>
      <c r="E51" s="7862"/>
      <c r="F51" s="7862"/>
      <c r="G51" s="7866"/>
      <c r="H51" s="7867"/>
      <c r="I51" s="7867"/>
      <c r="J51" s="7867"/>
      <c r="K51" s="7862"/>
      <c r="L51" s="7862"/>
      <c r="M51" s="7862"/>
      <c r="N51" s="7862"/>
      <c r="O51" s="7862"/>
      <c r="P51" s="7862"/>
      <c r="Q51" s="7862"/>
      <c r="R51" s="7862"/>
      <c r="S51" s="7862"/>
      <c r="T51" s="7862"/>
      <c r="U51" s="7862"/>
      <c r="V51" s="7862"/>
      <c r="W51" s="7862"/>
      <c r="X51" s="7862"/>
      <c r="Y51" s="7862"/>
      <c r="Z51" s="7862"/>
      <c r="AA51" s="7862"/>
      <c r="AB51" s="7862"/>
      <c r="AC51" s="7862"/>
      <c r="AD51" s="7862"/>
      <c r="AE51" s="7862"/>
      <c r="AF51" s="7878"/>
      <c r="AG51" s="7878"/>
      <c r="AH51" s="7878"/>
      <c r="AI51" s="7871"/>
      <c r="AJ51" s="7872"/>
      <c r="AK51" s="7872"/>
      <c r="AL51" s="7871"/>
      <c r="AM51" s="7872"/>
      <c r="AN51" s="7872"/>
    </row>
    <row r="52">
      <c r="A52" s="7819" t="s">
        <v>8801</v>
      </c>
      <c r="B52" s="7819" t="s">
        <v>8686</v>
      </c>
      <c r="C52" s="7819" t="s">
        <v>8687</v>
      </c>
      <c r="D52" s="7819" t="s">
        <v>8688</v>
      </c>
      <c r="E52" s="7819"/>
      <c r="F52" s="7819" t="s">
        <v>8802</v>
      </c>
      <c r="G52" s="7879" t="s">
        <v>8690</v>
      </c>
      <c r="H52" s="7880" t="s">
        <v>8691</v>
      </c>
      <c r="I52" s="7818" t="s">
        <v>8692</v>
      </c>
      <c r="J52" s="7818" t="s">
        <v>8693</v>
      </c>
      <c r="K52" s="7819" t="s">
        <v>8694</v>
      </c>
      <c r="L52" s="7819" t="s">
        <v>8695</v>
      </c>
      <c r="M52" s="7819" t="s">
        <v>8803</v>
      </c>
      <c r="N52" s="7819" t="s">
        <v>8804</v>
      </c>
      <c r="O52" s="7819" t="s">
        <v>8698</v>
      </c>
      <c r="P52" s="7881"/>
      <c r="Q52" s="7881"/>
      <c r="R52" s="7881"/>
      <c r="S52" s="7881"/>
      <c r="T52" s="7881"/>
      <c r="U52" s="7881"/>
      <c r="V52" s="7881"/>
      <c r="W52" s="7881"/>
      <c r="X52" s="7881"/>
      <c r="Y52" s="7881"/>
      <c r="Z52" s="7881"/>
      <c r="AA52" s="7881"/>
      <c r="AB52" s="7882" t="s">
        <v>8705</v>
      </c>
      <c r="AC52" s="7880" t="s">
        <v>8706</v>
      </c>
      <c r="AD52" s="7880" t="s">
        <v>8805</v>
      </c>
      <c r="AE52" s="7880" t="s">
        <v>8806</v>
      </c>
      <c r="AF52" s="7883" t="s">
        <v>8709</v>
      </c>
      <c r="AG52" s="7883" t="s">
        <v>8710</v>
      </c>
      <c r="AH52" s="7818" t="s">
        <v>8711</v>
      </c>
      <c r="AI52" s="7880" t="s">
        <v>8712</v>
      </c>
      <c r="AJ52" s="7818" t="s">
        <v>8713</v>
      </c>
      <c r="AK52" s="7819" t="s">
        <v>8714</v>
      </c>
      <c r="AL52" s="7819" t="s">
        <v>8807</v>
      </c>
      <c r="AM52" s="7819" t="s">
        <v>8716</v>
      </c>
      <c r="AN52" s="7819" t="s">
        <v>8717</v>
      </c>
    </row>
    <row r="53">
      <c r="A53" s="7819" t="s">
        <v>8718</v>
      </c>
      <c r="B53" s="7819"/>
      <c r="C53" s="7819"/>
      <c r="D53" s="7819" t="s">
        <v>8719</v>
      </c>
      <c r="E53" s="7823" t="s">
        <v>8720</v>
      </c>
      <c r="F53" s="7819"/>
      <c r="G53" s="7884"/>
      <c r="H53" s="7880"/>
      <c r="I53" s="7818"/>
      <c r="J53" s="7818"/>
      <c r="K53" s="7819" t="s">
        <v>8721</v>
      </c>
      <c r="L53" s="7819" t="s">
        <v>8721</v>
      </c>
      <c r="M53" s="7819"/>
      <c r="N53" s="7819"/>
      <c r="O53" s="7819"/>
      <c r="P53" s="7881"/>
      <c r="Q53" s="7881"/>
      <c r="R53" s="7881"/>
      <c r="S53" s="7881"/>
      <c r="T53" s="7881"/>
      <c r="U53" s="7881"/>
      <c r="V53" s="7881"/>
      <c r="W53" s="7881"/>
      <c r="X53" s="7881"/>
      <c r="Y53" s="7881"/>
      <c r="Z53" s="7881"/>
      <c r="AA53" s="7881"/>
      <c r="AB53" s="7882"/>
      <c r="AC53" s="7880"/>
      <c r="AD53" s="7880"/>
      <c r="AE53" s="7880"/>
      <c r="AF53" s="7883"/>
      <c r="AG53" s="7883"/>
      <c r="AH53" s="7818"/>
      <c r="AI53" s="7880"/>
      <c r="AJ53" s="7818"/>
      <c r="AK53" s="7819"/>
      <c r="AL53" s="7819"/>
      <c r="AM53" s="7819"/>
      <c r="AN53" s="7819"/>
    </row>
    <row r="54">
      <c r="A54" s="7885">
        <v>1</v>
      </c>
      <c r="B54" s="7824" t="s">
        <v>8734</v>
      </c>
      <c r="C54" s="7824" t="s">
        <v>8808</v>
      </c>
      <c r="D54" s="7825">
        <v>2368</v>
      </c>
      <c r="E54" s="7839">
        <v>2368</v>
      </c>
      <c r="F54" s="7886"/>
      <c r="G54" s="7887">
        <f>VLOOKUP(C54,'Data Products'!$A:$J,2,0)</f>
      </c>
      <c r="H54" s="7888">
        <f t="shared" ref="H54:H79" si="26">IFERROR(G54-TODAY(),"")</f>
      </c>
      <c r="I54" s="7828">
        <v>45840</v>
      </c>
      <c r="J54" s="7829">
        <f t="shared" ref="J54:J126" si="3">TODAY()-I54</f>
      </c>
      <c r="K54" s="7843">
        <v>7287</v>
      </c>
      <c r="L54" s="7889">
        <v>15244</v>
      </c>
      <c r="M54" s="7825">
        <v>6000</v>
      </c>
      <c r="N54" s="7825">
        <v>12000</v>
      </c>
      <c r="O54" s="7824" t="s">
        <v>8733</v>
      </c>
      <c r="P54" s="7862"/>
      <c r="Q54" s="7862"/>
      <c r="R54" s="7890"/>
      <c r="S54" s="7862"/>
      <c r="T54" s="7862"/>
      <c r="U54" s="7862"/>
      <c r="V54" s="7862"/>
      <c r="W54" s="7862"/>
      <c r="X54" s="7862"/>
      <c r="Y54" s="7862"/>
      <c r="Z54" s="7862"/>
      <c r="AA54" s="7862"/>
      <c r="AB54" s="7891">
        <f t="shared" ref="AB54:AB126" si="10">L54/30</f>
      </c>
      <c r="AC54" s="7846">
        <f t="shared" ref="AC54:AC126" si="17">IFERROR(D54/AB54,"-")</f>
      </c>
      <c r="AD54" s="7832">
        <f t="shared" ref="AD54:AD126" si="30">IFERROR(TODAY()+AC54,"-")</f>
      </c>
      <c r="AE54" s="7847">
        <f t="shared" ref="AE54:AE126" si="6">_xlfn.IFS(AC54="-","Not sold yet",AND(AC54&lt;=150,AC54&gt;60),"Out of stock more than 60 days",AC54&lt;=60,"Out of stock less than 60 days",AC54&gt;=150,"Out of stock more than 150 days")</f>
      </c>
      <c r="AF54" s="7834">
        <f>VLOOKUP(C54,'Data Products'!$A:$J,10,0)</f>
      </c>
      <c r="AG54" s="7835">
        <f t="shared" ref="AG54:AG126" si="13">AF54*D54</f>
      </c>
      <c r="AH54" s="7835"/>
      <c r="AI54" s="7853" t="s">
        <v>8809</v>
      </c>
      <c r="AJ54" s="7837"/>
      <c r="AK54" s="7838"/>
      <c r="AL54" s="7837"/>
      <c r="AM54" s="7838"/>
      <c r="AN54" s="7838"/>
    </row>
    <row customHeight="true" hidden="true" ht="18" r="55">
      <c r="A55" s="7885">
        <v>2</v>
      </c>
      <c r="B55" s="7824" t="s">
        <v>8729</v>
      </c>
      <c r="C55" s="7824" t="s">
        <v>8810</v>
      </c>
      <c r="D55" s="7825">
        <v>0</v>
      </c>
      <c r="E55" s="7839">
        <v>0</v>
      </c>
      <c r="F55" s="7886"/>
      <c r="G55" s="7887">
        <f>VLOOKUP(C55,'Data Products'!$A:$J,2,0)</f>
      </c>
      <c r="H55" s="7888">
        <f t="shared" si="26"/>
      </c>
      <c r="I55" s="7828">
        <v>45376</v>
      </c>
      <c r="J55" s="7829">
        <f t="shared" si="3"/>
      </c>
      <c r="K55" s="7825">
        <v>0</v>
      </c>
      <c r="L55" s="7825">
        <v>0</v>
      </c>
      <c r="M55" s="7825">
        <v>0</v>
      </c>
      <c r="N55" s="7825">
        <v>0</v>
      </c>
      <c r="O55" s="7824" t="s">
        <v>8811</v>
      </c>
      <c r="P55" s="7862"/>
      <c r="Q55" s="7862"/>
      <c r="R55" s="7890"/>
      <c r="S55" s="7862"/>
      <c r="T55" s="7862"/>
      <c r="U55" s="7862"/>
      <c r="V55" s="7862"/>
      <c r="W55" s="7862"/>
      <c r="X55" s="7862"/>
      <c r="Y55" s="7862"/>
      <c r="Z55" s="7862"/>
      <c r="AA55" s="7862"/>
      <c r="AB55" s="7891">
        <f t="shared" si="10"/>
      </c>
      <c r="AC55" s="7840">
        <f t="shared" si="17"/>
      </c>
      <c r="AD55" s="7832">
        <f t="shared" si="30"/>
      </c>
      <c r="AE55" s="7841">
        <f t="shared" si="6"/>
      </c>
      <c r="AF55" s="7834">
        <f>VLOOKUP(C55,'Data Products'!$A:$J,10,0)</f>
      </c>
      <c r="AG55" s="7835">
        <f t="shared" si="13"/>
      </c>
      <c r="AH55" s="7835">
        <f t="shared" ref="AH55:AH74" si="20">IF(H55&lt;=90,D55,0)</f>
      </c>
      <c r="AI55" s="7848"/>
      <c r="AJ55" s="7837"/>
      <c r="AK55" s="7838"/>
      <c r="AL55" s="7837"/>
      <c r="AM55" s="7838"/>
      <c r="AN55" s="7838"/>
    </row>
    <row customHeight="true" hidden="true" ht="18" r="56">
      <c r="A56" s="7885">
        <v>3</v>
      </c>
      <c r="B56" s="7824" t="s">
        <v>8729</v>
      </c>
      <c r="C56" s="7824" t="s">
        <v>8812</v>
      </c>
      <c r="D56" s="7825">
        <v>0</v>
      </c>
      <c r="E56" s="7839">
        <v>0</v>
      </c>
      <c r="F56" s="7886"/>
      <c r="G56" s="7887">
        <f>VLOOKUP(C56,'Data Products'!$A:$J,2,0)</f>
      </c>
      <c r="H56" s="7888">
        <f t="shared" si="26"/>
      </c>
      <c r="I56" s="7864">
        <v>45721</v>
      </c>
      <c r="J56" s="7829">
        <f t="shared" si="3"/>
      </c>
      <c r="K56" s="7825">
        <v>0</v>
      </c>
      <c r="L56" s="7825">
        <v>0</v>
      </c>
      <c r="M56" s="7892" t="s">
        <v>8813</v>
      </c>
      <c r="N56" s="7892" t="s">
        <v>8813</v>
      </c>
      <c r="O56" s="7824" t="s">
        <v>8811</v>
      </c>
      <c r="P56" s="7862"/>
      <c r="Q56" s="7862"/>
      <c r="R56" s="7890"/>
      <c r="S56" s="7862"/>
      <c r="T56" s="7862"/>
      <c r="U56" s="7862"/>
      <c r="V56" s="7862"/>
      <c r="W56" s="7862"/>
      <c r="X56" s="7862"/>
      <c r="Y56" s="7862"/>
      <c r="Z56" s="7862"/>
      <c r="AA56" s="7862"/>
      <c r="AB56" s="7891">
        <f t="shared" si="10"/>
      </c>
      <c r="AC56" s="7840">
        <f t="shared" si="17"/>
      </c>
      <c r="AD56" s="7832">
        <f t="shared" si="30"/>
      </c>
      <c r="AE56" s="7841">
        <f t="shared" si="6"/>
      </c>
      <c r="AF56" s="7834">
        <f>VLOOKUP(C56,'Data Products'!$A:$J,10,0)</f>
      </c>
      <c r="AG56" s="7835">
        <f t="shared" si="13"/>
      </c>
      <c r="AH56" s="7835">
        <f t="shared" si="20"/>
      </c>
      <c r="AI56" s="7848"/>
      <c r="AJ56" s="7837"/>
      <c r="AK56" s="7838"/>
      <c r="AL56" s="7837"/>
      <c r="AM56" s="7838"/>
      <c r="AN56" s="7838"/>
    </row>
    <row customHeight="true" hidden="true" ht="18" r="57">
      <c r="A57" s="7885">
        <v>4</v>
      </c>
      <c r="B57" s="7824" t="s">
        <v>8729</v>
      </c>
      <c r="C57" s="7824" t="s">
        <v>8814</v>
      </c>
      <c r="D57" s="7825">
        <v>0</v>
      </c>
      <c r="E57" s="7839">
        <v>0</v>
      </c>
      <c r="F57" s="7886"/>
      <c r="G57" s="7887">
        <f>VLOOKUP(C57,'Data Products'!$A:$J,2,0)</f>
      </c>
      <c r="H57" s="7888">
        <f t="shared" si="26"/>
      </c>
      <c r="I57" s="7828">
        <v>45460</v>
      </c>
      <c r="J57" s="7829">
        <f t="shared" si="3"/>
      </c>
      <c r="K57" s="7825">
        <v>0</v>
      </c>
      <c r="L57" s="7825">
        <v>0</v>
      </c>
      <c r="M57" s="7825">
        <v>0</v>
      </c>
      <c r="N57" s="7825">
        <v>0</v>
      </c>
      <c r="O57" s="7824" t="s">
        <v>8811</v>
      </c>
      <c r="P57" s="7862"/>
      <c r="Q57" s="7862"/>
      <c r="R57" s="7893"/>
      <c r="S57" s="7862"/>
      <c r="T57" s="7862"/>
      <c r="U57" s="7862"/>
      <c r="V57" s="7862"/>
      <c r="W57" s="7862"/>
      <c r="X57" s="7862"/>
      <c r="Y57" s="7862"/>
      <c r="Z57" s="7862"/>
      <c r="AA57" s="7862"/>
      <c r="AB57" s="7891">
        <f t="shared" si="10"/>
      </c>
      <c r="AC57" s="7840">
        <f t="shared" si="17"/>
      </c>
      <c r="AD57" s="7832">
        <f t="shared" si="30"/>
      </c>
      <c r="AE57" s="7841">
        <f t="shared" si="6"/>
      </c>
      <c r="AF57" s="7834">
        <f>VLOOKUP(C57,'Data Products'!$A:$J,10,0)</f>
      </c>
      <c r="AG57" s="7835">
        <f t="shared" si="13"/>
      </c>
      <c r="AH57" s="7835">
        <f t="shared" si="20"/>
      </c>
      <c r="AI57" s="7837"/>
      <c r="AJ57" s="7838"/>
      <c r="AK57" s="7838"/>
      <c r="AL57" s="7837"/>
      <c r="AM57" s="7838"/>
      <c r="AN57" s="7838"/>
    </row>
    <row customHeight="true" hidden="true" ht="18" r="58">
      <c r="A58" s="7885">
        <v>5</v>
      </c>
      <c r="B58" s="7824" t="s">
        <v>8757</v>
      </c>
      <c r="C58" s="7824" t="s">
        <v>8815</v>
      </c>
      <c r="D58" s="7825">
        <v>0</v>
      </c>
      <c r="E58" s="7839">
        <v>0</v>
      </c>
      <c r="F58" s="7886"/>
      <c r="G58" s="7887">
        <f>VLOOKUP(C58,'Data Products'!$A:$J,2,0)</f>
      </c>
      <c r="H58" s="7888">
        <f t="shared" si="26"/>
      </c>
      <c r="I58" s="7828">
        <v>45667</v>
      </c>
      <c r="J58" s="7829">
        <f t="shared" si="3"/>
      </c>
      <c r="K58" s="7825">
        <v>0</v>
      </c>
      <c r="L58" s="7825">
        <v>0</v>
      </c>
      <c r="M58" s="7825">
        <v>500</v>
      </c>
      <c r="N58" s="7825">
        <v>1000</v>
      </c>
      <c r="O58" s="7894" t="s">
        <v>8742</v>
      </c>
      <c r="P58" s="7862"/>
      <c r="Q58" s="7862"/>
      <c r="R58" s="7890"/>
      <c r="S58" s="7862"/>
      <c r="T58" s="7862"/>
      <c r="U58" s="7862"/>
      <c r="V58" s="7862"/>
      <c r="W58" s="7862"/>
      <c r="X58" s="7862"/>
      <c r="Y58" s="7862"/>
      <c r="Z58" s="7862"/>
      <c r="AA58" s="7862"/>
      <c r="AB58" s="7891">
        <f t="shared" si="10"/>
      </c>
      <c r="AC58" s="7840">
        <f t="shared" si="17"/>
      </c>
      <c r="AD58" s="7832">
        <f t="shared" si="30"/>
      </c>
      <c r="AE58" s="7841">
        <f t="shared" si="6"/>
      </c>
      <c r="AF58" s="7834">
        <f>VLOOKUP(C58,'Data Products'!$A:$J,10,0)</f>
      </c>
      <c r="AG58" s="7835">
        <f t="shared" si="13"/>
      </c>
      <c r="AH58" s="7835">
        <f t="shared" si="20"/>
      </c>
      <c r="AI58" s="7848"/>
      <c r="AJ58" s="7838"/>
      <c r="AK58" s="7838">
        <v>200</v>
      </c>
      <c r="AL58" s="7837"/>
      <c r="AM58" s="7838"/>
      <c r="AN58" s="7838"/>
    </row>
    <row r="59">
      <c r="A59" s="7885">
        <v>6</v>
      </c>
      <c r="B59" s="7824" t="s">
        <v>8729</v>
      </c>
      <c r="C59" s="7824" t="s">
        <v>8816</v>
      </c>
      <c r="D59" s="7825">
        <v>3</v>
      </c>
      <c r="E59" s="7839">
        <v>3</v>
      </c>
      <c r="F59" s="7886"/>
      <c r="G59" s="7887">
        <f>VLOOKUP(C59,'Data Products'!$A:$J,2,0)</f>
      </c>
      <c r="H59" s="7888">
        <f t="shared" si="26"/>
      </c>
      <c r="I59" s="7828">
        <v>45667</v>
      </c>
      <c r="J59" s="7829">
        <f t="shared" si="3"/>
      </c>
      <c r="K59" s="7825">
        <v>0</v>
      </c>
      <c r="L59" s="7825">
        <v>0</v>
      </c>
      <c r="M59" s="7825">
        <v>500</v>
      </c>
      <c r="N59" s="7825">
        <v>1000</v>
      </c>
      <c r="O59" s="7824" t="s">
        <v>8742</v>
      </c>
      <c r="P59" s="7862"/>
      <c r="Q59" s="7862"/>
      <c r="R59" s="7890"/>
      <c r="S59" s="7862"/>
      <c r="T59" s="7862"/>
      <c r="U59" s="7862"/>
      <c r="V59" s="7862"/>
      <c r="W59" s="7862"/>
      <c r="X59" s="7862"/>
      <c r="Y59" s="7862"/>
      <c r="Z59" s="7862"/>
      <c r="AA59" s="7862"/>
      <c r="AB59" s="7891">
        <f t="shared" si="10"/>
      </c>
      <c r="AC59" s="7846">
        <f t="shared" si="17"/>
      </c>
      <c r="AD59" s="7832">
        <f t="shared" si="30"/>
      </c>
      <c r="AE59" s="7847">
        <f t="shared" si="6"/>
      </c>
      <c r="AF59" s="7834">
        <f>VLOOKUP(C59,'Data Products'!$A:$J,10,0)</f>
      </c>
      <c r="AG59" s="7835">
        <f t="shared" si="13"/>
      </c>
      <c r="AH59" s="7835">
        <f t="shared" si="20"/>
      </c>
      <c r="AI59" s="7848"/>
      <c r="AJ59" s="7838"/>
      <c r="AK59" s="7838"/>
      <c r="AL59" s="7837"/>
      <c r="AM59" s="7838"/>
      <c r="AN59" s="7838"/>
    </row>
    <row r="60">
      <c r="A60" s="7885">
        <v>7</v>
      </c>
      <c r="B60" s="7824" t="s">
        <v>8722</v>
      </c>
      <c r="C60" s="7824" t="s">
        <v>8817</v>
      </c>
      <c r="D60" s="7825">
        <v>116</v>
      </c>
      <c r="E60" s="7839">
        <v>116</v>
      </c>
      <c r="F60" s="7886"/>
      <c r="G60" s="7887">
        <f>VLOOKUP(C60,'Data Products'!$A:$J,2,0)</f>
      </c>
      <c r="H60" s="7888">
        <f t="shared" si="26"/>
      </c>
      <c r="I60" s="7828">
        <v>45617</v>
      </c>
      <c r="J60" s="7829">
        <f t="shared" si="3"/>
      </c>
      <c r="K60" s="7825">
        <v>31</v>
      </c>
      <c r="L60" s="7825">
        <v>63</v>
      </c>
      <c r="M60" s="7825">
        <v>300</v>
      </c>
      <c r="N60" s="7825">
        <v>500</v>
      </c>
      <c r="O60" s="7895" t="s">
        <v>8742</v>
      </c>
      <c r="P60" s="7862"/>
      <c r="Q60" s="7862"/>
      <c r="R60" s="7890"/>
      <c r="S60" s="7862"/>
      <c r="T60" s="7862"/>
      <c r="U60" s="7862"/>
      <c r="V60" s="7862"/>
      <c r="W60" s="7862"/>
      <c r="X60" s="7862"/>
      <c r="Y60" s="7862"/>
      <c r="Z60" s="7862"/>
      <c r="AA60" s="7862"/>
      <c r="AB60" s="7891">
        <f t="shared" si="10"/>
      </c>
      <c r="AC60" s="7850">
        <f t="shared" si="17"/>
      </c>
      <c r="AD60" s="7832">
        <f t="shared" si="30"/>
      </c>
      <c r="AE60" s="7851">
        <f t="shared" si="6"/>
      </c>
      <c r="AF60" s="7834">
        <f>VLOOKUP(C60,'Data Products'!$A:$J,10,0)</f>
      </c>
      <c r="AG60" s="7835">
        <f t="shared" si="13"/>
      </c>
      <c r="AH60" s="7835">
        <f t="shared" si="20"/>
      </c>
      <c r="AI60" s="7837"/>
      <c r="AJ60" s="7838"/>
      <c r="AK60" s="7838"/>
      <c r="AL60" s="7837"/>
      <c r="AM60" s="7838"/>
      <c r="AN60" s="7838"/>
    </row>
    <row customHeight="true" hidden="true" ht="18" r="61">
      <c r="A61" s="7885">
        <v>8</v>
      </c>
      <c r="B61" s="7824" t="s">
        <v>8722</v>
      </c>
      <c r="C61" s="7824" t="s">
        <v>8818</v>
      </c>
      <c r="D61" s="7825">
        <v>0</v>
      </c>
      <c r="E61" s="7839">
        <v>0</v>
      </c>
      <c r="F61" s="7886"/>
      <c r="G61" s="7887">
        <f>VLOOKUP(C61,'Data Products'!$A:$J,2,0)</f>
      </c>
      <c r="H61" s="7896">
        <f t="shared" si="26"/>
      </c>
      <c r="I61" s="7828">
        <v>45504</v>
      </c>
      <c r="J61" s="7829">
        <f t="shared" si="3"/>
      </c>
      <c r="K61" s="7825">
        <v>0</v>
      </c>
      <c r="L61" s="7825">
        <v>0</v>
      </c>
      <c r="M61" s="7825">
        <v>0</v>
      </c>
      <c r="N61" s="7825">
        <v>0</v>
      </c>
      <c r="O61" s="7824" t="s">
        <v>8742</v>
      </c>
      <c r="P61" s="7862"/>
      <c r="Q61" s="7862"/>
      <c r="R61" s="7890"/>
      <c r="S61" s="7862"/>
      <c r="T61" s="7862"/>
      <c r="U61" s="7862"/>
      <c r="V61" s="7862"/>
      <c r="W61" s="7862"/>
      <c r="X61" s="7862"/>
      <c r="Y61" s="7862"/>
      <c r="Z61" s="7862"/>
      <c r="AA61" s="7862"/>
      <c r="AB61" s="7891">
        <f t="shared" si="10"/>
      </c>
      <c r="AC61" s="7840">
        <f t="shared" si="17"/>
      </c>
      <c r="AD61" s="7832">
        <f t="shared" si="30"/>
      </c>
      <c r="AE61" s="7841">
        <f t="shared" si="6"/>
      </c>
      <c r="AF61" s="7834">
        <f>VLOOKUP(C61,'Data Products'!$A:$J,10,0)</f>
      </c>
      <c r="AG61" s="7835">
        <f t="shared" si="13"/>
      </c>
      <c r="AH61" s="7835">
        <f t="shared" si="20"/>
      </c>
      <c r="AI61" s="7837"/>
      <c r="AJ61" s="7838"/>
      <c r="AK61" s="7838"/>
      <c r="AL61" s="7837"/>
      <c r="AM61" s="7838"/>
      <c r="AN61" s="7838"/>
    </row>
    <row customHeight="true" hidden="true" ht="18" r="62">
      <c r="A62" s="7885">
        <v>9</v>
      </c>
      <c r="B62" s="7824" t="s">
        <v>8722</v>
      </c>
      <c r="C62" s="7824" t="s">
        <v>8819</v>
      </c>
      <c r="D62" s="7825">
        <v>0</v>
      </c>
      <c r="E62" s="7839">
        <v>0</v>
      </c>
      <c r="F62" s="7886"/>
      <c r="G62" s="7887">
        <f>VLOOKUP(C62,'Data Products'!$A:$J,2,0)</f>
      </c>
      <c r="H62" s="7888">
        <f t="shared" si="26"/>
      </c>
      <c r="I62" s="7828">
        <v>45530</v>
      </c>
      <c r="J62" s="7829">
        <f t="shared" si="3"/>
      </c>
      <c r="K62" s="7825">
        <v>0</v>
      </c>
      <c r="L62" s="7825">
        <v>0</v>
      </c>
      <c r="M62" s="7825">
        <v>100</v>
      </c>
      <c r="N62" s="7825">
        <v>300</v>
      </c>
      <c r="O62" s="7824" t="s">
        <v>8742</v>
      </c>
      <c r="P62" s="7862"/>
      <c r="Q62" s="7862"/>
      <c r="R62" s="7890"/>
      <c r="S62" s="7862"/>
      <c r="T62" s="7862"/>
      <c r="U62" s="7862"/>
      <c r="V62" s="7862"/>
      <c r="W62" s="7862"/>
      <c r="X62" s="7862"/>
      <c r="Y62" s="7862"/>
      <c r="Z62" s="7862"/>
      <c r="AA62" s="7862"/>
      <c r="AB62" s="7891">
        <f t="shared" si="10"/>
      </c>
      <c r="AC62" s="7846">
        <f t="shared" si="17"/>
      </c>
      <c r="AD62" s="7832">
        <f t="shared" si="30"/>
      </c>
      <c r="AE62" s="7847">
        <f t="shared" si="6"/>
      </c>
      <c r="AF62" s="7834">
        <f>VLOOKUP(C62,'Data Products'!$A:$J,10,0)</f>
      </c>
      <c r="AG62" s="7835">
        <f t="shared" si="13"/>
      </c>
      <c r="AH62" s="7835">
        <f t="shared" si="20"/>
      </c>
      <c r="AI62" s="7837"/>
      <c r="AJ62" s="7838"/>
      <c r="AK62" s="7838"/>
      <c r="AL62" s="7837"/>
      <c r="AM62" s="7838"/>
      <c r="AN62" s="7838"/>
    </row>
    <row customHeight="true" hidden="true" ht="18" r="63">
      <c r="A63" s="7885">
        <v>10</v>
      </c>
      <c r="B63" s="7824" t="s">
        <v>8722</v>
      </c>
      <c r="C63" s="7824" t="s">
        <v>8820</v>
      </c>
      <c r="D63" s="7825">
        <v>0</v>
      </c>
      <c r="E63" s="7839">
        <v>0</v>
      </c>
      <c r="F63" s="7886"/>
      <c r="G63" s="7887">
        <f>VLOOKUP(C63,'Data Products'!$A:$J,2,0)</f>
      </c>
      <c r="H63" s="7888">
        <f t="shared" si="26"/>
      </c>
      <c r="I63" s="7828">
        <v>45667</v>
      </c>
      <c r="J63" s="7829">
        <f t="shared" si="3"/>
      </c>
      <c r="K63" s="7825">
        <v>0</v>
      </c>
      <c r="L63" s="7825">
        <v>0</v>
      </c>
      <c r="M63" s="7825">
        <v>500</v>
      </c>
      <c r="N63" s="7825">
        <v>1000</v>
      </c>
      <c r="O63" s="7824" t="s">
        <v>8742</v>
      </c>
      <c r="P63" s="7862"/>
      <c r="Q63" s="7862"/>
      <c r="R63" s="7890"/>
      <c r="S63" s="7862"/>
      <c r="T63" s="7862"/>
      <c r="U63" s="7862"/>
      <c r="V63" s="7862"/>
      <c r="W63" s="7862"/>
      <c r="X63" s="7862"/>
      <c r="Y63" s="7862"/>
      <c r="Z63" s="7862"/>
      <c r="AA63" s="7862"/>
      <c r="AB63" s="7891">
        <f t="shared" si="10"/>
      </c>
      <c r="AC63" s="7840">
        <f t="shared" si="17"/>
      </c>
      <c r="AD63" s="7832">
        <f t="shared" si="30"/>
      </c>
      <c r="AE63" s="7841">
        <f t="shared" si="6"/>
      </c>
      <c r="AF63" s="7834">
        <f>VLOOKUP(C63,'Data Products'!$A:$J,10,0)</f>
      </c>
      <c r="AG63" s="7835">
        <f t="shared" si="13"/>
      </c>
      <c r="AH63" s="7835">
        <f t="shared" si="20"/>
      </c>
      <c r="AI63" s="7848"/>
      <c r="AJ63" s="7838"/>
      <c r="AK63" s="7838">
        <v>150</v>
      </c>
      <c r="AL63" s="7837"/>
      <c r="AM63" s="7838"/>
      <c r="AN63" s="7838"/>
    </row>
    <row customHeight="true" hidden="true" ht="18" r="64">
      <c r="A64" s="7885">
        <v>11</v>
      </c>
      <c r="B64" s="7824" t="s">
        <v>8729</v>
      </c>
      <c r="C64" s="7824" t="s">
        <v>8821</v>
      </c>
      <c r="D64" s="7825">
        <v>0</v>
      </c>
      <c r="E64" s="7839">
        <v>0</v>
      </c>
      <c r="F64" s="7886"/>
      <c r="G64" s="7887">
        <f>VLOOKUP(C64,'Data Products'!$A:$J,2,0)</f>
      </c>
      <c r="H64" s="7888">
        <f t="shared" si="26"/>
      </c>
      <c r="I64" s="7864">
        <v>45716</v>
      </c>
      <c r="J64" s="7829">
        <f t="shared" si="3"/>
      </c>
      <c r="K64" s="7825">
        <v>42</v>
      </c>
      <c r="L64" s="7825">
        <v>118</v>
      </c>
      <c r="M64" s="7825" t="s">
        <v>8813</v>
      </c>
      <c r="N64" s="7825" t="s">
        <v>8813</v>
      </c>
      <c r="O64" s="7824" t="s">
        <v>8742</v>
      </c>
      <c r="P64" s="7862"/>
      <c r="Q64" s="7862"/>
      <c r="R64" s="7890"/>
      <c r="S64" s="7862"/>
      <c r="T64" s="7862"/>
      <c r="U64" s="7862"/>
      <c r="V64" s="7862"/>
      <c r="W64" s="7862"/>
      <c r="X64" s="7862"/>
      <c r="Y64" s="7862"/>
      <c r="Z64" s="7862"/>
      <c r="AA64" s="7862"/>
      <c r="AB64" s="7891">
        <f t="shared" si="10"/>
      </c>
      <c r="AC64" s="7850">
        <f t="shared" si="17"/>
      </c>
      <c r="AD64" s="7832">
        <f t="shared" si="30"/>
      </c>
      <c r="AE64" s="7851">
        <f t="shared" si="6"/>
      </c>
      <c r="AF64" s="7834">
        <f>VLOOKUP(C64,'Data Products'!$A:$J,10,0)</f>
      </c>
      <c r="AG64" s="7835">
        <f t="shared" si="13"/>
      </c>
      <c r="AH64" s="7835">
        <f t="shared" si="20"/>
      </c>
      <c r="AI64" s="7848"/>
      <c r="AJ64" s="7838"/>
      <c r="AK64" s="7838"/>
      <c r="AL64" s="7837"/>
      <c r="AM64" s="7838"/>
      <c r="AN64" s="7838"/>
    </row>
    <row r="65">
      <c r="A65" s="7885">
        <v>12</v>
      </c>
      <c r="B65" s="7824" t="s">
        <v>8722</v>
      </c>
      <c r="C65" s="7824" t="s">
        <v>8822</v>
      </c>
      <c r="D65" s="7825">
        <v>210</v>
      </c>
      <c r="E65" s="7839">
        <v>210</v>
      </c>
      <c r="F65" s="7886"/>
      <c r="G65" s="7887">
        <f>VLOOKUP(C65,'Data Products'!$A:$J,2,0)</f>
      </c>
      <c r="H65" s="7888">
        <f t="shared" si="26"/>
      </c>
      <c r="I65" s="7864">
        <v>45716</v>
      </c>
      <c r="J65" s="7829">
        <f t="shared" si="3"/>
      </c>
      <c r="K65" s="7825">
        <v>86</v>
      </c>
      <c r="L65" s="7825">
        <v>116</v>
      </c>
      <c r="M65" s="7825">
        <v>0</v>
      </c>
      <c r="N65" s="7825">
        <v>0</v>
      </c>
      <c r="O65" s="7824" t="s">
        <v>8742</v>
      </c>
      <c r="P65" s="7862"/>
      <c r="Q65" s="7862"/>
      <c r="R65" s="7890"/>
      <c r="S65" s="7862"/>
      <c r="T65" s="7862"/>
      <c r="U65" s="7862"/>
      <c r="V65" s="7862"/>
      <c r="W65" s="7862"/>
      <c r="X65" s="7862"/>
      <c r="Y65" s="7862"/>
      <c r="Z65" s="7862"/>
      <c r="AA65" s="7862"/>
      <c r="AB65" s="7891">
        <f t="shared" si="10"/>
      </c>
      <c r="AC65" s="7850">
        <f t="shared" si="17"/>
      </c>
      <c r="AD65" s="7832">
        <f t="shared" si="30"/>
      </c>
      <c r="AE65" s="7851">
        <f t="shared" si="6"/>
      </c>
      <c r="AF65" s="7834">
        <f>VLOOKUP(C65,'Data Products'!$A:$J,10,0)</f>
      </c>
      <c r="AG65" s="7835">
        <f t="shared" si="13"/>
      </c>
      <c r="AH65" s="7835">
        <f t="shared" si="20"/>
      </c>
      <c r="AI65" s="7848"/>
      <c r="AJ65" s="7838"/>
      <c r="AK65" s="7838"/>
      <c r="AL65" s="7837"/>
      <c r="AM65" s="7838"/>
      <c r="AN65" s="7838"/>
    </row>
    <row customHeight="true" hidden="true" ht="18" r="66">
      <c r="A66" s="7885">
        <v>13</v>
      </c>
      <c r="B66" s="7824" t="s">
        <v>8722</v>
      </c>
      <c r="C66" s="7824" t="s">
        <v>8823</v>
      </c>
      <c r="D66" s="7825">
        <v>0</v>
      </c>
      <c r="E66" s="7839">
        <v>0</v>
      </c>
      <c r="F66" s="7886"/>
      <c r="G66" s="7887">
        <f>VLOOKUP(C66,'Data Products'!$A:$J,2,0)</f>
      </c>
      <c r="H66" s="7896">
        <f t="shared" si="26"/>
      </c>
      <c r="I66" s="7828">
        <v>45363</v>
      </c>
      <c r="J66" s="7829">
        <f t="shared" si="3"/>
      </c>
      <c r="K66" s="7825">
        <v>0</v>
      </c>
      <c r="L66" s="7825">
        <v>0</v>
      </c>
      <c r="M66" s="7825">
        <v>0</v>
      </c>
      <c r="N66" s="7825">
        <v>0</v>
      </c>
      <c r="O66" s="7824" t="s">
        <v>8742</v>
      </c>
      <c r="P66" s="7862"/>
      <c r="Q66" s="7862"/>
      <c r="R66" s="7890"/>
      <c r="S66" s="7862"/>
      <c r="T66" s="7862"/>
      <c r="U66" s="7862"/>
      <c r="V66" s="7862"/>
      <c r="W66" s="7862"/>
      <c r="X66" s="7862"/>
      <c r="Y66" s="7862"/>
      <c r="Z66" s="7862"/>
      <c r="AA66" s="7862"/>
      <c r="AB66" s="7891">
        <f t="shared" si="10"/>
      </c>
      <c r="AC66" s="7840">
        <f t="shared" si="17"/>
      </c>
      <c r="AD66" s="7832">
        <f t="shared" si="30"/>
      </c>
      <c r="AE66" s="7841">
        <f t="shared" si="6"/>
      </c>
      <c r="AF66" s="7834">
        <f>VLOOKUP(C66,'Data Products'!$A:$J,10,0)</f>
      </c>
      <c r="AG66" s="7835">
        <f t="shared" si="13"/>
      </c>
      <c r="AH66" s="7835">
        <f t="shared" si="20"/>
      </c>
      <c r="AI66" s="7837"/>
      <c r="AJ66" s="7838"/>
      <c r="AK66" s="7838"/>
      <c r="AL66" s="7837"/>
      <c r="AM66" s="7838"/>
      <c r="AN66" s="7838"/>
    </row>
    <row r="67">
      <c r="A67" s="7885">
        <v>14</v>
      </c>
      <c r="B67" s="7824" t="s">
        <v>8722</v>
      </c>
      <c r="C67" s="7824" t="s">
        <v>8824</v>
      </c>
      <c r="D67" s="7825">
        <v>34</v>
      </c>
      <c r="E67" s="7839">
        <v>34</v>
      </c>
      <c r="F67" s="7886"/>
      <c r="G67" s="7887">
        <f>VLOOKUP(C67,'Data Products'!$A:$J,2,0)</f>
      </c>
      <c r="H67" s="7888">
        <f t="shared" si="26"/>
      </c>
      <c r="I67" s="7828">
        <v>45617</v>
      </c>
      <c r="J67" s="7829">
        <f t="shared" si="3"/>
      </c>
      <c r="K67" s="7825">
        <v>19</v>
      </c>
      <c r="L67" s="7825">
        <v>27</v>
      </c>
      <c r="M67" s="7825">
        <v>300</v>
      </c>
      <c r="N67" s="7825">
        <v>500</v>
      </c>
      <c r="O67" s="7824" t="s">
        <v>8742</v>
      </c>
      <c r="P67" s="7862"/>
      <c r="Q67" s="7862"/>
      <c r="R67" s="7890"/>
      <c r="S67" s="7862"/>
      <c r="T67" s="7862"/>
      <c r="U67" s="7862"/>
      <c r="V67" s="7862"/>
      <c r="W67" s="7862"/>
      <c r="X67" s="7862"/>
      <c r="Y67" s="7862"/>
      <c r="Z67" s="7862"/>
      <c r="AA67" s="7862"/>
      <c r="AB67" s="7891">
        <f t="shared" si="10"/>
      </c>
      <c r="AC67" s="7850">
        <f t="shared" si="17"/>
      </c>
      <c r="AD67" s="7832">
        <f t="shared" si="30"/>
      </c>
      <c r="AE67" s="7851">
        <f t="shared" si="6"/>
      </c>
      <c r="AF67" s="7834">
        <f>VLOOKUP(C67,'Data Products'!$A:$J,10,0)</f>
      </c>
      <c r="AG67" s="7835">
        <f t="shared" si="13"/>
      </c>
      <c r="AH67" s="7835">
        <f t="shared" si="20"/>
      </c>
      <c r="AI67" s="7848"/>
      <c r="AJ67" s="7838"/>
      <c r="AK67" s="7838"/>
      <c r="AL67" s="7837"/>
      <c r="AM67" s="7838"/>
      <c r="AN67" s="7838"/>
    </row>
    <row r="68">
      <c r="A68" s="7885">
        <v>15</v>
      </c>
      <c r="B68" s="7824" t="s">
        <v>8722</v>
      </c>
      <c r="C68" s="7824" t="s">
        <v>8825</v>
      </c>
      <c r="D68" s="7825">
        <v>50</v>
      </c>
      <c r="E68" s="7839">
        <v>50</v>
      </c>
      <c r="F68" s="7886"/>
      <c r="G68" s="7887">
        <f>VLOOKUP(C68,'Data Products'!$A:$J,2,0)</f>
      </c>
      <c r="H68" s="7888">
        <f t="shared" si="26"/>
      </c>
      <c r="I68" s="7828">
        <v>45667</v>
      </c>
      <c r="J68" s="7829">
        <f t="shared" si="3"/>
      </c>
      <c r="K68" s="7825">
        <v>224</v>
      </c>
      <c r="L68" s="7825">
        <v>312</v>
      </c>
      <c r="M68" s="7825">
        <v>1000</v>
      </c>
      <c r="N68" s="7825">
        <v>2000</v>
      </c>
      <c r="O68" s="7824" t="s">
        <v>8742</v>
      </c>
      <c r="P68" s="7862"/>
      <c r="Q68" s="7862"/>
      <c r="R68" s="7890"/>
      <c r="S68" s="7862"/>
      <c r="T68" s="7862"/>
      <c r="U68" s="7862"/>
      <c r="V68" s="7862"/>
      <c r="W68" s="7862"/>
      <c r="X68" s="7862"/>
      <c r="Y68" s="7862"/>
      <c r="Z68" s="7862"/>
      <c r="AA68" s="7862"/>
      <c r="AB68" s="7891">
        <f t="shared" si="10"/>
      </c>
      <c r="AC68" s="7850">
        <f t="shared" si="17"/>
      </c>
      <c r="AD68" s="7832">
        <f t="shared" si="30"/>
      </c>
      <c r="AE68" s="7851">
        <f t="shared" si="6"/>
      </c>
      <c r="AF68" s="7834">
        <f>VLOOKUP(C68,'Data Products'!$A:$J,10,0)</f>
      </c>
      <c r="AG68" s="7835">
        <f t="shared" si="13"/>
      </c>
      <c r="AH68" s="7835">
        <f t="shared" si="20"/>
      </c>
      <c r="AI68" s="7848"/>
      <c r="AJ68" s="7838"/>
      <c r="AK68" s="7838">
        <v>340</v>
      </c>
      <c r="AL68" s="7837"/>
      <c r="AM68" s="7838"/>
      <c r="AN68" s="7838"/>
    </row>
    <row customHeight="true" hidden="true" ht="18" r="69">
      <c r="A69" s="7885">
        <v>16</v>
      </c>
      <c r="B69" s="7824" t="s">
        <v>8729</v>
      </c>
      <c r="C69" s="7824" t="s">
        <v>8826</v>
      </c>
      <c r="D69" s="7825">
        <v>0</v>
      </c>
      <c r="E69" s="7839">
        <v>0</v>
      </c>
      <c r="F69" s="7886"/>
      <c r="G69" s="7887">
        <f>VLOOKUP(C69,'Data Products'!$A:$J,2,0)</f>
      </c>
      <c r="H69" s="7896">
        <f t="shared" si="26"/>
      </c>
      <c r="I69" s="7828">
        <v>45668</v>
      </c>
      <c r="J69" s="7829">
        <f t="shared" si="3"/>
      </c>
      <c r="K69" s="7825">
        <v>0</v>
      </c>
      <c r="L69" s="7825">
        <v>0</v>
      </c>
      <c r="M69" s="7825">
        <v>0</v>
      </c>
      <c r="N69" s="7825">
        <v>0</v>
      </c>
      <c r="O69" s="7824" t="s">
        <v>8760</v>
      </c>
      <c r="P69" s="7862"/>
      <c r="Q69" s="7862"/>
      <c r="R69" s="7890"/>
      <c r="S69" s="7862"/>
      <c r="T69" s="7862"/>
      <c r="U69" s="7862"/>
      <c r="V69" s="7862"/>
      <c r="W69" s="7862"/>
      <c r="X69" s="7862"/>
      <c r="Y69" s="7862"/>
      <c r="Z69" s="7862"/>
      <c r="AA69" s="7862"/>
      <c r="AB69" s="7891">
        <f t="shared" si="10"/>
      </c>
      <c r="AC69" s="7840">
        <f t="shared" si="17"/>
      </c>
      <c r="AD69" s="7832">
        <f t="shared" si="30"/>
      </c>
      <c r="AE69" s="7841">
        <f t="shared" si="6"/>
      </c>
      <c r="AF69" s="7834">
        <f>VLOOKUP(C69,'Data Products'!$A:$J,10,0)</f>
      </c>
      <c r="AG69" s="7835">
        <f t="shared" si="13"/>
      </c>
      <c r="AH69" s="7835">
        <f t="shared" si="20"/>
      </c>
      <c r="AI69" s="7848"/>
      <c r="AJ69" s="7838"/>
      <c r="AK69" s="7838"/>
      <c r="AL69" s="7837"/>
      <c r="AM69" s="7838"/>
      <c r="AN69" s="7838"/>
    </row>
    <row customHeight="true" hidden="true" ht="18" r="70">
      <c r="A70" s="7885">
        <v>17</v>
      </c>
      <c r="B70" s="7824" t="s">
        <v>8729</v>
      </c>
      <c r="C70" s="7824" t="s">
        <v>8827</v>
      </c>
      <c r="D70" s="7825">
        <v>0</v>
      </c>
      <c r="E70" s="7839">
        <v>0</v>
      </c>
      <c r="F70" s="7886"/>
      <c r="G70" s="7887">
        <f>VLOOKUP(C70,'Data Products'!$A:$J,2,0)</f>
      </c>
      <c r="H70" s="7896">
        <f t="shared" si="26"/>
      </c>
      <c r="I70" s="7828">
        <v>45669</v>
      </c>
      <c r="J70" s="7829">
        <f t="shared" si="3"/>
      </c>
      <c r="K70" s="7825">
        <v>0</v>
      </c>
      <c r="L70" s="7825">
        <v>0</v>
      </c>
      <c r="M70" s="7825">
        <v>4000</v>
      </c>
      <c r="N70" s="7825">
        <v>8000</v>
      </c>
      <c r="O70" s="7824" t="s">
        <v>8760</v>
      </c>
      <c r="P70" s="7862"/>
      <c r="Q70" s="7862"/>
      <c r="R70" s="7890"/>
      <c r="S70" s="7862"/>
      <c r="T70" s="7862"/>
      <c r="U70" s="7862"/>
      <c r="V70" s="7862"/>
      <c r="W70" s="7862"/>
      <c r="X70" s="7862"/>
      <c r="Y70" s="7862"/>
      <c r="Z70" s="7862"/>
      <c r="AA70" s="7862"/>
      <c r="AB70" s="7891">
        <f t="shared" si="10"/>
      </c>
      <c r="AC70" s="7846">
        <f t="shared" si="17"/>
      </c>
      <c r="AD70" s="7832">
        <f t="shared" si="30"/>
      </c>
      <c r="AE70" s="7847">
        <f t="shared" si="6"/>
      </c>
      <c r="AF70" s="7834">
        <f>VLOOKUP(C70,'Data Products'!$A:$J,10,0)</f>
      </c>
      <c r="AG70" s="7835">
        <f t="shared" si="13"/>
      </c>
      <c r="AH70" s="7835">
        <f t="shared" si="20"/>
      </c>
      <c r="AI70" s="7848"/>
      <c r="AJ70" s="7838"/>
      <c r="AK70" s="7838">
        <v>3620</v>
      </c>
      <c r="AL70" s="7837"/>
      <c r="AM70" s="7838"/>
      <c r="AN70" s="7838"/>
    </row>
    <row customHeight="true" hidden="true" ht="18" r="71">
      <c r="A71" s="7885">
        <v>18</v>
      </c>
      <c r="B71" s="7824" t="s">
        <v>8729</v>
      </c>
      <c r="C71" s="7824" t="s">
        <v>8828</v>
      </c>
      <c r="D71" s="7825">
        <v>0</v>
      </c>
      <c r="E71" s="7839">
        <v>0</v>
      </c>
      <c r="F71" s="7886"/>
      <c r="G71" s="7887">
        <f>VLOOKUP(C71,'Data Products'!$A:$J,2,0)</f>
      </c>
      <c r="H71" s="7896">
        <f t="shared" si="26"/>
      </c>
      <c r="I71" s="7828">
        <v>45670</v>
      </c>
      <c r="J71" s="7829">
        <f t="shared" si="3"/>
      </c>
      <c r="K71" s="7825">
        <v>0</v>
      </c>
      <c r="L71" s="7825">
        <v>0</v>
      </c>
      <c r="M71" s="7825">
        <v>0</v>
      </c>
      <c r="N71" s="7825">
        <v>0</v>
      </c>
      <c r="O71" s="7824" t="s">
        <v>8760</v>
      </c>
      <c r="P71" s="7862"/>
      <c r="Q71" s="7862"/>
      <c r="R71" s="7890"/>
      <c r="S71" s="7862"/>
      <c r="T71" s="7862"/>
      <c r="U71" s="7862"/>
      <c r="V71" s="7862"/>
      <c r="W71" s="7862"/>
      <c r="X71" s="7862"/>
      <c r="Y71" s="7862"/>
      <c r="Z71" s="7862"/>
      <c r="AA71" s="7862"/>
      <c r="AB71" s="7891">
        <f t="shared" si="10"/>
      </c>
      <c r="AC71" s="7840">
        <f t="shared" si="17"/>
      </c>
      <c r="AD71" s="7832">
        <f t="shared" si="30"/>
      </c>
      <c r="AE71" s="7841">
        <f t="shared" si="6"/>
      </c>
      <c r="AF71" s="7834">
        <f>VLOOKUP(C71,'Data Products'!$A:$J,10,0)</f>
      </c>
      <c r="AG71" s="7835">
        <f t="shared" si="13"/>
      </c>
      <c r="AH71" s="7835">
        <f t="shared" si="20"/>
      </c>
      <c r="AI71" s="7848"/>
      <c r="AJ71" s="7838"/>
      <c r="AK71" s="7838"/>
      <c r="AL71" s="7837"/>
      <c r="AM71" s="7838"/>
      <c r="AN71" s="7838"/>
    </row>
    <row r="72">
      <c r="A72" s="7885">
        <v>19</v>
      </c>
      <c r="B72" s="7824" t="s">
        <v>8734</v>
      </c>
      <c r="C72" s="7824" t="s">
        <v>8829</v>
      </c>
      <c r="D72" s="7825">
        <v>6</v>
      </c>
      <c r="E72" s="7839">
        <v>6</v>
      </c>
      <c r="F72" s="7886"/>
      <c r="G72" s="7887">
        <f>VLOOKUP(C72,'Data Products'!$A:$J,2,0)</f>
      </c>
      <c r="H72" s="7888">
        <f t="shared" si="26"/>
      </c>
      <c r="I72" s="7828">
        <v>45671</v>
      </c>
      <c r="J72" s="7829">
        <f t="shared" si="3"/>
      </c>
      <c r="K72" s="7825">
        <v>1750</v>
      </c>
      <c r="L72" s="7825">
        <v>3422</v>
      </c>
      <c r="M72" s="7825">
        <v>0</v>
      </c>
      <c r="N72" s="7825">
        <v>0</v>
      </c>
      <c r="O72" s="7824" t="s">
        <v>8830</v>
      </c>
      <c r="P72" s="7862"/>
      <c r="Q72" s="7862"/>
      <c r="R72" s="7890"/>
      <c r="S72" s="7862"/>
      <c r="T72" s="7862"/>
      <c r="U72" s="7862"/>
      <c r="V72" s="7862"/>
      <c r="W72" s="7862"/>
      <c r="X72" s="7862"/>
      <c r="Y72" s="7862"/>
      <c r="Z72" s="7862"/>
      <c r="AA72" s="7862"/>
      <c r="AB72" s="7891">
        <f t="shared" si="10"/>
      </c>
      <c r="AC72" s="7846">
        <f t="shared" si="17"/>
      </c>
      <c r="AD72" s="7832">
        <f t="shared" si="30"/>
      </c>
      <c r="AE72" s="7847">
        <f t="shared" si="6"/>
      </c>
      <c r="AF72" s="7834">
        <f>VLOOKUP(C72,'Data Products'!$A:$J,10,0)</f>
      </c>
      <c r="AG72" s="7835">
        <f t="shared" si="13"/>
      </c>
      <c r="AH72" s="7835">
        <f t="shared" si="20"/>
      </c>
      <c r="AI72" s="7853" t="s">
        <v>8831</v>
      </c>
      <c r="AJ72" s="7838"/>
      <c r="AK72" s="7838"/>
      <c r="AL72" s="7837"/>
      <c r="AM72" s="7838"/>
      <c r="AN72" s="7838"/>
    </row>
    <row r="73">
      <c r="A73" s="7885">
        <v>20</v>
      </c>
      <c r="B73" s="7824" t="s">
        <v>8734</v>
      </c>
      <c r="C73" s="7824" t="s">
        <v>8832</v>
      </c>
      <c r="D73" s="7825">
        <v>1114</v>
      </c>
      <c r="E73" s="7839">
        <v>1114</v>
      </c>
      <c r="F73" s="7886"/>
      <c r="G73" s="7887">
        <f>VLOOKUP(C73,'Data Products'!$A:$J,2,0)</f>
      </c>
      <c r="H73" s="7888">
        <f t="shared" si="26"/>
      </c>
      <c r="I73" s="7864">
        <v>45980</v>
      </c>
      <c r="J73" s="7829">
        <f t="shared" si="3"/>
      </c>
      <c r="K73" s="7825">
        <v>1053</v>
      </c>
      <c r="L73" s="7825">
        <v>2332</v>
      </c>
      <c r="M73" s="7825">
        <v>0</v>
      </c>
      <c r="N73" s="7825">
        <v>0</v>
      </c>
      <c r="O73" s="7824" t="s">
        <v>8830</v>
      </c>
      <c r="P73" s="7862"/>
      <c r="Q73" s="7862"/>
      <c r="R73" s="7890"/>
      <c r="S73" s="7862"/>
      <c r="T73" s="7862"/>
      <c r="U73" s="7862"/>
      <c r="V73" s="7862"/>
      <c r="W73" s="7862"/>
      <c r="X73" s="7862"/>
      <c r="Y73" s="7862"/>
      <c r="Z73" s="7862"/>
      <c r="AA73" s="7862"/>
      <c r="AB73" s="7891">
        <f t="shared" si="10"/>
      </c>
      <c r="AC73" s="7846">
        <f t="shared" si="17"/>
      </c>
      <c r="AD73" s="7832">
        <f t="shared" si="30"/>
      </c>
      <c r="AE73" s="7847">
        <f t="shared" si="6"/>
      </c>
      <c r="AF73" s="7834">
        <f>VLOOKUP(C73,'Data Products'!$A:$J,10,0)</f>
      </c>
      <c r="AG73" s="7835">
        <f t="shared" si="13"/>
      </c>
      <c r="AH73" s="7835">
        <f t="shared" si="20"/>
      </c>
      <c r="AI73" s="7853" t="s">
        <v>8833</v>
      </c>
      <c r="AJ73" s="7838"/>
      <c r="AK73" s="7838"/>
      <c r="AL73" s="7837"/>
      <c r="AM73" s="7838"/>
      <c r="AN73" s="7838"/>
    </row>
    <row r="74">
      <c r="A74" s="7885">
        <v>21</v>
      </c>
      <c r="B74" s="7824" t="s">
        <v>8734</v>
      </c>
      <c r="C74" s="7824" t="s">
        <v>8834</v>
      </c>
      <c r="D74" s="7825">
        <v>9</v>
      </c>
      <c r="E74" s="7839">
        <v>9</v>
      </c>
      <c r="F74" s="7886"/>
      <c r="G74" s="7887">
        <f>VLOOKUP(C74,'Data Products'!$A:$J,2,0)</f>
      </c>
      <c r="H74" s="7888">
        <f t="shared" si="26"/>
      </c>
      <c r="I74" s="7864">
        <v>45895</v>
      </c>
      <c r="J74" s="7829">
        <f t="shared" si="3"/>
      </c>
      <c r="K74" s="7825">
        <v>3</v>
      </c>
      <c r="L74" s="7825">
        <v>19</v>
      </c>
      <c r="M74" s="7825">
        <v>0</v>
      </c>
      <c r="N74" s="7825">
        <v>0</v>
      </c>
      <c r="O74" s="7824" t="s">
        <v>8835</v>
      </c>
      <c r="P74" s="7862"/>
      <c r="Q74" s="7862"/>
      <c r="R74" s="7890"/>
      <c r="S74" s="7862"/>
      <c r="T74" s="7862"/>
      <c r="U74" s="7862"/>
      <c r="V74" s="7862"/>
      <c r="W74" s="7862"/>
      <c r="X74" s="7862"/>
      <c r="Y74" s="7862"/>
      <c r="Z74" s="7862"/>
      <c r="AA74" s="7862"/>
      <c r="AB74" s="7891">
        <f t="shared" si="10"/>
      </c>
      <c r="AC74" s="7846">
        <f t="shared" si="17"/>
      </c>
      <c r="AD74" s="7832">
        <f t="shared" si="30"/>
      </c>
      <c r="AE74" s="7847">
        <f t="shared" si="6"/>
      </c>
      <c r="AF74" s="7834">
        <f>VLOOKUP(C74,'Data Products'!$A:$J,10,0)</f>
      </c>
      <c r="AG74" s="7835">
        <f t="shared" si="13"/>
      </c>
      <c r="AH74" s="7835">
        <f t="shared" si="20"/>
      </c>
      <c r="AI74" s="7848"/>
      <c r="AJ74" s="7838"/>
      <c r="AK74" s="7838"/>
      <c r="AL74" s="7837"/>
      <c r="AM74" s="7838"/>
      <c r="AN74" s="7838"/>
    </row>
    <row customHeight="true" ht="18" r="75">
      <c r="A75" s="7897">
        <v>22</v>
      </c>
      <c r="B75" s="7898" t="s">
        <v>8734</v>
      </c>
      <c r="C75" s="7898" t="s">
        <v>8836</v>
      </c>
      <c r="D75" s="7899">
        <v>918</v>
      </c>
      <c r="E75" s="7900">
        <v>918</v>
      </c>
      <c r="F75" s="7901"/>
      <c r="G75" s="7902">
        <f>VLOOKUP(C75,'Data Products'!$A:$J,2,0)</f>
      </c>
      <c r="H75" s="7903">
        <f t="shared" si="26"/>
      </c>
      <c r="I75" s="7904">
        <v>46108</v>
      </c>
      <c r="J75" s="7905">
        <f t="shared" si="3"/>
      </c>
      <c r="K75" s="7899">
        <v>46</v>
      </c>
      <c r="L75" s="7906">
        <v>46</v>
      </c>
      <c r="M75" s="7899">
        <v>0</v>
      </c>
      <c r="N75" s="7899">
        <v>0</v>
      </c>
      <c r="O75" s="7898" t="s">
        <v>8837</v>
      </c>
      <c r="P75" s="7907"/>
      <c r="Q75" s="7907"/>
      <c r="R75" s="7908"/>
      <c r="S75" s="7907"/>
      <c r="T75" s="7907"/>
      <c r="U75" s="7907"/>
      <c r="V75" s="7907"/>
      <c r="W75" s="7907"/>
      <c r="X75" s="7907"/>
      <c r="Y75" s="7907"/>
      <c r="Z75" s="7907"/>
      <c r="AA75" s="7907"/>
      <c r="AB75" s="7909">
        <f t="shared" si="10"/>
      </c>
      <c r="AC75" s="7910">
        <f t="shared" si="17"/>
      </c>
      <c r="AD75" s="7911">
        <f t="shared" si="30"/>
      </c>
      <c r="AE75" s="7912">
        <f t="shared" si="6"/>
      </c>
      <c r="AF75" s="7913">
        <f>VLOOKUP(C75,'Data Products'!$A:$J,10,0)</f>
      </c>
      <c r="AG75" s="7914">
        <f t="shared" si="13"/>
      </c>
      <c r="AH75" s="7914"/>
      <c r="AI75" s="7915"/>
      <c r="AJ75" s="7916"/>
      <c r="AK75" s="7916"/>
      <c r="AL75" s="7917"/>
      <c r="AM75" s="7916"/>
      <c r="AN75" s="7916"/>
    </row>
    <row customHeight="true" hidden="true" ht="18" r="76">
      <c r="A76" s="7897">
        <v>23</v>
      </c>
      <c r="B76" s="7824" t="s">
        <v>8729</v>
      </c>
      <c r="C76" s="7824" t="s">
        <v>8838</v>
      </c>
      <c r="D76" s="7825">
        <v>0</v>
      </c>
      <c r="E76" s="7839">
        <v>0</v>
      </c>
      <c r="F76" s="7886"/>
      <c r="G76" s="7887">
        <f>VLOOKUP(C76,'Data Products'!$A:$J,2,0)</f>
      </c>
      <c r="H76" s="7888">
        <f t="shared" si="26"/>
      </c>
      <c r="I76" s="7864">
        <v>45994</v>
      </c>
      <c r="J76" s="7829">
        <f t="shared" si="3"/>
      </c>
      <c r="K76" s="7825">
        <v>0</v>
      </c>
      <c r="L76" s="7825">
        <v>0</v>
      </c>
      <c r="M76" s="7825">
        <v>0</v>
      </c>
      <c r="N76" s="7825">
        <v>0</v>
      </c>
      <c r="O76" s="7824" t="s">
        <v>8839</v>
      </c>
      <c r="P76" s="7862"/>
      <c r="Q76" s="7862"/>
      <c r="R76" s="7890"/>
      <c r="S76" s="7862"/>
      <c r="T76" s="7862"/>
      <c r="U76" s="7862"/>
      <c r="V76" s="7862"/>
      <c r="W76" s="7862"/>
      <c r="X76" s="7862"/>
      <c r="Y76" s="7862"/>
      <c r="Z76" s="7862"/>
      <c r="AA76" s="7862"/>
      <c r="AB76" s="7891">
        <f t="shared" si="10"/>
      </c>
      <c r="AC76" s="7846">
        <f t="shared" si="17"/>
      </c>
      <c r="AD76" s="7832">
        <f t="shared" si="30"/>
      </c>
      <c r="AE76" s="7847">
        <f t="shared" si="6"/>
      </c>
      <c r="AF76" s="7834">
        <f>VLOOKUP(C76,'Data Products'!$A:$J,10,0)</f>
      </c>
      <c r="AG76" s="7835">
        <f t="shared" si="13"/>
      </c>
      <c r="AH76" s="7835">
        <f t="shared" ref="AH76:AH91" si="21">IF(H76&lt;=90,D76,0)</f>
      </c>
      <c r="AI76" s="7848"/>
      <c r="AJ76" s="7838"/>
      <c r="AK76" s="7838"/>
      <c r="AL76" s="7837"/>
      <c r="AM76" s="7838"/>
      <c r="AN76" s="7838"/>
    </row>
    <row customHeight="true" hidden="true" ht="18" r="77">
      <c r="A77" s="7897">
        <v>24</v>
      </c>
      <c r="B77" s="7824" t="s">
        <v>8729</v>
      </c>
      <c r="C77" s="7824" t="s">
        <v>8840</v>
      </c>
      <c r="D77" s="7825">
        <v>0</v>
      </c>
      <c r="E77" s="7839">
        <v>0</v>
      </c>
      <c r="F77" s="7886"/>
      <c r="G77" s="7887">
        <f>VLOOKUP(C77,'Data Products'!$A:$J,2,0)</f>
      </c>
      <c r="H77" s="7896">
        <f t="shared" si="26"/>
      </c>
      <c r="I77" s="7864">
        <v>45749</v>
      </c>
      <c r="J77" s="7829">
        <f t="shared" si="3"/>
      </c>
      <c r="K77" s="7825">
        <v>0</v>
      </c>
      <c r="L77" s="7825">
        <v>0</v>
      </c>
      <c r="M77" s="7825">
        <v>0</v>
      </c>
      <c r="N77" s="7825">
        <v>0</v>
      </c>
      <c r="O77" s="7824" t="s">
        <v>8733</v>
      </c>
      <c r="P77" s="7862"/>
      <c r="Q77" s="7862"/>
      <c r="R77" s="7890"/>
      <c r="S77" s="7862"/>
      <c r="T77" s="7862"/>
      <c r="U77" s="7862"/>
      <c r="V77" s="7862"/>
      <c r="W77" s="7862"/>
      <c r="X77" s="7862"/>
      <c r="Y77" s="7862"/>
      <c r="Z77" s="7862"/>
      <c r="AA77" s="7862"/>
      <c r="AB77" s="7891">
        <f t="shared" si="10"/>
      </c>
      <c r="AC77" s="7846">
        <f t="shared" si="17"/>
      </c>
      <c r="AD77" s="7832">
        <f t="shared" si="30"/>
      </c>
      <c r="AE77" s="7847">
        <f t="shared" si="6"/>
      </c>
      <c r="AF77" s="7834">
        <f>VLOOKUP(C77,'Data Products'!$A:$J,10,0)</f>
      </c>
      <c r="AG77" s="7835">
        <f t="shared" si="13"/>
      </c>
      <c r="AH77" s="7835">
        <f t="shared" si="21"/>
      </c>
      <c r="AI77" s="7848"/>
      <c r="AJ77" s="7838"/>
      <c r="AK77" s="7838"/>
      <c r="AL77" s="7837"/>
      <c r="AM77" s="7838"/>
      <c r="AN77" s="7838"/>
    </row>
    <row customHeight="true" hidden="true" ht="18" r="78">
      <c r="A78" s="7897">
        <v>25</v>
      </c>
      <c r="B78" s="7824" t="s">
        <v>8729</v>
      </c>
      <c r="C78" s="7824" t="s">
        <v>8841</v>
      </c>
      <c r="D78" s="7825">
        <v>0</v>
      </c>
      <c r="E78" s="7839">
        <v>0</v>
      </c>
      <c r="F78" s="7886"/>
      <c r="G78" s="7887">
        <f>VLOOKUP(C78,'Data Products'!$A:$J,2,0)</f>
      </c>
      <c r="H78" s="7896">
        <f t="shared" si="26"/>
      </c>
      <c r="I78" s="7864">
        <v>45749</v>
      </c>
      <c r="J78" s="7829">
        <f t="shared" si="3"/>
      </c>
      <c r="K78" s="7825">
        <v>0</v>
      </c>
      <c r="L78" s="7825">
        <v>0</v>
      </c>
      <c r="M78" s="7825">
        <v>0</v>
      </c>
      <c r="N78" s="7825">
        <v>0</v>
      </c>
      <c r="O78" s="7824" t="s">
        <v>8733</v>
      </c>
      <c r="P78" s="7862"/>
      <c r="Q78" s="7862"/>
      <c r="R78" s="7890"/>
      <c r="S78" s="7862"/>
      <c r="T78" s="7862"/>
      <c r="U78" s="7862"/>
      <c r="V78" s="7862"/>
      <c r="W78" s="7862"/>
      <c r="X78" s="7862"/>
      <c r="Y78" s="7862"/>
      <c r="Z78" s="7862"/>
      <c r="AA78" s="7862"/>
      <c r="AB78" s="7891">
        <f t="shared" si="10"/>
      </c>
      <c r="AC78" s="7846">
        <f t="shared" si="17"/>
      </c>
      <c r="AD78" s="7832">
        <f t="shared" si="30"/>
      </c>
      <c r="AE78" s="7847">
        <f t="shared" si="6"/>
      </c>
      <c r="AF78" s="7834">
        <f>VLOOKUP(C78,'Data Products'!$A:$J,10,0)</f>
      </c>
      <c r="AG78" s="7835">
        <f t="shared" si="13"/>
      </c>
      <c r="AH78" s="7835">
        <f t="shared" si="21"/>
      </c>
      <c r="AI78" s="7848"/>
      <c r="AJ78" s="7838"/>
      <c r="AK78" s="7838"/>
      <c r="AL78" s="7837"/>
      <c r="AM78" s="7838"/>
      <c r="AN78" s="7838"/>
    </row>
    <row customHeight="true" hidden="true" ht="18" r="79">
      <c r="A79" s="7897">
        <v>26</v>
      </c>
      <c r="B79" s="7824" t="s">
        <v>8729</v>
      </c>
      <c r="C79" s="7824" t="s">
        <v>8842</v>
      </c>
      <c r="D79" s="7825">
        <v>0</v>
      </c>
      <c r="E79" s="7839">
        <v>0</v>
      </c>
      <c r="F79" s="7886" t="s">
        <v>8843</v>
      </c>
      <c r="G79" s="7887">
        <f>VLOOKUP(C79,'Data Products'!$A:$J,2,0)</f>
      </c>
      <c r="H79" s="7896">
        <f t="shared" si="26"/>
      </c>
      <c r="I79" s="7828">
        <v>45650</v>
      </c>
      <c r="J79" s="7829">
        <f t="shared" si="3"/>
      </c>
      <c r="K79" s="7825">
        <v>0</v>
      </c>
      <c r="L79" s="7825">
        <v>0</v>
      </c>
      <c r="M79" s="7825">
        <v>0</v>
      </c>
      <c r="N79" s="7825">
        <v>0</v>
      </c>
      <c r="O79" s="7824" t="s">
        <v>8772</v>
      </c>
      <c r="P79" s="7862"/>
      <c r="Q79" s="7862"/>
      <c r="R79" s="7918"/>
      <c r="S79" s="7862"/>
      <c r="T79" s="7862"/>
      <c r="U79" s="7862"/>
      <c r="V79" s="7862"/>
      <c r="W79" s="7862"/>
      <c r="X79" s="7862"/>
      <c r="Y79" s="7862"/>
      <c r="Z79" s="7862"/>
      <c r="AA79" s="7862"/>
      <c r="AB79" s="7891">
        <f t="shared" si="10"/>
      </c>
      <c r="AC79" s="7846">
        <f t="shared" si="17"/>
      </c>
      <c r="AD79" s="7832">
        <f t="shared" si="30"/>
      </c>
      <c r="AE79" s="7847">
        <f t="shared" si="6"/>
      </c>
      <c r="AF79" s="7834">
        <f>VLOOKUP(C79,'Data Products'!$A:$J,10,0)</f>
      </c>
      <c r="AG79" s="7835">
        <f t="shared" si="13"/>
      </c>
      <c r="AH79" s="7835">
        <f t="shared" si="21"/>
      </c>
      <c r="AI79" s="7837"/>
      <c r="AJ79" s="7838"/>
      <c r="AK79" s="7838">
        <v>50</v>
      </c>
      <c r="AL79" s="7837"/>
      <c r="AM79" s="7838"/>
      <c r="AN79" s="7838"/>
    </row>
    <row customHeight="true" hidden="true" ht="18" r="80">
      <c r="A80" s="7897">
        <v>27</v>
      </c>
      <c r="B80" s="7824" t="s">
        <v>8729</v>
      </c>
      <c r="C80" s="7824" t="s">
        <v>8844</v>
      </c>
      <c r="D80" s="7825">
        <v>0</v>
      </c>
      <c r="E80" s="7839">
        <v>0</v>
      </c>
      <c r="F80" s="7886"/>
      <c r="G80" s="7887"/>
      <c r="H80" s="7888"/>
      <c r="I80" s="7828">
        <v>45650</v>
      </c>
      <c r="J80" s="7829">
        <f t="shared" si="3"/>
      </c>
      <c r="K80" s="7825">
        <v>0</v>
      </c>
      <c r="L80" s="7825">
        <v>0</v>
      </c>
      <c r="M80" s="7825">
        <v>150</v>
      </c>
      <c r="N80" s="7825">
        <v>300</v>
      </c>
      <c r="O80" s="7824" t="s">
        <v>8772</v>
      </c>
      <c r="P80" s="7865"/>
      <c r="Q80" s="7865"/>
      <c r="R80" s="7918"/>
      <c r="S80" s="7862"/>
      <c r="T80" s="7865"/>
      <c r="U80" s="7865"/>
      <c r="V80" s="7865"/>
      <c r="W80" s="7865"/>
      <c r="X80" s="7865"/>
      <c r="Y80" s="7865"/>
      <c r="Z80" s="7865"/>
      <c r="AA80" s="7865"/>
      <c r="AB80" s="7891">
        <f t="shared" si="10"/>
      </c>
      <c r="AC80" s="7846">
        <f t="shared" si="17"/>
      </c>
      <c r="AD80" s="7832">
        <f t="shared" si="30"/>
      </c>
      <c r="AE80" s="7847">
        <f t="shared" si="6"/>
      </c>
      <c r="AF80" s="7834">
        <f>VLOOKUP(C80,'Data Products'!$A:$J,10,0)</f>
      </c>
      <c r="AG80" s="7835">
        <f t="shared" si="13"/>
      </c>
      <c r="AH80" s="7835">
        <f t="shared" si="21"/>
      </c>
      <c r="AI80" s="7837"/>
      <c r="AJ80" s="7838"/>
      <c r="AK80" s="7838">
        <v>80</v>
      </c>
      <c r="AL80" s="7837"/>
      <c r="AM80" s="7838"/>
      <c r="AN80" s="7838"/>
    </row>
    <row customHeight="true" hidden="true" ht="18" r="81">
      <c r="A81" s="7897">
        <v>28</v>
      </c>
      <c r="B81" s="7824" t="s">
        <v>8729</v>
      </c>
      <c r="C81" s="7824" t="s">
        <v>8845</v>
      </c>
      <c r="D81" s="7825">
        <v>0</v>
      </c>
      <c r="E81" s="7839">
        <v>0</v>
      </c>
      <c r="F81" s="7886"/>
      <c r="G81" s="7887">
        <f>VLOOKUP(C81,'Data Products'!$A:$J,2,0)</f>
      </c>
      <c r="H81" s="7896">
        <f t="shared" ref="H81:H126" si="27">IFERROR(G81-TODAY(),"")</f>
      </c>
      <c r="I81" s="7828">
        <v>45650</v>
      </c>
      <c r="J81" s="7829">
        <f t="shared" si="3"/>
      </c>
      <c r="K81" s="7825">
        <v>0</v>
      </c>
      <c r="L81" s="7825">
        <v>0</v>
      </c>
      <c r="M81" s="7825">
        <v>100</v>
      </c>
      <c r="N81" s="7825">
        <v>250</v>
      </c>
      <c r="O81" s="7824" t="s">
        <v>8772</v>
      </c>
      <c r="P81" s="7865"/>
      <c r="Q81" s="7865"/>
      <c r="R81" s="7890"/>
      <c r="S81" s="7862"/>
      <c r="T81" s="7865"/>
      <c r="U81" s="7865"/>
      <c r="V81" s="7865"/>
      <c r="W81" s="7865"/>
      <c r="X81" s="7865"/>
      <c r="Y81" s="7865"/>
      <c r="Z81" s="7865"/>
      <c r="AA81" s="7865"/>
      <c r="AB81" s="7891">
        <f t="shared" si="10"/>
      </c>
      <c r="AC81" s="7840">
        <f t="shared" si="17"/>
      </c>
      <c r="AD81" s="7832">
        <f t="shared" si="30"/>
      </c>
      <c r="AE81" s="7841">
        <f t="shared" si="6"/>
      </c>
      <c r="AF81" s="7834">
        <f>VLOOKUP(C81,'Data Products'!$A:$J,10,0)</f>
      </c>
      <c r="AG81" s="7835">
        <f t="shared" si="13"/>
      </c>
      <c r="AH81" s="7835">
        <f t="shared" si="21"/>
      </c>
      <c r="AI81" s="7837"/>
      <c r="AJ81" s="7838"/>
      <c r="AK81" s="7838">
        <v>60</v>
      </c>
      <c r="AL81" s="7837"/>
      <c r="AM81" s="7838"/>
      <c r="AN81" s="7838"/>
    </row>
    <row customHeight="true" hidden="true" ht="18" r="82">
      <c r="A82" s="7897">
        <v>29</v>
      </c>
      <c r="B82" s="7824" t="s">
        <v>8729</v>
      </c>
      <c r="C82" s="7824" t="s">
        <v>8846</v>
      </c>
      <c r="D82" s="7825">
        <v>0</v>
      </c>
      <c r="E82" s="7839">
        <v>0</v>
      </c>
      <c r="F82" s="7886" t="s">
        <v>8847</v>
      </c>
      <c r="G82" s="7887">
        <f>VLOOKUP(C82,'Data Products'!$A:$J,2,0)</f>
      </c>
      <c r="H82" s="7896">
        <f t="shared" si="27"/>
      </c>
      <c r="I82" s="7828">
        <v>45678</v>
      </c>
      <c r="J82" s="7829">
        <f t="shared" si="3"/>
      </c>
      <c r="K82" s="7825">
        <v>0</v>
      </c>
      <c r="L82" s="7825">
        <v>0</v>
      </c>
      <c r="M82" s="7825">
        <v>0</v>
      </c>
      <c r="N82" s="7825">
        <v>0</v>
      </c>
      <c r="O82" s="7824" t="s">
        <v>8772</v>
      </c>
      <c r="P82" s="7865"/>
      <c r="Q82" s="7865"/>
      <c r="R82" s="7890"/>
      <c r="S82" s="7862"/>
      <c r="T82" s="7865"/>
      <c r="U82" s="7865"/>
      <c r="V82" s="7865"/>
      <c r="W82" s="7865"/>
      <c r="X82" s="7865"/>
      <c r="Y82" s="7865"/>
      <c r="Z82" s="7865"/>
      <c r="AA82" s="7865"/>
      <c r="AB82" s="7891">
        <f t="shared" si="10"/>
      </c>
      <c r="AC82" s="7840">
        <f t="shared" si="17"/>
      </c>
      <c r="AD82" s="7832">
        <f t="shared" si="30"/>
      </c>
      <c r="AE82" s="7841">
        <f t="shared" si="6"/>
      </c>
      <c r="AF82" s="7834">
        <f>VLOOKUP(C82,'Data Products'!$A:$J,10,0)</f>
      </c>
      <c r="AG82" s="7835">
        <f t="shared" si="13"/>
      </c>
      <c r="AH82" s="7835">
        <f t="shared" si="21"/>
      </c>
      <c r="AI82" s="7848"/>
      <c r="AJ82" s="7838"/>
      <c r="AK82" s="7838">
        <v>40</v>
      </c>
      <c r="AL82" s="7837"/>
      <c r="AM82" s="7838"/>
      <c r="AN82" s="7838"/>
    </row>
    <row customHeight="true" hidden="true" ht="18" r="83">
      <c r="A83" s="7897">
        <v>30</v>
      </c>
      <c r="B83" s="7824" t="s">
        <v>8729</v>
      </c>
      <c r="C83" s="7824" t="s">
        <v>8848</v>
      </c>
      <c r="D83" s="7825">
        <v>0</v>
      </c>
      <c r="E83" s="7825">
        <v>0</v>
      </c>
      <c r="F83" s="7886"/>
      <c r="G83" s="7887">
        <f>VLOOKUP(C83,'Data Products'!$A:$J,2,0)</f>
      </c>
      <c r="H83" s="7896">
        <f t="shared" si="27"/>
      </c>
      <c r="I83" s="7828">
        <v>45824</v>
      </c>
      <c r="J83" s="7829">
        <f t="shared" si="3"/>
      </c>
      <c r="K83" s="7825">
        <v>0</v>
      </c>
      <c r="L83" s="7825">
        <v>0</v>
      </c>
      <c r="M83" s="7825">
        <v>0</v>
      </c>
      <c r="N83" s="7825">
        <v>0</v>
      </c>
      <c r="O83" s="7824" t="s">
        <v>8772</v>
      </c>
      <c r="P83" s="7865"/>
      <c r="Q83" s="7865"/>
      <c r="R83" s="7890"/>
      <c r="S83" s="7862"/>
      <c r="T83" s="7865"/>
      <c r="U83" s="7865"/>
      <c r="V83" s="7865"/>
      <c r="W83" s="7865"/>
      <c r="X83" s="7865"/>
      <c r="Y83" s="7865"/>
      <c r="Z83" s="7865"/>
      <c r="AA83" s="7865"/>
      <c r="AB83" s="7891">
        <f t="shared" si="10"/>
      </c>
      <c r="AC83" s="7840">
        <f t="shared" si="17"/>
      </c>
      <c r="AD83" s="7832">
        <f t="shared" si="30"/>
      </c>
      <c r="AE83" s="7841">
        <f t="shared" si="6"/>
      </c>
      <c r="AF83" s="7834">
        <f>VLOOKUP(C83,'Data Products'!$A:$J,10,0)</f>
      </c>
      <c r="AG83" s="7835">
        <f t="shared" si="13"/>
      </c>
      <c r="AH83" s="7835">
        <f t="shared" si="21"/>
      </c>
      <c r="AI83" s="7837"/>
      <c r="AJ83" s="7838"/>
      <c r="AK83" s="7838"/>
      <c r="AL83" s="7837"/>
      <c r="AM83" s="7838"/>
      <c r="AN83" s="7838"/>
    </row>
    <row customHeight="true" hidden="true" ht="18" r="84">
      <c r="A84" s="7897">
        <v>31</v>
      </c>
      <c r="B84" s="7824" t="s">
        <v>8729</v>
      </c>
      <c r="C84" s="7824" t="s">
        <v>8849</v>
      </c>
      <c r="D84" s="7825">
        <v>0</v>
      </c>
      <c r="E84" s="7825">
        <v>0</v>
      </c>
      <c r="F84" s="7886"/>
      <c r="G84" s="7887">
        <f>VLOOKUP(C84,'Data Products'!$A:$J,2,0)</f>
      </c>
      <c r="H84" s="7896">
        <f t="shared" si="27"/>
      </c>
      <c r="I84" s="7828">
        <v>45824</v>
      </c>
      <c r="J84" s="7829">
        <f t="shared" si="3"/>
      </c>
      <c r="K84" s="7825">
        <v>0</v>
      </c>
      <c r="L84" s="7825">
        <v>0</v>
      </c>
      <c r="M84" s="7825">
        <v>100</v>
      </c>
      <c r="N84" s="7825">
        <v>150</v>
      </c>
      <c r="O84" s="7824" t="s">
        <v>8772</v>
      </c>
      <c r="P84" s="7865"/>
      <c r="Q84" s="7865"/>
      <c r="R84" s="7890"/>
      <c r="S84" s="7862"/>
      <c r="T84" s="7865"/>
      <c r="U84" s="7865"/>
      <c r="V84" s="7865"/>
      <c r="W84" s="7865"/>
      <c r="X84" s="7865"/>
      <c r="Y84" s="7865"/>
      <c r="Z84" s="7865"/>
      <c r="AA84" s="7865"/>
      <c r="AB84" s="7891">
        <f t="shared" si="10"/>
      </c>
      <c r="AC84" s="7846">
        <f t="shared" si="17"/>
      </c>
      <c r="AD84" s="7832">
        <f t="shared" si="30"/>
      </c>
      <c r="AE84" s="7847">
        <f t="shared" si="6"/>
      </c>
      <c r="AF84" s="7834">
        <f>VLOOKUP(C84,'Data Products'!$A:$J,10,0)</f>
      </c>
      <c r="AG84" s="7835">
        <f t="shared" si="13"/>
      </c>
      <c r="AH84" s="7835">
        <f t="shared" si="21"/>
      </c>
      <c r="AI84" s="7837"/>
      <c r="AJ84" s="7838"/>
      <c r="AK84" s="7838"/>
      <c r="AL84" s="7837"/>
      <c r="AM84" s="7838"/>
      <c r="AN84" s="7838"/>
    </row>
    <row customHeight="true" hidden="true" ht="18" r="85">
      <c r="A85" s="7897">
        <v>32</v>
      </c>
      <c r="B85" s="7824" t="s">
        <v>8729</v>
      </c>
      <c r="C85" s="7824" t="s">
        <v>8850</v>
      </c>
      <c r="D85" s="7825">
        <v>0</v>
      </c>
      <c r="E85" s="7839">
        <v>0</v>
      </c>
      <c r="F85" s="7886"/>
      <c r="G85" s="7887">
        <f>VLOOKUP(C85,'Data Products'!$A:$J,2,0)</f>
      </c>
      <c r="H85" s="7896">
        <f t="shared" si="27"/>
      </c>
      <c r="I85" s="7919"/>
      <c r="J85" s="7829">
        <f t="shared" si="3"/>
      </c>
      <c r="K85" s="7825">
        <v>0</v>
      </c>
      <c r="L85" s="7825">
        <v>0</v>
      </c>
      <c r="M85" s="7825">
        <v>0</v>
      </c>
      <c r="N85" s="7825">
        <v>0</v>
      </c>
      <c r="O85" s="7824" t="s">
        <v>8851</v>
      </c>
      <c r="P85" s="7865"/>
      <c r="Q85" s="7865"/>
      <c r="R85" s="7890"/>
      <c r="S85" s="7862"/>
      <c r="T85" s="7865"/>
      <c r="U85" s="7865"/>
      <c r="V85" s="7865"/>
      <c r="W85" s="7865"/>
      <c r="X85" s="7865"/>
      <c r="Y85" s="7865"/>
      <c r="Z85" s="7865"/>
      <c r="AA85" s="7865"/>
      <c r="AB85" s="7891">
        <f t="shared" si="10"/>
      </c>
      <c r="AC85" s="7840">
        <f t="shared" si="17"/>
      </c>
      <c r="AD85" s="7832">
        <f t="shared" si="30"/>
      </c>
      <c r="AE85" s="7841">
        <f t="shared" si="6"/>
      </c>
      <c r="AF85" s="7834">
        <f>VLOOKUP(C85,'Data Products'!$A:$J,10,0)</f>
      </c>
      <c r="AG85" s="7835">
        <f t="shared" si="13"/>
      </c>
      <c r="AH85" s="7835">
        <f t="shared" si="21"/>
      </c>
      <c r="AI85" s="7837"/>
      <c r="AJ85" s="7838"/>
      <c r="AK85" s="7838"/>
      <c r="AL85" s="7837"/>
      <c r="AM85" s="7838"/>
      <c r="AN85" s="7838"/>
    </row>
    <row customHeight="true" hidden="true" ht="18" r="86">
      <c r="A86" s="7897">
        <v>33</v>
      </c>
      <c r="B86" s="7824" t="s">
        <v>8729</v>
      </c>
      <c r="C86" s="7824" t="s">
        <v>8852</v>
      </c>
      <c r="D86" s="7825">
        <v>0</v>
      </c>
      <c r="E86" s="7839">
        <v>0</v>
      </c>
      <c r="F86" s="7886"/>
      <c r="G86" s="7887">
        <f>VLOOKUP(C86,'Data Products'!$A:$J,2,0)</f>
      </c>
      <c r="H86" s="7896">
        <f t="shared" si="27"/>
      </c>
      <c r="I86" s="7919"/>
      <c r="J86" s="7829">
        <f t="shared" si="3"/>
      </c>
      <c r="K86" s="7825">
        <v>0</v>
      </c>
      <c r="L86" s="7825">
        <v>0</v>
      </c>
      <c r="M86" s="7825">
        <v>0</v>
      </c>
      <c r="N86" s="7825">
        <v>0</v>
      </c>
      <c r="O86" s="7824" t="s">
        <v>8851</v>
      </c>
      <c r="P86" s="7865"/>
      <c r="Q86" s="7865"/>
      <c r="R86" s="7890"/>
      <c r="S86" s="7862"/>
      <c r="T86" s="7865"/>
      <c r="U86" s="7865"/>
      <c r="V86" s="7865"/>
      <c r="W86" s="7865"/>
      <c r="X86" s="7865"/>
      <c r="Y86" s="7865"/>
      <c r="Z86" s="7865"/>
      <c r="AA86" s="7865"/>
      <c r="AB86" s="7891">
        <f t="shared" si="10"/>
      </c>
      <c r="AC86" s="7840">
        <f t="shared" si="17"/>
      </c>
      <c r="AD86" s="7832">
        <f t="shared" si="30"/>
      </c>
      <c r="AE86" s="7841">
        <f t="shared" si="6"/>
      </c>
      <c r="AF86" s="7834">
        <f>VLOOKUP(C86,'Data Products'!$A:$J,10,0)</f>
      </c>
      <c r="AG86" s="7835">
        <f t="shared" si="13"/>
      </c>
      <c r="AH86" s="7835">
        <f t="shared" si="21"/>
      </c>
      <c r="AI86" s="7837"/>
      <c r="AJ86" s="7838"/>
      <c r="AK86" s="7838"/>
      <c r="AL86" s="7837"/>
      <c r="AM86" s="7838"/>
      <c r="AN86" s="7838"/>
    </row>
    <row customHeight="true" hidden="true" ht="18" r="87">
      <c r="A87" s="7897">
        <v>34</v>
      </c>
      <c r="B87" s="7894" t="s">
        <v>8729</v>
      </c>
      <c r="C87" s="7894" t="s">
        <v>8853</v>
      </c>
      <c r="D87" s="7825">
        <v>0</v>
      </c>
      <c r="E87" s="7839">
        <v>0</v>
      </c>
      <c r="F87" s="7886"/>
      <c r="G87" s="7887">
        <f>VLOOKUP(C87,'Data Products'!$A:$J,2,0)</f>
      </c>
      <c r="H87" s="7896">
        <f t="shared" si="27"/>
      </c>
      <c r="I87" s="7919"/>
      <c r="J87" s="7829">
        <f t="shared" si="3"/>
      </c>
      <c r="K87" s="7825">
        <v>0</v>
      </c>
      <c r="L87" s="7825">
        <v>0</v>
      </c>
      <c r="M87" s="7920">
        <v>0</v>
      </c>
      <c r="N87" s="7920">
        <v>0</v>
      </c>
      <c r="O87" s="7824" t="s">
        <v>8851</v>
      </c>
      <c r="P87" s="7865"/>
      <c r="Q87" s="7865"/>
      <c r="R87" s="7890"/>
      <c r="S87" s="7865"/>
      <c r="T87" s="7865"/>
      <c r="U87" s="7865"/>
      <c r="V87" s="7865"/>
      <c r="W87" s="7865"/>
      <c r="X87" s="7865"/>
      <c r="Y87" s="7865"/>
      <c r="Z87" s="7865"/>
      <c r="AA87" s="7865"/>
      <c r="AB87" s="7891">
        <f t="shared" si="10"/>
      </c>
      <c r="AC87" s="7840">
        <f t="shared" si="17"/>
      </c>
      <c r="AD87" s="7832">
        <f t="shared" si="30"/>
      </c>
      <c r="AE87" s="7841">
        <f t="shared" si="6"/>
      </c>
      <c r="AF87" s="7834">
        <f>VLOOKUP(C87,'Data Products'!$A:$J,10,0)</f>
      </c>
      <c r="AG87" s="7835">
        <f t="shared" si="13"/>
      </c>
      <c r="AH87" s="7835">
        <f t="shared" si="21"/>
      </c>
      <c r="AI87" s="7837"/>
      <c r="AJ87" s="7838"/>
      <c r="AK87" s="7838"/>
      <c r="AL87" s="7837"/>
      <c r="AM87" s="7838"/>
      <c r="AN87" s="7838"/>
    </row>
    <row r="88">
      <c r="A88" s="7897">
        <v>35</v>
      </c>
      <c r="B88" s="7885" t="s">
        <v>8734</v>
      </c>
      <c r="C88" s="7824" t="s">
        <v>8854</v>
      </c>
      <c r="D88" s="7849">
        <v>1090</v>
      </c>
      <c r="E88" s="7849">
        <v>1090</v>
      </c>
      <c r="F88" s="7921" t="s">
        <v>8855</v>
      </c>
      <c r="G88" s="7887">
        <f>VLOOKUP(C88,'Data Products'!$A:$J,2,0)</f>
      </c>
      <c r="H88" s="7922">
        <f t="shared" si="27"/>
      </c>
      <c r="I88" s="7828">
        <v>45694</v>
      </c>
      <c r="J88" s="7829">
        <f t="shared" si="3"/>
      </c>
      <c r="K88" s="7920">
        <v>206</v>
      </c>
      <c r="L88" s="7920">
        <v>498</v>
      </c>
      <c r="M88" s="7825">
        <v>0</v>
      </c>
      <c r="N88" s="7825">
        <v>0</v>
      </c>
      <c r="O88" s="7894" t="s">
        <v>8856</v>
      </c>
      <c r="P88" s="7865"/>
      <c r="Q88" s="7865"/>
      <c r="R88" s="7890"/>
      <c r="S88" s="7865"/>
      <c r="T88" s="7865"/>
      <c r="U88" s="7865"/>
      <c r="V88" s="7865"/>
      <c r="W88" s="7865"/>
      <c r="X88" s="7865"/>
      <c r="Y88" s="7865"/>
      <c r="Z88" s="7865"/>
      <c r="AA88" s="7865"/>
      <c r="AB88" s="7891">
        <f t="shared" si="10"/>
      </c>
      <c r="AC88" s="7846">
        <f t="shared" si="17"/>
      </c>
      <c r="AD88" s="7832">
        <f t="shared" si="30"/>
      </c>
      <c r="AE88" s="7847">
        <f t="shared" si="6"/>
      </c>
      <c r="AF88" s="7834">
        <f>VLOOKUP(C88,'Data Products'!$A:$J,10,0)</f>
      </c>
      <c r="AG88" s="7835">
        <f t="shared" si="13"/>
      </c>
      <c r="AH88" s="7835">
        <f t="shared" si="21"/>
      </c>
      <c r="AI88" s="7848"/>
      <c r="AJ88" s="7838"/>
      <c r="AK88" s="7838">
        <v>50</v>
      </c>
      <c r="AL88" s="7837"/>
      <c r="AM88" s="7838"/>
      <c r="AN88" s="7838"/>
    </row>
    <row customHeight="true" hidden="true" ht="18" r="89">
      <c r="A89" s="7897">
        <v>36</v>
      </c>
      <c r="B89" s="7895" t="s">
        <v>8757</v>
      </c>
      <c r="C89" s="7895" t="s">
        <v>8857</v>
      </c>
      <c r="D89" s="7923">
        <v>0</v>
      </c>
      <c r="E89" s="7839">
        <v>0</v>
      </c>
      <c r="F89" s="7886"/>
      <c r="G89" s="7887">
        <f>VLOOKUP(C89,'Data Products'!$A:$J,2,0)</f>
      </c>
      <c r="H89" s="7896">
        <f t="shared" si="27"/>
      </c>
      <c r="I89" s="7828">
        <v>45433</v>
      </c>
      <c r="J89" s="7829">
        <f t="shared" si="3"/>
      </c>
      <c r="K89" s="7825">
        <v>0</v>
      </c>
      <c r="L89" s="7825">
        <v>0</v>
      </c>
      <c r="M89" s="7923">
        <v>0</v>
      </c>
      <c r="N89" s="7923">
        <v>0</v>
      </c>
      <c r="O89" s="7824" t="s">
        <v>8856</v>
      </c>
      <c r="P89" s="7865"/>
      <c r="Q89" s="7865"/>
      <c r="R89" s="7890"/>
      <c r="S89" s="7865"/>
      <c r="T89" s="7865"/>
      <c r="U89" s="7865"/>
      <c r="V89" s="7865"/>
      <c r="W89" s="7865"/>
      <c r="X89" s="7865"/>
      <c r="Y89" s="7865"/>
      <c r="Z89" s="7865"/>
      <c r="AA89" s="7865"/>
      <c r="AB89" s="7891">
        <f t="shared" si="10"/>
      </c>
      <c r="AC89" s="7846">
        <f t="shared" si="17"/>
      </c>
      <c r="AD89" s="7832">
        <f t="shared" si="30"/>
      </c>
      <c r="AE89" s="7847">
        <f t="shared" si="6"/>
      </c>
      <c r="AF89" s="7834">
        <f>VLOOKUP(C89,'Data Products'!$A:$J,10,0)</f>
      </c>
      <c r="AG89" s="7835">
        <f t="shared" si="13"/>
      </c>
      <c r="AH89" s="7835">
        <f t="shared" si="21"/>
      </c>
      <c r="AI89" s="7837"/>
      <c r="AJ89" s="7854"/>
      <c r="AK89" s="7854"/>
      <c r="AL89" s="7848"/>
      <c r="AM89" s="7854"/>
      <c r="AN89" s="7854"/>
    </row>
    <row customHeight="true" hidden="true" ht="18" r="90">
      <c r="A90" s="7897">
        <v>37</v>
      </c>
      <c r="B90" s="7895" t="s">
        <v>8757</v>
      </c>
      <c r="C90" s="7824" t="s">
        <v>8858</v>
      </c>
      <c r="D90" s="7825">
        <v>0</v>
      </c>
      <c r="E90" s="7825">
        <v>0</v>
      </c>
      <c r="F90" s="7924"/>
      <c r="G90" s="7887">
        <f>VLOOKUP(C90,'Data Products'!$A:$J,2,0)</f>
      </c>
      <c r="H90" s="7896">
        <f t="shared" si="27"/>
      </c>
      <c r="I90" s="7828">
        <v>45433</v>
      </c>
      <c r="J90" s="7829">
        <f t="shared" si="3"/>
      </c>
      <c r="K90" s="7825">
        <v>0</v>
      </c>
      <c r="L90" s="7825">
        <v>0</v>
      </c>
      <c r="M90" s="7825">
        <v>0</v>
      </c>
      <c r="N90" s="7825">
        <v>0</v>
      </c>
      <c r="O90" s="7824" t="s">
        <v>8856</v>
      </c>
      <c r="P90" s="7865"/>
      <c r="Q90" s="7865"/>
      <c r="R90" s="7890"/>
      <c r="S90" s="7865"/>
      <c r="T90" s="7865"/>
      <c r="U90" s="7865"/>
      <c r="V90" s="7865"/>
      <c r="W90" s="7865"/>
      <c r="X90" s="7865"/>
      <c r="Y90" s="7865"/>
      <c r="Z90" s="7865"/>
      <c r="AA90" s="7865"/>
      <c r="AB90" s="7891">
        <f t="shared" si="10"/>
      </c>
      <c r="AC90" s="7846">
        <f t="shared" si="17"/>
      </c>
      <c r="AD90" s="7832">
        <f t="shared" si="30"/>
      </c>
      <c r="AE90" s="7847">
        <f t="shared" si="6"/>
      </c>
      <c r="AF90" s="7834">
        <f>VLOOKUP(C90,'Data Products'!$A:$J,10,0)</f>
      </c>
      <c r="AG90" s="7835">
        <f t="shared" si="13"/>
      </c>
      <c r="AH90" s="7835">
        <f t="shared" si="21"/>
      </c>
      <c r="AI90" s="7837"/>
      <c r="AJ90" s="7838"/>
      <c r="AK90" s="7838"/>
      <c r="AL90" s="7837"/>
      <c r="AM90" s="7838"/>
      <c r="AN90" s="7838"/>
    </row>
    <row customHeight="true" hidden="true" ht="18" r="91">
      <c r="A91" s="7897">
        <v>38</v>
      </c>
      <c r="B91" s="7895" t="s">
        <v>8757</v>
      </c>
      <c r="C91" s="7824" t="s">
        <v>8859</v>
      </c>
      <c r="D91" s="7825">
        <v>0</v>
      </c>
      <c r="E91" s="7825">
        <v>0</v>
      </c>
      <c r="F91" s="7924"/>
      <c r="G91" s="7887">
        <f>VLOOKUP(C91,'Data Products'!$A:$J,2,0)</f>
      </c>
      <c r="H91" s="7896">
        <f t="shared" si="27"/>
      </c>
      <c r="I91" s="7828">
        <v>45433</v>
      </c>
      <c r="J91" s="7829">
        <f t="shared" si="3"/>
      </c>
      <c r="K91" s="7825">
        <v>0</v>
      </c>
      <c r="L91" s="7825">
        <v>0</v>
      </c>
      <c r="M91" s="7825">
        <v>0</v>
      </c>
      <c r="N91" s="7825">
        <v>0</v>
      </c>
      <c r="O91" s="7824" t="s">
        <v>8856</v>
      </c>
      <c r="P91" s="7865"/>
      <c r="Q91" s="7865"/>
      <c r="R91" s="7890"/>
      <c r="S91" s="7865"/>
      <c r="T91" s="7865"/>
      <c r="U91" s="7865"/>
      <c r="V91" s="7865"/>
      <c r="W91" s="7865"/>
      <c r="X91" s="7865"/>
      <c r="Y91" s="7865"/>
      <c r="Z91" s="7865"/>
      <c r="AA91" s="7865"/>
      <c r="AB91" s="7891">
        <f t="shared" si="10"/>
      </c>
      <c r="AC91" s="7846">
        <f t="shared" si="17"/>
      </c>
      <c r="AD91" s="7832">
        <f t="shared" si="30"/>
      </c>
      <c r="AE91" s="7847">
        <f t="shared" si="6"/>
      </c>
      <c r="AF91" s="7834">
        <f>VLOOKUP(C91,'Data Products'!$A:$J,10,0)</f>
      </c>
      <c r="AG91" s="7835">
        <f t="shared" si="13"/>
      </c>
      <c r="AH91" s="7835">
        <f t="shared" si="21"/>
      </c>
      <c r="AI91" s="7837"/>
      <c r="AJ91" s="7838"/>
      <c r="AK91" s="7838"/>
      <c r="AL91" s="7837"/>
      <c r="AM91" s="7838"/>
      <c r="AN91" s="7838"/>
    </row>
    <row customHeight="true" ht="18" r="92">
      <c r="A92" s="7897">
        <v>39</v>
      </c>
      <c r="B92" s="7895" t="s">
        <v>8734</v>
      </c>
      <c r="C92" s="7824" t="s">
        <v>8860</v>
      </c>
      <c r="D92" s="7825">
        <v>819</v>
      </c>
      <c r="E92" s="7825">
        <v>819</v>
      </c>
      <c r="F92" s="7924"/>
      <c r="G92" s="7887">
        <f>VLOOKUP(C92,'Data Products'!$A:$J,2,0)</f>
      </c>
      <c r="H92">
        <f t="shared" si="27"/>
      </c>
      <c r="I92" s="7864">
        <v>46048</v>
      </c>
      <c r="J92" s="7829">
        <f t="shared" si="3"/>
      </c>
      <c r="K92" s="7825">
        <v>34</v>
      </c>
      <c r="L92" s="7825">
        <v>66</v>
      </c>
      <c r="M92" s="7825">
        <v>0</v>
      </c>
      <c r="N92" s="7825">
        <v>0</v>
      </c>
      <c r="O92" s="7824" t="s">
        <v>8861</v>
      </c>
      <c r="P92" s="7865"/>
      <c r="Q92" s="7865"/>
      <c r="R92" s="7890"/>
      <c r="S92" s="7865"/>
      <c r="T92" s="7865"/>
      <c r="U92" s="7865"/>
      <c r="V92" s="7865"/>
      <c r="W92" s="7865"/>
      <c r="X92" s="7865"/>
      <c r="Y92" s="7865"/>
      <c r="Z92" s="7865"/>
      <c r="AA92" s="7865"/>
      <c r="AB92" s="7891">
        <f t="shared" si="10"/>
      </c>
      <c r="AC92" s="7846">
        <f t="shared" si="17"/>
      </c>
      <c r="AD92" s="7832">
        <f t="shared" si="30"/>
      </c>
      <c r="AE92" s="7847">
        <f t="shared" si="6"/>
      </c>
      <c r="AF92" s="7834">
        <f>VLOOKUP(C92,'Data Products'!$A:$J,10,0)</f>
      </c>
      <c r="AG92" s="7835">
        <f t="shared" si="13"/>
      </c>
      <c r="AH92" s="7835"/>
      <c r="AI92" s="7837"/>
      <c r="AJ92" s="7838"/>
      <c r="AK92" s="7838"/>
      <c r="AL92" s="7837"/>
      <c r="AM92" s="7838"/>
      <c r="AN92" s="7838"/>
    </row>
    <row customHeight="true" hidden="true" ht="18" r="93">
      <c r="A93" s="7897">
        <v>40</v>
      </c>
      <c r="B93" s="7824" t="s">
        <v>8729</v>
      </c>
      <c r="C93" s="7824" t="s">
        <v>8862</v>
      </c>
      <c r="D93" s="7861">
        <v>0</v>
      </c>
      <c r="E93" s="7825">
        <v>0</v>
      </c>
      <c r="F93" s="7924"/>
      <c r="G93" s="7887">
        <f>VLOOKUP(C93,'Data Products'!$A:$J,2,0)</f>
      </c>
      <c r="H93" s="7896">
        <f t="shared" si="27"/>
      </c>
      <c r="I93" s="7828">
        <v>45644</v>
      </c>
      <c r="J93" s="7829">
        <f t="shared" si="3"/>
      </c>
      <c r="K93" s="7825">
        <v>0</v>
      </c>
      <c r="L93" s="7825">
        <v>0</v>
      </c>
      <c r="M93" s="7839">
        <v>0</v>
      </c>
      <c r="N93" s="7839">
        <v>0</v>
      </c>
      <c r="O93" s="7824" t="s">
        <v>8863</v>
      </c>
      <c r="P93" s="7865"/>
      <c r="Q93" s="7865"/>
      <c r="R93" s="7890"/>
      <c r="S93" s="7865"/>
      <c r="T93" s="7865"/>
      <c r="U93" s="7865"/>
      <c r="V93" s="7865"/>
      <c r="W93" s="7865"/>
      <c r="X93" s="7865"/>
      <c r="Y93" s="7865"/>
      <c r="Z93" s="7865"/>
      <c r="AA93" s="7865"/>
      <c r="AB93" s="7925">
        <f t="shared" si="10"/>
      </c>
      <c r="AC93" s="7926">
        <f t="shared" si="17"/>
      </c>
      <c r="AD93" s="7832">
        <f t="shared" si="30"/>
      </c>
      <c r="AE93" s="7841">
        <f t="shared" si="6"/>
      </c>
      <c r="AF93" s="7834">
        <f>VLOOKUP(C93,'Data Products'!$A:$J,10,0)</f>
      </c>
      <c r="AG93" s="7927">
        <f t="shared" si="13"/>
      </c>
      <c r="AH93" s="7835">
        <f t="shared" ref="AH93:AH126" si="22">IF(H93&lt;=90,D93,0)</f>
      </c>
      <c r="AI93" s="7928"/>
      <c r="AJ93" s="7838"/>
      <c r="AK93" s="7838"/>
      <c r="AL93" s="7837"/>
      <c r="AM93" s="7838"/>
      <c r="AN93" s="7838"/>
    </row>
    <row customHeight="true" hidden="true" ht="18" r="94">
      <c r="A94" s="7897">
        <v>41</v>
      </c>
      <c r="B94" s="7824" t="s">
        <v>8729</v>
      </c>
      <c r="C94" s="7824" t="s">
        <v>8864</v>
      </c>
      <c r="D94" s="7825">
        <v>0</v>
      </c>
      <c r="E94" s="7825">
        <v>0</v>
      </c>
      <c r="F94" s="7924"/>
      <c r="G94" s="7887">
        <f>VLOOKUP(C94,'Data Products'!$A:$J,2,0)</f>
      </c>
      <c r="H94" s="7896">
        <f t="shared" si="27"/>
      </c>
      <c r="I94" s="7828">
        <v>45602</v>
      </c>
      <c r="J94" s="7829">
        <f t="shared" si="3"/>
      </c>
      <c r="K94" s="7825">
        <v>0</v>
      </c>
      <c r="L94" s="7825">
        <v>0</v>
      </c>
      <c r="M94" s="7861">
        <v>0</v>
      </c>
      <c r="N94" s="7861">
        <v>0</v>
      </c>
      <c r="O94" s="7824" t="s">
        <v>8863</v>
      </c>
      <c r="P94" s="7865"/>
      <c r="Q94" s="7865"/>
      <c r="R94" s="7865"/>
      <c r="S94" s="7865"/>
      <c r="T94" s="7865"/>
      <c r="U94" s="7865"/>
      <c r="V94" s="7865"/>
      <c r="W94" s="7865"/>
      <c r="X94" s="7865"/>
      <c r="Y94" s="7865"/>
      <c r="Z94" s="7865"/>
      <c r="AA94" s="7865"/>
      <c r="AB94" s="7891">
        <f t="shared" si="10"/>
      </c>
      <c r="AC94" s="7926">
        <f t="shared" si="17"/>
      </c>
      <c r="AD94" s="7832">
        <f t="shared" si="30"/>
      </c>
      <c r="AE94" s="7841">
        <f t="shared" si="6"/>
      </c>
      <c r="AF94" s="7834">
        <f>VLOOKUP(C94,'Data Products'!$A:$J,10,0)</f>
      </c>
      <c r="AG94" s="7927">
        <f t="shared" si="13"/>
      </c>
      <c r="AH94" s="7835">
        <f t="shared" si="22"/>
      </c>
      <c r="AI94" s="7928"/>
      <c r="AJ94" s="7838"/>
      <c r="AK94" s="7838"/>
      <c r="AL94" s="7837"/>
      <c r="AM94" s="7838"/>
      <c r="AN94" s="7838"/>
    </row>
    <row customHeight="true" hidden="true" ht="18" r="95">
      <c r="A95" s="7897">
        <v>42</v>
      </c>
      <c r="B95" s="7824" t="s">
        <v>8729</v>
      </c>
      <c r="C95" s="7824" t="s">
        <v>8865</v>
      </c>
      <c r="D95" s="7825">
        <v>0</v>
      </c>
      <c r="E95" s="7825">
        <v>0</v>
      </c>
      <c r="F95" s="7924"/>
      <c r="G95" s="7887">
        <f>VLOOKUP(C95,'Data Products'!$A:$J,2,0)</f>
      </c>
      <c r="H95" s="7896">
        <f t="shared" si="27"/>
      </c>
      <c r="I95" s="7828">
        <v>45602</v>
      </c>
      <c r="J95" s="7829">
        <f t="shared" si="3"/>
      </c>
      <c r="K95" s="7825">
        <v>0</v>
      </c>
      <c r="L95" s="7825">
        <v>0</v>
      </c>
      <c r="M95" s="7861">
        <v>0</v>
      </c>
      <c r="N95" s="7861">
        <v>0</v>
      </c>
      <c r="O95" s="7824" t="s">
        <v>8863</v>
      </c>
      <c r="P95" s="7865"/>
      <c r="Q95" s="7865"/>
      <c r="R95" s="7865"/>
      <c r="S95" s="7865"/>
      <c r="T95" s="7865"/>
      <c r="U95" s="7865"/>
      <c r="V95" s="7865"/>
      <c r="W95" s="7865"/>
      <c r="X95" s="7865"/>
      <c r="Y95" s="7865"/>
      <c r="Z95" s="7865"/>
      <c r="AA95" s="7865"/>
      <c r="AB95" s="7891">
        <f t="shared" si="10"/>
      </c>
      <c r="AC95" s="7926">
        <f t="shared" si="17"/>
      </c>
      <c r="AD95" s="7832">
        <f t="shared" si="30"/>
      </c>
      <c r="AE95" s="7841">
        <f t="shared" si="6"/>
      </c>
      <c r="AF95" s="7834">
        <f>VLOOKUP(C95,'Data Products'!$A:$J,10,0)</f>
      </c>
      <c r="AG95" s="7927">
        <f t="shared" si="13"/>
      </c>
      <c r="AH95" s="7835">
        <f t="shared" si="22"/>
      </c>
      <c r="AI95" s="7928"/>
      <c r="AJ95" s="7838"/>
      <c r="AK95" s="7838"/>
      <c r="AL95" s="7837"/>
      <c r="AM95" s="7838"/>
      <c r="AN95" s="7838"/>
    </row>
    <row customHeight="true" hidden="true" ht="18" r="96">
      <c r="A96" s="7897">
        <v>43</v>
      </c>
      <c r="B96" s="7824" t="s">
        <v>8729</v>
      </c>
      <c r="C96" s="7824" t="s">
        <v>8866</v>
      </c>
      <c r="D96" s="7825">
        <v>0</v>
      </c>
      <c r="E96" s="7825">
        <v>0</v>
      </c>
      <c r="F96" s="7924"/>
      <c r="G96" s="7887">
        <f>VLOOKUP(C96,'Data Products'!$A:$J,2,0)</f>
      </c>
      <c r="H96" s="7896">
        <f t="shared" si="27"/>
      </c>
      <c r="I96" s="7828">
        <v>45602</v>
      </c>
      <c r="J96" s="7829">
        <f t="shared" si="3"/>
      </c>
      <c r="K96" s="7825">
        <v>0</v>
      </c>
      <c r="L96" s="7825">
        <v>0</v>
      </c>
      <c r="M96" s="7861">
        <v>0</v>
      </c>
      <c r="N96" s="7861">
        <v>0</v>
      </c>
      <c r="O96" s="7824" t="s">
        <v>8863</v>
      </c>
      <c r="P96" s="7865"/>
      <c r="Q96" s="7865"/>
      <c r="R96" s="7865"/>
      <c r="S96" s="7865"/>
      <c r="T96" s="7865"/>
      <c r="U96" s="7865"/>
      <c r="V96" s="7865"/>
      <c r="W96" s="7865"/>
      <c r="X96" s="7865"/>
      <c r="Y96" s="7865"/>
      <c r="Z96" s="7865"/>
      <c r="AA96" s="7865"/>
      <c r="AB96" s="7891">
        <f t="shared" si="10"/>
      </c>
      <c r="AC96" s="7926">
        <f t="shared" si="17"/>
      </c>
      <c r="AD96" s="7832">
        <f t="shared" si="30"/>
      </c>
      <c r="AE96" s="7841">
        <f t="shared" si="6"/>
      </c>
      <c r="AF96" s="7834">
        <f>VLOOKUP(C96,'Data Products'!$A:$J,10,0)</f>
      </c>
      <c r="AG96" s="7929">
        <f t="shared" si="13"/>
      </c>
      <c r="AH96" s="7835">
        <f t="shared" si="22"/>
      </c>
      <c r="AI96" s="7928"/>
      <c r="AJ96" s="7838"/>
      <c r="AK96" s="7838"/>
      <c r="AL96" s="7837"/>
      <c r="AM96" s="7838"/>
      <c r="AN96" s="7838"/>
    </row>
    <row r="97">
      <c r="A97" s="7897">
        <v>44</v>
      </c>
      <c r="B97" s="7824" t="s">
        <v>8734</v>
      </c>
      <c r="C97" s="7824" t="s">
        <v>8867</v>
      </c>
      <c r="D97" s="7825">
        <v>294</v>
      </c>
      <c r="E97" s="7825">
        <v>294</v>
      </c>
      <c r="F97" s="7924"/>
      <c r="G97" s="7887">
        <f>VLOOKUP(C97,'Data Products'!$A:$J,2,0)</f>
      </c>
      <c r="H97" s="7888">
        <f t="shared" si="27"/>
      </c>
      <c r="I97" s="7864">
        <v>45904</v>
      </c>
      <c r="J97" s="7829">
        <f t="shared" si="3"/>
      </c>
      <c r="K97" s="7825">
        <v>49</v>
      </c>
      <c r="L97" s="7825">
        <v>94</v>
      </c>
      <c r="M97" s="7861">
        <v>0</v>
      </c>
      <c r="N97" s="7861">
        <v>0</v>
      </c>
      <c r="O97" s="7824" t="s">
        <v>8863</v>
      </c>
      <c r="P97" s="7865"/>
      <c r="Q97" s="7865"/>
      <c r="R97" s="7865"/>
      <c r="S97" s="7865"/>
      <c r="T97" s="7865"/>
      <c r="U97" s="7865"/>
      <c r="V97" s="7865"/>
      <c r="W97" s="7865"/>
      <c r="X97" s="7865"/>
      <c r="Y97" s="7865"/>
      <c r="Z97" s="7865"/>
      <c r="AA97" s="7865"/>
      <c r="AB97" s="7891">
        <f t="shared" si="10"/>
      </c>
      <c r="AC97" s="7930">
        <f t="shared" si="17"/>
      </c>
      <c r="AD97" s="7832">
        <f t="shared" si="30"/>
      </c>
      <c r="AE97" s="7847">
        <f t="shared" si="6"/>
      </c>
      <c r="AF97" s="7834">
        <f>VLOOKUP(C97,'Data Products'!$A:$J,10,0)</f>
      </c>
      <c r="AG97" s="7929">
        <f t="shared" si="13"/>
      </c>
      <c r="AH97" s="7835">
        <f t="shared" si="22"/>
      </c>
      <c r="AI97" s="7928"/>
      <c r="AJ97" s="7838"/>
      <c r="AK97" s="7838"/>
      <c r="AL97" s="7837"/>
      <c r="AM97" s="7838"/>
      <c r="AN97" s="7838"/>
    </row>
    <row customHeight="true" hidden="true" ht="18" r="98">
      <c r="A98" s="7897">
        <v>45</v>
      </c>
      <c r="B98" s="7824" t="s">
        <v>8729</v>
      </c>
      <c r="C98" s="7824" t="s">
        <v>8868</v>
      </c>
      <c r="D98" s="7825">
        <v>0</v>
      </c>
      <c r="E98" s="7839">
        <v>0</v>
      </c>
      <c r="F98" s="7924"/>
      <c r="G98" s="7887">
        <f>VLOOKUP(C98,'Data Products'!$A:$J,2,0)</f>
      </c>
      <c r="H98" s="7896">
        <f t="shared" si="27"/>
      </c>
      <c r="I98" s="7828">
        <v>45623</v>
      </c>
      <c r="J98" s="7829">
        <f t="shared" si="3"/>
      </c>
      <c r="K98" s="7825">
        <v>0</v>
      </c>
      <c r="L98" s="7825">
        <v>0</v>
      </c>
      <c r="M98" s="7861">
        <v>0</v>
      </c>
      <c r="N98" s="7861">
        <v>0</v>
      </c>
      <c r="O98" s="7824" t="s">
        <v>8869</v>
      </c>
      <c r="P98" s="7865"/>
      <c r="Q98" s="7865"/>
      <c r="R98" s="7865"/>
      <c r="S98" s="7865"/>
      <c r="T98" s="7865"/>
      <c r="U98" s="7865"/>
      <c r="V98" s="7865"/>
      <c r="W98" s="7865"/>
      <c r="X98" s="7865"/>
      <c r="Y98" s="7865"/>
      <c r="Z98" s="7865"/>
      <c r="AA98" s="7865"/>
      <c r="AB98" s="7891">
        <f t="shared" si="10"/>
      </c>
      <c r="AC98" s="7926">
        <f t="shared" si="17"/>
      </c>
      <c r="AD98" s="7832">
        <f t="shared" si="30"/>
      </c>
      <c r="AE98" s="7841">
        <f t="shared" si="6"/>
      </c>
      <c r="AF98" s="7834">
        <f>VLOOKUP(C98,'Data Products'!$A:$J,10,0)</f>
      </c>
      <c r="AG98" s="7929">
        <f t="shared" si="13"/>
      </c>
      <c r="AH98" s="7835">
        <f t="shared" si="22"/>
      </c>
      <c r="AI98" s="7928"/>
      <c r="AJ98" s="7838"/>
      <c r="AK98" s="7838"/>
      <c r="AL98" s="7837"/>
      <c r="AM98" s="7838"/>
      <c r="AN98" s="7838"/>
    </row>
    <row customHeight="true" hidden="true" ht="18" r="99">
      <c r="A99" s="7897">
        <v>46</v>
      </c>
      <c r="B99" s="7824" t="s">
        <v>8729</v>
      </c>
      <c r="C99" s="7824" t="s">
        <v>8870</v>
      </c>
      <c r="D99" s="7825">
        <v>0</v>
      </c>
      <c r="E99" s="7839">
        <v>0</v>
      </c>
      <c r="F99" s="7924"/>
      <c r="G99" s="7887">
        <f>VLOOKUP(C99,'Data Products'!$A:$J,2,0)</f>
      </c>
      <c r="H99" s="7896">
        <f t="shared" si="27"/>
      </c>
      <c r="I99" s="7828">
        <v>45623</v>
      </c>
      <c r="J99" s="7829">
        <f t="shared" si="3"/>
      </c>
      <c r="K99" s="7825">
        <v>0</v>
      </c>
      <c r="L99" s="7825">
        <v>0</v>
      </c>
      <c r="M99" s="7861">
        <v>0</v>
      </c>
      <c r="N99" s="7861">
        <v>0</v>
      </c>
      <c r="O99" s="7824" t="s">
        <v>8869</v>
      </c>
      <c r="P99" s="7865"/>
      <c r="Q99" s="7865"/>
      <c r="R99" s="7865"/>
      <c r="S99" s="7865"/>
      <c r="T99" s="7865"/>
      <c r="U99" s="7865"/>
      <c r="V99" s="7865"/>
      <c r="W99" s="7865"/>
      <c r="X99" s="7865"/>
      <c r="Y99" s="7865"/>
      <c r="Z99" s="7865"/>
      <c r="AA99" s="7865"/>
      <c r="AB99" s="7891">
        <f t="shared" si="10"/>
      </c>
      <c r="AC99" s="7926">
        <f t="shared" si="17"/>
      </c>
      <c r="AD99" s="7832">
        <f t="shared" si="30"/>
      </c>
      <c r="AE99" s="7841">
        <f t="shared" si="6"/>
      </c>
      <c r="AF99" s="7834">
        <f>VLOOKUP(C99,'Data Products'!$A:$J,10,0)</f>
      </c>
      <c r="AG99" s="7929">
        <f t="shared" si="13"/>
      </c>
      <c r="AH99" s="7835">
        <f t="shared" si="22"/>
      </c>
      <c r="AI99" s="7928"/>
      <c r="AJ99" s="7838"/>
      <c r="AK99" s="7838"/>
      <c r="AL99" s="7837"/>
      <c r="AM99" s="7838"/>
      <c r="AN99" s="7838"/>
    </row>
    <row customHeight="true" hidden="true" ht="18" r="100">
      <c r="A100" s="7897">
        <v>47</v>
      </c>
      <c r="B100" s="7824" t="s">
        <v>8729</v>
      </c>
      <c r="C100" s="7894" t="s">
        <v>8871</v>
      </c>
      <c r="D100" s="7825">
        <v>0</v>
      </c>
      <c r="E100" s="7839">
        <v>0</v>
      </c>
      <c r="F100" s="7931"/>
      <c r="G100" s="7887">
        <f>VLOOKUP(C100,'Data Products'!$A:$J,2,0)</f>
      </c>
      <c r="H100" s="7896">
        <f t="shared" si="27"/>
      </c>
      <c r="I100" s="7828">
        <v>45623</v>
      </c>
      <c r="J100" s="7829">
        <f t="shared" si="3"/>
      </c>
      <c r="K100" s="7920">
        <v>0</v>
      </c>
      <c r="L100" s="7920">
        <v>0</v>
      </c>
      <c r="M100" s="7932">
        <v>0</v>
      </c>
      <c r="N100" s="7932">
        <v>0</v>
      </c>
      <c r="O100" s="7894" t="s">
        <v>8869</v>
      </c>
      <c r="P100" s="7865"/>
      <c r="Q100" s="7865"/>
      <c r="R100" s="7865"/>
      <c r="S100" s="7865"/>
      <c r="T100" s="7865"/>
      <c r="U100" s="7865"/>
      <c r="V100" s="7865"/>
      <c r="W100" s="7865"/>
      <c r="X100" s="7865"/>
      <c r="Y100" s="7865"/>
      <c r="Z100" s="7865"/>
      <c r="AA100" s="7865"/>
      <c r="AB100" s="7933">
        <f t="shared" si="10"/>
      </c>
      <c r="AC100" s="7926">
        <f t="shared" si="17"/>
      </c>
      <c r="AD100" s="7832">
        <f t="shared" si="30"/>
      </c>
      <c r="AE100" s="7841">
        <f t="shared" si="6"/>
      </c>
      <c r="AF100" s="7834">
        <f>VLOOKUP(C100,'Data Products'!$A:$J,10,0)</f>
      </c>
      <c r="AG100" s="7929">
        <f t="shared" si="13"/>
      </c>
      <c r="AH100" s="7835">
        <f t="shared" si="22"/>
      </c>
      <c r="AI100" s="7928"/>
      <c r="AJ100" s="7838"/>
      <c r="AK100" s="7838"/>
      <c r="AL100" s="7837"/>
      <c r="AM100" s="7838"/>
      <c r="AN100" s="7838"/>
    </row>
    <row customHeight="true" hidden="true" ht="18" r="101">
      <c r="A101" s="7897">
        <v>48</v>
      </c>
      <c r="B101" s="7824" t="s">
        <v>8729</v>
      </c>
      <c r="C101" s="7824" t="s">
        <v>8872</v>
      </c>
      <c r="D101" s="7825">
        <v>0</v>
      </c>
      <c r="E101" s="7839">
        <v>0</v>
      </c>
      <c r="F101" s="7924"/>
      <c r="G101" s="7887">
        <f>VLOOKUP(C101,'Data Products'!$A:$J,2,0)</f>
      </c>
      <c r="H101" s="7896">
        <f t="shared" si="27"/>
      </c>
      <c r="I101" s="7828">
        <v>45623</v>
      </c>
      <c r="J101" s="7829">
        <f t="shared" si="3"/>
      </c>
      <c r="K101" s="7825">
        <v>0</v>
      </c>
      <c r="L101" s="7825">
        <v>0</v>
      </c>
      <c r="M101" s="7861">
        <v>0</v>
      </c>
      <c r="N101" s="7861">
        <v>0</v>
      </c>
      <c r="O101" s="7824" t="s">
        <v>8869</v>
      </c>
      <c r="P101" s="7825"/>
      <c r="Q101" s="7825"/>
      <c r="R101" s="7825"/>
      <c r="S101" s="7825"/>
      <c r="T101" s="7825"/>
      <c r="U101" s="7825"/>
      <c r="V101" s="7825"/>
      <c r="W101" s="7825"/>
      <c r="X101" s="7825"/>
      <c r="Y101" s="7825"/>
      <c r="Z101" s="7825"/>
      <c r="AA101" s="7825"/>
      <c r="AB101" s="7891">
        <f t="shared" si="10"/>
      </c>
      <c r="AC101" s="7926">
        <f t="shared" si="17"/>
      </c>
      <c r="AD101" s="7832">
        <f t="shared" si="30"/>
      </c>
      <c r="AE101" s="7841">
        <f t="shared" si="6"/>
      </c>
      <c r="AF101" s="7834">
        <f>VLOOKUP(C101,'Data Products'!$A:$J,10,0)</f>
      </c>
      <c r="AG101" s="7929">
        <f t="shared" si="13"/>
      </c>
      <c r="AH101" s="7835">
        <f t="shared" si="22"/>
      </c>
      <c r="AI101" s="7934"/>
      <c r="AJ101" s="7838"/>
      <c r="AK101" s="7838"/>
      <c r="AL101" s="7837"/>
      <c r="AM101" s="7838"/>
      <c r="AN101" s="7838"/>
    </row>
    <row customHeight="true" hidden="true" ht="18" r="102">
      <c r="A102" s="7897">
        <v>49</v>
      </c>
      <c r="B102" s="7824" t="s">
        <v>8729</v>
      </c>
      <c r="C102" s="7824" t="s">
        <v>8873</v>
      </c>
      <c r="D102" s="7825">
        <v>0</v>
      </c>
      <c r="E102" s="7839">
        <v>0</v>
      </c>
      <c r="F102" s="7924"/>
      <c r="G102" s="7887">
        <f>VLOOKUP(C102,'Data Products'!$A:$J,2,0)</f>
      </c>
      <c r="H102" s="7896">
        <f t="shared" si="27"/>
      </c>
      <c r="I102" s="7828">
        <v>45623</v>
      </c>
      <c r="J102" s="7829">
        <f t="shared" si="3"/>
      </c>
      <c r="K102" s="7825">
        <v>0</v>
      </c>
      <c r="L102" s="7825">
        <v>0</v>
      </c>
      <c r="M102" s="7861">
        <v>0</v>
      </c>
      <c r="N102" s="7861">
        <v>0</v>
      </c>
      <c r="O102" s="7824" t="s">
        <v>8869</v>
      </c>
      <c r="P102" s="7825"/>
      <c r="Q102" s="7825"/>
      <c r="R102" s="7825"/>
      <c r="S102" s="7825"/>
      <c r="T102" s="7825"/>
      <c r="U102" s="7825"/>
      <c r="V102" s="7825"/>
      <c r="W102" s="7825"/>
      <c r="X102" s="7825"/>
      <c r="Y102" s="7825"/>
      <c r="Z102" s="7825"/>
      <c r="AA102" s="7825"/>
      <c r="AB102" s="7891">
        <f t="shared" si="10"/>
      </c>
      <c r="AC102" s="7926">
        <f t="shared" si="17"/>
      </c>
      <c r="AD102" s="7832">
        <f t="shared" si="30"/>
      </c>
      <c r="AE102" s="7841">
        <f t="shared" si="6"/>
      </c>
      <c r="AF102" s="7935">
        <f>VLOOKUP(C102,'Data Products'!$A:$J,10,0)</f>
      </c>
      <c r="AG102" s="7834">
        <f t="shared" si="13"/>
      </c>
      <c r="AH102" s="7835">
        <f t="shared" si="22"/>
      </c>
      <c r="AI102" s="7928"/>
      <c r="AJ102" s="7838"/>
      <c r="AK102" s="7838"/>
      <c r="AL102" s="7837"/>
      <c r="AM102" s="7838"/>
      <c r="AN102" s="7838"/>
    </row>
    <row r="103">
      <c r="A103" s="7897">
        <v>50</v>
      </c>
      <c r="B103" s="7824" t="s">
        <v>8722</v>
      </c>
      <c r="C103" s="7824" t="s">
        <v>8874</v>
      </c>
      <c r="D103" s="7825">
        <v>4</v>
      </c>
      <c r="E103" s="7839">
        <v>4</v>
      </c>
      <c r="F103" s="7924"/>
      <c r="G103" s="7887">
        <f>VLOOKUP(C103,'Data Products'!$A:$J,2,0)</f>
      </c>
      <c r="H103" s="7888">
        <f t="shared" si="27"/>
      </c>
      <c r="I103" s="7828">
        <v>45951</v>
      </c>
      <c r="J103" s="7829">
        <f t="shared" si="3"/>
      </c>
      <c r="K103" s="7825">
        <v>0</v>
      </c>
      <c r="L103" s="7825">
        <v>0</v>
      </c>
      <c r="M103" s="7861">
        <v>0</v>
      </c>
      <c r="N103" s="7861">
        <v>0</v>
      </c>
      <c r="O103" s="7824" t="s">
        <v>8784</v>
      </c>
      <c r="P103" s="7825"/>
      <c r="Q103" s="7825"/>
      <c r="R103" s="7825"/>
      <c r="S103" s="7825"/>
      <c r="T103" s="7825"/>
      <c r="U103" s="7825"/>
      <c r="V103" s="7825"/>
      <c r="W103" s="7825"/>
      <c r="X103" s="7825"/>
      <c r="Y103" s="7825"/>
      <c r="Z103" s="7825"/>
      <c r="AA103" s="7825"/>
      <c r="AB103" s="7891">
        <f t="shared" si="10"/>
      </c>
      <c r="AC103" s="7936">
        <f t="shared" si="17"/>
      </c>
      <c r="AD103" s="7832">
        <f t="shared" si="30"/>
      </c>
      <c r="AE103" s="7851">
        <f t="shared" si="6"/>
      </c>
      <c r="AF103" s="7935">
        <f>VLOOKUP(C103,'Data Products'!$A:$J,10,0)</f>
      </c>
      <c r="AG103" s="7834">
        <f t="shared" si="13"/>
      </c>
      <c r="AH103" s="7835">
        <f t="shared" si="22"/>
      </c>
      <c r="AI103" s="7928"/>
      <c r="AJ103" s="7838"/>
      <c r="AK103" s="7838"/>
      <c r="AL103" s="7837"/>
      <c r="AM103" s="7838"/>
      <c r="AN103" s="7838"/>
    </row>
    <row r="104">
      <c r="A104" s="7897">
        <v>51</v>
      </c>
      <c r="B104" s="7824" t="s">
        <v>8722</v>
      </c>
      <c r="C104" s="7824" t="s">
        <v>8875</v>
      </c>
      <c r="D104" s="7825">
        <v>1</v>
      </c>
      <c r="E104" s="7839">
        <v>1</v>
      </c>
      <c r="F104" s="7924"/>
      <c r="G104" s="7887">
        <f>VLOOKUP(C104,'Data Products'!$A:$J,2,0)</f>
      </c>
      <c r="H104" s="7888">
        <f t="shared" si="27"/>
      </c>
      <c r="I104" s="7828">
        <v>45951</v>
      </c>
      <c r="J104" s="7829">
        <f t="shared" si="3"/>
      </c>
      <c r="K104" s="7825">
        <v>0</v>
      </c>
      <c r="L104" s="7825">
        <v>2</v>
      </c>
      <c r="M104" s="7861">
        <v>0</v>
      </c>
      <c r="N104" s="7861">
        <v>0</v>
      </c>
      <c r="O104" s="7824" t="s">
        <v>8784</v>
      </c>
      <c r="P104" s="7825"/>
      <c r="Q104" s="7825"/>
      <c r="R104" s="7825"/>
      <c r="S104" s="7825"/>
      <c r="T104" s="7825"/>
      <c r="U104" s="7825"/>
      <c r="V104" s="7825"/>
      <c r="W104" s="7825"/>
      <c r="X104" s="7825"/>
      <c r="Y104" s="7825"/>
      <c r="Z104" s="7825"/>
      <c r="AA104" s="7825"/>
      <c r="AB104" s="7891">
        <f t="shared" si="10"/>
      </c>
      <c r="AC104" s="7846">
        <f t="shared" si="17"/>
      </c>
      <c r="AD104" s="7832">
        <f t="shared" si="30"/>
      </c>
      <c r="AE104" s="7847">
        <f t="shared" si="6"/>
      </c>
      <c r="AF104" s="7935">
        <f>VLOOKUP(C104,'Data Products'!$A:$J,10,0)</f>
      </c>
      <c r="AG104" s="7834">
        <f t="shared" si="13"/>
      </c>
      <c r="AH104" s="7835">
        <f t="shared" si="22"/>
      </c>
      <c r="AI104" s="7928"/>
      <c r="AJ104" s="7838"/>
      <c r="AK104" s="7838"/>
      <c r="AL104" s="7837"/>
      <c r="AM104" s="7838"/>
      <c r="AN104" s="7838"/>
    </row>
    <row r="105">
      <c r="A105" s="7897">
        <v>52</v>
      </c>
      <c r="B105" s="7824" t="s">
        <v>8722</v>
      </c>
      <c r="C105" s="7824" t="s">
        <v>8876</v>
      </c>
      <c r="D105" s="7825">
        <v>3</v>
      </c>
      <c r="E105" s="7839">
        <v>3</v>
      </c>
      <c r="F105" s="7924"/>
      <c r="G105" s="7887">
        <f>VLOOKUP(C105,'Data Products'!$A:$J,2,0)</f>
      </c>
      <c r="H105" s="7888">
        <f t="shared" si="27"/>
      </c>
      <c r="I105" s="7828">
        <v>45951</v>
      </c>
      <c r="J105" s="7829">
        <f t="shared" si="3"/>
      </c>
      <c r="K105" s="7825">
        <v>1</v>
      </c>
      <c r="L105" s="7825">
        <v>1</v>
      </c>
      <c r="M105" s="7861">
        <v>0</v>
      </c>
      <c r="N105" s="7861">
        <v>0</v>
      </c>
      <c r="O105" s="7824" t="s">
        <v>8784</v>
      </c>
      <c r="P105" s="7825"/>
      <c r="Q105" s="7825"/>
      <c r="R105" s="7825"/>
      <c r="S105" s="7825"/>
      <c r="T105" s="7825"/>
      <c r="U105" s="7825"/>
      <c r="V105" s="7825"/>
      <c r="W105" s="7825"/>
      <c r="X105" s="7825"/>
      <c r="Y105" s="7825"/>
      <c r="Z105" s="7825"/>
      <c r="AA105" s="7825"/>
      <c r="AB105" s="7891">
        <f t="shared" si="10"/>
      </c>
      <c r="AC105" s="7840">
        <f t="shared" si="17"/>
      </c>
      <c r="AD105" s="7832">
        <f t="shared" si="30"/>
      </c>
      <c r="AE105" s="7841">
        <f t="shared" si="6"/>
      </c>
      <c r="AF105" s="7935">
        <f>VLOOKUP(C105,'Data Products'!$A:$J,10,0)</f>
      </c>
      <c r="AG105" s="7834">
        <f t="shared" si="13"/>
      </c>
      <c r="AH105" s="7835">
        <f t="shared" si="22"/>
      </c>
      <c r="AI105" s="7928"/>
      <c r="AJ105" s="7838"/>
      <c r="AK105" s="7838"/>
      <c r="AL105" s="7837"/>
      <c r="AM105" s="7838"/>
      <c r="AN105" s="7838"/>
    </row>
    <row r="106">
      <c r="A106" s="7897">
        <v>53</v>
      </c>
      <c r="B106" s="7824" t="s">
        <v>8722</v>
      </c>
      <c r="C106" s="7824" t="s">
        <v>8877</v>
      </c>
      <c r="D106" s="7825">
        <v>4</v>
      </c>
      <c r="E106" s="7839">
        <v>4</v>
      </c>
      <c r="F106" s="7924"/>
      <c r="G106" s="7887">
        <f>VLOOKUP(C106,'Data Products'!$A:$J,2,0)</f>
      </c>
      <c r="H106" s="7888">
        <f t="shared" si="27"/>
      </c>
      <c r="I106" s="7828">
        <v>45951</v>
      </c>
      <c r="J106" s="7829">
        <f t="shared" si="3"/>
      </c>
      <c r="K106" s="7825">
        <v>0</v>
      </c>
      <c r="L106" s="7825">
        <v>0</v>
      </c>
      <c r="M106" s="7861">
        <v>0</v>
      </c>
      <c r="N106" s="7861">
        <v>0</v>
      </c>
      <c r="O106" s="7824" t="s">
        <v>8784</v>
      </c>
      <c r="P106" s="7825"/>
      <c r="Q106" s="7825"/>
      <c r="R106" s="7825"/>
      <c r="S106" s="7825"/>
      <c r="T106" s="7825"/>
      <c r="U106" s="7825"/>
      <c r="V106" s="7825"/>
      <c r="W106" s="7825"/>
      <c r="X106" s="7825"/>
      <c r="Y106" s="7825"/>
      <c r="Z106" s="7825"/>
      <c r="AA106" s="7825"/>
      <c r="AB106" s="7891">
        <f t="shared" si="10"/>
      </c>
      <c r="AC106" s="7850">
        <f t="shared" si="17"/>
      </c>
      <c r="AD106" s="7832">
        <f t="shared" si="30"/>
      </c>
      <c r="AE106" s="7851">
        <f t="shared" si="6"/>
      </c>
      <c r="AF106" s="7935">
        <f>VLOOKUP(C106,'Data Products'!$A:$J,10,0)</f>
      </c>
      <c r="AG106" s="7834">
        <f t="shared" si="13"/>
      </c>
      <c r="AH106" s="7835">
        <f t="shared" si="22"/>
      </c>
      <c r="AI106" s="7928"/>
      <c r="AJ106" s="7838"/>
      <c r="AK106" s="7838"/>
      <c r="AL106" s="7837"/>
      <c r="AM106" s="7838"/>
      <c r="AN106" s="7838"/>
    </row>
    <row customHeight="true" hidden="true" ht="18" r="107">
      <c r="A107" s="7897">
        <v>54</v>
      </c>
      <c r="B107" s="7824" t="s">
        <v>8729</v>
      </c>
      <c r="C107" s="7824" t="s">
        <v>8878</v>
      </c>
      <c r="D107" s="7825">
        <v>0</v>
      </c>
      <c r="E107" s="7839">
        <v>0</v>
      </c>
      <c r="F107" s="7924"/>
      <c r="G107" s="7887">
        <f>VLOOKUP(C107,'Data Products'!$A:$J,2,0)</f>
      </c>
      <c r="H107" s="7888">
        <f t="shared" si="27"/>
      </c>
      <c r="I107" s="7828">
        <v>45951</v>
      </c>
      <c r="J107" s="7829">
        <f t="shared" si="3"/>
      </c>
      <c r="K107" s="7825">
        <v>0</v>
      </c>
      <c r="L107" s="7825">
        <v>0</v>
      </c>
      <c r="M107" s="7861">
        <v>0</v>
      </c>
      <c r="N107" s="7861">
        <v>0</v>
      </c>
      <c r="O107" s="7824" t="s">
        <v>8784</v>
      </c>
      <c r="P107" s="7825"/>
      <c r="Q107" s="7825"/>
      <c r="R107" s="7825"/>
      <c r="S107" s="7825"/>
      <c r="T107" s="7825"/>
      <c r="U107" s="7825"/>
      <c r="V107" s="7825"/>
      <c r="W107" s="7825"/>
      <c r="X107" s="7825"/>
      <c r="Y107" s="7825"/>
      <c r="Z107" s="7825"/>
      <c r="AA107" s="7825"/>
      <c r="AB107" s="7891">
        <f t="shared" si="10"/>
      </c>
      <c r="AC107" s="7850">
        <f t="shared" si="17"/>
      </c>
      <c r="AD107" s="7832">
        <f t="shared" si="30"/>
      </c>
      <c r="AE107" s="7851">
        <f t="shared" si="6"/>
      </c>
      <c r="AF107" s="7935">
        <f>VLOOKUP(C107,'Data Products'!$A:$J,10,0)</f>
      </c>
      <c r="AG107" s="7834">
        <f t="shared" si="13"/>
      </c>
      <c r="AH107" s="7835">
        <f t="shared" si="22"/>
      </c>
      <c r="AI107" s="7928"/>
      <c r="AJ107" s="7838"/>
      <c r="AK107" s="7838"/>
      <c r="AL107" s="7837"/>
      <c r="AM107" s="7838"/>
      <c r="AN107" s="7838"/>
    </row>
    <row r="108">
      <c r="A108" s="7897">
        <v>55</v>
      </c>
      <c r="B108" s="7824" t="s">
        <v>8722</v>
      </c>
      <c r="C108" s="7824" t="s">
        <v>8879</v>
      </c>
      <c r="D108" s="7825">
        <v>5</v>
      </c>
      <c r="E108" s="7839">
        <v>5</v>
      </c>
      <c r="F108" s="7924"/>
      <c r="G108" s="7887">
        <f>VLOOKUP(C108,'Data Products'!$A:$J,2,0)</f>
      </c>
      <c r="H108" s="7888">
        <f t="shared" si="27"/>
      </c>
      <c r="I108" s="7828">
        <v>45951</v>
      </c>
      <c r="J108" s="7829">
        <f t="shared" si="3"/>
      </c>
      <c r="K108" s="7825">
        <v>0</v>
      </c>
      <c r="L108" s="7825">
        <v>0</v>
      </c>
      <c r="M108" s="7861">
        <v>0</v>
      </c>
      <c r="N108" s="7861">
        <v>0</v>
      </c>
      <c r="O108" s="7824" t="s">
        <v>8784</v>
      </c>
      <c r="P108" s="7825"/>
      <c r="Q108" s="7825"/>
      <c r="R108" s="7825"/>
      <c r="S108" s="7825"/>
      <c r="T108" s="7825"/>
      <c r="U108" s="7825"/>
      <c r="V108" s="7825"/>
      <c r="W108" s="7825"/>
      <c r="X108" s="7825"/>
      <c r="Y108" s="7825"/>
      <c r="Z108" s="7825"/>
      <c r="AA108" s="7825"/>
      <c r="AB108" s="7891">
        <f t="shared" si="10"/>
      </c>
      <c r="AC108" s="7840">
        <f t="shared" si="17"/>
      </c>
      <c r="AD108" s="7832">
        <f t="shared" si="30"/>
      </c>
      <c r="AE108" s="7841">
        <f t="shared" si="6"/>
      </c>
      <c r="AF108" s="7935">
        <f>VLOOKUP(C108,'Data Products'!$A:$J,10,0)</f>
      </c>
      <c r="AG108" s="7834">
        <f t="shared" si="13"/>
      </c>
      <c r="AH108" s="7835">
        <f t="shared" si="22"/>
      </c>
      <c r="AI108" s="7928"/>
      <c r="AJ108" s="7838"/>
      <c r="AK108" s="7838"/>
      <c r="AL108" s="7837"/>
      <c r="AM108" s="7838"/>
      <c r="AN108" s="7838"/>
    </row>
    <row customHeight="true" hidden="true" ht="18" r="109">
      <c r="A109" s="7897">
        <v>56</v>
      </c>
      <c r="B109" s="7824" t="s">
        <v>8729</v>
      </c>
      <c r="C109" s="7824" t="s">
        <v>8880</v>
      </c>
      <c r="D109" s="7825">
        <v>0</v>
      </c>
      <c r="E109" s="7839">
        <v>0</v>
      </c>
      <c r="F109" s="7924"/>
      <c r="G109" s="7887">
        <f>VLOOKUP(C109,'Data Products'!$A:$J,2,0)</f>
      </c>
      <c r="H109" s="7888">
        <f t="shared" si="27"/>
      </c>
      <c r="I109" s="7828">
        <v>45951</v>
      </c>
      <c r="J109" s="7829">
        <f t="shared" si="3"/>
      </c>
      <c r="K109" s="7825">
        <v>0</v>
      </c>
      <c r="L109" s="7825">
        <v>0</v>
      </c>
      <c r="M109" s="7861">
        <v>0</v>
      </c>
      <c r="N109" s="7861">
        <v>0</v>
      </c>
      <c r="O109" s="7824" t="s">
        <v>8784</v>
      </c>
      <c r="P109" s="7825"/>
      <c r="Q109" s="7825"/>
      <c r="R109" s="7825"/>
      <c r="S109" s="7825"/>
      <c r="T109" s="7825"/>
      <c r="U109" s="7825"/>
      <c r="V109" s="7825"/>
      <c r="W109" s="7825"/>
      <c r="X109" s="7825"/>
      <c r="Y109" s="7825"/>
      <c r="Z109" s="7825"/>
      <c r="AA109" s="7825"/>
      <c r="AB109" s="7891">
        <f t="shared" si="10"/>
      </c>
      <c r="AC109" s="7846">
        <f t="shared" si="17"/>
      </c>
      <c r="AD109" s="7937">
        <f t="shared" si="30"/>
      </c>
      <c r="AE109" s="7847">
        <f t="shared" si="6"/>
      </c>
      <c r="AF109" s="7935">
        <f>VLOOKUP(C109,'Data Products'!$A:$J,10,0)</f>
      </c>
      <c r="AG109" s="7834">
        <f t="shared" si="13"/>
      </c>
      <c r="AH109" s="7835">
        <f t="shared" si="22"/>
      </c>
      <c r="AI109" s="7928"/>
      <c r="AJ109" s="7838"/>
      <c r="AK109" s="7838"/>
      <c r="AL109" s="7837"/>
      <c r="AM109" s="7838"/>
      <c r="AN109" s="7838"/>
    </row>
    <row r="110">
      <c r="A110" s="7897">
        <v>57</v>
      </c>
      <c r="B110" s="7824" t="s">
        <v>8722</v>
      </c>
      <c r="C110" s="7824" t="s">
        <v>8881</v>
      </c>
      <c r="D110" s="7825">
        <v>13</v>
      </c>
      <c r="E110" s="7839">
        <v>13</v>
      </c>
      <c r="F110" s="7924"/>
      <c r="G110" s="7887">
        <f>VLOOKUP(C110,'Data Products'!$A:$J,2,0)</f>
      </c>
      <c r="H110" s="7888">
        <f t="shared" si="27"/>
      </c>
      <c r="I110" s="7828">
        <v>45951</v>
      </c>
      <c r="J110" s="7829">
        <f t="shared" si="3"/>
      </c>
      <c r="K110" s="7825">
        <v>0</v>
      </c>
      <c r="L110" s="7825">
        <v>2</v>
      </c>
      <c r="M110" s="7861">
        <v>0</v>
      </c>
      <c r="N110" s="7861">
        <v>0</v>
      </c>
      <c r="O110" s="7824" t="s">
        <v>8784</v>
      </c>
      <c r="P110" s="7825"/>
      <c r="Q110" s="7825"/>
      <c r="R110" s="7825"/>
      <c r="S110" s="7825"/>
      <c r="T110" s="7825"/>
      <c r="U110" s="7825"/>
      <c r="V110" s="7825"/>
      <c r="W110" s="7825"/>
      <c r="X110" s="7825"/>
      <c r="Y110" s="7825"/>
      <c r="Z110" s="7825"/>
      <c r="AA110" s="7825"/>
      <c r="AB110" s="7891">
        <f t="shared" si="10"/>
      </c>
      <c r="AC110" s="7831">
        <f t="shared" si="17"/>
      </c>
      <c r="AD110" s="7937">
        <f t="shared" si="30"/>
      </c>
      <c r="AE110" s="7833">
        <f t="shared" si="6"/>
      </c>
      <c r="AF110" s="7935">
        <f>VLOOKUP(C110,'Data Products'!$A:$J,10,0)</f>
      </c>
      <c r="AG110" s="7834">
        <f t="shared" si="13"/>
      </c>
      <c r="AH110" s="7835">
        <f t="shared" si="22"/>
      </c>
      <c r="AI110" s="7928"/>
      <c r="AJ110" s="7838"/>
      <c r="AK110" s="7838"/>
      <c r="AL110" s="7837"/>
      <c r="AM110" s="7838"/>
      <c r="AN110" s="7838"/>
    </row>
    <row r="111">
      <c r="A111" s="7897">
        <v>58</v>
      </c>
      <c r="B111" s="7824" t="s">
        <v>8722</v>
      </c>
      <c r="C111" s="7824" t="s">
        <v>8882</v>
      </c>
      <c r="D111" s="7825">
        <v>20</v>
      </c>
      <c r="E111" s="7839">
        <v>20</v>
      </c>
      <c r="F111" s="7924"/>
      <c r="G111" s="7887">
        <f>VLOOKUP(C111,'Data Products'!$A:$J,2,0)</f>
      </c>
      <c r="H111" s="7888">
        <f t="shared" si="27"/>
      </c>
      <c r="I111" s="7828">
        <v>45951</v>
      </c>
      <c r="J111" s="7829">
        <f t="shared" si="3"/>
      </c>
      <c r="K111" s="7825">
        <v>4</v>
      </c>
      <c r="L111" s="7825">
        <v>5</v>
      </c>
      <c r="M111" s="7861">
        <v>0</v>
      </c>
      <c r="N111" s="7861">
        <v>0</v>
      </c>
      <c r="O111" s="7824" t="s">
        <v>8784</v>
      </c>
      <c r="P111" s="7825"/>
      <c r="Q111" s="7825"/>
      <c r="R111" s="7825"/>
      <c r="S111" s="7825"/>
      <c r="T111" s="7825"/>
      <c r="U111" s="7825"/>
      <c r="V111" s="7825"/>
      <c r="W111" s="7825"/>
      <c r="X111" s="7825"/>
      <c r="Y111" s="7825"/>
      <c r="Z111" s="7825"/>
      <c r="AA111" s="7825"/>
      <c r="AB111" s="7891">
        <f t="shared" si="10"/>
      </c>
      <c r="AC111" s="7831">
        <f t="shared" si="17"/>
      </c>
      <c r="AD111" s="7937">
        <f t="shared" si="30"/>
      </c>
      <c r="AE111" s="7833">
        <f t="shared" si="6"/>
      </c>
      <c r="AF111" s="7935">
        <f>VLOOKUP(C111,'Data Products'!$A:$J,10,0)</f>
      </c>
      <c r="AG111" s="7834">
        <f t="shared" si="13"/>
      </c>
      <c r="AH111" s="7835">
        <f t="shared" si="22"/>
      </c>
      <c r="AI111" s="7928"/>
      <c r="AJ111" s="7838"/>
      <c r="AK111" s="7838"/>
      <c r="AL111" s="7837"/>
      <c r="AM111" s="7838"/>
      <c r="AN111" s="7838"/>
    </row>
    <row r="112">
      <c r="A112" s="7897">
        <v>59</v>
      </c>
      <c r="B112" s="7824" t="s">
        <v>8722</v>
      </c>
      <c r="C112" s="7824" t="s">
        <v>8883</v>
      </c>
      <c r="D112" s="7825">
        <v>13</v>
      </c>
      <c r="E112" s="7839">
        <v>13</v>
      </c>
      <c r="F112" s="7924"/>
      <c r="G112" s="7887">
        <f>VLOOKUP(C112,'Data Products'!$A:$J,2,0)</f>
      </c>
      <c r="H112" s="7888">
        <f t="shared" si="27"/>
      </c>
      <c r="I112" s="7828">
        <v>45951</v>
      </c>
      <c r="J112" s="7829">
        <f t="shared" si="3"/>
      </c>
      <c r="K112" s="7825">
        <v>0</v>
      </c>
      <c r="L112" s="7825">
        <v>0</v>
      </c>
      <c r="M112" s="7861">
        <v>0</v>
      </c>
      <c r="N112" s="7861">
        <v>0</v>
      </c>
      <c r="O112" s="7824" t="s">
        <v>8784</v>
      </c>
      <c r="P112" s="7825"/>
      <c r="Q112" s="7825"/>
      <c r="R112" s="7825"/>
      <c r="S112" s="7825"/>
      <c r="T112" s="7825"/>
      <c r="U112" s="7825"/>
      <c r="V112" s="7825"/>
      <c r="W112" s="7825"/>
      <c r="X112" s="7825"/>
      <c r="Y112" s="7825"/>
      <c r="Z112" s="7825"/>
      <c r="AA112" s="7825"/>
      <c r="AB112" s="7891">
        <f t="shared" si="10"/>
      </c>
      <c r="AC112" s="7831">
        <f t="shared" si="17"/>
      </c>
      <c r="AD112" s="7937">
        <f t="shared" si="30"/>
      </c>
      <c r="AE112" s="7833">
        <f t="shared" si="6"/>
      </c>
      <c r="AF112" s="7935">
        <f>VLOOKUP(C112,'Data Products'!$A:$J,10,0)</f>
      </c>
      <c r="AG112" s="7834">
        <f t="shared" si="13"/>
      </c>
      <c r="AH112" s="7835">
        <f t="shared" si="22"/>
      </c>
      <c r="AI112" s="7928"/>
      <c r="AJ112" s="7838"/>
      <c r="AK112" s="7838"/>
      <c r="AL112" s="7837"/>
      <c r="AM112" s="7838"/>
      <c r="AN112" s="7838"/>
    </row>
    <row r="113">
      <c r="A113" s="7897">
        <v>60</v>
      </c>
      <c r="B113" s="7824" t="s">
        <v>8722</v>
      </c>
      <c r="C113" s="7824" t="s">
        <v>8884</v>
      </c>
      <c r="D113" s="7825">
        <v>12</v>
      </c>
      <c r="E113" s="7839">
        <v>12</v>
      </c>
      <c r="F113" s="7924"/>
      <c r="G113" s="7887">
        <f>VLOOKUP(C113,'Data Products'!$A:$J,2,0)</f>
      </c>
      <c r="H113" s="7888">
        <f t="shared" si="27"/>
      </c>
      <c r="I113" s="7828">
        <v>45951</v>
      </c>
      <c r="J113" s="7829">
        <f t="shared" si="3"/>
      </c>
      <c r="K113" s="7825">
        <v>0</v>
      </c>
      <c r="L113" s="7825">
        <v>1</v>
      </c>
      <c r="M113" s="7861">
        <v>0</v>
      </c>
      <c r="N113" s="7861">
        <v>0</v>
      </c>
      <c r="O113" s="7824" t="s">
        <v>8784</v>
      </c>
      <c r="P113" s="7825"/>
      <c r="Q113" s="7825"/>
      <c r="R113" s="7825"/>
      <c r="S113" s="7825"/>
      <c r="T113" s="7825"/>
      <c r="U113" s="7825"/>
      <c r="V113" s="7825"/>
      <c r="W113" s="7825"/>
      <c r="X113" s="7825"/>
      <c r="Y113" s="7825"/>
      <c r="Z113" s="7825"/>
      <c r="AA113" s="7825"/>
      <c r="AB113" s="7891">
        <f t="shared" si="10"/>
      </c>
      <c r="AC113" s="7831">
        <f t="shared" si="17"/>
      </c>
      <c r="AD113" s="7937">
        <f t="shared" si="30"/>
      </c>
      <c r="AE113" s="7833">
        <f t="shared" si="6"/>
      </c>
      <c r="AF113" s="7935">
        <f>VLOOKUP(C113,'Data Products'!$A:$J,10,0)</f>
      </c>
      <c r="AG113" s="7834">
        <f t="shared" si="13"/>
      </c>
      <c r="AH113" s="7835">
        <f t="shared" si="22"/>
      </c>
      <c r="AI113" s="7928"/>
      <c r="AJ113" s="7838"/>
      <c r="AK113" s="7838"/>
      <c r="AL113" s="7837"/>
      <c r="AM113" s="7838"/>
      <c r="AN113" s="7838"/>
    </row>
    <row r="114">
      <c r="A114" s="7897">
        <v>61</v>
      </c>
      <c r="B114" s="7824" t="s">
        <v>8722</v>
      </c>
      <c r="C114" s="7824" t="s">
        <v>8885</v>
      </c>
      <c r="D114" s="7825">
        <v>18</v>
      </c>
      <c r="E114" s="7839">
        <v>18</v>
      </c>
      <c r="F114" s="7924"/>
      <c r="G114" s="7887">
        <f>VLOOKUP(C114,'Data Products'!$A:$J,2,0)</f>
      </c>
      <c r="H114" s="7888">
        <f t="shared" si="27"/>
      </c>
      <c r="I114" s="7828">
        <v>45951</v>
      </c>
      <c r="J114" s="7829">
        <f t="shared" si="3"/>
      </c>
      <c r="K114" s="7825">
        <v>0</v>
      </c>
      <c r="L114" s="7825">
        <v>0</v>
      </c>
      <c r="M114" s="7861">
        <v>0</v>
      </c>
      <c r="N114" s="7861">
        <v>0</v>
      </c>
      <c r="O114" s="7824" t="s">
        <v>8784</v>
      </c>
      <c r="P114" s="7825"/>
      <c r="Q114" s="7825"/>
      <c r="R114" s="7825"/>
      <c r="S114" s="7825"/>
      <c r="T114" s="7825"/>
      <c r="U114" s="7825"/>
      <c r="V114" s="7825"/>
      <c r="W114" s="7825"/>
      <c r="X114" s="7825"/>
      <c r="Y114" s="7825"/>
      <c r="Z114" s="7825"/>
      <c r="AA114" s="7825"/>
      <c r="AB114" s="7891">
        <f t="shared" si="10"/>
      </c>
      <c r="AC114" s="7831">
        <f t="shared" si="17"/>
      </c>
      <c r="AD114" s="7937">
        <f t="shared" si="30"/>
      </c>
      <c r="AE114" s="7833">
        <f t="shared" si="6"/>
      </c>
      <c r="AF114" s="7935">
        <f>VLOOKUP(C114,'Data Products'!$A:$J,10,0)</f>
      </c>
      <c r="AG114" s="7834">
        <f t="shared" si="13"/>
      </c>
      <c r="AH114" s="7835">
        <f t="shared" si="22"/>
      </c>
      <c r="AI114" s="7928"/>
      <c r="AJ114" s="7838"/>
      <c r="AK114" s="7838"/>
      <c r="AL114" s="7837"/>
      <c r="AM114" s="7838"/>
      <c r="AN114" s="7838"/>
    </row>
    <row r="115">
      <c r="A115" s="7897">
        <v>62</v>
      </c>
      <c r="B115" s="7824" t="s">
        <v>8722</v>
      </c>
      <c r="C115" s="7824" t="s">
        <v>8886</v>
      </c>
      <c r="D115" s="7825">
        <v>10</v>
      </c>
      <c r="E115" s="7839">
        <v>10</v>
      </c>
      <c r="F115" s="7924"/>
      <c r="G115" s="7887">
        <f>VLOOKUP(C115,'Data Products'!$A:$J,2,0)</f>
      </c>
      <c r="H115" s="7888">
        <f t="shared" si="27"/>
      </c>
      <c r="I115" s="7828">
        <v>45951</v>
      </c>
      <c r="J115" s="7829">
        <f t="shared" si="3"/>
      </c>
      <c r="K115" s="7825">
        <v>0</v>
      </c>
      <c r="L115" s="7825">
        <v>0</v>
      </c>
      <c r="M115" s="7861">
        <v>0</v>
      </c>
      <c r="N115" s="7861">
        <v>0</v>
      </c>
      <c r="O115" s="7824" t="s">
        <v>8784</v>
      </c>
      <c r="P115" s="7825"/>
      <c r="Q115" s="7825"/>
      <c r="R115" s="7825"/>
      <c r="S115" s="7825"/>
      <c r="T115" s="7825"/>
      <c r="U115" s="7825"/>
      <c r="V115" s="7825"/>
      <c r="W115" s="7825"/>
      <c r="X115" s="7825"/>
      <c r="Y115" s="7825"/>
      <c r="Z115" s="7825"/>
      <c r="AA115" s="7825"/>
      <c r="AB115" s="7891">
        <f t="shared" si="10"/>
      </c>
      <c r="AC115" s="7846">
        <f t="shared" si="17"/>
      </c>
      <c r="AD115" s="7937">
        <f t="shared" si="30"/>
      </c>
      <c r="AE115" s="7847">
        <f t="shared" si="6"/>
      </c>
      <c r="AF115" s="7935">
        <f>VLOOKUP(C115,'Data Products'!$A:$J,10,0)</f>
      </c>
      <c r="AG115" s="7834">
        <f t="shared" si="13"/>
      </c>
      <c r="AH115" s="7835">
        <f t="shared" si="22"/>
      </c>
      <c r="AI115" s="7928"/>
      <c r="AJ115" s="7838"/>
      <c r="AK115" s="7838"/>
      <c r="AL115" s="7837"/>
      <c r="AM115" s="7838"/>
      <c r="AN115" s="7838"/>
    </row>
    <row customHeight="true" hidden="true" ht="18" r="116">
      <c r="A116" s="7897">
        <v>63</v>
      </c>
      <c r="B116" s="7824" t="s">
        <v>8729</v>
      </c>
      <c r="C116" s="7824" t="s">
        <v>8887</v>
      </c>
      <c r="D116" s="7825">
        <v>0</v>
      </c>
      <c r="E116" s="7839">
        <v>0</v>
      </c>
      <c r="F116" s="7924"/>
      <c r="G116" s="7887">
        <f>VLOOKUP(C116,'Data Products'!$A:$J,2,0)</f>
      </c>
      <c r="H116" s="7888">
        <f t="shared" si="27"/>
      </c>
      <c r="I116" s="7828">
        <v>45951</v>
      </c>
      <c r="J116" s="7829">
        <f t="shared" si="3"/>
      </c>
      <c r="K116" s="7825">
        <v>0</v>
      </c>
      <c r="L116" s="7825">
        <v>0</v>
      </c>
      <c r="M116" s="7861">
        <v>0</v>
      </c>
      <c r="N116" s="7861">
        <v>0</v>
      </c>
      <c r="O116" s="7824" t="s">
        <v>8784</v>
      </c>
      <c r="P116" s="7825"/>
      <c r="Q116" s="7825"/>
      <c r="R116" s="7825"/>
      <c r="S116" s="7825"/>
      <c r="T116" s="7825"/>
      <c r="U116" s="7825"/>
      <c r="V116" s="7825"/>
      <c r="W116" s="7825"/>
      <c r="X116" s="7825"/>
      <c r="Y116" s="7825"/>
      <c r="Z116" s="7825"/>
      <c r="AA116" s="7825"/>
      <c r="AB116" s="7891">
        <f t="shared" si="10"/>
      </c>
      <c r="AC116" s="7840">
        <f t="shared" si="17"/>
      </c>
      <c r="AD116" s="7937">
        <f t="shared" si="30"/>
      </c>
      <c r="AE116" s="7841">
        <f t="shared" si="6"/>
      </c>
      <c r="AF116" s="7935">
        <f>VLOOKUP(C116,'Data Products'!$A:$J,10,0)</f>
      </c>
      <c r="AG116" s="7834">
        <f t="shared" si="13"/>
      </c>
      <c r="AH116" s="7835">
        <f t="shared" si="22"/>
      </c>
      <c r="AI116" s="7928"/>
      <c r="AJ116" s="7838"/>
      <c r="AK116" s="7838"/>
      <c r="AL116" s="7837"/>
      <c r="AM116" s="7838"/>
      <c r="AN116" s="7838"/>
    </row>
    <row customHeight="true" hidden="true" ht="18" r="117">
      <c r="A117" s="7897">
        <v>64</v>
      </c>
      <c r="B117" s="7824" t="s">
        <v>8729</v>
      </c>
      <c r="C117" s="7824" t="s">
        <v>8888</v>
      </c>
      <c r="D117" s="7825">
        <v>0</v>
      </c>
      <c r="E117" s="7839">
        <v>0</v>
      </c>
      <c r="F117" s="7924"/>
      <c r="G117" s="7887">
        <f>VLOOKUP(C117,'Data Products'!$A:$J,2,0)</f>
      </c>
      <c r="H117" s="7888">
        <f t="shared" si="27"/>
      </c>
      <c r="I117" s="7828">
        <v>45951</v>
      </c>
      <c r="J117" s="7829">
        <f t="shared" si="3"/>
      </c>
      <c r="K117" s="7825">
        <v>0</v>
      </c>
      <c r="L117" s="7825">
        <v>1</v>
      </c>
      <c r="M117" s="7861">
        <v>0</v>
      </c>
      <c r="N117" s="7861">
        <v>0</v>
      </c>
      <c r="O117" s="7824" t="s">
        <v>8784</v>
      </c>
      <c r="P117" s="7825"/>
      <c r="Q117" s="7825"/>
      <c r="R117" s="7825"/>
      <c r="S117" s="7825"/>
      <c r="T117" s="7825"/>
      <c r="U117" s="7825"/>
      <c r="V117" s="7825"/>
      <c r="W117" s="7825"/>
      <c r="X117" s="7825"/>
      <c r="Y117" s="7825"/>
      <c r="Z117" s="7825"/>
      <c r="AA117" s="7825"/>
      <c r="AB117" s="7891">
        <f t="shared" si="10"/>
      </c>
      <c r="AC117" s="7846">
        <f t="shared" si="17"/>
      </c>
      <c r="AD117" s="7937">
        <f t="shared" si="30"/>
      </c>
      <c r="AE117" s="7847">
        <f t="shared" si="6"/>
      </c>
      <c r="AF117" s="7935">
        <f>VLOOKUP(C117,'Data Products'!$A:$J,10,0)</f>
      </c>
      <c r="AG117" s="7834">
        <f t="shared" si="13"/>
      </c>
      <c r="AH117" s="7835">
        <f t="shared" si="22"/>
      </c>
      <c r="AI117" s="7928"/>
      <c r="AJ117" s="7838"/>
      <c r="AK117" s="7838"/>
      <c r="AL117" s="7837"/>
      <c r="AM117" s="7838"/>
      <c r="AN117" s="7838"/>
    </row>
    <row customHeight="true" hidden="true" ht="18" r="118">
      <c r="A118" s="7897">
        <v>65</v>
      </c>
      <c r="B118" s="7824" t="s">
        <v>8722</v>
      </c>
      <c r="C118" s="7824" t="s">
        <v>8889</v>
      </c>
      <c r="D118" s="7825">
        <v>0</v>
      </c>
      <c r="E118" s="7839">
        <v>0</v>
      </c>
      <c r="F118" s="7924"/>
      <c r="G118" s="7887">
        <f>VLOOKUP(C118,'Data Products'!$A:$J,2,0)</f>
      </c>
      <c r="H118" s="7888">
        <f t="shared" si="27"/>
      </c>
      <c r="I118" s="7828">
        <v>45951</v>
      </c>
      <c r="J118" s="7829">
        <f t="shared" si="3"/>
      </c>
      <c r="K118" s="7825">
        <v>0</v>
      </c>
      <c r="L118" s="7825">
        <v>0</v>
      </c>
      <c r="M118" s="7861">
        <v>0</v>
      </c>
      <c r="N118" s="7861">
        <v>0</v>
      </c>
      <c r="O118" s="7824" t="s">
        <v>8784</v>
      </c>
      <c r="P118" s="7825"/>
      <c r="Q118" s="7825"/>
      <c r="R118" s="7825"/>
      <c r="S118" s="7825"/>
      <c r="T118" s="7825"/>
      <c r="U118" s="7825"/>
      <c r="V118" s="7825"/>
      <c r="W118" s="7825"/>
      <c r="X118" s="7825"/>
      <c r="Y118" s="7825"/>
      <c r="Z118" s="7825"/>
      <c r="AA118" s="7825"/>
      <c r="AB118" s="7891">
        <f t="shared" si="10"/>
      </c>
      <c r="AC118" s="7846">
        <f t="shared" si="17"/>
      </c>
      <c r="AD118" s="7937">
        <f t="shared" si="30"/>
      </c>
      <c r="AE118" s="7847">
        <f t="shared" si="6"/>
      </c>
      <c r="AF118" s="7935">
        <f>VLOOKUP(C118,'Data Products'!$A:$J,10,0)</f>
      </c>
      <c r="AG118" s="7834">
        <f t="shared" si="13"/>
      </c>
      <c r="AH118" s="7835">
        <f t="shared" si="22"/>
      </c>
      <c r="AI118" s="7928"/>
      <c r="AJ118" s="7838"/>
      <c r="AK118" s="7838"/>
      <c r="AL118" s="7837"/>
      <c r="AM118" s="7838"/>
      <c r="AN118" s="7838"/>
    </row>
    <row customHeight="true" hidden="true" ht="18" r="119">
      <c r="A119" s="7897">
        <v>66</v>
      </c>
      <c r="B119" s="7824" t="s">
        <v>8729</v>
      </c>
      <c r="C119" s="7824" t="s">
        <v>8890</v>
      </c>
      <c r="D119" s="7825">
        <v>0</v>
      </c>
      <c r="E119" s="7839">
        <v>0</v>
      </c>
      <c r="F119" s="7924"/>
      <c r="G119" s="7887">
        <f>VLOOKUP(C119,'Data Products'!$A:$J,2,0)</f>
      </c>
      <c r="H119" s="7888">
        <f t="shared" si="27"/>
      </c>
      <c r="I119" s="7828">
        <v>45951</v>
      </c>
      <c r="J119" s="7829">
        <f t="shared" si="3"/>
      </c>
      <c r="K119" s="7825">
        <v>0</v>
      </c>
      <c r="L119" s="7825">
        <v>0</v>
      </c>
      <c r="M119" s="7861">
        <v>0</v>
      </c>
      <c r="N119" s="7861">
        <v>0</v>
      </c>
      <c r="O119" s="7824" t="s">
        <v>8784</v>
      </c>
      <c r="P119" s="7825"/>
      <c r="Q119" s="7825"/>
      <c r="R119" s="7825"/>
      <c r="S119" s="7825"/>
      <c r="T119" s="7825"/>
      <c r="U119" s="7825"/>
      <c r="V119" s="7825"/>
      <c r="W119" s="7825"/>
      <c r="X119" s="7825"/>
      <c r="Y119" s="7825"/>
      <c r="Z119" s="7825"/>
      <c r="AA119" s="7825"/>
      <c r="AB119" s="7891">
        <f t="shared" si="10"/>
      </c>
      <c r="AC119" s="7846">
        <f t="shared" si="17"/>
      </c>
      <c r="AD119" s="7937">
        <f t="shared" si="30"/>
      </c>
      <c r="AE119" s="7847">
        <f t="shared" si="6"/>
      </c>
      <c r="AF119" s="7935">
        <f>VLOOKUP(C119,'Data Products'!$A:$J,10,0)</f>
      </c>
      <c r="AG119" s="7834">
        <f t="shared" si="13"/>
      </c>
      <c r="AH119" s="7835">
        <f t="shared" si="22"/>
      </c>
      <c r="AI119" s="7928"/>
      <c r="AJ119" s="7838"/>
      <c r="AK119" s="7838"/>
      <c r="AL119" s="7837"/>
      <c r="AM119" s="7838"/>
      <c r="AN119" s="7838"/>
    </row>
    <row customHeight="true" hidden="true" ht="18" r="120">
      <c r="A120" s="7897">
        <v>67</v>
      </c>
      <c r="B120" s="7824" t="s">
        <v>8729</v>
      </c>
      <c r="C120" s="7824" t="s">
        <v>8891</v>
      </c>
      <c r="D120" s="7825">
        <v>0</v>
      </c>
      <c r="E120" s="7839">
        <v>0</v>
      </c>
      <c r="F120" s="7924"/>
      <c r="G120" s="7887">
        <f>VLOOKUP(C120,'Data Products'!$A:$J,2,0)</f>
      </c>
      <c r="H120" s="7888">
        <f t="shared" si="27"/>
      </c>
      <c r="I120" s="7828">
        <v>45951</v>
      </c>
      <c r="J120" s="7829">
        <f t="shared" si="3"/>
      </c>
      <c r="K120" s="7825">
        <v>0</v>
      </c>
      <c r="L120" s="7825">
        <v>0</v>
      </c>
      <c r="M120" s="7861">
        <v>0</v>
      </c>
      <c r="N120" s="7861">
        <v>0</v>
      </c>
      <c r="O120" s="7824" t="s">
        <v>8784</v>
      </c>
      <c r="P120" s="7825"/>
      <c r="Q120" s="7825"/>
      <c r="R120" s="7825"/>
      <c r="S120" s="7825"/>
      <c r="T120" s="7825"/>
      <c r="U120" s="7825"/>
      <c r="V120" s="7825"/>
      <c r="W120" s="7825"/>
      <c r="X120" s="7825"/>
      <c r="Y120" s="7825"/>
      <c r="Z120" s="7825"/>
      <c r="AA120" s="7825"/>
      <c r="AB120" s="7891">
        <f t="shared" si="10"/>
      </c>
      <c r="AC120" s="7846">
        <f t="shared" si="17"/>
      </c>
      <c r="AD120" s="7937">
        <f t="shared" si="30"/>
      </c>
      <c r="AE120" s="7847">
        <f t="shared" si="6"/>
      </c>
      <c r="AF120" s="7935">
        <f>VLOOKUP(C120,'Data Products'!$A:$J,10,0)</f>
      </c>
      <c r="AG120" s="7834">
        <f t="shared" si="13"/>
      </c>
      <c r="AH120" s="7835">
        <f t="shared" si="22"/>
      </c>
      <c r="AI120" s="7928"/>
      <c r="AJ120" s="7838"/>
      <c r="AK120" s="7838"/>
      <c r="AL120" s="7837"/>
      <c r="AM120" s="7838"/>
      <c r="AN120" s="7838"/>
    </row>
    <row customHeight="true" hidden="true" ht="18" r="121">
      <c r="A121" s="7897">
        <v>68</v>
      </c>
      <c r="B121" s="7824" t="s">
        <v>8729</v>
      </c>
      <c r="C121" s="7824" t="s">
        <v>8892</v>
      </c>
      <c r="D121" s="7825">
        <v>0</v>
      </c>
      <c r="E121" s="7839">
        <v>0</v>
      </c>
      <c r="F121" s="7924"/>
      <c r="G121" s="7887">
        <f>VLOOKUP(C121,'Data Products'!$A:$J,2,0)</f>
      </c>
      <c r="H121" s="7888">
        <f t="shared" si="27"/>
      </c>
      <c r="I121" s="7828">
        <v>45951</v>
      </c>
      <c r="J121" s="7829">
        <f t="shared" si="3"/>
      </c>
      <c r="K121" s="7825">
        <v>0</v>
      </c>
      <c r="L121" s="7825">
        <v>0</v>
      </c>
      <c r="M121" s="7861">
        <v>0</v>
      </c>
      <c r="N121" s="7861">
        <v>0</v>
      </c>
      <c r="O121" s="7824" t="s">
        <v>8784</v>
      </c>
      <c r="P121" s="7825"/>
      <c r="Q121" s="7825"/>
      <c r="R121" s="7825"/>
      <c r="S121" s="7825"/>
      <c r="T121" s="7825"/>
      <c r="U121" s="7825"/>
      <c r="V121" s="7825"/>
      <c r="W121" s="7825"/>
      <c r="X121" s="7825"/>
      <c r="Y121" s="7825"/>
      <c r="Z121" s="7825"/>
      <c r="AA121" s="7825"/>
      <c r="AB121" s="7891">
        <f t="shared" si="10"/>
      </c>
      <c r="AC121" s="7846">
        <f t="shared" si="17"/>
      </c>
      <c r="AD121" s="7937">
        <f t="shared" si="30"/>
      </c>
      <c r="AE121" s="7847">
        <f t="shared" si="6"/>
      </c>
      <c r="AF121" s="7935">
        <f>VLOOKUP(C121,'Data Products'!$A:$J,10,0)</f>
      </c>
      <c r="AG121" s="7834">
        <f t="shared" si="13"/>
      </c>
      <c r="AH121" s="7835">
        <f t="shared" si="22"/>
      </c>
      <c r="AI121" s="7928"/>
      <c r="AJ121" s="7838"/>
      <c r="AK121" s="7838"/>
      <c r="AL121" s="7837"/>
      <c r="AM121" s="7838"/>
      <c r="AN121" s="7838"/>
    </row>
    <row r="122">
      <c r="A122" s="7897">
        <v>69</v>
      </c>
      <c r="B122" s="7824" t="s">
        <v>8722</v>
      </c>
      <c r="C122" s="7824" t="s">
        <v>8893</v>
      </c>
      <c r="D122" s="7825">
        <v>10</v>
      </c>
      <c r="E122" s="7839">
        <v>10</v>
      </c>
      <c r="F122" s="7924"/>
      <c r="G122" s="7887">
        <f>VLOOKUP(C122,'Data Products'!$A:$J,2,0)</f>
      </c>
      <c r="H122" s="7888">
        <f t="shared" si="27"/>
      </c>
      <c r="I122" s="7828">
        <v>45951</v>
      </c>
      <c r="J122" s="7829">
        <f t="shared" si="3"/>
      </c>
      <c r="K122" s="7825">
        <v>0</v>
      </c>
      <c r="L122" s="7825">
        <v>0</v>
      </c>
      <c r="M122" s="7861">
        <v>0</v>
      </c>
      <c r="N122" s="7861">
        <v>0</v>
      </c>
      <c r="O122" s="7824" t="s">
        <v>8784</v>
      </c>
      <c r="P122" s="7825"/>
      <c r="Q122" s="7825"/>
      <c r="R122" s="7825"/>
      <c r="S122" s="7825"/>
      <c r="T122" s="7825"/>
      <c r="U122" s="7825"/>
      <c r="V122" s="7825"/>
      <c r="W122" s="7825"/>
      <c r="X122" s="7825"/>
      <c r="Y122" s="7825"/>
      <c r="Z122" s="7825"/>
      <c r="AA122" s="7825"/>
      <c r="AB122" s="7891">
        <f t="shared" si="10"/>
      </c>
      <c r="AC122" s="7831">
        <f t="shared" si="17"/>
      </c>
      <c r="AD122" s="7937">
        <f t="shared" si="30"/>
      </c>
      <c r="AE122" s="7833">
        <f t="shared" si="6"/>
      </c>
      <c r="AF122" s="7935">
        <f>VLOOKUP(C122,'Data Products'!$A:$J,10,0)</f>
      </c>
      <c r="AG122" s="7834">
        <f t="shared" si="13"/>
      </c>
      <c r="AH122" s="7835">
        <f t="shared" si="22"/>
      </c>
      <c r="AI122" s="7928"/>
      <c r="AJ122" s="7838"/>
      <c r="AK122" s="7838"/>
      <c r="AL122" s="7837"/>
      <c r="AM122" s="7838"/>
      <c r="AN122" s="7838"/>
    </row>
    <row customHeight="true" hidden="true" ht="18" r="123">
      <c r="A123" s="7897">
        <v>70</v>
      </c>
      <c r="B123" s="7824" t="s">
        <v>8729</v>
      </c>
      <c r="C123" s="7824" t="s">
        <v>8894</v>
      </c>
      <c r="D123" s="7825">
        <v>0</v>
      </c>
      <c r="E123" s="7839">
        <v>0</v>
      </c>
      <c r="F123" s="7924"/>
      <c r="G123" s="7887">
        <f>VLOOKUP(C123,'Data Products'!$A:$J,2,0)</f>
      </c>
      <c r="H123" s="7888">
        <f t="shared" si="27"/>
      </c>
      <c r="I123" s="7828">
        <v>45952</v>
      </c>
      <c r="J123" s="7829">
        <f t="shared" si="3"/>
      </c>
      <c r="K123" s="7825">
        <v>0</v>
      </c>
      <c r="L123" s="7825">
        <v>0</v>
      </c>
      <c r="M123" s="7861">
        <v>0</v>
      </c>
      <c r="N123" s="7861">
        <v>0</v>
      </c>
      <c r="O123" s="7824" t="s">
        <v>8895</v>
      </c>
      <c r="P123" s="7825"/>
      <c r="Q123" s="7825"/>
      <c r="R123" s="7825"/>
      <c r="S123" s="7825"/>
      <c r="T123" s="7825"/>
      <c r="U123" s="7825"/>
      <c r="V123" s="7825"/>
      <c r="W123" s="7825"/>
      <c r="X123" s="7825"/>
      <c r="Y123" s="7825"/>
      <c r="Z123" s="7825"/>
      <c r="AA123" s="7825"/>
      <c r="AB123" s="7891">
        <f t="shared" si="10"/>
      </c>
      <c r="AC123" s="7840">
        <f t="shared" si="17"/>
      </c>
      <c r="AD123" s="7937">
        <f t="shared" si="30"/>
      </c>
      <c r="AE123" s="7841">
        <f t="shared" si="6"/>
      </c>
      <c r="AF123" s="7935">
        <f>VLOOKUP(C123,'Data Products'!$A:$J,10,0)</f>
      </c>
      <c r="AG123" s="7834">
        <f t="shared" si="13"/>
      </c>
      <c r="AH123" s="7835">
        <f t="shared" si="22"/>
      </c>
      <c r="AI123" s="7928"/>
      <c r="AJ123" s="7838"/>
      <c r="AK123" s="7838"/>
      <c r="AL123" s="7837"/>
      <c r="AM123" s="7838"/>
      <c r="AN123" s="7838"/>
    </row>
    <row customHeight="true" hidden="true" ht="18" r="124">
      <c r="A124" s="7897">
        <v>71</v>
      </c>
      <c r="B124" s="7824" t="s">
        <v>8729</v>
      </c>
      <c r="C124" s="7824" t="s">
        <v>8896</v>
      </c>
      <c r="D124" s="7825">
        <v>0</v>
      </c>
      <c r="E124" s="7839">
        <v>0</v>
      </c>
      <c r="F124" s="7924"/>
      <c r="G124" s="7887">
        <f>VLOOKUP(C124,'Data Products'!$A:$J,2,0)</f>
      </c>
      <c r="H124" s="7888">
        <f t="shared" si="27"/>
      </c>
      <c r="I124" s="7828">
        <v>45953</v>
      </c>
      <c r="J124" s="7829">
        <f t="shared" si="3"/>
      </c>
      <c r="K124" s="7825">
        <v>0</v>
      </c>
      <c r="L124" s="7825">
        <v>2</v>
      </c>
      <c r="M124" s="7861">
        <v>0</v>
      </c>
      <c r="N124" s="7861">
        <v>0</v>
      </c>
      <c r="O124" s="7824" t="s">
        <v>8895</v>
      </c>
      <c r="P124" s="7825"/>
      <c r="Q124" s="7825"/>
      <c r="R124" s="7825"/>
      <c r="S124" s="7825"/>
      <c r="T124" s="7825"/>
      <c r="U124" s="7825"/>
      <c r="V124" s="7825"/>
      <c r="W124" s="7825"/>
      <c r="X124" s="7825"/>
      <c r="Y124" s="7825"/>
      <c r="Z124" s="7825"/>
      <c r="AA124" s="7825"/>
      <c r="AB124" s="7891">
        <f t="shared" si="10"/>
      </c>
      <c r="AC124" s="7850">
        <f t="shared" si="17"/>
      </c>
      <c r="AD124" s="7937">
        <f t="shared" si="30"/>
      </c>
      <c r="AE124" s="7851">
        <f t="shared" si="6"/>
      </c>
      <c r="AF124" s="7935">
        <f>VLOOKUP(C124,'Data Products'!$A:$J,10,0)</f>
      </c>
      <c r="AG124" s="7834">
        <f t="shared" si="13"/>
      </c>
      <c r="AH124" s="7835">
        <f t="shared" si="22"/>
      </c>
      <c r="AI124" s="7938" t="s">
        <v>8897</v>
      </c>
      <c r="AJ124" s="7838"/>
      <c r="AK124" s="7838"/>
      <c r="AL124" s="7837"/>
      <c r="AM124" s="7838"/>
      <c r="AN124" s="7838"/>
    </row>
    <row customHeight="true" hidden="true" ht="18" r="125">
      <c r="A125" s="7897">
        <v>72</v>
      </c>
      <c r="B125" s="7824" t="s">
        <v>8729</v>
      </c>
      <c r="C125" s="7824" t="s">
        <v>8898</v>
      </c>
      <c r="D125" s="7825">
        <v>0</v>
      </c>
      <c r="E125" s="7839">
        <v>0</v>
      </c>
      <c r="F125" s="7924"/>
      <c r="G125" s="7887">
        <f>VLOOKUP(C125,'Data Products'!$A:$J,2,0)</f>
      </c>
      <c r="H125" s="7888">
        <f t="shared" si="27"/>
      </c>
      <c r="I125" s="7828">
        <v>45954</v>
      </c>
      <c r="J125" s="7829">
        <f t="shared" si="3"/>
      </c>
      <c r="K125" s="7825">
        <v>0</v>
      </c>
      <c r="L125" s="7825">
        <v>1</v>
      </c>
      <c r="M125" s="7861">
        <v>0</v>
      </c>
      <c r="N125" s="7861">
        <v>0</v>
      </c>
      <c r="O125" s="7824" t="s">
        <v>8895</v>
      </c>
      <c r="P125" s="7825"/>
      <c r="Q125" s="7825"/>
      <c r="R125" s="7825"/>
      <c r="S125" s="7825"/>
      <c r="T125" s="7825"/>
      <c r="U125" s="7825"/>
      <c r="V125" s="7825"/>
      <c r="W125" s="7825"/>
      <c r="X125" s="7825"/>
      <c r="Y125" s="7825"/>
      <c r="Z125" s="7825"/>
      <c r="AA125" s="7825"/>
      <c r="AB125" s="7891">
        <f t="shared" si="10"/>
      </c>
      <c r="AC125" s="7840">
        <f t="shared" si="17"/>
      </c>
      <c r="AD125" s="7937">
        <f t="shared" si="30"/>
      </c>
      <c r="AE125" s="7841">
        <f t="shared" si="6"/>
      </c>
      <c r="AF125" s="7935">
        <f>VLOOKUP(C125,'Data Products'!$A:$J,10,0)</f>
      </c>
      <c r="AG125" s="7834">
        <f t="shared" si="13"/>
      </c>
      <c r="AH125" s="7835">
        <f t="shared" si="22"/>
      </c>
      <c r="AI125" s="7928"/>
      <c r="AJ125" s="7838"/>
      <c r="AK125" s="7838"/>
      <c r="AL125" s="7837"/>
      <c r="AM125" s="7838"/>
      <c r="AN125" s="7838"/>
    </row>
    <row r="126">
      <c r="A126" s="7897">
        <v>73</v>
      </c>
      <c r="B126" s="7824" t="s">
        <v>8722</v>
      </c>
      <c r="C126" s="7824" t="s">
        <v>8899</v>
      </c>
      <c r="D126" s="7825">
        <v>4</v>
      </c>
      <c r="E126" s="7839">
        <v>4</v>
      </c>
      <c r="F126" s="7924"/>
      <c r="G126" s="7887">
        <f>VLOOKUP(C126,'Data Products'!$A:$J,2,0)</f>
      </c>
      <c r="H126" s="7888">
        <f t="shared" si="27"/>
      </c>
      <c r="I126" s="7828">
        <v>45955</v>
      </c>
      <c r="J126" s="7829">
        <f t="shared" si="3"/>
      </c>
      <c r="K126" s="7825">
        <v>1</v>
      </c>
      <c r="L126" s="7825">
        <v>2</v>
      </c>
      <c r="M126" s="7861">
        <v>0</v>
      </c>
      <c r="N126" s="7861">
        <v>0</v>
      </c>
      <c r="O126" s="7824" t="s">
        <v>8895</v>
      </c>
      <c r="P126" s="7825"/>
      <c r="Q126" s="7825"/>
      <c r="R126" s="7825"/>
      <c r="S126" s="7825"/>
      <c r="T126" s="7825"/>
      <c r="U126" s="7825"/>
      <c r="V126" s="7825"/>
      <c r="W126" s="7825"/>
      <c r="X126" s="7825"/>
      <c r="Y126" s="7825"/>
      <c r="Z126" s="7825"/>
      <c r="AA126" s="7825"/>
      <c r="AB126" s="7891">
        <f t="shared" si="10"/>
      </c>
      <c r="AC126" s="7850">
        <f t="shared" si="17"/>
      </c>
      <c r="AD126" s="7937">
        <f t="shared" si="30"/>
      </c>
      <c r="AE126" s="7851">
        <f t="shared" si="6"/>
      </c>
      <c r="AF126" s="7935">
        <f>VLOOKUP(C126,'Data Products'!$A:$J,10,0)</f>
      </c>
      <c r="AG126" s="7834">
        <f t="shared" si="13"/>
      </c>
      <c r="AH126" s="7835">
        <f t="shared" si="22"/>
      </c>
      <c r="AI126" s="7938" t="s">
        <v>8897</v>
      </c>
      <c r="AJ126" s="7838"/>
      <c r="AK126" s="7838"/>
      <c r="AL126" s="7837"/>
      <c r="AM126" s="7838"/>
      <c r="AN126" s="7838"/>
    </row>
    <row r="127">
      <c r="A127" s="7866"/>
      <c r="B127" s="7866"/>
      <c r="C127" s="7866"/>
      <c r="D127" s="7865"/>
      <c r="E127" s="7865"/>
      <c r="F127" s="7865"/>
      <c r="G127" s="7939"/>
      <c r="H127" s="7940"/>
      <c r="I127" s="7940"/>
      <c r="J127" s="7940"/>
      <c r="K127" s="7865"/>
      <c r="L127" s="7865"/>
      <c r="M127" s="7872"/>
      <c r="N127" s="7872"/>
      <c r="O127" s="7866"/>
      <c r="P127" s="7865"/>
      <c r="Q127" s="7865"/>
      <c r="R127" s="7865"/>
      <c r="S127" s="7865"/>
      <c r="T127" s="7865"/>
      <c r="U127" s="7865"/>
      <c r="V127" s="7865"/>
      <c r="W127" s="7865"/>
      <c r="X127" s="7865"/>
      <c r="Y127" s="7865"/>
      <c r="Z127" s="7865"/>
      <c r="AA127" s="7865"/>
      <c r="AB127" s="7867"/>
      <c r="AC127" s="7941"/>
      <c r="AD127" s="7942"/>
      <c r="AE127" s="7943" t="s">
        <v>8796</v>
      </c>
      <c r="AF127" s="7944"/>
      <c r="AG127" s="7945">
        <f>SUM(AG55:AG126)</f>
      </c>
      <c r="AH127" s="7876"/>
      <c r="AI127" s="7946"/>
      <c r="AJ127" s="7947"/>
      <c r="AK127" s="7947"/>
      <c r="AL127" s="7946"/>
      <c r="AM127" s="7947"/>
      <c r="AN127" s="7947"/>
    </row>
    <row r="128">
      <c r="A128" s="7866"/>
      <c r="B128" s="7866"/>
      <c r="C128" s="7866"/>
      <c r="D128" s="7865"/>
      <c r="E128" s="7865"/>
      <c r="F128" s="7865"/>
      <c r="G128" s="7939"/>
      <c r="H128" s="7940"/>
      <c r="I128" s="7940"/>
      <c r="J128" s="7940"/>
      <c r="K128" s="7865"/>
      <c r="L128" s="7865"/>
      <c r="M128" s="7872"/>
      <c r="N128" s="7872"/>
      <c r="O128" s="7866"/>
      <c r="P128" s="7865"/>
      <c r="Q128" s="7865"/>
      <c r="R128" s="7865"/>
      <c r="S128" s="7865"/>
      <c r="T128" s="7865"/>
      <c r="U128" s="7865"/>
      <c r="V128" s="7865"/>
      <c r="W128" s="7865"/>
      <c r="X128" s="7865"/>
      <c r="Y128" s="7865"/>
      <c r="Z128" s="7865"/>
      <c r="AA128" s="7865"/>
      <c r="AB128" s="7867"/>
      <c r="AC128" s="7941"/>
      <c r="AD128" s="7942"/>
      <c r="AE128" s="7948" t="s">
        <v>8797</v>
      </c>
      <c r="AF128" s="7949">
        <f t="shared" ref="AF128:AF131" si="23">AG128/$AG$127</f>
      </c>
      <c r="AG128" s="7950">
        <f t="shared" ref="AG128:AG131" si="0">SUMIFS($AG$55:$AG$126,$AE$55:$AE$126,AE128)</f>
      </c>
      <c r="AH128" s="7876"/>
      <c r="AI128" s="7946"/>
      <c r="AJ128" s="7947"/>
      <c r="AK128" s="7947"/>
      <c r="AL128" s="7946"/>
      <c r="AM128" s="7947"/>
      <c r="AN128" s="7947"/>
    </row>
    <row r="129">
      <c r="A129" s="7866"/>
      <c r="B129" s="7866"/>
      <c r="C129" s="7866"/>
      <c r="D129" s="7865"/>
      <c r="E129" s="7865"/>
      <c r="F129" s="7865"/>
      <c r="G129" s="7939"/>
      <c r="H129" s="7940"/>
      <c r="I129" s="7940"/>
      <c r="J129" s="7940"/>
      <c r="K129" s="7865"/>
      <c r="L129" s="7865"/>
      <c r="M129" s="7872"/>
      <c r="N129" s="7872"/>
      <c r="O129" s="7866"/>
      <c r="P129" s="7865"/>
      <c r="Q129" s="7865"/>
      <c r="R129" s="7865"/>
      <c r="S129" s="7865"/>
      <c r="T129" s="7865"/>
      <c r="U129" s="7865"/>
      <c r="V129" s="7865"/>
      <c r="W129" s="7865"/>
      <c r="X129" s="7865"/>
      <c r="Y129" s="7865"/>
      <c r="Z129" s="7865"/>
      <c r="AA129" s="7865"/>
      <c r="AB129" s="7867"/>
      <c r="AC129" s="7941"/>
      <c r="AD129" s="7942"/>
      <c r="AE129" s="7951" t="s">
        <v>8798</v>
      </c>
      <c r="AF129" s="7952">
        <f t="shared" si="23"/>
      </c>
      <c r="AG129" s="7950">
        <f t="shared" si="0"/>
      </c>
      <c r="AH129" s="7876"/>
      <c r="AI129" s="7946"/>
      <c r="AJ129" s="7947"/>
      <c r="AK129" s="7947"/>
      <c r="AL129" s="7946"/>
      <c r="AM129" s="7947"/>
      <c r="AN129" s="7947"/>
    </row>
    <row r="130">
      <c r="A130" s="7866"/>
      <c r="B130" s="7866"/>
      <c r="C130" s="7866"/>
      <c r="D130" s="7865"/>
      <c r="E130" s="7865"/>
      <c r="F130" s="7865"/>
      <c r="G130" s="7939"/>
      <c r="H130" s="7940"/>
      <c r="I130" s="7940"/>
      <c r="J130" s="7940"/>
      <c r="K130" s="7865"/>
      <c r="L130" s="7865"/>
      <c r="M130" s="7872"/>
      <c r="N130" s="7872"/>
      <c r="O130" s="7866"/>
      <c r="P130" s="7865"/>
      <c r="Q130" s="7865"/>
      <c r="R130" s="7865"/>
      <c r="S130" s="7865"/>
      <c r="T130" s="7865"/>
      <c r="U130" s="7865"/>
      <c r="V130" s="7865"/>
      <c r="W130" s="7865"/>
      <c r="X130" s="7865"/>
      <c r="Y130" s="7865"/>
      <c r="Z130" s="7865"/>
      <c r="AA130" s="7865"/>
      <c r="AB130" s="7867"/>
      <c r="AC130" s="7941"/>
      <c r="AD130" s="7953"/>
      <c r="AE130" s="7873" t="s">
        <v>8799</v>
      </c>
      <c r="AF130" s="7949">
        <f t="shared" si="23"/>
      </c>
      <c r="AG130" s="7950">
        <f t="shared" si="0"/>
      </c>
      <c r="AH130" s="7876"/>
      <c r="AI130" s="7946"/>
      <c r="AJ130" s="7947"/>
      <c r="AK130" s="7947"/>
      <c r="AL130" s="7946"/>
      <c r="AM130" s="7947"/>
      <c r="AN130" s="7947"/>
    </row>
    <row r="131">
      <c r="A131" s="7866"/>
      <c r="B131" s="7866"/>
      <c r="C131" s="7866"/>
      <c r="D131" s="7865"/>
      <c r="E131" s="7865"/>
      <c r="F131" s="7865"/>
      <c r="G131" s="7939"/>
      <c r="H131" s="7940"/>
      <c r="I131" s="7940"/>
      <c r="J131" s="7940"/>
      <c r="K131" s="7865"/>
      <c r="L131" s="7865"/>
      <c r="M131" s="7872"/>
      <c r="N131" s="7872"/>
      <c r="O131" s="7866"/>
      <c r="P131" s="7865"/>
      <c r="Q131" s="7865"/>
      <c r="R131" s="7865"/>
      <c r="S131" s="7865"/>
      <c r="T131" s="7865"/>
      <c r="U131" s="7865"/>
      <c r="V131" s="7865"/>
      <c r="W131" s="7865"/>
      <c r="X131" s="7865"/>
      <c r="Y131" s="7865"/>
      <c r="Z131" s="7865"/>
      <c r="AA131" s="7865"/>
      <c r="AB131" s="7867"/>
      <c r="AC131" s="7941"/>
      <c r="AD131" s="7953"/>
      <c r="AE131" s="7873" t="s">
        <v>8800</v>
      </c>
      <c r="AF131" s="7949">
        <f t="shared" si="23"/>
      </c>
      <c r="AG131" s="7950">
        <f t="shared" si="0"/>
      </c>
      <c r="AH131" s="7876"/>
      <c r="AI131" s="7946"/>
      <c r="AJ131" s="7947"/>
      <c r="AK131" s="7947"/>
      <c r="AL131" s="7946"/>
      <c r="AM131" s="7947"/>
      <c r="AN131" s="7947"/>
    </row>
    <row r="132">
      <c r="A132" s="7866"/>
      <c r="B132" s="7866"/>
      <c r="C132" s="7866"/>
      <c r="D132" s="7865"/>
      <c r="E132" s="7865"/>
      <c r="F132" s="7865"/>
      <c r="G132" s="7939"/>
      <c r="H132" s="7940"/>
      <c r="I132" s="7940"/>
      <c r="J132" s="7940"/>
      <c r="K132" s="7865"/>
      <c r="L132" s="7865"/>
      <c r="M132" s="7872"/>
      <c r="N132" s="7872"/>
      <c r="O132" s="7866"/>
      <c r="P132" s="7865"/>
      <c r="Q132" s="7865"/>
      <c r="R132" s="7865"/>
      <c r="S132" s="7865"/>
      <c r="T132" s="7865"/>
      <c r="U132" s="7865"/>
      <c r="V132" s="7865"/>
      <c r="W132" s="7865"/>
      <c r="X132" s="7865"/>
      <c r="Y132" s="7865"/>
      <c r="Z132" s="7865"/>
      <c r="AA132" s="7865"/>
      <c r="AB132" s="7867"/>
      <c r="AC132" s="7941"/>
      <c r="AD132" s="7953"/>
      <c r="AE132" s="7873" t="s">
        <v>8711</v>
      </c>
      <c r="AF132" s="7874">
        <f>AVERAGE(AH53:AH102)/AVERAGE(D53:D102)</f>
      </c>
      <c r="AG132" s="7875">
        <f>SUMIF($H$55:$H$126,"&lt;90",AG55:AG126)</f>
      </c>
      <c r="AH132" s="7876"/>
      <c r="AI132" s="7946"/>
      <c r="AJ132" s="7947"/>
      <c r="AK132" s="7947"/>
      <c r="AL132" s="7946"/>
      <c r="AM132" s="7947"/>
      <c r="AN132" s="7947"/>
    </row>
    <row r="133">
      <c r="A133" s="7819" t="s">
        <v>8718</v>
      </c>
      <c r="B133" s="7819" t="s">
        <v>8698</v>
      </c>
      <c r="C133" s="7819" t="s">
        <v>8900</v>
      </c>
      <c r="D133" s="7819" t="s">
        <v>8901</v>
      </c>
      <c r="E133" s="7819" t="s">
        <v>8902</v>
      </c>
      <c r="F133" s="7865"/>
      <c r="G133" s="7865"/>
      <c r="H133" s="7940"/>
      <c r="I133" s="7940"/>
      <c r="J133" s="7940"/>
      <c r="K133" s="7865"/>
      <c r="L133" s="7865"/>
      <c r="M133" s="7872"/>
      <c r="N133" s="7872"/>
      <c r="O133" s="7865"/>
      <c r="P133" s="7865"/>
      <c r="Q133" s="7865"/>
      <c r="R133" s="7865"/>
      <c r="S133" s="7865"/>
      <c r="T133" s="7865"/>
      <c r="U133" s="7865"/>
      <c r="V133" s="7865"/>
      <c r="W133" s="7865"/>
      <c r="X133" s="7865"/>
      <c r="Y133" s="7865"/>
      <c r="Z133" s="7865"/>
      <c r="AA133" s="7865"/>
      <c r="AB133" s="7865"/>
      <c r="AC133" s="7865"/>
      <c r="AD133" s="7865"/>
      <c r="AE133" s="7865"/>
      <c r="AF133" s="7865"/>
      <c r="AG133" s="7865"/>
      <c r="AH133" s="7865"/>
      <c r="AI133" s="7946"/>
      <c r="AJ133" s="7947"/>
      <c r="AK133" s="7947"/>
      <c r="AL133" s="7946"/>
      <c r="AM133" s="7947"/>
      <c r="AN133" s="7947"/>
    </row>
    <row r="134">
      <c r="A134" s="7819"/>
      <c r="B134" s="7819"/>
      <c r="C134" s="7819"/>
      <c r="D134" s="7819"/>
      <c r="E134" s="7819"/>
      <c r="F134" s="7865"/>
      <c r="G134" s="7865"/>
      <c r="H134" s="7940"/>
      <c r="I134" s="7940"/>
      <c r="J134" s="7940"/>
      <c r="K134" s="7865"/>
      <c r="L134" s="7865"/>
      <c r="M134" s="7872"/>
      <c r="N134" s="7872"/>
      <c r="O134" s="7865"/>
      <c r="P134" s="7865"/>
      <c r="Q134" s="7865"/>
      <c r="R134" s="7865"/>
      <c r="S134" s="7865"/>
      <c r="T134" s="7865"/>
      <c r="U134" s="7865"/>
      <c r="V134" s="7865"/>
      <c r="W134" s="7865"/>
      <c r="X134" s="7865"/>
      <c r="Y134" s="7865"/>
      <c r="Z134" s="7865"/>
      <c r="AA134" s="7865"/>
      <c r="AB134" s="7865"/>
      <c r="AC134" s="7865"/>
      <c r="AD134" s="7865"/>
      <c r="AE134" s="7865"/>
      <c r="AF134" s="7865"/>
      <c r="AG134" s="7865"/>
      <c r="AH134" s="7865"/>
      <c r="AI134" s="7946"/>
      <c r="AJ134" s="7947"/>
      <c r="AK134" s="7947"/>
      <c r="AL134" s="7946"/>
      <c r="AM134" s="7947"/>
      <c r="AN134" s="7947"/>
    </row>
    <row r="135">
      <c r="A135" s="7824">
        <v>1</v>
      </c>
      <c r="B135" s="7824" t="s">
        <v>8903</v>
      </c>
      <c r="C135" s="7954">
        <v>29364</v>
      </c>
      <c r="D135" s="7824" t="s">
        <v>8904</v>
      </c>
      <c r="E135" s="7824" t="s">
        <v>8905</v>
      </c>
      <c r="F135" s="7865"/>
      <c r="G135" s="7865"/>
      <c r="H135" s="7940"/>
      <c r="I135" s="7940" t="s">
        <v>8795</v>
      </c>
      <c r="J135" s="7940"/>
      <c r="K135" s="7865"/>
      <c r="L135" s="7865"/>
      <c r="M135" s="7872"/>
      <c r="N135" s="7872"/>
      <c r="O135" s="7865"/>
      <c r="P135" s="7865"/>
      <c r="Q135" s="7865"/>
      <c r="R135" s="7865"/>
      <c r="S135" s="7865"/>
      <c r="T135" s="7865"/>
      <c r="U135" s="7865"/>
      <c r="V135" s="7865"/>
      <c r="W135" s="7865"/>
      <c r="X135" s="7865"/>
      <c r="Y135" s="7865"/>
      <c r="Z135" s="7865"/>
      <c r="AA135" s="7865"/>
      <c r="AB135" s="7865"/>
      <c r="AC135" s="7865"/>
      <c r="AD135" s="7865"/>
      <c r="AE135" s="7865"/>
      <c r="AF135" s="7865"/>
      <c r="AG135" s="7865"/>
      <c r="AH135" s="7865"/>
      <c r="AI135" s="7946"/>
      <c r="AJ135" s="7947"/>
      <c r="AK135" s="7947"/>
      <c r="AL135" s="7946"/>
      <c r="AM135" s="7947"/>
      <c r="AN135" s="7947"/>
    </row>
    <row r="136">
      <c r="A136" s="7824">
        <v>2</v>
      </c>
      <c r="B136" s="7824" t="s">
        <v>8906</v>
      </c>
      <c r="C136" s="7954">
        <v>46238</v>
      </c>
      <c r="D136" s="7824" t="s">
        <v>8904</v>
      </c>
      <c r="E136" s="7824" t="s">
        <v>8905</v>
      </c>
      <c r="F136" s="7865"/>
      <c r="G136" s="7865"/>
      <c r="H136" s="7940"/>
      <c r="I136" s="7940"/>
      <c r="J136" s="7940"/>
      <c r="K136" s="7865"/>
      <c r="L136" s="7865"/>
      <c r="M136" s="7872"/>
      <c r="N136" s="7872"/>
      <c r="O136" s="7865"/>
      <c r="P136" s="7865"/>
      <c r="Q136" s="7865"/>
      <c r="R136" s="7865"/>
      <c r="S136" s="7865"/>
      <c r="T136" s="7865"/>
      <c r="U136" s="7865"/>
      <c r="V136" s="7865"/>
      <c r="W136" s="7865"/>
      <c r="X136" s="7865"/>
      <c r="Y136" s="7865"/>
      <c r="Z136" s="7865"/>
      <c r="AA136" s="7865"/>
      <c r="AB136" s="7865"/>
      <c r="AC136" s="7865"/>
      <c r="AD136" s="7865"/>
      <c r="AE136" s="7865"/>
      <c r="AF136" s="7865"/>
      <c r="AG136" s="7865"/>
      <c r="AH136" s="7865"/>
      <c r="AI136" s="7946"/>
      <c r="AJ136" s="7947"/>
      <c r="AK136" s="7947"/>
      <c r="AL136" s="7946"/>
      <c r="AM136" s="7947"/>
      <c r="AN136" s="7947"/>
    </row>
    <row r="137">
      <c r="A137" s="7824">
        <v>3</v>
      </c>
      <c r="B137" s="7824" t="s">
        <v>8907</v>
      </c>
      <c r="C137" s="7954">
        <v>9078</v>
      </c>
      <c r="D137" s="7824" t="s">
        <v>8904</v>
      </c>
      <c r="E137" s="7824" t="s">
        <v>8905</v>
      </c>
      <c r="F137" s="7865"/>
      <c r="G137" s="7865"/>
      <c r="H137" s="7940"/>
      <c r="I137" s="7940"/>
      <c r="J137" s="7940"/>
      <c r="K137" s="7865"/>
      <c r="L137" s="7865"/>
      <c r="M137" s="7872"/>
      <c r="N137" s="7872"/>
      <c r="O137" s="7865"/>
      <c r="P137" s="7865"/>
      <c r="Q137" s="7865"/>
      <c r="R137" s="7865"/>
      <c r="S137" s="7865"/>
      <c r="T137" s="7865"/>
      <c r="U137" s="7865"/>
      <c r="V137" s="7865"/>
      <c r="W137" s="7865"/>
      <c r="X137" s="7865"/>
      <c r="Y137" s="7865"/>
      <c r="Z137" s="7865"/>
      <c r="AA137" s="7865"/>
      <c r="AB137" s="7865"/>
      <c r="AC137" s="7865"/>
      <c r="AD137" s="7865"/>
      <c r="AE137" s="7865"/>
      <c r="AF137" s="7865"/>
      <c r="AG137" s="7865"/>
      <c r="AH137" s="7865"/>
      <c r="AI137" s="7946"/>
      <c r="AJ137" s="7947"/>
      <c r="AK137" s="7947"/>
      <c r="AL137" s="7946"/>
      <c r="AM137" s="7947"/>
      <c r="AN137" s="7947"/>
    </row>
    <row r="138">
      <c r="A138" s="7824">
        <v>4</v>
      </c>
      <c r="B138" s="7824" t="s">
        <v>8908</v>
      </c>
      <c r="C138" s="7954">
        <v>1520</v>
      </c>
      <c r="D138" s="7824" t="s">
        <v>8909</v>
      </c>
      <c r="E138" s="7824" t="s">
        <v>8910</v>
      </c>
      <c r="F138" s="7865"/>
      <c r="G138" s="7865"/>
      <c r="H138" s="7940"/>
      <c r="I138" s="7940"/>
      <c r="J138" s="7940"/>
      <c r="K138" s="7865"/>
      <c r="L138" s="7865"/>
      <c r="M138" s="7872"/>
      <c r="N138" s="7872"/>
      <c r="O138" s="7865"/>
      <c r="P138" s="7865"/>
      <c r="Q138" s="7865"/>
      <c r="R138" s="7865"/>
      <c r="S138" s="7865"/>
      <c r="T138" s="7865"/>
      <c r="U138" s="7865"/>
      <c r="V138" s="7865"/>
      <c r="W138" s="7865"/>
      <c r="X138" s="7865"/>
      <c r="Y138" s="7865"/>
      <c r="Z138" s="7865"/>
      <c r="AA138" s="7865"/>
      <c r="AB138" s="7865"/>
      <c r="AC138" s="7865"/>
      <c r="AD138" s="7865"/>
      <c r="AE138" s="7865"/>
      <c r="AF138" s="7865"/>
      <c r="AG138" s="7865"/>
      <c r="AH138" s="7865"/>
      <c r="AI138" s="7946"/>
      <c r="AJ138" s="7947"/>
      <c r="AK138" s="7947"/>
      <c r="AL138" s="7946"/>
      <c r="AM138" s="7947"/>
      <c r="AN138" s="7947"/>
    </row>
    <row r="139">
      <c r="A139" s="7947"/>
      <c r="B139" s="7866"/>
      <c r="C139" s="7866"/>
      <c r="D139" s="7865"/>
      <c r="E139" s="7865"/>
      <c r="F139" s="7865"/>
      <c r="G139" s="7865"/>
      <c r="H139" s="7940"/>
      <c r="I139" s="7940"/>
      <c r="J139" s="7940"/>
      <c r="K139" s="7865"/>
      <c r="L139" s="7865"/>
      <c r="M139" s="7872"/>
      <c r="N139" s="7872"/>
      <c r="O139" s="7865"/>
      <c r="P139" s="7865"/>
      <c r="Q139" s="7865"/>
      <c r="R139" s="7865"/>
      <c r="S139" s="7865"/>
      <c r="T139" s="7865"/>
      <c r="U139" s="7865"/>
      <c r="V139" s="7865"/>
      <c r="W139" s="7865"/>
      <c r="X139" s="7865"/>
      <c r="Y139" s="7865"/>
      <c r="Z139" s="7865"/>
      <c r="AA139" s="7865"/>
      <c r="AB139" s="7865"/>
      <c r="AC139" s="7865"/>
      <c r="AD139" s="7865"/>
      <c r="AE139" s="7865"/>
      <c r="AF139" s="7865"/>
      <c r="AG139" s="7865"/>
      <c r="AH139" s="7865"/>
      <c r="AI139" s="7946"/>
      <c r="AJ139" s="7947"/>
      <c r="AK139" s="7947"/>
      <c r="AL139" s="7946"/>
      <c r="AM139" s="7947"/>
      <c r="AN139" s="7947"/>
    </row>
    <row r="140">
      <c r="A140" s="7865"/>
      <c r="B140" s="7866"/>
      <c r="C140" s="7866"/>
      <c r="D140" s="7865"/>
      <c r="E140" s="7865"/>
      <c r="F140" s="7865"/>
      <c r="G140" s="7865"/>
      <c r="H140" s="7940"/>
      <c r="I140" s="7940"/>
      <c r="J140" s="7940"/>
      <c r="K140" s="7865"/>
      <c r="L140" s="7865"/>
      <c r="M140" s="7872"/>
      <c r="N140" s="7872"/>
      <c r="O140" s="7865"/>
      <c r="P140" s="7865"/>
      <c r="Q140" s="7865"/>
      <c r="R140" s="7865"/>
      <c r="S140" s="7865"/>
      <c r="T140" s="7865"/>
      <c r="U140" s="7865"/>
      <c r="V140" s="7865"/>
      <c r="W140" s="7865"/>
      <c r="X140" s="7865"/>
      <c r="Y140" s="7865"/>
      <c r="Z140" s="7865"/>
      <c r="AA140" s="7865"/>
      <c r="AB140" s="7865"/>
      <c r="AC140" s="7865"/>
      <c r="AD140" s="7865"/>
      <c r="AE140" s="7865"/>
      <c r="AF140" s="7865"/>
      <c r="AG140" s="7865"/>
      <c r="AH140" s="7865"/>
      <c r="AI140" s="7946"/>
      <c r="AJ140" s="7947"/>
      <c r="AK140" s="7947"/>
      <c r="AL140" s="7946"/>
      <c r="AM140" s="7947"/>
      <c r="AN140" s="7947"/>
    </row>
    <row r="141">
      <c r="A141" s="7955" t="s">
        <v>8911</v>
      </c>
      <c r="B141" s="7819" t="s">
        <v>8686</v>
      </c>
      <c r="C141" s="7819" t="s">
        <v>8687</v>
      </c>
      <c r="D141" s="7819" t="s">
        <v>8688</v>
      </c>
      <c r="E141" s="7819"/>
      <c r="F141" s="7819" t="s">
        <v>8802</v>
      </c>
      <c r="G141" s="7879" t="s">
        <v>8690</v>
      </c>
      <c r="H141" s="7880" t="s">
        <v>8691</v>
      </c>
      <c r="I141" s="7818" t="s">
        <v>8692</v>
      </c>
      <c r="J141" s="7818" t="s">
        <v>8693</v>
      </c>
      <c r="K141" s="7819" t="s">
        <v>8694</v>
      </c>
      <c r="L141" s="7819" t="s">
        <v>8695</v>
      </c>
      <c r="M141" s="7819" t="s">
        <v>8803</v>
      </c>
      <c r="N141" s="7819" t="s">
        <v>8804</v>
      </c>
      <c r="O141" s="7819" t="s">
        <v>8698</v>
      </c>
      <c r="P141" s="7881"/>
      <c r="Q141" s="7881"/>
      <c r="R141" s="7881"/>
      <c r="S141" s="7881"/>
      <c r="T141" s="7881"/>
      <c r="U141" s="7881"/>
      <c r="V141" s="7881"/>
      <c r="W141" s="7881"/>
      <c r="X141" s="7881"/>
      <c r="Y141" s="7881"/>
      <c r="Z141" s="7881"/>
      <c r="AA141" s="7881"/>
      <c r="AB141" s="7882" t="s">
        <v>8705</v>
      </c>
      <c r="AC141" s="7880" t="s">
        <v>8706</v>
      </c>
      <c r="AD141" s="7880" t="s">
        <v>8805</v>
      </c>
      <c r="AE141" s="7880" t="s">
        <v>8806</v>
      </c>
      <c r="AF141" s="7883" t="s">
        <v>8709</v>
      </c>
      <c r="AG141" s="7883" t="s">
        <v>8710</v>
      </c>
      <c r="AH141" s="7865"/>
      <c r="AI141" s="7865"/>
      <c r="AJ141" s="7865"/>
      <c r="AK141" s="7865"/>
      <c r="AL141" s="7865"/>
      <c r="AM141" s="7865"/>
      <c r="AN141" s="7865"/>
    </row>
    <row r="142">
      <c r="A142" s="7819" t="s">
        <v>8718</v>
      </c>
      <c r="B142" s="7819"/>
      <c r="C142" s="7819"/>
      <c r="D142" s="7819" t="s">
        <v>8719</v>
      </c>
      <c r="E142" s="7823" t="s">
        <v>8720</v>
      </c>
      <c r="F142" s="7819"/>
      <c r="G142" s="7879"/>
      <c r="H142" s="7880"/>
      <c r="I142" s="7818"/>
      <c r="J142" s="7818"/>
      <c r="K142" s="7819" t="s">
        <v>8721</v>
      </c>
      <c r="L142" s="7819" t="s">
        <v>8721</v>
      </c>
      <c r="M142" s="7819"/>
      <c r="N142" s="7819"/>
      <c r="O142" s="7819"/>
      <c r="P142" s="7881"/>
      <c r="Q142" s="7881"/>
      <c r="R142" s="7881"/>
      <c r="S142" s="7881"/>
      <c r="T142" s="7881"/>
      <c r="U142" s="7881"/>
      <c r="V142" s="7881"/>
      <c r="W142" s="7881"/>
      <c r="X142" s="7881"/>
      <c r="Y142" s="7881"/>
      <c r="Z142" s="7881"/>
      <c r="AA142" s="7881"/>
      <c r="AB142" s="7882"/>
      <c r="AC142" s="7880"/>
      <c r="AD142" s="7880"/>
      <c r="AE142" s="7880"/>
      <c r="AF142" s="7883"/>
      <c r="AG142" s="7883"/>
      <c r="AH142" s="7865"/>
      <c r="AI142" s="7865"/>
      <c r="AJ142" s="7865"/>
      <c r="AK142" s="7865"/>
      <c r="AL142" s="7865"/>
      <c r="AM142" s="7865"/>
      <c r="AN142" s="7865"/>
    </row>
    <row r="143">
      <c r="A143" s="7885">
        <v>1</v>
      </c>
      <c r="B143" s="7824" t="s">
        <v>8734</v>
      </c>
      <c r="C143" s="7824" t="s">
        <v>8912</v>
      </c>
      <c r="D143" s="7825">
        <v>30000</v>
      </c>
      <c r="E143" s="7839">
        <v>30000</v>
      </c>
      <c r="F143" s="7886"/>
      <c r="G143" s="7887">
        <f>VLOOKUP(C143,'Data Products'!$A:$J,2,0)</f>
      </c>
      <c r="H143" s="7888">
        <f t="shared" ref="H143:H144" si="28">IFERROR(G143-TODAY(),"")</f>
      </c>
      <c r="I143" s="7956">
        <v>46108</v>
      </c>
      <c r="J143" s="7829">
        <f t="shared" ref="J143:J144" si="4">TODAY()-I143</f>
      </c>
      <c r="K143" s="7843">
        <v>0</v>
      </c>
      <c r="L143" s="7889">
        <v>0</v>
      </c>
      <c r="M143" s="7825">
        <v>0</v>
      </c>
      <c r="N143" s="7825">
        <v>0</v>
      </c>
      <c r="O143" s="7824" t="s">
        <v>8913</v>
      </c>
      <c r="P143" s="7862"/>
      <c r="Q143" s="7862"/>
      <c r="R143" s="7890"/>
      <c r="S143" s="7862"/>
      <c r="T143" s="7862"/>
      <c r="U143" s="7862"/>
      <c r="V143" s="7862"/>
      <c r="W143" s="7862"/>
      <c r="X143" s="7862"/>
      <c r="Y143" s="7862"/>
      <c r="Z143" s="7862"/>
      <c r="AA143" s="7862"/>
      <c r="AB143" s="7891">
        <f t="shared" ref="AB143:AB144" si="11">L143/30</f>
      </c>
      <c r="AC143" s="7846">
        <f t="shared" ref="AC143:AC144" si="18">IFERROR(D143/AB143,"-")</f>
      </c>
      <c r="AD143" s="7832">
        <f t="shared" ref="AD143:AD144" si="31">IFERROR(TODAY()+AC143,"-")</f>
      </c>
      <c r="AE143" s="7847">
        <f t="shared" ref="AE143:AE144" si="7">_xlfn.IFS(AC143="-","Not sold yet",AND(AC143&lt;=150,AC143&gt;60),"Out of stock more than 60 days",AC143&lt;=60,"Out of stock less than 60 days",AC143&gt;=150,"Out of stock more than 150 days")</f>
      </c>
      <c r="AF143" s="7834">
        <f>VLOOKUP(C143,'Data Products'!$A:$J,10,0)</f>
      </c>
      <c r="AG143" s="7835">
        <f t="shared" ref="AG143:AG144" si="14">AF143*D143</f>
      </c>
      <c r="AH143" s="7957">
        <v>0</v>
      </c>
      <c r="AI143" s="7865"/>
      <c r="AJ143" s="7865"/>
      <c r="AK143" s="7865"/>
      <c r="AL143" s="7865"/>
      <c r="AM143" s="7865"/>
      <c r="AN143" s="7865"/>
    </row>
    <row r="144">
      <c r="A144" s="7885">
        <v>2</v>
      </c>
      <c r="B144" s="7824" t="s">
        <v>8734</v>
      </c>
      <c r="C144" s="7824" t="s">
        <v>8914</v>
      </c>
      <c r="D144" s="7825">
        <v>800</v>
      </c>
      <c r="E144" s="7839">
        <v>800</v>
      </c>
      <c r="F144" s="7886"/>
      <c r="G144" s="7887">
        <f>VLOOKUP(C144,'Data Products'!$A:$J,2,0)</f>
      </c>
      <c r="H144" s="7888">
        <f t="shared" si="28"/>
      </c>
      <c r="I144" s="7956">
        <v>46108</v>
      </c>
      <c r="J144" s="7829">
        <f t="shared" si="4"/>
      </c>
      <c r="K144" s="7825">
        <v>200</v>
      </c>
      <c r="L144" s="7843">
        <v>200</v>
      </c>
      <c r="M144" s="7825">
        <v>0</v>
      </c>
      <c r="N144" s="7825">
        <v>0</v>
      </c>
      <c r="O144" s="7824" t="s">
        <v>8837</v>
      </c>
      <c r="P144" s="7862"/>
      <c r="Q144" s="7862"/>
      <c r="R144" s="7890"/>
      <c r="S144" s="7862"/>
      <c r="T144" s="7862"/>
      <c r="U144" s="7862"/>
      <c r="V144" s="7862"/>
      <c r="W144" s="7862"/>
      <c r="X144" s="7862"/>
      <c r="Y144" s="7862"/>
      <c r="Z144" s="7862"/>
      <c r="AA144" s="7862"/>
      <c r="AB144" s="7891">
        <f t="shared" si="11"/>
      </c>
      <c r="AC144" s="7840">
        <f t="shared" si="18"/>
      </c>
      <c r="AD144" s="7832">
        <f t="shared" si="31"/>
      </c>
      <c r="AE144" s="7841">
        <f t="shared" si="7"/>
      </c>
      <c r="AF144" s="7834">
        <f>VLOOKUP(C144,'Data Products'!$A:$J,10,0)</f>
      </c>
      <c r="AG144" s="7835">
        <f t="shared" si="14"/>
      </c>
      <c r="AH144" s="7957">
        <v>0</v>
      </c>
      <c r="AI144" s="7865"/>
      <c r="AJ144" s="7865"/>
      <c r="AK144" s="7865"/>
      <c r="AL144" s="7865"/>
      <c r="AM144" s="7865"/>
      <c r="AN144" s="7865"/>
    </row>
    <row r="145">
      <c r="A145" s="7865"/>
      <c r="B145" s="7865"/>
      <c r="C145" s="7865"/>
      <c r="D145" s="7865"/>
      <c r="E145" s="7865"/>
      <c r="F145" s="7865"/>
      <c r="G145" s="7865"/>
      <c r="H145" s="7865"/>
      <c r="I145" s="7865"/>
      <c r="J145" s="7865"/>
      <c r="K145" s="7865"/>
      <c r="L145" s="7865"/>
      <c r="M145" s="7865"/>
      <c r="N145" s="7865"/>
      <c r="O145" s="7865"/>
      <c r="P145" s="7865"/>
      <c r="Q145" s="7865"/>
      <c r="R145" s="7865"/>
      <c r="S145" s="7865"/>
      <c r="T145" s="7865"/>
      <c r="U145" s="7865"/>
      <c r="V145" s="7865"/>
      <c r="W145" s="7865"/>
      <c r="X145" s="7865"/>
      <c r="Y145" s="7865"/>
      <c r="Z145" s="7865"/>
      <c r="AA145" s="7865"/>
      <c r="AB145" s="7865"/>
      <c r="AC145" s="7865"/>
      <c r="AD145" s="7865"/>
      <c r="AE145" s="7943" t="s">
        <v>8796</v>
      </c>
      <c r="AF145" s="7944"/>
      <c r="AG145" s="7944">
        <f>SUM(AG143:AG144)</f>
      </c>
      <c r="AH145" s="7865"/>
      <c r="AI145" s="7865"/>
      <c r="AJ145" s="7865"/>
      <c r="AK145" s="7865"/>
      <c r="AL145" s="7865"/>
      <c r="AM145" s="7865"/>
      <c r="AN145" s="7865"/>
    </row>
    <row r="146">
      <c r="A146" s="7865"/>
      <c r="B146" s="7865"/>
      <c r="C146" s="7865"/>
      <c r="D146" s="7865"/>
      <c r="E146" s="7865"/>
      <c r="F146" s="7865"/>
      <c r="G146" s="7865"/>
      <c r="H146" s="7865"/>
      <c r="I146" s="7865"/>
      <c r="J146" s="7865"/>
      <c r="K146" s="7865"/>
      <c r="L146" s="7865"/>
      <c r="M146" s="7865"/>
      <c r="N146" s="7865"/>
      <c r="O146" s="7865"/>
      <c r="P146" s="7865"/>
      <c r="Q146" s="7865"/>
      <c r="R146" s="7865"/>
      <c r="S146" s="7865"/>
      <c r="T146" s="7865"/>
      <c r="U146" s="7865"/>
      <c r="V146" s="7865"/>
      <c r="W146" s="7865"/>
      <c r="X146" s="7865"/>
      <c r="Y146" s="7865"/>
      <c r="Z146" s="7865"/>
      <c r="AA146" s="7865"/>
      <c r="AB146" s="7865"/>
      <c r="AC146" s="7865"/>
      <c r="AD146" s="7865"/>
      <c r="AE146" s="7948" t="s">
        <v>8797</v>
      </c>
      <c r="AF146" s="7949">
        <f t="shared" ref="AF146:AF149" si="24">AG146/$AG$127</f>
      </c>
      <c r="AG146" s="7952">
        <f t="shared" ref="AG146:AG150" si="1">SUMIF($AG$143:$AG$144,$AE$143:$AE$144,AE146)</f>
      </c>
      <c r="AH146" s="7865"/>
      <c r="AI146" s="7865"/>
      <c r="AJ146" s="7865"/>
      <c r="AK146" s="7865"/>
      <c r="AL146" s="7865"/>
      <c r="AM146" s="7865"/>
      <c r="AN146" s="7865"/>
    </row>
    <row r="147">
      <c r="A147" s="7866"/>
      <c r="B147" s="7865"/>
      <c r="C147" s="7866"/>
      <c r="D147" s="7866"/>
      <c r="E147" s="7866"/>
      <c r="F147" s="7866"/>
      <c r="G147" s="7866"/>
      <c r="H147" s="7866"/>
      <c r="I147" s="7866"/>
      <c r="J147" s="7866"/>
      <c r="K147" s="7947"/>
      <c r="L147" s="7865"/>
      <c r="M147" s="7865"/>
      <c r="N147" s="7865"/>
      <c r="O147" s="7865"/>
      <c r="P147" s="7865"/>
      <c r="Q147" s="7865"/>
      <c r="R147" s="7865"/>
      <c r="S147" s="7865"/>
      <c r="T147" s="7865"/>
      <c r="U147" s="7865"/>
      <c r="V147" s="7865"/>
      <c r="W147" s="7865"/>
      <c r="X147" s="7865"/>
      <c r="Y147" s="7865"/>
      <c r="Z147" s="7865"/>
      <c r="AA147" s="7865"/>
      <c r="AB147" s="7865"/>
      <c r="AC147" s="7865"/>
      <c r="AD147" s="7865"/>
      <c r="AE147" s="7951" t="s">
        <v>8798</v>
      </c>
      <c r="AF147" s="7952">
        <f t="shared" si="24"/>
      </c>
      <c r="AG147" s="7949">
        <f t="shared" si="1"/>
      </c>
      <c r="AH147" s="7865"/>
      <c r="AI147" s="7946"/>
      <c r="AJ147" s="7947"/>
      <c r="AK147" s="7947"/>
      <c r="AL147" s="7946"/>
      <c r="AM147" s="7947"/>
      <c r="AN147" s="7947"/>
    </row>
    <row r="148">
      <c r="A148" s="7865"/>
      <c r="B148" s="7866"/>
      <c r="C148" s="7866"/>
      <c r="D148" s="7865"/>
      <c r="E148" s="7865"/>
      <c r="F148" s="7865"/>
      <c r="G148" s="7865"/>
      <c r="H148" s="7940"/>
      <c r="I148" s="7940"/>
      <c r="J148" s="7940"/>
      <c r="K148" s="7947"/>
      <c r="L148" s="7865"/>
      <c r="M148" s="7865"/>
      <c r="N148" s="7865"/>
      <c r="O148" s="7865"/>
      <c r="P148" s="7865"/>
      <c r="Q148" s="7865"/>
      <c r="R148" s="7865"/>
      <c r="S148" s="7865"/>
      <c r="T148" s="7865"/>
      <c r="U148" s="7865"/>
      <c r="V148" s="7865"/>
      <c r="W148" s="7865"/>
      <c r="X148" s="7865"/>
      <c r="Y148" s="7865"/>
      <c r="Z148" s="7865"/>
      <c r="AA148" s="7865"/>
      <c r="AB148" s="7865"/>
      <c r="AC148" s="7865"/>
      <c r="AD148" s="7865"/>
      <c r="AE148" s="7873" t="s">
        <v>8799</v>
      </c>
      <c r="AF148" s="7949">
        <f t="shared" si="24"/>
      </c>
      <c r="AG148" s="7949">
        <f t="shared" si="1"/>
      </c>
      <c r="AH148" s="7865"/>
      <c r="AI148" s="7946"/>
      <c r="AJ148" s="7947"/>
      <c r="AK148" s="7947"/>
      <c r="AL148" s="7946"/>
      <c r="AM148" s="7947"/>
      <c r="AN148" s="7947"/>
    </row>
    <row r="149">
      <c r="A149" s="7865"/>
      <c r="B149" s="7866"/>
      <c r="C149" s="7866"/>
      <c r="D149" s="7865"/>
      <c r="E149" s="7865"/>
      <c r="F149" s="7865"/>
      <c r="G149" s="7865"/>
      <c r="H149" s="7940"/>
      <c r="I149" s="7940"/>
      <c r="J149" s="7940"/>
      <c r="K149" s="7865"/>
      <c r="L149" s="7865"/>
      <c r="M149" s="7865"/>
      <c r="N149" s="7865"/>
      <c r="O149" s="7865"/>
      <c r="P149" s="7865"/>
      <c r="Q149" s="7865"/>
      <c r="R149" s="7865"/>
      <c r="S149" s="7865"/>
      <c r="T149" s="7865"/>
      <c r="U149" s="7865"/>
      <c r="V149" s="7865"/>
      <c r="W149" s="7865"/>
      <c r="X149" s="7865"/>
      <c r="Y149" s="7865"/>
      <c r="Z149" s="7865"/>
      <c r="AA149" s="7865"/>
      <c r="AB149" s="7865"/>
      <c r="AC149" s="7865"/>
      <c r="AD149" s="7865"/>
      <c r="AE149" s="7873" t="s">
        <v>8800</v>
      </c>
      <c r="AF149" s="7949">
        <f t="shared" si="24"/>
      </c>
      <c r="AG149" s="7874">
        <f t="shared" si="1"/>
      </c>
      <c r="AH149" s="7865"/>
      <c r="AI149" s="7946"/>
      <c r="AJ149" s="7947"/>
      <c r="AK149" s="7947"/>
      <c r="AL149" s="7946"/>
      <c r="AM149" s="7947"/>
      <c r="AN149" s="7947"/>
    </row>
    <row r="150">
      <c r="A150" s="7865"/>
      <c r="B150" s="7866"/>
      <c r="C150" s="7866"/>
      <c r="D150" s="7865"/>
      <c r="E150" s="7865"/>
      <c r="F150" s="7865"/>
      <c r="G150" s="7865"/>
      <c r="H150" s="7940"/>
      <c r="I150" s="7940"/>
      <c r="J150" s="7940"/>
      <c r="K150" s="7865"/>
      <c r="L150" s="7865"/>
      <c r="M150" s="7865"/>
      <c r="N150" s="7865"/>
      <c r="O150" s="7865"/>
      <c r="P150" s="7865"/>
      <c r="Q150" s="7865"/>
      <c r="R150" s="7865"/>
      <c r="S150" s="7865"/>
      <c r="T150" s="7865"/>
      <c r="U150" s="7865"/>
      <c r="V150" s="7865"/>
      <c r="W150" s="7865"/>
      <c r="X150" s="7865"/>
      <c r="Y150" s="7865"/>
      <c r="Z150" s="7865"/>
      <c r="AA150" s="7865"/>
      <c r="AB150" s="7865"/>
      <c r="AC150" s="7865"/>
      <c r="AD150" s="7865"/>
      <c r="AE150" s="7873" t="s">
        <v>8711</v>
      </c>
      <c r="AF150" s="7874">
        <f>AVERAGE(AH71:AH120)/AVERAGE(D71:D120)</f>
      </c>
      <c r="AG150" s="7952">
        <f t="shared" si="1"/>
      </c>
      <c r="AH150" s="7865"/>
      <c r="AI150" s="7946"/>
      <c r="AJ150" s="7947"/>
      <c r="AK150" s="7947"/>
      <c r="AL150" s="7946"/>
      <c r="AM150" s="7947"/>
      <c r="AN150" s="7947"/>
    </row>
    <row r="151">
      <c r="A151" s="7865"/>
      <c r="B151" s="7866"/>
      <c r="C151" s="7866"/>
      <c r="D151" s="7865"/>
      <c r="E151" s="7865"/>
      <c r="F151" s="7865"/>
      <c r="G151" s="7865"/>
      <c r="H151" s="7940"/>
      <c r="I151" s="7940"/>
      <c r="J151" s="7940"/>
      <c r="K151" s="7865"/>
      <c r="L151" s="7865"/>
      <c r="M151" s="7865"/>
      <c r="N151" s="7865"/>
      <c r="O151" s="7865"/>
      <c r="P151" s="7865"/>
      <c r="Q151" s="7865"/>
      <c r="R151" s="7865"/>
      <c r="S151" s="7865"/>
      <c r="T151" s="7865"/>
      <c r="U151" s="7865"/>
      <c r="V151" s="7865"/>
      <c r="W151" s="7865"/>
      <c r="X151" s="7865"/>
      <c r="Y151" s="7865"/>
      <c r="Z151" s="7865"/>
      <c r="AA151" s="7865"/>
      <c r="AB151" s="7865"/>
      <c r="AC151" s="7865"/>
      <c r="AD151" s="7865"/>
      <c r="AE151" s="7865"/>
      <c r="AG151" s="7865"/>
      <c r="AH151" s="7865"/>
      <c r="AI151" s="7946"/>
      <c r="AJ151" s="7947"/>
      <c r="AK151" s="7947"/>
      <c r="AL151" s="7946"/>
      <c r="AM151" s="7947"/>
      <c r="AN151" s="7947"/>
    </row>
    <row r="152">
      <c r="A152" s="7865"/>
      <c r="B152" s="7866"/>
      <c r="C152" s="7866"/>
      <c r="D152" s="7865"/>
      <c r="E152" s="7865"/>
      <c r="F152" s="7865"/>
      <c r="G152" s="7865"/>
      <c r="H152" s="7940"/>
      <c r="I152" s="7940"/>
      <c r="J152" s="7940"/>
      <c r="K152" s="7865"/>
      <c r="L152" s="7865"/>
      <c r="M152" s="7865"/>
      <c r="N152" s="7865"/>
      <c r="O152" s="7865"/>
      <c r="P152" s="7865"/>
      <c r="Q152" s="7865"/>
      <c r="R152" s="7865"/>
      <c r="S152" s="7865"/>
      <c r="T152" s="7865"/>
      <c r="U152" s="7865"/>
      <c r="V152" s="7865"/>
      <c r="W152" s="7865"/>
      <c r="X152" s="7865"/>
      <c r="Y152" s="7865"/>
      <c r="Z152" s="7865"/>
      <c r="AA152" s="7865"/>
      <c r="AB152" s="7865"/>
      <c r="AC152" s="7865"/>
      <c r="AD152" s="7865"/>
      <c r="AE152" s="7865"/>
      <c r="AF152" s="7865"/>
      <c r="AG152" s="7865"/>
      <c r="AH152" s="7865"/>
      <c r="AI152" s="7946"/>
      <c r="AJ152" s="7947"/>
      <c r="AK152" s="7947"/>
      <c r="AL152" s="7946"/>
      <c r="AM152" s="7947"/>
      <c r="AN152" s="7947"/>
    </row>
    <row r="153">
      <c r="A153" s="7865"/>
      <c r="B153" s="7866"/>
      <c r="C153" s="7866"/>
      <c r="D153" s="7865"/>
      <c r="E153" s="7865"/>
      <c r="F153" s="7865"/>
      <c r="G153" s="7865"/>
      <c r="H153" s="7940"/>
      <c r="I153" s="7940"/>
      <c r="J153" s="7940"/>
      <c r="K153" s="7865"/>
      <c r="L153" s="7865"/>
      <c r="M153" s="7865"/>
      <c r="N153" s="7865"/>
      <c r="O153" s="7865"/>
      <c r="P153" s="7865"/>
      <c r="Q153" s="7865"/>
      <c r="R153" s="7865"/>
      <c r="S153" s="7865"/>
      <c r="T153" s="7865"/>
      <c r="U153" s="7865"/>
      <c r="V153" s="7865"/>
      <c r="W153" s="7865"/>
      <c r="X153" s="7865"/>
      <c r="Y153" s="7865"/>
      <c r="Z153" s="7865"/>
      <c r="AA153" s="7865"/>
      <c r="AB153" s="7865"/>
      <c r="AC153" s="7865"/>
      <c r="AD153" s="7865"/>
      <c r="AE153" s="7865"/>
      <c r="AF153" s="7865"/>
      <c r="AG153" s="7865"/>
      <c r="AH153" s="7865"/>
      <c r="AI153" s="7946"/>
      <c r="AJ153" s="7947"/>
      <c r="AK153" s="7947"/>
      <c r="AL153" s="7946"/>
      <c r="AM153" s="7947"/>
      <c r="AN153" s="7947"/>
    </row>
    <row r="154">
      <c r="A154" s="7865"/>
      <c r="B154" s="7866"/>
      <c r="C154" s="7866"/>
      <c r="D154" s="7865"/>
      <c r="E154" s="7865"/>
      <c r="F154" s="7865"/>
      <c r="G154" s="7865"/>
      <c r="H154" s="7940"/>
      <c r="I154" s="7940"/>
      <c r="J154" s="7940"/>
      <c r="K154" s="7865"/>
      <c r="L154" s="7865"/>
      <c r="M154" s="7865"/>
      <c r="N154" s="7865"/>
      <c r="O154" s="7865"/>
      <c r="P154" s="7865"/>
      <c r="Q154" s="7865"/>
      <c r="R154" s="7865"/>
      <c r="S154" s="7865"/>
      <c r="T154" s="7865"/>
      <c r="U154" s="7865"/>
      <c r="V154" s="7865"/>
      <c r="W154" s="7865"/>
      <c r="X154" s="7865"/>
      <c r="Y154" s="7865"/>
      <c r="Z154" s="7865"/>
      <c r="AA154" s="7865"/>
      <c r="AB154" s="7865"/>
      <c r="AC154" s="7865"/>
      <c r="AD154" s="7865"/>
      <c r="AE154" s="7865"/>
      <c r="AF154" s="7865"/>
      <c r="AG154" s="7865"/>
      <c r="AH154" s="7865"/>
      <c r="AI154" s="7946"/>
      <c r="AJ154" s="7947"/>
      <c r="AK154" s="7947"/>
      <c r="AL154" s="7946"/>
      <c r="AM154" s="7947"/>
      <c r="AN154" s="7947"/>
    </row>
    <row r="155">
      <c r="A155" s="7865"/>
      <c r="B155" s="7866"/>
      <c r="C155" s="7866"/>
      <c r="D155" s="7865"/>
      <c r="E155" s="7865"/>
      <c r="F155" s="7865"/>
      <c r="G155" s="7865"/>
      <c r="H155" s="7940"/>
      <c r="I155" s="7940"/>
      <c r="J155" s="7940"/>
      <c r="K155" s="7865"/>
      <c r="L155" s="7865"/>
      <c r="M155" s="7865"/>
      <c r="N155" s="7865"/>
      <c r="O155" s="7865"/>
      <c r="P155" s="7865"/>
      <c r="Q155" s="7865"/>
      <c r="R155" s="7865"/>
      <c r="S155" s="7865"/>
      <c r="T155" s="7865"/>
      <c r="U155" s="7865"/>
      <c r="V155" s="7865"/>
      <c r="W155" s="7865"/>
      <c r="X155" s="7865"/>
      <c r="Y155" s="7865"/>
      <c r="Z155" s="7865"/>
      <c r="AA155" s="7865"/>
      <c r="AB155" s="7865"/>
      <c r="AC155" s="7865"/>
      <c r="AD155" s="7865"/>
      <c r="AE155" s="7865"/>
      <c r="AF155" s="7865"/>
      <c r="AG155" s="7865"/>
      <c r="AH155" s="7865"/>
      <c r="AI155" s="7946"/>
      <c r="AJ155" s="7947"/>
      <c r="AK155" s="7947"/>
      <c r="AL155" s="7946"/>
      <c r="AM155" s="7947"/>
      <c r="AN155" s="7947"/>
    </row>
    <row r="156">
      <c r="A156" s="7865"/>
      <c r="B156" s="7866"/>
      <c r="C156" s="7866"/>
      <c r="D156" s="7865"/>
      <c r="E156" s="7865"/>
      <c r="F156" s="7865"/>
      <c r="G156" s="7865"/>
      <c r="H156" s="7940"/>
      <c r="I156" s="7940"/>
      <c r="J156" s="7940"/>
      <c r="K156" s="7865"/>
      <c r="L156" s="7865"/>
      <c r="M156" s="7865"/>
      <c r="N156" s="7865"/>
      <c r="O156" s="7865"/>
      <c r="P156" s="7865"/>
      <c r="Q156" s="7865"/>
      <c r="R156" s="7865"/>
      <c r="S156" s="7865"/>
      <c r="T156" s="7865"/>
      <c r="U156" s="7865"/>
      <c r="V156" s="7865"/>
      <c r="W156" s="7865"/>
      <c r="X156" s="7865"/>
      <c r="Y156" s="7865"/>
      <c r="Z156" s="7865"/>
      <c r="AA156" s="7865"/>
      <c r="AB156" s="7865"/>
      <c r="AC156" s="7865"/>
      <c r="AD156" s="7865"/>
      <c r="AE156" s="7865"/>
      <c r="AF156" s="7865"/>
      <c r="AG156" s="7865"/>
      <c r="AH156" s="7865"/>
      <c r="AI156" s="7946"/>
      <c r="AJ156" s="7947"/>
      <c r="AK156" s="7947"/>
      <c r="AL156" s="7946"/>
      <c r="AM156" s="7947"/>
      <c r="AN156" s="7947"/>
    </row>
    <row r="157">
      <c r="A157" s="7865"/>
      <c r="B157" s="7866"/>
      <c r="C157" s="7866"/>
      <c r="D157" s="7865"/>
      <c r="E157" s="7865"/>
      <c r="F157" s="7865"/>
      <c r="G157" s="7865"/>
      <c r="H157" s="7940"/>
      <c r="I157" s="7940"/>
      <c r="J157" s="7940"/>
      <c r="K157" s="7865"/>
      <c r="L157" s="7865"/>
      <c r="M157" s="7862"/>
      <c r="N157" s="7862"/>
      <c r="O157" s="7865"/>
      <c r="P157" s="7865"/>
      <c r="Q157" s="7865"/>
      <c r="R157" s="7865"/>
      <c r="S157" s="7865"/>
      <c r="T157" s="7865"/>
      <c r="U157" s="7865"/>
      <c r="V157" s="7865"/>
      <c r="W157" s="7865"/>
      <c r="X157" s="7865"/>
      <c r="Y157" s="7865"/>
      <c r="Z157" s="7865"/>
      <c r="AA157" s="7865"/>
      <c r="AB157" s="7865"/>
      <c r="AC157" s="7865"/>
      <c r="AD157" s="7865"/>
      <c r="AE157" s="7865"/>
      <c r="AF157" s="7865"/>
      <c r="AG157" s="7865"/>
      <c r="AH157" s="7865"/>
      <c r="AI157" s="7946"/>
      <c r="AJ157" s="7947"/>
      <c r="AK157" s="7947"/>
      <c r="AL157" s="7946"/>
      <c r="AM157" s="7947"/>
      <c r="AN157" s="7947"/>
    </row>
    <row r="158">
      <c r="A158" s="7865"/>
      <c r="B158" s="7866"/>
      <c r="C158" s="7866"/>
      <c r="D158" s="7865"/>
      <c r="E158" s="7865"/>
      <c r="F158" s="7865"/>
      <c r="G158" s="7865"/>
      <c r="H158" s="7940"/>
      <c r="I158" s="7940"/>
      <c r="J158" s="7940"/>
      <c r="K158" s="7865"/>
      <c r="L158" s="7865"/>
      <c r="M158" s="7862"/>
      <c r="N158" s="7862"/>
      <c r="O158" s="7865"/>
      <c r="P158" s="7865"/>
      <c r="Q158" s="7865"/>
      <c r="R158" s="7865"/>
      <c r="S158" s="7865"/>
      <c r="T158" s="7865"/>
      <c r="U158" s="7865"/>
      <c r="V158" s="7865"/>
      <c r="W158" s="7865"/>
      <c r="X158" s="7865"/>
      <c r="Y158" s="7865"/>
      <c r="Z158" s="7865"/>
      <c r="AA158" s="7865"/>
      <c r="AB158" s="7865"/>
      <c r="AC158" s="7865"/>
      <c r="AD158" s="7865"/>
      <c r="AE158" s="7865"/>
      <c r="AF158" s="7865"/>
      <c r="AG158" s="7865"/>
      <c r="AH158" s="7865"/>
      <c r="AI158" s="7946"/>
      <c r="AJ158" s="7947"/>
      <c r="AK158" s="7947"/>
      <c r="AL158" s="7946"/>
      <c r="AM158" s="7947"/>
      <c r="AN158" s="7947"/>
    </row>
    <row r="159">
      <c r="A159" s="7865"/>
      <c r="B159" s="7866"/>
      <c r="C159" s="7866"/>
      <c r="D159" s="7865"/>
      <c r="E159" s="7865"/>
      <c r="F159" s="7865"/>
      <c r="G159" s="7865"/>
      <c r="H159" s="7940"/>
      <c r="I159" s="7940"/>
      <c r="J159" s="7940"/>
      <c r="K159" s="7865"/>
      <c r="L159" s="7865"/>
      <c r="M159" s="7862"/>
      <c r="N159" s="7862"/>
      <c r="O159" s="7865"/>
      <c r="P159" s="7865"/>
      <c r="Q159" s="7865"/>
      <c r="R159" s="7865"/>
      <c r="S159" s="7865"/>
      <c r="T159" s="7865"/>
      <c r="U159" s="7865"/>
      <c r="V159" s="7865"/>
      <c r="W159" s="7865"/>
      <c r="X159" s="7865"/>
      <c r="Y159" s="7865"/>
      <c r="Z159" s="7865"/>
      <c r="AA159" s="7865"/>
      <c r="AB159" s="7865"/>
      <c r="AC159" s="7865"/>
      <c r="AD159" s="7865"/>
      <c r="AE159" s="7865"/>
      <c r="AF159" s="7865"/>
      <c r="AG159" s="7865"/>
      <c r="AH159" s="7865"/>
      <c r="AI159" s="7946"/>
      <c r="AJ159" s="7947"/>
      <c r="AK159" s="7947"/>
      <c r="AL159" s="7946"/>
      <c r="AM159" s="7947"/>
      <c r="AN159" s="7947"/>
    </row>
    <row r="160">
      <c r="A160" s="7865"/>
      <c r="B160" s="7866"/>
      <c r="C160" s="7866"/>
      <c r="D160" s="7865"/>
      <c r="E160" s="7865"/>
      <c r="F160" s="7865"/>
      <c r="G160" s="7865"/>
      <c r="H160" s="7940"/>
      <c r="I160" s="7940"/>
      <c r="J160" s="7940"/>
      <c r="K160" s="7865"/>
      <c r="L160" s="7865"/>
      <c r="M160" s="7862"/>
      <c r="N160" s="7862"/>
      <c r="O160" s="7865"/>
      <c r="P160" s="7865"/>
      <c r="Q160" s="7865"/>
      <c r="R160" s="7865"/>
      <c r="S160" s="7865"/>
      <c r="T160" s="7865"/>
      <c r="U160" s="7865"/>
      <c r="V160" s="7865"/>
      <c r="W160" s="7865"/>
      <c r="X160" s="7865"/>
      <c r="Y160" s="7865"/>
      <c r="Z160" s="7865"/>
      <c r="AA160" s="7865"/>
      <c r="AB160" s="7865"/>
      <c r="AC160" s="7865"/>
      <c r="AD160" s="7865"/>
      <c r="AE160" s="7865"/>
      <c r="AF160" s="7865"/>
      <c r="AG160" s="7865"/>
      <c r="AH160" s="7865"/>
      <c r="AI160" s="7946"/>
      <c r="AJ160" s="7947"/>
      <c r="AK160" s="7947"/>
      <c r="AL160" s="7946"/>
      <c r="AM160" s="7947"/>
      <c r="AN160" s="7947"/>
    </row>
    <row r="161">
      <c r="A161" s="7865"/>
      <c r="B161" s="7866"/>
      <c r="C161" s="7866"/>
      <c r="D161" s="7865"/>
      <c r="E161" s="7865"/>
      <c r="F161" s="7865"/>
      <c r="G161" s="7865"/>
      <c r="H161" s="7940"/>
      <c r="I161" s="7940"/>
      <c r="J161" s="7940"/>
      <c r="K161" s="7865"/>
      <c r="L161" s="7865"/>
      <c r="M161" s="7862"/>
      <c r="N161" s="7862"/>
      <c r="O161" s="7865"/>
      <c r="P161" s="7865"/>
      <c r="Q161" s="7865"/>
      <c r="R161" s="7865"/>
      <c r="S161" s="7865"/>
      <c r="T161" s="7865"/>
      <c r="U161" s="7865"/>
      <c r="V161" s="7865"/>
      <c r="W161" s="7865"/>
      <c r="X161" s="7865"/>
      <c r="Y161" s="7865"/>
      <c r="Z161" s="7865"/>
      <c r="AA161" s="7865"/>
      <c r="AB161" s="7865"/>
      <c r="AC161" s="7865"/>
      <c r="AD161" s="7865"/>
      <c r="AE161" s="7865"/>
      <c r="AF161" s="7865"/>
      <c r="AG161" s="7865"/>
      <c r="AH161" s="7865"/>
      <c r="AI161" s="7946"/>
      <c r="AJ161" s="7947"/>
      <c r="AK161" s="7947"/>
      <c r="AL161" s="7946"/>
      <c r="AM161" s="7947"/>
      <c r="AN161" s="7947"/>
    </row>
    <row r="162">
      <c r="A162" s="7865"/>
      <c r="B162" s="7866"/>
      <c r="C162" s="7866"/>
      <c r="D162" s="7865"/>
      <c r="E162" s="7865"/>
      <c r="F162" s="7865"/>
      <c r="G162" s="7865"/>
      <c r="H162" s="7940"/>
      <c r="I162" s="7940"/>
      <c r="J162" s="7940"/>
      <c r="K162" s="7865"/>
      <c r="L162" s="7865"/>
      <c r="M162" s="7862"/>
      <c r="N162" s="7862"/>
      <c r="O162" s="7865"/>
      <c r="P162" s="7865"/>
      <c r="Q162" s="7865"/>
      <c r="R162" s="7865"/>
      <c r="S162" s="7865"/>
      <c r="T162" s="7865"/>
      <c r="U162" s="7865"/>
      <c r="V162" s="7865"/>
      <c r="W162" s="7865"/>
      <c r="X162" s="7865"/>
      <c r="Y162" s="7865"/>
      <c r="Z162" s="7865"/>
      <c r="AA162" s="7865"/>
      <c r="AB162" s="7865"/>
      <c r="AC162" s="7865"/>
      <c r="AD162" s="7865"/>
      <c r="AE162" s="7865"/>
      <c r="AF162" s="7865"/>
      <c r="AG162" s="7865"/>
      <c r="AH162" s="7865"/>
      <c r="AI162" s="7946"/>
      <c r="AJ162" s="7947"/>
      <c r="AK162" s="7947"/>
      <c r="AL162" s="7946"/>
      <c r="AM162" s="7947"/>
      <c r="AN162" s="7947"/>
    </row>
    <row r="163">
      <c r="A163" s="7865"/>
      <c r="B163" s="7866"/>
      <c r="C163" s="7866"/>
      <c r="D163" s="7865"/>
      <c r="E163" s="7865"/>
      <c r="F163" s="7865"/>
      <c r="G163" s="7865"/>
      <c r="H163" s="7940"/>
      <c r="I163" s="7940"/>
      <c r="J163" s="7940"/>
      <c r="K163" s="7865"/>
      <c r="L163" s="7865"/>
      <c r="M163" s="7862"/>
      <c r="N163" s="7862"/>
      <c r="O163" s="7865"/>
      <c r="P163" s="7865"/>
      <c r="Q163" s="7865"/>
      <c r="R163" s="7865"/>
      <c r="S163" s="7865"/>
      <c r="T163" s="7865"/>
      <c r="U163" s="7865"/>
      <c r="V163" s="7865"/>
      <c r="W163" s="7865"/>
      <c r="X163" s="7865"/>
      <c r="Y163" s="7865"/>
      <c r="Z163" s="7865"/>
      <c r="AA163" s="7865"/>
      <c r="AB163" s="7865"/>
      <c r="AC163" s="7865"/>
      <c r="AD163" s="7865"/>
      <c r="AE163" s="7865"/>
      <c r="AF163" s="7865"/>
      <c r="AG163" s="7865"/>
      <c r="AH163" s="7865"/>
      <c r="AI163" s="7946"/>
      <c r="AJ163" s="7947"/>
      <c r="AK163" s="7947"/>
      <c r="AL163" s="7946"/>
      <c r="AM163" s="7947"/>
      <c r="AN163" s="7947"/>
    </row>
    <row r="164">
      <c r="A164" s="7865"/>
      <c r="B164" s="7866"/>
      <c r="C164" s="7866"/>
      <c r="D164" s="7865"/>
      <c r="E164" s="7865"/>
      <c r="F164" s="7865"/>
      <c r="G164" s="7865"/>
      <c r="H164" s="7940"/>
      <c r="I164" s="7940"/>
      <c r="J164" s="7940"/>
      <c r="K164" s="7865"/>
      <c r="L164" s="7865"/>
      <c r="M164" s="7862"/>
      <c r="N164" s="7862"/>
      <c r="O164" s="7865"/>
      <c r="P164" s="7865"/>
      <c r="Q164" s="7865"/>
      <c r="R164" s="7865"/>
      <c r="S164" s="7865"/>
      <c r="T164" s="7865"/>
      <c r="U164" s="7865"/>
      <c r="V164" s="7865"/>
      <c r="W164" s="7865"/>
      <c r="X164" s="7865"/>
      <c r="Y164" s="7865"/>
      <c r="Z164" s="7865"/>
      <c r="AA164" s="7865"/>
      <c r="AB164" s="7865"/>
      <c r="AC164" s="7865"/>
      <c r="AD164" s="7865"/>
      <c r="AE164" s="7865"/>
      <c r="AF164" s="7865"/>
      <c r="AG164" s="7865"/>
      <c r="AH164" s="7865"/>
      <c r="AI164" s="7837"/>
      <c r="AJ164" s="7865"/>
      <c r="AK164" s="7865"/>
      <c r="AL164" s="7947"/>
      <c r="AM164" s="7947"/>
      <c r="AN164" s="7865"/>
    </row>
  </sheetData>
  <mergeCells>
    <mergeCell ref="AG141:AG142"/>
    <mergeCell ref="AF141:AF142"/>
    <mergeCell ref="AE141:AE142"/>
    <mergeCell ref="AD141:AD142"/>
    <mergeCell ref="AC141:AC142"/>
    <mergeCell ref="AB141:AB142"/>
    <mergeCell ref="Y141:Y142"/>
    <mergeCell ref="X141:X142"/>
    <mergeCell ref="W141:W142"/>
    <mergeCell ref="V141:V142"/>
    <mergeCell ref="U141:U142"/>
    <mergeCell ref="T141:T142"/>
    <mergeCell ref="S141:S142"/>
    <mergeCell ref="R141:R142"/>
    <mergeCell ref="O141:O142"/>
    <mergeCell ref="N141:N142"/>
    <mergeCell ref="M141:M142"/>
    <mergeCell ref="J141:J142"/>
    <mergeCell ref="I141:I142"/>
    <mergeCell ref="H141:H142"/>
    <mergeCell ref="G141:G142"/>
    <mergeCell ref="F141:F142"/>
    <mergeCell ref="D141:E141"/>
    <mergeCell ref="C141:C142"/>
    <mergeCell ref="B141:B142"/>
    <mergeCell ref="A133:A134"/>
    <mergeCell ref="B133:B134"/>
    <mergeCell ref="C133:C134"/>
    <mergeCell ref="D133:D134"/>
    <mergeCell ref="E133:E134"/>
    <mergeCell ref="D1:E1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3:AE44">
    <cfRule dxfId="747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748" operator="between" priority="2" stopIfTrue="true" type="cellIs">
      <formula>61</formula>
      <formula>150</formula>
    </cfRule>
  </conditionalFormatting>
  <conditionalFormatting sqref="AC54:AC126">
    <cfRule dxfId="749" operator="between" priority="3" stopIfTrue="true" type="cellIs">
      <formula>61</formula>
      <formula>149</formula>
    </cfRule>
  </conditionalFormatting>
  <conditionalFormatting sqref="AC54:AC126">
    <cfRule dxfId="750" operator="equal" priority="4" stopIfTrue="true" type="cellIs">
      <formula>"-"</formula>
    </cfRule>
  </conditionalFormatting>
  <conditionalFormatting sqref="AC54:AC126">
    <cfRule dxfId="751" operator="greaterThan" priority="5" stopIfTrue="true" type="cellIs">
      <formula>150</formula>
    </cfRule>
  </conditionalFormatting>
  <conditionalFormatting sqref="AC54:AC126">
    <cfRule dxfId="752" operator="lessThan" priority="6" stopIfTrue="true" type="cellIs">
      <formula>60</formula>
    </cfRule>
  </conditionalFormatting>
  <conditionalFormatting sqref="AE54:AE126">
    <cfRule dxfId="753" operator="equal" priority="7" stopIfTrue="true" type="cellIs">
      <formula>"Out of stock more than 60 days"</formula>
    </cfRule>
  </conditionalFormatting>
  <conditionalFormatting sqref="AE54:AE126">
    <cfRule dxfId="754" operator="equal" priority="8" stopIfTrue="true" type="cellIs">
      <formula>"Out of stock more than 150 days"</formula>
    </cfRule>
  </conditionalFormatting>
  <conditionalFormatting sqref="AE54:AE126">
    <cfRule dxfId="755" operator="equal" priority="9" stopIfTrue="true" type="cellIs">
      <formula>"Out of stock less than 60 days"</formula>
    </cfRule>
  </conditionalFormatting>
  <conditionalFormatting sqref="AE54:AE126">
    <cfRule dxfId="756" operator="equal" priority="10" stopIfTrue="true" type="cellIs">
      <formula>"Not sold yet"</formula>
    </cfRule>
  </conditionalFormatting>
  <conditionalFormatting sqref="H54:H126">
    <cfRule dxfId="757" operator="lessThanOrEqual" priority="11" stopIfTrue="true" type="cellIs">
      <formula>90</formula>
    </cfRule>
  </conditionalFormatting>
  <conditionalFormatting sqref="AC3:AC44">
    <cfRule dxfId="758" operator="equal" priority="12" stopIfTrue="true" type="cellIs">
      <formula>"-"</formula>
    </cfRule>
  </conditionalFormatting>
  <conditionalFormatting sqref="AC3:AC44">
    <cfRule dxfId="759" operator="greaterThan" priority="13" stopIfTrue="true" type="cellIs">
      <formula>150</formula>
    </cfRule>
  </conditionalFormatting>
  <conditionalFormatting sqref="AC3:AC44">
    <cfRule dxfId="760" operator="lessThan" priority="14" stopIfTrue="true" type="cellIs">
      <formula>60</formula>
    </cfRule>
  </conditionalFormatting>
  <conditionalFormatting sqref="AE3:AE44">
    <cfRule dxfId="761" operator="equal" priority="15" stopIfTrue="true" type="cellIs">
      <formula>"Out of stock less than 60 days"</formula>
    </cfRule>
  </conditionalFormatting>
  <conditionalFormatting sqref="AE3:AE44">
    <cfRule dxfId="762" operator="equal" priority="16" stopIfTrue="true" type="cellIs">
      <formula>"Not sold yet"</formula>
    </cfRule>
  </conditionalFormatting>
  <conditionalFormatting sqref="AE3:AE44">
    <cfRule dxfId="763" operator="equal" priority="17" stopIfTrue="true" type="cellIs">
      <formula>"Out of stock more than 150 days"</formula>
    </cfRule>
  </conditionalFormatting>
  <conditionalFormatting sqref="H3:H44">
    <cfRule dxfId="764" operator="lessThan" priority="18" stopIfTrue="true" type="cellIs">
      <formula>90</formula>
    </cfRule>
  </conditionalFormatting>
  <dataValidations count="1">
    <dataValidation allowBlank="true" errorStyle="stop" showErrorMessage="true" sqref="B3:B44 B54:B126 B143:B144" type="list">
      <formula1>"Active,Inactive,Deleted,Temporary,B2B Only,Ecom Only,Preparing"</formula1>
    </dataValidation>
  </dataValidations>
</worksheet>
</file>

<file path=xl/worksheets/sheet3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3" min="23" style="0" width="12"/>
    <col collapsed="false" customWidth="true" hidden="true" max="23" min="23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5" min="5" style="0" width="11"/>
    <col collapsed="false" customWidth="true" hidden="false" max="13" min="13" style="0" width="10"/>
    <col collapsed="false" customWidth="true" hidden="false" max="24" min="24" style="0" width="12"/>
    <col collapsed="false" customWidth="true" hidden="true" max="24" min="24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1" min="21" style="0" width="12"/>
    <col collapsed="false" customWidth="true" hidden="true" max="21" min="21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3" min="3" style="0" width="18"/>
    <col collapsed="false" customWidth="true" hidden="false" max="11" min="11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2"/>
    <col collapsed="false" customWidth="true" hidden="false" max="4" min="4" style="0" width="12"/>
    <col collapsed="false" customWidth="true" hidden="false" max="12" min="12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1" min="1" style="0" width="9"/>
    <col collapsed="false" customWidth="true" hidden="false" max="9" min="9" style="0" width="8"/>
    <col collapsed="false" customWidth="true" hidden="false" max="20" min="20" style="0" width="12"/>
    <col collapsed="false" customWidth="true" hidden="true" max="20" min="20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2" min="2" style="0" width="13"/>
    <col collapsed="false" customWidth="true" hidden="false" max="10" min="10" style="0" width="10"/>
    <col collapsed="false" customWidth="true" hidden="false" max="17" min="17" style="0" width="12"/>
    <col collapsed="false" customWidth="true" hidden="true" max="17" min="17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7" min="7" style="0" width="11"/>
    <col collapsed="false" customWidth="true" hidden="false" max="15" min="15" style="0" width="11"/>
    <col collapsed="false" customWidth="true" hidden="false" max="18" min="18" style="0" width="12"/>
    <col collapsed="false" customWidth="true" hidden="true" max="18" min="18" style="0" width="12"/>
    <col collapsed="false" customWidth="true" hidden="false" max="31" min="31" style="0" width="28"/>
    <col collapsed="false" customWidth="true" hidden="false" max="39" min="39" style="0" width="5"/>
  </cols>
  <sheetData>
    <row r="1">
      <c r="A1" s="7958" t="s">
        <v>8915</v>
      </c>
      <c r="B1" s="7958" t="s">
        <v>8916</v>
      </c>
      <c r="C1" s="7958" t="s">
        <v>8917</v>
      </c>
      <c r="D1" s="7958" t="s">
        <v>8918</v>
      </c>
      <c r="E1" s="7958"/>
      <c r="F1" s="7959" t="s">
        <v>8919</v>
      </c>
      <c r="G1" s="7960" t="s">
        <v>8920</v>
      </c>
      <c r="H1" s="7961" t="s">
        <v>8921</v>
      </c>
      <c r="I1" s="7961" t="s">
        <v>8922</v>
      </c>
      <c r="J1" s="7961" t="s">
        <v>8923</v>
      </c>
      <c r="K1" s="7958" t="s">
        <v>8924</v>
      </c>
      <c r="L1" s="7958" t="s">
        <v>8925</v>
      </c>
      <c r="M1" s="7958" t="s">
        <v>8926</v>
      </c>
      <c r="N1" s="7958" t="s">
        <v>8927</v>
      </c>
      <c r="O1" s="7958" t="s">
        <v>8928</v>
      </c>
      <c r="P1" s="7962" t="s">
        <v>8929</v>
      </c>
      <c r="Q1" s="7962"/>
      <c r="R1" s="7962" t="s">
        <v>8930</v>
      </c>
      <c r="S1" s="7962"/>
      <c r="T1" s="7962" t="s">
        <v>8931</v>
      </c>
      <c r="U1" s="7962"/>
      <c r="V1" s="7962" t="s">
        <v>8932</v>
      </c>
      <c r="W1" s="7962"/>
      <c r="X1" s="7963" t="s">
        <v>8933</v>
      </c>
      <c r="Y1" s="7963"/>
      <c r="Z1" s="7964" t="s">
        <v>8934</v>
      </c>
      <c r="AA1" s="7964"/>
      <c r="AB1" s="7965" t="s">
        <v>8935</v>
      </c>
      <c r="AC1" s="7961" t="s">
        <v>8936</v>
      </c>
      <c r="AD1" s="7961" t="s">
        <v>8937</v>
      </c>
      <c r="AE1" s="7961" t="s">
        <v>8938</v>
      </c>
      <c r="AF1" s="7961" t="s">
        <v>8939</v>
      </c>
      <c r="AG1" s="7961" t="s">
        <v>8940</v>
      </c>
      <c r="AH1" s="7961" t="s">
        <v>8941</v>
      </c>
      <c r="AI1" s="7961" t="s">
        <v>8942</v>
      </c>
      <c r="AJ1" s="7961" t="s">
        <v>8943</v>
      </c>
      <c r="AK1" s="7958" t="s">
        <v>8944</v>
      </c>
      <c r="AL1" s="7958" t="s">
        <v>8945</v>
      </c>
      <c r="AM1" s="7958" t="s">
        <v>8946</v>
      </c>
      <c r="AN1" s="7958" t="s">
        <v>8947</v>
      </c>
    </row>
    <row r="2">
      <c r="A2" s="7958" t="s">
        <v>8948</v>
      </c>
      <c r="B2" s="7958"/>
      <c r="C2" s="7958"/>
      <c r="D2" s="7958" t="s">
        <v>8949</v>
      </c>
      <c r="E2" s="7959" t="s">
        <v>8950</v>
      </c>
      <c r="F2" s="7959"/>
      <c r="G2" s="7960"/>
      <c r="H2" s="7961"/>
      <c r="I2" s="7961"/>
      <c r="J2" s="7961"/>
      <c r="K2" s="7958" t="s">
        <v>8951</v>
      </c>
      <c r="L2" s="7958" t="s">
        <v>8951</v>
      </c>
      <c r="M2" s="7958"/>
      <c r="N2" s="7958"/>
      <c r="O2" s="7958"/>
      <c r="P2" s="7962" t="s">
        <v>8949</v>
      </c>
      <c r="Q2" s="7966" t="s">
        <v>8950</v>
      </c>
      <c r="R2" s="7962" t="s">
        <v>8949</v>
      </c>
      <c r="S2" s="7966" t="s">
        <v>8950</v>
      </c>
      <c r="T2" s="7962" t="s">
        <v>8949</v>
      </c>
      <c r="U2" s="7966" t="s">
        <v>8950</v>
      </c>
      <c r="V2" s="7962" t="s">
        <v>8949</v>
      </c>
      <c r="W2" s="7966" t="s">
        <v>8950</v>
      </c>
      <c r="X2" s="7962" t="s">
        <v>8949</v>
      </c>
      <c r="Y2" s="7966" t="s">
        <v>8950</v>
      </c>
      <c r="Z2" s="7962" t="s">
        <v>8949</v>
      </c>
      <c r="AA2" s="7966" t="s">
        <v>8950</v>
      </c>
      <c r="AB2" s="7965"/>
      <c r="AC2" s="7961"/>
      <c r="AD2" s="7961"/>
      <c r="AE2" s="7961"/>
      <c r="AF2" s="7961"/>
      <c r="AG2" s="7961"/>
      <c r="AH2" s="7961"/>
      <c r="AI2" s="7961"/>
      <c r="AJ2" s="7961"/>
      <c r="AK2" s="7958"/>
      <c r="AL2" s="7958"/>
      <c r="AM2" s="7958"/>
      <c r="AN2" s="7958"/>
    </row>
    <row r="3">
      <c r="A3" s="7967">
        <v>1</v>
      </c>
      <c r="B3" s="7967" t="s">
        <v>8952</v>
      </c>
      <c r="C3" s="7967" t="s">
        <v>8953</v>
      </c>
      <c r="D3" s="7968">
        <v>578</v>
      </c>
      <c r="E3" s="7968">
        <v>578</v>
      </c>
      <c r="F3" s="7968"/>
      <c r="G3" s="7969">
        <f>VLOOKUP(C3,'Data Products'!$A:$B,2,0)</f>
      </c>
      <c r="H3" s="7970">
        <f t="shared" ref="H3:H44" si="7">IFERROR(G3-TODAY(),"")</f>
      </c>
      <c r="I3" s="7971">
        <v>45723</v>
      </c>
      <c r="J3" s="7972">
        <f t="shared" ref="J3:J44" si="2">TODAY()-I3</f>
      </c>
      <c r="K3" s="7968">
        <v>29</v>
      </c>
      <c r="L3" s="7968">
        <v>44</v>
      </c>
      <c r="M3" s="7968">
        <v>500</v>
      </c>
      <c r="N3" s="7968">
        <v>1000</v>
      </c>
      <c r="O3" s="7967" t="s">
        <v>8954</v>
      </c>
      <c r="P3" s="7968">
        <v>0</v>
      </c>
      <c r="Q3" s="7968">
        <v>0</v>
      </c>
      <c r="R3" s="7968">
        <v>135</v>
      </c>
      <c r="S3" s="7968">
        <v>135</v>
      </c>
      <c r="T3" s="7968">
        <v>443</v>
      </c>
      <c r="U3" s="7968">
        <v>443</v>
      </c>
      <c r="V3" s="7968">
        <v>0</v>
      </c>
      <c r="W3" s="7968">
        <v>0</v>
      </c>
      <c r="X3" s="7968">
        <v>0</v>
      </c>
      <c r="Y3" s="7968">
        <v>0</v>
      </c>
      <c r="Z3" s="7968">
        <v>0</v>
      </c>
      <c r="AA3" s="7968">
        <v>0</v>
      </c>
      <c r="AB3" s="7973">
        <f t="shared" ref="AB3:AB44" si="27">L3/30</f>
      </c>
      <c r="AC3" s="7974">
        <f t="shared" ref="AC3:AC44" si="20">IFERROR(D3/AB3,"-")</f>
      </c>
      <c r="AD3" s="7975">
        <f t="shared" ref="AD3:AD44" si="11">IFERROR(TODAY()+AC3,"-")</f>
      </c>
      <c r="AE3" s="7976">
        <f t="shared" ref="AE3:AE44" si="14">_xlfn.IFS(AC3="-","Not sold yet",AND(AC3&lt;=150,AC3&gt;60),"Out of stock more than 60 days",AC3&lt;=60,"Out of stock less than 60 days",AC3&gt;=150,"Out of stock more than 150 days")</f>
      </c>
      <c r="AF3" s="7977">
        <f>VLOOKUP(C3,'Data Products'!$A:$J,10,0)</f>
      </c>
      <c r="AG3" s="7978">
        <f t="shared" ref="AG3:AG44" si="23">AF3*D3</f>
      </c>
      <c r="AH3" s="7979">
        <f t="shared" ref="AH3:AH44" si="17">IF(H3&lt;=90,D3,0)</f>
      </c>
      <c r="AI3" s="7980" t="s">
        <v>8955</v>
      </c>
      <c r="AJ3" s="7980"/>
      <c r="AK3" s="7981"/>
      <c r="AL3" s="7980"/>
      <c r="AM3" s="7981"/>
      <c r="AN3" s="7981"/>
    </row>
    <row r="4">
      <c r="A4" s="7967">
        <v>2</v>
      </c>
      <c r="B4" s="7967" t="s">
        <v>8952</v>
      </c>
      <c r="C4" s="7967" t="s">
        <v>8956</v>
      </c>
      <c r="D4" s="7968">
        <v>4419</v>
      </c>
      <c r="E4" s="7968">
        <v>4419</v>
      </c>
      <c r="F4" s="7968"/>
      <c r="G4" s="7969">
        <f>VLOOKUP(C4,'Data Products'!$A:$B,2,0)</f>
      </c>
      <c r="H4" s="7970">
        <f t="shared" si="7"/>
      </c>
      <c r="I4" s="7971">
        <v>45617</v>
      </c>
      <c r="J4" s="7972">
        <f t="shared" si="2"/>
      </c>
      <c r="K4" s="7968">
        <v>3</v>
      </c>
      <c r="L4" s="7968">
        <v>5</v>
      </c>
      <c r="M4" s="7968">
        <v>0</v>
      </c>
      <c r="N4" s="7968">
        <v>0</v>
      </c>
      <c r="O4" s="7967" t="s">
        <v>8957</v>
      </c>
      <c r="P4" s="7968">
        <v>0</v>
      </c>
      <c r="Q4" s="7968">
        <v>0</v>
      </c>
      <c r="R4" s="7982">
        <v>4002</v>
      </c>
      <c r="S4" s="7982">
        <v>4002</v>
      </c>
      <c r="T4" s="7968">
        <v>417</v>
      </c>
      <c r="U4" s="7968">
        <v>417</v>
      </c>
      <c r="V4" s="7968">
        <v>0</v>
      </c>
      <c r="W4" s="7968">
        <v>0</v>
      </c>
      <c r="X4" s="7968">
        <v>0</v>
      </c>
      <c r="Y4" s="7968">
        <v>0</v>
      </c>
      <c r="Z4" s="7968">
        <v>0</v>
      </c>
      <c r="AA4" s="7968">
        <v>0</v>
      </c>
      <c r="AB4" s="7973">
        <f t="shared" si="27"/>
      </c>
      <c r="AC4" s="7983">
        <f t="shared" si="20"/>
      </c>
      <c r="AD4" s="7975">
        <f t="shared" si="11"/>
      </c>
      <c r="AE4" s="7984">
        <f t="shared" si="14"/>
      </c>
      <c r="AF4" s="7977">
        <f>VLOOKUP(C4,'Data Products'!$A:$J,10,0)</f>
      </c>
      <c r="AG4" s="7978">
        <f t="shared" si="23"/>
      </c>
      <c r="AH4" s="7979">
        <f t="shared" si="17"/>
      </c>
      <c r="AI4" s="7985" t="s">
        <v>8958</v>
      </c>
      <c r="AJ4" s="7981"/>
      <c r="AK4" s="7981"/>
      <c r="AL4" s="7980"/>
      <c r="AM4" s="7981"/>
      <c r="AN4" s="7981"/>
    </row>
    <row customHeight="true" hidden="true" ht="18" r="5">
      <c r="A5" s="7967">
        <v>3</v>
      </c>
      <c r="B5" s="7967" t="s">
        <v>8959</v>
      </c>
      <c r="C5" s="7967" t="s">
        <v>8960</v>
      </c>
      <c r="D5" s="7986">
        <v>0</v>
      </c>
      <c r="E5" s="7986">
        <v>0</v>
      </c>
      <c r="F5" s="7968"/>
      <c r="G5" s="7969">
        <f>VLOOKUP(C5,'Data Products'!$A:$B,2,0)</f>
      </c>
      <c r="H5" s="7970">
        <f t="shared" si="7"/>
      </c>
      <c r="I5" s="7971">
        <v>45191</v>
      </c>
      <c r="J5" s="7972">
        <f t="shared" si="2"/>
      </c>
      <c r="K5" s="7968">
        <v>1520</v>
      </c>
      <c r="L5" s="7968">
        <v>1520</v>
      </c>
      <c r="M5" s="7968">
        <v>0</v>
      </c>
      <c r="N5" s="7968">
        <v>0</v>
      </c>
      <c r="O5" s="7967" t="s">
        <v>8961</v>
      </c>
      <c r="P5" s="7968">
        <v>1520</v>
      </c>
      <c r="Q5" s="7968">
        <v>1520</v>
      </c>
      <c r="R5" s="7968">
        <v>0</v>
      </c>
      <c r="S5" s="7968">
        <v>0</v>
      </c>
      <c r="T5" s="7968">
        <v>0</v>
      </c>
      <c r="U5" s="7968">
        <v>0</v>
      </c>
      <c r="V5" s="7968">
        <v>0</v>
      </c>
      <c r="W5" s="7968">
        <v>0</v>
      </c>
      <c r="X5" s="7968">
        <v>0</v>
      </c>
      <c r="Y5" s="7968">
        <v>0</v>
      </c>
      <c r="Z5" s="7968">
        <v>0</v>
      </c>
      <c r="AA5" s="7968">
        <v>0</v>
      </c>
      <c r="AB5" s="7973">
        <f t="shared" si="27"/>
      </c>
      <c r="AC5" s="7983">
        <f t="shared" si="20"/>
      </c>
      <c r="AD5" s="7975">
        <f t="shared" si="11"/>
      </c>
      <c r="AE5" s="7984">
        <f t="shared" si="14"/>
      </c>
      <c r="AF5" s="7977">
        <f>VLOOKUP(C5,'Data Products'!$A:$J,10,0)</f>
      </c>
      <c r="AG5" s="7978">
        <f t="shared" si="23"/>
      </c>
      <c r="AH5" s="7979">
        <f t="shared" si="17"/>
      </c>
      <c r="AI5" s="7980"/>
      <c r="AJ5" s="7981"/>
      <c r="AK5" s="7981"/>
      <c r="AL5" s="7980"/>
      <c r="AM5" s="7981"/>
      <c r="AN5" s="7981"/>
    </row>
    <row customHeight="true" hidden="true" ht="18" r="6">
      <c r="A6" s="7967">
        <v>4</v>
      </c>
      <c r="B6" s="7967" t="s">
        <v>8959</v>
      </c>
      <c r="C6" s="7967" t="s">
        <v>8962</v>
      </c>
      <c r="D6" s="7968">
        <v>0</v>
      </c>
      <c r="E6" s="7968">
        <v>0</v>
      </c>
      <c r="F6" s="7968"/>
      <c r="G6" s="7987">
        <f>VLOOKUP(C6,'Data Products'!$A:$B,2,0)</f>
      </c>
      <c r="H6" s="7988">
        <f t="shared" si="7"/>
      </c>
      <c r="I6" s="7971">
        <v>45752</v>
      </c>
      <c r="J6" s="7972">
        <f t="shared" si="2"/>
      </c>
      <c r="K6" s="7968">
        <v>0</v>
      </c>
      <c r="L6" s="7968">
        <v>0</v>
      </c>
      <c r="M6" s="7968">
        <v>0</v>
      </c>
      <c r="N6" s="7968">
        <v>0</v>
      </c>
      <c r="O6" s="7967" t="s">
        <v>8963</v>
      </c>
      <c r="P6" s="7968">
        <v>0</v>
      </c>
      <c r="Q6" s="7968">
        <v>0</v>
      </c>
      <c r="R6" s="7968">
        <v>0</v>
      </c>
      <c r="S6" s="7968">
        <v>0</v>
      </c>
      <c r="T6" s="7968">
        <v>0</v>
      </c>
      <c r="U6" s="7968">
        <v>0</v>
      </c>
      <c r="V6" s="7968">
        <v>0</v>
      </c>
      <c r="W6" s="7968">
        <v>0</v>
      </c>
      <c r="X6" s="7968">
        <v>0</v>
      </c>
      <c r="Y6" s="7968">
        <v>0</v>
      </c>
      <c r="Z6" s="7968">
        <v>0</v>
      </c>
      <c r="AA6" s="7968">
        <v>0</v>
      </c>
      <c r="AB6" s="7973">
        <f t="shared" si="27"/>
      </c>
      <c r="AC6" s="7983">
        <f t="shared" si="20"/>
      </c>
      <c r="AD6" s="7975">
        <f t="shared" si="11"/>
      </c>
      <c r="AE6" s="7984">
        <f t="shared" si="14"/>
      </c>
      <c r="AF6" s="7977">
        <f>VLOOKUP(C6,'Data Products'!$A:$J,10,0)</f>
      </c>
      <c r="AG6" s="7978">
        <f t="shared" si="23"/>
      </c>
      <c r="AH6" s="7979">
        <f t="shared" si="17"/>
      </c>
      <c r="AI6" s="7980"/>
      <c r="AJ6" s="7981"/>
      <c r="AK6" s="7981"/>
      <c r="AL6" s="7980"/>
      <c r="AM6" s="7981"/>
      <c r="AN6" s="7981"/>
    </row>
    <row r="7">
      <c r="A7" s="7967">
        <v>5</v>
      </c>
      <c r="B7" s="7967" t="s">
        <v>8964</v>
      </c>
      <c r="C7" s="7967" t="s">
        <v>8965</v>
      </c>
      <c r="D7" s="7968">
        <v>21723</v>
      </c>
      <c r="E7" s="7986">
        <v>21662</v>
      </c>
      <c r="F7" s="7968"/>
      <c r="G7" s="7969">
        <f>VLOOKUP(C7,'Data Products'!$A:$B,2,0)</f>
      </c>
      <c r="H7" s="7970">
        <f t="shared" si="7"/>
      </c>
      <c r="I7" s="7971">
        <v>45854</v>
      </c>
      <c r="J7" s="7972">
        <f t="shared" si="2"/>
      </c>
      <c r="K7" s="7968">
        <v>7754</v>
      </c>
      <c r="L7" s="7968">
        <v>12854</v>
      </c>
      <c r="M7" s="7968">
        <v>2000</v>
      </c>
      <c r="N7" s="7968">
        <v>4500</v>
      </c>
      <c r="O7" s="7967" t="s">
        <v>8963</v>
      </c>
      <c r="P7" s="7968">
        <v>0</v>
      </c>
      <c r="Q7" s="7968">
        <v>0</v>
      </c>
      <c r="R7" s="7968">
        <v>19449</v>
      </c>
      <c r="S7" s="7968">
        <v>19427</v>
      </c>
      <c r="T7" s="7968">
        <v>2234</v>
      </c>
      <c r="U7" s="7968">
        <v>2213</v>
      </c>
      <c r="V7" s="7968">
        <v>40</v>
      </c>
      <c r="W7" s="7968">
        <v>22</v>
      </c>
      <c r="X7" s="7968">
        <v>0</v>
      </c>
      <c r="Y7" s="7968">
        <v>0</v>
      </c>
      <c r="Z7" s="7968">
        <v>0</v>
      </c>
      <c r="AA7" s="7968">
        <v>0</v>
      </c>
      <c r="AB7" s="7973">
        <f t="shared" si="27"/>
      </c>
      <c r="AC7" s="7989">
        <f t="shared" si="20"/>
      </c>
      <c r="AD7" s="7975">
        <f t="shared" si="11"/>
      </c>
      <c r="AE7" s="7990">
        <f t="shared" si="14"/>
      </c>
      <c r="AF7" s="7977">
        <f>VLOOKUP(C7,'Data Products'!$A:$J,10,0)</f>
      </c>
      <c r="AG7" s="7978">
        <f t="shared" si="23"/>
      </c>
      <c r="AH7" s="7979">
        <f t="shared" si="17"/>
      </c>
      <c r="AI7" s="7980"/>
      <c r="AJ7" s="7981"/>
      <c r="AK7" s="7981"/>
      <c r="AL7" s="7980"/>
      <c r="AM7" s="7981"/>
      <c r="AN7" s="7981"/>
    </row>
    <row customHeight="true" hidden="true" ht="18" r="8">
      <c r="A8" s="7967">
        <v>6</v>
      </c>
      <c r="B8" s="7967" t="s">
        <v>8959</v>
      </c>
      <c r="C8" s="7967" t="s">
        <v>8966</v>
      </c>
      <c r="D8" s="7968">
        <v>0</v>
      </c>
      <c r="E8" s="7968">
        <v>0</v>
      </c>
      <c r="F8" s="7968"/>
      <c r="G8" s="7987">
        <f>VLOOKUP(C8,'Data Products'!$A:$B,2,0)</f>
      </c>
      <c r="H8" s="7988">
        <f t="shared" si="7"/>
      </c>
      <c r="I8" s="7971"/>
      <c r="J8" s="7972">
        <f t="shared" si="2"/>
      </c>
      <c r="K8" s="7968">
        <v>0</v>
      </c>
      <c r="L8" s="7968">
        <v>0</v>
      </c>
      <c r="M8" s="7968">
        <v>0</v>
      </c>
      <c r="N8" s="7968">
        <v>0</v>
      </c>
      <c r="O8" s="7967" t="s">
        <v>8961</v>
      </c>
      <c r="P8" s="7968">
        <v>0</v>
      </c>
      <c r="Q8" s="7968">
        <v>0</v>
      </c>
      <c r="R8" s="7968">
        <v>0</v>
      </c>
      <c r="S8" s="7968">
        <v>0</v>
      </c>
      <c r="T8" s="7968">
        <v>0</v>
      </c>
      <c r="U8" s="7968">
        <v>0</v>
      </c>
      <c r="V8" s="7968">
        <v>0</v>
      </c>
      <c r="W8" s="7968">
        <v>0</v>
      </c>
      <c r="X8" s="7968">
        <v>0</v>
      </c>
      <c r="Y8" s="7968">
        <v>0</v>
      </c>
      <c r="Z8" s="7968">
        <v>0</v>
      </c>
      <c r="AA8" s="7968">
        <v>0</v>
      </c>
      <c r="AB8" s="7973">
        <f t="shared" si="27"/>
      </c>
      <c r="AC8" s="7983">
        <f t="shared" si="20"/>
      </c>
      <c r="AD8" s="7975">
        <f t="shared" si="11"/>
      </c>
      <c r="AE8" s="7984">
        <f t="shared" si="14"/>
      </c>
      <c r="AF8" s="7977">
        <f>VLOOKUP(C8,'Data Products'!$A:$J,10,0)</f>
      </c>
      <c r="AG8" s="7978">
        <f t="shared" si="23"/>
      </c>
      <c r="AH8" s="7979">
        <f t="shared" si="17"/>
      </c>
      <c r="AI8" s="7980"/>
      <c r="AJ8" s="7981"/>
      <c r="AK8" s="7981"/>
      <c r="AL8" s="7980"/>
      <c r="AM8" s="7981"/>
      <c r="AN8" s="7981"/>
    </row>
    <row customHeight="true" hidden="true" ht="18" r="9">
      <c r="A9" s="7967">
        <v>7</v>
      </c>
      <c r="B9" s="7967" t="s">
        <v>8959</v>
      </c>
      <c r="C9" s="7967" t="s">
        <v>8967</v>
      </c>
      <c r="D9" s="7968">
        <v>0</v>
      </c>
      <c r="E9" s="7968">
        <v>0</v>
      </c>
      <c r="F9" s="7968"/>
      <c r="G9" s="7987">
        <f>VLOOKUP(C9,'Data Products'!$A:$B,2,0)</f>
      </c>
      <c r="H9" s="7988">
        <f t="shared" si="7"/>
      </c>
      <c r="I9" s="7971"/>
      <c r="J9" s="7972">
        <f t="shared" si="2"/>
      </c>
      <c r="K9" s="7968">
        <v>0</v>
      </c>
      <c r="L9" s="7968">
        <v>0</v>
      </c>
      <c r="M9" s="7968">
        <v>0</v>
      </c>
      <c r="N9" s="7968">
        <v>0</v>
      </c>
      <c r="O9" s="7967" t="s">
        <v>8961</v>
      </c>
      <c r="P9" s="7968">
        <v>0</v>
      </c>
      <c r="Q9" s="7968">
        <v>0</v>
      </c>
      <c r="R9" s="7968">
        <v>0</v>
      </c>
      <c r="S9" s="7968">
        <v>0</v>
      </c>
      <c r="T9" s="7968">
        <v>0</v>
      </c>
      <c r="U9" s="7968">
        <v>0</v>
      </c>
      <c r="V9" s="7968">
        <v>0</v>
      </c>
      <c r="W9" s="7968">
        <v>0</v>
      </c>
      <c r="X9" s="7968">
        <v>0</v>
      </c>
      <c r="Y9" s="7968">
        <v>0</v>
      </c>
      <c r="Z9" s="7968">
        <v>0</v>
      </c>
      <c r="AA9" s="7968">
        <v>0</v>
      </c>
      <c r="AB9" s="7973">
        <f t="shared" si="27"/>
      </c>
      <c r="AC9" s="7983">
        <f t="shared" si="20"/>
      </c>
      <c r="AD9" s="7975">
        <f t="shared" si="11"/>
      </c>
      <c r="AE9" s="7984">
        <f t="shared" si="14"/>
      </c>
      <c r="AF9" s="7977">
        <f>VLOOKUP(C9,'Data Products'!$A:$J,10,0)</f>
      </c>
      <c r="AG9" s="7978">
        <f t="shared" si="23"/>
      </c>
      <c r="AH9" s="7979">
        <f t="shared" si="17"/>
      </c>
      <c r="AI9" s="7980"/>
      <c r="AJ9" s="7981"/>
      <c r="AK9" s="7981"/>
      <c r="AL9" s="7980"/>
      <c r="AM9" s="7981"/>
      <c r="AN9" s="7981"/>
    </row>
    <row customHeight="true" hidden="true" ht="18" r="10">
      <c r="A10" s="7967">
        <v>8</v>
      </c>
      <c r="B10" s="7967" t="s">
        <v>8959</v>
      </c>
      <c r="C10" s="7967" t="s">
        <v>8968</v>
      </c>
      <c r="D10" s="7968">
        <v>0</v>
      </c>
      <c r="E10" s="7968">
        <v>0</v>
      </c>
      <c r="F10" s="7968"/>
      <c r="G10" s="7987">
        <f>VLOOKUP(C10,'Data Products'!$A:$B,2,0)</f>
      </c>
      <c r="H10" s="7988">
        <f t="shared" si="7"/>
      </c>
      <c r="I10" s="7971"/>
      <c r="J10" s="7972">
        <f t="shared" si="2"/>
      </c>
      <c r="K10" s="7968">
        <v>0</v>
      </c>
      <c r="L10" s="7968">
        <v>0</v>
      </c>
      <c r="M10" s="7968">
        <v>0</v>
      </c>
      <c r="N10" s="7968">
        <v>0</v>
      </c>
      <c r="O10" s="7967" t="s">
        <v>8961</v>
      </c>
      <c r="P10" s="7968">
        <v>0</v>
      </c>
      <c r="Q10" s="7968">
        <v>0</v>
      </c>
      <c r="R10" s="7968">
        <v>0</v>
      </c>
      <c r="S10" s="7968">
        <v>0</v>
      </c>
      <c r="T10" s="7968">
        <v>0</v>
      </c>
      <c r="U10" s="7968">
        <v>0</v>
      </c>
      <c r="V10" s="7968">
        <v>0</v>
      </c>
      <c r="W10" s="7968">
        <v>0</v>
      </c>
      <c r="X10" s="7968">
        <v>0</v>
      </c>
      <c r="Y10" s="7968">
        <v>0</v>
      </c>
      <c r="Z10" s="7968">
        <v>0</v>
      </c>
      <c r="AA10" s="7968">
        <v>0</v>
      </c>
      <c r="AB10" s="7973">
        <f t="shared" si="27"/>
      </c>
      <c r="AC10" s="7983">
        <f t="shared" si="20"/>
      </c>
      <c r="AD10" s="7975">
        <f t="shared" si="11"/>
      </c>
      <c r="AE10" s="7984">
        <f t="shared" si="14"/>
      </c>
      <c r="AF10" s="7977">
        <f>VLOOKUP(C10,'Data Products'!$A:$J,10,0)</f>
      </c>
      <c r="AG10" s="7978">
        <f t="shared" si="23"/>
      </c>
      <c r="AH10" s="7979">
        <f t="shared" si="17"/>
      </c>
      <c r="AI10" s="7980"/>
      <c r="AJ10" s="7981"/>
      <c r="AK10" s="7981"/>
      <c r="AL10" s="7980"/>
      <c r="AM10" s="7981"/>
      <c r="AN10" s="7981"/>
    </row>
    <row customHeight="true" hidden="true" ht="18" r="11">
      <c r="A11" s="7967">
        <v>9</v>
      </c>
      <c r="B11" s="7967" t="s">
        <v>8959</v>
      </c>
      <c r="C11" s="7967" t="s">
        <v>8969</v>
      </c>
      <c r="D11" s="7968">
        <v>0</v>
      </c>
      <c r="E11" s="7968">
        <v>0</v>
      </c>
      <c r="F11" s="7968"/>
      <c r="G11" s="7987">
        <f>VLOOKUP(C11,'Data Products'!$A:$B,2,0)</f>
      </c>
      <c r="H11" s="7988">
        <f t="shared" si="7"/>
      </c>
      <c r="I11" s="7971"/>
      <c r="J11" s="7972">
        <f t="shared" si="2"/>
      </c>
      <c r="K11" s="7968">
        <v>0</v>
      </c>
      <c r="L11" s="7968">
        <v>0</v>
      </c>
      <c r="M11" s="7968">
        <v>0</v>
      </c>
      <c r="N11" s="7968">
        <v>0</v>
      </c>
      <c r="O11" s="7967" t="s">
        <v>8961</v>
      </c>
      <c r="P11" s="7968">
        <v>0</v>
      </c>
      <c r="Q11" s="7968">
        <v>0</v>
      </c>
      <c r="R11" s="7968">
        <v>0</v>
      </c>
      <c r="S11" s="7968">
        <v>0</v>
      </c>
      <c r="T11" s="7968">
        <v>0</v>
      </c>
      <c r="U11" s="7968">
        <v>0</v>
      </c>
      <c r="V11" s="7968">
        <v>0</v>
      </c>
      <c r="W11" s="7968">
        <v>0</v>
      </c>
      <c r="X11" s="7968">
        <v>0</v>
      </c>
      <c r="Y11" s="7968">
        <v>0</v>
      </c>
      <c r="Z11" s="7968">
        <v>0</v>
      </c>
      <c r="AA11" s="7968">
        <v>0</v>
      </c>
      <c r="AB11" s="7973">
        <f t="shared" si="27"/>
      </c>
      <c r="AC11" s="7983">
        <f t="shared" si="20"/>
      </c>
      <c r="AD11" s="7975">
        <f t="shared" si="11"/>
      </c>
      <c r="AE11" s="7984">
        <f t="shared" si="14"/>
      </c>
      <c r="AF11" s="7977">
        <f>VLOOKUP(C11,'Data Products'!$A:$J,10,0)</f>
      </c>
      <c r="AG11" s="7978">
        <f t="shared" si="23"/>
      </c>
      <c r="AH11" s="7979">
        <f t="shared" si="17"/>
      </c>
      <c r="AI11" s="7980"/>
      <c r="AJ11" s="7981"/>
      <c r="AK11" s="7981"/>
      <c r="AL11" s="7980"/>
      <c r="AM11" s="7981"/>
      <c r="AN11" s="7981"/>
    </row>
    <row customHeight="true" hidden="true" ht="18" r="12">
      <c r="A12" s="7967">
        <v>10</v>
      </c>
      <c r="B12" s="7967" t="s">
        <v>8959</v>
      </c>
      <c r="C12" s="7967" t="s">
        <v>8970</v>
      </c>
      <c r="D12" s="7968">
        <v>0</v>
      </c>
      <c r="E12" s="7968">
        <v>0</v>
      </c>
      <c r="F12" s="7968" t="s">
        <v>8971</v>
      </c>
      <c r="G12" s="7969">
        <f>VLOOKUP(C12,'Data Products'!$A:$B,2,0)</f>
      </c>
      <c r="H12" s="7970">
        <f t="shared" si="7"/>
      </c>
      <c r="I12" s="7971">
        <v>45532</v>
      </c>
      <c r="J12" s="7972">
        <f t="shared" si="2"/>
      </c>
      <c r="K12" s="7968">
        <v>0</v>
      </c>
      <c r="L12" s="7968">
        <v>0</v>
      </c>
      <c r="M12" s="7968">
        <v>300</v>
      </c>
      <c r="N12" s="7968">
        <v>500</v>
      </c>
      <c r="O12" s="7967" t="s">
        <v>8972</v>
      </c>
      <c r="P12" s="7968">
        <v>0</v>
      </c>
      <c r="Q12" s="7968">
        <v>0</v>
      </c>
      <c r="R12" s="7968">
        <v>0</v>
      </c>
      <c r="S12" s="7968">
        <v>0</v>
      </c>
      <c r="T12" s="7968">
        <v>0</v>
      </c>
      <c r="U12" s="7968">
        <v>0</v>
      </c>
      <c r="V12" s="7968">
        <v>0</v>
      </c>
      <c r="W12" s="7968">
        <v>0</v>
      </c>
      <c r="X12" s="7968">
        <v>0</v>
      </c>
      <c r="Y12" s="7968">
        <v>0</v>
      </c>
      <c r="Z12" s="7968">
        <v>0</v>
      </c>
      <c r="AA12" s="7968">
        <v>0</v>
      </c>
      <c r="AB12" s="7973">
        <f t="shared" si="27"/>
      </c>
      <c r="AC12" s="7983">
        <f t="shared" si="20"/>
      </c>
      <c r="AD12" s="7975">
        <f t="shared" si="11"/>
      </c>
      <c r="AE12" s="7984">
        <f t="shared" si="14"/>
      </c>
      <c r="AF12" s="7977">
        <f>VLOOKUP(C12,'Data Products'!$A:$J,10,0)</f>
      </c>
      <c r="AG12" s="7978">
        <f t="shared" si="23"/>
      </c>
      <c r="AH12" s="7979">
        <f t="shared" si="17"/>
      </c>
      <c r="AI12" s="7991"/>
      <c r="AJ12" s="7981"/>
      <c r="AK12" s="7981"/>
      <c r="AL12" s="7980"/>
      <c r="AM12" s="7981"/>
      <c r="AN12" s="7981"/>
    </row>
    <row r="13">
      <c r="A13" s="7967">
        <v>11</v>
      </c>
      <c r="B13" s="7967" t="s">
        <v>8952</v>
      </c>
      <c r="C13" s="7967" t="s">
        <v>8973</v>
      </c>
      <c r="D13" s="7968">
        <v>4</v>
      </c>
      <c r="E13" s="7968">
        <v>4</v>
      </c>
      <c r="F13" s="7968"/>
      <c r="G13" s="7969">
        <f>VLOOKUP(C13,'Data Products'!$A:$B,2,0)</f>
      </c>
      <c r="H13" s="7970">
        <f t="shared" si="7"/>
      </c>
      <c r="I13" s="7971">
        <v>45504</v>
      </c>
      <c r="J13" s="7972">
        <f t="shared" si="2"/>
      </c>
      <c r="K13" s="7968">
        <v>3</v>
      </c>
      <c r="L13" s="7968">
        <v>9</v>
      </c>
      <c r="M13" s="7968">
        <v>0</v>
      </c>
      <c r="N13" s="7968">
        <v>0</v>
      </c>
      <c r="O13" s="7967" t="s">
        <v>8972</v>
      </c>
      <c r="P13" s="7968">
        <v>0</v>
      </c>
      <c r="Q13" s="7968">
        <v>0</v>
      </c>
      <c r="R13" s="7968">
        <v>0</v>
      </c>
      <c r="S13" s="7968">
        <v>0</v>
      </c>
      <c r="T13" s="7968">
        <v>4</v>
      </c>
      <c r="U13" s="7968">
        <v>4</v>
      </c>
      <c r="V13" s="7968">
        <v>0</v>
      </c>
      <c r="W13" s="7968">
        <v>0</v>
      </c>
      <c r="X13" s="7968">
        <v>0</v>
      </c>
      <c r="Y13" s="7968">
        <v>0</v>
      </c>
      <c r="Z13" s="7968">
        <v>0</v>
      </c>
      <c r="AA13" s="7968">
        <v>0</v>
      </c>
      <c r="AB13" s="7973">
        <f t="shared" si="27"/>
      </c>
      <c r="AC13" s="7974">
        <f t="shared" si="20"/>
      </c>
      <c r="AD13" s="7975">
        <f t="shared" si="11"/>
      </c>
      <c r="AE13" s="7976">
        <f t="shared" si="14"/>
      </c>
      <c r="AF13" s="7977">
        <f>VLOOKUP(C13,'Data Products'!$A:$J,10,0)</f>
      </c>
      <c r="AG13" s="7978">
        <f t="shared" si="23"/>
      </c>
      <c r="AH13" s="7979">
        <f t="shared" si="17"/>
      </c>
      <c r="AI13" s="7991" t="s">
        <v>8974</v>
      </c>
      <c r="AJ13" s="7981"/>
      <c r="AK13" s="7981"/>
      <c r="AL13" s="7992"/>
      <c r="AM13" s="7981"/>
      <c r="AN13" s="7981"/>
    </row>
    <row customHeight="true" hidden="true" ht="18" r="14">
      <c r="A14" s="7967">
        <v>12</v>
      </c>
      <c r="B14" s="7967" t="s">
        <v>8952</v>
      </c>
      <c r="C14" s="7967" t="s">
        <v>8975</v>
      </c>
      <c r="D14" s="7968">
        <v>0</v>
      </c>
      <c r="E14" s="7968">
        <v>0</v>
      </c>
      <c r="F14" s="7968"/>
      <c r="G14" s="7987">
        <f>VLOOKUP(C14,'Data Products'!$A:$B,2,0)</f>
      </c>
      <c r="H14" s="7988">
        <f t="shared" si="7"/>
      </c>
      <c r="I14" s="7971">
        <v>45504</v>
      </c>
      <c r="J14" s="7972">
        <f t="shared" si="2"/>
      </c>
      <c r="K14" s="7968">
        <v>0</v>
      </c>
      <c r="L14" s="7968">
        <v>0</v>
      </c>
      <c r="M14" s="7982">
        <v>300</v>
      </c>
      <c r="N14" s="7982">
        <v>500</v>
      </c>
      <c r="O14" s="7967" t="s">
        <v>8972</v>
      </c>
      <c r="P14" s="7968">
        <v>0</v>
      </c>
      <c r="Q14" s="7968">
        <v>0</v>
      </c>
      <c r="R14" s="7968">
        <v>0</v>
      </c>
      <c r="S14" s="7968">
        <v>0</v>
      </c>
      <c r="T14" s="7968">
        <v>0</v>
      </c>
      <c r="U14" s="7968">
        <v>0</v>
      </c>
      <c r="V14" s="7968">
        <v>0</v>
      </c>
      <c r="W14" s="7968">
        <v>0</v>
      </c>
      <c r="X14" s="7968">
        <v>0</v>
      </c>
      <c r="Y14" s="7968">
        <v>0</v>
      </c>
      <c r="Z14" s="7968">
        <v>0</v>
      </c>
      <c r="AA14" s="7968">
        <v>0</v>
      </c>
      <c r="AB14" s="7973">
        <f t="shared" si="27"/>
      </c>
      <c r="AC14" s="7983">
        <f t="shared" si="20"/>
      </c>
      <c r="AD14" s="7975">
        <f t="shared" si="11"/>
      </c>
      <c r="AE14" s="7984">
        <f t="shared" si="14"/>
      </c>
      <c r="AF14" s="7977">
        <f>VLOOKUP(C14,'Data Products'!$A:$J,10,0)</f>
      </c>
      <c r="AG14" s="7978">
        <f t="shared" si="23"/>
      </c>
      <c r="AH14" s="7979">
        <f t="shared" si="17"/>
      </c>
      <c r="AI14" s="7991"/>
      <c r="AJ14" s="7980"/>
      <c r="AK14" s="7981"/>
      <c r="AL14" s="7992"/>
      <c r="AM14" s="7981"/>
      <c r="AN14" s="7981"/>
    </row>
    <row customHeight="true" hidden="true" ht="18" r="15">
      <c r="A15" s="7967">
        <v>13</v>
      </c>
      <c r="B15" s="7967" t="s">
        <v>8952</v>
      </c>
      <c r="C15" s="7967" t="s">
        <v>8976</v>
      </c>
      <c r="D15" s="7968">
        <v>0</v>
      </c>
      <c r="E15" s="7968">
        <v>0</v>
      </c>
      <c r="F15" s="7968"/>
      <c r="G15" s="7987">
        <f>VLOOKUP(C15,'Data Products'!$A:$B,2,0)</f>
      </c>
      <c r="H15" s="7988">
        <f t="shared" si="7"/>
      </c>
      <c r="I15" s="7971">
        <v>45648</v>
      </c>
      <c r="J15" s="7972">
        <f t="shared" si="2"/>
      </c>
      <c r="K15" s="7968">
        <v>0</v>
      </c>
      <c r="L15" s="7968">
        <v>0</v>
      </c>
      <c r="M15" s="7982">
        <v>0</v>
      </c>
      <c r="N15" s="7982">
        <v>0</v>
      </c>
      <c r="O15" s="7967" t="s">
        <v>8972</v>
      </c>
      <c r="P15" s="7968">
        <v>0</v>
      </c>
      <c r="Q15" s="7968">
        <v>0</v>
      </c>
      <c r="R15" s="7968">
        <v>0</v>
      </c>
      <c r="S15" s="7968">
        <v>0</v>
      </c>
      <c r="T15" s="7968">
        <v>0</v>
      </c>
      <c r="U15" s="7968">
        <v>0</v>
      </c>
      <c r="V15" s="7968">
        <v>0</v>
      </c>
      <c r="W15" s="7968">
        <v>0</v>
      </c>
      <c r="X15" s="7968">
        <v>0</v>
      </c>
      <c r="Y15" s="7968">
        <v>0</v>
      </c>
      <c r="Z15" s="7968">
        <v>0</v>
      </c>
      <c r="AA15" s="7968">
        <v>0</v>
      </c>
      <c r="AB15" s="7973">
        <f t="shared" si="27"/>
      </c>
      <c r="AC15" s="7983">
        <f t="shared" si="20"/>
      </c>
      <c r="AD15" s="7975">
        <f t="shared" si="11"/>
      </c>
      <c r="AE15" s="7984">
        <f t="shared" si="14"/>
      </c>
      <c r="AF15" s="7977">
        <f>VLOOKUP(C15,'Data Products'!$A:$J,10,0)</f>
      </c>
      <c r="AG15" s="7978">
        <f t="shared" si="23"/>
      </c>
      <c r="AH15" s="7979">
        <f t="shared" si="17"/>
      </c>
      <c r="AI15" s="7991"/>
      <c r="AJ15" s="7980"/>
      <c r="AK15" s="7981"/>
      <c r="AL15" s="7992"/>
      <c r="AM15" s="7981"/>
      <c r="AN15" s="7981"/>
    </row>
    <row customHeight="true" hidden="true" ht="18" r="16">
      <c r="A16" s="7967">
        <v>14</v>
      </c>
      <c r="B16" s="7967" t="s">
        <v>8952</v>
      </c>
      <c r="C16" s="7967" t="s">
        <v>8977</v>
      </c>
      <c r="D16" s="7968">
        <v>0</v>
      </c>
      <c r="E16" s="7968">
        <v>0</v>
      </c>
      <c r="F16" s="7968"/>
      <c r="G16" s="7987">
        <f>VLOOKUP(C16,'Data Products'!$A:$B,2,0)</f>
      </c>
      <c r="H16" s="7988">
        <f t="shared" si="7"/>
      </c>
      <c r="I16" s="7971">
        <v>45504</v>
      </c>
      <c r="J16" s="7972">
        <f t="shared" si="2"/>
      </c>
      <c r="K16" s="7968">
        <v>0</v>
      </c>
      <c r="L16" s="7968">
        <v>0</v>
      </c>
      <c r="M16" s="7968">
        <v>0</v>
      </c>
      <c r="N16" s="7968">
        <v>0</v>
      </c>
      <c r="O16" s="7967" t="s">
        <v>8972</v>
      </c>
      <c r="P16" s="7968">
        <v>0</v>
      </c>
      <c r="Q16" s="7968">
        <v>0</v>
      </c>
      <c r="R16" s="7968">
        <v>0</v>
      </c>
      <c r="S16" s="7968">
        <v>0</v>
      </c>
      <c r="T16" s="7968">
        <v>0</v>
      </c>
      <c r="U16" s="7968">
        <v>0</v>
      </c>
      <c r="V16" s="7968">
        <v>0</v>
      </c>
      <c r="W16" s="7968">
        <v>0</v>
      </c>
      <c r="X16" s="7968">
        <v>0</v>
      </c>
      <c r="Y16" s="7968">
        <v>0</v>
      </c>
      <c r="Z16" s="7968">
        <v>0</v>
      </c>
      <c r="AA16" s="7968">
        <v>0</v>
      </c>
      <c r="AB16" s="7973">
        <f t="shared" si="27"/>
      </c>
      <c r="AC16" s="7983">
        <f t="shared" si="20"/>
      </c>
      <c r="AD16" s="7975">
        <f t="shared" si="11"/>
      </c>
      <c r="AE16" s="7984">
        <f t="shared" si="14"/>
      </c>
      <c r="AF16" s="7977">
        <f>VLOOKUP(C16,'Data Products'!$A:$J,10,0)</f>
      </c>
      <c r="AG16" s="7978">
        <f t="shared" si="23"/>
      </c>
      <c r="AH16" s="7979">
        <f t="shared" si="17"/>
      </c>
      <c r="AI16" s="7991"/>
      <c r="AJ16" s="7980"/>
      <c r="AK16" s="7981"/>
      <c r="AL16" s="7980"/>
      <c r="AM16" s="7981"/>
      <c r="AN16" s="7981"/>
    </row>
    <row customHeight="true" hidden="true" ht="18" r="17">
      <c r="A17" s="7967">
        <v>15</v>
      </c>
      <c r="B17" s="7967" t="s">
        <v>8952</v>
      </c>
      <c r="C17" s="7967" t="s">
        <v>8978</v>
      </c>
      <c r="D17" s="7968">
        <v>0</v>
      </c>
      <c r="E17" s="7968">
        <v>0</v>
      </c>
      <c r="F17" s="7968"/>
      <c r="G17" s="7969">
        <f>VLOOKUP(C17,'Data Products'!$A:$B,2,0)</f>
      </c>
      <c r="H17" s="7970">
        <f t="shared" si="7"/>
      </c>
      <c r="I17" s="7971">
        <v>45653</v>
      </c>
      <c r="J17" s="7972">
        <f t="shared" si="2"/>
      </c>
      <c r="K17" s="7968">
        <v>0</v>
      </c>
      <c r="L17" s="7968">
        <v>0</v>
      </c>
      <c r="M17" s="7968">
        <v>1000</v>
      </c>
      <c r="N17" s="7968">
        <v>1500</v>
      </c>
      <c r="O17" s="7967" t="s">
        <v>8972</v>
      </c>
      <c r="P17" s="7968">
        <v>0</v>
      </c>
      <c r="Q17" s="7968">
        <v>0</v>
      </c>
      <c r="R17" s="7968">
        <v>0</v>
      </c>
      <c r="S17" s="7968">
        <v>0</v>
      </c>
      <c r="T17" s="7968">
        <v>0</v>
      </c>
      <c r="U17" s="7968">
        <v>0</v>
      </c>
      <c r="V17" s="7968">
        <v>0</v>
      </c>
      <c r="W17" s="7968">
        <v>0</v>
      </c>
      <c r="X17" s="7968">
        <v>0</v>
      </c>
      <c r="Y17" s="7968">
        <v>0</v>
      </c>
      <c r="Z17" s="7968">
        <v>0</v>
      </c>
      <c r="AA17" s="7968">
        <v>0</v>
      </c>
      <c r="AB17" s="7973">
        <f t="shared" si="27"/>
      </c>
      <c r="AC17" s="7983">
        <f t="shared" si="20"/>
      </c>
      <c r="AD17" s="7975">
        <f t="shared" si="11"/>
      </c>
      <c r="AE17" s="7984">
        <f t="shared" si="14"/>
      </c>
      <c r="AF17" s="7977">
        <f>VLOOKUP(C17,'Data Products'!$A:$J,10,0)</f>
      </c>
      <c r="AG17" s="7978">
        <f t="shared" si="23"/>
      </c>
      <c r="AH17" s="7979">
        <f t="shared" si="17"/>
      </c>
      <c r="AI17" s="7991"/>
      <c r="AJ17" s="7981"/>
      <c r="AK17" s="7981"/>
      <c r="AL17" s="7980"/>
      <c r="AM17" s="7981"/>
      <c r="AN17" s="7981"/>
    </row>
    <row r="18">
      <c r="A18" s="7967">
        <v>16</v>
      </c>
      <c r="B18" s="7967" t="s">
        <v>8952</v>
      </c>
      <c r="C18" s="7967" t="s">
        <v>8979</v>
      </c>
      <c r="D18" s="7968">
        <v>1499</v>
      </c>
      <c r="E18" s="7968">
        <v>1499</v>
      </c>
      <c r="F18" s="7968"/>
      <c r="G18" s="7969">
        <f>VLOOKUP(C18,'Data Products'!$A:$B,2,0)</f>
      </c>
      <c r="H18" s="7970">
        <f t="shared" si="7"/>
      </c>
      <c r="I18" s="7971">
        <v>45737</v>
      </c>
      <c r="J18" s="7972">
        <f t="shared" si="2"/>
      </c>
      <c r="K18" s="7968">
        <v>220</v>
      </c>
      <c r="L18" s="7968">
        <v>551</v>
      </c>
      <c r="M18" s="7968">
        <v>0</v>
      </c>
      <c r="N18" s="7968">
        <v>0</v>
      </c>
      <c r="O18" s="7967" t="s">
        <v>8972</v>
      </c>
      <c r="P18" s="7968">
        <v>1000</v>
      </c>
      <c r="Q18" s="7968">
        <v>1000</v>
      </c>
      <c r="R18" s="7968">
        <v>226</v>
      </c>
      <c r="S18" s="7968">
        <v>226</v>
      </c>
      <c r="T18" s="7968">
        <v>273</v>
      </c>
      <c r="U18" s="7968">
        <v>273</v>
      </c>
      <c r="V18" s="7968">
        <v>0</v>
      </c>
      <c r="W18" s="7968">
        <v>0</v>
      </c>
      <c r="X18" s="7968">
        <v>0</v>
      </c>
      <c r="Y18" s="7968">
        <v>0</v>
      </c>
      <c r="Z18" s="7968">
        <v>0</v>
      </c>
      <c r="AA18" s="7968">
        <v>0</v>
      </c>
      <c r="AB18" s="7973">
        <f t="shared" si="27"/>
      </c>
      <c r="AC18" s="7974">
        <f t="shared" si="20"/>
      </c>
      <c r="AD18" s="7975">
        <f t="shared" si="11"/>
      </c>
      <c r="AE18" s="7976">
        <f t="shared" si="14"/>
      </c>
      <c r="AF18" s="7977">
        <f>VLOOKUP(C18,'Data Products'!$A:$J,10,0)</f>
      </c>
      <c r="AG18" s="7978">
        <f t="shared" si="23"/>
      </c>
      <c r="AH18" s="7979">
        <f t="shared" si="17"/>
      </c>
      <c r="AI18" s="7991" t="s">
        <v>8974</v>
      </c>
      <c r="AJ18" s="7981"/>
      <c r="AK18" s="7981"/>
      <c r="AL18" s="7980"/>
      <c r="AM18" s="7981"/>
      <c r="AN18" s="7981"/>
    </row>
    <row r="19">
      <c r="A19" s="7967">
        <v>17</v>
      </c>
      <c r="B19" s="7967" t="s">
        <v>8952</v>
      </c>
      <c r="C19" s="7967" t="s">
        <v>8980</v>
      </c>
      <c r="D19" s="7968">
        <v>206</v>
      </c>
      <c r="E19" s="7968">
        <v>206</v>
      </c>
      <c r="F19" s="7968"/>
      <c r="G19" s="7969">
        <f>VLOOKUP(C19,'Data Products'!$A:$B,2,0)</f>
      </c>
      <c r="H19" s="7970">
        <f t="shared" si="7"/>
      </c>
      <c r="I19" s="7971">
        <v>45653</v>
      </c>
      <c r="J19" s="7972">
        <f t="shared" si="2"/>
      </c>
      <c r="K19" s="7968">
        <v>182</v>
      </c>
      <c r="L19" s="7968">
        <v>265</v>
      </c>
      <c r="M19" s="7968">
        <v>0</v>
      </c>
      <c r="N19" s="7968">
        <v>0</v>
      </c>
      <c r="O19" s="7967" t="s">
        <v>8972</v>
      </c>
      <c r="P19" s="7968">
        <v>100</v>
      </c>
      <c r="Q19" s="7968">
        <v>100</v>
      </c>
      <c r="R19" s="7968">
        <v>94</v>
      </c>
      <c r="S19" s="7968">
        <v>94</v>
      </c>
      <c r="T19" s="7968">
        <v>12</v>
      </c>
      <c r="U19" s="7968">
        <v>12</v>
      </c>
      <c r="V19" s="7968">
        <v>0</v>
      </c>
      <c r="W19" s="7968">
        <v>0</v>
      </c>
      <c r="X19" s="7968">
        <v>0</v>
      </c>
      <c r="Y19" s="7968">
        <v>0</v>
      </c>
      <c r="Z19" s="7968">
        <v>0</v>
      </c>
      <c r="AA19" s="7968">
        <v>0</v>
      </c>
      <c r="AB19" s="7973">
        <f t="shared" si="27"/>
      </c>
      <c r="AC19" s="7974">
        <f t="shared" si="20"/>
      </c>
      <c r="AD19" s="7975">
        <f t="shared" si="11"/>
      </c>
      <c r="AE19" s="7976">
        <f t="shared" si="14"/>
      </c>
      <c r="AF19" s="7977">
        <f>VLOOKUP(C19,'Data Products'!$A:$J,10,0)</f>
      </c>
      <c r="AG19" s="7978">
        <f t="shared" si="23"/>
      </c>
      <c r="AH19" s="7979">
        <f t="shared" si="17"/>
      </c>
      <c r="AI19" s="7991"/>
      <c r="AJ19" s="7981"/>
      <c r="AK19" s="7981"/>
      <c r="AL19" s="7980"/>
      <c r="AM19" s="7981"/>
      <c r="AN19" s="7981"/>
    </row>
    <row r="20">
      <c r="A20" s="7967">
        <v>18</v>
      </c>
      <c r="B20" s="7967" t="s">
        <v>8952</v>
      </c>
      <c r="C20" s="7967" t="s">
        <v>8981</v>
      </c>
      <c r="D20" s="7968">
        <v>1</v>
      </c>
      <c r="E20" s="7968">
        <v>1</v>
      </c>
      <c r="F20" s="7968"/>
      <c r="G20" s="7969">
        <f>VLOOKUP(C20,'Data Products'!$A:$B,2,0)</f>
      </c>
      <c r="H20" s="7970">
        <f t="shared" si="7"/>
      </c>
      <c r="I20" s="7971">
        <v>45653</v>
      </c>
      <c r="J20" s="7972">
        <f t="shared" si="2"/>
      </c>
      <c r="K20" s="7968">
        <v>9</v>
      </c>
      <c r="L20" s="7968">
        <v>15</v>
      </c>
      <c r="M20" s="7968">
        <v>0</v>
      </c>
      <c r="N20" s="7968">
        <v>0</v>
      </c>
      <c r="O20" s="7967" t="s">
        <v>8972</v>
      </c>
      <c r="P20" s="7968">
        <v>0</v>
      </c>
      <c r="Q20" s="7968">
        <v>0</v>
      </c>
      <c r="R20" s="7968">
        <v>1</v>
      </c>
      <c r="S20" s="7968">
        <v>1</v>
      </c>
      <c r="T20" s="7968">
        <v>0</v>
      </c>
      <c r="U20" s="7968">
        <v>0</v>
      </c>
      <c r="V20" s="7968">
        <v>0</v>
      </c>
      <c r="W20" s="7968">
        <v>0</v>
      </c>
      <c r="X20" s="7968">
        <v>0</v>
      </c>
      <c r="Y20" s="7968">
        <v>0</v>
      </c>
      <c r="Z20" s="7968">
        <v>0</v>
      </c>
      <c r="AA20" s="7968">
        <v>0</v>
      </c>
      <c r="AB20" s="7973">
        <f t="shared" si="27"/>
      </c>
      <c r="AC20" s="7989">
        <f t="shared" si="20"/>
      </c>
      <c r="AD20" s="7975">
        <f t="shared" si="11"/>
      </c>
      <c r="AE20" s="7990">
        <f t="shared" si="14"/>
      </c>
      <c r="AF20" s="7977">
        <f>VLOOKUP(C20,'Data Products'!$A:$J,10,0)</f>
      </c>
      <c r="AG20" s="7978">
        <f t="shared" si="23"/>
      </c>
      <c r="AH20" s="7979">
        <f t="shared" si="17"/>
      </c>
      <c r="AI20" s="7991" t="s">
        <v>8982</v>
      </c>
      <c r="AJ20" s="7981"/>
      <c r="AK20" s="7981"/>
      <c r="AL20" s="7980"/>
      <c r="AM20" s="7981"/>
      <c r="AN20" s="7981"/>
    </row>
    <row r="21">
      <c r="A21" s="7967">
        <v>19</v>
      </c>
      <c r="B21" s="7967" t="s">
        <v>8952</v>
      </c>
      <c r="C21" s="7967" t="s">
        <v>8983</v>
      </c>
      <c r="D21" s="7968">
        <v>1</v>
      </c>
      <c r="E21" s="7968">
        <v>1</v>
      </c>
      <c r="F21" s="7968"/>
      <c r="G21" s="7969">
        <f>VLOOKUP(C21,'Data Products'!$A:$B,2,0)</f>
      </c>
      <c r="H21" s="7970">
        <f t="shared" si="7"/>
      </c>
      <c r="I21" s="7971">
        <v>45847</v>
      </c>
      <c r="J21" s="7972">
        <f t="shared" si="2"/>
      </c>
      <c r="K21" s="7968">
        <v>4</v>
      </c>
      <c r="L21" s="7968">
        <v>9</v>
      </c>
      <c r="M21" s="7968">
        <v>0</v>
      </c>
      <c r="N21" s="7968">
        <v>0</v>
      </c>
      <c r="O21" s="7967" t="s">
        <v>8972</v>
      </c>
      <c r="P21" s="7968">
        <v>0</v>
      </c>
      <c r="Q21" s="7968">
        <v>0</v>
      </c>
      <c r="R21" s="7968">
        <v>1</v>
      </c>
      <c r="S21" s="7968">
        <v>1</v>
      </c>
      <c r="T21" s="7968">
        <v>0</v>
      </c>
      <c r="U21" s="7968">
        <v>0</v>
      </c>
      <c r="V21" s="7968">
        <v>0</v>
      </c>
      <c r="W21" s="7968">
        <v>0</v>
      </c>
      <c r="X21" s="7968">
        <v>0</v>
      </c>
      <c r="Y21" s="7968">
        <v>0</v>
      </c>
      <c r="Z21" s="7968">
        <v>0</v>
      </c>
      <c r="AA21" s="7968">
        <v>0</v>
      </c>
      <c r="AB21" s="7973">
        <f t="shared" si="27"/>
      </c>
      <c r="AC21" s="7983">
        <f t="shared" si="20"/>
      </c>
      <c r="AD21" s="7975">
        <f t="shared" si="11"/>
      </c>
      <c r="AE21" s="7984">
        <f t="shared" si="14"/>
      </c>
      <c r="AF21" s="7977">
        <f>VLOOKUP(C21,'Data Products'!$A:$J,10,0)</f>
      </c>
      <c r="AG21" s="7978">
        <f t="shared" si="23"/>
      </c>
      <c r="AH21" s="7979">
        <f t="shared" si="17"/>
      </c>
      <c r="AI21" s="7991" t="s">
        <v>8982</v>
      </c>
      <c r="AJ21" s="7981"/>
      <c r="AK21" s="7981"/>
      <c r="AL21" s="7980"/>
      <c r="AM21" s="7981"/>
      <c r="AN21" s="7981"/>
    </row>
    <row r="22">
      <c r="A22" s="7967">
        <v>20</v>
      </c>
      <c r="B22" s="7967" t="s">
        <v>8952</v>
      </c>
      <c r="C22" s="7967" t="s">
        <v>8984</v>
      </c>
      <c r="D22" s="7968">
        <v>237</v>
      </c>
      <c r="E22" s="7968">
        <v>236</v>
      </c>
      <c r="F22" s="7968"/>
      <c r="G22" s="7969">
        <f>VLOOKUP(C22,'Data Products'!$A:$B,2,0)</f>
      </c>
      <c r="H22" s="7970">
        <f t="shared" si="7"/>
      </c>
      <c r="I22" s="7971">
        <v>45847</v>
      </c>
      <c r="J22" s="7972">
        <f t="shared" si="2"/>
      </c>
      <c r="K22" s="7968">
        <v>9</v>
      </c>
      <c r="L22" s="7968">
        <v>92</v>
      </c>
      <c r="M22" s="7968">
        <v>0</v>
      </c>
      <c r="N22" s="7968">
        <v>0</v>
      </c>
      <c r="O22" s="7967" t="s">
        <v>8972</v>
      </c>
      <c r="P22" s="7968">
        <v>0</v>
      </c>
      <c r="Q22" s="7968">
        <v>0</v>
      </c>
      <c r="R22" s="7968">
        <v>52</v>
      </c>
      <c r="S22" s="7968">
        <v>51</v>
      </c>
      <c r="T22" s="7968">
        <v>185</v>
      </c>
      <c r="U22" s="7968">
        <v>185</v>
      </c>
      <c r="V22" s="7968">
        <v>0</v>
      </c>
      <c r="W22" s="7968">
        <v>0</v>
      </c>
      <c r="X22" s="7968">
        <v>0</v>
      </c>
      <c r="Y22" s="7968">
        <v>0</v>
      </c>
      <c r="Z22" s="7968">
        <v>0</v>
      </c>
      <c r="AA22" s="7968">
        <v>0</v>
      </c>
      <c r="AB22" s="7973">
        <f t="shared" si="27"/>
      </c>
      <c r="AC22" s="7974">
        <f t="shared" si="20"/>
      </c>
      <c r="AD22" s="7975">
        <f t="shared" si="11"/>
      </c>
      <c r="AE22" s="7976">
        <f t="shared" si="14"/>
      </c>
      <c r="AF22" s="7977">
        <f>VLOOKUP(C22,'Data Products'!$A:$J,10,0)</f>
      </c>
      <c r="AG22" s="7978">
        <f t="shared" si="23"/>
      </c>
      <c r="AH22" s="7979">
        <f t="shared" si="17"/>
      </c>
      <c r="AI22" s="7991"/>
      <c r="AJ22" s="7981"/>
      <c r="AK22" s="7981"/>
      <c r="AL22" s="7980"/>
      <c r="AM22" s="7981"/>
      <c r="AN22" s="7981"/>
    </row>
    <row customHeight="true" hidden="true" ht="18" r="23">
      <c r="A23" s="7967">
        <v>21</v>
      </c>
      <c r="B23" s="7967" t="s">
        <v>8959</v>
      </c>
      <c r="C23" s="7967" t="s">
        <v>8985</v>
      </c>
      <c r="D23" s="7968">
        <v>0</v>
      </c>
      <c r="E23" s="7968">
        <v>0</v>
      </c>
      <c r="F23" s="7968"/>
      <c r="G23" s="7987">
        <f>VLOOKUP(C23,'Data Products'!$A:$B,2,0)</f>
      </c>
      <c r="H23" s="7988">
        <f t="shared" si="7"/>
      </c>
      <c r="I23" s="7971">
        <v>45415</v>
      </c>
      <c r="J23" s="7972">
        <f t="shared" si="2"/>
      </c>
      <c r="K23" s="7968">
        <v>0</v>
      </c>
      <c r="L23" s="7968">
        <v>0</v>
      </c>
      <c r="M23" s="7968">
        <v>0</v>
      </c>
      <c r="N23" s="7968">
        <v>0</v>
      </c>
      <c r="O23" s="7967" t="s">
        <v>8972</v>
      </c>
      <c r="P23" s="7968">
        <v>0</v>
      </c>
      <c r="Q23" s="7968">
        <v>0</v>
      </c>
      <c r="R23" s="7968">
        <v>0</v>
      </c>
      <c r="S23" s="7968">
        <v>0</v>
      </c>
      <c r="T23" s="7968">
        <v>0</v>
      </c>
      <c r="U23" s="7968">
        <v>0</v>
      </c>
      <c r="V23" s="7968">
        <v>0</v>
      </c>
      <c r="W23" s="7968">
        <v>0</v>
      </c>
      <c r="X23" s="7968">
        <v>0</v>
      </c>
      <c r="Y23" s="7968">
        <v>0</v>
      </c>
      <c r="Z23" s="7968">
        <v>0</v>
      </c>
      <c r="AA23" s="7968">
        <v>0</v>
      </c>
      <c r="AB23" s="7973">
        <f t="shared" si="27"/>
      </c>
      <c r="AC23" s="7989">
        <f t="shared" si="20"/>
      </c>
      <c r="AD23" s="7975">
        <f t="shared" si="11"/>
      </c>
      <c r="AE23" s="7990">
        <f t="shared" si="14"/>
      </c>
      <c r="AF23" s="7977">
        <f>VLOOKUP(C23,'Data Products'!$A:$J,10,0)</f>
      </c>
      <c r="AG23" s="7978">
        <f t="shared" si="23"/>
      </c>
      <c r="AH23" s="7979">
        <f t="shared" si="17"/>
      </c>
      <c r="AI23" s="7980" t="s">
        <v>8986</v>
      </c>
      <c r="AJ23" s="7981"/>
      <c r="AK23" s="7981"/>
      <c r="AL23" s="7968"/>
      <c r="AM23" s="7981"/>
      <c r="AN23" s="7981"/>
    </row>
    <row customHeight="true" hidden="true" ht="18" r="24">
      <c r="A24" s="7967">
        <v>22</v>
      </c>
      <c r="B24" s="7967" t="s">
        <v>8987</v>
      </c>
      <c r="C24" s="7967" t="s">
        <v>8988</v>
      </c>
      <c r="D24" s="7968">
        <v>0</v>
      </c>
      <c r="E24" s="7968">
        <v>0</v>
      </c>
      <c r="F24" s="7968"/>
      <c r="G24" s="7987">
        <f>VLOOKUP(C24,'Data Products'!$A:$B,2,0)</f>
      </c>
      <c r="H24" s="7988">
        <f t="shared" si="7"/>
      </c>
      <c r="I24" s="7971">
        <v>45436</v>
      </c>
      <c r="J24" s="7972">
        <f t="shared" si="2"/>
      </c>
      <c r="K24" s="7968">
        <v>0</v>
      </c>
      <c r="L24" s="7968">
        <v>0</v>
      </c>
      <c r="M24" s="7968">
        <v>0</v>
      </c>
      <c r="N24" s="7968">
        <v>0</v>
      </c>
      <c r="O24" s="7967" t="s">
        <v>8972</v>
      </c>
      <c r="P24" s="7968">
        <v>0</v>
      </c>
      <c r="Q24" s="7968">
        <v>0</v>
      </c>
      <c r="R24" s="7968">
        <v>0</v>
      </c>
      <c r="S24" s="7968">
        <v>0</v>
      </c>
      <c r="T24" s="7968">
        <v>0</v>
      </c>
      <c r="U24" s="7968">
        <v>0</v>
      </c>
      <c r="V24" s="7968">
        <v>0</v>
      </c>
      <c r="W24" s="7968">
        <v>0</v>
      </c>
      <c r="X24" s="7968">
        <v>0</v>
      </c>
      <c r="Y24" s="7968">
        <v>0</v>
      </c>
      <c r="Z24" s="7968">
        <v>0</v>
      </c>
      <c r="AA24" s="7968">
        <v>0</v>
      </c>
      <c r="AB24" s="7973">
        <f t="shared" si="27"/>
      </c>
      <c r="AC24" s="7983">
        <f t="shared" si="20"/>
      </c>
      <c r="AD24" s="7975">
        <f t="shared" si="11"/>
      </c>
      <c r="AE24" s="7984">
        <f t="shared" si="14"/>
      </c>
      <c r="AF24" s="7977">
        <f>VLOOKUP(C24,'Data Products'!$A:$J,10,0)</f>
      </c>
      <c r="AG24" s="7978">
        <f t="shared" si="23"/>
      </c>
      <c r="AH24" s="7979">
        <f t="shared" si="17"/>
      </c>
      <c r="AI24" s="7980"/>
      <c r="AJ24" s="7981"/>
      <c r="AK24" s="7981"/>
      <c r="AL24" s="7980"/>
      <c r="AM24" s="7981"/>
      <c r="AN24" s="7981"/>
    </row>
    <row customHeight="true" hidden="true" ht="18" r="25">
      <c r="A25" s="7967">
        <v>23</v>
      </c>
      <c r="B25" s="7967" t="s">
        <v>8959</v>
      </c>
      <c r="C25" s="7967" t="s">
        <v>8989</v>
      </c>
      <c r="D25" s="7968">
        <v>0</v>
      </c>
      <c r="E25" s="7968">
        <v>0</v>
      </c>
      <c r="F25" s="7968"/>
      <c r="G25" s="7987">
        <f>VLOOKUP(C25,'Data Products'!$A:$B,2,0)</f>
      </c>
      <c r="H25" s="7988">
        <f t="shared" si="7"/>
      </c>
      <c r="I25" s="7971">
        <v>45649</v>
      </c>
      <c r="J25" s="7972">
        <f t="shared" si="2"/>
      </c>
      <c r="K25" s="7968">
        <v>0</v>
      </c>
      <c r="L25" s="7968">
        <v>0</v>
      </c>
      <c r="M25" s="7968">
        <v>1000</v>
      </c>
      <c r="N25" s="7968">
        <v>2000</v>
      </c>
      <c r="O25" s="7967" t="s">
        <v>8990</v>
      </c>
      <c r="P25" s="7968">
        <v>0</v>
      </c>
      <c r="Q25" s="7968">
        <v>0</v>
      </c>
      <c r="R25" s="7982">
        <v>0</v>
      </c>
      <c r="S25" s="7968">
        <v>0</v>
      </c>
      <c r="T25" s="7968">
        <v>0</v>
      </c>
      <c r="U25" s="7968">
        <v>0</v>
      </c>
      <c r="V25" s="7968">
        <v>0</v>
      </c>
      <c r="W25" s="7968">
        <v>0</v>
      </c>
      <c r="X25" s="7968">
        <v>0</v>
      </c>
      <c r="Y25" s="7968">
        <v>0</v>
      </c>
      <c r="Z25" s="7968">
        <v>0</v>
      </c>
      <c r="AA25" s="7968">
        <v>0</v>
      </c>
      <c r="AB25" s="7973">
        <f t="shared" si="27"/>
      </c>
      <c r="AC25" s="7983">
        <f t="shared" si="20"/>
      </c>
      <c r="AD25" s="7975">
        <f t="shared" si="11"/>
      </c>
      <c r="AE25" s="7984">
        <f t="shared" si="14"/>
      </c>
      <c r="AF25" s="7977">
        <f>VLOOKUP(C25,'Data Products'!$A:$J,10,0)</f>
      </c>
      <c r="AG25" s="7978">
        <f t="shared" si="23"/>
      </c>
      <c r="AH25" s="7979">
        <f t="shared" si="17"/>
      </c>
      <c r="AI25" s="7980"/>
      <c r="AJ25" s="7981"/>
      <c r="AK25" s="7981"/>
      <c r="AL25" s="7980"/>
      <c r="AM25" s="7981"/>
      <c r="AN25" s="7981"/>
    </row>
    <row customHeight="true" hidden="true" ht="18" r="26">
      <c r="A26" s="7967">
        <v>24</v>
      </c>
      <c r="B26" s="7967" t="s">
        <v>8959</v>
      </c>
      <c r="C26" s="7967" t="s">
        <v>8991</v>
      </c>
      <c r="D26" s="7968">
        <v>0</v>
      </c>
      <c r="E26" s="7968">
        <v>0</v>
      </c>
      <c r="F26" s="7968"/>
      <c r="G26" s="7987">
        <f>VLOOKUP(C26,'Data Products'!$A:$B,2,0)</f>
      </c>
      <c r="H26" s="7988">
        <f t="shared" si="7"/>
      </c>
      <c r="I26" s="7971">
        <v>45415</v>
      </c>
      <c r="J26" s="7972">
        <f t="shared" si="2"/>
      </c>
      <c r="K26" s="7968">
        <v>0</v>
      </c>
      <c r="L26" s="7968">
        <v>0</v>
      </c>
      <c r="M26" s="7968">
        <v>0</v>
      </c>
      <c r="N26" s="7968">
        <v>0</v>
      </c>
      <c r="O26" s="7967" t="s">
        <v>8990</v>
      </c>
      <c r="P26" s="7968">
        <v>0</v>
      </c>
      <c r="Q26" s="7968">
        <v>0</v>
      </c>
      <c r="R26" s="7968">
        <v>0</v>
      </c>
      <c r="S26" s="7968">
        <v>0</v>
      </c>
      <c r="T26" s="7968">
        <v>0</v>
      </c>
      <c r="U26" s="7968">
        <v>0</v>
      </c>
      <c r="V26" s="7968">
        <v>0</v>
      </c>
      <c r="W26" s="7968">
        <v>0</v>
      </c>
      <c r="X26" s="7968">
        <v>0</v>
      </c>
      <c r="Y26" s="7968">
        <v>0</v>
      </c>
      <c r="Z26" s="7968">
        <v>0</v>
      </c>
      <c r="AA26" s="7968">
        <v>0</v>
      </c>
      <c r="AB26" s="7973">
        <f t="shared" si="27"/>
      </c>
      <c r="AC26" s="7983">
        <f t="shared" si="20"/>
      </c>
      <c r="AD26" s="7975">
        <f t="shared" si="11"/>
      </c>
      <c r="AE26" s="7984">
        <f t="shared" si="14"/>
      </c>
      <c r="AF26" s="7977">
        <f>VLOOKUP(C26,'Data Products'!$A:$J,10,0)</f>
      </c>
      <c r="AG26" s="7978">
        <f t="shared" si="23"/>
      </c>
      <c r="AH26" s="7979">
        <f t="shared" si="17"/>
      </c>
      <c r="AI26" s="7980"/>
      <c r="AJ26" s="7980"/>
      <c r="AK26" s="7981"/>
      <c r="AL26" s="7980"/>
      <c r="AM26" s="7981"/>
      <c r="AN26" s="7981"/>
    </row>
    <row r="27">
      <c r="A27" s="7967">
        <v>25</v>
      </c>
      <c r="B27" s="7967" t="s">
        <v>8964</v>
      </c>
      <c r="C27" s="7967" t="s">
        <v>8992</v>
      </c>
      <c r="D27" s="7968">
        <v>112</v>
      </c>
      <c r="E27" s="7968">
        <v>112</v>
      </c>
      <c r="F27" s="7968"/>
      <c r="G27" s="7969">
        <f>VLOOKUP(C27,'Data Products'!$A:$B,2,0)</f>
      </c>
      <c r="H27" s="7970">
        <f t="shared" si="7"/>
      </c>
      <c r="I27" s="7971">
        <v>45454</v>
      </c>
      <c r="J27" s="7972">
        <f t="shared" si="2"/>
      </c>
      <c r="K27" s="7968">
        <v>561</v>
      </c>
      <c r="L27" s="7968">
        <v>2266</v>
      </c>
      <c r="M27" s="7968">
        <v>0</v>
      </c>
      <c r="N27" s="7968">
        <v>0</v>
      </c>
      <c r="O27" s="7967" t="s">
        <v>8990</v>
      </c>
      <c r="P27" s="7968">
        <v>0</v>
      </c>
      <c r="Q27" s="7968">
        <v>0</v>
      </c>
      <c r="R27" s="7968">
        <v>0</v>
      </c>
      <c r="S27" s="7968">
        <v>0</v>
      </c>
      <c r="T27" s="7968">
        <v>112</v>
      </c>
      <c r="U27" s="7968">
        <v>112</v>
      </c>
      <c r="V27" s="7968">
        <v>0</v>
      </c>
      <c r="W27" s="7968">
        <v>0</v>
      </c>
      <c r="X27" s="7968">
        <v>0</v>
      </c>
      <c r="Y27" s="7968">
        <v>0</v>
      </c>
      <c r="Z27" s="7968">
        <v>0</v>
      </c>
      <c r="AA27" s="7968">
        <v>0</v>
      </c>
      <c r="AB27" s="7973">
        <f t="shared" si="27"/>
      </c>
      <c r="AC27" s="7989">
        <f t="shared" si="20"/>
      </c>
      <c r="AD27" s="7975">
        <f t="shared" si="11"/>
      </c>
      <c r="AE27" s="7990">
        <f t="shared" si="14"/>
      </c>
      <c r="AF27" s="7977">
        <f>VLOOKUP(C27,'Data Products'!$A:$J,10,0)</f>
      </c>
      <c r="AG27" s="7978">
        <f t="shared" si="23"/>
      </c>
      <c r="AH27" s="7979">
        <f t="shared" si="17"/>
      </c>
      <c r="AI27" s="7991" t="s">
        <v>8993</v>
      </c>
      <c r="AJ27" s="7980"/>
      <c r="AK27" s="7981"/>
      <c r="AL27" s="7980"/>
      <c r="AM27" s="7981"/>
      <c r="AN27" s="7981"/>
    </row>
    <row r="28">
      <c r="A28" s="7967">
        <v>26</v>
      </c>
      <c r="B28" s="7967" t="s">
        <v>8964</v>
      </c>
      <c r="C28" s="7967" t="s">
        <v>8994</v>
      </c>
      <c r="D28" s="7968">
        <v>2810</v>
      </c>
      <c r="E28" s="7968">
        <v>2805</v>
      </c>
      <c r="F28" s="7968"/>
      <c r="G28" s="7969">
        <f>VLOOKUP(C28,'Data Products'!$A:$B,2,0)</f>
      </c>
      <c r="H28" s="7970">
        <f t="shared" si="7"/>
      </c>
      <c r="I28" s="7971">
        <v>45974</v>
      </c>
      <c r="J28" s="7972">
        <f t="shared" si="2"/>
      </c>
      <c r="K28" s="7968">
        <v>461</v>
      </c>
      <c r="L28" s="7968">
        <v>723</v>
      </c>
      <c r="M28" s="7968">
        <v>500</v>
      </c>
      <c r="N28" s="7968">
        <v>1000</v>
      </c>
      <c r="O28" s="7967" t="s">
        <v>8990</v>
      </c>
      <c r="P28" s="7968">
        <v>1000</v>
      </c>
      <c r="Q28" s="7968">
        <v>1000</v>
      </c>
      <c r="R28" s="7968">
        <v>141</v>
      </c>
      <c r="S28" s="7968">
        <v>137</v>
      </c>
      <c r="T28" s="7968">
        <v>1669</v>
      </c>
      <c r="U28" s="7968">
        <v>1668</v>
      </c>
      <c r="V28" s="7968">
        <v>0</v>
      </c>
      <c r="W28" s="7968">
        <v>0</v>
      </c>
      <c r="X28" s="7968">
        <v>0</v>
      </c>
      <c r="Y28" s="7968">
        <v>0</v>
      </c>
      <c r="Z28" s="7968">
        <v>0</v>
      </c>
      <c r="AA28" s="7968">
        <v>0</v>
      </c>
      <c r="AB28" s="7973">
        <f t="shared" si="27"/>
      </c>
      <c r="AC28" s="7974">
        <f t="shared" si="20"/>
      </c>
      <c r="AD28" s="7975">
        <f t="shared" si="11"/>
      </c>
      <c r="AE28" s="7976">
        <f t="shared" si="14"/>
      </c>
      <c r="AF28" s="7977">
        <f>VLOOKUP(C28,'Data Products'!$A:$J,10,0)</f>
      </c>
      <c r="AG28" s="7978">
        <f t="shared" si="23"/>
      </c>
      <c r="AH28" s="7979">
        <f t="shared" si="17"/>
      </c>
      <c r="AI28" s="7980"/>
      <c r="AJ28" s="7980"/>
      <c r="AK28" s="7981"/>
      <c r="AL28" s="7980"/>
      <c r="AM28" s="7981"/>
      <c r="AN28" s="7981"/>
    </row>
    <row customHeight="true" hidden="true" ht="18" r="29">
      <c r="A29" s="7967">
        <v>27</v>
      </c>
      <c r="B29" s="7967" t="s">
        <v>8959</v>
      </c>
      <c r="C29" s="7967" t="s">
        <v>8995</v>
      </c>
      <c r="D29" s="7968">
        <v>0</v>
      </c>
      <c r="E29" s="7968">
        <v>0</v>
      </c>
      <c r="F29" s="7968"/>
      <c r="G29" s="7969">
        <f>VLOOKUP(C29,'Data Products'!$A:$B,2,0)</f>
      </c>
      <c r="H29" s="7970">
        <f t="shared" si="7"/>
      </c>
      <c r="I29" s="7971">
        <v>45827</v>
      </c>
      <c r="J29" s="7972">
        <f t="shared" si="2"/>
      </c>
      <c r="K29" s="7968">
        <v>0</v>
      </c>
      <c r="L29" s="7968">
        <v>0</v>
      </c>
      <c r="M29" s="7968">
        <v>0</v>
      </c>
      <c r="N29" s="7968">
        <v>0</v>
      </c>
      <c r="O29" s="7967" t="s">
        <v>8990</v>
      </c>
      <c r="P29" s="7968">
        <v>0</v>
      </c>
      <c r="Q29" s="7968">
        <v>0</v>
      </c>
      <c r="R29" s="7968">
        <v>0</v>
      </c>
      <c r="S29" s="7968">
        <v>0</v>
      </c>
      <c r="T29" s="7968">
        <v>0</v>
      </c>
      <c r="U29" s="7968">
        <v>0</v>
      </c>
      <c r="V29" s="7968">
        <v>0</v>
      </c>
      <c r="W29" s="7968">
        <v>0</v>
      </c>
      <c r="X29" s="7968">
        <v>0</v>
      </c>
      <c r="Y29" s="7968">
        <v>0</v>
      </c>
      <c r="Z29" s="7968">
        <v>0</v>
      </c>
      <c r="AA29" s="7968">
        <v>0</v>
      </c>
      <c r="AB29" s="7973">
        <f t="shared" si="27"/>
      </c>
      <c r="AC29" s="7993">
        <f t="shared" si="20"/>
      </c>
      <c r="AD29" s="7975">
        <f t="shared" si="11"/>
      </c>
      <c r="AE29" s="7994">
        <f t="shared" si="14"/>
      </c>
      <c r="AF29" s="7977">
        <f>VLOOKUP(C29,'Data Products'!$A:$J,10,0)</f>
      </c>
      <c r="AG29" s="7978">
        <f t="shared" si="23"/>
      </c>
      <c r="AH29" s="7979">
        <f t="shared" si="17"/>
      </c>
      <c r="AI29" s="7980" t="s">
        <v>8996</v>
      </c>
      <c r="AJ29" s="7980"/>
      <c r="AK29" s="7981"/>
      <c r="AL29" s="7980"/>
      <c r="AM29" s="7981"/>
      <c r="AN29" s="7981"/>
    </row>
    <row r="30">
      <c r="A30" s="7967">
        <v>28</v>
      </c>
      <c r="B30" s="7967" t="s">
        <v>8964</v>
      </c>
      <c r="C30" s="7967" t="s">
        <v>8997</v>
      </c>
      <c r="D30" s="7968">
        <v>3608</v>
      </c>
      <c r="E30" s="7968">
        <v>3608</v>
      </c>
      <c r="F30" s="7968"/>
      <c r="G30" s="7969">
        <f>VLOOKUP(C30,'Data Products'!$A:$B,2,0)</f>
      </c>
      <c r="H30" s="7970">
        <f t="shared" si="7"/>
      </c>
      <c r="I30" s="7971">
        <v>45590</v>
      </c>
      <c r="J30" s="7972">
        <f t="shared" si="2"/>
      </c>
      <c r="K30" s="7968">
        <v>322</v>
      </c>
      <c r="L30" s="7968">
        <v>546</v>
      </c>
      <c r="M30" s="7968">
        <v>0</v>
      </c>
      <c r="N30" s="7968">
        <v>0</v>
      </c>
      <c r="O30" s="7967" t="s">
        <v>8990</v>
      </c>
      <c r="P30" s="7968">
        <v>2500</v>
      </c>
      <c r="Q30" s="7968">
        <v>2500</v>
      </c>
      <c r="R30" s="7968">
        <v>732</v>
      </c>
      <c r="S30" s="7968">
        <v>732</v>
      </c>
      <c r="T30" s="7968">
        <v>376</v>
      </c>
      <c r="U30" s="7968">
        <v>376</v>
      </c>
      <c r="V30" s="7968">
        <v>0</v>
      </c>
      <c r="W30" s="7968">
        <v>0</v>
      </c>
      <c r="X30" s="7968">
        <v>0</v>
      </c>
      <c r="Y30" s="7968">
        <v>0</v>
      </c>
      <c r="Z30" s="7968">
        <v>0</v>
      </c>
      <c r="AA30" s="7968">
        <v>0</v>
      </c>
      <c r="AB30" s="7973">
        <f t="shared" si="27"/>
      </c>
      <c r="AC30" s="7983">
        <f t="shared" si="20"/>
      </c>
      <c r="AD30" s="7975">
        <f t="shared" si="11"/>
      </c>
      <c r="AE30" s="7984">
        <f t="shared" si="14"/>
      </c>
      <c r="AF30" s="7977">
        <f>VLOOKUP(C30,'Data Products'!$A:$J,10,0)</f>
      </c>
      <c r="AG30" s="7978">
        <f t="shared" si="23"/>
      </c>
      <c r="AH30" s="7979">
        <f t="shared" si="17"/>
      </c>
      <c r="AI30" s="7980"/>
      <c r="AJ30" s="7980"/>
      <c r="AK30" s="7981"/>
      <c r="AL30" s="7980"/>
      <c r="AM30" s="7981"/>
      <c r="AN30" s="7981"/>
    </row>
    <row customHeight="true" hidden="true" ht="18" r="31">
      <c r="A31" s="7967">
        <v>29</v>
      </c>
      <c r="B31" s="7967" t="s">
        <v>8959</v>
      </c>
      <c r="C31" s="7967" t="s">
        <v>8998</v>
      </c>
      <c r="D31" s="7968">
        <v>0</v>
      </c>
      <c r="E31" s="7968">
        <v>0</v>
      </c>
      <c r="F31" s="7968"/>
      <c r="G31" s="7987">
        <f>VLOOKUP(C31,'Data Products'!$A:$B,2,0)</f>
      </c>
      <c r="H31" s="7988">
        <f t="shared" si="7"/>
      </c>
      <c r="I31" s="7971">
        <v>45513</v>
      </c>
      <c r="J31" s="7972">
        <f t="shared" si="2"/>
      </c>
      <c r="K31" s="7968">
        <v>0</v>
      </c>
      <c r="L31" s="7968">
        <v>0</v>
      </c>
      <c r="M31" s="7968">
        <v>100</v>
      </c>
      <c r="N31" s="7968">
        <v>150</v>
      </c>
      <c r="O31" s="7967" t="s">
        <v>8999</v>
      </c>
      <c r="P31" s="7968">
        <v>0</v>
      </c>
      <c r="Q31" s="7968">
        <v>0</v>
      </c>
      <c r="R31" s="7968">
        <v>0</v>
      </c>
      <c r="S31" s="7968">
        <v>0</v>
      </c>
      <c r="T31" s="7968">
        <v>0</v>
      </c>
      <c r="U31" s="7968">
        <v>0</v>
      </c>
      <c r="V31" s="7968">
        <v>0</v>
      </c>
      <c r="W31" s="7968">
        <v>0</v>
      </c>
      <c r="X31" s="7968">
        <v>0</v>
      </c>
      <c r="Y31" s="7968">
        <v>0</v>
      </c>
      <c r="Z31" s="7968">
        <v>0</v>
      </c>
      <c r="AA31" s="7968">
        <v>0</v>
      </c>
      <c r="AB31" s="7973">
        <f t="shared" si="27"/>
      </c>
      <c r="AC31" s="7983">
        <f t="shared" si="20"/>
      </c>
      <c r="AD31" s="7975">
        <f t="shared" si="11"/>
      </c>
      <c r="AE31" s="7984">
        <f t="shared" si="14"/>
      </c>
      <c r="AF31" s="7977">
        <f>VLOOKUP(C31,'Data Products'!$A:$J,10,0)</f>
      </c>
      <c r="AG31" s="7978">
        <f t="shared" si="23"/>
      </c>
      <c r="AH31" s="7979">
        <f t="shared" si="17"/>
      </c>
      <c r="AI31" s="7991"/>
      <c r="AJ31" s="7980"/>
      <c r="AK31" s="7981"/>
      <c r="AL31" s="7980"/>
      <c r="AM31" s="7981"/>
      <c r="AN31" s="7981"/>
    </row>
    <row customHeight="true" hidden="true" ht="18" r="32">
      <c r="A32" s="7967">
        <v>30</v>
      </c>
      <c r="B32" s="7967" t="s">
        <v>8987</v>
      </c>
      <c r="C32" s="7967" t="s">
        <v>9000</v>
      </c>
      <c r="D32" s="7968">
        <v>0</v>
      </c>
      <c r="E32" s="7968">
        <v>0</v>
      </c>
      <c r="F32" s="7968"/>
      <c r="G32" s="7987">
        <f>VLOOKUP(C32,'Data Products'!$A:$B,2,0)</f>
      </c>
      <c r="H32" s="7988">
        <f t="shared" si="7"/>
      </c>
      <c r="I32" s="7971">
        <v>45513</v>
      </c>
      <c r="J32" s="7972">
        <f t="shared" si="2"/>
      </c>
      <c r="K32" s="7968">
        <v>0</v>
      </c>
      <c r="L32" s="7968">
        <v>0</v>
      </c>
      <c r="M32" s="7968">
        <v>0</v>
      </c>
      <c r="N32" s="7968">
        <v>0</v>
      </c>
      <c r="O32" s="7967" t="s">
        <v>8999</v>
      </c>
      <c r="P32" s="7968">
        <v>0</v>
      </c>
      <c r="Q32" s="7968">
        <v>0</v>
      </c>
      <c r="R32" s="7968">
        <v>0</v>
      </c>
      <c r="S32" s="7968">
        <v>0</v>
      </c>
      <c r="T32" s="7968">
        <v>0</v>
      </c>
      <c r="U32" s="7968">
        <v>0</v>
      </c>
      <c r="V32" s="7968">
        <v>0</v>
      </c>
      <c r="W32" s="7968">
        <v>0</v>
      </c>
      <c r="X32" s="7968">
        <v>0</v>
      </c>
      <c r="Y32" s="7968">
        <v>0</v>
      </c>
      <c r="Z32" s="7968">
        <v>0</v>
      </c>
      <c r="AA32" s="7968">
        <v>0</v>
      </c>
      <c r="AB32" s="7973">
        <f t="shared" si="27"/>
      </c>
      <c r="AC32" s="7983">
        <f t="shared" si="20"/>
      </c>
      <c r="AD32" s="7975">
        <f t="shared" si="11"/>
      </c>
      <c r="AE32" s="7984">
        <f t="shared" si="14"/>
      </c>
      <c r="AF32" s="7977">
        <f>VLOOKUP(C32,'Data Products'!$A:$J,10,0)</f>
      </c>
      <c r="AG32" s="7978">
        <f t="shared" si="23"/>
      </c>
      <c r="AH32" s="7979">
        <f t="shared" si="17"/>
      </c>
      <c r="AI32" s="7980"/>
      <c r="AJ32" s="7980"/>
      <c r="AK32" s="7981"/>
      <c r="AL32" s="7995"/>
      <c r="AM32" s="7981"/>
      <c r="AN32" s="7981"/>
    </row>
    <row customHeight="true" hidden="true" ht="18" r="33">
      <c r="A33" s="7967">
        <v>31</v>
      </c>
      <c r="B33" s="7967" t="s">
        <v>8959</v>
      </c>
      <c r="C33" s="7967" t="s">
        <v>9001</v>
      </c>
      <c r="D33" s="7968">
        <v>0</v>
      </c>
      <c r="E33" s="7968">
        <v>0</v>
      </c>
      <c r="F33" s="7968"/>
      <c r="G33" s="7987">
        <f>VLOOKUP(C33,'Data Products'!$A:$B,2,0)</f>
      </c>
      <c r="H33" s="7988">
        <f t="shared" si="7"/>
      </c>
      <c r="I33" s="7971">
        <v>45841</v>
      </c>
      <c r="J33" s="7972">
        <f t="shared" si="2"/>
      </c>
      <c r="K33" s="7968">
        <v>0</v>
      </c>
      <c r="L33" s="7968">
        <v>0</v>
      </c>
      <c r="M33" s="7968">
        <v>0</v>
      </c>
      <c r="N33" s="7968">
        <v>0</v>
      </c>
      <c r="O33" s="7967" t="s">
        <v>9002</v>
      </c>
      <c r="P33" s="7968">
        <v>0</v>
      </c>
      <c r="Q33" s="7968">
        <v>0</v>
      </c>
      <c r="R33" s="7968">
        <v>0</v>
      </c>
      <c r="S33" s="7968">
        <v>0</v>
      </c>
      <c r="T33" s="7968">
        <v>0</v>
      </c>
      <c r="U33" s="7968">
        <v>0</v>
      </c>
      <c r="V33" s="7968">
        <v>0</v>
      </c>
      <c r="W33" s="7968">
        <v>0</v>
      </c>
      <c r="X33" s="7968">
        <v>0</v>
      </c>
      <c r="Y33" s="7968">
        <v>0</v>
      </c>
      <c r="Z33" s="7968">
        <v>0</v>
      </c>
      <c r="AA33" s="7968">
        <v>0</v>
      </c>
      <c r="AB33" s="7973">
        <f t="shared" si="27"/>
      </c>
      <c r="AC33" s="7989">
        <f t="shared" si="20"/>
      </c>
      <c r="AD33" s="7975">
        <f t="shared" si="11"/>
      </c>
      <c r="AE33" s="7990">
        <f t="shared" si="14"/>
      </c>
      <c r="AF33" s="7977">
        <f>VLOOKUP(C33,'Data Products'!$A:$J,10,0)</f>
      </c>
      <c r="AG33" s="7978">
        <f t="shared" si="23"/>
      </c>
      <c r="AH33" s="7979">
        <f t="shared" si="17"/>
      </c>
      <c r="AI33" s="7980" t="s">
        <v>9003</v>
      </c>
      <c r="AJ33" s="7980"/>
      <c r="AK33" s="7981"/>
      <c r="AL33" s="7995"/>
      <c r="AM33" s="7981"/>
      <c r="AN33" s="7981"/>
    </row>
    <row customHeight="true" hidden="true" ht="18" r="34">
      <c r="A34" s="7967">
        <v>32</v>
      </c>
      <c r="B34" s="7967" t="s">
        <v>8959</v>
      </c>
      <c r="C34" s="7967" t="s">
        <v>9004</v>
      </c>
      <c r="D34" s="7968">
        <v>0</v>
      </c>
      <c r="E34" s="7968">
        <v>0</v>
      </c>
      <c r="F34" s="7968"/>
      <c r="G34" s="7987">
        <f>VLOOKUP(C34,'Data Products'!$A:$B,2,0)</f>
      </c>
      <c r="H34" s="7988">
        <f t="shared" si="7"/>
      </c>
      <c r="I34" s="7971">
        <v>45841</v>
      </c>
      <c r="J34" s="7972">
        <f t="shared" si="2"/>
      </c>
      <c r="K34" s="7968">
        <v>0</v>
      </c>
      <c r="L34" s="7968">
        <v>0</v>
      </c>
      <c r="M34" s="7968">
        <v>0</v>
      </c>
      <c r="N34" s="7968">
        <v>0</v>
      </c>
      <c r="O34" s="7967" t="s">
        <v>9002</v>
      </c>
      <c r="P34" s="7968">
        <v>0</v>
      </c>
      <c r="Q34" s="7968">
        <v>0</v>
      </c>
      <c r="R34" s="7968">
        <v>0</v>
      </c>
      <c r="S34" s="7968">
        <v>0</v>
      </c>
      <c r="T34" s="7968">
        <v>0</v>
      </c>
      <c r="U34" s="7968">
        <v>0</v>
      </c>
      <c r="V34" s="7968">
        <v>0</v>
      </c>
      <c r="W34" s="7968">
        <v>0</v>
      </c>
      <c r="X34" s="7968">
        <v>0</v>
      </c>
      <c r="Y34" s="7968">
        <v>0</v>
      </c>
      <c r="Z34" s="7968">
        <v>0</v>
      </c>
      <c r="AA34" s="7968">
        <v>0</v>
      </c>
      <c r="AB34" s="7973">
        <f t="shared" si="27"/>
      </c>
      <c r="AC34" s="7989">
        <f t="shared" si="20"/>
      </c>
      <c r="AD34" s="7975">
        <f t="shared" si="11"/>
      </c>
      <c r="AE34" s="7990">
        <f t="shared" si="14"/>
      </c>
      <c r="AF34" s="7977">
        <f>VLOOKUP(C34,'Data Products'!$A:$J,10,0)</f>
      </c>
      <c r="AG34" s="7978">
        <f t="shared" si="23"/>
      </c>
      <c r="AH34" s="7979">
        <f t="shared" si="17"/>
      </c>
      <c r="AI34" s="7980" t="s">
        <v>9003</v>
      </c>
      <c r="AJ34" s="7980"/>
      <c r="AK34" s="7981"/>
      <c r="AL34" s="7995"/>
      <c r="AM34" s="7981"/>
      <c r="AN34" s="7981"/>
    </row>
    <row r="35">
      <c r="A35" s="7967">
        <v>33</v>
      </c>
      <c r="B35" s="7967" t="s">
        <v>8964</v>
      </c>
      <c r="C35" s="7967" t="s">
        <v>9005</v>
      </c>
      <c r="D35" s="7968">
        <v>620</v>
      </c>
      <c r="E35" s="7968">
        <v>620</v>
      </c>
      <c r="F35" s="7968"/>
      <c r="G35" s="7969">
        <f>VLOOKUP(C35,'Data Products'!$A:$B,2,0)</f>
      </c>
      <c r="H35" s="7970">
        <f t="shared" si="7"/>
      </c>
      <c r="I35" s="7971">
        <v>45646</v>
      </c>
      <c r="J35" s="7972">
        <f t="shared" si="2"/>
      </c>
      <c r="K35" s="7968">
        <v>9</v>
      </c>
      <c r="L35" s="7968">
        <v>38</v>
      </c>
      <c r="M35" s="7968">
        <v>100</v>
      </c>
      <c r="N35" s="7968">
        <v>200</v>
      </c>
      <c r="O35" s="7967" t="s">
        <v>9006</v>
      </c>
      <c r="P35" s="7968">
        <v>0</v>
      </c>
      <c r="Q35" s="7968">
        <v>0</v>
      </c>
      <c r="R35" s="7968">
        <v>254</v>
      </c>
      <c r="S35" s="7968">
        <v>254</v>
      </c>
      <c r="T35" s="7968">
        <v>366</v>
      </c>
      <c r="U35" s="7968">
        <v>366</v>
      </c>
      <c r="V35" s="7968">
        <v>0</v>
      </c>
      <c r="W35" s="7968">
        <v>0</v>
      </c>
      <c r="X35" s="7968">
        <v>0</v>
      </c>
      <c r="Y35" s="7968">
        <v>0</v>
      </c>
      <c r="Z35" s="7968">
        <v>0</v>
      </c>
      <c r="AA35" s="7968">
        <v>0</v>
      </c>
      <c r="AB35" s="7973">
        <f t="shared" si="27"/>
      </c>
      <c r="AC35" s="7974">
        <f t="shared" si="20"/>
      </c>
      <c r="AD35" s="7975">
        <f t="shared" si="11"/>
      </c>
      <c r="AE35" s="7976">
        <f t="shared" si="14"/>
      </c>
      <c r="AF35" s="7977">
        <f>VLOOKUP(C35,'Data Products'!$A:$J,10,0)</f>
      </c>
      <c r="AG35" s="7978">
        <f t="shared" si="23"/>
      </c>
      <c r="AH35" s="7979">
        <f t="shared" si="17"/>
      </c>
      <c r="AI35" s="7996" t="s">
        <v>9007</v>
      </c>
      <c r="AJ35" s="7980"/>
      <c r="AK35" s="7981"/>
      <c r="AL35" s="7995"/>
      <c r="AM35" s="7981"/>
      <c r="AN35" s="7981"/>
    </row>
    <row customHeight="true" hidden="true" ht="18" r="36">
      <c r="A36" s="7967">
        <v>34</v>
      </c>
      <c r="B36" s="7967" t="s">
        <v>8959</v>
      </c>
      <c r="C36" s="7967" t="s">
        <v>9008</v>
      </c>
      <c r="D36" s="7968">
        <v>0</v>
      </c>
      <c r="E36" s="7968">
        <v>0</v>
      </c>
      <c r="F36" s="7968"/>
      <c r="G36" s="7969">
        <f>VLOOKUP(C36,'Data Products'!$A:$B,2,0)</f>
      </c>
      <c r="H36" s="7970">
        <f t="shared" si="7"/>
      </c>
      <c r="I36" s="7971">
        <v>45646</v>
      </c>
      <c r="J36" s="7972">
        <f t="shared" si="2"/>
      </c>
      <c r="K36" s="7968">
        <v>0</v>
      </c>
      <c r="L36" s="7968">
        <v>0</v>
      </c>
      <c r="M36" s="7968">
        <v>100</v>
      </c>
      <c r="N36" s="7968">
        <v>200</v>
      </c>
      <c r="O36" s="7967" t="s">
        <v>9006</v>
      </c>
      <c r="P36" s="7968">
        <v>0</v>
      </c>
      <c r="Q36" s="7968">
        <v>0</v>
      </c>
      <c r="R36" s="7968">
        <v>0</v>
      </c>
      <c r="S36" s="7968">
        <v>0</v>
      </c>
      <c r="T36" s="7968">
        <v>0</v>
      </c>
      <c r="U36" s="7968">
        <v>0</v>
      </c>
      <c r="V36" s="7968">
        <v>0</v>
      </c>
      <c r="W36" s="7968">
        <v>0</v>
      </c>
      <c r="X36" s="7968">
        <v>0</v>
      </c>
      <c r="Y36" s="7968">
        <v>0</v>
      </c>
      <c r="Z36" s="7968">
        <v>0</v>
      </c>
      <c r="AA36" s="7968">
        <v>0</v>
      </c>
      <c r="AB36" s="7973">
        <f t="shared" si="27"/>
      </c>
      <c r="AC36" s="7983">
        <f t="shared" si="20"/>
      </c>
      <c r="AD36" s="7975">
        <f t="shared" si="11"/>
      </c>
      <c r="AE36" s="7984">
        <f t="shared" si="14"/>
      </c>
      <c r="AF36" s="7977">
        <f>VLOOKUP(C36,'Data Products'!$A:$J,10,0)</f>
      </c>
      <c r="AG36" s="7978">
        <f t="shared" si="23"/>
      </c>
      <c r="AH36" s="7979">
        <f t="shared" si="17"/>
      </c>
      <c r="AI36" s="7980"/>
      <c r="AJ36" s="7980"/>
      <c r="AK36" s="7981"/>
      <c r="AL36" s="7995"/>
      <c r="AM36" s="7981"/>
      <c r="AN36" s="7981"/>
    </row>
    <row r="37">
      <c r="A37" s="7967">
        <v>35</v>
      </c>
      <c r="B37" s="7967" t="s">
        <v>8964</v>
      </c>
      <c r="C37" s="7967" t="s">
        <v>9009</v>
      </c>
      <c r="D37" s="7968">
        <v>1516</v>
      </c>
      <c r="E37" s="7968">
        <v>1515</v>
      </c>
      <c r="F37" s="7968"/>
      <c r="G37" s="7969">
        <f>VLOOKUP(C37,'Data Products'!$A:$B,2,0)</f>
      </c>
      <c r="H37" s="7970">
        <f t="shared" si="7"/>
      </c>
      <c r="I37" s="7971">
        <v>45681</v>
      </c>
      <c r="J37" s="7972">
        <f t="shared" si="2"/>
      </c>
      <c r="K37" s="7968">
        <v>28</v>
      </c>
      <c r="L37" s="7968">
        <v>42</v>
      </c>
      <c r="M37" s="7968">
        <v>1500</v>
      </c>
      <c r="N37" s="7968">
        <v>3000</v>
      </c>
      <c r="O37" s="7967" t="s">
        <v>9010</v>
      </c>
      <c r="P37" s="7968">
        <v>0</v>
      </c>
      <c r="Q37" s="7968">
        <v>0</v>
      </c>
      <c r="R37" s="7968">
        <v>738</v>
      </c>
      <c r="S37" s="7968">
        <v>738</v>
      </c>
      <c r="T37" s="7968">
        <v>771</v>
      </c>
      <c r="U37" s="7968">
        <v>770</v>
      </c>
      <c r="V37" s="7968">
        <v>7</v>
      </c>
      <c r="W37" s="7968">
        <v>7</v>
      </c>
      <c r="X37" s="7968">
        <v>0</v>
      </c>
      <c r="Y37" s="7968">
        <v>0</v>
      </c>
      <c r="Z37" s="7968">
        <v>0</v>
      </c>
      <c r="AA37" s="7968">
        <v>0</v>
      </c>
      <c r="AB37" s="7973">
        <f t="shared" si="27"/>
      </c>
      <c r="AC37" s="7974">
        <f t="shared" si="20"/>
      </c>
      <c r="AD37" s="7975">
        <f t="shared" si="11"/>
      </c>
      <c r="AE37" s="7976">
        <f t="shared" si="14"/>
      </c>
      <c r="AF37" s="7977">
        <f>VLOOKUP(C37,'Data Products'!$A:$J,10,0)</f>
      </c>
      <c r="AG37" s="7978">
        <f t="shared" si="23"/>
      </c>
      <c r="AH37" s="7979">
        <f t="shared" si="17"/>
      </c>
      <c r="AI37" s="7980"/>
      <c r="AJ37" s="7997"/>
      <c r="AK37" s="7997"/>
      <c r="AL37" s="7998"/>
      <c r="AM37" s="7997"/>
      <c r="AN37" s="7997"/>
    </row>
    <row r="38">
      <c r="A38" s="7967">
        <v>36</v>
      </c>
      <c r="B38" s="7967" t="s">
        <v>8964</v>
      </c>
      <c r="C38" s="7967" t="s">
        <v>9011</v>
      </c>
      <c r="D38" s="7968">
        <v>2656</v>
      </c>
      <c r="E38" s="7968">
        <v>2656</v>
      </c>
      <c r="F38" s="7968"/>
      <c r="G38" s="7969">
        <f>VLOOKUP(C38,'Data Products'!$A:$B,2,0)</f>
      </c>
      <c r="H38" s="7970">
        <f t="shared" si="7"/>
      </c>
      <c r="I38" s="7971">
        <v>45520</v>
      </c>
      <c r="J38" s="7972">
        <f t="shared" si="2"/>
      </c>
      <c r="K38" s="7968">
        <v>23</v>
      </c>
      <c r="L38" s="7968">
        <v>55</v>
      </c>
      <c r="M38" s="7968">
        <v>150</v>
      </c>
      <c r="N38" s="7968">
        <v>300</v>
      </c>
      <c r="O38" s="7967" t="s">
        <v>9010</v>
      </c>
      <c r="P38" s="7968">
        <v>0</v>
      </c>
      <c r="Q38" s="7968">
        <v>0</v>
      </c>
      <c r="R38" s="7968">
        <v>1514</v>
      </c>
      <c r="S38" s="7968">
        <v>1514</v>
      </c>
      <c r="T38" s="7968">
        <v>1142</v>
      </c>
      <c r="U38" s="7968">
        <v>1142</v>
      </c>
      <c r="V38" s="7968">
        <v>0</v>
      </c>
      <c r="W38" s="7968">
        <v>0</v>
      </c>
      <c r="X38" s="7968">
        <v>0</v>
      </c>
      <c r="Y38" s="7968">
        <v>0</v>
      </c>
      <c r="Z38" s="7968">
        <v>0</v>
      </c>
      <c r="AA38" s="7968">
        <v>0</v>
      </c>
      <c r="AB38" s="7973">
        <f t="shared" si="27"/>
      </c>
      <c r="AC38" s="7974">
        <f t="shared" si="20"/>
      </c>
      <c r="AD38" s="7975">
        <f t="shared" si="11"/>
      </c>
      <c r="AE38" s="7976">
        <f t="shared" si="14"/>
      </c>
      <c r="AF38" s="7977">
        <f>VLOOKUP(C38,'Data Products'!$A:$J,10,0)</f>
      </c>
      <c r="AG38" s="7978">
        <f t="shared" si="23"/>
      </c>
      <c r="AH38" s="7979">
        <f t="shared" si="17"/>
      </c>
      <c r="AI38" s="7980"/>
      <c r="AJ38" s="7981"/>
      <c r="AK38" s="7981"/>
      <c r="AL38" s="7995"/>
      <c r="AM38" s="7981"/>
      <c r="AN38" s="7981"/>
    </row>
    <row r="39">
      <c r="A39" s="7967">
        <v>37</v>
      </c>
      <c r="B39" s="7967" t="s">
        <v>9012</v>
      </c>
      <c r="C39" s="7967" t="s">
        <v>9013</v>
      </c>
      <c r="D39" s="7968">
        <v>2062</v>
      </c>
      <c r="E39" s="7968">
        <v>2062</v>
      </c>
      <c r="F39" s="7968"/>
      <c r="G39" s="7969">
        <f>VLOOKUP(C39,'Data Products'!$A:$B,2,0)</f>
      </c>
      <c r="H39" s="7970">
        <f t="shared" si="7"/>
      </c>
      <c r="I39" s="7971">
        <v>45558</v>
      </c>
      <c r="J39" s="7972">
        <f t="shared" si="2"/>
      </c>
      <c r="K39" s="7968">
        <v>0</v>
      </c>
      <c r="L39" s="7968">
        <v>0</v>
      </c>
      <c r="M39" s="7968">
        <v>500</v>
      </c>
      <c r="N39" s="7968">
        <v>1000</v>
      </c>
      <c r="O39" s="7967" t="s">
        <v>9014</v>
      </c>
      <c r="P39" s="7968">
        <v>0</v>
      </c>
      <c r="Q39" s="7968">
        <v>0</v>
      </c>
      <c r="R39" s="7968">
        <v>1289</v>
      </c>
      <c r="S39" s="7968">
        <v>1289</v>
      </c>
      <c r="T39" s="7968">
        <v>773</v>
      </c>
      <c r="U39" s="7968">
        <v>773</v>
      </c>
      <c r="V39" s="7968">
        <v>0</v>
      </c>
      <c r="W39" s="7968">
        <v>0</v>
      </c>
      <c r="X39" s="7968">
        <v>0</v>
      </c>
      <c r="Y39" s="7968">
        <v>0</v>
      </c>
      <c r="Z39" s="7968">
        <v>0</v>
      </c>
      <c r="AA39" s="7968">
        <v>0</v>
      </c>
      <c r="AB39" s="7973">
        <f t="shared" si="27"/>
      </c>
      <c r="AC39" s="7983">
        <f t="shared" si="20"/>
      </c>
      <c r="AD39" s="7975">
        <f t="shared" si="11"/>
      </c>
      <c r="AE39" s="7984">
        <f t="shared" si="14"/>
      </c>
      <c r="AF39" s="7977">
        <f>VLOOKUP(C39,'Data Products'!$A:$J,10,0)</f>
      </c>
      <c r="AG39" s="7978">
        <f t="shared" si="23"/>
      </c>
      <c r="AH39" s="7979">
        <f t="shared" si="17"/>
      </c>
      <c r="AI39" s="7985" t="s">
        <v>9015</v>
      </c>
      <c r="AJ39" s="7981"/>
      <c r="AK39" s="7981"/>
      <c r="AL39" s="7995"/>
      <c r="AM39" s="7981"/>
      <c r="AN39" s="7981"/>
    </row>
    <row customHeight="true" hidden="true" ht="18" r="40">
      <c r="A40" s="7967">
        <v>38</v>
      </c>
      <c r="B40" s="7967" t="s">
        <v>8959</v>
      </c>
      <c r="C40" s="7967" t="s">
        <v>9016</v>
      </c>
      <c r="D40" s="7968">
        <v>0</v>
      </c>
      <c r="E40" s="7968">
        <v>0</v>
      </c>
      <c r="F40" s="7968"/>
      <c r="G40" s="7969">
        <f>VLOOKUP(C40,'Data Products'!$A:$B,2,0)</f>
      </c>
      <c r="H40" s="7970">
        <f t="shared" si="7"/>
      </c>
      <c r="I40" s="7971">
        <v>45630</v>
      </c>
      <c r="J40" s="7972">
        <f t="shared" si="2"/>
      </c>
      <c r="K40" s="7968">
        <v>0</v>
      </c>
      <c r="L40" s="7968">
        <v>0</v>
      </c>
      <c r="M40" s="7968">
        <v>0</v>
      </c>
      <c r="N40" s="7968">
        <v>0</v>
      </c>
      <c r="O40" s="7967" t="s">
        <v>9017</v>
      </c>
      <c r="P40" s="7968">
        <v>0</v>
      </c>
      <c r="Q40" s="7968">
        <v>0</v>
      </c>
      <c r="R40" s="7968">
        <v>0</v>
      </c>
      <c r="S40" s="7968">
        <v>0</v>
      </c>
      <c r="T40" s="7968">
        <v>0</v>
      </c>
      <c r="U40" s="7968">
        <v>0</v>
      </c>
      <c r="V40" s="7968">
        <v>0</v>
      </c>
      <c r="W40" s="7968">
        <v>0</v>
      </c>
      <c r="X40" s="7968">
        <v>0</v>
      </c>
      <c r="Y40" s="7968">
        <v>0</v>
      </c>
      <c r="Z40" s="7968">
        <v>0</v>
      </c>
      <c r="AA40" s="7968">
        <v>0</v>
      </c>
      <c r="AB40" s="7973">
        <f t="shared" si="27"/>
      </c>
      <c r="AC40" s="7983">
        <f t="shared" si="20"/>
      </c>
      <c r="AD40" s="7975">
        <f t="shared" si="11"/>
      </c>
      <c r="AE40" s="7984">
        <f t="shared" si="14"/>
      </c>
      <c r="AF40" s="7977">
        <f>VLOOKUP(C40,'Data Products'!$A:$J,10,0)</f>
      </c>
      <c r="AG40" s="7978">
        <f t="shared" si="23"/>
      </c>
      <c r="AH40" s="7979">
        <f t="shared" si="17"/>
      </c>
      <c r="AI40" s="7980"/>
      <c r="AJ40" s="7981"/>
      <c r="AK40" s="7981"/>
      <c r="AL40" s="7995"/>
      <c r="AM40" s="7981"/>
      <c r="AN40" s="7981"/>
    </row>
    <row customHeight="true" hidden="true" ht="18" r="41">
      <c r="A41" s="7967">
        <v>39</v>
      </c>
      <c r="B41" s="7967" t="s">
        <v>8959</v>
      </c>
      <c r="C41" s="7967" t="s">
        <v>9018</v>
      </c>
      <c r="D41" s="7968">
        <v>0</v>
      </c>
      <c r="E41" s="7968">
        <v>0</v>
      </c>
      <c r="F41" s="7968"/>
      <c r="G41" s="7969">
        <f>VLOOKUP(C41,'Data Products'!$A:$B,2,0)</f>
      </c>
      <c r="H41" s="7999">
        <f t="shared" si="7"/>
      </c>
      <c r="I41" s="7971">
        <v>45630</v>
      </c>
      <c r="J41" s="7972">
        <f t="shared" si="2"/>
      </c>
      <c r="K41" s="7968">
        <v>0</v>
      </c>
      <c r="L41" s="7968">
        <v>0</v>
      </c>
      <c r="M41" s="7968">
        <v>0</v>
      </c>
      <c r="N41" s="7968">
        <v>0</v>
      </c>
      <c r="O41" s="7967" t="s">
        <v>9017</v>
      </c>
      <c r="P41" s="7968">
        <v>0</v>
      </c>
      <c r="Q41" s="7968">
        <v>0</v>
      </c>
      <c r="R41" s="7968">
        <v>0</v>
      </c>
      <c r="S41" s="7968">
        <v>0</v>
      </c>
      <c r="T41" s="7968">
        <v>0</v>
      </c>
      <c r="U41" s="7968">
        <v>0</v>
      </c>
      <c r="V41" s="7968">
        <v>0</v>
      </c>
      <c r="W41" s="7968">
        <v>0</v>
      </c>
      <c r="X41" s="7968">
        <v>0</v>
      </c>
      <c r="Y41" s="7968">
        <v>0</v>
      </c>
      <c r="Z41" s="7968">
        <v>0</v>
      </c>
      <c r="AA41" s="7968">
        <v>0</v>
      </c>
      <c r="AB41" s="7973">
        <f t="shared" si="27"/>
      </c>
      <c r="AC41" s="7989">
        <f t="shared" si="20"/>
      </c>
      <c r="AD41" s="7975">
        <f t="shared" si="11"/>
      </c>
      <c r="AE41" s="7990">
        <f t="shared" si="14"/>
      </c>
      <c r="AF41" s="7977">
        <f>VLOOKUP(C41,'Data Products'!$A:$J,10,0)</f>
      </c>
      <c r="AG41" s="7978">
        <f t="shared" si="23"/>
      </c>
      <c r="AH41" s="7979">
        <f t="shared" si="17"/>
      </c>
      <c r="AI41" s="8000"/>
      <c r="AJ41" s="8001"/>
      <c r="AK41" s="8001"/>
      <c r="AL41" s="8002"/>
      <c r="AM41" s="8001"/>
      <c r="AN41" s="8001"/>
    </row>
    <row customHeight="true" hidden="true" ht="18" r="42">
      <c r="A42" s="7967">
        <v>40</v>
      </c>
      <c r="B42" s="7967" t="s">
        <v>8959</v>
      </c>
      <c r="C42" s="7967" t="s">
        <v>9019</v>
      </c>
      <c r="D42" s="7968">
        <v>0</v>
      </c>
      <c r="E42" s="7968">
        <v>0</v>
      </c>
      <c r="F42" s="7968"/>
      <c r="G42" s="7969">
        <f>VLOOKUP(C42,'Data Products'!$A:$B,2,0)</f>
      </c>
      <c r="H42" s="7999">
        <f t="shared" si="7"/>
      </c>
      <c r="I42" s="7971">
        <v>45630</v>
      </c>
      <c r="J42" s="7972">
        <f t="shared" si="2"/>
      </c>
      <c r="K42" s="7968">
        <v>0</v>
      </c>
      <c r="L42" s="7968">
        <v>0</v>
      </c>
      <c r="M42" s="7968">
        <v>0</v>
      </c>
      <c r="N42" s="7968">
        <v>0</v>
      </c>
      <c r="O42" s="7967" t="s">
        <v>9017</v>
      </c>
      <c r="P42" s="7968">
        <v>0</v>
      </c>
      <c r="Q42" s="7968">
        <v>0</v>
      </c>
      <c r="R42" s="7968">
        <v>0</v>
      </c>
      <c r="S42" s="7968">
        <v>0</v>
      </c>
      <c r="T42" s="7968">
        <v>0</v>
      </c>
      <c r="U42" s="7968">
        <v>0</v>
      </c>
      <c r="V42" s="7968">
        <v>0</v>
      </c>
      <c r="W42" s="7968">
        <v>0</v>
      </c>
      <c r="X42" s="7968">
        <v>0</v>
      </c>
      <c r="Y42" s="7968">
        <v>0</v>
      </c>
      <c r="Z42" s="7968">
        <v>0</v>
      </c>
      <c r="AA42" s="7968">
        <v>0</v>
      </c>
      <c r="AB42" s="7973">
        <f t="shared" si="27"/>
      </c>
      <c r="AC42" s="7983">
        <f t="shared" si="20"/>
      </c>
      <c r="AD42" s="7975">
        <f t="shared" si="11"/>
      </c>
      <c r="AE42" s="7984">
        <f t="shared" si="14"/>
      </c>
      <c r="AF42" s="7977">
        <f>VLOOKUP(C42,'Data Products'!$A:$J,10,0)</f>
      </c>
      <c r="AG42" s="7978">
        <f t="shared" si="23"/>
      </c>
      <c r="AH42" s="7979">
        <f t="shared" si="17"/>
      </c>
      <c r="AI42" s="8003"/>
      <c r="AJ42" s="8004"/>
      <c r="AK42" s="8004"/>
      <c r="AL42" s="8003"/>
      <c r="AM42" s="8004"/>
      <c r="AN42" s="8004"/>
    </row>
    <row r="43">
      <c r="A43" s="7967">
        <v>41</v>
      </c>
      <c r="B43" s="7967" t="s">
        <v>8952</v>
      </c>
      <c r="C43" s="7967" t="s">
        <v>9020</v>
      </c>
      <c r="D43" s="7968">
        <v>213</v>
      </c>
      <c r="E43" s="7968">
        <v>213</v>
      </c>
      <c r="F43" s="8005"/>
      <c r="G43" s="7969">
        <f>VLOOKUP(C43,'Data Products'!$A:$B,2,0)</f>
      </c>
      <c r="H43" s="7999">
        <f t="shared" si="7"/>
      </c>
      <c r="I43" s="7971">
        <v>45898</v>
      </c>
      <c r="J43" s="7972">
        <f t="shared" si="2"/>
      </c>
      <c r="K43" s="7968">
        <v>2</v>
      </c>
      <c r="L43" s="7968">
        <v>2</v>
      </c>
      <c r="M43" s="7968">
        <v>0</v>
      </c>
      <c r="N43" s="7968">
        <v>0</v>
      </c>
      <c r="O43" s="7967" t="s">
        <v>9021</v>
      </c>
      <c r="P43" s="7968">
        <v>0</v>
      </c>
      <c r="Q43" s="7968">
        <v>0</v>
      </c>
      <c r="R43" s="7968">
        <v>128</v>
      </c>
      <c r="S43" s="7968">
        <v>128</v>
      </c>
      <c r="T43" s="7968">
        <v>85</v>
      </c>
      <c r="U43" s="7968">
        <v>85</v>
      </c>
      <c r="V43" s="7968">
        <v>0</v>
      </c>
      <c r="W43" s="7968">
        <v>0</v>
      </c>
      <c r="X43" s="7968">
        <v>0</v>
      </c>
      <c r="Y43" s="7968">
        <v>0</v>
      </c>
      <c r="Z43" s="7968">
        <v>0</v>
      </c>
      <c r="AA43" s="7968">
        <v>0</v>
      </c>
      <c r="AB43" s="7973">
        <f t="shared" si="27"/>
      </c>
      <c r="AC43" s="7993">
        <f t="shared" si="20"/>
      </c>
      <c r="AD43" s="7975">
        <f t="shared" si="11"/>
      </c>
      <c r="AE43" s="7994">
        <f t="shared" si="14"/>
      </c>
      <c r="AF43" s="7977">
        <f>VLOOKUP(C43,'Data Products'!$A:$J,10,0)</f>
      </c>
      <c r="AG43" s="7978">
        <f t="shared" si="23"/>
      </c>
      <c r="AH43" s="7979">
        <f t="shared" si="17"/>
      </c>
      <c r="AI43" s="8006" t="s">
        <v>9022</v>
      </c>
      <c r="AJ43" s="8004"/>
      <c r="AK43" s="8004"/>
      <c r="AL43" s="8003"/>
      <c r="AM43" s="8004"/>
      <c r="AN43" s="8004"/>
    </row>
    <row customHeight="true" ht="18" r="44">
      <c r="A44" s="7967">
        <v>42</v>
      </c>
      <c r="B44" s="7967" t="s">
        <v>8964</v>
      </c>
      <c r="C44" s="7967" t="s">
        <v>9023</v>
      </c>
      <c r="D44" s="7986">
        <v>1660</v>
      </c>
      <c r="E44" s="7986">
        <v>1653</v>
      </c>
      <c r="F44" s="8005"/>
      <c r="G44" s="7969">
        <f>VLOOKUP(C44,'Data Products'!$A:$B,2,0)</f>
      </c>
      <c r="H44" s="7999">
        <f t="shared" si="7"/>
      </c>
      <c r="I44" s="8007">
        <v>46030</v>
      </c>
      <c r="J44" s="7972">
        <f t="shared" si="2"/>
      </c>
      <c r="K44" s="7986">
        <v>105</v>
      </c>
      <c r="L44" s="7986">
        <v>208</v>
      </c>
      <c r="M44" s="7968">
        <v>0</v>
      </c>
      <c r="N44" s="7968">
        <v>0</v>
      </c>
      <c r="O44" s="7967" t="s">
        <v>9024</v>
      </c>
      <c r="P44" s="7968">
        <v>0</v>
      </c>
      <c r="Q44" s="7968">
        <v>0</v>
      </c>
      <c r="R44" s="7968">
        <v>738</v>
      </c>
      <c r="S44" s="7968">
        <v>731</v>
      </c>
      <c r="T44" s="7968">
        <v>922</v>
      </c>
      <c r="U44" s="7968">
        <v>922</v>
      </c>
      <c r="V44" s="7968">
        <v>0</v>
      </c>
      <c r="W44" s="7968">
        <v>0</v>
      </c>
      <c r="X44" s="7968">
        <v>0</v>
      </c>
      <c r="Y44" s="7968">
        <v>0</v>
      </c>
      <c r="Z44" s="7968">
        <v>0</v>
      </c>
      <c r="AA44" s="7968">
        <v>0</v>
      </c>
      <c r="AB44" s="7973">
        <f t="shared" si="27"/>
      </c>
      <c r="AC44" s="7993">
        <f t="shared" si="20"/>
      </c>
      <c r="AD44" s="7975">
        <f t="shared" si="11"/>
      </c>
      <c r="AE44" s="7994">
        <f t="shared" si="14"/>
      </c>
      <c r="AF44" s="7977">
        <f>VLOOKUP(C44,'Data Products'!$A:$J,10,0)</f>
      </c>
      <c r="AG44" s="7978">
        <f t="shared" si="23"/>
      </c>
      <c r="AH44" s="7979">
        <f t="shared" si="17"/>
      </c>
      <c r="AI44" s="8006"/>
      <c r="AJ44" s="8004"/>
      <c r="AK44" s="8004"/>
      <c r="AL44" s="8003"/>
      <c r="AM44" s="8004"/>
      <c r="AN44" s="8004"/>
    </row>
    <row r="45">
      <c r="A45" s="8008"/>
      <c r="B45" s="8009"/>
      <c r="C45" s="8008"/>
      <c r="D45" s="8008"/>
      <c r="E45" s="8008"/>
      <c r="F45" s="8008"/>
      <c r="G45" s="8008"/>
      <c r="H45" s="8008"/>
      <c r="I45" s="8008"/>
      <c r="J45" s="8010"/>
      <c r="K45" s="8005"/>
      <c r="L45" s="8005" t="s">
        <v>9025</v>
      </c>
      <c r="M45" s="8005"/>
      <c r="N45" s="8005"/>
      <c r="O45" s="8005"/>
      <c r="P45" s="8005"/>
      <c r="Q45" s="8005"/>
      <c r="R45" s="8005"/>
      <c r="S45" s="8005"/>
      <c r="T45" s="8005"/>
      <c r="U45" s="8005"/>
      <c r="V45" s="8005"/>
      <c r="W45" s="8005"/>
      <c r="X45" s="8005"/>
      <c r="Y45" s="8005"/>
      <c r="Z45" s="8005"/>
      <c r="AA45" s="8005"/>
      <c r="AB45" s="8005"/>
      <c r="AC45" s="8005"/>
      <c r="AD45" s="8005"/>
      <c r="AE45" s="8011" t="s">
        <v>9026</v>
      </c>
      <c r="AF45" s="8012"/>
      <c r="AG45" s="8012">
        <f>SUM(AG3:AG43)</f>
      </c>
      <c r="AH45" s="8013"/>
      <c r="AI45" s="8014"/>
      <c r="AJ45" s="8015"/>
      <c r="AK45" s="8015"/>
      <c r="AL45" s="8014"/>
      <c r="AM45" s="8015"/>
      <c r="AN45" s="8015"/>
    </row>
    <row r="46">
      <c r="A46" s="8005"/>
      <c r="B46" s="8009"/>
      <c r="C46" s="8009"/>
      <c r="D46" s="8005"/>
      <c r="E46" s="8005"/>
      <c r="F46" s="8005"/>
      <c r="G46" s="8009"/>
      <c r="H46" s="8010"/>
      <c r="I46" s="8010"/>
      <c r="J46" s="8010"/>
      <c r="K46" s="8005"/>
      <c r="L46" s="8005"/>
      <c r="M46" s="8005"/>
      <c r="N46" s="8005"/>
      <c r="O46" s="8005"/>
      <c r="P46" s="8005"/>
      <c r="Q46" s="8005"/>
      <c r="R46" s="8005"/>
      <c r="S46" s="8005"/>
      <c r="T46" s="8005"/>
      <c r="U46" s="8005"/>
      <c r="V46" s="8005"/>
      <c r="W46" s="8005"/>
      <c r="X46" s="8005"/>
      <c r="Y46" s="8005"/>
      <c r="Z46" s="8005"/>
      <c r="AA46" s="8005"/>
      <c r="AB46" s="8005"/>
      <c r="AC46" s="8005"/>
      <c r="AD46" s="8005"/>
      <c r="AE46" s="8016" t="s">
        <v>9027</v>
      </c>
      <c r="AF46" s="8017">
        <f t="shared" ref="AF46:AF49" si="30">AG46/$AG$45</f>
      </c>
      <c r="AG46" s="8018">
        <f t="shared" ref="AG46:AG49" si="26">SUMIFS($AG$3:$AG$43,$AE$3:$AE$43,AE46)</f>
      </c>
      <c r="AH46" s="8019"/>
      <c r="AI46" s="8014"/>
      <c r="AJ46" s="8015"/>
      <c r="AK46" s="8015"/>
      <c r="AL46" s="8014"/>
      <c r="AM46" s="8015"/>
      <c r="AN46" s="8015"/>
    </row>
    <row r="47">
      <c r="A47" s="8005"/>
      <c r="B47" s="8009"/>
      <c r="C47" s="8009"/>
      <c r="D47" s="8005"/>
      <c r="E47" s="8005"/>
      <c r="F47" s="8005"/>
      <c r="G47" s="8009"/>
      <c r="H47" s="8010"/>
      <c r="I47" s="8010"/>
      <c r="J47" s="8010"/>
      <c r="K47" s="8005"/>
      <c r="L47" s="8005"/>
      <c r="M47" s="8005"/>
      <c r="N47" s="8005"/>
      <c r="O47" s="8005"/>
      <c r="P47" s="8005"/>
      <c r="Q47" s="8005"/>
      <c r="R47" s="8005"/>
      <c r="S47" s="8005"/>
      <c r="T47" s="8005"/>
      <c r="U47" s="8005"/>
      <c r="V47" s="8005"/>
      <c r="W47" s="8005"/>
      <c r="X47" s="8005"/>
      <c r="Y47" s="8005"/>
      <c r="Z47" s="8005"/>
      <c r="AA47" s="8005"/>
      <c r="AB47" s="8005"/>
      <c r="AC47" s="8005"/>
      <c r="AD47" s="8005"/>
      <c r="AE47" s="8016" t="s">
        <v>9028</v>
      </c>
      <c r="AF47" s="8017">
        <f t="shared" si="30"/>
      </c>
      <c r="AG47" s="8018">
        <f t="shared" si="26"/>
      </c>
      <c r="AH47" s="8019"/>
      <c r="AI47" s="8014"/>
      <c r="AJ47" s="8015"/>
      <c r="AK47" s="8015"/>
      <c r="AL47" s="8014"/>
      <c r="AM47" s="8015"/>
      <c r="AN47" s="8015"/>
    </row>
    <row r="48">
      <c r="A48" s="8005"/>
      <c r="B48" s="8009"/>
      <c r="C48" s="8009"/>
      <c r="D48" s="8005"/>
      <c r="E48" s="8005"/>
      <c r="F48" s="8005"/>
      <c r="G48" s="8009"/>
      <c r="H48" s="8010"/>
      <c r="I48" s="8010"/>
      <c r="J48" s="8010"/>
      <c r="K48" s="8005"/>
      <c r="L48" s="8005"/>
      <c r="M48" s="8005"/>
      <c r="N48" s="8005"/>
      <c r="O48" s="8005"/>
      <c r="P48" s="8005"/>
      <c r="Q48" s="8005"/>
      <c r="R48" s="8005"/>
      <c r="S48" s="8005"/>
      <c r="T48" s="8005"/>
      <c r="U48" s="8005"/>
      <c r="V48" s="8005"/>
      <c r="W48" s="8005"/>
      <c r="X48" s="8005"/>
      <c r="Y48" s="8005"/>
      <c r="Z48" s="8005"/>
      <c r="AA48" s="8005"/>
      <c r="AB48" s="8005"/>
      <c r="AC48" s="8005"/>
      <c r="AD48" s="8005"/>
      <c r="AE48" s="8016" t="s">
        <v>9029</v>
      </c>
      <c r="AF48" s="8017">
        <f t="shared" si="30"/>
      </c>
      <c r="AG48" s="8018">
        <f t="shared" si="26"/>
      </c>
      <c r="AH48" s="8019"/>
      <c r="AI48" s="8014"/>
      <c r="AJ48" s="8015"/>
      <c r="AK48" s="8015"/>
      <c r="AL48" s="8014"/>
      <c r="AM48" s="8015"/>
      <c r="AN48" s="8015"/>
    </row>
    <row r="49">
      <c r="A49" s="8005"/>
      <c r="B49" s="8009"/>
      <c r="C49" s="8009"/>
      <c r="D49" s="8005"/>
      <c r="E49" s="8005"/>
      <c r="F49" s="8005"/>
      <c r="G49" s="8009"/>
      <c r="H49" s="8010"/>
      <c r="I49" s="8010"/>
      <c r="J49" s="8010"/>
      <c r="K49" s="8005"/>
      <c r="L49" s="8005"/>
      <c r="M49" s="8005"/>
      <c r="N49" s="8005"/>
      <c r="O49" s="8005"/>
      <c r="P49" s="8005"/>
      <c r="Q49" s="8005"/>
      <c r="R49" s="8005"/>
      <c r="S49" s="8005"/>
      <c r="T49" s="8005"/>
      <c r="U49" s="8005"/>
      <c r="V49" s="8005"/>
      <c r="W49" s="8005"/>
      <c r="X49" s="8005"/>
      <c r="Y49" s="8005"/>
      <c r="Z49" s="8005"/>
      <c r="AA49" s="8005"/>
      <c r="AB49" s="8005"/>
      <c r="AC49" s="8005"/>
      <c r="AD49" s="8005"/>
      <c r="AE49" s="8016" t="s">
        <v>9030</v>
      </c>
      <c r="AF49" s="8017">
        <f t="shared" si="30"/>
      </c>
      <c r="AG49" s="8018">
        <f t="shared" si="26"/>
      </c>
      <c r="AH49" s="8019"/>
      <c r="AI49" s="8014"/>
      <c r="AJ49" s="8015"/>
      <c r="AK49" s="8015"/>
      <c r="AL49" s="8014"/>
      <c r="AM49" s="8015"/>
      <c r="AN49" s="8015"/>
    </row>
    <row r="50">
      <c r="A50" s="8005"/>
      <c r="B50" s="8009"/>
      <c r="C50" s="8009"/>
      <c r="D50" s="8005"/>
      <c r="E50" s="8005"/>
      <c r="F50" s="8005"/>
      <c r="G50" s="8009"/>
      <c r="H50" s="8010"/>
      <c r="I50" s="8010"/>
      <c r="J50" s="8010"/>
      <c r="K50" s="8005"/>
      <c r="L50" s="8005"/>
      <c r="M50" s="8005"/>
      <c r="N50" s="8005"/>
      <c r="O50" s="8005"/>
      <c r="P50" s="8005"/>
      <c r="Q50" s="8005"/>
      <c r="R50" s="8005"/>
      <c r="S50" s="8005"/>
      <c r="T50" s="8005"/>
      <c r="U50" s="8005"/>
      <c r="V50" s="8005"/>
      <c r="W50" s="8005"/>
      <c r="X50" s="8005"/>
      <c r="Y50" s="8005"/>
      <c r="Z50" s="8005"/>
      <c r="AA50" s="8005"/>
      <c r="AB50" s="8005"/>
      <c r="AC50" s="8005"/>
      <c r="AD50" s="8005"/>
      <c r="AE50" s="8016" t="s">
        <v>8941</v>
      </c>
      <c r="AF50" s="8020">
        <f>AVERAGE(AH3:AH43)/AVERAGE(D3:D43)</f>
      </c>
      <c r="AG50" s="8018">
        <f>SUMIF($H$3:$H$43,"&lt;90",$AG$3:$AG$43)</f>
      </c>
      <c r="AH50" s="8021"/>
      <c r="AI50" s="8014"/>
      <c r="AJ50" s="8015"/>
      <c r="AK50" s="8015"/>
      <c r="AL50" s="8014"/>
      <c r="AM50" s="8015"/>
      <c r="AN50" s="8015"/>
    </row>
    <row r="51">
      <c r="A51" s="8005"/>
      <c r="B51" s="8009"/>
      <c r="C51" s="8009"/>
      <c r="D51" s="8005"/>
      <c r="E51" s="8005"/>
      <c r="F51" s="8005"/>
      <c r="G51" s="8009"/>
      <c r="H51" s="8010"/>
      <c r="I51" s="8010"/>
      <c r="J51" s="8010"/>
      <c r="K51" s="8005"/>
      <c r="L51" s="8005"/>
      <c r="M51" s="8005"/>
      <c r="N51" s="8005"/>
      <c r="O51" s="8005"/>
      <c r="P51" s="8005"/>
      <c r="Q51" s="8005"/>
      <c r="R51" s="8005"/>
      <c r="S51" s="8005"/>
      <c r="T51" s="8005"/>
      <c r="U51" s="8005"/>
      <c r="V51" s="8005"/>
      <c r="W51" s="8005"/>
      <c r="X51" s="8005"/>
      <c r="Y51" s="8005"/>
      <c r="Z51" s="8005"/>
      <c r="AA51" s="8005"/>
      <c r="AB51" s="8005"/>
      <c r="AC51" s="8005"/>
      <c r="AD51" s="8005"/>
      <c r="AE51" s="8005"/>
      <c r="AF51" s="8021"/>
      <c r="AG51" s="8021"/>
      <c r="AH51" s="8021"/>
      <c r="AI51" s="8014"/>
      <c r="AJ51" s="8015"/>
      <c r="AK51" s="8015"/>
      <c r="AL51" s="8014"/>
      <c r="AM51" s="8015"/>
      <c r="AN51" s="8015"/>
    </row>
    <row r="52">
      <c r="A52" s="7962" t="s">
        <v>9031</v>
      </c>
      <c r="B52" s="7962" t="s">
        <v>8916</v>
      </c>
      <c r="C52" s="7962" t="s">
        <v>8917</v>
      </c>
      <c r="D52" s="7962" t="s">
        <v>8918</v>
      </c>
      <c r="E52" s="7962"/>
      <c r="F52" s="7962" t="s">
        <v>9032</v>
      </c>
      <c r="G52" s="8022" t="s">
        <v>8920</v>
      </c>
      <c r="H52" s="8023" t="s">
        <v>8921</v>
      </c>
      <c r="I52" s="7961" t="s">
        <v>8922</v>
      </c>
      <c r="J52" s="7961" t="s">
        <v>8923</v>
      </c>
      <c r="K52" s="7962" t="s">
        <v>8924</v>
      </c>
      <c r="L52" s="7962" t="s">
        <v>8925</v>
      </c>
      <c r="M52" s="7962" t="s">
        <v>9033</v>
      </c>
      <c r="N52" s="7962" t="s">
        <v>9034</v>
      </c>
      <c r="O52" s="7962" t="s">
        <v>8928</v>
      </c>
      <c r="P52" s="8024"/>
      <c r="Q52" s="8024"/>
      <c r="R52" s="8024"/>
      <c r="S52" s="8024"/>
      <c r="T52" s="8024"/>
      <c r="U52" s="8024"/>
      <c r="V52" s="8024"/>
      <c r="W52" s="8024"/>
      <c r="X52" s="8024"/>
      <c r="Y52" s="8024"/>
      <c r="Z52" s="8024"/>
      <c r="AA52" s="8024"/>
      <c r="AB52" s="8025" t="s">
        <v>8935</v>
      </c>
      <c r="AC52" s="8023" t="s">
        <v>8936</v>
      </c>
      <c r="AD52" s="8023" t="s">
        <v>9035</v>
      </c>
      <c r="AE52" s="8023" t="s">
        <v>9036</v>
      </c>
      <c r="AF52" s="8026" t="s">
        <v>8939</v>
      </c>
      <c r="AG52" s="8026" t="s">
        <v>8940</v>
      </c>
      <c r="AH52" s="7961" t="s">
        <v>8941</v>
      </c>
      <c r="AI52" s="8023" t="s">
        <v>8942</v>
      </c>
      <c r="AJ52" s="7961" t="s">
        <v>8943</v>
      </c>
      <c r="AK52" s="7962" t="s">
        <v>8944</v>
      </c>
      <c r="AL52" s="7962" t="s">
        <v>9037</v>
      </c>
      <c r="AM52" s="7962" t="s">
        <v>8946</v>
      </c>
      <c r="AN52" s="7962" t="s">
        <v>8947</v>
      </c>
    </row>
    <row r="53">
      <c r="A53" s="7962" t="s">
        <v>8948</v>
      </c>
      <c r="B53" s="7962"/>
      <c r="C53" s="7962"/>
      <c r="D53" s="7962" t="s">
        <v>8949</v>
      </c>
      <c r="E53" s="7966" t="s">
        <v>8950</v>
      </c>
      <c r="F53" s="7962"/>
      <c r="G53" s="8027"/>
      <c r="H53" s="8023"/>
      <c r="I53" s="7961"/>
      <c r="J53" s="7961"/>
      <c r="K53" s="7962" t="s">
        <v>8951</v>
      </c>
      <c r="L53" s="7962" t="s">
        <v>8951</v>
      </c>
      <c r="M53" s="7962"/>
      <c r="N53" s="7962"/>
      <c r="O53" s="7962"/>
      <c r="P53" s="8024"/>
      <c r="Q53" s="8024"/>
      <c r="R53" s="8024"/>
      <c r="S53" s="8024"/>
      <c r="T53" s="8024"/>
      <c r="U53" s="8024"/>
      <c r="V53" s="8024"/>
      <c r="W53" s="8024"/>
      <c r="X53" s="8024"/>
      <c r="Y53" s="8024"/>
      <c r="Z53" s="8024"/>
      <c r="AA53" s="8024"/>
      <c r="AB53" s="8025"/>
      <c r="AC53" s="8023"/>
      <c r="AD53" s="8023"/>
      <c r="AE53" s="8023"/>
      <c r="AF53" s="8026"/>
      <c r="AG53" s="8026"/>
      <c r="AH53" s="7961"/>
      <c r="AI53" s="8023"/>
      <c r="AJ53" s="7961"/>
      <c r="AK53" s="7962"/>
      <c r="AL53" s="7962"/>
      <c r="AM53" s="7962"/>
      <c r="AN53" s="7962"/>
    </row>
    <row r="54">
      <c r="A54" s="8028">
        <v>1</v>
      </c>
      <c r="B54" s="7967" t="s">
        <v>8964</v>
      </c>
      <c r="C54" s="7967" t="s">
        <v>9038</v>
      </c>
      <c r="D54" s="7968">
        <v>4110</v>
      </c>
      <c r="E54" s="7982">
        <v>4110</v>
      </c>
      <c r="F54" s="8029"/>
      <c r="G54" s="8030">
        <f>VLOOKUP(C54,'Data Products'!$A:$J,2,0)</f>
      </c>
      <c r="H54" s="8031">
        <f t="shared" ref="H54:H78" si="8">IFERROR(G54-TODAY(),"")</f>
      </c>
      <c r="I54" s="7971">
        <v>45840</v>
      </c>
      <c r="J54" s="7972">
        <f t="shared" ref="J54:J125" si="3">TODAY()-I54</f>
      </c>
      <c r="K54" s="7986">
        <v>7202</v>
      </c>
      <c r="L54" s="8032">
        <v>15152</v>
      </c>
      <c r="M54" s="7968">
        <v>6000</v>
      </c>
      <c r="N54" s="7968">
        <v>12000</v>
      </c>
      <c r="O54" s="7967" t="s">
        <v>8963</v>
      </c>
      <c r="P54" s="8005"/>
      <c r="Q54" s="8005"/>
      <c r="R54" s="8033"/>
      <c r="S54" s="8005"/>
      <c r="T54" s="8005"/>
      <c r="U54" s="8005"/>
      <c r="V54" s="8005"/>
      <c r="W54" s="8005"/>
      <c r="X54" s="8005"/>
      <c r="Y54" s="8005"/>
      <c r="Z54" s="8005"/>
      <c r="AA54" s="8005"/>
      <c r="AB54" s="8034">
        <f t="shared" ref="AB54:AB125" si="28">L54/30</f>
      </c>
      <c r="AC54" s="7989">
        <f t="shared" ref="AC54:AC125" si="21">IFERROR(D54/AB54,"-")</f>
      </c>
      <c r="AD54" s="7975">
        <f t="shared" ref="AD54:AD125" si="12">IFERROR(TODAY()+AC54,"-")</f>
      </c>
      <c r="AE54" s="7990">
        <f t="shared" ref="AE54:AE125" si="15">_xlfn.IFS(AC54="-","Not sold yet",AND(AC54&lt;=150,AC54&gt;60),"Out of stock more than 60 days",AC54&lt;=60,"Out of stock less than 60 days",AC54&gt;=150,"Out of stock more than 150 days")</f>
      </c>
      <c r="AF54" s="7977">
        <f>VLOOKUP(C54,'Data Products'!$A:$J,10,0)</f>
      </c>
      <c r="AG54" s="7978">
        <f t="shared" ref="AG54:AG125" si="24">AF54*D54</f>
      </c>
      <c r="AH54" s="7978"/>
      <c r="AI54" s="7996" t="s">
        <v>9039</v>
      </c>
      <c r="AJ54" s="7980"/>
      <c r="AK54" s="7981"/>
      <c r="AL54" s="7980"/>
      <c r="AM54" s="7981"/>
      <c r="AN54" s="7981"/>
    </row>
    <row customHeight="true" hidden="true" ht="18" r="55">
      <c r="A55" s="8028">
        <v>2</v>
      </c>
      <c r="B55" s="7967" t="s">
        <v>8959</v>
      </c>
      <c r="C55" s="7967" t="s">
        <v>9040</v>
      </c>
      <c r="D55" s="7968">
        <v>0</v>
      </c>
      <c r="E55" s="7982">
        <v>0</v>
      </c>
      <c r="F55" s="8029"/>
      <c r="G55" s="8030">
        <f>VLOOKUP(C55,'Data Products'!$A:$J,2,0)</f>
      </c>
      <c r="H55" s="8031">
        <f t="shared" si="8"/>
      </c>
      <c r="I55" s="7971">
        <v>45376</v>
      </c>
      <c r="J55" s="7972">
        <f t="shared" si="3"/>
      </c>
      <c r="K55" s="7968">
        <v>0</v>
      </c>
      <c r="L55" s="7968">
        <v>0</v>
      </c>
      <c r="M55" s="7968">
        <v>0</v>
      </c>
      <c r="N55" s="7968">
        <v>0</v>
      </c>
      <c r="O55" s="7967" t="s">
        <v>9041</v>
      </c>
      <c r="P55" s="8005"/>
      <c r="Q55" s="8005"/>
      <c r="R55" s="8033"/>
      <c r="S55" s="8005"/>
      <c r="T55" s="8005"/>
      <c r="U55" s="8005"/>
      <c r="V55" s="8005"/>
      <c r="W55" s="8005"/>
      <c r="X55" s="8005"/>
      <c r="Y55" s="8005"/>
      <c r="Z55" s="8005"/>
      <c r="AA55" s="8005"/>
      <c r="AB55" s="8034">
        <f t="shared" si="28"/>
      </c>
      <c r="AC55" s="7983">
        <f t="shared" si="21"/>
      </c>
      <c r="AD55" s="7975">
        <f t="shared" si="12"/>
      </c>
      <c r="AE55" s="7984">
        <f t="shared" si="15"/>
      </c>
      <c r="AF55" s="7977">
        <f>VLOOKUP(C55,'Data Products'!$A:$J,10,0)</f>
      </c>
      <c r="AG55" s="7978">
        <f t="shared" si="24"/>
      </c>
      <c r="AH55" s="7978">
        <f t="shared" ref="AH55:AH90" si="18">IF(H55&lt;=90,D55,0)</f>
      </c>
      <c r="AI55" s="7991"/>
      <c r="AJ55" s="7980"/>
      <c r="AK55" s="7981"/>
      <c r="AL55" s="7980"/>
      <c r="AM55" s="7981"/>
      <c r="AN55" s="7981"/>
    </row>
    <row customHeight="true" hidden="true" ht="18" r="56">
      <c r="A56" s="8028">
        <v>3</v>
      </c>
      <c r="B56" s="7967" t="s">
        <v>8959</v>
      </c>
      <c r="C56" s="7967" t="s">
        <v>9042</v>
      </c>
      <c r="D56" s="7968">
        <v>0</v>
      </c>
      <c r="E56" s="7982">
        <v>0</v>
      </c>
      <c r="F56" s="8029"/>
      <c r="G56" s="8030">
        <f>VLOOKUP(C56,'Data Products'!$A:$J,2,0)</f>
      </c>
      <c r="H56" s="8031">
        <f t="shared" si="8"/>
      </c>
      <c r="I56" s="8007">
        <v>45721</v>
      </c>
      <c r="J56" s="7972">
        <f t="shared" si="3"/>
      </c>
      <c r="K56" s="7968">
        <v>0</v>
      </c>
      <c r="L56" s="7968">
        <v>0</v>
      </c>
      <c r="M56" s="8035" t="s">
        <v>9043</v>
      </c>
      <c r="N56" s="8035" t="s">
        <v>9043</v>
      </c>
      <c r="O56" s="7967" t="s">
        <v>9041</v>
      </c>
      <c r="P56" s="8005"/>
      <c r="Q56" s="8005"/>
      <c r="R56" s="8033"/>
      <c r="S56" s="8005"/>
      <c r="T56" s="8005"/>
      <c r="U56" s="8005"/>
      <c r="V56" s="8005"/>
      <c r="W56" s="8005"/>
      <c r="X56" s="8005"/>
      <c r="Y56" s="8005"/>
      <c r="Z56" s="8005"/>
      <c r="AA56" s="8005"/>
      <c r="AB56" s="8034">
        <f t="shared" si="28"/>
      </c>
      <c r="AC56" s="7983">
        <f t="shared" si="21"/>
      </c>
      <c r="AD56" s="7975">
        <f t="shared" si="12"/>
      </c>
      <c r="AE56" s="7984">
        <f t="shared" si="15"/>
      </c>
      <c r="AF56" s="7977">
        <f>VLOOKUP(C56,'Data Products'!$A:$J,10,0)</f>
      </c>
      <c r="AG56" s="7978">
        <f t="shared" si="24"/>
      </c>
      <c r="AH56" s="7978">
        <f t="shared" si="18"/>
      </c>
      <c r="AI56" s="7991"/>
      <c r="AJ56" s="7980"/>
      <c r="AK56" s="7981"/>
      <c r="AL56" s="7980"/>
      <c r="AM56" s="7981"/>
      <c r="AN56" s="7981"/>
    </row>
    <row customHeight="true" hidden="true" ht="18" r="57">
      <c r="A57" s="8028">
        <v>4</v>
      </c>
      <c r="B57" s="7967" t="s">
        <v>8959</v>
      </c>
      <c r="C57" s="7967" t="s">
        <v>9044</v>
      </c>
      <c r="D57" s="7968">
        <v>0</v>
      </c>
      <c r="E57" s="7982">
        <v>0</v>
      </c>
      <c r="F57" s="8029"/>
      <c r="G57" s="8030">
        <f>VLOOKUP(C57,'Data Products'!$A:$J,2,0)</f>
      </c>
      <c r="H57" s="8031">
        <f t="shared" si="8"/>
      </c>
      <c r="I57" s="7971">
        <v>45460</v>
      </c>
      <c r="J57" s="7972">
        <f t="shared" si="3"/>
      </c>
      <c r="K57" s="7968">
        <v>0</v>
      </c>
      <c r="L57" s="7968">
        <v>0</v>
      </c>
      <c r="M57" s="7968">
        <v>0</v>
      </c>
      <c r="N57" s="7968">
        <v>0</v>
      </c>
      <c r="O57" s="7967" t="s">
        <v>9041</v>
      </c>
      <c r="P57" s="8005"/>
      <c r="Q57" s="8005"/>
      <c r="R57" s="8036"/>
      <c r="S57" s="8005"/>
      <c r="T57" s="8005"/>
      <c r="U57" s="8005"/>
      <c r="V57" s="8005"/>
      <c r="W57" s="8005"/>
      <c r="X57" s="8005"/>
      <c r="Y57" s="8005"/>
      <c r="Z57" s="8005"/>
      <c r="AA57" s="8005"/>
      <c r="AB57" s="8034">
        <f t="shared" si="28"/>
      </c>
      <c r="AC57" s="7983">
        <f t="shared" si="21"/>
      </c>
      <c r="AD57" s="7975">
        <f t="shared" si="12"/>
      </c>
      <c r="AE57" s="7984">
        <f t="shared" si="15"/>
      </c>
      <c r="AF57" s="7977">
        <f>VLOOKUP(C57,'Data Products'!$A:$J,10,0)</f>
      </c>
      <c r="AG57" s="7978">
        <f t="shared" si="24"/>
      </c>
      <c r="AH57" s="7978">
        <f t="shared" si="18"/>
      </c>
      <c r="AI57" s="7980"/>
      <c r="AJ57" s="7981"/>
      <c r="AK57" s="7981"/>
      <c r="AL57" s="7980"/>
      <c r="AM57" s="7981"/>
      <c r="AN57" s="7981"/>
    </row>
    <row customHeight="true" hidden="true" ht="18" r="58">
      <c r="A58" s="8028">
        <v>5</v>
      </c>
      <c r="B58" s="7967" t="s">
        <v>8987</v>
      </c>
      <c r="C58" s="7967" t="s">
        <v>9045</v>
      </c>
      <c r="D58" s="7968">
        <v>0</v>
      </c>
      <c r="E58" s="7982">
        <v>0</v>
      </c>
      <c r="F58" s="8029"/>
      <c r="G58" s="8030">
        <f>VLOOKUP(C58,'Data Products'!$A:$J,2,0)</f>
      </c>
      <c r="H58" s="8031">
        <f t="shared" si="8"/>
      </c>
      <c r="I58" s="7971">
        <v>45667</v>
      </c>
      <c r="J58" s="7972">
        <f t="shared" si="3"/>
      </c>
      <c r="K58" s="7968">
        <v>0</v>
      </c>
      <c r="L58" s="7968">
        <v>0</v>
      </c>
      <c r="M58" s="7968">
        <v>500</v>
      </c>
      <c r="N58" s="7968">
        <v>1000</v>
      </c>
      <c r="O58" s="8037" t="s">
        <v>8972</v>
      </c>
      <c r="P58" s="8005"/>
      <c r="Q58" s="8005"/>
      <c r="R58" s="8033"/>
      <c r="S58" s="8005"/>
      <c r="T58" s="8005"/>
      <c r="U58" s="8005"/>
      <c r="V58" s="8005"/>
      <c r="W58" s="8005"/>
      <c r="X58" s="8005"/>
      <c r="Y58" s="8005"/>
      <c r="Z58" s="8005"/>
      <c r="AA58" s="8005"/>
      <c r="AB58" s="8034">
        <f t="shared" si="28"/>
      </c>
      <c r="AC58" s="7983">
        <f t="shared" si="21"/>
      </c>
      <c r="AD58" s="7975">
        <f t="shared" si="12"/>
      </c>
      <c r="AE58" s="7984">
        <f t="shared" si="15"/>
      </c>
      <c r="AF58" s="7977">
        <f>VLOOKUP(C58,'Data Products'!$A:$J,10,0)</f>
      </c>
      <c r="AG58" s="7978">
        <f t="shared" si="24"/>
      </c>
      <c r="AH58" s="7978">
        <f t="shared" si="18"/>
      </c>
      <c r="AI58" s="7991"/>
      <c r="AJ58" s="7981"/>
      <c r="AK58" s="7981">
        <v>200</v>
      </c>
      <c r="AL58" s="7980"/>
      <c r="AM58" s="7981"/>
      <c r="AN58" s="7981"/>
    </row>
    <row r="59">
      <c r="A59" s="8028">
        <v>6</v>
      </c>
      <c r="B59" s="7967" t="s">
        <v>8959</v>
      </c>
      <c r="C59" s="7967" t="s">
        <v>9046</v>
      </c>
      <c r="D59" s="7968">
        <v>3</v>
      </c>
      <c r="E59" s="7982">
        <v>3</v>
      </c>
      <c r="F59" s="8029"/>
      <c r="G59" s="8030">
        <f>VLOOKUP(C59,'Data Products'!$A:$J,2,0)</f>
      </c>
      <c r="H59" s="8031">
        <f t="shared" si="8"/>
      </c>
      <c r="I59" s="7971">
        <v>45667</v>
      </c>
      <c r="J59" s="7972">
        <f t="shared" si="3"/>
      </c>
      <c r="K59" s="7968">
        <v>0</v>
      </c>
      <c r="L59" s="7968">
        <v>0</v>
      </c>
      <c r="M59" s="7968">
        <v>500</v>
      </c>
      <c r="N59" s="7968">
        <v>1000</v>
      </c>
      <c r="O59" s="7967" t="s">
        <v>8972</v>
      </c>
      <c r="P59" s="8005"/>
      <c r="Q59" s="8005"/>
      <c r="R59" s="8033"/>
      <c r="S59" s="8005"/>
      <c r="T59" s="8005"/>
      <c r="U59" s="8005"/>
      <c r="V59" s="8005"/>
      <c r="W59" s="8005"/>
      <c r="X59" s="8005"/>
      <c r="Y59" s="8005"/>
      <c r="Z59" s="8005"/>
      <c r="AA59" s="8005"/>
      <c r="AB59" s="8034">
        <f t="shared" si="28"/>
      </c>
      <c r="AC59" s="7989">
        <f t="shared" si="21"/>
      </c>
      <c r="AD59" s="7975">
        <f t="shared" si="12"/>
      </c>
      <c r="AE59" s="7990">
        <f t="shared" si="15"/>
      </c>
      <c r="AF59" s="7977">
        <f>VLOOKUP(C59,'Data Products'!$A:$J,10,0)</f>
      </c>
      <c r="AG59" s="7978">
        <f t="shared" si="24"/>
      </c>
      <c r="AH59" s="7978">
        <f t="shared" si="18"/>
      </c>
      <c r="AI59" s="7991"/>
      <c r="AJ59" s="7981"/>
      <c r="AK59" s="7981"/>
      <c r="AL59" s="7980"/>
      <c r="AM59" s="7981"/>
      <c r="AN59" s="7981"/>
    </row>
    <row r="60">
      <c r="A60" s="8028">
        <v>7</v>
      </c>
      <c r="B60" s="7967" t="s">
        <v>8952</v>
      </c>
      <c r="C60" s="7967" t="s">
        <v>9047</v>
      </c>
      <c r="D60" s="7968">
        <v>132</v>
      </c>
      <c r="E60" s="7982">
        <v>132</v>
      </c>
      <c r="F60" s="8029"/>
      <c r="G60" s="8030">
        <f>VLOOKUP(C60,'Data Products'!$A:$J,2,0)</f>
      </c>
      <c r="H60" s="8031">
        <f t="shared" si="8"/>
      </c>
      <c r="I60" s="7971">
        <v>45617</v>
      </c>
      <c r="J60" s="7972">
        <f t="shared" si="3"/>
      </c>
      <c r="K60" s="7968">
        <v>25</v>
      </c>
      <c r="L60" s="7968">
        <v>64</v>
      </c>
      <c r="M60" s="7968">
        <v>300</v>
      </c>
      <c r="N60" s="7968">
        <v>500</v>
      </c>
      <c r="O60" s="8038" t="s">
        <v>8972</v>
      </c>
      <c r="P60" s="8005"/>
      <c r="Q60" s="8005"/>
      <c r="R60" s="8033"/>
      <c r="S60" s="8005"/>
      <c r="T60" s="8005"/>
      <c r="U60" s="8005"/>
      <c r="V60" s="8005"/>
      <c r="W60" s="8005"/>
      <c r="X60" s="8005"/>
      <c r="Y60" s="8005"/>
      <c r="Z60" s="8005"/>
      <c r="AA60" s="8005"/>
      <c r="AB60" s="8034">
        <f t="shared" si="28"/>
      </c>
      <c r="AC60" s="7993">
        <f t="shared" si="21"/>
      </c>
      <c r="AD60" s="7975">
        <f t="shared" si="12"/>
      </c>
      <c r="AE60" s="7994">
        <f t="shared" si="15"/>
      </c>
      <c r="AF60" s="7977">
        <f>VLOOKUP(C60,'Data Products'!$A:$J,10,0)</f>
      </c>
      <c r="AG60" s="7978">
        <f t="shared" si="24"/>
      </c>
      <c r="AH60" s="7978">
        <f t="shared" si="18"/>
      </c>
      <c r="AI60" s="7980"/>
      <c r="AJ60" s="7981"/>
      <c r="AK60" s="7981"/>
      <c r="AL60" s="7980"/>
      <c r="AM60" s="7981"/>
      <c r="AN60" s="7981"/>
    </row>
    <row customHeight="true" hidden="true" ht="18" r="61">
      <c r="A61" s="8028">
        <v>8</v>
      </c>
      <c r="B61" s="7967" t="s">
        <v>8952</v>
      </c>
      <c r="C61" s="7967" t="s">
        <v>9048</v>
      </c>
      <c r="D61" s="7968">
        <v>0</v>
      </c>
      <c r="E61" s="7982">
        <v>0</v>
      </c>
      <c r="F61" s="8029"/>
      <c r="G61" s="8030">
        <f>VLOOKUP(C61,'Data Products'!$A:$J,2,0)</f>
      </c>
      <c r="H61" s="8039">
        <f t="shared" si="8"/>
      </c>
      <c r="I61" s="7971">
        <v>45504</v>
      </c>
      <c r="J61" s="7972">
        <f t="shared" si="3"/>
      </c>
      <c r="K61" s="7968">
        <v>0</v>
      </c>
      <c r="L61" s="7968">
        <v>0</v>
      </c>
      <c r="M61" s="7968">
        <v>0</v>
      </c>
      <c r="N61" s="7968">
        <v>0</v>
      </c>
      <c r="O61" s="7967" t="s">
        <v>8972</v>
      </c>
      <c r="P61" s="8005"/>
      <c r="Q61" s="8005"/>
      <c r="R61" s="8033"/>
      <c r="S61" s="8005"/>
      <c r="T61" s="8005"/>
      <c r="U61" s="8005"/>
      <c r="V61" s="8005"/>
      <c r="W61" s="8005"/>
      <c r="X61" s="8005"/>
      <c r="Y61" s="8005"/>
      <c r="Z61" s="8005"/>
      <c r="AA61" s="8005"/>
      <c r="AB61" s="8034">
        <f t="shared" si="28"/>
      </c>
      <c r="AC61" s="7983">
        <f t="shared" si="21"/>
      </c>
      <c r="AD61" s="7975">
        <f t="shared" si="12"/>
      </c>
      <c r="AE61" s="7984">
        <f t="shared" si="15"/>
      </c>
      <c r="AF61" s="7977">
        <f>VLOOKUP(C61,'Data Products'!$A:$J,10,0)</f>
      </c>
      <c r="AG61" s="7978">
        <f t="shared" si="24"/>
      </c>
      <c r="AH61" s="7978">
        <f t="shared" si="18"/>
      </c>
      <c r="AI61" s="7980"/>
      <c r="AJ61" s="7981"/>
      <c r="AK61" s="7981"/>
      <c r="AL61" s="7980"/>
      <c r="AM61" s="7981"/>
      <c r="AN61" s="7981"/>
    </row>
    <row customHeight="true" hidden="true" ht="18" r="62">
      <c r="A62" s="8028">
        <v>9</v>
      </c>
      <c r="B62" s="7967" t="s">
        <v>8952</v>
      </c>
      <c r="C62" s="7967" t="s">
        <v>9049</v>
      </c>
      <c r="D62" s="7968">
        <v>0</v>
      </c>
      <c r="E62" s="7982">
        <v>0</v>
      </c>
      <c r="F62" s="8029"/>
      <c r="G62" s="8030">
        <f>VLOOKUP(C62,'Data Products'!$A:$J,2,0)</f>
      </c>
      <c r="H62" s="8031">
        <f t="shared" si="8"/>
      </c>
      <c r="I62" s="7971">
        <v>45530</v>
      </c>
      <c r="J62" s="7972">
        <f t="shared" si="3"/>
      </c>
      <c r="K62" s="7968">
        <v>0</v>
      </c>
      <c r="L62" s="7968">
        <v>0</v>
      </c>
      <c r="M62" s="7968">
        <v>100</v>
      </c>
      <c r="N62" s="7968">
        <v>300</v>
      </c>
      <c r="O62" s="7967" t="s">
        <v>8972</v>
      </c>
      <c r="P62" s="8005"/>
      <c r="Q62" s="8005"/>
      <c r="R62" s="8033"/>
      <c r="S62" s="8005"/>
      <c r="T62" s="8005"/>
      <c r="U62" s="8005"/>
      <c r="V62" s="8005"/>
      <c r="W62" s="8005"/>
      <c r="X62" s="8005"/>
      <c r="Y62" s="8005"/>
      <c r="Z62" s="8005"/>
      <c r="AA62" s="8005"/>
      <c r="AB62" s="8034">
        <f t="shared" si="28"/>
      </c>
      <c r="AC62" s="7989">
        <f t="shared" si="21"/>
      </c>
      <c r="AD62" s="7975">
        <f t="shared" si="12"/>
      </c>
      <c r="AE62" s="7990">
        <f t="shared" si="15"/>
      </c>
      <c r="AF62" s="7977">
        <f>VLOOKUP(C62,'Data Products'!$A:$J,10,0)</f>
      </c>
      <c r="AG62" s="7978">
        <f t="shared" si="24"/>
      </c>
      <c r="AH62" s="7978">
        <f t="shared" si="18"/>
      </c>
      <c r="AI62" s="7980"/>
      <c r="AJ62" s="7981"/>
      <c r="AK62" s="7981"/>
      <c r="AL62" s="7980"/>
      <c r="AM62" s="7981"/>
      <c r="AN62" s="7981"/>
    </row>
    <row customHeight="true" hidden="true" ht="18" r="63">
      <c r="A63" s="8028">
        <v>10</v>
      </c>
      <c r="B63" s="7967" t="s">
        <v>8952</v>
      </c>
      <c r="C63" s="7967" t="s">
        <v>9050</v>
      </c>
      <c r="D63" s="7968">
        <v>0</v>
      </c>
      <c r="E63" s="7982">
        <v>0</v>
      </c>
      <c r="F63" s="8029"/>
      <c r="G63" s="8030">
        <f>VLOOKUP(C63,'Data Products'!$A:$J,2,0)</f>
      </c>
      <c r="H63" s="8031">
        <f t="shared" si="8"/>
      </c>
      <c r="I63" s="7971">
        <v>45667</v>
      </c>
      <c r="J63" s="7972">
        <f t="shared" si="3"/>
      </c>
      <c r="K63" s="7968">
        <v>0</v>
      </c>
      <c r="L63" s="7968">
        <v>0</v>
      </c>
      <c r="M63" s="7968">
        <v>500</v>
      </c>
      <c r="N63" s="7968">
        <v>1000</v>
      </c>
      <c r="O63" s="7967" t="s">
        <v>8972</v>
      </c>
      <c r="P63" s="8005"/>
      <c r="Q63" s="8005"/>
      <c r="R63" s="8033"/>
      <c r="S63" s="8005"/>
      <c r="T63" s="8005"/>
      <c r="U63" s="8005"/>
      <c r="V63" s="8005"/>
      <c r="W63" s="8005"/>
      <c r="X63" s="8005"/>
      <c r="Y63" s="8005"/>
      <c r="Z63" s="8005"/>
      <c r="AA63" s="8005"/>
      <c r="AB63" s="8034">
        <f t="shared" si="28"/>
      </c>
      <c r="AC63" s="7983">
        <f t="shared" si="21"/>
      </c>
      <c r="AD63" s="7975">
        <f t="shared" si="12"/>
      </c>
      <c r="AE63" s="7984">
        <f t="shared" si="15"/>
      </c>
      <c r="AF63" s="7977">
        <f>VLOOKUP(C63,'Data Products'!$A:$J,10,0)</f>
      </c>
      <c r="AG63" s="7978">
        <f t="shared" si="24"/>
      </c>
      <c r="AH63" s="7978">
        <f t="shared" si="18"/>
      </c>
      <c r="AI63" s="7991"/>
      <c r="AJ63" s="7981"/>
      <c r="AK63" s="7981">
        <v>150</v>
      </c>
      <c r="AL63" s="7980"/>
      <c r="AM63" s="7981"/>
      <c r="AN63" s="7981"/>
    </row>
    <row customHeight="true" hidden="true" ht="18" r="64">
      <c r="A64" s="8028">
        <v>11</v>
      </c>
      <c r="B64" s="7967" t="s">
        <v>8959</v>
      </c>
      <c r="C64" s="7967" t="s">
        <v>9051</v>
      </c>
      <c r="D64" s="7968">
        <v>0</v>
      </c>
      <c r="E64" s="7982">
        <v>0</v>
      </c>
      <c r="F64" s="8029"/>
      <c r="G64" s="8030">
        <f>VLOOKUP(C64,'Data Products'!$A:$J,2,0)</f>
      </c>
      <c r="H64" s="8031">
        <f t="shared" si="8"/>
      </c>
      <c r="I64" s="8007">
        <v>45716</v>
      </c>
      <c r="J64" s="7972">
        <f t="shared" si="3"/>
      </c>
      <c r="K64" s="7968">
        <v>63</v>
      </c>
      <c r="L64" s="7968">
        <v>135</v>
      </c>
      <c r="M64" s="7968" t="s">
        <v>9043</v>
      </c>
      <c r="N64" s="7968" t="s">
        <v>9043</v>
      </c>
      <c r="O64" s="7967" t="s">
        <v>8972</v>
      </c>
      <c r="P64" s="8005"/>
      <c r="Q64" s="8005"/>
      <c r="R64" s="8033"/>
      <c r="S64" s="8005"/>
      <c r="T64" s="8005"/>
      <c r="U64" s="8005"/>
      <c r="V64" s="8005"/>
      <c r="W64" s="8005"/>
      <c r="X64" s="8005"/>
      <c r="Y64" s="8005"/>
      <c r="Z64" s="8005"/>
      <c r="AA64" s="8005"/>
      <c r="AB64" s="8034">
        <f t="shared" si="28"/>
      </c>
      <c r="AC64" s="7993">
        <f t="shared" si="21"/>
      </c>
      <c r="AD64" s="7975">
        <f t="shared" si="12"/>
      </c>
      <c r="AE64" s="7994">
        <f t="shared" si="15"/>
      </c>
      <c r="AF64" s="7977">
        <f>VLOOKUP(C64,'Data Products'!$A:$J,10,0)</f>
      </c>
      <c r="AG64" s="7978">
        <f t="shared" si="24"/>
      </c>
      <c r="AH64" s="7978">
        <f t="shared" si="18"/>
      </c>
      <c r="AI64" s="7991"/>
      <c r="AJ64" s="7981"/>
      <c r="AK64" s="7981"/>
      <c r="AL64" s="7980"/>
      <c r="AM64" s="7981"/>
      <c r="AN64" s="7981"/>
    </row>
    <row r="65">
      <c r="A65" s="8028">
        <v>12</v>
      </c>
      <c r="B65" s="7967" t="s">
        <v>8952</v>
      </c>
      <c r="C65" s="7967" t="s">
        <v>9052</v>
      </c>
      <c r="D65" s="7968">
        <v>223</v>
      </c>
      <c r="E65" s="7982">
        <v>223</v>
      </c>
      <c r="F65" s="8029"/>
      <c r="G65" s="8030">
        <f>VLOOKUP(C65,'Data Products'!$A:$J,2,0)</f>
      </c>
      <c r="H65" s="8031">
        <f t="shared" si="8"/>
      </c>
      <c r="I65" s="8007">
        <v>45716</v>
      </c>
      <c r="J65" s="7972">
        <f t="shared" si="3"/>
      </c>
      <c r="K65" s="7968">
        <v>70</v>
      </c>
      <c r="L65" s="7968">
        <v>102</v>
      </c>
      <c r="M65" s="7968">
        <v>0</v>
      </c>
      <c r="N65" s="7968">
        <v>0</v>
      </c>
      <c r="O65" s="7967" t="s">
        <v>8972</v>
      </c>
      <c r="P65" s="8005"/>
      <c r="Q65" s="8005"/>
      <c r="R65" s="8033"/>
      <c r="S65" s="8005"/>
      <c r="T65" s="8005"/>
      <c r="U65" s="8005"/>
      <c r="V65" s="8005"/>
      <c r="W65" s="8005"/>
      <c r="X65" s="8005"/>
      <c r="Y65" s="8005"/>
      <c r="Z65" s="8005"/>
      <c r="AA65" s="8005"/>
      <c r="AB65" s="8034">
        <f t="shared" si="28"/>
      </c>
      <c r="AC65" s="7993">
        <f t="shared" si="21"/>
      </c>
      <c r="AD65" s="7975">
        <f t="shared" si="12"/>
      </c>
      <c r="AE65" s="7994">
        <f t="shared" si="15"/>
      </c>
      <c r="AF65" s="7977">
        <f>VLOOKUP(C65,'Data Products'!$A:$J,10,0)</f>
      </c>
      <c r="AG65" s="7978">
        <f t="shared" si="24"/>
      </c>
      <c r="AH65" s="7978">
        <f t="shared" si="18"/>
      </c>
      <c r="AI65" s="7991"/>
      <c r="AJ65" s="7981"/>
      <c r="AK65" s="7981"/>
      <c r="AL65" s="7980"/>
      <c r="AM65" s="7981"/>
      <c r="AN65" s="7981"/>
    </row>
    <row customHeight="true" hidden="true" ht="18" r="66">
      <c r="A66" s="8028">
        <v>13</v>
      </c>
      <c r="B66" s="7967" t="s">
        <v>8952</v>
      </c>
      <c r="C66" s="7967" t="s">
        <v>9053</v>
      </c>
      <c r="D66" s="7968">
        <v>0</v>
      </c>
      <c r="E66" s="7982">
        <v>0</v>
      </c>
      <c r="F66" s="8029"/>
      <c r="G66" s="8030">
        <f>VLOOKUP(C66,'Data Products'!$A:$J,2,0)</f>
      </c>
      <c r="H66" s="8039">
        <f t="shared" si="8"/>
      </c>
      <c r="I66" s="7971">
        <v>45363</v>
      </c>
      <c r="J66" s="7972">
        <f t="shared" si="3"/>
      </c>
      <c r="K66" s="7968">
        <v>0</v>
      </c>
      <c r="L66" s="7968">
        <v>0</v>
      </c>
      <c r="M66" s="7968">
        <v>0</v>
      </c>
      <c r="N66" s="7968">
        <v>0</v>
      </c>
      <c r="O66" s="7967" t="s">
        <v>8972</v>
      </c>
      <c r="P66" s="8005"/>
      <c r="Q66" s="8005"/>
      <c r="R66" s="8033"/>
      <c r="S66" s="8005"/>
      <c r="T66" s="8005"/>
      <c r="U66" s="8005"/>
      <c r="V66" s="8005"/>
      <c r="W66" s="8005"/>
      <c r="X66" s="8005"/>
      <c r="Y66" s="8005"/>
      <c r="Z66" s="8005"/>
      <c r="AA66" s="8005"/>
      <c r="AB66" s="8034">
        <f t="shared" si="28"/>
      </c>
      <c r="AC66" s="7983">
        <f t="shared" si="21"/>
      </c>
      <c r="AD66" s="7975">
        <f t="shared" si="12"/>
      </c>
      <c r="AE66" s="7984">
        <f t="shared" si="15"/>
      </c>
      <c r="AF66" s="7977">
        <f>VLOOKUP(C66,'Data Products'!$A:$J,10,0)</f>
      </c>
      <c r="AG66" s="7978">
        <f t="shared" si="24"/>
      </c>
      <c r="AH66" s="7978">
        <f t="shared" si="18"/>
      </c>
      <c r="AI66" s="7980"/>
      <c r="AJ66" s="7981"/>
      <c r="AK66" s="7981"/>
      <c r="AL66" s="7980"/>
      <c r="AM66" s="7981"/>
      <c r="AN66" s="7981"/>
    </row>
    <row r="67">
      <c r="A67" s="8028">
        <v>14</v>
      </c>
      <c r="B67" s="7967" t="s">
        <v>8952</v>
      </c>
      <c r="C67" s="7967" t="s">
        <v>9054</v>
      </c>
      <c r="D67" s="7968">
        <v>39</v>
      </c>
      <c r="E67" s="7982">
        <v>39</v>
      </c>
      <c r="F67" s="8029"/>
      <c r="G67" s="8030">
        <f>VLOOKUP(C67,'Data Products'!$A:$J,2,0)</f>
      </c>
      <c r="H67" s="8031">
        <f t="shared" si="8"/>
      </c>
      <c r="I67" s="7971">
        <v>45617</v>
      </c>
      <c r="J67" s="7972">
        <f t="shared" si="3"/>
      </c>
      <c r="K67" s="7968">
        <v>16</v>
      </c>
      <c r="L67" s="7968">
        <v>22</v>
      </c>
      <c r="M67" s="7968">
        <v>300</v>
      </c>
      <c r="N67" s="7968">
        <v>500</v>
      </c>
      <c r="O67" s="7967" t="s">
        <v>8972</v>
      </c>
      <c r="P67" s="8005"/>
      <c r="Q67" s="8005"/>
      <c r="R67" s="8033"/>
      <c r="S67" s="8005"/>
      <c r="T67" s="8005"/>
      <c r="U67" s="8005"/>
      <c r="V67" s="8005"/>
      <c r="W67" s="8005"/>
      <c r="X67" s="8005"/>
      <c r="Y67" s="8005"/>
      <c r="Z67" s="8005"/>
      <c r="AA67" s="8005"/>
      <c r="AB67" s="8034">
        <f t="shared" si="28"/>
      </c>
      <c r="AC67" s="7993">
        <f t="shared" si="21"/>
      </c>
      <c r="AD67" s="7975">
        <f t="shared" si="12"/>
      </c>
      <c r="AE67" s="7994">
        <f t="shared" si="15"/>
      </c>
      <c r="AF67" s="7977">
        <f>VLOOKUP(C67,'Data Products'!$A:$J,10,0)</f>
      </c>
      <c r="AG67" s="7978">
        <f t="shared" si="24"/>
      </c>
      <c r="AH67" s="7978">
        <f t="shared" si="18"/>
      </c>
      <c r="AI67" s="7991"/>
      <c r="AJ67" s="7981"/>
      <c r="AK67" s="7981"/>
      <c r="AL67" s="7980"/>
      <c r="AM67" s="7981"/>
      <c r="AN67" s="7981"/>
    </row>
    <row r="68">
      <c r="A68" s="8028">
        <v>15</v>
      </c>
      <c r="B68" s="7967" t="s">
        <v>8952</v>
      </c>
      <c r="C68" s="7967" t="s">
        <v>9055</v>
      </c>
      <c r="D68" s="7968">
        <v>65</v>
      </c>
      <c r="E68" s="7982">
        <v>65</v>
      </c>
      <c r="F68" s="8029"/>
      <c r="G68" s="8030">
        <f>VLOOKUP(C68,'Data Products'!$A:$J,2,0)</f>
      </c>
      <c r="H68" s="8031">
        <f t="shared" si="8"/>
      </c>
      <c r="I68" s="7971">
        <v>45667</v>
      </c>
      <c r="J68" s="7972">
        <f t="shared" si="3"/>
      </c>
      <c r="K68" s="7968">
        <v>229</v>
      </c>
      <c r="L68" s="7968">
        <v>303</v>
      </c>
      <c r="M68" s="7968">
        <v>1000</v>
      </c>
      <c r="N68" s="7968">
        <v>2000</v>
      </c>
      <c r="O68" s="7967" t="s">
        <v>8972</v>
      </c>
      <c r="P68" s="8005"/>
      <c r="Q68" s="8005"/>
      <c r="R68" s="8033"/>
      <c r="S68" s="8005"/>
      <c r="T68" s="8005"/>
      <c r="U68" s="8005"/>
      <c r="V68" s="8005"/>
      <c r="W68" s="8005"/>
      <c r="X68" s="8005"/>
      <c r="Y68" s="8005"/>
      <c r="Z68" s="8005"/>
      <c r="AA68" s="8005"/>
      <c r="AB68" s="8034">
        <f t="shared" si="28"/>
      </c>
      <c r="AC68" s="7993">
        <f t="shared" si="21"/>
      </c>
      <c r="AD68" s="7975">
        <f t="shared" si="12"/>
      </c>
      <c r="AE68" s="7994">
        <f t="shared" si="15"/>
      </c>
      <c r="AF68" s="7977">
        <f>VLOOKUP(C68,'Data Products'!$A:$J,10,0)</f>
      </c>
      <c r="AG68" s="7978">
        <f t="shared" si="24"/>
      </c>
      <c r="AH68" s="7978">
        <f t="shared" si="18"/>
      </c>
      <c r="AI68" s="7991"/>
      <c r="AJ68" s="7981"/>
      <c r="AK68" s="7981">
        <v>340</v>
      </c>
      <c r="AL68" s="7980"/>
      <c r="AM68" s="7981"/>
      <c r="AN68" s="7981"/>
    </row>
    <row customHeight="true" hidden="true" ht="18" r="69">
      <c r="A69" s="8028">
        <v>16</v>
      </c>
      <c r="B69" s="7967" t="s">
        <v>8959</v>
      </c>
      <c r="C69" s="7967" t="s">
        <v>9056</v>
      </c>
      <c r="D69" s="7968">
        <v>0</v>
      </c>
      <c r="E69" s="7982">
        <v>0</v>
      </c>
      <c r="F69" s="8029"/>
      <c r="G69" s="8030">
        <f>VLOOKUP(C69,'Data Products'!$A:$J,2,0)</f>
      </c>
      <c r="H69" s="8039">
        <f t="shared" si="8"/>
      </c>
      <c r="I69" s="7971">
        <v>45668</v>
      </c>
      <c r="J69" s="7972">
        <f t="shared" si="3"/>
      </c>
      <c r="K69" s="7968">
        <v>0</v>
      </c>
      <c r="L69" s="7968">
        <v>0</v>
      </c>
      <c r="M69" s="7968">
        <v>0</v>
      </c>
      <c r="N69" s="7968">
        <v>0</v>
      </c>
      <c r="O69" s="7967" t="s">
        <v>8990</v>
      </c>
      <c r="P69" s="8005"/>
      <c r="Q69" s="8005"/>
      <c r="R69" s="8033"/>
      <c r="S69" s="8005"/>
      <c r="T69" s="8005"/>
      <c r="U69" s="8005"/>
      <c r="V69" s="8005"/>
      <c r="W69" s="8005"/>
      <c r="X69" s="8005"/>
      <c r="Y69" s="8005"/>
      <c r="Z69" s="8005"/>
      <c r="AA69" s="8005"/>
      <c r="AB69" s="8034">
        <f t="shared" si="28"/>
      </c>
      <c r="AC69" s="7983">
        <f t="shared" si="21"/>
      </c>
      <c r="AD69" s="7975">
        <f t="shared" si="12"/>
      </c>
      <c r="AE69" s="7984">
        <f t="shared" si="15"/>
      </c>
      <c r="AF69" s="7977">
        <f>VLOOKUP(C69,'Data Products'!$A:$J,10,0)</f>
      </c>
      <c r="AG69" s="7978">
        <f t="shared" si="24"/>
      </c>
      <c r="AH69" s="7978">
        <f t="shared" si="18"/>
      </c>
      <c r="AI69" s="7991"/>
      <c r="AJ69" s="7981"/>
      <c r="AK69" s="7981"/>
      <c r="AL69" s="7980"/>
      <c r="AM69" s="7981"/>
      <c r="AN69" s="7981"/>
    </row>
    <row customHeight="true" hidden="true" ht="18" r="70">
      <c r="A70" s="8028">
        <v>17</v>
      </c>
      <c r="B70" s="7967" t="s">
        <v>8959</v>
      </c>
      <c r="C70" s="7967" t="s">
        <v>9057</v>
      </c>
      <c r="D70" s="7968">
        <v>0</v>
      </c>
      <c r="E70" s="7982">
        <v>0</v>
      </c>
      <c r="F70" s="8029"/>
      <c r="G70" s="8030">
        <f>VLOOKUP(C70,'Data Products'!$A:$J,2,0)</f>
      </c>
      <c r="H70" s="8039">
        <f t="shared" si="8"/>
      </c>
      <c r="I70" s="7971">
        <v>45669</v>
      </c>
      <c r="J70" s="7972">
        <f t="shared" si="3"/>
      </c>
      <c r="K70" s="7968">
        <v>0</v>
      </c>
      <c r="L70" s="7968">
        <v>0</v>
      </c>
      <c r="M70" s="7968">
        <v>4000</v>
      </c>
      <c r="N70" s="7968">
        <v>8000</v>
      </c>
      <c r="O70" s="7967" t="s">
        <v>8990</v>
      </c>
      <c r="P70" s="8005"/>
      <c r="Q70" s="8005"/>
      <c r="R70" s="8033"/>
      <c r="S70" s="8005"/>
      <c r="T70" s="8005"/>
      <c r="U70" s="8005"/>
      <c r="V70" s="8005"/>
      <c r="W70" s="8005"/>
      <c r="X70" s="8005"/>
      <c r="Y70" s="8005"/>
      <c r="Z70" s="8005"/>
      <c r="AA70" s="8005"/>
      <c r="AB70" s="8034">
        <f t="shared" si="28"/>
      </c>
      <c r="AC70" s="7989">
        <f t="shared" si="21"/>
      </c>
      <c r="AD70" s="7975">
        <f t="shared" si="12"/>
      </c>
      <c r="AE70" s="7990">
        <f t="shared" si="15"/>
      </c>
      <c r="AF70" s="7977">
        <f>VLOOKUP(C70,'Data Products'!$A:$J,10,0)</f>
      </c>
      <c r="AG70" s="7978">
        <f t="shared" si="24"/>
      </c>
      <c r="AH70" s="7978">
        <f t="shared" si="18"/>
      </c>
      <c r="AI70" s="7991"/>
      <c r="AJ70" s="7981"/>
      <c r="AK70" s="7981">
        <v>3620</v>
      </c>
      <c r="AL70" s="7980"/>
      <c r="AM70" s="7981"/>
      <c r="AN70" s="7981"/>
    </row>
    <row customHeight="true" hidden="true" ht="18" r="71">
      <c r="A71" s="8028">
        <v>18</v>
      </c>
      <c r="B71" s="7967" t="s">
        <v>8959</v>
      </c>
      <c r="C71" s="7967" t="s">
        <v>9058</v>
      </c>
      <c r="D71" s="7968">
        <v>0</v>
      </c>
      <c r="E71" s="7982">
        <v>0</v>
      </c>
      <c r="F71" s="8029"/>
      <c r="G71" s="8030">
        <f>VLOOKUP(C71,'Data Products'!$A:$J,2,0)</f>
      </c>
      <c r="H71" s="8039">
        <f t="shared" si="8"/>
      </c>
      <c r="I71" s="7971">
        <v>45670</v>
      </c>
      <c r="J71" s="7972">
        <f t="shared" si="3"/>
      </c>
      <c r="K71" s="7968">
        <v>0</v>
      </c>
      <c r="L71" s="7968">
        <v>0</v>
      </c>
      <c r="M71" s="7968">
        <v>0</v>
      </c>
      <c r="N71" s="7968">
        <v>0</v>
      </c>
      <c r="O71" s="7967" t="s">
        <v>8990</v>
      </c>
      <c r="P71" s="8005"/>
      <c r="Q71" s="8005"/>
      <c r="R71" s="8033"/>
      <c r="S71" s="8005"/>
      <c r="T71" s="8005"/>
      <c r="U71" s="8005"/>
      <c r="V71" s="8005"/>
      <c r="W71" s="8005"/>
      <c r="X71" s="8005"/>
      <c r="Y71" s="8005"/>
      <c r="Z71" s="8005"/>
      <c r="AA71" s="8005"/>
      <c r="AB71" s="8034">
        <f t="shared" si="28"/>
      </c>
      <c r="AC71" s="7983">
        <f t="shared" si="21"/>
      </c>
      <c r="AD71" s="7975">
        <f t="shared" si="12"/>
      </c>
      <c r="AE71" s="7984">
        <f t="shared" si="15"/>
      </c>
      <c r="AF71" s="7977">
        <f>VLOOKUP(C71,'Data Products'!$A:$J,10,0)</f>
      </c>
      <c r="AG71" s="7978">
        <f t="shared" si="24"/>
      </c>
      <c r="AH71" s="7978">
        <f t="shared" si="18"/>
      </c>
      <c r="AI71" s="7991"/>
      <c r="AJ71" s="7981"/>
      <c r="AK71" s="7981"/>
      <c r="AL71" s="7980"/>
      <c r="AM71" s="7981"/>
      <c r="AN71" s="7981"/>
    </row>
    <row r="72">
      <c r="A72" s="8028">
        <v>19</v>
      </c>
      <c r="B72" s="7967" t="s">
        <v>8964</v>
      </c>
      <c r="C72" s="7967" t="s">
        <v>9059</v>
      </c>
      <c r="D72" s="7968">
        <v>364</v>
      </c>
      <c r="E72" s="7982">
        <v>364</v>
      </c>
      <c r="F72" s="8029"/>
      <c r="G72" s="8030">
        <f>VLOOKUP(C72,'Data Products'!$A:$J,2,0)</f>
      </c>
      <c r="H72" s="8031">
        <f t="shared" si="8"/>
      </c>
      <c r="I72" s="7971">
        <v>45671</v>
      </c>
      <c r="J72" s="7972">
        <f t="shared" si="3"/>
      </c>
      <c r="K72" s="7968">
        <v>1881</v>
      </c>
      <c r="L72" s="7968">
        <v>3558</v>
      </c>
      <c r="M72" s="7968">
        <v>0</v>
      </c>
      <c r="N72" s="7968">
        <v>0</v>
      </c>
      <c r="O72" s="7967" t="s">
        <v>9060</v>
      </c>
      <c r="P72" s="8005"/>
      <c r="Q72" s="8005"/>
      <c r="R72" s="8033"/>
      <c r="S72" s="8005"/>
      <c r="T72" s="8005"/>
      <c r="U72" s="8005"/>
      <c r="V72" s="8005"/>
      <c r="W72" s="8005"/>
      <c r="X72" s="8005"/>
      <c r="Y72" s="8005"/>
      <c r="Z72" s="8005"/>
      <c r="AA72" s="8005"/>
      <c r="AB72" s="8034">
        <f t="shared" si="28"/>
      </c>
      <c r="AC72" s="7989">
        <f t="shared" si="21"/>
      </c>
      <c r="AD72" s="7975">
        <f t="shared" si="12"/>
      </c>
      <c r="AE72" s="7990">
        <f t="shared" si="15"/>
      </c>
      <c r="AF72" s="7977">
        <f>VLOOKUP(C72,'Data Products'!$A:$J,10,0)</f>
      </c>
      <c r="AG72" s="7978">
        <f t="shared" si="24"/>
      </c>
      <c r="AH72" s="7978">
        <f t="shared" si="18"/>
      </c>
      <c r="AI72" s="7996" t="s">
        <v>9061</v>
      </c>
      <c r="AJ72" s="7981"/>
      <c r="AK72" s="7981"/>
      <c r="AL72" s="7980"/>
      <c r="AM72" s="7981"/>
      <c r="AN72" s="7981"/>
    </row>
    <row r="73">
      <c r="A73" s="8028">
        <v>20</v>
      </c>
      <c r="B73" s="7967" t="s">
        <v>8964</v>
      </c>
      <c r="C73" s="7967" t="s">
        <v>9062</v>
      </c>
      <c r="D73" s="7968">
        <v>3075</v>
      </c>
      <c r="E73" s="7982">
        <v>3075</v>
      </c>
      <c r="F73" s="8029"/>
      <c r="G73" s="8030">
        <f>VLOOKUP(C73,'Data Products'!$A:$J,2,0)</f>
      </c>
      <c r="H73" s="8031">
        <f t="shared" si="8"/>
      </c>
      <c r="I73" s="8007">
        <v>45980</v>
      </c>
      <c r="J73" s="7972">
        <f t="shared" si="3"/>
      </c>
      <c r="K73" s="7968">
        <v>1224</v>
      </c>
      <c r="L73" s="7968">
        <v>2346</v>
      </c>
      <c r="M73" s="7968">
        <v>0</v>
      </c>
      <c r="N73" s="7968">
        <v>0</v>
      </c>
      <c r="O73" s="7967" t="s">
        <v>9060</v>
      </c>
      <c r="P73" s="8005"/>
      <c r="Q73" s="8005"/>
      <c r="R73" s="8033"/>
      <c r="S73" s="8005"/>
      <c r="T73" s="8005"/>
      <c r="U73" s="8005"/>
      <c r="V73" s="8005"/>
      <c r="W73" s="8005"/>
      <c r="X73" s="8005"/>
      <c r="Y73" s="8005"/>
      <c r="Z73" s="8005"/>
      <c r="AA73" s="8005"/>
      <c r="AB73" s="8034">
        <f t="shared" si="28"/>
      </c>
      <c r="AC73" s="7989">
        <f t="shared" si="21"/>
      </c>
      <c r="AD73" s="7975">
        <f t="shared" si="12"/>
      </c>
      <c r="AE73" s="7990">
        <f t="shared" si="15"/>
      </c>
      <c r="AF73" s="7977">
        <f>VLOOKUP(C73,'Data Products'!$A:$J,10,0)</f>
      </c>
      <c r="AG73" s="7978">
        <f t="shared" si="24"/>
      </c>
      <c r="AH73" s="7978">
        <f t="shared" si="18"/>
      </c>
      <c r="AI73" s="7996" t="s">
        <v>9063</v>
      </c>
      <c r="AJ73" s="7981"/>
      <c r="AK73" s="7981"/>
      <c r="AL73" s="7980"/>
      <c r="AM73" s="7981"/>
      <c r="AN73" s="7981"/>
    </row>
    <row r="74">
      <c r="A74" s="8028">
        <v>21</v>
      </c>
      <c r="B74" s="7967" t="s">
        <v>8964</v>
      </c>
      <c r="C74" s="7967" t="s">
        <v>9064</v>
      </c>
      <c r="D74" s="7968">
        <v>9</v>
      </c>
      <c r="E74" s="7982">
        <v>9</v>
      </c>
      <c r="F74" s="8029"/>
      <c r="G74" s="8030">
        <f>VLOOKUP(C74,'Data Products'!$A:$J,2,0)</f>
      </c>
      <c r="H74" s="8031">
        <f t="shared" si="8"/>
      </c>
      <c r="I74" s="8007">
        <v>45895</v>
      </c>
      <c r="J74" s="7972">
        <f t="shared" si="3"/>
      </c>
      <c r="K74" s="7968">
        <v>13</v>
      </c>
      <c r="L74" s="7968">
        <v>34</v>
      </c>
      <c r="M74" s="7968">
        <v>0</v>
      </c>
      <c r="N74" s="7968">
        <v>0</v>
      </c>
      <c r="O74" s="7967" t="s">
        <v>9065</v>
      </c>
      <c r="P74" s="8005"/>
      <c r="Q74" s="8005"/>
      <c r="R74" s="8033"/>
      <c r="S74" s="8005"/>
      <c r="T74" s="8005"/>
      <c r="U74" s="8005"/>
      <c r="V74" s="8005"/>
      <c r="W74" s="8005"/>
      <c r="X74" s="8005"/>
      <c r="Y74" s="8005"/>
      <c r="Z74" s="8005"/>
      <c r="AA74" s="8005"/>
      <c r="AB74" s="8034">
        <f t="shared" si="28"/>
      </c>
      <c r="AC74" s="7989">
        <f t="shared" si="21"/>
      </c>
      <c r="AD74" s="7975">
        <f t="shared" si="12"/>
      </c>
      <c r="AE74" s="7990">
        <f t="shared" si="15"/>
      </c>
      <c r="AF74" s="7977">
        <f>VLOOKUP(C74,'Data Products'!$A:$J,10,0)</f>
      </c>
      <c r="AG74" s="7978">
        <f t="shared" si="24"/>
      </c>
      <c r="AH74" s="7978">
        <f t="shared" si="18"/>
      </c>
      <c r="AI74" s="7991"/>
      <c r="AJ74" s="7981"/>
      <c r="AK74" s="7981"/>
      <c r="AL74" s="7980"/>
      <c r="AM74" s="7981"/>
      <c r="AN74" s="7981"/>
    </row>
    <row customHeight="true" hidden="true" ht="18" r="75">
      <c r="A75" s="8028">
        <v>22</v>
      </c>
      <c r="B75" s="7967" t="s">
        <v>8959</v>
      </c>
      <c r="C75" s="7967" t="s">
        <v>9066</v>
      </c>
      <c r="D75" s="7968">
        <v>0</v>
      </c>
      <c r="E75" s="7982">
        <v>0</v>
      </c>
      <c r="F75" s="8029"/>
      <c r="G75" s="8030">
        <f>VLOOKUP(C75,'Data Products'!$A:$J,2,0)</f>
      </c>
      <c r="H75" s="8031">
        <f t="shared" si="8"/>
      </c>
      <c r="I75" s="8007">
        <v>45994</v>
      </c>
      <c r="J75" s="7972">
        <f t="shared" si="3"/>
      </c>
      <c r="K75" s="7968">
        <v>0</v>
      </c>
      <c r="L75" s="7968">
        <v>0</v>
      </c>
      <c r="M75" s="7968">
        <v>0</v>
      </c>
      <c r="N75" s="7968">
        <v>0</v>
      </c>
      <c r="O75" s="7967" t="s">
        <v>9067</v>
      </c>
      <c r="P75" s="8005"/>
      <c r="Q75" s="8005"/>
      <c r="R75" s="8033"/>
      <c r="S75" s="8005"/>
      <c r="T75" s="8005"/>
      <c r="U75" s="8005"/>
      <c r="V75" s="8005"/>
      <c r="W75" s="8005"/>
      <c r="X75" s="8005"/>
      <c r="Y75" s="8005"/>
      <c r="Z75" s="8005"/>
      <c r="AA75" s="8005"/>
      <c r="AB75" s="8034">
        <f t="shared" si="28"/>
      </c>
      <c r="AC75" s="7989">
        <f t="shared" si="21"/>
      </c>
      <c r="AD75" s="7975">
        <f t="shared" si="12"/>
      </c>
      <c r="AE75" s="7990">
        <f t="shared" si="15"/>
      </c>
      <c r="AF75" s="7977">
        <f>VLOOKUP(C75,'Data Products'!$A:$J,10,0)</f>
      </c>
      <c r="AG75" s="7978">
        <f t="shared" si="24"/>
      </c>
      <c r="AH75" s="7978">
        <f t="shared" si="18"/>
      </c>
      <c r="AI75" s="7991"/>
      <c r="AJ75" s="7981"/>
      <c r="AK75" s="7981"/>
      <c r="AL75" s="7980"/>
      <c r="AM75" s="7981"/>
      <c r="AN75" s="7981"/>
    </row>
    <row customHeight="true" hidden="true" ht="18" r="76">
      <c r="A76" s="8028">
        <v>23</v>
      </c>
      <c r="B76" s="7967" t="s">
        <v>8959</v>
      </c>
      <c r="C76" s="7967" t="s">
        <v>9068</v>
      </c>
      <c r="D76" s="7968">
        <v>0</v>
      </c>
      <c r="E76" s="7982">
        <v>0</v>
      </c>
      <c r="F76" s="8029"/>
      <c r="G76" s="8030">
        <f>VLOOKUP(C76,'Data Products'!$A:$J,2,0)</f>
      </c>
      <c r="H76" s="8039">
        <f t="shared" si="8"/>
      </c>
      <c r="I76" s="8007">
        <v>45749</v>
      </c>
      <c r="J76" s="7972">
        <f t="shared" si="3"/>
      </c>
      <c r="K76" s="7968">
        <v>0</v>
      </c>
      <c r="L76" s="7968">
        <v>0</v>
      </c>
      <c r="M76" s="7968">
        <v>0</v>
      </c>
      <c r="N76" s="7968">
        <v>0</v>
      </c>
      <c r="O76" s="7967" t="s">
        <v>8963</v>
      </c>
      <c r="P76" s="8005"/>
      <c r="Q76" s="8005"/>
      <c r="R76" s="8033"/>
      <c r="S76" s="8005"/>
      <c r="T76" s="8005"/>
      <c r="U76" s="8005"/>
      <c r="V76" s="8005"/>
      <c r="W76" s="8005"/>
      <c r="X76" s="8005"/>
      <c r="Y76" s="8005"/>
      <c r="Z76" s="8005"/>
      <c r="AA76" s="8005"/>
      <c r="AB76" s="8034">
        <f t="shared" si="28"/>
      </c>
      <c r="AC76" s="7989">
        <f t="shared" si="21"/>
      </c>
      <c r="AD76" s="7975">
        <f t="shared" si="12"/>
      </c>
      <c r="AE76" s="7990">
        <f t="shared" si="15"/>
      </c>
      <c r="AF76" s="7977">
        <f>VLOOKUP(C76,'Data Products'!$A:$J,10,0)</f>
      </c>
      <c r="AG76" s="7978">
        <f t="shared" si="24"/>
      </c>
      <c r="AH76" s="7978">
        <f t="shared" si="18"/>
      </c>
      <c r="AI76" s="7991"/>
      <c r="AJ76" s="7981"/>
      <c r="AK76" s="7981"/>
      <c r="AL76" s="7980"/>
      <c r="AM76" s="7981"/>
      <c r="AN76" s="7981"/>
    </row>
    <row customHeight="true" hidden="true" ht="18" r="77">
      <c r="A77" s="8028">
        <v>24</v>
      </c>
      <c r="B77" s="7967" t="s">
        <v>8959</v>
      </c>
      <c r="C77" s="7967" t="s">
        <v>9069</v>
      </c>
      <c r="D77" s="7968">
        <v>0</v>
      </c>
      <c r="E77" s="7982">
        <v>0</v>
      </c>
      <c r="F77" s="8029"/>
      <c r="G77" s="8030">
        <f>VLOOKUP(C77,'Data Products'!$A:$J,2,0)</f>
      </c>
      <c r="H77" s="8039">
        <f t="shared" si="8"/>
      </c>
      <c r="I77" s="8007">
        <v>45749</v>
      </c>
      <c r="J77" s="7972">
        <f t="shared" si="3"/>
      </c>
      <c r="K77" s="7968">
        <v>0</v>
      </c>
      <c r="L77" s="7968">
        <v>0</v>
      </c>
      <c r="M77" s="7968">
        <v>0</v>
      </c>
      <c r="N77" s="7968">
        <v>0</v>
      </c>
      <c r="O77" s="7967" t="s">
        <v>8963</v>
      </c>
      <c r="P77" s="8005"/>
      <c r="Q77" s="8005"/>
      <c r="R77" s="8033"/>
      <c r="S77" s="8005"/>
      <c r="T77" s="8005"/>
      <c r="U77" s="8005"/>
      <c r="V77" s="8005"/>
      <c r="W77" s="8005"/>
      <c r="X77" s="8005"/>
      <c r="Y77" s="8005"/>
      <c r="Z77" s="8005"/>
      <c r="AA77" s="8005"/>
      <c r="AB77" s="8034">
        <f t="shared" si="28"/>
      </c>
      <c r="AC77" s="7989">
        <f t="shared" si="21"/>
      </c>
      <c r="AD77" s="7975">
        <f t="shared" si="12"/>
      </c>
      <c r="AE77" s="7990">
        <f t="shared" si="15"/>
      </c>
      <c r="AF77" s="7977">
        <f>VLOOKUP(C77,'Data Products'!$A:$J,10,0)</f>
      </c>
      <c r="AG77" s="7978">
        <f t="shared" si="24"/>
      </c>
      <c r="AH77" s="7978">
        <f t="shared" si="18"/>
      </c>
      <c r="AI77" s="7991"/>
      <c r="AJ77" s="7981"/>
      <c r="AK77" s="7981"/>
      <c r="AL77" s="7980"/>
      <c r="AM77" s="7981"/>
      <c r="AN77" s="7981"/>
    </row>
    <row customHeight="true" hidden="true" ht="18" r="78">
      <c r="A78" s="8028">
        <v>25</v>
      </c>
      <c r="B78" s="7967" t="s">
        <v>8959</v>
      </c>
      <c r="C78" s="7967" t="s">
        <v>9070</v>
      </c>
      <c r="D78" s="7968">
        <v>0</v>
      </c>
      <c r="E78" s="7982">
        <v>0</v>
      </c>
      <c r="F78" s="8029" t="s">
        <v>9071</v>
      </c>
      <c r="G78" s="8030">
        <f>VLOOKUP(C78,'Data Products'!$A:$J,2,0)</f>
      </c>
      <c r="H78" s="8039">
        <f t="shared" si="8"/>
      </c>
      <c r="I78" s="7971">
        <v>45650</v>
      </c>
      <c r="J78" s="7972">
        <f t="shared" si="3"/>
      </c>
      <c r="K78" s="7968">
        <v>0</v>
      </c>
      <c r="L78" s="7968">
        <v>0</v>
      </c>
      <c r="M78" s="7968">
        <v>0</v>
      </c>
      <c r="N78" s="7968">
        <v>0</v>
      </c>
      <c r="O78" s="7967" t="s">
        <v>9002</v>
      </c>
      <c r="P78" s="8005"/>
      <c r="Q78" s="8005"/>
      <c r="R78" s="8040"/>
      <c r="S78" s="8005"/>
      <c r="T78" s="8005"/>
      <c r="U78" s="8005"/>
      <c r="V78" s="8005"/>
      <c r="W78" s="8005"/>
      <c r="X78" s="8005"/>
      <c r="Y78" s="8005"/>
      <c r="Z78" s="8005"/>
      <c r="AA78" s="8005"/>
      <c r="AB78" s="8034">
        <f t="shared" si="28"/>
      </c>
      <c r="AC78" s="7989">
        <f t="shared" si="21"/>
      </c>
      <c r="AD78" s="7975">
        <f t="shared" si="12"/>
      </c>
      <c r="AE78" s="7990">
        <f t="shared" si="15"/>
      </c>
      <c r="AF78" s="7977">
        <f>VLOOKUP(C78,'Data Products'!$A:$J,10,0)</f>
      </c>
      <c r="AG78" s="7978">
        <f t="shared" si="24"/>
      </c>
      <c r="AH78" s="7978">
        <f t="shared" si="18"/>
      </c>
      <c r="AI78" s="7980"/>
      <c r="AJ78" s="7981"/>
      <c r="AK78" s="7981">
        <v>50</v>
      </c>
      <c r="AL78" s="7980"/>
      <c r="AM78" s="7981"/>
      <c r="AN78" s="7981"/>
    </row>
    <row customHeight="true" hidden="true" ht="18" r="79">
      <c r="A79" s="8028">
        <v>26</v>
      </c>
      <c r="B79" s="7967" t="s">
        <v>8959</v>
      </c>
      <c r="C79" s="7967" t="s">
        <v>9072</v>
      </c>
      <c r="D79" s="7968">
        <v>0</v>
      </c>
      <c r="E79" s="7982">
        <v>0</v>
      </c>
      <c r="F79" s="8029"/>
      <c r="G79" s="8030"/>
      <c r="H79" s="8031"/>
      <c r="I79" s="7971">
        <v>45650</v>
      </c>
      <c r="J79" s="7972">
        <f t="shared" si="3"/>
      </c>
      <c r="K79" s="7968">
        <v>0</v>
      </c>
      <c r="L79" s="7968">
        <v>0</v>
      </c>
      <c r="M79" s="7968">
        <v>150</v>
      </c>
      <c r="N79" s="7968">
        <v>300</v>
      </c>
      <c r="O79" s="7967" t="s">
        <v>9002</v>
      </c>
      <c r="P79" s="8008"/>
      <c r="Q79" s="8008"/>
      <c r="R79" s="8040"/>
      <c r="S79" s="8005"/>
      <c r="T79" s="8008"/>
      <c r="U79" s="8008"/>
      <c r="V79" s="8008"/>
      <c r="W79" s="8008"/>
      <c r="X79" s="8008"/>
      <c r="Y79" s="8008"/>
      <c r="Z79" s="8008"/>
      <c r="AA79" s="8008"/>
      <c r="AB79" s="8034">
        <f t="shared" si="28"/>
      </c>
      <c r="AC79" s="7989">
        <f t="shared" si="21"/>
      </c>
      <c r="AD79" s="7975">
        <f t="shared" si="12"/>
      </c>
      <c r="AE79" s="7990">
        <f t="shared" si="15"/>
      </c>
      <c r="AF79" s="7977">
        <f>VLOOKUP(C79,'Data Products'!$A:$J,10,0)</f>
      </c>
      <c r="AG79" s="7978">
        <f t="shared" si="24"/>
      </c>
      <c r="AH79" s="7978">
        <f t="shared" si="18"/>
      </c>
      <c r="AI79" s="7980"/>
      <c r="AJ79" s="7981"/>
      <c r="AK79" s="7981">
        <v>80</v>
      </c>
      <c r="AL79" s="7980"/>
      <c r="AM79" s="7981"/>
      <c r="AN79" s="7981"/>
    </row>
    <row customHeight="true" hidden="true" ht="18" r="80">
      <c r="A80" s="8028">
        <v>27</v>
      </c>
      <c r="B80" s="7967" t="s">
        <v>8959</v>
      </c>
      <c r="C80" s="7967" t="s">
        <v>9073</v>
      </c>
      <c r="D80" s="7968">
        <v>0</v>
      </c>
      <c r="E80" s="7982">
        <v>0</v>
      </c>
      <c r="F80" s="8029"/>
      <c r="G80" s="8030">
        <f>VLOOKUP(C80,'Data Products'!$A:$J,2,0)</f>
      </c>
      <c r="H80" s="8039">
        <f t="shared" ref="H80:H125" si="9">IFERROR(G80-TODAY(),"")</f>
      </c>
      <c r="I80" s="7971">
        <v>45650</v>
      </c>
      <c r="J80" s="7972">
        <f t="shared" si="3"/>
      </c>
      <c r="K80" s="7968">
        <v>0</v>
      </c>
      <c r="L80" s="7968">
        <v>0</v>
      </c>
      <c r="M80" s="7968">
        <v>100</v>
      </c>
      <c r="N80" s="7968">
        <v>250</v>
      </c>
      <c r="O80" s="7967" t="s">
        <v>9002</v>
      </c>
      <c r="P80" s="8008"/>
      <c r="Q80" s="8008"/>
      <c r="R80" s="8033"/>
      <c r="S80" s="8005"/>
      <c r="T80" s="8008"/>
      <c r="U80" s="8008"/>
      <c r="V80" s="8008"/>
      <c r="W80" s="8008"/>
      <c r="X80" s="8008"/>
      <c r="Y80" s="8008"/>
      <c r="Z80" s="8008"/>
      <c r="AA80" s="8008"/>
      <c r="AB80" s="8034">
        <f t="shared" si="28"/>
      </c>
      <c r="AC80" s="7983">
        <f t="shared" si="21"/>
      </c>
      <c r="AD80" s="7975">
        <f t="shared" si="12"/>
      </c>
      <c r="AE80" s="7984">
        <f t="shared" si="15"/>
      </c>
      <c r="AF80" s="7977">
        <f>VLOOKUP(C80,'Data Products'!$A:$J,10,0)</f>
      </c>
      <c r="AG80" s="7978">
        <f t="shared" si="24"/>
      </c>
      <c r="AH80" s="7978">
        <f t="shared" si="18"/>
      </c>
      <c r="AI80" s="7980"/>
      <c r="AJ80" s="7981"/>
      <c r="AK80" s="7981">
        <v>60</v>
      </c>
      <c r="AL80" s="7980"/>
      <c r="AM80" s="7981"/>
      <c r="AN80" s="7981"/>
    </row>
    <row customHeight="true" hidden="true" ht="18" r="81">
      <c r="A81" s="8028">
        <v>28</v>
      </c>
      <c r="B81" s="7967" t="s">
        <v>8959</v>
      </c>
      <c r="C81" s="7967" t="s">
        <v>9074</v>
      </c>
      <c r="D81" s="7968">
        <v>0</v>
      </c>
      <c r="E81" s="7982">
        <v>0</v>
      </c>
      <c r="F81" s="8029" t="s">
        <v>9075</v>
      </c>
      <c r="G81" s="8030">
        <f>VLOOKUP(C81,'Data Products'!$A:$J,2,0)</f>
      </c>
      <c r="H81" s="8039">
        <f t="shared" si="9"/>
      </c>
      <c r="I81" s="7971">
        <v>45678</v>
      </c>
      <c r="J81" s="7972">
        <f t="shared" si="3"/>
      </c>
      <c r="K81" s="7968">
        <v>0</v>
      </c>
      <c r="L81" s="7968">
        <v>0</v>
      </c>
      <c r="M81" s="7968">
        <v>0</v>
      </c>
      <c r="N81" s="7968">
        <v>0</v>
      </c>
      <c r="O81" s="7967" t="s">
        <v>9002</v>
      </c>
      <c r="P81" s="8008"/>
      <c r="Q81" s="8008"/>
      <c r="R81" s="8033"/>
      <c r="S81" s="8005"/>
      <c r="T81" s="8008"/>
      <c r="U81" s="8008"/>
      <c r="V81" s="8008"/>
      <c r="W81" s="8008"/>
      <c r="X81" s="8008"/>
      <c r="Y81" s="8008"/>
      <c r="Z81" s="8008"/>
      <c r="AA81" s="8008"/>
      <c r="AB81" s="8034">
        <f t="shared" si="28"/>
      </c>
      <c r="AC81" s="7983">
        <f t="shared" si="21"/>
      </c>
      <c r="AD81" s="7975">
        <f t="shared" si="12"/>
      </c>
      <c r="AE81" s="7984">
        <f t="shared" si="15"/>
      </c>
      <c r="AF81" s="7977">
        <f>VLOOKUP(C81,'Data Products'!$A:$J,10,0)</f>
      </c>
      <c r="AG81" s="7978">
        <f t="shared" si="24"/>
      </c>
      <c r="AH81" s="7978">
        <f t="shared" si="18"/>
      </c>
      <c r="AI81" s="7991"/>
      <c r="AJ81" s="7981"/>
      <c r="AK81" s="7981">
        <v>40</v>
      </c>
      <c r="AL81" s="7980"/>
      <c r="AM81" s="7981"/>
      <c r="AN81" s="7981"/>
    </row>
    <row customHeight="true" hidden="true" ht="18" r="82">
      <c r="A82" s="8028">
        <v>29</v>
      </c>
      <c r="B82" s="7967" t="s">
        <v>8959</v>
      </c>
      <c r="C82" s="7967" t="s">
        <v>9076</v>
      </c>
      <c r="D82" s="7968">
        <v>0</v>
      </c>
      <c r="E82" s="7968">
        <v>0</v>
      </c>
      <c r="F82" s="8029"/>
      <c r="G82" s="8030">
        <f>VLOOKUP(C82,'Data Products'!$A:$J,2,0)</f>
      </c>
      <c r="H82" s="8039">
        <f t="shared" si="9"/>
      </c>
      <c r="I82" s="7971">
        <v>45824</v>
      </c>
      <c r="J82" s="7972">
        <f t="shared" si="3"/>
      </c>
      <c r="K82" s="7968">
        <v>0</v>
      </c>
      <c r="L82" s="7968">
        <v>0</v>
      </c>
      <c r="M82" s="7968">
        <v>0</v>
      </c>
      <c r="N82" s="7968">
        <v>0</v>
      </c>
      <c r="O82" s="7967" t="s">
        <v>9002</v>
      </c>
      <c r="P82" s="8008"/>
      <c r="Q82" s="8008"/>
      <c r="R82" s="8033"/>
      <c r="S82" s="8005"/>
      <c r="T82" s="8008"/>
      <c r="U82" s="8008"/>
      <c r="V82" s="8008"/>
      <c r="W82" s="8008"/>
      <c r="X82" s="8008"/>
      <c r="Y82" s="8008"/>
      <c r="Z82" s="8008"/>
      <c r="AA82" s="8008"/>
      <c r="AB82" s="8034">
        <f t="shared" si="28"/>
      </c>
      <c r="AC82" s="7983">
        <f t="shared" si="21"/>
      </c>
      <c r="AD82" s="7975">
        <f t="shared" si="12"/>
      </c>
      <c r="AE82" s="7984">
        <f t="shared" si="15"/>
      </c>
      <c r="AF82" s="7977">
        <f>VLOOKUP(C82,'Data Products'!$A:$J,10,0)</f>
      </c>
      <c r="AG82" s="7978">
        <f t="shared" si="24"/>
      </c>
      <c r="AH82" s="7978">
        <f t="shared" si="18"/>
      </c>
      <c r="AI82" s="7980"/>
      <c r="AJ82" s="7981"/>
      <c r="AK82" s="7981"/>
      <c r="AL82" s="7980"/>
      <c r="AM82" s="7981"/>
      <c r="AN82" s="7981"/>
    </row>
    <row customHeight="true" hidden="true" ht="18" r="83">
      <c r="A83" s="8028">
        <v>30</v>
      </c>
      <c r="B83" s="7967" t="s">
        <v>8959</v>
      </c>
      <c r="C83" s="7967" t="s">
        <v>9077</v>
      </c>
      <c r="D83" s="7968">
        <v>0</v>
      </c>
      <c r="E83" s="7968">
        <v>0</v>
      </c>
      <c r="F83" s="8029"/>
      <c r="G83" s="8030">
        <f>VLOOKUP(C83,'Data Products'!$A:$J,2,0)</f>
      </c>
      <c r="H83" s="8039">
        <f t="shared" si="9"/>
      </c>
      <c r="I83" s="7971">
        <v>45824</v>
      </c>
      <c r="J83" s="7972">
        <f t="shared" si="3"/>
      </c>
      <c r="K83" s="7968">
        <v>0</v>
      </c>
      <c r="L83" s="7968">
        <v>0</v>
      </c>
      <c r="M83" s="7968">
        <v>100</v>
      </c>
      <c r="N83" s="7968">
        <v>150</v>
      </c>
      <c r="O83" s="7967" t="s">
        <v>9002</v>
      </c>
      <c r="P83" s="8008"/>
      <c r="Q83" s="8008"/>
      <c r="R83" s="8033"/>
      <c r="S83" s="8005"/>
      <c r="T83" s="8008"/>
      <c r="U83" s="8008"/>
      <c r="V83" s="8008"/>
      <c r="W83" s="8008"/>
      <c r="X83" s="8008"/>
      <c r="Y83" s="8008"/>
      <c r="Z83" s="8008"/>
      <c r="AA83" s="8008"/>
      <c r="AB83" s="8034">
        <f t="shared" si="28"/>
      </c>
      <c r="AC83" s="7989">
        <f t="shared" si="21"/>
      </c>
      <c r="AD83" s="7975">
        <f t="shared" si="12"/>
      </c>
      <c r="AE83" s="7990">
        <f t="shared" si="15"/>
      </c>
      <c r="AF83" s="7977">
        <f>VLOOKUP(C83,'Data Products'!$A:$J,10,0)</f>
      </c>
      <c r="AG83" s="7978">
        <f t="shared" si="24"/>
      </c>
      <c r="AH83" s="7978">
        <f t="shared" si="18"/>
      </c>
      <c r="AI83" s="7980"/>
      <c r="AJ83" s="7981"/>
      <c r="AK83" s="7981"/>
      <c r="AL83" s="7980"/>
      <c r="AM83" s="7981"/>
      <c r="AN83" s="7981"/>
    </row>
    <row customHeight="true" hidden="true" ht="18" r="84">
      <c r="A84" s="8028">
        <v>31</v>
      </c>
      <c r="B84" s="7967" t="s">
        <v>8959</v>
      </c>
      <c r="C84" s="7967" t="s">
        <v>9078</v>
      </c>
      <c r="D84" s="7968">
        <v>0</v>
      </c>
      <c r="E84" s="7982">
        <v>0</v>
      </c>
      <c r="F84" s="8029"/>
      <c r="G84" s="8030">
        <f>VLOOKUP(C84,'Data Products'!$A:$J,2,0)</f>
      </c>
      <c r="H84" s="8039">
        <f t="shared" si="9"/>
      </c>
      <c r="I84" s="8041"/>
      <c r="J84" s="7972">
        <f t="shared" si="3"/>
      </c>
      <c r="K84" s="7968">
        <v>0</v>
      </c>
      <c r="L84" s="7968">
        <v>0</v>
      </c>
      <c r="M84" s="7968">
        <v>0</v>
      </c>
      <c r="N84" s="7968">
        <v>0</v>
      </c>
      <c r="O84" s="7967" t="s">
        <v>9079</v>
      </c>
      <c r="P84" s="8008"/>
      <c r="Q84" s="8008"/>
      <c r="R84" s="8033"/>
      <c r="S84" s="8005"/>
      <c r="T84" s="8008"/>
      <c r="U84" s="8008"/>
      <c r="V84" s="8008"/>
      <c r="W84" s="8008"/>
      <c r="X84" s="8008"/>
      <c r="Y84" s="8008"/>
      <c r="Z84" s="8008"/>
      <c r="AA84" s="8008"/>
      <c r="AB84" s="8034">
        <f t="shared" si="28"/>
      </c>
      <c r="AC84" s="7983">
        <f t="shared" si="21"/>
      </c>
      <c r="AD84" s="7975">
        <f t="shared" si="12"/>
      </c>
      <c r="AE84" s="7984">
        <f t="shared" si="15"/>
      </c>
      <c r="AF84" s="7977">
        <f>VLOOKUP(C84,'Data Products'!$A:$J,10,0)</f>
      </c>
      <c r="AG84" s="7978">
        <f t="shared" si="24"/>
      </c>
      <c r="AH84" s="7978">
        <f t="shared" si="18"/>
      </c>
      <c r="AI84" s="7980"/>
      <c r="AJ84" s="7981"/>
      <c r="AK84" s="7981"/>
      <c r="AL84" s="7980"/>
      <c r="AM84" s="7981"/>
      <c r="AN84" s="7981"/>
    </row>
    <row customHeight="true" hidden="true" ht="18" r="85">
      <c r="A85" s="8028">
        <v>32</v>
      </c>
      <c r="B85" s="7967" t="s">
        <v>8959</v>
      </c>
      <c r="C85" s="7967" t="s">
        <v>9080</v>
      </c>
      <c r="D85" s="7968">
        <v>0</v>
      </c>
      <c r="E85" s="7982">
        <v>0</v>
      </c>
      <c r="F85" s="8029"/>
      <c r="G85" s="8030">
        <f>VLOOKUP(C85,'Data Products'!$A:$J,2,0)</f>
      </c>
      <c r="H85" s="8039">
        <f t="shared" si="9"/>
      </c>
      <c r="I85" s="8041"/>
      <c r="J85" s="7972">
        <f t="shared" si="3"/>
      </c>
      <c r="K85" s="7968">
        <v>0</v>
      </c>
      <c r="L85" s="7968">
        <v>0</v>
      </c>
      <c r="M85" s="7968">
        <v>0</v>
      </c>
      <c r="N85" s="7968">
        <v>0</v>
      </c>
      <c r="O85" s="7967" t="s">
        <v>9079</v>
      </c>
      <c r="P85" s="8008"/>
      <c r="Q85" s="8008"/>
      <c r="R85" s="8033"/>
      <c r="S85" s="8005"/>
      <c r="T85" s="8008"/>
      <c r="U85" s="8008"/>
      <c r="V85" s="8008"/>
      <c r="W85" s="8008"/>
      <c r="X85" s="8008"/>
      <c r="Y85" s="8008"/>
      <c r="Z85" s="8008"/>
      <c r="AA85" s="8008"/>
      <c r="AB85" s="8034">
        <f t="shared" si="28"/>
      </c>
      <c r="AC85" s="7983">
        <f t="shared" si="21"/>
      </c>
      <c r="AD85" s="7975">
        <f t="shared" si="12"/>
      </c>
      <c r="AE85" s="7984">
        <f t="shared" si="15"/>
      </c>
      <c r="AF85" s="7977">
        <f>VLOOKUP(C85,'Data Products'!$A:$J,10,0)</f>
      </c>
      <c r="AG85" s="7978">
        <f t="shared" si="24"/>
      </c>
      <c r="AH85" s="7978">
        <f t="shared" si="18"/>
      </c>
      <c r="AI85" s="7980"/>
      <c r="AJ85" s="7981"/>
      <c r="AK85" s="7981"/>
      <c r="AL85" s="7980"/>
      <c r="AM85" s="7981"/>
      <c r="AN85" s="7981"/>
    </row>
    <row customHeight="true" hidden="true" ht="18" r="86">
      <c r="A86" s="8028">
        <v>33</v>
      </c>
      <c r="B86" s="8037" t="s">
        <v>8959</v>
      </c>
      <c r="C86" s="8037" t="s">
        <v>9081</v>
      </c>
      <c r="D86" s="7968">
        <v>0</v>
      </c>
      <c r="E86" s="7982">
        <v>0</v>
      </c>
      <c r="F86" s="8029"/>
      <c r="G86" s="8030">
        <f>VLOOKUP(C86,'Data Products'!$A:$J,2,0)</f>
      </c>
      <c r="H86" s="8039">
        <f t="shared" si="9"/>
      </c>
      <c r="I86" s="8041"/>
      <c r="J86" s="7972">
        <f t="shared" si="3"/>
      </c>
      <c r="K86" s="7968">
        <v>0</v>
      </c>
      <c r="L86" s="7968">
        <v>0</v>
      </c>
      <c r="M86" s="8042">
        <v>0</v>
      </c>
      <c r="N86" s="8042">
        <v>0</v>
      </c>
      <c r="O86" s="7967" t="s">
        <v>9079</v>
      </c>
      <c r="P86" s="8008"/>
      <c r="Q86" s="8008"/>
      <c r="R86" s="8033"/>
      <c r="S86" s="8008"/>
      <c r="T86" s="8008"/>
      <c r="U86" s="8008"/>
      <c r="V86" s="8008"/>
      <c r="W86" s="8008"/>
      <c r="X86" s="8008"/>
      <c r="Y86" s="8008"/>
      <c r="Z86" s="8008"/>
      <c r="AA86" s="8008"/>
      <c r="AB86" s="8034">
        <f t="shared" si="28"/>
      </c>
      <c r="AC86" s="7983">
        <f t="shared" si="21"/>
      </c>
      <c r="AD86" s="7975">
        <f t="shared" si="12"/>
      </c>
      <c r="AE86" s="7984">
        <f t="shared" si="15"/>
      </c>
      <c r="AF86" s="7977">
        <f>VLOOKUP(C86,'Data Products'!$A:$J,10,0)</f>
      </c>
      <c r="AG86" s="7978">
        <f t="shared" si="24"/>
      </c>
      <c r="AH86" s="7978">
        <f t="shared" si="18"/>
      </c>
      <c r="AI86" s="7980"/>
      <c r="AJ86" s="7981"/>
      <c r="AK86" s="7981"/>
      <c r="AL86" s="7980"/>
      <c r="AM86" s="7981"/>
      <c r="AN86" s="7981"/>
    </row>
    <row r="87">
      <c r="A87" s="8028">
        <v>34</v>
      </c>
      <c r="B87" s="8028" t="s">
        <v>8964</v>
      </c>
      <c r="C87" s="7967" t="s">
        <v>9082</v>
      </c>
      <c r="D87" s="7992">
        <v>1147</v>
      </c>
      <c r="E87" s="7992">
        <v>1147</v>
      </c>
      <c r="F87" s="8043" t="s">
        <v>9083</v>
      </c>
      <c r="G87" s="8030">
        <f>VLOOKUP(C87,'Data Products'!$A:$J,2,0)</f>
      </c>
      <c r="H87" s="8044">
        <f t="shared" si="9"/>
      </c>
      <c r="I87" s="7971">
        <v>45694</v>
      </c>
      <c r="J87" s="7972">
        <f t="shared" si="3"/>
      </c>
      <c r="K87" s="8042">
        <v>214</v>
      </c>
      <c r="L87" s="8042">
        <v>563</v>
      </c>
      <c r="M87" s="7968">
        <v>0</v>
      </c>
      <c r="N87" s="7968">
        <v>0</v>
      </c>
      <c r="O87" s="8037" t="s">
        <v>9084</v>
      </c>
      <c r="P87" s="8008"/>
      <c r="Q87" s="8008"/>
      <c r="R87" s="8033"/>
      <c r="S87" s="8008"/>
      <c r="T87" s="8008"/>
      <c r="U87" s="8008"/>
      <c r="V87" s="8008"/>
      <c r="W87" s="8008"/>
      <c r="X87" s="8008"/>
      <c r="Y87" s="8008"/>
      <c r="Z87" s="8008"/>
      <c r="AA87" s="8008"/>
      <c r="AB87" s="8034">
        <f t="shared" si="28"/>
      </c>
      <c r="AC87" s="7989">
        <f t="shared" si="21"/>
      </c>
      <c r="AD87" s="7975">
        <f t="shared" si="12"/>
      </c>
      <c r="AE87" s="7990">
        <f t="shared" si="15"/>
      </c>
      <c r="AF87" s="7977">
        <f>VLOOKUP(C87,'Data Products'!$A:$J,10,0)</f>
      </c>
      <c r="AG87" s="7978">
        <f t="shared" si="24"/>
      </c>
      <c r="AH87" s="7978">
        <f t="shared" si="18"/>
      </c>
      <c r="AI87" s="7991"/>
      <c r="AJ87" s="7981"/>
      <c r="AK87" s="7981">
        <v>50</v>
      </c>
      <c r="AL87" s="7980"/>
      <c r="AM87" s="7981"/>
      <c r="AN87" s="7981"/>
    </row>
    <row customHeight="true" hidden="true" ht="18" r="88">
      <c r="A88" s="8028">
        <v>35</v>
      </c>
      <c r="B88" s="8038" t="s">
        <v>8987</v>
      </c>
      <c r="C88" s="8038" t="s">
        <v>9085</v>
      </c>
      <c r="D88" s="8045">
        <v>0</v>
      </c>
      <c r="E88" s="7982">
        <v>0</v>
      </c>
      <c r="F88" s="8029"/>
      <c r="G88" s="8030">
        <f>VLOOKUP(C88,'Data Products'!$A:$J,2,0)</f>
      </c>
      <c r="H88" s="8039">
        <f t="shared" si="9"/>
      </c>
      <c r="I88" s="7971">
        <v>45433</v>
      </c>
      <c r="J88" s="7972">
        <f t="shared" si="3"/>
      </c>
      <c r="K88" s="7968">
        <v>0</v>
      </c>
      <c r="L88" s="7968">
        <v>0</v>
      </c>
      <c r="M88" s="8045">
        <v>0</v>
      </c>
      <c r="N88" s="8045">
        <v>0</v>
      </c>
      <c r="O88" s="7967" t="s">
        <v>9084</v>
      </c>
      <c r="P88" s="8008"/>
      <c r="Q88" s="8008"/>
      <c r="R88" s="8033"/>
      <c r="S88" s="8008"/>
      <c r="T88" s="8008"/>
      <c r="U88" s="8008"/>
      <c r="V88" s="8008"/>
      <c r="W88" s="8008"/>
      <c r="X88" s="8008"/>
      <c r="Y88" s="8008"/>
      <c r="Z88" s="8008"/>
      <c r="AA88" s="8008"/>
      <c r="AB88" s="8034">
        <f t="shared" si="28"/>
      </c>
      <c r="AC88" s="7989">
        <f t="shared" si="21"/>
      </c>
      <c r="AD88" s="7975">
        <f t="shared" si="12"/>
      </c>
      <c r="AE88" s="7990">
        <f t="shared" si="15"/>
      </c>
      <c r="AF88" s="7977">
        <f>VLOOKUP(C88,'Data Products'!$A:$J,10,0)</f>
      </c>
      <c r="AG88" s="7978">
        <f t="shared" si="24"/>
      </c>
      <c r="AH88" s="7978">
        <f t="shared" si="18"/>
      </c>
      <c r="AI88" s="7980"/>
      <c r="AJ88" s="7997"/>
      <c r="AK88" s="7997"/>
      <c r="AL88" s="7991"/>
      <c r="AM88" s="7997"/>
      <c r="AN88" s="7997"/>
    </row>
    <row customHeight="true" hidden="true" ht="18" r="89">
      <c r="A89" s="8028">
        <v>36</v>
      </c>
      <c r="B89" s="8038" t="s">
        <v>8987</v>
      </c>
      <c r="C89" s="7967" t="s">
        <v>9086</v>
      </c>
      <c r="D89" s="7968">
        <v>0</v>
      </c>
      <c r="E89" s="7968">
        <v>0</v>
      </c>
      <c r="F89" s="8046"/>
      <c r="G89" s="8030">
        <f>VLOOKUP(C89,'Data Products'!$A:$J,2,0)</f>
      </c>
      <c r="H89" s="8039">
        <f t="shared" si="9"/>
      </c>
      <c r="I89" s="7971">
        <v>45433</v>
      </c>
      <c r="J89" s="7972">
        <f t="shared" si="3"/>
      </c>
      <c r="K89" s="7968">
        <v>0</v>
      </c>
      <c r="L89" s="7968">
        <v>0</v>
      </c>
      <c r="M89" s="7968">
        <v>0</v>
      </c>
      <c r="N89" s="7968">
        <v>0</v>
      </c>
      <c r="O89" s="7967" t="s">
        <v>9084</v>
      </c>
      <c r="P89" s="8008"/>
      <c r="Q89" s="8008"/>
      <c r="R89" s="8033"/>
      <c r="S89" s="8008"/>
      <c r="T89" s="8008"/>
      <c r="U89" s="8008"/>
      <c r="V89" s="8008"/>
      <c r="W89" s="8008"/>
      <c r="X89" s="8008"/>
      <c r="Y89" s="8008"/>
      <c r="Z89" s="8008"/>
      <c r="AA89" s="8008"/>
      <c r="AB89" s="8034">
        <f t="shared" si="28"/>
      </c>
      <c r="AC89" s="7989">
        <f t="shared" si="21"/>
      </c>
      <c r="AD89" s="7975">
        <f t="shared" si="12"/>
      </c>
      <c r="AE89" s="7990">
        <f t="shared" si="15"/>
      </c>
      <c r="AF89" s="7977">
        <f>VLOOKUP(C89,'Data Products'!$A:$J,10,0)</f>
      </c>
      <c r="AG89" s="7978">
        <f t="shared" si="24"/>
      </c>
      <c r="AH89" s="7978">
        <f t="shared" si="18"/>
      </c>
      <c r="AI89" s="7980"/>
      <c r="AJ89" s="7981"/>
      <c r="AK89" s="7981"/>
      <c r="AL89" s="7980"/>
      <c r="AM89" s="7981"/>
      <c r="AN89" s="7981"/>
    </row>
    <row customHeight="true" hidden="true" ht="18" r="90">
      <c r="A90" s="8028">
        <v>37</v>
      </c>
      <c r="B90" s="8038" t="s">
        <v>8987</v>
      </c>
      <c r="C90" s="7967" t="s">
        <v>9087</v>
      </c>
      <c r="D90" s="7968">
        <v>0</v>
      </c>
      <c r="E90" s="7968">
        <v>0</v>
      </c>
      <c r="F90" s="8046"/>
      <c r="G90" s="8030">
        <f>VLOOKUP(C90,'Data Products'!$A:$J,2,0)</f>
      </c>
      <c r="H90" s="8039">
        <f t="shared" si="9"/>
      </c>
      <c r="I90" s="7971">
        <v>45433</v>
      </c>
      <c r="J90" s="7972">
        <f t="shared" si="3"/>
      </c>
      <c r="K90" s="7968">
        <v>0</v>
      </c>
      <c r="L90" s="7968">
        <v>0</v>
      </c>
      <c r="M90" s="7968">
        <v>0</v>
      </c>
      <c r="N90" s="7968">
        <v>0</v>
      </c>
      <c r="O90" s="7967" t="s">
        <v>9084</v>
      </c>
      <c r="P90" s="8008"/>
      <c r="Q90" s="8008"/>
      <c r="R90" s="8033"/>
      <c r="S90" s="8008"/>
      <c r="T90" s="8008"/>
      <c r="U90" s="8008"/>
      <c r="V90" s="8008"/>
      <c r="W90" s="8008"/>
      <c r="X90" s="8008"/>
      <c r="Y90" s="8008"/>
      <c r="Z90" s="8008"/>
      <c r="AA90" s="8008"/>
      <c r="AB90" s="8034">
        <f t="shared" si="28"/>
      </c>
      <c r="AC90" s="7989">
        <f t="shared" si="21"/>
      </c>
      <c r="AD90" s="7975">
        <f t="shared" si="12"/>
      </c>
      <c r="AE90" s="7990">
        <f t="shared" si="15"/>
      </c>
      <c r="AF90" s="7977">
        <f>VLOOKUP(C90,'Data Products'!$A:$J,10,0)</f>
      </c>
      <c r="AG90" s="7978">
        <f t="shared" si="24"/>
      </c>
      <c r="AH90" s="7978">
        <f t="shared" si="18"/>
      </c>
      <c r="AI90" s="7980"/>
      <c r="AJ90" s="7981"/>
      <c r="AK90" s="7981"/>
      <c r="AL90" s="7980"/>
      <c r="AM90" s="7981"/>
      <c r="AN90" s="7981"/>
    </row>
    <row customHeight="true" ht="18" r="91">
      <c r="A91" s="8028">
        <v>38</v>
      </c>
      <c r="B91" s="8038" t="s">
        <v>8964</v>
      </c>
      <c r="C91" s="7967" t="s">
        <v>9088</v>
      </c>
      <c r="D91" s="7968">
        <v>824</v>
      </c>
      <c r="E91" s="7968">
        <v>824</v>
      </c>
      <c r="F91" s="8046"/>
      <c r="G91" s="8030">
        <f>VLOOKUP(C91,'Data Products'!$A:$J,2,0)</f>
      </c>
      <c r="H91">
        <f t="shared" si="9"/>
      </c>
      <c r="I91" s="8007">
        <v>46048</v>
      </c>
      <c r="J91" s="7972">
        <f t="shared" si="3"/>
      </c>
      <c r="K91" s="7968">
        <v>35</v>
      </c>
      <c r="L91" s="7968">
        <v>68</v>
      </c>
      <c r="M91" s="7968">
        <v>0</v>
      </c>
      <c r="N91" s="7968">
        <v>0</v>
      </c>
      <c r="O91" s="7967" t="s">
        <v>9089</v>
      </c>
      <c r="P91" s="8008"/>
      <c r="Q91" s="8008"/>
      <c r="R91" s="8033"/>
      <c r="S91" s="8008"/>
      <c r="T91" s="8008"/>
      <c r="U91" s="8008"/>
      <c r="V91" s="8008"/>
      <c r="W91" s="8008"/>
      <c r="X91" s="8008"/>
      <c r="Y91" s="8008"/>
      <c r="Z91" s="8008"/>
      <c r="AA91" s="8008"/>
      <c r="AB91" s="8034">
        <f t="shared" si="28"/>
      </c>
      <c r="AC91" s="7989">
        <f t="shared" si="21"/>
      </c>
      <c r="AD91" s="7975">
        <f t="shared" si="12"/>
      </c>
      <c r="AE91" s="7990">
        <f t="shared" si="15"/>
      </c>
      <c r="AF91" s="7977">
        <f>VLOOKUP(C91,'Data Products'!$A:$J,10,0)</f>
      </c>
      <c r="AG91" s="7978">
        <f t="shared" si="24"/>
      </c>
      <c r="AH91" s="7978"/>
      <c r="AI91" s="7980"/>
      <c r="AJ91" s="7981"/>
      <c r="AK91" s="7981"/>
      <c r="AL91" s="7980"/>
      <c r="AM91" s="7981"/>
      <c r="AN91" s="7981"/>
    </row>
    <row customHeight="true" hidden="true" ht="18" r="92">
      <c r="A92" s="8028">
        <v>39</v>
      </c>
      <c r="B92" s="7967" t="s">
        <v>8959</v>
      </c>
      <c r="C92" s="7967" t="s">
        <v>9090</v>
      </c>
      <c r="D92" s="8004">
        <v>0</v>
      </c>
      <c r="E92" s="7968">
        <v>0</v>
      </c>
      <c r="F92" s="8046"/>
      <c r="G92" s="8030">
        <f>VLOOKUP(C92,'Data Products'!$A:$J,2,0)</f>
      </c>
      <c r="H92" s="8039">
        <f t="shared" si="9"/>
      </c>
      <c r="I92" s="7971">
        <v>45644</v>
      </c>
      <c r="J92" s="7972">
        <f t="shared" si="3"/>
      </c>
      <c r="K92" s="7968">
        <v>0</v>
      </c>
      <c r="L92" s="7968">
        <v>0</v>
      </c>
      <c r="M92" s="7982">
        <v>0</v>
      </c>
      <c r="N92" s="7982">
        <v>0</v>
      </c>
      <c r="O92" s="7967" t="s">
        <v>9091</v>
      </c>
      <c r="P92" s="8008"/>
      <c r="Q92" s="8008"/>
      <c r="R92" s="8033"/>
      <c r="S92" s="8008"/>
      <c r="T92" s="8008"/>
      <c r="U92" s="8008"/>
      <c r="V92" s="8008"/>
      <c r="W92" s="8008"/>
      <c r="X92" s="8008"/>
      <c r="Y92" s="8008"/>
      <c r="Z92" s="8008"/>
      <c r="AA92" s="8008"/>
      <c r="AB92" s="8047">
        <f t="shared" si="28"/>
      </c>
      <c r="AC92" s="8048">
        <f t="shared" si="21"/>
      </c>
      <c r="AD92" s="7975">
        <f t="shared" si="12"/>
      </c>
      <c r="AE92" s="7984">
        <f t="shared" si="15"/>
      </c>
      <c r="AF92" s="7977">
        <f>VLOOKUP(C92,'Data Products'!$A:$J,10,0)</f>
      </c>
      <c r="AG92" s="8049">
        <f t="shared" si="24"/>
      </c>
      <c r="AH92" s="7978">
        <f t="shared" ref="AH92:AH125" si="19">IF(H92&lt;=90,D92,0)</f>
      </c>
      <c r="AI92" s="8050"/>
      <c r="AJ92" s="7981"/>
      <c r="AK92" s="7981"/>
      <c r="AL92" s="7980"/>
      <c r="AM92" s="7981"/>
      <c r="AN92" s="7981"/>
    </row>
    <row customHeight="true" hidden="true" ht="18" r="93">
      <c r="A93" s="8028">
        <v>40</v>
      </c>
      <c r="B93" s="7967" t="s">
        <v>8959</v>
      </c>
      <c r="C93" s="7967" t="s">
        <v>9092</v>
      </c>
      <c r="D93" s="7968">
        <v>0</v>
      </c>
      <c r="E93" s="7968">
        <v>0</v>
      </c>
      <c r="F93" s="8046"/>
      <c r="G93" s="8030">
        <f>VLOOKUP(C93,'Data Products'!$A:$J,2,0)</f>
      </c>
      <c r="H93" s="8039">
        <f t="shared" si="9"/>
      </c>
      <c r="I93" s="7971">
        <v>45602</v>
      </c>
      <c r="J93" s="7972">
        <f t="shared" si="3"/>
      </c>
      <c r="K93" s="7968">
        <v>0</v>
      </c>
      <c r="L93" s="7968">
        <v>0</v>
      </c>
      <c r="M93" s="8004">
        <v>0</v>
      </c>
      <c r="N93" s="8004">
        <v>0</v>
      </c>
      <c r="O93" s="7967" t="s">
        <v>9091</v>
      </c>
      <c r="P93" s="8008"/>
      <c r="Q93" s="8008"/>
      <c r="R93" s="8008"/>
      <c r="S93" s="8008"/>
      <c r="T93" s="8008"/>
      <c r="U93" s="8008"/>
      <c r="V93" s="8008"/>
      <c r="W93" s="8008"/>
      <c r="X93" s="8008"/>
      <c r="Y93" s="8008"/>
      <c r="Z93" s="8008"/>
      <c r="AA93" s="8008"/>
      <c r="AB93" s="8034">
        <f t="shared" si="28"/>
      </c>
      <c r="AC93" s="8048">
        <f t="shared" si="21"/>
      </c>
      <c r="AD93" s="7975">
        <f t="shared" si="12"/>
      </c>
      <c r="AE93" s="7984">
        <f t="shared" si="15"/>
      </c>
      <c r="AF93" s="7977">
        <f>VLOOKUP(C93,'Data Products'!$A:$J,10,0)</f>
      </c>
      <c r="AG93" s="8049">
        <f t="shared" si="24"/>
      </c>
      <c r="AH93" s="7978">
        <f t="shared" si="19"/>
      </c>
      <c r="AI93" s="8050"/>
      <c r="AJ93" s="7981"/>
      <c r="AK93" s="7981"/>
      <c r="AL93" s="7980"/>
      <c r="AM93" s="7981"/>
      <c r="AN93" s="7981"/>
    </row>
    <row customHeight="true" hidden="true" ht="18" r="94">
      <c r="A94" s="8028">
        <v>41</v>
      </c>
      <c r="B94" s="7967" t="s">
        <v>8959</v>
      </c>
      <c r="C94" s="7967" t="s">
        <v>9093</v>
      </c>
      <c r="D94" s="7968">
        <v>0</v>
      </c>
      <c r="E94" s="7968">
        <v>0</v>
      </c>
      <c r="F94" s="8046"/>
      <c r="G94" s="8030">
        <f>VLOOKUP(C94,'Data Products'!$A:$J,2,0)</f>
      </c>
      <c r="H94" s="8039">
        <f t="shared" si="9"/>
      </c>
      <c r="I94" s="7971">
        <v>45602</v>
      </c>
      <c r="J94" s="7972">
        <f t="shared" si="3"/>
      </c>
      <c r="K94" s="7968">
        <v>0</v>
      </c>
      <c r="L94" s="7968">
        <v>0</v>
      </c>
      <c r="M94" s="8004">
        <v>0</v>
      </c>
      <c r="N94" s="8004">
        <v>0</v>
      </c>
      <c r="O94" s="7967" t="s">
        <v>9091</v>
      </c>
      <c r="P94" s="8008"/>
      <c r="Q94" s="8008"/>
      <c r="R94" s="8008"/>
      <c r="S94" s="8008"/>
      <c r="T94" s="8008"/>
      <c r="U94" s="8008"/>
      <c r="V94" s="8008"/>
      <c r="W94" s="8008"/>
      <c r="X94" s="8008"/>
      <c r="Y94" s="8008"/>
      <c r="Z94" s="8008"/>
      <c r="AA94" s="8008"/>
      <c r="AB94" s="8034">
        <f t="shared" si="28"/>
      </c>
      <c r="AC94" s="8048">
        <f t="shared" si="21"/>
      </c>
      <c r="AD94" s="7975">
        <f t="shared" si="12"/>
      </c>
      <c r="AE94" s="7984">
        <f t="shared" si="15"/>
      </c>
      <c r="AF94" s="7977">
        <f>VLOOKUP(C94,'Data Products'!$A:$J,10,0)</f>
      </c>
      <c r="AG94" s="8049">
        <f t="shared" si="24"/>
      </c>
      <c r="AH94" s="7978">
        <f t="shared" si="19"/>
      </c>
      <c r="AI94" s="8050"/>
      <c r="AJ94" s="7981"/>
      <c r="AK94" s="7981"/>
      <c r="AL94" s="7980"/>
      <c r="AM94" s="7981"/>
      <c r="AN94" s="7981"/>
    </row>
    <row customHeight="true" hidden="true" ht="18" r="95">
      <c r="A95" s="8028">
        <v>42</v>
      </c>
      <c r="B95" s="7967" t="s">
        <v>8959</v>
      </c>
      <c r="C95" s="7967" t="s">
        <v>9094</v>
      </c>
      <c r="D95" s="7968">
        <v>0</v>
      </c>
      <c r="E95" s="7968">
        <v>0</v>
      </c>
      <c r="F95" s="8046"/>
      <c r="G95" s="8030">
        <f>VLOOKUP(C95,'Data Products'!$A:$J,2,0)</f>
      </c>
      <c r="H95" s="8039">
        <f t="shared" si="9"/>
      </c>
      <c r="I95" s="7971">
        <v>45602</v>
      </c>
      <c r="J95" s="7972">
        <f t="shared" si="3"/>
      </c>
      <c r="K95" s="7968">
        <v>0</v>
      </c>
      <c r="L95" s="7968">
        <v>0</v>
      </c>
      <c r="M95" s="8004">
        <v>0</v>
      </c>
      <c r="N95" s="8004">
        <v>0</v>
      </c>
      <c r="O95" s="7967" t="s">
        <v>9091</v>
      </c>
      <c r="P95" s="8008"/>
      <c r="Q95" s="8008"/>
      <c r="R95" s="8008"/>
      <c r="S95" s="8008"/>
      <c r="T95" s="8008"/>
      <c r="U95" s="8008"/>
      <c r="V95" s="8008"/>
      <c r="W95" s="8008"/>
      <c r="X95" s="8008"/>
      <c r="Y95" s="8008"/>
      <c r="Z95" s="8008"/>
      <c r="AA95" s="8008"/>
      <c r="AB95" s="8034">
        <f t="shared" si="28"/>
      </c>
      <c r="AC95" s="8048">
        <f t="shared" si="21"/>
      </c>
      <c r="AD95" s="7975">
        <f t="shared" si="12"/>
      </c>
      <c r="AE95" s="7984">
        <f t="shared" si="15"/>
      </c>
      <c r="AF95" s="7977">
        <f>VLOOKUP(C95,'Data Products'!$A:$J,10,0)</f>
      </c>
      <c r="AG95" s="8051">
        <f t="shared" si="24"/>
      </c>
      <c r="AH95" s="7978">
        <f t="shared" si="19"/>
      </c>
      <c r="AI95" s="8050"/>
      <c r="AJ95" s="7981"/>
      <c r="AK95" s="7981"/>
      <c r="AL95" s="7980"/>
      <c r="AM95" s="7981"/>
      <c r="AN95" s="7981"/>
    </row>
    <row r="96">
      <c r="A96" s="8028">
        <v>43</v>
      </c>
      <c r="B96" s="7967" t="s">
        <v>8964</v>
      </c>
      <c r="C96" s="7967" t="s">
        <v>9095</v>
      </c>
      <c r="D96" s="7968">
        <v>310</v>
      </c>
      <c r="E96" s="7968">
        <v>310</v>
      </c>
      <c r="F96" s="8046"/>
      <c r="G96" s="8030">
        <f>VLOOKUP(C96,'Data Products'!$A:$J,2,0)</f>
      </c>
      <c r="H96" s="8031">
        <f t="shared" si="9"/>
      </c>
      <c r="I96" s="8007">
        <v>45904</v>
      </c>
      <c r="J96" s="7972">
        <f t="shared" si="3"/>
      </c>
      <c r="K96" s="7968">
        <v>47</v>
      </c>
      <c r="L96" s="7968">
        <v>86</v>
      </c>
      <c r="M96" s="8004">
        <v>0</v>
      </c>
      <c r="N96" s="8004">
        <v>0</v>
      </c>
      <c r="O96" s="7967" t="s">
        <v>9091</v>
      </c>
      <c r="P96" s="8008"/>
      <c r="Q96" s="8008"/>
      <c r="R96" s="8008"/>
      <c r="S96" s="8008"/>
      <c r="T96" s="8008"/>
      <c r="U96" s="8008"/>
      <c r="V96" s="8008"/>
      <c r="W96" s="8008"/>
      <c r="X96" s="8008"/>
      <c r="Y96" s="8008"/>
      <c r="Z96" s="8008"/>
      <c r="AA96" s="8008"/>
      <c r="AB96" s="8034">
        <f t="shared" si="28"/>
      </c>
      <c r="AC96" s="8052">
        <f t="shared" si="21"/>
      </c>
      <c r="AD96" s="7975">
        <f t="shared" si="12"/>
      </c>
      <c r="AE96" s="7990">
        <f t="shared" si="15"/>
      </c>
      <c r="AF96" s="7977">
        <f>VLOOKUP(C96,'Data Products'!$A:$J,10,0)</f>
      </c>
      <c r="AG96" s="8051">
        <f t="shared" si="24"/>
      </c>
      <c r="AH96" s="7978">
        <f t="shared" si="19"/>
      </c>
      <c r="AI96" s="8050"/>
      <c r="AJ96" s="7981"/>
      <c r="AK96" s="7981"/>
      <c r="AL96" s="7980"/>
      <c r="AM96" s="7981"/>
      <c r="AN96" s="7981"/>
    </row>
    <row customHeight="true" hidden="true" ht="18" r="97">
      <c r="A97" s="8028">
        <v>44</v>
      </c>
      <c r="B97" s="7967" t="s">
        <v>8959</v>
      </c>
      <c r="C97" s="7967" t="s">
        <v>9096</v>
      </c>
      <c r="D97" s="7968">
        <v>0</v>
      </c>
      <c r="E97" s="7982">
        <v>0</v>
      </c>
      <c r="F97" s="8046"/>
      <c r="G97" s="8030">
        <f>VLOOKUP(C97,'Data Products'!$A:$J,2,0)</f>
      </c>
      <c r="H97" s="8039">
        <f t="shared" si="9"/>
      </c>
      <c r="I97" s="7971">
        <v>45623</v>
      </c>
      <c r="J97" s="7972">
        <f t="shared" si="3"/>
      </c>
      <c r="K97" s="7968">
        <v>0</v>
      </c>
      <c r="L97" s="7968">
        <v>0</v>
      </c>
      <c r="M97" s="8004">
        <v>0</v>
      </c>
      <c r="N97" s="8004">
        <v>0</v>
      </c>
      <c r="O97" s="7967" t="s">
        <v>9097</v>
      </c>
      <c r="P97" s="8008"/>
      <c r="Q97" s="8008"/>
      <c r="R97" s="8008"/>
      <c r="S97" s="8008"/>
      <c r="T97" s="8008"/>
      <c r="U97" s="8008"/>
      <c r="V97" s="8008"/>
      <c r="W97" s="8008"/>
      <c r="X97" s="8008"/>
      <c r="Y97" s="8008"/>
      <c r="Z97" s="8008"/>
      <c r="AA97" s="8008"/>
      <c r="AB97" s="8034">
        <f t="shared" si="28"/>
      </c>
      <c r="AC97" s="8048">
        <f t="shared" si="21"/>
      </c>
      <c r="AD97" s="7975">
        <f t="shared" si="12"/>
      </c>
      <c r="AE97" s="7984">
        <f t="shared" si="15"/>
      </c>
      <c r="AF97" s="7977">
        <f>VLOOKUP(C97,'Data Products'!$A:$J,10,0)</f>
      </c>
      <c r="AG97" s="8051">
        <f t="shared" si="24"/>
      </c>
      <c r="AH97" s="7978">
        <f t="shared" si="19"/>
      </c>
      <c r="AI97" s="8050"/>
      <c r="AJ97" s="7981"/>
      <c r="AK97" s="7981"/>
      <c r="AL97" s="7980"/>
      <c r="AM97" s="7981"/>
      <c r="AN97" s="7981"/>
    </row>
    <row customHeight="true" hidden="true" ht="18" r="98">
      <c r="A98" s="8028">
        <v>45</v>
      </c>
      <c r="B98" s="7967" t="s">
        <v>8959</v>
      </c>
      <c r="C98" s="7967" t="s">
        <v>9098</v>
      </c>
      <c r="D98" s="7968">
        <v>0</v>
      </c>
      <c r="E98" s="7982">
        <v>0</v>
      </c>
      <c r="F98" s="8046"/>
      <c r="G98" s="8030">
        <f>VLOOKUP(C98,'Data Products'!$A:$J,2,0)</f>
      </c>
      <c r="H98" s="8039">
        <f t="shared" si="9"/>
      </c>
      <c r="I98" s="7971">
        <v>45623</v>
      </c>
      <c r="J98" s="7972">
        <f t="shared" si="3"/>
      </c>
      <c r="K98" s="7968">
        <v>0</v>
      </c>
      <c r="L98" s="7968">
        <v>0</v>
      </c>
      <c r="M98" s="8004">
        <v>0</v>
      </c>
      <c r="N98" s="8004">
        <v>0</v>
      </c>
      <c r="O98" s="7967" t="s">
        <v>9097</v>
      </c>
      <c r="P98" s="8008"/>
      <c r="Q98" s="8008"/>
      <c r="R98" s="8008"/>
      <c r="S98" s="8008"/>
      <c r="T98" s="8008"/>
      <c r="U98" s="8008"/>
      <c r="V98" s="8008"/>
      <c r="W98" s="8008"/>
      <c r="X98" s="8008"/>
      <c r="Y98" s="8008"/>
      <c r="Z98" s="8008"/>
      <c r="AA98" s="8008"/>
      <c r="AB98" s="8034">
        <f t="shared" si="28"/>
      </c>
      <c r="AC98" s="8048">
        <f t="shared" si="21"/>
      </c>
      <c r="AD98" s="7975">
        <f t="shared" si="12"/>
      </c>
      <c r="AE98" s="7984">
        <f t="shared" si="15"/>
      </c>
      <c r="AF98" s="7977">
        <f>VLOOKUP(C98,'Data Products'!$A:$J,10,0)</f>
      </c>
      <c r="AG98" s="8051">
        <f t="shared" si="24"/>
      </c>
      <c r="AH98" s="7978">
        <f t="shared" si="19"/>
      </c>
      <c r="AI98" s="8050"/>
      <c r="AJ98" s="7981"/>
      <c r="AK98" s="7981"/>
      <c r="AL98" s="7980"/>
      <c r="AM98" s="7981"/>
      <c r="AN98" s="7981"/>
    </row>
    <row customHeight="true" hidden="true" ht="18" r="99">
      <c r="A99" s="8028">
        <v>46</v>
      </c>
      <c r="B99" s="7967" t="s">
        <v>8959</v>
      </c>
      <c r="C99" s="8037" t="s">
        <v>9099</v>
      </c>
      <c r="D99" s="7968">
        <v>0</v>
      </c>
      <c r="E99" s="7982">
        <v>0</v>
      </c>
      <c r="F99" s="8053"/>
      <c r="G99" s="8030">
        <f>VLOOKUP(C99,'Data Products'!$A:$J,2,0)</f>
      </c>
      <c r="H99" s="8039">
        <f t="shared" si="9"/>
      </c>
      <c r="I99" s="7971">
        <v>45623</v>
      </c>
      <c r="J99" s="7972">
        <f t="shared" si="3"/>
      </c>
      <c r="K99" s="8042">
        <v>0</v>
      </c>
      <c r="L99" s="8042">
        <v>0</v>
      </c>
      <c r="M99" s="8054">
        <v>0</v>
      </c>
      <c r="N99" s="8054">
        <v>0</v>
      </c>
      <c r="O99" s="8037" t="s">
        <v>9097</v>
      </c>
      <c r="P99" s="8008"/>
      <c r="Q99" s="8008"/>
      <c r="R99" s="8008"/>
      <c r="S99" s="8008"/>
      <c r="T99" s="8008"/>
      <c r="U99" s="8008"/>
      <c r="V99" s="8008"/>
      <c r="W99" s="8008"/>
      <c r="X99" s="8008"/>
      <c r="Y99" s="8008"/>
      <c r="Z99" s="8008"/>
      <c r="AA99" s="8008"/>
      <c r="AB99" s="8055">
        <f t="shared" si="28"/>
      </c>
      <c r="AC99" s="8048">
        <f t="shared" si="21"/>
      </c>
      <c r="AD99" s="7975">
        <f t="shared" si="12"/>
      </c>
      <c r="AE99" s="7984">
        <f t="shared" si="15"/>
      </c>
      <c r="AF99" s="7977">
        <f>VLOOKUP(C99,'Data Products'!$A:$J,10,0)</f>
      </c>
      <c r="AG99" s="8051">
        <f t="shared" si="24"/>
      </c>
      <c r="AH99" s="7978">
        <f t="shared" si="19"/>
      </c>
      <c r="AI99" s="8050"/>
      <c r="AJ99" s="7981"/>
      <c r="AK99" s="7981"/>
      <c r="AL99" s="7980"/>
      <c r="AM99" s="7981"/>
      <c r="AN99" s="7981"/>
    </row>
    <row customHeight="true" hidden="true" ht="18" r="100">
      <c r="A100" s="8028">
        <v>47</v>
      </c>
      <c r="B100" s="7967" t="s">
        <v>8959</v>
      </c>
      <c r="C100" s="7967" t="s">
        <v>9100</v>
      </c>
      <c r="D100" s="7968">
        <v>0</v>
      </c>
      <c r="E100" s="7982">
        <v>0</v>
      </c>
      <c r="F100" s="8046"/>
      <c r="G100" s="8030">
        <f>VLOOKUP(C100,'Data Products'!$A:$J,2,0)</f>
      </c>
      <c r="H100" s="8039">
        <f t="shared" si="9"/>
      </c>
      <c r="I100" s="7971">
        <v>45623</v>
      </c>
      <c r="J100" s="7972">
        <f t="shared" si="3"/>
      </c>
      <c r="K100" s="7968">
        <v>0</v>
      </c>
      <c r="L100" s="7968">
        <v>0</v>
      </c>
      <c r="M100" s="8004">
        <v>0</v>
      </c>
      <c r="N100" s="8004">
        <v>0</v>
      </c>
      <c r="O100" s="7967" t="s">
        <v>9097</v>
      </c>
      <c r="P100" s="7968"/>
      <c r="Q100" s="7968"/>
      <c r="R100" s="7968"/>
      <c r="S100" s="7968"/>
      <c r="T100" s="7968"/>
      <c r="U100" s="7968"/>
      <c r="V100" s="7968"/>
      <c r="W100" s="7968"/>
      <c r="X100" s="7968"/>
      <c r="Y100" s="7968"/>
      <c r="Z100" s="7968"/>
      <c r="AA100" s="7968"/>
      <c r="AB100" s="8034">
        <f t="shared" si="28"/>
      </c>
      <c r="AC100" s="8048">
        <f t="shared" si="21"/>
      </c>
      <c r="AD100" s="7975">
        <f t="shared" si="12"/>
      </c>
      <c r="AE100" s="7984">
        <f t="shared" si="15"/>
      </c>
      <c r="AF100" s="7977">
        <f>VLOOKUP(C100,'Data Products'!$A:$J,10,0)</f>
      </c>
      <c r="AG100" s="8051">
        <f t="shared" si="24"/>
      </c>
      <c r="AH100" s="7978">
        <f t="shared" si="19"/>
      </c>
      <c r="AI100" s="8056"/>
      <c r="AJ100" s="7981"/>
      <c r="AK100" s="7981"/>
      <c r="AL100" s="7980"/>
      <c r="AM100" s="7981"/>
      <c r="AN100" s="7981"/>
    </row>
    <row customHeight="true" hidden="true" ht="18" r="101">
      <c r="A101" s="8028">
        <v>48</v>
      </c>
      <c r="B101" s="7967" t="s">
        <v>8959</v>
      </c>
      <c r="C101" s="7967" t="s">
        <v>9101</v>
      </c>
      <c r="D101" s="7968">
        <v>0</v>
      </c>
      <c r="E101" s="7982">
        <v>0</v>
      </c>
      <c r="F101" s="8046"/>
      <c r="G101" s="8030">
        <f>VLOOKUP(C101,'Data Products'!$A:$J,2,0)</f>
      </c>
      <c r="H101" s="8039">
        <f t="shared" si="9"/>
      </c>
      <c r="I101" s="7971">
        <v>45623</v>
      </c>
      <c r="J101" s="7972">
        <f t="shared" si="3"/>
      </c>
      <c r="K101" s="7968">
        <v>0</v>
      </c>
      <c r="L101" s="7968">
        <v>0</v>
      </c>
      <c r="M101" s="8004">
        <v>0</v>
      </c>
      <c r="N101" s="8004">
        <v>0</v>
      </c>
      <c r="O101" s="7967" t="s">
        <v>9097</v>
      </c>
      <c r="P101" s="7968"/>
      <c r="Q101" s="7968"/>
      <c r="R101" s="7968"/>
      <c r="S101" s="7968"/>
      <c r="T101" s="7968"/>
      <c r="U101" s="7968"/>
      <c r="V101" s="7968"/>
      <c r="W101" s="7968"/>
      <c r="X101" s="7968"/>
      <c r="Y101" s="7968"/>
      <c r="Z101" s="7968"/>
      <c r="AA101" s="7968"/>
      <c r="AB101" s="8034">
        <f t="shared" si="28"/>
      </c>
      <c r="AC101" s="8048">
        <f t="shared" si="21"/>
      </c>
      <c r="AD101" s="7975">
        <f t="shared" si="12"/>
      </c>
      <c r="AE101" s="7984">
        <f t="shared" si="15"/>
      </c>
      <c r="AF101" s="8057">
        <f>VLOOKUP(C101,'Data Products'!$A:$J,10,0)</f>
      </c>
      <c r="AG101" s="7977">
        <f t="shared" si="24"/>
      </c>
      <c r="AH101" s="7978">
        <f t="shared" si="19"/>
      </c>
      <c r="AI101" s="8050"/>
      <c r="AJ101" s="7981"/>
      <c r="AK101" s="7981"/>
      <c r="AL101" s="7980"/>
      <c r="AM101" s="7981"/>
      <c r="AN101" s="7981"/>
    </row>
    <row r="102">
      <c r="A102" s="8028">
        <v>49</v>
      </c>
      <c r="B102" s="7967" t="s">
        <v>8952</v>
      </c>
      <c r="C102" s="7967" t="s">
        <v>9102</v>
      </c>
      <c r="D102" s="7968">
        <v>4</v>
      </c>
      <c r="E102" s="7982">
        <v>4</v>
      </c>
      <c r="F102" s="8046"/>
      <c r="G102" s="8030">
        <f>VLOOKUP(C102,'Data Products'!$A:$J,2,0)</f>
      </c>
      <c r="H102" s="8031">
        <f t="shared" si="9"/>
      </c>
      <c r="I102" s="7971">
        <v>45951</v>
      </c>
      <c r="J102" s="7972">
        <f t="shared" si="3"/>
      </c>
      <c r="K102" s="7968">
        <v>0</v>
      </c>
      <c r="L102" s="7968">
        <v>0</v>
      </c>
      <c r="M102" s="8004">
        <v>0</v>
      </c>
      <c r="N102" s="8004">
        <v>0</v>
      </c>
      <c r="O102" s="7967" t="s">
        <v>9014</v>
      </c>
      <c r="P102" s="7968"/>
      <c r="Q102" s="7968"/>
      <c r="R102" s="7968"/>
      <c r="S102" s="7968"/>
      <c r="T102" s="7968"/>
      <c r="U102" s="7968"/>
      <c r="V102" s="7968"/>
      <c r="W102" s="7968"/>
      <c r="X102" s="7968"/>
      <c r="Y102" s="7968"/>
      <c r="Z102" s="7968"/>
      <c r="AA102" s="7968"/>
      <c r="AB102" s="8034">
        <f t="shared" si="28"/>
      </c>
      <c r="AC102" s="8058">
        <f t="shared" si="21"/>
      </c>
      <c r="AD102" s="7975">
        <f t="shared" si="12"/>
      </c>
      <c r="AE102" s="7994">
        <f t="shared" si="15"/>
      </c>
      <c r="AF102" s="8057">
        <f>VLOOKUP(C102,'Data Products'!$A:$J,10,0)</f>
      </c>
      <c r="AG102" s="7977">
        <f t="shared" si="24"/>
      </c>
      <c r="AH102" s="7978">
        <f t="shared" si="19"/>
      </c>
      <c r="AI102" s="8050"/>
      <c r="AJ102" s="7981"/>
      <c r="AK102" s="7981"/>
      <c r="AL102" s="7980"/>
      <c r="AM102" s="7981"/>
      <c r="AN102" s="7981"/>
    </row>
    <row r="103">
      <c r="A103" s="8028">
        <v>50</v>
      </c>
      <c r="B103" s="7967" t="s">
        <v>8952</v>
      </c>
      <c r="C103" s="7967" t="s">
        <v>9103</v>
      </c>
      <c r="D103" s="7968">
        <v>1</v>
      </c>
      <c r="E103" s="7982">
        <v>1</v>
      </c>
      <c r="F103" s="8046"/>
      <c r="G103" s="8030">
        <f>VLOOKUP(C103,'Data Products'!$A:$J,2,0)</f>
      </c>
      <c r="H103" s="8031">
        <f t="shared" si="9"/>
      </c>
      <c r="I103" s="7971">
        <v>45951</v>
      </c>
      <c r="J103" s="7972">
        <f t="shared" si="3"/>
      </c>
      <c r="K103" s="7968">
        <v>0</v>
      </c>
      <c r="L103" s="7968">
        <v>2</v>
      </c>
      <c r="M103" s="8004">
        <v>0</v>
      </c>
      <c r="N103" s="8004">
        <v>0</v>
      </c>
      <c r="O103" s="7967" t="s">
        <v>9014</v>
      </c>
      <c r="P103" s="7968"/>
      <c r="Q103" s="7968"/>
      <c r="R103" s="7968"/>
      <c r="S103" s="7968"/>
      <c r="T103" s="7968"/>
      <c r="U103" s="7968"/>
      <c r="V103" s="7968"/>
      <c r="W103" s="7968"/>
      <c r="X103" s="7968"/>
      <c r="Y103" s="7968"/>
      <c r="Z103" s="7968"/>
      <c r="AA103" s="7968"/>
      <c r="AB103" s="8034">
        <f t="shared" si="28"/>
      </c>
      <c r="AC103" s="7989">
        <f t="shared" si="21"/>
      </c>
      <c r="AD103" s="7975">
        <f t="shared" si="12"/>
      </c>
      <c r="AE103" s="7990">
        <f t="shared" si="15"/>
      </c>
      <c r="AF103" s="8057">
        <f>VLOOKUP(C103,'Data Products'!$A:$J,10,0)</f>
      </c>
      <c r="AG103" s="7977">
        <f t="shared" si="24"/>
      </c>
      <c r="AH103" s="7978">
        <f t="shared" si="19"/>
      </c>
      <c r="AI103" s="8050"/>
      <c r="AJ103" s="7981"/>
      <c r="AK103" s="7981"/>
      <c r="AL103" s="7980"/>
      <c r="AM103" s="7981"/>
      <c r="AN103" s="7981"/>
    </row>
    <row r="104">
      <c r="A104" s="8028">
        <v>51</v>
      </c>
      <c r="B104" s="7967" t="s">
        <v>8952</v>
      </c>
      <c r="C104" s="7967" t="s">
        <v>9104</v>
      </c>
      <c r="D104" s="7968">
        <v>3</v>
      </c>
      <c r="E104" s="7982">
        <v>3</v>
      </c>
      <c r="F104" s="8046"/>
      <c r="G104" s="8030">
        <f>VLOOKUP(C104,'Data Products'!$A:$J,2,0)</f>
      </c>
      <c r="H104" s="8031">
        <f t="shared" si="9"/>
      </c>
      <c r="I104" s="7971">
        <v>45951</v>
      </c>
      <c r="J104" s="7972">
        <f t="shared" si="3"/>
      </c>
      <c r="K104" s="7968">
        <v>1</v>
      </c>
      <c r="L104" s="7968">
        <v>1</v>
      </c>
      <c r="M104" s="8004">
        <v>0</v>
      </c>
      <c r="N104" s="8004">
        <v>0</v>
      </c>
      <c r="O104" s="7967" t="s">
        <v>9014</v>
      </c>
      <c r="P104" s="7968"/>
      <c r="Q104" s="7968"/>
      <c r="R104" s="7968"/>
      <c r="S104" s="7968"/>
      <c r="T104" s="7968"/>
      <c r="U104" s="7968"/>
      <c r="V104" s="7968"/>
      <c r="W104" s="7968"/>
      <c r="X104" s="7968"/>
      <c r="Y104" s="7968"/>
      <c r="Z104" s="7968"/>
      <c r="AA104" s="7968"/>
      <c r="AB104" s="8034">
        <f t="shared" si="28"/>
      </c>
      <c r="AC104" s="7983">
        <f t="shared" si="21"/>
      </c>
      <c r="AD104" s="7975">
        <f t="shared" si="12"/>
      </c>
      <c r="AE104" s="7984">
        <f t="shared" si="15"/>
      </c>
      <c r="AF104" s="8057">
        <f>VLOOKUP(C104,'Data Products'!$A:$J,10,0)</f>
      </c>
      <c r="AG104" s="7977">
        <f t="shared" si="24"/>
      </c>
      <c r="AH104" s="7978">
        <f t="shared" si="19"/>
      </c>
      <c r="AI104" s="8050"/>
      <c r="AJ104" s="7981"/>
      <c r="AK104" s="7981"/>
      <c r="AL104" s="7980"/>
      <c r="AM104" s="7981"/>
      <c r="AN104" s="7981"/>
    </row>
    <row r="105">
      <c r="A105" s="8028">
        <v>52</v>
      </c>
      <c r="B105" s="7967" t="s">
        <v>8952</v>
      </c>
      <c r="C105" s="7967" t="s">
        <v>9105</v>
      </c>
      <c r="D105" s="7968">
        <v>4</v>
      </c>
      <c r="E105" s="7982">
        <v>4</v>
      </c>
      <c r="F105" s="8046"/>
      <c r="G105" s="8030">
        <f>VLOOKUP(C105,'Data Products'!$A:$J,2,0)</f>
      </c>
      <c r="H105" s="8031">
        <f t="shared" si="9"/>
      </c>
      <c r="I105" s="7971">
        <v>45951</v>
      </c>
      <c r="J105" s="7972">
        <f t="shared" si="3"/>
      </c>
      <c r="K105" s="7968">
        <v>0</v>
      </c>
      <c r="L105" s="7968">
        <v>0</v>
      </c>
      <c r="M105" s="8004">
        <v>0</v>
      </c>
      <c r="N105" s="8004">
        <v>0</v>
      </c>
      <c r="O105" s="7967" t="s">
        <v>9014</v>
      </c>
      <c r="P105" s="7968"/>
      <c r="Q105" s="7968"/>
      <c r="R105" s="7968"/>
      <c r="S105" s="7968"/>
      <c r="T105" s="7968"/>
      <c r="U105" s="7968"/>
      <c r="V105" s="7968"/>
      <c r="W105" s="7968"/>
      <c r="X105" s="7968"/>
      <c r="Y105" s="7968"/>
      <c r="Z105" s="7968"/>
      <c r="AA105" s="7968"/>
      <c r="AB105" s="8034">
        <f t="shared" si="28"/>
      </c>
      <c r="AC105" s="7993">
        <f t="shared" si="21"/>
      </c>
      <c r="AD105" s="7975">
        <f t="shared" si="12"/>
      </c>
      <c r="AE105" s="7994">
        <f t="shared" si="15"/>
      </c>
      <c r="AF105" s="8057">
        <f>VLOOKUP(C105,'Data Products'!$A:$J,10,0)</f>
      </c>
      <c r="AG105" s="7977">
        <f t="shared" si="24"/>
      </c>
      <c r="AH105" s="7978">
        <f t="shared" si="19"/>
      </c>
      <c r="AI105" s="8050"/>
      <c r="AJ105" s="7981"/>
      <c r="AK105" s="7981"/>
      <c r="AL105" s="7980"/>
      <c r="AM105" s="7981"/>
      <c r="AN105" s="7981"/>
    </row>
    <row customHeight="true" hidden="true" ht="18" r="106">
      <c r="A106" s="8028">
        <v>53</v>
      </c>
      <c r="B106" s="7967" t="s">
        <v>8959</v>
      </c>
      <c r="C106" s="7967" t="s">
        <v>9106</v>
      </c>
      <c r="D106" s="7968">
        <v>0</v>
      </c>
      <c r="E106" s="7982">
        <v>0</v>
      </c>
      <c r="F106" s="8046"/>
      <c r="G106" s="8030">
        <f>VLOOKUP(C106,'Data Products'!$A:$J,2,0)</f>
      </c>
      <c r="H106" s="8031">
        <f t="shared" si="9"/>
      </c>
      <c r="I106" s="7971">
        <v>45951</v>
      </c>
      <c r="J106" s="7972">
        <f t="shared" si="3"/>
      </c>
      <c r="K106" s="7968">
        <v>0</v>
      </c>
      <c r="L106" s="7968">
        <v>0</v>
      </c>
      <c r="M106" s="8004">
        <v>0</v>
      </c>
      <c r="N106" s="8004">
        <v>0</v>
      </c>
      <c r="O106" s="7967" t="s">
        <v>9014</v>
      </c>
      <c r="P106" s="7968"/>
      <c r="Q106" s="7968"/>
      <c r="R106" s="7968"/>
      <c r="S106" s="7968"/>
      <c r="T106" s="7968"/>
      <c r="U106" s="7968"/>
      <c r="V106" s="7968"/>
      <c r="W106" s="7968"/>
      <c r="X106" s="7968"/>
      <c r="Y106" s="7968"/>
      <c r="Z106" s="7968"/>
      <c r="AA106" s="7968"/>
      <c r="AB106" s="8034">
        <f t="shared" si="28"/>
      </c>
      <c r="AC106" s="7993">
        <f t="shared" si="21"/>
      </c>
      <c r="AD106" s="7975">
        <f t="shared" si="12"/>
      </c>
      <c r="AE106" s="7994">
        <f t="shared" si="15"/>
      </c>
      <c r="AF106" s="8057">
        <f>VLOOKUP(C106,'Data Products'!$A:$J,10,0)</f>
      </c>
      <c r="AG106" s="7977">
        <f t="shared" si="24"/>
      </c>
      <c r="AH106" s="7978">
        <f t="shared" si="19"/>
      </c>
      <c r="AI106" s="8050"/>
      <c r="AJ106" s="7981"/>
      <c r="AK106" s="7981"/>
      <c r="AL106" s="7980"/>
      <c r="AM106" s="7981"/>
      <c r="AN106" s="7981"/>
    </row>
    <row r="107">
      <c r="A107" s="8028">
        <v>54</v>
      </c>
      <c r="B107" s="7967" t="s">
        <v>8952</v>
      </c>
      <c r="C107" s="7967" t="s">
        <v>9107</v>
      </c>
      <c r="D107" s="7968">
        <v>5</v>
      </c>
      <c r="E107" s="7982">
        <v>5</v>
      </c>
      <c r="F107" s="8046"/>
      <c r="G107" s="8030">
        <f>VLOOKUP(C107,'Data Products'!$A:$J,2,0)</f>
      </c>
      <c r="H107" s="8031">
        <f t="shared" si="9"/>
      </c>
      <c r="I107" s="7971">
        <v>45951</v>
      </c>
      <c r="J107" s="7972">
        <f t="shared" si="3"/>
      </c>
      <c r="K107" s="7968">
        <v>0</v>
      </c>
      <c r="L107" s="7968">
        <v>0</v>
      </c>
      <c r="M107" s="8004">
        <v>0</v>
      </c>
      <c r="N107" s="8004">
        <v>0</v>
      </c>
      <c r="O107" s="7967" t="s">
        <v>9014</v>
      </c>
      <c r="P107" s="7968"/>
      <c r="Q107" s="7968"/>
      <c r="R107" s="7968"/>
      <c r="S107" s="7968"/>
      <c r="T107" s="7968"/>
      <c r="U107" s="7968"/>
      <c r="V107" s="7968"/>
      <c r="W107" s="7968"/>
      <c r="X107" s="7968"/>
      <c r="Y107" s="7968"/>
      <c r="Z107" s="7968"/>
      <c r="AA107" s="7968"/>
      <c r="AB107" s="8034">
        <f t="shared" si="28"/>
      </c>
      <c r="AC107" s="7983">
        <f t="shared" si="21"/>
      </c>
      <c r="AD107" s="7975">
        <f t="shared" si="12"/>
      </c>
      <c r="AE107" s="7984">
        <f t="shared" si="15"/>
      </c>
      <c r="AF107" s="8057">
        <f>VLOOKUP(C107,'Data Products'!$A:$J,10,0)</f>
      </c>
      <c r="AG107" s="7977">
        <f t="shared" si="24"/>
      </c>
      <c r="AH107" s="7978">
        <f t="shared" si="19"/>
      </c>
      <c r="AI107" s="8050"/>
      <c r="AJ107" s="7981"/>
      <c r="AK107" s="7981"/>
      <c r="AL107" s="7980"/>
      <c r="AM107" s="7981"/>
      <c r="AN107" s="7981"/>
    </row>
    <row customHeight="true" hidden="true" ht="18" r="108">
      <c r="A108" s="8028">
        <v>55</v>
      </c>
      <c r="B108" s="7967" t="s">
        <v>8959</v>
      </c>
      <c r="C108" s="7967" t="s">
        <v>9108</v>
      </c>
      <c r="D108" s="7968">
        <v>0</v>
      </c>
      <c r="E108" s="7982">
        <v>0</v>
      </c>
      <c r="F108" s="8046"/>
      <c r="G108" s="8030">
        <f>VLOOKUP(C108,'Data Products'!$A:$J,2,0)</f>
      </c>
      <c r="H108" s="8031">
        <f t="shared" si="9"/>
      </c>
      <c r="I108" s="7971">
        <v>45951</v>
      </c>
      <c r="J108" s="7972">
        <f t="shared" si="3"/>
      </c>
      <c r="K108" s="7968">
        <v>0</v>
      </c>
      <c r="L108" s="7968">
        <v>0</v>
      </c>
      <c r="M108" s="8004">
        <v>0</v>
      </c>
      <c r="N108" s="8004">
        <v>0</v>
      </c>
      <c r="O108" s="7967" t="s">
        <v>9014</v>
      </c>
      <c r="P108" s="7968"/>
      <c r="Q108" s="7968"/>
      <c r="R108" s="7968"/>
      <c r="S108" s="7968"/>
      <c r="T108" s="7968"/>
      <c r="U108" s="7968"/>
      <c r="V108" s="7968"/>
      <c r="W108" s="7968"/>
      <c r="X108" s="7968"/>
      <c r="Y108" s="7968"/>
      <c r="Z108" s="7968"/>
      <c r="AA108" s="7968"/>
      <c r="AB108" s="8034">
        <f t="shared" si="28"/>
      </c>
      <c r="AC108" s="7989">
        <f t="shared" si="21"/>
      </c>
      <c r="AD108" s="8059">
        <f t="shared" si="12"/>
      </c>
      <c r="AE108" s="7990">
        <f t="shared" si="15"/>
      </c>
      <c r="AF108" s="8057">
        <f>VLOOKUP(C108,'Data Products'!$A:$J,10,0)</f>
      </c>
      <c r="AG108" s="7977">
        <f t="shared" si="24"/>
      </c>
      <c r="AH108" s="7978">
        <f t="shared" si="19"/>
      </c>
      <c r="AI108" s="8050"/>
      <c r="AJ108" s="7981"/>
      <c r="AK108" s="7981"/>
      <c r="AL108" s="7980"/>
      <c r="AM108" s="7981"/>
      <c r="AN108" s="7981"/>
    </row>
    <row r="109">
      <c r="A109" s="8028">
        <v>56</v>
      </c>
      <c r="B109" s="7967" t="s">
        <v>8952</v>
      </c>
      <c r="C109" s="7967" t="s">
        <v>9109</v>
      </c>
      <c r="D109" s="7968">
        <v>13</v>
      </c>
      <c r="E109" s="7982">
        <v>13</v>
      </c>
      <c r="F109" s="8046"/>
      <c r="G109" s="8030">
        <f>VLOOKUP(C109,'Data Products'!$A:$J,2,0)</f>
      </c>
      <c r="H109" s="8031">
        <f t="shared" si="9"/>
      </c>
      <c r="I109" s="7971">
        <v>45951</v>
      </c>
      <c r="J109" s="7972">
        <f t="shared" si="3"/>
      </c>
      <c r="K109" s="7968">
        <v>0</v>
      </c>
      <c r="L109" s="7968">
        <v>2</v>
      </c>
      <c r="M109" s="8004">
        <v>0</v>
      </c>
      <c r="N109" s="8004">
        <v>0</v>
      </c>
      <c r="O109" s="7967" t="s">
        <v>9014</v>
      </c>
      <c r="P109" s="7968"/>
      <c r="Q109" s="7968"/>
      <c r="R109" s="7968"/>
      <c r="S109" s="7968"/>
      <c r="T109" s="7968"/>
      <c r="U109" s="7968"/>
      <c r="V109" s="7968"/>
      <c r="W109" s="7968"/>
      <c r="X109" s="7968"/>
      <c r="Y109" s="7968"/>
      <c r="Z109" s="7968"/>
      <c r="AA109" s="7968"/>
      <c r="AB109" s="8034">
        <f t="shared" si="28"/>
      </c>
      <c r="AC109" s="7974">
        <f t="shared" si="21"/>
      </c>
      <c r="AD109" s="8059">
        <f t="shared" si="12"/>
      </c>
      <c r="AE109" s="7976">
        <f t="shared" si="15"/>
      </c>
      <c r="AF109" s="8057">
        <f>VLOOKUP(C109,'Data Products'!$A:$J,10,0)</f>
      </c>
      <c r="AG109" s="7977">
        <f t="shared" si="24"/>
      </c>
      <c r="AH109" s="7978">
        <f t="shared" si="19"/>
      </c>
      <c r="AI109" s="8050"/>
      <c r="AJ109" s="7981"/>
      <c r="AK109" s="7981"/>
      <c r="AL109" s="7980"/>
      <c r="AM109" s="7981"/>
      <c r="AN109" s="7981"/>
    </row>
    <row r="110">
      <c r="A110" s="8028">
        <v>57</v>
      </c>
      <c r="B110" s="7967" t="s">
        <v>8952</v>
      </c>
      <c r="C110" s="7967" t="s">
        <v>9110</v>
      </c>
      <c r="D110" s="7968">
        <v>22</v>
      </c>
      <c r="E110" s="7982">
        <v>22</v>
      </c>
      <c r="F110" s="8046"/>
      <c r="G110" s="8030">
        <f>VLOOKUP(C110,'Data Products'!$A:$J,2,0)</f>
      </c>
      <c r="H110" s="8031">
        <f t="shared" si="9"/>
      </c>
      <c r="I110" s="7971">
        <v>45951</v>
      </c>
      <c r="J110" s="7972">
        <f t="shared" si="3"/>
      </c>
      <c r="K110" s="7968">
        <v>3</v>
      </c>
      <c r="L110" s="7968">
        <v>3</v>
      </c>
      <c r="M110" s="8004">
        <v>0</v>
      </c>
      <c r="N110" s="8004">
        <v>0</v>
      </c>
      <c r="O110" s="7967" t="s">
        <v>9014</v>
      </c>
      <c r="P110" s="7968"/>
      <c r="Q110" s="7968"/>
      <c r="R110" s="7968"/>
      <c r="S110" s="7968"/>
      <c r="T110" s="7968"/>
      <c r="U110" s="7968"/>
      <c r="V110" s="7968"/>
      <c r="W110" s="7968"/>
      <c r="X110" s="7968"/>
      <c r="Y110" s="7968"/>
      <c r="Z110" s="7968"/>
      <c r="AA110" s="7968"/>
      <c r="AB110" s="8034">
        <f t="shared" si="28"/>
      </c>
      <c r="AC110" s="7974">
        <f t="shared" si="21"/>
      </c>
      <c r="AD110" s="8059">
        <f t="shared" si="12"/>
      </c>
      <c r="AE110" s="7976">
        <f t="shared" si="15"/>
      </c>
      <c r="AF110" s="8057">
        <f>VLOOKUP(C110,'Data Products'!$A:$J,10,0)</f>
      </c>
      <c r="AG110" s="7977">
        <f t="shared" si="24"/>
      </c>
      <c r="AH110" s="7978">
        <f t="shared" si="19"/>
      </c>
      <c r="AI110" s="8050"/>
      <c r="AJ110" s="7981"/>
      <c r="AK110" s="7981"/>
      <c r="AL110" s="7980"/>
      <c r="AM110" s="7981"/>
      <c r="AN110" s="7981"/>
    </row>
    <row r="111">
      <c r="A111" s="8028">
        <v>58</v>
      </c>
      <c r="B111" s="7967" t="s">
        <v>8952</v>
      </c>
      <c r="C111" s="7967" t="s">
        <v>9111</v>
      </c>
      <c r="D111" s="7968">
        <v>13</v>
      </c>
      <c r="E111" s="7982">
        <v>13</v>
      </c>
      <c r="F111" s="8046"/>
      <c r="G111" s="8030">
        <f>VLOOKUP(C111,'Data Products'!$A:$J,2,0)</f>
      </c>
      <c r="H111" s="8031">
        <f t="shared" si="9"/>
      </c>
      <c r="I111" s="7971">
        <v>45951</v>
      </c>
      <c r="J111" s="7972">
        <f t="shared" si="3"/>
      </c>
      <c r="K111" s="7968">
        <v>0</v>
      </c>
      <c r="L111" s="7968">
        <v>0</v>
      </c>
      <c r="M111" s="8004">
        <v>0</v>
      </c>
      <c r="N111" s="8004">
        <v>0</v>
      </c>
      <c r="O111" s="7967" t="s">
        <v>9014</v>
      </c>
      <c r="P111" s="7968"/>
      <c r="Q111" s="7968"/>
      <c r="R111" s="7968"/>
      <c r="S111" s="7968"/>
      <c r="T111" s="7968"/>
      <c r="U111" s="7968"/>
      <c r="V111" s="7968"/>
      <c r="W111" s="7968"/>
      <c r="X111" s="7968"/>
      <c r="Y111" s="7968"/>
      <c r="Z111" s="7968"/>
      <c r="AA111" s="7968"/>
      <c r="AB111" s="8034">
        <f t="shared" si="28"/>
      </c>
      <c r="AC111" s="7974">
        <f t="shared" si="21"/>
      </c>
      <c r="AD111" s="8059">
        <f t="shared" si="12"/>
      </c>
      <c r="AE111" s="7976">
        <f t="shared" si="15"/>
      </c>
      <c r="AF111" s="8057">
        <f>VLOOKUP(C111,'Data Products'!$A:$J,10,0)</f>
      </c>
      <c r="AG111" s="7977">
        <f t="shared" si="24"/>
      </c>
      <c r="AH111" s="7978">
        <f t="shared" si="19"/>
      </c>
      <c r="AI111" s="8050"/>
      <c r="AJ111" s="7981"/>
      <c r="AK111" s="7981"/>
      <c r="AL111" s="7980"/>
      <c r="AM111" s="7981"/>
      <c r="AN111" s="7981"/>
    </row>
    <row r="112">
      <c r="A112" s="8028">
        <v>59</v>
      </c>
      <c r="B112" s="7967" t="s">
        <v>8952</v>
      </c>
      <c r="C112" s="7967" t="s">
        <v>9112</v>
      </c>
      <c r="D112" s="7968">
        <v>12</v>
      </c>
      <c r="E112" s="7982">
        <v>12</v>
      </c>
      <c r="F112" s="8046"/>
      <c r="G112" s="8030">
        <f>VLOOKUP(C112,'Data Products'!$A:$J,2,0)</f>
      </c>
      <c r="H112" s="8031">
        <f t="shared" si="9"/>
      </c>
      <c r="I112" s="7971">
        <v>45951</v>
      </c>
      <c r="J112" s="7972">
        <f t="shared" si="3"/>
      </c>
      <c r="K112" s="7968">
        <v>0</v>
      </c>
      <c r="L112" s="7968">
        <v>1</v>
      </c>
      <c r="M112" s="8004">
        <v>0</v>
      </c>
      <c r="N112" s="8004">
        <v>0</v>
      </c>
      <c r="O112" s="7967" t="s">
        <v>9014</v>
      </c>
      <c r="P112" s="7968"/>
      <c r="Q112" s="7968"/>
      <c r="R112" s="7968"/>
      <c r="S112" s="7968"/>
      <c r="T112" s="7968"/>
      <c r="U112" s="7968"/>
      <c r="V112" s="7968"/>
      <c r="W112" s="7968"/>
      <c r="X112" s="7968"/>
      <c r="Y112" s="7968"/>
      <c r="Z112" s="7968"/>
      <c r="AA112" s="7968"/>
      <c r="AB112" s="8034">
        <f t="shared" si="28"/>
      </c>
      <c r="AC112" s="7974">
        <f t="shared" si="21"/>
      </c>
      <c r="AD112" s="8059">
        <f t="shared" si="12"/>
      </c>
      <c r="AE112" s="7976">
        <f t="shared" si="15"/>
      </c>
      <c r="AF112" s="8057">
        <f>VLOOKUP(C112,'Data Products'!$A:$J,10,0)</f>
      </c>
      <c r="AG112" s="7977">
        <f t="shared" si="24"/>
      </c>
      <c r="AH112" s="7978">
        <f t="shared" si="19"/>
      </c>
      <c r="AI112" s="8050"/>
      <c r="AJ112" s="7981"/>
      <c r="AK112" s="7981"/>
      <c r="AL112" s="7980"/>
      <c r="AM112" s="7981"/>
      <c r="AN112" s="7981"/>
    </row>
    <row r="113">
      <c r="A113" s="8028">
        <v>60</v>
      </c>
      <c r="B113" s="7967" t="s">
        <v>8952</v>
      </c>
      <c r="C113" s="7967" t="s">
        <v>9113</v>
      </c>
      <c r="D113" s="7968">
        <v>18</v>
      </c>
      <c r="E113" s="7982">
        <v>18</v>
      </c>
      <c r="F113" s="8046"/>
      <c r="G113" s="8030">
        <f>VLOOKUP(C113,'Data Products'!$A:$J,2,0)</f>
      </c>
      <c r="H113" s="8031">
        <f t="shared" si="9"/>
      </c>
      <c r="I113" s="7971">
        <v>45951</v>
      </c>
      <c r="J113" s="7972">
        <f t="shared" si="3"/>
      </c>
      <c r="K113" s="7968">
        <v>0</v>
      </c>
      <c r="L113" s="7968">
        <v>0</v>
      </c>
      <c r="M113" s="8004">
        <v>0</v>
      </c>
      <c r="N113" s="8004">
        <v>0</v>
      </c>
      <c r="O113" s="7967" t="s">
        <v>9014</v>
      </c>
      <c r="P113" s="7968"/>
      <c r="Q113" s="7968"/>
      <c r="R113" s="7968"/>
      <c r="S113" s="7968"/>
      <c r="T113" s="7968"/>
      <c r="U113" s="7968"/>
      <c r="V113" s="7968"/>
      <c r="W113" s="7968"/>
      <c r="X113" s="7968"/>
      <c r="Y113" s="7968"/>
      <c r="Z113" s="7968"/>
      <c r="AA113" s="7968"/>
      <c r="AB113" s="8034">
        <f t="shared" si="28"/>
      </c>
      <c r="AC113" s="7974">
        <f t="shared" si="21"/>
      </c>
      <c r="AD113" s="8059">
        <f t="shared" si="12"/>
      </c>
      <c r="AE113" s="7976">
        <f t="shared" si="15"/>
      </c>
      <c r="AF113" s="8057">
        <f>VLOOKUP(C113,'Data Products'!$A:$J,10,0)</f>
      </c>
      <c r="AG113" s="7977">
        <f t="shared" si="24"/>
      </c>
      <c r="AH113" s="7978">
        <f t="shared" si="19"/>
      </c>
      <c r="AI113" s="8050"/>
      <c r="AJ113" s="7981"/>
      <c r="AK113" s="7981"/>
      <c r="AL113" s="7980"/>
      <c r="AM113" s="7981"/>
      <c r="AN113" s="7981"/>
    </row>
    <row r="114">
      <c r="A114" s="8028">
        <v>61</v>
      </c>
      <c r="B114" s="7967" t="s">
        <v>8952</v>
      </c>
      <c r="C114" s="7967" t="s">
        <v>9114</v>
      </c>
      <c r="D114" s="7968">
        <v>10</v>
      </c>
      <c r="E114" s="7982">
        <v>10</v>
      </c>
      <c r="F114" s="8046"/>
      <c r="G114" s="8030">
        <f>VLOOKUP(C114,'Data Products'!$A:$J,2,0)</f>
      </c>
      <c r="H114" s="8031">
        <f t="shared" si="9"/>
      </c>
      <c r="I114" s="7971">
        <v>45951</v>
      </c>
      <c r="J114" s="7972">
        <f t="shared" si="3"/>
      </c>
      <c r="K114" s="7968">
        <v>0</v>
      </c>
      <c r="L114" s="7968">
        <v>0</v>
      </c>
      <c r="M114" s="8004">
        <v>0</v>
      </c>
      <c r="N114" s="8004">
        <v>0</v>
      </c>
      <c r="O114" s="7967" t="s">
        <v>9014</v>
      </c>
      <c r="P114" s="7968"/>
      <c r="Q114" s="7968"/>
      <c r="R114" s="7968"/>
      <c r="S114" s="7968"/>
      <c r="T114" s="7968"/>
      <c r="U114" s="7968"/>
      <c r="V114" s="7968"/>
      <c r="W114" s="7968"/>
      <c r="X114" s="7968"/>
      <c r="Y114" s="7968"/>
      <c r="Z114" s="7968"/>
      <c r="AA114" s="7968"/>
      <c r="AB114" s="8034">
        <f t="shared" si="28"/>
      </c>
      <c r="AC114" s="7989">
        <f t="shared" si="21"/>
      </c>
      <c r="AD114" s="8059">
        <f t="shared" si="12"/>
      </c>
      <c r="AE114" s="7990">
        <f t="shared" si="15"/>
      </c>
      <c r="AF114" s="8057">
        <f>VLOOKUP(C114,'Data Products'!$A:$J,10,0)</f>
      </c>
      <c r="AG114" s="7977">
        <f t="shared" si="24"/>
      </c>
      <c r="AH114" s="7978">
        <f t="shared" si="19"/>
      </c>
      <c r="AI114" s="8050"/>
      <c r="AJ114" s="7981"/>
      <c r="AK114" s="7981"/>
      <c r="AL114" s="7980"/>
      <c r="AM114" s="7981"/>
      <c r="AN114" s="7981"/>
    </row>
    <row customHeight="true" hidden="true" ht="18" r="115">
      <c r="A115" s="8028">
        <v>62</v>
      </c>
      <c r="B115" s="7967" t="s">
        <v>8959</v>
      </c>
      <c r="C115" s="7967" t="s">
        <v>9115</v>
      </c>
      <c r="D115" s="7968">
        <v>0</v>
      </c>
      <c r="E115" s="7982">
        <v>0</v>
      </c>
      <c r="F115" s="8046"/>
      <c r="G115" s="8030">
        <f>VLOOKUP(C115,'Data Products'!$A:$J,2,0)</f>
      </c>
      <c r="H115" s="8031">
        <f t="shared" si="9"/>
      </c>
      <c r="I115" s="7971">
        <v>45951</v>
      </c>
      <c r="J115" s="7972">
        <f t="shared" si="3"/>
      </c>
      <c r="K115" s="7968">
        <v>0</v>
      </c>
      <c r="L115" s="7968">
        <v>0</v>
      </c>
      <c r="M115" s="8004">
        <v>0</v>
      </c>
      <c r="N115" s="8004">
        <v>0</v>
      </c>
      <c r="O115" s="7967" t="s">
        <v>9014</v>
      </c>
      <c r="P115" s="7968"/>
      <c r="Q115" s="7968"/>
      <c r="R115" s="7968"/>
      <c r="S115" s="7968"/>
      <c r="T115" s="7968"/>
      <c r="U115" s="7968"/>
      <c r="V115" s="7968"/>
      <c r="W115" s="7968"/>
      <c r="X115" s="7968"/>
      <c r="Y115" s="7968"/>
      <c r="Z115" s="7968"/>
      <c r="AA115" s="7968"/>
      <c r="AB115" s="8034">
        <f t="shared" si="28"/>
      </c>
      <c r="AC115" s="7983">
        <f t="shared" si="21"/>
      </c>
      <c r="AD115" s="8059">
        <f t="shared" si="12"/>
      </c>
      <c r="AE115" s="7984">
        <f t="shared" si="15"/>
      </c>
      <c r="AF115" s="8057">
        <f>VLOOKUP(C115,'Data Products'!$A:$J,10,0)</f>
      </c>
      <c r="AG115" s="7977">
        <f t="shared" si="24"/>
      </c>
      <c r="AH115" s="7978">
        <f t="shared" si="19"/>
      </c>
      <c r="AI115" s="8050"/>
      <c r="AJ115" s="7981"/>
      <c r="AK115" s="7981"/>
      <c r="AL115" s="7980"/>
      <c r="AM115" s="7981"/>
      <c r="AN115" s="7981"/>
    </row>
    <row customHeight="true" hidden="true" ht="18" r="116">
      <c r="A116" s="8028">
        <v>63</v>
      </c>
      <c r="B116" s="7967" t="s">
        <v>8959</v>
      </c>
      <c r="C116" s="7967" t="s">
        <v>9116</v>
      </c>
      <c r="D116" s="7968">
        <v>0</v>
      </c>
      <c r="E116" s="7982">
        <v>0</v>
      </c>
      <c r="F116" s="8046"/>
      <c r="G116" s="8030">
        <f>VLOOKUP(C116,'Data Products'!$A:$J,2,0)</f>
      </c>
      <c r="H116" s="8031">
        <f t="shared" si="9"/>
      </c>
      <c r="I116" s="7971">
        <v>45951</v>
      </c>
      <c r="J116" s="7972">
        <f t="shared" si="3"/>
      </c>
      <c r="K116" s="7968">
        <v>0</v>
      </c>
      <c r="L116" s="7968">
        <v>1</v>
      </c>
      <c r="M116" s="8004">
        <v>0</v>
      </c>
      <c r="N116" s="8004">
        <v>0</v>
      </c>
      <c r="O116" s="7967" t="s">
        <v>9014</v>
      </c>
      <c r="P116" s="7968"/>
      <c r="Q116" s="7968"/>
      <c r="R116" s="7968"/>
      <c r="S116" s="7968"/>
      <c r="T116" s="7968"/>
      <c r="U116" s="7968"/>
      <c r="V116" s="7968"/>
      <c r="W116" s="7968"/>
      <c r="X116" s="7968"/>
      <c r="Y116" s="7968"/>
      <c r="Z116" s="7968"/>
      <c r="AA116" s="7968"/>
      <c r="AB116" s="8034">
        <f t="shared" si="28"/>
      </c>
      <c r="AC116" s="7989">
        <f t="shared" si="21"/>
      </c>
      <c r="AD116" s="8059">
        <f t="shared" si="12"/>
      </c>
      <c r="AE116" s="7990">
        <f t="shared" si="15"/>
      </c>
      <c r="AF116" s="8057">
        <f>VLOOKUP(C116,'Data Products'!$A:$J,10,0)</f>
      </c>
      <c r="AG116" s="7977">
        <f t="shared" si="24"/>
      </c>
      <c r="AH116" s="7978">
        <f t="shared" si="19"/>
      </c>
      <c r="AI116" s="8050"/>
      <c r="AJ116" s="7981"/>
      <c r="AK116" s="7981"/>
      <c r="AL116" s="7980"/>
      <c r="AM116" s="7981"/>
      <c r="AN116" s="7981"/>
    </row>
    <row customHeight="true" hidden="true" ht="18" r="117">
      <c r="A117" s="8028">
        <v>64</v>
      </c>
      <c r="B117" s="7967" t="s">
        <v>8952</v>
      </c>
      <c r="C117" s="7967" t="s">
        <v>9117</v>
      </c>
      <c r="D117" s="7968">
        <v>0</v>
      </c>
      <c r="E117" s="7982">
        <v>0</v>
      </c>
      <c r="F117" s="8046"/>
      <c r="G117" s="8030">
        <f>VLOOKUP(C117,'Data Products'!$A:$J,2,0)</f>
      </c>
      <c r="H117" s="8031">
        <f t="shared" si="9"/>
      </c>
      <c r="I117" s="7971">
        <v>45951</v>
      </c>
      <c r="J117" s="7972">
        <f t="shared" si="3"/>
      </c>
      <c r="K117" s="7968">
        <v>0</v>
      </c>
      <c r="L117" s="7968">
        <v>0</v>
      </c>
      <c r="M117" s="8004">
        <v>0</v>
      </c>
      <c r="N117" s="8004">
        <v>0</v>
      </c>
      <c r="O117" s="7967" t="s">
        <v>9014</v>
      </c>
      <c r="P117" s="7968"/>
      <c r="Q117" s="7968"/>
      <c r="R117" s="7968"/>
      <c r="S117" s="7968"/>
      <c r="T117" s="7968"/>
      <c r="U117" s="7968"/>
      <c r="V117" s="7968"/>
      <c r="W117" s="7968"/>
      <c r="X117" s="7968"/>
      <c r="Y117" s="7968"/>
      <c r="Z117" s="7968"/>
      <c r="AA117" s="7968"/>
      <c r="AB117" s="8034">
        <f t="shared" si="28"/>
      </c>
      <c r="AC117" s="7989">
        <f t="shared" si="21"/>
      </c>
      <c r="AD117" s="8059">
        <f t="shared" si="12"/>
      </c>
      <c r="AE117" s="7990">
        <f t="shared" si="15"/>
      </c>
      <c r="AF117" s="8057">
        <f>VLOOKUP(C117,'Data Products'!$A:$J,10,0)</f>
      </c>
      <c r="AG117" s="7977">
        <f t="shared" si="24"/>
      </c>
      <c r="AH117" s="7978">
        <f t="shared" si="19"/>
      </c>
      <c r="AI117" s="8050"/>
      <c r="AJ117" s="7981"/>
      <c r="AK117" s="7981"/>
      <c r="AL117" s="7980"/>
      <c r="AM117" s="7981"/>
      <c r="AN117" s="7981"/>
    </row>
    <row customHeight="true" hidden="true" ht="18" r="118">
      <c r="A118" s="8028">
        <v>65</v>
      </c>
      <c r="B118" s="7967" t="s">
        <v>8959</v>
      </c>
      <c r="C118" s="7967" t="s">
        <v>9118</v>
      </c>
      <c r="D118" s="7968">
        <v>0</v>
      </c>
      <c r="E118" s="7982">
        <v>0</v>
      </c>
      <c r="F118" s="8046"/>
      <c r="G118" s="8030">
        <f>VLOOKUP(C118,'Data Products'!$A:$J,2,0)</f>
      </c>
      <c r="H118" s="8031">
        <f t="shared" si="9"/>
      </c>
      <c r="I118" s="7971">
        <v>45951</v>
      </c>
      <c r="J118" s="7972">
        <f t="shared" si="3"/>
      </c>
      <c r="K118" s="7968">
        <v>0</v>
      </c>
      <c r="L118" s="7968">
        <v>0</v>
      </c>
      <c r="M118" s="8004">
        <v>0</v>
      </c>
      <c r="N118" s="8004">
        <v>0</v>
      </c>
      <c r="O118" s="7967" t="s">
        <v>9014</v>
      </c>
      <c r="P118" s="7968"/>
      <c r="Q118" s="7968"/>
      <c r="R118" s="7968"/>
      <c r="S118" s="7968"/>
      <c r="T118" s="7968"/>
      <c r="U118" s="7968"/>
      <c r="V118" s="7968"/>
      <c r="W118" s="7968"/>
      <c r="X118" s="7968"/>
      <c r="Y118" s="7968"/>
      <c r="Z118" s="7968"/>
      <c r="AA118" s="7968"/>
      <c r="AB118" s="8034">
        <f t="shared" si="28"/>
      </c>
      <c r="AC118" s="7989">
        <f t="shared" si="21"/>
      </c>
      <c r="AD118" s="8059">
        <f t="shared" si="12"/>
      </c>
      <c r="AE118" s="7990">
        <f t="shared" si="15"/>
      </c>
      <c r="AF118" s="8057">
        <f>VLOOKUP(C118,'Data Products'!$A:$J,10,0)</f>
      </c>
      <c r="AG118" s="7977">
        <f t="shared" si="24"/>
      </c>
      <c r="AH118" s="7978">
        <f t="shared" si="19"/>
      </c>
      <c r="AI118" s="8050"/>
      <c r="AJ118" s="7981"/>
      <c r="AK118" s="7981"/>
      <c r="AL118" s="7980"/>
      <c r="AM118" s="7981"/>
      <c r="AN118" s="7981"/>
    </row>
    <row customHeight="true" hidden="true" ht="18" r="119">
      <c r="A119" s="8028">
        <v>66</v>
      </c>
      <c r="B119" s="7967" t="s">
        <v>8959</v>
      </c>
      <c r="C119" s="7967" t="s">
        <v>9119</v>
      </c>
      <c r="D119" s="7968">
        <v>0</v>
      </c>
      <c r="E119" s="7982">
        <v>0</v>
      </c>
      <c r="F119" s="8046"/>
      <c r="G119" s="8030">
        <f>VLOOKUP(C119,'Data Products'!$A:$J,2,0)</f>
      </c>
      <c r="H119" s="8031">
        <f t="shared" si="9"/>
      </c>
      <c r="I119" s="7971">
        <v>45951</v>
      </c>
      <c r="J119" s="7972">
        <f t="shared" si="3"/>
      </c>
      <c r="K119" s="7968">
        <v>0</v>
      </c>
      <c r="L119" s="7968">
        <v>0</v>
      </c>
      <c r="M119" s="8004">
        <v>0</v>
      </c>
      <c r="N119" s="8004">
        <v>0</v>
      </c>
      <c r="O119" s="7967" t="s">
        <v>9014</v>
      </c>
      <c r="P119" s="7968"/>
      <c r="Q119" s="7968"/>
      <c r="R119" s="7968"/>
      <c r="S119" s="7968"/>
      <c r="T119" s="7968"/>
      <c r="U119" s="7968"/>
      <c r="V119" s="7968"/>
      <c r="W119" s="7968"/>
      <c r="X119" s="7968"/>
      <c r="Y119" s="7968"/>
      <c r="Z119" s="7968"/>
      <c r="AA119" s="7968"/>
      <c r="AB119" s="8034">
        <f t="shared" si="28"/>
      </c>
      <c r="AC119" s="7989">
        <f t="shared" si="21"/>
      </c>
      <c r="AD119" s="8059">
        <f t="shared" si="12"/>
      </c>
      <c r="AE119" s="7990">
        <f t="shared" si="15"/>
      </c>
      <c r="AF119" s="8057">
        <f>VLOOKUP(C119,'Data Products'!$A:$J,10,0)</f>
      </c>
      <c r="AG119" s="7977">
        <f t="shared" si="24"/>
      </c>
      <c r="AH119" s="7978">
        <f t="shared" si="19"/>
      </c>
      <c r="AI119" s="8050"/>
      <c r="AJ119" s="7981"/>
      <c r="AK119" s="7981"/>
      <c r="AL119" s="7980"/>
      <c r="AM119" s="7981"/>
      <c r="AN119" s="7981"/>
    </row>
    <row customHeight="true" hidden="true" ht="18" r="120">
      <c r="A120" s="8028">
        <v>67</v>
      </c>
      <c r="B120" s="7967" t="s">
        <v>8959</v>
      </c>
      <c r="C120" s="7967" t="s">
        <v>9120</v>
      </c>
      <c r="D120" s="7968">
        <v>0</v>
      </c>
      <c r="E120" s="7982">
        <v>0</v>
      </c>
      <c r="F120" s="8046"/>
      <c r="G120" s="8030">
        <f>VLOOKUP(C120,'Data Products'!$A:$J,2,0)</f>
      </c>
      <c r="H120" s="8031">
        <f t="shared" si="9"/>
      </c>
      <c r="I120" s="7971">
        <v>45951</v>
      </c>
      <c r="J120" s="7972">
        <f t="shared" si="3"/>
      </c>
      <c r="K120" s="7968">
        <v>0</v>
      </c>
      <c r="L120" s="7968">
        <v>0</v>
      </c>
      <c r="M120" s="8004">
        <v>0</v>
      </c>
      <c r="N120" s="8004">
        <v>0</v>
      </c>
      <c r="O120" s="7967" t="s">
        <v>9014</v>
      </c>
      <c r="P120" s="7968"/>
      <c r="Q120" s="7968"/>
      <c r="R120" s="7968"/>
      <c r="S120" s="7968"/>
      <c r="T120" s="7968"/>
      <c r="U120" s="7968"/>
      <c r="V120" s="7968"/>
      <c r="W120" s="7968"/>
      <c r="X120" s="7968"/>
      <c r="Y120" s="7968"/>
      <c r="Z120" s="7968"/>
      <c r="AA120" s="7968"/>
      <c r="AB120" s="8034">
        <f t="shared" si="28"/>
      </c>
      <c r="AC120" s="7989">
        <f t="shared" si="21"/>
      </c>
      <c r="AD120" s="8059">
        <f t="shared" si="12"/>
      </c>
      <c r="AE120" s="7990">
        <f t="shared" si="15"/>
      </c>
      <c r="AF120" s="8057">
        <f>VLOOKUP(C120,'Data Products'!$A:$J,10,0)</f>
      </c>
      <c r="AG120" s="7977">
        <f t="shared" si="24"/>
      </c>
      <c r="AH120" s="7978">
        <f t="shared" si="19"/>
      </c>
      <c r="AI120" s="8050"/>
      <c r="AJ120" s="7981"/>
      <c r="AK120" s="7981"/>
      <c r="AL120" s="7980"/>
      <c r="AM120" s="7981"/>
      <c r="AN120" s="7981"/>
    </row>
    <row r="121">
      <c r="A121" s="8028">
        <v>68</v>
      </c>
      <c r="B121" s="7967" t="s">
        <v>8952</v>
      </c>
      <c r="C121" s="7967" t="s">
        <v>9121</v>
      </c>
      <c r="D121" s="7968">
        <v>10</v>
      </c>
      <c r="E121" s="7982">
        <v>10</v>
      </c>
      <c r="F121" s="8046"/>
      <c r="G121" s="8030">
        <f>VLOOKUP(C121,'Data Products'!$A:$J,2,0)</f>
      </c>
      <c r="H121" s="8031">
        <f t="shared" si="9"/>
      </c>
      <c r="I121" s="7971">
        <v>45951</v>
      </c>
      <c r="J121" s="7972">
        <f t="shared" si="3"/>
      </c>
      <c r="K121" s="7968">
        <v>0</v>
      </c>
      <c r="L121" s="7968">
        <v>0</v>
      </c>
      <c r="M121" s="8004">
        <v>0</v>
      </c>
      <c r="N121" s="8004">
        <v>0</v>
      </c>
      <c r="O121" s="7967" t="s">
        <v>9014</v>
      </c>
      <c r="P121" s="7968"/>
      <c r="Q121" s="7968"/>
      <c r="R121" s="7968"/>
      <c r="S121" s="7968"/>
      <c r="T121" s="7968"/>
      <c r="U121" s="7968"/>
      <c r="V121" s="7968"/>
      <c r="W121" s="7968"/>
      <c r="X121" s="7968"/>
      <c r="Y121" s="7968"/>
      <c r="Z121" s="7968"/>
      <c r="AA121" s="7968"/>
      <c r="AB121" s="8034">
        <f t="shared" si="28"/>
      </c>
      <c r="AC121" s="7974">
        <f t="shared" si="21"/>
      </c>
      <c r="AD121" s="8059">
        <f t="shared" si="12"/>
      </c>
      <c r="AE121" s="7976">
        <f t="shared" si="15"/>
      </c>
      <c r="AF121" s="8057">
        <f>VLOOKUP(C121,'Data Products'!$A:$J,10,0)</f>
      </c>
      <c r="AG121" s="7977">
        <f t="shared" si="24"/>
      </c>
      <c r="AH121" s="7978">
        <f t="shared" si="19"/>
      </c>
      <c r="AI121" s="8050"/>
      <c r="AJ121" s="7981"/>
      <c r="AK121" s="7981"/>
      <c r="AL121" s="7980"/>
      <c r="AM121" s="7981"/>
      <c r="AN121" s="7981"/>
    </row>
    <row customHeight="true" hidden="true" ht="18" r="122">
      <c r="A122" s="8028">
        <v>69</v>
      </c>
      <c r="B122" s="7967" t="s">
        <v>8959</v>
      </c>
      <c r="C122" s="7967" t="s">
        <v>9122</v>
      </c>
      <c r="D122" s="7968">
        <v>0</v>
      </c>
      <c r="E122" s="7982">
        <v>0</v>
      </c>
      <c r="F122" s="8046"/>
      <c r="G122" s="8030">
        <f>VLOOKUP(C122,'Data Products'!$A:$J,2,0)</f>
      </c>
      <c r="H122" s="8031">
        <f t="shared" si="9"/>
      </c>
      <c r="I122" s="7971">
        <v>45952</v>
      </c>
      <c r="J122" s="7972">
        <f t="shared" si="3"/>
      </c>
      <c r="K122" s="7968">
        <v>0</v>
      </c>
      <c r="L122" s="7968">
        <v>0</v>
      </c>
      <c r="M122" s="8004">
        <v>0</v>
      </c>
      <c r="N122" s="8004">
        <v>0</v>
      </c>
      <c r="O122" s="7967" t="s">
        <v>9123</v>
      </c>
      <c r="P122" s="7968"/>
      <c r="Q122" s="7968"/>
      <c r="R122" s="7968"/>
      <c r="S122" s="7968"/>
      <c r="T122" s="7968"/>
      <c r="U122" s="7968"/>
      <c r="V122" s="7968"/>
      <c r="W122" s="7968"/>
      <c r="X122" s="7968"/>
      <c r="Y122" s="7968"/>
      <c r="Z122" s="7968"/>
      <c r="AA122" s="7968"/>
      <c r="AB122" s="8034">
        <f t="shared" si="28"/>
      </c>
      <c r="AC122" s="7983">
        <f t="shared" si="21"/>
      </c>
      <c r="AD122" s="8059">
        <f t="shared" si="12"/>
      </c>
      <c r="AE122" s="7984">
        <f t="shared" si="15"/>
      </c>
      <c r="AF122" s="8057">
        <f>VLOOKUP(C122,'Data Products'!$A:$J,10,0)</f>
      </c>
      <c r="AG122" s="7977">
        <f t="shared" si="24"/>
      </c>
      <c r="AH122" s="7978">
        <f t="shared" si="19"/>
      </c>
      <c r="AI122" s="8050"/>
      <c r="AJ122" s="7981"/>
      <c r="AK122" s="7981"/>
      <c r="AL122" s="7980"/>
      <c r="AM122" s="7981"/>
      <c r="AN122" s="7981"/>
    </row>
    <row customHeight="true" hidden="true" ht="18" r="123">
      <c r="A123" s="8028">
        <v>70</v>
      </c>
      <c r="B123" s="7967" t="s">
        <v>8959</v>
      </c>
      <c r="C123" s="7967" t="s">
        <v>9124</v>
      </c>
      <c r="D123" s="7968">
        <v>0</v>
      </c>
      <c r="E123" s="7982">
        <v>0</v>
      </c>
      <c r="F123" s="8046"/>
      <c r="G123" s="8030">
        <f>VLOOKUP(C123,'Data Products'!$A:$J,2,0)</f>
      </c>
      <c r="H123" s="8031">
        <f t="shared" si="9"/>
      </c>
      <c r="I123" s="7971">
        <v>45953</v>
      </c>
      <c r="J123" s="7972">
        <f t="shared" si="3"/>
      </c>
      <c r="K123" s="7968">
        <v>0</v>
      </c>
      <c r="L123" s="7968">
        <v>2</v>
      </c>
      <c r="M123" s="8004">
        <v>0</v>
      </c>
      <c r="N123" s="8004">
        <v>0</v>
      </c>
      <c r="O123" s="7967" t="s">
        <v>9123</v>
      </c>
      <c r="P123" s="7968"/>
      <c r="Q123" s="7968"/>
      <c r="R123" s="7968"/>
      <c r="S123" s="7968"/>
      <c r="T123" s="7968"/>
      <c r="U123" s="7968"/>
      <c r="V123" s="7968"/>
      <c r="W123" s="7968"/>
      <c r="X123" s="7968"/>
      <c r="Y123" s="7968"/>
      <c r="Z123" s="7968"/>
      <c r="AA123" s="7968"/>
      <c r="AB123" s="8034">
        <f t="shared" si="28"/>
      </c>
      <c r="AC123" s="7993">
        <f t="shared" si="21"/>
      </c>
      <c r="AD123" s="8059">
        <f t="shared" si="12"/>
      </c>
      <c r="AE123" s="7994">
        <f t="shared" si="15"/>
      </c>
      <c r="AF123" s="8057">
        <f>VLOOKUP(C123,'Data Products'!$A:$J,10,0)</f>
      </c>
      <c r="AG123" s="7977">
        <f t="shared" si="24"/>
      </c>
      <c r="AH123" s="7978">
        <f t="shared" si="19"/>
      </c>
      <c r="AI123" s="8060" t="s">
        <v>9125</v>
      </c>
      <c r="AJ123" s="7981"/>
      <c r="AK123" s="7981"/>
      <c r="AL123" s="7980"/>
      <c r="AM123" s="7981"/>
      <c r="AN123" s="7981"/>
    </row>
    <row customHeight="true" hidden="true" ht="18" r="124">
      <c r="A124" s="8028">
        <v>71</v>
      </c>
      <c r="B124" s="7967" t="s">
        <v>8959</v>
      </c>
      <c r="C124" s="7967" t="s">
        <v>9126</v>
      </c>
      <c r="D124" s="7968">
        <v>0</v>
      </c>
      <c r="E124" s="7982">
        <v>0</v>
      </c>
      <c r="F124" s="8046"/>
      <c r="G124" s="8030">
        <f>VLOOKUP(C124,'Data Products'!$A:$J,2,0)</f>
      </c>
      <c r="H124" s="8031">
        <f t="shared" si="9"/>
      </c>
      <c r="I124" s="7971">
        <v>45954</v>
      </c>
      <c r="J124" s="7972">
        <f t="shared" si="3"/>
      </c>
      <c r="K124" s="7968">
        <v>0</v>
      </c>
      <c r="L124" s="7968">
        <v>1</v>
      </c>
      <c r="M124" s="8004">
        <v>0</v>
      </c>
      <c r="N124" s="8004">
        <v>0</v>
      </c>
      <c r="O124" s="7967" t="s">
        <v>9123</v>
      </c>
      <c r="P124" s="7968"/>
      <c r="Q124" s="7968"/>
      <c r="R124" s="7968"/>
      <c r="S124" s="7968"/>
      <c r="T124" s="7968"/>
      <c r="U124" s="7968"/>
      <c r="V124" s="7968"/>
      <c r="W124" s="7968"/>
      <c r="X124" s="7968"/>
      <c r="Y124" s="7968"/>
      <c r="Z124" s="7968"/>
      <c r="AA124" s="7968"/>
      <c r="AB124" s="8034">
        <f t="shared" si="28"/>
      </c>
      <c r="AC124" s="7983">
        <f t="shared" si="21"/>
      </c>
      <c r="AD124" s="8059">
        <f t="shared" si="12"/>
      </c>
      <c r="AE124" s="7984">
        <f t="shared" si="15"/>
      </c>
      <c r="AF124" s="8057">
        <f>VLOOKUP(C124,'Data Products'!$A:$J,10,0)</f>
      </c>
      <c r="AG124" s="7977">
        <f t="shared" si="24"/>
      </c>
      <c r="AH124" s="7978">
        <f t="shared" si="19"/>
      </c>
      <c r="AI124" s="8050"/>
      <c r="AJ124" s="7981"/>
      <c r="AK124" s="7981"/>
      <c r="AL124" s="7980"/>
      <c r="AM124" s="7981"/>
      <c r="AN124" s="7981"/>
    </row>
    <row r="125">
      <c r="A125" s="8028">
        <v>72</v>
      </c>
      <c r="B125" s="7967" t="s">
        <v>8952</v>
      </c>
      <c r="C125" s="7967" t="s">
        <v>9127</v>
      </c>
      <c r="D125" s="7968">
        <v>4</v>
      </c>
      <c r="E125" s="7982">
        <v>4</v>
      </c>
      <c r="F125" s="8046"/>
      <c r="G125" s="8030">
        <f>VLOOKUP(C125,'Data Products'!$A:$J,2,0)</f>
      </c>
      <c r="H125" s="8031">
        <f t="shared" si="9"/>
      </c>
      <c r="I125" s="7971">
        <v>45955</v>
      </c>
      <c r="J125" s="7972">
        <f t="shared" si="3"/>
      </c>
      <c r="K125" s="7968">
        <v>2</v>
      </c>
      <c r="L125" s="7968">
        <v>2</v>
      </c>
      <c r="M125" s="8004">
        <v>0</v>
      </c>
      <c r="N125" s="8004">
        <v>0</v>
      </c>
      <c r="O125" s="7967" t="s">
        <v>9123</v>
      </c>
      <c r="P125" s="7968"/>
      <c r="Q125" s="7968"/>
      <c r="R125" s="7968"/>
      <c r="S125" s="7968"/>
      <c r="T125" s="7968"/>
      <c r="U125" s="7968"/>
      <c r="V125" s="7968"/>
      <c r="W125" s="7968"/>
      <c r="X125" s="7968"/>
      <c r="Y125" s="7968"/>
      <c r="Z125" s="7968"/>
      <c r="AA125" s="7968"/>
      <c r="AB125" s="8034">
        <f t="shared" si="28"/>
      </c>
      <c r="AC125" s="7993">
        <f t="shared" si="21"/>
      </c>
      <c r="AD125" s="8059">
        <f t="shared" si="12"/>
      </c>
      <c r="AE125" s="7994">
        <f t="shared" si="15"/>
      </c>
      <c r="AF125" s="8057">
        <f>VLOOKUP(C125,'Data Products'!$A:$J,10,0)</f>
      </c>
      <c r="AG125" s="7977">
        <f t="shared" si="24"/>
      </c>
      <c r="AH125" s="7978">
        <f t="shared" si="19"/>
      </c>
      <c r="AI125" s="8060" t="s">
        <v>9125</v>
      </c>
      <c r="AJ125" s="7981"/>
      <c r="AK125" s="7981"/>
      <c r="AL125" s="7980"/>
      <c r="AM125" s="7981"/>
      <c r="AN125" s="7981"/>
    </row>
    <row r="126">
      <c r="A126" s="8009"/>
      <c r="B126" s="8009"/>
      <c r="C126" s="8009"/>
      <c r="D126" s="8008"/>
      <c r="E126" s="8008"/>
      <c r="F126" s="8008"/>
      <c r="G126" s="8061"/>
      <c r="H126" s="8062"/>
      <c r="I126" s="8062"/>
      <c r="J126" s="8062"/>
      <c r="K126" s="8008"/>
      <c r="L126" s="8008"/>
      <c r="M126" s="8015"/>
      <c r="N126" s="8015"/>
      <c r="O126" s="8009"/>
      <c r="P126" s="8008"/>
      <c r="Q126" s="8008"/>
      <c r="R126" s="8008"/>
      <c r="S126" s="8008"/>
      <c r="T126" s="8008"/>
      <c r="U126" s="8008"/>
      <c r="V126" s="8008"/>
      <c r="W126" s="8008"/>
      <c r="X126" s="8008"/>
      <c r="Y126" s="8008"/>
      <c r="Z126" s="8008"/>
      <c r="AA126" s="8008"/>
      <c r="AB126" s="8010"/>
      <c r="AC126" s="8063"/>
      <c r="AD126" s="8064"/>
      <c r="AE126" s="8065" t="s">
        <v>9026</v>
      </c>
      <c r="AF126" s="8066"/>
      <c r="AG126" s="8067">
        <f>SUM(AG55:AG125)</f>
      </c>
      <c r="AH126" s="8019"/>
      <c r="AI126" s="8068"/>
      <c r="AJ126" s="8069"/>
      <c r="AK126" s="8069"/>
      <c r="AL126" s="8068"/>
      <c r="AM126" s="8069"/>
      <c r="AN126" s="8069"/>
    </row>
    <row r="127">
      <c r="A127" s="8009"/>
      <c r="B127" s="8009"/>
      <c r="C127" s="8009"/>
      <c r="D127" s="8008"/>
      <c r="E127" s="8008"/>
      <c r="F127" s="8008"/>
      <c r="G127" s="8061"/>
      <c r="H127" s="8062"/>
      <c r="I127" s="8062"/>
      <c r="J127" s="8062"/>
      <c r="K127" s="8008"/>
      <c r="L127" s="8008"/>
      <c r="M127" s="8015"/>
      <c r="N127" s="8015"/>
      <c r="O127" s="8009"/>
      <c r="P127" s="8008"/>
      <c r="Q127" s="8008"/>
      <c r="R127" s="8008"/>
      <c r="S127" s="8008"/>
      <c r="T127" s="8008"/>
      <c r="U127" s="8008"/>
      <c r="V127" s="8008"/>
      <c r="W127" s="8008"/>
      <c r="X127" s="8008"/>
      <c r="Y127" s="8008"/>
      <c r="Z127" s="8008"/>
      <c r="AA127" s="8008"/>
      <c r="AB127" s="8010"/>
      <c r="AC127" s="8063"/>
      <c r="AD127" s="8064"/>
      <c r="AE127" s="8070" t="s">
        <v>9027</v>
      </c>
      <c r="AF127" s="8071">
        <f t="shared" ref="AF127:AF130" si="5">AG127/$AG$126</f>
      </c>
      <c r="AG127" s="8072">
        <f t="shared" ref="AG127:AG130" si="0">SUMIFS($AG$55:$AG$125,$AE$55:$AE$125,AE127)</f>
      </c>
      <c r="AH127" s="8019"/>
      <c r="AI127" s="8068"/>
      <c r="AJ127" s="8069"/>
      <c r="AK127" s="8069"/>
      <c r="AL127" s="8068"/>
      <c r="AM127" s="8069"/>
      <c r="AN127" s="8069"/>
    </row>
    <row r="128">
      <c r="A128" s="8009"/>
      <c r="B128" s="8009"/>
      <c r="C128" s="8009"/>
      <c r="D128" s="8008"/>
      <c r="E128" s="8008"/>
      <c r="F128" s="8008"/>
      <c r="G128" s="8061"/>
      <c r="H128" s="8062"/>
      <c r="I128" s="8062"/>
      <c r="J128" s="8062"/>
      <c r="K128" s="8008"/>
      <c r="L128" s="8008"/>
      <c r="M128" s="8015"/>
      <c r="N128" s="8015"/>
      <c r="O128" s="8009"/>
      <c r="P128" s="8008"/>
      <c r="Q128" s="8008"/>
      <c r="R128" s="8008"/>
      <c r="S128" s="8008"/>
      <c r="T128" s="8008"/>
      <c r="U128" s="8008"/>
      <c r="V128" s="8008"/>
      <c r="W128" s="8008"/>
      <c r="X128" s="8008"/>
      <c r="Y128" s="8008"/>
      <c r="Z128" s="8008"/>
      <c r="AA128" s="8008"/>
      <c r="AB128" s="8010"/>
      <c r="AC128" s="8063"/>
      <c r="AD128" s="8064"/>
      <c r="AE128" s="8073" t="s">
        <v>9028</v>
      </c>
      <c r="AF128" s="8074">
        <f t="shared" si="5"/>
      </c>
      <c r="AG128" s="8072">
        <f t="shared" si="0"/>
      </c>
      <c r="AH128" s="8019"/>
      <c r="AI128" s="8068"/>
      <c r="AJ128" s="8069"/>
      <c r="AK128" s="8069"/>
      <c r="AL128" s="8068"/>
      <c r="AM128" s="8069"/>
      <c r="AN128" s="8069"/>
    </row>
    <row r="129">
      <c r="A129" s="8009"/>
      <c r="B129" s="8009"/>
      <c r="C129" s="8009"/>
      <c r="D129" s="8008"/>
      <c r="E129" s="8008"/>
      <c r="F129" s="8008"/>
      <c r="G129" s="8061"/>
      <c r="H129" s="8062"/>
      <c r="I129" s="8062"/>
      <c r="J129" s="8062"/>
      <c r="K129" s="8008"/>
      <c r="L129" s="8008"/>
      <c r="M129" s="8015"/>
      <c r="N129" s="8015"/>
      <c r="O129" s="8009"/>
      <c r="P129" s="8008"/>
      <c r="Q129" s="8008"/>
      <c r="R129" s="8008"/>
      <c r="S129" s="8008"/>
      <c r="T129" s="8008"/>
      <c r="U129" s="8008"/>
      <c r="V129" s="8008"/>
      <c r="W129" s="8008"/>
      <c r="X129" s="8008"/>
      <c r="Y129" s="8008"/>
      <c r="Z129" s="8008"/>
      <c r="AA129" s="8008"/>
      <c r="AB129" s="8010"/>
      <c r="AC129" s="8063"/>
      <c r="AD129" s="8075"/>
      <c r="AE129" s="8016" t="s">
        <v>9029</v>
      </c>
      <c r="AF129" s="8071">
        <f t="shared" si="5"/>
      </c>
      <c r="AG129" s="8072">
        <f t="shared" si="0"/>
      </c>
      <c r="AH129" s="8019"/>
      <c r="AI129" s="8068"/>
      <c r="AJ129" s="8069"/>
      <c r="AK129" s="8069"/>
      <c r="AL129" s="8068"/>
      <c r="AM129" s="8069"/>
      <c r="AN129" s="8069"/>
    </row>
    <row r="130">
      <c r="A130" s="8009"/>
      <c r="B130" s="8009"/>
      <c r="C130" s="8009"/>
      <c r="D130" s="8008"/>
      <c r="E130" s="8008"/>
      <c r="F130" s="8008"/>
      <c r="G130" s="8061"/>
      <c r="H130" s="8062"/>
      <c r="I130" s="8062"/>
      <c r="J130" s="8062"/>
      <c r="K130" s="8008"/>
      <c r="L130" s="8008"/>
      <c r="M130" s="8015"/>
      <c r="N130" s="8015"/>
      <c r="O130" s="8009"/>
      <c r="P130" s="8008"/>
      <c r="Q130" s="8008"/>
      <c r="R130" s="8008"/>
      <c r="S130" s="8008"/>
      <c r="T130" s="8008"/>
      <c r="U130" s="8008"/>
      <c r="V130" s="8008"/>
      <c r="W130" s="8008"/>
      <c r="X130" s="8008"/>
      <c r="Y130" s="8008"/>
      <c r="Z130" s="8008"/>
      <c r="AA130" s="8008"/>
      <c r="AB130" s="8010"/>
      <c r="AC130" s="8063"/>
      <c r="AD130" s="8075"/>
      <c r="AE130" s="8016" t="s">
        <v>9030</v>
      </c>
      <c r="AF130" s="8071">
        <f t="shared" si="5"/>
      </c>
      <c r="AG130" s="8072">
        <f t="shared" si="0"/>
      </c>
      <c r="AH130" s="8019"/>
      <c r="AI130" s="8068"/>
      <c r="AJ130" s="8069"/>
      <c r="AK130" s="8069"/>
      <c r="AL130" s="8068"/>
      <c r="AM130" s="8069"/>
      <c r="AN130" s="8069"/>
    </row>
    <row r="131">
      <c r="A131" s="8009"/>
      <c r="B131" s="8009"/>
      <c r="C131" s="8009"/>
      <c r="D131" s="8008"/>
      <c r="E131" s="8008"/>
      <c r="F131" s="8008"/>
      <c r="G131" s="8061"/>
      <c r="H131" s="8062"/>
      <c r="I131" s="8062"/>
      <c r="J131" s="8062"/>
      <c r="K131" s="8008"/>
      <c r="L131" s="8008"/>
      <c r="M131" s="8015"/>
      <c r="N131" s="8015"/>
      <c r="O131" s="8009"/>
      <c r="P131" s="8008"/>
      <c r="Q131" s="8008"/>
      <c r="R131" s="8008"/>
      <c r="S131" s="8008"/>
      <c r="T131" s="8008"/>
      <c r="U131" s="8008"/>
      <c r="V131" s="8008"/>
      <c r="W131" s="8008"/>
      <c r="X131" s="8008"/>
      <c r="Y131" s="8008"/>
      <c r="Z131" s="8008"/>
      <c r="AA131" s="8008"/>
      <c r="AB131" s="8010"/>
      <c r="AC131" s="8063"/>
      <c r="AD131" s="8075"/>
      <c r="AE131" s="8016" t="s">
        <v>8941</v>
      </c>
      <c r="AF131" s="8017">
        <f>AVERAGE(AH53:AH101)/AVERAGE(D53:D101)</f>
      </c>
      <c r="AG131" s="8018">
        <f>SUMIF($H$55:$H$125,"&lt;90",AG55:AG125)</f>
      </c>
      <c r="AH131" s="8019"/>
      <c r="AI131" s="8068"/>
      <c r="AJ131" s="8069"/>
      <c r="AK131" s="8069"/>
      <c r="AL131" s="8068"/>
      <c r="AM131" s="8069"/>
      <c r="AN131" s="8069"/>
    </row>
    <row r="132">
      <c r="A132" s="7962" t="s">
        <v>8948</v>
      </c>
      <c r="B132" s="7962" t="s">
        <v>8928</v>
      </c>
      <c r="C132" s="7962" t="s">
        <v>9128</v>
      </c>
      <c r="D132" s="7962" t="s">
        <v>9129</v>
      </c>
      <c r="E132" s="7962" t="s">
        <v>9130</v>
      </c>
      <c r="F132" s="8008"/>
      <c r="G132" s="8008"/>
      <c r="H132" s="8062"/>
      <c r="I132" s="8062"/>
      <c r="J132" s="8062"/>
      <c r="K132" s="8008"/>
      <c r="L132" s="8008"/>
      <c r="M132" s="8015"/>
      <c r="N132" s="8015"/>
      <c r="O132" s="8008"/>
      <c r="P132" s="8008"/>
      <c r="Q132" s="8008"/>
      <c r="R132" s="8008"/>
      <c r="S132" s="8008"/>
      <c r="T132" s="8008"/>
      <c r="U132" s="8008"/>
      <c r="V132" s="8008"/>
      <c r="W132" s="8008"/>
      <c r="X132" s="8008"/>
      <c r="Y132" s="8008"/>
      <c r="Z132" s="8008"/>
      <c r="AA132" s="8008"/>
      <c r="AB132" s="8008"/>
      <c r="AC132" s="8008"/>
      <c r="AD132" s="8008"/>
      <c r="AE132" s="8008"/>
      <c r="AF132" s="8008"/>
      <c r="AG132" s="8008"/>
      <c r="AH132" s="8008"/>
      <c r="AI132" s="8068"/>
      <c r="AJ132" s="8069"/>
      <c r="AK132" s="8069"/>
      <c r="AL132" s="8068"/>
      <c r="AM132" s="8069"/>
      <c r="AN132" s="8069"/>
    </row>
    <row r="133">
      <c r="A133" s="7962"/>
      <c r="B133" s="7962"/>
      <c r="C133" s="7962"/>
      <c r="D133" s="7962"/>
      <c r="E133" s="7962"/>
      <c r="F133" s="8008"/>
      <c r="G133" s="8008"/>
      <c r="H133" s="8062"/>
      <c r="I133" s="8062"/>
      <c r="J133" s="8062"/>
      <c r="K133" s="8008"/>
      <c r="L133" s="8008"/>
      <c r="M133" s="8015"/>
      <c r="N133" s="8015"/>
      <c r="O133" s="8008"/>
      <c r="P133" s="8008"/>
      <c r="Q133" s="8008"/>
      <c r="R133" s="8008"/>
      <c r="S133" s="8008"/>
      <c r="T133" s="8008"/>
      <c r="U133" s="8008"/>
      <c r="V133" s="8008"/>
      <c r="W133" s="8008"/>
      <c r="X133" s="8008"/>
      <c r="Y133" s="8008"/>
      <c r="Z133" s="8008"/>
      <c r="AA133" s="8008"/>
      <c r="AB133" s="8008"/>
      <c r="AC133" s="8008"/>
      <c r="AD133" s="8008"/>
      <c r="AE133" s="8008"/>
      <c r="AF133" s="8008"/>
      <c r="AG133" s="8008"/>
      <c r="AH133" s="8008"/>
      <c r="AI133" s="8068"/>
      <c r="AJ133" s="8069"/>
      <c r="AK133" s="8069"/>
      <c r="AL133" s="8068"/>
      <c r="AM133" s="8069"/>
      <c r="AN133" s="8069"/>
    </row>
    <row r="134">
      <c r="A134" s="7967">
        <v>1</v>
      </c>
      <c r="B134" s="7967" t="s">
        <v>9131</v>
      </c>
      <c r="C134" s="8076">
        <v>17016</v>
      </c>
      <c r="D134" s="7967" t="s">
        <v>9132</v>
      </c>
      <c r="E134" s="7967" t="s">
        <v>9133</v>
      </c>
      <c r="F134" s="8008"/>
      <c r="G134" s="8008"/>
      <c r="H134" s="8062"/>
      <c r="I134" s="8062" t="s">
        <v>9025</v>
      </c>
      <c r="J134" s="8062"/>
      <c r="K134" s="8008"/>
      <c r="L134" s="8008"/>
      <c r="M134" s="8015"/>
      <c r="N134" s="8015"/>
      <c r="O134" s="8008"/>
      <c r="P134" s="8008"/>
      <c r="Q134" s="8008"/>
      <c r="R134" s="8008"/>
      <c r="S134" s="8008"/>
      <c r="T134" s="8008"/>
      <c r="U134" s="8008"/>
      <c r="V134" s="8008"/>
      <c r="W134" s="8008"/>
      <c r="X134" s="8008"/>
      <c r="Y134" s="8008"/>
      <c r="Z134" s="8008"/>
      <c r="AA134" s="8008"/>
      <c r="AB134" s="8008"/>
      <c r="AC134" s="8008"/>
      <c r="AD134" s="8008"/>
      <c r="AE134" s="8008"/>
      <c r="AF134" s="8008"/>
      <c r="AG134" s="8008"/>
      <c r="AH134" s="8008"/>
      <c r="AI134" s="8068"/>
      <c r="AJ134" s="8069"/>
      <c r="AK134" s="8069"/>
      <c r="AL134" s="8068"/>
      <c r="AM134" s="8069"/>
      <c r="AN134" s="8069"/>
    </row>
    <row r="135">
      <c r="A135" s="7967">
        <v>2</v>
      </c>
      <c r="B135" s="7967" t="s">
        <v>9134</v>
      </c>
      <c r="C135" s="8076">
        <v>16376</v>
      </c>
      <c r="D135" s="7967" t="s">
        <v>9132</v>
      </c>
      <c r="E135" s="7967" t="s">
        <v>9133</v>
      </c>
      <c r="F135" s="8008"/>
      <c r="G135" s="8008"/>
      <c r="H135" s="8062"/>
      <c r="I135" s="8062"/>
      <c r="J135" s="8062"/>
      <c r="K135" s="8008"/>
      <c r="L135" s="8008"/>
      <c r="M135" s="8015"/>
      <c r="N135" s="8015"/>
      <c r="O135" s="8008"/>
      <c r="P135" s="8008"/>
      <c r="Q135" s="8008"/>
      <c r="R135" s="8008"/>
      <c r="S135" s="8008"/>
      <c r="T135" s="8008"/>
      <c r="U135" s="8008"/>
      <c r="V135" s="8008"/>
      <c r="W135" s="8008"/>
      <c r="X135" s="8008"/>
      <c r="Y135" s="8008"/>
      <c r="Z135" s="8008"/>
      <c r="AA135" s="8008"/>
      <c r="AB135" s="8008"/>
      <c r="AC135" s="8008"/>
      <c r="AD135" s="8008"/>
      <c r="AE135" s="8008"/>
      <c r="AF135" s="8008"/>
      <c r="AG135" s="8008"/>
      <c r="AH135" s="8008"/>
      <c r="AI135" s="8068"/>
      <c r="AJ135" s="8069"/>
      <c r="AK135" s="8069"/>
      <c r="AL135" s="8068"/>
      <c r="AM135" s="8069"/>
      <c r="AN135" s="8069"/>
    </row>
    <row r="136">
      <c r="A136" s="7967">
        <v>3</v>
      </c>
      <c r="B136" s="7967" t="s">
        <v>9135</v>
      </c>
      <c r="C136" s="8076">
        <v>9078</v>
      </c>
      <c r="D136" s="7967" t="s">
        <v>9132</v>
      </c>
      <c r="E136" s="7967" t="s">
        <v>9133</v>
      </c>
      <c r="F136" s="8008"/>
      <c r="G136" s="8008"/>
      <c r="H136" s="8062"/>
      <c r="I136" s="8062"/>
      <c r="J136" s="8062"/>
      <c r="K136" s="8008"/>
      <c r="L136" s="8008"/>
      <c r="M136" s="8015"/>
      <c r="N136" s="8015"/>
      <c r="O136" s="8008"/>
      <c r="P136" s="8008"/>
      <c r="Q136" s="8008"/>
      <c r="R136" s="8008"/>
      <c r="S136" s="8008"/>
      <c r="T136" s="8008"/>
      <c r="U136" s="8008"/>
      <c r="V136" s="8008"/>
      <c r="W136" s="8008"/>
      <c r="X136" s="8008"/>
      <c r="Y136" s="8008"/>
      <c r="Z136" s="8008"/>
      <c r="AA136" s="8008"/>
      <c r="AB136" s="8008"/>
      <c r="AC136" s="8008"/>
      <c r="AD136" s="8008"/>
      <c r="AE136" s="8008"/>
      <c r="AF136" s="8008"/>
      <c r="AG136" s="8008"/>
      <c r="AH136" s="8008"/>
      <c r="AI136" s="8068"/>
      <c r="AJ136" s="8069"/>
      <c r="AK136" s="8069"/>
      <c r="AL136" s="8068"/>
      <c r="AM136" s="8069"/>
      <c r="AN136" s="8069"/>
    </row>
    <row r="137">
      <c r="A137" s="7967">
        <v>4</v>
      </c>
      <c r="B137" s="7967" t="s">
        <v>9136</v>
      </c>
      <c r="C137" s="8076">
        <v>1520</v>
      </c>
      <c r="D137" s="7967" t="s">
        <v>9137</v>
      </c>
      <c r="E137" s="7967" t="s">
        <v>9138</v>
      </c>
      <c r="F137" s="8008"/>
      <c r="G137" s="8008"/>
      <c r="H137" s="8062"/>
      <c r="I137" s="8062"/>
      <c r="J137" s="8062"/>
      <c r="K137" s="8008"/>
      <c r="L137" s="8008"/>
      <c r="M137" s="8015"/>
      <c r="N137" s="8015"/>
      <c r="O137" s="8008"/>
      <c r="P137" s="8008"/>
      <c r="Q137" s="8008"/>
      <c r="R137" s="8008"/>
      <c r="S137" s="8008"/>
      <c r="T137" s="8008"/>
      <c r="U137" s="8008"/>
      <c r="V137" s="8008"/>
      <c r="W137" s="8008"/>
      <c r="X137" s="8008"/>
      <c r="Y137" s="8008"/>
      <c r="Z137" s="8008"/>
      <c r="AA137" s="8008"/>
      <c r="AB137" s="8008"/>
      <c r="AC137" s="8008"/>
      <c r="AD137" s="8008"/>
      <c r="AE137" s="8008"/>
      <c r="AF137" s="8008"/>
      <c r="AG137" s="8008"/>
      <c r="AH137" s="8008"/>
      <c r="AI137" s="8068"/>
      <c r="AJ137" s="8069"/>
      <c r="AK137" s="8069"/>
      <c r="AL137" s="8068"/>
      <c r="AM137" s="8069"/>
      <c r="AN137" s="8069"/>
    </row>
    <row r="138">
      <c r="A138" s="8069"/>
      <c r="B138" s="8009"/>
      <c r="C138" s="8009"/>
      <c r="D138" s="8008"/>
      <c r="E138" s="8008"/>
      <c r="F138" s="8008"/>
      <c r="G138" s="8008"/>
      <c r="H138" s="8062"/>
      <c r="I138" s="8062"/>
      <c r="J138" s="8062"/>
      <c r="K138" s="8008"/>
      <c r="L138" s="8008"/>
      <c r="M138" s="8015"/>
      <c r="N138" s="8015"/>
      <c r="O138" s="8008"/>
      <c r="P138" s="8008"/>
      <c r="Q138" s="8008"/>
      <c r="R138" s="8008"/>
      <c r="S138" s="8008"/>
      <c r="T138" s="8008"/>
      <c r="U138" s="8008"/>
      <c r="V138" s="8008"/>
      <c r="W138" s="8008"/>
      <c r="X138" s="8008"/>
      <c r="Y138" s="8008"/>
      <c r="Z138" s="8008"/>
      <c r="AA138" s="8008"/>
      <c r="AB138" s="8008"/>
      <c r="AC138" s="8008"/>
      <c r="AD138" s="8008"/>
      <c r="AE138" s="8008"/>
      <c r="AF138" s="8008"/>
      <c r="AG138" s="8008"/>
      <c r="AH138" s="8008"/>
      <c r="AI138" s="8068"/>
      <c r="AJ138" s="8069"/>
      <c r="AK138" s="8069"/>
      <c r="AL138" s="8068"/>
      <c r="AM138" s="8069"/>
      <c r="AN138" s="8069"/>
    </row>
    <row r="139">
      <c r="A139" s="8008"/>
      <c r="B139" s="8009"/>
      <c r="C139" s="8009"/>
      <c r="D139" s="8008"/>
      <c r="E139" s="8008"/>
      <c r="F139" s="8008"/>
      <c r="G139" s="8008"/>
      <c r="H139" s="8062"/>
      <c r="I139" s="8062"/>
      <c r="J139" s="8062"/>
      <c r="K139" s="8008"/>
      <c r="L139" s="8008"/>
      <c r="M139" s="8015"/>
      <c r="N139" s="8015"/>
      <c r="O139" s="8008"/>
      <c r="P139" s="8008"/>
      <c r="Q139" s="8008"/>
      <c r="R139" s="8008"/>
      <c r="S139" s="8008"/>
      <c r="T139" s="8008"/>
      <c r="U139" s="8008"/>
      <c r="V139" s="8008"/>
      <c r="W139" s="8008"/>
      <c r="X139" s="8008"/>
      <c r="Y139" s="8008"/>
      <c r="Z139" s="8008"/>
      <c r="AA139" s="8008"/>
      <c r="AB139" s="8008"/>
      <c r="AC139" s="8008"/>
      <c r="AD139" s="8008"/>
      <c r="AE139" s="8008"/>
      <c r="AF139" s="8008"/>
      <c r="AG139" s="8008"/>
      <c r="AH139" s="8008"/>
      <c r="AI139" s="8068"/>
      <c r="AJ139" s="8069"/>
      <c r="AK139" s="8069"/>
      <c r="AL139" s="8068"/>
      <c r="AM139" s="8069"/>
      <c r="AN139" s="8069"/>
    </row>
    <row r="140">
      <c r="A140" s="8077" t="s">
        <v>9139</v>
      </c>
      <c r="B140" s="7962" t="s">
        <v>8916</v>
      </c>
      <c r="C140" s="7962" t="s">
        <v>8917</v>
      </c>
      <c r="D140" s="7962" t="s">
        <v>8918</v>
      </c>
      <c r="E140" s="7962"/>
      <c r="F140" s="7962" t="s">
        <v>9032</v>
      </c>
      <c r="G140" s="8022" t="s">
        <v>8920</v>
      </c>
      <c r="H140" s="8023" t="s">
        <v>8921</v>
      </c>
      <c r="I140" s="7961" t="s">
        <v>8922</v>
      </c>
      <c r="J140" s="7961" t="s">
        <v>8923</v>
      </c>
      <c r="K140" s="7962" t="s">
        <v>8924</v>
      </c>
      <c r="L140" s="7962" t="s">
        <v>8925</v>
      </c>
      <c r="M140" s="7962" t="s">
        <v>9033</v>
      </c>
      <c r="N140" s="7962" t="s">
        <v>9034</v>
      </c>
      <c r="O140" s="7962" t="s">
        <v>8928</v>
      </c>
      <c r="P140" s="8024"/>
      <c r="Q140" s="8024"/>
      <c r="R140" s="8024"/>
      <c r="S140" s="8024"/>
      <c r="T140" s="8024"/>
      <c r="U140" s="8024"/>
      <c r="V140" s="8024"/>
      <c r="W140" s="8024"/>
      <c r="X140" s="8024"/>
      <c r="Y140" s="8024"/>
      <c r="Z140" s="8024"/>
      <c r="AA140" s="8024"/>
      <c r="AB140" s="8025" t="s">
        <v>8935</v>
      </c>
      <c r="AC140" s="8023" t="s">
        <v>8936</v>
      </c>
      <c r="AD140" s="8023" t="s">
        <v>9035</v>
      </c>
      <c r="AE140" s="8023" t="s">
        <v>9036</v>
      </c>
      <c r="AF140" s="8026" t="s">
        <v>8939</v>
      </c>
      <c r="AG140" s="8026" t="s">
        <v>8940</v>
      </c>
      <c r="AH140" s="8008"/>
      <c r="AI140" s="8008"/>
      <c r="AJ140" s="8008"/>
      <c r="AK140" s="8008"/>
      <c r="AL140" s="8008"/>
      <c r="AM140" s="8008"/>
      <c r="AN140" s="8008"/>
    </row>
    <row r="141">
      <c r="A141" s="7962" t="s">
        <v>8948</v>
      </c>
      <c r="B141" s="7962"/>
      <c r="C141" s="7962"/>
      <c r="D141" s="7962" t="s">
        <v>8949</v>
      </c>
      <c r="E141" s="7966" t="s">
        <v>8950</v>
      </c>
      <c r="F141" s="7962"/>
      <c r="G141" s="8022"/>
      <c r="H141" s="8023"/>
      <c r="I141" s="7961"/>
      <c r="J141" s="7961"/>
      <c r="K141" s="7962" t="s">
        <v>8951</v>
      </c>
      <c r="L141" s="7962" t="s">
        <v>8951</v>
      </c>
      <c r="M141" s="7962"/>
      <c r="N141" s="7962"/>
      <c r="O141" s="7962"/>
      <c r="P141" s="8024"/>
      <c r="Q141" s="8024"/>
      <c r="R141" s="8024"/>
      <c r="S141" s="8024"/>
      <c r="T141" s="8024"/>
      <c r="U141" s="8024"/>
      <c r="V141" s="8024"/>
      <c r="W141" s="8024"/>
      <c r="X141" s="8024"/>
      <c r="Y141" s="8024"/>
      <c r="Z141" s="8024"/>
      <c r="AA141" s="8024"/>
      <c r="AB141" s="8025"/>
      <c r="AC141" s="8023"/>
      <c r="AD141" s="8023"/>
      <c r="AE141" s="8023"/>
      <c r="AF141" s="8026"/>
      <c r="AG141" s="8026"/>
      <c r="AH141" s="8008"/>
      <c r="AI141" s="8008"/>
      <c r="AJ141" s="8008"/>
      <c r="AK141" s="8008"/>
      <c r="AL141" s="8008"/>
      <c r="AM141" s="8008"/>
      <c r="AN141" s="8008"/>
    </row>
    <row r="142">
      <c r="A142" s="8028">
        <v>1</v>
      </c>
      <c r="B142" s="7967" t="s">
        <v>8964</v>
      </c>
      <c r="C142" s="7967" t="s">
        <v>9140</v>
      </c>
      <c r="D142" s="7968">
        <v>30000</v>
      </c>
      <c r="E142" s="7982">
        <v>30000</v>
      </c>
      <c r="F142" s="8029"/>
      <c r="G142" s="8030">
        <f>VLOOKUP(C142,'Data Products'!$A:$J,2,0)</f>
      </c>
      <c r="H142" s="8031">
        <f t="shared" ref="H142:H143" si="10">IFERROR(G142-TODAY(),"")</f>
      </c>
      <c r="I142" s="8078">
        <v>46108</v>
      </c>
      <c r="J142" s="7972">
        <f t="shared" ref="J142:J143" si="4">TODAY()-I142</f>
      </c>
      <c r="K142" s="7986">
        <v>0</v>
      </c>
      <c r="L142" s="8032">
        <v>0</v>
      </c>
      <c r="M142" s="7968">
        <v>0</v>
      </c>
      <c r="N142" s="7968">
        <v>0</v>
      </c>
      <c r="O142" s="7967" t="s">
        <v>9141</v>
      </c>
      <c r="P142" s="8005"/>
      <c r="Q142" s="8005"/>
      <c r="R142" s="8033"/>
      <c r="S142" s="8005"/>
      <c r="T142" s="8005"/>
      <c r="U142" s="8005"/>
      <c r="V142" s="8005"/>
      <c r="W142" s="8005"/>
      <c r="X142" s="8005"/>
      <c r="Y142" s="8005"/>
      <c r="Z142" s="8005"/>
      <c r="AA142" s="8005"/>
      <c r="AB142" s="8034">
        <f t="shared" ref="AB142:AB143" si="29">L142/30</f>
      </c>
      <c r="AC142" s="7989">
        <f t="shared" ref="AC142:AC143" si="22">IFERROR(D142/AB142,"-")</f>
      </c>
      <c r="AD142" s="7975">
        <f t="shared" ref="AD142:AD143" si="13">IFERROR(TODAY()+AC142,"-")</f>
      </c>
      <c r="AE142" s="7990">
        <f t="shared" ref="AE142:AE143" si="16">_xlfn.IFS(AC142="-","Not sold yet",AND(AC142&lt;=150,AC142&gt;60),"Out of stock more than 60 days",AC142&lt;=60,"Out of stock less than 60 days",AC142&gt;=150,"Out of stock more than 150 days")</f>
      </c>
      <c r="AF142" s="7977">
        <f>VLOOKUP(C142,'Data Products'!$A:$J,10,0)</f>
      </c>
      <c r="AG142" s="7978">
        <f t="shared" ref="AG142:AG143" si="25">AF142*D142</f>
      </c>
      <c r="AH142" s="8079">
        <v>0</v>
      </c>
      <c r="AI142" s="8008"/>
      <c r="AJ142" s="8008"/>
      <c r="AK142" s="8008"/>
      <c r="AL142" s="8008"/>
      <c r="AM142" s="8008"/>
      <c r="AN142" s="8008"/>
    </row>
    <row r="143">
      <c r="A143" s="8028">
        <v>2</v>
      </c>
      <c r="B143" s="7967" t="s">
        <v>8964</v>
      </c>
      <c r="C143" s="7967" t="s">
        <v>9142</v>
      </c>
      <c r="D143" s="7968">
        <v>1800</v>
      </c>
      <c r="E143" s="7982">
        <v>1800</v>
      </c>
      <c r="F143" s="8029"/>
      <c r="G143" s="8030">
        <f>VLOOKUP(C143,'Data Products'!$A:$J,2,0)</f>
      </c>
      <c r="H143" s="8031">
        <f t="shared" si="10"/>
      </c>
      <c r="I143" s="8078">
        <v>46108</v>
      </c>
      <c r="J143" s="7972">
        <f t="shared" si="4"/>
      </c>
      <c r="K143" s="7968">
        <v>0</v>
      </c>
      <c r="L143" s="7986">
        <v>200</v>
      </c>
      <c r="M143" s="7968">
        <v>0</v>
      </c>
      <c r="N143" s="7968">
        <v>0</v>
      </c>
      <c r="O143" s="7967" t="s">
        <v>9143</v>
      </c>
      <c r="P143" s="8005"/>
      <c r="Q143" s="8005"/>
      <c r="R143" s="8033"/>
      <c r="S143" s="8005"/>
      <c r="T143" s="8005"/>
      <c r="U143" s="8005"/>
      <c r="V143" s="8005"/>
      <c r="W143" s="8005"/>
      <c r="X143" s="8005"/>
      <c r="Y143" s="8005"/>
      <c r="Z143" s="8005"/>
      <c r="AA143" s="8005"/>
      <c r="AB143" s="8034">
        <f t="shared" si="29"/>
      </c>
      <c r="AC143" s="7983">
        <f t="shared" si="22"/>
      </c>
      <c r="AD143" s="7975">
        <f t="shared" si="13"/>
      </c>
      <c r="AE143" s="7984">
        <f t="shared" si="16"/>
      </c>
      <c r="AF143" s="7977">
        <f>VLOOKUP(C143,'Data Products'!$A:$J,10,0)</f>
      </c>
      <c r="AG143" s="7978">
        <f t="shared" si="25"/>
      </c>
      <c r="AH143" s="8079">
        <v>0</v>
      </c>
      <c r="AI143" s="8008"/>
      <c r="AJ143" s="8008"/>
      <c r="AK143" s="8008"/>
      <c r="AL143" s="8008"/>
      <c r="AM143" s="8008"/>
      <c r="AN143" s="8008"/>
    </row>
    <row r="144">
      <c r="A144" s="8008"/>
      <c r="B144" s="8008"/>
      <c r="C144" s="8008"/>
      <c r="D144" s="8008"/>
      <c r="E144" s="8008"/>
      <c r="F144" s="8008"/>
      <c r="G144" s="8008"/>
      <c r="H144" s="8008"/>
      <c r="I144" s="8008"/>
      <c r="J144" s="8008"/>
      <c r="K144" s="8008"/>
      <c r="L144" s="8008"/>
      <c r="M144" s="8008"/>
      <c r="N144" s="8008"/>
      <c r="O144" s="8008"/>
      <c r="P144" s="8008"/>
      <c r="Q144" s="8008"/>
      <c r="R144" s="8008"/>
      <c r="S144" s="8008"/>
      <c r="T144" s="8008"/>
      <c r="U144" s="8008"/>
      <c r="V144" s="8008"/>
      <c r="W144" s="8008"/>
      <c r="X144" s="8008"/>
      <c r="Y144" s="8008"/>
      <c r="Z144" s="8008"/>
      <c r="AA144" s="8008"/>
      <c r="AB144" s="8008"/>
      <c r="AC144" s="8008"/>
      <c r="AD144" s="8008"/>
      <c r="AE144" s="8065" t="s">
        <v>9026</v>
      </c>
      <c r="AF144" s="8066"/>
      <c r="AG144" s="8080">
        <f>SUM(AG142:AG143)</f>
      </c>
      <c r="AH144" s="8008"/>
      <c r="AI144" s="8008"/>
      <c r="AJ144" s="8008"/>
      <c r="AK144" s="8008"/>
      <c r="AL144" s="8008"/>
      <c r="AM144" s="8008"/>
      <c r="AN144" s="8008"/>
    </row>
    <row r="145">
      <c r="A145" s="8008"/>
      <c r="B145" s="8008"/>
      <c r="C145" s="8008"/>
      <c r="D145" s="8008"/>
      <c r="E145" s="8008"/>
      <c r="F145" s="8008"/>
      <c r="G145" s="8008"/>
      <c r="H145" s="8008"/>
      <c r="I145" s="8008"/>
      <c r="J145" s="8008"/>
      <c r="K145" s="8008"/>
      <c r="L145" s="8008"/>
      <c r="M145" s="8008"/>
      <c r="N145" s="8008"/>
      <c r="O145" s="8008"/>
      <c r="P145" s="8008"/>
      <c r="Q145" s="8008"/>
      <c r="R145" s="8008"/>
      <c r="S145" s="8008"/>
      <c r="T145" s="8008"/>
      <c r="U145" s="8008"/>
      <c r="V145" s="8008"/>
      <c r="W145" s="8008"/>
      <c r="X145" s="8008"/>
      <c r="Y145" s="8008"/>
      <c r="Z145" s="8008"/>
      <c r="AA145" s="8008"/>
      <c r="AB145" s="8008"/>
      <c r="AC145" s="8008"/>
      <c r="AD145" s="8008"/>
      <c r="AE145" s="8070" t="s">
        <v>9027</v>
      </c>
      <c r="AF145" s="8071">
        <f t="shared" ref="AF145:AF148" si="6">AG145/$AG$126</f>
      </c>
      <c r="AG145" s="8081">
        <f t="shared" ref="AG145:AG149" si="1">SUMIF($AG$142:$AG$143,$AE$142:$AE$143,AE145)</f>
      </c>
      <c r="AH145" s="8008"/>
      <c r="AI145" s="8008"/>
      <c r="AJ145" s="8008"/>
      <c r="AK145" s="8008"/>
      <c r="AL145" s="8008"/>
      <c r="AM145" s="8008"/>
      <c r="AN145" s="8008"/>
    </row>
    <row r="146">
      <c r="A146" s="8009"/>
      <c r="B146" s="8008"/>
      <c r="C146" s="8009"/>
      <c r="D146" s="8009"/>
      <c r="E146" s="8009"/>
      <c r="F146" s="8009"/>
      <c r="G146" s="8009"/>
      <c r="H146" s="8009"/>
      <c r="I146" s="8009"/>
      <c r="J146" s="8009"/>
      <c r="K146" s="8069"/>
      <c r="L146" s="8008"/>
      <c r="M146" s="8008"/>
      <c r="N146" s="8008"/>
      <c r="O146" s="8008"/>
      <c r="P146" s="8008"/>
      <c r="Q146" s="8008"/>
      <c r="R146" s="8008"/>
      <c r="S146" s="8008"/>
      <c r="T146" s="8008"/>
      <c r="U146" s="8008"/>
      <c r="V146" s="8008"/>
      <c r="W146" s="8008"/>
      <c r="X146" s="8008"/>
      <c r="Y146" s="8008"/>
      <c r="Z146" s="8008"/>
      <c r="AA146" s="8008"/>
      <c r="AB146" s="8008"/>
      <c r="AC146" s="8008"/>
      <c r="AD146" s="8008"/>
      <c r="AE146" s="8073" t="s">
        <v>9028</v>
      </c>
      <c r="AF146" s="8074">
        <f t="shared" si="6"/>
      </c>
      <c r="AG146" s="8082">
        <f t="shared" si="1"/>
      </c>
      <c r="AH146" s="8008"/>
      <c r="AI146" s="8068"/>
      <c r="AJ146" s="8069"/>
      <c r="AK146" s="8069"/>
      <c r="AL146" s="8068"/>
      <c r="AM146" s="8069"/>
      <c r="AN146" s="8069"/>
    </row>
    <row r="147">
      <c r="A147" s="8008"/>
      <c r="B147" s="8009"/>
      <c r="C147" s="8009"/>
      <c r="D147" s="8008"/>
      <c r="E147" s="8008"/>
      <c r="F147" s="8008"/>
      <c r="G147" s="8008"/>
      <c r="H147" s="8062"/>
      <c r="I147" s="8062"/>
      <c r="J147" s="8062"/>
      <c r="K147" s="8069"/>
      <c r="L147" s="8008"/>
      <c r="M147" s="8008"/>
      <c r="N147" s="8008"/>
      <c r="O147" s="8008"/>
      <c r="P147" s="8008"/>
      <c r="Q147" s="8008"/>
      <c r="R147" s="8008"/>
      <c r="S147" s="8008"/>
      <c r="T147" s="8008"/>
      <c r="U147" s="8008"/>
      <c r="V147" s="8008"/>
      <c r="W147" s="8008"/>
      <c r="X147" s="8008"/>
      <c r="Y147" s="8008"/>
      <c r="Z147" s="8008"/>
      <c r="AA147" s="8008"/>
      <c r="AB147" s="8008"/>
      <c r="AC147" s="8008"/>
      <c r="AD147" s="8008"/>
      <c r="AE147" s="8016" t="s">
        <v>9029</v>
      </c>
      <c r="AF147" s="8071">
        <f t="shared" si="6"/>
      </c>
      <c r="AG147" s="8082">
        <f t="shared" si="1"/>
      </c>
      <c r="AH147" s="8008"/>
      <c r="AI147" s="8068"/>
      <c r="AJ147" s="8069"/>
      <c r="AK147" s="8069"/>
      <c r="AL147" s="8068"/>
      <c r="AM147" s="8069"/>
      <c r="AN147" s="8069"/>
    </row>
    <row r="148">
      <c r="A148" s="8008"/>
      <c r="B148" s="8009"/>
      <c r="C148" s="8009"/>
      <c r="D148" s="8008"/>
      <c r="E148" s="8008"/>
      <c r="F148" s="8008"/>
      <c r="G148" s="8008"/>
      <c r="H148" s="8062"/>
      <c r="I148" s="8062"/>
      <c r="J148" s="8062"/>
      <c r="K148" s="8008"/>
      <c r="L148" s="8008"/>
      <c r="M148" s="8008"/>
      <c r="N148" s="8008"/>
      <c r="O148" s="8008"/>
      <c r="P148" s="8008"/>
      <c r="Q148" s="8008"/>
      <c r="R148" s="8008"/>
      <c r="S148" s="8008"/>
      <c r="T148" s="8008"/>
      <c r="U148" s="8008"/>
      <c r="V148" s="8008"/>
      <c r="W148" s="8008"/>
      <c r="X148" s="8008"/>
      <c r="Y148" s="8008"/>
      <c r="Z148" s="8008"/>
      <c r="AA148" s="8008"/>
      <c r="AB148" s="8008"/>
      <c r="AC148" s="8008"/>
      <c r="AD148" s="8008"/>
      <c r="AE148" s="8016" t="s">
        <v>9030</v>
      </c>
      <c r="AF148" s="8071">
        <f t="shared" si="6"/>
      </c>
      <c r="AG148" s="8083">
        <f t="shared" si="1"/>
      </c>
      <c r="AH148" s="8008"/>
      <c r="AI148" s="8068"/>
      <c r="AJ148" s="8069"/>
      <c r="AK148" s="8069"/>
      <c r="AL148" s="8068"/>
      <c r="AM148" s="8069"/>
      <c r="AN148" s="8069"/>
    </row>
    <row r="149">
      <c r="A149" s="8008"/>
      <c r="B149" s="8009"/>
      <c r="C149" s="8009"/>
      <c r="D149" s="8008"/>
      <c r="E149" s="8008"/>
      <c r="F149" s="8008"/>
      <c r="G149" s="8008"/>
      <c r="H149" s="8062"/>
      <c r="I149" s="8062"/>
      <c r="J149" s="8062"/>
      <c r="K149" s="8008"/>
      <c r="L149" s="8008"/>
      <c r="M149" s="8008"/>
      <c r="N149" s="8008"/>
      <c r="O149" s="8008"/>
      <c r="P149" s="8008"/>
      <c r="Q149" s="8008"/>
      <c r="R149" s="8008"/>
      <c r="S149" s="8008"/>
      <c r="T149" s="8008"/>
      <c r="U149" s="8008"/>
      <c r="V149" s="8008"/>
      <c r="W149" s="8008"/>
      <c r="X149" s="8008"/>
      <c r="Y149" s="8008"/>
      <c r="Z149" s="8008"/>
      <c r="AA149" s="8008"/>
      <c r="AB149" s="8008"/>
      <c r="AC149" s="8008"/>
      <c r="AD149" s="8008"/>
      <c r="AE149" s="8016" t="s">
        <v>8941</v>
      </c>
      <c r="AF149" s="8017">
        <f>AVERAGE(AH71:AH119)/AVERAGE(D71:D119)</f>
      </c>
      <c r="AG149" s="8081">
        <f t="shared" si="1"/>
      </c>
      <c r="AH149" s="8008"/>
      <c r="AI149" s="8068"/>
      <c r="AJ149" s="8069"/>
      <c r="AK149" s="8069"/>
      <c r="AL149" s="8068"/>
      <c r="AM149" s="8069"/>
      <c r="AN149" s="8069"/>
    </row>
    <row r="150">
      <c r="A150" s="8008"/>
      <c r="B150" s="8009"/>
      <c r="C150" s="8009"/>
      <c r="D150" s="8008"/>
      <c r="E150" s="8008"/>
      <c r="F150" s="8008"/>
      <c r="G150" s="8008"/>
      <c r="H150" s="8062"/>
      <c r="I150" s="8062"/>
      <c r="J150" s="8062"/>
      <c r="K150" s="8008"/>
      <c r="L150" s="8008"/>
      <c r="M150" s="8008"/>
      <c r="N150" s="8008"/>
      <c r="O150" s="8008"/>
      <c r="P150" s="8008"/>
      <c r="Q150" s="8008"/>
      <c r="R150" s="8008"/>
      <c r="S150" s="8008"/>
      <c r="T150" s="8008"/>
      <c r="U150" s="8008"/>
      <c r="V150" s="8008"/>
      <c r="W150" s="8008"/>
      <c r="X150" s="8008"/>
      <c r="Y150" s="8008"/>
      <c r="Z150" s="8008"/>
      <c r="AA150" s="8008"/>
      <c r="AB150" s="8008"/>
      <c r="AC150" s="8008"/>
      <c r="AD150" s="8008"/>
      <c r="AE150" s="8008"/>
      <c r="AG150" s="8008"/>
      <c r="AH150" s="8008"/>
      <c r="AI150" s="8068"/>
      <c r="AJ150" s="8069"/>
      <c r="AK150" s="8069"/>
      <c r="AL150" s="8068"/>
      <c r="AM150" s="8069"/>
      <c r="AN150" s="8069"/>
    </row>
    <row r="151">
      <c r="A151" s="8008"/>
      <c r="B151" s="8009"/>
      <c r="C151" s="8009"/>
      <c r="D151" s="8008"/>
      <c r="E151" s="8008"/>
      <c r="F151" s="8008"/>
      <c r="G151" s="8008"/>
      <c r="H151" s="8062"/>
      <c r="I151" s="8062"/>
      <c r="J151" s="8062"/>
      <c r="K151" s="8008"/>
      <c r="L151" s="8008"/>
      <c r="M151" s="8008"/>
      <c r="N151" s="8008"/>
      <c r="O151" s="8008"/>
      <c r="P151" s="8008"/>
      <c r="Q151" s="8008"/>
      <c r="R151" s="8008"/>
      <c r="S151" s="8008"/>
      <c r="T151" s="8008"/>
      <c r="U151" s="8008"/>
      <c r="V151" s="8008"/>
      <c r="W151" s="8008"/>
      <c r="X151" s="8008"/>
      <c r="Y151" s="8008"/>
      <c r="Z151" s="8008"/>
      <c r="AA151" s="8008"/>
      <c r="AB151" s="8008"/>
      <c r="AC151" s="8008"/>
      <c r="AD151" s="8008"/>
      <c r="AE151" s="8008"/>
      <c r="AF151" s="8008"/>
      <c r="AG151" s="8008"/>
      <c r="AH151" s="8008"/>
      <c r="AI151" s="8068"/>
      <c r="AJ151" s="8069"/>
      <c r="AK151" s="8069"/>
      <c r="AL151" s="8068"/>
      <c r="AM151" s="8069"/>
      <c r="AN151" s="8069"/>
    </row>
    <row r="152">
      <c r="A152" s="8008"/>
      <c r="B152" s="8009"/>
      <c r="C152" s="8009"/>
      <c r="D152" s="8008"/>
      <c r="E152" s="8008"/>
      <c r="F152" s="8008"/>
      <c r="G152" s="8008"/>
      <c r="H152" s="8062"/>
      <c r="I152" s="8062"/>
      <c r="J152" s="8062"/>
      <c r="K152" s="8008"/>
      <c r="L152" s="8008"/>
      <c r="M152" s="8008"/>
      <c r="N152" s="8008"/>
      <c r="O152" s="8008"/>
      <c r="P152" s="8008"/>
      <c r="Q152" s="8008"/>
      <c r="R152" s="8008"/>
      <c r="S152" s="8008"/>
      <c r="T152" s="8008"/>
      <c r="U152" s="8008"/>
      <c r="V152" s="8008"/>
      <c r="W152" s="8008"/>
      <c r="X152" s="8008"/>
      <c r="Y152" s="8008"/>
      <c r="Z152" s="8008"/>
      <c r="AA152" s="8008"/>
      <c r="AB152" s="8008"/>
      <c r="AC152" s="8008"/>
      <c r="AD152" s="8008"/>
      <c r="AE152" s="8008"/>
      <c r="AF152" s="8008"/>
      <c r="AG152" s="8008"/>
      <c r="AH152" s="8008"/>
      <c r="AI152" s="8068"/>
      <c r="AJ152" s="8069"/>
      <c r="AK152" s="8069"/>
      <c r="AL152" s="8068"/>
      <c r="AM152" s="8069"/>
      <c r="AN152" s="8069"/>
    </row>
    <row r="153">
      <c r="A153" s="8008"/>
      <c r="B153" s="8009"/>
      <c r="C153" s="8009"/>
      <c r="D153" s="8008"/>
      <c r="E153" s="8008"/>
      <c r="F153" s="8008"/>
      <c r="G153" s="8008"/>
      <c r="H153" s="8062"/>
      <c r="I153" s="8062"/>
      <c r="J153" s="8062"/>
      <c r="K153" s="8008"/>
      <c r="L153" s="8008"/>
      <c r="M153" s="8008"/>
      <c r="N153" s="8008"/>
      <c r="O153" s="8008"/>
      <c r="P153" s="8008"/>
      <c r="Q153" s="8008"/>
      <c r="R153" s="8008"/>
      <c r="S153" s="8008"/>
      <c r="T153" s="8008"/>
      <c r="U153" s="8008"/>
      <c r="V153" s="8008"/>
      <c r="W153" s="8008"/>
      <c r="X153" s="8008"/>
      <c r="Y153" s="8008"/>
      <c r="Z153" s="8008"/>
      <c r="AA153" s="8008"/>
      <c r="AB153" s="8008"/>
      <c r="AC153" s="8008"/>
      <c r="AD153" s="8008"/>
      <c r="AE153" s="8008"/>
      <c r="AF153" s="8008"/>
      <c r="AG153" s="8008"/>
      <c r="AH153" s="8008"/>
      <c r="AI153" s="8068"/>
      <c r="AJ153" s="8069"/>
      <c r="AK153" s="8069"/>
      <c r="AL153" s="8068"/>
      <c r="AM153" s="8069"/>
      <c r="AN153" s="8069"/>
    </row>
    <row r="154">
      <c r="A154" s="8008"/>
      <c r="B154" s="8009"/>
      <c r="C154" s="8009"/>
      <c r="D154" s="8008"/>
      <c r="E154" s="8008"/>
      <c r="F154" s="8008"/>
      <c r="G154" s="8008"/>
      <c r="H154" s="8062"/>
      <c r="I154" s="8062"/>
      <c r="J154" s="8062"/>
      <c r="K154" s="8008"/>
      <c r="L154" s="8008"/>
      <c r="M154" s="8008"/>
      <c r="N154" s="8008"/>
      <c r="O154" s="8008"/>
      <c r="P154" s="8008"/>
      <c r="Q154" s="8008"/>
      <c r="R154" s="8008"/>
      <c r="S154" s="8008"/>
      <c r="T154" s="8008"/>
      <c r="U154" s="8008"/>
      <c r="V154" s="8008"/>
      <c r="W154" s="8008"/>
      <c r="X154" s="8008"/>
      <c r="Y154" s="8008"/>
      <c r="Z154" s="8008"/>
      <c r="AA154" s="8008"/>
      <c r="AB154" s="8008"/>
      <c r="AC154" s="8008"/>
      <c r="AD154" s="8008"/>
      <c r="AE154" s="8008"/>
      <c r="AF154" s="8008"/>
      <c r="AG154" s="8008"/>
      <c r="AH154" s="8008"/>
      <c r="AI154" s="8068"/>
      <c r="AJ154" s="8069"/>
      <c r="AK154" s="8069"/>
      <c r="AL154" s="8068"/>
      <c r="AM154" s="8069"/>
      <c r="AN154" s="8069"/>
    </row>
    <row r="155">
      <c r="A155" s="8008"/>
      <c r="B155" s="8009"/>
      <c r="C155" s="8009"/>
      <c r="D155" s="8008"/>
      <c r="E155" s="8008"/>
      <c r="F155" s="8008"/>
      <c r="G155" s="8008"/>
      <c r="H155" s="8062"/>
      <c r="I155" s="8062"/>
      <c r="J155" s="8062"/>
      <c r="K155" s="8008"/>
      <c r="L155" s="8008"/>
      <c r="M155" s="8008"/>
      <c r="N155" s="8008"/>
      <c r="O155" s="8008"/>
      <c r="P155" s="8008"/>
      <c r="Q155" s="8008"/>
      <c r="R155" s="8008"/>
      <c r="S155" s="8008"/>
      <c r="T155" s="8008"/>
      <c r="U155" s="8008"/>
      <c r="V155" s="8008"/>
      <c r="W155" s="8008"/>
      <c r="X155" s="8008"/>
      <c r="Y155" s="8008"/>
      <c r="Z155" s="8008"/>
      <c r="AA155" s="8008"/>
      <c r="AB155" s="8008"/>
      <c r="AC155" s="8008"/>
      <c r="AD155" s="8008"/>
      <c r="AE155" s="8008"/>
      <c r="AF155" s="8008"/>
      <c r="AG155" s="8008"/>
      <c r="AH155" s="8008"/>
      <c r="AI155" s="8068"/>
      <c r="AJ155" s="8069"/>
      <c r="AK155" s="8069"/>
      <c r="AL155" s="8068"/>
      <c r="AM155" s="8069"/>
      <c r="AN155" s="8069"/>
    </row>
    <row r="156">
      <c r="A156" s="8008"/>
      <c r="B156" s="8009"/>
      <c r="C156" s="8009"/>
      <c r="D156" s="8008"/>
      <c r="E156" s="8008"/>
      <c r="F156" s="8008"/>
      <c r="G156" s="8008"/>
      <c r="H156" s="8062"/>
      <c r="I156" s="8062"/>
      <c r="J156" s="8062"/>
      <c r="K156" s="8008"/>
      <c r="L156" s="8008"/>
      <c r="M156" s="8005"/>
      <c r="N156" s="8005"/>
      <c r="O156" s="8008"/>
      <c r="P156" s="8008"/>
      <c r="Q156" s="8008"/>
      <c r="R156" s="8008"/>
      <c r="S156" s="8008"/>
      <c r="T156" s="8008"/>
      <c r="U156" s="8008"/>
      <c r="V156" s="8008"/>
      <c r="W156" s="8008"/>
      <c r="X156" s="8008"/>
      <c r="Y156" s="8008"/>
      <c r="Z156" s="8008"/>
      <c r="AA156" s="8008"/>
      <c r="AB156" s="8008"/>
      <c r="AC156" s="8008"/>
      <c r="AD156" s="8008"/>
      <c r="AE156" s="8008"/>
      <c r="AF156" s="8008"/>
      <c r="AG156" s="8008"/>
      <c r="AH156" s="8008"/>
      <c r="AI156" s="8068"/>
      <c r="AJ156" s="8069"/>
      <c r="AK156" s="8069"/>
      <c r="AL156" s="8068"/>
      <c r="AM156" s="8069"/>
      <c r="AN156" s="8069"/>
    </row>
    <row r="157">
      <c r="A157" s="8008"/>
      <c r="B157" s="8009"/>
      <c r="C157" s="8009"/>
      <c r="D157" s="8008"/>
      <c r="E157" s="8008"/>
      <c r="F157" s="8008"/>
      <c r="G157" s="8008"/>
      <c r="H157" s="8062"/>
      <c r="I157" s="8062"/>
      <c r="J157" s="8062"/>
      <c r="K157" s="8008"/>
      <c r="L157" s="8008"/>
      <c r="M157" s="8005"/>
      <c r="N157" s="8005"/>
      <c r="O157" s="8008"/>
      <c r="P157" s="8008"/>
      <c r="Q157" s="8008"/>
      <c r="R157" s="8008"/>
      <c r="S157" s="8008"/>
      <c r="T157" s="8008"/>
      <c r="U157" s="8008"/>
      <c r="V157" s="8008"/>
      <c r="W157" s="8008"/>
      <c r="X157" s="8008"/>
      <c r="Y157" s="8008"/>
      <c r="Z157" s="8008"/>
      <c r="AA157" s="8008"/>
      <c r="AB157" s="8008"/>
      <c r="AC157" s="8008"/>
      <c r="AD157" s="8008"/>
      <c r="AE157" s="8008"/>
      <c r="AF157" s="8008"/>
      <c r="AG157" s="8008"/>
      <c r="AH157" s="8008"/>
      <c r="AI157" s="8068"/>
      <c r="AJ157" s="8069"/>
      <c r="AK157" s="8069"/>
      <c r="AL157" s="8068"/>
      <c r="AM157" s="8069"/>
      <c r="AN157" s="8069"/>
    </row>
    <row r="158">
      <c r="A158" s="8008"/>
      <c r="B158" s="8009"/>
      <c r="C158" s="8009"/>
      <c r="D158" s="8008"/>
      <c r="E158" s="8008"/>
      <c r="F158" s="8008"/>
      <c r="G158" s="8008"/>
      <c r="H158" s="8062"/>
      <c r="I158" s="8062"/>
      <c r="J158" s="8062"/>
      <c r="K158" s="8008"/>
      <c r="L158" s="8008"/>
      <c r="M158" s="8005"/>
      <c r="N158" s="8005"/>
      <c r="O158" s="8008"/>
      <c r="P158" s="8008"/>
      <c r="Q158" s="8008"/>
      <c r="R158" s="8008"/>
      <c r="S158" s="8008"/>
      <c r="T158" s="8008"/>
      <c r="U158" s="8008"/>
      <c r="V158" s="8008"/>
      <c r="W158" s="8008"/>
      <c r="X158" s="8008"/>
      <c r="Y158" s="8008"/>
      <c r="Z158" s="8008"/>
      <c r="AA158" s="8008"/>
      <c r="AB158" s="8008"/>
      <c r="AC158" s="8008"/>
      <c r="AD158" s="8008"/>
      <c r="AE158" s="8008"/>
      <c r="AF158" s="8008"/>
      <c r="AG158" s="8008"/>
      <c r="AH158" s="8008"/>
      <c r="AI158" s="8068"/>
      <c r="AJ158" s="8069"/>
      <c r="AK158" s="8069"/>
      <c r="AL158" s="8068"/>
      <c r="AM158" s="8069"/>
      <c r="AN158" s="8069"/>
    </row>
    <row r="159">
      <c r="A159" s="8008"/>
      <c r="B159" s="8009"/>
      <c r="C159" s="8009"/>
      <c r="D159" s="8008"/>
      <c r="E159" s="8008"/>
      <c r="F159" s="8008"/>
      <c r="G159" s="8008"/>
      <c r="H159" s="8062"/>
      <c r="I159" s="8062"/>
      <c r="J159" s="8062"/>
      <c r="K159" s="8008"/>
      <c r="L159" s="8008"/>
      <c r="M159" s="8005"/>
      <c r="N159" s="8005"/>
      <c r="O159" s="8008"/>
      <c r="P159" s="8008"/>
      <c r="Q159" s="8008"/>
      <c r="R159" s="8008"/>
      <c r="S159" s="8008"/>
      <c r="T159" s="8008"/>
      <c r="U159" s="8008"/>
      <c r="V159" s="8008"/>
      <c r="W159" s="8008"/>
      <c r="X159" s="8008"/>
      <c r="Y159" s="8008"/>
      <c r="Z159" s="8008"/>
      <c r="AA159" s="8008"/>
      <c r="AB159" s="8008"/>
      <c r="AC159" s="8008"/>
      <c r="AD159" s="8008"/>
      <c r="AE159" s="8008"/>
      <c r="AF159" s="8008"/>
      <c r="AG159" s="8008"/>
      <c r="AH159" s="8008"/>
      <c r="AI159" s="8068"/>
      <c r="AJ159" s="8069"/>
      <c r="AK159" s="8069"/>
      <c r="AL159" s="8068"/>
      <c r="AM159" s="8069"/>
      <c r="AN159" s="8069"/>
    </row>
    <row r="160">
      <c r="A160" s="8008"/>
      <c r="B160" s="8009"/>
      <c r="C160" s="8009"/>
      <c r="D160" s="8008"/>
      <c r="E160" s="8008"/>
      <c r="F160" s="8008"/>
      <c r="G160" s="8008"/>
      <c r="H160" s="8062"/>
      <c r="I160" s="8062"/>
      <c r="J160" s="8062"/>
      <c r="K160" s="8008"/>
      <c r="L160" s="8008"/>
      <c r="M160" s="8005"/>
      <c r="N160" s="8005"/>
      <c r="O160" s="8008"/>
      <c r="P160" s="8008"/>
      <c r="Q160" s="8008"/>
      <c r="R160" s="8008"/>
      <c r="S160" s="8008"/>
      <c r="T160" s="8008"/>
      <c r="U160" s="8008"/>
      <c r="V160" s="8008"/>
      <c r="W160" s="8008"/>
      <c r="X160" s="8008"/>
      <c r="Y160" s="8008"/>
      <c r="Z160" s="8008"/>
      <c r="AA160" s="8008"/>
      <c r="AB160" s="8008"/>
      <c r="AC160" s="8008"/>
      <c r="AD160" s="8008"/>
      <c r="AE160" s="8008"/>
      <c r="AF160" s="8008"/>
      <c r="AG160" s="8008"/>
      <c r="AH160" s="8008"/>
      <c r="AI160" s="8068"/>
      <c r="AJ160" s="8069"/>
      <c r="AK160" s="8069"/>
      <c r="AL160" s="8068"/>
      <c r="AM160" s="8069"/>
      <c r="AN160" s="8069"/>
    </row>
    <row r="161">
      <c r="A161" s="8008"/>
      <c r="B161" s="8009"/>
      <c r="C161" s="8009"/>
      <c r="D161" s="8008"/>
      <c r="E161" s="8008"/>
      <c r="F161" s="8008"/>
      <c r="G161" s="8008"/>
      <c r="H161" s="8062"/>
      <c r="I161" s="8062"/>
      <c r="J161" s="8062"/>
      <c r="K161" s="8008"/>
      <c r="L161" s="8008"/>
      <c r="M161" s="8005"/>
      <c r="N161" s="8005"/>
      <c r="O161" s="8008"/>
      <c r="P161" s="8008"/>
      <c r="Q161" s="8008"/>
      <c r="R161" s="8008"/>
      <c r="S161" s="8008"/>
      <c r="T161" s="8008"/>
      <c r="U161" s="8008"/>
      <c r="V161" s="8008"/>
      <c r="W161" s="8008"/>
      <c r="X161" s="8008"/>
      <c r="Y161" s="8008"/>
      <c r="Z161" s="8008"/>
      <c r="AA161" s="8008"/>
      <c r="AB161" s="8008"/>
      <c r="AC161" s="8008"/>
      <c r="AD161" s="8008"/>
      <c r="AE161" s="8008"/>
      <c r="AF161" s="8008"/>
      <c r="AG161" s="8008"/>
      <c r="AH161" s="8008"/>
      <c r="AI161" s="8068"/>
      <c r="AJ161" s="8069"/>
      <c r="AK161" s="8069"/>
      <c r="AL161" s="8068"/>
      <c r="AM161" s="8069"/>
      <c r="AN161" s="8069"/>
    </row>
    <row r="162">
      <c r="A162" s="8008"/>
      <c r="B162" s="8009"/>
      <c r="C162" s="8009"/>
      <c r="D162" s="8008"/>
      <c r="E162" s="8008"/>
      <c r="F162" s="8008"/>
      <c r="G162" s="8008"/>
      <c r="H162" s="8062"/>
      <c r="I162" s="8062"/>
      <c r="J162" s="8062"/>
      <c r="K162" s="8008"/>
      <c r="L162" s="8008"/>
      <c r="M162" s="8005"/>
      <c r="N162" s="8005"/>
      <c r="O162" s="8008"/>
      <c r="P162" s="8008"/>
      <c r="Q162" s="8008"/>
      <c r="R162" s="8008"/>
      <c r="S162" s="8008"/>
      <c r="T162" s="8008"/>
      <c r="U162" s="8008"/>
      <c r="V162" s="8008"/>
      <c r="W162" s="8008"/>
      <c r="X162" s="8008"/>
      <c r="Y162" s="8008"/>
      <c r="Z162" s="8008"/>
      <c r="AA162" s="8008"/>
      <c r="AB162" s="8008"/>
      <c r="AC162" s="8008"/>
      <c r="AD162" s="8008"/>
      <c r="AE162" s="8008"/>
      <c r="AF162" s="8008"/>
      <c r="AG162" s="8008"/>
      <c r="AH162" s="8008"/>
      <c r="AI162" s="8068"/>
      <c r="AJ162" s="8069"/>
      <c r="AK162" s="8069"/>
      <c r="AL162" s="8068"/>
      <c r="AM162" s="8069"/>
      <c r="AN162" s="8069"/>
    </row>
    <row r="163">
      <c r="A163" s="8008"/>
      <c r="B163" s="8009"/>
      <c r="C163" s="8009"/>
      <c r="D163" s="8008"/>
      <c r="E163" s="8008"/>
      <c r="F163" s="8008"/>
      <c r="G163" s="8008"/>
      <c r="H163" s="8062"/>
      <c r="I163" s="8062"/>
      <c r="J163" s="8062"/>
      <c r="K163" s="8008"/>
      <c r="L163" s="8008"/>
      <c r="M163" s="8005"/>
      <c r="N163" s="8005"/>
      <c r="O163" s="8008"/>
      <c r="P163" s="8008"/>
      <c r="Q163" s="8008"/>
      <c r="R163" s="8008"/>
      <c r="S163" s="8008"/>
      <c r="T163" s="8008"/>
      <c r="U163" s="8008"/>
      <c r="V163" s="8008"/>
      <c r="W163" s="8008"/>
      <c r="X163" s="8008"/>
      <c r="Y163" s="8008"/>
      <c r="Z163" s="8008"/>
      <c r="AA163" s="8008"/>
      <c r="AB163" s="8008"/>
      <c r="AC163" s="8008"/>
      <c r="AD163" s="8008"/>
      <c r="AE163" s="8008"/>
      <c r="AF163" s="8008"/>
      <c r="AG163" s="8008"/>
      <c r="AH163" s="8008"/>
      <c r="AI163" s="7980"/>
      <c r="AJ163" s="8008"/>
      <c r="AK163" s="8008"/>
      <c r="AL163" s="8069"/>
      <c r="AM163" s="8069"/>
      <c r="AN163" s="8008"/>
    </row>
  </sheetData>
  <mergeCells>
    <mergeCell ref="AG140:AG141"/>
    <mergeCell ref="AF140:AF141"/>
    <mergeCell ref="AE140:AE141"/>
    <mergeCell ref="AD140:AD141"/>
    <mergeCell ref="AC140:AC141"/>
    <mergeCell ref="AB140:AB141"/>
    <mergeCell ref="Y140:Y141"/>
    <mergeCell ref="X140:X141"/>
    <mergeCell ref="W140:W141"/>
    <mergeCell ref="V140:V141"/>
    <mergeCell ref="U140:U141"/>
    <mergeCell ref="T140:T141"/>
    <mergeCell ref="S140:S141"/>
    <mergeCell ref="R140:R141"/>
    <mergeCell ref="O140:O141"/>
    <mergeCell ref="N140:N141"/>
    <mergeCell ref="M140:M141"/>
    <mergeCell ref="J140:J141"/>
    <mergeCell ref="I140:I141"/>
    <mergeCell ref="H140:H141"/>
    <mergeCell ref="G140:G141"/>
    <mergeCell ref="F140:F141"/>
    <mergeCell ref="D140:E140"/>
    <mergeCell ref="C140:C141"/>
    <mergeCell ref="B140:B141"/>
    <mergeCell ref="B1:B2"/>
    <mergeCell ref="C1:C2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N52:AN53"/>
    <mergeCell ref="AM52:AM53"/>
    <mergeCell ref="AL52:AL53"/>
    <mergeCell ref="AK52:AK53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AB52:AB53"/>
    <mergeCell ref="Y52:Y53"/>
    <mergeCell ref="X52:X53"/>
    <mergeCell ref="W52:W53"/>
    <mergeCell ref="V52:V53"/>
    <mergeCell ref="U52:U53"/>
    <mergeCell ref="T52:T53"/>
    <mergeCell ref="S52:S53"/>
    <mergeCell ref="R52:R53"/>
    <mergeCell ref="O52:O53"/>
    <mergeCell ref="N52:N53"/>
    <mergeCell ref="M52:M53"/>
    <mergeCell ref="J52:J53"/>
    <mergeCell ref="I52:I53"/>
    <mergeCell ref="H52:H53"/>
    <mergeCell ref="G52:G53"/>
    <mergeCell ref="F52:F53"/>
    <mergeCell ref="D52:E52"/>
    <mergeCell ref="C52:C53"/>
    <mergeCell ref="B52:B53"/>
    <mergeCell ref="A132:A133"/>
    <mergeCell ref="B132:B133"/>
    <mergeCell ref="C132:C133"/>
    <mergeCell ref="D132:D133"/>
    <mergeCell ref="E132:E133"/>
    <mergeCell ref="D1:E1"/>
  </mergeCells>
  <conditionalFormatting sqref="AE3:AE44">
    <cfRule dxfId="765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766" operator="between" priority="2" stopIfTrue="true" type="cellIs">
      <formula>61</formula>
      <formula>150</formula>
    </cfRule>
  </conditionalFormatting>
  <conditionalFormatting sqref="AC54:AC125">
    <cfRule dxfId="767" operator="between" priority="3" stopIfTrue="true" type="cellIs">
      <formula>61</formula>
      <formula>149</formula>
    </cfRule>
  </conditionalFormatting>
  <conditionalFormatting sqref="AC54:AC125">
    <cfRule dxfId="768" operator="equal" priority="4" stopIfTrue="true" type="cellIs">
      <formula>"-"</formula>
    </cfRule>
  </conditionalFormatting>
  <conditionalFormatting sqref="AC54:AC125">
    <cfRule dxfId="769" operator="greaterThan" priority="5" stopIfTrue="true" type="cellIs">
      <formula>150</formula>
    </cfRule>
  </conditionalFormatting>
  <conditionalFormatting sqref="AC54:AC125">
    <cfRule dxfId="770" operator="lessThan" priority="6" stopIfTrue="true" type="cellIs">
      <formula>60</formula>
    </cfRule>
  </conditionalFormatting>
  <conditionalFormatting sqref="AE54:AE125">
    <cfRule dxfId="771" operator="equal" priority="7" stopIfTrue="true" type="cellIs">
      <formula>"Out of stock more than 60 days"</formula>
    </cfRule>
  </conditionalFormatting>
  <conditionalFormatting sqref="AE54:AE125">
    <cfRule dxfId="772" operator="equal" priority="8" stopIfTrue="true" type="cellIs">
      <formula>"Out of stock more than 150 days"</formula>
    </cfRule>
  </conditionalFormatting>
  <conditionalFormatting sqref="AE54:AE125">
    <cfRule dxfId="773" operator="equal" priority="9" stopIfTrue="true" type="cellIs">
      <formula>"Out of stock less than 60 days"</formula>
    </cfRule>
  </conditionalFormatting>
  <conditionalFormatting sqref="AE54:AE125">
    <cfRule dxfId="774" operator="equal" priority="10" stopIfTrue="true" type="cellIs">
      <formula>"Not sold yet"</formula>
    </cfRule>
  </conditionalFormatting>
  <conditionalFormatting sqref="H54:H125">
    <cfRule dxfId="775" operator="lessThanOrEqual" priority="11" stopIfTrue="true" type="cellIs">
      <formula>90</formula>
    </cfRule>
  </conditionalFormatting>
  <conditionalFormatting sqref="AC3:AC44">
    <cfRule dxfId="776" operator="equal" priority="12" stopIfTrue="true" type="cellIs">
      <formula>"-"</formula>
    </cfRule>
  </conditionalFormatting>
  <conditionalFormatting sqref="AC3:AC44">
    <cfRule dxfId="777" operator="greaterThan" priority="13" stopIfTrue="true" type="cellIs">
      <formula>150</formula>
    </cfRule>
  </conditionalFormatting>
  <conditionalFormatting sqref="AC3:AC44">
    <cfRule dxfId="778" operator="lessThan" priority="14" stopIfTrue="true" type="cellIs">
      <formula>60</formula>
    </cfRule>
  </conditionalFormatting>
  <conditionalFormatting sqref="AE3:AE44">
    <cfRule dxfId="779" operator="equal" priority="15" stopIfTrue="true" type="cellIs">
      <formula>"Out of stock less than 60 days"</formula>
    </cfRule>
  </conditionalFormatting>
  <conditionalFormatting sqref="AE3:AE44">
    <cfRule dxfId="780" operator="equal" priority="16" stopIfTrue="true" type="cellIs">
      <formula>"Not sold yet"</formula>
    </cfRule>
  </conditionalFormatting>
  <conditionalFormatting sqref="AE3:AE44">
    <cfRule dxfId="781" operator="equal" priority="17" stopIfTrue="true" type="cellIs">
      <formula>"Out of stock more than 150 days"</formula>
    </cfRule>
  </conditionalFormatting>
  <conditionalFormatting sqref="H3:H44">
    <cfRule dxfId="782" operator="lessThan" priority="18" stopIfTrue="true" type="cellIs">
      <formula>90</formula>
    </cfRule>
  </conditionalFormatting>
  <dataValidations count="1">
    <dataValidation allowBlank="true" errorStyle="stop" showErrorMessage="true" sqref="B3:B44 B54:B125 B142:B143" type="list">
      <formula1>"Active,Inactive,Deleted,Temporary,B2B Only,Ecom Only,Preparing"</formula1>
    </dataValidation>
  </dataValidations>
</worksheet>
</file>

<file path=xl/worksheets/sheet4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8" min="38" style="0" width="5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5" min="35" style="0" width="52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6" min="36" style="0" width="6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1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4" min="34" style="0" width="12"/>
    <col collapsed="false" customWidth="true" hidden="true" max="34" min="34" style="0" width="12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9" min="39" style="0" width="5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40" min="40" style="0" width="7"/>
  </cols>
  <sheetData>
    <row r="1">
      <c r="A1" s="8084" t="s">
        <v>9144</v>
      </c>
      <c r="B1" s="8084" t="s">
        <v>9145</v>
      </c>
      <c r="C1" s="8084" t="s">
        <v>9146</v>
      </c>
      <c r="D1" s="8084" t="s">
        <v>9147</v>
      </c>
      <c r="E1" s="8084"/>
      <c r="F1" s="8085" t="s">
        <v>9148</v>
      </c>
      <c r="G1" s="8086" t="s">
        <v>9149</v>
      </c>
      <c r="H1" s="8087" t="s">
        <v>9150</v>
      </c>
      <c r="I1" s="8087" t="s">
        <v>9151</v>
      </c>
      <c r="J1" s="8087" t="s">
        <v>9152</v>
      </c>
      <c r="K1" s="8084" t="s">
        <v>9153</v>
      </c>
      <c r="L1" s="8084" t="s">
        <v>9154</v>
      </c>
      <c r="M1" s="8084" t="s">
        <v>9155</v>
      </c>
      <c r="N1" s="8084" t="s">
        <v>9156</v>
      </c>
      <c r="O1" s="8084" t="s">
        <v>9157</v>
      </c>
      <c r="P1" s="8088" t="s">
        <v>9158</v>
      </c>
      <c r="Q1" s="8088"/>
      <c r="R1" s="8088" t="s">
        <v>9159</v>
      </c>
      <c r="S1" s="8088"/>
      <c r="T1" s="8088" t="s">
        <v>9160</v>
      </c>
      <c r="U1" s="8088"/>
      <c r="V1" s="8088" t="s">
        <v>9161</v>
      </c>
      <c r="W1" s="8088"/>
      <c r="X1" s="8089" t="s">
        <v>9162</v>
      </c>
      <c r="Y1" s="8089"/>
      <c r="Z1" s="8090" t="s">
        <v>9163</v>
      </c>
      <c r="AA1" s="8090"/>
      <c r="AB1" s="8091" t="s">
        <v>9164</v>
      </c>
      <c r="AC1" s="8087" t="s">
        <v>9165</v>
      </c>
      <c r="AD1" s="8087" t="s">
        <v>9166</v>
      </c>
      <c r="AE1" s="8087" t="s">
        <v>9167</v>
      </c>
      <c r="AF1" s="8087" t="s">
        <v>9168</v>
      </c>
      <c r="AG1" s="8087" t="s">
        <v>9169</v>
      </c>
      <c r="AH1" s="8087" t="s">
        <v>9170</v>
      </c>
      <c r="AI1" s="8087" t="s">
        <v>9171</v>
      </c>
      <c r="AJ1" s="8087" t="s">
        <v>9172</v>
      </c>
      <c r="AK1" s="8084" t="s">
        <v>9173</v>
      </c>
      <c r="AL1" s="8084" t="s">
        <v>9174</v>
      </c>
      <c r="AM1" s="8084" t="s">
        <v>9175</v>
      </c>
      <c r="AN1" s="8084" t="s">
        <v>9176</v>
      </c>
    </row>
    <row r="2">
      <c r="A2" s="8084" t="s">
        <v>9177</v>
      </c>
      <c r="B2" s="8084"/>
      <c r="C2" s="8084"/>
      <c r="D2" s="8084" t="s">
        <v>9178</v>
      </c>
      <c r="E2" s="8085" t="s">
        <v>9179</v>
      </c>
      <c r="F2" s="8085"/>
      <c r="G2" s="8086"/>
      <c r="H2" s="8087"/>
      <c r="I2" s="8087"/>
      <c r="J2" s="8087"/>
      <c r="K2" s="8084" t="s">
        <v>9180</v>
      </c>
      <c r="L2" s="8084" t="s">
        <v>9180</v>
      </c>
      <c r="M2" s="8084"/>
      <c r="N2" s="8084"/>
      <c r="O2" s="8084"/>
      <c r="P2" s="8088" t="s">
        <v>9178</v>
      </c>
      <c r="Q2" s="8092" t="s">
        <v>9179</v>
      </c>
      <c r="R2" s="8088" t="s">
        <v>9178</v>
      </c>
      <c r="S2" s="8092" t="s">
        <v>9179</v>
      </c>
      <c r="T2" s="8088" t="s">
        <v>9178</v>
      </c>
      <c r="U2" s="8092" t="s">
        <v>9179</v>
      </c>
      <c r="V2" s="8088" t="s">
        <v>9178</v>
      </c>
      <c r="W2" s="8092" t="s">
        <v>9179</v>
      </c>
      <c r="X2" s="8088" t="s">
        <v>9178</v>
      </c>
      <c r="Y2" s="8092" t="s">
        <v>9179</v>
      </c>
      <c r="Z2" s="8088" t="s">
        <v>9178</v>
      </c>
      <c r="AA2" s="8092" t="s">
        <v>9179</v>
      </c>
      <c r="AB2" s="8091"/>
      <c r="AC2" s="8087"/>
      <c r="AD2" s="8087"/>
      <c r="AE2" s="8087"/>
      <c r="AF2" s="8087"/>
      <c r="AG2" s="8087"/>
      <c r="AH2" s="8087"/>
      <c r="AI2" s="8087"/>
      <c r="AJ2" s="8087"/>
      <c r="AK2" s="8084"/>
      <c r="AL2" s="8084"/>
      <c r="AM2" s="8084"/>
      <c r="AN2" s="8084"/>
    </row>
    <row r="3">
      <c r="A3" s="8093">
        <v>1</v>
      </c>
      <c r="B3" s="8093" t="s">
        <v>9181</v>
      </c>
      <c r="C3" s="8093" t="s">
        <v>9182</v>
      </c>
      <c r="D3" s="8094">
        <v>588</v>
      </c>
      <c r="E3" s="8094">
        <v>588</v>
      </c>
      <c r="F3" s="8094"/>
      <c r="G3" s="8095">
        <f>VLOOKUP(C3,'Data Products'!$A:$B,2,0)</f>
      </c>
      <c r="H3" s="8096">
        <f t="shared" ref="H3:H44" si="4">IFERROR(G3-TODAY(),"")</f>
      </c>
      <c r="I3" s="8097">
        <v>45723</v>
      </c>
      <c r="J3" s="8098">
        <f t="shared" ref="J3:J44" si="10">TODAY()-I3</f>
      </c>
      <c r="K3" s="8094">
        <v>23</v>
      </c>
      <c r="L3" s="8094">
        <v>43</v>
      </c>
      <c r="M3" s="8094">
        <v>500</v>
      </c>
      <c r="N3" s="8094">
        <v>1000</v>
      </c>
      <c r="O3" s="8093" t="s">
        <v>9183</v>
      </c>
      <c r="P3" s="8094">
        <v>0</v>
      </c>
      <c r="Q3" s="8094">
        <v>0</v>
      </c>
      <c r="R3" s="8094">
        <v>142</v>
      </c>
      <c r="S3" s="8094">
        <v>142</v>
      </c>
      <c r="T3" s="8094">
        <v>446</v>
      </c>
      <c r="U3" s="8094">
        <v>446</v>
      </c>
      <c r="V3" s="8094">
        <v>0</v>
      </c>
      <c r="W3" s="8094">
        <v>0</v>
      </c>
      <c r="X3" s="8094">
        <v>0</v>
      </c>
      <c r="Y3" s="8094">
        <v>0</v>
      </c>
      <c r="Z3" s="8094">
        <v>0</v>
      </c>
      <c r="AA3" s="8094">
        <v>0</v>
      </c>
      <c r="AB3" s="8099">
        <f t="shared" ref="AB3:AB44" si="15">L3/30</f>
      </c>
      <c r="AC3" s="8100">
        <f t="shared" ref="AC3:AC44" si="20">IFERROR(D3/AB3,"-")</f>
      </c>
      <c r="AD3" s="8101">
        <f t="shared" ref="AD3:AD44" si="7">IFERROR(TODAY()+AC3,"-")</f>
      </c>
      <c r="AE3" s="8102">
        <f t="shared" ref="AE3:AE44" si="12">_xlfn.IFS(AC3="-","Not sold yet",AND(AC3&lt;=150,AC3&gt;60),"Out of stock more than 60 days",AC3&lt;=60,"Out of stock less than 60 days",AC3&gt;=150,"Out of stock more than 150 days")</f>
      </c>
      <c r="AF3" s="8103">
        <f>VLOOKUP(C3,'Data Products'!$A:$J,10,0)</f>
      </c>
      <c r="AG3" s="8104">
        <f t="shared" ref="AG3:AG44" si="17">AF3*D3</f>
      </c>
      <c r="AH3" s="8105">
        <f t="shared" ref="AH3:AH44" si="0">IF(H3&lt;=90,D3,0)</f>
      </c>
      <c r="AI3" s="8106" t="s">
        <v>9184</v>
      </c>
      <c r="AJ3" s="8106"/>
      <c r="AK3" s="8107"/>
      <c r="AL3" s="8106"/>
      <c r="AM3" s="8107"/>
      <c r="AN3" s="8107"/>
    </row>
    <row r="4">
      <c r="A4" s="8093">
        <v>2</v>
      </c>
      <c r="B4" s="8093" t="s">
        <v>9181</v>
      </c>
      <c r="C4" s="8093" t="s">
        <v>9185</v>
      </c>
      <c r="D4" s="8094">
        <v>4419</v>
      </c>
      <c r="E4" s="8094">
        <v>4419</v>
      </c>
      <c r="F4" s="8094"/>
      <c r="G4" s="8095">
        <f>VLOOKUP(C4,'Data Products'!$A:$B,2,0)</f>
      </c>
      <c r="H4" s="8096">
        <f t="shared" si="4"/>
      </c>
      <c r="I4" s="8097">
        <v>45617</v>
      </c>
      <c r="J4" s="8098">
        <f t="shared" si="10"/>
      </c>
      <c r="K4" s="8094">
        <v>3</v>
      </c>
      <c r="L4" s="8094">
        <v>6</v>
      </c>
      <c r="M4" s="8094">
        <v>0</v>
      </c>
      <c r="N4" s="8094">
        <v>0</v>
      </c>
      <c r="O4" s="8093" t="s">
        <v>9186</v>
      </c>
      <c r="P4" s="8094">
        <v>0</v>
      </c>
      <c r="Q4" s="8094">
        <v>0</v>
      </c>
      <c r="R4" s="8108">
        <v>4002</v>
      </c>
      <c r="S4" s="8108">
        <v>4002</v>
      </c>
      <c r="T4" s="8094">
        <v>417</v>
      </c>
      <c r="U4" s="8094">
        <v>417</v>
      </c>
      <c r="V4" s="8094">
        <v>0</v>
      </c>
      <c r="W4" s="8094">
        <v>0</v>
      </c>
      <c r="X4" s="8094">
        <v>0</v>
      </c>
      <c r="Y4" s="8094">
        <v>0</v>
      </c>
      <c r="Z4" s="8094">
        <v>0</v>
      </c>
      <c r="AA4" s="8094">
        <v>0</v>
      </c>
      <c r="AB4" s="8099">
        <f t="shared" si="15"/>
      </c>
      <c r="AC4" s="8109">
        <f t="shared" si="20"/>
      </c>
      <c r="AD4" s="8101">
        <f t="shared" si="7"/>
      </c>
      <c r="AE4" s="8110">
        <f t="shared" si="12"/>
      </c>
      <c r="AF4" s="8103">
        <f>VLOOKUP(C4,'Data Products'!$A:$J,10,0)</f>
      </c>
      <c r="AG4" s="8104">
        <f t="shared" si="17"/>
      </c>
      <c r="AH4" s="8105">
        <f t="shared" si="0"/>
      </c>
      <c r="AI4" s="8111" t="s">
        <v>9187</v>
      </c>
      <c r="AJ4" s="8107"/>
      <c r="AK4" s="8107"/>
      <c r="AL4" s="8106"/>
      <c r="AM4" s="8107"/>
      <c r="AN4" s="8107"/>
    </row>
    <row r="5">
      <c r="A5" s="8093">
        <v>3</v>
      </c>
      <c r="B5" s="8093" t="s">
        <v>9188</v>
      </c>
      <c r="C5" s="8093" t="s">
        <v>9189</v>
      </c>
      <c r="D5" s="8094">
        <v>1520</v>
      </c>
      <c r="E5" s="8094">
        <v>1520</v>
      </c>
      <c r="F5" s="8094"/>
      <c r="G5" s="8095">
        <f>VLOOKUP(C5,'Data Products'!$A:$B,2,0)</f>
      </c>
      <c r="H5" s="8096">
        <f t="shared" si="4"/>
      </c>
      <c r="I5" s="8097">
        <v>45191</v>
      </c>
      <c r="J5" s="8098">
        <f t="shared" si="10"/>
      </c>
      <c r="K5" s="8094">
        <v>0</v>
      </c>
      <c r="L5" s="8094">
        <v>0</v>
      </c>
      <c r="M5" s="8094">
        <v>0</v>
      </c>
      <c r="N5" s="8094">
        <v>0</v>
      </c>
      <c r="O5" s="8093" t="s">
        <v>9190</v>
      </c>
      <c r="P5" s="8094">
        <v>1520</v>
      </c>
      <c r="Q5" s="8094">
        <v>1520</v>
      </c>
      <c r="R5" s="8094">
        <v>0</v>
      </c>
      <c r="S5" s="8094">
        <v>0</v>
      </c>
      <c r="T5" s="8094">
        <v>0</v>
      </c>
      <c r="U5" s="8094">
        <v>0</v>
      </c>
      <c r="V5" s="8094">
        <v>0</v>
      </c>
      <c r="W5" s="8094">
        <v>0</v>
      </c>
      <c r="X5" s="8094">
        <v>0</v>
      </c>
      <c r="Y5" s="8094">
        <v>0</v>
      </c>
      <c r="Z5" s="8094">
        <v>0</v>
      </c>
      <c r="AA5" s="8094">
        <v>0</v>
      </c>
      <c r="AB5" s="8099">
        <f t="shared" si="15"/>
      </c>
      <c r="AC5" s="8109">
        <f t="shared" si="20"/>
      </c>
      <c r="AD5" s="8101">
        <f t="shared" si="7"/>
      </c>
      <c r="AE5" s="8110">
        <f t="shared" si="12"/>
      </c>
      <c r="AF5" s="8103">
        <f>VLOOKUP(C5,'Data Products'!$A:$J,10,0)</f>
      </c>
      <c r="AG5" s="8104">
        <f t="shared" si="17"/>
      </c>
      <c r="AH5" s="8105">
        <f t="shared" si="0"/>
      </c>
      <c r="AI5" s="8106"/>
      <c r="AJ5" s="8107"/>
      <c r="AK5" s="8107"/>
      <c r="AL5" s="8106"/>
      <c r="AM5" s="8107"/>
      <c r="AN5" s="8107"/>
    </row>
    <row customHeight="true" hidden="true" ht="18" r="6">
      <c r="A6" s="8093">
        <v>4</v>
      </c>
      <c r="B6" s="8093" t="s">
        <v>9191</v>
      </c>
      <c r="C6" s="8093" t="s">
        <v>9192</v>
      </c>
      <c r="D6" s="8094">
        <v>0</v>
      </c>
      <c r="E6" s="8094">
        <v>0</v>
      </c>
      <c r="F6" s="8094"/>
      <c r="G6" s="8112">
        <f>VLOOKUP(C6,'Data Products'!$A:$B,2,0)</f>
      </c>
      <c r="H6" s="8113">
        <f t="shared" si="4"/>
      </c>
      <c r="I6" s="8097">
        <v>45752</v>
      </c>
      <c r="J6" s="8098">
        <f t="shared" si="10"/>
      </c>
      <c r="K6" s="8094">
        <v>0</v>
      </c>
      <c r="L6" s="8094">
        <v>0</v>
      </c>
      <c r="M6" s="8094">
        <v>0</v>
      </c>
      <c r="N6" s="8094">
        <v>0</v>
      </c>
      <c r="O6" s="8093" t="s">
        <v>9193</v>
      </c>
      <c r="P6" s="8094">
        <v>0</v>
      </c>
      <c r="Q6" s="8094">
        <v>0</v>
      </c>
      <c r="R6" s="8094">
        <v>0</v>
      </c>
      <c r="S6" s="8094">
        <v>0</v>
      </c>
      <c r="T6" s="8094">
        <v>0</v>
      </c>
      <c r="U6" s="8094">
        <v>0</v>
      </c>
      <c r="V6" s="8094">
        <v>0</v>
      </c>
      <c r="W6" s="8094">
        <v>0</v>
      </c>
      <c r="X6" s="8094">
        <v>0</v>
      </c>
      <c r="Y6" s="8094">
        <v>0</v>
      </c>
      <c r="Z6" s="8094">
        <v>0</v>
      </c>
      <c r="AA6" s="8094">
        <v>0</v>
      </c>
      <c r="AB6" s="8099">
        <f t="shared" si="15"/>
      </c>
      <c r="AC6" s="8109">
        <f t="shared" si="20"/>
      </c>
      <c r="AD6" s="8101">
        <f t="shared" si="7"/>
      </c>
      <c r="AE6" s="8110">
        <f t="shared" si="12"/>
      </c>
      <c r="AF6" s="8103">
        <f>VLOOKUP(C6,'Data Products'!$A:$J,10,0)</f>
      </c>
      <c r="AG6" s="8104">
        <f t="shared" si="17"/>
      </c>
      <c r="AH6" s="8105">
        <f t="shared" si="0"/>
      </c>
      <c r="AI6" s="8106"/>
      <c r="AJ6" s="8107"/>
      <c r="AK6" s="8107"/>
      <c r="AL6" s="8106"/>
      <c r="AM6" s="8107"/>
      <c r="AN6" s="8107"/>
    </row>
    <row r="7">
      <c r="A7" s="8093">
        <v>5</v>
      </c>
      <c r="B7" s="8093" t="s">
        <v>9188</v>
      </c>
      <c r="C7" s="8093" t="s">
        <v>9194</v>
      </c>
      <c r="D7" s="8094">
        <v>3701</v>
      </c>
      <c r="E7" s="8114">
        <v>3622</v>
      </c>
      <c r="F7" s="8094"/>
      <c r="G7" s="8095">
        <f>VLOOKUP(C7,'Data Products'!$A:$B,2,0)</f>
      </c>
      <c r="H7" s="8096">
        <f t="shared" si="4"/>
      </c>
      <c r="I7" s="8097">
        <v>45854</v>
      </c>
      <c r="J7" s="8098">
        <f t="shared" si="10"/>
      </c>
      <c r="K7" s="8094">
        <v>7675</v>
      </c>
      <c r="L7" s="8094">
        <v>12127</v>
      </c>
      <c r="M7" s="8094">
        <v>2000</v>
      </c>
      <c r="N7" s="8094">
        <v>4500</v>
      </c>
      <c r="O7" s="8093" t="s">
        <v>9193</v>
      </c>
      <c r="P7" s="8094">
        <v>0</v>
      </c>
      <c r="Q7" s="8094">
        <v>0</v>
      </c>
      <c r="R7" s="8094">
        <v>1762</v>
      </c>
      <c r="S7" s="8094">
        <v>1722</v>
      </c>
      <c r="T7" s="8094">
        <v>1898</v>
      </c>
      <c r="U7" s="8094">
        <v>1876</v>
      </c>
      <c r="V7" s="8094">
        <v>41</v>
      </c>
      <c r="W7" s="8094">
        <v>24</v>
      </c>
      <c r="X7" s="8094">
        <v>0</v>
      </c>
      <c r="Y7" s="8094">
        <v>0</v>
      </c>
      <c r="Z7" s="8094">
        <v>0</v>
      </c>
      <c r="AA7" s="8094">
        <v>0</v>
      </c>
      <c r="AB7" s="8099">
        <f t="shared" si="15"/>
      </c>
      <c r="AC7" s="8115">
        <f t="shared" si="20"/>
      </c>
      <c r="AD7" s="8101">
        <f t="shared" si="7"/>
      </c>
      <c r="AE7" s="8116">
        <f t="shared" si="12"/>
      </c>
      <c r="AF7" s="8103">
        <f>VLOOKUP(C7,'Data Products'!$A:$J,10,0)</f>
      </c>
      <c r="AG7" s="8104">
        <f t="shared" si="17"/>
      </c>
      <c r="AH7" s="8105">
        <f t="shared" si="0"/>
      </c>
      <c r="AI7" s="8106"/>
      <c r="AJ7" s="8107"/>
      <c r="AK7" s="8107"/>
      <c r="AL7" s="8106"/>
      <c r="AM7" s="8107"/>
      <c r="AN7" s="8107"/>
    </row>
    <row customHeight="true" hidden="true" ht="18" r="8">
      <c r="A8" s="8093">
        <v>6</v>
      </c>
      <c r="B8" s="8093" t="s">
        <v>9191</v>
      </c>
      <c r="C8" s="8093" t="s">
        <v>9195</v>
      </c>
      <c r="D8" s="8094">
        <v>0</v>
      </c>
      <c r="E8" s="8094">
        <v>0</v>
      </c>
      <c r="F8" s="8094"/>
      <c r="G8" s="8112">
        <f>VLOOKUP(C8,'Data Products'!$A:$B,2,0)</f>
      </c>
      <c r="H8" s="8113">
        <f t="shared" si="4"/>
      </c>
      <c r="I8" s="8097"/>
      <c r="J8" s="8098">
        <f t="shared" si="10"/>
      </c>
      <c r="K8" s="8094">
        <v>0</v>
      </c>
      <c r="L8" s="8094">
        <v>0</v>
      </c>
      <c r="M8" s="8094">
        <v>0</v>
      </c>
      <c r="N8" s="8094">
        <v>0</v>
      </c>
      <c r="O8" s="8093" t="s">
        <v>9190</v>
      </c>
      <c r="P8" s="8094">
        <v>0</v>
      </c>
      <c r="Q8" s="8094">
        <v>0</v>
      </c>
      <c r="R8" s="8094">
        <v>0</v>
      </c>
      <c r="S8" s="8094">
        <v>0</v>
      </c>
      <c r="T8" s="8094">
        <v>0</v>
      </c>
      <c r="U8" s="8094">
        <v>0</v>
      </c>
      <c r="V8" s="8094">
        <v>0</v>
      </c>
      <c r="W8" s="8094">
        <v>0</v>
      </c>
      <c r="X8" s="8094">
        <v>0</v>
      </c>
      <c r="Y8" s="8094">
        <v>0</v>
      </c>
      <c r="Z8" s="8094">
        <v>0</v>
      </c>
      <c r="AA8" s="8094">
        <v>0</v>
      </c>
      <c r="AB8" s="8099">
        <f t="shared" si="15"/>
      </c>
      <c r="AC8" s="8109">
        <f t="shared" si="20"/>
      </c>
      <c r="AD8" s="8101">
        <f t="shared" si="7"/>
      </c>
      <c r="AE8" s="8110">
        <f t="shared" si="12"/>
      </c>
      <c r="AF8" s="8103">
        <f>VLOOKUP(C8,'Data Products'!$A:$J,10,0)</f>
      </c>
      <c r="AG8" s="8104">
        <f t="shared" si="17"/>
      </c>
      <c r="AH8" s="8105">
        <f t="shared" si="0"/>
      </c>
      <c r="AI8" s="8106"/>
      <c r="AJ8" s="8107"/>
      <c r="AK8" s="8107"/>
      <c r="AL8" s="8106"/>
      <c r="AM8" s="8107"/>
      <c r="AN8" s="8107"/>
    </row>
    <row customHeight="true" hidden="true" ht="18" r="9">
      <c r="A9" s="8093">
        <v>7</v>
      </c>
      <c r="B9" s="8093" t="s">
        <v>9191</v>
      </c>
      <c r="C9" s="8093" t="s">
        <v>9196</v>
      </c>
      <c r="D9" s="8094">
        <v>0</v>
      </c>
      <c r="E9" s="8094">
        <v>0</v>
      </c>
      <c r="F9" s="8094"/>
      <c r="G9" s="8112">
        <f>VLOOKUP(C9,'Data Products'!$A:$B,2,0)</f>
      </c>
      <c r="H9" s="8113">
        <f t="shared" si="4"/>
      </c>
      <c r="I9" s="8097"/>
      <c r="J9" s="8098">
        <f t="shared" si="10"/>
      </c>
      <c r="K9" s="8094">
        <v>0</v>
      </c>
      <c r="L9" s="8094">
        <v>0</v>
      </c>
      <c r="M9" s="8094">
        <v>0</v>
      </c>
      <c r="N9" s="8094">
        <v>0</v>
      </c>
      <c r="O9" s="8093" t="s">
        <v>9190</v>
      </c>
      <c r="P9" s="8094">
        <v>0</v>
      </c>
      <c r="Q9" s="8094">
        <v>0</v>
      </c>
      <c r="R9" s="8094">
        <v>0</v>
      </c>
      <c r="S9" s="8094">
        <v>0</v>
      </c>
      <c r="T9" s="8094">
        <v>0</v>
      </c>
      <c r="U9" s="8094">
        <v>0</v>
      </c>
      <c r="V9" s="8094">
        <v>0</v>
      </c>
      <c r="W9" s="8094">
        <v>0</v>
      </c>
      <c r="X9" s="8094">
        <v>0</v>
      </c>
      <c r="Y9" s="8094">
        <v>0</v>
      </c>
      <c r="Z9" s="8094">
        <v>0</v>
      </c>
      <c r="AA9" s="8094">
        <v>0</v>
      </c>
      <c r="AB9" s="8099">
        <f t="shared" si="15"/>
      </c>
      <c r="AC9" s="8109">
        <f t="shared" si="20"/>
      </c>
      <c r="AD9" s="8101">
        <f t="shared" si="7"/>
      </c>
      <c r="AE9" s="8110">
        <f t="shared" si="12"/>
      </c>
      <c r="AF9" s="8103">
        <f>VLOOKUP(C9,'Data Products'!$A:$J,10,0)</f>
      </c>
      <c r="AG9" s="8104">
        <f t="shared" si="17"/>
      </c>
      <c r="AH9" s="8105">
        <f t="shared" si="0"/>
      </c>
      <c r="AI9" s="8106"/>
      <c r="AJ9" s="8107"/>
      <c r="AK9" s="8107"/>
      <c r="AL9" s="8106"/>
      <c r="AM9" s="8107"/>
      <c r="AN9" s="8107"/>
    </row>
    <row customHeight="true" hidden="true" ht="18" r="10">
      <c r="A10" s="8093">
        <v>8</v>
      </c>
      <c r="B10" s="8093" t="s">
        <v>9191</v>
      </c>
      <c r="C10" s="8093" t="s">
        <v>9197</v>
      </c>
      <c r="D10" s="8094">
        <v>0</v>
      </c>
      <c r="E10" s="8094">
        <v>0</v>
      </c>
      <c r="F10" s="8094"/>
      <c r="G10" s="8112">
        <f>VLOOKUP(C10,'Data Products'!$A:$B,2,0)</f>
      </c>
      <c r="H10" s="8113">
        <f t="shared" si="4"/>
      </c>
      <c r="I10" s="8097"/>
      <c r="J10" s="8098">
        <f t="shared" si="10"/>
      </c>
      <c r="K10" s="8094">
        <v>0</v>
      </c>
      <c r="L10" s="8094">
        <v>0</v>
      </c>
      <c r="M10" s="8094">
        <v>0</v>
      </c>
      <c r="N10" s="8094">
        <v>0</v>
      </c>
      <c r="O10" s="8093" t="s">
        <v>9190</v>
      </c>
      <c r="P10" s="8094">
        <v>0</v>
      </c>
      <c r="Q10" s="8094">
        <v>0</v>
      </c>
      <c r="R10" s="8094">
        <v>0</v>
      </c>
      <c r="S10" s="8094">
        <v>0</v>
      </c>
      <c r="T10" s="8094">
        <v>0</v>
      </c>
      <c r="U10" s="8094">
        <v>0</v>
      </c>
      <c r="V10" s="8094">
        <v>0</v>
      </c>
      <c r="W10" s="8094">
        <v>0</v>
      </c>
      <c r="X10" s="8094">
        <v>0</v>
      </c>
      <c r="Y10" s="8094">
        <v>0</v>
      </c>
      <c r="Z10" s="8094">
        <v>0</v>
      </c>
      <c r="AA10" s="8094">
        <v>0</v>
      </c>
      <c r="AB10" s="8099">
        <f t="shared" si="15"/>
      </c>
      <c r="AC10" s="8109">
        <f t="shared" si="20"/>
      </c>
      <c r="AD10" s="8101">
        <f t="shared" si="7"/>
      </c>
      <c r="AE10" s="8110">
        <f t="shared" si="12"/>
      </c>
      <c r="AF10" s="8103">
        <f>VLOOKUP(C10,'Data Products'!$A:$J,10,0)</f>
      </c>
      <c r="AG10" s="8104">
        <f t="shared" si="17"/>
      </c>
      <c r="AH10" s="8105">
        <f t="shared" si="0"/>
      </c>
      <c r="AI10" s="8106"/>
      <c r="AJ10" s="8107"/>
      <c r="AK10" s="8107"/>
      <c r="AL10" s="8106"/>
      <c r="AM10" s="8107"/>
      <c r="AN10" s="8107"/>
    </row>
    <row customHeight="true" hidden="true" ht="18" r="11">
      <c r="A11" s="8093">
        <v>9</v>
      </c>
      <c r="B11" s="8093" t="s">
        <v>9191</v>
      </c>
      <c r="C11" s="8093" t="s">
        <v>9198</v>
      </c>
      <c r="D11" s="8094">
        <v>0</v>
      </c>
      <c r="E11" s="8094">
        <v>0</v>
      </c>
      <c r="F11" s="8094"/>
      <c r="G11" s="8112">
        <f>VLOOKUP(C11,'Data Products'!$A:$B,2,0)</f>
      </c>
      <c r="H11" s="8113">
        <f t="shared" si="4"/>
      </c>
      <c r="I11" s="8097"/>
      <c r="J11" s="8098">
        <f t="shared" si="10"/>
      </c>
      <c r="K11" s="8094">
        <v>0</v>
      </c>
      <c r="L11" s="8094">
        <v>0</v>
      </c>
      <c r="M11" s="8094">
        <v>0</v>
      </c>
      <c r="N11" s="8094">
        <v>0</v>
      </c>
      <c r="O11" s="8093" t="s">
        <v>9190</v>
      </c>
      <c r="P11" s="8094">
        <v>0</v>
      </c>
      <c r="Q11" s="8094">
        <v>0</v>
      </c>
      <c r="R11" s="8094">
        <v>0</v>
      </c>
      <c r="S11" s="8094">
        <v>0</v>
      </c>
      <c r="T11" s="8094">
        <v>0</v>
      </c>
      <c r="U11" s="8094">
        <v>0</v>
      </c>
      <c r="V11" s="8094">
        <v>0</v>
      </c>
      <c r="W11" s="8094">
        <v>0</v>
      </c>
      <c r="X11" s="8094">
        <v>0</v>
      </c>
      <c r="Y11" s="8094">
        <v>0</v>
      </c>
      <c r="Z11" s="8094">
        <v>0</v>
      </c>
      <c r="AA11" s="8094">
        <v>0</v>
      </c>
      <c r="AB11" s="8099">
        <f t="shared" si="15"/>
      </c>
      <c r="AC11" s="8109">
        <f t="shared" si="20"/>
      </c>
      <c r="AD11" s="8101">
        <f t="shared" si="7"/>
      </c>
      <c r="AE11" s="8110">
        <f t="shared" si="12"/>
      </c>
      <c r="AF11" s="8103">
        <f>VLOOKUP(C11,'Data Products'!$A:$J,10,0)</f>
      </c>
      <c r="AG11" s="8104">
        <f t="shared" si="17"/>
      </c>
      <c r="AH11" s="8105">
        <f t="shared" si="0"/>
      </c>
      <c r="AI11" s="8106"/>
      <c r="AJ11" s="8107"/>
      <c r="AK11" s="8107"/>
      <c r="AL11" s="8106"/>
      <c r="AM11" s="8107"/>
      <c r="AN11" s="8107"/>
    </row>
    <row customHeight="true" hidden="true" ht="18" r="12">
      <c r="A12" s="8093">
        <v>10</v>
      </c>
      <c r="B12" s="8093" t="s">
        <v>9191</v>
      </c>
      <c r="C12" s="8093" t="s">
        <v>9199</v>
      </c>
      <c r="D12" s="8094">
        <v>0</v>
      </c>
      <c r="E12" s="8094">
        <v>0</v>
      </c>
      <c r="F12" s="8094" t="s">
        <v>9200</v>
      </c>
      <c r="G12" s="8095">
        <f>VLOOKUP(C12,'Data Products'!$A:$B,2,0)</f>
      </c>
      <c r="H12" s="8096">
        <f t="shared" si="4"/>
      </c>
      <c r="I12" s="8097">
        <v>45532</v>
      </c>
      <c r="J12" s="8098">
        <f t="shared" si="10"/>
      </c>
      <c r="K12" s="8094">
        <v>0</v>
      </c>
      <c r="L12" s="8094">
        <v>0</v>
      </c>
      <c r="M12" s="8094">
        <v>300</v>
      </c>
      <c r="N12" s="8094">
        <v>500</v>
      </c>
      <c r="O12" s="8093" t="s">
        <v>9201</v>
      </c>
      <c r="P12" s="8094">
        <v>0</v>
      </c>
      <c r="Q12" s="8094">
        <v>0</v>
      </c>
      <c r="R12" s="8094">
        <v>0</v>
      </c>
      <c r="S12" s="8094">
        <v>0</v>
      </c>
      <c r="T12" s="8094">
        <v>0</v>
      </c>
      <c r="U12" s="8094">
        <v>0</v>
      </c>
      <c r="V12" s="8094">
        <v>0</v>
      </c>
      <c r="W12" s="8094">
        <v>0</v>
      </c>
      <c r="X12" s="8094">
        <v>0</v>
      </c>
      <c r="Y12" s="8094">
        <v>0</v>
      </c>
      <c r="Z12" s="8094">
        <v>0</v>
      </c>
      <c r="AA12" s="8094">
        <v>0</v>
      </c>
      <c r="AB12" s="8099">
        <f t="shared" si="15"/>
      </c>
      <c r="AC12" s="8109">
        <f t="shared" si="20"/>
      </c>
      <c r="AD12" s="8101">
        <f t="shared" si="7"/>
      </c>
      <c r="AE12" s="8110">
        <f t="shared" si="12"/>
      </c>
      <c r="AF12" s="8103">
        <f>VLOOKUP(C12,'Data Products'!$A:$J,10,0)</f>
      </c>
      <c r="AG12" s="8104">
        <f t="shared" si="17"/>
      </c>
      <c r="AH12" s="8105">
        <f t="shared" si="0"/>
      </c>
      <c r="AI12" s="8117"/>
      <c r="AJ12" s="8107"/>
      <c r="AK12" s="8107"/>
      <c r="AL12" s="8106"/>
      <c r="AM12" s="8107"/>
      <c r="AN12" s="8107"/>
    </row>
    <row r="13">
      <c r="A13" s="8093">
        <v>11</v>
      </c>
      <c r="B13" s="8093" t="s">
        <v>9181</v>
      </c>
      <c r="C13" s="8093" t="s">
        <v>9202</v>
      </c>
      <c r="D13" s="8094">
        <v>4</v>
      </c>
      <c r="E13" s="8094">
        <v>4</v>
      </c>
      <c r="F13" s="8094"/>
      <c r="G13" s="8095">
        <f>VLOOKUP(C13,'Data Products'!$A:$B,2,0)</f>
      </c>
      <c r="H13" s="8096">
        <f t="shared" si="4"/>
      </c>
      <c r="I13" s="8097">
        <v>45504</v>
      </c>
      <c r="J13" s="8098">
        <f t="shared" si="10"/>
      </c>
      <c r="K13" s="8094">
        <v>9</v>
      </c>
      <c r="L13" s="8094">
        <v>9</v>
      </c>
      <c r="M13" s="8094">
        <v>0</v>
      </c>
      <c r="N13" s="8094">
        <v>0</v>
      </c>
      <c r="O13" s="8093" t="s">
        <v>9201</v>
      </c>
      <c r="P13" s="8094">
        <v>0</v>
      </c>
      <c r="Q13" s="8094">
        <v>0</v>
      </c>
      <c r="R13" s="8094">
        <v>0</v>
      </c>
      <c r="S13" s="8094">
        <v>0</v>
      </c>
      <c r="T13" s="8094">
        <v>4</v>
      </c>
      <c r="U13" s="8094">
        <v>4</v>
      </c>
      <c r="V13" s="8094">
        <v>0</v>
      </c>
      <c r="W13" s="8094">
        <v>0</v>
      </c>
      <c r="X13" s="8094">
        <v>0</v>
      </c>
      <c r="Y13" s="8094">
        <v>0</v>
      </c>
      <c r="Z13" s="8094">
        <v>0</v>
      </c>
      <c r="AA13" s="8094">
        <v>0</v>
      </c>
      <c r="AB13" s="8099">
        <f t="shared" si="15"/>
      </c>
      <c r="AC13" s="8100">
        <f t="shared" si="20"/>
      </c>
      <c r="AD13" s="8101">
        <f t="shared" si="7"/>
      </c>
      <c r="AE13" s="8102">
        <f t="shared" si="12"/>
      </c>
      <c r="AF13" s="8103">
        <f>VLOOKUP(C13,'Data Products'!$A:$J,10,0)</f>
      </c>
      <c r="AG13" s="8104">
        <f t="shared" si="17"/>
      </c>
      <c r="AH13" s="8105">
        <f t="shared" si="0"/>
      </c>
      <c r="AI13" s="8117" t="s">
        <v>9203</v>
      </c>
      <c r="AJ13" s="8107"/>
      <c r="AK13" s="8107"/>
      <c r="AL13" s="8118"/>
      <c r="AM13" s="8107"/>
      <c r="AN13" s="8107"/>
    </row>
    <row customHeight="true" hidden="true" ht="18" r="14">
      <c r="A14" s="8093">
        <v>12</v>
      </c>
      <c r="B14" s="8093" t="s">
        <v>9181</v>
      </c>
      <c r="C14" s="8093" t="s">
        <v>9204</v>
      </c>
      <c r="D14" s="8094">
        <v>0</v>
      </c>
      <c r="E14" s="8094">
        <v>0</v>
      </c>
      <c r="F14" s="8094"/>
      <c r="G14" s="8112">
        <f>VLOOKUP(C14,'Data Products'!$A:$B,2,0)</f>
      </c>
      <c r="H14" s="8113">
        <f t="shared" si="4"/>
      </c>
      <c r="I14" s="8097">
        <v>45504</v>
      </c>
      <c r="J14" s="8098">
        <f t="shared" si="10"/>
      </c>
      <c r="K14" s="8094">
        <v>0</v>
      </c>
      <c r="L14" s="8094">
        <v>0</v>
      </c>
      <c r="M14" s="8108">
        <v>300</v>
      </c>
      <c r="N14" s="8108">
        <v>500</v>
      </c>
      <c r="O14" s="8093" t="s">
        <v>9201</v>
      </c>
      <c r="P14" s="8094">
        <v>0</v>
      </c>
      <c r="Q14" s="8094">
        <v>0</v>
      </c>
      <c r="R14" s="8094">
        <v>0</v>
      </c>
      <c r="S14" s="8094">
        <v>0</v>
      </c>
      <c r="T14" s="8094">
        <v>0</v>
      </c>
      <c r="U14" s="8094">
        <v>0</v>
      </c>
      <c r="V14" s="8094">
        <v>0</v>
      </c>
      <c r="W14" s="8094">
        <v>0</v>
      </c>
      <c r="X14" s="8094">
        <v>0</v>
      </c>
      <c r="Y14" s="8094">
        <v>0</v>
      </c>
      <c r="Z14" s="8094">
        <v>0</v>
      </c>
      <c r="AA14" s="8094">
        <v>0</v>
      </c>
      <c r="AB14" s="8099">
        <f t="shared" si="15"/>
      </c>
      <c r="AC14" s="8109">
        <f t="shared" si="20"/>
      </c>
      <c r="AD14" s="8101">
        <f t="shared" si="7"/>
      </c>
      <c r="AE14" s="8110">
        <f t="shared" si="12"/>
      </c>
      <c r="AF14" s="8103">
        <f>VLOOKUP(C14,'Data Products'!$A:$J,10,0)</f>
      </c>
      <c r="AG14" s="8104">
        <f t="shared" si="17"/>
      </c>
      <c r="AH14" s="8105">
        <f t="shared" si="0"/>
      </c>
      <c r="AI14" s="8117"/>
      <c r="AJ14" s="8106"/>
      <c r="AK14" s="8107"/>
      <c r="AL14" s="8118"/>
      <c r="AM14" s="8107"/>
      <c r="AN14" s="8107"/>
    </row>
    <row customHeight="true" hidden="true" ht="18" r="15">
      <c r="A15" s="8093">
        <v>13</v>
      </c>
      <c r="B15" s="8093" t="s">
        <v>9181</v>
      </c>
      <c r="C15" s="8093" t="s">
        <v>9205</v>
      </c>
      <c r="D15" s="8094">
        <v>0</v>
      </c>
      <c r="E15" s="8094">
        <v>0</v>
      </c>
      <c r="F15" s="8094"/>
      <c r="G15" s="8112">
        <f>VLOOKUP(C15,'Data Products'!$A:$B,2,0)</f>
      </c>
      <c r="H15" s="8113">
        <f t="shared" si="4"/>
      </c>
      <c r="I15" s="8097">
        <v>45648</v>
      </c>
      <c r="J15" s="8098">
        <f t="shared" si="10"/>
      </c>
      <c r="K15" s="8094">
        <v>0</v>
      </c>
      <c r="L15" s="8094">
        <v>0</v>
      </c>
      <c r="M15" s="8108">
        <v>0</v>
      </c>
      <c r="N15" s="8108">
        <v>0</v>
      </c>
      <c r="O15" s="8093" t="s">
        <v>9201</v>
      </c>
      <c r="P15" s="8094">
        <v>0</v>
      </c>
      <c r="Q15" s="8094">
        <v>0</v>
      </c>
      <c r="R15" s="8094">
        <v>0</v>
      </c>
      <c r="S15" s="8094">
        <v>0</v>
      </c>
      <c r="T15" s="8094">
        <v>0</v>
      </c>
      <c r="U15" s="8094">
        <v>0</v>
      </c>
      <c r="V15" s="8094">
        <v>0</v>
      </c>
      <c r="W15" s="8094">
        <v>0</v>
      </c>
      <c r="X15" s="8094">
        <v>0</v>
      </c>
      <c r="Y15" s="8094">
        <v>0</v>
      </c>
      <c r="Z15" s="8094">
        <v>0</v>
      </c>
      <c r="AA15" s="8094">
        <v>0</v>
      </c>
      <c r="AB15" s="8099">
        <f t="shared" si="15"/>
      </c>
      <c r="AC15" s="8109">
        <f t="shared" si="20"/>
      </c>
      <c r="AD15" s="8101">
        <f t="shared" si="7"/>
      </c>
      <c r="AE15" s="8110">
        <f t="shared" si="12"/>
      </c>
      <c r="AF15" s="8103">
        <f>VLOOKUP(C15,'Data Products'!$A:$J,10,0)</f>
      </c>
      <c r="AG15" s="8104">
        <f t="shared" si="17"/>
      </c>
      <c r="AH15" s="8105">
        <f t="shared" si="0"/>
      </c>
      <c r="AI15" s="8117"/>
      <c r="AJ15" s="8106"/>
      <c r="AK15" s="8107"/>
      <c r="AL15" s="8118"/>
      <c r="AM15" s="8107"/>
      <c r="AN15" s="8107"/>
    </row>
    <row customHeight="true" hidden="true" ht="18" r="16">
      <c r="A16" s="8093">
        <v>14</v>
      </c>
      <c r="B16" s="8093" t="s">
        <v>9181</v>
      </c>
      <c r="C16" s="8093" t="s">
        <v>9206</v>
      </c>
      <c r="D16" s="8094">
        <v>0</v>
      </c>
      <c r="E16" s="8094">
        <v>0</v>
      </c>
      <c r="F16" s="8094"/>
      <c r="G16" s="8112">
        <f>VLOOKUP(C16,'Data Products'!$A:$B,2,0)</f>
      </c>
      <c r="H16" s="8113">
        <f t="shared" si="4"/>
      </c>
      <c r="I16" s="8097">
        <v>45504</v>
      </c>
      <c r="J16" s="8098">
        <f t="shared" si="10"/>
      </c>
      <c r="K16" s="8094">
        <v>0</v>
      </c>
      <c r="L16" s="8094">
        <v>0</v>
      </c>
      <c r="M16" s="8094">
        <v>0</v>
      </c>
      <c r="N16" s="8094">
        <v>0</v>
      </c>
      <c r="O16" s="8093" t="s">
        <v>9201</v>
      </c>
      <c r="P16" s="8094">
        <v>0</v>
      </c>
      <c r="Q16" s="8094">
        <v>0</v>
      </c>
      <c r="R16" s="8094">
        <v>0</v>
      </c>
      <c r="S16" s="8094">
        <v>0</v>
      </c>
      <c r="T16" s="8094">
        <v>0</v>
      </c>
      <c r="U16" s="8094">
        <v>0</v>
      </c>
      <c r="V16" s="8094">
        <v>0</v>
      </c>
      <c r="W16" s="8094">
        <v>0</v>
      </c>
      <c r="X16" s="8094">
        <v>0</v>
      </c>
      <c r="Y16" s="8094">
        <v>0</v>
      </c>
      <c r="Z16" s="8094">
        <v>0</v>
      </c>
      <c r="AA16" s="8094">
        <v>0</v>
      </c>
      <c r="AB16" s="8099">
        <f t="shared" si="15"/>
      </c>
      <c r="AC16" s="8109">
        <f t="shared" si="20"/>
      </c>
      <c r="AD16" s="8101">
        <f t="shared" si="7"/>
      </c>
      <c r="AE16" s="8110">
        <f t="shared" si="12"/>
      </c>
      <c r="AF16" s="8103">
        <f>VLOOKUP(C16,'Data Products'!$A:$J,10,0)</f>
      </c>
      <c r="AG16" s="8104">
        <f t="shared" si="17"/>
      </c>
      <c r="AH16" s="8105">
        <f t="shared" si="0"/>
      </c>
      <c r="AI16" s="8117"/>
      <c r="AJ16" s="8106"/>
      <c r="AK16" s="8107"/>
      <c r="AL16" s="8106"/>
      <c r="AM16" s="8107"/>
      <c r="AN16" s="8107"/>
    </row>
    <row customHeight="true" hidden="true" ht="18" r="17">
      <c r="A17" s="8093">
        <v>15</v>
      </c>
      <c r="B17" s="8093" t="s">
        <v>9181</v>
      </c>
      <c r="C17" s="8093" t="s">
        <v>9207</v>
      </c>
      <c r="D17" s="8094">
        <v>0</v>
      </c>
      <c r="E17" s="8094">
        <v>0</v>
      </c>
      <c r="F17" s="8094"/>
      <c r="G17" s="8095">
        <f>VLOOKUP(C17,'Data Products'!$A:$B,2,0)</f>
      </c>
      <c r="H17" s="8096">
        <f t="shared" si="4"/>
      </c>
      <c r="I17" s="8097">
        <v>45653</v>
      </c>
      <c r="J17" s="8098">
        <f t="shared" si="10"/>
      </c>
      <c r="K17" s="8094">
        <v>0</v>
      </c>
      <c r="L17" s="8094">
        <v>0</v>
      </c>
      <c r="M17" s="8094">
        <v>1000</v>
      </c>
      <c r="N17" s="8094">
        <v>1500</v>
      </c>
      <c r="O17" s="8093" t="s">
        <v>9201</v>
      </c>
      <c r="P17" s="8094">
        <v>0</v>
      </c>
      <c r="Q17" s="8094">
        <v>0</v>
      </c>
      <c r="R17" s="8094">
        <v>0</v>
      </c>
      <c r="S17" s="8094">
        <v>0</v>
      </c>
      <c r="T17" s="8094">
        <v>0</v>
      </c>
      <c r="U17" s="8094">
        <v>0</v>
      </c>
      <c r="V17" s="8094">
        <v>0</v>
      </c>
      <c r="W17" s="8094">
        <v>0</v>
      </c>
      <c r="X17" s="8094">
        <v>0</v>
      </c>
      <c r="Y17" s="8094">
        <v>0</v>
      </c>
      <c r="Z17" s="8094">
        <v>0</v>
      </c>
      <c r="AA17" s="8094">
        <v>0</v>
      </c>
      <c r="AB17" s="8099">
        <f t="shared" si="15"/>
      </c>
      <c r="AC17" s="8109">
        <f t="shared" si="20"/>
      </c>
      <c r="AD17" s="8101">
        <f t="shared" si="7"/>
      </c>
      <c r="AE17" s="8110">
        <f t="shared" si="12"/>
      </c>
      <c r="AF17" s="8103">
        <f>VLOOKUP(C17,'Data Products'!$A:$J,10,0)</f>
      </c>
      <c r="AG17" s="8104">
        <f t="shared" si="17"/>
      </c>
      <c r="AH17" s="8105">
        <f t="shared" si="0"/>
      </c>
      <c r="AI17" s="8117"/>
      <c r="AJ17" s="8107"/>
      <c r="AK17" s="8107"/>
      <c r="AL17" s="8106"/>
      <c r="AM17" s="8107"/>
      <c r="AN17" s="8107"/>
    </row>
    <row r="18">
      <c r="A18" s="8093">
        <v>16</v>
      </c>
      <c r="B18" s="8093" t="s">
        <v>9181</v>
      </c>
      <c r="C18" s="8093" t="s">
        <v>9208</v>
      </c>
      <c r="D18" s="8094">
        <v>1500</v>
      </c>
      <c r="E18" s="8094">
        <v>1500</v>
      </c>
      <c r="F18" s="8094"/>
      <c r="G18" s="8095">
        <f>VLOOKUP(C18,'Data Products'!$A:$B,2,0)</f>
      </c>
      <c r="H18" s="8096">
        <f t="shared" si="4"/>
      </c>
      <c r="I18" s="8097">
        <v>45737</v>
      </c>
      <c r="J18" s="8098">
        <f t="shared" si="10"/>
      </c>
      <c r="K18" s="8094">
        <v>248</v>
      </c>
      <c r="L18" s="8094">
        <v>853</v>
      </c>
      <c r="M18" s="8094">
        <v>0</v>
      </c>
      <c r="N18" s="8094">
        <v>0</v>
      </c>
      <c r="O18" s="8093" t="s">
        <v>9201</v>
      </c>
      <c r="P18" s="8094">
        <v>1000</v>
      </c>
      <c r="Q18" s="8094">
        <v>1000</v>
      </c>
      <c r="R18" s="8094">
        <v>227</v>
      </c>
      <c r="S18" s="8094">
        <v>227</v>
      </c>
      <c r="T18" s="8094">
        <v>273</v>
      </c>
      <c r="U18" s="8094">
        <v>273</v>
      </c>
      <c r="V18" s="8094">
        <v>0</v>
      </c>
      <c r="W18" s="8094">
        <v>0</v>
      </c>
      <c r="X18" s="8094">
        <v>0</v>
      </c>
      <c r="Y18" s="8094">
        <v>0</v>
      </c>
      <c r="Z18" s="8094">
        <v>0</v>
      </c>
      <c r="AA18" s="8094">
        <v>0</v>
      </c>
      <c r="AB18" s="8099">
        <f t="shared" si="15"/>
      </c>
      <c r="AC18" s="8100">
        <f t="shared" si="20"/>
      </c>
      <c r="AD18" s="8101">
        <f t="shared" si="7"/>
      </c>
      <c r="AE18" s="8102">
        <f t="shared" si="12"/>
      </c>
      <c r="AF18" s="8103">
        <f>VLOOKUP(C18,'Data Products'!$A:$J,10,0)</f>
      </c>
      <c r="AG18" s="8104">
        <f t="shared" si="17"/>
      </c>
      <c r="AH18" s="8105">
        <f t="shared" si="0"/>
      </c>
      <c r="AI18" s="8117" t="s">
        <v>9203</v>
      </c>
      <c r="AJ18" s="8107"/>
      <c r="AK18" s="8107"/>
      <c r="AL18" s="8106"/>
      <c r="AM18" s="8107"/>
      <c r="AN18" s="8107"/>
    </row>
    <row r="19">
      <c r="A19" s="8093">
        <v>17</v>
      </c>
      <c r="B19" s="8093" t="s">
        <v>9181</v>
      </c>
      <c r="C19" s="8093" t="s">
        <v>9209</v>
      </c>
      <c r="D19" s="8094">
        <v>323</v>
      </c>
      <c r="E19" s="8094">
        <v>323</v>
      </c>
      <c r="F19" s="8094"/>
      <c r="G19" s="8095">
        <f>VLOOKUP(C19,'Data Products'!$A:$B,2,0)</f>
      </c>
      <c r="H19" s="8096">
        <f t="shared" si="4"/>
      </c>
      <c r="I19" s="8097">
        <v>45653</v>
      </c>
      <c r="J19" s="8098">
        <f t="shared" si="10"/>
      </c>
      <c r="K19" s="8094">
        <v>131</v>
      </c>
      <c r="L19" s="8094">
        <v>848</v>
      </c>
      <c r="M19" s="8094">
        <v>0</v>
      </c>
      <c r="N19" s="8094">
        <v>0</v>
      </c>
      <c r="O19" s="8093" t="s">
        <v>9201</v>
      </c>
      <c r="P19" s="8094">
        <v>100</v>
      </c>
      <c r="Q19" s="8094">
        <v>100</v>
      </c>
      <c r="R19" s="8094">
        <v>96</v>
      </c>
      <c r="S19" s="8094">
        <v>96</v>
      </c>
      <c r="T19" s="8094">
        <v>127</v>
      </c>
      <c r="U19" s="8094">
        <v>127</v>
      </c>
      <c r="V19" s="8094">
        <v>0</v>
      </c>
      <c r="W19" s="8094">
        <v>0</v>
      </c>
      <c r="X19" s="8094">
        <v>0</v>
      </c>
      <c r="Y19" s="8094">
        <v>0</v>
      </c>
      <c r="Z19" s="8094">
        <v>0</v>
      </c>
      <c r="AA19" s="8094">
        <v>0</v>
      </c>
      <c r="AB19" s="8099">
        <f t="shared" si="15"/>
      </c>
      <c r="AC19" s="8100">
        <f t="shared" si="20"/>
      </c>
      <c r="AD19" s="8101">
        <f t="shared" si="7"/>
      </c>
      <c r="AE19" s="8102">
        <f t="shared" si="12"/>
      </c>
      <c r="AF19" s="8103">
        <f>VLOOKUP(C19,'Data Products'!$A:$J,10,0)</f>
      </c>
      <c r="AG19" s="8104">
        <f t="shared" si="17"/>
      </c>
      <c r="AH19" s="8105">
        <f t="shared" si="0"/>
      </c>
      <c r="AI19" s="8117"/>
      <c r="AJ19" s="8107"/>
      <c r="AK19" s="8107"/>
      <c r="AL19" s="8106"/>
      <c r="AM19" s="8107"/>
      <c r="AN19" s="8107"/>
    </row>
    <row r="20">
      <c r="A20" s="8093">
        <v>18</v>
      </c>
      <c r="B20" s="8093" t="s">
        <v>9181</v>
      </c>
      <c r="C20" s="8093" t="s">
        <v>9210</v>
      </c>
      <c r="D20" s="8094">
        <v>2</v>
      </c>
      <c r="E20" s="8094">
        <v>2</v>
      </c>
      <c r="F20" s="8094"/>
      <c r="G20" s="8095">
        <f>VLOOKUP(C20,'Data Products'!$A:$B,2,0)</f>
      </c>
      <c r="H20" s="8096">
        <f t="shared" si="4"/>
      </c>
      <c r="I20" s="8097">
        <v>45653</v>
      </c>
      <c r="J20" s="8098">
        <f t="shared" si="10"/>
      </c>
      <c r="K20" s="8094">
        <v>10</v>
      </c>
      <c r="L20" s="8094">
        <v>15</v>
      </c>
      <c r="M20" s="8094">
        <v>0</v>
      </c>
      <c r="N20" s="8094">
        <v>0</v>
      </c>
      <c r="O20" s="8093" t="s">
        <v>9201</v>
      </c>
      <c r="P20" s="8094">
        <v>0</v>
      </c>
      <c r="Q20" s="8094">
        <v>0</v>
      </c>
      <c r="R20" s="8094">
        <v>1</v>
      </c>
      <c r="S20" s="8094">
        <v>1</v>
      </c>
      <c r="T20" s="8094">
        <v>1</v>
      </c>
      <c r="U20" s="8094">
        <v>1</v>
      </c>
      <c r="V20" s="8094">
        <v>0</v>
      </c>
      <c r="W20" s="8094">
        <v>0</v>
      </c>
      <c r="X20" s="8094">
        <v>0</v>
      </c>
      <c r="Y20" s="8094">
        <v>0</v>
      </c>
      <c r="Z20" s="8094">
        <v>0</v>
      </c>
      <c r="AA20" s="8094">
        <v>0</v>
      </c>
      <c r="AB20" s="8099">
        <f t="shared" si="15"/>
      </c>
      <c r="AC20" s="8115">
        <f t="shared" si="20"/>
      </c>
      <c r="AD20" s="8101">
        <f t="shared" si="7"/>
      </c>
      <c r="AE20" s="8116">
        <f t="shared" si="12"/>
      </c>
      <c r="AF20" s="8103">
        <f>VLOOKUP(C20,'Data Products'!$A:$J,10,0)</f>
      </c>
      <c r="AG20" s="8104">
        <f t="shared" si="17"/>
      </c>
      <c r="AH20" s="8105">
        <f t="shared" si="0"/>
      </c>
      <c r="AI20" s="8117" t="s">
        <v>9211</v>
      </c>
      <c r="AJ20" s="8107"/>
      <c r="AK20" s="8107"/>
      <c r="AL20" s="8106"/>
      <c r="AM20" s="8107"/>
      <c r="AN20" s="8107"/>
    </row>
    <row r="21">
      <c r="A21" s="8093">
        <v>19</v>
      </c>
      <c r="B21" s="8093" t="s">
        <v>9181</v>
      </c>
      <c r="C21" s="8093" t="s">
        <v>9212</v>
      </c>
      <c r="D21" s="8094">
        <v>1</v>
      </c>
      <c r="E21" s="8094">
        <v>1</v>
      </c>
      <c r="F21" s="8094"/>
      <c r="G21" s="8095">
        <f>VLOOKUP(C21,'Data Products'!$A:$B,2,0)</f>
      </c>
      <c r="H21" s="8096">
        <f t="shared" si="4"/>
      </c>
      <c r="I21" s="8097">
        <v>45847</v>
      </c>
      <c r="J21" s="8098">
        <f t="shared" si="10"/>
      </c>
      <c r="K21" s="8094">
        <v>4</v>
      </c>
      <c r="L21" s="8094">
        <v>8</v>
      </c>
      <c r="M21" s="8094">
        <v>0</v>
      </c>
      <c r="N21" s="8094">
        <v>0</v>
      </c>
      <c r="O21" s="8093" t="s">
        <v>9201</v>
      </c>
      <c r="P21" s="8094">
        <v>0</v>
      </c>
      <c r="Q21" s="8094">
        <v>0</v>
      </c>
      <c r="R21" s="8094">
        <v>1</v>
      </c>
      <c r="S21" s="8094">
        <v>1</v>
      </c>
      <c r="T21" s="8094">
        <v>0</v>
      </c>
      <c r="U21" s="8094">
        <v>0</v>
      </c>
      <c r="V21" s="8094">
        <v>0</v>
      </c>
      <c r="W21" s="8094">
        <v>0</v>
      </c>
      <c r="X21" s="8094">
        <v>0</v>
      </c>
      <c r="Y21" s="8094">
        <v>0</v>
      </c>
      <c r="Z21" s="8094">
        <v>0</v>
      </c>
      <c r="AA21" s="8094">
        <v>0</v>
      </c>
      <c r="AB21" s="8099">
        <f t="shared" si="15"/>
      </c>
      <c r="AC21" s="8109">
        <f t="shared" si="20"/>
      </c>
      <c r="AD21" s="8101">
        <f t="shared" si="7"/>
      </c>
      <c r="AE21" s="8110">
        <f t="shared" si="12"/>
      </c>
      <c r="AF21" s="8103">
        <f>VLOOKUP(C21,'Data Products'!$A:$J,10,0)</f>
      </c>
      <c r="AG21" s="8104">
        <f t="shared" si="17"/>
      </c>
      <c r="AH21" s="8105">
        <f t="shared" si="0"/>
      </c>
      <c r="AI21" s="8117" t="s">
        <v>9211</v>
      </c>
      <c r="AJ21" s="8107"/>
      <c r="AK21" s="8107"/>
      <c r="AL21" s="8106"/>
      <c r="AM21" s="8107"/>
      <c r="AN21" s="8107"/>
    </row>
    <row r="22">
      <c r="A22" s="8093">
        <v>20</v>
      </c>
      <c r="B22" s="8093" t="s">
        <v>9181</v>
      </c>
      <c r="C22" s="8093" t="s">
        <v>9213</v>
      </c>
      <c r="D22" s="8094">
        <v>242</v>
      </c>
      <c r="E22" s="8094">
        <v>242</v>
      </c>
      <c r="F22" s="8094"/>
      <c r="G22" s="8095">
        <f>VLOOKUP(C22,'Data Products'!$A:$B,2,0)</f>
      </c>
      <c r="H22" s="8096">
        <f t="shared" si="4"/>
      </c>
      <c r="I22" s="8097">
        <v>45847</v>
      </c>
      <c r="J22" s="8098">
        <f t="shared" si="10"/>
      </c>
      <c r="K22" s="8094">
        <v>4</v>
      </c>
      <c r="L22" s="8094">
        <v>97</v>
      </c>
      <c r="M22" s="8094">
        <v>0</v>
      </c>
      <c r="N22" s="8094">
        <v>0</v>
      </c>
      <c r="O22" s="8093" t="s">
        <v>9201</v>
      </c>
      <c r="P22" s="8094">
        <v>0</v>
      </c>
      <c r="Q22" s="8094">
        <v>0</v>
      </c>
      <c r="R22" s="8094">
        <v>52</v>
      </c>
      <c r="S22" s="8094">
        <v>52</v>
      </c>
      <c r="T22" s="8094">
        <v>190</v>
      </c>
      <c r="U22" s="8094">
        <v>190</v>
      </c>
      <c r="V22" s="8094">
        <v>0</v>
      </c>
      <c r="W22" s="8094">
        <v>0</v>
      </c>
      <c r="X22" s="8094">
        <v>0</v>
      </c>
      <c r="Y22" s="8094">
        <v>0</v>
      </c>
      <c r="Z22" s="8094">
        <v>0</v>
      </c>
      <c r="AA22" s="8094">
        <v>0</v>
      </c>
      <c r="AB22" s="8099">
        <f t="shared" si="15"/>
      </c>
      <c r="AC22" s="8100">
        <f t="shared" si="20"/>
      </c>
      <c r="AD22" s="8101">
        <f t="shared" si="7"/>
      </c>
      <c r="AE22" s="8102">
        <f t="shared" si="12"/>
      </c>
      <c r="AF22" s="8103">
        <f>VLOOKUP(C22,'Data Products'!$A:$J,10,0)</f>
      </c>
      <c r="AG22" s="8104">
        <f t="shared" si="17"/>
      </c>
      <c r="AH22" s="8105">
        <f t="shared" si="0"/>
      </c>
      <c r="AI22" s="8117"/>
      <c r="AJ22" s="8107"/>
      <c r="AK22" s="8107"/>
      <c r="AL22" s="8106"/>
      <c r="AM22" s="8107"/>
      <c r="AN22" s="8107"/>
    </row>
    <row customHeight="true" hidden="true" ht="18" r="23">
      <c r="A23" s="8093">
        <v>21</v>
      </c>
      <c r="B23" s="8093" t="s">
        <v>9191</v>
      </c>
      <c r="C23" s="8093" t="s">
        <v>9214</v>
      </c>
      <c r="D23" s="8094">
        <v>0</v>
      </c>
      <c r="E23" s="8094">
        <v>0</v>
      </c>
      <c r="F23" s="8094"/>
      <c r="G23" s="8112">
        <f>VLOOKUP(C23,'Data Products'!$A:$B,2,0)</f>
      </c>
      <c r="H23" s="8113">
        <f t="shared" si="4"/>
      </c>
      <c r="I23" s="8097">
        <v>45415</v>
      </c>
      <c r="J23" s="8098">
        <f t="shared" si="10"/>
      </c>
      <c r="K23" s="8094">
        <v>0</v>
      </c>
      <c r="L23" s="8094">
        <v>0</v>
      </c>
      <c r="M23" s="8094">
        <v>0</v>
      </c>
      <c r="N23" s="8094">
        <v>0</v>
      </c>
      <c r="O23" s="8093" t="s">
        <v>9201</v>
      </c>
      <c r="P23" s="8094">
        <v>0</v>
      </c>
      <c r="Q23" s="8094">
        <v>0</v>
      </c>
      <c r="R23" s="8094">
        <v>0</v>
      </c>
      <c r="S23" s="8094">
        <v>0</v>
      </c>
      <c r="T23" s="8094">
        <v>0</v>
      </c>
      <c r="U23" s="8094">
        <v>0</v>
      </c>
      <c r="V23" s="8094">
        <v>0</v>
      </c>
      <c r="W23" s="8094">
        <v>0</v>
      </c>
      <c r="X23" s="8094">
        <v>0</v>
      </c>
      <c r="Y23" s="8094">
        <v>0</v>
      </c>
      <c r="Z23" s="8094">
        <v>0</v>
      </c>
      <c r="AA23" s="8094">
        <v>0</v>
      </c>
      <c r="AB23" s="8099">
        <f t="shared" si="15"/>
      </c>
      <c r="AC23" s="8115">
        <f t="shared" si="20"/>
      </c>
      <c r="AD23" s="8101">
        <f t="shared" si="7"/>
      </c>
      <c r="AE23" s="8116">
        <f t="shared" si="12"/>
      </c>
      <c r="AF23" s="8103">
        <f>VLOOKUP(C23,'Data Products'!$A:$J,10,0)</f>
      </c>
      <c r="AG23" s="8104">
        <f t="shared" si="17"/>
      </c>
      <c r="AH23" s="8105">
        <f t="shared" si="0"/>
      </c>
      <c r="AI23" s="8106" t="s">
        <v>9215</v>
      </c>
      <c r="AJ23" s="8107"/>
      <c r="AK23" s="8107"/>
      <c r="AL23" s="8094"/>
      <c r="AM23" s="8107"/>
      <c r="AN23" s="8107"/>
    </row>
    <row customHeight="true" hidden="true" ht="18" r="24">
      <c r="A24" s="8093">
        <v>22</v>
      </c>
      <c r="B24" s="8093" t="s">
        <v>9216</v>
      </c>
      <c r="C24" s="8093" t="s">
        <v>9217</v>
      </c>
      <c r="D24" s="8094">
        <v>0</v>
      </c>
      <c r="E24" s="8094">
        <v>0</v>
      </c>
      <c r="F24" s="8094"/>
      <c r="G24" s="8112">
        <f>VLOOKUP(C24,'Data Products'!$A:$B,2,0)</f>
      </c>
      <c r="H24" s="8113">
        <f t="shared" si="4"/>
      </c>
      <c r="I24" s="8097">
        <v>45436</v>
      </c>
      <c r="J24" s="8098">
        <f t="shared" si="10"/>
      </c>
      <c r="K24" s="8094">
        <v>0</v>
      </c>
      <c r="L24" s="8094">
        <v>0</v>
      </c>
      <c r="M24" s="8094">
        <v>0</v>
      </c>
      <c r="N24" s="8094">
        <v>0</v>
      </c>
      <c r="O24" s="8093" t="s">
        <v>9201</v>
      </c>
      <c r="P24" s="8094">
        <v>0</v>
      </c>
      <c r="Q24" s="8094">
        <v>0</v>
      </c>
      <c r="R24" s="8094">
        <v>0</v>
      </c>
      <c r="S24" s="8094">
        <v>0</v>
      </c>
      <c r="T24" s="8094">
        <v>0</v>
      </c>
      <c r="U24" s="8094">
        <v>0</v>
      </c>
      <c r="V24" s="8094">
        <v>0</v>
      </c>
      <c r="W24" s="8094">
        <v>0</v>
      </c>
      <c r="X24" s="8094">
        <v>0</v>
      </c>
      <c r="Y24" s="8094">
        <v>0</v>
      </c>
      <c r="Z24" s="8094">
        <v>0</v>
      </c>
      <c r="AA24" s="8094">
        <v>0</v>
      </c>
      <c r="AB24" s="8099">
        <f t="shared" si="15"/>
      </c>
      <c r="AC24" s="8109">
        <f t="shared" si="20"/>
      </c>
      <c r="AD24" s="8101">
        <f t="shared" si="7"/>
      </c>
      <c r="AE24" s="8110">
        <f t="shared" si="12"/>
      </c>
      <c r="AF24" s="8103">
        <f>VLOOKUP(C24,'Data Products'!$A:$J,10,0)</f>
      </c>
      <c r="AG24" s="8104">
        <f t="shared" si="17"/>
      </c>
      <c r="AH24" s="8105">
        <f t="shared" si="0"/>
      </c>
      <c r="AI24" s="8106"/>
      <c r="AJ24" s="8107"/>
      <c r="AK24" s="8107"/>
      <c r="AL24" s="8106"/>
      <c r="AM24" s="8107"/>
      <c r="AN24" s="8107"/>
    </row>
    <row customHeight="true" hidden="true" ht="18" r="25">
      <c r="A25" s="8093">
        <v>23</v>
      </c>
      <c r="B25" s="8093" t="s">
        <v>9191</v>
      </c>
      <c r="C25" s="8093" t="s">
        <v>9218</v>
      </c>
      <c r="D25" s="8094">
        <v>0</v>
      </c>
      <c r="E25" s="8094">
        <v>0</v>
      </c>
      <c r="F25" s="8094"/>
      <c r="G25" s="8112">
        <f>VLOOKUP(C25,'Data Products'!$A:$B,2,0)</f>
      </c>
      <c r="H25" s="8113">
        <f t="shared" si="4"/>
      </c>
      <c r="I25" s="8097">
        <v>45649</v>
      </c>
      <c r="J25" s="8098">
        <f t="shared" si="10"/>
      </c>
      <c r="K25" s="8094">
        <v>0</v>
      </c>
      <c r="L25" s="8094">
        <v>0</v>
      </c>
      <c r="M25" s="8094">
        <v>1000</v>
      </c>
      <c r="N25" s="8094">
        <v>2000</v>
      </c>
      <c r="O25" s="8093" t="s">
        <v>9219</v>
      </c>
      <c r="P25" s="8094">
        <v>0</v>
      </c>
      <c r="Q25" s="8094">
        <v>0</v>
      </c>
      <c r="R25" s="8108">
        <v>0</v>
      </c>
      <c r="S25" s="8094">
        <v>0</v>
      </c>
      <c r="T25" s="8094">
        <v>0</v>
      </c>
      <c r="U25" s="8094">
        <v>0</v>
      </c>
      <c r="V25" s="8094">
        <v>0</v>
      </c>
      <c r="W25" s="8094">
        <v>0</v>
      </c>
      <c r="X25" s="8094">
        <v>0</v>
      </c>
      <c r="Y25" s="8094">
        <v>0</v>
      </c>
      <c r="Z25" s="8094">
        <v>0</v>
      </c>
      <c r="AA25" s="8094">
        <v>0</v>
      </c>
      <c r="AB25" s="8099">
        <f t="shared" si="15"/>
      </c>
      <c r="AC25" s="8109">
        <f t="shared" si="20"/>
      </c>
      <c r="AD25" s="8101">
        <f t="shared" si="7"/>
      </c>
      <c r="AE25" s="8110">
        <f t="shared" si="12"/>
      </c>
      <c r="AF25" s="8103">
        <f>VLOOKUP(C25,'Data Products'!$A:$J,10,0)</f>
      </c>
      <c r="AG25" s="8104">
        <f t="shared" si="17"/>
      </c>
      <c r="AH25" s="8105">
        <f t="shared" si="0"/>
      </c>
      <c r="AI25" s="8106"/>
      <c r="AJ25" s="8107"/>
      <c r="AK25" s="8107"/>
      <c r="AL25" s="8106"/>
      <c r="AM25" s="8107"/>
      <c r="AN25" s="8107"/>
    </row>
    <row customHeight="true" hidden="true" ht="18" r="26">
      <c r="A26" s="8093">
        <v>24</v>
      </c>
      <c r="B26" s="8093" t="s">
        <v>9191</v>
      </c>
      <c r="C26" s="8093" t="s">
        <v>9220</v>
      </c>
      <c r="D26" s="8094">
        <v>0</v>
      </c>
      <c r="E26" s="8094">
        <v>0</v>
      </c>
      <c r="F26" s="8094"/>
      <c r="G26" s="8112">
        <f>VLOOKUP(C26,'Data Products'!$A:$B,2,0)</f>
      </c>
      <c r="H26" s="8113">
        <f t="shared" si="4"/>
      </c>
      <c r="I26" s="8097">
        <v>45415</v>
      </c>
      <c r="J26" s="8098">
        <f t="shared" si="10"/>
      </c>
      <c r="K26" s="8094">
        <v>0</v>
      </c>
      <c r="L26" s="8094">
        <v>0</v>
      </c>
      <c r="M26" s="8094">
        <v>0</v>
      </c>
      <c r="N26" s="8094">
        <v>0</v>
      </c>
      <c r="O26" s="8093" t="s">
        <v>9219</v>
      </c>
      <c r="P26" s="8094">
        <v>0</v>
      </c>
      <c r="Q26" s="8094">
        <v>0</v>
      </c>
      <c r="R26" s="8094">
        <v>0</v>
      </c>
      <c r="S26" s="8094">
        <v>0</v>
      </c>
      <c r="T26" s="8094">
        <v>0</v>
      </c>
      <c r="U26" s="8094">
        <v>0</v>
      </c>
      <c r="V26" s="8094">
        <v>0</v>
      </c>
      <c r="W26" s="8094">
        <v>0</v>
      </c>
      <c r="X26" s="8094">
        <v>0</v>
      </c>
      <c r="Y26" s="8094">
        <v>0</v>
      </c>
      <c r="Z26" s="8094">
        <v>0</v>
      </c>
      <c r="AA26" s="8094">
        <v>0</v>
      </c>
      <c r="AB26" s="8099">
        <f t="shared" si="15"/>
      </c>
      <c r="AC26" s="8109">
        <f t="shared" si="20"/>
      </c>
      <c r="AD26" s="8101">
        <f t="shared" si="7"/>
      </c>
      <c r="AE26" s="8110">
        <f t="shared" si="12"/>
      </c>
      <c r="AF26" s="8103">
        <f>VLOOKUP(C26,'Data Products'!$A:$J,10,0)</f>
      </c>
      <c r="AG26" s="8104">
        <f t="shared" si="17"/>
      </c>
      <c r="AH26" s="8105">
        <f t="shared" si="0"/>
      </c>
      <c r="AI26" s="8106"/>
      <c r="AJ26" s="8106"/>
      <c r="AK26" s="8107"/>
      <c r="AL26" s="8106"/>
      <c r="AM26" s="8107"/>
      <c r="AN26" s="8107"/>
    </row>
    <row r="27">
      <c r="A27" s="8093">
        <v>25</v>
      </c>
      <c r="B27" s="8093" t="s">
        <v>9188</v>
      </c>
      <c r="C27" s="8093" t="s">
        <v>9221</v>
      </c>
      <c r="D27" s="8094">
        <v>262</v>
      </c>
      <c r="E27" s="8094">
        <v>257</v>
      </c>
      <c r="F27" s="8094"/>
      <c r="G27" s="8095">
        <f>VLOOKUP(C27,'Data Products'!$A:$B,2,0)</f>
      </c>
      <c r="H27" s="8096">
        <f t="shared" si="4"/>
      </c>
      <c r="I27" s="8097">
        <v>45454</v>
      </c>
      <c r="J27" s="8098">
        <f t="shared" si="10"/>
      </c>
      <c r="K27" s="8094">
        <v>639</v>
      </c>
      <c r="L27" s="8094">
        <v>2177</v>
      </c>
      <c r="M27" s="8094">
        <v>0</v>
      </c>
      <c r="N27" s="8094">
        <v>0</v>
      </c>
      <c r="O27" s="8093" t="s">
        <v>9219</v>
      </c>
      <c r="P27" s="8094">
        <v>0</v>
      </c>
      <c r="Q27" s="8094">
        <v>0</v>
      </c>
      <c r="R27" s="8094">
        <v>115</v>
      </c>
      <c r="S27" s="8094">
        <v>110</v>
      </c>
      <c r="T27" s="8094">
        <v>147</v>
      </c>
      <c r="U27" s="8094">
        <v>147</v>
      </c>
      <c r="V27" s="8094">
        <v>0</v>
      </c>
      <c r="W27" s="8094">
        <v>0</v>
      </c>
      <c r="X27" s="8094">
        <v>0</v>
      </c>
      <c r="Y27" s="8094">
        <v>0</v>
      </c>
      <c r="Z27" s="8094">
        <v>0</v>
      </c>
      <c r="AA27" s="8094">
        <v>0</v>
      </c>
      <c r="AB27" s="8099">
        <f t="shared" si="15"/>
      </c>
      <c r="AC27" s="8115">
        <f t="shared" si="20"/>
      </c>
      <c r="AD27" s="8101">
        <f t="shared" si="7"/>
      </c>
      <c r="AE27" s="8116">
        <f t="shared" si="12"/>
      </c>
      <c r="AF27" s="8103">
        <f>VLOOKUP(C27,'Data Products'!$A:$J,10,0)</f>
      </c>
      <c r="AG27" s="8104">
        <f t="shared" si="17"/>
      </c>
      <c r="AH27" s="8105">
        <f t="shared" si="0"/>
      </c>
      <c r="AI27" s="8117" t="s">
        <v>9222</v>
      </c>
      <c r="AJ27" s="8106"/>
      <c r="AK27" s="8107"/>
      <c r="AL27" s="8106"/>
      <c r="AM27" s="8107"/>
      <c r="AN27" s="8107"/>
    </row>
    <row r="28">
      <c r="A28" s="8093">
        <v>26</v>
      </c>
      <c r="B28" s="8093" t="s">
        <v>9188</v>
      </c>
      <c r="C28" s="8093" t="s">
        <v>9223</v>
      </c>
      <c r="D28" s="8094">
        <v>2871</v>
      </c>
      <c r="E28" s="8094">
        <v>2862</v>
      </c>
      <c r="F28" s="8094"/>
      <c r="G28" s="8095">
        <f>VLOOKUP(C28,'Data Products'!$A:$B,2,0)</f>
      </c>
      <c r="H28" s="8096">
        <f t="shared" si="4"/>
      </c>
      <c r="I28" s="8097">
        <v>45974</v>
      </c>
      <c r="J28" s="8098">
        <f t="shared" si="10"/>
      </c>
      <c r="K28" s="8094">
        <v>520</v>
      </c>
      <c r="L28" s="8094">
        <v>903</v>
      </c>
      <c r="M28" s="8094">
        <v>500</v>
      </c>
      <c r="N28" s="8094">
        <v>1000</v>
      </c>
      <c r="O28" s="8093" t="s">
        <v>9219</v>
      </c>
      <c r="P28" s="8094">
        <v>1000</v>
      </c>
      <c r="Q28" s="8094">
        <v>1000</v>
      </c>
      <c r="R28" s="8094">
        <v>190</v>
      </c>
      <c r="S28" s="8094">
        <v>184</v>
      </c>
      <c r="T28" s="8094">
        <v>1681</v>
      </c>
      <c r="U28" s="8094">
        <v>1678</v>
      </c>
      <c r="V28" s="8094">
        <v>0</v>
      </c>
      <c r="W28" s="8094">
        <v>0</v>
      </c>
      <c r="X28" s="8094">
        <v>0</v>
      </c>
      <c r="Y28" s="8094">
        <v>0</v>
      </c>
      <c r="Z28" s="8094">
        <v>0</v>
      </c>
      <c r="AA28" s="8094">
        <v>0</v>
      </c>
      <c r="AB28" s="8099">
        <f t="shared" si="15"/>
      </c>
      <c r="AC28" s="8100">
        <f t="shared" si="20"/>
      </c>
      <c r="AD28" s="8101">
        <f t="shared" si="7"/>
      </c>
      <c r="AE28" s="8102">
        <f t="shared" si="12"/>
      </c>
      <c r="AF28" s="8103">
        <f>VLOOKUP(C28,'Data Products'!$A:$J,10,0)</f>
      </c>
      <c r="AG28" s="8104">
        <f t="shared" si="17"/>
      </c>
      <c r="AH28" s="8105">
        <f t="shared" si="0"/>
      </c>
      <c r="AI28" s="8106"/>
      <c r="AJ28" s="8106"/>
      <c r="AK28" s="8107"/>
      <c r="AL28" s="8106"/>
      <c r="AM28" s="8107"/>
      <c r="AN28" s="8107"/>
    </row>
    <row customHeight="true" hidden="true" ht="18" r="29">
      <c r="A29" s="8093">
        <v>27</v>
      </c>
      <c r="B29" s="8093" t="s">
        <v>9191</v>
      </c>
      <c r="C29" s="8093" t="s">
        <v>9224</v>
      </c>
      <c r="D29" s="8094">
        <v>0</v>
      </c>
      <c r="E29" s="8094">
        <v>0</v>
      </c>
      <c r="F29" s="8094"/>
      <c r="G29" s="8095">
        <f>VLOOKUP(C29,'Data Products'!$A:$B,2,0)</f>
      </c>
      <c r="H29" s="8096">
        <f t="shared" si="4"/>
      </c>
      <c r="I29" s="8097">
        <v>45827</v>
      </c>
      <c r="J29" s="8098">
        <f t="shared" si="10"/>
      </c>
      <c r="K29" s="8094">
        <v>0</v>
      </c>
      <c r="L29" s="8094">
        <v>0</v>
      </c>
      <c r="M29" s="8094">
        <v>0</v>
      </c>
      <c r="N29" s="8094">
        <v>0</v>
      </c>
      <c r="O29" s="8093" t="s">
        <v>9219</v>
      </c>
      <c r="P29" s="8094">
        <v>0</v>
      </c>
      <c r="Q29" s="8094">
        <v>0</v>
      </c>
      <c r="R29" s="8094">
        <v>0</v>
      </c>
      <c r="S29" s="8094">
        <v>0</v>
      </c>
      <c r="T29" s="8094">
        <v>0</v>
      </c>
      <c r="U29" s="8094">
        <v>0</v>
      </c>
      <c r="V29" s="8094">
        <v>0</v>
      </c>
      <c r="W29" s="8094">
        <v>0</v>
      </c>
      <c r="X29" s="8094">
        <v>0</v>
      </c>
      <c r="Y29" s="8094">
        <v>0</v>
      </c>
      <c r="Z29" s="8094">
        <v>0</v>
      </c>
      <c r="AA29" s="8094">
        <v>0</v>
      </c>
      <c r="AB29" s="8099">
        <f t="shared" si="15"/>
      </c>
      <c r="AC29" s="8119">
        <f t="shared" si="20"/>
      </c>
      <c r="AD29" s="8101">
        <f t="shared" si="7"/>
      </c>
      <c r="AE29" s="8120">
        <f t="shared" si="12"/>
      </c>
      <c r="AF29" s="8103">
        <f>VLOOKUP(C29,'Data Products'!$A:$J,10,0)</f>
      </c>
      <c r="AG29" s="8104">
        <f t="shared" si="17"/>
      </c>
      <c r="AH29" s="8105">
        <f t="shared" si="0"/>
      </c>
      <c r="AI29" s="8106" t="s">
        <v>9225</v>
      </c>
      <c r="AJ29" s="8106"/>
      <c r="AK29" s="8107"/>
      <c r="AL29" s="8106"/>
      <c r="AM29" s="8107"/>
      <c r="AN29" s="8107"/>
    </row>
    <row r="30">
      <c r="A30" s="8093">
        <v>28</v>
      </c>
      <c r="B30" s="8093" t="s">
        <v>9188</v>
      </c>
      <c r="C30" s="8093" t="s">
        <v>9226</v>
      </c>
      <c r="D30" s="8094">
        <v>3821</v>
      </c>
      <c r="E30" s="8094">
        <v>3821</v>
      </c>
      <c r="F30" s="8094"/>
      <c r="G30" s="8095">
        <f>VLOOKUP(C30,'Data Products'!$A:$B,2,0)</f>
      </c>
      <c r="H30" s="8096">
        <f t="shared" si="4"/>
      </c>
      <c r="I30" s="8097">
        <v>45590</v>
      </c>
      <c r="J30" s="8098">
        <f t="shared" si="10"/>
      </c>
      <c r="K30" s="8094">
        <v>324</v>
      </c>
      <c r="L30" s="8094">
        <v>534</v>
      </c>
      <c r="M30" s="8094">
        <v>0</v>
      </c>
      <c r="N30" s="8094">
        <v>0</v>
      </c>
      <c r="O30" s="8093" t="s">
        <v>9219</v>
      </c>
      <c r="P30" s="8094">
        <v>2500</v>
      </c>
      <c r="Q30" s="8094">
        <v>2500</v>
      </c>
      <c r="R30" s="8094">
        <v>735</v>
      </c>
      <c r="S30" s="8094">
        <v>735</v>
      </c>
      <c r="T30" s="8094">
        <v>586</v>
      </c>
      <c r="U30" s="8094">
        <v>586</v>
      </c>
      <c r="V30" s="8094">
        <v>0</v>
      </c>
      <c r="W30" s="8094">
        <v>0</v>
      </c>
      <c r="X30" s="8094">
        <v>0</v>
      </c>
      <c r="Y30" s="8094">
        <v>0</v>
      </c>
      <c r="Z30" s="8094">
        <v>0</v>
      </c>
      <c r="AA30" s="8094">
        <v>0</v>
      </c>
      <c r="AB30" s="8099">
        <f t="shared" si="15"/>
      </c>
      <c r="AC30" s="8109">
        <f t="shared" si="20"/>
      </c>
      <c r="AD30" s="8101">
        <f t="shared" si="7"/>
      </c>
      <c r="AE30" s="8110">
        <f t="shared" si="12"/>
      </c>
      <c r="AF30" s="8103">
        <f>VLOOKUP(C30,'Data Products'!$A:$J,10,0)</f>
      </c>
      <c r="AG30" s="8104">
        <f t="shared" si="17"/>
      </c>
      <c r="AH30" s="8105">
        <f t="shared" si="0"/>
      </c>
      <c r="AI30" s="8106"/>
      <c r="AJ30" s="8106"/>
      <c r="AK30" s="8107"/>
      <c r="AL30" s="8106"/>
      <c r="AM30" s="8107"/>
      <c r="AN30" s="8107"/>
    </row>
    <row customHeight="true" hidden="true" ht="18" r="31">
      <c r="A31" s="8093">
        <v>29</v>
      </c>
      <c r="B31" s="8093" t="s">
        <v>9191</v>
      </c>
      <c r="C31" s="8093" t="s">
        <v>9227</v>
      </c>
      <c r="D31" s="8094">
        <v>0</v>
      </c>
      <c r="E31" s="8094">
        <v>0</v>
      </c>
      <c r="F31" s="8094"/>
      <c r="G31" s="8112">
        <f>VLOOKUP(C31,'Data Products'!$A:$B,2,0)</f>
      </c>
      <c r="H31" s="8113">
        <f t="shared" si="4"/>
      </c>
      <c r="I31" s="8097">
        <v>45513</v>
      </c>
      <c r="J31" s="8098">
        <f t="shared" si="10"/>
      </c>
      <c r="K31" s="8094">
        <v>0</v>
      </c>
      <c r="L31" s="8094">
        <v>0</v>
      </c>
      <c r="M31" s="8094">
        <v>100</v>
      </c>
      <c r="N31" s="8094">
        <v>150</v>
      </c>
      <c r="O31" s="8093" t="s">
        <v>9228</v>
      </c>
      <c r="P31" s="8094">
        <v>0</v>
      </c>
      <c r="Q31" s="8094">
        <v>0</v>
      </c>
      <c r="R31" s="8094">
        <v>0</v>
      </c>
      <c r="S31" s="8094">
        <v>0</v>
      </c>
      <c r="T31" s="8094">
        <v>0</v>
      </c>
      <c r="U31" s="8094">
        <v>0</v>
      </c>
      <c r="V31" s="8094">
        <v>0</v>
      </c>
      <c r="W31" s="8094">
        <v>0</v>
      </c>
      <c r="X31" s="8094">
        <v>0</v>
      </c>
      <c r="Y31" s="8094">
        <v>0</v>
      </c>
      <c r="Z31" s="8094">
        <v>0</v>
      </c>
      <c r="AA31" s="8094">
        <v>0</v>
      </c>
      <c r="AB31" s="8099">
        <f t="shared" si="15"/>
      </c>
      <c r="AC31" s="8109">
        <f t="shared" si="20"/>
      </c>
      <c r="AD31" s="8101">
        <f t="shared" si="7"/>
      </c>
      <c r="AE31" s="8110">
        <f t="shared" si="12"/>
      </c>
      <c r="AF31" s="8103">
        <f>VLOOKUP(C31,'Data Products'!$A:$J,10,0)</f>
      </c>
      <c r="AG31" s="8104">
        <f t="shared" si="17"/>
      </c>
      <c r="AH31" s="8105">
        <f t="shared" si="0"/>
      </c>
      <c r="AI31" s="8117"/>
      <c r="AJ31" s="8106"/>
      <c r="AK31" s="8107"/>
      <c r="AL31" s="8106"/>
      <c r="AM31" s="8107"/>
      <c r="AN31" s="8107"/>
    </row>
    <row customHeight="true" hidden="true" ht="18" r="32">
      <c r="A32" s="8093">
        <v>30</v>
      </c>
      <c r="B32" s="8093" t="s">
        <v>9216</v>
      </c>
      <c r="C32" s="8093" t="s">
        <v>9229</v>
      </c>
      <c r="D32" s="8094">
        <v>0</v>
      </c>
      <c r="E32" s="8094">
        <v>0</v>
      </c>
      <c r="F32" s="8094"/>
      <c r="G32" s="8112">
        <f>VLOOKUP(C32,'Data Products'!$A:$B,2,0)</f>
      </c>
      <c r="H32" s="8113">
        <f t="shared" si="4"/>
      </c>
      <c r="I32" s="8097">
        <v>45513</v>
      </c>
      <c r="J32" s="8098">
        <f t="shared" si="10"/>
      </c>
      <c r="K32" s="8094">
        <v>0</v>
      </c>
      <c r="L32" s="8094">
        <v>0</v>
      </c>
      <c r="M32" s="8094">
        <v>0</v>
      </c>
      <c r="N32" s="8094">
        <v>0</v>
      </c>
      <c r="O32" s="8093" t="s">
        <v>9228</v>
      </c>
      <c r="P32" s="8094">
        <v>0</v>
      </c>
      <c r="Q32" s="8094">
        <v>0</v>
      </c>
      <c r="R32" s="8094">
        <v>0</v>
      </c>
      <c r="S32" s="8094">
        <v>0</v>
      </c>
      <c r="T32" s="8094">
        <v>0</v>
      </c>
      <c r="U32" s="8094">
        <v>0</v>
      </c>
      <c r="V32" s="8094">
        <v>0</v>
      </c>
      <c r="W32" s="8094">
        <v>0</v>
      </c>
      <c r="X32" s="8094">
        <v>0</v>
      </c>
      <c r="Y32" s="8094">
        <v>0</v>
      </c>
      <c r="Z32" s="8094">
        <v>0</v>
      </c>
      <c r="AA32" s="8094">
        <v>0</v>
      </c>
      <c r="AB32" s="8099">
        <f t="shared" si="15"/>
      </c>
      <c r="AC32" s="8109">
        <f t="shared" si="20"/>
      </c>
      <c r="AD32" s="8101">
        <f t="shared" si="7"/>
      </c>
      <c r="AE32" s="8110">
        <f t="shared" si="12"/>
      </c>
      <c r="AF32" s="8103">
        <f>VLOOKUP(C32,'Data Products'!$A:$J,10,0)</f>
      </c>
      <c r="AG32" s="8104">
        <f t="shared" si="17"/>
      </c>
      <c r="AH32" s="8105">
        <f t="shared" si="0"/>
      </c>
      <c r="AI32" s="8106"/>
      <c r="AJ32" s="8106"/>
      <c r="AK32" s="8107"/>
      <c r="AL32" s="8121"/>
      <c r="AM32" s="8107"/>
      <c r="AN32" s="8107"/>
    </row>
    <row customHeight="true" hidden="true" ht="18" r="33">
      <c r="A33" s="8093">
        <v>31</v>
      </c>
      <c r="B33" s="8093" t="s">
        <v>9191</v>
      </c>
      <c r="C33" s="8093" t="s">
        <v>9230</v>
      </c>
      <c r="D33" s="8094">
        <v>0</v>
      </c>
      <c r="E33" s="8094">
        <v>0</v>
      </c>
      <c r="F33" s="8094"/>
      <c r="G33" s="8112">
        <f>VLOOKUP(C33,'Data Products'!$A:$B,2,0)</f>
      </c>
      <c r="H33" s="8113">
        <f t="shared" si="4"/>
      </c>
      <c r="I33" s="8097">
        <v>45841</v>
      </c>
      <c r="J33" s="8098">
        <f t="shared" si="10"/>
      </c>
      <c r="K33" s="8094">
        <v>0</v>
      </c>
      <c r="L33" s="8094">
        <v>0</v>
      </c>
      <c r="M33" s="8094">
        <v>0</v>
      </c>
      <c r="N33" s="8094">
        <v>0</v>
      </c>
      <c r="O33" s="8093" t="s">
        <v>9231</v>
      </c>
      <c r="P33" s="8094">
        <v>0</v>
      </c>
      <c r="Q33" s="8094">
        <v>0</v>
      </c>
      <c r="R33" s="8094">
        <v>0</v>
      </c>
      <c r="S33" s="8094">
        <v>0</v>
      </c>
      <c r="T33" s="8094">
        <v>0</v>
      </c>
      <c r="U33" s="8094">
        <v>0</v>
      </c>
      <c r="V33" s="8094">
        <v>0</v>
      </c>
      <c r="W33" s="8094">
        <v>0</v>
      </c>
      <c r="X33" s="8094">
        <v>0</v>
      </c>
      <c r="Y33" s="8094">
        <v>0</v>
      </c>
      <c r="Z33" s="8094">
        <v>0</v>
      </c>
      <c r="AA33" s="8094">
        <v>0</v>
      </c>
      <c r="AB33" s="8099">
        <f t="shared" si="15"/>
      </c>
      <c r="AC33" s="8115">
        <f t="shared" si="20"/>
      </c>
      <c r="AD33" s="8101">
        <f t="shared" si="7"/>
      </c>
      <c r="AE33" s="8116">
        <f t="shared" si="12"/>
      </c>
      <c r="AF33" s="8103">
        <f>VLOOKUP(C33,'Data Products'!$A:$J,10,0)</f>
      </c>
      <c r="AG33" s="8104">
        <f t="shared" si="17"/>
      </c>
      <c r="AH33" s="8105">
        <f t="shared" si="0"/>
      </c>
      <c r="AI33" s="8106" t="s">
        <v>9232</v>
      </c>
      <c r="AJ33" s="8106"/>
      <c r="AK33" s="8107"/>
      <c r="AL33" s="8121"/>
      <c r="AM33" s="8107"/>
      <c r="AN33" s="8107"/>
    </row>
    <row customHeight="true" hidden="true" ht="18" r="34">
      <c r="A34" s="8093">
        <v>32</v>
      </c>
      <c r="B34" s="8093" t="s">
        <v>9191</v>
      </c>
      <c r="C34" s="8093" t="s">
        <v>9233</v>
      </c>
      <c r="D34" s="8094">
        <v>0</v>
      </c>
      <c r="E34" s="8094">
        <v>0</v>
      </c>
      <c r="F34" s="8094"/>
      <c r="G34" s="8112">
        <f>VLOOKUP(C34,'Data Products'!$A:$B,2,0)</f>
      </c>
      <c r="H34" s="8113">
        <f t="shared" si="4"/>
      </c>
      <c r="I34" s="8097">
        <v>45841</v>
      </c>
      <c r="J34" s="8098">
        <f t="shared" si="10"/>
      </c>
      <c r="K34" s="8094">
        <v>0</v>
      </c>
      <c r="L34" s="8094">
        <v>0</v>
      </c>
      <c r="M34" s="8094">
        <v>0</v>
      </c>
      <c r="N34" s="8094">
        <v>0</v>
      </c>
      <c r="O34" s="8093" t="s">
        <v>9231</v>
      </c>
      <c r="P34" s="8094">
        <v>0</v>
      </c>
      <c r="Q34" s="8094">
        <v>0</v>
      </c>
      <c r="R34" s="8094">
        <v>0</v>
      </c>
      <c r="S34" s="8094">
        <v>0</v>
      </c>
      <c r="T34" s="8094">
        <v>0</v>
      </c>
      <c r="U34" s="8094">
        <v>0</v>
      </c>
      <c r="V34" s="8094">
        <v>0</v>
      </c>
      <c r="W34" s="8094">
        <v>0</v>
      </c>
      <c r="X34" s="8094">
        <v>0</v>
      </c>
      <c r="Y34" s="8094">
        <v>0</v>
      </c>
      <c r="Z34" s="8094">
        <v>0</v>
      </c>
      <c r="AA34" s="8094">
        <v>0</v>
      </c>
      <c r="AB34" s="8099">
        <f t="shared" si="15"/>
      </c>
      <c r="AC34" s="8115">
        <f t="shared" si="20"/>
      </c>
      <c r="AD34" s="8101">
        <f t="shared" si="7"/>
      </c>
      <c r="AE34" s="8116">
        <f t="shared" si="12"/>
      </c>
      <c r="AF34" s="8103">
        <f>VLOOKUP(C34,'Data Products'!$A:$J,10,0)</f>
      </c>
      <c r="AG34" s="8104">
        <f t="shared" si="17"/>
      </c>
      <c r="AH34" s="8105">
        <f t="shared" si="0"/>
      </c>
      <c r="AI34" s="8106" t="s">
        <v>9232</v>
      </c>
      <c r="AJ34" s="8106"/>
      <c r="AK34" s="8107"/>
      <c r="AL34" s="8121"/>
      <c r="AM34" s="8107"/>
      <c r="AN34" s="8107"/>
    </row>
    <row r="35">
      <c r="A35" s="8093">
        <v>33</v>
      </c>
      <c r="B35" s="8093" t="s">
        <v>9188</v>
      </c>
      <c r="C35" s="8093" t="s">
        <v>9234</v>
      </c>
      <c r="D35" s="8094">
        <v>622</v>
      </c>
      <c r="E35" s="8094">
        <v>622</v>
      </c>
      <c r="F35" s="8094"/>
      <c r="G35" s="8095">
        <f>VLOOKUP(C35,'Data Products'!$A:$B,2,0)</f>
      </c>
      <c r="H35" s="8096">
        <f t="shared" si="4"/>
      </c>
      <c r="I35" s="8097">
        <v>45646</v>
      </c>
      <c r="J35" s="8098">
        <f t="shared" si="10"/>
      </c>
      <c r="K35" s="8094">
        <v>9</v>
      </c>
      <c r="L35" s="8094">
        <v>37</v>
      </c>
      <c r="M35" s="8094">
        <v>100</v>
      </c>
      <c r="N35" s="8094">
        <v>200</v>
      </c>
      <c r="O35" s="8093" t="s">
        <v>9235</v>
      </c>
      <c r="P35" s="8094">
        <v>0</v>
      </c>
      <c r="Q35" s="8094">
        <v>0</v>
      </c>
      <c r="R35" s="8094">
        <v>256</v>
      </c>
      <c r="S35" s="8094">
        <v>256</v>
      </c>
      <c r="T35" s="8094">
        <v>366</v>
      </c>
      <c r="U35" s="8094">
        <v>366</v>
      </c>
      <c r="V35" s="8094">
        <v>0</v>
      </c>
      <c r="W35" s="8094">
        <v>0</v>
      </c>
      <c r="X35" s="8094">
        <v>0</v>
      </c>
      <c r="Y35" s="8094">
        <v>0</v>
      </c>
      <c r="Z35" s="8094">
        <v>0</v>
      </c>
      <c r="AA35" s="8094">
        <v>0</v>
      </c>
      <c r="AB35" s="8099">
        <f t="shared" si="15"/>
      </c>
      <c r="AC35" s="8100">
        <f t="shared" si="20"/>
      </c>
      <c r="AD35" s="8101">
        <f t="shared" si="7"/>
      </c>
      <c r="AE35" s="8102">
        <f t="shared" si="12"/>
      </c>
      <c r="AF35" s="8103">
        <f>VLOOKUP(C35,'Data Products'!$A:$J,10,0)</f>
      </c>
      <c r="AG35" s="8104">
        <f t="shared" si="17"/>
      </c>
      <c r="AH35" s="8105">
        <f t="shared" si="0"/>
      </c>
      <c r="AI35" s="8122" t="s">
        <v>9236</v>
      </c>
      <c r="AJ35" s="8106"/>
      <c r="AK35" s="8107"/>
      <c r="AL35" s="8121"/>
      <c r="AM35" s="8107"/>
      <c r="AN35" s="8107"/>
    </row>
    <row customHeight="true" hidden="true" ht="18" r="36">
      <c r="A36" s="8093">
        <v>34</v>
      </c>
      <c r="B36" s="8093" t="s">
        <v>9191</v>
      </c>
      <c r="C36" s="8093" t="s">
        <v>9237</v>
      </c>
      <c r="D36" s="8094">
        <v>0</v>
      </c>
      <c r="E36" s="8094">
        <v>0</v>
      </c>
      <c r="F36" s="8094"/>
      <c r="G36" s="8095">
        <f>VLOOKUP(C36,'Data Products'!$A:$B,2,0)</f>
      </c>
      <c r="H36" s="8096">
        <f t="shared" si="4"/>
      </c>
      <c r="I36" s="8097">
        <v>45646</v>
      </c>
      <c r="J36" s="8098">
        <f t="shared" si="10"/>
      </c>
      <c r="K36" s="8094">
        <v>0</v>
      </c>
      <c r="L36" s="8094">
        <v>0</v>
      </c>
      <c r="M36" s="8094">
        <v>100</v>
      </c>
      <c r="N36" s="8094">
        <v>200</v>
      </c>
      <c r="O36" s="8093" t="s">
        <v>9235</v>
      </c>
      <c r="P36" s="8094">
        <v>0</v>
      </c>
      <c r="Q36" s="8094">
        <v>0</v>
      </c>
      <c r="R36" s="8094">
        <v>0</v>
      </c>
      <c r="S36" s="8094">
        <v>0</v>
      </c>
      <c r="T36" s="8094">
        <v>0</v>
      </c>
      <c r="U36" s="8094">
        <v>0</v>
      </c>
      <c r="V36" s="8094">
        <v>0</v>
      </c>
      <c r="W36" s="8094">
        <v>0</v>
      </c>
      <c r="X36" s="8094">
        <v>0</v>
      </c>
      <c r="Y36" s="8094">
        <v>0</v>
      </c>
      <c r="Z36" s="8094">
        <v>0</v>
      </c>
      <c r="AA36" s="8094">
        <v>0</v>
      </c>
      <c r="AB36" s="8099">
        <f t="shared" si="15"/>
      </c>
      <c r="AC36" s="8109">
        <f t="shared" si="20"/>
      </c>
      <c r="AD36" s="8101">
        <f t="shared" si="7"/>
      </c>
      <c r="AE36" s="8110">
        <f t="shared" si="12"/>
      </c>
      <c r="AF36" s="8103">
        <f>VLOOKUP(C36,'Data Products'!$A:$J,10,0)</f>
      </c>
      <c r="AG36" s="8104">
        <f t="shared" si="17"/>
      </c>
      <c r="AH36" s="8105">
        <f t="shared" si="0"/>
      </c>
      <c r="AI36" s="8106"/>
      <c r="AJ36" s="8106"/>
      <c r="AK36" s="8107"/>
      <c r="AL36" s="8121"/>
      <c r="AM36" s="8107"/>
      <c r="AN36" s="8107"/>
    </row>
    <row r="37">
      <c r="A37" s="8093">
        <v>35</v>
      </c>
      <c r="B37" s="8093" t="s">
        <v>9188</v>
      </c>
      <c r="C37" s="8093" t="s">
        <v>9238</v>
      </c>
      <c r="D37" s="8094">
        <v>1525</v>
      </c>
      <c r="E37" s="8094">
        <v>1524</v>
      </c>
      <c r="F37" s="8094"/>
      <c r="G37" s="8095">
        <f>VLOOKUP(C37,'Data Products'!$A:$B,2,0)</f>
      </c>
      <c r="H37" s="8096">
        <f t="shared" si="4"/>
      </c>
      <c r="I37" s="8097">
        <v>45681</v>
      </c>
      <c r="J37" s="8098">
        <f t="shared" si="10"/>
      </c>
      <c r="K37" s="8094">
        <v>22</v>
      </c>
      <c r="L37" s="8094">
        <v>43</v>
      </c>
      <c r="M37" s="8094">
        <v>1500</v>
      </c>
      <c r="N37" s="8094">
        <v>3000</v>
      </c>
      <c r="O37" s="8093" t="s">
        <v>9239</v>
      </c>
      <c r="P37" s="8094">
        <v>0</v>
      </c>
      <c r="Q37" s="8094">
        <v>0</v>
      </c>
      <c r="R37" s="8094">
        <v>746</v>
      </c>
      <c r="S37" s="8094">
        <v>746</v>
      </c>
      <c r="T37" s="8094">
        <v>772</v>
      </c>
      <c r="U37" s="8094">
        <v>771</v>
      </c>
      <c r="V37" s="8094">
        <v>7</v>
      </c>
      <c r="W37" s="8094">
        <v>7</v>
      </c>
      <c r="X37" s="8094">
        <v>0</v>
      </c>
      <c r="Y37" s="8094">
        <v>0</v>
      </c>
      <c r="Z37" s="8094">
        <v>0</v>
      </c>
      <c r="AA37" s="8094">
        <v>0</v>
      </c>
      <c r="AB37" s="8099">
        <f t="shared" si="15"/>
      </c>
      <c r="AC37" s="8100">
        <f t="shared" si="20"/>
      </c>
      <c r="AD37" s="8101">
        <f t="shared" si="7"/>
      </c>
      <c r="AE37" s="8102">
        <f t="shared" si="12"/>
      </c>
      <c r="AF37" s="8103">
        <f>VLOOKUP(C37,'Data Products'!$A:$J,10,0)</f>
      </c>
      <c r="AG37" s="8104">
        <f t="shared" si="17"/>
      </c>
      <c r="AH37" s="8105">
        <f t="shared" si="0"/>
      </c>
      <c r="AI37" s="8106"/>
      <c r="AJ37" s="8123"/>
      <c r="AK37" s="8123"/>
      <c r="AL37" s="8124"/>
      <c r="AM37" s="8123"/>
      <c r="AN37" s="8123"/>
    </row>
    <row r="38">
      <c r="A38" s="8093">
        <v>36</v>
      </c>
      <c r="B38" s="8093" t="s">
        <v>9188</v>
      </c>
      <c r="C38" s="8093" t="s">
        <v>9240</v>
      </c>
      <c r="D38" s="8094">
        <v>2659</v>
      </c>
      <c r="E38" s="8094">
        <v>2659</v>
      </c>
      <c r="F38" s="8094"/>
      <c r="G38" s="8095">
        <f>VLOOKUP(C38,'Data Products'!$A:$B,2,0)</f>
      </c>
      <c r="H38" s="8096">
        <f t="shared" si="4"/>
      </c>
      <c r="I38" s="8097">
        <v>45520</v>
      </c>
      <c r="J38" s="8098">
        <f t="shared" si="10"/>
      </c>
      <c r="K38" s="8094">
        <v>22</v>
      </c>
      <c r="L38" s="8094">
        <v>55</v>
      </c>
      <c r="M38" s="8094">
        <v>150</v>
      </c>
      <c r="N38" s="8094">
        <v>300</v>
      </c>
      <c r="O38" s="8093" t="s">
        <v>9239</v>
      </c>
      <c r="P38" s="8094">
        <v>0</v>
      </c>
      <c r="Q38" s="8094">
        <v>0</v>
      </c>
      <c r="R38" s="8094">
        <v>1517</v>
      </c>
      <c r="S38" s="8094">
        <v>1517</v>
      </c>
      <c r="T38" s="8094">
        <v>1142</v>
      </c>
      <c r="U38" s="8094">
        <v>1142</v>
      </c>
      <c r="V38" s="8094">
        <v>0</v>
      </c>
      <c r="W38" s="8094">
        <v>0</v>
      </c>
      <c r="X38" s="8094">
        <v>0</v>
      </c>
      <c r="Y38" s="8094">
        <v>0</v>
      </c>
      <c r="Z38" s="8094">
        <v>0</v>
      </c>
      <c r="AA38" s="8094">
        <v>0</v>
      </c>
      <c r="AB38" s="8099">
        <f t="shared" si="15"/>
      </c>
      <c r="AC38" s="8100">
        <f t="shared" si="20"/>
      </c>
      <c r="AD38" s="8101">
        <f t="shared" si="7"/>
      </c>
      <c r="AE38" s="8102">
        <f t="shared" si="12"/>
      </c>
      <c r="AF38" s="8103">
        <f>VLOOKUP(C38,'Data Products'!$A:$J,10,0)</f>
      </c>
      <c r="AG38" s="8104">
        <f t="shared" si="17"/>
      </c>
      <c r="AH38" s="8105">
        <f t="shared" si="0"/>
      </c>
      <c r="AI38" s="8106"/>
      <c r="AJ38" s="8107"/>
      <c r="AK38" s="8107"/>
      <c r="AL38" s="8121"/>
      <c r="AM38" s="8107"/>
      <c r="AN38" s="8107"/>
    </row>
    <row r="39">
      <c r="A39" s="8093">
        <v>37</v>
      </c>
      <c r="B39" s="8093" t="s">
        <v>9241</v>
      </c>
      <c r="C39" s="8093" t="s">
        <v>9242</v>
      </c>
      <c r="D39" s="8094">
        <v>2062</v>
      </c>
      <c r="E39" s="8094">
        <v>2062</v>
      </c>
      <c r="F39" s="8094"/>
      <c r="G39" s="8095">
        <f>VLOOKUP(C39,'Data Products'!$A:$B,2,0)</f>
      </c>
      <c r="H39" s="8096">
        <f t="shared" si="4"/>
      </c>
      <c r="I39" s="8097">
        <v>45558</v>
      </c>
      <c r="J39" s="8098">
        <f t="shared" si="10"/>
      </c>
      <c r="K39" s="8094">
        <v>0</v>
      </c>
      <c r="L39" s="8094">
        <v>0</v>
      </c>
      <c r="M39" s="8094">
        <v>500</v>
      </c>
      <c r="N39" s="8094">
        <v>1000</v>
      </c>
      <c r="O39" s="8093" t="s">
        <v>9243</v>
      </c>
      <c r="P39" s="8094">
        <v>0</v>
      </c>
      <c r="Q39" s="8094">
        <v>0</v>
      </c>
      <c r="R39" s="8094">
        <v>1289</v>
      </c>
      <c r="S39" s="8094">
        <v>1289</v>
      </c>
      <c r="T39" s="8094">
        <v>773</v>
      </c>
      <c r="U39" s="8094">
        <v>773</v>
      </c>
      <c r="V39" s="8094">
        <v>0</v>
      </c>
      <c r="W39" s="8094">
        <v>0</v>
      </c>
      <c r="X39" s="8094">
        <v>0</v>
      </c>
      <c r="Y39" s="8094">
        <v>0</v>
      </c>
      <c r="Z39" s="8094">
        <v>0</v>
      </c>
      <c r="AA39" s="8094">
        <v>0</v>
      </c>
      <c r="AB39" s="8099">
        <f t="shared" si="15"/>
      </c>
      <c r="AC39" s="8109">
        <f t="shared" si="20"/>
      </c>
      <c r="AD39" s="8101">
        <f t="shared" si="7"/>
      </c>
      <c r="AE39" s="8110">
        <f t="shared" si="12"/>
      </c>
      <c r="AF39" s="8103">
        <f>VLOOKUP(C39,'Data Products'!$A:$J,10,0)</f>
      </c>
      <c r="AG39" s="8104">
        <f t="shared" si="17"/>
      </c>
      <c r="AH39" s="8105">
        <f t="shared" si="0"/>
      </c>
      <c r="AI39" s="8111" t="s">
        <v>9244</v>
      </c>
      <c r="AJ39" s="8107"/>
      <c r="AK39" s="8107"/>
      <c r="AL39" s="8121"/>
      <c r="AM39" s="8107"/>
      <c r="AN39" s="8107"/>
    </row>
    <row customHeight="true" hidden="true" ht="18" r="40">
      <c r="A40" s="8093">
        <v>38</v>
      </c>
      <c r="B40" s="8093" t="s">
        <v>9191</v>
      </c>
      <c r="C40" s="8093" t="s">
        <v>9245</v>
      </c>
      <c r="D40" s="8094">
        <v>0</v>
      </c>
      <c r="E40" s="8094">
        <v>0</v>
      </c>
      <c r="F40" s="8094"/>
      <c r="G40" s="8095">
        <f>VLOOKUP(C40,'Data Products'!$A:$B,2,0)</f>
      </c>
      <c r="H40" s="8096">
        <f t="shared" si="4"/>
      </c>
      <c r="I40" s="8097">
        <v>45630</v>
      </c>
      <c r="J40" s="8098">
        <f t="shared" si="10"/>
      </c>
      <c r="K40" s="8094">
        <v>0</v>
      </c>
      <c r="L40" s="8094">
        <v>0</v>
      </c>
      <c r="M40" s="8094">
        <v>0</v>
      </c>
      <c r="N40" s="8094">
        <v>0</v>
      </c>
      <c r="O40" s="8093" t="s">
        <v>9246</v>
      </c>
      <c r="P40" s="8094">
        <v>0</v>
      </c>
      <c r="Q40" s="8094">
        <v>0</v>
      </c>
      <c r="R40" s="8094">
        <v>0</v>
      </c>
      <c r="S40" s="8094">
        <v>0</v>
      </c>
      <c r="T40" s="8094">
        <v>0</v>
      </c>
      <c r="U40" s="8094">
        <v>0</v>
      </c>
      <c r="V40" s="8094">
        <v>0</v>
      </c>
      <c r="W40" s="8094">
        <v>0</v>
      </c>
      <c r="X40" s="8094">
        <v>0</v>
      </c>
      <c r="Y40" s="8094">
        <v>0</v>
      </c>
      <c r="Z40" s="8094">
        <v>0</v>
      </c>
      <c r="AA40" s="8094">
        <v>0</v>
      </c>
      <c r="AB40" s="8099">
        <f t="shared" si="15"/>
      </c>
      <c r="AC40" s="8109">
        <f t="shared" si="20"/>
      </c>
      <c r="AD40" s="8101">
        <f t="shared" si="7"/>
      </c>
      <c r="AE40" s="8110">
        <f t="shared" si="12"/>
      </c>
      <c r="AF40" s="8103">
        <f>VLOOKUP(C40,'Data Products'!$A:$J,10,0)</f>
      </c>
      <c r="AG40" s="8104">
        <f t="shared" si="17"/>
      </c>
      <c r="AH40" s="8105">
        <f t="shared" si="0"/>
      </c>
      <c r="AI40" s="8106"/>
      <c r="AJ40" s="8107"/>
      <c r="AK40" s="8107"/>
      <c r="AL40" s="8121"/>
      <c r="AM40" s="8107"/>
      <c r="AN40" s="8107"/>
    </row>
    <row customHeight="true" hidden="true" ht="18" r="41">
      <c r="A41" s="8093">
        <v>39</v>
      </c>
      <c r="B41" s="8093" t="s">
        <v>9191</v>
      </c>
      <c r="C41" s="8093" t="s">
        <v>9247</v>
      </c>
      <c r="D41" s="8094">
        <v>0</v>
      </c>
      <c r="E41" s="8094">
        <v>0</v>
      </c>
      <c r="F41" s="8094"/>
      <c r="G41" s="8095">
        <f>VLOOKUP(C41,'Data Products'!$A:$B,2,0)</f>
      </c>
      <c r="H41" s="8125">
        <f t="shared" si="4"/>
      </c>
      <c r="I41" s="8097">
        <v>45630</v>
      </c>
      <c r="J41" s="8098">
        <f t="shared" si="10"/>
      </c>
      <c r="K41" s="8094">
        <v>0</v>
      </c>
      <c r="L41" s="8094">
        <v>0</v>
      </c>
      <c r="M41" s="8094">
        <v>0</v>
      </c>
      <c r="N41" s="8094">
        <v>0</v>
      </c>
      <c r="O41" s="8093" t="s">
        <v>9246</v>
      </c>
      <c r="P41" s="8094">
        <v>0</v>
      </c>
      <c r="Q41" s="8094">
        <v>0</v>
      </c>
      <c r="R41" s="8094">
        <v>0</v>
      </c>
      <c r="S41" s="8094">
        <v>0</v>
      </c>
      <c r="T41" s="8094">
        <v>0</v>
      </c>
      <c r="U41" s="8094">
        <v>0</v>
      </c>
      <c r="V41" s="8094">
        <v>0</v>
      </c>
      <c r="W41" s="8094">
        <v>0</v>
      </c>
      <c r="X41" s="8094">
        <v>0</v>
      </c>
      <c r="Y41" s="8094">
        <v>0</v>
      </c>
      <c r="Z41" s="8094">
        <v>0</v>
      </c>
      <c r="AA41" s="8094">
        <v>0</v>
      </c>
      <c r="AB41" s="8099">
        <f t="shared" si="15"/>
      </c>
      <c r="AC41" s="8115">
        <f t="shared" si="20"/>
      </c>
      <c r="AD41" s="8101">
        <f t="shared" si="7"/>
      </c>
      <c r="AE41" s="8116">
        <f t="shared" si="12"/>
      </c>
      <c r="AF41" s="8103">
        <f>VLOOKUP(C41,'Data Products'!$A:$J,10,0)</f>
      </c>
      <c r="AG41" s="8104">
        <f t="shared" si="17"/>
      </c>
      <c r="AH41" s="8105">
        <f t="shared" si="0"/>
      </c>
      <c r="AI41" s="8126"/>
      <c r="AJ41" s="8127"/>
      <c r="AK41" s="8127"/>
      <c r="AL41" s="8128"/>
      <c r="AM41" s="8127"/>
      <c r="AN41" s="8127"/>
    </row>
    <row customHeight="true" hidden="true" ht="18" r="42">
      <c r="A42" s="8093">
        <v>40</v>
      </c>
      <c r="B42" s="8093" t="s">
        <v>9191</v>
      </c>
      <c r="C42" s="8093" t="s">
        <v>9248</v>
      </c>
      <c r="D42" s="8094">
        <v>0</v>
      </c>
      <c r="E42" s="8094">
        <v>0</v>
      </c>
      <c r="F42" s="8094"/>
      <c r="G42" s="8095">
        <f>VLOOKUP(C42,'Data Products'!$A:$B,2,0)</f>
      </c>
      <c r="H42" s="8125">
        <f t="shared" si="4"/>
      </c>
      <c r="I42" s="8097">
        <v>45630</v>
      </c>
      <c r="J42" s="8098">
        <f t="shared" si="10"/>
      </c>
      <c r="K42" s="8094">
        <v>0</v>
      </c>
      <c r="L42" s="8094">
        <v>0</v>
      </c>
      <c r="M42" s="8094">
        <v>0</v>
      </c>
      <c r="N42" s="8094">
        <v>0</v>
      </c>
      <c r="O42" s="8093" t="s">
        <v>9246</v>
      </c>
      <c r="P42" s="8094">
        <v>0</v>
      </c>
      <c r="Q42" s="8094">
        <v>0</v>
      </c>
      <c r="R42" s="8094">
        <v>0</v>
      </c>
      <c r="S42" s="8094">
        <v>0</v>
      </c>
      <c r="T42" s="8094">
        <v>0</v>
      </c>
      <c r="U42" s="8094">
        <v>0</v>
      </c>
      <c r="V42" s="8094">
        <v>0</v>
      </c>
      <c r="W42" s="8094">
        <v>0</v>
      </c>
      <c r="X42" s="8094">
        <v>0</v>
      </c>
      <c r="Y42" s="8094">
        <v>0</v>
      </c>
      <c r="Z42" s="8094">
        <v>0</v>
      </c>
      <c r="AA42" s="8094">
        <v>0</v>
      </c>
      <c r="AB42" s="8099">
        <f t="shared" si="15"/>
      </c>
      <c r="AC42" s="8109">
        <f t="shared" si="20"/>
      </c>
      <c r="AD42" s="8101">
        <f t="shared" si="7"/>
      </c>
      <c r="AE42" s="8110">
        <f t="shared" si="12"/>
      </c>
      <c r="AF42" s="8103">
        <f>VLOOKUP(C42,'Data Products'!$A:$J,10,0)</f>
      </c>
      <c r="AG42" s="8104">
        <f t="shared" si="17"/>
      </c>
      <c r="AH42" s="8105">
        <f t="shared" si="0"/>
      </c>
      <c r="AI42" s="8129"/>
      <c r="AJ42" s="8130"/>
      <c r="AK42" s="8130"/>
      <c r="AL42" s="8129"/>
      <c r="AM42" s="8130"/>
      <c r="AN42" s="8130"/>
    </row>
    <row r="43">
      <c r="A43" s="8093">
        <v>41</v>
      </c>
      <c r="B43" s="8093" t="s">
        <v>9181</v>
      </c>
      <c r="C43" s="8093" t="s">
        <v>9249</v>
      </c>
      <c r="D43" s="8094">
        <v>213</v>
      </c>
      <c r="E43" s="8094">
        <v>213</v>
      </c>
      <c r="F43" s="8131"/>
      <c r="G43" s="8095">
        <f>VLOOKUP(C43,'Data Products'!$A:$B,2,0)</f>
      </c>
      <c r="H43" s="8125">
        <f t="shared" si="4"/>
      </c>
      <c r="I43" s="8097">
        <v>45898</v>
      </c>
      <c r="J43" s="8098">
        <f t="shared" si="10"/>
      </c>
      <c r="K43" s="8094">
        <v>2</v>
      </c>
      <c r="L43" s="8094">
        <v>15</v>
      </c>
      <c r="M43" s="8094">
        <v>0</v>
      </c>
      <c r="N43" s="8094">
        <v>0</v>
      </c>
      <c r="O43" s="8093" t="s">
        <v>9250</v>
      </c>
      <c r="P43" s="8094">
        <v>0</v>
      </c>
      <c r="Q43" s="8094">
        <v>0</v>
      </c>
      <c r="R43" s="8094">
        <v>128</v>
      </c>
      <c r="S43" s="8094">
        <v>128</v>
      </c>
      <c r="T43" s="8094">
        <v>85</v>
      </c>
      <c r="U43" s="8094">
        <v>85</v>
      </c>
      <c r="V43" s="8094">
        <v>0</v>
      </c>
      <c r="W43" s="8094">
        <v>0</v>
      </c>
      <c r="X43" s="8094">
        <v>0</v>
      </c>
      <c r="Y43" s="8094">
        <v>0</v>
      </c>
      <c r="Z43" s="8094">
        <v>0</v>
      </c>
      <c r="AA43" s="8094">
        <v>0</v>
      </c>
      <c r="AB43" s="8099">
        <f t="shared" si="15"/>
      </c>
      <c r="AC43" s="8119">
        <f t="shared" si="20"/>
      </c>
      <c r="AD43" s="8101">
        <f t="shared" si="7"/>
      </c>
      <c r="AE43" s="8120">
        <f t="shared" si="12"/>
      </c>
      <c r="AF43" s="8103">
        <f>VLOOKUP(C43,'Data Products'!$A:$J,10,0)</f>
      </c>
      <c r="AG43" s="8104">
        <f t="shared" si="17"/>
      </c>
      <c r="AH43" s="8105">
        <f t="shared" si="0"/>
      </c>
      <c r="AI43" s="8132" t="s">
        <v>9251</v>
      </c>
      <c r="AJ43" s="8130"/>
      <c r="AK43" s="8130"/>
      <c r="AL43" s="8129"/>
      <c r="AM43" s="8130"/>
      <c r="AN43" s="8130"/>
    </row>
    <row customHeight="true" ht="18" r="44">
      <c r="A44" s="8093">
        <v>42</v>
      </c>
      <c r="B44" s="8093" t="s">
        <v>9188</v>
      </c>
      <c r="C44" s="8093" t="s">
        <v>9252</v>
      </c>
      <c r="D44" s="8114">
        <v>1687</v>
      </c>
      <c r="E44" s="8114">
        <v>1685</v>
      </c>
      <c r="F44" s="8131"/>
      <c r="G44" s="8095">
        <f>VLOOKUP(C44,'Data Products'!$A:$B,2,0)</f>
      </c>
      <c r="H44" s="8125">
        <f t="shared" si="4"/>
      </c>
      <c r="I44" s="8133">
        <v>46030</v>
      </c>
      <c r="J44" s="8098">
        <f t="shared" si="10"/>
      </c>
      <c r="K44" s="8114">
        <v>121</v>
      </c>
      <c r="L44" s="8114">
        <v>190</v>
      </c>
      <c r="M44" s="8094">
        <v>0</v>
      </c>
      <c r="N44" s="8094">
        <v>0</v>
      </c>
      <c r="O44" s="8093" t="s">
        <v>9253</v>
      </c>
      <c r="P44" s="8094">
        <v>0</v>
      </c>
      <c r="Q44" s="8094">
        <v>0</v>
      </c>
      <c r="R44" s="8094">
        <v>757</v>
      </c>
      <c r="S44" s="8094">
        <v>757</v>
      </c>
      <c r="T44" s="8094">
        <v>930</v>
      </c>
      <c r="U44" s="8094">
        <v>928</v>
      </c>
      <c r="V44" s="8094">
        <v>0</v>
      </c>
      <c r="W44" s="8094">
        <v>0</v>
      </c>
      <c r="X44" s="8094">
        <v>0</v>
      </c>
      <c r="Y44" s="8094">
        <v>0</v>
      </c>
      <c r="Z44" s="8094">
        <v>0</v>
      </c>
      <c r="AA44" s="8094">
        <v>0</v>
      </c>
      <c r="AB44" s="8099">
        <f t="shared" si="15"/>
      </c>
      <c r="AC44" s="8119">
        <f t="shared" si="20"/>
      </c>
      <c r="AD44" s="8101">
        <f t="shared" si="7"/>
      </c>
      <c r="AE44" s="8120">
        <f t="shared" si="12"/>
      </c>
      <c r="AF44" s="8103">
        <f>VLOOKUP(C44,'Data Products'!$A:$J,10,0)</f>
      </c>
      <c r="AG44" s="8104">
        <f t="shared" si="17"/>
      </c>
      <c r="AH44" s="8105">
        <f t="shared" si="0"/>
      </c>
      <c r="AI44" s="8132"/>
      <c r="AJ44" s="8130"/>
      <c r="AK44" s="8130"/>
      <c r="AL44" s="8129"/>
      <c r="AM44" s="8130"/>
      <c r="AN44" s="8130"/>
    </row>
    <row r="45">
      <c r="A45" s="8134"/>
      <c r="B45" s="8135"/>
      <c r="C45" s="8134"/>
      <c r="D45" s="8134"/>
      <c r="E45" s="8134"/>
      <c r="F45" s="8134"/>
      <c r="G45" s="8134"/>
      <c r="H45" s="8134"/>
      <c r="I45" s="8134"/>
      <c r="J45" s="8136"/>
      <c r="K45" s="8131"/>
      <c r="L45" s="8131" t="s">
        <v>9254</v>
      </c>
      <c r="M45" s="8131"/>
      <c r="N45" s="8131"/>
      <c r="O45" s="8131"/>
      <c r="P45" s="8131"/>
      <c r="Q45" s="8131"/>
      <c r="R45" s="8131"/>
      <c r="S45" s="8131"/>
      <c r="T45" s="8131"/>
      <c r="U45" s="8131"/>
      <c r="V45" s="8131"/>
      <c r="W45" s="8131"/>
      <c r="X45" s="8131"/>
      <c r="Y45" s="8131"/>
      <c r="Z45" s="8131"/>
      <c r="AA45" s="8131"/>
      <c r="AB45" s="8131"/>
      <c r="AC45" s="8131"/>
      <c r="AD45" s="8131"/>
      <c r="AE45" s="8137" t="s">
        <v>9255</v>
      </c>
      <c r="AF45" s="8138"/>
      <c r="AG45" s="8138">
        <f>SUM(AG3:AG43)</f>
      </c>
      <c r="AH45" s="8139"/>
      <c r="AI45" s="8140"/>
      <c r="AJ45" s="8141"/>
      <c r="AK45" s="8141"/>
      <c r="AL45" s="8140"/>
      <c r="AM45" s="8141"/>
      <c r="AN45" s="8141"/>
    </row>
    <row r="46">
      <c r="A46" s="8131"/>
      <c r="B46" s="8135"/>
      <c r="C46" s="8135"/>
      <c r="D46" s="8131"/>
      <c r="E46" s="8131"/>
      <c r="F46" s="8131"/>
      <c r="G46" s="8135"/>
      <c r="H46" s="8136"/>
      <c r="I46" s="8136"/>
      <c r="J46" s="8136"/>
      <c r="K46" s="8131"/>
      <c r="L46" s="8131"/>
      <c r="M46" s="8131"/>
      <c r="N46" s="8131"/>
      <c r="O46" s="8131"/>
      <c r="P46" s="8131"/>
      <c r="Q46" s="8131"/>
      <c r="R46" s="8131"/>
      <c r="S46" s="8131"/>
      <c r="T46" s="8131"/>
      <c r="U46" s="8131"/>
      <c r="V46" s="8131"/>
      <c r="W46" s="8131"/>
      <c r="X46" s="8131"/>
      <c r="Y46" s="8131"/>
      <c r="Z46" s="8131"/>
      <c r="AA46" s="8131"/>
      <c r="AB46" s="8131"/>
      <c r="AC46" s="8131"/>
      <c r="AD46" s="8131"/>
      <c r="AE46" s="8142" t="s">
        <v>9256</v>
      </c>
      <c r="AF46" s="8143">
        <f t="shared" ref="AF46:AF49" si="14">AG46/$AG$45</f>
      </c>
      <c r="AG46" s="8144">
        <f t="shared" ref="AG46:AG49" si="19">SUMIFS($AG$3:$AG$43,$AE$3:$AE$43,AE46)</f>
      </c>
      <c r="AH46" s="8145"/>
      <c r="AI46" s="8140"/>
      <c r="AJ46" s="8141"/>
      <c r="AK46" s="8141"/>
      <c r="AL46" s="8140"/>
      <c r="AM46" s="8141"/>
      <c r="AN46" s="8141"/>
    </row>
    <row r="47">
      <c r="A47" s="8131"/>
      <c r="B47" s="8135"/>
      <c r="C47" s="8135"/>
      <c r="D47" s="8131"/>
      <c r="E47" s="8131"/>
      <c r="F47" s="8131"/>
      <c r="G47" s="8135"/>
      <c r="H47" s="8136"/>
      <c r="I47" s="8136"/>
      <c r="J47" s="8136"/>
      <c r="K47" s="8131"/>
      <c r="L47" s="8131"/>
      <c r="M47" s="8131"/>
      <c r="N47" s="8131"/>
      <c r="O47" s="8131"/>
      <c r="P47" s="8131"/>
      <c r="Q47" s="8131"/>
      <c r="R47" s="8131"/>
      <c r="S47" s="8131"/>
      <c r="T47" s="8131"/>
      <c r="U47" s="8131"/>
      <c r="V47" s="8131"/>
      <c r="W47" s="8131"/>
      <c r="X47" s="8131"/>
      <c r="Y47" s="8131"/>
      <c r="Z47" s="8131"/>
      <c r="AA47" s="8131"/>
      <c r="AB47" s="8131"/>
      <c r="AC47" s="8131"/>
      <c r="AD47" s="8131"/>
      <c r="AE47" s="8142" t="s">
        <v>9257</v>
      </c>
      <c r="AF47" s="8143">
        <f t="shared" si="14"/>
      </c>
      <c r="AG47" s="8144">
        <f t="shared" si="19"/>
      </c>
      <c r="AH47" s="8145"/>
      <c r="AI47" s="8140"/>
      <c r="AJ47" s="8141"/>
      <c r="AK47" s="8141"/>
      <c r="AL47" s="8140"/>
      <c r="AM47" s="8141"/>
      <c r="AN47" s="8141"/>
    </row>
    <row r="48">
      <c r="A48" s="8131"/>
      <c r="B48" s="8135"/>
      <c r="C48" s="8135"/>
      <c r="D48" s="8131"/>
      <c r="E48" s="8131"/>
      <c r="F48" s="8131"/>
      <c r="G48" s="8135"/>
      <c r="H48" s="8136"/>
      <c r="I48" s="8136"/>
      <c r="J48" s="8136"/>
      <c r="K48" s="8131"/>
      <c r="L48" s="8131"/>
      <c r="M48" s="8131"/>
      <c r="N48" s="8131"/>
      <c r="O48" s="8131"/>
      <c r="P48" s="8131"/>
      <c r="Q48" s="8131"/>
      <c r="R48" s="8131"/>
      <c r="S48" s="8131"/>
      <c r="T48" s="8131"/>
      <c r="U48" s="8131"/>
      <c r="V48" s="8131"/>
      <c r="W48" s="8131"/>
      <c r="X48" s="8131"/>
      <c r="Y48" s="8131"/>
      <c r="Z48" s="8131"/>
      <c r="AA48" s="8131"/>
      <c r="AB48" s="8131"/>
      <c r="AC48" s="8131"/>
      <c r="AD48" s="8131"/>
      <c r="AE48" s="8142" t="s">
        <v>9258</v>
      </c>
      <c r="AF48" s="8143">
        <f t="shared" si="14"/>
      </c>
      <c r="AG48" s="8144">
        <f t="shared" si="19"/>
      </c>
      <c r="AH48" s="8145"/>
      <c r="AI48" s="8140"/>
      <c r="AJ48" s="8141"/>
      <c r="AK48" s="8141"/>
      <c r="AL48" s="8140"/>
      <c r="AM48" s="8141"/>
      <c r="AN48" s="8141"/>
    </row>
    <row r="49">
      <c r="A49" s="8131"/>
      <c r="B49" s="8135"/>
      <c r="C49" s="8135"/>
      <c r="D49" s="8131"/>
      <c r="E49" s="8131"/>
      <c r="F49" s="8131"/>
      <c r="G49" s="8135"/>
      <c r="H49" s="8136"/>
      <c r="I49" s="8136"/>
      <c r="J49" s="8136"/>
      <c r="K49" s="8131"/>
      <c r="L49" s="8131"/>
      <c r="M49" s="8131"/>
      <c r="N49" s="8131"/>
      <c r="O49" s="8131"/>
      <c r="P49" s="8131"/>
      <c r="Q49" s="8131"/>
      <c r="R49" s="8131"/>
      <c r="S49" s="8131"/>
      <c r="T49" s="8131"/>
      <c r="U49" s="8131"/>
      <c r="V49" s="8131"/>
      <c r="W49" s="8131"/>
      <c r="X49" s="8131"/>
      <c r="Y49" s="8131"/>
      <c r="Z49" s="8131"/>
      <c r="AA49" s="8131"/>
      <c r="AB49" s="8131"/>
      <c r="AC49" s="8131"/>
      <c r="AD49" s="8131"/>
      <c r="AE49" s="8142" t="s">
        <v>9259</v>
      </c>
      <c r="AF49" s="8143">
        <f t="shared" si="14"/>
      </c>
      <c r="AG49" s="8144">
        <f t="shared" si="19"/>
      </c>
      <c r="AH49" s="8145"/>
      <c r="AI49" s="8140"/>
      <c r="AJ49" s="8141"/>
      <c r="AK49" s="8141"/>
      <c r="AL49" s="8140"/>
      <c r="AM49" s="8141"/>
      <c r="AN49" s="8141"/>
    </row>
    <row r="50">
      <c r="A50" s="8131"/>
      <c r="B50" s="8135"/>
      <c r="C50" s="8135"/>
      <c r="D50" s="8131"/>
      <c r="E50" s="8131"/>
      <c r="F50" s="8131"/>
      <c r="G50" s="8135"/>
      <c r="H50" s="8136"/>
      <c r="I50" s="8136"/>
      <c r="J50" s="8136"/>
      <c r="K50" s="8131"/>
      <c r="L50" s="8131"/>
      <c r="M50" s="8131"/>
      <c r="N50" s="8131"/>
      <c r="O50" s="8131"/>
      <c r="P50" s="8131"/>
      <c r="Q50" s="8131"/>
      <c r="R50" s="8131"/>
      <c r="S50" s="8131"/>
      <c r="T50" s="8131"/>
      <c r="U50" s="8131"/>
      <c r="V50" s="8131"/>
      <c r="W50" s="8131"/>
      <c r="X50" s="8131"/>
      <c r="Y50" s="8131"/>
      <c r="Z50" s="8131"/>
      <c r="AA50" s="8131"/>
      <c r="AB50" s="8131"/>
      <c r="AC50" s="8131"/>
      <c r="AD50" s="8131"/>
      <c r="AE50" s="8142" t="s">
        <v>9170</v>
      </c>
      <c r="AF50" s="8146">
        <f>AVERAGE(AH3:AH43)/AVERAGE(D3:D43)</f>
      </c>
      <c r="AG50" s="8144">
        <f>SUMIF($H$3:$H$43,"&lt;90",$AG$3:$AG$43)</f>
      </c>
      <c r="AH50" s="8147"/>
      <c r="AI50" s="8140"/>
      <c r="AJ50" s="8141"/>
      <c r="AK50" s="8141"/>
      <c r="AL50" s="8140"/>
      <c r="AM50" s="8141"/>
      <c r="AN50" s="8141"/>
    </row>
    <row r="51">
      <c r="A51" s="8131"/>
      <c r="B51" s="8135"/>
      <c r="C51" s="8135"/>
      <c r="D51" s="8131"/>
      <c r="E51" s="8131"/>
      <c r="F51" s="8131"/>
      <c r="G51" s="8135"/>
      <c r="H51" s="8136"/>
      <c r="I51" s="8136"/>
      <c r="J51" s="8136"/>
      <c r="K51" s="8131"/>
      <c r="L51" s="8131"/>
      <c r="M51" s="8131"/>
      <c r="N51" s="8131"/>
      <c r="O51" s="8131"/>
      <c r="P51" s="8131"/>
      <c r="Q51" s="8131"/>
      <c r="R51" s="8131"/>
      <c r="S51" s="8131"/>
      <c r="T51" s="8131"/>
      <c r="U51" s="8131"/>
      <c r="V51" s="8131"/>
      <c r="W51" s="8131"/>
      <c r="X51" s="8131"/>
      <c r="Y51" s="8131"/>
      <c r="Z51" s="8131"/>
      <c r="AA51" s="8131"/>
      <c r="AB51" s="8131"/>
      <c r="AC51" s="8131"/>
      <c r="AD51" s="8131"/>
      <c r="AE51" s="8131"/>
      <c r="AF51" s="8147"/>
      <c r="AG51" s="8147"/>
      <c r="AH51" s="8147"/>
      <c r="AI51" s="8140"/>
      <c r="AJ51" s="8141"/>
      <c r="AK51" s="8141"/>
      <c r="AL51" s="8140"/>
      <c r="AM51" s="8141"/>
      <c r="AN51" s="8141"/>
    </row>
    <row r="52">
      <c r="A52" s="8088" t="s">
        <v>9260</v>
      </c>
      <c r="B52" s="8088" t="s">
        <v>9145</v>
      </c>
      <c r="C52" s="8088" t="s">
        <v>9146</v>
      </c>
      <c r="D52" s="8088" t="s">
        <v>9147</v>
      </c>
      <c r="E52" s="8088"/>
      <c r="F52" s="8088" t="s">
        <v>9261</v>
      </c>
      <c r="G52" s="8148" t="s">
        <v>9149</v>
      </c>
      <c r="H52" s="8149" t="s">
        <v>9150</v>
      </c>
      <c r="I52" s="8087" t="s">
        <v>9151</v>
      </c>
      <c r="J52" s="8087" t="s">
        <v>9152</v>
      </c>
      <c r="K52" s="8088" t="s">
        <v>9153</v>
      </c>
      <c r="L52" s="8088" t="s">
        <v>9154</v>
      </c>
      <c r="M52" s="8088" t="s">
        <v>9262</v>
      </c>
      <c r="N52" s="8088" t="s">
        <v>9263</v>
      </c>
      <c r="O52" s="8088" t="s">
        <v>9157</v>
      </c>
      <c r="P52" s="8150"/>
      <c r="Q52" s="8150"/>
      <c r="R52" s="8150"/>
      <c r="S52" s="8150"/>
      <c r="T52" s="8150"/>
      <c r="U52" s="8150"/>
      <c r="V52" s="8150"/>
      <c r="W52" s="8150"/>
      <c r="X52" s="8150"/>
      <c r="Y52" s="8150"/>
      <c r="Z52" s="8150"/>
      <c r="AA52" s="8150"/>
      <c r="AB52" s="8151" t="s">
        <v>9164</v>
      </c>
      <c r="AC52" s="8149" t="s">
        <v>9165</v>
      </c>
      <c r="AD52" s="8149" t="s">
        <v>9264</v>
      </c>
      <c r="AE52" s="8149" t="s">
        <v>9265</v>
      </c>
      <c r="AF52" s="8152" t="s">
        <v>9168</v>
      </c>
      <c r="AG52" s="8152" t="s">
        <v>9169</v>
      </c>
      <c r="AH52" s="8087" t="s">
        <v>9170</v>
      </c>
      <c r="AI52" s="8149" t="s">
        <v>9171</v>
      </c>
      <c r="AJ52" s="8087" t="s">
        <v>9172</v>
      </c>
      <c r="AK52" s="8088" t="s">
        <v>9173</v>
      </c>
      <c r="AL52" s="8088" t="s">
        <v>9266</v>
      </c>
      <c r="AM52" s="8088" t="s">
        <v>9175</v>
      </c>
      <c r="AN52" s="8088" t="s">
        <v>9176</v>
      </c>
    </row>
    <row r="53">
      <c r="A53" s="8088" t="s">
        <v>9177</v>
      </c>
      <c r="B53" s="8088"/>
      <c r="C53" s="8088"/>
      <c r="D53" s="8088" t="s">
        <v>9178</v>
      </c>
      <c r="E53" s="8092" t="s">
        <v>9179</v>
      </c>
      <c r="F53" s="8088"/>
      <c r="G53" s="8153"/>
      <c r="H53" s="8149"/>
      <c r="I53" s="8087"/>
      <c r="J53" s="8087"/>
      <c r="K53" s="8088" t="s">
        <v>9180</v>
      </c>
      <c r="L53" s="8088" t="s">
        <v>9180</v>
      </c>
      <c r="M53" s="8088"/>
      <c r="N53" s="8088"/>
      <c r="O53" s="8088"/>
      <c r="P53" s="8150"/>
      <c r="Q53" s="8150"/>
      <c r="R53" s="8150"/>
      <c r="S53" s="8150"/>
      <c r="T53" s="8150"/>
      <c r="U53" s="8150"/>
      <c r="V53" s="8150"/>
      <c r="W53" s="8150"/>
      <c r="X53" s="8150"/>
      <c r="Y53" s="8150"/>
      <c r="Z53" s="8150"/>
      <c r="AA53" s="8150"/>
      <c r="AB53" s="8151"/>
      <c r="AC53" s="8149"/>
      <c r="AD53" s="8149"/>
      <c r="AE53" s="8149"/>
      <c r="AF53" s="8152"/>
      <c r="AG53" s="8152"/>
      <c r="AH53" s="8087"/>
      <c r="AI53" s="8149"/>
      <c r="AJ53" s="8087"/>
      <c r="AK53" s="8088"/>
      <c r="AL53" s="8088"/>
      <c r="AM53" s="8088"/>
      <c r="AN53" s="8088"/>
    </row>
    <row r="54">
      <c r="A54" s="8154">
        <v>1</v>
      </c>
      <c r="B54" s="8093" t="s">
        <v>9188</v>
      </c>
      <c r="C54" s="8093" t="s">
        <v>9267</v>
      </c>
      <c r="D54" s="8094">
        <v>6127</v>
      </c>
      <c r="E54" s="8108">
        <v>6127</v>
      </c>
      <c r="F54" s="8155"/>
      <c r="G54" s="8156">
        <f>VLOOKUP(C54,'Data Products'!$A:$J,2,0)</f>
      </c>
      <c r="H54" s="8157">
        <f t="shared" ref="H54:H78" si="5">IFERROR(G54-TODAY(),"")</f>
      </c>
      <c r="I54" s="8097">
        <v>45840</v>
      </c>
      <c r="J54" s="8098">
        <f t="shared" ref="J54:J125" si="11">TODAY()-I54</f>
      </c>
      <c r="K54" s="8114">
        <v>7689</v>
      </c>
      <c r="L54" s="8158">
        <v>15923</v>
      </c>
      <c r="M54" s="8094">
        <v>6000</v>
      </c>
      <c r="N54" s="8094">
        <v>12000</v>
      </c>
      <c r="O54" s="8093" t="s">
        <v>9193</v>
      </c>
      <c r="P54" s="8131"/>
      <c r="Q54" s="8131"/>
      <c r="R54" s="8159"/>
      <c r="S54" s="8131"/>
      <c r="T54" s="8131"/>
      <c r="U54" s="8131"/>
      <c r="V54" s="8131"/>
      <c r="W54" s="8131"/>
      <c r="X54" s="8131"/>
      <c r="Y54" s="8131"/>
      <c r="Z54" s="8131"/>
      <c r="AA54" s="8131"/>
      <c r="AB54" s="8160">
        <f t="shared" ref="AB54:AB125" si="16">L54/30</f>
      </c>
      <c r="AC54" s="8115">
        <f t="shared" ref="AC54:AC125" si="21">IFERROR(D54/AB54,"-")</f>
      </c>
      <c r="AD54" s="8101">
        <f t="shared" ref="AD54:AD125" si="8">IFERROR(TODAY()+AC54,"-")</f>
      </c>
      <c r="AE54" s="8116">
        <f t="shared" ref="AE54:AE125" si="13">_xlfn.IFS(AC54="-","Not sold yet",AND(AC54&lt;=150,AC54&gt;60),"Out of stock more than 60 days",AC54&lt;=60,"Out of stock less than 60 days",AC54&gt;=150,"Out of stock more than 150 days")</f>
      </c>
      <c r="AF54" s="8103">
        <f>VLOOKUP(C54,'Data Products'!$A:$J,10,0)</f>
      </c>
      <c r="AG54" s="8104">
        <f t="shared" ref="AG54:AG125" si="18">AF54*D54</f>
      </c>
      <c r="AH54" s="8104"/>
      <c r="AI54" s="8122" t="s">
        <v>9268</v>
      </c>
      <c r="AJ54" s="8106"/>
      <c r="AK54" s="8107"/>
      <c r="AL54" s="8106"/>
      <c r="AM54" s="8107"/>
      <c r="AN54" s="8107"/>
    </row>
    <row customHeight="true" hidden="true" ht="18" r="55">
      <c r="A55" s="8154">
        <v>2</v>
      </c>
      <c r="B55" s="8093" t="s">
        <v>9191</v>
      </c>
      <c r="C55" s="8093" t="s">
        <v>9269</v>
      </c>
      <c r="D55" s="8094">
        <v>0</v>
      </c>
      <c r="E55" s="8108">
        <v>0</v>
      </c>
      <c r="F55" s="8155"/>
      <c r="G55" s="8156">
        <f>VLOOKUP(C55,'Data Products'!$A:$J,2,0)</f>
      </c>
      <c r="H55" s="8157">
        <f t="shared" si="5"/>
      </c>
      <c r="I55" s="8097">
        <v>45376</v>
      </c>
      <c r="J55" s="8098">
        <f t="shared" si="11"/>
      </c>
      <c r="K55" s="8094">
        <v>0</v>
      </c>
      <c r="L55" s="8094">
        <v>0</v>
      </c>
      <c r="M55" s="8094">
        <v>0</v>
      </c>
      <c r="N55" s="8094">
        <v>0</v>
      </c>
      <c r="O55" s="8093" t="s">
        <v>9270</v>
      </c>
      <c r="P55" s="8131"/>
      <c r="Q55" s="8131"/>
      <c r="R55" s="8159"/>
      <c r="S55" s="8131"/>
      <c r="T55" s="8131"/>
      <c r="U55" s="8131"/>
      <c r="V55" s="8131"/>
      <c r="W55" s="8131"/>
      <c r="X55" s="8131"/>
      <c r="Y55" s="8131"/>
      <c r="Z55" s="8131"/>
      <c r="AA55" s="8131"/>
      <c r="AB55" s="8160">
        <f t="shared" si="16"/>
      </c>
      <c r="AC55" s="8109">
        <f t="shared" si="21"/>
      </c>
      <c r="AD55" s="8101">
        <f t="shared" si="8"/>
      </c>
      <c r="AE55" s="8110">
        <f t="shared" si="13"/>
      </c>
      <c r="AF55" s="8103">
        <f>VLOOKUP(C55,'Data Products'!$A:$J,10,0)</f>
      </c>
      <c r="AG55" s="8104">
        <f t="shared" si="18"/>
      </c>
      <c r="AH55" s="8104">
        <f t="shared" ref="AH55:AH90" si="1">IF(H55&lt;=90,D55,0)</f>
      </c>
      <c r="AI55" s="8117"/>
      <c r="AJ55" s="8106"/>
      <c r="AK55" s="8107"/>
      <c r="AL55" s="8106"/>
      <c r="AM55" s="8107"/>
      <c r="AN55" s="8107"/>
    </row>
    <row customHeight="true" hidden="true" ht="18" r="56">
      <c r="A56" s="8154">
        <v>3</v>
      </c>
      <c r="B56" s="8093" t="s">
        <v>9191</v>
      </c>
      <c r="C56" s="8093" t="s">
        <v>9271</v>
      </c>
      <c r="D56" s="8094">
        <v>0</v>
      </c>
      <c r="E56" s="8108">
        <v>0</v>
      </c>
      <c r="F56" s="8155"/>
      <c r="G56" s="8156">
        <f>VLOOKUP(C56,'Data Products'!$A:$J,2,0)</f>
      </c>
      <c r="H56" s="8157">
        <f t="shared" si="5"/>
      </c>
      <c r="I56" s="8133">
        <v>45721</v>
      </c>
      <c r="J56" s="8098">
        <f t="shared" si="11"/>
      </c>
      <c r="K56" s="8094">
        <v>0</v>
      </c>
      <c r="L56" s="8094">
        <v>0</v>
      </c>
      <c r="M56" s="8161" t="s">
        <v>9272</v>
      </c>
      <c r="N56" s="8161" t="s">
        <v>9272</v>
      </c>
      <c r="O56" s="8093" t="s">
        <v>9270</v>
      </c>
      <c r="P56" s="8131"/>
      <c r="Q56" s="8131"/>
      <c r="R56" s="8159"/>
      <c r="S56" s="8131"/>
      <c r="T56" s="8131"/>
      <c r="U56" s="8131"/>
      <c r="V56" s="8131"/>
      <c r="W56" s="8131"/>
      <c r="X56" s="8131"/>
      <c r="Y56" s="8131"/>
      <c r="Z56" s="8131"/>
      <c r="AA56" s="8131"/>
      <c r="AB56" s="8160">
        <f t="shared" si="16"/>
      </c>
      <c r="AC56" s="8109">
        <f t="shared" si="21"/>
      </c>
      <c r="AD56" s="8101">
        <f t="shared" si="8"/>
      </c>
      <c r="AE56" s="8110">
        <f t="shared" si="13"/>
      </c>
      <c r="AF56" s="8103">
        <f>VLOOKUP(C56,'Data Products'!$A:$J,10,0)</f>
      </c>
      <c r="AG56" s="8104">
        <f t="shared" si="18"/>
      </c>
      <c r="AH56" s="8104">
        <f t="shared" si="1"/>
      </c>
      <c r="AI56" s="8117"/>
      <c r="AJ56" s="8106"/>
      <c r="AK56" s="8107"/>
      <c r="AL56" s="8106"/>
      <c r="AM56" s="8107"/>
      <c r="AN56" s="8107"/>
    </row>
    <row customHeight="true" hidden="true" ht="18" r="57">
      <c r="A57" s="8154">
        <v>4</v>
      </c>
      <c r="B57" s="8093" t="s">
        <v>9191</v>
      </c>
      <c r="C57" s="8093" t="s">
        <v>9273</v>
      </c>
      <c r="D57" s="8094">
        <v>0</v>
      </c>
      <c r="E57" s="8108">
        <v>0</v>
      </c>
      <c r="F57" s="8155"/>
      <c r="G57" s="8156">
        <f>VLOOKUP(C57,'Data Products'!$A:$J,2,0)</f>
      </c>
      <c r="H57" s="8157">
        <f t="shared" si="5"/>
      </c>
      <c r="I57" s="8097">
        <v>45460</v>
      </c>
      <c r="J57" s="8098">
        <f t="shared" si="11"/>
      </c>
      <c r="K57" s="8094">
        <v>0</v>
      </c>
      <c r="L57" s="8094">
        <v>0</v>
      </c>
      <c r="M57" s="8094">
        <v>0</v>
      </c>
      <c r="N57" s="8094">
        <v>0</v>
      </c>
      <c r="O57" s="8093" t="s">
        <v>9270</v>
      </c>
      <c r="P57" s="8131"/>
      <c r="Q57" s="8131"/>
      <c r="R57" s="8162"/>
      <c r="S57" s="8131"/>
      <c r="T57" s="8131"/>
      <c r="U57" s="8131"/>
      <c r="V57" s="8131"/>
      <c r="W57" s="8131"/>
      <c r="X57" s="8131"/>
      <c r="Y57" s="8131"/>
      <c r="Z57" s="8131"/>
      <c r="AA57" s="8131"/>
      <c r="AB57" s="8160">
        <f t="shared" si="16"/>
      </c>
      <c r="AC57" s="8109">
        <f t="shared" si="21"/>
      </c>
      <c r="AD57" s="8101">
        <f t="shared" si="8"/>
      </c>
      <c r="AE57" s="8110">
        <f t="shared" si="13"/>
      </c>
      <c r="AF57" s="8103">
        <f>VLOOKUP(C57,'Data Products'!$A:$J,10,0)</f>
      </c>
      <c r="AG57" s="8104">
        <f t="shared" si="18"/>
      </c>
      <c r="AH57" s="8104">
        <f t="shared" si="1"/>
      </c>
      <c r="AI57" s="8106"/>
      <c r="AJ57" s="8107"/>
      <c r="AK57" s="8107"/>
      <c r="AL57" s="8106"/>
      <c r="AM57" s="8107"/>
      <c r="AN57" s="8107"/>
    </row>
    <row customHeight="true" hidden="true" ht="18" r="58">
      <c r="A58" s="8154">
        <v>5</v>
      </c>
      <c r="B58" s="8093" t="s">
        <v>9216</v>
      </c>
      <c r="C58" s="8093" t="s">
        <v>9274</v>
      </c>
      <c r="D58" s="8094">
        <v>0</v>
      </c>
      <c r="E58" s="8108">
        <v>0</v>
      </c>
      <c r="F58" s="8155"/>
      <c r="G58" s="8156">
        <f>VLOOKUP(C58,'Data Products'!$A:$J,2,0)</f>
      </c>
      <c r="H58" s="8157">
        <f t="shared" si="5"/>
      </c>
      <c r="I58" s="8097">
        <v>45667</v>
      </c>
      <c r="J58" s="8098">
        <f t="shared" si="11"/>
      </c>
      <c r="K58" s="8094">
        <v>0</v>
      </c>
      <c r="L58" s="8094">
        <v>0</v>
      </c>
      <c r="M58" s="8094">
        <v>500</v>
      </c>
      <c r="N58" s="8094">
        <v>1000</v>
      </c>
      <c r="O58" s="8163" t="s">
        <v>9201</v>
      </c>
      <c r="P58" s="8131"/>
      <c r="Q58" s="8131"/>
      <c r="R58" s="8159"/>
      <c r="S58" s="8131"/>
      <c r="T58" s="8131"/>
      <c r="U58" s="8131"/>
      <c r="V58" s="8131"/>
      <c r="W58" s="8131"/>
      <c r="X58" s="8131"/>
      <c r="Y58" s="8131"/>
      <c r="Z58" s="8131"/>
      <c r="AA58" s="8131"/>
      <c r="AB58" s="8160">
        <f t="shared" si="16"/>
      </c>
      <c r="AC58" s="8109">
        <f t="shared" si="21"/>
      </c>
      <c r="AD58" s="8101">
        <f t="shared" si="8"/>
      </c>
      <c r="AE58" s="8110">
        <f t="shared" si="13"/>
      </c>
      <c r="AF58" s="8103">
        <f>VLOOKUP(C58,'Data Products'!$A:$J,10,0)</f>
      </c>
      <c r="AG58" s="8104">
        <f t="shared" si="18"/>
      </c>
      <c r="AH58" s="8104">
        <f t="shared" si="1"/>
      </c>
      <c r="AI58" s="8117"/>
      <c r="AJ58" s="8107"/>
      <c r="AK58" s="8107">
        <v>200</v>
      </c>
      <c r="AL58" s="8106"/>
      <c r="AM58" s="8107"/>
      <c r="AN58" s="8107"/>
    </row>
    <row r="59">
      <c r="A59" s="8154">
        <v>6</v>
      </c>
      <c r="B59" s="8093" t="s">
        <v>9191</v>
      </c>
      <c r="C59" s="8093" t="s">
        <v>9275</v>
      </c>
      <c r="D59" s="8094">
        <v>3</v>
      </c>
      <c r="E59" s="8108">
        <v>3</v>
      </c>
      <c r="F59" s="8155"/>
      <c r="G59" s="8156">
        <f>VLOOKUP(C59,'Data Products'!$A:$J,2,0)</f>
      </c>
      <c r="H59" s="8157">
        <f t="shared" si="5"/>
      </c>
      <c r="I59" s="8097">
        <v>45667</v>
      </c>
      <c r="J59" s="8098">
        <f t="shared" si="11"/>
      </c>
      <c r="K59" s="8094">
        <v>0</v>
      </c>
      <c r="L59" s="8094">
        <v>0</v>
      </c>
      <c r="M59" s="8094">
        <v>500</v>
      </c>
      <c r="N59" s="8094">
        <v>1000</v>
      </c>
      <c r="O59" s="8093" t="s">
        <v>9201</v>
      </c>
      <c r="P59" s="8131"/>
      <c r="Q59" s="8131"/>
      <c r="R59" s="8159"/>
      <c r="S59" s="8131"/>
      <c r="T59" s="8131"/>
      <c r="U59" s="8131"/>
      <c r="V59" s="8131"/>
      <c r="W59" s="8131"/>
      <c r="X59" s="8131"/>
      <c r="Y59" s="8131"/>
      <c r="Z59" s="8131"/>
      <c r="AA59" s="8131"/>
      <c r="AB59" s="8160">
        <f t="shared" si="16"/>
      </c>
      <c r="AC59" s="8115">
        <f t="shared" si="21"/>
      </c>
      <c r="AD59" s="8101">
        <f t="shared" si="8"/>
      </c>
      <c r="AE59" s="8116">
        <f t="shared" si="13"/>
      </c>
      <c r="AF59" s="8103">
        <f>VLOOKUP(C59,'Data Products'!$A:$J,10,0)</f>
      </c>
      <c r="AG59" s="8104">
        <f t="shared" si="18"/>
      </c>
      <c r="AH59" s="8104">
        <f t="shared" si="1"/>
      </c>
      <c r="AI59" s="8117"/>
      <c r="AJ59" s="8107"/>
      <c r="AK59" s="8107"/>
      <c r="AL59" s="8106"/>
      <c r="AM59" s="8107"/>
      <c r="AN59" s="8107"/>
    </row>
    <row r="60">
      <c r="A60" s="8154">
        <v>7</v>
      </c>
      <c r="B60" s="8093" t="s">
        <v>9181</v>
      </c>
      <c r="C60" s="8093" t="s">
        <v>9276</v>
      </c>
      <c r="D60" s="8094">
        <v>138</v>
      </c>
      <c r="E60" s="8108">
        <v>138</v>
      </c>
      <c r="F60" s="8155"/>
      <c r="G60" s="8156">
        <f>VLOOKUP(C60,'Data Products'!$A:$J,2,0)</f>
      </c>
      <c r="H60" s="8157">
        <f t="shared" si="5"/>
      </c>
      <c r="I60" s="8097">
        <v>45617</v>
      </c>
      <c r="J60" s="8098">
        <f t="shared" si="11"/>
      </c>
      <c r="K60" s="8094">
        <v>26</v>
      </c>
      <c r="L60" s="8094">
        <v>60</v>
      </c>
      <c r="M60" s="8094">
        <v>300</v>
      </c>
      <c r="N60" s="8094">
        <v>500</v>
      </c>
      <c r="O60" s="8164" t="s">
        <v>9201</v>
      </c>
      <c r="P60" s="8131"/>
      <c r="Q60" s="8131"/>
      <c r="R60" s="8159"/>
      <c r="S60" s="8131"/>
      <c r="T60" s="8131"/>
      <c r="U60" s="8131"/>
      <c r="V60" s="8131"/>
      <c r="W60" s="8131"/>
      <c r="X60" s="8131"/>
      <c r="Y60" s="8131"/>
      <c r="Z60" s="8131"/>
      <c r="AA60" s="8131"/>
      <c r="AB60" s="8160">
        <f t="shared" si="16"/>
      </c>
      <c r="AC60" s="8119">
        <f t="shared" si="21"/>
      </c>
      <c r="AD60" s="8101">
        <f t="shared" si="8"/>
      </c>
      <c r="AE60" s="8120">
        <f t="shared" si="13"/>
      </c>
      <c r="AF60" s="8103">
        <f>VLOOKUP(C60,'Data Products'!$A:$J,10,0)</f>
      </c>
      <c r="AG60" s="8104">
        <f t="shared" si="18"/>
      </c>
      <c r="AH60" s="8104">
        <f t="shared" si="1"/>
      </c>
      <c r="AI60" s="8106"/>
      <c r="AJ60" s="8107"/>
      <c r="AK60" s="8107"/>
      <c r="AL60" s="8106"/>
      <c r="AM60" s="8107"/>
      <c r="AN60" s="8107"/>
    </row>
    <row customHeight="true" hidden="true" ht="18" r="61">
      <c r="A61" s="8154">
        <v>8</v>
      </c>
      <c r="B61" s="8093" t="s">
        <v>9181</v>
      </c>
      <c r="C61" s="8093" t="s">
        <v>9277</v>
      </c>
      <c r="D61" s="8094">
        <v>0</v>
      </c>
      <c r="E61" s="8108">
        <v>0</v>
      </c>
      <c r="F61" s="8155"/>
      <c r="G61" s="8156">
        <f>VLOOKUP(C61,'Data Products'!$A:$J,2,0)</f>
      </c>
      <c r="H61" s="8165">
        <f t="shared" si="5"/>
      </c>
      <c r="I61" s="8097">
        <v>45504</v>
      </c>
      <c r="J61" s="8098">
        <f t="shared" si="11"/>
      </c>
      <c r="K61" s="8094">
        <v>0</v>
      </c>
      <c r="L61" s="8094">
        <v>0</v>
      </c>
      <c r="M61" s="8094">
        <v>0</v>
      </c>
      <c r="N61" s="8094">
        <v>0</v>
      </c>
      <c r="O61" s="8093" t="s">
        <v>9201</v>
      </c>
      <c r="P61" s="8131"/>
      <c r="Q61" s="8131"/>
      <c r="R61" s="8159"/>
      <c r="S61" s="8131"/>
      <c r="T61" s="8131"/>
      <c r="U61" s="8131"/>
      <c r="V61" s="8131"/>
      <c r="W61" s="8131"/>
      <c r="X61" s="8131"/>
      <c r="Y61" s="8131"/>
      <c r="Z61" s="8131"/>
      <c r="AA61" s="8131"/>
      <c r="AB61" s="8160">
        <f t="shared" si="16"/>
      </c>
      <c r="AC61" s="8109">
        <f t="shared" si="21"/>
      </c>
      <c r="AD61" s="8101">
        <f t="shared" si="8"/>
      </c>
      <c r="AE61" s="8110">
        <f t="shared" si="13"/>
      </c>
      <c r="AF61" s="8103">
        <f>VLOOKUP(C61,'Data Products'!$A:$J,10,0)</f>
      </c>
      <c r="AG61" s="8104">
        <f t="shared" si="18"/>
      </c>
      <c r="AH61" s="8104">
        <f t="shared" si="1"/>
      </c>
      <c r="AI61" s="8106"/>
      <c r="AJ61" s="8107"/>
      <c r="AK61" s="8107"/>
      <c r="AL61" s="8106"/>
      <c r="AM61" s="8107"/>
      <c r="AN61" s="8107"/>
    </row>
    <row customHeight="true" hidden="true" ht="18" r="62">
      <c r="A62" s="8154">
        <v>9</v>
      </c>
      <c r="B62" s="8093" t="s">
        <v>9181</v>
      </c>
      <c r="C62" s="8093" t="s">
        <v>9278</v>
      </c>
      <c r="D62" s="8094">
        <v>0</v>
      </c>
      <c r="E62" s="8108">
        <v>0</v>
      </c>
      <c r="F62" s="8155"/>
      <c r="G62" s="8156">
        <f>VLOOKUP(C62,'Data Products'!$A:$J,2,0)</f>
      </c>
      <c r="H62" s="8157">
        <f t="shared" si="5"/>
      </c>
      <c r="I62" s="8097">
        <v>45530</v>
      </c>
      <c r="J62" s="8098">
        <f t="shared" si="11"/>
      </c>
      <c r="K62" s="8094">
        <v>0</v>
      </c>
      <c r="L62" s="8094">
        <v>0</v>
      </c>
      <c r="M62" s="8094">
        <v>100</v>
      </c>
      <c r="N62" s="8094">
        <v>300</v>
      </c>
      <c r="O62" s="8093" t="s">
        <v>9201</v>
      </c>
      <c r="P62" s="8131"/>
      <c r="Q62" s="8131"/>
      <c r="R62" s="8159"/>
      <c r="S62" s="8131"/>
      <c r="T62" s="8131"/>
      <c r="U62" s="8131"/>
      <c r="V62" s="8131"/>
      <c r="W62" s="8131"/>
      <c r="X62" s="8131"/>
      <c r="Y62" s="8131"/>
      <c r="Z62" s="8131"/>
      <c r="AA62" s="8131"/>
      <c r="AB62" s="8160">
        <f t="shared" si="16"/>
      </c>
      <c r="AC62" s="8115">
        <f t="shared" si="21"/>
      </c>
      <c r="AD62" s="8101">
        <f t="shared" si="8"/>
      </c>
      <c r="AE62" s="8116">
        <f t="shared" si="13"/>
      </c>
      <c r="AF62" s="8103">
        <f>VLOOKUP(C62,'Data Products'!$A:$J,10,0)</f>
      </c>
      <c r="AG62" s="8104">
        <f t="shared" si="18"/>
      </c>
      <c r="AH62" s="8104">
        <f t="shared" si="1"/>
      </c>
      <c r="AI62" s="8106"/>
      <c r="AJ62" s="8107"/>
      <c r="AK62" s="8107"/>
      <c r="AL62" s="8106"/>
      <c r="AM62" s="8107"/>
      <c r="AN62" s="8107"/>
    </row>
    <row customHeight="true" hidden="true" ht="18" r="63">
      <c r="A63" s="8154">
        <v>10</v>
      </c>
      <c r="B63" s="8093" t="s">
        <v>9181</v>
      </c>
      <c r="C63" s="8093" t="s">
        <v>9279</v>
      </c>
      <c r="D63" s="8094">
        <v>0</v>
      </c>
      <c r="E63" s="8108">
        <v>0</v>
      </c>
      <c r="F63" s="8155"/>
      <c r="G63" s="8156">
        <f>VLOOKUP(C63,'Data Products'!$A:$J,2,0)</f>
      </c>
      <c r="H63" s="8157">
        <f t="shared" si="5"/>
      </c>
      <c r="I63" s="8097">
        <v>45667</v>
      </c>
      <c r="J63" s="8098">
        <f t="shared" si="11"/>
      </c>
      <c r="K63" s="8094">
        <v>0</v>
      </c>
      <c r="L63" s="8094">
        <v>0</v>
      </c>
      <c r="M63" s="8094">
        <v>500</v>
      </c>
      <c r="N63" s="8094">
        <v>1000</v>
      </c>
      <c r="O63" s="8093" t="s">
        <v>9201</v>
      </c>
      <c r="P63" s="8131"/>
      <c r="Q63" s="8131"/>
      <c r="R63" s="8159"/>
      <c r="S63" s="8131"/>
      <c r="T63" s="8131"/>
      <c r="U63" s="8131"/>
      <c r="V63" s="8131"/>
      <c r="W63" s="8131"/>
      <c r="X63" s="8131"/>
      <c r="Y63" s="8131"/>
      <c r="Z63" s="8131"/>
      <c r="AA63" s="8131"/>
      <c r="AB63" s="8160">
        <f t="shared" si="16"/>
      </c>
      <c r="AC63" s="8109">
        <f t="shared" si="21"/>
      </c>
      <c r="AD63" s="8101">
        <f t="shared" si="8"/>
      </c>
      <c r="AE63" s="8110">
        <f t="shared" si="13"/>
      </c>
      <c r="AF63" s="8103">
        <f>VLOOKUP(C63,'Data Products'!$A:$J,10,0)</f>
      </c>
      <c r="AG63" s="8104">
        <f t="shared" si="18"/>
      </c>
      <c r="AH63" s="8104">
        <f t="shared" si="1"/>
      </c>
      <c r="AI63" s="8117"/>
      <c r="AJ63" s="8107"/>
      <c r="AK63" s="8107">
        <v>150</v>
      </c>
      <c r="AL63" s="8106"/>
      <c r="AM63" s="8107"/>
      <c r="AN63" s="8107"/>
    </row>
    <row customHeight="true" hidden="true" ht="18" r="64">
      <c r="A64" s="8154">
        <v>11</v>
      </c>
      <c r="B64" s="8166" t="s">
        <v>9191</v>
      </c>
      <c r="C64" s="8093" t="s">
        <v>9280</v>
      </c>
      <c r="D64" s="8094">
        <v>0</v>
      </c>
      <c r="E64" s="8108">
        <v>0</v>
      </c>
      <c r="F64" s="8155"/>
      <c r="G64" s="8156">
        <f>VLOOKUP(C64,'Data Products'!$A:$J,2,0)</f>
      </c>
      <c r="H64" s="8157">
        <f t="shared" si="5"/>
      </c>
      <c r="I64" s="8133">
        <v>45716</v>
      </c>
      <c r="J64" s="8098">
        <f t="shared" si="11"/>
      </c>
      <c r="K64" s="8094">
        <v>78</v>
      </c>
      <c r="L64" s="8094">
        <v>147</v>
      </c>
      <c r="M64" s="8094">
        <v>0</v>
      </c>
      <c r="N64" s="8094">
        <v>0</v>
      </c>
      <c r="O64" s="8093" t="s">
        <v>9201</v>
      </c>
      <c r="P64" s="8131"/>
      <c r="Q64" s="8131"/>
      <c r="R64" s="8159"/>
      <c r="S64" s="8131"/>
      <c r="T64" s="8131"/>
      <c r="U64" s="8131"/>
      <c r="V64" s="8131"/>
      <c r="W64" s="8131"/>
      <c r="X64" s="8131"/>
      <c r="Y64" s="8131"/>
      <c r="Z64" s="8131"/>
      <c r="AA64" s="8131"/>
      <c r="AB64" s="8160">
        <f t="shared" si="16"/>
      </c>
      <c r="AC64" s="8119">
        <f t="shared" si="21"/>
      </c>
      <c r="AD64" s="8101">
        <f t="shared" si="8"/>
      </c>
      <c r="AE64" s="8120">
        <f t="shared" si="13"/>
      </c>
      <c r="AF64" s="8103">
        <f>VLOOKUP(C64,'Data Products'!$A:$J,10,0)</f>
      </c>
      <c r="AG64" s="8104">
        <f t="shared" si="18"/>
      </c>
      <c r="AH64" s="8104">
        <f t="shared" si="1"/>
      </c>
      <c r="AI64" s="8117"/>
      <c r="AJ64" s="8107"/>
      <c r="AK64" s="8107"/>
      <c r="AL64" s="8106"/>
      <c r="AM64" s="8107"/>
      <c r="AN64" s="8107"/>
    </row>
    <row r="65">
      <c r="A65" s="8154">
        <v>12</v>
      </c>
      <c r="B65" s="8093" t="s">
        <v>9181</v>
      </c>
      <c r="C65" s="8093" t="s">
        <v>9281</v>
      </c>
      <c r="D65" s="8094">
        <v>250</v>
      </c>
      <c r="E65" s="8108">
        <v>250</v>
      </c>
      <c r="F65" s="8155"/>
      <c r="G65" s="8156">
        <f>VLOOKUP(C65,'Data Products'!$A:$J,2,0)</f>
      </c>
      <c r="H65" s="8157">
        <f t="shared" si="5"/>
      </c>
      <c r="I65" s="8133">
        <v>45716</v>
      </c>
      <c r="J65" s="8098">
        <f t="shared" si="11"/>
      </c>
      <c r="K65" s="8094">
        <v>57</v>
      </c>
      <c r="L65" s="8094">
        <v>82</v>
      </c>
      <c r="M65" s="8094">
        <v>0</v>
      </c>
      <c r="N65" s="8094">
        <v>0</v>
      </c>
      <c r="O65" s="8093" t="s">
        <v>9201</v>
      </c>
      <c r="P65" s="8131"/>
      <c r="Q65" s="8131"/>
      <c r="R65" s="8159"/>
      <c r="S65" s="8131"/>
      <c r="T65" s="8131"/>
      <c r="U65" s="8131"/>
      <c r="V65" s="8131"/>
      <c r="W65" s="8131"/>
      <c r="X65" s="8131"/>
      <c r="Y65" s="8131"/>
      <c r="Z65" s="8131"/>
      <c r="AA65" s="8131"/>
      <c r="AB65" s="8160">
        <f t="shared" si="16"/>
      </c>
      <c r="AC65" s="8119">
        <f t="shared" si="21"/>
      </c>
      <c r="AD65" s="8101">
        <f t="shared" si="8"/>
      </c>
      <c r="AE65" s="8120">
        <f t="shared" si="13"/>
      </c>
      <c r="AF65" s="8103">
        <f>VLOOKUP(C65,'Data Products'!$A:$J,10,0)</f>
      </c>
      <c r="AG65" s="8104">
        <f t="shared" si="18"/>
      </c>
      <c r="AH65" s="8104">
        <f t="shared" si="1"/>
      </c>
      <c r="AI65" s="8117"/>
      <c r="AJ65" s="8107"/>
      <c r="AK65" s="8107"/>
      <c r="AL65" s="8106"/>
      <c r="AM65" s="8107"/>
      <c r="AN65" s="8107"/>
    </row>
    <row customHeight="true" hidden="true" ht="18" r="66">
      <c r="A66" s="8154">
        <v>13</v>
      </c>
      <c r="B66" s="8093" t="s">
        <v>9181</v>
      </c>
      <c r="C66" s="8093" t="s">
        <v>9282</v>
      </c>
      <c r="D66" s="8094">
        <v>0</v>
      </c>
      <c r="E66" s="8108">
        <v>0</v>
      </c>
      <c r="F66" s="8155"/>
      <c r="G66" s="8156">
        <f>VLOOKUP(C66,'Data Products'!$A:$J,2,0)</f>
      </c>
      <c r="H66" s="8165">
        <f t="shared" si="5"/>
      </c>
      <c r="I66" s="8097">
        <v>45363</v>
      </c>
      <c r="J66" s="8098">
        <f t="shared" si="11"/>
      </c>
      <c r="K66" s="8094">
        <v>0</v>
      </c>
      <c r="L66" s="8094">
        <v>0</v>
      </c>
      <c r="M66" s="8094">
        <v>0</v>
      </c>
      <c r="N66" s="8094">
        <v>0</v>
      </c>
      <c r="O66" s="8093" t="s">
        <v>9201</v>
      </c>
      <c r="P66" s="8131"/>
      <c r="Q66" s="8131"/>
      <c r="R66" s="8159"/>
      <c r="S66" s="8131"/>
      <c r="T66" s="8131"/>
      <c r="U66" s="8131"/>
      <c r="V66" s="8131"/>
      <c r="W66" s="8131"/>
      <c r="X66" s="8131"/>
      <c r="Y66" s="8131"/>
      <c r="Z66" s="8131"/>
      <c r="AA66" s="8131"/>
      <c r="AB66" s="8160">
        <f t="shared" si="16"/>
      </c>
      <c r="AC66" s="8109">
        <f t="shared" si="21"/>
      </c>
      <c r="AD66" s="8101">
        <f t="shared" si="8"/>
      </c>
      <c r="AE66" s="8110">
        <f t="shared" si="13"/>
      </c>
      <c r="AF66" s="8103">
        <f>VLOOKUP(C66,'Data Products'!$A:$J,10,0)</f>
      </c>
      <c r="AG66" s="8104">
        <f t="shared" si="18"/>
      </c>
      <c r="AH66" s="8104">
        <f t="shared" si="1"/>
      </c>
      <c r="AI66" s="8106"/>
      <c r="AJ66" s="8107"/>
      <c r="AK66" s="8107"/>
      <c r="AL66" s="8106"/>
      <c r="AM66" s="8107"/>
      <c r="AN66" s="8107"/>
    </row>
    <row r="67">
      <c r="A67" s="8154">
        <v>14</v>
      </c>
      <c r="B67" s="8093" t="s">
        <v>9181</v>
      </c>
      <c r="C67" s="8093" t="s">
        <v>9283</v>
      </c>
      <c r="D67" s="8094">
        <v>50</v>
      </c>
      <c r="E67" s="8108">
        <v>50</v>
      </c>
      <c r="F67" s="8155"/>
      <c r="G67" s="8156">
        <f>VLOOKUP(C67,'Data Products'!$A:$J,2,0)</f>
      </c>
      <c r="H67" s="8157">
        <f t="shared" si="5"/>
      </c>
      <c r="I67" s="8097">
        <v>45617</v>
      </c>
      <c r="J67" s="8098">
        <f t="shared" si="11"/>
      </c>
      <c r="K67" s="8094">
        <v>5</v>
      </c>
      <c r="L67" s="8094">
        <v>15</v>
      </c>
      <c r="M67" s="8094">
        <v>300</v>
      </c>
      <c r="N67" s="8094">
        <v>500</v>
      </c>
      <c r="O67" s="8093" t="s">
        <v>9201</v>
      </c>
      <c r="P67" s="8131"/>
      <c r="Q67" s="8131"/>
      <c r="R67" s="8159"/>
      <c r="S67" s="8131"/>
      <c r="T67" s="8131"/>
      <c r="U67" s="8131"/>
      <c r="V67" s="8131"/>
      <c r="W67" s="8131"/>
      <c r="X67" s="8131"/>
      <c r="Y67" s="8131"/>
      <c r="Z67" s="8131"/>
      <c r="AA67" s="8131"/>
      <c r="AB67" s="8160">
        <f t="shared" si="16"/>
      </c>
      <c r="AC67" s="8119">
        <f t="shared" si="21"/>
      </c>
      <c r="AD67" s="8101">
        <f t="shared" si="8"/>
      </c>
      <c r="AE67" s="8120">
        <f t="shared" si="13"/>
      </c>
      <c r="AF67" s="8103">
        <f>VLOOKUP(C67,'Data Products'!$A:$J,10,0)</f>
      </c>
      <c r="AG67" s="8104">
        <f t="shared" si="18"/>
      </c>
      <c r="AH67" s="8104">
        <f t="shared" si="1"/>
      </c>
      <c r="AI67" s="8117"/>
      <c r="AJ67" s="8107"/>
      <c r="AK67" s="8107"/>
      <c r="AL67" s="8106"/>
      <c r="AM67" s="8107"/>
      <c r="AN67" s="8107"/>
    </row>
    <row r="68">
      <c r="A68" s="8154">
        <v>15</v>
      </c>
      <c r="B68" s="8093" t="s">
        <v>9181</v>
      </c>
      <c r="C68" s="8093" t="s">
        <v>9284</v>
      </c>
      <c r="D68" s="8094">
        <v>85</v>
      </c>
      <c r="E68" s="8108">
        <v>85</v>
      </c>
      <c r="F68" s="8155"/>
      <c r="G68" s="8156">
        <f>VLOOKUP(C68,'Data Products'!$A:$J,2,0)</f>
      </c>
      <c r="H68" s="8157">
        <f t="shared" si="5"/>
      </c>
      <c r="I68" s="8097">
        <v>45667</v>
      </c>
      <c r="J68" s="8098">
        <f t="shared" si="11"/>
      </c>
      <c r="K68" s="8094">
        <v>237</v>
      </c>
      <c r="L68" s="8094">
        <v>286</v>
      </c>
      <c r="M68" s="8094">
        <v>1000</v>
      </c>
      <c r="N68" s="8094">
        <v>2000</v>
      </c>
      <c r="O68" s="8093" t="s">
        <v>9201</v>
      </c>
      <c r="P68" s="8131"/>
      <c r="Q68" s="8131"/>
      <c r="R68" s="8159"/>
      <c r="S68" s="8131"/>
      <c r="T68" s="8131"/>
      <c r="U68" s="8131"/>
      <c r="V68" s="8131"/>
      <c r="W68" s="8131"/>
      <c r="X68" s="8131"/>
      <c r="Y68" s="8131"/>
      <c r="Z68" s="8131"/>
      <c r="AA68" s="8131"/>
      <c r="AB68" s="8160">
        <f t="shared" si="16"/>
      </c>
      <c r="AC68" s="8119">
        <f t="shared" si="21"/>
      </c>
      <c r="AD68" s="8101">
        <f t="shared" si="8"/>
      </c>
      <c r="AE68" s="8120">
        <f t="shared" si="13"/>
      </c>
      <c r="AF68" s="8103">
        <f>VLOOKUP(C68,'Data Products'!$A:$J,10,0)</f>
      </c>
      <c r="AG68" s="8104">
        <f t="shared" si="18"/>
      </c>
      <c r="AH68" s="8104">
        <f t="shared" si="1"/>
      </c>
      <c r="AI68" s="8117"/>
      <c r="AJ68" s="8107"/>
      <c r="AK68" s="8107">
        <v>340</v>
      </c>
      <c r="AL68" s="8106"/>
      <c r="AM68" s="8107"/>
      <c r="AN68" s="8107"/>
    </row>
    <row customHeight="true" hidden="true" ht="18" r="69">
      <c r="A69" s="8154">
        <v>16</v>
      </c>
      <c r="B69" s="8093" t="s">
        <v>9191</v>
      </c>
      <c r="C69" s="8093" t="s">
        <v>9285</v>
      </c>
      <c r="D69" s="8094">
        <v>0</v>
      </c>
      <c r="E69" s="8108">
        <v>0</v>
      </c>
      <c r="F69" s="8155"/>
      <c r="G69" s="8156">
        <f>VLOOKUP(C69,'Data Products'!$A:$J,2,0)</f>
      </c>
      <c r="H69" s="8165">
        <f t="shared" si="5"/>
      </c>
      <c r="I69" s="8097">
        <v>45668</v>
      </c>
      <c r="J69" s="8098">
        <f t="shared" si="11"/>
      </c>
      <c r="K69" s="8094">
        <v>0</v>
      </c>
      <c r="L69" s="8094">
        <v>0</v>
      </c>
      <c r="M69" s="8094">
        <v>0</v>
      </c>
      <c r="N69" s="8094">
        <v>0</v>
      </c>
      <c r="O69" s="8093" t="s">
        <v>9219</v>
      </c>
      <c r="P69" s="8131"/>
      <c r="Q69" s="8131"/>
      <c r="R69" s="8159"/>
      <c r="S69" s="8131"/>
      <c r="T69" s="8131"/>
      <c r="U69" s="8131"/>
      <c r="V69" s="8131"/>
      <c r="W69" s="8131"/>
      <c r="X69" s="8131"/>
      <c r="Y69" s="8131"/>
      <c r="Z69" s="8131"/>
      <c r="AA69" s="8131"/>
      <c r="AB69" s="8160">
        <f t="shared" si="16"/>
      </c>
      <c r="AC69" s="8109">
        <f t="shared" si="21"/>
      </c>
      <c r="AD69" s="8101">
        <f t="shared" si="8"/>
      </c>
      <c r="AE69" s="8110">
        <f t="shared" si="13"/>
      </c>
      <c r="AF69" s="8103">
        <f>VLOOKUP(C69,'Data Products'!$A:$J,10,0)</f>
      </c>
      <c r="AG69" s="8104">
        <f t="shared" si="18"/>
      </c>
      <c r="AH69" s="8104">
        <f t="shared" si="1"/>
      </c>
      <c r="AI69" s="8117"/>
      <c r="AJ69" s="8107"/>
      <c r="AK69" s="8107"/>
      <c r="AL69" s="8106"/>
      <c r="AM69" s="8107"/>
      <c r="AN69" s="8107"/>
    </row>
    <row customHeight="true" hidden="true" ht="18" r="70">
      <c r="A70" s="8154">
        <v>17</v>
      </c>
      <c r="B70" s="8093" t="s">
        <v>9191</v>
      </c>
      <c r="C70" s="8093" t="s">
        <v>9286</v>
      </c>
      <c r="D70" s="8094">
        <v>0</v>
      </c>
      <c r="E70" s="8108">
        <v>0</v>
      </c>
      <c r="F70" s="8155"/>
      <c r="G70" s="8156">
        <f>VLOOKUP(C70,'Data Products'!$A:$J,2,0)</f>
      </c>
      <c r="H70" s="8165">
        <f t="shared" si="5"/>
      </c>
      <c r="I70" s="8097">
        <v>45669</v>
      </c>
      <c r="J70" s="8098">
        <f t="shared" si="11"/>
      </c>
      <c r="K70" s="8094">
        <v>0</v>
      </c>
      <c r="L70" s="8094">
        <v>0</v>
      </c>
      <c r="M70" s="8094">
        <v>4000</v>
      </c>
      <c r="N70" s="8094">
        <v>8000</v>
      </c>
      <c r="O70" s="8093" t="s">
        <v>9219</v>
      </c>
      <c r="P70" s="8131"/>
      <c r="Q70" s="8131"/>
      <c r="R70" s="8159"/>
      <c r="S70" s="8131"/>
      <c r="T70" s="8131"/>
      <c r="U70" s="8131"/>
      <c r="V70" s="8131"/>
      <c r="W70" s="8131"/>
      <c r="X70" s="8131"/>
      <c r="Y70" s="8131"/>
      <c r="Z70" s="8131"/>
      <c r="AA70" s="8131"/>
      <c r="AB70" s="8160">
        <f t="shared" si="16"/>
      </c>
      <c r="AC70" s="8115">
        <f t="shared" si="21"/>
      </c>
      <c r="AD70" s="8101">
        <f t="shared" si="8"/>
      </c>
      <c r="AE70" s="8116">
        <f t="shared" si="13"/>
      </c>
      <c r="AF70" s="8103">
        <f>VLOOKUP(C70,'Data Products'!$A:$J,10,0)</f>
      </c>
      <c r="AG70" s="8104">
        <f t="shared" si="18"/>
      </c>
      <c r="AH70" s="8104">
        <f t="shared" si="1"/>
      </c>
      <c r="AI70" s="8117"/>
      <c r="AJ70" s="8107"/>
      <c r="AK70" s="8107">
        <v>3620</v>
      </c>
      <c r="AL70" s="8106"/>
      <c r="AM70" s="8107"/>
      <c r="AN70" s="8107"/>
    </row>
    <row customHeight="true" hidden="true" ht="18" r="71">
      <c r="A71" s="8154">
        <v>18</v>
      </c>
      <c r="B71" s="8093" t="s">
        <v>9191</v>
      </c>
      <c r="C71" s="8093" t="s">
        <v>9287</v>
      </c>
      <c r="D71" s="8094">
        <v>0</v>
      </c>
      <c r="E71" s="8108">
        <v>0</v>
      </c>
      <c r="F71" s="8155"/>
      <c r="G71" s="8156">
        <f>VLOOKUP(C71,'Data Products'!$A:$J,2,0)</f>
      </c>
      <c r="H71" s="8165">
        <f t="shared" si="5"/>
      </c>
      <c r="I71" s="8097">
        <v>45670</v>
      </c>
      <c r="J71" s="8098">
        <f t="shared" si="11"/>
      </c>
      <c r="K71" s="8094">
        <v>0</v>
      </c>
      <c r="L71" s="8094">
        <v>0</v>
      </c>
      <c r="M71" s="8094">
        <v>0</v>
      </c>
      <c r="N71" s="8094">
        <v>0</v>
      </c>
      <c r="O71" s="8093" t="s">
        <v>9219</v>
      </c>
      <c r="P71" s="8131"/>
      <c r="Q71" s="8131"/>
      <c r="R71" s="8159"/>
      <c r="S71" s="8131"/>
      <c r="T71" s="8131"/>
      <c r="U71" s="8131"/>
      <c r="V71" s="8131"/>
      <c r="W71" s="8131"/>
      <c r="X71" s="8131"/>
      <c r="Y71" s="8131"/>
      <c r="Z71" s="8131"/>
      <c r="AA71" s="8131"/>
      <c r="AB71" s="8160">
        <f t="shared" si="16"/>
      </c>
      <c r="AC71" s="8109">
        <f t="shared" si="21"/>
      </c>
      <c r="AD71" s="8101">
        <f t="shared" si="8"/>
      </c>
      <c r="AE71" s="8110">
        <f t="shared" si="13"/>
      </c>
      <c r="AF71" s="8103">
        <f>VLOOKUP(C71,'Data Products'!$A:$J,10,0)</f>
      </c>
      <c r="AG71" s="8104">
        <f t="shared" si="18"/>
      </c>
      <c r="AH71" s="8104">
        <f t="shared" si="1"/>
      </c>
      <c r="AI71" s="8117"/>
      <c r="AJ71" s="8107"/>
      <c r="AK71" s="8107"/>
      <c r="AL71" s="8106"/>
      <c r="AM71" s="8107"/>
      <c r="AN71" s="8107"/>
    </row>
    <row r="72">
      <c r="A72" s="8154">
        <v>19</v>
      </c>
      <c r="B72" s="8093" t="s">
        <v>9188</v>
      </c>
      <c r="C72" s="8093" t="s">
        <v>9288</v>
      </c>
      <c r="D72" s="8094">
        <v>797</v>
      </c>
      <c r="E72" s="8108">
        <v>797</v>
      </c>
      <c r="F72" s="8155"/>
      <c r="G72" s="8156">
        <f>VLOOKUP(C72,'Data Products'!$A:$J,2,0)</f>
      </c>
      <c r="H72" s="8157">
        <f t="shared" si="5"/>
      </c>
      <c r="I72" s="8097">
        <v>45671</v>
      </c>
      <c r="J72" s="8098">
        <f t="shared" si="11"/>
      </c>
      <c r="K72" s="8094">
        <v>1881</v>
      </c>
      <c r="L72" s="8094">
        <v>3614</v>
      </c>
      <c r="M72" s="8094">
        <v>0</v>
      </c>
      <c r="N72" s="8094">
        <v>0</v>
      </c>
      <c r="O72" s="8093" t="s">
        <v>9289</v>
      </c>
      <c r="P72" s="8131"/>
      <c r="Q72" s="8131"/>
      <c r="R72" s="8159"/>
      <c r="S72" s="8131"/>
      <c r="T72" s="8131"/>
      <c r="U72" s="8131"/>
      <c r="V72" s="8131"/>
      <c r="W72" s="8131"/>
      <c r="X72" s="8131"/>
      <c r="Y72" s="8131"/>
      <c r="Z72" s="8131"/>
      <c r="AA72" s="8131"/>
      <c r="AB72" s="8160">
        <f t="shared" si="16"/>
      </c>
      <c r="AC72" s="8115">
        <f t="shared" si="21"/>
      </c>
      <c r="AD72" s="8101">
        <f t="shared" si="8"/>
      </c>
      <c r="AE72" s="8116">
        <f t="shared" si="13"/>
      </c>
      <c r="AF72" s="8103">
        <f>VLOOKUP(C72,'Data Products'!$A:$J,10,0)</f>
      </c>
      <c r="AG72" s="8104">
        <f t="shared" si="18"/>
      </c>
      <c r="AH72" s="8104">
        <f t="shared" si="1"/>
      </c>
      <c r="AI72" s="8122" t="s">
        <v>9290</v>
      </c>
      <c r="AJ72" s="8107"/>
      <c r="AK72" s="8107"/>
      <c r="AL72" s="8106"/>
      <c r="AM72" s="8107"/>
      <c r="AN72" s="8107"/>
    </row>
    <row r="73">
      <c r="A73" s="8154">
        <v>20</v>
      </c>
      <c r="B73" s="8093" t="s">
        <v>9188</v>
      </c>
      <c r="C73" s="8093" t="s">
        <v>9291</v>
      </c>
      <c r="D73" s="8094">
        <v>3564</v>
      </c>
      <c r="E73" s="8108">
        <v>3564</v>
      </c>
      <c r="F73" s="8155"/>
      <c r="G73" s="8156">
        <f>VLOOKUP(C73,'Data Products'!$A:$J,2,0)</f>
      </c>
      <c r="H73" s="8157">
        <f t="shared" si="5"/>
      </c>
      <c r="I73" s="8133">
        <v>45980</v>
      </c>
      <c r="J73" s="8098">
        <f t="shared" si="11"/>
      </c>
      <c r="K73" s="8094">
        <v>1181</v>
      </c>
      <c r="L73" s="8094">
        <v>2233</v>
      </c>
      <c r="M73" s="8094">
        <v>0</v>
      </c>
      <c r="N73" s="8094">
        <v>0</v>
      </c>
      <c r="O73" s="8093" t="s">
        <v>9289</v>
      </c>
      <c r="P73" s="8131"/>
      <c r="Q73" s="8131"/>
      <c r="R73" s="8159"/>
      <c r="S73" s="8131"/>
      <c r="T73" s="8131"/>
      <c r="U73" s="8131"/>
      <c r="V73" s="8131"/>
      <c r="W73" s="8131"/>
      <c r="X73" s="8131"/>
      <c r="Y73" s="8131"/>
      <c r="Z73" s="8131"/>
      <c r="AA73" s="8131"/>
      <c r="AB73" s="8160">
        <f t="shared" si="16"/>
      </c>
      <c r="AC73" s="8115">
        <f t="shared" si="21"/>
      </c>
      <c r="AD73" s="8101">
        <f t="shared" si="8"/>
      </c>
      <c r="AE73" s="8116">
        <f t="shared" si="13"/>
      </c>
      <c r="AF73" s="8103">
        <f>VLOOKUP(C73,'Data Products'!$A:$J,10,0)</f>
      </c>
      <c r="AG73" s="8104">
        <f t="shared" si="18"/>
      </c>
      <c r="AH73" s="8104">
        <f t="shared" si="1"/>
      </c>
      <c r="AI73" s="8122" t="s">
        <v>9292</v>
      </c>
      <c r="AJ73" s="8107"/>
      <c r="AK73" s="8107"/>
      <c r="AL73" s="8106"/>
      <c r="AM73" s="8107"/>
      <c r="AN73" s="8107"/>
    </row>
    <row r="74">
      <c r="A74" s="8154">
        <v>21</v>
      </c>
      <c r="B74" s="8093" t="s">
        <v>9188</v>
      </c>
      <c r="C74" s="8093" t="s">
        <v>9293</v>
      </c>
      <c r="D74" s="8094">
        <v>11</v>
      </c>
      <c r="E74" s="8108">
        <v>11</v>
      </c>
      <c r="F74" s="8155"/>
      <c r="G74" s="8156">
        <f>VLOOKUP(C74,'Data Products'!$A:$J,2,0)</f>
      </c>
      <c r="H74" s="8157">
        <f t="shared" si="5"/>
      </c>
      <c r="I74" s="8133">
        <v>45895</v>
      </c>
      <c r="J74" s="8098">
        <f t="shared" si="11"/>
      </c>
      <c r="K74" s="8094">
        <v>11</v>
      </c>
      <c r="L74" s="8094">
        <v>32</v>
      </c>
      <c r="M74" s="8094">
        <v>0</v>
      </c>
      <c r="N74" s="8094">
        <v>0</v>
      </c>
      <c r="O74" s="8093" t="s">
        <v>9294</v>
      </c>
      <c r="P74" s="8131"/>
      <c r="Q74" s="8131"/>
      <c r="R74" s="8159"/>
      <c r="S74" s="8131"/>
      <c r="T74" s="8131"/>
      <c r="U74" s="8131"/>
      <c r="V74" s="8131"/>
      <c r="W74" s="8131"/>
      <c r="X74" s="8131"/>
      <c r="Y74" s="8131"/>
      <c r="Z74" s="8131"/>
      <c r="AA74" s="8131"/>
      <c r="AB74" s="8160">
        <f t="shared" si="16"/>
      </c>
      <c r="AC74" s="8115">
        <f t="shared" si="21"/>
      </c>
      <c r="AD74" s="8101">
        <f t="shared" si="8"/>
      </c>
      <c r="AE74" s="8116">
        <f t="shared" si="13"/>
      </c>
      <c r="AF74" s="8103">
        <f>VLOOKUP(C74,'Data Products'!$A:$J,10,0)</f>
      </c>
      <c r="AG74" s="8104">
        <f t="shared" si="18"/>
      </c>
      <c r="AH74" s="8104">
        <f t="shared" si="1"/>
      </c>
      <c r="AI74" s="8117"/>
      <c r="AJ74" s="8107"/>
      <c r="AK74" s="8107"/>
      <c r="AL74" s="8106"/>
      <c r="AM74" s="8107"/>
      <c r="AN74" s="8107"/>
    </row>
    <row customHeight="true" hidden="true" ht="18" r="75">
      <c r="A75" s="8154">
        <v>22</v>
      </c>
      <c r="B75" s="8093" t="s">
        <v>9191</v>
      </c>
      <c r="C75" s="8093" t="s">
        <v>9295</v>
      </c>
      <c r="D75" s="8094">
        <v>0</v>
      </c>
      <c r="E75" s="8108">
        <v>0</v>
      </c>
      <c r="F75" s="8155"/>
      <c r="G75" s="8156">
        <f>VLOOKUP(C75,'Data Products'!$A:$J,2,0)</f>
      </c>
      <c r="H75" s="8157">
        <f t="shared" si="5"/>
      </c>
      <c r="I75" s="8133">
        <v>45994</v>
      </c>
      <c r="J75" s="8098">
        <f t="shared" si="11"/>
      </c>
      <c r="K75" s="8094">
        <v>0</v>
      </c>
      <c r="L75" s="8094">
        <v>0</v>
      </c>
      <c r="M75" s="8094">
        <v>0</v>
      </c>
      <c r="N75" s="8094">
        <v>0</v>
      </c>
      <c r="O75" s="8093" t="s">
        <v>9296</v>
      </c>
      <c r="P75" s="8131"/>
      <c r="Q75" s="8131"/>
      <c r="R75" s="8159"/>
      <c r="S75" s="8131"/>
      <c r="T75" s="8131"/>
      <c r="U75" s="8131"/>
      <c r="V75" s="8131"/>
      <c r="W75" s="8131"/>
      <c r="X75" s="8131"/>
      <c r="Y75" s="8131"/>
      <c r="Z75" s="8131"/>
      <c r="AA75" s="8131"/>
      <c r="AB75" s="8160">
        <f t="shared" si="16"/>
      </c>
      <c r="AC75" s="8115">
        <f t="shared" si="21"/>
      </c>
      <c r="AD75" s="8101">
        <f t="shared" si="8"/>
      </c>
      <c r="AE75" s="8116">
        <f t="shared" si="13"/>
      </c>
      <c r="AF75" s="8103">
        <f>VLOOKUP(C75,'Data Products'!$A:$J,10,0)</f>
      </c>
      <c r="AG75" s="8104">
        <f t="shared" si="18"/>
      </c>
      <c r="AH75" s="8104">
        <f t="shared" si="1"/>
      </c>
      <c r="AI75" s="8117"/>
      <c r="AJ75" s="8107"/>
      <c r="AK75" s="8107"/>
      <c r="AL75" s="8106"/>
      <c r="AM75" s="8107"/>
      <c r="AN75" s="8107"/>
    </row>
    <row customHeight="true" hidden="true" ht="18" r="76">
      <c r="A76" s="8154">
        <v>23</v>
      </c>
      <c r="B76" s="8093" t="s">
        <v>9191</v>
      </c>
      <c r="C76" s="8093" t="s">
        <v>9297</v>
      </c>
      <c r="D76" s="8094">
        <v>0</v>
      </c>
      <c r="E76" s="8108">
        <v>0</v>
      </c>
      <c r="F76" s="8155"/>
      <c r="G76" s="8156">
        <f>VLOOKUP(C76,'Data Products'!$A:$J,2,0)</f>
      </c>
      <c r="H76" s="8165">
        <f t="shared" si="5"/>
      </c>
      <c r="I76" s="8133">
        <v>45749</v>
      </c>
      <c r="J76" s="8098">
        <f t="shared" si="11"/>
      </c>
      <c r="K76" s="8094">
        <v>0</v>
      </c>
      <c r="L76" s="8094">
        <v>0</v>
      </c>
      <c r="M76" s="8094">
        <v>0</v>
      </c>
      <c r="N76" s="8094">
        <v>0</v>
      </c>
      <c r="O76" s="8093" t="s">
        <v>9193</v>
      </c>
      <c r="P76" s="8131"/>
      <c r="Q76" s="8131"/>
      <c r="R76" s="8159"/>
      <c r="S76" s="8131"/>
      <c r="T76" s="8131"/>
      <c r="U76" s="8131"/>
      <c r="V76" s="8131"/>
      <c r="W76" s="8131"/>
      <c r="X76" s="8131"/>
      <c r="Y76" s="8131"/>
      <c r="Z76" s="8131"/>
      <c r="AA76" s="8131"/>
      <c r="AB76" s="8160">
        <f t="shared" si="16"/>
      </c>
      <c r="AC76" s="8115">
        <f t="shared" si="21"/>
      </c>
      <c r="AD76" s="8101">
        <f t="shared" si="8"/>
      </c>
      <c r="AE76" s="8116">
        <f t="shared" si="13"/>
      </c>
      <c r="AF76" s="8103">
        <f>VLOOKUP(C76,'Data Products'!$A:$J,10,0)</f>
      </c>
      <c r="AG76" s="8104">
        <f t="shared" si="18"/>
      </c>
      <c r="AH76" s="8104">
        <f t="shared" si="1"/>
      </c>
      <c r="AI76" s="8117"/>
      <c r="AJ76" s="8107"/>
      <c r="AK76" s="8107"/>
      <c r="AL76" s="8106"/>
      <c r="AM76" s="8107"/>
      <c r="AN76" s="8107"/>
    </row>
    <row customHeight="true" hidden="true" ht="18" r="77">
      <c r="A77" s="8154">
        <v>24</v>
      </c>
      <c r="B77" s="8093" t="s">
        <v>9191</v>
      </c>
      <c r="C77" s="8093" t="s">
        <v>9298</v>
      </c>
      <c r="D77" s="8094">
        <v>0</v>
      </c>
      <c r="E77" s="8108">
        <v>0</v>
      </c>
      <c r="F77" s="8155"/>
      <c r="G77" s="8156">
        <f>VLOOKUP(C77,'Data Products'!$A:$J,2,0)</f>
      </c>
      <c r="H77" s="8165">
        <f t="shared" si="5"/>
      </c>
      <c r="I77" s="8133">
        <v>45749</v>
      </c>
      <c r="J77" s="8098">
        <f t="shared" si="11"/>
      </c>
      <c r="K77" s="8094">
        <v>0</v>
      </c>
      <c r="L77" s="8094">
        <v>0</v>
      </c>
      <c r="M77" s="8094">
        <v>0</v>
      </c>
      <c r="N77" s="8094">
        <v>0</v>
      </c>
      <c r="O77" s="8093" t="s">
        <v>9193</v>
      </c>
      <c r="P77" s="8131"/>
      <c r="Q77" s="8131"/>
      <c r="R77" s="8159"/>
      <c r="S77" s="8131"/>
      <c r="T77" s="8131"/>
      <c r="U77" s="8131"/>
      <c r="V77" s="8131"/>
      <c r="W77" s="8131"/>
      <c r="X77" s="8131"/>
      <c r="Y77" s="8131"/>
      <c r="Z77" s="8131"/>
      <c r="AA77" s="8131"/>
      <c r="AB77" s="8160">
        <f t="shared" si="16"/>
      </c>
      <c r="AC77" s="8115">
        <f t="shared" si="21"/>
      </c>
      <c r="AD77" s="8101">
        <f t="shared" si="8"/>
      </c>
      <c r="AE77" s="8116">
        <f t="shared" si="13"/>
      </c>
      <c r="AF77" s="8103">
        <f>VLOOKUP(C77,'Data Products'!$A:$J,10,0)</f>
      </c>
      <c r="AG77" s="8104">
        <f t="shared" si="18"/>
      </c>
      <c r="AH77" s="8104">
        <f t="shared" si="1"/>
      </c>
      <c r="AI77" s="8117"/>
      <c r="AJ77" s="8107"/>
      <c r="AK77" s="8107"/>
      <c r="AL77" s="8106"/>
      <c r="AM77" s="8107"/>
      <c r="AN77" s="8107"/>
    </row>
    <row customHeight="true" hidden="true" ht="18" r="78">
      <c r="A78" s="8154">
        <v>25</v>
      </c>
      <c r="B78" s="8093" t="s">
        <v>9191</v>
      </c>
      <c r="C78" s="8093" t="s">
        <v>9299</v>
      </c>
      <c r="D78" s="8094">
        <v>0</v>
      </c>
      <c r="E78" s="8108">
        <v>0</v>
      </c>
      <c r="F78" s="8155" t="s">
        <v>9300</v>
      </c>
      <c r="G78" s="8156">
        <f>VLOOKUP(C78,'Data Products'!$A:$J,2,0)</f>
      </c>
      <c r="H78" s="8165">
        <f t="shared" si="5"/>
      </c>
      <c r="I78" s="8097">
        <v>45650</v>
      </c>
      <c r="J78" s="8098">
        <f t="shared" si="11"/>
      </c>
      <c r="K78" s="8094">
        <v>0</v>
      </c>
      <c r="L78" s="8094">
        <v>0</v>
      </c>
      <c r="M78" s="8094">
        <v>0</v>
      </c>
      <c r="N78" s="8094">
        <v>0</v>
      </c>
      <c r="O78" s="8093" t="s">
        <v>9231</v>
      </c>
      <c r="P78" s="8131"/>
      <c r="Q78" s="8131"/>
      <c r="R78" s="8167"/>
      <c r="S78" s="8131"/>
      <c r="T78" s="8131"/>
      <c r="U78" s="8131"/>
      <c r="V78" s="8131"/>
      <c r="W78" s="8131"/>
      <c r="X78" s="8131"/>
      <c r="Y78" s="8131"/>
      <c r="Z78" s="8131"/>
      <c r="AA78" s="8131"/>
      <c r="AB78" s="8160">
        <f t="shared" si="16"/>
      </c>
      <c r="AC78" s="8115">
        <f t="shared" si="21"/>
      </c>
      <c r="AD78" s="8101">
        <f t="shared" si="8"/>
      </c>
      <c r="AE78" s="8116">
        <f t="shared" si="13"/>
      </c>
      <c r="AF78" s="8103">
        <f>VLOOKUP(C78,'Data Products'!$A:$J,10,0)</f>
      </c>
      <c r="AG78" s="8104">
        <f t="shared" si="18"/>
      </c>
      <c r="AH78" s="8104">
        <f t="shared" si="1"/>
      </c>
      <c r="AI78" s="8106"/>
      <c r="AJ78" s="8107"/>
      <c r="AK78" s="8107">
        <v>50</v>
      </c>
      <c r="AL78" s="8106"/>
      <c r="AM78" s="8107"/>
      <c r="AN78" s="8107"/>
    </row>
    <row customHeight="true" hidden="true" ht="18" r="79">
      <c r="A79" s="8154">
        <v>26</v>
      </c>
      <c r="B79" s="8093" t="s">
        <v>9191</v>
      </c>
      <c r="C79" s="8093" t="s">
        <v>9301</v>
      </c>
      <c r="D79" s="8094">
        <v>0</v>
      </c>
      <c r="E79" s="8108">
        <v>0</v>
      </c>
      <c r="F79" s="8155"/>
      <c r="G79" s="8156"/>
      <c r="H79" s="8157"/>
      <c r="I79" s="8097">
        <v>45650</v>
      </c>
      <c r="J79" s="8098">
        <f t="shared" si="11"/>
      </c>
      <c r="K79" s="8094">
        <v>0</v>
      </c>
      <c r="L79" s="8094">
        <v>0</v>
      </c>
      <c r="M79" s="8094">
        <v>150</v>
      </c>
      <c r="N79" s="8094">
        <v>300</v>
      </c>
      <c r="O79" s="8093" t="s">
        <v>9231</v>
      </c>
      <c r="P79" s="8134"/>
      <c r="Q79" s="8134"/>
      <c r="R79" s="8167"/>
      <c r="S79" s="8131"/>
      <c r="T79" s="8134"/>
      <c r="U79" s="8134"/>
      <c r="V79" s="8134"/>
      <c r="W79" s="8134"/>
      <c r="X79" s="8134"/>
      <c r="Y79" s="8134"/>
      <c r="Z79" s="8134"/>
      <c r="AA79" s="8134"/>
      <c r="AB79" s="8160">
        <f t="shared" si="16"/>
      </c>
      <c r="AC79" s="8115">
        <f t="shared" si="21"/>
      </c>
      <c r="AD79" s="8101">
        <f t="shared" si="8"/>
      </c>
      <c r="AE79" s="8116">
        <f t="shared" si="13"/>
      </c>
      <c r="AF79" s="8103">
        <f>VLOOKUP(C79,'Data Products'!$A:$J,10,0)</f>
      </c>
      <c r="AG79" s="8104">
        <f t="shared" si="18"/>
      </c>
      <c r="AH79" s="8104">
        <f t="shared" si="1"/>
      </c>
      <c r="AI79" s="8106"/>
      <c r="AJ79" s="8107"/>
      <c r="AK79" s="8107">
        <v>80</v>
      </c>
      <c r="AL79" s="8106"/>
      <c r="AM79" s="8107"/>
      <c r="AN79" s="8107"/>
    </row>
    <row customHeight="true" hidden="true" ht="18" r="80">
      <c r="A80" s="8154">
        <v>27</v>
      </c>
      <c r="B80" s="8093" t="s">
        <v>9191</v>
      </c>
      <c r="C80" s="8093" t="s">
        <v>9302</v>
      </c>
      <c r="D80" s="8094">
        <v>0</v>
      </c>
      <c r="E80" s="8108">
        <v>0</v>
      </c>
      <c r="F80" s="8155"/>
      <c r="G80" s="8156">
        <f>VLOOKUP(C80,'Data Products'!$A:$J,2,0)</f>
      </c>
      <c r="H80" s="8165">
        <f t="shared" ref="H80:H125" si="6">IFERROR(G80-TODAY(),"")</f>
      </c>
      <c r="I80" s="8097">
        <v>45650</v>
      </c>
      <c r="J80" s="8098">
        <f t="shared" si="11"/>
      </c>
      <c r="K80" s="8094">
        <v>0</v>
      </c>
      <c r="L80" s="8094">
        <v>0</v>
      </c>
      <c r="M80" s="8094">
        <v>100</v>
      </c>
      <c r="N80" s="8094">
        <v>250</v>
      </c>
      <c r="O80" s="8093" t="s">
        <v>9231</v>
      </c>
      <c r="P80" s="8134"/>
      <c r="Q80" s="8134"/>
      <c r="R80" s="8159"/>
      <c r="S80" s="8131"/>
      <c r="T80" s="8134"/>
      <c r="U80" s="8134"/>
      <c r="V80" s="8134"/>
      <c r="W80" s="8134"/>
      <c r="X80" s="8134"/>
      <c r="Y80" s="8134"/>
      <c r="Z80" s="8134"/>
      <c r="AA80" s="8134"/>
      <c r="AB80" s="8160">
        <f t="shared" si="16"/>
      </c>
      <c r="AC80" s="8109">
        <f t="shared" si="21"/>
      </c>
      <c r="AD80" s="8101">
        <f t="shared" si="8"/>
      </c>
      <c r="AE80" s="8110">
        <f t="shared" si="13"/>
      </c>
      <c r="AF80" s="8103">
        <f>VLOOKUP(C80,'Data Products'!$A:$J,10,0)</f>
      </c>
      <c r="AG80" s="8104">
        <f t="shared" si="18"/>
      </c>
      <c r="AH80" s="8104">
        <f t="shared" si="1"/>
      </c>
      <c r="AI80" s="8106"/>
      <c r="AJ80" s="8107"/>
      <c r="AK80" s="8107">
        <v>60</v>
      </c>
      <c r="AL80" s="8106"/>
      <c r="AM80" s="8107"/>
      <c r="AN80" s="8107"/>
    </row>
    <row customHeight="true" hidden="true" ht="18" r="81">
      <c r="A81" s="8154">
        <v>28</v>
      </c>
      <c r="B81" s="8093" t="s">
        <v>9191</v>
      </c>
      <c r="C81" s="8093" t="s">
        <v>9303</v>
      </c>
      <c r="D81" s="8094">
        <v>0</v>
      </c>
      <c r="E81" s="8108">
        <v>0</v>
      </c>
      <c r="F81" s="8155" t="s">
        <v>9304</v>
      </c>
      <c r="G81" s="8156">
        <f>VLOOKUP(C81,'Data Products'!$A:$J,2,0)</f>
      </c>
      <c r="H81" s="8165">
        <f t="shared" si="6"/>
      </c>
      <c r="I81" s="8097">
        <v>45678</v>
      </c>
      <c r="J81" s="8098">
        <f t="shared" si="11"/>
      </c>
      <c r="K81" s="8094">
        <v>0</v>
      </c>
      <c r="L81" s="8094">
        <v>0</v>
      </c>
      <c r="M81" s="8094">
        <v>0</v>
      </c>
      <c r="N81" s="8094">
        <v>0</v>
      </c>
      <c r="O81" s="8093" t="s">
        <v>9231</v>
      </c>
      <c r="P81" s="8134"/>
      <c r="Q81" s="8134"/>
      <c r="R81" s="8159"/>
      <c r="S81" s="8131"/>
      <c r="T81" s="8134"/>
      <c r="U81" s="8134"/>
      <c r="V81" s="8134"/>
      <c r="W81" s="8134"/>
      <c r="X81" s="8134"/>
      <c r="Y81" s="8134"/>
      <c r="Z81" s="8134"/>
      <c r="AA81" s="8134"/>
      <c r="AB81" s="8160">
        <f t="shared" si="16"/>
      </c>
      <c r="AC81" s="8109">
        <f t="shared" si="21"/>
      </c>
      <c r="AD81" s="8101">
        <f t="shared" si="8"/>
      </c>
      <c r="AE81" s="8110">
        <f t="shared" si="13"/>
      </c>
      <c r="AF81" s="8103">
        <f>VLOOKUP(C81,'Data Products'!$A:$J,10,0)</f>
      </c>
      <c r="AG81" s="8104">
        <f t="shared" si="18"/>
      </c>
      <c r="AH81" s="8104">
        <f t="shared" si="1"/>
      </c>
      <c r="AI81" s="8117"/>
      <c r="AJ81" s="8107"/>
      <c r="AK81" s="8107">
        <v>40</v>
      </c>
      <c r="AL81" s="8106"/>
      <c r="AM81" s="8107"/>
      <c r="AN81" s="8107"/>
    </row>
    <row customHeight="true" hidden="true" ht="18" r="82">
      <c r="A82" s="8154">
        <v>29</v>
      </c>
      <c r="B82" s="8093" t="s">
        <v>9191</v>
      </c>
      <c r="C82" s="8093" t="s">
        <v>9305</v>
      </c>
      <c r="D82" s="8094">
        <v>0</v>
      </c>
      <c r="E82" s="8094">
        <v>0</v>
      </c>
      <c r="F82" s="8155"/>
      <c r="G82" s="8156">
        <f>VLOOKUP(C82,'Data Products'!$A:$J,2,0)</f>
      </c>
      <c r="H82" s="8165">
        <f t="shared" si="6"/>
      </c>
      <c r="I82" s="8097">
        <v>45824</v>
      </c>
      <c r="J82" s="8098">
        <f t="shared" si="11"/>
      </c>
      <c r="K82" s="8094">
        <v>0</v>
      </c>
      <c r="L82" s="8094">
        <v>0</v>
      </c>
      <c r="M82" s="8094">
        <v>0</v>
      </c>
      <c r="N82" s="8094">
        <v>0</v>
      </c>
      <c r="O82" s="8093" t="s">
        <v>9231</v>
      </c>
      <c r="P82" s="8134"/>
      <c r="Q82" s="8134"/>
      <c r="R82" s="8159"/>
      <c r="S82" s="8131"/>
      <c r="T82" s="8134"/>
      <c r="U82" s="8134"/>
      <c r="V82" s="8134"/>
      <c r="W82" s="8134"/>
      <c r="X82" s="8134"/>
      <c r="Y82" s="8134"/>
      <c r="Z82" s="8134"/>
      <c r="AA82" s="8134"/>
      <c r="AB82" s="8160">
        <f t="shared" si="16"/>
      </c>
      <c r="AC82" s="8109">
        <f t="shared" si="21"/>
      </c>
      <c r="AD82" s="8101">
        <f t="shared" si="8"/>
      </c>
      <c r="AE82" s="8110">
        <f t="shared" si="13"/>
      </c>
      <c r="AF82" s="8103">
        <f>VLOOKUP(C82,'Data Products'!$A:$J,10,0)</f>
      </c>
      <c r="AG82" s="8104">
        <f t="shared" si="18"/>
      </c>
      <c r="AH82" s="8104">
        <f t="shared" si="1"/>
      </c>
      <c r="AI82" s="8106"/>
      <c r="AJ82" s="8107"/>
      <c r="AK82" s="8107"/>
      <c r="AL82" s="8106"/>
      <c r="AM82" s="8107"/>
      <c r="AN82" s="8107"/>
    </row>
    <row customHeight="true" hidden="true" ht="18" r="83">
      <c r="A83" s="8154">
        <v>30</v>
      </c>
      <c r="B83" s="8093" t="s">
        <v>9191</v>
      </c>
      <c r="C83" s="8093" t="s">
        <v>9306</v>
      </c>
      <c r="D83" s="8094">
        <v>0</v>
      </c>
      <c r="E83" s="8094">
        <v>0</v>
      </c>
      <c r="F83" s="8155"/>
      <c r="G83" s="8156">
        <f>VLOOKUP(C83,'Data Products'!$A:$J,2,0)</f>
      </c>
      <c r="H83" s="8165">
        <f t="shared" si="6"/>
      </c>
      <c r="I83" s="8097">
        <v>45824</v>
      </c>
      <c r="J83" s="8098">
        <f t="shared" si="11"/>
      </c>
      <c r="K83" s="8094">
        <v>0</v>
      </c>
      <c r="L83" s="8094">
        <v>0</v>
      </c>
      <c r="M83" s="8094">
        <v>100</v>
      </c>
      <c r="N83" s="8094">
        <v>150</v>
      </c>
      <c r="O83" s="8093" t="s">
        <v>9231</v>
      </c>
      <c r="P83" s="8134"/>
      <c r="Q83" s="8134"/>
      <c r="R83" s="8159"/>
      <c r="S83" s="8131"/>
      <c r="T83" s="8134"/>
      <c r="U83" s="8134"/>
      <c r="V83" s="8134"/>
      <c r="W83" s="8134"/>
      <c r="X83" s="8134"/>
      <c r="Y83" s="8134"/>
      <c r="Z83" s="8134"/>
      <c r="AA83" s="8134"/>
      <c r="AB83" s="8160">
        <f t="shared" si="16"/>
      </c>
      <c r="AC83" s="8115">
        <f t="shared" si="21"/>
      </c>
      <c r="AD83" s="8101">
        <f t="shared" si="8"/>
      </c>
      <c r="AE83" s="8116">
        <f t="shared" si="13"/>
      </c>
      <c r="AF83" s="8103">
        <f>VLOOKUP(C83,'Data Products'!$A:$J,10,0)</f>
      </c>
      <c r="AG83" s="8104">
        <f t="shared" si="18"/>
      </c>
      <c r="AH83" s="8104">
        <f t="shared" si="1"/>
      </c>
      <c r="AI83" s="8106"/>
      <c r="AJ83" s="8107"/>
      <c r="AK83" s="8107"/>
      <c r="AL83" s="8106"/>
      <c r="AM83" s="8107"/>
      <c r="AN83" s="8107"/>
    </row>
    <row customHeight="true" hidden="true" ht="18" r="84">
      <c r="A84" s="8154">
        <v>31</v>
      </c>
      <c r="B84" s="8093" t="s">
        <v>9191</v>
      </c>
      <c r="C84" s="8093" t="s">
        <v>9307</v>
      </c>
      <c r="D84" s="8094">
        <v>0</v>
      </c>
      <c r="E84" s="8108">
        <v>0</v>
      </c>
      <c r="F84" s="8155"/>
      <c r="G84" s="8156">
        <f>VLOOKUP(C84,'Data Products'!$A:$J,2,0)</f>
      </c>
      <c r="H84" s="8165">
        <f t="shared" si="6"/>
      </c>
      <c r="I84" s="8168"/>
      <c r="J84" s="8098">
        <f t="shared" si="11"/>
      </c>
      <c r="K84" s="8094">
        <v>0</v>
      </c>
      <c r="L84" s="8094">
        <v>0</v>
      </c>
      <c r="M84" s="8094">
        <v>0</v>
      </c>
      <c r="N84" s="8094">
        <v>0</v>
      </c>
      <c r="O84" s="8093" t="s">
        <v>9308</v>
      </c>
      <c r="P84" s="8134"/>
      <c r="Q84" s="8134"/>
      <c r="R84" s="8159"/>
      <c r="S84" s="8131"/>
      <c r="T84" s="8134"/>
      <c r="U84" s="8134"/>
      <c r="V84" s="8134"/>
      <c r="W84" s="8134"/>
      <c r="X84" s="8134"/>
      <c r="Y84" s="8134"/>
      <c r="Z84" s="8134"/>
      <c r="AA84" s="8134"/>
      <c r="AB84" s="8160">
        <f t="shared" si="16"/>
      </c>
      <c r="AC84" s="8109">
        <f t="shared" si="21"/>
      </c>
      <c r="AD84" s="8101">
        <f t="shared" si="8"/>
      </c>
      <c r="AE84" s="8110">
        <f t="shared" si="13"/>
      </c>
      <c r="AF84" s="8103">
        <f>VLOOKUP(C84,'Data Products'!$A:$J,10,0)</f>
      </c>
      <c r="AG84" s="8104">
        <f t="shared" si="18"/>
      </c>
      <c r="AH84" s="8104">
        <f t="shared" si="1"/>
      </c>
      <c r="AI84" s="8106"/>
      <c r="AJ84" s="8107"/>
      <c r="AK84" s="8107"/>
      <c r="AL84" s="8106"/>
      <c r="AM84" s="8107"/>
      <c r="AN84" s="8107"/>
    </row>
    <row customHeight="true" hidden="true" ht="18" r="85">
      <c r="A85" s="8154">
        <v>32</v>
      </c>
      <c r="B85" s="8093" t="s">
        <v>9191</v>
      </c>
      <c r="C85" s="8093" t="s">
        <v>9309</v>
      </c>
      <c r="D85" s="8094">
        <v>0</v>
      </c>
      <c r="E85" s="8108">
        <v>0</v>
      </c>
      <c r="F85" s="8155"/>
      <c r="G85" s="8156">
        <f>VLOOKUP(C85,'Data Products'!$A:$J,2,0)</f>
      </c>
      <c r="H85" s="8165">
        <f t="shared" si="6"/>
      </c>
      <c r="I85" s="8168"/>
      <c r="J85" s="8098">
        <f t="shared" si="11"/>
      </c>
      <c r="K85" s="8094">
        <v>0</v>
      </c>
      <c r="L85" s="8094">
        <v>0</v>
      </c>
      <c r="M85" s="8094">
        <v>0</v>
      </c>
      <c r="N85" s="8094">
        <v>0</v>
      </c>
      <c r="O85" s="8093" t="s">
        <v>9308</v>
      </c>
      <c r="P85" s="8134"/>
      <c r="Q85" s="8134"/>
      <c r="R85" s="8159"/>
      <c r="S85" s="8131"/>
      <c r="T85" s="8134"/>
      <c r="U85" s="8134"/>
      <c r="V85" s="8134"/>
      <c r="W85" s="8134"/>
      <c r="X85" s="8134"/>
      <c r="Y85" s="8134"/>
      <c r="Z85" s="8134"/>
      <c r="AA85" s="8134"/>
      <c r="AB85" s="8160">
        <f t="shared" si="16"/>
      </c>
      <c r="AC85" s="8109">
        <f t="shared" si="21"/>
      </c>
      <c r="AD85" s="8101">
        <f t="shared" si="8"/>
      </c>
      <c r="AE85" s="8110">
        <f t="shared" si="13"/>
      </c>
      <c r="AF85" s="8103">
        <f>VLOOKUP(C85,'Data Products'!$A:$J,10,0)</f>
      </c>
      <c r="AG85" s="8104">
        <f t="shared" si="18"/>
      </c>
      <c r="AH85" s="8104">
        <f t="shared" si="1"/>
      </c>
      <c r="AI85" s="8106"/>
      <c r="AJ85" s="8107"/>
      <c r="AK85" s="8107"/>
      <c r="AL85" s="8106"/>
      <c r="AM85" s="8107"/>
      <c r="AN85" s="8107"/>
    </row>
    <row customHeight="true" hidden="true" ht="18" r="86">
      <c r="A86" s="8154">
        <v>33</v>
      </c>
      <c r="B86" s="8163" t="s">
        <v>9191</v>
      </c>
      <c r="C86" s="8163" t="s">
        <v>9310</v>
      </c>
      <c r="D86" s="8094">
        <v>0</v>
      </c>
      <c r="E86" s="8108">
        <v>0</v>
      </c>
      <c r="F86" s="8155"/>
      <c r="G86" s="8156">
        <f>VLOOKUP(C86,'Data Products'!$A:$J,2,0)</f>
      </c>
      <c r="H86" s="8165">
        <f t="shared" si="6"/>
      </c>
      <c r="I86" s="8168"/>
      <c r="J86" s="8098">
        <f t="shared" si="11"/>
      </c>
      <c r="K86" s="8094">
        <v>0</v>
      </c>
      <c r="L86" s="8094">
        <v>0</v>
      </c>
      <c r="M86" s="8169">
        <v>0</v>
      </c>
      <c r="N86" s="8169">
        <v>0</v>
      </c>
      <c r="O86" s="8093" t="s">
        <v>9308</v>
      </c>
      <c r="P86" s="8134"/>
      <c r="Q86" s="8134"/>
      <c r="R86" s="8159"/>
      <c r="S86" s="8134"/>
      <c r="T86" s="8134"/>
      <c r="U86" s="8134"/>
      <c r="V86" s="8134"/>
      <c r="W86" s="8134"/>
      <c r="X86" s="8134"/>
      <c r="Y86" s="8134"/>
      <c r="Z86" s="8134"/>
      <c r="AA86" s="8134"/>
      <c r="AB86" s="8160">
        <f t="shared" si="16"/>
      </c>
      <c r="AC86" s="8109">
        <f t="shared" si="21"/>
      </c>
      <c r="AD86" s="8101">
        <f t="shared" si="8"/>
      </c>
      <c r="AE86" s="8110">
        <f t="shared" si="13"/>
      </c>
      <c r="AF86" s="8103">
        <f>VLOOKUP(C86,'Data Products'!$A:$J,10,0)</f>
      </c>
      <c r="AG86" s="8104">
        <f t="shared" si="18"/>
      </c>
      <c r="AH86" s="8104">
        <f t="shared" si="1"/>
      </c>
      <c r="AI86" s="8106"/>
      <c r="AJ86" s="8107"/>
      <c r="AK86" s="8107"/>
      <c r="AL86" s="8106"/>
      <c r="AM86" s="8107"/>
      <c r="AN86" s="8107"/>
    </row>
    <row r="87">
      <c r="A87" s="8154">
        <v>34</v>
      </c>
      <c r="B87" s="8154" t="s">
        <v>9188</v>
      </c>
      <c r="C87" s="8093" t="s">
        <v>9311</v>
      </c>
      <c r="D87" s="8118">
        <v>1189</v>
      </c>
      <c r="E87" s="8118">
        <v>1189</v>
      </c>
      <c r="F87" s="8170" t="s">
        <v>9312</v>
      </c>
      <c r="G87" s="8156">
        <f>VLOOKUP(C87,'Data Products'!$A:$J,2,0)</f>
      </c>
      <c r="H87" s="8171">
        <f t="shared" si="6"/>
      </c>
      <c r="I87" s="8097">
        <v>45694</v>
      </c>
      <c r="J87" s="8098">
        <f t="shared" si="11"/>
      </c>
      <c r="K87" s="8169">
        <v>268</v>
      </c>
      <c r="L87" s="8169">
        <v>636</v>
      </c>
      <c r="M87" s="8094">
        <v>0</v>
      </c>
      <c r="N87" s="8094">
        <v>0</v>
      </c>
      <c r="O87" s="8163" t="s">
        <v>9313</v>
      </c>
      <c r="P87" s="8134"/>
      <c r="Q87" s="8134"/>
      <c r="R87" s="8159"/>
      <c r="S87" s="8134"/>
      <c r="T87" s="8134"/>
      <c r="U87" s="8134"/>
      <c r="V87" s="8134"/>
      <c r="W87" s="8134"/>
      <c r="X87" s="8134"/>
      <c r="Y87" s="8134"/>
      <c r="Z87" s="8134"/>
      <c r="AA87" s="8134"/>
      <c r="AB87" s="8160">
        <f t="shared" si="16"/>
      </c>
      <c r="AC87" s="8115">
        <f t="shared" si="21"/>
      </c>
      <c r="AD87" s="8101">
        <f t="shared" si="8"/>
      </c>
      <c r="AE87" s="8116">
        <f t="shared" si="13"/>
      </c>
      <c r="AF87" s="8103">
        <f>VLOOKUP(C87,'Data Products'!$A:$J,10,0)</f>
      </c>
      <c r="AG87" s="8104">
        <f t="shared" si="18"/>
      </c>
      <c r="AH87" s="8104">
        <f t="shared" si="1"/>
      </c>
      <c r="AI87" s="8117"/>
      <c r="AJ87" s="8107"/>
      <c r="AK87" s="8107">
        <v>50</v>
      </c>
      <c r="AL87" s="8106"/>
      <c r="AM87" s="8107"/>
      <c r="AN87" s="8107"/>
    </row>
    <row customHeight="true" hidden="true" ht="18" r="88">
      <c r="A88" s="8154">
        <v>35</v>
      </c>
      <c r="B88" s="8164" t="s">
        <v>9216</v>
      </c>
      <c r="C88" s="8164" t="s">
        <v>9314</v>
      </c>
      <c r="D88" s="8172">
        <v>0</v>
      </c>
      <c r="E88" s="8108">
        <v>0</v>
      </c>
      <c r="F88" s="8155"/>
      <c r="G88" s="8156">
        <f>VLOOKUP(C88,'Data Products'!$A:$J,2,0)</f>
      </c>
      <c r="H88" s="8165">
        <f t="shared" si="6"/>
      </c>
      <c r="I88" s="8097">
        <v>45433</v>
      </c>
      <c r="J88" s="8098">
        <f t="shared" si="11"/>
      </c>
      <c r="K88" s="8094">
        <v>0</v>
      </c>
      <c r="L88" s="8094">
        <v>0</v>
      </c>
      <c r="M88" s="8172">
        <v>0</v>
      </c>
      <c r="N88" s="8172">
        <v>0</v>
      </c>
      <c r="O88" s="8093" t="s">
        <v>9313</v>
      </c>
      <c r="P88" s="8134"/>
      <c r="Q88" s="8134"/>
      <c r="R88" s="8159"/>
      <c r="S88" s="8134"/>
      <c r="T88" s="8134"/>
      <c r="U88" s="8134"/>
      <c r="V88" s="8134"/>
      <c r="W88" s="8134"/>
      <c r="X88" s="8134"/>
      <c r="Y88" s="8134"/>
      <c r="Z88" s="8134"/>
      <c r="AA88" s="8134"/>
      <c r="AB88" s="8160">
        <f t="shared" si="16"/>
      </c>
      <c r="AC88" s="8115">
        <f t="shared" si="21"/>
      </c>
      <c r="AD88" s="8101">
        <f t="shared" si="8"/>
      </c>
      <c r="AE88" s="8116">
        <f t="shared" si="13"/>
      </c>
      <c r="AF88" s="8103">
        <f>VLOOKUP(C88,'Data Products'!$A:$J,10,0)</f>
      </c>
      <c r="AG88" s="8104">
        <f t="shared" si="18"/>
      </c>
      <c r="AH88" s="8104">
        <f t="shared" si="1"/>
      </c>
      <c r="AI88" s="8106"/>
      <c r="AJ88" s="8123"/>
      <c r="AK88" s="8123"/>
      <c r="AL88" s="8117"/>
      <c r="AM88" s="8123"/>
      <c r="AN88" s="8123"/>
    </row>
    <row customHeight="true" hidden="true" ht="18" r="89">
      <c r="A89" s="8154">
        <v>36</v>
      </c>
      <c r="B89" s="8164" t="s">
        <v>9216</v>
      </c>
      <c r="C89" s="8093" t="s">
        <v>9315</v>
      </c>
      <c r="D89" s="8094">
        <v>0</v>
      </c>
      <c r="E89" s="8094">
        <v>0</v>
      </c>
      <c r="F89" s="8173"/>
      <c r="G89" s="8156">
        <f>VLOOKUP(C89,'Data Products'!$A:$J,2,0)</f>
      </c>
      <c r="H89" s="8165">
        <f t="shared" si="6"/>
      </c>
      <c r="I89" s="8097">
        <v>45433</v>
      </c>
      <c r="J89" s="8098">
        <f t="shared" si="11"/>
      </c>
      <c r="K89" s="8094">
        <v>0</v>
      </c>
      <c r="L89" s="8094">
        <v>0</v>
      </c>
      <c r="M89" s="8094">
        <v>0</v>
      </c>
      <c r="N89" s="8094">
        <v>0</v>
      </c>
      <c r="O89" s="8093" t="s">
        <v>9313</v>
      </c>
      <c r="P89" s="8134"/>
      <c r="Q89" s="8134"/>
      <c r="R89" s="8159"/>
      <c r="S89" s="8134"/>
      <c r="T89" s="8134"/>
      <c r="U89" s="8134"/>
      <c r="V89" s="8134"/>
      <c r="W89" s="8134"/>
      <c r="X89" s="8134"/>
      <c r="Y89" s="8134"/>
      <c r="Z89" s="8134"/>
      <c r="AA89" s="8134"/>
      <c r="AB89" s="8160">
        <f t="shared" si="16"/>
      </c>
      <c r="AC89" s="8115">
        <f t="shared" si="21"/>
      </c>
      <c r="AD89" s="8101">
        <f t="shared" si="8"/>
      </c>
      <c r="AE89" s="8116">
        <f t="shared" si="13"/>
      </c>
      <c r="AF89" s="8103">
        <f>VLOOKUP(C89,'Data Products'!$A:$J,10,0)</f>
      </c>
      <c r="AG89" s="8104">
        <f t="shared" si="18"/>
      </c>
      <c r="AH89" s="8104">
        <f t="shared" si="1"/>
      </c>
      <c r="AI89" s="8106"/>
      <c r="AJ89" s="8107"/>
      <c r="AK89" s="8107"/>
      <c r="AL89" s="8106"/>
      <c r="AM89" s="8107"/>
      <c r="AN89" s="8107"/>
    </row>
    <row customHeight="true" hidden="true" ht="18" r="90">
      <c r="A90" s="8154">
        <v>37</v>
      </c>
      <c r="B90" s="8164" t="s">
        <v>9216</v>
      </c>
      <c r="C90" s="8093" t="s">
        <v>9316</v>
      </c>
      <c r="D90" s="8094">
        <v>0</v>
      </c>
      <c r="E90" s="8094">
        <v>0</v>
      </c>
      <c r="F90" s="8173"/>
      <c r="G90" s="8156">
        <f>VLOOKUP(C90,'Data Products'!$A:$J,2,0)</f>
      </c>
      <c r="H90" s="8165">
        <f t="shared" si="6"/>
      </c>
      <c r="I90" s="8097">
        <v>45433</v>
      </c>
      <c r="J90" s="8098">
        <f t="shared" si="11"/>
      </c>
      <c r="K90" s="8094">
        <v>0</v>
      </c>
      <c r="L90" s="8094">
        <v>0</v>
      </c>
      <c r="M90" s="8094">
        <v>0</v>
      </c>
      <c r="N90" s="8094">
        <v>0</v>
      </c>
      <c r="O90" s="8093" t="s">
        <v>9313</v>
      </c>
      <c r="P90" s="8134"/>
      <c r="Q90" s="8134"/>
      <c r="R90" s="8159"/>
      <c r="S90" s="8134"/>
      <c r="T90" s="8134"/>
      <c r="U90" s="8134"/>
      <c r="V90" s="8134"/>
      <c r="W90" s="8134"/>
      <c r="X90" s="8134"/>
      <c r="Y90" s="8134"/>
      <c r="Z90" s="8134"/>
      <c r="AA90" s="8134"/>
      <c r="AB90" s="8160">
        <f t="shared" si="16"/>
      </c>
      <c r="AC90" s="8115">
        <f t="shared" si="21"/>
      </c>
      <c r="AD90" s="8101">
        <f t="shared" si="8"/>
      </c>
      <c r="AE90" s="8116">
        <f t="shared" si="13"/>
      </c>
      <c r="AF90" s="8103">
        <f>VLOOKUP(C90,'Data Products'!$A:$J,10,0)</f>
      </c>
      <c r="AG90" s="8104">
        <f t="shared" si="18"/>
      </c>
      <c r="AH90" s="8104">
        <f t="shared" si="1"/>
      </c>
      <c r="AI90" s="8106"/>
      <c r="AJ90" s="8107"/>
      <c r="AK90" s="8107"/>
      <c r="AL90" s="8106"/>
      <c r="AM90" s="8107"/>
      <c r="AN90" s="8107"/>
    </row>
    <row customHeight="true" ht="18" r="91">
      <c r="A91" s="8154">
        <v>38</v>
      </c>
      <c r="B91" s="8164" t="s">
        <v>9188</v>
      </c>
      <c r="C91" s="8093" t="s">
        <v>9317</v>
      </c>
      <c r="D91" s="8094">
        <v>841</v>
      </c>
      <c r="E91" s="8094">
        <v>841</v>
      </c>
      <c r="F91" s="8173"/>
      <c r="G91" s="8156">
        <f>VLOOKUP(C91,'Data Products'!$A:$J,2,0)</f>
      </c>
      <c r="H91">
        <f t="shared" si="6"/>
      </c>
      <c r="I91" s="8133">
        <v>46048</v>
      </c>
      <c r="J91" s="8098">
        <f t="shared" si="11"/>
      </c>
      <c r="K91" s="8094">
        <v>27</v>
      </c>
      <c r="L91" s="8094">
        <v>68</v>
      </c>
      <c r="M91" s="8094">
        <v>0</v>
      </c>
      <c r="N91" s="8094">
        <v>0</v>
      </c>
      <c r="O91" s="8093" t="s">
        <v>9318</v>
      </c>
      <c r="P91" s="8134"/>
      <c r="Q91" s="8134"/>
      <c r="R91" s="8159"/>
      <c r="S91" s="8134"/>
      <c r="T91" s="8134"/>
      <c r="U91" s="8134"/>
      <c r="V91" s="8134"/>
      <c r="W91" s="8134"/>
      <c r="X91" s="8134"/>
      <c r="Y91" s="8134"/>
      <c r="Z91" s="8134"/>
      <c r="AA91" s="8134"/>
      <c r="AB91" s="8160">
        <f t="shared" si="16"/>
      </c>
      <c r="AC91" s="8115">
        <f t="shared" si="21"/>
      </c>
      <c r="AD91" s="8101">
        <f t="shared" si="8"/>
      </c>
      <c r="AE91" s="8116">
        <f t="shared" si="13"/>
      </c>
      <c r="AF91" s="8103">
        <f>VLOOKUP(C91,'Data Products'!$A:$J,10,0)</f>
      </c>
      <c r="AG91" s="8104">
        <f t="shared" si="18"/>
      </c>
      <c r="AH91" s="8104"/>
      <c r="AI91" s="8106"/>
      <c r="AJ91" s="8107"/>
      <c r="AK91" s="8107"/>
      <c r="AL91" s="8106"/>
      <c r="AM91" s="8107"/>
      <c r="AN91" s="8107"/>
    </row>
    <row customHeight="true" hidden="true" ht="18" r="92">
      <c r="A92" s="8154">
        <v>39</v>
      </c>
      <c r="B92" s="8093" t="s">
        <v>9191</v>
      </c>
      <c r="C92" s="8093" t="s">
        <v>9319</v>
      </c>
      <c r="D92" s="8130">
        <v>0</v>
      </c>
      <c r="E92" s="8094">
        <v>0</v>
      </c>
      <c r="F92" s="8173"/>
      <c r="G92" s="8156">
        <f>VLOOKUP(C92,'Data Products'!$A:$J,2,0)</f>
      </c>
      <c r="H92" s="8165">
        <f t="shared" si="6"/>
      </c>
      <c r="I92" s="8097">
        <v>45644</v>
      </c>
      <c r="J92" s="8098">
        <f t="shared" si="11"/>
      </c>
      <c r="K92" s="8094">
        <v>0</v>
      </c>
      <c r="L92" s="8094">
        <v>0</v>
      </c>
      <c r="M92" s="8108">
        <v>0</v>
      </c>
      <c r="N92" s="8108">
        <v>0</v>
      </c>
      <c r="O92" s="8093" t="s">
        <v>9320</v>
      </c>
      <c r="P92" s="8134"/>
      <c r="Q92" s="8134"/>
      <c r="R92" s="8159"/>
      <c r="S92" s="8134"/>
      <c r="T92" s="8134"/>
      <c r="U92" s="8134"/>
      <c r="V92" s="8134"/>
      <c r="W92" s="8134"/>
      <c r="X92" s="8134"/>
      <c r="Y92" s="8134"/>
      <c r="Z92" s="8134"/>
      <c r="AA92" s="8134"/>
      <c r="AB92" s="8174">
        <f t="shared" si="16"/>
      </c>
      <c r="AC92" s="8175">
        <f t="shared" si="21"/>
      </c>
      <c r="AD92" s="8101">
        <f t="shared" si="8"/>
      </c>
      <c r="AE92" s="8110">
        <f t="shared" si="13"/>
      </c>
      <c r="AF92" s="8103">
        <f>VLOOKUP(C92,'Data Products'!$A:$J,10,0)</f>
      </c>
      <c r="AG92" s="8176">
        <f t="shared" si="18"/>
      </c>
      <c r="AH92" s="8104">
        <f t="shared" ref="AH92:AH125" si="2">IF(H92&lt;=90,D92,0)</f>
      </c>
      <c r="AI92" s="8177"/>
      <c r="AJ92" s="8107"/>
      <c r="AK92" s="8107"/>
      <c r="AL92" s="8106"/>
      <c r="AM92" s="8107"/>
      <c r="AN92" s="8107"/>
    </row>
    <row customHeight="true" hidden="true" ht="18" r="93">
      <c r="A93" s="8154">
        <v>40</v>
      </c>
      <c r="B93" s="8093" t="s">
        <v>9191</v>
      </c>
      <c r="C93" s="8093" t="s">
        <v>9321</v>
      </c>
      <c r="D93" s="8094">
        <v>0</v>
      </c>
      <c r="E93" s="8094">
        <v>0</v>
      </c>
      <c r="F93" s="8173"/>
      <c r="G93" s="8156">
        <f>VLOOKUP(C93,'Data Products'!$A:$J,2,0)</f>
      </c>
      <c r="H93" s="8165">
        <f t="shared" si="6"/>
      </c>
      <c r="I93" s="8097">
        <v>45602</v>
      </c>
      <c r="J93" s="8098">
        <f t="shared" si="11"/>
      </c>
      <c r="K93" s="8094">
        <v>0</v>
      </c>
      <c r="L93" s="8094">
        <v>0</v>
      </c>
      <c r="M93" s="8130">
        <v>0</v>
      </c>
      <c r="N93" s="8130">
        <v>0</v>
      </c>
      <c r="O93" s="8093" t="s">
        <v>9320</v>
      </c>
      <c r="P93" s="8134"/>
      <c r="Q93" s="8134"/>
      <c r="R93" s="8134"/>
      <c r="S93" s="8134"/>
      <c r="T93" s="8134"/>
      <c r="U93" s="8134"/>
      <c r="V93" s="8134"/>
      <c r="W93" s="8134"/>
      <c r="X93" s="8134"/>
      <c r="Y93" s="8134"/>
      <c r="Z93" s="8134"/>
      <c r="AA93" s="8134"/>
      <c r="AB93" s="8160">
        <f t="shared" si="16"/>
      </c>
      <c r="AC93" s="8175">
        <f t="shared" si="21"/>
      </c>
      <c r="AD93" s="8101">
        <f t="shared" si="8"/>
      </c>
      <c r="AE93" s="8110">
        <f t="shared" si="13"/>
      </c>
      <c r="AF93" s="8103">
        <f>VLOOKUP(C93,'Data Products'!$A:$J,10,0)</f>
      </c>
      <c r="AG93" s="8176">
        <f t="shared" si="18"/>
      </c>
      <c r="AH93" s="8104">
        <f t="shared" si="2"/>
      </c>
      <c r="AI93" s="8177"/>
      <c r="AJ93" s="8107"/>
      <c r="AK93" s="8107"/>
      <c r="AL93" s="8106"/>
      <c r="AM93" s="8107"/>
      <c r="AN93" s="8107"/>
    </row>
    <row customHeight="true" hidden="true" ht="18" r="94">
      <c r="A94" s="8154">
        <v>41</v>
      </c>
      <c r="B94" s="8093" t="s">
        <v>9191</v>
      </c>
      <c r="C94" s="8093" t="s">
        <v>9322</v>
      </c>
      <c r="D94" s="8094">
        <v>0</v>
      </c>
      <c r="E94" s="8094">
        <v>0</v>
      </c>
      <c r="F94" s="8173"/>
      <c r="G94" s="8156">
        <f>VLOOKUP(C94,'Data Products'!$A:$J,2,0)</f>
      </c>
      <c r="H94" s="8165">
        <f t="shared" si="6"/>
      </c>
      <c r="I94" s="8097">
        <v>45602</v>
      </c>
      <c r="J94" s="8098">
        <f t="shared" si="11"/>
      </c>
      <c r="K94" s="8094">
        <v>0</v>
      </c>
      <c r="L94" s="8094">
        <v>0</v>
      </c>
      <c r="M94" s="8130">
        <v>0</v>
      </c>
      <c r="N94" s="8130">
        <v>0</v>
      </c>
      <c r="O94" s="8093" t="s">
        <v>9320</v>
      </c>
      <c r="P94" s="8134"/>
      <c r="Q94" s="8134"/>
      <c r="R94" s="8134"/>
      <c r="S94" s="8134"/>
      <c r="T94" s="8134"/>
      <c r="U94" s="8134"/>
      <c r="V94" s="8134"/>
      <c r="W94" s="8134"/>
      <c r="X94" s="8134"/>
      <c r="Y94" s="8134"/>
      <c r="Z94" s="8134"/>
      <c r="AA94" s="8134"/>
      <c r="AB94" s="8160">
        <f t="shared" si="16"/>
      </c>
      <c r="AC94" s="8175">
        <f t="shared" si="21"/>
      </c>
      <c r="AD94" s="8101">
        <f t="shared" si="8"/>
      </c>
      <c r="AE94" s="8110">
        <f t="shared" si="13"/>
      </c>
      <c r="AF94" s="8103">
        <f>VLOOKUP(C94,'Data Products'!$A:$J,10,0)</f>
      </c>
      <c r="AG94" s="8176">
        <f t="shared" si="18"/>
      </c>
      <c r="AH94" s="8104">
        <f t="shared" si="2"/>
      </c>
      <c r="AI94" s="8177"/>
      <c r="AJ94" s="8107"/>
      <c r="AK94" s="8107"/>
      <c r="AL94" s="8106"/>
      <c r="AM94" s="8107"/>
      <c r="AN94" s="8107"/>
    </row>
    <row customHeight="true" hidden="true" ht="18" r="95">
      <c r="A95" s="8154">
        <v>42</v>
      </c>
      <c r="B95" s="8093" t="s">
        <v>9191</v>
      </c>
      <c r="C95" s="8093" t="s">
        <v>9323</v>
      </c>
      <c r="D95" s="8094">
        <v>0</v>
      </c>
      <c r="E95" s="8094">
        <v>0</v>
      </c>
      <c r="F95" s="8173"/>
      <c r="G95" s="8156">
        <f>VLOOKUP(C95,'Data Products'!$A:$J,2,0)</f>
      </c>
      <c r="H95" s="8165">
        <f t="shared" si="6"/>
      </c>
      <c r="I95" s="8097">
        <v>45602</v>
      </c>
      <c r="J95" s="8098">
        <f t="shared" si="11"/>
      </c>
      <c r="K95" s="8094">
        <v>0</v>
      </c>
      <c r="L95" s="8094">
        <v>0</v>
      </c>
      <c r="M95" s="8130">
        <v>0</v>
      </c>
      <c r="N95" s="8130">
        <v>0</v>
      </c>
      <c r="O95" s="8093" t="s">
        <v>9320</v>
      </c>
      <c r="P95" s="8134"/>
      <c r="Q95" s="8134"/>
      <c r="R95" s="8134"/>
      <c r="S95" s="8134"/>
      <c r="T95" s="8134"/>
      <c r="U95" s="8134"/>
      <c r="V95" s="8134"/>
      <c r="W95" s="8134"/>
      <c r="X95" s="8134"/>
      <c r="Y95" s="8134"/>
      <c r="Z95" s="8134"/>
      <c r="AA95" s="8134"/>
      <c r="AB95" s="8160">
        <f t="shared" si="16"/>
      </c>
      <c r="AC95" s="8175">
        <f t="shared" si="21"/>
      </c>
      <c r="AD95" s="8101">
        <f t="shared" si="8"/>
      </c>
      <c r="AE95" s="8110">
        <f t="shared" si="13"/>
      </c>
      <c r="AF95" s="8103">
        <f>VLOOKUP(C95,'Data Products'!$A:$J,10,0)</f>
      </c>
      <c r="AG95" s="8178">
        <f t="shared" si="18"/>
      </c>
      <c r="AH95" s="8104">
        <f t="shared" si="2"/>
      </c>
      <c r="AI95" s="8177"/>
      <c r="AJ95" s="8107"/>
      <c r="AK95" s="8107"/>
      <c r="AL95" s="8106"/>
      <c r="AM95" s="8107"/>
      <c r="AN95" s="8107"/>
    </row>
    <row r="96">
      <c r="A96" s="8154">
        <v>43</v>
      </c>
      <c r="B96" s="8093" t="s">
        <v>9188</v>
      </c>
      <c r="C96" s="8093" t="s">
        <v>9324</v>
      </c>
      <c r="D96" s="8094">
        <v>324</v>
      </c>
      <c r="E96" s="8094">
        <v>324</v>
      </c>
      <c r="F96" s="8173"/>
      <c r="G96" s="8156">
        <f>VLOOKUP(C96,'Data Products'!$A:$J,2,0)</f>
      </c>
      <c r="H96" s="8157">
        <f t="shared" si="6"/>
      </c>
      <c r="I96" s="8133">
        <v>45904</v>
      </c>
      <c r="J96" s="8098">
        <f t="shared" si="11"/>
      </c>
      <c r="K96" s="8094">
        <v>45</v>
      </c>
      <c r="L96" s="8094">
        <v>83</v>
      </c>
      <c r="M96" s="8130">
        <v>0</v>
      </c>
      <c r="N96" s="8130">
        <v>0</v>
      </c>
      <c r="O96" s="8093" t="s">
        <v>9320</v>
      </c>
      <c r="P96" s="8134"/>
      <c r="Q96" s="8134"/>
      <c r="R96" s="8134"/>
      <c r="S96" s="8134"/>
      <c r="T96" s="8134"/>
      <c r="U96" s="8134"/>
      <c r="V96" s="8134"/>
      <c r="W96" s="8134"/>
      <c r="X96" s="8134"/>
      <c r="Y96" s="8134"/>
      <c r="Z96" s="8134"/>
      <c r="AA96" s="8134"/>
      <c r="AB96" s="8160">
        <f t="shared" si="16"/>
      </c>
      <c r="AC96" s="8179">
        <f t="shared" si="21"/>
      </c>
      <c r="AD96" s="8101">
        <f t="shared" si="8"/>
      </c>
      <c r="AE96" s="8116">
        <f t="shared" si="13"/>
      </c>
      <c r="AF96" s="8103">
        <f>VLOOKUP(C96,'Data Products'!$A:$J,10,0)</f>
      </c>
      <c r="AG96" s="8178">
        <f t="shared" si="18"/>
      </c>
      <c r="AH96" s="8104">
        <f t="shared" si="2"/>
      </c>
      <c r="AI96" s="8177"/>
      <c r="AJ96" s="8107"/>
      <c r="AK96" s="8107"/>
      <c r="AL96" s="8106"/>
      <c r="AM96" s="8107"/>
      <c r="AN96" s="8107"/>
    </row>
    <row customHeight="true" hidden="true" ht="18" r="97">
      <c r="A97" s="8154">
        <v>44</v>
      </c>
      <c r="B97" s="8093" t="s">
        <v>9191</v>
      </c>
      <c r="C97" s="8093" t="s">
        <v>9325</v>
      </c>
      <c r="D97" s="8094">
        <v>0</v>
      </c>
      <c r="E97" s="8108">
        <v>0</v>
      </c>
      <c r="F97" s="8173"/>
      <c r="G97" s="8156">
        <f>VLOOKUP(C97,'Data Products'!$A:$J,2,0)</f>
      </c>
      <c r="H97" s="8165">
        <f t="shared" si="6"/>
      </c>
      <c r="I97" s="8097">
        <v>45623</v>
      </c>
      <c r="J97" s="8098">
        <f t="shared" si="11"/>
      </c>
      <c r="K97" s="8094">
        <v>0</v>
      </c>
      <c r="L97" s="8094">
        <v>0</v>
      </c>
      <c r="M97" s="8130">
        <v>0</v>
      </c>
      <c r="N97" s="8130">
        <v>0</v>
      </c>
      <c r="O97" s="8093" t="s">
        <v>9326</v>
      </c>
      <c r="P97" s="8134"/>
      <c r="Q97" s="8134"/>
      <c r="R97" s="8134"/>
      <c r="S97" s="8134"/>
      <c r="T97" s="8134"/>
      <c r="U97" s="8134"/>
      <c r="V97" s="8134"/>
      <c r="W97" s="8134"/>
      <c r="X97" s="8134"/>
      <c r="Y97" s="8134"/>
      <c r="Z97" s="8134"/>
      <c r="AA97" s="8134"/>
      <c r="AB97" s="8160">
        <f t="shared" si="16"/>
      </c>
      <c r="AC97" s="8175">
        <f t="shared" si="21"/>
      </c>
      <c r="AD97" s="8101">
        <f t="shared" si="8"/>
      </c>
      <c r="AE97" s="8110">
        <f t="shared" si="13"/>
      </c>
      <c r="AF97" s="8103">
        <f>VLOOKUP(C97,'Data Products'!$A:$J,10,0)</f>
      </c>
      <c r="AG97" s="8178">
        <f t="shared" si="18"/>
      </c>
      <c r="AH97" s="8104">
        <f t="shared" si="2"/>
      </c>
      <c r="AI97" s="8177"/>
      <c r="AJ97" s="8107"/>
      <c r="AK97" s="8107"/>
      <c r="AL97" s="8106"/>
      <c r="AM97" s="8107"/>
      <c r="AN97" s="8107"/>
    </row>
    <row customHeight="true" hidden="true" ht="18" r="98">
      <c r="A98" s="8154">
        <v>45</v>
      </c>
      <c r="B98" s="8093" t="s">
        <v>9191</v>
      </c>
      <c r="C98" s="8093" t="s">
        <v>9327</v>
      </c>
      <c r="D98" s="8094">
        <v>0</v>
      </c>
      <c r="E98" s="8108">
        <v>0</v>
      </c>
      <c r="F98" s="8173"/>
      <c r="G98" s="8156">
        <f>VLOOKUP(C98,'Data Products'!$A:$J,2,0)</f>
      </c>
      <c r="H98" s="8165">
        <f t="shared" si="6"/>
      </c>
      <c r="I98" s="8097">
        <v>45623</v>
      </c>
      <c r="J98" s="8098">
        <f t="shared" si="11"/>
      </c>
      <c r="K98" s="8094">
        <v>0</v>
      </c>
      <c r="L98" s="8094">
        <v>0</v>
      </c>
      <c r="M98" s="8130">
        <v>0</v>
      </c>
      <c r="N98" s="8130">
        <v>0</v>
      </c>
      <c r="O98" s="8093" t="s">
        <v>9326</v>
      </c>
      <c r="P98" s="8134"/>
      <c r="Q98" s="8134"/>
      <c r="R98" s="8134"/>
      <c r="S98" s="8134"/>
      <c r="T98" s="8134"/>
      <c r="U98" s="8134"/>
      <c r="V98" s="8134"/>
      <c r="W98" s="8134"/>
      <c r="X98" s="8134"/>
      <c r="Y98" s="8134"/>
      <c r="Z98" s="8134"/>
      <c r="AA98" s="8134"/>
      <c r="AB98" s="8160">
        <f t="shared" si="16"/>
      </c>
      <c r="AC98" s="8175">
        <f t="shared" si="21"/>
      </c>
      <c r="AD98" s="8101">
        <f t="shared" si="8"/>
      </c>
      <c r="AE98" s="8110">
        <f t="shared" si="13"/>
      </c>
      <c r="AF98" s="8103">
        <f>VLOOKUP(C98,'Data Products'!$A:$J,10,0)</f>
      </c>
      <c r="AG98" s="8178">
        <f t="shared" si="18"/>
      </c>
      <c r="AH98" s="8104">
        <f t="shared" si="2"/>
      </c>
      <c r="AI98" s="8177"/>
      <c r="AJ98" s="8107"/>
      <c r="AK98" s="8107"/>
      <c r="AL98" s="8106"/>
      <c r="AM98" s="8107"/>
      <c r="AN98" s="8107"/>
    </row>
    <row customHeight="true" hidden="true" ht="18" r="99">
      <c r="A99" s="8154">
        <v>46</v>
      </c>
      <c r="B99" s="8093" t="s">
        <v>9191</v>
      </c>
      <c r="C99" s="8163" t="s">
        <v>9328</v>
      </c>
      <c r="D99" s="8094">
        <v>0</v>
      </c>
      <c r="E99" s="8108">
        <v>0</v>
      </c>
      <c r="F99" s="8180"/>
      <c r="G99" s="8156">
        <f>VLOOKUP(C99,'Data Products'!$A:$J,2,0)</f>
      </c>
      <c r="H99" s="8165">
        <f t="shared" si="6"/>
      </c>
      <c r="I99" s="8097">
        <v>45623</v>
      </c>
      <c r="J99" s="8098">
        <f t="shared" si="11"/>
      </c>
      <c r="K99" s="8169">
        <v>0</v>
      </c>
      <c r="L99" s="8169">
        <v>0</v>
      </c>
      <c r="M99" s="8181">
        <v>0</v>
      </c>
      <c r="N99" s="8181">
        <v>0</v>
      </c>
      <c r="O99" s="8163" t="s">
        <v>9326</v>
      </c>
      <c r="P99" s="8134"/>
      <c r="Q99" s="8134"/>
      <c r="R99" s="8134"/>
      <c r="S99" s="8134"/>
      <c r="T99" s="8134"/>
      <c r="U99" s="8134"/>
      <c r="V99" s="8134"/>
      <c r="W99" s="8134"/>
      <c r="X99" s="8134"/>
      <c r="Y99" s="8134"/>
      <c r="Z99" s="8134"/>
      <c r="AA99" s="8134"/>
      <c r="AB99" s="8182">
        <f t="shared" si="16"/>
      </c>
      <c r="AC99" s="8175">
        <f t="shared" si="21"/>
      </c>
      <c r="AD99" s="8101">
        <f t="shared" si="8"/>
      </c>
      <c r="AE99" s="8110">
        <f t="shared" si="13"/>
      </c>
      <c r="AF99" s="8103">
        <f>VLOOKUP(C99,'Data Products'!$A:$J,10,0)</f>
      </c>
      <c r="AG99" s="8178">
        <f t="shared" si="18"/>
      </c>
      <c r="AH99" s="8104">
        <f t="shared" si="2"/>
      </c>
      <c r="AI99" s="8177"/>
      <c r="AJ99" s="8107"/>
      <c r="AK99" s="8107"/>
      <c r="AL99" s="8106"/>
      <c r="AM99" s="8107"/>
      <c r="AN99" s="8107"/>
    </row>
    <row customHeight="true" hidden="true" ht="18" r="100">
      <c r="A100" s="8154">
        <v>47</v>
      </c>
      <c r="B100" s="8093" t="s">
        <v>9191</v>
      </c>
      <c r="C100" s="8093" t="s">
        <v>9329</v>
      </c>
      <c r="D100" s="8094">
        <v>0</v>
      </c>
      <c r="E100" s="8108">
        <v>0</v>
      </c>
      <c r="F100" s="8173"/>
      <c r="G100" s="8156">
        <f>VLOOKUP(C100,'Data Products'!$A:$J,2,0)</f>
      </c>
      <c r="H100" s="8165">
        <f t="shared" si="6"/>
      </c>
      <c r="I100" s="8097">
        <v>45623</v>
      </c>
      <c r="J100" s="8098">
        <f t="shared" si="11"/>
      </c>
      <c r="K100" s="8094">
        <v>0</v>
      </c>
      <c r="L100" s="8094">
        <v>0</v>
      </c>
      <c r="M100" s="8130">
        <v>0</v>
      </c>
      <c r="N100" s="8130">
        <v>0</v>
      </c>
      <c r="O100" s="8093" t="s">
        <v>9326</v>
      </c>
      <c r="P100" s="8094"/>
      <c r="Q100" s="8094"/>
      <c r="R100" s="8094"/>
      <c r="S100" s="8094"/>
      <c r="T100" s="8094"/>
      <c r="U100" s="8094"/>
      <c r="V100" s="8094"/>
      <c r="W100" s="8094"/>
      <c r="X100" s="8094"/>
      <c r="Y100" s="8094"/>
      <c r="Z100" s="8094"/>
      <c r="AA100" s="8094"/>
      <c r="AB100" s="8160">
        <f t="shared" si="16"/>
      </c>
      <c r="AC100" s="8175">
        <f t="shared" si="21"/>
      </c>
      <c r="AD100" s="8101">
        <f t="shared" si="8"/>
      </c>
      <c r="AE100" s="8110">
        <f t="shared" si="13"/>
      </c>
      <c r="AF100" s="8103">
        <f>VLOOKUP(C100,'Data Products'!$A:$J,10,0)</f>
      </c>
      <c r="AG100" s="8178">
        <f t="shared" si="18"/>
      </c>
      <c r="AH100" s="8104">
        <f t="shared" si="2"/>
      </c>
      <c r="AI100" s="8183"/>
      <c r="AJ100" s="8107"/>
      <c r="AK100" s="8107"/>
      <c r="AL100" s="8106"/>
      <c r="AM100" s="8107"/>
      <c r="AN100" s="8107"/>
    </row>
    <row customHeight="true" hidden="true" ht="18" r="101">
      <c r="A101" s="8154">
        <v>48</v>
      </c>
      <c r="B101" s="8093" t="s">
        <v>9191</v>
      </c>
      <c r="C101" s="8093" t="s">
        <v>9330</v>
      </c>
      <c r="D101" s="8094">
        <v>0</v>
      </c>
      <c r="E101" s="8108">
        <v>0</v>
      </c>
      <c r="F101" s="8173"/>
      <c r="G101" s="8156">
        <f>VLOOKUP(C101,'Data Products'!$A:$J,2,0)</f>
      </c>
      <c r="H101" s="8165">
        <f t="shared" si="6"/>
      </c>
      <c r="I101" s="8097">
        <v>45623</v>
      </c>
      <c r="J101" s="8098">
        <f t="shared" si="11"/>
      </c>
      <c r="K101" s="8094">
        <v>0</v>
      </c>
      <c r="L101" s="8094">
        <v>0</v>
      </c>
      <c r="M101" s="8130">
        <v>0</v>
      </c>
      <c r="N101" s="8130">
        <v>0</v>
      </c>
      <c r="O101" s="8093" t="s">
        <v>9326</v>
      </c>
      <c r="P101" s="8094"/>
      <c r="Q101" s="8094"/>
      <c r="R101" s="8094"/>
      <c r="S101" s="8094"/>
      <c r="T101" s="8094"/>
      <c r="U101" s="8094"/>
      <c r="V101" s="8094"/>
      <c r="W101" s="8094"/>
      <c r="X101" s="8094"/>
      <c r="Y101" s="8094"/>
      <c r="Z101" s="8094"/>
      <c r="AA101" s="8094"/>
      <c r="AB101" s="8160">
        <f t="shared" si="16"/>
      </c>
      <c r="AC101" s="8175">
        <f t="shared" si="21"/>
      </c>
      <c r="AD101" s="8101">
        <f t="shared" si="8"/>
      </c>
      <c r="AE101" s="8110">
        <f t="shared" si="13"/>
      </c>
      <c r="AF101" s="8184">
        <f>VLOOKUP(C101,'Data Products'!$A:$J,10,0)</f>
      </c>
      <c r="AG101" s="8103">
        <f t="shared" si="18"/>
      </c>
      <c r="AH101" s="8104">
        <f t="shared" si="2"/>
      </c>
      <c r="AI101" s="8177"/>
      <c r="AJ101" s="8107"/>
      <c r="AK101" s="8107"/>
      <c r="AL101" s="8106"/>
      <c r="AM101" s="8107"/>
      <c r="AN101" s="8107"/>
    </row>
    <row r="102">
      <c r="A102" s="8154">
        <v>49</v>
      </c>
      <c r="B102" s="8093" t="s">
        <v>9181</v>
      </c>
      <c r="C102" s="8093" t="s">
        <v>9331</v>
      </c>
      <c r="D102" s="8094">
        <v>4</v>
      </c>
      <c r="E102" s="8108">
        <v>4</v>
      </c>
      <c r="F102" s="8173"/>
      <c r="G102" s="8156">
        <f>VLOOKUP(C102,'Data Products'!$A:$J,2,0)</f>
      </c>
      <c r="H102" s="8157">
        <f t="shared" si="6"/>
      </c>
      <c r="I102" s="8097">
        <v>45951</v>
      </c>
      <c r="J102" s="8098">
        <f t="shared" si="11"/>
      </c>
      <c r="K102" s="8094">
        <v>0</v>
      </c>
      <c r="L102" s="8094">
        <v>0</v>
      </c>
      <c r="M102" s="8130">
        <v>0</v>
      </c>
      <c r="N102" s="8130">
        <v>0</v>
      </c>
      <c r="O102" s="8093" t="s">
        <v>9243</v>
      </c>
      <c r="P102" s="8094"/>
      <c r="Q102" s="8094"/>
      <c r="R102" s="8094"/>
      <c r="S102" s="8094"/>
      <c r="T102" s="8094"/>
      <c r="U102" s="8094"/>
      <c r="V102" s="8094"/>
      <c r="W102" s="8094"/>
      <c r="X102" s="8094"/>
      <c r="Y102" s="8094"/>
      <c r="Z102" s="8094"/>
      <c r="AA102" s="8094"/>
      <c r="AB102" s="8160">
        <f t="shared" si="16"/>
      </c>
      <c r="AC102" s="8185">
        <f t="shared" si="21"/>
      </c>
      <c r="AD102" s="8101">
        <f t="shared" si="8"/>
      </c>
      <c r="AE102" s="8120">
        <f t="shared" si="13"/>
      </c>
      <c r="AF102" s="8184">
        <f>VLOOKUP(C102,'Data Products'!$A:$J,10,0)</f>
      </c>
      <c r="AG102" s="8103">
        <f t="shared" si="18"/>
      </c>
      <c r="AH102" s="8104">
        <f t="shared" si="2"/>
      </c>
      <c r="AI102" s="8177"/>
      <c r="AJ102" s="8107"/>
      <c r="AK102" s="8107"/>
      <c r="AL102" s="8106"/>
      <c r="AM102" s="8107"/>
      <c r="AN102" s="8107"/>
    </row>
    <row r="103">
      <c r="A103" s="8154">
        <v>50</v>
      </c>
      <c r="B103" s="8093" t="s">
        <v>9181</v>
      </c>
      <c r="C103" s="8093" t="s">
        <v>9332</v>
      </c>
      <c r="D103" s="8094">
        <v>1</v>
      </c>
      <c r="E103" s="8108">
        <v>1</v>
      </c>
      <c r="F103" s="8173"/>
      <c r="G103" s="8156">
        <f>VLOOKUP(C103,'Data Products'!$A:$J,2,0)</f>
      </c>
      <c r="H103" s="8157">
        <f t="shared" si="6"/>
      </c>
      <c r="I103" s="8097">
        <v>45951</v>
      </c>
      <c r="J103" s="8098">
        <f t="shared" si="11"/>
      </c>
      <c r="K103" s="8094">
        <v>1</v>
      </c>
      <c r="L103" s="8094">
        <v>2</v>
      </c>
      <c r="M103" s="8130">
        <v>0</v>
      </c>
      <c r="N103" s="8130">
        <v>0</v>
      </c>
      <c r="O103" s="8093" t="s">
        <v>9243</v>
      </c>
      <c r="P103" s="8094"/>
      <c r="Q103" s="8094"/>
      <c r="R103" s="8094"/>
      <c r="S103" s="8094"/>
      <c r="T103" s="8094"/>
      <c r="U103" s="8094"/>
      <c r="V103" s="8094"/>
      <c r="W103" s="8094"/>
      <c r="X103" s="8094"/>
      <c r="Y103" s="8094"/>
      <c r="Z103" s="8094"/>
      <c r="AA103" s="8094"/>
      <c r="AB103" s="8160">
        <f t="shared" si="16"/>
      </c>
      <c r="AC103" s="8115">
        <f t="shared" si="21"/>
      </c>
      <c r="AD103" s="8101">
        <f t="shared" si="8"/>
      </c>
      <c r="AE103" s="8116">
        <f t="shared" si="13"/>
      </c>
      <c r="AF103" s="8184">
        <f>VLOOKUP(C103,'Data Products'!$A:$J,10,0)</f>
      </c>
      <c r="AG103" s="8103">
        <f t="shared" si="18"/>
      </c>
      <c r="AH103" s="8104">
        <f t="shared" si="2"/>
      </c>
      <c r="AI103" s="8177"/>
      <c r="AJ103" s="8107"/>
      <c r="AK103" s="8107"/>
      <c r="AL103" s="8106"/>
      <c r="AM103" s="8107"/>
      <c r="AN103" s="8107"/>
    </row>
    <row r="104">
      <c r="A104" s="8154">
        <v>51</v>
      </c>
      <c r="B104" s="8093" t="s">
        <v>9181</v>
      </c>
      <c r="C104" s="8093" t="s">
        <v>9333</v>
      </c>
      <c r="D104" s="8094">
        <v>4</v>
      </c>
      <c r="E104" s="8108">
        <v>4</v>
      </c>
      <c r="F104" s="8173"/>
      <c r="G104" s="8156">
        <f>VLOOKUP(C104,'Data Products'!$A:$J,2,0)</f>
      </c>
      <c r="H104" s="8157">
        <f t="shared" si="6"/>
      </c>
      <c r="I104" s="8097">
        <v>45951</v>
      </c>
      <c r="J104" s="8098">
        <f t="shared" si="11"/>
      </c>
      <c r="K104" s="8094">
        <v>0</v>
      </c>
      <c r="L104" s="8094">
        <v>0</v>
      </c>
      <c r="M104" s="8130">
        <v>0</v>
      </c>
      <c r="N104" s="8130">
        <v>0</v>
      </c>
      <c r="O104" s="8093" t="s">
        <v>9243</v>
      </c>
      <c r="P104" s="8094"/>
      <c r="Q104" s="8094"/>
      <c r="R104" s="8094"/>
      <c r="S104" s="8094"/>
      <c r="T104" s="8094"/>
      <c r="U104" s="8094"/>
      <c r="V104" s="8094"/>
      <c r="W104" s="8094"/>
      <c r="X104" s="8094"/>
      <c r="Y104" s="8094"/>
      <c r="Z104" s="8094"/>
      <c r="AA104" s="8094"/>
      <c r="AB104" s="8160">
        <f t="shared" si="16"/>
      </c>
      <c r="AC104" s="8109">
        <f t="shared" si="21"/>
      </c>
      <c r="AD104" s="8101">
        <f t="shared" si="8"/>
      </c>
      <c r="AE104" s="8110">
        <f t="shared" si="13"/>
      </c>
      <c r="AF104" s="8184">
        <f>VLOOKUP(C104,'Data Products'!$A:$J,10,0)</f>
      </c>
      <c r="AG104" s="8103">
        <f t="shared" si="18"/>
      </c>
      <c r="AH104" s="8104">
        <f t="shared" si="2"/>
      </c>
      <c r="AI104" s="8177"/>
      <c r="AJ104" s="8107"/>
      <c r="AK104" s="8107"/>
      <c r="AL104" s="8106"/>
      <c r="AM104" s="8107"/>
      <c r="AN104" s="8107"/>
    </row>
    <row r="105">
      <c r="A105" s="8154">
        <v>52</v>
      </c>
      <c r="B105" s="8093" t="s">
        <v>9181</v>
      </c>
      <c r="C105" s="8093" t="s">
        <v>9334</v>
      </c>
      <c r="D105" s="8094">
        <v>4</v>
      </c>
      <c r="E105" s="8108">
        <v>4</v>
      </c>
      <c r="F105" s="8173"/>
      <c r="G105" s="8156">
        <f>VLOOKUP(C105,'Data Products'!$A:$J,2,0)</f>
      </c>
      <c r="H105" s="8157">
        <f t="shared" si="6"/>
      </c>
      <c r="I105" s="8097">
        <v>45951</v>
      </c>
      <c r="J105" s="8098">
        <f t="shared" si="11"/>
      </c>
      <c r="K105" s="8094">
        <v>0</v>
      </c>
      <c r="L105" s="8094">
        <v>0</v>
      </c>
      <c r="M105" s="8130">
        <v>0</v>
      </c>
      <c r="N105" s="8130">
        <v>0</v>
      </c>
      <c r="O105" s="8093" t="s">
        <v>9243</v>
      </c>
      <c r="P105" s="8094"/>
      <c r="Q105" s="8094"/>
      <c r="R105" s="8094"/>
      <c r="S105" s="8094"/>
      <c r="T105" s="8094"/>
      <c r="U105" s="8094"/>
      <c r="V105" s="8094"/>
      <c r="W105" s="8094"/>
      <c r="X105" s="8094"/>
      <c r="Y105" s="8094"/>
      <c r="Z105" s="8094"/>
      <c r="AA105" s="8094"/>
      <c r="AB105" s="8160">
        <f t="shared" si="16"/>
      </c>
      <c r="AC105" s="8119">
        <f t="shared" si="21"/>
      </c>
      <c r="AD105" s="8101">
        <f t="shared" si="8"/>
      </c>
      <c r="AE105" s="8120">
        <f t="shared" si="13"/>
      </c>
      <c r="AF105" s="8184">
        <f>VLOOKUP(C105,'Data Products'!$A:$J,10,0)</f>
      </c>
      <c r="AG105" s="8103">
        <f t="shared" si="18"/>
      </c>
      <c r="AH105" s="8104">
        <f t="shared" si="2"/>
      </c>
      <c r="AI105" s="8177"/>
      <c r="AJ105" s="8107"/>
      <c r="AK105" s="8107"/>
      <c r="AL105" s="8106"/>
      <c r="AM105" s="8107"/>
      <c r="AN105" s="8107"/>
    </row>
    <row customHeight="true" hidden="true" ht="18" r="106">
      <c r="A106" s="8154">
        <v>53</v>
      </c>
      <c r="B106" s="8093" t="s">
        <v>9191</v>
      </c>
      <c r="C106" s="8093" t="s">
        <v>9335</v>
      </c>
      <c r="D106" s="8094">
        <v>0</v>
      </c>
      <c r="E106" s="8108">
        <v>0</v>
      </c>
      <c r="F106" s="8173"/>
      <c r="G106" s="8156">
        <f>VLOOKUP(C106,'Data Products'!$A:$J,2,0)</f>
      </c>
      <c r="H106" s="8157">
        <f t="shared" si="6"/>
      </c>
      <c r="I106" s="8097">
        <v>45951</v>
      </c>
      <c r="J106" s="8098">
        <f t="shared" si="11"/>
      </c>
      <c r="K106" s="8094">
        <v>0</v>
      </c>
      <c r="L106" s="8094">
        <v>0</v>
      </c>
      <c r="M106" s="8130">
        <v>0</v>
      </c>
      <c r="N106" s="8130">
        <v>0</v>
      </c>
      <c r="O106" s="8093" t="s">
        <v>9243</v>
      </c>
      <c r="P106" s="8094"/>
      <c r="Q106" s="8094"/>
      <c r="R106" s="8094"/>
      <c r="S106" s="8094"/>
      <c r="T106" s="8094"/>
      <c r="U106" s="8094"/>
      <c r="V106" s="8094"/>
      <c r="W106" s="8094"/>
      <c r="X106" s="8094"/>
      <c r="Y106" s="8094"/>
      <c r="Z106" s="8094"/>
      <c r="AA106" s="8094"/>
      <c r="AB106" s="8160">
        <f t="shared" si="16"/>
      </c>
      <c r="AC106" s="8119">
        <f t="shared" si="21"/>
      </c>
      <c r="AD106" s="8101">
        <f t="shared" si="8"/>
      </c>
      <c r="AE106" s="8120">
        <f t="shared" si="13"/>
      </c>
      <c r="AF106" s="8184">
        <f>VLOOKUP(C106,'Data Products'!$A:$J,10,0)</f>
      </c>
      <c r="AG106" s="8103">
        <f t="shared" si="18"/>
      </c>
      <c r="AH106" s="8104">
        <f t="shared" si="2"/>
      </c>
      <c r="AI106" s="8177"/>
      <c r="AJ106" s="8107"/>
      <c r="AK106" s="8107"/>
      <c r="AL106" s="8106"/>
      <c r="AM106" s="8107"/>
      <c r="AN106" s="8107"/>
    </row>
    <row r="107">
      <c r="A107" s="8154">
        <v>54</v>
      </c>
      <c r="B107" s="8093" t="s">
        <v>9181</v>
      </c>
      <c r="C107" s="8093" t="s">
        <v>9336</v>
      </c>
      <c r="D107" s="8094">
        <v>5</v>
      </c>
      <c r="E107" s="8108">
        <v>5</v>
      </c>
      <c r="F107" s="8173"/>
      <c r="G107" s="8156">
        <f>VLOOKUP(C107,'Data Products'!$A:$J,2,0)</f>
      </c>
      <c r="H107" s="8157">
        <f t="shared" si="6"/>
      </c>
      <c r="I107" s="8097">
        <v>45951</v>
      </c>
      <c r="J107" s="8098">
        <f t="shared" si="11"/>
      </c>
      <c r="K107" s="8094">
        <v>0</v>
      </c>
      <c r="L107" s="8094">
        <v>0</v>
      </c>
      <c r="M107" s="8130">
        <v>0</v>
      </c>
      <c r="N107" s="8130">
        <v>0</v>
      </c>
      <c r="O107" s="8093" t="s">
        <v>9243</v>
      </c>
      <c r="P107" s="8094"/>
      <c r="Q107" s="8094"/>
      <c r="R107" s="8094"/>
      <c r="S107" s="8094"/>
      <c r="T107" s="8094"/>
      <c r="U107" s="8094"/>
      <c r="V107" s="8094"/>
      <c r="W107" s="8094"/>
      <c r="X107" s="8094"/>
      <c r="Y107" s="8094"/>
      <c r="Z107" s="8094"/>
      <c r="AA107" s="8094"/>
      <c r="AB107" s="8160">
        <f t="shared" si="16"/>
      </c>
      <c r="AC107" s="8109">
        <f t="shared" si="21"/>
      </c>
      <c r="AD107" s="8101">
        <f t="shared" si="8"/>
      </c>
      <c r="AE107" s="8110">
        <f t="shared" si="13"/>
      </c>
      <c r="AF107" s="8184">
        <f>VLOOKUP(C107,'Data Products'!$A:$J,10,0)</f>
      </c>
      <c r="AG107" s="8103">
        <f t="shared" si="18"/>
      </c>
      <c r="AH107" s="8104">
        <f t="shared" si="2"/>
      </c>
      <c r="AI107" s="8177"/>
      <c r="AJ107" s="8107"/>
      <c r="AK107" s="8107"/>
      <c r="AL107" s="8106"/>
      <c r="AM107" s="8107"/>
      <c r="AN107" s="8107"/>
    </row>
    <row customHeight="true" hidden="true" ht="18" r="108">
      <c r="A108" s="8154">
        <v>55</v>
      </c>
      <c r="B108" s="8093" t="s">
        <v>9191</v>
      </c>
      <c r="C108" s="8093" t="s">
        <v>9337</v>
      </c>
      <c r="D108" s="8094">
        <v>0</v>
      </c>
      <c r="E108" s="8108">
        <v>0</v>
      </c>
      <c r="F108" s="8173"/>
      <c r="G108" s="8156">
        <f>VLOOKUP(C108,'Data Products'!$A:$J,2,0)</f>
      </c>
      <c r="H108" s="8157">
        <f t="shared" si="6"/>
      </c>
      <c r="I108" s="8097">
        <v>45951</v>
      </c>
      <c r="J108" s="8098">
        <f t="shared" si="11"/>
      </c>
      <c r="K108" s="8094">
        <v>0</v>
      </c>
      <c r="L108" s="8094">
        <v>0</v>
      </c>
      <c r="M108" s="8130">
        <v>0</v>
      </c>
      <c r="N108" s="8130">
        <v>0</v>
      </c>
      <c r="O108" s="8093" t="s">
        <v>9243</v>
      </c>
      <c r="P108" s="8094"/>
      <c r="Q108" s="8094"/>
      <c r="R108" s="8094"/>
      <c r="S108" s="8094"/>
      <c r="T108" s="8094"/>
      <c r="U108" s="8094"/>
      <c r="V108" s="8094"/>
      <c r="W108" s="8094"/>
      <c r="X108" s="8094"/>
      <c r="Y108" s="8094"/>
      <c r="Z108" s="8094"/>
      <c r="AA108" s="8094"/>
      <c r="AB108" s="8160">
        <f t="shared" si="16"/>
      </c>
      <c r="AC108" s="8115">
        <f t="shared" si="21"/>
      </c>
      <c r="AD108" s="8186">
        <f t="shared" si="8"/>
      </c>
      <c r="AE108" s="8116">
        <f t="shared" si="13"/>
      </c>
      <c r="AF108" s="8184">
        <f>VLOOKUP(C108,'Data Products'!$A:$J,10,0)</f>
      </c>
      <c r="AG108" s="8103">
        <f t="shared" si="18"/>
      </c>
      <c r="AH108" s="8104">
        <f t="shared" si="2"/>
      </c>
      <c r="AI108" s="8177"/>
      <c r="AJ108" s="8107"/>
      <c r="AK108" s="8107"/>
      <c r="AL108" s="8106"/>
      <c r="AM108" s="8107"/>
      <c r="AN108" s="8107"/>
    </row>
    <row r="109">
      <c r="A109" s="8154">
        <v>56</v>
      </c>
      <c r="B109" s="8093" t="s">
        <v>9181</v>
      </c>
      <c r="C109" s="8093" t="s">
        <v>9338</v>
      </c>
      <c r="D109" s="8094">
        <v>13</v>
      </c>
      <c r="E109" s="8108">
        <v>13</v>
      </c>
      <c r="F109" s="8173"/>
      <c r="G109" s="8156">
        <f>VLOOKUP(C109,'Data Products'!$A:$J,2,0)</f>
      </c>
      <c r="H109" s="8157">
        <f t="shared" si="6"/>
      </c>
      <c r="I109" s="8097">
        <v>45951</v>
      </c>
      <c r="J109" s="8098">
        <f t="shared" si="11"/>
      </c>
      <c r="K109" s="8094">
        <v>0</v>
      </c>
      <c r="L109" s="8094">
        <v>2</v>
      </c>
      <c r="M109" s="8130">
        <v>0</v>
      </c>
      <c r="N109" s="8130">
        <v>0</v>
      </c>
      <c r="O109" s="8093" t="s">
        <v>9243</v>
      </c>
      <c r="P109" s="8094"/>
      <c r="Q109" s="8094"/>
      <c r="R109" s="8094"/>
      <c r="S109" s="8094"/>
      <c r="T109" s="8094"/>
      <c r="U109" s="8094"/>
      <c r="V109" s="8094"/>
      <c r="W109" s="8094"/>
      <c r="X109" s="8094"/>
      <c r="Y109" s="8094"/>
      <c r="Z109" s="8094"/>
      <c r="AA109" s="8094"/>
      <c r="AB109" s="8160">
        <f t="shared" si="16"/>
      </c>
      <c r="AC109" s="8100">
        <f t="shared" si="21"/>
      </c>
      <c r="AD109" s="8186">
        <f t="shared" si="8"/>
      </c>
      <c r="AE109" s="8102">
        <f t="shared" si="13"/>
      </c>
      <c r="AF109" s="8184">
        <f>VLOOKUP(C109,'Data Products'!$A:$J,10,0)</f>
      </c>
      <c r="AG109" s="8103">
        <f t="shared" si="18"/>
      </c>
      <c r="AH109" s="8104">
        <f t="shared" si="2"/>
      </c>
      <c r="AI109" s="8177"/>
      <c r="AJ109" s="8107"/>
      <c r="AK109" s="8107"/>
      <c r="AL109" s="8106"/>
      <c r="AM109" s="8107"/>
      <c r="AN109" s="8107"/>
    </row>
    <row r="110">
      <c r="A110" s="8154">
        <v>57</v>
      </c>
      <c r="B110" s="8093" t="s">
        <v>9181</v>
      </c>
      <c r="C110" s="8093" t="s">
        <v>9339</v>
      </c>
      <c r="D110" s="8094">
        <v>22</v>
      </c>
      <c r="E110" s="8108">
        <v>22</v>
      </c>
      <c r="F110" s="8173"/>
      <c r="G110" s="8156">
        <f>VLOOKUP(C110,'Data Products'!$A:$J,2,0)</f>
      </c>
      <c r="H110" s="8157">
        <f t="shared" si="6"/>
      </c>
      <c r="I110" s="8097">
        <v>45951</v>
      </c>
      <c r="J110" s="8098">
        <f t="shared" si="11"/>
      </c>
      <c r="K110" s="8094">
        <v>3</v>
      </c>
      <c r="L110" s="8094">
        <v>3</v>
      </c>
      <c r="M110" s="8130">
        <v>0</v>
      </c>
      <c r="N110" s="8130">
        <v>0</v>
      </c>
      <c r="O110" s="8093" t="s">
        <v>9243</v>
      </c>
      <c r="P110" s="8094"/>
      <c r="Q110" s="8094"/>
      <c r="R110" s="8094"/>
      <c r="S110" s="8094"/>
      <c r="T110" s="8094"/>
      <c r="U110" s="8094"/>
      <c r="V110" s="8094"/>
      <c r="W110" s="8094"/>
      <c r="X110" s="8094"/>
      <c r="Y110" s="8094"/>
      <c r="Z110" s="8094"/>
      <c r="AA110" s="8094"/>
      <c r="AB110" s="8160">
        <f t="shared" si="16"/>
      </c>
      <c r="AC110" s="8100">
        <f t="shared" si="21"/>
      </c>
      <c r="AD110" s="8186">
        <f t="shared" si="8"/>
      </c>
      <c r="AE110" s="8102">
        <f t="shared" si="13"/>
      </c>
      <c r="AF110" s="8184">
        <f>VLOOKUP(C110,'Data Products'!$A:$J,10,0)</f>
      </c>
      <c r="AG110" s="8103">
        <f t="shared" si="18"/>
      </c>
      <c r="AH110" s="8104">
        <f t="shared" si="2"/>
      </c>
      <c r="AI110" s="8177"/>
      <c r="AJ110" s="8107"/>
      <c r="AK110" s="8107"/>
      <c r="AL110" s="8106"/>
      <c r="AM110" s="8107"/>
      <c r="AN110" s="8107"/>
    </row>
    <row r="111">
      <c r="A111" s="8154">
        <v>58</v>
      </c>
      <c r="B111" s="8093" t="s">
        <v>9181</v>
      </c>
      <c r="C111" s="8093" t="s">
        <v>9340</v>
      </c>
      <c r="D111" s="8094">
        <v>15</v>
      </c>
      <c r="E111" s="8108">
        <v>15</v>
      </c>
      <c r="F111" s="8173"/>
      <c r="G111" s="8156">
        <f>VLOOKUP(C111,'Data Products'!$A:$J,2,0)</f>
      </c>
      <c r="H111" s="8157">
        <f t="shared" si="6"/>
      </c>
      <c r="I111" s="8097">
        <v>45951</v>
      </c>
      <c r="J111" s="8098">
        <f t="shared" si="11"/>
      </c>
      <c r="K111" s="8094">
        <v>0</v>
      </c>
      <c r="L111" s="8094">
        <v>0</v>
      </c>
      <c r="M111" s="8130">
        <v>0</v>
      </c>
      <c r="N111" s="8130">
        <v>0</v>
      </c>
      <c r="O111" s="8093" t="s">
        <v>9243</v>
      </c>
      <c r="P111" s="8094"/>
      <c r="Q111" s="8094"/>
      <c r="R111" s="8094"/>
      <c r="S111" s="8094"/>
      <c r="T111" s="8094"/>
      <c r="U111" s="8094"/>
      <c r="V111" s="8094"/>
      <c r="W111" s="8094"/>
      <c r="X111" s="8094"/>
      <c r="Y111" s="8094"/>
      <c r="Z111" s="8094"/>
      <c r="AA111" s="8094"/>
      <c r="AB111" s="8160">
        <f t="shared" si="16"/>
      </c>
      <c r="AC111" s="8100">
        <f t="shared" si="21"/>
      </c>
      <c r="AD111" s="8186">
        <f t="shared" si="8"/>
      </c>
      <c r="AE111" s="8102">
        <f t="shared" si="13"/>
      </c>
      <c r="AF111" s="8184">
        <f>VLOOKUP(C111,'Data Products'!$A:$J,10,0)</f>
      </c>
      <c r="AG111" s="8103">
        <f t="shared" si="18"/>
      </c>
      <c r="AH111" s="8104">
        <f t="shared" si="2"/>
      </c>
      <c r="AI111" s="8177"/>
      <c r="AJ111" s="8107"/>
      <c r="AK111" s="8107"/>
      <c r="AL111" s="8106"/>
      <c r="AM111" s="8107"/>
      <c r="AN111" s="8107"/>
    </row>
    <row r="112">
      <c r="A112" s="8154">
        <v>59</v>
      </c>
      <c r="B112" s="8093" t="s">
        <v>9181</v>
      </c>
      <c r="C112" s="8093" t="s">
        <v>9341</v>
      </c>
      <c r="D112" s="8094">
        <v>12</v>
      </c>
      <c r="E112" s="8108">
        <v>12</v>
      </c>
      <c r="F112" s="8173"/>
      <c r="G112" s="8156">
        <f>VLOOKUP(C112,'Data Products'!$A:$J,2,0)</f>
      </c>
      <c r="H112" s="8157">
        <f t="shared" si="6"/>
      </c>
      <c r="I112" s="8097">
        <v>45951</v>
      </c>
      <c r="J112" s="8098">
        <f t="shared" si="11"/>
      </c>
      <c r="K112" s="8094">
        <v>0</v>
      </c>
      <c r="L112" s="8094">
        <v>1</v>
      </c>
      <c r="M112" s="8130">
        <v>0</v>
      </c>
      <c r="N112" s="8130">
        <v>0</v>
      </c>
      <c r="O112" s="8093" t="s">
        <v>9243</v>
      </c>
      <c r="P112" s="8094"/>
      <c r="Q112" s="8094"/>
      <c r="R112" s="8094"/>
      <c r="S112" s="8094"/>
      <c r="T112" s="8094"/>
      <c r="U112" s="8094"/>
      <c r="V112" s="8094"/>
      <c r="W112" s="8094"/>
      <c r="X112" s="8094"/>
      <c r="Y112" s="8094"/>
      <c r="Z112" s="8094"/>
      <c r="AA112" s="8094"/>
      <c r="AB112" s="8160">
        <f t="shared" si="16"/>
      </c>
      <c r="AC112" s="8100">
        <f t="shared" si="21"/>
      </c>
      <c r="AD112" s="8186">
        <f t="shared" si="8"/>
      </c>
      <c r="AE112" s="8102">
        <f t="shared" si="13"/>
      </c>
      <c r="AF112" s="8184">
        <f>VLOOKUP(C112,'Data Products'!$A:$J,10,0)</f>
      </c>
      <c r="AG112" s="8103">
        <f t="shared" si="18"/>
      </c>
      <c r="AH112" s="8104">
        <f t="shared" si="2"/>
      </c>
      <c r="AI112" s="8177"/>
      <c r="AJ112" s="8107"/>
      <c r="AK112" s="8107"/>
      <c r="AL112" s="8106"/>
      <c r="AM112" s="8107"/>
      <c r="AN112" s="8107"/>
    </row>
    <row r="113">
      <c r="A113" s="8154">
        <v>60</v>
      </c>
      <c r="B113" s="8093" t="s">
        <v>9181</v>
      </c>
      <c r="C113" s="8093" t="s">
        <v>9342</v>
      </c>
      <c r="D113" s="8094">
        <v>18</v>
      </c>
      <c r="E113" s="8108">
        <v>18</v>
      </c>
      <c r="F113" s="8173"/>
      <c r="G113" s="8156">
        <f>VLOOKUP(C113,'Data Products'!$A:$J,2,0)</f>
      </c>
      <c r="H113" s="8157">
        <f t="shared" si="6"/>
      </c>
      <c r="I113" s="8097">
        <v>45951</v>
      </c>
      <c r="J113" s="8098">
        <f t="shared" si="11"/>
      </c>
      <c r="K113" s="8094">
        <v>0</v>
      </c>
      <c r="L113" s="8094">
        <v>0</v>
      </c>
      <c r="M113" s="8130">
        <v>0</v>
      </c>
      <c r="N113" s="8130">
        <v>0</v>
      </c>
      <c r="O113" s="8093" t="s">
        <v>9243</v>
      </c>
      <c r="P113" s="8094"/>
      <c r="Q113" s="8094"/>
      <c r="R113" s="8094"/>
      <c r="S113" s="8094"/>
      <c r="T113" s="8094"/>
      <c r="U113" s="8094"/>
      <c r="V113" s="8094"/>
      <c r="W113" s="8094"/>
      <c r="X113" s="8094"/>
      <c r="Y113" s="8094"/>
      <c r="Z113" s="8094"/>
      <c r="AA113" s="8094"/>
      <c r="AB113" s="8160">
        <f t="shared" si="16"/>
      </c>
      <c r="AC113" s="8100">
        <f t="shared" si="21"/>
      </c>
      <c r="AD113" s="8186">
        <f t="shared" si="8"/>
      </c>
      <c r="AE113" s="8102">
        <f t="shared" si="13"/>
      </c>
      <c r="AF113" s="8184">
        <f>VLOOKUP(C113,'Data Products'!$A:$J,10,0)</f>
      </c>
      <c r="AG113" s="8103">
        <f t="shared" si="18"/>
      </c>
      <c r="AH113" s="8104">
        <f t="shared" si="2"/>
      </c>
      <c r="AI113" s="8177"/>
      <c r="AJ113" s="8107"/>
      <c r="AK113" s="8107"/>
      <c r="AL113" s="8106"/>
      <c r="AM113" s="8107"/>
      <c r="AN113" s="8107"/>
    </row>
    <row r="114">
      <c r="A114" s="8154">
        <v>61</v>
      </c>
      <c r="B114" s="8093" t="s">
        <v>9181</v>
      </c>
      <c r="C114" s="8093" t="s">
        <v>9343</v>
      </c>
      <c r="D114" s="8094">
        <v>10</v>
      </c>
      <c r="E114" s="8108">
        <v>10</v>
      </c>
      <c r="F114" s="8173"/>
      <c r="G114" s="8156">
        <f>VLOOKUP(C114,'Data Products'!$A:$J,2,0)</f>
      </c>
      <c r="H114" s="8157">
        <f t="shared" si="6"/>
      </c>
      <c r="I114" s="8097">
        <v>45951</v>
      </c>
      <c r="J114" s="8098">
        <f t="shared" si="11"/>
      </c>
      <c r="K114" s="8094">
        <v>0</v>
      </c>
      <c r="L114" s="8094">
        <v>0</v>
      </c>
      <c r="M114" s="8130">
        <v>0</v>
      </c>
      <c r="N114" s="8130">
        <v>0</v>
      </c>
      <c r="O114" s="8093" t="s">
        <v>9243</v>
      </c>
      <c r="P114" s="8094"/>
      <c r="Q114" s="8094"/>
      <c r="R114" s="8094"/>
      <c r="S114" s="8094"/>
      <c r="T114" s="8094"/>
      <c r="U114" s="8094"/>
      <c r="V114" s="8094"/>
      <c r="W114" s="8094"/>
      <c r="X114" s="8094"/>
      <c r="Y114" s="8094"/>
      <c r="Z114" s="8094"/>
      <c r="AA114" s="8094"/>
      <c r="AB114" s="8160">
        <f t="shared" si="16"/>
      </c>
      <c r="AC114" s="8115">
        <f t="shared" si="21"/>
      </c>
      <c r="AD114" s="8186">
        <f t="shared" si="8"/>
      </c>
      <c r="AE114" s="8116">
        <f t="shared" si="13"/>
      </c>
      <c r="AF114" s="8184">
        <f>VLOOKUP(C114,'Data Products'!$A:$J,10,0)</f>
      </c>
      <c r="AG114" s="8103">
        <f t="shared" si="18"/>
      </c>
      <c r="AH114" s="8104">
        <f t="shared" si="2"/>
      </c>
      <c r="AI114" s="8177"/>
      <c r="AJ114" s="8107"/>
      <c r="AK114" s="8107"/>
      <c r="AL114" s="8106"/>
      <c r="AM114" s="8107"/>
      <c r="AN114" s="8107"/>
    </row>
    <row customHeight="true" hidden="true" ht="18" r="115">
      <c r="A115" s="8154">
        <v>62</v>
      </c>
      <c r="B115" s="8093" t="s">
        <v>9191</v>
      </c>
      <c r="C115" s="8093" t="s">
        <v>9344</v>
      </c>
      <c r="D115" s="8094">
        <v>0</v>
      </c>
      <c r="E115" s="8108">
        <v>0</v>
      </c>
      <c r="F115" s="8173"/>
      <c r="G115" s="8156">
        <f>VLOOKUP(C115,'Data Products'!$A:$J,2,0)</f>
      </c>
      <c r="H115" s="8157">
        <f t="shared" si="6"/>
      </c>
      <c r="I115" s="8097">
        <v>45951</v>
      </c>
      <c r="J115" s="8098">
        <f t="shared" si="11"/>
      </c>
      <c r="K115" s="8094">
        <v>0</v>
      </c>
      <c r="L115" s="8094">
        <v>0</v>
      </c>
      <c r="M115" s="8130">
        <v>0</v>
      </c>
      <c r="N115" s="8130">
        <v>0</v>
      </c>
      <c r="O115" s="8093" t="s">
        <v>9243</v>
      </c>
      <c r="P115" s="8094"/>
      <c r="Q115" s="8094"/>
      <c r="R115" s="8094"/>
      <c r="S115" s="8094"/>
      <c r="T115" s="8094"/>
      <c r="U115" s="8094"/>
      <c r="V115" s="8094"/>
      <c r="W115" s="8094"/>
      <c r="X115" s="8094"/>
      <c r="Y115" s="8094"/>
      <c r="Z115" s="8094"/>
      <c r="AA115" s="8094"/>
      <c r="AB115" s="8160">
        <f t="shared" si="16"/>
      </c>
      <c r="AC115" s="8109">
        <f t="shared" si="21"/>
      </c>
      <c r="AD115" s="8186">
        <f t="shared" si="8"/>
      </c>
      <c r="AE115" s="8110">
        <f t="shared" si="13"/>
      </c>
      <c r="AF115" s="8184">
        <f>VLOOKUP(C115,'Data Products'!$A:$J,10,0)</f>
      </c>
      <c r="AG115" s="8103">
        <f t="shared" si="18"/>
      </c>
      <c r="AH115" s="8104">
        <f t="shared" si="2"/>
      </c>
      <c r="AI115" s="8177"/>
      <c r="AJ115" s="8107"/>
      <c r="AK115" s="8107"/>
      <c r="AL115" s="8106"/>
      <c r="AM115" s="8107"/>
      <c r="AN115" s="8107"/>
    </row>
    <row customHeight="true" hidden="true" ht="18" r="116">
      <c r="A116" s="8154">
        <v>63</v>
      </c>
      <c r="B116" s="8093" t="s">
        <v>9191</v>
      </c>
      <c r="C116" s="8093" t="s">
        <v>9345</v>
      </c>
      <c r="D116" s="8094">
        <v>0</v>
      </c>
      <c r="E116" s="8108">
        <v>0</v>
      </c>
      <c r="F116" s="8173"/>
      <c r="G116" s="8156">
        <f>VLOOKUP(C116,'Data Products'!$A:$J,2,0)</f>
      </c>
      <c r="H116" s="8157">
        <f t="shared" si="6"/>
      </c>
      <c r="I116" s="8097">
        <v>45951</v>
      </c>
      <c r="J116" s="8098">
        <f t="shared" si="11"/>
      </c>
      <c r="K116" s="8094">
        <v>0</v>
      </c>
      <c r="L116" s="8094">
        <v>1</v>
      </c>
      <c r="M116" s="8130">
        <v>0</v>
      </c>
      <c r="N116" s="8130">
        <v>0</v>
      </c>
      <c r="O116" s="8093" t="s">
        <v>9243</v>
      </c>
      <c r="P116" s="8094"/>
      <c r="Q116" s="8094"/>
      <c r="R116" s="8094"/>
      <c r="S116" s="8094"/>
      <c r="T116" s="8094"/>
      <c r="U116" s="8094"/>
      <c r="V116" s="8094"/>
      <c r="W116" s="8094"/>
      <c r="X116" s="8094"/>
      <c r="Y116" s="8094"/>
      <c r="Z116" s="8094"/>
      <c r="AA116" s="8094"/>
      <c r="AB116" s="8160">
        <f t="shared" si="16"/>
      </c>
      <c r="AC116" s="8115">
        <f t="shared" si="21"/>
      </c>
      <c r="AD116" s="8186">
        <f t="shared" si="8"/>
      </c>
      <c r="AE116" s="8116">
        <f t="shared" si="13"/>
      </c>
      <c r="AF116" s="8184">
        <f>VLOOKUP(C116,'Data Products'!$A:$J,10,0)</f>
      </c>
      <c r="AG116" s="8103">
        <f t="shared" si="18"/>
      </c>
      <c r="AH116" s="8104">
        <f t="shared" si="2"/>
      </c>
      <c r="AI116" s="8177"/>
      <c r="AJ116" s="8107"/>
      <c r="AK116" s="8107"/>
      <c r="AL116" s="8106"/>
      <c r="AM116" s="8107"/>
      <c r="AN116" s="8107"/>
    </row>
    <row customHeight="true" hidden="true" ht="18" r="117">
      <c r="A117" s="8154">
        <v>64</v>
      </c>
      <c r="B117" s="8093" t="s">
        <v>9181</v>
      </c>
      <c r="C117" s="8093" t="s">
        <v>9346</v>
      </c>
      <c r="D117" s="8094">
        <v>0</v>
      </c>
      <c r="E117" s="8108">
        <v>0</v>
      </c>
      <c r="F117" s="8173"/>
      <c r="G117" s="8156">
        <f>VLOOKUP(C117,'Data Products'!$A:$J,2,0)</f>
      </c>
      <c r="H117" s="8157">
        <f t="shared" si="6"/>
      </c>
      <c r="I117" s="8097">
        <v>45951</v>
      </c>
      <c r="J117" s="8098">
        <f t="shared" si="11"/>
      </c>
      <c r="K117" s="8094">
        <v>0</v>
      </c>
      <c r="L117" s="8094">
        <v>0</v>
      </c>
      <c r="M117" s="8130">
        <v>0</v>
      </c>
      <c r="N117" s="8130">
        <v>0</v>
      </c>
      <c r="O117" s="8093" t="s">
        <v>9243</v>
      </c>
      <c r="P117" s="8094"/>
      <c r="Q117" s="8094"/>
      <c r="R117" s="8094"/>
      <c r="S117" s="8094"/>
      <c r="T117" s="8094"/>
      <c r="U117" s="8094"/>
      <c r="V117" s="8094"/>
      <c r="W117" s="8094"/>
      <c r="X117" s="8094"/>
      <c r="Y117" s="8094"/>
      <c r="Z117" s="8094"/>
      <c r="AA117" s="8094"/>
      <c r="AB117" s="8160">
        <f t="shared" si="16"/>
      </c>
      <c r="AC117" s="8115">
        <f t="shared" si="21"/>
      </c>
      <c r="AD117" s="8186">
        <f t="shared" si="8"/>
      </c>
      <c r="AE117" s="8116">
        <f t="shared" si="13"/>
      </c>
      <c r="AF117" s="8184">
        <f>VLOOKUP(C117,'Data Products'!$A:$J,10,0)</f>
      </c>
      <c r="AG117" s="8103">
        <f t="shared" si="18"/>
      </c>
      <c r="AH117" s="8104">
        <f t="shared" si="2"/>
      </c>
      <c r="AI117" s="8177"/>
      <c r="AJ117" s="8107"/>
      <c r="AK117" s="8107"/>
      <c r="AL117" s="8106"/>
      <c r="AM117" s="8107"/>
      <c r="AN117" s="8107"/>
    </row>
    <row customHeight="true" hidden="true" ht="18" r="118">
      <c r="A118" s="8154">
        <v>65</v>
      </c>
      <c r="B118" s="8093" t="s">
        <v>9191</v>
      </c>
      <c r="C118" s="8093" t="s">
        <v>9347</v>
      </c>
      <c r="D118" s="8094">
        <v>0</v>
      </c>
      <c r="E118" s="8108">
        <v>0</v>
      </c>
      <c r="F118" s="8173"/>
      <c r="G118" s="8156">
        <f>VLOOKUP(C118,'Data Products'!$A:$J,2,0)</f>
      </c>
      <c r="H118" s="8157">
        <f t="shared" si="6"/>
      </c>
      <c r="I118" s="8097">
        <v>45951</v>
      </c>
      <c r="J118" s="8098">
        <f t="shared" si="11"/>
      </c>
      <c r="K118" s="8094">
        <v>0</v>
      </c>
      <c r="L118" s="8094">
        <v>0</v>
      </c>
      <c r="M118" s="8130">
        <v>0</v>
      </c>
      <c r="N118" s="8130">
        <v>0</v>
      </c>
      <c r="O118" s="8093" t="s">
        <v>9243</v>
      </c>
      <c r="P118" s="8094"/>
      <c r="Q118" s="8094"/>
      <c r="R118" s="8094"/>
      <c r="S118" s="8094"/>
      <c r="T118" s="8094"/>
      <c r="U118" s="8094"/>
      <c r="V118" s="8094"/>
      <c r="W118" s="8094"/>
      <c r="X118" s="8094"/>
      <c r="Y118" s="8094"/>
      <c r="Z118" s="8094"/>
      <c r="AA118" s="8094"/>
      <c r="AB118" s="8160">
        <f t="shared" si="16"/>
      </c>
      <c r="AC118" s="8115">
        <f t="shared" si="21"/>
      </c>
      <c r="AD118" s="8186">
        <f t="shared" si="8"/>
      </c>
      <c r="AE118" s="8116">
        <f t="shared" si="13"/>
      </c>
      <c r="AF118" s="8184">
        <f>VLOOKUP(C118,'Data Products'!$A:$J,10,0)</f>
      </c>
      <c r="AG118" s="8103">
        <f t="shared" si="18"/>
      </c>
      <c r="AH118" s="8104">
        <f t="shared" si="2"/>
      </c>
      <c r="AI118" s="8177"/>
      <c r="AJ118" s="8107"/>
      <c r="AK118" s="8107"/>
      <c r="AL118" s="8106"/>
      <c r="AM118" s="8107"/>
      <c r="AN118" s="8107"/>
    </row>
    <row customHeight="true" hidden="true" ht="18" r="119">
      <c r="A119" s="8154">
        <v>66</v>
      </c>
      <c r="B119" s="8093" t="s">
        <v>9191</v>
      </c>
      <c r="C119" s="8093" t="s">
        <v>9348</v>
      </c>
      <c r="D119" s="8094">
        <v>0</v>
      </c>
      <c r="E119" s="8108">
        <v>0</v>
      </c>
      <c r="F119" s="8173"/>
      <c r="G119" s="8156">
        <f>VLOOKUP(C119,'Data Products'!$A:$J,2,0)</f>
      </c>
      <c r="H119" s="8157">
        <f t="shared" si="6"/>
      </c>
      <c r="I119" s="8097">
        <v>45951</v>
      </c>
      <c r="J119" s="8098">
        <f t="shared" si="11"/>
      </c>
      <c r="K119" s="8094">
        <v>0</v>
      </c>
      <c r="L119" s="8094">
        <v>1</v>
      </c>
      <c r="M119" s="8130">
        <v>0</v>
      </c>
      <c r="N119" s="8130">
        <v>0</v>
      </c>
      <c r="O119" s="8093" t="s">
        <v>9243</v>
      </c>
      <c r="P119" s="8094"/>
      <c r="Q119" s="8094"/>
      <c r="R119" s="8094"/>
      <c r="S119" s="8094"/>
      <c r="T119" s="8094"/>
      <c r="U119" s="8094"/>
      <c r="V119" s="8094"/>
      <c r="W119" s="8094"/>
      <c r="X119" s="8094"/>
      <c r="Y119" s="8094"/>
      <c r="Z119" s="8094"/>
      <c r="AA119" s="8094"/>
      <c r="AB119" s="8160">
        <f t="shared" si="16"/>
      </c>
      <c r="AC119" s="8115">
        <f t="shared" si="21"/>
      </c>
      <c r="AD119" s="8186">
        <f t="shared" si="8"/>
      </c>
      <c r="AE119" s="8116">
        <f t="shared" si="13"/>
      </c>
      <c r="AF119" s="8184">
        <f>VLOOKUP(C119,'Data Products'!$A:$J,10,0)</f>
      </c>
      <c r="AG119" s="8103">
        <f t="shared" si="18"/>
      </c>
      <c r="AH119" s="8104">
        <f t="shared" si="2"/>
      </c>
      <c r="AI119" s="8177"/>
      <c r="AJ119" s="8107"/>
      <c r="AK119" s="8107"/>
      <c r="AL119" s="8106"/>
      <c r="AM119" s="8107"/>
      <c r="AN119" s="8107"/>
    </row>
    <row customHeight="true" hidden="true" ht="18" r="120">
      <c r="A120" s="8154">
        <v>67</v>
      </c>
      <c r="B120" s="8093" t="s">
        <v>9191</v>
      </c>
      <c r="C120" s="8093" t="s">
        <v>9349</v>
      </c>
      <c r="D120" s="8094">
        <v>0</v>
      </c>
      <c r="E120" s="8108">
        <v>0</v>
      </c>
      <c r="F120" s="8173"/>
      <c r="G120" s="8156">
        <f>VLOOKUP(C120,'Data Products'!$A:$J,2,0)</f>
      </c>
      <c r="H120" s="8157">
        <f t="shared" si="6"/>
      </c>
      <c r="I120" s="8097">
        <v>45951</v>
      </c>
      <c r="J120" s="8098">
        <f t="shared" si="11"/>
      </c>
      <c r="K120" s="8094">
        <v>0</v>
      </c>
      <c r="L120" s="8094">
        <v>0</v>
      </c>
      <c r="M120" s="8130">
        <v>0</v>
      </c>
      <c r="N120" s="8130">
        <v>0</v>
      </c>
      <c r="O120" s="8093" t="s">
        <v>9243</v>
      </c>
      <c r="P120" s="8094"/>
      <c r="Q120" s="8094"/>
      <c r="R120" s="8094"/>
      <c r="S120" s="8094"/>
      <c r="T120" s="8094"/>
      <c r="U120" s="8094"/>
      <c r="V120" s="8094"/>
      <c r="W120" s="8094"/>
      <c r="X120" s="8094"/>
      <c r="Y120" s="8094"/>
      <c r="Z120" s="8094"/>
      <c r="AA120" s="8094"/>
      <c r="AB120" s="8160">
        <f t="shared" si="16"/>
      </c>
      <c r="AC120" s="8115">
        <f t="shared" si="21"/>
      </c>
      <c r="AD120" s="8186">
        <f t="shared" si="8"/>
      </c>
      <c r="AE120" s="8116">
        <f t="shared" si="13"/>
      </c>
      <c r="AF120" s="8184">
        <f>VLOOKUP(C120,'Data Products'!$A:$J,10,0)</f>
      </c>
      <c r="AG120" s="8103">
        <f t="shared" si="18"/>
      </c>
      <c r="AH120" s="8104">
        <f t="shared" si="2"/>
      </c>
      <c r="AI120" s="8177"/>
      <c r="AJ120" s="8107"/>
      <c r="AK120" s="8107"/>
      <c r="AL120" s="8106"/>
      <c r="AM120" s="8107"/>
      <c r="AN120" s="8107"/>
    </row>
    <row r="121">
      <c r="A121" s="8154">
        <v>68</v>
      </c>
      <c r="B121" s="8093" t="s">
        <v>9181</v>
      </c>
      <c r="C121" s="8093" t="s">
        <v>9350</v>
      </c>
      <c r="D121" s="8094">
        <v>10</v>
      </c>
      <c r="E121" s="8108">
        <v>10</v>
      </c>
      <c r="F121" s="8173"/>
      <c r="G121" s="8156">
        <f>VLOOKUP(C121,'Data Products'!$A:$J,2,0)</f>
      </c>
      <c r="H121" s="8157">
        <f t="shared" si="6"/>
      </c>
      <c r="I121" s="8097">
        <v>45951</v>
      </c>
      <c r="J121" s="8098">
        <f t="shared" si="11"/>
      </c>
      <c r="K121" s="8094">
        <v>0</v>
      </c>
      <c r="L121" s="8094">
        <v>0</v>
      </c>
      <c r="M121" s="8130">
        <v>0</v>
      </c>
      <c r="N121" s="8130">
        <v>0</v>
      </c>
      <c r="O121" s="8093" t="s">
        <v>9243</v>
      </c>
      <c r="P121" s="8094"/>
      <c r="Q121" s="8094"/>
      <c r="R121" s="8094"/>
      <c r="S121" s="8094"/>
      <c r="T121" s="8094"/>
      <c r="U121" s="8094"/>
      <c r="V121" s="8094"/>
      <c r="W121" s="8094"/>
      <c r="X121" s="8094"/>
      <c r="Y121" s="8094"/>
      <c r="Z121" s="8094"/>
      <c r="AA121" s="8094"/>
      <c r="AB121" s="8160">
        <f t="shared" si="16"/>
      </c>
      <c r="AC121" s="8100">
        <f t="shared" si="21"/>
      </c>
      <c r="AD121" s="8186">
        <f t="shared" si="8"/>
      </c>
      <c r="AE121" s="8102">
        <f t="shared" si="13"/>
      </c>
      <c r="AF121" s="8184">
        <f>VLOOKUP(C121,'Data Products'!$A:$J,10,0)</f>
      </c>
      <c r="AG121" s="8103">
        <f t="shared" si="18"/>
      </c>
      <c r="AH121" s="8104">
        <f t="shared" si="2"/>
      </c>
      <c r="AI121" s="8177"/>
      <c r="AJ121" s="8107"/>
      <c r="AK121" s="8107"/>
      <c r="AL121" s="8106"/>
      <c r="AM121" s="8107"/>
      <c r="AN121" s="8107"/>
    </row>
    <row customHeight="true" hidden="true" ht="18" r="122">
      <c r="A122" s="8154">
        <v>69</v>
      </c>
      <c r="B122" s="8093" t="s">
        <v>9191</v>
      </c>
      <c r="C122" s="8093" t="s">
        <v>9351</v>
      </c>
      <c r="D122" s="8094">
        <v>0</v>
      </c>
      <c r="E122" s="8108">
        <v>0</v>
      </c>
      <c r="F122" s="8173"/>
      <c r="G122" s="8156">
        <f>VLOOKUP(C122,'Data Products'!$A:$J,2,0)</f>
      </c>
      <c r="H122" s="8157">
        <f t="shared" si="6"/>
      </c>
      <c r="I122" s="8097">
        <v>45952</v>
      </c>
      <c r="J122" s="8098">
        <f t="shared" si="11"/>
      </c>
      <c r="K122" s="8094">
        <v>0</v>
      </c>
      <c r="L122" s="8094">
        <v>0</v>
      </c>
      <c r="M122" s="8130">
        <v>0</v>
      </c>
      <c r="N122" s="8130">
        <v>0</v>
      </c>
      <c r="O122" s="8093" t="s">
        <v>9352</v>
      </c>
      <c r="P122" s="8094"/>
      <c r="Q122" s="8094"/>
      <c r="R122" s="8094"/>
      <c r="S122" s="8094"/>
      <c r="T122" s="8094"/>
      <c r="U122" s="8094"/>
      <c r="V122" s="8094"/>
      <c r="W122" s="8094"/>
      <c r="X122" s="8094"/>
      <c r="Y122" s="8094"/>
      <c r="Z122" s="8094"/>
      <c r="AA122" s="8094"/>
      <c r="AB122" s="8160">
        <f t="shared" si="16"/>
      </c>
      <c r="AC122" s="8109">
        <f t="shared" si="21"/>
      </c>
      <c r="AD122" s="8186">
        <f t="shared" si="8"/>
      </c>
      <c r="AE122" s="8110">
        <f t="shared" si="13"/>
      </c>
      <c r="AF122" s="8184">
        <f>VLOOKUP(C122,'Data Products'!$A:$J,10,0)</f>
      </c>
      <c r="AG122" s="8103">
        <f t="shared" si="18"/>
      </c>
      <c r="AH122" s="8104">
        <f t="shared" si="2"/>
      </c>
      <c r="AI122" s="8177"/>
      <c r="AJ122" s="8107"/>
      <c r="AK122" s="8107"/>
      <c r="AL122" s="8106"/>
      <c r="AM122" s="8107"/>
      <c r="AN122" s="8107"/>
    </row>
    <row customHeight="true" hidden="true" ht="18" r="123">
      <c r="A123" s="8154">
        <v>70</v>
      </c>
      <c r="B123" s="8093" t="s">
        <v>9191</v>
      </c>
      <c r="C123" s="8093" t="s">
        <v>9353</v>
      </c>
      <c r="D123" s="8094">
        <v>0</v>
      </c>
      <c r="E123" s="8108">
        <v>0</v>
      </c>
      <c r="F123" s="8173"/>
      <c r="G123" s="8156">
        <f>VLOOKUP(C123,'Data Products'!$A:$J,2,0)</f>
      </c>
      <c r="H123" s="8157">
        <f t="shared" si="6"/>
      </c>
      <c r="I123" s="8097">
        <v>45953</v>
      </c>
      <c r="J123" s="8098">
        <f t="shared" si="11"/>
      </c>
      <c r="K123" s="8094">
        <v>1</v>
      </c>
      <c r="L123" s="8094">
        <v>3</v>
      </c>
      <c r="M123" s="8130">
        <v>0</v>
      </c>
      <c r="N123" s="8130">
        <v>0</v>
      </c>
      <c r="O123" s="8093" t="s">
        <v>9352</v>
      </c>
      <c r="P123" s="8094"/>
      <c r="Q123" s="8094"/>
      <c r="R123" s="8094"/>
      <c r="S123" s="8094"/>
      <c r="T123" s="8094"/>
      <c r="U123" s="8094"/>
      <c r="V123" s="8094"/>
      <c r="W123" s="8094"/>
      <c r="X123" s="8094"/>
      <c r="Y123" s="8094"/>
      <c r="Z123" s="8094"/>
      <c r="AA123" s="8094"/>
      <c r="AB123" s="8160">
        <f t="shared" si="16"/>
      </c>
      <c r="AC123" s="8119">
        <f t="shared" si="21"/>
      </c>
      <c r="AD123" s="8186">
        <f t="shared" si="8"/>
      </c>
      <c r="AE123" s="8120">
        <f t="shared" si="13"/>
      </c>
      <c r="AF123" s="8184">
        <f>VLOOKUP(C123,'Data Products'!$A:$J,10,0)</f>
      </c>
      <c r="AG123" s="8103">
        <f t="shared" si="18"/>
      </c>
      <c r="AH123" s="8104">
        <f t="shared" si="2"/>
      </c>
      <c r="AI123" s="8187" t="s">
        <v>9354</v>
      </c>
      <c r="AJ123" s="8107"/>
      <c r="AK123" s="8107"/>
      <c r="AL123" s="8106"/>
      <c r="AM123" s="8107"/>
      <c r="AN123" s="8107"/>
    </row>
    <row customHeight="true" hidden="true" ht="18" r="124">
      <c r="A124" s="8154">
        <v>71</v>
      </c>
      <c r="B124" s="8093" t="s">
        <v>9191</v>
      </c>
      <c r="C124" s="8093" t="s">
        <v>9355</v>
      </c>
      <c r="D124" s="8094">
        <v>0</v>
      </c>
      <c r="E124" s="8108">
        <v>0</v>
      </c>
      <c r="F124" s="8173"/>
      <c r="G124" s="8156">
        <f>VLOOKUP(C124,'Data Products'!$A:$J,2,0)</f>
      </c>
      <c r="H124" s="8157">
        <f t="shared" si="6"/>
      </c>
      <c r="I124" s="8097">
        <v>45954</v>
      </c>
      <c r="J124" s="8098">
        <f t="shared" si="11"/>
      </c>
      <c r="K124" s="8094">
        <v>1</v>
      </c>
      <c r="L124" s="8094">
        <v>1</v>
      </c>
      <c r="M124" s="8130">
        <v>0</v>
      </c>
      <c r="N124" s="8130">
        <v>0</v>
      </c>
      <c r="O124" s="8093" t="s">
        <v>9352</v>
      </c>
      <c r="P124" s="8094"/>
      <c r="Q124" s="8094"/>
      <c r="R124" s="8094"/>
      <c r="S124" s="8094"/>
      <c r="T124" s="8094"/>
      <c r="U124" s="8094"/>
      <c r="V124" s="8094"/>
      <c r="W124" s="8094"/>
      <c r="X124" s="8094"/>
      <c r="Y124" s="8094"/>
      <c r="Z124" s="8094"/>
      <c r="AA124" s="8094"/>
      <c r="AB124" s="8160">
        <f t="shared" si="16"/>
      </c>
      <c r="AC124" s="8109">
        <f t="shared" si="21"/>
      </c>
      <c r="AD124" s="8186">
        <f t="shared" si="8"/>
      </c>
      <c r="AE124" s="8110">
        <f t="shared" si="13"/>
      </c>
      <c r="AF124" s="8184">
        <f>VLOOKUP(C124,'Data Products'!$A:$J,10,0)</f>
      </c>
      <c r="AG124" s="8103">
        <f t="shared" si="18"/>
      </c>
      <c r="AH124" s="8104">
        <f t="shared" si="2"/>
      </c>
      <c r="AI124" s="8177"/>
      <c r="AJ124" s="8107"/>
      <c r="AK124" s="8107"/>
      <c r="AL124" s="8106"/>
      <c r="AM124" s="8107"/>
      <c r="AN124" s="8107"/>
    </row>
    <row r="125">
      <c r="A125" s="8154">
        <v>72</v>
      </c>
      <c r="B125" s="8093" t="s">
        <v>9181</v>
      </c>
      <c r="C125" s="8093" t="s">
        <v>9356</v>
      </c>
      <c r="D125" s="8094">
        <v>4</v>
      </c>
      <c r="E125" s="8108">
        <v>4</v>
      </c>
      <c r="F125" s="8173"/>
      <c r="G125" s="8156">
        <f>VLOOKUP(C125,'Data Products'!$A:$J,2,0)</f>
      </c>
      <c r="H125" s="8157">
        <f t="shared" si="6"/>
      </c>
      <c r="I125" s="8097">
        <v>45955</v>
      </c>
      <c r="J125" s="8098">
        <f t="shared" si="11"/>
      </c>
      <c r="K125" s="8094">
        <v>2</v>
      </c>
      <c r="L125" s="8094">
        <v>2</v>
      </c>
      <c r="M125" s="8130">
        <v>0</v>
      </c>
      <c r="N125" s="8130">
        <v>0</v>
      </c>
      <c r="O125" s="8093" t="s">
        <v>9352</v>
      </c>
      <c r="P125" s="8094"/>
      <c r="Q125" s="8094"/>
      <c r="R125" s="8094"/>
      <c r="S125" s="8094"/>
      <c r="T125" s="8094"/>
      <c r="U125" s="8094"/>
      <c r="V125" s="8094"/>
      <c r="W125" s="8094"/>
      <c r="X125" s="8094"/>
      <c r="Y125" s="8094"/>
      <c r="Z125" s="8094"/>
      <c r="AA125" s="8094"/>
      <c r="AB125" s="8160">
        <f t="shared" si="16"/>
      </c>
      <c r="AC125" s="8119">
        <f t="shared" si="21"/>
      </c>
      <c r="AD125" s="8186">
        <f t="shared" si="8"/>
      </c>
      <c r="AE125" s="8120">
        <f t="shared" si="13"/>
      </c>
      <c r="AF125" s="8184">
        <f>VLOOKUP(C125,'Data Products'!$A:$J,10,0)</f>
      </c>
      <c r="AG125" s="8103">
        <f t="shared" si="18"/>
      </c>
      <c r="AH125" s="8104">
        <f t="shared" si="2"/>
      </c>
      <c r="AI125" s="8187" t="s">
        <v>9354</v>
      </c>
      <c r="AJ125" s="8107"/>
      <c r="AK125" s="8107"/>
      <c r="AL125" s="8106"/>
      <c r="AM125" s="8107"/>
      <c r="AN125" s="8107"/>
    </row>
    <row r="126">
      <c r="A126" s="8135"/>
      <c r="B126" s="8135"/>
      <c r="C126" s="8135"/>
      <c r="D126" s="8134"/>
      <c r="E126" s="8134"/>
      <c r="F126" s="8134"/>
      <c r="G126" s="8188"/>
      <c r="H126" s="8189"/>
      <c r="I126" s="8189"/>
      <c r="J126" s="8189"/>
      <c r="K126" s="8134"/>
      <c r="L126" s="8134"/>
      <c r="M126" s="8141"/>
      <c r="N126" s="8141"/>
      <c r="O126" s="8135"/>
      <c r="P126" s="8134"/>
      <c r="Q126" s="8134"/>
      <c r="R126" s="8134"/>
      <c r="S126" s="8134"/>
      <c r="T126" s="8134"/>
      <c r="U126" s="8134"/>
      <c r="V126" s="8134"/>
      <c r="W126" s="8134"/>
      <c r="X126" s="8134"/>
      <c r="Y126" s="8134"/>
      <c r="Z126" s="8134"/>
      <c r="AA126" s="8134"/>
      <c r="AB126" s="8136"/>
      <c r="AC126" s="8190"/>
      <c r="AD126" s="8191"/>
      <c r="AE126" s="8192" t="s">
        <v>9255</v>
      </c>
      <c r="AF126" s="8193"/>
      <c r="AG126" s="8194">
        <f>SUM(AG55:AG125)</f>
      </c>
      <c r="AH126" s="8145"/>
      <c r="AI126" s="8195"/>
      <c r="AJ126" s="8196"/>
      <c r="AK126" s="8196"/>
      <c r="AL126" s="8195"/>
      <c r="AM126" s="8196"/>
      <c r="AN126" s="8196"/>
    </row>
    <row r="127">
      <c r="A127" s="8135"/>
      <c r="B127" s="8135"/>
      <c r="C127" s="8135"/>
      <c r="D127" s="8134"/>
      <c r="E127" s="8134"/>
      <c r="F127" s="8134"/>
      <c r="G127" s="8188"/>
      <c r="H127" s="8189"/>
      <c r="I127" s="8189"/>
      <c r="J127" s="8189"/>
      <c r="K127" s="8134"/>
      <c r="L127" s="8134"/>
      <c r="M127" s="8141"/>
      <c r="N127" s="8141"/>
      <c r="O127" s="8135"/>
      <c r="P127" s="8134"/>
      <c r="Q127" s="8134"/>
      <c r="R127" s="8134"/>
      <c r="S127" s="8134"/>
      <c r="T127" s="8134"/>
      <c r="U127" s="8134"/>
      <c r="V127" s="8134"/>
      <c r="W127" s="8134"/>
      <c r="X127" s="8134"/>
      <c r="Y127" s="8134"/>
      <c r="Z127" s="8134"/>
      <c r="AA127" s="8134"/>
      <c r="AB127" s="8136"/>
      <c r="AC127" s="8190"/>
      <c r="AD127" s="8191"/>
      <c r="AE127" s="8197" t="s">
        <v>9256</v>
      </c>
      <c r="AF127" s="8198">
        <f t="shared" ref="AF127:AF130" si="3">AG127/$AG$126</f>
      </c>
      <c r="AG127" s="8199">
        <f t="shared" ref="AG127:AG130" si="9">SUMIFS($AG$55:$AG$125,$AE$55:$AE$125,AE127)</f>
      </c>
      <c r="AH127" s="8145"/>
      <c r="AI127" s="8195"/>
      <c r="AJ127" s="8196"/>
      <c r="AK127" s="8196"/>
      <c r="AL127" s="8195"/>
      <c r="AM127" s="8196"/>
      <c r="AN127" s="8196"/>
    </row>
    <row r="128">
      <c r="A128" s="8135"/>
      <c r="B128" s="8135"/>
      <c r="C128" s="8135"/>
      <c r="D128" s="8134"/>
      <c r="E128" s="8134"/>
      <c r="F128" s="8134"/>
      <c r="G128" s="8188"/>
      <c r="H128" s="8189"/>
      <c r="I128" s="8189"/>
      <c r="J128" s="8189"/>
      <c r="K128" s="8134"/>
      <c r="L128" s="8134"/>
      <c r="M128" s="8141"/>
      <c r="N128" s="8141"/>
      <c r="O128" s="8135"/>
      <c r="P128" s="8134"/>
      <c r="Q128" s="8134"/>
      <c r="R128" s="8134"/>
      <c r="S128" s="8134"/>
      <c r="T128" s="8134"/>
      <c r="U128" s="8134"/>
      <c r="V128" s="8134"/>
      <c r="W128" s="8134"/>
      <c r="X128" s="8134"/>
      <c r="Y128" s="8134"/>
      <c r="Z128" s="8134"/>
      <c r="AA128" s="8134"/>
      <c r="AB128" s="8136"/>
      <c r="AC128" s="8190"/>
      <c r="AD128" s="8191"/>
      <c r="AE128" s="8200" t="s">
        <v>9257</v>
      </c>
      <c r="AF128" s="8201">
        <f t="shared" si="3"/>
      </c>
      <c r="AG128" s="8199">
        <f t="shared" si="9"/>
      </c>
      <c r="AH128" s="8145"/>
      <c r="AI128" s="8195"/>
      <c r="AJ128" s="8196"/>
      <c r="AK128" s="8196"/>
      <c r="AL128" s="8195"/>
      <c r="AM128" s="8196"/>
      <c r="AN128" s="8196"/>
    </row>
    <row r="129">
      <c r="A129" s="8135"/>
      <c r="B129" s="8135"/>
      <c r="C129" s="8135"/>
      <c r="D129" s="8134"/>
      <c r="E129" s="8134"/>
      <c r="F129" s="8134"/>
      <c r="G129" s="8188"/>
      <c r="H129" s="8189"/>
      <c r="I129" s="8189"/>
      <c r="J129" s="8189"/>
      <c r="K129" s="8134"/>
      <c r="L129" s="8134"/>
      <c r="M129" s="8141"/>
      <c r="N129" s="8141"/>
      <c r="O129" s="8135"/>
      <c r="P129" s="8134"/>
      <c r="Q129" s="8134"/>
      <c r="R129" s="8134"/>
      <c r="S129" s="8134"/>
      <c r="T129" s="8134"/>
      <c r="U129" s="8134"/>
      <c r="V129" s="8134"/>
      <c r="W129" s="8134"/>
      <c r="X129" s="8134"/>
      <c r="Y129" s="8134"/>
      <c r="Z129" s="8134"/>
      <c r="AA129" s="8134"/>
      <c r="AB129" s="8136"/>
      <c r="AC129" s="8190"/>
      <c r="AD129" s="8202"/>
      <c r="AE129" s="8142" t="s">
        <v>9258</v>
      </c>
      <c r="AF129" s="8198">
        <f t="shared" si="3"/>
      </c>
      <c r="AG129" s="8199">
        <f t="shared" si="9"/>
      </c>
      <c r="AH129" s="8145"/>
      <c r="AI129" s="8195"/>
      <c r="AJ129" s="8196"/>
      <c r="AK129" s="8196"/>
      <c r="AL129" s="8195"/>
      <c r="AM129" s="8196"/>
      <c r="AN129" s="8196"/>
    </row>
    <row r="130">
      <c r="A130" s="8135"/>
      <c r="B130" s="8135"/>
      <c r="C130" s="8135"/>
      <c r="D130" s="8134"/>
      <c r="E130" s="8134"/>
      <c r="F130" s="8134"/>
      <c r="G130" s="8188"/>
      <c r="H130" s="8189"/>
      <c r="I130" s="8189"/>
      <c r="J130" s="8189"/>
      <c r="K130" s="8134"/>
      <c r="L130" s="8134"/>
      <c r="M130" s="8141"/>
      <c r="N130" s="8141"/>
      <c r="O130" s="8135"/>
      <c r="P130" s="8134"/>
      <c r="Q130" s="8134"/>
      <c r="R130" s="8134"/>
      <c r="S130" s="8134"/>
      <c r="T130" s="8134"/>
      <c r="U130" s="8134"/>
      <c r="V130" s="8134"/>
      <c r="W130" s="8134"/>
      <c r="X130" s="8134"/>
      <c r="Y130" s="8134"/>
      <c r="Z130" s="8134"/>
      <c r="AA130" s="8134"/>
      <c r="AB130" s="8136"/>
      <c r="AC130" s="8190"/>
      <c r="AD130" s="8202"/>
      <c r="AE130" s="8142" t="s">
        <v>9259</v>
      </c>
      <c r="AF130" s="8198">
        <f t="shared" si="3"/>
      </c>
      <c r="AG130" s="8199">
        <f t="shared" si="9"/>
      </c>
      <c r="AH130" s="8145"/>
      <c r="AI130" s="8195"/>
      <c r="AJ130" s="8196"/>
      <c r="AK130" s="8196"/>
      <c r="AL130" s="8195"/>
      <c r="AM130" s="8196"/>
      <c r="AN130" s="8196"/>
    </row>
    <row r="131">
      <c r="A131" s="8135"/>
      <c r="B131" s="8135"/>
      <c r="C131" s="8135"/>
      <c r="D131" s="8134"/>
      <c r="E131" s="8134"/>
      <c r="F131" s="8134"/>
      <c r="G131" s="8188"/>
      <c r="H131" s="8189"/>
      <c r="I131" s="8189"/>
      <c r="J131" s="8189"/>
      <c r="K131" s="8134"/>
      <c r="L131" s="8134"/>
      <c r="M131" s="8141"/>
      <c r="N131" s="8141"/>
      <c r="O131" s="8135"/>
      <c r="P131" s="8134"/>
      <c r="Q131" s="8134"/>
      <c r="R131" s="8134"/>
      <c r="S131" s="8134"/>
      <c r="T131" s="8134"/>
      <c r="U131" s="8134"/>
      <c r="V131" s="8134"/>
      <c r="W131" s="8134"/>
      <c r="X131" s="8134"/>
      <c r="Y131" s="8134"/>
      <c r="Z131" s="8134"/>
      <c r="AA131" s="8134"/>
      <c r="AB131" s="8136"/>
      <c r="AC131" s="8190"/>
      <c r="AD131" s="8202"/>
      <c r="AE131" s="8142" t="s">
        <v>9170</v>
      </c>
      <c r="AF131" s="8146">
        <f>AVERAGE(AH53:AH101)/AVERAGE(D53:D101)</f>
      </c>
      <c r="AG131" s="8144">
        <f>SUMIF($H$55:$H$125,"&lt;90",AG55:AG125)</f>
      </c>
      <c r="AH131" s="8145"/>
      <c r="AI131" s="8195"/>
      <c r="AJ131" s="8196"/>
      <c r="AK131" s="8196"/>
      <c r="AL131" s="8195"/>
      <c r="AM131" s="8196"/>
      <c r="AN131" s="8196"/>
    </row>
    <row r="132">
      <c r="A132" s="8088" t="s">
        <v>9177</v>
      </c>
      <c r="B132" s="8088" t="s">
        <v>9157</v>
      </c>
      <c r="C132" s="8088" t="s">
        <v>9357</v>
      </c>
      <c r="D132" s="8088" t="s">
        <v>9358</v>
      </c>
      <c r="E132" s="8088" t="s">
        <v>9359</v>
      </c>
      <c r="F132" s="8134"/>
      <c r="G132" s="8134"/>
      <c r="H132" s="8189"/>
      <c r="I132" s="8189"/>
      <c r="J132" s="8189"/>
      <c r="K132" s="8134"/>
      <c r="L132" s="8134"/>
      <c r="M132" s="8141"/>
      <c r="N132" s="8141"/>
      <c r="O132" s="8134"/>
      <c r="P132" s="8134"/>
      <c r="Q132" s="8134"/>
      <c r="R132" s="8134"/>
      <c r="S132" s="8134"/>
      <c r="T132" s="8134"/>
      <c r="U132" s="8134"/>
      <c r="V132" s="8134"/>
      <c r="W132" s="8134"/>
      <c r="X132" s="8134"/>
      <c r="Y132" s="8134"/>
      <c r="Z132" s="8134"/>
      <c r="AA132" s="8134"/>
      <c r="AB132" s="8134"/>
      <c r="AC132" s="8134"/>
      <c r="AD132" s="8134"/>
      <c r="AE132" s="8134"/>
      <c r="AF132" s="8134"/>
      <c r="AG132" s="8134"/>
      <c r="AH132" s="8134"/>
      <c r="AI132" s="8195"/>
      <c r="AJ132" s="8196"/>
      <c r="AK132" s="8196"/>
      <c r="AL132" s="8195"/>
      <c r="AM132" s="8196"/>
      <c r="AN132" s="8196"/>
    </row>
    <row r="133">
      <c r="A133" s="8088"/>
      <c r="B133" s="8088"/>
      <c r="C133" s="8088"/>
      <c r="D133" s="8088"/>
      <c r="E133" s="8088"/>
      <c r="F133" s="8134"/>
      <c r="G133" s="8134"/>
      <c r="H133" s="8189"/>
      <c r="I133" s="8189"/>
      <c r="J133" s="8189"/>
      <c r="K133" s="8134"/>
      <c r="L133" s="8134"/>
      <c r="M133" s="8141"/>
      <c r="N133" s="8141"/>
      <c r="O133" s="8134"/>
      <c r="P133" s="8134"/>
      <c r="Q133" s="8134"/>
      <c r="R133" s="8134"/>
      <c r="S133" s="8134"/>
      <c r="T133" s="8134"/>
      <c r="U133" s="8134"/>
      <c r="V133" s="8134"/>
      <c r="W133" s="8134"/>
      <c r="X133" s="8134"/>
      <c r="Y133" s="8134"/>
      <c r="Z133" s="8134"/>
      <c r="AA133" s="8134"/>
      <c r="AB133" s="8134"/>
      <c r="AC133" s="8134"/>
      <c r="AD133" s="8134"/>
      <c r="AE133" s="8134"/>
      <c r="AF133" s="8134"/>
      <c r="AG133" s="8134"/>
      <c r="AH133" s="8134"/>
      <c r="AI133" s="8195"/>
      <c r="AJ133" s="8196"/>
      <c r="AK133" s="8196"/>
      <c r="AL133" s="8195"/>
      <c r="AM133" s="8196"/>
      <c r="AN133" s="8196"/>
    </row>
    <row r="134">
      <c r="A134" s="8093">
        <v>1</v>
      </c>
      <c r="B134" s="8093" t="s">
        <v>9360</v>
      </c>
      <c r="C134" s="8203">
        <v>20957</v>
      </c>
      <c r="D134" s="8093" t="s">
        <v>9361</v>
      </c>
      <c r="E134" s="8093" t="s">
        <v>9362</v>
      </c>
      <c r="F134" s="8134"/>
      <c r="G134" s="8134"/>
      <c r="H134" s="8189"/>
      <c r="I134" s="8189" t="s">
        <v>9254</v>
      </c>
      <c r="J134" s="8189"/>
      <c r="K134" s="8134"/>
      <c r="L134" s="8134"/>
      <c r="M134" s="8141"/>
      <c r="N134" s="8141"/>
      <c r="O134" s="8134"/>
      <c r="P134" s="8134"/>
      <c r="Q134" s="8134"/>
      <c r="R134" s="8134"/>
      <c r="S134" s="8134"/>
      <c r="T134" s="8134"/>
      <c r="U134" s="8134"/>
      <c r="V134" s="8134"/>
      <c r="W134" s="8134"/>
      <c r="X134" s="8134"/>
      <c r="Y134" s="8134"/>
      <c r="Z134" s="8134"/>
      <c r="AA134" s="8134"/>
      <c r="AB134" s="8134"/>
      <c r="AC134" s="8134"/>
      <c r="AD134" s="8134"/>
      <c r="AE134" s="8134"/>
      <c r="AF134" s="8134"/>
      <c r="AG134" s="8134"/>
      <c r="AH134" s="8134"/>
      <c r="AI134" s="8195"/>
      <c r="AJ134" s="8196"/>
      <c r="AK134" s="8196"/>
      <c r="AL134" s="8195"/>
      <c r="AM134" s="8196"/>
      <c r="AN134" s="8196"/>
    </row>
    <row r="135">
      <c r="A135" s="8093">
        <v>2</v>
      </c>
      <c r="B135" s="8093" t="s">
        <v>9363</v>
      </c>
      <c r="C135" s="8203">
        <v>22107</v>
      </c>
      <c r="D135" s="8093" t="s">
        <v>9361</v>
      </c>
      <c r="E135" s="8093" t="s">
        <v>9362</v>
      </c>
      <c r="F135" s="8134"/>
      <c r="G135" s="8134"/>
      <c r="H135" s="8189"/>
      <c r="I135" s="8189"/>
      <c r="J135" s="8189"/>
      <c r="K135" s="8134"/>
      <c r="L135" s="8134"/>
      <c r="M135" s="8141"/>
      <c r="N135" s="8141"/>
      <c r="O135" s="8134"/>
      <c r="P135" s="8134"/>
      <c r="Q135" s="8134"/>
      <c r="R135" s="8134"/>
      <c r="S135" s="8134"/>
      <c r="T135" s="8134"/>
      <c r="U135" s="8134"/>
      <c r="V135" s="8134"/>
      <c r="W135" s="8134"/>
      <c r="X135" s="8134"/>
      <c r="Y135" s="8134"/>
      <c r="Z135" s="8134"/>
      <c r="AA135" s="8134"/>
      <c r="AB135" s="8134"/>
      <c r="AC135" s="8134"/>
      <c r="AD135" s="8134"/>
      <c r="AE135" s="8134"/>
      <c r="AF135" s="8134"/>
      <c r="AG135" s="8134"/>
      <c r="AH135" s="8134"/>
      <c r="AI135" s="8195"/>
      <c r="AJ135" s="8196"/>
      <c r="AK135" s="8196"/>
      <c r="AL135" s="8195"/>
      <c r="AM135" s="8196"/>
      <c r="AN135" s="8196"/>
    </row>
    <row r="136">
      <c r="A136" s="8093">
        <v>3</v>
      </c>
      <c r="B136" s="8093" t="s">
        <v>9364</v>
      </c>
      <c r="C136" s="8203">
        <v>9078</v>
      </c>
      <c r="D136" s="8093" t="s">
        <v>9361</v>
      </c>
      <c r="E136" s="8093" t="s">
        <v>9362</v>
      </c>
      <c r="F136" s="8134"/>
      <c r="G136" s="8134"/>
      <c r="H136" s="8189"/>
      <c r="I136" s="8189"/>
      <c r="J136" s="8189"/>
      <c r="K136" s="8134"/>
      <c r="L136" s="8134"/>
      <c r="M136" s="8141"/>
      <c r="N136" s="8141"/>
      <c r="O136" s="8134"/>
      <c r="P136" s="8134"/>
      <c r="Q136" s="8134"/>
      <c r="R136" s="8134"/>
      <c r="S136" s="8134"/>
      <c r="T136" s="8134"/>
      <c r="U136" s="8134"/>
      <c r="V136" s="8134"/>
      <c r="W136" s="8134"/>
      <c r="X136" s="8134"/>
      <c r="Y136" s="8134"/>
      <c r="Z136" s="8134"/>
      <c r="AA136" s="8134"/>
      <c r="AB136" s="8134"/>
      <c r="AC136" s="8134"/>
      <c r="AD136" s="8134"/>
      <c r="AE136" s="8134"/>
      <c r="AF136" s="8134"/>
      <c r="AG136" s="8134"/>
      <c r="AH136" s="8134"/>
      <c r="AI136" s="8195"/>
      <c r="AJ136" s="8196"/>
      <c r="AK136" s="8196"/>
      <c r="AL136" s="8195"/>
      <c r="AM136" s="8196"/>
      <c r="AN136" s="8196"/>
    </row>
    <row r="137">
      <c r="A137" s="8093">
        <v>4</v>
      </c>
      <c r="B137" s="8093" t="s">
        <v>9365</v>
      </c>
      <c r="C137" s="8203">
        <v>1520</v>
      </c>
      <c r="D137" s="8093" t="s">
        <v>9366</v>
      </c>
      <c r="E137" s="8093" t="s">
        <v>9367</v>
      </c>
      <c r="F137" s="8134"/>
      <c r="G137" s="8134"/>
      <c r="H137" s="8189"/>
      <c r="I137" s="8189"/>
      <c r="J137" s="8189"/>
      <c r="K137" s="8134"/>
      <c r="L137" s="8134"/>
      <c r="M137" s="8141"/>
      <c r="N137" s="8141"/>
      <c r="O137" s="8134"/>
      <c r="P137" s="8134"/>
      <c r="Q137" s="8134"/>
      <c r="R137" s="8134"/>
      <c r="S137" s="8134"/>
      <c r="T137" s="8134"/>
      <c r="U137" s="8134"/>
      <c r="V137" s="8134"/>
      <c r="W137" s="8134"/>
      <c r="X137" s="8134"/>
      <c r="Y137" s="8134"/>
      <c r="Z137" s="8134"/>
      <c r="AA137" s="8134"/>
      <c r="AB137" s="8134"/>
      <c r="AC137" s="8134"/>
      <c r="AD137" s="8134"/>
      <c r="AE137" s="8134"/>
      <c r="AF137" s="8134"/>
      <c r="AG137" s="8134"/>
      <c r="AH137" s="8134"/>
      <c r="AI137" s="8195"/>
      <c r="AJ137" s="8196"/>
      <c r="AK137" s="8196"/>
      <c r="AL137" s="8195"/>
      <c r="AM137" s="8196"/>
      <c r="AN137" s="8196"/>
    </row>
    <row r="138">
      <c r="A138" s="8196"/>
      <c r="B138" s="8135"/>
      <c r="C138" s="8135"/>
      <c r="D138" s="8134"/>
      <c r="E138" s="8134"/>
      <c r="F138" s="8134"/>
      <c r="G138" s="8134"/>
      <c r="H138" s="8189"/>
      <c r="I138" s="8189"/>
      <c r="J138" s="8189"/>
      <c r="K138" s="8134"/>
      <c r="L138" s="8134"/>
      <c r="M138" s="8141"/>
      <c r="N138" s="8141"/>
      <c r="O138" s="8134"/>
      <c r="P138" s="8134"/>
      <c r="Q138" s="8134"/>
      <c r="R138" s="8134"/>
      <c r="S138" s="8134"/>
      <c r="T138" s="8134"/>
      <c r="U138" s="8134"/>
      <c r="V138" s="8134"/>
      <c r="W138" s="8134"/>
      <c r="X138" s="8134"/>
      <c r="Y138" s="8134"/>
      <c r="Z138" s="8134"/>
      <c r="AA138" s="8134"/>
      <c r="AB138" s="8134"/>
      <c r="AC138" s="8134"/>
      <c r="AD138" s="8134"/>
      <c r="AE138" s="8134"/>
      <c r="AF138" s="8134"/>
      <c r="AG138" s="8134"/>
      <c r="AH138" s="8134"/>
      <c r="AI138" s="8195"/>
      <c r="AJ138" s="8196"/>
      <c r="AK138" s="8196"/>
      <c r="AL138" s="8195"/>
      <c r="AM138" s="8196"/>
      <c r="AN138" s="8196"/>
    </row>
    <row r="139">
      <c r="A139" s="8134"/>
      <c r="B139" s="8135"/>
      <c r="C139" s="8135"/>
      <c r="D139" s="8134"/>
      <c r="E139" s="8134"/>
      <c r="F139" s="8134"/>
      <c r="G139" s="8134"/>
      <c r="H139" s="8189"/>
      <c r="I139" s="8189"/>
      <c r="J139" s="8189"/>
      <c r="K139" s="8134"/>
      <c r="L139" s="8134"/>
      <c r="M139" s="8141"/>
      <c r="N139" s="8141"/>
      <c r="O139" s="8134"/>
      <c r="P139" s="8134"/>
      <c r="Q139" s="8134"/>
      <c r="R139" s="8134"/>
      <c r="S139" s="8134"/>
      <c r="T139" s="8134"/>
      <c r="U139" s="8134"/>
      <c r="V139" s="8134"/>
      <c r="W139" s="8134"/>
      <c r="X139" s="8134"/>
      <c r="Y139" s="8134"/>
      <c r="Z139" s="8134"/>
      <c r="AA139" s="8134"/>
      <c r="AB139" s="8134"/>
      <c r="AC139" s="8134"/>
      <c r="AD139" s="8134"/>
      <c r="AE139" s="8134"/>
      <c r="AF139" s="8134"/>
      <c r="AG139" s="8134"/>
      <c r="AH139" s="8134"/>
      <c r="AI139" s="8195"/>
      <c r="AJ139" s="8196"/>
      <c r="AK139" s="8196"/>
      <c r="AL139" s="8195"/>
      <c r="AM139" s="8196"/>
      <c r="AN139" s="8196"/>
    </row>
    <row r="140">
      <c r="A140" s="8134"/>
      <c r="B140" s="8134"/>
      <c r="C140" s="8134"/>
      <c r="D140" s="8134"/>
      <c r="E140" s="8134"/>
      <c r="F140" s="8134"/>
      <c r="G140" s="8134"/>
      <c r="H140" s="8134"/>
      <c r="I140" s="8134"/>
      <c r="J140" s="8134"/>
      <c r="K140" s="8134"/>
      <c r="L140" s="8134"/>
      <c r="M140" s="8134"/>
      <c r="N140" s="8134"/>
      <c r="O140" s="8134"/>
      <c r="P140" s="8134"/>
      <c r="Q140" s="8134"/>
      <c r="R140" s="8134"/>
      <c r="S140" s="8134"/>
      <c r="T140" s="8134"/>
      <c r="U140" s="8134"/>
      <c r="V140" s="8134"/>
      <c r="W140" s="8134"/>
      <c r="X140" s="8134"/>
      <c r="Y140" s="8134"/>
      <c r="Z140" s="8134"/>
      <c r="AA140" s="8134"/>
      <c r="AB140" s="8134"/>
      <c r="AC140" s="8134"/>
      <c r="AD140" s="8134"/>
      <c r="AE140" s="8134"/>
      <c r="AF140" s="8134"/>
      <c r="AG140" s="8134"/>
      <c r="AH140" s="8134"/>
      <c r="AI140" s="8134"/>
      <c r="AJ140" s="8134"/>
      <c r="AK140" s="8134"/>
      <c r="AL140" s="8134"/>
      <c r="AM140" s="8134"/>
      <c r="AN140" s="8134"/>
    </row>
    <row r="141">
      <c r="A141" s="8134"/>
      <c r="B141" s="8134"/>
      <c r="C141" s="8134"/>
      <c r="D141" s="8134"/>
      <c r="E141" s="8134"/>
      <c r="F141" s="8134"/>
      <c r="G141" s="8134"/>
      <c r="H141" s="8134"/>
      <c r="I141" s="8134"/>
      <c r="J141" s="8134"/>
      <c r="K141" s="8134"/>
      <c r="L141" s="8134"/>
      <c r="M141" s="8134"/>
      <c r="N141" s="8134"/>
      <c r="O141" s="8134"/>
      <c r="P141" s="8134"/>
      <c r="Q141" s="8134"/>
      <c r="R141" s="8134"/>
      <c r="S141" s="8134"/>
      <c r="T141" s="8134"/>
      <c r="U141" s="8134"/>
      <c r="V141" s="8134"/>
      <c r="W141" s="8134"/>
      <c r="X141" s="8134"/>
      <c r="Y141" s="8134"/>
      <c r="Z141" s="8134"/>
      <c r="AA141" s="8134"/>
      <c r="AB141" s="8134"/>
      <c r="AC141" s="8134"/>
      <c r="AD141" s="8134"/>
      <c r="AE141" s="8134"/>
      <c r="AF141" s="8134"/>
      <c r="AG141" s="8134"/>
      <c r="AH141" s="8134"/>
      <c r="AI141" s="8134"/>
      <c r="AJ141" s="8134"/>
      <c r="AK141" s="8134"/>
      <c r="AL141" s="8134"/>
      <c r="AM141" s="8134"/>
      <c r="AN141" s="8134"/>
    </row>
    <row r="142">
      <c r="A142" s="8134"/>
      <c r="B142" s="8134"/>
      <c r="C142" s="8134"/>
      <c r="D142" s="8134"/>
      <c r="E142" s="8134"/>
      <c r="F142" s="8134"/>
      <c r="G142" s="8134"/>
      <c r="H142" s="8134"/>
      <c r="I142" s="8134"/>
      <c r="J142" s="8134"/>
      <c r="K142" s="8134"/>
      <c r="L142" s="8134"/>
      <c r="M142" s="8134"/>
      <c r="N142" s="8134"/>
      <c r="O142" s="8134"/>
      <c r="P142" s="8134"/>
      <c r="Q142" s="8134"/>
      <c r="R142" s="8134"/>
      <c r="S142" s="8134"/>
      <c r="T142" s="8134"/>
      <c r="U142" s="8134"/>
      <c r="V142" s="8134"/>
      <c r="W142" s="8134"/>
      <c r="X142" s="8134"/>
      <c r="Y142" s="8134"/>
      <c r="Z142" s="8134"/>
      <c r="AA142" s="8134"/>
      <c r="AB142" s="8134"/>
      <c r="AC142" s="8134"/>
      <c r="AD142" s="8134"/>
      <c r="AE142" s="8134"/>
      <c r="AF142" s="8134"/>
      <c r="AG142" s="8134"/>
      <c r="AH142" s="8134"/>
      <c r="AI142" s="8134"/>
      <c r="AJ142" s="8134"/>
      <c r="AK142" s="8134"/>
      <c r="AL142" s="8134"/>
      <c r="AM142" s="8134"/>
      <c r="AN142" s="8134"/>
    </row>
    <row r="143">
      <c r="A143" s="8134"/>
      <c r="B143" s="8134"/>
      <c r="C143" s="8134"/>
      <c r="D143" s="8134"/>
      <c r="E143" s="8134"/>
      <c r="F143" s="8134"/>
      <c r="G143" s="8134"/>
      <c r="H143" s="8134"/>
      <c r="I143" s="8134"/>
      <c r="J143" s="8134"/>
      <c r="K143" s="8134"/>
      <c r="L143" s="8134"/>
      <c r="M143" s="8134"/>
      <c r="N143" s="8134"/>
      <c r="O143" s="8134"/>
      <c r="P143" s="8134"/>
      <c r="Q143" s="8134"/>
      <c r="R143" s="8134"/>
      <c r="S143" s="8134"/>
      <c r="T143" s="8134"/>
      <c r="U143" s="8134"/>
      <c r="V143" s="8134"/>
      <c r="W143" s="8134"/>
      <c r="X143" s="8134"/>
      <c r="Y143" s="8134"/>
      <c r="Z143" s="8134"/>
      <c r="AA143" s="8134"/>
      <c r="AB143" s="8134"/>
      <c r="AC143" s="8134"/>
      <c r="AD143" s="8134"/>
      <c r="AE143" s="8134"/>
      <c r="AF143" s="8134"/>
      <c r="AG143" s="8134"/>
      <c r="AH143" s="8134"/>
      <c r="AI143" s="8134"/>
      <c r="AJ143" s="8134"/>
      <c r="AK143" s="8134"/>
      <c r="AL143" s="8134"/>
      <c r="AM143" s="8134"/>
      <c r="AN143" s="8134"/>
    </row>
    <row r="144">
      <c r="A144" s="8134"/>
      <c r="B144" s="8134"/>
      <c r="C144" s="8134"/>
      <c r="D144" s="8134"/>
      <c r="E144" s="8134"/>
      <c r="F144" s="8134"/>
      <c r="G144" s="8134"/>
      <c r="H144" s="8134"/>
      <c r="I144" s="8134"/>
      <c r="J144" s="8134"/>
      <c r="K144" s="8134"/>
      <c r="L144" s="8134"/>
      <c r="M144" s="8134"/>
      <c r="N144" s="8134"/>
      <c r="O144" s="8134"/>
      <c r="P144" s="8134"/>
      <c r="Q144" s="8134"/>
      <c r="R144" s="8134"/>
      <c r="S144" s="8134"/>
      <c r="T144" s="8134"/>
      <c r="U144" s="8134"/>
      <c r="V144" s="8134"/>
      <c r="W144" s="8134"/>
      <c r="X144" s="8134"/>
      <c r="Y144" s="8134"/>
      <c r="Z144" s="8134"/>
      <c r="AA144" s="8134"/>
      <c r="AB144" s="8134"/>
      <c r="AC144" s="8134"/>
      <c r="AD144" s="8134"/>
      <c r="AE144" s="8134"/>
      <c r="AF144" s="8134"/>
      <c r="AG144" s="8134"/>
      <c r="AH144" s="8134"/>
      <c r="AI144" s="8134"/>
      <c r="AJ144" s="8134"/>
      <c r="AK144" s="8134"/>
      <c r="AL144" s="8134"/>
      <c r="AM144" s="8134"/>
      <c r="AN144" s="8134"/>
    </row>
    <row r="145">
      <c r="A145" s="8134"/>
      <c r="B145" s="8134"/>
      <c r="C145" s="8134"/>
      <c r="D145" s="8134"/>
      <c r="E145" s="8134"/>
      <c r="F145" s="8134"/>
      <c r="G145" s="8134"/>
      <c r="H145" s="8134"/>
      <c r="I145" s="8134"/>
      <c r="J145" s="8134"/>
      <c r="K145" s="8134"/>
      <c r="L145" s="8134"/>
      <c r="M145" s="8134"/>
      <c r="N145" s="8134"/>
      <c r="O145" s="8134"/>
      <c r="P145" s="8134"/>
      <c r="Q145" s="8134"/>
      <c r="R145" s="8134"/>
      <c r="S145" s="8134"/>
      <c r="T145" s="8134"/>
      <c r="U145" s="8134"/>
      <c r="V145" s="8134"/>
      <c r="W145" s="8134"/>
      <c r="X145" s="8134"/>
      <c r="Y145" s="8134"/>
      <c r="Z145" s="8134"/>
      <c r="AA145" s="8134"/>
      <c r="AB145" s="8134"/>
      <c r="AC145" s="8134"/>
      <c r="AD145" s="8134"/>
      <c r="AE145" s="8134"/>
      <c r="AF145" s="8134"/>
      <c r="AG145" s="8134"/>
      <c r="AH145" s="8134"/>
      <c r="AI145" s="8134"/>
      <c r="AJ145" s="8134"/>
      <c r="AK145" s="8134"/>
      <c r="AL145" s="8134"/>
      <c r="AM145" s="8134"/>
      <c r="AN145" s="8134"/>
    </row>
    <row r="146">
      <c r="A146" s="8134"/>
      <c r="B146" s="8134"/>
      <c r="C146" s="8134"/>
      <c r="D146" s="8134"/>
      <c r="E146" s="8134"/>
      <c r="F146" s="8134"/>
      <c r="G146" s="8134"/>
      <c r="H146" s="8134"/>
      <c r="I146" s="8134"/>
      <c r="J146" s="8134"/>
      <c r="K146" s="8134"/>
      <c r="L146" s="8134"/>
      <c r="M146" s="8134"/>
      <c r="N146" s="8134"/>
      <c r="O146" s="8134"/>
      <c r="P146" s="8134"/>
      <c r="Q146" s="8134"/>
      <c r="R146" s="8134"/>
      <c r="S146" s="8134"/>
      <c r="T146" s="8134"/>
      <c r="U146" s="8134"/>
      <c r="V146" s="8134"/>
      <c r="W146" s="8134"/>
      <c r="X146" s="8134"/>
      <c r="Y146" s="8134"/>
      <c r="Z146" s="8134"/>
      <c r="AA146" s="8134"/>
      <c r="AB146" s="8134"/>
      <c r="AC146" s="8134"/>
      <c r="AD146" s="8134"/>
      <c r="AE146" s="8134"/>
      <c r="AF146" s="8134"/>
      <c r="AG146" s="8134"/>
      <c r="AH146" s="8134"/>
      <c r="AI146" s="8134"/>
      <c r="AJ146" s="8134"/>
      <c r="AK146" s="8134"/>
      <c r="AL146" s="8134"/>
      <c r="AM146" s="8134"/>
      <c r="AN146" s="8134"/>
    </row>
    <row r="147">
      <c r="A147" s="8134"/>
      <c r="B147" s="8134"/>
      <c r="C147" s="8134"/>
      <c r="D147" s="8134"/>
      <c r="E147" s="8134"/>
      <c r="F147" s="8134"/>
      <c r="G147" s="8134"/>
      <c r="H147" s="8134"/>
      <c r="I147" s="8134"/>
      <c r="J147" s="8134"/>
      <c r="K147" s="8134"/>
      <c r="L147" s="8134"/>
      <c r="M147" s="8134"/>
      <c r="N147" s="8134"/>
      <c r="O147" s="8134"/>
      <c r="P147" s="8134"/>
      <c r="Q147" s="8134"/>
      <c r="R147" s="8134"/>
      <c r="S147" s="8134"/>
      <c r="T147" s="8134"/>
      <c r="U147" s="8134"/>
      <c r="V147" s="8134"/>
      <c r="W147" s="8134"/>
      <c r="X147" s="8134"/>
      <c r="Y147" s="8134"/>
      <c r="Z147" s="8134"/>
      <c r="AA147" s="8134"/>
      <c r="AB147" s="8134"/>
      <c r="AC147" s="8134"/>
      <c r="AD147" s="8134"/>
      <c r="AE147" s="8134"/>
      <c r="AF147" s="8134"/>
      <c r="AG147" s="8134"/>
      <c r="AH147" s="8134"/>
      <c r="AI147" s="8134"/>
      <c r="AJ147" s="8134"/>
      <c r="AK147" s="8134"/>
      <c r="AL147" s="8134"/>
      <c r="AM147" s="8134"/>
      <c r="AN147" s="8134"/>
    </row>
    <row r="148">
      <c r="A148" s="8134"/>
      <c r="B148" s="8134"/>
      <c r="C148" s="8134"/>
      <c r="D148" s="8134"/>
      <c r="E148" s="8134"/>
      <c r="F148" s="8134"/>
      <c r="G148" s="8134"/>
      <c r="H148" s="8134"/>
      <c r="I148" s="8134"/>
      <c r="J148" s="8134"/>
      <c r="K148" s="8134"/>
      <c r="L148" s="8134"/>
      <c r="M148" s="8134"/>
      <c r="N148" s="8134"/>
      <c r="O148" s="8134"/>
      <c r="P148" s="8134"/>
      <c r="Q148" s="8134"/>
      <c r="R148" s="8134"/>
      <c r="S148" s="8134"/>
      <c r="T148" s="8134"/>
      <c r="U148" s="8134"/>
      <c r="V148" s="8134"/>
      <c r="W148" s="8134"/>
      <c r="X148" s="8134"/>
      <c r="Y148" s="8134"/>
      <c r="Z148" s="8134"/>
      <c r="AA148" s="8134"/>
      <c r="AB148" s="8134"/>
      <c r="AC148" s="8134"/>
      <c r="AD148" s="8134"/>
      <c r="AE148" s="8134"/>
      <c r="AF148" s="8134"/>
      <c r="AG148" s="8134"/>
      <c r="AH148" s="8134"/>
      <c r="AI148" s="8134"/>
      <c r="AJ148" s="8134"/>
      <c r="AK148" s="8134"/>
      <c r="AL148" s="8134"/>
      <c r="AM148" s="8134"/>
      <c r="AN148" s="8134"/>
    </row>
    <row r="149">
      <c r="A149" s="8134"/>
      <c r="B149" s="8134"/>
      <c r="C149" s="8134"/>
      <c r="D149" s="8134"/>
      <c r="E149" s="8134"/>
      <c r="F149" s="8134"/>
      <c r="G149" s="8134"/>
      <c r="H149" s="8134"/>
      <c r="I149" s="8134"/>
      <c r="J149" s="8134"/>
      <c r="K149" s="8134"/>
      <c r="L149" s="8134"/>
      <c r="M149" s="8134"/>
      <c r="N149" s="8134"/>
      <c r="O149" s="8134"/>
      <c r="P149" s="8134"/>
      <c r="Q149" s="8134"/>
      <c r="R149" s="8134"/>
      <c r="S149" s="8134"/>
      <c r="T149" s="8134"/>
      <c r="U149" s="8134"/>
      <c r="V149" s="8134"/>
      <c r="W149" s="8134"/>
      <c r="X149" s="8134"/>
      <c r="Y149" s="8134"/>
      <c r="Z149" s="8134"/>
      <c r="AA149" s="8134"/>
      <c r="AB149" s="8134"/>
      <c r="AC149" s="8134"/>
      <c r="AD149" s="8134"/>
      <c r="AE149" s="8134"/>
      <c r="AF149" s="8134"/>
      <c r="AG149" s="8134"/>
      <c r="AH149" s="8134"/>
      <c r="AI149" s="8134"/>
      <c r="AJ149" s="8134"/>
      <c r="AK149" s="8134"/>
      <c r="AL149" s="8134"/>
      <c r="AM149" s="8134"/>
      <c r="AN149" s="8134"/>
    </row>
    <row r="150">
      <c r="A150" s="8135"/>
      <c r="B150" s="8134"/>
      <c r="C150" s="8135"/>
      <c r="D150" s="8135"/>
      <c r="E150" s="8135"/>
      <c r="F150" s="8135"/>
      <c r="G150" s="8135"/>
      <c r="H150" s="8135"/>
      <c r="I150" s="8135"/>
      <c r="J150" s="8135"/>
      <c r="K150" s="8196"/>
      <c r="L150" s="8134"/>
      <c r="M150" s="8134"/>
      <c r="N150" s="8134"/>
      <c r="O150" s="8134"/>
      <c r="P150" s="8134"/>
      <c r="Q150" s="8134"/>
      <c r="R150" s="8134"/>
      <c r="S150" s="8134"/>
      <c r="T150" s="8134"/>
      <c r="U150" s="8134"/>
      <c r="V150" s="8134"/>
      <c r="W150" s="8134"/>
      <c r="X150" s="8134"/>
      <c r="Y150" s="8134"/>
      <c r="Z150" s="8134"/>
      <c r="AA150" s="8134"/>
      <c r="AB150" s="8134"/>
      <c r="AC150" s="8134"/>
      <c r="AD150" s="8134"/>
      <c r="AE150" s="8134"/>
      <c r="AF150" s="8134"/>
      <c r="AG150" s="8134"/>
      <c r="AH150" s="8134"/>
      <c r="AI150" s="8195"/>
      <c r="AJ150" s="8196"/>
      <c r="AK150" s="8196"/>
      <c r="AL150" s="8195"/>
      <c r="AM150" s="8196"/>
      <c r="AN150" s="8196"/>
    </row>
    <row r="151">
      <c r="A151" s="8134"/>
      <c r="B151" s="8135"/>
      <c r="C151" s="8135"/>
      <c r="D151" s="8134"/>
      <c r="E151" s="8134"/>
      <c r="F151" s="8134"/>
      <c r="G151" s="8134"/>
      <c r="H151" s="8189"/>
      <c r="I151" s="8189"/>
      <c r="J151" s="8189"/>
      <c r="K151" s="8196"/>
      <c r="L151" s="8134"/>
      <c r="M151" s="8134"/>
      <c r="N151" s="8134"/>
      <c r="O151" s="8134"/>
      <c r="P151" s="8134"/>
      <c r="Q151" s="8134"/>
      <c r="R151" s="8134"/>
      <c r="S151" s="8134"/>
      <c r="T151" s="8134"/>
      <c r="U151" s="8134"/>
      <c r="V151" s="8134"/>
      <c r="W151" s="8134"/>
      <c r="X151" s="8134"/>
      <c r="Y151" s="8134"/>
      <c r="Z151" s="8134"/>
      <c r="AA151" s="8134"/>
      <c r="AB151" s="8134"/>
      <c r="AC151" s="8134"/>
      <c r="AD151" s="8134"/>
      <c r="AE151" s="8134"/>
      <c r="AF151" s="8134"/>
      <c r="AG151" s="8134"/>
      <c r="AH151" s="8134"/>
      <c r="AI151" s="8195"/>
      <c r="AJ151" s="8196"/>
      <c r="AK151" s="8196"/>
      <c r="AL151" s="8195"/>
      <c r="AM151" s="8196"/>
      <c r="AN151" s="8196"/>
    </row>
    <row r="152">
      <c r="A152" s="8134"/>
      <c r="B152" s="8135"/>
      <c r="C152" s="8135"/>
      <c r="D152" s="8134"/>
      <c r="E152" s="8134"/>
      <c r="F152" s="8134"/>
      <c r="G152" s="8134"/>
      <c r="H152" s="8189"/>
      <c r="I152" s="8189"/>
      <c r="J152" s="8189"/>
      <c r="K152" s="8134"/>
      <c r="L152" s="8134"/>
      <c r="M152" s="8134"/>
      <c r="N152" s="8134"/>
      <c r="O152" s="8134"/>
      <c r="P152" s="8134"/>
      <c r="Q152" s="8134"/>
      <c r="R152" s="8134"/>
      <c r="S152" s="8134"/>
      <c r="T152" s="8134"/>
      <c r="U152" s="8134"/>
      <c r="V152" s="8134"/>
      <c r="W152" s="8134"/>
      <c r="X152" s="8134"/>
      <c r="Y152" s="8134"/>
      <c r="Z152" s="8134"/>
      <c r="AA152" s="8134"/>
      <c r="AB152" s="8134"/>
      <c r="AC152" s="8134"/>
      <c r="AD152" s="8134"/>
      <c r="AE152" s="8134"/>
      <c r="AF152" s="8134"/>
      <c r="AG152" s="8134"/>
      <c r="AH152" s="8134"/>
      <c r="AI152" s="8195"/>
      <c r="AJ152" s="8196"/>
      <c r="AK152" s="8196"/>
      <c r="AL152" s="8195"/>
      <c r="AM152" s="8196"/>
      <c r="AN152" s="8196"/>
    </row>
    <row r="153">
      <c r="A153" s="8134"/>
      <c r="B153" s="8135"/>
      <c r="C153" s="8135"/>
      <c r="D153" s="8134"/>
      <c r="E153" s="8134"/>
      <c r="F153" s="8134"/>
      <c r="G153" s="8134"/>
      <c r="H153" s="8189"/>
      <c r="I153" s="8189"/>
      <c r="J153" s="8189"/>
      <c r="K153" s="8134"/>
      <c r="L153" s="8134"/>
      <c r="M153" s="8134"/>
      <c r="N153" s="8134"/>
      <c r="O153" s="8134"/>
      <c r="P153" s="8134"/>
      <c r="Q153" s="8134"/>
      <c r="R153" s="8134"/>
      <c r="S153" s="8134"/>
      <c r="T153" s="8134"/>
      <c r="U153" s="8134"/>
      <c r="V153" s="8134"/>
      <c r="W153" s="8134"/>
      <c r="X153" s="8134"/>
      <c r="Y153" s="8134"/>
      <c r="Z153" s="8134"/>
      <c r="AA153" s="8134"/>
      <c r="AB153" s="8134"/>
      <c r="AC153" s="8134"/>
      <c r="AD153" s="8134"/>
      <c r="AE153" s="8134"/>
      <c r="AF153" s="8134"/>
      <c r="AG153" s="8134"/>
      <c r="AH153" s="8134"/>
      <c r="AI153" s="8195"/>
      <c r="AJ153" s="8196"/>
      <c r="AK153" s="8196"/>
      <c r="AL153" s="8195"/>
      <c r="AM153" s="8196"/>
      <c r="AN153" s="8196"/>
    </row>
    <row r="154">
      <c r="A154" s="8134"/>
      <c r="B154" s="8135"/>
      <c r="C154" s="8135"/>
      <c r="D154" s="8134"/>
      <c r="E154" s="8134"/>
      <c r="F154" s="8134"/>
      <c r="G154" s="8134"/>
      <c r="H154" s="8189"/>
      <c r="I154" s="8189"/>
      <c r="J154" s="8189"/>
      <c r="K154" s="8134"/>
      <c r="L154" s="8134"/>
      <c r="M154" s="8134"/>
      <c r="N154" s="8134"/>
      <c r="O154" s="8134"/>
      <c r="P154" s="8134"/>
      <c r="Q154" s="8134"/>
      <c r="R154" s="8134"/>
      <c r="S154" s="8134"/>
      <c r="T154" s="8134"/>
      <c r="U154" s="8134"/>
      <c r="V154" s="8134"/>
      <c r="W154" s="8134"/>
      <c r="X154" s="8134"/>
      <c r="Y154" s="8134"/>
      <c r="Z154" s="8134"/>
      <c r="AA154" s="8134"/>
      <c r="AB154" s="8134"/>
      <c r="AC154" s="8134"/>
      <c r="AD154" s="8134"/>
      <c r="AE154" s="8134"/>
      <c r="AF154" s="8134"/>
      <c r="AG154" s="8134"/>
      <c r="AH154" s="8134"/>
      <c r="AI154" s="8195"/>
      <c r="AJ154" s="8196"/>
      <c r="AK154" s="8196"/>
      <c r="AL154" s="8195"/>
      <c r="AM154" s="8196"/>
      <c r="AN154" s="8196"/>
    </row>
    <row r="155">
      <c r="A155" s="8134"/>
      <c r="B155" s="8135"/>
      <c r="C155" s="8135"/>
      <c r="D155" s="8134"/>
      <c r="E155" s="8134"/>
      <c r="F155" s="8134"/>
      <c r="G155" s="8134"/>
      <c r="H155" s="8189"/>
      <c r="I155" s="8189"/>
      <c r="J155" s="8189"/>
      <c r="K155" s="8134"/>
      <c r="L155" s="8134"/>
      <c r="M155" s="8134"/>
      <c r="N155" s="8134"/>
      <c r="O155" s="8134"/>
      <c r="P155" s="8134"/>
      <c r="Q155" s="8134"/>
      <c r="R155" s="8134"/>
      <c r="S155" s="8134"/>
      <c r="T155" s="8134"/>
      <c r="U155" s="8134"/>
      <c r="V155" s="8134"/>
      <c r="W155" s="8134"/>
      <c r="X155" s="8134"/>
      <c r="Y155" s="8134"/>
      <c r="Z155" s="8134"/>
      <c r="AA155" s="8134"/>
      <c r="AB155" s="8134"/>
      <c r="AC155" s="8134"/>
      <c r="AD155" s="8134"/>
      <c r="AE155" s="8134"/>
      <c r="AF155" s="8134"/>
      <c r="AG155" s="8134"/>
      <c r="AH155" s="8134"/>
      <c r="AI155" s="8195"/>
      <c r="AJ155" s="8196"/>
      <c r="AK155" s="8196"/>
      <c r="AL155" s="8195"/>
      <c r="AM155" s="8196"/>
      <c r="AN155" s="8196"/>
    </row>
    <row r="156">
      <c r="A156" s="8134"/>
      <c r="B156" s="8135"/>
      <c r="C156" s="8135"/>
      <c r="D156" s="8134"/>
      <c r="E156" s="8134"/>
      <c r="F156" s="8134"/>
      <c r="G156" s="8134"/>
      <c r="H156" s="8189"/>
      <c r="I156" s="8189"/>
      <c r="J156" s="8189"/>
      <c r="K156" s="8134"/>
      <c r="L156" s="8134"/>
      <c r="M156" s="8134"/>
      <c r="N156" s="8134"/>
      <c r="O156" s="8134"/>
      <c r="P156" s="8134"/>
      <c r="Q156" s="8134"/>
      <c r="R156" s="8134"/>
      <c r="S156" s="8134"/>
      <c r="T156" s="8134"/>
      <c r="U156" s="8134"/>
      <c r="V156" s="8134"/>
      <c r="W156" s="8134"/>
      <c r="X156" s="8134"/>
      <c r="Y156" s="8134"/>
      <c r="Z156" s="8134"/>
      <c r="AA156" s="8134"/>
      <c r="AB156" s="8134"/>
      <c r="AC156" s="8134"/>
      <c r="AD156" s="8134"/>
      <c r="AE156" s="8134"/>
      <c r="AF156" s="8134"/>
      <c r="AG156" s="8134"/>
      <c r="AH156" s="8134"/>
      <c r="AI156" s="8195"/>
      <c r="AJ156" s="8196"/>
      <c r="AK156" s="8196"/>
      <c r="AL156" s="8195"/>
      <c r="AM156" s="8196"/>
      <c r="AN156" s="8196"/>
    </row>
    <row r="157">
      <c r="A157" s="8134"/>
      <c r="B157" s="8135"/>
      <c r="C157" s="8135"/>
      <c r="D157" s="8134"/>
      <c r="E157" s="8134"/>
      <c r="F157" s="8134"/>
      <c r="G157" s="8134"/>
      <c r="H157" s="8189"/>
      <c r="I157" s="8189"/>
      <c r="J157" s="8189"/>
      <c r="K157" s="8134"/>
      <c r="L157" s="8134"/>
      <c r="M157" s="8134"/>
      <c r="N157" s="8134"/>
      <c r="O157" s="8134"/>
      <c r="P157" s="8134"/>
      <c r="Q157" s="8134"/>
      <c r="R157" s="8134"/>
      <c r="S157" s="8134"/>
      <c r="T157" s="8134"/>
      <c r="U157" s="8134"/>
      <c r="V157" s="8134"/>
      <c r="W157" s="8134"/>
      <c r="X157" s="8134"/>
      <c r="Y157" s="8134"/>
      <c r="Z157" s="8134"/>
      <c r="AA157" s="8134"/>
      <c r="AB157" s="8134"/>
      <c r="AC157" s="8134"/>
      <c r="AD157" s="8134"/>
      <c r="AE157" s="8134"/>
      <c r="AF157" s="8134"/>
      <c r="AG157" s="8134"/>
      <c r="AH157" s="8134"/>
      <c r="AI157" s="8195"/>
      <c r="AJ157" s="8196"/>
      <c r="AK157" s="8196"/>
      <c r="AL157" s="8195"/>
      <c r="AM157" s="8196"/>
      <c r="AN157" s="8196"/>
    </row>
    <row r="158">
      <c r="A158" s="8134"/>
      <c r="B158" s="8135"/>
      <c r="C158" s="8135"/>
      <c r="D158" s="8134"/>
      <c r="E158" s="8134"/>
      <c r="F158" s="8134"/>
      <c r="G158" s="8134"/>
      <c r="H158" s="8189"/>
      <c r="I158" s="8189"/>
      <c r="J158" s="8189"/>
      <c r="K158" s="8134"/>
      <c r="L158" s="8134"/>
      <c r="M158" s="8134"/>
      <c r="N158" s="8134"/>
      <c r="O158" s="8134"/>
      <c r="P158" s="8134"/>
      <c r="Q158" s="8134"/>
      <c r="R158" s="8134"/>
      <c r="S158" s="8134"/>
      <c r="T158" s="8134"/>
      <c r="U158" s="8134"/>
      <c r="V158" s="8134"/>
      <c r="W158" s="8134"/>
      <c r="X158" s="8134"/>
      <c r="Y158" s="8134"/>
      <c r="Z158" s="8134"/>
      <c r="AA158" s="8134"/>
      <c r="AB158" s="8134"/>
      <c r="AC158" s="8134"/>
      <c r="AD158" s="8134"/>
      <c r="AE158" s="8134"/>
      <c r="AF158" s="8134"/>
      <c r="AG158" s="8134"/>
      <c r="AH158" s="8134"/>
      <c r="AI158" s="8195"/>
      <c r="AJ158" s="8196"/>
      <c r="AK158" s="8196"/>
      <c r="AL158" s="8195"/>
      <c r="AM158" s="8196"/>
      <c r="AN158" s="8196"/>
    </row>
    <row r="159">
      <c r="A159" s="8134"/>
      <c r="B159" s="8135"/>
      <c r="C159" s="8135"/>
      <c r="D159" s="8134"/>
      <c r="E159" s="8134"/>
      <c r="F159" s="8134"/>
      <c r="G159" s="8134"/>
      <c r="H159" s="8189"/>
      <c r="I159" s="8189"/>
      <c r="J159" s="8189"/>
      <c r="K159" s="8134"/>
      <c r="L159" s="8134"/>
      <c r="M159" s="8134"/>
      <c r="N159" s="8134"/>
      <c r="O159" s="8134"/>
      <c r="P159" s="8134"/>
      <c r="Q159" s="8134"/>
      <c r="R159" s="8134"/>
      <c r="S159" s="8134"/>
      <c r="T159" s="8134"/>
      <c r="U159" s="8134"/>
      <c r="V159" s="8134"/>
      <c r="W159" s="8134"/>
      <c r="X159" s="8134"/>
      <c r="Y159" s="8134"/>
      <c r="Z159" s="8134"/>
      <c r="AA159" s="8134"/>
      <c r="AB159" s="8134"/>
      <c r="AC159" s="8134"/>
      <c r="AD159" s="8134"/>
      <c r="AE159" s="8134"/>
      <c r="AF159" s="8134"/>
      <c r="AG159" s="8134"/>
      <c r="AH159" s="8134"/>
      <c r="AI159" s="8195"/>
      <c r="AJ159" s="8196"/>
      <c r="AK159" s="8196"/>
      <c r="AL159" s="8195"/>
      <c r="AM159" s="8196"/>
      <c r="AN159" s="8196"/>
    </row>
    <row r="160">
      <c r="A160" s="8134"/>
      <c r="B160" s="8135"/>
      <c r="C160" s="8135"/>
      <c r="D160" s="8134"/>
      <c r="E160" s="8134"/>
      <c r="F160" s="8134"/>
      <c r="G160" s="8134"/>
      <c r="H160" s="8189"/>
      <c r="I160" s="8189"/>
      <c r="J160" s="8189"/>
      <c r="K160" s="8134"/>
      <c r="L160" s="8134"/>
      <c r="M160" s="8131"/>
      <c r="N160" s="8131"/>
      <c r="O160" s="8134"/>
      <c r="P160" s="8134"/>
      <c r="Q160" s="8134"/>
      <c r="R160" s="8134"/>
      <c r="S160" s="8134"/>
      <c r="T160" s="8134"/>
      <c r="U160" s="8134"/>
      <c r="V160" s="8134"/>
      <c r="W160" s="8134"/>
      <c r="X160" s="8134"/>
      <c r="Y160" s="8134"/>
      <c r="Z160" s="8134"/>
      <c r="AA160" s="8134"/>
      <c r="AB160" s="8134"/>
      <c r="AC160" s="8134"/>
      <c r="AD160" s="8134"/>
      <c r="AE160" s="8134"/>
      <c r="AF160" s="8134"/>
      <c r="AG160" s="8134"/>
      <c r="AH160" s="8134"/>
      <c r="AI160" s="8195"/>
      <c r="AJ160" s="8196"/>
      <c r="AK160" s="8196"/>
      <c r="AL160" s="8195"/>
      <c r="AM160" s="8196"/>
      <c r="AN160" s="8196"/>
    </row>
    <row r="161">
      <c r="A161" s="8134"/>
      <c r="B161" s="8135"/>
      <c r="C161" s="8135"/>
      <c r="D161" s="8134"/>
      <c r="E161" s="8134"/>
      <c r="F161" s="8134"/>
      <c r="G161" s="8134"/>
      <c r="H161" s="8189"/>
      <c r="I161" s="8189"/>
      <c r="J161" s="8189"/>
      <c r="K161" s="8134"/>
      <c r="L161" s="8134"/>
      <c r="M161" s="8131"/>
      <c r="N161" s="8131"/>
      <c r="O161" s="8134"/>
      <c r="P161" s="8134"/>
      <c r="Q161" s="8134"/>
      <c r="R161" s="8134"/>
      <c r="S161" s="8134"/>
      <c r="T161" s="8134"/>
      <c r="U161" s="8134"/>
      <c r="V161" s="8134"/>
      <c r="W161" s="8134"/>
      <c r="X161" s="8134"/>
      <c r="Y161" s="8134"/>
      <c r="Z161" s="8134"/>
      <c r="AA161" s="8134"/>
      <c r="AB161" s="8134"/>
      <c r="AC161" s="8134"/>
      <c r="AD161" s="8134"/>
      <c r="AE161" s="8134"/>
      <c r="AF161" s="8134"/>
      <c r="AG161" s="8134"/>
      <c r="AH161" s="8134"/>
      <c r="AI161" s="8195"/>
      <c r="AJ161" s="8196"/>
      <c r="AK161" s="8196"/>
      <c r="AL161" s="8195"/>
      <c r="AM161" s="8196"/>
      <c r="AN161" s="8196"/>
    </row>
    <row r="162">
      <c r="A162" s="8134"/>
      <c r="B162" s="8135"/>
      <c r="C162" s="8135"/>
      <c r="D162" s="8134"/>
      <c r="E162" s="8134"/>
      <c r="F162" s="8134"/>
      <c r="G162" s="8134"/>
      <c r="H162" s="8189"/>
      <c r="I162" s="8189"/>
      <c r="J162" s="8189"/>
      <c r="K162" s="8134"/>
      <c r="L162" s="8134"/>
      <c r="M162" s="8131"/>
      <c r="N162" s="8131"/>
      <c r="O162" s="8134"/>
      <c r="P162" s="8134"/>
      <c r="Q162" s="8134"/>
      <c r="R162" s="8134"/>
      <c r="S162" s="8134"/>
      <c r="T162" s="8134"/>
      <c r="U162" s="8134"/>
      <c r="V162" s="8134"/>
      <c r="W162" s="8134"/>
      <c r="X162" s="8134"/>
      <c r="Y162" s="8134"/>
      <c r="Z162" s="8134"/>
      <c r="AA162" s="8134"/>
      <c r="AB162" s="8134"/>
      <c r="AC162" s="8134"/>
      <c r="AD162" s="8134"/>
      <c r="AE162" s="8134"/>
      <c r="AF162" s="8134"/>
      <c r="AG162" s="8134"/>
      <c r="AH162" s="8134"/>
      <c r="AI162" s="8195"/>
      <c r="AJ162" s="8196"/>
      <c r="AK162" s="8196"/>
      <c r="AL162" s="8195"/>
      <c r="AM162" s="8196"/>
      <c r="AN162" s="8196"/>
    </row>
    <row r="163">
      <c r="A163" s="8134"/>
      <c r="B163" s="8135"/>
      <c r="C163" s="8135"/>
      <c r="D163" s="8134"/>
      <c r="E163" s="8134"/>
      <c r="F163" s="8134"/>
      <c r="G163" s="8134"/>
      <c r="H163" s="8189"/>
      <c r="I163" s="8189"/>
      <c r="J163" s="8189"/>
      <c r="K163" s="8134"/>
      <c r="L163" s="8134"/>
      <c r="M163" s="8131"/>
      <c r="N163" s="8131"/>
      <c r="O163" s="8134"/>
      <c r="P163" s="8134"/>
      <c r="Q163" s="8134"/>
      <c r="R163" s="8134"/>
      <c r="S163" s="8134"/>
      <c r="T163" s="8134"/>
      <c r="U163" s="8134"/>
      <c r="V163" s="8134"/>
      <c r="W163" s="8134"/>
      <c r="X163" s="8134"/>
      <c r="Y163" s="8134"/>
      <c r="Z163" s="8134"/>
      <c r="AA163" s="8134"/>
      <c r="AB163" s="8134"/>
      <c r="AC163" s="8134"/>
      <c r="AD163" s="8134"/>
      <c r="AE163" s="8134"/>
      <c r="AF163" s="8134"/>
      <c r="AG163" s="8134"/>
      <c r="AH163" s="8134"/>
      <c r="AI163" s="8195"/>
      <c r="AJ163" s="8196"/>
      <c r="AK163" s="8196"/>
      <c r="AL163" s="8195"/>
      <c r="AM163" s="8196"/>
      <c r="AN163" s="8196"/>
    </row>
    <row r="164">
      <c r="A164" s="8134"/>
      <c r="B164" s="8135"/>
      <c r="C164" s="8135"/>
      <c r="D164" s="8134"/>
      <c r="E164" s="8134"/>
      <c r="F164" s="8134"/>
      <c r="G164" s="8134"/>
      <c r="H164" s="8189"/>
      <c r="I164" s="8189"/>
      <c r="J164" s="8189"/>
      <c r="K164" s="8134"/>
      <c r="L164" s="8134"/>
      <c r="M164" s="8131"/>
      <c r="N164" s="8131"/>
      <c r="O164" s="8134"/>
      <c r="P164" s="8134"/>
      <c r="Q164" s="8134"/>
      <c r="R164" s="8134"/>
      <c r="S164" s="8134"/>
      <c r="T164" s="8134"/>
      <c r="U164" s="8134"/>
      <c r="V164" s="8134"/>
      <c r="W164" s="8134"/>
      <c r="X164" s="8134"/>
      <c r="Y164" s="8134"/>
      <c r="Z164" s="8134"/>
      <c r="AA164" s="8134"/>
      <c r="AB164" s="8134"/>
      <c r="AC164" s="8134"/>
      <c r="AD164" s="8134"/>
      <c r="AE164" s="8134"/>
      <c r="AF164" s="8134"/>
      <c r="AG164" s="8134"/>
      <c r="AH164" s="8134"/>
      <c r="AI164" s="8195"/>
      <c r="AJ164" s="8196"/>
      <c r="AK164" s="8196"/>
      <c r="AL164" s="8195"/>
      <c r="AM164" s="8196"/>
      <c r="AN164" s="8196"/>
    </row>
    <row r="165">
      <c r="A165" s="8134"/>
      <c r="B165" s="8135"/>
      <c r="C165" s="8135"/>
      <c r="D165" s="8134"/>
      <c r="E165" s="8134"/>
      <c r="F165" s="8134"/>
      <c r="G165" s="8134"/>
      <c r="H165" s="8189"/>
      <c r="I165" s="8189"/>
      <c r="J165" s="8189"/>
      <c r="K165" s="8134"/>
      <c r="L165" s="8134"/>
      <c r="M165" s="8131"/>
      <c r="N165" s="8131"/>
      <c r="O165" s="8134"/>
      <c r="P165" s="8134"/>
      <c r="Q165" s="8134"/>
      <c r="R165" s="8134"/>
      <c r="S165" s="8134"/>
      <c r="T165" s="8134"/>
      <c r="U165" s="8134"/>
      <c r="V165" s="8134"/>
      <c r="W165" s="8134"/>
      <c r="X165" s="8134"/>
      <c r="Y165" s="8134"/>
      <c r="Z165" s="8134"/>
      <c r="AA165" s="8134"/>
      <c r="AB165" s="8134"/>
      <c r="AC165" s="8134"/>
      <c r="AD165" s="8134"/>
      <c r="AE165" s="8134"/>
      <c r="AF165" s="8134"/>
      <c r="AG165" s="8134"/>
      <c r="AH165" s="8134"/>
      <c r="AI165" s="8195"/>
      <c r="AJ165" s="8196"/>
      <c r="AK165" s="8196"/>
      <c r="AL165" s="8195"/>
      <c r="AM165" s="8196"/>
      <c r="AN165" s="8196"/>
    </row>
    <row r="166">
      <c r="A166" s="8134"/>
      <c r="B166" s="8135"/>
      <c r="C166" s="8135"/>
      <c r="D166" s="8134"/>
      <c r="E166" s="8134"/>
      <c r="F166" s="8134"/>
      <c r="G166" s="8134"/>
      <c r="H166" s="8189"/>
      <c r="I166" s="8189"/>
      <c r="J166" s="8189"/>
      <c r="K166" s="8134"/>
      <c r="L166" s="8134"/>
      <c r="M166" s="8131"/>
      <c r="N166" s="8131"/>
      <c r="O166" s="8134"/>
      <c r="P166" s="8134"/>
      <c r="Q166" s="8134"/>
      <c r="R166" s="8134"/>
      <c r="S166" s="8134"/>
      <c r="T166" s="8134"/>
      <c r="U166" s="8134"/>
      <c r="V166" s="8134"/>
      <c r="W166" s="8134"/>
      <c r="X166" s="8134"/>
      <c r="Y166" s="8134"/>
      <c r="Z166" s="8134"/>
      <c r="AA166" s="8134"/>
      <c r="AB166" s="8134"/>
      <c r="AC166" s="8134"/>
      <c r="AD166" s="8134"/>
      <c r="AE166" s="8134"/>
      <c r="AF166" s="8134"/>
      <c r="AG166" s="8134"/>
      <c r="AH166" s="8134"/>
      <c r="AI166" s="8195"/>
      <c r="AJ166" s="8196"/>
      <c r="AK166" s="8196"/>
      <c r="AL166" s="8195"/>
      <c r="AM166" s="8196"/>
      <c r="AN166" s="8196"/>
    </row>
    <row r="167">
      <c r="A167" s="8134"/>
      <c r="B167" s="8135"/>
      <c r="C167" s="8135"/>
      <c r="D167" s="8134"/>
      <c r="E167" s="8134"/>
      <c r="F167" s="8134"/>
      <c r="G167" s="8134"/>
      <c r="H167" s="8189"/>
      <c r="I167" s="8189"/>
      <c r="J167" s="8189"/>
      <c r="K167" s="8134"/>
      <c r="L167" s="8134"/>
      <c r="M167" s="8131"/>
      <c r="N167" s="8131"/>
      <c r="O167" s="8134"/>
      <c r="P167" s="8134"/>
      <c r="Q167" s="8134"/>
      <c r="R167" s="8134"/>
      <c r="S167" s="8134"/>
      <c r="T167" s="8134"/>
      <c r="U167" s="8134"/>
      <c r="V167" s="8134"/>
      <c r="W167" s="8134"/>
      <c r="X167" s="8134"/>
      <c r="Y167" s="8134"/>
      <c r="Z167" s="8134"/>
      <c r="AA167" s="8134"/>
      <c r="AB167" s="8134"/>
      <c r="AC167" s="8134"/>
      <c r="AD167" s="8134"/>
      <c r="AE167" s="8134"/>
      <c r="AF167" s="8134"/>
      <c r="AG167" s="8134"/>
      <c r="AH167" s="8134"/>
      <c r="AI167" s="8106"/>
      <c r="AJ167" s="8134"/>
      <c r="AK167" s="8134"/>
      <c r="AL167" s="8196"/>
      <c r="AM167" s="8196"/>
      <c r="AN167" s="8134"/>
    </row>
  </sheetData>
  <mergeCells>
    <mergeCell ref="D1:E1"/>
    <mergeCell ref="E132:E133"/>
    <mergeCell ref="D132:D133"/>
    <mergeCell ref="C132:C133"/>
    <mergeCell ref="B132:B133"/>
    <mergeCell ref="A132:A133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3:AE44">
    <cfRule dxfId="783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784" operator="between" priority="2" stopIfTrue="true" type="cellIs">
      <formula>61</formula>
      <formula>150</formula>
    </cfRule>
  </conditionalFormatting>
  <conditionalFormatting sqref="AC54:AC125">
    <cfRule dxfId="785" operator="between" priority="3" stopIfTrue="true" type="cellIs">
      <formula>61</formula>
      <formula>149</formula>
    </cfRule>
  </conditionalFormatting>
  <conditionalFormatting sqref="AC54:AC125">
    <cfRule dxfId="786" operator="equal" priority="4" stopIfTrue="true" type="cellIs">
      <formula>"-"</formula>
    </cfRule>
  </conditionalFormatting>
  <conditionalFormatting sqref="AC54:AC125">
    <cfRule dxfId="787" operator="greaterThan" priority="5" stopIfTrue="true" type="cellIs">
      <formula>150</formula>
    </cfRule>
  </conditionalFormatting>
  <conditionalFormatting sqref="AC54:AC125">
    <cfRule dxfId="788" operator="lessThan" priority="6" stopIfTrue="true" type="cellIs">
      <formula>60</formula>
    </cfRule>
  </conditionalFormatting>
  <conditionalFormatting sqref="AE54:AE125">
    <cfRule dxfId="789" operator="equal" priority="7" stopIfTrue="true" type="cellIs">
      <formula>"Out of stock more than 60 days"</formula>
    </cfRule>
  </conditionalFormatting>
  <conditionalFormatting sqref="AE54:AE125">
    <cfRule dxfId="790" operator="equal" priority="8" stopIfTrue="true" type="cellIs">
      <formula>"Out of stock more than 150 days"</formula>
    </cfRule>
  </conditionalFormatting>
  <conditionalFormatting sqref="AE54:AE125">
    <cfRule dxfId="791" operator="equal" priority="9" stopIfTrue="true" type="cellIs">
      <formula>"Out of stock less than 60 days"</formula>
    </cfRule>
  </conditionalFormatting>
  <conditionalFormatting sqref="AE54:AE125">
    <cfRule dxfId="792" operator="equal" priority="10" stopIfTrue="true" type="cellIs">
      <formula>"Not sold yet"</formula>
    </cfRule>
  </conditionalFormatting>
  <conditionalFormatting sqref="H54:H125">
    <cfRule dxfId="793" operator="lessThanOrEqual" priority="11" stopIfTrue="true" type="cellIs">
      <formula>90</formula>
    </cfRule>
  </conditionalFormatting>
  <conditionalFormatting sqref="AC3:AC44">
    <cfRule dxfId="794" operator="equal" priority="12" stopIfTrue="true" type="cellIs">
      <formula>"-"</formula>
    </cfRule>
  </conditionalFormatting>
  <conditionalFormatting sqref="AC3:AC44">
    <cfRule dxfId="795" operator="greaterThan" priority="13" stopIfTrue="true" type="cellIs">
      <formula>150</formula>
    </cfRule>
  </conditionalFormatting>
  <conditionalFormatting sqref="AC3:AC44">
    <cfRule dxfId="796" operator="lessThan" priority="14" stopIfTrue="true" type="cellIs">
      <formula>60</formula>
    </cfRule>
  </conditionalFormatting>
  <conditionalFormatting sqref="AE3:AE44">
    <cfRule dxfId="797" operator="equal" priority="15" stopIfTrue="true" type="cellIs">
      <formula>"Out of stock less than 60 days"</formula>
    </cfRule>
  </conditionalFormatting>
  <conditionalFormatting sqref="AE3:AE44">
    <cfRule dxfId="798" operator="equal" priority="16" stopIfTrue="true" type="cellIs">
      <formula>"Not sold yet"</formula>
    </cfRule>
  </conditionalFormatting>
  <conditionalFormatting sqref="AE3:AE44">
    <cfRule dxfId="799" operator="equal" priority="17" stopIfTrue="true" type="cellIs">
      <formula>"Out of stock more than 150 days"</formula>
    </cfRule>
  </conditionalFormatting>
  <conditionalFormatting sqref="H3:H44">
    <cfRule dxfId="800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4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30" min="30" style="0" width="11"/>
    <col collapsed="false" customWidth="true" hidden="false" max="35" min="35" style="0" width="52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6" min="36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8" min="28" style="0" width="11"/>
    <col collapsed="false" customWidth="true" hidden="false" max="33" min="33" style="0" width="11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9" min="39" style="0" width="5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31" min="31" style="0" width="28"/>
    <col collapsed="false" customWidth="true" hidden="false" max="40" min="40" style="0" width="7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2" min="32" style="0" width="9"/>
    <col collapsed="false" customWidth="true" hidden="false" max="37" min="37" style="0" width="6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29" min="29" style="0" width="9"/>
    <col collapsed="false" customWidth="true" hidden="false" max="38" min="38" style="0" width="5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</cols>
  <sheetData>
    <row r="1">
      <c r="A1" s="8204" t="s">
        <v>9368</v>
      </c>
      <c r="B1" s="8204" t="s">
        <v>9369</v>
      </c>
      <c r="C1" s="8204" t="s">
        <v>9370</v>
      </c>
      <c r="D1" s="8204" t="s">
        <v>9371</v>
      </c>
      <c r="E1" s="8204"/>
      <c r="F1" s="8205" t="s">
        <v>9372</v>
      </c>
      <c r="G1" s="8206" t="s">
        <v>9373</v>
      </c>
      <c r="H1" s="8207" t="s">
        <v>9374</v>
      </c>
      <c r="I1" s="8207" t="s">
        <v>9375</v>
      </c>
      <c r="J1" s="8207" t="s">
        <v>9376</v>
      </c>
      <c r="K1" s="8204" t="s">
        <v>9377</v>
      </c>
      <c r="L1" s="8204" t="s">
        <v>9378</v>
      </c>
      <c r="M1" s="8204" t="s">
        <v>9379</v>
      </c>
      <c r="N1" s="8204" t="s">
        <v>9380</v>
      </c>
      <c r="O1" s="8204" t="s">
        <v>9381</v>
      </c>
      <c r="P1" s="8208" t="s">
        <v>9382</v>
      </c>
      <c r="Q1" s="8208"/>
      <c r="R1" s="8208" t="s">
        <v>9383</v>
      </c>
      <c r="S1" s="8208"/>
      <c r="T1" s="8208" t="s">
        <v>9384</v>
      </c>
      <c r="U1" s="8208"/>
      <c r="V1" s="8208" t="s">
        <v>9385</v>
      </c>
      <c r="W1" s="8208"/>
      <c r="X1" s="8209" t="s">
        <v>9386</v>
      </c>
      <c r="Y1" s="8209"/>
      <c r="Z1" s="8210" t="s">
        <v>9387</v>
      </c>
      <c r="AA1" s="8210"/>
      <c r="AB1" s="8211" t="s">
        <v>9388</v>
      </c>
      <c r="AC1" s="8207" t="s">
        <v>9389</v>
      </c>
      <c r="AD1" s="8207" t="s">
        <v>9390</v>
      </c>
      <c r="AE1" s="8207" t="s">
        <v>9391</v>
      </c>
      <c r="AF1" s="8207" t="s">
        <v>9392</v>
      </c>
      <c r="AG1" s="8207" t="s">
        <v>9393</v>
      </c>
      <c r="AH1" s="8207" t="s">
        <v>9394</v>
      </c>
      <c r="AI1" s="8207" t="s">
        <v>9395</v>
      </c>
      <c r="AJ1" s="8207" t="s">
        <v>9396</v>
      </c>
      <c r="AK1" s="8204" t="s">
        <v>9397</v>
      </c>
      <c r="AL1" s="8204" t="s">
        <v>9398</v>
      </c>
      <c r="AM1" s="8204" t="s">
        <v>9399</v>
      </c>
      <c r="AN1" s="8204" t="s">
        <v>9400</v>
      </c>
    </row>
    <row r="2">
      <c r="A2" s="8204" t="s">
        <v>9401</v>
      </c>
      <c r="B2" s="8204"/>
      <c r="C2" s="8204"/>
      <c r="D2" s="8204" t="s">
        <v>9402</v>
      </c>
      <c r="E2" s="8205" t="s">
        <v>9403</v>
      </c>
      <c r="F2" s="8205"/>
      <c r="G2" s="8206"/>
      <c r="H2" s="8207"/>
      <c r="I2" s="8207"/>
      <c r="J2" s="8207"/>
      <c r="K2" s="8204" t="s">
        <v>9404</v>
      </c>
      <c r="L2" s="8204" t="s">
        <v>9404</v>
      </c>
      <c r="M2" s="8204"/>
      <c r="N2" s="8204"/>
      <c r="O2" s="8204"/>
      <c r="P2" s="8208" t="s">
        <v>9402</v>
      </c>
      <c r="Q2" s="8212" t="s">
        <v>9403</v>
      </c>
      <c r="R2" s="8208" t="s">
        <v>9402</v>
      </c>
      <c r="S2" s="8212" t="s">
        <v>9403</v>
      </c>
      <c r="T2" s="8208" t="s">
        <v>9402</v>
      </c>
      <c r="U2" s="8212" t="s">
        <v>9403</v>
      </c>
      <c r="V2" s="8208" t="s">
        <v>9402</v>
      </c>
      <c r="W2" s="8212" t="s">
        <v>9403</v>
      </c>
      <c r="X2" s="8208" t="s">
        <v>9402</v>
      </c>
      <c r="Y2" s="8212" t="s">
        <v>9403</v>
      </c>
      <c r="Z2" s="8208" t="s">
        <v>9402</v>
      </c>
      <c r="AA2" s="8212" t="s">
        <v>9403</v>
      </c>
      <c r="AB2" s="8211"/>
      <c r="AC2" s="8207"/>
      <c r="AD2" s="8207"/>
      <c r="AE2" s="8207"/>
      <c r="AF2" s="8207"/>
      <c r="AG2" s="8207"/>
      <c r="AH2" s="8207"/>
      <c r="AI2" s="8207"/>
      <c r="AJ2" s="8207"/>
      <c r="AK2" s="8204"/>
      <c r="AL2" s="8204"/>
      <c r="AM2" s="8204"/>
      <c r="AN2" s="8204"/>
    </row>
    <row r="3">
      <c r="A3" s="8213">
        <v>1</v>
      </c>
      <c r="B3" s="8213" t="s">
        <v>9405</v>
      </c>
      <c r="C3" s="8213" t="s">
        <v>9406</v>
      </c>
      <c r="D3" s="8214">
        <v>592</v>
      </c>
      <c r="E3" s="8214">
        <v>591</v>
      </c>
      <c r="F3" s="8214"/>
      <c r="G3" s="8215">
        <f>VLOOKUP(C3,'Data Products'!$A:$B,2,0)</f>
      </c>
      <c r="H3" s="8216">
        <f t="shared" ref="H3:H44" si="2">IFERROR(G3-TODAY(),"")</f>
      </c>
      <c r="I3" s="8217">
        <v>45723</v>
      </c>
      <c r="J3" s="8218">
        <f t="shared" ref="J3:J44" si="12">TODAY()-I3</f>
      </c>
      <c r="K3" s="8214">
        <v>19</v>
      </c>
      <c r="L3" s="8214">
        <v>38</v>
      </c>
      <c r="M3" s="8214">
        <v>500</v>
      </c>
      <c r="N3" s="8214">
        <v>1000</v>
      </c>
      <c r="O3" s="8213" t="s">
        <v>9407</v>
      </c>
      <c r="P3" s="8214">
        <v>0</v>
      </c>
      <c r="Q3" s="8214">
        <v>0</v>
      </c>
      <c r="R3" s="8214">
        <v>142</v>
      </c>
      <c r="S3" s="8214">
        <v>142</v>
      </c>
      <c r="T3" s="8214">
        <v>450</v>
      </c>
      <c r="U3" s="8214">
        <v>449</v>
      </c>
      <c r="V3" s="8214">
        <v>0</v>
      </c>
      <c r="W3" s="8214">
        <v>0</v>
      </c>
      <c r="X3" s="8214">
        <v>0</v>
      </c>
      <c r="Y3" s="8214">
        <v>0</v>
      </c>
      <c r="Z3" s="8214">
        <v>0</v>
      </c>
      <c r="AA3" s="8214">
        <v>0</v>
      </c>
      <c r="AB3" s="8219">
        <f t="shared" ref="AB3:AB44" si="20">L3/30</f>
      </c>
      <c r="AC3" s="8220">
        <f t="shared" ref="AC3:AC44" si="5">IFERROR(D3/AB3,"-")</f>
      </c>
      <c r="AD3" s="8221">
        <f t="shared" ref="AD3:AD44" si="7">IFERROR(TODAY()+AC3,"-")</f>
      </c>
      <c r="AE3" s="8222">
        <f t="shared" ref="AE3:AE44" si="14">_xlfn.IFS(AC3="-","Not sold yet",AND(AC3&lt;=150,AC3&gt;60),"Out of stock more than 60 days",AC3&lt;=60,"Out of stock less than 60 days",AC3&gt;=150,"Out of stock more than 150 days")</f>
      </c>
      <c r="AF3" s="8223">
        <f>VLOOKUP(C3,'Data Products'!$A:$J,10,0)</f>
      </c>
      <c r="AG3" s="8224">
        <f t="shared" ref="AG3:AG44" si="9">AF3*D3</f>
      </c>
      <c r="AH3" s="8225">
        <f t="shared" ref="AH3:AH44" si="16">IF(H3&lt;=90,D3,0)</f>
      </c>
      <c r="AI3" s="8226" t="s">
        <v>9408</v>
      </c>
      <c r="AJ3" s="8226"/>
      <c r="AK3" s="8227"/>
      <c r="AL3" s="8226"/>
      <c r="AM3" s="8227"/>
      <c r="AN3" s="8227"/>
    </row>
    <row r="4">
      <c r="A4" s="8213">
        <v>2</v>
      </c>
      <c r="B4" s="8213" t="s">
        <v>9405</v>
      </c>
      <c r="C4" s="8213" t="s">
        <v>9409</v>
      </c>
      <c r="D4" s="8214">
        <v>4419</v>
      </c>
      <c r="E4" s="8214">
        <v>4418</v>
      </c>
      <c r="F4" s="8214"/>
      <c r="G4" s="8215">
        <f>VLOOKUP(C4,'Data Products'!$A:$B,2,0)</f>
      </c>
      <c r="H4" s="8216">
        <f t="shared" si="2"/>
      </c>
      <c r="I4" s="8217">
        <v>45617</v>
      </c>
      <c r="J4" s="8218">
        <f t="shared" si="12"/>
      </c>
      <c r="K4" s="8214">
        <v>3</v>
      </c>
      <c r="L4" s="8214">
        <v>6</v>
      </c>
      <c r="M4" s="8228">
        <v>0</v>
      </c>
      <c r="N4" s="8228">
        <v>0</v>
      </c>
      <c r="O4" s="8213" t="s">
        <v>9410</v>
      </c>
      <c r="P4" s="8214">
        <v>0</v>
      </c>
      <c r="Q4" s="8214">
        <v>0</v>
      </c>
      <c r="R4" s="8229">
        <v>4002</v>
      </c>
      <c r="S4" s="8229">
        <v>4001</v>
      </c>
      <c r="T4" s="8214">
        <v>417</v>
      </c>
      <c r="U4" s="8214">
        <v>417</v>
      </c>
      <c r="V4" s="8214">
        <v>0</v>
      </c>
      <c r="W4" s="8214">
        <v>0</v>
      </c>
      <c r="X4" s="8214">
        <v>0</v>
      </c>
      <c r="Y4" s="8214">
        <v>0</v>
      </c>
      <c r="Z4" s="8214">
        <v>0</v>
      </c>
      <c r="AA4" s="8214">
        <v>0</v>
      </c>
      <c r="AB4" s="8219">
        <f t="shared" si="20"/>
      </c>
      <c r="AC4" s="8230">
        <f t="shared" si="5"/>
      </c>
      <c r="AD4" s="8221">
        <f t="shared" si="7"/>
      </c>
      <c r="AE4" s="8231">
        <f t="shared" si="14"/>
      </c>
      <c r="AF4" s="8223">
        <f>VLOOKUP(C4,'Data Products'!$A:$J,10,0)</f>
      </c>
      <c r="AG4" s="8224">
        <f t="shared" si="9"/>
      </c>
      <c r="AH4" s="8225">
        <f t="shared" si="16"/>
      </c>
      <c r="AI4" s="8232" t="s">
        <v>9411</v>
      </c>
      <c r="AJ4" s="8227"/>
      <c r="AK4" s="8227"/>
      <c r="AL4" s="8226"/>
      <c r="AM4" s="8227"/>
      <c r="AN4" s="8227"/>
    </row>
    <row r="5">
      <c r="A5" s="8213">
        <v>3</v>
      </c>
      <c r="B5" s="8213" t="s">
        <v>9412</v>
      </c>
      <c r="C5" s="8213" t="s">
        <v>9413</v>
      </c>
      <c r="D5" s="8214">
        <v>1520</v>
      </c>
      <c r="E5" s="8214">
        <v>1520</v>
      </c>
      <c r="F5" s="8214"/>
      <c r="G5" s="8215">
        <f>VLOOKUP(C5,'Data Products'!$A:$B,2,0)</f>
      </c>
      <c r="H5" s="8216">
        <f t="shared" si="2"/>
      </c>
      <c r="I5" s="8217">
        <v>45191</v>
      </c>
      <c r="J5" s="8218">
        <f t="shared" si="12"/>
      </c>
      <c r="K5" s="8214">
        <v>0</v>
      </c>
      <c r="L5" s="8214">
        <v>0</v>
      </c>
      <c r="M5" s="8214">
        <v>0</v>
      </c>
      <c r="N5" s="8214">
        <v>0</v>
      </c>
      <c r="O5" s="8213" t="s">
        <v>9414</v>
      </c>
      <c r="P5" s="8214">
        <v>1520</v>
      </c>
      <c r="Q5" s="8214">
        <v>1520</v>
      </c>
      <c r="R5" s="8214">
        <v>0</v>
      </c>
      <c r="S5" s="8214">
        <v>0</v>
      </c>
      <c r="T5" s="8214">
        <v>0</v>
      </c>
      <c r="U5" s="8214">
        <v>0</v>
      </c>
      <c r="V5" s="8214">
        <v>0</v>
      </c>
      <c r="W5" s="8214">
        <v>0</v>
      </c>
      <c r="X5" s="8214">
        <v>0</v>
      </c>
      <c r="Y5" s="8214">
        <v>0</v>
      </c>
      <c r="Z5" s="8214">
        <v>0</v>
      </c>
      <c r="AA5" s="8214">
        <v>0</v>
      </c>
      <c r="AB5" s="8219">
        <f t="shared" si="20"/>
      </c>
      <c r="AC5" s="8230">
        <f t="shared" si="5"/>
      </c>
      <c r="AD5" s="8221">
        <f t="shared" si="7"/>
      </c>
      <c r="AE5" s="8231">
        <f t="shared" si="14"/>
      </c>
      <c r="AF5" s="8223">
        <f>VLOOKUP(C5,'Data Products'!$A:$J,10,0)</f>
      </c>
      <c r="AG5" s="8224">
        <f t="shared" si="9"/>
      </c>
      <c r="AH5" s="8225">
        <f t="shared" si="16"/>
      </c>
      <c r="AI5" s="8226"/>
      <c r="AJ5" s="8227"/>
      <c r="AK5" s="8227"/>
      <c r="AL5" s="8226"/>
      <c r="AM5" s="8227"/>
      <c r="AN5" s="8227"/>
    </row>
    <row customHeight="true" hidden="true" ht="18" r="6">
      <c r="A6" s="8213">
        <v>4</v>
      </c>
      <c r="B6" s="8213" t="s">
        <v>9415</v>
      </c>
      <c r="C6" s="8213" t="s">
        <v>9416</v>
      </c>
      <c r="D6" s="8214">
        <v>0</v>
      </c>
      <c r="E6" s="8214">
        <v>0</v>
      </c>
      <c r="F6" s="8214"/>
      <c r="G6" s="8233">
        <f>VLOOKUP(C6,'Data Products'!$A:$B,2,0)</f>
      </c>
      <c r="H6" s="8234">
        <f t="shared" si="2"/>
      </c>
      <c r="I6" s="8217">
        <v>45752</v>
      </c>
      <c r="J6" s="8218">
        <f t="shared" si="12"/>
      </c>
      <c r="K6" s="8214">
        <v>0</v>
      </c>
      <c r="L6" s="8214">
        <v>0</v>
      </c>
      <c r="M6" s="8228">
        <v>0</v>
      </c>
      <c r="N6" s="8228">
        <v>0</v>
      </c>
      <c r="O6" s="8213" t="s">
        <v>9417</v>
      </c>
      <c r="P6" s="8214">
        <v>0</v>
      </c>
      <c r="Q6" s="8214">
        <v>0</v>
      </c>
      <c r="R6" s="8214">
        <v>0</v>
      </c>
      <c r="S6" s="8214">
        <v>0</v>
      </c>
      <c r="T6" s="8214">
        <v>0</v>
      </c>
      <c r="U6" s="8214">
        <v>0</v>
      </c>
      <c r="V6" s="8214">
        <v>0</v>
      </c>
      <c r="W6" s="8214">
        <v>0</v>
      </c>
      <c r="X6" s="8214">
        <v>0</v>
      </c>
      <c r="Y6" s="8214">
        <v>0</v>
      </c>
      <c r="Z6" s="8214">
        <v>0</v>
      </c>
      <c r="AA6" s="8214">
        <v>0</v>
      </c>
      <c r="AB6" s="8219">
        <f t="shared" si="20"/>
      </c>
      <c r="AC6" s="8230">
        <f t="shared" si="5"/>
      </c>
      <c r="AD6" s="8221">
        <f t="shared" si="7"/>
      </c>
      <c r="AE6" s="8231">
        <f t="shared" si="14"/>
      </c>
      <c r="AF6" s="8223">
        <f>VLOOKUP(C6,'Data Products'!$A:$J,10,0)</f>
      </c>
      <c r="AG6" s="8224">
        <f t="shared" si="9"/>
      </c>
      <c r="AH6" s="8225">
        <f t="shared" si="16"/>
      </c>
      <c r="AI6" s="8226"/>
      <c r="AJ6" s="8227"/>
      <c r="AK6" s="8227"/>
      <c r="AL6" s="8226"/>
      <c r="AM6" s="8227"/>
      <c r="AN6" s="8227"/>
    </row>
    <row r="7">
      <c r="A7" s="8213">
        <v>5</v>
      </c>
      <c r="B7" s="8213" t="s">
        <v>9412</v>
      </c>
      <c r="C7" s="8213" t="s">
        <v>9418</v>
      </c>
      <c r="D7" s="8214">
        <v>5305</v>
      </c>
      <c r="E7" s="8235">
        <v>5208</v>
      </c>
      <c r="F7" s="8214"/>
      <c r="G7" s="8215">
        <f>VLOOKUP(C7,'Data Products'!$A:$B,2,0)</f>
      </c>
      <c r="H7" s="8216">
        <f t="shared" si="2"/>
      </c>
      <c r="I7" s="8217">
        <v>45854</v>
      </c>
      <c r="J7" s="8218">
        <f t="shared" si="12"/>
      </c>
      <c r="K7" s="8214">
        <v>7502</v>
      </c>
      <c r="L7" s="8214">
        <v>10443</v>
      </c>
      <c r="M7" s="8214">
        <v>2000</v>
      </c>
      <c r="N7" s="8214">
        <v>4500</v>
      </c>
      <c r="O7" s="8213" t="s">
        <v>9417</v>
      </c>
      <c r="P7" s="8214">
        <v>0</v>
      </c>
      <c r="Q7" s="8214">
        <v>0</v>
      </c>
      <c r="R7" s="8214">
        <v>3154</v>
      </c>
      <c r="S7" s="8214">
        <v>3105</v>
      </c>
      <c r="T7" s="8214">
        <v>2106</v>
      </c>
      <c r="U7" s="8214">
        <v>2077</v>
      </c>
      <c r="V7" s="8214">
        <v>45</v>
      </c>
      <c r="W7" s="8214">
        <v>26</v>
      </c>
      <c r="X7" s="8214">
        <v>0</v>
      </c>
      <c r="Y7" s="8214">
        <v>0</v>
      </c>
      <c r="Z7" s="8214">
        <v>0</v>
      </c>
      <c r="AA7" s="8214">
        <v>0</v>
      </c>
      <c r="AB7" s="8219">
        <f t="shared" si="20"/>
      </c>
      <c r="AC7" s="8236">
        <f t="shared" si="5"/>
      </c>
      <c r="AD7" s="8221">
        <f t="shared" si="7"/>
      </c>
      <c r="AE7" s="8237">
        <f t="shared" si="14"/>
      </c>
      <c r="AF7" s="8223">
        <f>VLOOKUP(C7,'Data Products'!$A:$J,10,0)</f>
      </c>
      <c r="AG7" s="8224">
        <f t="shared" si="9"/>
      </c>
      <c r="AH7" s="8225">
        <f t="shared" si="16"/>
      </c>
      <c r="AI7" s="8226"/>
      <c r="AJ7" s="8227"/>
      <c r="AK7" s="8227"/>
      <c r="AL7" s="8226"/>
      <c r="AM7" s="8227"/>
      <c r="AN7" s="8227"/>
    </row>
    <row customHeight="true" hidden="true" ht="18" r="8">
      <c r="A8" s="8213">
        <v>6</v>
      </c>
      <c r="B8" s="8213" t="s">
        <v>9415</v>
      </c>
      <c r="C8" s="8213" t="s">
        <v>9419</v>
      </c>
      <c r="D8" s="8214">
        <v>0</v>
      </c>
      <c r="E8" s="8214">
        <v>0</v>
      </c>
      <c r="F8" s="8214"/>
      <c r="G8" s="8233">
        <f>VLOOKUP(C8,'Data Products'!$A:$B,2,0)</f>
      </c>
      <c r="H8" s="8234">
        <f t="shared" si="2"/>
      </c>
      <c r="I8" s="8217"/>
      <c r="J8" s="8218">
        <f t="shared" si="12"/>
      </c>
      <c r="K8" s="8214">
        <v>0</v>
      </c>
      <c r="L8" s="8214">
        <v>0</v>
      </c>
      <c r="M8" s="8214">
        <v>0</v>
      </c>
      <c r="N8" s="8214">
        <v>0</v>
      </c>
      <c r="O8" s="8213" t="s">
        <v>9414</v>
      </c>
      <c r="P8" s="8214">
        <v>0</v>
      </c>
      <c r="Q8" s="8214">
        <v>0</v>
      </c>
      <c r="R8" s="8214">
        <v>0</v>
      </c>
      <c r="S8" s="8214">
        <v>0</v>
      </c>
      <c r="T8" s="8214">
        <v>0</v>
      </c>
      <c r="U8" s="8214">
        <v>0</v>
      </c>
      <c r="V8" s="8214">
        <v>0</v>
      </c>
      <c r="W8" s="8214">
        <v>0</v>
      </c>
      <c r="X8" s="8214">
        <v>0</v>
      </c>
      <c r="Y8" s="8214">
        <v>0</v>
      </c>
      <c r="Z8" s="8214">
        <v>0</v>
      </c>
      <c r="AA8" s="8214">
        <v>0</v>
      </c>
      <c r="AB8" s="8219">
        <f t="shared" si="20"/>
      </c>
      <c r="AC8" s="8230">
        <f t="shared" si="5"/>
      </c>
      <c r="AD8" s="8221">
        <f t="shared" si="7"/>
      </c>
      <c r="AE8" s="8231">
        <f t="shared" si="14"/>
      </c>
      <c r="AF8" s="8223">
        <f>VLOOKUP(C8,'Data Products'!$A:$J,10,0)</f>
      </c>
      <c r="AG8" s="8224">
        <f t="shared" si="9"/>
      </c>
      <c r="AH8" s="8225">
        <f t="shared" si="16"/>
      </c>
      <c r="AI8" s="8226"/>
      <c r="AJ8" s="8227"/>
      <c r="AK8" s="8227"/>
      <c r="AL8" s="8226"/>
      <c r="AM8" s="8227"/>
      <c r="AN8" s="8227"/>
    </row>
    <row customHeight="true" hidden="true" ht="18" r="9">
      <c r="A9" s="8213">
        <v>7</v>
      </c>
      <c r="B9" s="8213" t="s">
        <v>9415</v>
      </c>
      <c r="C9" s="8213" t="s">
        <v>9420</v>
      </c>
      <c r="D9" s="8214">
        <v>0</v>
      </c>
      <c r="E9" s="8214">
        <v>0</v>
      </c>
      <c r="F9" s="8214"/>
      <c r="G9" s="8233">
        <f>VLOOKUP(C9,'Data Products'!$A:$B,2,0)</f>
      </c>
      <c r="H9" s="8234">
        <f t="shared" si="2"/>
      </c>
      <c r="I9" s="8217"/>
      <c r="J9" s="8218">
        <f t="shared" si="12"/>
      </c>
      <c r="K9" s="8214">
        <v>0</v>
      </c>
      <c r="L9" s="8214">
        <v>0</v>
      </c>
      <c r="M9" s="8214">
        <v>0</v>
      </c>
      <c r="N9" s="8214">
        <v>0</v>
      </c>
      <c r="O9" s="8213" t="s">
        <v>9414</v>
      </c>
      <c r="P9" s="8214">
        <v>0</v>
      </c>
      <c r="Q9" s="8214">
        <v>0</v>
      </c>
      <c r="R9" s="8214">
        <v>0</v>
      </c>
      <c r="S9" s="8214">
        <v>0</v>
      </c>
      <c r="T9" s="8214">
        <v>0</v>
      </c>
      <c r="U9" s="8214">
        <v>0</v>
      </c>
      <c r="V9" s="8214">
        <v>0</v>
      </c>
      <c r="W9" s="8214">
        <v>0</v>
      </c>
      <c r="X9" s="8214">
        <v>0</v>
      </c>
      <c r="Y9" s="8214">
        <v>0</v>
      </c>
      <c r="Z9" s="8214">
        <v>0</v>
      </c>
      <c r="AA9" s="8214">
        <v>0</v>
      </c>
      <c r="AB9" s="8219">
        <f t="shared" si="20"/>
      </c>
      <c r="AC9" s="8230">
        <f t="shared" si="5"/>
      </c>
      <c r="AD9" s="8221">
        <f t="shared" si="7"/>
      </c>
      <c r="AE9" s="8231">
        <f t="shared" si="14"/>
      </c>
      <c r="AF9" s="8223">
        <f>VLOOKUP(C9,'Data Products'!$A:$J,10,0)</f>
      </c>
      <c r="AG9" s="8224">
        <f t="shared" si="9"/>
      </c>
      <c r="AH9" s="8225">
        <f t="shared" si="16"/>
      </c>
      <c r="AI9" s="8226"/>
      <c r="AJ9" s="8227"/>
      <c r="AK9" s="8227"/>
      <c r="AL9" s="8226"/>
      <c r="AM9" s="8227"/>
      <c r="AN9" s="8227"/>
    </row>
    <row customHeight="true" hidden="true" ht="18" r="10">
      <c r="A10" s="8213">
        <v>8</v>
      </c>
      <c r="B10" s="8213" t="s">
        <v>9415</v>
      </c>
      <c r="C10" s="8213" t="s">
        <v>9421</v>
      </c>
      <c r="D10" s="8214">
        <v>0</v>
      </c>
      <c r="E10" s="8214">
        <v>0</v>
      </c>
      <c r="F10" s="8214"/>
      <c r="G10" s="8233">
        <f>VLOOKUP(C10,'Data Products'!$A:$B,2,0)</f>
      </c>
      <c r="H10" s="8234">
        <f t="shared" si="2"/>
      </c>
      <c r="I10" s="8217"/>
      <c r="J10" s="8218">
        <f t="shared" si="12"/>
      </c>
      <c r="K10" s="8214">
        <v>0</v>
      </c>
      <c r="L10" s="8214">
        <v>0</v>
      </c>
      <c r="M10" s="8214">
        <v>0</v>
      </c>
      <c r="N10" s="8214">
        <v>0</v>
      </c>
      <c r="O10" s="8213" t="s">
        <v>9414</v>
      </c>
      <c r="P10" s="8214">
        <v>0</v>
      </c>
      <c r="Q10" s="8214">
        <v>0</v>
      </c>
      <c r="R10" s="8214">
        <v>0</v>
      </c>
      <c r="S10" s="8214">
        <v>0</v>
      </c>
      <c r="T10" s="8214">
        <v>0</v>
      </c>
      <c r="U10" s="8214">
        <v>0</v>
      </c>
      <c r="V10" s="8214">
        <v>0</v>
      </c>
      <c r="W10" s="8214">
        <v>0</v>
      </c>
      <c r="X10" s="8214">
        <v>0</v>
      </c>
      <c r="Y10" s="8214">
        <v>0</v>
      </c>
      <c r="Z10" s="8214">
        <v>0</v>
      </c>
      <c r="AA10" s="8214">
        <v>0</v>
      </c>
      <c r="AB10" s="8219">
        <f t="shared" si="20"/>
      </c>
      <c r="AC10" s="8230">
        <f t="shared" si="5"/>
      </c>
      <c r="AD10" s="8221">
        <f t="shared" si="7"/>
      </c>
      <c r="AE10" s="8231">
        <f t="shared" si="14"/>
      </c>
      <c r="AF10" s="8223">
        <f>VLOOKUP(C10,'Data Products'!$A:$J,10,0)</f>
      </c>
      <c r="AG10" s="8224">
        <f t="shared" si="9"/>
      </c>
      <c r="AH10" s="8225">
        <f t="shared" si="16"/>
      </c>
      <c r="AI10" s="8226"/>
      <c r="AJ10" s="8227"/>
      <c r="AK10" s="8227"/>
      <c r="AL10" s="8226"/>
      <c r="AM10" s="8227"/>
      <c r="AN10" s="8227"/>
    </row>
    <row customHeight="true" hidden="true" ht="18" r="11">
      <c r="A11" s="8213">
        <v>9</v>
      </c>
      <c r="B11" s="8213" t="s">
        <v>9415</v>
      </c>
      <c r="C11" s="8213" t="s">
        <v>9422</v>
      </c>
      <c r="D11" s="8214">
        <v>0</v>
      </c>
      <c r="E11" s="8214">
        <v>0</v>
      </c>
      <c r="F11" s="8214"/>
      <c r="G11" s="8233">
        <f>VLOOKUP(C11,'Data Products'!$A:$B,2,0)</f>
      </c>
      <c r="H11" s="8234">
        <f t="shared" si="2"/>
      </c>
      <c r="I11" s="8217"/>
      <c r="J11" s="8218">
        <f t="shared" si="12"/>
      </c>
      <c r="K11" s="8214">
        <v>0</v>
      </c>
      <c r="L11" s="8214">
        <v>0</v>
      </c>
      <c r="M11" s="8214">
        <v>0</v>
      </c>
      <c r="N11" s="8214">
        <v>0</v>
      </c>
      <c r="O11" s="8213" t="s">
        <v>9414</v>
      </c>
      <c r="P11" s="8214">
        <v>0</v>
      </c>
      <c r="Q11" s="8214">
        <v>0</v>
      </c>
      <c r="R11" s="8214">
        <v>0</v>
      </c>
      <c r="S11" s="8214">
        <v>0</v>
      </c>
      <c r="T11" s="8214">
        <v>0</v>
      </c>
      <c r="U11" s="8214">
        <v>0</v>
      </c>
      <c r="V11" s="8214">
        <v>0</v>
      </c>
      <c r="W11" s="8214">
        <v>0</v>
      </c>
      <c r="X11" s="8214">
        <v>0</v>
      </c>
      <c r="Y11" s="8214">
        <v>0</v>
      </c>
      <c r="Z11" s="8214">
        <v>0</v>
      </c>
      <c r="AA11" s="8214">
        <v>0</v>
      </c>
      <c r="AB11" s="8219">
        <f t="shared" si="20"/>
      </c>
      <c r="AC11" s="8230">
        <f t="shared" si="5"/>
      </c>
      <c r="AD11" s="8221">
        <f t="shared" si="7"/>
      </c>
      <c r="AE11" s="8231">
        <f t="shared" si="14"/>
      </c>
      <c r="AF11" s="8223">
        <f>VLOOKUP(C11,'Data Products'!$A:$J,10,0)</f>
      </c>
      <c r="AG11" s="8224">
        <f t="shared" si="9"/>
      </c>
      <c r="AH11" s="8225">
        <f t="shared" si="16"/>
      </c>
      <c r="AI11" s="8226"/>
      <c r="AJ11" s="8227"/>
      <c r="AK11" s="8227"/>
      <c r="AL11" s="8226"/>
      <c r="AM11" s="8227"/>
      <c r="AN11" s="8227"/>
    </row>
    <row customHeight="true" hidden="true" ht="18" r="12">
      <c r="A12" s="8213">
        <v>10</v>
      </c>
      <c r="B12" s="8213" t="s">
        <v>9415</v>
      </c>
      <c r="C12" s="8213" t="s">
        <v>9423</v>
      </c>
      <c r="D12" s="8214">
        <v>0</v>
      </c>
      <c r="E12" s="8214">
        <v>0</v>
      </c>
      <c r="F12" s="8214" t="s">
        <v>9424</v>
      </c>
      <c r="G12" s="8215">
        <f>VLOOKUP(C12,'Data Products'!$A:$B,2,0)</f>
      </c>
      <c r="H12" s="8216">
        <f t="shared" si="2"/>
      </c>
      <c r="I12" s="8217">
        <v>45532</v>
      </c>
      <c r="J12" s="8218">
        <f t="shared" si="12"/>
      </c>
      <c r="K12" s="8214">
        <v>0</v>
      </c>
      <c r="L12" s="8214">
        <v>0</v>
      </c>
      <c r="M12" s="8214">
        <v>300</v>
      </c>
      <c r="N12" s="8214">
        <v>500</v>
      </c>
      <c r="O12" s="8213" t="s">
        <v>9425</v>
      </c>
      <c r="P12" s="8214">
        <v>0</v>
      </c>
      <c r="Q12" s="8214">
        <v>0</v>
      </c>
      <c r="R12" s="8214">
        <v>0</v>
      </c>
      <c r="S12" s="8214">
        <v>0</v>
      </c>
      <c r="T12" s="8214">
        <v>0</v>
      </c>
      <c r="U12" s="8214">
        <v>0</v>
      </c>
      <c r="V12" s="8214">
        <v>0</v>
      </c>
      <c r="W12" s="8214">
        <v>0</v>
      </c>
      <c r="X12" s="8214">
        <v>0</v>
      </c>
      <c r="Y12" s="8214">
        <v>0</v>
      </c>
      <c r="Z12" s="8214">
        <v>0</v>
      </c>
      <c r="AA12" s="8214">
        <v>0</v>
      </c>
      <c r="AB12" s="8219">
        <f t="shared" si="20"/>
      </c>
      <c r="AC12" s="8230">
        <f t="shared" si="5"/>
      </c>
      <c r="AD12" s="8221">
        <f t="shared" si="7"/>
      </c>
      <c r="AE12" s="8231">
        <f t="shared" si="14"/>
      </c>
      <c r="AF12" s="8223">
        <f>VLOOKUP(C12,'Data Products'!$A:$J,10,0)</f>
      </c>
      <c r="AG12" s="8224">
        <f t="shared" si="9"/>
      </c>
      <c r="AH12" s="8225">
        <f t="shared" si="16"/>
      </c>
      <c r="AI12" s="8238"/>
      <c r="AJ12" s="8227"/>
      <c r="AK12" s="8227"/>
      <c r="AL12" s="8226"/>
      <c r="AM12" s="8227"/>
      <c r="AN12" s="8227"/>
    </row>
    <row r="13">
      <c r="A13" s="8213">
        <v>11</v>
      </c>
      <c r="B13" s="8213" t="s">
        <v>9405</v>
      </c>
      <c r="C13" s="8213" t="s">
        <v>9426</v>
      </c>
      <c r="D13" s="8214">
        <v>4</v>
      </c>
      <c r="E13" s="8214">
        <v>4</v>
      </c>
      <c r="F13" s="8214"/>
      <c r="G13" s="8215">
        <f>VLOOKUP(C13,'Data Products'!$A:$B,2,0)</f>
      </c>
      <c r="H13" s="8216">
        <f t="shared" si="2"/>
      </c>
      <c r="I13" s="8217">
        <v>45504</v>
      </c>
      <c r="J13" s="8218">
        <f t="shared" si="12"/>
      </c>
      <c r="K13" s="8214">
        <v>9</v>
      </c>
      <c r="L13" s="8214">
        <v>9</v>
      </c>
      <c r="M13" s="8214">
        <v>0</v>
      </c>
      <c r="N13" s="8214">
        <v>0</v>
      </c>
      <c r="O13" s="8213" t="s">
        <v>9425</v>
      </c>
      <c r="P13" s="8214">
        <v>0</v>
      </c>
      <c r="Q13" s="8214">
        <v>0</v>
      </c>
      <c r="R13" s="8214">
        <v>0</v>
      </c>
      <c r="S13" s="8214">
        <v>0</v>
      </c>
      <c r="T13" s="8214">
        <v>4</v>
      </c>
      <c r="U13" s="8214">
        <v>4</v>
      </c>
      <c r="V13" s="8214">
        <v>0</v>
      </c>
      <c r="W13" s="8214">
        <v>0</v>
      </c>
      <c r="X13" s="8214">
        <v>0</v>
      </c>
      <c r="Y13" s="8214">
        <v>0</v>
      </c>
      <c r="Z13" s="8214">
        <v>0</v>
      </c>
      <c r="AA13" s="8214">
        <v>0</v>
      </c>
      <c r="AB13" s="8219">
        <f t="shared" si="20"/>
      </c>
      <c r="AC13" s="8220">
        <f t="shared" si="5"/>
      </c>
      <c r="AD13" s="8221">
        <f t="shared" si="7"/>
      </c>
      <c r="AE13" s="8222">
        <f t="shared" si="14"/>
      </c>
      <c r="AF13" s="8223">
        <f>VLOOKUP(C13,'Data Products'!$A:$J,10,0)</f>
      </c>
      <c r="AG13" s="8224">
        <f t="shared" si="9"/>
      </c>
      <c r="AH13" s="8225">
        <f t="shared" si="16"/>
      </c>
      <c r="AI13" s="8238" t="s">
        <v>9427</v>
      </c>
      <c r="AJ13" s="8227"/>
      <c r="AK13" s="8227"/>
      <c r="AL13" s="8239"/>
      <c r="AM13" s="8227"/>
      <c r="AN13" s="8227"/>
    </row>
    <row customHeight="true" hidden="true" ht="18" r="14">
      <c r="A14" s="8213">
        <v>12</v>
      </c>
      <c r="B14" s="8213" t="s">
        <v>9405</v>
      </c>
      <c r="C14" s="8213" t="s">
        <v>9428</v>
      </c>
      <c r="D14" s="8214">
        <v>0</v>
      </c>
      <c r="E14" s="8214">
        <v>0</v>
      </c>
      <c r="F14" s="8214"/>
      <c r="G14" s="8233">
        <f>VLOOKUP(C14,'Data Products'!$A:$B,2,0)</f>
      </c>
      <c r="H14" s="8234">
        <f t="shared" si="2"/>
      </c>
      <c r="I14" s="8217">
        <v>45504</v>
      </c>
      <c r="J14" s="8218">
        <f t="shared" si="12"/>
      </c>
      <c r="K14" s="8214">
        <v>0</v>
      </c>
      <c r="L14" s="8214">
        <v>0</v>
      </c>
      <c r="M14" s="8229">
        <v>300</v>
      </c>
      <c r="N14" s="8229">
        <v>500</v>
      </c>
      <c r="O14" s="8213" t="s">
        <v>9425</v>
      </c>
      <c r="P14" s="8214">
        <v>0</v>
      </c>
      <c r="Q14" s="8214">
        <v>0</v>
      </c>
      <c r="R14" s="8214">
        <v>0</v>
      </c>
      <c r="S14" s="8214">
        <v>0</v>
      </c>
      <c r="T14" s="8214">
        <v>0</v>
      </c>
      <c r="U14" s="8214">
        <v>0</v>
      </c>
      <c r="V14" s="8214">
        <v>0</v>
      </c>
      <c r="W14" s="8214">
        <v>0</v>
      </c>
      <c r="X14" s="8214">
        <v>0</v>
      </c>
      <c r="Y14" s="8214">
        <v>0</v>
      </c>
      <c r="Z14" s="8214">
        <v>0</v>
      </c>
      <c r="AA14" s="8214">
        <v>0</v>
      </c>
      <c r="AB14" s="8219">
        <f t="shared" si="20"/>
      </c>
      <c r="AC14" s="8230">
        <f t="shared" si="5"/>
      </c>
      <c r="AD14" s="8221">
        <f t="shared" si="7"/>
      </c>
      <c r="AE14" s="8231">
        <f t="shared" si="14"/>
      </c>
      <c r="AF14" s="8223">
        <f>VLOOKUP(C14,'Data Products'!$A:$J,10,0)</f>
      </c>
      <c r="AG14" s="8224">
        <f t="shared" si="9"/>
      </c>
      <c r="AH14" s="8225">
        <f t="shared" si="16"/>
      </c>
      <c r="AI14" s="8238"/>
      <c r="AJ14" s="8226"/>
      <c r="AK14" s="8227"/>
      <c r="AL14" s="8239"/>
      <c r="AM14" s="8227"/>
      <c r="AN14" s="8227"/>
    </row>
    <row customHeight="true" hidden="true" ht="18" r="15">
      <c r="A15" s="8213">
        <v>13</v>
      </c>
      <c r="B15" s="8213" t="s">
        <v>9405</v>
      </c>
      <c r="C15" s="8213" t="s">
        <v>9429</v>
      </c>
      <c r="D15" s="8214">
        <v>0</v>
      </c>
      <c r="E15" s="8214">
        <v>0</v>
      </c>
      <c r="F15" s="8214"/>
      <c r="G15" s="8233">
        <f>VLOOKUP(C15,'Data Products'!$A:$B,2,0)</f>
      </c>
      <c r="H15" s="8234">
        <f t="shared" si="2"/>
      </c>
      <c r="I15" s="8217">
        <v>45648</v>
      </c>
      <c r="J15" s="8218">
        <f t="shared" si="12"/>
      </c>
      <c r="K15" s="8214">
        <v>0</v>
      </c>
      <c r="L15" s="8214">
        <v>0</v>
      </c>
      <c r="M15" s="8229">
        <v>0</v>
      </c>
      <c r="N15" s="8229">
        <v>0</v>
      </c>
      <c r="O15" s="8213" t="s">
        <v>9425</v>
      </c>
      <c r="P15" s="8214">
        <v>0</v>
      </c>
      <c r="Q15" s="8214">
        <v>0</v>
      </c>
      <c r="R15" s="8214">
        <v>0</v>
      </c>
      <c r="S15" s="8214">
        <v>0</v>
      </c>
      <c r="T15" s="8214">
        <v>0</v>
      </c>
      <c r="U15" s="8214">
        <v>0</v>
      </c>
      <c r="V15" s="8214">
        <v>0</v>
      </c>
      <c r="W15" s="8214">
        <v>0</v>
      </c>
      <c r="X15" s="8214">
        <v>0</v>
      </c>
      <c r="Y15" s="8214">
        <v>0</v>
      </c>
      <c r="Z15" s="8214">
        <v>0</v>
      </c>
      <c r="AA15" s="8214">
        <v>0</v>
      </c>
      <c r="AB15" s="8219">
        <f t="shared" si="20"/>
      </c>
      <c r="AC15" s="8230">
        <f t="shared" si="5"/>
      </c>
      <c r="AD15" s="8221">
        <f t="shared" si="7"/>
      </c>
      <c r="AE15" s="8231">
        <f t="shared" si="14"/>
      </c>
      <c r="AF15" s="8223">
        <f>VLOOKUP(C15,'Data Products'!$A:$J,10,0)</f>
      </c>
      <c r="AG15" s="8224">
        <f t="shared" si="9"/>
      </c>
      <c r="AH15" s="8225">
        <f t="shared" si="16"/>
      </c>
      <c r="AI15" s="8238"/>
      <c r="AJ15" s="8226"/>
      <c r="AK15" s="8227"/>
      <c r="AL15" s="8239"/>
      <c r="AM15" s="8227"/>
      <c r="AN15" s="8227"/>
    </row>
    <row customHeight="true" hidden="true" ht="18" r="16">
      <c r="A16" s="8213">
        <v>14</v>
      </c>
      <c r="B16" s="8213" t="s">
        <v>9405</v>
      </c>
      <c r="C16" s="8213" t="s">
        <v>9430</v>
      </c>
      <c r="D16" s="8214">
        <v>0</v>
      </c>
      <c r="E16" s="8214">
        <v>0</v>
      </c>
      <c r="F16" s="8214"/>
      <c r="G16" s="8233">
        <f>VLOOKUP(C16,'Data Products'!$A:$B,2,0)</f>
      </c>
      <c r="H16" s="8234">
        <f t="shared" si="2"/>
      </c>
      <c r="I16" s="8217">
        <v>45504</v>
      </c>
      <c r="J16" s="8218">
        <f t="shared" si="12"/>
      </c>
      <c r="K16" s="8214">
        <v>0</v>
      </c>
      <c r="L16" s="8214">
        <v>0</v>
      </c>
      <c r="M16" s="8214">
        <v>0</v>
      </c>
      <c r="N16" s="8214">
        <v>0</v>
      </c>
      <c r="O16" s="8213" t="s">
        <v>9425</v>
      </c>
      <c r="P16" s="8214">
        <v>0</v>
      </c>
      <c r="Q16" s="8214">
        <v>0</v>
      </c>
      <c r="R16" s="8214">
        <v>0</v>
      </c>
      <c r="S16" s="8214">
        <v>0</v>
      </c>
      <c r="T16" s="8214">
        <v>0</v>
      </c>
      <c r="U16" s="8214">
        <v>0</v>
      </c>
      <c r="V16" s="8214">
        <v>0</v>
      </c>
      <c r="W16" s="8214">
        <v>0</v>
      </c>
      <c r="X16" s="8214">
        <v>0</v>
      </c>
      <c r="Y16" s="8214">
        <v>0</v>
      </c>
      <c r="Z16" s="8214">
        <v>0</v>
      </c>
      <c r="AA16" s="8214">
        <v>0</v>
      </c>
      <c r="AB16" s="8219">
        <f t="shared" si="20"/>
      </c>
      <c r="AC16" s="8230">
        <f t="shared" si="5"/>
      </c>
      <c r="AD16" s="8221">
        <f t="shared" si="7"/>
      </c>
      <c r="AE16" s="8231">
        <f t="shared" si="14"/>
      </c>
      <c r="AF16" s="8223">
        <f>VLOOKUP(C16,'Data Products'!$A:$J,10,0)</f>
      </c>
      <c r="AG16" s="8224">
        <f t="shared" si="9"/>
      </c>
      <c r="AH16" s="8225">
        <f t="shared" si="16"/>
      </c>
      <c r="AI16" s="8238"/>
      <c r="AJ16" s="8226"/>
      <c r="AK16" s="8227"/>
      <c r="AL16" s="8226"/>
      <c r="AM16" s="8227"/>
      <c r="AN16" s="8227"/>
    </row>
    <row customHeight="true" hidden="true" ht="18" r="17">
      <c r="A17" s="8213">
        <v>15</v>
      </c>
      <c r="B17" s="8213" t="s">
        <v>9405</v>
      </c>
      <c r="C17" s="8213" t="s">
        <v>9431</v>
      </c>
      <c r="D17" s="8214">
        <v>0</v>
      </c>
      <c r="E17" s="8214">
        <v>0</v>
      </c>
      <c r="F17" s="8214"/>
      <c r="G17" s="8215">
        <f>VLOOKUP(C17,'Data Products'!$A:$B,2,0)</f>
      </c>
      <c r="H17" s="8216">
        <f t="shared" si="2"/>
      </c>
      <c r="I17" s="8217">
        <v>45653</v>
      </c>
      <c r="J17" s="8218">
        <f t="shared" si="12"/>
      </c>
      <c r="K17" s="8214">
        <v>0</v>
      </c>
      <c r="L17" s="8214">
        <v>0</v>
      </c>
      <c r="M17" s="8214">
        <v>1000</v>
      </c>
      <c r="N17" s="8214">
        <v>1500</v>
      </c>
      <c r="O17" s="8213" t="s">
        <v>9425</v>
      </c>
      <c r="P17" s="8214">
        <v>0</v>
      </c>
      <c r="Q17" s="8214">
        <v>0</v>
      </c>
      <c r="R17" s="8214">
        <v>0</v>
      </c>
      <c r="S17" s="8214">
        <v>0</v>
      </c>
      <c r="T17" s="8214">
        <v>0</v>
      </c>
      <c r="U17" s="8214">
        <v>0</v>
      </c>
      <c r="V17" s="8214">
        <v>0</v>
      </c>
      <c r="W17" s="8214">
        <v>0</v>
      </c>
      <c r="X17" s="8214">
        <v>0</v>
      </c>
      <c r="Y17" s="8214">
        <v>0</v>
      </c>
      <c r="Z17" s="8214">
        <v>0</v>
      </c>
      <c r="AA17" s="8214">
        <v>0</v>
      </c>
      <c r="AB17" s="8219">
        <f t="shared" si="20"/>
      </c>
      <c r="AC17" s="8230">
        <f t="shared" si="5"/>
      </c>
      <c r="AD17" s="8221">
        <f t="shared" si="7"/>
      </c>
      <c r="AE17" s="8231">
        <f t="shared" si="14"/>
      </c>
      <c r="AF17" s="8223">
        <f>VLOOKUP(C17,'Data Products'!$A:$J,10,0)</f>
      </c>
      <c r="AG17" s="8224">
        <f t="shared" si="9"/>
      </c>
      <c r="AH17" s="8225">
        <f t="shared" si="16"/>
      </c>
      <c r="AI17" s="8238"/>
      <c r="AJ17" s="8227"/>
      <c r="AK17" s="8227"/>
      <c r="AL17" s="8226"/>
      <c r="AM17" s="8227"/>
      <c r="AN17" s="8227"/>
    </row>
    <row r="18">
      <c r="A18" s="8213">
        <v>16</v>
      </c>
      <c r="B18" s="8213" t="s">
        <v>9405</v>
      </c>
      <c r="C18" s="8213" t="s">
        <v>9432</v>
      </c>
      <c r="D18" s="8214">
        <v>1701</v>
      </c>
      <c r="E18" s="8214">
        <v>1700</v>
      </c>
      <c r="F18" s="8214"/>
      <c r="G18" s="8215">
        <f>VLOOKUP(C18,'Data Products'!$A:$B,2,0)</f>
      </c>
      <c r="H18" s="8216">
        <f t="shared" si="2"/>
      </c>
      <c r="I18" s="8217">
        <v>45737</v>
      </c>
      <c r="J18" s="8218">
        <f t="shared" si="12"/>
      </c>
      <c r="K18" s="8214">
        <v>343</v>
      </c>
      <c r="L18" s="8214">
        <v>649</v>
      </c>
      <c r="M18" s="8228">
        <v>0</v>
      </c>
      <c r="N18" s="8228">
        <v>0</v>
      </c>
      <c r="O18" s="8213" t="s">
        <v>9425</v>
      </c>
      <c r="P18" s="8214">
        <v>1000</v>
      </c>
      <c r="Q18" s="8214">
        <v>1000</v>
      </c>
      <c r="R18" s="8214">
        <v>228</v>
      </c>
      <c r="S18" s="8214">
        <v>227</v>
      </c>
      <c r="T18" s="8214">
        <v>473</v>
      </c>
      <c r="U18" s="8214">
        <v>473</v>
      </c>
      <c r="V18" s="8214">
        <v>0</v>
      </c>
      <c r="W18" s="8214">
        <v>0</v>
      </c>
      <c r="X18" s="8214">
        <v>0</v>
      </c>
      <c r="Y18" s="8214">
        <v>0</v>
      </c>
      <c r="Z18" s="8214">
        <v>0</v>
      </c>
      <c r="AA18" s="8214">
        <v>0</v>
      </c>
      <c r="AB18" s="8219">
        <f t="shared" si="20"/>
      </c>
      <c r="AC18" s="8220">
        <f t="shared" si="5"/>
      </c>
      <c r="AD18" s="8221">
        <f t="shared" si="7"/>
      </c>
      <c r="AE18" s="8222">
        <f t="shared" si="14"/>
      </c>
      <c r="AF18" s="8223">
        <f>VLOOKUP(C18,'Data Products'!$A:$J,10,0)</f>
      </c>
      <c r="AG18" s="8224">
        <f t="shared" si="9"/>
      </c>
      <c r="AH18" s="8225">
        <f t="shared" si="16"/>
      </c>
      <c r="AI18" s="8238" t="s">
        <v>9427</v>
      </c>
      <c r="AJ18" s="8227"/>
      <c r="AK18" s="8227"/>
      <c r="AL18" s="8226"/>
      <c r="AM18" s="8227"/>
      <c r="AN18" s="8227"/>
    </row>
    <row r="19">
      <c r="A19" s="8213">
        <v>17</v>
      </c>
      <c r="B19" s="8213" t="s">
        <v>9405</v>
      </c>
      <c r="C19" s="8213" t="s">
        <v>9433</v>
      </c>
      <c r="D19" s="8214">
        <v>376</v>
      </c>
      <c r="E19" s="8214">
        <v>376</v>
      </c>
      <c r="F19" s="8214"/>
      <c r="G19" s="8215">
        <f>VLOOKUP(C19,'Data Products'!$A:$B,2,0)</f>
      </c>
      <c r="H19" s="8216">
        <f t="shared" si="2"/>
      </c>
      <c r="I19" s="8217">
        <v>45653</v>
      </c>
      <c r="J19" s="8218">
        <f t="shared" si="12"/>
      </c>
      <c r="K19" s="8214">
        <v>80</v>
      </c>
      <c r="L19" s="8214">
        <v>796</v>
      </c>
      <c r="M19" s="8228">
        <v>0</v>
      </c>
      <c r="N19" s="8228">
        <v>0</v>
      </c>
      <c r="O19" s="8213" t="s">
        <v>9425</v>
      </c>
      <c r="P19" s="8214">
        <v>100</v>
      </c>
      <c r="Q19" s="8214">
        <v>100</v>
      </c>
      <c r="R19" s="8214">
        <v>99</v>
      </c>
      <c r="S19" s="8214">
        <v>99</v>
      </c>
      <c r="T19" s="8214">
        <v>177</v>
      </c>
      <c r="U19" s="8214">
        <v>177</v>
      </c>
      <c r="V19" s="8214">
        <v>0</v>
      </c>
      <c r="W19" s="8214">
        <v>0</v>
      </c>
      <c r="X19" s="8214">
        <v>0</v>
      </c>
      <c r="Y19" s="8214">
        <v>0</v>
      </c>
      <c r="Z19" s="8214">
        <v>0</v>
      </c>
      <c r="AA19" s="8214">
        <v>0</v>
      </c>
      <c r="AB19" s="8219">
        <f t="shared" si="20"/>
      </c>
      <c r="AC19" s="8220">
        <f t="shared" si="5"/>
      </c>
      <c r="AD19" s="8221">
        <f t="shared" si="7"/>
      </c>
      <c r="AE19" s="8222">
        <f t="shared" si="14"/>
      </c>
      <c r="AF19" s="8223">
        <f>VLOOKUP(C19,'Data Products'!$A:$J,10,0)</f>
      </c>
      <c r="AG19" s="8224">
        <f t="shared" si="9"/>
      </c>
      <c r="AH19" s="8225">
        <f t="shared" si="16"/>
      </c>
      <c r="AI19" s="8238"/>
      <c r="AJ19" s="8227"/>
      <c r="AK19" s="8227"/>
      <c r="AL19" s="8226"/>
      <c r="AM19" s="8227"/>
      <c r="AN19" s="8227"/>
    </row>
    <row r="20">
      <c r="A20" s="8213">
        <v>18</v>
      </c>
      <c r="B20" s="8213" t="s">
        <v>9405</v>
      </c>
      <c r="C20" s="8213" t="s">
        <v>9434</v>
      </c>
      <c r="D20" s="8214">
        <v>3</v>
      </c>
      <c r="E20" s="8214">
        <v>3</v>
      </c>
      <c r="F20" s="8214"/>
      <c r="G20" s="8215">
        <f>VLOOKUP(C20,'Data Products'!$A:$B,2,0)</f>
      </c>
      <c r="H20" s="8216">
        <f t="shared" si="2"/>
      </c>
      <c r="I20" s="8217">
        <v>45653</v>
      </c>
      <c r="J20" s="8218">
        <f t="shared" si="12"/>
      </c>
      <c r="K20" s="8214">
        <v>9</v>
      </c>
      <c r="L20" s="8214">
        <v>15</v>
      </c>
      <c r="M20" s="8228">
        <v>0</v>
      </c>
      <c r="N20" s="8228">
        <v>0</v>
      </c>
      <c r="O20" s="8213" t="s">
        <v>9425</v>
      </c>
      <c r="P20" s="8214">
        <v>0</v>
      </c>
      <c r="Q20" s="8214">
        <v>0</v>
      </c>
      <c r="R20" s="8214">
        <v>2</v>
      </c>
      <c r="S20" s="8214">
        <v>2</v>
      </c>
      <c r="T20" s="8214">
        <v>1</v>
      </c>
      <c r="U20" s="8214">
        <v>1</v>
      </c>
      <c r="V20" s="8214">
        <v>0</v>
      </c>
      <c r="W20" s="8214">
        <v>0</v>
      </c>
      <c r="X20" s="8214">
        <v>0</v>
      </c>
      <c r="Y20" s="8214">
        <v>0</v>
      </c>
      <c r="Z20" s="8214">
        <v>0</v>
      </c>
      <c r="AA20" s="8214">
        <v>0</v>
      </c>
      <c r="AB20" s="8219">
        <f t="shared" si="20"/>
      </c>
      <c r="AC20" s="8236">
        <f t="shared" si="5"/>
      </c>
      <c r="AD20" s="8221">
        <f t="shared" si="7"/>
      </c>
      <c r="AE20" s="8237">
        <f t="shared" si="14"/>
      </c>
      <c r="AF20" s="8223">
        <f>VLOOKUP(C20,'Data Products'!$A:$J,10,0)</f>
      </c>
      <c r="AG20" s="8224">
        <f t="shared" si="9"/>
      </c>
      <c r="AH20" s="8225">
        <f t="shared" si="16"/>
      </c>
      <c r="AI20" s="8238" t="s">
        <v>9435</v>
      </c>
      <c r="AJ20" s="8227"/>
      <c r="AK20" s="8227"/>
      <c r="AL20" s="8226"/>
      <c r="AM20" s="8227"/>
      <c r="AN20" s="8227"/>
    </row>
    <row r="21">
      <c r="A21" s="8213">
        <v>19</v>
      </c>
      <c r="B21" s="8213" t="s">
        <v>9405</v>
      </c>
      <c r="C21" s="8213" t="s">
        <v>9436</v>
      </c>
      <c r="D21" s="8214">
        <v>1</v>
      </c>
      <c r="E21" s="8214">
        <v>1</v>
      </c>
      <c r="F21" s="8214"/>
      <c r="G21" s="8215">
        <f>VLOOKUP(C21,'Data Products'!$A:$B,2,0)</f>
      </c>
      <c r="H21" s="8216">
        <f t="shared" si="2"/>
      </c>
      <c r="I21" s="8217">
        <v>45847</v>
      </c>
      <c r="J21" s="8218">
        <f t="shared" si="12"/>
      </c>
      <c r="K21" s="8214">
        <v>4</v>
      </c>
      <c r="L21" s="8214">
        <v>8</v>
      </c>
      <c r="M21" s="8228">
        <v>0</v>
      </c>
      <c r="N21" s="8228">
        <v>0</v>
      </c>
      <c r="O21" s="8213" t="s">
        <v>9425</v>
      </c>
      <c r="P21" s="8214">
        <v>0</v>
      </c>
      <c r="Q21" s="8214">
        <v>0</v>
      </c>
      <c r="R21" s="8214">
        <v>1</v>
      </c>
      <c r="S21" s="8214">
        <v>1</v>
      </c>
      <c r="T21" s="8214">
        <v>0</v>
      </c>
      <c r="U21" s="8214">
        <v>0</v>
      </c>
      <c r="V21" s="8214">
        <v>0</v>
      </c>
      <c r="W21" s="8214">
        <v>0</v>
      </c>
      <c r="X21" s="8214">
        <v>0</v>
      </c>
      <c r="Y21" s="8214">
        <v>0</v>
      </c>
      <c r="Z21" s="8214">
        <v>0</v>
      </c>
      <c r="AA21" s="8214">
        <v>0</v>
      </c>
      <c r="AB21" s="8219">
        <f t="shared" si="20"/>
      </c>
      <c r="AC21" s="8230">
        <f t="shared" si="5"/>
      </c>
      <c r="AD21" s="8221">
        <f t="shared" si="7"/>
      </c>
      <c r="AE21" s="8231">
        <f t="shared" si="14"/>
      </c>
      <c r="AF21" s="8223">
        <f>VLOOKUP(C21,'Data Products'!$A:$J,10,0)</f>
      </c>
      <c r="AG21" s="8224">
        <f t="shared" si="9"/>
      </c>
      <c r="AH21" s="8225">
        <f t="shared" si="16"/>
      </c>
      <c r="AI21" s="8238" t="s">
        <v>9435</v>
      </c>
      <c r="AJ21" s="8227"/>
      <c r="AK21" s="8227"/>
      <c r="AL21" s="8226"/>
      <c r="AM21" s="8227"/>
      <c r="AN21" s="8227"/>
    </row>
    <row r="22">
      <c r="A22" s="8213">
        <v>20</v>
      </c>
      <c r="B22" s="8213" t="s">
        <v>9405</v>
      </c>
      <c r="C22" s="8213" t="s">
        <v>9437</v>
      </c>
      <c r="D22" s="8214">
        <v>242</v>
      </c>
      <c r="E22" s="8214">
        <v>242</v>
      </c>
      <c r="F22" s="8214"/>
      <c r="G22" s="8215">
        <f>VLOOKUP(C22,'Data Products'!$A:$B,2,0)</f>
      </c>
      <c r="H22" s="8216">
        <f t="shared" si="2"/>
      </c>
      <c r="I22" s="8217">
        <v>45847</v>
      </c>
      <c r="J22" s="8218">
        <f t="shared" si="12"/>
      </c>
      <c r="K22" s="8214">
        <v>13</v>
      </c>
      <c r="L22" s="8214">
        <v>96</v>
      </c>
      <c r="M22" s="8228">
        <v>0</v>
      </c>
      <c r="N22" s="8228">
        <v>0</v>
      </c>
      <c r="O22" s="8213" t="s">
        <v>9425</v>
      </c>
      <c r="P22" s="8214">
        <v>0</v>
      </c>
      <c r="Q22" s="8214">
        <v>0</v>
      </c>
      <c r="R22" s="8214">
        <v>52</v>
      </c>
      <c r="S22" s="8214">
        <v>52</v>
      </c>
      <c r="T22" s="8214">
        <v>190</v>
      </c>
      <c r="U22" s="8214">
        <v>190</v>
      </c>
      <c r="V22" s="8214">
        <v>0</v>
      </c>
      <c r="W22" s="8214">
        <v>0</v>
      </c>
      <c r="X22" s="8214">
        <v>0</v>
      </c>
      <c r="Y22" s="8214">
        <v>0</v>
      </c>
      <c r="Z22" s="8214">
        <v>0</v>
      </c>
      <c r="AA22" s="8214">
        <v>0</v>
      </c>
      <c r="AB22" s="8219">
        <f t="shared" si="20"/>
      </c>
      <c r="AC22" s="8220">
        <f t="shared" si="5"/>
      </c>
      <c r="AD22" s="8221">
        <f t="shared" si="7"/>
      </c>
      <c r="AE22" s="8222">
        <f t="shared" si="14"/>
      </c>
      <c r="AF22" s="8223">
        <f>VLOOKUP(C22,'Data Products'!$A:$J,10,0)</f>
      </c>
      <c r="AG22" s="8224">
        <f t="shared" si="9"/>
      </c>
      <c r="AH22" s="8225">
        <f t="shared" si="16"/>
      </c>
      <c r="AI22" s="8238"/>
      <c r="AJ22" s="8227"/>
      <c r="AK22" s="8227"/>
      <c r="AL22" s="8226"/>
      <c r="AM22" s="8227"/>
      <c r="AN22" s="8227"/>
    </row>
    <row customHeight="true" hidden="true" ht="18" r="23">
      <c r="A23" s="8213">
        <v>21</v>
      </c>
      <c r="B23" s="8213" t="s">
        <v>9415</v>
      </c>
      <c r="C23" s="8213" t="s">
        <v>9438</v>
      </c>
      <c r="D23" s="8214">
        <v>0</v>
      </c>
      <c r="E23" s="8214">
        <v>0</v>
      </c>
      <c r="F23" s="8214"/>
      <c r="G23" s="8233">
        <f>VLOOKUP(C23,'Data Products'!$A:$B,2,0)</f>
      </c>
      <c r="H23" s="8234">
        <f t="shared" si="2"/>
      </c>
      <c r="I23" s="8217">
        <v>45415</v>
      </c>
      <c r="J23" s="8218">
        <f t="shared" si="12"/>
      </c>
      <c r="K23" s="8214">
        <v>0</v>
      </c>
      <c r="L23" s="8214">
        <v>0</v>
      </c>
      <c r="M23" s="8214">
        <v>0</v>
      </c>
      <c r="N23" s="8214">
        <v>0</v>
      </c>
      <c r="O23" s="8213" t="s">
        <v>9425</v>
      </c>
      <c r="P23" s="8214">
        <v>0</v>
      </c>
      <c r="Q23" s="8214">
        <v>0</v>
      </c>
      <c r="R23" s="8214">
        <v>0</v>
      </c>
      <c r="S23" s="8214">
        <v>0</v>
      </c>
      <c r="T23" s="8214">
        <v>0</v>
      </c>
      <c r="U23" s="8214">
        <v>0</v>
      </c>
      <c r="V23" s="8214">
        <v>0</v>
      </c>
      <c r="W23" s="8214">
        <v>0</v>
      </c>
      <c r="X23" s="8214">
        <v>0</v>
      </c>
      <c r="Y23" s="8214">
        <v>0</v>
      </c>
      <c r="Z23" s="8214">
        <v>0</v>
      </c>
      <c r="AA23" s="8214">
        <v>0</v>
      </c>
      <c r="AB23" s="8219">
        <f t="shared" si="20"/>
      </c>
      <c r="AC23" s="8236">
        <f t="shared" si="5"/>
      </c>
      <c r="AD23" s="8221">
        <f t="shared" si="7"/>
      </c>
      <c r="AE23" s="8237">
        <f t="shared" si="14"/>
      </c>
      <c r="AF23" s="8223">
        <f>VLOOKUP(C23,'Data Products'!$A:$J,10,0)</f>
      </c>
      <c r="AG23" s="8224">
        <f t="shared" si="9"/>
      </c>
      <c r="AH23" s="8225">
        <f t="shared" si="16"/>
      </c>
      <c r="AI23" s="8226" t="s">
        <v>9439</v>
      </c>
      <c r="AJ23" s="8227"/>
      <c r="AK23" s="8227"/>
      <c r="AL23" s="8214"/>
      <c r="AM23" s="8227"/>
      <c r="AN23" s="8227"/>
    </row>
    <row customHeight="true" hidden="true" ht="18" r="24">
      <c r="A24" s="8213">
        <v>22</v>
      </c>
      <c r="B24" s="8213" t="s">
        <v>9440</v>
      </c>
      <c r="C24" s="8213" t="s">
        <v>9441</v>
      </c>
      <c r="D24" s="8214">
        <v>0</v>
      </c>
      <c r="E24" s="8214">
        <v>0</v>
      </c>
      <c r="F24" s="8214"/>
      <c r="G24" s="8233">
        <f>VLOOKUP(C24,'Data Products'!$A:$B,2,0)</f>
      </c>
      <c r="H24" s="8234">
        <f t="shared" si="2"/>
      </c>
      <c r="I24" s="8217">
        <v>45436</v>
      </c>
      <c r="J24" s="8218">
        <f t="shared" si="12"/>
      </c>
      <c r="K24" s="8214">
        <v>0</v>
      </c>
      <c r="L24" s="8214">
        <v>0</v>
      </c>
      <c r="M24" s="8214">
        <v>0</v>
      </c>
      <c r="N24" s="8214">
        <v>0</v>
      </c>
      <c r="O24" s="8213" t="s">
        <v>9425</v>
      </c>
      <c r="P24" s="8214">
        <v>0</v>
      </c>
      <c r="Q24" s="8214">
        <v>0</v>
      </c>
      <c r="R24" s="8214">
        <v>0</v>
      </c>
      <c r="S24" s="8214">
        <v>0</v>
      </c>
      <c r="T24" s="8214">
        <v>0</v>
      </c>
      <c r="U24" s="8214">
        <v>0</v>
      </c>
      <c r="V24" s="8214">
        <v>0</v>
      </c>
      <c r="W24" s="8214">
        <v>0</v>
      </c>
      <c r="X24" s="8214">
        <v>0</v>
      </c>
      <c r="Y24" s="8214">
        <v>0</v>
      </c>
      <c r="Z24" s="8214">
        <v>0</v>
      </c>
      <c r="AA24" s="8214">
        <v>0</v>
      </c>
      <c r="AB24" s="8219">
        <f t="shared" si="20"/>
      </c>
      <c r="AC24" s="8230">
        <f t="shared" si="5"/>
      </c>
      <c r="AD24" s="8221">
        <f t="shared" si="7"/>
      </c>
      <c r="AE24" s="8231">
        <f t="shared" si="14"/>
      </c>
      <c r="AF24" s="8223">
        <f>VLOOKUP(C24,'Data Products'!$A:$J,10,0)</f>
      </c>
      <c r="AG24" s="8224">
        <f t="shared" si="9"/>
      </c>
      <c r="AH24" s="8225">
        <f t="shared" si="16"/>
      </c>
      <c r="AI24" s="8226"/>
      <c r="AJ24" s="8227"/>
      <c r="AK24" s="8227"/>
      <c r="AL24" s="8226"/>
      <c r="AM24" s="8227"/>
      <c r="AN24" s="8227"/>
    </row>
    <row customHeight="true" hidden="true" ht="18" r="25">
      <c r="A25" s="8213">
        <v>23</v>
      </c>
      <c r="B25" s="8213" t="s">
        <v>9415</v>
      </c>
      <c r="C25" s="8213" t="s">
        <v>9442</v>
      </c>
      <c r="D25" s="8214">
        <v>0</v>
      </c>
      <c r="E25" s="8214">
        <v>0</v>
      </c>
      <c r="F25" s="8214"/>
      <c r="G25" s="8233">
        <f>VLOOKUP(C25,'Data Products'!$A:$B,2,0)</f>
      </c>
      <c r="H25" s="8234">
        <f t="shared" si="2"/>
      </c>
      <c r="I25" s="8217">
        <v>45649</v>
      </c>
      <c r="J25" s="8218">
        <f t="shared" si="12"/>
      </c>
      <c r="K25" s="8214">
        <v>0</v>
      </c>
      <c r="L25" s="8214">
        <v>0</v>
      </c>
      <c r="M25" s="8214">
        <v>1000</v>
      </c>
      <c r="N25" s="8214">
        <v>2000</v>
      </c>
      <c r="O25" s="8213" t="s">
        <v>9443</v>
      </c>
      <c r="P25" s="8214">
        <v>0</v>
      </c>
      <c r="Q25" s="8214">
        <v>0</v>
      </c>
      <c r="R25" s="8229">
        <v>0</v>
      </c>
      <c r="S25" s="8214">
        <v>0</v>
      </c>
      <c r="T25" s="8214">
        <v>0</v>
      </c>
      <c r="U25" s="8214">
        <v>0</v>
      </c>
      <c r="V25" s="8214">
        <v>0</v>
      </c>
      <c r="W25" s="8214">
        <v>0</v>
      </c>
      <c r="X25" s="8214">
        <v>0</v>
      </c>
      <c r="Y25" s="8214">
        <v>0</v>
      </c>
      <c r="Z25" s="8214">
        <v>0</v>
      </c>
      <c r="AA25" s="8214">
        <v>0</v>
      </c>
      <c r="AB25" s="8219">
        <f t="shared" si="20"/>
      </c>
      <c r="AC25" s="8230">
        <f t="shared" si="5"/>
      </c>
      <c r="AD25" s="8221">
        <f t="shared" si="7"/>
      </c>
      <c r="AE25" s="8231">
        <f t="shared" si="14"/>
      </c>
      <c r="AF25" s="8223">
        <f>VLOOKUP(C25,'Data Products'!$A:$J,10,0)</f>
      </c>
      <c r="AG25" s="8224">
        <f t="shared" si="9"/>
      </c>
      <c r="AH25" s="8225">
        <f t="shared" si="16"/>
      </c>
      <c r="AI25" s="8226"/>
      <c r="AJ25" s="8227"/>
      <c r="AK25" s="8227"/>
      <c r="AL25" s="8226"/>
      <c r="AM25" s="8227"/>
      <c r="AN25" s="8227"/>
    </row>
    <row customHeight="true" hidden="true" ht="18" r="26">
      <c r="A26" s="8213">
        <v>24</v>
      </c>
      <c r="B26" s="8213" t="s">
        <v>9415</v>
      </c>
      <c r="C26" s="8213" t="s">
        <v>9444</v>
      </c>
      <c r="D26" s="8214">
        <v>0</v>
      </c>
      <c r="E26" s="8214">
        <v>0</v>
      </c>
      <c r="F26" s="8214"/>
      <c r="G26" s="8233">
        <f>VLOOKUP(C26,'Data Products'!$A:$B,2,0)</f>
      </c>
      <c r="H26" s="8234">
        <f t="shared" si="2"/>
      </c>
      <c r="I26" s="8217">
        <v>45415</v>
      </c>
      <c r="J26" s="8218">
        <f t="shared" si="12"/>
      </c>
      <c r="K26" s="8214">
        <v>0</v>
      </c>
      <c r="L26" s="8214">
        <v>0</v>
      </c>
      <c r="M26" s="8214">
        <v>0</v>
      </c>
      <c r="N26" s="8214">
        <v>0</v>
      </c>
      <c r="O26" s="8213" t="s">
        <v>9443</v>
      </c>
      <c r="P26" s="8214">
        <v>0</v>
      </c>
      <c r="Q26" s="8214">
        <v>0</v>
      </c>
      <c r="R26" s="8214">
        <v>0</v>
      </c>
      <c r="S26" s="8214">
        <v>0</v>
      </c>
      <c r="T26" s="8214">
        <v>0</v>
      </c>
      <c r="U26" s="8214">
        <v>0</v>
      </c>
      <c r="V26" s="8214">
        <v>0</v>
      </c>
      <c r="W26" s="8214">
        <v>0</v>
      </c>
      <c r="X26" s="8214">
        <v>0</v>
      </c>
      <c r="Y26" s="8214">
        <v>0</v>
      </c>
      <c r="Z26" s="8214">
        <v>0</v>
      </c>
      <c r="AA26" s="8214">
        <v>0</v>
      </c>
      <c r="AB26" s="8219">
        <f t="shared" si="20"/>
      </c>
      <c r="AC26" s="8230">
        <f t="shared" si="5"/>
      </c>
      <c r="AD26" s="8221">
        <f t="shared" si="7"/>
      </c>
      <c r="AE26" s="8231">
        <f t="shared" si="14"/>
      </c>
      <c r="AF26" s="8223">
        <f>VLOOKUP(C26,'Data Products'!$A:$J,10,0)</f>
      </c>
      <c r="AG26" s="8224">
        <f t="shared" si="9"/>
      </c>
      <c r="AH26" s="8225">
        <f t="shared" si="16"/>
      </c>
      <c r="AI26" s="8226"/>
      <c r="AJ26" s="8226"/>
      <c r="AK26" s="8227"/>
      <c r="AL26" s="8226"/>
      <c r="AM26" s="8227"/>
      <c r="AN26" s="8227"/>
    </row>
    <row r="27">
      <c r="A27" s="8213">
        <v>25</v>
      </c>
      <c r="B27" s="8213" t="s">
        <v>9412</v>
      </c>
      <c r="C27" s="8213" t="s">
        <v>9445</v>
      </c>
      <c r="D27" s="8214">
        <v>457</v>
      </c>
      <c r="E27" s="8214">
        <v>448</v>
      </c>
      <c r="F27" s="8214"/>
      <c r="G27" s="8215">
        <f>VLOOKUP(C27,'Data Products'!$A:$B,2,0)</f>
      </c>
      <c r="H27" s="8216">
        <f t="shared" si="2"/>
      </c>
      <c r="I27" s="8217">
        <v>45454</v>
      </c>
      <c r="J27" s="8218">
        <f t="shared" si="12"/>
      </c>
      <c r="K27" s="8214">
        <v>493</v>
      </c>
      <c r="L27" s="8214">
        <v>2027</v>
      </c>
      <c r="M27" s="8228">
        <v>0</v>
      </c>
      <c r="N27" s="8228">
        <v>0</v>
      </c>
      <c r="O27" s="8213" t="s">
        <v>9443</v>
      </c>
      <c r="P27" s="8214">
        <v>0</v>
      </c>
      <c r="Q27" s="8214">
        <v>0</v>
      </c>
      <c r="R27" s="8214">
        <v>146</v>
      </c>
      <c r="S27" s="8214">
        <v>142</v>
      </c>
      <c r="T27" s="8214">
        <v>311</v>
      </c>
      <c r="U27" s="8214">
        <v>306</v>
      </c>
      <c r="V27" s="8214">
        <v>0</v>
      </c>
      <c r="W27" s="8214">
        <v>0</v>
      </c>
      <c r="X27" s="8214">
        <v>0</v>
      </c>
      <c r="Y27" s="8214">
        <v>0</v>
      </c>
      <c r="Z27" s="8214">
        <v>0</v>
      </c>
      <c r="AA27" s="8214">
        <v>0</v>
      </c>
      <c r="AB27" s="8219">
        <f t="shared" si="20"/>
      </c>
      <c r="AC27" s="8236">
        <f t="shared" si="5"/>
      </c>
      <c r="AD27" s="8221">
        <f t="shared" si="7"/>
      </c>
      <c r="AE27" s="8237">
        <f t="shared" si="14"/>
      </c>
      <c r="AF27" s="8223">
        <f>VLOOKUP(C27,'Data Products'!$A:$J,10,0)</f>
      </c>
      <c r="AG27" s="8224">
        <f t="shared" si="9"/>
      </c>
      <c r="AH27" s="8225">
        <f t="shared" si="16"/>
      </c>
      <c r="AI27" s="8238" t="s">
        <v>9446</v>
      </c>
      <c r="AJ27" s="8226"/>
      <c r="AK27" s="8227"/>
      <c r="AL27" s="8226"/>
      <c r="AM27" s="8227"/>
      <c r="AN27" s="8227"/>
    </row>
    <row r="28">
      <c r="A28" s="8213">
        <v>26</v>
      </c>
      <c r="B28" s="8213" t="s">
        <v>9412</v>
      </c>
      <c r="C28" s="8213" t="s">
        <v>9447</v>
      </c>
      <c r="D28" s="8214">
        <v>2939</v>
      </c>
      <c r="E28" s="8214">
        <v>2922</v>
      </c>
      <c r="F28" s="8214"/>
      <c r="G28" s="8215">
        <f>VLOOKUP(C28,'Data Products'!$A:$B,2,0)</f>
      </c>
      <c r="H28" s="8216">
        <f t="shared" si="2"/>
      </c>
      <c r="I28" s="8217">
        <v>45974</v>
      </c>
      <c r="J28" s="8218">
        <f t="shared" si="12"/>
      </c>
      <c r="K28" s="8214">
        <v>470</v>
      </c>
      <c r="L28" s="8214">
        <v>850</v>
      </c>
      <c r="M28" s="8214">
        <v>500</v>
      </c>
      <c r="N28" s="8214">
        <v>1000</v>
      </c>
      <c r="O28" s="8213" t="s">
        <v>9443</v>
      </c>
      <c r="P28" s="8214">
        <v>1000</v>
      </c>
      <c r="Q28" s="8214">
        <v>1000</v>
      </c>
      <c r="R28" s="8214">
        <v>248</v>
      </c>
      <c r="S28" s="8214">
        <v>235</v>
      </c>
      <c r="T28" s="8214">
        <v>1691</v>
      </c>
      <c r="U28" s="8214">
        <v>1687</v>
      </c>
      <c r="V28" s="8214">
        <v>0</v>
      </c>
      <c r="W28" s="8214">
        <v>0</v>
      </c>
      <c r="X28" s="8214">
        <v>0</v>
      </c>
      <c r="Y28" s="8214">
        <v>0</v>
      </c>
      <c r="Z28" s="8214">
        <v>0</v>
      </c>
      <c r="AA28" s="8214">
        <v>0</v>
      </c>
      <c r="AB28" s="8219">
        <f t="shared" si="20"/>
      </c>
      <c r="AC28" s="8220">
        <f t="shared" si="5"/>
      </c>
      <c r="AD28" s="8221">
        <f t="shared" si="7"/>
      </c>
      <c r="AE28" s="8222">
        <f t="shared" si="14"/>
      </c>
      <c r="AF28" s="8223">
        <f>VLOOKUP(C28,'Data Products'!$A:$J,10,0)</f>
      </c>
      <c r="AG28" s="8224">
        <f t="shared" si="9"/>
      </c>
      <c r="AH28" s="8225">
        <f t="shared" si="16"/>
      </c>
      <c r="AI28" s="8226"/>
      <c r="AJ28" s="8226"/>
      <c r="AK28" s="8227"/>
      <c r="AL28" s="8226"/>
      <c r="AM28" s="8227"/>
      <c r="AN28" s="8227"/>
    </row>
    <row customHeight="true" hidden="true" ht="18" r="29">
      <c r="A29" s="8213">
        <v>27</v>
      </c>
      <c r="B29" s="8213" t="s">
        <v>9415</v>
      </c>
      <c r="C29" s="8213" t="s">
        <v>9448</v>
      </c>
      <c r="D29" s="8214">
        <v>0</v>
      </c>
      <c r="E29" s="8214">
        <v>0</v>
      </c>
      <c r="F29" s="8214"/>
      <c r="G29" s="8215">
        <f>VLOOKUP(C29,'Data Products'!$A:$B,2,0)</f>
      </c>
      <c r="H29" s="8216">
        <f t="shared" si="2"/>
      </c>
      <c r="I29" s="8217">
        <v>45827</v>
      </c>
      <c r="J29" s="8218">
        <f t="shared" si="12"/>
      </c>
      <c r="K29" s="8214">
        <v>0</v>
      </c>
      <c r="L29" s="8214">
        <v>0</v>
      </c>
      <c r="M29" s="8228">
        <v>0</v>
      </c>
      <c r="N29" s="8228">
        <v>0</v>
      </c>
      <c r="O29" s="8213" t="s">
        <v>9443</v>
      </c>
      <c r="P29" s="8214">
        <v>0</v>
      </c>
      <c r="Q29" s="8214">
        <v>0</v>
      </c>
      <c r="R29" s="8214">
        <v>0</v>
      </c>
      <c r="S29" s="8214">
        <v>0</v>
      </c>
      <c r="T29" s="8214">
        <v>0</v>
      </c>
      <c r="U29" s="8214">
        <v>0</v>
      </c>
      <c r="V29" s="8214">
        <v>0</v>
      </c>
      <c r="W29" s="8214">
        <v>0</v>
      </c>
      <c r="X29" s="8214">
        <v>0</v>
      </c>
      <c r="Y29" s="8214">
        <v>0</v>
      </c>
      <c r="Z29" s="8214">
        <v>0</v>
      </c>
      <c r="AA29" s="8214">
        <v>0</v>
      </c>
      <c r="AB29" s="8219">
        <f t="shared" si="20"/>
      </c>
      <c r="AC29" s="8240">
        <f t="shared" si="5"/>
      </c>
      <c r="AD29" s="8221">
        <f t="shared" si="7"/>
      </c>
      <c r="AE29" s="8241">
        <f t="shared" si="14"/>
      </c>
      <c r="AF29" s="8223">
        <f>VLOOKUP(C29,'Data Products'!$A:$J,10,0)</f>
      </c>
      <c r="AG29" s="8224">
        <f t="shared" si="9"/>
      </c>
      <c r="AH29" s="8225">
        <f t="shared" si="16"/>
      </c>
      <c r="AI29" s="8226" t="s">
        <v>9449</v>
      </c>
      <c r="AJ29" s="8226"/>
      <c r="AK29" s="8227"/>
      <c r="AL29" s="8226"/>
      <c r="AM29" s="8227"/>
      <c r="AN29" s="8227"/>
    </row>
    <row r="30">
      <c r="A30" s="8213">
        <v>28</v>
      </c>
      <c r="B30" s="8213" t="s">
        <v>9412</v>
      </c>
      <c r="C30" s="8213" t="s">
        <v>9450</v>
      </c>
      <c r="D30" s="8214">
        <v>3921</v>
      </c>
      <c r="E30" s="8214">
        <v>3921</v>
      </c>
      <c r="F30" s="8214"/>
      <c r="G30" s="8215">
        <f>VLOOKUP(C30,'Data Products'!$A:$B,2,0)</f>
      </c>
      <c r="H30" s="8216">
        <f t="shared" si="2"/>
      </c>
      <c r="I30" s="8217">
        <v>45590</v>
      </c>
      <c r="J30" s="8218">
        <f t="shared" si="12"/>
      </c>
      <c r="K30" s="8214">
        <v>224</v>
      </c>
      <c r="L30" s="8214">
        <v>434</v>
      </c>
      <c r="M30" s="8214">
        <v>0</v>
      </c>
      <c r="N30" s="8214">
        <v>0</v>
      </c>
      <c r="O30" s="8213" t="s">
        <v>9443</v>
      </c>
      <c r="P30" s="8214">
        <v>2500</v>
      </c>
      <c r="Q30" s="8214">
        <v>2500</v>
      </c>
      <c r="R30" s="8214">
        <v>735</v>
      </c>
      <c r="S30" s="8214">
        <v>735</v>
      </c>
      <c r="T30" s="8214">
        <v>686</v>
      </c>
      <c r="U30" s="8214">
        <v>686</v>
      </c>
      <c r="V30" s="8214">
        <v>0</v>
      </c>
      <c r="W30" s="8214">
        <v>0</v>
      </c>
      <c r="X30" s="8214">
        <v>0</v>
      </c>
      <c r="Y30" s="8214">
        <v>0</v>
      </c>
      <c r="Z30" s="8214">
        <v>0</v>
      </c>
      <c r="AA30" s="8214">
        <v>0</v>
      </c>
      <c r="AB30" s="8219">
        <f t="shared" si="20"/>
      </c>
      <c r="AC30" s="8230">
        <f t="shared" si="5"/>
      </c>
      <c r="AD30" s="8221">
        <f t="shared" si="7"/>
      </c>
      <c r="AE30" s="8231">
        <f t="shared" si="14"/>
      </c>
      <c r="AF30" s="8223">
        <f>VLOOKUP(C30,'Data Products'!$A:$J,10,0)</f>
      </c>
      <c r="AG30" s="8224">
        <f t="shared" si="9"/>
      </c>
      <c r="AH30" s="8225">
        <f t="shared" si="16"/>
      </c>
      <c r="AI30" s="8226"/>
      <c r="AJ30" s="8226"/>
      <c r="AK30" s="8227"/>
      <c r="AL30" s="8226"/>
      <c r="AM30" s="8227"/>
      <c r="AN30" s="8227"/>
    </row>
    <row customHeight="true" hidden="true" ht="18" r="31">
      <c r="A31" s="8213">
        <v>29</v>
      </c>
      <c r="B31" s="8213" t="s">
        <v>9415</v>
      </c>
      <c r="C31" s="8213" t="s">
        <v>9451</v>
      </c>
      <c r="D31" s="8214">
        <v>0</v>
      </c>
      <c r="E31" s="8214">
        <v>0</v>
      </c>
      <c r="F31" s="8214"/>
      <c r="G31" s="8233">
        <f>VLOOKUP(C31,'Data Products'!$A:$B,2,0)</f>
      </c>
      <c r="H31" s="8234">
        <f t="shared" si="2"/>
      </c>
      <c r="I31" s="8217">
        <v>45513</v>
      </c>
      <c r="J31" s="8218">
        <f t="shared" si="12"/>
      </c>
      <c r="K31" s="8214">
        <v>0</v>
      </c>
      <c r="L31" s="8214">
        <v>0</v>
      </c>
      <c r="M31" s="8214">
        <v>100</v>
      </c>
      <c r="N31" s="8214">
        <v>150</v>
      </c>
      <c r="O31" s="8213" t="s">
        <v>9452</v>
      </c>
      <c r="P31" s="8214">
        <v>0</v>
      </c>
      <c r="Q31" s="8214">
        <v>0</v>
      </c>
      <c r="R31" s="8214">
        <v>0</v>
      </c>
      <c r="S31" s="8214">
        <v>0</v>
      </c>
      <c r="T31" s="8214">
        <v>0</v>
      </c>
      <c r="U31" s="8214">
        <v>0</v>
      </c>
      <c r="V31" s="8214">
        <v>0</v>
      </c>
      <c r="W31" s="8214">
        <v>0</v>
      </c>
      <c r="X31" s="8214">
        <v>0</v>
      </c>
      <c r="Y31" s="8214">
        <v>0</v>
      </c>
      <c r="Z31" s="8214">
        <v>0</v>
      </c>
      <c r="AA31" s="8214">
        <v>0</v>
      </c>
      <c r="AB31" s="8219">
        <f t="shared" si="20"/>
      </c>
      <c r="AC31" s="8230">
        <f t="shared" si="5"/>
      </c>
      <c r="AD31" s="8221">
        <f t="shared" si="7"/>
      </c>
      <c r="AE31" s="8231">
        <f t="shared" si="14"/>
      </c>
      <c r="AF31" s="8223">
        <f>VLOOKUP(C31,'Data Products'!$A:$J,10,0)</f>
      </c>
      <c r="AG31" s="8224">
        <f t="shared" si="9"/>
      </c>
      <c r="AH31" s="8225">
        <f t="shared" si="16"/>
      </c>
      <c r="AI31" s="8238"/>
      <c r="AJ31" s="8226"/>
      <c r="AK31" s="8227"/>
      <c r="AL31" s="8226"/>
      <c r="AM31" s="8227"/>
      <c r="AN31" s="8227"/>
    </row>
    <row customHeight="true" hidden="true" ht="18" r="32">
      <c r="A32" s="8213">
        <v>30</v>
      </c>
      <c r="B32" s="8213" t="s">
        <v>9440</v>
      </c>
      <c r="C32" s="8213" t="s">
        <v>9453</v>
      </c>
      <c r="D32" s="8214">
        <v>0</v>
      </c>
      <c r="E32" s="8214">
        <v>0</v>
      </c>
      <c r="F32" s="8214"/>
      <c r="G32" s="8233">
        <f>VLOOKUP(C32,'Data Products'!$A:$B,2,0)</f>
      </c>
      <c r="H32" s="8234">
        <f t="shared" si="2"/>
      </c>
      <c r="I32" s="8217">
        <v>45513</v>
      </c>
      <c r="J32" s="8218">
        <f t="shared" si="12"/>
      </c>
      <c r="K32" s="8214">
        <v>0</v>
      </c>
      <c r="L32" s="8214">
        <v>0</v>
      </c>
      <c r="M32" s="8214">
        <v>0</v>
      </c>
      <c r="N32" s="8214">
        <v>0</v>
      </c>
      <c r="O32" s="8213" t="s">
        <v>9452</v>
      </c>
      <c r="P32" s="8214">
        <v>0</v>
      </c>
      <c r="Q32" s="8214">
        <v>0</v>
      </c>
      <c r="R32" s="8214">
        <v>0</v>
      </c>
      <c r="S32" s="8214">
        <v>0</v>
      </c>
      <c r="T32" s="8214">
        <v>0</v>
      </c>
      <c r="U32" s="8214">
        <v>0</v>
      </c>
      <c r="V32" s="8214">
        <v>0</v>
      </c>
      <c r="W32" s="8214">
        <v>0</v>
      </c>
      <c r="X32" s="8214">
        <v>0</v>
      </c>
      <c r="Y32" s="8214">
        <v>0</v>
      </c>
      <c r="Z32" s="8214">
        <v>0</v>
      </c>
      <c r="AA32" s="8214">
        <v>0</v>
      </c>
      <c r="AB32" s="8219">
        <f t="shared" si="20"/>
      </c>
      <c r="AC32" s="8230">
        <f t="shared" si="5"/>
      </c>
      <c r="AD32" s="8221">
        <f t="shared" si="7"/>
      </c>
      <c r="AE32" s="8231">
        <f t="shared" si="14"/>
      </c>
      <c r="AF32" s="8223">
        <f>VLOOKUP(C32,'Data Products'!$A:$J,10,0)</f>
      </c>
      <c r="AG32" s="8224">
        <f t="shared" si="9"/>
      </c>
      <c r="AH32" s="8225">
        <f t="shared" si="16"/>
      </c>
      <c r="AI32" s="8226"/>
      <c r="AJ32" s="8226"/>
      <c r="AK32" s="8227"/>
      <c r="AL32" s="8242"/>
      <c r="AM32" s="8227"/>
      <c r="AN32" s="8227"/>
    </row>
    <row customHeight="true" hidden="true" ht="18" r="33">
      <c r="A33" s="8213">
        <v>31</v>
      </c>
      <c r="B33" s="8213" t="s">
        <v>9415</v>
      </c>
      <c r="C33" s="8213" t="s">
        <v>9454</v>
      </c>
      <c r="D33" s="8214">
        <v>0</v>
      </c>
      <c r="E33" s="8214">
        <v>0</v>
      </c>
      <c r="F33" s="8214"/>
      <c r="G33" s="8233">
        <f>VLOOKUP(C33,'Data Products'!$A:$B,2,0)</f>
      </c>
      <c r="H33" s="8234">
        <f t="shared" si="2"/>
      </c>
      <c r="I33" s="8217">
        <v>45841</v>
      </c>
      <c r="J33" s="8218">
        <f t="shared" si="12"/>
      </c>
      <c r="K33" s="8214">
        <v>0</v>
      </c>
      <c r="L33" s="8214">
        <v>0</v>
      </c>
      <c r="M33" s="8228">
        <v>0</v>
      </c>
      <c r="N33" s="8228">
        <v>0</v>
      </c>
      <c r="O33" s="8213" t="s">
        <v>9455</v>
      </c>
      <c r="P33" s="8214">
        <v>0</v>
      </c>
      <c r="Q33" s="8214">
        <v>0</v>
      </c>
      <c r="R33" s="8214">
        <v>0</v>
      </c>
      <c r="S33" s="8214">
        <v>0</v>
      </c>
      <c r="T33" s="8214">
        <v>0</v>
      </c>
      <c r="U33" s="8214">
        <v>0</v>
      </c>
      <c r="V33" s="8214">
        <v>0</v>
      </c>
      <c r="W33" s="8214">
        <v>0</v>
      </c>
      <c r="X33" s="8214">
        <v>0</v>
      </c>
      <c r="Y33" s="8214">
        <v>0</v>
      </c>
      <c r="Z33" s="8214">
        <v>0</v>
      </c>
      <c r="AA33" s="8214">
        <v>0</v>
      </c>
      <c r="AB33" s="8219">
        <f t="shared" si="20"/>
      </c>
      <c r="AC33" s="8236">
        <f t="shared" si="5"/>
      </c>
      <c r="AD33" s="8221">
        <f t="shared" si="7"/>
      </c>
      <c r="AE33" s="8237">
        <f t="shared" si="14"/>
      </c>
      <c r="AF33" s="8223">
        <f>VLOOKUP(C33,'Data Products'!$A:$J,10,0)</f>
      </c>
      <c r="AG33" s="8224">
        <f t="shared" si="9"/>
      </c>
      <c r="AH33" s="8225">
        <f t="shared" si="16"/>
      </c>
      <c r="AI33" s="8226" t="s">
        <v>9456</v>
      </c>
      <c r="AJ33" s="8226"/>
      <c r="AK33" s="8227"/>
      <c r="AL33" s="8242"/>
      <c r="AM33" s="8227"/>
      <c r="AN33" s="8227"/>
    </row>
    <row customHeight="true" hidden="true" ht="18" r="34">
      <c r="A34" s="8213">
        <v>32</v>
      </c>
      <c r="B34" s="8213" t="s">
        <v>9415</v>
      </c>
      <c r="C34" s="8213" t="s">
        <v>9457</v>
      </c>
      <c r="D34" s="8214">
        <v>0</v>
      </c>
      <c r="E34" s="8214">
        <v>0</v>
      </c>
      <c r="F34" s="8214"/>
      <c r="G34" s="8233">
        <f>VLOOKUP(C34,'Data Products'!$A:$B,2,0)</f>
      </c>
      <c r="H34" s="8234">
        <f t="shared" si="2"/>
      </c>
      <c r="I34" s="8217">
        <v>45841</v>
      </c>
      <c r="J34" s="8218">
        <f t="shared" si="12"/>
      </c>
      <c r="K34" s="8214">
        <v>0</v>
      </c>
      <c r="L34" s="8214">
        <v>0</v>
      </c>
      <c r="M34" s="8228">
        <v>0</v>
      </c>
      <c r="N34" s="8228">
        <v>0</v>
      </c>
      <c r="O34" s="8213" t="s">
        <v>9455</v>
      </c>
      <c r="P34" s="8214">
        <v>0</v>
      </c>
      <c r="Q34" s="8214">
        <v>0</v>
      </c>
      <c r="R34" s="8214">
        <v>0</v>
      </c>
      <c r="S34" s="8214">
        <v>0</v>
      </c>
      <c r="T34" s="8214">
        <v>0</v>
      </c>
      <c r="U34" s="8214">
        <v>0</v>
      </c>
      <c r="V34" s="8214">
        <v>0</v>
      </c>
      <c r="W34" s="8214">
        <v>0</v>
      </c>
      <c r="X34" s="8214">
        <v>0</v>
      </c>
      <c r="Y34" s="8214">
        <v>0</v>
      </c>
      <c r="Z34" s="8214">
        <v>0</v>
      </c>
      <c r="AA34" s="8214">
        <v>0</v>
      </c>
      <c r="AB34" s="8219">
        <f t="shared" si="20"/>
      </c>
      <c r="AC34" s="8236">
        <f t="shared" si="5"/>
      </c>
      <c r="AD34" s="8221">
        <f t="shared" si="7"/>
      </c>
      <c r="AE34" s="8237">
        <f t="shared" si="14"/>
      </c>
      <c r="AF34" s="8223">
        <f>VLOOKUP(C34,'Data Products'!$A:$J,10,0)</f>
      </c>
      <c r="AG34" s="8224">
        <f t="shared" si="9"/>
      </c>
      <c r="AH34" s="8225">
        <f t="shared" si="16"/>
      </c>
      <c r="AI34" s="8226" t="s">
        <v>9456</v>
      </c>
      <c r="AJ34" s="8226"/>
      <c r="AK34" s="8227"/>
      <c r="AL34" s="8242"/>
      <c r="AM34" s="8227"/>
      <c r="AN34" s="8227"/>
    </row>
    <row r="35">
      <c r="A35" s="8213">
        <v>33</v>
      </c>
      <c r="B35" s="8213" t="s">
        <v>9412</v>
      </c>
      <c r="C35" s="8213" t="s">
        <v>9458</v>
      </c>
      <c r="D35" s="8214">
        <v>623</v>
      </c>
      <c r="E35" s="8214">
        <v>622</v>
      </c>
      <c r="F35" s="8214"/>
      <c r="G35" s="8215">
        <f>VLOOKUP(C35,'Data Products'!$A:$B,2,0)</f>
      </c>
      <c r="H35" s="8216">
        <f t="shared" si="2"/>
      </c>
      <c r="I35" s="8217">
        <v>45646</v>
      </c>
      <c r="J35" s="8218">
        <f t="shared" si="12"/>
      </c>
      <c r="K35" s="8214">
        <v>10</v>
      </c>
      <c r="L35" s="8214">
        <v>37</v>
      </c>
      <c r="M35" s="8214">
        <v>100</v>
      </c>
      <c r="N35" s="8214">
        <v>200</v>
      </c>
      <c r="O35" s="8213" t="s">
        <v>9459</v>
      </c>
      <c r="P35" s="8214">
        <v>0</v>
      </c>
      <c r="Q35" s="8214">
        <v>0</v>
      </c>
      <c r="R35" s="8214">
        <v>257</v>
      </c>
      <c r="S35" s="8214">
        <v>256</v>
      </c>
      <c r="T35" s="8214">
        <v>366</v>
      </c>
      <c r="U35" s="8214">
        <v>366</v>
      </c>
      <c r="V35" s="8214">
        <v>0</v>
      </c>
      <c r="W35" s="8214">
        <v>0</v>
      </c>
      <c r="X35" s="8214">
        <v>0</v>
      </c>
      <c r="Y35" s="8214">
        <v>0</v>
      </c>
      <c r="Z35" s="8214">
        <v>0</v>
      </c>
      <c r="AA35" s="8214">
        <v>0</v>
      </c>
      <c r="AB35" s="8219">
        <f t="shared" si="20"/>
      </c>
      <c r="AC35" s="8220">
        <f t="shared" si="5"/>
      </c>
      <c r="AD35" s="8221">
        <f t="shared" si="7"/>
      </c>
      <c r="AE35" s="8222">
        <f t="shared" si="14"/>
      </c>
      <c r="AF35" s="8223">
        <f>VLOOKUP(C35,'Data Products'!$A:$J,10,0)</f>
      </c>
      <c r="AG35" s="8224">
        <f t="shared" si="9"/>
      </c>
      <c r="AH35" s="8225">
        <f t="shared" si="16"/>
      </c>
      <c r="AI35" s="8243" t="s">
        <v>9460</v>
      </c>
      <c r="AJ35" s="8226"/>
      <c r="AK35" s="8227"/>
      <c r="AL35" s="8242"/>
      <c r="AM35" s="8227"/>
      <c r="AN35" s="8227"/>
    </row>
    <row customHeight="true" hidden="true" ht="18" r="36">
      <c r="A36" s="8213">
        <v>34</v>
      </c>
      <c r="B36" s="8213" t="s">
        <v>9415</v>
      </c>
      <c r="C36" s="8213" t="s">
        <v>9461</v>
      </c>
      <c r="D36" s="8214">
        <v>0</v>
      </c>
      <c r="E36" s="8214">
        <v>0</v>
      </c>
      <c r="F36" s="8214"/>
      <c r="G36" s="8215">
        <f>VLOOKUP(C36,'Data Products'!$A:$B,2,0)</f>
      </c>
      <c r="H36" s="8216">
        <f t="shared" si="2"/>
      </c>
      <c r="I36" s="8217">
        <v>45646</v>
      </c>
      <c r="J36" s="8218">
        <f t="shared" si="12"/>
      </c>
      <c r="K36" s="8214">
        <v>0</v>
      </c>
      <c r="L36" s="8214">
        <v>0</v>
      </c>
      <c r="M36" s="8214">
        <v>100</v>
      </c>
      <c r="N36" s="8214">
        <v>200</v>
      </c>
      <c r="O36" s="8213" t="s">
        <v>9459</v>
      </c>
      <c r="P36" s="8214">
        <v>0</v>
      </c>
      <c r="Q36" s="8214">
        <v>0</v>
      </c>
      <c r="R36" s="8214">
        <v>0</v>
      </c>
      <c r="S36" s="8214">
        <v>0</v>
      </c>
      <c r="T36" s="8214">
        <v>0</v>
      </c>
      <c r="U36" s="8214">
        <v>0</v>
      </c>
      <c r="V36" s="8214">
        <v>0</v>
      </c>
      <c r="W36" s="8214">
        <v>0</v>
      </c>
      <c r="X36" s="8214">
        <v>0</v>
      </c>
      <c r="Y36" s="8214">
        <v>0</v>
      </c>
      <c r="Z36" s="8214">
        <v>0</v>
      </c>
      <c r="AA36" s="8214">
        <v>0</v>
      </c>
      <c r="AB36" s="8219">
        <f t="shared" si="20"/>
      </c>
      <c r="AC36" s="8230">
        <f t="shared" si="5"/>
      </c>
      <c r="AD36" s="8221">
        <f t="shared" si="7"/>
      </c>
      <c r="AE36" s="8231">
        <f t="shared" si="14"/>
      </c>
      <c r="AF36" s="8223">
        <f>VLOOKUP(C36,'Data Products'!$A:$J,10,0)</f>
      </c>
      <c r="AG36" s="8224">
        <f t="shared" si="9"/>
      </c>
      <c r="AH36" s="8225">
        <f t="shared" si="16"/>
      </c>
      <c r="AI36" s="8226"/>
      <c r="AJ36" s="8226"/>
      <c r="AK36" s="8227"/>
      <c r="AL36" s="8242"/>
      <c r="AM36" s="8227"/>
      <c r="AN36" s="8227"/>
    </row>
    <row r="37">
      <c r="A37" s="8213">
        <v>35</v>
      </c>
      <c r="B37" s="8213" t="s">
        <v>9412</v>
      </c>
      <c r="C37" s="8213" t="s">
        <v>9462</v>
      </c>
      <c r="D37" s="8214">
        <v>1529</v>
      </c>
      <c r="E37" s="8214">
        <v>1528</v>
      </c>
      <c r="F37" s="8214"/>
      <c r="G37" s="8215">
        <f>VLOOKUP(C37,'Data Products'!$A:$B,2,0)</f>
      </c>
      <c r="H37" s="8216">
        <f t="shared" si="2"/>
      </c>
      <c r="I37" s="8217">
        <v>45681</v>
      </c>
      <c r="J37" s="8218">
        <f t="shared" si="12"/>
      </c>
      <c r="K37" s="8214">
        <v>19</v>
      </c>
      <c r="L37" s="8214">
        <v>69</v>
      </c>
      <c r="M37" s="8214">
        <v>1500</v>
      </c>
      <c r="N37" s="8214">
        <v>3000</v>
      </c>
      <c r="O37" s="8213" t="s">
        <v>9463</v>
      </c>
      <c r="P37" s="8214">
        <v>0</v>
      </c>
      <c r="Q37" s="8214">
        <v>0</v>
      </c>
      <c r="R37" s="8214">
        <v>746</v>
      </c>
      <c r="S37" s="8214">
        <v>746</v>
      </c>
      <c r="T37" s="8214">
        <v>775</v>
      </c>
      <c r="U37" s="8214">
        <v>775</v>
      </c>
      <c r="V37" s="8214">
        <v>8</v>
      </c>
      <c r="W37" s="8214">
        <v>7</v>
      </c>
      <c r="X37" s="8214">
        <v>0</v>
      </c>
      <c r="Y37" s="8214">
        <v>0</v>
      </c>
      <c r="Z37" s="8214">
        <v>0</v>
      </c>
      <c r="AA37" s="8214">
        <v>0</v>
      </c>
      <c r="AB37" s="8219">
        <f t="shared" si="20"/>
      </c>
      <c r="AC37" s="8220">
        <f t="shared" si="5"/>
      </c>
      <c r="AD37" s="8221">
        <f t="shared" si="7"/>
      </c>
      <c r="AE37" s="8222">
        <f t="shared" si="14"/>
      </c>
      <c r="AF37" s="8223">
        <f>VLOOKUP(C37,'Data Products'!$A:$J,10,0)</f>
      </c>
      <c r="AG37" s="8224">
        <f t="shared" si="9"/>
      </c>
      <c r="AH37" s="8225">
        <f t="shared" si="16"/>
      </c>
      <c r="AI37" s="8226"/>
      <c r="AJ37" s="8244"/>
      <c r="AK37" s="8244"/>
      <c r="AL37" s="8245"/>
      <c r="AM37" s="8244"/>
      <c r="AN37" s="8244"/>
    </row>
    <row r="38">
      <c r="A38" s="8213">
        <v>36</v>
      </c>
      <c r="B38" s="8213" t="s">
        <v>9412</v>
      </c>
      <c r="C38" s="8213" t="s">
        <v>9464</v>
      </c>
      <c r="D38" s="8214">
        <v>2661</v>
      </c>
      <c r="E38" s="8214">
        <v>2661</v>
      </c>
      <c r="F38" s="8214"/>
      <c r="G38" s="8215">
        <f>VLOOKUP(C38,'Data Products'!$A:$B,2,0)</f>
      </c>
      <c r="H38" s="8216">
        <f t="shared" si="2"/>
      </c>
      <c r="I38" s="8217">
        <v>45520</v>
      </c>
      <c r="J38" s="8218">
        <f t="shared" si="12"/>
      </c>
      <c r="K38" s="8214">
        <v>11</v>
      </c>
      <c r="L38" s="8214">
        <v>50</v>
      </c>
      <c r="M38" s="8214">
        <v>150</v>
      </c>
      <c r="N38" s="8214">
        <v>300</v>
      </c>
      <c r="O38" s="8213" t="s">
        <v>9463</v>
      </c>
      <c r="P38" s="8214">
        <v>0</v>
      </c>
      <c r="Q38" s="8214">
        <v>0</v>
      </c>
      <c r="R38" s="8214">
        <v>1517</v>
      </c>
      <c r="S38" s="8214">
        <v>1517</v>
      </c>
      <c r="T38" s="8214">
        <v>1144</v>
      </c>
      <c r="U38" s="8214">
        <v>1144</v>
      </c>
      <c r="V38" s="8214">
        <v>0</v>
      </c>
      <c r="W38" s="8214">
        <v>0</v>
      </c>
      <c r="X38" s="8214">
        <v>0</v>
      </c>
      <c r="Y38" s="8214">
        <v>0</v>
      </c>
      <c r="Z38" s="8214">
        <v>0</v>
      </c>
      <c r="AA38" s="8214">
        <v>0</v>
      </c>
      <c r="AB38" s="8219">
        <f t="shared" si="20"/>
      </c>
      <c r="AC38" s="8220">
        <f t="shared" si="5"/>
      </c>
      <c r="AD38" s="8221">
        <f t="shared" si="7"/>
      </c>
      <c r="AE38" s="8222">
        <f t="shared" si="14"/>
      </c>
      <c r="AF38" s="8223">
        <f>VLOOKUP(C38,'Data Products'!$A:$J,10,0)</f>
      </c>
      <c r="AG38" s="8224">
        <f t="shared" si="9"/>
      </c>
      <c r="AH38" s="8225">
        <f t="shared" si="16"/>
      </c>
      <c r="AI38" s="8226"/>
      <c r="AJ38" s="8227"/>
      <c r="AK38" s="8227"/>
      <c r="AL38" s="8242"/>
      <c r="AM38" s="8227"/>
      <c r="AN38" s="8227"/>
    </row>
    <row r="39">
      <c r="A39" s="8213">
        <v>37</v>
      </c>
      <c r="B39" s="8213" t="s">
        <v>9465</v>
      </c>
      <c r="C39" s="8213" t="s">
        <v>9466</v>
      </c>
      <c r="D39" s="8214">
        <v>2062</v>
      </c>
      <c r="E39" s="8214">
        <v>2062</v>
      </c>
      <c r="F39" s="8214"/>
      <c r="G39" s="8215">
        <f>VLOOKUP(C39,'Data Products'!$A:$B,2,0)</f>
      </c>
      <c r="H39" s="8216">
        <f t="shared" si="2"/>
      </c>
      <c r="I39" s="8217">
        <v>45558</v>
      </c>
      <c r="J39" s="8218">
        <f t="shared" si="12"/>
      </c>
      <c r="K39" s="8214">
        <v>0</v>
      </c>
      <c r="L39" s="8214">
        <v>0</v>
      </c>
      <c r="M39" s="8214">
        <v>500</v>
      </c>
      <c r="N39" s="8214">
        <v>1000</v>
      </c>
      <c r="O39" s="8213" t="s">
        <v>9467</v>
      </c>
      <c r="P39" s="8214">
        <v>0</v>
      </c>
      <c r="Q39" s="8214">
        <v>0</v>
      </c>
      <c r="R39" s="8214">
        <v>1289</v>
      </c>
      <c r="S39" s="8214">
        <v>1289</v>
      </c>
      <c r="T39" s="8214">
        <v>773</v>
      </c>
      <c r="U39" s="8214">
        <v>773</v>
      </c>
      <c r="V39" s="8214">
        <v>0</v>
      </c>
      <c r="W39" s="8214">
        <v>0</v>
      </c>
      <c r="X39" s="8214">
        <v>0</v>
      </c>
      <c r="Y39" s="8214">
        <v>0</v>
      </c>
      <c r="Z39" s="8214">
        <v>0</v>
      </c>
      <c r="AA39" s="8214">
        <v>0</v>
      </c>
      <c r="AB39" s="8219">
        <f t="shared" si="20"/>
      </c>
      <c r="AC39" s="8230">
        <f t="shared" si="5"/>
      </c>
      <c r="AD39" s="8221">
        <f t="shared" si="7"/>
      </c>
      <c r="AE39" s="8231">
        <f t="shared" si="14"/>
      </c>
      <c r="AF39" s="8223">
        <f>VLOOKUP(C39,'Data Products'!$A:$J,10,0)</f>
      </c>
      <c r="AG39" s="8224">
        <f t="shared" si="9"/>
      </c>
      <c r="AH39" s="8225">
        <f t="shared" si="16"/>
      </c>
      <c r="AI39" s="8232" t="s">
        <v>9468</v>
      </c>
      <c r="AJ39" s="8227"/>
      <c r="AK39" s="8227"/>
      <c r="AL39" s="8242"/>
      <c r="AM39" s="8227"/>
      <c r="AN39" s="8227"/>
    </row>
    <row customHeight="true" hidden="true" ht="18" r="40">
      <c r="A40" s="8213">
        <v>38</v>
      </c>
      <c r="B40" s="8213" t="s">
        <v>9415</v>
      </c>
      <c r="C40" s="8213" t="s">
        <v>9469</v>
      </c>
      <c r="D40" s="8214">
        <v>0</v>
      </c>
      <c r="E40" s="8214">
        <v>0</v>
      </c>
      <c r="F40" s="8214"/>
      <c r="G40" s="8215">
        <f>VLOOKUP(C40,'Data Products'!$A:$B,2,0)</f>
      </c>
      <c r="H40" s="8216">
        <f t="shared" si="2"/>
      </c>
      <c r="I40" s="8217">
        <v>45630</v>
      </c>
      <c r="J40" s="8218">
        <f t="shared" si="12"/>
      </c>
      <c r="K40" s="8214">
        <v>0</v>
      </c>
      <c r="L40" s="8214">
        <v>0</v>
      </c>
      <c r="M40" s="8228">
        <v>0</v>
      </c>
      <c r="N40" s="8228">
        <v>0</v>
      </c>
      <c r="O40" s="8213" t="s">
        <v>9470</v>
      </c>
      <c r="P40" s="8214">
        <v>0</v>
      </c>
      <c r="Q40" s="8214">
        <v>0</v>
      </c>
      <c r="R40" s="8214">
        <v>0</v>
      </c>
      <c r="S40" s="8214">
        <v>0</v>
      </c>
      <c r="T40" s="8214">
        <v>0</v>
      </c>
      <c r="U40" s="8214">
        <v>0</v>
      </c>
      <c r="V40" s="8214">
        <v>0</v>
      </c>
      <c r="W40" s="8214">
        <v>0</v>
      </c>
      <c r="X40" s="8214">
        <v>0</v>
      </c>
      <c r="Y40" s="8214">
        <v>0</v>
      </c>
      <c r="Z40" s="8214">
        <v>0</v>
      </c>
      <c r="AA40" s="8214">
        <v>0</v>
      </c>
      <c r="AB40" s="8219">
        <f t="shared" si="20"/>
      </c>
      <c r="AC40" s="8230">
        <f t="shared" si="5"/>
      </c>
      <c r="AD40" s="8221">
        <f t="shared" si="7"/>
      </c>
      <c r="AE40" s="8231">
        <f t="shared" si="14"/>
      </c>
      <c r="AF40" s="8223">
        <f>VLOOKUP(C40,'Data Products'!$A:$J,10,0)</f>
      </c>
      <c r="AG40" s="8224">
        <f t="shared" si="9"/>
      </c>
      <c r="AH40" s="8225">
        <f t="shared" si="16"/>
      </c>
      <c r="AI40" s="8226"/>
      <c r="AJ40" s="8227"/>
      <c r="AK40" s="8227"/>
      <c r="AL40" s="8242"/>
      <c r="AM40" s="8227"/>
      <c r="AN40" s="8227"/>
    </row>
    <row customHeight="true" hidden="true" ht="18" r="41">
      <c r="A41" s="8213">
        <v>39</v>
      </c>
      <c r="B41" s="8213" t="s">
        <v>9415</v>
      </c>
      <c r="C41" s="8213" t="s">
        <v>9471</v>
      </c>
      <c r="D41" s="8214">
        <v>0</v>
      </c>
      <c r="E41" s="8214">
        <v>0</v>
      </c>
      <c r="F41" s="8214"/>
      <c r="G41" s="8215">
        <f>VLOOKUP(C41,'Data Products'!$A:$B,2,0)</f>
      </c>
      <c r="H41" s="8246">
        <f t="shared" si="2"/>
      </c>
      <c r="I41" s="8217">
        <v>45630</v>
      </c>
      <c r="J41" s="8218">
        <f t="shared" si="12"/>
      </c>
      <c r="K41" s="8214">
        <v>0</v>
      </c>
      <c r="L41" s="8214">
        <v>0</v>
      </c>
      <c r="M41" s="8228">
        <v>0</v>
      </c>
      <c r="N41" s="8228">
        <v>0</v>
      </c>
      <c r="O41" s="8213" t="s">
        <v>9470</v>
      </c>
      <c r="P41" s="8214">
        <v>0</v>
      </c>
      <c r="Q41" s="8214">
        <v>0</v>
      </c>
      <c r="R41" s="8214">
        <v>0</v>
      </c>
      <c r="S41" s="8214">
        <v>0</v>
      </c>
      <c r="T41" s="8214">
        <v>0</v>
      </c>
      <c r="U41" s="8214">
        <v>0</v>
      </c>
      <c r="V41" s="8214">
        <v>0</v>
      </c>
      <c r="W41" s="8214">
        <v>0</v>
      </c>
      <c r="X41" s="8214">
        <v>0</v>
      </c>
      <c r="Y41" s="8214">
        <v>0</v>
      </c>
      <c r="Z41" s="8214">
        <v>0</v>
      </c>
      <c r="AA41" s="8214">
        <v>0</v>
      </c>
      <c r="AB41" s="8219">
        <f t="shared" si="20"/>
      </c>
      <c r="AC41" s="8236">
        <f t="shared" si="5"/>
      </c>
      <c r="AD41" s="8221">
        <f t="shared" si="7"/>
      </c>
      <c r="AE41" s="8237">
        <f t="shared" si="14"/>
      </c>
      <c r="AF41" s="8223">
        <f>VLOOKUP(C41,'Data Products'!$A:$J,10,0)</f>
      </c>
      <c r="AG41" s="8224">
        <f t="shared" si="9"/>
      </c>
      <c r="AH41" s="8225">
        <f t="shared" si="16"/>
      </c>
      <c r="AI41" s="8247"/>
      <c r="AJ41" s="8248"/>
      <c r="AK41" s="8248"/>
      <c r="AL41" s="8249"/>
      <c r="AM41" s="8248"/>
      <c r="AN41" s="8248"/>
    </row>
    <row customHeight="true" hidden="true" ht="18" r="42">
      <c r="A42" s="8213">
        <v>40</v>
      </c>
      <c r="B42" s="8213" t="s">
        <v>9415</v>
      </c>
      <c r="C42" s="8213" t="s">
        <v>9472</v>
      </c>
      <c r="D42" s="8214">
        <v>0</v>
      </c>
      <c r="E42" s="8214">
        <v>0</v>
      </c>
      <c r="F42" s="8214"/>
      <c r="G42" s="8215">
        <f>VLOOKUP(C42,'Data Products'!$A:$B,2,0)</f>
      </c>
      <c r="H42" s="8246">
        <f t="shared" si="2"/>
      </c>
      <c r="I42" s="8217">
        <v>45630</v>
      </c>
      <c r="J42" s="8218">
        <f t="shared" si="12"/>
      </c>
      <c r="K42" s="8214">
        <v>0</v>
      </c>
      <c r="L42" s="8214">
        <v>0</v>
      </c>
      <c r="M42" s="8228">
        <v>0</v>
      </c>
      <c r="N42" s="8228">
        <v>0</v>
      </c>
      <c r="O42" s="8213" t="s">
        <v>9470</v>
      </c>
      <c r="P42" s="8214">
        <v>0</v>
      </c>
      <c r="Q42" s="8214">
        <v>0</v>
      </c>
      <c r="R42" s="8214">
        <v>0</v>
      </c>
      <c r="S42" s="8214">
        <v>0</v>
      </c>
      <c r="T42" s="8214">
        <v>0</v>
      </c>
      <c r="U42" s="8214">
        <v>0</v>
      </c>
      <c r="V42" s="8214">
        <v>0</v>
      </c>
      <c r="W42" s="8214">
        <v>0</v>
      </c>
      <c r="X42" s="8214">
        <v>0</v>
      </c>
      <c r="Y42" s="8214">
        <v>0</v>
      </c>
      <c r="Z42" s="8214">
        <v>0</v>
      </c>
      <c r="AA42" s="8214">
        <v>0</v>
      </c>
      <c r="AB42" s="8219">
        <f t="shared" si="20"/>
      </c>
      <c r="AC42" s="8230">
        <f t="shared" si="5"/>
      </c>
      <c r="AD42" s="8221">
        <f t="shared" si="7"/>
      </c>
      <c r="AE42" s="8231">
        <f t="shared" si="14"/>
      </c>
      <c r="AF42" s="8223">
        <f>VLOOKUP(C42,'Data Products'!$A:$J,10,0)</f>
      </c>
      <c r="AG42" s="8224">
        <f t="shared" si="9"/>
      </c>
      <c r="AH42" s="8225">
        <f t="shared" si="16"/>
      </c>
      <c r="AI42" s="8250"/>
      <c r="AJ42" s="8251"/>
      <c r="AK42" s="8251"/>
      <c r="AL42" s="8250"/>
      <c r="AM42" s="8251"/>
      <c r="AN42" s="8251"/>
    </row>
    <row r="43">
      <c r="A43" s="8213">
        <v>41</v>
      </c>
      <c r="B43" s="8213" t="s">
        <v>9405</v>
      </c>
      <c r="C43" s="8213" t="s">
        <v>9473</v>
      </c>
      <c r="D43" s="8214">
        <v>213</v>
      </c>
      <c r="E43" s="8214">
        <v>213</v>
      </c>
      <c r="F43" s="8252"/>
      <c r="G43" s="8215">
        <f>VLOOKUP(C43,'Data Products'!$A:$B,2,0)</f>
      </c>
      <c r="H43" s="8246">
        <f t="shared" si="2"/>
      </c>
      <c r="I43" s="8217">
        <v>45898</v>
      </c>
      <c r="J43" s="8218">
        <f t="shared" si="12"/>
      </c>
      <c r="K43" s="8214">
        <v>2</v>
      </c>
      <c r="L43" s="8214">
        <v>15</v>
      </c>
      <c r="M43" s="8228">
        <v>0</v>
      </c>
      <c r="N43" s="8228">
        <v>0</v>
      </c>
      <c r="O43" s="8213" t="s">
        <v>9474</v>
      </c>
      <c r="P43" s="8214">
        <v>0</v>
      </c>
      <c r="Q43" s="8214">
        <v>0</v>
      </c>
      <c r="R43" s="8214">
        <v>128</v>
      </c>
      <c r="S43" s="8214">
        <v>128</v>
      </c>
      <c r="T43" s="8214">
        <v>85</v>
      </c>
      <c r="U43" s="8214">
        <v>85</v>
      </c>
      <c r="V43" s="8214">
        <v>0</v>
      </c>
      <c r="W43" s="8214">
        <v>0</v>
      </c>
      <c r="X43" s="8214">
        <v>0</v>
      </c>
      <c r="Y43" s="8214">
        <v>0</v>
      </c>
      <c r="Z43" s="8214">
        <v>0</v>
      </c>
      <c r="AA43" s="8214">
        <v>0</v>
      </c>
      <c r="AB43" s="8219">
        <f t="shared" si="20"/>
      </c>
      <c r="AC43" s="8240">
        <f t="shared" si="5"/>
      </c>
      <c r="AD43" s="8221">
        <f t="shared" si="7"/>
      </c>
      <c r="AE43" s="8241">
        <f t="shared" si="14"/>
      </c>
      <c r="AF43" s="8223">
        <f>VLOOKUP(C43,'Data Products'!$A:$J,10,0)</f>
      </c>
      <c r="AG43" s="8224">
        <f t="shared" si="9"/>
      </c>
      <c r="AH43" s="8225">
        <f t="shared" si="16"/>
      </c>
      <c r="AI43" s="8253" t="s">
        <v>9475</v>
      </c>
      <c r="AJ43" s="8251"/>
      <c r="AK43" s="8251"/>
      <c r="AL43" s="8250"/>
      <c r="AM43" s="8251"/>
      <c r="AN43" s="8251"/>
    </row>
    <row customHeight="true" ht="18" r="44">
      <c r="A44" s="8213">
        <v>42</v>
      </c>
      <c r="B44" s="8213" t="s">
        <v>9412</v>
      </c>
      <c r="C44" s="8213" t="s">
        <v>9476</v>
      </c>
      <c r="D44" s="8235">
        <v>1698</v>
      </c>
      <c r="E44" s="8235">
        <v>1697</v>
      </c>
      <c r="F44" s="8252"/>
      <c r="G44" s="8215">
        <f>VLOOKUP(C44,'Data Products'!$A:$B,2,0)</f>
      </c>
      <c r="H44" s="8246">
        <f t="shared" si="2"/>
      </c>
      <c r="I44" s="8254">
        <v>46030</v>
      </c>
      <c r="J44" s="8218">
        <f t="shared" si="12"/>
      </c>
      <c r="K44" s="8235">
        <v>118</v>
      </c>
      <c r="L44" s="8235">
        <v>187</v>
      </c>
      <c r="M44" s="8228">
        <v>0</v>
      </c>
      <c r="N44" s="8228">
        <v>0</v>
      </c>
      <c r="O44" s="8213" t="s">
        <v>9477</v>
      </c>
      <c r="P44" s="8214">
        <v>0</v>
      </c>
      <c r="Q44" s="8214">
        <v>0</v>
      </c>
      <c r="R44" s="8214">
        <v>766</v>
      </c>
      <c r="S44" s="8214">
        <v>766</v>
      </c>
      <c r="T44" s="8214">
        <v>932</v>
      </c>
      <c r="U44" s="8214">
        <v>931</v>
      </c>
      <c r="V44" s="8214">
        <v>0</v>
      </c>
      <c r="W44" s="8214">
        <v>0</v>
      </c>
      <c r="X44" s="8214">
        <v>0</v>
      </c>
      <c r="Y44" s="8214">
        <v>0</v>
      </c>
      <c r="Z44" s="8214">
        <v>0</v>
      </c>
      <c r="AA44" s="8214">
        <v>0</v>
      </c>
      <c r="AB44" s="8219">
        <f t="shared" si="20"/>
      </c>
      <c r="AC44" s="8240">
        <f t="shared" si="5"/>
      </c>
      <c r="AD44" s="8221">
        <f t="shared" si="7"/>
      </c>
      <c r="AE44" s="8241">
        <f t="shared" si="14"/>
      </c>
      <c r="AF44" s="8223">
        <f>VLOOKUP(C44,'Data Products'!$A:$J,10,0)</f>
      </c>
      <c r="AG44" s="8224">
        <f t="shared" si="9"/>
      </c>
      <c r="AH44" s="8225">
        <f t="shared" si="16"/>
      </c>
      <c r="AI44" s="8253"/>
      <c r="AJ44" s="8251"/>
      <c r="AK44" s="8251"/>
      <c r="AL44" s="8250"/>
      <c r="AM44" s="8251"/>
      <c r="AN44" s="8251"/>
    </row>
    <row r="45">
      <c r="A45" s="8255"/>
      <c r="B45" s="8256"/>
      <c r="C45" s="8255"/>
      <c r="D45" s="8255"/>
      <c r="E45" s="8255"/>
      <c r="F45" s="8255"/>
      <c r="G45" s="8255"/>
      <c r="H45" s="8255"/>
      <c r="I45" s="8255"/>
      <c r="J45" s="8257"/>
      <c r="K45" s="8252"/>
      <c r="L45" s="8252" t="s">
        <v>9478</v>
      </c>
      <c r="M45" s="8252"/>
      <c r="N45" s="8252"/>
      <c r="O45" s="8252"/>
      <c r="P45" s="8252"/>
      <c r="Q45" s="8252"/>
      <c r="R45" s="8252"/>
      <c r="S45" s="8252"/>
      <c r="T45" s="8252"/>
      <c r="U45" s="8252"/>
      <c r="V45" s="8252"/>
      <c r="W45" s="8252"/>
      <c r="X45" s="8252"/>
      <c r="Y45" s="8252"/>
      <c r="Z45" s="8252"/>
      <c r="AA45" s="8252"/>
      <c r="AB45" s="8252"/>
      <c r="AC45" s="8252"/>
      <c r="AD45" s="8252"/>
      <c r="AE45" s="8258" t="s">
        <v>9479</v>
      </c>
      <c r="AF45" s="8259"/>
      <c r="AG45" s="8259">
        <f>SUM(AG3:AG43)</f>
      </c>
      <c r="AH45" s="8260"/>
      <c r="AI45" s="8261"/>
      <c r="AJ45" s="8262"/>
      <c r="AK45" s="8262"/>
      <c r="AL45" s="8261"/>
      <c r="AM45" s="8262"/>
      <c r="AN45" s="8262"/>
    </row>
    <row r="46">
      <c r="A46" s="8252"/>
      <c r="B46" s="8256"/>
      <c r="C46" s="8256"/>
      <c r="D46" s="8252"/>
      <c r="E46" s="8252"/>
      <c r="F46" s="8252"/>
      <c r="G46" s="8256"/>
      <c r="H46" s="8257"/>
      <c r="I46" s="8257"/>
      <c r="J46" s="8257"/>
      <c r="K46" s="8252"/>
      <c r="L46" s="8252"/>
      <c r="M46" s="8252"/>
      <c r="N46" s="8252"/>
      <c r="O46" s="8252"/>
      <c r="P46" s="8252"/>
      <c r="Q46" s="8252"/>
      <c r="R46" s="8252"/>
      <c r="S46" s="8252"/>
      <c r="T46" s="8252"/>
      <c r="U46" s="8252"/>
      <c r="V46" s="8252"/>
      <c r="W46" s="8252"/>
      <c r="X46" s="8252"/>
      <c r="Y46" s="8252"/>
      <c r="Z46" s="8252"/>
      <c r="AA46" s="8252"/>
      <c r="AB46" s="8252"/>
      <c r="AC46" s="8252"/>
      <c r="AD46" s="8252"/>
      <c r="AE46" s="8263" t="s">
        <v>9480</v>
      </c>
      <c r="AF46" s="8264">
        <f t="shared" ref="AF46:AF49" si="0">AG46/$AG$45</f>
      </c>
      <c r="AG46" s="8265">
        <f t="shared" ref="AG46:AG49" si="1">SUMIFS($AG$3:$AG$43,$AE$3:$AE$43,AE46)</f>
      </c>
      <c r="AH46" s="8266"/>
      <c r="AI46" s="8261"/>
      <c r="AJ46" s="8262"/>
      <c r="AK46" s="8262"/>
      <c r="AL46" s="8261"/>
      <c r="AM46" s="8262"/>
      <c r="AN46" s="8262"/>
    </row>
    <row r="47">
      <c r="A47" s="8252"/>
      <c r="B47" s="8256"/>
      <c r="C47" s="8256"/>
      <c r="D47" s="8252"/>
      <c r="E47" s="8252"/>
      <c r="F47" s="8252"/>
      <c r="G47" s="8256"/>
      <c r="H47" s="8257"/>
      <c r="I47" s="8257"/>
      <c r="J47" s="8257"/>
      <c r="K47" s="8252"/>
      <c r="L47" s="8252"/>
      <c r="M47" s="8252"/>
      <c r="N47" s="8252"/>
      <c r="O47" s="8252"/>
      <c r="P47" s="8252"/>
      <c r="Q47" s="8252"/>
      <c r="R47" s="8252"/>
      <c r="S47" s="8252"/>
      <c r="T47" s="8252"/>
      <c r="U47" s="8252"/>
      <c r="V47" s="8252"/>
      <c r="W47" s="8252"/>
      <c r="X47" s="8252"/>
      <c r="Y47" s="8252"/>
      <c r="Z47" s="8252"/>
      <c r="AA47" s="8252"/>
      <c r="AB47" s="8252"/>
      <c r="AC47" s="8252"/>
      <c r="AD47" s="8252"/>
      <c r="AE47" s="8263" t="s">
        <v>9481</v>
      </c>
      <c r="AF47" s="8264">
        <f t="shared" si="0"/>
      </c>
      <c r="AG47" s="8265">
        <f t="shared" si="1"/>
      </c>
      <c r="AH47" s="8266"/>
      <c r="AI47" s="8261"/>
      <c r="AJ47" s="8262"/>
      <c r="AK47" s="8262"/>
      <c r="AL47" s="8261"/>
      <c r="AM47" s="8262"/>
      <c r="AN47" s="8262"/>
    </row>
    <row r="48">
      <c r="A48" s="8252"/>
      <c r="B48" s="8256"/>
      <c r="C48" s="8256"/>
      <c r="D48" s="8252"/>
      <c r="E48" s="8252"/>
      <c r="F48" s="8252"/>
      <c r="G48" s="8256"/>
      <c r="H48" s="8257"/>
      <c r="I48" s="8257"/>
      <c r="J48" s="8257"/>
      <c r="K48" s="8252"/>
      <c r="L48" s="8252"/>
      <c r="M48" s="8252"/>
      <c r="N48" s="8252"/>
      <c r="O48" s="8252"/>
      <c r="P48" s="8252"/>
      <c r="Q48" s="8252"/>
      <c r="R48" s="8252"/>
      <c r="S48" s="8252"/>
      <c r="T48" s="8252"/>
      <c r="U48" s="8252"/>
      <c r="V48" s="8252"/>
      <c r="W48" s="8252"/>
      <c r="X48" s="8252"/>
      <c r="Y48" s="8252"/>
      <c r="Z48" s="8252"/>
      <c r="AA48" s="8252"/>
      <c r="AB48" s="8252"/>
      <c r="AC48" s="8252"/>
      <c r="AD48" s="8252"/>
      <c r="AE48" s="8263" t="s">
        <v>9482</v>
      </c>
      <c r="AF48" s="8264">
        <f t="shared" si="0"/>
      </c>
      <c r="AG48" s="8265">
        <f t="shared" si="1"/>
      </c>
      <c r="AH48" s="8266"/>
      <c r="AI48" s="8261"/>
      <c r="AJ48" s="8262"/>
      <c r="AK48" s="8262"/>
      <c r="AL48" s="8261"/>
      <c r="AM48" s="8262"/>
      <c r="AN48" s="8262"/>
    </row>
    <row r="49">
      <c r="A49" s="8252"/>
      <c r="B49" s="8256"/>
      <c r="C49" s="8256"/>
      <c r="D49" s="8252"/>
      <c r="E49" s="8252"/>
      <c r="F49" s="8252"/>
      <c r="G49" s="8256"/>
      <c r="H49" s="8257"/>
      <c r="I49" s="8257"/>
      <c r="J49" s="8257"/>
      <c r="K49" s="8252"/>
      <c r="L49" s="8252"/>
      <c r="M49" s="8252"/>
      <c r="N49" s="8252"/>
      <c r="O49" s="8252"/>
      <c r="P49" s="8252"/>
      <c r="Q49" s="8252"/>
      <c r="R49" s="8252"/>
      <c r="S49" s="8252"/>
      <c r="T49" s="8252"/>
      <c r="U49" s="8252"/>
      <c r="V49" s="8252"/>
      <c r="W49" s="8252"/>
      <c r="X49" s="8252"/>
      <c r="Y49" s="8252"/>
      <c r="Z49" s="8252"/>
      <c r="AA49" s="8252"/>
      <c r="AB49" s="8252"/>
      <c r="AC49" s="8252"/>
      <c r="AD49" s="8252"/>
      <c r="AE49" s="8263" t="s">
        <v>9483</v>
      </c>
      <c r="AF49" s="8264">
        <f t="shared" si="0"/>
      </c>
      <c r="AG49" s="8265">
        <f t="shared" si="1"/>
      </c>
      <c r="AH49" s="8266"/>
      <c r="AI49" s="8261"/>
      <c r="AJ49" s="8262"/>
      <c r="AK49" s="8262"/>
      <c r="AL49" s="8261"/>
      <c r="AM49" s="8262"/>
      <c r="AN49" s="8262"/>
    </row>
    <row r="50">
      <c r="A50" s="8252"/>
      <c r="B50" s="8256"/>
      <c r="C50" s="8256"/>
      <c r="D50" s="8252"/>
      <c r="E50" s="8252"/>
      <c r="F50" s="8252"/>
      <c r="G50" s="8256"/>
      <c r="H50" s="8257"/>
      <c r="I50" s="8257"/>
      <c r="J50" s="8257"/>
      <c r="K50" s="8252"/>
      <c r="L50" s="8252"/>
      <c r="M50" s="8252"/>
      <c r="N50" s="8252"/>
      <c r="O50" s="8252"/>
      <c r="P50" s="8252"/>
      <c r="Q50" s="8252"/>
      <c r="R50" s="8252"/>
      <c r="S50" s="8252"/>
      <c r="T50" s="8252"/>
      <c r="U50" s="8252"/>
      <c r="V50" s="8252"/>
      <c r="W50" s="8252"/>
      <c r="X50" s="8252"/>
      <c r="Y50" s="8252"/>
      <c r="Z50" s="8252"/>
      <c r="AA50" s="8252"/>
      <c r="AB50" s="8252"/>
      <c r="AC50" s="8252"/>
      <c r="AD50" s="8252"/>
      <c r="AE50" s="8263" t="s">
        <v>9394</v>
      </c>
      <c r="AF50" s="8267">
        <f>AVERAGE(AH3:AH43)/AVERAGE(D3:D43)</f>
      </c>
      <c r="AG50" s="8265">
        <f>SUMIF($H$3:$H$43,"&lt;90",$AG$3:$AG$43)</f>
      </c>
      <c r="AH50" s="8268"/>
      <c r="AI50" s="8261"/>
      <c r="AJ50" s="8262"/>
      <c r="AK50" s="8262"/>
      <c r="AL50" s="8261"/>
      <c r="AM50" s="8262"/>
      <c r="AN50" s="8262"/>
    </row>
    <row r="51">
      <c r="A51" s="8252"/>
      <c r="B51" s="8256"/>
      <c r="C51" s="8256"/>
      <c r="D51" s="8252"/>
      <c r="E51" s="8252"/>
      <c r="F51" s="8252"/>
      <c r="G51" s="8256"/>
      <c r="H51" s="8257"/>
      <c r="I51" s="8257"/>
      <c r="J51" s="8257"/>
      <c r="K51" s="8252"/>
      <c r="L51" s="8252"/>
      <c r="M51" s="8252"/>
      <c r="N51" s="8252"/>
      <c r="O51" s="8252"/>
      <c r="P51" s="8252"/>
      <c r="Q51" s="8252"/>
      <c r="R51" s="8252"/>
      <c r="S51" s="8252"/>
      <c r="T51" s="8252"/>
      <c r="U51" s="8252"/>
      <c r="V51" s="8252"/>
      <c r="W51" s="8252"/>
      <c r="X51" s="8252"/>
      <c r="Y51" s="8252"/>
      <c r="Z51" s="8252"/>
      <c r="AA51" s="8252"/>
      <c r="AB51" s="8252"/>
      <c r="AC51" s="8252"/>
      <c r="AD51" s="8252"/>
      <c r="AE51" s="8252"/>
      <c r="AF51" s="8268"/>
      <c r="AG51" s="8268"/>
      <c r="AH51" s="8268"/>
      <c r="AI51" s="8261"/>
      <c r="AJ51" s="8262"/>
      <c r="AK51" s="8262"/>
      <c r="AL51" s="8261"/>
      <c r="AM51" s="8262"/>
      <c r="AN51" s="8262"/>
    </row>
    <row r="52">
      <c r="A52" s="8208" t="s">
        <v>9484</v>
      </c>
      <c r="B52" s="8208" t="s">
        <v>9369</v>
      </c>
      <c r="C52" s="8208" t="s">
        <v>9370</v>
      </c>
      <c r="D52" s="8208" t="s">
        <v>9371</v>
      </c>
      <c r="E52" s="8208"/>
      <c r="F52" s="8208" t="s">
        <v>9485</v>
      </c>
      <c r="G52" s="8269" t="s">
        <v>9373</v>
      </c>
      <c r="H52" s="8270" t="s">
        <v>9374</v>
      </c>
      <c r="I52" s="8207" t="s">
        <v>9375</v>
      </c>
      <c r="J52" s="8207" t="s">
        <v>9376</v>
      </c>
      <c r="K52" s="8208" t="s">
        <v>9377</v>
      </c>
      <c r="L52" s="8208" t="s">
        <v>9378</v>
      </c>
      <c r="M52" s="8208" t="s">
        <v>9486</v>
      </c>
      <c r="N52" s="8208" t="s">
        <v>9487</v>
      </c>
      <c r="O52" s="8208" t="s">
        <v>9381</v>
      </c>
      <c r="P52" s="8271"/>
      <c r="Q52" s="8271"/>
      <c r="R52" s="8271"/>
      <c r="S52" s="8271"/>
      <c r="T52" s="8271"/>
      <c r="U52" s="8271"/>
      <c r="V52" s="8271"/>
      <c r="W52" s="8271"/>
      <c r="X52" s="8271"/>
      <c r="Y52" s="8271"/>
      <c r="Z52" s="8271"/>
      <c r="AA52" s="8271"/>
      <c r="AB52" s="8272" t="s">
        <v>9388</v>
      </c>
      <c r="AC52" s="8270" t="s">
        <v>9389</v>
      </c>
      <c r="AD52" s="8270" t="s">
        <v>9488</v>
      </c>
      <c r="AE52" s="8270" t="s">
        <v>9489</v>
      </c>
      <c r="AF52" s="8273" t="s">
        <v>9392</v>
      </c>
      <c r="AG52" s="8273" t="s">
        <v>9393</v>
      </c>
      <c r="AH52" s="8207" t="s">
        <v>9394</v>
      </c>
      <c r="AI52" s="8270" t="s">
        <v>9395</v>
      </c>
      <c r="AJ52" s="8207" t="s">
        <v>9396</v>
      </c>
      <c r="AK52" s="8208" t="s">
        <v>9397</v>
      </c>
      <c r="AL52" s="8208" t="s">
        <v>9490</v>
      </c>
      <c r="AM52" s="8208" t="s">
        <v>9399</v>
      </c>
      <c r="AN52" s="8208" t="s">
        <v>9400</v>
      </c>
    </row>
    <row r="53">
      <c r="A53" s="8208" t="s">
        <v>9401</v>
      </c>
      <c r="B53" s="8208"/>
      <c r="C53" s="8208"/>
      <c r="D53" s="8208" t="s">
        <v>9402</v>
      </c>
      <c r="E53" s="8212" t="s">
        <v>9403</v>
      </c>
      <c r="F53" s="8208"/>
      <c r="G53" s="8274"/>
      <c r="H53" s="8270"/>
      <c r="I53" s="8207"/>
      <c r="J53" s="8207"/>
      <c r="K53" s="8208" t="s">
        <v>9404</v>
      </c>
      <c r="L53" s="8208" t="s">
        <v>9404</v>
      </c>
      <c r="M53" s="8208"/>
      <c r="N53" s="8208"/>
      <c r="O53" s="8208"/>
      <c r="P53" s="8271"/>
      <c r="Q53" s="8271"/>
      <c r="R53" s="8271"/>
      <c r="S53" s="8271"/>
      <c r="T53" s="8271"/>
      <c r="U53" s="8271"/>
      <c r="V53" s="8271"/>
      <c r="W53" s="8271"/>
      <c r="X53" s="8271"/>
      <c r="Y53" s="8271"/>
      <c r="Z53" s="8271"/>
      <c r="AA53" s="8271"/>
      <c r="AB53" s="8272"/>
      <c r="AC53" s="8270"/>
      <c r="AD53" s="8270"/>
      <c r="AE53" s="8270"/>
      <c r="AF53" s="8273"/>
      <c r="AG53" s="8273"/>
      <c r="AH53" s="8207"/>
      <c r="AI53" s="8270"/>
      <c r="AJ53" s="8207"/>
      <c r="AK53" s="8208"/>
      <c r="AL53" s="8208"/>
      <c r="AM53" s="8208"/>
      <c r="AN53" s="8208"/>
    </row>
    <row r="54">
      <c r="A54" s="8275">
        <v>1</v>
      </c>
      <c r="B54" s="8213" t="s">
        <v>9412</v>
      </c>
      <c r="C54" s="8213" t="s">
        <v>9491</v>
      </c>
      <c r="D54" s="8214">
        <v>7595</v>
      </c>
      <c r="E54" s="8229">
        <v>7595</v>
      </c>
      <c r="F54" s="8276"/>
      <c r="G54" s="8277">
        <f>VLOOKUP(C54,'Data Products'!$A:$J,2,0)</f>
      </c>
      <c r="H54" s="8278">
        <f t="shared" ref="H54:H78" si="3">IFERROR(G54-TODAY(),"")</f>
      </c>
      <c r="I54" s="8217">
        <v>45840</v>
      </c>
      <c r="J54" s="8218">
        <f t="shared" ref="J54:J125" si="13">TODAY()-I54</f>
      </c>
      <c r="K54" s="8235">
        <v>6664</v>
      </c>
      <c r="L54" s="8279">
        <v>15206</v>
      </c>
      <c r="M54" s="8214">
        <v>6000</v>
      </c>
      <c r="N54" s="8214">
        <v>12000</v>
      </c>
      <c r="O54" s="8213" t="s">
        <v>9417</v>
      </c>
      <c r="P54" s="8252"/>
      <c r="Q54" s="8252"/>
      <c r="R54" s="8280"/>
      <c r="S54" s="8252"/>
      <c r="T54" s="8252"/>
      <c r="U54" s="8252"/>
      <c r="V54" s="8252"/>
      <c r="W54" s="8252"/>
      <c r="X54" s="8252"/>
      <c r="Y54" s="8252"/>
      <c r="Z54" s="8252"/>
      <c r="AA54" s="8252"/>
      <c r="AB54" s="8281">
        <f t="shared" ref="AB54:AB125" si="21">L54/30</f>
      </c>
      <c r="AC54" s="8236">
        <f t="shared" ref="AC54:AC125" si="6">IFERROR(D54/AB54,"-")</f>
      </c>
      <c r="AD54" s="8221">
        <f t="shared" ref="AD54:AD125" si="8">IFERROR(TODAY()+AC54,"-")</f>
      </c>
      <c r="AE54" s="8237">
        <f t="shared" ref="AE54:AE125" si="15">_xlfn.IFS(AC54="-","Not sold yet",AND(AC54&lt;=150,AC54&gt;60),"Out of stock more than 60 days",AC54&lt;=60,"Out of stock less than 60 days",AC54&gt;=150,"Out of stock more than 150 days")</f>
      </c>
      <c r="AF54" s="8223">
        <f>VLOOKUP(C54,'Data Products'!$A:$J,10,0)</f>
      </c>
      <c r="AG54" s="8224">
        <f t="shared" ref="AG54:AG125" si="10">AF54*D54</f>
      </c>
      <c r="AH54" s="8224"/>
      <c r="AI54" s="8243" t="s">
        <v>9492</v>
      </c>
      <c r="AJ54" s="8226"/>
      <c r="AK54" s="8227"/>
      <c r="AL54" s="8226"/>
      <c r="AM54" s="8227"/>
      <c r="AN54" s="8227"/>
    </row>
    <row customHeight="true" hidden="true" ht="18" r="55">
      <c r="A55" s="8275">
        <v>2</v>
      </c>
      <c r="B55" s="8213" t="s">
        <v>9415</v>
      </c>
      <c r="C55" s="8213" t="s">
        <v>9493</v>
      </c>
      <c r="D55" s="8214">
        <v>0</v>
      </c>
      <c r="E55" s="8229">
        <v>0</v>
      </c>
      <c r="F55" s="8276"/>
      <c r="G55" s="8277">
        <f>VLOOKUP(C55,'Data Products'!$A:$J,2,0)</f>
      </c>
      <c r="H55" s="8278">
        <f t="shared" si="3"/>
      </c>
      <c r="I55" s="8217">
        <v>45376</v>
      </c>
      <c r="J55" s="8218">
        <f t="shared" si="13"/>
      </c>
      <c r="K55" s="8214">
        <v>0</v>
      </c>
      <c r="L55" s="8214">
        <v>0</v>
      </c>
      <c r="M55" s="8214">
        <v>0</v>
      </c>
      <c r="N55" s="8214">
        <v>0</v>
      </c>
      <c r="O55" s="8213" t="s">
        <v>9494</v>
      </c>
      <c r="P55" s="8252"/>
      <c r="Q55" s="8252"/>
      <c r="R55" s="8280"/>
      <c r="S55" s="8252"/>
      <c r="T55" s="8252"/>
      <c r="U55" s="8252"/>
      <c r="V55" s="8252"/>
      <c r="W55" s="8252"/>
      <c r="X55" s="8252"/>
      <c r="Y55" s="8252"/>
      <c r="Z55" s="8252"/>
      <c r="AA55" s="8252"/>
      <c r="AB55" s="8281">
        <f t="shared" si="21"/>
      </c>
      <c r="AC55" s="8230">
        <f t="shared" si="6"/>
      </c>
      <c r="AD55" s="8221">
        <f t="shared" si="8"/>
      </c>
      <c r="AE55" s="8231">
        <f t="shared" si="15"/>
      </c>
      <c r="AF55" s="8223">
        <f>VLOOKUP(C55,'Data Products'!$A:$J,10,0)</f>
      </c>
      <c r="AG55" s="8224">
        <f t="shared" si="10"/>
      </c>
      <c r="AH55" s="8224">
        <f t="shared" ref="AH55:AH90" si="17">IF(H55&lt;=90,D55,0)</f>
      </c>
      <c r="AI55" s="8238"/>
      <c r="AJ55" s="8226"/>
      <c r="AK55" s="8227"/>
      <c r="AL55" s="8226"/>
      <c r="AM55" s="8227"/>
      <c r="AN55" s="8227"/>
    </row>
    <row customHeight="true" hidden="true" ht="18" r="56">
      <c r="A56" s="8275">
        <v>3</v>
      </c>
      <c r="B56" s="8213" t="s">
        <v>9415</v>
      </c>
      <c r="C56" s="8213" t="s">
        <v>9495</v>
      </c>
      <c r="D56" s="8214">
        <v>0</v>
      </c>
      <c r="E56" s="8229">
        <v>0</v>
      </c>
      <c r="F56" s="8276"/>
      <c r="G56" s="8277">
        <f>VLOOKUP(C56,'Data Products'!$A:$J,2,0)</f>
      </c>
      <c r="H56" s="8278">
        <f t="shared" si="3"/>
      </c>
      <c r="I56" s="8254">
        <v>45721</v>
      </c>
      <c r="J56" s="8218">
        <f t="shared" si="13"/>
      </c>
      <c r="K56" s="8214">
        <v>0</v>
      </c>
      <c r="L56" s="8214">
        <v>0</v>
      </c>
      <c r="M56" s="8282" t="s">
        <v>9496</v>
      </c>
      <c r="N56" s="8282" t="s">
        <v>9496</v>
      </c>
      <c r="O56" s="8213" t="s">
        <v>9494</v>
      </c>
      <c r="P56" s="8252"/>
      <c r="Q56" s="8252"/>
      <c r="R56" s="8280"/>
      <c r="S56" s="8252"/>
      <c r="T56" s="8252"/>
      <c r="U56" s="8252"/>
      <c r="V56" s="8252"/>
      <c r="W56" s="8252"/>
      <c r="X56" s="8252"/>
      <c r="Y56" s="8252"/>
      <c r="Z56" s="8252"/>
      <c r="AA56" s="8252"/>
      <c r="AB56" s="8281">
        <f t="shared" si="21"/>
      </c>
      <c r="AC56" s="8230">
        <f t="shared" si="6"/>
      </c>
      <c r="AD56" s="8221">
        <f t="shared" si="8"/>
      </c>
      <c r="AE56" s="8231">
        <f t="shared" si="15"/>
      </c>
      <c r="AF56" s="8223">
        <f>VLOOKUP(C56,'Data Products'!$A:$J,10,0)</f>
      </c>
      <c r="AG56" s="8224">
        <f t="shared" si="10"/>
      </c>
      <c r="AH56" s="8224">
        <f t="shared" si="17"/>
      </c>
      <c r="AI56" s="8238"/>
      <c r="AJ56" s="8226"/>
      <c r="AK56" s="8227"/>
      <c r="AL56" s="8226"/>
      <c r="AM56" s="8227"/>
      <c r="AN56" s="8227"/>
    </row>
    <row customHeight="true" hidden="true" ht="18" r="57">
      <c r="A57" s="8275">
        <v>4</v>
      </c>
      <c r="B57" s="8213" t="s">
        <v>9415</v>
      </c>
      <c r="C57" s="8213" t="s">
        <v>9497</v>
      </c>
      <c r="D57" s="8214">
        <v>0</v>
      </c>
      <c r="E57" s="8229">
        <v>0</v>
      </c>
      <c r="F57" s="8276"/>
      <c r="G57" s="8277">
        <f>VLOOKUP(C57,'Data Products'!$A:$J,2,0)</f>
      </c>
      <c r="H57" s="8278">
        <f t="shared" si="3"/>
      </c>
      <c r="I57" s="8217">
        <v>45460</v>
      </c>
      <c r="J57" s="8218">
        <f t="shared" si="13"/>
      </c>
      <c r="K57" s="8214">
        <v>0</v>
      </c>
      <c r="L57" s="8214">
        <v>0</v>
      </c>
      <c r="M57" s="8214">
        <v>0</v>
      </c>
      <c r="N57" s="8214">
        <v>0</v>
      </c>
      <c r="O57" s="8213" t="s">
        <v>9494</v>
      </c>
      <c r="P57" s="8252"/>
      <c r="Q57" s="8252"/>
      <c r="R57" s="8283"/>
      <c r="S57" s="8252"/>
      <c r="T57" s="8252"/>
      <c r="U57" s="8252"/>
      <c r="V57" s="8252"/>
      <c r="W57" s="8252"/>
      <c r="X57" s="8252"/>
      <c r="Y57" s="8252"/>
      <c r="Z57" s="8252"/>
      <c r="AA57" s="8252"/>
      <c r="AB57" s="8281">
        <f t="shared" si="21"/>
      </c>
      <c r="AC57" s="8230">
        <f t="shared" si="6"/>
      </c>
      <c r="AD57" s="8221">
        <f t="shared" si="8"/>
      </c>
      <c r="AE57" s="8231">
        <f t="shared" si="15"/>
      </c>
      <c r="AF57" s="8223">
        <f>VLOOKUP(C57,'Data Products'!$A:$J,10,0)</f>
      </c>
      <c r="AG57" s="8224">
        <f t="shared" si="10"/>
      </c>
      <c r="AH57" s="8224">
        <f t="shared" si="17"/>
      </c>
      <c r="AI57" s="8226"/>
      <c r="AJ57" s="8227"/>
      <c r="AK57" s="8227"/>
      <c r="AL57" s="8226"/>
      <c r="AM57" s="8227"/>
      <c r="AN57" s="8227"/>
    </row>
    <row customHeight="true" hidden="true" ht="18" r="58">
      <c r="A58" s="8275">
        <v>5</v>
      </c>
      <c r="B58" s="8213" t="s">
        <v>9440</v>
      </c>
      <c r="C58" s="8213" t="s">
        <v>9498</v>
      </c>
      <c r="D58" s="8214">
        <v>0</v>
      </c>
      <c r="E58" s="8229">
        <v>0</v>
      </c>
      <c r="F58" s="8276"/>
      <c r="G58" s="8277">
        <f>VLOOKUP(C58,'Data Products'!$A:$J,2,0)</f>
      </c>
      <c r="H58" s="8278">
        <f t="shared" si="3"/>
      </c>
      <c r="I58" s="8217">
        <v>45667</v>
      </c>
      <c r="J58" s="8218">
        <f t="shared" si="13"/>
      </c>
      <c r="K58" s="8214">
        <v>0</v>
      </c>
      <c r="L58" s="8214">
        <v>0</v>
      </c>
      <c r="M58" s="8214">
        <v>500</v>
      </c>
      <c r="N58" s="8214">
        <v>1000</v>
      </c>
      <c r="O58" s="8284" t="s">
        <v>9425</v>
      </c>
      <c r="P58" s="8252"/>
      <c r="Q58" s="8252"/>
      <c r="R58" s="8280"/>
      <c r="S58" s="8252"/>
      <c r="T58" s="8252"/>
      <c r="U58" s="8252"/>
      <c r="V58" s="8252"/>
      <c r="W58" s="8252"/>
      <c r="X58" s="8252"/>
      <c r="Y58" s="8252"/>
      <c r="Z58" s="8252"/>
      <c r="AA58" s="8252"/>
      <c r="AB58" s="8281">
        <f t="shared" si="21"/>
      </c>
      <c r="AC58" s="8230">
        <f t="shared" si="6"/>
      </c>
      <c r="AD58" s="8221">
        <f t="shared" si="8"/>
      </c>
      <c r="AE58" s="8231">
        <f t="shared" si="15"/>
      </c>
      <c r="AF58" s="8223">
        <f>VLOOKUP(C58,'Data Products'!$A:$J,10,0)</f>
      </c>
      <c r="AG58" s="8224">
        <f t="shared" si="10"/>
      </c>
      <c r="AH58" s="8224">
        <f t="shared" si="17"/>
      </c>
      <c r="AI58" s="8238"/>
      <c r="AJ58" s="8227"/>
      <c r="AK58" s="8227">
        <v>200</v>
      </c>
      <c r="AL58" s="8226"/>
      <c r="AM58" s="8227"/>
      <c r="AN58" s="8227"/>
    </row>
    <row r="59">
      <c r="A59" s="8275">
        <v>6</v>
      </c>
      <c r="B59" s="8213" t="s">
        <v>9415</v>
      </c>
      <c r="C59" s="8213" t="s">
        <v>9499</v>
      </c>
      <c r="D59" s="8214">
        <v>3</v>
      </c>
      <c r="E59" s="8229">
        <v>3</v>
      </c>
      <c r="F59" s="8276"/>
      <c r="G59" s="8277">
        <f>VLOOKUP(C59,'Data Products'!$A:$J,2,0)</f>
      </c>
      <c r="H59" s="8278">
        <f t="shared" si="3"/>
      </c>
      <c r="I59" s="8217">
        <v>45667</v>
      </c>
      <c r="J59" s="8218">
        <f t="shared" si="13"/>
      </c>
      <c r="K59" s="8214">
        <v>0</v>
      </c>
      <c r="L59" s="8214">
        <v>0</v>
      </c>
      <c r="M59" s="8214">
        <v>500</v>
      </c>
      <c r="N59" s="8214">
        <v>1000</v>
      </c>
      <c r="O59" s="8213" t="s">
        <v>9425</v>
      </c>
      <c r="P59" s="8252"/>
      <c r="Q59" s="8252"/>
      <c r="R59" s="8280"/>
      <c r="S59" s="8252"/>
      <c r="T59" s="8252"/>
      <c r="U59" s="8252"/>
      <c r="V59" s="8252"/>
      <c r="W59" s="8252"/>
      <c r="X59" s="8252"/>
      <c r="Y59" s="8252"/>
      <c r="Z59" s="8252"/>
      <c r="AA59" s="8252"/>
      <c r="AB59" s="8281">
        <f t="shared" si="21"/>
      </c>
      <c r="AC59" s="8236">
        <f t="shared" si="6"/>
      </c>
      <c r="AD59" s="8221">
        <f t="shared" si="8"/>
      </c>
      <c r="AE59" s="8237">
        <f t="shared" si="15"/>
      </c>
      <c r="AF59" s="8223">
        <f>VLOOKUP(C59,'Data Products'!$A:$J,10,0)</f>
      </c>
      <c r="AG59" s="8224">
        <f t="shared" si="10"/>
      </c>
      <c r="AH59" s="8224">
        <f t="shared" si="17"/>
      </c>
      <c r="AI59" s="8238"/>
      <c r="AJ59" s="8227"/>
      <c r="AK59" s="8227"/>
      <c r="AL59" s="8226"/>
      <c r="AM59" s="8227"/>
      <c r="AN59" s="8227"/>
    </row>
    <row r="60">
      <c r="A60" s="8275">
        <v>7</v>
      </c>
      <c r="B60" s="8213" t="s">
        <v>9405</v>
      </c>
      <c r="C60" s="8213" t="s">
        <v>9500</v>
      </c>
      <c r="D60" s="8214">
        <v>146</v>
      </c>
      <c r="E60" s="8229">
        <v>146</v>
      </c>
      <c r="F60" s="8276"/>
      <c r="G60" s="8277">
        <f>VLOOKUP(C60,'Data Products'!$A:$J,2,0)</f>
      </c>
      <c r="H60" s="8278">
        <f t="shared" si="3"/>
      </c>
      <c r="I60" s="8217">
        <v>45617</v>
      </c>
      <c r="J60" s="8218">
        <f t="shared" si="13"/>
      </c>
      <c r="K60" s="8214">
        <v>18</v>
      </c>
      <c r="L60" s="8214">
        <v>52</v>
      </c>
      <c r="M60" s="8214">
        <v>300</v>
      </c>
      <c r="N60" s="8214">
        <v>500</v>
      </c>
      <c r="O60" s="8285" t="s">
        <v>9425</v>
      </c>
      <c r="P60" s="8252"/>
      <c r="Q60" s="8252"/>
      <c r="R60" s="8280"/>
      <c r="S60" s="8252"/>
      <c r="T60" s="8252"/>
      <c r="U60" s="8252"/>
      <c r="V60" s="8252"/>
      <c r="W60" s="8252"/>
      <c r="X60" s="8252"/>
      <c r="Y60" s="8252"/>
      <c r="Z60" s="8252"/>
      <c r="AA60" s="8252"/>
      <c r="AB60" s="8281">
        <f t="shared" si="21"/>
      </c>
      <c r="AC60" s="8240">
        <f t="shared" si="6"/>
      </c>
      <c r="AD60" s="8221">
        <f t="shared" si="8"/>
      </c>
      <c r="AE60" s="8241">
        <f t="shared" si="15"/>
      </c>
      <c r="AF60" s="8223">
        <f>VLOOKUP(C60,'Data Products'!$A:$J,10,0)</f>
      </c>
      <c r="AG60" s="8224">
        <f t="shared" si="10"/>
      </c>
      <c r="AH60" s="8224">
        <f t="shared" si="17"/>
      </c>
      <c r="AI60" s="8226"/>
      <c r="AJ60" s="8227"/>
      <c r="AK60" s="8227"/>
      <c r="AL60" s="8226"/>
      <c r="AM60" s="8227"/>
      <c r="AN60" s="8227"/>
    </row>
    <row customHeight="true" hidden="true" ht="18" r="61">
      <c r="A61" s="8275">
        <v>8</v>
      </c>
      <c r="B61" s="8213" t="s">
        <v>9405</v>
      </c>
      <c r="C61" s="8213" t="s">
        <v>9501</v>
      </c>
      <c r="D61" s="8214">
        <v>0</v>
      </c>
      <c r="E61" s="8229">
        <v>0</v>
      </c>
      <c r="F61" s="8276"/>
      <c r="G61" s="8277">
        <f>VLOOKUP(C61,'Data Products'!$A:$J,2,0)</f>
      </c>
      <c r="H61" s="8286">
        <f t="shared" si="3"/>
      </c>
      <c r="I61" s="8217">
        <v>45504</v>
      </c>
      <c r="J61" s="8218">
        <f t="shared" si="13"/>
      </c>
      <c r="K61" s="8214">
        <v>0</v>
      </c>
      <c r="L61" s="8214">
        <v>0</v>
      </c>
      <c r="M61" s="8214">
        <v>0</v>
      </c>
      <c r="N61" s="8214">
        <v>0</v>
      </c>
      <c r="O61" s="8213" t="s">
        <v>9425</v>
      </c>
      <c r="P61" s="8252"/>
      <c r="Q61" s="8252"/>
      <c r="R61" s="8280"/>
      <c r="S61" s="8252"/>
      <c r="T61" s="8252"/>
      <c r="U61" s="8252"/>
      <c r="V61" s="8252"/>
      <c r="W61" s="8252"/>
      <c r="X61" s="8252"/>
      <c r="Y61" s="8252"/>
      <c r="Z61" s="8252"/>
      <c r="AA61" s="8252"/>
      <c r="AB61" s="8281">
        <f t="shared" si="21"/>
      </c>
      <c r="AC61" s="8230">
        <f t="shared" si="6"/>
      </c>
      <c r="AD61" s="8221">
        <f t="shared" si="8"/>
      </c>
      <c r="AE61" s="8231">
        <f t="shared" si="15"/>
      </c>
      <c r="AF61" s="8223">
        <f>VLOOKUP(C61,'Data Products'!$A:$J,10,0)</f>
      </c>
      <c r="AG61" s="8224">
        <f t="shared" si="10"/>
      </c>
      <c r="AH61" s="8224">
        <f t="shared" si="17"/>
      </c>
      <c r="AI61" s="8226"/>
      <c r="AJ61" s="8227"/>
      <c r="AK61" s="8227"/>
      <c r="AL61" s="8226"/>
      <c r="AM61" s="8227"/>
      <c r="AN61" s="8227"/>
    </row>
    <row customHeight="true" hidden="true" ht="18" r="62">
      <c r="A62" s="8275">
        <v>9</v>
      </c>
      <c r="B62" s="8213" t="s">
        <v>9405</v>
      </c>
      <c r="C62" s="8213" t="s">
        <v>9502</v>
      </c>
      <c r="D62" s="8214">
        <v>0</v>
      </c>
      <c r="E62" s="8229">
        <v>0</v>
      </c>
      <c r="F62" s="8276"/>
      <c r="G62" s="8277">
        <f>VLOOKUP(C62,'Data Products'!$A:$J,2,0)</f>
      </c>
      <c r="H62" s="8278">
        <f t="shared" si="3"/>
      </c>
      <c r="I62" s="8217">
        <v>45530</v>
      </c>
      <c r="J62" s="8218">
        <f t="shared" si="13"/>
      </c>
      <c r="K62" s="8214">
        <v>0</v>
      </c>
      <c r="L62" s="8214">
        <v>0</v>
      </c>
      <c r="M62" s="8214">
        <v>100</v>
      </c>
      <c r="N62" s="8214">
        <v>300</v>
      </c>
      <c r="O62" s="8213" t="s">
        <v>9425</v>
      </c>
      <c r="P62" s="8252"/>
      <c r="Q62" s="8252"/>
      <c r="R62" s="8280"/>
      <c r="S62" s="8252"/>
      <c r="T62" s="8252"/>
      <c r="U62" s="8252"/>
      <c r="V62" s="8252"/>
      <c r="W62" s="8252"/>
      <c r="X62" s="8252"/>
      <c r="Y62" s="8252"/>
      <c r="Z62" s="8252"/>
      <c r="AA62" s="8252"/>
      <c r="AB62" s="8281">
        <f t="shared" si="21"/>
      </c>
      <c r="AC62" s="8236">
        <f t="shared" si="6"/>
      </c>
      <c r="AD62" s="8221">
        <f t="shared" si="8"/>
      </c>
      <c r="AE62" s="8237">
        <f t="shared" si="15"/>
      </c>
      <c r="AF62" s="8223">
        <f>VLOOKUP(C62,'Data Products'!$A:$J,10,0)</f>
      </c>
      <c r="AG62" s="8224">
        <f t="shared" si="10"/>
      </c>
      <c r="AH62" s="8224">
        <f t="shared" si="17"/>
      </c>
      <c r="AI62" s="8226"/>
      <c r="AJ62" s="8227"/>
      <c r="AK62" s="8227"/>
      <c r="AL62" s="8226"/>
      <c r="AM62" s="8227"/>
      <c r="AN62" s="8227"/>
    </row>
    <row customHeight="true" hidden="true" ht="18" r="63">
      <c r="A63" s="8275">
        <v>10</v>
      </c>
      <c r="B63" s="8213" t="s">
        <v>9405</v>
      </c>
      <c r="C63" s="8213" t="s">
        <v>9503</v>
      </c>
      <c r="D63" s="8214">
        <v>0</v>
      </c>
      <c r="E63" s="8229">
        <v>0</v>
      </c>
      <c r="F63" s="8276"/>
      <c r="G63" s="8277">
        <f>VLOOKUP(C63,'Data Products'!$A:$J,2,0)</f>
      </c>
      <c r="H63" s="8278">
        <f t="shared" si="3"/>
      </c>
      <c r="I63" s="8217">
        <v>45667</v>
      </c>
      <c r="J63" s="8218">
        <f t="shared" si="13"/>
      </c>
      <c r="K63" s="8214">
        <v>0</v>
      </c>
      <c r="L63" s="8214">
        <v>0</v>
      </c>
      <c r="M63" s="8214">
        <v>500</v>
      </c>
      <c r="N63" s="8214">
        <v>1000</v>
      </c>
      <c r="O63" s="8213" t="s">
        <v>9425</v>
      </c>
      <c r="P63" s="8252"/>
      <c r="Q63" s="8252"/>
      <c r="R63" s="8280"/>
      <c r="S63" s="8252"/>
      <c r="T63" s="8252"/>
      <c r="U63" s="8252"/>
      <c r="V63" s="8252"/>
      <c r="W63" s="8252"/>
      <c r="X63" s="8252"/>
      <c r="Y63" s="8252"/>
      <c r="Z63" s="8252"/>
      <c r="AA63" s="8252"/>
      <c r="AB63" s="8281">
        <f t="shared" si="21"/>
      </c>
      <c r="AC63" s="8230">
        <f t="shared" si="6"/>
      </c>
      <c r="AD63" s="8221">
        <f t="shared" si="8"/>
      </c>
      <c r="AE63" s="8231">
        <f t="shared" si="15"/>
      </c>
      <c r="AF63" s="8223">
        <f>VLOOKUP(C63,'Data Products'!$A:$J,10,0)</f>
      </c>
      <c r="AG63" s="8224">
        <f t="shared" si="10"/>
      </c>
      <c r="AH63" s="8224">
        <f t="shared" si="17"/>
      </c>
      <c r="AI63" s="8238"/>
      <c r="AJ63" s="8227"/>
      <c r="AK63" s="8227">
        <v>150</v>
      </c>
      <c r="AL63" s="8226"/>
      <c r="AM63" s="8227"/>
      <c r="AN63" s="8227"/>
    </row>
    <row r="64">
      <c r="A64" s="8275">
        <v>11</v>
      </c>
      <c r="B64" s="8213" t="s">
        <v>9405</v>
      </c>
      <c r="C64" s="8213" t="s">
        <v>9504</v>
      </c>
      <c r="D64" s="8214">
        <v>5</v>
      </c>
      <c r="E64" s="8229">
        <v>5</v>
      </c>
      <c r="F64" s="8276"/>
      <c r="G64" s="8277">
        <f>VLOOKUP(C64,'Data Products'!$A:$J,2,0)</f>
      </c>
      <c r="H64" s="8278">
        <f t="shared" si="3"/>
      </c>
      <c r="I64" s="8254">
        <v>45716</v>
      </c>
      <c r="J64" s="8218">
        <f t="shared" si="13"/>
      </c>
      <c r="K64" s="8214">
        <v>81</v>
      </c>
      <c r="L64" s="8214">
        <v>246</v>
      </c>
      <c r="M64" s="8228">
        <v>0</v>
      </c>
      <c r="N64" s="8228">
        <v>0</v>
      </c>
      <c r="O64" s="8213" t="s">
        <v>9425</v>
      </c>
      <c r="P64" s="8252"/>
      <c r="Q64" s="8252"/>
      <c r="R64" s="8280"/>
      <c r="S64" s="8252"/>
      <c r="T64" s="8252"/>
      <c r="U64" s="8252"/>
      <c r="V64" s="8252"/>
      <c r="W64" s="8252"/>
      <c r="X64" s="8252"/>
      <c r="Y64" s="8252"/>
      <c r="Z64" s="8252"/>
      <c r="AA64" s="8252"/>
      <c r="AB64" s="8281">
        <f t="shared" si="21"/>
      </c>
      <c r="AC64" s="8240">
        <f t="shared" si="6"/>
      </c>
      <c r="AD64" s="8221">
        <f t="shared" si="8"/>
      </c>
      <c r="AE64" s="8241">
        <f t="shared" si="15"/>
      </c>
      <c r="AF64" s="8223">
        <f>VLOOKUP(C64,'Data Products'!$A:$J,10,0)</f>
      </c>
      <c r="AG64" s="8224">
        <f t="shared" si="10"/>
      </c>
      <c r="AH64" s="8224">
        <f t="shared" si="17"/>
      </c>
      <c r="AI64" s="8238"/>
      <c r="AJ64" s="8227"/>
      <c r="AK64" s="8227"/>
      <c r="AL64" s="8226"/>
      <c r="AM64" s="8227"/>
      <c r="AN64" s="8227"/>
    </row>
    <row r="65">
      <c r="A65" s="8275">
        <v>12</v>
      </c>
      <c r="B65" s="8213" t="s">
        <v>9405</v>
      </c>
      <c r="C65" s="8213" t="s">
        <v>9505</v>
      </c>
      <c r="D65" s="8214">
        <v>279</v>
      </c>
      <c r="E65" s="8229">
        <v>279</v>
      </c>
      <c r="F65" s="8276"/>
      <c r="G65" s="8277">
        <f>VLOOKUP(C65,'Data Products'!$A:$J,2,0)</f>
      </c>
      <c r="H65" s="8278">
        <f t="shared" si="3"/>
      </c>
      <c r="I65" s="8254">
        <v>45716</v>
      </c>
      <c r="J65" s="8218">
        <f t="shared" si="13"/>
      </c>
      <c r="K65" s="8214">
        <v>33</v>
      </c>
      <c r="L65" s="8214">
        <v>55</v>
      </c>
      <c r="M65" s="8228">
        <v>0</v>
      </c>
      <c r="N65" s="8228">
        <v>0</v>
      </c>
      <c r="O65" s="8213" t="s">
        <v>9425</v>
      </c>
      <c r="P65" s="8252"/>
      <c r="Q65" s="8252"/>
      <c r="R65" s="8280"/>
      <c r="S65" s="8252"/>
      <c r="T65" s="8252"/>
      <c r="U65" s="8252"/>
      <c r="V65" s="8252"/>
      <c r="W65" s="8252"/>
      <c r="X65" s="8252"/>
      <c r="Y65" s="8252"/>
      <c r="Z65" s="8252"/>
      <c r="AA65" s="8252"/>
      <c r="AB65" s="8281">
        <f t="shared" si="21"/>
      </c>
      <c r="AC65" s="8240">
        <f t="shared" si="6"/>
      </c>
      <c r="AD65" s="8221">
        <f t="shared" si="8"/>
      </c>
      <c r="AE65" s="8241">
        <f t="shared" si="15"/>
      </c>
      <c r="AF65" s="8223">
        <f>VLOOKUP(C65,'Data Products'!$A:$J,10,0)</f>
      </c>
      <c r="AG65" s="8224">
        <f t="shared" si="10"/>
      </c>
      <c r="AH65" s="8224">
        <f t="shared" si="17"/>
      </c>
      <c r="AI65" s="8238"/>
      <c r="AJ65" s="8227"/>
      <c r="AK65" s="8227"/>
      <c r="AL65" s="8226"/>
      <c r="AM65" s="8227"/>
      <c r="AN65" s="8227"/>
    </row>
    <row customHeight="true" hidden="true" ht="18" r="66">
      <c r="A66" s="8275">
        <v>13</v>
      </c>
      <c r="B66" s="8213" t="s">
        <v>9405</v>
      </c>
      <c r="C66" s="8213" t="s">
        <v>9506</v>
      </c>
      <c r="D66" s="8214">
        <v>0</v>
      </c>
      <c r="E66" s="8229">
        <v>0</v>
      </c>
      <c r="F66" s="8276"/>
      <c r="G66" s="8277">
        <f>VLOOKUP(C66,'Data Products'!$A:$J,2,0)</f>
      </c>
      <c r="H66" s="8286">
        <f t="shared" si="3"/>
      </c>
      <c r="I66" s="8217">
        <v>45363</v>
      </c>
      <c r="J66" s="8218">
        <f t="shared" si="13"/>
      </c>
      <c r="K66" s="8214">
        <v>0</v>
      </c>
      <c r="L66" s="8214">
        <v>0</v>
      </c>
      <c r="M66" s="8214">
        <v>0</v>
      </c>
      <c r="N66" s="8214">
        <v>0</v>
      </c>
      <c r="O66" s="8213" t="s">
        <v>9425</v>
      </c>
      <c r="P66" s="8252"/>
      <c r="Q66" s="8252"/>
      <c r="R66" s="8280"/>
      <c r="S66" s="8252"/>
      <c r="T66" s="8252"/>
      <c r="U66" s="8252"/>
      <c r="V66" s="8252"/>
      <c r="W66" s="8252"/>
      <c r="X66" s="8252"/>
      <c r="Y66" s="8252"/>
      <c r="Z66" s="8252"/>
      <c r="AA66" s="8252"/>
      <c r="AB66" s="8281">
        <f t="shared" si="21"/>
      </c>
      <c r="AC66" s="8230">
        <f t="shared" si="6"/>
      </c>
      <c r="AD66" s="8221">
        <f t="shared" si="8"/>
      </c>
      <c r="AE66" s="8231">
        <f t="shared" si="15"/>
      </c>
      <c r="AF66" s="8223">
        <f>VLOOKUP(C66,'Data Products'!$A:$J,10,0)</f>
      </c>
      <c r="AG66" s="8224">
        <f t="shared" si="10"/>
      </c>
      <c r="AH66" s="8224">
        <f t="shared" si="17"/>
      </c>
      <c r="AI66" s="8226"/>
      <c r="AJ66" s="8227"/>
      <c r="AK66" s="8227"/>
      <c r="AL66" s="8226"/>
      <c r="AM66" s="8227"/>
      <c r="AN66" s="8227"/>
    </row>
    <row r="67">
      <c r="A67" s="8275">
        <v>14</v>
      </c>
      <c r="B67" s="8213" t="s">
        <v>9405</v>
      </c>
      <c r="C67" s="8213" t="s">
        <v>9507</v>
      </c>
      <c r="D67" s="8214">
        <v>53</v>
      </c>
      <c r="E67" s="8229">
        <v>53</v>
      </c>
      <c r="F67" s="8276"/>
      <c r="G67" s="8277">
        <f>VLOOKUP(C67,'Data Products'!$A:$J,2,0)</f>
      </c>
      <c r="H67" s="8278">
        <f t="shared" si="3"/>
      </c>
      <c r="I67" s="8217">
        <v>45617</v>
      </c>
      <c r="J67" s="8218">
        <f t="shared" si="13"/>
      </c>
      <c r="K67" s="8214">
        <v>2</v>
      </c>
      <c r="L67" s="8214">
        <v>12</v>
      </c>
      <c r="M67" s="8214">
        <v>300</v>
      </c>
      <c r="N67" s="8214">
        <v>500</v>
      </c>
      <c r="O67" s="8213" t="s">
        <v>9425</v>
      </c>
      <c r="P67" s="8252"/>
      <c r="Q67" s="8252"/>
      <c r="R67" s="8280"/>
      <c r="S67" s="8252"/>
      <c r="T67" s="8252"/>
      <c r="U67" s="8252"/>
      <c r="V67" s="8252"/>
      <c r="W67" s="8252"/>
      <c r="X67" s="8252"/>
      <c r="Y67" s="8252"/>
      <c r="Z67" s="8252"/>
      <c r="AA67" s="8252"/>
      <c r="AB67" s="8281">
        <f t="shared" si="21"/>
      </c>
      <c r="AC67" s="8240">
        <f t="shared" si="6"/>
      </c>
      <c r="AD67" s="8221">
        <f t="shared" si="8"/>
      </c>
      <c r="AE67" s="8241">
        <f t="shared" si="15"/>
      </c>
      <c r="AF67" s="8223">
        <f>VLOOKUP(C67,'Data Products'!$A:$J,10,0)</f>
      </c>
      <c r="AG67" s="8224">
        <f t="shared" si="10"/>
      </c>
      <c r="AH67" s="8224">
        <f t="shared" si="17"/>
      </c>
      <c r="AI67" s="8238"/>
      <c r="AJ67" s="8227"/>
      <c r="AK67" s="8227"/>
      <c r="AL67" s="8226"/>
      <c r="AM67" s="8227"/>
      <c r="AN67" s="8227"/>
    </row>
    <row r="68">
      <c r="A68" s="8275">
        <v>15</v>
      </c>
      <c r="B68" s="8213" t="s">
        <v>9405</v>
      </c>
      <c r="C68" s="8213" t="s">
        <v>9508</v>
      </c>
      <c r="D68" s="8214">
        <v>139</v>
      </c>
      <c r="E68" s="8229">
        <v>139</v>
      </c>
      <c r="F68" s="8276"/>
      <c r="G68" s="8277">
        <f>VLOOKUP(C68,'Data Products'!$A:$J,2,0)</f>
      </c>
      <c r="H68" s="8278">
        <f t="shared" si="3"/>
      </c>
      <c r="I68" s="8217">
        <v>45667</v>
      </c>
      <c r="J68" s="8218">
        <f t="shared" si="13"/>
      </c>
      <c r="K68" s="8214">
        <v>92</v>
      </c>
      <c r="L68" s="8214">
        <v>247</v>
      </c>
      <c r="M68" s="8214">
        <v>1000</v>
      </c>
      <c r="N68" s="8214">
        <v>2000</v>
      </c>
      <c r="O68" s="8213" t="s">
        <v>9425</v>
      </c>
      <c r="P68" s="8252"/>
      <c r="Q68" s="8252"/>
      <c r="R68" s="8280"/>
      <c r="S68" s="8252"/>
      <c r="T68" s="8252"/>
      <c r="U68" s="8252"/>
      <c r="V68" s="8252"/>
      <c r="W68" s="8252"/>
      <c r="X68" s="8252"/>
      <c r="Y68" s="8252"/>
      <c r="Z68" s="8252"/>
      <c r="AA68" s="8252"/>
      <c r="AB68" s="8281">
        <f t="shared" si="21"/>
      </c>
      <c r="AC68" s="8240">
        <f t="shared" si="6"/>
      </c>
      <c r="AD68" s="8221">
        <f t="shared" si="8"/>
      </c>
      <c r="AE68" s="8241">
        <f t="shared" si="15"/>
      </c>
      <c r="AF68" s="8223">
        <f>VLOOKUP(C68,'Data Products'!$A:$J,10,0)</f>
      </c>
      <c r="AG68" s="8224">
        <f t="shared" si="10"/>
      </c>
      <c r="AH68" s="8224">
        <f t="shared" si="17"/>
      </c>
      <c r="AI68" s="8238"/>
      <c r="AJ68" s="8227"/>
      <c r="AK68" s="8227">
        <v>340</v>
      </c>
      <c r="AL68" s="8226"/>
      <c r="AM68" s="8227"/>
      <c r="AN68" s="8227"/>
    </row>
    <row customHeight="true" hidden="true" ht="18" r="69">
      <c r="A69" s="8275">
        <v>16</v>
      </c>
      <c r="B69" s="8213" t="s">
        <v>9415</v>
      </c>
      <c r="C69" s="8213" t="s">
        <v>9509</v>
      </c>
      <c r="D69" s="8214">
        <v>0</v>
      </c>
      <c r="E69" s="8229">
        <v>0</v>
      </c>
      <c r="F69" s="8276"/>
      <c r="G69" s="8277">
        <f>VLOOKUP(C69,'Data Products'!$A:$J,2,0)</f>
      </c>
      <c r="H69" s="8286">
        <f t="shared" si="3"/>
      </c>
      <c r="I69" s="8217">
        <v>45668</v>
      </c>
      <c r="J69" s="8218">
        <f t="shared" si="13"/>
      </c>
      <c r="K69" s="8214">
        <v>0</v>
      </c>
      <c r="L69" s="8214">
        <v>0</v>
      </c>
      <c r="M69" s="8228">
        <v>0</v>
      </c>
      <c r="N69" s="8228">
        <v>0</v>
      </c>
      <c r="O69" s="8213" t="s">
        <v>9443</v>
      </c>
      <c r="P69" s="8252"/>
      <c r="Q69" s="8252"/>
      <c r="R69" s="8280"/>
      <c r="S69" s="8252"/>
      <c r="T69" s="8252"/>
      <c r="U69" s="8252"/>
      <c r="V69" s="8252"/>
      <c r="W69" s="8252"/>
      <c r="X69" s="8252"/>
      <c r="Y69" s="8252"/>
      <c r="Z69" s="8252"/>
      <c r="AA69" s="8252"/>
      <c r="AB69" s="8281">
        <f t="shared" si="21"/>
      </c>
      <c r="AC69" s="8230">
        <f t="shared" si="6"/>
      </c>
      <c r="AD69" s="8221">
        <f t="shared" si="8"/>
      </c>
      <c r="AE69" s="8231">
        <f t="shared" si="15"/>
      </c>
      <c r="AF69" s="8223">
        <f>VLOOKUP(C69,'Data Products'!$A:$J,10,0)</f>
      </c>
      <c r="AG69" s="8224">
        <f t="shared" si="10"/>
      </c>
      <c r="AH69" s="8224">
        <f t="shared" si="17"/>
      </c>
      <c r="AI69" s="8238"/>
      <c r="AJ69" s="8227"/>
      <c r="AK69" s="8227"/>
      <c r="AL69" s="8226"/>
      <c r="AM69" s="8227"/>
      <c r="AN69" s="8227"/>
    </row>
    <row customHeight="true" hidden="true" ht="18" r="70">
      <c r="A70" s="8275">
        <v>17</v>
      </c>
      <c r="B70" s="8213" t="s">
        <v>9415</v>
      </c>
      <c r="C70" s="8213" t="s">
        <v>9510</v>
      </c>
      <c r="D70" s="8214">
        <v>0</v>
      </c>
      <c r="E70" s="8229">
        <v>0</v>
      </c>
      <c r="F70" s="8276"/>
      <c r="G70" s="8277">
        <f>VLOOKUP(C70,'Data Products'!$A:$J,2,0)</f>
      </c>
      <c r="H70" s="8286">
        <f t="shared" si="3"/>
      </c>
      <c r="I70" s="8217">
        <v>45669</v>
      </c>
      <c r="J70" s="8218">
        <f t="shared" si="13"/>
      </c>
      <c r="K70" s="8214">
        <v>0</v>
      </c>
      <c r="L70" s="8214">
        <v>0</v>
      </c>
      <c r="M70" s="8214">
        <v>4000</v>
      </c>
      <c r="N70" s="8214">
        <v>8000</v>
      </c>
      <c r="O70" s="8213" t="s">
        <v>9443</v>
      </c>
      <c r="P70" s="8252"/>
      <c r="Q70" s="8252"/>
      <c r="R70" s="8280"/>
      <c r="S70" s="8252"/>
      <c r="T70" s="8252"/>
      <c r="U70" s="8252"/>
      <c r="V70" s="8252"/>
      <c r="W70" s="8252"/>
      <c r="X70" s="8252"/>
      <c r="Y70" s="8252"/>
      <c r="Z70" s="8252"/>
      <c r="AA70" s="8252"/>
      <c r="AB70" s="8281">
        <f t="shared" si="21"/>
      </c>
      <c r="AC70" s="8236">
        <f t="shared" si="6"/>
      </c>
      <c r="AD70" s="8221">
        <f t="shared" si="8"/>
      </c>
      <c r="AE70" s="8237">
        <f t="shared" si="15"/>
      </c>
      <c r="AF70" s="8223">
        <f>VLOOKUP(C70,'Data Products'!$A:$J,10,0)</f>
      </c>
      <c r="AG70" s="8224">
        <f t="shared" si="10"/>
      </c>
      <c r="AH70" s="8224">
        <f t="shared" si="17"/>
      </c>
      <c r="AI70" s="8238"/>
      <c r="AJ70" s="8227"/>
      <c r="AK70" s="8227">
        <v>3620</v>
      </c>
      <c r="AL70" s="8226"/>
      <c r="AM70" s="8227"/>
      <c r="AN70" s="8227"/>
    </row>
    <row customHeight="true" hidden="true" ht="18" r="71">
      <c r="A71" s="8275">
        <v>18</v>
      </c>
      <c r="B71" s="8213" t="s">
        <v>9415</v>
      </c>
      <c r="C71" s="8213" t="s">
        <v>9511</v>
      </c>
      <c r="D71" s="8214">
        <v>0</v>
      </c>
      <c r="E71" s="8229">
        <v>0</v>
      </c>
      <c r="F71" s="8276"/>
      <c r="G71" s="8277">
        <f>VLOOKUP(C71,'Data Products'!$A:$J,2,0)</f>
      </c>
      <c r="H71" s="8286">
        <f t="shared" si="3"/>
      </c>
      <c r="I71" s="8217">
        <v>45670</v>
      </c>
      <c r="J71" s="8218">
        <f t="shared" si="13"/>
      </c>
      <c r="K71" s="8214">
        <v>0</v>
      </c>
      <c r="L71" s="8214">
        <v>0</v>
      </c>
      <c r="M71" s="8228">
        <v>0</v>
      </c>
      <c r="N71" s="8228">
        <v>0</v>
      </c>
      <c r="O71" s="8213" t="s">
        <v>9443</v>
      </c>
      <c r="P71" s="8252"/>
      <c r="Q71" s="8252"/>
      <c r="R71" s="8280"/>
      <c r="S71" s="8252"/>
      <c r="T71" s="8252"/>
      <c r="U71" s="8252"/>
      <c r="V71" s="8252"/>
      <c r="W71" s="8252"/>
      <c r="X71" s="8252"/>
      <c r="Y71" s="8252"/>
      <c r="Z71" s="8252"/>
      <c r="AA71" s="8252"/>
      <c r="AB71" s="8281">
        <f t="shared" si="21"/>
      </c>
      <c r="AC71" s="8230">
        <f t="shared" si="6"/>
      </c>
      <c r="AD71" s="8221">
        <f t="shared" si="8"/>
      </c>
      <c r="AE71" s="8231">
        <f t="shared" si="15"/>
      </c>
      <c r="AF71" s="8223">
        <f>VLOOKUP(C71,'Data Products'!$A:$J,10,0)</f>
      </c>
      <c r="AG71" s="8224">
        <f t="shared" si="10"/>
      </c>
      <c r="AH71" s="8224">
        <f t="shared" si="17"/>
      </c>
      <c r="AI71" s="8238"/>
      <c r="AJ71" s="8227"/>
      <c r="AK71" s="8227"/>
      <c r="AL71" s="8226"/>
      <c r="AM71" s="8227"/>
      <c r="AN71" s="8227"/>
    </row>
    <row r="72">
      <c r="A72" s="8275">
        <v>19</v>
      </c>
      <c r="B72" s="8213" t="s">
        <v>9412</v>
      </c>
      <c r="C72" s="8213" t="s">
        <v>9512</v>
      </c>
      <c r="D72" s="8214">
        <v>1180</v>
      </c>
      <c r="E72" s="8229">
        <v>1180</v>
      </c>
      <c r="F72" s="8276"/>
      <c r="G72" s="8277">
        <f>VLOOKUP(C72,'Data Products'!$A:$J,2,0)</f>
      </c>
      <c r="H72" s="8278">
        <f t="shared" si="3"/>
      </c>
      <c r="I72" s="8217">
        <v>45671</v>
      </c>
      <c r="J72" s="8218">
        <f t="shared" si="13"/>
      </c>
      <c r="K72" s="8214">
        <v>1690</v>
      </c>
      <c r="L72" s="8214">
        <v>3567</v>
      </c>
      <c r="M72" s="8228">
        <v>0</v>
      </c>
      <c r="N72" s="8228">
        <v>0</v>
      </c>
      <c r="O72" s="8213" t="s">
        <v>9513</v>
      </c>
      <c r="P72" s="8252"/>
      <c r="Q72" s="8252"/>
      <c r="R72" s="8280"/>
      <c r="S72" s="8252"/>
      <c r="T72" s="8252"/>
      <c r="U72" s="8252"/>
      <c r="V72" s="8252"/>
      <c r="W72" s="8252"/>
      <c r="X72" s="8252"/>
      <c r="Y72" s="8252"/>
      <c r="Z72" s="8252"/>
      <c r="AA72" s="8252"/>
      <c r="AB72" s="8281">
        <f t="shared" si="21"/>
      </c>
      <c r="AC72" s="8236">
        <f t="shared" si="6"/>
      </c>
      <c r="AD72" s="8221">
        <f t="shared" si="8"/>
      </c>
      <c r="AE72" s="8237">
        <f t="shared" si="15"/>
      </c>
      <c r="AF72" s="8223">
        <f>VLOOKUP(C72,'Data Products'!$A:$J,10,0)</f>
      </c>
      <c r="AG72" s="8224">
        <f t="shared" si="10"/>
      </c>
      <c r="AH72" s="8224">
        <f t="shared" si="17"/>
      </c>
      <c r="AI72" s="8243" t="s">
        <v>9514</v>
      </c>
      <c r="AJ72" s="8227"/>
      <c r="AK72" s="8227"/>
      <c r="AL72" s="8226"/>
      <c r="AM72" s="8227"/>
      <c r="AN72" s="8227"/>
    </row>
    <row r="73">
      <c r="A73" s="8275">
        <v>20</v>
      </c>
      <c r="B73" s="8213" t="s">
        <v>9412</v>
      </c>
      <c r="C73" s="8213" t="s">
        <v>9515</v>
      </c>
      <c r="D73" s="8214">
        <v>3730</v>
      </c>
      <c r="E73" s="8229">
        <v>3730</v>
      </c>
      <c r="F73" s="8276"/>
      <c r="G73" s="8277">
        <f>VLOOKUP(C73,'Data Products'!$A:$J,2,0)</f>
      </c>
      <c r="H73" s="8278">
        <f t="shared" si="3"/>
      </c>
      <c r="I73" s="8254">
        <v>45980</v>
      </c>
      <c r="J73" s="8218">
        <f t="shared" si="13"/>
      </c>
      <c r="K73" s="8214">
        <v>1211</v>
      </c>
      <c r="L73" s="8214">
        <v>2285</v>
      </c>
      <c r="M73" s="8228">
        <v>0</v>
      </c>
      <c r="N73" s="8228">
        <v>0</v>
      </c>
      <c r="O73" s="8213" t="s">
        <v>9513</v>
      </c>
      <c r="P73" s="8252"/>
      <c r="Q73" s="8252"/>
      <c r="R73" s="8280"/>
      <c r="S73" s="8252"/>
      <c r="T73" s="8252"/>
      <c r="U73" s="8252"/>
      <c r="V73" s="8252"/>
      <c r="W73" s="8252"/>
      <c r="X73" s="8252"/>
      <c r="Y73" s="8252"/>
      <c r="Z73" s="8252"/>
      <c r="AA73" s="8252"/>
      <c r="AB73" s="8281">
        <f t="shared" si="21"/>
      </c>
      <c r="AC73" s="8236">
        <f t="shared" si="6"/>
      </c>
      <c r="AD73" s="8221">
        <f t="shared" si="8"/>
      </c>
      <c r="AE73" s="8237">
        <f t="shared" si="15"/>
      </c>
      <c r="AF73" s="8223">
        <f>VLOOKUP(C73,'Data Products'!$A:$J,10,0)</f>
      </c>
      <c r="AG73" s="8224">
        <f t="shared" si="10"/>
      </c>
      <c r="AH73" s="8224">
        <f t="shared" si="17"/>
      </c>
      <c r="AI73" s="8243" t="s">
        <v>9516</v>
      </c>
      <c r="AJ73" s="8227"/>
      <c r="AK73" s="8227"/>
      <c r="AL73" s="8226"/>
      <c r="AM73" s="8227"/>
      <c r="AN73" s="8227"/>
    </row>
    <row r="74">
      <c r="A74" s="8275">
        <v>21</v>
      </c>
      <c r="B74" s="8213" t="s">
        <v>9412</v>
      </c>
      <c r="C74" s="8213" t="s">
        <v>9517</v>
      </c>
      <c r="D74" s="8214">
        <v>11</v>
      </c>
      <c r="E74" s="8229">
        <v>11</v>
      </c>
      <c r="F74" s="8276"/>
      <c r="G74" s="8277">
        <f>VLOOKUP(C74,'Data Products'!$A:$J,2,0)</f>
      </c>
      <c r="H74" s="8278">
        <f t="shared" si="3"/>
      </c>
      <c r="I74" s="8254">
        <v>45895</v>
      </c>
      <c r="J74" s="8218">
        <f t="shared" si="13"/>
      </c>
      <c r="K74" s="8214">
        <v>11</v>
      </c>
      <c r="L74" s="8214">
        <v>32</v>
      </c>
      <c r="M74" s="8228">
        <v>0</v>
      </c>
      <c r="N74" s="8228">
        <v>0</v>
      </c>
      <c r="O74" s="8213" t="s">
        <v>9518</v>
      </c>
      <c r="P74" s="8252"/>
      <c r="Q74" s="8252"/>
      <c r="R74" s="8280"/>
      <c r="S74" s="8252"/>
      <c r="T74" s="8252"/>
      <c r="U74" s="8252"/>
      <c r="V74" s="8252"/>
      <c r="W74" s="8252"/>
      <c r="X74" s="8252"/>
      <c r="Y74" s="8252"/>
      <c r="Z74" s="8252"/>
      <c r="AA74" s="8252"/>
      <c r="AB74" s="8281">
        <f t="shared" si="21"/>
      </c>
      <c r="AC74" s="8236">
        <f t="shared" si="6"/>
      </c>
      <c r="AD74" s="8221">
        <f t="shared" si="8"/>
      </c>
      <c r="AE74" s="8237">
        <f t="shared" si="15"/>
      </c>
      <c r="AF74" s="8223">
        <f>VLOOKUP(C74,'Data Products'!$A:$J,10,0)</f>
      </c>
      <c r="AG74" s="8224">
        <f t="shared" si="10"/>
      </c>
      <c r="AH74" s="8224">
        <f t="shared" si="17"/>
      </c>
      <c r="AI74" s="8238"/>
      <c r="AJ74" s="8227"/>
      <c r="AK74" s="8227"/>
      <c r="AL74" s="8226"/>
      <c r="AM74" s="8227"/>
      <c r="AN74" s="8227"/>
    </row>
    <row customHeight="true" hidden="true" ht="18" r="75">
      <c r="A75" s="8275">
        <v>22</v>
      </c>
      <c r="B75" s="8213" t="s">
        <v>9415</v>
      </c>
      <c r="C75" s="8213" t="s">
        <v>9519</v>
      </c>
      <c r="D75" s="8214">
        <v>0</v>
      </c>
      <c r="E75" s="8229">
        <v>0</v>
      </c>
      <c r="F75" s="8276"/>
      <c r="G75" s="8277">
        <f>VLOOKUP(C75,'Data Products'!$A:$J,2,0)</f>
      </c>
      <c r="H75" s="8278">
        <f t="shared" si="3"/>
      </c>
      <c r="I75" s="8254">
        <v>45994</v>
      </c>
      <c r="J75" s="8218">
        <f t="shared" si="13"/>
      </c>
      <c r="K75" s="8214">
        <v>0</v>
      </c>
      <c r="L75" s="8214">
        <v>0</v>
      </c>
      <c r="M75" s="8228">
        <v>0</v>
      </c>
      <c r="N75" s="8228">
        <v>0</v>
      </c>
      <c r="O75" s="8213" t="s">
        <v>9520</v>
      </c>
      <c r="P75" s="8252"/>
      <c r="Q75" s="8252"/>
      <c r="R75" s="8280"/>
      <c r="S75" s="8252"/>
      <c r="T75" s="8252"/>
      <c r="U75" s="8252"/>
      <c r="V75" s="8252"/>
      <c r="W75" s="8252"/>
      <c r="X75" s="8252"/>
      <c r="Y75" s="8252"/>
      <c r="Z75" s="8252"/>
      <c r="AA75" s="8252"/>
      <c r="AB75" s="8281">
        <f t="shared" si="21"/>
      </c>
      <c r="AC75" s="8236">
        <f t="shared" si="6"/>
      </c>
      <c r="AD75" s="8221">
        <f t="shared" si="8"/>
      </c>
      <c r="AE75" s="8237">
        <f t="shared" si="15"/>
      </c>
      <c r="AF75" s="8223">
        <f>VLOOKUP(C75,'Data Products'!$A:$J,10,0)</f>
      </c>
      <c r="AG75" s="8224">
        <f t="shared" si="10"/>
      </c>
      <c r="AH75" s="8224">
        <f t="shared" si="17"/>
      </c>
      <c r="AI75" s="8238"/>
      <c r="AJ75" s="8227"/>
      <c r="AK75" s="8227"/>
      <c r="AL75" s="8226"/>
      <c r="AM75" s="8227"/>
      <c r="AN75" s="8227"/>
    </row>
    <row customHeight="true" hidden="true" ht="18" r="76">
      <c r="A76" s="8275">
        <v>23</v>
      </c>
      <c r="B76" s="8213" t="s">
        <v>9415</v>
      </c>
      <c r="C76" s="8213" t="s">
        <v>9521</v>
      </c>
      <c r="D76" s="8214">
        <v>0</v>
      </c>
      <c r="E76" s="8229">
        <v>0</v>
      </c>
      <c r="F76" s="8276"/>
      <c r="G76" s="8277">
        <f>VLOOKUP(C76,'Data Products'!$A:$J,2,0)</f>
      </c>
      <c r="H76" s="8286">
        <f t="shared" si="3"/>
      </c>
      <c r="I76" s="8254">
        <v>45749</v>
      </c>
      <c r="J76" s="8218">
        <f t="shared" si="13"/>
      </c>
      <c r="K76" s="8214">
        <v>0</v>
      </c>
      <c r="L76" s="8214">
        <v>0</v>
      </c>
      <c r="M76" s="8228">
        <v>0</v>
      </c>
      <c r="N76" s="8228">
        <v>0</v>
      </c>
      <c r="O76" s="8213" t="s">
        <v>9417</v>
      </c>
      <c r="P76" s="8252"/>
      <c r="Q76" s="8252"/>
      <c r="R76" s="8280"/>
      <c r="S76" s="8252"/>
      <c r="T76" s="8252"/>
      <c r="U76" s="8252"/>
      <c r="V76" s="8252"/>
      <c r="W76" s="8252"/>
      <c r="X76" s="8252"/>
      <c r="Y76" s="8252"/>
      <c r="Z76" s="8252"/>
      <c r="AA76" s="8252"/>
      <c r="AB76" s="8281">
        <f t="shared" si="21"/>
      </c>
      <c r="AC76" s="8236">
        <f t="shared" si="6"/>
      </c>
      <c r="AD76" s="8221">
        <f t="shared" si="8"/>
      </c>
      <c r="AE76" s="8237">
        <f t="shared" si="15"/>
      </c>
      <c r="AF76" s="8223">
        <f>VLOOKUP(C76,'Data Products'!$A:$J,10,0)</f>
      </c>
      <c r="AG76" s="8224">
        <f t="shared" si="10"/>
      </c>
      <c r="AH76" s="8224">
        <f t="shared" si="17"/>
      </c>
      <c r="AI76" s="8238"/>
      <c r="AJ76" s="8227"/>
      <c r="AK76" s="8227"/>
      <c r="AL76" s="8226"/>
      <c r="AM76" s="8227"/>
      <c r="AN76" s="8227"/>
    </row>
    <row customHeight="true" hidden="true" ht="18" r="77">
      <c r="A77" s="8275">
        <v>24</v>
      </c>
      <c r="B77" s="8213" t="s">
        <v>9415</v>
      </c>
      <c r="C77" s="8213" t="s">
        <v>9522</v>
      </c>
      <c r="D77" s="8214">
        <v>0</v>
      </c>
      <c r="E77" s="8229">
        <v>0</v>
      </c>
      <c r="F77" s="8276"/>
      <c r="G77" s="8277">
        <f>VLOOKUP(C77,'Data Products'!$A:$J,2,0)</f>
      </c>
      <c r="H77" s="8286">
        <f t="shared" si="3"/>
      </c>
      <c r="I77" s="8254">
        <v>45749</v>
      </c>
      <c r="J77" s="8218">
        <f t="shared" si="13"/>
      </c>
      <c r="K77" s="8214">
        <v>0</v>
      </c>
      <c r="L77" s="8214">
        <v>0</v>
      </c>
      <c r="M77" s="8228">
        <v>0</v>
      </c>
      <c r="N77" s="8228">
        <v>0</v>
      </c>
      <c r="O77" s="8213" t="s">
        <v>9417</v>
      </c>
      <c r="P77" s="8252"/>
      <c r="Q77" s="8252"/>
      <c r="R77" s="8280"/>
      <c r="S77" s="8252"/>
      <c r="T77" s="8252"/>
      <c r="U77" s="8252"/>
      <c r="V77" s="8252"/>
      <c r="W77" s="8252"/>
      <c r="X77" s="8252"/>
      <c r="Y77" s="8252"/>
      <c r="Z77" s="8252"/>
      <c r="AA77" s="8252"/>
      <c r="AB77" s="8281">
        <f t="shared" si="21"/>
      </c>
      <c r="AC77" s="8236">
        <f t="shared" si="6"/>
      </c>
      <c r="AD77" s="8221">
        <f t="shared" si="8"/>
      </c>
      <c r="AE77" s="8237">
        <f t="shared" si="15"/>
      </c>
      <c r="AF77" s="8223">
        <f>VLOOKUP(C77,'Data Products'!$A:$J,10,0)</f>
      </c>
      <c r="AG77" s="8224">
        <f t="shared" si="10"/>
      </c>
      <c r="AH77" s="8224">
        <f t="shared" si="17"/>
      </c>
      <c r="AI77" s="8238"/>
      <c r="AJ77" s="8227"/>
      <c r="AK77" s="8227"/>
      <c r="AL77" s="8226"/>
      <c r="AM77" s="8227"/>
      <c r="AN77" s="8227"/>
    </row>
    <row customHeight="true" hidden="true" ht="18" r="78">
      <c r="A78" s="8275">
        <v>25</v>
      </c>
      <c r="B78" s="8213" t="s">
        <v>9415</v>
      </c>
      <c r="C78" s="8213" t="s">
        <v>9523</v>
      </c>
      <c r="D78" s="8214">
        <v>0</v>
      </c>
      <c r="E78" s="8229">
        <v>0</v>
      </c>
      <c r="F78" s="8276" t="s">
        <v>9524</v>
      </c>
      <c r="G78" s="8277">
        <f>VLOOKUP(C78,'Data Products'!$A:$J,2,0)</f>
      </c>
      <c r="H78" s="8286">
        <f t="shared" si="3"/>
      </c>
      <c r="I78" s="8217">
        <v>45650</v>
      </c>
      <c r="J78" s="8218">
        <f t="shared" si="13"/>
      </c>
      <c r="K78" s="8214">
        <v>0</v>
      </c>
      <c r="L78" s="8214">
        <v>0</v>
      </c>
      <c r="M78" s="8214">
        <v>0</v>
      </c>
      <c r="N78" s="8214">
        <v>0</v>
      </c>
      <c r="O78" s="8213" t="s">
        <v>9455</v>
      </c>
      <c r="P78" s="8252"/>
      <c r="Q78" s="8252"/>
      <c r="R78" s="8287"/>
      <c r="S78" s="8252"/>
      <c r="T78" s="8252"/>
      <c r="U78" s="8252"/>
      <c r="V78" s="8252"/>
      <c r="W78" s="8252"/>
      <c r="X78" s="8252"/>
      <c r="Y78" s="8252"/>
      <c r="Z78" s="8252"/>
      <c r="AA78" s="8252"/>
      <c r="AB78" s="8281">
        <f t="shared" si="21"/>
      </c>
      <c r="AC78" s="8236">
        <f t="shared" si="6"/>
      </c>
      <c r="AD78" s="8221">
        <f t="shared" si="8"/>
      </c>
      <c r="AE78" s="8237">
        <f t="shared" si="15"/>
      </c>
      <c r="AF78" s="8223">
        <f>VLOOKUP(C78,'Data Products'!$A:$J,10,0)</f>
      </c>
      <c r="AG78" s="8224">
        <f t="shared" si="10"/>
      </c>
      <c r="AH78" s="8224">
        <f t="shared" si="17"/>
      </c>
      <c r="AI78" s="8226"/>
      <c r="AJ78" s="8227"/>
      <c r="AK78" s="8227">
        <v>50</v>
      </c>
      <c r="AL78" s="8226"/>
      <c r="AM78" s="8227"/>
      <c r="AN78" s="8227"/>
    </row>
    <row customHeight="true" hidden="true" ht="18" r="79">
      <c r="A79" s="8275">
        <v>26</v>
      </c>
      <c r="B79" s="8213" t="s">
        <v>9415</v>
      </c>
      <c r="C79" s="8213" t="s">
        <v>9525</v>
      </c>
      <c r="D79" s="8214">
        <v>0</v>
      </c>
      <c r="E79" s="8229">
        <v>0</v>
      </c>
      <c r="F79" s="8276"/>
      <c r="G79" s="8277"/>
      <c r="H79" s="8278"/>
      <c r="I79" s="8217">
        <v>45650</v>
      </c>
      <c r="J79" s="8218">
        <f t="shared" si="13"/>
      </c>
      <c r="K79" s="8214">
        <v>0</v>
      </c>
      <c r="L79" s="8214">
        <v>0</v>
      </c>
      <c r="M79" s="8214">
        <v>150</v>
      </c>
      <c r="N79" s="8214">
        <v>300</v>
      </c>
      <c r="O79" s="8213" t="s">
        <v>9455</v>
      </c>
      <c r="P79" s="8255"/>
      <c r="Q79" s="8255"/>
      <c r="R79" s="8287"/>
      <c r="S79" s="8252"/>
      <c r="T79" s="8255"/>
      <c r="U79" s="8255"/>
      <c r="V79" s="8255"/>
      <c r="W79" s="8255"/>
      <c r="X79" s="8255"/>
      <c r="Y79" s="8255"/>
      <c r="Z79" s="8255"/>
      <c r="AA79" s="8255"/>
      <c r="AB79" s="8281">
        <f t="shared" si="21"/>
      </c>
      <c r="AC79" s="8236">
        <f t="shared" si="6"/>
      </c>
      <c r="AD79" s="8221">
        <f t="shared" si="8"/>
      </c>
      <c r="AE79" s="8237">
        <f t="shared" si="15"/>
      </c>
      <c r="AF79" s="8223">
        <f>VLOOKUP(C79,'Data Products'!$A:$J,10,0)</f>
      </c>
      <c r="AG79" s="8224">
        <f t="shared" si="10"/>
      </c>
      <c r="AH79" s="8224">
        <f t="shared" si="17"/>
      </c>
      <c r="AI79" s="8226"/>
      <c r="AJ79" s="8227"/>
      <c r="AK79" s="8227">
        <v>80</v>
      </c>
      <c r="AL79" s="8226"/>
      <c r="AM79" s="8227"/>
      <c r="AN79" s="8227"/>
    </row>
    <row customHeight="true" hidden="true" ht="18" r="80">
      <c r="A80" s="8275">
        <v>27</v>
      </c>
      <c r="B80" s="8213" t="s">
        <v>9415</v>
      </c>
      <c r="C80" s="8213" t="s">
        <v>9526</v>
      </c>
      <c r="D80" s="8214">
        <v>0</v>
      </c>
      <c r="E80" s="8229">
        <v>0</v>
      </c>
      <c r="F80" s="8276"/>
      <c r="G80" s="8277">
        <f>VLOOKUP(C80,'Data Products'!$A:$J,2,0)</f>
      </c>
      <c r="H80" s="8286">
        <f t="shared" ref="H80:H125" si="4">IFERROR(G80-TODAY(),"")</f>
      </c>
      <c r="I80" s="8217">
        <v>45650</v>
      </c>
      <c r="J80" s="8218">
        <f t="shared" si="13"/>
      </c>
      <c r="K80" s="8214">
        <v>0</v>
      </c>
      <c r="L80" s="8214">
        <v>0</v>
      </c>
      <c r="M80" s="8214">
        <v>100</v>
      </c>
      <c r="N80" s="8214">
        <v>250</v>
      </c>
      <c r="O80" s="8213" t="s">
        <v>9455</v>
      </c>
      <c r="P80" s="8255"/>
      <c r="Q80" s="8255"/>
      <c r="R80" s="8280"/>
      <c r="S80" s="8252"/>
      <c r="T80" s="8255"/>
      <c r="U80" s="8255"/>
      <c r="V80" s="8255"/>
      <c r="W80" s="8255"/>
      <c r="X80" s="8255"/>
      <c r="Y80" s="8255"/>
      <c r="Z80" s="8255"/>
      <c r="AA80" s="8255"/>
      <c r="AB80" s="8281">
        <f t="shared" si="21"/>
      </c>
      <c r="AC80" s="8230">
        <f t="shared" si="6"/>
      </c>
      <c r="AD80" s="8221">
        <f t="shared" si="8"/>
      </c>
      <c r="AE80" s="8231">
        <f t="shared" si="15"/>
      </c>
      <c r="AF80" s="8223">
        <f>VLOOKUP(C80,'Data Products'!$A:$J,10,0)</f>
      </c>
      <c r="AG80" s="8224">
        <f t="shared" si="10"/>
      </c>
      <c r="AH80" s="8224">
        <f t="shared" si="17"/>
      </c>
      <c r="AI80" s="8226"/>
      <c r="AJ80" s="8227"/>
      <c r="AK80" s="8227">
        <v>60</v>
      </c>
      <c r="AL80" s="8226"/>
      <c r="AM80" s="8227"/>
      <c r="AN80" s="8227"/>
    </row>
    <row customHeight="true" hidden="true" ht="18" r="81">
      <c r="A81" s="8275">
        <v>28</v>
      </c>
      <c r="B81" s="8213" t="s">
        <v>9415</v>
      </c>
      <c r="C81" s="8213" t="s">
        <v>9527</v>
      </c>
      <c r="D81" s="8214">
        <v>0</v>
      </c>
      <c r="E81" s="8229">
        <v>0</v>
      </c>
      <c r="F81" s="8276" t="s">
        <v>9528</v>
      </c>
      <c r="G81" s="8277">
        <f>VLOOKUP(C81,'Data Products'!$A:$J,2,0)</f>
      </c>
      <c r="H81" s="8286">
        <f t="shared" si="4"/>
      </c>
      <c r="I81" s="8217">
        <v>45678</v>
      </c>
      <c r="J81" s="8218">
        <f t="shared" si="13"/>
      </c>
      <c r="K81" s="8214">
        <v>0</v>
      </c>
      <c r="L81" s="8214">
        <v>0</v>
      </c>
      <c r="M81" s="8228">
        <v>0</v>
      </c>
      <c r="N81" s="8228">
        <v>0</v>
      </c>
      <c r="O81" s="8213" t="s">
        <v>9455</v>
      </c>
      <c r="P81" s="8255"/>
      <c r="Q81" s="8255"/>
      <c r="R81" s="8280"/>
      <c r="S81" s="8252"/>
      <c r="T81" s="8255"/>
      <c r="U81" s="8255"/>
      <c r="V81" s="8255"/>
      <c r="W81" s="8255"/>
      <c r="X81" s="8255"/>
      <c r="Y81" s="8255"/>
      <c r="Z81" s="8255"/>
      <c r="AA81" s="8255"/>
      <c r="AB81" s="8281">
        <f t="shared" si="21"/>
      </c>
      <c r="AC81" s="8230">
        <f t="shared" si="6"/>
      </c>
      <c r="AD81" s="8221">
        <f t="shared" si="8"/>
      </c>
      <c r="AE81" s="8231">
        <f t="shared" si="15"/>
      </c>
      <c r="AF81" s="8223">
        <f>VLOOKUP(C81,'Data Products'!$A:$J,10,0)</f>
      </c>
      <c r="AG81" s="8224">
        <f t="shared" si="10"/>
      </c>
      <c r="AH81" s="8224">
        <f t="shared" si="17"/>
      </c>
      <c r="AI81" s="8238"/>
      <c r="AJ81" s="8227"/>
      <c r="AK81" s="8227">
        <v>40</v>
      </c>
      <c r="AL81" s="8226"/>
      <c r="AM81" s="8227"/>
      <c r="AN81" s="8227"/>
    </row>
    <row customHeight="true" hidden="true" ht="18" r="82">
      <c r="A82" s="8275">
        <v>29</v>
      </c>
      <c r="B82" s="8213" t="s">
        <v>9415</v>
      </c>
      <c r="C82" s="8213" t="s">
        <v>9529</v>
      </c>
      <c r="D82" s="8214">
        <v>0</v>
      </c>
      <c r="E82" s="8214">
        <v>0</v>
      </c>
      <c r="F82" s="8276"/>
      <c r="G82" s="8277">
        <f>VLOOKUP(C82,'Data Products'!$A:$J,2,0)</f>
      </c>
      <c r="H82" s="8286">
        <f t="shared" si="4"/>
      </c>
      <c r="I82" s="8217">
        <v>45824</v>
      </c>
      <c r="J82" s="8218">
        <f t="shared" si="13"/>
      </c>
      <c r="K82" s="8214">
        <v>0</v>
      </c>
      <c r="L82" s="8214">
        <v>0</v>
      </c>
      <c r="M82" s="8228">
        <v>0</v>
      </c>
      <c r="N82" s="8228">
        <v>0</v>
      </c>
      <c r="O82" s="8213" t="s">
        <v>9455</v>
      </c>
      <c r="P82" s="8255"/>
      <c r="Q82" s="8255"/>
      <c r="R82" s="8280"/>
      <c r="S82" s="8252"/>
      <c r="T82" s="8255"/>
      <c r="U82" s="8255"/>
      <c r="V82" s="8255"/>
      <c r="W82" s="8255"/>
      <c r="X82" s="8255"/>
      <c r="Y82" s="8255"/>
      <c r="Z82" s="8255"/>
      <c r="AA82" s="8255"/>
      <c r="AB82" s="8281">
        <f t="shared" si="21"/>
      </c>
      <c r="AC82" s="8230">
        <f t="shared" si="6"/>
      </c>
      <c r="AD82" s="8221">
        <f t="shared" si="8"/>
      </c>
      <c r="AE82" s="8231">
        <f t="shared" si="15"/>
      </c>
      <c r="AF82" s="8223">
        <f>VLOOKUP(C82,'Data Products'!$A:$J,10,0)</f>
      </c>
      <c r="AG82" s="8224">
        <f t="shared" si="10"/>
      </c>
      <c r="AH82" s="8224">
        <f t="shared" si="17"/>
      </c>
      <c r="AI82" s="8226"/>
      <c r="AJ82" s="8227"/>
      <c r="AK82" s="8227"/>
      <c r="AL82" s="8226"/>
      <c r="AM82" s="8227"/>
      <c r="AN82" s="8227"/>
    </row>
    <row customHeight="true" hidden="true" ht="18" r="83">
      <c r="A83" s="8275">
        <v>30</v>
      </c>
      <c r="B83" s="8213" t="s">
        <v>9415</v>
      </c>
      <c r="C83" s="8213" t="s">
        <v>9530</v>
      </c>
      <c r="D83" s="8214">
        <v>0</v>
      </c>
      <c r="E83" s="8214">
        <v>0</v>
      </c>
      <c r="F83" s="8276"/>
      <c r="G83" s="8277">
        <f>VLOOKUP(C83,'Data Products'!$A:$J,2,0)</f>
      </c>
      <c r="H83" s="8286">
        <f t="shared" si="4"/>
      </c>
      <c r="I83" s="8217">
        <v>45824</v>
      </c>
      <c r="J83" s="8218">
        <f t="shared" si="13"/>
      </c>
      <c r="K83" s="8214">
        <v>0</v>
      </c>
      <c r="L83" s="8214">
        <v>0</v>
      </c>
      <c r="M83" s="8214">
        <v>100</v>
      </c>
      <c r="N83" s="8214">
        <v>150</v>
      </c>
      <c r="O83" s="8213" t="s">
        <v>9455</v>
      </c>
      <c r="P83" s="8255"/>
      <c r="Q83" s="8255"/>
      <c r="R83" s="8280"/>
      <c r="S83" s="8252"/>
      <c r="T83" s="8255"/>
      <c r="U83" s="8255"/>
      <c r="V83" s="8255"/>
      <c r="W83" s="8255"/>
      <c r="X83" s="8255"/>
      <c r="Y83" s="8255"/>
      <c r="Z83" s="8255"/>
      <c r="AA83" s="8255"/>
      <c r="AB83" s="8281">
        <f t="shared" si="21"/>
      </c>
      <c r="AC83" s="8236">
        <f t="shared" si="6"/>
      </c>
      <c r="AD83" s="8221">
        <f t="shared" si="8"/>
      </c>
      <c r="AE83" s="8237">
        <f t="shared" si="15"/>
      </c>
      <c r="AF83" s="8223">
        <f>VLOOKUP(C83,'Data Products'!$A:$J,10,0)</f>
      </c>
      <c r="AG83" s="8224">
        <f t="shared" si="10"/>
      </c>
      <c r="AH83" s="8224">
        <f t="shared" si="17"/>
      </c>
      <c r="AI83" s="8226"/>
      <c r="AJ83" s="8227"/>
      <c r="AK83" s="8227"/>
      <c r="AL83" s="8226"/>
      <c r="AM83" s="8227"/>
      <c r="AN83" s="8227"/>
    </row>
    <row customHeight="true" hidden="true" ht="18" r="84">
      <c r="A84" s="8275">
        <v>31</v>
      </c>
      <c r="B84" s="8213" t="s">
        <v>9415</v>
      </c>
      <c r="C84" s="8213" t="s">
        <v>9531</v>
      </c>
      <c r="D84" s="8214">
        <v>0</v>
      </c>
      <c r="E84" s="8229">
        <v>0</v>
      </c>
      <c r="F84" s="8276"/>
      <c r="G84" s="8277">
        <f>VLOOKUP(C84,'Data Products'!$A:$J,2,0)</f>
      </c>
      <c r="H84" s="8286">
        <f t="shared" si="4"/>
      </c>
      <c r="I84" s="8288"/>
      <c r="J84" s="8218">
        <f t="shared" si="13"/>
      </c>
      <c r="K84" s="8214">
        <v>0</v>
      </c>
      <c r="L84" s="8214">
        <v>0</v>
      </c>
      <c r="M84" s="8214">
        <v>0</v>
      </c>
      <c r="N84" s="8214">
        <v>0</v>
      </c>
      <c r="O84" s="8213" t="s">
        <v>9532</v>
      </c>
      <c r="P84" s="8255"/>
      <c r="Q84" s="8255"/>
      <c r="R84" s="8280"/>
      <c r="S84" s="8252"/>
      <c r="T84" s="8255"/>
      <c r="U84" s="8255"/>
      <c r="V84" s="8255"/>
      <c r="W84" s="8255"/>
      <c r="X84" s="8255"/>
      <c r="Y84" s="8255"/>
      <c r="Z84" s="8255"/>
      <c r="AA84" s="8255"/>
      <c r="AB84" s="8281">
        <f t="shared" si="21"/>
      </c>
      <c r="AC84" s="8230">
        <f t="shared" si="6"/>
      </c>
      <c r="AD84" s="8221">
        <f t="shared" si="8"/>
      </c>
      <c r="AE84" s="8231">
        <f t="shared" si="15"/>
      </c>
      <c r="AF84" s="8223">
        <f>VLOOKUP(C84,'Data Products'!$A:$J,10,0)</f>
      </c>
      <c r="AG84" s="8224">
        <f t="shared" si="10"/>
      </c>
      <c r="AH84" s="8224">
        <f t="shared" si="17"/>
      </c>
      <c r="AI84" s="8226"/>
      <c r="AJ84" s="8227"/>
      <c r="AK84" s="8227"/>
      <c r="AL84" s="8226"/>
      <c r="AM84" s="8227"/>
      <c r="AN84" s="8227"/>
    </row>
    <row customHeight="true" hidden="true" ht="18" r="85">
      <c r="A85" s="8275">
        <v>32</v>
      </c>
      <c r="B85" s="8213" t="s">
        <v>9415</v>
      </c>
      <c r="C85" s="8213" t="s">
        <v>9533</v>
      </c>
      <c r="D85" s="8214">
        <v>0</v>
      </c>
      <c r="E85" s="8229">
        <v>0</v>
      </c>
      <c r="F85" s="8276"/>
      <c r="G85" s="8277">
        <f>VLOOKUP(C85,'Data Products'!$A:$J,2,0)</f>
      </c>
      <c r="H85" s="8286">
        <f t="shared" si="4"/>
      </c>
      <c r="I85" s="8288"/>
      <c r="J85" s="8218">
        <f t="shared" si="13"/>
      </c>
      <c r="K85" s="8214">
        <v>0</v>
      </c>
      <c r="L85" s="8214">
        <v>0</v>
      </c>
      <c r="M85" s="8214">
        <v>0</v>
      </c>
      <c r="N85" s="8214">
        <v>0</v>
      </c>
      <c r="O85" s="8213" t="s">
        <v>9532</v>
      </c>
      <c r="P85" s="8255"/>
      <c r="Q85" s="8255"/>
      <c r="R85" s="8280"/>
      <c r="S85" s="8252"/>
      <c r="T85" s="8255"/>
      <c r="U85" s="8255"/>
      <c r="V85" s="8255"/>
      <c r="W85" s="8255"/>
      <c r="X85" s="8255"/>
      <c r="Y85" s="8255"/>
      <c r="Z85" s="8255"/>
      <c r="AA85" s="8255"/>
      <c r="AB85" s="8281">
        <f t="shared" si="21"/>
      </c>
      <c r="AC85" s="8230">
        <f t="shared" si="6"/>
      </c>
      <c r="AD85" s="8221">
        <f t="shared" si="8"/>
      </c>
      <c r="AE85" s="8231">
        <f t="shared" si="15"/>
      </c>
      <c r="AF85" s="8223">
        <f>VLOOKUP(C85,'Data Products'!$A:$J,10,0)</f>
      </c>
      <c r="AG85" s="8224">
        <f t="shared" si="10"/>
      </c>
      <c r="AH85" s="8224">
        <f t="shared" si="17"/>
      </c>
      <c r="AI85" s="8226"/>
      <c r="AJ85" s="8227"/>
      <c r="AK85" s="8227"/>
      <c r="AL85" s="8226"/>
      <c r="AM85" s="8227"/>
      <c r="AN85" s="8227"/>
    </row>
    <row customHeight="true" hidden="true" ht="18" r="86">
      <c r="A86" s="8275">
        <v>33</v>
      </c>
      <c r="B86" s="8284" t="s">
        <v>9415</v>
      </c>
      <c r="C86" s="8284" t="s">
        <v>9534</v>
      </c>
      <c r="D86" s="8214">
        <v>0</v>
      </c>
      <c r="E86" s="8229">
        <v>0</v>
      </c>
      <c r="F86" s="8276"/>
      <c r="G86" s="8277">
        <f>VLOOKUP(C86,'Data Products'!$A:$J,2,0)</f>
      </c>
      <c r="H86" s="8286">
        <f t="shared" si="4"/>
      </c>
      <c r="I86" s="8288"/>
      <c r="J86" s="8218">
        <f t="shared" si="13"/>
      </c>
      <c r="K86" s="8214">
        <v>0</v>
      </c>
      <c r="L86" s="8214">
        <v>0</v>
      </c>
      <c r="M86" s="8289">
        <v>0</v>
      </c>
      <c r="N86" s="8289">
        <v>0</v>
      </c>
      <c r="O86" s="8213" t="s">
        <v>9532</v>
      </c>
      <c r="P86" s="8255"/>
      <c r="Q86" s="8255"/>
      <c r="R86" s="8280"/>
      <c r="S86" s="8255"/>
      <c r="T86" s="8255"/>
      <c r="U86" s="8255"/>
      <c r="V86" s="8255"/>
      <c r="W86" s="8255"/>
      <c r="X86" s="8255"/>
      <c r="Y86" s="8255"/>
      <c r="Z86" s="8255"/>
      <c r="AA86" s="8255"/>
      <c r="AB86" s="8281">
        <f t="shared" si="21"/>
      </c>
      <c r="AC86" s="8230">
        <f t="shared" si="6"/>
      </c>
      <c r="AD86" s="8221">
        <f t="shared" si="8"/>
      </c>
      <c r="AE86" s="8231">
        <f t="shared" si="15"/>
      </c>
      <c r="AF86" s="8223">
        <f>VLOOKUP(C86,'Data Products'!$A:$J,10,0)</f>
      </c>
      <c r="AG86" s="8224">
        <f t="shared" si="10"/>
      </c>
      <c r="AH86" s="8224">
        <f t="shared" si="17"/>
      </c>
      <c r="AI86" s="8226"/>
      <c r="AJ86" s="8227"/>
      <c r="AK86" s="8227"/>
      <c r="AL86" s="8226"/>
      <c r="AM86" s="8227"/>
      <c r="AN86" s="8227"/>
    </row>
    <row r="87">
      <c r="A87" s="8275">
        <v>34</v>
      </c>
      <c r="B87" s="8275" t="s">
        <v>9412</v>
      </c>
      <c r="C87" s="8213" t="s">
        <v>9535</v>
      </c>
      <c r="D87" s="8239">
        <v>1267</v>
      </c>
      <c r="E87" s="8239">
        <v>1267</v>
      </c>
      <c r="F87" s="8290" t="s">
        <v>9536</v>
      </c>
      <c r="G87" s="8277">
        <f>VLOOKUP(C87,'Data Products'!$A:$J,2,0)</f>
      </c>
      <c r="H87" s="8291">
        <f t="shared" si="4"/>
      </c>
      <c r="I87" s="8217">
        <v>45694</v>
      </c>
      <c r="J87" s="8218">
        <f t="shared" si="13"/>
      </c>
      <c r="K87" s="8289">
        <v>272</v>
      </c>
      <c r="L87" s="8289">
        <v>679</v>
      </c>
      <c r="M87" s="8214">
        <v>0</v>
      </c>
      <c r="N87" s="8214">
        <v>0</v>
      </c>
      <c r="O87" s="8284" t="s">
        <v>9537</v>
      </c>
      <c r="P87" s="8255"/>
      <c r="Q87" s="8255"/>
      <c r="R87" s="8280"/>
      <c r="S87" s="8255"/>
      <c r="T87" s="8255"/>
      <c r="U87" s="8255"/>
      <c r="V87" s="8255"/>
      <c r="W87" s="8255"/>
      <c r="X87" s="8255"/>
      <c r="Y87" s="8255"/>
      <c r="Z87" s="8255"/>
      <c r="AA87" s="8255"/>
      <c r="AB87" s="8281">
        <f t="shared" si="21"/>
      </c>
      <c r="AC87" s="8236">
        <f t="shared" si="6"/>
      </c>
      <c r="AD87" s="8221">
        <f t="shared" si="8"/>
      </c>
      <c r="AE87" s="8237">
        <f t="shared" si="15"/>
      </c>
      <c r="AF87" s="8223">
        <f>VLOOKUP(C87,'Data Products'!$A:$J,10,0)</f>
      </c>
      <c r="AG87" s="8224">
        <f t="shared" si="10"/>
      </c>
      <c r="AH87" s="8224">
        <f t="shared" si="17"/>
      </c>
      <c r="AI87" s="8238"/>
      <c r="AJ87" s="8227"/>
      <c r="AK87" s="8227">
        <v>50</v>
      </c>
      <c r="AL87" s="8226"/>
      <c r="AM87" s="8227"/>
      <c r="AN87" s="8227"/>
    </row>
    <row customHeight="true" hidden="true" ht="18" r="88">
      <c r="A88" s="8275">
        <v>35</v>
      </c>
      <c r="B88" s="8285" t="s">
        <v>9440</v>
      </c>
      <c r="C88" s="8285" t="s">
        <v>9538</v>
      </c>
      <c r="D88" s="8292">
        <v>0</v>
      </c>
      <c r="E88" s="8229">
        <v>0</v>
      </c>
      <c r="F88" s="8276"/>
      <c r="G88" s="8277">
        <f>VLOOKUP(C88,'Data Products'!$A:$J,2,0)</f>
      </c>
      <c r="H88" s="8286">
        <f t="shared" si="4"/>
      </c>
      <c r="I88" s="8217">
        <v>45433</v>
      </c>
      <c r="J88" s="8218">
        <f t="shared" si="13"/>
      </c>
      <c r="K88" s="8214">
        <v>0</v>
      </c>
      <c r="L88" s="8214">
        <v>0</v>
      </c>
      <c r="M88" s="8292">
        <v>0</v>
      </c>
      <c r="N88" s="8292">
        <v>0</v>
      </c>
      <c r="O88" s="8213" t="s">
        <v>9537</v>
      </c>
      <c r="P88" s="8255"/>
      <c r="Q88" s="8255"/>
      <c r="R88" s="8280"/>
      <c r="S88" s="8255"/>
      <c r="T88" s="8255"/>
      <c r="U88" s="8255"/>
      <c r="V88" s="8255"/>
      <c r="W88" s="8255"/>
      <c r="X88" s="8255"/>
      <c r="Y88" s="8255"/>
      <c r="Z88" s="8255"/>
      <c r="AA88" s="8255"/>
      <c r="AB88" s="8281">
        <f t="shared" si="21"/>
      </c>
      <c r="AC88" s="8236">
        <f t="shared" si="6"/>
      </c>
      <c r="AD88" s="8221">
        <f t="shared" si="8"/>
      </c>
      <c r="AE88" s="8237">
        <f t="shared" si="15"/>
      </c>
      <c r="AF88" s="8223">
        <f>VLOOKUP(C88,'Data Products'!$A:$J,10,0)</f>
      </c>
      <c r="AG88" s="8224">
        <f t="shared" si="10"/>
      </c>
      <c r="AH88" s="8224">
        <f t="shared" si="17"/>
      </c>
      <c r="AI88" s="8226"/>
      <c r="AJ88" s="8244"/>
      <c r="AK88" s="8244"/>
      <c r="AL88" s="8238"/>
      <c r="AM88" s="8244"/>
      <c r="AN88" s="8244"/>
    </row>
    <row customHeight="true" hidden="true" ht="18" r="89">
      <c r="A89" s="8275">
        <v>36</v>
      </c>
      <c r="B89" s="8285" t="s">
        <v>9440</v>
      </c>
      <c r="C89" s="8213" t="s">
        <v>9539</v>
      </c>
      <c r="D89" s="8214">
        <v>0</v>
      </c>
      <c r="E89" s="8214">
        <v>0</v>
      </c>
      <c r="F89" s="8293"/>
      <c r="G89" s="8277">
        <f>VLOOKUP(C89,'Data Products'!$A:$J,2,0)</f>
      </c>
      <c r="H89" s="8286">
        <f t="shared" si="4"/>
      </c>
      <c r="I89" s="8217">
        <v>45433</v>
      </c>
      <c r="J89" s="8218">
        <f t="shared" si="13"/>
      </c>
      <c r="K89" s="8214">
        <v>0</v>
      </c>
      <c r="L89" s="8214">
        <v>0</v>
      </c>
      <c r="M89" s="8214">
        <v>0</v>
      </c>
      <c r="N89" s="8214">
        <v>0</v>
      </c>
      <c r="O89" s="8213" t="s">
        <v>9537</v>
      </c>
      <c r="P89" s="8255"/>
      <c r="Q89" s="8255"/>
      <c r="R89" s="8280"/>
      <c r="S89" s="8255"/>
      <c r="T89" s="8255"/>
      <c r="U89" s="8255"/>
      <c r="V89" s="8255"/>
      <c r="W89" s="8255"/>
      <c r="X89" s="8255"/>
      <c r="Y89" s="8255"/>
      <c r="Z89" s="8255"/>
      <c r="AA89" s="8255"/>
      <c r="AB89" s="8281">
        <f t="shared" si="21"/>
      </c>
      <c r="AC89" s="8236">
        <f t="shared" si="6"/>
      </c>
      <c r="AD89" s="8221">
        <f t="shared" si="8"/>
      </c>
      <c r="AE89" s="8237">
        <f t="shared" si="15"/>
      </c>
      <c r="AF89" s="8223">
        <f>VLOOKUP(C89,'Data Products'!$A:$J,10,0)</f>
      </c>
      <c r="AG89" s="8224">
        <f t="shared" si="10"/>
      </c>
      <c r="AH89" s="8224">
        <f t="shared" si="17"/>
      </c>
      <c r="AI89" s="8226"/>
      <c r="AJ89" s="8227"/>
      <c r="AK89" s="8227"/>
      <c r="AL89" s="8226"/>
      <c r="AM89" s="8227"/>
      <c r="AN89" s="8227"/>
    </row>
    <row customHeight="true" hidden="true" ht="18" r="90">
      <c r="A90" s="8275">
        <v>37</v>
      </c>
      <c r="B90" s="8285" t="s">
        <v>9440</v>
      </c>
      <c r="C90" s="8213" t="s">
        <v>9540</v>
      </c>
      <c r="D90" s="8214">
        <v>0</v>
      </c>
      <c r="E90" s="8214">
        <v>0</v>
      </c>
      <c r="F90" s="8293"/>
      <c r="G90" s="8277">
        <f>VLOOKUP(C90,'Data Products'!$A:$J,2,0)</f>
      </c>
      <c r="H90" s="8286">
        <f t="shared" si="4"/>
      </c>
      <c r="I90" s="8217">
        <v>45433</v>
      </c>
      <c r="J90" s="8218">
        <f t="shared" si="13"/>
      </c>
      <c r="K90" s="8214">
        <v>0</v>
      </c>
      <c r="L90" s="8214">
        <v>0</v>
      </c>
      <c r="M90" s="8214">
        <v>0</v>
      </c>
      <c r="N90" s="8214">
        <v>0</v>
      </c>
      <c r="O90" s="8213" t="s">
        <v>9537</v>
      </c>
      <c r="P90" s="8255"/>
      <c r="Q90" s="8255"/>
      <c r="R90" s="8280"/>
      <c r="S90" s="8255"/>
      <c r="T90" s="8255"/>
      <c r="U90" s="8255"/>
      <c r="V90" s="8255"/>
      <c r="W90" s="8255"/>
      <c r="X90" s="8255"/>
      <c r="Y90" s="8255"/>
      <c r="Z90" s="8255"/>
      <c r="AA90" s="8255"/>
      <c r="AB90" s="8281">
        <f t="shared" si="21"/>
      </c>
      <c r="AC90" s="8236">
        <f t="shared" si="6"/>
      </c>
      <c r="AD90" s="8221">
        <f t="shared" si="8"/>
      </c>
      <c r="AE90" s="8237">
        <f t="shared" si="15"/>
      </c>
      <c r="AF90" s="8223">
        <f>VLOOKUP(C90,'Data Products'!$A:$J,10,0)</f>
      </c>
      <c r="AG90" s="8224">
        <f t="shared" si="10"/>
      </c>
      <c r="AH90" s="8224">
        <f t="shared" si="17"/>
      </c>
      <c r="AI90" s="8226"/>
      <c r="AJ90" s="8227"/>
      <c r="AK90" s="8227"/>
      <c r="AL90" s="8226"/>
      <c r="AM90" s="8227"/>
      <c r="AN90" s="8227"/>
    </row>
    <row customHeight="true" ht="18" r="91">
      <c r="A91" s="8275">
        <v>38</v>
      </c>
      <c r="B91" s="8285" t="s">
        <v>9412</v>
      </c>
      <c r="C91" s="8213" t="s">
        <v>9541</v>
      </c>
      <c r="D91" s="8214">
        <v>842</v>
      </c>
      <c r="E91" s="8214">
        <v>842</v>
      </c>
      <c r="F91" s="8293"/>
      <c r="G91" s="8277">
        <f>VLOOKUP(C91,'Data Products'!$A:$J,2,0)</f>
      </c>
      <c r="H91">
        <f t="shared" si="4"/>
      </c>
      <c r="I91" s="8254">
        <v>46048</v>
      </c>
      <c r="J91" s="8218">
        <f t="shared" si="13"/>
      </c>
      <c r="K91" s="8214">
        <v>27</v>
      </c>
      <c r="L91" s="8214">
        <v>80</v>
      </c>
      <c r="M91" s="8228">
        <v>0</v>
      </c>
      <c r="N91" s="8228">
        <v>0</v>
      </c>
      <c r="O91" s="8213" t="s">
        <v>9542</v>
      </c>
      <c r="P91" s="8255"/>
      <c r="Q91" s="8255"/>
      <c r="R91" s="8280"/>
      <c r="S91" s="8255"/>
      <c r="T91" s="8255"/>
      <c r="U91" s="8255"/>
      <c r="V91" s="8255"/>
      <c r="W91" s="8255"/>
      <c r="X91" s="8255"/>
      <c r="Y91" s="8255"/>
      <c r="Z91" s="8255"/>
      <c r="AA91" s="8255"/>
      <c r="AB91" s="8281">
        <f t="shared" si="21"/>
      </c>
      <c r="AC91" s="8236">
        <f t="shared" si="6"/>
      </c>
      <c r="AD91" s="8221">
        <f t="shared" si="8"/>
      </c>
      <c r="AE91" s="8237">
        <f t="shared" si="15"/>
      </c>
      <c r="AF91" s="8223">
        <f>VLOOKUP(C91,'Data Products'!$A:$J,10,0)</f>
      </c>
      <c r="AG91" s="8224">
        <f t="shared" si="10"/>
      </c>
      <c r="AH91" s="8224"/>
      <c r="AI91" s="8226"/>
      <c r="AJ91" s="8227"/>
      <c r="AK91" s="8227"/>
      <c r="AL91" s="8226"/>
      <c r="AM91" s="8227"/>
      <c r="AN91" s="8227"/>
    </row>
    <row customHeight="true" hidden="true" ht="18" r="92">
      <c r="A92" s="8275">
        <v>39</v>
      </c>
      <c r="B92" s="8213" t="s">
        <v>9415</v>
      </c>
      <c r="C92" s="8213" t="s">
        <v>9543</v>
      </c>
      <c r="D92" s="8251">
        <v>0</v>
      </c>
      <c r="E92" s="8214">
        <v>0</v>
      </c>
      <c r="F92" s="8293"/>
      <c r="G92" s="8277">
        <f>VLOOKUP(C92,'Data Products'!$A:$J,2,0)</f>
      </c>
      <c r="H92" s="8286">
        <f t="shared" si="4"/>
      </c>
      <c r="I92" s="8217">
        <v>45644</v>
      </c>
      <c r="J92" s="8218">
        <f t="shared" si="13"/>
      </c>
      <c r="K92" s="8214">
        <v>0</v>
      </c>
      <c r="L92" s="8214">
        <v>0</v>
      </c>
      <c r="M92" s="8294">
        <v>0</v>
      </c>
      <c r="N92" s="8294">
        <v>0</v>
      </c>
      <c r="O92" s="8213" t="s">
        <v>9544</v>
      </c>
      <c r="P92" s="8255"/>
      <c r="Q92" s="8255"/>
      <c r="R92" s="8280"/>
      <c r="S92" s="8255"/>
      <c r="T92" s="8255"/>
      <c r="U92" s="8255"/>
      <c r="V92" s="8255"/>
      <c r="W92" s="8255"/>
      <c r="X92" s="8255"/>
      <c r="Y92" s="8255"/>
      <c r="Z92" s="8255"/>
      <c r="AA92" s="8255"/>
      <c r="AB92" s="8295">
        <f t="shared" si="21"/>
      </c>
      <c r="AC92" s="8296">
        <f t="shared" si="6"/>
      </c>
      <c r="AD92" s="8221">
        <f t="shared" si="8"/>
      </c>
      <c r="AE92" s="8231">
        <f t="shared" si="15"/>
      </c>
      <c r="AF92" s="8223">
        <f>VLOOKUP(C92,'Data Products'!$A:$J,10,0)</f>
      </c>
      <c r="AG92" s="8297">
        <f t="shared" si="10"/>
      </c>
      <c r="AH92" s="8224">
        <f t="shared" ref="AH92:AH125" si="18">IF(H92&lt;=90,D92,0)</f>
      </c>
      <c r="AI92" s="8298"/>
      <c r="AJ92" s="8227"/>
      <c r="AK92" s="8227"/>
      <c r="AL92" s="8226"/>
      <c r="AM92" s="8227"/>
      <c r="AN92" s="8227"/>
    </row>
    <row customHeight="true" hidden="true" ht="18" r="93">
      <c r="A93" s="8275">
        <v>40</v>
      </c>
      <c r="B93" s="8213" t="s">
        <v>9415</v>
      </c>
      <c r="C93" s="8213" t="s">
        <v>9545</v>
      </c>
      <c r="D93" s="8214">
        <v>0</v>
      </c>
      <c r="E93" s="8214">
        <v>0</v>
      </c>
      <c r="F93" s="8293"/>
      <c r="G93" s="8277">
        <f>VLOOKUP(C93,'Data Products'!$A:$J,2,0)</f>
      </c>
      <c r="H93" s="8286">
        <f t="shared" si="4"/>
      </c>
      <c r="I93" s="8217">
        <v>45602</v>
      </c>
      <c r="J93" s="8218">
        <f t="shared" si="13"/>
      </c>
      <c r="K93" s="8214">
        <v>0</v>
      </c>
      <c r="L93" s="8214">
        <v>0</v>
      </c>
      <c r="M93" s="8299">
        <v>0</v>
      </c>
      <c r="N93" s="8299">
        <v>0</v>
      </c>
      <c r="O93" s="8213" t="s">
        <v>9544</v>
      </c>
      <c r="P93" s="8255"/>
      <c r="Q93" s="8255"/>
      <c r="R93" s="8255"/>
      <c r="S93" s="8255"/>
      <c r="T93" s="8255"/>
      <c r="U93" s="8255"/>
      <c r="V93" s="8255"/>
      <c r="W93" s="8255"/>
      <c r="X93" s="8255"/>
      <c r="Y93" s="8255"/>
      <c r="Z93" s="8255"/>
      <c r="AA93" s="8255"/>
      <c r="AB93" s="8281">
        <f t="shared" si="21"/>
      </c>
      <c r="AC93" s="8296">
        <f t="shared" si="6"/>
      </c>
      <c r="AD93" s="8221">
        <f t="shared" si="8"/>
      </c>
      <c r="AE93" s="8231">
        <f t="shared" si="15"/>
      </c>
      <c r="AF93" s="8223">
        <f>VLOOKUP(C93,'Data Products'!$A:$J,10,0)</f>
      </c>
      <c r="AG93" s="8297">
        <f t="shared" si="10"/>
      </c>
      <c r="AH93" s="8224">
        <f t="shared" si="18"/>
      </c>
      <c r="AI93" s="8298"/>
      <c r="AJ93" s="8227"/>
      <c r="AK93" s="8227"/>
      <c r="AL93" s="8226"/>
      <c r="AM93" s="8227"/>
      <c r="AN93" s="8227"/>
    </row>
    <row customHeight="true" hidden="true" ht="18" r="94">
      <c r="A94" s="8275">
        <v>41</v>
      </c>
      <c r="B94" s="8213" t="s">
        <v>9415</v>
      </c>
      <c r="C94" s="8213" t="s">
        <v>9546</v>
      </c>
      <c r="D94" s="8214">
        <v>0</v>
      </c>
      <c r="E94" s="8214">
        <v>0</v>
      </c>
      <c r="F94" s="8293"/>
      <c r="G94" s="8277">
        <f>VLOOKUP(C94,'Data Products'!$A:$J,2,0)</f>
      </c>
      <c r="H94" s="8286">
        <f t="shared" si="4"/>
      </c>
      <c r="I94" s="8217">
        <v>45602</v>
      </c>
      <c r="J94" s="8218">
        <f t="shared" si="13"/>
      </c>
      <c r="K94" s="8214">
        <v>0</v>
      </c>
      <c r="L94" s="8214">
        <v>0</v>
      </c>
      <c r="M94" s="8299">
        <v>0</v>
      </c>
      <c r="N94" s="8299">
        <v>0</v>
      </c>
      <c r="O94" s="8213" t="s">
        <v>9544</v>
      </c>
      <c r="P94" s="8255"/>
      <c r="Q94" s="8255"/>
      <c r="R94" s="8255"/>
      <c r="S94" s="8255"/>
      <c r="T94" s="8255"/>
      <c r="U94" s="8255"/>
      <c r="V94" s="8255"/>
      <c r="W94" s="8255"/>
      <c r="X94" s="8255"/>
      <c r="Y94" s="8255"/>
      <c r="Z94" s="8255"/>
      <c r="AA94" s="8255"/>
      <c r="AB94" s="8281">
        <f t="shared" si="21"/>
      </c>
      <c r="AC94" s="8296">
        <f t="shared" si="6"/>
      </c>
      <c r="AD94" s="8221">
        <f t="shared" si="8"/>
      </c>
      <c r="AE94" s="8231">
        <f t="shared" si="15"/>
      </c>
      <c r="AF94" s="8223">
        <f>VLOOKUP(C94,'Data Products'!$A:$J,10,0)</f>
      </c>
      <c r="AG94" s="8297">
        <f t="shared" si="10"/>
      </c>
      <c r="AH94" s="8224">
        <f t="shared" si="18"/>
      </c>
      <c r="AI94" s="8298"/>
      <c r="AJ94" s="8227"/>
      <c r="AK94" s="8227"/>
      <c r="AL94" s="8226"/>
      <c r="AM94" s="8227"/>
      <c r="AN94" s="8227"/>
    </row>
    <row customHeight="true" hidden="true" ht="18" r="95">
      <c r="A95" s="8275">
        <v>42</v>
      </c>
      <c r="B95" s="8213" t="s">
        <v>9415</v>
      </c>
      <c r="C95" s="8213" t="s">
        <v>9547</v>
      </c>
      <c r="D95" s="8214">
        <v>0</v>
      </c>
      <c r="E95" s="8214">
        <v>0</v>
      </c>
      <c r="F95" s="8293"/>
      <c r="G95" s="8277">
        <f>VLOOKUP(C95,'Data Products'!$A:$J,2,0)</f>
      </c>
      <c r="H95" s="8286">
        <f t="shared" si="4"/>
      </c>
      <c r="I95" s="8217">
        <v>45602</v>
      </c>
      <c r="J95" s="8218">
        <f t="shared" si="13"/>
      </c>
      <c r="K95" s="8214">
        <v>0</v>
      </c>
      <c r="L95" s="8214">
        <v>0</v>
      </c>
      <c r="M95" s="8299">
        <v>0</v>
      </c>
      <c r="N95" s="8299">
        <v>0</v>
      </c>
      <c r="O95" s="8213" t="s">
        <v>9544</v>
      </c>
      <c r="P95" s="8255"/>
      <c r="Q95" s="8255"/>
      <c r="R95" s="8255"/>
      <c r="S95" s="8255"/>
      <c r="T95" s="8255"/>
      <c r="U95" s="8255"/>
      <c r="V95" s="8255"/>
      <c r="W95" s="8255"/>
      <c r="X95" s="8255"/>
      <c r="Y95" s="8255"/>
      <c r="Z95" s="8255"/>
      <c r="AA95" s="8255"/>
      <c r="AB95" s="8281">
        <f t="shared" si="21"/>
      </c>
      <c r="AC95" s="8296">
        <f t="shared" si="6"/>
      </c>
      <c r="AD95" s="8221">
        <f t="shared" si="8"/>
      </c>
      <c r="AE95" s="8231">
        <f t="shared" si="15"/>
      </c>
      <c r="AF95" s="8223">
        <f>VLOOKUP(C95,'Data Products'!$A:$J,10,0)</f>
      </c>
      <c r="AG95" s="8300">
        <f t="shared" si="10"/>
      </c>
      <c r="AH95" s="8224">
        <f t="shared" si="18"/>
      </c>
      <c r="AI95" s="8298"/>
      <c r="AJ95" s="8227"/>
      <c r="AK95" s="8227"/>
      <c r="AL95" s="8226"/>
      <c r="AM95" s="8227"/>
      <c r="AN95" s="8227"/>
    </row>
    <row r="96">
      <c r="A96" s="8275">
        <v>43</v>
      </c>
      <c r="B96" s="8213" t="s">
        <v>9412</v>
      </c>
      <c r="C96" s="8213" t="s">
        <v>9548</v>
      </c>
      <c r="D96" s="8214">
        <v>331</v>
      </c>
      <c r="E96" s="8214">
        <v>331</v>
      </c>
      <c r="F96" s="8293"/>
      <c r="G96" s="8277">
        <f>VLOOKUP(C96,'Data Products'!$A:$J,2,0)</f>
      </c>
      <c r="H96" s="8278">
        <f t="shared" si="4"/>
      </c>
      <c r="I96" s="8254">
        <v>45904</v>
      </c>
      <c r="J96" s="8218">
        <f t="shared" si="13"/>
      </c>
      <c r="K96" s="8214">
        <v>42</v>
      </c>
      <c r="L96" s="8214">
        <v>87</v>
      </c>
      <c r="M96" s="8299">
        <v>0</v>
      </c>
      <c r="N96" s="8299">
        <v>0</v>
      </c>
      <c r="O96" s="8213" t="s">
        <v>9544</v>
      </c>
      <c r="P96" s="8255"/>
      <c r="Q96" s="8255"/>
      <c r="R96" s="8255"/>
      <c r="S96" s="8255"/>
      <c r="T96" s="8255"/>
      <c r="U96" s="8255"/>
      <c r="V96" s="8255"/>
      <c r="W96" s="8255"/>
      <c r="X96" s="8255"/>
      <c r="Y96" s="8255"/>
      <c r="Z96" s="8255"/>
      <c r="AA96" s="8255"/>
      <c r="AB96" s="8281">
        <f t="shared" si="21"/>
      </c>
      <c r="AC96" s="8301">
        <f t="shared" si="6"/>
      </c>
      <c r="AD96" s="8221">
        <f t="shared" si="8"/>
      </c>
      <c r="AE96" s="8237">
        <f t="shared" si="15"/>
      </c>
      <c r="AF96" s="8223">
        <f>VLOOKUP(C96,'Data Products'!$A:$J,10,0)</f>
      </c>
      <c r="AG96" s="8300">
        <f t="shared" si="10"/>
      </c>
      <c r="AH96" s="8224">
        <f t="shared" si="18"/>
      </c>
      <c r="AI96" s="8298"/>
      <c r="AJ96" s="8227"/>
      <c r="AK96" s="8227"/>
      <c r="AL96" s="8226"/>
      <c r="AM96" s="8227"/>
      <c r="AN96" s="8227"/>
    </row>
    <row customHeight="true" hidden="true" ht="18" r="97">
      <c r="A97" s="8275">
        <v>44</v>
      </c>
      <c r="B97" s="8213" t="s">
        <v>9415</v>
      </c>
      <c r="C97" s="8213" t="s">
        <v>9549</v>
      </c>
      <c r="D97" s="8214">
        <v>0</v>
      </c>
      <c r="E97" s="8229">
        <v>0</v>
      </c>
      <c r="F97" s="8293"/>
      <c r="G97" s="8277">
        <f>VLOOKUP(C97,'Data Products'!$A:$J,2,0)</f>
      </c>
      <c r="H97" s="8286">
        <f t="shared" si="4"/>
      </c>
      <c r="I97" s="8217">
        <v>45623</v>
      </c>
      <c r="J97" s="8218">
        <f t="shared" si="13"/>
      </c>
      <c r="K97" s="8214">
        <v>0</v>
      </c>
      <c r="L97" s="8214">
        <v>0</v>
      </c>
      <c r="M97" s="8299">
        <v>0</v>
      </c>
      <c r="N97" s="8299">
        <v>0</v>
      </c>
      <c r="O97" s="8213" t="s">
        <v>9550</v>
      </c>
      <c r="P97" s="8255"/>
      <c r="Q97" s="8255"/>
      <c r="R97" s="8255"/>
      <c r="S97" s="8255"/>
      <c r="T97" s="8255"/>
      <c r="U97" s="8255"/>
      <c r="V97" s="8255"/>
      <c r="W97" s="8255"/>
      <c r="X97" s="8255"/>
      <c r="Y97" s="8255"/>
      <c r="Z97" s="8255"/>
      <c r="AA97" s="8255"/>
      <c r="AB97" s="8281">
        <f t="shared" si="21"/>
      </c>
      <c r="AC97" s="8296">
        <f t="shared" si="6"/>
      </c>
      <c r="AD97" s="8221">
        <f t="shared" si="8"/>
      </c>
      <c r="AE97" s="8231">
        <f t="shared" si="15"/>
      </c>
      <c r="AF97" s="8223">
        <f>VLOOKUP(C97,'Data Products'!$A:$J,10,0)</f>
      </c>
      <c r="AG97" s="8300">
        <f t="shared" si="10"/>
      </c>
      <c r="AH97" s="8224">
        <f t="shared" si="18"/>
      </c>
      <c r="AI97" s="8298"/>
      <c r="AJ97" s="8227"/>
      <c r="AK97" s="8227"/>
      <c r="AL97" s="8226"/>
      <c r="AM97" s="8227"/>
      <c r="AN97" s="8227"/>
    </row>
    <row customHeight="true" hidden="true" ht="18" r="98">
      <c r="A98" s="8275">
        <v>45</v>
      </c>
      <c r="B98" s="8213" t="s">
        <v>9415</v>
      </c>
      <c r="C98" s="8213" t="s">
        <v>9551</v>
      </c>
      <c r="D98" s="8214">
        <v>0</v>
      </c>
      <c r="E98" s="8229">
        <v>0</v>
      </c>
      <c r="F98" s="8293"/>
      <c r="G98" s="8277">
        <f>VLOOKUP(C98,'Data Products'!$A:$J,2,0)</f>
      </c>
      <c r="H98" s="8286">
        <f t="shared" si="4"/>
      </c>
      <c r="I98" s="8217">
        <v>45623</v>
      </c>
      <c r="J98" s="8218">
        <f t="shared" si="13"/>
      </c>
      <c r="K98" s="8214">
        <v>0</v>
      </c>
      <c r="L98" s="8214">
        <v>0</v>
      </c>
      <c r="M98" s="8299">
        <v>0</v>
      </c>
      <c r="N98" s="8299">
        <v>0</v>
      </c>
      <c r="O98" s="8213" t="s">
        <v>9550</v>
      </c>
      <c r="P98" s="8255"/>
      <c r="Q98" s="8255"/>
      <c r="R98" s="8255"/>
      <c r="S98" s="8255"/>
      <c r="T98" s="8255"/>
      <c r="U98" s="8255"/>
      <c r="V98" s="8255"/>
      <c r="W98" s="8255"/>
      <c r="X98" s="8255"/>
      <c r="Y98" s="8255"/>
      <c r="Z98" s="8255"/>
      <c r="AA98" s="8255"/>
      <c r="AB98" s="8281">
        <f t="shared" si="21"/>
      </c>
      <c r="AC98" s="8296">
        <f t="shared" si="6"/>
      </c>
      <c r="AD98" s="8221">
        <f t="shared" si="8"/>
      </c>
      <c r="AE98" s="8231">
        <f t="shared" si="15"/>
      </c>
      <c r="AF98" s="8223">
        <f>VLOOKUP(C98,'Data Products'!$A:$J,10,0)</f>
      </c>
      <c r="AG98" s="8300">
        <f t="shared" si="10"/>
      </c>
      <c r="AH98" s="8224">
        <f t="shared" si="18"/>
      </c>
      <c r="AI98" s="8298"/>
      <c r="AJ98" s="8227"/>
      <c r="AK98" s="8227"/>
      <c r="AL98" s="8226"/>
      <c r="AM98" s="8227"/>
      <c r="AN98" s="8227"/>
    </row>
    <row customHeight="true" hidden="true" ht="18" r="99">
      <c r="A99" s="8275">
        <v>46</v>
      </c>
      <c r="B99" s="8213" t="s">
        <v>9415</v>
      </c>
      <c r="C99" s="8284" t="s">
        <v>9552</v>
      </c>
      <c r="D99" s="8214">
        <v>0</v>
      </c>
      <c r="E99" s="8229">
        <v>0</v>
      </c>
      <c r="F99" s="8302"/>
      <c r="G99" s="8277">
        <f>VLOOKUP(C99,'Data Products'!$A:$J,2,0)</f>
      </c>
      <c r="H99" s="8286">
        <f t="shared" si="4"/>
      </c>
      <c r="I99" s="8217">
        <v>45623</v>
      </c>
      <c r="J99" s="8218">
        <f t="shared" si="13"/>
      </c>
      <c r="K99" s="8289">
        <v>0</v>
      </c>
      <c r="L99" s="8289">
        <v>0</v>
      </c>
      <c r="M99" s="8303">
        <v>0</v>
      </c>
      <c r="N99" s="8303">
        <v>0</v>
      </c>
      <c r="O99" s="8284" t="s">
        <v>9550</v>
      </c>
      <c r="P99" s="8255"/>
      <c r="Q99" s="8255"/>
      <c r="R99" s="8255"/>
      <c r="S99" s="8255"/>
      <c r="T99" s="8255"/>
      <c r="U99" s="8255"/>
      <c r="V99" s="8255"/>
      <c r="W99" s="8255"/>
      <c r="X99" s="8255"/>
      <c r="Y99" s="8255"/>
      <c r="Z99" s="8255"/>
      <c r="AA99" s="8255"/>
      <c r="AB99" s="8304">
        <f t="shared" si="21"/>
      </c>
      <c r="AC99" s="8296">
        <f t="shared" si="6"/>
      </c>
      <c r="AD99" s="8221">
        <f t="shared" si="8"/>
      </c>
      <c r="AE99" s="8231">
        <f t="shared" si="15"/>
      </c>
      <c r="AF99" s="8223">
        <f>VLOOKUP(C99,'Data Products'!$A:$J,10,0)</f>
      </c>
      <c r="AG99" s="8300">
        <f t="shared" si="10"/>
      </c>
      <c r="AH99" s="8224">
        <f t="shared" si="18"/>
      </c>
      <c r="AI99" s="8298"/>
      <c r="AJ99" s="8227"/>
      <c r="AK99" s="8227"/>
      <c r="AL99" s="8226"/>
      <c r="AM99" s="8227"/>
      <c r="AN99" s="8227"/>
    </row>
    <row customHeight="true" hidden="true" ht="18" r="100">
      <c r="A100" s="8275">
        <v>47</v>
      </c>
      <c r="B100" s="8213" t="s">
        <v>9415</v>
      </c>
      <c r="C100" s="8213" t="s">
        <v>9553</v>
      </c>
      <c r="D100" s="8214">
        <v>0</v>
      </c>
      <c r="E100" s="8229">
        <v>0</v>
      </c>
      <c r="F100" s="8293"/>
      <c r="G100" s="8277">
        <f>VLOOKUP(C100,'Data Products'!$A:$J,2,0)</f>
      </c>
      <c r="H100" s="8286">
        <f t="shared" si="4"/>
      </c>
      <c r="I100" s="8217">
        <v>45623</v>
      </c>
      <c r="J100" s="8218">
        <f t="shared" si="13"/>
      </c>
      <c r="K100" s="8214">
        <v>0</v>
      </c>
      <c r="L100" s="8214">
        <v>0</v>
      </c>
      <c r="M100" s="8299">
        <v>0</v>
      </c>
      <c r="N100" s="8299">
        <v>0</v>
      </c>
      <c r="O100" s="8213" t="s">
        <v>9550</v>
      </c>
      <c r="P100" s="8214"/>
      <c r="Q100" s="8214"/>
      <c r="R100" s="8214"/>
      <c r="S100" s="8214"/>
      <c r="T100" s="8214"/>
      <c r="U100" s="8214"/>
      <c r="V100" s="8214"/>
      <c r="W100" s="8214"/>
      <c r="X100" s="8214"/>
      <c r="Y100" s="8214"/>
      <c r="Z100" s="8214"/>
      <c r="AA100" s="8214"/>
      <c r="AB100" s="8281">
        <f t="shared" si="21"/>
      </c>
      <c r="AC100" s="8296">
        <f t="shared" si="6"/>
      </c>
      <c r="AD100" s="8221">
        <f t="shared" si="8"/>
      </c>
      <c r="AE100" s="8231">
        <f t="shared" si="15"/>
      </c>
      <c r="AF100" s="8223">
        <f>VLOOKUP(C100,'Data Products'!$A:$J,10,0)</f>
      </c>
      <c r="AG100" s="8300">
        <f t="shared" si="10"/>
      </c>
      <c r="AH100" s="8224">
        <f t="shared" si="18"/>
      </c>
      <c r="AI100" s="8305"/>
      <c r="AJ100" s="8227"/>
      <c r="AK100" s="8227"/>
      <c r="AL100" s="8226"/>
      <c r="AM100" s="8227"/>
      <c r="AN100" s="8227"/>
    </row>
    <row customHeight="true" hidden="true" ht="18" r="101">
      <c r="A101" s="8275">
        <v>48</v>
      </c>
      <c r="B101" s="8213" t="s">
        <v>9415</v>
      </c>
      <c r="C101" s="8213" t="s">
        <v>9554</v>
      </c>
      <c r="D101" s="8214">
        <v>0</v>
      </c>
      <c r="E101" s="8229">
        <v>0</v>
      </c>
      <c r="F101" s="8293"/>
      <c r="G101" s="8277">
        <f>VLOOKUP(C101,'Data Products'!$A:$J,2,0)</f>
      </c>
      <c r="H101" s="8286">
        <f t="shared" si="4"/>
      </c>
      <c r="I101" s="8217">
        <v>45623</v>
      </c>
      <c r="J101" s="8218">
        <f t="shared" si="13"/>
      </c>
      <c r="K101" s="8214">
        <v>0</v>
      </c>
      <c r="L101" s="8214">
        <v>0</v>
      </c>
      <c r="M101" s="8299">
        <v>0</v>
      </c>
      <c r="N101" s="8299">
        <v>0</v>
      </c>
      <c r="O101" s="8213" t="s">
        <v>9550</v>
      </c>
      <c r="P101" s="8214"/>
      <c r="Q101" s="8214"/>
      <c r="R101" s="8214"/>
      <c r="S101" s="8214"/>
      <c r="T101" s="8214"/>
      <c r="U101" s="8214"/>
      <c r="V101" s="8214"/>
      <c r="W101" s="8214"/>
      <c r="X101" s="8214"/>
      <c r="Y101" s="8214"/>
      <c r="Z101" s="8214"/>
      <c r="AA101" s="8214"/>
      <c r="AB101" s="8281">
        <f t="shared" si="21"/>
      </c>
      <c r="AC101" s="8296">
        <f t="shared" si="6"/>
      </c>
      <c r="AD101" s="8221">
        <f t="shared" si="8"/>
      </c>
      <c r="AE101" s="8231">
        <f t="shared" si="15"/>
      </c>
      <c r="AF101" s="8306">
        <f>VLOOKUP(C101,'Data Products'!$A:$J,10,0)</f>
      </c>
      <c r="AG101" s="8223">
        <f t="shared" si="10"/>
      </c>
      <c r="AH101" s="8224">
        <f t="shared" si="18"/>
      </c>
      <c r="AI101" s="8298"/>
      <c r="AJ101" s="8227"/>
      <c r="AK101" s="8227"/>
      <c r="AL101" s="8226"/>
      <c r="AM101" s="8227"/>
      <c r="AN101" s="8227"/>
    </row>
    <row r="102">
      <c r="A102" s="8275">
        <v>49</v>
      </c>
      <c r="B102" s="8213" t="s">
        <v>9405</v>
      </c>
      <c r="C102" s="8213" t="s">
        <v>9555</v>
      </c>
      <c r="D102" s="8214">
        <v>4</v>
      </c>
      <c r="E102" s="8229">
        <v>4</v>
      </c>
      <c r="F102" s="8293"/>
      <c r="G102" s="8277">
        <f>VLOOKUP(C102,'Data Products'!$A:$J,2,0)</f>
      </c>
      <c r="H102" s="8278">
        <f t="shared" si="4"/>
      </c>
      <c r="I102" s="8217">
        <v>45951</v>
      </c>
      <c r="J102" s="8218">
        <f t="shared" si="13"/>
      </c>
      <c r="K102" s="8214">
        <v>0</v>
      </c>
      <c r="L102" s="8214">
        <v>0</v>
      </c>
      <c r="M102" s="8299">
        <v>0</v>
      </c>
      <c r="N102" s="8299">
        <v>0</v>
      </c>
      <c r="O102" s="8213" t="s">
        <v>9467</v>
      </c>
      <c r="P102" s="8214"/>
      <c r="Q102" s="8214"/>
      <c r="R102" s="8214"/>
      <c r="S102" s="8214"/>
      <c r="T102" s="8214"/>
      <c r="U102" s="8214"/>
      <c r="V102" s="8214"/>
      <c r="W102" s="8214"/>
      <c r="X102" s="8214"/>
      <c r="Y102" s="8214"/>
      <c r="Z102" s="8214"/>
      <c r="AA102" s="8214"/>
      <c r="AB102" s="8281">
        <f t="shared" si="21"/>
      </c>
      <c r="AC102" s="8307">
        <f t="shared" si="6"/>
      </c>
      <c r="AD102" s="8221">
        <f t="shared" si="8"/>
      </c>
      <c r="AE102" s="8241">
        <f t="shared" si="15"/>
      </c>
      <c r="AF102" s="8306">
        <f>VLOOKUP(C102,'Data Products'!$A:$J,10,0)</f>
      </c>
      <c r="AG102" s="8223">
        <f t="shared" si="10"/>
      </c>
      <c r="AH102" s="8224">
        <f t="shared" si="18"/>
      </c>
      <c r="AI102" s="8298"/>
      <c r="AJ102" s="8227"/>
      <c r="AK102" s="8227"/>
      <c r="AL102" s="8226"/>
      <c r="AM102" s="8227"/>
      <c r="AN102" s="8227"/>
    </row>
    <row r="103">
      <c r="A103" s="8275">
        <v>50</v>
      </c>
      <c r="B103" s="8213" t="s">
        <v>9405</v>
      </c>
      <c r="C103" s="8213" t="s">
        <v>9556</v>
      </c>
      <c r="D103" s="8214">
        <v>1</v>
      </c>
      <c r="E103" s="8229">
        <v>1</v>
      </c>
      <c r="F103" s="8293"/>
      <c r="G103" s="8277">
        <f>VLOOKUP(C103,'Data Products'!$A:$J,2,0)</f>
      </c>
      <c r="H103" s="8278">
        <f t="shared" si="4"/>
      </c>
      <c r="I103" s="8217">
        <v>45951</v>
      </c>
      <c r="J103" s="8218">
        <f t="shared" si="13"/>
      </c>
      <c r="K103" s="8214">
        <v>1</v>
      </c>
      <c r="L103" s="8214">
        <v>2</v>
      </c>
      <c r="M103" s="8299">
        <v>0</v>
      </c>
      <c r="N103" s="8299">
        <v>0</v>
      </c>
      <c r="O103" s="8213" t="s">
        <v>9467</v>
      </c>
      <c r="P103" s="8214"/>
      <c r="Q103" s="8214"/>
      <c r="R103" s="8214"/>
      <c r="S103" s="8214"/>
      <c r="T103" s="8214"/>
      <c r="U103" s="8214"/>
      <c r="V103" s="8214"/>
      <c r="W103" s="8214"/>
      <c r="X103" s="8214"/>
      <c r="Y103" s="8214"/>
      <c r="Z103" s="8214"/>
      <c r="AA103" s="8214"/>
      <c r="AB103" s="8281">
        <f t="shared" si="21"/>
      </c>
      <c r="AC103" s="8236">
        <f t="shared" si="6"/>
      </c>
      <c r="AD103" s="8221">
        <f t="shared" si="8"/>
      </c>
      <c r="AE103" s="8237">
        <f t="shared" si="15"/>
      </c>
      <c r="AF103" s="8306">
        <f>VLOOKUP(C103,'Data Products'!$A:$J,10,0)</f>
      </c>
      <c r="AG103" s="8223">
        <f t="shared" si="10"/>
      </c>
      <c r="AH103" s="8224">
        <f t="shared" si="18"/>
      </c>
      <c r="AI103" s="8298"/>
      <c r="AJ103" s="8227"/>
      <c r="AK103" s="8227"/>
      <c r="AL103" s="8226"/>
      <c r="AM103" s="8227"/>
      <c r="AN103" s="8227"/>
    </row>
    <row r="104">
      <c r="A104" s="8275">
        <v>51</v>
      </c>
      <c r="B104" s="8213" t="s">
        <v>9405</v>
      </c>
      <c r="C104" s="8213" t="s">
        <v>9557</v>
      </c>
      <c r="D104" s="8214">
        <v>4</v>
      </c>
      <c r="E104" s="8229">
        <v>4</v>
      </c>
      <c r="F104" s="8293"/>
      <c r="G104" s="8277">
        <f>VLOOKUP(C104,'Data Products'!$A:$J,2,0)</f>
      </c>
      <c r="H104" s="8278">
        <f t="shared" si="4"/>
      </c>
      <c r="I104" s="8217">
        <v>45951</v>
      </c>
      <c r="J104" s="8218">
        <f t="shared" si="13"/>
      </c>
      <c r="K104" s="8214">
        <v>0</v>
      </c>
      <c r="L104" s="8214">
        <v>0</v>
      </c>
      <c r="M104" s="8299">
        <v>0</v>
      </c>
      <c r="N104" s="8299">
        <v>0</v>
      </c>
      <c r="O104" s="8213" t="s">
        <v>9467</v>
      </c>
      <c r="P104" s="8214"/>
      <c r="Q104" s="8214"/>
      <c r="R104" s="8214"/>
      <c r="S104" s="8214"/>
      <c r="T104" s="8214"/>
      <c r="U104" s="8214"/>
      <c r="V104" s="8214"/>
      <c r="W104" s="8214"/>
      <c r="X104" s="8214"/>
      <c r="Y104" s="8214"/>
      <c r="Z104" s="8214"/>
      <c r="AA104" s="8214"/>
      <c r="AB104" s="8281">
        <f t="shared" si="21"/>
      </c>
      <c r="AC104" s="8230">
        <f t="shared" si="6"/>
      </c>
      <c r="AD104" s="8221">
        <f t="shared" si="8"/>
      </c>
      <c r="AE104" s="8231">
        <f t="shared" si="15"/>
      </c>
      <c r="AF104" s="8306">
        <f>VLOOKUP(C104,'Data Products'!$A:$J,10,0)</f>
      </c>
      <c r="AG104" s="8223">
        <f t="shared" si="10"/>
      </c>
      <c r="AH104" s="8224">
        <f t="shared" si="18"/>
      </c>
      <c r="AI104" s="8298"/>
      <c r="AJ104" s="8227"/>
      <c r="AK104" s="8227"/>
      <c r="AL104" s="8226"/>
      <c r="AM104" s="8227"/>
      <c r="AN104" s="8227"/>
    </row>
    <row r="105">
      <c r="A105" s="8275">
        <v>52</v>
      </c>
      <c r="B105" s="8213" t="s">
        <v>9405</v>
      </c>
      <c r="C105" s="8213" t="s">
        <v>9558</v>
      </c>
      <c r="D105" s="8214">
        <v>4</v>
      </c>
      <c r="E105" s="8229">
        <v>4</v>
      </c>
      <c r="F105" s="8293"/>
      <c r="G105" s="8277">
        <f>VLOOKUP(C105,'Data Products'!$A:$J,2,0)</f>
      </c>
      <c r="H105" s="8278">
        <f t="shared" si="4"/>
      </c>
      <c r="I105" s="8217">
        <v>45951</v>
      </c>
      <c r="J105" s="8218">
        <f t="shared" si="13"/>
      </c>
      <c r="K105" s="8214">
        <v>0</v>
      </c>
      <c r="L105" s="8214">
        <v>0</v>
      </c>
      <c r="M105" s="8299">
        <v>0</v>
      </c>
      <c r="N105" s="8299">
        <v>0</v>
      </c>
      <c r="O105" s="8213" t="s">
        <v>9467</v>
      </c>
      <c r="P105" s="8214"/>
      <c r="Q105" s="8214"/>
      <c r="R105" s="8214"/>
      <c r="S105" s="8214"/>
      <c r="T105" s="8214"/>
      <c r="U105" s="8214"/>
      <c r="V105" s="8214"/>
      <c r="W105" s="8214"/>
      <c r="X105" s="8214"/>
      <c r="Y105" s="8214"/>
      <c r="Z105" s="8214"/>
      <c r="AA105" s="8214"/>
      <c r="AB105" s="8281">
        <f t="shared" si="21"/>
      </c>
      <c r="AC105" s="8240">
        <f t="shared" si="6"/>
      </c>
      <c r="AD105" s="8221">
        <f t="shared" si="8"/>
      </c>
      <c r="AE105" s="8241">
        <f t="shared" si="15"/>
      </c>
      <c r="AF105" s="8306">
        <f>VLOOKUP(C105,'Data Products'!$A:$J,10,0)</f>
      </c>
      <c r="AG105" s="8223">
        <f t="shared" si="10"/>
      </c>
      <c r="AH105" s="8224">
        <f t="shared" si="18"/>
      </c>
      <c r="AI105" s="8298"/>
      <c r="AJ105" s="8227"/>
      <c r="AK105" s="8227"/>
      <c r="AL105" s="8226"/>
      <c r="AM105" s="8227"/>
      <c r="AN105" s="8227"/>
    </row>
    <row customHeight="true" hidden="true" ht="18" r="106">
      <c r="A106" s="8275">
        <v>53</v>
      </c>
      <c r="B106" s="8213" t="s">
        <v>9415</v>
      </c>
      <c r="C106" s="8213" t="s">
        <v>9559</v>
      </c>
      <c r="D106" s="8214">
        <v>0</v>
      </c>
      <c r="E106" s="8229">
        <v>0</v>
      </c>
      <c r="F106" s="8293"/>
      <c r="G106" s="8277">
        <f>VLOOKUP(C106,'Data Products'!$A:$J,2,0)</f>
      </c>
      <c r="H106" s="8278">
        <f t="shared" si="4"/>
      </c>
      <c r="I106" s="8217">
        <v>45951</v>
      </c>
      <c r="J106" s="8218">
        <f t="shared" si="13"/>
      </c>
      <c r="K106" s="8214">
        <v>0</v>
      </c>
      <c r="L106" s="8214">
        <v>0</v>
      </c>
      <c r="M106" s="8299">
        <v>0</v>
      </c>
      <c r="N106" s="8299">
        <v>0</v>
      </c>
      <c r="O106" s="8213" t="s">
        <v>9467</v>
      </c>
      <c r="P106" s="8214"/>
      <c r="Q106" s="8214"/>
      <c r="R106" s="8214"/>
      <c r="S106" s="8214"/>
      <c r="T106" s="8214"/>
      <c r="U106" s="8214"/>
      <c r="V106" s="8214"/>
      <c r="W106" s="8214"/>
      <c r="X106" s="8214"/>
      <c r="Y106" s="8214"/>
      <c r="Z106" s="8214"/>
      <c r="AA106" s="8214"/>
      <c r="AB106" s="8281">
        <f t="shared" si="21"/>
      </c>
      <c r="AC106" s="8240">
        <f t="shared" si="6"/>
      </c>
      <c r="AD106" s="8221">
        <f t="shared" si="8"/>
      </c>
      <c r="AE106" s="8241">
        <f t="shared" si="15"/>
      </c>
      <c r="AF106" s="8306">
        <f>VLOOKUP(C106,'Data Products'!$A:$J,10,0)</f>
      </c>
      <c r="AG106" s="8223">
        <f t="shared" si="10"/>
      </c>
      <c r="AH106" s="8224">
        <f t="shared" si="18"/>
      </c>
      <c r="AI106" s="8298"/>
      <c r="AJ106" s="8227"/>
      <c r="AK106" s="8227"/>
      <c r="AL106" s="8226"/>
      <c r="AM106" s="8227"/>
      <c r="AN106" s="8227"/>
    </row>
    <row r="107">
      <c r="A107" s="8275">
        <v>54</v>
      </c>
      <c r="B107" s="8213" t="s">
        <v>9405</v>
      </c>
      <c r="C107" s="8213" t="s">
        <v>9560</v>
      </c>
      <c r="D107" s="8214">
        <v>5</v>
      </c>
      <c r="E107" s="8229">
        <v>5</v>
      </c>
      <c r="F107" s="8293"/>
      <c r="G107" s="8277">
        <f>VLOOKUP(C107,'Data Products'!$A:$J,2,0)</f>
      </c>
      <c r="H107" s="8278">
        <f t="shared" si="4"/>
      </c>
      <c r="I107" s="8217">
        <v>45951</v>
      </c>
      <c r="J107" s="8218">
        <f t="shared" si="13"/>
      </c>
      <c r="K107" s="8214">
        <v>0</v>
      </c>
      <c r="L107" s="8214">
        <v>0</v>
      </c>
      <c r="M107" s="8299">
        <v>0</v>
      </c>
      <c r="N107" s="8299">
        <v>0</v>
      </c>
      <c r="O107" s="8213" t="s">
        <v>9467</v>
      </c>
      <c r="P107" s="8214"/>
      <c r="Q107" s="8214"/>
      <c r="R107" s="8214"/>
      <c r="S107" s="8214"/>
      <c r="T107" s="8214"/>
      <c r="U107" s="8214"/>
      <c r="V107" s="8214"/>
      <c r="W107" s="8214"/>
      <c r="X107" s="8214"/>
      <c r="Y107" s="8214"/>
      <c r="Z107" s="8214"/>
      <c r="AA107" s="8214"/>
      <c r="AB107" s="8281">
        <f t="shared" si="21"/>
      </c>
      <c r="AC107" s="8230">
        <f t="shared" si="6"/>
      </c>
      <c r="AD107" s="8221">
        <f t="shared" si="8"/>
      </c>
      <c r="AE107" s="8231">
        <f t="shared" si="15"/>
      </c>
      <c r="AF107" s="8306">
        <f>VLOOKUP(C107,'Data Products'!$A:$J,10,0)</f>
      </c>
      <c r="AG107" s="8223">
        <f t="shared" si="10"/>
      </c>
      <c r="AH107" s="8224">
        <f t="shared" si="18"/>
      </c>
      <c r="AI107" s="8298"/>
      <c r="AJ107" s="8227"/>
      <c r="AK107" s="8227"/>
      <c r="AL107" s="8226"/>
      <c r="AM107" s="8227"/>
      <c r="AN107" s="8227"/>
    </row>
    <row customHeight="true" hidden="true" ht="18" r="108">
      <c r="A108" s="8275">
        <v>55</v>
      </c>
      <c r="B108" s="8213" t="s">
        <v>9415</v>
      </c>
      <c r="C108" s="8213" t="s">
        <v>9561</v>
      </c>
      <c r="D108" s="8214">
        <v>0</v>
      </c>
      <c r="E108" s="8229">
        <v>0</v>
      </c>
      <c r="F108" s="8293"/>
      <c r="G108" s="8277">
        <f>VLOOKUP(C108,'Data Products'!$A:$J,2,0)</f>
      </c>
      <c r="H108" s="8278">
        <f t="shared" si="4"/>
      </c>
      <c r="I108" s="8217">
        <v>45951</v>
      </c>
      <c r="J108" s="8218">
        <f t="shared" si="13"/>
      </c>
      <c r="K108" s="8214">
        <v>0</v>
      </c>
      <c r="L108" s="8214">
        <v>0</v>
      </c>
      <c r="M108" s="8299">
        <v>0</v>
      </c>
      <c r="N108" s="8299">
        <v>0</v>
      </c>
      <c r="O108" s="8213" t="s">
        <v>9467</v>
      </c>
      <c r="P108" s="8214"/>
      <c r="Q108" s="8214"/>
      <c r="R108" s="8214"/>
      <c r="S108" s="8214"/>
      <c r="T108" s="8214"/>
      <c r="U108" s="8214"/>
      <c r="V108" s="8214"/>
      <c r="W108" s="8214"/>
      <c r="X108" s="8214"/>
      <c r="Y108" s="8214"/>
      <c r="Z108" s="8214"/>
      <c r="AA108" s="8214"/>
      <c r="AB108" s="8281">
        <f t="shared" si="21"/>
      </c>
      <c r="AC108" s="8236">
        <f t="shared" si="6"/>
      </c>
      <c r="AD108" s="8308">
        <f t="shared" si="8"/>
      </c>
      <c r="AE108" s="8237">
        <f t="shared" si="15"/>
      </c>
      <c r="AF108" s="8306">
        <f>VLOOKUP(C108,'Data Products'!$A:$J,10,0)</f>
      </c>
      <c r="AG108" s="8223">
        <f t="shared" si="10"/>
      </c>
      <c r="AH108" s="8224">
        <f t="shared" si="18"/>
      </c>
      <c r="AI108" s="8298"/>
      <c r="AJ108" s="8227"/>
      <c r="AK108" s="8227"/>
      <c r="AL108" s="8226"/>
      <c r="AM108" s="8227"/>
      <c r="AN108" s="8227"/>
    </row>
    <row r="109">
      <c r="A109" s="8275">
        <v>56</v>
      </c>
      <c r="B109" s="8213" t="s">
        <v>9405</v>
      </c>
      <c r="C109" s="8213" t="s">
        <v>9562</v>
      </c>
      <c r="D109" s="8214">
        <v>13</v>
      </c>
      <c r="E109" s="8229">
        <v>13</v>
      </c>
      <c r="F109" s="8293"/>
      <c r="G109" s="8277">
        <f>VLOOKUP(C109,'Data Products'!$A:$J,2,0)</f>
      </c>
      <c r="H109" s="8278">
        <f t="shared" si="4"/>
      </c>
      <c r="I109" s="8217">
        <v>45951</v>
      </c>
      <c r="J109" s="8218">
        <f t="shared" si="13"/>
      </c>
      <c r="K109" s="8214">
        <v>1</v>
      </c>
      <c r="L109" s="8214">
        <v>2</v>
      </c>
      <c r="M109" s="8299">
        <v>0</v>
      </c>
      <c r="N109" s="8299">
        <v>0</v>
      </c>
      <c r="O109" s="8213" t="s">
        <v>9467</v>
      </c>
      <c r="P109" s="8214"/>
      <c r="Q109" s="8214"/>
      <c r="R109" s="8214"/>
      <c r="S109" s="8214"/>
      <c r="T109" s="8214"/>
      <c r="U109" s="8214"/>
      <c r="V109" s="8214"/>
      <c r="W109" s="8214"/>
      <c r="X109" s="8214"/>
      <c r="Y109" s="8214"/>
      <c r="Z109" s="8214"/>
      <c r="AA109" s="8214"/>
      <c r="AB109" s="8281">
        <f t="shared" si="21"/>
      </c>
      <c r="AC109" s="8220">
        <f t="shared" si="6"/>
      </c>
      <c r="AD109" s="8308">
        <f t="shared" si="8"/>
      </c>
      <c r="AE109" s="8222">
        <f t="shared" si="15"/>
      </c>
      <c r="AF109" s="8306">
        <f>VLOOKUP(C109,'Data Products'!$A:$J,10,0)</f>
      </c>
      <c r="AG109" s="8223">
        <f t="shared" si="10"/>
      </c>
      <c r="AH109" s="8224">
        <f t="shared" si="18"/>
      </c>
      <c r="AI109" s="8298"/>
      <c r="AJ109" s="8227"/>
      <c r="AK109" s="8227"/>
      <c r="AL109" s="8226"/>
      <c r="AM109" s="8227"/>
      <c r="AN109" s="8227"/>
    </row>
    <row r="110">
      <c r="A110" s="8275">
        <v>57</v>
      </c>
      <c r="B110" s="8213" t="s">
        <v>9405</v>
      </c>
      <c r="C110" s="8213" t="s">
        <v>9563</v>
      </c>
      <c r="D110" s="8214">
        <v>22</v>
      </c>
      <c r="E110" s="8229">
        <v>22</v>
      </c>
      <c r="F110" s="8293"/>
      <c r="G110" s="8277">
        <f>VLOOKUP(C110,'Data Products'!$A:$J,2,0)</f>
      </c>
      <c r="H110" s="8278">
        <f t="shared" si="4"/>
      </c>
      <c r="I110" s="8217">
        <v>45951</v>
      </c>
      <c r="J110" s="8218">
        <f t="shared" si="13"/>
      </c>
      <c r="K110" s="8214">
        <v>3</v>
      </c>
      <c r="L110" s="8214">
        <v>4</v>
      </c>
      <c r="M110" s="8299">
        <v>0</v>
      </c>
      <c r="N110" s="8299">
        <v>0</v>
      </c>
      <c r="O110" s="8213" t="s">
        <v>9467</v>
      </c>
      <c r="P110" s="8214"/>
      <c r="Q110" s="8214"/>
      <c r="R110" s="8214"/>
      <c r="S110" s="8214"/>
      <c r="T110" s="8214"/>
      <c r="U110" s="8214"/>
      <c r="V110" s="8214"/>
      <c r="W110" s="8214"/>
      <c r="X110" s="8214"/>
      <c r="Y110" s="8214"/>
      <c r="Z110" s="8214"/>
      <c r="AA110" s="8214"/>
      <c r="AB110" s="8281">
        <f t="shared" si="21"/>
      </c>
      <c r="AC110" s="8220">
        <f t="shared" si="6"/>
      </c>
      <c r="AD110" s="8308">
        <f t="shared" si="8"/>
      </c>
      <c r="AE110" s="8222">
        <f t="shared" si="15"/>
      </c>
      <c r="AF110" s="8306">
        <f>VLOOKUP(C110,'Data Products'!$A:$J,10,0)</f>
      </c>
      <c r="AG110" s="8223">
        <f t="shared" si="10"/>
      </c>
      <c r="AH110" s="8224">
        <f t="shared" si="18"/>
      </c>
      <c r="AI110" s="8298"/>
      <c r="AJ110" s="8227"/>
      <c r="AK110" s="8227"/>
      <c r="AL110" s="8226"/>
      <c r="AM110" s="8227"/>
      <c r="AN110" s="8227"/>
    </row>
    <row r="111">
      <c r="A111" s="8275">
        <v>58</v>
      </c>
      <c r="B111" s="8213" t="s">
        <v>9405</v>
      </c>
      <c r="C111" s="8213" t="s">
        <v>9564</v>
      </c>
      <c r="D111" s="8214">
        <v>15</v>
      </c>
      <c r="E111" s="8229">
        <v>15</v>
      </c>
      <c r="F111" s="8293"/>
      <c r="G111" s="8277">
        <f>VLOOKUP(C111,'Data Products'!$A:$J,2,0)</f>
      </c>
      <c r="H111" s="8278">
        <f t="shared" si="4"/>
      </c>
      <c r="I111" s="8217">
        <v>45951</v>
      </c>
      <c r="J111" s="8218">
        <f t="shared" si="13"/>
      </c>
      <c r="K111" s="8214">
        <v>0</v>
      </c>
      <c r="L111" s="8214">
        <v>0</v>
      </c>
      <c r="M111" s="8299">
        <v>0</v>
      </c>
      <c r="N111" s="8299">
        <v>0</v>
      </c>
      <c r="O111" s="8213" t="s">
        <v>9467</v>
      </c>
      <c r="P111" s="8214"/>
      <c r="Q111" s="8214"/>
      <c r="R111" s="8214"/>
      <c r="S111" s="8214"/>
      <c r="T111" s="8214"/>
      <c r="U111" s="8214"/>
      <c r="V111" s="8214"/>
      <c r="W111" s="8214"/>
      <c r="X111" s="8214"/>
      <c r="Y111" s="8214"/>
      <c r="Z111" s="8214"/>
      <c r="AA111" s="8214"/>
      <c r="AB111" s="8281">
        <f t="shared" si="21"/>
      </c>
      <c r="AC111" s="8220">
        <f t="shared" si="6"/>
      </c>
      <c r="AD111" s="8308">
        <f t="shared" si="8"/>
      </c>
      <c r="AE111" s="8222">
        <f t="shared" si="15"/>
      </c>
      <c r="AF111" s="8306">
        <f>VLOOKUP(C111,'Data Products'!$A:$J,10,0)</f>
      </c>
      <c r="AG111" s="8223">
        <f t="shared" si="10"/>
      </c>
      <c r="AH111" s="8224">
        <f t="shared" si="18"/>
      </c>
      <c r="AI111" s="8298"/>
      <c r="AJ111" s="8227"/>
      <c r="AK111" s="8227"/>
      <c r="AL111" s="8226"/>
      <c r="AM111" s="8227"/>
      <c r="AN111" s="8227"/>
    </row>
    <row r="112">
      <c r="A112" s="8275">
        <v>59</v>
      </c>
      <c r="B112" s="8213" t="s">
        <v>9405</v>
      </c>
      <c r="C112" s="8213" t="s">
        <v>9565</v>
      </c>
      <c r="D112" s="8214">
        <v>12</v>
      </c>
      <c r="E112" s="8229">
        <v>12</v>
      </c>
      <c r="F112" s="8293"/>
      <c r="G112" s="8277">
        <f>VLOOKUP(C112,'Data Products'!$A:$J,2,0)</f>
      </c>
      <c r="H112" s="8278">
        <f t="shared" si="4"/>
      </c>
      <c r="I112" s="8217">
        <v>45951</v>
      </c>
      <c r="J112" s="8218">
        <f t="shared" si="13"/>
      </c>
      <c r="K112" s="8214">
        <v>0</v>
      </c>
      <c r="L112" s="8214">
        <v>1</v>
      </c>
      <c r="M112" s="8299">
        <v>0</v>
      </c>
      <c r="N112" s="8299">
        <v>0</v>
      </c>
      <c r="O112" s="8213" t="s">
        <v>9467</v>
      </c>
      <c r="P112" s="8214"/>
      <c r="Q112" s="8214"/>
      <c r="R112" s="8214"/>
      <c r="S112" s="8214"/>
      <c r="T112" s="8214"/>
      <c r="U112" s="8214"/>
      <c r="V112" s="8214"/>
      <c r="W112" s="8214"/>
      <c r="X112" s="8214"/>
      <c r="Y112" s="8214"/>
      <c r="Z112" s="8214"/>
      <c r="AA112" s="8214"/>
      <c r="AB112" s="8281">
        <f t="shared" si="21"/>
      </c>
      <c r="AC112" s="8220">
        <f t="shared" si="6"/>
      </c>
      <c r="AD112" s="8308">
        <f t="shared" si="8"/>
      </c>
      <c r="AE112" s="8222">
        <f t="shared" si="15"/>
      </c>
      <c r="AF112" s="8306">
        <f>VLOOKUP(C112,'Data Products'!$A:$J,10,0)</f>
      </c>
      <c r="AG112" s="8223">
        <f t="shared" si="10"/>
      </c>
      <c r="AH112" s="8224">
        <f t="shared" si="18"/>
      </c>
      <c r="AI112" s="8298"/>
      <c r="AJ112" s="8227"/>
      <c r="AK112" s="8227"/>
      <c r="AL112" s="8226"/>
      <c r="AM112" s="8227"/>
      <c r="AN112" s="8227"/>
    </row>
    <row r="113">
      <c r="A113" s="8275">
        <v>60</v>
      </c>
      <c r="B113" s="8213" t="s">
        <v>9405</v>
      </c>
      <c r="C113" s="8213" t="s">
        <v>9566</v>
      </c>
      <c r="D113" s="8214">
        <v>18</v>
      </c>
      <c r="E113" s="8229">
        <v>18</v>
      </c>
      <c r="F113" s="8293"/>
      <c r="G113" s="8277">
        <f>VLOOKUP(C113,'Data Products'!$A:$J,2,0)</f>
      </c>
      <c r="H113" s="8278">
        <f t="shared" si="4"/>
      </c>
      <c r="I113" s="8217">
        <v>45951</v>
      </c>
      <c r="J113" s="8218">
        <f t="shared" si="13"/>
      </c>
      <c r="K113" s="8214">
        <v>0</v>
      </c>
      <c r="L113" s="8214">
        <v>0</v>
      </c>
      <c r="M113" s="8299">
        <v>0</v>
      </c>
      <c r="N113" s="8299">
        <v>0</v>
      </c>
      <c r="O113" s="8213" t="s">
        <v>9467</v>
      </c>
      <c r="P113" s="8214"/>
      <c r="Q113" s="8214"/>
      <c r="R113" s="8214"/>
      <c r="S113" s="8214"/>
      <c r="T113" s="8214"/>
      <c r="U113" s="8214"/>
      <c r="V113" s="8214"/>
      <c r="W113" s="8214"/>
      <c r="X113" s="8214"/>
      <c r="Y113" s="8214"/>
      <c r="Z113" s="8214"/>
      <c r="AA113" s="8214"/>
      <c r="AB113" s="8281">
        <f t="shared" si="21"/>
      </c>
      <c r="AC113" s="8220">
        <f t="shared" si="6"/>
      </c>
      <c r="AD113" s="8308">
        <f t="shared" si="8"/>
      </c>
      <c r="AE113" s="8222">
        <f t="shared" si="15"/>
      </c>
      <c r="AF113" s="8306">
        <f>VLOOKUP(C113,'Data Products'!$A:$J,10,0)</f>
      </c>
      <c r="AG113" s="8223">
        <f t="shared" si="10"/>
      </c>
      <c r="AH113" s="8224">
        <f t="shared" si="18"/>
      </c>
      <c r="AI113" s="8298"/>
      <c r="AJ113" s="8227"/>
      <c r="AK113" s="8227"/>
      <c r="AL113" s="8226"/>
      <c r="AM113" s="8227"/>
      <c r="AN113" s="8227"/>
    </row>
    <row r="114">
      <c r="A114" s="8275">
        <v>61</v>
      </c>
      <c r="B114" s="8213" t="s">
        <v>9405</v>
      </c>
      <c r="C114" s="8213" t="s">
        <v>9567</v>
      </c>
      <c r="D114" s="8214">
        <v>10</v>
      </c>
      <c r="E114" s="8229">
        <v>10</v>
      </c>
      <c r="F114" s="8293"/>
      <c r="G114" s="8277">
        <f>VLOOKUP(C114,'Data Products'!$A:$J,2,0)</f>
      </c>
      <c r="H114" s="8278">
        <f t="shared" si="4"/>
      </c>
      <c r="I114" s="8217">
        <v>45951</v>
      </c>
      <c r="J114" s="8218">
        <f t="shared" si="13"/>
      </c>
      <c r="K114" s="8214">
        <v>0</v>
      </c>
      <c r="L114" s="8214">
        <v>0</v>
      </c>
      <c r="M114" s="8299">
        <v>0</v>
      </c>
      <c r="N114" s="8299">
        <v>0</v>
      </c>
      <c r="O114" s="8213" t="s">
        <v>9467</v>
      </c>
      <c r="P114" s="8214"/>
      <c r="Q114" s="8214"/>
      <c r="R114" s="8214"/>
      <c r="S114" s="8214"/>
      <c r="T114" s="8214"/>
      <c r="U114" s="8214"/>
      <c r="V114" s="8214"/>
      <c r="W114" s="8214"/>
      <c r="X114" s="8214"/>
      <c r="Y114" s="8214"/>
      <c r="Z114" s="8214"/>
      <c r="AA114" s="8214"/>
      <c r="AB114" s="8281">
        <f t="shared" si="21"/>
      </c>
      <c r="AC114" s="8236">
        <f t="shared" si="6"/>
      </c>
      <c r="AD114" s="8308">
        <f t="shared" si="8"/>
      </c>
      <c r="AE114" s="8237">
        <f t="shared" si="15"/>
      </c>
      <c r="AF114" s="8306">
        <f>VLOOKUP(C114,'Data Products'!$A:$J,10,0)</f>
      </c>
      <c r="AG114" s="8223">
        <f t="shared" si="10"/>
      </c>
      <c r="AH114" s="8224">
        <f t="shared" si="18"/>
      </c>
      <c r="AI114" s="8298"/>
      <c r="AJ114" s="8227"/>
      <c r="AK114" s="8227"/>
      <c r="AL114" s="8226"/>
      <c r="AM114" s="8227"/>
      <c r="AN114" s="8227"/>
    </row>
    <row customHeight="true" hidden="true" ht="18" r="115">
      <c r="A115" s="8275">
        <v>62</v>
      </c>
      <c r="B115" s="8213" t="s">
        <v>9415</v>
      </c>
      <c r="C115" s="8213" t="s">
        <v>9568</v>
      </c>
      <c r="D115" s="8214">
        <v>0</v>
      </c>
      <c r="E115" s="8229">
        <v>0</v>
      </c>
      <c r="F115" s="8293"/>
      <c r="G115" s="8277">
        <f>VLOOKUP(C115,'Data Products'!$A:$J,2,0)</f>
      </c>
      <c r="H115" s="8278">
        <f t="shared" si="4"/>
      </c>
      <c r="I115" s="8217">
        <v>45951</v>
      </c>
      <c r="J115" s="8218">
        <f t="shared" si="13"/>
      </c>
      <c r="K115" s="8214">
        <v>0</v>
      </c>
      <c r="L115" s="8214">
        <v>0</v>
      </c>
      <c r="M115" s="8299">
        <v>0</v>
      </c>
      <c r="N115" s="8299">
        <v>0</v>
      </c>
      <c r="O115" s="8213" t="s">
        <v>9467</v>
      </c>
      <c r="P115" s="8214"/>
      <c r="Q115" s="8214"/>
      <c r="R115" s="8214"/>
      <c r="S115" s="8214"/>
      <c r="T115" s="8214"/>
      <c r="U115" s="8214"/>
      <c r="V115" s="8214"/>
      <c r="W115" s="8214"/>
      <c r="X115" s="8214"/>
      <c r="Y115" s="8214"/>
      <c r="Z115" s="8214"/>
      <c r="AA115" s="8214"/>
      <c r="AB115" s="8281">
        <f t="shared" si="21"/>
      </c>
      <c r="AC115" s="8230">
        <f t="shared" si="6"/>
      </c>
      <c r="AD115" s="8308">
        <f t="shared" si="8"/>
      </c>
      <c r="AE115" s="8231">
        <f t="shared" si="15"/>
      </c>
      <c r="AF115" s="8306">
        <f>VLOOKUP(C115,'Data Products'!$A:$J,10,0)</f>
      </c>
      <c r="AG115" s="8223">
        <f t="shared" si="10"/>
      </c>
      <c r="AH115" s="8224">
        <f t="shared" si="18"/>
      </c>
      <c r="AI115" s="8298"/>
      <c r="AJ115" s="8227"/>
      <c r="AK115" s="8227"/>
      <c r="AL115" s="8226"/>
      <c r="AM115" s="8227"/>
      <c r="AN115" s="8227"/>
    </row>
    <row customHeight="true" hidden="true" ht="18" r="116">
      <c r="A116" s="8275">
        <v>63</v>
      </c>
      <c r="B116" s="8213" t="s">
        <v>9415</v>
      </c>
      <c r="C116" s="8213" t="s">
        <v>9569</v>
      </c>
      <c r="D116" s="8214">
        <v>0</v>
      </c>
      <c r="E116" s="8229">
        <v>0</v>
      </c>
      <c r="F116" s="8293"/>
      <c r="G116" s="8277">
        <f>VLOOKUP(C116,'Data Products'!$A:$J,2,0)</f>
      </c>
      <c r="H116" s="8278">
        <f t="shared" si="4"/>
      </c>
      <c r="I116" s="8217">
        <v>45951</v>
      </c>
      <c r="J116" s="8218">
        <f t="shared" si="13"/>
      </c>
      <c r="K116" s="8214">
        <v>1</v>
      </c>
      <c r="L116" s="8214">
        <v>1</v>
      </c>
      <c r="M116" s="8299">
        <v>0</v>
      </c>
      <c r="N116" s="8299">
        <v>0</v>
      </c>
      <c r="O116" s="8213" t="s">
        <v>9467</v>
      </c>
      <c r="P116" s="8214"/>
      <c r="Q116" s="8214"/>
      <c r="R116" s="8214"/>
      <c r="S116" s="8214"/>
      <c r="T116" s="8214"/>
      <c r="U116" s="8214"/>
      <c r="V116" s="8214"/>
      <c r="W116" s="8214"/>
      <c r="X116" s="8214"/>
      <c r="Y116" s="8214"/>
      <c r="Z116" s="8214"/>
      <c r="AA116" s="8214"/>
      <c r="AB116" s="8281">
        <f t="shared" si="21"/>
      </c>
      <c r="AC116" s="8236">
        <f t="shared" si="6"/>
      </c>
      <c r="AD116" s="8308">
        <f t="shared" si="8"/>
      </c>
      <c r="AE116" s="8237">
        <f t="shared" si="15"/>
      </c>
      <c r="AF116" s="8306">
        <f>VLOOKUP(C116,'Data Products'!$A:$J,10,0)</f>
      </c>
      <c r="AG116" s="8223">
        <f t="shared" si="10"/>
      </c>
      <c r="AH116" s="8224">
        <f t="shared" si="18"/>
      </c>
      <c r="AI116" s="8298"/>
      <c r="AJ116" s="8227"/>
      <c r="AK116" s="8227"/>
      <c r="AL116" s="8226"/>
      <c r="AM116" s="8227"/>
      <c r="AN116" s="8227"/>
    </row>
    <row customHeight="true" hidden="true" ht="18" r="117">
      <c r="A117" s="8275">
        <v>64</v>
      </c>
      <c r="B117" s="8213" t="s">
        <v>9405</v>
      </c>
      <c r="C117" s="8213" t="s">
        <v>9570</v>
      </c>
      <c r="D117" s="8214">
        <v>0</v>
      </c>
      <c r="E117" s="8229">
        <v>0</v>
      </c>
      <c r="F117" s="8293"/>
      <c r="G117" s="8277">
        <f>VLOOKUP(C117,'Data Products'!$A:$J,2,0)</f>
      </c>
      <c r="H117" s="8278">
        <f t="shared" si="4"/>
      </c>
      <c r="I117" s="8217">
        <v>45951</v>
      </c>
      <c r="J117" s="8218">
        <f t="shared" si="13"/>
      </c>
      <c r="K117" s="8214">
        <v>0</v>
      </c>
      <c r="L117" s="8214">
        <v>0</v>
      </c>
      <c r="M117" s="8299">
        <v>0</v>
      </c>
      <c r="N117" s="8299">
        <v>0</v>
      </c>
      <c r="O117" s="8213" t="s">
        <v>9467</v>
      </c>
      <c r="P117" s="8214"/>
      <c r="Q117" s="8214"/>
      <c r="R117" s="8214"/>
      <c r="S117" s="8214"/>
      <c r="T117" s="8214"/>
      <c r="U117" s="8214"/>
      <c r="V117" s="8214"/>
      <c r="W117" s="8214"/>
      <c r="X117" s="8214"/>
      <c r="Y117" s="8214"/>
      <c r="Z117" s="8214"/>
      <c r="AA117" s="8214"/>
      <c r="AB117" s="8281">
        <f t="shared" si="21"/>
      </c>
      <c r="AC117" s="8236">
        <f t="shared" si="6"/>
      </c>
      <c r="AD117" s="8308">
        <f t="shared" si="8"/>
      </c>
      <c r="AE117" s="8237">
        <f t="shared" si="15"/>
      </c>
      <c r="AF117" s="8306">
        <f>VLOOKUP(C117,'Data Products'!$A:$J,10,0)</f>
      </c>
      <c r="AG117" s="8223">
        <f t="shared" si="10"/>
      </c>
      <c r="AH117" s="8224">
        <f t="shared" si="18"/>
      </c>
      <c r="AI117" s="8298"/>
      <c r="AJ117" s="8227"/>
      <c r="AK117" s="8227"/>
      <c r="AL117" s="8226"/>
      <c r="AM117" s="8227"/>
      <c r="AN117" s="8227"/>
    </row>
    <row customHeight="true" hidden="true" ht="18" r="118">
      <c r="A118" s="8275">
        <v>65</v>
      </c>
      <c r="B118" s="8213" t="s">
        <v>9415</v>
      </c>
      <c r="C118" s="8213" t="s">
        <v>9571</v>
      </c>
      <c r="D118" s="8214">
        <v>0</v>
      </c>
      <c r="E118" s="8229">
        <v>0</v>
      </c>
      <c r="F118" s="8293"/>
      <c r="G118" s="8277">
        <f>VLOOKUP(C118,'Data Products'!$A:$J,2,0)</f>
      </c>
      <c r="H118" s="8278">
        <f t="shared" si="4"/>
      </c>
      <c r="I118" s="8217">
        <v>45951</v>
      </c>
      <c r="J118" s="8218">
        <f t="shared" si="13"/>
      </c>
      <c r="K118" s="8214">
        <v>0</v>
      </c>
      <c r="L118" s="8214">
        <v>0</v>
      </c>
      <c r="M118" s="8299">
        <v>0</v>
      </c>
      <c r="N118" s="8299">
        <v>0</v>
      </c>
      <c r="O118" s="8213" t="s">
        <v>9467</v>
      </c>
      <c r="P118" s="8214"/>
      <c r="Q118" s="8214"/>
      <c r="R118" s="8214"/>
      <c r="S118" s="8214"/>
      <c r="T118" s="8214"/>
      <c r="U118" s="8214"/>
      <c r="V118" s="8214"/>
      <c r="W118" s="8214"/>
      <c r="X118" s="8214"/>
      <c r="Y118" s="8214"/>
      <c r="Z118" s="8214"/>
      <c r="AA118" s="8214"/>
      <c r="AB118" s="8281">
        <f t="shared" si="21"/>
      </c>
      <c r="AC118" s="8236">
        <f t="shared" si="6"/>
      </c>
      <c r="AD118" s="8308">
        <f t="shared" si="8"/>
      </c>
      <c r="AE118" s="8237">
        <f t="shared" si="15"/>
      </c>
      <c r="AF118" s="8306">
        <f>VLOOKUP(C118,'Data Products'!$A:$J,10,0)</f>
      </c>
      <c r="AG118" s="8223">
        <f t="shared" si="10"/>
      </c>
      <c r="AH118" s="8224">
        <f t="shared" si="18"/>
      </c>
      <c r="AI118" s="8298"/>
      <c r="AJ118" s="8227"/>
      <c r="AK118" s="8227"/>
      <c r="AL118" s="8226"/>
      <c r="AM118" s="8227"/>
      <c r="AN118" s="8227"/>
    </row>
    <row customHeight="true" hidden="true" ht="18" r="119">
      <c r="A119" s="8275">
        <v>66</v>
      </c>
      <c r="B119" s="8213" t="s">
        <v>9415</v>
      </c>
      <c r="C119" s="8213" t="s">
        <v>9572</v>
      </c>
      <c r="D119" s="8214">
        <v>0</v>
      </c>
      <c r="E119" s="8229">
        <v>0</v>
      </c>
      <c r="F119" s="8293"/>
      <c r="G119" s="8277">
        <f>VLOOKUP(C119,'Data Products'!$A:$J,2,0)</f>
      </c>
      <c r="H119" s="8278">
        <f t="shared" si="4"/>
      </c>
      <c r="I119" s="8217">
        <v>45951</v>
      </c>
      <c r="J119" s="8218">
        <f t="shared" si="13"/>
      </c>
      <c r="K119" s="8214">
        <v>0</v>
      </c>
      <c r="L119" s="8214">
        <v>1</v>
      </c>
      <c r="M119" s="8299">
        <v>0</v>
      </c>
      <c r="N119" s="8299">
        <v>0</v>
      </c>
      <c r="O119" s="8213" t="s">
        <v>9467</v>
      </c>
      <c r="P119" s="8214"/>
      <c r="Q119" s="8214"/>
      <c r="R119" s="8214"/>
      <c r="S119" s="8214"/>
      <c r="T119" s="8214"/>
      <c r="U119" s="8214"/>
      <c r="V119" s="8214"/>
      <c r="W119" s="8214"/>
      <c r="X119" s="8214"/>
      <c r="Y119" s="8214"/>
      <c r="Z119" s="8214"/>
      <c r="AA119" s="8214"/>
      <c r="AB119" s="8281">
        <f t="shared" si="21"/>
      </c>
      <c r="AC119" s="8236">
        <f t="shared" si="6"/>
      </c>
      <c r="AD119" s="8308">
        <f t="shared" si="8"/>
      </c>
      <c r="AE119" s="8237">
        <f t="shared" si="15"/>
      </c>
      <c r="AF119" s="8306">
        <f>VLOOKUP(C119,'Data Products'!$A:$J,10,0)</f>
      </c>
      <c r="AG119" s="8223">
        <f t="shared" si="10"/>
      </c>
      <c r="AH119" s="8224">
        <f t="shared" si="18"/>
      </c>
      <c r="AI119" s="8298"/>
      <c r="AJ119" s="8227"/>
      <c r="AK119" s="8227"/>
      <c r="AL119" s="8226"/>
      <c r="AM119" s="8227"/>
      <c r="AN119" s="8227"/>
    </row>
    <row customHeight="true" hidden="true" ht="18" r="120">
      <c r="A120" s="8275">
        <v>67</v>
      </c>
      <c r="B120" s="8213" t="s">
        <v>9415</v>
      </c>
      <c r="C120" s="8213" t="s">
        <v>9573</v>
      </c>
      <c r="D120" s="8214">
        <v>0</v>
      </c>
      <c r="E120" s="8229">
        <v>0</v>
      </c>
      <c r="F120" s="8293"/>
      <c r="G120" s="8277">
        <f>VLOOKUP(C120,'Data Products'!$A:$J,2,0)</f>
      </c>
      <c r="H120" s="8278">
        <f t="shared" si="4"/>
      </c>
      <c r="I120" s="8217">
        <v>45951</v>
      </c>
      <c r="J120" s="8218">
        <f t="shared" si="13"/>
      </c>
      <c r="K120" s="8214">
        <v>0</v>
      </c>
      <c r="L120" s="8214">
        <v>0</v>
      </c>
      <c r="M120" s="8299">
        <v>0</v>
      </c>
      <c r="N120" s="8299">
        <v>0</v>
      </c>
      <c r="O120" s="8213" t="s">
        <v>9467</v>
      </c>
      <c r="P120" s="8214"/>
      <c r="Q120" s="8214"/>
      <c r="R120" s="8214"/>
      <c r="S120" s="8214"/>
      <c r="T120" s="8214"/>
      <c r="U120" s="8214"/>
      <c r="V120" s="8214"/>
      <c r="W120" s="8214"/>
      <c r="X120" s="8214"/>
      <c r="Y120" s="8214"/>
      <c r="Z120" s="8214"/>
      <c r="AA120" s="8214"/>
      <c r="AB120" s="8281">
        <f t="shared" si="21"/>
      </c>
      <c r="AC120" s="8236">
        <f t="shared" si="6"/>
      </c>
      <c r="AD120" s="8308">
        <f t="shared" si="8"/>
      </c>
      <c r="AE120" s="8237">
        <f t="shared" si="15"/>
      </c>
      <c r="AF120" s="8306">
        <f>VLOOKUP(C120,'Data Products'!$A:$J,10,0)</f>
      </c>
      <c r="AG120" s="8223">
        <f t="shared" si="10"/>
      </c>
      <c r="AH120" s="8224">
        <f t="shared" si="18"/>
      </c>
      <c r="AI120" s="8298"/>
      <c r="AJ120" s="8227"/>
      <c r="AK120" s="8227"/>
      <c r="AL120" s="8226"/>
      <c r="AM120" s="8227"/>
      <c r="AN120" s="8227"/>
    </row>
    <row r="121">
      <c r="A121" s="8275">
        <v>68</v>
      </c>
      <c r="B121" s="8213" t="s">
        <v>9405</v>
      </c>
      <c r="C121" s="8213" t="s">
        <v>9574</v>
      </c>
      <c r="D121" s="8214">
        <v>10</v>
      </c>
      <c r="E121" s="8229">
        <v>10</v>
      </c>
      <c r="F121" s="8293"/>
      <c r="G121" s="8277">
        <f>VLOOKUP(C121,'Data Products'!$A:$J,2,0)</f>
      </c>
      <c r="H121" s="8278">
        <f t="shared" si="4"/>
      </c>
      <c r="I121" s="8217">
        <v>45951</v>
      </c>
      <c r="J121" s="8218">
        <f t="shared" si="13"/>
      </c>
      <c r="K121" s="8214">
        <v>0</v>
      </c>
      <c r="L121" s="8214">
        <v>0</v>
      </c>
      <c r="M121" s="8299">
        <v>0</v>
      </c>
      <c r="N121" s="8299">
        <v>0</v>
      </c>
      <c r="O121" s="8213" t="s">
        <v>9467</v>
      </c>
      <c r="P121" s="8214"/>
      <c r="Q121" s="8214"/>
      <c r="R121" s="8214"/>
      <c r="S121" s="8214"/>
      <c r="T121" s="8214"/>
      <c r="U121" s="8214"/>
      <c r="V121" s="8214"/>
      <c r="W121" s="8214"/>
      <c r="X121" s="8214"/>
      <c r="Y121" s="8214"/>
      <c r="Z121" s="8214"/>
      <c r="AA121" s="8214"/>
      <c r="AB121" s="8281">
        <f t="shared" si="21"/>
      </c>
      <c r="AC121" s="8220">
        <f t="shared" si="6"/>
      </c>
      <c r="AD121" s="8308">
        <f t="shared" si="8"/>
      </c>
      <c r="AE121" s="8222">
        <f t="shared" si="15"/>
      </c>
      <c r="AF121" s="8306">
        <f>VLOOKUP(C121,'Data Products'!$A:$J,10,0)</f>
      </c>
      <c r="AG121" s="8223">
        <f t="shared" si="10"/>
      </c>
      <c r="AH121" s="8224">
        <f t="shared" si="18"/>
      </c>
      <c r="AI121" s="8298"/>
      <c r="AJ121" s="8227"/>
      <c r="AK121" s="8227"/>
      <c r="AL121" s="8226"/>
      <c r="AM121" s="8227"/>
      <c r="AN121" s="8227"/>
    </row>
    <row customHeight="true" hidden="true" ht="18" r="122">
      <c r="A122" s="8275">
        <v>69</v>
      </c>
      <c r="B122" s="8213" t="s">
        <v>9415</v>
      </c>
      <c r="C122" s="8213" t="s">
        <v>9575</v>
      </c>
      <c r="D122" s="8214">
        <v>0</v>
      </c>
      <c r="E122" s="8229">
        <v>0</v>
      </c>
      <c r="F122" s="8293"/>
      <c r="G122" s="8277">
        <f>VLOOKUP(C122,'Data Products'!$A:$J,2,0)</f>
      </c>
      <c r="H122" s="8278">
        <f t="shared" si="4"/>
      </c>
      <c r="I122" s="8217">
        <v>45952</v>
      </c>
      <c r="J122" s="8218">
        <f t="shared" si="13"/>
      </c>
      <c r="K122" s="8214">
        <v>0</v>
      </c>
      <c r="L122" s="8214">
        <v>0</v>
      </c>
      <c r="M122" s="8299">
        <v>0</v>
      </c>
      <c r="N122" s="8299">
        <v>0</v>
      </c>
      <c r="O122" s="8213" t="s">
        <v>9576</v>
      </c>
      <c r="P122" s="8214"/>
      <c r="Q122" s="8214"/>
      <c r="R122" s="8214"/>
      <c r="S122" s="8214"/>
      <c r="T122" s="8214"/>
      <c r="U122" s="8214"/>
      <c r="V122" s="8214"/>
      <c r="W122" s="8214"/>
      <c r="X122" s="8214"/>
      <c r="Y122" s="8214"/>
      <c r="Z122" s="8214"/>
      <c r="AA122" s="8214"/>
      <c r="AB122" s="8281">
        <f t="shared" si="21"/>
      </c>
      <c r="AC122" s="8230">
        <f t="shared" si="6"/>
      </c>
      <c r="AD122" s="8308">
        <f t="shared" si="8"/>
      </c>
      <c r="AE122" s="8231">
        <f t="shared" si="15"/>
      </c>
      <c r="AF122" s="8306">
        <f>VLOOKUP(C122,'Data Products'!$A:$J,10,0)</f>
      </c>
      <c r="AG122" s="8223">
        <f t="shared" si="10"/>
      </c>
      <c r="AH122" s="8224">
        <f t="shared" si="18"/>
      </c>
      <c r="AI122" s="8298"/>
      <c r="AJ122" s="8227"/>
      <c r="AK122" s="8227"/>
      <c r="AL122" s="8226"/>
      <c r="AM122" s="8227"/>
      <c r="AN122" s="8227"/>
    </row>
    <row customHeight="true" hidden="true" ht="18" r="123">
      <c r="A123" s="8275">
        <v>70</v>
      </c>
      <c r="B123" s="8213" t="s">
        <v>9415</v>
      </c>
      <c r="C123" s="8213" t="s">
        <v>9577</v>
      </c>
      <c r="D123" s="8214">
        <v>0</v>
      </c>
      <c r="E123" s="8229">
        <v>0</v>
      </c>
      <c r="F123" s="8293"/>
      <c r="G123" s="8277">
        <f>VLOOKUP(C123,'Data Products'!$A:$J,2,0)</f>
      </c>
      <c r="H123" s="8278">
        <f t="shared" si="4"/>
      </c>
      <c r="I123" s="8217">
        <v>45953</v>
      </c>
      <c r="J123" s="8218">
        <f t="shared" si="13"/>
      </c>
      <c r="K123" s="8214">
        <v>1</v>
      </c>
      <c r="L123" s="8214">
        <v>3</v>
      </c>
      <c r="M123" s="8299">
        <v>0</v>
      </c>
      <c r="N123" s="8299">
        <v>0</v>
      </c>
      <c r="O123" s="8213" t="s">
        <v>9576</v>
      </c>
      <c r="P123" s="8214"/>
      <c r="Q123" s="8214"/>
      <c r="R123" s="8214"/>
      <c r="S123" s="8214"/>
      <c r="T123" s="8214"/>
      <c r="U123" s="8214"/>
      <c r="V123" s="8214"/>
      <c r="W123" s="8214"/>
      <c r="X123" s="8214"/>
      <c r="Y123" s="8214"/>
      <c r="Z123" s="8214"/>
      <c r="AA123" s="8214"/>
      <c r="AB123" s="8281">
        <f t="shared" si="21"/>
      </c>
      <c r="AC123" s="8240">
        <f t="shared" si="6"/>
      </c>
      <c r="AD123" s="8308">
        <f t="shared" si="8"/>
      </c>
      <c r="AE123" s="8241">
        <f t="shared" si="15"/>
      </c>
      <c r="AF123" s="8306">
        <f>VLOOKUP(C123,'Data Products'!$A:$J,10,0)</f>
      </c>
      <c r="AG123" s="8223">
        <f t="shared" si="10"/>
      </c>
      <c r="AH123" s="8224">
        <f t="shared" si="18"/>
      </c>
      <c r="AI123" s="8309" t="s">
        <v>9578</v>
      </c>
      <c r="AJ123" s="8227"/>
      <c r="AK123" s="8227"/>
      <c r="AL123" s="8226"/>
      <c r="AM123" s="8227"/>
      <c r="AN123" s="8227"/>
    </row>
    <row customHeight="true" hidden="true" ht="18" r="124">
      <c r="A124" s="8275">
        <v>71</v>
      </c>
      <c r="B124" s="8213" t="s">
        <v>9415</v>
      </c>
      <c r="C124" s="8213" t="s">
        <v>9579</v>
      </c>
      <c r="D124" s="8214">
        <v>0</v>
      </c>
      <c r="E124" s="8229">
        <v>0</v>
      </c>
      <c r="F124" s="8293"/>
      <c r="G124" s="8277">
        <f>VLOOKUP(C124,'Data Products'!$A:$J,2,0)</f>
      </c>
      <c r="H124" s="8278">
        <f t="shared" si="4"/>
      </c>
      <c r="I124" s="8217">
        <v>45954</v>
      </c>
      <c r="J124" s="8218">
        <f t="shared" si="13"/>
      </c>
      <c r="K124" s="8214">
        <v>1</v>
      </c>
      <c r="L124" s="8214">
        <v>1</v>
      </c>
      <c r="M124" s="8299">
        <v>0</v>
      </c>
      <c r="N124" s="8299">
        <v>0</v>
      </c>
      <c r="O124" s="8213" t="s">
        <v>9576</v>
      </c>
      <c r="P124" s="8214"/>
      <c r="Q124" s="8214"/>
      <c r="R124" s="8214"/>
      <c r="S124" s="8214"/>
      <c r="T124" s="8214"/>
      <c r="U124" s="8214"/>
      <c r="V124" s="8214"/>
      <c r="W124" s="8214"/>
      <c r="X124" s="8214"/>
      <c r="Y124" s="8214"/>
      <c r="Z124" s="8214"/>
      <c r="AA124" s="8214"/>
      <c r="AB124" s="8281">
        <f t="shared" si="21"/>
      </c>
      <c r="AC124" s="8230">
        <f t="shared" si="6"/>
      </c>
      <c r="AD124" s="8308">
        <f t="shared" si="8"/>
      </c>
      <c r="AE124" s="8231">
        <f t="shared" si="15"/>
      </c>
      <c r="AF124" s="8306">
        <f>VLOOKUP(C124,'Data Products'!$A:$J,10,0)</f>
      </c>
      <c r="AG124" s="8223">
        <f t="shared" si="10"/>
      </c>
      <c r="AH124" s="8224">
        <f t="shared" si="18"/>
      </c>
      <c r="AI124" s="8298"/>
      <c r="AJ124" s="8227"/>
      <c r="AK124" s="8227"/>
      <c r="AL124" s="8226"/>
      <c r="AM124" s="8227"/>
      <c r="AN124" s="8227"/>
    </row>
    <row r="125">
      <c r="A125" s="8275">
        <v>72</v>
      </c>
      <c r="B125" s="8213" t="s">
        <v>9405</v>
      </c>
      <c r="C125" s="8213" t="s">
        <v>9580</v>
      </c>
      <c r="D125" s="8214">
        <v>4</v>
      </c>
      <c r="E125" s="8229">
        <v>4</v>
      </c>
      <c r="F125" s="8293"/>
      <c r="G125" s="8277">
        <f>VLOOKUP(C125,'Data Products'!$A:$J,2,0)</f>
      </c>
      <c r="H125" s="8278">
        <f t="shared" si="4"/>
      </c>
      <c r="I125" s="8217">
        <v>45955</v>
      </c>
      <c r="J125" s="8218">
        <f t="shared" si="13"/>
      </c>
      <c r="K125" s="8214">
        <v>2</v>
      </c>
      <c r="L125" s="8214">
        <v>2</v>
      </c>
      <c r="M125" s="8299">
        <v>0</v>
      </c>
      <c r="N125" s="8299">
        <v>0</v>
      </c>
      <c r="O125" s="8213" t="s">
        <v>9576</v>
      </c>
      <c r="P125" s="8214"/>
      <c r="Q125" s="8214"/>
      <c r="R125" s="8214"/>
      <c r="S125" s="8214"/>
      <c r="T125" s="8214"/>
      <c r="U125" s="8214"/>
      <c r="V125" s="8214"/>
      <c r="W125" s="8214"/>
      <c r="X125" s="8214"/>
      <c r="Y125" s="8214"/>
      <c r="Z125" s="8214"/>
      <c r="AA125" s="8214"/>
      <c r="AB125" s="8281">
        <f t="shared" si="21"/>
      </c>
      <c r="AC125" s="8240">
        <f t="shared" si="6"/>
      </c>
      <c r="AD125" s="8308">
        <f t="shared" si="8"/>
      </c>
      <c r="AE125" s="8241">
        <f t="shared" si="15"/>
      </c>
      <c r="AF125" s="8306">
        <f>VLOOKUP(C125,'Data Products'!$A:$J,10,0)</f>
      </c>
      <c r="AG125" s="8223">
        <f t="shared" si="10"/>
      </c>
      <c r="AH125" s="8224">
        <f t="shared" si="18"/>
      </c>
      <c r="AI125" s="8309" t="s">
        <v>9578</v>
      </c>
      <c r="AJ125" s="8227"/>
      <c r="AK125" s="8227"/>
      <c r="AL125" s="8226"/>
      <c r="AM125" s="8227"/>
      <c r="AN125" s="8227"/>
    </row>
    <row r="126">
      <c r="A126" s="8256"/>
      <c r="B126" s="8256"/>
      <c r="C126" s="8256"/>
      <c r="D126" s="8255"/>
      <c r="E126" s="8255"/>
      <c r="F126" s="8255"/>
      <c r="G126" s="8310"/>
      <c r="H126" s="8311"/>
      <c r="I126" s="8311"/>
      <c r="J126" s="8311"/>
      <c r="K126" s="8255"/>
      <c r="L126" s="8255"/>
      <c r="M126" s="8262"/>
      <c r="N126" s="8262"/>
      <c r="O126" s="8256"/>
      <c r="P126" s="8255"/>
      <c r="Q126" s="8255"/>
      <c r="R126" s="8255"/>
      <c r="S126" s="8255"/>
      <c r="T126" s="8255"/>
      <c r="U126" s="8255"/>
      <c r="V126" s="8255"/>
      <c r="W126" s="8255"/>
      <c r="X126" s="8255"/>
      <c r="Y126" s="8255"/>
      <c r="Z126" s="8255"/>
      <c r="AA126" s="8255"/>
      <c r="AB126" s="8257"/>
      <c r="AC126" s="8312"/>
      <c r="AD126" s="8313"/>
      <c r="AE126" s="8314" t="s">
        <v>9479</v>
      </c>
      <c r="AF126" s="8315"/>
      <c r="AG126" s="8316">
        <f>SUM(AG55:AG125)</f>
      </c>
      <c r="AH126" s="8266"/>
      <c r="AI126" s="8317"/>
      <c r="AJ126" s="8318"/>
      <c r="AK126" s="8318"/>
      <c r="AL126" s="8317"/>
      <c r="AM126" s="8318"/>
      <c r="AN126" s="8318"/>
    </row>
    <row r="127">
      <c r="A127" s="8256"/>
      <c r="B127" s="8256"/>
      <c r="C127" s="8256"/>
      <c r="D127" s="8255"/>
      <c r="E127" s="8255"/>
      <c r="F127" s="8255"/>
      <c r="G127" s="8310"/>
      <c r="H127" s="8311"/>
      <c r="I127" s="8311"/>
      <c r="J127" s="8311"/>
      <c r="K127" s="8255"/>
      <c r="L127" s="8255"/>
      <c r="M127" s="8262"/>
      <c r="N127" s="8262"/>
      <c r="O127" s="8256"/>
      <c r="P127" s="8255"/>
      <c r="Q127" s="8255"/>
      <c r="R127" s="8255"/>
      <c r="S127" s="8255"/>
      <c r="T127" s="8255"/>
      <c r="U127" s="8255"/>
      <c r="V127" s="8255"/>
      <c r="W127" s="8255"/>
      <c r="X127" s="8255"/>
      <c r="Y127" s="8255"/>
      <c r="Z127" s="8255"/>
      <c r="AA127" s="8255"/>
      <c r="AB127" s="8257"/>
      <c r="AC127" s="8312"/>
      <c r="AD127" s="8313"/>
      <c r="AE127" s="8319" t="s">
        <v>9480</v>
      </c>
      <c r="AF127" s="8320">
        <f t="shared" ref="AF127:AF130" si="11">AG127/$AG$126</f>
      </c>
      <c r="AG127" s="8321">
        <f t="shared" ref="AG127:AG130" si="19">SUMIFS($AG$55:$AG$125,$AE$55:$AE$125,AE127)</f>
      </c>
      <c r="AH127" s="8266"/>
      <c r="AI127" s="8317"/>
      <c r="AJ127" s="8318"/>
      <c r="AK127" s="8318"/>
      <c r="AL127" s="8317"/>
      <c r="AM127" s="8318"/>
      <c r="AN127" s="8318"/>
    </row>
    <row r="128">
      <c r="A128" s="8256"/>
      <c r="B128" s="8256"/>
      <c r="C128" s="8256"/>
      <c r="D128" s="8255"/>
      <c r="E128" s="8255"/>
      <c r="F128" s="8255"/>
      <c r="G128" s="8310"/>
      <c r="H128" s="8311"/>
      <c r="I128" s="8311"/>
      <c r="J128" s="8311"/>
      <c r="K128" s="8255"/>
      <c r="L128" s="8255"/>
      <c r="M128" s="8262"/>
      <c r="N128" s="8262"/>
      <c r="O128" s="8256"/>
      <c r="P128" s="8255"/>
      <c r="Q128" s="8255"/>
      <c r="R128" s="8255"/>
      <c r="S128" s="8255"/>
      <c r="T128" s="8255"/>
      <c r="U128" s="8255"/>
      <c r="V128" s="8255"/>
      <c r="W128" s="8255"/>
      <c r="X128" s="8255"/>
      <c r="Y128" s="8255"/>
      <c r="Z128" s="8255"/>
      <c r="AA128" s="8255"/>
      <c r="AB128" s="8257"/>
      <c r="AC128" s="8312"/>
      <c r="AD128" s="8313"/>
      <c r="AE128" s="8322" t="s">
        <v>9481</v>
      </c>
      <c r="AF128" s="8323">
        <f t="shared" si="11"/>
      </c>
      <c r="AG128" s="8321">
        <f t="shared" si="19"/>
      </c>
      <c r="AH128" s="8266"/>
      <c r="AI128" s="8317"/>
      <c r="AJ128" s="8318"/>
      <c r="AK128" s="8318"/>
      <c r="AL128" s="8317"/>
      <c r="AM128" s="8318"/>
      <c r="AN128" s="8318"/>
    </row>
    <row r="129">
      <c r="A129" s="8256"/>
      <c r="B129" s="8256"/>
      <c r="C129" s="8256"/>
      <c r="D129" s="8255"/>
      <c r="E129" s="8255"/>
      <c r="F129" s="8255"/>
      <c r="G129" s="8310"/>
      <c r="H129" s="8311"/>
      <c r="I129" s="8311"/>
      <c r="J129" s="8311"/>
      <c r="K129" s="8255"/>
      <c r="L129" s="8255"/>
      <c r="M129" s="8262"/>
      <c r="N129" s="8262"/>
      <c r="O129" s="8256"/>
      <c r="P129" s="8255"/>
      <c r="Q129" s="8255"/>
      <c r="R129" s="8255"/>
      <c r="S129" s="8255"/>
      <c r="T129" s="8255"/>
      <c r="U129" s="8255"/>
      <c r="V129" s="8255"/>
      <c r="W129" s="8255"/>
      <c r="X129" s="8255"/>
      <c r="Y129" s="8255"/>
      <c r="Z129" s="8255"/>
      <c r="AA129" s="8255"/>
      <c r="AB129" s="8257"/>
      <c r="AC129" s="8312"/>
      <c r="AD129" s="8324"/>
      <c r="AE129" s="8263" t="s">
        <v>9482</v>
      </c>
      <c r="AF129" s="8320">
        <f t="shared" si="11"/>
      </c>
      <c r="AG129" s="8321">
        <f t="shared" si="19"/>
      </c>
      <c r="AH129" s="8266"/>
      <c r="AI129" s="8317"/>
      <c r="AJ129" s="8318"/>
      <c r="AK129" s="8318"/>
      <c r="AL129" s="8317"/>
      <c r="AM129" s="8318"/>
      <c r="AN129" s="8318"/>
    </row>
    <row r="130">
      <c r="A130" s="8256"/>
      <c r="B130" s="8256"/>
      <c r="C130" s="8256"/>
      <c r="D130" s="8255"/>
      <c r="E130" s="8255"/>
      <c r="F130" s="8255"/>
      <c r="G130" s="8310"/>
      <c r="H130" s="8311"/>
      <c r="I130" s="8311"/>
      <c r="J130" s="8311"/>
      <c r="K130" s="8255"/>
      <c r="L130" s="8255"/>
      <c r="M130" s="8262"/>
      <c r="N130" s="8262"/>
      <c r="O130" s="8256"/>
      <c r="P130" s="8255"/>
      <c r="Q130" s="8255"/>
      <c r="R130" s="8255"/>
      <c r="S130" s="8255"/>
      <c r="T130" s="8255"/>
      <c r="U130" s="8255"/>
      <c r="V130" s="8255"/>
      <c r="W130" s="8255"/>
      <c r="X130" s="8255"/>
      <c r="Y130" s="8255"/>
      <c r="Z130" s="8255"/>
      <c r="AA130" s="8255"/>
      <c r="AB130" s="8257"/>
      <c r="AC130" s="8312"/>
      <c r="AD130" s="8324"/>
      <c r="AE130" s="8263" t="s">
        <v>9483</v>
      </c>
      <c r="AF130" s="8320">
        <f t="shared" si="11"/>
      </c>
      <c r="AG130" s="8321">
        <f t="shared" si="19"/>
      </c>
      <c r="AH130" s="8266"/>
      <c r="AI130" s="8317"/>
      <c r="AJ130" s="8318"/>
      <c r="AK130" s="8318"/>
      <c r="AL130" s="8317"/>
      <c r="AM130" s="8318"/>
      <c r="AN130" s="8318"/>
    </row>
    <row r="131">
      <c r="A131" s="8256"/>
      <c r="B131" s="8256"/>
      <c r="C131" s="8256"/>
      <c r="D131" s="8255"/>
      <c r="E131" s="8255"/>
      <c r="F131" s="8255"/>
      <c r="G131" s="8310"/>
      <c r="H131" s="8311"/>
      <c r="I131" s="8311"/>
      <c r="J131" s="8311"/>
      <c r="K131" s="8255"/>
      <c r="L131" s="8255"/>
      <c r="M131" s="8262"/>
      <c r="N131" s="8262"/>
      <c r="O131" s="8256"/>
      <c r="P131" s="8255"/>
      <c r="Q131" s="8255"/>
      <c r="R131" s="8255"/>
      <c r="S131" s="8255"/>
      <c r="T131" s="8255"/>
      <c r="U131" s="8255"/>
      <c r="V131" s="8255"/>
      <c r="W131" s="8255"/>
      <c r="X131" s="8255"/>
      <c r="Y131" s="8255"/>
      <c r="Z131" s="8255"/>
      <c r="AA131" s="8255"/>
      <c r="AB131" s="8257"/>
      <c r="AC131" s="8312"/>
      <c r="AD131" s="8324"/>
      <c r="AE131" s="8263" t="s">
        <v>9394</v>
      </c>
      <c r="AF131" s="8267">
        <f>AVERAGE(AH53:AH101)/AVERAGE(D53:D101)</f>
      </c>
      <c r="AG131" s="8265">
        <f>SUMIF($H$55:$H$125,"&lt;90",AG55:AG125)</f>
      </c>
      <c r="AH131" s="8266"/>
      <c r="AI131" s="8317"/>
      <c r="AJ131" s="8318"/>
      <c r="AK131" s="8318"/>
      <c r="AL131" s="8317"/>
      <c r="AM131" s="8318"/>
      <c r="AN131" s="8318"/>
    </row>
    <row r="132">
      <c r="A132" s="8208" t="s">
        <v>9401</v>
      </c>
      <c r="B132" s="8208" t="s">
        <v>9381</v>
      </c>
      <c r="C132" s="8208" t="s">
        <v>9581</v>
      </c>
      <c r="D132" s="8208" t="s">
        <v>9582</v>
      </c>
      <c r="E132" s="8208" t="s">
        <v>9583</v>
      </c>
      <c r="F132" s="8255"/>
      <c r="G132" s="8255"/>
      <c r="H132" s="8311"/>
      <c r="I132" s="8311"/>
      <c r="J132" s="8311"/>
      <c r="K132" s="8255"/>
      <c r="L132" s="8255"/>
      <c r="M132" s="8262"/>
      <c r="N132" s="8262"/>
      <c r="O132" s="8255"/>
      <c r="P132" s="8255"/>
      <c r="Q132" s="8255"/>
      <c r="R132" s="8255"/>
      <c r="S132" s="8255"/>
      <c r="T132" s="8255"/>
      <c r="U132" s="8255"/>
      <c r="V132" s="8255"/>
      <c r="W132" s="8255"/>
      <c r="X132" s="8255"/>
      <c r="Y132" s="8255"/>
      <c r="Z132" s="8255"/>
      <c r="AA132" s="8255"/>
      <c r="AB132" s="8255"/>
      <c r="AC132" s="8255"/>
      <c r="AD132" s="8255"/>
      <c r="AE132" s="8255"/>
      <c r="AF132" s="8255"/>
      <c r="AG132" s="8255"/>
      <c r="AH132" s="8255"/>
      <c r="AI132" s="8317"/>
      <c r="AJ132" s="8318"/>
      <c r="AK132" s="8318"/>
      <c r="AL132" s="8317"/>
      <c r="AM132" s="8318"/>
      <c r="AN132" s="8318"/>
    </row>
    <row r="133">
      <c r="A133" s="8208"/>
      <c r="B133" s="8208"/>
      <c r="C133" s="8208"/>
      <c r="D133" s="8208"/>
      <c r="E133" s="8208"/>
      <c r="F133" s="8255"/>
      <c r="G133" s="8255"/>
      <c r="H133" s="8311"/>
      <c r="I133" s="8311"/>
      <c r="J133" s="8311"/>
      <c r="K133" s="8255"/>
      <c r="L133" s="8255"/>
      <c r="M133" s="8262"/>
      <c r="N133" s="8262"/>
      <c r="O133" s="8255"/>
      <c r="P133" s="8255"/>
      <c r="Q133" s="8255"/>
      <c r="R133" s="8255"/>
      <c r="S133" s="8255"/>
      <c r="T133" s="8255"/>
      <c r="U133" s="8255"/>
      <c r="V133" s="8255"/>
      <c r="W133" s="8255"/>
      <c r="X133" s="8255"/>
      <c r="Y133" s="8255"/>
      <c r="Z133" s="8255"/>
      <c r="AA133" s="8255"/>
      <c r="AB133" s="8255"/>
      <c r="AC133" s="8255"/>
      <c r="AD133" s="8255"/>
      <c r="AE133" s="8255"/>
      <c r="AF133" s="8255"/>
      <c r="AG133" s="8255"/>
      <c r="AH133" s="8255"/>
      <c r="AI133" s="8317"/>
      <c r="AJ133" s="8318"/>
      <c r="AK133" s="8318"/>
      <c r="AL133" s="8317"/>
      <c r="AM133" s="8318"/>
      <c r="AN133" s="8318"/>
    </row>
    <row r="134">
      <c r="A134" s="8213">
        <v>1</v>
      </c>
      <c r="B134" s="8213" t="s">
        <v>9584</v>
      </c>
      <c r="C134" s="8325">
        <v>20957</v>
      </c>
      <c r="D134" s="8213" t="s">
        <v>9585</v>
      </c>
      <c r="E134" s="8213" t="s">
        <v>9586</v>
      </c>
      <c r="F134" s="8255"/>
      <c r="G134" s="8255"/>
      <c r="H134" s="8311"/>
      <c r="I134" s="8311" t="s">
        <v>9478</v>
      </c>
      <c r="J134" s="8311"/>
      <c r="K134" s="8255"/>
      <c r="L134" s="8255"/>
      <c r="M134" s="8262"/>
      <c r="N134" s="8262"/>
      <c r="O134" s="8255"/>
      <c r="P134" s="8255"/>
      <c r="Q134" s="8255"/>
      <c r="R134" s="8255"/>
      <c r="S134" s="8255"/>
      <c r="T134" s="8255"/>
      <c r="U134" s="8255"/>
      <c r="V134" s="8255"/>
      <c r="W134" s="8255"/>
      <c r="X134" s="8255"/>
      <c r="Y134" s="8255"/>
      <c r="Z134" s="8255"/>
      <c r="AA134" s="8255"/>
      <c r="AB134" s="8255"/>
      <c r="AC134" s="8255"/>
      <c r="AD134" s="8255"/>
      <c r="AE134" s="8255"/>
      <c r="AF134" s="8255"/>
      <c r="AG134" s="8255"/>
      <c r="AH134" s="8255"/>
      <c r="AI134" s="8317"/>
      <c r="AJ134" s="8318"/>
      <c r="AK134" s="8318"/>
      <c r="AL134" s="8317"/>
      <c r="AM134" s="8318"/>
      <c r="AN134" s="8318"/>
    </row>
    <row r="135">
      <c r="A135" s="8213">
        <v>2</v>
      </c>
      <c r="B135" s="8213" t="s">
        <v>9587</v>
      </c>
      <c r="C135" s="8325">
        <v>28963</v>
      </c>
      <c r="D135" s="8213" t="s">
        <v>9585</v>
      </c>
      <c r="E135" s="8213" t="s">
        <v>9586</v>
      </c>
      <c r="F135" s="8255"/>
      <c r="G135" s="8255"/>
      <c r="H135" s="8311"/>
      <c r="I135" s="8311"/>
      <c r="J135" s="8311"/>
      <c r="K135" s="8255"/>
      <c r="L135" s="8255"/>
      <c r="M135" s="8262"/>
      <c r="N135" s="8262"/>
      <c r="O135" s="8255"/>
      <c r="P135" s="8255"/>
      <c r="Q135" s="8255"/>
      <c r="R135" s="8255"/>
      <c r="S135" s="8255"/>
      <c r="T135" s="8255"/>
      <c r="U135" s="8255"/>
      <c r="V135" s="8255"/>
      <c r="W135" s="8255"/>
      <c r="X135" s="8255"/>
      <c r="Y135" s="8255"/>
      <c r="Z135" s="8255"/>
      <c r="AA135" s="8255"/>
      <c r="AB135" s="8255"/>
      <c r="AC135" s="8255"/>
      <c r="AD135" s="8255"/>
      <c r="AE135" s="8255"/>
      <c r="AF135" s="8255"/>
      <c r="AG135" s="8255"/>
      <c r="AH135" s="8255"/>
      <c r="AI135" s="8317"/>
      <c r="AJ135" s="8318"/>
      <c r="AK135" s="8318"/>
      <c r="AL135" s="8317"/>
      <c r="AM135" s="8318"/>
      <c r="AN135" s="8318"/>
    </row>
    <row r="136">
      <c r="A136" s="8213">
        <v>3</v>
      </c>
      <c r="B136" s="8213" t="s">
        <v>9588</v>
      </c>
      <c r="C136" s="8325">
        <v>9078</v>
      </c>
      <c r="D136" s="8213" t="s">
        <v>9585</v>
      </c>
      <c r="E136" s="8213" t="s">
        <v>9586</v>
      </c>
      <c r="F136" s="8255"/>
      <c r="G136" s="8255"/>
      <c r="H136" s="8311"/>
      <c r="I136" s="8311"/>
      <c r="J136" s="8311"/>
      <c r="K136" s="8255"/>
      <c r="L136" s="8255"/>
      <c r="M136" s="8262"/>
      <c r="N136" s="8262"/>
      <c r="O136" s="8255"/>
      <c r="P136" s="8255"/>
      <c r="Q136" s="8255"/>
      <c r="R136" s="8255"/>
      <c r="S136" s="8255"/>
      <c r="T136" s="8255"/>
      <c r="U136" s="8255"/>
      <c r="V136" s="8255"/>
      <c r="W136" s="8255"/>
      <c r="X136" s="8255"/>
      <c r="Y136" s="8255"/>
      <c r="Z136" s="8255"/>
      <c r="AA136" s="8255"/>
      <c r="AB136" s="8255"/>
      <c r="AC136" s="8255"/>
      <c r="AD136" s="8255"/>
      <c r="AE136" s="8255"/>
      <c r="AF136" s="8255"/>
      <c r="AG136" s="8255"/>
      <c r="AH136" s="8255"/>
      <c r="AI136" s="8317"/>
      <c r="AJ136" s="8318"/>
      <c r="AK136" s="8318"/>
      <c r="AL136" s="8317"/>
      <c r="AM136" s="8318"/>
      <c r="AN136" s="8318"/>
    </row>
    <row r="137">
      <c r="A137" s="8213">
        <v>4</v>
      </c>
      <c r="B137" s="8213" t="s">
        <v>9589</v>
      </c>
      <c r="C137" s="8326">
        <v>1520</v>
      </c>
      <c r="D137" s="8213" t="s">
        <v>9590</v>
      </c>
      <c r="E137" s="8213" t="s">
        <v>9591</v>
      </c>
      <c r="F137" s="8255"/>
      <c r="G137" s="8255"/>
      <c r="H137" s="8311"/>
      <c r="I137" s="8311"/>
      <c r="J137" s="8311"/>
      <c r="K137" s="8255"/>
      <c r="L137" s="8255"/>
      <c r="M137" s="8262"/>
      <c r="N137" s="8262"/>
      <c r="O137" s="8255"/>
      <c r="P137" s="8255"/>
      <c r="Q137" s="8255"/>
      <c r="R137" s="8255"/>
      <c r="S137" s="8255"/>
      <c r="T137" s="8255"/>
      <c r="U137" s="8255"/>
      <c r="V137" s="8255"/>
      <c r="W137" s="8255"/>
      <c r="X137" s="8255"/>
      <c r="Y137" s="8255"/>
      <c r="Z137" s="8255"/>
      <c r="AA137" s="8255"/>
      <c r="AB137" s="8255"/>
      <c r="AC137" s="8255"/>
      <c r="AD137" s="8255"/>
      <c r="AE137" s="8255"/>
      <c r="AF137" s="8255"/>
      <c r="AG137" s="8255"/>
      <c r="AH137" s="8255"/>
      <c r="AI137" s="8317"/>
      <c r="AJ137" s="8318"/>
      <c r="AK137" s="8318"/>
      <c r="AL137" s="8317"/>
      <c r="AM137" s="8318"/>
      <c r="AN137" s="8318"/>
    </row>
    <row r="138">
      <c r="A138" s="8318"/>
      <c r="B138" s="8256"/>
      <c r="C138" s="8256"/>
      <c r="D138" s="8255"/>
      <c r="E138" s="8255"/>
      <c r="F138" s="8255"/>
      <c r="G138" s="8255"/>
      <c r="H138" s="8311"/>
      <c r="I138" s="8311"/>
      <c r="J138" s="8311"/>
      <c r="K138" s="8255"/>
      <c r="L138" s="8255"/>
      <c r="M138" s="8262"/>
      <c r="N138" s="8262"/>
      <c r="O138" s="8255"/>
      <c r="P138" s="8255"/>
      <c r="Q138" s="8255"/>
      <c r="R138" s="8255"/>
      <c r="S138" s="8255"/>
      <c r="T138" s="8255"/>
      <c r="U138" s="8255"/>
      <c r="V138" s="8255"/>
      <c r="W138" s="8255"/>
      <c r="X138" s="8255"/>
      <c r="Y138" s="8255"/>
      <c r="Z138" s="8255"/>
      <c r="AA138" s="8255"/>
      <c r="AB138" s="8255"/>
      <c r="AC138" s="8255"/>
      <c r="AD138" s="8255"/>
      <c r="AE138" s="8255"/>
      <c r="AF138" s="8255"/>
      <c r="AG138" s="8255"/>
      <c r="AH138" s="8255"/>
      <c r="AI138" s="8317"/>
      <c r="AJ138" s="8318"/>
      <c r="AK138" s="8318"/>
      <c r="AL138" s="8317"/>
      <c r="AM138" s="8318"/>
      <c r="AN138" s="8318"/>
    </row>
    <row r="139">
      <c r="A139" s="8255"/>
      <c r="B139" s="8256"/>
      <c r="C139" s="8256"/>
      <c r="D139" s="8255"/>
      <c r="E139" s="8255"/>
      <c r="F139" s="8255"/>
      <c r="G139" s="8255"/>
      <c r="H139" s="8311"/>
      <c r="I139" s="8311"/>
      <c r="J139" s="8311"/>
      <c r="K139" s="8255"/>
      <c r="L139" s="8255"/>
      <c r="M139" s="8262"/>
      <c r="N139" s="8262"/>
      <c r="O139" s="8255"/>
      <c r="P139" s="8255"/>
      <c r="Q139" s="8255"/>
      <c r="R139" s="8255"/>
      <c r="S139" s="8255"/>
      <c r="T139" s="8255"/>
      <c r="U139" s="8255"/>
      <c r="V139" s="8255"/>
      <c r="W139" s="8255"/>
      <c r="X139" s="8255"/>
      <c r="Y139" s="8255"/>
      <c r="Z139" s="8255"/>
      <c r="AA139" s="8255"/>
      <c r="AB139" s="8255"/>
      <c r="AC139" s="8255"/>
      <c r="AD139" s="8255"/>
      <c r="AE139" s="8255"/>
      <c r="AF139" s="8255"/>
      <c r="AG139" s="8255"/>
      <c r="AH139" s="8255"/>
      <c r="AI139" s="8317"/>
      <c r="AJ139" s="8318"/>
      <c r="AK139" s="8318"/>
      <c r="AL139" s="8317"/>
      <c r="AM139" s="8318"/>
      <c r="AN139" s="8318"/>
    </row>
    <row r="140">
      <c r="A140" s="8255"/>
      <c r="B140" s="8255"/>
      <c r="C140" s="8255"/>
      <c r="D140" s="8255"/>
      <c r="E140" s="8255"/>
      <c r="F140" s="8255"/>
      <c r="G140" s="8255"/>
      <c r="H140" s="8255"/>
      <c r="I140" s="8255"/>
      <c r="J140" s="8255"/>
      <c r="K140" s="8255"/>
      <c r="L140" s="8255"/>
      <c r="M140" s="8255"/>
      <c r="N140" s="8255"/>
      <c r="O140" s="8255"/>
      <c r="P140" s="8255"/>
      <c r="Q140" s="8255"/>
      <c r="R140" s="8255"/>
      <c r="S140" s="8255"/>
      <c r="T140" s="8255"/>
      <c r="U140" s="8255"/>
      <c r="V140" s="8255"/>
      <c r="W140" s="8255"/>
      <c r="X140" s="8255"/>
      <c r="Y140" s="8255"/>
      <c r="Z140" s="8255"/>
      <c r="AA140" s="8255"/>
      <c r="AB140" s="8255"/>
      <c r="AC140" s="8255"/>
      <c r="AD140" s="8255"/>
      <c r="AE140" s="8255"/>
      <c r="AF140" s="8255"/>
      <c r="AG140" s="8255"/>
      <c r="AH140" s="8255"/>
      <c r="AI140" s="8255"/>
      <c r="AJ140" s="8255"/>
      <c r="AK140" s="8255"/>
      <c r="AL140" s="8255"/>
      <c r="AM140" s="8255"/>
      <c r="AN140" s="8255"/>
    </row>
    <row r="141">
      <c r="A141" s="8255"/>
      <c r="B141" s="8255"/>
      <c r="C141" s="8255"/>
      <c r="D141" s="8255"/>
      <c r="E141" s="8255"/>
      <c r="F141" s="8255"/>
      <c r="G141" s="8255"/>
      <c r="H141" s="8255"/>
      <c r="I141" s="8255"/>
      <c r="J141" s="8255"/>
      <c r="K141" s="8255"/>
      <c r="L141" s="8255"/>
      <c r="M141" s="8255"/>
      <c r="N141" s="8255"/>
      <c r="O141" s="8255"/>
      <c r="P141" s="8255"/>
      <c r="Q141" s="8255"/>
      <c r="R141" s="8255"/>
      <c r="S141" s="8255"/>
      <c r="T141" s="8255"/>
      <c r="U141" s="8255"/>
      <c r="V141" s="8255"/>
      <c r="W141" s="8255"/>
      <c r="X141" s="8255"/>
      <c r="Y141" s="8255"/>
      <c r="Z141" s="8255"/>
      <c r="AA141" s="8255"/>
      <c r="AB141" s="8255"/>
      <c r="AC141" s="8255"/>
      <c r="AD141" s="8255"/>
      <c r="AE141" s="8255"/>
      <c r="AF141" s="8255"/>
      <c r="AG141" s="8255"/>
      <c r="AH141" s="8255"/>
      <c r="AI141" s="8255"/>
      <c r="AJ141" s="8255"/>
      <c r="AK141" s="8255"/>
      <c r="AL141" s="8255"/>
      <c r="AM141" s="8255"/>
      <c r="AN141" s="8255"/>
    </row>
    <row r="142">
      <c r="A142" s="8255"/>
      <c r="B142" s="8255"/>
      <c r="C142" s="8255"/>
      <c r="D142" s="8255"/>
      <c r="E142" s="8255"/>
      <c r="F142" s="8255"/>
      <c r="G142" s="8255"/>
      <c r="H142" s="8255"/>
      <c r="I142" s="8255"/>
      <c r="J142" s="8255"/>
      <c r="K142" s="8255"/>
      <c r="L142" s="8255"/>
      <c r="M142" s="8255"/>
      <c r="N142" s="8255"/>
      <c r="O142" s="8255"/>
      <c r="P142" s="8255"/>
      <c r="Q142" s="8255"/>
      <c r="R142" s="8255"/>
      <c r="S142" s="8255"/>
      <c r="T142" s="8255"/>
      <c r="U142" s="8255"/>
      <c r="V142" s="8255"/>
      <c r="W142" s="8255"/>
      <c r="X142" s="8255"/>
      <c r="Y142" s="8255"/>
      <c r="Z142" s="8255"/>
      <c r="AA142" s="8255"/>
      <c r="AB142" s="8255"/>
      <c r="AC142" s="8255"/>
      <c r="AD142" s="8255"/>
      <c r="AE142" s="8255"/>
      <c r="AF142" s="8255"/>
      <c r="AG142" s="8255"/>
      <c r="AH142" s="8255"/>
      <c r="AI142" s="8255"/>
      <c r="AJ142" s="8255"/>
      <c r="AK142" s="8255"/>
      <c r="AL142" s="8255"/>
      <c r="AM142" s="8255"/>
      <c r="AN142" s="8255"/>
    </row>
    <row r="143">
      <c r="A143" s="8255"/>
      <c r="B143" s="8255"/>
      <c r="C143" s="8255"/>
      <c r="D143" s="8255"/>
      <c r="E143" s="8255"/>
      <c r="F143" s="8255"/>
      <c r="G143" s="8255"/>
      <c r="H143" s="8255"/>
      <c r="I143" s="8255"/>
      <c r="J143" s="8255"/>
      <c r="K143" s="8255"/>
      <c r="L143" s="8255"/>
      <c r="M143" s="8255"/>
      <c r="N143" s="8255"/>
      <c r="O143" s="8255"/>
      <c r="P143" s="8255"/>
      <c r="Q143" s="8255"/>
      <c r="R143" s="8255"/>
      <c r="S143" s="8255"/>
      <c r="T143" s="8255"/>
      <c r="U143" s="8255"/>
      <c r="V143" s="8255"/>
      <c r="W143" s="8255"/>
      <c r="X143" s="8255"/>
      <c r="Y143" s="8255"/>
      <c r="Z143" s="8255"/>
      <c r="AA143" s="8255"/>
      <c r="AB143" s="8255"/>
      <c r="AC143" s="8255"/>
      <c r="AD143" s="8255"/>
      <c r="AE143" s="8255"/>
      <c r="AF143" s="8255"/>
      <c r="AG143" s="8255"/>
      <c r="AH143" s="8255"/>
      <c r="AI143" s="8255"/>
      <c r="AJ143" s="8255"/>
      <c r="AK143" s="8255"/>
      <c r="AL143" s="8255"/>
      <c r="AM143" s="8255"/>
      <c r="AN143" s="8255"/>
    </row>
    <row r="144">
      <c r="A144" s="8255"/>
      <c r="B144" s="8255"/>
      <c r="C144" s="8255"/>
      <c r="D144" s="8255"/>
      <c r="E144" s="8255"/>
      <c r="F144" s="8255"/>
      <c r="G144" s="8255"/>
      <c r="H144" s="8255"/>
      <c r="I144" s="8255"/>
      <c r="J144" s="8255"/>
      <c r="K144" s="8255"/>
      <c r="L144" s="8255"/>
      <c r="M144" s="8255"/>
      <c r="N144" s="8255"/>
      <c r="O144" s="8255"/>
      <c r="P144" s="8255"/>
      <c r="Q144" s="8255"/>
      <c r="R144" s="8255"/>
      <c r="S144" s="8255"/>
      <c r="T144" s="8255"/>
      <c r="U144" s="8255"/>
      <c r="V144" s="8255"/>
      <c r="W144" s="8255"/>
      <c r="X144" s="8255"/>
      <c r="Y144" s="8255"/>
      <c r="Z144" s="8255"/>
      <c r="AA144" s="8255"/>
      <c r="AB144" s="8255"/>
      <c r="AC144" s="8255"/>
      <c r="AD144" s="8255"/>
      <c r="AE144" s="8255"/>
      <c r="AF144" s="8255"/>
      <c r="AG144" s="8255"/>
      <c r="AH144" s="8255"/>
      <c r="AI144" s="8255"/>
      <c r="AJ144" s="8255"/>
      <c r="AK144" s="8255"/>
      <c r="AL144" s="8255"/>
      <c r="AM144" s="8255"/>
      <c r="AN144" s="8255"/>
    </row>
    <row r="145">
      <c r="A145" s="8255"/>
      <c r="B145" s="8255"/>
      <c r="C145" s="8255"/>
      <c r="D145" s="8255"/>
      <c r="E145" s="8255"/>
      <c r="F145" s="8255"/>
      <c r="G145" s="8255"/>
      <c r="H145" s="8255"/>
      <c r="I145" s="8255"/>
      <c r="J145" s="8255"/>
      <c r="K145" s="8255"/>
      <c r="L145" s="8255"/>
      <c r="M145" s="8255"/>
      <c r="N145" s="8255"/>
      <c r="O145" s="8255"/>
      <c r="P145" s="8255"/>
      <c r="Q145" s="8255"/>
      <c r="R145" s="8255"/>
      <c r="S145" s="8255"/>
      <c r="T145" s="8255"/>
      <c r="U145" s="8255"/>
      <c r="V145" s="8255"/>
      <c r="W145" s="8255"/>
      <c r="X145" s="8255"/>
      <c r="Y145" s="8255"/>
      <c r="Z145" s="8255"/>
      <c r="AA145" s="8255"/>
      <c r="AB145" s="8255"/>
      <c r="AC145" s="8255"/>
      <c r="AD145" s="8255"/>
      <c r="AE145" s="8255"/>
      <c r="AF145" s="8255"/>
      <c r="AG145" s="8255"/>
      <c r="AH145" s="8255"/>
      <c r="AI145" s="8255"/>
      <c r="AJ145" s="8255"/>
      <c r="AK145" s="8255"/>
      <c r="AL145" s="8255"/>
      <c r="AM145" s="8255"/>
      <c r="AN145" s="8255"/>
    </row>
    <row r="146">
      <c r="A146" s="8255"/>
      <c r="B146" s="8255"/>
      <c r="C146" s="8255"/>
      <c r="D146" s="8255"/>
      <c r="E146" s="8255"/>
      <c r="F146" s="8255"/>
      <c r="G146" s="8255"/>
      <c r="H146" s="8255"/>
      <c r="I146" s="8255"/>
      <c r="J146" s="8255"/>
      <c r="K146" s="8255"/>
      <c r="L146" s="8255"/>
      <c r="M146" s="8255"/>
      <c r="N146" s="8255"/>
      <c r="O146" s="8255"/>
      <c r="P146" s="8255"/>
      <c r="Q146" s="8255"/>
      <c r="R146" s="8255"/>
      <c r="S146" s="8255"/>
      <c r="T146" s="8255"/>
      <c r="U146" s="8255"/>
      <c r="V146" s="8255"/>
      <c r="W146" s="8255"/>
      <c r="X146" s="8255"/>
      <c r="Y146" s="8255"/>
      <c r="Z146" s="8255"/>
      <c r="AA146" s="8255"/>
      <c r="AB146" s="8255"/>
      <c r="AC146" s="8255"/>
      <c r="AD146" s="8255"/>
      <c r="AE146" s="8255"/>
      <c r="AF146" s="8255"/>
      <c r="AG146" s="8255"/>
      <c r="AH146" s="8255"/>
      <c r="AI146" s="8255"/>
      <c r="AJ146" s="8255"/>
      <c r="AK146" s="8255"/>
      <c r="AL146" s="8255"/>
      <c r="AM146" s="8255"/>
      <c r="AN146" s="8255"/>
    </row>
    <row r="147">
      <c r="A147" s="8255"/>
      <c r="B147" s="8255"/>
      <c r="C147" s="8255"/>
      <c r="D147" s="8255"/>
      <c r="E147" s="8255"/>
      <c r="F147" s="8255"/>
      <c r="G147" s="8255"/>
      <c r="H147" s="8255"/>
      <c r="I147" s="8255"/>
      <c r="J147" s="8255"/>
      <c r="K147" s="8255"/>
      <c r="L147" s="8255"/>
      <c r="M147" s="8255"/>
      <c r="N147" s="8255"/>
      <c r="O147" s="8255"/>
      <c r="P147" s="8255"/>
      <c r="Q147" s="8255"/>
      <c r="R147" s="8255"/>
      <c r="S147" s="8255"/>
      <c r="T147" s="8255"/>
      <c r="U147" s="8255"/>
      <c r="V147" s="8255"/>
      <c r="W147" s="8255"/>
      <c r="X147" s="8255"/>
      <c r="Y147" s="8255"/>
      <c r="Z147" s="8255"/>
      <c r="AA147" s="8255"/>
      <c r="AB147" s="8255"/>
      <c r="AC147" s="8255"/>
      <c r="AD147" s="8255"/>
      <c r="AE147" s="8255"/>
      <c r="AF147" s="8255"/>
      <c r="AG147" s="8255"/>
      <c r="AH147" s="8255"/>
      <c r="AI147" s="8255"/>
      <c r="AJ147" s="8255"/>
      <c r="AK147" s="8255"/>
      <c r="AL147" s="8255"/>
      <c r="AM147" s="8255"/>
      <c r="AN147" s="8255"/>
    </row>
    <row r="148">
      <c r="A148" s="8255"/>
      <c r="B148" s="8255"/>
      <c r="C148" s="8255"/>
      <c r="D148" s="8255"/>
      <c r="E148" s="8255"/>
      <c r="F148" s="8255"/>
      <c r="G148" s="8255"/>
      <c r="H148" s="8255"/>
      <c r="I148" s="8255"/>
      <c r="J148" s="8255"/>
      <c r="K148" s="8255"/>
      <c r="L148" s="8255"/>
      <c r="M148" s="8255"/>
      <c r="N148" s="8255"/>
      <c r="O148" s="8255"/>
      <c r="P148" s="8255"/>
      <c r="Q148" s="8255"/>
      <c r="R148" s="8255"/>
      <c r="S148" s="8255"/>
      <c r="T148" s="8255"/>
      <c r="U148" s="8255"/>
      <c r="V148" s="8255"/>
      <c r="W148" s="8255"/>
      <c r="X148" s="8255"/>
      <c r="Y148" s="8255"/>
      <c r="Z148" s="8255"/>
      <c r="AA148" s="8255"/>
      <c r="AB148" s="8255"/>
      <c r="AC148" s="8255"/>
      <c r="AD148" s="8255"/>
      <c r="AE148" s="8255"/>
      <c r="AF148" s="8255"/>
      <c r="AG148" s="8255"/>
      <c r="AH148" s="8255"/>
      <c r="AI148" s="8255"/>
      <c r="AJ148" s="8255"/>
      <c r="AK148" s="8255"/>
      <c r="AL148" s="8255"/>
      <c r="AM148" s="8255"/>
      <c r="AN148" s="8255"/>
    </row>
    <row r="149">
      <c r="A149" s="8255"/>
      <c r="B149" s="8255"/>
      <c r="C149" s="8255"/>
      <c r="D149" s="8255"/>
      <c r="E149" s="8255"/>
      <c r="F149" s="8255"/>
      <c r="G149" s="8255"/>
      <c r="H149" s="8255"/>
      <c r="I149" s="8255"/>
      <c r="J149" s="8255"/>
      <c r="K149" s="8255"/>
      <c r="L149" s="8255"/>
      <c r="M149" s="8255"/>
      <c r="N149" s="8255"/>
      <c r="O149" s="8255"/>
      <c r="P149" s="8255"/>
      <c r="Q149" s="8255"/>
      <c r="R149" s="8255"/>
      <c r="S149" s="8255"/>
      <c r="T149" s="8255"/>
      <c r="U149" s="8255"/>
      <c r="V149" s="8255"/>
      <c r="W149" s="8255"/>
      <c r="X149" s="8255"/>
      <c r="Y149" s="8255"/>
      <c r="Z149" s="8255"/>
      <c r="AA149" s="8255"/>
      <c r="AB149" s="8255"/>
      <c r="AC149" s="8255"/>
      <c r="AD149" s="8255"/>
      <c r="AE149" s="8255"/>
      <c r="AF149" s="8255"/>
      <c r="AG149" s="8255"/>
      <c r="AH149" s="8255"/>
      <c r="AI149" s="8255"/>
      <c r="AJ149" s="8255"/>
      <c r="AK149" s="8255"/>
      <c r="AL149" s="8255"/>
      <c r="AM149" s="8255"/>
      <c r="AN149" s="8255"/>
    </row>
    <row r="150">
      <c r="A150" s="8256"/>
      <c r="B150" s="8255"/>
      <c r="C150" s="8256"/>
      <c r="D150" s="8256"/>
      <c r="E150" s="8256"/>
      <c r="F150" s="8256"/>
      <c r="G150" s="8256"/>
      <c r="H150" s="8256"/>
      <c r="I150" s="8256"/>
      <c r="J150" s="8256"/>
      <c r="K150" s="8318"/>
      <c r="L150" s="8255"/>
      <c r="M150" s="8255"/>
      <c r="N150" s="8255"/>
      <c r="O150" s="8255"/>
      <c r="P150" s="8255"/>
      <c r="Q150" s="8255"/>
      <c r="R150" s="8255"/>
      <c r="S150" s="8255"/>
      <c r="T150" s="8255"/>
      <c r="U150" s="8255"/>
      <c r="V150" s="8255"/>
      <c r="W150" s="8255"/>
      <c r="X150" s="8255"/>
      <c r="Y150" s="8255"/>
      <c r="Z150" s="8255"/>
      <c r="AA150" s="8255"/>
      <c r="AB150" s="8255"/>
      <c r="AC150" s="8255"/>
      <c r="AD150" s="8255"/>
      <c r="AE150" s="8255"/>
      <c r="AF150" s="8255"/>
      <c r="AG150" s="8255"/>
      <c r="AH150" s="8255"/>
      <c r="AI150" s="8317"/>
      <c r="AJ150" s="8318"/>
      <c r="AK150" s="8318"/>
      <c r="AL150" s="8317"/>
      <c r="AM150" s="8318"/>
      <c r="AN150" s="8318"/>
    </row>
    <row r="151">
      <c r="A151" s="8255"/>
      <c r="B151" s="8256"/>
      <c r="C151" s="8256"/>
      <c r="D151" s="8255"/>
      <c r="E151" s="8255"/>
      <c r="F151" s="8255"/>
      <c r="G151" s="8255"/>
      <c r="H151" s="8311"/>
      <c r="I151" s="8311"/>
      <c r="J151" s="8311"/>
      <c r="K151" s="8318"/>
      <c r="L151" s="8255"/>
      <c r="M151" s="8255"/>
      <c r="N151" s="8255"/>
      <c r="O151" s="8255"/>
      <c r="P151" s="8255"/>
      <c r="Q151" s="8255"/>
      <c r="R151" s="8255"/>
      <c r="S151" s="8255"/>
      <c r="T151" s="8255"/>
      <c r="U151" s="8255"/>
      <c r="V151" s="8255"/>
      <c r="W151" s="8255"/>
      <c r="X151" s="8255"/>
      <c r="Y151" s="8255"/>
      <c r="Z151" s="8255"/>
      <c r="AA151" s="8255"/>
      <c r="AB151" s="8255"/>
      <c r="AC151" s="8255"/>
      <c r="AD151" s="8255"/>
      <c r="AE151" s="8255"/>
      <c r="AF151" s="8255"/>
      <c r="AG151" s="8255"/>
      <c r="AH151" s="8255"/>
      <c r="AI151" s="8317"/>
      <c r="AJ151" s="8318"/>
      <c r="AK151" s="8318"/>
      <c r="AL151" s="8317"/>
      <c r="AM151" s="8318"/>
      <c r="AN151" s="8318"/>
    </row>
    <row r="152">
      <c r="A152" s="8255"/>
      <c r="B152" s="8256"/>
      <c r="C152" s="8256"/>
      <c r="D152" s="8255"/>
      <c r="E152" s="8255"/>
      <c r="F152" s="8255"/>
      <c r="G152" s="8255"/>
      <c r="H152" s="8311"/>
      <c r="I152" s="8311"/>
      <c r="J152" s="8311"/>
      <c r="K152" s="8255"/>
      <c r="L152" s="8255"/>
      <c r="M152" s="8255"/>
      <c r="N152" s="8255"/>
      <c r="O152" s="8255"/>
      <c r="P152" s="8255"/>
      <c r="Q152" s="8255"/>
      <c r="R152" s="8255"/>
      <c r="S152" s="8255"/>
      <c r="T152" s="8255"/>
      <c r="U152" s="8255"/>
      <c r="V152" s="8255"/>
      <c r="W152" s="8255"/>
      <c r="X152" s="8255"/>
      <c r="Y152" s="8255"/>
      <c r="Z152" s="8255"/>
      <c r="AA152" s="8255"/>
      <c r="AB152" s="8255"/>
      <c r="AC152" s="8255"/>
      <c r="AD152" s="8255"/>
      <c r="AE152" s="8255"/>
      <c r="AF152" s="8255"/>
      <c r="AG152" s="8255"/>
      <c r="AH152" s="8255"/>
      <c r="AI152" s="8317"/>
      <c r="AJ152" s="8318"/>
      <c r="AK152" s="8318"/>
      <c r="AL152" s="8317"/>
      <c r="AM152" s="8318"/>
      <c r="AN152" s="8318"/>
    </row>
    <row r="153">
      <c r="A153" s="8255"/>
      <c r="B153" s="8256"/>
      <c r="C153" s="8256"/>
      <c r="D153" s="8255"/>
      <c r="E153" s="8255"/>
      <c r="F153" s="8255"/>
      <c r="G153" s="8255"/>
      <c r="H153" s="8311"/>
      <c r="I153" s="8311"/>
      <c r="J153" s="8311"/>
      <c r="K153" s="8255"/>
      <c r="L153" s="8255"/>
      <c r="M153" s="8255"/>
      <c r="N153" s="8255"/>
      <c r="O153" s="8255"/>
      <c r="P153" s="8255"/>
      <c r="Q153" s="8255"/>
      <c r="R153" s="8255"/>
      <c r="S153" s="8255"/>
      <c r="T153" s="8255"/>
      <c r="U153" s="8255"/>
      <c r="V153" s="8255"/>
      <c r="W153" s="8255"/>
      <c r="X153" s="8255"/>
      <c r="Y153" s="8255"/>
      <c r="Z153" s="8255"/>
      <c r="AA153" s="8255"/>
      <c r="AB153" s="8255"/>
      <c r="AC153" s="8255"/>
      <c r="AD153" s="8255"/>
      <c r="AE153" s="8255"/>
      <c r="AF153" s="8255"/>
      <c r="AG153" s="8255"/>
      <c r="AH153" s="8255"/>
      <c r="AI153" s="8317"/>
      <c r="AJ153" s="8318"/>
      <c r="AK153" s="8318"/>
      <c r="AL153" s="8317"/>
      <c r="AM153" s="8318"/>
      <c r="AN153" s="8318"/>
    </row>
    <row r="154">
      <c r="A154" s="8255"/>
      <c r="B154" s="8256"/>
      <c r="C154" s="8256"/>
      <c r="D154" s="8255"/>
      <c r="E154" s="8255"/>
      <c r="F154" s="8255"/>
      <c r="G154" s="8255"/>
      <c r="H154" s="8311"/>
      <c r="I154" s="8311"/>
      <c r="J154" s="8311"/>
      <c r="K154" s="8255"/>
      <c r="L154" s="8255"/>
      <c r="M154" s="8255"/>
      <c r="N154" s="8255"/>
      <c r="O154" s="8255"/>
      <c r="P154" s="8255"/>
      <c r="Q154" s="8255"/>
      <c r="R154" s="8255"/>
      <c r="S154" s="8255"/>
      <c r="T154" s="8255"/>
      <c r="U154" s="8255"/>
      <c r="V154" s="8255"/>
      <c r="W154" s="8255"/>
      <c r="X154" s="8255"/>
      <c r="Y154" s="8255"/>
      <c r="Z154" s="8255"/>
      <c r="AA154" s="8255"/>
      <c r="AB154" s="8255"/>
      <c r="AC154" s="8255"/>
      <c r="AD154" s="8255"/>
      <c r="AE154" s="8255"/>
      <c r="AF154" s="8255"/>
      <c r="AG154" s="8255"/>
      <c r="AH154" s="8255"/>
      <c r="AI154" s="8317"/>
      <c r="AJ154" s="8318"/>
      <c r="AK154" s="8318"/>
      <c r="AL154" s="8317"/>
      <c r="AM154" s="8318"/>
      <c r="AN154" s="8318"/>
    </row>
    <row r="155">
      <c r="A155" s="8255"/>
      <c r="B155" s="8256"/>
      <c r="C155" s="8256"/>
      <c r="D155" s="8255"/>
      <c r="E155" s="8255"/>
      <c r="F155" s="8255"/>
      <c r="G155" s="8255"/>
      <c r="H155" s="8311"/>
      <c r="I155" s="8311"/>
      <c r="J155" s="8311"/>
      <c r="K155" s="8255"/>
      <c r="L155" s="8255"/>
      <c r="M155" s="8255"/>
      <c r="N155" s="8255"/>
      <c r="O155" s="8255"/>
      <c r="P155" s="8255"/>
      <c r="Q155" s="8255"/>
      <c r="R155" s="8255"/>
      <c r="S155" s="8255"/>
      <c r="T155" s="8255"/>
      <c r="U155" s="8255"/>
      <c r="V155" s="8255"/>
      <c r="W155" s="8255"/>
      <c r="X155" s="8255"/>
      <c r="Y155" s="8255"/>
      <c r="Z155" s="8255"/>
      <c r="AA155" s="8255"/>
      <c r="AB155" s="8255"/>
      <c r="AC155" s="8255"/>
      <c r="AD155" s="8255"/>
      <c r="AE155" s="8255"/>
      <c r="AF155" s="8255"/>
      <c r="AG155" s="8255"/>
      <c r="AH155" s="8255"/>
      <c r="AI155" s="8317"/>
      <c r="AJ155" s="8318"/>
      <c r="AK155" s="8318"/>
      <c r="AL155" s="8317"/>
      <c r="AM155" s="8318"/>
      <c r="AN155" s="8318"/>
    </row>
    <row r="156">
      <c r="A156" s="8255"/>
      <c r="B156" s="8256"/>
      <c r="C156" s="8256"/>
      <c r="D156" s="8255"/>
      <c r="E156" s="8255"/>
      <c r="F156" s="8255"/>
      <c r="G156" s="8255"/>
      <c r="H156" s="8311"/>
      <c r="I156" s="8311"/>
      <c r="J156" s="8311"/>
      <c r="K156" s="8255"/>
      <c r="L156" s="8255"/>
      <c r="M156" s="8255"/>
      <c r="N156" s="8255"/>
      <c r="O156" s="8255"/>
      <c r="P156" s="8255"/>
      <c r="Q156" s="8255"/>
      <c r="R156" s="8255"/>
      <c r="S156" s="8255"/>
      <c r="T156" s="8255"/>
      <c r="U156" s="8255"/>
      <c r="V156" s="8255"/>
      <c r="W156" s="8255"/>
      <c r="X156" s="8255"/>
      <c r="Y156" s="8255"/>
      <c r="Z156" s="8255"/>
      <c r="AA156" s="8255"/>
      <c r="AB156" s="8255"/>
      <c r="AC156" s="8255"/>
      <c r="AD156" s="8255"/>
      <c r="AE156" s="8255"/>
      <c r="AF156" s="8255"/>
      <c r="AG156" s="8255"/>
      <c r="AH156" s="8255"/>
      <c r="AI156" s="8317"/>
      <c r="AJ156" s="8318"/>
      <c r="AK156" s="8318"/>
      <c r="AL156" s="8317"/>
      <c r="AM156" s="8318"/>
      <c r="AN156" s="8318"/>
    </row>
    <row r="157">
      <c r="A157" s="8255"/>
      <c r="B157" s="8256"/>
      <c r="C157" s="8256"/>
      <c r="D157" s="8255"/>
      <c r="E157" s="8255"/>
      <c r="F157" s="8255"/>
      <c r="G157" s="8255"/>
      <c r="H157" s="8311"/>
      <c r="I157" s="8311"/>
      <c r="J157" s="8311"/>
      <c r="K157" s="8255"/>
      <c r="L157" s="8255"/>
      <c r="M157" s="8255"/>
      <c r="N157" s="8255"/>
      <c r="O157" s="8255"/>
      <c r="P157" s="8255"/>
      <c r="Q157" s="8255"/>
      <c r="R157" s="8255"/>
      <c r="S157" s="8255"/>
      <c r="T157" s="8255"/>
      <c r="U157" s="8255"/>
      <c r="V157" s="8255"/>
      <c r="W157" s="8255"/>
      <c r="X157" s="8255"/>
      <c r="Y157" s="8255"/>
      <c r="Z157" s="8255"/>
      <c r="AA157" s="8255"/>
      <c r="AB157" s="8255"/>
      <c r="AC157" s="8255"/>
      <c r="AD157" s="8255"/>
      <c r="AE157" s="8255"/>
      <c r="AF157" s="8255"/>
      <c r="AG157" s="8255"/>
      <c r="AH157" s="8255"/>
      <c r="AI157" s="8317"/>
      <c r="AJ157" s="8318"/>
      <c r="AK157" s="8318"/>
      <c r="AL157" s="8317"/>
      <c r="AM157" s="8318"/>
      <c r="AN157" s="8318"/>
    </row>
    <row r="158">
      <c r="A158" s="8255"/>
      <c r="B158" s="8256"/>
      <c r="C158" s="8256"/>
      <c r="D158" s="8255"/>
      <c r="E158" s="8255"/>
      <c r="F158" s="8255"/>
      <c r="G158" s="8255"/>
      <c r="H158" s="8311"/>
      <c r="I158" s="8311"/>
      <c r="J158" s="8311"/>
      <c r="K158" s="8255"/>
      <c r="L158" s="8255"/>
      <c r="M158" s="8255"/>
      <c r="N158" s="8255"/>
      <c r="O158" s="8255"/>
      <c r="P158" s="8255"/>
      <c r="Q158" s="8255"/>
      <c r="R158" s="8255"/>
      <c r="S158" s="8255"/>
      <c r="T158" s="8255"/>
      <c r="U158" s="8255"/>
      <c r="V158" s="8255"/>
      <c r="W158" s="8255"/>
      <c r="X158" s="8255"/>
      <c r="Y158" s="8255"/>
      <c r="Z158" s="8255"/>
      <c r="AA158" s="8255"/>
      <c r="AB158" s="8255"/>
      <c r="AC158" s="8255"/>
      <c r="AD158" s="8255"/>
      <c r="AE158" s="8255"/>
      <c r="AF158" s="8255"/>
      <c r="AG158" s="8255"/>
      <c r="AH158" s="8255"/>
      <c r="AI158" s="8317"/>
      <c r="AJ158" s="8318"/>
      <c r="AK158" s="8318"/>
      <c r="AL158" s="8317"/>
      <c r="AM158" s="8318"/>
      <c r="AN158" s="8318"/>
    </row>
    <row r="159">
      <c r="A159" s="8255"/>
      <c r="B159" s="8256"/>
      <c r="C159" s="8256"/>
      <c r="D159" s="8255"/>
      <c r="E159" s="8255"/>
      <c r="F159" s="8255"/>
      <c r="G159" s="8255"/>
      <c r="H159" s="8311"/>
      <c r="I159" s="8311"/>
      <c r="J159" s="8311"/>
      <c r="K159" s="8255"/>
      <c r="L159" s="8255"/>
      <c r="M159" s="8255"/>
      <c r="N159" s="8255"/>
      <c r="O159" s="8255"/>
      <c r="P159" s="8255"/>
      <c r="Q159" s="8255"/>
      <c r="R159" s="8255"/>
      <c r="S159" s="8255"/>
      <c r="T159" s="8255"/>
      <c r="U159" s="8255"/>
      <c r="V159" s="8255"/>
      <c r="W159" s="8255"/>
      <c r="X159" s="8255"/>
      <c r="Y159" s="8255"/>
      <c r="Z159" s="8255"/>
      <c r="AA159" s="8255"/>
      <c r="AB159" s="8255"/>
      <c r="AC159" s="8255"/>
      <c r="AD159" s="8255"/>
      <c r="AE159" s="8255"/>
      <c r="AF159" s="8255"/>
      <c r="AG159" s="8255"/>
      <c r="AH159" s="8255"/>
      <c r="AI159" s="8317"/>
      <c r="AJ159" s="8318"/>
      <c r="AK159" s="8318"/>
      <c r="AL159" s="8317"/>
      <c r="AM159" s="8318"/>
      <c r="AN159" s="8318"/>
    </row>
    <row r="160">
      <c r="A160" s="8255"/>
      <c r="B160" s="8256"/>
      <c r="C160" s="8256"/>
      <c r="D160" s="8255"/>
      <c r="E160" s="8255"/>
      <c r="F160" s="8255"/>
      <c r="G160" s="8255"/>
      <c r="H160" s="8311"/>
      <c r="I160" s="8311"/>
      <c r="J160" s="8311"/>
      <c r="K160" s="8255"/>
      <c r="L160" s="8255"/>
      <c r="M160" s="8252"/>
      <c r="N160" s="8252"/>
      <c r="O160" s="8255"/>
      <c r="P160" s="8255"/>
      <c r="Q160" s="8255"/>
      <c r="R160" s="8255"/>
      <c r="S160" s="8255"/>
      <c r="T160" s="8255"/>
      <c r="U160" s="8255"/>
      <c r="V160" s="8255"/>
      <c r="W160" s="8255"/>
      <c r="X160" s="8255"/>
      <c r="Y160" s="8255"/>
      <c r="Z160" s="8255"/>
      <c r="AA160" s="8255"/>
      <c r="AB160" s="8255"/>
      <c r="AC160" s="8255"/>
      <c r="AD160" s="8255"/>
      <c r="AE160" s="8255"/>
      <c r="AF160" s="8255"/>
      <c r="AG160" s="8255"/>
      <c r="AH160" s="8255"/>
      <c r="AI160" s="8317"/>
      <c r="AJ160" s="8318"/>
      <c r="AK160" s="8318"/>
      <c r="AL160" s="8317"/>
      <c r="AM160" s="8318"/>
      <c r="AN160" s="8318"/>
    </row>
    <row r="161">
      <c r="A161" s="8255"/>
      <c r="B161" s="8256"/>
      <c r="C161" s="8256"/>
      <c r="D161" s="8255"/>
      <c r="E161" s="8255"/>
      <c r="F161" s="8255"/>
      <c r="G161" s="8255"/>
      <c r="H161" s="8311"/>
      <c r="I161" s="8311"/>
      <c r="J161" s="8311"/>
      <c r="K161" s="8255"/>
      <c r="L161" s="8255"/>
      <c r="M161" s="8252"/>
      <c r="N161" s="8252"/>
      <c r="O161" s="8255"/>
      <c r="P161" s="8255"/>
      <c r="Q161" s="8255"/>
      <c r="R161" s="8255"/>
      <c r="S161" s="8255"/>
      <c r="T161" s="8255"/>
      <c r="U161" s="8255"/>
      <c r="V161" s="8255"/>
      <c r="W161" s="8255"/>
      <c r="X161" s="8255"/>
      <c r="Y161" s="8255"/>
      <c r="Z161" s="8255"/>
      <c r="AA161" s="8255"/>
      <c r="AB161" s="8255"/>
      <c r="AC161" s="8255"/>
      <c r="AD161" s="8255"/>
      <c r="AE161" s="8255"/>
      <c r="AF161" s="8255"/>
      <c r="AG161" s="8255"/>
      <c r="AH161" s="8255"/>
      <c r="AI161" s="8317"/>
      <c r="AJ161" s="8318"/>
      <c r="AK161" s="8318"/>
      <c r="AL161" s="8317"/>
      <c r="AM161" s="8318"/>
      <c r="AN161" s="8318"/>
    </row>
    <row r="162">
      <c r="A162" s="8255"/>
      <c r="B162" s="8256"/>
      <c r="C162" s="8256"/>
      <c r="D162" s="8255"/>
      <c r="E162" s="8255"/>
      <c r="F162" s="8255"/>
      <c r="G162" s="8255"/>
      <c r="H162" s="8311"/>
      <c r="I162" s="8311"/>
      <c r="J162" s="8311"/>
      <c r="K162" s="8255"/>
      <c r="L162" s="8255"/>
      <c r="M162" s="8252"/>
      <c r="N162" s="8252"/>
      <c r="O162" s="8255"/>
      <c r="P162" s="8255"/>
      <c r="Q162" s="8255"/>
      <c r="R162" s="8255"/>
      <c r="S162" s="8255"/>
      <c r="T162" s="8255"/>
      <c r="U162" s="8255"/>
      <c r="V162" s="8255"/>
      <c r="W162" s="8255"/>
      <c r="X162" s="8255"/>
      <c r="Y162" s="8255"/>
      <c r="Z162" s="8255"/>
      <c r="AA162" s="8255"/>
      <c r="AB162" s="8255"/>
      <c r="AC162" s="8255"/>
      <c r="AD162" s="8255"/>
      <c r="AE162" s="8255"/>
      <c r="AF162" s="8255"/>
      <c r="AG162" s="8255"/>
      <c r="AH162" s="8255"/>
      <c r="AI162" s="8317"/>
      <c r="AJ162" s="8318"/>
      <c r="AK162" s="8318"/>
      <c r="AL162" s="8317"/>
      <c r="AM162" s="8318"/>
      <c r="AN162" s="8318"/>
    </row>
    <row r="163">
      <c r="A163" s="8255"/>
      <c r="B163" s="8256"/>
      <c r="C163" s="8256"/>
      <c r="D163" s="8255"/>
      <c r="E163" s="8255"/>
      <c r="F163" s="8255"/>
      <c r="G163" s="8255"/>
      <c r="H163" s="8311"/>
      <c r="I163" s="8311"/>
      <c r="J163" s="8311"/>
      <c r="K163" s="8255"/>
      <c r="L163" s="8255"/>
      <c r="M163" s="8252"/>
      <c r="N163" s="8252"/>
      <c r="O163" s="8255"/>
      <c r="P163" s="8255"/>
      <c r="Q163" s="8255"/>
      <c r="R163" s="8255"/>
      <c r="S163" s="8255"/>
      <c r="T163" s="8255"/>
      <c r="U163" s="8255"/>
      <c r="V163" s="8255"/>
      <c r="W163" s="8255"/>
      <c r="X163" s="8255"/>
      <c r="Y163" s="8255"/>
      <c r="Z163" s="8255"/>
      <c r="AA163" s="8255"/>
      <c r="AB163" s="8255"/>
      <c r="AC163" s="8255"/>
      <c r="AD163" s="8255"/>
      <c r="AE163" s="8255"/>
      <c r="AF163" s="8255"/>
      <c r="AG163" s="8255"/>
      <c r="AH163" s="8255"/>
      <c r="AI163" s="8317"/>
      <c r="AJ163" s="8318"/>
      <c r="AK163" s="8318"/>
      <c r="AL163" s="8317"/>
      <c r="AM163" s="8318"/>
      <c r="AN163" s="8318"/>
    </row>
    <row r="164">
      <c r="A164" s="8255"/>
      <c r="B164" s="8256"/>
      <c r="C164" s="8256"/>
      <c r="D164" s="8255"/>
      <c r="E164" s="8255"/>
      <c r="F164" s="8255"/>
      <c r="G164" s="8255"/>
      <c r="H164" s="8311"/>
      <c r="I164" s="8311"/>
      <c r="J164" s="8311"/>
      <c r="K164" s="8255"/>
      <c r="L164" s="8255"/>
      <c r="M164" s="8252"/>
      <c r="N164" s="8252"/>
      <c r="O164" s="8255"/>
      <c r="P164" s="8255"/>
      <c r="Q164" s="8255"/>
      <c r="R164" s="8255"/>
      <c r="S164" s="8255"/>
      <c r="T164" s="8255"/>
      <c r="U164" s="8255"/>
      <c r="V164" s="8255"/>
      <c r="W164" s="8255"/>
      <c r="X164" s="8255"/>
      <c r="Y164" s="8255"/>
      <c r="Z164" s="8255"/>
      <c r="AA164" s="8255"/>
      <c r="AB164" s="8255"/>
      <c r="AC164" s="8255"/>
      <c r="AD164" s="8255"/>
      <c r="AE164" s="8255"/>
      <c r="AF164" s="8255"/>
      <c r="AG164" s="8255"/>
      <c r="AH164" s="8255"/>
      <c r="AI164" s="8317"/>
      <c r="AJ164" s="8318"/>
      <c r="AK164" s="8318"/>
      <c r="AL164" s="8317"/>
      <c r="AM164" s="8318"/>
      <c r="AN164" s="8318"/>
    </row>
    <row r="165">
      <c r="A165" s="8255"/>
      <c r="B165" s="8256"/>
      <c r="C165" s="8256"/>
      <c r="D165" s="8255"/>
      <c r="E165" s="8255"/>
      <c r="F165" s="8255"/>
      <c r="G165" s="8255"/>
      <c r="H165" s="8311"/>
      <c r="I165" s="8311"/>
      <c r="J165" s="8311"/>
      <c r="K165" s="8255"/>
      <c r="L165" s="8255"/>
      <c r="M165" s="8252"/>
      <c r="N165" s="8252"/>
      <c r="O165" s="8255"/>
      <c r="P165" s="8255"/>
      <c r="Q165" s="8255"/>
      <c r="R165" s="8255"/>
      <c r="S165" s="8255"/>
      <c r="T165" s="8255"/>
      <c r="U165" s="8255"/>
      <c r="V165" s="8255"/>
      <c r="W165" s="8255"/>
      <c r="X165" s="8255"/>
      <c r="Y165" s="8255"/>
      <c r="Z165" s="8255"/>
      <c r="AA165" s="8255"/>
      <c r="AB165" s="8255"/>
      <c r="AC165" s="8255"/>
      <c r="AD165" s="8255"/>
      <c r="AE165" s="8255"/>
      <c r="AF165" s="8255"/>
      <c r="AG165" s="8255"/>
      <c r="AH165" s="8255"/>
      <c r="AI165" s="8317"/>
      <c r="AJ165" s="8318"/>
      <c r="AK165" s="8318"/>
      <c r="AL165" s="8317"/>
      <c r="AM165" s="8318"/>
      <c r="AN165" s="8318"/>
    </row>
    <row r="166">
      <c r="A166" s="8255"/>
      <c r="B166" s="8256"/>
      <c r="C166" s="8256"/>
      <c r="D166" s="8255"/>
      <c r="E166" s="8255"/>
      <c r="F166" s="8255"/>
      <c r="G166" s="8255"/>
      <c r="H166" s="8311"/>
      <c r="I166" s="8311"/>
      <c r="J166" s="8311"/>
      <c r="K166" s="8255"/>
      <c r="L166" s="8255"/>
      <c r="M166" s="8252"/>
      <c r="N166" s="8252"/>
      <c r="O166" s="8255"/>
      <c r="P166" s="8255"/>
      <c r="Q166" s="8255"/>
      <c r="R166" s="8255"/>
      <c r="S166" s="8255"/>
      <c r="T166" s="8255"/>
      <c r="U166" s="8255"/>
      <c r="V166" s="8255"/>
      <c r="W166" s="8255"/>
      <c r="X166" s="8255"/>
      <c r="Y166" s="8255"/>
      <c r="Z166" s="8255"/>
      <c r="AA166" s="8255"/>
      <c r="AB166" s="8255"/>
      <c r="AC166" s="8255"/>
      <c r="AD166" s="8255"/>
      <c r="AE166" s="8255"/>
      <c r="AF166" s="8255"/>
      <c r="AG166" s="8255"/>
      <c r="AH166" s="8255"/>
      <c r="AI166" s="8317"/>
      <c r="AJ166" s="8318"/>
      <c r="AK166" s="8318"/>
      <c r="AL166" s="8317"/>
      <c r="AM166" s="8318"/>
      <c r="AN166" s="8318"/>
    </row>
    <row r="167">
      <c r="A167" s="8255"/>
      <c r="B167" s="8256"/>
      <c r="C167" s="8256"/>
      <c r="D167" s="8255"/>
      <c r="E167" s="8255"/>
      <c r="F167" s="8255"/>
      <c r="G167" s="8255"/>
      <c r="H167" s="8311"/>
      <c r="I167" s="8311"/>
      <c r="J167" s="8311"/>
      <c r="K167" s="8255"/>
      <c r="L167" s="8255"/>
      <c r="M167" s="8252"/>
      <c r="N167" s="8252"/>
      <c r="O167" s="8255"/>
      <c r="P167" s="8255"/>
      <c r="Q167" s="8255"/>
      <c r="R167" s="8255"/>
      <c r="S167" s="8255"/>
      <c r="T167" s="8255"/>
      <c r="U167" s="8255"/>
      <c r="V167" s="8255"/>
      <c r="W167" s="8255"/>
      <c r="X167" s="8255"/>
      <c r="Y167" s="8255"/>
      <c r="Z167" s="8255"/>
      <c r="AA167" s="8255"/>
      <c r="AB167" s="8255"/>
      <c r="AC167" s="8255"/>
      <c r="AD167" s="8255"/>
      <c r="AE167" s="8255"/>
      <c r="AF167" s="8255"/>
      <c r="AG167" s="8255"/>
      <c r="AH167" s="8255"/>
      <c r="AI167" s="8226"/>
      <c r="AJ167" s="8255"/>
      <c r="AK167" s="8255"/>
      <c r="AL167" s="8318"/>
      <c r="AM167" s="8318"/>
      <c r="AN167" s="8255"/>
    </row>
  </sheetData>
  <mergeCells>
    <mergeCell ref="D1:E1"/>
    <mergeCell ref="E132:E133"/>
    <mergeCell ref="D132:D133"/>
    <mergeCell ref="C132:C133"/>
    <mergeCell ref="B132:B133"/>
    <mergeCell ref="A132:A133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3:AE44">
    <cfRule dxfId="801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802" operator="between" priority="2" stopIfTrue="true" type="cellIs">
      <formula>61</formula>
      <formula>150</formula>
    </cfRule>
  </conditionalFormatting>
  <conditionalFormatting sqref="AC54:AC125">
    <cfRule dxfId="803" operator="between" priority="3" stopIfTrue="true" type="cellIs">
      <formula>61</formula>
      <formula>149</formula>
    </cfRule>
  </conditionalFormatting>
  <conditionalFormatting sqref="AC54:AC125">
    <cfRule dxfId="804" operator="equal" priority="4" stopIfTrue="true" type="cellIs">
      <formula>"-"</formula>
    </cfRule>
  </conditionalFormatting>
  <conditionalFormatting sqref="AC54:AC125">
    <cfRule dxfId="805" operator="greaterThan" priority="5" stopIfTrue="true" type="cellIs">
      <formula>150</formula>
    </cfRule>
  </conditionalFormatting>
  <conditionalFormatting sqref="AC54:AC125">
    <cfRule dxfId="806" operator="lessThan" priority="6" stopIfTrue="true" type="cellIs">
      <formula>60</formula>
    </cfRule>
  </conditionalFormatting>
  <conditionalFormatting sqref="AE54:AE125">
    <cfRule dxfId="807" operator="equal" priority="7" stopIfTrue="true" type="cellIs">
      <formula>"Out of stock more than 60 days"</formula>
    </cfRule>
  </conditionalFormatting>
  <conditionalFormatting sqref="AE54:AE125">
    <cfRule dxfId="808" operator="equal" priority="8" stopIfTrue="true" type="cellIs">
      <formula>"Out of stock more than 150 days"</formula>
    </cfRule>
  </conditionalFormatting>
  <conditionalFormatting sqref="AE54:AE125">
    <cfRule dxfId="809" operator="equal" priority="9" stopIfTrue="true" type="cellIs">
      <formula>"Out of stock less than 60 days"</formula>
    </cfRule>
  </conditionalFormatting>
  <conditionalFormatting sqref="AE54:AE125">
    <cfRule dxfId="810" operator="equal" priority="10" stopIfTrue="true" type="cellIs">
      <formula>"Not sold yet"</formula>
    </cfRule>
  </conditionalFormatting>
  <conditionalFormatting sqref="H54:H125">
    <cfRule dxfId="811" operator="lessThanOrEqual" priority="11" stopIfTrue="true" type="cellIs">
      <formula>90</formula>
    </cfRule>
  </conditionalFormatting>
  <conditionalFormatting sqref="AC3:AC44">
    <cfRule dxfId="812" operator="equal" priority="12" stopIfTrue="true" type="cellIs">
      <formula>"-"</formula>
    </cfRule>
  </conditionalFormatting>
  <conditionalFormatting sqref="AC3:AC44">
    <cfRule dxfId="813" operator="greaterThan" priority="13" stopIfTrue="true" type="cellIs">
      <formula>150</formula>
    </cfRule>
  </conditionalFormatting>
  <conditionalFormatting sqref="AC3:AC44">
    <cfRule dxfId="814" operator="lessThan" priority="14" stopIfTrue="true" type="cellIs">
      <formula>60</formula>
    </cfRule>
  </conditionalFormatting>
  <conditionalFormatting sqref="AE3:AE44">
    <cfRule dxfId="815" operator="equal" priority="15" stopIfTrue="true" type="cellIs">
      <formula>"Out of stock less than 60 days"</formula>
    </cfRule>
  </conditionalFormatting>
  <conditionalFormatting sqref="AE3:AE44">
    <cfRule dxfId="816" operator="equal" priority="16" stopIfTrue="true" type="cellIs">
      <formula>"Not sold yet"</formula>
    </cfRule>
  </conditionalFormatting>
  <conditionalFormatting sqref="AE3:AE44">
    <cfRule dxfId="817" operator="equal" priority="17" stopIfTrue="true" type="cellIs">
      <formula>"Out of stock more than 150 days"</formula>
    </cfRule>
  </conditionalFormatting>
  <conditionalFormatting sqref="H3:H44">
    <cfRule dxfId="818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4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32" min="32" style="0" width="9"/>
    <col collapsed="false" customWidth="true" hidden="false" max="40" min="40" style="0" width="7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2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</cols>
  <sheetData>
    <row r="1">
      <c r="A1" s="8327" t="s">
        <v>9592</v>
      </c>
      <c r="B1" s="8327" t="s">
        <v>9593</v>
      </c>
      <c r="C1" s="8327" t="s">
        <v>9594</v>
      </c>
      <c r="D1" s="8327" t="s">
        <v>9595</v>
      </c>
      <c r="E1" s="8327"/>
      <c r="F1" s="8328" t="s">
        <v>9596</v>
      </c>
      <c r="G1" s="8329" t="s">
        <v>9597</v>
      </c>
      <c r="H1" s="8330" t="s">
        <v>9598</v>
      </c>
      <c r="I1" s="8330" t="s">
        <v>9599</v>
      </c>
      <c r="J1" s="8330" t="s">
        <v>9600</v>
      </c>
      <c r="K1" s="8327" t="s">
        <v>9601</v>
      </c>
      <c r="L1" s="8327" t="s">
        <v>9602</v>
      </c>
      <c r="M1" s="8327" t="s">
        <v>9603</v>
      </c>
      <c r="N1" s="8327" t="s">
        <v>9604</v>
      </c>
      <c r="O1" s="8327" t="s">
        <v>9605</v>
      </c>
      <c r="P1" s="8331" t="s">
        <v>9606</v>
      </c>
      <c r="Q1" s="8331"/>
      <c r="R1" s="8331" t="s">
        <v>9607</v>
      </c>
      <c r="S1" s="8331"/>
      <c r="T1" s="8331" t="s">
        <v>9608</v>
      </c>
      <c r="U1" s="8331"/>
      <c r="V1" s="8331" t="s">
        <v>9609</v>
      </c>
      <c r="W1" s="8331"/>
      <c r="X1" s="8332" t="s">
        <v>9610</v>
      </c>
      <c r="Y1" s="8332"/>
      <c r="Z1" s="8333" t="s">
        <v>9611</v>
      </c>
      <c r="AA1" s="8333"/>
      <c r="AB1" s="8334" t="s">
        <v>9612</v>
      </c>
      <c r="AC1" s="8330" t="s">
        <v>9613</v>
      </c>
      <c r="AD1" s="8330" t="s">
        <v>9614</v>
      </c>
      <c r="AE1" s="8330" t="s">
        <v>9615</v>
      </c>
      <c r="AF1" s="8330" t="s">
        <v>9616</v>
      </c>
      <c r="AG1" s="8330" t="s">
        <v>9617</v>
      </c>
      <c r="AH1" s="8330" t="s">
        <v>9618</v>
      </c>
      <c r="AI1" s="8330" t="s">
        <v>9619</v>
      </c>
      <c r="AJ1" s="8330" t="s">
        <v>9620</v>
      </c>
      <c r="AK1" s="8327" t="s">
        <v>9621</v>
      </c>
      <c r="AL1" s="8327" t="s">
        <v>9622</v>
      </c>
      <c r="AM1" s="8327" t="s">
        <v>9623</v>
      </c>
      <c r="AN1" s="8327" t="s">
        <v>9624</v>
      </c>
    </row>
    <row r="2">
      <c r="A2" s="8327" t="s">
        <v>9625</v>
      </c>
      <c r="B2" s="8327"/>
      <c r="C2" s="8327"/>
      <c r="D2" s="8327" t="s">
        <v>9626</v>
      </c>
      <c r="E2" s="8328" t="s">
        <v>9627</v>
      </c>
      <c r="F2" s="8328"/>
      <c r="G2" s="8329"/>
      <c r="H2" s="8330"/>
      <c r="I2" s="8330"/>
      <c r="J2" s="8330"/>
      <c r="K2" s="8327" t="s">
        <v>9628</v>
      </c>
      <c r="L2" s="8327" t="s">
        <v>9628</v>
      </c>
      <c r="M2" s="8327"/>
      <c r="N2" s="8327"/>
      <c r="O2" s="8327"/>
      <c r="P2" s="8331" t="s">
        <v>9626</v>
      </c>
      <c r="Q2" s="8335" t="s">
        <v>9627</v>
      </c>
      <c r="R2" s="8331" t="s">
        <v>9626</v>
      </c>
      <c r="S2" s="8335" t="s">
        <v>9627</v>
      </c>
      <c r="T2" s="8331" t="s">
        <v>9626</v>
      </c>
      <c r="U2" s="8335" t="s">
        <v>9627</v>
      </c>
      <c r="V2" s="8331" t="s">
        <v>9626</v>
      </c>
      <c r="W2" s="8335" t="s">
        <v>9627</v>
      </c>
      <c r="X2" s="8331" t="s">
        <v>9626</v>
      </c>
      <c r="Y2" s="8335" t="s">
        <v>9627</v>
      </c>
      <c r="Z2" s="8331" t="s">
        <v>9626</v>
      </c>
      <c r="AA2" s="8335" t="s">
        <v>9627</v>
      </c>
      <c r="AB2" s="8334"/>
      <c r="AC2" s="8330"/>
      <c r="AD2" s="8330"/>
      <c r="AE2" s="8330"/>
      <c r="AF2" s="8330"/>
      <c r="AG2" s="8330"/>
      <c r="AH2" s="8330"/>
      <c r="AI2" s="8330"/>
      <c r="AJ2" s="8330"/>
      <c r="AK2" s="8327"/>
      <c r="AL2" s="8327"/>
      <c r="AM2" s="8327"/>
      <c r="AN2" s="8327"/>
    </row>
    <row r="3">
      <c r="A3" s="8336">
        <v>1</v>
      </c>
      <c r="B3" s="8336" t="s">
        <v>9629</v>
      </c>
      <c r="C3" s="8336" t="s">
        <v>9630</v>
      </c>
      <c r="D3" s="8337">
        <v>600</v>
      </c>
      <c r="E3" s="8337">
        <v>600</v>
      </c>
      <c r="F3" s="8337"/>
      <c r="G3" s="8338">
        <f>VLOOKUP(C3,'Data Products'!$A:$B,2,0)</f>
      </c>
      <c r="H3" s="8339">
        <f t="shared" ref="H3:H44" si="5">IFERROR(G3-TODAY(),"")</f>
      </c>
      <c r="I3" s="8340">
        <v>45723</v>
      </c>
      <c r="J3" s="8341">
        <f t="shared" ref="J3:J44" si="14">TODAY()-I3</f>
      </c>
      <c r="K3" s="8337">
        <v>21</v>
      </c>
      <c r="L3" s="8337">
        <v>32</v>
      </c>
      <c r="M3" s="8337">
        <v>500</v>
      </c>
      <c r="N3" s="8337">
        <v>1000</v>
      </c>
      <c r="O3" s="8336" t="s">
        <v>9631</v>
      </c>
      <c r="P3" s="8337">
        <v>0</v>
      </c>
      <c r="Q3" s="8337">
        <v>0</v>
      </c>
      <c r="R3" s="8337">
        <v>148</v>
      </c>
      <c r="S3" s="8337">
        <v>148</v>
      </c>
      <c r="T3" s="8337">
        <v>452</v>
      </c>
      <c r="U3" s="8337">
        <v>452</v>
      </c>
      <c r="V3" s="8337">
        <v>0</v>
      </c>
      <c r="W3" s="8337">
        <v>0</v>
      </c>
      <c r="X3" s="8337">
        <v>0</v>
      </c>
      <c r="Y3" s="8337">
        <v>0</v>
      </c>
      <c r="Z3" s="8337">
        <v>0</v>
      </c>
      <c r="AA3" s="8337">
        <v>0</v>
      </c>
      <c r="AB3" s="8342">
        <f t="shared" ref="AB3:AB44" si="19">L3/30</f>
      </c>
      <c r="AC3" s="8343">
        <f t="shared" ref="AC3:AC44" si="0">IFERROR(D3/AB3,"-")</f>
      </c>
      <c r="AD3" s="8344">
        <f t="shared" ref="AD3:AD44" si="8">IFERROR(TODAY()+AC3,"-")</f>
      </c>
      <c r="AE3" s="8345">
        <f t="shared" ref="AE3:AE44" si="16">_xlfn.IFS(AC3="-","Not sold yet",AND(AC3&lt;=150,AC3&gt;60),"Out of stock more than 60 days",AC3&lt;=60,"Out of stock less than 60 days",AC3&gt;=150,"Out of stock more than 150 days")</f>
      </c>
      <c r="AF3" s="8346">
        <f>VLOOKUP(C3,'Data Products'!$A:$J,10,0)</f>
      </c>
      <c r="AG3" s="8347">
        <f t="shared" ref="AG3:AG44" si="2">AF3*D3</f>
      </c>
      <c r="AH3" s="8348">
        <f t="shared" ref="AH3:AH44" si="10">IF(H3&lt;=90,D3,0)</f>
      </c>
      <c r="AI3" s="8349" t="s">
        <v>9632</v>
      </c>
      <c r="AJ3" s="8349"/>
      <c r="AK3" s="8350"/>
      <c r="AL3" s="8349"/>
      <c r="AM3" s="8350"/>
      <c r="AN3" s="8350"/>
    </row>
    <row r="4">
      <c r="A4" s="8336">
        <v>2</v>
      </c>
      <c r="B4" s="8336" t="s">
        <v>9629</v>
      </c>
      <c r="C4" s="8336" t="s">
        <v>9633</v>
      </c>
      <c r="D4" s="8337">
        <v>4421</v>
      </c>
      <c r="E4" s="8337">
        <v>4421</v>
      </c>
      <c r="F4" s="8337"/>
      <c r="G4" s="8338">
        <f>VLOOKUP(C4,'Data Products'!$A:$B,2,0)</f>
      </c>
      <c r="H4" s="8339">
        <f t="shared" si="5"/>
      </c>
      <c r="I4" s="8340">
        <v>45617</v>
      </c>
      <c r="J4" s="8341">
        <f t="shared" si="14"/>
      </c>
      <c r="K4" s="8337">
        <v>1</v>
      </c>
      <c r="L4" s="8337">
        <v>3</v>
      </c>
      <c r="M4" s="8337">
        <v>0</v>
      </c>
      <c r="N4" s="8337">
        <v>0</v>
      </c>
      <c r="O4" s="8336" t="s">
        <v>9634</v>
      </c>
      <c r="P4" s="8337">
        <v>0</v>
      </c>
      <c r="Q4" s="8337">
        <v>0</v>
      </c>
      <c r="R4" s="8351">
        <v>4004</v>
      </c>
      <c r="S4" s="8351">
        <v>4004</v>
      </c>
      <c r="T4" s="8337">
        <v>417</v>
      </c>
      <c r="U4" s="8337">
        <v>417</v>
      </c>
      <c r="V4" s="8337">
        <v>0</v>
      </c>
      <c r="W4" s="8337">
        <v>0</v>
      </c>
      <c r="X4" s="8337">
        <v>0</v>
      </c>
      <c r="Y4" s="8337">
        <v>0</v>
      </c>
      <c r="Z4" s="8337">
        <v>0</v>
      </c>
      <c r="AA4" s="8337">
        <v>0</v>
      </c>
      <c r="AB4" s="8342">
        <f t="shared" si="19"/>
      </c>
      <c r="AC4" s="8352">
        <f t="shared" si="0"/>
      </c>
      <c r="AD4" s="8344">
        <f t="shared" si="8"/>
      </c>
      <c r="AE4" s="8353">
        <f t="shared" si="16"/>
      </c>
      <c r="AF4" s="8346">
        <f>VLOOKUP(C4,'Data Products'!$A:$J,10,0)</f>
      </c>
      <c r="AG4" s="8347">
        <f t="shared" si="2"/>
      </c>
      <c r="AH4" s="8348">
        <f t="shared" si="10"/>
      </c>
      <c r="AI4" s="8354" t="s">
        <v>9635</v>
      </c>
      <c r="AJ4" s="8350"/>
      <c r="AK4" s="8350"/>
      <c r="AL4" s="8349"/>
      <c r="AM4" s="8350"/>
      <c r="AN4" s="8350"/>
    </row>
    <row r="5">
      <c r="A5" s="8336">
        <v>3</v>
      </c>
      <c r="B5" s="8336" t="s">
        <v>9636</v>
      </c>
      <c r="C5" s="8336" t="s">
        <v>9637</v>
      </c>
      <c r="D5" s="8337">
        <v>1520</v>
      </c>
      <c r="E5" s="8337">
        <v>1520</v>
      </c>
      <c r="F5" s="8337"/>
      <c r="G5" s="8338">
        <f>VLOOKUP(C5,'Data Products'!$A:$B,2,0)</f>
      </c>
      <c r="H5" s="8339">
        <f t="shared" si="5"/>
      </c>
      <c r="I5" s="8340">
        <v>45191</v>
      </c>
      <c r="J5" s="8341">
        <f t="shared" si="14"/>
      </c>
      <c r="K5" s="8337">
        <v>0</v>
      </c>
      <c r="L5" s="8337">
        <v>0</v>
      </c>
      <c r="M5" s="8337">
        <v>0</v>
      </c>
      <c r="N5" s="8337">
        <v>0</v>
      </c>
      <c r="O5" s="8336" t="s">
        <v>9638</v>
      </c>
      <c r="P5" s="8337">
        <v>1520</v>
      </c>
      <c r="Q5" s="8337">
        <v>1520</v>
      </c>
      <c r="R5" s="8337">
        <v>0</v>
      </c>
      <c r="S5" s="8337">
        <v>0</v>
      </c>
      <c r="T5" s="8337">
        <v>0</v>
      </c>
      <c r="U5" s="8337">
        <v>0</v>
      </c>
      <c r="V5" s="8337">
        <v>0</v>
      </c>
      <c r="W5" s="8337">
        <v>0</v>
      </c>
      <c r="X5" s="8337">
        <v>0</v>
      </c>
      <c r="Y5" s="8337">
        <v>0</v>
      </c>
      <c r="Z5" s="8337">
        <v>0</v>
      </c>
      <c r="AA5" s="8337">
        <v>0</v>
      </c>
      <c r="AB5" s="8342">
        <f t="shared" si="19"/>
      </c>
      <c r="AC5" s="8352">
        <f t="shared" si="0"/>
      </c>
      <c r="AD5" s="8344">
        <f t="shared" si="8"/>
      </c>
      <c r="AE5" s="8353">
        <f t="shared" si="16"/>
      </c>
      <c r="AF5" s="8346">
        <f>VLOOKUP(C5,'Data Products'!$A:$J,10,0)</f>
      </c>
      <c r="AG5" s="8347">
        <f t="shared" si="2"/>
      </c>
      <c r="AH5" s="8348">
        <f t="shared" si="10"/>
      </c>
      <c r="AI5" s="8349"/>
      <c r="AJ5" s="8350"/>
      <c r="AK5" s="8350"/>
      <c r="AL5" s="8349"/>
      <c r="AM5" s="8350"/>
      <c r="AN5" s="8350"/>
    </row>
    <row customHeight="true" hidden="true" ht="18" r="6">
      <c r="A6" s="8336">
        <v>4</v>
      </c>
      <c r="B6" s="8336" t="s">
        <v>9639</v>
      </c>
      <c r="C6" s="8336" t="s">
        <v>9640</v>
      </c>
      <c r="D6" s="8337">
        <v>0</v>
      </c>
      <c r="E6" s="8337">
        <v>0</v>
      </c>
      <c r="F6" s="8337"/>
      <c r="G6" s="8355">
        <f>VLOOKUP(C6,'Data Products'!$A:$B,2,0)</f>
      </c>
      <c r="H6" s="8356">
        <f t="shared" si="5"/>
      </c>
      <c r="I6" s="8340">
        <v>45752</v>
      </c>
      <c r="J6" s="8341">
        <f t="shared" si="14"/>
      </c>
      <c r="K6" s="8337">
        <v>0</v>
      </c>
      <c r="L6" s="8337">
        <v>0</v>
      </c>
      <c r="M6" s="8337">
        <v>0</v>
      </c>
      <c r="N6" s="8337">
        <v>0</v>
      </c>
      <c r="O6" s="8336" t="s">
        <v>9641</v>
      </c>
      <c r="P6" s="8337">
        <v>0</v>
      </c>
      <c r="Q6" s="8337">
        <v>0</v>
      </c>
      <c r="R6" s="8337">
        <v>0</v>
      </c>
      <c r="S6" s="8337">
        <v>0</v>
      </c>
      <c r="T6" s="8337">
        <v>0</v>
      </c>
      <c r="U6" s="8337">
        <v>0</v>
      </c>
      <c r="V6" s="8337">
        <v>0</v>
      </c>
      <c r="W6" s="8337">
        <v>0</v>
      </c>
      <c r="X6" s="8337">
        <v>0</v>
      </c>
      <c r="Y6" s="8337">
        <v>0</v>
      </c>
      <c r="Z6" s="8337">
        <v>0</v>
      </c>
      <c r="AA6" s="8337">
        <v>0</v>
      </c>
      <c r="AB6" s="8342">
        <f t="shared" si="19"/>
      </c>
      <c r="AC6" s="8352">
        <f t="shared" si="0"/>
      </c>
      <c r="AD6" s="8344">
        <f t="shared" si="8"/>
      </c>
      <c r="AE6" s="8353">
        <f t="shared" si="16"/>
      </c>
      <c r="AF6" s="8346">
        <f>VLOOKUP(C6,'Data Products'!$A:$J,10,0)</f>
      </c>
      <c r="AG6" s="8347">
        <f t="shared" si="2"/>
      </c>
      <c r="AH6" s="8348">
        <f t="shared" si="10"/>
      </c>
      <c r="AI6" s="8349"/>
      <c r="AJ6" s="8350"/>
      <c r="AK6" s="8350"/>
      <c r="AL6" s="8349"/>
      <c r="AM6" s="8350"/>
      <c r="AN6" s="8350"/>
    </row>
    <row r="7">
      <c r="A7" s="8336">
        <v>5</v>
      </c>
      <c r="B7" s="8336" t="s">
        <v>9636</v>
      </c>
      <c r="C7" s="8336" t="s">
        <v>9642</v>
      </c>
      <c r="D7" s="8337">
        <v>5974</v>
      </c>
      <c r="E7" s="8357">
        <v>5895</v>
      </c>
      <c r="F7" s="8337"/>
      <c r="G7" s="8338">
        <f>VLOOKUP(C7,'Data Products'!$A:$B,2,0)</f>
      </c>
      <c r="H7" s="8339">
        <f t="shared" si="5"/>
      </c>
      <c r="I7" s="8340">
        <v>45854</v>
      </c>
      <c r="J7" s="8341">
        <f t="shared" si="14"/>
      </c>
      <c r="K7" s="8337">
        <v>8187</v>
      </c>
      <c r="L7" s="8337">
        <v>9862</v>
      </c>
      <c r="M7" s="8337">
        <v>2000</v>
      </c>
      <c r="N7" s="8337">
        <v>4500</v>
      </c>
      <c r="O7" s="8336" t="s">
        <v>9641</v>
      </c>
      <c r="P7" s="8337">
        <v>0</v>
      </c>
      <c r="Q7" s="8337">
        <v>0</v>
      </c>
      <c r="R7" s="8337">
        <v>3497</v>
      </c>
      <c r="S7" s="8337">
        <v>3453</v>
      </c>
      <c r="T7" s="8337">
        <v>2427</v>
      </c>
      <c r="U7" s="8337">
        <v>2413</v>
      </c>
      <c r="V7" s="8337">
        <v>50</v>
      </c>
      <c r="W7" s="8337">
        <v>29</v>
      </c>
      <c r="X7" s="8337">
        <v>0</v>
      </c>
      <c r="Y7" s="8337">
        <v>0</v>
      </c>
      <c r="Z7" s="8337">
        <v>0</v>
      </c>
      <c r="AA7" s="8337">
        <v>0</v>
      </c>
      <c r="AB7" s="8342">
        <f t="shared" si="19"/>
      </c>
      <c r="AC7" s="8358">
        <f t="shared" si="0"/>
      </c>
      <c r="AD7" s="8344">
        <f t="shared" si="8"/>
      </c>
      <c r="AE7" s="8359">
        <f t="shared" si="16"/>
      </c>
      <c r="AF7" s="8346">
        <f>VLOOKUP(C7,'Data Products'!$A:$J,10,0)</f>
      </c>
      <c r="AG7" s="8347">
        <f t="shared" si="2"/>
      </c>
      <c r="AH7" s="8348">
        <f t="shared" si="10"/>
      </c>
      <c r="AI7" s="8349"/>
      <c r="AJ7" s="8350"/>
      <c r="AK7" s="8350"/>
      <c r="AL7" s="8349"/>
      <c r="AM7" s="8350"/>
      <c r="AN7" s="8350"/>
    </row>
    <row customHeight="true" hidden="true" ht="18" r="8">
      <c r="A8" s="8336">
        <v>6</v>
      </c>
      <c r="B8" s="8336" t="s">
        <v>9639</v>
      </c>
      <c r="C8" s="8336" t="s">
        <v>9643</v>
      </c>
      <c r="D8" s="8337">
        <v>0</v>
      </c>
      <c r="E8" s="8337">
        <v>0</v>
      </c>
      <c r="F8" s="8337"/>
      <c r="G8" s="8355">
        <f>VLOOKUP(C8,'Data Products'!$A:$B,2,0)</f>
      </c>
      <c r="H8" s="8356">
        <f t="shared" si="5"/>
      </c>
      <c r="I8" s="8340"/>
      <c r="J8" s="8341">
        <f t="shared" si="14"/>
      </c>
      <c r="K8" s="8337">
        <v>0</v>
      </c>
      <c r="L8" s="8337">
        <v>0</v>
      </c>
      <c r="M8" s="8337">
        <v>0</v>
      </c>
      <c r="N8" s="8337">
        <v>0</v>
      </c>
      <c r="O8" s="8336" t="s">
        <v>9638</v>
      </c>
      <c r="P8" s="8337">
        <v>0</v>
      </c>
      <c r="Q8" s="8337">
        <v>0</v>
      </c>
      <c r="R8" s="8337">
        <v>0</v>
      </c>
      <c r="S8" s="8337">
        <v>0</v>
      </c>
      <c r="T8" s="8337">
        <v>0</v>
      </c>
      <c r="U8" s="8337">
        <v>0</v>
      </c>
      <c r="V8" s="8337">
        <v>0</v>
      </c>
      <c r="W8" s="8337">
        <v>0</v>
      </c>
      <c r="X8" s="8337">
        <v>0</v>
      </c>
      <c r="Y8" s="8337">
        <v>0</v>
      </c>
      <c r="Z8" s="8337">
        <v>0</v>
      </c>
      <c r="AA8" s="8337">
        <v>0</v>
      </c>
      <c r="AB8" s="8342">
        <f t="shared" si="19"/>
      </c>
      <c r="AC8" s="8352">
        <f t="shared" si="0"/>
      </c>
      <c r="AD8" s="8344">
        <f t="shared" si="8"/>
      </c>
      <c r="AE8" s="8353">
        <f t="shared" si="16"/>
      </c>
      <c r="AF8" s="8346">
        <f>VLOOKUP(C8,'Data Products'!$A:$J,10,0)</f>
      </c>
      <c r="AG8" s="8347">
        <f t="shared" si="2"/>
      </c>
      <c r="AH8" s="8348">
        <f t="shared" si="10"/>
      </c>
      <c r="AI8" s="8349"/>
      <c r="AJ8" s="8350"/>
      <c r="AK8" s="8350"/>
      <c r="AL8" s="8349"/>
      <c r="AM8" s="8350"/>
      <c r="AN8" s="8350"/>
    </row>
    <row customHeight="true" hidden="true" ht="18" r="9">
      <c r="A9" s="8336">
        <v>7</v>
      </c>
      <c r="B9" s="8336" t="s">
        <v>9639</v>
      </c>
      <c r="C9" s="8336" t="s">
        <v>9644</v>
      </c>
      <c r="D9" s="8337">
        <v>0</v>
      </c>
      <c r="E9" s="8337">
        <v>0</v>
      </c>
      <c r="F9" s="8337"/>
      <c r="G9" s="8355">
        <f>VLOOKUP(C9,'Data Products'!$A:$B,2,0)</f>
      </c>
      <c r="H9" s="8356">
        <f t="shared" si="5"/>
      </c>
      <c r="I9" s="8340"/>
      <c r="J9" s="8341">
        <f t="shared" si="14"/>
      </c>
      <c r="K9" s="8337">
        <v>0</v>
      </c>
      <c r="L9" s="8337">
        <v>0</v>
      </c>
      <c r="M9" s="8337">
        <v>0</v>
      </c>
      <c r="N9" s="8337">
        <v>0</v>
      </c>
      <c r="O9" s="8336" t="s">
        <v>9638</v>
      </c>
      <c r="P9" s="8337">
        <v>0</v>
      </c>
      <c r="Q9" s="8337">
        <v>0</v>
      </c>
      <c r="R9" s="8337">
        <v>0</v>
      </c>
      <c r="S9" s="8337">
        <v>0</v>
      </c>
      <c r="T9" s="8337">
        <v>0</v>
      </c>
      <c r="U9" s="8337">
        <v>0</v>
      </c>
      <c r="V9" s="8337">
        <v>0</v>
      </c>
      <c r="W9" s="8337">
        <v>0</v>
      </c>
      <c r="X9" s="8337">
        <v>0</v>
      </c>
      <c r="Y9" s="8337">
        <v>0</v>
      </c>
      <c r="Z9" s="8337">
        <v>0</v>
      </c>
      <c r="AA9" s="8337">
        <v>0</v>
      </c>
      <c r="AB9" s="8342">
        <f t="shared" si="19"/>
      </c>
      <c r="AC9" s="8352">
        <f t="shared" si="0"/>
      </c>
      <c r="AD9" s="8344">
        <f t="shared" si="8"/>
      </c>
      <c r="AE9" s="8353">
        <f t="shared" si="16"/>
      </c>
      <c r="AF9" s="8346">
        <f>VLOOKUP(C9,'Data Products'!$A:$J,10,0)</f>
      </c>
      <c r="AG9" s="8347">
        <f t="shared" si="2"/>
      </c>
      <c r="AH9" s="8348">
        <f t="shared" si="10"/>
      </c>
      <c r="AI9" s="8349"/>
      <c r="AJ9" s="8350"/>
      <c r="AK9" s="8350"/>
      <c r="AL9" s="8349"/>
      <c r="AM9" s="8350"/>
      <c r="AN9" s="8350"/>
    </row>
    <row customHeight="true" hidden="true" ht="18" r="10">
      <c r="A10" s="8336">
        <v>8</v>
      </c>
      <c r="B10" s="8336" t="s">
        <v>9639</v>
      </c>
      <c r="C10" s="8336" t="s">
        <v>9645</v>
      </c>
      <c r="D10" s="8337">
        <v>0</v>
      </c>
      <c r="E10" s="8337">
        <v>0</v>
      </c>
      <c r="F10" s="8337"/>
      <c r="G10" s="8355">
        <f>VLOOKUP(C10,'Data Products'!$A:$B,2,0)</f>
      </c>
      <c r="H10" s="8356">
        <f t="shared" si="5"/>
      </c>
      <c r="I10" s="8340"/>
      <c r="J10" s="8341">
        <f t="shared" si="14"/>
      </c>
      <c r="K10" s="8337">
        <v>0</v>
      </c>
      <c r="L10" s="8337">
        <v>0</v>
      </c>
      <c r="M10" s="8337">
        <v>0</v>
      </c>
      <c r="N10" s="8337">
        <v>0</v>
      </c>
      <c r="O10" s="8336" t="s">
        <v>9638</v>
      </c>
      <c r="P10" s="8337">
        <v>0</v>
      </c>
      <c r="Q10" s="8337">
        <v>0</v>
      </c>
      <c r="R10" s="8337">
        <v>0</v>
      </c>
      <c r="S10" s="8337">
        <v>0</v>
      </c>
      <c r="T10" s="8337">
        <v>0</v>
      </c>
      <c r="U10" s="8337">
        <v>0</v>
      </c>
      <c r="V10" s="8337">
        <v>0</v>
      </c>
      <c r="W10" s="8337">
        <v>0</v>
      </c>
      <c r="X10" s="8337">
        <v>0</v>
      </c>
      <c r="Y10" s="8337">
        <v>0</v>
      </c>
      <c r="Z10" s="8337">
        <v>0</v>
      </c>
      <c r="AA10" s="8337">
        <v>0</v>
      </c>
      <c r="AB10" s="8342">
        <f t="shared" si="19"/>
      </c>
      <c r="AC10" s="8352">
        <f t="shared" si="0"/>
      </c>
      <c r="AD10" s="8344">
        <f t="shared" si="8"/>
      </c>
      <c r="AE10" s="8353">
        <f t="shared" si="16"/>
      </c>
      <c r="AF10" s="8346">
        <f>VLOOKUP(C10,'Data Products'!$A:$J,10,0)</f>
      </c>
      <c r="AG10" s="8347">
        <f t="shared" si="2"/>
      </c>
      <c r="AH10" s="8348">
        <f t="shared" si="10"/>
      </c>
      <c r="AI10" s="8349"/>
      <c r="AJ10" s="8350"/>
      <c r="AK10" s="8350"/>
      <c r="AL10" s="8349"/>
      <c r="AM10" s="8350"/>
      <c r="AN10" s="8350"/>
    </row>
    <row customHeight="true" hidden="true" ht="18" r="11">
      <c r="A11" s="8336">
        <v>9</v>
      </c>
      <c r="B11" s="8336" t="s">
        <v>9639</v>
      </c>
      <c r="C11" s="8336" t="s">
        <v>9646</v>
      </c>
      <c r="D11" s="8337">
        <v>0</v>
      </c>
      <c r="E11" s="8337">
        <v>0</v>
      </c>
      <c r="F11" s="8337"/>
      <c r="G11" s="8355">
        <f>VLOOKUP(C11,'Data Products'!$A:$B,2,0)</f>
      </c>
      <c r="H11" s="8356">
        <f t="shared" si="5"/>
      </c>
      <c r="I11" s="8340"/>
      <c r="J11" s="8341">
        <f t="shared" si="14"/>
      </c>
      <c r="K11" s="8337">
        <v>0</v>
      </c>
      <c r="L11" s="8337">
        <v>0</v>
      </c>
      <c r="M11" s="8337">
        <v>0</v>
      </c>
      <c r="N11" s="8337">
        <v>0</v>
      </c>
      <c r="O11" s="8336" t="s">
        <v>9638</v>
      </c>
      <c r="P11" s="8337">
        <v>0</v>
      </c>
      <c r="Q11" s="8337">
        <v>0</v>
      </c>
      <c r="R11" s="8337">
        <v>0</v>
      </c>
      <c r="S11" s="8337">
        <v>0</v>
      </c>
      <c r="T11" s="8337">
        <v>0</v>
      </c>
      <c r="U11" s="8337">
        <v>0</v>
      </c>
      <c r="V11" s="8337">
        <v>0</v>
      </c>
      <c r="W11" s="8337">
        <v>0</v>
      </c>
      <c r="X11" s="8337">
        <v>0</v>
      </c>
      <c r="Y11" s="8337">
        <v>0</v>
      </c>
      <c r="Z11" s="8337">
        <v>0</v>
      </c>
      <c r="AA11" s="8337">
        <v>0</v>
      </c>
      <c r="AB11" s="8342">
        <f t="shared" si="19"/>
      </c>
      <c r="AC11" s="8352">
        <f t="shared" si="0"/>
      </c>
      <c r="AD11" s="8344">
        <f t="shared" si="8"/>
      </c>
      <c r="AE11" s="8353">
        <f t="shared" si="16"/>
      </c>
      <c r="AF11" s="8346">
        <f>VLOOKUP(C11,'Data Products'!$A:$J,10,0)</f>
      </c>
      <c r="AG11" s="8347">
        <f t="shared" si="2"/>
      </c>
      <c r="AH11" s="8348">
        <f t="shared" si="10"/>
      </c>
      <c r="AI11" s="8349"/>
      <c r="AJ11" s="8350"/>
      <c r="AK11" s="8350"/>
      <c r="AL11" s="8349"/>
      <c r="AM11" s="8350"/>
      <c r="AN11" s="8350"/>
    </row>
    <row customHeight="true" hidden="true" ht="18" r="12">
      <c r="A12" s="8336">
        <v>10</v>
      </c>
      <c r="B12" s="8336" t="s">
        <v>9639</v>
      </c>
      <c r="C12" s="8336" t="s">
        <v>9647</v>
      </c>
      <c r="D12" s="8337">
        <v>0</v>
      </c>
      <c r="E12" s="8337">
        <v>0</v>
      </c>
      <c r="F12" s="8337" t="s">
        <v>9648</v>
      </c>
      <c r="G12" s="8338">
        <f>VLOOKUP(C12,'Data Products'!$A:$B,2,0)</f>
      </c>
      <c r="H12" s="8339">
        <f t="shared" si="5"/>
      </c>
      <c r="I12" s="8340">
        <v>45532</v>
      </c>
      <c r="J12" s="8341">
        <f t="shared" si="14"/>
      </c>
      <c r="K12" s="8337">
        <v>0</v>
      </c>
      <c r="L12" s="8337">
        <v>0</v>
      </c>
      <c r="M12" s="8337">
        <v>300</v>
      </c>
      <c r="N12" s="8337">
        <v>500</v>
      </c>
      <c r="O12" s="8336" t="s">
        <v>9649</v>
      </c>
      <c r="P12" s="8337">
        <v>0</v>
      </c>
      <c r="Q12" s="8337">
        <v>0</v>
      </c>
      <c r="R12" s="8337">
        <v>0</v>
      </c>
      <c r="S12" s="8337">
        <v>0</v>
      </c>
      <c r="T12" s="8337">
        <v>0</v>
      </c>
      <c r="U12" s="8337">
        <v>0</v>
      </c>
      <c r="V12" s="8337">
        <v>0</v>
      </c>
      <c r="W12" s="8337">
        <v>0</v>
      </c>
      <c r="X12" s="8337">
        <v>0</v>
      </c>
      <c r="Y12" s="8337">
        <v>0</v>
      </c>
      <c r="Z12" s="8337">
        <v>0</v>
      </c>
      <c r="AA12" s="8337">
        <v>0</v>
      </c>
      <c r="AB12" s="8342">
        <f t="shared" si="19"/>
      </c>
      <c r="AC12" s="8352">
        <f t="shared" si="0"/>
      </c>
      <c r="AD12" s="8344">
        <f t="shared" si="8"/>
      </c>
      <c r="AE12" s="8353">
        <f t="shared" si="16"/>
      </c>
      <c r="AF12" s="8346">
        <f>VLOOKUP(C12,'Data Products'!$A:$J,10,0)</f>
      </c>
      <c r="AG12" s="8347">
        <f t="shared" si="2"/>
      </c>
      <c r="AH12" s="8348">
        <f t="shared" si="10"/>
      </c>
      <c r="AI12" s="8360"/>
      <c r="AJ12" s="8350"/>
      <c r="AK12" s="8350"/>
      <c r="AL12" s="8349"/>
      <c r="AM12" s="8350"/>
      <c r="AN12" s="8350"/>
    </row>
    <row r="13">
      <c r="A13" s="8336">
        <v>11</v>
      </c>
      <c r="B13" s="8336" t="s">
        <v>9629</v>
      </c>
      <c r="C13" s="8336" t="s">
        <v>9650</v>
      </c>
      <c r="D13" s="8337">
        <v>5</v>
      </c>
      <c r="E13" s="8337">
        <v>5</v>
      </c>
      <c r="F13" s="8337"/>
      <c r="G13" s="8338">
        <f>VLOOKUP(C13,'Data Products'!$A:$B,2,0)</f>
      </c>
      <c r="H13" s="8339">
        <f t="shared" si="5"/>
      </c>
      <c r="I13" s="8340">
        <v>45504</v>
      </c>
      <c r="J13" s="8341">
        <f t="shared" si="14"/>
      </c>
      <c r="K13" s="8337">
        <v>7</v>
      </c>
      <c r="L13" s="8337">
        <v>7</v>
      </c>
      <c r="M13" s="8337">
        <v>0</v>
      </c>
      <c r="N13" s="8337">
        <v>0</v>
      </c>
      <c r="O13" s="8336" t="s">
        <v>9649</v>
      </c>
      <c r="P13" s="8337">
        <v>0</v>
      </c>
      <c r="Q13" s="8337">
        <v>0</v>
      </c>
      <c r="R13" s="8337">
        <v>0</v>
      </c>
      <c r="S13" s="8337">
        <v>0</v>
      </c>
      <c r="T13" s="8337">
        <v>5</v>
      </c>
      <c r="U13" s="8337">
        <v>5</v>
      </c>
      <c r="V13" s="8337">
        <v>0</v>
      </c>
      <c r="W13" s="8337">
        <v>0</v>
      </c>
      <c r="X13" s="8337">
        <v>0</v>
      </c>
      <c r="Y13" s="8337">
        <v>0</v>
      </c>
      <c r="Z13" s="8337">
        <v>0</v>
      </c>
      <c r="AA13" s="8337">
        <v>0</v>
      </c>
      <c r="AB13" s="8342">
        <f t="shared" si="19"/>
      </c>
      <c r="AC13" s="8343">
        <f t="shared" si="0"/>
      </c>
      <c r="AD13" s="8344">
        <f t="shared" si="8"/>
      </c>
      <c r="AE13" s="8345">
        <f t="shared" si="16"/>
      </c>
      <c r="AF13" s="8346">
        <f>VLOOKUP(C13,'Data Products'!$A:$J,10,0)</f>
      </c>
      <c r="AG13" s="8347">
        <f t="shared" si="2"/>
      </c>
      <c r="AH13" s="8348">
        <f t="shared" si="10"/>
      </c>
      <c r="AI13" s="8360" t="s">
        <v>9651</v>
      </c>
      <c r="AJ13" s="8350"/>
      <c r="AK13" s="8350"/>
      <c r="AL13" s="8361"/>
      <c r="AM13" s="8350"/>
      <c r="AN13" s="8350"/>
    </row>
    <row customHeight="true" hidden="true" ht="18" r="14">
      <c r="A14" s="8336">
        <v>12</v>
      </c>
      <c r="B14" s="8336" t="s">
        <v>9629</v>
      </c>
      <c r="C14" s="8336" t="s">
        <v>9652</v>
      </c>
      <c r="D14" s="8337">
        <v>0</v>
      </c>
      <c r="E14" s="8337">
        <v>0</v>
      </c>
      <c r="F14" s="8337"/>
      <c r="G14" s="8355">
        <f>VLOOKUP(C14,'Data Products'!$A:$B,2,0)</f>
      </c>
      <c r="H14" s="8356">
        <f t="shared" si="5"/>
      </c>
      <c r="I14" s="8340">
        <v>45504</v>
      </c>
      <c r="J14" s="8341">
        <f t="shared" si="14"/>
      </c>
      <c r="K14" s="8337">
        <v>0</v>
      </c>
      <c r="L14" s="8337">
        <v>0</v>
      </c>
      <c r="M14" s="8351">
        <v>300</v>
      </c>
      <c r="N14" s="8351">
        <v>500</v>
      </c>
      <c r="O14" s="8336" t="s">
        <v>9649</v>
      </c>
      <c r="P14" s="8337">
        <v>0</v>
      </c>
      <c r="Q14" s="8337">
        <v>0</v>
      </c>
      <c r="R14" s="8337">
        <v>0</v>
      </c>
      <c r="S14" s="8337">
        <v>0</v>
      </c>
      <c r="T14" s="8337">
        <v>0</v>
      </c>
      <c r="U14" s="8337">
        <v>0</v>
      </c>
      <c r="V14" s="8337">
        <v>0</v>
      </c>
      <c r="W14" s="8337">
        <v>0</v>
      </c>
      <c r="X14" s="8337">
        <v>0</v>
      </c>
      <c r="Y14" s="8337">
        <v>0</v>
      </c>
      <c r="Z14" s="8337">
        <v>0</v>
      </c>
      <c r="AA14" s="8337">
        <v>0</v>
      </c>
      <c r="AB14" s="8342">
        <f t="shared" si="19"/>
      </c>
      <c r="AC14" s="8352">
        <f t="shared" si="0"/>
      </c>
      <c r="AD14" s="8344">
        <f t="shared" si="8"/>
      </c>
      <c r="AE14" s="8353">
        <f t="shared" si="16"/>
      </c>
      <c r="AF14" s="8346">
        <f>VLOOKUP(C14,'Data Products'!$A:$J,10,0)</f>
      </c>
      <c r="AG14" s="8347">
        <f t="shared" si="2"/>
      </c>
      <c r="AH14" s="8348">
        <f t="shared" si="10"/>
      </c>
      <c r="AI14" s="8360"/>
      <c r="AJ14" s="8349"/>
      <c r="AK14" s="8350"/>
      <c r="AL14" s="8361"/>
      <c r="AM14" s="8350"/>
      <c r="AN14" s="8350"/>
    </row>
    <row customHeight="true" hidden="true" ht="18" r="15">
      <c r="A15" s="8336">
        <v>13</v>
      </c>
      <c r="B15" s="8336" t="s">
        <v>9629</v>
      </c>
      <c r="C15" s="8336" t="s">
        <v>9653</v>
      </c>
      <c r="D15" s="8337">
        <v>0</v>
      </c>
      <c r="E15" s="8337">
        <v>0</v>
      </c>
      <c r="F15" s="8337"/>
      <c r="G15" s="8355">
        <f>VLOOKUP(C15,'Data Products'!$A:$B,2,0)</f>
      </c>
      <c r="H15" s="8356">
        <f t="shared" si="5"/>
      </c>
      <c r="I15" s="8340">
        <v>45648</v>
      </c>
      <c r="J15" s="8341">
        <f t="shared" si="14"/>
      </c>
      <c r="K15" s="8337">
        <v>0</v>
      </c>
      <c r="L15" s="8337">
        <v>0</v>
      </c>
      <c r="M15" s="8351">
        <v>0</v>
      </c>
      <c r="N15" s="8351">
        <v>0</v>
      </c>
      <c r="O15" s="8336" t="s">
        <v>9649</v>
      </c>
      <c r="P15" s="8337">
        <v>0</v>
      </c>
      <c r="Q15" s="8337">
        <v>0</v>
      </c>
      <c r="R15" s="8337">
        <v>0</v>
      </c>
      <c r="S15" s="8337">
        <v>0</v>
      </c>
      <c r="T15" s="8337">
        <v>0</v>
      </c>
      <c r="U15" s="8337">
        <v>0</v>
      </c>
      <c r="V15" s="8337">
        <v>0</v>
      </c>
      <c r="W15" s="8337">
        <v>0</v>
      </c>
      <c r="X15" s="8337">
        <v>0</v>
      </c>
      <c r="Y15" s="8337">
        <v>0</v>
      </c>
      <c r="Z15" s="8337">
        <v>0</v>
      </c>
      <c r="AA15" s="8337">
        <v>0</v>
      </c>
      <c r="AB15" s="8342">
        <f t="shared" si="19"/>
      </c>
      <c r="AC15" s="8352">
        <f t="shared" si="0"/>
      </c>
      <c r="AD15" s="8344">
        <f t="shared" si="8"/>
      </c>
      <c r="AE15" s="8353">
        <f t="shared" si="16"/>
      </c>
      <c r="AF15" s="8346">
        <f>VLOOKUP(C15,'Data Products'!$A:$J,10,0)</f>
      </c>
      <c r="AG15" s="8347">
        <f t="shared" si="2"/>
      </c>
      <c r="AH15" s="8348">
        <f t="shared" si="10"/>
      </c>
      <c r="AI15" s="8360"/>
      <c r="AJ15" s="8349"/>
      <c r="AK15" s="8350"/>
      <c r="AL15" s="8361"/>
      <c r="AM15" s="8350"/>
      <c r="AN15" s="8350"/>
    </row>
    <row customHeight="true" hidden="true" ht="18" r="16">
      <c r="A16" s="8336">
        <v>14</v>
      </c>
      <c r="B16" s="8336" t="s">
        <v>9629</v>
      </c>
      <c r="C16" s="8336" t="s">
        <v>9654</v>
      </c>
      <c r="D16" s="8337">
        <v>0</v>
      </c>
      <c r="E16" s="8337">
        <v>0</v>
      </c>
      <c r="F16" s="8337"/>
      <c r="G16" s="8355">
        <f>VLOOKUP(C16,'Data Products'!$A:$B,2,0)</f>
      </c>
      <c r="H16" s="8356">
        <f t="shared" si="5"/>
      </c>
      <c r="I16" s="8340">
        <v>45504</v>
      </c>
      <c r="J16" s="8341">
        <f t="shared" si="14"/>
      </c>
      <c r="K16" s="8337">
        <v>0</v>
      </c>
      <c r="L16" s="8337">
        <v>0</v>
      </c>
      <c r="M16" s="8337">
        <v>0</v>
      </c>
      <c r="N16" s="8337">
        <v>0</v>
      </c>
      <c r="O16" s="8336" t="s">
        <v>9649</v>
      </c>
      <c r="P16" s="8337">
        <v>0</v>
      </c>
      <c r="Q16" s="8337">
        <v>0</v>
      </c>
      <c r="R16" s="8337">
        <v>0</v>
      </c>
      <c r="S16" s="8337">
        <v>0</v>
      </c>
      <c r="T16" s="8337">
        <v>0</v>
      </c>
      <c r="U16" s="8337">
        <v>0</v>
      </c>
      <c r="V16" s="8337">
        <v>0</v>
      </c>
      <c r="W16" s="8337">
        <v>0</v>
      </c>
      <c r="X16" s="8337">
        <v>0</v>
      </c>
      <c r="Y16" s="8337">
        <v>0</v>
      </c>
      <c r="Z16" s="8337">
        <v>0</v>
      </c>
      <c r="AA16" s="8337">
        <v>0</v>
      </c>
      <c r="AB16" s="8342">
        <f t="shared" si="19"/>
      </c>
      <c r="AC16" s="8352">
        <f t="shared" si="0"/>
      </c>
      <c r="AD16" s="8344">
        <f t="shared" si="8"/>
      </c>
      <c r="AE16" s="8353">
        <f t="shared" si="16"/>
      </c>
      <c r="AF16" s="8346">
        <f>VLOOKUP(C16,'Data Products'!$A:$J,10,0)</f>
      </c>
      <c r="AG16" s="8347">
        <f t="shared" si="2"/>
      </c>
      <c r="AH16" s="8348">
        <f t="shared" si="10"/>
      </c>
      <c r="AI16" s="8360"/>
      <c r="AJ16" s="8349"/>
      <c r="AK16" s="8350"/>
      <c r="AL16" s="8349"/>
      <c r="AM16" s="8350"/>
      <c r="AN16" s="8350"/>
    </row>
    <row customHeight="true" hidden="true" ht="18" r="17">
      <c r="A17" s="8336">
        <v>15</v>
      </c>
      <c r="B17" s="8336" t="s">
        <v>9629</v>
      </c>
      <c r="C17" s="8336" t="s">
        <v>9655</v>
      </c>
      <c r="D17" s="8337">
        <v>0</v>
      </c>
      <c r="E17" s="8337">
        <v>0</v>
      </c>
      <c r="F17" s="8337"/>
      <c r="G17" s="8338">
        <f>VLOOKUP(C17,'Data Products'!$A:$B,2,0)</f>
      </c>
      <c r="H17" s="8339">
        <f t="shared" si="5"/>
      </c>
      <c r="I17" s="8340">
        <v>45653</v>
      </c>
      <c r="J17" s="8341">
        <f t="shared" si="14"/>
      </c>
      <c r="K17" s="8337">
        <v>0</v>
      </c>
      <c r="L17" s="8337">
        <v>0</v>
      </c>
      <c r="M17" s="8337">
        <v>1000</v>
      </c>
      <c r="N17" s="8337">
        <v>1500</v>
      </c>
      <c r="O17" s="8336" t="s">
        <v>9649</v>
      </c>
      <c r="P17" s="8337">
        <v>0</v>
      </c>
      <c r="Q17" s="8337">
        <v>0</v>
      </c>
      <c r="R17" s="8337">
        <v>0</v>
      </c>
      <c r="S17" s="8337">
        <v>0</v>
      </c>
      <c r="T17" s="8337">
        <v>0</v>
      </c>
      <c r="U17" s="8337">
        <v>0</v>
      </c>
      <c r="V17" s="8337">
        <v>0</v>
      </c>
      <c r="W17" s="8337">
        <v>0</v>
      </c>
      <c r="X17" s="8337">
        <v>0</v>
      </c>
      <c r="Y17" s="8337">
        <v>0</v>
      </c>
      <c r="Z17" s="8337">
        <v>0</v>
      </c>
      <c r="AA17" s="8337">
        <v>0</v>
      </c>
      <c r="AB17" s="8342">
        <f t="shared" si="19"/>
      </c>
      <c r="AC17" s="8352">
        <f t="shared" si="0"/>
      </c>
      <c r="AD17" s="8344">
        <f t="shared" si="8"/>
      </c>
      <c r="AE17" s="8353">
        <f t="shared" si="16"/>
      </c>
      <c r="AF17" s="8346">
        <f>VLOOKUP(C17,'Data Products'!$A:$J,10,0)</f>
      </c>
      <c r="AG17" s="8347">
        <f t="shared" si="2"/>
      </c>
      <c r="AH17" s="8348">
        <f t="shared" si="10"/>
      </c>
      <c r="AI17" s="8360"/>
      <c r="AJ17" s="8350"/>
      <c r="AK17" s="8350"/>
      <c r="AL17" s="8349"/>
      <c r="AM17" s="8350"/>
      <c r="AN17" s="8350"/>
    </row>
    <row r="18">
      <c r="A18" s="8336">
        <v>16</v>
      </c>
      <c r="B18" s="8336" t="s">
        <v>9629</v>
      </c>
      <c r="C18" s="8336" t="s">
        <v>9656</v>
      </c>
      <c r="D18" s="8337">
        <v>1701</v>
      </c>
      <c r="E18" s="8337">
        <v>1701</v>
      </c>
      <c r="F18" s="8337"/>
      <c r="G18" s="8338">
        <f>VLOOKUP(C18,'Data Products'!$A:$B,2,0)</f>
      </c>
      <c r="H18" s="8339">
        <f t="shared" si="5"/>
      </c>
      <c r="I18" s="8340">
        <v>45737</v>
      </c>
      <c r="J18" s="8341">
        <f t="shared" si="14"/>
      </c>
      <c r="K18" s="8337">
        <v>344</v>
      </c>
      <c r="L18" s="8337">
        <v>649</v>
      </c>
      <c r="M18" s="8337">
        <v>0</v>
      </c>
      <c r="N18" s="8337">
        <v>0</v>
      </c>
      <c r="O18" s="8336" t="s">
        <v>9649</v>
      </c>
      <c r="P18" s="8337">
        <v>1000</v>
      </c>
      <c r="Q18" s="8337">
        <v>1000</v>
      </c>
      <c r="R18" s="8337">
        <v>228</v>
      </c>
      <c r="S18" s="8337">
        <v>228</v>
      </c>
      <c r="T18" s="8337">
        <v>473</v>
      </c>
      <c r="U18" s="8337">
        <v>473</v>
      </c>
      <c r="V18" s="8337">
        <v>0</v>
      </c>
      <c r="W18" s="8337">
        <v>0</v>
      </c>
      <c r="X18" s="8337">
        <v>0</v>
      </c>
      <c r="Y18" s="8337">
        <v>0</v>
      </c>
      <c r="Z18" s="8337">
        <v>0</v>
      </c>
      <c r="AA18" s="8337">
        <v>0</v>
      </c>
      <c r="AB18" s="8342">
        <f t="shared" si="19"/>
      </c>
      <c r="AC18" s="8343">
        <f t="shared" si="0"/>
      </c>
      <c r="AD18" s="8344">
        <f t="shared" si="8"/>
      </c>
      <c r="AE18" s="8345">
        <f t="shared" si="16"/>
      </c>
      <c r="AF18" s="8346">
        <f>VLOOKUP(C18,'Data Products'!$A:$J,10,0)</f>
      </c>
      <c r="AG18" s="8347">
        <f t="shared" si="2"/>
      </c>
      <c r="AH18" s="8348">
        <f t="shared" si="10"/>
      </c>
      <c r="AI18" s="8360" t="s">
        <v>9651</v>
      </c>
      <c r="AJ18" s="8350"/>
      <c r="AK18" s="8350"/>
      <c r="AL18" s="8349"/>
      <c r="AM18" s="8350"/>
      <c r="AN18" s="8350"/>
    </row>
    <row r="19">
      <c r="A19" s="8336">
        <v>17</v>
      </c>
      <c r="B19" s="8336" t="s">
        <v>9629</v>
      </c>
      <c r="C19" s="8336" t="s">
        <v>9657</v>
      </c>
      <c r="D19" s="8337">
        <v>385</v>
      </c>
      <c r="E19" s="8337">
        <v>385</v>
      </c>
      <c r="F19" s="8337"/>
      <c r="G19" s="8338">
        <f>VLOOKUP(C19,'Data Products'!$A:$B,2,0)</f>
      </c>
      <c r="H19" s="8339">
        <f t="shared" si="5"/>
      </c>
      <c r="I19" s="8340">
        <v>45653</v>
      </c>
      <c r="J19" s="8341">
        <f t="shared" si="14"/>
      </c>
      <c r="K19" s="8337">
        <v>82</v>
      </c>
      <c r="L19" s="8337">
        <v>787</v>
      </c>
      <c r="M19" s="8337">
        <v>0</v>
      </c>
      <c r="N19" s="8337">
        <v>0</v>
      </c>
      <c r="O19" s="8336" t="s">
        <v>9649</v>
      </c>
      <c r="P19" s="8337">
        <v>100</v>
      </c>
      <c r="Q19" s="8337">
        <v>100</v>
      </c>
      <c r="R19" s="8337">
        <v>102</v>
      </c>
      <c r="S19" s="8337">
        <v>102</v>
      </c>
      <c r="T19" s="8337">
        <v>183</v>
      </c>
      <c r="U19" s="8337">
        <v>183</v>
      </c>
      <c r="V19" s="8337">
        <v>0</v>
      </c>
      <c r="W19" s="8337">
        <v>0</v>
      </c>
      <c r="X19" s="8337">
        <v>0</v>
      </c>
      <c r="Y19" s="8337">
        <v>0</v>
      </c>
      <c r="Z19" s="8337">
        <v>0</v>
      </c>
      <c r="AA19" s="8337">
        <v>0</v>
      </c>
      <c r="AB19" s="8342">
        <f t="shared" si="19"/>
      </c>
      <c r="AC19" s="8343">
        <f t="shared" si="0"/>
      </c>
      <c r="AD19" s="8344">
        <f t="shared" si="8"/>
      </c>
      <c r="AE19" s="8345">
        <f t="shared" si="16"/>
      </c>
      <c r="AF19" s="8346">
        <f>VLOOKUP(C19,'Data Products'!$A:$J,10,0)</f>
      </c>
      <c r="AG19" s="8347">
        <f t="shared" si="2"/>
      </c>
      <c r="AH19" s="8348">
        <f t="shared" si="10"/>
      </c>
      <c r="AI19" s="8360"/>
      <c r="AJ19" s="8350"/>
      <c r="AK19" s="8350"/>
      <c r="AL19" s="8349"/>
      <c r="AM19" s="8350"/>
      <c r="AN19" s="8350"/>
    </row>
    <row r="20">
      <c r="A20" s="8336">
        <v>18</v>
      </c>
      <c r="B20" s="8336" t="s">
        <v>9629</v>
      </c>
      <c r="C20" s="8336" t="s">
        <v>9658</v>
      </c>
      <c r="D20" s="8337">
        <v>3</v>
      </c>
      <c r="E20" s="8337">
        <v>3</v>
      </c>
      <c r="F20" s="8337"/>
      <c r="G20" s="8338">
        <f>VLOOKUP(C20,'Data Products'!$A:$B,2,0)</f>
      </c>
      <c r="H20" s="8339">
        <f t="shared" si="5"/>
      </c>
      <c r="I20" s="8340">
        <v>45653</v>
      </c>
      <c r="J20" s="8341">
        <f t="shared" si="14"/>
      </c>
      <c r="K20" s="8337">
        <v>13</v>
      </c>
      <c r="L20" s="8337">
        <v>15</v>
      </c>
      <c r="M20" s="8337">
        <v>0</v>
      </c>
      <c r="N20" s="8337">
        <v>0</v>
      </c>
      <c r="O20" s="8336" t="s">
        <v>9649</v>
      </c>
      <c r="P20" s="8337">
        <v>0</v>
      </c>
      <c r="Q20" s="8337">
        <v>0</v>
      </c>
      <c r="R20" s="8337">
        <v>2</v>
      </c>
      <c r="S20" s="8337">
        <v>2</v>
      </c>
      <c r="T20" s="8337">
        <v>1</v>
      </c>
      <c r="U20" s="8337">
        <v>1</v>
      </c>
      <c r="V20" s="8337">
        <v>0</v>
      </c>
      <c r="W20" s="8337">
        <v>0</v>
      </c>
      <c r="X20" s="8337">
        <v>0</v>
      </c>
      <c r="Y20" s="8337">
        <v>0</v>
      </c>
      <c r="Z20" s="8337">
        <v>0</v>
      </c>
      <c r="AA20" s="8337">
        <v>0</v>
      </c>
      <c r="AB20" s="8342">
        <f t="shared" si="19"/>
      </c>
      <c r="AC20" s="8358">
        <f t="shared" si="0"/>
      </c>
      <c r="AD20" s="8344">
        <f t="shared" si="8"/>
      </c>
      <c r="AE20" s="8359">
        <f t="shared" si="16"/>
      </c>
      <c r="AF20" s="8346">
        <f>VLOOKUP(C20,'Data Products'!$A:$J,10,0)</f>
      </c>
      <c r="AG20" s="8347">
        <f t="shared" si="2"/>
      </c>
      <c r="AH20" s="8348">
        <f t="shared" si="10"/>
      </c>
      <c r="AI20" s="8360" t="s">
        <v>9659</v>
      </c>
      <c r="AJ20" s="8350"/>
      <c r="AK20" s="8350"/>
      <c r="AL20" s="8349"/>
      <c r="AM20" s="8350"/>
      <c r="AN20" s="8350"/>
    </row>
    <row r="21">
      <c r="A21" s="8336">
        <v>19</v>
      </c>
      <c r="B21" s="8336" t="s">
        <v>9629</v>
      </c>
      <c r="C21" s="8336" t="s">
        <v>9660</v>
      </c>
      <c r="D21" s="8337">
        <v>3</v>
      </c>
      <c r="E21" s="8337">
        <v>1</v>
      </c>
      <c r="F21" s="8337"/>
      <c r="G21" s="8338">
        <f>VLOOKUP(C21,'Data Products'!$A:$B,2,0)</f>
      </c>
      <c r="H21" s="8339">
        <f t="shared" si="5"/>
      </c>
      <c r="I21" s="8340">
        <v>45847</v>
      </c>
      <c r="J21" s="8341">
        <f t="shared" si="14"/>
      </c>
      <c r="K21" s="8337">
        <v>6</v>
      </c>
      <c r="L21" s="8337">
        <v>8</v>
      </c>
      <c r="M21" s="8337">
        <v>0</v>
      </c>
      <c r="N21" s="8337">
        <v>0</v>
      </c>
      <c r="O21" s="8336" t="s">
        <v>9649</v>
      </c>
      <c r="P21" s="8337">
        <v>0</v>
      </c>
      <c r="Q21" s="8337">
        <v>0</v>
      </c>
      <c r="R21" s="8337">
        <v>3</v>
      </c>
      <c r="S21" s="8337">
        <v>1</v>
      </c>
      <c r="T21" s="8337">
        <v>0</v>
      </c>
      <c r="U21" s="8337">
        <v>0</v>
      </c>
      <c r="V21" s="8337">
        <v>0</v>
      </c>
      <c r="W21" s="8337">
        <v>0</v>
      </c>
      <c r="X21" s="8337">
        <v>0</v>
      </c>
      <c r="Y21" s="8337">
        <v>0</v>
      </c>
      <c r="Z21" s="8337">
        <v>0</v>
      </c>
      <c r="AA21" s="8337">
        <v>0</v>
      </c>
      <c r="AB21" s="8342">
        <f t="shared" si="19"/>
      </c>
      <c r="AC21" s="8352">
        <f t="shared" si="0"/>
      </c>
      <c r="AD21" s="8344">
        <f t="shared" si="8"/>
      </c>
      <c r="AE21" s="8353">
        <f t="shared" si="16"/>
      </c>
      <c r="AF21" s="8346">
        <f>VLOOKUP(C21,'Data Products'!$A:$J,10,0)</f>
      </c>
      <c r="AG21" s="8347">
        <f t="shared" si="2"/>
      </c>
      <c r="AH21" s="8348">
        <f t="shared" si="10"/>
      </c>
      <c r="AI21" s="8360" t="s">
        <v>9659</v>
      </c>
      <c r="AJ21" s="8350"/>
      <c r="AK21" s="8350"/>
      <c r="AL21" s="8349"/>
      <c r="AM21" s="8350"/>
      <c r="AN21" s="8350"/>
    </row>
    <row r="22">
      <c r="A22" s="8336">
        <v>20</v>
      </c>
      <c r="B22" s="8336" t="s">
        <v>9629</v>
      </c>
      <c r="C22" s="8336" t="s">
        <v>9661</v>
      </c>
      <c r="D22" s="8337">
        <v>242</v>
      </c>
      <c r="E22" s="8337">
        <v>242</v>
      </c>
      <c r="F22" s="8337"/>
      <c r="G22" s="8338">
        <f>VLOOKUP(C22,'Data Products'!$A:$B,2,0)</f>
      </c>
      <c r="H22" s="8339">
        <f t="shared" si="5"/>
      </c>
      <c r="I22" s="8340">
        <v>45847</v>
      </c>
      <c r="J22" s="8341">
        <f t="shared" si="14"/>
      </c>
      <c r="K22" s="8337">
        <v>64</v>
      </c>
      <c r="L22" s="8337">
        <v>96</v>
      </c>
      <c r="M22" s="8337">
        <v>0</v>
      </c>
      <c r="N22" s="8337">
        <v>0</v>
      </c>
      <c r="O22" s="8336" t="s">
        <v>9649</v>
      </c>
      <c r="P22" s="8337">
        <v>0</v>
      </c>
      <c r="Q22" s="8337">
        <v>0</v>
      </c>
      <c r="R22" s="8337">
        <v>52</v>
      </c>
      <c r="S22" s="8337">
        <v>52</v>
      </c>
      <c r="T22" s="8337">
        <v>190</v>
      </c>
      <c r="U22" s="8337">
        <v>190</v>
      </c>
      <c r="V22" s="8337">
        <v>0</v>
      </c>
      <c r="W22" s="8337">
        <v>0</v>
      </c>
      <c r="X22" s="8337">
        <v>0</v>
      </c>
      <c r="Y22" s="8337">
        <v>0</v>
      </c>
      <c r="Z22" s="8337">
        <v>0</v>
      </c>
      <c r="AA22" s="8337">
        <v>0</v>
      </c>
      <c r="AB22" s="8342">
        <f t="shared" si="19"/>
      </c>
      <c r="AC22" s="8343">
        <f t="shared" si="0"/>
      </c>
      <c r="AD22" s="8344">
        <f t="shared" si="8"/>
      </c>
      <c r="AE22" s="8345">
        <f t="shared" si="16"/>
      </c>
      <c r="AF22" s="8346">
        <f>VLOOKUP(C22,'Data Products'!$A:$J,10,0)</f>
      </c>
      <c r="AG22" s="8347">
        <f t="shared" si="2"/>
      </c>
      <c r="AH22" s="8348">
        <f t="shared" si="10"/>
      </c>
      <c r="AI22" s="8360"/>
      <c r="AJ22" s="8350"/>
      <c r="AK22" s="8350"/>
      <c r="AL22" s="8349"/>
      <c r="AM22" s="8350"/>
      <c r="AN22" s="8350"/>
    </row>
    <row customHeight="true" hidden="true" ht="18" r="23">
      <c r="A23" s="8336">
        <v>21</v>
      </c>
      <c r="B23" s="8336" t="s">
        <v>9639</v>
      </c>
      <c r="C23" s="8336" t="s">
        <v>9662</v>
      </c>
      <c r="D23" s="8337">
        <v>0</v>
      </c>
      <c r="E23" s="8337">
        <v>0</v>
      </c>
      <c r="F23" s="8337"/>
      <c r="G23" s="8355">
        <f>VLOOKUP(C23,'Data Products'!$A:$B,2,0)</f>
      </c>
      <c r="H23" s="8356">
        <f t="shared" si="5"/>
      </c>
      <c r="I23" s="8340">
        <v>45415</v>
      </c>
      <c r="J23" s="8341">
        <f t="shared" si="14"/>
      </c>
      <c r="K23" s="8337">
        <v>0</v>
      </c>
      <c r="L23" s="8337">
        <v>0</v>
      </c>
      <c r="M23" s="8337">
        <v>0</v>
      </c>
      <c r="N23" s="8337">
        <v>0</v>
      </c>
      <c r="O23" s="8336" t="s">
        <v>9649</v>
      </c>
      <c r="P23" s="8337">
        <v>0</v>
      </c>
      <c r="Q23" s="8337">
        <v>0</v>
      </c>
      <c r="R23" s="8337">
        <v>0</v>
      </c>
      <c r="S23" s="8337">
        <v>0</v>
      </c>
      <c r="T23" s="8337">
        <v>0</v>
      </c>
      <c r="U23" s="8337">
        <v>0</v>
      </c>
      <c r="V23" s="8337">
        <v>0</v>
      </c>
      <c r="W23" s="8337">
        <v>0</v>
      </c>
      <c r="X23" s="8337">
        <v>0</v>
      </c>
      <c r="Y23" s="8337">
        <v>0</v>
      </c>
      <c r="Z23" s="8337">
        <v>0</v>
      </c>
      <c r="AA23" s="8337">
        <v>0</v>
      </c>
      <c r="AB23" s="8342">
        <f t="shared" si="19"/>
      </c>
      <c r="AC23" s="8358">
        <f t="shared" si="0"/>
      </c>
      <c r="AD23" s="8344">
        <f t="shared" si="8"/>
      </c>
      <c r="AE23" s="8359">
        <f t="shared" si="16"/>
      </c>
      <c r="AF23" s="8346">
        <f>VLOOKUP(C23,'Data Products'!$A:$J,10,0)</f>
      </c>
      <c r="AG23" s="8347">
        <f t="shared" si="2"/>
      </c>
      <c r="AH23" s="8348">
        <f t="shared" si="10"/>
      </c>
      <c r="AI23" s="8349" t="s">
        <v>9663</v>
      </c>
      <c r="AJ23" s="8350"/>
      <c r="AK23" s="8350"/>
      <c r="AL23" s="8337"/>
      <c r="AM23" s="8350"/>
      <c r="AN23" s="8350"/>
    </row>
    <row customHeight="true" hidden="true" ht="18" r="24">
      <c r="A24" s="8336">
        <v>22</v>
      </c>
      <c r="B24" s="8336" t="s">
        <v>9664</v>
      </c>
      <c r="C24" s="8336" t="s">
        <v>9665</v>
      </c>
      <c r="D24" s="8337">
        <v>0</v>
      </c>
      <c r="E24" s="8337">
        <v>0</v>
      </c>
      <c r="F24" s="8337"/>
      <c r="G24" s="8355">
        <f>VLOOKUP(C24,'Data Products'!$A:$B,2,0)</f>
      </c>
      <c r="H24" s="8356">
        <f t="shared" si="5"/>
      </c>
      <c r="I24" s="8340">
        <v>45436</v>
      </c>
      <c r="J24" s="8341">
        <f t="shared" si="14"/>
      </c>
      <c r="K24" s="8337">
        <v>0</v>
      </c>
      <c r="L24" s="8337">
        <v>0</v>
      </c>
      <c r="M24" s="8337">
        <v>0</v>
      </c>
      <c r="N24" s="8337">
        <v>0</v>
      </c>
      <c r="O24" s="8336" t="s">
        <v>9649</v>
      </c>
      <c r="P24" s="8337">
        <v>0</v>
      </c>
      <c r="Q24" s="8337">
        <v>0</v>
      </c>
      <c r="R24" s="8337">
        <v>0</v>
      </c>
      <c r="S24" s="8337">
        <v>0</v>
      </c>
      <c r="T24" s="8337">
        <v>0</v>
      </c>
      <c r="U24" s="8337">
        <v>0</v>
      </c>
      <c r="V24" s="8337">
        <v>0</v>
      </c>
      <c r="W24" s="8337">
        <v>0</v>
      </c>
      <c r="X24" s="8337">
        <v>0</v>
      </c>
      <c r="Y24" s="8337">
        <v>0</v>
      </c>
      <c r="Z24" s="8337">
        <v>0</v>
      </c>
      <c r="AA24" s="8337">
        <v>0</v>
      </c>
      <c r="AB24" s="8342">
        <f t="shared" si="19"/>
      </c>
      <c r="AC24" s="8352">
        <f t="shared" si="0"/>
      </c>
      <c r="AD24" s="8344">
        <f t="shared" si="8"/>
      </c>
      <c r="AE24" s="8353">
        <f t="shared" si="16"/>
      </c>
      <c r="AF24" s="8346">
        <f>VLOOKUP(C24,'Data Products'!$A:$J,10,0)</f>
      </c>
      <c r="AG24" s="8347">
        <f t="shared" si="2"/>
      </c>
      <c r="AH24" s="8348">
        <f t="shared" si="10"/>
      </c>
      <c r="AI24" s="8349"/>
      <c r="AJ24" s="8350"/>
      <c r="AK24" s="8350"/>
      <c r="AL24" s="8349"/>
      <c r="AM24" s="8350"/>
      <c r="AN24" s="8350"/>
    </row>
    <row customHeight="true" hidden="true" ht="18" r="25">
      <c r="A25" s="8336">
        <v>23</v>
      </c>
      <c r="B25" s="8336" t="s">
        <v>9639</v>
      </c>
      <c r="C25" s="8336" t="s">
        <v>9666</v>
      </c>
      <c r="D25" s="8337">
        <v>0</v>
      </c>
      <c r="E25" s="8337">
        <v>0</v>
      </c>
      <c r="F25" s="8337"/>
      <c r="G25" s="8355">
        <f>VLOOKUP(C25,'Data Products'!$A:$B,2,0)</f>
      </c>
      <c r="H25" s="8356">
        <f t="shared" si="5"/>
      </c>
      <c r="I25" s="8340">
        <v>45649</v>
      </c>
      <c r="J25" s="8341">
        <f t="shared" si="14"/>
      </c>
      <c r="K25" s="8337">
        <v>0</v>
      </c>
      <c r="L25" s="8337">
        <v>0</v>
      </c>
      <c r="M25" s="8337">
        <v>1000</v>
      </c>
      <c r="N25" s="8337">
        <v>2000</v>
      </c>
      <c r="O25" s="8336" t="s">
        <v>9667</v>
      </c>
      <c r="P25" s="8337">
        <v>0</v>
      </c>
      <c r="Q25" s="8337">
        <v>0</v>
      </c>
      <c r="R25" s="8351">
        <v>0</v>
      </c>
      <c r="S25" s="8337">
        <v>0</v>
      </c>
      <c r="T25" s="8337">
        <v>0</v>
      </c>
      <c r="U25" s="8337">
        <v>0</v>
      </c>
      <c r="V25" s="8337">
        <v>0</v>
      </c>
      <c r="W25" s="8337">
        <v>0</v>
      </c>
      <c r="X25" s="8337">
        <v>0</v>
      </c>
      <c r="Y25" s="8337">
        <v>0</v>
      </c>
      <c r="Z25" s="8337">
        <v>0</v>
      </c>
      <c r="AA25" s="8337">
        <v>0</v>
      </c>
      <c r="AB25" s="8342">
        <f t="shared" si="19"/>
      </c>
      <c r="AC25" s="8352">
        <f t="shared" si="0"/>
      </c>
      <c r="AD25" s="8344">
        <f t="shared" si="8"/>
      </c>
      <c r="AE25" s="8353">
        <f t="shared" si="16"/>
      </c>
      <c r="AF25" s="8346">
        <f>VLOOKUP(C25,'Data Products'!$A:$J,10,0)</f>
      </c>
      <c r="AG25" s="8347">
        <f t="shared" si="2"/>
      </c>
      <c r="AH25" s="8348">
        <f t="shared" si="10"/>
      </c>
      <c r="AI25" s="8349"/>
      <c r="AJ25" s="8350"/>
      <c r="AK25" s="8350"/>
      <c r="AL25" s="8349"/>
      <c r="AM25" s="8350"/>
      <c r="AN25" s="8350"/>
    </row>
    <row customHeight="true" hidden="true" ht="18" r="26">
      <c r="A26" s="8336">
        <v>24</v>
      </c>
      <c r="B26" s="8336" t="s">
        <v>9639</v>
      </c>
      <c r="C26" s="8336" t="s">
        <v>9668</v>
      </c>
      <c r="D26" s="8337">
        <v>0</v>
      </c>
      <c r="E26" s="8337">
        <v>0</v>
      </c>
      <c r="F26" s="8337"/>
      <c r="G26" s="8355">
        <f>VLOOKUP(C26,'Data Products'!$A:$B,2,0)</f>
      </c>
      <c r="H26" s="8356">
        <f t="shared" si="5"/>
      </c>
      <c r="I26" s="8340">
        <v>45415</v>
      </c>
      <c r="J26" s="8341">
        <f t="shared" si="14"/>
      </c>
      <c r="K26" s="8337">
        <v>0</v>
      </c>
      <c r="L26" s="8337">
        <v>0</v>
      </c>
      <c r="M26" s="8337">
        <v>0</v>
      </c>
      <c r="N26" s="8337">
        <v>0</v>
      </c>
      <c r="O26" s="8336" t="s">
        <v>9667</v>
      </c>
      <c r="P26" s="8337">
        <v>0</v>
      </c>
      <c r="Q26" s="8337">
        <v>0</v>
      </c>
      <c r="R26" s="8337">
        <v>0</v>
      </c>
      <c r="S26" s="8337">
        <v>0</v>
      </c>
      <c r="T26" s="8337">
        <v>0</v>
      </c>
      <c r="U26" s="8337">
        <v>0</v>
      </c>
      <c r="V26" s="8337">
        <v>0</v>
      </c>
      <c r="W26" s="8337">
        <v>0</v>
      </c>
      <c r="X26" s="8337">
        <v>0</v>
      </c>
      <c r="Y26" s="8337">
        <v>0</v>
      </c>
      <c r="Z26" s="8337">
        <v>0</v>
      </c>
      <c r="AA26" s="8337">
        <v>0</v>
      </c>
      <c r="AB26" s="8342">
        <f t="shared" si="19"/>
      </c>
      <c r="AC26" s="8352">
        <f t="shared" si="0"/>
      </c>
      <c r="AD26" s="8344">
        <f t="shared" si="8"/>
      </c>
      <c r="AE26" s="8353">
        <f t="shared" si="16"/>
      </c>
      <c r="AF26" s="8346">
        <f>VLOOKUP(C26,'Data Products'!$A:$J,10,0)</f>
      </c>
      <c r="AG26" s="8347">
        <f t="shared" si="2"/>
      </c>
      <c r="AH26" s="8348">
        <f t="shared" si="10"/>
      </c>
      <c r="AI26" s="8349"/>
      <c r="AJ26" s="8349"/>
      <c r="AK26" s="8350"/>
      <c r="AL26" s="8349"/>
      <c r="AM26" s="8350"/>
      <c r="AN26" s="8350"/>
    </row>
    <row r="27">
      <c r="A27" s="8336">
        <v>25</v>
      </c>
      <c r="B27" s="8336" t="s">
        <v>9636</v>
      </c>
      <c r="C27" s="8336" t="s">
        <v>9669</v>
      </c>
      <c r="D27" s="8337">
        <v>540</v>
      </c>
      <c r="E27" s="8337">
        <v>536</v>
      </c>
      <c r="F27" s="8337"/>
      <c r="G27" s="8338">
        <f>VLOOKUP(C27,'Data Products'!$A:$B,2,0)</f>
      </c>
      <c r="H27" s="8339">
        <f t="shared" si="5"/>
      </c>
      <c r="I27" s="8340">
        <v>45454</v>
      </c>
      <c r="J27" s="8341">
        <f t="shared" si="14"/>
      </c>
      <c r="K27" s="8337">
        <v>1781</v>
      </c>
      <c r="L27" s="8337">
        <v>1947</v>
      </c>
      <c r="M27" s="8337">
        <v>0</v>
      </c>
      <c r="N27" s="8337">
        <v>0</v>
      </c>
      <c r="O27" s="8336" t="s">
        <v>9667</v>
      </c>
      <c r="P27" s="8337">
        <v>0</v>
      </c>
      <c r="Q27" s="8337">
        <v>0</v>
      </c>
      <c r="R27" s="8337">
        <v>221</v>
      </c>
      <c r="S27" s="8337">
        <v>221</v>
      </c>
      <c r="T27" s="8337">
        <v>319</v>
      </c>
      <c r="U27" s="8337">
        <v>315</v>
      </c>
      <c r="V27" s="8337">
        <v>0</v>
      </c>
      <c r="W27" s="8337">
        <v>0</v>
      </c>
      <c r="X27" s="8337">
        <v>0</v>
      </c>
      <c r="Y27" s="8337">
        <v>0</v>
      </c>
      <c r="Z27" s="8337">
        <v>0</v>
      </c>
      <c r="AA27" s="8337">
        <v>0</v>
      </c>
      <c r="AB27" s="8342">
        <f t="shared" si="19"/>
      </c>
      <c r="AC27" s="8358">
        <f t="shared" si="0"/>
      </c>
      <c r="AD27" s="8344">
        <f t="shared" si="8"/>
      </c>
      <c r="AE27" s="8359">
        <f t="shared" si="16"/>
      </c>
      <c r="AF27" s="8346">
        <f>VLOOKUP(C27,'Data Products'!$A:$J,10,0)</f>
      </c>
      <c r="AG27" s="8347">
        <f t="shared" si="2"/>
      </c>
      <c r="AH27" s="8348">
        <f t="shared" si="10"/>
      </c>
      <c r="AI27" s="8360" t="s">
        <v>9670</v>
      </c>
      <c r="AJ27" s="8349"/>
      <c r="AK27" s="8350"/>
      <c r="AL27" s="8349"/>
      <c r="AM27" s="8350"/>
      <c r="AN27" s="8350"/>
    </row>
    <row r="28">
      <c r="A28" s="8336">
        <v>26</v>
      </c>
      <c r="B28" s="8336" t="s">
        <v>9636</v>
      </c>
      <c r="C28" s="8336" t="s">
        <v>9671</v>
      </c>
      <c r="D28" s="8337">
        <v>3078</v>
      </c>
      <c r="E28" s="8337">
        <v>3052</v>
      </c>
      <c r="F28" s="8337"/>
      <c r="G28" s="8338">
        <f>VLOOKUP(C28,'Data Products'!$A:$B,2,0)</f>
      </c>
      <c r="H28" s="8339">
        <f t="shared" si="5"/>
      </c>
      <c r="I28" s="8340">
        <v>45974</v>
      </c>
      <c r="J28" s="8341">
        <f t="shared" si="14"/>
      </c>
      <c r="K28" s="8337">
        <v>398</v>
      </c>
      <c r="L28" s="8337">
        <v>722</v>
      </c>
      <c r="M28" s="8337">
        <v>500</v>
      </c>
      <c r="N28" s="8337">
        <v>1000</v>
      </c>
      <c r="O28" s="8336" t="s">
        <v>9667</v>
      </c>
      <c r="P28" s="8337">
        <v>1000</v>
      </c>
      <c r="Q28" s="8337">
        <v>1000</v>
      </c>
      <c r="R28" s="8337">
        <v>370</v>
      </c>
      <c r="S28" s="8337">
        <v>367</v>
      </c>
      <c r="T28" s="8337">
        <v>1708</v>
      </c>
      <c r="U28" s="8337">
        <v>1685</v>
      </c>
      <c r="V28" s="8337">
        <v>0</v>
      </c>
      <c r="W28" s="8337">
        <v>0</v>
      </c>
      <c r="X28" s="8337">
        <v>0</v>
      </c>
      <c r="Y28" s="8337">
        <v>0</v>
      </c>
      <c r="Z28" s="8337">
        <v>0</v>
      </c>
      <c r="AA28" s="8337">
        <v>0</v>
      </c>
      <c r="AB28" s="8342">
        <f t="shared" si="19"/>
      </c>
      <c r="AC28" s="8343">
        <f t="shared" si="0"/>
      </c>
      <c r="AD28" s="8344">
        <f t="shared" si="8"/>
      </c>
      <c r="AE28" s="8345">
        <f t="shared" si="16"/>
      </c>
      <c r="AF28" s="8346">
        <f>VLOOKUP(C28,'Data Products'!$A:$J,10,0)</f>
      </c>
      <c r="AG28" s="8347">
        <f t="shared" si="2"/>
      </c>
      <c r="AH28" s="8348">
        <f t="shared" si="10"/>
      </c>
      <c r="AI28" s="8349"/>
      <c r="AJ28" s="8349"/>
      <c r="AK28" s="8350"/>
      <c r="AL28" s="8349"/>
      <c r="AM28" s="8350"/>
      <c r="AN28" s="8350"/>
    </row>
    <row customHeight="true" hidden="true" ht="18" r="29">
      <c r="A29" s="8336">
        <v>27</v>
      </c>
      <c r="B29" s="8336" t="s">
        <v>9639</v>
      </c>
      <c r="C29" s="8336" t="s">
        <v>9672</v>
      </c>
      <c r="D29" s="8337">
        <v>0</v>
      </c>
      <c r="E29" s="8337">
        <v>0</v>
      </c>
      <c r="F29" s="8337"/>
      <c r="G29" s="8338">
        <f>VLOOKUP(C29,'Data Products'!$A:$B,2,0)</f>
      </c>
      <c r="H29" s="8339">
        <f t="shared" si="5"/>
      </c>
      <c r="I29" s="8340">
        <v>45827</v>
      </c>
      <c r="J29" s="8341">
        <f t="shared" si="14"/>
      </c>
      <c r="K29" s="8337">
        <v>0</v>
      </c>
      <c r="L29" s="8337">
        <v>0</v>
      </c>
      <c r="M29" s="8337">
        <v>0</v>
      </c>
      <c r="N29" s="8337">
        <v>0</v>
      </c>
      <c r="O29" s="8336" t="s">
        <v>9667</v>
      </c>
      <c r="P29" s="8337">
        <v>0</v>
      </c>
      <c r="Q29" s="8337">
        <v>0</v>
      </c>
      <c r="R29" s="8337">
        <v>0</v>
      </c>
      <c r="S29" s="8337">
        <v>0</v>
      </c>
      <c r="T29" s="8337">
        <v>0</v>
      </c>
      <c r="U29" s="8337">
        <v>0</v>
      </c>
      <c r="V29" s="8337">
        <v>0</v>
      </c>
      <c r="W29" s="8337">
        <v>0</v>
      </c>
      <c r="X29" s="8337">
        <v>0</v>
      </c>
      <c r="Y29" s="8337">
        <v>0</v>
      </c>
      <c r="Z29" s="8337">
        <v>0</v>
      </c>
      <c r="AA29" s="8337">
        <v>0</v>
      </c>
      <c r="AB29" s="8342">
        <f t="shared" si="19"/>
      </c>
      <c r="AC29" s="8362">
        <f t="shared" si="0"/>
      </c>
      <c r="AD29" s="8344">
        <f t="shared" si="8"/>
      </c>
      <c r="AE29" s="8363">
        <f t="shared" si="16"/>
      </c>
      <c r="AF29" s="8346">
        <f>VLOOKUP(C29,'Data Products'!$A:$J,10,0)</f>
      </c>
      <c r="AG29" s="8347">
        <f t="shared" si="2"/>
      </c>
      <c r="AH29" s="8348">
        <f t="shared" si="10"/>
      </c>
      <c r="AI29" s="8349" t="s">
        <v>9673</v>
      </c>
      <c r="AJ29" s="8349"/>
      <c r="AK29" s="8350"/>
      <c r="AL29" s="8349"/>
      <c r="AM29" s="8350"/>
      <c r="AN29" s="8350"/>
    </row>
    <row r="30">
      <c r="A30" s="8336">
        <v>28</v>
      </c>
      <c r="B30" s="8336" t="s">
        <v>9636</v>
      </c>
      <c r="C30" s="8336" t="s">
        <v>9674</v>
      </c>
      <c r="D30" s="8337">
        <v>3923</v>
      </c>
      <c r="E30" s="8337">
        <v>3923</v>
      </c>
      <c r="F30" s="8337"/>
      <c r="G30" s="8338">
        <f>VLOOKUP(C30,'Data Products'!$A:$B,2,0)</f>
      </c>
      <c r="H30" s="8339">
        <f t="shared" si="5"/>
      </c>
      <c r="I30" s="8340">
        <v>45590</v>
      </c>
      <c r="J30" s="8341">
        <f t="shared" si="14"/>
      </c>
      <c r="K30" s="8337">
        <v>225</v>
      </c>
      <c r="L30" s="8337">
        <v>431</v>
      </c>
      <c r="M30" s="8337">
        <v>0</v>
      </c>
      <c r="N30" s="8337">
        <v>0</v>
      </c>
      <c r="O30" s="8336" t="s">
        <v>9667</v>
      </c>
      <c r="P30" s="8337">
        <v>2500</v>
      </c>
      <c r="Q30" s="8337">
        <v>2500</v>
      </c>
      <c r="R30" s="8337">
        <v>737</v>
      </c>
      <c r="S30" s="8337">
        <v>737</v>
      </c>
      <c r="T30" s="8337">
        <v>686</v>
      </c>
      <c r="U30" s="8337">
        <v>686</v>
      </c>
      <c r="V30" s="8337">
        <v>0</v>
      </c>
      <c r="W30" s="8337">
        <v>0</v>
      </c>
      <c r="X30" s="8337">
        <v>0</v>
      </c>
      <c r="Y30" s="8337">
        <v>0</v>
      </c>
      <c r="Z30" s="8337">
        <v>0</v>
      </c>
      <c r="AA30" s="8337">
        <v>0</v>
      </c>
      <c r="AB30" s="8342">
        <f t="shared" si="19"/>
      </c>
      <c r="AC30" s="8352">
        <f t="shared" si="0"/>
      </c>
      <c r="AD30" s="8344">
        <f t="shared" si="8"/>
      </c>
      <c r="AE30" s="8353">
        <f t="shared" si="16"/>
      </c>
      <c r="AF30" s="8346">
        <f>VLOOKUP(C30,'Data Products'!$A:$J,10,0)</f>
      </c>
      <c r="AG30" s="8347">
        <f t="shared" si="2"/>
      </c>
      <c r="AH30" s="8348">
        <f t="shared" si="10"/>
      </c>
      <c r="AI30" s="8349"/>
      <c r="AJ30" s="8349"/>
      <c r="AK30" s="8350"/>
      <c r="AL30" s="8349"/>
      <c r="AM30" s="8350"/>
      <c r="AN30" s="8350"/>
    </row>
    <row customHeight="true" hidden="true" ht="18" r="31">
      <c r="A31" s="8336">
        <v>29</v>
      </c>
      <c r="B31" s="8336" t="s">
        <v>9639</v>
      </c>
      <c r="C31" s="8336" t="s">
        <v>9675</v>
      </c>
      <c r="D31" s="8337">
        <v>0</v>
      </c>
      <c r="E31" s="8337">
        <v>0</v>
      </c>
      <c r="F31" s="8337"/>
      <c r="G31" s="8355">
        <f>VLOOKUP(C31,'Data Products'!$A:$B,2,0)</f>
      </c>
      <c r="H31" s="8356">
        <f t="shared" si="5"/>
      </c>
      <c r="I31" s="8340">
        <v>45513</v>
      </c>
      <c r="J31" s="8341">
        <f t="shared" si="14"/>
      </c>
      <c r="K31" s="8337">
        <v>0</v>
      </c>
      <c r="L31" s="8337">
        <v>0</v>
      </c>
      <c r="M31" s="8337">
        <v>100</v>
      </c>
      <c r="N31" s="8337">
        <v>150</v>
      </c>
      <c r="O31" s="8336" t="s">
        <v>9676</v>
      </c>
      <c r="P31" s="8337">
        <v>0</v>
      </c>
      <c r="Q31" s="8337">
        <v>0</v>
      </c>
      <c r="R31" s="8337">
        <v>0</v>
      </c>
      <c r="S31" s="8337">
        <v>0</v>
      </c>
      <c r="T31" s="8337">
        <v>0</v>
      </c>
      <c r="U31" s="8337">
        <v>0</v>
      </c>
      <c r="V31" s="8337">
        <v>0</v>
      </c>
      <c r="W31" s="8337">
        <v>0</v>
      </c>
      <c r="X31" s="8337">
        <v>0</v>
      </c>
      <c r="Y31" s="8337">
        <v>0</v>
      </c>
      <c r="Z31" s="8337">
        <v>0</v>
      </c>
      <c r="AA31" s="8337">
        <v>0</v>
      </c>
      <c r="AB31" s="8342">
        <f t="shared" si="19"/>
      </c>
      <c r="AC31" s="8352">
        <f t="shared" si="0"/>
      </c>
      <c r="AD31" s="8344">
        <f t="shared" si="8"/>
      </c>
      <c r="AE31" s="8353">
        <f t="shared" si="16"/>
      </c>
      <c r="AF31" s="8346">
        <f>VLOOKUP(C31,'Data Products'!$A:$J,10,0)</f>
      </c>
      <c r="AG31" s="8347">
        <f t="shared" si="2"/>
      </c>
      <c r="AH31" s="8348">
        <f t="shared" si="10"/>
      </c>
      <c r="AI31" s="8360"/>
      <c r="AJ31" s="8349"/>
      <c r="AK31" s="8350"/>
      <c r="AL31" s="8349"/>
      <c r="AM31" s="8350"/>
      <c r="AN31" s="8350"/>
    </row>
    <row customHeight="true" hidden="true" ht="18" r="32">
      <c r="A32" s="8336">
        <v>30</v>
      </c>
      <c r="B32" s="8336" t="s">
        <v>9664</v>
      </c>
      <c r="C32" s="8336" t="s">
        <v>9677</v>
      </c>
      <c r="D32" s="8337">
        <v>0</v>
      </c>
      <c r="E32" s="8337">
        <v>0</v>
      </c>
      <c r="F32" s="8337"/>
      <c r="G32" s="8355">
        <f>VLOOKUP(C32,'Data Products'!$A:$B,2,0)</f>
      </c>
      <c r="H32" s="8356">
        <f t="shared" si="5"/>
      </c>
      <c r="I32" s="8340">
        <v>45513</v>
      </c>
      <c r="J32" s="8341">
        <f t="shared" si="14"/>
      </c>
      <c r="K32" s="8337">
        <v>0</v>
      </c>
      <c r="L32" s="8337">
        <v>0</v>
      </c>
      <c r="M32" s="8337">
        <v>0</v>
      </c>
      <c r="N32" s="8337">
        <v>0</v>
      </c>
      <c r="O32" s="8336" t="s">
        <v>9676</v>
      </c>
      <c r="P32" s="8337">
        <v>0</v>
      </c>
      <c r="Q32" s="8337">
        <v>0</v>
      </c>
      <c r="R32" s="8337">
        <v>0</v>
      </c>
      <c r="S32" s="8337">
        <v>0</v>
      </c>
      <c r="T32" s="8337">
        <v>0</v>
      </c>
      <c r="U32" s="8337">
        <v>0</v>
      </c>
      <c r="V32" s="8337">
        <v>0</v>
      </c>
      <c r="W32" s="8337">
        <v>0</v>
      </c>
      <c r="X32" s="8337">
        <v>0</v>
      </c>
      <c r="Y32" s="8337">
        <v>0</v>
      </c>
      <c r="Z32" s="8337">
        <v>0</v>
      </c>
      <c r="AA32" s="8337">
        <v>0</v>
      </c>
      <c r="AB32" s="8342">
        <f t="shared" si="19"/>
      </c>
      <c r="AC32" s="8352">
        <f t="shared" si="0"/>
      </c>
      <c r="AD32" s="8344">
        <f t="shared" si="8"/>
      </c>
      <c r="AE32" s="8353">
        <f t="shared" si="16"/>
      </c>
      <c r="AF32" s="8346">
        <f>VLOOKUP(C32,'Data Products'!$A:$J,10,0)</f>
      </c>
      <c r="AG32" s="8347">
        <f t="shared" si="2"/>
      </c>
      <c r="AH32" s="8348">
        <f t="shared" si="10"/>
      </c>
      <c r="AI32" s="8349"/>
      <c r="AJ32" s="8349"/>
      <c r="AK32" s="8350"/>
      <c r="AL32" s="8364"/>
      <c r="AM32" s="8350"/>
      <c r="AN32" s="8350"/>
    </row>
    <row customHeight="true" hidden="true" ht="18" r="33">
      <c r="A33" s="8336">
        <v>31</v>
      </c>
      <c r="B33" s="8336" t="s">
        <v>9639</v>
      </c>
      <c r="C33" s="8336" t="s">
        <v>9678</v>
      </c>
      <c r="D33" s="8337">
        <v>0</v>
      </c>
      <c r="E33" s="8337">
        <v>0</v>
      </c>
      <c r="F33" s="8337"/>
      <c r="G33" s="8355">
        <f>VLOOKUP(C33,'Data Products'!$A:$B,2,0)</f>
      </c>
      <c r="H33" s="8356">
        <f t="shared" si="5"/>
      </c>
      <c r="I33" s="8340">
        <v>45841</v>
      </c>
      <c r="J33" s="8341">
        <f t="shared" si="14"/>
      </c>
      <c r="K33" s="8337">
        <v>0</v>
      </c>
      <c r="L33" s="8337">
        <v>0</v>
      </c>
      <c r="M33" s="8337">
        <v>0</v>
      </c>
      <c r="N33" s="8337">
        <v>0</v>
      </c>
      <c r="O33" s="8336" t="s">
        <v>9679</v>
      </c>
      <c r="P33" s="8337">
        <v>0</v>
      </c>
      <c r="Q33" s="8337">
        <v>0</v>
      </c>
      <c r="R33" s="8337">
        <v>0</v>
      </c>
      <c r="S33" s="8337">
        <v>0</v>
      </c>
      <c r="T33" s="8337">
        <v>0</v>
      </c>
      <c r="U33" s="8337">
        <v>0</v>
      </c>
      <c r="V33" s="8337">
        <v>0</v>
      </c>
      <c r="W33" s="8337">
        <v>0</v>
      </c>
      <c r="X33" s="8337">
        <v>0</v>
      </c>
      <c r="Y33" s="8337">
        <v>0</v>
      </c>
      <c r="Z33" s="8337">
        <v>0</v>
      </c>
      <c r="AA33" s="8337">
        <v>0</v>
      </c>
      <c r="AB33" s="8342">
        <f t="shared" si="19"/>
      </c>
      <c r="AC33" s="8358">
        <f t="shared" si="0"/>
      </c>
      <c r="AD33" s="8344">
        <f t="shared" si="8"/>
      </c>
      <c r="AE33" s="8359">
        <f t="shared" si="16"/>
      </c>
      <c r="AF33" s="8346">
        <f>VLOOKUP(C33,'Data Products'!$A:$J,10,0)</f>
      </c>
      <c r="AG33" s="8347">
        <f t="shared" si="2"/>
      </c>
      <c r="AH33" s="8348">
        <f t="shared" si="10"/>
      </c>
      <c r="AI33" s="8349" t="s">
        <v>9680</v>
      </c>
      <c r="AJ33" s="8349"/>
      <c r="AK33" s="8350"/>
      <c r="AL33" s="8364"/>
      <c r="AM33" s="8350"/>
      <c r="AN33" s="8350"/>
    </row>
    <row customHeight="true" hidden="true" ht="18" r="34">
      <c r="A34" s="8336">
        <v>32</v>
      </c>
      <c r="B34" s="8336" t="s">
        <v>9639</v>
      </c>
      <c r="C34" s="8336" t="s">
        <v>9681</v>
      </c>
      <c r="D34" s="8337">
        <v>0</v>
      </c>
      <c r="E34" s="8337">
        <v>0</v>
      </c>
      <c r="F34" s="8337"/>
      <c r="G34" s="8355">
        <f>VLOOKUP(C34,'Data Products'!$A:$B,2,0)</f>
      </c>
      <c r="H34" s="8356">
        <f t="shared" si="5"/>
      </c>
      <c r="I34" s="8340">
        <v>45841</v>
      </c>
      <c r="J34" s="8341">
        <f t="shared" si="14"/>
      </c>
      <c r="K34" s="8337">
        <v>0</v>
      </c>
      <c r="L34" s="8337">
        <v>0</v>
      </c>
      <c r="M34" s="8337">
        <v>0</v>
      </c>
      <c r="N34" s="8337">
        <v>0</v>
      </c>
      <c r="O34" s="8336" t="s">
        <v>9679</v>
      </c>
      <c r="P34" s="8337">
        <v>0</v>
      </c>
      <c r="Q34" s="8337">
        <v>0</v>
      </c>
      <c r="R34" s="8337">
        <v>0</v>
      </c>
      <c r="S34" s="8337">
        <v>0</v>
      </c>
      <c r="T34" s="8337">
        <v>0</v>
      </c>
      <c r="U34" s="8337">
        <v>0</v>
      </c>
      <c r="V34" s="8337">
        <v>0</v>
      </c>
      <c r="W34" s="8337">
        <v>0</v>
      </c>
      <c r="X34" s="8337">
        <v>0</v>
      </c>
      <c r="Y34" s="8337">
        <v>0</v>
      </c>
      <c r="Z34" s="8337">
        <v>0</v>
      </c>
      <c r="AA34" s="8337">
        <v>0</v>
      </c>
      <c r="AB34" s="8342">
        <f t="shared" si="19"/>
      </c>
      <c r="AC34" s="8358">
        <f t="shared" si="0"/>
      </c>
      <c r="AD34" s="8344">
        <f t="shared" si="8"/>
      </c>
      <c r="AE34" s="8359">
        <f t="shared" si="16"/>
      </c>
      <c r="AF34" s="8346">
        <f>VLOOKUP(C34,'Data Products'!$A:$J,10,0)</f>
      </c>
      <c r="AG34" s="8347">
        <f t="shared" si="2"/>
      </c>
      <c r="AH34" s="8348">
        <f t="shared" si="10"/>
      </c>
      <c r="AI34" s="8349" t="s">
        <v>9680</v>
      </c>
      <c r="AJ34" s="8349"/>
      <c r="AK34" s="8350"/>
      <c r="AL34" s="8364"/>
      <c r="AM34" s="8350"/>
      <c r="AN34" s="8350"/>
    </row>
    <row r="35">
      <c r="A35" s="8336">
        <v>33</v>
      </c>
      <c r="B35" s="8336" t="s">
        <v>9636</v>
      </c>
      <c r="C35" s="8336" t="s">
        <v>9682</v>
      </c>
      <c r="D35" s="8337">
        <v>627</v>
      </c>
      <c r="E35" s="8337">
        <v>627</v>
      </c>
      <c r="F35" s="8337"/>
      <c r="G35" s="8338">
        <f>VLOOKUP(C35,'Data Products'!$A:$B,2,0)</f>
      </c>
      <c r="H35" s="8339">
        <f t="shared" si="5"/>
      </c>
      <c r="I35" s="8340">
        <v>45646</v>
      </c>
      <c r="J35" s="8341">
        <f t="shared" si="14"/>
      </c>
      <c r="K35" s="8337">
        <v>30</v>
      </c>
      <c r="L35" s="8337">
        <v>32</v>
      </c>
      <c r="M35" s="8337">
        <v>100</v>
      </c>
      <c r="N35" s="8337">
        <v>200</v>
      </c>
      <c r="O35" s="8336" t="s">
        <v>9683</v>
      </c>
      <c r="P35" s="8337">
        <v>0</v>
      </c>
      <c r="Q35" s="8337">
        <v>0</v>
      </c>
      <c r="R35" s="8337">
        <v>260</v>
      </c>
      <c r="S35" s="8337">
        <v>260</v>
      </c>
      <c r="T35" s="8337">
        <v>367</v>
      </c>
      <c r="U35" s="8337">
        <v>367</v>
      </c>
      <c r="V35" s="8337">
        <v>0</v>
      </c>
      <c r="W35" s="8337">
        <v>0</v>
      </c>
      <c r="X35" s="8337">
        <v>0</v>
      </c>
      <c r="Y35" s="8337">
        <v>0</v>
      </c>
      <c r="Z35" s="8337">
        <v>0</v>
      </c>
      <c r="AA35" s="8337">
        <v>0</v>
      </c>
      <c r="AB35" s="8342">
        <f t="shared" si="19"/>
      </c>
      <c r="AC35" s="8343">
        <f t="shared" si="0"/>
      </c>
      <c r="AD35" s="8344">
        <f t="shared" si="8"/>
      </c>
      <c r="AE35" s="8345">
        <f t="shared" si="16"/>
      </c>
      <c r="AF35" s="8346">
        <f>VLOOKUP(C35,'Data Products'!$A:$J,10,0)</f>
      </c>
      <c r="AG35" s="8347">
        <f t="shared" si="2"/>
      </c>
      <c r="AH35" s="8348">
        <f t="shared" si="10"/>
      </c>
      <c r="AI35" s="8365" t="s">
        <v>9684</v>
      </c>
      <c r="AJ35" s="8349"/>
      <c r="AK35" s="8350"/>
      <c r="AL35" s="8364"/>
      <c r="AM35" s="8350"/>
      <c r="AN35" s="8350"/>
    </row>
    <row customHeight="true" hidden="true" ht="18" r="36">
      <c r="A36" s="8336">
        <v>34</v>
      </c>
      <c r="B36" s="8336" t="s">
        <v>9639</v>
      </c>
      <c r="C36" s="8336" t="s">
        <v>9685</v>
      </c>
      <c r="D36" s="8337">
        <v>0</v>
      </c>
      <c r="E36" s="8337">
        <v>0</v>
      </c>
      <c r="F36" s="8337"/>
      <c r="G36" s="8338">
        <f>VLOOKUP(C36,'Data Products'!$A:$B,2,0)</f>
      </c>
      <c r="H36" s="8339">
        <f t="shared" si="5"/>
      </c>
      <c r="I36" s="8340">
        <v>45646</v>
      </c>
      <c r="J36" s="8341">
        <f t="shared" si="14"/>
      </c>
      <c r="K36" s="8337">
        <v>0</v>
      </c>
      <c r="L36" s="8337">
        <v>0</v>
      </c>
      <c r="M36" s="8337">
        <v>100</v>
      </c>
      <c r="N36" s="8337">
        <v>200</v>
      </c>
      <c r="O36" s="8336" t="s">
        <v>9683</v>
      </c>
      <c r="P36" s="8337">
        <v>0</v>
      </c>
      <c r="Q36" s="8337">
        <v>0</v>
      </c>
      <c r="R36" s="8337">
        <v>0</v>
      </c>
      <c r="S36" s="8337">
        <v>0</v>
      </c>
      <c r="T36" s="8337">
        <v>0</v>
      </c>
      <c r="U36" s="8337">
        <v>0</v>
      </c>
      <c r="V36" s="8337">
        <v>0</v>
      </c>
      <c r="W36" s="8337">
        <v>0</v>
      </c>
      <c r="X36" s="8337">
        <v>0</v>
      </c>
      <c r="Y36" s="8337">
        <v>0</v>
      </c>
      <c r="Z36" s="8337">
        <v>0</v>
      </c>
      <c r="AA36" s="8337">
        <v>0</v>
      </c>
      <c r="AB36" s="8342">
        <f t="shared" si="19"/>
      </c>
      <c r="AC36" s="8352">
        <f t="shared" si="0"/>
      </c>
      <c r="AD36" s="8344">
        <f t="shared" si="8"/>
      </c>
      <c r="AE36" s="8353">
        <f t="shared" si="16"/>
      </c>
      <c r="AF36" s="8346">
        <f>VLOOKUP(C36,'Data Products'!$A:$J,10,0)</f>
      </c>
      <c r="AG36" s="8347">
        <f t="shared" si="2"/>
      </c>
      <c r="AH36" s="8348">
        <f t="shared" si="10"/>
      </c>
      <c r="AI36" s="8349"/>
      <c r="AJ36" s="8349"/>
      <c r="AK36" s="8350"/>
      <c r="AL36" s="8364"/>
      <c r="AM36" s="8350"/>
      <c r="AN36" s="8350"/>
    </row>
    <row r="37">
      <c r="A37" s="8336">
        <v>35</v>
      </c>
      <c r="B37" s="8336" t="s">
        <v>9636</v>
      </c>
      <c r="C37" s="8336" t="s">
        <v>9686</v>
      </c>
      <c r="D37" s="8337">
        <v>1538</v>
      </c>
      <c r="E37" s="8337">
        <v>1538</v>
      </c>
      <c r="F37" s="8337"/>
      <c r="G37" s="8338">
        <f>VLOOKUP(C37,'Data Products'!$A:$B,2,0)</f>
      </c>
      <c r="H37" s="8339">
        <f t="shared" si="5"/>
      </c>
      <c r="I37" s="8340">
        <v>45681</v>
      </c>
      <c r="J37" s="8341">
        <f t="shared" si="14"/>
      </c>
      <c r="K37" s="8337">
        <v>17</v>
      </c>
      <c r="L37" s="8337">
        <v>64</v>
      </c>
      <c r="M37" s="8337">
        <v>1500</v>
      </c>
      <c r="N37" s="8337">
        <v>3000</v>
      </c>
      <c r="O37" s="8336" t="s">
        <v>9687</v>
      </c>
      <c r="P37" s="8337">
        <v>0</v>
      </c>
      <c r="Q37" s="8337">
        <v>0</v>
      </c>
      <c r="R37" s="8337">
        <v>749</v>
      </c>
      <c r="S37" s="8337">
        <v>749</v>
      </c>
      <c r="T37" s="8337">
        <v>781</v>
      </c>
      <c r="U37" s="8337">
        <v>781</v>
      </c>
      <c r="V37" s="8337">
        <v>8</v>
      </c>
      <c r="W37" s="8337">
        <v>8</v>
      </c>
      <c r="X37" s="8337">
        <v>0</v>
      </c>
      <c r="Y37" s="8337">
        <v>0</v>
      </c>
      <c r="Z37" s="8337">
        <v>0</v>
      </c>
      <c r="AA37" s="8337">
        <v>0</v>
      </c>
      <c r="AB37" s="8342">
        <f t="shared" si="19"/>
      </c>
      <c r="AC37" s="8343">
        <f t="shared" si="0"/>
      </c>
      <c r="AD37" s="8344">
        <f t="shared" si="8"/>
      </c>
      <c r="AE37" s="8345">
        <f t="shared" si="16"/>
      </c>
      <c r="AF37" s="8346">
        <f>VLOOKUP(C37,'Data Products'!$A:$J,10,0)</f>
      </c>
      <c r="AG37" s="8347">
        <f t="shared" si="2"/>
      </c>
      <c r="AH37" s="8348">
        <f t="shared" si="10"/>
      </c>
      <c r="AI37" s="8349"/>
      <c r="AJ37" s="8366"/>
      <c r="AK37" s="8366"/>
      <c r="AL37" s="8367"/>
      <c r="AM37" s="8366"/>
      <c r="AN37" s="8366"/>
    </row>
    <row r="38">
      <c r="A38" s="8336">
        <v>36</v>
      </c>
      <c r="B38" s="8336" t="s">
        <v>9636</v>
      </c>
      <c r="C38" s="8336" t="s">
        <v>9688</v>
      </c>
      <c r="D38" s="8337">
        <v>2661</v>
      </c>
      <c r="E38" s="8337">
        <v>2661</v>
      </c>
      <c r="F38" s="8337"/>
      <c r="G38" s="8338">
        <f>VLOOKUP(C38,'Data Products'!$A:$B,2,0)</f>
      </c>
      <c r="H38" s="8339">
        <f t="shared" si="5"/>
      </c>
      <c r="I38" s="8340">
        <v>45520</v>
      </c>
      <c r="J38" s="8341">
        <f t="shared" si="14"/>
      </c>
      <c r="K38" s="8337">
        <v>15</v>
      </c>
      <c r="L38" s="8337">
        <v>50</v>
      </c>
      <c r="M38" s="8337">
        <v>150</v>
      </c>
      <c r="N38" s="8337">
        <v>300</v>
      </c>
      <c r="O38" s="8336" t="s">
        <v>9687</v>
      </c>
      <c r="P38" s="8337">
        <v>0</v>
      </c>
      <c r="Q38" s="8337">
        <v>0</v>
      </c>
      <c r="R38" s="8337">
        <v>1517</v>
      </c>
      <c r="S38" s="8337">
        <v>1517</v>
      </c>
      <c r="T38" s="8337">
        <v>1144</v>
      </c>
      <c r="U38" s="8337">
        <v>1144</v>
      </c>
      <c r="V38" s="8337">
        <v>0</v>
      </c>
      <c r="W38" s="8337">
        <v>0</v>
      </c>
      <c r="X38" s="8337">
        <v>0</v>
      </c>
      <c r="Y38" s="8337">
        <v>0</v>
      </c>
      <c r="Z38" s="8337">
        <v>0</v>
      </c>
      <c r="AA38" s="8337">
        <v>0</v>
      </c>
      <c r="AB38" s="8342">
        <f t="shared" si="19"/>
      </c>
      <c r="AC38" s="8343">
        <f t="shared" si="0"/>
      </c>
      <c r="AD38" s="8344">
        <f t="shared" si="8"/>
      </c>
      <c r="AE38" s="8345">
        <f t="shared" si="16"/>
      </c>
      <c r="AF38" s="8346">
        <f>VLOOKUP(C38,'Data Products'!$A:$J,10,0)</f>
      </c>
      <c r="AG38" s="8347">
        <f t="shared" si="2"/>
      </c>
      <c r="AH38" s="8348">
        <f t="shared" si="10"/>
      </c>
      <c r="AI38" s="8349"/>
      <c r="AJ38" s="8350"/>
      <c r="AK38" s="8350"/>
      <c r="AL38" s="8364"/>
      <c r="AM38" s="8350"/>
      <c r="AN38" s="8350"/>
    </row>
    <row r="39">
      <c r="A39" s="8336">
        <v>37</v>
      </c>
      <c r="B39" s="8336" t="s">
        <v>9689</v>
      </c>
      <c r="C39" s="8336" t="s">
        <v>9690</v>
      </c>
      <c r="D39" s="8337">
        <v>2062</v>
      </c>
      <c r="E39" s="8337">
        <v>2062</v>
      </c>
      <c r="F39" s="8337"/>
      <c r="G39" s="8338">
        <f>VLOOKUP(C39,'Data Products'!$A:$B,2,0)</f>
      </c>
      <c r="H39" s="8339">
        <f t="shared" si="5"/>
      </c>
      <c r="I39" s="8340">
        <v>45558</v>
      </c>
      <c r="J39" s="8341">
        <f t="shared" si="14"/>
      </c>
      <c r="K39" s="8337">
        <v>0</v>
      </c>
      <c r="L39" s="8337">
        <v>1</v>
      </c>
      <c r="M39" s="8337">
        <v>500</v>
      </c>
      <c r="N39" s="8337">
        <v>1000</v>
      </c>
      <c r="O39" s="8336" t="s">
        <v>9691</v>
      </c>
      <c r="P39" s="8337">
        <v>0</v>
      </c>
      <c r="Q39" s="8337">
        <v>0</v>
      </c>
      <c r="R39" s="8337">
        <v>1289</v>
      </c>
      <c r="S39" s="8337">
        <v>1289</v>
      </c>
      <c r="T39" s="8337">
        <v>773</v>
      </c>
      <c r="U39" s="8337">
        <v>773</v>
      </c>
      <c r="V39" s="8337">
        <v>0</v>
      </c>
      <c r="W39" s="8337">
        <v>0</v>
      </c>
      <c r="X39" s="8337">
        <v>0</v>
      </c>
      <c r="Y39" s="8337">
        <v>0</v>
      </c>
      <c r="Z39" s="8337">
        <v>0</v>
      </c>
      <c r="AA39" s="8337">
        <v>0</v>
      </c>
      <c r="AB39" s="8342">
        <f t="shared" si="19"/>
      </c>
      <c r="AC39" s="8352">
        <f t="shared" si="0"/>
      </c>
      <c r="AD39" s="8344">
        <f t="shared" si="8"/>
      </c>
      <c r="AE39" s="8353">
        <f t="shared" si="16"/>
      </c>
      <c r="AF39" s="8346">
        <f>VLOOKUP(C39,'Data Products'!$A:$J,10,0)</f>
      </c>
      <c r="AG39" s="8347">
        <f t="shared" si="2"/>
      </c>
      <c r="AH39" s="8348">
        <f t="shared" si="10"/>
      </c>
      <c r="AI39" s="8354" t="s">
        <v>9692</v>
      </c>
      <c r="AJ39" s="8350"/>
      <c r="AK39" s="8350"/>
      <c r="AL39" s="8364"/>
      <c r="AM39" s="8350"/>
      <c r="AN39" s="8350"/>
    </row>
    <row customHeight="true" hidden="true" ht="18" r="40">
      <c r="A40" s="8336">
        <v>38</v>
      </c>
      <c r="B40" s="8336" t="s">
        <v>9639</v>
      </c>
      <c r="C40" s="8336" t="s">
        <v>9693</v>
      </c>
      <c r="D40" s="8337">
        <v>0</v>
      </c>
      <c r="E40" s="8337">
        <v>0</v>
      </c>
      <c r="F40" s="8337"/>
      <c r="G40" s="8338">
        <f>VLOOKUP(C40,'Data Products'!$A:$B,2,0)</f>
      </c>
      <c r="H40" s="8339">
        <f t="shared" si="5"/>
      </c>
      <c r="I40" s="8340">
        <v>45630</v>
      </c>
      <c r="J40" s="8341">
        <f t="shared" si="14"/>
      </c>
      <c r="K40" s="8337">
        <v>0</v>
      </c>
      <c r="L40" s="8337">
        <v>0</v>
      </c>
      <c r="M40" s="8337">
        <v>0</v>
      </c>
      <c r="N40" s="8337">
        <v>0</v>
      </c>
      <c r="O40" s="8336" t="s">
        <v>9694</v>
      </c>
      <c r="P40" s="8337">
        <v>0</v>
      </c>
      <c r="Q40" s="8337">
        <v>0</v>
      </c>
      <c r="R40" s="8337">
        <v>0</v>
      </c>
      <c r="S40" s="8337">
        <v>0</v>
      </c>
      <c r="T40" s="8337">
        <v>0</v>
      </c>
      <c r="U40" s="8337">
        <v>0</v>
      </c>
      <c r="V40" s="8337">
        <v>0</v>
      </c>
      <c r="W40" s="8337">
        <v>0</v>
      </c>
      <c r="X40" s="8337">
        <v>0</v>
      </c>
      <c r="Y40" s="8337">
        <v>0</v>
      </c>
      <c r="Z40" s="8337">
        <v>0</v>
      </c>
      <c r="AA40" s="8337">
        <v>0</v>
      </c>
      <c r="AB40" s="8342">
        <f t="shared" si="19"/>
      </c>
      <c r="AC40" s="8352">
        <f t="shared" si="0"/>
      </c>
      <c r="AD40" s="8344">
        <f t="shared" si="8"/>
      </c>
      <c r="AE40" s="8353">
        <f t="shared" si="16"/>
      </c>
      <c r="AF40" s="8346">
        <f>VLOOKUP(C40,'Data Products'!$A:$J,10,0)</f>
      </c>
      <c r="AG40" s="8347">
        <f t="shared" si="2"/>
      </c>
      <c r="AH40" s="8348">
        <f t="shared" si="10"/>
      </c>
      <c r="AI40" s="8349"/>
      <c r="AJ40" s="8350"/>
      <c r="AK40" s="8350"/>
      <c r="AL40" s="8364"/>
      <c r="AM40" s="8350"/>
      <c r="AN40" s="8350"/>
    </row>
    <row customHeight="true" hidden="true" ht="18" r="41">
      <c r="A41" s="8336">
        <v>39</v>
      </c>
      <c r="B41" s="8336" t="s">
        <v>9639</v>
      </c>
      <c r="C41" s="8336" t="s">
        <v>9695</v>
      </c>
      <c r="D41" s="8337">
        <v>0</v>
      </c>
      <c r="E41" s="8337">
        <v>0</v>
      </c>
      <c r="F41" s="8337"/>
      <c r="G41" s="8338">
        <f>VLOOKUP(C41,'Data Products'!$A:$B,2,0)</f>
      </c>
      <c r="H41" s="8368">
        <f t="shared" si="5"/>
      </c>
      <c r="I41" s="8340">
        <v>45630</v>
      </c>
      <c r="J41" s="8341">
        <f t="shared" si="14"/>
      </c>
      <c r="K41" s="8337">
        <v>0</v>
      </c>
      <c r="L41" s="8337">
        <v>0</v>
      </c>
      <c r="M41" s="8337">
        <v>0</v>
      </c>
      <c r="N41" s="8337">
        <v>0</v>
      </c>
      <c r="O41" s="8336" t="s">
        <v>9694</v>
      </c>
      <c r="P41" s="8337">
        <v>0</v>
      </c>
      <c r="Q41" s="8337">
        <v>0</v>
      </c>
      <c r="R41" s="8337">
        <v>0</v>
      </c>
      <c r="S41" s="8337">
        <v>0</v>
      </c>
      <c r="T41" s="8337">
        <v>0</v>
      </c>
      <c r="U41" s="8337">
        <v>0</v>
      </c>
      <c r="V41" s="8337">
        <v>0</v>
      </c>
      <c r="W41" s="8337">
        <v>0</v>
      </c>
      <c r="X41" s="8337">
        <v>0</v>
      </c>
      <c r="Y41" s="8337">
        <v>0</v>
      </c>
      <c r="Z41" s="8337">
        <v>0</v>
      </c>
      <c r="AA41" s="8337">
        <v>0</v>
      </c>
      <c r="AB41" s="8342">
        <f t="shared" si="19"/>
      </c>
      <c r="AC41" s="8358">
        <f t="shared" si="0"/>
      </c>
      <c r="AD41" s="8344">
        <f t="shared" si="8"/>
      </c>
      <c r="AE41" s="8359">
        <f t="shared" si="16"/>
      </c>
      <c r="AF41" s="8346">
        <f>VLOOKUP(C41,'Data Products'!$A:$J,10,0)</f>
      </c>
      <c r="AG41" s="8347">
        <f t="shared" si="2"/>
      </c>
      <c r="AH41" s="8348">
        <f t="shared" si="10"/>
      </c>
      <c r="AI41" s="8369"/>
      <c r="AJ41" s="8370"/>
      <c r="AK41" s="8370"/>
      <c r="AL41" s="8371"/>
      <c r="AM41" s="8370"/>
      <c r="AN41" s="8370"/>
    </row>
    <row customHeight="true" hidden="true" ht="18" r="42">
      <c r="A42" s="8336">
        <v>40</v>
      </c>
      <c r="B42" s="8336" t="s">
        <v>9639</v>
      </c>
      <c r="C42" s="8336" t="s">
        <v>9696</v>
      </c>
      <c r="D42" s="8337">
        <v>0</v>
      </c>
      <c r="E42" s="8337">
        <v>0</v>
      </c>
      <c r="F42" s="8337"/>
      <c r="G42" s="8338">
        <f>VLOOKUP(C42,'Data Products'!$A:$B,2,0)</f>
      </c>
      <c r="H42" s="8368">
        <f t="shared" si="5"/>
      </c>
      <c r="I42" s="8340">
        <v>45630</v>
      </c>
      <c r="J42" s="8341">
        <f t="shared" si="14"/>
      </c>
      <c r="K42" s="8337">
        <v>0</v>
      </c>
      <c r="L42" s="8337">
        <v>0</v>
      </c>
      <c r="M42" s="8337">
        <v>0</v>
      </c>
      <c r="N42" s="8337">
        <v>0</v>
      </c>
      <c r="O42" s="8336" t="s">
        <v>9694</v>
      </c>
      <c r="P42" s="8337">
        <v>0</v>
      </c>
      <c r="Q42" s="8337">
        <v>0</v>
      </c>
      <c r="R42" s="8337">
        <v>0</v>
      </c>
      <c r="S42" s="8337">
        <v>0</v>
      </c>
      <c r="T42" s="8337">
        <v>0</v>
      </c>
      <c r="U42" s="8337">
        <v>0</v>
      </c>
      <c r="V42" s="8337">
        <v>0</v>
      </c>
      <c r="W42" s="8337">
        <v>0</v>
      </c>
      <c r="X42" s="8337">
        <v>0</v>
      </c>
      <c r="Y42" s="8337">
        <v>0</v>
      </c>
      <c r="Z42" s="8337">
        <v>0</v>
      </c>
      <c r="AA42" s="8337">
        <v>0</v>
      </c>
      <c r="AB42" s="8342">
        <f t="shared" si="19"/>
      </c>
      <c r="AC42" s="8352">
        <f t="shared" si="0"/>
      </c>
      <c r="AD42" s="8344">
        <f t="shared" si="8"/>
      </c>
      <c r="AE42" s="8353">
        <f t="shared" si="16"/>
      </c>
      <c r="AF42" s="8346">
        <f>VLOOKUP(C42,'Data Products'!$A:$J,10,0)</f>
      </c>
      <c r="AG42" s="8347">
        <f t="shared" si="2"/>
      </c>
      <c r="AH42" s="8348">
        <f t="shared" si="10"/>
      </c>
      <c r="AI42" s="8372"/>
      <c r="AJ42" s="8373"/>
      <c r="AK42" s="8373"/>
      <c r="AL42" s="8372"/>
      <c r="AM42" s="8373"/>
      <c r="AN42" s="8373"/>
    </row>
    <row r="43">
      <c r="A43" s="8336">
        <v>41</v>
      </c>
      <c r="B43" s="8336" t="s">
        <v>9629</v>
      </c>
      <c r="C43" s="8336" t="s">
        <v>9697</v>
      </c>
      <c r="D43" s="8337">
        <v>213</v>
      </c>
      <c r="E43" s="8337">
        <v>213</v>
      </c>
      <c r="F43" s="8374"/>
      <c r="G43" s="8338">
        <f>VLOOKUP(C43,'Data Products'!$A:$B,2,0)</f>
      </c>
      <c r="H43" s="8368">
        <f t="shared" si="5"/>
      </c>
      <c r="I43" s="8340">
        <v>45898</v>
      </c>
      <c r="J43" s="8341">
        <f t="shared" si="14"/>
      </c>
      <c r="K43" s="8337">
        <v>2</v>
      </c>
      <c r="L43" s="8337">
        <v>15</v>
      </c>
      <c r="M43" s="8337">
        <v>0</v>
      </c>
      <c r="N43" s="8337">
        <v>0</v>
      </c>
      <c r="O43" s="8336" t="s">
        <v>9698</v>
      </c>
      <c r="P43" s="8337">
        <v>0</v>
      </c>
      <c r="Q43" s="8337">
        <v>0</v>
      </c>
      <c r="R43" s="8337">
        <v>128</v>
      </c>
      <c r="S43" s="8337">
        <v>128</v>
      </c>
      <c r="T43" s="8337">
        <v>85</v>
      </c>
      <c r="U43" s="8337">
        <v>85</v>
      </c>
      <c r="V43" s="8337">
        <v>0</v>
      </c>
      <c r="W43" s="8337">
        <v>0</v>
      </c>
      <c r="X43" s="8337">
        <v>0</v>
      </c>
      <c r="Y43" s="8337">
        <v>0</v>
      </c>
      <c r="Z43" s="8337">
        <v>0</v>
      </c>
      <c r="AA43" s="8337">
        <v>0</v>
      </c>
      <c r="AB43" s="8342">
        <f t="shared" si="19"/>
      </c>
      <c r="AC43" s="8362">
        <f t="shared" si="0"/>
      </c>
      <c r="AD43" s="8344">
        <f t="shared" si="8"/>
      </c>
      <c r="AE43" s="8363">
        <f t="shared" si="16"/>
      </c>
      <c r="AF43" s="8346">
        <f>VLOOKUP(C43,'Data Products'!$A:$J,10,0)</f>
      </c>
      <c r="AG43" s="8347">
        <f t="shared" si="2"/>
      </c>
      <c r="AH43" s="8348">
        <f t="shared" si="10"/>
      </c>
      <c r="AI43" s="8375" t="s">
        <v>9699</v>
      </c>
      <c r="AJ43" s="8373"/>
      <c r="AK43" s="8373"/>
      <c r="AL43" s="8372"/>
      <c r="AM43" s="8373"/>
      <c r="AN43" s="8373"/>
    </row>
    <row customHeight="true" ht="18" r="44">
      <c r="A44" s="8336">
        <v>42</v>
      </c>
      <c r="B44" s="8336" t="s">
        <v>9636</v>
      </c>
      <c r="C44" s="8336" t="s">
        <v>9700</v>
      </c>
      <c r="D44" s="8357">
        <v>1701</v>
      </c>
      <c r="E44" s="8357">
        <v>1701</v>
      </c>
      <c r="F44" s="8374"/>
      <c r="G44" s="8338">
        <f>VLOOKUP(C44,'Data Products'!$A:$B,2,0)</f>
      </c>
      <c r="H44" s="8368">
        <f t="shared" si="5"/>
      </c>
      <c r="I44" s="8376">
        <v>46030</v>
      </c>
      <c r="J44" s="8341">
        <f t="shared" si="14"/>
      </c>
      <c r="K44" s="8357">
        <v>141</v>
      </c>
      <c r="L44" s="8357">
        <v>185</v>
      </c>
      <c r="M44" s="8337">
        <v>0</v>
      </c>
      <c r="N44" s="8337">
        <v>0</v>
      </c>
      <c r="O44" s="8336" t="s">
        <v>9701</v>
      </c>
      <c r="P44" s="8337">
        <v>0</v>
      </c>
      <c r="Q44" s="8337">
        <v>0</v>
      </c>
      <c r="R44" s="8337">
        <v>767</v>
      </c>
      <c r="S44" s="8337">
        <v>767</v>
      </c>
      <c r="T44" s="8337">
        <v>934</v>
      </c>
      <c r="U44" s="8337">
        <v>934</v>
      </c>
      <c r="V44" s="8337">
        <v>0</v>
      </c>
      <c r="W44" s="8337">
        <v>0</v>
      </c>
      <c r="X44" s="8337">
        <v>0</v>
      </c>
      <c r="Y44" s="8337">
        <v>0</v>
      </c>
      <c r="Z44" s="8337">
        <v>0</v>
      </c>
      <c r="AA44" s="8337">
        <v>0</v>
      </c>
      <c r="AB44" s="8342">
        <f t="shared" si="19"/>
      </c>
      <c r="AC44" s="8362">
        <f t="shared" si="0"/>
      </c>
      <c r="AD44" s="8344">
        <f t="shared" si="8"/>
      </c>
      <c r="AE44" s="8363">
        <f t="shared" si="16"/>
      </c>
      <c r="AF44" s="8346">
        <f>VLOOKUP(C44,'Data Products'!$A:$J,10,0)</f>
      </c>
      <c r="AG44" s="8347">
        <f t="shared" si="2"/>
      </c>
      <c r="AH44" s="8348">
        <f t="shared" si="10"/>
      </c>
      <c r="AI44" s="8375"/>
      <c r="AJ44" s="8373"/>
      <c r="AK44" s="8373"/>
      <c r="AL44" s="8372"/>
      <c r="AM44" s="8373"/>
      <c r="AN44" s="8373"/>
    </row>
    <row r="45">
      <c r="A45" s="8377"/>
      <c r="B45" s="8378"/>
      <c r="C45" s="8377"/>
      <c r="D45" s="8377"/>
      <c r="E45" s="8377"/>
      <c r="F45" s="8377"/>
      <c r="G45" s="8377"/>
      <c r="H45" s="8377"/>
      <c r="I45" s="8377"/>
      <c r="J45" s="8379"/>
      <c r="K45" s="8374"/>
      <c r="L45" s="8374" t="s">
        <v>9702</v>
      </c>
      <c r="M45" s="8374"/>
      <c r="N45" s="8374"/>
      <c r="O45" s="8374"/>
      <c r="P45" s="8374"/>
      <c r="Q45" s="8374"/>
      <c r="R45" s="8374"/>
      <c r="S45" s="8374"/>
      <c r="T45" s="8374"/>
      <c r="U45" s="8374"/>
      <c r="V45" s="8374"/>
      <c r="W45" s="8374"/>
      <c r="X45" s="8374"/>
      <c r="Y45" s="8374"/>
      <c r="Z45" s="8374"/>
      <c r="AA45" s="8374"/>
      <c r="AB45" s="8374"/>
      <c r="AC45" s="8374"/>
      <c r="AD45" s="8374"/>
      <c r="AE45" s="8380" t="s">
        <v>9703</v>
      </c>
      <c r="AF45" s="8381"/>
      <c r="AG45" s="8381">
        <f>SUM(AG3:AG43)</f>
      </c>
      <c r="AH45" s="8382"/>
      <c r="AI45" s="8383"/>
      <c r="AJ45" s="8384"/>
      <c r="AK45" s="8384"/>
      <c r="AL45" s="8383"/>
      <c r="AM45" s="8384"/>
      <c r="AN45" s="8384"/>
    </row>
    <row r="46">
      <c r="A46" s="8374"/>
      <c r="B46" s="8378"/>
      <c r="C46" s="8378"/>
      <c r="D46" s="8374"/>
      <c r="E46" s="8374"/>
      <c r="F46" s="8374"/>
      <c r="G46" s="8378"/>
      <c r="H46" s="8379"/>
      <c r="I46" s="8379"/>
      <c r="J46" s="8379"/>
      <c r="K46" s="8374"/>
      <c r="L46" s="8374"/>
      <c r="M46" s="8374"/>
      <c r="N46" s="8374"/>
      <c r="O46" s="8374"/>
      <c r="P46" s="8374"/>
      <c r="Q46" s="8374"/>
      <c r="R46" s="8374"/>
      <c r="S46" s="8374"/>
      <c r="T46" s="8374"/>
      <c r="U46" s="8374"/>
      <c r="V46" s="8374"/>
      <c r="W46" s="8374"/>
      <c r="X46" s="8374"/>
      <c r="Y46" s="8374"/>
      <c r="Z46" s="8374"/>
      <c r="AA46" s="8374"/>
      <c r="AB46" s="8374"/>
      <c r="AC46" s="8374"/>
      <c r="AD46" s="8374"/>
      <c r="AE46" s="8385" t="s">
        <v>9704</v>
      </c>
      <c r="AF46" s="8386">
        <f t="shared" ref="AF46:AF49" si="21">AG46/$AG$45</f>
      </c>
      <c r="AG46" s="8387">
        <f t="shared" ref="AG46:AG49" si="4">SUMIFS($AG$3:$AG$43,$AE$3:$AE$43,AE46)</f>
      </c>
      <c r="AH46" s="8388"/>
      <c r="AI46" s="8383"/>
      <c r="AJ46" s="8384"/>
      <c r="AK46" s="8384"/>
      <c r="AL46" s="8383"/>
      <c r="AM46" s="8384"/>
      <c r="AN46" s="8384"/>
    </row>
    <row r="47">
      <c r="A47" s="8374"/>
      <c r="B47" s="8378"/>
      <c r="C47" s="8378"/>
      <c r="D47" s="8374"/>
      <c r="E47" s="8374"/>
      <c r="F47" s="8374"/>
      <c r="G47" s="8378"/>
      <c r="H47" s="8379"/>
      <c r="I47" s="8379"/>
      <c r="J47" s="8379"/>
      <c r="K47" s="8374"/>
      <c r="L47" s="8374"/>
      <c r="M47" s="8374"/>
      <c r="N47" s="8374"/>
      <c r="O47" s="8374"/>
      <c r="P47" s="8374"/>
      <c r="Q47" s="8374"/>
      <c r="R47" s="8374"/>
      <c r="S47" s="8374"/>
      <c r="T47" s="8374"/>
      <c r="U47" s="8374"/>
      <c r="V47" s="8374"/>
      <c r="W47" s="8374"/>
      <c r="X47" s="8374"/>
      <c r="Y47" s="8374"/>
      <c r="Z47" s="8374"/>
      <c r="AA47" s="8374"/>
      <c r="AB47" s="8374"/>
      <c r="AC47" s="8374"/>
      <c r="AD47" s="8374"/>
      <c r="AE47" s="8385" t="s">
        <v>9705</v>
      </c>
      <c r="AF47" s="8386">
        <f t="shared" si="21"/>
      </c>
      <c r="AG47" s="8387">
        <f t="shared" si="4"/>
      </c>
      <c r="AH47" s="8388"/>
      <c r="AI47" s="8383"/>
      <c r="AJ47" s="8384"/>
      <c r="AK47" s="8384"/>
      <c r="AL47" s="8383"/>
      <c r="AM47" s="8384"/>
      <c r="AN47" s="8384"/>
    </row>
    <row r="48">
      <c r="A48" s="8374"/>
      <c r="B48" s="8378"/>
      <c r="C48" s="8378"/>
      <c r="D48" s="8374"/>
      <c r="E48" s="8374"/>
      <c r="F48" s="8374"/>
      <c r="G48" s="8378"/>
      <c r="H48" s="8379"/>
      <c r="I48" s="8379"/>
      <c r="J48" s="8379"/>
      <c r="K48" s="8374"/>
      <c r="L48" s="8374"/>
      <c r="M48" s="8374"/>
      <c r="N48" s="8374"/>
      <c r="O48" s="8374"/>
      <c r="P48" s="8374"/>
      <c r="Q48" s="8374"/>
      <c r="R48" s="8374"/>
      <c r="S48" s="8374"/>
      <c r="T48" s="8374"/>
      <c r="U48" s="8374"/>
      <c r="V48" s="8374"/>
      <c r="W48" s="8374"/>
      <c r="X48" s="8374"/>
      <c r="Y48" s="8374"/>
      <c r="Z48" s="8374"/>
      <c r="AA48" s="8374"/>
      <c r="AB48" s="8374"/>
      <c r="AC48" s="8374"/>
      <c r="AD48" s="8374"/>
      <c r="AE48" s="8385" t="s">
        <v>9706</v>
      </c>
      <c r="AF48" s="8386">
        <f t="shared" si="21"/>
      </c>
      <c r="AG48" s="8387">
        <f t="shared" si="4"/>
      </c>
      <c r="AH48" s="8388"/>
      <c r="AI48" s="8383"/>
      <c r="AJ48" s="8384"/>
      <c r="AK48" s="8384"/>
      <c r="AL48" s="8383"/>
      <c r="AM48" s="8384"/>
      <c r="AN48" s="8384"/>
    </row>
    <row r="49">
      <c r="A49" s="8374"/>
      <c r="B49" s="8378"/>
      <c r="C49" s="8378"/>
      <c r="D49" s="8374"/>
      <c r="E49" s="8374"/>
      <c r="F49" s="8374"/>
      <c r="G49" s="8378"/>
      <c r="H49" s="8379"/>
      <c r="I49" s="8379"/>
      <c r="J49" s="8379"/>
      <c r="K49" s="8374"/>
      <c r="L49" s="8374"/>
      <c r="M49" s="8374"/>
      <c r="N49" s="8374"/>
      <c r="O49" s="8374"/>
      <c r="P49" s="8374"/>
      <c r="Q49" s="8374"/>
      <c r="R49" s="8374"/>
      <c r="S49" s="8374"/>
      <c r="T49" s="8374"/>
      <c r="U49" s="8374"/>
      <c r="V49" s="8374"/>
      <c r="W49" s="8374"/>
      <c r="X49" s="8374"/>
      <c r="Y49" s="8374"/>
      <c r="Z49" s="8374"/>
      <c r="AA49" s="8374"/>
      <c r="AB49" s="8374"/>
      <c r="AC49" s="8374"/>
      <c r="AD49" s="8374"/>
      <c r="AE49" s="8385" t="s">
        <v>9707</v>
      </c>
      <c r="AF49" s="8386">
        <f t="shared" si="21"/>
      </c>
      <c r="AG49" s="8387">
        <f t="shared" si="4"/>
      </c>
      <c r="AH49" s="8388"/>
      <c r="AI49" s="8383"/>
      <c r="AJ49" s="8384"/>
      <c r="AK49" s="8384"/>
      <c r="AL49" s="8383"/>
      <c r="AM49" s="8384"/>
      <c r="AN49" s="8384"/>
    </row>
    <row r="50">
      <c r="A50" s="8374"/>
      <c r="B50" s="8378"/>
      <c r="C50" s="8378"/>
      <c r="D50" s="8374"/>
      <c r="E50" s="8374"/>
      <c r="F50" s="8374"/>
      <c r="G50" s="8378"/>
      <c r="H50" s="8379"/>
      <c r="I50" s="8379"/>
      <c r="J50" s="8379"/>
      <c r="K50" s="8374"/>
      <c r="L50" s="8374"/>
      <c r="M50" s="8374"/>
      <c r="N50" s="8374"/>
      <c r="O50" s="8374"/>
      <c r="P50" s="8374"/>
      <c r="Q50" s="8374"/>
      <c r="R50" s="8374"/>
      <c r="S50" s="8374"/>
      <c r="T50" s="8374"/>
      <c r="U50" s="8374"/>
      <c r="V50" s="8374"/>
      <c r="W50" s="8374"/>
      <c r="X50" s="8374"/>
      <c r="Y50" s="8374"/>
      <c r="Z50" s="8374"/>
      <c r="AA50" s="8374"/>
      <c r="AB50" s="8374"/>
      <c r="AC50" s="8374"/>
      <c r="AD50" s="8374"/>
      <c r="AE50" s="8385" t="s">
        <v>9618</v>
      </c>
      <c r="AF50" s="8389">
        <f>AVERAGE(AH3:AH43)/AVERAGE(D3:D43)</f>
      </c>
      <c r="AG50" s="8387">
        <f>SUMIF($H$3:$H$43,"&lt;90",$AG$3:$AG$43)</f>
      </c>
      <c r="AH50" s="8390"/>
      <c r="AI50" s="8383"/>
      <c r="AJ50" s="8384"/>
      <c r="AK50" s="8384"/>
      <c r="AL50" s="8383"/>
      <c r="AM50" s="8384"/>
      <c r="AN50" s="8384"/>
    </row>
    <row r="51">
      <c r="A51" s="8374"/>
      <c r="B51" s="8378"/>
      <c r="C51" s="8378"/>
      <c r="D51" s="8374"/>
      <c r="E51" s="8374"/>
      <c r="F51" s="8374"/>
      <c r="G51" s="8378"/>
      <c r="H51" s="8379"/>
      <c r="I51" s="8379"/>
      <c r="J51" s="8379"/>
      <c r="K51" s="8374"/>
      <c r="L51" s="8374"/>
      <c r="M51" s="8374"/>
      <c r="N51" s="8374"/>
      <c r="O51" s="8374"/>
      <c r="P51" s="8374"/>
      <c r="Q51" s="8374"/>
      <c r="R51" s="8374"/>
      <c r="S51" s="8374"/>
      <c r="T51" s="8374"/>
      <c r="U51" s="8374"/>
      <c r="V51" s="8374"/>
      <c r="W51" s="8374"/>
      <c r="X51" s="8374"/>
      <c r="Y51" s="8374"/>
      <c r="Z51" s="8374"/>
      <c r="AA51" s="8374"/>
      <c r="AB51" s="8374"/>
      <c r="AC51" s="8374"/>
      <c r="AD51" s="8374"/>
      <c r="AE51" s="8374"/>
      <c r="AF51" s="8390"/>
      <c r="AG51" s="8390"/>
      <c r="AH51" s="8390"/>
      <c r="AI51" s="8383"/>
      <c r="AJ51" s="8384"/>
      <c r="AK51" s="8384"/>
      <c r="AL51" s="8383"/>
      <c r="AM51" s="8384"/>
      <c r="AN51" s="8384"/>
    </row>
    <row r="52">
      <c r="A52" s="8331" t="s">
        <v>9708</v>
      </c>
      <c r="B52" s="8331" t="s">
        <v>9593</v>
      </c>
      <c r="C52" s="8331" t="s">
        <v>9594</v>
      </c>
      <c r="D52" s="8331" t="s">
        <v>9595</v>
      </c>
      <c r="E52" s="8331"/>
      <c r="F52" s="8331" t="s">
        <v>9709</v>
      </c>
      <c r="G52" s="8391" t="s">
        <v>9597</v>
      </c>
      <c r="H52" s="8392" t="s">
        <v>9598</v>
      </c>
      <c r="I52" s="8330" t="s">
        <v>9599</v>
      </c>
      <c r="J52" s="8330" t="s">
        <v>9600</v>
      </c>
      <c r="K52" s="8331" t="s">
        <v>9601</v>
      </c>
      <c r="L52" s="8331" t="s">
        <v>9602</v>
      </c>
      <c r="M52" s="8331" t="s">
        <v>9710</v>
      </c>
      <c r="N52" s="8331" t="s">
        <v>9711</v>
      </c>
      <c r="O52" s="8331" t="s">
        <v>9605</v>
      </c>
      <c r="P52" s="8393"/>
      <c r="Q52" s="8393"/>
      <c r="R52" s="8393"/>
      <c r="S52" s="8393"/>
      <c r="T52" s="8393"/>
      <c r="U52" s="8393"/>
      <c r="V52" s="8393"/>
      <c r="W52" s="8393"/>
      <c r="X52" s="8393"/>
      <c r="Y52" s="8393"/>
      <c r="Z52" s="8393"/>
      <c r="AA52" s="8393"/>
      <c r="AB52" s="8394" t="s">
        <v>9612</v>
      </c>
      <c r="AC52" s="8392" t="s">
        <v>9613</v>
      </c>
      <c r="AD52" s="8392" t="s">
        <v>9712</v>
      </c>
      <c r="AE52" s="8392" t="s">
        <v>9713</v>
      </c>
      <c r="AF52" s="8395" t="s">
        <v>9616</v>
      </c>
      <c r="AG52" s="8395" t="s">
        <v>9617</v>
      </c>
      <c r="AH52" s="8330" t="s">
        <v>9618</v>
      </c>
      <c r="AI52" s="8392" t="s">
        <v>9619</v>
      </c>
      <c r="AJ52" s="8330" t="s">
        <v>9620</v>
      </c>
      <c r="AK52" s="8331" t="s">
        <v>9621</v>
      </c>
      <c r="AL52" s="8331" t="s">
        <v>9714</v>
      </c>
      <c r="AM52" s="8331" t="s">
        <v>9623</v>
      </c>
      <c r="AN52" s="8331" t="s">
        <v>9624</v>
      </c>
    </row>
    <row r="53">
      <c r="A53" s="8331" t="s">
        <v>9625</v>
      </c>
      <c r="B53" s="8331"/>
      <c r="C53" s="8331"/>
      <c r="D53" s="8331" t="s">
        <v>9626</v>
      </c>
      <c r="E53" s="8335" t="s">
        <v>9627</v>
      </c>
      <c r="F53" s="8331"/>
      <c r="G53" s="8396"/>
      <c r="H53" s="8392"/>
      <c r="I53" s="8330"/>
      <c r="J53" s="8330"/>
      <c r="K53" s="8331" t="s">
        <v>9628</v>
      </c>
      <c r="L53" s="8331" t="s">
        <v>9628</v>
      </c>
      <c r="M53" s="8331"/>
      <c r="N53" s="8331"/>
      <c r="O53" s="8331"/>
      <c r="P53" s="8393"/>
      <c r="Q53" s="8393"/>
      <c r="R53" s="8393"/>
      <c r="S53" s="8393"/>
      <c r="T53" s="8393"/>
      <c r="U53" s="8393"/>
      <c r="V53" s="8393"/>
      <c r="W53" s="8393"/>
      <c r="X53" s="8393"/>
      <c r="Y53" s="8393"/>
      <c r="Z53" s="8393"/>
      <c r="AA53" s="8393"/>
      <c r="AB53" s="8394"/>
      <c r="AC53" s="8392"/>
      <c r="AD53" s="8392"/>
      <c r="AE53" s="8392"/>
      <c r="AF53" s="8395"/>
      <c r="AG53" s="8395"/>
      <c r="AH53" s="8330"/>
      <c r="AI53" s="8392"/>
      <c r="AJ53" s="8330"/>
      <c r="AK53" s="8331"/>
      <c r="AL53" s="8331"/>
      <c r="AM53" s="8331"/>
      <c r="AN53" s="8331"/>
    </row>
    <row r="54">
      <c r="A54" s="8397">
        <v>1</v>
      </c>
      <c r="B54" s="8336" t="s">
        <v>9636</v>
      </c>
      <c r="C54" s="8336" t="s">
        <v>9715</v>
      </c>
      <c r="D54" s="8337">
        <v>9406</v>
      </c>
      <c r="E54" s="8351">
        <v>9406</v>
      </c>
      <c r="F54" s="8398"/>
      <c r="G54" s="8399">
        <f>VLOOKUP(C54,'Data Products'!$A:$J,2,0)</f>
      </c>
      <c r="H54" s="8400">
        <f t="shared" ref="H54:H78" si="6">IFERROR(G54-TODAY(),"")</f>
      </c>
      <c r="I54" s="8340">
        <v>45840</v>
      </c>
      <c r="J54" s="8341">
        <f t="shared" ref="J54:J125" si="15">TODAY()-I54</f>
      </c>
      <c r="K54" s="8357">
        <v>8467</v>
      </c>
      <c r="L54" s="8401">
        <v>16365</v>
      </c>
      <c r="M54" s="8337">
        <v>6000</v>
      </c>
      <c r="N54" s="8337">
        <v>12000</v>
      </c>
      <c r="O54" s="8336" t="s">
        <v>9641</v>
      </c>
      <c r="P54" s="8374"/>
      <c r="Q54" s="8374"/>
      <c r="R54" s="8402"/>
      <c r="S54" s="8374"/>
      <c r="T54" s="8374"/>
      <c r="U54" s="8374"/>
      <c r="V54" s="8374"/>
      <c r="W54" s="8374"/>
      <c r="X54" s="8374"/>
      <c r="Y54" s="8374"/>
      <c r="Z54" s="8374"/>
      <c r="AA54" s="8374"/>
      <c r="AB54" s="8403">
        <f t="shared" ref="AB54:AB125" si="20">L54/30</f>
      </c>
      <c r="AC54" s="8358">
        <f t="shared" ref="AC54:AC125" si="1">IFERROR(D54/AB54,"-")</f>
      </c>
      <c r="AD54" s="8344">
        <f t="shared" ref="AD54:AD125" si="9">IFERROR(TODAY()+AC54,"-")</f>
      </c>
      <c r="AE54" s="8359">
        <f t="shared" ref="AE54:AE125" si="17">_xlfn.IFS(AC54="-","Not sold yet",AND(AC54&lt;=150,AC54&gt;60),"Out of stock more than 60 days",AC54&lt;=60,"Out of stock less than 60 days",AC54&gt;=150,"Out of stock more than 150 days")</f>
      </c>
      <c r="AF54" s="8346">
        <f>VLOOKUP(C54,'Data Products'!$A:$J,10,0)</f>
      </c>
      <c r="AG54" s="8347">
        <f t="shared" ref="AG54:AG125" si="3">AF54*D54</f>
      </c>
      <c r="AH54" s="8347"/>
      <c r="AI54" s="8365" t="s">
        <v>9716</v>
      </c>
      <c r="AJ54" s="8349"/>
      <c r="AK54" s="8350"/>
      <c r="AL54" s="8349"/>
      <c r="AM54" s="8350"/>
      <c r="AN54" s="8350"/>
    </row>
    <row customHeight="true" hidden="true" ht="18" r="55">
      <c r="A55" s="8397">
        <v>2</v>
      </c>
      <c r="B55" s="8336" t="s">
        <v>9639</v>
      </c>
      <c r="C55" s="8336" t="s">
        <v>9717</v>
      </c>
      <c r="D55" s="8337">
        <v>0</v>
      </c>
      <c r="E55" s="8351">
        <v>0</v>
      </c>
      <c r="F55" s="8398"/>
      <c r="G55" s="8399">
        <f>VLOOKUP(C55,'Data Products'!$A:$J,2,0)</f>
      </c>
      <c r="H55" s="8400">
        <f t="shared" si="6"/>
      </c>
      <c r="I55" s="8340">
        <v>45376</v>
      </c>
      <c r="J55" s="8341">
        <f t="shared" si="15"/>
      </c>
      <c r="K55" s="8337">
        <v>0</v>
      </c>
      <c r="L55" s="8337">
        <v>0</v>
      </c>
      <c r="M55" s="8337">
        <v>0</v>
      </c>
      <c r="N55" s="8337">
        <v>0</v>
      </c>
      <c r="O55" s="8336" t="s">
        <v>9718</v>
      </c>
      <c r="P55" s="8374"/>
      <c r="Q55" s="8374"/>
      <c r="R55" s="8402"/>
      <c r="S55" s="8374"/>
      <c r="T55" s="8374"/>
      <c r="U55" s="8374"/>
      <c r="V55" s="8374"/>
      <c r="W55" s="8374"/>
      <c r="X55" s="8374"/>
      <c r="Y55" s="8374"/>
      <c r="Z55" s="8374"/>
      <c r="AA55" s="8374"/>
      <c r="AB55" s="8403">
        <f t="shared" si="20"/>
      </c>
      <c r="AC55" s="8352">
        <f t="shared" si="1"/>
      </c>
      <c r="AD55" s="8344">
        <f t="shared" si="9"/>
      </c>
      <c r="AE55" s="8353">
        <f t="shared" si="17"/>
      </c>
      <c r="AF55" s="8346">
        <f>VLOOKUP(C55,'Data Products'!$A:$J,10,0)</f>
      </c>
      <c r="AG55" s="8347">
        <f t="shared" si="3"/>
      </c>
      <c r="AH55" s="8347">
        <f t="shared" ref="AH55:AH90" si="11">IF(H55&lt;=90,D55,0)</f>
      </c>
      <c r="AI55" s="8360"/>
      <c r="AJ55" s="8349"/>
      <c r="AK55" s="8350"/>
      <c r="AL55" s="8349"/>
      <c r="AM55" s="8350"/>
      <c r="AN55" s="8350"/>
    </row>
    <row customHeight="true" hidden="true" ht="18" r="56">
      <c r="A56" s="8397">
        <v>3</v>
      </c>
      <c r="B56" s="8336" t="s">
        <v>9639</v>
      </c>
      <c r="C56" s="8336" t="s">
        <v>9719</v>
      </c>
      <c r="D56" s="8337">
        <v>0</v>
      </c>
      <c r="E56" s="8351">
        <v>0</v>
      </c>
      <c r="F56" s="8398"/>
      <c r="G56" s="8399">
        <f>VLOOKUP(C56,'Data Products'!$A:$J,2,0)</f>
      </c>
      <c r="H56" s="8400">
        <f t="shared" si="6"/>
      </c>
      <c r="I56" s="8376">
        <v>45721</v>
      </c>
      <c r="J56" s="8341">
        <f t="shared" si="15"/>
      </c>
      <c r="K56" s="8337">
        <v>0</v>
      </c>
      <c r="L56" s="8337">
        <v>0</v>
      </c>
      <c r="M56" s="8404" t="s">
        <v>9720</v>
      </c>
      <c r="N56" s="8404" t="s">
        <v>9720</v>
      </c>
      <c r="O56" s="8336" t="s">
        <v>9718</v>
      </c>
      <c r="P56" s="8374"/>
      <c r="Q56" s="8374"/>
      <c r="R56" s="8402"/>
      <c r="S56" s="8374"/>
      <c r="T56" s="8374"/>
      <c r="U56" s="8374"/>
      <c r="V56" s="8374"/>
      <c r="W56" s="8374"/>
      <c r="X56" s="8374"/>
      <c r="Y56" s="8374"/>
      <c r="Z56" s="8374"/>
      <c r="AA56" s="8374"/>
      <c r="AB56" s="8403">
        <f t="shared" si="20"/>
      </c>
      <c r="AC56" s="8352">
        <f t="shared" si="1"/>
      </c>
      <c r="AD56" s="8344">
        <f t="shared" si="9"/>
      </c>
      <c r="AE56" s="8353">
        <f t="shared" si="17"/>
      </c>
      <c r="AF56" s="8346">
        <f>VLOOKUP(C56,'Data Products'!$A:$J,10,0)</f>
      </c>
      <c r="AG56" s="8347">
        <f t="shared" si="3"/>
      </c>
      <c r="AH56" s="8347">
        <f t="shared" si="11"/>
      </c>
      <c r="AI56" s="8360"/>
      <c r="AJ56" s="8349"/>
      <c r="AK56" s="8350"/>
      <c r="AL56" s="8349"/>
      <c r="AM56" s="8350"/>
      <c r="AN56" s="8350"/>
    </row>
    <row customHeight="true" hidden="true" ht="18" r="57">
      <c r="A57" s="8397">
        <v>4</v>
      </c>
      <c r="B57" s="8336" t="s">
        <v>9639</v>
      </c>
      <c r="C57" s="8336" t="s">
        <v>9721</v>
      </c>
      <c r="D57" s="8337">
        <v>0</v>
      </c>
      <c r="E57" s="8351">
        <v>0</v>
      </c>
      <c r="F57" s="8398"/>
      <c r="G57" s="8399">
        <f>VLOOKUP(C57,'Data Products'!$A:$J,2,0)</f>
      </c>
      <c r="H57" s="8400">
        <f t="shared" si="6"/>
      </c>
      <c r="I57" s="8340">
        <v>45460</v>
      </c>
      <c r="J57" s="8341">
        <f t="shared" si="15"/>
      </c>
      <c r="K57" s="8337">
        <v>0</v>
      </c>
      <c r="L57" s="8337">
        <v>0</v>
      </c>
      <c r="M57" s="8337">
        <v>0</v>
      </c>
      <c r="N57" s="8337">
        <v>0</v>
      </c>
      <c r="O57" s="8336" t="s">
        <v>9718</v>
      </c>
      <c r="P57" s="8374"/>
      <c r="Q57" s="8374"/>
      <c r="R57" s="8405"/>
      <c r="S57" s="8374"/>
      <c r="T57" s="8374"/>
      <c r="U57" s="8374"/>
      <c r="V57" s="8374"/>
      <c r="W57" s="8374"/>
      <c r="X57" s="8374"/>
      <c r="Y57" s="8374"/>
      <c r="Z57" s="8374"/>
      <c r="AA57" s="8374"/>
      <c r="AB57" s="8403">
        <f t="shared" si="20"/>
      </c>
      <c r="AC57" s="8352">
        <f t="shared" si="1"/>
      </c>
      <c r="AD57" s="8344">
        <f t="shared" si="9"/>
      </c>
      <c r="AE57" s="8353">
        <f t="shared" si="17"/>
      </c>
      <c r="AF57" s="8346">
        <f>VLOOKUP(C57,'Data Products'!$A:$J,10,0)</f>
      </c>
      <c r="AG57" s="8347">
        <f t="shared" si="3"/>
      </c>
      <c r="AH57" s="8347">
        <f t="shared" si="11"/>
      </c>
      <c r="AI57" s="8349"/>
      <c r="AJ57" s="8350"/>
      <c r="AK57" s="8350"/>
      <c r="AL57" s="8349"/>
      <c r="AM57" s="8350"/>
      <c r="AN57" s="8350"/>
    </row>
    <row customHeight="true" hidden="true" ht="18" r="58">
      <c r="A58" s="8397">
        <v>5</v>
      </c>
      <c r="B58" s="8336" t="s">
        <v>9664</v>
      </c>
      <c r="C58" s="8336" t="s">
        <v>9722</v>
      </c>
      <c r="D58" s="8337">
        <v>0</v>
      </c>
      <c r="E58" s="8351">
        <v>0</v>
      </c>
      <c r="F58" s="8398"/>
      <c r="G58" s="8399">
        <f>VLOOKUP(C58,'Data Products'!$A:$J,2,0)</f>
      </c>
      <c r="H58" s="8400">
        <f t="shared" si="6"/>
      </c>
      <c r="I58" s="8340">
        <v>45667</v>
      </c>
      <c r="J58" s="8341">
        <f t="shared" si="15"/>
      </c>
      <c r="K58" s="8337">
        <v>0</v>
      </c>
      <c r="L58" s="8337">
        <v>0</v>
      </c>
      <c r="M58" s="8337">
        <v>500</v>
      </c>
      <c r="N58" s="8337">
        <v>1000</v>
      </c>
      <c r="O58" s="8406" t="s">
        <v>9649</v>
      </c>
      <c r="P58" s="8374"/>
      <c r="Q58" s="8374"/>
      <c r="R58" s="8402"/>
      <c r="S58" s="8374"/>
      <c r="T58" s="8374"/>
      <c r="U58" s="8374"/>
      <c r="V58" s="8374"/>
      <c r="W58" s="8374"/>
      <c r="X58" s="8374"/>
      <c r="Y58" s="8374"/>
      <c r="Z58" s="8374"/>
      <c r="AA58" s="8374"/>
      <c r="AB58" s="8403">
        <f t="shared" si="20"/>
      </c>
      <c r="AC58" s="8352">
        <f t="shared" si="1"/>
      </c>
      <c r="AD58" s="8344">
        <f t="shared" si="9"/>
      </c>
      <c r="AE58" s="8353">
        <f t="shared" si="17"/>
      </c>
      <c r="AF58" s="8346">
        <f>VLOOKUP(C58,'Data Products'!$A:$J,10,0)</f>
      </c>
      <c r="AG58" s="8347">
        <f t="shared" si="3"/>
      </c>
      <c r="AH58" s="8347">
        <f t="shared" si="11"/>
      </c>
      <c r="AI58" s="8360"/>
      <c r="AJ58" s="8350"/>
      <c r="AK58" s="8350">
        <v>200</v>
      </c>
      <c r="AL58" s="8349"/>
      <c r="AM58" s="8350"/>
      <c r="AN58" s="8350"/>
    </row>
    <row r="59">
      <c r="A59" s="8397">
        <v>6</v>
      </c>
      <c r="B59" s="8336" t="s">
        <v>9639</v>
      </c>
      <c r="C59" s="8336" t="s">
        <v>9723</v>
      </c>
      <c r="D59" s="8337">
        <v>3</v>
      </c>
      <c r="E59" s="8351">
        <v>3</v>
      </c>
      <c r="F59" s="8398"/>
      <c r="G59" s="8399">
        <f>VLOOKUP(C59,'Data Products'!$A:$J,2,0)</f>
      </c>
      <c r="H59" s="8400">
        <f t="shared" si="6"/>
      </c>
      <c r="I59" s="8340">
        <v>45667</v>
      </c>
      <c r="J59" s="8341">
        <f t="shared" si="15"/>
      </c>
      <c r="K59" s="8337">
        <v>0</v>
      </c>
      <c r="L59" s="8337">
        <v>0</v>
      </c>
      <c r="M59" s="8337">
        <v>500</v>
      </c>
      <c r="N59" s="8337">
        <v>1000</v>
      </c>
      <c r="O59" s="8336" t="s">
        <v>9649</v>
      </c>
      <c r="P59" s="8374"/>
      <c r="Q59" s="8374"/>
      <c r="R59" s="8402"/>
      <c r="S59" s="8374"/>
      <c r="T59" s="8374"/>
      <c r="U59" s="8374"/>
      <c r="V59" s="8374"/>
      <c r="W59" s="8374"/>
      <c r="X59" s="8374"/>
      <c r="Y59" s="8374"/>
      <c r="Z59" s="8374"/>
      <c r="AA59" s="8374"/>
      <c r="AB59" s="8403">
        <f t="shared" si="20"/>
      </c>
      <c r="AC59" s="8358">
        <f t="shared" si="1"/>
      </c>
      <c r="AD59" s="8344">
        <f t="shared" si="9"/>
      </c>
      <c r="AE59" s="8359">
        <f t="shared" si="17"/>
      </c>
      <c r="AF59" s="8346">
        <f>VLOOKUP(C59,'Data Products'!$A:$J,10,0)</f>
      </c>
      <c r="AG59" s="8347">
        <f t="shared" si="3"/>
      </c>
      <c r="AH59" s="8347">
        <f t="shared" si="11"/>
      </c>
      <c r="AI59" s="8360"/>
      <c r="AJ59" s="8350"/>
      <c r="AK59" s="8350"/>
      <c r="AL59" s="8349"/>
      <c r="AM59" s="8350"/>
      <c r="AN59" s="8350"/>
    </row>
    <row r="60">
      <c r="A60" s="8397">
        <v>7</v>
      </c>
      <c r="B60" s="8336" t="s">
        <v>9629</v>
      </c>
      <c r="C60" s="8336" t="s">
        <v>9724</v>
      </c>
      <c r="D60" s="8337">
        <v>148</v>
      </c>
      <c r="E60" s="8351">
        <v>148</v>
      </c>
      <c r="F60" s="8398"/>
      <c r="G60" s="8399">
        <f>VLOOKUP(C60,'Data Products'!$A:$J,2,0)</f>
      </c>
      <c r="H60" s="8400">
        <f t="shared" si="6"/>
      </c>
      <c r="I60" s="8340">
        <v>45617</v>
      </c>
      <c r="J60" s="8341">
        <f t="shared" si="15"/>
      </c>
      <c r="K60" s="8337">
        <v>33</v>
      </c>
      <c r="L60" s="8337">
        <v>58</v>
      </c>
      <c r="M60" s="8337">
        <v>300</v>
      </c>
      <c r="N60" s="8337">
        <v>500</v>
      </c>
      <c r="O60" s="8407" t="s">
        <v>9649</v>
      </c>
      <c r="P60" s="8374"/>
      <c r="Q60" s="8374"/>
      <c r="R60" s="8402"/>
      <c r="S60" s="8374"/>
      <c r="T60" s="8374"/>
      <c r="U60" s="8374"/>
      <c r="V60" s="8374"/>
      <c r="W60" s="8374"/>
      <c r="X60" s="8374"/>
      <c r="Y60" s="8374"/>
      <c r="Z60" s="8374"/>
      <c r="AA60" s="8374"/>
      <c r="AB60" s="8403">
        <f t="shared" si="20"/>
      </c>
      <c r="AC60" s="8362">
        <f t="shared" si="1"/>
      </c>
      <c r="AD60" s="8344">
        <f t="shared" si="9"/>
      </c>
      <c r="AE60" s="8363">
        <f t="shared" si="17"/>
      </c>
      <c r="AF60" s="8346">
        <f>VLOOKUP(C60,'Data Products'!$A:$J,10,0)</f>
      </c>
      <c r="AG60" s="8347">
        <f t="shared" si="3"/>
      </c>
      <c r="AH60" s="8347">
        <f t="shared" si="11"/>
      </c>
      <c r="AI60" s="8349"/>
      <c r="AJ60" s="8350"/>
      <c r="AK60" s="8350"/>
      <c r="AL60" s="8349"/>
      <c r="AM60" s="8350"/>
      <c r="AN60" s="8350"/>
    </row>
    <row customHeight="true" hidden="true" ht="18" r="61">
      <c r="A61" s="8397">
        <v>8</v>
      </c>
      <c r="B61" s="8336" t="s">
        <v>9629</v>
      </c>
      <c r="C61" s="8336" t="s">
        <v>9725</v>
      </c>
      <c r="D61" s="8337">
        <v>0</v>
      </c>
      <c r="E61" s="8351">
        <v>0</v>
      </c>
      <c r="F61" s="8398"/>
      <c r="G61" s="8399">
        <f>VLOOKUP(C61,'Data Products'!$A:$J,2,0)</f>
      </c>
      <c r="H61" s="8408">
        <f t="shared" si="6"/>
      </c>
      <c r="I61" s="8340">
        <v>45504</v>
      </c>
      <c r="J61" s="8341">
        <f t="shared" si="15"/>
      </c>
      <c r="K61" s="8337">
        <v>0</v>
      </c>
      <c r="L61" s="8337">
        <v>0</v>
      </c>
      <c r="M61" s="8337">
        <v>0</v>
      </c>
      <c r="N61" s="8337">
        <v>0</v>
      </c>
      <c r="O61" s="8336" t="s">
        <v>9649</v>
      </c>
      <c r="P61" s="8374"/>
      <c r="Q61" s="8374"/>
      <c r="R61" s="8402"/>
      <c r="S61" s="8374"/>
      <c r="T61" s="8374"/>
      <c r="U61" s="8374"/>
      <c r="V61" s="8374"/>
      <c r="W61" s="8374"/>
      <c r="X61" s="8374"/>
      <c r="Y61" s="8374"/>
      <c r="Z61" s="8374"/>
      <c r="AA61" s="8374"/>
      <c r="AB61" s="8403">
        <f t="shared" si="20"/>
      </c>
      <c r="AC61" s="8352">
        <f t="shared" si="1"/>
      </c>
      <c r="AD61" s="8344">
        <f t="shared" si="9"/>
      </c>
      <c r="AE61" s="8353">
        <f t="shared" si="17"/>
      </c>
      <c r="AF61" s="8346">
        <f>VLOOKUP(C61,'Data Products'!$A:$J,10,0)</f>
      </c>
      <c r="AG61" s="8347">
        <f t="shared" si="3"/>
      </c>
      <c r="AH61" s="8347">
        <f t="shared" si="11"/>
      </c>
      <c r="AI61" s="8349"/>
      <c r="AJ61" s="8350"/>
      <c r="AK61" s="8350"/>
      <c r="AL61" s="8349"/>
      <c r="AM61" s="8350"/>
      <c r="AN61" s="8350"/>
    </row>
    <row customHeight="true" hidden="true" ht="18" r="62">
      <c r="A62" s="8397">
        <v>9</v>
      </c>
      <c r="B62" s="8336" t="s">
        <v>9629</v>
      </c>
      <c r="C62" s="8336" t="s">
        <v>9726</v>
      </c>
      <c r="D62" s="8337">
        <v>0</v>
      </c>
      <c r="E62" s="8351">
        <v>0</v>
      </c>
      <c r="F62" s="8398"/>
      <c r="G62" s="8399">
        <f>VLOOKUP(C62,'Data Products'!$A:$J,2,0)</f>
      </c>
      <c r="H62" s="8400">
        <f t="shared" si="6"/>
      </c>
      <c r="I62" s="8340">
        <v>45530</v>
      </c>
      <c r="J62" s="8341">
        <f t="shared" si="15"/>
      </c>
      <c r="K62" s="8337">
        <v>0</v>
      </c>
      <c r="L62" s="8337">
        <v>0</v>
      </c>
      <c r="M62" s="8337">
        <v>100</v>
      </c>
      <c r="N62" s="8337">
        <v>300</v>
      </c>
      <c r="O62" s="8336" t="s">
        <v>9649</v>
      </c>
      <c r="P62" s="8374"/>
      <c r="Q62" s="8374"/>
      <c r="R62" s="8402"/>
      <c r="S62" s="8374"/>
      <c r="T62" s="8374"/>
      <c r="U62" s="8374"/>
      <c r="V62" s="8374"/>
      <c r="W62" s="8374"/>
      <c r="X62" s="8374"/>
      <c r="Y62" s="8374"/>
      <c r="Z62" s="8374"/>
      <c r="AA62" s="8374"/>
      <c r="AB62" s="8403">
        <f t="shared" si="20"/>
      </c>
      <c r="AC62" s="8358">
        <f t="shared" si="1"/>
      </c>
      <c r="AD62" s="8344">
        <f t="shared" si="9"/>
      </c>
      <c r="AE62" s="8359">
        <f t="shared" si="17"/>
      </c>
      <c r="AF62" s="8346">
        <f>VLOOKUP(C62,'Data Products'!$A:$J,10,0)</f>
      </c>
      <c r="AG62" s="8347">
        <f t="shared" si="3"/>
      </c>
      <c r="AH62" s="8347">
        <f t="shared" si="11"/>
      </c>
      <c r="AI62" s="8349"/>
      <c r="AJ62" s="8350"/>
      <c r="AK62" s="8350"/>
      <c r="AL62" s="8349"/>
      <c r="AM62" s="8350"/>
      <c r="AN62" s="8350"/>
    </row>
    <row customHeight="true" hidden="true" ht="18" r="63">
      <c r="A63" s="8397">
        <v>10</v>
      </c>
      <c r="B63" s="8336" t="s">
        <v>9629</v>
      </c>
      <c r="C63" s="8336" t="s">
        <v>9727</v>
      </c>
      <c r="D63" s="8337">
        <v>0</v>
      </c>
      <c r="E63" s="8351">
        <v>0</v>
      </c>
      <c r="F63" s="8398"/>
      <c r="G63" s="8399">
        <f>VLOOKUP(C63,'Data Products'!$A:$J,2,0)</f>
      </c>
      <c r="H63" s="8400">
        <f t="shared" si="6"/>
      </c>
      <c r="I63" s="8340">
        <v>45667</v>
      </c>
      <c r="J63" s="8341">
        <f t="shared" si="15"/>
      </c>
      <c r="K63" s="8337">
        <v>0</v>
      </c>
      <c r="L63" s="8337">
        <v>0</v>
      </c>
      <c r="M63" s="8337">
        <v>500</v>
      </c>
      <c r="N63" s="8337">
        <v>1000</v>
      </c>
      <c r="O63" s="8336" t="s">
        <v>9649</v>
      </c>
      <c r="P63" s="8374"/>
      <c r="Q63" s="8374"/>
      <c r="R63" s="8402"/>
      <c r="S63" s="8374"/>
      <c r="T63" s="8374"/>
      <c r="U63" s="8374"/>
      <c r="V63" s="8374"/>
      <c r="W63" s="8374"/>
      <c r="X63" s="8374"/>
      <c r="Y63" s="8374"/>
      <c r="Z63" s="8374"/>
      <c r="AA63" s="8374"/>
      <c r="AB63" s="8403">
        <f t="shared" si="20"/>
      </c>
      <c r="AC63" s="8352">
        <f t="shared" si="1"/>
      </c>
      <c r="AD63" s="8344">
        <f t="shared" si="9"/>
      </c>
      <c r="AE63" s="8353">
        <f t="shared" si="17"/>
      </c>
      <c r="AF63" s="8346">
        <f>VLOOKUP(C63,'Data Products'!$A:$J,10,0)</f>
      </c>
      <c r="AG63" s="8347">
        <f t="shared" si="3"/>
      </c>
      <c r="AH63" s="8347">
        <f t="shared" si="11"/>
      </c>
      <c r="AI63" s="8360"/>
      <c r="AJ63" s="8350"/>
      <c r="AK63" s="8350">
        <v>150</v>
      </c>
      <c r="AL63" s="8349"/>
      <c r="AM63" s="8350"/>
      <c r="AN63" s="8350"/>
    </row>
    <row r="64">
      <c r="A64" s="8397">
        <v>11</v>
      </c>
      <c r="B64" s="8336" t="s">
        <v>9629</v>
      </c>
      <c r="C64" s="8336" t="s">
        <v>9728</v>
      </c>
      <c r="D64" s="8337">
        <v>33</v>
      </c>
      <c r="E64" s="8351">
        <v>33</v>
      </c>
      <c r="F64" s="8398"/>
      <c r="G64" s="8399">
        <f>VLOOKUP(C64,'Data Products'!$A:$J,2,0)</f>
      </c>
      <c r="H64" s="8400">
        <f t="shared" si="6"/>
      </c>
      <c r="I64" s="8376">
        <v>45716</v>
      </c>
      <c r="J64" s="8341">
        <f t="shared" si="15"/>
      </c>
      <c r="K64" s="8337">
        <v>81</v>
      </c>
      <c r="L64" s="8337">
        <v>231</v>
      </c>
      <c r="M64" s="8337">
        <v>0</v>
      </c>
      <c r="N64" s="8337">
        <v>0</v>
      </c>
      <c r="O64" s="8336" t="s">
        <v>9649</v>
      </c>
      <c r="P64" s="8374"/>
      <c r="Q64" s="8374"/>
      <c r="R64" s="8402"/>
      <c r="S64" s="8374"/>
      <c r="T64" s="8374"/>
      <c r="U64" s="8374"/>
      <c r="V64" s="8374"/>
      <c r="W64" s="8374"/>
      <c r="X64" s="8374"/>
      <c r="Y64" s="8374"/>
      <c r="Z64" s="8374"/>
      <c r="AA64" s="8374"/>
      <c r="AB64" s="8403">
        <f t="shared" si="20"/>
      </c>
      <c r="AC64" s="8362">
        <f t="shared" si="1"/>
      </c>
      <c r="AD64" s="8344">
        <f t="shared" si="9"/>
      </c>
      <c r="AE64" s="8363">
        <f t="shared" si="17"/>
      </c>
      <c r="AF64" s="8346">
        <f>VLOOKUP(C64,'Data Products'!$A:$J,10,0)</f>
      </c>
      <c r="AG64" s="8347">
        <f t="shared" si="3"/>
      </c>
      <c r="AH64" s="8347">
        <f t="shared" si="11"/>
      </c>
      <c r="AI64" s="8360"/>
      <c r="AJ64" s="8350"/>
      <c r="AK64" s="8350"/>
      <c r="AL64" s="8349"/>
      <c r="AM64" s="8350"/>
      <c r="AN64" s="8350"/>
    </row>
    <row r="65">
      <c r="A65" s="8397">
        <v>12</v>
      </c>
      <c r="B65" s="8336" t="s">
        <v>9629</v>
      </c>
      <c r="C65" s="8336" t="s">
        <v>9729</v>
      </c>
      <c r="D65" s="8337">
        <v>290</v>
      </c>
      <c r="E65" s="8351">
        <v>290</v>
      </c>
      <c r="F65" s="8398"/>
      <c r="G65" s="8399">
        <f>VLOOKUP(C65,'Data Products'!$A:$J,2,0)</f>
      </c>
      <c r="H65" s="8400">
        <f t="shared" si="6"/>
      </c>
      <c r="I65" s="8376">
        <v>45716</v>
      </c>
      <c r="J65" s="8341">
        <f t="shared" si="15"/>
      </c>
      <c r="K65" s="8337">
        <v>33</v>
      </c>
      <c r="L65" s="8337">
        <v>46</v>
      </c>
      <c r="M65" s="8337">
        <v>0</v>
      </c>
      <c r="N65" s="8337">
        <v>0</v>
      </c>
      <c r="O65" s="8336" t="s">
        <v>9649</v>
      </c>
      <c r="P65" s="8374"/>
      <c r="Q65" s="8374"/>
      <c r="R65" s="8402"/>
      <c r="S65" s="8374"/>
      <c r="T65" s="8374"/>
      <c r="U65" s="8374"/>
      <c r="V65" s="8374"/>
      <c r="W65" s="8374"/>
      <c r="X65" s="8374"/>
      <c r="Y65" s="8374"/>
      <c r="Z65" s="8374"/>
      <c r="AA65" s="8374"/>
      <c r="AB65" s="8403">
        <f t="shared" si="20"/>
      </c>
      <c r="AC65" s="8362">
        <f t="shared" si="1"/>
      </c>
      <c r="AD65" s="8344">
        <f t="shared" si="9"/>
      </c>
      <c r="AE65" s="8363">
        <f t="shared" si="17"/>
      </c>
      <c r="AF65" s="8346">
        <f>VLOOKUP(C65,'Data Products'!$A:$J,10,0)</f>
      </c>
      <c r="AG65" s="8347">
        <f t="shared" si="3"/>
      </c>
      <c r="AH65" s="8347">
        <f t="shared" si="11"/>
      </c>
      <c r="AI65" s="8360"/>
      <c r="AJ65" s="8350"/>
      <c r="AK65" s="8350"/>
      <c r="AL65" s="8349"/>
      <c r="AM65" s="8350"/>
      <c r="AN65" s="8350"/>
    </row>
    <row customHeight="true" hidden="true" ht="18" r="66">
      <c r="A66" s="8397">
        <v>13</v>
      </c>
      <c r="B66" s="8336" t="s">
        <v>9629</v>
      </c>
      <c r="C66" s="8336" t="s">
        <v>9730</v>
      </c>
      <c r="D66" s="8337">
        <v>0</v>
      </c>
      <c r="E66" s="8351">
        <v>0</v>
      </c>
      <c r="F66" s="8398"/>
      <c r="G66" s="8399">
        <f>VLOOKUP(C66,'Data Products'!$A:$J,2,0)</f>
      </c>
      <c r="H66" s="8408">
        <f t="shared" si="6"/>
      </c>
      <c r="I66" s="8340">
        <v>45363</v>
      </c>
      <c r="J66" s="8341">
        <f t="shared" si="15"/>
      </c>
      <c r="K66" s="8337">
        <v>0</v>
      </c>
      <c r="L66" s="8337">
        <v>0</v>
      </c>
      <c r="M66" s="8337">
        <v>0</v>
      </c>
      <c r="N66" s="8337">
        <v>0</v>
      </c>
      <c r="O66" s="8336" t="s">
        <v>9649</v>
      </c>
      <c r="P66" s="8374"/>
      <c r="Q66" s="8374"/>
      <c r="R66" s="8402"/>
      <c r="S66" s="8374"/>
      <c r="T66" s="8374"/>
      <c r="U66" s="8374"/>
      <c r="V66" s="8374"/>
      <c r="W66" s="8374"/>
      <c r="X66" s="8374"/>
      <c r="Y66" s="8374"/>
      <c r="Z66" s="8374"/>
      <c r="AA66" s="8374"/>
      <c r="AB66" s="8403">
        <f t="shared" si="20"/>
      </c>
      <c r="AC66" s="8352">
        <f t="shared" si="1"/>
      </c>
      <c r="AD66" s="8344">
        <f t="shared" si="9"/>
      </c>
      <c r="AE66" s="8353">
        <f t="shared" si="17"/>
      </c>
      <c r="AF66" s="8346">
        <f>VLOOKUP(C66,'Data Products'!$A:$J,10,0)</f>
      </c>
      <c r="AG66" s="8347">
        <f t="shared" si="3"/>
      </c>
      <c r="AH66" s="8347">
        <f t="shared" si="11"/>
      </c>
      <c r="AI66" s="8349"/>
      <c r="AJ66" s="8350"/>
      <c r="AK66" s="8350"/>
      <c r="AL66" s="8349"/>
      <c r="AM66" s="8350"/>
      <c r="AN66" s="8350"/>
    </row>
    <row r="67">
      <c r="A67" s="8397">
        <v>14</v>
      </c>
      <c r="B67" s="8336" t="s">
        <v>9629</v>
      </c>
      <c r="C67" s="8336" t="s">
        <v>9731</v>
      </c>
      <c r="D67" s="8337">
        <v>53</v>
      </c>
      <c r="E67" s="8351">
        <v>53</v>
      </c>
      <c r="F67" s="8398"/>
      <c r="G67" s="8399">
        <f>VLOOKUP(C67,'Data Products'!$A:$J,2,0)</f>
      </c>
      <c r="H67" s="8400">
        <f t="shared" si="6"/>
      </c>
      <c r="I67" s="8340">
        <v>45617</v>
      </c>
      <c r="J67" s="8341">
        <f t="shared" si="15"/>
      </c>
      <c r="K67" s="8337">
        <v>8</v>
      </c>
      <c r="L67" s="8337">
        <v>14</v>
      </c>
      <c r="M67" s="8337">
        <v>300</v>
      </c>
      <c r="N67" s="8337">
        <v>500</v>
      </c>
      <c r="O67" s="8336" t="s">
        <v>9649</v>
      </c>
      <c r="P67" s="8374"/>
      <c r="Q67" s="8374"/>
      <c r="R67" s="8402"/>
      <c r="S67" s="8374"/>
      <c r="T67" s="8374"/>
      <c r="U67" s="8374"/>
      <c r="V67" s="8374"/>
      <c r="W67" s="8374"/>
      <c r="X67" s="8374"/>
      <c r="Y67" s="8374"/>
      <c r="Z67" s="8374"/>
      <c r="AA67" s="8374"/>
      <c r="AB67" s="8403">
        <f t="shared" si="20"/>
      </c>
      <c r="AC67" s="8362">
        <f t="shared" si="1"/>
      </c>
      <c r="AD67" s="8344">
        <f t="shared" si="9"/>
      </c>
      <c r="AE67" s="8363">
        <f t="shared" si="17"/>
      </c>
      <c r="AF67" s="8346">
        <f>VLOOKUP(C67,'Data Products'!$A:$J,10,0)</f>
      </c>
      <c r="AG67" s="8347">
        <f t="shared" si="3"/>
      </c>
      <c r="AH67" s="8347">
        <f t="shared" si="11"/>
      </c>
      <c r="AI67" s="8360"/>
      <c r="AJ67" s="8350"/>
      <c r="AK67" s="8350"/>
      <c r="AL67" s="8349"/>
      <c r="AM67" s="8350"/>
      <c r="AN67" s="8350"/>
    </row>
    <row r="68">
      <c r="A68" s="8397">
        <v>15</v>
      </c>
      <c r="B68" s="8336" t="s">
        <v>9629</v>
      </c>
      <c r="C68" s="8336" t="s">
        <v>9732</v>
      </c>
      <c r="D68" s="8337">
        <v>263</v>
      </c>
      <c r="E68" s="8351">
        <v>263</v>
      </c>
      <c r="F68" s="8398"/>
      <c r="G68" s="8399">
        <f>VLOOKUP(C68,'Data Products'!$A:$J,2,0)</f>
      </c>
      <c r="H68" s="8400">
        <f t="shared" si="6"/>
      </c>
      <c r="I68" s="8340">
        <v>45667</v>
      </c>
      <c r="J68" s="8341">
        <f t="shared" si="15"/>
      </c>
      <c r="K68" s="8337">
        <v>97</v>
      </c>
      <c r="L68" s="8337">
        <v>236</v>
      </c>
      <c r="M68" s="8337">
        <v>1000</v>
      </c>
      <c r="N68" s="8337">
        <v>2000</v>
      </c>
      <c r="O68" s="8336" t="s">
        <v>9649</v>
      </c>
      <c r="P68" s="8374"/>
      <c r="Q68" s="8374"/>
      <c r="R68" s="8402"/>
      <c r="S68" s="8374"/>
      <c r="T68" s="8374"/>
      <c r="U68" s="8374"/>
      <c r="V68" s="8374"/>
      <c r="W68" s="8374"/>
      <c r="X68" s="8374"/>
      <c r="Y68" s="8374"/>
      <c r="Z68" s="8374"/>
      <c r="AA68" s="8374"/>
      <c r="AB68" s="8403">
        <f t="shared" si="20"/>
      </c>
      <c r="AC68" s="8362">
        <f t="shared" si="1"/>
      </c>
      <c r="AD68" s="8344">
        <f t="shared" si="9"/>
      </c>
      <c r="AE68" s="8363">
        <f t="shared" si="17"/>
      </c>
      <c r="AF68" s="8346">
        <f>VLOOKUP(C68,'Data Products'!$A:$J,10,0)</f>
      </c>
      <c r="AG68" s="8347">
        <f t="shared" si="3"/>
      </c>
      <c r="AH68" s="8347">
        <f t="shared" si="11"/>
      </c>
      <c r="AI68" s="8360"/>
      <c r="AJ68" s="8350"/>
      <c r="AK68" s="8350">
        <v>340</v>
      </c>
      <c r="AL68" s="8349"/>
      <c r="AM68" s="8350"/>
      <c r="AN68" s="8350"/>
    </row>
    <row customHeight="true" hidden="true" ht="18" r="69">
      <c r="A69" s="8397">
        <v>16</v>
      </c>
      <c r="B69" s="8336" t="s">
        <v>9639</v>
      </c>
      <c r="C69" s="8336" t="s">
        <v>9733</v>
      </c>
      <c r="D69" s="8337">
        <v>0</v>
      </c>
      <c r="E69" s="8351">
        <v>0</v>
      </c>
      <c r="F69" s="8398"/>
      <c r="G69" s="8399">
        <f>VLOOKUP(C69,'Data Products'!$A:$J,2,0)</f>
      </c>
      <c r="H69" s="8408">
        <f t="shared" si="6"/>
      </c>
      <c r="I69" s="8340">
        <v>45668</v>
      </c>
      <c r="J69" s="8341">
        <f t="shared" si="15"/>
      </c>
      <c r="K69" s="8337">
        <v>0</v>
      </c>
      <c r="L69" s="8337">
        <v>0</v>
      </c>
      <c r="M69" s="8337">
        <v>0</v>
      </c>
      <c r="N69" s="8337">
        <v>0</v>
      </c>
      <c r="O69" s="8336" t="s">
        <v>9667</v>
      </c>
      <c r="P69" s="8374"/>
      <c r="Q69" s="8374"/>
      <c r="R69" s="8402"/>
      <c r="S69" s="8374"/>
      <c r="T69" s="8374"/>
      <c r="U69" s="8374"/>
      <c r="V69" s="8374"/>
      <c r="W69" s="8374"/>
      <c r="X69" s="8374"/>
      <c r="Y69" s="8374"/>
      <c r="Z69" s="8374"/>
      <c r="AA69" s="8374"/>
      <c r="AB69" s="8403">
        <f t="shared" si="20"/>
      </c>
      <c r="AC69" s="8352">
        <f t="shared" si="1"/>
      </c>
      <c r="AD69" s="8344">
        <f t="shared" si="9"/>
      </c>
      <c r="AE69" s="8353">
        <f t="shared" si="17"/>
      </c>
      <c r="AF69" s="8346">
        <f>VLOOKUP(C69,'Data Products'!$A:$J,10,0)</f>
      </c>
      <c r="AG69" s="8347">
        <f t="shared" si="3"/>
      </c>
      <c r="AH69" s="8347">
        <f t="shared" si="11"/>
      </c>
      <c r="AI69" s="8360"/>
      <c r="AJ69" s="8350"/>
      <c r="AK69" s="8350"/>
      <c r="AL69" s="8349"/>
      <c r="AM69" s="8350"/>
      <c r="AN69" s="8350"/>
    </row>
    <row customHeight="true" hidden="true" ht="18" r="70">
      <c r="A70" s="8397">
        <v>17</v>
      </c>
      <c r="B70" s="8336" t="s">
        <v>9639</v>
      </c>
      <c r="C70" s="8336" t="s">
        <v>9734</v>
      </c>
      <c r="D70" s="8337">
        <v>0</v>
      </c>
      <c r="E70" s="8351">
        <v>0</v>
      </c>
      <c r="F70" s="8398"/>
      <c r="G70" s="8399">
        <f>VLOOKUP(C70,'Data Products'!$A:$J,2,0)</f>
      </c>
      <c r="H70" s="8408">
        <f t="shared" si="6"/>
      </c>
      <c r="I70" s="8340">
        <v>45669</v>
      </c>
      <c r="J70" s="8341">
        <f t="shared" si="15"/>
      </c>
      <c r="K70" s="8337">
        <v>0</v>
      </c>
      <c r="L70" s="8337">
        <v>2</v>
      </c>
      <c r="M70" s="8337">
        <v>4000</v>
      </c>
      <c r="N70" s="8337">
        <v>8000</v>
      </c>
      <c r="O70" s="8336" t="s">
        <v>9667</v>
      </c>
      <c r="P70" s="8374"/>
      <c r="Q70" s="8374"/>
      <c r="R70" s="8402"/>
      <c r="S70" s="8374"/>
      <c r="T70" s="8374"/>
      <c r="U70" s="8374"/>
      <c r="V70" s="8374"/>
      <c r="W70" s="8374"/>
      <c r="X70" s="8374"/>
      <c r="Y70" s="8374"/>
      <c r="Z70" s="8374"/>
      <c r="AA70" s="8374"/>
      <c r="AB70" s="8403">
        <f t="shared" si="20"/>
      </c>
      <c r="AC70" s="8358">
        <f t="shared" si="1"/>
      </c>
      <c r="AD70" s="8344">
        <f t="shared" si="9"/>
      </c>
      <c r="AE70" s="8359">
        <f t="shared" si="17"/>
      </c>
      <c r="AF70" s="8346">
        <f>VLOOKUP(C70,'Data Products'!$A:$J,10,0)</f>
      </c>
      <c r="AG70" s="8347">
        <f t="shared" si="3"/>
      </c>
      <c r="AH70" s="8347">
        <f t="shared" si="11"/>
      </c>
      <c r="AI70" s="8360"/>
      <c r="AJ70" s="8350"/>
      <c r="AK70" s="8350">
        <v>3620</v>
      </c>
      <c r="AL70" s="8349"/>
      <c r="AM70" s="8350"/>
      <c r="AN70" s="8350"/>
    </row>
    <row customHeight="true" hidden="true" ht="18" r="71">
      <c r="A71" s="8397">
        <v>18</v>
      </c>
      <c r="B71" s="8336" t="s">
        <v>9639</v>
      </c>
      <c r="C71" s="8336" t="s">
        <v>9735</v>
      </c>
      <c r="D71" s="8337">
        <v>0</v>
      </c>
      <c r="E71" s="8351">
        <v>0</v>
      </c>
      <c r="F71" s="8398"/>
      <c r="G71" s="8399">
        <f>VLOOKUP(C71,'Data Products'!$A:$J,2,0)</f>
      </c>
      <c r="H71" s="8408">
        <f t="shared" si="6"/>
      </c>
      <c r="I71" s="8340">
        <v>45670</v>
      </c>
      <c r="J71" s="8341">
        <f t="shared" si="15"/>
      </c>
      <c r="K71" s="8337">
        <v>0</v>
      </c>
      <c r="L71" s="8337">
        <v>0</v>
      </c>
      <c r="M71" s="8337">
        <v>0</v>
      </c>
      <c r="N71" s="8337">
        <v>0</v>
      </c>
      <c r="O71" s="8336" t="s">
        <v>9667</v>
      </c>
      <c r="P71" s="8374"/>
      <c r="Q71" s="8374"/>
      <c r="R71" s="8402"/>
      <c r="S71" s="8374"/>
      <c r="T71" s="8374"/>
      <c r="U71" s="8374"/>
      <c r="V71" s="8374"/>
      <c r="W71" s="8374"/>
      <c r="X71" s="8374"/>
      <c r="Y71" s="8374"/>
      <c r="Z71" s="8374"/>
      <c r="AA71" s="8374"/>
      <c r="AB71" s="8403">
        <f t="shared" si="20"/>
      </c>
      <c r="AC71" s="8352">
        <f t="shared" si="1"/>
      </c>
      <c r="AD71" s="8344">
        <f t="shared" si="9"/>
      </c>
      <c r="AE71" s="8353">
        <f t="shared" si="17"/>
      </c>
      <c r="AF71" s="8346">
        <f>VLOOKUP(C71,'Data Products'!$A:$J,10,0)</f>
      </c>
      <c r="AG71" s="8347">
        <f t="shared" si="3"/>
      </c>
      <c r="AH71" s="8347">
        <f t="shared" si="11"/>
      </c>
      <c r="AI71" s="8360"/>
      <c r="AJ71" s="8350"/>
      <c r="AK71" s="8350"/>
      <c r="AL71" s="8349"/>
      <c r="AM71" s="8350"/>
      <c r="AN71" s="8350"/>
    </row>
    <row r="72">
      <c r="A72" s="8397">
        <v>19</v>
      </c>
      <c r="B72" s="8336" t="s">
        <v>9636</v>
      </c>
      <c r="C72" s="8336" t="s">
        <v>9736</v>
      </c>
      <c r="D72" s="8337">
        <v>1545</v>
      </c>
      <c r="E72" s="8351">
        <v>1545</v>
      </c>
      <c r="F72" s="8398"/>
      <c r="G72" s="8399">
        <f>VLOOKUP(C72,'Data Products'!$A:$J,2,0)</f>
      </c>
      <c r="H72" s="8400">
        <f t="shared" si="6"/>
      </c>
      <c r="I72" s="8340">
        <v>45671</v>
      </c>
      <c r="J72" s="8341">
        <f t="shared" si="15"/>
      </c>
      <c r="K72" s="8337">
        <v>1820</v>
      </c>
      <c r="L72" s="8337">
        <v>3741</v>
      </c>
      <c r="M72" s="8337">
        <v>0</v>
      </c>
      <c r="N72" s="8337">
        <v>0</v>
      </c>
      <c r="O72" s="8336" t="s">
        <v>9737</v>
      </c>
      <c r="P72" s="8374"/>
      <c r="Q72" s="8374"/>
      <c r="R72" s="8402"/>
      <c r="S72" s="8374"/>
      <c r="T72" s="8374"/>
      <c r="U72" s="8374"/>
      <c r="V72" s="8374"/>
      <c r="W72" s="8374"/>
      <c r="X72" s="8374"/>
      <c r="Y72" s="8374"/>
      <c r="Z72" s="8374"/>
      <c r="AA72" s="8374"/>
      <c r="AB72" s="8403">
        <f t="shared" si="20"/>
      </c>
      <c r="AC72" s="8358">
        <f t="shared" si="1"/>
      </c>
      <c r="AD72" s="8344">
        <f t="shared" si="9"/>
      </c>
      <c r="AE72" s="8359">
        <f t="shared" si="17"/>
      </c>
      <c r="AF72" s="8346">
        <f>VLOOKUP(C72,'Data Products'!$A:$J,10,0)</f>
      </c>
      <c r="AG72" s="8347">
        <f t="shared" si="3"/>
      </c>
      <c r="AH72" s="8347">
        <f t="shared" si="11"/>
      </c>
      <c r="AI72" s="8365" t="s">
        <v>9738</v>
      </c>
      <c r="AJ72" s="8350"/>
      <c r="AK72" s="8350"/>
      <c r="AL72" s="8349"/>
      <c r="AM72" s="8350"/>
      <c r="AN72" s="8350"/>
    </row>
    <row r="73">
      <c r="A73" s="8397">
        <v>20</v>
      </c>
      <c r="B73" s="8336" t="s">
        <v>9636</v>
      </c>
      <c r="C73" s="8336" t="s">
        <v>9739</v>
      </c>
      <c r="D73" s="8337">
        <v>4042</v>
      </c>
      <c r="E73" s="8351">
        <v>4042</v>
      </c>
      <c r="F73" s="8398"/>
      <c r="G73" s="8399">
        <f>VLOOKUP(C73,'Data Products'!$A:$J,2,0)</f>
      </c>
      <c r="H73" s="8400">
        <f t="shared" si="6"/>
      </c>
      <c r="I73" s="8376">
        <v>45980</v>
      </c>
      <c r="J73" s="8341">
        <f t="shared" si="15"/>
      </c>
      <c r="K73" s="8337">
        <v>1354</v>
      </c>
      <c r="L73" s="8337">
        <v>2402</v>
      </c>
      <c r="M73" s="8337">
        <v>0</v>
      </c>
      <c r="N73" s="8337">
        <v>0</v>
      </c>
      <c r="O73" s="8336" t="s">
        <v>9737</v>
      </c>
      <c r="P73" s="8374"/>
      <c r="Q73" s="8374"/>
      <c r="R73" s="8402"/>
      <c r="S73" s="8374"/>
      <c r="T73" s="8374"/>
      <c r="U73" s="8374"/>
      <c r="V73" s="8374"/>
      <c r="W73" s="8374"/>
      <c r="X73" s="8374"/>
      <c r="Y73" s="8374"/>
      <c r="Z73" s="8374"/>
      <c r="AA73" s="8374"/>
      <c r="AB73" s="8403">
        <f t="shared" si="20"/>
      </c>
      <c r="AC73" s="8358">
        <f t="shared" si="1"/>
      </c>
      <c r="AD73" s="8344">
        <f t="shared" si="9"/>
      </c>
      <c r="AE73" s="8359">
        <f t="shared" si="17"/>
      </c>
      <c r="AF73" s="8346">
        <f>VLOOKUP(C73,'Data Products'!$A:$J,10,0)</f>
      </c>
      <c r="AG73" s="8347">
        <f t="shared" si="3"/>
      </c>
      <c r="AH73" s="8347">
        <f t="shared" si="11"/>
      </c>
      <c r="AI73" s="8365" t="s">
        <v>9740</v>
      </c>
      <c r="AJ73" s="8350"/>
      <c r="AK73" s="8350"/>
      <c r="AL73" s="8349"/>
      <c r="AM73" s="8350"/>
      <c r="AN73" s="8350"/>
    </row>
    <row r="74">
      <c r="A74" s="8397">
        <v>21</v>
      </c>
      <c r="B74" s="8336" t="s">
        <v>9636</v>
      </c>
      <c r="C74" s="8336" t="s">
        <v>9741</v>
      </c>
      <c r="D74" s="8337">
        <v>12</v>
      </c>
      <c r="E74" s="8351">
        <v>12</v>
      </c>
      <c r="F74" s="8398"/>
      <c r="G74" s="8399">
        <f>VLOOKUP(C74,'Data Products'!$A:$J,2,0)</f>
      </c>
      <c r="H74" s="8400">
        <f t="shared" si="6"/>
      </c>
      <c r="I74" s="8376">
        <v>45895</v>
      </c>
      <c r="J74" s="8341">
        <f t="shared" si="15"/>
      </c>
      <c r="K74" s="8337">
        <v>16</v>
      </c>
      <c r="L74" s="8337">
        <v>32</v>
      </c>
      <c r="M74" s="8337">
        <v>0</v>
      </c>
      <c r="N74" s="8337">
        <v>0</v>
      </c>
      <c r="O74" s="8336" t="s">
        <v>9742</v>
      </c>
      <c r="P74" s="8374"/>
      <c r="Q74" s="8374"/>
      <c r="R74" s="8402"/>
      <c r="S74" s="8374"/>
      <c r="T74" s="8374"/>
      <c r="U74" s="8374"/>
      <c r="V74" s="8374"/>
      <c r="W74" s="8374"/>
      <c r="X74" s="8374"/>
      <c r="Y74" s="8374"/>
      <c r="Z74" s="8374"/>
      <c r="AA74" s="8374"/>
      <c r="AB74" s="8403">
        <f t="shared" si="20"/>
      </c>
      <c r="AC74" s="8358">
        <f t="shared" si="1"/>
      </c>
      <c r="AD74" s="8344">
        <f t="shared" si="9"/>
      </c>
      <c r="AE74" s="8359">
        <f t="shared" si="17"/>
      </c>
      <c r="AF74" s="8346">
        <f>VLOOKUP(C74,'Data Products'!$A:$J,10,0)</f>
      </c>
      <c r="AG74" s="8347">
        <f t="shared" si="3"/>
      </c>
      <c r="AH74" s="8347">
        <f t="shared" si="11"/>
      </c>
      <c r="AI74" s="8360"/>
      <c r="AJ74" s="8350"/>
      <c r="AK74" s="8350"/>
      <c r="AL74" s="8349"/>
      <c r="AM74" s="8350"/>
      <c r="AN74" s="8350"/>
    </row>
    <row customHeight="true" hidden="true" ht="18" r="75">
      <c r="A75" s="8397">
        <v>22</v>
      </c>
      <c r="B75" s="8336" t="s">
        <v>9639</v>
      </c>
      <c r="C75" s="8336" t="s">
        <v>9743</v>
      </c>
      <c r="D75" s="8337">
        <v>0</v>
      </c>
      <c r="E75" s="8351">
        <v>0</v>
      </c>
      <c r="F75" s="8398"/>
      <c r="G75" s="8399">
        <f>VLOOKUP(C75,'Data Products'!$A:$J,2,0)</f>
      </c>
      <c r="H75" s="8400">
        <f t="shared" si="6"/>
      </c>
      <c r="I75" s="8376">
        <v>45994</v>
      </c>
      <c r="J75" s="8341">
        <f t="shared" si="15"/>
      </c>
      <c r="K75" s="8337">
        <v>0</v>
      </c>
      <c r="L75" s="8337">
        <v>0</v>
      </c>
      <c r="M75" s="8337">
        <v>0</v>
      </c>
      <c r="N75" s="8337">
        <v>0</v>
      </c>
      <c r="O75" s="8336" t="s">
        <v>9744</v>
      </c>
      <c r="P75" s="8374"/>
      <c r="Q75" s="8374"/>
      <c r="R75" s="8402"/>
      <c r="S75" s="8374"/>
      <c r="T75" s="8374"/>
      <c r="U75" s="8374"/>
      <c r="V75" s="8374"/>
      <c r="W75" s="8374"/>
      <c r="X75" s="8374"/>
      <c r="Y75" s="8374"/>
      <c r="Z75" s="8374"/>
      <c r="AA75" s="8374"/>
      <c r="AB75" s="8403">
        <f t="shared" si="20"/>
      </c>
      <c r="AC75" s="8358">
        <f t="shared" si="1"/>
      </c>
      <c r="AD75" s="8344">
        <f t="shared" si="9"/>
      </c>
      <c r="AE75" s="8359">
        <f t="shared" si="17"/>
      </c>
      <c r="AF75" s="8346">
        <f>VLOOKUP(C75,'Data Products'!$A:$J,10,0)</f>
      </c>
      <c r="AG75" s="8347">
        <f t="shared" si="3"/>
      </c>
      <c r="AH75" s="8347">
        <f t="shared" si="11"/>
      </c>
      <c r="AI75" s="8360"/>
      <c r="AJ75" s="8350"/>
      <c r="AK75" s="8350"/>
      <c r="AL75" s="8349"/>
      <c r="AM75" s="8350"/>
      <c r="AN75" s="8350"/>
    </row>
    <row customHeight="true" hidden="true" ht="18" r="76">
      <c r="A76" s="8397">
        <v>23</v>
      </c>
      <c r="B76" s="8336" t="s">
        <v>9639</v>
      </c>
      <c r="C76" s="8336" t="s">
        <v>9745</v>
      </c>
      <c r="D76" s="8337">
        <v>0</v>
      </c>
      <c r="E76" s="8351">
        <v>0</v>
      </c>
      <c r="F76" s="8398"/>
      <c r="G76" s="8399">
        <f>VLOOKUP(C76,'Data Products'!$A:$J,2,0)</f>
      </c>
      <c r="H76" s="8408">
        <f t="shared" si="6"/>
      </c>
      <c r="I76" s="8376">
        <v>45749</v>
      </c>
      <c r="J76" s="8341">
        <f t="shared" si="15"/>
      </c>
      <c r="K76" s="8337">
        <v>0</v>
      </c>
      <c r="L76" s="8337">
        <v>0</v>
      </c>
      <c r="M76" s="8337">
        <v>0</v>
      </c>
      <c r="N76" s="8337">
        <v>0</v>
      </c>
      <c r="O76" s="8336" t="s">
        <v>9641</v>
      </c>
      <c r="P76" s="8374"/>
      <c r="Q76" s="8374"/>
      <c r="R76" s="8402"/>
      <c r="S76" s="8374"/>
      <c r="T76" s="8374"/>
      <c r="U76" s="8374"/>
      <c r="V76" s="8374"/>
      <c r="W76" s="8374"/>
      <c r="X76" s="8374"/>
      <c r="Y76" s="8374"/>
      <c r="Z76" s="8374"/>
      <c r="AA76" s="8374"/>
      <c r="AB76" s="8403">
        <f t="shared" si="20"/>
      </c>
      <c r="AC76" s="8358">
        <f t="shared" si="1"/>
      </c>
      <c r="AD76" s="8344">
        <f t="shared" si="9"/>
      </c>
      <c r="AE76" s="8359">
        <f t="shared" si="17"/>
      </c>
      <c r="AF76" s="8346">
        <f>VLOOKUP(C76,'Data Products'!$A:$J,10,0)</f>
      </c>
      <c r="AG76" s="8347">
        <f t="shared" si="3"/>
      </c>
      <c r="AH76" s="8347">
        <f t="shared" si="11"/>
      </c>
      <c r="AI76" s="8360"/>
      <c r="AJ76" s="8350"/>
      <c r="AK76" s="8350"/>
      <c r="AL76" s="8349"/>
      <c r="AM76" s="8350"/>
      <c r="AN76" s="8350"/>
    </row>
    <row customHeight="true" hidden="true" ht="18" r="77">
      <c r="A77" s="8397">
        <v>24</v>
      </c>
      <c r="B77" s="8336" t="s">
        <v>9639</v>
      </c>
      <c r="C77" s="8336" t="s">
        <v>9746</v>
      </c>
      <c r="D77" s="8337">
        <v>0</v>
      </c>
      <c r="E77" s="8351">
        <v>0</v>
      </c>
      <c r="F77" s="8398"/>
      <c r="G77" s="8399">
        <f>VLOOKUP(C77,'Data Products'!$A:$J,2,0)</f>
      </c>
      <c r="H77" s="8408">
        <f t="shared" si="6"/>
      </c>
      <c r="I77" s="8376">
        <v>45749</v>
      </c>
      <c r="J77" s="8341">
        <f t="shared" si="15"/>
      </c>
      <c r="K77" s="8337">
        <v>0</v>
      </c>
      <c r="L77" s="8337">
        <v>0</v>
      </c>
      <c r="M77" s="8337">
        <v>0</v>
      </c>
      <c r="N77" s="8337">
        <v>0</v>
      </c>
      <c r="O77" s="8336" t="s">
        <v>9641</v>
      </c>
      <c r="P77" s="8374"/>
      <c r="Q77" s="8374"/>
      <c r="R77" s="8402"/>
      <c r="S77" s="8374"/>
      <c r="T77" s="8374"/>
      <c r="U77" s="8374"/>
      <c r="V77" s="8374"/>
      <c r="W77" s="8374"/>
      <c r="X77" s="8374"/>
      <c r="Y77" s="8374"/>
      <c r="Z77" s="8374"/>
      <c r="AA77" s="8374"/>
      <c r="AB77" s="8403">
        <f t="shared" si="20"/>
      </c>
      <c r="AC77" s="8358">
        <f t="shared" si="1"/>
      </c>
      <c r="AD77" s="8344">
        <f t="shared" si="9"/>
      </c>
      <c r="AE77" s="8359">
        <f t="shared" si="17"/>
      </c>
      <c r="AF77" s="8346">
        <f>VLOOKUP(C77,'Data Products'!$A:$J,10,0)</f>
      </c>
      <c r="AG77" s="8347">
        <f t="shared" si="3"/>
      </c>
      <c r="AH77" s="8347">
        <f t="shared" si="11"/>
      </c>
      <c r="AI77" s="8360"/>
      <c r="AJ77" s="8350"/>
      <c r="AK77" s="8350"/>
      <c r="AL77" s="8349"/>
      <c r="AM77" s="8350"/>
      <c r="AN77" s="8350"/>
    </row>
    <row customHeight="true" hidden="true" ht="18" r="78">
      <c r="A78" s="8397">
        <v>25</v>
      </c>
      <c r="B78" s="8336" t="s">
        <v>9639</v>
      </c>
      <c r="C78" s="8336" t="s">
        <v>9747</v>
      </c>
      <c r="D78" s="8337">
        <v>0</v>
      </c>
      <c r="E78" s="8351">
        <v>0</v>
      </c>
      <c r="F78" s="8398" t="s">
        <v>9748</v>
      </c>
      <c r="G78" s="8399">
        <f>VLOOKUP(C78,'Data Products'!$A:$J,2,0)</f>
      </c>
      <c r="H78" s="8408">
        <f t="shared" si="6"/>
      </c>
      <c r="I78" s="8340">
        <v>45650</v>
      </c>
      <c r="J78" s="8341">
        <f t="shared" si="15"/>
      </c>
      <c r="K78" s="8337">
        <v>0</v>
      </c>
      <c r="L78" s="8337">
        <v>0</v>
      </c>
      <c r="M78" s="8337">
        <v>0</v>
      </c>
      <c r="N78" s="8337">
        <v>0</v>
      </c>
      <c r="O78" s="8336" t="s">
        <v>9679</v>
      </c>
      <c r="P78" s="8374"/>
      <c r="Q78" s="8374"/>
      <c r="R78" s="8409"/>
      <c r="S78" s="8374"/>
      <c r="T78" s="8374"/>
      <c r="U78" s="8374"/>
      <c r="V78" s="8374"/>
      <c r="W78" s="8374"/>
      <c r="X78" s="8374"/>
      <c r="Y78" s="8374"/>
      <c r="Z78" s="8374"/>
      <c r="AA78" s="8374"/>
      <c r="AB78" s="8403">
        <f t="shared" si="20"/>
      </c>
      <c r="AC78" s="8358">
        <f t="shared" si="1"/>
      </c>
      <c r="AD78" s="8344">
        <f t="shared" si="9"/>
      </c>
      <c r="AE78" s="8359">
        <f t="shared" si="17"/>
      </c>
      <c r="AF78" s="8346">
        <f>VLOOKUP(C78,'Data Products'!$A:$J,10,0)</f>
      </c>
      <c r="AG78" s="8347">
        <f t="shared" si="3"/>
      </c>
      <c r="AH78" s="8347">
        <f t="shared" si="11"/>
      </c>
      <c r="AI78" s="8349"/>
      <c r="AJ78" s="8350"/>
      <c r="AK78" s="8350">
        <v>50</v>
      </c>
      <c r="AL78" s="8349"/>
      <c r="AM78" s="8350"/>
      <c r="AN78" s="8350"/>
    </row>
    <row customHeight="true" hidden="true" ht="18" r="79">
      <c r="A79" s="8397">
        <v>26</v>
      </c>
      <c r="B79" s="8336" t="s">
        <v>9639</v>
      </c>
      <c r="C79" s="8336" t="s">
        <v>9749</v>
      </c>
      <c r="D79" s="8337">
        <v>0</v>
      </c>
      <c r="E79" s="8351">
        <v>0</v>
      </c>
      <c r="F79" s="8398"/>
      <c r="G79" s="8399"/>
      <c r="H79" s="8400"/>
      <c r="I79" s="8340">
        <v>45650</v>
      </c>
      <c r="J79" s="8341">
        <f t="shared" si="15"/>
      </c>
      <c r="K79" s="8337">
        <v>0</v>
      </c>
      <c r="L79" s="8337">
        <v>0</v>
      </c>
      <c r="M79" s="8337">
        <v>150</v>
      </c>
      <c r="N79" s="8337">
        <v>300</v>
      </c>
      <c r="O79" s="8336" t="s">
        <v>9679</v>
      </c>
      <c r="P79" s="8377"/>
      <c r="Q79" s="8377"/>
      <c r="R79" s="8409"/>
      <c r="S79" s="8374"/>
      <c r="T79" s="8377"/>
      <c r="U79" s="8377"/>
      <c r="V79" s="8377"/>
      <c r="W79" s="8377"/>
      <c r="X79" s="8377"/>
      <c r="Y79" s="8377"/>
      <c r="Z79" s="8377"/>
      <c r="AA79" s="8377"/>
      <c r="AB79" s="8403">
        <f t="shared" si="20"/>
      </c>
      <c r="AC79" s="8358">
        <f t="shared" si="1"/>
      </c>
      <c r="AD79" s="8344">
        <f t="shared" si="9"/>
      </c>
      <c r="AE79" s="8359">
        <f t="shared" si="17"/>
      </c>
      <c r="AF79" s="8346">
        <f>VLOOKUP(C79,'Data Products'!$A:$J,10,0)</f>
      </c>
      <c r="AG79" s="8347">
        <f t="shared" si="3"/>
      </c>
      <c r="AH79" s="8347">
        <f t="shared" si="11"/>
      </c>
      <c r="AI79" s="8349"/>
      <c r="AJ79" s="8350"/>
      <c r="AK79" s="8350">
        <v>80</v>
      </c>
      <c r="AL79" s="8349"/>
      <c r="AM79" s="8350"/>
      <c r="AN79" s="8350"/>
    </row>
    <row customHeight="true" hidden="true" ht="18" r="80">
      <c r="A80" s="8397">
        <v>27</v>
      </c>
      <c r="B80" s="8336" t="s">
        <v>9639</v>
      </c>
      <c r="C80" s="8336" t="s">
        <v>9750</v>
      </c>
      <c r="D80" s="8337">
        <v>0</v>
      </c>
      <c r="E80" s="8351">
        <v>0</v>
      </c>
      <c r="F80" s="8398"/>
      <c r="G80" s="8399">
        <f>VLOOKUP(C80,'Data Products'!$A:$J,2,0)</f>
      </c>
      <c r="H80" s="8408">
        <f t="shared" ref="H80:H125" si="7">IFERROR(G80-TODAY(),"")</f>
      </c>
      <c r="I80" s="8340">
        <v>45650</v>
      </c>
      <c r="J80" s="8341">
        <f t="shared" si="15"/>
      </c>
      <c r="K80" s="8337">
        <v>0</v>
      </c>
      <c r="L80" s="8337">
        <v>0</v>
      </c>
      <c r="M80" s="8337">
        <v>100</v>
      </c>
      <c r="N80" s="8337">
        <v>250</v>
      </c>
      <c r="O80" s="8336" t="s">
        <v>9679</v>
      </c>
      <c r="P80" s="8377"/>
      <c r="Q80" s="8377"/>
      <c r="R80" s="8402"/>
      <c r="S80" s="8374"/>
      <c r="T80" s="8377"/>
      <c r="U80" s="8377"/>
      <c r="V80" s="8377"/>
      <c r="W80" s="8377"/>
      <c r="X80" s="8377"/>
      <c r="Y80" s="8377"/>
      <c r="Z80" s="8377"/>
      <c r="AA80" s="8377"/>
      <c r="AB80" s="8403">
        <f t="shared" si="20"/>
      </c>
      <c r="AC80" s="8352">
        <f t="shared" si="1"/>
      </c>
      <c r="AD80" s="8344">
        <f t="shared" si="9"/>
      </c>
      <c r="AE80" s="8353">
        <f t="shared" si="17"/>
      </c>
      <c r="AF80" s="8346">
        <f>VLOOKUP(C80,'Data Products'!$A:$J,10,0)</f>
      </c>
      <c r="AG80" s="8347">
        <f t="shared" si="3"/>
      </c>
      <c r="AH80" s="8347">
        <f t="shared" si="11"/>
      </c>
      <c r="AI80" s="8349"/>
      <c r="AJ80" s="8350"/>
      <c r="AK80" s="8350">
        <v>60</v>
      </c>
      <c r="AL80" s="8349"/>
      <c r="AM80" s="8350"/>
      <c r="AN80" s="8350"/>
    </row>
    <row customHeight="true" hidden="true" ht="18" r="81">
      <c r="A81" s="8397">
        <v>28</v>
      </c>
      <c r="B81" s="8336" t="s">
        <v>9639</v>
      </c>
      <c r="C81" s="8336" t="s">
        <v>9751</v>
      </c>
      <c r="D81" s="8337">
        <v>0</v>
      </c>
      <c r="E81" s="8351">
        <v>0</v>
      </c>
      <c r="F81" s="8398" t="s">
        <v>9752</v>
      </c>
      <c r="G81" s="8399">
        <f>VLOOKUP(C81,'Data Products'!$A:$J,2,0)</f>
      </c>
      <c r="H81" s="8408">
        <f t="shared" si="7"/>
      </c>
      <c r="I81" s="8340">
        <v>45678</v>
      </c>
      <c r="J81" s="8341">
        <f t="shared" si="15"/>
      </c>
      <c r="K81" s="8337">
        <v>0</v>
      </c>
      <c r="L81" s="8337">
        <v>0</v>
      </c>
      <c r="M81" s="8337">
        <v>0</v>
      </c>
      <c r="N81" s="8337">
        <v>0</v>
      </c>
      <c r="O81" s="8336" t="s">
        <v>9679</v>
      </c>
      <c r="P81" s="8377"/>
      <c r="Q81" s="8377"/>
      <c r="R81" s="8402"/>
      <c r="S81" s="8374"/>
      <c r="T81" s="8377"/>
      <c r="U81" s="8377"/>
      <c r="V81" s="8377"/>
      <c r="W81" s="8377"/>
      <c r="X81" s="8377"/>
      <c r="Y81" s="8377"/>
      <c r="Z81" s="8377"/>
      <c r="AA81" s="8377"/>
      <c r="AB81" s="8403">
        <f t="shared" si="20"/>
      </c>
      <c r="AC81" s="8352">
        <f t="shared" si="1"/>
      </c>
      <c r="AD81" s="8344">
        <f t="shared" si="9"/>
      </c>
      <c r="AE81" s="8353">
        <f t="shared" si="17"/>
      </c>
      <c r="AF81" s="8346">
        <f>VLOOKUP(C81,'Data Products'!$A:$J,10,0)</f>
      </c>
      <c r="AG81" s="8347">
        <f t="shared" si="3"/>
      </c>
      <c r="AH81" s="8347">
        <f t="shared" si="11"/>
      </c>
      <c r="AI81" s="8360"/>
      <c r="AJ81" s="8350"/>
      <c r="AK81" s="8350">
        <v>40</v>
      </c>
      <c r="AL81" s="8349"/>
      <c r="AM81" s="8350"/>
      <c r="AN81" s="8350"/>
    </row>
    <row customHeight="true" hidden="true" ht="18" r="82">
      <c r="A82" s="8397">
        <v>29</v>
      </c>
      <c r="B82" s="8336" t="s">
        <v>9639</v>
      </c>
      <c r="C82" s="8336" t="s">
        <v>9753</v>
      </c>
      <c r="D82" s="8337">
        <v>0</v>
      </c>
      <c r="E82" s="8337">
        <v>0</v>
      </c>
      <c r="F82" s="8398"/>
      <c r="G82" s="8399">
        <f>VLOOKUP(C82,'Data Products'!$A:$J,2,0)</f>
      </c>
      <c r="H82" s="8408">
        <f t="shared" si="7"/>
      </c>
      <c r="I82" s="8340">
        <v>45824</v>
      </c>
      <c r="J82" s="8341">
        <f t="shared" si="15"/>
      </c>
      <c r="K82" s="8337">
        <v>0</v>
      </c>
      <c r="L82" s="8337">
        <v>0</v>
      </c>
      <c r="M82" s="8337">
        <v>0</v>
      </c>
      <c r="N82" s="8337">
        <v>0</v>
      </c>
      <c r="O82" s="8336" t="s">
        <v>9679</v>
      </c>
      <c r="P82" s="8377"/>
      <c r="Q82" s="8377"/>
      <c r="R82" s="8402"/>
      <c r="S82" s="8374"/>
      <c r="T82" s="8377"/>
      <c r="U82" s="8377"/>
      <c r="V82" s="8377"/>
      <c r="W82" s="8377"/>
      <c r="X82" s="8377"/>
      <c r="Y82" s="8377"/>
      <c r="Z82" s="8377"/>
      <c r="AA82" s="8377"/>
      <c r="AB82" s="8403">
        <f t="shared" si="20"/>
      </c>
      <c r="AC82" s="8352">
        <f t="shared" si="1"/>
      </c>
      <c r="AD82" s="8344">
        <f t="shared" si="9"/>
      </c>
      <c r="AE82" s="8353">
        <f t="shared" si="17"/>
      </c>
      <c r="AF82" s="8346">
        <f>VLOOKUP(C82,'Data Products'!$A:$J,10,0)</f>
      </c>
      <c r="AG82" s="8347">
        <f t="shared" si="3"/>
      </c>
      <c r="AH82" s="8347">
        <f t="shared" si="11"/>
      </c>
      <c r="AI82" s="8349"/>
      <c r="AJ82" s="8350"/>
      <c r="AK82" s="8350"/>
      <c r="AL82" s="8349"/>
      <c r="AM82" s="8350"/>
      <c r="AN82" s="8350"/>
    </row>
    <row customHeight="true" hidden="true" ht="18" r="83">
      <c r="A83" s="8397">
        <v>30</v>
      </c>
      <c r="B83" s="8336" t="s">
        <v>9639</v>
      </c>
      <c r="C83" s="8336" t="s">
        <v>9754</v>
      </c>
      <c r="D83" s="8337">
        <v>0</v>
      </c>
      <c r="E83" s="8337">
        <v>0</v>
      </c>
      <c r="F83" s="8398"/>
      <c r="G83" s="8399">
        <f>VLOOKUP(C83,'Data Products'!$A:$J,2,0)</f>
      </c>
      <c r="H83" s="8408">
        <f t="shared" si="7"/>
      </c>
      <c r="I83" s="8340">
        <v>45824</v>
      </c>
      <c r="J83" s="8341">
        <f t="shared" si="15"/>
      </c>
      <c r="K83" s="8337">
        <v>0</v>
      </c>
      <c r="L83" s="8337">
        <v>0</v>
      </c>
      <c r="M83" s="8337">
        <v>100</v>
      </c>
      <c r="N83" s="8337">
        <v>150</v>
      </c>
      <c r="O83" s="8336" t="s">
        <v>9679</v>
      </c>
      <c r="P83" s="8377"/>
      <c r="Q83" s="8377"/>
      <c r="R83" s="8402"/>
      <c r="S83" s="8374"/>
      <c r="T83" s="8377"/>
      <c r="U83" s="8377"/>
      <c r="V83" s="8377"/>
      <c r="W83" s="8377"/>
      <c r="X83" s="8377"/>
      <c r="Y83" s="8377"/>
      <c r="Z83" s="8377"/>
      <c r="AA83" s="8377"/>
      <c r="AB83" s="8403">
        <f t="shared" si="20"/>
      </c>
      <c r="AC83" s="8358">
        <f t="shared" si="1"/>
      </c>
      <c r="AD83" s="8344">
        <f t="shared" si="9"/>
      </c>
      <c r="AE83" s="8359">
        <f t="shared" si="17"/>
      </c>
      <c r="AF83" s="8346">
        <f>VLOOKUP(C83,'Data Products'!$A:$J,10,0)</f>
      </c>
      <c r="AG83" s="8347">
        <f t="shared" si="3"/>
      </c>
      <c r="AH83" s="8347">
        <f t="shared" si="11"/>
      </c>
      <c r="AI83" s="8349"/>
      <c r="AJ83" s="8350"/>
      <c r="AK83" s="8350"/>
      <c r="AL83" s="8349"/>
      <c r="AM83" s="8350"/>
      <c r="AN83" s="8350"/>
    </row>
    <row customHeight="true" hidden="true" ht="18" r="84">
      <c r="A84" s="8397">
        <v>31</v>
      </c>
      <c r="B84" s="8336" t="s">
        <v>9639</v>
      </c>
      <c r="C84" s="8336" t="s">
        <v>9755</v>
      </c>
      <c r="D84" s="8337">
        <v>0</v>
      </c>
      <c r="E84" s="8351">
        <v>0</v>
      </c>
      <c r="F84" s="8398"/>
      <c r="G84" s="8399">
        <f>VLOOKUP(C84,'Data Products'!$A:$J,2,0)</f>
      </c>
      <c r="H84" s="8408">
        <f t="shared" si="7"/>
      </c>
      <c r="I84" s="8410"/>
      <c r="J84" s="8341">
        <f t="shared" si="15"/>
      </c>
      <c r="K84" s="8337">
        <v>0</v>
      </c>
      <c r="L84" s="8337">
        <v>0</v>
      </c>
      <c r="M84" s="8337">
        <v>0</v>
      </c>
      <c r="N84" s="8337">
        <v>0</v>
      </c>
      <c r="O84" s="8336" t="s">
        <v>9756</v>
      </c>
      <c r="P84" s="8377"/>
      <c r="Q84" s="8377"/>
      <c r="R84" s="8402"/>
      <c r="S84" s="8374"/>
      <c r="T84" s="8377"/>
      <c r="U84" s="8377"/>
      <c r="V84" s="8377"/>
      <c r="W84" s="8377"/>
      <c r="X84" s="8377"/>
      <c r="Y84" s="8377"/>
      <c r="Z84" s="8377"/>
      <c r="AA84" s="8377"/>
      <c r="AB84" s="8403">
        <f t="shared" si="20"/>
      </c>
      <c r="AC84" s="8352">
        <f t="shared" si="1"/>
      </c>
      <c r="AD84" s="8344">
        <f t="shared" si="9"/>
      </c>
      <c r="AE84" s="8353">
        <f t="shared" si="17"/>
      </c>
      <c r="AF84" s="8346">
        <f>VLOOKUP(C84,'Data Products'!$A:$J,10,0)</f>
      </c>
      <c r="AG84" s="8347">
        <f t="shared" si="3"/>
      </c>
      <c r="AH84" s="8347">
        <f t="shared" si="11"/>
      </c>
      <c r="AI84" s="8349"/>
      <c r="AJ84" s="8350"/>
      <c r="AK84" s="8350"/>
      <c r="AL84" s="8349"/>
      <c r="AM84" s="8350"/>
      <c r="AN84" s="8350"/>
    </row>
    <row customHeight="true" hidden="true" ht="18" r="85">
      <c r="A85" s="8397">
        <v>32</v>
      </c>
      <c r="B85" s="8336" t="s">
        <v>9639</v>
      </c>
      <c r="C85" s="8336" t="s">
        <v>9757</v>
      </c>
      <c r="D85" s="8337">
        <v>0</v>
      </c>
      <c r="E85" s="8351">
        <v>0</v>
      </c>
      <c r="F85" s="8398"/>
      <c r="G85" s="8399">
        <f>VLOOKUP(C85,'Data Products'!$A:$J,2,0)</f>
      </c>
      <c r="H85" s="8408">
        <f t="shared" si="7"/>
      </c>
      <c r="I85" s="8410"/>
      <c r="J85" s="8341">
        <f t="shared" si="15"/>
      </c>
      <c r="K85" s="8337">
        <v>0</v>
      </c>
      <c r="L85" s="8337">
        <v>0</v>
      </c>
      <c r="M85" s="8337">
        <v>0</v>
      </c>
      <c r="N85" s="8337">
        <v>0</v>
      </c>
      <c r="O85" s="8336" t="s">
        <v>9756</v>
      </c>
      <c r="P85" s="8377"/>
      <c r="Q85" s="8377"/>
      <c r="R85" s="8402"/>
      <c r="S85" s="8374"/>
      <c r="T85" s="8377"/>
      <c r="U85" s="8377"/>
      <c r="V85" s="8377"/>
      <c r="W85" s="8377"/>
      <c r="X85" s="8377"/>
      <c r="Y85" s="8377"/>
      <c r="Z85" s="8377"/>
      <c r="AA85" s="8377"/>
      <c r="AB85" s="8403">
        <f t="shared" si="20"/>
      </c>
      <c r="AC85" s="8352">
        <f t="shared" si="1"/>
      </c>
      <c r="AD85" s="8344">
        <f t="shared" si="9"/>
      </c>
      <c r="AE85" s="8353">
        <f t="shared" si="17"/>
      </c>
      <c r="AF85" s="8346">
        <f>VLOOKUP(C85,'Data Products'!$A:$J,10,0)</f>
      </c>
      <c r="AG85" s="8347">
        <f t="shared" si="3"/>
      </c>
      <c r="AH85" s="8347">
        <f t="shared" si="11"/>
      </c>
      <c r="AI85" s="8349"/>
      <c r="AJ85" s="8350"/>
      <c r="AK85" s="8350"/>
      <c r="AL85" s="8349"/>
      <c r="AM85" s="8350"/>
      <c r="AN85" s="8350"/>
    </row>
    <row customHeight="true" hidden="true" ht="18" r="86">
      <c r="A86" s="8397">
        <v>33</v>
      </c>
      <c r="B86" s="8406" t="s">
        <v>9639</v>
      </c>
      <c r="C86" s="8406" t="s">
        <v>9758</v>
      </c>
      <c r="D86" s="8337">
        <v>0</v>
      </c>
      <c r="E86" s="8351">
        <v>0</v>
      </c>
      <c r="F86" s="8398"/>
      <c r="G86" s="8399">
        <f>VLOOKUP(C86,'Data Products'!$A:$J,2,0)</f>
      </c>
      <c r="H86" s="8408">
        <f t="shared" si="7"/>
      </c>
      <c r="I86" s="8410"/>
      <c r="J86" s="8341">
        <f t="shared" si="15"/>
      </c>
      <c r="K86" s="8337">
        <v>0</v>
      </c>
      <c r="L86" s="8337">
        <v>0</v>
      </c>
      <c r="M86" s="8411">
        <v>0</v>
      </c>
      <c r="N86" s="8411">
        <v>0</v>
      </c>
      <c r="O86" s="8336" t="s">
        <v>9756</v>
      </c>
      <c r="P86" s="8377"/>
      <c r="Q86" s="8377"/>
      <c r="R86" s="8402"/>
      <c r="S86" s="8377"/>
      <c r="T86" s="8377"/>
      <c r="U86" s="8377"/>
      <c r="V86" s="8377"/>
      <c r="W86" s="8377"/>
      <c r="X86" s="8377"/>
      <c r="Y86" s="8377"/>
      <c r="Z86" s="8377"/>
      <c r="AA86" s="8377"/>
      <c r="AB86" s="8403">
        <f t="shared" si="20"/>
      </c>
      <c r="AC86" s="8352">
        <f t="shared" si="1"/>
      </c>
      <c r="AD86" s="8344">
        <f t="shared" si="9"/>
      </c>
      <c r="AE86" s="8353">
        <f t="shared" si="17"/>
      </c>
      <c r="AF86" s="8346">
        <f>VLOOKUP(C86,'Data Products'!$A:$J,10,0)</f>
      </c>
      <c r="AG86" s="8347">
        <f t="shared" si="3"/>
      </c>
      <c r="AH86" s="8347">
        <f t="shared" si="11"/>
      </c>
      <c r="AI86" s="8349"/>
      <c r="AJ86" s="8350"/>
      <c r="AK86" s="8350"/>
      <c r="AL86" s="8349"/>
      <c r="AM86" s="8350"/>
      <c r="AN86" s="8350"/>
    </row>
    <row r="87">
      <c r="A87" s="8397">
        <v>34</v>
      </c>
      <c r="B87" s="8397" t="s">
        <v>9636</v>
      </c>
      <c r="C87" s="8336" t="s">
        <v>9759</v>
      </c>
      <c r="D87" s="8361">
        <v>1340</v>
      </c>
      <c r="E87" s="8361">
        <v>1340</v>
      </c>
      <c r="F87" s="8412" t="s">
        <v>9760</v>
      </c>
      <c r="G87" s="8399">
        <f>VLOOKUP(C87,'Data Products'!$A:$J,2,0)</f>
      </c>
      <c r="H87" s="8413">
        <f t="shared" si="7"/>
      </c>
      <c r="I87" s="8340">
        <v>45694</v>
      </c>
      <c r="J87" s="8341">
        <f t="shared" si="15"/>
      </c>
      <c r="K87" s="8411">
        <v>307</v>
      </c>
      <c r="L87" s="8411">
        <v>727</v>
      </c>
      <c r="M87" s="8337">
        <v>0</v>
      </c>
      <c r="N87" s="8337">
        <v>0</v>
      </c>
      <c r="O87" s="8406" t="s">
        <v>9761</v>
      </c>
      <c r="P87" s="8377"/>
      <c r="Q87" s="8377"/>
      <c r="R87" s="8402"/>
      <c r="S87" s="8377"/>
      <c r="T87" s="8377"/>
      <c r="U87" s="8377"/>
      <c r="V87" s="8377"/>
      <c r="W87" s="8377"/>
      <c r="X87" s="8377"/>
      <c r="Y87" s="8377"/>
      <c r="Z87" s="8377"/>
      <c r="AA87" s="8377"/>
      <c r="AB87" s="8403">
        <f t="shared" si="20"/>
      </c>
      <c r="AC87" s="8358">
        <f t="shared" si="1"/>
      </c>
      <c r="AD87" s="8344">
        <f t="shared" si="9"/>
      </c>
      <c r="AE87" s="8359">
        <f t="shared" si="17"/>
      </c>
      <c r="AF87" s="8346">
        <f>VLOOKUP(C87,'Data Products'!$A:$J,10,0)</f>
      </c>
      <c r="AG87" s="8347">
        <f t="shared" si="3"/>
      </c>
      <c r="AH87" s="8347">
        <f t="shared" si="11"/>
      </c>
      <c r="AI87" s="8360"/>
      <c r="AJ87" s="8350"/>
      <c r="AK87" s="8350">
        <v>50</v>
      </c>
      <c r="AL87" s="8349"/>
      <c r="AM87" s="8350"/>
      <c r="AN87" s="8350"/>
    </row>
    <row customHeight="true" hidden="true" ht="18" r="88">
      <c r="A88" s="8397">
        <v>35</v>
      </c>
      <c r="B88" s="8407" t="s">
        <v>9664</v>
      </c>
      <c r="C88" s="8407" t="s">
        <v>9762</v>
      </c>
      <c r="D88" s="8414">
        <v>0</v>
      </c>
      <c r="E88" s="8351">
        <v>0</v>
      </c>
      <c r="F88" s="8398"/>
      <c r="G88" s="8399">
        <f>VLOOKUP(C88,'Data Products'!$A:$J,2,0)</f>
      </c>
      <c r="H88" s="8408">
        <f t="shared" si="7"/>
      </c>
      <c r="I88" s="8340">
        <v>45433</v>
      </c>
      <c r="J88" s="8341">
        <f t="shared" si="15"/>
      </c>
      <c r="K88" s="8337">
        <v>0</v>
      </c>
      <c r="L88" s="8337">
        <v>0</v>
      </c>
      <c r="M88" s="8414">
        <v>0</v>
      </c>
      <c r="N88" s="8414">
        <v>0</v>
      </c>
      <c r="O88" s="8336" t="s">
        <v>9761</v>
      </c>
      <c r="P88" s="8377"/>
      <c r="Q88" s="8377"/>
      <c r="R88" s="8402"/>
      <c r="S88" s="8377"/>
      <c r="T88" s="8377"/>
      <c r="U88" s="8377"/>
      <c r="V88" s="8377"/>
      <c r="W88" s="8377"/>
      <c r="X88" s="8377"/>
      <c r="Y88" s="8377"/>
      <c r="Z88" s="8377"/>
      <c r="AA88" s="8377"/>
      <c r="AB88" s="8403">
        <f t="shared" si="20"/>
      </c>
      <c r="AC88" s="8358">
        <f t="shared" si="1"/>
      </c>
      <c r="AD88" s="8344">
        <f t="shared" si="9"/>
      </c>
      <c r="AE88" s="8359">
        <f t="shared" si="17"/>
      </c>
      <c r="AF88" s="8346">
        <f>VLOOKUP(C88,'Data Products'!$A:$J,10,0)</f>
      </c>
      <c r="AG88" s="8347">
        <f t="shared" si="3"/>
      </c>
      <c r="AH88" s="8347">
        <f t="shared" si="11"/>
      </c>
      <c r="AI88" s="8349"/>
      <c r="AJ88" s="8366"/>
      <c r="AK88" s="8366"/>
      <c r="AL88" s="8360"/>
      <c r="AM88" s="8366"/>
      <c r="AN88" s="8366"/>
    </row>
    <row customHeight="true" hidden="true" ht="18" r="89">
      <c r="A89" s="8397">
        <v>36</v>
      </c>
      <c r="B89" s="8407" t="s">
        <v>9664</v>
      </c>
      <c r="C89" s="8336" t="s">
        <v>9763</v>
      </c>
      <c r="D89" s="8337">
        <v>0</v>
      </c>
      <c r="E89" s="8337">
        <v>0</v>
      </c>
      <c r="F89" s="8415"/>
      <c r="G89" s="8399">
        <f>VLOOKUP(C89,'Data Products'!$A:$J,2,0)</f>
      </c>
      <c r="H89" s="8408">
        <f t="shared" si="7"/>
      </c>
      <c r="I89" s="8340">
        <v>45433</v>
      </c>
      <c r="J89" s="8341">
        <f t="shared" si="15"/>
      </c>
      <c r="K89" s="8337">
        <v>0</v>
      </c>
      <c r="L89" s="8337">
        <v>0</v>
      </c>
      <c r="M89" s="8337">
        <v>0</v>
      </c>
      <c r="N89" s="8337">
        <v>0</v>
      </c>
      <c r="O89" s="8336" t="s">
        <v>9761</v>
      </c>
      <c r="P89" s="8377"/>
      <c r="Q89" s="8377"/>
      <c r="R89" s="8402"/>
      <c r="S89" s="8377"/>
      <c r="T89" s="8377"/>
      <c r="U89" s="8377"/>
      <c r="V89" s="8377"/>
      <c r="W89" s="8377"/>
      <c r="X89" s="8377"/>
      <c r="Y89" s="8377"/>
      <c r="Z89" s="8377"/>
      <c r="AA89" s="8377"/>
      <c r="AB89" s="8403">
        <f t="shared" si="20"/>
      </c>
      <c r="AC89" s="8358">
        <f t="shared" si="1"/>
      </c>
      <c r="AD89" s="8344">
        <f t="shared" si="9"/>
      </c>
      <c r="AE89" s="8359">
        <f t="shared" si="17"/>
      </c>
      <c r="AF89" s="8346">
        <f>VLOOKUP(C89,'Data Products'!$A:$J,10,0)</f>
      </c>
      <c r="AG89" s="8347">
        <f t="shared" si="3"/>
      </c>
      <c r="AH89" s="8347">
        <f t="shared" si="11"/>
      </c>
      <c r="AI89" s="8349"/>
      <c r="AJ89" s="8350"/>
      <c r="AK89" s="8350"/>
      <c r="AL89" s="8349"/>
      <c r="AM89" s="8350"/>
      <c r="AN89" s="8350"/>
    </row>
    <row customHeight="true" hidden="true" ht="18" r="90">
      <c r="A90" s="8397">
        <v>37</v>
      </c>
      <c r="B90" s="8407" t="s">
        <v>9664</v>
      </c>
      <c r="C90" s="8336" t="s">
        <v>9764</v>
      </c>
      <c r="D90" s="8337">
        <v>0</v>
      </c>
      <c r="E90" s="8337">
        <v>0</v>
      </c>
      <c r="F90" s="8415"/>
      <c r="G90" s="8399">
        <f>VLOOKUP(C90,'Data Products'!$A:$J,2,0)</f>
      </c>
      <c r="H90" s="8408">
        <f t="shared" si="7"/>
      </c>
      <c r="I90" s="8340">
        <v>45433</v>
      </c>
      <c r="J90" s="8341">
        <f t="shared" si="15"/>
      </c>
      <c r="K90" s="8337">
        <v>0</v>
      </c>
      <c r="L90" s="8337">
        <v>0</v>
      </c>
      <c r="M90" s="8337">
        <v>0</v>
      </c>
      <c r="N90" s="8337">
        <v>0</v>
      </c>
      <c r="O90" s="8336" t="s">
        <v>9761</v>
      </c>
      <c r="P90" s="8377"/>
      <c r="Q90" s="8377"/>
      <c r="R90" s="8402"/>
      <c r="S90" s="8377"/>
      <c r="T90" s="8377"/>
      <c r="U90" s="8377"/>
      <c r="V90" s="8377"/>
      <c r="W90" s="8377"/>
      <c r="X90" s="8377"/>
      <c r="Y90" s="8377"/>
      <c r="Z90" s="8377"/>
      <c r="AA90" s="8377"/>
      <c r="AB90" s="8403">
        <f t="shared" si="20"/>
      </c>
      <c r="AC90" s="8358">
        <f t="shared" si="1"/>
      </c>
      <c r="AD90" s="8344">
        <f t="shared" si="9"/>
      </c>
      <c r="AE90" s="8359">
        <f t="shared" si="17"/>
      </c>
      <c r="AF90" s="8346">
        <f>VLOOKUP(C90,'Data Products'!$A:$J,10,0)</f>
      </c>
      <c r="AG90" s="8347">
        <f t="shared" si="3"/>
      </c>
      <c r="AH90" s="8347">
        <f t="shared" si="11"/>
      </c>
      <c r="AI90" s="8349"/>
      <c r="AJ90" s="8350"/>
      <c r="AK90" s="8350"/>
      <c r="AL90" s="8349"/>
      <c r="AM90" s="8350"/>
      <c r="AN90" s="8350"/>
    </row>
    <row customHeight="true" ht="18" r="91">
      <c r="A91" s="8397">
        <v>38</v>
      </c>
      <c r="B91" s="8407" t="s">
        <v>9636</v>
      </c>
      <c r="C91" s="8336" t="s">
        <v>9765</v>
      </c>
      <c r="D91" s="8337">
        <v>853</v>
      </c>
      <c r="E91" s="8337">
        <v>853</v>
      </c>
      <c r="F91" s="8415"/>
      <c r="G91" s="8399">
        <f>VLOOKUP(C91,'Data Products'!$A:$J,2,0)</f>
      </c>
      <c r="H91">
        <f t="shared" si="7"/>
      </c>
      <c r="I91" s="8376">
        <v>46048</v>
      </c>
      <c r="J91" s="8341">
        <f t="shared" si="15"/>
      </c>
      <c r="K91" s="8337">
        <v>33</v>
      </c>
      <c r="L91" s="8337">
        <v>79</v>
      </c>
      <c r="M91" s="8337">
        <v>0</v>
      </c>
      <c r="N91" s="8337">
        <v>0</v>
      </c>
      <c r="O91" s="8336" t="s">
        <v>9766</v>
      </c>
      <c r="P91" s="8377"/>
      <c r="Q91" s="8377"/>
      <c r="R91" s="8402"/>
      <c r="S91" s="8377"/>
      <c r="T91" s="8377"/>
      <c r="U91" s="8377"/>
      <c r="V91" s="8377"/>
      <c r="W91" s="8377"/>
      <c r="X91" s="8377"/>
      <c r="Y91" s="8377"/>
      <c r="Z91" s="8377"/>
      <c r="AA91" s="8377"/>
      <c r="AB91" s="8403">
        <f t="shared" si="20"/>
      </c>
      <c r="AC91" s="8358">
        <f t="shared" si="1"/>
      </c>
      <c r="AD91" s="8344">
        <f t="shared" si="9"/>
      </c>
      <c r="AE91" s="8359">
        <f t="shared" si="17"/>
      </c>
      <c r="AF91" s="8346">
        <f>VLOOKUP(C91,'Data Products'!$A:$J,10,0)</f>
      </c>
      <c r="AG91" s="8347">
        <f t="shared" si="3"/>
      </c>
      <c r="AH91" s="8347"/>
      <c r="AI91" s="8349"/>
      <c r="AJ91" s="8350"/>
      <c r="AK91" s="8350"/>
      <c r="AL91" s="8349"/>
      <c r="AM91" s="8350"/>
      <c r="AN91" s="8350"/>
    </row>
    <row customHeight="true" hidden="true" ht="18" r="92">
      <c r="A92" s="8397">
        <v>39</v>
      </c>
      <c r="B92" s="8336" t="s">
        <v>9639</v>
      </c>
      <c r="C92" s="8336" t="s">
        <v>9767</v>
      </c>
      <c r="D92" s="8373">
        <v>0</v>
      </c>
      <c r="E92" s="8337">
        <v>0</v>
      </c>
      <c r="F92" s="8415"/>
      <c r="G92" s="8399">
        <f>VLOOKUP(C92,'Data Products'!$A:$J,2,0)</f>
      </c>
      <c r="H92" s="8408">
        <f t="shared" si="7"/>
      </c>
      <c r="I92" s="8340">
        <v>45644</v>
      </c>
      <c r="J92" s="8341">
        <f t="shared" si="15"/>
      </c>
      <c r="K92" s="8337">
        <v>0</v>
      </c>
      <c r="L92" s="8337">
        <v>0</v>
      </c>
      <c r="M92" s="8351">
        <v>0</v>
      </c>
      <c r="N92" s="8351">
        <v>0</v>
      </c>
      <c r="O92" s="8336" t="s">
        <v>9768</v>
      </c>
      <c r="P92" s="8377"/>
      <c r="Q92" s="8377"/>
      <c r="R92" s="8402"/>
      <c r="S92" s="8377"/>
      <c r="T92" s="8377"/>
      <c r="U92" s="8377"/>
      <c r="V92" s="8377"/>
      <c r="W92" s="8377"/>
      <c r="X92" s="8377"/>
      <c r="Y92" s="8377"/>
      <c r="Z92" s="8377"/>
      <c r="AA92" s="8377"/>
      <c r="AB92" s="8416">
        <f t="shared" si="20"/>
      </c>
      <c r="AC92" s="8417">
        <f t="shared" si="1"/>
      </c>
      <c r="AD92" s="8344">
        <f t="shared" si="9"/>
      </c>
      <c r="AE92" s="8353">
        <f t="shared" si="17"/>
      </c>
      <c r="AF92" s="8346">
        <f>VLOOKUP(C92,'Data Products'!$A:$J,10,0)</f>
      </c>
      <c r="AG92" s="8418">
        <f t="shared" si="3"/>
      </c>
      <c r="AH92" s="8347">
        <f t="shared" ref="AH92:AH125" si="12">IF(H92&lt;=90,D92,0)</f>
      </c>
      <c r="AI92" s="8419"/>
      <c r="AJ92" s="8350"/>
      <c r="AK92" s="8350"/>
      <c r="AL92" s="8349"/>
      <c r="AM92" s="8350"/>
      <c r="AN92" s="8350"/>
    </row>
    <row customHeight="true" hidden="true" ht="18" r="93">
      <c r="A93" s="8397">
        <v>40</v>
      </c>
      <c r="B93" s="8336" t="s">
        <v>9639</v>
      </c>
      <c r="C93" s="8336" t="s">
        <v>9769</v>
      </c>
      <c r="D93" s="8337">
        <v>0</v>
      </c>
      <c r="E93" s="8337">
        <v>0</v>
      </c>
      <c r="F93" s="8415"/>
      <c r="G93" s="8399">
        <f>VLOOKUP(C93,'Data Products'!$A:$J,2,0)</f>
      </c>
      <c r="H93" s="8408">
        <f t="shared" si="7"/>
      </c>
      <c r="I93" s="8340">
        <v>45602</v>
      </c>
      <c r="J93" s="8341">
        <f t="shared" si="15"/>
      </c>
      <c r="K93" s="8337">
        <v>0</v>
      </c>
      <c r="L93" s="8337">
        <v>0</v>
      </c>
      <c r="M93" s="8373">
        <v>0</v>
      </c>
      <c r="N93" s="8373">
        <v>0</v>
      </c>
      <c r="O93" s="8336" t="s">
        <v>9768</v>
      </c>
      <c r="P93" s="8377"/>
      <c r="Q93" s="8377"/>
      <c r="R93" s="8377"/>
      <c r="S93" s="8377"/>
      <c r="T93" s="8377"/>
      <c r="U93" s="8377"/>
      <c r="V93" s="8377"/>
      <c r="W93" s="8377"/>
      <c r="X93" s="8377"/>
      <c r="Y93" s="8377"/>
      <c r="Z93" s="8377"/>
      <c r="AA93" s="8377"/>
      <c r="AB93" s="8403">
        <f t="shared" si="20"/>
      </c>
      <c r="AC93" s="8417">
        <f t="shared" si="1"/>
      </c>
      <c r="AD93" s="8344">
        <f t="shared" si="9"/>
      </c>
      <c r="AE93" s="8353">
        <f t="shared" si="17"/>
      </c>
      <c r="AF93" s="8346">
        <f>VLOOKUP(C93,'Data Products'!$A:$J,10,0)</f>
      </c>
      <c r="AG93" s="8418">
        <f t="shared" si="3"/>
      </c>
      <c r="AH93" s="8347">
        <f t="shared" si="12"/>
      </c>
      <c r="AI93" s="8419"/>
      <c r="AJ93" s="8350"/>
      <c r="AK93" s="8350"/>
      <c r="AL93" s="8349"/>
      <c r="AM93" s="8350"/>
      <c r="AN93" s="8350"/>
    </row>
    <row customHeight="true" hidden="true" ht="18" r="94">
      <c r="A94" s="8397">
        <v>41</v>
      </c>
      <c r="B94" s="8336" t="s">
        <v>9639</v>
      </c>
      <c r="C94" s="8336" t="s">
        <v>9770</v>
      </c>
      <c r="D94" s="8337">
        <v>0</v>
      </c>
      <c r="E94" s="8337">
        <v>0</v>
      </c>
      <c r="F94" s="8415"/>
      <c r="G94" s="8399">
        <f>VLOOKUP(C94,'Data Products'!$A:$J,2,0)</f>
      </c>
      <c r="H94" s="8408">
        <f t="shared" si="7"/>
      </c>
      <c r="I94" s="8340">
        <v>45602</v>
      </c>
      <c r="J94" s="8341">
        <f t="shared" si="15"/>
      </c>
      <c r="K94" s="8337">
        <v>0</v>
      </c>
      <c r="L94" s="8337">
        <v>0</v>
      </c>
      <c r="M94" s="8373">
        <v>0</v>
      </c>
      <c r="N94" s="8373">
        <v>0</v>
      </c>
      <c r="O94" s="8336" t="s">
        <v>9768</v>
      </c>
      <c r="P94" s="8377"/>
      <c r="Q94" s="8377"/>
      <c r="R94" s="8377"/>
      <c r="S94" s="8377"/>
      <c r="T94" s="8377"/>
      <c r="U94" s="8377"/>
      <c r="V94" s="8377"/>
      <c r="W94" s="8377"/>
      <c r="X94" s="8377"/>
      <c r="Y94" s="8377"/>
      <c r="Z94" s="8377"/>
      <c r="AA94" s="8377"/>
      <c r="AB94" s="8403">
        <f t="shared" si="20"/>
      </c>
      <c r="AC94" s="8417">
        <f t="shared" si="1"/>
      </c>
      <c r="AD94" s="8344">
        <f t="shared" si="9"/>
      </c>
      <c r="AE94" s="8353">
        <f t="shared" si="17"/>
      </c>
      <c r="AF94" s="8346">
        <f>VLOOKUP(C94,'Data Products'!$A:$J,10,0)</f>
      </c>
      <c r="AG94" s="8418">
        <f t="shared" si="3"/>
      </c>
      <c r="AH94" s="8347">
        <f t="shared" si="12"/>
      </c>
      <c r="AI94" s="8419"/>
      <c r="AJ94" s="8350"/>
      <c r="AK94" s="8350"/>
      <c r="AL94" s="8349"/>
      <c r="AM94" s="8350"/>
      <c r="AN94" s="8350"/>
    </row>
    <row customHeight="true" hidden="true" ht="18" r="95">
      <c r="A95" s="8397">
        <v>42</v>
      </c>
      <c r="B95" s="8336" t="s">
        <v>9639</v>
      </c>
      <c r="C95" s="8336" t="s">
        <v>9771</v>
      </c>
      <c r="D95" s="8337">
        <v>0</v>
      </c>
      <c r="E95" s="8337">
        <v>0</v>
      </c>
      <c r="F95" s="8415"/>
      <c r="G95" s="8399">
        <f>VLOOKUP(C95,'Data Products'!$A:$J,2,0)</f>
      </c>
      <c r="H95" s="8408">
        <f t="shared" si="7"/>
      </c>
      <c r="I95" s="8340">
        <v>45602</v>
      </c>
      <c r="J95" s="8341">
        <f t="shared" si="15"/>
      </c>
      <c r="K95" s="8337">
        <v>0</v>
      </c>
      <c r="L95" s="8337">
        <v>0</v>
      </c>
      <c r="M95" s="8373">
        <v>0</v>
      </c>
      <c r="N95" s="8373">
        <v>0</v>
      </c>
      <c r="O95" s="8336" t="s">
        <v>9768</v>
      </c>
      <c r="P95" s="8377"/>
      <c r="Q95" s="8377"/>
      <c r="R95" s="8377"/>
      <c r="S95" s="8377"/>
      <c r="T95" s="8377"/>
      <c r="U95" s="8377"/>
      <c r="V95" s="8377"/>
      <c r="W95" s="8377"/>
      <c r="X95" s="8377"/>
      <c r="Y95" s="8377"/>
      <c r="Z95" s="8377"/>
      <c r="AA95" s="8377"/>
      <c r="AB95" s="8403">
        <f t="shared" si="20"/>
      </c>
      <c r="AC95" s="8417">
        <f t="shared" si="1"/>
      </c>
      <c r="AD95" s="8344">
        <f t="shared" si="9"/>
      </c>
      <c r="AE95" s="8353">
        <f t="shared" si="17"/>
      </c>
      <c r="AF95" s="8346">
        <f>VLOOKUP(C95,'Data Products'!$A:$J,10,0)</f>
      </c>
      <c r="AG95" s="8420">
        <f t="shared" si="3"/>
      </c>
      <c r="AH95" s="8347">
        <f t="shared" si="12"/>
      </c>
      <c r="AI95" s="8419"/>
      <c r="AJ95" s="8350"/>
      <c r="AK95" s="8350"/>
      <c r="AL95" s="8349"/>
      <c r="AM95" s="8350"/>
      <c r="AN95" s="8350"/>
    </row>
    <row r="96">
      <c r="A96" s="8397">
        <v>43</v>
      </c>
      <c r="B96" s="8336" t="s">
        <v>9636</v>
      </c>
      <c r="C96" s="8336" t="s">
        <v>9772</v>
      </c>
      <c r="D96" s="8337">
        <v>339</v>
      </c>
      <c r="E96" s="8337">
        <v>339</v>
      </c>
      <c r="F96" s="8415"/>
      <c r="G96" s="8399">
        <f>VLOOKUP(C96,'Data Products'!$A:$J,2,0)</f>
      </c>
      <c r="H96" s="8400">
        <f t="shared" si="7"/>
      </c>
      <c r="I96" s="8376">
        <v>45904</v>
      </c>
      <c r="J96" s="8341">
        <f t="shared" si="15"/>
      </c>
      <c r="K96" s="8337">
        <v>50</v>
      </c>
      <c r="L96" s="8337">
        <v>98</v>
      </c>
      <c r="M96" s="8373">
        <v>0</v>
      </c>
      <c r="N96" s="8373">
        <v>0</v>
      </c>
      <c r="O96" s="8336" t="s">
        <v>9768</v>
      </c>
      <c r="P96" s="8377"/>
      <c r="Q96" s="8377"/>
      <c r="R96" s="8377"/>
      <c r="S96" s="8377"/>
      <c r="T96" s="8377"/>
      <c r="U96" s="8377"/>
      <c r="V96" s="8377"/>
      <c r="W96" s="8377"/>
      <c r="X96" s="8377"/>
      <c r="Y96" s="8377"/>
      <c r="Z96" s="8377"/>
      <c r="AA96" s="8377"/>
      <c r="AB96" s="8403">
        <f t="shared" si="20"/>
      </c>
      <c r="AC96" s="8421">
        <f t="shared" si="1"/>
      </c>
      <c r="AD96" s="8344">
        <f t="shared" si="9"/>
      </c>
      <c r="AE96" s="8359">
        <f t="shared" si="17"/>
      </c>
      <c r="AF96" s="8346">
        <f>VLOOKUP(C96,'Data Products'!$A:$J,10,0)</f>
      </c>
      <c r="AG96" s="8420">
        <f t="shared" si="3"/>
      </c>
      <c r="AH96" s="8347">
        <f t="shared" si="12"/>
      </c>
      <c r="AI96" s="8419"/>
      <c r="AJ96" s="8350"/>
      <c r="AK96" s="8350"/>
      <c r="AL96" s="8349"/>
      <c r="AM96" s="8350"/>
      <c r="AN96" s="8350"/>
    </row>
    <row customHeight="true" hidden="true" ht="18" r="97">
      <c r="A97" s="8397">
        <v>44</v>
      </c>
      <c r="B97" s="8336" t="s">
        <v>9639</v>
      </c>
      <c r="C97" s="8336" t="s">
        <v>9773</v>
      </c>
      <c r="D97" s="8337">
        <v>0</v>
      </c>
      <c r="E97" s="8351">
        <v>0</v>
      </c>
      <c r="F97" s="8415"/>
      <c r="G97" s="8399">
        <f>VLOOKUP(C97,'Data Products'!$A:$J,2,0)</f>
      </c>
      <c r="H97" s="8408">
        <f t="shared" si="7"/>
      </c>
      <c r="I97" s="8340">
        <v>45623</v>
      </c>
      <c r="J97" s="8341">
        <f t="shared" si="15"/>
      </c>
      <c r="K97" s="8337">
        <v>0</v>
      </c>
      <c r="L97" s="8337">
        <v>0</v>
      </c>
      <c r="M97" s="8373">
        <v>0</v>
      </c>
      <c r="N97" s="8373">
        <v>0</v>
      </c>
      <c r="O97" s="8336" t="s">
        <v>9774</v>
      </c>
      <c r="P97" s="8377"/>
      <c r="Q97" s="8377"/>
      <c r="R97" s="8377"/>
      <c r="S97" s="8377"/>
      <c r="T97" s="8377"/>
      <c r="U97" s="8377"/>
      <c r="V97" s="8377"/>
      <c r="W97" s="8377"/>
      <c r="X97" s="8377"/>
      <c r="Y97" s="8377"/>
      <c r="Z97" s="8377"/>
      <c r="AA97" s="8377"/>
      <c r="AB97" s="8403">
        <f t="shared" si="20"/>
      </c>
      <c r="AC97" s="8417">
        <f t="shared" si="1"/>
      </c>
      <c r="AD97" s="8344">
        <f t="shared" si="9"/>
      </c>
      <c r="AE97" s="8353">
        <f t="shared" si="17"/>
      </c>
      <c r="AF97" s="8346">
        <f>VLOOKUP(C97,'Data Products'!$A:$J,10,0)</f>
      </c>
      <c r="AG97" s="8420">
        <f t="shared" si="3"/>
      </c>
      <c r="AH97" s="8347">
        <f t="shared" si="12"/>
      </c>
      <c r="AI97" s="8419"/>
      <c r="AJ97" s="8350"/>
      <c r="AK97" s="8350"/>
      <c r="AL97" s="8349"/>
      <c r="AM97" s="8350"/>
      <c r="AN97" s="8350"/>
    </row>
    <row customHeight="true" hidden="true" ht="18" r="98">
      <c r="A98" s="8397">
        <v>45</v>
      </c>
      <c r="B98" s="8336" t="s">
        <v>9639</v>
      </c>
      <c r="C98" s="8336" t="s">
        <v>9775</v>
      </c>
      <c r="D98" s="8337">
        <v>0</v>
      </c>
      <c r="E98" s="8351">
        <v>0</v>
      </c>
      <c r="F98" s="8415"/>
      <c r="G98" s="8399">
        <f>VLOOKUP(C98,'Data Products'!$A:$J,2,0)</f>
      </c>
      <c r="H98" s="8408">
        <f t="shared" si="7"/>
      </c>
      <c r="I98" s="8340">
        <v>45623</v>
      </c>
      <c r="J98" s="8341">
        <f t="shared" si="15"/>
      </c>
      <c r="K98" s="8337">
        <v>0</v>
      </c>
      <c r="L98" s="8337">
        <v>0</v>
      </c>
      <c r="M98" s="8373">
        <v>0</v>
      </c>
      <c r="N98" s="8373">
        <v>0</v>
      </c>
      <c r="O98" s="8336" t="s">
        <v>9774</v>
      </c>
      <c r="P98" s="8377"/>
      <c r="Q98" s="8377"/>
      <c r="R98" s="8377"/>
      <c r="S98" s="8377"/>
      <c r="T98" s="8377"/>
      <c r="U98" s="8377"/>
      <c r="V98" s="8377"/>
      <c r="W98" s="8377"/>
      <c r="X98" s="8377"/>
      <c r="Y98" s="8377"/>
      <c r="Z98" s="8377"/>
      <c r="AA98" s="8377"/>
      <c r="AB98" s="8403">
        <f t="shared" si="20"/>
      </c>
      <c r="AC98" s="8417">
        <f t="shared" si="1"/>
      </c>
      <c r="AD98" s="8344">
        <f t="shared" si="9"/>
      </c>
      <c r="AE98" s="8353">
        <f t="shared" si="17"/>
      </c>
      <c r="AF98" s="8346">
        <f>VLOOKUP(C98,'Data Products'!$A:$J,10,0)</f>
      </c>
      <c r="AG98" s="8420">
        <f t="shared" si="3"/>
      </c>
      <c r="AH98" s="8347">
        <f t="shared" si="12"/>
      </c>
      <c r="AI98" s="8419"/>
      <c r="AJ98" s="8350"/>
      <c r="AK98" s="8350"/>
      <c r="AL98" s="8349"/>
      <c r="AM98" s="8350"/>
      <c r="AN98" s="8350"/>
    </row>
    <row customHeight="true" hidden="true" ht="18" r="99">
      <c r="A99" s="8397">
        <v>46</v>
      </c>
      <c r="B99" s="8336" t="s">
        <v>9639</v>
      </c>
      <c r="C99" s="8406" t="s">
        <v>9776</v>
      </c>
      <c r="D99" s="8337">
        <v>0</v>
      </c>
      <c r="E99" s="8351">
        <v>0</v>
      </c>
      <c r="F99" s="8422"/>
      <c r="G99" s="8399">
        <f>VLOOKUP(C99,'Data Products'!$A:$J,2,0)</f>
      </c>
      <c r="H99" s="8408">
        <f t="shared" si="7"/>
      </c>
      <c r="I99" s="8340">
        <v>45623</v>
      </c>
      <c r="J99" s="8341">
        <f t="shared" si="15"/>
      </c>
      <c r="K99" s="8411">
        <v>0</v>
      </c>
      <c r="L99" s="8411">
        <v>0</v>
      </c>
      <c r="M99" s="8423">
        <v>0</v>
      </c>
      <c r="N99" s="8423">
        <v>0</v>
      </c>
      <c r="O99" s="8406" t="s">
        <v>9774</v>
      </c>
      <c r="P99" s="8377"/>
      <c r="Q99" s="8377"/>
      <c r="R99" s="8377"/>
      <c r="S99" s="8377"/>
      <c r="T99" s="8377"/>
      <c r="U99" s="8377"/>
      <c r="V99" s="8377"/>
      <c r="W99" s="8377"/>
      <c r="X99" s="8377"/>
      <c r="Y99" s="8377"/>
      <c r="Z99" s="8377"/>
      <c r="AA99" s="8377"/>
      <c r="AB99" s="8424">
        <f t="shared" si="20"/>
      </c>
      <c r="AC99" s="8417">
        <f t="shared" si="1"/>
      </c>
      <c r="AD99" s="8344">
        <f t="shared" si="9"/>
      </c>
      <c r="AE99" s="8353">
        <f t="shared" si="17"/>
      </c>
      <c r="AF99" s="8346">
        <f>VLOOKUP(C99,'Data Products'!$A:$J,10,0)</f>
      </c>
      <c r="AG99" s="8420">
        <f t="shared" si="3"/>
      </c>
      <c r="AH99" s="8347">
        <f t="shared" si="12"/>
      </c>
      <c r="AI99" s="8419"/>
      <c r="AJ99" s="8350"/>
      <c r="AK99" s="8350"/>
      <c r="AL99" s="8349"/>
      <c r="AM99" s="8350"/>
      <c r="AN99" s="8350"/>
    </row>
    <row customHeight="true" hidden="true" ht="18" r="100">
      <c r="A100" s="8397">
        <v>47</v>
      </c>
      <c r="B100" s="8336" t="s">
        <v>9639</v>
      </c>
      <c r="C100" s="8336" t="s">
        <v>9777</v>
      </c>
      <c r="D100" s="8337">
        <v>0</v>
      </c>
      <c r="E100" s="8351">
        <v>0</v>
      </c>
      <c r="F100" s="8415"/>
      <c r="G100" s="8399">
        <f>VLOOKUP(C100,'Data Products'!$A:$J,2,0)</f>
      </c>
      <c r="H100" s="8408">
        <f t="shared" si="7"/>
      </c>
      <c r="I100" s="8340">
        <v>45623</v>
      </c>
      <c r="J100" s="8341">
        <f t="shared" si="15"/>
      </c>
      <c r="K100" s="8337">
        <v>0</v>
      </c>
      <c r="L100" s="8337">
        <v>0</v>
      </c>
      <c r="M100" s="8373">
        <v>0</v>
      </c>
      <c r="N100" s="8373">
        <v>0</v>
      </c>
      <c r="O100" s="8336" t="s">
        <v>9774</v>
      </c>
      <c r="P100" s="8337"/>
      <c r="Q100" s="8337"/>
      <c r="R100" s="8337"/>
      <c r="S100" s="8337"/>
      <c r="T100" s="8337"/>
      <c r="U100" s="8337"/>
      <c r="V100" s="8337"/>
      <c r="W100" s="8337"/>
      <c r="X100" s="8337"/>
      <c r="Y100" s="8337"/>
      <c r="Z100" s="8337"/>
      <c r="AA100" s="8337"/>
      <c r="AB100" s="8403">
        <f t="shared" si="20"/>
      </c>
      <c r="AC100" s="8417">
        <f t="shared" si="1"/>
      </c>
      <c r="AD100" s="8344">
        <f t="shared" si="9"/>
      </c>
      <c r="AE100" s="8353">
        <f t="shared" si="17"/>
      </c>
      <c r="AF100" s="8346">
        <f>VLOOKUP(C100,'Data Products'!$A:$J,10,0)</f>
      </c>
      <c r="AG100" s="8420">
        <f t="shared" si="3"/>
      </c>
      <c r="AH100" s="8347">
        <f t="shared" si="12"/>
      </c>
      <c r="AI100" s="8425"/>
      <c r="AJ100" s="8350"/>
      <c r="AK100" s="8350"/>
      <c r="AL100" s="8349"/>
      <c r="AM100" s="8350"/>
      <c r="AN100" s="8350"/>
    </row>
    <row customHeight="true" hidden="true" ht="18" r="101">
      <c r="A101" s="8397">
        <v>48</v>
      </c>
      <c r="B101" s="8336" t="s">
        <v>9639</v>
      </c>
      <c r="C101" s="8336" t="s">
        <v>9778</v>
      </c>
      <c r="D101" s="8337">
        <v>0</v>
      </c>
      <c r="E101" s="8351">
        <v>0</v>
      </c>
      <c r="F101" s="8415"/>
      <c r="G101" s="8399">
        <f>VLOOKUP(C101,'Data Products'!$A:$J,2,0)</f>
      </c>
      <c r="H101" s="8408">
        <f t="shared" si="7"/>
      </c>
      <c r="I101" s="8340">
        <v>45623</v>
      </c>
      <c r="J101" s="8341">
        <f t="shared" si="15"/>
      </c>
      <c r="K101" s="8337">
        <v>0</v>
      </c>
      <c r="L101" s="8337">
        <v>0</v>
      </c>
      <c r="M101" s="8373">
        <v>0</v>
      </c>
      <c r="N101" s="8373">
        <v>0</v>
      </c>
      <c r="O101" s="8336" t="s">
        <v>9774</v>
      </c>
      <c r="P101" s="8337"/>
      <c r="Q101" s="8337"/>
      <c r="R101" s="8337"/>
      <c r="S101" s="8337"/>
      <c r="T101" s="8337"/>
      <c r="U101" s="8337"/>
      <c r="V101" s="8337"/>
      <c r="W101" s="8337"/>
      <c r="X101" s="8337"/>
      <c r="Y101" s="8337"/>
      <c r="Z101" s="8337"/>
      <c r="AA101" s="8337"/>
      <c r="AB101" s="8403">
        <f t="shared" si="20"/>
      </c>
      <c r="AC101" s="8417">
        <f t="shared" si="1"/>
      </c>
      <c r="AD101" s="8344">
        <f t="shared" si="9"/>
      </c>
      <c r="AE101" s="8353">
        <f t="shared" si="17"/>
      </c>
      <c r="AF101" s="8426">
        <f>VLOOKUP(C101,'Data Products'!$A:$J,10,0)</f>
      </c>
      <c r="AG101" s="8346">
        <f t="shared" si="3"/>
      </c>
      <c r="AH101" s="8347">
        <f t="shared" si="12"/>
      </c>
      <c r="AI101" s="8419"/>
      <c r="AJ101" s="8350"/>
      <c r="AK101" s="8350"/>
      <c r="AL101" s="8349"/>
      <c r="AM101" s="8350"/>
      <c r="AN101" s="8350"/>
    </row>
    <row r="102">
      <c r="A102" s="8397">
        <v>49</v>
      </c>
      <c r="B102" s="8336" t="s">
        <v>9629</v>
      </c>
      <c r="C102" s="8336" t="s">
        <v>9779</v>
      </c>
      <c r="D102" s="8337">
        <v>4</v>
      </c>
      <c r="E102" s="8351">
        <v>4</v>
      </c>
      <c r="F102" s="8415"/>
      <c r="G102" s="8399">
        <f>VLOOKUP(C102,'Data Products'!$A:$J,2,0)</f>
      </c>
      <c r="H102" s="8400">
        <f t="shared" si="7"/>
      </c>
      <c r="I102" s="8340">
        <v>45951</v>
      </c>
      <c r="J102" s="8341">
        <f t="shared" si="15"/>
      </c>
      <c r="K102" s="8337">
        <v>0</v>
      </c>
      <c r="L102" s="8337">
        <v>0</v>
      </c>
      <c r="M102" s="8373">
        <v>0</v>
      </c>
      <c r="N102" s="8373">
        <v>0</v>
      </c>
      <c r="O102" s="8336" t="s">
        <v>9691</v>
      </c>
      <c r="P102" s="8337"/>
      <c r="Q102" s="8337"/>
      <c r="R102" s="8337"/>
      <c r="S102" s="8337"/>
      <c r="T102" s="8337"/>
      <c r="U102" s="8337"/>
      <c r="V102" s="8337"/>
      <c r="W102" s="8337"/>
      <c r="X102" s="8337"/>
      <c r="Y102" s="8337"/>
      <c r="Z102" s="8337"/>
      <c r="AA102" s="8337"/>
      <c r="AB102" s="8403">
        <f t="shared" si="20"/>
      </c>
      <c r="AC102" s="8427">
        <f t="shared" si="1"/>
      </c>
      <c r="AD102" s="8344">
        <f t="shared" si="9"/>
      </c>
      <c r="AE102" s="8363">
        <f t="shared" si="17"/>
      </c>
      <c r="AF102" s="8426">
        <f>VLOOKUP(C102,'Data Products'!$A:$J,10,0)</f>
      </c>
      <c r="AG102" s="8346">
        <f t="shared" si="3"/>
      </c>
      <c r="AH102" s="8347">
        <f t="shared" si="12"/>
      </c>
      <c r="AI102" s="8419"/>
      <c r="AJ102" s="8350"/>
      <c r="AK102" s="8350"/>
      <c r="AL102" s="8349"/>
      <c r="AM102" s="8350"/>
      <c r="AN102" s="8350"/>
    </row>
    <row r="103">
      <c r="A103" s="8397">
        <v>50</v>
      </c>
      <c r="B103" s="8336" t="s">
        <v>9629</v>
      </c>
      <c r="C103" s="8336" t="s">
        <v>9780</v>
      </c>
      <c r="D103" s="8337">
        <v>1</v>
      </c>
      <c r="E103" s="8351">
        <v>1</v>
      </c>
      <c r="F103" s="8415"/>
      <c r="G103" s="8399">
        <f>VLOOKUP(C103,'Data Products'!$A:$J,2,0)</f>
      </c>
      <c r="H103" s="8400">
        <f t="shared" si="7"/>
      </c>
      <c r="I103" s="8340">
        <v>45951</v>
      </c>
      <c r="J103" s="8341">
        <f t="shared" si="15"/>
      </c>
      <c r="K103" s="8337">
        <v>2</v>
      </c>
      <c r="L103" s="8337">
        <v>2</v>
      </c>
      <c r="M103" s="8373">
        <v>0</v>
      </c>
      <c r="N103" s="8373">
        <v>0</v>
      </c>
      <c r="O103" s="8336" t="s">
        <v>9691</v>
      </c>
      <c r="P103" s="8337"/>
      <c r="Q103" s="8337"/>
      <c r="R103" s="8337"/>
      <c r="S103" s="8337"/>
      <c r="T103" s="8337"/>
      <c r="U103" s="8337"/>
      <c r="V103" s="8337"/>
      <c r="W103" s="8337"/>
      <c r="X103" s="8337"/>
      <c r="Y103" s="8337"/>
      <c r="Z103" s="8337"/>
      <c r="AA103" s="8337"/>
      <c r="AB103" s="8403">
        <f t="shared" si="20"/>
      </c>
      <c r="AC103" s="8358">
        <f t="shared" si="1"/>
      </c>
      <c r="AD103" s="8344">
        <f t="shared" si="9"/>
      </c>
      <c r="AE103" s="8359">
        <f t="shared" si="17"/>
      </c>
      <c r="AF103" s="8426">
        <f>VLOOKUP(C103,'Data Products'!$A:$J,10,0)</f>
      </c>
      <c r="AG103" s="8346">
        <f t="shared" si="3"/>
      </c>
      <c r="AH103" s="8347">
        <f t="shared" si="12"/>
      </c>
      <c r="AI103" s="8419"/>
      <c r="AJ103" s="8350"/>
      <c r="AK103" s="8350"/>
      <c r="AL103" s="8349"/>
      <c r="AM103" s="8350"/>
      <c r="AN103" s="8350"/>
    </row>
    <row r="104">
      <c r="A104" s="8397">
        <v>51</v>
      </c>
      <c r="B104" s="8336" t="s">
        <v>9629</v>
      </c>
      <c r="C104" s="8336" t="s">
        <v>9781</v>
      </c>
      <c r="D104" s="8337">
        <v>4</v>
      </c>
      <c r="E104" s="8351">
        <v>4</v>
      </c>
      <c r="F104" s="8415"/>
      <c r="G104" s="8399">
        <f>VLOOKUP(C104,'Data Products'!$A:$J,2,0)</f>
      </c>
      <c r="H104" s="8400">
        <f t="shared" si="7"/>
      </c>
      <c r="I104" s="8340">
        <v>45951</v>
      </c>
      <c r="J104" s="8341">
        <f t="shared" si="15"/>
      </c>
      <c r="K104" s="8337">
        <v>0</v>
      </c>
      <c r="L104" s="8337">
        <v>0</v>
      </c>
      <c r="M104" s="8373">
        <v>0</v>
      </c>
      <c r="N104" s="8373">
        <v>0</v>
      </c>
      <c r="O104" s="8336" t="s">
        <v>9691</v>
      </c>
      <c r="P104" s="8337"/>
      <c r="Q104" s="8337"/>
      <c r="R104" s="8337"/>
      <c r="S104" s="8337"/>
      <c r="T104" s="8337"/>
      <c r="U104" s="8337"/>
      <c r="V104" s="8337"/>
      <c r="W104" s="8337"/>
      <c r="X104" s="8337"/>
      <c r="Y104" s="8337"/>
      <c r="Z104" s="8337"/>
      <c r="AA104" s="8337"/>
      <c r="AB104" s="8403">
        <f t="shared" si="20"/>
      </c>
      <c r="AC104" s="8352">
        <f t="shared" si="1"/>
      </c>
      <c r="AD104" s="8344">
        <f t="shared" si="9"/>
      </c>
      <c r="AE104" s="8353">
        <f t="shared" si="17"/>
      </c>
      <c r="AF104" s="8426">
        <f>VLOOKUP(C104,'Data Products'!$A:$J,10,0)</f>
      </c>
      <c r="AG104" s="8346">
        <f t="shared" si="3"/>
      </c>
      <c r="AH104" s="8347">
        <f t="shared" si="12"/>
      </c>
      <c r="AI104" s="8419"/>
      <c r="AJ104" s="8350"/>
      <c r="AK104" s="8350"/>
      <c r="AL104" s="8349"/>
      <c r="AM104" s="8350"/>
      <c r="AN104" s="8350"/>
    </row>
    <row r="105">
      <c r="A105" s="8397">
        <v>52</v>
      </c>
      <c r="B105" s="8336" t="s">
        <v>9629</v>
      </c>
      <c r="C105" s="8336" t="s">
        <v>9782</v>
      </c>
      <c r="D105" s="8337">
        <v>4</v>
      </c>
      <c r="E105" s="8351">
        <v>4</v>
      </c>
      <c r="F105" s="8415"/>
      <c r="G105" s="8399">
        <f>VLOOKUP(C105,'Data Products'!$A:$J,2,0)</f>
      </c>
      <c r="H105" s="8400">
        <f t="shared" si="7"/>
      </c>
      <c r="I105" s="8340">
        <v>45951</v>
      </c>
      <c r="J105" s="8341">
        <f t="shared" si="15"/>
      </c>
      <c r="K105" s="8337">
        <v>0</v>
      </c>
      <c r="L105" s="8337">
        <v>0</v>
      </c>
      <c r="M105" s="8373">
        <v>0</v>
      </c>
      <c r="N105" s="8373">
        <v>0</v>
      </c>
      <c r="O105" s="8336" t="s">
        <v>9691</v>
      </c>
      <c r="P105" s="8337"/>
      <c r="Q105" s="8337"/>
      <c r="R105" s="8337"/>
      <c r="S105" s="8337"/>
      <c r="T105" s="8337"/>
      <c r="U105" s="8337"/>
      <c r="V105" s="8337"/>
      <c r="W105" s="8337"/>
      <c r="X105" s="8337"/>
      <c r="Y105" s="8337"/>
      <c r="Z105" s="8337"/>
      <c r="AA105" s="8337"/>
      <c r="AB105" s="8403">
        <f t="shared" si="20"/>
      </c>
      <c r="AC105" s="8362">
        <f t="shared" si="1"/>
      </c>
      <c r="AD105" s="8344">
        <f t="shared" si="9"/>
      </c>
      <c r="AE105" s="8363">
        <f t="shared" si="17"/>
      </c>
      <c r="AF105" s="8426">
        <f>VLOOKUP(C105,'Data Products'!$A:$J,10,0)</f>
      </c>
      <c r="AG105" s="8346">
        <f t="shared" si="3"/>
      </c>
      <c r="AH105" s="8347">
        <f t="shared" si="12"/>
      </c>
      <c r="AI105" s="8419"/>
      <c r="AJ105" s="8350"/>
      <c r="AK105" s="8350"/>
      <c r="AL105" s="8349"/>
      <c r="AM105" s="8350"/>
      <c r="AN105" s="8350"/>
    </row>
    <row customHeight="true" hidden="true" ht="18" r="106">
      <c r="A106" s="8397">
        <v>53</v>
      </c>
      <c r="B106" s="8336" t="s">
        <v>9639</v>
      </c>
      <c r="C106" s="8336" t="s">
        <v>9783</v>
      </c>
      <c r="D106" s="8337">
        <v>0</v>
      </c>
      <c r="E106" s="8351">
        <v>0</v>
      </c>
      <c r="F106" s="8415"/>
      <c r="G106" s="8399">
        <f>VLOOKUP(C106,'Data Products'!$A:$J,2,0)</f>
      </c>
      <c r="H106" s="8400">
        <f t="shared" si="7"/>
      </c>
      <c r="I106" s="8340">
        <v>45951</v>
      </c>
      <c r="J106" s="8341">
        <f t="shared" si="15"/>
      </c>
      <c r="K106" s="8337">
        <v>0</v>
      </c>
      <c r="L106" s="8337">
        <v>0</v>
      </c>
      <c r="M106" s="8373">
        <v>0</v>
      </c>
      <c r="N106" s="8373">
        <v>0</v>
      </c>
      <c r="O106" s="8336" t="s">
        <v>9691</v>
      </c>
      <c r="P106" s="8337"/>
      <c r="Q106" s="8337"/>
      <c r="R106" s="8337"/>
      <c r="S106" s="8337"/>
      <c r="T106" s="8337"/>
      <c r="U106" s="8337"/>
      <c r="V106" s="8337"/>
      <c r="W106" s="8337"/>
      <c r="X106" s="8337"/>
      <c r="Y106" s="8337"/>
      <c r="Z106" s="8337"/>
      <c r="AA106" s="8337"/>
      <c r="AB106" s="8403">
        <f t="shared" si="20"/>
      </c>
      <c r="AC106" s="8362">
        <f t="shared" si="1"/>
      </c>
      <c r="AD106" s="8344">
        <f t="shared" si="9"/>
      </c>
      <c r="AE106" s="8363">
        <f t="shared" si="17"/>
      </c>
      <c r="AF106" s="8426">
        <f>VLOOKUP(C106,'Data Products'!$A:$J,10,0)</f>
      </c>
      <c r="AG106" s="8346">
        <f t="shared" si="3"/>
      </c>
      <c r="AH106" s="8347">
        <f t="shared" si="12"/>
      </c>
      <c r="AI106" s="8419"/>
      <c r="AJ106" s="8350"/>
      <c r="AK106" s="8350"/>
      <c r="AL106" s="8349"/>
      <c r="AM106" s="8350"/>
      <c r="AN106" s="8350"/>
    </row>
    <row r="107">
      <c r="A107" s="8397">
        <v>54</v>
      </c>
      <c r="B107" s="8336" t="s">
        <v>9629</v>
      </c>
      <c r="C107" s="8336" t="s">
        <v>9784</v>
      </c>
      <c r="D107" s="8337">
        <v>5</v>
      </c>
      <c r="E107" s="8351">
        <v>5</v>
      </c>
      <c r="F107" s="8415"/>
      <c r="G107" s="8399">
        <f>VLOOKUP(C107,'Data Products'!$A:$J,2,0)</f>
      </c>
      <c r="H107" s="8400">
        <f t="shared" si="7"/>
      </c>
      <c r="I107" s="8340">
        <v>45951</v>
      </c>
      <c r="J107" s="8341">
        <f t="shared" si="15"/>
      </c>
      <c r="K107" s="8337">
        <v>0</v>
      </c>
      <c r="L107" s="8337">
        <v>0</v>
      </c>
      <c r="M107" s="8373">
        <v>0</v>
      </c>
      <c r="N107" s="8373">
        <v>0</v>
      </c>
      <c r="O107" s="8336" t="s">
        <v>9691</v>
      </c>
      <c r="P107" s="8337"/>
      <c r="Q107" s="8337"/>
      <c r="R107" s="8337"/>
      <c r="S107" s="8337"/>
      <c r="T107" s="8337"/>
      <c r="U107" s="8337"/>
      <c r="V107" s="8337"/>
      <c r="W107" s="8337"/>
      <c r="X107" s="8337"/>
      <c r="Y107" s="8337"/>
      <c r="Z107" s="8337"/>
      <c r="AA107" s="8337"/>
      <c r="AB107" s="8403">
        <f t="shared" si="20"/>
      </c>
      <c r="AC107" s="8352">
        <f t="shared" si="1"/>
      </c>
      <c r="AD107" s="8344">
        <f t="shared" si="9"/>
      </c>
      <c r="AE107" s="8353">
        <f t="shared" si="17"/>
      </c>
      <c r="AF107" s="8426">
        <f>VLOOKUP(C107,'Data Products'!$A:$J,10,0)</f>
      </c>
      <c r="AG107" s="8346">
        <f t="shared" si="3"/>
      </c>
      <c r="AH107" s="8347">
        <f t="shared" si="12"/>
      </c>
      <c r="AI107" s="8419"/>
      <c r="AJ107" s="8350"/>
      <c r="AK107" s="8350"/>
      <c r="AL107" s="8349"/>
      <c r="AM107" s="8350"/>
      <c r="AN107" s="8350"/>
    </row>
    <row customHeight="true" hidden="true" ht="18" r="108">
      <c r="A108" s="8397">
        <v>55</v>
      </c>
      <c r="B108" s="8336" t="s">
        <v>9639</v>
      </c>
      <c r="C108" s="8336" t="s">
        <v>9785</v>
      </c>
      <c r="D108" s="8337">
        <v>0</v>
      </c>
      <c r="E108" s="8351">
        <v>0</v>
      </c>
      <c r="F108" s="8415"/>
      <c r="G108" s="8399">
        <f>VLOOKUP(C108,'Data Products'!$A:$J,2,0)</f>
      </c>
      <c r="H108" s="8400">
        <f t="shared" si="7"/>
      </c>
      <c r="I108" s="8340">
        <v>45951</v>
      </c>
      <c r="J108" s="8341">
        <f t="shared" si="15"/>
      </c>
      <c r="K108" s="8337">
        <v>0</v>
      </c>
      <c r="L108" s="8337">
        <v>0</v>
      </c>
      <c r="M108" s="8373">
        <v>0</v>
      </c>
      <c r="N108" s="8373">
        <v>0</v>
      </c>
      <c r="O108" s="8336" t="s">
        <v>9691</v>
      </c>
      <c r="P108" s="8337"/>
      <c r="Q108" s="8337"/>
      <c r="R108" s="8337"/>
      <c r="S108" s="8337"/>
      <c r="T108" s="8337"/>
      <c r="U108" s="8337"/>
      <c r="V108" s="8337"/>
      <c r="W108" s="8337"/>
      <c r="X108" s="8337"/>
      <c r="Y108" s="8337"/>
      <c r="Z108" s="8337"/>
      <c r="AA108" s="8337"/>
      <c r="AB108" s="8403">
        <f t="shared" si="20"/>
      </c>
      <c r="AC108" s="8358">
        <f t="shared" si="1"/>
      </c>
      <c r="AD108" s="8428">
        <f t="shared" si="9"/>
      </c>
      <c r="AE108" s="8359">
        <f t="shared" si="17"/>
      </c>
      <c r="AF108" s="8426">
        <f>VLOOKUP(C108,'Data Products'!$A:$J,10,0)</f>
      </c>
      <c r="AG108" s="8346">
        <f t="shared" si="3"/>
      </c>
      <c r="AH108" s="8347">
        <f t="shared" si="12"/>
      </c>
      <c r="AI108" s="8419"/>
      <c r="AJ108" s="8350"/>
      <c r="AK108" s="8350"/>
      <c r="AL108" s="8349"/>
      <c r="AM108" s="8350"/>
      <c r="AN108" s="8350"/>
    </row>
    <row r="109">
      <c r="A109" s="8397">
        <v>56</v>
      </c>
      <c r="B109" s="8336" t="s">
        <v>9629</v>
      </c>
      <c r="C109" s="8336" t="s">
        <v>9786</v>
      </c>
      <c r="D109" s="8337">
        <v>13</v>
      </c>
      <c r="E109" s="8351">
        <v>13</v>
      </c>
      <c r="F109" s="8415"/>
      <c r="G109" s="8399">
        <f>VLOOKUP(C109,'Data Products'!$A:$J,2,0)</f>
      </c>
      <c r="H109" s="8400">
        <f t="shared" si="7"/>
      </c>
      <c r="I109" s="8340">
        <v>45951</v>
      </c>
      <c r="J109" s="8341">
        <f t="shared" si="15"/>
      </c>
      <c r="K109" s="8337">
        <v>2</v>
      </c>
      <c r="L109" s="8337">
        <v>4</v>
      </c>
      <c r="M109" s="8373">
        <v>0</v>
      </c>
      <c r="N109" s="8373">
        <v>0</v>
      </c>
      <c r="O109" s="8336" t="s">
        <v>9691</v>
      </c>
      <c r="P109" s="8337"/>
      <c r="Q109" s="8337"/>
      <c r="R109" s="8337"/>
      <c r="S109" s="8337"/>
      <c r="T109" s="8337"/>
      <c r="U109" s="8337"/>
      <c r="V109" s="8337"/>
      <c r="W109" s="8337"/>
      <c r="X109" s="8337"/>
      <c r="Y109" s="8337"/>
      <c r="Z109" s="8337"/>
      <c r="AA109" s="8337"/>
      <c r="AB109" s="8403">
        <f t="shared" si="20"/>
      </c>
      <c r="AC109" s="8343">
        <f t="shared" si="1"/>
      </c>
      <c r="AD109" s="8428">
        <f t="shared" si="9"/>
      </c>
      <c r="AE109" s="8345">
        <f t="shared" si="17"/>
      </c>
      <c r="AF109" s="8426">
        <f>VLOOKUP(C109,'Data Products'!$A:$J,10,0)</f>
      </c>
      <c r="AG109" s="8346">
        <f t="shared" si="3"/>
      </c>
      <c r="AH109" s="8347">
        <f t="shared" si="12"/>
      </c>
      <c r="AI109" s="8419"/>
      <c r="AJ109" s="8350"/>
      <c r="AK109" s="8350"/>
      <c r="AL109" s="8349"/>
      <c r="AM109" s="8350"/>
      <c r="AN109" s="8350"/>
    </row>
    <row r="110">
      <c r="A110" s="8397">
        <v>57</v>
      </c>
      <c r="B110" s="8336" t="s">
        <v>9629</v>
      </c>
      <c r="C110" s="8336" t="s">
        <v>9787</v>
      </c>
      <c r="D110" s="8337">
        <v>24</v>
      </c>
      <c r="E110" s="8351">
        <v>24</v>
      </c>
      <c r="F110" s="8415"/>
      <c r="G110" s="8399">
        <f>VLOOKUP(C110,'Data Products'!$A:$J,2,0)</f>
      </c>
      <c r="H110" s="8400">
        <f t="shared" si="7"/>
      </c>
      <c r="I110" s="8340">
        <v>45951</v>
      </c>
      <c r="J110" s="8341">
        <f t="shared" si="15"/>
      </c>
      <c r="K110" s="8337">
        <v>1</v>
      </c>
      <c r="L110" s="8337">
        <v>2</v>
      </c>
      <c r="M110" s="8373">
        <v>0</v>
      </c>
      <c r="N110" s="8373">
        <v>0</v>
      </c>
      <c r="O110" s="8336" t="s">
        <v>9691</v>
      </c>
      <c r="P110" s="8337"/>
      <c r="Q110" s="8337"/>
      <c r="R110" s="8337"/>
      <c r="S110" s="8337"/>
      <c r="T110" s="8337"/>
      <c r="U110" s="8337"/>
      <c r="V110" s="8337"/>
      <c r="W110" s="8337"/>
      <c r="X110" s="8337"/>
      <c r="Y110" s="8337"/>
      <c r="Z110" s="8337"/>
      <c r="AA110" s="8337"/>
      <c r="AB110" s="8403">
        <f t="shared" si="20"/>
      </c>
      <c r="AC110" s="8343">
        <f t="shared" si="1"/>
      </c>
      <c r="AD110" s="8428">
        <f t="shared" si="9"/>
      </c>
      <c r="AE110" s="8345">
        <f t="shared" si="17"/>
      </c>
      <c r="AF110" s="8426">
        <f>VLOOKUP(C110,'Data Products'!$A:$J,10,0)</f>
      </c>
      <c r="AG110" s="8346">
        <f t="shared" si="3"/>
      </c>
      <c r="AH110" s="8347">
        <f t="shared" si="12"/>
      </c>
      <c r="AI110" s="8419"/>
      <c r="AJ110" s="8350"/>
      <c r="AK110" s="8350"/>
      <c r="AL110" s="8349"/>
      <c r="AM110" s="8350"/>
      <c r="AN110" s="8350"/>
    </row>
    <row r="111">
      <c r="A111" s="8397">
        <v>58</v>
      </c>
      <c r="B111" s="8336" t="s">
        <v>9629</v>
      </c>
      <c r="C111" s="8336" t="s">
        <v>9788</v>
      </c>
      <c r="D111" s="8337">
        <v>15</v>
      </c>
      <c r="E111" s="8351">
        <v>15</v>
      </c>
      <c r="F111" s="8415"/>
      <c r="G111" s="8399">
        <f>VLOOKUP(C111,'Data Products'!$A:$J,2,0)</f>
      </c>
      <c r="H111" s="8400">
        <f t="shared" si="7"/>
      </c>
      <c r="I111" s="8340">
        <v>45951</v>
      </c>
      <c r="J111" s="8341">
        <f t="shared" si="15"/>
      </c>
      <c r="K111" s="8337">
        <v>0</v>
      </c>
      <c r="L111" s="8337">
        <v>0</v>
      </c>
      <c r="M111" s="8373">
        <v>0</v>
      </c>
      <c r="N111" s="8373">
        <v>0</v>
      </c>
      <c r="O111" s="8336" t="s">
        <v>9691</v>
      </c>
      <c r="P111" s="8337"/>
      <c r="Q111" s="8337"/>
      <c r="R111" s="8337"/>
      <c r="S111" s="8337"/>
      <c r="T111" s="8337"/>
      <c r="U111" s="8337"/>
      <c r="V111" s="8337"/>
      <c r="W111" s="8337"/>
      <c r="X111" s="8337"/>
      <c r="Y111" s="8337"/>
      <c r="Z111" s="8337"/>
      <c r="AA111" s="8337"/>
      <c r="AB111" s="8403">
        <f t="shared" si="20"/>
      </c>
      <c r="AC111" s="8343">
        <f t="shared" si="1"/>
      </c>
      <c r="AD111" s="8428">
        <f t="shared" si="9"/>
      </c>
      <c r="AE111" s="8345">
        <f t="shared" si="17"/>
      </c>
      <c r="AF111" s="8426">
        <f>VLOOKUP(C111,'Data Products'!$A:$J,10,0)</f>
      </c>
      <c r="AG111" s="8346">
        <f t="shared" si="3"/>
      </c>
      <c r="AH111" s="8347">
        <f t="shared" si="12"/>
      </c>
      <c r="AI111" s="8419"/>
      <c r="AJ111" s="8350"/>
      <c r="AK111" s="8350"/>
      <c r="AL111" s="8349"/>
      <c r="AM111" s="8350"/>
      <c r="AN111" s="8350"/>
    </row>
    <row r="112">
      <c r="A112" s="8397">
        <v>59</v>
      </c>
      <c r="B112" s="8336" t="s">
        <v>9629</v>
      </c>
      <c r="C112" s="8336" t="s">
        <v>9789</v>
      </c>
      <c r="D112" s="8337">
        <v>12</v>
      </c>
      <c r="E112" s="8351">
        <v>12</v>
      </c>
      <c r="F112" s="8415"/>
      <c r="G112" s="8399">
        <f>VLOOKUP(C112,'Data Products'!$A:$J,2,0)</f>
      </c>
      <c r="H112" s="8400">
        <f t="shared" si="7"/>
      </c>
      <c r="I112" s="8340">
        <v>45951</v>
      </c>
      <c r="J112" s="8341">
        <f t="shared" si="15"/>
      </c>
      <c r="K112" s="8337">
        <v>1</v>
      </c>
      <c r="L112" s="8337">
        <v>1</v>
      </c>
      <c r="M112" s="8373">
        <v>0</v>
      </c>
      <c r="N112" s="8373">
        <v>0</v>
      </c>
      <c r="O112" s="8336" t="s">
        <v>9691</v>
      </c>
      <c r="P112" s="8337"/>
      <c r="Q112" s="8337"/>
      <c r="R112" s="8337"/>
      <c r="S112" s="8337"/>
      <c r="T112" s="8337"/>
      <c r="U112" s="8337"/>
      <c r="V112" s="8337"/>
      <c r="W112" s="8337"/>
      <c r="X112" s="8337"/>
      <c r="Y112" s="8337"/>
      <c r="Z112" s="8337"/>
      <c r="AA112" s="8337"/>
      <c r="AB112" s="8403">
        <f t="shared" si="20"/>
      </c>
      <c r="AC112" s="8343">
        <f t="shared" si="1"/>
      </c>
      <c r="AD112" s="8428">
        <f t="shared" si="9"/>
      </c>
      <c r="AE112" s="8345">
        <f t="shared" si="17"/>
      </c>
      <c r="AF112" s="8426">
        <f>VLOOKUP(C112,'Data Products'!$A:$J,10,0)</f>
      </c>
      <c r="AG112" s="8346">
        <f t="shared" si="3"/>
      </c>
      <c r="AH112" s="8347">
        <f t="shared" si="12"/>
      </c>
      <c r="AI112" s="8419"/>
      <c r="AJ112" s="8350"/>
      <c r="AK112" s="8350"/>
      <c r="AL112" s="8349"/>
      <c r="AM112" s="8350"/>
      <c r="AN112" s="8350"/>
    </row>
    <row r="113">
      <c r="A113" s="8397">
        <v>60</v>
      </c>
      <c r="B113" s="8336" t="s">
        <v>9629</v>
      </c>
      <c r="C113" s="8336" t="s">
        <v>9790</v>
      </c>
      <c r="D113" s="8337">
        <v>18</v>
      </c>
      <c r="E113" s="8351">
        <v>18</v>
      </c>
      <c r="F113" s="8415"/>
      <c r="G113" s="8399">
        <f>VLOOKUP(C113,'Data Products'!$A:$J,2,0)</f>
      </c>
      <c r="H113" s="8400">
        <f t="shared" si="7"/>
      </c>
      <c r="I113" s="8340">
        <v>45951</v>
      </c>
      <c r="J113" s="8341">
        <f t="shared" si="15"/>
      </c>
      <c r="K113" s="8337">
        <v>0</v>
      </c>
      <c r="L113" s="8337">
        <v>0</v>
      </c>
      <c r="M113" s="8373">
        <v>0</v>
      </c>
      <c r="N113" s="8373">
        <v>0</v>
      </c>
      <c r="O113" s="8336" t="s">
        <v>9691</v>
      </c>
      <c r="P113" s="8337"/>
      <c r="Q113" s="8337"/>
      <c r="R113" s="8337"/>
      <c r="S113" s="8337"/>
      <c r="T113" s="8337"/>
      <c r="U113" s="8337"/>
      <c r="V113" s="8337"/>
      <c r="W113" s="8337"/>
      <c r="X113" s="8337"/>
      <c r="Y113" s="8337"/>
      <c r="Z113" s="8337"/>
      <c r="AA113" s="8337"/>
      <c r="AB113" s="8403">
        <f t="shared" si="20"/>
      </c>
      <c r="AC113" s="8343">
        <f t="shared" si="1"/>
      </c>
      <c r="AD113" s="8428">
        <f t="shared" si="9"/>
      </c>
      <c r="AE113" s="8345">
        <f t="shared" si="17"/>
      </c>
      <c r="AF113" s="8426">
        <f>VLOOKUP(C113,'Data Products'!$A:$J,10,0)</f>
      </c>
      <c r="AG113" s="8346">
        <f t="shared" si="3"/>
      </c>
      <c r="AH113" s="8347">
        <f t="shared" si="12"/>
      </c>
      <c r="AI113" s="8419"/>
      <c r="AJ113" s="8350"/>
      <c r="AK113" s="8350"/>
      <c r="AL113" s="8349"/>
      <c r="AM113" s="8350"/>
      <c r="AN113" s="8350"/>
    </row>
    <row r="114">
      <c r="A114" s="8397">
        <v>61</v>
      </c>
      <c r="B114" s="8336" t="s">
        <v>9629</v>
      </c>
      <c r="C114" s="8336" t="s">
        <v>9791</v>
      </c>
      <c r="D114" s="8337">
        <v>10</v>
      </c>
      <c r="E114" s="8351">
        <v>10</v>
      </c>
      <c r="F114" s="8415"/>
      <c r="G114" s="8399">
        <f>VLOOKUP(C114,'Data Products'!$A:$J,2,0)</f>
      </c>
      <c r="H114" s="8400">
        <f t="shared" si="7"/>
      </c>
      <c r="I114" s="8340">
        <v>45951</v>
      </c>
      <c r="J114" s="8341">
        <f t="shared" si="15"/>
      </c>
      <c r="K114" s="8337">
        <v>0</v>
      </c>
      <c r="L114" s="8337">
        <v>0</v>
      </c>
      <c r="M114" s="8373">
        <v>0</v>
      </c>
      <c r="N114" s="8373">
        <v>0</v>
      </c>
      <c r="O114" s="8336" t="s">
        <v>9691</v>
      </c>
      <c r="P114" s="8337"/>
      <c r="Q114" s="8337"/>
      <c r="R114" s="8337"/>
      <c r="S114" s="8337"/>
      <c r="T114" s="8337"/>
      <c r="U114" s="8337"/>
      <c r="V114" s="8337"/>
      <c r="W114" s="8337"/>
      <c r="X114" s="8337"/>
      <c r="Y114" s="8337"/>
      <c r="Z114" s="8337"/>
      <c r="AA114" s="8337"/>
      <c r="AB114" s="8403">
        <f t="shared" si="20"/>
      </c>
      <c r="AC114" s="8358">
        <f t="shared" si="1"/>
      </c>
      <c r="AD114" s="8428">
        <f t="shared" si="9"/>
      </c>
      <c r="AE114" s="8359">
        <f t="shared" si="17"/>
      </c>
      <c r="AF114" s="8426">
        <f>VLOOKUP(C114,'Data Products'!$A:$J,10,0)</f>
      </c>
      <c r="AG114" s="8346">
        <f t="shared" si="3"/>
      </c>
      <c r="AH114" s="8347">
        <f t="shared" si="12"/>
      </c>
      <c r="AI114" s="8419"/>
      <c r="AJ114" s="8350"/>
      <c r="AK114" s="8350"/>
      <c r="AL114" s="8349"/>
      <c r="AM114" s="8350"/>
      <c r="AN114" s="8350"/>
    </row>
    <row customHeight="true" hidden="true" ht="18" r="115">
      <c r="A115" s="8397">
        <v>62</v>
      </c>
      <c r="B115" s="8336" t="s">
        <v>9639</v>
      </c>
      <c r="C115" s="8336" t="s">
        <v>9792</v>
      </c>
      <c r="D115" s="8337">
        <v>0</v>
      </c>
      <c r="E115" s="8351">
        <v>0</v>
      </c>
      <c r="F115" s="8415"/>
      <c r="G115" s="8399">
        <f>VLOOKUP(C115,'Data Products'!$A:$J,2,0)</f>
      </c>
      <c r="H115" s="8400">
        <f t="shared" si="7"/>
      </c>
      <c r="I115" s="8340">
        <v>45951</v>
      </c>
      <c r="J115" s="8341">
        <f t="shared" si="15"/>
      </c>
      <c r="K115" s="8337">
        <v>0</v>
      </c>
      <c r="L115" s="8337">
        <v>0</v>
      </c>
      <c r="M115" s="8373">
        <v>0</v>
      </c>
      <c r="N115" s="8373">
        <v>0</v>
      </c>
      <c r="O115" s="8336" t="s">
        <v>9691</v>
      </c>
      <c r="P115" s="8337"/>
      <c r="Q115" s="8337"/>
      <c r="R115" s="8337"/>
      <c r="S115" s="8337"/>
      <c r="T115" s="8337"/>
      <c r="U115" s="8337"/>
      <c r="V115" s="8337"/>
      <c r="W115" s="8337"/>
      <c r="X115" s="8337"/>
      <c r="Y115" s="8337"/>
      <c r="Z115" s="8337"/>
      <c r="AA115" s="8337"/>
      <c r="AB115" s="8403">
        <f t="shared" si="20"/>
      </c>
      <c r="AC115" s="8352">
        <f t="shared" si="1"/>
      </c>
      <c r="AD115" s="8428">
        <f t="shared" si="9"/>
      </c>
      <c r="AE115" s="8353">
        <f t="shared" si="17"/>
      </c>
      <c r="AF115" s="8426">
        <f>VLOOKUP(C115,'Data Products'!$A:$J,10,0)</f>
      </c>
      <c r="AG115" s="8346">
        <f t="shared" si="3"/>
      </c>
      <c r="AH115" s="8347">
        <f t="shared" si="12"/>
      </c>
      <c r="AI115" s="8419"/>
      <c r="AJ115" s="8350"/>
      <c r="AK115" s="8350"/>
      <c r="AL115" s="8349"/>
      <c r="AM115" s="8350"/>
      <c r="AN115" s="8350"/>
    </row>
    <row customHeight="true" hidden="true" ht="18" r="116">
      <c r="A116" s="8397">
        <v>63</v>
      </c>
      <c r="B116" s="8336" t="s">
        <v>9639</v>
      </c>
      <c r="C116" s="8336" t="s">
        <v>9793</v>
      </c>
      <c r="D116" s="8337">
        <v>0</v>
      </c>
      <c r="E116" s="8351">
        <v>0</v>
      </c>
      <c r="F116" s="8415"/>
      <c r="G116" s="8399">
        <f>VLOOKUP(C116,'Data Products'!$A:$J,2,0)</f>
      </c>
      <c r="H116" s="8400">
        <f t="shared" si="7"/>
      </c>
      <c r="I116" s="8340">
        <v>45951</v>
      </c>
      <c r="J116" s="8341">
        <f t="shared" si="15"/>
      </c>
      <c r="K116" s="8337">
        <v>1</v>
      </c>
      <c r="L116" s="8337">
        <v>1</v>
      </c>
      <c r="M116" s="8373">
        <v>0</v>
      </c>
      <c r="N116" s="8373">
        <v>0</v>
      </c>
      <c r="O116" s="8336" t="s">
        <v>9691</v>
      </c>
      <c r="P116" s="8337"/>
      <c r="Q116" s="8337"/>
      <c r="R116" s="8337"/>
      <c r="S116" s="8337"/>
      <c r="T116" s="8337"/>
      <c r="U116" s="8337"/>
      <c r="V116" s="8337"/>
      <c r="W116" s="8337"/>
      <c r="X116" s="8337"/>
      <c r="Y116" s="8337"/>
      <c r="Z116" s="8337"/>
      <c r="AA116" s="8337"/>
      <c r="AB116" s="8403">
        <f t="shared" si="20"/>
      </c>
      <c r="AC116" s="8358">
        <f t="shared" si="1"/>
      </c>
      <c r="AD116" s="8428">
        <f t="shared" si="9"/>
      </c>
      <c r="AE116" s="8359">
        <f t="shared" si="17"/>
      </c>
      <c r="AF116" s="8426">
        <f>VLOOKUP(C116,'Data Products'!$A:$J,10,0)</f>
      </c>
      <c r="AG116" s="8346">
        <f t="shared" si="3"/>
      </c>
      <c r="AH116" s="8347">
        <f t="shared" si="12"/>
      </c>
      <c r="AI116" s="8419"/>
      <c r="AJ116" s="8350"/>
      <c r="AK116" s="8350"/>
      <c r="AL116" s="8349"/>
      <c r="AM116" s="8350"/>
      <c r="AN116" s="8350"/>
    </row>
    <row customHeight="true" hidden="true" ht="18" r="117">
      <c r="A117" s="8397">
        <v>64</v>
      </c>
      <c r="B117" s="8336" t="s">
        <v>9629</v>
      </c>
      <c r="C117" s="8336" t="s">
        <v>9794</v>
      </c>
      <c r="D117" s="8337">
        <v>0</v>
      </c>
      <c r="E117" s="8351">
        <v>0</v>
      </c>
      <c r="F117" s="8415"/>
      <c r="G117" s="8399">
        <f>VLOOKUP(C117,'Data Products'!$A:$J,2,0)</f>
      </c>
      <c r="H117" s="8400">
        <f t="shared" si="7"/>
      </c>
      <c r="I117" s="8340">
        <v>45951</v>
      </c>
      <c r="J117" s="8341">
        <f t="shared" si="15"/>
      </c>
      <c r="K117" s="8337">
        <v>0</v>
      </c>
      <c r="L117" s="8337">
        <v>0</v>
      </c>
      <c r="M117" s="8373">
        <v>0</v>
      </c>
      <c r="N117" s="8373">
        <v>0</v>
      </c>
      <c r="O117" s="8336" t="s">
        <v>9691</v>
      </c>
      <c r="P117" s="8337"/>
      <c r="Q117" s="8337"/>
      <c r="R117" s="8337"/>
      <c r="S117" s="8337"/>
      <c r="T117" s="8337"/>
      <c r="U117" s="8337"/>
      <c r="V117" s="8337"/>
      <c r="W117" s="8337"/>
      <c r="X117" s="8337"/>
      <c r="Y117" s="8337"/>
      <c r="Z117" s="8337"/>
      <c r="AA117" s="8337"/>
      <c r="AB117" s="8403">
        <f t="shared" si="20"/>
      </c>
      <c r="AC117" s="8358">
        <f t="shared" si="1"/>
      </c>
      <c r="AD117" s="8428">
        <f t="shared" si="9"/>
      </c>
      <c r="AE117" s="8359">
        <f t="shared" si="17"/>
      </c>
      <c r="AF117" s="8426">
        <f>VLOOKUP(C117,'Data Products'!$A:$J,10,0)</f>
      </c>
      <c r="AG117" s="8346">
        <f t="shared" si="3"/>
      </c>
      <c r="AH117" s="8347">
        <f t="shared" si="12"/>
      </c>
      <c r="AI117" s="8419"/>
      <c r="AJ117" s="8350"/>
      <c r="AK117" s="8350"/>
      <c r="AL117" s="8349"/>
      <c r="AM117" s="8350"/>
      <c r="AN117" s="8350"/>
    </row>
    <row customHeight="true" hidden="true" ht="18" r="118">
      <c r="A118" s="8397">
        <v>65</v>
      </c>
      <c r="B118" s="8336" t="s">
        <v>9639</v>
      </c>
      <c r="C118" s="8336" t="s">
        <v>9795</v>
      </c>
      <c r="D118" s="8337">
        <v>0</v>
      </c>
      <c r="E118" s="8351">
        <v>0</v>
      </c>
      <c r="F118" s="8415"/>
      <c r="G118" s="8399">
        <f>VLOOKUP(C118,'Data Products'!$A:$J,2,0)</f>
      </c>
      <c r="H118" s="8400">
        <f t="shared" si="7"/>
      </c>
      <c r="I118" s="8340">
        <v>45951</v>
      </c>
      <c r="J118" s="8341">
        <f t="shared" si="15"/>
      </c>
      <c r="K118" s="8337">
        <v>0</v>
      </c>
      <c r="L118" s="8337">
        <v>0</v>
      </c>
      <c r="M118" s="8373">
        <v>0</v>
      </c>
      <c r="N118" s="8373">
        <v>0</v>
      </c>
      <c r="O118" s="8336" t="s">
        <v>9691</v>
      </c>
      <c r="P118" s="8337"/>
      <c r="Q118" s="8337"/>
      <c r="R118" s="8337"/>
      <c r="S118" s="8337"/>
      <c r="T118" s="8337"/>
      <c r="U118" s="8337"/>
      <c r="V118" s="8337"/>
      <c r="W118" s="8337"/>
      <c r="X118" s="8337"/>
      <c r="Y118" s="8337"/>
      <c r="Z118" s="8337"/>
      <c r="AA118" s="8337"/>
      <c r="AB118" s="8403">
        <f t="shared" si="20"/>
      </c>
      <c r="AC118" s="8358">
        <f t="shared" si="1"/>
      </c>
      <c r="AD118" s="8428">
        <f t="shared" si="9"/>
      </c>
      <c r="AE118" s="8359">
        <f t="shared" si="17"/>
      </c>
      <c r="AF118" s="8426">
        <f>VLOOKUP(C118,'Data Products'!$A:$J,10,0)</f>
      </c>
      <c r="AG118" s="8346">
        <f t="shared" si="3"/>
      </c>
      <c r="AH118" s="8347">
        <f t="shared" si="12"/>
      </c>
      <c r="AI118" s="8419"/>
      <c r="AJ118" s="8350"/>
      <c r="AK118" s="8350"/>
      <c r="AL118" s="8349"/>
      <c r="AM118" s="8350"/>
      <c r="AN118" s="8350"/>
    </row>
    <row customHeight="true" hidden="true" ht="18" r="119">
      <c r="A119" s="8397">
        <v>66</v>
      </c>
      <c r="B119" s="8336" t="s">
        <v>9639</v>
      </c>
      <c r="C119" s="8336" t="s">
        <v>9796</v>
      </c>
      <c r="D119" s="8337">
        <v>0</v>
      </c>
      <c r="E119" s="8351">
        <v>0</v>
      </c>
      <c r="F119" s="8415"/>
      <c r="G119" s="8399">
        <f>VLOOKUP(C119,'Data Products'!$A:$J,2,0)</f>
      </c>
      <c r="H119" s="8400">
        <f t="shared" si="7"/>
      </c>
      <c r="I119" s="8340">
        <v>45951</v>
      </c>
      <c r="J119" s="8341">
        <f t="shared" si="15"/>
      </c>
      <c r="K119" s="8337">
        <v>0</v>
      </c>
      <c r="L119" s="8337">
        <v>1</v>
      </c>
      <c r="M119" s="8373">
        <v>0</v>
      </c>
      <c r="N119" s="8373">
        <v>0</v>
      </c>
      <c r="O119" s="8336" t="s">
        <v>9691</v>
      </c>
      <c r="P119" s="8337"/>
      <c r="Q119" s="8337"/>
      <c r="R119" s="8337"/>
      <c r="S119" s="8337"/>
      <c r="T119" s="8337"/>
      <c r="U119" s="8337"/>
      <c r="V119" s="8337"/>
      <c r="W119" s="8337"/>
      <c r="X119" s="8337"/>
      <c r="Y119" s="8337"/>
      <c r="Z119" s="8337"/>
      <c r="AA119" s="8337"/>
      <c r="AB119" s="8403">
        <f t="shared" si="20"/>
      </c>
      <c r="AC119" s="8358">
        <f t="shared" si="1"/>
      </c>
      <c r="AD119" s="8428">
        <f t="shared" si="9"/>
      </c>
      <c r="AE119" s="8359">
        <f t="shared" si="17"/>
      </c>
      <c r="AF119" s="8426">
        <f>VLOOKUP(C119,'Data Products'!$A:$J,10,0)</f>
      </c>
      <c r="AG119" s="8346">
        <f t="shared" si="3"/>
      </c>
      <c r="AH119" s="8347">
        <f t="shared" si="12"/>
      </c>
      <c r="AI119" s="8419"/>
      <c r="AJ119" s="8350"/>
      <c r="AK119" s="8350"/>
      <c r="AL119" s="8349"/>
      <c r="AM119" s="8350"/>
      <c r="AN119" s="8350"/>
    </row>
    <row customHeight="true" hidden="true" ht="18" r="120">
      <c r="A120" s="8397">
        <v>67</v>
      </c>
      <c r="B120" s="8336" t="s">
        <v>9639</v>
      </c>
      <c r="C120" s="8336" t="s">
        <v>9797</v>
      </c>
      <c r="D120" s="8337">
        <v>0</v>
      </c>
      <c r="E120" s="8351">
        <v>0</v>
      </c>
      <c r="F120" s="8415"/>
      <c r="G120" s="8399">
        <f>VLOOKUP(C120,'Data Products'!$A:$J,2,0)</f>
      </c>
      <c r="H120" s="8400">
        <f t="shared" si="7"/>
      </c>
      <c r="I120" s="8340">
        <v>45951</v>
      </c>
      <c r="J120" s="8341">
        <f t="shared" si="15"/>
      </c>
      <c r="K120" s="8337">
        <v>0</v>
      </c>
      <c r="L120" s="8337">
        <v>0</v>
      </c>
      <c r="M120" s="8373">
        <v>0</v>
      </c>
      <c r="N120" s="8373">
        <v>0</v>
      </c>
      <c r="O120" s="8336" t="s">
        <v>9691</v>
      </c>
      <c r="P120" s="8337"/>
      <c r="Q120" s="8337"/>
      <c r="R120" s="8337"/>
      <c r="S120" s="8337"/>
      <c r="T120" s="8337"/>
      <c r="U120" s="8337"/>
      <c r="V120" s="8337"/>
      <c r="W120" s="8337"/>
      <c r="X120" s="8337"/>
      <c r="Y120" s="8337"/>
      <c r="Z120" s="8337"/>
      <c r="AA120" s="8337"/>
      <c r="AB120" s="8403">
        <f t="shared" si="20"/>
      </c>
      <c r="AC120" s="8358">
        <f t="shared" si="1"/>
      </c>
      <c r="AD120" s="8428">
        <f t="shared" si="9"/>
      </c>
      <c r="AE120" s="8359">
        <f t="shared" si="17"/>
      </c>
      <c r="AF120" s="8426">
        <f>VLOOKUP(C120,'Data Products'!$A:$J,10,0)</f>
      </c>
      <c r="AG120" s="8346">
        <f t="shared" si="3"/>
      </c>
      <c r="AH120" s="8347">
        <f t="shared" si="12"/>
      </c>
      <c r="AI120" s="8419"/>
      <c r="AJ120" s="8350"/>
      <c r="AK120" s="8350"/>
      <c r="AL120" s="8349"/>
      <c r="AM120" s="8350"/>
      <c r="AN120" s="8350"/>
    </row>
    <row r="121">
      <c r="A121" s="8397">
        <v>68</v>
      </c>
      <c r="B121" s="8336" t="s">
        <v>9629</v>
      </c>
      <c r="C121" s="8336" t="s">
        <v>9798</v>
      </c>
      <c r="D121" s="8337">
        <v>10</v>
      </c>
      <c r="E121" s="8351">
        <v>10</v>
      </c>
      <c r="F121" s="8415"/>
      <c r="G121" s="8399">
        <f>VLOOKUP(C121,'Data Products'!$A:$J,2,0)</f>
      </c>
      <c r="H121" s="8400">
        <f t="shared" si="7"/>
      </c>
      <c r="I121" s="8340">
        <v>45951</v>
      </c>
      <c r="J121" s="8341">
        <f t="shared" si="15"/>
      </c>
      <c r="K121" s="8337">
        <v>0</v>
      </c>
      <c r="L121" s="8337">
        <v>0</v>
      </c>
      <c r="M121" s="8373">
        <v>0</v>
      </c>
      <c r="N121" s="8373">
        <v>0</v>
      </c>
      <c r="O121" s="8336" t="s">
        <v>9691</v>
      </c>
      <c r="P121" s="8337"/>
      <c r="Q121" s="8337"/>
      <c r="R121" s="8337"/>
      <c r="S121" s="8337"/>
      <c r="T121" s="8337"/>
      <c r="U121" s="8337"/>
      <c r="V121" s="8337"/>
      <c r="W121" s="8337"/>
      <c r="X121" s="8337"/>
      <c r="Y121" s="8337"/>
      <c r="Z121" s="8337"/>
      <c r="AA121" s="8337"/>
      <c r="AB121" s="8403">
        <f t="shared" si="20"/>
      </c>
      <c r="AC121" s="8343">
        <f t="shared" si="1"/>
      </c>
      <c r="AD121" s="8428">
        <f t="shared" si="9"/>
      </c>
      <c r="AE121" s="8345">
        <f t="shared" si="17"/>
      </c>
      <c r="AF121" s="8426">
        <f>VLOOKUP(C121,'Data Products'!$A:$J,10,0)</f>
      </c>
      <c r="AG121" s="8346">
        <f t="shared" si="3"/>
      </c>
      <c r="AH121" s="8347">
        <f t="shared" si="12"/>
      </c>
      <c r="AI121" s="8419"/>
      <c r="AJ121" s="8350"/>
      <c r="AK121" s="8350"/>
      <c r="AL121" s="8349"/>
      <c r="AM121" s="8350"/>
      <c r="AN121" s="8350"/>
    </row>
    <row customHeight="true" hidden="true" ht="18" r="122">
      <c r="A122" s="8397">
        <v>69</v>
      </c>
      <c r="B122" s="8336" t="s">
        <v>9639</v>
      </c>
      <c r="C122" s="8336" t="s">
        <v>9799</v>
      </c>
      <c r="D122" s="8337">
        <v>0</v>
      </c>
      <c r="E122" s="8351">
        <v>0</v>
      </c>
      <c r="F122" s="8415"/>
      <c r="G122" s="8399">
        <f>VLOOKUP(C122,'Data Products'!$A:$J,2,0)</f>
      </c>
      <c r="H122" s="8400">
        <f t="shared" si="7"/>
      </c>
      <c r="I122" s="8340">
        <v>45952</v>
      </c>
      <c r="J122" s="8341">
        <f t="shared" si="15"/>
      </c>
      <c r="K122" s="8337">
        <v>0</v>
      </c>
      <c r="L122" s="8337">
        <v>0</v>
      </c>
      <c r="M122" s="8373">
        <v>0</v>
      </c>
      <c r="N122" s="8373">
        <v>0</v>
      </c>
      <c r="O122" s="8336" t="s">
        <v>9800</v>
      </c>
      <c r="P122" s="8337"/>
      <c r="Q122" s="8337"/>
      <c r="R122" s="8337"/>
      <c r="S122" s="8337"/>
      <c r="T122" s="8337"/>
      <c r="U122" s="8337"/>
      <c r="V122" s="8337"/>
      <c r="W122" s="8337"/>
      <c r="X122" s="8337"/>
      <c r="Y122" s="8337"/>
      <c r="Z122" s="8337"/>
      <c r="AA122" s="8337"/>
      <c r="AB122" s="8403">
        <f t="shared" si="20"/>
      </c>
      <c r="AC122" s="8352">
        <f t="shared" si="1"/>
      </c>
      <c r="AD122" s="8428">
        <f t="shared" si="9"/>
      </c>
      <c r="AE122" s="8353">
        <f t="shared" si="17"/>
      </c>
      <c r="AF122" s="8426">
        <f>VLOOKUP(C122,'Data Products'!$A:$J,10,0)</f>
      </c>
      <c r="AG122" s="8346">
        <f t="shared" si="3"/>
      </c>
      <c r="AH122" s="8347">
        <f t="shared" si="12"/>
      </c>
      <c r="AI122" s="8419"/>
      <c r="AJ122" s="8350"/>
      <c r="AK122" s="8350"/>
      <c r="AL122" s="8349"/>
      <c r="AM122" s="8350"/>
      <c r="AN122" s="8350"/>
    </row>
    <row customHeight="true" hidden="true" ht="18" r="123">
      <c r="A123" s="8397">
        <v>70</v>
      </c>
      <c r="B123" s="8336" t="s">
        <v>9639</v>
      </c>
      <c r="C123" s="8336" t="s">
        <v>9801</v>
      </c>
      <c r="D123" s="8337">
        <v>0</v>
      </c>
      <c r="E123" s="8351">
        <v>0</v>
      </c>
      <c r="F123" s="8415"/>
      <c r="G123" s="8399">
        <f>VLOOKUP(C123,'Data Products'!$A:$J,2,0)</f>
      </c>
      <c r="H123" s="8400">
        <f t="shared" si="7"/>
      </c>
      <c r="I123" s="8340">
        <v>45953</v>
      </c>
      <c r="J123" s="8341">
        <f t="shared" si="15"/>
      </c>
      <c r="K123" s="8337">
        <v>2</v>
      </c>
      <c r="L123" s="8337">
        <v>5</v>
      </c>
      <c r="M123" s="8373">
        <v>0</v>
      </c>
      <c r="N123" s="8373">
        <v>0</v>
      </c>
      <c r="O123" s="8336" t="s">
        <v>9800</v>
      </c>
      <c r="P123" s="8337"/>
      <c r="Q123" s="8337"/>
      <c r="R123" s="8337"/>
      <c r="S123" s="8337"/>
      <c r="T123" s="8337"/>
      <c r="U123" s="8337"/>
      <c r="V123" s="8337"/>
      <c r="W123" s="8337"/>
      <c r="X123" s="8337"/>
      <c r="Y123" s="8337"/>
      <c r="Z123" s="8337"/>
      <c r="AA123" s="8337"/>
      <c r="AB123" s="8403">
        <f t="shared" si="20"/>
      </c>
      <c r="AC123" s="8362">
        <f t="shared" si="1"/>
      </c>
      <c r="AD123" s="8428">
        <f t="shared" si="9"/>
      </c>
      <c r="AE123" s="8363">
        <f t="shared" si="17"/>
      </c>
      <c r="AF123" s="8426">
        <f>VLOOKUP(C123,'Data Products'!$A:$J,10,0)</f>
      </c>
      <c r="AG123" s="8346">
        <f t="shared" si="3"/>
      </c>
      <c r="AH123" s="8347">
        <f t="shared" si="12"/>
      </c>
      <c r="AI123" s="8429" t="s">
        <v>9802</v>
      </c>
      <c r="AJ123" s="8350"/>
      <c r="AK123" s="8350"/>
      <c r="AL123" s="8349"/>
      <c r="AM123" s="8350"/>
      <c r="AN123" s="8350"/>
    </row>
    <row customHeight="true" hidden="true" ht="18" r="124">
      <c r="A124" s="8397">
        <v>71</v>
      </c>
      <c r="B124" s="8336" t="s">
        <v>9639</v>
      </c>
      <c r="C124" s="8336" t="s">
        <v>9803</v>
      </c>
      <c r="D124" s="8337">
        <v>0</v>
      </c>
      <c r="E124" s="8351">
        <v>0</v>
      </c>
      <c r="F124" s="8415"/>
      <c r="G124" s="8399">
        <f>VLOOKUP(C124,'Data Products'!$A:$J,2,0)</f>
      </c>
      <c r="H124" s="8400">
        <f t="shared" si="7"/>
      </c>
      <c r="I124" s="8340">
        <v>45954</v>
      </c>
      <c r="J124" s="8341">
        <f t="shared" si="15"/>
      </c>
      <c r="K124" s="8337">
        <v>1</v>
      </c>
      <c r="L124" s="8337">
        <v>3</v>
      </c>
      <c r="M124" s="8373">
        <v>0</v>
      </c>
      <c r="N124" s="8373">
        <v>0</v>
      </c>
      <c r="O124" s="8336" t="s">
        <v>9800</v>
      </c>
      <c r="P124" s="8337"/>
      <c r="Q124" s="8337"/>
      <c r="R124" s="8337"/>
      <c r="S124" s="8337"/>
      <c r="T124" s="8337"/>
      <c r="U124" s="8337"/>
      <c r="V124" s="8337"/>
      <c r="W124" s="8337"/>
      <c r="X124" s="8337"/>
      <c r="Y124" s="8337"/>
      <c r="Z124" s="8337"/>
      <c r="AA124" s="8337"/>
      <c r="AB124" s="8403">
        <f t="shared" si="20"/>
      </c>
      <c r="AC124" s="8352">
        <f t="shared" si="1"/>
      </c>
      <c r="AD124" s="8428">
        <f t="shared" si="9"/>
      </c>
      <c r="AE124" s="8353">
        <f t="shared" si="17"/>
      </c>
      <c r="AF124" s="8426">
        <f>VLOOKUP(C124,'Data Products'!$A:$J,10,0)</f>
      </c>
      <c r="AG124" s="8346">
        <f t="shared" si="3"/>
      </c>
      <c r="AH124" s="8347">
        <f t="shared" si="12"/>
      </c>
      <c r="AI124" s="8419"/>
      <c r="AJ124" s="8350"/>
      <c r="AK124" s="8350"/>
      <c r="AL124" s="8349"/>
      <c r="AM124" s="8350"/>
      <c r="AN124" s="8350"/>
    </row>
    <row r="125">
      <c r="A125" s="8397">
        <v>72</v>
      </c>
      <c r="B125" s="8336" t="s">
        <v>9629</v>
      </c>
      <c r="C125" s="8336" t="s">
        <v>9804</v>
      </c>
      <c r="D125" s="8337">
        <v>5</v>
      </c>
      <c r="E125" s="8351">
        <v>5</v>
      </c>
      <c r="F125" s="8415"/>
      <c r="G125" s="8399">
        <f>VLOOKUP(C125,'Data Products'!$A:$J,2,0)</f>
      </c>
      <c r="H125" s="8400">
        <f t="shared" si="7"/>
      </c>
      <c r="I125" s="8340">
        <v>45955</v>
      </c>
      <c r="J125" s="8341">
        <f t="shared" si="15"/>
      </c>
      <c r="K125" s="8337">
        <v>1</v>
      </c>
      <c r="L125" s="8337">
        <v>1</v>
      </c>
      <c r="M125" s="8373">
        <v>0</v>
      </c>
      <c r="N125" s="8373">
        <v>0</v>
      </c>
      <c r="O125" s="8336" t="s">
        <v>9800</v>
      </c>
      <c r="P125" s="8337"/>
      <c r="Q125" s="8337"/>
      <c r="R125" s="8337"/>
      <c r="S125" s="8337"/>
      <c r="T125" s="8337"/>
      <c r="U125" s="8337"/>
      <c r="V125" s="8337"/>
      <c r="W125" s="8337"/>
      <c r="X125" s="8337"/>
      <c r="Y125" s="8337"/>
      <c r="Z125" s="8337"/>
      <c r="AA125" s="8337"/>
      <c r="AB125" s="8403">
        <f t="shared" si="20"/>
      </c>
      <c r="AC125" s="8362">
        <f t="shared" si="1"/>
      </c>
      <c r="AD125" s="8428">
        <f t="shared" si="9"/>
      </c>
      <c r="AE125" s="8363">
        <f t="shared" si="17"/>
      </c>
      <c r="AF125" s="8426">
        <f>VLOOKUP(C125,'Data Products'!$A:$J,10,0)</f>
      </c>
      <c r="AG125" s="8346">
        <f t="shared" si="3"/>
      </c>
      <c r="AH125" s="8347">
        <f t="shared" si="12"/>
      </c>
      <c r="AI125" s="8429" t="s">
        <v>9802</v>
      </c>
      <c r="AJ125" s="8350"/>
      <c r="AK125" s="8350"/>
      <c r="AL125" s="8349"/>
      <c r="AM125" s="8350"/>
      <c r="AN125" s="8350"/>
    </row>
    <row r="126">
      <c r="A126" s="8378"/>
      <c r="B126" s="8378"/>
      <c r="C126" s="8378"/>
      <c r="D126" s="8377"/>
      <c r="E126" s="8377"/>
      <c r="F126" s="8377"/>
      <c r="G126" s="8430"/>
      <c r="H126" s="8431"/>
      <c r="I126" s="8431"/>
      <c r="J126" s="8431"/>
      <c r="K126" s="8377"/>
      <c r="L126" s="8377"/>
      <c r="M126" s="8384"/>
      <c r="N126" s="8384"/>
      <c r="O126" s="8378"/>
      <c r="P126" s="8377"/>
      <c r="Q126" s="8377"/>
      <c r="R126" s="8377"/>
      <c r="S126" s="8377"/>
      <c r="T126" s="8377"/>
      <c r="U126" s="8377"/>
      <c r="V126" s="8377"/>
      <c r="W126" s="8377"/>
      <c r="X126" s="8377"/>
      <c r="Y126" s="8377"/>
      <c r="Z126" s="8377"/>
      <c r="AA126" s="8377"/>
      <c r="AB126" s="8379"/>
      <c r="AC126" s="8432"/>
      <c r="AD126" s="8433"/>
      <c r="AE126" s="8434" t="s">
        <v>9703</v>
      </c>
      <c r="AF126" s="8435"/>
      <c r="AG126" s="8436">
        <f>SUM(AG55:AG125)</f>
      </c>
      <c r="AH126" s="8388"/>
      <c r="AI126" s="8437"/>
      <c r="AJ126" s="8438"/>
      <c r="AK126" s="8438"/>
      <c r="AL126" s="8437"/>
      <c r="AM126" s="8438"/>
      <c r="AN126" s="8438"/>
    </row>
    <row r="127">
      <c r="A127" s="8378"/>
      <c r="B127" s="8378"/>
      <c r="C127" s="8378"/>
      <c r="D127" s="8377"/>
      <c r="E127" s="8377"/>
      <c r="F127" s="8377"/>
      <c r="G127" s="8430"/>
      <c r="H127" s="8431"/>
      <c r="I127" s="8431"/>
      <c r="J127" s="8431"/>
      <c r="K127" s="8377"/>
      <c r="L127" s="8377"/>
      <c r="M127" s="8384"/>
      <c r="N127" s="8384"/>
      <c r="O127" s="8378"/>
      <c r="P127" s="8377"/>
      <c r="Q127" s="8377"/>
      <c r="R127" s="8377"/>
      <c r="S127" s="8377"/>
      <c r="T127" s="8377"/>
      <c r="U127" s="8377"/>
      <c r="V127" s="8377"/>
      <c r="W127" s="8377"/>
      <c r="X127" s="8377"/>
      <c r="Y127" s="8377"/>
      <c r="Z127" s="8377"/>
      <c r="AA127" s="8377"/>
      <c r="AB127" s="8379"/>
      <c r="AC127" s="8432"/>
      <c r="AD127" s="8433"/>
      <c r="AE127" s="8439" t="s">
        <v>9704</v>
      </c>
      <c r="AF127" s="8440">
        <f t="shared" ref="AF127:AF130" si="13">AG127/$AG$126</f>
      </c>
      <c r="AG127" s="8441">
        <f t="shared" ref="AG127:AG130" si="18">SUMIFS($AG$55:$AG$125,$AE$55:$AE$125,AE127)</f>
      </c>
      <c r="AH127" s="8388"/>
      <c r="AI127" s="8437"/>
      <c r="AJ127" s="8438"/>
      <c r="AK127" s="8438"/>
      <c r="AL127" s="8437"/>
      <c r="AM127" s="8438"/>
      <c r="AN127" s="8438"/>
    </row>
    <row r="128">
      <c r="A128" s="8378"/>
      <c r="B128" s="8378"/>
      <c r="C128" s="8378"/>
      <c r="D128" s="8377"/>
      <c r="E128" s="8377"/>
      <c r="F128" s="8377"/>
      <c r="G128" s="8430"/>
      <c r="H128" s="8431"/>
      <c r="I128" s="8431"/>
      <c r="J128" s="8431"/>
      <c r="K128" s="8377"/>
      <c r="L128" s="8377"/>
      <c r="M128" s="8384"/>
      <c r="N128" s="8384"/>
      <c r="O128" s="8378"/>
      <c r="P128" s="8377"/>
      <c r="Q128" s="8377"/>
      <c r="R128" s="8377"/>
      <c r="S128" s="8377"/>
      <c r="T128" s="8377"/>
      <c r="U128" s="8377"/>
      <c r="V128" s="8377"/>
      <c r="W128" s="8377"/>
      <c r="X128" s="8377"/>
      <c r="Y128" s="8377"/>
      <c r="Z128" s="8377"/>
      <c r="AA128" s="8377"/>
      <c r="AB128" s="8379"/>
      <c r="AC128" s="8432"/>
      <c r="AD128" s="8433"/>
      <c r="AE128" s="8442" t="s">
        <v>9705</v>
      </c>
      <c r="AF128" s="8443">
        <f t="shared" si="13"/>
      </c>
      <c r="AG128" s="8441">
        <f t="shared" si="18"/>
      </c>
      <c r="AH128" s="8388"/>
      <c r="AI128" s="8437"/>
      <c r="AJ128" s="8438"/>
      <c r="AK128" s="8438"/>
      <c r="AL128" s="8437"/>
      <c r="AM128" s="8438"/>
      <c r="AN128" s="8438"/>
    </row>
    <row r="129">
      <c r="A129" s="8378"/>
      <c r="B129" s="8378"/>
      <c r="C129" s="8378"/>
      <c r="D129" s="8377"/>
      <c r="E129" s="8377"/>
      <c r="F129" s="8377"/>
      <c r="G129" s="8430"/>
      <c r="H129" s="8431"/>
      <c r="I129" s="8431"/>
      <c r="J129" s="8431"/>
      <c r="K129" s="8377"/>
      <c r="L129" s="8377"/>
      <c r="M129" s="8384"/>
      <c r="N129" s="8384"/>
      <c r="O129" s="8378"/>
      <c r="P129" s="8377"/>
      <c r="Q129" s="8377"/>
      <c r="R129" s="8377"/>
      <c r="S129" s="8377"/>
      <c r="T129" s="8377"/>
      <c r="U129" s="8377"/>
      <c r="V129" s="8377"/>
      <c r="W129" s="8377"/>
      <c r="X129" s="8377"/>
      <c r="Y129" s="8377"/>
      <c r="Z129" s="8377"/>
      <c r="AA129" s="8377"/>
      <c r="AB129" s="8379"/>
      <c r="AC129" s="8432"/>
      <c r="AD129" s="8444"/>
      <c r="AE129" s="8385" t="s">
        <v>9706</v>
      </c>
      <c r="AF129" s="8440">
        <f t="shared" si="13"/>
      </c>
      <c r="AG129" s="8441">
        <f t="shared" si="18"/>
      </c>
      <c r="AH129" s="8388"/>
      <c r="AI129" s="8437"/>
      <c r="AJ129" s="8438"/>
      <c r="AK129" s="8438"/>
      <c r="AL129" s="8437"/>
      <c r="AM129" s="8438"/>
      <c r="AN129" s="8438"/>
    </row>
    <row r="130">
      <c r="A130" s="8378"/>
      <c r="B130" s="8378"/>
      <c r="C130" s="8378"/>
      <c r="D130" s="8377"/>
      <c r="E130" s="8377"/>
      <c r="F130" s="8377"/>
      <c r="G130" s="8430"/>
      <c r="H130" s="8431"/>
      <c r="I130" s="8431"/>
      <c r="J130" s="8431"/>
      <c r="K130" s="8377"/>
      <c r="L130" s="8377"/>
      <c r="M130" s="8384"/>
      <c r="N130" s="8384"/>
      <c r="O130" s="8378"/>
      <c r="P130" s="8377"/>
      <c r="Q130" s="8377"/>
      <c r="R130" s="8377"/>
      <c r="S130" s="8377"/>
      <c r="T130" s="8377"/>
      <c r="U130" s="8377"/>
      <c r="V130" s="8377"/>
      <c r="W130" s="8377"/>
      <c r="X130" s="8377"/>
      <c r="Y130" s="8377"/>
      <c r="Z130" s="8377"/>
      <c r="AA130" s="8377"/>
      <c r="AB130" s="8379"/>
      <c r="AC130" s="8432"/>
      <c r="AD130" s="8444"/>
      <c r="AE130" s="8385" t="s">
        <v>9707</v>
      </c>
      <c r="AF130" s="8440">
        <f t="shared" si="13"/>
      </c>
      <c r="AG130" s="8441">
        <f t="shared" si="18"/>
      </c>
      <c r="AH130" s="8388"/>
      <c r="AI130" s="8437"/>
      <c r="AJ130" s="8438"/>
      <c r="AK130" s="8438"/>
      <c r="AL130" s="8437"/>
      <c r="AM130" s="8438"/>
      <c r="AN130" s="8438"/>
    </row>
    <row r="131">
      <c r="A131" s="8378"/>
      <c r="B131" s="8378"/>
      <c r="C131" s="8378"/>
      <c r="D131" s="8377"/>
      <c r="E131" s="8377"/>
      <c r="F131" s="8377"/>
      <c r="G131" s="8430"/>
      <c r="H131" s="8431"/>
      <c r="I131" s="8431"/>
      <c r="J131" s="8431"/>
      <c r="K131" s="8377"/>
      <c r="L131" s="8377"/>
      <c r="M131" s="8384"/>
      <c r="N131" s="8384"/>
      <c r="O131" s="8378"/>
      <c r="P131" s="8377"/>
      <c r="Q131" s="8377"/>
      <c r="R131" s="8377"/>
      <c r="S131" s="8377"/>
      <c r="T131" s="8377"/>
      <c r="U131" s="8377"/>
      <c r="V131" s="8377"/>
      <c r="W131" s="8377"/>
      <c r="X131" s="8377"/>
      <c r="Y131" s="8377"/>
      <c r="Z131" s="8377"/>
      <c r="AA131" s="8377"/>
      <c r="AB131" s="8379"/>
      <c r="AC131" s="8432"/>
      <c r="AD131" s="8444"/>
      <c r="AE131" s="8385" t="s">
        <v>9618</v>
      </c>
      <c r="AF131" s="8389">
        <f>AVERAGE(AH53:AH101)/AVERAGE(D53:D101)</f>
      </c>
      <c r="AG131" s="8387">
        <f>SUMIF($H$55:$H$125,"&lt;90",AG55:AG125)</f>
      </c>
      <c r="AH131" s="8388"/>
      <c r="AI131" s="8437"/>
      <c r="AJ131" s="8438"/>
      <c r="AK131" s="8438"/>
      <c r="AL131" s="8437"/>
      <c r="AM131" s="8438"/>
      <c r="AN131" s="8438"/>
    </row>
    <row r="132">
      <c r="A132" s="8331" t="s">
        <v>9625</v>
      </c>
      <c r="B132" s="8331" t="s">
        <v>9605</v>
      </c>
      <c r="C132" s="8331" t="s">
        <v>9805</v>
      </c>
      <c r="D132" s="8331" t="s">
        <v>9806</v>
      </c>
      <c r="E132" s="8331" t="s">
        <v>9807</v>
      </c>
      <c r="F132" s="8377"/>
      <c r="G132" s="8377"/>
      <c r="H132" s="8431"/>
      <c r="I132" s="8431"/>
      <c r="J132" s="8431"/>
      <c r="K132" s="8377"/>
      <c r="L132" s="8377"/>
      <c r="M132" s="8384"/>
      <c r="N132" s="8384"/>
      <c r="O132" s="8377"/>
      <c r="P132" s="8377"/>
      <c r="Q132" s="8377"/>
      <c r="R132" s="8377"/>
      <c r="S132" s="8377"/>
      <c r="T132" s="8377"/>
      <c r="U132" s="8377"/>
      <c r="V132" s="8377"/>
      <c r="W132" s="8377"/>
      <c r="X132" s="8377"/>
      <c r="Y132" s="8377"/>
      <c r="Z132" s="8377"/>
      <c r="AA132" s="8377"/>
      <c r="AB132" s="8377"/>
      <c r="AC132" s="8377"/>
      <c r="AD132" s="8377"/>
      <c r="AE132" s="8377"/>
      <c r="AF132" s="8377"/>
      <c r="AG132" s="8377"/>
      <c r="AH132" s="8377"/>
      <c r="AI132" s="8437"/>
      <c r="AJ132" s="8438"/>
      <c r="AK132" s="8438"/>
      <c r="AL132" s="8437"/>
      <c r="AM132" s="8438"/>
      <c r="AN132" s="8438"/>
    </row>
    <row r="133">
      <c r="A133" s="8331"/>
      <c r="B133" s="8331"/>
      <c r="C133" s="8331"/>
      <c r="D133" s="8331"/>
      <c r="E133" s="8331"/>
      <c r="F133" s="8377"/>
      <c r="G133" s="8377"/>
      <c r="H133" s="8431"/>
      <c r="I133" s="8431"/>
      <c r="J133" s="8431"/>
      <c r="K133" s="8377"/>
      <c r="L133" s="8377"/>
      <c r="M133" s="8384"/>
      <c r="N133" s="8384"/>
      <c r="O133" s="8377"/>
      <c r="P133" s="8377"/>
      <c r="Q133" s="8377"/>
      <c r="R133" s="8377"/>
      <c r="S133" s="8377"/>
      <c r="T133" s="8377"/>
      <c r="U133" s="8377"/>
      <c r="V133" s="8377"/>
      <c r="W133" s="8377"/>
      <c r="X133" s="8377"/>
      <c r="Y133" s="8377"/>
      <c r="Z133" s="8377"/>
      <c r="AA133" s="8377"/>
      <c r="AB133" s="8377"/>
      <c r="AC133" s="8377"/>
      <c r="AD133" s="8377"/>
      <c r="AE133" s="8377"/>
      <c r="AF133" s="8377"/>
      <c r="AG133" s="8377"/>
      <c r="AH133" s="8377"/>
      <c r="AI133" s="8437"/>
      <c r="AJ133" s="8438"/>
      <c r="AK133" s="8438"/>
      <c r="AL133" s="8437"/>
      <c r="AM133" s="8438"/>
      <c r="AN133" s="8438"/>
    </row>
    <row r="134">
      <c r="A134" s="8336">
        <v>1</v>
      </c>
      <c r="B134" s="8336" t="s">
        <v>9808</v>
      </c>
      <c r="C134" s="8445">
        <v>22625</v>
      </c>
      <c r="D134" s="8336" t="s">
        <v>9809</v>
      </c>
      <c r="E134" s="8336" t="s">
        <v>9810</v>
      </c>
      <c r="F134" s="8377"/>
      <c r="G134" s="8377"/>
      <c r="H134" s="8431"/>
      <c r="I134" s="8431" t="s">
        <v>9702</v>
      </c>
      <c r="J134" s="8431"/>
      <c r="K134" s="8377"/>
      <c r="L134" s="8377"/>
      <c r="M134" s="8384"/>
      <c r="N134" s="8384"/>
      <c r="O134" s="8377"/>
      <c r="P134" s="8377"/>
      <c r="Q134" s="8377"/>
      <c r="R134" s="8377"/>
      <c r="S134" s="8377"/>
      <c r="T134" s="8377"/>
      <c r="U134" s="8377"/>
      <c r="V134" s="8377"/>
      <c r="W134" s="8377"/>
      <c r="X134" s="8377"/>
      <c r="Y134" s="8377"/>
      <c r="Z134" s="8377"/>
      <c r="AA134" s="8377"/>
      <c r="AB134" s="8377"/>
      <c r="AC134" s="8377"/>
      <c r="AD134" s="8377"/>
      <c r="AE134" s="8377"/>
      <c r="AF134" s="8377"/>
      <c r="AG134" s="8377"/>
      <c r="AH134" s="8377"/>
      <c r="AI134" s="8437"/>
      <c r="AJ134" s="8438"/>
      <c r="AK134" s="8438"/>
      <c r="AL134" s="8437"/>
      <c r="AM134" s="8438"/>
      <c r="AN134" s="8438"/>
    </row>
    <row r="135">
      <c r="A135" s="8336">
        <v>2</v>
      </c>
      <c r="B135" s="8336" t="s">
        <v>9811</v>
      </c>
      <c r="C135" s="8445">
        <v>37234</v>
      </c>
      <c r="D135" s="8336" t="s">
        <v>9809</v>
      </c>
      <c r="E135" s="8336" t="s">
        <v>9810</v>
      </c>
      <c r="F135" s="8377"/>
      <c r="G135" s="8377"/>
      <c r="H135" s="8431"/>
      <c r="I135" s="8431"/>
      <c r="J135" s="8431"/>
      <c r="K135" s="8377"/>
      <c r="L135" s="8377"/>
      <c r="M135" s="8384"/>
      <c r="N135" s="8384"/>
      <c r="O135" s="8377"/>
      <c r="P135" s="8377"/>
      <c r="Q135" s="8377"/>
      <c r="R135" s="8377"/>
      <c r="S135" s="8377"/>
      <c r="T135" s="8377"/>
      <c r="U135" s="8377"/>
      <c r="V135" s="8377"/>
      <c r="W135" s="8377"/>
      <c r="X135" s="8377"/>
      <c r="Y135" s="8377"/>
      <c r="Z135" s="8377"/>
      <c r="AA135" s="8377"/>
      <c r="AB135" s="8377"/>
      <c r="AC135" s="8377"/>
      <c r="AD135" s="8377"/>
      <c r="AE135" s="8377"/>
      <c r="AF135" s="8377"/>
      <c r="AG135" s="8377"/>
      <c r="AH135" s="8377"/>
      <c r="AI135" s="8437"/>
      <c r="AJ135" s="8438"/>
      <c r="AK135" s="8438"/>
      <c r="AL135" s="8437"/>
      <c r="AM135" s="8438"/>
      <c r="AN135" s="8438"/>
    </row>
    <row r="136">
      <c r="A136" s="8336">
        <v>3</v>
      </c>
      <c r="B136" s="8336" t="s">
        <v>9812</v>
      </c>
      <c r="C136" s="8445">
        <v>9078</v>
      </c>
      <c r="D136" s="8336" t="s">
        <v>9809</v>
      </c>
      <c r="E136" s="8336" t="s">
        <v>9810</v>
      </c>
      <c r="F136" s="8377"/>
      <c r="G136" s="8377"/>
      <c r="H136" s="8431"/>
      <c r="I136" s="8431"/>
      <c r="J136" s="8431"/>
      <c r="K136" s="8377"/>
      <c r="L136" s="8377"/>
      <c r="M136" s="8384"/>
      <c r="N136" s="8384"/>
      <c r="O136" s="8377"/>
      <c r="P136" s="8377"/>
      <c r="Q136" s="8377"/>
      <c r="R136" s="8377"/>
      <c r="S136" s="8377"/>
      <c r="T136" s="8377"/>
      <c r="U136" s="8377"/>
      <c r="V136" s="8377"/>
      <c r="W136" s="8377"/>
      <c r="X136" s="8377"/>
      <c r="Y136" s="8377"/>
      <c r="Z136" s="8377"/>
      <c r="AA136" s="8377"/>
      <c r="AB136" s="8377"/>
      <c r="AC136" s="8377"/>
      <c r="AD136" s="8377"/>
      <c r="AE136" s="8377"/>
      <c r="AF136" s="8377"/>
      <c r="AG136" s="8377"/>
      <c r="AH136" s="8377"/>
      <c r="AI136" s="8437"/>
      <c r="AJ136" s="8438"/>
      <c r="AK136" s="8438"/>
      <c r="AL136" s="8437"/>
      <c r="AM136" s="8438"/>
      <c r="AN136" s="8438"/>
    </row>
    <row r="137">
      <c r="A137" s="8336">
        <v>4</v>
      </c>
      <c r="B137" s="8336" t="s">
        <v>9813</v>
      </c>
      <c r="C137" s="8445">
        <v>1535</v>
      </c>
      <c r="D137" s="8336" t="s">
        <v>9814</v>
      </c>
      <c r="E137" s="8336" t="s">
        <v>9815</v>
      </c>
      <c r="F137" s="8377"/>
      <c r="G137" s="8377"/>
      <c r="H137" s="8431"/>
      <c r="I137" s="8431"/>
      <c r="J137" s="8431"/>
      <c r="K137" s="8377"/>
      <c r="L137" s="8377"/>
      <c r="M137" s="8384"/>
      <c r="N137" s="8384"/>
      <c r="O137" s="8377"/>
      <c r="P137" s="8377"/>
      <c r="Q137" s="8377"/>
      <c r="R137" s="8377"/>
      <c r="S137" s="8377"/>
      <c r="T137" s="8377"/>
      <c r="U137" s="8377"/>
      <c r="V137" s="8377"/>
      <c r="W137" s="8377"/>
      <c r="X137" s="8377"/>
      <c r="Y137" s="8377"/>
      <c r="Z137" s="8377"/>
      <c r="AA137" s="8377"/>
      <c r="AB137" s="8377"/>
      <c r="AC137" s="8377"/>
      <c r="AD137" s="8377"/>
      <c r="AE137" s="8377"/>
      <c r="AF137" s="8377"/>
      <c r="AG137" s="8377"/>
      <c r="AH137" s="8377"/>
      <c r="AI137" s="8437"/>
      <c r="AJ137" s="8438"/>
      <c r="AK137" s="8438"/>
      <c r="AL137" s="8437"/>
      <c r="AM137" s="8438"/>
      <c r="AN137" s="8438"/>
    </row>
    <row r="138">
      <c r="A138" s="8438"/>
      <c r="B138" s="8378"/>
      <c r="C138" s="8378"/>
      <c r="D138" s="8377"/>
      <c r="E138" s="8377"/>
      <c r="F138" s="8377"/>
      <c r="G138" s="8377"/>
      <c r="H138" s="8431"/>
      <c r="I138" s="8431"/>
      <c r="J138" s="8431"/>
      <c r="K138" s="8377"/>
      <c r="L138" s="8377"/>
      <c r="M138" s="8384"/>
      <c r="N138" s="8384"/>
      <c r="O138" s="8377"/>
      <c r="P138" s="8377"/>
      <c r="Q138" s="8377"/>
      <c r="R138" s="8377"/>
      <c r="S138" s="8377"/>
      <c r="T138" s="8377"/>
      <c r="U138" s="8377"/>
      <c r="V138" s="8377"/>
      <c r="W138" s="8377"/>
      <c r="X138" s="8377"/>
      <c r="Y138" s="8377"/>
      <c r="Z138" s="8377"/>
      <c r="AA138" s="8377"/>
      <c r="AB138" s="8377"/>
      <c r="AC138" s="8377"/>
      <c r="AD138" s="8377"/>
      <c r="AE138" s="8377"/>
      <c r="AF138" s="8377"/>
      <c r="AG138" s="8377"/>
      <c r="AH138" s="8377"/>
      <c r="AI138" s="8437"/>
      <c r="AJ138" s="8438"/>
      <c r="AK138" s="8438"/>
      <c r="AL138" s="8437"/>
      <c r="AM138" s="8438"/>
      <c r="AN138" s="8438"/>
    </row>
    <row r="139">
      <c r="A139" s="8377"/>
      <c r="B139" s="8378"/>
      <c r="C139" s="8378"/>
      <c r="D139" s="8377"/>
      <c r="E139" s="8377"/>
      <c r="F139" s="8377"/>
      <c r="G139" s="8377"/>
      <c r="H139" s="8431"/>
      <c r="I139" s="8431"/>
      <c r="J139" s="8431"/>
      <c r="K139" s="8377"/>
      <c r="L139" s="8377"/>
      <c r="M139" s="8384"/>
      <c r="N139" s="8384"/>
      <c r="O139" s="8377"/>
      <c r="P139" s="8377"/>
      <c r="Q139" s="8377"/>
      <c r="R139" s="8377"/>
      <c r="S139" s="8377"/>
      <c r="T139" s="8377"/>
      <c r="U139" s="8377"/>
      <c r="V139" s="8377"/>
      <c r="W139" s="8377"/>
      <c r="X139" s="8377"/>
      <c r="Y139" s="8377"/>
      <c r="Z139" s="8377"/>
      <c r="AA139" s="8377"/>
      <c r="AB139" s="8377"/>
      <c r="AC139" s="8377"/>
      <c r="AD139" s="8377"/>
      <c r="AE139" s="8377"/>
      <c r="AF139" s="8377"/>
      <c r="AG139" s="8377"/>
      <c r="AH139" s="8377"/>
      <c r="AI139" s="8437"/>
      <c r="AJ139" s="8438"/>
      <c r="AK139" s="8438"/>
      <c r="AL139" s="8437"/>
      <c r="AM139" s="8438"/>
      <c r="AN139" s="8438"/>
    </row>
    <row r="140">
      <c r="A140" s="8377"/>
      <c r="B140" s="8377"/>
      <c r="C140" s="8377"/>
      <c r="D140" s="8377"/>
      <c r="E140" s="8377"/>
      <c r="F140" s="8377"/>
      <c r="G140" s="8377"/>
      <c r="H140" s="8377"/>
      <c r="I140" s="8377"/>
      <c r="J140" s="8377"/>
      <c r="K140" s="8377"/>
      <c r="L140" s="8377"/>
      <c r="M140" s="8377"/>
      <c r="N140" s="8377"/>
      <c r="O140" s="8377"/>
      <c r="P140" s="8377"/>
      <c r="Q140" s="8377"/>
      <c r="R140" s="8377"/>
      <c r="S140" s="8377"/>
      <c r="T140" s="8377"/>
      <c r="U140" s="8377"/>
      <c r="V140" s="8377"/>
      <c r="W140" s="8377"/>
      <c r="X140" s="8377"/>
      <c r="Y140" s="8377"/>
      <c r="Z140" s="8377"/>
      <c r="AA140" s="8377"/>
      <c r="AB140" s="8377"/>
      <c r="AC140" s="8377"/>
      <c r="AD140" s="8377"/>
      <c r="AE140" s="8377"/>
      <c r="AF140" s="8377"/>
      <c r="AG140" s="8377"/>
      <c r="AH140" s="8377"/>
      <c r="AI140" s="8377"/>
      <c r="AJ140" s="8377"/>
      <c r="AK140" s="8377"/>
      <c r="AL140" s="8377"/>
      <c r="AM140" s="8377"/>
      <c r="AN140" s="8377"/>
    </row>
    <row r="141">
      <c r="A141" s="8377"/>
      <c r="B141" s="8377"/>
      <c r="C141" s="8377"/>
      <c r="D141" s="8377"/>
      <c r="E141" s="8377"/>
      <c r="F141" s="8377"/>
      <c r="G141" s="8377"/>
      <c r="H141" s="8377"/>
      <c r="I141" s="8377"/>
      <c r="J141" s="8377"/>
      <c r="K141" s="8377"/>
      <c r="L141" s="8377"/>
      <c r="M141" s="8377"/>
      <c r="N141" s="8377"/>
      <c r="O141" s="8377"/>
      <c r="P141" s="8377"/>
      <c r="Q141" s="8377"/>
      <c r="R141" s="8377"/>
      <c r="S141" s="8377"/>
      <c r="T141" s="8377"/>
      <c r="U141" s="8377"/>
      <c r="V141" s="8377"/>
      <c r="W141" s="8377"/>
      <c r="X141" s="8377"/>
      <c r="Y141" s="8377"/>
      <c r="Z141" s="8377"/>
      <c r="AA141" s="8377"/>
      <c r="AB141" s="8377"/>
      <c r="AC141" s="8377"/>
      <c r="AD141" s="8377"/>
      <c r="AE141" s="8377"/>
      <c r="AF141" s="8377"/>
      <c r="AG141" s="8377"/>
      <c r="AH141" s="8377"/>
      <c r="AI141" s="8377"/>
      <c r="AJ141" s="8377"/>
      <c r="AK141" s="8377"/>
      <c r="AL141" s="8377"/>
      <c r="AM141" s="8377"/>
      <c r="AN141" s="8377"/>
    </row>
    <row r="142">
      <c r="A142" s="8377"/>
      <c r="B142" s="8377"/>
      <c r="C142" s="8377"/>
      <c r="D142" s="8377"/>
      <c r="E142" s="8377"/>
      <c r="F142" s="8377"/>
      <c r="G142" s="8377"/>
      <c r="H142" s="8377"/>
      <c r="I142" s="8377"/>
      <c r="J142" s="8377"/>
      <c r="K142" s="8377"/>
      <c r="L142" s="8377"/>
      <c r="M142" s="8377"/>
      <c r="N142" s="8377"/>
      <c r="O142" s="8377"/>
      <c r="P142" s="8377"/>
      <c r="Q142" s="8377"/>
      <c r="R142" s="8377"/>
      <c r="S142" s="8377"/>
      <c r="T142" s="8377"/>
      <c r="U142" s="8377"/>
      <c r="V142" s="8377"/>
      <c r="W142" s="8377"/>
      <c r="X142" s="8377"/>
      <c r="Y142" s="8377"/>
      <c r="Z142" s="8377"/>
      <c r="AA142" s="8377"/>
      <c r="AB142" s="8377"/>
      <c r="AC142" s="8377"/>
      <c r="AD142" s="8377"/>
      <c r="AE142" s="8377"/>
      <c r="AF142" s="8377"/>
      <c r="AG142" s="8377"/>
      <c r="AH142" s="8377"/>
      <c r="AI142" s="8377"/>
      <c r="AJ142" s="8377"/>
      <c r="AK142" s="8377"/>
      <c r="AL142" s="8377"/>
      <c r="AM142" s="8377"/>
      <c r="AN142" s="8377"/>
    </row>
    <row r="143">
      <c r="A143" s="8377"/>
      <c r="B143" s="8377"/>
      <c r="C143" s="8377"/>
      <c r="D143" s="8377"/>
      <c r="E143" s="8377"/>
      <c r="F143" s="8377"/>
      <c r="G143" s="8377"/>
      <c r="H143" s="8377"/>
      <c r="I143" s="8377"/>
      <c r="J143" s="8377"/>
      <c r="K143" s="8377"/>
      <c r="L143" s="8377"/>
      <c r="M143" s="8377"/>
      <c r="N143" s="8377"/>
      <c r="O143" s="8377"/>
      <c r="P143" s="8377"/>
      <c r="Q143" s="8377"/>
      <c r="R143" s="8377"/>
      <c r="S143" s="8377"/>
      <c r="T143" s="8377"/>
      <c r="U143" s="8377"/>
      <c r="V143" s="8377"/>
      <c r="W143" s="8377"/>
      <c r="X143" s="8377"/>
      <c r="Y143" s="8377"/>
      <c r="Z143" s="8377"/>
      <c r="AA143" s="8377"/>
      <c r="AB143" s="8377"/>
      <c r="AC143" s="8377"/>
      <c r="AD143" s="8377"/>
      <c r="AE143" s="8377"/>
      <c r="AF143" s="8377"/>
      <c r="AG143" s="8377"/>
      <c r="AH143" s="8377"/>
      <c r="AI143" s="8377"/>
      <c r="AJ143" s="8377"/>
      <c r="AK143" s="8377"/>
      <c r="AL143" s="8377"/>
      <c r="AM143" s="8377"/>
      <c r="AN143" s="8377"/>
    </row>
    <row r="144">
      <c r="A144" s="8377"/>
      <c r="B144" s="8377"/>
      <c r="C144" s="8377"/>
      <c r="D144" s="8377"/>
      <c r="E144" s="8377"/>
      <c r="F144" s="8377"/>
      <c r="G144" s="8377"/>
      <c r="H144" s="8377"/>
      <c r="I144" s="8377"/>
      <c r="J144" s="8377"/>
      <c r="K144" s="8377"/>
      <c r="L144" s="8377"/>
      <c r="M144" s="8377"/>
      <c r="N144" s="8377"/>
      <c r="O144" s="8377"/>
      <c r="P144" s="8377"/>
      <c r="Q144" s="8377"/>
      <c r="R144" s="8377"/>
      <c r="S144" s="8377"/>
      <c r="T144" s="8377"/>
      <c r="U144" s="8377"/>
      <c r="V144" s="8377"/>
      <c r="W144" s="8377"/>
      <c r="X144" s="8377"/>
      <c r="Y144" s="8377"/>
      <c r="Z144" s="8377"/>
      <c r="AA144" s="8377"/>
      <c r="AB144" s="8377"/>
      <c r="AC144" s="8377"/>
      <c r="AD144" s="8377"/>
      <c r="AE144" s="8377"/>
      <c r="AF144" s="8377"/>
      <c r="AG144" s="8377"/>
      <c r="AH144" s="8377"/>
      <c r="AI144" s="8377"/>
      <c r="AJ144" s="8377"/>
      <c r="AK144" s="8377"/>
      <c r="AL144" s="8377"/>
      <c r="AM144" s="8377"/>
      <c r="AN144" s="8377"/>
    </row>
    <row r="145">
      <c r="A145" s="8377"/>
      <c r="B145" s="8377"/>
      <c r="C145" s="8377"/>
      <c r="D145" s="8377"/>
      <c r="E145" s="8377"/>
      <c r="F145" s="8377"/>
      <c r="G145" s="8377"/>
      <c r="H145" s="8377"/>
      <c r="I145" s="8377"/>
      <c r="J145" s="8377"/>
      <c r="K145" s="8377"/>
      <c r="L145" s="8377"/>
      <c r="M145" s="8377"/>
      <c r="N145" s="8377"/>
      <c r="O145" s="8377"/>
      <c r="P145" s="8377"/>
      <c r="Q145" s="8377"/>
      <c r="R145" s="8377"/>
      <c r="S145" s="8377"/>
      <c r="T145" s="8377"/>
      <c r="U145" s="8377"/>
      <c r="V145" s="8377"/>
      <c r="W145" s="8377"/>
      <c r="X145" s="8377"/>
      <c r="Y145" s="8377"/>
      <c r="Z145" s="8377"/>
      <c r="AA145" s="8377"/>
      <c r="AB145" s="8377"/>
      <c r="AC145" s="8377"/>
      <c r="AD145" s="8377"/>
      <c r="AE145" s="8377"/>
      <c r="AF145" s="8377"/>
      <c r="AG145" s="8377"/>
      <c r="AH145" s="8377"/>
      <c r="AI145" s="8377"/>
      <c r="AJ145" s="8377"/>
      <c r="AK145" s="8377"/>
      <c r="AL145" s="8377"/>
      <c r="AM145" s="8377"/>
      <c r="AN145" s="8377"/>
    </row>
    <row r="146">
      <c r="A146" s="8377"/>
      <c r="B146" s="8377"/>
      <c r="C146" s="8377"/>
      <c r="D146" s="8377"/>
      <c r="E146" s="8377"/>
      <c r="F146" s="8377"/>
      <c r="G146" s="8377"/>
      <c r="H146" s="8377"/>
      <c r="I146" s="8377"/>
      <c r="J146" s="8377"/>
      <c r="K146" s="8377"/>
      <c r="L146" s="8377"/>
      <c r="M146" s="8377"/>
      <c r="N146" s="8377"/>
      <c r="O146" s="8377"/>
      <c r="P146" s="8377"/>
      <c r="Q146" s="8377"/>
      <c r="R146" s="8377"/>
      <c r="S146" s="8377"/>
      <c r="T146" s="8377"/>
      <c r="U146" s="8377"/>
      <c r="V146" s="8377"/>
      <c r="W146" s="8377"/>
      <c r="X146" s="8377"/>
      <c r="Y146" s="8377"/>
      <c r="Z146" s="8377"/>
      <c r="AA146" s="8377"/>
      <c r="AB146" s="8377"/>
      <c r="AC146" s="8377"/>
      <c r="AD146" s="8377"/>
      <c r="AE146" s="8377"/>
      <c r="AF146" s="8377"/>
      <c r="AG146" s="8377"/>
      <c r="AH146" s="8377"/>
      <c r="AI146" s="8377"/>
      <c r="AJ146" s="8377"/>
      <c r="AK146" s="8377"/>
      <c r="AL146" s="8377"/>
      <c r="AM146" s="8377"/>
      <c r="AN146" s="8377"/>
    </row>
    <row r="147">
      <c r="A147" s="8377"/>
      <c r="B147" s="8377"/>
      <c r="C147" s="8377"/>
      <c r="D147" s="8377"/>
      <c r="E147" s="8377"/>
      <c r="F147" s="8377"/>
      <c r="G147" s="8377"/>
      <c r="H147" s="8377"/>
      <c r="I147" s="8377"/>
      <c r="J147" s="8377"/>
      <c r="K147" s="8377"/>
      <c r="L147" s="8377"/>
      <c r="M147" s="8377"/>
      <c r="N147" s="8377"/>
      <c r="O147" s="8377"/>
      <c r="P147" s="8377"/>
      <c r="Q147" s="8377"/>
      <c r="R147" s="8377"/>
      <c r="S147" s="8377"/>
      <c r="T147" s="8377"/>
      <c r="U147" s="8377"/>
      <c r="V147" s="8377"/>
      <c r="W147" s="8377"/>
      <c r="X147" s="8377"/>
      <c r="Y147" s="8377"/>
      <c r="Z147" s="8377"/>
      <c r="AA147" s="8377"/>
      <c r="AB147" s="8377"/>
      <c r="AC147" s="8377"/>
      <c r="AD147" s="8377"/>
      <c r="AE147" s="8377"/>
      <c r="AF147" s="8377"/>
      <c r="AG147" s="8377"/>
      <c r="AH147" s="8377"/>
      <c r="AI147" s="8377"/>
      <c r="AJ147" s="8377"/>
      <c r="AK147" s="8377"/>
      <c r="AL147" s="8377"/>
      <c r="AM147" s="8377"/>
      <c r="AN147" s="8377"/>
    </row>
    <row r="148">
      <c r="A148" s="8377"/>
      <c r="B148" s="8377"/>
      <c r="C148" s="8377"/>
      <c r="D148" s="8377"/>
      <c r="E148" s="8377"/>
      <c r="F148" s="8377"/>
      <c r="G148" s="8377"/>
      <c r="H148" s="8377"/>
      <c r="I148" s="8377"/>
      <c r="J148" s="8377"/>
      <c r="K148" s="8377"/>
      <c r="L148" s="8377"/>
      <c r="M148" s="8377"/>
      <c r="N148" s="8377"/>
      <c r="O148" s="8377"/>
      <c r="P148" s="8377"/>
      <c r="Q148" s="8377"/>
      <c r="R148" s="8377"/>
      <c r="S148" s="8377"/>
      <c r="T148" s="8377"/>
      <c r="U148" s="8377"/>
      <c r="V148" s="8377"/>
      <c r="W148" s="8377"/>
      <c r="X148" s="8377"/>
      <c r="Y148" s="8377"/>
      <c r="Z148" s="8377"/>
      <c r="AA148" s="8377"/>
      <c r="AB148" s="8377"/>
      <c r="AC148" s="8377"/>
      <c r="AD148" s="8377"/>
      <c r="AE148" s="8377"/>
      <c r="AF148" s="8377"/>
      <c r="AG148" s="8377"/>
      <c r="AH148" s="8377"/>
      <c r="AI148" s="8377"/>
      <c r="AJ148" s="8377"/>
      <c r="AK148" s="8377"/>
      <c r="AL148" s="8377"/>
      <c r="AM148" s="8377"/>
      <c r="AN148" s="8377"/>
    </row>
    <row r="149">
      <c r="A149" s="8377"/>
      <c r="B149" s="8377"/>
      <c r="C149" s="8377"/>
      <c r="D149" s="8377"/>
      <c r="E149" s="8377"/>
      <c r="F149" s="8377"/>
      <c r="G149" s="8377"/>
      <c r="H149" s="8377"/>
      <c r="I149" s="8377"/>
      <c r="J149" s="8377"/>
      <c r="K149" s="8377"/>
      <c r="L149" s="8377"/>
      <c r="M149" s="8377"/>
      <c r="N149" s="8377"/>
      <c r="O149" s="8377"/>
      <c r="P149" s="8377"/>
      <c r="Q149" s="8377"/>
      <c r="R149" s="8377"/>
      <c r="S149" s="8377"/>
      <c r="T149" s="8377"/>
      <c r="U149" s="8377"/>
      <c r="V149" s="8377"/>
      <c r="W149" s="8377"/>
      <c r="X149" s="8377"/>
      <c r="Y149" s="8377"/>
      <c r="Z149" s="8377"/>
      <c r="AA149" s="8377"/>
      <c r="AB149" s="8377"/>
      <c r="AC149" s="8377"/>
      <c r="AD149" s="8377"/>
      <c r="AE149" s="8377"/>
      <c r="AF149" s="8377"/>
      <c r="AG149" s="8377"/>
      <c r="AH149" s="8377"/>
      <c r="AI149" s="8377"/>
      <c r="AJ149" s="8377"/>
      <c r="AK149" s="8377"/>
      <c r="AL149" s="8377"/>
      <c r="AM149" s="8377"/>
      <c r="AN149" s="8377"/>
    </row>
    <row r="150">
      <c r="A150" s="8378"/>
      <c r="B150" s="8377"/>
      <c r="C150" s="8378"/>
      <c r="D150" s="8378"/>
      <c r="E150" s="8378"/>
      <c r="F150" s="8378"/>
      <c r="G150" s="8378"/>
      <c r="H150" s="8378"/>
      <c r="I150" s="8378"/>
      <c r="J150" s="8378"/>
      <c r="K150" s="8438"/>
      <c r="L150" s="8377"/>
      <c r="M150" s="8377"/>
      <c r="N150" s="8377"/>
      <c r="O150" s="8377"/>
      <c r="P150" s="8377"/>
      <c r="Q150" s="8377"/>
      <c r="R150" s="8377"/>
      <c r="S150" s="8377"/>
      <c r="T150" s="8377"/>
      <c r="U150" s="8377"/>
      <c r="V150" s="8377"/>
      <c r="W150" s="8377"/>
      <c r="X150" s="8377"/>
      <c r="Y150" s="8377"/>
      <c r="Z150" s="8377"/>
      <c r="AA150" s="8377"/>
      <c r="AB150" s="8377"/>
      <c r="AC150" s="8377"/>
      <c r="AD150" s="8377"/>
      <c r="AE150" s="8377"/>
      <c r="AF150" s="8377"/>
      <c r="AG150" s="8377"/>
      <c r="AH150" s="8377"/>
      <c r="AI150" s="8437"/>
      <c r="AJ150" s="8438"/>
      <c r="AK150" s="8438"/>
      <c r="AL150" s="8437"/>
      <c r="AM150" s="8438"/>
      <c r="AN150" s="8438"/>
    </row>
    <row r="151">
      <c r="A151" s="8377"/>
      <c r="B151" s="8378"/>
      <c r="C151" s="8378"/>
      <c r="D151" s="8377"/>
      <c r="E151" s="8377"/>
      <c r="F151" s="8377"/>
      <c r="G151" s="8377"/>
      <c r="H151" s="8431"/>
      <c r="I151" s="8431"/>
      <c r="J151" s="8431"/>
      <c r="K151" s="8438"/>
      <c r="L151" s="8377"/>
      <c r="M151" s="8377"/>
      <c r="N151" s="8377"/>
      <c r="O151" s="8377"/>
      <c r="P151" s="8377"/>
      <c r="Q151" s="8377"/>
      <c r="R151" s="8377"/>
      <c r="S151" s="8377"/>
      <c r="T151" s="8377"/>
      <c r="U151" s="8377"/>
      <c r="V151" s="8377"/>
      <c r="W151" s="8377"/>
      <c r="X151" s="8377"/>
      <c r="Y151" s="8377"/>
      <c r="Z151" s="8377"/>
      <c r="AA151" s="8377"/>
      <c r="AB151" s="8377"/>
      <c r="AC151" s="8377"/>
      <c r="AD151" s="8377"/>
      <c r="AE151" s="8377"/>
      <c r="AF151" s="8377"/>
      <c r="AG151" s="8377"/>
      <c r="AH151" s="8377"/>
      <c r="AI151" s="8437"/>
      <c r="AJ151" s="8438"/>
      <c r="AK151" s="8438"/>
      <c r="AL151" s="8437"/>
      <c r="AM151" s="8438"/>
      <c r="AN151" s="8438"/>
    </row>
    <row r="152">
      <c r="A152" s="8377"/>
      <c r="B152" s="8378"/>
      <c r="C152" s="8378"/>
      <c r="D152" s="8377"/>
      <c r="E152" s="8377"/>
      <c r="F152" s="8377"/>
      <c r="G152" s="8377"/>
      <c r="H152" s="8431"/>
      <c r="I152" s="8431"/>
      <c r="J152" s="8431"/>
      <c r="K152" s="8377"/>
      <c r="L152" s="8377"/>
      <c r="M152" s="8377"/>
      <c r="N152" s="8377"/>
      <c r="O152" s="8377"/>
      <c r="P152" s="8377"/>
      <c r="Q152" s="8377"/>
      <c r="R152" s="8377"/>
      <c r="S152" s="8377"/>
      <c r="T152" s="8377"/>
      <c r="U152" s="8377"/>
      <c r="V152" s="8377"/>
      <c r="W152" s="8377"/>
      <c r="X152" s="8377"/>
      <c r="Y152" s="8377"/>
      <c r="Z152" s="8377"/>
      <c r="AA152" s="8377"/>
      <c r="AB152" s="8377"/>
      <c r="AC152" s="8377"/>
      <c r="AD152" s="8377"/>
      <c r="AE152" s="8377"/>
      <c r="AF152" s="8377"/>
      <c r="AG152" s="8377"/>
      <c r="AH152" s="8377"/>
      <c r="AI152" s="8437"/>
      <c r="AJ152" s="8438"/>
      <c r="AK152" s="8438"/>
      <c r="AL152" s="8437"/>
      <c r="AM152" s="8438"/>
      <c r="AN152" s="8438"/>
    </row>
    <row r="153">
      <c r="A153" s="8377"/>
      <c r="B153" s="8378"/>
      <c r="C153" s="8378"/>
      <c r="D153" s="8377"/>
      <c r="E153" s="8377"/>
      <c r="F153" s="8377"/>
      <c r="G153" s="8377"/>
      <c r="H153" s="8431"/>
      <c r="I153" s="8431"/>
      <c r="J153" s="8431"/>
      <c r="K153" s="8377"/>
      <c r="L153" s="8377"/>
      <c r="M153" s="8377"/>
      <c r="N153" s="8377"/>
      <c r="O153" s="8377"/>
      <c r="P153" s="8377"/>
      <c r="Q153" s="8377"/>
      <c r="R153" s="8377"/>
      <c r="S153" s="8377"/>
      <c r="T153" s="8377"/>
      <c r="U153" s="8377"/>
      <c r="V153" s="8377"/>
      <c r="W153" s="8377"/>
      <c r="X153" s="8377"/>
      <c r="Y153" s="8377"/>
      <c r="Z153" s="8377"/>
      <c r="AA153" s="8377"/>
      <c r="AB153" s="8377"/>
      <c r="AC153" s="8377"/>
      <c r="AD153" s="8377"/>
      <c r="AE153" s="8377"/>
      <c r="AF153" s="8377"/>
      <c r="AG153" s="8377"/>
      <c r="AH153" s="8377"/>
      <c r="AI153" s="8437"/>
      <c r="AJ153" s="8438"/>
      <c r="AK153" s="8438"/>
      <c r="AL153" s="8437"/>
      <c r="AM153" s="8438"/>
      <c r="AN153" s="8438"/>
    </row>
    <row r="154">
      <c r="A154" s="8377"/>
      <c r="B154" s="8378"/>
      <c r="C154" s="8378"/>
      <c r="D154" s="8377"/>
      <c r="E154" s="8377"/>
      <c r="F154" s="8377"/>
      <c r="G154" s="8377"/>
      <c r="H154" s="8431"/>
      <c r="I154" s="8431"/>
      <c r="J154" s="8431"/>
      <c r="K154" s="8377"/>
      <c r="L154" s="8377"/>
      <c r="M154" s="8377"/>
      <c r="N154" s="8377"/>
      <c r="O154" s="8377"/>
      <c r="P154" s="8377"/>
      <c r="Q154" s="8377"/>
      <c r="R154" s="8377"/>
      <c r="S154" s="8377"/>
      <c r="T154" s="8377"/>
      <c r="U154" s="8377"/>
      <c r="V154" s="8377"/>
      <c r="W154" s="8377"/>
      <c r="X154" s="8377"/>
      <c r="Y154" s="8377"/>
      <c r="Z154" s="8377"/>
      <c r="AA154" s="8377"/>
      <c r="AB154" s="8377"/>
      <c r="AC154" s="8377"/>
      <c r="AD154" s="8377"/>
      <c r="AE154" s="8377"/>
      <c r="AF154" s="8377"/>
      <c r="AG154" s="8377"/>
      <c r="AH154" s="8377"/>
      <c r="AI154" s="8437"/>
      <c r="AJ154" s="8438"/>
      <c r="AK154" s="8438"/>
      <c r="AL154" s="8437"/>
      <c r="AM154" s="8438"/>
      <c r="AN154" s="8438"/>
    </row>
    <row r="155">
      <c r="A155" s="8377"/>
      <c r="B155" s="8378"/>
      <c r="C155" s="8378"/>
      <c r="D155" s="8377"/>
      <c r="E155" s="8377"/>
      <c r="F155" s="8377"/>
      <c r="G155" s="8377"/>
      <c r="H155" s="8431"/>
      <c r="I155" s="8431"/>
      <c r="J155" s="8431"/>
      <c r="K155" s="8377"/>
      <c r="L155" s="8377"/>
      <c r="M155" s="8377"/>
      <c r="N155" s="8377"/>
      <c r="O155" s="8377"/>
      <c r="P155" s="8377"/>
      <c r="Q155" s="8377"/>
      <c r="R155" s="8377"/>
      <c r="S155" s="8377"/>
      <c r="T155" s="8377"/>
      <c r="U155" s="8377"/>
      <c r="V155" s="8377"/>
      <c r="W155" s="8377"/>
      <c r="X155" s="8377"/>
      <c r="Y155" s="8377"/>
      <c r="Z155" s="8377"/>
      <c r="AA155" s="8377"/>
      <c r="AB155" s="8377"/>
      <c r="AC155" s="8377"/>
      <c r="AD155" s="8377"/>
      <c r="AE155" s="8377"/>
      <c r="AF155" s="8377"/>
      <c r="AG155" s="8377"/>
      <c r="AH155" s="8377"/>
      <c r="AI155" s="8437"/>
      <c r="AJ155" s="8438"/>
      <c r="AK155" s="8438"/>
      <c r="AL155" s="8437"/>
      <c r="AM155" s="8438"/>
      <c r="AN155" s="8438"/>
    </row>
    <row r="156">
      <c r="A156" s="8377"/>
      <c r="B156" s="8378"/>
      <c r="C156" s="8378"/>
      <c r="D156" s="8377"/>
      <c r="E156" s="8377"/>
      <c r="F156" s="8377"/>
      <c r="G156" s="8377"/>
      <c r="H156" s="8431"/>
      <c r="I156" s="8431"/>
      <c r="J156" s="8431"/>
      <c r="K156" s="8377"/>
      <c r="L156" s="8377"/>
      <c r="M156" s="8377"/>
      <c r="N156" s="8377"/>
      <c r="O156" s="8377"/>
      <c r="P156" s="8377"/>
      <c r="Q156" s="8377"/>
      <c r="R156" s="8377"/>
      <c r="S156" s="8377"/>
      <c r="T156" s="8377"/>
      <c r="U156" s="8377"/>
      <c r="V156" s="8377"/>
      <c r="W156" s="8377"/>
      <c r="X156" s="8377"/>
      <c r="Y156" s="8377"/>
      <c r="Z156" s="8377"/>
      <c r="AA156" s="8377"/>
      <c r="AB156" s="8377"/>
      <c r="AC156" s="8377"/>
      <c r="AD156" s="8377"/>
      <c r="AE156" s="8377"/>
      <c r="AF156" s="8377"/>
      <c r="AG156" s="8377"/>
      <c r="AH156" s="8377"/>
      <c r="AI156" s="8437"/>
      <c r="AJ156" s="8438"/>
      <c r="AK156" s="8438"/>
      <c r="AL156" s="8437"/>
      <c r="AM156" s="8438"/>
      <c r="AN156" s="8438"/>
    </row>
    <row r="157">
      <c r="A157" s="8377"/>
      <c r="B157" s="8378"/>
      <c r="C157" s="8378"/>
      <c r="D157" s="8377"/>
      <c r="E157" s="8377"/>
      <c r="F157" s="8377"/>
      <c r="G157" s="8377"/>
      <c r="H157" s="8431"/>
      <c r="I157" s="8431"/>
      <c r="J157" s="8431"/>
      <c r="K157" s="8377"/>
      <c r="L157" s="8377"/>
      <c r="M157" s="8377"/>
      <c r="N157" s="8377"/>
      <c r="O157" s="8377"/>
      <c r="P157" s="8377"/>
      <c r="Q157" s="8377"/>
      <c r="R157" s="8377"/>
      <c r="S157" s="8377"/>
      <c r="T157" s="8377"/>
      <c r="U157" s="8377"/>
      <c r="V157" s="8377"/>
      <c r="W157" s="8377"/>
      <c r="X157" s="8377"/>
      <c r="Y157" s="8377"/>
      <c r="Z157" s="8377"/>
      <c r="AA157" s="8377"/>
      <c r="AB157" s="8377"/>
      <c r="AC157" s="8377"/>
      <c r="AD157" s="8377"/>
      <c r="AE157" s="8377"/>
      <c r="AF157" s="8377"/>
      <c r="AG157" s="8377"/>
      <c r="AH157" s="8377"/>
      <c r="AI157" s="8437"/>
      <c r="AJ157" s="8438"/>
      <c r="AK157" s="8438"/>
      <c r="AL157" s="8437"/>
      <c r="AM157" s="8438"/>
      <c r="AN157" s="8438"/>
    </row>
    <row r="158">
      <c r="A158" s="8377"/>
      <c r="B158" s="8378"/>
      <c r="C158" s="8378"/>
      <c r="D158" s="8377"/>
      <c r="E158" s="8377"/>
      <c r="F158" s="8377"/>
      <c r="G158" s="8377"/>
      <c r="H158" s="8431"/>
      <c r="I158" s="8431"/>
      <c r="J158" s="8431"/>
      <c r="K158" s="8377"/>
      <c r="L158" s="8377"/>
      <c r="M158" s="8377"/>
      <c r="N158" s="8377"/>
      <c r="O158" s="8377"/>
      <c r="P158" s="8377"/>
      <c r="Q158" s="8377"/>
      <c r="R158" s="8377"/>
      <c r="S158" s="8377"/>
      <c r="T158" s="8377"/>
      <c r="U158" s="8377"/>
      <c r="V158" s="8377"/>
      <c r="W158" s="8377"/>
      <c r="X158" s="8377"/>
      <c r="Y158" s="8377"/>
      <c r="Z158" s="8377"/>
      <c r="AA158" s="8377"/>
      <c r="AB158" s="8377"/>
      <c r="AC158" s="8377"/>
      <c r="AD158" s="8377"/>
      <c r="AE158" s="8377"/>
      <c r="AF158" s="8377"/>
      <c r="AG158" s="8377"/>
      <c r="AH158" s="8377"/>
      <c r="AI158" s="8437"/>
      <c r="AJ158" s="8438"/>
      <c r="AK158" s="8438"/>
      <c r="AL158" s="8437"/>
      <c r="AM158" s="8438"/>
      <c r="AN158" s="8438"/>
    </row>
    <row r="159">
      <c r="A159" s="8377"/>
      <c r="B159" s="8378"/>
      <c r="C159" s="8378"/>
      <c r="D159" s="8377"/>
      <c r="E159" s="8377"/>
      <c r="F159" s="8377"/>
      <c r="G159" s="8377"/>
      <c r="H159" s="8431"/>
      <c r="I159" s="8431"/>
      <c r="J159" s="8431"/>
      <c r="K159" s="8377"/>
      <c r="L159" s="8377"/>
      <c r="M159" s="8377"/>
      <c r="N159" s="8377"/>
      <c r="O159" s="8377"/>
      <c r="P159" s="8377"/>
      <c r="Q159" s="8377"/>
      <c r="R159" s="8377"/>
      <c r="S159" s="8377"/>
      <c r="T159" s="8377"/>
      <c r="U159" s="8377"/>
      <c r="V159" s="8377"/>
      <c r="W159" s="8377"/>
      <c r="X159" s="8377"/>
      <c r="Y159" s="8377"/>
      <c r="Z159" s="8377"/>
      <c r="AA159" s="8377"/>
      <c r="AB159" s="8377"/>
      <c r="AC159" s="8377"/>
      <c r="AD159" s="8377"/>
      <c r="AE159" s="8377"/>
      <c r="AF159" s="8377"/>
      <c r="AG159" s="8377"/>
      <c r="AH159" s="8377"/>
      <c r="AI159" s="8437"/>
      <c r="AJ159" s="8438"/>
      <c r="AK159" s="8438"/>
      <c r="AL159" s="8437"/>
      <c r="AM159" s="8438"/>
      <c r="AN159" s="8438"/>
    </row>
    <row r="160">
      <c r="A160" s="8377"/>
      <c r="B160" s="8378"/>
      <c r="C160" s="8378"/>
      <c r="D160" s="8377"/>
      <c r="E160" s="8377"/>
      <c r="F160" s="8377"/>
      <c r="G160" s="8377"/>
      <c r="H160" s="8431"/>
      <c r="I160" s="8431"/>
      <c r="J160" s="8431"/>
      <c r="K160" s="8377"/>
      <c r="L160" s="8377"/>
      <c r="M160" s="8374"/>
      <c r="N160" s="8374"/>
      <c r="O160" s="8377"/>
      <c r="P160" s="8377"/>
      <c r="Q160" s="8377"/>
      <c r="R160" s="8377"/>
      <c r="S160" s="8377"/>
      <c r="T160" s="8377"/>
      <c r="U160" s="8377"/>
      <c r="V160" s="8377"/>
      <c r="W160" s="8377"/>
      <c r="X160" s="8377"/>
      <c r="Y160" s="8377"/>
      <c r="Z160" s="8377"/>
      <c r="AA160" s="8377"/>
      <c r="AB160" s="8377"/>
      <c r="AC160" s="8377"/>
      <c r="AD160" s="8377"/>
      <c r="AE160" s="8377"/>
      <c r="AF160" s="8377"/>
      <c r="AG160" s="8377"/>
      <c r="AH160" s="8377"/>
      <c r="AI160" s="8437"/>
      <c r="AJ160" s="8438"/>
      <c r="AK160" s="8438"/>
      <c r="AL160" s="8437"/>
      <c r="AM160" s="8438"/>
      <c r="AN160" s="8438"/>
    </row>
    <row r="161">
      <c r="A161" s="8377"/>
      <c r="B161" s="8378"/>
      <c r="C161" s="8378"/>
      <c r="D161" s="8377"/>
      <c r="E161" s="8377"/>
      <c r="F161" s="8377"/>
      <c r="G161" s="8377"/>
      <c r="H161" s="8431"/>
      <c r="I161" s="8431"/>
      <c r="J161" s="8431"/>
      <c r="K161" s="8377"/>
      <c r="L161" s="8377"/>
      <c r="M161" s="8374"/>
      <c r="N161" s="8374"/>
      <c r="O161" s="8377"/>
      <c r="P161" s="8377"/>
      <c r="Q161" s="8377"/>
      <c r="R161" s="8377"/>
      <c r="S161" s="8377"/>
      <c r="T161" s="8377"/>
      <c r="U161" s="8377"/>
      <c r="V161" s="8377"/>
      <c r="W161" s="8377"/>
      <c r="X161" s="8377"/>
      <c r="Y161" s="8377"/>
      <c r="Z161" s="8377"/>
      <c r="AA161" s="8377"/>
      <c r="AB161" s="8377"/>
      <c r="AC161" s="8377"/>
      <c r="AD161" s="8377"/>
      <c r="AE161" s="8377"/>
      <c r="AF161" s="8377"/>
      <c r="AG161" s="8377"/>
      <c r="AH161" s="8377"/>
      <c r="AI161" s="8437"/>
      <c r="AJ161" s="8438"/>
      <c r="AK161" s="8438"/>
      <c r="AL161" s="8437"/>
      <c r="AM161" s="8438"/>
      <c r="AN161" s="8438"/>
    </row>
    <row r="162">
      <c r="A162" s="8377"/>
      <c r="B162" s="8378"/>
      <c r="C162" s="8378"/>
      <c r="D162" s="8377"/>
      <c r="E162" s="8377"/>
      <c r="F162" s="8377"/>
      <c r="G162" s="8377"/>
      <c r="H162" s="8431"/>
      <c r="I162" s="8431"/>
      <c r="J162" s="8431"/>
      <c r="K162" s="8377"/>
      <c r="L162" s="8377"/>
      <c r="M162" s="8374"/>
      <c r="N162" s="8374"/>
      <c r="O162" s="8377"/>
      <c r="P162" s="8377"/>
      <c r="Q162" s="8377"/>
      <c r="R162" s="8377"/>
      <c r="S162" s="8377"/>
      <c r="T162" s="8377"/>
      <c r="U162" s="8377"/>
      <c r="V162" s="8377"/>
      <c r="W162" s="8377"/>
      <c r="X162" s="8377"/>
      <c r="Y162" s="8377"/>
      <c r="Z162" s="8377"/>
      <c r="AA162" s="8377"/>
      <c r="AB162" s="8377"/>
      <c r="AC162" s="8377"/>
      <c r="AD162" s="8377"/>
      <c r="AE162" s="8377"/>
      <c r="AF162" s="8377"/>
      <c r="AG162" s="8377"/>
      <c r="AH162" s="8377"/>
      <c r="AI162" s="8437"/>
      <c r="AJ162" s="8438"/>
      <c r="AK162" s="8438"/>
      <c r="AL162" s="8437"/>
      <c r="AM162" s="8438"/>
      <c r="AN162" s="8438"/>
    </row>
    <row r="163">
      <c r="A163" s="8377"/>
      <c r="B163" s="8378"/>
      <c r="C163" s="8378"/>
      <c r="D163" s="8377"/>
      <c r="E163" s="8377"/>
      <c r="F163" s="8377"/>
      <c r="G163" s="8377"/>
      <c r="H163" s="8431"/>
      <c r="I163" s="8431"/>
      <c r="J163" s="8431"/>
      <c r="K163" s="8377"/>
      <c r="L163" s="8377"/>
      <c r="M163" s="8374"/>
      <c r="N163" s="8374"/>
      <c r="O163" s="8377"/>
      <c r="P163" s="8377"/>
      <c r="Q163" s="8377"/>
      <c r="R163" s="8377"/>
      <c r="S163" s="8377"/>
      <c r="T163" s="8377"/>
      <c r="U163" s="8377"/>
      <c r="V163" s="8377"/>
      <c r="W163" s="8377"/>
      <c r="X163" s="8377"/>
      <c r="Y163" s="8377"/>
      <c r="Z163" s="8377"/>
      <c r="AA163" s="8377"/>
      <c r="AB163" s="8377"/>
      <c r="AC163" s="8377"/>
      <c r="AD163" s="8377"/>
      <c r="AE163" s="8377"/>
      <c r="AF163" s="8377"/>
      <c r="AG163" s="8377"/>
      <c r="AH163" s="8377"/>
      <c r="AI163" s="8437"/>
      <c r="AJ163" s="8438"/>
      <c r="AK163" s="8438"/>
      <c r="AL163" s="8437"/>
      <c r="AM163" s="8438"/>
      <c r="AN163" s="8438"/>
    </row>
    <row r="164">
      <c r="A164" s="8377"/>
      <c r="B164" s="8378"/>
      <c r="C164" s="8378"/>
      <c r="D164" s="8377"/>
      <c r="E164" s="8377"/>
      <c r="F164" s="8377"/>
      <c r="G164" s="8377"/>
      <c r="H164" s="8431"/>
      <c r="I164" s="8431"/>
      <c r="J164" s="8431"/>
      <c r="K164" s="8377"/>
      <c r="L164" s="8377"/>
      <c r="M164" s="8374"/>
      <c r="N164" s="8374"/>
      <c r="O164" s="8377"/>
      <c r="P164" s="8377"/>
      <c r="Q164" s="8377"/>
      <c r="R164" s="8377"/>
      <c r="S164" s="8377"/>
      <c r="T164" s="8377"/>
      <c r="U164" s="8377"/>
      <c r="V164" s="8377"/>
      <c r="W164" s="8377"/>
      <c r="X164" s="8377"/>
      <c r="Y164" s="8377"/>
      <c r="Z164" s="8377"/>
      <c r="AA164" s="8377"/>
      <c r="AB164" s="8377"/>
      <c r="AC164" s="8377"/>
      <c r="AD164" s="8377"/>
      <c r="AE164" s="8377"/>
      <c r="AF164" s="8377"/>
      <c r="AG164" s="8377"/>
      <c r="AH164" s="8377"/>
      <c r="AI164" s="8437"/>
      <c r="AJ164" s="8438"/>
      <c r="AK164" s="8438"/>
      <c r="AL164" s="8437"/>
      <c r="AM164" s="8438"/>
      <c r="AN164" s="8438"/>
    </row>
    <row r="165">
      <c r="A165" s="8377"/>
      <c r="B165" s="8378"/>
      <c r="C165" s="8378"/>
      <c r="D165" s="8377"/>
      <c r="E165" s="8377"/>
      <c r="F165" s="8377"/>
      <c r="G165" s="8377"/>
      <c r="H165" s="8431"/>
      <c r="I165" s="8431"/>
      <c r="J165" s="8431"/>
      <c r="K165" s="8377"/>
      <c r="L165" s="8377"/>
      <c r="M165" s="8374"/>
      <c r="N165" s="8374"/>
      <c r="O165" s="8377"/>
      <c r="P165" s="8377"/>
      <c r="Q165" s="8377"/>
      <c r="R165" s="8377"/>
      <c r="S165" s="8377"/>
      <c r="T165" s="8377"/>
      <c r="U165" s="8377"/>
      <c r="V165" s="8377"/>
      <c r="W165" s="8377"/>
      <c r="X165" s="8377"/>
      <c r="Y165" s="8377"/>
      <c r="Z165" s="8377"/>
      <c r="AA165" s="8377"/>
      <c r="AB165" s="8377"/>
      <c r="AC165" s="8377"/>
      <c r="AD165" s="8377"/>
      <c r="AE165" s="8377"/>
      <c r="AF165" s="8377"/>
      <c r="AG165" s="8377"/>
      <c r="AH165" s="8377"/>
      <c r="AI165" s="8437"/>
      <c r="AJ165" s="8438"/>
      <c r="AK165" s="8438"/>
      <c r="AL165" s="8437"/>
      <c r="AM165" s="8438"/>
      <c r="AN165" s="8438"/>
    </row>
    <row r="166">
      <c r="A166" s="8377"/>
      <c r="B166" s="8378"/>
      <c r="C166" s="8378"/>
      <c r="D166" s="8377"/>
      <c r="E166" s="8377"/>
      <c r="F166" s="8377"/>
      <c r="G166" s="8377"/>
      <c r="H166" s="8431"/>
      <c r="I166" s="8431"/>
      <c r="J166" s="8431"/>
      <c r="K166" s="8377"/>
      <c r="L166" s="8377"/>
      <c r="M166" s="8374"/>
      <c r="N166" s="8374"/>
      <c r="O166" s="8377"/>
      <c r="P166" s="8377"/>
      <c r="Q166" s="8377"/>
      <c r="R166" s="8377"/>
      <c r="S166" s="8377"/>
      <c r="T166" s="8377"/>
      <c r="U166" s="8377"/>
      <c r="V166" s="8377"/>
      <c r="W166" s="8377"/>
      <c r="X166" s="8377"/>
      <c r="Y166" s="8377"/>
      <c r="Z166" s="8377"/>
      <c r="AA166" s="8377"/>
      <c r="AB166" s="8377"/>
      <c r="AC166" s="8377"/>
      <c r="AD166" s="8377"/>
      <c r="AE166" s="8377"/>
      <c r="AF166" s="8377"/>
      <c r="AG166" s="8377"/>
      <c r="AH166" s="8377"/>
      <c r="AI166" s="8437"/>
      <c r="AJ166" s="8438"/>
      <c r="AK166" s="8438"/>
      <c r="AL166" s="8437"/>
      <c r="AM166" s="8438"/>
      <c r="AN166" s="8438"/>
    </row>
    <row r="167">
      <c r="A167" s="8377"/>
      <c r="B167" s="8378"/>
      <c r="C167" s="8378"/>
      <c r="D167" s="8377"/>
      <c r="E167" s="8377"/>
      <c r="F167" s="8377"/>
      <c r="G167" s="8377"/>
      <c r="H167" s="8431"/>
      <c r="I167" s="8431"/>
      <c r="J167" s="8431"/>
      <c r="K167" s="8377"/>
      <c r="L167" s="8377"/>
      <c r="M167" s="8374"/>
      <c r="N167" s="8374"/>
      <c r="O167" s="8377"/>
      <c r="P167" s="8377"/>
      <c r="Q167" s="8377"/>
      <c r="R167" s="8377"/>
      <c r="S167" s="8377"/>
      <c r="T167" s="8377"/>
      <c r="U167" s="8377"/>
      <c r="V167" s="8377"/>
      <c r="W167" s="8377"/>
      <c r="X167" s="8377"/>
      <c r="Y167" s="8377"/>
      <c r="Z167" s="8377"/>
      <c r="AA167" s="8377"/>
      <c r="AB167" s="8377"/>
      <c r="AC167" s="8377"/>
      <c r="AD167" s="8377"/>
      <c r="AE167" s="8377"/>
      <c r="AF167" s="8377"/>
      <c r="AG167" s="8377"/>
      <c r="AH167" s="8377"/>
      <c r="AI167" s="8349"/>
      <c r="AJ167" s="8377"/>
      <c r="AK167" s="8377"/>
      <c r="AL167" s="8438"/>
      <c r="AM167" s="8438"/>
      <c r="AN167" s="8377"/>
    </row>
  </sheetData>
  <mergeCells>
    <mergeCell ref="D1:E1"/>
    <mergeCell ref="E132:E133"/>
    <mergeCell ref="D132:D133"/>
    <mergeCell ref="C132:C133"/>
    <mergeCell ref="B132:B133"/>
    <mergeCell ref="A132:A133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3:AE44">
    <cfRule dxfId="819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820" operator="between" priority="2" stopIfTrue="true" type="cellIs">
      <formula>61</formula>
      <formula>150</formula>
    </cfRule>
  </conditionalFormatting>
  <conditionalFormatting sqref="AC54:AC125">
    <cfRule dxfId="821" operator="between" priority="3" stopIfTrue="true" type="cellIs">
      <formula>61</formula>
      <formula>149</formula>
    </cfRule>
  </conditionalFormatting>
  <conditionalFormatting sqref="AC54:AC125">
    <cfRule dxfId="822" operator="equal" priority="4" stopIfTrue="true" type="cellIs">
      <formula>"-"</formula>
    </cfRule>
  </conditionalFormatting>
  <conditionalFormatting sqref="AC54:AC125">
    <cfRule dxfId="823" operator="greaterThan" priority="5" stopIfTrue="true" type="cellIs">
      <formula>150</formula>
    </cfRule>
  </conditionalFormatting>
  <conditionalFormatting sqref="AC54:AC125">
    <cfRule dxfId="824" operator="lessThan" priority="6" stopIfTrue="true" type="cellIs">
      <formula>60</formula>
    </cfRule>
  </conditionalFormatting>
  <conditionalFormatting sqref="AE54:AE125">
    <cfRule dxfId="825" operator="equal" priority="7" stopIfTrue="true" type="cellIs">
      <formula>"Out of stock more than 60 days"</formula>
    </cfRule>
  </conditionalFormatting>
  <conditionalFormatting sqref="AE54:AE125">
    <cfRule dxfId="826" operator="equal" priority="8" stopIfTrue="true" type="cellIs">
      <formula>"Out of stock more than 150 days"</formula>
    </cfRule>
  </conditionalFormatting>
  <conditionalFormatting sqref="AE54:AE125">
    <cfRule dxfId="827" operator="equal" priority="9" stopIfTrue="true" type="cellIs">
      <formula>"Out of stock less than 60 days"</formula>
    </cfRule>
  </conditionalFormatting>
  <conditionalFormatting sqref="AE54:AE125">
    <cfRule dxfId="828" operator="equal" priority="10" stopIfTrue="true" type="cellIs">
      <formula>"Not sold yet"</formula>
    </cfRule>
  </conditionalFormatting>
  <conditionalFormatting sqref="H54:H125">
    <cfRule dxfId="829" operator="lessThanOrEqual" priority="11" stopIfTrue="true" type="cellIs">
      <formula>90</formula>
    </cfRule>
  </conditionalFormatting>
  <conditionalFormatting sqref="AC3:AC44">
    <cfRule dxfId="830" operator="equal" priority="12" stopIfTrue="true" type="cellIs">
      <formula>"-"</formula>
    </cfRule>
  </conditionalFormatting>
  <conditionalFormatting sqref="AC3:AC44">
    <cfRule dxfId="831" operator="greaterThan" priority="13" stopIfTrue="true" type="cellIs">
      <formula>150</formula>
    </cfRule>
  </conditionalFormatting>
  <conditionalFormatting sqref="AC3:AC44">
    <cfRule dxfId="832" operator="lessThan" priority="14" stopIfTrue="true" type="cellIs">
      <formula>60</formula>
    </cfRule>
  </conditionalFormatting>
  <conditionalFormatting sqref="AE3:AE44">
    <cfRule dxfId="833" operator="equal" priority="15" stopIfTrue="true" type="cellIs">
      <formula>"Out of stock less than 60 days"</formula>
    </cfRule>
  </conditionalFormatting>
  <conditionalFormatting sqref="AE3:AE44">
    <cfRule dxfId="834" operator="equal" priority="16" stopIfTrue="true" type="cellIs">
      <formula>"Not sold yet"</formula>
    </cfRule>
  </conditionalFormatting>
  <conditionalFormatting sqref="AE3:AE44">
    <cfRule dxfId="835" operator="equal" priority="17" stopIfTrue="true" type="cellIs">
      <formula>"Out of stock more than 150 days"</formula>
    </cfRule>
  </conditionalFormatting>
  <conditionalFormatting sqref="H3:H44">
    <cfRule dxfId="836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4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32" min="32" style="0" width="9"/>
    <col collapsed="false" customWidth="true" hidden="false" max="40" min="40" style="0" width="7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2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</cols>
  <sheetData>
    <row r="1">
      <c r="A1" s="8446" t="s">
        <v>9816</v>
      </c>
      <c r="B1" s="8446" t="s">
        <v>9817</v>
      </c>
      <c r="C1" s="8446" t="s">
        <v>9818</v>
      </c>
      <c r="D1" s="8446" t="s">
        <v>9819</v>
      </c>
      <c r="E1" s="8446"/>
      <c r="F1" s="8447" t="s">
        <v>9820</v>
      </c>
      <c r="G1" s="8448" t="s">
        <v>9821</v>
      </c>
      <c r="H1" s="8449" t="s">
        <v>9822</v>
      </c>
      <c r="I1" s="8449" t="s">
        <v>9823</v>
      </c>
      <c r="J1" s="8449" t="s">
        <v>9824</v>
      </c>
      <c r="K1" s="8446" t="s">
        <v>9825</v>
      </c>
      <c r="L1" s="8446" t="s">
        <v>9826</v>
      </c>
      <c r="M1" s="8446" t="s">
        <v>9827</v>
      </c>
      <c r="N1" s="8446" t="s">
        <v>9828</v>
      </c>
      <c r="O1" s="8446" t="s">
        <v>9829</v>
      </c>
      <c r="P1" s="8450" t="s">
        <v>9830</v>
      </c>
      <c r="Q1" s="8450"/>
      <c r="R1" s="8450" t="s">
        <v>9831</v>
      </c>
      <c r="S1" s="8450"/>
      <c r="T1" s="8450" t="s">
        <v>9832</v>
      </c>
      <c r="U1" s="8450"/>
      <c r="V1" s="8450" t="s">
        <v>9833</v>
      </c>
      <c r="W1" s="8450"/>
      <c r="X1" s="8451" t="s">
        <v>9834</v>
      </c>
      <c r="Y1" s="8451"/>
      <c r="Z1" s="8452" t="s">
        <v>9835</v>
      </c>
      <c r="AA1" s="8452"/>
      <c r="AB1" s="8453" t="s">
        <v>9836</v>
      </c>
      <c r="AC1" s="8449" t="s">
        <v>9837</v>
      </c>
      <c r="AD1" s="8449" t="s">
        <v>9838</v>
      </c>
      <c r="AE1" s="8449" t="s">
        <v>9839</v>
      </c>
      <c r="AF1" s="8449" t="s">
        <v>9840</v>
      </c>
      <c r="AG1" s="8449" t="s">
        <v>9841</v>
      </c>
      <c r="AH1" s="8449" t="s">
        <v>9842</v>
      </c>
      <c r="AI1" s="8449" t="s">
        <v>9843</v>
      </c>
      <c r="AJ1" s="8449" t="s">
        <v>9844</v>
      </c>
      <c r="AK1" s="8446" t="s">
        <v>9845</v>
      </c>
      <c r="AL1" s="8446" t="s">
        <v>9846</v>
      </c>
      <c r="AM1" s="8446" t="s">
        <v>9847</v>
      </c>
      <c r="AN1" s="8446" t="s">
        <v>9848</v>
      </c>
    </row>
    <row r="2">
      <c r="A2" s="8446" t="s">
        <v>9849</v>
      </c>
      <c r="B2" s="8446"/>
      <c r="C2" s="8446"/>
      <c r="D2" s="8446" t="s">
        <v>9850</v>
      </c>
      <c r="E2" s="8447" t="s">
        <v>9851</v>
      </c>
      <c r="F2" s="8447"/>
      <c r="G2" s="8448"/>
      <c r="H2" s="8449"/>
      <c r="I2" s="8449"/>
      <c r="J2" s="8449"/>
      <c r="K2" s="8446" t="s">
        <v>9852</v>
      </c>
      <c r="L2" s="8446" t="s">
        <v>9852</v>
      </c>
      <c r="M2" s="8446"/>
      <c r="N2" s="8446"/>
      <c r="O2" s="8446"/>
      <c r="P2" s="8450" t="s">
        <v>9850</v>
      </c>
      <c r="Q2" s="8454" t="s">
        <v>9851</v>
      </c>
      <c r="R2" s="8450" t="s">
        <v>9850</v>
      </c>
      <c r="S2" s="8454" t="s">
        <v>9851</v>
      </c>
      <c r="T2" s="8450" t="s">
        <v>9850</v>
      </c>
      <c r="U2" s="8454" t="s">
        <v>9851</v>
      </c>
      <c r="V2" s="8450" t="s">
        <v>9850</v>
      </c>
      <c r="W2" s="8454" t="s">
        <v>9851</v>
      </c>
      <c r="X2" s="8450" t="s">
        <v>9850</v>
      </c>
      <c r="Y2" s="8454" t="s">
        <v>9851</v>
      </c>
      <c r="Z2" s="8450" t="s">
        <v>9850</v>
      </c>
      <c r="AA2" s="8454" t="s">
        <v>9851</v>
      </c>
      <c r="AB2" s="8453"/>
      <c r="AC2" s="8449"/>
      <c r="AD2" s="8449"/>
      <c r="AE2" s="8449"/>
      <c r="AF2" s="8449"/>
      <c r="AG2" s="8449"/>
      <c r="AH2" s="8449"/>
      <c r="AI2" s="8449"/>
      <c r="AJ2" s="8449"/>
      <c r="AK2" s="8446"/>
      <c r="AL2" s="8446"/>
      <c r="AM2" s="8446"/>
      <c r="AN2" s="8446"/>
    </row>
    <row r="3">
      <c r="A3" s="8455">
        <v>1</v>
      </c>
      <c r="B3" s="8455" t="s">
        <v>9853</v>
      </c>
      <c r="C3" s="8455" t="s">
        <v>9854</v>
      </c>
      <c r="D3" s="8456">
        <v>604</v>
      </c>
      <c r="E3" s="8456">
        <v>601</v>
      </c>
      <c r="F3" s="8456"/>
      <c r="G3" s="8457">
        <f>VLOOKUP(C3,'Data Products'!$A:$B,2,0)</f>
      </c>
      <c r="H3" s="8458">
        <f t="shared" ref="H3:H44" si="5">IFERROR(G3-TODAY(),"")</f>
      </c>
      <c r="I3" s="8459">
        <v>45723</v>
      </c>
      <c r="J3" s="8460">
        <f t="shared" ref="J3:J44" si="0">TODAY()-I3</f>
      </c>
      <c r="K3" s="8456">
        <v>20</v>
      </c>
      <c r="L3" s="8456">
        <v>38</v>
      </c>
      <c r="M3" s="8456">
        <v>500</v>
      </c>
      <c r="N3" s="8456">
        <v>1000</v>
      </c>
      <c r="O3" s="8455" t="s">
        <v>9855</v>
      </c>
      <c r="P3" s="8456">
        <v>0</v>
      </c>
      <c r="Q3" s="8456">
        <v>0</v>
      </c>
      <c r="R3" s="8456">
        <v>113</v>
      </c>
      <c r="S3" s="8456">
        <v>111</v>
      </c>
      <c r="T3" s="8456">
        <v>452</v>
      </c>
      <c r="U3" s="8456">
        <v>452</v>
      </c>
      <c r="V3" s="8456">
        <v>39</v>
      </c>
      <c r="W3" s="8456">
        <v>38</v>
      </c>
      <c r="X3" s="8456">
        <v>0</v>
      </c>
      <c r="Y3" s="8456">
        <v>0</v>
      </c>
      <c r="Z3" s="8456">
        <v>0</v>
      </c>
      <c r="AA3" s="8456">
        <v>0</v>
      </c>
      <c r="AB3" s="8461">
        <f t="shared" ref="AB3:AB44" si="19">L3/30</f>
      </c>
      <c r="AC3" s="8462">
        <f t="shared" ref="AC3:AC44" si="14">IFERROR(D3/AB3,"-")</f>
      </c>
      <c r="AD3" s="8463">
        <f t="shared" ref="AD3:AD44" si="8">IFERROR(TODAY()+AC3,"-")</f>
      </c>
      <c r="AE3" s="8464">
        <f t="shared" ref="AE3:AE44" si="2">_xlfn.IFS(AC3="-","Not sold yet",AND(AC3&lt;=150,AC3&gt;60),"Out of stock more than 60 days",AC3&lt;=60,"Out of stock less than 60 days",AC3&gt;=150,"Out of stock more than 150 days")</f>
      </c>
      <c r="AF3" s="8465">
        <f>VLOOKUP(C3,'Data Products'!$A:$J,10,0)</f>
      </c>
      <c r="AG3" s="8466">
        <f t="shared" ref="AG3:AG44" si="16">AF3*D3</f>
      </c>
      <c r="AH3" s="8467">
        <f t="shared" ref="AH3:AH44" si="10">IF(H3&lt;=90,D3,0)</f>
      </c>
      <c r="AI3" s="8468" t="s">
        <v>9856</v>
      </c>
      <c r="AJ3" s="8468"/>
      <c r="AK3" s="8469"/>
      <c r="AL3" s="8468"/>
      <c r="AM3" s="8469"/>
      <c r="AN3" s="8469"/>
    </row>
    <row r="4">
      <c r="A4" s="8455">
        <v>2</v>
      </c>
      <c r="B4" s="8455" t="s">
        <v>9853</v>
      </c>
      <c r="C4" s="8455" t="s">
        <v>9857</v>
      </c>
      <c r="D4" s="8456">
        <v>4421</v>
      </c>
      <c r="E4" s="8456">
        <v>4421</v>
      </c>
      <c r="F4" s="8456"/>
      <c r="G4" s="8457">
        <f>VLOOKUP(C4,'Data Products'!$A:$B,2,0)</f>
      </c>
      <c r="H4" s="8458">
        <f t="shared" si="5"/>
      </c>
      <c r="I4" s="8459">
        <v>45617</v>
      </c>
      <c r="J4" s="8460">
        <f t="shared" si="0"/>
      </c>
      <c r="K4" s="8456">
        <v>1</v>
      </c>
      <c r="L4" s="8456">
        <v>3</v>
      </c>
      <c r="M4" s="8456">
        <v>0</v>
      </c>
      <c r="N4" s="8456">
        <v>0</v>
      </c>
      <c r="O4" s="8455" t="s">
        <v>9858</v>
      </c>
      <c r="P4" s="8456">
        <v>0</v>
      </c>
      <c r="Q4" s="8456">
        <v>0</v>
      </c>
      <c r="R4" s="8470">
        <v>4004</v>
      </c>
      <c r="S4" s="8470">
        <v>4004</v>
      </c>
      <c r="T4" s="8456">
        <v>417</v>
      </c>
      <c r="U4" s="8456">
        <v>417</v>
      </c>
      <c r="V4" s="8456">
        <v>0</v>
      </c>
      <c r="W4" s="8456">
        <v>0</v>
      </c>
      <c r="X4" s="8456">
        <v>0</v>
      </c>
      <c r="Y4" s="8456">
        <v>0</v>
      </c>
      <c r="Z4" s="8456">
        <v>0</v>
      </c>
      <c r="AA4" s="8456">
        <v>0</v>
      </c>
      <c r="AB4" s="8461">
        <f t="shared" si="19"/>
      </c>
      <c r="AC4" s="8471">
        <f t="shared" si="14"/>
      </c>
      <c r="AD4" s="8463">
        <f t="shared" si="8"/>
      </c>
      <c r="AE4" s="8472">
        <f t="shared" si="2"/>
      </c>
      <c r="AF4" s="8465">
        <f>VLOOKUP(C4,'Data Products'!$A:$J,10,0)</f>
      </c>
      <c r="AG4" s="8466">
        <f t="shared" si="16"/>
      </c>
      <c r="AH4" s="8467">
        <f t="shared" si="10"/>
      </c>
      <c r="AI4" s="8473" t="s">
        <v>9859</v>
      </c>
      <c r="AJ4" s="8469"/>
      <c r="AK4" s="8469"/>
      <c r="AL4" s="8468"/>
      <c r="AM4" s="8469"/>
      <c r="AN4" s="8469"/>
    </row>
    <row r="5">
      <c r="A5" s="8455">
        <v>3</v>
      </c>
      <c r="B5" s="8455" t="s">
        <v>9860</v>
      </c>
      <c r="C5" s="8455" t="s">
        <v>9861</v>
      </c>
      <c r="D5" s="8456">
        <v>1520</v>
      </c>
      <c r="E5" s="8456">
        <v>1520</v>
      </c>
      <c r="F5" s="8456"/>
      <c r="G5" s="8457">
        <f>VLOOKUP(C5,'Data Products'!$A:$B,2,0)</f>
      </c>
      <c r="H5" s="8458">
        <f t="shared" si="5"/>
      </c>
      <c r="I5" s="8459">
        <v>45191</v>
      </c>
      <c r="J5" s="8460">
        <f t="shared" si="0"/>
      </c>
      <c r="K5" s="8456">
        <v>0</v>
      </c>
      <c r="L5" s="8456">
        <v>0</v>
      </c>
      <c r="M5" s="8456">
        <v>0</v>
      </c>
      <c r="N5" s="8456">
        <v>0</v>
      </c>
      <c r="O5" s="8455" t="s">
        <v>9862</v>
      </c>
      <c r="P5" s="8456">
        <v>1520</v>
      </c>
      <c r="Q5" s="8456">
        <v>1520</v>
      </c>
      <c r="R5" s="8456">
        <v>0</v>
      </c>
      <c r="S5" s="8456">
        <v>0</v>
      </c>
      <c r="T5" s="8456">
        <v>0</v>
      </c>
      <c r="U5" s="8456">
        <v>0</v>
      </c>
      <c r="V5" s="8456">
        <v>0</v>
      </c>
      <c r="W5" s="8456">
        <v>0</v>
      </c>
      <c r="X5" s="8456">
        <v>0</v>
      </c>
      <c r="Y5" s="8456">
        <v>0</v>
      </c>
      <c r="Z5" s="8456">
        <v>0</v>
      </c>
      <c r="AA5" s="8456">
        <v>0</v>
      </c>
      <c r="AB5" s="8461">
        <f t="shared" si="19"/>
      </c>
      <c r="AC5" s="8471">
        <f t="shared" si="14"/>
      </c>
      <c r="AD5" s="8463">
        <f t="shared" si="8"/>
      </c>
      <c r="AE5" s="8472">
        <f t="shared" si="2"/>
      </c>
      <c r="AF5" s="8465">
        <f>VLOOKUP(C5,'Data Products'!$A:$J,10,0)</f>
      </c>
      <c r="AG5" s="8466">
        <f t="shared" si="16"/>
      </c>
      <c r="AH5" s="8467">
        <f t="shared" si="10"/>
      </c>
      <c r="AI5" s="8468"/>
      <c r="AJ5" s="8469"/>
      <c r="AK5" s="8469"/>
      <c r="AL5" s="8468"/>
      <c r="AM5" s="8469"/>
      <c r="AN5" s="8469"/>
    </row>
    <row customHeight="true" hidden="true" ht="18" r="6">
      <c r="A6" s="8455">
        <v>4</v>
      </c>
      <c r="B6" s="8455" t="s">
        <v>9863</v>
      </c>
      <c r="C6" s="8455" t="s">
        <v>9864</v>
      </c>
      <c r="D6" s="8456">
        <v>0</v>
      </c>
      <c r="E6" s="8456">
        <v>0</v>
      </c>
      <c r="F6" s="8456"/>
      <c r="G6" s="8474">
        <f>VLOOKUP(C6,'Data Products'!$A:$B,2,0)</f>
      </c>
      <c r="H6" s="8475">
        <f t="shared" si="5"/>
      </c>
      <c r="I6" s="8459">
        <v>45752</v>
      </c>
      <c r="J6" s="8460">
        <f t="shared" si="0"/>
      </c>
      <c r="K6" s="8456">
        <v>0</v>
      </c>
      <c r="L6" s="8456">
        <v>0</v>
      </c>
      <c r="M6" s="8456">
        <v>0</v>
      </c>
      <c r="N6" s="8456">
        <v>0</v>
      </c>
      <c r="O6" s="8455" t="s">
        <v>9865</v>
      </c>
      <c r="P6" s="8456">
        <v>0</v>
      </c>
      <c r="Q6" s="8456">
        <v>0</v>
      </c>
      <c r="R6" s="8456">
        <v>0</v>
      </c>
      <c r="S6" s="8456">
        <v>0</v>
      </c>
      <c r="T6" s="8456">
        <v>0</v>
      </c>
      <c r="U6" s="8456">
        <v>0</v>
      </c>
      <c r="V6" s="8456">
        <v>0</v>
      </c>
      <c r="W6" s="8456">
        <v>0</v>
      </c>
      <c r="X6" s="8456">
        <v>0</v>
      </c>
      <c r="Y6" s="8456">
        <v>0</v>
      </c>
      <c r="Z6" s="8456">
        <v>0</v>
      </c>
      <c r="AA6" s="8456">
        <v>0</v>
      </c>
      <c r="AB6" s="8461">
        <f t="shared" si="19"/>
      </c>
      <c r="AC6" s="8471">
        <f t="shared" si="14"/>
      </c>
      <c r="AD6" s="8463">
        <f t="shared" si="8"/>
      </c>
      <c r="AE6" s="8472">
        <f t="shared" si="2"/>
      </c>
      <c r="AF6" s="8465">
        <f>VLOOKUP(C6,'Data Products'!$A:$J,10,0)</f>
      </c>
      <c r="AG6" s="8466">
        <f t="shared" si="16"/>
      </c>
      <c r="AH6" s="8467">
        <f t="shared" si="10"/>
      </c>
      <c r="AI6" s="8468"/>
      <c r="AJ6" s="8469"/>
      <c r="AK6" s="8469"/>
      <c r="AL6" s="8468"/>
      <c r="AM6" s="8469"/>
      <c r="AN6" s="8469"/>
    </row>
    <row r="7">
      <c r="A7" s="8455">
        <v>5</v>
      </c>
      <c r="B7" s="8455" t="s">
        <v>9860</v>
      </c>
      <c r="C7" s="8455" t="s">
        <v>9866</v>
      </c>
      <c r="D7" s="8456">
        <v>9006</v>
      </c>
      <c r="E7" s="8476">
        <v>8883</v>
      </c>
      <c r="F7" s="8456"/>
      <c r="G7" s="8457">
        <f>VLOOKUP(C7,'Data Products'!$A:$B,2,0)</f>
      </c>
      <c r="H7" s="8458">
        <f t="shared" si="5"/>
      </c>
      <c r="I7" s="8459">
        <v>45854</v>
      </c>
      <c r="J7" s="8460">
        <f t="shared" si="0"/>
      </c>
      <c r="K7" s="8456">
        <v>5312</v>
      </c>
      <c r="L7" s="8456">
        <v>6902</v>
      </c>
      <c r="M7" s="8456">
        <v>2000</v>
      </c>
      <c r="N7" s="8456">
        <v>4500</v>
      </c>
      <c r="O7" s="8455" t="s">
        <v>9865</v>
      </c>
      <c r="P7" s="8456">
        <v>0</v>
      </c>
      <c r="Q7" s="8456">
        <v>0</v>
      </c>
      <c r="R7" s="8456">
        <v>5751</v>
      </c>
      <c r="S7" s="8456">
        <v>5664</v>
      </c>
      <c r="T7" s="8456">
        <v>3215</v>
      </c>
      <c r="U7" s="8456">
        <v>3196</v>
      </c>
      <c r="V7" s="8456">
        <v>40</v>
      </c>
      <c r="W7" s="8456">
        <v>23</v>
      </c>
      <c r="X7" s="8456">
        <v>0</v>
      </c>
      <c r="Y7" s="8456">
        <v>0</v>
      </c>
      <c r="Z7" s="8456">
        <v>0</v>
      </c>
      <c r="AA7" s="8456">
        <v>0</v>
      </c>
      <c r="AB7" s="8461">
        <f t="shared" si="19"/>
      </c>
      <c r="AC7" s="8477">
        <f t="shared" si="14"/>
      </c>
      <c r="AD7" s="8463">
        <f t="shared" si="8"/>
      </c>
      <c r="AE7" s="8478">
        <f t="shared" si="2"/>
      </c>
      <c r="AF7" s="8465">
        <f>VLOOKUP(C7,'Data Products'!$A:$J,10,0)</f>
      </c>
      <c r="AG7" s="8466">
        <f t="shared" si="16"/>
      </c>
      <c r="AH7" s="8467">
        <f t="shared" si="10"/>
      </c>
      <c r="AI7" s="8468"/>
      <c r="AJ7" s="8469"/>
      <c r="AK7" s="8469"/>
      <c r="AL7" s="8468"/>
      <c r="AM7" s="8469"/>
      <c r="AN7" s="8469"/>
    </row>
    <row customHeight="true" hidden="true" ht="18" r="8">
      <c r="A8" s="8455">
        <v>6</v>
      </c>
      <c r="B8" s="8455" t="s">
        <v>9863</v>
      </c>
      <c r="C8" s="8455" t="s">
        <v>9867</v>
      </c>
      <c r="D8" s="8456">
        <v>0</v>
      </c>
      <c r="E8" s="8456">
        <v>0</v>
      </c>
      <c r="F8" s="8456"/>
      <c r="G8" s="8474">
        <f>VLOOKUP(C8,'Data Products'!$A:$B,2,0)</f>
      </c>
      <c r="H8" s="8475">
        <f t="shared" si="5"/>
      </c>
      <c r="I8" s="8459"/>
      <c r="J8" s="8460">
        <f t="shared" si="0"/>
      </c>
      <c r="K8" s="8456">
        <v>0</v>
      </c>
      <c r="L8" s="8456">
        <v>0</v>
      </c>
      <c r="M8" s="8456">
        <v>0</v>
      </c>
      <c r="N8" s="8456">
        <v>0</v>
      </c>
      <c r="O8" s="8455" t="s">
        <v>9862</v>
      </c>
      <c r="P8" s="8456">
        <v>0</v>
      </c>
      <c r="Q8" s="8456">
        <v>0</v>
      </c>
      <c r="R8" s="8456">
        <v>0</v>
      </c>
      <c r="S8" s="8456">
        <v>0</v>
      </c>
      <c r="T8" s="8456">
        <v>0</v>
      </c>
      <c r="U8" s="8456">
        <v>0</v>
      </c>
      <c r="V8" s="8456">
        <v>0</v>
      </c>
      <c r="W8" s="8456">
        <v>0</v>
      </c>
      <c r="X8" s="8456">
        <v>0</v>
      </c>
      <c r="Y8" s="8456">
        <v>0</v>
      </c>
      <c r="Z8" s="8456">
        <v>0</v>
      </c>
      <c r="AA8" s="8456">
        <v>0</v>
      </c>
      <c r="AB8" s="8461">
        <f t="shared" si="19"/>
      </c>
      <c r="AC8" s="8471">
        <f t="shared" si="14"/>
      </c>
      <c r="AD8" s="8463">
        <f t="shared" si="8"/>
      </c>
      <c r="AE8" s="8472">
        <f t="shared" si="2"/>
      </c>
      <c r="AF8" s="8465">
        <f>VLOOKUP(C8,'Data Products'!$A:$J,10,0)</f>
      </c>
      <c r="AG8" s="8466">
        <f t="shared" si="16"/>
      </c>
      <c r="AH8" s="8467">
        <f t="shared" si="10"/>
      </c>
      <c r="AI8" s="8468"/>
      <c r="AJ8" s="8469"/>
      <c r="AK8" s="8469"/>
      <c r="AL8" s="8468"/>
      <c r="AM8" s="8469"/>
      <c r="AN8" s="8469"/>
    </row>
    <row customHeight="true" hidden="true" ht="18" r="9">
      <c r="A9" s="8455">
        <v>7</v>
      </c>
      <c r="B9" s="8455" t="s">
        <v>9863</v>
      </c>
      <c r="C9" s="8455" t="s">
        <v>9868</v>
      </c>
      <c r="D9" s="8456">
        <v>0</v>
      </c>
      <c r="E9" s="8456">
        <v>0</v>
      </c>
      <c r="F9" s="8456"/>
      <c r="G9" s="8474">
        <f>VLOOKUP(C9,'Data Products'!$A:$B,2,0)</f>
      </c>
      <c r="H9" s="8475">
        <f t="shared" si="5"/>
      </c>
      <c r="I9" s="8459"/>
      <c r="J9" s="8460">
        <f t="shared" si="0"/>
      </c>
      <c r="K9" s="8456">
        <v>0</v>
      </c>
      <c r="L9" s="8456">
        <v>0</v>
      </c>
      <c r="M9" s="8456">
        <v>0</v>
      </c>
      <c r="N9" s="8456">
        <v>0</v>
      </c>
      <c r="O9" s="8455" t="s">
        <v>9862</v>
      </c>
      <c r="P9" s="8456">
        <v>0</v>
      </c>
      <c r="Q9" s="8456">
        <v>0</v>
      </c>
      <c r="R9" s="8456">
        <v>0</v>
      </c>
      <c r="S9" s="8456">
        <v>0</v>
      </c>
      <c r="T9" s="8456">
        <v>0</v>
      </c>
      <c r="U9" s="8456">
        <v>0</v>
      </c>
      <c r="V9" s="8456">
        <v>0</v>
      </c>
      <c r="W9" s="8456">
        <v>0</v>
      </c>
      <c r="X9" s="8456">
        <v>0</v>
      </c>
      <c r="Y9" s="8456">
        <v>0</v>
      </c>
      <c r="Z9" s="8456">
        <v>0</v>
      </c>
      <c r="AA9" s="8456">
        <v>0</v>
      </c>
      <c r="AB9" s="8461">
        <f t="shared" si="19"/>
      </c>
      <c r="AC9" s="8471">
        <f t="shared" si="14"/>
      </c>
      <c r="AD9" s="8463">
        <f t="shared" si="8"/>
      </c>
      <c r="AE9" s="8472">
        <f t="shared" si="2"/>
      </c>
      <c r="AF9" s="8465">
        <f>VLOOKUP(C9,'Data Products'!$A:$J,10,0)</f>
      </c>
      <c r="AG9" s="8466">
        <f t="shared" si="16"/>
      </c>
      <c r="AH9" s="8467">
        <f t="shared" si="10"/>
      </c>
      <c r="AI9" s="8468"/>
      <c r="AJ9" s="8469"/>
      <c r="AK9" s="8469"/>
      <c r="AL9" s="8468"/>
      <c r="AM9" s="8469"/>
      <c r="AN9" s="8469"/>
    </row>
    <row customHeight="true" hidden="true" ht="18" r="10">
      <c r="A10" s="8455">
        <v>8</v>
      </c>
      <c r="B10" s="8455" t="s">
        <v>9863</v>
      </c>
      <c r="C10" s="8455" t="s">
        <v>9869</v>
      </c>
      <c r="D10" s="8456">
        <v>0</v>
      </c>
      <c r="E10" s="8456">
        <v>0</v>
      </c>
      <c r="F10" s="8456"/>
      <c r="G10" s="8474">
        <f>VLOOKUP(C10,'Data Products'!$A:$B,2,0)</f>
      </c>
      <c r="H10" s="8475">
        <f t="shared" si="5"/>
      </c>
      <c r="I10" s="8459"/>
      <c r="J10" s="8460">
        <f t="shared" si="0"/>
      </c>
      <c r="K10" s="8456">
        <v>0</v>
      </c>
      <c r="L10" s="8456">
        <v>0</v>
      </c>
      <c r="M10" s="8456">
        <v>0</v>
      </c>
      <c r="N10" s="8456">
        <v>0</v>
      </c>
      <c r="O10" s="8455" t="s">
        <v>9862</v>
      </c>
      <c r="P10" s="8456">
        <v>0</v>
      </c>
      <c r="Q10" s="8456">
        <v>0</v>
      </c>
      <c r="R10" s="8456">
        <v>0</v>
      </c>
      <c r="S10" s="8456">
        <v>0</v>
      </c>
      <c r="T10" s="8456">
        <v>0</v>
      </c>
      <c r="U10" s="8456">
        <v>0</v>
      </c>
      <c r="V10" s="8456">
        <v>0</v>
      </c>
      <c r="W10" s="8456">
        <v>0</v>
      </c>
      <c r="X10" s="8456">
        <v>0</v>
      </c>
      <c r="Y10" s="8456">
        <v>0</v>
      </c>
      <c r="Z10" s="8456">
        <v>0</v>
      </c>
      <c r="AA10" s="8456">
        <v>0</v>
      </c>
      <c r="AB10" s="8461">
        <f t="shared" si="19"/>
      </c>
      <c r="AC10" s="8471">
        <f t="shared" si="14"/>
      </c>
      <c r="AD10" s="8463">
        <f t="shared" si="8"/>
      </c>
      <c r="AE10" s="8472">
        <f t="shared" si="2"/>
      </c>
      <c r="AF10" s="8465">
        <f>VLOOKUP(C10,'Data Products'!$A:$J,10,0)</f>
      </c>
      <c r="AG10" s="8466">
        <f t="shared" si="16"/>
      </c>
      <c r="AH10" s="8467">
        <f t="shared" si="10"/>
      </c>
      <c r="AI10" s="8468"/>
      <c r="AJ10" s="8469"/>
      <c r="AK10" s="8469"/>
      <c r="AL10" s="8468"/>
      <c r="AM10" s="8469"/>
      <c r="AN10" s="8469"/>
    </row>
    <row customHeight="true" hidden="true" ht="18" r="11">
      <c r="A11" s="8455">
        <v>9</v>
      </c>
      <c r="B11" s="8455" t="s">
        <v>9863</v>
      </c>
      <c r="C11" s="8455" t="s">
        <v>9870</v>
      </c>
      <c r="D11" s="8456">
        <v>0</v>
      </c>
      <c r="E11" s="8456">
        <v>0</v>
      </c>
      <c r="F11" s="8456"/>
      <c r="G11" s="8474">
        <f>VLOOKUP(C11,'Data Products'!$A:$B,2,0)</f>
      </c>
      <c r="H11" s="8475">
        <f t="shared" si="5"/>
      </c>
      <c r="I11" s="8459"/>
      <c r="J11" s="8460">
        <f t="shared" si="0"/>
      </c>
      <c r="K11" s="8456">
        <v>0</v>
      </c>
      <c r="L11" s="8456">
        <v>0</v>
      </c>
      <c r="M11" s="8456">
        <v>0</v>
      </c>
      <c r="N11" s="8456">
        <v>0</v>
      </c>
      <c r="O11" s="8455" t="s">
        <v>9862</v>
      </c>
      <c r="P11" s="8456">
        <v>0</v>
      </c>
      <c r="Q11" s="8456">
        <v>0</v>
      </c>
      <c r="R11" s="8456">
        <v>0</v>
      </c>
      <c r="S11" s="8456">
        <v>0</v>
      </c>
      <c r="T11" s="8456">
        <v>0</v>
      </c>
      <c r="U11" s="8456">
        <v>0</v>
      </c>
      <c r="V11" s="8456">
        <v>0</v>
      </c>
      <c r="W11" s="8456">
        <v>0</v>
      </c>
      <c r="X11" s="8456">
        <v>0</v>
      </c>
      <c r="Y11" s="8456">
        <v>0</v>
      </c>
      <c r="Z11" s="8456">
        <v>0</v>
      </c>
      <c r="AA11" s="8456">
        <v>0</v>
      </c>
      <c r="AB11" s="8461">
        <f t="shared" si="19"/>
      </c>
      <c r="AC11" s="8471">
        <f t="shared" si="14"/>
      </c>
      <c r="AD11" s="8463">
        <f t="shared" si="8"/>
      </c>
      <c r="AE11" s="8472">
        <f t="shared" si="2"/>
      </c>
      <c r="AF11" s="8465">
        <f>VLOOKUP(C11,'Data Products'!$A:$J,10,0)</f>
      </c>
      <c r="AG11" s="8466">
        <f t="shared" si="16"/>
      </c>
      <c r="AH11" s="8467">
        <f t="shared" si="10"/>
      </c>
      <c r="AI11" s="8468"/>
      <c r="AJ11" s="8469"/>
      <c r="AK11" s="8469"/>
      <c r="AL11" s="8468"/>
      <c r="AM11" s="8469"/>
      <c r="AN11" s="8469"/>
    </row>
    <row customHeight="true" hidden="true" ht="18" r="12">
      <c r="A12" s="8455">
        <v>10</v>
      </c>
      <c r="B12" s="8455" t="s">
        <v>9863</v>
      </c>
      <c r="C12" s="8455" t="s">
        <v>9871</v>
      </c>
      <c r="D12" s="8456">
        <v>0</v>
      </c>
      <c r="E12" s="8456">
        <v>0</v>
      </c>
      <c r="F12" s="8456" t="s">
        <v>9872</v>
      </c>
      <c r="G12" s="8457">
        <f>VLOOKUP(C12,'Data Products'!$A:$B,2,0)</f>
      </c>
      <c r="H12" s="8458">
        <f t="shared" si="5"/>
      </c>
      <c r="I12" s="8459">
        <v>45532</v>
      </c>
      <c r="J12" s="8460">
        <f t="shared" si="0"/>
      </c>
      <c r="K12" s="8456">
        <v>0</v>
      </c>
      <c r="L12" s="8456">
        <v>0</v>
      </c>
      <c r="M12" s="8456">
        <v>300</v>
      </c>
      <c r="N12" s="8456">
        <v>500</v>
      </c>
      <c r="O12" s="8455" t="s">
        <v>9873</v>
      </c>
      <c r="P12" s="8456">
        <v>0</v>
      </c>
      <c r="Q12" s="8456">
        <v>0</v>
      </c>
      <c r="R12" s="8456">
        <v>0</v>
      </c>
      <c r="S12" s="8456">
        <v>0</v>
      </c>
      <c r="T12" s="8456">
        <v>0</v>
      </c>
      <c r="U12" s="8456">
        <v>0</v>
      </c>
      <c r="V12" s="8456">
        <v>0</v>
      </c>
      <c r="W12" s="8456">
        <v>0</v>
      </c>
      <c r="X12" s="8456">
        <v>0</v>
      </c>
      <c r="Y12" s="8456">
        <v>0</v>
      </c>
      <c r="Z12" s="8456">
        <v>0</v>
      </c>
      <c r="AA12" s="8456">
        <v>0</v>
      </c>
      <c r="AB12" s="8461">
        <f t="shared" si="19"/>
      </c>
      <c r="AC12" s="8471">
        <f t="shared" si="14"/>
      </c>
      <c r="AD12" s="8463">
        <f t="shared" si="8"/>
      </c>
      <c r="AE12" s="8472">
        <f t="shared" si="2"/>
      </c>
      <c r="AF12" s="8465">
        <f>VLOOKUP(C12,'Data Products'!$A:$J,10,0)</f>
      </c>
      <c r="AG12" s="8466">
        <f t="shared" si="16"/>
      </c>
      <c r="AH12" s="8467">
        <f t="shared" si="10"/>
      </c>
      <c r="AI12" s="8479"/>
      <c r="AJ12" s="8469"/>
      <c r="AK12" s="8469"/>
      <c r="AL12" s="8468"/>
      <c r="AM12" s="8469"/>
      <c r="AN12" s="8469"/>
    </row>
    <row r="13">
      <c r="A13" s="8455">
        <v>11</v>
      </c>
      <c r="B13" s="8455" t="s">
        <v>9853</v>
      </c>
      <c r="C13" s="8455" t="s">
        <v>9874</v>
      </c>
      <c r="D13" s="8456">
        <v>6</v>
      </c>
      <c r="E13" s="8456">
        <v>5</v>
      </c>
      <c r="F13" s="8456"/>
      <c r="G13" s="8457">
        <f>VLOOKUP(C13,'Data Products'!$A:$B,2,0)</f>
      </c>
      <c r="H13" s="8458">
        <f t="shared" si="5"/>
      </c>
      <c r="I13" s="8459">
        <v>45504</v>
      </c>
      <c r="J13" s="8460">
        <f t="shared" si="0"/>
      </c>
      <c r="K13" s="8456">
        <v>6</v>
      </c>
      <c r="L13" s="8456">
        <v>6</v>
      </c>
      <c r="M13" s="8456">
        <v>0</v>
      </c>
      <c r="N13" s="8456">
        <v>0</v>
      </c>
      <c r="O13" s="8455" t="s">
        <v>9873</v>
      </c>
      <c r="P13" s="8456">
        <v>0</v>
      </c>
      <c r="Q13" s="8456">
        <v>0</v>
      </c>
      <c r="R13" s="8456">
        <v>0</v>
      </c>
      <c r="S13" s="8456">
        <v>0</v>
      </c>
      <c r="T13" s="8456">
        <v>6</v>
      </c>
      <c r="U13" s="8456">
        <v>5</v>
      </c>
      <c r="V13" s="8456">
        <v>0</v>
      </c>
      <c r="W13" s="8456">
        <v>0</v>
      </c>
      <c r="X13" s="8456">
        <v>0</v>
      </c>
      <c r="Y13" s="8456">
        <v>0</v>
      </c>
      <c r="Z13" s="8456">
        <v>0</v>
      </c>
      <c r="AA13" s="8456">
        <v>0</v>
      </c>
      <c r="AB13" s="8461">
        <f t="shared" si="19"/>
      </c>
      <c r="AC13" s="8462">
        <f t="shared" si="14"/>
      </c>
      <c r="AD13" s="8463">
        <f t="shared" si="8"/>
      </c>
      <c r="AE13" s="8464">
        <f t="shared" si="2"/>
      </c>
      <c r="AF13" s="8465">
        <f>VLOOKUP(C13,'Data Products'!$A:$J,10,0)</f>
      </c>
      <c r="AG13" s="8466">
        <f t="shared" si="16"/>
      </c>
      <c r="AH13" s="8467">
        <f t="shared" si="10"/>
      </c>
      <c r="AI13" s="8479" t="s">
        <v>9875</v>
      </c>
      <c r="AJ13" s="8469"/>
      <c r="AK13" s="8469"/>
      <c r="AL13" s="8480"/>
      <c r="AM13" s="8469"/>
      <c r="AN13" s="8469"/>
    </row>
    <row customHeight="true" hidden="true" ht="18" r="14">
      <c r="A14" s="8455">
        <v>12</v>
      </c>
      <c r="B14" s="8455" t="s">
        <v>9853</v>
      </c>
      <c r="C14" s="8455" t="s">
        <v>9876</v>
      </c>
      <c r="D14" s="8456">
        <v>0</v>
      </c>
      <c r="E14" s="8456">
        <v>0</v>
      </c>
      <c r="F14" s="8456"/>
      <c r="G14" s="8474">
        <f>VLOOKUP(C14,'Data Products'!$A:$B,2,0)</f>
      </c>
      <c r="H14" s="8475">
        <f t="shared" si="5"/>
      </c>
      <c r="I14" s="8459">
        <v>45504</v>
      </c>
      <c r="J14" s="8460">
        <f t="shared" si="0"/>
      </c>
      <c r="K14" s="8456">
        <v>0</v>
      </c>
      <c r="L14" s="8456">
        <v>0</v>
      </c>
      <c r="M14" s="8470">
        <v>300</v>
      </c>
      <c r="N14" s="8470">
        <v>500</v>
      </c>
      <c r="O14" s="8455" t="s">
        <v>9873</v>
      </c>
      <c r="P14" s="8456">
        <v>0</v>
      </c>
      <c r="Q14" s="8456">
        <v>0</v>
      </c>
      <c r="R14" s="8456">
        <v>0</v>
      </c>
      <c r="S14" s="8456">
        <v>0</v>
      </c>
      <c r="T14" s="8456">
        <v>0</v>
      </c>
      <c r="U14" s="8456">
        <v>0</v>
      </c>
      <c r="V14" s="8456">
        <v>0</v>
      </c>
      <c r="W14" s="8456">
        <v>0</v>
      </c>
      <c r="X14" s="8456">
        <v>0</v>
      </c>
      <c r="Y14" s="8456">
        <v>0</v>
      </c>
      <c r="Z14" s="8456">
        <v>0</v>
      </c>
      <c r="AA14" s="8456">
        <v>0</v>
      </c>
      <c r="AB14" s="8461">
        <f t="shared" si="19"/>
      </c>
      <c r="AC14" s="8471">
        <f t="shared" si="14"/>
      </c>
      <c r="AD14" s="8463">
        <f t="shared" si="8"/>
      </c>
      <c r="AE14" s="8472">
        <f t="shared" si="2"/>
      </c>
      <c r="AF14" s="8465">
        <f>VLOOKUP(C14,'Data Products'!$A:$J,10,0)</f>
      </c>
      <c r="AG14" s="8466">
        <f t="shared" si="16"/>
      </c>
      <c r="AH14" s="8467">
        <f t="shared" si="10"/>
      </c>
      <c r="AI14" s="8479"/>
      <c r="AJ14" s="8468"/>
      <c r="AK14" s="8469"/>
      <c r="AL14" s="8480"/>
      <c r="AM14" s="8469"/>
      <c r="AN14" s="8469"/>
    </row>
    <row customHeight="true" hidden="true" ht="18" r="15">
      <c r="A15" s="8455">
        <v>13</v>
      </c>
      <c r="B15" s="8455" t="s">
        <v>9853</v>
      </c>
      <c r="C15" s="8455" t="s">
        <v>9877</v>
      </c>
      <c r="D15" s="8456">
        <v>0</v>
      </c>
      <c r="E15" s="8456">
        <v>0</v>
      </c>
      <c r="F15" s="8456"/>
      <c r="G15" s="8474">
        <f>VLOOKUP(C15,'Data Products'!$A:$B,2,0)</f>
      </c>
      <c r="H15" s="8475">
        <f t="shared" si="5"/>
      </c>
      <c r="I15" s="8459">
        <v>45648</v>
      </c>
      <c r="J15" s="8460">
        <f t="shared" si="0"/>
      </c>
      <c r="K15" s="8456">
        <v>0</v>
      </c>
      <c r="L15" s="8456">
        <v>0</v>
      </c>
      <c r="M15" s="8470">
        <v>0</v>
      </c>
      <c r="N15" s="8470">
        <v>0</v>
      </c>
      <c r="O15" s="8455" t="s">
        <v>9873</v>
      </c>
      <c r="P15" s="8456">
        <v>0</v>
      </c>
      <c r="Q15" s="8456">
        <v>0</v>
      </c>
      <c r="R15" s="8456">
        <v>0</v>
      </c>
      <c r="S15" s="8456">
        <v>0</v>
      </c>
      <c r="T15" s="8456">
        <v>0</v>
      </c>
      <c r="U15" s="8456">
        <v>0</v>
      </c>
      <c r="V15" s="8456">
        <v>0</v>
      </c>
      <c r="W15" s="8456">
        <v>0</v>
      </c>
      <c r="X15" s="8456">
        <v>0</v>
      </c>
      <c r="Y15" s="8456">
        <v>0</v>
      </c>
      <c r="Z15" s="8456">
        <v>0</v>
      </c>
      <c r="AA15" s="8456">
        <v>0</v>
      </c>
      <c r="AB15" s="8461">
        <f t="shared" si="19"/>
      </c>
      <c r="AC15" s="8471">
        <f t="shared" si="14"/>
      </c>
      <c r="AD15" s="8463">
        <f t="shared" si="8"/>
      </c>
      <c r="AE15" s="8472">
        <f t="shared" si="2"/>
      </c>
      <c r="AF15" s="8465">
        <f>VLOOKUP(C15,'Data Products'!$A:$J,10,0)</f>
      </c>
      <c r="AG15" s="8466">
        <f t="shared" si="16"/>
      </c>
      <c r="AH15" s="8467">
        <f t="shared" si="10"/>
      </c>
      <c r="AI15" s="8479"/>
      <c r="AJ15" s="8468"/>
      <c r="AK15" s="8469"/>
      <c r="AL15" s="8480"/>
      <c r="AM15" s="8469"/>
      <c r="AN15" s="8469"/>
    </row>
    <row customHeight="true" hidden="true" ht="18" r="16">
      <c r="A16" s="8455">
        <v>14</v>
      </c>
      <c r="B16" s="8455" t="s">
        <v>9853</v>
      </c>
      <c r="C16" s="8455" t="s">
        <v>9878</v>
      </c>
      <c r="D16" s="8456">
        <v>0</v>
      </c>
      <c r="E16" s="8456">
        <v>0</v>
      </c>
      <c r="F16" s="8456"/>
      <c r="G16" s="8474">
        <f>VLOOKUP(C16,'Data Products'!$A:$B,2,0)</f>
      </c>
      <c r="H16" s="8475">
        <f t="shared" si="5"/>
      </c>
      <c r="I16" s="8459">
        <v>45504</v>
      </c>
      <c r="J16" s="8460">
        <f t="shared" si="0"/>
      </c>
      <c r="K16" s="8456">
        <v>0</v>
      </c>
      <c r="L16" s="8456">
        <v>0</v>
      </c>
      <c r="M16" s="8456">
        <v>0</v>
      </c>
      <c r="N16" s="8456">
        <v>0</v>
      </c>
      <c r="O16" s="8455" t="s">
        <v>9873</v>
      </c>
      <c r="P16" s="8456">
        <v>0</v>
      </c>
      <c r="Q16" s="8456">
        <v>0</v>
      </c>
      <c r="R16" s="8456">
        <v>0</v>
      </c>
      <c r="S16" s="8456">
        <v>0</v>
      </c>
      <c r="T16" s="8456">
        <v>0</v>
      </c>
      <c r="U16" s="8456">
        <v>0</v>
      </c>
      <c r="V16" s="8456">
        <v>0</v>
      </c>
      <c r="W16" s="8456">
        <v>0</v>
      </c>
      <c r="X16" s="8456">
        <v>0</v>
      </c>
      <c r="Y16" s="8456">
        <v>0</v>
      </c>
      <c r="Z16" s="8456">
        <v>0</v>
      </c>
      <c r="AA16" s="8456">
        <v>0</v>
      </c>
      <c r="AB16" s="8461">
        <f t="shared" si="19"/>
      </c>
      <c r="AC16" s="8471">
        <f t="shared" si="14"/>
      </c>
      <c r="AD16" s="8463">
        <f t="shared" si="8"/>
      </c>
      <c r="AE16" s="8472">
        <f t="shared" si="2"/>
      </c>
      <c r="AF16" s="8465">
        <f>VLOOKUP(C16,'Data Products'!$A:$J,10,0)</f>
      </c>
      <c r="AG16" s="8466">
        <f t="shared" si="16"/>
      </c>
      <c r="AH16" s="8467">
        <f t="shared" si="10"/>
      </c>
      <c r="AI16" s="8479"/>
      <c r="AJ16" s="8468"/>
      <c r="AK16" s="8469"/>
      <c r="AL16" s="8468"/>
      <c r="AM16" s="8469"/>
      <c r="AN16" s="8469"/>
    </row>
    <row customHeight="true" hidden="true" ht="18" r="17">
      <c r="A17" s="8455">
        <v>15</v>
      </c>
      <c r="B17" s="8455" t="s">
        <v>9853</v>
      </c>
      <c r="C17" s="8455" t="s">
        <v>9879</v>
      </c>
      <c r="D17" s="8456">
        <v>0</v>
      </c>
      <c r="E17" s="8456">
        <v>0</v>
      </c>
      <c r="F17" s="8456"/>
      <c r="G17" s="8457">
        <f>VLOOKUP(C17,'Data Products'!$A:$B,2,0)</f>
      </c>
      <c r="H17" s="8458">
        <f t="shared" si="5"/>
      </c>
      <c r="I17" s="8459">
        <v>45653</v>
      </c>
      <c r="J17" s="8460">
        <f t="shared" si="0"/>
      </c>
      <c r="K17" s="8456">
        <v>0</v>
      </c>
      <c r="L17" s="8456">
        <v>0</v>
      </c>
      <c r="M17" s="8456">
        <v>1000</v>
      </c>
      <c r="N17" s="8456">
        <v>1500</v>
      </c>
      <c r="O17" s="8455" t="s">
        <v>9873</v>
      </c>
      <c r="P17" s="8456">
        <v>0</v>
      </c>
      <c r="Q17" s="8456">
        <v>0</v>
      </c>
      <c r="R17" s="8456">
        <v>0</v>
      </c>
      <c r="S17" s="8456">
        <v>0</v>
      </c>
      <c r="T17" s="8456">
        <v>0</v>
      </c>
      <c r="U17" s="8456">
        <v>0</v>
      </c>
      <c r="V17" s="8456">
        <v>0</v>
      </c>
      <c r="W17" s="8456">
        <v>0</v>
      </c>
      <c r="X17" s="8456">
        <v>0</v>
      </c>
      <c r="Y17" s="8456">
        <v>0</v>
      </c>
      <c r="Z17" s="8456">
        <v>0</v>
      </c>
      <c r="AA17" s="8456">
        <v>0</v>
      </c>
      <c r="AB17" s="8461">
        <f t="shared" si="19"/>
      </c>
      <c r="AC17" s="8471">
        <f t="shared" si="14"/>
      </c>
      <c r="AD17" s="8463">
        <f t="shared" si="8"/>
      </c>
      <c r="AE17" s="8472">
        <f t="shared" si="2"/>
      </c>
      <c r="AF17" s="8465">
        <f>VLOOKUP(C17,'Data Products'!$A:$J,10,0)</f>
      </c>
      <c r="AG17" s="8466">
        <f t="shared" si="16"/>
      </c>
      <c r="AH17" s="8467">
        <f t="shared" si="10"/>
      </c>
      <c r="AI17" s="8479"/>
      <c r="AJ17" s="8469"/>
      <c r="AK17" s="8469"/>
      <c r="AL17" s="8468"/>
      <c r="AM17" s="8469"/>
      <c r="AN17" s="8469"/>
    </row>
    <row r="18">
      <c r="A18" s="8455">
        <v>16</v>
      </c>
      <c r="B18" s="8455" t="s">
        <v>9853</v>
      </c>
      <c r="C18" s="8455" t="s">
        <v>9880</v>
      </c>
      <c r="D18" s="8456">
        <v>1711</v>
      </c>
      <c r="E18" s="8456">
        <v>1711</v>
      </c>
      <c r="F18" s="8456"/>
      <c r="G18" s="8457">
        <f>VLOOKUP(C18,'Data Products'!$A:$B,2,0)</f>
      </c>
      <c r="H18" s="8458">
        <f t="shared" si="5"/>
      </c>
      <c r="I18" s="8459">
        <v>45737</v>
      </c>
      <c r="J18" s="8460">
        <f t="shared" si="0"/>
      </c>
      <c r="K18" s="8456">
        <v>331</v>
      </c>
      <c r="L18" s="8456">
        <v>936</v>
      </c>
      <c r="M18" s="8456">
        <v>0</v>
      </c>
      <c r="N18" s="8456">
        <v>0</v>
      </c>
      <c r="O18" s="8455" t="s">
        <v>9873</v>
      </c>
      <c r="P18" s="8456">
        <v>1000</v>
      </c>
      <c r="Q18" s="8456">
        <v>1000</v>
      </c>
      <c r="R18" s="8456">
        <v>228</v>
      </c>
      <c r="S18" s="8456">
        <v>228</v>
      </c>
      <c r="T18" s="8456">
        <v>483</v>
      </c>
      <c r="U18" s="8456">
        <v>483</v>
      </c>
      <c r="V18" s="8456">
        <v>0</v>
      </c>
      <c r="W18" s="8456">
        <v>0</v>
      </c>
      <c r="X18" s="8456">
        <v>0</v>
      </c>
      <c r="Y18" s="8456">
        <v>0</v>
      </c>
      <c r="Z18" s="8456">
        <v>0</v>
      </c>
      <c r="AA18" s="8456">
        <v>0</v>
      </c>
      <c r="AB18" s="8461">
        <f t="shared" si="19"/>
      </c>
      <c r="AC18" s="8462">
        <f t="shared" si="14"/>
      </c>
      <c r="AD18" s="8463">
        <f t="shared" si="8"/>
      </c>
      <c r="AE18" s="8464">
        <f t="shared" si="2"/>
      </c>
      <c r="AF18" s="8465">
        <f>VLOOKUP(C18,'Data Products'!$A:$J,10,0)</f>
      </c>
      <c r="AG18" s="8466">
        <f t="shared" si="16"/>
      </c>
      <c r="AH18" s="8467">
        <f t="shared" si="10"/>
      </c>
      <c r="AI18" s="8479" t="s">
        <v>9875</v>
      </c>
      <c r="AJ18" s="8469"/>
      <c r="AK18" s="8469"/>
      <c r="AL18" s="8468"/>
      <c r="AM18" s="8469"/>
      <c r="AN18" s="8469"/>
    </row>
    <row r="19">
      <c r="A19" s="8455">
        <v>17</v>
      </c>
      <c r="B19" s="8455" t="s">
        <v>9853</v>
      </c>
      <c r="C19" s="8455" t="s">
        <v>9881</v>
      </c>
      <c r="D19" s="8456">
        <v>387</v>
      </c>
      <c r="E19" s="8456">
        <v>387</v>
      </c>
      <c r="F19" s="8456"/>
      <c r="G19" s="8457">
        <f>VLOOKUP(C19,'Data Products'!$A:$B,2,0)</f>
      </c>
      <c r="H19" s="8458">
        <f t="shared" si="5"/>
      </c>
      <c r="I19" s="8459">
        <v>45653</v>
      </c>
      <c r="J19" s="8460">
        <f t="shared" si="0"/>
      </c>
      <c r="K19" s="8456">
        <v>83</v>
      </c>
      <c r="L19" s="8456">
        <v>785</v>
      </c>
      <c r="M19" s="8456">
        <v>0</v>
      </c>
      <c r="N19" s="8456">
        <v>0</v>
      </c>
      <c r="O19" s="8455" t="s">
        <v>9873</v>
      </c>
      <c r="P19" s="8456">
        <v>100</v>
      </c>
      <c r="Q19" s="8456">
        <v>100</v>
      </c>
      <c r="R19" s="8456">
        <v>104</v>
      </c>
      <c r="S19" s="8456">
        <v>104</v>
      </c>
      <c r="T19" s="8456">
        <v>183</v>
      </c>
      <c r="U19" s="8456">
        <v>183</v>
      </c>
      <c r="V19" s="8456">
        <v>0</v>
      </c>
      <c r="W19" s="8456">
        <v>0</v>
      </c>
      <c r="X19" s="8456">
        <v>0</v>
      </c>
      <c r="Y19" s="8456">
        <v>0</v>
      </c>
      <c r="Z19" s="8456">
        <v>0</v>
      </c>
      <c r="AA19" s="8456">
        <v>0</v>
      </c>
      <c r="AB19" s="8461">
        <f t="shared" si="19"/>
      </c>
      <c r="AC19" s="8462">
        <f t="shared" si="14"/>
      </c>
      <c r="AD19" s="8463">
        <f t="shared" si="8"/>
      </c>
      <c r="AE19" s="8464">
        <f t="shared" si="2"/>
      </c>
      <c r="AF19" s="8465">
        <f>VLOOKUP(C19,'Data Products'!$A:$J,10,0)</f>
      </c>
      <c r="AG19" s="8466">
        <f t="shared" si="16"/>
      </c>
      <c r="AH19" s="8467">
        <f t="shared" si="10"/>
      </c>
      <c r="AI19" s="8479"/>
      <c r="AJ19" s="8469"/>
      <c r="AK19" s="8469"/>
      <c r="AL19" s="8468"/>
      <c r="AM19" s="8469"/>
      <c r="AN19" s="8469"/>
    </row>
    <row r="20">
      <c r="A20" s="8455">
        <v>18</v>
      </c>
      <c r="B20" s="8455" t="s">
        <v>9853</v>
      </c>
      <c r="C20" s="8455" t="s">
        <v>9882</v>
      </c>
      <c r="D20" s="8456">
        <v>9</v>
      </c>
      <c r="E20" s="8456">
        <v>9</v>
      </c>
      <c r="F20" s="8456"/>
      <c r="G20" s="8457">
        <f>VLOOKUP(C20,'Data Products'!$A:$B,2,0)</f>
      </c>
      <c r="H20" s="8458">
        <f t="shared" si="5"/>
      </c>
      <c r="I20" s="8459">
        <v>45653</v>
      </c>
      <c r="J20" s="8460">
        <f t="shared" si="0"/>
      </c>
      <c r="K20" s="8456">
        <v>7</v>
      </c>
      <c r="L20" s="8456">
        <v>9</v>
      </c>
      <c r="M20" s="8456">
        <v>0</v>
      </c>
      <c r="N20" s="8456">
        <v>0</v>
      </c>
      <c r="O20" s="8455" t="s">
        <v>9873</v>
      </c>
      <c r="P20" s="8456">
        <v>0</v>
      </c>
      <c r="Q20" s="8456">
        <v>0</v>
      </c>
      <c r="R20" s="8456">
        <v>7</v>
      </c>
      <c r="S20" s="8456">
        <v>7</v>
      </c>
      <c r="T20" s="8456">
        <v>2</v>
      </c>
      <c r="U20" s="8456">
        <v>2</v>
      </c>
      <c r="V20" s="8456">
        <v>0</v>
      </c>
      <c r="W20" s="8456">
        <v>0</v>
      </c>
      <c r="X20" s="8456">
        <v>0</v>
      </c>
      <c r="Y20" s="8456">
        <v>0</v>
      </c>
      <c r="Z20" s="8456">
        <v>0</v>
      </c>
      <c r="AA20" s="8456">
        <v>0</v>
      </c>
      <c r="AB20" s="8461">
        <f t="shared" si="19"/>
      </c>
      <c r="AC20" s="8477">
        <f t="shared" si="14"/>
      </c>
      <c r="AD20" s="8463">
        <f t="shared" si="8"/>
      </c>
      <c r="AE20" s="8478">
        <f t="shared" si="2"/>
      </c>
      <c r="AF20" s="8465">
        <f>VLOOKUP(C20,'Data Products'!$A:$J,10,0)</f>
      </c>
      <c r="AG20" s="8466">
        <f t="shared" si="16"/>
      </c>
      <c r="AH20" s="8467">
        <f t="shared" si="10"/>
      </c>
      <c r="AI20" s="8479" t="s">
        <v>9883</v>
      </c>
      <c r="AJ20" s="8469"/>
      <c r="AK20" s="8469"/>
      <c r="AL20" s="8468"/>
      <c r="AM20" s="8469"/>
      <c r="AN20" s="8469"/>
    </row>
    <row r="21">
      <c r="A21" s="8455">
        <v>19</v>
      </c>
      <c r="B21" s="8455" t="s">
        <v>9853</v>
      </c>
      <c r="C21" s="8455" t="s">
        <v>9884</v>
      </c>
      <c r="D21" s="8456">
        <v>3</v>
      </c>
      <c r="E21" s="8456">
        <v>3</v>
      </c>
      <c r="F21" s="8456"/>
      <c r="G21" s="8457">
        <f>VLOOKUP(C21,'Data Products'!$A:$B,2,0)</f>
      </c>
      <c r="H21" s="8458">
        <f t="shared" si="5"/>
      </c>
      <c r="I21" s="8459">
        <v>45847</v>
      </c>
      <c r="J21" s="8460">
        <f t="shared" si="0"/>
      </c>
      <c r="K21" s="8456">
        <v>5</v>
      </c>
      <c r="L21" s="8456">
        <v>5</v>
      </c>
      <c r="M21" s="8456">
        <v>0</v>
      </c>
      <c r="N21" s="8456">
        <v>0</v>
      </c>
      <c r="O21" s="8455" t="s">
        <v>9873</v>
      </c>
      <c r="P21" s="8456">
        <v>0</v>
      </c>
      <c r="Q21" s="8456">
        <v>0</v>
      </c>
      <c r="R21" s="8456">
        <v>3</v>
      </c>
      <c r="S21" s="8456">
        <v>3</v>
      </c>
      <c r="T21" s="8456">
        <v>0</v>
      </c>
      <c r="U21" s="8456">
        <v>0</v>
      </c>
      <c r="V21" s="8456">
        <v>0</v>
      </c>
      <c r="W21" s="8456">
        <v>0</v>
      </c>
      <c r="X21" s="8456">
        <v>0</v>
      </c>
      <c r="Y21" s="8456">
        <v>0</v>
      </c>
      <c r="Z21" s="8456">
        <v>0</v>
      </c>
      <c r="AA21" s="8456">
        <v>0</v>
      </c>
      <c r="AB21" s="8461">
        <f t="shared" si="19"/>
      </c>
      <c r="AC21" s="8471">
        <f t="shared" si="14"/>
      </c>
      <c r="AD21" s="8463">
        <f t="shared" si="8"/>
      </c>
      <c r="AE21" s="8472">
        <f t="shared" si="2"/>
      </c>
      <c r="AF21" s="8465">
        <f>VLOOKUP(C21,'Data Products'!$A:$J,10,0)</f>
      </c>
      <c r="AG21" s="8466">
        <f t="shared" si="16"/>
      </c>
      <c r="AH21" s="8467">
        <f t="shared" si="10"/>
      </c>
      <c r="AI21" s="8479" t="s">
        <v>9883</v>
      </c>
      <c r="AJ21" s="8469"/>
      <c r="AK21" s="8469"/>
      <c r="AL21" s="8468"/>
      <c r="AM21" s="8469"/>
      <c r="AN21" s="8469"/>
    </row>
    <row r="22">
      <c r="A22" s="8455">
        <v>20</v>
      </c>
      <c r="B22" s="8455" t="s">
        <v>9853</v>
      </c>
      <c r="C22" s="8455" t="s">
        <v>9885</v>
      </c>
      <c r="D22" s="8456">
        <v>242</v>
      </c>
      <c r="E22" s="8456">
        <v>242</v>
      </c>
      <c r="F22" s="8456"/>
      <c r="G22" s="8457">
        <f>VLOOKUP(C22,'Data Products'!$A:$B,2,0)</f>
      </c>
      <c r="H22" s="8458">
        <f t="shared" si="5"/>
      </c>
      <c r="I22" s="8459">
        <v>45847</v>
      </c>
      <c r="J22" s="8460">
        <f t="shared" si="0"/>
      </c>
      <c r="K22" s="8456">
        <v>85</v>
      </c>
      <c r="L22" s="8456">
        <v>96</v>
      </c>
      <c r="M22" s="8456">
        <v>0</v>
      </c>
      <c r="N22" s="8456">
        <v>0</v>
      </c>
      <c r="O22" s="8455" t="s">
        <v>9873</v>
      </c>
      <c r="P22" s="8456">
        <v>0</v>
      </c>
      <c r="Q22" s="8456">
        <v>0</v>
      </c>
      <c r="R22" s="8456">
        <v>52</v>
      </c>
      <c r="S22" s="8456">
        <v>52</v>
      </c>
      <c r="T22" s="8456">
        <v>190</v>
      </c>
      <c r="U22" s="8456">
        <v>190</v>
      </c>
      <c r="V22" s="8456">
        <v>0</v>
      </c>
      <c r="W22" s="8456">
        <v>0</v>
      </c>
      <c r="X22" s="8456">
        <v>0</v>
      </c>
      <c r="Y22" s="8456">
        <v>0</v>
      </c>
      <c r="Z22" s="8456">
        <v>0</v>
      </c>
      <c r="AA22" s="8456">
        <v>0</v>
      </c>
      <c r="AB22" s="8461">
        <f t="shared" si="19"/>
      </c>
      <c r="AC22" s="8462">
        <f t="shared" si="14"/>
      </c>
      <c r="AD22" s="8463">
        <f t="shared" si="8"/>
      </c>
      <c r="AE22" s="8464">
        <f t="shared" si="2"/>
      </c>
      <c r="AF22" s="8465">
        <f>VLOOKUP(C22,'Data Products'!$A:$J,10,0)</f>
      </c>
      <c r="AG22" s="8466">
        <f t="shared" si="16"/>
      </c>
      <c r="AH22" s="8467">
        <f t="shared" si="10"/>
      </c>
      <c r="AI22" s="8479"/>
      <c r="AJ22" s="8469"/>
      <c r="AK22" s="8469"/>
      <c r="AL22" s="8468"/>
      <c r="AM22" s="8469"/>
      <c r="AN22" s="8469"/>
    </row>
    <row customHeight="true" hidden="true" ht="18" r="23">
      <c r="A23" s="8455">
        <v>21</v>
      </c>
      <c r="B23" s="8455" t="s">
        <v>9863</v>
      </c>
      <c r="C23" s="8455" t="s">
        <v>9886</v>
      </c>
      <c r="D23" s="8456">
        <v>0</v>
      </c>
      <c r="E23" s="8456">
        <v>0</v>
      </c>
      <c r="F23" s="8456"/>
      <c r="G23" s="8474">
        <f>VLOOKUP(C23,'Data Products'!$A:$B,2,0)</f>
      </c>
      <c r="H23" s="8475">
        <f t="shared" si="5"/>
      </c>
      <c r="I23" s="8459">
        <v>45415</v>
      </c>
      <c r="J23" s="8460">
        <f t="shared" si="0"/>
      </c>
      <c r="K23" s="8456">
        <v>0</v>
      </c>
      <c r="L23" s="8456">
        <v>0</v>
      </c>
      <c r="M23" s="8456">
        <v>0</v>
      </c>
      <c r="N23" s="8456">
        <v>0</v>
      </c>
      <c r="O23" s="8455" t="s">
        <v>9873</v>
      </c>
      <c r="P23" s="8456">
        <v>0</v>
      </c>
      <c r="Q23" s="8456">
        <v>0</v>
      </c>
      <c r="R23" s="8456">
        <v>0</v>
      </c>
      <c r="S23" s="8456">
        <v>0</v>
      </c>
      <c r="T23" s="8456">
        <v>0</v>
      </c>
      <c r="U23" s="8456">
        <v>0</v>
      </c>
      <c r="V23" s="8456">
        <v>0</v>
      </c>
      <c r="W23" s="8456">
        <v>0</v>
      </c>
      <c r="X23" s="8456">
        <v>0</v>
      </c>
      <c r="Y23" s="8456">
        <v>0</v>
      </c>
      <c r="Z23" s="8456">
        <v>0</v>
      </c>
      <c r="AA23" s="8456">
        <v>0</v>
      </c>
      <c r="AB23" s="8461">
        <f t="shared" si="19"/>
      </c>
      <c r="AC23" s="8477">
        <f t="shared" si="14"/>
      </c>
      <c r="AD23" s="8463">
        <f t="shared" si="8"/>
      </c>
      <c r="AE23" s="8478">
        <f t="shared" si="2"/>
      </c>
      <c r="AF23" s="8465">
        <f>VLOOKUP(C23,'Data Products'!$A:$J,10,0)</f>
      </c>
      <c r="AG23" s="8466">
        <f t="shared" si="16"/>
      </c>
      <c r="AH23" s="8467">
        <f t="shared" si="10"/>
      </c>
      <c r="AI23" s="8468" t="s">
        <v>9887</v>
      </c>
      <c r="AJ23" s="8469"/>
      <c r="AK23" s="8469"/>
      <c r="AL23" s="8456"/>
      <c r="AM23" s="8469"/>
      <c r="AN23" s="8469"/>
    </row>
    <row customHeight="true" hidden="true" ht="18" r="24">
      <c r="A24" s="8455">
        <v>22</v>
      </c>
      <c r="B24" s="8455" t="s">
        <v>9888</v>
      </c>
      <c r="C24" s="8455" t="s">
        <v>9889</v>
      </c>
      <c r="D24" s="8456">
        <v>0</v>
      </c>
      <c r="E24" s="8456">
        <v>0</v>
      </c>
      <c r="F24" s="8456"/>
      <c r="G24" s="8474">
        <f>VLOOKUP(C24,'Data Products'!$A:$B,2,0)</f>
      </c>
      <c r="H24" s="8475">
        <f t="shared" si="5"/>
      </c>
      <c r="I24" s="8459">
        <v>45436</v>
      </c>
      <c r="J24" s="8460">
        <f t="shared" si="0"/>
      </c>
      <c r="K24" s="8456">
        <v>0</v>
      </c>
      <c r="L24" s="8456">
        <v>0</v>
      </c>
      <c r="M24" s="8456">
        <v>0</v>
      </c>
      <c r="N24" s="8456">
        <v>0</v>
      </c>
      <c r="O24" s="8455" t="s">
        <v>9873</v>
      </c>
      <c r="P24" s="8456">
        <v>0</v>
      </c>
      <c r="Q24" s="8456">
        <v>0</v>
      </c>
      <c r="R24" s="8456">
        <v>0</v>
      </c>
      <c r="S24" s="8456">
        <v>0</v>
      </c>
      <c r="T24" s="8456">
        <v>0</v>
      </c>
      <c r="U24" s="8456">
        <v>0</v>
      </c>
      <c r="V24" s="8456">
        <v>0</v>
      </c>
      <c r="W24" s="8456">
        <v>0</v>
      </c>
      <c r="X24" s="8456">
        <v>0</v>
      </c>
      <c r="Y24" s="8456">
        <v>0</v>
      </c>
      <c r="Z24" s="8456">
        <v>0</v>
      </c>
      <c r="AA24" s="8456">
        <v>0</v>
      </c>
      <c r="AB24" s="8461">
        <f t="shared" si="19"/>
      </c>
      <c r="AC24" s="8471">
        <f t="shared" si="14"/>
      </c>
      <c r="AD24" s="8463">
        <f t="shared" si="8"/>
      </c>
      <c r="AE24" s="8472">
        <f t="shared" si="2"/>
      </c>
      <c r="AF24" s="8465">
        <f>VLOOKUP(C24,'Data Products'!$A:$J,10,0)</f>
      </c>
      <c r="AG24" s="8466">
        <f t="shared" si="16"/>
      </c>
      <c r="AH24" s="8467">
        <f t="shared" si="10"/>
      </c>
      <c r="AI24" s="8468"/>
      <c r="AJ24" s="8469"/>
      <c r="AK24" s="8469"/>
      <c r="AL24" s="8468"/>
      <c r="AM24" s="8469"/>
      <c r="AN24" s="8469"/>
    </row>
    <row customHeight="true" hidden="true" ht="18" r="25">
      <c r="A25" s="8455">
        <v>23</v>
      </c>
      <c r="B25" s="8455" t="s">
        <v>9863</v>
      </c>
      <c r="C25" s="8455" t="s">
        <v>9890</v>
      </c>
      <c r="D25" s="8456">
        <v>0</v>
      </c>
      <c r="E25" s="8456">
        <v>0</v>
      </c>
      <c r="F25" s="8456"/>
      <c r="G25" s="8474">
        <f>VLOOKUP(C25,'Data Products'!$A:$B,2,0)</f>
      </c>
      <c r="H25" s="8475">
        <f t="shared" si="5"/>
      </c>
      <c r="I25" s="8459">
        <v>45649</v>
      </c>
      <c r="J25" s="8460">
        <f t="shared" si="0"/>
      </c>
      <c r="K25" s="8456">
        <v>0</v>
      </c>
      <c r="L25" s="8456">
        <v>0</v>
      </c>
      <c r="M25" s="8456">
        <v>1000</v>
      </c>
      <c r="N25" s="8456">
        <v>2000</v>
      </c>
      <c r="O25" s="8455" t="s">
        <v>9891</v>
      </c>
      <c r="P25" s="8456">
        <v>0</v>
      </c>
      <c r="Q25" s="8456">
        <v>0</v>
      </c>
      <c r="R25" s="8470">
        <v>0</v>
      </c>
      <c r="S25" s="8456">
        <v>0</v>
      </c>
      <c r="T25" s="8456">
        <v>0</v>
      </c>
      <c r="U25" s="8456">
        <v>0</v>
      </c>
      <c r="V25" s="8456">
        <v>0</v>
      </c>
      <c r="W25" s="8456">
        <v>0</v>
      </c>
      <c r="X25" s="8456">
        <v>0</v>
      </c>
      <c r="Y25" s="8456">
        <v>0</v>
      </c>
      <c r="Z25" s="8456">
        <v>0</v>
      </c>
      <c r="AA25" s="8456">
        <v>0</v>
      </c>
      <c r="AB25" s="8461">
        <f t="shared" si="19"/>
      </c>
      <c r="AC25" s="8471">
        <f t="shared" si="14"/>
      </c>
      <c r="AD25" s="8463">
        <f t="shared" si="8"/>
      </c>
      <c r="AE25" s="8472">
        <f t="shared" si="2"/>
      </c>
      <c r="AF25" s="8465">
        <f>VLOOKUP(C25,'Data Products'!$A:$J,10,0)</f>
      </c>
      <c r="AG25" s="8466">
        <f t="shared" si="16"/>
      </c>
      <c r="AH25" s="8467">
        <f t="shared" si="10"/>
      </c>
      <c r="AI25" s="8468"/>
      <c r="AJ25" s="8469"/>
      <c r="AK25" s="8469"/>
      <c r="AL25" s="8468"/>
      <c r="AM25" s="8469"/>
      <c r="AN25" s="8469"/>
    </row>
    <row customHeight="true" hidden="true" ht="18" r="26">
      <c r="A26" s="8455">
        <v>24</v>
      </c>
      <c r="B26" s="8455" t="s">
        <v>9863</v>
      </c>
      <c r="C26" s="8455" t="s">
        <v>9892</v>
      </c>
      <c r="D26" s="8456">
        <v>0</v>
      </c>
      <c r="E26" s="8456">
        <v>0</v>
      </c>
      <c r="F26" s="8456"/>
      <c r="G26" s="8474">
        <f>VLOOKUP(C26,'Data Products'!$A:$B,2,0)</f>
      </c>
      <c r="H26" s="8475">
        <f t="shared" si="5"/>
      </c>
      <c r="I26" s="8459">
        <v>45415</v>
      </c>
      <c r="J26" s="8460">
        <f t="shared" si="0"/>
      </c>
      <c r="K26" s="8456">
        <v>0</v>
      </c>
      <c r="L26" s="8456">
        <v>0</v>
      </c>
      <c r="M26" s="8456">
        <v>0</v>
      </c>
      <c r="N26" s="8456">
        <v>0</v>
      </c>
      <c r="O26" s="8455" t="s">
        <v>9891</v>
      </c>
      <c r="P26" s="8456">
        <v>0</v>
      </c>
      <c r="Q26" s="8456">
        <v>0</v>
      </c>
      <c r="R26" s="8456">
        <v>0</v>
      </c>
      <c r="S26" s="8456">
        <v>0</v>
      </c>
      <c r="T26" s="8456">
        <v>0</v>
      </c>
      <c r="U26" s="8456">
        <v>0</v>
      </c>
      <c r="V26" s="8456">
        <v>0</v>
      </c>
      <c r="W26" s="8456">
        <v>0</v>
      </c>
      <c r="X26" s="8456">
        <v>0</v>
      </c>
      <c r="Y26" s="8456">
        <v>0</v>
      </c>
      <c r="Z26" s="8456">
        <v>0</v>
      </c>
      <c r="AA26" s="8456">
        <v>0</v>
      </c>
      <c r="AB26" s="8461">
        <f t="shared" si="19"/>
      </c>
      <c r="AC26" s="8471">
        <f t="shared" si="14"/>
      </c>
      <c r="AD26" s="8463">
        <f t="shared" si="8"/>
      </c>
      <c r="AE26" s="8472">
        <f t="shared" si="2"/>
      </c>
      <c r="AF26" s="8465">
        <f>VLOOKUP(C26,'Data Products'!$A:$J,10,0)</f>
      </c>
      <c r="AG26" s="8466">
        <f t="shared" si="16"/>
      </c>
      <c r="AH26" s="8467">
        <f t="shared" si="10"/>
      </c>
      <c r="AI26" s="8468"/>
      <c r="AJ26" s="8468"/>
      <c r="AK26" s="8469"/>
      <c r="AL26" s="8468"/>
      <c r="AM26" s="8469"/>
      <c r="AN26" s="8469"/>
    </row>
    <row r="27">
      <c r="A27" s="8455">
        <v>25</v>
      </c>
      <c r="B27" s="8455" t="s">
        <v>9860</v>
      </c>
      <c r="C27" s="8455" t="s">
        <v>9893</v>
      </c>
      <c r="D27" s="8456">
        <v>602</v>
      </c>
      <c r="E27" s="8456">
        <v>590</v>
      </c>
      <c r="F27" s="8456"/>
      <c r="G27" s="8457">
        <f>VLOOKUP(C27,'Data Products'!$A:$B,2,0)</f>
      </c>
      <c r="H27" s="8458">
        <f t="shared" si="5"/>
      </c>
      <c r="I27" s="8459">
        <v>45454</v>
      </c>
      <c r="J27" s="8460">
        <f t="shared" si="0"/>
      </c>
      <c r="K27" s="8456">
        <v>1734</v>
      </c>
      <c r="L27" s="8456">
        <v>1903</v>
      </c>
      <c r="M27" s="8456">
        <v>0</v>
      </c>
      <c r="N27" s="8456">
        <v>0</v>
      </c>
      <c r="O27" s="8455" t="s">
        <v>9891</v>
      </c>
      <c r="P27" s="8456">
        <v>0</v>
      </c>
      <c r="Q27" s="8456">
        <v>0</v>
      </c>
      <c r="R27" s="8456">
        <v>263</v>
      </c>
      <c r="S27" s="8456">
        <v>255</v>
      </c>
      <c r="T27" s="8456">
        <v>339</v>
      </c>
      <c r="U27" s="8456">
        <v>335</v>
      </c>
      <c r="V27" s="8456">
        <v>0</v>
      </c>
      <c r="W27" s="8456">
        <v>0</v>
      </c>
      <c r="X27" s="8456">
        <v>0</v>
      </c>
      <c r="Y27" s="8456">
        <v>0</v>
      </c>
      <c r="Z27" s="8456">
        <v>0</v>
      </c>
      <c r="AA27" s="8456">
        <v>0</v>
      </c>
      <c r="AB27" s="8461">
        <f t="shared" si="19"/>
      </c>
      <c r="AC27" s="8477">
        <f t="shared" si="14"/>
      </c>
      <c r="AD27" s="8463">
        <f t="shared" si="8"/>
      </c>
      <c r="AE27" s="8478">
        <f t="shared" si="2"/>
      </c>
      <c r="AF27" s="8465">
        <f>VLOOKUP(C27,'Data Products'!$A:$J,10,0)</f>
      </c>
      <c r="AG27" s="8466">
        <f t="shared" si="16"/>
      </c>
      <c r="AH27" s="8467">
        <f t="shared" si="10"/>
      </c>
      <c r="AI27" s="8479" t="s">
        <v>9894</v>
      </c>
      <c r="AJ27" s="8468"/>
      <c r="AK27" s="8469"/>
      <c r="AL27" s="8468"/>
      <c r="AM27" s="8469"/>
      <c r="AN27" s="8469"/>
    </row>
    <row r="28">
      <c r="A28" s="8455">
        <v>26</v>
      </c>
      <c r="B28" s="8455" t="s">
        <v>9860</v>
      </c>
      <c r="C28" s="8455" t="s">
        <v>9895</v>
      </c>
      <c r="D28" s="8456">
        <v>3178</v>
      </c>
      <c r="E28" s="8456">
        <v>3137</v>
      </c>
      <c r="F28" s="8456"/>
      <c r="G28" s="8457">
        <f>VLOOKUP(C28,'Data Products'!$A:$B,2,0)</f>
      </c>
      <c r="H28" s="8458">
        <f t="shared" si="5"/>
      </c>
      <c r="I28" s="8459">
        <v>45974</v>
      </c>
      <c r="J28" s="8460">
        <f t="shared" si="0"/>
      </c>
      <c r="K28" s="8456">
        <v>325</v>
      </c>
      <c r="L28" s="8456">
        <v>623</v>
      </c>
      <c r="M28" s="8456">
        <v>500</v>
      </c>
      <c r="N28" s="8456">
        <v>1000</v>
      </c>
      <c r="O28" s="8455" t="s">
        <v>9891</v>
      </c>
      <c r="P28" s="8456">
        <v>1000</v>
      </c>
      <c r="Q28" s="8456">
        <v>1000</v>
      </c>
      <c r="R28" s="8456">
        <v>421</v>
      </c>
      <c r="S28" s="8456">
        <v>407</v>
      </c>
      <c r="T28" s="8456">
        <v>1739</v>
      </c>
      <c r="U28" s="8456">
        <v>1717</v>
      </c>
      <c r="V28" s="8456">
        <v>18</v>
      </c>
      <c r="W28" s="8456">
        <v>13</v>
      </c>
      <c r="X28" s="8456">
        <v>0</v>
      </c>
      <c r="Y28" s="8456">
        <v>0</v>
      </c>
      <c r="Z28" s="8456">
        <v>0</v>
      </c>
      <c r="AA28" s="8456">
        <v>0</v>
      </c>
      <c r="AB28" s="8461">
        <f t="shared" si="19"/>
      </c>
      <c r="AC28" s="8462">
        <f t="shared" si="14"/>
      </c>
      <c r="AD28" s="8463">
        <f t="shared" si="8"/>
      </c>
      <c r="AE28" s="8464">
        <f t="shared" si="2"/>
      </c>
      <c r="AF28" s="8465">
        <f>VLOOKUP(C28,'Data Products'!$A:$J,10,0)</f>
      </c>
      <c r="AG28" s="8466">
        <f t="shared" si="16"/>
      </c>
      <c r="AH28" s="8467">
        <f t="shared" si="10"/>
      </c>
      <c r="AI28" s="8468"/>
      <c r="AJ28" s="8468"/>
      <c r="AK28" s="8469"/>
      <c r="AL28" s="8468"/>
      <c r="AM28" s="8469"/>
      <c r="AN28" s="8469"/>
    </row>
    <row customHeight="true" hidden="true" ht="18" r="29">
      <c r="A29" s="8455">
        <v>27</v>
      </c>
      <c r="B29" s="8455" t="s">
        <v>9863</v>
      </c>
      <c r="C29" s="8455" t="s">
        <v>9896</v>
      </c>
      <c r="D29" s="8456">
        <v>0</v>
      </c>
      <c r="E29" s="8456">
        <v>0</v>
      </c>
      <c r="F29" s="8456"/>
      <c r="G29" s="8457">
        <f>VLOOKUP(C29,'Data Products'!$A:$B,2,0)</f>
      </c>
      <c r="H29" s="8458">
        <f t="shared" si="5"/>
      </c>
      <c r="I29" s="8459">
        <v>45827</v>
      </c>
      <c r="J29" s="8460">
        <f t="shared" si="0"/>
      </c>
      <c r="K29" s="8456">
        <v>0</v>
      </c>
      <c r="L29" s="8456">
        <v>0</v>
      </c>
      <c r="M29" s="8456">
        <v>0</v>
      </c>
      <c r="N29" s="8456">
        <v>0</v>
      </c>
      <c r="O29" s="8455" t="s">
        <v>9891</v>
      </c>
      <c r="P29" s="8456">
        <v>0</v>
      </c>
      <c r="Q29" s="8456">
        <v>0</v>
      </c>
      <c r="R29" s="8456">
        <v>0</v>
      </c>
      <c r="S29" s="8456">
        <v>0</v>
      </c>
      <c r="T29" s="8456">
        <v>0</v>
      </c>
      <c r="U29" s="8456">
        <v>0</v>
      </c>
      <c r="V29" s="8456">
        <v>0</v>
      </c>
      <c r="W29" s="8456">
        <v>0</v>
      </c>
      <c r="X29" s="8456">
        <v>0</v>
      </c>
      <c r="Y29" s="8456">
        <v>0</v>
      </c>
      <c r="Z29" s="8456">
        <v>0</v>
      </c>
      <c r="AA29" s="8456">
        <v>0</v>
      </c>
      <c r="AB29" s="8461">
        <f t="shared" si="19"/>
      </c>
      <c r="AC29" s="8481">
        <f t="shared" si="14"/>
      </c>
      <c r="AD29" s="8463">
        <f t="shared" si="8"/>
      </c>
      <c r="AE29" s="8482">
        <f t="shared" si="2"/>
      </c>
      <c r="AF29" s="8465">
        <f>VLOOKUP(C29,'Data Products'!$A:$J,10,0)</f>
      </c>
      <c r="AG29" s="8466">
        <f t="shared" si="16"/>
      </c>
      <c r="AH29" s="8467">
        <f t="shared" si="10"/>
      </c>
      <c r="AI29" s="8468" t="s">
        <v>9897</v>
      </c>
      <c r="AJ29" s="8468"/>
      <c r="AK29" s="8469"/>
      <c r="AL29" s="8468"/>
      <c r="AM29" s="8469"/>
      <c r="AN29" s="8469"/>
    </row>
    <row r="30">
      <c r="A30" s="8455">
        <v>28</v>
      </c>
      <c r="B30" s="8455" t="s">
        <v>9860</v>
      </c>
      <c r="C30" s="8455" t="s">
        <v>9898</v>
      </c>
      <c r="D30" s="8456">
        <v>3930</v>
      </c>
      <c r="E30" s="8456">
        <v>3930</v>
      </c>
      <c r="F30" s="8456"/>
      <c r="G30" s="8457">
        <f>VLOOKUP(C30,'Data Products'!$A:$B,2,0)</f>
      </c>
      <c r="H30" s="8458">
        <f t="shared" si="5"/>
      </c>
      <c r="I30" s="8459">
        <v>45590</v>
      </c>
      <c r="J30" s="8460">
        <f t="shared" si="0"/>
      </c>
      <c r="K30" s="8456">
        <v>223</v>
      </c>
      <c r="L30" s="8456">
        <v>426</v>
      </c>
      <c r="M30" s="8456">
        <v>0</v>
      </c>
      <c r="N30" s="8456">
        <v>0</v>
      </c>
      <c r="O30" s="8455" t="s">
        <v>9891</v>
      </c>
      <c r="P30" s="8456">
        <v>2500</v>
      </c>
      <c r="Q30" s="8456">
        <v>2500</v>
      </c>
      <c r="R30" s="8456">
        <v>743</v>
      </c>
      <c r="S30" s="8456">
        <v>743</v>
      </c>
      <c r="T30" s="8456">
        <v>687</v>
      </c>
      <c r="U30" s="8456">
        <v>687</v>
      </c>
      <c r="V30" s="8456">
        <v>0</v>
      </c>
      <c r="W30" s="8456">
        <v>0</v>
      </c>
      <c r="X30" s="8456">
        <v>0</v>
      </c>
      <c r="Y30" s="8456">
        <v>0</v>
      </c>
      <c r="Z30" s="8456">
        <v>0</v>
      </c>
      <c r="AA30" s="8456">
        <v>0</v>
      </c>
      <c r="AB30" s="8461">
        <f t="shared" si="19"/>
      </c>
      <c r="AC30" s="8471">
        <f t="shared" si="14"/>
      </c>
      <c r="AD30" s="8463">
        <f t="shared" si="8"/>
      </c>
      <c r="AE30" s="8472">
        <f t="shared" si="2"/>
      </c>
      <c r="AF30" s="8465">
        <f>VLOOKUP(C30,'Data Products'!$A:$J,10,0)</f>
      </c>
      <c r="AG30" s="8466">
        <f t="shared" si="16"/>
      </c>
      <c r="AH30" s="8467">
        <f t="shared" si="10"/>
      </c>
      <c r="AI30" s="8468"/>
      <c r="AJ30" s="8468"/>
      <c r="AK30" s="8469"/>
      <c r="AL30" s="8468"/>
      <c r="AM30" s="8469"/>
      <c r="AN30" s="8469"/>
    </row>
    <row customHeight="true" hidden="true" ht="18" r="31">
      <c r="A31" s="8455">
        <v>29</v>
      </c>
      <c r="B31" s="8455" t="s">
        <v>9863</v>
      </c>
      <c r="C31" s="8455" t="s">
        <v>9899</v>
      </c>
      <c r="D31" s="8456">
        <v>0</v>
      </c>
      <c r="E31" s="8456">
        <v>0</v>
      </c>
      <c r="F31" s="8456"/>
      <c r="G31" s="8474">
        <f>VLOOKUP(C31,'Data Products'!$A:$B,2,0)</f>
      </c>
      <c r="H31" s="8475">
        <f t="shared" si="5"/>
      </c>
      <c r="I31" s="8459">
        <v>45513</v>
      </c>
      <c r="J31" s="8460">
        <f t="shared" si="0"/>
      </c>
      <c r="K31" s="8456">
        <v>0</v>
      </c>
      <c r="L31" s="8456">
        <v>0</v>
      </c>
      <c r="M31" s="8456">
        <v>100</v>
      </c>
      <c r="N31" s="8456">
        <v>150</v>
      </c>
      <c r="O31" s="8455" t="s">
        <v>9900</v>
      </c>
      <c r="P31" s="8456">
        <v>0</v>
      </c>
      <c r="Q31" s="8456">
        <v>0</v>
      </c>
      <c r="R31" s="8456">
        <v>0</v>
      </c>
      <c r="S31" s="8456">
        <v>0</v>
      </c>
      <c r="T31" s="8456">
        <v>0</v>
      </c>
      <c r="U31" s="8456">
        <v>0</v>
      </c>
      <c r="V31" s="8456">
        <v>0</v>
      </c>
      <c r="W31" s="8456">
        <v>0</v>
      </c>
      <c r="X31" s="8456">
        <v>0</v>
      </c>
      <c r="Y31" s="8456">
        <v>0</v>
      </c>
      <c r="Z31" s="8456">
        <v>0</v>
      </c>
      <c r="AA31" s="8456">
        <v>0</v>
      </c>
      <c r="AB31" s="8461">
        <f t="shared" si="19"/>
      </c>
      <c r="AC31" s="8471">
        <f t="shared" si="14"/>
      </c>
      <c r="AD31" s="8463">
        <f t="shared" si="8"/>
      </c>
      <c r="AE31" s="8472">
        <f t="shared" si="2"/>
      </c>
      <c r="AF31" s="8465">
        <f>VLOOKUP(C31,'Data Products'!$A:$J,10,0)</f>
      </c>
      <c r="AG31" s="8466">
        <f t="shared" si="16"/>
      </c>
      <c r="AH31" s="8467">
        <f t="shared" si="10"/>
      </c>
      <c r="AI31" s="8479"/>
      <c r="AJ31" s="8468"/>
      <c r="AK31" s="8469"/>
      <c r="AL31" s="8468"/>
      <c r="AM31" s="8469"/>
      <c r="AN31" s="8469"/>
    </row>
    <row customHeight="true" hidden="true" ht="18" r="32">
      <c r="A32" s="8455">
        <v>30</v>
      </c>
      <c r="B32" s="8455" t="s">
        <v>9888</v>
      </c>
      <c r="C32" s="8455" t="s">
        <v>9901</v>
      </c>
      <c r="D32" s="8456">
        <v>0</v>
      </c>
      <c r="E32" s="8456">
        <v>0</v>
      </c>
      <c r="F32" s="8456"/>
      <c r="G32" s="8474">
        <f>VLOOKUP(C32,'Data Products'!$A:$B,2,0)</f>
      </c>
      <c r="H32" s="8475">
        <f t="shared" si="5"/>
      </c>
      <c r="I32" s="8459">
        <v>45513</v>
      </c>
      <c r="J32" s="8460">
        <f t="shared" si="0"/>
      </c>
      <c r="K32" s="8456">
        <v>0</v>
      </c>
      <c r="L32" s="8456">
        <v>0</v>
      </c>
      <c r="M32" s="8456">
        <v>0</v>
      </c>
      <c r="N32" s="8456">
        <v>0</v>
      </c>
      <c r="O32" s="8455" t="s">
        <v>9900</v>
      </c>
      <c r="P32" s="8456">
        <v>0</v>
      </c>
      <c r="Q32" s="8456">
        <v>0</v>
      </c>
      <c r="R32" s="8456">
        <v>0</v>
      </c>
      <c r="S32" s="8456">
        <v>0</v>
      </c>
      <c r="T32" s="8456">
        <v>0</v>
      </c>
      <c r="U32" s="8456">
        <v>0</v>
      </c>
      <c r="V32" s="8456">
        <v>0</v>
      </c>
      <c r="W32" s="8456">
        <v>0</v>
      </c>
      <c r="X32" s="8456">
        <v>0</v>
      </c>
      <c r="Y32" s="8456">
        <v>0</v>
      </c>
      <c r="Z32" s="8456">
        <v>0</v>
      </c>
      <c r="AA32" s="8456">
        <v>0</v>
      </c>
      <c r="AB32" s="8461">
        <f t="shared" si="19"/>
      </c>
      <c r="AC32" s="8471">
        <f t="shared" si="14"/>
      </c>
      <c r="AD32" s="8463">
        <f t="shared" si="8"/>
      </c>
      <c r="AE32" s="8472">
        <f t="shared" si="2"/>
      </c>
      <c r="AF32" s="8465">
        <f>VLOOKUP(C32,'Data Products'!$A:$J,10,0)</f>
      </c>
      <c r="AG32" s="8466">
        <f t="shared" si="16"/>
      </c>
      <c r="AH32" s="8467">
        <f t="shared" si="10"/>
      </c>
      <c r="AI32" s="8468"/>
      <c r="AJ32" s="8468"/>
      <c r="AK32" s="8469"/>
      <c r="AL32" s="8483"/>
      <c r="AM32" s="8469"/>
      <c r="AN32" s="8469"/>
    </row>
    <row customHeight="true" hidden="true" ht="18" r="33">
      <c r="A33" s="8455">
        <v>31</v>
      </c>
      <c r="B33" s="8455" t="s">
        <v>9863</v>
      </c>
      <c r="C33" s="8455" t="s">
        <v>9902</v>
      </c>
      <c r="D33" s="8456">
        <v>0</v>
      </c>
      <c r="E33" s="8456">
        <v>0</v>
      </c>
      <c r="F33" s="8456"/>
      <c r="G33" s="8474">
        <f>VLOOKUP(C33,'Data Products'!$A:$B,2,0)</f>
      </c>
      <c r="H33" s="8475">
        <f t="shared" si="5"/>
      </c>
      <c r="I33" s="8459">
        <v>45841</v>
      </c>
      <c r="J33" s="8460">
        <f t="shared" si="0"/>
      </c>
      <c r="K33" s="8456">
        <v>0</v>
      </c>
      <c r="L33" s="8456">
        <v>0</v>
      </c>
      <c r="M33" s="8456">
        <v>0</v>
      </c>
      <c r="N33" s="8456">
        <v>0</v>
      </c>
      <c r="O33" s="8455" t="s">
        <v>9903</v>
      </c>
      <c r="P33" s="8456">
        <v>0</v>
      </c>
      <c r="Q33" s="8456">
        <v>0</v>
      </c>
      <c r="R33" s="8456">
        <v>0</v>
      </c>
      <c r="S33" s="8456">
        <v>0</v>
      </c>
      <c r="T33" s="8456">
        <v>0</v>
      </c>
      <c r="U33" s="8456">
        <v>0</v>
      </c>
      <c r="V33" s="8456">
        <v>0</v>
      </c>
      <c r="W33" s="8456">
        <v>0</v>
      </c>
      <c r="X33" s="8456">
        <v>0</v>
      </c>
      <c r="Y33" s="8456">
        <v>0</v>
      </c>
      <c r="Z33" s="8456">
        <v>0</v>
      </c>
      <c r="AA33" s="8456">
        <v>0</v>
      </c>
      <c r="AB33" s="8461">
        <f t="shared" si="19"/>
      </c>
      <c r="AC33" s="8477">
        <f t="shared" si="14"/>
      </c>
      <c r="AD33" s="8463">
        <f t="shared" si="8"/>
      </c>
      <c r="AE33" s="8478">
        <f t="shared" si="2"/>
      </c>
      <c r="AF33" s="8465">
        <f>VLOOKUP(C33,'Data Products'!$A:$J,10,0)</f>
      </c>
      <c r="AG33" s="8466">
        <f t="shared" si="16"/>
      </c>
      <c r="AH33" s="8467">
        <f t="shared" si="10"/>
      </c>
      <c r="AI33" s="8468" t="s">
        <v>9904</v>
      </c>
      <c r="AJ33" s="8468"/>
      <c r="AK33" s="8469"/>
      <c r="AL33" s="8483"/>
      <c r="AM33" s="8469"/>
      <c r="AN33" s="8469"/>
    </row>
    <row customHeight="true" hidden="true" ht="18" r="34">
      <c r="A34" s="8455">
        <v>32</v>
      </c>
      <c r="B34" s="8455" t="s">
        <v>9863</v>
      </c>
      <c r="C34" s="8455" t="s">
        <v>9905</v>
      </c>
      <c r="D34" s="8456">
        <v>0</v>
      </c>
      <c r="E34" s="8456">
        <v>0</v>
      </c>
      <c r="F34" s="8456"/>
      <c r="G34" s="8474">
        <f>VLOOKUP(C34,'Data Products'!$A:$B,2,0)</f>
      </c>
      <c r="H34" s="8475">
        <f t="shared" si="5"/>
      </c>
      <c r="I34" s="8459">
        <v>45841</v>
      </c>
      <c r="J34" s="8460">
        <f t="shared" si="0"/>
      </c>
      <c r="K34" s="8456">
        <v>0</v>
      </c>
      <c r="L34" s="8456">
        <v>0</v>
      </c>
      <c r="M34" s="8456">
        <v>0</v>
      </c>
      <c r="N34" s="8456">
        <v>0</v>
      </c>
      <c r="O34" s="8455" t="s">
        <v>9903</v>
      </c>
      <c r="P34" s="8456">
        <v>0</v>
      </c>
      <c r="Q34" s="8456">
        <v>0</v>
      </c>
      <c r="R34" s="8456">
        <v>0</v>
      </c>
      <c r="S34" s="8456">
        <v>0</v>
      </c>
      <c r="T34" s="8456">
        <v>0</v>
      </c>
      <c r="U34" s="8456">
        <v>0</v>
      </c>
      <c r="V34" s="8456">
        <v>0</v>
      </c>
      <c r="W34" s="8456">
        <v>0</v>
      </c>
      <c r="X34" s="8456">
        <v>0</v>
      </c>
      <c r="Y34" s="8456">
        <v>0</v>
      </c>
      <c r="Z34" s="8456">
        <v>0</v>
      </c>
      <c r="AA34" s="8456">
        <v>0</v>
      </c>
      <c r="AB34" s="8461">
        <f t="shared" si="19"/>
      </c>
      <c r="AC34" s="8477">
        <f t="shared" si="14"/>
      </c>
      <c r="AD34" s="8463">
        <f t="shared" si="8"/>
      </c>
      <c r="AE34" s="8478">
        <f t="shared" si="2"/>
      </c>
      <c r="AF34" s="8465">
        <f>VLOOKUP(C34,'Data Products'!$A:$J,10,0)</f>
      </c>
      <c r="AG34" s="8466">
        <f t="shared" si="16"/>
      </c>
      <c r="AH34" s="8467">
        <f t="shared" si="10"/>
      </c>
      <c r="AI34" s="8468" t="s">
        <v>9904</v>
      </c>
      <c r="AJ34" s="8468"/>
      <c r="AK34" s="8469"/>
      <c r="AL34" s="8483"/>
      <c r="AM34" s="8469"/>
      <c r="AN34" s="8469"/>
    </row>
    <row r="35">
      <c r="A35" s="8455">
        <v>33</v>
      </c>
      <c r="B35" s="8455" t="s">
        <v>9860</v>
      </c>
      <c r="C35" s="8455" t="s">
        <v>9906</v>
      </c>
      <c r="D35" s="8456">
        <v>627</v>
      </c>
      <c r="E35" s="8456">
        <v>627</v>
      </c>
      <c r="F35" s="8456"/>
      <c r="G35" s="8457">
        <f>VLOOKUP(C35,'Data Products'!$A:$B,2,0)</f>
      </c>
      <c r="H35" s="8458">
        <f t="shared" si="5"/>
      </c>
      <c r="I35" s="8459">
        <v>45646</v>
      </c>
      <c r="J35" s="8460">
        <f t="shared" si="0"/>
      </c>
      <c r="K35" s="8456">
        <v>30</v>
      </c>
      <c r="L35" s="8456">
        <v>31</v>
      </c>
      <c r="M35" s="8456">
        <v>100</v>
      </c>
      <c r="N35" s="8456">
        <v>200</v>
      </c>
      <c r="O35" s="8455" t="s">
        <v>9907</v>
      </c>
      <c r="P35" s="8456">
        <v>0</v>
      </c>
      <c r="Q35" s="8456">
        <v>0</v>
      </c>
      <c r="R35" s="8456">
        <v>260</v>
      </c>
      <c r="S35" s="8456">
        <v>260</v>
      </c>
      <c r="T35" s="8456">
        <v>367</v>
      </c>
      <c r="U35" s="8456">
        <v>367</v>
      </c>
      <c r="V35" s="8456">
        <v>0</v>
      </c>
      <c r="W35" s="8456">
        <v>0</v>
      </c>
      <c r="X35" s="8456">
        <v>0</v>
      </c>
      <c r="Y35" s="8456">
        <v>0</v>
      </c>
      <c r="Z35" s="8456">
        <v>0</v>
      </c>
      <c r="AA35" s="8456">
        <v>0</v>
      </c>
      <c r="AB35" s="8461">
        <f t="shared" si="19"/>
      </c>
      <c r="AC35" s="8462">
        <f t="shared" si="14"/>
      </c>
      <c r="AD35" s="8463">
        <f t="shared" si="8"/>
      </c>
      <c r="AE35" s="8464">
        <f t="shared" si="2"/>
      </c>
      <c r="AF35" s="8465">
        <f>VLOOKUP(C35,'Data Products'!$A:$J,10,0)</f>
      </c>
      <c r="AG35" s="8466">
        <f t="shared" si="16"/>
      </c>
      <c r="AH35" s="8467">
        <f t="shared" si="10"/>
      </c>
      <c r="AI35" s="8484" t="s">
        <v>9908</v>
      </c>
      <c r="AJ35" s="8468"/>
      <c r="AK35" s="8469"/>
      <c r="AL35" s="8483"/>
      <c r="AM35" s="8469"/>
      <c r="AN35" s="8469"/>
    </row>
    <row customHeight="true" hidden="true" ht="18" r="36">
      <c r="A36" s="8455">
        <v>34</v>
      </c>
      <c r="B36" s="8455" t="s">
        <v>9863</v>
      </c>
      <c r="C36" s="8455" t="s">
        <v>9909</v>
      </c>
      <c r="D36" s="8456">
        <v>0</v>
      </c>
      <c r="E36" s="8456">
        <v>0</v>
      </c>
      <c r="F36" s="8456"/>
      <c r="G36" s="8457">
        <f>VLOOKUP(C36,'Data Products'!$A:$B,2,0)</f>
      </c>
      <c r="H36" s="8458">
        <f t="shared" si="5"/>
      </c>
      <c r="I36" s="8459">
        <v>45646</v>
      </c>
      <c r="J36" s="8460">
        <f t="shared" si="0"/>
      </c>
      <c r="K36" s="8456">
        <v>0</v>
      </c>
      <c r="L36" s="8456">
        <v>0</v>
      </c>
      <c r="M36" s="8456">
        <v>100</v>
      </c>
      <c r="N36" s="8456">
        <v>200</v>
      </c>
      <c r="O36" s="8455" t="s">
        <v>9907</v>
      </c>
      <c r="P36" s="8456">
        <v>0</v>
      </c>
      <c r="Q36" s="8456">
        <v>0</v>
      </c>
      <c r="R36" s="8456">
        <v>0</v>
      </c>
      <c r="S36" s="8456">
        <v>0</v>
      </c>
      <c r="T36" s="8456">
        <v>0</v>
      </c>
      <c r="U36" s="8456">
        <v>0</v>
      </c>
      <c r="V36" s="8456">
        <v>0</v>
      </c>
      <c r="W36" s="8456">
        <v>0</v>
      </c>
      <c r="X36" s="8456">
        <v>0</v>
      </c>
      <c r="Y36" s="8456">
        <v>0</v>
      </c>
      <c r="Z36" s="8456">
        <v>0</v>
      </c>
      <c r="AA36" s="8456">
        <v>0</v>
      </c>
      <c r="AB36" s="8461">
        <f t="shared" si="19"/>
      </c>
      <c r="AC36" s="8471">
        <f t="shared" si="14"/>
      </c>
      <c r="AD36" s="8463">
        <f t="shared" si="8"/>
      </c>
      <c r="AE36" s="8472">
        <f t="shared" si="2"/>
      </c>
      <c r="AF36" s="8465">
        <f>VLOOKUP(C36,'Data Products'!$A:$J,10,0)</f>
      </c>
      <c r="AG36" s="8466">
        <f t="shared" si="16"/>
      </c>
      <c r="AH36" s="8467">
        <f t="shared" si="10"/>
      </c>
      <c r="AI36" s="8468"/>
      <c r="AJ36" s="8468"/>
      <c r="AK36" s="8469"/>
      <c r="AL36" s="8483"/>
      <c r="AM36" s="8469"/>
      <c r="AN36" s="8469"/>
    </row>
    <row r="37">
      <c r="A37" s="8455">
        <v>35</v>
      </c>
      <c r="B37" s="8455" t="s">
        <v>9860</v>
      </c>
      <c r="C37" s="8455" t="s">
        <v>9910</v>
      </c>
      <c r="D37" s="8456">
        <v>1542</v>
      </c>
      <c r="E37" s="8456">
        <v>1542</v>
      </c>
      <c r="F37" s="8456"/>
      <c r="G37" s="8457">
        <f>VLOOKUP(C37,'Data Products'!$A:$B,2,0)</f>
      </c>
      <c r="H37" s="8458">
        <f t="shared" si="5"/>
      </c>
      <c r="I37" s="8459">
        <v>45681</v>
      </c>
      <c r="J37" s="8460">
        <f t="shared" si="0"/>
      </c>
      <c r="K37" s="8456">
        <v>13</v>
      </c>
      <c r="L37" s="8456">
        <v>66</v>
      </c>
      <c r="M37" s="8456">
        <v>1500</v>
      </c>
      <c r="N37" s="8456">
        <v>3000</v>
      </c>
      <c r="O37" s="8455" t="s">
        <v>9911</v>
      </c>
      <c r="P37" s="8456">
        <v>0</v>
      </c>
      <c r="Q37" s="8456">
        <v>0</v>
      </c>
      <c r="R37" s="8456">
        <v>751</v>
      </c>
      <c r="S37" s="8456">
        <v>751</v>
      </c>
      <c r="T37" s="8456">
        <v>783</v>
      </c>
      <c r="U37" s="8456">
        <v>783</v>
      </c>
      <c r="V37" s="8456">
        <v>8</v>
      </c>
      <c r="W37" s="8456">
        <v>8</v>
      </c>
      <c r="X37" s="8456">
        <v>0</v>
      </c>
      <c r="Y37" s="8456">
        <v>0</v>
      </c>
      <c r="Z37" s="8456">
        <v>0</v>
      </c>
      <c r="AA37" s="8456">
        <v>0</v>
      </c>
      <c r="AB37" s="8461">
        <f t="shared" si="19"/>
      </c>
      <c r="AC37" s="8462">
        <f t="shared" si="14"/>
      </c>
      <c r="AD37" s="8463">
        <f t="shared" si="8"/>
      </c>
      <c r="AE37" s="8464">
        <f t="shared" si="2"/>
      </c>
      <c r="AF37" s="8465">
        <f>VLOOKUP(C37,'Data Products'!$A:$J,10,0)</f>
      </c>
      <c r="AG37" s="8466">
        <f t="shared" si="16"/>
      </c>
      <c r="AH37" s="8467">
        <f t="shared" si="10"/>
      </c>
      <c r="AI37" s="8468"/>
      <c r="AJ37" s="8485"/>
      <c r="AK37" s="8485"/>
      <c r="AL37" s="8486"/>
      <c r="AM37" s="8485"/>
      <c r="AN37" s="8485"/>
    </row>
    <row r="38">
      <c r="A38" s="8455">
        <v>36</v>
      </c>
      <c r="B38" s="8455" t="s">
        <v>9860</v>
      </c>
      <c r="C38" s="8455" t="s">
        <v>9912</v>
      </c>
      <c r="D38" s="8456">
        <v>2654</v>
      </c>
      <c r="E38" s="8456">
        <v>2654</v>
      </c>
      <c r="F38" s="8456"/>
      <c r="G38" s="8457">
        <f>VLOOKUP(C38,'Data Products'!$A:$B,2,0)</f>
      </c>
      <c r="H38" s="8458">
        <f t="shared" si="5"/>
      </c>
      <c r="I38" s="8459">
        <v>45520</v>
      </c>
      <c r="J38" s="8460">
        <f t="shared" si="0"/>
      </c>
      <c r="K38" s="8456">
        <v>15</v>
      </c>
      <c r="L38" s="8456">
        <v>47</v>
      </c>
      <c r="M38" s="8456">
        <v>150</v>
      </c>
      <c r="N38" s="8456">
        <v>300</v>
      </c>
      <c r="O38" s="8455" t="s">
        <v>9911</v>
      </c>
      <c r="P38" s="8456">
        <v>0</v>
      </c>
      <c r="Q38" s="8456">
        <v>0</v>
      </c>
      <c r="R38" s="8456">
        <v>1520</v>
      </c>
      <c r="S38" s="8456">
        <v>1520</v>
      </c>
      <c r="T38" s="8456">
        <v>1134</v>
      </c>
      <c r="U38" s="8456">
        <v>1134</v>
      </c>
      <c r="V38" s="8456">
        <v>0</v>
      </c>
      <c r="W38" s="8456">
        <v>0</v>
      </c>
      <c r="X38" s="8456">
        <v>0</v>
      </c>
      <c r="Y38" s="8456">
        <v>0</v>
      </c>
      <c r="Z38" s="8456">
        <v>0</v>
      </c>
      <c r="AA38" s="8456">
        <v>0</v>
      </c>
      <c r="AB38" s="8461">
        <f t="shared" si="19"/>
      </c>
      <c r="AC38" s="8462">
        <f t="shared" si="14"/>
      </c>
      <c r="AD38" s="8463">
        <f t="shared" si="8"/>
      </c>
      <c r="AE38" s="8464">
        <f t="shared" si="2"/>
      </c>
      <c r="AF38" s="8465">
        <f>VLOOKUP(C38,'Data Products'!$A:$J,10,0)</f>
      </c>
      <c r="AG38" s="8466">
        <f t="shared" si="16"/>
      </c>
      <c r="AH38" s="8467">
        <f t="shared" si="10"/>
      </c>
      <c r="AI38" s="8468"/>
      <c r="AJ38" s="8469"/>
      <c r="AK38" s="8469"/>
      <c r="AL38" s="8483"/>
      <c r="AM38" s="8469"/>
      <c r="AN38" s="8469"/>
    </row>
    <row r="39">
      <c r="A39" s="8455">
        <v>37</v>
      </c>
      <c r="B39" s="8455" t="s">
        <v>9913</v>
      </c>
      <c r="C39" s="8455" t="s">
        <v>9914</v>
      </c>
      <c r="D39" s="8456">
        <v>2062</v>
      </c>
      <c r="E39" s="8456">
        <v>2062</v>
      </c>
      <c r="F39" s="8456"/>
      <c r="G39" s="8457">
        <f>VLOOKUP(C39,'Data Products'!$A:$B,2,0)</f>
      </c>
      <c r="H39" s="8458">
        <f t="shared" si="5"/>
      </c>
      <c r="I39" s="8459">
        <v>45558</v>
      </c>
      <c r="J39" s="8460">
        <f t="shared" si="0"/>
      </c>
      <c r="K39" s="8456">
        <v>0</v>
      </c>
      <c r="L39" s="8456">
        <v>1</v>
      </c>
      <c r="M39" s="8456">
        <v>500</v>
      </c>
      <c r="N39" s="8456">
        <v>1000</v>
      </c>
      <c r="O39" s="8455" t="s">
        <v>9915</v>
      </c>
      <c r="P39" s="8456">
        <v>0</v>
      </c>
      <c r="Q39" s="8456">
        <v>0</v>
      </c>
      <c r="R39" s="8456">
        <v>1289</v>
      </c>
      <c r="S39" s="8456">
        <v>1289</v>
      </c>
      <c r="T39" s="8456">
        <v>773</v>
      </c>
      <c r="U39" s="8456">
        <v>773</v>
      </c>
      <c r="V39" s="8456">
        <v>0</v>
      </c>
      <c r="W39" s="8456">
        <v>0</v>
      </c>
      <c r="X39" s="8456">
        <v>0</v>
      </c>
      <c r="Y39" s="8456">
        <v>0</v>
      </c>
      <c r="Z39" s="8456">
        <v>0</v>
      </c>
      <c r="AA39" s="8456">
        <v>0</v>
      </c>
      <c r="AB39" s="8461">
        <f t="shared" si="19"/>
      </c>
      <c r="AC39" s="8471">
        <f t="shared" si="14"/>
      </c>
      <c r="AD39" s="8463">
        <f t="shared" si="8"/>
      </c>
      <c r="AE39" s="8472">
        <f t="shared" si="2"/>
      </c>
      <c r="AF39" s="8465">
        <f>VLOOKUP(C39,'Data Products'!$A:$J,10,0)</f>
      </c>
      <c r="AG39" s="8466">
        <f t="shared" si="16"/>
      </c>
      <c r="AH39" s="8467">
        <f t="shared" si="10"/>
      </c>
      <c r="AI39" s="8473" t="s">
        <v>9916</v>
      </c>
      <c r="AJ39" s="8469"/>
      <c r="AK39" s="8469"/>
      <c r="AL39" s="8483"/>
      <c r="AM39" s="8469"/>
      <c r="AN39" s="8469"/>
    </row>
    <row customHeight="true" hidden="true" ht="18" r="40">
      <c r="A40" s="8455">
        <v>38</v>
      </c>
      <c r="B40" s="8455" t="s">
        <v>9863</v>
      </c>
      <c r="C40" s="8455" t="s">
        <v>9917</v>
      </c>
      <c r="D40" s="8456">
        <v>0</v>
      </c>
      <c r="E40" s="8456">
        <v>0</v>
      </c>
      <c r="F40" s="8456"/>
      <c r="G40" s="8457">
        <f>VLOOKUP(C40,'Data Products'!$A:$B,2,0)</f>
      </c>
      <c r="H40" s="8458">
        <f t="shared" si="5"/>
      </c>
      <c r="I40" s="8459">
        <v>45630</v>
      </c>
      <c r="J40" s="8460">
        <f t="shared" si="0"/>
      </c>
      <c r="K40" s="8456">
        <v>0</v>
      </c>
      <c r="L40" s="8456">
        <v>0</v>
      </c>
      <c r="M40" s="8456">
        <v>0</v>
      </c>
      <c r="N40" s="8456">
        <v>0</v>
      </c>
      <c r="O40" s="8455" t="s">
        <v>9918</v>
      </c>
      <c r="P40" s="8456">
        <v>0</v>
      </c>
      <c r="Q40" s="8456">
        <v>0</v>
      </c>
      <c r="R40" s="8456">
        <v>0</v>
      </c>
      <c r="S40" s="8456">
        <v>0</v>
      </c>
      <c r="T40" s="8456">
        <v>0</v>
      </c>
      <c r="U40" s="8456">
        <v>0</v>
      </c>
      <c r="V40" s="8456">
        <v>0</v>
      </c>
      <c r="W40" s="8456">
        <v>0</v>
      </c>
      <c r="X40" s="8456">
        <v>0</v>
      </c>
      <c r="Y40" s="8456">
        <v>0</v>
      </c>
      <c r="Z40" s="8456">
        <v>0</v>
      </c>
      <c r="AA40" s="8456">
        <v>0</v>
      </c>
      <c r="AB40" s="8461">
        <f t="shared" si="19"/>
      </c>
      <c r="AC40" s="8471">
        <f t="shared" si="14"/>
      </c>
      <c r="AD40" s="8463">
        <f t="shared" si="8"/>
      </c>
      <c r="AE40" s="8472">
        <f t="shared" si="2"/>
      </c>
      <c r="AF40" s="8465">
        <f>VLOOKUP(C40,'Data Products'!$A:$J,10,0)</f>
      </c>
      <c r="AG40" s="8466">
        <f t="shared" si="16"/>
      </c>
      <c r="AH40" s="8467">
        <f t="shared" si="10"/>
      </c>
      <c r="AI40" s="8468"/>
      <c r="AJ40" s="8469"/>
      <c r="AK40" s="8469"/>
      <c r="AL40" s="8483"/>
      <c r="AM40" s="8469"/>
      <c r="AN40" s="8469"/>
    </row>
    <row customHeight="true" hidden="true" ht="18" r="41">
      <c r="A41" s="8455">
        <v>39</v>
      </c>
      <c r="B41" s="8455" t="s">
        <v>9863</v>
      </c>
      <c r="C41" s="8455" t="s">
        <v>9919</v>
      </c>
      <c r="D41" s="8456">
        <v>0</v>
      </c>
      <c r="E41" s="8456">
        <v>0</v>
      </c>
      <c r="F41" s="8456"/>
      <c r="G41" s="8457">
        <f>VLOOKUP(C41,'Data Products'!$A:$B,2,0)</f>
      </c>
      <c r="H41" s="8487">
        <f t="shared" si="5"/>
      </c>
      <c r="I41" s="8459">
        <v>45630</v>
      </c>
      <c r="J41" s="8460">
        <f t="shared" si="0"/>
      </c>
      <c r="K41" s="8456">
        <v>0</v>
      </c>
      <c r="L41" s="8456">
        <v>0</v>
      </c>
      <c r="M41" s="8456">
        <v>0</v>
      </c>
      <c r="N41" s="8456">
        <v>0</v>
      </c>
      <c r="O41" s="8455" t="s">
        <v>9918</v>
      </c>
      <c r="P41" s="8456">
        <v>0</v>
      </c>
      <c r="Q41" s="8456">
        <v>0</v>
      </c>
      <c r="R41" s="8456">
        <v>0</v>
      </c>
      <c r="S41" s="8456">
        <v>0</v>
      </c>
      <c r="T41" s="8456">
        <v>0</v>
      </c>
      <c r="U41" s="8456">
        <v>0</v>
      </c>
      <c r="V41" s="8456">
        <v>0</v>
      </c>
      <c r="W41" s="8456">
        <v>0</v>
      </c>
      <c r="X41" s="8456">
        <v>0</v>
      </c>
      <c r="Y41" s="8456">
        <v>0</v>
      </c>
      <c r="Z41" s="8456">
        <v>0</v>
      </c>
      <c r="AA41" s="8456">
        <v>0</v>
      </c>
      <c r="AB41" s="8461">
        <f t="shared" si="19"/>
      </c>
      <c r="AC41" s="8477">
        <f t="shared" si="14"/>
      </c>
      <c r="AD41" s="8463">
        <f t="shared" si="8"/>
      </c>
      <c r="AE41" s="8478">
        <f t="shared" si="2"/>
      </c>
      <c r="AF41" s="8465">
        <f>VLOOKUP(C41,'Data Products'!$A:$J,10,0)</f>
      </c>
      <c r="AG41" s="8466">
        <f t="shared" si="16"/>
      </c>
      <c r="AH41" s="8467">
        <f t="shared" si="10"/>
      </c>
      <c r="AI41" s="8488"/>
      <c r="AJ41" s="8489"/>
      <c r="AK41" s="8489"/>
      <c r="AL41" s="8490"/>
      <c r="AM41" s="8489"/>
      <c r="AN41" s="8489"/>
    </row>
    <row customHeight="true" hidden="true" ht="18" r="42">
      <c r="A42" s="8455">
        <v>40</v>
      </c>
      <c r="B42" s="8455" t="s">
        <v>9863</v>
      </c>
      <c r="C42" s="8455" t="s">
        <v>9920</v>
      </c>
      <c r="D42" s="8456">
        <v>0</v>
      </c>
      <c r="E42" s="8456">
        <v>0</v>
      </c>
      <c r="F42" s="8456"/>
      <c r="G42" s="8457">
        <f>VLOOKUP(C42,'Data Products'!$A:$B,2,0)</f>
      </c>
      <c r="H42" s="8487">
        <f t="shared" si="5"/>
      </c>
      <c r="I42" s="8459">
        <v>45630</v>
      </c>
      <c r="J42" s="8460">
        <f t="shared" si="0"/>
      </c>
      <c r="K42" s="8456">
        <v>0</v>
      </c>
      <c r="L42" s="8456">
        <v>0</v>
      </c>
      <c r="M42" s="8456">
        <v>0</v>
      </c>
      <c r="N42" s="8456">
        <v>0</v>
      </c>
      <c r="O42" s="8455" t="s">
        <v>9918</v>
      </c>
      <c r="P42" s="8456">
        <v>0</v>
      </c>
      <c r="Q42" s="8456">
        <v>0</v>
      </c>
      <c r="R42" s="8456">
        <v>0</v>
      </c>
      <c r="S42" s="8456">
        <v>0</v>
      </c>
      <c r="T42" s="8456">
        <v>0</v>
      </c>
      <c r="U42" s="8456">
        <v>0</v>
      </c>
      <c r="V42" s="8456">
        <v>0</v>
      </c>
      <c r="W42" s="8456">
        <v>0</v>
      </c>
      <c r="X42" s="8456">
        <v>0</v>
      </c>
      <c r="Y42" s="8456">
        <v>0</v>
      </c>
      <c r="Z42" s="8456">
        <v>0</v>
      </c>
      <c r="AA42" s="8456">
        <v>0</v>
      </c>
      <c r="AB42" s="8461">
        <f t="shared" si="19"/>
      </c>
      <c r="AC42" s="8471">
        <f t="shared" si="14"/>
      </c>
      <c r="AD42" s="8463">
        <f t="shared" si="8"/>
      </c>
      <c r="AE42" s="8472">
        <f t="shared" si="2"/>
      </c>
      <c r="AF42" s="8465">
        <f>VLOOKUP(C42,'Data Products'!$A:$J,10,0)</f>
      </c>
      <c r="AG42" s="8466">
        <f t="shared" si="16"/>
      </c>
      <c r="AH42" s="8467">
        <f t="shared" si="10"/>
      </c>
      <c r="AI42" s="8491"/>
      <c r="AJ42" s="8492"/>
      <c r="AK42" s="8492"/>
      <c r="AL42" s="8491"/>
      <c r="AM42" s="8492"/>
      <c r="AN42" s="8492"/>
    </row>
    <row r="43">
      <c r="A43" s="8455">
        <v>41</v>
      </c>
      <c r="B43" s="8455" t="s">
        <v>9853</v>
      </c>
      <c r="C43" s="8455" t="s">
        <v>9921</v>
      </c>
      <c r="D43" s="8456">
        <v>215</v>
      </c>
      <c r="E43" s="8456">
        <v>215</v>
      </c>
      <c r="F43" s="8493"/>
      <c r="G43" s="8457">
        <f>VLOOKUP(C43,'Data Products'!$A:$B,2,0)</f>
      </c>
      <c r="H43" s="8487">
        <f t="shared" si="5"/>
      </c>
      <c r="I43" s="8459">
        <v>45898</v>
      </c>
      <c r="J43" s="8460">
        <f t="shared" si="0"/>
      </c>
      <c r="K43" s="8456">
        <v>0</v>
      </c>
      <c r="L43" s="8456">
        <v>13</v>
      </c>
      <c r="M43" s="8456">
        <v>0</v>
      </c>
      <c r="N43" s="8456">
        <v>0</v>
      </c>
      <c r="O43" s="8455" t="s">
        <v>9922</v>
      </c>
      <c r="P43" s="8456">
        <v>0</v>
      </c>
      <c r="Q43" s="8456">
        <v>0</v>
      </c>
      <c r="R43" s="8456">
        <v>130</v>
      </c>
      <c r="S43" s="8456">
        <v>130</v>
      </c>
      <c r="T43" s="8456">
        <v>85</v>
      </c>
      <c r="U43" s="8456">
        <v>85</v>
      </c>
      <c r="V43" s="8456">
        <v>0</v>
      </c>
      <c r="W43" s="8456">
        <v>0</v>
      </c>
      <c r="X43" s="8456">
        <v>0</v>
      </c>
      <c r="Y43" s="8456">
        <v>0</v>
      </c>
      <c r="Z43" s="8456">
        <v>0</v>
      </c>
      <c r="AA43" s="8456">
        <v>0</v>
      </c>
      <c r="AB43" s="8461">
        <f t="shared" si="19"/>
      </c>
      <c r="AC43" s="8481">
        <f t="shared" si="14"/>
      </c>
      <c r="AD43" s="8463">
        <f t="shared" si="8"/>
      </c>
      <c r="AE43" s="8482">
        <f t="shared" si="2"/>
      </c>
      <c r="AF43" s="8465">
        <f>VLOOKUP(C43,'Data Products'!$A:$J,10,0)</f>
      </c>
      <c r="AG43" s="8466">
        <f t="shared" si="16"/>
      </c>
      <c r="AH43" s="8467">
        <f t="shared" si="10"/>
      </c>
      <c r="AI43" s="8494" t="s">
        <v>9923</v>
      </c>
      <c r="AJ43" s="8492"/>
      <c r="AK43" s="8492"/>
      <c r="AL43" s="8491"/>
      <c r="AM43" s="8492"/>
      <c r="AN43" s="8492"/>
    </row>
    <row customHeight="true" ht="18" r="44">
      <c r="A44" s="8455">
        <v>42</v>
      </c>
      <c r="B44" s="8455" t="s">
        <v>9860</v>
      </c>
      <c r="C44" s="8455" t="s">
        <v>9924</v>
      </c>
      <c r="D44" s="8476">
        <v>1737</v>
      </c>
      <c r="E44" s="8476">
        <v>1735</v>
      </c>
      <c r="F44" s="8493"/>
      <c r="G44" s="8457">
        <f>VLOOKUP(C44,'Data Products'!$A:$B,2,0)</f>
      </c>
      <c r="H44" s="8487">
        <f t="shared" si="5"/>
      </c>
      <c r="I44" s="8495">
        <v>46030</v>
      </c>
      <c r="J44" s="8460">
        <f t="shared" si="0"/>
      </c>
      <c r="K44" s="8476">
        <v>115</v>
      </c>
      <c r="L44" s="8476">
        <v>154</v>
      </c>
      <c r="M44" s="8456">
        <v>0</v>
      </c>
      <c r="N44" s="8456">
        <v>0</v>
      </c>
      <c r="O44" s="8455" t="s">
        <v>9925</v>
      </c>
      <c r="P44" s="8456">
        <v>0</v>
      </c>
      <c r="Q44" s="8456">
        <v>0</v>
      </c>
      <c r="R44" s="8456">
        <v>790</v>
      </c>
      <c r="S44" s="8456">
        <v>788</v>
      </c>
      <c r="T44" s="8456">
        <v>947</v>
      </c>
      <c r="U44" s="8456">
        <v>947</v>
      </c>
      <c r="V44" s="8456">
        <v>0</v>
      </c>
      <c r="W44" s="8456">
        <v>0</v>
      </c>
      <c r="X44" s="8456">
        <v>0</v>
      </c>
      <c r="Y44" s="8456">
        <v>0</v>
      </c>
      <c r="Z44" s="8456">
        <v>0</v>
      </c>
      <c r="AA44" s="8456">
        <v>0</v>
      </c>
      <c r="AB44" s="8461">
        <f t="shared" si="19"/>
      </c>
      <c r="AC44" s="8481">
        <f t="shared" si="14"/>
      </c>
      <c r="AD44" s="8463">
        <f t="shared" si="8"/>
      </c>
      <c r="AE44" s="8482">
        <f t="shared" si="2"/>
      </c>
      <c r="AF44" s="8465">
        <f>VLOOKUP(C44,'Data Products'!$A:$J,10,0)</f>
      </c>
      <c r="AG44" s="8466">
        <f t="shared" si="16"/>
      </c>
      <c r="AH44" s="8467">
        <f t="shared" si="10"/>
      </c>
      <c r="AI44" s="8494"/>
      <c r="AJ44" s="8492"/>
      <c r="AK44" s="8492"/>
      <c r="AL44" s="8491"/>
      <c r="AM44" s="8492"/>
      <c r="AN44" s="8492"/>
    </row>
    <row r="45">
      <c r="A45" s="8496"/>
      <c r="B45" s="8497"/>
      <c r="C45" s="8496"/>
      <c r="D45" s="8496"/>
      <c r="E45" s="8496"/>
      <c r="F45" s="8496"/>
      <c r="G45" s="8496"/>
      <c r="H45" s="8496"/>
      <c r="I45" s="8496"/>
      <c r="J45" s="8498"/>
      <c r="K45" s="8493"/>
      <c r="L45" s="8493" t="s">
        <v>9926</v>
      </c>
      <c r="M45" s="8493"/>
      <c r="N45" s="8493"/>
      <c r="O45" s="8493"/>
      <c r="P45" s="8493"/>
      <c r="Q45" s="8493"/>
      <c r="R45" s="8493"/>
      <c r="S45" s="8493"/>
      <c r="T45" s="8493"/>
      <c r="U45" s="8493"/>
      <c r="V45" s="8493"/>
      <c r="W45" s="8493"/>
      <c r="X45" s="8493"/>
      <c r="Y45" s="8493"/>
      <c r="Z45" s="8493"/>
      <c r="AA45" s="8493"/>
      <c r="AB45" s="8493"/>
      <c r="AC45" s="8493"/>
      <c r="AD45" s="8493"/>
      <c r="AE45" s="8499" t="s">
        <v>9927</v>
      </c>
      <c r="AF45" s="8500"/>
      <c r="AG45" s="8500">
        <f>SUM(AG3:AG43)</f>
      </c>
      <c r="AH45" s="8501"/>
      <c r="AI45" s="8502"/>
      <c r="AJ45" s="8503"/>
      <c r="AK45" s="8503"/>
      <c r="AL45" s="8502"/>
      <c r="AM45" s="8503"/>
      <c r="AN45" s="8503"/>
    </row>
    <row r="46">
      <c r="A46" s="8493"/>
      <c r="B46" s="8497"/>
      <c r="C46" s="8497"/>
      <c r="D46" s="8493"/>
      <c r="E46" s="8493"/>
      <c r="F46" s="8493"/>
      <c r="G46" s="8497"/>
      <c r="H46" s="8498"/>
      <c r="I46" s="8498"/>
      <c r="J46" s="8498"/>
      <c r="K46" s="8493"/>
      <c r="L46" s="8493"/>
      <c r="M46" s="8493"/>
      <c r="N46" s="8493"/>
      <c r="O46" s="8493"/>
      <c r="P46" s="8493"/>
      <c r="Q46" s="8493"/>
      <c r="R46" s="8493"/>
      <c r="S46" s="8493"/>
      <c r="T46" s="8493"/>
      <c r="U46" s="8493"/>
      <c r="V46" s="8493"/>
      <c r="W46" s="8493"/>
      <c r="X46" s="8493"/>
      <c r="Y46" s="8493"/>
      <c r="Z46" s="8493"/>
      <c r="AA46" s="8493"/>
      <c r="AB46" s="8493"/>
      <c r="AC46" s="8493"/>
      <c r="AD46" s="8493"/>
      <c r="AE46" s="8504" t="s">
        <v>9928</v>
      </c>
      <c r="AF46" s="8505">
        <f t="shared" ref="AF46:AF49" si="21">AG46/$AG$45</f>
      </c>
      <c r="AG46" s="8506">
        <f t="shared" ref="AG46:AG49" si="18">SUMIFS($AG$3:$AG$43,$AE$3:$AE$43,AE46)</f>
      </c>
      <c r="AH46" s="8507"/>
      <c r="AI46" s="8502"/>
      <c r="AJ46" s="8503"/>
      <c r="AK46" s="8503"/>
      <c r="AL46" s="8502"/>
      <c r="AM46" s="8503"/>
      <c r="AN46" s="8503"/>
    </row>
    <row r="47">
      <c r="A47" s="8493"/>
      <c r="B47" s="8497"/>
      <c r="C47" s="8497"/>
      <c r="D47" s="8493"/>
      <c r="E47" s="8493"/>
      <c r="F47" s="8493"/>
      <c r="G47" s="8497"/>
      <c r="H47" s="8498"/>
      <c r="I47" s="8498"/>
      <c r="J47" s="8498"/>
      <c r="K47" s="8493"/>
      <c r="L47" s="8493"/>
      <c r="M47" s="8493"/>
      <c r="N47" s="8493"/>
      <c r="O47" s="8493"/>
      <c r="P47" s="8493"/>
      <c r="Q47" s="8493"/>
      <c r="R47" s="8493"/>
      <c r="S47" s="8493"/>
      <c r="T47" s="8493"/>
      <c r="U47" s="8493"/>
      <c r="V47" s="8493"/>
      <c r="W47" s="8493"/>
      <c r="X47" s="8493"/>
      <c r="Y47" s="8493"/>
      <c r="Z47" s="8493"/>
      <c r="AA47" s="8493"/>
      <c r="AB47" s="8493"/>
      <c r="AC47" s="8493"/>
      <c r="AD47" s="8493"/>
      <c r="AE47" s="8504" t="s">
        <v>9929</v>
      </c>
      <c r="AF47" s="8505">
        <f t="shared" si="21"/>
      </c>
      <c r="AG47" s="8506">
        <f t="shared" si="18"/>
      </c>
      <c r="AH47" s="8507"/>
      <c r="AI47" s="8502"/>
      <c r="AJ47" s="8503"/>
      <c r="AK47" s="8503"/>
      <c r="AL47" s="8502"/>
      <c r="AM47" s="8503"/>
      <c r="AN47" s="8503"/>
    </row>
    <row r="48">
      <c r="A48" s="8493"/>
      <c r="B48" s="8497"/>
      <c r="C48" s="8497"/>
      <c r="D48" s="8493"/>
      <c r="E48" s="8493"/>
      <c r="F48" s="8493"/>
      <c r="G48" s="8497"/>
      <c r="H48" s="8498"/>
      <c r="I48" s="8498"/>
      <c r="J48" s="8498"/>
      <c r="K48" s="8493"/>
      <c r="L48" s="8493"/>
      <c r="M48" s="8493"/>
      <c r="N48" s="8493"/>
      <c r="O48" s="8493"/>
      <c r="P48" s="8493"/>
      <c r="Q48" s="8493"/>
      <c r="R48" s="8493"/>
      <c r="S48" s="8493"/>
      <c r="T48" s="8493"/>
      <c r="U48" s="8493"/>
      <c r="V48" s="8493"/>
      <c r="W48" s="8493"/>
      <c r="X48" s="8493"/>
      <c r="Y48" s="8493"/>
      <c r="Z48" s="8493"/>
      <c r="AA48" s="8493"/>
      <c r="AB48" s="8493"/>
      <c r="AC48" s="8493"/>
      <c r="AD48" s="8493"/>
      <c r="AE48" s="8504" t="s">
        <v>9930</v>
      </c>
      <c r="AF48" s="8505">
        <f t="shared" si="21"/>
      </c>
      <c r="AG48" s="8506">
        <f t="shared" si="18"/>
      </c>
      <c r="AH48" s="8507"/>
      <c r="AI48" s="8502"/>
      <c r="AJ48" s="8503"/>
      <c r="AK48" s="8503"/>
      <c r="AL48" s="8502"/>
      <c r="AM48" s="8503"/>
      <c r="AN48" s="8503"/>
    </row>
    <row r="49">
      <c r="A49" s="8493"/>
      <c r="B49" s="8497"/>
      <c r="C49" s="8497"/>
      <c r="D49" s="8493"/>
      <c r="E49" s="8493"/>
      <c r="F49" s="8493"/>
      <c r="G49" s="8497"/>
      <c r="H49" s="8498"/>
      <c r="I49" s="8498"/>
      <c r="J49" s="8498"/>
      <c r="K49" s="8493"/>
      <c r="L49" s="8493"/>
      <c r="M49" s="8493"/>
      <c r="N49" s="8493"/>
      <c r="O49" s="8493"/>
      <c r="P49" s="8493"/>
      <c r="Q49" s="8493"/>
      <c r="R49" s="8493"/>
      <c r="S49" s="8493"/>
      <c r="T49" s="8493"/>
      <c r="U49" s="8493"/>
      <c r="V49" s="8493"/>
      <c r="W49" s="8493"/>
      <c r="X49" s="8493"/>
      <c r="Y49" s="8493"/>
      <c r="Z49" s="8493"/>
      <c r="AA49" s="8493"/>
      <c r="AB49" s="8493"/>
      <c r="AC49" s="8493"/>
      <c r="AD49" s="8493"/>
      <c r="AE49" s="8504" t="s">
        <v>9931</v>
      </c>
      <c r="AF49" s="8505">
        <f t="shared" si="21"/>
      </c>
      <c r="AG49" s="8506">
        <f t="shared" si="18"/>
      </c>
      <c r="AH49" s="8507"/>
      <c r="AI49" s="8502"/>
      <c r="AJ49" s="8503"/>
      <c r="AK49" s="8503"/>
      <c r="AL49" s="8502"/>
      <c r="AM49" s="8503"/>
      <c r="AN49" s="8503"/>
    </row>
    <row r="50">
      <c r="A50" s="8493"/>
      <c r="B50" s="8497"/>
      <c r="C50" s="8497"/>
      <c r="D50" s="8493"/>
      <c r="E50" s="8493"/>
      <c r="F50" s="8493"/>
      <c r="G50" s="8497"/>
      <c r="H50" s="8498"/>
      <c r="I50" s="8498"/>
      <c r="J50" s="8498"/>
      <c r="K50" s="8493"/>
      <c r="L50" s="8493"/>
      <c r="M50" s="8493"/>
      <c r="N50" s="8493"/>
      <c r="O50" s="8493"/>
      <c r="P50" s="8493"/>
      <c r="Q50" s="8493"/>
      <c r="R50" s="8493"/>
      <c r="S50" s="8493"/>
      <c r="T50" s="8493"/>
      <c r="U50" s="8493"/>
      <c r="V50" s="8493"/>
      <c r="W50" s="8493"/>
      <c r="X50" s="8493"/>
      <c r="Y50" s="8493"/>
      <c r="Z50" s="8493"/>
      <c r="AA50" s="8493"/>
      <c r="AB50" s="8493"/>
      <c r="AC50" s="8493"/>
      <c r="AD50" s="8493"/>
      <c r="AE50" s="8504" t="s">
        <v>9842</v>
      </c>
      <c r="AF50" s="8508">
        <f>AVERAGE(AH3:AH43)/AVERAGE(D3:D43)</f>
      </c>
      <c r="AG50" s="8506">
        <f>SUMIF($H$3:$H$43,"&lt;90",$AG$3:$AG$43)</f>
      </c>
      <c r="AH50" s="8509"/>
      <c r="AI50" s="8502"/>
      <c r="AJ50" s="8503"/>
      <c r="AK50" s="8503"/>
      <c r="AL50" s="8502"/>
      <c r="AM50" s="8503"/>
      <c r="AN50" s="8503"/>
    </row>
    <row r="51">
      <c r="A51" s="8493"/>
      <c r="B51" s="8497"/>
      <c r="C51" s="8497"/>
      <c r="D51" s="8493"/>
      <c r="E51" s="8493"/>
      <c r="F51" s="8493"/>
      <c r="G51" s="8497"/>
      <c r="H51" s="8498"/>
      <c r="I51" s="8498"/>
      <c r="J51" s="8498"/>
      <c r="K51" s="8493"/>
      <c r="L51" s="8493"/>
      <c r="M51" s="8493"/>
      <c r="N51" s="8493"/>
      <c r="O51" s="8493"/>
      <c r="P51" s="8493"/>
      <c r="Q51" s="8493"/>
      <c r="R51" s="8493"/>
      <c r="S51" s="8493"/>
      <c r="T51" s="8493"/>
      <c r="U51" s="8493"/>
      <c r="V51" s="8493"/>
      <c r="W51" s="8493"/>
      <c r="X51" s="8493"/>
      <c r="Y51" s="8493"/>
      <c r="Z51" s="8493"/>
      <c r="AA51" s="8493"/>
      <c r="AB51" s="8493"/>
      <c r="AC51" s="8493"/>
      <c r="AD51" s="8493"/>
      <c r="AE51" s="8493"/>
      <c r="AF51" s="8509"/>
      <c r="AG51" s="8509"/>
      <c r="AH51" s="8509"/>
      <c r="AI51" s="8502"/>
      <c r="AJ51" s="8503"/>
      <c r="AK51" s="8503"/>
      <c r="AL51" s="8502"/>
      <c r="AM51" s="8503"/>
      <c r="AN51" s="8503"/>
    </row>
    <row r="52">
      <c r="A52" s="8450" t="s">
        <v>9932</v>
      </c>
      <c r="B52" s="8450" t="s">
        <v>9817</v>
      </c>
      <c r="C52" s="8450" t="s">
        <v>9818</v>
      </c>
      <c r="D52" s="8450" t="s">
        <v>9819</v>
      </c>
      <c r="E52" s="8450"/>
      <c r="F52" s="8450" t="s">
        <v>9933</v>
      </c>
      <c r="G52" s="8510" t="s">
        <v>9821</v>
      </c>
      <c r="H52" s="8511" t="s">
        <v>9822</v>
      </c>
      <c r="I52" s="8449" t="s">
        <v>9823</v>
      </c>
      <c r="J52" s="8449" t="s">
        <v>9824</v>
      </c>
      <c r="K52" s="8450" t="s">
        <v>9825</v>
      </c>
      <c r="L52" s="8450" t="s">
        <v>9826</v>
      </c>
      <c r="M52" s="8450" t="s">
        <v>9934</v>
      </c>
      <c r="N52" s="8450" t="s">
        <v>9935</v>
      </c>
      <c r="O52" s="8450" t="s">
        <v>9829</v>
      </c>
      <c r="P52" s="8512"/>
      <c r="Q52" s="8512"/>
      <c r="R52" s="8512"/>
      <c r="S52" s="8512"/>
      <c r="T52" s="8512"/>
      <c r="U52" s="8512"/>
      <c r="V52" s="8512"/>
      <c r="W52" s="8512"/>
      <c r="X52" s="8512"/>
      <c r="Y52" s="8512"/>
      <c r="Z52" s="8512"/>
      <c r="AA52" s="8512"/>
      <c r="AB52" s="8513" t="s">
        <v>9836</v>
      </c>
      <c r="AC52" s="8511" t="s">
        <v>9837</v>
      </c>
      <c r="AD52" s="8511" t="s">
        <v>9936</v>
      </c>
      <c r="AE52" s="8511" t="s">
        <v>9937</v>
      </c>
      <c r="AF52" s="8514" t="s">
        <v>9840</v>
      </c>
      <c r="AG52" s="8514" t="s">
        <v>9841</v>
      </c>
      <c r="AH52" s="8449" t="s">
        <v>9842</v>
      </c>
      <c r="AI52" s="8511" t="s">
        <v>9843</v>
      </c>
      <c r="AJ52" s="8449" t="s">
        <v>9844</v>
      </c>
      <c r="AK52" s="8450" t="s">
        <v>9845</v>
      </c>
      <c r="AL52" s="8450" t="s">
        <v>9938</v>
      </c>
      <c r="AM52" s="8450" t="s">
        <v>9847</v>
      </c>
      <c r="AN52" s="8450" t="s">
        <v>9848</v>
      </c>
    </row>
    <row r="53">
      <c r="A53" s="8450" t="s">
        <v>9849</v>
      </c>
      <c r="B53" s="8450"/>
      <c r="C53" s="8450"/>
      <c r="D53" s="8450" t="s">
        <v>9850</v>
      </c>
      <c r="E53" s="8454" t="s">
        <v>9851</v>
      </c>
      <c r="F53" s="8450"/>
      <c r="G53" s="8515"/>
      <c r="H53" s="8511"/>
      <c r="I53" s="8449"/>
      <c r="J53" s="8449"/>
      <c r="K53" s="8450" t="s">
        <v>9852</v>
      </c>
      <c r="L53" s="8450" t="s">
        <v>9852</v>
      </c>
      <c r="M53" s="8450"/>
      <c r="N53" s="8450"/>
      <c r="O53" s="8450"/>
      <c r="P53" s="8512"/>
      <c r="Q53" s="8512"/>
      <c r="R53" s="8512"/>
      <c r="S53" s="8512"/>
      <c r="T53" s="8512"/>
      <c r="U53" s="8512"/>
      <c r="V53" s="8512"/>
      <c r="W53" s="8512"/>
      <c r="X53" s="8512"/>
      <c r="Y53" s="8512"/>
      <c r="Z53" s="8512"/>
      <c r="AA53" s="8512"/>
      <c r="AB53" s="8513"/>
      <c r="AC53" s="8511"/>
      <c r="AD53" s="8511"/>
      <c r="AE53" s="8511"/>
      <c r="AF53" s="8514"/>
      <c r="AG53" s="8514"/>
      <c r="AH53" s="8449"/>
      <c r="AI53" s="8511"/>
      <c r="AJ53" s="8449"/>
      <c r="AK53" s="8450"/>
      <c r="AL53" s="8450"/>
      <c r="AM53" s="8450"/>
      <c r="AN53" s="8450"/>
    </row>
    <row r="54">
      <c r="A54" s="8516">
        <v>1</v>
      </c>
      <c r="B54" s="8455" t="s">
        <v>9860</v>
      </c>
      <c r="C54" s="8455" t="s">
        <v>9939</v>
      </c>
      <c r="D54" s="8456">
        <v>10828</v>
      </c>
      <c r="E54" s="8470">
        <v>10828</v>
      </c>
      <c r="F54" s="8517"/>
      <c r="G54" s="8518">
        <f>VLOOKUP(C54,'Data Products'!$A:$J,2,0)</f>
      </c>
      <c r="H54" s="8519">
        <f t="shared" ref="H54:H78" si="6">IFERROR(G54-TODAY(),"")</f>
      </c>
      <c r="I54" s="8459">
        <v>45840</v>
      </c>
      <c r="J54" s="8460">
        <f t="shared" ref="J54:J125" si="1">TODAY()-I54</f>
      </c>
      <c r="K54" s="8476">
        <v>8096</v>
      </c>
      <c r="L54" s="8520">
        <v>16586</v>
      </c>
      <c r="M54" s="8456">
        <v>6000</v>
      </c>
      <c r="N54" s="8456">
        <v>12000</v>
      </c>
      <c r="O54" s="8455" t="s">
        <v>9865</v>
      </c>
      <c r="P54" s="8493"/>
      <c r="Q54" s="8493"/>
      <c r="R54" s="8521"/>
      <c r="S54" s="8493"/>
      <c r="T54" s="8493"/>
      <c r="U54" s="8493"/>
      <c r="V54" s="8493"/>
      <c r="W54" s="8493"/>
      <c r="X54" s="8493"/>
      <c r="Y54" s="8493"/>
      <c r="Z54" s="8493"/>
      <c r="AA54" s="8493"/>
      <c r="AB54" s="8522">
        <f t="shared" ref="AB54:AB125" si="20">L54/30</f>
      </c>
      <c r="AC54" s="8477">
        <f t="shared" ref="AC54:AC125" si="15">IFERROR(D54/AB54,"-")</f>
      </c>
      <c r="AD54" s="8463">
        <f t="shared" ref="AD54:AD125" si="9">IFERROR(TODAY()+AC54,"-")</f>
      </c>
      <c r="AE54" s="8478">
        <f t="shared" ref="AE54:AE125" si="3">_xlfn.IFS(AC54="-","Not sold yet",AND(AC54&lt;=150,AC54&gt;60),"Out of stock more than 60 days",AC54&lt;=60,"Out of stock less than 60 days",AC54&gt;=150,"Out of stock more than 150 days")</f>
      </c>
      <c r="AF54" s="8465">
        <f>VLOOKUP(C54,'Data Products'!$A:$J,10,0)</f>
      </c>
      <c r="AG54" s="8466">
        <f t="shared" ref="AG54:AG125" si="17">AF54*D54</f>
      </c>
      <c r="AH54" s="8466"/>
      <c r="AI54" s="8484" t="s">
        <v>9940</v>
      </c>
      <c r="AJ54" s="8468"/>
      <c r="AK54" s="8469"/>
      <c r="AL54" s="8468"/>
      <c r="AM54" s="8469"/>
      <c r="AN54" s="8469"/>
    </row>
    <row customHeight="true" hidden="true" ht="18" r="55">
      <c r="A55" s="8516">
        <v>2</v>
      </c>
      <c r="B55" s="8455" t="s">
        <v>9863</v>
      </c>
      <c r="C55" s="8455" t="s">
        <v>9941</v>
      </c>
      <c r="D55" s="8456">
        <v>0</v>
      </c>
      <c r="E55" s="8470">
        <v>0</v>
      </c>
      <c r="F55" s="8517"/>
      <c r="G55" s="8518">
        <f>VLOOKUP(C55,'Data Products'!$A:$J,2,0)</f>
      </c>
      <c r="H55" s="8519">
        <f t="shared" si="6"/>
      </c>
      <c r="I55" s="8459">
        <v>45376</v>
      </c>
      <c r="J55" s="8460">
        <f t="shared" si="1"/>
      </c>
      <c r="K55" s="8456">
        <v>0</v>
      </c>
      <c r="L55" s="8456">
        <v>0</v>
      </c>
      <c r="M55" s="8456">
        <v>0</v>
      </c>
      <c r="N55" s="8456">
        <v>0</v>
      </c>
      <c r="O55" s="8455" t="s">
        <v>9942</v>
      </c>
      <c r="P55" s="8493"/>
      <c r="Q55" s="8493"/>
      <c r="R55" s="8521"/>
      <c r="S55" s="8493"/>
      <c r="T55" s="8493"/>
      <c r="U55" s="8493"/>
      <c r="V55" s="8493"/>
      <c r="W55" s="8493"/>
      <c r="X55" s="8493"/>
      <c r="Y55" s="8493"/>
      <c r="Z55" s="8493"/>
      <c r="AA55" s="8493"/>
      <c r="AB55" s="8522">
        <f t="shared" si="20"/>
      </c>
      <c r="AC55" s="8471">
        <f t="shared" si="15"/>
      </c>
      <c r="AD55" s="8463">
        <f t="shared" si="9"/>
      </c>
      <c r="AE55" s="8472">
        <f t="shared" si="3"/>
      </c>
      <c r="AF55" s="8465">
        <f>VLOOKUP(C55,'Data Products'!$A:$J,10,0)</f>
      </c>
      <c r="AG55" s="8466">
        <f t="shared" si="17"/>
      </c>
      <c r="AH55" s="8466">
        <f t="shared" ref="AH55:AH90" si="11">IF(H55&lt;=90,D55,0)</f>
      </c>
      <c r="AI55" s="8479"/>
      <c r="AJ55" s="8468"/>
      <c r="AK55" s="8469"/>
      <c r="AL55" s="8468"/>
      <c r="AM55" s="8469"/>
      <c r="AN55" s="8469"/>
    </row>
    <row customHeight="true" hidden="true" ht="18" r="56">
      <c r="A56" s="8516">
        <v>3</v>
      </c>
      <c r="B56" s="8455" t="s">
        <v>9863</v>
      </c>
      <c r="C56" s="8455" t="s">
        <v>9943</v>
      </c>
      <c r="D56" s="8456">
        <v>0</v>
      </c>
      <c r="E56" s="8470">
        <v>0</v>
      </c>
      <c r="F56" s="8517"/>
      <c r="G56" s="8518">
        <f>VLOOKUP(C56,'Data Products'!$A:$J,2,0)</f>
      </c>
      <c r="H56" s="8519">
        <f t="shared" si="6"/>
      </c>
      <c r="I56" s="8495">
        <v>45721</v>
      </c>
      <c r="J56" s="8460">
        <f t="shared" si="1"/>
      </c>
      <c r="K56" s="8456">
        <v>0</v>
      </c>
      <c r="L56" s="8456">
        <v>0</v>
      </c>
      <c r="M56" s="8523" t="s">
        <v>9944</v>
      </c>
      <c r="N56" s="8523" t="s">
        <v>9944</v>
      </c>
      <c r="O56" s="8455" t="s">
        <v>9942</v>
      </c>
      <c r="P56" s="8493"/>
      <c r="Q56" s="8493"/>
      <c r="R56" s="8521"/>
      <c r="S56" s="8493"/>
      <c r="T56" s="8493"/>
      <c r="U56" s="8493"/>
      <c r="V56" s="8493"/>
      <c r="W56" s="8493"/>
      <c r="X56" s="8493"/>
      <c r="Y56" s="8493"/>
      <c r="Z56" s="8493"/>
      <c r="AA56" s="8493"/>
      <c r="AB56" s="8522">
        <f t="shared" si="20"/>
      </c>
      <c r="AC56" s="8471">
        <f t="shared" si="15"/>
      </c>
      <c r="AD56" s="8463">
        <f t="shared" si="9"/>
      </c>
      <c r="AE56" s="8472">
        <f t="shared" si="3"/>
      </c>
      <c r="AF56" s="8465">
        <f>VLOOKUP(C56,'Data Products'!$A:$J,10,0)</f>
      </c>
      <c r="AG56" s="8466">
        <f t="shared" si="17"/>
      </c>
      <c r="AH56" s="8466">
        <f t="shared" si="11"/>
      </c>
      <c r="AI56" s="8479"/>
      <c r="AJ56" s="8468"/>
      <c r="AK56" s="8469"/>
      <c r="AL56" s="8468"/>
      <c r="AM56" s="8469"/>
      <c r="AN56" s="8469"/>
    </row>
    <row customHeight="true" hidden="true" ht="18" r="57">
      <c r="A57" s="8516">
        <v>4</v>
      </c>
      <c r="B57" s="8455" t="s">
        <v>9863</v>
      </c>
      <c r="C57" s="8455" t="s">
        <v>9945</v>
      </c>
      <c r="D57" s="8456">
        <v>0</v>
      </c>
      <c r="E57" s="8470">
        <v>0</v>
      </c>
      <c r="F57" s="8517"/>
      <c r="G57" s="8518">
        <f>VLOOKUP(C57,'Data Products'!$A:$J,2,0)</f>
      </c>
      <c r="H57" s="8519">
        <f t="shared" si="6"/>
      </c>
      <c r="I57" s="8459">
        <v>45460</v>
      </c>
      <c r="J57" s="8460">
        <f t="shared" si="1"/>
      </c>
      <c r="K57" s="8456">
        <v>0</v>
      </c>
      <c r="L57" s="8456">
        <v>0</v>
      </c>
      <c r="M57" s="8456">
        <v>0</v>
      </c>
      <c r="N57" s="8456">
        <v>0</v>
      </c>
      <c r="O57" s="8455" t="s">
        <v>9942</v>
      </c>
      <c r="P57" s="8493"/>
      <c r="Q57" s="8493"/>
      <c r="R57" s="8524"/>
      <c r="S57" s="8493"/>
      <c r="T57" s="8493"/>
      <c r="U57" s="8493"/>
      <c r="V57" s="8493"/>
      <c r="W57" s="8493"/>
      <c r="X57" s="8493"/>
      <c r="Y57" s="8493"/>
      <c r="Z57" s="8493"/>
      <c r="AA57" s="8493"/>
      <c r="AB57" s="8522">
        <f t="shared" si="20"/>
      </c>
      <c r="AC57" s="8471">
        <f t="shared" si="15"/>
      </c>
      <c r="AD57" s="8463">
        <f t="shared" si="9"/>
      </c>
      <c r="AE57" s="8472">
        <f t="shared" si="3"/>
      </c>
      <c r="AF57" s="8465">
        <f>VLOOKUP(C57,'Data Products'!$A:$J,10,0)</f>
      </c>
      <c r="AG57" s="8466">
        <f t="shared" si="17"/>
      </c>
      <c r="AH57" s="8466">
        <f t="shared" si="11"/>
      </c>
      <c r="AI57" s="8468"/>
      <c r="AJ57" s="8469"/>
      <c r="AK57" s="8469"/>
      <c r="AL57" s="8468"/>
      <c r="AM57" s="8469"/>
      <c r="AN57" s="8469"/>
    </row>
    <row customHeight="true" hidden="true" ht="18" r="58">
      <c r="A58" s="8516">
        <v>5</v>
      </c>
      <c r="B58" s="8455" t="s">
        <v>9888</v>
      </c>
      <c r="C58" s="8455" t="s">
        <v>9946</v>
      </c>
      <c r="D58" s="8456">
        <v>0</v>
      </c>
      <c r="E58" s="8470">
        <v>0</v>
      </c>
      <c r="F58" s="8517"/>
      <c r="G58" s="8518">
        <f>VLOOKUP(C58,'Data Products'!$A:$J,2,0)</f>
      </c>
      <c r="H58" s="8519">
        <f t="shared" si="6"/>
      </c>
      <c r="I58" s="8459">
        <v>45667</v>
      </c>
      <c r="J58" s="8460">
        <f t="shared" si="1"/>
      </c>
      <c r="K58" s="8456">
        <v>0</v>
      </c>
      <c r="L58" s="8456">
        <v>0</v>
      </c>
      <c r="M58" s="8456">
        <v>500</v>
      </c>
      <c r="N58" s="8456">
        <v>1000</v>
      </c>
      <c r="O58" s="8525" t="s">
        <v>9873</v>
      </c>
      <c r="P58" s="8493"/>
      <c r="Q58" s="8493"/>
      <c r="R58" s="8521"/>
      <c r="S58" s="8493"/>
      <c r="T58" s="8493"/>
      <c r="U58" s="8493"/>
      <c r="V58" s="8493"/>
      <c r="W58" s="8493"/>
      <c r="X58" s="8493"/>
      <c r="Y58" s="8493"/>
      <c r="Z58" s="8493"/>
      <c r="AA58" s="8493"/>
      <c r="AB58" s="8522">
        <f t="shared" si="20"/>
      </c>
      <c r="AC58" s="8471">
        <f t="shared" si="15"/>
      </c>
      <c r="AD58" s="8463">
        <f t="shared" si="9"/>
      </c>
      <c r="AE58" s="8472">
        <f t="shared" si="3"/>
      </c>
      <c r="AF58" s="8465">
        <f>VLOOKUP(C58,'Data Products'!$A:$J,10,0)</f>
      </c>
      <c r="AG58" s="8466">
        <f t="shared" si="17"/>
      </c>
      <c r="AH58" s="8466">
        <f t="shared" si="11"/>
      </c>
      <c r="AI58" s="8479"/>
      <c r="AJ58" s="8469"/>
      <c r="AK58" s="8469">
        <v>200</v>
      </c>
      <c r="AL58" s="8468"/>
      <c r="AM58" s="8469"/>
      <c r="AN58" s="8469"/>
    </row>
    <row r="59">
      <c r="A59" s="8516">
        <v>6</v>
      </c>
      <c r="B59" s="8455" t="s">
        <v>9863</v>
      </c>
      <c r="C59" s="8455" t="s">
        <v>9947</v>
      </c>
      <c r="D59" s="8456">
        <v>3</v>
      </c>
      <c r="E59" s="8470">
        <v>3</v>
      </c>
      <c r="F59" s="8517"/>
      <c r="G59" s="8518">
        <f>VLOOKUP(C59,'Data Products'!$A:$J,2,0)</f>
      </c>
      <c r="H59" s="8519">
        <f t="shared" si="6"/>
      </c>
      <c r="I59" s="8459">
        <v>45667</v>
      </c>
      <c r="J59" s="8460">
        <f t="shared" si="1"/>
      </c>
      <c r="K59" s="8456">
        <v>0</v>
      </c>
      <c r="L59" s="8456">
        <v>0</v>
      </c>
      <c r="M59" s="8456">
        <v>500</v>
      </c>
      <c r="N59" s="8456">
        <v>1000</v>
      </c>
      <c r="O59" s="8455" t="s">
        <v>9873</v>
      </c>
      <c r="P59" s="8493"/>
      <c r="Q59" s="8493"/>
      <c r="R59" s="8521"/>
      <c r="S59" s="8493"/>
      <c r="T59" s="8493"/>
      <c r="U59" s="8493"/>
      <c r="V59" s="8493"/>
      <c r="W59" s="8493"/>
      <c r="X59" s="8493"/>
      <c r="Y59" s="8493"/>
      <c r="Z59" s="8493"/>
      <c r="AA59" s="8493"/>
      <c r="AB59" s="8522">
        <f t="shared" si="20"/>
      </c>
      <c r="AC59" s="8477">
        <f t="shared" si="15"/>
      </c>
      <c r="AD59" s="8463">
        <f t="shared" si="9"/>
      </c>
      <c r="AE59" s="8478">
        <f t="shared" si="3"/>
      </c>
      <c r="AF59" s="8465">
        <f>VLOOKUP(C59,'Data Products'!$A:$J,10,0)</f>
      </c>
      <c r="AG59" s="8466">
        <f t="shared" si="17"/>
      </c>
      <c r="AH59" s="8466">
        <f t="shared" si="11"/>
      </c>
      <c r="AI59" s="8479"/>
      <c r="AJ59" s="8469"/>
      <c r="AK59" s="8469"/>
      <c r="AL59" s="8468"/>
      <c r="AM59" s="8469"/>
      <c r="AN59" s="8469"/>
    </row>
    <row r="60">
      <c r="A60" s="8516">
        <v>7</v>
      </c>
      <c r="B60" s="8455" t="s">
        <v>9853</v>
      </c>
      <c r="C60" s="8455" t="s">
        <v>9948</v>
      </c>
      <c r="D60" s="8456">
        <v>152</v>
      </c>
      <c r="E60" s="8470">
        <v>152</v>
      </c>
      <c r="F60" s="8517"/>
      <c r="G60" s="8518">
        <f>VLOOKUP(C60,'Data Products'!$A:$J,2,0)</f>
      </c>
      <c r="H60" s="8519">
        <f t="shared" si="6"/>
      </c>
      <c r="I60" s="8459">
        <v>45617</v>
      </c>
      <c r="J60" s="8460">
        <f t="shared" si="1"/>
      </c>
      <c r="K60" s="8456">
        <v>43</v>
      </c>
      <c r="L60" s="8456">
        <v>59</v>
      </c>
      <c r="M60" s="8456">
        <v>300</v>
      </c>
      <c r="N60" s="8456">
        <v>500</v>
      </c>
      <c r="O60" s="8526" t="s">
        <v>9873</v>
      </c>
      <c r="P60" s="8493"/>
      <c r="Q60" s="8493"/>
      <c r="R60" s="8521"/>
      <c r="S60" s="8493"/>
      <c r="T60" s="8493"/>
      <c r="U60" s="8493"/>
      <c r="V60" s="8493"/>
      <c r="W60" s="8493"/>
      <c r="X60" s="8493"/>
      <c r="Y60" s="8493"/>
      <c r="Z60" s="8493"/>
      <c r="AA60" s="8493"/>
      <c r="AB60" s="8522">
        <f t="shared" si="20"/>
      </c>
      <c r="AC60" s="8481">
        <f t="shared" si="15"/>
      </c>
      <c r="AD60" s="8463">
        <f t="shared" si="9"/>
      </c>
      <c r="AE60" s="8482">
        <f t="shared" si="3"/>
      </c>
      <c r="AF60" s="8465">
        <f>VLOOKUP(C60,'Data Products'!$A:$J,10,0)</f>
      </c>
      <c r="AG60" s="8466">
        <f t="shared" si="17"/>
      </c>
      <c r="AH60" s="8466">
        <f t="shared" si="11"/>
      </c>
      <c r="AI60" s="8468"/>
      <c r="AJ60" s="8469"/>
      <c r="AK60" s="8469"/>
      <c r="AL60" s="8468"/>
      <c r="AM60" s="8469"/>
      <c r="AN60" s="8469"/>
    </row>
    <row customHeight="true" hidden="true" ht="18" r="61">
      <c r="A61" s="8516">
        <v>8</v>
      </c>
      <c r="B61" s="8455" t="s">
        <v>9853</v>
      </c>
      <c r="C61" s="8455" t="s">
        <v>9949</v>
      </c>
      <c r="D61" s="8456">
        <v>0</v>
      </c>
      <c r="E61" s="8470">
        <v>0</v>
      </c>
      <c r="F61" s="8517"/>
      <c r="G61" s="8518">
        <f>VLOOKUP(C61,'Data Products'!$A:$J,2,0)</f>
      </c>
      <c r="H61" s="8527">
        <f t="shared" si="6"/>
      </c>
      <c r="I61" s="8459">
        <v>45504</v>
      </c>
      <c r="J61" s="8460">
        <f t="shared" si="1"/>
      </c>
      <c r="K61" s="8456">
        <v>0</v>
      </c>
      <c r="L61" s="8456">
        <v>0</v>
      </c>
      <c r="M61" s="8456">
        <v>0</v>
      </c>
      <c r="N61" s="8456">
        <v>0</v>
      </c>
      <c r="O61" s="8455" t="s">
        <v>9873</v>
      </c>
      <c r="P61" s="8493"/>
      <c r="Q61" s="8493"/>
      <c r="R61" s="8521"/>
      <c r="S61" s="8493"/>
      <c r="T61" s="8493"/>
      <c r="U61" s="8493"/>
      <c r="V61" s="8493"/>
      <c r="W61" s="8493"/>
      <c r="X61" s="8493"/>
      <c r="Y61" s="8493"/>
      <c r="Z61" s="8493"/>
      <c r="AA61" s="8493"/>
      <c r="AB61" s="8522">
        <f t="shared" si="20"/>
      </c>
      <c r="AC61" s="8471">
        <f t="shared" si="15"/>
      </c>
      <c r="AD61" s="8463">
        <f t="shared" si="9"/>
      </c>
      <c r="AE61" s="8472">
        <f t="shared" si="3"/>
      </c>
      <c r="AF61" s="8465">
        <f>VLOOKUP(C61,'Data Products'!$A:$J,10,0)</f>
      </c>
      <c r="AG61" s="8466">
        <f t="shared" si="17"/>
      </c>
      <c r="AH61" s="8466">
        <f t="shared" si="11"/>
      </c>
      <c r="AI61" s="8468"/>
      <c r="AJ61" s="8469"/>
      <c r="AK61" s="8469"/>
      <c r="AL61" s="8468"/>
      <c r="AM61" s="8469"/>
      <c r="AN61" s="8469"/>
    </row>
    <row customHeight="true" hidden="true" ht="18" r="62">
      <c r="A62" s="8516">
        <v>9</v>
      </c>
      <c r="B62" s="8455" t="s">
        <v>9853</v>
      </c>
      <c r="C62" s="8455" t="s">
        <v>9950</v>
      </c>
      <c r="D62" s="8456">
        <v>0</v>
      </c>
      <c r="E62" s="8470">
        <v>0</v>
      </c>
      <c r="F62" s="8517"/>
      <c r="G62" s="8518">
        <f>VLOOKUP(C62,'Data Products'!$A:$J,2,0)</f>
      </c>
      <c r="H62" s="8519">
        <f t="shared" si="6"/>
      </c>
      <c r="I62" s="8459">
        <v>45530</v>
      </c>
      <c r="J62" s="8460">
        <f t="shared" si="1"/>
      </c>
      <c r="K62" s="8456">
        <v>0</v>
      </c>
      <c r="L62" s="8456">
        <v>0</v>
      </c>
      <c r="M62" s="8456">
        <v>100</v>
      </c>
      <c r="N62" s="8456">
        <v>300</v>
      </c>
      <c r="O62" s="8455" t="s">
        <v>9873</v>
      </c>
      <c r="P62" s="8493"/>
      <c r="Q62" s="8493"/>
      <c r="R62" s="8521"/>
      <c r="S62" s="8493"/>
      <c r="T62" s="8493"/>
      <c r="U62" s="8493"/>
      <c r="V62" s="8493"/>
      <c r="W62" s="8493"/>
      <c r="X62" s="8493"/>
      <c r="Y62" s="8493"/>
      <c r="Z62" s="8493"/>
      <c r="AA62" s="8493"/>
      <c r="AB62" s="8522">
        <f t="shared" si="20"/>
      </c>
      <c r="AC62" s="8477">
        <f t="shared" si="15"/>
      </c>
      <c r="AD62" s="8463">
        <f t="shared" si="9"/>
      </c>
      <c r="AE62" s="8478">
        <f t="shared" si="3"/>
      </c>
      <c r="AF62" s="8465">
        <f>VLOOKUP(C62,'Data Products'!$A:$J,10,0)</f>
      </c>
      <c r="AG62" s="8466">
        <f t="shared" si="17"/>
      </c>
      <c r="AH62" s="8466">
        <f t="shared" si="11"/>
      </c>
      <c r="AI62" s="8468"/>
      <c r="AJ62" s="8469"/>
      <c r="AK62" s="8469"/>
      <c r="AL62" s="8468"/>
      <c r="AM62" s="8469"/>
      <c r="AN62" s="8469"/>
    </row>
    <row customHeight="true" hidden="true" ht="18" r="63">
      <c r="A63" s="8516">
        <v>10</v>
      </c>
      <c r="B63" s="8455" t="s">
        <v>9853</v>
      </c>
      <c r="C63" s="8455" t="s">
        <v>9951</v>
      </c>
      <c r="D63" s="8456">
        <v>0</v>
      </c>
      <c r="E63" s="8470">
        <v>0</v>
      </c>
      <c r="F63" s="8517"/>
      <c r="G63" s="8518">
        <f>VLOOKUP(C63,'Data Products'!$A:$J,2,0)</f>
      </c>
      <c r="H63" s="8519">
        <f t="shared" si="6"/>
      </c>
      <c r="I63" s="8459">
        <v>45667</v>
      </c>
      <c r="J63" s="8460">
        <f t="shared" si="1"/>
      </c>
      <c r="K63" s="8456">
        <v>0</v>
      </c>
      <c r="L63" s="8456">
        <v>0</v>
      </c>
      <c r="M63" s="8456">
        <v>500</v>
      </c>
      <c r="N63" s="8456">
        <v>1000</v>
      </c>
      <c r="O63" s="8455" t="s">
        <v>9873</v>
      </c>
      <c r="P63" s="8493"/>
      <c r="Q63" s="8493"/>
      <c r="R63" s="8521"/>
      <c r="S63" s="8493"/>
      <c r="T63" s="8493"/>
      <c r="U63" s="8493"/>
      <c r="V63" s="8493"/>
      <c r="W63" s="8493"/>
      <c r="X63" s="8493"/>
      <c r="Y63" s="8493"/>
      <c r="Z63" s="8493"/>
      <c r="AA63" s="8493"/>
      <c r="AB63" s="8522">
        <f t="shared" si="20"/>
      </c>
      <c r="AC63" s="8471">
        <f t="shared" si="15"/>
      </c>
      <c r="AD63" s="8463">
        <f t="shared" si="9"/>
      </c>
      <c r="AE63" s="8472">
        <f t="shared" si="3"/>
      </c>
      <c r="AF63" s="8465">
        <f>VLOOKUP(C63,'Data Products'!$A:$J,10,0)</f>
      </c>
      <c r="AG63" s="8466">
        <f t="shared" si="17"/>
      </c>
      <c r="AH63" s="8466">
        <f t="shared" si="11"/>
      </c>
      <c r="AI63" s="8479"/>
      <c r="AJ63" s="8469"/>
      <c r="AK63" s="8469">
        <v>150</v>
      </c>
      <c r="AL63" s="8468"/>
      <c r="AM63" s="8469"/>
      <c r="AN63" s="8469"/>
    </row>
    <row r="64">
      <c r="A64" s="8516">
        <v>11</v>
      </c>
      <c r="B64" s="8455" t="s">
        <v>9853</v>
      </c>
      <c r="C64" s="8455" t="s">
        <v>9952</v>
      </c>
      <c r="D64" s="8456">
        <v>51</v>
      </c>
      <c r="E64" s="8470">
        <v>51</v>
      </c>
      <c r="F64" s="8517"/>
      <c r="G64" s="8518">
        <f>VLOOKUP(C64,'Data Products'!$A:$J,2,0)</f>
      </c>
      <c r="H64" s="8519">
        <f t="shared" si="6"/>
      </c>
      <c r="I64" s="8495">
        <v>45716</v>
      </c>
      <c r="J64" s="8460">
        <f t="shared" si="1"/>
      </c>
      <c r="K64" s="8456">
        <v>73</v>
      </c>
      <c r="L64" s="8456">
        <v>225</v>
      </c>
      <c r="M64" s="8456">
        <v>0</v>
      </c>
      <c r="N64" s="8456">
        <v>0</v>
      </c>
      <c r="O64" s="8455" t="s">
        <v>9873</v>
      </c>
      <c r="P64" s="8493"/>
      <c r="Q64" s="8493"/>
      <c r="R64" s="8521"/>
      <c r="S64" s="8493"/>
      <c r="T64" s="8493"/>
      <c r="U64" s="8493"/>
      <c r="V64" s="8493"/>
      <c r="W64" s="8493"/>
      <c r="X64" s="8493"/>
      <c r="Y64" s="8493"/>
      <c r="Z64" s="8493"/>
      <c r="AA64" s="8493"/>
      <c r="AB64" s="8522">
        <f t="shared" si="20"/>
      </c>
      <c r="AC64" s="8481">
        <f t="shared" si="15"/>
      </c>
      <c r="AD64" s="8463">
        <f t="shared" si="9"/>
      </c>
      <c r="AE64" s="8482">
        <f t="shared" si="3"/>
      </c>
      <c r="AF64" s="8465">
        <f>VLOOKUP(C64,'Data Products'!$A:$J,10,0)</f>
      </c>
      <c r="AG64" s="8466">
        <f t="shared" si="17"/>
      </c>
      <c r="AH64" s="8466">
        <f t="shared" si="11"/>
      </c>
      <c r="AI64" s="8479"/>
      <c r="AJ64" s="8469"/>
      <c r="AK64" s="8469"/>
      <c r="AL64" s="8468"/>
      <c r="AM64" s="8469"/>
      <c r="AN64" s="8469"/>
    </row>
    <row r="65">
      <c r="A65" s="8516">
        <v>12</v>
      </c>
      <c r="B65" s="8455" t="s">
        <v>9853</v>
      </c>
      <c r="C65" s="8455" t="s">
        <v>9953</v>
      </c>
      <c r="D65" s="8456">
        <v>298</v>
      </c>
      <c r="E65" s="8470">
        <v>298</v>
      </c>
      <c r="F65" s="8517"/>
      <c r="G65" s="8518">
        <f>VLOOKUP(C65,'Data Products'!$A:$J,2,0)</f>
      </c>
      <c r="H65" s="8519">
        <f t="shared" si="6"/>
      </c>
      <c r="I65" s="8495">
        <v>45716</v>
      </c>
      <c r="J65" s="8460">
        <f t="shared" si="1"/>
      </c>
      <c r="K65" s="8456">
        <v>29</v>
      </c>
      <c r="L65" s="8456">
        <v>40</v>
      </c>
      <c r="M65" s="8456">
        <v>0</v>
      </c>
      <c r="N65" s="8456">
        <v>0</v>
      </c>
      <c r="O65" s="8455" t="s">
        <v>9873</v>
      </c>
      <c r="P65" s="8493"/>
      <c r="Q65" s="8493"/>
      <c r="R65" s="8521"/>
      <c r="S65" s="8493"/>
      <c r="T65" s="8493"/>
      <c r="U65" s="8493"/>
      <c r="V65" s="8493"/>
      <c r="W65" s="8493"/>
      <c r="X65" s="8493"/>
      <c r="Y65" s="8493"/>
      <c r="Z65" s="8493"/>
      <c r="AA65" s="8493"/>
      <c r="AB65" s="8522">
        <f t="shared" si="20"/>
      </c>
      <c r="AC65" s="8481">
        <f t="shared" si="15"/>
      </c>
      <c r="AD65" s="8463">
        <f t="shared" si="9"/>
      </c>
      <c r="AE65" s="8482">
        <f t="shared" si="3"/>
      </c>
      <c r="AF65" s="8465">
        <f>VLOOKUP(C65,'Data Products'!$A:$J,10,0)</f>
      </c>
      <c r="AG65" s="8466">
        <f t="shared" si="17"/>
      </c>
      <c r="AH65" s="8466">
        <f t="shared" si="11"/>
      </c>
      <c r="AI65" s="8479"/>
      <c r="AJ65" s="8469"/>
      <c r="AK65" s="8469"/>
      <c r="AL65" s="8468"/>
      <c r="AM65" s="8469"/>
      <c r="AN65" s="8469"/>
    </row>
    <row customHeight="true" hidden="true" ht="18" r="66">
      <c r="A66" s="8516">
        <v>13</v>
      </c>
      <c r="B66" s="8455" t="s">
        <v>9853</v>
      </c>
      <c r="C66" s="8455" t="s">
        <v>9954</v>
      </c>
      <c r="D66" s="8456">
        <v>0</v>
      </c>
      <c r="E66" s="8470">
        <v>0</v>
      </c>
      <c r="F66" s="8517"/>
      <c r="G66" s="8518">
        <f>VLOOKUP(C66,'Data Products'!$A:$J,2,0)</f>
      </c>
      <c r="H66" s="8527">
        <f t="shared" si="6"/>
      </c>
      <c r="I66" s="8459">
        <v>45363</v>
      </c>
      <c r="J66" s="8460">
        <f t="shared" si="1"/>
      </c>
      <c r="K66" s="8456">
        <v>0</v>
      </c>
      <c r="L66" s="8456">
        <v>0</v>
      </c>
      <c r="M66" s="8456">
        <v>0</v>
      </c>
      <c r="N66" s="8456">
        <v>0</v>
      </c>
      <c r="O66" s="8455" t="s">
        <v>9873</v>
      </c>
      <c r="P66" s="8493"/>
      <c r="Q66" s="8493"/>
      <c r="R66" s="8521"/>
      <c r="S66" s="8493"/>
      <c r="T66" s="8493"/>
      <c r="U66" s="8493"/>
      <c r="V66" s="8493"/>
      <c r="W66" s="8493"/>
      <c r="X66" s="8493"/>
      <c r="Y66" s="8493"/>
      <c r="Z66" s="8493"/>
      <c r="AA66" s="8493"/>
      <c r="AB66" s="8522">
        <f t="shared" si="20"/>
      </c>
      <c r="AC66" s="8471">
        <f t="shared" si="15"/>
      </c>
      <c r="AD66" s="8463">
        <f t="shared" si="9"/>
      </c>
      <c r="AE66" s="8472">
        <f t="shared" si="3"/>
      </c>
      <c r="AF66" s="8465">
        <f>VLOOKUP(C66,'Data Products'!$A:$J,10,0)</f>
      </c>
      <c r="AG66" s="8466">
        <f t="shared" si="17"/>
      </c>
      <c r="AH66" s="8466">
        <f t="shared" si="11"/>
      </c>
      <c r="AI66" s="8468"/>
      <c r="AJ66" s="8469"/>
      <c r="AK66" s="8469"/>
      <c r="AL66" s="8468"/>
      <c r="AM66" s="8469"/>
      <c r="AN66" s="8469"/>
    </row>
    <row r="67">
      <c r="A67" s="8516">
        <v>14</v>
      </c>
      <c r="B67" s="8455" t="s">
        <v>9853</v>
      </c>
      <c r="C67" s="8455" t="s">
        <v>9955</v>
      </c>
      <c r="D67" s="8456">
        <v>55</v>
      </c>
      <c r="E67" s="8470">
        <v>55</v>
      </c>
      <c r="F67" s="8517"/>
      <c r="G67" s="8518">
        <f>VLOOKUP(C67,'Data Products'!$A:$J,2,0)</f>
      </c>
      <c r="H67" s="8519">
        <f t="shared" si="6"/>
      </c>
      <c r="I67" s="8459">
        <v>45617</v>
      </c>
      <c r="J67" s="8460">
        <f t="shared" si="1"/>
      </c>
      <c r="K67" s="8456">
        <v>6</v>
      </c>
      <c r="L67" s="8456">
        <v>17</v>
      </c>
      <c r="M67" s="8456">
        <v>300</v>
      </c>
      <c r="N67" s="8456">
        <v>500</v>
      </c>
      <c r="O67" s="8455" t="s">
        <v>9873</v>
      </c>
      <c r="P67" s="8493"/>
      <c r="Q67" s="8493"/>
      <c r="R67" s="8521"/>
      <c r="S67" s="8493"/>
      <c r="T67" s="8493"/>
      <c r="U67" s="8493"/>
      <c r="V67" s="8493"/>
      <c r="W67" s="8493"/>
      <c r="X67" s="8493"/>
      <c r="Y67" s="8493"/>
      <c r="Z67" s="8493"/>
      <c r="AA67" s="8493"/>
      <c r="AB67" s="8522">
        <f t="shared" si="20"/>
      </c>
      <c r="AC67" s="8481">
        <f t="shared" si="15"/>
      </c>
      <c r="AD67" s="8463">
        <f t="shared" si="9"/>
      </c>
      <c r="AE67" s="8482">
        <f t="shared" si="3"/>
      </c>
      <c r="AF67" s="8465">
        <f>VLOOKUP(C67,'Data Products'!$A:$J,10,0)</f>
      </c>
      <c r="AG67" s="8466">
        <f t="shared" si="17"/>
      </c>
      <c r="AH67" s="8466">
        <f t="shared" si="11"/>
      </c>
      <c r="AI67" s="8479"/>
      <c r="AJ67" s="8469"/>
      <c r="AK67" s="8469"/>
      <c r="AL67" s="8468"/>
      <c r="AM67" s="8469"/>
      <c r="AN67" s="8469"/>
    </row>
    <row r="68">
      <c r="A68" s="8516">
        <v>15</v>
      </c>
      <c r="B68" s="8455" t="s">
        <v>9853</v>
      </c>
      <c r="C68" s="8455" t="s">
        <v>9956</v>
      </c>
      <c r="D68" s="8456">
        <v>290</v>
      </c>
      <c r="E68" s="8470">
        <v>290</v>
      </c>
      <c r="F68" s="8517"/>
      <c r="G68" s="8518">
        <f>VLOOKUP(C68,'Data Products'!$A:$J,2,0)</f>
      </c>
      <c r="H68" s="8519">
        <f t="shared" si="6"/>
      </c>
      <c r="I68" s="8459">
        <v>45667</v>
      </c>
      <c r="J68" s="8460">
        <f t="shared" si="1"/>
      </c>
      <c r="K68" s="8456">
        <v>80</v>
      </c>
      <c r="L68" s="8456">
        <v>218</v>
      </c>
      <c r="M68" s="8456">
        <v>1000</v>
      </c>
      <c r="N68" s="8456">
        <v>2000</v>
      </c>
      <c r="O68" s="8455" t="s">
        <v>9873</v>
      </c>
      <c r="P68" s="8493"/>
      <c r="Q68" s="8493"/>
      <c r="R68" s="8521"/>
      <c r="S68" s="8493"/>
      <c r="T68" s="8493"/>
      <c r="U68" s="8493"/>
      <c r="V68" s="8493"/>
      <c r="W68" s="8493"/>
      <c r="X68" s="8493"/>
      <c r="Y68" s="8493"/>
      <c r="Z68" s="8493"/>
      <c r="AA68" s="8493"/>
      <c r="AB68" s="8522">
        <f t="shared" si="20"/>
      </c>
      <c r="AC68" s="8481">
        <f t="shared" si="15"/>
      </c>
      <c r="AD68" s="8463">
        <f t="shared" si="9"/>
      </c>
      <c r="AE68" s="8482">
        <f t="shared" si="3"/>
      </c>
      <c r="AF68" s="8465">
        <f>VLOOKUP(C68,'Data Products'!$A:$J,10,0)</f>
      </c>
      <c r="AG68" s="8466">
        <f t="shared" si="17"/>
      </c>
      <c r="AH68" s="8466">
        <f t="shared" si="11"/>
      </c>
      <c r="AI68" s="8479"/>
      <c r="AJ68" s="8469"/>
      <c r="AK68" s="8469">
        <v>340</v>
      </c>
      <c r="AL68" s="8468"/>
      <c r="AM68" s="8469"/>
      <c r="AN68" s="8469"/>
    </row>
    <row customHeight="true" hidden="true" ht="18" r="69">
      <c r="A69" s="8516">
        <v>16</v>
      </c>
      <c r="B69" s="8455" t="s">
        <v>9863</v>
      </c>
      <c r="C69" s="8455" t="s">
        <v>9957</v>
      </c>
      <c r="D69" s="8456">
        <v>0</v>
      </c>
      <c r="E69" s="8470">
        <v>0</v>
      </c>
      <c r="F69" s="8517"/>
      <c r="G69" s="8518">
        <f>VLOOKUP(C69,'Data Products'!$A:$J,2,0)</f>
      </c>
      <c r="H69" s="8527">
        <f t="shared" si="6"/>
      </c>
      <c r="I69" s="8459">
        <v>45668</v>
      </c>
      <c r="J69" s="8460">
        <f t="shared" si="1"/>
      </c>
      <c r="K69" s="8456">
        <v>0</v>
      </c>
      <c r="L69" s="8456">
        <v>0</v>
      </c>
      <c r="M69" s="8456">
        <v>0</v>
      </c>
      <c r="N69" s="8456">
        <v>0</v>
      </c>
      <c r="O69" s="8455" t="s">
        <v>9891</v>
      </c>
      <c r="P69" s="8493"/>
      <c r="Q69" s="8493"/>
      <c r="R69" s="8521"/>
      <c r="S69" s="8493"/>
      <c r="T69" s="8493"/>
      <c r="U69" s="8493"/>
      <c r="V69" s="8493"/>
      <c r="W69" s="8493"/>
      <c r="X69" s="8493"/>
      <c r="Y69" s="8493"/>
      <c r="Z69" s="8493"/>
      <c r="AA69" s="8493"/>
      <c r="AB69" s="8522">
        <f t="shared" si="20"/>
      </c>
      <c r="AC69" s="8471">
        <f t="shared" si="15"/>
      </c>
      <c r="AD69" s="8463">
        <f t="shared" si="9"/>
      </c>
      <c r="AE69" s="8472">
        <f t="shared" si="3"/>
      </c>
      <c r="AF69" s="8465">
        <f>VLOOKUP(C69,'Data Products'!$A:$J,10,0)</f>
      </c>
      <c r="AG69" s="8466">
        <f t="shared" si="17"/>
      </c>
      <c r="AH69" s="8466">
        <f t="shared" si="11"/>
      </c>
      <c r="AI69" s="8479"/>
      <c r="AJ69" s="8469"/>
      <c r="AK69" s="8469"/>
      <c r="AL69" s="8468"/>
      <c r="AM69" s="8469"/>
      <c r="AN69" s="8469"/>
    </row>
    <row customHeight="true" hidden="true" ht="18" r="70">
      <c r="A70" s="8516">
        <v>17</v>
      </c>
      <c r="B70" s="8455" t="s">
        <v>9863</v>
      </c>
      <c r="C70" s="8455" t="s">
        <v>9958</v>
      </c>
      <c r="D70" s="8456">
        <v>0</v>
      </c>
      <c r="E70" s="8470">
        <v>0</v>
      </c>
      <c r="F70" s="8517"/>
      <c r="G70" s="8518">
        <f>VLOOKUP(C70,'Data Products'!$A:$J,2,0)</f>
      </c>
      <c r="H70" s="8527">
        <f t="shared" si="6"/>
      </c>
      <c r="I70" s="8459">
        <v>45669</v>
      </c>
      <c r="J70" s="8460">
        <f t="shared" si="1"/>
      </c>
      <c r="K70" s="8456">
        <v>0</v>
      </c>
      <c r="L70" s="8456">
        <v>2</v>
      </c>
      <c r="M70" s="8456">
        <v>4000</v>
      </c>
      <c r="N70" s="8456">
        <v>8000</v>
      </c>
      <c r="O70" s="8455" t="s">
        <v>9891</v>
      </c>
      <c r="P70" s="8493"/>
      <c r="Q70" s="8493"/>
      <c r="R70" s="8521"/>
      <c r="S70" s="8493"/>
      <c r="T70" s="8493"/>
      <c r="U70" s="8493"/>
      <c r="V70" s="8493"/>
      <c r="W70" s="8493"/>
      <c r="X70" s="8493"/>
      <c r="Y70" s="8493"/>
      <c r="Z70" s="8493"/>
      <c r="AA70" s="8493"/>
      <c r="AB70" s="8522">
        <f t="shared" si="20"/>
      </c>
      <c r="AC70" s="8477">
        <f t="shared" si="15"/>
      </c>
      <c r="AD70" s="8463">
        <f t="shared" si="9"/>
      </c>
      <c r="AE70" s="8478">
        <f t="shared" si="3"/>
      </c>
      <c r="AF70" s="8465">
        <f>VLOOKUP(C70,'Data Products'!$A:$J,10,0)</f>
      </c>
      <c r="AG70" s="8466">
        <f t="shared" si="17"/>
      </c>
      <c r="AH70" s="8466">
        <f t="shared" si="11"/>
      </c>
      <c r="AI70" s="8479"/>
      <c r="AJ70" s="8469"/>
      <c r="AK70" s="8469">
        <v>3620</v>
      </c>
      <c r="AL70" s="8468"/>
      <c r="AM70" s="8469"/>
      <c r="AN70" s="8469"/>
    </row>
    <row customHeight="true" hidden="true" ht="18" r="71">
      <c r="A71" s="8516">
        <v>18</v>
      </c>
      <c r="B71" s="8455" t="s">
        <v>9863</v>
      </c>
      <c r="C71" s="8455" t="s">
        <v>9959</v>
      </c>
      <c r="D71" s="8456">
        <v>0</v>
      </c>
      <c r="E71" s="8470">
        <v>0</v>
      </c>
      <c r="F71" s="8517"/>
      <c r="G71" s="8518">
        <f>VLOOKUP(C71,'Data Products'!$A:$J,2,0)</f>
      </c>
      <c r="H71" s="8527">
        <f t="shared" si="6"/>
      </c>
      <c r="I71" s="8459">
        <v>45670</v>
      </c>
      <c r="J71" s="8460">
        <f t="shared" si="1"/>
      </c>
      <c r="K71" s="8456">
        <v>0</v>
      </c>
      <c r="L71" s="8456">
        <v>0</v>
      </c>
      <c r="M71" s="8456">
        <v>0</v>
      </c>
      <c r="N71" s="8456">
        <v>0</v>
      </c>
      <c r="O71" s="8455" t="s">
        <v>9891</v>
      </c>
      <c r="P71" s="8493"/>
      <c r="Q71" s="8493"/>
      <c r="R71" s="8521"/>
      <c r="S71" s="8493"/>
      <c r="T71" s="8493"/>
      <c r="U71" s="8493"/>
      <c r="V71" s="8493"/>
      <c r="W71" s="8493"/>
      <c r="X71" s="8493"/>
      <c r="Y71" s="8493"/>
      <c r="Z71" s="8493"/>
      <c r="AA71" s="8493"/>
      <c r="AB71" s="8522">
        <f t="shared" si="20"/>
      </c>
      <c r="AC71" s="8471">
        <f t="shared" si="15"/>
      </c>
      <c r="AD71" s="8463">
        <f t="shared" si="9"/>
      </c>
      <c r="AE71" s="8472">
        <f t="shared" si="3"/>
      </c>
      <c r="AF71" s="8465">
        <f>VLOOKUP(C71,'Data Products'!$A:$J,10,0)</f>
      </c>
      <c r="AG71" s="8466">
        <f t="shared" si="17"/>
      </c>
      <c r="AH71" s="8466">
        <f t="shared" si="11"/>
      </c>
      <c r="AI71" s="8479"/>
      <c r="AJ71" s="8469"/>
      <c r="AK71" s="8469"/>
      <c r="AL71" s="8468"/>
      <c r="AM71" s="8469"/>
      <c r="AN71" s="8469"/>
    </row>
    <row r="72">
      <c r="A72" s="8516">
        <v>19</v>
      </c>
      <c r="B72" s="8455" t="s">
        <v>9860</v>
      </c>
      <c r="C72" s="8455" t="s">
        <v>9960</v>
      </c>
      <c r="D72" s="8456">
        <v>1917</v>
      </c>
      <c r="E72" s="8470">
        <v>1917</v>
      </c>
      <c r="F72" s="8517"/>
      <c r="G72" s="8518">
        <f>VLOOKUP(C72,'Data Products'!$A:$J,2,0)</f>
      </c>
      <c r="H72" s="8519">
        <f t="shared" si="6"/>
      </c>
      <c r="I72" s="8459">
        <v>45671</v>
      </c>
      <c r="J72" s="8460">
        <f t="shared" si="1"/>
      </c>
      <c r="K72" s="8456">
        <v>1653</v>
      </c>
      <c r="L72" s="8456">
        <v>3926</v>
      </c>
      <c r="M72" s="8456">
        <v>0</v>
      </c>
      <c r="N72" s="8456">
        <v>0</v>
      </c>
      <c r="O72" s="8455" t="s">
        <v>9961</v>
      </c>
      <c r="P72" s="8493"/>
      <c r="Q72" s="8493"/>
      <c r="R72" s="8521"/>
      <c r="S72" s="8493"/>
      <c r="T72" s="8493"/>
      <c r="U72" s="8493"/>
      <c r="V72" s="8493"/>
      <c r="W72" s="8493"/>
      <c r="X72" s="8493"/>
      <c r="Y72" s="8493"/>
      <c r="Z72" s="8493"/>
      <c r="AA72" s="8493"/>
      <c r="AB72" s="8522">
        <f t="shared" si="20"/>
      </c>
      <c r="AC72" s="8477">
        <f t="shared" si="15"/>
      </c>
      <c r="AD72" s="8463">
        <f t="shared" si="9"/>
      </c>
      <c r="AE72" s="8478">
        <f t="shared" si="3"/>
      </c>
      <c r="AF72" s="8465">
        <f>VLOOKUP(C72,'Data Products'!$A:$J,10,0)</f>
      </c>
      <c r="AG72" s="8466">
        <f t="shared" si="17"/>
      </c>
      <c r="AH72" s="8466">
        <f t="shared" si="11"/>
      </c>
      <c r="AI72" s="8484" t="s">
        <v>9962</v>
      </c>
      <c r="AJ72" s="8469"/>
      <c r="AK72" s="8469"/>
      <c r="AL72" s="8468"/>
      <c r="AM72" s="8469"/>
      <c r="AN72" s="8469"/>
    </row>
    <row r="73">
      <c r="A73" s="8516">
        <v>20</v>
      </c>
      <c r="B73" s="8455" t="s">
        <v>9860</v>
      </c>
      <c r="C73" s="8455" t="s">
        <v>9963</v>
      </c>
      <c r="D73" s="8456">
        <v>4356</v>
      </c>
      <c r="E73" s="8470">
        <v>4356</v>
      </c>
      <c r="F73" s="8517"/>
      <c r="G73" s="8518">
        <f>VLOOKUP(C73,'Data Products'!$A:$J,2,0)</f>
      </c>
      <c r="H73" s="8519">
        <f t="shared" si="6"/>
      </c>
      <c r="I73" s="8495">
        <v>45980</v>
      </c>
      <c r="J73" s="8460">
        <f t="shared" si="1"/>
      </c>
      <c r="K73" s="8456">
        <v>1159</v>
      </c>
      <c r="L73" s="8456">
        <v>2230</v>
      </c>
      <c r="M73" s="8456">
        <v>0</v>
      </c>
      <c r="N73" s="8456">
        <v>0</v>
      </c>
      <c r="O73" s="8455" t="s">
        <v>9961</v>
      </c>
      <c r="P73" s="8493"/>
      <c r="Q73" s="8493"/>
      <c r="R73" s="8521"/>
      <c r="S73" s="8493"/>
      <c r="T73" s="8493"/>
      <c r="U73" s="8493"/>
      <c r="V73" s="8493"/>
      <c r="W73" s="8493"/>
      <c r="X73" s="8493"/>
      <c r="Y73" s="8493"/>
      <c r="Z73" s="8493"/>
      <c r="AA73" s="8493"/>
      <c r="AB73" s="8522">
        <f t="shared" si="20"/>
      </c>
      <c r="AC73" s="8477">
        <f t="shared" si="15"/>
      </c>
      <c r="AD73" s="8463">
        <f t="shared" si="9"/>
      </c>
      <c r="AE73" s="8478">
        <f t="shared" si="3"/>
      </c>
      <c r="AF73" s="8465">
        <f>VLOOKUP(C73,'Data Products'!$A:$J,10,0)</f>
      </c>
      <c r="AG73" s="8466">
        <f t="shared" si="17"/>
      </c>
      <c r="AH73" s="8466">
        <f t="shared" si="11"/>
      </c>
      <c r="AI73" s="8484" t="s">
        <v>9964</v>
      </c>
      <c r="AJ73" s="8469"/>
      <c r="AK73" s="8469"/>
      <c r="AL73" s="8468"/>
      <c r="AM73" s="8469"/>
      <c r="AN73" s="8469"/>
    </row>
    <row r="74">
      <c r="A74" s="8516">
        <v>21</v>
      </c>
      <c r="B74" s="8455" t="s">
        <v>9860</v>
      </c>
      <c r="C74" s="8455" t="s">
        <v>9965</v>
      </c>
      <c r="D74" s="8456">
        <v>12</v>
      </c>
      <c r="E74" s="8470">
        <v>12</v>
      </c>
      <c r="F74" s="8517"/>
      <c r="G74" s="8518">
        <f>VLOOKUP(C74,'Data Products'!$A:$J,2,0)</f>
      </c>
      <c r="H74" s="8519">
        <f t="shared" si="6"/>
      </c>
      <c r="I74" s="8495">
        <v>45895</v>
      </c>
      <c r="J74" s="8460">
        <f t="shared" si="1"/>
      </c>
      <c r="K74" s="8456">
        <v>26</v>
      </c>
      <c r="L74" s="8456">
        <v>32</v>
      </c>
      <c r="M74" s="8456">
        <v>0</v>
      </c>
      <c r="N74" s="8456">
        <v>0</v>
      </c>
      <c r="O74" s="8455" t="s">
        <v>9966</v>
      </c>
      <c r="P74" s="8493"/>
      <c r="Q74" s="8493"/>
      <c r="R74" s="8521"/>
      <c r="S74" s="8493"/>
      <c r="T74" s="8493"/>
      <c r="U74" s="8493"/>
      <c r="V74" s="8493"/>
      <c r="W74" s="8493"/>
      <c r="X74" s="8493"/>
      <c r="Y74" s="8493"/>
      <c r="Z74" s="8493"/>
      <c r="AA74" s="8493"/>
      <c r="AB74" s="8522">
        <f t="shared" si="20"/>
      </c>
      <c r="AC74" s="8477">
        <f t="shared" si="15"/>
      </c>
      <c r="AD74" s="8463">
        <f t="shared" si="9"/>
      </c>
      <c r="AE74" s="8478">
        <f t="shared" si="3"/>
      </c>
      <c r="AF74" s="8465">
        <f>VLOOKUP(C74,'Data Products'!$A:$J,10,0)</f>
      </c>
      <c r="AG74" s="8466">
        <f t="shared" si="17"/>
      </c>
      <c r="AH74" s="8466">
        <f t="shared" si="11"/>
      </c>
      <c r="AI74" s="8479"/>
      <c r="AJ74" s="8469"/>
      <c r="AK74" s="8469"/>
      <c r="AL74" s="8468"/>
      <c r="AM74" s="8469"/>
      <c r="AN74" s="8469"/>
    </row>
    <row customHeight="true" hidden="true" ht="18" r="75">
      <c r="A75" s="8516">
        <v>22</v>
      </c>
      <c r="B75" s="8455" t="s">
        <v>9863</v>
      </c>
      <c r="C75" s="8455" t="s">
        <v>9967</v>
      </c>
      <c r="D75" s="8456">
        <v>0</v>
      </c>
      <c r="E75" s="8470">
        <v>0</v>
      </c>
      <c r="F75" s="8517"/>
      <c r="G75" s="8518">
        <f>VLOOKUP(C75,'Data Products'!$A:$J,2,0)</f>
      </c>
      <c r="H75" s="8519">
        <f t="shared" si="6"/>
      </c>
      <c r="I75" s="8495">
        <v>45994</v>
      </c>
      <c r="J75" s="8460">
        <f t="shared" si="1"/>
      </c>
      <c r="K75" s="8456">
        <v>0</v>
      </c>
      <c r="L75" s="8456">
        <v>0</v>
      </c>
      <c r="M75" s="8456">
        <v>0</v>
      </c>
      <c r="N75" s="8456">
        <v>0</v>
      </c>
      <c r="O75" s="8455" t="s">
        <v>9968</v>
      </c>
      <c r="P75" s="8493"/>
      <c r="Q75" s="8493"/>
      <c r="R75" s="8521"/>
      <c r="S75" s="8493"/>
      <c r="T75" s="8493"/>
      <c r="U75" s="8493"/>
      <c r="V75" s="8493"/>
      <c r="W75" s="8493"/>
      <c r="X75" s="8493"/>
      <c r="Y75" s="8493"/>
      <c r="Z75" s="8493"/>
      <c r="AA75" s="8493"/>
      <c r="AB75" s="8522">
        <f t="shared" si="20"/>
      </c>
      <c r="AC75" s="8477">
        <f t="shared" si="15"/>
      </c>
      <c r="AD75" s="8463">
        <f t="shared" si="9"/>
      </c>
      <c r="AE75" s="8478">
        <f t="shared" si="3"/>
      </c>
      <c r="AF75" s="8465">
        <f>VLOOKUP(C75,'Data Products'!$A:$J,10,0)</f>
      </c>
      <c r="AG75" s="8466">
        <f t="shared" si="17"/>
      </c>
      <c r="AH75" s="8466">
        <f t="shared" si="11"/>
      </c>
      <c r="AI75" s="8479"/>
      <c r="AJ75" s="8469"/>
      <c r="AK75" s="8469"/>
      <c r="AL75" s="8468"/>
      <c r="AM75" s="8469"/>
      <c r="AN75" s="8469"/>
    </row>
    <row customHeight="true" hidden="true" ht="18" r="76">
      <c r="A76" s="8516">
        <v>23</v>
      </c>
      <c r="B76" s="8455" t="s">
        <v>9863</v>
      </c>
      <c r="C76" s="8455" t="s">
        <v>9969</v>
      </c>
      <c r="D76" s="8456">
        <v>0</v>
      </c>
      <c r="E76" s="8470">
        <v>0</v>
      </c>
      <c r="F76" s="8517"/>
      <c r="G76" s="8518">
        <f>VLOOKUP(C76,'Data Products'!$A:$J,2,0)</f>
      </c>
      <c r="H76" s="8527">
        <f t="shared" si="6"/>
      </c>
      <c r="I76" s="8495">
        <v>45749</v>
      </c>
      <c r="J76" s="8460">
        <f t="shared" si="1"/>
      </c>
      <c r="K76" s="8456">
        <v>0</v>
      </c>
      <c r="L76" s="8456">
        <v>0</v>
      </c>
      <c r="M76" s="8456">
        <v>0</v>
      </c>
      <c r="N76" s="8456">
        <v>0</v>
      </c>
      <c r="O76" s="8455" t="s">
        <v>9865</v>
      </c>
      <c r="P76" s="8493"/>
      <c r="Q76" s="8493"/>
      <c r="R76" s="8521"/>
      <c r="S76" s="8493"/>
      <c r="T76" s="8493"/>
      <c r="U76" s="8493"/>
      <c r="V76" s="8493"/>
      <c r="W76" s="8493"/>
      <c r="X76" s="8493"/>
      <c r="Y76" s="8493"/>
      <c r="Z76" s="8493"/>
      <c r="AA76" s="8493"/>
      <c r="AB76" s="8522">
        <f t="shared" si="20"/>
      </c>
      <c r="AC76" s="8477">
        <f t="shared" si="15"/>
      </c>
      <c r="AD76" s="8463">
        <f t="shared" si="9"/>
      </c>
      <c r="AE76" s="8478">
        <f t="shared" si="3"/>
      </c>
      <c r="AF76" s="8465">
        <f>VLOOKUP(C76,'Data Products'!$A:$J,10,0)</f>
      </c>
      <c r="AG76" s="8466">
        <f t="shared" si="17"/>
      </c>
      <c r="AH76" s="8466">
        <f t="shared" si="11"/>
      </c>
      <c r="AI76" s="8479"/>
      <c r="AJ76" s="8469"/>
      <c r="AK76" s="8469"/>
      <c r="AL76" s="8468"/>
      <c r="AM76" s="8469"/>
      <c r="AN76" s="8469"/>
    </row>
    <row customHeight="true" hidden="true" ht="18" r="77">
      <c r="A77" s="8516">
        <v>24</v>
      </c>
      <c r="B77" s="8455" t="s">
        <v>9863</v>
      </c>
      <c r="C77" s="8455" t="s">
        <v>9970</v>
      </c>
      <c r="D77" s="8456">
        <v>0</v>
      </c>
      <c r="E77" s="8470">
        <v>0</v>
      </c>
      <c r="F77" s="8517"/>
      <c r="G77" s="8518">
        <f>VLOOKUP(C77,'Data Products'!$A:$J,2,0)</f>
      </c>
      <c r="H77" s="8527">
        <f t="shared" si="6"/>
      </c>
      <c r="I77" s="8495">
        <v>45749</v>
      </c>
      <c r="J77" s="8460">
        <f t="shared" si="1"/>
      </c>
      <c r="K77" s="8456">
        <v>0</v>
      </c>
      <c r="L77" s="8456">
        <v>0</v>
      </c>
      <c r="M77" s="8456">
        <v>0</v>
      </c>
      <c r="N77" s="8456">
        <v>0</v>
      </c>
      <c r="O77" s="8455" t="s">
        <v>9865</v>
      </c>
      <c r="P77" s="8493"/>
      <c r="Q77" s="8493"/>
      <c r="R77" s="8521"/>
      <c r="S77" s="8493"/>
      <c r="T77" s="8493"/>
      <c r="U77" s="8493"/>
      <c r="V77" s="8493"/>
      <c r="W77" s="8493"/>
      <c r="X77" s="8493"/>
      <c r="Y77" s="8493"/>
      <c r="Z77" s="8493"/>
      <c r="AA77" s="8493"/>
      <c r="AB77" s="8522">
        <f t="shared" si="20"/>
      </c>
      <c r="AC77" s="8477">
        <f t="shared" si="15"/>
      </c>
      <c r="AD77" s="8463">
        <f t="shared" si="9"/>
      </c>
      <c r="AE77" s="8478">
        <f t="shared" si="3"/>
      </c>
      <c r="AF77" s="8465">
        <f>VLOOKUP(C77,'Data Products'!$A:$J,10,0)</f>
      </c>
      <c r="AG77" s="8466">
        <f t="shared" si="17"/>
      </c>
      <c r="AH77" s="8466">
        <f t="shared" si="11"/>
      </c>
      <c r="AI77" s="8479"/>
      <c r="AJ77" s="8469"/>
      <c r="AK77" s="8469"/>
      <c r="AL77" s="8468"/>
      <c r="AM77" s="8469"/>
      <c r="AN77" s="8469"/>
    </row>
    <row customHeight="true" hidden="true" ht="18" r="78">
      <c r="A78" s="8516">
        <v>25</v>
      </c>
      <c r="B78" s="8455" t="s">
        <v>9863</v>
      </c>
      <c r="C78" s="8455" t="s">
        <v>9971</v>
      </c>
      <c r="D78" s="8456">
        <v>0</v>
      </c>
      <c r="E78" s="8470">
        <v>0</v>
      </c>
      <c r="F78" s="8517" t="s">
        <v>9972</v>
      </c>
      <c r="G78" s="8518">
        <f>VLOOKUP(C78,'Data Products'!$A:$J,2,0)</f>
      </c>
      <c r="H78" s="8527">
        <f t="shared" si="6"/>
      </c>
      <c r="I78" s="8459">
        <v>45650</v>
      </c>
      <c r="J78" s="8460">
        <f t="shared" si="1"/>
      </c>
      <c r="K78" s="8456">
        <v>0</v>
      </c>
      <c r="L78" s="8456">
        <v>0</v>
      </c>
      <c r="M78" s="8456">
        <v>0</v>
      </c>
      <c r="N78" s="8456">
        <v>0</v>
      </c>
      <c r="O78" s="8455" t="s">
        <v>9903</v>
      </c>
      <c r="P78" s="8493"/>
      <c r="Q78" s="8493"/>
      <c r="R78" s="8528"/>
      <c r="S78" s="8493"/>
      <c r="T78" s="8493"/>
      <c r="U78" s="8493"/>
      <c r="V78" s="8493"/>
      <c r="W78" s="8493"/>
      <c r="X78" s="8493"/>
      <c r="Y78" s="8493"/>
      <c r="Z78" s="8493"/>
      <c r="AA78" s="8493"/>
      <c r="AB78" s="8522">
        <f t="shared" si="20"/>
      </c>
      <c r="AC78" s="8477">
        <f t="shared" si="15"/>
      </c>
      <c r="AD78" s="8463">
        <f t="shared" si="9"/>
      </c>
      <c r="AE78" s="8478">
        <f t="shared" si="3"/>
      </c>
      <c r="AF78" s="8465">
        <f>VLOOKUP(C78,'Data Products'!$A:$J,10,0)</f>
      </c>
      <c r="AG78" s="8466">
        <f t="shared" si="17"/>
      </c>
      <c r="AH78" s="8466">
        <f t="shared" si="11"/>
      </c>
      <c r="AI78" s="8468"/>
      <c r="AJ78" s="8469"/>
      <c r="AK78" s="8469">
        <v>50</v>
      </c>
      <c r="AL78" s="8468"/>
      <c r="AM78" s="8469"/>
      <c r="AN78" s="8469"/>
    </row>
    <row customHeight="true" hidden="true" ht="18" r="79">
      <c r="A79" s="8516">
        <v>26</v>
      </c>
      <c r="B79" s="8455" t="s">
        <v>9863</v>
      </c>
      <c r="C79" s="8455" t="s">
        <v>9973</v>
      </c>
      <c r="D79" s="8456">
        <v>0</v>
      </c>
      <c r="E79" s="8470">
        <v>0</v>
      </c>
      <c r="F79" s="8517"/>
      <c r="G79" s="8518"/>
      <c r="H79" s="8519"/>
      <c r="I79" s="8459">
        <v>45650</v>
      </c>
      <c r="J79" s="8460">
        <f t="shared" si="1"/>
      </c>
      <c r="K79" s="8456">
        <v>0</v>
      </c>
      <c r="L79" s="8456">
        <v>0</v>
      </c>
      <c r="M79" s="8456">
        <v>150</v>
      </c>
      <c r="N79" s="8456">
        <v>300</v>
      </c>
      <c r="O79" s="8455" t="s">
        <v>9903</v>
      </c>
      <c r="P79" s="8496"/>
      <c r="Q79" s="8496"/>
      <c r="R79" s="8528"/>
      <c r="S79" s="8493"/>
      <c r="T79" s="8496"/>
      <c r="U79" s="8496"/>
      <c r="V79" s="8496"/>
      <c r="W79" s="8496"/>
      <c r="X79" s="8496"/>
      <c r="Y79" s="8496"/>
      <c r="Z79" s="8496"/>
      <c r="AA79" s="8496"/>
      <c r="AB79" s="8522">
        <f t="shared" si="20"/>
      </c>
      <c r="AC79" s="8477">
        <f t="shared" si="15"/>
      </c>
      <c r="AD79" s="8463">
        <f t="shared" si="9"/>
      </c>
      <c r="AE79" s="8478">
        <f t="shared" si="3"/>
      </c>
      <c r="AF79" s="8465">
        <f>VLOOKUP(C79,'Data Products'!$A:$J,10,0)</f>
      </c>
      <c r="AG79" s="8466">
        <f t="shared" si="17"/>
      </c>
      <c r="AH79" s="8466">
        <f t="shared" si="11"/>
      </c>
      <c r="AI79" s="8468"/>
      <c r="AJ79" s="8469"/>
      <c r="AK79" s="8469">
        <v>80</v>
      </c>
      <c r="AL79" s="8468"/>
      <c r="AM79" s="8469"/>
      <c r="AN79" s="8469"/>
    </row>
    <row customHeight="true" hidden="true" ht="18" r="80">
      <c r="A80" s="8516">
        <v>27</v>
      </c>
      <c r="B80" s="8455" t="s">
        <v>9863</v>
      </c>
      <c r="C80" s="8455" t="s">
        <v>9974</v>
      </c>
      <c r="D80" s="8456">
        <v>0</v>
      </c>
      <c r="E80" s="8470">
        <v>0</v>
      </c>
      <c r="F80" s="8517"/>
      <c r="G80" s="8518">
        <f>VLOOKUP(C80,'Data Products'!$A:$J,2,0)</f>
      </c>
      <c r="H80" s="8527">
        <f t="shared" ref="H80:H125" si="7">IFERROR(G80-TODAY(),"")</f>
      </c>
      <c r="I80" s="8459">
        <v>45650</v>
      </c>
      <c r="J80" s="8460">
        <f t="shared" si="1"/>
      </c>
      <c r="K80" s="8456">
        <v>0</v>
      </c>
      <c r="L80" s="8456">
        <v>0</v>
      </c>
      <c r="M80" s="8456">
        <v>100</v>
      </c>
      <c r="N80" s="8456">
        <v>250</v>
      </c>
      <c r="O80" s="8455" t="s">
        <v>9903</v>
      </c>
      <c r="P80" s="8496"/>
      <c r="Q80" s="8496"/>
      <c r="R80" s="8521"/>
      <c r="S80" s="8493"/>
      <c r="T80" s="8496"/>
      <c r="U80" s="8496"/>
      <c r="V80" s="8496"/>
      <c r="W80" s="8496"/>
      <c r="X80" s="8496"/>
      <c r="Y80" s="8496"/>
      <c r="Z80" s="8496"/>
      <c r="AA80" s="8496"/>
      <c r="AB80" s="8522">
        <f t="shared" si="20"/>
      </c>
      <c r="AC80" s="8471">
        <f t="shared" si="15"/>
      </c>
      <c r="AD80" s="8463">
        <f t="shared" si="9"/>
      </c>
      <c r="AE80" s="8472">
        <f t="shared" si="3"/>
      </c>
      <c r="AF80" s="8465">
        <f>VLOOKUP(C80,'Data Products'!$A:$J,10,0)</f>
      </c>
      <c r="AG80" s="8466">
        <f t="shared" si="17"/>
      </c>
      <c r="AH80" s="8466">
        <f t="shared" si="11"/>
      </c>
      <c r="AI80" s="8468"/>
      <c r="AJ80" s="8469"/>
      <c r="AK80" s="8469">
        <v>60</v>
      </c>
      <c r="AL80" s="8468"/>
      <c r="AM80" s="8469"/>
      <c r="AN80" s="8469"/>
    </row>
    <row customHeight="true" hidden="true" ht="18" r="81">
      <c r="A81" s="8516">
        <v>28</v>
      </c>
      <c r="B81" s="8455" t="s">
        <v>9863</v>
      </c>
      <c r="C81" s="8455" t="s">
        <v>9975</v>
      </c>
      <c r="D81" s="8456">
        <v>0</v>
      </c>
      <c r="E81" s="8470">
        <v>0</v>
      </c>
      <c r="F81" s="8517" t="s">
        <v>9976</v>
      </c>
      <c r="G81" s="8518">
        <f>VLOOKUP(C81,'Data Products'!$A:$J,2,0)</f>
      </c>
      <c r="H81" s="8527">
        <f t="shared" si="7"/>
      </c>
      <c r="I81" s="8459">
        <v>45678</v>
      </c>
      <c r="J81" s="8460">
        <f t="shared" si="1"/>
      </c>
      <c r="K81" s="8456">
        <v>0</v>
      </c>
      <c r="L81" s="8456">
        <v>0</v>
      </c>
      <c r="M81" s="8456">
        <v>0</v>
      </c>
      <c r="N81" s="8456">
        <v>0</v>
      </c>
      <c r="O81" s="8455" t="s">
        <v>9903</v>
      </c>
      <c r="P81" s="8496"/>
      <c r="Q81" s="8496"/>
      <c r="R81" s="8521"/>
      <c r="S81" s="8493"/>
      <c r="T81" s="8496"/>
      <c r="U81" s="8496"/>
      <c r="V81" s="8496"/>
      <c r="W81" s="8496"/>
      <c r="X81" s="8496"/>
      <c r="Y81" s="8496"/>
      <c r="Z81" s="8496"/>
      <c r="AA81" s="8496"/>
      <c r="AB81" s="8522">
        <f t="shared" si="20"/>
      </c>
      <c r="AC81" s="8471">
        <f t="shared" si="15"/>
      </c>
      <c r="AD81" s="8463">
        <f t="shared" si="9"/>
      </c>
      <c r="AE81" s="8472">
        <f t="shared" si="3"/>
      </c>
      <c r="AF81" s="8465">
        <f>VLOOKUP(C81,'Data Products'!$A:$J,10,0)</f>
      </c>
      <c r="AG81" s="8466">
        <f t="shared" si="17"/>
      </c>
      <c r="AH81" s="8466">
        <f t="shared" si="11"/>
      </c>
      <c r="AI81" s="8479"/>
      <c r="AJ81" s="8469"/>
      <c r="AK81" s="8469">
        <v>40</v>
      </c>
      <c r="AL81" s="8468"/>
      <c r="AM81" s="8469"/>
      <c r="AN81" s="8469"/>
    </row>
    <row customHeight="true" hidden="true" ht="18" r="82">
      <c r="A82" s="8516">
        <v>29</v>
      </c>
      <c r="B82" s="8455" t="s">
        <v>9863</v>
      </c>
      <c r="C82" s="8455" t="s">
        <v>9977</v>
      </c>
      <c r="D82" s="8456">
        <v>0</v>
      </c>
      <c r="E82" s="8456">
        <v>0</v>
      </c>
      <c r="F82" s="8517"/>
      <c r="G82" s="8518">
        <f>VLOOKUP(C82,'Data Products'!$A:$J,2,0)</f>
      </c>
      <c r="H82" s="8527">
        <f t="shared" si="7"/>
      </c>
      <c r="I82" s="8459">
        <v>45824</v>
      </c>
      <c r="J82" s="8460">
        <f t="shared" si="1"/>
      </c>
      <c r="K82" s="8456">
        <v>0</v>
      </c>
      <c r="L82" s="8456">
        <v>0</v>
      </c>
      <c r="M82" s="8456">
        <v>0</v>
      </c>
      <c r="N82" s="8456">
        <v>0</v>
      </c>
      <c r="O82" s="8455" t="s">
        <v>9903</v>
      </c>
      <c r="P82" s="8496"/>
      <c r="Q82" s="8496"/>
      <c r="R82" s="8521"/>
      <c r="S82" s="8493"/>
      <c r="T82" s="8496"/>
      <c r="U82" s="8496"/>
      <c r="V82" s="8496"/>
      <c r="W82" s="8496"/>
      <c r="X82" s="8496"/>
      <c r="Y82" s="8496"/>
      <c r="Z82" s="8496"/>
      <c r="AA82" s="8496"/>
      <c r="AB82" s="8522">
        <f t="shared" si="20"/>
      </c>
      <c r="AC82" s="8471">
        <f t="shared" si="15"/>
      </c>
      <c r="AD82" s="8463">
        <f t="shared" si="9"/>
      </c>
      <c r="AE82" s="8472">
        <f t="shared" si="3"/>
      </c>
      <c r="AF82" s="8465">
        <f>VLOOKUP(C82,'Data Products'!$A:$J,10,0)</f>
      </c>
      <c r="AG82" s="8466">
        <f t="shared" si="17"/>
      </c>
      <c r="AH82" s="8466">
        <f t="shared" si="11"/>
      </c>
      <c r="AI82" s="8468"/>
      <c r="AJ82" s="8469"/>
      <c r="AK82" s="8469"/>
      <c r="AL82" s="8468"/>
      <c r="AM82" s="8469"/>
      <c r="AN82" s="8469"/>
    </row>
    <row customHeight="true" hidden="true" ht="18" r="83">
      <c r="A83" s="8516">
        <v>30</v>
      </c>
      <c r="B83" s="8455" t="s">
        <v>9863</v>
      </c>
      <c r="C83" s="8455" t="s">
        <v>9978</v>
      </c>
      <c r="D83" s="8456">
        <v>0</v>
      </c>
      <c r="E83" s="8456">
        <v>0</v>
      </c>
      <c r="F83" s="8517"/>
      <c r="G83" s="8518">
        <f>VLOOKUP(C83,'Data Products'!$A:$J,2,0)</f>
      </c>
      <c r="H83" s="8527">
        <f t="shared" si="7"/>
      </c>
      <c r="I83" s="8459">
        <v>45824</v>
      </c>
      <c r="J83" s="8460">
        <f t="shared" si="1"/>
      </c>
      <c r="K83" s="8456">
        <v>0</v>
      </c>
      <c r="L83" s="8456">
        <v>0</v>
      </c>
      <c r="M83" s="8456">
        <v>100</v>
      </c>
      <c r="N83" s="8456">
        <v>150</v>
      </c>
      <c r="O83" s="8455" t="s">
        <v>9903</v>
      </c>
      <c r="P83" s="8496"/>
      <c r="Q83" s="8496"/>
      <c r="R83" s="8521"/>
      <c r="S83" s="8493"/>
      <c r="T83" s="8496"/>
      <c r="U83" s="8496"/>
      <c r="V83" s="8496"/>
      <c r="W83" s="8496"/>
      <c r="X83" s="8496"/>
      <c r="Y83" s="8496"/>
      <c r="Z83" s="8496"/>
      <c r="AA83" s="8496"/>
      <c r="AB83" s="8522">
        <f t="shared" si="20"/>
      </c>
      <c r="AC83" s="8477">
        <f t="shared" si="15"/>
      </c>
      <c r="AD83" s="8463">
        <f t="shared" si="9"/>
      </c>
      <c r="AE83" s="8478">
        <f t="shared" si="3"/>
      </c>
      <c r="AF83" s="8465">
        <f>VLOOKUP(C83,'Data Products'!$A:$J,10,0)</f>
      </c>
      <c r="AG83" s="8466">
        <f t="shared" si="17"/>
      </c>
      <c r="AH83" s="8466">
        <f t="shared" si="11"/>
      </c>
      <c r="AI83" s="8468"/>
      <c r="AJ83" s="8469"/>
      <c r="AK83" s="8469"/>
      <c r="AL83" s="8468"/>
      <c r="AM83" s="8469"/>
      <c r="AN83" s="8469"/>
    </row>
    <row customHeight="true" hidden="true" ht="18" r="84">
      <c r="A84" s="8516">
        <v>31</v>
      </c>
      <c r="B84" s="8455" t="s">
        <v>9863</v>
      </c>
      <c r="C84" s="8455" t="s">
        <v>9979</v>
      </c>
      <c r="D84" s="8456">
        <v>0</v>
      </c>
      <c r="E84" s="8470">
        <v>0</v>
      </c>
      <c r="F84" s="8517"/>
      <c r="G84" s="8518">
        <f>VLOOKUP(C84,'Data Products'!$A:$J,2,0)</f>
      </c>
      <c r="H84" s="8527">
        <f t="shared" si="7"/>
      </c>
      <c r="I84" s="8529"/>
      <c r="J84" s="8460">
        <f t="shared" si="1"/>
      </c>
      <c r="K84" s="8456">
        <v>0</v>
      </c>
      <c r="L84" s="8456">
        <v>0</v>
      </c>
      <c r="M84" s="8456">
        <v>0</v>
      </c>
      <c r="N84" s="8456">
        <v>0</v>
      </c>
      <c r="O84" s="8455" t="s">
        <v>9980</v>
      </c>
      <c r="P84" s="8496"/>
      <c r="Q84" s="8496"/>
      <c r="R84" s="8521"/>
      <c r="S84" s="8493"/>
      <c r="T84" s="8496"/>
      <c r="U84" s="8496"/>
      <c r="V84" s="8496"/>
      <c r="W84" s="8496"/>
      <c r="X84" s="8496"/>
      <c r="Y84" s="8496"/>
      <c r="Z84" s="8496"/>
      <c r="AA84" s="8496"/>
      <c r="AB84" s="8522">
        <f t="shared" si="20"/>
      </c>
      <c r="AC84" s="8471">
        <f t="shared" si="15"/>
      </c>
      <c r="AD84" s="8463">
        <f t="shared" si="9"/>
      </c>
      <c r="AE84" s="8472">
        <f t="shared" si="3"/>
      </c>
      <c r="AF84" s="8465">
        <f>VLOOKUP(C84,'Data Products'!$A:$J,10,0)</f>
      </c>
      <c r="AG84" s="8466">
        <f t="shared" si="17"/>
      </c>
      <c r="AH84" s="8466">
        <f t="shared" si="11"/>
      </c>
      <c r="AI84" s="8468"/>
      <c r="AJ84" s="8469"/>
      <c r="AK84" s="8469"/>
      <c r="AL84" s="8468"/>
      <c r="AM84" s="8469"/>
      <c r="AN84" s="8469"/>
    </row>
    <row customHeight="true" hidden="true" ht="18" r="85">
      <c r="A85" s="8516">
        <v>32</v>
      </c>
      <c r="B85" s="8455" t="s">
        <v>9863</v>
      </c>
      <c r="C85" s="8455" t="s">
        <v>9981</v>
      </c>
      <c r="D85" s="8456">
        <v>0</v>
      </c>
      <c r="E85" s="8470">
        <v>0</v>
      </c>
      <c r="F85" s="8517"/>
      <c r="G85" s="8518">
        <f>VLOOKUP(C85,'Data Products'!$A:$J,2,0)</f>
      </c>
      <c r="H85" s="8527">
        <f t="shared" si="7"/>
      </c>
      <c r="I85" s="8529"/>
      <c r="J85" s="8460">
        <f t="shared" si="1"/>
      </c>
      <c r="K85" s="8456">
        <v>0</v>
      </c>
      <c r="L85" s="8456">
        <v>0</v>
      </c>
      <c r="M85" s="8456">
        <v>0</v>
      </c>
      <c r="N85" s="8456">
        <v>0</v>
      </c>
      <c r="O85" s="8455" t="s">
        <v>9980</v>
      </c>
      <c r="P85" s="8496"/>
      <c r="Q85" s="8496"/>
      <c r="R85" s="8521"/>
      <c r="S85" s="8493"/>
      <c r="T85" s="8496"/>
      <c r="U85" s="8496"/>
      <c r="V85" s="8496"/>
      <c r="W85" s="8496"/>
      <c r="X85" s="8496"/>
      <c r="Y85" s="8496"/>
      <c r="Z85" s="8496"/>
      <c r="AA85" s="8496"/>
      <c r="AB85" s="8522">
        <f t="shared" si="20"/>
      </c>
      <c r="AC85" s="8471">
        <f t="shared" si="15"/>
      </c>
      <c r="AD85" s="8463">
        <f t="shared" si="9"/>
      </c>
      <c r="AE85" s="8472">
        <f t="shared" si="3"/>
      </c>
      <c r="AF85" s="8465">
        <f>VLOOKUP(C85,'Data Products'!$A:$J,10,0)</f>
      </c>
      <c r="AG85" s="8466">
        <f t="shared" si="17"/>
      </c>
      <c r="AH85" s="8466">
        <f t="shared" si="11"/>
      </c>
      <c r="AI85" s="8468"/>
      <c r="AJ85" s="8469"/>
      <c r="AK85" s="8469"/>
      <c r="AL85" s="8468"/>
      <c r="AM85" s="8469"/>
      <c r="AN85" s="8469"/>
    </row>
    <row customHeight="true" hidden="true" ht="18" r="86">
      <c r="A86" s="8516">
        <v>33</v>
      </c>
      <c r="B86" s="8525" t="s">
        <v>9863</v>
      </c>
      <c r="C86" s="8525" t="s">
        <v>9982</v>
      </c>
      <c r="D86" s="8456">
        <v>0</v>
      </c>
      <c r="E86" s="8470">
        <v>0</v>
      </c>
      <c r="F86" s="8517"/>
      <c r="G86" s="8518">
        <f>VLOOKUP(C86,'Data Products'!$A:$J,2,0)</f>
      </c>
      <c r="H86" s="8527">
        <f t="shared" si="7"/>
      </c>
      <c r="I86" s="8529"/>
      <c r="J86" s="8460">
        <f t="shared" si="1"/>
      </c>
      <c r="K86" s="8456">
        <v>0</v>
      </c>
      <c r="L86" s="8456">
        <v>0</v>
      </c>
      <c r="M86" s="8530">
        <v>0</v>
      </c>
      <c r="N86" s="8530">
        <v>0</v>
      </c>
      <c r="O86" s="8455" t="s">
        <v>9980</v>
      </c>
      <c r="P86" s="8496"/>
      <c r="Q86" s="8496"/>
      <c r="R86" s="8521"/>
      <c r="S86" s="8496"/>
      <c r="T86" s="8496"/>
      <c r="U86" s="8496"/>
      <c r="V86" s="8496"/>
      <c r="W86" s="8496"/>
      <c r="X86" s="8496"/>
      <c r="Y86" s="8496"/>
      <c r="Z86" s="8496"/>
      <c r="AA86" s="8496"/>
      <c r="AB86" s="8522">
        <f t="shared" si="20"/>
      </c>
      <c r="AC86" s="8471">
        <f t="shared" si="15"/>
      </c>
      <c r="AD86" s="8463">
        <f t="shared" si="9"/>
      </c>
      <c r="AE86" s="8472">
        <f t="shared" si="3"/>
      </c>
      <c r="AF86" s="8465">
        <f>VLOOKUP(C86,'Data Products'!$A:$J,10,0)</f>
      </c>
      <c r="AG86" s="8466">
        <f t="shared" si="17"/>
      </c>
      <c r="AH86" s="8466">
        <f t="shared" si="11"/>
      </c>
      <c r="AI86" s="8468"/>
      <c r="AJ86" s="8469"/>
      <c r="AK86" s="8469"/>
      <c r="AL86" s="8468"/>
      <c r="AM86" s="8469"/>
      <c r="AN86" s="8469"/>
    </row>
    <row r="87">
      <c r="A87" s="8516">
        <v>34</v>
      </c>
      <c r="B87" s="8516" t="s">
        <v>9860</v>
      </c>
      <c r="C87" s="8455" t="s">
        <v>9983</v>
      </c>
      <c r="D87" s="8480">
        <v>425</v>
      </c>
      <c r="E87" s="8480">
        <v>425</v>
      </c>
      <c r="F87" s="8531" t="s">
        <v>9984</v>
      </c>
      <c r="G87" s="8518">
        <f>VLOOKUP(C87,'Data Products'!$A:$J,2,0)</f>
      </c>
      <c r="H87" s="8532">
        <f t="shared" si="7"/>
      </c>
      <c r="I87" s="8459">
        <v>45694</v>
      </c>
      <c r="J87" s="8460">
        <f t="shared" si="1"/>
      </c>
      <c r="K87" s="8530">
        <v>325</v>
      </c>
      <c r="L87" s="8530">
        <v>761</v>
      </c>
      <c r="M87" s="8456">
        <v>0</v>
      </c>
      <c r="N87" s="8456">
        <v>0</v>
      </c>
      <c r="O87" s="8525" t="s">
        <v>9985</v>
      </c>
      <c r="P87" s="8496"/>
      <c r="Q87" s="8496"/>
      <c r="R87" s="8521"/>
      <c r="S87" s="8496"/>
      <c r="T87" s="8496"/>
      <c r="U87" s="8496"/>
      <c r="V87" s="8496"/>
      <c r="W87" s="8496"/>
      <c r="X87" s="8496"/>
      <c r="Y87" s="8496"/>
      <c r="Z87" s="8496"/>
      <c r="AA87" s="8496"/>
      <c r="AB87" s="8522">
        <f t="shared" si="20"/>
      </c>
      <c r="AC87" s="8477">
        <f t="shared" si="15"/>
      </c>
      <c r="AD87" s="8463">
        <f t="shared" si="9"/>
      </c>
      <c r="AE87" s="8478">
        <f t="shared" si="3"/>
      </c>
      <c r="AF87" s="8465">
        <f>VLOOKUP(C87,'Data Products'!$A:$J,10,0)</f>
      </c>
      <c r="AG87" s="8466">
        <f t="shared" si="17"/>
      </c>
      <c r="AH87" s="8466">
        <f t="shared" si="11"/>
      </c>
      <c r="AI87" s="8479" t="s">
        <v>9986</v>
      </c>
      <c r="AJ87" s="8469"/>
      <c r="AK87" s="8469">
        <v>50</v>
      </c>
      <c r="AL87" s="8468"/>
      <c r="AM87" s="8469"/>
      <c r="AN87" s="8469"/>
    </row>
    <row customHeight="true" hidden="true" ht="18" r="88">
      <c r="A88" s="8516">
        <v>35</v>
      </c>
      <c r="B88" s="8526" t="s">
        <v>9888</v>
      </c>
      <c r="C88" s="8526" t="s">
        <v>9987</v>
      </c>
      <c r="D88" s="8533">
        <v>0</v>
      </c>
      <c r="E88" s="8470">
        <v>0</v>
      </c>
      <c r="F88" s="8517"/>
      <c r="G88" s="8518">
        <f>VLOOKUP(C88,'Data Products'!$A:$J,2,0)</f>
      </c>
      <c r="H88" s="8527">
        <f t="shared" si="7"/>
      </c>
      <c r="I88" s="8459">
        <v>45433</v>
      </c>
      <c r="J88" s="8460">
        <f t="shared" si="1"/>
      </c>
      <c r="K88" s="8456">
        <v>0</v>
      </c>
      <c r="L88" s="8456">
        <v>0</v>
      </c>
      <c r="M88" s="8533">
        <v>0</v>
      </c>
      <c r="N88" s="8533">
        <v>0</v>
      </c>
      <c r="O88" s="8455" t="s">
        <v>9985</v>
      </c>
      <c r="P88" s="8496"/>
      <c r="Q88" s="8496"/>
      <c r="R88" s="8521"/>
      <c r="S88" s="8496"/>
      <c r="T88" s="8496"/>
      <c r="U88" s="8496"/>
      <c r="V88" s="8496"/>
      <c r="W88" s="8496"/>
      <c r="X88" s="8496"/>
      <c r="Y88" s="8496"/>
      <c r="Z88" s="8496"/>
      <c r="AA88" s="8496"/>
      <c r="AB88" s="8522">
        <f t="shared" si="20"/>
      </c>
      <c r="AC88" s="8477">
        <f t="shared" si="15"/>
      </c>
      <c r="AD88" s="8463">
        <f t="shared" si="9"/>
      </c>
      <c r="AE88" s="8478">
        <f t="shared" si="3"/>
      </c>
      <c r="AF88" s="8465">
        <f>VLOOKUP(C88,'Data Products'!$A:$J,10,0)</f>
      </c>
      <c r="AG88" s="8466">
        <f t="shared" si="17"/>
      </c>
      <c r="AH88" s="8466">
        <f t="shared" si="11"/>
      </c>
      <c r="AI88" s="8468"/>
      <c r="AJ88" s="8485"/>
      <c r="AK88" s="8485"/>
      <c r="AL88" s="8479"/>
      <c r="AM88" s="8485"/>
      <c r="AN88" s="8485"/>
    </row>
    <row customHeight="true" hidden="true" ht="18" r="89">
      <c r="A89" s="8516">
        <v>36</v>
      </c>
      <c r="B89" s="8526" t="s">
        <v>9888</v>
      </c>
      <c r="C89" s="8455" t="s">
        <v>9988</v>
      </c>
      <c r="D89" s="8456">
        <v>0</v>
      </c>
      <c r="E89" s="8456">
        <v>0</v>
      </c>
      <c r="F89" s="8534"/>
      <c r="G89" s="8518">
        <f>VLOOKUP(C89,'Data Products'!$A:$J,2,0)</f>
      </c>
      <c r="H89" s="8527">
        <f t="shared" si="7"/>
      </c>
      <c r="I89" s="8459">
        <v>45433</v>
      </c>
      <c r="J89" s="8460">
        <f t="shared" si="1"/>
      </c>
      <c r="K89" s="8456">
        <v>0</v>
      </c>
      <c r="L89" s="8456">
        <v>0</v>
      </c>
      <c r="M89" s="8456">
        <v>0</v>
      </c>
      <c r="N89" s="8456">
        <v>0</v>
      </c>
      <c r="O89" s="8455" t="s">
        <v>9985</v>
      </c>
      <c r="P89" s="8496"/>
      <c r="Q89" s="8496"/>
      <c r="R89" s="8521"/>
      <c r="S89" s="8496"/>
      <c r="T89" s="8496"/>
      <c r="U89" s="8496"/>
      <c r="V89" s="8496"/>
      <c r="W89" s="8496"/>
      <c r="X89" s="8496"/>
      <c r="Y89" s="8496"/>
      <c r="Z89" s="8496"/>
      <c r="AA89" s="8496"/>
      <c r="AB89" s="8522">
        <f t="shared" si="20"/>
      </c>
      <c r="AC89" s="8477">
        <f t="shared" si="15"/>
      </c>
      <c r="AD89" s="8463">
        <f t="shared" si="9"/>
      </c>
      <c r="AE89" s="8478">
        <f t="shared" si="3"/>
      </c>
      <c r="AF89" s="8465">
        <f>VLOOKUP(C89,'Data Products'!$A:$J,10,0)</f>
      </c>
      <c r="AG89" s="8466">
        <f t="shared" si="17"/>
      </c>
      <c r="AH89" s="8466">
        <f t="shared" si="11"/>
      </c>
      <c r="AI89" s="8468"/>
      <c r="AJ89" s="8469"/>
      <c r="AK89" s="8469"/>
      <c r="AL89" s="8468"/>
      <c r="AM89" s="8469"/>
      <c r="AN89" s="8469"/>
    </row>
    <row customHeight="true" hidden="true" ht="18" r="90">
      <c r="A90" s="8516">
        <v>37</v>
      </c>
      <c r="B90" s="8526" t="s">
        <v>9888</v>
      </c>
      <c r="C90" s="8455" t="s">
        <v>9989</v>
      </c>
      <c r="D90" s="8456">
        <v>0</v>
      </c>
      <c r="E90" s="8456">
        <v>0</v>
      </c>
      <c r="F90" s="8534"/>
      <c r="G90" s="8518">
        <f>VLOOKUP(C90,'Data Products'!$A:$J,2,0)</f>
      </c>
      <c r="H90" s="8527">
        <f t="shared" si="7"/>
      </c>
      <c r="I90" s="8459">
        <v>45433</v>
      </c>
      <c r="J90" s="8460">
        <f t="shared" si="1"/>
      </c>
      <c r="K90" s="8456">
        <v>0</v>
      </c>
      <c r="L90" s="8456">
        <v>0</v>
      </c>
      <c r="M90" s="8456">
        <v>0</v>
      </c>
      <c r="N90" s="8456">
        <v>0</v>
      </c>
      <c r="O90" s="8455" t="s">
        <v>9985</v>
      </c>
      <c r="P90" s="8496"/>
      <c r="Q90" s="8496"/>
      <c r="R90" s="8521"/>
      <c r="S90" s="8496"/>
      <c r="T90" s="8496"/>
      <c r="U90" s="8496"/>
      <c r="V90" s="8496"/>
      <c r="W90" s="8496"/>
      <c r="X90" s="8496"/>
      <c r="Y90" s="8496"/>
      <c r="Z90" s="8496"/>
      <c r="AA90" s="8496"/>
      <c r="AB90" s="8522">
        <f t="shared" si="20"/>
      </c>
      <c r="AC90" s="8477">
        <f t="shared" si="15"/>
      </c>
      <c r="AD90" s="8463">
        <f t="shared" si="9"/>
      </c>
      <c r="AE90" s="8478">
        <f t="shared" si="3"/>
      </c>
      <c r="AF90" s="8465">
        <f>VLOOKUP(C90,'Data Products'!$A:$J,10,0)</f>
      </c>
      <c r="AG90" s="8466">
        <f t="shared" si="17"/>
      </c>
      <c r="AH90" s="8466">
        <f t="shared" si="11"/>
      </c>
      <c r="AI90" s="8468"/>
      <c r="AJ90" s="8469"/>
      <c r="AK90" s="8469"/>
      <c r="AL90" s="8468"/>
      <c r="AM90" s="8469"/>
      <c r="AN90" s="8469"/>
    </row>
    <row customHeight="true" ht="18" r="91">
      <c r="A91" s="8516">
        <v>38</v>
      </c>
      <c r="B91" s="8526" t="s">
        <v>9860</v>
      </c>
      <c r="C91" s="8455" t="s">
        <v>9990</v>
      </c>
      <c r="D91" s="8456">
        <v>856</v>
      </c>
      <c r="E91" s="8456">
        <v>856</v>
      </c>
      <c r="F91" s="8534"/>
      <c r="G91" s="8518">
        <f>VLOOKUP(C91,'Data Products'!$A:$J,2,0)</f>
      </c>
      <c r="H91">
        <f t="shared" si="7"/>
      </c>
      <c r="I91" s="8495">
        <v>46048</v>
      </c>
      <c r="J91" s="8460">
        <f t="shared" si="1"/>
      </c>
      <c r="K91" s="8456">
        <v>33</v>
      </c>
      <c r="L91" s="8456">
        <v>95</v>
      </c>
      <c r="M91" s="8456">
        <v>0</v>
      </c>
      <c r="N91" s="8456">
        <v>0</v>
      </c>
      <c r="O91" s="8455" t="s">
        <v>9991</v>
      </c>
      <c r="P91" s="8496"/>
      <c r="Q91" s="8496"/>
      <c r="R91" s="8521"/>
      <c r="S91" s="8496"/>
      <c r="T91" s="8496"/>
      <c r="U91" s="8496"/>
      <c r="V91" s="8496"/>
      <c r="W91" s="8496"/>
      <c r="X91" s="8496"/>
      <c r="Y91" s="8496"/>
      <c r="Z91" s="8496"/>
      <c r="AA91" s="8496"/>
      <c r="AB91" s="8522">
        <f t="shared" si="20"/>
      </c>
      <c r="AC91" s="8477">
        <f t="shared" si="15"/>
      </c>
      <c r="AD91" s="8463">
        <f t="shared" si="9"/>
      </c>
      <c r="AE91" s="8478">
        <f t="shared" si="3"/>
      </c>
      <c r="AF91" s="8465">
        <f>VLOOKUP(C91,'Data Products'!$A:$J,10,0)</f>
      </c>
      <c r="AG91" s="8466">
        <f t="shared" si="17"/>
      </c>
      <c r="AH91" s="8466"/>
      <c r="AI91" s="8468"/>
      <c r="AJ91" s="8469"/>
      <c r="AK91" s="8469"/>
      <c r="AL91" s="8468"/>
      <c r="AM91" s="8469"/>
      <c r="AN91" s="8469"/>
    </row>
    <row customHeight="true" hidden="true" ht="18" r="92">
      <c r="A92" s="8516">
        <v>39</v>
      </c>
      <c r="B92" s="8455" t="s">
        <v>9863</v>
      </c>
      <c r="C92" s="8455" t="s">
        <v>9992</v>
      </c>
      <c r="D92" s="8492">
        <v>0</v>
      </c>
      <c r="E92" s="8456">
        <v>0</v>
      </c>
      <c r="F92" s="8534"/>
      <c r="G92" s="8518">
        <f>VLOOKUP(C92,'Data Products'!$A:$J,2,0)</f>
      </c>
      <c r="H92" s="8527">
        <f t="shared" si="7"/>
      </c>
      <c r="I92" s="8459">
        <v>45644</v>
      </c>
      <c r="J92" s="8460">
        <f t="shared" si="1"/>
      </c>
      <c r="K92" s="8456">
        <v>0</v>
      </c>
      <c r="L92" s="8456">
        <v>0</v>
      </c>
      <c r="M92" s="8470">
        <v>0</v>
      </c>
      <c r="N92" s="8470">
        <v>0</v>
      </c>
      <c r="O92" s="8455" t="s">
        <v>9993</v>
      </c>
      <c r="P92" s="8496"/>
      <c r="Q92" s="8496"/>
      <c r="R92" s="8521"/>
      <c r="S92" s="8496"/>
      <c r="T92" s="8496"/>
      <c r="U92" s="8496"/>
      <c r="V92" s="8496"/>
      <c r="W92" s="8496"/>
      <c r="X92" s="8496"/>
      <c r="Y92" s="8496"/>
      <c r="Z92" s="8496"/>
      <c r="AA92" s="8496"/>
      <c r="AB92" s="8535">
        <f t="shared" si="20"/>
      </c>
      <c r="AC92" s="8536">
        <f t="shared" si="15"/>
      </c>
      <c r="AD92" s="8463">
        <f t="shared" si="9"/>
      </c>
      <c r="AE92" s="8472">
        <f t="shared" si="3"/>
      </c>
      <c r="AF92" s="8465">
        <f>VLOOKUP(C92,'Data Products'!$A:$J,10,0)</f>
      </c>
      <c r="AG92" s="8537">
        <f t="shared" si="17"/>
      </c>
      <c r="AH92" s="8466">
        <f t="shared" ref="AH92:AH125" si="12">IF(H92&lt;=90,D92,0)</f>
      </c>
      <c r="AI92" s="8538"/>
      <c r="AJ92" s="8469"/>
      <c r="AK92" s="8469"/>
      <c r="AL92" s="8468"/>
      <c r="AM92" s="8469"/>
      <c r="AN92" s="8469"/>
    </row>
    <row customHeight="true" hidden="true" ht="18" r="93">
      <c r="A93" s="8516">
        <v>40</v>
      </c>
      <c r="B93" s="8455" t="s">
        <v>9863</v>
      </c>
      <c r="C93" s="8455" t="s">
        <v>9994</v>
      </c>
      <c r="D93" s="8456">
        <v>0</v>
      </c>
      <c r="E93" s="8456">
        <v>0</v>
      </c>
      <c r="F93" s="8534"/>
      <c r="G93" s="8518">
        <f>VLOOKUP(C93,'Data Products'!$A:$J,2,0)</f>
      </c>
      <c r="H93" s="8527">
        <f t="shared" si="7"/>
      </c>
      <c r="I93" s="8459">
        <v>45602</v>
      </c>
      <c r="J93" s="8460">
        <f t="shared" si="1"/>
      </c>
      <c r="K93" s="8456">
        <v>0</v>
      </c>
      <c r="L93" s="8456">
        <v>0</v>
      </c>
      <c r="M93" s="8492">
        <v>0</v>
      </c>
      <c r="N93" s="8492">
        <v>0</v>
      </c>
      <c r="O93" s="8455" t="s">
        <v>9993</v>
      </c>
      <c r="P93" s="8496"/>
      <c r="Q93" s="8496"/>
      <c r="R93" s="8496"/>
      <c r="S93" s="8496"/>
      <c r="T93" s="8496"/>
      <c r="U93" s="8496"/>
      <c r="V93" s="8496"/>
      <c r="W93" s="8496"/>
      <c r="X93" s="8496"/>
      <c r="Y93" s="8496"/>
      <c r="Z93" s="8496"/>
      <c r="AA93" s="8496"/>
      <c r="AB93" s="8522">
        <f t="shared" si="20"/>
      </c>
      <c r="AC93" s="8536">
        <f t="shared" si="15"/>
      </c>
      <c r="AD93" s="8463">
        <f t="shared" si="9"/>
      </c>
      <c r="AE93" s="8472">
        <f t="shared" si="3"/>
      </c>
      <c r="AF93" s="8465">
        <f>VLOOKUP(C93,'Data Products'!$A:$J,10,0)</f>
      </c>
      <c r="AG93" s="8537">
        <f t="shared" si="17"/>
      </c>
      <c r="AH93" s="8466">
        <f t="shared" si="12"/>
      </c>
      <c r="AI93" s="8538"/>
      <c r="AJ93" s="8469"/>
      <c r="AK93" s="8469"/>
      <c r="AL93" s="8468"/>
      <c r="AM93" s="8469"/>
      <c r="AN93" s="8469"/>
    </row>
    <row customHeight="true" hidden="true" ht="18" r="94">
      <c r="A94" s="8516">
        <v>41</v>
      </c>
      <c r="B94" s="8455" t="s">
        <v>9863</v>
      </c>
      <c r="C94" s="8455" t="s">
        <v>9995</v>
      </c>
      <c r="D94" s="8456">
        <v>0</v>
      </c>
      <c r="E94" s="8456">
        <v>0</v>
      </c>
      <c r="F94" s="8534"/>
      <c r="G94" s="8518">
        <f>VLOOKUP(C94,'Data Products'!$A:$J,2,0)</f>
      </c>
      <c r="H94" s="8527">
        <f t="shared" si="7"/>
      </c>
      <c r="I94" s="8459">
        <v>45602</v>
      </c>
      <c r="J94" s="8460">
        <f t="shared" si="1"/>
      </c>
      <c r="K94" s="8456">
        <v>0</v>
      </c>
      <c r="L94" s="8456">
        <v>0</v>
      </c>
      <c r="M94" s="8492">
        <v>0</v>
      </c>
      <c r="N94" s="8492">
        <v>0</v>
      </c>
      <c r="O94" s="8455" t="s">
        <v>9993</v>
      </c>
      <c r="P94" s="8496"/>
      <c r="Q94" s="8496"/>
      <c r="R94" s="8496"/>
      <c r="S94" s="8496"/>
      <c r="T94" s="8496"/>
      <c r="U94" s="8496"/>
      <c r="V94" s="8496"/>
      <c r="W94" s="8496"/>
      <c r="X94" s="8496"/>
      <c r="Y94" s="8496"/>
      <c r="Z94" s="8496"/>
      <c r="AA94" s="8496"/>
      <c r="AB94" s="8522">
        <f t="shared" si="20"/>
      </c>
      <c r="AC94" s="8536">
        <f t="shared" si="15"/>
      </c>
      <c r="AD94" s="8463">
        <f t="shared" si="9"/>
      </c>
      <c r="AE94" s="8472">
        <f t="shared" si="3"/>
      </c>
      <c r="AF94" s="8465">
        <f>VLOOKUP(C94,'Data Products'!$A:$J,10,0)</f>
      </c>
      <c r="AG94" s="8537">
        <f t="shared" si="17"/>
      </c>
      <c r="AH94" s="8466">
        <f t="shared" si="12"/>
      </c>
      <c r="AI94" s="8538"/>
      <c r="AJ94" s="8469"/>
      <c r="AK94" s="8469"/>
      <c r="AL94" s="8468"/>
      <c r="AM94" s="8469"/>
      <c r="AN94" s="8469"/>
    </row>
    <row customHeight="true" hidden="true" ht="18" r="95">
      <c r="A95" s="8516">
        <v>42</v>
      </c>
      <c r="B95" s="8455" t="s">
        <v>9863</v>
      </c>
      <c r="C95" s="8455" t="s">
        <v>9996</v>
      </c>
      <c r="D95" s="8456">
        <v>0</v>
      </c>
      <c r="E95" s="8456">
        <v>0</v>
      </c>
      <c r="F95" s="8534"/>
      <c r="G95" s="8518">
        <f>VLOOKUP(C95,'Data Products'!$A:$J,2,0)</f>
      </c>
      <c r="H95" s="8527">
        <f t="shared" si="7"/>
      </c>
      <c r="I95" s="8459">
        <v>45602</v>
      </c>
      <c r="J95" s="8460">
        <f t="shared" si="1"/>
      </c>
      <c r="K95" s="8456">
        <v>0</v>
      </c>
      <c r="L95" s="8456">
        <v>0</v>
      </c>
      <c r="M95" s="8492">
        <v>0</v>
      </c>
      <c r="N95" s="8492">
        <v>0</v>
      </c>
      <c r="O95" s="8455" t="s">
        <v>9993</v>
      </c>
      <c r="P95" s="8496"/>
      <c r="Q95" s="8496"/>
      <c r="R95" s="8496"/>
      <c r="S95" s="8496"/>
      <c r="T95" s="8496"/>
      <c r="U95" s="8496"/>
      <c r="V95" s="8496"/>
      <c r="W95" s="8496"/>
      <c r="X95" s="8496"/>
      <c r="Y95" s="8496"/>
      <c r="Z95" s="8496"/>
      <c r="AA95" s="8496"/>
      <c r="AB95" s="8522">
        <f t="shared" si="20"/>
      </c>
      <c r="AC95" s="8536">
        <f t="shared" si="15"/>
      </c>
      <c r="AD95" s="8463">
        <f t="shared" si="9"/>
      </c>
      <c r="AE95" s="8472">
        <f t="shared" si="3"/>
      </c>
      <c r="AF95" s="8465">
        <f>VLOOKUP(C95,'Data Products'!$A:$J,10,0)</f>
      </c>
      <c r="AG95" s="8539">
        <f t="shared" si="17"/>
      </c>
      <c r="AH95" s="8466">
        <f t="shared" si="12"/>
      </c>
      <c r="AI95" s="8538"/>
      <c r="AJ95" s="8469"/>
      <c r="AK95" s="8469"/>
      <c r="AL95" s="8468"/>
      <c r="AM95" s="8469"/>
      <c r="AN95" s="8469"/>
    </row>
    <row r="96">
      <c r="A96" s="8516">
        <v>43</v>
      </c>
      <c r="B96" s="8455" t="s">
        <v>9860</v>
      </c>
      <c r="C96" s="8455" t="s">
        <v>9997</v>
      </c>
      <c r="D96" s="8456">
        <v>348</v>
      </c>
      <c r="E96" s="8456">
        <v>348</v>
      </c>
      <c r="F96" s="8534"/>
      <c r="G96" s="8518">
        <f>VLOOKUP(C96,'Data Products'!$A:$J,2,0)</f>
      </c>
      <c r="H96" s="8519">
        <f t="shared" si="7"/>
      </c>
      <c r="I96" s="8495">
        <v>45904</v>
      </c>
      <c r="J96" s="8460">
        <f t="shared" si="1"/>
      </c>
      <c r="K96" s="8456">
        <v>45</v>
      </c>
      <c r="L96" s="8456">
        <v>117</v>
      </c>
      <c r="M96" s="8492">
        <v>0</v>
      </c>
      <c r="N96" s="8492">
        <v>0</v>
      </c>
      <c r="O96" s="8455" t="s">
        <v>9993</v>
      </c>
      <c r="P96" s="8496"/>
      <c r="Q96" s="8496"/>
      <c r="R96" s="8496"/>
      <c r="S96" s="8496"/>
      <c r="T96" s="8496"/>
      <c r="U96" s="8496"/>
      <c r="V96" s="8496"/>
      <c r="W96" s="8496"/>
      <c r="X96" s="8496"/>
      <c r="Y96" s="8496"/>
      <c r="Z96" s="8496"/>
      <c r="AA96" s="8496"/>
      <c r="AB96" s="8522">
        <f t="shared" si="20"/>
      </c>
      <c r="AC96" s="8540">
        <f t="shared" si="15"/>
      </c>
      <c r="AD96" s="8463">
        <f t="shared" si="9"/>
      </c>
      <c r="AE96" s="8478">
        <f t="shared" si="3"/>
      </c>
      <c r="AF96" s="8465">
        <f>VLOOKUP(C96,'Data Products'!$A:$J,10,0)</f>
      </c>
      <c r="AG96" s="8539">
        <f t="shared" si="17"/>
      </c>
      <c r="AH96" s="8466">
        <f t="shared" si="12"/>
      </c>
      <c r="AI96" s="8538"/>
      <c r="AJ96" s="8469"/>
      <c r="AK96" s="8469"/>
      <c r="AL96" s="8468"/>
      <c r="AM96" s="8469"/>
      <c r="AN96" s="8469"/>
    </row>
    <row customHeight="true" hidden="true" ht="18" r="97">
      <c r="A97" s="8516">
        <v>44</v>
      </c>
      <c r="B97" s="8455" t="s">
        <v>9863</v>
      </c>
      <c r="C97" s="8455" t="s">
        <v>9998</v>
      </c>
      <c r="D97" s="8456">
        <v>0</v>
      </c>
      <c r="E97" s="8470">
        <v>0</v>
      </c>
      <c r="F97" s="8534"/>
      <c r="G97" s="8518">
        <f>VLOOKUP(C97,'Data Products'!$A:$J,2,0)</f>
      </c>
      <c r="H97" s="8527">
        <f t="shared" si="7"/>
      </c>
      <c r="I97" s="8459">
        <v>45623</v>
      </c>
      <c r="J97" s="8460">
        <f t="shared" si="1"/>
      </c>
      <c r="K97" s="8456">
        <v>0</v>
      </c>
      <c r="L97" s="8456">
        <v>0</v>
      </c>
      <c r="M97" s="8492">
        <v>0</v>
      </c>
      <c r="N97" s="8492">
        <v>0</v>
      </c>
      <c r="O97" s="8455" t="s">
        <v>9999</v>
      </c>
      <c r="P97" s="8496"/>
      <c r="Q97" s="8496"/>
      <c r="R97" s="8496"/>
      <c r="S97" s="8496"/>
      <c r="T97" s="8496"/>
      <c r="U97" s="8496"/>
      <c r="V97" s="8496"/>
      <c r="W97" s="8496"/>
      <c r="X97" s="8496"/>
      <c r="Y97" s="8496"/>
      <c r="Z97" s="8496"/>
      <c r="AA97" s="8496"/>
      <c r="AB97" s="8522">
        <f t="shared" si="20"/>
      </c>
      <c r="AC97" s="8536">
        <f t="shared" si="15"/>
      </c>
      <c r="AD97" s="8463">
        <f t="shared" si="9"/>
      </c>
      <c r="AE97" s="8472">
        <f t="shared" si="3"/>
      </c>
      <c r="AF97" s="8465">
        <f>VLOOKUP(C97,'Data Products'!$A:$J,10,0)</f>
      </c>
      <c r="AG97" s="8539">
        <f t="shared" si="17"/>
      </c>
      <c r="AH97" s="8466">
        <f t="shared" si="12"/>
      </c>
      <c r="AI97" s="8538"/>
      <c r="AJ97" s="8469"/>
      <c r="AK97" s="8469"/>
      <c r="AL97" s="8468"/>
      <c r="AM97" s="8469"/>
      <c r="AN97" s="8469"/>
    </row>
    <row customHeight="true" hidden="true" ht="18" r="98">
      <c r="A98" s="8516">
        <v>45</v>
      </c>
      <c r="B98" s="8455" t="s">
        <v>9863</v>
      </c>
      <c r="C98" s="8455" t="s">
        <v>10000</v>
      </c>
      <c r="D98" s="8456">
        <v>0</v>
      </c>
      <c r="E98" s="8470">
        <v>0</v>
      </c>
      <c r="F98" s="8534"/>
      <c r="G98" s="8518">
        <f>VLOOKUP(C98,'Data Products'!$A:$J,2,0)</f>
      </c>
      <c r="H98" s="8527">
        <f t="shared" si="7"/>
      </c>
      <c r="I98" s="8459">
        <v>45623</v>
      </c>
      <c r="J98" s="8460">
        <f t="shared" si="1"/>
      </c>
      <c r="K98" s="8456">
        <v>0</v>
      </c>
      <c r="L98" s="8456">
        <v>0</v>
      </c>
      <c r="M98" s="8492">
        <v>0</v>
      </c>
      <c r="N98" s="8492">
        <v>0</v>
      </c>
      <c r="O98" s="8455" t="s">
        <v>9999</v>
      </c>
      <c r="P98" s="8496"/>
      <c r="Q98" s="8496"/>
      <c r="R98" s="8496"/>
      <c r="S98" s="8496"/>
      <c r="T98" s="8496"/>
      <c r="U98" s="8496"/>
      <c r="V98" s="8496"/>
      <c r="W98" s="8496"/>
      <c r="X98" s="8496"/>
      <c r="Y98" s="8496"/>
      <c r="Z98" s="8496"/>
      <c r="AA98" s="8496"/>
      <c r="AB98" s="8522">
        <f t="shared" si="20"/>
      </c>
      <c r="AC98" s="8536">
        <f t="shared" si="15"/>
      </c>
      <c r="AD98" s="8463">
        <f t="shared" si="9"/>
      </c>
      <c r="AE98" s="8472">
        <f t="shared" si="3"/>
      </c>
      <c r="AF98" s="8465">
        <f>VLOOKUP(C98,'Data Products'!$A:$J,10,0)</f>
      </c>
      <c r="AG98" s="8539">
        <f t="shared" si="17"/>
      </c>
      <c r="AH98" s="8466">
        <f t="shared" si="12"/>
      </c>
      <c r="AI98" s="8538"/>
      <c r="AJ98" s="8469"/>
      <c r="AK98" s="8469"/>
      <c r="AL98" s="8468"/>
      <c r="AM98" s="8469"/>
      <c r="AN98" s="8469"/>
    </row>
    <row customHeight="true" hidden="true" ht="18" r="99">
      <c r="A99" s="8516">
        <v>46</v>
      </c>
      <c r="B99" s="8455" t="s">
        <v>9863</v>
      </c>
      <c r="C99" s="8525" t="s">
        <v>10001</v>
      </c>
      <c r="D99" s="8456">
        <v>0</v>
      </c>
      <c r="E99" s="8470">
        <v>0</v>
      </c>
      <c r="F99" s="8541"/>
      <c r="G99" s="8518">
        <f>VLOOKUP(C99,'Data Products'!$A:$J,2,0)</f>
      </c>
      <c r="H99" s="8527">
        <f t="shared" si="7"/>
      </c>
      <c r="I99" s="8459">
        <v>45623</v>
      </c>
      <c r="J99" s="8460">
        <f t="shared" si="1"/>
      </c>
      <c r="K99" s="8530">
        <v>0</v>
      </c>
      <c r="L99" s="8530">
        <v>0</v>
      </c>
      <c r="M99" s="8542">
        <v>0</v>
      </c>
      <c r="N99" s="8542">
        <v>0</v>
      </c>
      <c r="O99" s="8525" t="s">
        <v>9999</v>
      </c>
      <c r="P99" s="8496"/>
      <c r="Q99" s="8496"/>
      <c r="R99" s="8496"/>
      <c r="S99" s="8496"/>
      <c r="T99" s="8496"/>
      <c r="U99" s="8496"/>
      <c r="V99" s="8496"/>
      <c r="W99" s="8496"/>
      <c r="X99" s="8496"/>
      <c r="Y99" s="8496"/>
      <c r="Z99" s="8496"/>
      <c r="AA99" s="8496"/>
      <c r="AB99" s="8543">
        <f t="shared" si="20"/>
      </c>
      <c r="AC99" s="8536">
        <f t="shared" si="15"/>
      </c>
      <c r="AD99" s="8463">
        <f t="shared" si="9"/>
      </c>
      <c r="AE99" s="8472">
        <f t="shared" si="3"/>
      </c>
      <c r="AF99" s="8465">
        <f>VLOOKUP(C99,'Data Products'!$A:$J,10,0)</f>
      </c>
      <c r="AG99" s="8539">
        <f t="shared" si="17"/>
      </c>
      <c r="AH99" s="8466">
        <f t="shared" si="12"/>
      </c>
      <c r="AI99" s="8538"/>
      <c r="AJ99" s="8469"/>
      <c r="AK99" s="8469"/>
      <c r="AL99" s="8468"/>
      <c r="AM99" s="8469"/>
      <c r="AN99" s="8469"/>
    </row>
    <row customHeight="true" hidden="true" ht="18" r="100">
      <c r="A100" s="8516">
        <v>47</v>
      </c>
      <c r="B100" s="8455" t="s">
        <v>9863</v>
      </c>
      <c r="C100" s="8455" t="s">
        <v>10002</v>
      </c>
      <c r="D100" s="8456">
        <v>0</v>
      </c>
      <c r="E100" s="8470">
        <v>0</v>
      </c>
      <c r="F100" s="8534"/>
      <c r="G100" s="8518">
        <f>VLOOKUP(C100,'Data Products'!$A:$J,2,0)</f>
      </c>
      <c r="H100" s="8527">
        <f t="shared" si="7"/>
      </c>
      <c r="I100" s="8459">
        <v>45623</v>
      </c>
      <c r="J100" s="8460">
        <f t="shared" si="1"/>
      </c>
      <c r="K100" s="8456">
        <v>0</v>
      </c>
      <c r="L100" s="8456">
        <v>0</v>
      </c>
      <c r="M100" s="8492">
        <v>0</v>
      </c>
      <c r="N100" s="8492">
        <v>0</v>
      </c>
      <c r="O100" s="8455" t="s">
        <v>9999</v>
      </c>
      <c r="P100" s="8456"/>
      <c r="Q100" s="8456"/>
      <c r="R100" s="8456"/>
      <c r="S100" s="8456"/>
      <c r="T100" s="8456"/>
      <c r="U100" s="8456"/>
      <c r="V100" s="8456"/>
      <c r="W100" s="8456"/>
      <c r="X100" s="8456"/>
      <c r="Y100" s="8456"/>
      <c r="Z100" s="8456"/>
      <c r="AA100" s="8456"/>
      <c r="AB100" s="8522">
        <f t="shared" si="20"/>
      </c>
      <c r="AC100" s="8536">
        <f t="shared" si="15"/>
      </c>
      <c r="AD100" s="8463">
        <f t="shared" si="9"/>
      </c>
      <c r="AE100" s="8472">
        <f t="shared" si="3"/>
      </c>
      <c r="AF100" s="8465">
        <f>VLOOKUP(C100,'Data Products'!$A:$J,10,0)</f>
      </c>
      <c r="AG100" s="8539">
        <f t="shared" si="17"/>
      </c>
      <c r="AH100" s="8466">
        <f t="shared" si="12"/>
      </c>
      <c r="AI100" s="8544"/>
      <c r="AJ100" s="8469"/>
      <c r="AK100" s="8469"/>
      <c r="AL100" s="8468"/>
      <c r="AM100" s="8469"/>
      <c r="AN100" s="8469"/>
    </row>
    <row customHeight="true" hidden="true" ht="18" r="101">
      <c r="A101" s="8516">
        <v>48</v>
      </c>
      <c r="B101" s="8455" t="s">
        <v>9863</v>
      </c>
      <c r="C101" s="8455" t="s">
        <v>10003</v>
      </c>
      <c r="D101" s="8456">
        <v>0</v>
      </c>
      <c r="E101" s="8470">
        <v>0</v>
      </c>
      <c r="F101" s="8534"/>
      <c r="G101" s="8518">
        <f>VLOOKUP(C101,'Data Products'!$A:$J,2,0)</f>
      </c>
      <c r="H101" s="8527">
        <f t="shared" si="7"/>
      </c>
      <c r="I101" s="8459">
        <v>45623</v>
      </c>
      <c r="J101" s="8460">
        <f t="shared" si="1"/>
      </c>
      <c r="K101" s="8456">
        <v>0</v>
      </c>
      <c r="L101" s="8456">
        <v>0</v>
      </c>
      <c r="M101" s="8492">
        <v>0</v>
      </c>
      <c r="N101" s="8492">
        <v>0</v>
      </c>
      <c r="O101" s="8455" t="s">
        <v>9999</v>
      </c>
      <c r="P101" s="8456"/>
      <c r="Q101" s="8456"/>
      <c r="R101" s="8456"/>
      <c r="S101" s="8456"/>
      <c r="T101" s="8456"/>
      <c r="U101" s="8456"/>
      <c r="V101" s="8456"/>
      <c r="W101" s="8456"/>
      <c r="X101" s="8456"/>
      <c r="Y101" s="8456"/>
      <c r="Z101" s="8456"/>
      <c r="AA101" s="8456"/>
      <c r="AB101" s="8522">
        <f t="shared" si="20"/>
      </c>
      <c r="AC101" s="8536">
        <f t="shared" si="15"/>
      </c>
      <c r="AD101" s="8463">
        <f t="shared" si="9"/>
      </c>
      <c r="AE101" s="8472">
        <f t="shared" si="3"/>
      </c>
      <c r="AF101" s="8545">
        <f>VLOOKUP(C101,'Data Products'!$A:$J,10,0)</f>
      </c>
      <c r="AG101" s="8465">
        <f t="shared" si="17"/>
      </c>
      <c r="AH101" s="8466">
        <f t="shared" si="12"/>
      </c>
      <c r="AI101" s="8538"/>
      <c r="AJ101" s="8469"/>
      <c r="AK101" s="8469"/>
      <c r="AL101" s="8468"/>
      <c r="AM101" s="8469"/>
      <c r="AN101" s="8469"/>
    </row>
    <row r="102">
      <c r="A102" s="8516">
        <v>49</v>
      </c>
      <c r="B102" s="8455" t="s">
        <v>9853</v>
      </c>
      <c r="C102" s="8455" t="s">
        <v>10004</v>
      </c>
      <c r="D102" s="8456">
        <v>4</v>
      </c>
      <c r="E102" s="8470">
        <v>4</v>
      </c>
      <c r="F102" s="8534"/>
      <c r="G102" s="8518">
        <f>VLOOKUP(C102,'Data Products'!$A:$J,2,0)</f>
      </c>
      <c r="H102" s="8519">
        <f t="shared" si="7"/>
      </c>
      <c r="I102" s="8459">
        <v>45951</v>
      </c>
      <c r="J102" s="8460">
        <f t="shared" si="1"/>
      </c>
      <c r="K102" s="8456">
        <v>0</v>
      </c>
      <c r="L102" s="8456">
        <v>0</v>
      </c>
      <c r="M102" s="8492">
        <v>0</v>
      </c>
      <c r="N102" s="8492">
        <v>0</v>
      </c>
      <c r="O102" s="8455" t="s">
        <v>9915</v>
      </c>
      <c r="P102" s="8456"/>
      <c r="Q102" s="8456"/>
      <c r="R102" s="8456"/>
      <c r="S102" s="8456"/>
      <c r="T102" s="8456"/>
      <c r="U102" s="8456"/>
      <c r="V102" s="8456"/>
      <c r="W102" s="8456"/>
      <c r="X102" s="8456"/>
      <c r="Y102" s="8456"/>
      <c r="Z102" s="8456"/>
      <c r="AA102" s="8456"/>
      <c r="AB102" s="8522">
        <f t="shared" si="20"/>
      </c>
      <c r="AC102" s="8546">
        <f t="shared" si="15"/>
      </c>
      <c r="AD102" s="8463">
        <f t="shared" si="9"/>
      </c>
      <c r="AE102" s="8482">
        <f t="shared" si="3"/>
      </c>
      <c r="AF102" s="8545">
        <f>VLOOKUP(C102,'Data Products'!$A:$J,10,0)</f>
      </c>
      <c r="AG102" s="8465">
        <f t="shared" si="17"/>
      </c>
      <c r="AH102" s="8466">
        <f t="shared" si="12"/>
      </c>
      <c r="AI102" s="8538"/>
      <c r="AJ102" s="8469"/>
      <c r="AK102" s="8469"/>
      <c r="AL102" s="8468"/>
      <c r="AM102" s="8469"/>
      <c r="AN102" s="8469"/>
    </row>
    <row r="103">
      <c r="A103" s="8516">
        <v>50</v>
      </c>
      <c r="B103" s="8455" t="s">
        <v>9853</v>
      </c>
      <c r="C103" s="8455" t="s">
        <v>10005</v>
      </c>
      <c r="D103" s="8456">
        <v>1</v>
      </c>
      <c r="E103" s="8470">
        <v>1</v>
      </c>
      <c r="F103" s="8534"/>
      <c r="G103" s="8518">
        <f>VLOOKUP(C103,'Data Products'!$A:$J,2,0)</f>
      </c>
      <c r="H103" s="8519">
        <f t="shared" si="7"/>
      </c>
      <c r="I103" s="8459">
        <v>45951</v>
      </c>
      <c r="J103" s="8460">
        <f t="shared" si="1"/>
      </c>
      <c r="K103" s="8456">
        <v>2</v>
      </c>
      <c r="L103" s="8456">
        <v>2</v>
      </c>
      <c r="M103" s="8492">
        <v>0</v>
      </c>
      <c r="N103" s="8492">
        <v>0</v>
      </c>
      <c r="O103" s="8455" t="s">
        <v>9915</v>
      </c>
      <c r="P103" s="8456"/>
      <c r="Q103" s="8456"/>
      <c r="R103" s="8456"/>
      <c r="S103" s="8456"/>
      <c r="T103" s="8456"/>
      <c r="U103" s="8456"/>
      <c r="V103" s="8456"/>
      <c r="W103" s="8456"/>
      <c r="X103" s="8456"/>
      <c r="Y103" s="8456"/>
      <c r="Z103" s="8456"/>
      <c r="AA103" s="8456"/>
      <c r="AB103" s="8522">
        <f t="shared" si="20"/>
      </c>
      <c r="AC103" s="8477">
        <f t="shared" si="15"/>
      </c>
      <c r="AD103" s="8463">
        <f t="shared" si="9"/>
      </c>
      <c r="AE103" s="8478">
        <f t="shared" si="3"/>
      </c>
      <c r="AF103" s="8545">
        <f>VLOOKUP(C103,'Data Products'!$A:$J,10,0)</f>
      </c>
      <c r="AG103" s="8465">
        <f t="shared" si="17"/>
      </c>
      <c r="AH103" s="8466">
        <f t="shared" si="12"/>
      </c>
      <c r="AI103" s="8538"/>
      <c r="AJ103" s="8469"/>
      <c r="AK103" s="8469"/>
      <c r="AL103" s="8468"/>
      <c r="AM103" s="8469"/>
      <c r="AN103" s="8469"/>
    </row>
    <row r="104">
      <c r="A104" s="8516">
        <v>51</v>
      </c>
      <c r="B104" s="8455" t="s">
        <v>9853</v>
      </c>
      <c r="C104" s="8455" t="s">
        <v>10006</v>
      </c>
      <c r="D104" s="8456">
        <v>4</v>
      </c>
      <c r="E104" s="8470">
        <v>4</v>
      </c>
      <c r="F104" s="8534"/>
      <c r="G104" s="8518">
        <f>VLOOKUP(C104,'Data Products'!$A:$J,2,0)</f>
      </c>
      <c r="H104" s="8519">
        <f t="shared" si="7"/>
      </c>
      <c r="I104" s="8459">
        <v>45951</v>
      </c>
      <c r="J104" s="8460">
        <f t="shared" si="1"/>
      </c>
      <c r="K104" s="8456">
        <v>0</v>
      </c>
      <c r="L104" s="8456">
        <v>0</v>
      </c>
      <c r="M104" s="8492">
        <v>0</v>
      </c>
      <c r="N104" s="8492">
        <v>0</v>
      </c>
      <c r="O104" s="8455" t="s">
        <v>9915</v>
      </c>
      <c r="P104" s="8456"/>
      <c r="Q104" s="8456"/>
      <c r="R104" s="8456"/>
      <c r="S104" s="8456"/>
      <c r="T104" s="8456"/>
      <c r="U104" s="8456"/>
      <c r="V104" s="8456"/>
      <c r="W104" s="8456"/>
      <c r="X104" s="8456"/>
      <c r="Y104" s="8456"/>
      <c r="Z104" s="8456"/>
      <c r="AA104" s="8456"/>
      <c r="AB104" s="8522">
        <f t="shared" si="20"/>
      </c>
      <c r="AC104" s="8471">
        <f t="shared" si="15"/>
      </c>
      <c r="AD104" s="8463">
        <f t="shared" si="9"/>
      </c>
      <c r="AE104" s="8472">
        <f t="shared" si="3"/>
      </c>
      <c r="AF104" s="8545">
        <f>VLOOKUP(C104,'Data Products'!$A:$J,10,0)</f>
      </c>
      <c r="AG104" s="8465">
        <f t="shared" si="17"/>
      </c>
      <c r="AH104" s="8466">
        <f t="shared" si="12"/>
      </c>
      <c r="AI104" s="8538"/>
      <c r="AJ104" s="8469"/>
      <c r="AK104" s="8469"/>
      <c r="AL104" s="8468"/>
      <c r="AM104" s="8469"/>
      <c r="AN104" s="8469"/>
    </row>
    <row r="105">
      <c r="A105" s="8516">
        <v>52</v>
      </c>
      <c r="B105" s="8455" t="s">
        <v>9853</v>
      </c>
      <c r="C105" s="8455" t="s">
        <v>10007</v>
      </c>
      <c r="D105" s="8456">
        <v>4</v>
      </c>
      <c r="E105" s="8470">
        <v>4</v>
      </c>
      <c r="F105" s="8534"/>
      <c r="G105" s="8518">
        <f>VLOOKUP(C105,'Data Products'!$A:$J,2,0)</f>
      </c>
      <c r="H105" s="8519">
        <f t="shared" si="7"/>
      </c>
      <c r="I105" s="8459">
        <v>45951</v>
      </c>
      <c r="J105" s="8460">
        <f t="shared" si="1"/>
      </c>
      <c r="K105" s="8456">
        <v>0</v>
      </c>
      <c r="L105" s="8456">
        <v>0</v>
      </c>
      <c r="M105" s="8492">
        <v>0</v>
      </c>
      <c r="N105" s="8492">
        <v>0</v>
      </c>
      <c r="O105" s="8455" t="s">
        <v>9915</v>
      </c>
      <c r="P105" s="8456"/>
      <c r="Q105" s="8456"/>
      <c r="R105" s="8456"/>
      <c r="S105" s="8456"/>
      <c r="T105" s="8456"/>
      <c r="U105" s="8456"/>
      <c r="V105" s="8456"/>
      <c r="W105" s="8456"/>
      <c r="X105" s="8456"/>
      <c r="Y105" s="8456"/>
      <c r="Z105" s="8456"/>
      <c r="AA105" s="8456"/>
      <c r="AB105" s="8522">
        <f t="shared" si="20"/>
      </c>
      <c r="AC105" s="8481">
        <f t="shared" si="15"/>
      </c>
      <c r="AD105" s="8463">
        <f t="shared" si="9"/>
      </c>
      <c r="AE105" s="8482">
        <f t="shared" si="3"/>
      </c>
      <c r="AF105" s="8545">
        <f>VLOOKUP(C105,'Data Products'!$A:$J,10,0)</f>
      </c>
      <c r="AG105" s="8465">
        <f t="shared" si="17"/>
      </c>
      <c r="AH105" s="8466">
        <f t="shared" si="12"/>
      </c>
      <c r="AI105" s="8538"/>
      <c r="AJ105" s="8469"/>
      <c r="AK105" s="8469"/>
      <c r="AL105" s="8468"/>
      <c r="AM105" s="8469"/>
      <c r="AN105" s="8469"/>
    </row>
    <row customHeight="true" hidden="true" ht="18" r="106">
      <c r="A106" s="8516">
        <v>53</v>
      </c>
      <c r="B106" s="8455" t="s">
        <v>9863</v>
      </c>
      <c r="C106" s="8455" t="s">
        <v>10008</v>
      </c>
      <c r="D106" s="8456">
        <v>0</v>
      </c>
      <c r="E106" s="8470">
        <v>0</v>
      </c>
      <c r="F106" s="8534"/>
      <c r="G106" s="8518">
        <f>VLOOKUP(C106,'Data Products'!$A:$J,2,0)</f>
      </c>
      <c r="H106" s="8519">
        <f t="shared" si="7"/>
      </c>
      <c r="I106" s="8459">
        <v>45951</v>
      </c>
      <c r="J106" s="8460">
        <f t="shared" si="1"/>
      </c>
      <c r="K106" s="8456">
        <v>0</v>
      </c>
      <c r="L106" s="8456">
        <v>0</v>
      </c>
      <c r="M106" s="8492">
        <v>0</v>
      </c>
      <c r="N106" s="8492">
        <v>0</v>
      </c>
      <c r="O106" s="8455" t="s">
        <v>9915</v>
      </c>
      <c r="P106" s="8456"/>
      <c r="Q106" s="8456"/>
      <c r="R106" s="8456"/>
      <c r="S106" s="8456"/>
      <c r="T106" s="8456"/>
      <c r="U106" s="8456"/>
      <c r="V106" s="8456"/>
      <c r="W106" s="8456"/>
      <c r="X106" s="8456"/>
      <c r="Y106" s="8456"/>
      <c r="Z106" s="8456"/>
      <c r="AA106" s="8456"/>
      <c r="AB106" s="8522">
        <f t="shared" si="20"/>
      </c>
      <c r="AC106" s="8481">
        <f t="shared" si="15"/>
      </c>
      <c r="AD106" s="8463">
        <f t="shared" si="9"/>
      </c>
      <c r="AE106" s="8482">
        <f t="shared" si="3"/>
      </c>
      <c r="AF106" s="8545">
        <f>VLOOKUP(C106,'Data Products'!$A:$J,10,0)</f>
      </c>
      <c r="AG106" s="8465">
        <f t="shared" si="17"/>
      </c>
      <c r="AH106" s="8466">
        <f t="shared" si="12"/>
      </c>
      <c r="AI106" s="8538"/>
      <c r="AJ106" s="8469"/>
      <c r="AK106" s="8469"/>
      <c r="AL106" s="8468"/>
      <c r="AM106" s="8469"/>
      <c r="AN106" s="8469"/>
    </row>
    <row r="107">
      <c r="A107" s="8516">
        <v>54</v>
      </c>
      <c r="B107" s="8455" t="s">
        <v>9853</v>
      </c>
      <c r="C107" s="8455" t="s">
        <v>10009</v>
      </c>
      <c r="D107" s="8456">
        <v>5</v>
      </c>
      <c r="E107" s="8470">
        <v>5</v>
      </c>
      <c r="F107" s="8534"/>
      <c r="G107" s="8518">
        <f>VLOOKUP(C107,'Data Products'!$A:$J,2,0)</f>
      </c>
      <c r="H107" s="8519">
        <f t="shared" si="7"/>
      </c>
      <c r="I107" s="8459">
        <v>45951</v>
      </c>
      <c r="J107" s="8460">
        <f t="shared" si="1"/>
      </c>
      <c r="K107" s="8456">
        <v>0</v>
      </c>
      <c r="L107" s="8456">
        <v>0</v>
      </c>
      <c r="M107" s="8492">
        <v>0</v>
      </c>
      <c r="N107" s="8492">
        <v>0</v>
      </c>
      <c r="O107" s="8455" t="s">
        <v>9915</v>
      </c>
      <c r="P107" s="8456"/>
      <c r="Q107" s="8456"/>
      <c r="R107" s="8456"/>
      <c r="S107" s="8456"/>
      <c r="T107" s="8456"/>
      <c r="U107" s="8456"/>
      <c r="V107" s="8456"/>
      <c r="W107" s="8456"/>
      <c r="X107" s="8456"/>
      <c r="Y107" s="8456"/>
      <c r="Z107" s="8456"/>
      <c r="AA107" s="8456"/>
      <c r="AB107" s="8522">
        <f t="shared" si="20"/>
      </c>
      <c r="AC107" s="8471">
        <f t="shared" si="15"/>
      </c>
      <c r="AD107" s="8463">
        <f t="shared" si="9"/>
      </c>
      <c r="AE107" s="8472">
        <f t="shared" si="3"/>
      </c>
      <c r="AF107" s="8545">
        <f>VLOOKUP(C107,'Data Products'!$A:$J,10,0)</f>
      </c>
      <c r="AG107" s="8465">
        <f t="shared" si="17"/>
      </c>
      <c r="AH107" s="8466">
        <f t="shared" si="12"/>
      </c>
      <c r="AI107" s="8538"/>
      <c r="AJ107" s="8469"/>
      <c r="AK107" s="8469"/>
      <c r="AL107" s="8468"/>
      <c r="AM107" s="8469"/>
      <c r="AN107" s="8469"/>
    </row>
    <row customHeight="true" hidden="true" ht="18" r="108">
      <c r="A108" s="8516">
        <v>55</v>
      </c>
      <c r="B108" s="8455" t="s">
        <v>9863</v>
      </c>
      <c r="C108" s="8455" t="s">
        <v>10010</v>
      </c>
      <c r="D108" s="8456">
        <v>0</v>
      </c>
      <c r="E108" s="8470">
        <v>0</v>
      </c>
      <c r="F108" s="8534"/>
      <c r="G108" s="8518">
        <f>VLOOKUP(C108,'Data Products'!$A:$J,2,0)</f>
      </c>
      <c r="H108" s="8519">
        <f t="shared" si="7"/>
      </c>
      <c r="I108" s="8459">
        <v>45951</v>
      </c>
      <c r="J108" s="8460">
        <f t="shared" si="1"/>
      </c>
      <c r="K108" s="8456">
        <v>0</v>
      </c>
      <c r="L108" s="8456">
        <v>0</v>
      </c>
      <c r="M108" s="8492">
        <v>0</v>
      </c>
      <c r="N108" s="8492">
        <v>0</v>
      </c>
      <c r="O108" s="8455" t="s">
        <v>9915</v>
      </c>
      <c r="P108" s="8456"/>
      <c r="Q108" s="8456"/>
      <c r="R108" s="8456"/>
      <c r="S108" s="8456"/>
      <c r="T108" s="8456"/>
      <c r="U108" s="8456"/>
      <c r="V108" s="8456"/>
      <c r="W108" s="8456"/>
      <c r="X108" s="8456"/>
      <c r="Y108" s="8456"/>
      <c r="Z108" s="8456"/>
      <c r="AA108" s="8456"/>
      <c r="AB108" s="8522">
        <f t="shared" si="20"/>
      </c>
      <c r="AC108" s="8477">
        <f t="shared" si="15"/>
      </c>
      <c r="AD108" s="8547">
        <f t="shared" si="9"/>
      </c>
      <c r="AE108" s="8478">
        <f t="shared" si="3"/>
      </c>
      <c r="AF108" s="8545">
        <f>VLOOKUP(C108,'Data Products'!$A:$J,10,0)</f>
      </c>
      <c r="AG108" s="8465">
        <f t="shared" si="17"/>
      </c>
      <c r="AH108" s="8466">
        <f t="shared" si="12"/>
      </c>
      <c r="AI108" s="8538"/>
      <c r="AJ108" s="8469"/>
      <c r="AK108" s="8469"/>
      <c r="AL108" s="8468"/>
      <c r="AM108" s="8469"/>
      <c r="AN108" s="8469"/>
    </row>
    <row r="109">
      <c r="A109" s="8516">
        <v>56</v>
      </c>
      <c r="B109" s="8455" t="s">
        <v>9853</v>
      </c>
      <c r="C109" s="8455" t="s">
        <v>10011</v>
      </c>
      <c r="D109" s="8456">
        <v>13</v>
      </c>
      <c r="E109" s="8470">
        <v>13</v>
      </c>
      <c r="F109" s="8534"/>
      <c r="G109" s="8518">
        <f>VLOOKUP(C109,'Data Products'!$A:$J,2,0)</f>
      </c>
      <c r="H109" s="8519">
        <f t="shared" si="7"/>
      </c>
      <c r="I109" s="8459">
        <v>45951</v>
      </c>
      <c r="J109" s="8460">
        <f t="shared" si="1"/>
      </c>
      <c r="K109" s="8456">
        <v>2</v>
      </c>
      <c r="L109" s="8456">
        <v>4</v>
      </c>
      <c r="M109" s="8492">
        <v>0</v>
      </c>
      <c r="N109" s="8492">
        <v>0</v>
      </c>
      <c r="O109" s="8455" t="s">
        <v>9915</v>
      </c>
      <c r="P109" s="8456"/>
      <c r="Q109" s="8456"/>
      <c r="R109" s="8456"/>
      <c r="S109" s="8456"/>
      <c r="T109" s="8456"/>
      <c r="U109" s="8456"/>
      <c r="V109" s="8456"/>
      <c r="W109" s="8456"/>
      <c r="X109" s="8456"/>
      <c r="Y109" s="8456"/>
      <c r="Z109" s="8456"/>
      <c r="AA109" s="8456"/>
      <c r="AB109" s="8522">
        <f t="shared" si="20"/>
      </c>
      <c r="AC109" s="8462">
        <f t="shared" si="15"/>
      </c>
      <c r="AD109" s="8547">
        <f t="shared" si="9"/>
      </c>
      <c r="AE109" s="8464">
        <f t="shared" si="3"/>
      </c>
      <c r="AF109" s="8545">
        <f>VLOOKUP(C109,'Data Products'!$A:$J,10,0)</f>
      </c>
      <c r="AG109" s="8465">
        <f t="shared" si="17"/>
      </c>
      <c r="AH109" s="8466">
        <f t="shared" si="12"/>
      </c>
      <c r="AI109" s="8538"/>
      <c r="AJ109" s="8469"/>
      <c r="AK109" s="8469"/>
      <c r="AL109" s="8468"/>
      <c r="AM109" s="8469"/>
      <c r="AN109" s="8469"/>
    </row>
    <row r="110">
      <c r="A110" s="8516">
        <v>57</v>
      </c>
      <c r="B110" s="8455" t="s">
        <v>9853</v>
      </c>
      <c r="C110" s="8455" t="s">
        <v>10012</v>
      </c>
      <c r="D110" s="8456">
        <v>24</v>
      </c>
      <c r="E110" s="8470">
        <v>24</v>
      </c>
      <c r="F110" s="8534"/>
      <c r="G110" s="8518">
        <f>VLOOKUP(C110,'Data Products'!$A:$J,2,0)</f>
      </c>
      <c r="H110" s="8519">
        <f t="shared" si="7"/>
      </c>
      <c r="I110" s="8459">
        <v>45951</v>
      </c>
      <c r="J110" s="8460">
        <f t="shared" si="1"/>
      </c>
      <c r="K110" s="8456">
        <v>1</v>
      </c>
      <c r="L110" s="8456">
        <v>2</v>
      </c>
      <c r="M110" s="8492">
        <v>0</v>
      </c>
      <c r="N110" s="8492">
        <v>0</v>
      </c>
      <c r="O110" s="8455" t="s">
        <v>9915</v>
      </c>
      <c r="P110" s="8456"/>
      <c r="Q110" s="8456"/>
      <c r="R110" s="8456"/>
      <c r="S110" s="8456"/>
      <c r="T110" s="8456"/>
      <c r="U110" s="8456"/>
      <c r="V110" s="8456"/>
      <c r="W110" s="8456"/>
      <c r="X110" s="8456"/>
      <c r="Y110" s="8456"/>
      <c r="Z110" s="8456"/>
      <c r="AA110" s="8456"/>
      <c r="AB110" s="8522">
        <f t="shared" si="20"/>
      </c>
      <c r="AC110" s="8462">
        <f t="shared" si="15"/>
      </c>
      <c r="AD110" s="8547">
        <f t="shared" si="9"/>
      </c>
      <c r="AE110" s="8464">
        <f t="shared" si="3"/>
      </c>
      <c r="AF110" s="8545">
        <f>VLOOKUP(C110,'Data Products'!$A:$J,10,0)</f>
      </c>
      <c r="AG110" s="8465">
        <f t="shared" si="17"/>
      </c>
      <c r="AH110" s="8466">
        <f t="shared" si="12"/>
      </c>
      <c r="AI110" s="8538"/>
      <c r="AJ110" s="8469"/>
      <c r="AK110" s="8469"/>
      <c r="AL110" s="8468"/>
      <c r="AM110" s="8469"/>
      <c r="AN110" s="8469"/>
    </row>
    <row r="111">
      <c r="A111" s="8516">
        <v>58</v>
      </c>
      <c r="B111" s="8455" t="s">
        <v>9853</v>
      </c>
      <c r="C111" s="8455" t="s">
        <v>10013</v>
      </c>
      <c r="D111" s="8456">
        <v>17</v>
      </c>
      <c r="E111" s="8470">
        <v>17</v>
      </c>
      <c r="F111" s="8534"/>
      <c r="G111" s="8518">
        <f>VLOOKUP(C111,'Data Products'!$A:$J,2,0)</f>
      </c>
      <c r="H111" s="8519">
        <f t="shared" si="7"/>
      </c>
      <c r="I111" s="8459">
        <v>45951</v>
      </c>
      <c r="J111" s="8460">
        <f t="shared" si="1"/>
      </c>
      <c r="K111" s="8456">
        <v>0</v>
      </c>
      <c r="L111" s="8456">
        <v>0</v>
      </c>
      <c r="M111" s="8492">
        <v>0</v>
      </c>
      <c r="N111" s="8492">
        <v>0</v>
      </c>
      <c r="O111" s="8455" t="s">
        <v>9915</v>
      </c>
      <c r="P111" s="8456"/>
      <c r="Q111" s="8456"/>
      <c r="R111" s="8456"/>
      <c r="S111" s="8456"/>
      <c r="T111" s="8456"/>
      <c r="U111" s="8456"/>
      <c r="V111" s="8456"/>
      <c r="W111" s="8456"/>
      <c r="X111" s="8456"/>
      <c r="Y111" s="8456"/>
      <c r="Z111" s="8456"/>
      <c r="AA111" s="8456"/>
      <c r="AB111" s="8522">
        <f t="shared" si="20"/>
      </c>
      <c r="AC111" s="8462">
        <f t="shared" si="15"/>
      </c>
      <c r="AD111" s="8547">
        <f t="shared" si="9"/>
      </c>
      <c r="AE111" s="8464">
        <f t="shared" si="3"/>
      </c>
      <c r="AF111" s="8545">
        <f>VLOOKUP(C111,'Data Products'!$A:$J,10,0)</f>
      </c>
      <c r="AG111" s="8465">
        <f t="shared" si="17"/>
      </c>
      <c r="AH111" s="8466">
        <f t="shared" si="12"/>
      </c>
      <c r="AI111" s="8538"/>
      <c r="AJ111" s="8469"/>
      <c r="AK111" s="8469"/>
      <c r="AL111" s="8468"/>
      <c r="AM111" s="8469"/>
      <c r="AN111" s="8469"/>
    </row>
    <row r="112">
      <c r="A112" s="8516">
        <v>59</v>
      </c>
      <c r="B112" s="8455" t="s">
        <v>9853</v>
      </c>
      <c r="C112" s="8455" t="s">
        <v>10014</v>
      </c>
      <c r="D112" s="8456">
        <v>12</v>
      </c>
      <c r="E112" s="8470">
        <v>12</v>
      </c>
      <c r="F112" s="8534"/>
      <c r="G112" s="8518">
        <f>VLOOKUP(C112,'Data Products'!$A:$J,2,0)</f>
      </c>
      <c r="H112" s="8519">
        <f t="shared" si="7"/>
      </c>
      <c r="I112" s="8459">
        <v>45951</v>
      </c>
      <c r="J112" s="8460">
        <f t="shared" si="1"/>
      </c>
      <c r="K112" s="8456">
        <v>1</v>
      </c>
      <c r="L112" s="8456">
        <v>1</v>
      </c>
      <c r="M112" s="8492">
        <v>0</v>
      </c>
      <c r="N112" s="8492">
        <v>0</v>
      </c>
      <c r="O112" s="8455" t="s">
        <v>9915</v>
      </c>
      <c r="P112" s="8456"/>
      <c r="Q112" s="8456"/>
      <c r="R112" s="8456"/>
      <c r="S112" s="8456"/>
      <c r="T112" s="8456"/>
      <c r="U112" s="8456"/>
      <c r="V112" s="8456"/>
      <c r="W112" s="8456"/>
      <c r="X112" s="8456"/>
      <c r="Y112" s="8456"/>
      <c r="Z112" s="8456"/>
      <c r="AA112" s="8456"/>
      <c r="AB112" s="8522">
        <f t="shared" si="20"/>
      </c>
      <c r="AC112" s="8462">
        <f t="shared" si="15"/>
      </c>
      <c r="AD112" s="8547">
        <f t="shared" si="9"/>
      </c>
      <c r="AE112" s="8464">
        <f t="shared" si="3"/>
      </c>
      <c r="AF112" s="8545">
        <f>VLOOKUP(C112,'Data Products'!$A:$J,10,0)</f>
      </c>
      <c r="AG112" s="8465">
        <f t="shared" si="17"/>
      </c>
      <c r="AH112" s="8466">
        <f t="shared" si="12"/>
      </c>
      <c r="AI112" s="8538"/>
      <c r="AJ112" s="8469"/>
      <c r="AK112" s="8469"/>
      <c r="AL112" s="8468"/>
      <c r="AM112" s="8469"/>
      <c r="AN112" s="8469"/>
    </row>
    <row r="113">
      <c r="A113" s="8516">
        <v>60</v>
      </c>
      <c r="B113" s="8455" t="s">
        <v>9853</v>
      </c>
      <c r="C113" s="8455" t="s">
        <v>10015</v>
      </c>
      <c r="D113" s="8456">
        <v>18</v>
      </c>
      <c r="E113" s="8470">
        <v>18</v>
      </c>
      <c r="F113" s="8534"/>
      <c r="G113" s="8518">
        <f>VLOOKUP(C113,'Data Products'!$A:$J,2,0)</f>
      </c>
      <c r="H113" s="8519">
        <f t="shared" si="7"/>
      </c>
      <c r="I113" s="8459">
        <v>45951</v>
      </c>
      <c r="J113" s="8460">
        <f t="shared" si="1"/>
      </c>
      <c r="K113" s="8456">
        <v>0</v>
      </c>
      <c r="L113" s="8456">
        <v>0</v>
      </c>
      <c r="M113" s="8492">
        <v>0</v>
      </c>
      <c r="N113" s="8492">
        <v>0</v>
      </c>
      <c r="O113" s="8455" t="s">
        <v>9915</v>
      </c>
      <c r="P113" s="8456"/>
      <c r="Q113" s="8456"/>
      <c r="R113" s="8456"/>
      <c r="S113" s="8456"/>
      <c r="T113" s="8456"/>
      <c r="U113" s="8456"/>
      <c r="V113" s="8456"/>
      <c r="W113" s="8456"/>
      <c r="X113" s="8456"/>
      <c r="Y113" s="8456"/>
      <c r="Z113" s="8456"/>
      <c r="AA113" s="8456"/>
      <c r="AB113" s="8522">
        <f t="shared" si="20"/>
      </c>
      <c r="AC113" s="8462">
        <f t="shared" si="15"/>
      </c>
      <c r="AD113" s="8547">
        <f t="shared" si="9"/>
      </c>
      <c r="AE113" s="8464">
        <f t="shared" si="3"/>
      </c>
      <c r="AF113" s="8545">
        <f>VLOOKUP(C113,'Data Products'!$A:$J,10,0)</f>
      </c>
      <c r="AG113" s="8465">
        <f t="shared" si="17"/>
      </c>
      <c r="AH113" s="8466">
        <f t="shared" si="12"/>
      </c>
      <c r="AI113" s="8538"/>
      <c r="AJ113" s="8469"/>
      <c r="AK113" s="8469"/>
      <c r="AL113" s="8468"/>
      <c r="AM113" s="8469"/>
      <c r="AN113" s="8469"/>
    </row>
    <row r="114">
      <c r="A114" s="8516">
        <v>61</v>
      </c>
      <c r="B114" s="8455" t="s">
        <v>9853</v>
      </c>
      <c r="C114" s="8455" t="s">
        <v>10016</v>
      </c>
      <c r="D114" s="8456">
        <v>10</v>
      </c>
      <c r="E114" s="8470">
        <v>10</v>
      </c>
      <c r="F114" s="8534"/>
      <c r="G114" s="8518">
        <f>VLOOKUP(C114,'Data Products'!$A:$J,2,0)</f>
      </c>
      <c r="H114" s="8519">
        <f t="shared" si="7"/>
      </c>
      <c r="I114" s="8459">
        <v>45951</v>
      </c>
      <c r="J114" s="8460">
        <f t="shared" si="1"/>
      </c>
      <c r="K114" s="8456">
        <v>0</v>
      </c>
      <c r="L114" s="8456">
        <v>0</v>
      </c>
      <c r="M114" s="8492">
        <v>0</v>
      </c>
      <c r="N114" s="8492">
        <v>0</v>
      </c>
      <c r="O114" s="8455" t="s">
        <v>9915</v>
      </c>
      <c r="P114" s="8456"/>
      <c r="Q114" s="8456"/>
      <c r="R114" s="8456"/>
      <c r="S114" s="8456"/>
      <c r="T114" s="8456"/>
      <c r="U114" s="8456"/>
      <c r="V114" s="8456"/>
      <c r="W114" s="8456"/>
      <c r="X114" s="8456"/>
      <c r="Y114" s="8456"/>
      <c r="Z114" s="8456"/>
      <c r="AA114" s="8456"/>
      <c r="AB114" s="8522">
        <f t="shared" si="20"/>
      </c>
      <c r="AC114" s="8477">
        <f t="shared" si="15"/>
      </c>
      <c r="AD114" s="8547">
        <f t="shared" si="9"/>
      </c>
      <c r="AE114" s="8478">
        <f t="shared" si="3"/>
      </c>
      <c r="AF114" s="8545">
        <f>VLOOKUP(C114,'Data Products'!$A:$J,10,0)</f>
      </c>
      <c r="AG114" s="8465">
        <f t="shared" si="17"/>
      </c>
      <c r="AH114" s="8466">
        <f t="shared" si="12"/>
      </c>
      <c r="AI114" s="8538"/>
      <c r="AJ114" s="8469"/>
      <c r="AK114" s="8469"/>
      <c r="AL114" s="8468"/>
      <c r="AM114" s="8469"/>
      <c r="AN114" s="8469"/>
    </row>
    <row customHeight="true" hidden="true" ht="18" r="115">
      <c r="A115" s="8516">
        <v>62</v>
      </c>
      <c r="B115" s="8455" t="s">
        <v>9863</v>
      </c>
      <c r="C115" s="8455" t="s">
        <v>10017</v>
      </c>
      <c r="D115" s="8456">
        <v>0</v>
      </c>
      <c r="E115" s="8470">
        <v>0</v>
      </c>
      <c r="F115" s="8534"/>
      <c r="G115" s="8518">
        <f>VLOOKUP(C115,'Data Products'!$A:$J,2,0)</f>
      </c>
      <c r="H115" s="8519">
        <f t="shared" si="7"/>
      </c>
      <c r="I115" s="8459">
        <v>45951</v>
      </c>
      <c r="J115" s="8460">
        <f t="shared" si="1"/>
      </c>
      <c r="K115" s="8456">
        <v>0</v>
      </c>
      <c r="L115" s="8456">
        <v>0</v>
      </c>
      <c r="M115" s="8492">
        <v>0</v>
      </c>
      <c r="N115" s="8492">
        <v>0</v>
      </c>
      <c r="O115" s="8455" t="s">
        <v>9915</v>
      </c>
      <c r="P115" s="8456"/>
      <c r="Q115" s="8456"/>
      <c r="R115" s="8456"/>
      <c r="S115" s="8456"/>
      <c r="T115" s="8456"/>
      <c r="U115" s="8456"/>
      <c r="V115" s="8456"/>
      <c r="W115" s="8456"/>
      <c r="X115" s="8456"/>
      <c r="Y115" s="8456"/>
      <c r="Z115" s="8456"/>
      <c r="AA115" s="8456"/>
      <c r="AB115" s="8522">
        <f t="shared" si="20"/>
      </c>
      <c r="AC115" s="8471">
        <f t="shared" si="15"/>
      </c>
      <c r="AD115" s="8547">
        <f t="shared" si="9"/>
      </c>
      <c r="AE115" s="8472">
        <f t="shared" si="3"/>
      </c>
      <c r="AF115" s="8545">
        <f>VLOOKUP(C115,'Data Products'!$A:$J,10,0)</f>
      </c>
      <c r="AG115" s="8465">
        <f t="shared" si="17"/>
      </c>
      <c r="AH115" s="8466">
        <f t="shared" si="12"/>
      </c>
      <c r="AI115" s="8538"/>
      <c r="AJ115" s="8469"/>
      <c r="AK115" s="8469"/>
      <c r="AL115" s="8468"/>
      <c r="AM115" s="8469"/>
      <c r="AN115" s="8469"/>
    </row>
    <row customHeight="true" hidden="true" ht="18" r="116">
      <c r="A116" s="8516">
        <v>63</v>
      </c>
      <c r="B116" s="8455" t="s">
        <v>9863</v>
      </c>
      <c r="C116" s="8455" t="s">
        <v>10018</v>
      </c>
      <c r="D116" s="8456">
        <v>0</v>
      </c>
      <c r="E116" s="8470">
        <v>0</v>
      </c>
      <c r="F116" s="8534"/>
      <c r="G116" s="8518">
        <f>VLOOKUP(C116,'Data Products'!$A:$J,2,0)</f>
      </c>
      <c r="H116" s="8519">
        <f t="shared" si="7"/>
      </c>
      <c r="I116" s="8459">
        <v>45951</v>
      </c>
      <c r="J116" s="8460">
        <f t="shared" si="1"/>
      </c>
      <c r="K116" s="8456">
        <v>1</v>
      </c>
      <c r="L116" s="8456">
        <v>3</v>
      </c>
      <c r="M116" s="8492">
        <v>0</v>
      </c>
      <c r="N116" s="8492">
        <v>0</v>
      </c>
      <c r="O116" s="8455" t="s">
        <v>9915</v>
      </c>
      <c r="P116" s="8456"/>
      <c r="Q116" s="8456"/>
      <c r="R116" s="8456"/>
      <c r="S116" s="8456"/>
      <c r="T116" s="8456"/>
      <c r="U116" s="8456"/>
      <c r="V116" s="8456"/>
      <c r="W116" s="8456"/>
      <c r="X116" s="8456"/>
      <c r="Y116" s="8456"/>
      <c r="Z116" s="8456"/>
      <c r="AA116" s="8456"/>
      <c r="AB116" s="8522">
        <f t="shared" si="20"/>
      </c>
      <c r="AC116" s="8477">
        <f t="shared" si="15"/>
      </c>
      <c r="AD116" s="8547">
        <f t="shared" si="9"/>
      </c>
      <c r="AE116" s="8478">
        <f t="shared" si="3"/>
      </c>
      <c r="AF116" s="8545">
        <f>VLOOKUP(C116,'Data Products'!$A:$J,10,0)</f>
      </c>
      <c r="AG116" s="8465">
        <f t="shared" si="17"/>
      </c>
      <c r="AH116" s="8466">
        <f t="shared" si="12"/>
      </c>
      <c r="AI116" s="8538"/>
      <c r="AJ116" s="8469"/>
      <c r="AK116" s="8469"/>
      <c r="AL116" s="8468"/>
      <c r="AM116" s="8469"/>
      <c r="AN116" s="8469"/>
    </row>
    <row customHeight="true" hidden="true" ht="18" r="117">
      <c r="A117" s="8516">
        <v>64</v>
      </c>
      <c r="B117" s="8455" t="s">
        <v>9853</v>
      </c>
      <c r="C117" s="8455" t="s">
        <v>10019</v>
      </c>
      <c r="D117" s="8456">
        <v>0</v>
      </c>
      <c r="E117" s="8470">
        <v>0</v>
      </c>
      <c r="F117" s="8534"/>
      <c r="G117" s="8518">
        <f>VLOOKUP(C117,'Data Products'!$A:$J,2,0)</f>
      </c>
      <c r="H117" s="8519">
        <f t="shared" si="7"/>
      </c>
      <c r="I117" s="8459">
        <v>45951</v>
      </c>
      <c r="J117" s="8460">
        <f t="shared" si="1"/>
      </c>
      <c r="K117" s="8456">
        <v>0</v>
      </c>
      <c r="L117" s="8456">
        <v>0</v>
      </c>
      <c r="M117" s="8492">
        <v>0</v>
      </c>
      <c r="N117" s="8492">
        <v>0</v>
      </c>
      <c r="O117" s="8455" t="s">
        <v>9915</v>
      </c>
      <c r="P117" s="8456"/>
      <c r="Q117" s="8456"/>
      <c r="R117" s="8456"/>
      <c r="S117" s="8456"/>
      <c r="T117" s="8456"/>
      <c r="U117" s="8456"/>
      <c r="V117" s="8456"/>
      <c r="W117" s="8456"/>
      <c r="X117" s="8456"/>
      <c r="Y117" s="8456"/>
      <c r="Z117" s="8456"/>
      <c r="AA117" s="8456"/>
      <c r="AB117" s="8522">
        <f t="shared" si="20"/>
      </c>
      <c r="AC117" s="8477">
        <f t="shared" si="15"/>
      </c>
      <c r="AD117" s="8547">
        <f t="shared" si="9"/>
      </c>
      <c r="AE117" s="8478">
        <f t="shared" si="3"/>
      </c>
      <c r="AF117" s="8545">
        <f>VLOOKUP(C117,'Data Products'!$A:$J,10,0)</f>
      </c>
      <c r="AG117" s="8465">
        <f t="shared" si="17"/>
      </c>
      <c r="AH117" s="8466">
        <f t="shared" si="12"/>
      </c>
      <c r="AI117" s="8538"/>
      <c r="AJ117" s="8469"/>
      <c r="AK117" s="8469"/>
      <c r="AL117" s="8468"/>
      <c r="AM117" s="8469"/>
      <c r="AN117" s="8469"/>
    </row>
    <row customHeight="true" hidden="true" ht="18" r="118">
      <c r="A118" s="8516">
        <v>65</v>
      </c>
      <c r="B118" s="8455" t="s">
        <v>9863</v>
      </c>
      <c r="C118" s="8455" t="s">
        <v>10020</v>
      </c>
      <c r="D118" s="8456">
        <v>0</v>
      </c>
      <c r="E118" s="8470">
        <v>0</v>
      </c>
      <c r="F118" s="8534"/>
      <c r="G118" s="8518">
        <f>VLOOKUP(C118,'Data Products'!$A:$J,2,0)</f>
      </c>
      <c r="H118" s="8519">
        <f t="shared" si="7"/>
      </c>
      <c r="I118" s="8459">
        <v>45951</v>
      </c>
      <c r="J118" s="8460">
        <f t="shared" si="1"/>
      </c>
      <c r="K118" s="8456">
        <v>0</v>
      </c>
      <c r="L118" s="8456">
        <v>0</v>
      </c>
      <c r="M118" s="8492">
        <v>0</v>
      </c>
      <c r="N118" s="8492">
        <v>0</v>
      </c>
      <c r="O118" s="8455" t="s">
        <v>9915</v>
      </c>
      <c r="P118" s="8456"/>
      <c r="Q118" s="8456"/>
      <c r="R118" s="8456"/>
      <c r="S118" s="8456"/>
      <c r="T118" s="8456"/>
      <c r="U118" s="8456"/>
      <c r="V118" s="8456"/>
      <c r="W118" s="8456"/>
      <c r="X118" s="8456"/>
      <c r="Y118" s="8456"/>
      <c r="Z118" s="8456"/>
      <c r="AA118" s="8456"/>
      <c r="AB118" s="8522">
        <f t="shared" si="20"/>
      </c>
      <c r="AC118" s="8477">
        <f t="shared" si="15"/>
      </c>
      <c r="AD118" s="8547">
        <f t="shared" si="9"/>
      </c>
      <c r="AE118" s="8478">
        <f t="shared" si="3"/>
      </c>
      <c r="AF118" s="8545">
        <f>VLOOKUP(C118,'Data Products'!$A:$J,10,0)</f>
      </c>
      <c r="AG118" s="8465">
        <f t="shared" si="17"/>
      </c>
      <c r="AH118" s="8466">
        <f t="shared" si="12"/>
      </c>
      <c r="AI118" s="8538"/>
      <c r="AJ118" s="8469"/>
      <c r="AK118" s="8469"/>
      <c r="AL118" s="8468"/>
      <c r="AM118" s="8469"/>
      <c r="AN118" s="8469"/>
    </row>
    <row customHeight="true" hidden="true" ht="18" r="119">
      <c r="A119" s="8516">
        <v>66</v>
      </c>
      <c r="B119" s="8455" t="s">
        <v>9863</v>
      </c>
      <c r="C119" s="8455" t="s">
        <v>10021</v>
      </c>
      <c r="D119" s="8456">
        <v>0</v>
      </c>
      <c r="E119" s="8470">
        <v>0</v>
      </c>
      <c r="F119" s="8534"/>
      <c r="G119" s="8518">
        <f>VLOOKUP(C119,'Data Products'!$A:$J,2,0)</f>
      </c>
      <c r="H119" s="8519">
        <f t="shared" si="7"/>
      </c>
      <c r="I119" s="8459">
        <v>45951</v>
      </c>
      <c r="J119" s="8460">
        <f t="shared" si="1"/>
      </c>
      <c r="K119" s="8456">
        <v>0</v>
      </c>
      <c r="L119" s="8456">
        <v>1</v>
      </c>
      <c r="M119" s="8492">
        <v>0</v>
      </c>
      <c r="N119" s="8492">
        <v>0</v>
      </c>
      <c r="O119" s="8455" t="s">
        <v>9915</v>
      </c>
      <c r="P119" s="8456"/>
      <c r="Q119" s="8456"/>
      <c r="R119" s="8456"/>
      <c r="S119" s="8456"/>
      <c r="T119" s="8456"/>
      <c r="U119" s="8456"/>
      <c r="V119" s="8456"/>
      <c r="W119" s="8456"/>
      <c r="X119" s="8456"/>
      <c r="Y119" s="8456"/>
      <c r="Z119" s="8456"/>
      <c r="AA119" s="8456"/>
      <c r="AB119" s="8522">
        <f t="shared" si="20"/>
      </c>
      <c r="AC119" s="8477">
        <f t="shared" si="15"/>
      </c>
      <c r="AD119" s="8547">
        <f t="shared" si="9"/>
      </c>
      <c r="AE119" s="8478">
        <f t="shared" si="3"/>
      </c>
      <c r="AF119" s="8545">
        <f>VLOOKUP(C119,'Data Products'!$A:$J,10,0)</f>
      </c>
      <c r="AG119" s="8465">
        <f t="shared" si="17"/>
      </c>
      <c r="AH119" s="8466">
        <f t="shared" si="12"/>
      </c>
      <c r="AI119" s="8538"/>
      <c r="AJ119" s="8469"/>
      <c r="AK119" s="8469"/>
      <c r="AL119" s="8468"/>
      <c r="AM119" s="8469"/>
      <c r="AN119" s="8469"/>
    </row>
    <row customHeight="true" hidden="true" ht="18" r="120">
      <c r="A120" s="8516">
        <v>67</v>
      </c>
      <c r="B120" s="8455" t="s">
        <v>9863</v>
      </c>
      <c r="C120" s="8455" t="s">
        <v>10022</v>
      </c>
      <c r="D120" s="8456">
        <v>0</v>
      </c>
      <c r="E120" s="8470">
        <v>0</v>
      </c>
      <c r="F120" s="8534"/>
      <c r="G120" s="8518">
        <f>VLOOKUP(C120,'Data Products'!$A:$J,2,0)</f>
      </c>
      <c r="H120" s="8519">
        <f t="shared" si="7"/>
      </c>
      <c r="I120" s="8459">
        <v>45951</v>
      </c>
      <c r="J120" s="8460">
        <f t="shared" si="1"/>
      </c>
      <c r="K120" s="8456">
        <v>0</v>
      </c>
      <c r="L120" s="8456">
        <v>0</v>
      </c>
      <c r="M120" s="8492">
        <v>0</v>
      </c>
      <c r="N120" s="8492">
        <v>0</v>
      </c>
      <c r="O120" s="8455" t="s">
        <v>9915</v>
      </c>
      <c r="P120" s="8456"/>
      <c r="Q120" s="8456"/>
      <c r="R120" s="8456"/>
      <c r="S120" s="8456"/>
      <c r="T120" s="8456"/>
      <c r="U120" s="8456"/>
      <c r="V120" s="8456"/>
      <c r="W120" s="8456"/>
      <c r="X120" s="8456"/>
      <c r="Y120" s="8456"/>
      <c r="Z120" s="8456"/>
      <c r="AA120" s="8456"/>
      <c r="AB120" s="8522">
        <f t="shared" si="20"/>
      </c>
      <c r="AC120" s="8477">
        <f t="shared" si="15"/>
      </c>
      <c r="AD120" s="8547">
        <f t="shared" si="9"/>
      </c>
      <c r="AE120" s="8478">
        <f t="shared" si="3"/>
      </c>
      <c r="AF120" s="8545">
        <f>VLOOKUP(C120,'Data Products'!$A:$J,10,0)</f>
      </c>
      <c r="AG120" s="8465">
        <f t="shared" si="17"/>
      </c>
      <c r="AH120" s="8466">
        <f t="shared" si="12"/>
      </c>
      <c r="AI120" s="8538"/>
      <c r="AJ120" s="8469"/>
      <c r="AK120" s="8469"/>
      <c r="AL120" s="8468"/>
      <c r="AM120" s="8469"/>
      <c r="AN120" s="8469"/>
    </row>
    <row r="121">
      <c r="A121" s="8516">
        <v>68</v>
      </c>
      <c r="B121" s="8455" t="s">
        <v>9853</v>
      </c>
      <c r="C121" s="8455" t="s">
        <v>10023</v>
      </c>
      <c r="D121" s="8456">
        <v>10</v>
      </c>
      <c r="E121" s="8470">
        <v>10</v>
      </c>
      <c r="F121" s="8534"/>
      <c r="G121" s="8518">
        <f>VLOOKUP(C121,'Data Products'!$A:$J,2,0)</f>
      </c>
      <c r="H121" s="8519">
        <f t="shared" si="7"/>
      </c>
      <c r="I121" s="8459">
        <v>45951</v>
      </c>
      <c r="J121" s="8460">
        <f t="shared" si="1"/>
      </c>
      <c r="K121" s="8456">
        <v>0</v>
      </c>
      <c r="L121" s="8456">
        <v>0</v>
      </c>
      <c r="M121" s="8492">
        <v>0</v>
      </c>
      <c r="N121" s="8492">
        <v>0</v>
      </c>
      <c r="O121" s="8455" t="s">
        <v>9915</v>
      </c>
      <c r="P121" s="8456"/>
      <c r="Q121" s="8456"/>
      <c r="R121" s="8456"/>
      <c r="S121" s="8456"/>
      <c r="T121" s="8456"/>
      <c r="U121" s="8456"/>
      <c r="V121" s="8456"/>
      <c r="W121" s="8456"/>
      <c r="X121" s="8456"/>
      <c r="Y121" s="8456"/>
      <c r="Z121" s="8456"/>
      <c r="AA121" s="8456"/>
      <c r="AB121" s="8522">
        <f t="shared" si="20"/>
      </c>
      <c r="AC121" s="8462">
        <f t="shared" si="15"/>
      </c>
      <c r="AD121" s="8547">
        <f t="shared" si="9"/>
      </c>
      <c r="AE121" s="8464">
        <f t="shared" si="3"/>
      </c>
      <c r="AF121" s="8545">
        <f>VLOOKUP(C121,'Data Products'!$A:$J,10,0)</f>
      </c>
      <c r="AG121" s="8465">
        <f t="shared" si="17"/>
      </c>
      <c r="AH121" s="8466">
        <f t="shared" si="12"/>
      </c>
      <c r="AI121" s="8538"/>
      <c r="AJ121" s="8469"/>
      <c r="AK121" s="8469"/>
      <c r="AL121" s="8468"/>
      <c r="AM121" s="8469"/>
      <c r="AN121" s="8469"/>
    </row>
    <row customHeight="true" hidden="true" ht="18" r="122">
      <c r="A122" s="8516">
        <v>69</v>
      </c>
      <c r="B122" s="8455" t="s">
        <v>9863</v>
      </c>
      <c r="C122" s="8455" t="s">
        <v>10024</v>
      </c>
      <c r="D122" s="8456">
        <v>0</v>
      </c>
      <c r="E122" s="8470">
        <v>0</v>
      </c>
      <c r="F122" s="8534"/>
      <c r="G122" s="8518">
        <f>VLOOKUP(C122,'Data Products'!$A:$J,2,0)</f>
      </c>
      <c r="H122" s="8519">
        <f t="shared" si="7"/>
      </c>
      <c r="I122" s="8459">
        <v>45952</v>
      </c>
      <c r="J122" s="8460">
        <f t="shared" si="1"/>
      </c>
      <c r="K122" s="8456">
        <v>0</v>
      </c>
      <c r="L122" s="8456">
        <v>0</v>
      </c>
      <c r="M122" s="8492">
        <v>0</v>
      </c>
      <c r="N122" s="8492">
        <v>0</v>
      </c>
      <c r="O122" s="8455" t="s">
        <v>10025</v>
      </c>
      <c r="P122" s="8456"/>
      <c r="Q122" s="8456"/>
      <c r="R122" s="8456"/>
      <c r="S122" s="8456"/>
      <c r="T122" s="8456"/>
      <c r="U122" s="8456"/>
      <c r="V122" s="8456"/>
      <c r="W122" s="8456"/>
      <c r="X122" s="8456"/>
      <c r="Y122" s="8456"/>
      <c r="Z122" s="8456"/>
      <c r="AA122" s="8456"/>
      <c r="AB122" s="8522">
        <f t="shared" si="20"/>
      </c>
      <c r="AC122" s="8471">
        <f t="shared" si="15"/>
      </c>
      <c r="AD122" s="8547">
        <f t="shared" si="9"/>
      </c>
      <c r="AE122" s="8472">
        <f t="shared" si="3"/>
      </c>
      <c r="AF122" s="8545">
        <f>VLOOKUP(C122,'Data Products'!$A:$J,10,0)</f>
      </c>
      <c r="AG122" s="8465">
        <f t="shared" si="17"/>
      </c>
      <c r="AH122" s="8466">
        <f t="shared" si="12"/>
      </c>
      <c r="AI122" s="8538"/>
      <c r="AJ122" s="8469"/>
      <c r="AK122" s="8469"/>
      <c r="AL122" s="8468"/>
      <c r="AM122" s="8469"/>
      <c r="AN122" s="8469"/>
    </row>
    <row customHeight="true" hidden="true" ht="18" r="123">
      <c r="A123" s="8516">
        <v>70</v>
      </c>
      <c r="B123" s="8455" t="s">
        <v>9863</v>
      </c>
      <c r="C123" s="8455" t="s">
        <v>10026</v>
      </c>
      <c r="D123" s="8456">
        <v>0</v>
      </c>
      <c r="E123" s="8470">
        <v>0</v>
      </c>
      <c r="F123" s="8534"/>
      <c r="G123" s="8518">
        <f>VLOOKUP(C123,'Data Products'!$A:$J,2,0)</f>
      </c>
      <c r="H123" s="8519">
        <f t="shared" si="7"/>
      </c>
      <c r="I123" s="8459">
        <v>45953</v>
      </c>
      <c r="J123" s="8460">
        <f t="shared" si="1"/>
      </c>
      <c r="K123" s="8456">
        <v>2</v>
      </c>
      <c r="L123" s="8456">
        <v>6</v>
      </c>
      <c r="M123" s="8492">
        <v>0</v>
      </c>
      <c r="N123" s="8492">
        <v>0</v>
      </c>
      <c r="O123" s="8455" t="s">
        <v>10025</v>
      </c>
      <c r="P123" s="8456"/>
      <c r="Q123" s="8456"/>
      <c r="R123" s="8456"/>
      <c r="S123" s="8456"/>
      <c r="T123" s="8456"/>
      <c r="U123" s="8456"/>
      <c r="V123" s="8456"/>
      <c r="W123" s="8456"/>
      <c r="X123" s="8456"/>
      <c r="Y123" s="8456"/>
      <c r="Z123" s="8456"/>
      <c r="AA123" s="8456"/>
      <c r="AB123" s="8522">
        <f t="shared" si="20"/>
      </c>
      <c r="AC123" s="8481">
        <f t="shared" si="15"/>
      </c>
      <c r="AD123" s="8547">
        <f t="shared" si="9"/>
      </c>
      <c r="AE123" s="8482">
        <f t="shared" si="3"/>
      </c>
      <c r="AF123" s="8545">
        <f>VLOOKUP(C123,'Data Products'!$A:$J,10,0)</f>
      </c>
      <c r="AG123" s="8465">
        <f t="shared" si="17"/>
      </c>
      <c r="AH123" s="8466">
        <f t="shared" si="12"/>
      </c>
      <c r="AI123" s="8548" t="s">
        <v>10027</v>
      </c>
      <c r="AJ123" s="8469"/>
      <c r="AK123" s="8469"/>
      <c r="AL123" s="8468"/>
      <c r="AM123" s="8469"/>
      <c r="AN123" s="8469"/>
    </row>
    <row customHeight="true" hidden="true" ht="18" r="124">
      <c r="A124" s="8516">
        <v>71</v>
      </c>
      <c r="B124" s="8455" t="s">
        <v>9863</v>
      </c>
      <c r="C124" s="8455" t="s">
        <v>10028</v>
      </c>
      <c r="D124" s="8456">
        <v>0</v>
      </c>
      <c r="E124" s="8470">
        <v>0</v>
      </c>
      <c r="F124" s="8534"/>
      <c r="G124" s="8518">
        <f>VLOOKUP(C124,'Data Products'!$A:$J,2,0)</f>
      </c>
      <c r="H124" s="8519">
        <f t="shared" si="7"/>
      </c>
      <c r="I124" s="8459">
        <v>45954</v>
      </c>
      <c r="J124" s="8460">
        <f t="shared" si="1"/>
      </c>
      <c r="K124" s="8456">
        <v>1</v>
      </c>
      <c r="L124" s="8456">
        <v>4</v>
      </c>
      <c r="M124" s="8492">
        <v>0</v>
      </c>
      <c r="N124" s="8492">
        <v>0</v>
      </c>
      <c r="O124" s="8455" t="s">
        <v>10025</v>
      </c>
      <c r="P124" s="8456"/>
      <c r="Q124" s="8456"/>
      <c r="R124" s="8456"/>
      <c r="S124" s="8456"/>
      <c r="T124" s="8456"/>
      <c r="U124" s="8456"/>
      <c r="V124" s="8456"/>
      <c r="W124" s="8456"/>
      <c r="X124" s="8456"/>
      <c r="Y124" s="8456"/>
      <c r="Z124" s="8456"/>
      <c r="AA124" s="8456"/>
      <c r="AB124" s="8522">
        <f t="shared" si="20"/>
      </c>
      <c r="AC124" s="8471">
        <f t="shared" si="15"/>
      </c>
      <c r="AD124" s="8547">
        <f t="shared" si="9"/>
      </c>
      <c r="AE124" s="8472">
        <f t="shared" si="3"/>
      </c>
      <c r="AF124" s="8545">
        <f>VLOOKUP(C124,'Data Products'!$A:$J,10,0)</f>
      </c>
      <c r="AG124" s="8465">
        <f t="shared" si="17"/>
      </c>
      <c r="AH124" s="8466">
        <f t="shared" si="12"/>
      </c>
      <c r="AI124" s="8538"/>
      <c r="AJ124" s="8469"/>
      <c r="AK124" s="8469"/>
      <c r="AL124" s="8468"/>
      <c r="AM124" s="8469"/>
      <c r="AN124" s="8469"/>
    </row>
    <row r="125">
      <c r="A125" s="8516">
        <v>72</v>
      </c>
      <c r="B125" s="8455" t="s">
        <v>9853</v>
      </c>
      <c r="C125" s="8455" t="s">
        <v>10029</v>
      </c>
      <c r="D125" s="8456">
        <v>6</v>
      </c>
      <c r="E125" s="8470">
        <v>6</v>
      </c>
      <c r="F125" s="8534"/>
      <c r="G125" s="8518">
        <f>VLOOKUP(C125,'Data Products'!$A:$J,2,0)</f>
      </c>
      <c r="H125" s="8519">
        <f t="shared" si="7"/>
      </c>
      <c r="I125" s="8459">
        <v>45955</v>
      </c>
      <c r="J125" s="8460">
        <f t="shared" si="1"/>
      </c>
      <c r="K125" s="8456">
        <v>0</v>
      </c>
      <c r="L125" s="8456">
        <v>0</v>
      </c>
      <c r="M125" s="8492">
        <v>0</v>
      </c>
      <c r="N125" s="8492">
        <v>0</v>
      </c>
      <c r="O125" s="8455" t="s">
        <v>10025</v>
      </c>
      <c r="P125" s="8456"/>
      <c r="Q125" s="8456"/>
      <c r="R125" s="8456"/>
      <c r="S125" s="8456"/>
      <c r="T125" s="8456"/>
      <c r="U125" s="8456"/>
      <c r="V125" s="8456"/>
      <c r="W125" s="8456"/>
      <c r="X125" s="8456"/>
      <c r="Y125" s="8456"/>
      <c r="Z125" s="8456"/>
      <c r="AA125" s="8456"/>
      <c r="AB125" s="8522">
        <f t="shared" si="20"/>
      </c>
      <c r="AC125" s="8481">
        <f t="shared" si="15"/>
      </c>
      <c r="AD125" s="8547">
        <f t="shared" si="9"/>
      </c>
      <c r="AE125" s="8482">
        <f t="shared" si="3"/>
      </c>
      <c r="AF125" s="8545">
        <f>VLOOKUP(C125,'Data Products'!$A:$J,10,0)</f>
      </c>
      <c r="AG125" s="8465">
        <f t="shared" si="17"/>
      </c>
      <c r="AH125" s="8466">
        <f t="shared" si="12"/>
      </c>
      <c r="AI125" s="8548" t="s">
        <v>10027</v>
      </c>
      <c r="AJ125" s="8469"/>
      <c r="AK125" s="8469"/>
      <c r="AL125" s="8468"/>
      <c r="AM125" s="8469"/>
      <c r="AN125" s="8469"/>
    </row>
    <row r="126">
      <c r="A126" s="8497"/>
      <c r="B126" s="8497"/>
      <c r="C126" s="8497"/>
      <c r="D126" s="8496"/>
      <c r="E126" s="8496"/>
      <c r="F126" s="8496"/>
      <c r="G126" s="8549"/>
      <c r="H126" s="8550"/>
      <c r="I126" s="8550"/>
      <c r="J126" s="8550"/>
      <c r="K126" s="8496"/>
      <c r="L126" s="8496"/>
      <c r="M126" s="8503"/>
      <c r="N126" s="8503"/>
      <c r="O126" s="8497"/>
      <c r="P126" s="8496"/>
      <c r="Q126" s="8496"/>
      <c r="R126" s="8496"/>
      <c r="S126" s="8496"/>
      <c r="T126" s="8496"/>
      <c r="U126" s="8496"/>
      <c r="V126" s="8496"/>
      <c r="W126" s="8496"/>
      <c r="X126" s="8496"/>
      <c r="Y126" s="8496"/>
      <c r="Z126" s="8496"/>
      <c r="AA126" s="8496"/>
      <c r="AB126" s="8498"/>
      <c r="AC126" s="8551"/>
      <c r="AD126" s="8552"/>
      <c r="AE126" s="8553" t="s">
        <v>9927</v>
      </c>
      <c r="AF126" s="8554"/>
      <c r="AG126" s="8555">
        <f>SUM(AG55:AG125)</f>
      </c>
      <c r="AH126" s="8507"/>
      <c r="AI126" s="8556"/>
      <c r="AJ126" s="8557"/>
      <c r="AK126" s="8557"/>
      <c r="AL126" s="8556"/>
      <c r="AM126" s="8557"/>
      <c r="AN126" s="8557"/>
    </row>
    <row r="127">
      <c r="A127" s="8497"/>
      <c r="B127" s="8497"/>
      <c r="C127" s="8497"/>
      <c r="D127" s="8496"/>
      <c r="E127" s="8496"/>
      <c r="F127" s="8496"/>
      <c r="G127" s="8549"/>
      <c r="H127" s="8550"/>
      <c r="I127" s="8550"/>
      <c r="J127" s="8550"/>
      <c r="K127" s="8496"/>
      <c r="L127" s="8496"/>
      <c r="M127" s="8503"/>
      <c r="N127" s="8503"/>
      <c r="O127" s="8497"/>
      <c r="P127" s="8496"/>
      <c r="Q127" s="8496"/>
      <c r="R127" s="8496"/>
      <c r="S127" s="8496"/>
      <c r="T127" s="8496"/>
      <c r="U127" s="8496"/>
      <c r="V127" s="8496"/>
      <c r="W127" s="8496"/>
      <c r="X127" s="8496"/>
      <c r="Y127" s="8496"/>
      <c r="Z127" s="8496"/>
      <c r="AA127" s="8496"/>
      <c r="AB127" s="8498"/>
      <c r="AC127" s="8551"/>
      <c r="AD127" s="8552"/>
      <c r="AE127" s="8558" t="s">
        <v>9928</v>
      </c>
      <c r="AF127" s="8559">
        <f t="shared" ref="AF127:AF130" si="13">AG127/$AG$126</f>
      </c>
      <c r="AG127" s="8560">
        <f t="shared" ref="AG127:AG130" si="4">SUMIFS($AG$55:$AG$125,$AE$55:$AE$125,AE127)</f>
      </c>
      <c r="AH127" s="8507"/>
      <c r="AI127" s="8556"/>
      <c r="AJ127" s="8557"/>
      <c r="AK127" s="8557"/>
      <c r="AL127" s="8556"/>
      <c r="AM127" s="8557"/>
      <c r="AN127" s="8557"/>
    </row>
    <row r="128">
      <c r="A128" s="8497"/>
      <c r="B128" s="8497"/>
      <c r="C128" s="8497"/>
      <c r="D128" s="8496"/>
      <c r="E128" s="8496"/>
      <c r="F128" s="8496"/>
      <c r="G128" s="8549"/>
      <c r="H128" s="8550"/>
      <c r="I128" s="8550"/>
      <c r="J128" s="8550"/>
      <c r="K128" s="8496"/>
      <c r="L128" s="8496"/>
      <c r="M128" s="8503"/>
      <c r="N128" s="8503"/>
      <c r="O128" s="8497"/>
      <c r="P128" s="8496"/>
      <c r="Q128" s="8496"/>
      <c r="R128" s="8496"/>
      <c r="S128" s="8496"/>
      <c r="T128" s="8496"/>
      <c r="U128" s="8496"/>
      <c r="V128" s="8496"/>
      <c r="W128" s="8496"/>
      <c r="X128" s="8496"/>
      <c r="Y128" s="8496"/>
      <c r="Z128" s="8496"/>
      <c r="AA128" s="8496"/>
      <c r="AB128" s="8498"/>
      <c r="AC128" s="8551"/>
      <c r="AD128" s="8552"/>
      <c r="AE128" s="8561" t="s">
        <v>9929</v>
      </c>
      <c r="AF128" s="8562">
        <f t="shared" si="13"/>
      </c>
      <c r="AG128" s="8560">
        <f t="shared" si="4"/>
      </c>
      <c r="AH128" s="8507"/>
      <c r="AI128" s="8556"/>
      <c r="AJ128" s="8557"/>
      <c r="AK128" s="8557"/>
      <c r="AL128" s="8556"/>
      <c r="AM128" s="8557"/>
      <c r="AN128" s="8557"/>
    </row>
    <row r="129">
      <c r="A129" s="8497"/>
      <c r="B129" s="8497"/>
      <c r="C129" s="8497"/>
      <c r="D129" s="8496"/>
      <c r="E129" s="8496"/>
      <c r="F129" s="8496"/>
      <c r="G129" s="8549"/>
      <c r="H129" s="8550"/>
      <c r="I129" s="8550"/>
      <c r="J129" s="8550"/>
      <c r="K129" s="8496"/>
      <c r="L129" s="8496"/>
      <c r="M129" s="8503"/>
      <c r="N129" s="8503"/>
      <c r="O129" s="8497"/>
      <c r="P129" s="8496"/>
      <c r="Q129" s="8496"/>
      <c r="R129" s="8496"/>
      <c r="S129" s="8496"/>
      <c r="T129" s="8496"/>
      <c r="U129" s="8496"/>
      <c r="V129" s="8496"/>
      <c r="W129" s="8496"/>
      <c r="X129" s="8496"/>
      <c r="Y129" s="8496"/>
      <c r="Z129" s="8496"/>
      <c r="AA129" s="8496"/>
      <c r="AB129" s="8498"/>
      <c r="AC129" s="8551"/>
      <c r="AD129" s="8563"/>
      <c r="AE129" s="8504" t="s">
        <v>9930</v>
      </c>
      <c r="AF129" s="8559">
        <f t="shared" si="13"/>
      </c>
      <c r="AG129" s="8560">
        <f t="shared" si="4"/>
      </c>
      <c r="AH129" s="8507"/>
      <c r="AI129" s="8556"/>
      <c r="AJ129" s="8557"/>
      <c r="AK129" s="8557"/>
      <c r="AL129" s="8556"/>
      <c r="AM129" s="8557"/>
      <c r="AN129" s="8557"/>
    </row>
    <row r="130">
      <c r="A130" s="8497"/>
      <c r="B130" s="8497"/>
      <c r="C130" s="8497"/>
      <c r="D130" s="8496"/>
      <c r="E130" s="8496"/>
      <c r="F130" s="8496"/>
      <c r="G130" s="8549"/>
      <c r="H130" s="8550"/>
      <c r="I130" s="8550"/>
      <c r="J130" s="8550"/>
      <c r="K130" s="8496"/>
      <c r="L130" s="8496"/>
      <c r="M130" s="8503"/>
      <c r="N130" s="8503"/>
      <c r="O130" s="8497"/>
      <c r="P130" s="8496"/>
      <c r="Q130" s="8496"/>
      <c r="R130" s="8496"/>
      <c r="S130" s="8496"/>
      <c r="T130" s="8496"/>
      <c r="U130" s="8496"/>
      <c r="V130" s="8496"/>
      <c r="W130" s="8496"/>
      <c r="X130" s="8496"/>
      <c r="Y130" s="8496"/>
      <c r="Z130" s="8496"/>
      <c r="AA130" s="8496"/>
      <c r="AB130" s="8498"/>
      <c r="AC130" s="8551"/>
      <c r="AD130" s="8563"/>
      <c r="AE130" s="8504" t="s">
        <v>9931</v>
      </c>
      <c r="AF130" s="8559">
        <f t="shared" si="13"/>
      </c>
      <c r="AG130" s="8560">
        <f t="shared" si="4"/>
      </c>
      <c r="AH130" s="8507"/>
      <c r="AI130" s="8556"/>
      <c r="AJ130" s="8557"/>
      <c r="AK130" s="8557"/>
      <c r="AL130" s="8556"/>
      <c r="AM130" s="8557"/>
      <c r="AN130" s="8557"/>
    </row>
    <row r="131">
      <c r="A131" s="8497"/>
      <c r="B131" s="8497"/>
      <c r="C131" s="8497"/>
      <c r="D131" s="8496"/>
      <c r="E131" s="8496"/>
      <c r="F131" s="8496"/>
      <c r="G131" s="8549"/>
      <c r="H131" s="8550"/>
      <c r="I131" s="8550"/>
      <c r="J131" s="8550"/>
      <c r="K131" s="8496"/>
      <c r="L131" s="8496"/>
      <c r="M131" s="8503"/>
      <c r="N131" s="8503"/>
      <c r="O131" s="8497"/>
      <c r="P131" s="8496"/>
      <c r="Q131" s="8496"/>
      <c r="R131" s="8496"/>
      <c r="S131" s="8496"/>
      <c r="T131" s="8496"/>
      <c r="U131" s="8496"/>
      <c r="V131" s="8496"/>
      <c r="W131" s="8496"/>
      <c r="X131" s="8496"/>
      <c r="Y131" s="8496"/>
      <c r="Z131" s="8496"/>
      <c r="AA131" s="8496"/>
      <c r="AB131" s="8498"/>
      <c r="AC131" s="8551"/>
      <c r="AD131" s="8563"/>
      <c r="AE131" s="8504" t="s">
        <v>9842</v>
      </c>
      <c r="AF131" s="8508">
        <f>AVERAGE(AH53:AH101)/AVERAGE(D53:D101)</f>
      </c>
      <c r="AG131" s="8506">
        <f>SUMIF($H$55:$H$125,"&lt;90",AG55:AG125)</f>
      </c>
      <c r="AH131" s="8507"/>
      <c r="AI131" s="8556"/>
      <c r="AJ131" s="8557"/>
      <c r="AK131" s="8557"/>
      <c r="AL131" s="8556"/>
      <c r="AM131" s="8557"/>
      <c r="AN131" s="8557"/>
    </row>
    <row r="132">
      <c r="A132" s="8450" t="s">
        <v>9849</v>
      </c>
      <c r="B132" s="8450" t="s">
        <v>9829</v>
      </c>
      <c r="C132" s="8450" t="s">
        <v>10030</v>
      </c>
      <c r="D132" s="8450" t="s">
        <v>10031</v>
      </c>
      <c r="E132" s="8450" t="s">
        <v>10032</v>
      </c>
      <c r="F132" s="8496"/>
      <c r="G132" s="8496"/>
      <c r="H132" s="8550"/>
      <c r="I132" s="8550"/>
      <c r="J132" s="8550"/>
      <c r="K132" s="8496"/>
      <c r="L132" s="8496"/>
      <c r="M132" s="8503"/>
      <c r="N132" s="8503"/>
      <c r="O132" s="8496"/>
      <c r="P132" s="8496"/>
      <c r="Q132" s="8496"/>
      <c r="R132" s="8496"/>
      <c r="S132" s="8496"/>
      <c r="T132" s="8496"/>
      <c r="U132" s="8496"/>
      <c r="V132" s="8496"/>
      <c r="W132" s="8496"/>
      <c r="X132" s="8496"/>
      <c r="Y132" s="8496"/>
      <c r="Z132" s="8496"/>
      <c r="AA132" s="8496"/>
      <c r="AB132" s="8496"/>
      <c r="AC132" s="8496"/>
      <c r="AD132" s="8496"/>
      <c r="AE132" s="8496"/>
      <c r="AF132" s="8496"/>
      <c r="AG132" s="8496"/>
      <c r="AH132" s="8496"/>
      <c r="AI132" s="8556"/>
      <c r="AJ132" s="8557"/>
      <c r="AK132" s="8557"/>
      <c r="AL132" s="8556"/>
      <c r="AM132" s="8557"/>
      <c r="AN132" s="8557"/>
    </row>
    <row r="133">
      <c r="A133" s="8450"/>
      <c r="B133" s="8450"/>
      <c r="C133" s="8450"/>
      <c r="D133" s="8450"/>
      <c r="E133" s="8450"/>
      <c r="F133" s="8496"/>
      <c r="G133" s="8496"/>
      <c r="H133" s="8550"/>
      <c r="I133" s="8550"/>
      <c r="J133" s="8550"/>
      <c r="K133" s="8496"/>
      <c r="L133" s="8496"/>
      <c r="M133" s="8503"/>
      <c r="N133" s="8503"/>
      <c r="O133" s="8496"/>
      <c r="P133" s="8496"/>
      <c r="Q133" s="8496"/>
      <c r="R133" s="8496"/>
      <c r="S133" s="8496"/>
      <c r="T133" s="8496"/>
      <c r="U133" s="8496"/>
      <c r="V133" s="8496"/>
      <c r="W133" s="8496"/>
      <c r="X133" s="8496"/>
      <c r="Y133" s="8496"/>
      <c r="Z133" s="8496"/>
      <c r="AA133" s="8496"/>
      <c r="AB133" s="8496"/>
      <c r="AC133" s="8496"/>
      <c r="AD133" s="8496"/>
      <c r="AE133" s="8496"/>
      <c r="AF133" s="8496"/>
      <c r="AG133" s="8496"/>
      <c r="AH133" s="8496"/>
      <c r="AI133" s="8556"/>
      <c r="AJ133" s="8557"/>
      <c r="AK133" s="8557"/>
      <c r="AL133" s="8556"/>
      <c r="AM133" s="8557"/>
      <c r="AN133" s="8557"/>
    </row>
    <row r="134">
      <c r="A134" s="8455">
        <v>1</v>
      </c>
      <c r="B134" s="8455" t="s">
        <v>10033</v>
      </c>
      <c r="C134" s="8564">
        <v>23976</v>
      </c>
      <c r="D134" s="8455" t="s">
        <v>10034</v>
      </c>
      <c r="E134" s="8455" t="s">
        <v>10035</v>
      </c>
      <c r="F134" s="8496"/>
      <c r="G134" s="8496"/>
      <c r="H134" s="8550"/>
      <c r="I134" s="8550" t="s">
        <v>9926</v>
      </c>
      <c r="J134" s="8550"/>
      <c r="K134" s="8496"/>
      <c r="L134" s="8496"/>
      <c r="M134" s="8503"/>
      <c r="N134" s="8503"/>
      <c r="O134" s="8496"/>
      <c r="P134" s="8496"/>
      <c r="Q134" s="8496"/>
      <c r="R134" s="8496"/>
      <c r="S134" s="8496"/>
      <c r="T134" s="8496"/>
      <c r="U134" s="8496"/>
      <c r="V134" s="8496"/>
      <c r="W134" s="8496"/>
      <c r="X134" s="8496"/>
      <c r="Y134" s="8496"/>
      <c r="Z134" s="8496"/>
      <c r="AA134" s="8496"/>
      <c r="AB134" s="8496"/>
      <c r="AC134" s="8496"/>
      <c r="AD134" s="8496"/>
      <c r="AE134" s="8496"/>
      <c r="AF134" s="8496"/>
      <c r="AG134" s="8496"/>
      <c r="AH134" s="8496"/>
      <c r="AI134" s="8556"/>
      <c r="AJ134" s="8557"/>
      <c r="AK134" s="8557"/>
      <c r="AL134" s="8556"/>
      <c r="AM134" s="8557"/>
      <c r="AN134" s="8557"/>
    </row>
    <row r="135">
      <c r="A135" s="8455">
        <v>2</v>
      </c>
      <c r="B135" s="8455" t="s">
        <v>10036</v>
      </c>
      <c r="C135" s="8564">
        <v>47147</v>
      </c>
      <c r="D135" s="8455" t="s">
        <v>10034</v>
      </c>
      <c r="E135" s="8455" t="s">
        <v>10035</v>
      </c>
      <c r="F135" s="8496"/>
      <c r="G135" s="8496"/>
      <c r="H135" s="8550"/>
      <c r="I135" s="8550"/>
      <c r="J135" s="8550"/>
      <c r="K135" s="8496"/>
      <c r="L135" s="8496"/>
      <c r="M135" s="8503"/>
      <c r="N135" s="8503"/>
      <c r="O135" s="8496"/>
      <c r="P135" s="8496"/>
      <c r="Q135" s="8496"/>
      <c r="R135" s="8496"/>
      <c r="S135" s="8496"/>
      <c r="T135" s="8496"/>
      <c r="U135" s="8496"/>
      <c r="V135" s="8496"/>
      <c r="W135" s="8496"/>
      <c r="X135" s="8496"/>
      <c r="Y135" s="8496"/>
      <c r="Z135" s="8496"/>
      <c r="AA135" s="8496"/>
      <c r="AB135" s="8496"/>
      <c r="AC135" s="8496"/>
      <c r="AD135" s="8496"/>
      <c r="AE135" s="8496"/>
      <c r="AF135" s="8496"/>
      <c r="AG135" s="8496"/>
      <c r="AH135" s="8496"/>
      <c r="AI135" s="8556"/>
      <c r="AJ135" s="8557"/>
      <c r="AK135" s="8557"/>
      <c r="AL135" s="8556"/>
      <c r="AM135" s="8557"/>
      <c r="AN135" s="8557"/>
    </row>
    <row r="136">
      <c r="A136" s="8455">
        <v>3</v>
      </c>
      <c r="B136" s="8455" t="s">
        <v>10037</v>
      </c>
      <c r="C136" s="8564">
        <v>9078</v>
      </c>
      <c r="D136" s="8455" t="s">
        <v>10034</v>
      </c>
      <c r="E136" s="8455" t="s">
        <v>10035</v>
      </c>
      <c r="F136" s="8496"/>
      <c r="G136" s="8496"/>
      <c r="H136" s="8550"/>
      <c r="I136" s="8550"/>
      <c r="J136" s="8550"/>
      <c r="K136" s="8496"/>
      <c r="L136" s="8496"/>
      <c r="M136" s="8503"/>
      <c r="N136" s="8503"/>
      <c r="O136" s="8496"/>
      <c r="P136" s="8496"/>
      <c r="Q136" s="8496"/>
      <c r="R136" s="8496"/>
      <c r="S136" s="8496"/>
      <c r="T136" s="8496"/>
      <c r="U136" s="8496"/>
      <c r="V136" s="8496"/>
      <c r="W136" s="8496"/>
      <c r="X136" s="8496"/>
      <c r="Y136" s="8496"/>
      <c r="Z136" s="8496"/>
      <c r="AA136" s="8496"/>
      <c r="AB136" s="8496"/>
      <c r="AC136" s="8496"/>
      <c r="AD136" s="8496"/>
      <c r="AE136" s="8496"/>
      <c r="AF136" s="8496"/>
      <c r="AG136" s="8496"/>
      <c r="AH136" s="8496"/>
      <c r="AI136" s="8556"/>
      <c r="AJ136" s="8557"/>
      <c r="AK136" s="8557"/>
      <c r="AL136" s="8556"/>
      <c r="AM136" s="8557"/>
      <c r="AN136" s="8557"/>
    </row>
    <row r="137">
      <c r="A137" s="8455">
        <v>4</v>
      </c>
      <c r="B137" s="8455" t="s">
        <v>10038</v>
      </c>
      <c r="C137" s="8564">
        <v>1535</v>
      </c>
      <c r="D137" s="8455" t="s">
        <v>10039</v>
      </c>
      <c r="E137" s="8455" t="s">
        <v>10040</v>
      </c>
      <c r="F137" s="8496"/>
      <c r="G137" s="8496"/>
      <c r="H137" s="8550"/>
      <c r="I137" s="8550"/>
      <c r="J137" s="8550"/>
      <c r="K137" s="8496"/>
      <c r="L137" s="8496"/>
      <c r="M137" s="8503"/>
      <c r="N137" s="8503"/>
      <c r="O137" s="8496"/>
      <c r="P137" s="8496"/>
      <c r="Q137" s="8496"/>
      <c r="R137" s="8496"/>
      <c r="S137" s="8496"/>
      <c r="T137" s="8496"/>
      <c r="U137" s="8496"/>
      <c r="V137" s="8496"/>
      <c r="W137" s="8496"/>
      <c r="X137" s="8496"/>
      <c r="Y137" s="8496"/>
      <c r="Z137" s="8496"/>
      <c r="AA137" s="8496"/>
      <c r="AB137" s="8496"/>
      <c r="AC137" s="8496"/>
      <c r="AD137" s="8496"/>
      <c r="AE137" s="8496"/>
      <c r="AF137" s="8496"/>
      <c r="AG137" s="8496"/>
      <c r="AH137" s="8496"/>
      <c r="AI137" s="8556"/>
      <c r="AJ137" s="8557"/>
      <c r="AK137" s="8557"/>
      <c r="AL137" s="8556"/>
      <c r="AM137" s="8557"/>
      <c r="AN137" s="8557"/>
    </row>
    <row r="138">
      <c r="A138" s="8557"/>
      <c r="B138" s="8497"/>
      <c r="C138" s="8497"/>
      <c r="D138" s="8496"/>
      <c r="E138" s="8496"/>
      <c r="F138" s="8496"/>
      <c r="G138" s="8496"/>
      <c r="H138" s="8550"/>
      <c r="I138" s="8550"/>
      <c r="J138" s="8550"/>
      <c r="K138" s="8496"/>
      <c r="L138" s="8496"/>
      <c r="M138" s="8503"/>
      <c r="N138" s="8503"/>
      <c r="O138" s="8496"/>
      <c r="P138" s="8496"/>
      <c r="Q138" s="8496"/>
      <c r="R138" s="8496"/>
      <c r="S138" s="8496"/>
      <c r="T138" s="8496"/>
      <c r="U138" s="8496"/>
      <c r="V138" s="8496"/>
      <c r="W138" s="8496"/>
      <c r="X138" s="8496"/>
      <c r="Y138" s="8496"/>
      <c r="Z138" s="8496"/>
      <c r="AA138" s="8496"/>
      <c r="AB138" s="8496"/>
      <c r="AC138" s="8496"/>
      <c r="AD138" s="8496"/>
      <c r="AE138" s="8496"/>
      <c r="AF138" s="8496"/>
      <c r="AG138" s="8496"/>
      <c r="AH138" s="8496"/>
      <c r="AI138" s="8556"/>
      <c r="AJ138" s="8557"/>
      <c r="AK138" s="8557"/>
      <c r="AL138" s="8556"/>
      <c r="AM138" s="8557"/>
      <c r="AN138" s="8557"/>
    </row>
    <row r="139">
      <c r="A139" s="8496"/>
      <c r="B139" s="8497"/>
      <c r="C139" s="8497"/>
      <c r="D139" s="8496"/>
      <c r="E139" s="8496"/>
      <c r="F139" s="8496"/>
      <c r="G139" s="8496"/>
      <c r="H139" s="8550"/>
      <c r="I139" s="8550"/>
      <c r="J139" s="8550"/>
      <c r="K139" s="8496"/>
      <c r="L139" s="8496"/>
      <c r="M139" s="8503"/>
      <c r="N139" s="8503"/>
      <c r="O139" s="8496"/>
      <c r="P139" s="8496"/>
      <c r="Q139" s="8496"/>
      <c r="R139" s="8496"/>
      <c r="S139" s="8496"/>
      <c r="T139" s="8496"/>
      <c r="U139" s="8496"/>
      <c r="V139" s="8496"/>
      <c r="W139" s="8496"/>
      <c r="X139" s="8496"/>
      <c r="Y139" s="8496"/>
      <c r="Z139" s="8496"/>
      <c r="AA139" s="8496"/>
      <c r="AB139" s="8496"/>
      <c r="AC139" s="8496"/>
      <c r="AD139" s="8496"/>
      <c r="AE139" s="8496"/>
      <c r="AF139" s="8496"/>
      <c r="AG139" s="8496"/>
      <c r="AH139" s="8496"/>
      <c r="AI139" s="8556"/>
      <c r="AJ139" s="8557"/>
      <c r="AK139" s="8557"/>
      <c r="AL139" s="8556"/>
      <c r="AM139" s="8557"/>
      <c r="AN139" s="8557"/>
    </row>
    <row r="140">
      <c r="A140" s="8496"/>
      <c r="B140" s="8496"/>
      <c r="C140" s="8496"/>
      <c r="D140" s="8496"/>
      <c r="E140" s="8496"/>
      <c r="F140" s="8496"/>
      <c r="G140" s="8496"/>
      <c r="H140" s="8496"/>
      <c r="I140" s="8496"/>
      <c r="J140" s="8496"/>
      <c r="K140" s="8496"/>
      <c r="L140" s="8496"/>
      <c r="M140" s="8496"/>
      <c r="N140" s="8496"/>
      <c r="O140" s="8496"/>
      <c r="P140" s="8496"/>
      <c r="Q140" s="8496"/>
      <c r="R140" s="8496"/>
      <c r="S140" s="8496"/>
      <c r="T140" s="8496"/>
      <c r="U140" s="8496"/>
      <c r="V140" s="8496"/>
      <c r="W140" s="8496"/>
      <c r="X140" s="8496"/>
      <c r="Y140" s="8496"/>
      <c r="Z140" s="8496"/>
      <c r="AA140" s="8496"/>
      <c r="AB140" s="8496"/>
      <c r="AC140" s="8496"/>
      <c r="AD140" s="8496"/>
      <c r="AE140" s="8496"/>
      <c r="AF140" s="8496"/>
      <c r="AG140" s="8496"/>
      <c r="AH140" s="8496"/>
      <c r="AI140" s="8496"/>
      <c r="AJ140" s="8496"/>
      <c r="AK140" s="8496"/>
      <c r="AL140" s="8496"/>
      <c r="AM140" s="8496"/>
      <c r="AN140" s="8496"/>
    </row>
    <row r="141">
      <c r="A141" s="8496"/>
      <c r="B141" s="8496"/>
      <c r="C141" s="8496"/>
      <c r="D141" s="8496"/>
      <c r="E141" s="8496"/>
      <c r="F141" s="8496"/>
      <c r="G141" s="8496"/>
      <c r="H141" s="8496"/>
      <c r="I141" s="8496"/>
      <c r="J141" s="8496"/>
      <c r="K141" s="8496"/>
      <c r="L141" s="8496"/>
      <c r="M141" s="8496"/>
      <c r="N141" s="8496"/>
      <c r="O141" s="8496"/>
      <c r="P141" s="8496"/>
      <c r="Q141" s="8496"/>
      <c r="R141" s="8496"/>
      <c r="S141" s="8496"/>
      <c r="T141" s="8496"/>
      <c r="U141" s="8496"/>
      <c r="V141" s="8496"/>
      <c r="W141" s="8496"/>
      <c r="X141" s="8496"/>
      <c r="Y141" s="8496"/>
      <c r="Z141" s="8496"/>
      <c r="AA141" s="8496"/>
      <c r="AB141" s="8496"/>
      <c r="AC141" s="8496"/>
      <c r="AD141" s="8496"/>
      <c r="AE141" s="8496"/>
      <c r="AF141" s="8496"/>
      <c r="AG141" s="8496"/>
      <c r="AH141" s="8496"/>
      <c r="AI141" s="8496"/>
      <c r="AJ141" s="8496"/>
      <c r="AK141" s="8496"/>
      <c r="AL141" s="8496"/>
      <c r="AM141" s="8496"/>
      <c r="AN141" s="8496"/>
    </row>
    <row r="142">
      <c r="A142" s="8496"/>
      <c r="B142" s="8496"/>
      <c r="C142" s="8496"/>
      <c r="D142" s="8496"/>
      <c r="E142" s="8496"/>
      <c r="F142" s="8496"/>
      <c r="G142" s="8496"/>
      <c r="H142" s="8496"/>
      <c r="I142" s="8496"/>
      <c r="J142" s="8496"/>
      <c r="K142" s="8496"/>
      <c r="L142" s="8496"/>
      <c r="M142" s="8496"/>
      <c r="N142" s="8496"/>
      <c r="O142" s="8496"/>
      <c r="P142" s="8496"/>
      <c r="Q142" s="8496"/>
      <c r="R142" s="8496"/>
      <c r="S142" s="8496"/>
      <c r="T142" s="8496"/>
      <c r="U142" s="8496"/>
      <c r="V142" s="8496"/>
      <c r="W142" s="8496"/>
      <c r="X142" s="8496"/>
      <c r="Y142" s="8496"/>
      <c r="Z142" s="8496"/>
      <c r="AA142" s="8496"/>
      <c r="AB142" s="8496"/>
      <c r="AC142" s="8496"/>
      <c r="AD142" s="8496"/>
      <c r="AE142" s="8496"/>
      <c r="AF142" s="8496"/>
      <c r="AG142" s="8496"/>
      <c r="AH142" s="8496"/>
      <c r="AI142" s="8496"/>
      <c r="AJ142" s="8496"/>
      <c r="AK142" s="8496"/>
      <c r="AL142" s="8496"/>
      <c r="AM142" s="8496"/>
      <c r="AN142" s="8496"/>
    </row>
    <row r="143">
      <c r="A143" s="8496"/>
      <c r="B143" s="8496"/>
      <c r="C143" s="8496"/>
      <c r="D143" s="8496"/>
      <c r="E143" s="8496"/>
      <c r="F143" s="8496"/>
      <c r="G143" s="8496"/>
      <c r="H143" s="8496"/>
      <c r="I143" s="8496"/>
      <c r="J143" s="8496"/>
      <c r="K143" s="8496"/>
      <c r="L143" s="8496"/>
      <c r="M143" s="8496"/>
      <c r="N143" s="8496"/>
      <c r="O143" s="8496"/>
      <c r="P143" s="8496"/>
      <c r="Q143" s="8496"/>
      <c r="R143" s="8496"/>
      <c r="S143" s="8496"/>
      <c r="T143" s="8496"/>
      <c r="U143" s="8496"/>
      <c r="V143" s="8496"/>
      <c r="W143" s="8496"/>
      <c r="X143" s="8496"/>
      <c r="Y143" s="8496"/>
      <c r="Z143" s="8496"/>
      <c r="AA143" s="8496"/>
      <c r="AB143" s="8496"/>
      <c r="AC143" s="8496"/>
      <c r="AD143" s="8496"/>
      <c r="AE143" s="8496"/>
      <c r="AF143" s="8496"/>
      <c r="AG143" s="8496"/>
      <c r="AH143" s="8496"/>
      <c r="AI143" s="8496"/>
      <c r="AJ143" s="8496"/>
      <c r="AK143" s="8496"/>
      <c r="AL143" s="8496"/>
      <c r="AM143" s="8496"/>
      <c r="AN143" s="8496"/>
    </row>
    <row r="144">
      <c r="A144" s="8496"/>
      <c r="B144" s="8496"/>
      <c r="C144" s="8496"/>
      <c r="D144" s="8496"/>
      <c r="E144" s="8496"/>
      <c r="F144" s="8496"/>
      <c r="G144" s="8496"/>
      <c r="H144" s="8496"/>
      <c r="I144" s="8496"/>
      <c r="J144" s="8496"/>
      <c r="K144" s="8496"/>
      <c r="L144" s="8496"/>
      <c r="M144" s="8496"/>
      <c r="N144" s="8496"/>
      <c r="O144" s="8496"/>
      <c r="P144" s="8496"/>
      <c r="Q144" s="8496"/>
      <c r="R144" s="8496"/>
      <c r="S144" s="8496"/>
      <c r="T144" s="8496"/>
      <c r="U144" s="8496"/>
      <c r="V144" s="8496"/>
      <c r="W144" s="8496"/>
      <c r="X144" s="8496"/>
      <c r="Y144" s="8496"/>
      <c r="Z144" s="8496"/>
      <c r="AA144" s="8496"/>
      <c r="AB144" s="8496"/>
      <c r="AC144" s="8496"/>
      <c r="AD144" s="8496"/>
      <c r="AE144" s="8496"/>
      <c r="AF144" s="8496"/>
      <c r="AG144" s="8496"/>
      <c r="AH144" s="8496"/>
      <c r="AI144" s="8496"/>
      <c r="AJ144" s="8496"/>
      <c r="AK144" s="8496"/>
      <c r="AL144" s="8496"/>
      <c r="AM144" s="8496"/>
      <c r="AN144" s="8496"/>
    </row>
    <row r="145">
      <c r="A145" s="8496"/>
      <c r="B145" s="8496"/>
      <c r="C145" s="8496"/>
      <c r="D145" s="8496"/>
      <c r="E145" s="8496"/>
      <c r="F145" s="8496"/>
      <c r="G145" s="8496"/>
      <c r="H145" s="8496"/>
      <c r="I145" s="8496"/>
      <c r="J145" s="8496"/>
      <c r="K145" s="8496"/>
      <c r="L145" s="8496"/>
      <c r="M145" s="8496"/>
      <c r="N145" s="8496"/>
      <c r="O145" s="8496"/>
      <c r="P145" s="8496"/>
      <c r="Q145" s="8496"/>
      <c r="R145" s="8496"/>
      <c r="S145" s="8496"/>
      <c r="T145" s="8496"/>
      <c r="U145" s="8496"/>
      <c r="V145" s="8496"/>
      <c r="W145" s="8496"/>
      <c r="X145" s="8496"/>
      <c r="Y145" s="8496"/>
      <c r="Z145" s="8496"/>
      <c r="AA145" s="8496"/>
      <c r="AB145" s="8496"/>
      <c r="AC145" s="8496"/>
      <c r="AD145" s="8496"/>
      <c r="AE145" s="8496"/>
      <c r="AF145" s="8496"/>
      <c r="AG145" s="8496"/>
      <c r="AH145" s="8496"/>
      <c r="AI145" s="8496"/>
      <c r="AJ145" s="8496"/>
      <c r="AK145" s="8496"/>
      <c r="AL145" s="8496"/>
      <c r="AM145" s="8496"/>
      <c r="AN145" s="8496"/>
    </row>
    <row r="146">
      <c r="A146" s="8496"/>
      <c r="B146" s="8496"/>
      <c r="C146" s="8496"/>
      <c r="D146" s="8496"/>
      <c r="E146" s="8496"/>
      <c r="F146" s="8496"/>
      <c r="G146" s="8496"/>
      <c r="H146" s="8496"/>
      <c r="I146" s="8496"/>
      <c r="J146" s="8496"/>
      <c r="K146" s="8496"/>
      <c r="L146" s="8496"/>
      <c r="M146" s="8496"/>
      <c r="N146" s="8496"/>
      <c r="O146" s="8496"/>
      <c r="P146" s="8496"/>
      <c r="Q146" s="8496"/>
      <c r="R146" s="8496"/>
      <c r="S146" s="8496"/>
      <c r="T146" s="8496"/>
      <c r="U146" s="8496"/>
      <c r="V146" s="8496"/>
      <c r="W146" s="8496"/>
      <c r="X146" s="8496"/>
      <c r="Y146" s="8496"/>
      <c r="Z146" s="8496"/>
      <c r="AA146" s="8496"/>
      <c r="AB146" s="8496"/>
      <c r="AC146" s="8496"/>
      <c r="AD146" s="8496"/>
      <c r="AE146" s="8496"/>
      <c r="AF146" s="8496"/>
      <c r="AG146" s="8496"/>
      <c r="AH146" s="8496"/>
      <c r="AI146" s="8496"/>
      <c r="AJ146" s="8496"/>
      <c r="AK146" s="8496"/>
      <c r="AL146" s="8496"/>
      <c r="AM146" s="8496"/>
      <c r="AN146" s="8496"/>
    </row>
    <row r="147">
      <c r="A147" s="8496"/>
      <c r="B147" s="8496"/>
      <c r="C147" s="8496"/>
      <c r="D147" s="8496"/>
      <c r="E147" s="8496"/>
      <c r="F147" s="8496"/>
      <c r="G147" s="8496"/>
      <c r="H147" s="8496"/>
      <c r="I147" s="8496"/>
      <c r="J147" s="8496"/>
      <c r="K147" s="8496"/>
      <c r="L147" s="8496"/>
      <c r="M147" s="8496"/>
      <c r="N147" s="8496"/>
      <c r="O147" s="8496"/>
      <c r="P147" s="8496"/>
      <c r="Q147" s="8496"/>
      <c r="R147" s="8496"/>
      <c r="S147" s="8496"/>
      <c r="T147" s="8496"/>
      <c r="U147" s="8496"/>
      <c r="V147" s="8496"/>
      <c r="W147" s="8496"/>
      <c r="X147" s="8496"/>
      <c r="Y147" s="8496"/>
      <c r="Z147" s="8496"/>
      <c r="AA147" s="8496"/>
      <c r="AB147" s="8496"/>
      <c r="AC147" s="8496"/>
      <c r="AD147" s="8496"/>
      <c r="AE147" s="8496"/>
      <c r="AF147" s="8496"/>
      <c r="AG147" s="8496"/>
      <c r="AH147" s="8496"/>
      <c r="AI147" s="8496"/>
      <c r="AJ147" s="8496"/>
      <c r="AK147" s="8496"/>
      <c r="AL147" s="8496"/>
      <c r="AM147" s="8496"/>
      <c r="AN147" s="8496"/>
    </row>
    <row r="148">
      <c r="A148" s="8496"/>
      <c r="B148" s="8496"/>
      <c r="C148" s="8496"/>
      <c r="D148" s="8496"/>
      <c r="E148" s="8496"/>
      <c r="F148" s="8496"/>
      <c r="G148" s="8496"/>
      <c r="H148" s="8496"/>
      <c r="I148" s="8496"/>
      <c r="J148" s="8496"/>
      <c r="K148" s="8496"/>
      <c r="L148" s="8496"/>
      <c r="M148" s="8496"/>
      <c r="N148" s="8496"/>
      <c r="O148" s="8496"/>
      <c r="P148" s="8496"/>
      <c r="Q148" s="8496"/>
      <c r="R148" s="8496"/>
      <c r="S148" s="8496"/>
      <c r="T148" s="8496"/>
      <c r="U148" s="8496"/>
      <c r="V148" s="8496"/>
      <c r="W148" s="8496"/>
      <c r="X148" s="8496"/>
      <c r="Y148" s="8496"/>
      <c r="Z148" s="8496"/>
      <c r="AA148" s="8496"/>
      <c r="AB148" s="8496"/>
      <c r="AC148" s="8496"/>
      <c r="AD148" s="8496"/>
      <c r="AE148" s="8496"/>
      <c r="AF148" s="8496"/>
      <c r="AG148" s="8496"/>
      <c r="AH148" s="8496"/>
      <c r="AI148" s="8496"/>
      <c r="AJ148" s="8496"/>
      <c r="AK148" s="8496"/>
      <c r="AL148" s="8496"/>
      <c r="AM148" s="8496"/>
      <c r="AN148" s="8496"/>
    </row>
    <row r="149">
      <c r="A149" s="8496"/>
      <c r="B149" s="8496"/>
      <c r="C149" s="8496"/>
      <c r="D149" s="8496"/>
      <c r="E149" s="8496"/>
      <c r="F149" s="8496"/>
      <c r="G149" s="8496"/>
      <c r="H149" s="8496"/>
      <c r="I149" s="8496"/>
      <c r="J149" s="8496"/>
      <c r="K149" s="8496"/>
      <c r="L149" s="8496"/>
      <c r="M149" s="8496"/>
      <c r="N149" s="8496"/>
      <c r="O149" s="8496"/>
      <c r="P149" s="8496"/>
      <c r="Q149" s="8496"/>
      <c r="R149" s="8496"/>
      <c r="S149" s="8496"/>
      <c r="T149" s="8496"/>
      <c r="U149" s="8496"/>
      <c r="V149" s="8496"/>
      <c r="W149" s="8496"/>
      <c r="X149" s="8496"/>
      <c r="Y149" s="8496"/>
      <c r="Z149" s="8496"/>
      <c r="AA149" s="8496"/>
      <c r="AB149" s="8496"/>
      <c r="AC149" s="8496"/>
      <c r="AD149" s="8496"/>
      <c r="AE149" s="8496"/>
      <c r="AF149" s="8496"/>
      <c r="AG149" s="8496"/>
      <c r="AH149" s="8496"/>
      <c r="AI149" s="8496"/>
      <c r="AJ149" s="8496"/>
      <c r="AK149" s="8496"/>
      <c r="AL149" s="8496"/>
      <c r="AM149" s="8496"/>
      <c r="AN149" s="8496"/>
    </row>
    <row r="150">
      <c r="A150" s="8497"/>
      <c r="B150" s="8496"/>
      <c r="C150" s="8497"/>
      <c r="D150" s="8497"/>
      <c r="E150" s="8497"/>
      <c r="F150" s="8497"/>
      <c r="G150" s="8497"/>
      <c r="H150" s="8497"/>
      <c r="I150" s="8497"/>
      <c r="J150" s="8497"/>
      <c r="K150" s="8557"/>
      <c r="L150" s="8496"/>
      <c r="M150" s="8496"/>
      <c r="N150" s="8496"/>
      <c r="O150" s="8496"/>
      <c r="P150" s="8496"/>
      <c r="Q150" s="8496"/>
      <c r="R150" s="8496"/>
      <c r="S150" s="8496"/>
      <c r="T150" s="8496"/>
      <c r="U150" s="8496"/>
      <c r="V150" s="8496"/>
      <c r="W150" s="8496"/>
      <c r="X150" s="8496"/>
      <c r="Y150" s="8496"/>
      <c r="Z150" s="8496"/>
      <c r="AA150" s="8496"/>
      <c r="AB150" s="8496"/>
      <c r="AC150" s="8496"/>
      <c r="AD150" s="8496"/>
      <c r="AE150" s="8496"/>
      <c r="AF150" s="8496"/>
      <c r="AG150" s="8496"/>
      <c r="AH150" s="8496"/>
      <c r="AI150" s="8556"/>
      <c r="AJ150" s="8557"/>
      <c r="AK150" s="8557"/>
      <c r="AL150" s="8556"/>
      <c r="AM150" s="8557"/>
      <c r="AN150" s="8557"/>
    </row>
    <row r="151">
      <c r="A151" s="8496"/>
      <c r="B151" s="8497"/>
      <c r="C151" s="8497"/>
      <c r="D151" s="8496"/>
      <c r="E151" s="8496"/>
      <c r="F151" s="8496"/>
      <c r="G151" s="8496"/>
      <c r="H151" s="8550"/>
      <c r="I151" s="8550"/>
      <c r="J151" s="8550"/>
      <c r="K151" s="8557"/>
      <c r="L151" s="8496"/>
      <c r="M151" s="8496"/>
      <c r="N151" s="8496"/>
      <c r="O151" s="8496"/>
      <c r="P151" s="8496"/>
      <c r="Q151" s="8496"/>
      <c r="R151" s="8496"/>
      <c r="S151" s="8496"/>
      <c r="T151" s="8496"/>
      <c r="U151" s="8496"/>
      <c r="V151" s="8496"/>
      <c r="W151" s="8496"/>
      <c r="X151" s="8496"/>
      <c r="Y151" s="8496"/>
      <c r="Z151" s="8496"/>
      <c r="AA151" s="8496"/>
      <c r="AB151" s="8496"/>
      <c r="AC151" s="8496"/>
      <c r="AD151" s="8496"/>
      <c r="AE151" s="8496"/>
      <c r="AF151" s="8496"/>
      <c r="AG151" s="8496"/>
      <c r="AH151" s="8496"/>
      <c r="AI151" s="8556"/>
      <c r="AJ151" s="8557"/>
      <c r="AK151" s="8557"/>
      <c r="AL151" s="8556"/>
      <c r="AM151" s="8557"/>
      <c r="AN151" s="8557"/>
    </row>
    <row r="152">
      <c r="A152" s="8496"/>
      <c r="B152" s="8497"/>
      <c r="C152" s="8497"/>
      <c r="D152" s="8496"/>
      <c r="E152" s="8496"/>
      <c r="F152" s="8496"/>
      <c r="G152" s="8496"/>
      <c r="H152" s="8550"/>
      <c r="I152" s="8550"/>
      <c r="J152" s="8550"/>
      <c r="K152" s="8496"/>
      <c r="L152" s="8496"/>
      <c r="M152" s="8496"/>
      <c r="N152" s="8496"/>
      <c r="O152" s="8496"/>
      <c r="P152" s="8496"/>
      <c r="Q152" s="8496"/>
      <c r="R152" s="8496"/>
      <c r="S152" s="8496"/>
      <c r="T152" s="8496"/>
      <c r="U152" s="8496"/>
      <c r="V152" s="8496"/>
      <c r="W152" s="8496"/>
      <c r="X152" s="8496"/>
      <c r="Y152" s="8496"/>
      <c r="Z152" s="8496"/>
      <c r="AA152" s="8496"/>
      <c r="AB152" s="8496"/>
      <c r="AC152" s="8496"/>
      <c r="AD152" s="8496"/>
      <c r="AE152" s="8496"/>
      <c r="AF152" s="8496"/>
      <c r="AG152" s="8496"/>
      <c r="AH152" s="8496"/>
      <c r="AI152" s="8556"/>
      <c r="AJ152" s="8557"/>
      <c r="AK152" s="8557"/>
      <c r="AL152" s="8556"/>
      <c r="AM152" s="8557"/>
      <c r="AN152" s="8557"/>
    </row>
    <row r="153">
      <c r="A153" s="8496"/>
      <c r="B153" s="8497"/>
      <c r="C153" s="8497"/>
      <c r="D153" s="8496"/>
      <c r="E153" s="8496"/>
      <c r="F153" s="8496"/>
      <c r="G153" s="8496"/>
      <c r="H153" s="8550"/>
      <c r="I153" s="8550"/>
      <c r="J153" s="8550"/>
      <c r="K153" s="8496"/>
      <c r="L153" s="8496"/>
      <c r="M153" s="8496"/>
      <c r="N153" s="8496"/>
      <c r="O153" s="8496"/>
      <c r="P153" s="8496"/>
      <c r="Q153" s="8496"/>
      <c r="R153" s="8496"/>
      <c r="S153" s="8496"/>
      <c r="T153" s="8496"/>
      <c r="U153" s="8496"/>
      <c r="V153" s="8496"/>
      <c r="W153" s="8496"/>
      <c r="X153" s="8496"/>
      <c r="Y153" s="8496"/>
      <c r="Z153" s="8496"/>
      <c r="AA153" s="8496"/>
      <c r="AB153" s="8496"/>
      <c r="AC153" s="8496"/>
      <c r="AD153" s="8496"/>
      <c r="AE153" s="8496"/>
      <c r="AF153" s="8496"/>
      <c r="AG153" s="8496"/>
      <c r="AH153" s="8496"/>
      <c r="AI153" s="8556"/>
      <c r="AJ153" s="8557"/>
      <c r="AK153" s="8557"/>
      <c r="AL153" s="8556"/>
      <c r="AM153" s="8557"/>
      <c r="AN153" s="8557"/>
    </row>
    <row r="154">
      <c r="A154" s="8496"/>
      <c r="B154" s="8497"/>
      <c r="C154" s="8497"/>
      <c r="D154" s="8496"/>
      <c r="E154" s="8496"/>
      <c r="F154" s="8496"/>
      <c r="G154" s="8496"/>
      <c r="H154" s="8550"/>
      <c r="I154" s="8550"/>
      <c r="J154" s="8550"/>
      <c r="K154" s="8496"/>
      <c r="L154" s="8496"/>
      <c r="M154" s="8496"/>
      <c r="N154" s="8496"/>
      <c r="O154" s="8496"/>
      <c r="P154" s="8496"/>
      <c r="Q154" s="8496"/>
      <c r="R154" s="8496"/>
      <c r="S154" s="8496"/>
      <c r="T154" s="8496"/>
      <c r="U154" s="8496"/>
      <c r="V154" s="8496"/>
      <c r="W154" s="8496"/>
      <c r="X154" s="8496"/>
      <c r="Y154" s="8496"/>
      <c r="Z154" s="8496"/>
      <c r="AA154" s="8496"/>
      <c r="AB154" s="8496"/>
      <c r="AC154" s="8496"/>
      <c r="AD154" s="8496"/>
      <c r="AE154" s="8496"/>
      <c r="AF154" s="8496"/>
      <c r="AG154" s="8496"/>
      <c r="AH154" s="8496"/>
      <c r="AI154" s="8556"/>
      <c r="AJ154" s="8557"/>
      <c r="AK154" s="8557"/>
      <c r="AL154" s="8556"/>
      <c r="AM154" s="8557"/>
      <c r="AN154" s="8557"/>
    </row>
    <row r="155">
      <c r="A155" s="8496"/>
      <c r="B155" s="8497"/>
      <c r="C155" s="8497"/>
      <c r="D155" s="8496"/>
      <c r="E155" s="8496"/>
      <c r="F155" s="8496"/>
      <c r="G155" s="8496"/>
      <c r="H155" s="8550"/>
      <c r="I155" s="8550"/>
      <c r="J155" s="8550"/>
      <c r="K155" s="8496"/>
      <c r="L155" s="8496"/>
      <c r="M155" s="8496"/>
      <c r="N155" s="8496"/>
      <c r="O155" s="8496"/>
      <c r="P155" s="8496"/>
      <c r="Q155" s="8496"/>
      <c r="R155" s="8496"/>
      <c r="S155" s="8496"/>
      <c r="T155" s="8496"/>
      <c r="U155" s="8496"/>
      <c r="V155" s="8496"/>
      <c r="W155" s="8496"/>
      <c r="X155" s="8496"/>
      <c r="Y155" s="8496"/>
      <c r="Z155" s="8496"/>
      <c r="AA155" s="8496"/>
      <c r="AB155" s="8496"/>
      <c r="AC155" s="8496"/>
      <c r="AD155" s="8496"/>
      <c r="AE155" s="8496"/>
      <c r="AF155" s="8496"/>
      <c r="AG155" s="8496"/>
      <c r="AH155" s="8496"/>
      <c r="AI155" s="8556"/>
      <c r="AJ155" s="8557"/>
      <c r="AK155" s="8557"/>
      <c r="AL155" s="8556"/>
      <c r="AM155" s="8557"/>
      <c r="AN155" s="8557"/>
    </row>
    <row r="156">
      <c r="A156" s="8496"/>
      <c r="B156" s="8497"/>
      <c r="C156" s="8497"/>
      <c r="D156" s="8496"/>
      <c r="E156" s="8496"/>
      <c r="F156" s="8496"/>
      <c r="G156" s="8496"/>
      <c r="H156" s="8550"/>
      <c r="I156" s="8550"/>
      <c r="J156" s="8550"/>
      <c r="K156" s="8496"/>
      <c r="L156" s="8496"/>
      <c r="M156" s="8496"/>
      <c r="N156" s="8496"/>
      <c r="O156" s="8496"/>
      <c r="P156" s="8496"/>
      <c r="Q156" s="8496"/>
      <c r="R156" s="8496"/>
      <c r="S156" s="8496"/>
      <c r="T156" s="8496"/>
      <c r="U156" s="8496"/>
      <c r="V156" s="8496"/>
      <c r="W156" s="8496"/>
      <c r="X156" s="8496"/>
      <c r="Y156" s="8496"/>
      <c r="Z156" s="8496"/>
      <c r="AA156" s="8496"/>
      <c r="AB156" s="8496"/>
      <c r="AC156" s="8496"/>
      <c r="AD156" s="8496"/>
      <c r="AE156" s="8496"/>
      <c r="AF156" s="8496"/>
      <c r="AG156" s="8496"/>
      <c r="AH156" s="8496"/>
      <c r="AI156" s="8556"/>
      <c r="AJ156" s="8557"/>
      <c r="AK156" s="8557"/>
      <c r="AL156" s="8556"/>
      <c r="AM156" s="8557"/>
      <c r="AN156" s="8557"/>
    </row>
    <row r="157">
      <c r="A157" s="8496"/>
      <c r="B157" s="8497"/>
      <c r="C157" s="8497"/>
      <c r="D157" s="8496"/>
      <c r="E157" s="8496"/>
      <c r="F157" s="8496"/>
      <c r="G157" s="8496"/>
      <c r="H157" s="8550"/>
      <c r="I157" s="8550"/>
      <c r="J157" s="8550"/>
      <c r="K157" s="8496"/>
      <c r="L157" s="8496"/>
      <c r="M157" s="8496"/>
      <c r="N157" s="8496"/>
      <c r="O157" s="8496"/>
      <c r="P157" s="8496"/>
      <c r="Q157" s="8496"/>
      <c r="R157" s="8496"/>
      <c r="S157" s="8496"/>
      <c r="T157" s="8496"/>
      <c r="U157" s="8496"/>
      <c r="V157" s="8496"/>
      <c r="W157" s="8496"/>
      <c r="X157" s="8496"/>
      <c r="Y157" s="8496"/>
      <c r="Z157" s="8496"/>
      <c r="AA157" s="8496"/>
      <c r="AB157" s="8496"/>
      <c r="AC157" s="8496"/>
      <c r="AD157" s="8496"/>
      <c r="AE157" s="8496"/>
      <c r="AF157" s="8496"/>
      <c r="AG157" s="8496"/>
      <c r="AH157" s="8496"/>
      <c r="AI157" s="8556"/>
      <c r="AJ157" s="8557"/>
      <c r="AK157" s="8557"/>
      <c r="AL157" s="8556"/>
      <c r="AM157" s="8557"/>
      <c r="AN157" s="8557"/>
    </row>
    <row r="158">
      <c r="A158" s="8496"/>
      <c r="B158" s="8497"/>
      <c r="C158" s="8497"/>
      <c r="D158" s="8496"/>
      <c r="E158" s="8496"/>
      <c r="F158" s="8496"/>
      <c r="G158" s="8496"/>
      <c r="H158" s="8550"/>
      <c r="I158" s="8550"/>
      <c r="J158" s="8550"/>
      <c r="K158" s="8496"/>
      <c r="L158" s="8496"/>
      <c r="M158" s="8496"/>
      <c r="N158" s="8496"/>
      <c r="O158" s="8496"/>
      <c r="P158" s="8496"/>
      <c r="Q158" s="8496"/>
      <c r="R158" s="8496"/>
      <c r="S158" s="8496"/>
      <c r="T158" s="8496"/>
      <c r="U158" s="8496"/>
      <c r="V158" s="8496"/>
      <c r="W158" s="8496"/>
      <c r="X158" s="8496"/>
      <c r="Y158" s="8496"/>
      <c r="Z158" s="8496"/>
      <c r="AA158" s="8496"/>
      <c r="AB158" s="8496"/>
      <c r="AC158" s="8496"/>
      <c r="AD158" s="8496"/>
      <c r="AE158" s="8496"/>
      <c r="AF158" s="8496"/>
      <c r="AG158" s="8496"/>
      <c r="AH158" s="8496"/>
      <c r="AI158" s="8556"/>
      <c r="AJ158" s="8557"/>
      <c r="AK158" s="8557"/>
      <c r="AL158" s="8556"/>
      <c r="AM158" s="8557"/>
      <c r="AN158" s="8557"/>
    </row>
    <row r="159">
      <c r="A159" s="8496"/>
      <c r="B159" s="8497"/>
      <c r="C159" s="8497"/>
      <c r="D159" s="8496"/>
      <c r="E159" s="8496"/>
      <c r="F159" s="8496"/>
      <c r="G159" s="8496"/>
      <c r="H159" s="8550"/>
      <c r="I159" s="8550"/>
      <c r="J159" s="8550"/>
      <c r="K159" s="8496"/>
      <c r="L159" s="8496"/>
      <c r="M159" s="8496"/>
      <c r="N159" s="8496"/>
      <c r="O159" s="8496"/>
      <c r="P159" s="8496"/>
      <c r="Q159" s="8496"/>
      <c r="R159" s="8496"/>
      <c r="S159" s="8496"/>
      <c r="T159" s="8496"/>
      <c r="U159" s="8496"/>
      <c r="V159" s="8496"/>
      <c r="W159" s="8496"/>
      <c r="X159" s="8496"/>
      <c r="Y159" s="8496"/>
      <c r="Z159" s="8496"/>
      <c r="AA159" s="8496"/>
      <c r="AB159" s="8496"/>
      <c r="AC159" s="8496"/>
      <c r="AD159" s="8496"/>
      <c r="AE159" s="8496"/>
      <c r="AF159" s="8496"/>
      <c r="AG159" s="8496"/>
      <c r="AH159" s="8496"/>
      <c r="AI159" s="8556"/>
      <c r="AJ159" s="8557"/>
      <c r="AK159" s="8557"/>
      <c r="AL159" s="8556"/>
      <c r="AM159" s="8557"/>
      <c r="AN159" s="8557"/>
    </row>
    <row r="160">
      <c r="A160" s="8496"/>
      <c r="B160" s="8497"/>
      <c r="C160" s="8497"/>
      <c r="D160" s="8496"/>
      <c r="E160" s="8496"/>
      <c r="F160" s="8496"/>
      <c r="G160" s="8496"/>
      <c r="H160" s="8550"/>
      <c r="I160" s="8550"/>
      <c r="J160" s="8550"/>
      <c r="K160" s="8496"/>
      <c r="L160" s="8496"/>
      <c r="M160" s="8493"/>
      <c r="N160" s="8493"/>
      <c r="O160" s="8496"/>
      <c r="P160" s="8496"/>
      <c r="Q160" s="8496"/>
      <c r="R160" s="8496"/>
      <c r="S160" s="8496"/>
      <c r="T160" s="8496"/>
      <c r="U160" s="8496"/>
      <c r="V160" s="8496"/>
      <c r="W160" s="8496"/>
      <c r="X160" s="8496"/>
      <c r="Y160" s="8496"/>
      <c r="Z160" s="8496"/>
      <c r="AA160" s="8496"/>
      <c r="AB160" s="8496"/>
      <c r="AC160" s="8496"/>
      <c r="AD160" s="8496"/>
      <c r="AE160" s="8496"/>
      <c r="AF160" s="8496"/>
      <c r="AG160" s="8496"/>
      <c r="AH160" s="8496"/>
      <c r="AI160" s="8556"/>
      <c r="AJ160" s="8557"/>
      <c r="AK160" s="8557"/>
      <c r="AL160" s="8556"/>
      <c r="AM160" s="8557"/>
      <c r="AN160" s="8557"/>
    </row>
    <row r="161">
      <c r="A161" s="8496"/>
      <c r="B161" s="8497"/>
      <c r="C161" s="8497"/>
      <c r="D161" s="8496"/>
      <c r="E161" s="8496"/>
      <c r="F161" s="8496"/>
      <c r="G161" s="8496"/>
      <c r="H161" s="8550"/>
      <c r="I161" s="8550"/>
      <c r="J161" s="8550"/>
      <c r="K161" s="8496"/>
      <c r="L161" s="8496"/>
      <c r="M161" s="8493"/>
      <c r="N161" s="8493"/>
      <c r="O161" s="8496"/>
      <c r="P161" s="8496"/>
      <c r="Q161" s="8496"/>
      <c r="R161" s="8496"/>
      <c r="S161" s="8496"/>
      <c r="T161" s="8496"/>
      <c r="U161" s="8496"/>
      <c r="V161" s="8496"/>
      <c r="W161" s="8496"/>
      <c r="X161" s="8496"/>
      <c r="Y161" s="8496"/>
      <c r="Z161" s="8496"/>
      <c r="AA161" s="8496"/>
      <c r="AB161" s="8496"/>
      <c r="AC161" s="8496"/>
      <c r="AD161" s="8496"/>
      <c r="AE161" s="8496"/>
      <c r="AF161" s="8496"/>
      <c r="AG161" s="8496"/>
      <c r="AH161" s="8496"/>
      <c r="AI161" s="8556"/>
      <c r="AJ161" s="8557"/>
      <c r="AK161" s="8557"/>
      <c r="AL161" s="8556"/>
      <c r="AM161" s="8557"/>
      <c r="AN161" s="8557"/>
    </row>
    <row r="162">
      <c r="A162" s="8496"/>
      <c r="B162" s="8497"/>
      <c r="C162" s="8497"/>
      <c r="D162" s="8496"/>
      <c r="E162" s="8496"/>
      <c r="F162" s="8496"/>
      <c r="G162" s="8496"/>
      <c r="H162" s="8550"/>
      <c r="I162" s="8550"/>
      <c r="J162" s="8550"/>
      <c r="K162" s="8496"/>
      <c r="L162" s="8496"/>
      <c r="M162" s="8493"/>
      <c r="N162" s="8493"/>
      <c r="O162" s="8496"/>
      <c r="P162" s="8496"/>
      <c r="Q162" s="8496"/>
      <c r="R162" s="8496"/>
      <c r="S162" s="8496"/>
      <c r="T162" s="8496"/>
      <c r="U162" s="8496"/>
      <c r="V162" s="8496"/>
      <c r="W162" s="8496"/>
      <c r="X162" s="8496"/>
      <c r="Y162" s="8496"/>
      <c r="Z162" s="8496"/>
      <c r="AA162" s="8496"/>
      <c r="AB162" s="8496"/>
      <c r="AC162" s="8496"/>
      <c r="AD162" s="8496"/>
      <c r="AE162" s="8496"/>
      <c r="AF162" s="8496"/>
      <c r="AG162" s="8496"/>
      <c r="AH162" s="8496"/>
      <c r="AI162" s="8556"/>
      <c r="AJ162" s="8557"/>
      <c r="AK162" s="8557"/>
      <c r="AL162" s="8556"/>
      <c r="AM162" s="8557"/>
      <c r="AN162" s="8557"/>
    </row>
    <row r="163">
      <c r="A163" s="8496"/>
      <c r="B163" s="8497"/>
      <c r="C163" s="8497"/>
      <c r="D163" s="8496"/>
      <c r="E163" s="8496"/>
      <c r="F163" s="8496"/>
      <c r="G163" s="8496"/>
      <c r="H163" s="8550"/>
      <c r="I163" s="8550"/>
      <c r="J163" s="8550"/>
      <c r="K163" s="8496"/>
      <c r="L163" s="8496"/>
      <c r="M163" s="8493"/>
      <c r="N163" s="8493"/>
      <c r="O163" s="8496"/>
      <c r="P163" s="8496"/>
      <c r="Q163" s="8496"/>
      <c r="R163" s="8496"/>
      <c r="S163" s="8496"/>
      <c r="T163" s="8496"/>
      <c r="U163" s="8496"/>
      <c r="V163" s="8496"/>
      <c r="W163" s="8496"/>
      <c r="X163" s="8496"/>
      <c r="Y163" s="8496"/>
      <c r="Z163" s="8496"/>
      <c r="AA163" s="8496"/>
      <c r="AB163" s="8496"/>
      <c r="AC163" s="8496"/>
      <c r="AD163" s="8496"/>
      <c r="AE163" s="8496"/>
      <c r="AF163" s="8496"/>
      <c r="AG163" s="8496"/>
      <c r="AH163" s="8496"/>
      <c r="AI163" s="8556"/>
      <c r="AJ163" s="8557"/>
      <c r="AK163" s="8557"/>
      <c r="AL163" s="8556"/>
      <c r="AM163" s="8557"/>
      <c r="AN163" s="8557"/>
    </row>
    <row r="164">
      <c r="A164" s="8496"/>
      <c r="B164" s="8497"/>
      <c r="C164" s="8497"/>
      <c r="D164" s="8496"/>
      <c r="E164" s="8496"/>
      <c r="F164" s="8496"/>
      <c r="G164" s="8496"/>
      <c r="H164" s="8550"/>
      <c r="I164" s="8550"/>
      <c r="J164" s="8550"/>
      <c r="K164" s="8496"/>
      <c r="L164" s="8496"/>
      <c r="M164" s="8493"/>
      <c r="N164" s="8493"/>
      <c r="O164" s="8496"/>
      <c r="P164" s="8496"/>
      <c r="Q164" s="8496"/>
      <c r="R164" s="8496"/>
      <c r="S164" s="8496"/>
      <c r="T164" s="8496"/>
      <c r="U164" s="8496"/>
      <c r="V164" s="8496"/>
      <c r="W164" s="8496"/>
      <c r="X164" s="8496"/>
      <c r="Y164" s="8496"/>
      <c r="Z164" s="8496"/>
      <c r="AA164" s="8496"/>
      <c r="AB164" s="8496"/>
      <c r="AC164" s="8496"/>
      <c r="AD164" s="8496"/>
      <c r="AE164" s="8496"/>
      <c r="AF164" s="8496"/>
      <c r="AG164" s="8496"/>
      <c r="AH164" s="8496"/>
      <c r="AI164" s="8556"/>
      <c r="AJ164" s="8557"/>
      <c r="AK164" s="8557"/>
      <c r="AL164" s="8556"/>
      <c r="AM164" s="8557"/>
      <c r="AN164" s="8557"/>
    </row>
    <row r="165">
      <c r="A165" s="8496"/>
      <c r="B165" s="8497"/>
      <c r="C165" s="8497"/>
      <c r="D165" s="8496"/>
      <c r="E165" s="8496"/>
      <c r="F165" s="8496"/>
      <c r="G165" s="8496"/>
      <c r="H165" s="8550"/>
      <c r="I165" s="8550"/>
      <c r="J165" s="8550"/>
      <c r="K165" s="8496"/>
      <c r="L165" s="8496"/>
      <c r="M165" s="8493"/>
      <c r="N165" s="8493"/>
      <c r="O165" s="8496"/>
      <c r="P165" s="8496"/>
      <c r="Q165" s="8496"/>
      <c r="R165" s="8496"/>
      <c r="S165" s="8496"/>
      <c r="T165" s="8496"/>
      <c r="U165" s="8496"/>
      <c r="V165" s="8496"/>
      <c r="W165" s="8496"/>
      <c r="X165" s="8496"/>
      <c r="Y165" s="8496"/>
      <c r="Z165" s="8496"/>
      <c r="AA165" s="8496"/>
      <c r="AB165" s="8496"/>
      <c r="AC165" s="8496"/>
      <c r="AD165" s="8496"/>
      <c r="AE165" s="8496"/>
      <c r="AF165" s="8496"/>
      <c r="AG165" s="8496"/>
      <c r="AH165" s="8496"/>
      <c r="AI165" s="8556"/>
      <c r="AJ165" s="8557"/>
      <c r="AK165" s="8557"/>
      <c r="AL165" s="8556"/>
      <c r="AM165" s="8557"/>
      <c r="AN165" s="8557"/>
    </row>
    <row r="166">
      <c r="A166" s="8496"/>
      <c r="B166" s="8497"/>
      <c r="C166" s="8497"/>
      <c r="D166" s="8496"/>
      <c r="E166" s="8496"/>
      <c r="F166" s="8496"/>
      <c r="G166" s="8496"/>
      <c r="H166" s="8550"/>
      <c r="I166" s="8550"/>
      <c r="J166" s="8550"/>
      <c r="K166" s="8496"/>
      <c r="L166" s="8496"/>
      <c r="M166" s="8493"/>
      <c r="N166" s="8493"/>
      <c r="O166" s="8496"/>
      <c r="P166" s="8496"/>
      <c r="Q166" s="8496"/>
      <c r="R166" s="8496"/>
      <c r="S166" s="8496"/>
      <c r="T166" s="8496"/>
      <c r="U166" s="8496"/>
      <c r="V166" s="8496"/>
      <c r="W166" s="8496"/>
      <c r="X166" s="8496"/>
      <c r="Y166" s="8496"/>
      <c r="Z166" s="8496"/>
      <c r="AA166" s="8496"/>
      <c r="AB166" s="8496"/>
      <c r="AC166" s="8496"/>
      <c r="AD166" s="8496"/>
      <c r="AE166" s="8496"/>
      <c r="AF166" s="8496"/>
      <c r="AG166" s="8496"/>
      <c r="AH166" s="8496"/>
      <c r="AI166" s="8556"/>
      <c r="AJ166" s="8557"/>
      <c r="AK166" s="8557"/>
      <c r="AL166" s="8556"/>
      <c r="AM166" s="8557"/>
      <c r="AN166" s="8557"/>
    </row>
    <row r="167">
      <c r="A167" s="8496"/>
      <c r="B167" s="8497"/>
      <c r="C167" s="8497"/>
      <c r="D167" s="8496"/>
      <c r="E167" s="8496"/>
      <c r="F167" s="8496"/>
      <c r="G167" s="8496"/>
      <c r="H167" s="8550"/>
      <c r="I167" s="8550"/>
      <c r="J167" s="8550"/>
      <c r="K167" s="8496"/>
      <c r="L167" s="8496"/>
      <c r="M167" s="8493"/>
      <c r="N167" s="8493"/>
      <c r="O167" s="8496"/>
      <c r="P167" s="8496"/>
      <c r="Q167" s="8496"/>
      <c r="R167" s="8496"/>
      <c r="S167" s="8496"/>
      <c r="T167" s="8496"/>
      <c r="U167" s="8496"/>
      <c r="V167" s="8496"/>
      <c r="W167" s="8496"/>
      <c r="X167" s="8496"/>
      <c r="Y167" s="8496"/>
      <c r="Z167" s="8496"/>
      <c r="AA167" s="8496"/>
      <c r="AB167" s="8496"/>
      <c r="AC167" s="8496"/>
      <c r="AD167" s="8496"/>
      <c r="AE167" s="8496"/>
      <c r="AF167" s="8496"/>
      <c r="AG167" s="8496"/>
      <c r="AH167" s="8496"/>
      <c r="AI167" s="8468"/>
      <c r="AJ167" s="8496"/>
      <c r="AK167" s="8496"/>
      <c r="AL167" s="8557"/>
      <c r="AM167" s="8557"/>
      <c r="AN167" s="8496"/>
    </row>
  </sheetData>
  <mergeCells>
    <mergeCell ref="D1:E1"/>
    <mergeCell ref="E132:E133"/>
    <mergeCell ref="D132:D133"/>
    <mergeCell ref="C132:C133"/>
    <mergeCell ref="B132:B133"/>
    <mergeCell ref="A132:A133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3:AE44">
    <cfRule dxfId="837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838" operator="between" priority="2" stopIfTrue="true" type="cellIs">
      <formula>61</formula>
      <formula>150</formula>
    </cfRule>
  </conditionalFormatting>
  <conditionalFormatting sqref="AC54:AC125">
    <cfRule dxfId="839" operator="between" priority="3" stopIfTrue="true" type="cellIs">
      <formula>61</formula>
      <formula>149</formula>
    </cfRule>
  </conditionalFormatting>
  <conditionalFormatting sqref="AC54:AC125">
    <cfRule dxfId="840" operator="equal" priority="4" stopIfTrue="true" type="cellIs">
      <formula>"-"</formula>
    </cfRule>
  </conditionalFormatting>
  <conditionalFormatting sqref="AC54:AC125">
    <cfRule dxfId="841" operator="greaterThan" priority="5" stopIfTrue="true" type="cellIs">
      <formula>150</formula>
    </cfRule>
  </conditionalFormatting>
  <conditionalFormatting sqref="AC54:AC125">
    <cfRule dxfId="842" operator="lessThan" priority="6" stopIfTrue="true" type="cellIs">
      <formula>60</formula>
    </cfRule>
  </conditionalFormatting>
  <conditionalFormatting sqref="AE54:AE125">
    <cfRule dxfId="843" operator="equal" priority="7" stopIfTrue="true" type="cellIs">
      <formula>"Out of stock more than 60 days"</formula>
    </cfRule>
  </conditionalFormatting>
  <conditionalFormatting sqref="AE54:AE125">
    <cfRule dxfId="844" operator="equal" priority="8" stopIfTrue="true" type="cellIs">
      <formula>"Out of stock more than 150 days"</formula>
    </cfRule>
  </conditionalFormatting>
  <conditionalFormatting sqref="AE54:AE125">
    <cfRule dxfId="845" operator="equal" priority="9" stopIfTrue="true" type="cellIs">
      <formula>"Out of stock less than 60 days"</formula>
    </cfRule>
  </conditionalFormatting>
  <conditionalFormatting sqref="AE54:AE125">
    <cfRule dxfId="846" operator="equal" priority="10" stopIfTrue="true" type="cellIs">
      <formula>"Not sold yet"</formula>
    </cfRule>
  </conditionalFormatting>
  <conditionalFormatting sqref="H54:H125">
    <cfRule dxfId="847" operator="lessThanOrEqual" priority="11" stopIfTrue="true" type="cellIs">
      <formula>90</formula>
    </cfRule>
  </conditionalFormatting>
  <conditionalFormatting sqref="AC3:AC44">
    <cfRule dxfId="848" operator="equal" priority="12" stopIfTrue="true" type="cellIs">
      <formula>"-"</formula>
    </cfRule>
  </conditionalFormatting>
  <conditionalFormatting sqref="AC3:AC44">
    <cfRule dxfId="849" operator="greaterThan" priority="13" stopIfTrue="true" type="cellIs">
      <formula>150</formula>
    </cfRule>
  </conditionalFormatting>
  <conditionalFormatting sqref="AC3:AC44">
    <cfRule dxfId="850" operator="lessThan" priority="14" stopIfTrue="true" type="cellIs">
      <formula>60</formula>
    </cfRule>
  </conditionalFormatting>
  <conditionalFormatting sqref="AE3:AE44">
    <cfRule dxfId="851" operator="equal" priority="15" stopIfTrue="true" type="cellIs">
      <formula>"Out of stock less than 60 days"</formula>
    </cfRule>
  </conditionalFormatting>
  <conditionalFormatting sqref="AE3:AE44">
    <cfRule dxfId="852" operator="equal" priority="16" stopIfTrue="true" type="cellIs">
      <formula>"Not sold yet"</formula>
    </cfRule>
  </conditionalFormatting>
  <conditionalFormatting sqref="AE3:AE44">
    <cfRule dxfId="853" operator="equal" priority="17" stopIfTrue="true" type="cellIs">
      <formula>"Out of stock more than 150 days"</formula>
    </cfRule>
  </conditionalFormatting>
  <conditionalFormatting sqref="H3:H44">
    <cfRule dxfId="854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4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31" min="31" style="0" width="28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52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</cols>
  <sheetData>
    <row r="1">
      <c r="A1" s="8565" t="s">
        <v>10041</v>
      </c>
      <c r="B1" s="8565" t="s">
        <v>10042</v>
      </c>
      <c r="C1" s="8565" t="s">
        <v>10043</v>
      </c>
      <c r="D1" s="8565" t="s">
        <v>10044</v>
      </c>
      <c r="E1" s="8565"/>
      <c r="F1" s="8566" t="s">
        <v>10045</v>
      </c>
      <c r="G1" s="8567" t="s">
        <v>10046</v>
      </c>
      <c r="H1" s="8568" t="s">
        <v>10047</v>
      </c>
      <c r="I1" s="8568" t="s">
        <v>10048</v>
      </c>
      <c r="J1" s="8568" t="s">
        <v>10049</v>
      </c>
      <c r="K1" s="8565" t="s">
        <v>10050</v>
      </c>
      <c r="L1" s="8565" t="s">
        <v>10051</v>
      </c>
      <c r="M1" s="8565" t="s">
        <v>10052</v>
      </c>
      <c r="N1" s="8565" t="s">
        <v>10053</v>
      </c>
      <c r="O1" s="8565" t="s">
        <v>10054</v>
      </c>
      <c r="P1" s="8569" t="s">
        <v>10055</v>
      </c>
      <c r="Q1" s="8569"/>
      <c r="R1" s="8569" t="s">
        <v>10056</v>
      </c>
      <c r="S1" s="8569"/>
      <c r="T1" s="8569" t="s">
        <v>10057</v>
      </c>
      <c r="U1" s="8569"/>
      <c r="V1" s="8569" t="s">
        <v>10058</v>
      </c>
      <c r="W1" s="8569"/>
      <c r="X1" s="8570" t="s">
        <v>10059</v>
      </c>
      <c r="Y1" s="8570"/>
      <c r="Z1" s="8571" t="s">
        <v>10060</v>
      </c>
      <c r="AA1" s="8571"/>
      <c r="AB1" s="8572" t="s">
        <v>10061</v>
      </c>
      <c r="AC1" s="8568" t="s">
        <v>10062</v>
      </c>
      <c r="AD1" s="8568" t="s">
        <v>10063</v>
      </c>
      <c r="AE1" s="8568" t="s">
        <v>10064</v>
      </c>
      <c r="AF1" s="8568" t="s">
        <v>10065</v>
      </c>
      <c r="AG1" s="8568" t="s">
        <v>10066</v>
      </c>
      <c r="AH1" s="8568" t="s">
        <v>10067</v>
      </c>
      <c r="AI1" s="8568" t="s">
        <v>10068</v>
      </c>
      <c r="AJ1" s="8568" t="s">
        <v>10069</v>
      </c>
      <c r="AK1" s="8565" t="s">
        <v>10070</v>
      </c>
      <c r="AL1" s="8565" t="s">
        <v>10071</v>
      </c>
      <c r="AM1" s="8565" t="s">
        <v>10072</v>
      </c>
      <c r="AN1" s="8565" t="s">
        <v>10073</v>
      </c>
    </row>
    <row r="2">
      <c r="A2" s="8565" t="s">
        <v>10074</v>
      </c>
      <c r="B2" s="8565"/>
      <c r="C2" s="8565"/>
      <c r="D2" s="8565" t="s">
        <v>10075</v>
      </c>
      <c r="E2" s="8566" t="s">
        <v>10076</v>
      </c>
      <c r="F2" s="8566"/>
      <c r="G2" s="8567"/>
      <c r="H2" s="8568"/>
      <c r="I2" s="8568"/>
      <c r="J2" s="8568"/>
      <c r="K2" s="8565" t="s">
        <v>10077</v>
      </c>
      <c r="L2" s="8565" t="s">
        <v>10077</v>
      </c>
      <c r="M2" s="8565"/>
      <c r="N2" s="8565"/>
      <c r="O2" s="8565"/>
      <c r="P2" s="8569" t="s">
        <v>10075</v>
      </c>
      <c r="Q2" s="8573" t="s">
        <v>10076</v>
      </c>
      <c r="R2" s="8569" t="s">
        <v>10075</v>
      </c>
      <c r="S2" s="8573" t="s">
        <v>10076</v>
      </c>
      <c r="T2" s="8569" t="s">
        <v>10075</v>
      </c>
      <c r="U2" s="8573" t="s">
        <v>10076</v>
      </c>
      <c r="V2" s="8569" t="s">
        <v>10075</v>
      </c>
      <c r="W2" s="8573" t="s">
        <v>10076</v>
      </c>
      <c r="X2" s="8569" t="s">
        <v>10075</v>
      </c>
      <c r="Y2" s="8573" t="s">
        <v>10076</v>
      </c>
      <c r="Z2" s="8569" t="s">
        <v>10075</v>
      </c>
      <c r="AA2" s="8573" t="s">
        <v>10076</v>
      </c>
      <c r="AB2" s="8572"/>
      <c r="AC2" s="8568"/>
      <c r="AD2" s="8568"/>
      <c r="AE2" s="8568"/>
      <c r="AF2" s="8568"/>
      <c r="AG2" s="8568"/>
      <c r="AH2" s="8568"/>
      <c r="AI2" s="8568"/>
      <c r="AJ2" s="8568"/>
      <c r="AK2" s="8565"/>
      <c r="AL2" s="8565"/>
      <c r="AM2" s="8565"/>
      <c r="AN2" s="8565"/>
    </row>
    <row r="3">
      <c r="A3" s="8574">
        <v>1</v>
      </c>
      <c r="B3" s="8574" t="s">
        <v>10078</v>
      </c>
      <c r="C3" s="8574" t="s">
        <v>10079</v>
      </c>
      <c r="D3" s="8575">
        <v>609</v>
      </c>
      <c r="E3" s="8575">
        <v>607</v>
      </c>
      <c r="F3" s="8575"/>
      <c r="G3" s="8576">
        <f>VLOOKUP(C3,'Data Products'!$A:$B,2,0)</f>
      </c>
      <c r="H3" s="8577">
        <f t="shared" ref="H3:H44" si="8">IFERROR(G3-TODAY(),"")</f>
      </c>
      <c r="I3" s="8578">
        <v>45723</v>
      </c>
      <c r="J3" s="8579">
        <f t="shared" ref="J3:J44" si="17">TODAY()-I3</f>
      </c>
      <c r="K3" s="8575">
        <v>22</v>
      </c>
      <c r="L3" s="8575">
        <v>40</v>
      </c>
      <c r="M3" s="8575">
        <v>500</v>
      </c>
      <c r="N3" s="8575">
        <v>1000</v>
      </c>
      <c r="O3" s="8574" t="s">
        <v>10080</v>
      </c>
      <c r="P3" s="8575">
        <v>0</v>
      </c>
      <c r="Q3" s="8575">
        <v>0</v>
      </c>
      <c r="R3" s="8575">
        <v>117</v>
      </c>
      <c r="S3" s="8575">
        <v>116</v>
      </c>
      <c r="T3" s="8575">
        <v>453</v>
      </c>
      <c r="U3" s="8575">
        <v>453</v>
      </c>
      <c r="V3" s="8575">
        <v>39</v>
      </c>
      <c r="W3" s="8575">
        <v>38</v>
      </c>
      <c r="X3" s="8575">
        <v>0</v>
      </c>
      <c r="Y3" s="8575">
        <v>0</v>
      </c>
      <c r="Z3" s="8575">
        <v>0</v>
      </c>
      <c r="AA3" s="8575">
        <v>0</v>
      </c>
      <c r="AB3" s="8580">
        <f t="shared" ref="AB3:AB44" si="0">L3/30</f>
      </c>
      <c r="AC3" s="8581">
        <f t="shared" ref="AC3:AC44" si="3">IFERROR(D3/AB3,"-")</f>
      </c>
      <c r="AD3" s="8582">
        <f t="shared" ref="AD3:AD44" si="11">IFERROR(TODAY()+AC3,"-")</f>
      </c>
      <c r="AE3" s="8583">
        <f t="shared" ref="AE3:AE44" si="19">_xlfn.IFS(AC3="-","Not sold yet",AND(AC3&lt;=150,AC3&gt;60),"Out of stock more than 60 days",AC3&lt;=60,"Out of stock less than 60 days",AC3&gt;=150,"Out of stock more than 150 days")</f>
      </c>
      <c r="AF3" s="8584">
        <f>VLOOKUP(C3,'Data Products'!$A:$J,10,0)</f>
      </c>
      <c r="AG3" s="8585">
        <f t="shared" ref="AG3:AG44" si="5">AF3*D3</f>
      </c>
      <c r="AH3" s="8586">
        <f t="shared" ref="AH3:AH44" si="13">IF(H3&lt;=90,D3,0)</f>
      </c>
      <c r="AI3" s="8587" t="s">
        <v>10081</v>
      </c>
      <c r="AJ3" s="8587"/>
      <c r="AK3" s="8588"/>
      <c r="AL3" s="8587"/>
      <c r="AM3" s="8588"/>
      <c r="AN3" s="8588"/>
    </row>
    <row r="4">
      <c r="A4" s="8574">
        <v>2</v>
      </c>
      <c r="B4" s="8574" t="s">
        <v>10078</v>
      </c>
      <c r="C4" s="8574" t="s">
        <v>10082</v>
      </c>
      <c r="D4" s="8575">
        <v>4421</v>
      </c>
      <c r="E4" s="8575">
        <v>4421</v>
      </c>
      <c r="F4" s="8575"/>
      <c r="G4" s="8576">
        <f>VLOOKUP(C4,'Data Products'!$A:$B,2,0)</f>
      </c>
      <c r="H4" s="8577">
        <f t="shared" si="8"/>
      </c>
      <c r="I4" s="8578">
        <v>45617</v>
      </c>
      <c r="J4" s="8579">
        <f t="shared" si="17"/>
      </c>
      <c r="K4" s="8575">
        <v>2</v>
      </c>
      <c r="L4" s="8575">
        <v>56</v>
      </c>
      <c r="M4" s="8575">
        <v>0</v>
      </c>
      <c r="N4" s="8575">
        <v>0</v>
      </c>
      <c r="O4" s="8574" t="s">
        <v>10083</v>
      </c>
      <c r="P4" s="8575">
        <v>0</v>
      </c>
      <c r="Q4" s="8575">
        <v>0</v>
      </c>
      <c r="R4" s="8589">
        <v>4004</v>
      </c>
      <c r="S4" s="8589">
        <v>4004</v>
      </c>
      <c r="T4" s="8575">
        <v>417</v>
      </c>
      <c r="U4" s="8575">
        <v>417</v>
      </c>
      <c r="V4" s="8575">
        <v>0</v>
      </c>
      <c r="W4" s="8575">
        <v>0</v>
      </c>
      <c r="X4" s="8575">
        <v>0</v>
      </c>
      <c r="Y4" s="8575">
        <v>0</v>
      </c>
      <c r="Z4" s="8575">
        <v>0</v>
      </c>
      <c r="AA4" s="8575">
        <v>0</v>
      </c>
      <c r="AB4" s="8580">
        <f t="shared" si="0"/>
      </c>
      <c r="AC4" s="8590">
        <f t="shared" si="3"/>
      </c>
      <c r="AD4" s="8582">
        <f t="shared" si="11"/>
      </c>
      <c r="AE4" s="8591">
        <f t="shared" si="19"/>
      </c>
      <c r="AF4" s="8584">
        <f>VLOOKUP(C4,'Data Products'!$A:$J,10,0)</f>
      </c>
      <c r="AG4" s="8585">
        <f t="shared" si="5"/>
      </c>
      <c r="AH4" s="8586">
        <f t="shared" si="13"/>
      </c>
      <c r="AI4" s="8592" t="s">
        <v>10084</v>
      </c>
      <c r="AJ4" s="8588"/>
      <c r="AK4" s="8588"/>
      <c r="AL4" s="8587"/>
      <c r="AM4" s="8588"/>
      <c r="AN4" s="8588"/>
    </row>
    <row r="5">
      <c r="A5" s="8574">
        <v>3</v>
      </c>
      <c r="B5" s="8574" t="s">
        <v>10085</v>
      </c>
      <c r="C5" s="8574" t="s">
        <v>10086</v>
      </c>
      <c r="D5" s="8575">
        <v>1520</v>
      </c>
      <c r="E5" s="8575">
        <v>1520</v>
      </c>
      <c r="F5" s="8575"/>
      <c r="G5" s="8576">
        <f>VLOOKUP(C5,'Data Products'!$A:$B,2,0)</f>
      </c>
      <c r="H5" s="8577">
        <f t="shared" si="8"/>
      </c>
      <c r="I5" s="8578">
        <v>45191</v>
      </c>
      <c r="J5" s="8579">
        <f t="shared" si="17"/>
      </c>
      <c r="K5" s="8575">
        <v>0</v>
      </c>
      <c r="L5" s="8575">
        <v>0</v>
      </c>
      <c r="M5" s="8575">
        <v>0</v>
      </c>
      <c r="N5" s="8575">
        <v>0</v>
      </c>
      <c r="O5" s="8574" t="s">
        <v>10087</v>
      </c>
      <c r="P5" s="8575">
        <v>1520</v>
      </c>
      <c r="Q5" s="8575">
        <v>1520</v>
      </c>
      <c r="R5" s="8575">
        <v>0</v>
      </c>
      <c r="S5" s="8575">
        <v>0</v>
      </c>
      <c r="T5" s="8575">
        <v>0</v>
      </c>
      <c r="U5" s="8575">
        <v>0</v>
      </c>
      <c r="V5" s="8575">
        <v>0</v>
      </c>
      <c r="W5" s="8575">
        <v>0</v>
      </c>
      <c r="X5" s="8575">
        <v>0</v>
      </c>
      <c r="Y5" s="8575">
        <v>0</v>
      </c>
      <c r="Z5" s="8575">
        <v>0</v>
      </c>
      <c r="AA5" s="8575">
        <v>0</v>
      </c>
      <c r="AB5" s="8580">
        <f t="shared" si="0"/>
      </c>
      <c r="AC5" s="8590">
        <f t="shared" si="3"/>
      </c>
      <c r="AD5" s="8582">
        <f t="shared" si="11"/>
      </c>
      <c r="AE5" s="8591">
        <f t="shared" si="19"/>
      </c>
      <c r="AF5" s="8584">
        <f>VLOOKUP(C5,'Data Products'!$A:$J,10,0)</f>
      </c>
      <c r="AG5" s="8585">
        <f t="shared" si="5"/>
      </c>
      <c r="AH5" s="8586">
        <f t="shared" si="13"/>
      </c>
      <c r="AI5" s="8587"/>
      <c r="AJ5" s="8588"/>
      <c r="AK5" s="8588"/>
      <c r="AL5" s="8587"/>
      <c r="AM5" s="8588"/>
      <c r="AN5" s="8588"/>
    </row>
    <row customHeight="true" hidden="true" ht="18" r="6">
      <c r="A6" s="8574">
        <v>4</v>
      </c>
      <c r="B6" s="8574" t="s">
        <v>10088</v>
      </c>
      <c r="C6" s="8574" t="s">
        <v>10089</v>
      </c>
      <c r="D6" s="8575">
        <v>0</v>
      </c>
      <c r="E6" s="8575">
        <v>0</v>
      </c>
      <c r="F6" s="8575"/>
      <c r="G6" s="8593">
        <f>VLOOKUP(C6,'Data Products'!$A:$B,2,0)</f>
      </c>
      <c r="H6" s="8594">
        <f t="shared" si="8"/>
      </c>
      <c r="I6" s="8578">
        <v>45752</v>
      </c>
      <c r="J6" s="8579">
        <f t="shared" si="17"/>
      </c>
      <c r="K6" s="8575">
        <v>0</v>
      </c>
      <c r="L6" s="8575">
        <v>0</v>
      </c>
      <c r="M6" s="8575">
        <v>0</v>
      </c>
      <c r="N6" s="8575">
        <v>0</v>
      </c>
      <c r="O6" s="8574" t="s">
        <v>10090</v>
      </c>
      <c r="P6" s="8575">
        <v>0</v>
      </c>
      <c r="Q6" s="8575">
        <v>0</v>
      </c>
      <c r="R6" s="8575">
        <v>0</v>
      </c>
      <c r="S6" s="8575">
        <v>0</v>
      </c>
      <c r="T6" s="8575">
        <v>0</v>
      </c>
      <c r="U6" s="8575">
        <v>0</v>
      </c>
      <c r="V6" s="8575">
        <v>0</v>
      </c>
      <c r="W6" s="8575">
        <v>0</v>
      </c>
      <c r="X6" s="8575">
        <v>0</v>
      </c>
      <c r="Y6" s="8575">
        <v>0</v>
      </c>
      <c r="Z6" s="8575">
        <v>0</v>
      </c>
      <c r="AA6" s="8575">
        <v>0</v>
      </c>
      <c r="AB6" s="8580">
        <f t="shared" si="0"/>
      </c>
      <c r="AC6" s="8590">
        <f t="shared" si="3"/>
      </c>
      <c r="AD6" s="8582">
        <f t="shared" si="11"/>
      </c>
      <c r="AE6" s="8591">
        <f t="shared" si="19"/>
      </c>
      <c r="AF6" s="8584">
        <f>VLOOKUP(C6,'Data Products'!$A:$J,10,0)</f>
      </c>
      <c r="AG6" s="8585">
        <f t="shared" si="5"/>
      </c>
      <c r="AH6" s="8586">
        <f t="shared" si="13"/>
      </c>
      <c r="AI6" s="8587"/>
      <c r="AJ6" s="8588"/>
      <c r="AK6" s="8588"/>
      <c r="AL6" s="8587"/>
      <c r="AM6" s="8588"/>
      <c r="AN6" s="8588"/>
    </row>
    <row r="7">
      <c r="A7" s="8574">
        <v>5</v>
      </c>
      <c r="B7" s="8574" t="s">
        <v>10085</v>
      </c>
      <c r="C7" s="8574" t="s">
        <v>10091</v>
      </c>
      <c r="D7" s="8575">
        <v>10236</v>
      </c>
      <c r="E7" s="8595">
        <v>9740</v>
      </c>
      <c r="F7" s="8575"/>
      <c r="G7" s="8576">
        <f>VLOOKUP(C7,'Data Products'!$A:$B,2,0)</f>
      </c>
      <c r="H7" s="8577">
        <f t="shared" si="8"/>
      </c>
      <c r="I7" s="8578">
        <v>45854</v>
      </c>
      <c r="J7" s="8579">
        <f t="shared" si="17"/>
      </c>
      <c r="K7" s="8575">
        <v>5166</v>
      </c>
      <c r="L7" s="8575">
        <v>7849</v>
      </c>
      <c r="M7" s="8575">
        <v>2000</v>
      </c>
      <c r="N7" s="8575">
        <v>4500</v>
      </c>
      <c r="O7" s="8574" t="s">
        <v>10090</v>
      </c>
      <c r="P7" s="8575">
        <v>0</v>
      </c>
      <c r="Q7" s="8575">
        <v>0</v>
      </c>
      <c r="R7" s="8575">
        <v>6194</v>
      </c>
      <c r="S7" s="8575">
        <v>6125</v>
      </c>
      <c r="T7" s="8575">
        <v>4002</v>
      </c>
      <c r="U7" s="8575">
        <v>3590</v>
      </c>
      <c r="V7" s="8575">
        <v>40</v>
      </c>
      <c r="W7" s="8575">
        <v>25</v>
      </c>
      <c r="X7" s="8575">
        <v>0</v>
      </c>
      <c r="Y7" s="8575">
        <v>0</v>
      </c>
      <c r="Z7" s="8575">
        <v>0</v>
      </c>
      <c r="AA7" s="8575">
        <v>0</v>
      </c>
      <c r="AB7" s="8580">
        <f t="shared" si="0"/>
      </c>
      <c r="AC7" s="8596">
        <f t="shared" si="3"/>
      </c>
      <c r="AD7" s="8582">
        <f t="shared" si="11"/>
      </c>
      <c r="AE7" s="8597">
        <f t="shared" si="19"/>
      </c>
      <c r="AF7" s="8584">
        <f>VLOOKUP(C7,'Data Products'!$A:$J,10,0)</f>
      </c>
      <c r="AG7" s="8585">
        <f t="shared" si="5"/>
      </c>
      <c r="AH7" s="8586">
        <f t="shared" si="13"/>
      </c>
      <c r="AI7" s="8587"/>
      <c r="AJ7" s="8588"/>
      <c r="AK7" s="8588"/>
      <c r="AL7" s="8587"/>
      <c r="AM7" s="8588"/>
      <c r="AN7" s="8588"/>
    </row>
    <row customHeight="true" hidden="true" ht="18" r="8">
      <c r="A8" s="8574">
        <v>6</v>
      </c>
      <c r="B8" s="8574" t="s">
        <v>10088</v>
      </c>
      <c r="C8" s="8574" t="s">
        <v>10092</v>
      </c>
      <c r="D8" s="8575">
        <v>0</v>
      </c>
      <c r="E8" s="8575">
        <v>0</v>
      </c>
      <c r="F8" s="8575"/>
      <c r="G8" s="8593">
        <f>VLOOKUP(C8,'Data Products'!$A:$B,2,0)</f>
      </c>
      <c r="H8" s="8594">
        <f t="shared" si="8"/>
      </c>
      <c r="I8" s="8578"/>
      <c r="J8" s="8579">
        <f t="shared" si="17"/>
      </c>
      <c r="K8" s="8575">
        <v>0</v>
      </c>
      <c r="L8" s="8575">
        <v>0</v>
      </c>
      <c r="M8" s="8575">
        <v>0</v>
      </c>
      <c r="N8" s="8575">
        <v>0</v>
      </c>
      <c r="O8" s="8574" t="s">
        <v>10087</v>
      </c>
      <c r="P8" s="8575">
        <v>0</v>
      </c>
      <c r="Q8" s="8575">
        <v>0</v>
      </c>
      <c r="R8" s="8575">
        <v>0</v>
      </c>
      <c r="S8" s="8575">
        <v>0</v>
      </c>
      <c r="T8" s="8575">
        <v>0</v>
      </c>
      <c r="U8" s="8575">
        <v>0</v>
      </c>
      <c r="V8" s="8575">
        <v>0</v>
      </c>
      <c r="W8" s="8575">
        <v>0</v>
      </c>
      <c r="X8" s="8575">
        <v>0</v>
      </c>
      <c r="Y8" s="8575">
        <v>0</v>
      </c>
      <c r="Z8" s="8575">
        <v>0</v>
      </c>
      <c r="AA8" s="8575">
        <v>0</v>
      </c>
      <c r="AB8" s="8580">
        <f t="shared" si="0"/>
      </c>
      <c r="AC8" s="8590">
        <f t="shared" si="3"/>
      </c>
      <c r="AD8" s="8582">
        <f t="shared" si="11"/>
      </c>
      <c r="AE8" s="8591">
        <f t="shared" si="19"/>
      </c>
      <c r="AF8" s="8584">
        <f>VLOOKUP(C8,'Data Products'!$A:$J,10,0)</f>
      </c>
      <c r="AG8" s="8585">
        <f t="shared" si="5"/>
      </c>
      <c r="AH8" s="8586">
        <f t="shared" si="13"/>
      </c>
      <c r="AI8" s="8587"/>
      <c r="AJ8" s="8588"/>
      <c r="AK8" s="8588"/>
      <c r="AL8" s="8587"/>
      <c r="AM8" s="8588"/>
      <c r="AN8" s="8588"/>
    </row>
    <row customHeight="true" hidden="true" ht="18" r="9">
      <c r="A9" s="8574">
        <v>7</v>
      </c>
      <c r="B9" s="8574" t="s">
        <v>10088</v>
      </c>
      <c r="C9" s="8574" t="s">
        <v>10093</v>
      </c>
      <c r="D9" s="8575">
        <v>0</v>
      </c>
      <c r="E9" s="8575">
        <v>0</v>
      </c>
      <c r="F9" s="8575"/>
      <c r="G9" s="8593">
        <f>VLOOKUP(C9,'Data Products'!$A:$B,2,0)</f>
      </c>
      <c r="H9" s="8594">
        <f t="shared" si="8"/>
      </c>
      <c r="I9" s="8578"/>
      <c r="J9" s="8579">
        <f t="shared" si="17"/>
      </c>
      <c r="K9" s="8575">
        <v>0</v>
      </c>
      <c r="L9" s="8575">
        <v>0</v>
      </c>
      <c r="M9" s="8575">
        <v>0</v>
      </c>
      <c r="N9" s="8575">
        <v>0</v>
      </c>
      <c r="O9" s="8574" t="s">
        <v>10087</v>
      </c>
      <c r="P9" s="8575">
        <v>0</v>
      </c>
      <c r="Q9" s="8575">
        <v>0</v>
      </c>
      <c r="R9" s="8575">
        <v>0</v>
      </c>
      <c r="S9" s="8575">
        <v>0</v>
      </c>
      <c r="T9" s="8575">
        <v>0</v>
      </c>
      <c r="U9" s="8575">
        <v>0</v>
      </c>
      <c r="V9" s="8575">
        <v>0</v>
      </c>
      <c r="W9" s="8575">
        <v>0</v>
      </c>
      <c r="X9" s="8575">
        <v>0</v>
      </c>
      <c r="Y9" s="8575">
        <v>0</v>
      </c>
      <c r="Z9" s="8575">
        <v>0</v>
      </c>
      <c r="AA9" s="8575">
        <v>0</v>
      </c>
      <c r="AB9" s="8580">
        <f t="shared" si="0"/>
      </c>
      <c r="AC9" s="8590">
        <f t="shared" si="3"/>
      </c>
      <c r="AD9" s="8582">
        <f t="shared" si="11"/>
      </c>
      <c r="AE9" s="8591">
        <f t="shared" si="19"/>
      </c>
      <c r="AF9" s="8584">
        <f>VLOOKUP(C9,'Data Products'!$A:$J,10,0)</f>
      </c>
      <c r="AG9" s="8585">
        <f t="shared" si="5"/>
      </c>
      <c r="AH9" s="8586">
        <f t="shared" si="13"/>
      </c>
      <c r="AI9" s="8587"/>
      <c r="AJ9" s="8588"/>
      <c r="AK9" s="8588"/>
      <c r="AL9" s="8587"/>
      <c r="AM9" s="8588"/>
      <c r="AN9" s="8588"/>
    </row>
    <row customHeight="true" hidden="true" ht="18" r="10">
      <c r="A10" s="8574">
        <v>8</v>
      </c>
      <c r="B10" s="8574" t="s">
        <v>10088</v>
      </c>
      <c r="C10" s="8574" t="s">
        <v>10094</v>
      </c>
      <c r="D10" s="8575">
        <v>0</v>
      </c>
      <c r="E10" s="8575">
        <v>0</v>
      </c>
      <c r="F10" s="8575"/>
      <c r="G10" s="8593">
        <f>VLOOKUP(C10,'Data Products'!$A:$B,2,0)</f>
      </c>
      <c r="H10" s="8594">
        <f t="shared" si="8"/>
      </c>
      <c r="I10" s="8578"/>
      <c r="J10" s="8579">
        <f t="shared" si="17"/>
      </c>
      <c r="K10" s="8575">
        <v>0</v>
      </c>
      <c r="L10" s="8575">
        <v>0</v>
      </c>
      <c r="M10" s="8575">
        <v>0</v>
      </c>
      <c r="N10" s="8575">
        <v>0</v>
      </c>
      <c r="O10" s="8574" t="s">
        <v>10087</v>
      </c>
      <c r="P10" s="8575">
        <v>0</v>
      </c>
      <c r="Q10" s="8575">
        <v>0</v>
      </c>
      <c r="R10" s="8575">
        <v>0</v>
      </c>
      <c r="S10" s="8575">
        <v>0</v>
      </c>
      <c r="T10" s="8575">
        <v>0</v>
      </c>
      <c r="U10" s="8575">
        <v>0</v>
      </c>
      <c r="V10" s="8575">
        <v>0</v>
      </c>
      <c r="W10" s="8575">
        <v>0</v>
      </c>
      <c r="X10" s="8575">
        <v>0</v>
      </c>
      <c r="Y10" s="8575">
        <v>0</v>
      </c>
      <c r="Z10" s="8575">
        <v>0</v>
      </c>
      <c r="AA10" s="8575">
        <v>0</v>
      </c>
      <c r="AB10" s="8580">
        <f t="shared" si="0"/>
      </c>
      <c r="AC10" s="8590">
        <f t="shared" si="3"/>
      </c>
      <c r="AD10" s="8582">
        <f t="shared" si="11"/>
      </c>
      <c r="AE10" s="8591">
        <f t="shared" si="19"/>
      </c>
      <c r="AF10" s="8584">
        <f>VLOOKUP(C10,'Data Products'!$A:$J,10,0)</f>
      </c>
      <c r="AG10" s="8585">
        <f t="shared" si="5"/>
      </c>
      <c r="AH10" s="8586">
        <f t="shared" si="13"/>
      </c>
      <c r="AI10" s="8587"/>
      <c r="AJ10" s="8588"/>
      <c r="AK10" s="8588"/>
      <c r="AL10" s="8587"/>
      <c r="AM10" s="8588"/>
      <c r="AN10" s="8588"/>
    </row>
    <row customHeight="true" hidden="true" ht="18" r="11">
      <c r="A11" s="8574">
        <v>9</v>
      </c>
      <c r="B11" s="8574" t="s">
        <v>10088</v>
      </c>
      <c r="C11" s="8574" t="s">
        <v>10095</v>
      </c>
      <c r="D11" s="8575">
        <v>0</v>
      </c>
      <c r="E11" s="8575">
        <v>0</v>
      </c>
      <c r="F11" s="8575"/>
      <c r="G11" s="8593">
        <f>VLOOKUP(C11,'Data Products'!$A:$B,2,0)</f>
      </c>
      <c r="H11" s="8594">
        <f t="shared" si="8"/>
      </c>
      <c r="I11" s="8578"/>
      <c r="J11" s="8579">
        <f t="shared" si="17"/>
      </c>
      <c r="K11" s="8575">
        <v>0</v>
      </c>
      <c r="L11" s="8575">
        <v>0</v>
      </c>
      <c r="M11" s="8575">
        <v>0</v>
      </c>
      <c r="N11" s="8575">
        <v>0</v>
      </c>
      <c r="O11" s="8574" t="s">
        <v>10087</v>
      </c>
      <c r="P11" s="8575">
        <v>0</v>
      </c>
      <c r="Q11" s="8575">
        <v>0</v>
      </c>
      <c r="R11" s="8575">
        <v>0</v>
      </c>
      <c r="S11" s="8575">
        <v>0</v>
      </c>
      <c r="T11" s="8575">
        <v>0</v>
      </c>
      <c r="U11" s="8575">
        <v>0</v>
      </c>
      <c r="V11" s="8575">
        <v>0</v>
      </c>
      <c r="W11" s="8575">
        <v>0</v>
      </c>
      <c r="X11" s="8575">
        <v>0</v>
      </c>
      <c r="Y11" s="8575">
        <v>0</v>
      </c>
      <c r="Z11" s="8575">
        <v>0</v>
      </c>
      <c r="AA11" s="8575">
        <v>0</v>
      </c>
      <c r="AB11" s="8580">
        <f t="shared" si="0"/>
      </c>
      <c r="AC11" s="8590">
        <f t="shared" si="3"/>
      </c>
      <c r="AD11" s="8582">
        <f t="shared" si="11"/>
      </c>
      <c r="AE11" s="8591">
        <f t="shared" si="19"/>
      </c>
      <c r="AF11" s="8584">
        <f>VLOOKUP(C11,'Data Products'!$A:$J,10,0)</f>
      </c>
      <c r="AG11" s="8585">
        <f t="shared" si="5"/>
      </c>
      <c r="AH11" s="8586">
        <f t="shared" si="13"/>
      </c>
      <c r="AI11" s="8587"/>
      <c r="AJ11" s="8588"/>
      <c r="AK11" s="8588"/>
      <c r="AL11" s="8587"/>
      <c r="AM11" s="8588"/>
      <c r="AN11" s="8588"/>
    </row>
    <row customHeight="true" hidden="true" ht="18" r="12">
      <c r="A12" s="8574">
        <v>10</v>
      </c>
      <c r="B12" s="8574" t="s">
        <v>10088</v>
      </c>
      <c r="C12" s="8574" t="s">
        <v>10096</v>
      </c>
      <c r="D12" s="8575">
        <v>0</v>
      </c>
      <c r="E12" s="8575">
        <v>0</v>
      </c>
      <c r="F12" s="8575" t="s">
        <v>10097</v>
      </c>
      <c r="G12" s="8576">
        <f>VLOOKUP(C12,'Data Products'!$A:$B,2,0)</f>
      </c>
      <c r="H12" s="8577">
        <f t="shared" si="8"/>
      </c>
      <c r="I12" s="8578">
        <v>45532</v>
      </c>
      <c r="J12" s="8579">
        <f t="shared" si="17"/>
      </c>
      <c r="K12" s="8575">
        <v>0</v>
      </c>
      <c r="L12" s="8575">
        <v>0</v>
      </c>
      <c r="M12" s="8575">
        <v>300</v>
      </c>
      <c r="N12" s="8575">
        <v>500</v>
      </c>
      <c r="O12" s="8574" t="s">
        <v>10098</v>
      </c>
      <c r="P12" s="8575">
        <v>0</v>
      </c>
      <c r="Q12" s="8575">
        <v>0</v>
      </c>
      <c r="R12" s="8575">
        <v>0</v>
      </c>
      <c r="S12" s="8575">
        <v>0</v>
      </c>
      <c r="T12" s="8575">
        <v>0</v>
      </c>
      <c r="U12" s="8575">
        <v>0</v>
      </c>
      <c r="V12" s="8575">
        <v>0</v>
      </c>
      <c r="W12" s="8575">
        <v>0</v>
      </c>
      <c r="X12" s="8575">
        <v>0</v>
      </c>
      <c r="Y12" s="8575">
        <v>0</v>
      </c>
      <c r="Z12" s="8575">
        <v>0</v>
      </c>
      <c r="AA12" s="8575">
        <v>0</v>
      </c>
      <c r="AB12" s="8580">
        <f t="shared" si="0"/>
      </c>
      <c r="AC12" s="8590">
        <f t="shared" si="3"/>
      </c>
      <c r="AD12" s="8582">
        <f t="shared" si="11"/>
      </c>
      <c r="AE12" s="8591">
        <f t="shared" si="19"/>
      </c>
      <c r="AF12" s="8584">
        <f>VLOOKUP(C12,'Data Products'!$A:$J,10,0)</f>
      </c>
      <c r="AG12" s="8585">
        <f t="shared" si="5"/>
      </c>
      <c r="AH12" s="8586">
        <f t="shared" si="13"/>
      </c>
      <c r="AI12" s="8598"/>
      <c r="AJ12" s="8588"/>
      <c r="AK12" s="8588"/>
      <c r="AL12" s="8587"/>
      <c r="AM12" s="8588"/>
      <c r="AN12" s="8588"/>
    </row>
    <row r="13">
      <c r="A13" s="8574">
        <v>11</v>
      </c>
      <c r="B13" s="8574" t="s">
        <v>10078</v>
      </c>
      <c r="C13" s="8574" t="s">
        <v>10099</v>
      </c>
      <c r="D13" s="8575">
        <v>12</v>
      </c>
      <c r="E13" s="8575">
        <v>12</v>
      </c>
      <c r="F13" s="8575"/>
      <c r="G13" s="8576">
        <f>VLOOKUP(C13,'Data Products'!$A:$B,2,0)</f>
      </c>
      <c r="H13" s="8577">
        <f t="shared" si="8"/>
      </c>
      <c r="I13" s="8578">
        <v>45504</v>
      </c>
      <c r="J13" s="8579">
        <f t="shared" si="17"/>
      </c>
      <c r="K13" s="8575">
        <v>0</v>
      </c>
      <c r="L13" s="8575">
        <v>2</v>
      </c>
      <c r="M13" s="8575">
        <v>0</v>
      </c>
      <c r="N13" s="8575">
        <v>0</v>
      </c>
      <c r="O13" s="8574" t="s">
        <v>10098</v>
      </c>
      <c r="P13" s="8575">
        <v>0</v>
      </c>
      <c r="Q13" s="8575">
        <v>0</v>
      </c>
      <c r="R13" s="8575">
        <v>0</v>
      </c>
      <c r="S13" s="8575">
        <v>0</v>
      </c>
      <c r="T13" s="8575">
        <v>12</v>
      </c>
      <c r="U13" s="8575">
        <v>12</v>
      </c>
      <c r="V13" s="8575">
        <v>0</v>
      </c>
      <c r="W13" s="8575">
        <v>0</v>
      </c>
      <c r="X13" s="8575">
        <v>0</v>
      </c>
      <c r="Y13" s="8575">
        <v>0</v>
      </c>
      <c r="Z13" s="8575">
        <v>0</v>
      </c>
      <c r="AA13" s="8575">
        <v>0</v>
      </c>
      <c r="AB13" s="8580">
        <f t="shared" si="0"/>
      </c>
      <c r="AC13" s="8581">
        <f t="shared" si="3"/>
      </c>
      <c r="AD13" s="8582">
        <f t="shared" si="11"/>
      </c>
      <c r="AE13" s="8583">
        <f t="shared" si="19"/>
      </c>
      <c r="AF13" s="8584">
        <f>VLOOKUP(C13,'Data Products'!$A:$J,10,0)</f>
      </c>
      <c r="AG13" s="8585">
        <f t="shared" si="5"/>
      </c>
      <c r="AH13" s="8586">
        <f t="shared" si="13"/>
      </c>
      <c r="AI13" s="8598" t="s">
        <v>10100</v>
      </c>
      <c r="AJ13" s="8588"/>
      <c r="AK13" s="8588"/>
      <c r="AL13" s="8599"/>
      <c r="AM13" s="8588"/>
      <c r="AN13" s="8588"/>
    </row>
    <row customHeight="true" hidden="true" ht="18" r="14">
      <c r="A14" s="8574">
        <v>12</v>
      </c>
      <c r="B14" s="8574" t="s">
        <v>10078</v>
      </c>
      <c r="C14" s="8574" t="s">
        <v>10101</v>
      </c>
      <c r="D14" s="8575">
        <v>0</v>
      </c>
      <c r="E14" s="8575">
        <v>0</v>
      </c>
      <c r="F14" s="8575"/>
      <c r="G14" s="8593">
        <f>VLOOKUP(C14,'Data Products'!$A:$B,2,0)</f>
      </c>
      <c r="H14" s="8594">
        <f t="shared" si="8"/>
      </c>
      <c r="I14" s="8578">
        <v>45504</v>
      </c>
      <c r="J14" s="8579">
        <f t="shared" si="17"/>
      </c>
      <c r="K14" s="8575">
        <v>0</v>
      </c>
      <c r="L14" s="8575">
        <v>0</v>
      </c>
      <c r="M14" s="8589">
        <v>300</v>
      </c>
      <c r="N14" s="8589">
        <v>500</v>
      </c>
      <c r="O14" s="8574" t="s">
        <v>10098</v>
      </c>
      <c r="P14" s="8575">
        <v>0</v>
      </c>
      <c r="Q14" s="8575">
        <v>0</v>
      </c>
      <c r="R14" s="8575">
        <v>0</v>
      </c>
      <c r="S14" s="8575">
        <v>0</v>
      </c>
      <c r="T14" s="8575">
        <v>0</v>
      </c>
      <c r="U14" s="8575">
        <v>0</v>
      </c>
      <c r="V14" s="8575">
        <v>0</v>
      </c>
      <c r="W14" s="8575">
        <v>0</v>
      </c>
      <c r="X14" s="8575">
        <v>0</v>
      </c>
      <c r="Y14" s="8575">
        <v>0</v>
      </c>
      <c r="Z14" s="8575">
        <v>0</v>
      </c>
      <c r="AA14" s="8575">
        <v>0</v>
      </c>
      <c r="AB14" s="8580">
        <f t="shared" si="0"/>
      </c>
      <c r="AC14" s="8590">
        <f t="shared" si="3"/>
      </c>
      <c r="AD14" s="8582">
        <f t="shared" si="11"/>
      </c>
      <c r="AE14" s="8591">
        <f t="shared" si="19"/>
      </c>
      <c r="AF14" s="8584">
        <f>VLOOKUP(C14,'Data Products'!$A:$J,10,0)</f>
      </c>
      <c r="AG14" s="8585">
        <f t="shared" si="5"/>
      </c>
      <c r="AH14" s="8586">
        <f t="shared" si="13"/>
      </c>
      <c r="AI14" s="8598"/>
      <c r="AJ14" s="8587"/>
      <c r="AK14" s="8588"/>
      <c r="AL14" s="8599"/>
      <c r="AM14" s="8588"/>
      <c r="AN14" s="8588"/>
    </row>
    <row customHeight="true" hidden="true" ht="18" r="15">
      <c r="A15" s="8574">
        <v>13</v>
      </c>
      <c r="B15" s="8574" t="s">
        <v>10078</v>
      </c>
      <c r="C15" s="8574" t="s">
        <v>10102</v>
      </c>
      <c r="D15" s="8575">
        <v>0</v>
      </c>
      <c r="E15" s="8575">
        <v>0</v>
      </c>
      <c r="F15" s="8575"/>
      <c r="G15" s="8593">
        <f>VLOOKUP(C15,'Data Products'!$A:$B,2,0)</f>
      </c>
      <c r="H15" s="8594">
        <f t="shared" si="8"/>
      </c>
      <c r="I15" s="8578">
        <v>45648</v>
      </c>
      <c r="J15" s="8579">
        <f t="shared" si="17"/>
      </c>
      <c r="K15" s="8575">
        <v>0</v>
      </c>
      <c r="L15" s="8575">
        <v>0</v>
      </c>
      <c r="M15" s="8589">
        <v>0</v>
      </c>
      <c r="N15" s="8589">
        <v>0</v>
      </c>
      <c r="O15" s="8574" t="s">
        <v>10098</v>
      </c>
      <c r="P15" s="8575">
        <v>0</v>
      </c>
      <c r="Q15" s="8575">
        <v>0</v>
      </c>
      <c r="R15" s="8575">
        <v>0</v>
      </c>
      <c r="S15" s="8575">
        <v>0</v>
      </c>
      <c r="T15" s="8575">
        <v>0</v>
      </c>
      <c r="U15" s="8575">
        <v>0</v>
      </c>
      <c r="V15" s="8575">
        <v>0</v>
      </c>
      <c r="W15" s="8575">
        <v>0</v>
      </c>
      <c r="X15" s="8575">
        <v>0</v>
      </c>
      <c r="Y15" s="8575">
        <v>0</v>
      </c>
      <c r="Z15" s="8575">
        <v>0</v>
      </c>
      <c r="AA15" s="8575">
        <v>0</v>
      </c>
      <c r="AB15" s="8580">
        <f t="shared" si="0"/>
      </c>
      <c r="AC15" s="8590">
        <f t="shared" si="3"/>
      </c>
      <c r="AD15" s="8582">
        <f t="shared" si="11"/>
      </c>
      <c r="AE15" s="8591">
        <f t="shared" si="19"/>
      </c>
      <c r="AF15" s="8584">
        <f>VLOOKUP(C15,'Data Products'!$A:$J,10,0)</f>
      </c>
      <c r="AG15" s="8585">
        <f t="shared" si="5"/>
      </c>
      <c r="AH15" s="8586">
        <f t="shared" si="13"/>
      </c>
      <c r="AI15" s="8598"/>
      <c r="AJ15" s="8587"/>
      <c r="AK15" s="8588"/>
      <c r="AL15" s="8599"/>
      <c r="AM15" s="8588"/>
      <c r="AN15" s="8588"/>
    </row>
    <row customHeight="true" hidden="true" ht="18" r="16">
      <c r="A16" s="8574">
        <v>14</v>
      </c>
      <c r="B16" s="8574" t="s">
        <v>10078</v>
      </c>
      <c r="C16" s="8574" t="s">
        <v>10103</v>
      </c>
      <c r="D16" s="8575">
        <v>0</v>
      </c>
      <c r="E16" s="8575">
        <v>0</v>
      </c>
      <c r="F16" s="8575"/>
      <c r="G16" s="8593">
        <f>VLOOKUP(C16,'Data Products'!$A:$B,2,0)</f>
      </c>
      <c r="H16" s="8594">
        <f t="shared" si="8"/>
      </c>
      <c r="I16" s="8578">
        <v>45504</v>
      </c>
      <c r="J16" s="8579">
        <f t="shared" si="17"/>
      </c>
      <c r="K16" s="8575">
        <v>0</v>
      </c>
      <c r="L16" s="8575">
        <v>0</v>
      </c>
      <c r="M16" s="8575">
        <v>0</v>
      </c>
      <c r="N16" s="8575">
        <v>0</v>
      </c>
      <c r="O16" s="8574" t="s">
        <v>10098</v>
      </c>
      <c r="P16" s="8575">
        <v>0</v>
      </c>
      <c r="Q16" s="8575">
        <v>0</v>
      </c>
      <c r="R16" s="8575">
        <v>0</v>
      </c>
      <c r="S16" s="8575">
        <v>0</v>
      </c>
      <c r="T16" s="8575">
        <v>0</v>
      </c>
      <c r="U16" s="8575">
        <v>0</v>
      </c>
      <c r="V16" s="8575">
        <v>0</v>
      </c>
      <c r="W16" s="8575">
        <v>0</v>
      </c>
      <c r="X16" s="8575">
        <v>0</v>
      </c>
      <c r="Y16" s="8575">
        <v>0</v>
      </c>
      <c r="Z16" s="8575">
        <v>0</v>
      </c>
      <c r="AA16" s="8575">
        <v>0</v>
      </c>
      <c r="AB16" s="8580">
        <f t="shared" si="0"/>
      </c>
      <c r="AC16" s="8590">
        <f t="shared" si="3"/>
      </c>
      <c r="AD16" s="8582">
        <f t="shared" si="11"/>
      </c>
      <c r="AE16" s="8591">
        <f t="shared" si="19"/>
      </c>
      <c r="AF16" s="8584">
        <f>VLOOKUP(C16,'Data Products'!$A:$J,10,0)</f>
      </c>
      <c r="AG16" s="8585">
        <f t="shared" si="5"/>
      </c>
      <c r="AH16" s="8586">
        <f t="shared" si="13"/>
      </c>
      <c r="AI16" s="8598"/>
      <c r="AJ16" s="8587"/>
      <c r="AK16" s="8588"/>
      <c r="AL16" s="8587"/>
      <c r="AM16" s="8588"/>
      <c r="AN16" s="8588"/>
    </row>
    <row customHeight="true" hidden="true" ht="18" r="17">
      <c r="A17" s="8574">
        <v>15</v>
      </c>
      <c r="B17" s="8574" t="s">
        <v>10078</v>
      </c>
      <c r="C17" s="8574" t="s">
        <v>10104</v>
      </c>
      <c r="D17" s="8575">
        <v>0</v>
      </c>
      <c r="E17" s="8575">
        <v>0</v>
      </c>
      <c r="F17" s="8575"/>
      <c r="G17" s="8576">
        <f>VLOOKUP(C17,'Data Products'!$A:$B,2,0)</f>
      </c>
      <c r="H17" s="8577">
        <f t="shared" si="8"/>
      </c>
      <c r="I17" s="8578">
        <v>45653</v>
      </c>
      <c r="J17" s="8579">
        <f t="shared" si="17"/>
      </c>
      <c r="K17" s="8575">
        <v>0</v>
      </c>
      <c r="L17" s="8575">
        <v>0</v>
      </c>
      <c r="M17" s="8575">
        <v>1000</v>
      </c>
      <c r="N17" s="8575">
        <v>1500</v>
      </c>
      <c r="O17" s="8574" t="s">
        <v>10098</v>
      </c>
      <c r="P17" s="8575">
        <v>0</v>
      </c>
      <c r="Q17" s="8575">
        <v>0</v>
      </c>
      <c r="R17" s="8575">
        <v>0</v>
      </c>
      <c r="S17" s="8575">
        <v>0</v>
      </c>
      <c r="T17" s="8575">
        <v>0</v>
      </c>
      <c r="U17" s="8575">
        <v>0</v>
      </c>
      <c r="V17" s="8575">
        <v>0</v>
      </c>
      <c r="W17" s="8575">
        <v>0</v>
      </c>
      <c r="X17" s="8575">
        <v>0</v>
      </c>
      <c r="Y17" s="8575">
        <v>0</v>
      </c>
      <c r="Z17" s="8575">
        <v>0</v>
      </c>
      <c r="AA17" s="8575">
        <v>0</v>
      </c>
      <c r="AB17" s="8580">
        <f t="shared" si="0"/>
      </c>
      <c r="AC17" s="8590">
        <f t="shared" si="3"/>
      </c>
      <c r="AD17" s="8582">
        <f t="shared" si="11"/>
      </c>
      <c r="AE17" s="8591">
        <f t="shared" si="19"/>
      </c>
      <c r="AF17" s="8584">
        <f>VLOOKUP(C17,'Data Products'!$A:$J,10,0)</f>
      </c>
      <c r="AG17" s="8585">
        <f t="shared" si="5"/>
      </c>
      <c r="AH17" s="8586">
        <f t="shared" si="13"/>
      </c>
      <c r="AI17" s="8598"/>
      <c r="AJ17" s="8588"/>
      <c r="AK17" s="8588"/>
      <c r="AL17" s="8587"/>
      <c r="AM17" s="8588"/>
      <c r="AN17" s="8588"/>
    </row>
    <row r="18">
      <c r="A18" s="8574">
        <v>16</v>
      </c>
      <c r="B18" s="8574" t="s">
        <v>10078</v>
      </c>
      <c r="C18" s="8574" t="s">
        <v>10105</v>
      </c>
      <c r="D18" s="8575">
        <v>1741</v>
      </c>
      <c r="E18" s="8575">
        <v>1741</v>
      </c>
      <c r="F18" s="8575"/>
      <c r="G18" s="8576">
        <f>VLOOKUP(C18,'Data Products'!$A:$B,2,0)</f>
      </c>
      <c r="H18" s="8577">
        <f t="shared" si="8"/>
      </c>
      <c r="I18" s="8578">
        <v>45737</v>
      </c>
      <c r="J18" s="8579">
        <f t="shared" si="17"/>
      </c>
      <c r="K18" s="8575">
        <v>603</v>
      </c>
      <c r="L18" s="8575">
        <v>1006</v>
      </c>
      <c r="M18" s="8575">
        <v>0</v>
      </c>
      <c r="N18" s="8575">
        <v>0</v>
      </c>
      <c r="O18" s="8574" t="s">
        <v>10098</v>
      </c>
      <c r="P18" s="8575">
        <v>1000</v>
      </c>
      <c r="Q18" s="8575">
        <v>1000</v>
      </c>
      <c r="R18" s="8575">
        <v>228</v>
      </c>
      <c r="S18" s="8575">
        <v>228</v>
      </c>
      <c r="T18" s="8575">
        <v>513</v>
      </c>
      <c r="U18" s="8575">
        <v>513</v>
      </c>
      <c r="V18" s="8575">
        <v>0</v>
      </c>
      <c r="W18" s="8575">
        <v>0</v>
      </c>
      <c r="X18" s="8575">
        <v>0</v>
      </c>
      <c r="Y18" s="8575">
        <v>0</v>
      </c>
      <c r="Z18" s="8575">
        <v>0</v>
      </c>
      <c r="AA18" s="8575">
        <v>0</v>
      </c>
      <c r="AB18" s="8580">
        <f t="shared" si="0"/>
      </c>
      <c r="AC18" s="8581">
        <f t="shared" si="3"/>
      </c>
      <c r="AD18" s="8582">
        <f t="shared" si="11"/>
      </c>
      <c r="AE18" s="8583">
        <f t="shared" si="19"/>
      </c>
      <c r="AF18" s="8584">
        <f>VLOOKUP(C18,'Data Products'!$A:$J,10,0)</f>
      </c>
      <c r="AG18" s="8585">
        <f t="shared" si="5"/>
      </c>
      <c r="AH18" s="8586">
        <f t="shared" si="13"/>
      </c>
      <c r="AI18" s="8598" t="s">
        <v>10100</v>
      </c>
      <c r="AJ18" s="8588"/>
      <c r="AK18" s="8588"/>
      <c r="AL18" s="8587"/>
      <c r="AM18" s="8588"/>
      <c r="AN18" s="8588"/>
    </row>
    <row r="19">
      <c r="A19" s="8574">
        <v>17</v>
      </c>
      <c r="B19" s="8574" t="s">
        <v>10078</v>
      </c>
      <c r="C19" s="8574" t="s">
        <v>10106</v>
      </c>
      <c r="D19" s="8575">
        <v>448</v>
      </c>
      <c r="E19" s="8575">
        <v>448</v>
      </c>
      <c r="F19" s="8575"/>
      <c r="G19" s="8576">
        <f>VLOOKUP(C19,'Data Products'!$A:$B,2,0)</f>
      </c>
      <c r="H19" s="8577">
        <f t="shared" si="8"/>
      </c>
      <c r="I19" s="8578">
        <v>45653</v>
      </c>
      <c r="J19" s="8579">
        <f t="shared" si="17"/>
      </c>
      <c r="K19" s="8575">
        <v>723</v>
      </c>
      <c r="L19" s="8575">
        <v>782</v>
      </c>
      <c r="M19" s="8575">
        <v>0</v>
      </c>
      <c r="N19" s="8575">
        <v>0</v>
      </c>
      <c r="O19" s="8574" t="s">
        <v>10098</v>
      </c>
      <c r="P19" s="8575">
        <v>100</v>
      </c>
      <c r="Q19" s="8575">
        <v>100</v>
      </c>
      <c r="R19" s="8575">
        <v>104</v>
      </c>
      <c r="S19" s="8575">
        <v>104</v>
      </c>
      <c r="T19" s="8575">
        <v>244</v>
      </c>
      <c r="U19" s="8575">
        <v>244</v>
      </c>
      <c r="V19" s="8575">
        <v>0</v>
      </c>
      <c r="W19" s="8575">
        <v>0</v>
      </c>
      <c r="X19" s="8575">
        <v>0</v>
      </c>
      <c r="Y19" s="8575">
        <v>0</v>
      </c>
      <c r="Z19" s="8575">
        <v>0</v>
      </c>
      <c r="AA19" s="8575">
        <v>0</v>
      </c>
      <c r="AB19" s="8580">
        <f t="shared" si="0"/>
      </c>
      <c r="AC19" s="8581">
        <f t="shared" si="3"/>
      </c>
      <c r="AD19" s="8582">
        <f t="shared" si="11"/>
      </c>
      <c r="AE19" s="8583">
        <f t="shared" si="19"/>
      </c>
      <c r="AF19" s="8584">
        <f>VLOOKUP(C19,'Data Products'!$A:$J,10,0)</f>
      </c>
      <c r="AG19" s="8585">
        <f t="shared" si="5"/>
      </c>
      <c r="AH19" s="8586">
        <f t="shared" si="13"/>
      </c>
      <c r="AI19" s="8598"/>
      <c r="AJ19" s="8588"/>
      <c r="AK19" s="8588"/>
      <c r="AL19" s="8587"/>
      <c r="AM19" s="8588"/>
      <c r="AN19" s="8588"/>
    </row>
    <row r="20">
      <c r="A20" s="8574">
        <v>18</v>
      </c>
      <c r="B20" s="8574" t="s">
        <v>10078</v>
      </c>
      <c r="C20" s="8574" t="s">
        <v>10107</v>
      </c>
      <c r="D20" s="8575">
        <v>10</v>
      </c>
      <c r="E20" s="8575">
        <v>10</v>
      </c>
      <c r="F20" s="8575"/>
      <c r="G20" s="8576">
        <f>VLOOKUP(C20,'Data Products'!$A:$B,2,0)</f>
      </c>
      <c r="H20" s="8577">
        <f t="shared" si="8"/>
      </c>
      <c r="I20" s="8578">
        <v>45653</v>
      </c>
      <c r="J20" s="8579">
        <f t="shared" si="17"/>
      </c>
      <c r="K20" s="8575">
        <v>7</v>
      </c>
      <c r="L20" s="8575">
        <v>9</v>
      </c>
      <c r="M20" s="8575">
        <v>0</v>
      </c>
      <c r="N20" s="8575">
        <v>0</v>
      </c>
      <c r="O20" s="8574" t="s">
        <v>10098</v>
      </c>
      <c r="P20" s="8575">
        <v>0</v>
      </c>
      <c r="Q20" s="8575">
        <v>0</v>
      </c>
      <c r="R20" s="8575">
        <v>8</v>
      </c>
      <c r="S20" s="8575">
        <v>8</v>
      </c>
      <c r="T20" s="8575">
        <v>2</v>
      </c>
      <c r="U20" s="8575">
        <v>2</v>
      </c>
      <c r="V20" s="8575">
        <v>0</v>
      </c>
      <c r="W20" s="8575">
        <v>0</v>
      </c>
      <c r="X20" s="8575">
        <v>0</v>
      </c>
      <c r="Y20" s="8575">
        <v>0</v>
      </c>
      <c r="Z20" s="8575">
        <v>0</v>
      </c>
      <c r="AA20" s="8575">
        <v>0</v>
      </c>
      <c r="AB20" s="8580">
        <f t="shared" si="0"/>
      </c>
      <c r="AC20" s="8596">
        <f t="shared" si="3"/>
      </c>
      <c r="AD20" s="8582">
        <f t="shared" si="11"/>
      </c>
      <c r="AE20" s="8597">
        <f t="shared" si="19"/>
      </c>
      <c r="AF20" s="8584">
        <f>VLOOKUP(C20,'Data Products'!$A:$J,10,0)</f>
      </c>
      <c r="AG20" s="8585">
        <f t="shared" si="5"/>
      </c>
      <c r="AH20" s="8586">
        <f t="shared" si="13"/>
      </c>
      <c r="AI20" s="8598" t="s">
        <v>10108</v>
      </c>
      <c r="AJ20" s="8588"/>
      <c r="AK20" s="8588"/>
      <c r="AL20" s="8587"/>
      <c r="AM20" s="8588"/>
      <c r="AN20" s="8588"/>
    </row>
    <row r="21">
      <c r="A21" s="8574">
        <v>19</v>
      </c>
      <c r="B21" s="8574" t="s">
        <v>10078</v>
      </c>
      <c r="C21" s="8574" t="s">
        <v>10109</v>
      </c>
      <c r="D21" s="8575">
        <v>3</v>
      </c>
      <c r="E21" s="8575">
        <v>3</v>
      </c>
      <c r="F21" s="8575"/>
      <c r="G21" s="8576">
        <f>VLOOKUP(C21,'Data Products'!$A:$B,2,0)</f>
      </c>
      <c r="H21" s="8577">
        <f t="shared" si="8"/>
      </c>
      <c r="I21" s="8578">
        <v>45847</v>
      </c>
      <c r="J21" s="8579">
        <f t="shared" si="17"/>
      </c>
      <c r="K21" s="8575">
        <v>5</v>
      </c>
      <c r="L21" s="8575">
        <v>5</v>
      </c>
      <c r="M21" s="8575">
        <v>0</v>
      </c>
      <c r="N21" s="8575">
        <v>0</v>
      </c>
      <c r="O21" s="8574" t="s">
        <v>10098</v>
      </c>
      <c r="P21" s="8575">
        <v>0</v>
      </c>
      <c r="Q21" s="8575">
        <v>0</v>
      </c>
      <c r="R21" s="8575">
        <v>3</v>
      </c>
      <c r="S21" s="8575">
        <v>3</v>
      </c>
      <c r="T21" s="8575">
        <v>0</v>
      </c>
      <c r="U21" s="8575">
        <v>0</v>
      </c>
      <c r="V21" s="8575">
        <v>0</v>
      </c>
      <c r="W21" s="8575">
        <v>0</v>
      </c>
      <c r="X21" s="8575">
        <v>0</v>
      </c>
      <c r="Y21" s="8575">
        <v>0</v>
      </c>
      <c r="Z21" s="8575">
        <v>0</v>
      </c>
      <c r="AA21" s="8575">
        <v>0</v>
      </c>
      <c r="AB21" s="8580">
        <f t="shared" si="0"/>
      </c>
      <c r="AC21" s="8590">
        <f t="shared" si="3"/>
      </c>
      <c r="AD21" s="8582">
        <f t="shared" si="11"/>
      </c>
      <c r="AE21" s="8591">
        <f t="shared" si="19"/>
      </c>
      <c r="AF21" s="8584">
        <f>VLOOKUP(C21,'Data Products'!$A:$J,10,0)</f>
      </c>
      <c r="AG21" s="8585">
        <f t="shared" si="5"/>
      </c>
      <c r="AH21" s="8586">
        <f t="shared" si="13"/>
      </c>
      <c r="AI21" s="8598" t="s">
        <v>10108</v>
      </c>
      <c r="AJ21" s="8588"/>
      <c r="AK21" s="8588"/>
      <c r="AL21" s="8587"/>
      <c r="AM21" s="8588"/>
      <c r="AN21" s="8588"/>
    </row>
    <row r="22">
      <c r="A22" s="8574">
        <v>20</v>
      </c>
      <c r="B22" s="8574" t="s">
        <v>10078</v>
      </c>
      <c r="C22" s="8574" t="s">
        <v>10110</v>
      </c>
      <c r="D22" s="8575">
        <v>245</v>
      </c>
      <c r="E22" s="8575">
        <v>245</v>
      </c>
      <c r="F22" s="8575"/>
      <c r="G22" s="8576">
        <f>VLOOKUP(C22,'Data Products'!$A:$B,2,0)</f>
      </c>
      <c r="H22" s="8577">
        <f t="shared" si="8"/>
      </c>
      <c r="I22" s="8578">
        <v>45847</v>
      </c>
      <c r="J22" s="8579">
        <f t="shared" si="17"/>
      </c>
      <c r="K22" s="8575">
        <v>92</v>
      </c>
      <c r="L22" s="8575">
        <v>93</v>
      </c>
      <c r="M22" s="8575">
        <v>0</v>
      </c>
      <c r="N22" s="8575">
        <v>0</v>
      </c>
      <c r="O22" s="8574" t="s">
        <v>10098</v>
      </c>
      <c r="P22" s="8575">
        <v>0</v>
      </c>
      <c r="Q22" s="8575">
        <v>0</v>
      </c>
      <c r="R22" s="8575">
        <v>54</v>
      </c>
      <c r="S22" s="8575">
        <v>54</v>
      </c>
      <c r="T22" s="8575">
        <v>191</v>
      </c>
      <c r="U22" s="8575">
        <v>191</v>
      </c>
      <c r="V22" s="8575">
        <v>0</v>
      </c>
      <c r="W22" s="8575">
        <v>0</v>
      </c>
      <c r="X22" s="8575">
        <v>0</v>
      </c>
      <c r="Y22" s="8575">
        <v>0</v>
      </c>
      <c r="Z22" s="8575">
        <v>0</v>
      </c>
      <c r="AA22" s="8575">
        <v>0</v>
      </c>
      <c r="AB22" s="8580">
        <f t="shared" si="0"/>
      </c>
      <c r="AC22" s="8581">
        <f t="shared" si="3"/>
      </c>
      <c r="AD22" s="8582">
        <f t="shared" si="11"/>
      </c>
      <c r="AE22" s="8583">
        <f t="shared" si="19"/>
      </c>
      <c r="AF22" s="8584">
        <f>VLOOKUP(C22,'Data Products'!$A:$J,10,0)</f>
      </c>
      <c r="AG22" s="8585">
        <f t="shared" si="5"/>
      </c>
      <c r="AH22" s="8586">
        <f t="shared" si="13"/>
      </c>
      <c r="AI22" s="8598"/>
      <c r="AJ22" s="8588"/>
      <c r="AK22" s="8588"/>
      <c r="AL22" s="8587"/>
      <c r="AM22" s="8588"/>
      <c r="AN22" s="8588"/>
    </row>
    <row customHeight="true" hidden="true" ht="18" r="23">
      <c r="A23" s="8574">
        <v>21</v>
      </c>
      <c r="B23" s="8574" t="s">
        <v>10088</v>
      </c>
      <c r="C23" s="8574" t="s">
        <v>10111</v>
      </c>
      <c r="D23" s="8575">
        <v>0</v>
      </c>
      <c r="E23" s="8575">
        <v>0</v>
      </c>
      <c r="F23" s="8575"/>
      <c r="G23" s="8593">
        <f>VLOOKUP(C23,'Data Products'!$A:$B,2,0)</f>
      </c>
      <c r="H23" s="8594">
        <f t="shared" si="8"/>
      </c>
      <c r="I23" s="8578">
        <v>45415</v>
      </c>
      <c r="J23" s="8579">
        <f t="shared" si="17"/>
      </c>
      <c r="K23" s="8575">
        <v>0</v>
      </c>
      <c r="L23" s="8575">
        <v>0</v>
      </c>
      <c r="M23" s="8575">
        <v>0</v>
      </c>
      <c r="N23" s="8575">
        <v>0</v>
      </c>
      <c r="O23" s="8574" t="s">
        <v>10098</v>
      </c>
      <c r="P23" s="8575">
        <v>0</v>
      </c>
      <c r="Q23" s="8575">
        <v>0</v>
      </c>
      <c r="R23" s="8575">
        <v>0</v>
      </c>
      <c r="S23" s="8575">
        <v>0</v>
      </c>
      <c r="T23" s="8575">
        <v>0</v>
      </c>
      <c r="U23" s="8575">
        <v>0</v>
      </c>
      <c r="V23" s="8575">
        <v>0</v>
      </c>
      <c r="W23" s="8575">
        <v>0</v>
      </c>
      <c r="X23" s="8575">
        <v>0</v>
      </c>
      <c r="Y23" s="8575">
        <v>0</v>
      </c>
      <c r="Z23" s="8575">
        <v>0</v>
      </c>
      <c r="AA23" s="8575">
        <v>0</v>
      </c>
      <c r="AB23" s="8580">
        <f t="shared" si="0"/>
      </c>
      <c r="AC23" s="8596">
        <f t="shared" si="3"/>
      </c>
      <c r="AD23" s="8582">
        <f t="shared" si="11"/>
      </c>
      <c r="AE23" s="8597">
        <f t="shared" si="19"/>
      </c>
      <c r="AF23" s="8584">
        <f>VLOOKUP(C23,'Data Products'!$A:$J,10,0)</f>
      </c>
      <c r="AG23" s="8585">
        <f t="shared" si="5"/>
      </c>
      <c r="AH23" s="8586">
        <f t="shared" si="13"/>
      </c>
      <c r="AI23" s="8587" t="s">
        <v>10112</v>
      </c>
      <c r="AJ23" s="8588"/>
      <c r="AK23" s="8588"/>
      <c r="AL23" s="8575"/>
      <c r="AM23" s="8588"/>
      <c r="AN23" s="8588"/>
    </row>
    <row customHeight="true" hidden="true" ht="18" r="24">
      <c r="A24" s="8574">
        <v>22</v>
      </c>
      <c r="B24" s="8574" t="s">
        <v>10113</v>
      </c>
      <c r="C24" s="8574" t="s">
        <v>10114</v>
      </c>
      <c r="D24" s="8575">
        <v>0</v>
      </c>
      <c r="E24" s="8575">
        <v>0</v>
      </c>
      <c r="F24" s="8575"/>
      <c r="G24" s="8593">
        <f>VLOOKUP(C24,'Data Products'!$A:$B,2,0)</f>
      </c>
      <c r="H24" s="8594">
        <f t="shared" si="8"/>
      </c>
      <c r="I24" s="8578">
        <v>45436</v>
      </c>
      <c r="J24" s="8579">
        <f t="shared" si="17"/>
      </c>
      <c r="K24" s="8575">
        <v>0</v>
      </c>
      <c r="L24" s="8575">
        <v>0</v>
      </c>
      <c r="M24" s="8575">
        <v>0</v>
      </c>
      <c r="N24" s="8575">
        <v>0</v>
      </c>
      <c r="O24" s="8574" t="s">
        <v>10098</v>
      </c>
      <c r="P24" s="8575">
        <v>0</v>
      </c>
      <c r="Q24" s="8575">
        <v>0</v>
      </c>
      <c r="R24" s="8575">
        <v>0</v>
      </c>
      <c r="S24" s="8575">
        <v>0</v>
      </c>
      <c r="T24" s="8575">
        <v>0</v>
      </c>
      <c r="U24" s="8575">
        <v>0</v>
      </c>
      <c r="V24" s="8575">
        <v>0</v>
      </c>
      <c r="W24" s="8575">
        <v>0</v>
      </c>
      <c r="X24" s="8575">
        <v>0</v>
      </c>
      <c r="Y24" s="8575">
        <v>0</v>
      </c>
      <c r="Z24" s="8575">
        <v>0</v>
      </c>
      <c r="AA24" s="8575">
        <v>0</v>
      </c>
      <c r="AB24" s="8580">
        <f t="shared" si="0"/>
      </c>
      <c r="AC24" s="8590">
        <f t="shared" si="3"/>
      </c>
      <c r="AD24" s="8582">
        <f t="shared" si="11"/>
      </c>
      <c r="AE24" s="8591">
        <f t="shared" si="19"/>
      </c>
      <c r="AF24" s="8584">
        <f>VLOOKUP(C24,'Data Products'!$A:$J,10,0)</f>
      </c>
      <c r="AG24" s="8585">
        <f t="shared" si="5"/>
      </c>
      <c r="AH24" s="8586">
        <f t="shared" si="13"/>
      </c>
      <c r="AI24" s="8587"/>
      <c r="AJ24" s="8588"/>
      <c r="AK24" s="8588"/>
      <c r="AL24" s="8587"/>
      <c r="AM24" s="8588"/>
      <c r="AN24" s="8588"/>
    </row>
    <row customHeight="true" hidden="true" ht="18" r="25">
      <c r="A25" s="8574">
        <v>23</v>
      </c>
      <c r="B25" s="8574" t="s">
        <v>10088</v>
      </c>
      <c r="C25" s="8574" t="s">
        <v>10115</v>
      </c>
      <c r="D25" s="8575">
        <v>0</v>
      </c>
      <c r="E25" s="8575">
        <v>0</v>
      </c>
      <c r="F25" s="8575"/>
      <c r="G25" s="8593">
        <f>VLOOKUP(C25,'Data Products'!$A:$B,2,0)</f>
      </c>
      <c r="H25" s="8594">
        <f t="shared" si="8"/>
      </c>
      <c r="I25" s="8578">
        <v>45649</v>
      </c>
      <c r="J25" s="8579">
        <f t="shared" si="17"/>
      </c>
      <c r="K25" s="8575">
        <v>0</v>
      </c>
      <c r="L25" s="8575">
        <v>0</v>
      </c>
      <c r="M25" s="8575">
        <v>1000</v>
      </c>
      <c r="N25" s="8575">
        <v>2000</v>
      </c>
      <c r="O25" s="8574" t="s">
        <v>10116</v>
      </c>
      <c r="P25" s="8575">
        <v>0</v>
      </c>
      <c r="Q25" s="8575">
        <v>0</v>
      </c>
      <c r="R25" s="8589">
        <v>0</v>
      </c>
      <c r="S25" s="8575">
        <v>0</v>
      </c>
      <c r="T25" s="8575">
        <v>0</v>
      </c>
      <c r="U25" s="8575">
        <v>0</v>
      </c>
      <c r="V25" s="8575">
        <v>0</v>
      </c>
      <c r="W25" s="8575">
        <v>0</v>
      </c>
      <c r="X25" s="8575">
        <v>0</v>
      </c>
      <c r="Y25" s="8575">
        <v>0</v>
      </c>
      <c r="Z25" s="8575">
        <v>0</v>
      </c>
      <c r="AA25" s="8575">
        <v>0</v>
      </c>
      <c r="AB25" s="8580">
        <f t="shared" si="0"/>
      </c>
      <c r="AC25" s="8590">
        <f t="shared" si="3"/>
      </c>
      <c r="AD25" s="8582">
        <f t="shared" si="11"/>
      </c>
      <c r="AE25" s="8591">
        <f t="shared" si="19"/>
      </c>
      <c r="AF25" s="8584">
        <f>VLOOKUP(C25,'Data Products'!$A:$J,10,0)</f>
      </c>
      <c r="AG25" s="8585">
        <f t="shared" si="5"/>
      </c>
      <c r="AH25" s="8586">
        <f t="shared" si="13"/>
      </c>
      <c r="AI25" s="8587"/>
      <c r="AJ25" s="8588"/>
      <c r="AK25" s="8588"/>
      <c r="AL25" s="8587"/>
      <c r="AM25" s="8588"/>
      <c r="AN25" s="8588"/>
    </row>
    <row customHeight="true" hidden="true" ht="18" r="26">
      <c r="A26" s="8574">
        <v>24</v>
      </c>
      <c r="B26" s="8574" t="s">
        <v>10088</v>
      </c>
      <c r="C26" s="8574" t="s">
        <v>10117</v>
      </c>
      <c r="D26" s="8575">
        <v>0</v>
      </c>
      <c r="E26" s="8575">
        <v>0</v>
      </c>
      <c r="F26" s="8575"/>
      <c r="G26" s="8593">
        <f>VLOOKUP(C26,'Data Products'!$A:$B,2,0)</f>
      </c>
      <c r="H26" s="8594">
        <f t="shared" si="8"/>
      </c>
      <c r="I26" s="8578">
        <v>45415</v>
      </c>
      <c r="J26" s="8579">
        <f t="shared" si="17"/>
      </c>
      <c r="K26" s="8575">
        <v>0</v>
      </c>
      <c r="L26" s="8575">
        <v>0</v>
      </c>
      <c r="M26" s="8575">
        <v>0</v>
      </c>
      <c r="N26" s="8575">
        <v>0</v>
      </c>
      <c r="O26" s="8574" t="s">
        <v>10116</v>
      </c>
      <c r="P26" s="8575">
        <v>0</v>
      </c>
      <c r="Q26" s="8575">
        <v>0</v>
      </c>
      <c r="R26" s="8575">
        <v>0</v>
      </c>
      <c r="S26" s="8575">
        <v>0</v>
      </c>
      <c r="T26" s="8575">
        <v>0</v>
      </c>
      <c r="U26" s="8575">
        <v>0</v>
      </c>
      <c r="V26" s="8575">
        <v>0</v>
      </c>
      <c r="W26" s="8575">
        <v>0</v>
      </c>
      <c r="X26" s="8575">
        <v>0</v>
      </c>
      <c r="Y26" s="8575">
        <v>0</v>
      </c>
      <c r="Z26" s="8575">
        <v>0</v>
      </c>
      <c r="AA26" s="8575">
        <v>0</v>
      </c>
      <c r="AB26" s="8580">
        <f t="shared" si="0"/>
      </c>
      <c r="AC26" s="8590">
        <f t="shared" si="3"/>
      </c>
      <c r="AD26" s="8582">
        <f t="shared" si="11"/>
      </c>
      <c r="AE26" s="8591">
        <f t="shared" si="19"/>
      </c>
      <c r="AF26" s="8584">
        <f>VLOOKUP(C26,'Data Products'!$A:$J,10,0)</f>
      </c>
      <c r="AG26" s="8585">
        <f t="shared" si="5"/>
      </c>
      <c r="AH26" s="8586">
        <f t="shared" si="13"/>
      </c>
      <c r="AI26" s="8587"/>
      <c r="AJ26" s="8587"/>
      <c r="AK26" s="8588"/>
      <c r="AL26" s="8587"/>
      <c r="AM26" s="8588"/>
      <c r="AN26" s="8588"/>
    </row>
    <row r="27">
      <c r="A27" s="8574">
        <v>25</v>
      </c>
      <c r="B27" s="8574" t="s">
        <v>10085</v>
      </c>
      <c r="C27" s="8574" t="s">
        <v>10118</v>
      </c>
      <c r="D27" s="8575">
        <v>843</v>
      </c>
      <c r="E27" s="8575">
        <v>836</v>
      </c>
      <c r="F27" s="8575"/>
      <c r="G27" s="8576">
        <f>VLOOKUP(C27,'Data Products'!$A:$B,2,0)</f>
      </c>
      <c r="H27" s="8577">
        <f t="shared" si="8"/>
      </c>
      <c r="I27" s="8578">
        <v>45454</v>
      </c>
      <c r="J27" s="8579">
        <f t="shared" si="17"/>
      </c>
      <c r="K27" s="8575">
        <v>1555</v>
      </c>
      <c r="L27" s="8575">
        <v>1852</v>
      </c>
      <c r="M27" s="8575">
        <v>0</v>
      </c>
      <c r="N27" s="8575">
        <v>0</v>
      </c>
      <c r="O27" s="8574" t="s">
        <v>10116</v>
      </c>
      <c r="P27" s="8575">
        <v>0</v>
      </c>
      <c r="Q27" s="8575">
        <v>0</v>
      </c>
      <c r="R27" s="8575">
        <v>305</v>
      </c>
      <c r="S27" s="8575">
        <v>298</v>
      </c>
      <c r="T27" s="8575">
        <v>538</v>
      </c>
      <c r="U27" s="8575">
        <v>538</v>
      </c>
      <c r="V27" s="8575">
        <v>0</v>
      </c>
      <c r="W27" s="8575">
        <v>0</v>
      </c>
      <c r="X27" s="8575">
        <v>0</v>
      </c>
      <c r="Y27" s="8575">
        <v>0</v>
      </c>
      <c r="Z27" s="8575">
        <v>0</v>
      </c>
      <c r="AA27" s="8575">
        <v>0</v>
      </c>
      <c r="AB27" s="8580">
        <f t="shared" si="0"/>
      </c>
      <c r="AC27" s="8596">
        <f t="shared" si="3"/>
      </c>
      <c r="AD27" s="8582">
        <f t="shared" si="11"/>
      </c>
      <c r="AE27" s="8597">
        <f t="shared" si="19"/>
      </c>
      <c r="AF27" s="8584">
        <f>VLOOKUP(C27,'Data Products'!$A:$J,10,0)</f>
      </c>
      <c r="AG27" s="8585">
        <f t="shared" si="5"/>
      </c>
      <c r="AH27" s="8586">
        <f t="shared" si="13"/>
      </c>
      <c r="AI27" s="8598" t="s">
        <v>10119</v>
      </c>
      <c r="AJ27" s="8587"/>
      <c r="AK27" s="8588"/>
      <c r="AL27" s="8587"/>
      <c r="AM27" s="8588"/>
      <c r="AN27" s="8588"/>
    </row>
    <row r="28">
      <c r="A28" s="8574">
        <v>26</v>
      </c>
      <c r="B28" s="8574" t="s">
        <v>10085</v>
      </c>
      <c r="C28" s="8574" t="s">
        <v>10120</v>
      </c>
      <c r="D28" s="8575">
        <v>3238</v>
      </c>
      <c r="E28" s="8575">
        <v>3216</v>
      </c>
      <c r="F28" s="8575"/>
      <c r="G28" s="8576">
        <f>VLOOKUP(C28,'Data Products'!$A:$B,2,0)</f>
      </c>
      <c r="H28" s="8577">
        <f t="shared" si="8"/>
      </c>
      <c r="I28" s="8578">
        <v>45974</v>
      </c>
      <c r="J28" s="8579">
        <f t="shared" si="17"/>
      </c>
      <c r="K28" s="8575">
        <v>266</v>
      </c>
      <c r="L28" s="8575">
        <v>570</v>
      </c>
      <c r="M28" s="8575">
        <v>500</v>
      </c>
      <c r="N28" s="8575">
        <v>1000</v>
      </c>
      <c r="O28" s="8574" t="s">
        <v>10116</v>
      </c>
      <c r="P28" s="8575">
        <v>1000</v>
      </c>
      <c r="Q28" s="8575">
        <v>1000</v>
      </c>
      <c r="R28" s="8575">
        <v>473</v>
      </c>
      <c r="S28" s="8575">
        <v>464</v>
      </c>
      <c r="T28" s="8575">
        <v>1747</v>
      </c>
      <c r="U28" s="8575">
        <v>1739</v>
      </c>
      <c r="V28" s="8575">
        <v>18</v>
      </c>
      <c r="W28" s="8575">
        <v>13</v>
      </c>
      <c r="X28" s="8575">
        <v>0</v>
      </c>
      <c r="Y28" s="8575">
        <v>0</v>
      </c>
      <c r="Z28" s="8575">
        <v>0</v>
      </c>
      <c r="AA28" s="8575">
        <v>0</v>
      </c>
      <c r="AB28" s="8580">
        <f t="shared" si="0"/>
      </c>
      <c r="AC28" s="8581">
        <f t="shared" si="3"/>
      </c>
      <c r="AD28" s="8582">
        <f t="shared" si="11"/>
      </c>
      <c r="AE28" s="8583">
        <f t="shared" si="19"/>
      </c>
      <c r="AF28" s="8584">
        <f>VLOOKUP(C28,'Data Products'!$A:$J,10,0)</f>
      </c>
      <c r="AG28" s="8585">
        <f t="shared" si="5"/>
      </c>
      <c r="AH28" s="8586">
        <f t="shared" si="13"/>
      </c>
      <c r="AI28" s="8587"/>
      <c r="AJ28" s="8587"/>
      <c r="AK28" s="8588"/>
      <c r="AL28" s="8587"/>
      <c r="AM28" s="8588"/>
      <c r="AN28" s="8588"/>
    </row>
    <row customHeight="true" hidden="true" ht="18" r="29">
      <c r="A29" s="8574">
        <v>27</v>
      </c>
      <c r="B29" s="8574" t="s">
        <v>10088</v>
      </c>
      <c r="C29" s="8574" t="s">
        <v>10121</v>
      </c>
      <c r="D29" s="8575">
        <v>0</v>
      </c>
      <c r="E29" s="8575">
        <v>0</v>
      </c>
      <c r="F29" s="8575"/>
      <c r="G29" s="8576">
        <f>VLOOKUP(C29,'Data Products'!$A:$B,2,0)</f>
      </c>
      <c r="H29" s="8577">
        <f t="shared" si="8"/>
      </c>
      <c r="I29" s="8578">
        <v>45827</v>
      </c>
      <c r="J29" s="8579">
        <f t="shared" si="17"/>
      </c>
      <c r="K29" s="8575">
        <v>0</v>
      </c>
      <c r="L29" s="8575">
        <v>0</v>
      </c>
      <c r="M29" s="8575">
        <v>0</v>
      </c>
      <c r="N29" s="8575">
        <v>0</v>
      </c>
      <c r="O29" s="8574" t="s">
        <v>10116</v>
      </c>
      <c r="P29" s="8575">
        <v>0</v>
      </c>
      <c r="Q29" s="8575">
        <v>0</v>
      </c>
      <c r="R29" s="8575">
        <v>0</v>
      </c>
      <c r="S29" s="8575">
        <v>0</v>
      </c>
      <c r="T29" s="8575">
        <v>0</v>
      </c>
      <c r="U29" s="8575">
        <v>0</v>
      </c>
      <c r="V29" s="8575">
        <v>0</v>
      </c>
      <c r="W29" s="8575">
        <v>0</v>
      </c>
      <c r="X29" s="8575">
        <v>0</v>
      </c>
      <c r="Y29" s="8575">
        <v>0</v>
      </c>
      <c r="Z29" s="8575">
        <v>0</v>
      </c>
      <c r="AA29" s="8575">
        <v>0</v>
      </c>
      <c r="AB29" s="8580">
        <f t="shared" si="0"/>
      </c>
      <c r="AC29" s="8600">
        <f t="shared" si="3"/>
      </c>
      <c r="AD29" s="8582">
        <f t="shared" si="11"/>
      </c>
      <c r="AE29" s="8601">
        <f t="shared" si="19"/>
      </c>
      <c r="AF29" s="8584">
        <f>VLOOKUP(C29,'Data Products'!$A:$J,10,0)</f>
      </c>
      <c r="AG29" s="8585">
        <f t="shared" si="5"/>
      </c>
      <c r="AH29" s="8586">
        <f t="shared" si="13"/>
      </c>
      <c r="AI29" s="8587" t="s">
        <v>10122</v>
      </c>
      <c r="AJ29" s="8587"/>
      <c r="AK29" s="8588"/>
      <c r="AL29" s="8587"/>
      <c r="AM29" s="8588"/>
      <c r="AN29" s="8588"/>
    </row>
    <row r="30">
      <c r="A30" s="8574">
        <v>28</v>
      </c>
      <c r="B30" s="8574" t="s">
        <v>10085</v>
      </c>
      <c r="C30" s="8574" t="s">
        <v>10123</v>
      </c>
      <c r="D30" s="8575">
        <v>4030</v>
      </c>
      <c r="E30" s="8575">
        <v>4029</v>
      </c>
      <c r="F30" s="8575"/>
      <c r="G30" s="8576">
        <f>VLOOKUP(C30,'Data Products'!$A:$B,2,0)</f>
      </c>
      <c r="H30" s="8577">
        <f t="shared" si="8"/>
      </c>
      <c r="I30" s="8578">
        <v>45590</v>
      </c>
      <c r="J30" s="8579">
        <f t="shared" si="17"/>
      </c>
      <c r="K30" s="8575">
        <v>225</v>
      </c>
      <c r="L30" s="8575">
        <v>529</v>
      </c>
      <c r="M30" s="8575">
        <v>0</v>
      </c>
      <c r="N30" s="8575">
        <v>0</v>
      </c>
      <c r="O30" s="8574" t="s">
        <v>10116</v>
      </c>
      <c r="P30" s="8575">
        <v>2500</v>
      </c>
      <c r="Q30" s="8575">
        <v>2500</v>
      </c>
      <c r="R30" s="8575">
        <v>743</v>
      </c>
      <c r="S30" s="8575">
        <v>743</v>
      </c>
      <c r="T30" s="8575">
        <v>787</v>
      </c>
      <c r="U30" s="8575">
        <v>786</v>
      </c>
      <c r="V30" s="8575">
        <v>0</v>
      </c>
      <c r="W30" s="8575">
        <v>0</v>
      </c>
      <c r="X30" s="8575">
        <v>0</v>
      </c>
      <c r="Y30" s="8575">
        <v>0</v>
      </c>
      <c r="Z30" s="8575">
        <v>0</v>
      </c>
      <c r="AA30" s="8575">
        <v>0</v>
      </c>
      <c r="AB30" s="8580">
        <f t="shared" si="0"/>
      </c>
      <c r="AC30" s="8590">
        <f t="shared" si="3"/>
      </c>
      <c r="AD30" s="8582">
        <f t="shared" si="11"/>
      </c>
      <c r="AE30" s="8591">
        <f t="shared" si="19"/>
      </c>
      <c r="AF30" s="8584">
        <f>VLOOKUP(C30,'Data Products'!$A:$J,10,0)</f>
      </c>
      <c r="AG30" s="8585">
        <f t="shared" si="5"/>
      </c>
      <c r="AH30" s="8586">
        <f t="shared" si="13"/>
      </c>
      <c r="AI30" s="8587"/>
      <c r="AJ30" s="8587"/>
      <c r="AK30" s="8588"/>
      <c r="AL30" s="8587"/>
      <c r="AM30" s="8588"/>
      <c r="AN30" s="8588"/>
    </row>
    <row customHeight="true" hidden="true" ht="18" r="31">
      <c r="A31" s="8574">
        <v>29</v>
      </c>
      <c r="B31" s="8574" t="s">
        <v>10088</v>
      </c>
      <c r="C31" s="8574" t="s">
        <v>10124</v>
      </c>
      <c r="D31" s="8575">
        <v>0</v>
      </c>
      <c r="E31" s="8575">
        <v>0</v>
      </c>
      <c r="F31" s="8575"/>
      <c r="G31" s="8593">
        <f>VLOOKUP(C31,'Data Products'!$A:$B,2,0)</f>
      </c>
      <c r="H31" s="8594">
        <f t="shared" si="8"/>
      </c>
      <c r="I31" s="8578">
        <v>45513</v>
      </c>
      <c r="J31" s="8579">
        <f t="shared" si="17"/>
      </c>
      <c r="K31" s="8575">
        <v>0</v>
      </c>
      <c r="L31" s="8575">
        <v>0</v>
      </c>
      <c r="M31" s="8575">
        <v>100</v>
      </c>
      <c r="N31" s="8575">
        <v>150</v>
      </c>
      <c r="O31" s="8574" t="s">
        <v>10125</v>
      </c>
      <c r="P31" s="8575">
        <v>0</v>
      </c>
      <c r="Q31" s="8575">
        <v>0</v>
      </c>
      <c r="R31" s="8575">
        <v>0</v>
      </c>
      <c r="S31" s="8575">
        <v>0</v>
      </c>
      <c r="T31" s="8575">
        <v>0</v>
      </c>
      <c r="U31" s="8575">
        <v>0</v>
      </c>
      <c r="V31" s="8575">
        <v>0</v>
      </c>
      <c r="W31" s="8575">
        <v>0</v>
      </c>
      <c r="X31" s="8575">
        <v>0</v>
      </c>
      <c r="Y31" s="8575">
        <v>0</v>
      </c>
      <c r="Z31" s="8575">
        <v>0</v>
      </c>
      <c r="AA31" s="8575">
        <v>0</v>
      </c>
      <c r="AB31" s="8580">
        <f t="shared" si="0"/>
      </c>
      <c r="AC31" s="8590">
        <f t="shared" si="3"/>
      </c>
      <c r="AD31" s="8582">
        <f t="shared" si="11"/>
      </c>
      <c r="AE31" s="8591">
        <f t="shared" si="19"/>
      </c>
      <c r="AF31" s="8584">
        <f>VLOOKUP(C31,'Data Products'!$A:$J,10,0)</f>
      </c>
      <c r="AG31" s="8585">
        <f t="shared" si="5"/>
      </c>
      <c r="AH31" s="8586">
        <f t="shared" si="13"/>
      </c>
      <c r="AI31" s="8598"/>
      <c r="AJ31" s="8587"/>
      <c r="AK31" s="8588"/>
      <c r="AL31" s="8587"/>
      <c r="AM31" s="8588"/>
      <c r="AN31" s="8588"/>
    </row>
    <row customHeight="true" hidden="true" ht="18" r="32">
      <c r="A32" s="8574">
        <v>30</v>
      </c>
      <c r="B32" s="8574" t="s">
        <v>10113</v>
      </c>
      <c r="C32" s="8574" t="s">
        <v>10126</v>
      </c>
      <c r="D32" s="8575">
        <v>0</v>
      </c>
      <c r="E32" s="8575">
        <v>0</v>
      </c>
      <c r="F32" s="8575"/>
      <c r="G32" s="8593">
        <f>VLOOKUP(C32,'Data Products'!$A:$B,2,0)</f>
      </c>
      <c r="H32" s="8594">
        <f t="shared" si="8"/>
      </c>
      <c r="I32" s="8578">
        <v>45513</v>
      </c>
      <c r="J32" s="8579">
        <f t="shared" si="17"/>
      </c>
      <c r="K32" s="8575">
        <v>0</v>
      </c>
      <c r="L32" s="8575">
        <v>0</v>
      </c>
      <c r="M32" s="8575">
        <v>0</v>
      </c>
      <c r="N32" s="8575">
        <v>0</v>
      </c>
      <c r="O32" s="8574" t="s">
        <v>10125</v>
      </c>
      <c r="P32" s="8575">
        <v>0</v>
      </c>
      <c r="Q32" s="8575">
        <v>0</v>
      </c>
      <c r="R32" s="8575">
        <v>0</v>
      </c>
      <c r="S32" s="8575">
        <v>0</v>
      </c>
      <c r="T32" s="8575">
        <v>0</v>
      </c>
      <c r="U32" s="8575">
        <v>0</v>
      </c>
      <c r="V32" s="8575">
        <v>0</v>
      </c>
      <c r="W32" s="8575">
        <v>0</v>
      </c>
      <c r="X32" s="8575">
        <v>0</v>
      </c>
      <c r="Y32" s="8575">
        <v>0</v>
      </c>
      <c r="Z32" s="8575">
        <v>0</v>
      </c>
      <c r="AA32" s="8575">
        <v>0</v>
      </c>
      <c r="AB32" s="8580">
        <f t="shared" si="0"/>
      </c>
      <c r="AC32" s="8590">
        <f t="shared" si="3"/>
      </c>
      <c r="AD32" s="8582">
        <f t="shared" si="11"/>
      </c>
      <c r="AE32" s="8591">
        <f t="shared" si="19"/>
      </c>
      <c r="AF32" s="8584">
        <f>VLOOKUP(C32,'Data Products'!$A:$J,10,0)</f>
      </c>
      <c r="AG32" s="8585">
        <f t="shared" si="5"/>
      </c>
      <c r="AH32" s="8586">
        <f t="shared" si="13"/>
      </c>
      <c r="AI32" s="8587"/>
      <c r="AJ32" s="8587"/>
      <c r="AK32" s="8588"/>
      <c r="AL32" s="8602"/>
      <c r="AM32" s="8588"/>
      <c r="AN32" s="8588"/>
    </row>
    <row customHeight="true" hidden="true" ht="18" r="33">
      <c r="A33" s="8574">
        <v>31</v>
      </c>
      <c r="B33" s="8574" t="s">
        <v>10088</v>
      </c>
      <c r="C33" s="8574" t="s">
        <v>10127</v>
      </c>
      <c r="D33" s="8575">
        <v>0</v>
      </c>
      <c r="E33" s="8575">
        <v>0</v>
      </c>
      <c r="F33" s="8575"/>
      <c r="G33" s="8593">
        <f>VLOOKUP(C33,'Data Products'!$A:$B,2,0)</f>
      </c>
      <c r="H33" s="8594">
        <f t="shared" si="8"/>
      </c>
      <c r="I33" s="8578">
        <v>45841</v>
      </c>
      <c r="J33" s="8579">
        <f t="shared" si="17"/>
      </c>
      <c r="K33" s="8575">
        <v>0</v>
      </c>
      <c r="L33" s="8575">
        <v>0</v>
      </c>
      <c r="M33" s="8575">
        <v>0</v>
      </c>
      <c r="N33" s="8575">
        <v>0</v>
      </c>
      <c r="O33" s="8574" t="s">
        <v>10128</v>
      </c>
      <c r="P33" s="8575">
        <v>0</v>
      </c>
      <c r="Q33" s="8575">
        <v>0</v>
      </c>
      <c r="R33" s="8575">
        <v>0</v>
      </c>
      <c r="S33" s="8575">
        <v>0</v>
      </c>
      <c r="T33" s="8575">
        <v>0</v>
      </c>
      <c r="U33" s="8575">
        <v>0</v>
      </c>
      <c r="V33" s="8575">
        <v>0</v>
      </c>
      <c r="W33" s="8575">
        <v>0</v>
      </c>
      <c r="X33" s="8575">
        <v>0</v>
      </c>
      <c r="Y33" s="8575">
        <v>0</v>
      </c>
      <c r="Z33" s="8575">
        <v>0</v>
      </c>
      <c r="AA33" s="8575">
        <v>0</v>
      </c>
      <c r="AB33" s="8580">
        <f t="shared" si="0"/>
      </c>
      <c r="AC33" s="8596">
        <f t="shared" si="3"/>
      </c>
      <c r="AD33" s="8582">
        <f t="shared" si="11"/>
      </c>
      <c r="AE33" s="8597">
        <f t="shared" si="19"/>
      </c>
      <c r="AF33" s="8584">
        <f>VLOOKUP(C33,'Data Products'!$A:$J,10,0)</f>
      </c>
      <c r="AG33" s="8585">
        <f t="shared" si="5"/>
      </c>
      <c r="AH33" s="8586">
        <f t="shared" si="13"/>
      </c>
      <c r="AI33" s="8587" t="s">
        <v>10129</v>
      </c>
      <c r="AJ33" s="8587"/>
      <c r="AK33" s="8588"/>
      <c r="AL33" s="8602"/>
      <c r="AM33" s="8588"/>
      <c r="AN33" s="8588"/>
    </row>
    <row customHeight="true" hidden="true" ht="18" r="34">
      <c r="A34" s="8574">
        <v>32</v>
      </c>
      <c r="B34" s="8574" t="s">
        <v>10088</v>
      </c>
      <c r="C34" s="8574" t="s">
        <v>10130</v>
      </c>
      <c r="D34" s="8575">
        <v>0</v>
      </c>
      <c r="E34" s="8575">
        <v>0</v>
      </c>
      <c r="F34" s="8575"/>
      <c r="G34" s="8593">
        <f>VLOOKUP(C34,'Data Products'!$A:$B,2,0)</f>
      </c>
      <c r="H34" s="8594">
        <f t="shared" si="8"/>
      </c>
      <c r="I34" s="8578">
        <v>45841</v>
      </c>
      <c r="J34" s="8579">
        <f t="shared" si="17"/>
      </c>
      <c r="K34" s="8575">
        <v>0</v>
      </c>
      <c r="L34" s="8575">
        <v>0</v>
      </c>
      <c r="M34" s="8575">
        <v>0</v>
      </c>
      <c r="N34" s="8575">
        <v>0</v>
      </c>
      <c r="O34" s="8574" t="s">
        <v>10128</v>
      </c>
      <c r="P34" s="8575">
        <v>0</v>
      </c>
      <c r="Q34" s="8575">
        <v>0</v>
      </c>
      <c r="R34" s="8575">
        <v>0</v>
      </c>
      <c r="S34" s="8575">
        <v>0</v>
      </c>
      <c r="T34" s="8575">
        <v>0</v>
      </c>
      <c r="U34" s="8575">
        <v>0</v>
      </c>
      <c r="V34" s="8575">
        <v>0</v>
      </c>
      <c r="W34" s="8575">
        <v>0</v>
      </c>
      <c r="X34" s="8575">
        <v>0</v>
      </c>
      <c r="Y34" s="8575">
        <v>0</v>
      </c>
      <c r="Z34" s="8575">
        <v>0</v>
      </c>
      <c r="AA34" s="8575">
        <v>0</v>
      </c>
      <c r="AB34" s="8580">
        <f t="shared" si="0"/>
      </c>
      <c r="AC34" s="8596">
        <f t="shared" si="3"/>
      </c>
      <c r="AD34" s="8582">
        <f t="shared" si="11"/>
      </c>
      <c r="AE34" s="8597">
        <f t="shared" si="19"/>
      </c>
      <c r="AF34" s="8584">
        <f>VLOOKUP(C34,'Data Products'!$A:$J,10,0)</f>
      </c>
      <c r="AG34" s="8585">
        <f t="shared" si="5"/>
      </c>
      <c r="AH34" s="8586">
        <f t="shared" si="13"/>
      </c>
      <c r="AI34" s="8587" t="s">
        <v>10129</v>
      </c>
      <c r="AJ34" s="8587"/>
      <c r="AK34" s="8588"/>
      <c r="AL34" s="8602"/>
      <c r="AM34" s="8588"/>
      <c r="AN34" s="8588"/>
    </row>
    <row r="35">
      <c r="A35" s="8574">
        <v>33</v>
      </c>
      <c r="B35" s="8574" t="s">
        <v>10085</v>
      </c>
      <c r="C35" s="8574" t="s">
        <v>10131</v>
      </c>
      <c r="D35" s="8575">
        <v>630</v>
      </c>
      <c r="E35" s="8575">
        <v>630</v>
      </c>
      <c r="F35" s="8575"/>
      <c r="G35" s="8576">
        <f>VLOOKUP(C35,'Data Products'!$A:$B,2,0)</f>
      </c>
      <c r="H35" s="8577">
        <f t="shared" si="8"/>
      </c>
      <c r="I35" s="8578">
        <v>45646</v>
      </c>
      <c r="J35" s="8579">
        <f t="shared" si="17"/>
      </c>
      <c r="K35" s="8575">
        <v>28</v>
      </c>
      <c r="L35" s="8575">
        <v>29</v>
      </c>
      <c r="M35" s="8575">
        <v>100</v>
      </c>
      <c r="N35" s="8575">
        <v>200</v>
      </c>
      <c r="O35" s="8574" t="s">
        <v>10132</v>
      </c>
      <c r="P35" s="8575">
        <v>0</v>
      </c>
      <c r="Q35" s="8575">
        <v>0</v>
      </c>
      <c r="R35" s="8575">
        <v>263</v>
      </c>
      <c r="S35" s="8575">
        <v>263</v>
      </c>
      <c r="T35" s="8575">
        <v>367</v>
      </c>
      <c r="U35" s="8575">
        <v>367</v>
      </c>
      <c r="V35" s="8575">
        <v>0</v>
      </c>
      <c r="W35" s="8575">
        <v>0</v>
      </c>
      <c r="X35" s="8575">
        <v>0</v>
      </c>
      <c r="Y35" s="8575">
        <v>0</v>
      </c>
      <c r="Z35" s="8575">
        <v>0</v>
      </c>
      <c r="AA35" s="8575">
        <v>0</v>
      </c>
      <c r="AB35" s="8580">
        <f t="shared" si="0"/>
      </c>
      <c r="AC35" s="8581">
        <f t="shared" si="3"/>
      </c>
      <c r="AD35" s="8582">
        <f t="shared" si="11"/>
      </c>
      <c r="AE35" s="8583">
        <f t="shared" si="19"/>
      </c>
      <c r="AF35" s="8584">
        <f>VLOOKUP(C35,'Data Products'!$A:$J,10,0)</f>
      </c>
      <c r="AG35" s="8585">
        <f t="shared" si="5"/>
      </c>
      <c r="AH35" s="8586">
        <f t="shared" si="13"/>
      </c>
      <c r="AI35" s="8603" t="s">
        <v>10133</v>
      </c>
      <c r="AJ35" s="8587"/>
      <c r="AK35" s="8588"/>
      <c r="AL35" s="8602"/>
      <c r="AM35" s="8588"/>
      <c r="AN35" s="8588"/>
    </row>
    <row customHeight="true" hidden="true" ht="18" r="36">
      <c r="A36" s="8574">
        <v>34</v>
      </c>
      <c r="B36" s="8574" t="s">
        <v>10088</v>
      </c>
      <c r="C36" s="8574" t="s">
        <v>10134</v>
      </c>
      <c r="D36" s="8575">
        <v>0</v>
      </c>
      <c r="E36" s="8575">
        <v>0</v>
      </c>
      <c r="F36" s="8575"/>
      <c r="G36" s="8576">
        <f>VLOOKUP(C36,'Data Products'!$A:$B,2,0)</f>
      </c>
      <c r="H36" s="8577">
        <f t="shared" si="8"/>
      </c>
      <c r="I36" s="8578">
        <v>45646</v>
      </c>
      <c r="J36" s="8579">
        <f t="shared" si="17"/>
      </c>
      <c r="K36" s="8575">
        <v>0</v>
      </c>
      <c r="L36" s="8575">
        <v>0</v>
      </c>
      <c r="M36" s="8575">
        <v>100</v>
      </c>
      <c r="N36" s="8575">
        <v>200</v>
      </c>
      <c r="O36" s="8574" t="s">
        <v>10132</v>
      </c>
      <c r="P36" s="8575">
        <v>0</v>
      </c>
      <c r="Q36" s="8575">
        <v>0</v>
      </c>
      <c r="R36" s="8575">
        <v>0</v>
      </c>
      <c r="S36" s="8575">
        <v>0</v>
      </c>
      <c r="T36" s="8575">
        <v>0</v>
      </c>
      <c r="U36" s="8575">
        <v>0</v>
      </c>
      <c r="V36" s="8575">
        <v>0</v>
      </c>
      <c r="W36" s="8575">
        <v>0</v>
      </c>
      <c r="X36" s="8575">
        <v>0</v>
      </c>
      <c r="Y36" s="8575">
        <v>0</v>
      </c>
      <c r="Z36" s="8575">
        <v>0</v>
      </c>
      <c r="AA36" s="8575">
        <v>0</v>
      </c>
      <c r="AB36" s="8580">
        <f t="shared" si="0"/>
      </c>
      <c r="AC36" s="8590">
        <f t="shared" si="3"/>
      </c>
      <c r="AD36" s="8582">
        <f t="shared" si="11"/>
      </c>
      <c r="AE36" s="8591">
        <f t="shared" si="19"/>
      </c>
      <c r="AF36" s="8584">
        <f>VLOOKUP(C36,'Data Products'!$A:$J,10,0)</f>
      </c>
      <c r="AG36" s="8585">
        <f t="shared" si="5"/>
      </c>
      <c r="AH36" s="8586">
        <f t="shared" si="13"/>
      </c>
      <c r="AI36" s="8587"/>
      <c r="AJ36" s="8587"/>
      <c r="AK36" s="8588"/>
      <c r="AL36" s="8602"/>
      <c r="AM36" s="8588"/>
      <c r="AN36" s="8588"/>
    </row>
    <row r="37">
      <c r="A37" s="8574">
        <v>35</v>
      </c>
      <c r="B37" s="8574" t="s">
        <v>10085</v>
      </c>
      <c r="C37" s="8574" t="s">
        <v>10135</v>
      </c>
      <c r="D37" s="8575">
        <v>1542</v>
      </c>
      <c r="E37" s="8575">
        <v>1542</v>
      </c>
      <c r="F37" s="8575"/>
      <c r="G37" s="8576">
        <f>VLOOKUP(C37,'Data Products'!$A:$B,2,0)</f>
      </c>
      <c r="H37" s="8577">
        <f t="shared" si="8"/>
      </c>
      <c r="I37" s="8578">
        <v>45681</v>
      </c>
      <c r="J37" s="8579">
        <f t="shared" si="17"/>
      </c>
      <c r="K37" s="8575">
        <v>20</v>
      </c>
      <c r="L37" s="8575">
        <v>108</v>
      </c>
      <c r="M37" s="8575">
        <v>1500</v>
      </c>
      <c r="N37" s="8575">
        <v>3000</v>
      </c>
      <c r="O37" s="8574" t="s">
        <v>10136</v>
      </c>
      <c r="P37" s="8575">
        <v>0</v>
      </c>
      <c r="Q37" s="8575">
        <v>0</v>
      </c>
      <c r="R37" s="8575">
        <v>751</v>
      </c>
      <c r="S37" s="8575">
        <v>751</v>
      </c>
      <c r="T37" s="8575">
        <v>783</v>
      </c>
      <c r="U37" s="8575">
        <v>783</v>
      </c>
      <c r="V37" s="8575">
        <v>8</v>
      </c>
      <c r="W37" s="8575">
        <v>8</v>
      </c>
      <c r="X37" s="8575">
        <v>0</v>
      </c>
      <c r="Y37" s="8575">
        <v>0</v>
      </c>
      <c r="Z37" s="8575">
        <v>0</v>
      </c>
      <c r="AA37" s="8575">
        <v>0</v>
      </c>
      <c r="AB37" s="8580">
        <f t="shared" si="0"/>
      </c>
      <c r="AC37" s="8581">
        <f t="shared" si="3"/>
      </c>
      <c r="AD37" s="8582">
        <f t="shared" si="11"/>
      </c>
      <c r="AE37" s="8583">
        <f t="shared" si="19"/>
      </c>
      <c r="AF37" s="8584">
        <f>VLOOKUP(C37,'Data Products'!$A:$J,10,0)</f>
      </c>
      <c r="AG37" s="8585">
        <f t="shared" si="5"/>
      </c>
      <c r="AH37" s="8586">
        <f t="shared" si="13"/>
      </c>
      <c r="AI37" s="8587"/>
      <c r="AJ37" s="8604"/>
      <c r="AK37" s="8604"/>
      <c r="AL37" s="8605"/>
      <c r="AM37" s="8604"/>
      <c r="AN37" s="8604"/>
    </row>
    <row r="38">
      <c r="A38" s="8574">
        <v>36</v>
      </c>
      <c r="B38" s="8574" t="s">
        <v>10085</v>
      </c>
      <c r="C38" s="8574" t="s">
        <v>10137</v>
      </c>
      <c r="D38" s="8575">
        <v>2657</v>
      </c>
      <c r="E38" s="8575">
        <v>2657</v>
      </c>
      <c r="F38" s="8575"/>
      <c r="G38" s="8576">
        <f>VLOOKUP(C38,'Data Products'!$A:$B,2,0)</f>
      </c>
      <c r="H38" s="8577">
        <f t="shared" si="8"/>
      </c>
      <c r="I38" s="8578">
        <v>45520</v>
      </c>
      <c r="J38" s="8579">
        <f t="shared" si="17"/>
      </c>
      <c r="K38" s="8575">
        <v>32</v>
      </c>
      <c r="L38" s="8575">
        <v>51</v>
      </c>
      <c r="M38" s="8575">
        <v>150</v>
      </c>
      <c r="N38" s="8575">
        <v>300</v>
      </c>
      <c r="O38" s="8574" t="s">
        <v>10136</v>
      </c>
      <c r="P38" s="8575">
        <v>0</v>
      </c>
      <c r="Q38" s="8575">
        <v>0</v>
      </c>
      <c r="R38" s="8575">
        <v>1523</v>
      </c>
      <c r="S38" s="8575">
        <v>1523</v>
      </c>
      <c r="T38" s="8575">
        <v>1134</v>
      </c>
      <c r="U38" s="8575">
        <v>1134</v>
      </c>
      <c r="V38" s="8575">
        <v>0</v>
      </c>
      <c r="W38" s="8575">
        <v>0</v>
      </c>
      <c r="X38" s="8575">
        <v>0</v>
      </c>
      <c r="Y38" s="8575">
        <v>0</v>
      </c>
      <c r="Z38" s="8575">
        <v>0</v>
      </c>
      <c r="AA38" s="8575">
        <v>0</v>
      </c>
      <c r="AB38" s="8580">
        <f t="shared" si="0"/>
      </c>
      <c r="AC38" s="8581">
        <f t="shared" si="3"/>
      </c>
      <c r="AD38" s="8582">
        <f t="shared" si="11"/>
      </c>
      <c r="AE38" s="8583">
        <f t="shared" si="19"/>
      </c>
      <c r="AF38" s="8584">
        <f>VLOOKUP(C38,'Data Products'!$A:$J,10,0)</f>
      </c>
      <c r="AG38" s="8585">
        <f t="shared" si="5"/>
      </c>
      <c r="AH38" s="8586">
        <f t="shared" si="13"/>
      </c>
      <c r="AI38" s="8587"/>
      <c r="AJ38" s="8588"/>
      <c r="AK38" s="8588"/>
      <c r="AL38" s="8602"/>
      <c r="AM38" s="8588"/>
      <c r="AN38" s="8588"/>
    </row>
    <row r="39">
      <c r="A39" s="8574">
        <v>37</v>
      </c>
      <c r="B39" s="8574" t="s">
        <v>10138</v>
      </c>
      <c r="C39" s="8574" t="s">
        <v>10139</v>
      </c>
      <c r="D39" s="8575">
        <v>2062</v>
      </c>
      <c r="E39" s="8575">
        <v>2062</v>
      </c>
      <c r="F39" s="8575"/>
      <c r="G39" s="8576">
        <f>VLOOKUP(C39,'Data Products'!$A:$B,2,0)</f>
      </c>
      <c r="H39" s="8577">
        <f t="shared" si="8"/>
      </c>
      <c r="I39" s="8578">
        <v>45558</v>
      </c>
      <c r="J39" s="8579">
        <f t="shared" si="17"/>
      </c>
      <c r="K39" s="8575">
        <v>0</v>
      </c>
      <c r="L39" s="8575">
        <v>1</v>
      </c>
      <c r="M39" s="8575">
        <v>500</v>
      </c>
      <c r="N39" s="8575">
        <v>1000</v>
      </c>
      <c r="O39" s="8574" t="s">
        <v>10140</v>
      </c>
      <c r="P39" s="8575">
        <v>0</v>
      </c>
      <c r="Q39" s="8575">
        <v>0</v>
      </c>
      <c r="R39" s="8575">
        <v>1289</v>
      </c>
      <c r="S39" s="8575">
        <v>1289</v>
      </c>
      <c r="T39" s="8575">
        <v>773</v>
      </c>
      <c r="U39" s="8575">
        <v>773</v>
      </c>
      <c r="V39" s="8575">
        <v>0</v>
      </c>
      <c r="W39" s="8575">
        <v>0</v>
      </c>
      <c r="X39" s="8575">
        <v>0</v>
      </c>
      <c r="Y39" s="8575">
        <v>0</v>
      </c>
      <c r="Z39" s="8575">
        <v>0</v>
      </c>
      <c r="AA39" s="8575">
        <v>0</v>
      </c>
      <c r="AB39" s="8580">
        <f t="shared" si="0"/>
      </c>
      <c r="AC39" s="8590">
        <f t="shared" si="3"/>
      </c>
      <c r="AD39" s="8582">
        <f t="shared" si="11"/>
      </c>
      <c r="AE39" s="8591">
        <f t="shared" si="19"/>
      </c>
      <c r="AF39" s="8584">
        <f>VLOOKUP(C39,'Data Products'!$A:$J,10,0)</f>
      </c>
      <c r="AG39" s="8585">
        <f t="shared" si="5"/>
      </c>
      <c r="AH39" s="8586">
        <f t="shared" si="13"/>
      </c>
      <c r="AI39" s="8592" t="s">
        <v>10141</v>
      </c>
      <c r="AJ39" s="8588"/>
      <c r="AK39" s="8588"/>
      <c r="AL39" s="8602"/>
      <c r="AM39" s="8588"/>
      <c r="AN39" s="8588"/>
    </row>
    <row customHeight="true" hidden="true" ht="18" r="40">
      <c r="A40" s="8574">
        <v>38</v>
      </c>
      <c r="B40" s="8574" t="s">
        <v>10088</v>
      </c>
      <c r="C40" s="8574" t="s">
        <v>10142</v>
      </c>
      <c r="D40" s="8575">
        <v>0</v>
      </c>
      <c r="E40" s="8575">
        <v>0</v>
      </c>
      <c r="F40" s="8575"/>
      <c r="G40" s="8576">
        <f>VLOOKUP(C40,'Data Products'!$A:$B,2,0)</f>
      </c>
      <c r="H40" s="8577">
        <f t="shared" si="8"/>
      </c>
      <c r="I40" s="8578">
        <v>45630</v>
      </c>
      <c r="J40" s="8579">
        <f t="shared" si="17"/>
      </c>
      <c r="K40" s="8575">
        <v>0</v>
      </c>
      <c r="L40" s="8575">
        <v>0</v>
      </c>
      <c r="M40" s="8575">
        <v>0</v>
      </c>
      <c r="N40" s="8575">
        <v>0</v>
      </c>
      <c r="O40" s="8574" t="s">
        <v>10143</v>
      </c>
      <c r="P40" s="8575">
        <v>0</v>
      </c>
      <c r="Q40" s="8575">
        <v>0</v>
      </c>
      <c r="R40" s="8575">
        <v>0</v>
      </c>
      <c r="S40" s="8575">
        <v>0</v>
      </c>
      <c r="T40" s="8575">
        <v>0</v>
      </c>
      <c r="U40" s="8575">
        <v>0</v>
      </c>
      <c r="V40" s="8575">
        <v>0</v>
      </c>
      <c r="W40" s="8575">
        <v>0</v>
      </c>
      <c r="X40" s="8575">
        <v>0</v>
      </c>
      <c r="Y40" s="8575">
        <v>0</v>
      </c>
      <c r="Z40" s="8575">
        <v>0</v>
      </c>
      <c r="AA40" s="8575">
        <v>0</v>
      </c>
      <c r="AB40" s="8580">
        <f t="shared" si="0"/>
      </c>
      <c r="AC40" s="8590">
        <f t="shared" si="3"/>
      </c>
      <c r="AD40" s="8582">
        <f t="shared" si="11"/>
      </c>
      <c r="AE40" s="8591">
        <f t="shared" si="19"/>
      </c>
      <c r="AF40" s="8584">
        <f>VLOOKUP(C40,'Data Products'!$A:$J,10,0)</f>
      </c>
      <c r="AG40" s="8585">
        <f t="shared" si="5"/>
      </c>
      <c r="AH40" s="8586">
        <f t="shared" si="13"/>
      </c>
      <c r="AI40" s="8587"/>
      <c r="AJ40" s="8588"/>
      <c r="AK40" s="8588"/>
      <c r="AL40" s="8602"/>
      <c r="AM40" s="8588"/>
      <c r="AN40" s="8588"/>
    </row>
    <row customHeight="true" hidden="true" ht="18" r="41">
      <c r="A41" s="8574">
        <v>39</v>
      </c>
      <c r="B41" s="8574" t="s">
        <v>10088</v>
      </c>
      <c r="C41" s="8574" t="s">
        <v>10144</v>
      </c>
      <c r="D41" s="8575">
        <v>0</v>
      </c>
      <c r="E41" s="8575">
        <v>0</v>
      </c>
      <c r="F41" s="8575"/>
      <c r="G41" s="8576">
        <f>VLOOKUP(C41,'Data Products'!$A:$B,2,0)</f>
      </c>
      <c r="H41" s="8606">
        <f t="shared" si="8"/>
      </c>
      <c r="I41" s="8578">
        <v>45630</v>
      </c>
      <c r="J41" s="8579">
        <f t="shared" si="17"/>
      </c>
      <c r="K41" s="8575">
        <v>0</v>
      </c>
      <c r="L41" s="8575">
        <v>0</v>
      </c>
      <c r="M41" s="8575">
        <v>0</v>
      </c>
      <c r="N41" s="8575">
        <v>0</v>
      </c>
      <c r="O41" s="8574" t="s">
        <v>10143</v>
      </c>
      <c r="P41" s="8575">
        <v>0</v>
      </c>
      <c r="Q41" s="8575">
        <v>0</v>
      </c>
      <c r="R41" s="8575">
        <v>0</v>
      </c>
      <c r="S41" s="8575">
        <v>0</v>
      </c>
      <c r="T41" s="8575">
        <v>0</v>
      </c>
      <c r="U41" s="8575">
        <v>0</v>
      </c>
      <c r="V41" s="8575">
        <v>0</v>
      </c>
      <c r="W41" s="8575">
        <v>0</v>
      </c>
      <c r="X41" s="8575">
        <v>0</v>
      </c>
      <c r="Y41" s="8575">
        <v>0</v>
      </c>
      <c r="Z41" s="8575">
        <v>0</v>
      </c>
      <c r="AA41" s="8575">
        <v>0</v>
      </c>
      <c r="AB41" s="8580">
        <f t="shared" si="0"/>
      </c>
      <c r="AC41" s="8596">
        <f t="shared" si="3"/>
      </c>
      <c r="AD41" s="8582">
        <f t="shared" si="11"/>
      </c>
      <c r="AE41" s="8597">
        <f t="shared" si="19"/>
      </c>
      <c r="AF41" s="8584">
        <f>VLOOKUP(C41,'Data Products'!$A:$J,10,0)</f>
      </c>
      <c r="AG41" s="8585">
        <f t="shared" si="5"/>
      </c>
      <c r="AH41" s="8586">
        <f t="shared" si="13"/>
      </c>
      <c r="AI41" s="8607"/>
      <c r="AJ41" s="8608"/>
      <c r="AK41" s="8608"/>
      <c r="AL41" s="8609"/>
      <c r="AM41" s="8608"/>
      <c r="AN41" s="8608"/>
    </row>
    <row customHeight="true" hidden="true" ht="18" r="42">
      <c r="A42" s="8574">
        <v>40</v>
      </c>
      <c r="B42" s="8574" t="s">
        <v>10088</v>
      </c>
      <c r="C42" s="8574" t="s">
        <v>10145</v>
      </c>
      <c r="D42" s="8575">
        <v>0</v>
      </c>
      <c r="E42" s="8575">
        <v>0</v>
      </c>
      <c r="F42" s="8575"/>
      <c r="G42" s="8576">
        <f>VLOOKUP(C42,'Data Products'!$A:$B,2,0)</f>
      </c>
      <c r="H42" s="8606">
        <f t="shared" si="8"/>
      </c>
      <c r="I42" s="8578">
        <v>45630</v>
      </c>
      <c r="J42" s="8579">
        <f t="shared" si="17"/>
      </c>
      <c r="K42" s="8575">
        <v>0</v>
      </c>
      <c r="L42" s="8575">
        <v>0</v>
      </c>
      <c r="M42" s="8575">
        <v>0</v>
      </c>
      <c r="N42" s="8575">
        <v>0</v>
      </c>
      <c r="O42" s="8574" t="s">
        <v>10143</v>
      </c>
      <c r="P42" s="8575">
        <v>0</v>
      </c>
      <c r="Q42" s="8575">
        <v>0</v>
      </c>
      <c r="R42" s="8575">
        <v>0</v>
      </c>
      <c r="S42" s="8575">
        <v>0</v>
      </c>
      <c r="T42" s="8575">
        <v>0</v>
      </c>
      <c r="U42" s="8575">
        <v>0</v>
      </c>
      <c r="V42" s="8575">
        <v>0</v>
      </c>
      <c r="W42" s="8575">
        <v>0</v>
      </c>
      <c r="X42" s="8575">
        <v>0</v>
      </c>
      <c r="Y42" s="8575">
        <v>0</v>
      </c>
      <c r="Z42" s="8575">
        <v>0</v>
      </c>
      <c r="AA42" s="8575">
        <v>0</v>
      </c>
      <c r="AB42" s="8580">
        <f t="shared" si="0"/>
      </c>
      <c r="AC42" s="8590">
        <f t="shared" si="3"/>
      </c>
      <c r="AD42" s="8582">
        <f t="shared" si="11"/>
      </c>
      <c r="AE42" s="8591">
        <f t="shared" si="19"/>
      </c>
      <c r="AF42" s="8584">
        <f>VLOOKUP(C42,'Data Products'!$A:$J,10,0)</f>
      </c>
      <c r="AG42" s="8585">
        <f t="shared" si="5"/>
      </c>
      <c r="AH42" s="8586">
        <f t="shared" si="13"/>
      </c>
      <c r="AI42" s="8610"/>
      <c r="AJ42" s="8611"/>
      <c r="AK42" s="8611"/>
      <c r="AL42" s="8610"/>
      <c r="AM42" s="8611"/>
      <c r="AN42" s="8611"/>
    </row>
    <row r="43">
      <c r="A43" s="8574">
        <v>41</v>
      </c>
      <c r="B43" s="8574" t="s">
        <v>10078</v>
      </c>
      <c r="C43" s="8574" t="s">
        <v>10146</v>
      </c>
      <c r="D43" s="8575">
        <v>215</v>
      </c>
      <c r="E43" s="8575">
        <v>215</v>
      </c>
      <c r="F43" s="8612"/>
      <c r="G43" s="8576">
        <f>VLOOKUP(C43,'Data Products'!$A:$B,2,0)</f>
      </c>
      <c r="H43" s="8606">
        <f t="shared" si="8"/>
      </c>
      <c r="I43" s="8578">
        <v>45898</v>
      </c>
      <c r="J43" s="8579">
        <f t="shared" si="17"/>
      </c>
      <c r="K43" s="8575">
        <v>13</v>
      </c>
      <c r="L43" s="8575">
        <v>19</v>
      </c>
      <c r="M43" s="8575">
        <v>0</v>
      </c>
      <c r="N43" s="8575">
        <v>0</v>
      </c>
      <c r="O43" s="8574" t="s">
        <v>10147</v>
      </c>
      <c r="P43" s="8575">
        <v>0</v>
      </c>
      <c r="Q43" s="8575">
        <v>0</v>
      </c>
      <c r="R43" s="8575">
        <v>130</v>
      </c>
      <c r="S43" s="8575">
        <v>130</v>
      </c>
      <c r="T43" s="8575">
        <v>85</v>
      </c>
      <c r="U43" s="8575">
        <v>85</v>
      </c>
      <c r="V43" s="8575">
        <v>0</v>
      </c>
      <c r="W43" s="8575">
        <v>0</v>
      </c>
      <c r="X43" s="8575">
        <v>0</v>
      </c>
      <c r="Y43" s="8575">
        <v>0</v>
      </c>
      <c r="Z43" s="8575">
        <v>0</v>
      </c>
      <c r="AA43" s="8575">
        <v>0</v>
      </c>
      <c r="AB43" s="8580">
        <f t="shared" si="0"/>
      </c>
      <c r="AC43" s="8600">
        <f t="shared" si="3"/>
      </c>
      <c r="AD43" s="8582">
        <f t="shared" si="11"/>
      </c>
      <c r="AE43" s="8601">
        <f t="shared" si="19"/>
      </c>
      <c r="AF43" s="8584">
        <f>VLOOKUP(C43,'Data Products'!$A:$J,10,0)</f>
      </c>
      <c r="AG43" s="8585">
        <f t="shared" si="5"/>
      </c>
      <c r="AH43" s="8586">
        <f t="shared" si="13"/>
      </c>
      <c r="AI43" s="8613" t="s">
        <v>10148</v>
      </c>
      <c r="AJ43" s="8611"/>
      <c r="AK43" s="8611"/>
      <c r="AL43" s="8610"/>
      <c r="AM43" s="8611"/>
      <c r="AN43" s="8611"/>
    </row>
    <row customHeight="true" ht="18" r="44">
      <c r="A44" s="8574">
        <v>42</v>
      </c>
      <c r="B44" s="8574" t="s">
        <v>10085</v>
      </c>
      <c r="C44" s="8574" t="s">
        <v>10149</v>
      </c>
      <c r="D44" s="8595">
        <v>1792</v>
      </c>
      <c r="E44" s="8595">
        <v>1789</v>
      </c>
      <c r="F44" s="8612"/>
      <c r="G44" s="8576">
        <f>VLOOKUP(C44,'Data Products'!$A:$B,2,0)</f>
      </c>
      <c r="H44" s="8606">
        <f t="shared" si="8"/>
      </c>
      <c r="I44" s="8614">
        <v>46030</v>
      </c>
      <c r="J44" s="8579">
        <f t="shared" si="17"/>
      </c>
      <c r="K44" s="8595">
        <v>72</v>
      </c>
      <c r="L44" s="8595">
        <v>129</v>
      </c>
      <c r="M44" s="8575">
        <v>0</v>
      </c>
      <c r="N44" s="8575">
        <v>0</v>
      </c>
      <c r="O44" s="8574" t="s">
        <v>10150</v>
      </c>
      <c r="P44" s="8575">
        <v>0</v>
      </c>
      <c r="Q44" s="8575">
        <v>0</v>
      </c>
      <c r="R44" s="8575">
        <v>837</v>
      </c>
      <c r="S44" s="8575">
        <v>834</v>
      </c>
      <c r="T44" s="8575">
        <v>955</v>
      </c>
      <c r="U44" s="8575">
        <v>955</v>
      </c>
      <c r="V44" s="8575">
        <v>0</v>
      </c>
      <c r="W44" s="8575">
        <v>0</v>
      </c>
      <c r="X44" s="8575">
        <v>0</v>
      </c>
      <c r="Y44" s="8575">
        <v>0</v>
      </c>
      <c r="Z44" s="8575">
        <v>0</v>
      </c>
      <c r="AA44" s="8575">
        <v>0</v>
      </c>
      <c r="AB44" s="8580">
        <f t="shared" si="0"/>
      </c>
      <c r="AC44" s="8600">
        <f t="shared" si="3"/>
      </c>
      <c r="AD44" s="8582">
        <f t="shared" si="11"/>
      </c>
      <c r="AE44" s="8601">
        <f t="shared" si="19"/>
      </c>
      <c r="AF44" s="8584">
        <f>VLOOKUP(C44,'Data Products'!$A:$J,10,0)</f>
      </c>
      <c r="AG44" s="8585">
        <f t="shared" si="5"/>
      </c>
      <c r="AH44" s="8586">
        <f t="shared" si="13"/>
      </c>
      <c r="AI44" s="8613"/>
      <c r="AJ44" s="8611"/>
      <c r="AK44" s="8611"/>
      <c r="AL44" s="8610"/>
      <c r="AM44" s="8611"/>
      <c r="AN44" s="8611"/>
    </row>
    <row r="45">
      <c r="A45" s="8615"/>
      <c r="B45" s="8616"/>
      <c r="C45" s="8615"/>
      <c r="D45" s="8615"/>
      <c r="E45" s="8615"/>
      <c r="F45" s="8615"/>
      <c r="G45" s="8615"/>
      <c r="H45" s="8615"/>
      <c r="I45" s="8615"/>
      <c r="J45" s="8617"/>
      <c r="K45" s="8612"/>
      <c r="L45" s="8612" t="s">
        <v>10151</v>
      </c>
      <c r="M45" s="8612"/>
      <c r="N45" s="8612"/>
      <c r="O45" s="8612"/>
      <c r="P45" s="8612"/>
      <c r="Q45" s="8612"/>
      <c r="R45" s="8612"/>
      <c r="S45" s="8612"/>
      <c r="T45" s="8612"/>
      <c r="U45" s="8612"/>
      <c r="V45" s="8612"/>
      <c r="W45" s="8612"/>
      <c r="X45" s="8612"/>
      <c r="Y45" s="8612"/>
      <c r="Z45" s="8612"/>
      <c r="AA45" s="8612"/>
      <c r="AB45" s="8612"/>
      <c r="AC45" s="8612"/>
      <c r="AD45" s="8612"/>
      <c r="AE45" s="8618" t="s">
        <v>10152</v>
      </c>
      <c r="AF45" s="8619"/>
      <c r="AG45" s="8619">
        <f>SUM(AG3:AG43)</f>
      </c>
      <c r="AH45" s="8620"/>
      <c r="AI45" s="8621"/>
      <c r="AJ45" s="8622"/>
      <c r="AK45" s="8622"/>
      <c r="AL45" s="8621"/>
      <c r="AM45" s="8622"/>
      <c r="AN45" s="8622"/>
    </row>
    <row r="46">
      <c r="A46" s="8612"/>
      <c r="B46" s="8616"/>
      <c r="C46" s="8616"/>
      <c r="D46" s="8612"/>
      <c r="E46" s="8612"/>
      <c r="F46" s="8612"/>
      <c r="G46" s="8616"/>
      <c r="H46" s="8617"/>
      <c r="I46" s="8617"/>
      <c r="J46" s="8617"/>
      <c r="K46" s="8612"/>
      <c r="L46" s="8612"/>
      <c r="M46" s="8612"/>
      <c r="N46" s="8612"/>
      <c r="O46" s="8612"/>
      <c r="P46" s="8612"/>
      <c r="Q46" s="8612"/>
      <c r="R46" s="8612"/>
      <c r="S46" s="8612"/>
      <c r="T46" s="8612"/>
      <c r="U46" s="8612"/>
      <c r="V46" s="8612"/>
      <c r="W46" s="8612"/>
      <c r="X46" s="8612"/>
      <c r="Y46" s="8612"/>
      <c r="Z46" s="8612"/>
      <c r="AA46" s="8612"/>
      <c r="AB46" s="8612"/>
      <c r="AC46" s="8612"/>
      <c r="AD46" s="8612"/>
      <c r="AE46" s="8623" t="s">
        <v>10153</v>
      </c>
      <c r="AF46" s="8624">
        <f t="shared" ref="AF46:AF49" si="2">AG46/$AG$45</f>
      </c>
      <c r="AG46" s="8625">
        <f t="shared" ref="AG46:AG49" si="7">SUMIFS($AG$3:$AG$43,$AE$3:$AE$43,AE46)</f>
      </c>
      <c r="AH46" s="8626"/>
      <c r="AI46" s="8621"/>
      <c r="AJ46" s="8622"/>
      <c r="AK46" s="8622"/>
      <c r="AL46" s="8621"/>
      <c r="AM46" s="8622"/>
      <c r="AN46" s="8622"/>
    </row>
    <row r="47">
      <c r="A47" s="8612"/>
      <c r="B47" s="8616"/>
      <c r="C47" s="8616"/>
      <c r="D47" s="8612"/>
      <c r="E47" s="8612"/>
      <c r="F47" s="8612"/>
      <c r="G47" s="8616"/>
      <c r="H47" s="8617"/>
      <c r="I47" s="8617"/>
      <c r="J47" s="8617"/>
      <c r="K47" s="8612"/>
      <c r="L47" s="8612"/>
      <c r="M47" s="8612"/>
      <c r="N47" s="8612"/>
      <c r="O47" s="8612"/>
      <c r="P47" s="8612"/>
      <c r="Q47" s="8612"/>
      <c r="R47" s="8612"/>
      <c r="S47" s="8612"/>
      <c r="T47" s="8612"/>
      <c r="U47" s="8612"/>
      <c r="V47" s="8612"/>
      <c r="W47" s="8612"/>
      <c r="X47" s="8612"/>
      <c r="Y47" s="8612"/>
      <c r="Z47" s="8612"/>
      <c r="AA47" s="8612"/>
      <c r="AB47" s="8612"/>
      <c r="AC47" s="8612"/>
      <c r="AD47" s="8612"/>
      <c r="AE47" s="8623" t="s">
        <v>10154</v>
      </c>
      <c r="AF47" s="8624">
        <f t="shared" si="2"/>
      </c>
      <c r="AG47" s="8625">
        <f t="shared" si="7"/>
      </c>
      <c r="AH47" s="8626"/>
      <c r="AI47" s="8621"/>
      <c r="AJ47" s="8622"/>
      <c r="AK47" s="8622"/>
      <c r="AL47" s="8621"/>
      <c r="AM47" s="8622"/>
      <c r="AN47" s="8622"/>
    </row>
    <row r="48">
      <c r="A48" s="8612"/>
      <c r="B48" s="8616"/>
      <c r="C48" s="8616"/>
      <c r="D48" s="8612"/>
      <c r="E48" s="8612"/>
      <c r="F48" s="8612"/>
      <c r="G48" s="8616"/>
      <c r="H48" s="8617"/>
      <c r="I48" s="8617"/>
      <c r="J48" s="8617"/>
      <c r="K48" s="8612"/>
      <c r="L48" s="8612"/>
      <c r="M48" s="8612"/>
      <c r="N48" s="8612"/>
      <c r="O48" s="8612"/>
      <c r="P48" s="8612"/>
      <c r="Q48" s="8612"/>
      <c r="R48" s="8612"/>
      <c r="S48" s="8612"/>
      <c r="T48" s="8612"/>
      <c r="U48" s="8612"/>
      <c r="V48" s="8612"/>
      <c r="W48" s="8612"/>
      <c r="X48" s="8612"/>
      <c r="Y48" s="8612"/>
      <c r="Z48" s="8612"/>
      <c r="AA48" s="8612"/>
      <c r="AB48" s="8612"/>
      <c r="AC48" s="8612"/>
      <c r="AD48" s="8612"/>
      <c r="AE48" s="8623" t="s">
        <v>10155</v>
      </c>
      <c r="AF48" s="8624">
        <f t="shared" si="2"/>
      </c>
      <c r="AG48" s="8625">
        <f t="shared" si="7"/>
      </c>
      <c r="AH48" s="8626"/>
      <c r="AI48" s="8621"/>
      <c r="AJ48" s="8622"/>
      <c r="AK48" s="8622"/>
      <c r="AL48" s="8621"/>
      <c r="AM48" s="8622"/>
      <c r="AN48" s="8622"/>
    </row>
    <row r="49">
      <c r="A49" s="8612"/>
      <c r="B49" s="8616"/>
      <c r="C49" s="8616"/>
      <c r="D49" s="8612"/>
      <c r="E49" s="8612"/>
      <c r="F49" s="8612"/>
      <c r="G49" s="8616"/>
      <c r="H49" s="8617"/>
      <c r="I49" s="8617"/>
      <c r="J49" s="8617"/>
      <c r="K49" s="8612"/>
      <c r="L49" s="8612"/>
      <c r="M49" s="8612"/>
      <c r="N49" s="8612"/>
      <c r="O49" s="8612"/>
      <c r="P49" s="8612"/>
      <c r="Q49" s="8612"/>
      <c r="R49" s="8612"/>
      <c r="S49" s="8612"/>
      <c r="T49" s="8612"/>
      <c r="U49" s="8612"/>
      <c r="V49" s="8612"/>
      <c r="W49" s="8612"/>
      <c r="X49" s="8612"/>
      <c r="Y49" s="8612"/>
      <c r="Z49" s="8612"/>
      <c r="AA49" s="8612"/>
      <c r="AB49" s="8612"/>
      <c r="AC49" s="8612"/>
      <c r="AD49" s="8612"/>
      <c r="AE49" s="8623" t="s">
        <v>10156</v>
      </c>
      <c r="AF49" s="8624">
        <f t="shared" si="2"/>
      </c>
      <c r="AG49" s="8625">
        <f t="shared" si="7"/>
      </c>
      <c r="AH49" s="8626"/>
      <c r="AI49" s="8621"/>
      <c r="AJ49" s="8622"/>
      <c r="AK49" s="8622"/>
      <c r="AL49" s="8621"/>
      <c r="AM49" s="8622"/>
      <c r="AN49" s="8622"/>
    </row>
    <row r="50">
      <c r="A50" s="8612"/>
      <c r="B50" s="8616"/>
      <c r="C50" s="8616"/>
      <c r="D50" s="8612"/>
      <c r="E50" s="8612"/>
      <c r="F50" s="8612"/>
      <c r="G50" s="8616"/>
      <c r="H50" s="8617"/>
      <c r="I50" s="8617"/>
      <c r="J50" s="8617"/>
      <c r="K50" s="8612"/>
      <c r="L50" s="8612"/>
      <c r="M50" s="8612"/>
      <c r="N50" s="8612"/>
      <c r="O50" s="8612"/>
      <c r="P50" s="8612"/>
      <c r="Q50" s="8612"/>
      <c r="R50" s="8612"/>
      <c r="S50" s="8612"/>
      <c r="T50" s="8612"/>
      <c r="U50" s="8612"/>
      <c r="V50" s="8612"/>
      <c r="W50" s="8612"/>
      <c r="X50" s="8612"/>
      <c r="Y50" s="8612"/>
      <c r="Z50" s="8612"/>
      <c r="AA50" s="8612"/>
      <c r="AB50" s="8612"/>
      <c r="AC50" s="8612"/>
      <c r="AD50" s="8612"/>
      <c r="AE50" s="8623" t="s">
        <v>10067</v>
      </c>
      <c r="AF50" s="8627">
        <f>AVERAGE(AH3:AH43)/AVERAGE(D3:D43)</f>
      </c>
      <c r="AG50" s="8625">
        <f>SUMIF($H$3:$H$43,"&lt;90",$AG$3:$AG$43)</f>
      </c>
      <c r="AH50" s="8628"/>
      <c r="AI50" s="8621"/>
      <c r="AJ50" s="8622"/>
      <c r="AK50" s="8622"/>
      <c r="AL50" s="8621"/>
      <c r="AM50" s="8622"/>
      <c r="AN50" s="8622"/>
    </row>
    <row r="51">
      <c r="A51" s="8612"/>
      <c r="B51" s="8616"/>
      <c r="C51" s="8616"/>
      <c r="D51" s="8612"/>
      <c r="E51" s="8612"/>
      <c r="F51" s="8612"/>
      <c r="G51" s="8616"/>
      <c r="H51" s="8617"/>
      <c r="I51" s="8617"/>
      <c r="J51" s="8617"/>
      <c r="K51" s="8612"/>
      <c r="L51" s="8612"/>
      <c r="M51" s="8612"/>
      <c r="N51" s="8612"/>
      <c r="O51" s="8612"/>
      <c r="P51" s="8612"/>
      <c r="Q51" s="8612"/>
      <c r="R51" s="8612"/>
      <c r="S51" s="8612"/>
      <c r="T51" s="8612"/>
      <c r="U51" s="8612"/>
      <c r="V51" s="8612"/>
      <c r="W51" s="8612"/>
      <c r="X51" s="8612"/>
      <c r="Y51" s="8612"/>
      <c r="Z51" s="8612"/>
      <c r="AA51" s="8612"/>
      <c r="AB51" s="8612"/>
      <c r="AC51" s="8612"/>
      <c r="AD51" s="8612"/>
      <c r="AE51" s="8612"/>
      <c r="AF51" s="8628"/>
      <c r="AG51" s="8628"/>
      <c r="AH51" s="8628"/>
      <c r="AI51" s="8621"/>
      <c r="AJ51" s="8622"/>
      <c r="AK51" s="8622"/>
      <c r="AL51" s="8621"/>
      <c r="AM51" s="8622"/>
      <c r="AN51" s="8622"/>
    </row>
    <row r="52">
      <c r="A52" s="8569" t="s">
        <v>10157</v>
      </c>
      <c r="B52" s="8569" t="s">
        <v>10042</v>
      </c>
      <c r="C52" s="8569" t="s">
        <v>10043</v>
      </c>
      <c r="D52" s="8569" t="s">
        <v>10044</v>
      </c>
      <c r="E52" s="8569"/>
      <c r="F52" s="8569" t="s">
        <v>10158</v>
      </c>
      <c r="G52" s="8629" t="s">
        <v>10046</v>
      </c>
      <c r="H52" s="8630" t="s">
        <v>10047</v>
      </c>
      <c r="I52" s="8568" t="s">
        <v>10048</v>
      </c>
      <c r="J52" s="8568" t="s">
        <v>10049</v>
      </c>
      <c r="K52" s="8569" t="s">
        <v>10050</v>
      </c>
      <c r="L52" s="8569" t="s">
        <v>10051</v>
      </c>
      <c r="M52" s="8569" t="s">
        <v>10159</v>
      </c>
      <c r="N52" s="8569" t="s">
        <v>10160</v>
      </c>
      <c r="O52" s="8569" t="s">
        <v>10054</v>
      </c>
      <c r="P52" s="8631"/>
      <c r="Q52" s="8631"/>
      <c r="R52" s="8631"/>
      <c r="S52" s="8631"/>
      <c r="T52" s="8631"/>
      <c r="U52" s="8631"/>
      <c r="V52" s="8631"/>
      <c r="W52" s="8631"/>
      <c r="X52" s="8631"/>
      <c r="Y52" s="8631"/>
      <c r="Z52" s="8631"/>
      <c r="AA52" s="8631"/>
      <c r="AB52" s="8632" t="s">
        <v>10061</v>
      </c>
      <c r="AC52" s="8630" t="s">
        <v>10062</v>
      </c>
      <c r="AD52" s="8630" t="s">
        <v>10161</v>
      </c>
      <c r="AE52" s="8630" t="s">
        <v>10162</v>
      </c>
      <c r="AF52" s="8633" t="s">
        <v>10065</v>
      </c>
      <c r="AG52" s="8633" t="s">
        <v>10066</v>
      </c>
      <c r="AH52" s="8568" t="s">
        <v>10067</v>
      </c>
      <c r="AI52" s="8630" t="s">
        <v>10068</v>
      </c>
      <c r="AJ52" s="8568" t="s">
        <v>10069</v>
      </c>
      <c r="AK52" s="8569" t="s">
        <v>10070</v>
      </c>
      <c r="AL52" s="8569" t="s">
        <v>10163</v>
      </c>
      <c r="AM52" s="8569" t="s">
        <v>10072</v>
      </c>
      <c r="AN52" s="8569" t="s">
        <v>10073</v>
      </c>
    </row>
    <row r="53">
      <c r="A53" s="8569" t="s">
        <v>10074</v>
      </c>
      <c r="B53" s="8569"/>
      <c r="C53" s="8569"/>
      <c r="D53" s="8569" t="s">
        <v>10075</v>
      </c>
      <c r="E53" s="8573" t="s">
        <v>10076</v>
      </c>
      <c r="F53" s="8569"/>
      <c r="G53" s="8634"/>
      <c r="H53" s="8630"/>
      <c r="I53" s="8568"/>
      <c r="J53" s="8568"/>
      <c r="K53" s="8569" t="s">
        <v>10077</v>
      </c>
      <c r="L53" s="8569" t="s">
        <v>10077</v>
      </c>
      <c r="M53" s="8569"/>
      <c r="N53" s="8569"/>
      <c r="O53" s="8569"/>
      <c r="P53" s="8631"/>
      <c r="Q53" s="8631"/>
      <c r="R53" s="8631"/>
      <c r="S53" s="8631"/>
      <c r="T53" s="8631"/>
      <c r="U53" s="8631"/>
      <c r="V53" s="8631"/>
      <c r="W53" s="8631"/>
      <c r="X53" s="8631"/>
      <c r="Y53" s="8631"/>
      <c r="Z53" s="8631"/>
      <c r="AA53" s="8631"/>
      <c r="AB53" s="8632"/>
      <c r="AC53" s="8630"/>
      <c r="AD53" s="8630"/>
      <c r="AE53" s="8630"/>
      <c r="AF53" s="8633"/>
      <c r="AG53" s="8633"/>
      <c r="AH53" s="8568"/>
      <c r="AI53" s="8630"/>
      <c r="AJ53" s="8568"/>
      <c r="AK53" s="8569"/>
      <c r="AL53" s="8569"/>
      <c r="AM53" s="8569"/>
      <c r="AN53" s="8569"/>
    </row>
    <row r="54">
      <c r="A54" s="8635">
        <v>1</v>
      </c>
      <c r="B54" s="8574" t="s">
        <v>10085</v>
      </c>
      <c r="C54" s="8574" t="s">
        <v>10164</v>
      </c>
      <c r="D54" s="8575">
        <v>13024</v>
      </c>
      <c r="E54" s="8589">
        <v>13024</v>
      </c>
      <c r="F54" s="8636"/>
      <c r="G54" s="8637">
        <f>VLOOKUP(C54,'Data Products'!$A:$J,2,0)</f>
      </c>
      <c r="H54" s="8638">
        <f t="shared" ref="H54:H78" si="9">IFERROR(G54-TODAY(),"")</f>
      </c>
      <c r="I54" s="8578">
        <v>45840</v>
      </c>
      <c r="J54" s="8579">
        <f t="shared" ref="J54:J125" si="18">TODAY()-I54</f>
      </c>
      <c r="K54" s="8595">
        <v>8536</v>
      </c>
      <c r="L54" s="8639">
        <v>16788</v>
      </c>
      <c r="M54" s="8575">
        <v>6000</v>
      </c>
      <c r="N54" s="8575">
        <v>12000</v>
      </c>
      <c r="O54" s="8574" t="s">
        <v>10090</v>
      </c>
      <c r="P54" s="8612"/>
      <c r="Q54" s="8612"/>
      <c r="R54" s="8640"/>
      <c r="S54" s="8612"/>
      <c r="T54" s="8612"/>
      <c r="U54" s="8612"/>
      <c r="V54" s="8612"/>
      <c r="W54" s="8612"/>
      <c r="X54" s="8612"/>
      <c r="Y54" s="8612"/>
      <c r="Z54" s="8612"/>
      <c r="AA54" s="8612"/>
      <c r="AB54" s="8641">
        <f t="shared" ref="AB54:AB125" si="1">L54/30</f>
      </c>
      <c r="AC54" s="8596">
        <f t="shared" ref="AC54:AC125" si="4">IFERROR(D54/AB54,"-")</f>
      </c>
      <c r="AD54" s="8582">
        <f t="shared" ref="AD54:AD125" si="12">IFERROR(TODAY()+AC54,"-")</f>
      </c>
      <c r="AE54" s="8597">
        <f t="shared" ref="AE54:AE125" si="20">_xlfn.IFS(AC54="-","Not sold yet",AND(AC54&lt;=150,AC54&gt;60),"Out of stock more than 60 days",AC54&lt;=60,"Out of stock less than 60 days",AC54&gt;=150,"Out of stock more than 150 days")</f>
      </c>
      <c r="AF54" s="8584">
        <f>VLOOKUP(C54,'Data Products'!$A:$J,10,0)</f>
      </c>
      <c r="AG54" s="8585">
        <f t="shared" ref="AG54:AG125" si="6">AF54*D54</f>
      </c>
      <c r="AH54" s="8585"/>
      <c r="AI54" s="8603" t="s">
        <v>10165</v>
      </c>
      <c r="AJ54" s="8587"/>
      <c r="AK54" s="8588"/>
      <c r="AL54" s="8587"/>
      <c r="AM54" s="8588"/>
      <c r="AN54" s="8588"/>
    </row>
    <row customHeight="true" hidden="true" ht="18" r="55">
      <c r="A55" s="8635">
        <v>2</v>
      </c>
      <c r="B55" s="8574" t="s">
        <v>10088</v>
      </c>
      <c r="C55" s="8574" t="s">
        <v>10166</v>
      </c>
      <c r="D55" s="8575">
        <v>0</v>
      </c>
      <c r="E55" s="8589">
        <v>0</v>
      </c>
      <c r="F55" s="8636"/>
      <c r="G55" s="8637">
        <f>VLOOKUP(C55,'Data Products'!$A:$J,2,0)</f>
      </c>
      <c r="H55" s="8638">
        <f t="shared" si="9"/>
      </c>
      <c r="I55" s="8578">
        <v>45376</v>
      </c>
      <c r="J55" s="8579">
        <f t="shared" si="18"/>
      </c>
      <c r="K55" s="8575">
        <v>0</v>
      </c>
      <c r="L55" s="8575">
        <v>0</v>
      </c>
      <c r="M55" s="8575">
        <v>0</v>
      </c>
      <c r="N55" s="8575">
        <v>0</v>
      </c>
      <c r="O55" s="8574" t="s">
        <v>10167</v>
      </c>
      <c r="P55" s="8612"/>
      <c r="Q55" s="8612"/>
      <c r="R55" s="8640"/>
      <c r="S55" s="8612"/>
      <c r="T55" s="8612"/>
      <c r="U55" s="8612"/>
      <c r="V55" s="8612"/>
      <c r="W55" s="8612"/>
      <c r="X55" s="8612"/>
      <c r="Y55" s="8612"/>
      <c r="Z55" s="8612"/>
      <c r="AA55" s="8612"/>
      <c r="AB55" s="8641">
        <f t="shared" si="1"/>
      </c>
      <c r="AC55" s="8590">
        <f t="shared" si="4"/>
      </c>
      <c r="AD55" s="8582">
        <f t="shared" si="12"/>
      </c>
      <c r="AE55" s="8591">
        <f t="shared" si="20"/>
      </c>
      <c r="AF55" s="8584">
        <f>VLOOKUP(C55,'Data Products'!$A:$J,10,0)</f>
      </c>
      <c r="AG55" s="8585">
        <f t="shared" si="6"/>
      </c>
      <c r="AH55" s="8585">
        <f t="shared" ref="AH55:AH90" si="14">IF(H55&lt;=90,D55,0)</f>
      </c>
      <c r="AI55" s="8598"/>
      <c r="AJ55" s="8587"/>
      <c r="AK55" s="8588"/>
      <c r="AL55" s="8587"/>
      <c r="AM55" s="8588"/>
      <c r="AN55" s="8588"/>
    </row>
    <row customHeight="true" hidden="true" ht="18" r="56">
      <c r="A56" s="8635">
        <v>3</v>
      </c>
      <c r="B56" s="8574" t="s">
        <v>10088</v>
      </c>
      <c r="C56" s="8574" t="s">
        <v>10168</v>
      </c>
      <c r="D56" s="8575">
        <v>0</v>
      </c>
      <c r="E56" s="8589">
        <v>0</v>
      </c>
      <c r="F56" s="8636"/>
      <c r="G56" s="8637">
        <f>VLOOKUP(C56,'Data Products'!$A:$J,2,0)</f>
      </c>
      <c r="H56" s="8638">
        <f t="shared" si="9"/>
      </c>
      <c r="I56" s="8614">
        <v>45721</v>
      </c>
      <c r="J56" s="8579">
        <f t="shared" si="18"/>
      </c>
      <c r="K56" s="8575">
        <v>0</v>
      </c>
      <c r="L56" s="8575">
        <v>0</v>
      </c>
      <c r="M56" s="8642" t="s">
        <v>10169</v>
      </c>
      <c r="N56" s="8642" t="s">
        <v>10169</v>
      </c>
      <c r="O56" s="8574" t="s">
        <v>10167</v>
      </c>
      <c r="P56" s="8612"/>
      <c r="Q56" s="8612"/>
      <c r="R56" s="8640"/>
      <c r="S56" s="8612"/>
      <c r="T56" s="8612"/>
      <c r="U56" s="8612"/>
      <c r="V56" s="8612"/>
      <c r="W56" s="8612"/>
      <c r="X56" s="8612"/>
      <c r="Y56" s="8612"/>
      <c r="Z56" s="8612"/>
      <c r="AA56" s="8612"/>
      <c r="AB56" s="8641">
        <f t="shared" si="1"/>
      </c>
      <c r="AC56" s="8590">
        <f t="shared" si="4"/>
      </c>
      <c r="AD56" s="8582">
        <f t="shared" si="12"/>
      </c>
      <c r="AE56" s="8591">
        <f t="shared" si="20"/>
      </c>
      <c r="AF56" s="8584">
        <f>VLOOKUP(C56,'Data Products'!$A:$J,10,0)</f>
      </c>
      <c r="AG56" s="8585">
        <f t="shared" si="6"/>
      </c>
      <c r="AH56" s="8585">
        <f t="shared" si="14"/>
      </c>
      <c r="AI56" s="8598"/>
      <c r="AJ56" s="8587"/>
      <c r="AK56" s="8588"/>
      <c r="AL56" s="8587"/>
      <c r="AM56" s="8588"/>
      <c r="AN56" s="8588"/>
    </row>
    <row customHeight="true" hidden="true" ht="18" r="57">
      <c r="A57" s="8635">
        <v>4</v>
      </c>
      <c r="B57" s="8574" t="s">
        <v>10088</v>
      </c>
      <c r="C57" s="8574" t="s">
        <v>10170</v>
      </c>
      <c r="D57" s="8575">
        <v>0</v>
      </c>
      <c r="E57" s="8589">
        <v>0</v>
      </c>
      <c r="F57" s="8636"/>
      <c r="G57" s="8637">
        <f>VLOOKUP(C57,'Data Products'!$A:$J,2,0)</f>
      </c>
      <c r="H57" s="8638">
        <f t="shared" si="9"/>
      </c>
      <c r="I57" s="8578">
        <v>45460</v>
      </c>
      <c r="J57" s="8579">
        <f t="shared" si="18"/>
      </c>
      <c r="K57" s="8575">
        <v>0</v>
      </c>
      <c r="L57" s="8575">
        <v>0</v>
      </c>
      <c r="M57" s="8575">
        <v>0</v>
      </c>
      <c r="N57" s="8575">
        <v>0</v>
      </c>
      <c r="O57" s="8574" t="s">
        <v>10167</v>
      </c>
      <c r="P57" s="8612"/>
      <c r="Q57" s="8612"/>
      <c r="R57" s="8643"/>
      <c r="S57" s="8612"/>
      <c r="T57" s="8612"/>
      <c r="U57" s="8612"/>
      <c r="V57" s="8612"/>
      <c r="W57" s="8612"/>
      <c r="X57" s="8612"/>
      <c r="Y57" s="8612"/>
      <c r="Z57" s="8612"/>
      <c r="AA57" s="8612"/>
      <c r="AB57" s="8641">
        <f t="shared" si="1"/>
      </c>
      <c r="AC57" s="8590">
        <f t="shared" si="4"/>
      </c>
      <c r="AD57" s="8582">
        <f t="shared" si="12"/>
      </c>
      <c r="AE57" s="8591">
        <f t="shared" si="20"/>
      </c>
      <c r="AF57" s="8584">
        <f>VLOOKUP(C57,'Data Products'!$A:$J,10,0)</f>
      </c>
      <c r="AG57" s="8585">
        <f t="shared" si="6"/>
      </c>
      <c r="AH57" s="8585">
        <f t="shared" si="14"/>
      </c>
      <c r="AI57" s="8587"/>
      <c r="AJ57" s="8588"/>
      <c r="AK57" s="8588"/>
      <c r="AL57" s="8587"/>
      <c r="AM57" s="8588"/>
      <c r="AN57" s="8588"/>
    </row>
    <row customHeight="true" hidden="true" ht="18" r="58">
      <c r="A58" s="8635">
        <v>5</v>
      </c>
      <c r="B58" s="8574" t="s">
        <v>10113</v>
      </c>
      <c r="C58" s="8574" t="s">
        <v>10171</v>
      </c>
      <c r="D58" s="8575">
        <v>0</v>
      </c>
      <c r="E58" s="8589">
        <v>0</v>
      </c>
      <c r="F58" s="8636"/>
      <c r="G58" s="8637">
        <f>VLOOKUP(C58,'Data Products'!$A:$J,2,0)</f>
      </c>
      <c r="H58" s="8638">
        <f t="shared" si="9"/>
      </c>
      <c r="I58" s="8578">
        <v>45667</v>
      </c>
      <c r="J58" s="8579">
        <f t="shared" si="18"/>
      </c>
      <c r="K58" s="8575">
        <v>0</v>
      </c>
      <c r="L58" s="8575">
        <v>0</v>
      </c>
      <c r="M58" s="8575">
        <v>500</v>
      </c>
      <c r="N58" s="8575">
        <v>1000</v>
      </c>
      <c r="O58" s="8644" t="s">
        <v>10098</v>
      </c>
      <c r="P58" s="8612"/>
      <c r="Q58" s="8612"/>
      <c r="R58" s="8640"/>
      <c r="S58" s="8612"/>
      <c r="T58" s="8612"/>
      <c r="U58" s="8612"/>
      <c r="V58" s="8612"/>
      <c r="W58" s="8612"/>
      <c r="X58" s="8612"/>
      <c r="Y58" s="8612"/>
      <c r="Z58" s="8612"/>
      <c r="AA58" s="8612"/>
      <c r="AB58" s="8641">
        <f t="shared" si="1"/>
      </c>
      <c r="AC58" s="8590">
        <f t="shared" si="4"/>
      </c>
      <c r="AD58" s="8582">
        <f t="shared" si="12"/>
      </c>
      <c r="AE58" s="8591">
        <f t="shared" si="20"/>
      </c>
      <c r="AF58" s="8584">
        <f>VLOOKUP(C58,'Data Products'!$A:$J,10,0)</f>
      </c>
      <c r="AG58" s="8585">
        <f t="shared" si="6"/>
      </c>
      <c r="AH58" s="8585">
        <f t="shared" si="14"/>
      </c>
      <c r="AI58" s="8598"/>
      <c r="AJ58" s="8588"/>
      <c r="AK58" s="8588">
        <v>200</v>
      </c>
      <c r="AL58" s="8587"/>
      <c r="AM58" s="8588"/>
      <c r="AN58" s="8588"/>
    </row>
    <row r="59">
      <c r="A59" s="8635">
        <v>6</v>
      </c>
      <c r="B59" s="8574" t="s">
        <v>10088</v>
      </c>
      <c r="C59" s="8574" t="s">
        <v>10172</v>
      </c>
      <c r="D59" s="8575">
        <v>3</v>
      </c>
      <c r="E59" s="8589">
        <v>3</v>
      </c>
      <c r="F59" s="8636"/>
      <c r="G59" s="8637">
        <f>VLOOKUP(C59,'Data Products'!$A:$J,2,0)</f>
      </c>
      <c r="H59" s="8638">
        <f t="shared" si="9"/>
      </c>
      <c r="I59" s="8578">
        <v>45667</v>
      </c>
      <c r="J59" s="8579">
        <f t="shared" si="18"/>
      </c>
      <c r="K59" s="8575">
        <v>0</v>
      </c>
      <c r="L59" s="8575">
        <v>0</v>
      </c>
      <c r="M59" s="8575">
        <v>500</v>
      </c>
      <c r="N59" s="8575">
        <v>1000</v>
      </c>
      <c r="O59" s="8574" t="s">
        <v>10098</v>
      </c>
      <c r="P59" s="8612"/>
      <c r="Q59" s="8612"/>
      <c r="R59" s="8640"/>
      <c r="S59" s="8612"/>
      <c r="T59" s="8612"/>
      <c r="U59" s="8612"/>
      <c r="V59" s="8612"/>
      <c r="W59" s="8612"/>
      <c r="X59" s="8612"/>
      <c r="Y59" s="8612"/>
      <c r="Z59" s="8612"/>
      <c r="AA59" s="8612"/>
      <c r="AB59" s="8641">
        <f t="shared" si="1"/>
      </c>
      <c r="AC59" s="8596">
        <f t="shared" si="4"/>
      </c>
      <c r="AD59" s="8582">
        <f t="shared" si="12"/>
      </c>
      <c r="AE59" s="8597">
        <f t="shared" si="20"/>
      </c>
      <c r="AF59" s="8584">
        <f>VLOOKUP(C59,'Data Products'!$A:$J,10,0)</f>
      </c>
      <c r="AG59" s="8585">
        <f t="shared" si="6"/>
      </c>
      <c r="AH59" s="8585">
        <f t="shared" si="14"/>
      </c>
      <c r="AI59" s="8598"/>
      <c r="AJ59" s="8588"/>
      <c r="AK59" s="8588"/>
      <c r="AL59" s="8587"/>
      <c r="AM59" s="8588"/>
      <c r="AN59" s="8588"/>
    </row>
    <row r="60">
      <c r="A60" s="8635">
        <v>7</v>
      </c>
      <c r="B60" s="8574" t="s">
        <v>10078</v>
      </c>
      <c r="C60" s="8574" t="s">
        <v>10173</v>
      </c>
      <c r="D60" s="8575">
        <v>158</v>
      </c>
      <c r="E60" s="8589">
        <v>158</v>
      </c>
      <c r="F60" s="8636"/>
      <c r="G60" s="8637">
        <f>VLOOKUP(C60,'Data Products'!$A:$J,2,0)</f>
      </c>
      <c r="H60" s="8638">
        <f t="shared" si="9"/>
      </c>
      <c r="I60" s="8578">
        <v>45617</v>
      </c>
      <c r="J60" s="8579">
        <f t="shared" si="18"/>
      </c>
      <c r="K60" s="8575">
        <v>39</v>
      </c>
      <c r="L60" s="8575">
        <v>63</v>
      </c>
      <c r="M60" s="8575">
        <v>300</v>
      </c>
      <c r="N60" s="8575">
        <v>500</v>
      </c>
      <c r="O60" s="8645" t="s">
        <v>10098</v>
      </c>
      <c r="P60" s="8612"/>
      <c r="Q60" s="8612"/>
      <c r="R60" s="8640"/>
      <c r="S60" s="8612"/>
      <c r="T60" s="8612"/>
      <c r="U60" s="8612"/>
      <c r="V60" s="8612"/>
      <c r="W60" s="8612"/>
      <c r="X60" s="8612"/>
      <c r="Y60" s="8612"/>
      <c r="Z60" s="8612"/>
      <c r="AA60" s="8612"/>
      <c r="AB60" s="8641">
        <f t="shared" si="1"/>
      </c>
      <c r="AC60" s="8600">
        <f t="shared" si="4"/>
      </c>
      <c r="AD60" s="8582">
        <f t="shared" si="12"/>
      </c>
      <c r="AE60" s="8601">
        <f t="shared" si="20"/>
      </c>
      <c r="AF60" s="8584">
        <f>VLOOKUP(C60,'Data Products'!$A:$J,10,0)</f>
      </c>
      <c r="AG60" s="8585">
        <f t="shared" si="6"/>
      </c>
      <c r="AH60" s="8585">
        <f t="shared" si="14"/>
      </c>
      <c r="AI60" s="8587"/>
      <c r="AJ60" s="8588"/>
      <c r="AK60" s="8588"/>
      <c r="AL60" s="8587"/>
      <c r="AM60" s="8588"/>
      <c r="AN60" s="8588"/>
    </row>
    <row customHeight="true" hidden="true" ht="18" r="61">
      <c r="A61" s="8635">
        <v>8</v>
      </c>
      <c r="B61" s="8574" t="s">
        <v>10078</v>
      </c>
      <c r="C61" s="8574" t="s">
        <v>10174</v>
      </c>
      <c r="D61" s="8575">
        <v>0</v>
      </c>
      <c r="E61" s="8589">
        <v>0</v>
      </c>
      <c r="F61" s="8636"/>
      <c r="G61" s="8637">
        <f>VLOOKUP(C61,'Data Products'!$A:$J,2,0)</f>
      </c>
      <c r="H61" s="8646">
        <f t="shared" si="9"/>
      </c>
      <c r="I61" s="8578">
        <v>45504</v>
      </c>
      <c r="J61" s="8579">
        <f t="shared" si="18"/>
      </c>
      <c r="K61" s="8575">
        <v>0</v>
      </c>
      <c r="L61" s="8575">
        <v>0</v>
      </c>
      <c r="M61" s="8575">
        <v>0</v>
      </c>
      <c r="N61" s="8575">
        <v>0</v>
      </c>
      <c r="O61" s="8574" t="s">
        <v>10098</v>
      </c>
      <c r="P61" s="8612"/>
      <c r="Q61" s="8612"/>
      <c r="R61" s="8640"/>
      <c r="S61" s="8612"/>
      <c r="T61" s="8612"/>
      <c r="U61" s="8612"/>
      <c r="V61" s="8612"/>
      <c r="W61" s="8612"/>
      <c r="X61" s="8612"/>
      <c r="Y61" s="8612"/>
      <c r="Z61" s="8612"/>
      <c r="AA61" s="8612"/>
      <c r="AB61" s="8641">
        <f t="shared" si="1"/>
      </c>
      <c r="AC61" s="8590">
        <f t="shared" si="4"/>
      </c>
      <c r="AD61" s="8582">
        <f t="shared" si="12"/>
      </c>
      <c r="AE61" s="8591">
        <f t="shared" si="20"/>
      </c>
      <c r="AF61" s="8584">
        <f>VLOOKUP(C61,'Data Products'!$A:$J,10,0)</f>
      </c>
      <c r="AG61" s="8585">
        <f t="shared" si="6"/>
      </c>
      <c r="AH61" s="8585">
        <f t="shared" si="14"/>
      </c>
      <c r="AI61" s="8587"/>
      <c r="AJ61" s="8588"/>
      <c r="AK61" s="8588"/>
      <c r="AL61" s="8587"/>
      <c r="AM61" s="8588"/>
      <c r="AN61" s="8588"/>
    </row>
    <row customHeight="true" hidden="true" ht="18" r="62">
      <c r="A62" s="8635">
        <v>9</v>
      </c>
      <c r="B62" s="8574" t="s">
        <v>10078</v>
      </c>
      <c r="C62" s="8574" t="s">
        <v>10175</v>
      </c>
      <c r="D62" s="8575">
        <v>0</v>
      </c>
      <c r="E62" s="8589">
        <v>0</v>
      </c>
      <c r="F62" s="8636"/>
      <c r="G62" s="8637">
        <f>VLOOKUP(C62,'Data Products'!$A:$J,2,0)</f>
      </c>
      <c r="H62" s="8638">
        <f t="shared" si="9"/>
      </c>
      <c r="I62" s="8578">
        <v>45530</v>
      </c>
      <c r="J62" s="8579">
        <f t="shared" si="18"/>
      </c>
      <c r="K62" s="8575">
        <v>0</v>
      </c>
      <c r="L62" s="8575">
        <v>0</v>
      </c>
      <c r="M62" s="8575">
        <v>100</v>
      </c>
      <c r="N62" s="8575">
        <v>300</v>
      </c>
      <c r="O62" s="8574" t="s">
        <v>10098</v>
      </c>
      <c r="P62" s="8612"/>
      <c r="Q62" s="8612"/>
      <c r="R62" s="8640"/>
      <c r="S62" s="8612"/>
      <c r="T62" s="8612"/>
      <c r="U62" s="8612"/>
      <c r="V62" s="8612"/>
      <c r="W62" s="8612"/>
      <c r="X62" s="8612"/>
      <c r="Y62" s="8612"/>
      <c r="Z62" s="8612"/>
      <c r="AA62" s="8612"/>
      <c r="AB62" s="8641">
        <f t="shared" si="1"/>
      </c>
      <c r="AC62" s="8596">
        <f t="shared" si="4"/>
      </c>
      <c r="AD62" s="8582">
        <f t="shared" si="12"/>
      </c>
      <c r="AE62" s="8597">
        <f t="shared" si="20"/>
      </c>
      <c r="AF62" s="8584">
        <f>VLOOKUP(C62,'Data Products'!$A:$J,10,0)</f>
      </c>
      <c r="AG62" s="8585">
        <f t="shared" si="6"/>
      </c>
      <c r="AH62" s="8585">
        <f t="shared" si="14"/>
      </c>
      <c r="AI62" s="8587"/>
      <c r="AJ62" s="8588"/>
      <c r="AK62" s="8588"/>
      <c r="AL62" s="8587"/>
      <c r="AM62" s="8588"/>
      <c r="AN62" s="8588"/>
    </row>
    <row customHeight="true" hidden="true" ht="18" r="63">
      <c r="A63" s="8635">
        <v>10</v>
      </c>
      <c r="B63" s="8574" t="s">
        <v>10078</v>
      </c>
      <c r="C63" s="8574" t="s">
        <v>10176</v>
      </c>
      <c r="D63" s="8575">
        <v>0</v>
      </c>
      <c r="E63" s="8589">
        <v>0</v>
      </c>
      <c r="F63" s="8636"/>
      <c r="G63" s="8637">
        <f>VLOOKUP(C63,'Data Products'!$A:$J,2,0)</f>
      </c>
      <c r="H63" s="8638">
        <f t="shared" si="9"/>
      </c>
      <c r="I63" s="8578">
        <v>45667</v>
      </c>
      <c r="J63" s="8579">
        <f t="shared" si="18"/>
      </c>
      <c r="K63" s="8575">
        <v>0</v>
      </c>
      <c r="L63" s="8575">
        <v>0</v>
      </c>
      <c r="M63" s="8575">
        <v>500</v>
      </c>
      <c r="N63" s="8575">
        <v>1000</v>
      </c>
      <c r="O63" s="8574" t="s">
        <v>10098</v>
      </c>
      <c r="P63" s="8612"/>
      <c r="Q63" s="8612"/>
      <c r="R63" s="8640"/>
      <c r="S63" s="8612"/>
      <c r="T63" s="8612"/>
      <c r="U63" s="8612"/>
      <c r="V63" s="8612"/>
      <c r="W63" s="8612"/>
      <c r="X63" s="8612"/>
      <c r="Y63" s="8612"/>
      <c r="Z63" s="8612"/>
      <c r="AA63" s="8612"/>
      <c r="AB63" s="8641">
        <f t="shared" si="1"/>
      </c>
      <c r="AC63" s="8590">
        <f t="shared" si="4"/>
      </c>
      <c r="AD63" s="8582">
        <f t="shared" si="12"/>
      </c>
      <c r="AE63" s="8591">
        <f t="shared" si="20"/>
      </c>
      <c r="AF63" s="8584">
        <f>VLOOKUP(C63,'Data Products'!$A:$J,10,0)</f>
      </c>
      <c r="AG63" s="8585">
        <f t="shared" si="6"/>
      </c>
      <c r="AH63" s="8585">
        <f t="shared" si="14"/>
      </c>
      <c r="AI63" s="8598"/>
      <c r="AJ63" s="8588"/>
      <c r="AK63" s="8588">
        <v>150</v>
      </c>
      <c r="AL63" s="8587"/>
      <c r="AM63" s="8588"/>
      <c r="AN63" s="8588"/>
    </row>
    <row r="64">
      <c r="A64" s="8635">
        <v>11</v>
      </c>
      <c r="B64" s="8574" t="s">
        <v>10078</v>
      </c>
      <c r="C64" s="8574" t="s">
        <v>10177</v>
      </c>
      <c r="D64" s="8575">
        <v>68</v>
      </c>
      <c r="E64" s="8589">
        <v>68</v>
      </c>
      <c r="F64" s="8636"/>
      <c r="G64" s="8637">
        <f>VLOOKUP(C64,'Data Products'!$A:$J,2,0)</f>
      </c>
      <c r="H64" s="8638">
        <f t="shared" si="9"/>
      </c>
      <c r="I64" s="8614">
        <v>45716</v>
      </c>
      <c r="J64" s="8579">
        <f t="shared" si="18"/>
      </c>
      <c r="K64" s="8575">
        <v>71</v>
      </c>
      <c r="L64" s="8575">
        <v>208</v>
      </c>
      <c r="M64" s="8575">
        <v>0</v>
      </c>
      <c r="N64" s="8575">
        <v>0</v>
      </c>
      <c r="O64" s="8574" t="s">
        <v>10098</v>
      </c>
      <c r="P64" s="8612"/>
      <c r="Q64" s="8612"/>
      <c r="R64" s="8640"/>
      <c r="S64" s="8612"/>
      <c r="T64" s="8612"/>
      <c r="U64" s="8612"/>
      <c r="V64" s="8612"/>
      <c r="W64" s="8612"/>
      <c r="X64" s="8612"/>
      <c r="Y64" s="8612"/>
      <c r="Z64" s="8612"/>
      <c r="AA64" s="8612"/>
      <c r="AB64" s="8641">
        <f t="shared" si="1"/>
      </c>
      <c r="AC64" s="8600">
        <f t="shared" si="4"/>
      </c>
      <c r="AD64" s="8582">
        <f t="shared" si="12"/>
      </c>
      <c r="AE64" s="8601">
        <f t="shared" si="20"/>
      </c>
      <c r="AF64" s="8584">
        <f>VLOOKUP(C64,'Data Products'!$A:$J,10,0)</f>
      </c>
      <c r="AG64" s="8585">
        <f t="shared" si="6"/>
      </c>
      <c r="AH64" s="8585">
        <f t="shared" si="14"/>
      </c>
      <c r="AI64" s="8598"/>
      <c r="AJ64" s="8588"/>
      <c r="AK64" s="8588"/>
      <c r="AL64" s="8587"/>
      <c r="AM64" s="8588"/>
      <c r="AN64" s="8588"/>
    </row>
    <row r="65">
      <c r="A65" s="8635">
        <v>12</v>
      </c>
      <c r="B65" s="8574" t="s">
        <v>10078</v>
      </c>
      <c r="C65" s="8574" t="s">
        <v>10178</v>
      </c>
      <c r="D65" s="8575">
        <v>303</v>
      </c>
      <c r="E65" s="8589">
        <v>303</v>
      </c>
      <c r="F65" s="8636"/>
      <c r="G65" s="8637">
        <f>VLOOKUP(C65,'Data Products'!$A:$J,2,0)</f>
      </c>
      <c r="H65" s="8638">
        <f t="shared" si="9"/>
      </c>
      <c r="I65" s="8614">
        <v>45716</v>
      </c>
      <c r="J65" s="8579">
        <f t="shared" si="18"/>
      </c>
      <c r="K65" s="8575">
        <v>27</v>
      </c>
      <c r="L65" s="8575">
        <v>36</v>
      </c>
      <c r="M65" s="8575">
        <v>0</v>
      </c>
      <c r="N65" s="8575">
        <v>0</v>
      </c>
      <c r="O65" s="8574" t="s">
        <v>10098</v>
      </c>
      <c r="P65" s="8612"/>
      <c r="Q65" s="8612"/>
      <c r="R65" s="8640"/>
      <c r="S65" s="8612"/>
      <c r="T65" s="8612"/>
      <c r="U65" s="8612"/>
      <c r="V65" s="8612"/>
      <c r="W65" s="8612"/>
      <c r="X65" s="8612"/>
      <c r="Y65" s="8612"/>
      <c r="Z65" s="8612"/>
      <c r="AA65" s="8612"/>
      <c r="AB65" s="8641">
        <f t="shared" si="1"/>
      </c>
      <c r="AC65" s="8600">
        <f t="shared" si="4"/>
      </c>
      <c r="AD65" s="8582">
        <f t="shared" si="12"/>
      </c>
      <c r="AE65" s="8601">
        <f t="shared" si="20"/>
      </c>
      <c r="AF65" s="8584">
        <f>VLOOKUP(C65,'Data Products'!$A:$J,10,0)</f>
      </c>
      <c r="AG65" s="8585">
        <f t="shared" si="6"/>
      </c>
      <c r="AH65" s="8585">
        <f t="shared" si="14"/>
      </c>
      <c r="AI65" s="8598"/>
      <c r="AJ65" s="8588"/>
      <c r="AK65" s="8588"/>
      <c r="AL65" s="8587"/>
      <c r="AM65" s="8588"/>
      <c r="AN65" s="8588"/>
    </row>
    <row customHeight="true" hidden="true" ht="18" r="66">
      <c r="A66" s="8635">
        <v>13</v>
      </c>
      <c r="B66" s="8574" t="s">
        <v>10078</v>
      </c>
      <c r="C66" s="8574" t="s">
        <v>10179</v>
      </c>
      <c r="D66" s="8575">
        <v>0</v>
      </c>
      <c r="E66" s="8589">
        <v>0</v>
      </c>
      <c r="F66" s="8636"/>
      <c r="G66" s="8637">
        <f>VLOOKUP(C66,'Data Products'!$A:$J,2,0)</f>
      </c>
      <c r="H66" s="8646">
        <f t="shared" si="9"/>
      </c>
      <c r="I66" s="8578">
        <v>45363</v>
      </c>
      <c r="J66" s="8579">
        <f t="shared" si="18"/>
      </c>
      <c r="K66" s="8575">
        <v>0</v>
      </c>
      <c r="L66" s="8575">
        <v>0</v>
      </c>
      <c r="M66" s="8575">
        <v>0</v>
      </c>
      <c r="N66" s="8575">
        <v>0</v>
      </c>
      <c r="O66" s="8574" t="s">
        <v>10098</v>
      </c>
      <c r="P66" s="8612"/>
      <c r="Q66" s="8612"/>
      <c r="R66" s="8640"/>
      <c r="S66" s="8612"/>
      <c r="T66" s="8612"/>
      <c r="U66" s="8612"/>
      <c r="V66" s="8612"/>
      <c r="W66" s="8612"/>
      <c r="X66" s="8612"/>
      <c r="Y66" s="8612"/>
      <c r="Z66" s="8612"/>
      <c r="AA66" s="8612"/>
      <c r="AB66" s="8641">
        <f t="shared" si="1"/>
      </c>
      <c r="AC66" s="8590">
        <f t="shared" si="4"/>
      </c>
      <c r="AD66" s="8582">
        <f t="shared" si="12"/>
      </c>
      <c r="AE66" s="8591">
        <f t="shared" si="20"/>
      </c>
      <c r="AF66" s="8584">
        <f>VLOOKUP(C66,'Data Products'!$A:$J,10,0)</f>
      </c>
      <c r="AG66" s="8585">
        <f t="shared" si="6"/>
      </c>
      <c r="AH66" s="8585">
        <f t="shared" si="14"/>
      </c>
      <c r="AI66" s="8587"/>
      <c r="AJ66" s="8588"/>
      <c r="AK66" s="8588"/>
      <c r="AL66" s="8587"/>
      <c r="AM66" s="8588"/>
      <c r="AN66" s="8588"/>
    </row>
    <row r="67">
      <c r="A67" s="8635">
        <v>14</v>
      </c>
      <c r="B67" s="8574" t="s">
        <v>10078</v>
      </c>
      <c r="C67" s="8574" t="s">
        <v>10180</v>
      </c>
      <c r="D67" s="8575">
        <v>55</v>
      </c>
      <c r="E67" s="8589">
        <v>55</v>
      </c>
      <c r="F67" s="8636"/>
      <c r="G67" s="8637">
        <f>VLOOKUP(C67,'Data Products'!$A:$J,2,0)</f>
      </c>
      <c r="H67" s="8638">
        <f t="shared" si="9"/>
      </c>
      <c r="I67" s="8578">
        <v>45617</v>
      </c>
      <c r="J67" s="8579">
        <f t="shared" si="18"/>
      </c>
      <c r="K67" s="8575">
        <v>10</v>
      </c>
      <c r="L67" s="8575">
        <v>18</v>
      </c>
      <c r="M67" s="8575">
        <v>300</v>
      </c>
      <c r="N67" s="8575">
        <v>500</v>
      </c>
      <c r="O67" s="8574" t="s">
        <v>10098</v>
      </c>
      <c r="P67" s="8612"/>
      <c r="Q67" s="8612"/>
      <c r="R67" s="8640"/>
      <c r="S67" s="8612"/>
      <c r="T67" s="8612"/>
      <c r="U67" s="8612"/>
      <c r="V67" s="8612"/>
      <c r="W67" s="8612"/>
      <c r="X67" s="8612"/>
      <c r="Y67" s="8612"/>
      <c r="Z67" s="8612"/>
      <c r="AA67" s="8612"/>
      <c r="AB67" s="8641">
        <f t="shared" si="1"/>
      </c>
      <c r="AC67" s="8600">
        <f t="shared" si="4"/>
      </c>
      <c r="AD67" s="8582">
        <f t="shared" si="12"/>
      </c>
      <c r="AE67" s="8601">
        <f t="shared" si="20"/>
      </c>
      <c r="AF67" s="8584">
        <f>VLOOKUP(C67,'Data Products'!$A:$J,10,0)</f>
      </c>
      <c r="AG67" s="8585">
        <f t="shared" si="6"/>
      </c>
      <c r="AH67" s="8585">
        <f t="shared" si="14"/>
      </c>
      <c r="AI67" s="8598"/>
      <c r="AJ67" s="8588"/>
      <c r="AK67" s="8588"/>
      <c r="AL67" s="8587"/>
      <c r="AM67" s="8588"/>
      <c r="AN67" s="8588"/>
    </row>
    <row r="68">
      <c r="A68" s="8635">
        <v>15</v>
      </c>
      <c r="B68" s="8574" t="s">
        <v>10078</v>
      </c>
      <c r="C68" s="8574" t="s">
        <v>10181</v>
      </c>
      <c r="D68" s="8575">
        <v>314</v>
      </c>
      <c r="E68" s="8589">
        <v>314</v>
      </c>
      <c r="F68" s="8636"/>
      <c r="G68" s="8637">
        <f>VLOOKUP(C68,'Data Products'!$A:$J,2,0)</f>
      </c>
      <c r="H68" s="8638">
        <f t="shared" si="9"/>
      </c>
      <c r="I68" s="8578">
        <v>45667</v>
      </c>
      <c r="J68" s="8579">
        <f t="shared" si="18"/>
      </c>
      <c r="K68" s="8575">
        <v>60</v>
      </c>
      <c r="L68" s="8575">
        <v>207</v>
      </c>
      <c r="M68" s="8575">
        <v>1000</v>
      </c>
      <c r="N68" s="8575">
        <v>2000</v>
      </c>
      <c r="O68" s="8574" t="s">
        <v>10098</v>
      </c>
      <c r="P68" s="8612"/>
      <c r="Q68" s="8612"/>
      <c r="R68" s="8640"/>
      <c r="S68" s="8612"/>
      <c r="T68" s="8612"/>
      <c r="U68" s="8612"/>
      <c r="V68" s="8612"/>
      <c r="W68" s="8612"/>
      <c r="X68" s="8612"/>
      <c r="Y68" s="8612"/>
      <c r="Z68" s="8612"/>
      <c r="AA68" s="8612"/>
      <c r="AB68" s="8641">
        <f t="shared" si="1"/>
      </c>
      <c r="AC68" s="8600">
        <f t="shared" si="4"/>
      </c>
      <c r="AD68" s="8582">
        <f t="shared" si="12"/>
      </c>
      <c r="AE68" s="8601">
        <f t="shared" si="20"/>
      </c>
      <c r="AF68" s="8584">
        <f>VLOOKUP(C68,'Data Products'!$A:$J,10,0)</f>
      </c>
      <c r="AG68" s="8585">
        <f t="shared" si="6"/>
      </c>
      <c r="AH68" s="8585">
        <f t="shared" si="14"/>
      </c>
      <c r="AI68" s="8598"/>
      <c r="AJ68" s="8588"/>
      <c r="AK68" s="8588">
        <v>340</v>
      </c>
      <c r="AL68" s="8587"/>
      <c r="AM68" s="8588"/>
      <c r="AN68" s="8588"/>
    </row>
    <row customHeight="true" hidden="true" ht="18" r="69">
      <c r="A69" s="8635">
        <v>16</v>
      </c>
      <c r="B69" s="8574" t="s">
        <v>10088</v>
      </c>
      <c r="C69" s="8574" t="s">
        <v>10182</v>
      </c>
      <c r="D69" s="8575">
        <v>0</v>
      </c>
      <c r="E69" s="8589">
        <v>0</v>
      </c>
      <c r="F69" s="8636"/>
      <c r="G69" s="8637">
        <f>VLOOKUP(C69,'Data Products'!$A:$J,2,0)</f>
      </c>
      <c r="H69" s="8646">
        <f t="shared" si="9"/>
      </c>
      <c r="I69" s="8578">
        <v>45668</v>
      </c>
      <c r="J69" s="8579">
        <f t="shared" si="18"/>
      </c>
      <c r="K69" s="8575">
        <v>0</v>
      </c>
      <c r="L69" s="8575">
        <v>0</v>
      </c>
      <c r="M69" s="8575">
        <v>0</v>
      </c>
      <c r="N69" s="8575">
        <v>0</v>
      </c>
      <c r="O69" s="8574" t="s">
        <v>10116</v>
      </c>
      <c r="P69" s="8612"/>
      <c r="Q69" s="8612"/>
      <c r="R69" s="8640"/>
      <c r="S69" s="8612"/>
      <c r="T69" s="8612"/>
      <c r="U69" s="8612"/>
      <c r="V69" s="8612"/>
      <c r="W69" s="8612"/>
      <c r="X69" s="8612"/>
      <c r="Y69" s="8612"/>
      <c r="Z69" s="8612"/>
      <c r="AA69" s="8612"/>
      <c r="AB69" s="8641">
        <f t="shared" si="1"/>
      </c>
      <c r="AC69" s="8590">
        <f t="shared" si="4"/>
      </c>
      <c r="AD69" s="8582">
        <f t="shared" si="12"/>
      </c>
      <c r="AE69" s="8591">
        <f t="shared" si="20"/>
      </c>
      <c r="AF69" s="8584">
        <f>VLOOKUP(C69,'Data Products'!$A:$J,10,0)</f>
      </c>
      <c r="AG69" s="8585">
        <f t="shared" si="6"/>
      </c>
      <c r="AH69" s="8585">
        <f t="shared" si="14"/>
      </c>
      <c r="AI69" s="8598"/>
      <c r="AJ69" s="8588"/>
      <c r="AK69" s="8588"/>
      <c r="AL69" s="8587"/>
      <c r="AM69" s="8588"/>
      <c r="AN69" s="8588"/>
    </row>
    <row customHeight="true" hidden="true" ht="18" r="70">
      <c r="A70" s="8635">
        <v>17</v>
      </c>
      <c r="B70" s="8574" t="s">
        <v>10088</v>
      </c>
      <c r="C70" s="8574" t="s">
        <v>10183</v>
      </c>
      <c r="D70" s="8575">
        <v>0</v>
      </c>
      <c r="E70" s="8589">
        <v>0</v>
      </c>
      <c r="F70" s="8636"/>
      <c r="G70" s="8637">
        <f>VLOOKUP(C70,'Data Products'!$A:$J,2,0)</f>
      </c>
      <c r="H70" s="8646">
        <f t="shared" si="9"/>
      </c>
      <c r="I70" s="8578">
        <v>45669</v>
      </c>
      <c r="J70" s="8579">
        <f t="shared" si="18"/>
      </c>
      <c r="K70" s="8575">
        <v>0</v>
      </c>
      <c r="L70" s="8575">
        <v>2</v>
      </c>
      <c r="M70" s="8575">
        <v>4000</v>
      </c>
      <c r="N70" s="8575">
        <v>8000</v>
      </c>
      <c r="O70" s="8574" t="s">
        <v>10116</v>
      </c>
      <c r="P70" s="8612"/>
      <c r="Q70" s="8612"/>
      <c r="R70" s="8640"/>
      <c r="S70" s="8612"/>
      <c r="T70" s="8612"/>
      <c r="U70" s="8612"/>
      <c r="V70" s="8612"/>
      <c r="W70" s="8612"/>
      <c r="X70" s="8612"/>
      <c r="Y70" s="8612"/>
      <c r="Z70" s="8612"/>
      <c r="AA70" s="8612"/>
      <c r="AB70" s="8641">
        <f t="shared" si="1"/>
      </c>
      <c r="AC70" s="8596">
        <f t="shared" si="4"/>
      </c>
      <c r="AD70" s="8582">
        <f t="shared" si="12"/>
      </c>
      <c r="AE70" s="8597">
        <f t="shared" si="20"/>
      </c>
      <c r="AF70" s="8584">
        <f>VLOOKUP(C70,'Data Products'!$A:$J,10,0)</f>
      </c>
      <c r="AG70" s="8585">
        <f t="shared" si="6"/>
      </c>
      <c r="AH70" s="8585">
        <f t="shared" si="14"/>
      </c>
      <c r="AI70" s="8598"/>
      <c r="AJ70" s="8588"/>
      <c r="AK70" s="8588">
        <v>3620</v>
      </c>
      <c r="AL70" s="8587"/>
      <c r="AM70" s="8588"/>
      <c r="AN70" s="8588"/>
    </row>
    <row customHeight="true" hidden="true" ht="18" r="71">
      <c r="A71" s="8635">
        <v>18</v>
      </c>
      <c r="B71" s="8574" t="s">
        <v>10088</v>
      </c>
      <c r="C71" s="8574" t="s">
        <v>10184</v>
      </c>
      <c r="D71" s="8575">
        <v>0</v>
      </c>
      <c r="E71" s="8589">
        <v>0</v>
      </c>
      <c r="F71" s="8636"/>
      <c r="G71" s="8637">
        <f>VLOOKUP(C71,'Data Products'!$A:$J,2,0)</f>
      </c>
      <c r="H71" s="8646">
        <f t="shared" si="9"/>
      </c>
      <c r="I71" s="8578">
        <v>45670</v>
      </c>
      <c r="J71" s="8579">
        <f t="shared" si="18"/>
      </c>
      <c r="K71" s="8575">
        <v>0</v>
      </c>
      <c r="L71" s="8575">
        <v>0</v>
      </c>
      <c r="M71" s="8575">
        <v>0</v>
      </c>
      <c r="N71" s="8575">
        <v>0</v>
      </c>
      <c r="O71" s="8574" t="s">
        <v>10116</v>
      </c>
      <c r="P71" s="8612"/>
      <c r="Q71" s="8612"/>
      <c r="R71" s="8640"/>
      <c r="S71" s="8612"/>
      <c r="T71" s="8612"/>
      <c r="U71" s="8612"/>
      <c r="V71" s="8612"/>
      <c r="W71" s="8612"/>
      <c r="X71" s="8612"/>
      <c r="Y71" s="8612"/>
      <c r="Z71" s="8612"/>
      <c r="AA71" s="8612"/>
      <c r="AB71" s="8641">
        <f t="shared" si="1"/>
      </c>
      <c r="AC71" s="8590">
        <f t="shared" si="4"/>
      </c>
      <c r="AD71" s="8582">
        <f t="shared" si="12"/>
      </c>
      <c r="AE71" s="8591">
        <f t="shared" si="20"/>
      </c>
      <c r="AF71" s="8584">
        <f>VLOOKUP(C71,'Data Products'!$A:$J,10,0)</f>
      </c>
      <c r="AG71" s="8585">
        <f t="shared" si="6"/>
      </c>
      <c r="AH71" s="8585">
        <f t="shared" si="14"/>
      </c>
      <c r="AI71" s="8598"/>
      <c r="AJ71" s="8588"/>
      <c r="AK71" s="8588"/>
      <c r="AL71" s="8587"/>
      <c r="AM71" s="8588"/>
      <c r="AN71" s="8588"/>
    </row>
    <row r="72">
      <c r="A72" s="8635">
        <v>19</v>
      </c>
      <c r="B72" s="8574" t="s">
        <v>10085</v>
      </c>
      <c r="C72" s="8574" t="s">
        <v>10185</v>
      </c>
      <c r="D72" s="8575">
        <v>2461</v>
      </c>
      <c r="E72" s="8589">
        <v>2461</v>
      </c>
      <c r="F72" s="8636"/>
      <c r="G72" s="8637">
        <f>VLOOKUP(C72,'Data Products'!$A:$J,2,0)</f>
      </c>
      <c r="H72" s="8638">
        <f t="shared" si="9"/>
      </c>
      <c r="I72" s="8578">
        <v>45671</v>
      </c>
      <c r="J72" s="8579">
        <f t="shared" si="18"/>
      </c>
      <c r="K72" s="8575">
        <v>1817</v>
      </c>
      <c r="L72" s="8575">
        <v>4252</v>
      </c>
      <c r="M72" s="8575">
        <v>0</v>
      </c>
      <c r="N72" s="8575">
        <v>0</v>
      </c>
      <c r="O72" s="8574" t="s">
        <v>10186</v>
      </c>
      <c r="P72" s="8612"/>
      <c r="Q72" s="8612"/>
      <c r="R72" s="8640"/>
      <c r="S72" s="8612"/>
      <c r="T72" s="8612"/>
      <c r="U72" s="8612"/>
      <c r="V72" s="8612"/>
      <c r="W72" s="8612"/>
      <c r="X72" s="8612"/>
      <c r="Y72" s="8612"/>
      <c r="Z72" s="8612"/>
      <c r="AA72" s="8612"/>
      <c r="AB72" s="8641">
        <f t="shared" si="1"/>
      </c>
      <c r="AC72" s="8596">
        <f t="shared" si="4"/>
      </c>
      <c r="AD72" s="8582">
        <f t="shared" si="12"/>
      </c>
      <c r="AE72" s="8597">
        <f t="shared" si="20"/>
      </c>
      <c r="AF72" s="8584">
        <f>VLOOKUP(C72,'Data Products'!$A:$J,10,0)</f>
      </c>
      <c r="AG72" s="8585">
        <f t="shared" si="6"/>
      </c>
      <c r="AH72" s="8585">
        <f t="shared" si="14"/>
      </c>
      <c r="AI72" s="8603" t="s">
        <v>10187</v>
      </c>
      <c r="AJ72" s="8588"/>
      <c r="AK72" s="8588"/>
      <c r="AL72" s="8587"/>
      <c r="AM72" s="8588"/>
      <c r="AN72" s="8588"/>
    </row>
    <row r="73">
      <c r="A73" s="8635">
        <v>20</v>
      </c>
      <c r="B73" s="8574" t="s">
        <v>10085</v>
      </c>
      <c r="C73" s="8574" t="s">
        <v>10188</v>
      </c>
      <c r="D73" s="8575">
        <v>4600</v>
      </c>
      <c r="E73" s="8589">
        <v>4600</v>
      </c>
      <c r="F73" s="8636"/>
      <c r="G73" s="8637">
        <f>VLOOKUP(C73,'Data Products'!$A:$J,2,0)</f>
      </c>
      <c r="H73" s="8638">
        <f t="shared" si="9"/>
      </c>
      <c r="I73" s="8614">
        <v>45980</v>
      </c>
      <c r="J73" s="8579">
        <f t="shared" si="18"/>
      </c>
      <c r="K73" s="8575">
        <v>1286</v>
      </c>
      <c r="L73" s="8575">
        <v>2289</v>
      </c>
      <c r="M73" s="8575">
        <v>0</v>
      </c>
      <c r="N73" s="8575">
        <v>0</v>
      </c>
      <c r="O73" s="8574" t="s">
        <v>10186</v>
      </c>
      <c r="P73" s="8612"/>
      <c r="Q73" s="8612"/>
      <c r="R73" s="8640"/>
      <c r="S73" s="8612"/>
      <c r="T73" s="8612"/>
      <c r="U73" s="8612"/>
      <c r="V73" s="8612"/>
      <c r="W73" s="8612"/>
      <c r="X73" s="8612"/>
      <c r="Y73" s="8612"/>
      <c r="Z73" s="8612"/>
      <c r="AA73" s="8612"/>
      <c r="AB73" s="8641">
        <f t="shared" si="1"/>
      </c>
      <c r="AC73" s="8596">
        <f t="shared" si="4"/>
      </c>
      <c r="AD73" s="8582">
        <f t="shared" si="12"/>
      </c>
      <c r="AE73" s="8597">
        <f t="shared" si="20"/>
      </c>
      <c r="AF73" s="8584">
        <f>VLOOKUP(C73,'Data Products'!$A:$J,10,0)</f>
      </c>
      <c r="AG73" s="8585">
        <f t="shared" si="6"/>
      </c>
      <c r="AH73" s="8585">
        <f t="shared" si="14"/>
      </c>
      <c r="AI73" s="8603" t="s">
        <v>10189</v>
      </c>
      <c r="AJ73" s="8588"/>
      <c r="AK73" s="8588"/>
      <c r="AL73" s="8587"/>
      <c r="AM73" s="8588"/>
      <c r="AN73" s="8588"/>
    </row>
    <row r="74">
      <c r="A74" s="8635">
        <v>21</v>
      </c>
      <c r="B74" s="8574" t="s">
        <v>10085</v>
      </c>
      <c r="C74" s="8574" t="s">
        <v>10190</v>
      </c>
      <c r="D74" s="8575">
        <v>22</v>
      </c>
      <c r="E74" s="8589">
        <v>22</v>
      </c>
      <c r="F74" s="8636"/>
      <c r="G74" s="8637">
        <f>VLOOKUP(C74,'Data Products'!$A:$J,2,0)</f>
      </c>
      <c r="H74" s="8638">
        <f t="shared" si="9"/>
      </c>
      <c r="I74" s="8614">
        <v>45895</v>
      </c>
      <c r="J74" s="8579">
        <f t="shared" si="18"/>
      </c>
      <c r="K74" s="8575">
        <v>21</v>
      </c>
      <c r="L74" s="8575">
        <v>22</v>
      </c>
      <c r="M74" s="8575">
        <v>0</v>
      </c>
      <c r="N74" s="8575">
        <v>0</v>
      </c>
      <c r="O74" s="8574" t="s">
        <v>10191</v>
      </c>
      <c r="P74" s="8612"/>
      <c r="Q74" s="8612"/>
      <c r="R74" s="8640"/>
      <c r="S74" s="8612"/>
      <c r="T74" s="8612"/>
      <c r="U74" s="8612"/>
      <c r="V74" s="8612"/>
      <c r="W74" s="8612"/>
      <c r="X74" s="8612"/>
      <c r="Y74" s="8612"/>
      <c r="Z74" s="8612"/>
      <c r="AA74" s="8612"/>
      <c r="AB74" s="8641">
        <f t="shared" si="1"/>
      </c>
      <c r="AC74" s="8596">
        <f t="shared" si="4"/>
      </c>
      <c r="AD74" s="8582">
        <f t="shared" si="12"/>
      </c>
      <c r="AE74" s="8597">
        <f t="shared" si="20"/>
      </c>
      <c r="AF74" s="8584">
        <f>VLOOKUP(C74,'Data Products'!$A:$J,10,0)</f>
      </c>
      <c r="AG74" s="8585">
        <f t="shared" si="6"/>
      </c>
      <c r="AH74" s="8585">
        <f t="shared" si="14"/>
      </c>
      <c r="AI74" s="8598"/>
      <c r="AJ74" s="8588"/>
      <c r="AK74" s="8588"/>
      <c r="AL74" s="8587"/>
      <c r="AM74" s="8588"/>
      <c r="AN74" s="8588"/>
    </row>
    <row customHeight="true" hidden="true" ht="18" r="75">
      <c r="A75" s="8635">
        <v>22</v>
      </c>
      <c r="B75" s="8574" t="s">
        <v>10088</v>
      </c>
      <c r="C75" s="8574" t="s">
        <v>10192</v>
      </c>
      <c r="D75" s="8575">
        <v>0</v>
      </c>
      <c r="E75" s="8589">
        <v>0</v>
      </c>
      <c r="F75" s="8636"/>
      <c r="G75" s="8637">
        <f>VLOOKUP(C75,'Data Products'!$A:$J,2,0)</f>
      </c>
      <c r="H75" s="8638">
        <f t="shared" si="9"/>
      </c>
      <c r="I75" s="8614">
        <v>45994</v>
      </c>
      <c r="J75" s="8579">
        <f t="shared" si="18"/>
      </c>
      <c r="K75" s="8575">
        <v>0</v>
      </c>
      <c r="L75" s="8575">
        <v>0</v>
      </c>
      <c r="M75" s="8575">
        <v>0</v>
      </c>
      <c r="N75" s="8575">
        <v>0</v>
      </c>
      <c r="O75" s="8574" t="s">
        <v>10193</v>
      </c>
      <c r="P75" s="8612"/>
      <c r="Q75" s="8612"/>
      <c r="R75" s="8640"/>
      <c r="S75" s="8612"/>
      <c r="T75" s="8612"/>
      <c r="U75" s="8612"/>
      <c r="V75" s="8612"/>
      <c r="W75" s="8612"/>
      <c r="X75" s="8612"/>
      <c r="Y75" s="8612"/>
      <c r="Z75" s="8612"/>
      <c r="AA75" s="8612"/>
      <c r="AB75" s="8641">
        <f t="shared" si="1"/>
      </c>
      <c r="AC75" s="8596">
        <f t="shared" si="4"/>
      </c>
      <c r="AD75" s="8582">
        <f t="shared" si="12"/>
      </c>
      <c r="AE75" s="8597">
        <f t="shared" si="20"/>
      </c>
      <c r="AF75" s="8584">
        <f>VLOOKUP(C75,'Data Products'!$A:$J,10,0)</f>
      </c>
      <c r="AG75" s="8585">
        <f t="shared" si="6"/>
      </c>
      <c r="AH75" s="8585">
        <f t="shared" si="14"/>
      </c>
      <c r="AI75" s="8598"/>
      <c r="AJ75" s="8588"/>
      <c r="AK75" s="8588"/>
      <c r="AL75" s="8587"/>
      <c r="AM75" s="8588"/>
      <c r="AN75" s="8588"/>
    </row>
    <row customHeight="true" hidden="true" ht="18" r="76">
      <c r="A76" s="8635">
        <v>23</v>
      </c>
      <c r="B76" s="8574" t="s">
        <v>10088</v>
      </c>
      <c r="C76" s="8574" t="s">
        <v>10194</v>
      </c>
      <c r="D76" s="8575">
        <v>0</v>
      </c>
      <c r="E76" s="8589">
        <v>0</v>
      </c>
      <c r="F76" s="8636"/>
      <c r="G76" s="8637">
        <f>VLOOKUP(C76,'Data Products'!$A:$J,2,0)</f>
      </c>
      <c r="H76" s="8646">
        <f t="shared" si="9"/>
      </c>
      <c r="I76" s="8614">
        <v>45749</v>
      </c>
      <c r="J76" s="8579">
        <f t="shared" si="18"/>
      </c>
      <c r="K76" s="8575">
        <v>0</v>
      </c>
      <c r="L76" s="8575">
        <v>0</v>
      </c>
      <c r="M76" s="8575">
        <v>0</v>
      </c>
      <c r="N76" s="8575">
        <v>0</v>
      </c>
      <c r="O76" s="8574" t="s">
        <v>10090</v>
      </c>
      <c r="P76" s="8612"/>
      <c r="Q76" s="8612"/>
      <c r="R76" s="8640"/>
      <c r="S76" s="8612"/>
      <c r="T76" s="8612"/>
      <c r="U76" s="8612"/>
      <c r="V76" s="8612"/>
      <c r="W76" s="8612"/>
      <c r="X76" s="8612"/>
      <c r="Y76" s="8612"/>
      <c r="Z76" s="8612"/>
      <c r="AA76" s="8612"/>
      <c r="AB76" s="8641">
        <f t="shared" si="1"/>
      </c>
      <c r="AC76" s="8596">
        <f t="shared" si="4"/>
      </c>
      <c r="AD76" s="8582">
        <f t="shared" si="12"/>
      </c>
      <c r="AE76" s="8597">
        <f t="shared" si="20"/>
      </c>
      <c r="AF76" s="8584">
        <f>VLOOKUP(C76,'Data Products'!$A:$J,10,0)</f>
      </c>
      <c r="AG76" s="8585">
        <f t="shared" si="6"/>
      </c>
      <c r="AH76" s="8585">
        <f t="shared" si="14"/>
      </c>
      <c r="AI76" s="8598"/>
      <c r="AJ76" s="8588"/>
      <c r="AK76" s="8588"/>
      <c r="AL76" s="8587"/>
      <c r="AM76" s="8588"/>
      <c r="AN76" s="8588"/>
    </row>
    <row customHeight="true" hidden="true" ht="18" r="77">
      <c r="A77" s="8635">
        <v>24</v>
      </c>
      <c r="B77" s="8574" t="s">
        <v>10088</v>
      </c>
      <c r="C77" s="8574" t="s">
        <v>10195</v>
      </c>
      <c r="D77" s="8575">
        <v>0</v>
      </c>
      <c r="E77" s="8589">
        <v>0</v>
      </c>
      <c r="F77" s="8636"/>
      <c r="G77" s="8637">
        <f>VLOOKUP(C77,'Data Products'!$A:$J,2,0)</f>
      </c>
      <c r="H77" s="8646">
        <f t="shared" si="9"/>
      </c>
      <c r="I77" s="8614">
        <v>45749</v>
      </c>
      <c r="J77" s="8579">
        <f t="shared" si="18"/>
      </c>
      <c r="K77" s="8575">
        <v>0</v>
      </c>
      <c r="L77" s="8575">
        <v>0</v>
      </c>
      <c r="M77" s="8575">
        <v>0</v>
      </c>
      <c r="N77" s="8575">
        <v>0</v>
      </c>
      <c r="O77" s="8574" t="s">
        <v>10090</v>
      </c>
      <c r="P77" s="8612"/>
      <c r="Q77" s="8612"/>
      <c r="R77" s="8640"/>
      <c r="S77" s="8612"/>
      <c r="T77" s="8612"/>
      <c r="U77" s="8612"/>
      <c r="V77" s="8612"/>
      <c r="W77" s="8612"/>
      <c r="X77" s="8612"/>
      <c r="Y77" s="8612"/>
      <c r="Z77" s="8612"/>
      <c r="AA77" s="8612"/>
      <c r="AB77" s="8641">
        <f t="shared" si="1"/>
      </c>
      <c r="AC77" s="8596">
        <f t="shared" si="4"/>
      </c>
      <c r="AD77" s="8582">
        <f t="shared" si="12"/>
      </c>
      <c r="AE77" s="8597">
        <f t="shared" si="20"/>
      </c>
      <c r="AF77" s="8584">
        <f>VLOOKUP(C77,'Data Products'!$A:$J,10,0)</f>
      </c>
      <c r="AG77" s="8585">
        <f t="shared" si="6"/>
      </c>
      <c r="AH77" s="8585">
        <f t="shared" si="14"/>
      </c>
      <c r="AI77" s="8598"/>
      <c r="AJ77" s="8588"/>
      <c r="AK77" s="8588"/>
      <c r="AL77" s="8587"/>
      <c r="AM77" s="8588"/>
      <c r="AN77" s="8588"/>
    </row>
    <row customHeight="true" hidden="true" ht="18" r="78">
      <c r="A78" s="8635">
        <v>25</v>
      </c>
      <c r="B78" s="8574" t="s">
        <v>10088</v>
      </c>
      <c r="C78" s="8574" t="s">
        <v>10196</v>
      </c>
      <c r="D78" s="8575">
        <v>0</v>
      </c>
      <c r="E78" s="8589">
        <v>0</v>
      </c>
      <c r="F78" s="8636" t="s">
        <v>10197</v>
      </c>
      <c r="G78" s="8637">
        <f>VLOOKUP(C78,'Data Products'!$A:$J,2,0)</f>
      </c>
      <c r="H78" s="8646">
        <f t="shared" si="9"/>
      </c>
      <c r="I78" s="8578">
        <v>45650</v>
      </c>
      <c r="J78" s="8579">
        <f t="shared" si="18"/>
      </c>
      <c r="K78" s="8575">
        <v>0</v>
      </c>
      <c r="L78" s="8575">
        <v>0</v>
      </c>
      <c r="M78" s="8575">
        <v>0</v>
      </c>
      <c r="N78" s="8575">
        <v>0</v>
      </c>
      <c r="O78" s="8574" t="s">
        <v>10128</v>
      </c>
      <c r="P78" s="8612"/>
      <c r="Q78" s="8612"/>
      <c r="R78" s="8647"/>
      <c r="S78" s="8612"/>
      <c r="T78" s="8612"/>
      <c r="U78" s="8612"/>
      <c r="V78" s="8612"/>
      <c r="W78" s="8612"/>
      <c r="X78" s="8612"/>
      <c r="Y78" s="8612"/>
      <c r="Z78" s="8612"/>
      <c r="AA78" s="8612"/>
      <c r="AB78" s="8641">
        <f t="shared" si="1"/>
      </c>
      <c r="AC78" s="8596">
        <f t="shared" si="4"/>
      </c>
      <c r="AD78" s="8582">
        <f t="shared" si="12"/>
      </c>
      <c r="AE78" s="8597">
        <f t="shared" si="20"/>
      </c>
      <c r="AF78" s="8584">
        <f>VLOOKUP(C78,'Data Products'!$A:$J,10,0)</f>
      </c>
      <c r="AG78" s="8585">
        <f t="shared" si="6"/>
      </c>
      <c r="AH78" s="8585">
        <f t="shared" si="14"/>
      </c>
      <c r="AI78" s="8587"/>
      <c r="AJ78" s="8588"/>
      <c r="AK78" s="8588">
        <v>50</v>
      </c>
      <c r="AL78" s="8587"/>
      <c r="AM78" s="8588"/>
      <c r="AN78" s="8588"/>
    </row>
    <row customHeight="true" hidden="true" ht="18" r="79">
      <c r="A79" s="8635">
        <v>26</v>
      </c>
      <c r="B79" s="8574" t="s">
        <v>10088</v>
      </c>
      <c r="C79" s="8574" t="s">
        <v>10198</v>
      </c>
      <c r="D79" s="8575">
        <v>0</v>
      </c>
      <c r="E79" s="8589">
        <v>0</v>
      </c>
      <c r="F79" s="8636"/>
      <c r="G79" s="8637"/>
      <c r="H79" s="8638"/>
      <c r="I79" s="8578">
        <v>45650</v>
      </c>
      <c r="J79" s="8579">
        <f t="shared" si="18"/>
      </c>
      <c r="K79" s="8575">
        <v>0</v>
      </c>
      <c r="L79" s="8575">
        <v>0</v>
      </c>
      <c r="M79" s="8575">
        <v>150</v>
      </c>
      <c r="N79" s="8575">
        <v>300</v>
      </c>
      <c r="O79" s="8574" t="s">
        <v>10128</v>
      </c>
      <c r="P79" s="8615"/>
      <c r="Q79" s="8615"/>
      <c r="R79" s="8647"/>
      <c r="S79" s="8612"/>
      <c r="T79" s="8615"/>
      <c r="U79" s="8615"/>
      <c r="V79" s="8615"/>
      <c r="W79" s="8615"/>
      <c r="X79" s="8615"/>
      <c r="Y79" s="8615"/>
      <c r="Z79" s="8615"/>
      <c r="AA79" s="8615"/>
      <c r="AB79" s="8641">
        <f t="shared" si="1"/>
      </c>
      <c r="AC79" s="8596">
        <f t="shared" si="4"/>
      </c>
      <c r="AD79" s="8582">
        <f t="shared" si="12"/>
      </c>
      <c r="AE79" s="8597">
        <f t="shared" si="20"/>
      </c>
      <c r="AF79" s="8584">
        <f>VLOOKUP(C79,'Data Products'!$A:$J,10,0)</f>
      </c>
      <c r="AG79" s="8585">
        <f t="shared" si="6"/>
      </c>
      <c r="AH79" s="8585">
        <f t="shared" si="14"/>
      </c>
      <c r="AI79" s="8587"/>
      <c r="AJ79" s="8588"/>
      <c r="AK79" s="8588">
        <v>80</v>
      </c>
      <c r="AL79" s="8587"/>
      <c r="AM79" s="8588"/>
      <c r="AN79" s="8588"/>
    </row>
    <row customHeight="true" hidden="true" ht="18" r="80">
      <c r="A80" s="8635">
        <v>27</v>
      </c>
      <c r="B80" s="8574" t="s">
        <v>10088</v>
      </c>
      <c r="C80" s="8574" t="s">
        <v>10199</v>
      </c>
      <c r="D80" s="8575">
        <v>0</v>
      </c>
      <c r="E80" s="8589">
        <v>0</v>
      </c>
      <c r="F80" s="8636"/>
      <c r="G80" s="8637">
        <f>VLOOKUP(C80,'Data Products'!$A:$J,2,0)</f>
      </c>
      <c r="H80" s="8646">
        <f t="shared" ref="H80:H125" si="10">IFERROR(G80-TODAY(),"")</f>
      </c>
      <c r="I80" s="8578">
        <v>45650</v>
      </c>
      <c r="J80" s="8579">
        <f t="shared" si="18"/>
      </c>
      <c r="K80" s="8575">
        <v>0</v>
      </c>
      <c r="L80" s="8575">
        <v>0</v>
      </c>
      <c r="M80" s="8575">
        <v>100</v>
      </c>
      <c r="N80" s="8575">
        <v>250</v>
      </c>
      <c r="O80" s="8574" t="s">
        <v>10128</v>
      </c>
      <c r="P80" s="8615"/>
      <c r="Q80" s="8615"/>
      <c r="R80" s="8640"/>
      <c r="S80" s="8612"/>
      <c r="T80" s="8615"/>
      <c r="U80" s="8615"/>
      <c r="V80" s="8615"/>
      <c r="W80" s="8615"/>
      <c r="X80" s="8615"/>
      <c r="Y80" s="8615"/>
      <c r="Z80" s="8615"/>
      <c r="AA80" s="8615"/>
      <c r="AB80" s="8641">
        <f t="shared" si="1"/>
      </c>
      <c r="AC80" s="8590">
        <f t="shared" si="4"/>
      </c>
      <c r="AD80" s="8582">
        <f t="shared" si="12"/>
      </c>
      <c r="AE80" s="8591">
        <f t="shared" si="20"/>
      </c>
      <c r="AF80" s="8584">
        <f>VLOOKUP(C80,'Data Products'!$A:$J,10,0)</f>
      </c>
      <c r="AG80" s="8585">
        <f t="shared" si="6"/>
      </c>
      <c r="AH80" s="8585">
        <f t="shared" si="14"/>
      </c>
      <c r="AI80" s="8587"/>
      <c r="AJ80" s="8588"/>
      <c r="AK80" s="8588">
        <v>60</v>
      </c>
      <c r="AL80" s="8587"/>
      <c r="AM80" s="8588"/>
      <c r="AN80" s="8588"/>
    </row>
    <row customHeight="true" hidden="true" ht="18" r="81">
      <c r="A81" s="8635">
        <v>28</v>
      </c>
      <c r="B81" s="8574" t="s">
        <v>10088</v>
      </c>
      <c r="C81" s="8574" t="s">
        <v>10200</v>
      </c>
      <c r="D81" s="8575">
        <v>0</v>
      </c>
      <c r="E81" s="8589">
        <v>0</v>
      </c>
      <c r="F81" s="8636" t="s">
        <v>10201</v>
      </c>
      <c r="G81" s="8637">
        <f>VLOOKUP(C81,'Data Products'!$A:$J,2,0)</f>
      </c>
      <c r="H81" s="8646">
        <f t="shared" si="10"/>
      </c>
      <c r="I81" s="8578">
        <v>45678</v>
      </c>
      <c r="J81" s="8579">
        <f t="shared" si="18"/>
      </c>
      <c r="K81" s="8575">
        <v>0</v>
      </c>
      <c r="L81" s="8575">
        <v>0</v>
      </c>
      <c r="M81" s="8575">
        <v>0</v>
      </c>
      <c r="N81" s="8575">
        <v>0</v>
      </c>
      <c r="O81" s="8574" t="s">
        <v>10128</v>
      </c>
      <c r="P81" s="8615"/>
      <c r="Q81" s="8615"/>
      <c r="R81" s="8640"/>
      <c r="S81" s="8612"/>
      <c r="T81" s="8615"/>
      <c r="U81" s="8615"/>
      <c r="V81" s="8615"/>
      <c r="W81" s="8615"/>
      <c r="X81" s="8615"/>
      <c r="Y81" s="8615"/>
      <c r="Z81" s="8615"/>
      <c r="AA81" s="8615"/>
      <c r="AB81" s="8641">
        <f t="shared" si="1"/>
      </c>
      <c r="AC81" s="8590">
        <f t="shared" si="4"/>
      </c>
      <c r="AD81" s="8582">
        <f t="shared" si="12"/>
      </c>
      <c r="AE81" s="8591">
        <f t="shared" si="20"/>
      </c>
      <c r="AF81" s="8584">
        <f>VLOOKUP(C81,'Data Products'!$A:$J,10,0)</f>
      </c>
      <c r="AG81" s="8585">
        <f t="shared" si="6"/>
      </c>
      <c r="AH81" s="8585">
        <f t="shared" si="14"/>
      </c>
      <c r="AI81" s="8598"/>
      <c r="AJ81" s="8588"/>
      <c r="AK81" s="8588">
        <v>40</v>
      </c>
      <c r="AL81" s="8587"/>
      <c r="AM81" s="8588"/>
      <c r="AN81" s="8588"/>
    </row>
    <row customHeight="true" hidden="true" ht="18" r="82">
      <c r="A82" s="8635">
        <v>29</v>
      </c>
      <c r="B82" s="8574" t="s">
        <v>10088</v>
      </c>
      <c r="C82" s="8574" t="s">
        <v>10202</v>
      </c>
      <c r="D82" s="8575">
        <v>0</v>
      </c>
      <c r="E82" s="8575">
        <v>0</v>
      </c>
      <c r="F82" s="8636"/>
      <c r="G82" s="8637">
        <f>VLOOKUP(C82,'Data Products'!$A:$J,2,0)</f>
      </c>
      <c r="H82" s="8646">
        <f t="shared" si="10"/>
      </c>
      <c r="I82" s="8578">
        <v>45824</v>
      </c>
      <c r="J82" s="8579">
        <f t="shared" si="18"/>
      </c>
      <c r="K82" s="8575">
        <v>0</v>
      </c>
      <c r="L82" s="8575">
        <v>0</v>
      </c>
      <c r="M82" s="8575">
        <v>0</v>
      </c>
      <c r="N82" s="8575">
        <v>0</v>
      </c>
      <c r="O82" s="8574" t="s">
        <v>10128</v>
      </c>
      <c r="P82" s="8615"/>
      <c r="Q82" s="8615"/>
      <c r="R82" s="8640"/>
      <c r="S82" s="8612"/>
      <c r="T82" s="8615"/>
      <c r="U82" s="8615"/>
      <c r="V82" s="8615"/>
      <c r="W82" s="8615"/>
      <c r="X82" s="8615"/>
      <c r="Y82" s="8615"/>
      <c r="Z82" s="8615"/>
      <c r="AA82" s="8615"/>
      <c r="AB82" s="8641">
        <f t="shared" si="1"/>
      </c>
      <c r="AC82" s="8590">
        <f t="shared" si="4"/>
      </c>
      <c r="AD82" s="8582">
        <f t="shared" si="12"/>
      </c>
      <c r="AE82" s="8591">
        <f t="shared" si="20"/>
      </c>
      <c r="AF82" s="8584">
        <f>VLOOKUP(C82,'Data Products'!$A:$J,10,0)</f>
      </c>
      <c r="AG82" s="8585">
        <f t="shared" si="6"/>
      </c>
      <c r="AH82" s="8585">
        <f t="shared" si="14"/>
      </c>
      <c r="AI82" s="8587"/>
      <c r="AJ82" s="8588"/>
      <c r="AK82" s="8588"/>
      <c r="AL82" s="8587"/>
      <c r="AM82" s="8588"/>
      <c r="AN82" s="8588"/>
    </row>
    <row customHeight="true" hidden="true" ht="18" r="83">
      <c r="A83" s="8635">
        <v>30</v>
      </c>
      <c r="B83" s="8574" t="s">
        <v>10088</v>
      </c>
      <c r="C83" s="8574" t="s">
        <v>10203</v>
      </c>
      <c r="D83" s="8575">
        <v>0</v>
      </c>
      <c r="E83" s="8575">
        <v>0</v>
      </c>
      <c r="F83" s="8636"/>
      <c r="G83" s="8637">
        <f>VLOOKUP(C83,'Data Products'!$A:$J,2,0)</f>
      </c>
      <c r="H83" s="8646">
        <f t="shared" si="10"/>
      </c>
      <c r="I83" s="8578">
        <v>45824</v>
      </c>
      <c r="J83" s="8579">
        <f t="shared" si="18"/>
      </c>
      <c r="K83" s="8575">
        <v>0</v>
      </c>
      <c r="L83" s="8575">
        <v>0</v>
      </c>
      <c r="M83" s="8575">
        <v>100</v>
      </c>
      <c r="N83" s="8575">
        <v>150</v>
      </c>
      <c r="O83" s="8574" t="s">
        <v>10128</v>
      </c>
      <c r="P83" s="8615"/>
      <c r="Q83" s="8615"/>
      <c r="R83" s="8640"/>
      <c r="S83" s="8612"/>
      <c r="T83" s="8615"/>
      <c r="U83" s="8615"/>
      <c r="V83" s="8615"/>
      <c r="W83" s="8615"/>
      <c r="X83" s="8615"/>
      <c r="Y83" s="8615"/>
      <c r="Z83" s="8615"/>
      <c r="AA83" s="8615"/>
      <c r="AB83" s="8641">
        <f t="shared" si="1"/>
      </c>
      <c r="AC83" s="8596">
        <f t="shared" si="4"/>
      </c>
      <c r="AD83" s="8582">
        <f t="shared" si="12"/>
      </c>
      <c r="AE83" s="8597">
        <f t="shared" si="20"/>
      </c>
      <c r="AF83" s="8584">
        <f>VLOOKUP(C83,'Data Products'!$A:$J,10,0)</f>
      </c>
      <c r="AG83" s="8585">
        <f t="shared" si="6"/>
      </c>
      <c r="AH83" s="8585">
        <f t="shared" si="14"/>
      </c>
      <c r="AI83" s="8587"/>
      <c r="AJ83" s="8588"/>
      <c r="AK83" s="8588"/>
      <c r="AL83" s="8587"/>
      <c r="AM83" s="8588"/>
      <c r="AN83" s="8588"/>
    </row>
    <row customHeight="true" hidden="true" ht="18" r="84">
      <c r="A84" s="8635">
        <v>31</v>
      </c>
      <c r="B84" s="8574" t="s">
        <v>10088</v>
      </c>
      <c r="C84" s="8574" t="s">
        <v>10204</v>
      </c>
      <c r="D84" s="8575">
        <v>0</v>
      </c>
      <c r="E84" s="8589">
        <v>0</v>
      </c>
      <c r="F84" s="8636"/>
      <c r="G84" s="8637">
        <f>VLOOKUP(C84,'Data Products'!$A:$J,2,0)</f>
      </c>
      <c r="H84" s="8646">
        <f t="shared" si="10"/>
      </c>
      <c r="I84" s="8648"/>
      <c r="J84" s="8579">
        <f t="shared" si="18"/>
      </c>
      <c r="K84" s="8575">
        <v>0</v>
      </c>
      <c r="L84" s="8575">
        <v>0</v>
      </c>
      <c r="M84" s="8575">
        <v>0</v>
      </c>
      <c r="N84" s="8575">
        <v>0</v>
      </c>
      <c r="O84" s="8574" t="s">
        <v>10205</v>
      </c>
      <c r="P84" s="8615"/>
      <c r="Q84" s="8615"/>
      <c r="R84" s="8640"/>
      <c r="S84" s="8612"/>
      <c r="T84" s="8615"/>
      <c r="U84" s="8615"/>
      <c r="V84" s="8615"/>
      <c r="W84" s="8615"/>
      <c r="X84" s="8615"/>
      <c r="Y84" s="8615"/>
      <c r="Z84" s="8615"/>
      <c r="AA84" s="8615"/>
      <c r="AB84" s="8641">
        <f t="shared" si="1"/>
      </c>
      <c r="AC84" s="8590">
        <f t="shared" si="4"/>
      </c>
      <c r="AD84" s="8582">
        <f t="shared" si="12"/>
      </c>
      <c r="AE84" s="8591">
        <f t="shared" si="20"/>
      </c>
      <c r="AF84" s="8584">
        <f>VLOOKUP(C84,'Data Products'!$A:$J,10,0)</f>
      </c>
      <c r="AG84" s="8585">
        <f t="shared" si="6"/>
      </c>
      <c r="AH84" s="8585">
        <f t="shared" si="14"/>
      </c>
      <c r="AI84" s="8587"/>
      <c r="AJ84" s="8588"/>
      <c r="AK84" s="8588"/>
      <c r="AL84" s="8587"/>
      <c r="AM84" s="8588"/>
      <c r="AN84" s="8588"/>
    </row>
    <row customHeight="true" hidden="true" ht="18" r="85">
      <c r="A85" s="8635">
        <v>32</v>
      </c>
      <c r="B85" s="8574" t="s">
        <v>10088</v>
      </c>
      <c r="C85" s="8574" t="s">
        <v>10206</v>
      </c>
      <c r="D85" s="8575">
        <v>0</v>
      </c>
      <c r="E85" s="8589">
        <v>0</v>
      </c>
      <c r="F85" s="8636"/>
      <c r="G85" s="8637">
        <f>VLOOKUP(C85,'Data Products'!$A:$J,2,0)</f>
      </c>
      <c r="H85" s="8646">
        <f t="shared" si="10"/>
      </c>
      <c r="I85" s="8648"/>
      <c r="J85" s="8579">
        <f t="shared" si="18"/>
      </c>
      <c r="K85" s="8575">
        <v>0</v>
      </c>
      <c r="L85" s="8575">
        <v>0</v>
      </c>
      <c r="M85" s="8575">
        <v>0</v>
      </c>
      <c r="N85" s="8575">
        <v>0</v>
      </c>
      <c r="O85" s="8574" t="s">
        <v>10205</v>
      </c>
      <c r="P85" s="8615"/>
      <c r="Q85" s="8615"/>
      <c r="R85" s="8640"/>
      <c r="S85" s="8612"/>
      <c r="T85" s="8615"/>
      <c r="U85" s="8615"/>
      <c r="V85" s="8615"/>
      <c r="W85" s="8615"/>
      <c r="X85" s="8615"/>
      <c r="Y85" s="8615"/>
      <c r="Z85" s="8615"/>
      <c r="AA85" s="8615"/>
      <c r="AB85" s="8641">
        <f t="shared" si="1"/>
      </c>
      <c r="AC85" s="8590">
        <f t="shared" si="4"/>
      </c>
      <c r="AD85" s="8582">
        <f t="shared" si="12"/>
      </c>
      <c r="AE85" s="8591">
        <f t="shared" si="20"/>
      </c>
      <c r="AF85" s="8584">
        <f>VLOOKUP(C85,'Data Products'!$A:$J,10,0)</f>
      </c>
      <c r="AG85" s="8585">
        <f t="shared" si="6"/>
      </c>
      <c r="AH85" s="8585">
        <f t="shared" si="14"/>
      </c>
      <c r="AI85" s="8587"/>
      <c r="AJ85" s="8588"/>
      <c r="AK85" s="8588"/>
      <c r="AL85" s="8587"/>
      <c r="AM85" s="8588"/>
      <c r="AN85" s="8588"/>
    </row>
    <row customHeight="true" hidden="true" ht="18" r="86">
      <c r="A86" s="8635">
        <v>33</v>
      </c>
      <c r="B86" s="8644" t="s">
        <v>10088</v>
      </c>
      <c r="C86" s="8644" t="s">
        <v>10207</v>
      </c>
      <c r="D86" s="8575">
        <v>0</v>
      </c>
      <c r="E86" s="8589">
        <v>0</v>
      </c>
      <c r="F86" s="8636"/>
      <c r="G86" s="8637">
        <f>VLOOKUP(C86,'Data Products'!$A:$J,2,0)</f>
      </c>
      <c r="H86" s="8646">
        <f t="shared" si="10"/>
      </c>
      <c r="I86" s="8648"/>
      <c r="J86" s="8579">
        <f t="shared" si="18"/>
      </c>
      <c r="K86" s="8575">
        <v>0</v>
      </c>
      <c r="L86" s="8575">
        <v>0</v>
      </c>
      <c r="M86" s="8649">
        <v>0</v>
      </c>
      <c r="N86" s="8649">
        <v>0</v>
      </c>
      <c r="O86" s="8574" t="s">
        <v>10205</v>
      </c>
      <c r="P86" s="8615"/>
      <c r="Q86" s="8615"/>
      <c r="R86" s="8640"/>
      <c r="S86" s="8615"/>
      <c r="T86" s="8615"/>
      <c r="U86" s="8615"/>
      <c r="V86" s="8615"/>
      <c r="W86" s="8615"/>
      <c r="X86" s="8615"/>
      <c r="Y86" s="8615"/>
      <c r="Z86" s="8615"/>
      <c r="AA86" s="8615"/>
      <c r="AB86" s="8641">
        <f t="shared" si="1"/>
      </c>
      <c r="AC86" s="8590">
        <f t="shared" si="4"/>
      </c>
      <c r="AD86" s="8582">
        <f t="shared" si="12"/>
      </c>
      <c r="AE86" s="8591">
        <f t="shared" si="20"/>
      </c>
      <c r="AF86" s="8584">
        <f>VLOOKUP(C86,'Data Products'!$A:$J,10,0)</f>
      </c>
      <c r="AG86" s="8585">
        <f t="shared" si="6"/>
      </c>
      <c r="AH86" s="8585">
        <f t="shared" si="14"/>
      </c>
      <c r="AI86" s="8587"/>
      <c r="AJ86" s="8588"/>
      <c r="AK86" s="8588"/>
      <c r="AL86" s="8587"/>
      <c r="AM86" s="8588"/>
      <c r="AN86" s="8588"/>
    </row>
    <row r="87">
      <c r="A87" s="8635">
        <v>34</v>
      </c>
      <c r="B87" s="8635" t="s">
        <v>10085</v>
      </c>
      <c r="C87" s="8574" t="s">
        <v>10208</v>
      </c>
      <c r="D87" s="8599">
        <v>512</v>
      </c>
      <c r="E87" s="8599">
        <v>512</v>
      </c>
      <c r="F87" s="8650" t="s">
        <v>10209</v>
      </c>
      <c r="G87" s="8637">
        <f>VLOOKUP(C87,'Data Products'!$A:$J,2,0)</f>
      </c>
      <c r="H87" s="8651">
        <f t="shared" si="10"/>
      </c>
      <c r="I87" s="8578">
        <v>45694</v>
      </c>
      <c r="J87" s="8579">
        <f t="shared" si="18"/>
      </c>
      <c r="K87" s="8649">
        <v>393</v>
      </c>
      <c r="L87" s="8649">
        <v>815</v>
      </c>
      <c r="M87" s="8575">
        <v>0</v>
      </c>
      <c r="N87" s="8575">
        <v>0</v>
      </c>
      <c r="O87" s="8644" t="s">
        <v>10210</v>
      </c>
      <c r="P87" s="8615"/>
      <c r="Q87" s="8615"/>
      <c r="R87" s="8640"/>
      <c r="S87" s="8615"/>
      <c r="T87" s="8615"/>
      <c r="U87" s="8615"/>
      <c r="V87" s="8615"/>
      <c r="W87" s="8615"/>
      <c r="X87" s="8615"/>
      <c r="Y87" s="8615"/>
      <c r="Z87" s="8615"/>
      <c r="AA87" s="8615"/>
      <c r="AB87" s="8641">
        <f t="shared" si="1"/>
      </c>
      <c r="AC87" s="8596">
        <f t="shared" si="4"/>
      </c>
      <c r="AD87" s="8582">
        <f t="shared" si="12"/>
      </c>
      <c r="AE87" s="8597">
        <f t="shared" si="20"/>
      </c>
      <c r="AF87" s="8584">
        <f>VLOOKUP(C87,'Data Products'!$A:$J,10,0)</f>
      </c>
      <c r="AG87" s="8585">
        <f t="shared" si="6"/>
      </c>
      <c r="AH87" s="8585">
        <f t="shared" si="14"/>
      </c>
      <c r="AI87" s="8598" t="s">
        <v>10211</v>
      </c>
      <c r="AJ87" s="8588"/>
      <c r="AK87" s="8588">
        <v>50</v>
      </c>
      <c r="AL87" s="8587"/>
      <c r="AM87" s="8588"/>
      <c r="AN87" s="8588"/>
    </row>
    <row customHeight="true" hidden="true" ht="18" r="88">
      <c r="A88" s="8635">
        <v>35</v>
      </c>
      <c r="B88" s="8645" t="s">
        <v>10113</v>
      </c>
      <c r="C88" s="8645" t="s">
        <v>10212</v>
      </c>
      <c r="D88" s="8652">
        <v>0</v>
      </c>
      <c r="E88" s="8589">
        <v>0</v>
      </c>
      <c r="F88" s="8636"/>
      <c r="G88" s="8637">
        <f>VLOOKUP(C88,'Data Products'!$A:$J,2,0)</f>
      </c>
      <c r="H88" s="8646">
        <f t="shared" si="10"/>
      </c>
      <c r="I88" s="8578">
        <v>45433</v>
      </c>
      <c r="J88" s="8579">
        <f t="shared" si="18"/>
      </c>
      <c r="K88" s="8575">
        <v>0</v>
      </c>
      <c r="L88" s="8575">
        <v>0</v>
      </c>
      <c r="M88" s="8652">
        <v>0</v>
      </c>
      <c r="N88" s="8652">
        <v>0</v>
      </c>
      <c r="O88" s="8574" t="s">
        <v>10210</v>
      </c>
      <c r="P88" s="8615"/>
      <c r="Q88" s="8615"/>
      <c r="R88" s="8640"/>
      <c r="S88" s="8615"/>
      <c r="T88" s="8615"/>
      <c r="U88" s="8615"/>
      <c r="V88" s="8615"/>
      <c r="W88" s="8615"/>
      <c r="X88" s="8615"/>
      <c r="Y88" s="8615"/>
      <c r="Z88" s="8615"/>
      <c r="AA88" s="8615"/>
      <c r="AB88" s="8641">
        <f t="shared" si="1"/>
      </c>
      <c r="AC88" s="8596">
        <f t="shared" si="4"/>
      </c>
      <c r="AD88" s="8582">
        <f t="shared" si="12"/>
      </c>
      <c r="AE88" s="8597">
        <f t="shared" si="20"/>
      </c>
      <c r="AF88" s="8584">
        <f>VLOOKUP(C88,'Data Products'!$A:$J,10,0)</f>
      </c>
      <c r="AG88" s="8585">
        <f t="shared" si="6"/>
      </c>
      <c r="AH88" s="8585">
        <f t="shared" si="14"/>
      </c>
      <c r="AI88" s="8587"/>
      <c r="AJ88" s="8604"/>
      <c r="AK88" s="8604"/>
      <c r="AL88" s="8598"/>
      <c r="AM88" s="8604"/>
      <c r="AN88" s="8604"/>
    </row>
    <row customHeight="true" hidden="true" ht="18" r="89">
      <c r="A89" s="8635">
        <v>36</v>
      </c>
      <c r="B89" s="8645" t="s">
        <v>10113</v>
      </c>
      <c r="C89" s="8574" t="s">
        <v>10213</v>
      </c>
      <c r="D89" s="8575">
        <v>0</v>
      </c>
      <c r="E89" s="8575">
        <v>0</v>
      </c>
      <c r="F89" s="8653"/>
      <c r="G89" s="8637">
        <f>VLOOKUP(C89,'Data Products'!$A:$J,2,0)</f>
      </c>
      <c r="H89" s="8646">
        <f t="shared" si="10"/>
      </c>
      <c r="I89" s="8578">
        <v>45433</v>
      </c>
      <c r="J89" s="8579">
        <f t="shared" si="18"/>
      </c>
      <c r="K89" s="8575">
        <v>0</v>
      </c>
      <c r="L89" s="8575">
        <v>0</v>
      </c>
      <c r="M89" s="8575">
        <v>0</v>
      </c>
      <c r="N89" s="8575">
        <v>0</v>
      </c>
      <c r="O89" s="8574" t="s">
        <v>10210</v>
      </c>
      <c r="P89" s="8615"/>
      <c r="Q89" s="8615"/>
      <c r="R89" s="8640"/>
      <c r="S89" s="8615"/>
      <c r="T89" s="8615"/>
      <c r="U89" s="8615"/>
      <c r="V89" s="8615"/>
      <c r="W89" s="8615"/>
      <c r="X89" s="8615"/>
      <c r="Y89" s="8615"/>
      <c r="Z89" s="8615"/>
      <c r="AA89" s="8615"/>
      <c r="AB89" s="8641">
        <f t="shared" si="1"/>
      </c>
      <c r="AC89" s="8596">
        <f t="shared" si="4"/>
      </c>
      <c r="AD89" s="8582">
        <f t="shared" si="12"/>
      </c>
      <c r="AE89" s="8597">
        <f t="shared" si="20"/>
      </c>
      <c r="AF89" s="8584">
        <f>VLOOKUP(C89,'Data Products'!$A:$J,10,0)</f>
      </c>
      <c r="AG89" s="8585">
        <f t="shared" si="6"/>
      </c>
      <c r="AH89" s="8585">
        <f t="shared" si="14"/>
      </c>
      <c r="AI89" s="8587"/>
      <c r="AJ89" s="8588"/>
      <c r="AK89" s="8588"/>
      <c r="AL89" s="8587"/>
      <c r="AM89" s="8588"/>
      <c r="AN89" s="8588"/>
    </row>
    <row customHeight="true" hidden="true" ht="18" r="90">
      <c r="A90" s="8635">
        <v>37</v>
      </c>
      <c r="B90" s="8645" t="s">
        <v>10113</v>
      </c>
      <c r="C90" s="8574" t="s">
        <v>10214</v>
      </c>
      <c r="D90" s="8575">
        <v>0</v>
      </c>
      <c r="E90" s="8575">
        <v>0</v>
      </c>
      <c r="F90" s="8653"/>
      <c r="G90" s="8637">
        <f>VLOOKUP(C90,'Data Products'!$A:$J,2,0)</f>
      </c>
      <c r="H90" s="8646">
        <f t="shared" si="10"/>
      </c>
      <c r="I90" s="8578">
        <v>45433</v>
      </c>
      <c r="J90" s="8579">
        <f t="shared" si="18"/>
      </c>
      <c r="K90" s="8575">
        <v>0</v>
      </c>
      <c r="L90" s="8575">
        <v>0</v>
      </c>
      <c r="M90" s="8575">
        <v>0</v>
      </c>
      <c r="N90" s="8575">
        <v>0</v>
      </c>
      <c r="O90" s="8574" t="s">
        <v>10210</v>
      </c>
      <c r="P90" s="8615"/>
      <c r="Q90" s="8615"/>
      <c r="R90" s="8640"/>
      <c r="S90" s="8615"/>
      <c r="T90" s="8615"/>
      <c r="U90" s="8615"/>
      <c r="V90" s="8615"/>
      <c r="W90" s="8615"/>
      <c r="X90" s="8615"/>
      <c r="Y90" s="8615"/>
      <c r="Z90" s="8615"/>
      <c r="AA90" s="8615"/>
      <c r="AB90" s="8641">
        <f t="shared" si="1"/>
      </c>
      <c r="AC90" s="8596">
        <f t="shared" si="4"/>
      </c>
      <c r="AD90" s="8582">
        <f t="shared" si="12"/>
      </c>
      <c r="AE90" s="8597">
        <f t="shared" si="20"/>
      </c>
      <c r="AF90" s="8584">
        <f>VLOOKUP(C90,'Data Products'!$A:$J,10,0)</f>
      </c>
      <c r="AG90" s="8585">
        <f t="shared" si="6"/>
      </c>
      <c r="AH90" s="8585">
        <f t="shared" si="14"/>
      </c>
      <c r="AI90" s="8587"/>
      <c r="AJ90" s="8588"/>
      <c r="AK90" s="8588"/>
      <c r="AL90" s="8587"/>
      <c r="AM90" s="8588"/>
      <c r="AN90" s="8588"/>
    </row>
    <row customHeight="true" ht="18" r="91">
      <c r="A91" s="8635">
        <v>38</v>
      </c>
      <c r="B91" s="8645" t="s">
        <v>10085</v>
      </c>
      <c r="C91" s="8574" t="s">
        <v>10215</v>
      </c>
      <c r="D91" s="8575">
        <v>861</v>
      </c>
      <c r="E91" s="8575">
        <v>861</v>
      </c>
      <c r="F91" s="8653"/>
      <c r="G91" s="8637">
        <f>VLOOKUP(C91,'Data Products'!$A:$J,2,0)</f>
      </c>
      <c r="H91">
        <f t="shared" si="10"/>
      </c>
      <c r="I91" s="8614">
        <v>46048</v>
      </c>
      <c r="J91" s="8579">
        <f t="shared" si="18"/>
      </c>
      <c r="K91" s="8575">
        <v>46</v>
      </c>
      <c r="L91" s="8575">
        <v>114</v>
      </c>
      <c r="M91" s="8575">
        <v>0</v>
      </c>
      <c r="N91" s="8575">
        <v>0</v>
      </c>
      <c r="O91" s="8574" t="s">
        <v>10216</v>
      </c>
      <c r="P91" s="8615"/>
      <c r="Q91" s="8615"/>
      <c r="R91" s="8640"/>
      <c r="S91" s="8615"/>
      <c r="T91" s="8615"/>
      <c r="U91" s="8615"/>
      <c r="V91" s="8615"/>
      <c r="W91" s="8615"/>
      <c r="X91" s="8615"/>
      <c r="Y91" s="8615"/>
      <c r="Z91" s="8615"/>
      <c r="AA91" s="8615"/>
      <c r="AB91" s="8641">
        <f t="shared" si="1"/>
      </c>
      <c r="AC91" s="8596">
        <f t="shared" si="4"/>
      </c>
      <c r="AD91" s="8582">
        <f t="shared" si="12"/>
      </c>
      <c r="AE91" s="8597">
        <f t="shared" si="20"/>
      </c>
      <c r="AF91" s="8584">
        <f>VLOOKUP(C91,'Data Products'!$A:$J,10,0)</f>
      </c>
      <c r="AG91" s="8585">
        <f t="shared" si="6"/>
      </c>
      <c r="AH91" s="8585"/>
      <c r="AI91" s="8587"/>
      <c r="AJ91" s="8588"/>
      <c r="AK91" s="8588"/>
      <c r="AL91" s="8587"/>
      <c r="AM91" s="8588"/>
      <c r="AN91" s="8588"/>
    </row>
    <row customHeight="true" hidden="true" ht="18" r="92">
      <c r="A92" s="8635">
        <v>39</v>
      </c>
      <c r="B92" s="8574" t="s">
        <v>10088</v>
      </c>
      <c r="C92" s="8574" t="s">
        <v>10217</v>
      </c>
      <c r="D92" s="8611">
        <v>0</v>
      </c>
      <c r="E92" s="8575">
        <v>0</v>
      </c>
      <c r="F92" s="8653"/>
      <c r="G92" s="8637">
        <f>VLOOKUP(C92,'Data Products'!$A:$J,2,0)</f>
      </c>
      <c r="H92" s="8646">
        <f t="shared" si="10"/>
      </c>
      <c r="I92" s="8578">
        <v>45644</v>
      </c>
      <c r="J92" s="8579">
        <f t="shared" si="18"/>
      </c>
      <c r="K92" s="8575">
        <v>0</v>
      </c>
      <c r="L92" s="8575">
        <v>0</v>
      </c>
      <c r="M92" s="8589">
        <v>0</v>
      </c>
      <c r="N92" s="8589">
        <v>0</v>
      </c>
      <c r="O92" s="8574" t="s">
        <v>10218</v>
      </c>
      <c r="P92" s="8615"/>
      <c r="Q92" s="8615"/>
      <c r="R92" s="8640"/>
      <c r="S92" s="8615"/>
      <c r="T92" s="8615"/>
      <c r="U92" s="8615"/>
      <c r="V92" s="8615"/>
      <c r="W92" s="8615"/>
      <c r="X92" s="8615"/>
      <c r="Y92" s="8615"/>
      <c r="Z92" s="8615"/>
      <c r="AA92" s="8615"/>
      <c r="AB92" s="8654">
        <f t="shared" si="1"/>
      </c>
      <c r="AC92" s="8655">
        <f t="shared" si="4"/>
      </c>
      <c r="AD92" s="8582">
        <f t="shared" si="12"/>
      </c>
      <c r="AE92" s="8591">
        <f t="shared" si="20"/>
      </c>
      <c r="AF92" s="8584">
        <f>VLOOKUP(C92,'Data Products'!$A:$J,10,0)</f>
      </c>
      <c r="AG92" s="8656">
        <f t="shared" si="6"/>
      </c>
      <c r="AH92" s="8585">
        <f t="shared" ref="AH92:AH125" si="15">IF(H92&lt;=90,D92,0)</f>
      </c>
      <c r="AI92" s="8657"/>
      <c r="AJ92" s="8588"/>
      <c r="AK92" s="8588"/>
      <c r="AL92" s="8587"/>
      <c r="AM92" s="8588"/>
      <c r="AN92" s="8588"/>
    </row>
    <row customHeight="true" hidden="true" ht="18" r="93">
      <c r="A93" s="8635">
        <v>40</v>
      </c>
      <c r="B93" s="8574" t="s">
        <v>10088</v>
      </c>
      <c r="C93" s="8574" t="s">
        <v>10219</v>
      </c>
      <c r="D93" s="8575">
        <v>0</v>
      </c>
      <c r="E93" s="8575">
        <v>0</v>
      </c>
      <c r="F93" s="8653"/>
      <c r="G93" s="8637">
        <f>VLOOKUP(C93,'Data Products'!$A:$J,2,0)</f>
      </c>
      <c r="H93" s="8646">
        <f t="shared" si="10"/>
      </c>
      <c r="I93" s="8578">
        <v>45602</v>
      </c>
      <c r="J93" s="8579">
        <f t="shared" si="18"/>
      </c>
      <c r="K93" s="8575">
        <v>0</v>
      </c>
      <c r="L93" s="8575">
        <v>0</v>
      </c>
      <c r="M93" s="8611">
        <v>0</v>
      </c>
      <c r="N93" s="8611">
        <v>0</v>
      </c>
      <c r="O93" s="8574" t="s">
        <v>10218</v>
      </c>
      <c r="P93" s="8615"/>
      <c r="Q93" s="8615"/>
      <c r="R93" s="8615"/>
      <c r="S93" s="8615"/>
      <c r="T93" s="8615"/>
      <c r="U93" s="8615"/>
      <c r="V93" s="8615"/>
      <c r="W93" s="8615"/>
      <c r="X93" s="8615"/>
      <c r="Y93" s="8615"/>
      <c r="Z93" s="8615"/>
      <c r="AA93" s="8615"/>
      <c r="AB93" s="8641">
        <f t="shared" si="1"/>
      </c>
      <c r="AC93" s="8655">
        <f t="shared" si="4"/>
      </c>
      <c r="AD93" s="8582">
        <f t="shared" si="12"/>
      </c>
      <c r="AE93" s="8591">
        <f t="shared" si="20"/>
      </c>
      <c r="AF93" s="8584">
        <f>VLOOKUP(C93,'Data Products'!$A:$J,10,0)</f>
      </c>
      <c r="AG93" s="8656">
        <f t="shared" si="6"/>
      </c>
      <c r="AH93" s="8585">
        <f t="shared" si="15"/>
      </c>
      <c r="AI93" s="8657"/>
      <c r="AJ93" s="8588"/>
      <c r="AK93" s="8588"/>
      <c r="AL93" s="8587"/>
      <c r="AM93" s="8588"/>
      <c r="AN93" s="8588"/>
    </row>
    <row customHeight="true" hidden="true" ht="18" r="94">
      <c r="A94" s="8635">
        <v>41</v>
      </c>
      <c r="B94" s="8574" t="s">
        <v>10088</v>
      </c>
      <c r="C94" s="8574" t="s">
        <v>10220</v>
      </c>
      <c r="D94" s="8575">
        <v>0</v>
      </c>
      <c r="E94" s="8575">
        <v>0</v>
      </c>
      <c r="F94" s="8653"/>
      <c r="G94" s="8637">
        <f>VLOOKUP(C94,'Data Products'!$A:$J,2,0)</f>
      </c>
      <c r="H94" s="8646">
        <f t="shared" si="10"/>
      </c>
      <c r="I94" s="8578">
        <v>45602</v>
      </c>
      <c r="J94" s="8579">
        <f t="shared" si="18"/>
      </c>
      <c r="K94" s="8575">
        <v>0</v>
      </c>
      <c r="L94" s="8575">
        <v>0</v>
      </c>
      <c r="M94" s="8611">
        <v>0</v>
      </c>
      <c r="N94" s="8611">
        <v>0</v>
      </c>
      <c r="O94" s="8574" t="s">
        <v>10218</v>
      </c>
      <c r="P94" s="8615"/>
      <c r="Q94" s="8615"/>
      <c r="R94" s="8615"/>
      <c r="S94" s="8615"/>
      <c r="T94" s="8615"/>
      <c r="U94" s="8615"/>
      <c r="V94" s="8615"/>
      <c r="W94" s="8615"/>
      <c r="X94" s="8615"/>
      <c r="Y94" s="8615"/>
      <c r="Z94" s="8615"/>
      <c r="AA94" s="8615"/>
      <c r="AB94" s="8641">
        <f t="shared" si="1"/>
      </c>
      <c r="AC94" s="8655">
        <f t="shared" si="4"/>
      </c>
      <c r="AD94" s="8582">
        <f t="shared" si="12"/>
      </c>
      <c r="AE94" s="8591">
        <f t="shared" si="20"/>
      </c>
      <c r="AF94" s="8584">
        <f>VLOOKUP(C94,'Data Products'!$A:$J,10,0)</f>
      </c>
      <c r="AG94" s="8656">
        <f t="shared" si="6"/>
      </c>
      <c r="AH94" s="8585">
        <f t="shared" si="15"/>
      </c>
      <c r="AI94" s="8657"/>
      <c r="AJ94" s="8588"/>
      <c r="AK94" s="8588"/>
      <c r="AL94" s="8587"/>
      <c r="AM94" s="8588"/>
      <c r="AN94" s="8588"/>
    </row>
    <row customHeight="true" hidden="true" ht="18" r="95">
      <c r="A95" s="8635">
        <v>42</v>
      </c>
      <c r="B95" s="8574" t="s">
        <v>10088</v>
      </c>
      <c r="C95" s="8574" t="s">
        <v>10221</v>
      </c>
      <c r="D95" s="8575">
        <v>0</v>
      </c>
      <c r="E95" s="8575">
        <v>0</v>
      </c>
      <c r="F95" s="8653"/>
      <c r="G95" s="8637">
        <f>VLOOKUP(C95,'Data Products'!$A:$J,2,0)</f>
      </c>
      <c r="H95" s="8646">
        <f t="shared" si="10"/>
      </c>
      <c r="I95" s="8578">
        <v>45602</v>
      </c>
      <c r="J95" s="8579">
        <f t="shared" si="18"/>
      </c>
      <c r="K95" s="8575">
        <v>0</v>
      </c>
      <c r="L95" s="8575">
        <v>0</v>
      </c>
      <c r="M95" s="8611">
        <v>0</v>
      </c>
      <c r="N95" s="8611">
        <v>0</v>
      </c>
      <c r="O95" s="8574" t="s">
        <v>10218</v>
      </c>
      <c r="P95" s="8615"/>
      <c r="Q95" s="8615"/>
      <c r="R95" s="8615"/>
      <c r="S95" s="8615"/>
      <c r="T95" s="8615"/>
      <c r="U95" s="8615"/>
      <c r="V95" s="8615"/>
      <c r="W95" s="8615"/>
      <c r="X95" s="8615"/>
      <c r="Y95" s="8615"/>
      <c r="Z95" s="8615"/>
      <c r="AA95" s="8615"/>
      <c r="AB95" s="8641">
        <f t="shared" si="1"/>
      </c>
      <c r="AC95" s="8655">
        <f t="shared" si="4"/>
      </c>
      <c r="AD95" s="8582">
        <f t="shared" si="12"/>
      </c>
      <c r="AE95" s="8591">
        <f t="shared" si="20"/>
      </c>
      <c r="AF95" s="8584">
        <f>VLOOKUP(C95,'Data Products'!$A:$J,10,0)</f>
      </c>
      <c r="AG95" s="8658">
        <f t="shared" si="6"/>
      </c>
      <c r="AH95" s="8585">
        <f t="shared" si="15"/>
      </c>
      <c r="AI95" s="8657"/>
      <c r="AJ95" s="8588"/>
      <c r="AK95" s="8588"/>
      <c r="AL95" s="8587"/>
      <c r="AM95" s="8588"/>
      <c r="AN95" s="8588"/>
    </row>
    <row r="96">
      <c r="A96" s="8635">
        <v>43</v>
      </c>
      <c r="B96" s="8574" t="s">
        <v>10085</v>
      </c>
      <c r="C96" s="8574" t="s">
        <v>10222</v>
      </c>
      <c r="D96" s="8575">
        <v>363</v>
      </c>
      <c r="E96" s="8575">
        <v>363</v>
      </c>
      <c r="F96" s="8653"/>
      <c r="G96" s="8637">
        <f>VLOOKUP(C96,'Data Products'!$A:$J,2,0)</f>
      </c>
      <c r="H96" s="8638">
        <f t="shared" si="10"/>
      </c>
      <c r="I96" s="8614">
        <v>45904</v>
      </c>
      <c r="J96" s="8579">
        <f t="shared" si="18"/>
      </c>
      <c r="K96" s="8575">
        <v>38</v>
      </c>
      <c r="L96" s="8575">
        <v>123</v>
      </c>
      <c r="M96" s="8611">
        <v>0</v>
      </c>
      <c r="N96" s="8611">
        <v>0</v>
      </c>
      <c r="O96" s="8574" t="s">
        <v>10218</v>
      </c>
      <c r="P96" s="8615"/>
      <c r="Q96" s="8615"/>
      <c r="R96" s="8615"/>
      <c r="S96" s="8615"/>
      <c r="T96" s="8615"/>
      <c r="U96" s="8615"/>
      <c r="V96" s="8615"/>
      <c r="W96" s="8615"/>
      <c r="X96" s="8615"/>
      <c r="Y96" s="8615"/>
      <c r="Z96" s="8615"/>
      <c r="AA96" s="8615"/>
      <c r="AB96" s="8641">
        <f t="shared" si="1"/>
      </c>
      <c r="AC96" s="8659">
        <f t="shared" si="4"/>
      </c>
      <c r="AD96" s="8582">
        <f t="shared" si="12"/>
      </c>
      <c r="AE96" s="8597">
        <f t="shared" si="20"/>
      </c>
      <c r="AF96" s="8584">
        <f>VLOOKUP(C96,'Data Products'!$A:$J,10,0)</f>
      </c>
      <c r="AG96" s="8658">
        <f t="shared" si="6"/>
      </c>
      <c r="AH96" s="8585">
        <f t="shared" si="15"/>
      </c>
      <c r="AI96" s="8657"/>
      <c r="AJ96" s="8588"/>
      <c r="AK96" s="8588"/>
      <c r="AL96" s="8587"/>
      <c r="AM96" s="8588"/>
      <c r="AN96" s="8588"/>
    </row>
    <row customHeight="true" hidden="true" ht="18" r="97">
      <c r="A97" s="8635">
        <v>44</v>
      </c>
      <c r="B97" s="8574" t="s">
        <v>10088</v>
      </c>
      <c r="C97" s="8574" t="s">
        <v>10223</v>
      </c>
      <c r="D97" s="8575">
        <v>0</v>
      </c>
      <c r="E97" s="8589">
        <v>0</v>
      </c>
      <c r="F97" s="8653"/>
      <c r="G97" s="8637">
        <f>VLOOKUP(C97,'Data Products'!$A:$J,2,0)</f>
      </c>
      <c r="H97" s="8646">
        <f t="shared" si="10"/>
      </c>
      <c r="I97" s="8578">
        <v>45623</v>
      </c>
      <c r="J97" s="8579">
        <f t="shared" si="18"/>
      </c>
      <c r="K97" s="8575">
        <v>0</v>
      </c>
      <c r="L97" s="8575">
        <v>0</v>
      </c>
      <c r="M97" s="8611">
        <v>0</v>
      </c>
      <c r="N97" s="8611">
        <v>0</v>
      </c>
      <c r="O97" s="8574" t="s">
        <v>10224</v>
      </c>
      <c r="P97" s="8615"/>
      <c r="Q97" s="8615"/>
      <c r="R97" s="8615"/>
      <c r="S97" s="8615"/>
      <c r="T97" s="8615"/>
      <c r="U97" s="8615"/>
      <c r="V97" s="8615"/>
      <c r="W97" s="8615"/>
      <c r="X97" s="8615"/>
      <c r="Y97" s="8615"/>
      <c r="Z97" s="8615"/>
      <c r="AA97" s="8615"/>
      <c r="AB97" s="8641">
        <f t="shared" si="1"/>
      </c>
      <c r="AC97" s="8655">
        <f t="shared" si="4"/>
      </c>
      <c r="AD97" s="8582">
        <f t="shared" si="12"/>
      </c>
      <c r="AE97" s="8591">
        <f t="shared" si="20"/>
      </c>
      <c r="AF97" s="8584">
        <f>VLOOKUP(C97,'Data Products'!$A:$J,10,0)</f>
      </c>
      <c r="AG97" s="8658">
        <f t="shared" si="6"/>
      </c>
      <c r="AH97" s="8585">
        <f t="shared" si="15"/>
      </c>
      <c r="AI97" s="8657"/>
      <c r="AJ97" s="8588"/>
      <c r="AK97" s="8588"/>
      <c r="AL97" s="8587"/>
      <c r="AM97" s="8588"/>
      <c r="AN97" s="8588"/>
    </row>
    <row customHeight="true" hidden="true" ht="18" r="98">
      <c r="A98" s="8635">
        <v>45</v>
      </c>
      <c r="B98" s="8574" t="s">
        <v>10088</v>
      </c>
      <c r="C98" s="8574" t="s">
        <v>10225</v>
      </c>
      <c r="D98" s="8575">
        <v>0</v>
      </c>
      <c r="E98" s="8589">
        <v>0</v>
      </c>
      <c r="F98" s="8653"/>
      <c r="G98" s="8637">
        <f>VLOOKUP(C98,'Data Products'!$A:$J,2,0)</f>
      </c>
      <c r="H98" s="8646">
        <f t="shared" si="10"/>
      </c>
      <c r="I98" s="8578">
        <v>45623</v>
      </c>
      <c r="J98" s="8579">
        <f t="shared" si="18"/>
      </c>
      <c r="K98" s="8575">
        <v>0</v>
      </c>
      <c r="L98" s="8575">
        <v>0</v>
      </c>
      <c r="M98" s="8611">
        <v>0</v>
      </c>
      <c r="N98" s="8611">
        <v>0</v>
      </c>
      <c r="O98" s="8574" t="s">
        <v>10224</v>
      </c>
      <c r="P98" s="8615"/>
      <c r="Q98" s="8615"/>
      <c r="R98" s="8615"/>
      <c r="S98" s="8615"/>
      <c r="T98" s="8615"/>
      <c r="U98" s="8615"/>
      <c r="V98" s="8615"/>
      <c r="W98" s="8615"/>
      <c r="X98" s="8615"/>
      <c r="Y98" s="8615"/>
      <c r="Z98" s="8615"/>
      <c r="AA98" s="8615"/>
      <c r="AB98" s="8641">
        <f t="shared" si="1"/>
      </c>
      <c r="AC98" s="8655">
        <f t="shared" si="4"/>
      </c>
      <c r="AD98" s="8582">
        <f t="shared" si="12"/>
      </c>
      <c r="AE98" s="8591">
        <f t="shared" si="20"/>
      </c>
      <c r="AF98" s="8584">
        <f>VLOOKUP(C98,'Data Products'!$A:$J,10,0)</f>
      </c>
      <c r="AG98" s="8658">
        <f t="shared" si="6"/>
      </c>
      <c r="AH98" s="8585">
        <f t="shared" si="15"/>
      </c>
      <c r="AI98" s="8657"/>
      <c r="AJ98" s="8588"/>
      <c r="AK98" s="8588"/>
      <c r="AL98" s="8587"/>
      <c r="AM98" s="8588"/>
      <c r="AN98" s="8588"/>
    </row>
    <row customHeight="true" hidden="true" ht="18" r="99">
      <c r="A99" s="8635">
        <v>46</v>
      </c>
      <c r="B99" s="8574" t="s">
        <v>10088</v>
      </c>
      <c r="C99" s="8644" t="s">
        <v>10226</v>
      </c>
      <c r="D99" s="8575">
        <v>0</v>
      </c>
      <c r="E99" s="8589">
        <v>0</v>
      </c>
      <c r="F99" s="8660"/>
      <c r="G99" s="8637">
        <f>VLOOKUP(C99,'Data Products'!$A:$J,2,0)</f>
      </c>
      <c r="H99" s="8646">
        <f t="shared" si="10"/>
      </c>
      <c r="I99" s="8578">
        <v>45623</v>
      </c>
      <c r="J99" s="8579">
        <f t="shared" si="18"/>
      </c>
      <c r="K99" s="8649">
        <v>0</v>
      </c>
      <c r="L99" s="8649">
        <v>0</v>
      </c>
      <c r="M99" s="8661">
        <v>0</v>
      </c>
      <c r="N99" s="8661">
        <v>0</v>
      </c>
      <c r="O99" s="8644" t="s">
        <v>10224</v>
      </c>
      <c r="P99" s="8615"/>
      <c r="Q99" s="8615"/>
      <c r="R99" s="8615"/>
      <c r="S99" s="8615"/>
      <c r="T99" s="8615"/>
      <c r="U99" s="8615"/>
      <c r="V99" s="8615"/>
      <c r="W99" s="8615"/>
      <c r="X99" s="8615"/>
      <c r="Y99" s="8615"/>
      <c r="Z99" s="8615"/>
      <c r="AA99" s="8615"/>
      <c r="AB99" s="8662">
        <f t="shared" si="1"/>
      </c>
      <c r="AC99" s="8655">
        <f t="shared" si="4"/>
      </c>
      <c r="AD99" s="8582">
        <f t="shared" si="12"/>
      </c>
      <c r="AE99" s="8591">
        <f t="shared" si="20"/>
      </c>
      <c r="AF99" s="8584">
        <f>VLOOKUP(C99,'Data Products'!$A:$J,10,0)</f>
      </c>
      <c r="AG99" s="8658">
        <f t="shared" si="6"/>
      </c>
      <c r="AH99" s="8585">
        <f t="shared" si="15"/>
      </c>
      <c r="AI99" s="8657"/>
      <c r="AJ99" s="8588"/>
      <c r="AK99" s="8588"/>
      <c r="AL99" s="8587"/>
      <c r="AM99" s="8588"/>
      <c r="AN99" s="8588"/>
    </row>
    <row customHeight="true" hidden="true" ht="18" r="100">
      <c r="A100" s="8635">
        <v>47</v>
      </c>
      <c r="B100" s="8574" t="s">
        <v>10088</v>
      </c>
      <c r="C100" s="8574" t="s">
        <v>10227</v>
      </c>
      <c r="D100" s="8575">
        <v>0</v>
      </c>
      <c r="E100" s="8589">
        <v>0</v>
      </c>
      <c r="F100" s="8653"/>
      <c r="G100" s="8637">
        <f>VLOOKUP(C100,'Data Products'!$A:$J,2,0)</f>
      </c>
      <c r="H100" s="8646">
        <f t="shared" si="10"/>
      </c>
      <c r="I100" s="8578">
        <v>45623</v>
      </c>
      <c r="J100" s="8579">
        <f t="shared" si="18"/>
      </c>
      <c r="K100" s="8575">
        <v>0</v>
      </c>
      <c r="L100" s="8575">
        <v>0</v>
      </c>
      <c r="M100" s="8611">
        <v>0</v>
      </c>
      <c r="N100" s="8611">
        <v>0</v>
      </c>
      <c r="O100" s="8574" t="s">
        <v>10224</v>
      </c>
      <c r="P100" s="8575"/>
      <c r="Q100" s="8575"/>
      <c r="R100" s="8575"/>
      <c r="S100" s="8575"/>
      <c r="T100" s="8575"/>
      <c r="U100" s="8575"/>
      <c r="V100" s="8575"/>
      <c r="W100" s="8575"/>
      <c r="X100" s="8575"/>
      <c r="Y100" s="8575"/>
      <c r="Z100" s="8575"/>
      <c r="AA100" s="8575"/>
      <c r="AB100" s="8641">
        <f t="shared" si="1"/>
      </c>
      <c r="AC100" s="8655">
        <f t="shared" si="4"/>
      </c>
      <c r="AD100" s="8582">
        <f t="shared" si="12"/>
      </c>
      <c r="AE100" s="8591">
        <f t="shared" si="20"/>
      </c>
      <c r="AF100" s="8584">
        <f>VLOOKUP(C100,'Data Products'!$A:$J,10,0)</f>
      </c>
      <c r="AG100" s="8658">
        <f t="shared" si="6"/>
      </c>
      <c r="AH100" s="8585">
        <f t="shared" si="15"/>
      </c>
      <c r="AI100" s="8663"/>
      <c r="AJ100" s="8588"/>
      <c r="AK100" s="8588"/>
      <c r="AL100" s="8587"/>
      <c r="AM100" s="8588"/>
      <c r="AN100" s="8588"/>
    </row>
    <row customHeight="true" hidden="true" ht="18" r="101">
      <c r="A101" s="8635">
        <v>48</v>
      </c>
      <c r="B101" s="8574" t="s">
        <v>10088</v>
      </c>
      <c r="C101" s="8574" t="s">
        <v>10228</v>
      </c>
      <c r="D101" s="8575">
        <v>0</v>
      </c>
      <c r="E101" s="8589">
        <v>0</v>
      </c>
      <c r="F101" s="8653"/>
      <c r="G101" s="8637">
        <f>VLOOKUP(C101,'Data Products'!$A:$J,2,0)</f>
      </c>
      <c r="H101" s="8646">
        <f t="shared" si="10"/>
      </c>
      <c r="I101" s="8578">
        <v>45623</v>
      </c>
      <c r="J101" s="8579">
        <f t="shared" si="18"/>
      </c>
      <c r="K101" s="8575">
        <v>0</v>
      </c>
      <c r="L101" s="8575">
        <v>0</v>
      </c>
      <c r="M101" s="8611">
        <v>0</v>
      </c>
      <c r="N101" s="8611">
        <v>0</v>
      </c>
      <c r="O101" s="8574" t="s">
        <v>10224</v>
      </c>
      <c r="P101" s="8575"/>
      <c r="Q101" s="8575"/>
      <c r="R101" s="8575"/>
      <c r="S101" s="8575"/>
      <c r="T101" s="8575"/>
      <c r="U101" s="8575"/>
      <c r="V101" s="8575"/>
      <c r="W101" s="8575"/>
      <c r="X101" s="8575"/>
      <c r="Y101" s="8575"/>
      <c r="Z101" s="8575"/>
      <c r="AA101" s="8575"/>
      <c r="AB101" s="8641">
        <f t="shared" si="1"/>
      </c>
      <c r="AC101" s="8655">
        <f t="shared" si="4"/>
      </c>
      <c r="AD101" s="8582">
        <f t="shared" si="12"/>
      </c>
      <c r="AE101" s="8591">
        <f t="shared" si="20"/>
      </c>
      <c r="AF101" s="8664">
        <f>VLOOKUP(C101,'Data Products'!$A:$J,10,0)</f>
      </c>
      <c r="AG101" s="8584">
        <f t="shared" si="6"/>
      </c>
      <c r="AH101" s="8585">
        <f t="shared" si="15"/>
      </c>
      <c r="AI101" s="8657"/>
      <c r="AJ101" s="8588"/>
      <c r="AK101" s="8588"/>
      <c r="AL101" s="8587"/>
      <c r="AM101" s="8588"/>
      <c r="AN101" s="8588"/>
    </row>
    <row r="102">
      <c r="A102" s="8635">
        <v>49</v>
      </c>
      <c r="B102" s="8574" t="s">
        <v>10078</v>
      </c>
      <c r="C102" s="8574" t="s">
        <v>10229</v>
      </c>
      <c r="D102" s="8575">
        <v>4</v>
      </c>
      <c r="E102" s="8589">
        <v>4</v>
      </c>
      <c r="F102" s="8653"/>
      <c r="G102" s="8637">
        <f>VLOOKUP(C102,'Data Products'!$A:$J,2,0)</f>
      </c>
      <c r="H102" s="8638">
        <f t="shared" si="10"/>
      </c>
      <c r="I102" s="8578">
        <v>45951</v>
      </c>
      <c r="J102" s="8579">
        <f t="shared" si="18"/>
      </c>
      <c r="K102" s="8575">
        <v>0</v>
      </c>
      <c r="L102" s="8575">
        <v>0</v>
      </c>
      <c r="M102" s="8611">
        <v>0</v>
      </c>
      <c r="N102" s="8611">
        <v>0</v>
      </c>
      <c r="O102" s="8574" t="s">
        <v>10140</v>
      </c>
      <c r="P102" s="8575"/>
      <c r="Q102" s="8575"/>
      <c r="R102" s="8575"/>
      <c r="S102" s="8575"/>
      <c r="T102" s="8575"/>
      <c r="U102" s="8575"/>
      <c r="V102" s="8575"/>
      <c r="W102" s="8575"/>
      <c r="X102" s="8575"/>
      <c r="Y102" s="8575"/>
      <c r="Z102" s="8575"/>
      <c r="AA102" s="8575"/>
      <c r="AB102" s="8641">
        <f t="shared" si="1"/>
      </c>
      <c r="AC102" s="8665">
        <f t="shared" si="4"/>
      </c>
      <c r="AD102" s="8582">
        <f t="shared" si="12"/>
      </c>
      <c r="AE102" s="8601">
        <f t="shared" si="20"/>
      </c>
      <c r="AF102" s="8664">
        <f>VLOOKUP(C102,'Data Products'!$A:$J,10,0)</f>
      </c>
      <c r="AG102" s="8584">
        <f t="shared" si="6"/>
      </c>
      <c r="AH102" s="8585">
        <f t="shared" si="15"/>
      </c>
      <c r="AI102" s="8657"/>
      <c r="AJ102" s="8588"/>
      <c r="AK102" s="8588"/>
      <c r="AL102" s="8587"/>
      <c r="AM102" s="8588"/>
      <c r="AN102" s="8588"/>
    </row>
    <row r="103">
      <c r="A103" s="8635">
        <v>50</v>
      </c>
      <c r="B103" s="8574" t="s">
        <v>10078</v>
      </c>
      <c r="C103" s="8574" t="s">
        <v>10230</v>
      </c>
      <c r="D103" s="8575">
        <v>1</v>
      </c>
      <c r="E103" s="8589">
        <v>1</v>
      </c>
      <c r="F103" s="8653"/>
      <c r="G103" s="8637">
        <f>VLOOKUP(C103,'Data Products'!$A:$J,2,0)</f>
      </c>
      <c r="H103" s="8638">
        <f t="shared" si="10"/>
      </c>
      <c r="I103" s="8578">
        <v>45951</v>
      </c>
      <c r="J103" s="8579">
        <f t="shared" si="18"/>
      </c>
      <c r="K103" s="8575">
        <v>2</v>
      </c>
      <c r="L103" s="8575">
        <v>2</v>
      </c>
      <c r="M103" s="8611">
        <v>0</v>
      </c>
      <c r="N103" s="8611">
        <v>0</v>
      </c>
      <c r="O103" s="8574" t="s">
        <v>10140</v>
      </c>
      <c r="P103" s="8575"/>
      <c r="Q103" s="8575"/>
      <c r="R103" s="8575"/>
      <c r="S103" s="8575"/>
      <c r="T103" s="8575"/>
      <c r="U103" s="8575"/>
      <c r="V103" s="8575"/>
      <c r="W103" s="8575"/>
      <c r="X103" s="8575"/>
      <c r="Y103" s="8575"/>
      <c r="Z103" s="8575"/>
      <c r="AA103" s="8575"/>
      <c r="AB103" s="8641">
        <f t="shared" si="1"/>
      </c>
      <c r="AC103" s="8596">
        <f t="shared" si="4"/>
      </c>
      <c r="AD103" s="8582">
        <f t="shared" si="12"/>
      </c>
      <c r="AE103" s="8597">
        <f t="shared" si="20"/>
      </c>
      <c r="AF103" s="8664">
        <f>VLOOKUP(C103,'Data Products'!$A:$J,10,0)</f>
      </c>
      <c r="AG103" s="8584">
        <f t="shared" si="6"/>
      </c>
      <c r="AH103" s="8585">
        <f t="shared" si="15"/>
      </c>
      <c r="AI103" s="8657"/>
      <c r="AJ103" s="8588"/>
      <c r="AK103" s="8588"/>
      <c r="AL103" s="8587"/>
      <c r="AM103" s="8588"/>
      <c r="AN103" s="8588"/>
    </row>
    <row r="104">
      <c r="A104" s="8635">
        <v>51</v>
      </c>
      <c r="B104" s="8574" t="s">
        <v>10078</v>
      </c>
      <c r="C104" s="8574" t="s">
        <v>10231</v>
      </c>
      <c r="D104" s="8575">
        <v>4</v>
      </c>
      <c r="E104" s="8589">
        <v>4</v>
      </c>
      <c r="F104" s="8653"/>
      <c r="G104" s="8637">
        <f>VLOOKUP(C104,'Data Products'!$A:$J,2,0)</f>
      </c>
      <c r="H104" s="8638">
        <f t="shared" si="10"/>
      </c>
      <c r="I104" s="8578">
        <v>45951</v>
      </c>
      <c r="J104" s="8579">
        <f t="shared" si="18"/>
      </c>
      <c r="K104" s="8575">
        <v>0</v>
      </c>
      <c r="L104" s="8575">
        <v>1</v>
      </c>
      <c r="M104" s="8611">
        <v>0</v>
      </c>
      <c r="N104" s="8611">
        <v>0</v>
      </c>
      <c r="O104" s="8574" t="s">
        <v>10140</v>
      </c>
      <c r="P104" s="8575"/>
      <c r="Q104" s="8575"/>
      <c r="R104" s="8575"/>
      <c r="S104" s="8575"/>
      <c r="T104" s="8575"/>
      <c r="U104" s="8575"/>
      <c r="V104" s="8575"/>
      <c r="W104" s="8575"/>
      <c r="X104" s="8575"/>
      <c r="Y104" s="8575"/>
      <c r="Z104" s="8575"/>
      <c r="AA104" s="8575"/>
      <c r="AB104" s="8641">
        <f t="shared" si="1"/>
      </c>
      <c r="AC104" s="8590">
        <f t="shared" si="4"/>
      </c>
      <c r="AD104" s="8582">
        <f t="shared" si="12"/>
      </c>
      <c r="AE104" s="8591">
        <f t="shared" si="20"/>
      </c>
      <c r="AF104" s="8664">
        <f>VLOOKUP(C104,'Data Products'!$A:$J,10,0)</f>
      </c>
      <c r="AG104" s="8584">
        <f t="shared" si="6"/>
      </c>
      <c r="AH104" s="8585">
        <f t="shared" si="15"/>
      </c>
      <c r="AI104" s="8657"/>
      <c r="AJ104" s="8588"/>
      <c r="AK104" s="8588"/>
      <c r="AL104" s="8587"/>
      <c r="AM104" s="8588"/>
      <c r="AN104" s="8588"/>
    </row>
    <row r="105">
      <c r="A105" s="8635">
        <v>52</v>
      </c>
      <c r="B105" s="8574" t="s">
        <v>10078</v>
      </c>
      <c r="C105" s="8574" t="s">
        <v>10232</v>
      </c>
      <c r="D105" s="8575">
        <v>4</v>
      </c>
      <c r="E105" s="8589">
        <v>4</v>
      </c>
      <c r="F105" s="8653"/>
      <c r="G105" s="8637">
        <f>VLOOKUP(C105,'Data Products'!$A:$J,2,0)</f>
      </c>
      <c r="H105" s="8638">
        <f t="shared" si="10"/>
      </c>
      <c r="I105" s="8578">
        <v>45951</v>
      </c>
      <c r="J105" s="8579">
        <f t="shared" si="18"/>
      </c>
      <c r="K105" s="8575">
        <v>0</v>
      </c>
      <c r="L105" s="8575">
        <v>0</v>
      </c>
      <c r="M105" s="8611">
        <v>0</v>
      </c>
      <c r="N105" s="8611">
        <v>0</v>
      </c>
      <c r="O105" s="8574" t="s">
        <v>10140</v>
      </c>
      <c r="P105" s="8575"/>
      <c r="Q105" s="8575"/>
      <c r="R105" s="8575"/>
      <c r="S105" s="8575"/>
      <c r="T105" s="8575"/>
      <c r="U105" s="8575"/>
      <c r="V105" s="8575"/>
      <c r="W105" s="8575"/>
      <c r="X105" s="8575"/>
      <c r="Y105" s="8575"/>
      <c r="Z105" s="8575"/>
      <c r="AA105" s="8575"/>
      <c r="AB105" s="8641">
        <f t="shared" si="1"/>
      </c>
      <c r="AC105" s="8600">
        <f t="shared" si="4"/>
      </c>
      <c r="AD105" s="8582">
        <f t="shared" si="12"/>
      </c>
      <c r="AE105" s="8601">
        <f t="shared" si="20"/>
      </c>
      <c r="AF105" s="8664">
        <f>VLOOKUP(C105,'Data Products'!$A:$J,10,0)</f>
      </c>
      <c r="AG105" s="8584">
        <f t="shared" si="6"/>
      </c>
      <c r="AH105" s="8585">
        <f t="shared" si="15"/>
      </c>
      <c r="AI105" s="8657"/>
      <c r="AJ105" s="8588"/>
      <c r="AK105" s="8588"/>
      <c r="AL105" s="8587"/>
      <c r="AM105" s="8588"/>
      <c r="AN105" s="8588"/>
    </row>
    <row customHeight="true" hidden="true" ht="18" r="106">
      <c r="A106" s="8635">
        <v>53</v>
      </c>
      <c r="B106" s="8574" t="s">
        <v>10088</v>
      </c>
      <c r="C106" s="8574" t="s">
        <v>10233</v>
      </c>
      <c r="D106" s="8575">
        <v>0</v>
      </c>
      <c r="E106" s="8589">
        <v>0</v>
      </c>
      <c r="F106" s="8653"/>
      <c r="G106" s="8637">
        <f>VLOOKUP(C106,'Data Products'!$A:$J,2,0)</f>
      </c>
      <c r="H106" s="8638">
        <f t="shared" si="10"/>
      </c>
      <c r="I106" s="8578">
        <v>45951</v>
      </c>
      <c r="J106" s="8579">
        <f t="shared" si="18"/>
      </c>
      <c r="K106" s="8575">
        <v>0</v>
      </c>
      <c r="L106" s="8575">
        <v>0</v>
      </c>
      <c r="M106" s="8611">
        <v>0</v>
      </c>
      <c r="N106" s="8611">
        <v>0</v>
      </c>
      <c r="O106" s="8574" t="s">
        <v>10140</v>
      </c>
      <c r="P106" s="8575"/>
      <c r="Q106" s="8575"/>
      <c r="R106" s="8575"/>
      <c r="S106" s="8575"/>
      <c r="T106" s="8575"/>
      <c r="U106" s="8575"/>
      <c r="V106" s="8575"/>
      <c r="W106" s="8575"/>
      <c r="X106" s="8575"/>
      <c r="Y106" s="8575"/>
      <c r="Z106" s="8575"/>
      <c r="AA106" s="8575"/>
      <c r="AB106" s="8641">
        <f t="shared" si="1"/>
      </c>
      <c r="AC106" s="8600">
        <f t="shared" si="4"/>
      </c>
      <c r="AD106" s="8582">
        <f t="shared" si="12"/>
      </c>
      <c r="AE106" s="8601">
        <f t="shared" si="20"/>
      </c>
      <c r="AF106" s="8664">
        <f>VLOOKUP(C106,'Data Products'!$A:$J,10,0)</f>
      </c>
      <c r="AG106" s="8584">
        <f t="shared" si="6"/>
      </c>
      <c r="AH106" s="8585">
        <f t="shared" si="15"/>
      </c>
      <c r="AI106" s="8657"/>
      <c r="AJ106" s="8588"/>
      <c r="AK106" s="8588"/>
      <c r="AL106" s="8587"/>
      <c r="AM106" s="8588"/>
      <c r="AN106" s="8588"/>
    </row>
    <row r="107">
      <c r="A107" s="8635">
        <v>54</v>
      </c>
      <c r="B107" s="8574" t="s">
        <v>10078</v>
      </c>
      <c r="C107" s="8574" t="s">
        <v>10234</v>
      </c>
      <c r="D107" s="8575">
        <v>5</v>
      </c>
      <c r="E107" s="8589">
        <v>5</v>
      </c>
      <c r="F107" s="8653"/>
      <c r="G107" s="8637">
        <f>VLOOKUP(C107,'Data Products'!$A:$J,2,0)</f>
      </c>
      <c r="H107" s="8638">
        <f t="shared" si="10"/>
      </c>
      <c r="I107" s="8578">
        <v>45951</v>
      </c>
      <c r="J107" s="8579">
        <f t="shared" si="18"/>
      </c>
      <c r="K107" s="8575">
        <v>0</v>
      </c>
      <c r="L107" s="8575">
        <v>0</v>
      </c>
      <c r="M107" s="8611">
        <v>0</v>
      </c>
      <c r="N107" s="8611">
        <v>0</v>
      </c>
      <c r="O107" s="8574" t="s">
        <v>10140</v>
      </c>
      <c r="P107" s="8575"/>
      <c r="Q107" s="8575"/>
      <c r="R107" s="8575"/>
      <c r="S107" s="8575"/>
      <c r="T107" s="8575"/>
      <c r="U107" s="8575"/>
      <c r="V107" s="8575"/>
      <c r="W107" s="8575"/>
      <c r="X107" s="8575"/>
      <c r="Y107" s="8575"/>
      <c r="Z107" s="8575"/>
      <c r="AA107" s="8575"/>
      <c r="AB107" s="8641">
        <f t="shared" si="1"/>
      </c>
      <c r="AC107" s="8590">
        <f t="shared" si="4"/>
      </c>
      <c r="AD107" s="8582">
        <f t="shared" si="12"/>
      </c>
      <c r="AE107" s="8591">
        <f t="shared" si="20"/>
      </c>
      <c r="AF107" s="8664">
        <f>VLOOKUP(C107,'Data Products'!$A:$J,10,0)</f>
      </c>
      <c r="AG107" s="8584">
        <f t="shared" si="6"/>
      </c>
      <c r="AH107" s="8585">
        <f t="shared" si="15"/>
      </c>
      <c r="AI107" s="8657"/>
      <c r="AJ107" s="8588"/>
      <c r="AK107" s="8588"/>
      <c r="AL107" s="8587"/>
      <c r="AM107" s="8588"/>
      <c r="AN107" s="8588"/>
    </row>
    <row customHeight="true" hidden="true" ht="18" r="108">
      <c r="A108" s="8635">
        <v>55</v>
      </c>
      <c r="B108" s="8574" t="s">
        <v>10088</v>
      </c>
      <c r="C108" s="8574" t="s">
        <v>10235</v>
      </c>
      <c r="D108" s="8575">
        <v>0</v>
      </c>
      <c r="E108" s="8589">
        <v>0</v>
      </c>
      <c r="F108" s="8653"/>
      <c r="G108" s="8637">
        <f>VLOOKUP(C108,'Data Products'!$A:$J,2,0)</f>
      </c>
      <c r="H108" s="8638">
        <f t="shared" si="10"/>
      </c>
      <c r="I108" s="8578">
        <v>45951</v>
      </c>
      <c r="J108" s="8579">
        <f t="shared" si="18"/>
      </c>
      <c r="K108" s="8575">
        <v>0</v>
      </c>
      <c r="L108" s="8575">
        <v>0</v>
      </c>
      <c r="M108" s="8611">
        <v>0</v>
      </c>
      <c r="N108" s="8611">
        <v>0</v>
      </c>
      <c r="O108" s="8574" t="s">
        <v>10140</v>
      </c>
      <c r="P108" s="8575"/>
      <c r="Q108" s="8575"/>
      <c r="R108" s="8575"/>
      <c r="S108" s="8575"/>
      <c r="T108" s="8575"/>
      <c r="U108" s="8575"/>
      <c r="V108" s="8575"/>
      <c r="W108" s="8575"/>
      <c r="X108" s="8575"/>
      <c r="Y108" s="8575"/>
      <c r="Z108" s="8575"/>
      <c r="AA108" s="8575"/>
      <c r="AB108" s="8641">
        <f t="shared" si="1"/>
      </c>
      <c r="AC108" s="8596">
        <f t="shared" si="4"/>
      </c>
      <c r="AD108" s="8666">
        <f t="shared" si="12"/>
      </c>
      <c r="AE108" s="8597">
        <f t="shared" si="20"/>
      </c>
      <c r="AF108" s="8664">
        <f>VLOOKUP(C108,'Data Products'!$A:$J,10,0)</f>
      </c>
      <c r="AG108" s="8584">
        <f t="shared" si="6"/>
      </c>
      <c r="AH108" s="8585">
        <f t="shared" si="15"/>
      </c>
      <c r="AI108" s="8657"/>
      <c r="AJ108" s="8588"/>
      <c r="AK108" s="8588"/>
      <c r="AL108" s="8587"/>
      <c r="AM108" s="8588"/>
      <c r="AN108" s="8588"/>
    </row>
    <row r="109">
      <c r="A109" s="8635">
        <v>56</v>
      </c>
      <c r="B109" s="8574" t="s">
        <v>10078</v>
      </c>
      <c r="C109" s="8574" t="s">
        <v>10236</v>
      </c>
      <c r="D109" s="8575">
        <v>13</v>
      </c>
      <c r="E109" s="8589">
        <v>13</v>
      </c>
      <c r="F109" s="8653"/>
      <c r="G109" s="8637">
        <f>VLOOKUP(C109,'Data Products'!$A:$J,2,0)</f>
      </c>
      <c r="H109" s="8638">
        <f t="shared" si="10"/>
      </c>
      <c r="I109" s="8578">
        <v>45951</v>
      </c>
      <c r="J109" s="8579">
        <f t="shared" si="18"/>
      </c>
      <c r="K109" s="8575">
        <v>2</v>
      </c>
      <c r="L109" s="8575">
        <v>4</v>
      </c>
      <c r="M109" s="8611">
        <v>0</v>
      </c>
      <c r="N109" s="8611">
        <v>0</v>
      </c>
      <c r="O109" s="8574" t="s">
        <v>10140</v>
      </c>
      <c r="P109" s="8575"/>
      <c r="Q109" s="8575"/>
      <c r="R109" s="8575"/>
      <c r="S109" s="8575"/>
      <c r="T109" s="8575"/>
      <c r="U109" s="8575"/>
      <c r="V109" s="8575"/>
      <c r="W109" s="8575"/>
      <c r="X109" s="8575"/>
      <c r="Y109" s="8575"/>
      <c r="Z109" s="8575"/>
      <c r="AA109" s="8575"/>
      <c r="AB109" s="8641">
        <f t="shared" si="1"/>
      </c>
      <c r="AC109" s="8581">
        <f t="shared" si="4"/>
      </c>
      <c r="AD109" s="8666">
        <f t="shared" si="12"/>
      </c>
      <c r="AE109" s="8583">
        <f t="shared" si="20"/>
      </c>
      <c r="AF109" s="8664">
        <f>VLOOKUP(C109,'Data Products'!$A:$J,10,0)</f>
      </c>
      <c r="AG109" s="8584">
        <f t="shared" si="6"/>
      </c>
      <c r="AH109" s="8585">
        <f t="shared" si="15"/>
      </c>
      <c r="AI109" s="8657"/>
      <c r="AJ109" s="8588"/>
      <c r="AK109" s="8588"/>
      <c r="AL109" s="8587"/>
      <c r="AM109" s="8588"/>
      <c r="AN109" s="8588"/>
    </row>
    <row r="110">
      <c r="A110" s="8635">
        <v>57</v>
      </c>
      <c r="B110" s="8574" t="s">
        <v>10078</v>
      </c>
      <c r="C110" s="8574" t="s">
        <v>10237</v>
      </c>
      <c r="D110" s="8575">
        <v>25</v>
      </c>
      <c r="E110" s="8589">
        <v>25</v>
      </c>
      <c r="F110" s="8653"/>
      <c r="G110" s="8637">
        <f>VLOOKUP(C110,'Data Products'!$A:$J,2,0)</f>
      </c>
      <c r="H110" s="8638">
        <f t="shared" si="10"/>
      </c>
      <c r="I110" s="8578">
        <v>45951</v>
      </c>
      <c r="J110" s="8579">
        <f t="shared" si="18"/>
      </c>
      <c r="K110" s="8575">
        <v>0</v>
      </c>
      <c r="L110" s="8575">
        <v>2</v>
      </c>
      <c r="M110" s="8611">
        <v>0</v>
      </c>
      <c r="N110" s="8611">
        <v>0</v>
      </c>
      <c r="O110" s="8574" t="s">
        <v>10140</v>
      </c>
      <c r="P110" s="8575"/>
      <c r="Q110" s="8575"/>
      <c r="R110" s="8575"/>
      <c r="S110" s="8575"/>
      <c r="T110" s="8575"/>
      <c r="U110" s="8575"/>
      <c r="V110" s="8575"/>
      <c r="W110" s="8575"/>
      <c r="X110" s="8575"/>
      <c r="Y110" s="8575"/>
      <c r="Z110" s="8575"/>
      <c r="AA110" s="8575"/>
      <c r="AB110" s="8641">
        <f t="shared" si="1"/>
      </c>
      <c r="AC110" s="8581">
        <f t="shared" si="4"/>
      </c>
      <c r="AD110" s="8666">
        <f t="shared" si="12"/>
      </c>
      <c r="AE110" s="8583">
        <f t="shared" si="20"/>
      </c>
      <c r="AF110" s="8664">
        <f>VLOOKUP(C110,'Data Products'!$A:$J,10,0)</f>
      </c>
      <c r="AG110" s="8584">
        <f t="shared" si="6"/>
      </c>
      <c r="AH110" s="8585">
        <f t="shared" si="15"/>
      </c>
      <c r="AI110" s="8657"/>
      <c r="AJ110" s="8588"/>
      <c r="AK110" s="8588"/>
      <c r="AL110" s="8587"/>
      <c r="AM110" s="8588"/>
      <c r="AN110" s="8588"/>
    </row>
    <row r="111">
      <c r="A111" s="8635">
        <v>58</v>
      </c>
      <c r="B111" s="8574" t="s">
        <v>10078</v>
      </c>
      <c r="C111" s="8574" t="s">
        <v>10238</v>
      </c>
      <c r="D111" s="8575">
        <v>17</v>
      </c>
      <c r="E111" s="8589">
        <v>17</v>
      </c>
      <c r="F111" s="8653"/>
      <c r="G111" s="8637">
        <f>VLOOKUP(C111,'Data Products'!$A:$J,2,0)</f>
      </c>
      <c r="H111" s="8638">
        <f t="shared" si="10"/>
      </c>
      <c r="I111" s="8578">
        <v>45951</v>
      </c>
      <c r="J111" s="8579">
        <f t="shared" si="18"/>
      </c>
      <c r="K111" s="8575">
        <v>0</v>
      </c>
      <c r="L111" s="8575">
        <v>1</v>
      </c>
      <c r="M111" s="8611">
        <v>0</v>
      </c>
      <c r="N111" s="8611">
        <v>0</v>
      </c>
      <c r="O111" s="8574" t="s">
        <v>10140</v>
      </c>
      <c r="P111" s="8575"/>
      <c r="Q111" s="8575"/>
      <c r="R111" s="8575"/>
      <c r="S111" s="8575"/>
      <c r="T111" s="8575"/>
      <c r="U111" s="8575"/>
      <c r="V111" s="8575"/>
      <c r="W111" s="8575"/>
      <c r="X111" s="8575"/>
      <c r="Y111" s="8575"/>
      <c r="Z111" s="8575"/>
      <c r="AA111" s="8575"/>
      <c r="AB111" s="8641">
        <f t="shared" si="1"/>
      </c>
      <c r="AC111" s="8581">
        <f t="shared" si="4"/>
      </c>
      <c r="AD111" s="8666">
        <f t="shared" si="12"/>
      </c>
      <c r="AE111" s="8583">
        <f t="shared" si="20"/>
      </c>
      <c r="AF111" s="8664">
        <f>VLOOKUP(C111,'Data Products'!$A:$J,10,0)</f>
      </c>
      <c r="AG111" s="8584">
        <f t="shared" si="6"/>
      </c>
      <c r="AH111" s="8585">
        <f t="shared" si="15"/>
      </c>
      <c r="AI111" s="8657"/>
      <c r="AJ111" s="8588"/>
      <c r="AK111" s="8588"/>
      <c r="AL111" s="8587"/>
      <c r="AM111" s="8588"/>
      <c r="AN111" s="8588"/>
    </row>
    <row r="112">
      <c r="A112" s="8635">
        <v>59</v>
      </c>
      <c r="B112" s="8574" t="s">
        <v>10078</v>
      </c>
      <c r="C112" s="8574" t="s">
        <v>10239</v>
      </c>
      <c r="D112" s="8575">
        <v>12</v>
      </c>
      <c r="E112" s="8589">
        <v>12</v>
      </c>
      <c r="F112" s="8653"/>
      <c r="G112" s="8637">
        <f>VLOOKUP(C112,'Data Products'!$A:$J,2,0)</f>
      </c>
      <c r="H112" s="8638">
        <f t="shared" si="10"/>
      </c>
      <c r="I112" s="8578">
        <v>45951</v>
      </c>
      <c r="J112" s="8579">
        <f t="shared" si="18"/>
      </c>
      <c r="K112" s="8575">
        <v>1</v>
      </c>
      <c r="L112" s="8575">
        <v>2</v>
      </c>
      <c r="M112" s="8611">
        <v>0</v>
      </c>
      <c r="N112" s="8611">
        <v>0</v>
      </c>
      <c r="O112" s="8574" t="s">
        <v>10140</v>
      </c>
      <c r="P112" s="8575"/>
      <c r="Q112" s="8575"/>
      <c r="R112" s="8575"/>
      <c r="S112" s="8575"/>
      <c r="T112" s="8575"/>
      <c r="U112" s="8575"/>
      <c r="V112" s="8575"/>
      <c r="W112" s="8575"/>
      <c r="X112" s="8575"/>
      <c r="Y112" s="8575"/>
      <c r="Z112" s="8575"/>
      <c r="AA112" s="8575"/>
      <c r="AB112" s="8641">
        <f t="shared" si="1"/>
      </c>
      <c r="AC112" s="8581">
        <f t="shared" si="4"/>
      </c>
      <c r="AD112" s="8666">
        <f t="shared" si="12"/>
      </c>
      <c r="AE112" s="8583">
        <f t="shared" si="20"/>
      </c>
      <c r="AF112" s="8664">
        <f>VLOOKUP(C112,'Data Products'!$A:$J,10,0)</f>
      </c>
      <c r="AG112" s="8584">
        <f t="shared" si="6"/>
      </c>
      <c r="AH112" s="8585">
        <f t="shared" si="15"/>
      </c>
      <c r="AI112" s="8657"/>
      <c r="AJ112" s="8588"/>
      <c r="AK112" s="8588"/>
      <c r="AL112" s="8587"/>
      <c r="AM112" s="8588"/>
      <c r="AN112" s="8588"/>
    </row>
    <row r="113">
      <c r="A113" s="8635">
        <v>60</v>
      </c>
      <c r="B113" s="8574" t="s">
        <v>10078</v>
      </c>
      <c r="C113" s="8574" t="s">
        <v>10240</v>
      </c>
      <c r="D113" s="8575">
        <v>18</v>
      </c>
      <c r="E113" s="8589">
        <v>18</v>
      </c>
      <c r="F113" s="8653"/>
      <c r="G113" s="8637">
        <f>VLOOKUP(C113,'Data Products'!$A:$J,2,0)</f>
      </c>
      <c r="H113" s="8638">
        <f t="shared" si="10"/>
      </c>
      <c r="I113" s="8578">
        <v>45951</v>
      </c>
      <c r="J113" s="8579">
        <f t="shared" si="18"/>
      </c>
      <c r="K113" s="8575">
        <v>0</v>
      </c>
      <c r="L113" s="8575">
        <v>0</v>
      </c>
      <c r="M113" s="8611">
        <v>0</v>
      </c>
      <c r="N113" s="8611">
        <v>0</v>
      </c>
      <c r="O113" s="8574" t="s">
        <v>10140</v>
      </c>
      <c r="P113" s="8575"/>
      <c r="Q113" s="8575"/>
      <c r="R113" s="8575"/>
      <c r="S113" s="8575"/>
      <c r="T113" s="8575"/>
      <c r="U113" s="8575"/>
      <c r="V113" s="8575"/>
      <c r="W113" s="8575"/>
      <c r="X113" s="8575"/>
      <c r="Y113" s="8575"/>
      <c r="Z113" s="8575"/>
      <c r="AA113" s="8575"/>
      <c r="AB113" s="8641">
        <f t="shared" si="1"/>
      </c>
      <c r="AC113" s="8581">
        <f t="shared" si="4"/>
      </c>
      <c r="AD113" s="8666">
        <f t="shared" si="12"/>
      </c>
      <c r="AE113" s="8583">
        <f t="shared" si="20"/>
      </c>
      <c r="AF113" s="8664">
        <f>VLOOKUP(C113,'Data Products'!$A:$J,10,0)</f>
      </c>
      <c r="AG113" s="8584">
        <f t="shared" si="6"/>
      </c>
      <c r="AH113" s="8585">
        <f t="shared" si="15"/>
      </c>
      <c r="AI113" s="8657"/>
      <c r="AJ113" s="8588"/>
      <c r="AK113" s="8588"/>
      <c r="AL113" s="8587"/>
      <c r="AM113" s="8588"/>
      <c r="AN113" s="8588"/>
    </row>
    <row r="114">
      <c r="A114" s="8635">
        <v>61</v>
      </c>
      <c r="B114" s="8574" t="s">
        <v>10078</v>
      </c>
      <c r="C114" s="8574" t="s">
        <v>10241</v>
      </c>
      <c r="D114" s="8575">
        <v>10</v>
      </c>
      <c r="E114" s="8589">
        <v>10</v>
      </c>
      <c r="F114" s="8653"/>
      <c r="G114" s="8637">
        <f>VLOOKUP(C114,'Data Products'!$A:$J,2,0)</f>
      </c>
      <c r="H114" s="8638">
        <f t="shared" si="10"/>
      </c>
      <c r="I114" s="8578">
        <v>45951</v>
      </c>
      <c r="J114" s="8579">
        <f t="shared" si="18"/>
      </c>
      <c r="K114" s="8575">
        <v>0</v>
      </c>
      <c r="L114" s="8575">
        <v>0</v>
      </c>
      <c r="M114" s="8611">
        <v>0</v>
      </c>
      <c r="N114" s="8611">
        <v>0</v>
      </c>
      <c r="O114" s="8574" t="s">
        <v>10140</v>
      </c>
      <c r="P114" s="8575"/>
      <c r="Q114" s="8575"/>
      <c r="R114" s="8575"/>
      <c r="S114" s="8575"/>
      <c r="T114" s="8575"/>
      <c r="U114" s="8575"/>
      <c r="V114" s="8575"/>
      <c r="W114" s="8575"/>
      <c r="X114" s="8575"/>
      <c r="Y114" s="8575"/>
      <c r="Z114" s="8575"/>
      <c r="AA114" s="8575"/>
      <c r="AB114" s="8641">
        <f t="shared" si="1"/>
      </c>
      <c r="AC114" s="8596">
        <f t="shared" si="4"/>
      </c>
      <c r="AD114" s="8666">
        <f t="shared" si="12"/>
      </c>
      <c r="AE114" s="8597">
        <f t="shared" si="20"/>
      </c>
      <c r="AF114" s="8664">
        <f>VLOOKUP(C114,'Data Products'!$A:$J,10,0)</f>
      </c>
      <c r="AG114" s="8584">
        <f t="shared" si="6"/>
      </c>
      <c r="AH114" s="8585">
        <f t="shared" si="15"/>
      </c>
      <c r="AI114" s="8657"/>
      <c r="AJ114" s="8588"/>
      <c r="AK114" s="8588"/>
      <c r="AL114" s="8587"/>
      <c r="AM114" s="8588"/>
      <c r="AN114" s="8588"/>
    </row>
    <row customHeight="true" hidden="true" ht="18" r="115">
      <c r="A115" s="8635">
        <v>62</v>
      </c>
      <c r="B115" s="8574" t="s">
        <v>10088</v>
      </c>
      <c r="C115" s="8574" t="s">
        <v>10242</v>
      </c>
      <c r="D115" s="8575">
        <v>0</v>
      </c>
      <c r="E115" s="8589">
        <v>0</v>
      </c>
      <c r="F115" s="8653"/>
      <c r="G115" s="8637">
        <f>VLOOKUP(C115,'Data Products'!$A:$J,2,0)</f>
      </c>
      <c r="H115" s="8638">
        <f t="shared" si="10"/>
      </c>
      <c r="I115" s="8578">
        <v>45951</v>
      </c>
      <c r="J115" s="8579">
        <f t="shared" si="18"/>
      </c>
      <c r="K115" s="8575">
        <v>0</v>
      </c>
      <c r="L115" s="8575">
        <v>0</v>
      </c>
      <c r="M115" s="8611">
        <v>0</v>
      </c>
      <c r="N115" s="8611">
        <v>0</v>
      </c>
      <c r="O115" s="8574" t="s">
        <v>10140</v>
      </c>
      <c r="P115" s="8575"/>
      <c r="Q115" s="8575"/>
      <c r="R115" s="8575"/>
      <c r="S115" s="8575"/>
      <c r="T115" s="8575"/>
      <c r="U115" s="8575"/>
      <c r="V115" s="8575"/>
      <c r="W115" s="8575"/>
      <c r="X115" s="8575"/>
      <c r="Y115" s="8575"/>
      <c r="Z115" s="8575"/>
      <c r="AA115" s="8575"/>
      <c r="AB115" s="8641">
        <f t="shared" si="1"/>
      </c>
      <c r="AC115" s="8590">
        <f t="shared" si="4"/>
      </c>
      <c r="AD115" s="8666">
        <f t="shared" si="12"/>
      </c>
      <c r="AE115" s="8591">
        <f t="shared" si="20"/>
      </c>
      <c r="AF115" s="8664">
        <f>VLOOKUP(C115,'Data Products'!$A:$J,10,0)</f>
      </c>
      <c r="AG115" s="8584">
        <f t="shared" si="6"/>
      </c>
      <c r="AH115" s="8585">
        <f t="shared" si="15"/>
      </c>
      <c r="AI115" s="8657"/>
      <c r="AJ115" s="8588"/>
      <c r="AK115" s="8588"/>
      <c r="AL115" s="8587"/>
      <c r="AM115" s="8588"/>
      <c r="AN115" s="8588"/>
    </row>
    <row r="116">
      <c r="A116" s="8635">
        <v>63</v>
      </c>
      <c r="B116" s="8574" t="s">
        <v>10078</v>
      </c>
      <c r="C116" s="8574" t="s">
        <v>10243</v>
      </c>
      <c r="D116" s="8575">
        <v>1</v>
      </c>
      <c r="E116" s="8589">
        <v>1</v>
      </c>
      <c r="F116" s="8653"/>
      <c r="G116" s="8637">
        <f>VLOOKUP(C116,'Data Products'!$A:$J,2,0)</f>
      </c>
      <c r="H116" s="8638">
        <f t="shared" si="10"/>
      </c>
      <c r="I116" s="8578">
        <v>45951</v>
      </c>
      <c r="J116" s="8579">
        <f t="shared" si="18"/>
      </c>
      <c r="K116" s="8575">
        <v>1</v>
      </c>
      <c r="L116" s="8575">
        <v>6</v>
      </c>
      <c r="M116" s="8611">
        <v>0</v>
      </c>
      <c r="N116" s="8611">
        <v>0</v>
      </c>
      <c r="O116" s="8574" t="s">
        <v>10140</v>
      </c>
      <c r="P116" s="8575"/>
      <c r="Q116" s="8575"/>
      <c r="R116" s="8575"/>
      <c r="S116" s="8575"/>
      <c r="T116" s="8575"/>
      <c r="U116" s="8575"/>
      <c r="V116" s="8575"/>
      <c r="W116" s="8575"/>
      <c r="X116" s="8575"/>
      <c r="Y116" s="8575"/>
      <c r="Z116" s="8575"/>
      <c r="AA116" s="8575"/>
      <c r="AB116" s="8641">
        <f t="shared" si="1"/>
      </c>
      <c r="AC116" s="8596">
        <f t="shared" si="4"/>
      </c>
      <c r="AD116" s="8666">
        <f t="shared" si="12"/>
      </c>
      <c r="AE116" s="8597">
        <f t="shared" si="20"/>
      </c>
      <c r="AF116" s="8664">
        <f>VLOOKUP(C116,'Data Products'!$A:$J,10,0)</f>
      </c>
      <c r="AG116" s="8584">
        <f t="shared" si="6"/>
      </c>
      <c r="AH116" s="8585">
        <f t="shared" si="15"/>
      </c>
      <c r="AI116" s="8657"/>
      <c r="AJ116" s="8588"/>
      <c r="AK116" s="8588"/>
      <c r="AL116" s="8587"/>
      <c r="AM116" s="8588"/>
      <c r="AN116" s="8588"/>
    </row>
    <row customHeight="true" hidden="true" ht="18" r="117">
      <c r="A117" s="8635">
        <v>64</v>
      </c>
      <c r="B117" s="8574" t="s">
        <v>10078</v>
      </c>
      <c r="C117" s="8574" t="s">
        <v>10244</v>
      </c>
      <c r="D117" s="8575">
        <v>0</v>
      </c>
      <c r="E117" s="8589">
        <v>0</v>
      </c>
      <c r="F117" s="8653"/>
      <c r="G117" s="8637">
        <f>VLOOKUP(C117,'Data Products'!$A:$J,2,0)</f>
      </c>
      <c r="H117" s="8638">
        <f t="shared" si="10"/>
      </c>
      <c r="I117" s="8578">
        <v>45951</v>
      </c>
      <c r="J117" s="8579">
        <f t="shared" si="18"/>
      </c>
      <c r="K117" s="8575">
        <v>0</v>
      </c>
      <c r="L117" s="8575">
        <v>0</v>
      </c>
      <c r="M117" s="8611">
        <v>0</v>
      </c>
      <c r="N117" s="8611">
        <v>0</v>
      </c>
      <c r="O117" s="8574" t="s">
        <v>10140</v>
      </c>
      <c r="P117" s="8575"/>
      <c r="Q117" s="8575"/>
      <c r="R117" s="8575"/>
      <c r="S117" s="8575"/>
      <c r="T117" s="8575"/>
      <c r="U117" s="8575"/>
      <c r="V117" s="8575"/>
      <c r="W117" s="8575"/>
      <c r="X117" s="8575"/>
      <c r="Y117" s="8575"/>
      <c r="Z117" s="8575"/>
      <c r="AA117" s="8575"/>
      <c r="AB117" s="8641">
        <f t="shared" si="1"/>
      </c>
      <c r="AC117" s="8596">
        <f t="shared" si="4"/>
      </c>
      <c r="AD117" s="8666">
        <f t="shared" si="12"/>
      </c>
      <c r="AE117" s="8597">
        <f t="shared" si="20"/>
      </c>
      <c r="AF117" s="8664">
        <f>VLOOKUP(C117,'Data Products'!$A:$J,10,0)</f>
      </c>
      <c r="AG117" s="8584">
        <f t="shared" si="6"/>
      </c>
      <c r="AH117" s="8585">
        <f t="shared" si="15"/>
      </c>
      <c r="AI117" s="8657"/>
      <c r="AJ117" s="8588"/>
      <c r="AK117" s="8588"/>
      <c r="AL117" s="8587"/>
      <c r="AM117" s="8588"/>
      <c r="AN117" s="8588"/>
    </row>
    <row customHeight="true" hidden="true" ht="18" r="118">
      <c r="A118" s="8635">
        <v>65</v>
      </c>
      <c r="B118" s="8574" t="s">
        <v>10088</v>
      </c>
      <c r="C118" s="8574" t="s">
        <v>10245</v>
      </c>
      <c r="D118" s="8575">
        <v>0</v>
      </c>
      <c r="E118" s="8589">
        <v>0</v>
      </c>
      <c r="F118" s="8653"/>
      <c r="G118" s="8637">
        <f>VLOOKUP(C118,'Data Products'!$A:$J,2,0)</f>
      </c>
      <c r="H118" s="8638">
        <f t="shared" si="10"/>
      </c>
      <c r="I118" s="8578">
        <v>45951</v>
      </c>
      <c r="J118" s="8579">
        <f t="shared" si="18"/>
      </c>
      <c r="K118" s="8575">
        <v>0</v>
      </c>
      <c r="L118" s="8575">
        <v>0</v>
      </c>
      <c r="M118" s="8611">
        <v>0</v>
      </c>
      <c r="N118" s="8611">
        <v>0</v>
      </c>
      <c r="O118" s="8574" t="s">
        <v>10140</v>
      </c>
      <c r="P118" s="8575"/>
      <c r="Q118" s="8575"/>
      <c r="R118" s="8575"/>
      <c r="S118" s="8575"/>
      <c r="T118" s="8575"/>
      <c r="U118" s="8575"/>
      <c r="V118" s="8575"/>
      <c r="W118" s="8575"/>
      <c r="X118" s="8575"/>
      <c r="Y118" s="8575"/>
      <c r="Z118" s="8575"/>
      <c r="AA118" s="8575"/>
      <c r="AB118" s="8641">
        <f t="shared" si="1"/>
      </c>
      <c r="AC118" s="8596">
        <f t="shared" si="4"/>
      </c>
      <c r="AD118" s="8666">
        <f t="shared" si="12"/>
      </c>
      <c r="AE118" s="8597">
        <f t="shared" si="20"/>
      </c>
      <c r="AF118" s="8664">
        <f>VLOOKUP(C118,'Data Products'!$A:$J,10,0)</f>
      </c>
      <c r="AG118" s="8584">
        <f t="shared" si="6"/>
      </c>
      <c r="AH118" s="8585">
        <f t="shared" si="15"/>
      </c>
      <c r="AI118" s="8657"/>
      <c r="AJ118" s="8588"/>
      <c r="AK118" s="8588"/>
      <c r="AL118" s="8587"/>
      <c r="AM118" s="8588"/>
      <c r="AN118" s="8588"/>
    </row>
    <row customHeight="true" hidden="true" ht="18" r="119">
      <c r="A119" s="8635">
        <v>66</v>
      </c>
      <c r="B119" s="8574" t="s">
        <v>10088</v>
      </c>
      <c r="C119" s="8574" t="s">
        <v>10246</v>
      </c>
      <c r="D119" s="8575">
        <v>0</v>
      </c>
      <c r="E119" s="8589">
        <v>0</v>
      </c>
      <c r="F119" s="8653"/>
      <c r="G119" s="8637">
        <f>VLOOKUP(C119,'Data Products'!$A:$J,2,0)</f>
      </c>
      <c r="H119" s="8638">
        <f t="shared" si="10"/>
      </c>
      <c r="I119" s="8578">
        <v>45951</v>
      </c>
      <c r="J119" s="8579">
        <f t="shared" si="18"/>
      </c>
      <c r="K119" s="8575">
        <v>1</v>
      </c>
      <c r="L119" s="8575">
        <v>2</v>
      </c>
      <c r="M119" s="8611">
        <v>0</v>
      </c>
      <c r="N119" s="8611">
        <v>0</v>
      </c>
      <c r="O119" s="8574" t="s">
        <v>10140</v>
      </c>
      <c r="P119" s="8575"/>
      <c r="Q119" s="8575"/>
      <c r="R119" s="8575"/>
      <c r="S119" s="8575"/>
      <c r="T119" s="8575"/>
      <c r="U119" s="8575"/>
      <c r="V119" s="8575"/>
      <c r="W119" s="8575"/>
      <c r="X119" s="8575"/>
      <c r="Y119" s="8575"/>
      <c r="Z119" s="8575"/>
      <c r="AA119" s="8575"/>
      <c r="AB119" s="8641">
        <f t="shared" si="1"/>
      </c>
      <c r="AC119" s="8596">
        <f t="shared" si="4"/>
      </c>
      <c r="AD119" s="8666">
        <f t="shared" si="12"/>
      </c>
      <c r="AE119" s="8597">
        <f t="shared" si="20"/>
      </c>
      <c r="AF119" s="8664">
        <f>VLOOKUP(C119,'Data Products'!$A:$J,10,0)</f>
      </c>
      <c r="AG119" s="8584">
        <f t="shared" si="6"/>
      </c>
      <c r="AH119" s="8585">
        <f t="shared" si="15"/>
      </c>
      <c r="AI119" s="8657"/>
      <c r="AJ119" s="8588"/>
      <c r="AK119" s="8588"/>
      <c r="AL119" s="8587"/>
      <c r="AM119" s="8588"/>
      <c r="AN119" s="8588"/>
    </row>
    <row customHeight="true" hidden="true" ht="18" r="120">
      <c r="A120" s="8635">
        <v>67</v>
      </c>
      <c r="B120" s="8574" t="s">
        <v>10088</v>
      </c>
      <c r="C120" s="8574" t="s">
        <v>10247</v>
      </c>
      <c r="D120" s="8575">
        <v>0</v>
      </c>
      <c r="E120" s="8589">
        <v>0</v>
      </c>
      <c r="F120" s="8653"/>
      <c r="G120" s="8637">
        <f>VLOOKUP(C120,'Data Products'!$A:$J,2,0)</f>
      </c>
      <c r="H120" s="8638">
        <f t="shared" si="10"/>
      </c>
      <c r="I120" s="8578">
        <v>45951</v>
      </c>
      <c r="J120" s="8579">
        <f t="shared" si="18"/>
      </c>
      <c r="K120" s="8575">
        <v>0</v>
      </c>
      <c r="L120" s="8575">
        <v>0</v>
      </c>
      <c r="M120" s="8611">
        <v>0</v>
      </c>
      <c r="N120" s="8611">
        <v>0</v>
      </c>
      <c r="O120" s="8574" t="s">
        <v>10140</v>
      </c>
      <c r="P120" s="8575"/>
      <c r="Q120" s="8575"/>
      <c r="R120" s="8575"/>
      <c r="S120" s="8575"/>
      <c r="T120" s="8575"/>
      <c r="U120" s="8575"/>
      <c r="V120" s="8575"/>
      <c r="W120" s="8575"/>
      <c r="X120" s="8575"/>
      <c r="Y120" s="8575"/>
      <c r="Z120" s="8575"/>
      <c r="AA120" s="8575"/>
      <c r="AB120" s="8641">
        <f t="shared" si="1"/>
      </c>
      <c r="AC120" s="8596">
        <f t="shared" si="4"/>
      </c>
      <c r="AD120" s="8666">
        <f t="shared" si="12"/>
      </c>
      <c r="AE120" s="8597">
        <f t="shared" si="20"/>
      </c>
      <c r="AF120" s="8664">
        <f>VLOOKUP(C120,'Data Products'!$A:$J,10,0)</f>
      </c>
      <c r="AG120" s="8584">
        <f t="shared" si="6"/>
      </c>
      <c r="AH120" s="8585">
        <f t="shared" si="15"/>
      </c>
      <c r="AI120" s="8657"/>
      <c r="AJ120" s="8588"/>
      <c r="AK120" s="8588"/>
      <c r="AL120" s="8587"/>
      <c r="AM120" s="8588"/>
      <c r="AN120" s="8588"/>
    </row>
    <row r="121">
      <c r="A121" s="8635">
        <v>68</v>
      </c>
      <c r="B121" s="8574" t="s">
        <v>10078</v>
      </c>
      <c r="C121" s="8574" t="s">
        <v>10248</v>
      </c>
      <c r="D121" s="8575">
        <v>10</v>
      </c>
      <c r="E121" s="8589">
        <v>10</v>
      </c>
      <c r="F121" s="8653"/>
      <c r="G121" s="8637">
        <f>VLOOKUP(C121,'Data Products'!$A:$J,2,0)</f>
      </c>
      <c r="H121" s="8638">
        <f t="shared" si="10"/>
      </c>
      <c r="I121" s="8578">
        <v>45951</v>
      </c>
      <c r="J121" s="8579">
        <f t="shared" si="18"/>
      </c>
      <c r="K121" s="8575">
        <v>0</v>
      </c>
      <c r="L121" s="8575">
        <v>0</v>
      </c>
      <c r="M121" s="8611">
        <v>0</v>
      </c>
      <c r="N121" s="8611">
        <v>0</v>
      </c>
      <c r="O121" s="8574" t="s">
        <v>10140</v>
      </c>
      <c r="P121" s="8575"/>
      <c r="Q121" s="8575"/>
      <c r="R121" s="8575"/>
      <c r="S121" s="8575"/>
      <c r="T121" s="8575"/>
      <c r="U121" s="8575"/>
      <c r="V121" s="8575"/>
      <c r="W121" s="8575"/>
      <c r="X121" s="8575"/>
      <c r="Y121" s="8575"/>
      <c r="Z121" s="8575"/>
      <c r="AA121" s="8575"/>
      <c r="AB121" s="8641">
        <f t="shared" si="1"/>
      </c>
      <c r="AC121" s="8581">
        <f t="shared" si="4"/>
      </c>
      <c r="AD121" s="8666">
        <f t="shared" si="12"/>
      </c>
      <c r="AE121" s="8583">
        <f t="shared" si="20"/>
      </c>
      <c r="AF121" s="8664">
        <f>VLOOKUP(C121,'Data Products'!$A:$J,10,0)</f>
      </c>
      <c r="AG121" s="8584">
        <f t="shared" si="6"/>
      </c>
      <c r="AH121" s="8585">
        <f t="shared" si="15"/>
      </c>
      <c r="AI121" s="8657"/>
      <c r="AJ121" s="8588"/>
      <c r="AK121" s="8588"/>
      <c r="AL121" s="8587"/>
      <c r="AM121" s="8588"/>
      <c r="AN121" s="8588"/>
    </row>
    <row customHeight="true" hidden="true" ht="18" r="122">
      <c r="A122" s="8635">
        <v>69</v>
      </c>
      <c r="B122" s="8574" t="s">
        <v>10088</v>
      </c>
      <c r="C122" s="8574" t="s">
        <v>10249</v>
      </c>
      <c r="D122" s="8575">
        <v>0</v>
      </c>
      <c r="E122" s="8589">
        <v>0</v>
      </c>
      <c r="F122" s="8653"/>
      <c r="G122" s="8637">
        <f>VLOOKUP(C122,'Data Products'!$A:$J,2,0)</f>
      </c>
      <c r="H122" s="8638">
        <f t="shared" si="10"/>
      </c>
      <c r="I122" s="8578">
        <v>45952</v>
      </c>
      <c r="J122" s="8579">
        <f t="shared" si="18"/>
      </c>
      <c r="K122" s="8575">
        <v>0</v>
      </c>
      <c r="L122" s="8575">
        <v>0</v>
      </c>
      <c r="M122" s="8611">
        <v>0</v>
      </c>
      <c r="N122" s="8611">
        <v>0</v>
      </c>
      <c r="O122" s="8574" t="s">
        <v>10250</v>
      </c>
      <c r="P122" s="8575"/>
      <c r="Q122" s="8575"/>
      <c r="R122" s="8575"/>
      <c r="S122" s="8575"/>
      <c r="T122" s="8575"/>
      <c r="U122" s="8575"/>
      <c r="V122" s="8575"/>
      <c r="W122" s="8575"/>
      <c r="X122" s="8575"/>
      <c r="Y122" s="8575"/>
      <c r="Z122" s="8575"/>
      <c r="AA122" s="8575"/>
      <c r="AB122" s="8641">
        <f t="shared" si="1"/>
      </c>
      <c r="AC122" s="8590">
        <f t="shared" si="4"/>
      </c>
      <c r="AD122" s="8666">
        <f t="shared" si="12"/>
      </c>
      <c r="AE122" s="8591">
        <f t="shared" si="20"/>
      </c>
      <c r="AF122" s="8664">
        <f>VLOOKUP(C122,'Data Products'!$A:$J,10,0)</f>
      </c>
      <c r="AG122" s="8584">
        <f t="shared" si="6"/>
      </c>
      <c r="AH122" s="8585">
        <f t="shared" si="15"/>
      </c>
      <c r="AI122" s="8657"/>
      <c r="AJ122" s="8588"/>
      <c r="AK122" s="8588"/>
      <c r="AL122" s="8587"/>
      <c r="AM122" s="8588"/>
      <c r="AN122" s="8588"/>
    </row>
    <row r="123">
      <c r="A123" s="8635">
        <v>70</v>
      </c>
      <c r="B123" s="8574" t="s">
        <v>10078</v>
      </c>
      <c r="C123" s="8574" t="s">
        <v>10251</v>
      </c>
      <c r="D123" s="8575">
        <v>1</v>
      </c>
      <c r="E123" s="8589">
        <v>1</v>
      </c>
      <c r="F123" s="8653"/>
      <c r="G123" s="8637">
        <f>VLOOKUP(C123,'Data Products'!$A:$J,2,0)</f>
      </c>
      <c r="H123" s="8638">
        <f t="shared" si="10"/>
      </c>
      <c r="I123" s="8578">
        <v>45953</v>
      </c>
      <c r="J123" s="8579">
        <f t="shared" si="18"/>
      </c>
      <c r="K123" s="8575">
        <v>2</v>
      </c>
      <c r="L123" s="8575">
        <v>5</v>
      </c>
      <c r="M123" s="8611">
        <v>0</v>
      </c>
      <c r="N123" s="8611">
        <v>0</v>
      </c>
      <c r="O123" s="8574" t="s">
        <v>10250</v>
      </c>
      <c r="P123" s="8575"/>
      <c r="Q123" s="8575"/>
      <c r="R123" s="8575"/>
      <c r="S123" s="8575"/>
      <c r="T123" s="8575"/>
      <c r="U123" s="8575"/>
      <c r="V123" s="8575"/>
      <c r="W123" s="8575"/>
      <c r="X123" s="8575"/>
      <c r="Y123" s="8575"/>
      <c r="Z123" s="8575"/>
      <c r="AA123" s="8575"/>
      <c r="AB123" s="8641">
        <f t="shared" si="1"/>
      </c>
      <c r="AC123" s="8600">
        <f t="shared" si="4"/>
      </c>
      <c r="AD123" s="8666">
        <f t="shared" si="12"/>
      </c>
      <c r="AE123" s="8601">
        <f t="shared" si="20"/>
      </c>
      <c r="AF123" s="8664">
        <f>VLOOKUP(C123,'Data Products'!$A:$J,10,0)</f>
      </c>
      <c r="AG123" s="8584">
        <f t="shared" si="6"/>
      </c>
      <c r="AH123" s="8585">
        <f t="shared" si="15"/>
      </c>
      <c r="AI123" s="8667" t="s">
        <v>10252</v>
      </c>
      <c r="AJ123" s="8588"/>
      <c r="AK123" s="8588"/>
      <c r="AL123" s="8587"/>
      <c r="AM123" s="8588"/>
      <c r="AN123" s="8588"/>
    </row>
    <row customHeight="true" hidden="true" ht="18" r="124">
      <c r="A124" s="8635">
        <v>71</v>
      </c>
      <c r="B124" s="8574" t="s">
        <v>10088</v>
      </c>
      <c r="C124" s="8574" t="s">
        <v>10253</v>
      </c>
      <c r="D124" s="8575">
        <v>0</v>
      </c>
      <c r="E124" s="8589">
        <v>0</v>
      </c>
      <c r="F124" s="8653"/>
      <c r="G124" s="8637">
        <f>VLOOKUP(C124,'Data Products'!$A:$J,2,0)</f>
      </c>
      <c r="H124" s="8638">
        <f t="shared" si="10"/>
      </c>
      <c r="I124" s="8578">
        <v>45954</v>
      </c>
      <c r="J124" s="8579">
        <f t="shared" si="18"/>
      </c>
      <c r="K124" s="8575">
        <v>1</v>
      </c>
      <c r="L124" s="8575">
        <v>4</v>
      </c>
      <c r="M124" s="8611">
        <v>0</v>
      </c>
      <c r="N124" s="8611">
        <v>0</v>
      </c>
      <c r="O124" s="8574" t="s">
        <v>10250</v>
      </c>
      <c r="P124" s="8575"/>
      <c r="Q124" s="8575"/>
      <c r="R124" s="8575"/>
      <c r="S124" s="8575"/>
      <c r="T124" s="8575"/>
      <c r="U124" s="8575"/>
      <c r="V124" s="8575"/>
      <c r="W124" s="8575"/>
      <c r="X124" s="8575"/>
      <c r="Y124" s="8575"/>
      <c r="Z124" s="8575"/>
      <c r="AA124" s="8575"/>
      <c r="AB124" s="8641">
        <f t="shared" si="1"/>
      </c>
      <c r="AC124" s="8590">
        <f t="shared" si="4"/>
      </c>
      <c r="AD124" s="8666">
        <f t="shared" si="12"/>
      </c>
      <c r="AE124" s="8591">
        <f t="shared" si="20"/>
      </c>
      <c r="AF124" s="8664">
        <f>VLOOKUP(C124,'Data Products'!$A:$J,10,0)</f>
      </c>
      <c r="AG124" s="8584">
        <f t="shared" si="6"/>
      </c>
      <c r="AH124" s="8585">
        <f t="shared" si="15"/>
      </c>
      <c r="AI124" s="8657"/>
      <c r="AJ124" s="8588"/>
      <c r="AK124" s="8588"/>
      <c r="AL124" s="8587"/>
      <c r="AM124" s="8588"/>
      <c r="AN124" s="8588"/>
    </row>
    <row r="125">
      <c r="A125" s="8635">
        <v>72</v>
      </c>
      <c r="B125" s="8574" t="s">
        <v>10078</v>
      </c>
      <c r="C125" s="8574" t="s">
        <v>10254</v>
      </c>
      <c r="D125" s="8575">
        <v>6</v>
      </c>
      <c r="E125" s="8589">
        <v>6</v>
      </c>
      <c r="F125" s="8653"/>
      <c r="G125" s="8637">
        <f>VLOOKUP(C125,'Data Products'!$A:$J,2,0)</f>
      </c>
      <c r="H125" s="8638">
        <f t="shared" si="10"/>
      </c>
      <c r="I125" s="8578">
        <v>45955</v>
      </c>
      <c r="J125" s="8579">
        <f t="shared" si="18"/>
      </c>
      <c r="K125" s="8575">
        <v>0</v>
      </c>
      <c r="L125" s="8575">
        <v>1</v>
      </c>
      <c r="M125" s="8611">
        <v>0</v>
      </c>
      <c r="N125" s="8611">
        <v>0</v>
      </c>
      <c r="O125" s="8574" t="s">
        <v>10250</v>
      </c>
      <c r="P125" s="8575"/>
      <c r="Q125" s="8575"/>
      <c r="R125" s="8575"/>
      <c r="S125" s="8575"/>
      <c r="T125" s="8575"/>
      <c r="U125" s="8575"/>
      <c r="V125" s="8575"/>
      <c r="W125" s="8575"/>
      <c r="X125" s="8575"/>
      <c r="Y125" s="8575"/>
      <c r="Z125" s="8575"/>
      <c r="AA125" s="8575"/>
      <c r="AB125" s="8641">
        <f t="shared" si="1"/>
      </c>
      <c r="AC125" s="8600">
        <f t="shared" si="4"/>
      </c>
      <c r="AD125" s="8666">
        <f t="shared" si="12"/>
      </c>
      <c r="AE125" s="8601">
        <f t="shared" si="20"/>
      </c>
      <c r="AF125" s="8664">
        <f>VLOOKUP(C125,'Data Products'!$A:$J,10,0)</f>
      </c>
      <c r="AG125" s="8584">
        <f t="shared" si="6"/>
      </c>
      <c r="AH125" s="8585">
        <f t="shared" si="15"/>
      </c>
      <c r="AI125" s="8667" t="s">
        <v>10252</v>
      </c>
      <c r="AJ125" s="8588"/>
      <c r="AK125" s="8588"/>
      <c r="AL125" s="8587"/>
      <c r="AM125" s="8588"/>
      <c r="AN125" s="8588"/>
    </row>
    <row r="126">
      <c r="A126" s="8616"/>
      <c r="B126" s="8616"/>
      <c r="C126" s="8616"/>
      <c r="D126" s="8615"/>
      <c r="E126" s="8615"/>
      <c r="F126" s="8615"/>
      <c r="G126" s="8668"/>
      <c r="H126" s="8669"/>
      <c r="I126" s="8669"/>
      <c r="J126" s="8669"/>
      <c r="K126" s="8615"/>
      <c r="L126" s="8615"/>
      <c r="M126" s="8622"/>
      <c r="N126" s="8622"/>
      <c r="O126" s="8616"/>
      <c r="P126" s="8615"/>
      <c r="Q126" s="8615"/>
      <c r="R126" s="8615"/>
      <c r="S126" s="8615"/>
      <c r="T126" s="8615"/>
      <c r="U126" s="8615"/>
      <c r="V126" s="8615"/>
      <c r="W126" s="8615"/>
      <c r="X126" s="8615"/>
      <c r="Y126" s="8615"/>
      <c r="Z126" s="8615"/>
      <c r="AA126" s="8615"/>
      <c r="AB126" s="8617"/>
      <c r="AC126" s="8670"/>
      <c r="AD126" s="8671"/>
      <c r="AE126" s="8672" t="s">
        <v>10152</v>
      </c>
      <c r="AF126" s="8673"/>
      <c r="AG126" s="8674">
        <f>SUM(AG55:AG125)</f>
      </c>
      <c r="AH126" s="8626"/>
      <c r="AI126" s="8675"/>
      <c r="AJ126" s="8676"/>
      <c r="AK126" s="8676"/>
      <c r="AL126" s="8675"/>
      <c r="AM126" s="8676"/>
      <c r="AN126" s="8676"/>
    </row>
    <row r="127">
      <c r="A127" s="8616"/>
      <c r="B127" s="8616"/>
      <c r="C127" s="8616"/>
      <c r="D127" s="8615"/>
      <c r="E127" s="8615"/>
      <c r="F127" s="8615"/>
      <c r="G127" s="8668"/>
      <c r="H127" s="8669"/>
      <c r="I127" s="8669"/>
      <c r="J127" s="8669"/>
      <c r="K127" s="8615"/>
      <c r="L127" s="8615"/>
      <c r="M127" s="8622"/>
      <c r="N127" s="8622"/>
      <c r="O127" s="8616"/>
      <c r="P127" s="8615"/>
      <c r="Q127" s="8615"/>
      <c r="R127" s="8615"/>
      <c r="S127" s="8615"/>
      <c r="T127" s="8615"/>
      <c r="U127" s="8615"/>
      <c r="V127" s="8615"/>
      <c r="W127" s="8615"/>
      <c r="X127" s="8615"/>
      <c r="Y127" s="8615"/>
      <c r="Z127" s="8615"/>
      <c r="AA127" s="8615"/>
      <c r="AB127" s="8617"/>
      <c r="AC127" s="8670"/>
      <c r="AD127" s="8671"/>
      <c r="AE127" s="8677" t="s">
        <v>10153</v>
      </c>
      <c r="AF127" s="8678">
        <f t="shared" ref="AF127:AF130" si="16">AG127/$AG$126</f>
      </c>
      <c r="AG127" s="8679">
        <f t="shared" ref="AG127:AG130" si="21">SUMIFS($AG$55:$AG$125,$AE$55:$AE$125,AE127)</f>
      </c>
      <c r="AH127" s="8626"/>
      <c r="AI127" s="8675"/>
      <c r="AJ127" s="8676"/>
      <c r="AK127" s="8676"/>
      <c r="AL127" s="8675"/>
      <c r="AM127" s="8676"/>
      <c r="AN127" s="8676"/>
    </row>
    <row r="128">
      <c r="A128" s="8616"/>
      <c r="B128" s="8616"/>
      <c r="C128" s="8616"/>
      <c r="D128" s="8615"/>
      <c r="E128" s="8615"/>
      <c r="F128" s="8615"/>
      <c r="G128" s="8668"/>
      <c r="H128" s="8669"/>
      <c r="I128" s="8669"/>
      <c r="J128" s="8669"/>
      <c r="K128" s="8615"/>
      <c r="L128" s="8615"/>
      <c r="M128" s="8622"/>
      <c r="N128" s="8622"/>
      <c r="O128" s="8616"/>
      <c r="P128" s="8615"/>
      <c r="Q128" s="8615"/>
      <c r="R128" s="8615"/>
      <c r="S128" s="8615"/>
      <c r="T128" s="8615"/>
      <c r="U128" s="8615"/>
      <c r="V128" s="8615"/>
      <c r="W128" s="8615"/>
      <c r="X128" s="8615"/>
      <c r="Y128" s="8615"/>
      <c r="Z128" s="8615"/>
      <c r="AA128" s="8615"/>
      <c r="AB128" s="8617"/>
      <c r="AC128" s="8670"/>
      <c r="AD128" s="8671"/>
      <c r="AE128" s="8680" t="s">
        <v>10154</v>
      </c>
      <c r="AF128" s="8681">
        <f t="shared" si="16"/>
      </c>
      <c r="AG128" s="8679">
        <f t="shared" si="21"/>
      </c>
      <c r="AH128" s="8626"/>
      <c r="AI128" s="8675"/>
      <c r="AJ128" s="8676"/>
      <c r="AK128" s="8676"/>
      <c r="AL128" s="8675"/>
      <c r="AM128" s="8676"/>
      <c r="AN128" s="8676"/>
    </row>
    <row r="129">
      <c r="A129" s="8616"/>
      <c r="B129" s="8616"/>
      <c r="C129" s="8616"/>
      <c r="D129" s="8615"/>
      <c r="E129" s="8615"/>
      <c r="F129" s="8615"/>
      <c r="G129" s="8668"/>
      <c r="H129" s="8669"/>
      <c r="I129" s="8669"/>
      <c r="J129" s="8669"/>
      <c r="K129" s="8615"/>
      <c r="L129" s="8615"/>
      <c r="M129" s="8622"/>
      <c r="N129" s="8622"/>
      <c r="O129" s="8616"/>
      <c r="P129" s="8615"/>
      <c r="Q129" s="8615"/>
      <c r="R129" s="8615"/>
      <c r="S129" s="8615"/>
      <c r="T129" s="8615"/>
      <c r="U129" s="8615"/>
      <c r="V129" s="8615"/>
      <c r="W129" s="8615"/>
      <c r="X129" s="8615"/>
      <c r="Y129" s="8615"/>
      <c r="Z129" s="8615"/>
      <c r="AA129" s="8615"/>
      <c r="AB129" s="8617"/>
      <c r="AC129" s="8670"/>
      <c r="AD129" s="8682"/>
      <c r="AE129" s="8623" t="s">
        <v>10155</v>
      </c>
      <c r="AF129" s="8678">
        <f t="shared" si="16"/>
      </c>
      <c r="AG129" s="8679">
        <f t="shared" si="21"/>
      </c>
      <c r="AH129" s="8626"/>
      <c r="AI129" s="8675"/>
      <c r="AJ129" s="8676"/>
      <c r="AK129" s="8676"/>
      <c r="AL129" s="8675"/>
      <c r="AM129" s="8676"/>
      <c r="AN129" s="8676"/>
    </row>
    <row r="130">
      <c r="A130" s="8616"/>
      <c r="B130" s="8616"/>
      <c r="C130" s="8616"/>
      <c r="D130" s="8615"/>
      <c r="E130" s="8615"/>
      <c r="F130" s="8615"/>
      <c r="G130" s="8668"/>
      <c r="H130" s="8669"/>
      <c r="I130" s="8669"/>
      <c r="J130" s="8669"/>
      <c r="K130" s="8615"/>
      <c r="L130" s="8615"/>
      <c r="M130" s="8622"/>
      <c r="N130" s="8622"/>
      <c r="O130" s="8616"/>
      <c r="P130" s="8615"/>
      <c r="Q130" s="8615"/>
      <c r="R130" s="8615"/>
      <c r="S130" s="8615"/>
      <c r="T130" s="8615"/>
      <c r="U130" s="8615"/>
      <c r="V130" s="8615"/>
      <c r="W130" s="8615"/>
      <c r="X130" s="8615"/>
      <c r="Y130" s="8615"/>
      <c r="Z130" s="8615"/>
      <c r="AA130" s="8615"/>
      <c r="AB130" s="8617"/>
      <c r="AC130" s="8670"/>
      <c r="AD130" s="8682"/>
      <c r="AE130" s="8623" t="s">
        <v>10156</v>
      </c>
      <c r="AF130" s="8678">
        <f t="shared" si="16"/>
      </c>
      <c r="AG130" s="8679">
        <f t="shared" si="21"/>
      </c>
      <c r="AH130" s="8626"/>
      <c r="AI130" s="8675"/>
      <c r="AJ130" s="8676"/>
      <c r="AK130" s="8676"/>
      <c r="AL130" s="8675"/>
      <c r="AM130" s="8676"/>
      <c r="AN130" s="8676"/>
    </row>
    <row r="131">
      <c r="A131" s="8616"/>
      <c r="B131" s="8616"/>
      <c r="C131" s="8616"/>
      <c r="D131" s="8615"/>
      <c r="E131" s="8615"/>
      <c r="F131" s="8615"/>
      <c r="G131" s="8668"/>
      <c r="H131" s="8669"/>
      <c r="I131" s="8669"/>
      <c r="J131" s="8669"/>
      <c r="K131" s="8615"/>
      <c r="L131" s="8615"/>
      <c r="M131" s="8622"/>
      <c r="N131" s="8622"/>
      <c r="O131" s="8616"/>
      <c r="P131" s="8615"/>
      <c r="Q131" s="8615"/>
      <c r="R131" s="8615"/>
      <c r="S131" s="8615"/>
      <c r="T131" s="8615"/>
      <c r="U131" s="8615"/>
      <c r="V131" s="8615"/>
      <c r="W131" s="8615"/>
      <c r="X131" s="8615"/>
      <c r="Y131" s="8615"/>
      <c r="Z131" s="8615"/>
      <c r="AA131" s="8615"/>
      <c r="AB131" s="8617"/>
      <c r="AC131" s="8670"/>
      <c r="AD131" s="8682"/>
      <c r="AE131" s="8623" t="s">
        <v>10067</v>
      </c>
      <c r="AF131" s="8627">
        <f>AVERAGE(AH53:AH101)/AVERAGE(D53:D101)</f>
      </c>
      <c r="AG131" s="8625">
        <f>SUMIF($H$55:$H$125,"&lt;90",AG55:AG125)</f>
      </c>
      <c r="AH131" s="8626"/>
      <c r="AI131" s="8675"/>
      <c r="AJ131" s="8676"/>
      <c r="AK131" s="8676"/>
      <c r="AL131" s="8675"/>
      <c r="AM131" s="8676"/>
      <c r="AN131" s="8676"/>
    </row>
    <row r="132">
      <c r="A132" s="8569" t="s">
        <v>10074</v>
      </c>
      <c r="B132" s="8569" t="s">
        <v>10054</v>
      </c>
      <c r="C132" s="8569" t="s">
        <v>10255</v>
      </c>
      <c r="D132" s="8569" t="s">
        <v>10256</v>
      </c>
      <c r="E132" s="8569" t="s">
        <v>10257</v>
      </c>
      <c r="F132" s="8615"/>
      <c r="G132" s="8615"/>
      <c r="H132" s="8669"/>
      <c r="I132" s="8669"/>
      <c r="J132" s="8669"/>
      <c r="K132" s="8615"/>
      <c r="L132" s="8615"/>
      <c r="M132" s="8622"/>
      <c r="N132" s="8622"/>
      <c r="O132" s="8615"/>
      <c r="P132" s="8615"/>
      <c r="Q132" s="8615"/>
      <c r="R132" s="8615"/>
      <c r="S132" s="8615"/>
      <c r="T132" s="8615"/>
      <c r="U132" s="8615"/>
      <c r="V132" s="8615"/>
      <c r="W132" s="8615"/>
      <c r="X132" s="8615"/>
      <c r="Y132" s="8615"/>
      <c r="Z132" s="8615"/>
      <c r="AA132" s="8615"/>
      <c r="AB132" s="8615"/>
      <c r="AC132" s="8615"/>
      <c r="AD132" s="8615"/>
      <c r="AE132" s="8615"/>
      <c r="AF132" s="8615"/>
      <c r="AG132" s="8615"/>
      <c r="AH132" s="8615"/>
      <c r="AI132" s="8675"/>
      <c r="AJ132" s="8676"/>
      <c r="AK132" s="8676"/>
      <c r="AL132" s="8675"/>
      <c r="AM132" s="8676"/>
      <c r="AN132" s="8676"/>
    </row>
    <row r="133">
      <c r="A133" s="8569"/>
      <c r="B133" s="8569"/>
      <c r="C133" s="8569"/>
      <c r="D133" s="8569"/>
      <c r="E133" s="8569"/>
      <c r="F133" s="8615"/>
      <c r="G133" s="8615"/>
      <c r="H133" s="8669"/>
      <c r="I133" s="8669"/>
      <c r="J133" s="8669"/>
      <c r="K133" s="8615"/>
      <c r="L133" s="8615"/>
      <c r="M133" s="8622"/>
      <c r="N133" s="8622"/>
      <c r="O133" s="8615"/>
      <c r="P133" s="8615"/>
      <c r="Q133" s="8615"/>
      <c r="R133" s="8615"/>
      <c r="S133" s="8615"/>
      <c r="T133" s="8615"/>
      <c r="U133" s="8615"/>
      <c r="V133" s="8615"/>
      <c r="W133" s="8615"/>
      <c r="X133" s="8615"/>
      <c r="Y133" s="8615"/>
      <c r="Z133" s="8615"/>
      <c r="AA133" s="8615"/>
      <c r="AB133" s="8615"/>
      <c r="AC133" s="8615"/>
      <c r="AD133" s="8615"/>
      <c r="AE133" s="8615"/>
      <c r="AF133" s="8615"/>
      <c r="AG133" s="8615"/>
      <c r="AH133" s="8615"/>
      <c r="AI133" s="8675"/>
      <c r="AJ133" s="8676"/>
      <c r="AK133" s="8676"/>
      <c r="AL133" s="8675"/>
      <c r="AM133" s="8676"/>
      <c r="AN133" s="8676"/>
    </row>
    <row r="134">
      <c r="A134" s="8574">
        <v>1</v>
      </c>
      <c r="B134" s="8574" t="s">
        <v>10258</v>
      </c>
      <c r="C134" s="8683">
        <v>19980</v>
      </c>
      <c r="D134" s="8574" t="s">
        <v>10259</v>
      </c>
      <c r="E134" s="8574" t="s">
        <v>10260</v>
      </c>
      <c r="F134" s="8615"/>
      <c r="G134" s="8615"/>
      <c r="H134" s="8669"/>
      <c r="I134" s="8669" t="s">
        <v>10151</v>
      </c>
      <c r="J134" s="8669"/>
      <c r="K134" s="8615"/>
      <c r="L134" s="8615"/>
      <c r="M134" s="8622"/>
      <c r="N134" s="8622"/>
      <c r="O134" s="8615"/>
      <c r="P134" s="8615"/>
      <c r="Q134" s="8615"/>
      <c r="R134" s="8615"/>
      <c r="S134" s="8615"/>
      <c r="T134" s="8615"/>
      <c r="U134" s="8615"/>
      <c r="V134" s="8615"/>
      <c r="W134" s="8615"/>
      <c r="X134" s="8615"/>
      <c r="Y134" s="8615"/>
      <c r="Z134" s="8615"/>
      <c r="AA134" s="8615"/>
      <c r="AB134" s="8615"/>
      <c r="AC134" s="8615"/>
      <c r="AD134" s="8615"/>
      <c r="AE134" s="8615"/>
      <c r="AF134" s="8615"/>
      <c r="AG134" s="8615"/>
      <c r="AH134" s="8615"/>
      <c r="AI134" s="8675"/>
      <c r="AJ134" s="8676"/>
      <c r="AK134" s="8676"/>
      <c r="AL134" s="8675"/>
      <c r="AM134" s="8676"/>
      <c r="AN134" s="8676"/>
    </row>
    <row r="135">
      <c r="A135" s="8574">
        <v>2</v>
      </c>
      <c r="B135" s="8574" t="s">
        <v>10261</v>
      </c>
      <c r="C135" s="8683">
        <v>59631</v>
      </c>
      <c r="D135" s="8574" t="s">
        <v>10259</v>
      </c>
      <c r="E135" s="8574" t="s">
        <v>10260</v>
      </c>
      <c r="F135" s="8615"/>
      <c r="G135" s="8615"/>
      <c r="H135" s="8669"/>
      <c r="I135" s="8669"/>
      <c r="J135" s="8669"/>
      <c r="K135" s="8615"/>
      <c r="L135" s="8615"/>
      <c r="M135" s="8622"/>
      <c r="N135" s="8622"/>
      <c r="O135" s="8615"/>
      <c r="P135" s="8615"/>
      <c r="Q135" s="8615"/>
      <c r="R135" s="8615"/>
      <c r="S135" s="8615"/>
      <c r="T135" s="8615"/>
      <c r="U135" s="8615"/>
      <c r="V135" s="8615"/>
      <c r="W135" s="8615"/>
      <c r="X135" s="8615"/>
      <c r="Y135" s="8615"/>
      <c r="Z135" s="8615"/>
      <c r="AA135" s="8615"/>
      <c r="AB135" s="8615"/>
      <c r="AC135" s="8615"/>
      <c r="AD135" s="8615"/>
      <c r="AE135" s="8615"/>
      <c r="AF135" s="8615"/>
      <c r="AG135" s="8615"/>
      <c r="AH135" s="8615"/>
      <c r="AI135" s="8675"/>
      <c r="AJ135" s="8676"/>
      <c r="AK135" s="8676"/>
      <c r="AL135" s="8675"/>
      <c r="AM135" s="8676"/>
      <c r="AN135" s="8676"/>
    </row>
    <row r="136">
      <c r="A136" s="8574">
        <v>3</v>
      </c>
      <c r="B136" s="8574" t="s">
        <v>10262</v>
      </c>
      <c r="C136" s="8683">
        <v>9078</v>
      </c>
      <c r="D136" s="8574" t="s">
        <v>10259</v>
      </c>
      <c r="E136" s="8574" t="s">
        <v>10260</v>
      </c>
      <c r="F136" s="8615"/>
      <c r="G136" s="8615"/>
      <c r="H136" s="8669"/>
      <c r="I136" s="8669"/>
      <c r="J136" s="8669"/>
      <c r="K136" s="8615"/>
      <c r="L136" s="8615"/>
      <c r="M136" s="8622"/>
      <c r="N136" s="8622"/>
      <c r="O136" s="8615"/>
      <c r="P136" s="8615"/>
      <c r="Q136" s="8615"/>
      <c r="R136" s="8615"/>
      <c r="S136" s="8615"/>
      <c r="T136" s="8615"/>
      <c r="U136" s="8615"/>
      <c r="V136" s="8615"/>
      <c r="W136" s="8615"/>
      <c r="X136" s="8615"/>
      <c r="Y136" s="8615"/>
      <c r="Z136" s="8615"/>
      <c r="AA136" s="8615"/>
      <c r="AB136" s="8615"/>
      <c r="AC136" s="8615"/>
      <c r="AD136" s="8615"/>
      <c r="AE136" s="8615"/>
      <c r="AF136" s="8615"/>
      <c r="AG136" s="8615"/>
      <c r="AH136" s="8615"/>
      <c r="AI136" s="8675"/>
      <c r="AJ136" s="8676"/>
      <c r="AK136" s="8676"/>
      <c r="AL136" s="8675"/>
      <c r="AM136" s="8676"/>
      <c r="AN136" s="8676"/>
    </row>
    <row r="137">
      <c r="A137" s="8574">
        <v>4</v>
      </c>
      <c r="B137" s="8574" t="s">
        <v>10263</v>
      </c>
      <c r="C137" s="8683">
        <v>1535</v>
      </c>
      <c r="D137" s="8574" t="s">
        <v>10264</v>
      </c>
      <c r="E137" s="8574" t="s">
        <v>10265</v>
      </c>
      <c r="F137" s="8615"/>
      <c r="G137" s="8615"/>
      <c r="H137" s="8669"/>
      <c r="I137" s="8669"/>
      <c r="J137" s="8669"/>
      <c r="K137" s="8615"/>
      <c r="L137" s="8615"/>
      <c r="M137" s="8622"/>
      <c r="N137" s="8622"/>
      <c r="O137" s="8615"/>
      <c r="P137" s="8615"/>
      <c r="Q137" s="8615"/>
      <c r="R137" s="8615"/>
      <c r="S137" s="8615"/>
      <c r="T137" s="8615"/>
      <c r="U137" s="8615"/>
      <c r="V137" s="8615"/>
      <c r="W137" s="8615"/>
      <c r="X137" s="8615"/>
      <c r="Y137" s="8615"/>
      <c r="Z137" s="8615"/>
      <c r="AA137" s="8615"/>
      <c r="AB137" s="8615"/>
      <c r="AC137" s="8615"/>
      <c r="AD137" s="8615"/>
      <c r="AE137" s="8615"/>
      <c r="AF137" s="8615"/>
      <c r="AG137" s="8615"/>
      <c r="AH137" s="8615"/>
      <c r="AI137" s="8675"/>
      <c r="AJ137" s="8676"/>
      <c r="AK137" s="8676"/>
      <c r="AL137" s="8675"/>
      <c r="AM137" s="8676"/>
      <c r="AN137" s="8676"/>
    </row>
    <row r="138">
      <c r="A138" s="8676"/>
      <c r="B138" s="8616"/>
      <c r="C138" s="8616"/>
      <c r="D138" s="8615"/>
      <c r="E138" s="8615"/>
      <c r="F138" s="8615"/>
      <c r="G138" s="8615"/>
      <c r="H138" s="8669"/>
      <c r="I138" s="8669"/>
      <c r="J138" s="8669"/>
      <c r="K138" s="8615"/>
      <c r="L138" s="8615"/>
      <c r="M138" s="8622"/>
      <c r="N138" s="8622"/>
      <c r="O138" s="8615"/>
      <c r="P138" s="8615"/>
      <c r="Q138" s="8615"/>
      <c r="R138" s="8615"/>
      <c r="S138" s="8615"/>
      <c r="T138" s="8615"/>
      <c r="U138" s="8615"/>
      <c r="V138" s="8615"/>
      <c r="W138" s="8615"/>
      <c r="X138" s="8615"/>
      <c r="Y138" s="8615"/>
      <c r="Z138" s="8615"/>
      <c r="AA138" s="8615"/>
      <c r="AB138" s="8615"/>
      <c r="AC138" s="8615"/>
      <c r="AD138" s="8615"/>
      <c r="AE138" s="8615"/>
      <c r="AF138" s="8615"/>
      <c r="AG138" s="8615"/>
      <c r="AH138" s="8615"/>
      <c r="AI138" s="8675"/>
      <c r="AJ138" s="8676"/>
      <c r="AK138" s="8676"/>
      <c r="AL138" s="8675"/>
      <c r="AM138" s="8676"/>
      <c r="AN138" s="8676"/>
    </row>
    <row r="139">
      <c r="A139" s="8615"/>
      <c r="B139" s="8616"/>
      <c r="C139" s="8616"/>
      <c r="D139" s="8615"/>
      <c r="E139" s="8615"/>
      <c r="F139" s="8615"/>
      <c r="G139" s="8615"/>
      <c r="H139" s="8669"/>
      <c r="I139" s="8669"/>
      <c r="J139" s="8669"/>
      <c r="K139" s="8615"/>
      <c r="L139" s="8615"/>
      <c r="M139" s="8622"/>
      <c r="N139" s="8622"/>
      <c r="O139" s="8615"/>
      <c r="P139" s="8615"/>
      <c r="Q139" s="8615"/>
      <c r="R139" s="8615"/>
      <c r="S139" s="8615"/>
      <c r="T139" s="8615"/>
      <c r="U139" s="8615"/>
      <c r="V139" s="8615"/>
      <c r="W139" s="8615"/>
      <c r="X139" s="8615"/>
      <c r="Y139" s="8615"/>
      <c r="Z139" s="8615"/>
      <c r="AA139" s="8615"/>
      <c r="AB139" s="8615"/>
      <c r="AC139" s="8615"/>
      <c r="AD139" s="8615"/>
      <c r="AE139" s="8615"/>
      <c r="AF139" s="8615"/>
      <c r="AG139" s="8615"/>
      <c r="AH139" s="8615"/>
      <c r="AI139" s="8675"/>
      <c r="AJ139" s="8676"/>
      <c r="AK139" s="8676"/>
      <c r="AL139" s="8675"/>
      <c r="AM139" s="8676"/>
      <c r="AN139" s="8676"/>
    </row>
    <row r="140">
      <c r="A140" s="8615"/>
      <c r="B140" s="8615"/>
      <c r="C140" s="8615"/>
      <c r="D140" s="8615"/>
      <c r="E140" s="8615"/>
      <c r="F140" s="8615"/>
      <c r="G140" s="8615"/>
      <c r="H140" s="8615"/>
      <c r="I140" s="8615"/>
      <c r="J140" s="8615"/>
      <c r="K140" s="8615"/>
      <c r="L140" s="8615"/>
      <c r="M140" s="8615"/>
      <c r="N140" s="8615"/>
      <c r="O140" s="8615"/>
      <c r="P140" s="8615"/>
      <c r="Q140" s="8615"/>
      <c r="R140" s="8615"/>
      <c r="S140" s="8615"/>
      <c r="T140" s="8615"/>
      <c r="U140" s="8615"/>
      <c r="V140" s="8615"/>
      <c r="W140" s="8615"/>
      <c r="X140" s="8615"/>
      <c r="Y140" s="8615"/>
      <c r="Z140" s="8615"/>
      <c r="AA140" s="8615"/>
      <c r="AB140" s="8615"/>
      <c r="AC140" s="8615"/>
      <c r="AD140" s="8615"/>
      <c r="AE140" s="8615"/>
      <c r="AF140" s="8615"/>
      <c r="AG140" s="8615"/>
      <c r="AH140" s="8615"/>
      <c r="AI140" s="8615"/>
      <c r="AJ140" s="8615"/>
      <c r="AK140" s="8615"/>
      <c r="AL140" s="8615"/>
      <c r="AM140" s="8615"/>
      <c r="AN140" s="8615"/>
    </row>
    <row r="141">
      <c r="A141" s="8615"/>
      <c r="B141" s="8615"/>
      <c r="C141" s="8615"/>
      <c r="D141" s="8615"/>
      <c r="E141" s="8615"/>
      <c r="F141" s="8615"/>
      <c r="G141" s="8615"/>
      <c r="H141" s="8615"/>
      <c r="I141" s="8615"/>
      <c r="J141" s="8615"/>
      <c r="K141" s="8615"/>
      <c r="L141" s="8615"/>
      <c r="M141" s="8615"/>
      <c r="N141" s="8615"/>
      <c r="O141" s="8615"/>
      <c r="P141" s="8615"/>
      <c r="Q141" s="8615"/>
      <c r="R141" s="8615"/>
      <c r="S141" s="8615"/>
      <c r="T141" s="8615"/>
      <c r="U141" s="8615"/>
      <c r="V141" s="8615"/>
      <c r="W141" s="8615"/>
      <c r="X141" s="8615"/>
      <c r="Y141" s="8615"/>
      <c r="Z141" s="8615"/>
      <c r="AA141" s="8615"/>
      <c r="AB141" s="8615"/>
      <c r="AC141" s="8615"/>
      <c r="AD141" s="8615"/>
      <c r="AE141" s="8615"/>
      <c r="AF141" s="8615"/>
      <c r="AG141" s="8615"/>
      <c r="AH141" s="8615"/>
      <c r="AI141" s="8615"/>
      <c r="AJ141" s="8615"/>
      <c r="AK141" s="8615"/>
      <c r="AL141" s="8615"/>
      <c r="AM141" s="8615"/>
      <c r="AN141" s="8615"/>
    </row>
    <row r="142">
      <c r="A142" s="8615"/>
      <c r="B142" s="8615"/>
      <c r="C142" s="8615"/>
      <c r="D142" s="8615"/>
      <c r="E142" s="8615"/>
      <c r="F142" s="8615"/>
      <c r="G142" s="8615"/>
      <c r="H142" s="8615"/>
      <c r="I142" s="8615"/>
      <c r="J142" s="8615"/>
      <c r="K142" s="8615"/>
      <c r="L142" s="8615"/>
      <c r="M142" s="8615"/>
      <c r="N142" s="8615"/>
      <c r="O142" s="8615"/>
      <c r="P142" s="8615"/>
      <c r="Q142" s="8615"/>
      <c r="R142" s="8615"/>
      <c r="S142" s="8615"/>
      <c r="T142" s="8615"/>
      <c r="U142" s="8615"/>
      <c r="V142" s="8615"/>
      <c r="W142" s="8615"/>
      <c r="X142" s="8615"/>
      <c r="Y142" s="8615"/>
      <c r="Z142" s="8615"/>
      <c r="AA142" s="8615"/>
      <c r="AB142" s="8615"/>
      <c r="AC142" s="8615"/>
      <c r="AD142" s="8615"/>
      <c r="AE142" s="8615"/>
      <c r="AF142" s="8615"/>
      <c r="AG142" s="8615"/>
      <c r="AH142" s="8615"/>
      <c r="AI142" s="8615"/>
      <c r="AJ142" s="8615"/>
      <c r="AK142" s="8615"/>
      <c r="AL142" s="8615"/>
      <c r="AM142" s="8615"/>
      <c r="AN142" s="8615"/>
    </row>
    <row r="143">
      <c r="A143" s="8615"/>
      <c r="B143" s="8615"/>
      <c r="C143" s="8615"/>
      <c r="D143" s="8615"/>
      <c r="E143" s="8615"/>
      <c r="F143" s="8615"/>
      <c r="G143" s="8615"/>
      <c r="H143" s="8615"/>
      <c r="I143" s="8615"/>
      <c r="J143" s="8615"/>
      <c r="K143" s="8615"/>
      <c r="L143" s="8615"/>
      <c r="M143" s="8615"/>
      <c r="N143" s="8615"/>
      <c r="O143" s="8615"/>
      <c r="P143" s="8615"/>
      <c r="Q143" s="8615"/>
      <c r="R143" s="8615"/>
      <c r="S143" s="8615"/>
      <c r="T143" s="8615"/>
      <c r="U143" s="8615"/>
      <c r="V143" s="8615"/>
      <c r="W143" s="8615"/>
      <c r="X143" s="8615"/>
      <c r="Y143" s="8615"/>
      <c r="Z143" s="8615"/>
      <c r="AA143" s="8615"/>
      <c r="AB143" s="8615"/>
      <c r="AC143" s="8615"/>
      <c r="AD143" s="8615"/>
      <c r="AE143" s="8615"/>
      <c r="AF143" s="8615"/>
      <c r="AG143" s="8615"/>
      <c r="AH143" s="8615"/>
      <c r="AI143" s="8615"/>
      <c r="AJ143" s="8615"/>
      <c r="AK143" s="8615"/>
      <c r="AL143" s="8615"/>
      <c r="AM143" s="8615"/>
      <c r="AN143" s="8615"/>
    </row>
    <row r="144">
      <c r="A144" s="8615"/>
      <c r="B144" s="8615"/>
      <c r="C144" s="8615"/>
      <c r="D144" s="8615"/>
      <c r="E144" s="8615"/>
      <c r="F144" s="8615"/>
      <c r="G144" s="8615"/>
      <c r="H144" s="8615"/>
      <c r="I144" s="8615"/>
      <c r="J144" s="8615"/>
      <c r="K144" s="8615"/>
      <c r="L144" s="8615"/>
      <c r="M144" s="8615"/>
      <c r="N144" s="8615"/>
      <c r="O144" s="8615"/>
      <c r="P144" s="8615"/>
      <c r="Q144" s="8615"/>
      <c r="R144" s="8615"/>
      <c r="S144" s="8615"/>
      <c r="T144" s="8615"/>
      <c r="U144" s="8615"/>
      <c r="V144" s="8615"/>
      <c r="W144" s="8615"/>
      <c r="X144" s="8615"/>
      <c r="Y144" s="8615"/>
      <c r="Z144" s="8615"/>
      <c r="AA144" s="8615"/>
      <c r="AB144" s="8615"/>
      <c r="AC144" s="8615"/>
      <c r="AD144" s="8615"/>
      <c r="AE144" s="8615"/>
      <c r="AF144" s="8615"/>
      <c r="AG144" s="8615"/>
      <c r="AH144" s="8615"/>
      <c r="AI144" s="8615"/>
      <c r="AJ144" s="8615"/>
      <c r="AK144" s="8615"/>
      <c r="AL144" s="8615"/>
      <c r="AM144" s="8615"/>
      <c r="AN144" s="8615"/>
    </row>
    <row r="145">
      <c r="A145" s="8615"/>
      <c r="B145" s="8615"/>
      <c r="C145" s="8615"/>
      <c r="D145" s="8615"/>
      <c r="E145" s="8615"/>
      <c r="F145" s="8615"/>
      <c r="G145" s="8615"/>
      <c r="H145" s="8615"/>
      <c r="I145" s="8615"/>
      <c r="J145" s="8615"/>
      <c r="K145" s="8615"/>
      <c r="L145" s="8615"/>
      <c r="M145" s="8615"/>
      <c r="N145" s="8615"/>
      <c r="O145" s="8615"/>
      <c r="P145" s="8615"/>
      <c r="Q145" s="8615"/>
      <c r="R145" s="8615"/>
      <c r="S145" s="8615"/>
      <c r="T145" s="8615"/>
      <c r="U145" s="8615"/>
      <c r="V145" s="8615"/>
      <c r="W145" s="8615"/>
      <c r="X145" s="8615"/>
      <c r="Y145" s="8615"/>
      <c r="Z145" s="8615"/>
      <c r="AA145" s="8615"/>
      <c r="AB145" s="8615"/>
      <c r="AC145" s="8615"/>
      <c r="AD145" s="8615"/>
      <c r="AE145" s="8615"/>
      <c r="AF145" s="8615"/>
      <c r="AG145" s="8615"/>
      <c r="AH145" s="8615"/>
      <c r="AI145" s="8615"/>
      <c r="AJ145" s="8615"/>
      <c r="AK145" s="8615"/>
      <c r="AL145" s="8615"/>
      <c r="AM145" s="8615"/>
      <c r="AN145" s="8615"/>
    </row>
    <row r="146">
      <c r="A146" s="8615"/>
      <c r="B146" s="8615"/>
      <c r="C146" s="8615"/>
      <c r="D146" s="8615"/>
      <c r="E146" s="8615"/>
      <c r="F146" s="8615"/>
      <c r="G146" s="8615"/>
      <c r="H146" s="8615"/>
      <c r="I146" s="8615"/>
      <c r="J146" s="8615"/>
      <c r="K146" s="8615"/>
      <c r="L146" s="8615"/>
      <c r="M146" s="8615"/>
      <c r="N146" s="8615"/>
      <c r="O146" s="8615"/>
      <c r="P146" s="8615"/>
      <c r="Q146" s="8615"/>
      <c r="R146" s="8615"/>
      <c r="S146" s="8615"/>
      <c r="T146" s="8615"/>
      <c r="U146" s="8615"/>
      <c r="V146" s="8615"/>
      <c r="W146" s="8615"/>
      <c r="X146" s="8615"/>
      <c r="Y146" s="8615"/>
      <c r="Z146" s="8615"/>
      <c r="AA146" s="8615"/>
      <c r="AB146" s="8615"/>
      <c r="AC146" s="8615"/>
      <c r="AD146" s="8615"/>
      <c r="AE146" s="8615"/>
      <c r="AF146" s="8615"/>
      <c r="AG146" s="8615"/>
      <c r="AH146" s="8615"/>
      <c r="AI146" s="8615"/>
      <c r="AJ146" s="8615"/>
      <c r="AK146" s="8615"/>
      <c r="AL146" s="8615"/>
      <c r="AM146" s="8615"/>
      <c r="AN146" s="8615"/>
    </row>
    <row r="147">
      <c r="A147" s="8615"/>
      <c r="B147" s="8615"/>
      <c r="C147" s="8615"/>
      <c r="D147" s="8615"/>
      <c r="E147" s="8615"/>
      <c r="F147" s="8615"/>
      <c r="G147" s="8615"/>
      <c r="H147" s="8615"/>
      <c r="I147" s="8615"/>
      <c r="J147" s="8615"/>
      <c r="K147" s="8615"/>
      <c r="L147" s="8615"/>
      <c r="M147" s="8615"/>
      <c r="N147" s="8615"/>
      <c r="O147" s="8615"/>
      <c r="P147" s="8615"/>
      <c r="Q147" s="8615"/>
      <c r="R147" s="8615"/>
      <c r="S147" s="8615"/>
      <c r="T147" s="8615"/>
      <c r="U147" s="8615"/>
      <c r="V147" s="8615"/>
      <c r="W147" s="8615"/>
      <c r="X147" s="8615"/>
      <c r="Y147" s="8615"/>
      <c r="Z147" s="8615"/>
      <c r="AA147" s="8615"/>
      <c r="AB147" s="8615"/>
      <c r="AC147" s="8615"/>
      <c r="AD147" s="8615"/>
      <c r="AE147" s="8615"/>
      <c r="AF147" s="8615"/>
      <c r="AG147" s="8615"/>
      <c r="AH147" s="8615"/>
      <c r="AI147" s="8615"/>
      <c r="AJ147" s="8615"/>
      <c r="AK147" s="8615"/>
      <c r="AL147" s="8615"/>
      <c r="AM147" s="8615"/>
      <c r="AN147" s="8615"/>
    </row>
    <row r="148">
      <c r="A148" s="8615"/>
      <c r="B148" s="8615"/>
      <c r="C148" s="8615"/>
      <c r="D148" s="8615"/>
      <c r="E148" s="8615"/>
      <c r="F148" s="8615"/>
      <c r="G148" s="8615"/>
      <c r="H148" s="8615"/>
      <c r="I148" s="8615"/>
      <c r="J148" s="8615"/>
      <c r="K148" s="8615"/>
      <c r="L148" s="8615"/>
      <c r="M148" s="8615"/>
      <c r="N148" s="8615"/>
      <c r="O148" s="8615"/>
      <c r="P148" s="8615"/>
      <c r="Q148" s="8615"/>
      <c r="R148" s="8615"/>
      <c r="S148" s="8615"/>
      <c r="T148" s="8615"/>
      <c r="U148" s="8615"/>
      <c r="V148" s="8615"/>
      <c r="W148" s="8615"/>
      <c r="X148" s="8615"/>
      <c r="Y148" s="8615"/>
      <c r="Z148" s="8615"/>
      <c r="AA148" s="8615"/>
      <c r="AB148" s="8615"/>
      <c r="AC148" s="8615"/>
      <c r="AD148" s="8615"/>
      <c r="AE148" s="8615"/>
      <c r="AF148" s="8615"/>
      <c r="AG148" s="8615"/>
      <c r="AH148" s="8615"/>
      <c r="AI148" s="8615"/>
      <c r="AJ148" s="8615"/>
      <c r="AK148" s="8615"/>
      <c r="AL148" s="8615"/>
      <c r="AM148" s="8615"/>
      <c r="AN148" s="8615"/>
    </row>
    <row r="149">
      <c r="A149" s="8615"/>
      <c r="B149" s="8615"/>
      <c r="C149" s="8615"/>
      <c r="D149" s="8615"/>
      <c r="E149" s="8615"/>
      <c r="F149" s="8615"/>
      <c r="G149" s="8615"/>
      <c r="H149" s="8615"/>
      <c r="I149" s="8615"/>
      <c r="J149" s="8615"/>
      <c r="K149" s="8615"/>
      <c r="L149" s="8615"/>
      <c r="M149" s="8615"/>
      <c r="N149" s="8615"/>
      <c r="O149" s="8615"/>
      <c r="P149" s="8615"/>
      <c r="Q149" s="8615"/>
      <c r="R149" s="8615"/>
      <c r="S149" s="8615"/>
      <c r="T149" s="8615"/>
      <c r="U149" s="8615"/>
      <c r="V149" s="8615"/>
      <c r="W149" s="8615"/>
      <c r="X149" s="8615"/>
      <c r="Y149" s="8615"/>
      <c r="Z149" s="8615"/>
      <c r="AA149" s="8615"/>
      <c r="AB149" s="8615"/>
      <c r="AC149" s="8615"/>
      <c r="AD149" s="8615"/>
      <c r="AE149" s="8615"/>
      <c r="AF149" s="8615"/>
      <c r="AG149" s="8615"/>
      <c r="AH149" s="8615"/>
      <c r="AI149" s="8615"/>
      <c r="AJ149" s="8615"/>
      <c r="AK149" s="8615"/>
      <c r="AL149" s="8615"/>
      <c r="AM149" s="8615"/>
      <c r="AN149" s="8615"/>
    </row>
    <row r="150">
      <c r="A150" s="8616"/>
      <c r="B150" s="8615"/>
      <c r="C150" s="8616"/>
      <c r="D150" s="8616"/>
      <c r="E150" s="8616"/>
      <c r="F150" s="8616"/>
      <c r="G150" s="8616"/>
      <c r="H150" s="8616"/>
      <c r="I150" s="8616"/>
      <c r="J150" s="8616"/>
      <c r="K150" s="8676"/>
      <c r="L150" s="8615"/>
      <c r="M150" s="8615"/>
      <c r="N150" s="8615"/>
      <c r="O150" s="8615"/>
      <c r="P150" s="8615"/>
      <c r="Q150" s="8615"/>
      <c r="R150" s="8615"/>
      <c r="S150" s="8615"/>
      <c r="T150" s="8615"/>
      <c r="U150" s="8615"/>
      <c r="V150" s="8615"/>
      <c r="W150" s="8615"/>
      <c r="X150" s="8615"/>
      <c r="Y150" s="8615"/>
      <c r="Z150" s="8615"/>
      <c r="AA150" s="8615"/>
      <c r="AB150" s="8615"/>
      <c r="AC150" s="8615"/>
      <c r="AD150" s="8615"/>
      <c r="AE150" s="8615"/>
      <c r="AF150" s="8615"/>
      <c r="AG150" s="8615"/>
      <c r="AH150" s="8615"/>
      <c r="AI150" s="8675"/>
      <c r="AJ150" s="8676"/>
      <c r="AK150" s="8676"/>
      <c r="AL150" s="8675"/>
      <c r="AM150" s="8676"/>
      <c r="AN150" s="8676"/>
    </row>
    <row r="151">
      <c r="A151" s="8615"/>
      <c r="B151" s="8616"/>
      <c r="C151" s="8616"/>
      <c r="D151" s="8615"/>
      <c r="E151" s="8615"/>
      <c r="F151" s="8615"/>
      <c r="G151" s="8615"/>
      <c r="H151" s="8669"/>
      <c r="I151" s="8669"/>
      <c r="J151" s="8669"/>
      <c r="K151" s="8676"/>
      <c r="L151" s="8615"/>
      <c r="M151" s="8615"/>
      <c r="N151" s="8615"/>
      <c r="O151" s="8615"/>
      <c r="P151" s="8615"/>
      <c r="Q151" s="8615"/>
      <c r="R151" s="8615"/>
      <c r="S151" s="8615"/>
      <c r="T151" s="8615"/>
      <c r="U151" s="8615"/>
      <c r="V151" s="8615"/>
      <c r="W151" s="8615"/>
      <c r="X151" s="8615"/>
      <c r="Y151" s="8615"/>
      <c r="Z151" s="8615"/>
      <c r="AA151" s="8615"/>
      <c r="AB151" s="8615"/>
      <c r="AC151" s="8615"/>
      <c r="AD151" s="8615"/>
      <c r="AE151" s="8615"/>
      <c r="AF151" s="8615"/>
      <c r="AG151" s="8615"/>
      <c r="AH151" s="8615"/>
      <c r="AI151" s="8675"/>
      <c r="AJ151" s="8676"/>
      <c r="AK151" s="8676"/>
      <c r="AL151" s="8675"/>
      <c r="AM151" s="8676"/>
      <c r="AN151" s="8676"/>
    </row>
    <row r="152">
      <c r="A152" s="8615"/>
      <c r="B152" s="8616"/>
      <c r="C152" s="8616"/>
      <c r="D152" s="8615"/>
      <c r="E152" s="8615"/>
      <c r="F152" s="8615"/>
      <c r="G152" s="8615"/>
      <c r="H152" s="8669"/>
      <c r="I152" s="8669"/>
      <c r="J152" s="8669"/>
      <c r="K152" s="8615"/>
      <c r="L152" s="8615"/>
      <c r="M152" s="8615"/>
      <c r="N152" s="8615"/>
      <c r="O152" s="8615"/>
      <c r="P152" s="8615"/>
      <c r="Q152" s="8615"/>
      <c r="R152" s="8615"/>
      <c r="S152" s="8615"/>
      <c r="T152" s="8615"/>
      <c r="U152" s="8615"/>
      <c r="V152" s="8615"/>
      <c r="W152" s="8615"/>
      <c r="X152" s="8615"/>
      <c r="Y152" s="8615"/>
      <c r="Z152" s="8615"/>
      <c r="AA152" s="8615"/>
      <c r="AB152" s="8615"/>
      <c r="AC152" s="8615"/>
      <c r="AD152" s="8615"/>
      <c r="AE152" s="8615"/>
      <c r="AF152" s="8615"/>
      <c r="AG152" s="8615"/>
      <c r="AH152" s="8615"/>
      <c r="AI152" s="8675"/>
      <c r="AJ152" s="8676"/>
      <c r="AK152" s="8676"/>
      <c r="AL152" s="8675"/>
      <c r="AM152" s="8676"/>
      <c r="AN152" s="8676"/>
    </row>
    <row r="153">
      <c r="A153" s="8615"/>
      <c r="B153" s="8616"/>
      <c r="C153" s="8616"/>
      <c r="D153" s="8615"/>
      <c r="E153" s="8615"/>
      <c r="F153" s="8615"/>
      <c r="G153" s="8615"/>
      <c r="H153" s="8669"/>
      <c r="I153" s="8669"/>
      <c r="J153" s="8669"/>
      <c r="K153" s="8615"/>
      <c r="L153" s="8615"/>
      <c r="M153" s="8615"/>
      <c r="N153" s="8615"/>
      <c r="O153" s="8615"/>
      <c r="P153" s="8615"/>
      <c r="Q153" s="8615"/>
      <c r="R153" s="8615"/>
      <c r="S153" s="8615"/>
      <c r="T153" s="8615"/>
      <c r="U153" s="8615"/>
      <c r="V153" s="8615"/>
      <c r="W153" s="8615"/>
      <c r="X153" s="8615"/>
      <c r="Y153" s="8615"/>
      <c r="Z153" s="8615"/>
      <c r="AA153" s="8615"/>
      <c r="AB153" s="8615"/>
      <c r="AC153" s="8615"/>
      <c r="AD153" s="8615"/>
      <c r="AE153" s="8615"/>
      <c r="AF153" s="8615"/>
      <c r="AG153" s="8615"/>
      <c r="AH153" s="8615"/>
      <c r="AI153" s="8675"/>
      <c r="AJ153" s="8676"/>
      <c r="AK153" s="8676"/>
      <c r="AL153" s="8675"/>
      <c r="AM153" s="8676"/>
      <c r="AN153" s="8676"/>
    </row>
    <row r="154">
      <c r="A154" s="8615"/>
      <c r="B154" s="8616"/>
      <c r="C154" s="8616"/>
      <c r="D154" s="8615"/>
      <c r="E154" s="8615"/>
      <c r="F154" s="8615"/>
      <c r="G154" s="8615"/>
      <c r="H154" s="8669"/>
      <c r="I154" s="8669"/>
      <c r="J154" s="8669"/>
      <c r="K154" s="8615"/>
      <c r="L154" s="8615"/>
      <c r="M154" s="8615"/>
      <c r="N154" s="8615"/>
      <c r="O154" s="8615"/>
      <c r="P154" s="8615"/>
      <c r="Q154" s="8615"/>
      <c r="R154" s="8615"/>
      <c r="S154" s="8615"/>
      <c r="T154" s="8615"/>
      <c r="U154" s="8615"/>
      <c r="V154" s="8615"/>
      <c r="W154" s="8615"/>
      <c r="X154" s="8615"/>
      <c r="Y154" s="8615"/>
      <c r="Z154" s="8615"/>
      <c r="AA154" s="8615"/>
      <c r="AB154" s="8615"/>
      <c r="AC154" s="8615"/>
      <c r="AD154" s="8615"/>
      <c r="AE154" s="8615"/>
      <c r="AF154" s="8615"/>
      <c r="AG154" s="8615"/>
      <c r="AH154" s="8615"/>
      <c r="AI154" s="8675"/>
      <c r="AJ154" s="8676"/>
      <c r="AK154" s="8676"/>
      <c r="AL154" s="8675"/>
      <c r="AM154" s="8676"/>
      <c r="AN154" s="8676"/>
    </row>
    <row r="155">
      <c r="A155" s="8615"/>
      <c r="B155" s="8616"/>
      <c r="C155" s="8616"/>
      <c r="D155" s="8615"/>
      <c r="E155" s="8615"/>
      <c r="F155" s="8615"/>
      <c r="G155" s="8615"/>
      <c r="H155" s="8669"/>
      <c r="I155" s="8669"/>
      <c r="J155" s="8669"/>
      <c r="K155" s="8615"/>
      <c r="L155" s="8615"/>
      <c r="M155" s="8615"/>
      <c r="N155" s="8615"/>
      <c r="O155" s="8615"/>
      <c r="P155" s="8615"/>
      <c r="Q155" s="8615"/>
      <c r="R155" s="8615"/>
      <c r="S155" s="8615"/>
      <c r="T155" s="8615"/>
      <c r="U155" s="8615"/>
      <c r="V155" s="8615"/>
      <c r="W155" s="8615"/>
      <c r="X155" s="8615"/>
      <c r="Y155" s="8615"/>
      <c r="Z155" s="8615"/>
      <c r="AA155" s="8615"/>
      <c r="AB155" s="8615"/>
      <c r="AC155" s="8615"/>
      <c r="AD155" s="8615"/>
      <c r="AE155" s="8615"/>
      <c r="AF155" s="8615"/>
      <c r="AG155" s="8615"/>
      <c r="AH155" s="8615"/>
      <c r="AI155" s="8675"/>
      <c r="AJ155" s="8676"/>
      <c r="AK155" s="8676"/>
      <c r="AL155" s="8675"/>
      <c r="AM155" s="8676"/>
      <c r="AN155" s="8676"/>
    </row>
    <row r="156">
      <c r="A156" s="8615"/>
      <c r="B156" s="8616"/>
      <c r="C156" s="8616"/>
      <c r="D156" s="8615"/>
      <c r="E156" s="8615"/>
      <c r="F156" s="8615"/>
      <c r="G156" s="8615"/>
      <c r="H156" s="8669"/>
      <c r="I156" s="8669"/>
      <c r="J156" s="8669"/>
      <c r="K156" s="8615"/>
      <c r="L156" s="8615"/>
      <c r="M156" s="8615"/>
      <c r="N156" s="8615"/>
      <c r="O156" s="8615"/>
      <c r="P156" s="8615"/>
      <c r="Q156" s="8615"/>
      <c r="R156" s="8615"/>
      <c r="S156" s="8615"/>
      <c r="T156" s="8615"/>
      <c r="U156" s="8615"/>
      <c r="V156" s="8615"/>
      <c r="W156" s="8615"/>
      <c r="X156" s="8615"/>
      <c r="Y156" s="8615"/>
      <c r="Z156" s="8615"/>
      <c r="AA156" s="8615"/>
      <c r="AB156" s="8615"/>
      <c r="AC156" s="8615"/>
      <c r="AD156" s="8615"/>
      <c r="AE156" s="8615"/>
      <c r="AF156" s="8615"/>
      <c r="AG156" s="8615"/>
      <c r="AH156" s="8615"/>
      <c r="AI156" s="8675"/>
      <c r="AJ156" s="8676"/>
      <c r="AK156" s="8676"/>
      <c r="AL156" s="8675"/>
      <c r="AM156" s="8676"/>
      <c r="AN156" s="8676"/>
    </row>
    <row r="157">
      <c r="A157" s="8615"/>
      <c r="B157" s="8616"/>
      <c r="C157" s="8616"/>
      <c r="D157" s="8615"/>
      <c r="E157" s="8615"/>
      <c r="F157" s="8615"/>
      <c r="G157" s="8615"/>
      <c r="H157" s="8669"/>
      <c r="I157" s="8669"/>
      <c r="J157" s="8669"/>
      <c r="K157" s="8615"/>
      <c r="L157" s="8615"/>
      <c r="M157" s="8615"/>
      <c r="N157" s="8615"/>
      <c r="O157" s="8615"/>
      <c r="P157" s="8615"/>
      <c r="Q157" s="8615"/>
      <c r="R157" s="8615"/>
      <c r="S157" s="8615"/>
      <c r="T157" s="8615"/>
      <c r="U157" s="8615"/>
      <c r="V157" s="8615"/>
      <c r="W157" s="8615"/>
      <c r="X157" s="8615"/>
      <c r="Y157" s="8615"/>
      <c r="Z157" s="8615"/>
      <c r="AA157" s="8615"/>
      <c r="AB157" s="8615"/>
      <c r="AC157" s="8615"/>
      <c r="AD157" s="8615"/>
      <c r="AE157" s="8615"/>
      <c r="AF157" s="8615"/>
      <c r="AG157" s="8615"/>
      <c r="AH157" s="8615"/>
      <c r="AI157" s="8675"/>
      <c r="AJ157" s="8676"/>
      <c r="AK157" s="8676"/>
      <c r="AL157" s="8675"/>
      <c r="AM157" s="8676"/>
      <c r="AN157" s="8676"/>
    </row>
    <row r="158">
      <c r="A158" s="8615"/>
      <c r="B158" s="8616"/>
      <c r="C158" s="8616"/>
      <c r="D158" s="8615"/>
      <c r="E158" s="8615"/>
      <c r="F158" s="8615"/>
      <c r="G158" s="8615"/>
      <c r="H158" s="8669"/>
      <c r="I158" s="8669"/>
      <c r="J158" s="8669"/>
      <c r="K158" s="8615"/>
      <c r="L158" s="8615"/>
      <c r="M158" s="8615"/>
      <c r="N158" s="8615"/>
      <c r="O158" s="8615"/>
      <c r="P158" s="8615"/>
      <c r="Q158" s="8615"/>
      <c r="R158" s="8615"/>
      <c r="S158" s="8615"/>
      <c r="T158" s="8615"/>
      <c r="U158" s="8615"/>
      <c r="V158" s="8615"/>
      <c r="W158" s="8615"/>
      <c r="X158" s="8615"/>
      <c r="Y158" s="8615"/>
      <c r="Z158" s="8615"/>
      <c r="AA158" s="8615"/>
      <c r="AB158" s="8615"/>
      <c r="AC158" s="8615"/>
      <c r="AD158" s="8615"/>
      <c r="AE158" s="8615"/>
      <c r="AF158" s="8615"/>
      <c r="AG158" s="8615"/>
      <c r="AH158" s="8615"/>
      <c r="AI158" s="8675"/>
      <c r="AJ158" s="8676"/>
      <c r="AK158" s="8676"/>
      <c r="AL158" s="8675"/>
      <c r="AM158" s="8676"/>
      <c r="AN158" s="8676"/>
    </row>
    <row r="159">
      <c r="A159" s="8615"/>
      <c r="B159" s="8616"/>
      <c r="C159" s="8616"/>
      <c r="D159" s="8615"/>
      <c r="E159" s="8615"/>
      <c r="F159" s="8615"/>
      <c r="G159" s="8615"/>
      <c r="H159" s="8669"/>
      <c r="I159" s="8669"/>
      <c r="J159" s="8669"/>
      <c r="K159" s="8615"/>
      <c r="L159" s="8615"/>
      <c r="M159" s="8615"/>
      <c r="N159" s="8615"/>
      <c r="O159" s="8615"/>
      <c r="P159" s="8615"/>
      <c r="Q159" s="8615"/>
      <c r="R159" s="8615"/>
      <c r="S159" s="8615"/>
      <c r="T159" s="8615"/>
      <c r="U159" s="8615"/>
      <c r="V159" s="8615"/>
      <c r="W159" s="8615"/>
      <c r="X159" s="8615"/>
      <c r="Y159" s="8615"/>
      <c r="Z159" s="8615"/>
      <c r="AA159" s="8615"/>
      <c r="AB159" s="8615"/>
      <c r="AC159" s="8615"/>
      <c r="AD159" s="8615"/>
      <c r="AE159" s="8615"/>
      <c r="AF159" s="8615"/>
      <c r="AG159" s="8615"/>
      <c r="AH159" s="8615"/>
      <c r="AI159" s="8675"/>
      <c r="AJ159" s="8676"/>
      <c r="AK159" s="8676"/>
      <c r="AL159" s="8675"/>
      <c r="AM159" s="8676"/>
      <c r="AN159" s="8676"/>
    </row>
    <row r="160">
      <c r="A160" s="8615"/>
      <c r="B160" s="8616"/>
      <c r="C160" s="8616"/>
      <c r="D160" s="8615"/>
      <c r="E160" s="8615"/>
      <c r="F160" s="8615"/>
      <c r="G160" s="8615"/>
      <c r="H160" s="8669"/>
      <c r="I160" s="8669"/>
      <c r="J160" s="8669"/>
      <c r="K160" s="8615"/>
      <c r="L160" s="8615"/>
      <c r="M160" s="8612"/>
      <c r="N160" s="8612"/>
      <c r="O160" s="8615"/>
      <c r="P160" s="8615"/>
      <c r="Q160" s="8615"/>
      <c r="R160" s="8615"/>
      <c r="S160" s="8615"/>
      <c r="T160" s="8615"/>
      <c r="U160" s="8615"/>
      <c r="V160" s="8615"/>
      <c r="W160" s="8615"/>
      <c r="X160" s="8615"/>
      <c r="Y160" s="8615"/>
      <c r="Z160" s="8615"/>
      <c r="AA160" s="8615"/>
      <c r="AB160" s="8615"/>
      <c r="AC160" s="8615"/>
      <c r="AD160" s="8615"/>
      <c r="AE160" s="8615"/>
      <c r="AF160" s="8615"/>
      <c r="AG160" s="8615"/>
      <c r="AH160" s="8615"/>
      <c r="AI160" s="8675"/>
      <c r="AJ160" s="8676"/>
      <c r="AK160" s="8676"/>
      <c r="AL160" s="8675"/>
      <c r="AM160" s="8676"/>
      <c r="AN160" s="8676"/>
    </row>
    <row r="161">
      <c r="A161" s="8615"/>
      <c r="B161" s="8616"/>
      <c r="C161" s="8616"/>
      <c r="D161" s="8615"/>
      <c r="E161" s="8615"/>
      <c r="F161" s="8615"/>
      <c r="G161" s="8615"/>
      <c r="H161" s="8669"/>
      <c r="I161" s="8669"/>
      <c r="J161" s="8669"/>
      <c r="K161" s="8615"/>
      <c r="L161" s="8615"/>
      <c r="M161" s="8612"/>
      <c r="N161" s="8612"/>
      <c r="O161" s="8615"/>
      <c r="P161" s="8615"/>
      <c r="Q161" s="8615"/>
      <c r="R161" s="8615"/>
      <c r="S161" s="8615"/>
      <c r="T161" s="8615"/>
      <c r="U161" s="8615"/>
      <c r="V161" s="8615"/>
      <c r="W161" s="8615"/>
      <c r="X161" s="8615"/>
      <c r="Y161" s="8615"/>
      <c r="Z161" s="8615"/>
      <c r="AA161" s="8615"/>
      <c r="AB161" s="8615"/>
      <c r="AC161" s="8615"/>
      <c r="AD161" s="8615"/>
      <c r="AE161" s="8615"/>
      <c r="AF161" s="8615"/>
      <c r="AG161" s="8615"/>
      <c r="AH161" s="8615"/>
      <c r="AI161" s="8675"/>
      <c r="AJ161" s="8676"/>
      <c r="AK161" s="8676"/>
      <c r="AL161" s="8675"/>
      <c r="AM161" s="8676"/>
      <c r="AN161" s="8676"/>
    </row>
    <row r="162">
      <c r="A162" s="8615"/>
      <c r="B162" s="8616"/>
      <c r="C162" s="8616"/>
      <c r="D162" s="8615"/>
      <c r="E162" s="8615"/>
      <c r="F162" s="8615"/>
      <c r="G162" s="8615"/>
      <c r="H162" s="8669"/>
      <c r="I162" s="8669"/>
      <c r="J162" s="8669"/>
      <c r="K162" s="8615"/>
      <c r="L162" s="8615"/>
      <c r="M162" s="8612"/>
      <c r="N162" s="8612"/>
      <c r="O162" s="8615"/>
      <c r="P162" s="8615"/>
      <c r="Q162" s="8615"/>
      <c r="R162" s="8615"/>
      <c r="S162" s="8615"/>
      <c r="T162" s="8615"/>
      <c r="U162" s="8615"/>
      <c r="V162" s="8615"/>
      <c r="W162" s="8615"/>
      <c r="X162" s="8615"/>
      <c r="Y162" s="8615"/>
      <c r="Z162" s="8615"/>
      <c r="AA162" s="8615"/>
      <c r="AB162" s="8615"/>
      <c r="AC162" s="8615"/>
      <c r="AD162" s="8615"/>
      <c r="AE162" s="8615"/>
      <c r="AF162" s="8615"/>
      <c r="AG162" s="8615"/>
      <c r="AH162" s="8615"/>
      <c r="AI162" s="8675"/>
      <c r="AJ162" s="8676"/>
      <c r="AK162" s="8676"/>
      <c r="AL162" s="8675"/>
      <c r="AM162" s="8676"/>
      <c r="AN162" s="8676"/>
    </row>
    <row r="163">
      <c r="A163" s="8615"/>
      <c r="B163" s="8616"/>
      <c r="C163" s="8616"/>
      <c r="D163" s="8615"/>
      <c r="E163" s="8615"/>
      <c r="F163" s="8615"/>
      <c r="G163" s="8615"/>
      <c r="H163" s="8669"/>
      <c r="I163" s="8669"/>
      <c r="J163" s="8669"/>
      <c r="K163" s="8615"/>
      <c r="L163" s="8615"/>
      <c r="M163" s="8612"/>
      <c r="N163" s="8612"/>
      <c r="O163" s="8615"/>
      <c r="P163" s="8615"/>
      <c r="Q163" s="8615"/>
      <c r="R163" s="8615"/>
      <c r="S163" s="8615"/>
      <c r="T163" s="8615"/>
      <c r="U163" s="8615"/>
      <c r="V163" s="8615"/>
      <c r="W163" s="8615"/>
      <c r="X163" s="8615"/>
      <c r="Y163" s="8615"/>
      <c r="Z163" s="8615"/>
      <c r="AA163" s="8615"/>
      <c r="AB163" s="8615"/>
      <c r="AC163" s="8615"/>
      <c r="AD163" s="8615"/>
      <c r="AE163" s="8615"/>
      <c r="AF163" s="8615"/>
      <c r="AG163" s="8615"/>
      <c r="AH163" s="8615"/>
      <c r="AI163" s="8675"/>
      <c r="AJ163" s="8676"/>
      <c r="AK163" s="8676"/>
      <c r="AL163" s="8675"/>
      <c r="AM163" s="8676"/>
      <c r="AN163" s="8676"/>
    </row>
    <row r="164">
      <c r="A164" s="8615"/>
      <c r="B164" s="8616"/>
      <c r="C164" s="8616"/>
      <c r="D164" s="8615"/>
      <c r="E164" s="8615"/>
      <c r="F164" s="8615"/>
      <c r="G164" s="8615"/>
      <c r="H164" s="8669"/>
      <c r="I164" s="8669"/>
      <c r="J164" s="8669"/>
      <c r="K164" s="8615"/>
      <c r="L164" s="8615"/>
      <c r="M164" s="8612"/>
      <c r="N164" s="8612"/>
      <c r="O164" s="8615"/>
      <c r="P164" s="8615"/>
      <c r="Q164" s="8615"/>
      <c r="R164" s="8615"/>
      <c r="S164" s="8615"/>
      <c r="T164" s="8615"/>
      <c r="U164" s="8615"/>
      <c r="V164" s="8615"/>
      <c r="W164" s="8615"/>
      <c r="X164" s="8615"/>
      <c r="Y164" s="8615"/>
      <c r="Z164" s="8615"/>
      <c r="AA164" s="8615"/>
      <c r="AB164" s="8615"/>
      <c r="AC164" s="8615"/>
      <c r="AD164" s="8615"/>
      <c r="AE164" s="8615"/>
      <c r="AF164" s="8615"/>
      <c r="AG164" s="8615"/>
      <c r="AH164" s="8615"/>
      <c r="AI164" s="8675"/>
      <c r="AJ164" s="8676"/>
      <c r="AK164" s="8676"/>
      <c r="AL164" s="8675"/>
      <c r="AM164" s="8676"/>
      <c r="AN164" s="8676"/>
    </row>
    <row r="165">
      <c r="A165" s="8615"/>
      <c r="B165" s="8616"/>
      <c r="C165" s="8616"/>
      <c r="D165" s="8615"/>
      <c r="E165" s="8615"/>
      <c r="F165" s="8615"/>
      <c r="G165" s="8615"/>
      <c r="H165" s="8669"/>
      <c r="I165" s="8669"/>
      <c r="J165" s="8669"/>
      <c r="K165" s="8615"/>
      <c r="L165" s="8615"/>
      <c r="M165" s="8612"/>
      <c r="N165" s="8612"/>
      <c r="O165" s="8615"/>
      <c r="P165" s="8615"/>
      <c r="Q165" s="8615"/>
      <c r="R165" s="8615"/>
      <c r="S165" s="8615"/>
      <c r="T165" s="8615"/>
      <c r="U165" s="8615"/>
      <c r="V165" s="8615"/>
      <c r="W165" s="8615"/>
      <c r="X165" s="8615"/>
      <c r="Y165" s="8615"/>
      <c r="Z165" s="8615"/>
      <c r="AA165" s="8615"/>
      <c r="AB165" s="8615"/>
      <c r="AC165" s="8615"/>
      <c r="AD165" s="8615"/>
      <c r="AE165" s="8615"/>
      <c r="AF165" s="8615"/>
      <c r="AG165" s="8615"/>
      <c r="AH165" s="8615"/>
      <c r="AI165" s="8675"/>
      <c r="AJ165" s="8676"/>
      <c r="AK165" s="8676"/>
      <c r="AL165" s="8675"/>
      <c r="AM165" s="8676"/>
      <c r="AN165" s="8676"/>
    </row>
    <row r="166">
      <c r="A166" s="8615"/>
      <c r="B166" s="8616"/>
      <c r="C166" s="8616"/>
      <c r="D166" s="8615"/>
      <c r="E166" s="8615"/>
      <c r="F166" s="8615"/>
      <c r="G166" s="8615"/>
      <c r="H166" s="8669"/>
      <c r="I166" s="8669"/>
      <c r="J166" s="8669"/>
      <c r="K166" s="8615"/>
      <c r="L166" s="8615"/>
      <c r="M166" s="8612"/>
      <c r="N166" s="8612"/>
      <c r="O166" s="8615"/>
      <c r="P166" s="8615"/>
      <c r="Q166" s="8615"/>
      <c r="R166" s="8615"/>
      <c r="S166" s="8615"/>
      <c r="T166" s="8615"/>
      <c r="U166" s="8615"/>
      <c r="V166" s="8615"/>
      <c r="W166" s="8615"/>
      <c r="X166" s="8615"/>
      <c r="Y166" s="8615"/>
      <c r="Z166" s="8615"/>
      <c r="AA166" s="8615"/>
      <c r="AB166" s="8615"/>
      <c r="AC166" s="8615"/>
      <c r="AD166" s="8615"/>
      <c r="AE166" s="8615"/>
      <c r="AF166" s="8615"/>
      <c r="AG166" s="8615"/>
      <c r="AH166" s="8615"/>
      <c r="AI166" s="8675"/>
      <c r="AJ166" s="8676"/>
      <c r="AK166" s="8676"/>
      <c r="AL166" s="8675"/>
      <c r="AM166" s="8676"/>
      <c r="AN166" s="8676"/>
    </row>
    <row r="167">
      <c r="A167" s="8615"/>
      <c r="B167" s="8616"/>
      <c r="C167" s="8616"/>
      <c r="D167" s="8615"/>
      <c r="E167" s="8615"/>
      <c r="F167" s="8615"/>
      <c r="G167" s="8615"/>
      <c r="H167" s="8669"/>
      <c r="I167" s="8669"/>
      <c r="J167" s="8669"/>
      <c r="K167" s="8615"/>
      <c r="L167" s="8615"/>
      <c r="M167" s="8612"/>
      <c r="N167" s="8612"/>
      <c r="O167" s="8615"/>
      <c r="P167" s="8615"/>
      <c r="Q167" s="8615"/>
      <c r="R167" s="8615"/>
      <c r="S167" s="8615"/>
      <c r="T167" s="8615"/>
      <c r="U167" s="8615"/>
      <c r="V167" s="8615"/>
      <c r="W167" s="8615"/>
      <c r="X167" s="8615"/>
      <c r="Y167" s="8615"/>
      <c r="Z167" s="8615"/>
      <c r="AA167" s="8615"/>
      <c r="AB167" s="8615"/>
      <c r="AC167" s="8615"/>
      <c r="AD167" s="8615"/>
      <c r="AE167" s="8615"/>
      <c r="AF167" s="8615"/>
      <c r="AG167" s="8615"/>
      <c r="AH167" s="8615"/>
      <c r="AI167" s="8587"/>
      <c r="AJ167" s="8615"/>
      <c r="AK167" s="8615"/>
      <c r="AL167" s="8676"/>
      <c r="AM167" s="8676"/>
      <c r="AN167" s="8615"/>
    </row>
  </sheetData>
  <mergeCells>
    <mergeCell ref="D1:E1"/>
    <mergeCell ref="E132:E133"/>
    <mergeCell ref="D132:D133"/>
    <mergeCell ref="C132:C133"/>
    <mergeCell ref="B132:B133"/>
    <mergeCell ref="A132:A133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3:AE44">
    <cfRule dxfId="855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856" operator="between" priority="2" stopIfTrue="true" type="cellIs">
      <formula>61</formula>
      <formula>150</formula>
    </cfRule>
  </conditionalFormatting>
  <conditionalFormatting sqref="AC54:AC125">
    <cfRule dxfId="857" operator="between" priority="3" stopIfTrue="true" type="cellIs">
      <formula>61</formula>
      <formula>149</formula>
    </cfRule>
  </conditionalFormatting>
  <conditionalFormatting sqref="AC54:AC125">
    <cfRule dxfId="858" operator="equal" priority="4" stopIfTrue="true" type="cellIs">
      <formula>"-"</formula>
    </cfRule>
  </conditionalFormatting>
  <conditionalFormatting sqref="AC54:AC125">
    <cfRule dxfId="859" operator="greaterThan" priority="5" stopIfTrue="true" type="cellIs">
      <formula>150</formula>
    </cfRule>
  </conditionalFormatting>
  <conditionalFormatting sqref="AC54:AC125">
    <cfRule dxfId="860" operator="lessThan" priority="6" stopIfTrue="true" type="cellIs">
      <formula>60</formula>
    </cfRule>
  </conditionalFormatting>
  <conditionalFormatting sqref="AE54:AE125">
    <cfRule dxfId="861" operator="equal" priority="7" stopIfTrue="true" type="cellIs">
      <formula>"Out of stock more than 60 days"</formula>
    </cfRule>
  </conditionalFormatting>
  <conditionalFormatting sqref="AE54:AE125">
    <cfRule dxfId="862" operator="equal" priority="8" stopIfTrue="true" type="cellIs">
      <formula>"Out of stock more than 150 days"</formula>
    </cfRule>
  </conditionalFormatting>
  <conditionalFormatting sqref="AE54:AE125">
    <cfRule dxfId="863" operator="equal" priority="9" stopIfTrue="true" type="cellIs">
      <formula>"Out of stock less than 60 days"</formula>
    </cfRule>
  </conditionalFormatting>
  <conditionalFormatting sqref="AE54:AE125">
    <cfRule dxfId="864" operator="equal" priority="10" stopIfTrue="true" type="cellIs">
      <formula>"Not sold yet"</formula>
    </cfRule>
  </conditionalFormatting>
  <conditionalFormatting sqref="H54:H125">
    <cfRule dxfId="865" operator="lessThanOrEqual" priority="11" stopIfTrue="true" type="cellIs">
      <formula>90</formula>
    </cfRule>
  </conditionalFormatting>
  <conditionalFormatting sqref="AC3:AC44">
    <cfRule dxfId="866" operator="equal" priority="12" stopIfTrue="true" type="cellIs">
      <formula>"-"</formula>
    </cfRule>
  </conditionalFormatting>
  <conditionalFormatting sqref="AC3:AC44">
    <cfRule dxfId="867" operator="greaterThan" priority="13" stopIfTrue="true" type="cellIs">
      <formula>150</formula>
    </cfRule>
  </conditionalFormatting>
  <conditionalFormatting sqref="AC3:AC44">
    <cfRule dxfId="868" operator="lessThan" priority="14" stopIfTrue="true" type="cellIs">
      <formula>60</formula>
    </cfRule>
  </conditionalFormatting>
  <conditionalFormatting sqref="AE3:AE44">
    <cfRule dxfId="869" operator="equal" priority="15" stopIfTrue="true" type="cellIs">
      <formula>"Out of stock less than 60 days"</formula>
    </cfRule>
  </conditionalFormatting>
  <conditionalFormatting sqref="AE3:AE44">
    <cfRule dxfId="870" operator="equal" priority="16" stopIfTrue="true" type="cellIs">
      <formula>"Not sold yet"</formula>
    </cfRule>
  </conditionalFormatting>
  <conditionalFormatting sqref="AE3:AE44">
    <cfRule dxfId="871" operator="equal" priority="17" stopIfTrue="true" type="cellIs">
      <formula>"Out of stock more than 150 days"</formula>
    </cfRule>
  </conditionalFormatting>
  <conditionalFormatting sqref="H3:H44">
    <cfRule dxfId="872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4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3" min="3" style="0" width="18"/>
    <col collapsed="false" customWidth="true" hidden="false" max="11" min="11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41"/>
    <col collapsed="false" customWidth="true" hidden="false" max="4" min="4" style="0" width="12"/>
    <col collapsed="false" customWidth="true" hidden="false" max="12" min="12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</cols>
  <sheetData>
    <row r="1">
      <c r="A1" s="8684" t="s">
        <v>10266</v>
      </c>
      <c r="B1" s="8684" t="s">
        <v>10267</v>
      </c>
      <c r="C1" s="8684" t="s">
        <v>10268</v>
      </c>
      <c r="D1" s="8684" t="s">
        <v>10269</v>
      </c>
      <c r="E1" s="8684"/>
      <c r="F1" s="8685" t="s">
        <v>10270</v>
      </c>
      <c r="G1" s="8686" t="s">
        <v>10271</v>
      </c>
      <c r="H1" s="8687" t="s">
        <v>10272</v>
      </c>
      <c r="I1" s="8687" t="s">
        <v>10273</v>
      </c>
      <c r="J1" s="8687" t="s">
        <v>10274</v>
      </c>
      <c r="K1" s="8684" t="s">
        <v>10275</v>
      </c>
      <c r="L1" s="8684" t="s">
        <v>10276</v>
      </c>
      <c r="M1" s="8684" t="s">
        <v>10277</v>
      </c>
      <c r="N1" s="8684" t="s">
        <v>10278</v>
      </c>
      <c r="O1" s="8684" t="s">
        <v>10279</v>
      </c>
      <c r="P1" s="8688" t="s">
        <v>10280</v>
      </c>
      <c r="Q1" s="8688"/>
      <c r="R1" s="8688" t="s">
        <v>10281</v>
      </c>
      <c r="S1" s="8688"/>
      <c r="T1" s="8688" t="s">
        <v>10282</v>
      </c>
      <c r="U1" s="8688"/>
      <c r="V1" s="8688" t="s">
        <v>10283</v>
      </c>
      <c r="W1" s="8688"/>
      <c r="X1" s="8689" t="s">
        <v>10284</v>
      </c>
      <c r="Y1" s="8689"/>
      <c r="Z1" s="8690" t="s">
        <v>10285</v>
      </c>
      <c r="AA1" s="8690"/>
      <c r="AB1" s="8691" t="s">
        <v>10286</v>
      </c>
      <c r="AC1" s="8687" t="s">
        <v>10287</v>
      </c>
      <c r="AD1" s="8687" t="s">
        <v>10288</v>
      </c>
      <c r="AE1" s="8687" t="s">
        <v>10289</v>
      </c>
      <c r="AF1" s="8687" t="s">
        <v>10290</v>
      </c>
      <c r="AG1" s="8687" t="s">
        <v>10291</v>
      </c>
      <c r="AH1" s="8687" t="s">
        <v>10292</v>
      </c>
      <c r="AI1" s="8687" t="s">
        <v>10293</v>
      </c>
      <c r="AJ1" s="8687" t="s">
        <v>10294</v>
      </c>
      <c r="AK1" s="8684" t="s">
        <v>10295</v>
      </c>
      <c r="AL1" s="8684" t="s">
        <v>10296</v>
      </c>
      <c r="AM1" s="8684" t="s">
        <v>10297</v>
      </c>
      <c r="AN1" s="8684" t="s">
        <v>10298</v>
      </c>
    </row>
    <row r="2">
      <c r="A2" s="8684" t="s">
        <v>10299</v>
      </c>
      <c r="B2" s="8684"/>
      <c r="C2" s="8684"/>
      <c r="D2" s="8684" t="s">
        <v>10300</v>
      </c>
      <c r="E2" s="8685" t="s">
        <v>10301</v>
      </c>
      <c r="F2" s="8685"/>
      <c r="G2" s="8686"/>
      <c r="H2" s="8687"/>
      <c r="I2" s="8687"/>
      <c r="J2" s="8687"/>
      <c r="K2" s="8684" t="s">
        <v>10302</v>
      </c>
      <c r="L2" s="8684" t="s">
        <v>10302</v>
      </c>
      <c r="M2" s="8684"/>
      <c r="N2" s="8684"/>
      <c r="O2" s="8684"/>
      <c r="P2" s="8688" t="s">
        <v>10300</v>
      </c>
      <c r="Q2" s="8692" t="s">
        <v>10301</v>
      </c>
      <c r="R2" s="8688" t="s">
        <v>10300</v>
      </c>
      <c r="S2" s="8692" t="s">
        <v>10301</v>
      </c>
      <c r="T2" s="8688" t="s">
        <v>10300</v>
      </c>
      <c r="U2" s="8692" t="s">
        <v>10301</v>
      </c>
      <c r="V2" s="8688" t="s">
        <v>10300</v>
      </c>
      <c r="W2" s="8692" t="s">
        <v>10301</v>
      </c>
      <c r="X2" s="8688" t="s">
        <v>10300</v>
      </c>
      <c r="Y2" s="8692" t="s">
        <v>10301</v>
      </c>
      <c r="Z2" s="8688" t="s">
        <v>10300</v>
      </c>
      <c r="AA2" s="8692" t="s">
        <v>10301</v>
      </c>
      <c r="AB2" s="8691"/>
      <c r="AC2" s="8687"/>
      <c r="AD2" s="8687"/>
      <c r="AE2" s="8687"/>
      <c r="AF2" s="8687"/>
      <c r="AG2" s="8687"/>
      <c r="AH2" s="8687"/>
      <c r="AI2" s="8687"/>
      <c r="AJ2" s="8687"/>
      <c r="AK2" s="8684"/>
      <c r="AL2" s="8684"/>
      <c r="AM2" s="8684"/>
      <c r="AN2" s="8684"/>
    </row>
    <row r="3">
      <c r="A3" s="8693">
        <v>1</v>
      </c>
      <c r="B3" s="8693" t="s">
        <v>10303</v>
      </c>
      <c r="C3" s="8693" t="s">
        <v>10304</v>
      </c>
      <c r="D3" s="8694">
        <v>612</v>
      </c>
      <c r="E3" s="8694">
        <v>611</v>
      </c>
      <c r="F3" s="8694"/>
      <c r="G3" s="8695">
        <f>VLOOKUP(C3,'Data Products'!$A:$B,2,0)</f>
      </c>
      <c r="H3" s="8696">
        <f t="shared" ref="H3:H44" si="0">IFERROR(G3-TODAY(),"")</f>
      </c>
      <c r="I3" s="8697">
        <v>45723</v>
      </c>
      <c r="J3" s="8698">
        <f t="shared" ref="J3:J44" si="9">TODAY()-I3</f>
      </c>
      <c r="K3" s="8694">
        <v>19</v>
      </c>
      <c r="L3" s="8694">
        <v>42</v>
      </c>
      <c r="M3" s="8694">
        <v>500</v>
      </c>
      <c r="N3" s="8694">
        <v>1000</v>
      </c>
      <c r="O3" s="8693" t="s">
        <v>10305</v>
      </c>
      <c r="P3" s="8694">
        <v>0</v>
      </c>
      <c r="Q3" s="8694">
        <v>0</v>
      </c>
      <c r="R3" s="8694">
        <v>120</v>
      </c>
      <c r="S3" s="8694">
        <v>120</v>
      </c>
      <c r="T3" s="8694">
        <v>453</v>
      </c>
      <c r="U3" s="8694">
        <v>453</v>
      </c>
      <c r="V3" s="8694">
        <v>39</v>
      </c>
      <c r="W3" s="8694">
        <v>38</v>
      </c>
      <c r="X3" s="8694">
        <v>0</v>
      </c>
      <c r="Y3" s="8694">
        <v>0</v>
      </c>
      <c r="Z3" s="8694">
        <v>0</v>
      </c>
      <c r="AA3" s="8694">
        <v>0</v>
      </c>
      <c r="AB3" s="8699">
        <f t="shared" ref="AB3:AB44" si="14">L3/30</f>
      </c>
      <c r="AC3" s="8700">
        <f t="shared" ref="AC3:AC44" si="17">IFERROR(D3/AB3,"-")</f>
      </c>
      <c r="AD3" s="8701">
        <f t="shared" ref="AD3:AD44" si="3">IFERROR(TODAY()+AC3,"-")</f>
      </c>
      <c r="AE3" s="8702">
        <f t="shared" ref="AE3:AE44" si="11">_xlfn.IFS(AC3="-","Not sold yet",AND(AC3&lt;=150,AC3&gt;60),"Out of stock more than 60 days",AC3&lt;=60,"Out of stock less than 60 days",AC3&gt;=150,"Out of stock more than 150 days")</f>
      </c>
      <c r="AF3" s="8703">
        <f>VLOOKUP(C3,'Data Products'!$A:$J,10,0)</f>
      </c>
      <c r="AG3" s="8704">
        <f t="shared" ref="AG3:AG44" si="19">AF3*D3</f>
      </c>
      <c r="AH3" s="8705">
        <f t="shared" ref="AH3:AH44" si="5">IF(H3&lt;=90,D3,0)</f>
      </c>
      <c r="AI3" s="8706"/>
      <c r="AJ3" s="8706"/>
      <c r="AK3" s="8707"/>
      <c r="AL3" s="8706"/>
      <c r="AM3" s="8707"/>
      <c r="AN3" s="8707"/>
    </row>
    <row r="4">
      <c r="A4" s="8693">
        <v>2</v>
      </c>
      <c r="B4" s="8693" t="s">
        <v>10303</v>
      </c>
      <c r="C4" s="8693" t="s">
        <v>10306</v>
      </c>
      <c r="D4" s="8694">
        <v>4421</v>
      </c>
      <c r="E4" s="8694">
        <v>4421</v>
      </c>
      <c r="F4" s="8694"/>
      <c r="G4" s="8695">
        <f>VLOOKUP(C4,'Data Products'!$A:$B,2,0)</f>
      </c>
      <c r="H4" s="8696">
        <f t="shared" si="0"/>
      </c>
      <c r="I4" s="8697">
        <v>45617</v>
      </c>
      <c r="J4" s="8698">
        <f t="shared" si="9"/>
      </c>
      <c r="K4" s="8694">
        <v>3</v>
      </c>
      <c r="L4" s="8694">
        <v>56</v>
      </c>
      <c r="M4" s="8694">
        <v>0</v>
      </c>
      <c r="N4" s="8694">
        <v>0</v>
      </c>
      <c r="O4" s="8693" t="s">
        <v>10307</v>
      </c>
      <c r="P4" s="8694">
        <v>0</v>
      </c>
      <c r="Q4" s="8694">
        <v>0</v>
      </c>
      <c r="R4" s="8708">
        <v>4004</v>
      </c>
      <c r="S4" s="8708">
        <v>4004</v>
      </c>
      <c r="T4" s="8694">
        <v>417</v>
      </c>
      <c r="U4" s="8694">
        <v>417</v>
      </c>
      <c r="V4" s="8694">
        <v>0</v>
      </c>
      <c r="W4" s="8694">
        <v>0</v>
      </c>
      <c r="X4" s="8694">
        <v>0</v>
      </c>
      <c r="Y4" s="8694">
        <v>0</v>
      </c>
      <c r="Z4" s="8694">
        <v>0</v>
      </c>
      <c r="AA4" s="8694">
        <v>0</v>
      </c>
      <c r="AB4" s="8699">
        <f t="shared" si="14"/>
      </c>
      <c r="AC4" s="8709">
        <f t="shared" si="17"/>
      </c>
      <c r="AD4" s="8701">
        <f t="shared" si="3"/>
      </c>
      <c r="AE4" s="8710">
        <f t="shared" si="11"/>
      </c>
      <c r="AF4" s="8703">
        <f>VLOOKUP(C4,'Data Products'!$A:$J,10,0)</f>
      </c>
      <c r="AG4" s="8704">
        <f t="shared" si="19"/>
      </c>
      <c r="AH4" s="8705">
        <f t="shared" si="5"/>
      </c>
      <c r="AI4" s="8711" t="s">
        <v>10308</v>
      </c>
      <c r="AJ4" s="8707"/>
      <c r="AK4" s="8707"/>
      <c r="AL4" s="8706"/>
      <c r="AM4" s="8707"/>
      <c r="AN4" s="8707"/>
    </row>
    <row r="5">
      <c r="A5" s="8693">
        <v>3</v>
      </c>
      <c r="B5" s="8693" t="s">
        <v>10309</v>
      </c>
      <c r="C5" s="8693" t="s">
        <v>10310</v>
      </c>
      <c r="D5" s="8694">
        <v>1520</v>
      </c>
      <c r="E5" s="8694">
        <v>1520</v>
      </c>
      <c r="F5" s="8694"/>
      <c r="G5" s="8695">
        <f>VLOOKUP(C5,'Data Products'!$A:$B,2,0)</f>
      </c>
      <c r="H5" s="8696">
        <f t="shared" si="0"/>
      </c>
      <c r="I5" s="8697">
        <v>45191</v>
      </c>
      <c r="J5" s="8698">
        <f t="shared" si="9"/>
      </c>
      <c r="K5" s="8694">
        <v>0</v>
      </c>
      <c r="L5" s="8694">
        <v>0</v>
      </c>
      <c r="M5" s="8694">
        <v>0</v>
      </c>
      <c r="N5" s="8694">
        <v>0</v>
      </c>
      <c r="O5" s="8693" t="s">
        <v>10311</v>
      </c>
      <c r="P5" s="8694">
        <v>1520</v>
      </c>
      <c r="Q5" s="8694">
        <v>1520</v>
      </c>
      <c r="R5" s="8694">
        <v>0</v>
      </c>
      <c r="S5" s="8694">
        <v>0</v>
      </c>
      <c r="T5" s="8694">
        <v>0</v>
      </c>
      <c r="U5" s="8694">
        <v>0</v>
      </c>
      <c r="V5" s="8694">
        <v>0</v>
      </c>
      <c r="W5" s="8694">
        <v>0</v>
      </c>
      <c r="X5" s="8694">
        <v>0</v>
      </c>
      <c r="Y5" s="8694">
        <v>0</v>
      </c>
      <c r="Z5" s="8694">
        <v>0</v>
      </c>
      <c r="AA5" s="8694">
        <v>0</v>
      </c>
      <c r="AB5" s="8699">
        <f t="shared" si="14"/>
      </c>
      <c r="AC5" s="8709">
        <f t="shared" si="17"/>
      </c>
      <c r="AD5" s="8701">
        <f t="shared" si="3"/>
      </c>
      <c r="AE5" s="8710">
        <f t="shared" si="11"/>
      </c>
      <c r="AF5" s="8703">
        <f>VLOOKUP(C5,'Data Products'!$A:$J,10,0)</f>
      </c>
      <c r="AG5" s="8704">
        <f t="shared" si="19"/>
      </c>
      <c r="AH5" s="8705">
        <f t="shared" si="5"/>
      </c>
      <c r="AI5" s="8706"/>
      <c r="AJ5" s="8707"/>
      <c r="AK5" s="8707"/>
      <c r="AL5" s="8706"/>
      <c r="AM5" s="8707"/>
      <c r="AN5" s="8707"/>
    </row>
    <row customHeight="true" hidden="true" ht="18" r="6">
      <c r="A6" s="8693">
        <v>4</v>
      </c>
      <c r="B6" s="8693" t="s">
        <v>10312</v>
      </c>
      <c r="C6" s="8693" t="s">
        <v>10313</v>
      </c>
      <c r="D6" s="8694">
        <v>0</v>
      </c>
      <c r="E6" s="8694">
        <v>0</v>
      </c>
      <c r="F6" s="8694"/>
      <c r="G6" s="8712">
        <f>VLOOKUP(C6,'Data Products'!$A:$B,2,0)</f>
      </c>
      <c r="H6" s="8713">
        <f t="shared" si="0"/>
      </c>
      <c r="I6" s="8697">
        <v>45752</v>
      </c>
      <c r="J6" s="8698">
        <f t="shared" si="9"/>
      </c>
      <c r="K6" s="8694">
        <v>0</v>
      </c>
      <c r="L6" s="8694">
        <v>0</v>
      </c>
      <c r="M6" s="8694">
        <v>0</v>
      </c>
      <c r="N6" s="8694">
        <v>0</v>
      </c>
      <c r="O6" s="8693" t="s">
        <v>10314</v>
      </c>
      <c r="P6" s="8694">
        <v>0</v>
      </c>
      <c r="Q6" s="8694">
        <v>0</v>
      </c>
      <c r="R6" s="8694">
        <v>0</v>
      </c>
      <c r="S6" s="8694">
        <v>0</v>
      </c>
      <c r="T6" s="8694">
        <v>0</v>
      </c>
      <c r="U6" s="8694">
        <v>0</v>
      </c>
      <c r="V6" s="8694">
        <v>0</v>
      </c>
      <c r="W6" s="8694">
        <v>0</v>
      </c>
      <c r="X6" s="8694">
        <v>0</v>
      </c>
      <c r="Y6" s="8694">
        <v>0</v>
      </c>
      <c r="Z6" s="8694">
        <v>0</v>
      </c>
      <c r="AA6" s="8694">
        <v>0</v>
      </c>
      <c r="AB6" s="8699">
        <f t="shared" si="14"/>
      </c>
      <c r="AC6" s="8709">
        <f t="shared" si="17"/>
      </c>
      <c r="AD6" s="8701">
        <f t="shared" si="3"/>
      </c>
      <c r="AE6" s="8710">
        <f t="shared" si="11"/>
      </c>
      <c r="AF6" s="8703">
        <f>VLOOKUP(C6,'Data Products'!$A:$J,10,0)</f>
      </c>
      <c r="AG6" s="8704">
        <f t="shared" si="19"/>
      </c>
      <c r="AH6" s="8705">
        <f t="shared" si="5"/>
      </c>
      <c r="AI6" s="8706"/>
      <c r="AJ6" s="8707"/>
      <c r="AK6" s="8707"/>
      <c r="AL6" s="8706"/>
      <c r="AM6" s="8707"/>
      <c r="AN6" s="8707"/>
    </row>
    <row r="7">
      <c r="A7" s="8693">
        <v>5</v>
      </c>
      <c r="B7" s="8693" t="s">
        <v>10309</v>
      </c>
      <c r="C7" s="8693" t="s">
        <v>10315</v>
      </c>
      <c r="D7" s="8694">
        <v>12603</v>
      </c>
      <c r="E7" s="8714">
        <v>12277</v>
      </c>
      <c r="F7" s="8694"/>
      <c r="G7" s="8695">
        <f>VLOOKUP(C7,'Data Products'!$A:$B,2,0)</f>
      </c>
      <c r="H7" s="8696">
        <f t="shared" si="0"/>
      </c>
      <c r="I7" s="8697">
        <v>45854</v>
      </c>
      <c r="J7" s="8698">
        <f t="shared" si="9"/>
      </c>
      <c r="K7" s="8694">
        <v>3005</v>
      </c>
      <c r="L7" s="8694">
        <v>5842</v>
      </c>
      <c r="M7" s="8694">
        <v>2000</v>
      </c>
      <c r="N7" s="8694">
        <v>4500</v>
      </c>
      <c r="O7" s="8693" t="s">
        <v>10314</v>
      </c>
      <c r="P7" s="8694">
        <v>0</v>
      </c>
      <c r="Q7" s="8694">
        <v>0</v>
      </c>
      <c r="R7" s="8694">
        <v>6802</v>
      </c>
      <c r="S7" s="8694">
        <v>6538</v>
      </c>
      <c r="T7" s="8694">
        <v>5760</v>
      </c>
      <c r="U7" s="8694">
        <v>5713</v>
      </c>
      <c r="V7" s="8694">
        <v>41</v>
      </c>
      <c r="W7" s="8694">
        <v>26</v>
      </c>
      <c r="X7" s="8694">
        <v>0</v>
      </c>
      <c r="Y7" s="8694">
        <v>0</v>
      </c>
      <c r="Z7" s="8694">
        <v>0</v>
      </c>
      <c r="AA7" s="8694">
        <v>0</v>
      </c>
      <c r="AB7" s="8699">
        <f t="shared" si="14"/>
      </c>
      <c r="AC7" s="8715">
        <f t="shared" si="17"/>
      </c>
      <c r="AD7" s="8701">
        <f t="shared" si="3"/>
      </c>
      <c r="AE7" s="8716">
        <f t="shared" si="11"/>
      </c>
      <c r="AF7" s="8703">
        <f>VLOOKUP(C7,'Data Products'!$A:$J,10,0)</f>
      </c>
      <c r="AG7" s="8704">
        <f t="shared" si="19"/>
      </c>
      <c r="AH7" s="8705">
        <f t="shared" si="5"/>
      </c>
      <c r="AI7" s="8706"/>
      <c r="AJ7" s="8707"/>
      <c r="AK7" s="8707"/>
      <c r="AL7" s="8706"/>
      <c r="AM7" s="8707"/>
      <c r="AN7" s="8707"/>
    </row>
    <row customHeight="true" hidden="true" ht="18" r="8">
      <c r="A8" s="8693">
        <v>6</v>
      </c>
      <c r="B8" s="8693" t="s">
        <v>10312</v>
      </c>
      <c r="C8" s="8693" t="s">
        <v>10316</v>
      </c>
      <c r="D8" s="8694">
        <v>0</v>
      </c>
      <c r="E8" s="8694">
        <v>0</v>
      </c>
      <c r="F8" s="8694"/>
      <c r="G8" s="8712">
        <f>VLOOKUP(C8,'Data Products'!$A:$B,2,0)</f>
      </c>
      <c r="H8" s="8713">
        <f t="shared" si="0"/>
      </c>
      <c r="I8" s="8697"/>
      <c r="J8" s="8698">
        <f t="shared" si="9"/>
      </c>
      <c r="K8" s="8694">
        <v>0</v>
      </c>
      <c r="L8" s="8694">
        <v>0</v>
      </c>
      <c r="M8" s="8694">
        <v>0</v>
      </c>
      <c r="N8" s="8694">
        <v>0</v>
      </c>
      <c r="O8" s="8693" t="s">
        <v>10311</v>
      </c>
      <c r="P8" s="8694">
        <v>0</v>
      </c>
      <c r="Q8" s="8694">
        <v>0</v>
      </c>
      <c r="R8" s="8694">
        <v>0</v>
      </c>
      <c r="S8" s="8694">
        <v>0</v>
      </c>
      <c r="T8" s="8694">
        <v>0</v>
      </c>
      <c r="U8" s="8694">
        <v>0</v>
      </c>
      <c r="V8" s="8694">
        <v>0</v>
      </c>
      <c r="W8" s="8694">
        <v>0</v>
      </c>
      <c r="X8" s="8694">
        <v>0</v>
      </c>
      <c r="Y8" s="8694">
        <v>0</v>
      </c>
      <c r="Z8" s="8694">
        <v>0</v>
      </c>
      <c r="AA8" s="8694">
        <v>0</v>
      </c>
      <c r="AB8" s="8699">
        <f t="shared" si="14"/>
      </c>
      <c r="AC8" s="8709">
        <f t="shared" si="17"/>
      </c>
      <c r="AD8" s="8701">
        <f t="shared" si="3"/>
      </c>
      <c r="AE8" s="8710">
        <f t="shared" si="11"/>
      </c>
      <c r="AF8" s="8703">
        <f>VLOOKUP(C8,'Data Products'!$A:$J,10,0)</f>
      </c>
      <c r="AG8" s="8704">
        <f t="shared" si="19"/>
      </c>
      <c r="AH8" s="8705">
        <f t="shared" si="5"/>
      </c>
      <c r="AI8" s="8706"/>
      <c r="AJ8" s="8707"/>
      <c r="AK8" s="8707"/>
      <c r="AL8" s="8706"/>
      <c r="AM8" s="8707"/>
      <c r="AN8" s="8707"/>
    </row>
    <row customHeight="true" hidden="true" ht="18" r="9">
      <c r="A9" s="8693">
        <v>7</v>
      </c>
      <c r="B9" s="8693" t="s">
        <v>10312</v>
      </c>
      <c r="C9" s="8693" t="s">
        <v>10317</v>
      </c>
      <c r="D9" s="8694">
        <v>0</v>
      </c>
      <c r="E9" s="8694">
        <v>0</v>
      </c>
      <c r="F9" s="8694"/>
      <c r="G9" s="8712">
        <f>VLOOKUP(C9,'Data Products'!$A:$B,2,0)</f>
      </c>
      <c r="H9" s="8713">
        <f t="shared" si="0"/>
      </c>
      <c r="I9" s="8697"/>
      <c r="J9" s="8698">
        <f t="shared" si="9"/>
      </c>
      <c r="K9" s="8694">
        <v>0</v>
      </c>
      <c r="L9" s="8694">
        <v>0</v>
      </c>
      <c r="M9" s="8694">
        <v>0</v>
      </c>
      <c r="N9" s="8694">
        <v>0</v>
      </c>
      <c r="O9" s="8693" t="s">
        <v>10311</v>
      </c>
      <c r="P9" s="8694">
        <v>0</v>
      </c>
      <c r="Q9" s="8694">
        <v>0</v>
      </c>
      <c r="R9" s="8694">
        <v>0</v>
      </c>
      <c r="S9" s="8694">
        <v>0</v>
      </c>
      <c r="T9" s="8694">
        <v>0</v>
      </c>
      <c r="U9" s="8694">
        <v>0</v>
      </c>
      <c r="V9" s="8694">
        <v>0</v>
      </c>
      <c r="W9" s="8694">
        <v>0</v>
      </c>
      <c r="X9" s="8694">
        <v>0</v>
      </c>
      <c r="Y9" s="8694">
        <v>0</v>
      </c>
      <c r="Z9" s="8694">
        <v>0</v>
      </c>
      <c r="AA9" s="8694">
        <v>0</v>
      </c>
      <c r="AB9" s="8699">
        <f t="shared" si="14"/>
      </c>
      <c r="AC9" s="8709">
        <f t="shared" si="17"/>
      </c>
      <c r="AD9" s="8701">
        <f t="shared" si="3"/>
      </c>
      <c r="AE9" s="8710">
        <f t="shared" si="11"/>
      </c>
      <c r="AF9" s="8703">
        <f>VLOOKUP(C9,'Data Products'!$A:$J,10,0)</f>
      </c>
      <c r="AG9" s="8704">
        <f t="shared" si="19"/>
      </c>
      <c r="AH9" s="8705">
        <f t="shared" si="5"/>
      </c>
      <c r="AI9" s="8706"/>
      <c r="AJ9" s="8707"/>
      <c r="AK9" s="8707"/>
      <c r="AL9" s="8706"/>
      <c r="AM9" s="8707"/>
      <c r="AN9" s="8707"/>
    </row>
    <row customHeight="true" hidden="true" ht="18" r="10">
      <c r="A10" s="8693">
        <v>8</v>
      </c>
      <c r="B10" s="8693" t="s">
        <v>10312</v>
      </c>
      <c r="C10" s="8693" t="s">
        <v>10318</v>
      </c>
      <c r="D10" s="8694">
        <v>0</v>
      </c>
      <c r="E10" s="8694">
        <v>0</v>
      </c>
      <c r="F10" s="8694"/>
      <c r="G10" s="8712">
        <f>VLOOKUP(C10,'Data Products'!$A:$B,2,0)</f>
      </c>
      <c r="H10" s="8713">
        <f t="shared" si="0"/>
      </c>
      <c r="I10" s="8697"/>
      <c r="J10" s="8698">
        <f t="shared" si="9"/>
      </c>
      <c r="K10" s="8694">
        <v>0</v>
      </c>
      <c r="L10" s="8694">
        <v>0</v>
      </c>
      <c r="M10" s="8694">
        <v>0</v>
      </c>
      <c r="N10" s="8694">
        <v>0</v>
      </c>
      <c r="O10" s="8693" t="s">
        <v>10311</v>
      </c>
      <c r="P10" s="8694">
        <v>0</v>
      </c>
      <c r="Q10" s="8694">
        <v>0</v>
      </c>
      <c r="R10" s="8694">
        <v>0</v>
      </c>
      <c r="S10" s="8694">
        <v>0</v>
      </c>
      <c r="T10" s="8694">
        <v>0</v>
      </c>
      <c r="U10" s="8694">
        <v>0</v>
      </c>
      <c r="V10" s="8694">
        <v>0</v>
      </c>
      <c r="W10" s="8694">
        <v>0</v>
      </c>
      <c r="X10" s="8694">
        <v>0</v>
      </c>
      <c r="Y10" s="8694">
        <v>0</v>
      </c>
      <c r="Z10" s="8694">
        <v>0</v>
      </c>
      <c r="AA10" s="8694">
        <v>0</v>
      </c>
      <c r="AB10" s="8699">
        <f t="shared" si="14"/>
      </c>
      <c r="AC10" s="8709">
        <f t="shared" si="17"/>
      </c>
      <c r="AD10" s="8701">
        <f t="shared" si="3"/>
      </c>
      <c r="AE10" s="8710">
        <f t="shared" si="11"/>
      </c>
      <c r="AF10" s="8703">
        <f>VLOOKUP(C10,'Data Products'!$A:$J,10,0)</f>
      </c>
      <c r="AG10" s="8704">
        <f t="shared" si="19"/>
      </c>
      <c r="AH10" s="8705">
        <f t="shared" si="5"/>
      </c>
      <c r="AI10" s="8706"/>
      <c r="AJ10" s="8707"/>
      <c r="AK10" s="8707"/>
      <c r="AL10" s="8706"/>
      <c r="AM10" s="8707"/>
      <c r="AN10" s="8707"/>
    </row>
    <row customHeight="true" hidden="true" ht="18" r="11">
      <c r="A11" s="8693">
        <v>9</v>
      </c>
      <c r="B11" s="8693" t="s">
        <v>10312</v>
      </c>
      <c r="C11" s="8693" t="s">
        <v>10319</v>
      </c>
      <c r="D11" s="8694">
        <v>0</v>
      </c>
      <c r="E11" s="8694">
        <v>0</v>
      </c>
      <c r="F11" s="8694"/>
      <c r="G11" s="8712">
        <f>VLOOKUP(C11,'Data Products'!$A:$B,2,0)</f>
      </c>
      <c r="H11" s="8713">
        <f t="shared" si="0"/>
      </c>
      <c r="I11" s="8697"/>
      <c r="J11" s="8698">
        <f t="shared" si="9"/>
      </c>
      <c r="K11" s="8694">
        <v>0</v>
      </c>
      <c r="L11" s="8694">
        <v>0</v>
      </c>
      <c r="M11" s="8694">
        <v>0</v>
      </c>
      <c r="N11" s="8694">
        <v>0</v>
      </c>
      <c r="O11" s="8693" t="s">
        <v>10311</v>
      </c>
      <c r="P11" s="8694">
        <v>0</v>
      </c>
      <c r="Q11" s="8694">
        <v>0</v>
      </c>
      <c r="R11" s="8694">
        <v>0</v>
      </c>
      <c r="S11" s="8694">
        <v>0</v>
      </c>
      <c r="T11" s="8694">
        <v>0</v>
      </c>
      <c r="U11" s="8694">
        <v>0</v>
      </c>
      <c r="V11" s="8694">
        <v>0</v>
      </c>
      <c r="W11" s="8694">
        <v>0</v>
      </c>
      <c r="X11" s="8694">
        <v>0</v>
      </c>
      <c r="Y11" s="8694">
        <v>0</v>
      </c>
      <c r="Z11" s="8694">
        <v>0</v>
      </c>
      <c r="AA11" s="8694">
        <v>0</v>
      </c>
      <c r="AB11" s="8699">
        <f t="shared" si="14"/>
      </c>
      <c r="AC11" s="8709">
        <f t="shared" si="17"/>
      </c>
      <c r="AD11" s="8701">
        <f t="shared" si="3"/>
      </c>
      <c r="AE11" s="8710">
        <f t="shared" si="11"/>
      </c>
      <c r="AF11" s="8703">
        <f>VLOOKUP(C11,'Data Products'!$A:$J,10,0)</f>
      </c>
      <c r="AG11" s="8704">
        <f t="shared" si="19"/>
      </c>
      <c r="AH11" s="8705">
        <f t="shared" si="5"/>
      </c>
      <c r="AI11" s="8706"/>
      <c r="AJ11" s="8707"/>
      <c r="AK11" s="8707"/>
      <c r="AL11" s="8706"/>
      <c r="AM11" s="8707"/>
      <c r="AN11" s="8707"/>
    </row>
    <row customHeight="true" hidden="true" ht="18" r="12">
      <c r="A12" s="8693">
        <v>10</v>
      </c>
      <c r="B12" s="8693" t="s">
        <v>10312</v>
      </c>
      <c r="C12" s="8693" t="s">
        <v>10320</v>
      </c>
      <c r="D12" s="8694">
        <v>0</v>
      </c>
      <c r="E12" s="8694">
        <v>0</v>
      </c>
      <c r="F12" s="8694" t="s">
        <v>10321</v>
      </c>
      <c r="G12" s="8695">
        <f>VLOOKUP(C12,'Data Products'!$A:$B,2,0)</f>
      </c>
      <c r="H12" s="8696">
        <f t="shared" si="0"/>
      </c>
      <c r="I12" s="8697">
        <v>45532</v>
      </c>
      <c r="J12" s="8698">
        <f t="shared" si="9"/>
      </c>
      <c r="K12" s="8694">
        <v>0</v>
      </c>
      <c r="L12" s="8694">
        <v>0</v>
      </c>
      <c r="M12" s="8694">
        <v>300</v>
      </c>
      <c r="N12" s="8694">
        <v>500</v>
      </c>
      <c r="O12" s="8693" t="s">
        <v>10322</v>
      </c>
      <c r="P12" s="8694">
        <v>0</v>
      </c>
      <c r="Q12" s="8694">
        <v>0</v>
      </c>
      <c r="R12" s="8694">
        <v>0</v>
      </c>
      <c r="S12" s="8694">
        <v>0</v>
      </c>
      <c r="T12" s="8694">
        <v>0</v>
      </c>
      <c r="U12" s="8694">
        <v>0</v>
      </c>
      <c r="V12" s="8694">
        <v>0</v>
      </c>
      <c r="W12" s="8694">
        <v>0</v>
      </c>
      <c r="X12" s="8694">
        <v>0</v>
      </c>
      <c r="Y12" s="8694">
        <v>0</v>
      </c>
      <c r="Z12" s="8694">
        <v>0</v>
      </c>
      <c r="AA12" s="8694">
        <v>0</v>
      </c>
      <c r="AB12" s="8699">
        <f t="shared" si="14"/>
      </c>
      <c r="AC12" s="8709">
        <f t="shared" si="17"/>
      </c>
      <c r="AD12" s="8701">
        <f t="shared" si="3"/>
      </c>
      <c r="AE12" s="8710">
        <f t="shared" si="11"/>
      </c>
      <c r="AF12" s="8703">
        <f>VLOOKUP(C12,'Data Products'!$A:$J,10,0)</f>
      </c>
      <c r="AG12" s="8704">
        <f t="shared" si="19"/>
      </c>
      <c r="AH12" s="8705">
        <f t="shared" si="5"/>
      </c>
      <c r="AI12" s="8717"/>
      <c r="AJ12" s="8707"/>
      <c r="AK12" s="8707"/>
      <c r="AL12" s="8706"/>
      <c r="AM12" s="8707"/>
      <c r="AN12" s="8707"/>
    </row>
    <row r="13">
      <c r="A13" s="8693">
        <v>11</v>
      </c>
      <c r="B13" s="8693" t="s">
        <v>10303</v>
      </c>
      <c r="C13" s="8693" t="s">
        <v>10323</v>
      </c>
      <c r="D13" s="8694">
        <v>12</v>
      </c>
      <c r="E13" s="8694">
        <v>12</v>
      </c>
      <c r="F13" s="8694"/>
      <c r="G13" s="8695">
        <f>VLOOKUP(C13,'Data Products'!$A:$B,2,0)</f>
      </c>
      <c r="H13" s="8696">
        <f t="shared" si="0"/>
      </c>
      <c r="I13" s="8697">
        <v>45504</v>
      </c>
      <c r="J13" s="8698">
        <f t="shared" si="9"/>
      </c>
      <c r="K13" s="8694">
        <v>0</v>
      </c>
      <c r="L13" s="8694">
        <v>2</v>
      </c>
      <c r="M13" s="8694">
        <v>0</v>
      </c>
      <c r="N13" s="8694">
        <v>0</v>
      </c>
      <c r="O13" s="8693" t="s">
        <v>10322</v>
      </c>
      <c r="P13" s="8694">
        <v>0</v>
      </c>
      <c r="Q13" s="8694">
        <v>0</v>
      </c>
      <c r="R13" s="8694">
        <v>0</v>
      </c>
      <c r="S13" s="8694">
        <v>0</v>
      </c>
      <c r="T13" s="8694">
        <v>12</v>
      </c>
      <c r="U13" s="8694">
        <v>12</v>
      </c>
      <c r="V13" s="8694">
        <v>0</v>
      </c>
      <c r="W13" s="8694">
        <v>0</v>
      </c>
      <c r="X13" s="8694">
        <v>0</v>
      </c>
      <c r="Y13" s="8694">
        <v>0</v>
      </c>
      <c r="Z13" s="8694">
        <v>0</v>
      </c>
      <c r="AA13" s="8694">
        <v>0</v>
      </c>
      <c r="AB13" s="8699">
        <f t="shared" si="14"/>
      </c>
      <c r="AC13" s="8700">
        <f t="shared" si="17"/>
      </c>
      <c r="AD13" s="8701">
        <f t="shared" si="3"/>
      </c>
      <c r="AE13" s="8702">
        <f t="shared" si="11"/>
      </c>
      <c r="AF13" s="8703">
        <f>VLOOKUP(C13,'Data Products'!$A:$J,10,0)</f>
      </c>
      <c r="AG13" s="8704">
        <f t="shared" si="19"/>
      </c>
      <c r="AH13" s="8705">
        <f t="shared" si="5"/>
      </c>
      <c r="AI13" s="8717" t="s">
        <v>10324</v>
      </c>
      <c r="AJ13" s="8707"/>
      <c r="AK13" s="8707"/>
      <c r="AL13" s="8718"/>
      <c r="AM13" s="8707"/>
      <c r="AN13" s="8707"/>
    </row>
    <row customHeight="true" hidden="true" ht="18" r="14">
      <c r="A14" s="8693">
        <v>12</v>
      </c>
      <c r="B14" s="8693" t="s">
        <v>10303</v>
      </c>
      <c r="C14" s="8693" t="s">
        <v>10325</v>
      </c>
      <c r="D14" s="8694">
        <v>0</v>
      </c>
      <c r="E14" s="8694">
        <v>0</v>
      </c>
      <c r="F14" s="8694"/>
      <c r="G14" s="8712">
        <f>VLOOKUP(C14,'Data Products'!$A:$B,2,0)</f>
      </c>
      <c r="H14" s="8713">
        <f t="shared" si="0"/>
      </c>
      <c r="I14" s="8697">
        <v>45504</v>
      </c>
      <c r="J14" s="8698">
        <f t="shared" si="9"/>
      </c>
      <c r="K14" s="8694">
        <v>0</v>
      </c>
      <c r="L14" s="8694">
        <v>0</v>
      </c>
      <c r="M14" s="8708">
        <v>300</v>
      </c>
      <c r="N14" s="8708">
        <v>500</v>
      </c>
      <c r="O14" s="8693" t="s">
        <v>10322</v>
      </c>
      <c r="P14" s="8694">
        <v>0</v>
      </c>
      <c r="Q14" s="8694">
        <v>0</v>
      </c>
      <c r="R14" s="8694">
        <v>0</v>
      </c>
      <c r="S14" s="8694">
        <v>0</v>
      </c>
      <c r="T14" s="8694">
        <v>0</v>
      </c>
      <c r="U14" s="8694">
        <v>0</v>
      </c>
      <c r="V14" s="8694">
        <v>0</v>
      </c>
      <c r="W14" s="8694">
        <v>0</v>
      </c>
      <c r="X14" s="8694">
        <v>0</v>
      </c>
      <c r="Y14" s="8694">
        <v>0</v>
      </c>
      <c r="Z14" s="8694">
        <v>0</v>
      </c>
      <c r="AA14" s="8694">
        <v>0</v>
      </c>
      <c r="AB14" s="8699">
        <f t="shared" si="14"/>
      </c>
      <c r="AC14" s="8709">
        <f t="shared" si="17"/>
      </c>
      <c r="AD14" s="8701">
        <f t="shared" si="3"/>
      </c>
      <c r="AE14" s="8710">
        <f t="shared" si="11"/>
      </c>
      <c r="AF14" s="8703">
        <f>VLOOKUP(C14,'Data Products'!$A:$J,10,0)</f>
      </c>
      <c r="AG14" s="8704">
        <f t="shared" si="19"/>
      </c>
      <c r="AH14" s="8705">
        <f t="shared" si="5"/>
      </c>
      <c r="AI14" s="8717"/>
      <c r="AJ14" s="8706"/>
      <c r="AK14" s="8707"/>
      <c r="AL14" s="8718"/>
      <c r="AM14" s="8707"/>
      <c r="AN14" s="8707"/>
    </row>
    <row customHeight="true" hidden="true" ht="18" r="15">
      <c r="A15" s="8693">
        <v>13</v>
      </c>
      <c r="B15" s="8693" t="s">
        <v>10303</v>
      </c>
      <c r="C15" s="8693" t="s">
        <v>10326</v>
      </c>
      <c r="D15" s="8694">
        <v>0</v>
      </c>
      <c r="E15" s="8694">
        <v>0</v>
      </c>
      <c r="F15" s="8694"/>
      <c r="G15" s="8712">
        <f>VLOOKUP(C15,'Data Products'!$A:$B,2,0)</f>
      </c>
      <c r="H15" s="8713">
        <f t="shared" si="0"/>
      </c>
      <c r="I15" s="8697">
        <v>45648</v>
      </c>
      <c r="J15" s="8698">
        <f t="shared" si="9"/>
      </c>
      <c r="K15" s="8694">
        <v>0</v>
      </c>
      <c r="L15" s="8694">
        <v>0</v>
      </c>
      <c r="M15" s="8708">
        <v>0</v>
      </c>
      <c r="N15" s="8708">
        <v>0</v>
      </c>
      <c r="O15" s="8693" t="s">
        <v>10322</v>
      </c>
      <c r="P15" s="8694">
        <v>0</v>
      </c>
      <c r="Q15" s="8694">
        <v>0</v>
      </c>
      <c r="R15" s="8694">
        <v>0</v>
      </c>
      <c r="S15" s="8694">
        <v>0</v>
      </c>
      <c r="T15" s="8694">
        <v>0</v>
      </c>
      <c r="U15" s="8694">
        <v>0</v>
      </c>
      <c r="V15" s="8694">
        <v>0</v>
      </c>
      <c r="W15" s="8694">
        <v>0</v>
      </c>
      <c r="X15" s="8694">
        <v>0</v>
      </c>
      <c r="Y15" s="8694">
        <v>0</v>
      </c>
      <c r="Z15" s="8694">
        <v>0</v>
      </c>
      <c r="AA15" s="8694">
        <v>0</v>
      </c>
      <c r="AB15" s="8699">
        <f t="shared" si="14"/>
      </c>
      <c r="AC15" s="8709">
        <f t="shared" si="17"/>
      </c>
      <c r="AD15" s="8701">
        <f t="shared" si="3"/>
      </c>
      <c r="AE15" s="8710">
        <f t="shared" si="11"/>
      </c>
      <c r="AF15" s="8703">
        <f>VLOOKUP(C15,'Data Products'!$A:$J,10,0)</f>
      </c>
      <c r="AG15" s="8704">
        <f t="shared" si="19"/>
      </c>
      <c r="AH15" s="8705">
        <f t="shared" si="5"/>
      </c>
      <c r="AI15" s="8717"/>
      <c r="AJ15" s="8706"/>
      <c r="AK15" s="8707"/>
      <c r="AL15" s="8718"/>
      <c r="AM15" s="8707"/>
      <c r="AN15" s="8707"/>
    </row>
    <row customHeight="true" hidden="true" ht="18" r="16">
      <c r="A16" s="8693">
        <v>14</v>
      </c>
      <c r="B16" s="8693" t="s">
        <v>10303</v>
      </c>
      <c r="C16" s="8693" t="s">
        <v>10327</v>
      </c>
      <c r="D16" s="8694">
        <v>0</v>
      </c>
      <c r="E16" s="8694">
        <v>0</v>
      </c>
      <c r="F16" s="8694"/>
      <c r="G16" s="8712">
        <f>VLOOKUP(C16,'Data Products'!$A:$B,2,0)</f>
      </c>
      <c r="H16" s="8713">
        <f t="shared" si="0"/>
      </c>
      <c r="I16" s="8697">
        <v>45504</v>
      </c>
      <c r="J16" s="8698">
        <f t="shared" si="9"/>
      </c>
      <c r="K16" s="8694">
        <v>0</v>
      </c>
      <c r="L16" s="8694">
        <v>0</v>
      </c>
      <c r="M16" s="8694">
        <v>0</v>
      </c>
      <c r="N16" s="8694">
        <v>0</v>
      </c>
      <c r="O16" s="8693" t="s">
        <v>10322</v>
      </c>
      <c r="P16" s="8694">
        <v>0</v>
      </c>
      <c r="Q16" s="8694">
        <v>0</v>
      </c>
      <c r="R16" s="8694">
        <v>0</v>
      </c>
      <c r="S16" s="8694">
        <v>0</v>
      </c>
      <c r="T16" s="8694">
        <v>0</v>
      </c>
      <c r="U16" s="8694">
        <v>0</v>
      </c>
      <c r="V16" s="8694">
        <v>0</v>
      </c>
      <c r="W16" s="8694">
        <v>0</v>
      </c>
      <c r="X16" s="8694">
        <v>0</v>
      </c>
      <c r="Y16" s="8694">
        <v>0</v>
      </c>
      <c r="Z16" s="8694">
        <v>0</v>
      </c>
      <c r="AA16" s="8694">
        <v>0</v>
      </c>
      <c r="AB16" s="8699">
        <f t="shared" si="14"/>
      </c>
      <c r="AC16" s="8709">
        <f t="shared" si="17"/>
      </c>
      <c r="AD16" s="8701">
        <f t="shared" si="3"/>
      </c>
      <c r="AE16" s="8710">
        <f t="shared" si="11"/>
      </c>
      <c r="AF16" s="8703">
        <f>VLOOKUP(C16,'Data Products'!$A:$J,10,0)</f>
      </c>
      <c r="AG16" s="8704">
        <f t="shared" si="19"/>
      </c>
      <c r="AH16" s="8705">
        <f t="shared" si="5"/>
      </c>
      <c r="AI16" s="8717"/>
      <c r="AJ16" s="8706"/>
      <c r="AK16" s="8707"/>
      <c r="AL16" s="8706"/>
      <c r="AM16" s="8707"/>
      <c r="AN16" s="8707"/>
    </row>
    <row customHeight="true" hidden="true" ht="18" r="17">
      <c r="A17" s="8693">
        <v>15</v>
      </c>
      <c r="B17" s="8693" t="s">
        <v>10303</v>
      </c>
      <c r="C17" s="8693" t="s">
        <v>10328</v>
      </c>
      <c r="D17" s="8694">
        <v>0</v>
      </c>
      <c r="E17" s="8694">
        <v>0</v>
      </c>
      <c r="F17" s="8694"/>
      <c r="G17" s="8695">
        <f>VLOOKUP(C17,'Data Products'!$A:$B,2,0)</f>
      </c>
      <c r="H17" s="8696">
        <f t="shared" si="0"/>
      </c>
      <c r="I17" s="8697">
        <v>45653</v>
      </c>
      <c r="J17" s="8698">
        <f t="shared" si="9"/>
      </c>
      <c r="K17" s="8694">
        <v>0</v>
      </c>
      <c r="L17" s="8694">
        <v>0</v>
      </c>
      <c r="M17" s="8694">
        <v>1000</v>
      </c>
      <c r="N17" s="8694">
        <v>1500</v>
      </c>
      <c r="O17" s="8693" t="s">
        <v>10322</v>
      </c>
      <c r="P17" s="8694">
        <v>0</v>
      </c>
      <c r="Q17" s="8694">
        <v>0</v>
      </c>
      <c r="R17" s="8694">
        <v>0</v>
      </c>
      <c r="S17" s="8694">
        <v>0</v>
      </c>
      <c r="T17" s="8694">
        <v>0</v>
      </c>
      <c r="U17" s="8694">
        <v>0</v>
      </c>
      <c r="V17" s="8694">
        <v>0</v>
      </c>
      <c r="W17" s="8694">
        <v>0</v>
      </c>
      <c r="X17" s="8694">
        <v>0</v>
      </c>
      <c r="Y17" s="8694">
        <v>0</v>
      </c>
      <c r="Z17" s="8694">
        <v>0</v>
      </c>
      <c r="AA17" s="8694">
        <v>0</v>
      </c>
      <c r="AB17" s="8699">
        <f t="shared" si="14"/>
      </c>
      <c r="AC17" s="8709">
        <f t="shared" si="17"/>
      </c>
      <c r="AD17" s="8701">
        <f t="shared" si="3"/>
      </c>
      <c r="AE17" s="8710">
        <f t="shared" si="11"/>
      </c>
      <c r="AF17" s="8703">
        <f>VLOOKUP(C17,'Data Products'!$A:$J,10,0)</f>
      </c>
      <c r="AG17" s="8704">
        <f t="shared" si="19"/>
      </c>
      <c r="AH17" s="8705">
        <f t="shared" si="5"/>
      </c>
      <c r="AI17" s="8717"/>
      <c r="AJ17" s="8707"/>
      <c r="AK17" s="8707"/>
      <c r="AL17" s="8706"/>
      <c r="AM17" s="8707"/>
      <c r="AN17" s="8707"/>
    </row>
    <row r="18">
      <c r="A18" s="8693">
        <v>16</v>
      </c>
      <c r="B18" s="8693" t="s">
        <v>10303</v>
      </c>
      <c r="C18" s="8693" t="s">
        <v>10329</v>
      </c>
      <c r="D18" s="8694">
        <v>2040</v>
      </c>
      <c r="E18" s="8694">
        <v>2040</v>
      </c>
      <c r="F18" s="8694"/>
      <c r="G18" s="8695">
        <f>VLOOKUP(C18,'Data Products'!$A:$B,2,0)</f>
      </c>
      <c r="H18" s="8696">
        <f t="shared" si="0"/>
      </c>
      <c r="I18" s="8697">
        <v>45737</v>
      </c>
      <c r="J18" s="8698">
        <f t="shared" si="9"/>
      </c>
      <c r="K18" s="8694">
        <v>306</v>
      </c>
      <c r="L18" s="8694">
        <v>706</v>
      </c>
      <c r="M18" s="8694">
        <v>0</v>
      </c>
      <c r="N18" s="8694">
        <v>0</v>
      </c>
      <c r="O18" s="8693" t="s">
        <v>10322</v>
      </c>
      <c r="P18" s="8694">
        <v>1400</v>
      </c>
      <c r="Q18" s="8694">
        <v>1400</v>
      </c>
      <c r="R18" s="8694">
        <v>227</v>
      </c>
      <c r="S18" s="8694">
        <v>227</v>
      </c>
      <c r="T18" s="8694">
        <v>413</v>
      </c>
      <c r="U18" s="8694">
        <v>413</v>
      </c>
      <c r="V18" s="8694">
        <v>0</v>
      </c>
      <c r="W18" s="8694">
        <v>0</v>
      </c>
      <c r="X18" s="8694">
        <v>0</v>
      </c>
      <c r="Y18" s="8694">
        <v>0</v>
      </c>
      <c r="Z18" s="8694">
        <v>0</v>
      </c>
      <c r="AA18" s="8694">
        <v>0</v>
      </c>
      <c r="AB18" s="8699">
        <f t="shared" si="14"/>
      </c>
      <c r="AC18" s="8700">
        <f t="shared" si="17"/>
      </c>
      <c r="AD18" s="8701">
        <f t="shared" si="3"/>
      </c>
      <c r="AE18" s="8702">
        <f t="shared" si="11"/>
      </c>
      <c r="AF18" s="8703">
        <f>VLOOKUP(C18,'Data Products'!$A:$J,10,0)</f>
      </c>
      <c r="AG18" s="8704">
        <f t="shared" si="19"/>
      </c>
      <c r="AH18" s="8705">
        <f t="shared" si="5"/>
      </c>
      <c r="AI18" s="8717" t="s">
        <v>10324</v>
      </c>
      <c r="AJ18" s="8707"/>
      <c r="AK18" s="8707"/>
      <c r="AL18" s="8706"/>
      <c r="AM18" s="8707"/>
      <c r="AN18" s="8707"/>
    </row>
    <row r="19">
      <c r="A19" s="8693">
        <v>17</v>
      </c>
      <c r="B19" s="8693" t="s">
        <v>10303</v>
      </c>
      <c r="C19" s="8693" t="s">
        <v>10330</v>
      </c>
      <c r="D19" s="8694">
        <v>456</v>
      </c>
      <c r="E19" s="8694">
        <v>453</v>
      </c>
      <c r="F19" s="8694"/>
      <c r="G19" s="8695">
        <f>VLOOKUP(C19,'Data Products'!$A:$B,2,0)</f>
      </c>
      <c r="H19" s="8696">
        <f t="shared" si="0"/>
      </c>
      <c r="I19" s="8697">
        <v>45653</v>
      </c>
      <c r="J19" s="8698">
        <f t="shared" si="9"/>
      </c>
      <c r="K19" s="8694">
        <v>719</v>
      </c>
      <c r="L19" s="8694">
        <v>778</v>
      </c>
      <c r="M19" s="8694">
        <v>0</v>
      </c>
      <c r="N19" s="8694">
        <v>0</v>
      </c>
      <c r="O19" s="8693" t="s">
        <v>10322</v>
      </c>
      <c r="P19" s="8694">
        <v>250</v>
      </c>
      <c r="Q19" s="8694">
        <v>250</v>
      </c>
      <c r="R19" s="8694">
        <v>112</v>
      </c>
      <c r="S19" s="8694">
        <v>109</v>
      </c>
      <c r="T19" s="8694">
        <v>94</v>
      </c>
      <c r="U19" s="8694">
        <v>94</v>
      </c>
      <c r="V19" s="8694">
        <v>0</v>
      </c>
      <c r="W19" s="8694">
        <v>0</v>
      </c>
      <c r="X19" s="8694">
        <v>0</v>
      </c>
      <c r="Y19" s="8694">
        <v>0</v>
      </c>
      <c r="Z19" s="8694">
        <v>0</v>
      </c>
      <c r="AA19" s="8694">
        <v>0</v>
      </c>
      <c r="AB19" s="8699">
        <f t="shared" si="14"/>
      </c>
      <c r="AC19" s="8700">
        <f t="shared" si="17"/>
      </c>
      <c r="AD19" s="8701">
        <f t="shared" si="3"/>
      </c>
      <c r="AE19" s="8702">
        <f t="shared" si="11"/>
      </c>
      <c r="AF19" s="8703">
        <f>VLOOKUP(C19,'Data Products'!$A:$J,10,0)</f>
      </c>
      <c r="AG19" s="8704">
        <f t="shared" si="19"/>
      </c>
      <c r="AH19" s="8705">
        <f t="shared" si="5"/>
      </c>
      <c r="AI19" s="8717"/>
      <c r="AJ19" s="8707"/>
      <c r="AK19" s="8707"/>
      <c r="AL19" s="8706"/>
      <c r="AM19" s="8707"/>
      <c r="AN19" s="8707"/>
    </row>
    <row r="20">
      <c r="A20" s="8693">
        <v>18</v>
      </c>
      <c r="B20" s="8693" t="s">
        <v>10303</v>
      </c>
      <c r="C20" s="8693" t="s">
        <v>10331</v>
      </c>
      <c r="D20" s="8694">
        <v>12</v>
      </c>
      <c r="E20" s="8694">
        <v>12</v>
      </c>
      <c r="F20" s="8694"/>
      <c r="G20" s="8695">
        <f>VLOOKUP(C20,'Data Products'!$A:$B,2,0)</f>
      </c>
      <c r="H20" s="8696">
        <f t="shared" si="0"/>
      </c>
      <c r="I20" s="8697">
        <v>45653</v>
      </c>
      <c r="J20" s="8698">
        <f t="shared" si="9"/>
      </c>
      <c r="K20" s="8694">
        <v>6</v>
      </c>
      <c r="L20" s="8694">
        <v>7</v>
      </c>
      <c r="M20" s="8694">
        <v>0</v>
      </c>
      <c r="N20" s="8694">
        <v>0</v>
      </c>
      <c r="O20" s="8693" t="s">
        <v>10322</v>
      </c>
      <c r="P20" s="8694">
        <v>0</v>
      </c>
      <c r="Q20" s="8694">
        <v>0</v>
      </c>
      <c r="R20" s="8694">
        <v>10</v>
      </c>
      <c r="S20" s="8694">
        <v>10</v>
      </c>
      <c r="T20" s="8694">
        <v>2</v>
      </c>
      <c r="U20" s="8694">
        <v>2</v>
      </c>
      <c r="V20" s="8694">
        <v>0</v>
      </c>
      <c r="W20" s="8694">
        <v>0</v>
      </c>
      <c r="X20" s="8694">
        <v>0</v>
      </c>
      <c r="Y20" s="8694">
        <v>0</v>
      </c>
      <c r="Z20" s="8694">
        <v>0</v>
      </c>
      <c r="AA20" s="8694">
        <v>0</v>
      </c>
      <c r="AB20" s="8699">
        <f t="shared" si="14"/>
      </c>
      <c r="AC20" s="8715">
        <f t="shared" si="17"/>
      </c>
      <c r="AD20" s="8701">
        <f t="shared" si="3"/>
      </c>
      <c r="AE20" s="8716">
        <f t="shared" si="11"/>
      </c>
      <c r="AF20" s="8703">
        <f>VLOOKUP(C20,'Data Products'!$A:$J,10,0)</f>
      </c>
      <c r="AG20" s="8704">
        <f t="shared" si="19"/>
      </c>
      <c r="AH20" s="8705">
        <f t="shared" si="5"/>
      </c>
      <c r="AI20" s="8717" t="s">
        <v>10332</v>
      </c>
      <c r="AJ20" s="8707"/>
      <c r="AK20" s="8707"/>
      <c r="AL20" s="8706"/>
      <c r="AM20" s="8707"/>
      <c r="AN20" s="8707"/>
    </row>
    <row r="21">
      <c r="A21" s="8693">
        <v>19</v>
      </c>
      <c r="B21" s="8693" t="s">
        <v>10303</v>
      </c>
      <c r="C21" s="8693" t="s">
        <v>10333</v>
      </c>
      <c r="D21" s="8694">
        <v>4</v>
      </c>
      <c r="E21" s="8694">
        <v>4</v>
      </c>
      <c r="F21" s="8694"/>
      <c r="G21" s="8695">
        <f>VLOOKUP(C21,'Data Products'!$A:$B,2,0)</f>
      </c>
      <c r="H21" s="8696">
        <f t="shared" si="0"/>
      </c>
      <c r="I21" s="8697">
        <v>45847</v>
      </c>
      <c r="J21" s="8698">
        <f t="shared" si="9"/>
      </c>
      <c r="K21" s="8694">
        <v>4</v>
      </c>
      <c r="L21" s="8694">
        <v>4</v>
      </c>
      <c r="M21" s="8694">
        <v>0</v>
      </c>
      <c r="N21" s="8694">
        <v>0</v>
      </c>
      <c r="O21" s="8693" t="s">
        <v>10322</v>
      </c>
      <c r="P21" s="8694">
        <v>0</v>
      </c>
      <c r="Q21" s="8694">
        <v>0</v>
      </c>
      <c r="R21" s="8694">
        <v>4</v>
      </c>
      <c r="S21" s="8694">
        <v>4</v>
      </c>
      <c r="T21" s="8694">
        <v>0</v>
      </c>
      <c r="U21" s="8694">
        <v>0</v>
      </c>
      <c r="V21" s="8694">
        <v>0</v>
      </c>
      <c r="W21" s="8694">
        <v>0</v>
      </c>
      <c r="X21" s="8694">
        <v>0</v>
      </c>
      <c r="Y21" s="8694">
        <v>0</v>
      </c>
      <c r="Z21" s="8694">
        <v>0</v>
      </c>
      <c r="AA21" s="8694">
        <v>0</v>
      </c>
      <c r="AB21" s="8699">
        <f t="shared" si="14"/>
      </c>
      <c r="AC21" s="8709">
        <f t="shared" si="17"/>
      </c>
      <c r="AD21" s="8701">
        <f t="shared" si="3"/>
      </c>
      <c r="AE21" s="8710">
        <f t="shared" si="11"/>
      </c>
      <c r="AF21" s="8703">
        <f>VLOOKUP(C21,'Data Products'!$A:$J,10,0)</f>
      </c>
      <c r="AG21" s="8704">
        <f t="shared" si="19"/>
      </c>
      <c r="AH21" s="8705">
        <f t="shared" si="5"/>
      </c>
      <c r="AI21" s="8717" t="s">
        <v>10332</v>
      </c>
      <c r="AJ21" s="8707"/>
      <c r="AK21" s="8707"/>
      <c r="AL21" s="8706"/>
      <c r="AM21" s="8707"/>
      <c r="AN21" s="8707"/>
    </row>
    <row r="22">
      <c r="A22" s="8693">
        <v>20</v>
      </c>
      <c r="B22" s="8693" t="s">
        <v>10303</v>
      </c>
      <c r="C22" s="8693" t="s">
        <v>10334</v>
      </c>
      <c r="D22" s="8694">
        <v>255</v>
      </c>
      <c r="E22" s="8694">
        <v>255</v>
      </c>
      <c r="F22" s="8694"/>
      <c r="G22" s="8695">
        <f>VLOOKUP(C22,'Data Products'!$A:$B,2,0)</f>
      </c>
      <c r="H22" s="8696">
        <f t="shared" si="0"/>
      </c>
      <c r="I22" s="8697">
        <v>45847</v>
      </c>
      <c r="J22" s="8698">
        <f t="shared" si="9"/>
      </c>
      <c r="K22" s="8694">
        <v>83</v>
      </c>
      <c r="L22" s="8694">
        <v>86</v>
      </c>
      <c r="M22" s="8694">
        <v>0</v>
      </c>
      <c r="N22" s="8694">
        <v>0</v>
      </c>
      <c r="O22" s="8693" t="s">
        <v>10322</v>
      </c>
      <c r="P22" s="8694">
        <v>0</v>
      </c>
      <c r="Q22" s="8694">
        <v>0</v>
      </c>
      <c r="R22" s="8694">
        <v>64</v>
      </c>
      <c r="S22" s="8694">
        <v>64</v>
      </c>
      <c r="T22" s="8694">
        <v>191</v>
      </c>
      <c r="U22" s="8694">
        <v>191</v>
      </c>
      <c r="V22" s="8694">
        <v>0</v>
      </c>
      <c r="W22" s="8694">
        <v>0</v>
      </c>
      <c r="X22" s="8694">
        <v>0</v>
      </c>
      <c r="Y22" s="8694">
        <v>0</v>
      </c>
      <c r="Z22" s="8694">
        <v>0</v>
      </c>
      <c r="AA22" s="8694">
        <v>0</v>
      </c>
      <c r="AB22" s="8699">
        <f t="shared" si="14"/>
      </c>
      <c r="AC22" s="8700">
        <f t="shared" si="17"/>
      </c>
      <c r="AD22" s="8701">
        <f t="shared" si="3"/>
      </c>
      <c r="AE22" s="8702">
        <f t="shared" si="11"/>
      </c>
      <c r="AF22" s="8703">
        <f>VLOOKUP(C22,'Data Products'!$A:$J,10,0)</f>
      </c>
      <c r="AG22" s="8704">
        <f t="shared" si="19"/>
      </c>
      <c r="AH22" s="8705">
        <f t="shared" si="5"/>
      </c>
      <c r="AI22" s="8717"/>
      <c r="AJ22" s="8707"/>
      <c r="AK22" s="8707"/>
      <c r="AL22" s="8706"/>
      <c r="AM22" s="8707"/>
      <c r="AN22" s="8707"/>
    </row>
    <row customHeight="true" hidden="true" ht="18" r="23">
      <c r="A23" s="8693">
        <v>21</v>
      </c>
      <c r="B23" s="8693" t="s">
        <v>10312</v>
      </c>
      <c r="C23" s="8693" t="s">
        <v>10335</v>
      </c>
      <c r="D23" s="8694">
        <v>0</v>
      </c>
      <c r="E23" s="8694">
        <v>0</v>
      </c>
      <c r="F23" s="8694"/>
      <c r="G23" s="8712">
        <f>VLOOKUP(C23,'Data Products'!$A:$B,2,0)</f>
      </c>
      <c r="H23" s="8713">
        <f t="shared" si="0"/>
      </c>
      <c r="I23" s="8697">
        <v>45415</v>
      </c>
      <c r="J23" s="8698">
        <f t="shared" si="9"/>
      </c>
      <c r="K23" s="8694">
        <v>0</v>
      </c>
      <c r="L23" s="8694">
        <v>0</v>
      </c>
      <c r="M23" s="8694">
        <v>0</v>
      </c>
      <c r="N23" s="8694">
        <v>0</v>
      </c>
      <c r="O23" s="8693" t="s">
        <v>10322</v>
      </c>
      <c r="P23" s="8694">
        <v>0</v>
      </c>
      <c r="Q23" s="8694">
        <v>0</v>
      </c>
      <c r="R23" s="8694">
        <v>0</v>
      </c>
      <c r="S23" s="8694">
        <v>0</v>
      </c>
      <c r="T23" s="8694">
        <v>0</v>
      </c>
      <c r="U23" s="8694">
        <v>0</v>
      </c>
      <c r="V23" s="8694">
        <v>0</v>
      </c>
      <c r="W23" s="8694">
        <v>0</v>
      </c>
      <c r="X23" s="8694">
        <v>0</v>
      </c>
      <c r="Y23" s="8694">
        <v>0</v>
      </c>
      <c r="Z23" s="8694">
        <v>0</v>
      </c>
      <c r="AA23" s="8694">
        <v>0</v>
      </c>
      <c r="AB23" s="8699">
        <f t="shared" si="14"/>
      </c>
      <c r="AC23" s="8715">
        <f t="shared" si="17"/>
      </c>
      <c r="AD23" s="8701">
        <f t="shared" si="3"/>
      </c>
      <c r="AE23" s="8716">
        <f t="shared" si="11"/>
      </c>
      <c r="AF23" s="8703">
        <f>VLOOKUP(C23,'Data Products'!$A:$J,10,0)</f>
      </c>
      <c r="AG23" s="8704">
        <f t="shared" si="19"/>
      </c>
      <c r="AH23" s="8705">
        <f t="shared" si="5"/>
      </c>
      <c r="AI23" s="8706" t="s">
        <v>10336</v>
      </c>
      <c r="AJ23" s="8707"/>
      <c r="AK23" s="8707"/>
      <c r="AL23" s="8694"/>
      <c r="AM23" s="8707"/>
      <c r="AN23" s="8707"/>
    </row>
    <row customHeight="true" hidden="true" ht="18" r="24">
      <c r="A24" s="8693">
        <v>22</v>
      </c>
      <c r="B24" s="8693" t="s">
        <v>10337</v>
      </c>
      <c r="C24" s="8693" t="s">
        <v>10338</v>
      </c>
      <c r="D24" s="8694">
        <v>0</v>
      </c>
      <c r="E24" s="8694">
        <v>0</v>
      </c>
      <c r="F24" s="8694"/>
      <c r="G24" s="8712">
        <f>VLOOKUP(C24,'Data Products'!$A:$B,2,0)</f>
      </c>
      <c r="H24" s="8713">
        <f t="shared" si="0"/>
      </c>
      <c r="I24" s="8697">
        <v>45436</v>
      </c>
      <c r="J24" s="8698">
        <f t="shared" si="9"/>
      </c>
      <c r="K24" s="8694">
        <v>0</v>
      </c>
      <c r="L24" s="8694">
        <v>0</v>
      </c>
      <c r="M24" s="8694">
        <v>0</v>
      </c>
      <c r="N24" s="8694">
        <v>0</v>
      </c>
      <c r="O24" s="8693" t="s">
        <v>10322</v>
      </c>
      <c r="P24" s="8694">
        <v>0</v>
      </c>
      <c r="Q24" s="8694">
        <v>0</v>
      </c>
      <c r="R24" s="8694">
        <v>0</v>
      </c>
      <c r="S24" s="8694">
        <v>0</v>
      </c>
      <c r="T24" s="8694">
        <v>0</v>
      </c>
      <c r="U24" s="8694">
        <v>0</v>
      </c>
      <c r="V24" s="8694">
        <v>0</v>
      </c>
      <c r="W24" s="8694">
        <v>0</v>
      </c>
      <c r="X24" s="8694">
        <v>0</v>
      </c>
      <c r="Y24" s="8694">
        <v>0</v>
      </c>
      <c r="Z24" s="8694">
        <v>0</v>
      </c>
      <c r="AA24" s="8694">
        <v>0</v>
      </c>
      <c r="AB24" s="8699">
        <f t="shared" si="14"/>
      </c>
      <c r="AC24" s="8709">
        <f t="shared" si="17"/>
      </c>
      <c r="AD24" s="8701">
        <f t="shared" si="3"/>
      </c>
      <c r="AE24" s="8710">
        <f t="shared" si="11"/>
      </c>
      <c r="AF24" s="8703">
        <f>VLOOKUP(C24,'Data Products'!$A:$J,10,0)</f>
      </c>
      <c r="AG24" s="8704">
        <f t="shared" si="19"/>
      </c>
      <c r="AH24" s="8705">
        <f t="shared" si="5"/>
      </c>
      <c r="AI24" s="8706"/>
      <c r="AJ24" s="8707"/>
      <c r="AK24" s="8707"/>
      <c r="AL24" s="8706"/>
      <c r="AM24" s="8707"/>
      <c r="AN24" s="8707"/>
    </row>
    <row customHeight="true" hidden="true" ht="18" r="25">
      <c r="A25" s="8693">
        <v>23</v>
      </c>
      <c r="B25" s="8693" t="s">
        <v>10312</v>
      </c>
      <c r="C25" s="8693" t="s">
        <v>10339</v>
      </c>
      <c r="D25" s="8694">
        <v>0</v>
      </c>
      <c r="E25" s="8694">
        <v>0</v>
      </c>
      <c r="F25" s="8694"/>
      <c r="G25" s="8712">
        <f>VLOOKUP(C25,'Data Products'!$A:$B,2,0)</f>
      </c>
      <c r="H25" s="8713">
        <f t="shared" si="0"/>
      </c>
      <c r="I25" s="8697">
        <v>45649</v>
      </c>
      <c r="J25" s="8698">
        <f t="shared" si="9"/>
      </c>
      <c r="K25" s="8694">
        <v>0</v>
      </c>
      <c r="L25" s="8694">
        <v>0</v>
      </c>
      <c r="M25" s="8694">
        <v>1000</v>
      </c>
      <c r="N25" s="8694">
        <v>2000</v>
      </c>
      <c r="O25" s="8693" t="s">
        <v>10340</v>
      </c>
      <c r="P25" s="8694">
        <v>0</v>
      </c>
      <c r="Q25" s="8694">
        <v>0</v>
      </c>
      <c r="R25" s="8708">
        <v>0</v>
      </c>
      <c r="S25" s="8694">
        <v>0</v>
      </c>
      <c r="T25" s="8694">
        <v>0</v>
      </c>
      <c r="U25" s="8694">
        <v>0</v>
      </c>
      <c r="V25" s="8694">
        <v>0</v>
      </c>
      <c r="W25" s="8694">
        <v>0</v>
      </c>
      <c r="X25" s="8694">
        <v>0</v>
      </c>
      <c r="Y25" s="8694">
        <v>0</v>
      </c>
      <c r="Z25" s="8694">
        <v>0</v>
      </c>
      <c r="AA25" s="8694">
        <v>0</v>
      </c>
      <c r="AB25" s="8699">
        <f t="shared" si="14"/>
      </c>
      <c r="AC25" s="8709">
        <f t="shared" si="17"/>
      </c>
      <c r="AD25" s="8701">
        <f t="shared" si="3"/>
      </c>
      <c r="AE25" s="8710">
        <f t="shared" si="11"/>
      </c>
      <c r="AF25" s="8703">
        <f>VLOOKUP(C25,'Data Products'!$A:$J,10,0)</f>
      </c>
      <c r="AG25" s="8704">
        <f t="shared" si="19"/>
      </c>
      <c r="AH25" s="8705">
        <f t="shared" si="5"/>
      </c>
      <c r="AI25" s="8706"/>
      <c r="AJ25" s="8707"/>
      <c r="AK25" s="8707"/>
      <c r="AL25" s="8706"/>
      <c r="AM25" s="8707"/>
      <c r="AN25" s="8707"/>
    </row>
    <row customHeight="true" hidden="true" ht="18" r="26">
      <c r="A26" s="8693">
        <v>24</v>
      </c>
      <c r="B26" s="8693" t="s">
        <v>10312</v>
      </c>
      <c r="C26" s="8693" t="s">
        <v>10341</v>
      </c>
      <c r="D26" s="8694">
        <v>0</v>
      </c>
      <c r="E26" s="8694">
        <v>0</v>
      </c>
      <c r="F26" s="8694"/>
      <c r="G26" s="8712">
        <f>VLOOKUP(C26,'Data Products'!$A:$B,2,0)</f>
      </c>
      <c r="H26" s="8713">
        <f t="shared" si="0"/>
      </c>
      <c r="I26" s="8697">
        <v>45415</v>
      </c>
      <c r="J26" s="8698">
        <f t="shared" si="9"/>
      </c>
      <c r="K26" s="8694">
        <v>0</v>
      </c>
      <c r="L26" s="8694">
        <v>0</v>
      </c>
      <c r="M26" s="8694">
        <v>0</v>
      </c>
      <c r="N26" s="8694">
        <v>0</v>
      </c>
      <c r="O26" s="8693" t="s">
        <v>10340</v>
      </c>
      <c r="P26" s="8694">
        <v>0</v>
      </c>
      <c r="Q26" s="8694">
        <v>0</v>
      </c>
      <c r="R26" s="8694">
        <v>0</v>
      </c>
      <c r="S26" s="8694">
        <v>0</v>
      </c>
      <c r="T26" s="8694">
        <v>0</v>
      </c>
      <c r="U26" s="8694">
        <v>0</v>
      </c>
      <c r="V26" s="8694">
        <v>0</v>
      </c>
      <c r="W26" s="8694">
        <v>0</v>
      </c>
      <c r="X26" s="8694">
        <v>0</v>
      </c>
      <c r="Y26" s="8694">
        <v>0</v>
      </c>
      <c r="Z26" s="8694">
        <v>0</v>
      </c>
      <c r="AA26" s="8694">
        <v>0</v>
      </c>
      <c r="AB26" s="8699">
        <f t="shared" si="14"/>
      </c>
      <c r="AC26" s="8709">
        <f t="shared" si="17"/>
      </c>
      <c r="AD26" s="8701">
        <f t="shared" si="3"/>
      </c>
      <c r="AE26" s="8710">
        <f t="shared" si="11"/>
      </c>
      <c r="AF26" s="8703">
        <f>VLOOKUP(C26,'Data Products'!$A:$J,10,0)</f>
      </c>
      <c r="AG26" s="8704">
        <f t="shared" si="19"/>
      </c>
      <c r="AH26" s="8705">
        <f t="shared" si="5"/>
      </c>
      <c r="AI26" s="8706"/>
      <c r="AJ26" s="8706"/>
      <c r="AK26" s="8707"/>
      <c r="AL26" s="8706"/>
      <c r="AM26" s="8707"/>
      <c r="AN26" s="8707"/>
    </row>
    <row r="27">
      <c r="A27" s="8693">
        <v>25</v>
      </c>
      <c r="B27" s="8693" t="s">
        <v>10309</v>
      </c>
      <c r="C27" s="8693" t="s">
        <v>10342</v>
      </c>
      <c r="D27" s="8694">
        <v>894</v>
      </c>
      <c r="E27" s="8694">
        <v>888</v>
      </c>
      <c r="F27" s="8694"/>
      <c r="G27" s="8695">
        <f>VLOOKUP(C27,'Data Products'!$A:$B,2,0)</f>
      </c>
      <c r="H27" s="8696">
        <f t="shared" si="0"/>
      </c>
      <c r="I27" s="8697">
        <v>45454</v>
      </c>
      <c r="J27" s="8698">
        <f t="shared" si="9"/>
      </c>
      <c r="K27" s="8694">
        <v>1526</v>
      </c>
      <c r="L27" s="8694">
        <v>2025</v>
      </c>
      <c r="M27" s="8694">
        <v>0</v>
      </c>
      <c r="N27" s="8694">
        <v>0</v>
      </c>
      <c r="O27" s="8693" t="s">
        <v>10340</v>
      </c>
      <c r="P27" s="8694">
        <v>0</v>
      </c>
      <c r="Q27" s="8694">
        <v>0</v>
      </c>
      <c r="R27" s="8694">
        <v>346</v>
      </c>
      <c r="S27" s="8694">
        <v>341</v>
      </c>
      <c r="T27" s="8694">
        <v>548</v>
      </c>
      <c r="U27" s="8694">
        <v>547</v>
      </c>
      <c r="V27" s="8694">
        <v>0</v>
      </c>
      <c r="W27" s="8694">
        <v>0</v>
      </c>
      <c r="X27" s="8694">
        <v>0</v>
      </c>
      <c r="Y27" s="8694">
        <v>0</v>
      </c>
      <c r="Z27" s="8694">
        <v>0</v>
      </c>
      <c r="AA27" s="8694">
        <v>0</v>
      </c>
      <c r="AB27" s="8699">
        <f t="shared" si="14"/>
      </c>
      <c r="AC27" s="8715">
        <f t="shared" si="17"/>
      </c>
      <c r="AD27" s="8701">
        <f t="shared" si="3"/>
      </c>
      <c r="AE27" s="8716">
        <f t="shared" si="11"/>
      </c>
      <c r="AF27" s="8703">
        <f>VLOOKUP(C27,'Data Products'!$A:$J,10,0)</f>
      </c>
      <c r="AG27" s="8704">
        <f t="shared" si="19"/>
      </c>
      <c r="AH27" s="8705">
        <f t="shared" si="5"/>
      </c>
      <c r="AI27" s="8717" t="s">
        <v>10343</v>
      </c>
      <c r="AJ27" s="8706"/>
      <c r="AK27" s="8707"/>
      <c r="AL27" s="8706"/>
      <c r="AM27" s="8707"/>
      <c r="AN27" s="8707"/>
    </row>
    <row r="28">
      <c r="A28" s="8693">
        <v>26</v>
      </c>
      <c r="B28" s="8693" t="s">
        <v>10309</v>
      </c>
      <c r="C28" s="8693" t="s">
        <v>10344</v>
      </c>
      <c r="D28" s="8694">
        <v>3326</v>
      </c>
      <c r="E28" s="8694">
        <v>3310</v>
      </c>
      <c r="F28" s="8694"/>
      <c r="G28" s="8695">
        <f>VLOOKUP(C28,'Data Products'!$A:$B,2,0)</f>
      </c>
      <c r="H28" s="8696">
        <f t="shared" si="0"/>
      </c>
      <c r="I28" s="8697">
        <v>45974</v>
      </c>
      <c r="J28" s="8698">
        <f t="shared" si="9"/>
      </c>
      <c r="K28" s="8694">
        <v>387</v>
      </c>
      <c r="L28" s="8694">
        <v>507</v>
      </c>
      <c r="M28" s="8694">
        <v>500</v>
      </c>
      <c r="N28" s="8694">
        <v>1000</v>
      </c>
      <c r="O28" s="8693" t="s">
        <v>10340</v>
      </c>
      <c r="P28" s="8694">
        <v>1000</v>
      </c>
      <c r="Q28" s="8694">
        <v>1000</v>
      </c>
      <c r="R28" s="8694">
        <v>553</v>
      </c>
      <c r="S28" s="8694">
        <v>546</v>
      </c>
      <c r="T28" s="8694">
        <v>1755</v>
      </c>
      <c r="U28" s="8694">
        <v>1751</v>
      </c>
      <c r="V28" s="8694">
        <v>18</v>
      </c>
      <c r="W28" s="8694">
        <v>13</v>
      </c>
      <c r="X28" s="8694">
        <v>0</v>
      </c>
      <c r="Y28" s="8694">
        <v>0</v>
      </c>
      <c r="Z28" s="8694">
        <v>0</v>
      </c>
      <c r="AA28" s="8694">
        <v>0</v>
      </c>
      <c r="AB28" s="8699">
        <f t="shared" si="14"/>
      </c>
      <c r="AC28" s="8700">
        <f t="shared" si="17"/>
      </c>
      <c r="AD28" s="8701">
        <f t="shared" si="3"/>
      </c>
      <c r="AE28" s="8702">
        <f t="shared" si="11"/>
      </c>
      <c r="AF28" s="8703">
        <f>VLOOKUP(C28,'Data Products'!$A:$J,10,0)</f>
      </c>
      <c r="AG28" s="8704">
        <f t="shared" si="19"/>
      </c>
      <c r="AH28" s="8705">
        <f t="shared" si="5"/>
      </c>
      <c r="AI28" s="8706"/>
      <c r="AJ28" s="8706"/>
      <c r="AK28" s="8707"/>
      <c r="AL28" s="8706"/>
      <c r="AM28" s="8707"/>
      <c r="AN28" s="8707"/>
    </row>
    <row customHeight="true" hidden="true" ht="18" r="29">
      <c r="A29" s="8693">
        <v>27</v>
      </c>
      <c r="B29" s="8693" t="s">
        <v>10312</v>
      </c>
      <c r="C29" s="8693" t="s">
        <v>10345</v>
      </c>
      <c r="D29" s="8694">
        <v>0</v>
      </c>
      <c r="E29" s="8694">
        <v>0</v>
      </c>
      <c r="F29" s="8694"/>
      <c r="G29" s="8695">
        <f>VLOOKUP(C29,'Data Products'!$A:$B,2,0)</f>
      </c>
      <c r="H29" s="8696">
        <f t="shared" si="0"/>
      </c>
      <c r="I29" s="8697">
        <v>45827</v>
      </c>
      <c r="J29" s="8698">
        <f t="shared" si="9"/>
      </c>
      <c r="K29" s="8694">
        <v>0</v>
      </c>
      <c r="L29" s="8694">
        <v>3</v>
      </c>
      <c r="M29" s="8694">
        <v>0</v>
      </c>
      <c r="N29" s="8694">
        <v>0</v>
      </c>
      <c r="O29" s="8693" t="s">
        <v>10340</v>
      </c>
      <c r="P29" s="8694">
        <v>0</v>
      </c>
      <c r="Q29" s="8694">
        <v>0</v>
      </c>
      <c r="R29" s="8694">
        <v>0</v>
      </c>
      <c r="S29" s="8694">
        <v>0</v>
      </c>
      <c r="T29" s="8694">
        <v>0</v>
      </c>
      <c r="U29" s="8694">
        <v>0</v>
      </c>
      <c r="V29" s="8694">
        <v>0</v>
      </c>
      <c r="W29" s="8694">
        <v>0</v>
      </c>
      <c r="X29" s="8694">
        <v>0</v>
      </c>
      <c r="Y29" s="8694">
        <v>0</v>
      </c>
      <c r="Z29" s="8694">
        <v>0</v>
      </c>
      <c r="AA29" s="8694">
        <v>0</v>
      </c>
      <c r="AB29" s="8699">
        <f t="shared" si="14"/>
      </c>
      <c r="AC29" s="8719">
        <f t="shared" si="17"/>
      </c>
      <c r="AD29" s="8701">
        <f t="shared" si="3"/>
      </c>
      <c r="AE29" s="8720">
        <f t="shared" si="11"/>
      </c>
      <c r="AF29" s="8703">
        <f>VLOOKUP(C29,'Data Products'!$A:$J,10,0)</f>
      </c>
      <c r="AG29" s="8704">
        <f t="shared" si="19"/>
      </c>
      <c r="AH29" s="8705">
        <f t="shared" si="5"/>
      </c>
      <c r="AI29" s="8706" t="s">
        <v>10346</v>
      </c>
      <c r="AJ29" s="8706"/>
      <c r="AK29" s="8707"/>
      <c r="AL29" s="8706"/>
      <c r="AM29" s="8707"/>
      <c r="AN29" s="8707"/>
    </row>
    <row r="30">
      <c r="A30" s="8693">
        <v>28</v>
      </c>
      <c r="B30" s="8693" t="s">
        <v>10309</v>
      </c>
      <c r="C30" s="8693" t="s">
        <v>10347</v>
      </c>
      <c r="D30" s="8694">
        <v>4145</v>
      </c>
      <c r="E30" s="8694">
        <v>4144</v>
      </c>
      <c r="F30" s="8694"/>
      <c r="G30" s="8695">
        <f>VLOOKUP(C30,'Data Products'!$A:$B,2,0)</f>
      </c>
      <c r="H30" s="8696">
        <f t="shared" si="0"/>
      </c>
      <c r="I30" s="8697">
        <v>45590</v>
      </c>
      <c r="J30" s="8698">
        <f t="shared" si="9"/>
      </c>
      <c r="K30" s="8694">
        <v>210</v>
      </c>
      <c r="L30" s="8694">
        <v>417</v>
      </c>
      <c r="M30" s="8694">
        <v>0</v>
      </c>
      <c r="N30" s="8694">
        <v>0</v>
      </c>
      <c r="O30" s="8693" t="s">
        <v>10340</v>
      </c>
      <c r="P30" s="8694">
        <v>2500</v>
      </c>
      <c r="Q30" s="8694">
        <v>2500</v>
      </c>
      <c r="R30" s="8694">
        <v>758</v>
      </c>
      <c r="S30" s="8694">
        <v>758</v>
      </c>
      <c r="T30" s="8694">
        <v>887</v>
      </c>
      <c r="U30" s="8694">
        <v>886</v>
      </c>
      <c r="V30" s="8694">
        <v>0</v>
      </c>
      <c r="W30" s="8694">
        <v>0</v>
      </c>
      <c r="X30" s="8694">
        <v>0</v>
      </c>
      <c r="Y30" s="8694">
        <v>0</v>
      </c>
      <c r="Z30" s="8694">
        <v>0</v>
      </c>
      <c r="AA30" s="8694">
        <v>0</v>
      </c>
      <c r="AB30" s="8699">
        <f t="shared" si="14"/>
      </c>
      <c r="AC30" s="8709">
        <f t="shared" si="17"/>
      </c>
      <c r="AD30" s="8701">
        <f t="shared" si="3"/>
      </c>
      <c r="AE30" s="8710">
        <f t="shared" si="11"/>
      </c>
      <c r="AF30" s="8703">
        <f>VLOOKUP(C30,'Data Products'!$A:$J,10,0)</f>
      </c>
      <c r="AG30" s="8704">
        <f t="shared" si="19"/>
      </c>
      <c r="AH30" s="8705">
        <f t="shared" si="5"/>
      </c>
      <c r="AI30" s="8706"/>
      <c r="AJ30" s="8706"/>
      <c r="AK30" s="8707"/>
      <c r="AL30" s="8706"/>
      <c r="AM30" s="8707"/>
      <c r="AN30" s="8707"/>
    </row>
    <row customHeight="true" hidden="true" ht="18" r="31">
      <c r="A31" s="8693">
        <v>29</v>
      </c>
      <c r="B31" s="8693" t="s">
        <v>10312</v>
      </c>
      <c r="C31" s="8693" t="s">
        <v>10348</v>
      </c>
      <c r="D31" s="8694">
        <v>0</v>
      </c>
      <c r="E31" s="8694">
        <v>0</v>
      </c>
      <c r="F31" s="8694"/>
      <c r="G31" s="8712">
        <f>VLOOKUP(C31,'Data Products'!$A:$B,2,0)</f>
      </c>
      <c r="H31" s="8713">
        <f t="shared" si="0"/>
      </c>
      <c r="I31" s="8697">
        <v>45513</v>
      </c>
      <c r="J31" s="8698">
        <f t="shared" si="9"/>
      </c>
      <c r="K31" s="8694">
        <v>0</v>
      </c>
      <c r="L31" s="8694">
        <v>0</v>
      </c>
      <c r="M31" s="8694">
        <v>100</v>
      </c>
      <c r="N31" s="8694">
        <v>150</v>
      </c>
      <c r="O31" s="8693" t="s">
        <v>10349</v>
      </c>
      <c r="P31" s="8694">
        <v>0</v>
      </c>
      <c r="Q31" s="8694">
        <v>0</v>
      </c>
      <c r="R31" s="8694">
        <v>0</v>
      </c>
      <c r="S31" s="8694">
        <v>0</v>
      </c>
      <c r="T31" s="8694">
        <v>0</v>
      </c>
      <c r="U31" s="8694">
        <v>0</v>
      </c>
      <c r="V31" s="8694">
        <v>0</v>
      </c>
      <c r="W31" s="8694">
        <v>0</v>
      </c>
      <c r="X31" s="8694">
        <v>0</v>
      </c>
      <c r="Y31" s="8694">
        <v>0</v>
      </c>
      <c r="Z31" s="8694">
        <v>0</v>
      </c>
      <c r="AA31" s="8694">
        <v>0</v>
      </c>
      <c r="AB31" s="8699">
        <f t="shared" si="14"/>
      </c>
      <c r="AC31" s="8709">
        <f t="shared" si="17"/>
      </c>
      <c r="AD31" s="8701">
        <f t="shared" si="3"/>
      </c>
      <c r="AE31" s="8710">
        <f t="shared" si="11"/>
      </c>
      <c r="AF31" s="8703">
        <f>VLOOKUP(C31,'Data Products'!$A:$J,10,0)</f>
      </c>
      <c r="AG31" s="8704">
        <f t="shared" si="19"/>
      </c>
      <c r="AH31" s="8705">
        <f t="shared" si="5"/>
      </c>
      <c r="AI31" s="8717"/>
      <c r="AJ31" s="8706"/>
      <c r="AK31" s="8707"/>
      <c r="AL31" s="8706"/>
      <c r="AM31" s="8707"/>
      <c r="AN31" s="8707"/>
    </row>
    <row customHeight="true" hidden="true" ht="18" r="32">
      <c r="A32" s="8693">
        <v>30</v>
      </c>
      <c r="B32" s="8693" t="s">
        <v>10337</v>
      </c>
      <c r="C32" s="8693" t="s">
        <v>10350</v>
      </c>
      <c r="D32" s="8694">
        <v>0</v>
      </c>
      <c r="E32" s="8694">
        <v>0</v>
      </c>
      <c r="F32" s="8694"/>
      <c r="G32" s="8712">
        <f>VLOOKUP(C32,'Data Products'!$A:$B,2,0)</f>
      </c>
      <c r="H32" s="8713">
        <f t="shared" si="0"/>
      </c>
      <c r="I32" s="8697">
        <v>45513</v>
      </c>
      <c r="J32" s="8698">
        <f t="shared" si="9"/>
      </c>
      <c r="K32" s="8694">
        <v>0</v>
      </c>
      <c r="L32" s="8694">
        <v>0</v>
      </c>
      <c r="M32" s="8694">
        <v>0</v>
      </c>
      <c r="N32" s="8694">
        <v>0</v>
      </c>
      <c r="O32" s="8693" t="s">
        <v>10349</v>
      </c>
      <c r="P32" s="8694">
        <v>0</v>
      </c>
      <c r="Q32" s="8694">
        <v>0</v>
      </c>
      <c r="R32" s="8694">
        <v>0</v>
      </c>
      <c r="S32" s="8694">
        <v>0</v>
      </c>
      <c r="T32" s="8694">
        <v>0</v>
      </c>
      <c r="U32" s="8694">
        <v>0</v>
      </c>
      <c r="V32" s="8694">
        <v>0</v>
      </c>
      <c r="W32" s="8694">
        <v>0</v>
      </c>
      <c r="X32" s="8694">
        <v>0</v>
      </c>
      <c r="Y32" s="8694">
        <v>0</v>
      </c>
      <c r="Z32" s="8694">
        <v>0</v>
      </c>
      <c r="AA32" s="8694">
        <v>0</v>
      </c>
      <c r="AB32" s="8699">
        <f t="shared" si="14"/>
      </c>
      <c r="AC32" s="8709">
        <f t="shared" si="17"/>
      </c>
      <c r="AD32" s="8701">
        <f t="shared" si="3"/>
      </c>
      <c r="AE32" s="8710">
        <f t="shared" si="11"/>
      </c>
      <c r="AF32" s="8703">
        <f>VLOOKUP(C32,'Data Products'!$A:$J,10,0)</f>
      </c>
      <c r="AG32" s="8704">
        <f t="shared" si="19"/>
      </c>
      <c r="AH32" s="8705">
        <f t="shared" si="5"/>
      </c>
      <c r="AI32" s="8706"/>
      <c r="AJ32" s="8706"/>
      <c r="AK32" s="8707"/>
      <c r="AL32" s="8721"/>
      <c r="AM32" s="8707"/>
      <c r="AN32" s="8707"/>
    </row>
    <row customHeight="true" hidden="true" ht="18" r="33">
      <c r="A33" s="8693">
        <v>31</v>
      </c>
      <c r="B33" s="8693" t="s">
        <v>10312</v>
      </c>
      <c r="C33" s="8693" t="s">
        <v>10351</v>
      </c>
      <c r="D33" s="8694">
        <v>0</v>
      </c>
      <c r="E33" s="8694">
        <v>0</v>
      </c>
      <c r="F33" s="8694"/>
      <c r="G33" s="8712">
        <f>VLOOKUP(C33,'Data Products'!$A:$B,2,0)</f>
      </c>
      <c r="H33" s="8713">
        <f t="shared" si="0"/>
      </c>
      <c r="I33" s="8697">
        <v>45841</v>
      </c>
      <c r="J33" s="8698">
        <f t="shared" si="9"/>
      </c>
      <c r="K33" s="8694">
        <v>0</v>
      </c>
      <c r="L33" s="8694">
        <v>0</v>
      </c>
      <c r="M33" s="8694">
        <v>0</v>
      </c>
      <c r="N33" s="8694">
        <v>0</v>
      </c>
      <c r="O33" s="8693" t="s">
        <v>10352</v>
      </c>
      <c r="P33" s="8694">
        <v>0</v>
      </c>
      <c r="Q33" s="8694">
        <v>0</v>
      </c>
      <c r="R33" s="8694">
        <v>0</v>
      </c>
      <c r="S33" s="8694">
        <v>0</v>
      </c>
      <c r="T33" s="8694">
        <v>0</v>
      </c>
      <c r="U33" s="8694">
        <v>0</v>
      </c>
      <c r="V33" s="8694">
        <v>0</v>
      </c>
      <c r="W33" s="8694">
        <v>0</v>
      </c>
      <c r="X33" s="8694">
        <v>0</v>
      </c>
      <c r="Y33" s="8694">
        <v>0</v>
      </c>
      <c r="Z33" s="8694">
        <v>0</v>
      </c>
      <c r="AA33" s="8694">
        <v>0</v>
      </c>
      <c r="AB33" s="8699">
        <f t="shared" si="14"/>
      </c>
      <c r="AC33" s="8715">
        <f t="shared" si="17"/>
      </c>
      <c r="AD33" s="8701">
        <f t="shared" si="3"/>
      </c>
      <c r="AE33" s="8716">
        <f t="shared" si="11"/>
      </c>
      <c r="AF33" s="8703">
        <f>VLOOKUP(C33,'Data Products'!$A:$J,10,0)</f>
      </c>
      <c r="AG33" s="8704">
        <f t="shared" si="19"/>
      </c>
      <c r="AH33" s="8705">
        <f t="shared" si="5"/>
      </c>
      <c r="AI33" s="8706" t="s">
        <v>10353</v>
      </c>
      <c r="AJ33" s="8706"/>
      <c r="AK33" s="8707"/>
      <c r="AL33" s="8721"/>
      <c r="AM33" s="8707"/>
      <c r="AN33" s="8707"/>
    </row>
    <row customHeight="true" hidden="true" ht="18" r="34">
      <c r="A34" s="8693">
        <v>32</v>
      </c>
      <c r="B34" s="8693" t="s">
        <v>10312</v>
      </c>
      <c r="C34" s="8693" t="s">
        <v>10354</v>
      </c>
      <c r="D34" s="8694">
        <v>0</v>
      </c>
      <c r="E34" s="8694">
        <v>0</v>
      </c>
      <c r="F34" s="8694"/>
      <c r="G34" s="8712">
        <f>VLOOKUP(C34,'Data Products'!$A:$B,2,0)</f>
      </c>
      <c r="H34" s="8713">
        <f t="shared" si="0"/>
      </c>
      <c r="I34" s="8697">
        <v>45841</v>
      </c>
      <c r="J34" s="8698">
        <f t="shared" si="9"/>
      </c>
      <c r="K34" s="8694">
        <v>0</v>
      </c>
      <c r="L34" s="8694">
        <v>0</v>
      </c>
      <c r="M34" s="8694">
        <v>0</v>
      </c>
      <c r="N34" s="8694">
        <v>0</v>
      </c>
      <c r="O34" s="8693" t="s">
        <v>10352</v>
      </c>
      <c r="P34" s="8694">
        <v>0</v>
      </c>
      <c r="Q34" s="8694">
        <v>0</v>
      </c>
      <c r="R34" s="8694">
        <v>0</v>
      </c>
      <c r="S34" s="8694">
        <v>0</v>
      </c>
      <c r="T34" s="8694">
        <v>0</v>
      </c>
      <c r="U34" s="8694">
        <v>0</v>
      </c>
      <c r="V34" s="8694">
        <v>0</v>
      </c>
      <c r="W34" s="8694">
        <v>0</v>
      </c>
      <c r="X34" s="8694">
        <v>0</v>
      </c>
      <c r="Y34" s="8694">
        <v>0</v>
      </c>
      <c r="Z34" s="8694">
        <v>0</v>
      </c>
      <c r="AA34" s="8694">
        <v>0</v>
      </c>
      <c r="AB34" s="8699">
        <f t="shared" si="14"/>
      </c>
      <c r="AC34" s="8715">
        <f t="shared" si="17"/>
      </c>
      <c r="AD34" s="8701">
        <f t="shared" si="3"/>
      </c>
      <c r="AE34" s="8716">
        <f t="shared" si="11"/>
      </c>
      <c r="AF34" s="8703">
        <f>VLOOKUP(C34,'Data Products'!$A:$J,10,0)</f>
      </c>
      <c r="AG34" s="8704">
        <f t="shared" si="19"/>
      </c>
      <c r="AH34" s="8705">
        <f t="shared" si="5"/>
      </c>
      <c r="AI34" s="8706" t="s">
        <v>10353</v>
      </c>
      <c r="AJ34" s="8706"/>
      <c r="AK34" s="8707"/>
      <c r="AL34" s="8721"/>
      <c r="AM34" s="8707"/>
      <c r="AN34" s="8707"/>
    </row>
    <row r="35">
      <c r="A35" s="8693">
        <v>33</v>
      </c>
      <c r="B35" s="8693" t="s">
        <v>10309</v>
      </c>
      <c r="C35" s="8693" t="s">
        <v>10355</v>
      </c>
      <c r="D35" s="8694">
        <v>630</v>
      </c>
      <c r="E35" s="8694">
        <v>630</v>
      </c>
      <c r="F35" s="8694"/>
      <c r="G35" s="8695">
        <f>VLOOKUP(C35,'Data Products'!$A:$B,2,0)</f>
      </c>
      <c r="H35" s="8696">
        <f t="shared" si="0"/>
      </c>
      <c r="I35" s="8697">
        <v>45646</v>
      </c>
      <c r="J35" s="8698">
        <f t="shared" si="9"/>
      </c>
      <c r="K35" s="8694">
        <v>28</v>
      </c>
      <c r="L35" s="8694">
        <v>31</v>
      </c>
      <c r="M35" s="8694">
        <v>100</v>
      </c>
      <c r="N35" s="8694">
        <v>200</v>
      </c>
      <c r="O35" s="8693" t="s">
        <v>10356</v>
      </c>
      <c r="P35" s="8694">
        <v>0</v>
      </c>
      <c r="Q35" s="8694">
        <v>0</v>
      </c>
      <c r="R35" s="8694">
        <v>263</v>
      </c>
      <c r="S35" s="8694">
        <v>263</v>
      </c>
      <c r="T35" s="8694">
        <v>367</v>
      </c>
      <c r="U35" s="8694">
        <v>367</v>
      </c>
      <c r="V35" s="8694">
        <v>0</v>
      </c>
      <c r="W35" s="8694">
        <v>0</v>
      </c>
      <c r="X35" s="8694">
        <v>0</v>
      </c>
      <c r="Y35" s="8694">
        <v>0</v>
      </c>
      <c r="Z35" s="8694">
        <v>0</v>
      </c>
      <c r="AA35" s="8694">
        <v>0</v>
      </c>
      <c r="AB35" s="8699">
        <f t="shared" si="14"/>
      </c>
      <c r="AC35" s="8700">
        <f t="shared" si="17"/>
      </c>
      <c r="AD35" s="8701">
        <f t="shared" si="3"/>
      </c>
      <c r="AE35" s="8702">
        <f t="shared" si="11"/>
      </c>
      <c r="AF35" s="8703">
        <f>VLOOKUP(C35,'Data Products'!$A:$J,10,0)</f>
      </c>
      <c r="AG35" s="8704">
        <f t="shared" si="19"/>
      </c>
      <c r="AH35" s="8705">
        <f t="shared" si="5"/>
      </c>
      <c r="AI35" s="8722" t="s">
        <v>10357</v>
      </c>
      <c r="AJ35" s="8706"/>
      <c r="AK35" s="8707"/>
      <c r="AL35" s="8721"/>
      <c r="AM35" s="8707"/>
      <c r="AN35" s="8707"/>
    </row>
    <row customHeight="true" hidden="true" ht="18" r="36">
      <c r="A36" s="8693">
        <v>34</v>
      </c>
      <c r="B36" s="8693" t="s">
        <v>10312</v>
      </c>
      <c r="C36" s="8693" t="s">
        <v>10358</v>
      </c>
      <c r="D36" s="8694">
        <v>0</v>
      </c>
      <c r="E36" s="8694">
        <v>0</v>
      </c>
      <c r="F36" s="8694"/>
      <c r="G36" s="8695">
        <f>VLOOKUP(C36,'Data Products'!$A:$B,2,0)</f>
      </c>
      <c r="H36" s="8696">
        <f t="shared" si="0"/>
      </c>
      <c r="I36" s="8697">
        <v>45646</v>
      </c>
      <c r="J36" s="8698">
        <f t="shared" si="9"/>
      </c>
      <c r="K36" s="8694">
        <v>0</v>
      </c>
      <c r="L36" s="8694">
        <v>0</v>
      </c>
      <c r="M36" s="8694">
        <v>100</v>
      </c>
      <c r="N36" s="8694">
        <v>200</v>
      </c>
      <c r="O36" s="8693" t="s">
        <v>10356</v>
      </c>
      <c r="P36" s="8694">
        <v>0</v>
      </c>
      <c r="Q36" s="8694">
        <v>0</v>
      </c>
      <c r="R36" s="8694">
        <v>0</v>
      </c>
      <c r="S36" s="8694">
        <v>0</v>
      </c>
      <c r="T36" s="8694">
        <v>0</v>
      </c>
      <c r="U36" s="8694">
        <v>0</v>
      </c>
      <c r="V36" s="8694">
        <v>0</v>
      </c>
      <c r="W36" s="8694">
        <v>0</v>
      </c>
      <c r="X36" s="8694">
        <v>0</v>
      </c>
      <c r="Y36" s="8694">
        <v>0</v>
      </c>
      <c r="Z36" s="8694">
        <v>0</v>
      </c>
      <c r="AA36" s="8694">
        <v>0</v>
      </c>
      <c r="AB36" s="8699">
        <f t="shared" si="14"/>
      </c>
      <c r="AC36" s="8709">
        <f t="shared" si="17"/>
      </c>
      <c r="AD36" s="8701">
        <f t="shared" si="3"/>
      </c>
      <c r="AE36" s="8710">
        <f t="shared" si="11"/>
      </c>
      <c r="AF36" s="8703">
        <f>VLOOKUP(C36,'Data Products'!$A:$J,10,0)</f>
      </c>
      <c r="AG36" s="8704">
        <f t="shared" si="19"/>
      </c>
      <c r="AH36" s="8705">
        <f t="shared" si="5"/>
      </c>
      <c r="AI36" s="8706"/>
      <c r="AJ36" s="8706"/>
      <c r="AK36" s="8707"/>
      <c r="AL36" s="8721"/>
      <c r="AM36" s="8707"/>
      <c r="AN36" s="8707"/>
    </row>
    <row r="37">
      <c r="A37" s="8693">
        <v>35</v>
      </c>
      <c r="B37" s="8693" t="s">
        <v>10309</v>
      </c>
      <c r="C37" s="8693" t="s">
        <v>10359</v>
      </c>
      <c r="D37" s="8694">
        <v>1544</v>
      </c>
      <c r="E37" s="8694">
        <v>1543</v>
      </c>
      <c r="F37" s="8694"/>
      <c r="G37" s="8695">
        <f>VLOOKUP(C37,'Data Products'!$A:$B,2,0)</f>
      </c>
      <c r="H37" s="8696">
        <f t="shared" si="0"/>
      </c>
      <c r="I37" s="8697">
        <v>45681</v>
      </c>
      <c r="J37" s="8698">
        <f t="shared" si="9"/>
      </c>
      <c r="K37" s="8694">
        <v>49</v>
      </c>
      <c r="L37" s="8694">
        <v>121</v>
      </c>
      <c r="M37" s="8694">
        <v>1500</v>
      </c>
      <c r="N37" s="8694">
        <v>3000</v>
      </c>
      <c r="O37" s="8693" t="s">
        <v>10360</v>
      </c>
      <c r="P37" s="8694">
        <v>0</v>
      </c>
      <c r="Q37" s="8694">
        <v>0</v>
      </c>
      <c r="R37" s="8694">
        <v>753</v>
      </c>
      <c r="S37" s="8694">
        <v>752</v>
      </c>
      <c r="T37" s="8694">
        <v>783</v>
      </c>
      <c r="U37" s="8694">
        <v>783</v>
      </c>
      <c r="V37" s="8694">
        <v>8</v>
      </c>
      <c r="W37" s="8694">
        <v>8</v>
      </c>
      <c r="X37" s="8694">
        <v>0</v>
      </c>
      <c r="Y37" s="8694">
        <v>0</v>
      </c>
      <c r="Z37" s="8694">
        <v>0</v>
      </c>
      <c r="AA37" s="8694">
        <v>0</v>
      </c>
      <c r="AB37" s="8699">
        <f t="shared" si="14"/>
      </c>
      <c r="AC37" s="8700">
        <f t="shared" si="17"/>
      </c>
      <c r="AD37" s="8701">
        <f t="shared" si="3"/>
      </c>
      <c r="AE37" s="8702">
        <f t="shared" si="11"/>
      </c>
      <c r="AF37" s="8703">
        <f>VLOOKUP(C37,'Data Products'!$A:$J,10,0)</f>
      </c>
      <c r="AG37" s="8704">
        <f t="shared" si="19"/>
      </c>
      <c r="AH37" s="8705">
        <f t="shared" si="5"/>
      </c>
      <c r="AI37" s="8706"/>
      <c r="AJ37" s="8723"/>
      <c r="AK37" s="8723"/>
      <c r="AL37" s="8724"/>
      <c r="AM37" s="8723"/>
      <c r="AN37" s="8723"/>
    </row>
    <row r="38">
      <c r="A38" s="8693">
        <v>36</v>
      </c>
      <c r="B38" s="8693" t="s">
        <v>10309</v>
      </c>
      <c r="C38" s="8693" t="s">
        <v>10361</v>
      </c>
      <c r="D38" s="8694">
        <v>2662</v>
      </c>
      <c r="E38" s="8694">
        <v>2662</v>
      </c>
      <c r="F38" s="8694"/>
      <c r="G38" s="8695">
        <f>VLOOKUP(C38,'Data Products'!$A:$B,2,0)</f>
      </c>
      <c r="H38" s="8696">
        <f t="shared" si="0"/>
      </c>
      <c r="I38" s="8697">
        <v>45520</v>
      </c>
      <c r="J38" s="8698">
        <f t="shared" si="9"/>
      </c>
      <c r="K38" s="8694">
        <v>39</v>
      </c>
      <c r="L38" s="8694">
        <v>58</v>
      </c>
      <c r="M38" s="8694">
        <v>150</v>
      </c>
      <c r="N38" s="8694">
        <v>300</v>
      </c>
      <c r="O38" s="8693" t="s">
        <v>10360</v>
      </c>
      <c r="P38" s="8694">
        <v>0</v>
      </c>
      <c r="Q38" s="8694">
        <v>0</v>
      </c>
      <c r="R38" s="8694">
        <v>1528</v>
      </c>
      <c r="S38" s="8694">
        <v>1528</v>
      </c>
      <c r="T38" s="8694">
        <v>1134</v>
      </c>
      <c r="U38" s="8694">
        <v>1134</v>
      </c>
      <c r="V38" s="8694">
        <v>0</v>
      </c>
      <c r="W38" s="8694">
        <v>0</v>
      </c>
      <c r="X38" s="8694">
        <v>0</v>
      </c>
      <c r="Y38" s="8694">
        <v>0</v>
      </c>
      <c r="Z38" s="8694">
        <v>0</v>
      </c>
      <c r="AA38" s="8694">
        <v>0</v>
      </c>
      <c r="AB38" s="8699">
        <f t="shared" si="14"/>
      </c>
      <c r="AC38" s="8700">
        <f t="shared" si="17"/>
      </c>
      <c r="AD38" s="8701">
        <f t="shared" si="3"/>
      </c>
      <c r="AE38" s="8702">
        <f t="shared" si="11"/>
      </c>
      <c r="AF38" s="8703">
        <f>VLOOKUP(C38,'Data Products'!$A:$J,10,0)</f>
      </c>
      <c r="AG38" s="8704">
        <f t="shared" si="19"/>
      </c>
      <c r="AH38" s="8705">
        <f t="shared" si="5"/>
      </c>
      <c r="AI38" s="8706"/>
      <c r="AJ38" s="8707"/>
      <c r="AK38" s="8707"/>
      <c r="AL38" s="8721"/>
      <c r="AM38" s="8707"/>
      <c r="AN38" s="8707"/>
    </row>
    <row r="39">
      <c r="A39" s="8693">
        <v>37</v>
      </c>
      <c r="B39" s="8693" t="s">
        <v>10362</v>
      </c>
      <c r="C39" s="8693" t="s">
        <v>10363</v>
      </c>
      <c r="D39" s="8694">
        <v>2062</v>
      </c>
      <c r="E39" s="8694">
        <v>2062</v>
      </c>
      <c r="F39" s="8694"/>
      <c r="G39" s="8695">
        <f>VLOOKUP(C39,'Data Products'!$A:$B,2,0)</f>
      </c>
      <c r="H39" s="8696">
        <f t="shared" si="0"/>
      </c>
      <c r="I39" s="8697">
        <v>45558</v>
      </c>
      <c r="J39" s="8698">
        <f t="shared" si="9"/>
      </c>
      <c r="K39" s="8694">
        <v>0</v>
      </c>
      <c r="L39" s="8694">
        <v>1</v>
      </c>
      <c r="M39" s="8694">
        <v>500</v>
      </c>
      <c r="N39" s="8694">
        <v>1000</v>
      </c>
      <c r="O39" s="8693" t="s">
        <v>10364</v>
      </c>
      <c r="P39" s="8694">
        <v>0</v>
      </c>
      <c r="Q39" s="8694">
        <v>0</v>
      </c>
      <c r="R39" s="8694">
        <v>1289</v>
      </c>
      <c r="S39" s="8694">
        <v>1289</v>
      </c>
      <c r="T39" s="8694">
        <v>773</v>
      </c>
      <c r="U39" s="8694">
        <v>773</v>
      </c>
      <c r="V39" s="8694">
        <v>0</v>
      </c>
      <c r="W39" s="8694">
        <v>0</v>
      </c>
      <c r="X39" s="8694">
        <v>0</v>
      </c>
      <c r="Y39" s="8694">
        <v>0</v>
      </c>
      <c r="Z39" s="8694">
        <v>0</v>
      </c>
      <c r="AA39" s="8694">
        <v>0</v>
      </c>
      <c r="AB39" s="8699">
        <f t="shared" si="14"/>
      </c>
      <c r="AC39" s="8709">
        <f t="shared" si="17"/>
      </c>
      <c r="AD39" s="8701">
        <f t="shared" si="3"/>
      </c>
      <c r="AE39" s="8710">
        <f t="shared" si="11"/>
      </c>
      <c r="AF39" s="8703">
        <f>VLOOKUP(C39,'Data Products'!$A:$J,10,0)</f>
      </c>
      <c r="AG39" s="8704">
        <f t="shared" si="19"/>
      </c>
      <c r="AH39" s="8705">
        <f t="shared" si="5"/>
      </c>
      <c r="AI39" s="8711" t="s">
        <v>10365</v>
      </c>
      <c r="AJ39" s="8707"/>
      <c r="AK39" s="8707"/>
      <c r="AL39" s="8721"/>
      <c r="AM39" s="8707"/>
      <c r="AN39" s="8707"/>
    </row>
    <row customHeight="true" hidden="true" ht="18" r="40">
      <c r="A40" s="8693">
        <v>38</v>
      </c>
      <c r="B40" s="8693" t="s">
        <v>10312</v>
      </c>
      <c r="C40" s="8693" t="s">
        <v>10366</v>
      </c>
      <c r="D40" s="8694">
        <v>0</v>
      </c>
      <c r="E40" s="8694">
        <v>0</v>
      </c>
      <c r="F40" s="8694"/>
      <c r="G40" s="8695">
        <f>VLOOKUP(C40,'Data Products'!$A:$B,2,0)</f>
      </c>
      <c r="H40" s="8696">
        <f t="shared" si="0"/>
      </c>
      <c r="I40" s="8697">
        <v>45630</v>
      </c>
      <c r="J40" s="8698">
        <f t="shared" si="9"/>
      </c>
      <c r="K40" s="8694">
        <v>0</v>
      </c>
      <c r="L40" s="8694">
        <v>0</v>
      </c>
      <c r="M40" s="8694">
        <v>0</v>
      </c>
      <c r="N40" s="8694">
        <v>0</v>
      </c>
      <c r="O40" s="8693" t="s">
        <v>10367</v>
      </c>
      <c r="P40" s="8694">
        <v>0</v>
      </c>
      <c r="Q40" s="8694">
        <v>0</v>
      </c>
      <c r="R40" s="8694">
        <v>0</v>
      </c>
      <c r="S40" s="8694">
        <v>0</v>
      </c>
      <c r="T40" s="8694">
        <v>0</v>
      </c>
      <c r="U40" s="8694">
        <v>0</v>
      </c>
      <c r="V40" s="8694">
        <v>0</v>
      </c>
      <c r="W40" s="8694">
        <v>0</v>
      </c>
      <c r="X40" s="8694">
        <v>0</v>
      </c>
      <c r="Y40" s="8694">
        <v>0</v>
      </c>
      <c r="Z40" s="8694">
        <v>0</v>
      </c>
      <c r="AA40" s="8694">
        <v>0</v>
      </c>
      <c r="AB40" s="8699">
        <f t="shared" si="14"/>
      </c>
      <c r="AC40" s="8709">
        <f t="shared" si="17"/>
      </c>
      <c r="AD40" s="8701">
        <f t="shared" si="3"/>
      </c>
      <c r="AE40" s="8710">
        <f t="shared" si="11"/>
      </c>
      <c r="AF40" s="8703">
        <f>VLOOKUP(C40,'Data Products'!$A:$J,10,0)</f>
      </c>
      <c r="AG40" s="8704">
        <f t="shared" si="19"/>
      </c>
      <c r="AH40" s="8705">
        <f t="shared" si="5"/>
      </c>
      <c r="AI40" s="8706"/>
      <c r="AJ40" s="8707"/>
      <c r="AK40" s="8707"/>
      <c r="AL40" s="8721"/>
      <c r="AM40" s="8707"/>
      <c r="AN40" s="8707"/>
    </row>
    <row customHeight="true" hidden="true" ht="18" r="41">
      <c r="A41" s="8693">
        <v>39</v>
      </c>
      <c r="B41" s="8693" t="s">
        <v>10312</v>
      </c>
      <c r="C41" s="8693" t="s">
        <v>10368</v>
      </c>
      <c r="D41" s="8694">
        <v>0</v>
      </c>
      <c r="E41" s="8694">
        <v>0</v>
      </c>
      <c r="F41" s="8694"/>
      <c r="G41" s="8695">
        <f>VLOOKUP(C41,'Data Products'!$A:$B,2,0)</f>
      </c>
      <c r="H41" s="8725">
        <f t="shared" si="0"/>
      </c>
      <c r="I41" s="8697">
        <v>45630</v>
      </c>
      <c r="J41" s="8698">
        <f t="shared" si="9"/>
      </c>
      <c r="K41" s="8694">
        <v>0</v>
      </c>
      <c r="L41" s="8694">
        <v>0</v>
      </c>
      <c r="M41" s="8694">
        <v>0</v>
      </c>
      <c r="N41" s="8694">
        <v>0</v>
      </c>
      <c r="O41" s="8693" t="s">
        <v>10367</v>
      </c>
      <c r="P41" s="8694">
        <v>0</v>
      </c>
      <c r="Q41" s="8694">
        <v>0</v>
      </c>
      <c r="R41" s="8694">
        <v>0</v>
      </c>
      <c r="S41" s="8694">
        <v>0</v>
      </c>
      <c r="T41" s="8694">
        <v>0</v>
      </c>
      <c r="U41" s="8694">
        <v>0</v>
      </c>
      <c r="V41" s="8694">
        <v>0</v>
      </c>
      <c r="W41" s="8694">
        <v>0</v>
      </c>
      <c r="X41" s="8694">
        <v>0</v>
      </c>
      <c r="Y41" s="8694">
        <v>0</v>
      </c>
      <c r="Z41" s="8694">
        <v>0</v>
      </c>
      <c r="AA41" s="8694">
        <v>0</v>
      </c>
      <c r="AB41" s="8699">
        <f t="shared" si="14"/>
      </c>
      <c r="AC41" s="8715">
        <f t="shared" si="17"/>
      </c>
      <c r="AD41" s="8701">
        <f t="shared" si="3"/>
      </c>
      <c r="AE41" s="8716">
        <f t="shared" si="11"/>
      </c>
      <c r="AF41" s="8703">
        <f>VLOOKUP(C41,'Data Products'!$A:$J,10,0)</f>
      </c>
      <c r="AG41" s="8704">
        <f t="shared" si="19"/>
      </c>
      <c r="AH41" s="8705">
        <f t="shared" si="5"/>
      </c>
      <c r="AI41" s="8726"/>
      <c r="AJ41" s="8727"/>
      <c r="AK41" s="8727"/>
      <c r="AL41" s="8728"/>
      <c r="AM41" s="8727"/>
      <c r="AN41" s="8727"/>
    </row>
    <row customHeight="true" hidden="true" ht="18" r="42">
      <c r="A42" s="8693">
        <v>40</v>
      </c>
      <c r="B42" s="8693" t="s">
        <v>10312</v>
      </c>
      <c r="C42" s="8693" t="s">
        <v>10369</v>
      </c>
      <c r="D42" s="8694">
        <v>0</v>
      </c>
      <c r="E42" s="8694">
        <v>0</v>
      </c>
      <c r="F42" s="8694"/>
      <c r="G42" s="8695">
        <f>VLOOKUP(C42,'Data Products'!$A:$B,2,0)</f>
      </c>
      <c r="H42" s="8725">
        <f t="shared" si="0"/>
      </c>
      <c r="I42" s="8697">
        <v>45630</v>
      </c>
      <c r="J42" s="8698">
        <f t="shared" si="9"/>
      </c>
      <c r="K42" s="8694">
        <v>0</v>
      </c>
      <c r="L42" s="8694">
        <v>0</v>
      </c>
      <c r="M42" s="8694">
        <v>0</v>
      </c>
      <c r="N42" s="8694">
        <v>0</v>
      </c>
      <c r="O42" s="8693" t="s">
        <v>10367</v>
      </c>
      <c r="P42" s="8694">
        <v>0</v>
      </c>
      <c r="Q42" s="8694">
        <v>0</v>
      </c>
      <c r="R42" s="8694">
        <v>0</v>
      </c>
      <c r="S42" s="8694">
        <v>0</v>
      </c>
      <c r="T42" s="8694">
        <v>0</v>
      </c>
      <c r="U42" s="8694">
        <v>0</v>
      </c>
      <c r="V42" s="8694">
        <v>0</v>
      </c>
      <c r="W42" s="8694">
        <v>0</v>
      </c>
      <c r="X42" s="8694">
        <v>0</v>
      </c>
      <c r="Y42" s="8694">
        <v>0</v>
      </c>
      <c r="Z42" s="8694">
        <v>0</v>
      </c>
      <c r="AA42" s="8694">
        <v>0</v>
      </c>
      <c r="AB42" s="8699">
        <f t="shared" si="14"/>
      </c>
      <c r="AC42" s="8709">
        <f t="shared" si="17"/>
      </c>
      <c r="AD42" s="8701">
        <f t="shared" si="3"/>
      </c>
      <c r="AE42" s="8710">
        <f t="shared" si="11"/>
      </c>
      <c r="AF42" s="8703">
        <f>VLOOKUP(C42,'Data Products'!$A:$J,10,0)</f>
      </c>
      <c r="AG42" s="8704">
        <f t="shared" si="19"/>
      </c>
      <c r="AH42" s="8705">
        <f t="shared" si="5"/>
      </c>
      <c r="AI42" s="8729"/>
      <c r="AJ42" s="8730"/>
      <c r="AK42" s="8730"/>
      <c r="AL42" s="8729"/>
      <c r="AM42" s="8730"/>
      <c r="AN42" s="8730"/>
    </row>
    <row r="43">
      <c r="A43" s="8693">
        <v>41</v>
      </c>
      <c r="B43" s="8693" t="s">
        <v>10303</v>
      </c>
      <c r="C43" s="8693" t="s">
        <v>10370</v>
      </c>
      <c r="D43" s="8694">
        <v>215</v>
      </c>
      <c r="E43" s="8694">
        <v>215</v>
      </c>
      <c r="F43" s="8731"/>
      <c r="G43" s="8695">
        <f>VLOOKUP(C43,'Data Products'!$A:$B,2,0)</f>
      </c>
      <c r="H43" s="8725">
        <f t="shared" si="0"/>
      </c>
      <c r="I43" s="8697">
        <v>45898</v>
      </c>
      <c r="J43" s="8698">
        <f t="shared" si="9"/>
      </c>
      <c r="K43" s="8694">
        <v>13</v>
      </c>
      <c r="L43" s="8694">
        <v>21</v>
      </c>
      <c r="M43" s="8694">
        <v>0</v>
      </c>
      <c r="N43" s="8694">
        <v>0</v>
      </c>
      <c r="O43" s="8693" t="s">
        <v>10371</v>
      </c>
      <c r="P43" s="8694">
        <v>0</v>
      </c>
      <c r="Q43" s="8694">
        <v>0</v>
      </c>
      <c r="R43" s="8694">
        <v>130</v>
      </c>
      <c r="S43" s="8694">
        <v>130</v>
      </c>
      <c r="T43" s="8694">
        <v>85</v>
      </c>
      <c r="U43" s="8694">
        <v>85</v>
      </c>
      <c r="V43" s="8694">
        <v>0</v>
      </c>
      <c r="W43" s="8694">
        <v>0</v>
      </c>
      <c r="X43" s="8694">
        <v>0</v>
      </c>
      <c r="Y43" s="8694">
        <v>0</v>
      </c>
      <c r="Z43" s="8694">
        <v>0</v>
      </c>
      <c r="AA43" s="8694">
        <v>0</v>
      </c>
      <c r="AB43" s="8699">
        <f t="shared" si="14"/>
      </c>
      <c r="AC43" s="8719">
        <f t="shared" si="17"/>
      </c>
      <c r="AD43" s="8701">
        <f t="shared" si="3"/>
      </c>
      <c r="AE43" s="8720">
        <f t="shared" si="11"/>
      </c>
      <c r="AF43" s="8703">
        <f>VLOOKUP(C43,'Data Products'!$A:$J,10,0)</f>
      </c>
      <c r="AG43" s="8704">
        <f t="shared" si="19"/>
      </c>
      <c r="AH43" s="8705">
        <f t="shared" si="5"/>
      </c>
      <c r="AI43" s="8732" t="s">
        <v>10372</v>
      </c>
      <c r="AJ43" s="8730"/>
      <c r="AK43" s="8730"/>
      <c r="AL43" s="8729"/>
      <c r="AM43" s="8730"/>
      <c r="AN43" s="8730"/>
    </row>
    <row customHeight="true" ht="18" r="44">
      <c r="A44" s="8693">
        <v>42</v>
      </c>
      <c r="B44" s="8693" t="s">
        <v>10309</v>
      </c>
      <c r="C44" s="8693" t="s">
        <v>10373</v>
      </c>
      <c r="D44" s="8714">
        <v>1807</v>
      </c>
      <c r="E44" s="8714">
        <v>1804</v>
      </c>
      <c r="F44" s="8731"/>
      <c r="G44" s="8695">
        <f>VLOOKUP(C44,'Data Products'!$A:$B,2,0)</f>
      </c>
      <c r="H44" s="8725">
        <f t="shared" si="0"/>
      </c>
      <c r="I44" s="8733">
        <v>46030</v>
      </c>
      <c r="J44" s="8698">
        <f t="shared" si="9"/>
      </c>
      <c r="K44" s="8714">
        <v>70</v>
      </c>
      <c r="L44" s="8714">
        <v>130</v>
      </c>
      <c r="M44" s="8694">
        <v>0</v>
      </c>
      <c r="N44" s="8694">
        <v>0</v>
      </c>
      <c r="O44" s="8693" t="s">
        <v>10374</v>
      </c>
      <c r="P44" s="8694">
        <v>0</v>
      </c>
      <c r="Q44" s="8694">
        <v>0</v>
      </c>
      <c r="R44" s="8694">
        <v>844</v>
      </c>
      <c r="S44" s="8694">
        <v>842</v>
      </c>
      <c r="T44" s="8694">
        <v>963</v>
      </c>
      <c r="U44" s="8694">
        <v>962</v>
      </c>
      <c r="V44" s="8694">
        <v>0</v>
      </c>
      <c r="W44" s="8694">
        <v>0</v>
      </c>
      <c r="X44" s="8694">
        <v>0</v>
      </c>
      <c r="Y44" s="8694">
        <v>0</v>
      </c>
      <c r="Z44" s="8694">
        <v>0</v>
      </c>
      <c r="AA44" s="8694">
        <v>0</v>
      </c>
      <c r="AB44" s="8699">
        <f t="shared" si="14"/>
      </c>
      <c r="AC44" s="8719">
        <f t="shared" si="17"/>
      </c>
      <c r="AD44" s="8701">
        <f t="shared" si="3"/>
      </c>
      <c r="AE44" s="8720">
        <f t="shared" si="11"/>
      </c>
      <c r="AF44" s="8703">
        <f>VLOOKUP(C44,'Data Products'!$A:$J,10,0)</f>
      </c>
      <c r="AG44" s="8704">
        <f t="shared" si="19"/>
      </c>
      <c r="AH44" s="8705">
        <f t="shared" si="5"/>
      </c>
      <c r="AI44" s="8732"/>
      <c r="AJ44" s="8730"/>
      <c r="AK44" s="8730"/>
      <c r="AL44" s="8729"/>
      <c r="AM44" s="8730"/>
      <c r="AN44" s="8730"/>
    </row>
    <row r="45">
      <c r="A45" s="8734"/>
      <c r="B45" s="8735"/>
      <c r="C45" s="8734"/>
      <c r="D45" s="8734"/>
      <c r="E45" s="8734"/>
      <c r="F45" s="8734"/>
      <c r="G45" s="8734"/>
      <c r="H45" s="8734"/>
      <c r="I45" s="8734"/>
      <c r="J45" s="8736"/>
      <c r="K45" s="8731"/>
      <c r="L45" s="8731" t="s">
        <v>10375</v>
      </c>
      <c r="M45" s="8731"/>
      <c r="N45" s="8731"/>
      <c r="O45" s="8731"/>
      <c r="P45" s="8731"/>
      <c r="Q45" s="8731"/>
      <c r="R45" s="8731"/>
      <c r="S45" s="8731"/>
      <c r="T45" s="8731"/>
      <c r="U45" s="8731"/>
      <c r="V45" s="8731"/>
      <c r="W45" s="8731"/>
      <c r="X45" s="8731"/>
      <c r="Y45" s="8731"/>
      <c r="Z45" s="8731"/>
      <c r="AA45" s="8731"/>
      <c r="AB45" s="8731"/>
      <c r="AC45" s="8731"/>
      <c r="AD45" s="8731"/>
      <c r="AE45" s="8737" t="s">
        <v>10376</v>
      </c>
      <c r="AF45" s="8738"/>
      <c r="AG45" s="8738">
        <f>SUM(AG3:AG43)</f>
      </c>
      <c r="AH45" s="8739"/>
      <c r="AI45" s="8740"/>
      <c r="AJ45" s="8741"/>
      <c r="AK45" s="8741"/>
      <c r="AL45" s="8740"/>
      <c r="AM45" s="8741"/>
      <c r="AN45" s="8741"/>
    </row>
    <row r="46">
      <c r="A46" s="8731"/>
      <c r="B46" s="8735"/>
      <c r="C46" s="8735"/>
      <c r="D46" s="8731"/>
      <c r="E46" s="8731"/>
      <c r="F46" s="8731"/>
      <c r="G46" s="8735"/>
      <c r="H46" s="8736"/>
      <c r="I46" s="8736"/>
      <c r="J46" s="8736"/>
      <c r="K46" s="8731"/>
      <c r="L46" s="8731"/>
      <c r="M46" s="8731"/>
      <c r="N46" s="8731"/>
      <c r="O46" s="8731"/>
      <c r="P46" s="8731"/>
      <c r="Q46" s="8731"/>
      <c r="R46" s="8731"/>
      <c r="S46" s="8731"/>
      <c r="T46" s="8731"/>
      <c r="U46" s="8731"/>
      <c r="V46" s="8731"/>
      <c r="W46" s="8731"/>
      <c r="X46" s="8731"/>
      <c r="Y46" s="8731"/>
      <c r="Z46" s="8731"/>
      <c r="AA46" s="8731"/>
      <c r="AB46" s="8731"/>
      <c r="AC46" s="8731"/>
      <c r="AD46" s="8731"/>
      <c r="AE46" s="8742" t="s">
        <v>10377</v>
      </c>
      <c r="AF46" s="8743">
        <f t="shared" ref="AF46:AF49" si="16">AG46/$AG$45</f>
      </c>
      <c r="AG46" s="8744">
        <f t="shared" ref="AG46:AG49" si="21">SUMIFS($AG$3:$AG$43,$AE$3:$AE$43,AE46)</f>
      </c>
      <c r="AH46" s="8745"/>
      <c r="AI46" s="8740"/>
      <c r="AJ46" s="8741"/>
      <c r="AK46" s="8741"/>
      <c r="AL46" s="8740"/>
      <c r="AM46" s="8741"/>
      <c r="AN46" s="8741"/>
    </row>
    <row r="47">
      <c r="A47" s="8731"/>
      <c r="B47" s="8735"/>
      <c r="C47" s="8735"/>
      <c r="D47" s="8731"/>
      <c r="E47" s="8731"/>
      <c r="F47" s="8731"/>
      <c r="G47" s="8735"/>
      <c r="H47" s="8736"/>
      <c r="I47" s="8736"/>
      <c r="J47" s="8736"/>
      <c r="K47" s="8731"/>
      <c r="L47" s="8731"/>
      <c r="M47" s="8731"/>
      <c r="N47" s="8731"/>
      <c r="O47" s="8731"/>
      <c r="P47" s="8731"/>
      <c r="Q47" s="8731"/>
      <c r="R47" s="8731"/>
      <c r="S47" s="8731"/>
      <c r="T47" s="8731"/>
      <c r="U47" s="8731"/>
      <c r="V47" s="8731"/>
      <c r="W47" s="8731"/>
      <c r="X47" s="8731"/>
      <c r="Y47" s="8731"/>
      <c r="Z47" s="8731"/>
      <c r="AA47" s="8731"/>
      <c r="AB47" s="8731"/>
      <c r="AC47" s="8731"/>
      <c r="AD47" s="8731"/>
      <c r="AE47" s="8742" t="s">
        <v>10378</v>
      </c>
      <c r="AF47" s="8743">
        <f t="shared" si="16"/>
      </c>
      <c r="AG47" s="8744">
        <f t="shared" si="21"/>
      </c>
      <c r="AH47" s="8745"/>
      <c r="AI47" s="8740"/>
      <c r="AJ47" s="8741"/>
      <c r="AK47" s="8741"/>
      <c r="AL47" s="8740"/>
      <c r="AM47" s="8741"/>
      <c r="AN47" s="8741"/>
    </row>
    <row r="48">
      <c r="A48" s="8731"/>
      <c r="B48" s="8735"/>
      <c r="C48" s="8735"/>
      <c r="D48" s="8731"/>
      <c r="E48" s="8731"/>
      <c r="F48" s="8731"/>
      <c r="G48" s="8735"/>
      <c r="H48" s="8736"/>
      <c r="I48" s="8736"/>
      <c r="J48" s="8736"/>
      <c r="K48" s="8731"/>
      <c r="L48" s="8731"/>
      <c r="M48" s="8731"/>
      <c r="N48" s="8731"/>
      <c r="O48" s="8731"/>
      <c r="P48" s="8731"/>
      <c r="Q48" s="8731"/>
      <c r="R48" s="8731"/>
      <c r="S48" s="8731"/>
      <c r="T48" s="8731"/>
      <c r="U48" s="8731"/>
      <c r="V48" s="8731"/>
      <c r="W48" s="8731"/>
      <c r="X48" s="8731"/>
      <c r="Y48" s="8731"/>
      <c r="Z48" s="8731"/>
      <c r="AA48" s="8731"/>
      <c r="AB48" s="8731"/>
      <c r="AC48" s="8731"/>
      <c r="AD48" s="8731"/>
      <c r="AE48" s="8742" t="s">
        <v>10379</v>
      </c>
      <c r="AF48" s="8743">
        <f t="shared" si="16"/>
      </c>
      <c r="AG48" s="8744">
        <f t="shared" si="21"/>
      </c>
      <c r="AH48" s="8745"/>
      <c r="AI48" s="8740"/>
      <c r="AJ48" s="8741"/>
      <c r="AK48" s="8741"/>
      <c r="AL48" s="8740"/>
      <c r="AM48" s="8741"/>
      <c r="AN48" s="8741"/>
    </row>
    <row r="49">
      <c r="A49" s="8731"/>
      <c r="B49" s="8735"/>
      <c r="C49" s="8735"/>
      <c r="D49" s="8731"/>
      <c r="E49" s="8731"/>
      <c r="F49" s="8731"/>
      <c r="G49" s="8735"/>
      <c r="H49" s="8736"/>
      <c r="I49" s="8736"/>
      <c r="J49" s="8736"/>
      <c r="K49" s="8731"/>
      <c r="L49" s="8731"/>
      <c r="M49" s="8731"/>
      <c r="N49" s="8731"/>
      <c r="O49" s="8731"/>
      <c r="P49" s="8731"/>
      <c r="Q49" s="8731"/>
      <c r="R49" s="8731"/>
      <c r="S49" s="8731"/>
      <c r="T49" s="8731"/>
      <c r="U49" s="8731"/>
      <c r="V49" s="8731"/>
      <c r="W49" s="8731"/>
      <c r="X49" s="8731"/>
      <c r="Y49" s="8731"/>
      <c r="Z49" s="8731"/>
      <c r="AA49" s="8731"/>
      <c r="AB49" s="8731"/>
      <c r="AC49" s="8731"/>
      <c r="AD49" s="8731"/>
      <c r="AE49" s="8742" t="s">
        <v>10380</v>
      </c>
      <c r="AF49" s="8743">
        <f t="shared" si="16"/>
      </c>
      <c r="AG49" s="8744">
        <f t="shared" si="21"/>
      </c>
      <c r="AH49" s="8745"/>
      <c r="AI49" s="8740"/>
      <c r="AJ49" s="8741"/>
      <c r="AK49" s="8741"/>
      <c r="AL49" s="8740"/>
      <c r="AM49" s="8741"/>
      <c r="AN49" s="8741"/>
    </row>
    <row r="50">
      <c r="A50" s="8731"/>
      <c r="B50" s="8735"/>
      <c r="C50" s="8735"/>
      <c r="D50" s="8731"/>
      <c r="E50" s="8731"/>
      <c r="F50" s="8731"/>
      <c r="G50" s="8735"/>
      <c r="H50" s="8736"/>
      <c r="I50" s="8736"/>
      <c r="J50" s="8736"/>
      <c r="K50" s="8731"/>
      <c r="L50" s="8731"/>
      <c r="M50" s="8731"/>
      <c r="N50" s="8731"/>
      <c r="O50" s="8731"/>
      <c r="P50" s="8731"/>
      <c r="Q50" s="8731"/>
      <c r="R50" s="8731"/>
      <c r="S50" s="8731"/>
      <c r="T50" s="8731"/>
      <c r="U50" s="8731"/>
      <c r="V50" s="8731"/>
      <c r="W50" s="8731"/>
      <c r="X50" s="8731"/>
      <c r="Y50" s="8731"/>
      <c r="Z50" s="8731"/>
      <c r="AA50" s="8731"/>
      <c r="AB50" s="8731"/>
      <c r="AC50" s="8731"/>
      <c r="AD50" s="8731"/>
      <c r="AE50" s="8742" t="s">
        <v>10292</v>
      </c>
      <c r="AF50" s="8746">
        <f>AVERAGE(AH3:AH43)/AVERAGE(D3:D43)</f>
      </c>
      <c r="AG50" s="8744">
        <f>SUMIF($H$3:$H$43,"&lt;90",$AG$3:$AG$43)</f>
      </c>
      <c r="AH50" s="8747"/>
      <c r="AI50" s="8740"/>
      <c r="AJ50" s="8741"/>
      <c r="AK50" s="8741"/>
      <c r="AL50" s="8740"/>
      <c r="AM50" s="8741"/>
      <c r="AN50" s="8741"/>
    </row>
    <row r="51">
      <c r="A51" s="8731"/>
      <c r="B51" s="8735"/>
      <c r="C51" s="8735"/>
      <c r="D51" s="8731"/>
      <c r="E51" s="8731"/>
      <c r="F51" s="8731"/>
      <c r="G51" s="8735"/>
      <c r="H51" s="8736"/>
      <c r="I51" s="8736"/>
      <c r="J51" s="8736"/>
      <c r="K51" s="8731"/>
      <c r="L51" s="8731"/>
      <c r="M51" s="8731"/>
      <c r="N51" s="8731"/>
      <c r="O51" s="8731"/>
      <c r="P51" s="8731"/>
      <c r="Q51" s="8731"/>
      <c r="R51" s="8731"/>
      <c r="S51" s="8731"/>
      <c r="T51" s="8731"/>
      <c r="U51" s="8731"/>
      <c r="V51" s="8731"/>
      <c r="W51" s="8731"/>
      <c r="X51" s="8731"/>
      <c r="Y51" s="8731"/>
      <c r="Z51" s="8731"/>
      <c r="AA51" s="8731"/>
      <c r="AB51" s="8731"/>
      <c r="AC51" s="8731"/>
      <c r="AD51" s="8731"/>
      <c r="AE51" s="8731"/>
      <c r="AF51" s="8747"/>
      <c r="AG51" s="8747"/>
      <c r="AH51" s="8747"/>
      <c r="AI51" s="8740"/>
      <c r="AJ51" s="8741"/>
      <c r="AK51" s="8741"/>
      <c r="AL51" s="8740"/>
      <c r="AM51" s="8741"/>
      <c r="AN51" s="8741"/>
    </row>
    <row r="52">
      <c r="A52" s="8688" t="s">
        <v>10381</v>
      </c>
      <c r="B52" s="8688" t="s">
        <v>10267</v>
      </c>
      <c r="C52" s="8688" t="s">
        <v>10268</v>
      </c>
      <c r="D52" s="8688" t="s">
        <v>10269</v>
      </c>
      <c r="E52" s="8688"/>
      <c r="F52" s="8688" t="s">
        <v>10382</v>
      </c>
      <c r="G52" s="8748" t="s">
        <v>10271</v>
      </c>
      <c r="H52" s="8749" t="s">
        <v>10272</v>
      </c>
      <c r="I52" s="8687" t="s">
        <v>10273</v>
      </c>
      <c r="J52" s="8687" t="s">
        <v>10274</v>
      </c>
      <c r="K52" s="8688" t="s">
        <v>10275</v>
      </c>
      <c r="L52" s="8688" t="s">
        <v>10276</v>
      </c>
      <c r="M52" s="8688" t="s">
        <v>10383</v>
      </c>
      <c r="N52" s="8688" t="s">
        <v>10384</v>
      </c>
      <c r="O52" s="8688" t="s">
        <v>10279</v>
      </c>
      <c r="P52" s="8750"/>
      <c r="Q52" s="8750"/>
      <c r="R52" s="8750"/>
      <c r="S52" s="8750"/>
      <c r="T52" s="8750"/>
      <c r="U52" s="8750"/>
      <c r="V52" s="8750"/>
      <c r="W52" s="8750"/>
      <c r="X52" s="8750"/>
      <c r="Y52" s="8750"/>
      <c r="Z52" s="8750"/>
      <c r="AA52" s="8750"/>
      <c r="AB52" s="8751" t="s">
        <v>10286</v>
      </c>
      <c r="AC52" s="8749" t="s">
        <v>10287</v>
      </c>
      <c r="AD52" s="8749" t="s">
        <v>10385</v>
      </c>
      <c r="AE52" s="8749" t="s">
        <v>10386</v>
      </c>
      <c r="AF52" s="8752" t="s">
        <v>10290</v>
      </c>
      <c r="AG52" s="8752" t="s">
        <v>10291</v>
      </c>
      <c r="AH52" s="8687" t="s">
        <v>10292</v>
      </c>
      <c r="AI52" s="8749" t="s">
        <v>10293</v>
      </c>
      <c r="AJ52" s="8687" t="s">
        <v>10294</v>
      </c>
      <c r="AK52" s="8688" t="s">
        <v>10295</v>
      </c>
      <c r="AL52" s="8688" t="s">
        <v>10387</v>
      </c>
      <c r="AM52" s="8688" t="s">
        <v>10297</v>
      </c>
      <c r="AN52" s="8688" t="s">
        <v>10298</v>
      </c>
    </row>
    <row r="53">
      <c r="A53" s="8688" t="s">
        <v>10299</v>
      </c>
      <c r="B53" s="8688"/>
      <c r="C53" s="8688"/>
      <c r="D53" s="8688" t="s">
        <v>10300</v>
      </c>
      <c r="E53" s="8692" t="s">
        <v>10301</v>
      </c>
      <c r="F53" s="8688"/>
      <c r="G53" s="8753"/>
      <c r="H53" s="8749"/>
      <c r="I53" s="8687"/>
      <c r="J53" s="8687"/>
      <c r="K53" s="8688" t="s">
        <v>10302</v>
      </c>
      <c r="L53" s="8688" t="s">
        <v>10302</v>
      </c>
      <c r="M53" s="8688"/>
      <c r="N53" s="8688"/>
      <c r="O53" s="8688"/>
      <c r="P53" s="8750"/>
      <c r="Q53" s="8750"/>
      <c r="R53" s="8750"/>
      <c r="S53" s="8750"/>
      <c r="T53" s="8750"/>
      <c r="U53" s="8750"/>
      <c r="V53" s="8750"/>
      <c r="W53" s="8750"/>
      <c r="X53" s="8750"/>
      <c r="Y53" s="8750"/>
      <c r="Z53" s="8750"/>
      <c r="AA53" s="8750"/>
      <c r="AB53" s="8751"/>
      <c r="AC53" s="8749"/>
      <c r="AD53" s="8749"/>
      <c r="AE53" s="8749"/>
      <c r="AF53" s="8752"/>
      <c r="AG53" s="8752"/>
      <c r="AH53" s="8687"/>
      <c r="AI53" s="8749"/>
      <c r="AJ53" s="8687"/>
      <c r="AK53" s="8688"/>
      <c r="AL53" s="8688"/>
      <c r="AM53" s="8688"/>
      <c r="AN53" s="8688"/>
    </row>
    <row r="54">
      <c r="A54" s="8754">
        <v>1</v>
      </c>
      <c r="B54" s="8693" t="s">
        <v>10309</v>
      </c>
      <c r="C54" s="8693" t="s">
        <v>10388</v>
      </c>
      <c r="D54" s="8694">
        <v>14543</v>
      </c>
      <c r="E54" s="8708">
        <v>14543</v>
      </c>
      <c r="F54" s="8755"/>
      <c r="G54" s="8756">
        <f>VLOOKUP(C54,'Data Products'!$A:$J,2,0)</f>
      </c>
      <c r="H54" s="8757">
        <f t="shared" ref="H54:H78" si="1">IFERROR(G54-TODAY(),"")</f>
      </c>
      <c r="I54" s="8697">
        <v>45840</v>
      </c>
      <c r="J54" s="8698">
        <f t="shared" ref="J54:J125" si="10">TODAY()-I54</f>
      </c>
      <c r="K54" s="8714">
        <v>8547</v>
      </c>
      <c r="L54" s="8758">
        <v>16514</v>
      </c>
      <c r="M54" s="8694">
        <v>6000</v>
      </c>
      <c r="N54" s="8694">
        <v>12000</v>
      </c>
      <c r="O54" s="8693" t="s">
        <v>10314</v>
      </c>
      <c r="P54" s="8731"/>
      <c r="Q54" s="8731"/>
      <c r="R54" s="8759"/>
      <c r="S54" s="8731"/>
      <c r="T54" s="8731"/>
      <c r="U54" s="8731"/>
      <c r="V54" s="8731"/>
      <c r="W54" s="8731"/>
      <c r="X54" s="8731"/>
      <c r="Y54" s="8731"/>
      <c r="Z54" s="8731"/>
      <c r="AA54" s="8731"/>
      <c r="AB54" s="8760">
        <f t="shared" ref="AB54:AB125" si="15">L54/30</f>
      </c>
      <c r="AC54" s="8715">
        <f t="shared" ref="AC54:AC125" si="18">IFERROR(D54/AB54,"-")</f>
      </c>
      <c r="AD54" s="8701">
        <f t="shared" ref="AD54:AD125" si="4">IFERROR(TODAY()+AC54,"-")</f>
      </c>
      <c r="AE54" s="8716">
        <f t="shared" ref="AE54:AE125" si="12">_xlfn.IFS(AC54="-","Not sold yet",AND(AC54&lt;=150,AC54&gt;60),"Out of stock more than 60 days",AC54&lt;=60,"Out of stock less than 60 days",AC54&gt;=150,"Out of stock more than 150 days")</f>
      </c>
      <c r="AF54" s="8703">
        <f>VLOOKUP(C54,'Data Products'!$A:$J,10,0)</f>
      </c>
      <c r="AG54" s="8704">
        <f t="shared" ref="AG54:AG125" si="20">AF54*D54</f>
      </c>
      <c r="AH54" s="8704"/>
      <c r="AI54" s="8722" t="s">
        <v>10389</v>
      </c>
      <c r="AJ54" s="8706"/>
      <c r="AK54" s="8707"/>
      <c r="AL54" s="8706"/>
      <c r="AM54" s="8707"/>
      <c r="AN54" s="8707"/>
    </row>
    <row customHeight="true" hidden="true" ht="18" r="55">
      <c r="A55" s="8754">
        <v>2</v>
      </c>
      <c r="B55" s="8693" t="s">
        <v>10312</v>
      </c>
      <c r="C55" s="8693" t="s">
        <v>10390</v>
      </c>
      <c r="D55" s="8694">
        <v>0</v>
      </c>
      <c r="E55" s="8708">
        <v>0</v>
      </c>
      <c r="F55" s="8755"/>
      <c r="G55" s="8756">
        <f>VLOOKUP(C55,'Data Products'!$A:$J,2,0)</f>
      </c>
      <c r="H55" s="8757">
        <f t="shared" si="1"/>
      </c>
      <c r="I55" s="8697">
        <v>45376</v>
      </c>
      <c r="J55" s="8698">
        <f t="shared" si="10"/>
      </c>
      <c r="K55" s="8694">
        <v>0</v>
      </c>
      <c r="L55" s="8694">
        <v>0</v>
      </c>
      <c r="M55" s="8694">
        <v>0</v>
      </c>
      <c r="N55" s="8694">
        <v>0</v>
      </c>
      <c r="O55" s="8693" t="s">
        <v>10391</v>
      </c>
      <c r="P55" s="8731"/>
      <c r="Q55" s="8731"/>
      <c r="R55" s="8759"/>
      <c r="S55" s="8731"/>
      <c r="T55" s="8731"/>
      <c r="U55" s="8731"/>
      <c r="V55" s="8731"/>
      <c r="W55" s="8731"/>
      <c r="X55" s="8731"/>
      <c r="Y55" s="8731"/>
      <c r="Z55" s="8731"/>
      <c r="AA55" s="8731"/>
      <c r="AB55" s="8760">
        <f t="shared" si="15"/>
      </c>
      <c r="AC55" s="8709">
        <f t="shared" si="18"/>
      </c>
      <c r="AD55" s="8701">
        <f t="shared" si="4"/>
      </c>
      <c r="AE55" s="8710">
        <f t="shared" si="12"/>
      </c>
      <c r="AF55" s="8703">
        <f>VLOOKUP(C55,'Data Products'!$A:$J,10,0)</f>
      </c>
      <c r="AG55" s="8704">
        <f t="shared" si="20"/>
      </c>
      <c r="AH55" s="8704">
        <f t="shared" ref="AH55:AH90" si="6">IF(H55&lt;=90,D55,0)</f>
      </c>
      <c r="AI55" s="8717"/>
      <c r="AJ55" s="8706"/>
      <c r="AK55" s="8707"/>
      <c r="AL55" s="8706"/>
      <c r="AM55" s="8707"/>
      <c r="AN55" s="8707"/>
    </row>
    <row customHeight="true" hidden="true" ht="18" r="56">
      <c r="A56" s="8754">
        <v>3</v>
      </c>
      <c r="B56" s="8693" t="s">
        <v>10312</v>
      </c>
      <c r="C56" s="8693" t="s">
        <v>10392</v>
      </c>
      <c r="D56" s="8694">
        <v>0</v>
      </c>
      <c r="E56" s="8708">
        <v>0</v>
      </c>
      <c r="F56" s="8755"/>
      <c r="G56" s="8756">
        <f>VLOOKUP(C56,'Data Products'!$A:$J,2,0)</f>
      </c>
      <c r="H56" s="8757">
        <f t="shared" si="1"/>
      </c>
      <c r="I56" s="8733">
        <v>45721</v>
      </c>
      <c r="J56" s="8698">
        <f t="shared" si="10"/>
      </c>
      <c r="K56" s="8694">
        <v>0</v>
      </c>
      <c r="L56" s="8694">
        <v>0</v>
      </c>
      <c r="M56" s="8761" t="s">
        <v>10393</v>
      </c>
      <c r="N56" s="8761" t="s">
        <v>10393</v>
      </c>
      <c r="O56" s="8693" t="s">
        <v>10391</v>
      </c>
      <c r="P56" s="8731"/>
      <c r="Q56" s="8731"/>
      <c r="R56" s="8759"/>
      <c r="S56" s="8731"/>
      <c r="T56" s="8731"/>
      <c r="U56" s="8731"/>
      <c r="V56" s="8731"/>
      <c r="W56" s="8731"/>
      <c r="X56" s="8731"/>
      <c r="Y56" s="8731"/>
      <c r="Z56" s="8731"/>
      <c r="AA56" s="8731"/>
      <c r="AB56" s="8760">
        <f t="shared" si="15"/>
      </c>
      <c r="AC56" s="8709">
        <f t="shared" si="18"/>
      </c>
      <c r="AD56" s="8701">
        <f t="shared" si="4"/>
      </c>
      <c r="AE56" s="8710">
        <f t="shared" si="12"/>
      </c>
      <c r="AF56" s="8703">
        <f>VLOOKUP(C56,'Data Products'!$A:$J,10,0)</f>
      </c>
      <c r="AG56" s="8704">
        <f t="shared" si="20"/>
      </c>
      <c r="AH56" s="8704">
        <f t="shared" si="6"/>
      </c>
      <c r="AI56" s="8717"/>
      <c r="AJ56" s="8706"/>
      <c r="AK56" s="8707"/>
      <c r="AL56" s="8706"/>
      <c r="AM56" s="8707"/>
      <c r="AN56" s="8707"/>
    </row>
    <row customHeight="true" hidden="true" ht="18" r="57">
      <c r="A57" s="8754">
        <v>4</v>
      </c>
      <c r="B57" s="8693" t="s">
        <v>10312</v>
      </c>
      <c r="C57" s="8693" t="s">
        <v>10394</v>
      </c>
      <c r="D57" s="8694">
        <v>0</v>
      </c>
      <c r="E57" s="8708">
        <v>0</v>
      </c>
      <c r="F57" s="8755"/>
      <c r="G57" s="8756">
        <f>VLOOKUP(C57,'Data Products'!$A:$J,2,0)</f>
      </c>
      <c r="H57" s="8757">
        <f t="shared" si="1"/>
      </c>
      <c r="I57" s="8697">
        <v>45460</v>
      </c>
      <c r="J57" s="8698">
        <f t="shared" si="10"/>
      </c>
      <c r="K57" s="8694">
        <v>0</v>
      </c>
      <c r="L57" s="8694">
        <v>0</v>
      </c>
      <c r="M57" s="8694">
        <v>0</v>
      </c>
      <c r="N57" s="8694">
        <v>0</v>
      </c>
      <c r="O57" s="8693" t="s">
        <v>10391</v>
      </c>
      <c r="P57" s="8731"/>
      <c r="Q57" s="8731"/>
      <c r="R57" s="8762"/>
      <c r="S57" s="8731"/>
      <c r="T57" s="8731"/>
      <c r="U57" s="8731"/>
      <c r="V57" s="8731"/>
      <c r="W57" s="8731"/>
      <c r="X57" s="8731"/>
      <c r="Y57" s="8731"/>
      <c r="Z57" s="8731"/>
      <c r="AA57" s="8731"/>
      <c r="AB57" s="8760">
        <f t="shared" si="15"/>
      </c>
      <c r="AC57" s="8709">
        <f t="shared" si="18"/>
      </c>
      <c r="AD57" s="8701">
        <f t="shared" si="4"/>
      </c>
      <c r="AE57" s="8710">
        <f t="shared" si="12"/>
      </c>
      <c r="AF57" s="8703">
        <f>VLOOKUP(C57,'Data Products'!$A:$J,10,0)</f>
      </c>
      <c r="AG57" s="8704">
        <f t="shared" si="20"/>
      </c>
      <c r="AH57" s="8704">
        <f t="shared" si="6"/>
      </c>
      <c r="AI57" s="8706"/>
      <c r="AJ57" s="8707"/>
      <c r="AK57" s="8707"/>
      <c r="AL57" s="8706"/>
      <c r="AM57" s="8707"/>
      <c r="AN57" s="8707"/>
    </row>
    <row customHeight="true" hidden="true" ht="18" r="58">
      <c r="A58" s="8754">
        <v>5</v>
      </c>
      <c r="B58" s="8693" t="s">
        <v>10337</v>
      </c>
      <c r="C58" s="8693" t="s">
        <v>10395</v>
      </c>
      <c r="D58" s="8694">
        <v>0</v>
      </c>
      <c r="E58" s="8708">
        <v>0</v>
      </c>
      <c r="F58" s="8755"/>
      <c r="G58" s="8756">
        <f>VLOOKUP(C58,'Data Products'!$A:$J,2,0)</f>
      </c>
      <c r="H58" s="8757">
        <f t="shared" si="1"/>
      </c>
      <c r="I58" s="8697">
        <v>45667</v>
      </c>
      <c r="J58" s="8698">
        <f t="shared" si="10"/>
      </c>
      <c r="K58" s="8694">
        <v>0</v>
      </c>
      <c r="L58" s="8694">
        <v>0</v>
      </c>
      <c r="M58" s="8694">
        <v>500</v>
      </c>
      <c r="N58" s="8694">
        <v>1000</v>
      </c>
      <c r="O58" s="8763" t="s">
        <v>10322</v>
      </c>
      <c r="P58" s="8731"/>
      <c r="Q58" s="8731"/>
      <c r="R58" s="8759"/>
      <c r="S58" s="8731"/>
      <c r="T58" s="8731"/>
      <c r="U58" s="8731"/>
      <c r="V58" s="8731"/>
      <c r="W58" s="8731"/>
      <c r="X58" s="8731"/>
      <c r="Y58" s="8731"/>
      <c r="Z58" s="8731"/>
      <c r="AA58" s="8731"/>
      <c r="AB58" s="8760">
        <f t="shared" si="15"/>
      </c>
      <c r="AC58" s="8709">
        <f t="shared" si="18"/>
      </c>
      <c r="AD58" s="8701">
        <f t="shared" si="4"/>
      </c>
      <c r="AE58" s="8710">
        <f t="shared" si="12"/>
      </c>
      <c r="AF58" s="8703">
        <f>VLOOKUP(C58,'Data Products'!$A:$J,10,0)</f>
      </c>
      <c r="AG58" s="8704">
        <f t="shared" si="20"/>
      </c>
      <c r="AH58" s="8704">
        <f t="shared" si="6"/>
      </c>
      <c r="AI58" s="8717"/>
      <c r="AJ58" s="8707"/>
      <c r="AK58" s="8707">
        <v>200</v>
      </c>
      <c r="AL58" s="8706"/>
      <c r="AM58" s="8707"/>
      <c r="AN58" s="8707"/>
    </row>
    <row r="59">
      <c r="A59" s="8754">
        <v>6</v>
      </c>
      <c r="B59" s="8693" t="s">
        <v>10312</v>
      </c>
      <c r="C59" s="8693" t="s">
        <v>10396</v>
      </c>
      <c r="D59" s="8694">
        <v>3</v>
      </c>
      <c r="E59" s="8708">
        <v>3</v>
      </c>
      <c r="F59" s="8755"/>
      <c r="G59" s="8756">
        <f>VLOOKUP(C59,'Data Products'!$A:$J,2,0)</f>
      </c>
      <c r="H59" s="8757">
        <f t="shared" si="1"/>
      </c>
      <c r="I59" s="8697">
        <v>45667</v>
      </c>
      <c r="J59" s="8698">
        <f t="shared" si="10"/>
      </c>
      <c r="K59" s="8694">
        <v>0</v>
      </c>
      <c r="L59" s="8694">
        <v>0</v>
      </c>
      <c r="M59" s="8694">
        <v>500</v>
      </c>
      <c r="N59" s="8694">
        <v>1000</v>
      </c>
      <c r="O59" s="8693" t="s">
        <v>10322</v>
      </c>
      <c r="P59" s="8731"/>
      <c r="Q59" s="8731"/>
      <c r="R59" s="8759"/>
      <c r="S59" s="8731"/>
      <c r="T59" s="8731"/>
      <c r="U59" s="8731"/>
      <c r="V59" s="8731"/>
      <c r="W59" s="8731"/>
      <c r="X59" s="8731"/>
      <c r="Y59" s="8731"/>
      <c r="Z59" s="8731"/>
      <c r="AA59" s="8731"/>
      <c r="AB59" s="8760">
        <f t="shared" si="15"/>
      </c>
      <c r="AC59" s="8715">
        <f t="shared" si="18"/>
      </c>
      <c r="AD59" s="8701">
        <f t="shared" si="4"/>
      </c>
      <c r="AE59" s="8716">
        <f t="shared" si="12"/>
      </c>
      <c r="AF59" s="8703">
        <f>VLOOKUP(C59,'Data Products'!$A:$J,10,0)</f>
      </c>
      <c r="AG59" s="8704">
        <f t="shared" si="20"/>
      </c>
      <c r="AH59" s="8704">
        <f t="shared" si="6"/>
      </c>
      <c r="AI59" s="8717"/>
      <c r="AJ59" s="8707"/>
      <c r="AK59" s="8707"/>
      <c r="AL59" s="8706"/>
      <c r="AM59" s="8707"/>
      <c r="AN59" s="8707"/>
    </row>
    <row r="60">
      <c r="A60" s="8754">
        <v>7</v>
      </c>
      <c r="B60" s="8693" t="s">
        <v>10303</v>
      </c>
      <c r="C60" s="8693" t="s">
        <v>10397</v>
      </c>
      <c r="D60" s="8694">
        <v>163</v>
      </c>
      <c r="E60" s="8708">
        <v>163</v>
      </c>
      <c r="F60" s="8755"/>
      <c r="G60" s="8756">
        <f>VLOOKUP(C60,'Data Products'!$A:$J,2,0)</f>
      </c>
      <c r="H60" s="8757">
        <f t="shared" si="1"/>
      </c>
      <c r="I60" s="8697">
        <v>45617</v>
      </c>
      <c r="J60" s="8698">
        <f t="shared" si="10"/>
      </c>
      <c r="K60" s="8694">
        <v>34</v>
      </c>
      <c r="L60" s="8694">
        <v>59</v>
      </c>
      <c r="M60" s="8694">
        <v>300</v>
      </c>
      <c r="N60" s="8694">
        <v>500</v>
      </c>
      <c r="O60" s="8764" t="s">
        <v>10322</v>
      </c>
      <c r="P60" s="8731"/>
      <c r="Q60" s="8731"/>
      <c r="R60" s="8759"/>
      <c r="S60" s="8731"/>
      <c r="T60" s="8731"/>
      <c r="U60" s="8731"/>
      <c r="V60" s="8731"/>
      <c r="W60" s="8731"/>
      <c r="X60" s="8731"/>
      <c r="Y60" s="8731"/>
      <c r="Z60" s="8731"/>
      <c r="AA60" s="8731"/>
      <c r="AB60" s="8760">
        <f t="shared" si="15"/>
      </c>
      <c r="AC60" s="8719">
        <f t="shared" si="18"/>
      </c>
      <c r="AD60" s="8701">
        <f t="shared" si="4"/>
      </c>
      <c r="AE60" s="8720">
        <f t="shared" si="12"/>
      </c>
      <c r="AF60" s="8703">
        <f>VLOOKUP(C60,'Data Products'!$A:$J,10,0)</f>
      </c>
      <c r="AG60" s="8704">
        <f t="shared" si="20"/>
      </c>
      <c r="AH60" s="8704">
        <f t="shared" si="6"/>
      </c>
      <c r="AI60" s="8706"/>
      <c r="AJ60" s="8707"/>
      <c r="AK60" s="8707"/>
      <c r="AL60" s="8706"/>
      <c r="AM60" s="8707"/>
      <c r="AN60" s="8707"/>
    </row>
    <row customHeight="true" hidden="true" ht="18" r="61">
      <c r="A61" s="8754">
        <v>8</v>
      </c>
      <c r="B61" s="8693" t="s">
        <v>10303</v>
      </c>
      <c r="C61" s="8693" t="s">
        <v>10398</v>
      </c>
      <c r="D61" s="8694">
        <v>0</v>
      </c>
      <c r="E61" s="8708">
        <v>0</v>
      </c>
      <c r="F61" s="8755"/>
      <c r="G61" s="8756">
        <f>VLOOKUP(C61,'Data Products'!$A:$J,2,0)</f>
      </c>
      <c r="H61" s="8765">
        <f t="shared" si="1"/>
      </c>
      <c r="I61" s="8697">
        <v>45504</v>
      </c>
      <c r="J61" s="8698">
        <f t="shared" si="10"/>
      </c>
      <c r="K61" s="8694">
        <v>0</v>
      </c>
      <c r="L61" s="8694">
        <v>0</v>
      </c>
      <c r="M61" s="8694">
        <v>0</v>
      </c>
      <c r="N61" s="8694">
        <v>0</v>
      </c>
      <c r="O61" s="8693" t="s">
        <v>10322</v>
      </c>
      <c r="P61" s="8731"/>
      <c r="Q61" s="8731"/>
      <c r="R61" s="8759"/>
      <c r="S61" s="8731"/>
      <c r="T61" s="8731"/>
      <c r="U61" s="8731"/>
      <c r="V61" s="8731"/>
      <c r="W61" s="8731"/>
      <c r="X61" s="8731"/>
      <c r="Y61" s="8731"/>
      <c r="Z61" s="8731"/>
      <c r="AA61" s="8731"/>
      <c r="AB61" s="8760">
        <f t="shared" si="15"/>
      </c>
      <c r="AC61" s="8709">
        <f t="shared" si="18"/>
      </c>
      <c r="AD61" s="8701">
        <f t="shared" si="4"/>
      </c>
      <c r="AE61" s="8710">
        <f t="shared" si="12"/>
      </c>
      <c r="AF61" s="8703">
        <f>VLOOKUP(C61,'Data Products'!$A:$J,10,0)</f>
      </c>
      <c r="AG61" s="8704">
        <f t="shared" si="20"/>
      </c>
      <c r="AH61" s="8704">
        <f t="shared" si="6"/>
      </c>
      <c r="AI61" s="8706"/>
      <c r="AJ61" s="8707"/>
      <c r="AK61" s="8707"/>
      <c r="AL61" s="8706"/>
      <c r="AM61" s="8707"/>
      <c r="AN61" s="8707"/>
    </row>
    <row customHeight="true" hidden="true" ht="18" r="62">
      <c r="A62" s="8754">
        <v>9</v>
      </c>
      <c r="B62" s="8693" t="s">
        <v>10303</v>
      </c>
      <c r="C62" s="8693" t="s">
        <v>10399</v>
      </c>
      <c r="D62" s="8694">
        <v>0</v>
      </c>
      <c r="E62" s="8708">
        <v>0</v>
      </c>
      <c r="F62" s="8755"/>
      <c r="G62" s="8756">
        <f>VLOOKUP(C62,'Data Products'!$A:$J,2,0)</f>
      </c>
      <c r="H62" s="8757">
        <f t="shared" si="1"/>
      </c>
      <c r="I62" s="8697">
        <v>45530</v>
      </c>
      <c r="J62" s="8698">
        <f t="shared" si="10"/>
      </c>
      <c r="K62" s="8694">
        <v>0</v>
      </c>
      <c r="L62" s="8694">
        <v>0</v>
      </c>
      <c r="M62" s="8694">
        <v>100</v>
      </c>
      <c r="N62" s="8694">
        <v>300</v>
      </c>
      <c r="O62" s="8693" t="s">
        <v>10322</v>
      </c>
      <c r="P62" s="8731"/>
      <c r="Q62" s="8731"/>
      <c r="R62" s="8759"/>
      <c r="S62" s="8731"/>
      <c r="T62" s="8731"/>
      <c r="U62" s="8731"/>
      <c r="V62" s="8731"/>
      <c r="W62" s="8731"/>
      <c r="X62" s="8731"/>
      <c r="Y62" s="8731"/>
      <c r="Z62" s="8731"/>
      <c r="AA62" s="8731"/>
      <c r="AB62" s="8760">
        <f t="shared" si="15"/>
      </c>
      <c r="AC62" s="8715">
        <f t="shared" si="18"/>
      </c>
      <c r="AD62" s="8701">
        <f t="shared" si="4"/>
      </c>
      <c r="AE62" s="8716">
        <f t="shared" si="12"/>
      </c>
      <c r="AF62" s="8703">
        <f>VLOOKUP(C62,'Data Products'!$A:$J,10,0)</f>
      </c>
      <c r="AG62" s="8704">
        <f t="shared" si="20"/>
      </c>
      <c r="AH62" s="8704">
        <f t="shared" si="6"/>
      </c>
      <c r="AI62" s="8706"/>
      <c r="AJ62" s="8707"/>
      <c r="AK62" s="8707"/>
      <c r="AL62" s="8706"/>
      <c r="AM62" s="8707"/>
      <c r="AN62" s="8707"/>
    </row>
    <row customHeight="true" hidden="true" ht="18" r="63">
      <c r="A63" s="8754">
        <v>10</v>
      </c>
      <c r="B63" s="8693" t="s">
        <v>10303</v>
      </c>
      <c r="C63" s="8693" t="s">
        <v>10400</v>
      </c>
      <c r="D63" s="8694">
        <v>0</v>
      </c>
      <c r="E63" s="8708">
        <v>0</v>
      </c>
      <c r="F63" s="8755"/>
      <c r="G63" s="8756">
        <f>VLOOKUP(C63,'Data Products'!$A:$J,2,0)</f>
      </c>
      <c r="H63" s="8757">
        <f t="shared" si="1"/>
      </c>
      <c r="I63" s="8697">
        <v>45667</v>
      </c>
      <c r="J63" s="8698">
        <f t="shared" si="10"/>
      </c>
      <c r="K63" s="8694">
        <v>0</v>
      </c>
      <c r="L63" s="8694">
        <v>0</v>
      </c>
      <c r="M63" s="8694">
        <v>500</v>
      </c>
      <c r="N63" s="8694">
        <v>1000</v>
      </c>
      <c r="O63" s="8693" t="s">
        <v>10322</v>
      </c>
      <c r="P63" s="8731"/>
      <c r="Q63" s="8731"/>
      <c r="R63" s="8759"/>
      <c r="S63" s="8731"/>
      <c r="T63" s="8731"/>
      <c r="U63" s="8731"/>
      <c r="V63" s="8731"/>
      <c r="W63" s="8731"/>
      <c r="X63" s="8731"/>
      <c r="Y63" s="8731"/>
      <c r="Z63" s="8731"/>
      <c r="AA63" s="8731"/>
      <c r="AB63" s="8760">
        <f t="shared" si="15"/>
      </c>
      <c r="AC63" s="8709">
        <f t="shared" si="18"/>
      </c>
      <c r="AD63" s="8701">
        <f t="shared" si="4"/>
      </c>
      <c r="AE63" s="8710">
        <f t="shared" si="12"/>
      </c>
      <c r="AF63" s="8703">
        <f>VLOOKUP(C63,'Data Products'!$A:$J,10,0)</f>
      </c>
      <c r="AG63" s="8704">
        <f t="shared" si="20"/>
      </c>
      <c r="AH63" s="8704">
        <f t="shared" si="6"/>
      </c>
      <c r="AI63" s="8717"/>
      <c r="AJ63" s="8707"/>
      <c r="AK63" s="8707">
        <v>150</v>
      </c>
      <c r="AL63" s="8706"/>
      <c r="AM63" s="8707"/>
      <c r="AN63" s="8707"/>
    </row>
    <row r="64">
      <c r="A64" s="8754">
        <v>11</v>
      </c>
      <c r="B64" s="8693" t="s">
        <v>10303</v>
      </c>
      <c r="C64" s="8693" t="s">
        <v>10401</v>
      </c>
      <c r="D64" s="8694">
        <v>84</v>
      </c>
      <c r="E64" s="8708">
        <v>84</v>
      </c>
      <c r="F64" s="8755"/>
      <c r="G64" s="8756">
        <f>VLOOKUP(C64,'Data Products'!$A:$J,2,0)</f>
      </c>
      <c r="H64" s="8757">
        <f t="shared" si="1"/>
      </c>
      <c r="I64" s="8733">
        <v>45716</v>
      </c>
      <c r="J64" s="8698">
        <f t="shared" si="10"/>
      </c>
      <c r="K64" s="8694">
        <v>169</v>
      </c>
      <c r="L64" s="8694">
        <v>202</v>
      </c>
      <c r="M64" s="8694">
        <v>0</v>
      </c>
      <c r="N64" s="8694">
        <v>0</v>
      </c>
      <c r="O64" s="8693" t="s">
        <v>10322</v>
      </c>
      <c r="P64" s="8731"/>
      <c r="Q64" s="8731"/>
      <c r="R64" s="8759"/>
      <c r="S64" s="8731"/>
      <c r="T64" s="8731"/>
      <c r="U64" s="8731"/>
      <c r="V64" s="8731"/>
      <c r="W64" s="8731"/>
      <c r="X64" s="8731"/>
      <c r="Y64" s="8731"/>
      <c r="Z64" s="8731"/>
      <c r="AA64" s="8731"/>
      <c r="AB64" s="8760">
        <f t="shared" si="15"/>
      </c>
      <c r="AC64" s="8719">
        <f t="shared" si="18"/>
      </c>
      <c r="AD64" s="8701">
        <f t="shared" si="4"/>
      </c>
      <c r="AE64" s="8720">
        <f t="shared" si="12"/>
      </c>
      <c r="AF64" s="8703">
        <f>VLOOKUP(C64,'Data Products'!$A:$J,10,0)</f>
      </c>
      <c r="AG64" s="8704">
        <f t="shared" si="20"/>
      </c>
      <c r="AH64" s="8704">
        <f t="shared" si="6"/>
      </c>
      <c r="AI64" s="8717"/>
      <c r="AJ64" s="8707"/>
      <c r="AK64" s="8707"/>
      <c r="AL64" s="8706"/>
      <c r="AM64" s="8707"/>
      <c r="AN64" s="8707"/>
    </row>
    <row r="65">
      <c r="A65" s="8754">
        <v>12</v>
      </c>
      <c r="B65" s="8693" t="s">
        <v>10303</v>
      </c>
      <c r="C65" s="8693" t="s">
        <v>10402</v>
      </c>
      <c r="D65" s="8694">
        <v>309</v>
      </c>
      <c r="E65" s="8708">
        <v>309</v>
      </c>
      <c r="F65" s="8755"/>
      <c r="G65" s="8756">
        <f>VLOOKUP(C65,'Data Products'!$A:$J,2,0)</f>
      </c>
      <c r="H65" s="8757">
        <f t="shared" si="1"/>
      </c>
      <c r="I65" s="8733">
        <v>45716</v>
      </c>
      <c r="J65" s="8698">
        <f t="shared" si="10"/>
      </c>
      <c r="K65" s="8694">
        <v>23</v>
      </c>
      <c r="L65" s="8694">
        <v>33</v>
      </c>
      <c r="M65" s="8694">
        <v>0</v>
      </c>
      <c r="N65" s="8694">
        <v>0</v>
      </c>
      <c r="O65" s="8693" t="s">
        <v>10322</v>
      </c>
      <c r="P65" s="8731"/>
      <c r="Q65" s="8731"/>
      <c r="R65" s="8759"/>
      <c r="S65" s="8731"/>
      <c r="T65" s="8731"/>
      <c r="U65" s="8731"/>
      <c r="V65" s="8731"/>
      <c r="W65" s="8731"/>
      <c r="X65" s="8731"/>
      <c r="Y65" s="8731"/>
      <c r="Z65" s="8731"/>
      <c r="AA65" s="8731"/>
      <c r="AB65" s="8760">
        <f t="shared" si="15"/>
      </c>
      <c r="AC65" s="8719">
        <f t="shared" si="18"/>
      </c>
      <c r="AD65" s="8701">
        <f t="shared" si="4"/>
      </c>
      <c r="AE65" s="8720">
        <f t="shared" si="12"/>
      </c>
      <c r="AF65" s="8703">
        <f>VLOOKUP(C65,'Data Products'!$A:$J,10,0)</f>
      </c>
      <c r="AG65" s="8704">
        <f t="shared" si="20"/>
      </c>
      <c r="AH65" s="8704">
        <f t="shared" si="6"/>
      </c>
      <c r="AI65" s="8717"/>
      <c r="AJ65" s="8707"/>
      <c r="AK65" s="8707"/>
      <c r="AL65" s="8706"/>
      <c r="AM65" s="8707"/>
      <c r="AN65" s="8707"/>
    </row>
    <row customHeight="true" hidden="true" ht="18" r="66">
      <c r="A66" s="8754">
        <v>13</v>
      </c>
      <c r="B66" s="8693" t="s">
        <v>10303</v>
      </c>
      <c r="C66" s="8693" t="s">
        <v>10403</v>
      </c>
      <c r="D66" s="8694">
        <v>0</v>
      </c>
      <c r="E66" s="8708">
        <v>0</v>
      </c>
      <c r="F66" s="8755"/>
      <c r="G66" s="8756">
        <f>VLOOKUP(C66,'Data Products'!$A:$J,2,0)</f>
      </c>
      <c r="H66" s="8765">
        <f t="shared" si="1"/>
      </c>
      <c r="I66" s="8697">
        <v>45363</v>
      </c>
      <c r="J66" s="8698">
        <f t="shared" si="10"/>
      </c>
      <c r="K66" s="8694">
        <v>0</v>
      </c>
      <c r="L66" s="8694">
        <v>0</v>
      </c>
      <c r="M66" s="8694">
        <v>0</v>
      </c>
      <c r="N66" s="8694">
        <v>0</v>
      </c>
      <c r="O66" s="8693" t="s">
        <v>10322</v>
      </c>
      <c r="P66" s="8731"/>
      <c r="Q66" s="8731"/>
      <c r="R66" s="8759"/>
      <c r="S66" s="8731"/>
      <c r="T66" s="8731"/>
      <c r="U66" s="8731"/>
      <c r="V66" s="8731"/>
      <c r="W66" s="8731"/>
      <c r="X66" s="8731"/>
      <c r="Y66" s="8731"/>
      <c r="Z66" s="8731"/>
      <c r="AA66" s="8731"/>
      <c r="AB66" s="8760">
        <f t="shared" si="15"/>
      </c>
      <c r="AC66" s="8709">
        <f t="shared" si="18"/>
      </c>
      <c r="AD66" s="8701">
        <f t="shared" si="4"/>
      </c>
      <c r="AE66" s="8710">
        <f t="shared" si="12"/>
      </c>
      <c r="AF66" s="8703">
        <f>VLOOKUP(C66,'Data Products'!$A:$J,10,0)</f>
      </c>
      <c r="AG66" s="8704">
        <f t="shared" si="20"/>
      </c>
      <c r="AH66" s="8704">
        <f t="shared" si="6"/>
      </c>
      <c r="AI66" s="8706"/>
      <c r="AJ66" s="8707"/>
      <c r="AK66" s="8707"/>
      <c r="AL66" s="8706"/>
      <c r="AM66" s="8707"/>
      <c r="AN66" s="8707"/>
    </row>
    <row r="67">
      <c r="A67" s="8754">
        <v>14</v>
      </c>
      <c r="B67" s="8693" t="s">
        <v>10303</v>
      </c>
      <c r="C67" s="8693" t="s">
        <v>10404</v>
      </c>
      <c r="D67" s="8694">
        <v>55</v>
      </c>
      <c r="E67" s="8708">
        <v>55</v>
      </c>
      <c r="F67" s="8755"/>
      <c r="G67" s="8756">
        <f>VLOOKUP(C67,'Data Products'!$A:$J,2,0)</f>
      </c>
      <c r="H67" s="8757">
        <f t="shared" si="1"/>
      </c>
      <c r="I67" s="8697">
        <v>45617</v>
      </c>
      <c r="J67" s="8698">
        <f t="shared" si="10"/>
      </c>
      <c r="K67" s="8694">
        <v>10</v>
      </c>
      <c r="L67" s="8694">
        <v>18</v>
      </c>
      <c r="M67" s="8694">
        <v>300</v>
      </c>
      <c r="N67" s="8694">
        <v>500</v>
      </c>
      <c r="O67" s="8693" t="s">
        <v>10322</v>
      </c>
      <c r="P67" s="8731"/>
      <c r="Q67" s="8731"/>
      <c r="R67" s="8759"/>
      <c r="S67" s="8731"/>
      <c r="T67" s="8731"/>
      <c r="U67" s="8731"/>
      <c r="V67" s="8731"/>
      <c r="W67" s="8731"/>
      <c r="X67" s="8731"/>
      <c r="Y67" s="8731"/>
      <c r="Z67" s="8731"/>
      <c r="AA67" s="8731"/>
      <c r="AB67" s="8760">
        <f t="shared" si="15"/>
      </c>
      <c r="AC67" s="8719">
        <f t="shared" si="18"/>
      </c>
      <c r="AD67" s="8701">
        <f t="shared" si="4"/>
      </c>
      <c r="AE67" s="8720">
        <f t="shared" si="12"/>
      </c>
      <c r="AF67" s="8703">
        <f>VLOOKUP(C67,'Data Products'!$A:$J,10,0)</f>
      </c>
      <c r="AG67" s="8704">
        <f t="shared" si="20"/>
      </c>
      <c r="AH67" s="8704">
        <f t="shared" si="6"/>
      </c>
      <c r="AI67" s="8717"/>
      <c r="AJ67" s="8707"/>
      <c r="AK67" s="8707"/>
      <c r="AL67" s="8706"/>
      <c r="AM67" s="8707"/>
      <c r="AN67" s="8707"/>
    </row>
    <row r="68">
      <c r="A68" s="8754">
        <v>15</v>
      </c>
      <c r="B68" s="8693" t="s">
        <v>10303</v>
      </c>
      <c r="C68" s="8693" t="s">
        <v>10405</v>
      </c>
      <c r="D68" s="8694">
        <v>328</v>
      </c>
      <c r="E68" s="8708">
        <v>328</v>
      </c>
      <c r="F68" s="8755"/>
      <c r="G68" s="8756">
        <f>VLOOKUP(C68,'Data Products'!$A:$J,2,0)</f>
      </c>
      <c r="H68" s="8757">
        <f t="shared" si="1"/>
      </c>
      <c r="I68" s="8697">
        <v>45667</v>
      </c>
      <c r="J68" s="8698">
        <f t="shared" si="10"/>
      </c>
      <c r="K68" s="8694">
        <v>156</v>
      </c>
      <c r="L68" s="8694">
        <v>192</v>
      </c>
      <c r="M68" s="8694">
        <v>1000</v>
      </c>
      <c r="N68" s="8694">
        <v>2000</v>
      </c>
      <c r="O68" s="8693" t="s">
        <v>10322</v>
      </c>
      <c r="P68" s="8731"/>
      <c r="Q68" s="8731"/>
      <c r="R68" s="8759"/>
      <c r="S68" s="8731"/>
      <c r="T68" s="8731"/>
      <c r="U68" s="8731"/>
      <c r="V68" s="8731"/>
      <c r="W68" s="8731"/>
      <c r="X68" s="8731"/>
      <c r="Y68" s="8731"/>
      <c r="Z68" s="8731"/>
      <c r="AA68" s="8731"/>
      <c r="AB68" s="8760">
        <f t="shared" si="15"/>
      </c>
      <c r="AC68" s="8719">
        <f t="shared" si="18"/>
      </c>
      <c r="AD68" s="8701">
        <f t="shared" si="4"/>
      </c>
      <c r="AE68" s="8720">
        <f t="shared" si="12"/>
      </c>
      <c r="AF68" s="8703">
        <f>VLOOKUP(C68,'Data Products'!$A:$J,10,0)</f>
      </c>
      <c r="AG68" s="8704">
        <f t="shared" si="20"/>
      </c>
      <c r="AH68" s="8704">
        <f t="shared" si="6"/>
      </c>
      <c r="AI68" s="8717"/>
      <c r="AJ68" s="8707"/>
      <c r="AK68" s="8707">
        <v>340</v>
      </c>
      <c r="AL68" s="8706"/>
      <c r="AM68" s="8707"/>
      <c r="AN68" s="8707"/>
    </row>
    <row customHeight="true" hidden="true" ht="18" r="69">
      <c r="A69" s="8754">
        <v>16</v>
      </c>
      <c r="B69" s="8693" t="s">
        <v>10312</v>
      </c>
      <c r="C69" s="8693" t="s">
        <v>10406</v>
      </c>
      <c r="D69" s="8694">
        <v>0</v>
      </c>
      <c r="E69" s="8708">
        <v>0</v>
      </c>
      <c r="F69" s="8755"/>
      <c r="G69" s="8756">
        <f>VLOOKUP(C69,'Data Products'!$A:$J,2,0)</f>
      </c>
      <c r="H69" s="8765">
        <f t="shared" si="1"/>
      </c>
      <c r="I69" s="8697">
        <v>45668</v>
      </c>
      <c r="J69" s="8698">
        <f t="shared" si="10"/>
      </c>
      <c r="K69" s="8694">
        <v>0</v>
      </c>
      <c r="L69" s="8694">
        <v>0</v>
      </c>
      <c r="M69" s="8694">
        <v>0</v>
      </c>
      <c r="N69" s="8694">
        <v>0</v>
      </c>
      <c r="O69" s="8693" t="s">
        <v>10340</v>
      </c>
      <c r="P69" s="8731"/>
      <c r="Q69" s="8731"/>
      <c r="R69" s="8759"/>
      <c r="S69" s="8731"/>
      <c r="T69" s="8731"/>
      <c r="U69" s="8731"/>
      <c r="V69" s="8731"/>
      <c r="W69" s="8731"/>
      <c r="X69" s="8731"/>
      <c r="Y69" s="8731"/>
      <c r="Z69" s="8731"/>
      <c r="AA69" s="8731"/>
      <c r="AB69" s="8760">
        <f t="shared" si="15"/>
      </c>
      <c r="AC69" s="8709">
        <f t="shared" si="18"/>
      </c>
      <c r="AD69" s="8701">
        <f t="shared" si="4"/>
      </c>
      <c r="AE69" s="8710">
        <f t="shared" si="12"/>
      </c>
      <c r="AF69" s="8703">
        <f>VLOOKUP(C69,'Data Products'!$A:$J,10,0)</f>
      </c>
      <c r="AG69" s="8704">
        <f t="shared" si="20"/>
      </c>
      <c r="AH69" s="8704">
        <f t="shared" si="6"/>
      </c>
      <c r="AI69" s="8717"/>
      <c r="AJ69" s="8707"/>
      <c r="AK69" s="8707"/>
      <c r="AL69" s="8706"/>
      <c r="AM69" s="8707"/>
      <c r="AN69" s="8707"/>
    </row>
    <row customHeight="true" hidden="true" ht="18" r="70">
      <c r="A70" s="8754">
        <v>17</v>
      </c>
      <c r="B70" s="8693" t="s">
        <v>10312</v>
      </c>
      <c r="C70" s="8693" t="s">
        <v>10407</v>
      </c>
      <c r="D70" s="8694">
        <v>0</v>
      </c>
      <c r="E70" s="8708">
        <v>0</v>
      </c>
      <c r="F70" s="8755"/>
      <c r="G70" s="8756">
        <f>VLOOKUP(C70,'Data Products'!$A:$J,2,0)</f>
      </c>
      <c r="H70" s="8765">
        <f t="shared" si="1"/>
      </c>
      <c r="I70" s="8697">
        <v>45669</v>
      </c>
      <c r="J70" s="8698">
        <f t="shared" si="10"/>
      </c>
      <c r="K70" s="8694">
        <v>0</v>
      </c>
      <c r="L70" s="8694">
        <v>2</v>
      </c>
      <c r="M70" s="8694">
        <v>4000</v>
      </c>
      <c r="N70" s="8694">
        <v>8000</v>
      </c>
      <c r="O70" s="8693" t="s">
        <v>10340</v>
      </c>
      <c r="P70" s="8731"/>
      <c r="Q70" s="8731"/>
      <c r="R70" s="8759"/>
      <c r="S70" s="8731"/>
      <c r="T70" s="8731"/>
      <c r="U70" s="8731"/>
      <c r="V70" s="8731"/>
      <c r="W70" s="8731"/>
      <c r="X70" s="8731"/>
      <c r="Y70" s="8731"/>
      <c r="Z70" s="8731"/>
      <c r="AA70" s="8731"/>
      <c r="AB70" s="8760">
        <f t="shared" si="15"/>
      </c>
      <c r="AC70" s="8715">
        <f t="shared" si="18"/>
      </c>
      <c r="AD70" s="8701">
        <f t="shared" si="4"/>
      </c>
      <c r="AE70" s="8716">
        <f t="shared" si="12"/>
      </c>
      <c r="AF70" s="8703">
        <f>VLOOKUP(C70,'Data Products'!$A:$J,10,0)</f>
      </c>
      <c r="AG70" s="8704">
        <f t="shared" si="20"/>
      </c>
      <c r="AH70" s="8704">
        <f t="shared" si="6"/>
      </c>
      <c r="AI70" s="8717"/>
      <c r="AJ70" s="8707"/>
      <c r="AK70" s="8707">
        <v>3620</v>
      </c>
      <c r="AL70" s="8706"/>
      <c r="AM70" s="8707"/>
      <c r="AN70" s="8707"/>
    </row>
    <row customHeight="true" hidden="true" ht="18" r="71">
      <c r="A71" s="8754">
        <v>18</v>
      </c>
      <c r="B71" s="8693" t="s">
        <v>10312</v>
      </c>
      <c r="C71" s="8693" t="s">
        <v>10408</v>
      </c>
      <c r="D71" s="8694">
        <v>0</v>
      </c>
      <c r="E71" s="8708">
        <v>0</v>
      </c>
      <c r="F71" s="8755"/>
      <c r="G71" s="8756">
        <f>VLOOKUP(C71,'Data Products'!$A:$J,2,0)</f>
      </c>
      <c r="H71" s="8765">
        <f t="shared" si="1"/>
      </c>
      <c r="I71" s="8697">
        <v>45670</v>
      </c>
      <c r="J71" s="8698">
        <f t="shared" si="10"/>
      </c>
      <c r="K71" s="8694">
        <v>0</v>
      </c>
      <c r="L71" s="8694">
        <v>0</v>
      </c>
      <c r="M71" s="8694">
        <v>0</v>
      </c>
      <c r="N71" s="8694">
        <v>0</v>
      </c>
      <c r="O71" s="8693" t="s">
        <v>10340</v>
      </c>
      <c r="P71" s="8731"/>
      <c r="Q71" s="8731"/>
      <c r="R71" s="8759"/>
      <c r="S71" s="8731"/>
      <c r="T71" s="8731"/>
      <c r="U71" s="8731"/>
      <c r="V71" s="8731"/>
      <c r="W71" s="8731"/>
      <c r="X71" s="8731"/>
      <c r="Y71" s="8731"/>
      <c r="Z71" s="8731"/>
      <c r="AA71" s="8731"/>
      <c r="AB71" s="8760">
        <f t="shared" si="15"/>
      </c>
      <c r="AC71" s="8709">
        <f t="shared" si="18"/>
      </c>
      <c r="AD71" s="8701">
        <f t="shared" si="4"/>
      </c>
      <c r="AE71" s="8710">
        <f t="shared" si="12"/>
      </c>
      <c r="AF71" s="8703">
        <f>VLOOKUP(C71,'Data Products'!$A:$J,10,0)</f>
      </c>
      <c r="AG71" s="8704">
        <f t="shared" si="20"/>
      </c>
      <c r="AH71" s="8704">
        <f t="shared" si="6"/>
      </c>
      <c r="AI71" s="8717"/>
      <c r="AJ71" s="8707"/>
      <c r="AK71" s="8707"/>
      <c r="AL71" s="8706"/>
      <c r="AM71" s="8707"/>
      <c r="AN71" s="8707"/>
    </row>
    <row r="72">
      <c r="A72" s="8754">
        <v>19</v>
      </c>
      <c r="B72" s="8693" t="s">
        <v>10309</v>
      </c>
      <c r="C72" s="8693" t="s">
        <v>10409</v>
      </c>
      <c r="D72" s="8694">
        <v>2738</v>
      </c>
      <c r="E72" s="8708">
        <v>2738</v>
      </c>
      <c r="F72" s="8755"/>
      <c r="G72" s="8756">
        <f>VLOOKUP(C72,'Data Products'!$A:$J,2,0)</f>
      </c>
      <c r="H72" s="8757">
        <f t="shared" si="1"/>
      </c>
      <c r="I72" s="8697">
        <v>45671</v>
      </c>
      <c r="J72" s="8698">
        <f t="shared" si="10"/>
      </c>
      <c r="K72" s="8694">
        <v>1843</v>
      </c>
      <c r="L72" s="8694">
        <v>4373</v>
      </c>
      <c r="M72" s="8694">
        <v>0</v>
      </c>
      <c r="N72" s="8694">
        <v>0</v>
      </c>
      <c r="O72" s="8693" t="s">
        <v>10410</v>
      </c>
      <c r="P72" s="8731"/>
      <c r="Q72" s="8731"/>
      <c r="R72" s="8759"/>
      <c r="S72" s="8731"/>
      <c r="T72" s="8731"/>
      <c r="U72" s="8731"/>
      <c r="V72" s="8731"/>
      <c r="W72" s="8731"/>
      <c r="X72" s="8731"/>
      <c r="Y72" s="8731"/>
      <c r="Z72" s="8731"/>
      <c r="AA72" s="8731"/>
      <c r="AB72" s="8760">
        <f t="shared" si="15"/>
      </c>
      <c r="AC72" s="8715">
        <f t="shared" si="18"/>
      </c>
      <c r="AD72" s="8701">
        <f t="shared" si="4"/>
      </c>
      <c r="AE72" s="8716">
        <f t="shared" si="12"/>
      </c>
      <c r="AF72" s="8703">
        <f>VLOOKUP(C72,'Data Products'!$A:$J,10,0)</f>
      </c>
      <c r="AG72" s="8704">
        <f t="shared" si="20"/>
      </c>
      <c r="AH72" s="8704">
        <f t="shared" si="6"/>
      </c>
      <c r="AI72" s="8722" t="s">
        <v>10411</v>
      </c>
      <c r="AJ72" s="8707"/>
      <c r="AK72" s="8707"/>
      <c r="AL72" s="8706"/>
      <c r="AM72" s="8707"/>
      <c r="AN72" s="8707"/>
    </row>
    <row r="73">
      <c r="A73" s="8754">
        <v>20</v>
      </c>
      <c r="B73" s="8693" t="s">
        <v>10309</v>
      </c>
      <c r="C73" s="8693" t="s">
        <v>10412</v>
      </c>
      <c r="D73" s="8694">
        <v>4968</v>
      </c>
      <c r="E73" s="8708">
        <v>4968</v>
      </c>
      <c r="F73" s="8755"/>
      <c r="G73" s="8756">
        <f>VLOOKUP(C73,'Data Products'!$A:$J,2,0)</f>
      </c>
      <c r="H73" s="8757">
        <f t="shared" si="1"/>
      </c>
      <c r="I73" s="8733">
        <v>45980</v>
      </c>
      <c r="J73" s="8698">
        <f t="shared" si="10"/>
      </c>
      <c r="K73" s="8694">
        <v>1092</v>
      </c>
      <c r="L73" s="8694">
        <v>3080</v>
      </c>
      <c r="M73" s="8694">
        <v>0</v>
      </c>
      <c r="N73" s="8694">
        <v>0</v>
      </c>
      <c r="O73" s="8693" t="s">
        <v>10410</v>
      </c>
      <c r="P73" s="8731"/>
      <c r="Q73" s="8731"/>
      <c r="R73" s="8759"/>
      <c r="S73" s="8731"/>
      <c r="T73" s="8731"/>
      <c r="U73" s="8731"/>
      <c r="V73" s="8731"/>
      <c r="W73" s="8731"/>
      <c r="X73" s="8731"/>
      <c r="Y73" s="8731"/>
      <c r="Z73" s="8731"/>
      <c r="AA73" s="8731"/>
      <c r="AB73" s="8760">
        <f t="shared" si="15"/>
      </c>
      <c r="AC73" s="8715">
        <f t="shared" si="18"/>
      </c>
      <c r="AD73" s="8701">
        <f t="shared" si="4"/>
      </c>
      <c r="AE73" s="8716">
        <f t="shared" si="12"/>
      </c>
      <c r="AF73" s="8703">
        <f>VLOOKUP(C73,'Data Products'!$A:$J,10,0)</f>
      </c>
      <c r="AG73" s="8704">
        <f t="shared" si="20"/>
      </c>
      <c r="AH73" s="8704">
        <f t="shared" si="6"/>
      </c>
      <c r="AI73" s="8722" t="s">
        <v>10413</v>
      </c>
      <c r="AJ73" s="8707"/>
      <c r="AK73" s="8707"/>
      <c r="AL73" s="8706"/>
      <c r="AM73" s="8707"/>
      <c r="AN73" s="8707"/>
    </row>
    <row r="74">
      <c r="A74" s="8754">
        <v>21</v>
      </c>
      <c r="B74" s="8693" t="s">
        <v>10309</v>
      </c>
      <c r="C74" s="8693" t="s">
        <v>10414</v>
      </c>
      <c r="D74" s="8694">
        <v>22</v>
      </c>
      <c r="E74" s="8708">
        <v>22</v>
      </c>
      <c r="F74" s="8755"/>
      <c r="G74" s="8756">
        <f>VLOOKUP(C74,'Data Products'!$A:$J,2,0)</f>
      </c>
      <c r="H74" s="8757">
        <f t="shared" si="1"/>
      </c>
      <c r="I74" s="8733">
        <v>45895</v>
      </c>
      <c r="J74" s="8698">
        <f t="shared" si="10"/>
      </c>
      <c r="K74" s="8694">
        <v>21</v>
      </c>
      <c r="L74" s="8694">
        <v>22</v>
      </c>
      <c r="M74" s="8694">
        <v>0</v>
      </c>
      <c r="N74" s="8694">
        <v>0</v>
      </c>
      <c r="O74" s="8693" t="s">
        <v>10415</v>
      </c>
      <c r="P74" s="8731"/>
      <c r="Q74" s="8731"/>
      <c r="R74" s="8759"/>
      <c r="S74" s="8731"/>
      <c r="T74" s="8731"/>
      <c r="U74" s="8731"/>
      <c r="V74" s="8731"/>
      <c r="W74" s="8731"/>
      <c r="X74" s="8731"/>
      <c r="Y74" s="8731"/>
      <c r="Z74" s="8731"/>
      <c r="AA74" s="8731"/>
      <c r="AB74" s="8760">
        <f t="shared" si="15"/>
      </c>
      <c r="AC74" s="8715">
        <f t="shared" si="18"/>
      </c>
      <c r="AD74" s="8701">
        <f t="shared" si="4"/>
      </c>
      <c r="AE74" s="8716">
        <f t="shared" si="12"/>
      </c>
      <c r="AF74" s="8703">
        <f>VLOOKUP(C74,'Data Products'!$A:$J,10,0)</f>
      </c>
      <c r="AG74" s="8704">
        <f t="shared" si="20"/>
      </c>
      <c r="AH74" s="8704">
        <f t="shared" si="6"/>
      </c>
      <c r="AI74" s="8717"/>
      <c r="AJ74" s="8707"/>
      <c r="AK74" s="8707"/>
      <c r="AL74" s="8706"/>
      <c r="AM74" s="8707"/>
      <c r="AN74" s="8707"/>
    </row>
    <row customHeight="true" hidden="true" ht="18" r="75">
      <c r="A75" s="8754">
        <v>22</v>
      </c>
      <c r="B75" s="8693" t="s">
        <v>10312</v>
      </c>
      <c r="C75" s="8693" t="s">
        <v>10416</v>
      </c>
      <c r="D75" s="8694">
        <v>0</v>
      </c>
      <c r="E75" s="8708">
        <v>0</v>
      </c>
      <c r="F75" s="8755"/>
      <c r="G75" s="8756">
        <f>VLOOKUP(C75,'Data Products'!$A:$J,2,0)</f>
      </c>
      <c r="H75" s="8757">
        <f t="shared" si="1"/>
      </c>
      <c r="I75" s="8733">
        <v>45994</v>
      </c>
      <c r="J75" s="8698">
        <f t="shared" si="10"/>
      </c>
      <c r="K75" s="8694">
        <v>0</v>
      </c>
      <c r="L75" s="8694">
        <v>0</v>
      </c>
      <c r="M75" s="8694">
        <v>0</v>
      </c>
      <c r="N75" s="8694">
        <v>0</v>
      </c>
      <c r="O75" s="8693" t="s">
        <v>10417</v>
      </c>
      <c r="P75" s="8731"/>
      <c r="Q75" s="8731"/>
      <c r="R75" s="8759"/>
      <c r="S75" s="8731"/>
      <c r="T75" s="8731"/>
      <c r="U75" s="8731"/>
      <c r="V75" s="8731"/>
      <c r="W75" s="8731"/>
      <c r="X75" s="8731"/>
      <c r="Y75" s="8731"/>
      <c r="Z75" s="8731"/>
      <c r="AA75" s="8731"/>
      <c r="AB75" s="8760">
        <f t="shared" si="15"/>
      </c>
      <c r="AC75" s="8715">
        <f t="shared" si="18"/>
      </c>
      <c r="AD75" s="8701">
        <f t="shared" si="4"/>
      </c>
      <c r="AE75" s="8716">
        <f t="shared" si="12"/>
      </c>
      <c r="AF75" s="8703">
        <f>VLOOKUP(C75,'Data Products'!$A:$J,10,0)</f>
      </c>
      <c r="AG75" s="8704">
        <f t="shared" si="20"/>
      </c>
      <c r="AH75" s="8704">
        <f t="shared" si="6"/>
      </c>
      <c r="AI75" s="8717"/>
      <c r="AJ75" s="8707"/>
      <c r="AK75" s="8707"/>
      <c r="AL75" s="8706"/>
      <c r="AM75" s="8707"/>
      <c r="AN75" s="8707"/>
    </row>
    <row customHeight="true" hidden="true" ht="18" r="76">
      <c r="A76" s="8754">
        <v>23</v>
      </c>
      <c r="B76" s="8693" t="s">
        <v>10312</v>
      </c>
      <c r="C76" s="8693" t="s">
        <v>10418</v>
      </c>
      <c r="D76" s="8694">
        <v>0</v>
      </c>
      <c r="E76" s="8708">
        <v>0</v>
      </c>
      <c r="F76" s="8755"/>
      <c r="G76" s="8756">
        <f>VLOOKUP(C76,'Data Products'!$A:$J,2,0)</f>
      </c>
      <c r="H76" s="8765">
        <f t="shared" si="1"/>
      </c>
      <c r="I76" s="8733">
        <v>45749</v>
      </c>
      <c r="J76" s="8698">
        <f t="shared" si="10"/>
      </c>
      <c r="K76" s="8694">
        <v>0</v>
      </c>
      <c r="L76" s="8694">
        <v>0</v>
      </c>
      <c r="M76" s="8694">
        <v>0</v>
      </c>
      <c r="N76" s="8694">
        <v>0</v>
      </c>
      <c r="O76" s="8693" t="s">
        <v>10314</v>
      </c>
      <c r="P76" s="8731"/>
      <c r="Q76" s="8731"/>
      <c r="R76" s="8759"/>
      <c r="S76" s="8731"/>
      <c r="T76" s="8731"/>
      <c r="U76" s="8731"/>
      <c r="V76" s="8731"/>
      <c r="W76" s="8731"/>
      <c r="X76" s="8731"/>
      <c r="Y76" s="8731"/>
      <c r="Z76" s="8731"/>
      <c r="AA76" s="8731"/>
      <c r="AB76" s="8760">
        <f t="shared" si="15"/>
      </c>
      <c r="AC76" s="8715">
        <f t="shared" si="18"/>
      </c>
      <c r="AD76" s="8701">
        <f t="shared" si="4"/>
      </c>
      <c r="AE76" s="8716">
        <f t="shared" si="12"/>
      </c>
      <c r="AF76" s="8703">
        <f>VLOOKUP(C76,'Data Products'!$A:$J,10,0)</f>
      </c>
      <c r="AG76" s="8704">
        <f t="shared" si="20"/>
      </c>
      <c r="AH76" s="8704">
        <f t="shared" si="6"/>
      </c>
      <c r="AI76" s="8717"/>
      <c r="AJ76" s="8707"/>
      <c r="AK76" s="8707"/>
      <c r="AL76" s="8706"/>
      <c r="AM76" s="8707"/>
      <c r="AN76" s="8707"/>
    </row>
    <row customHeight="true" hidden="true" ht="18" r="77">
      <c r="A77" s="8754">
        <v>24</v>
      </c>
      <c r="B77" s="8693" t="s">
        <v>10312</v>
      </c>
      <c r="C77" s="8693" t="s">
        <v>10419</v>
      </c>
      <c r="D77" s="8694">
        <v>0</v>
      </c>
      <c r="E77" s="8708">
        <v>0</v>
      </c>
      <c r="F77" s="8755"/>
      <c r="G77" s="8756">
        <f>VLOOKUP(C77,'Data Products'!$A:$J,2,0)</f>
      </c>
      <c r="H77" s="8765">
        <f t="shared" si="1"/>
      </c>
      <c r="I77" s="8733">
        <v>45749</v>
      </c>
      <c r="J77" s="8698">
        <f t="shared" si="10"/>
      </c>
      <c r="K77" s="8694">
        <v>0</v>
      </c>
      <c r="L77" s="8694">
        <v>0</v>
      </c>
      <c r="M77" s="8694">
        <v>0</v>
      </c>
      <c r="N77" s="8694">
        <v>0</v>
      </c>
      <c r="O77" s="8693" t="s">
        <v>10314</v>
      </c>
      <c r="P77" s="8731"/>
      <c r="Q77" s="8731"/>
      <c r="R77" s="8759"/>
      <c r="S77" s="8731"/>
      <c r="T77" s="8731"/>
      <c r="U77" s="8731"/>
      <c r="V77" s="8731"/>
      <c r="W77" s="8731"/>
      <c r="X77" s="8731"/>
      <c r="Y77" s="8731"/>
      <c r="Z77" s="8731"/>
      <c r="AA77" s="8731"/>
      <c r="AB77" s="8760">
        <f t="shared" si="15"/>
      </c>
      <c r="AC77" s="8715">
        <f t="shared" si="18"/>
      </c>
      <c r="AD77" s="8701">
        <f t="shared" si="4"/>
      </c>
      <c r="AE77" s="8716">
        <f t="shared" si="12"/>
      </c>
      <c r="AF77" s="8703">
        <f>VLOOKUP(C77,'Data Products'!$A:$J,10,0)</f>
      </c>
      <c r="AG77" s="8704">
        <f t="shared" si="20"/>
      </c>
      <c r="AH77" s="8704">
        <f t="shared" si="6"/>
      </c>
      <c r="AI77" s="8717"/>
      <c r="AJ77" s="8707"/>
      <c r="AK77" s="8707"/>
      <c r="AL77" s="8706"/>
      <c r="AM77" s="8707"/>
      <c r="AN77" s="8707"/>
    </row>
    <row customHeight="true" hidden="true" ht="18" r="78">
      <c r="A78" s="8754">
        <v>25</v>
      </c>
      <c r="B78" s="8693" t="s">
        <v>10312</v>
      </c>
      <c r="C78" s="8693" t="s">
        <v>10420</v>
      </c>
      <c r="D78" s="8694">
        <v>0</v>
      </c>
      <c r="E78" s="8708">
        <v>0</v>
      </c>
      <c r="F78" s="8755" t="s">
        <v>10421</v>
      </c>
      <c r="G78" s="8756">
        <f>VLOOKUP(C78,'Data Products'!$A:$J,2,0)</f>
      </c>
      <c r="H78" s="8765">
        <f t="shared" si="1"/>
      </c>
      <c r="I78" s="8697">
        <v>45650</v>
      </c>
      <c r="J78" s="8698">
        <f t="shared" si="10"/>
      </c>
      <c r="K78" s="8694">
        <v>0</v>
      </c>
      <c r="L78" s="8694">
        <v>0</v>
      </c>
      <c r="M78" s="8694">
        <v>0</v>
      </c>
      <c r="N78" s="8694">
        <v>0</v>
      </c>
      <c r="O78" s="8693" t="s">
        <v>10352</v>
      </c>
      <c r="P78" s="8731"/>
      <c r="Q78" s="8731"/>
      <c r="R78" s="8766"/>
      <c r="S78" s="8731"/>
      <c r="T78" s="8731"/>
      <c r="U78" s="8731"/>
      <c r="V78" s="8731"/>
      <c r="W78" s="8731"/>
      <c r="X78" s="8731"/>
      <c r="Y78" s="8731"/>
      <c r="Z78" s="8731"/>
      <c r="AA78" s="8731"/>
      <c r="AB78" s="8760">
        <f t="shared" si="15"/>
      </c>
      <c r="AC78" s="8715">
        <f t="shared" si="18"/>
      </c>
      <c r="AD78" s="8701">
        <f t="shared" si="4"/>
      </c>
      <c r="AE78" s="8716">
        <f t="shared" si="12"/>
      </c>
      <c r="AF78" s="8703">
        <f>VLOOKUP(C78,'Data Products'!$A:$J,10,0)</f>
      </c>
      <c r="AG78" s="8704">
        <f t="shared" si="20"/>
      </c>
      <c r="AH78" s="8704">
        <f t="shared" si="6"/>
      </c>
      <c r="AI78" s="8706"/>
      <c r="AJ78" s="8707"/>
      <c r="AK78" s="8707">
        <v>50</v>
      </c>
      <c r="AL78" s="8706"/>
      <c r="AM78" s="8707"/>
      <c r="AN78" s="8707"/>
    </row>
    <row customHeight="true" hidden="true" ht="18" r="79">
      <c r="A79" s="8754">
        <v>26</v>
      </c>
      <c r="B79" s="8693" t="s">
        <v>10312</v>
      </c>
      <c r="C79" s="8693" t="s">
        <v>10422</v>
      </c>
      <c r="D79" s="8694">
        <v>0</v>
      </c>
      <c r="E79" s="8708">
        <v>0</v>
      </c>
      <c r="F79" s="8755"/>
      <c r="G79" s="8756"/>
      <c r="H79" s="8757"/>
      <c r="I79" s="8697">
        <v>45650</v>
      </c>
      <c r="J79" s="8698">
        <f t="shared" si="10"/>
      </c>
      <c r="K79" s="8694">
        <v>0</v>
      </c>
      <c r="L79" s="8694">
        <v>0</v>
      </c>
      <c r="M79" s="8694">
        <v>150</v>
      </c>
      <c r="N79" s="8694">
        <v>300</v>
      </c>
      <c r="O79" s="8693" t="s">
        <v>10352</v>
      </c>
      <c r="P79" s="8734"/>
      <c r="Q79" s="8734"/>
      <c r="R79" s="8766"/>
      <c r="S79" s="8731"/>
      <c r="T79" s="8734"/>
      <c r="U79" s="8734"/>
      <c r="V79" s="8734"/>
      <c r="W79" s="8734"/>
      <c r="X79" s="8734"/>
      <c r="Y79" s="8734"/>
      <c r="Z79" s="8734"/>
      <c r="AA79" s="8734"/>
      <c r="AB79" s="8760">
        <f t="shared" si="15"/>
      </c>
      <c r="AC79" s="8715">
        <f t="shared" si="18"/>
      </c>
      <c r="AD79" s="8701">
        <f t="shared" si="4"/>
      </c>
      <c r="AE79" s="8716">
        <f t="shared" si="12"/>
      </c>
      <c r="AF79" s="8703">
        <f>VLOOKUP(C79,'Data Products'!$A:$J,10,0)</f>
      </c>
      <c r="AG79" s="8704">
        <f t="shared" si="20"/>
      </c>
      <c r="AH79" s="8704">
        <f t="shared" si="6"/>
      </c>
      <c r="AI79" s="8706"/>
      <c r="AJ79" s="8707"/>
      <c r="AK79" s="8707">
        <v>80</v>
      </c>
      <c r="AL79" s="8706"/>
      <c r="AM79" s="8707"/>
      <c r="AN79" s="8707"/>
    </row>
    <row customHeight="true" hidden="true" ht="18" r="80">
      <c r="A80" s="8754">
        <v>27</v>
      </c>
      <c r="B80" s="8693" t="s">
        <v>10312</v>
      </c>
      <c r="C80" s="8693" t="s">
        <v>10423</v>
      </c>
      <c r="D80" s="8694">
        <v>0</v>
      </c>
      <c r="E80" s="8708">
        <v>0</v>
      </c>
      <c r="F80" s="8755"/>
      <c r="G80" s="8756">
        <f>VLOOKUP(C80,'Data Products'!$A:$J,2,0)</f>
      </c>
      <c r="H80" s="8765">
        <f t="shared" ref="H80:H125" si="2">IFERROR(G80-TODAY(),"")</f>
      </c>
      <c r="I80" s="8697">
        <v>45650</v>
      </c>
      <c r="J80" s="8698">
        <f t="shared" si="10"/>
      </c>
      <c r="K80" s="8694">
        <v>0</v>
      </c>
      <c r="L80" s="8694">
        <v>0</v>
      </c>
      <c r="M80" s="8694">
        <v>100</v>
      </c>
      <c r="N80" s="8694">
        <v>250</v>
      </c>
      <c r="O80" s="8693" t="s">
        <v>10352</v>
      </c>
      <c r="P80" s="8734"/>
      <c r="Q80" s="8734"/>
      <c r="R80" s="8759"/>
      <c r="S80" s="8731"/>
      <c r="T80" s="8734"/>
      <c r="U80" s="8734"/>
      <c r="V80" s="8734"/>
      <c r="W80" s="8734"/>
      <c r="X80" s="8734"/>
      <c r="Y80" s="8734"/>
      <c r="Z80" s="8734"/>
      <c r="AA80" s="8734"/>
      <c r="AB80" s="8760">
        <f t="shared" si="15"/>
      </c>
      <c r="AC80" s="8709">
        <f t="shared" si="18"/>
      </c>
      <c r="AD80" s="8701">
        <f t="shared" si="4"/>
      </c>
      <c r="AE80" s="8710">
        <f t="shared" si="12"/>
      </c>
      <c r="AF80" s="8703">
        <f>VLOOKUP(C80,'Data Products'!$A:$J,10,0)</f>
      </c>
      <c r="AG80" s="8704">
        <f t="shared" si="20"/>
      </c>
      <c r="AH80" s="8704">
        <f t="shared" si="6"/>
      </c>
      <c r="AI80" s="8706"/>
      <c r="AJ80" s="8707"/>
      <c r="AK80" s="8707">
        <v>60</v>
      </c>
      <c r="AL80" s="8706"/>
      <c r="AM80" s="8707"/>
      <c r="AN80" s="8707"/>
    </row>
    <row customHeight="true" hidden="true" ht="18" r="81">
      <c r="A81" s="8754">
        <v>28</v>
      </c>
      <c r="B81" s="8693" t="s">
        <v>10312</v>
      </c>
      <c r="C81" s="8693" t="s">
        <v>10424</v>
      </c>
      <c r="D81" s="8694">
        <v>0</v>
      </c>
      <c r="E81" s="8708">
        <v>0</v>
      </c>
      <c r="F81" s="8755" t="s">
        <v>10425</v>
      </c>
      <c r="G81" s="8756">
        <f>VLOOKUP(C81,'Data Products'!$A:$J,2,0)</f>
      </c>
      <c r="H81" s="8765">
        <f t="shared" si="2"/>
      </c>
      <c r="I81" s="8697">
        <v>45678</v>
      </c>
      <c r="J81" s="8698">
        <f t="shared" si="10"/>
      </c>
      <c r="K81" s="8694">
        <v>0</v>
      </c>
      <c r="L81" s="8694">
        <v>0</v>
      </c>
      <c r="M81" s="8694">
        <v>0</v>
      </c>
      <c r="N81" s="8694">
        <v>0</v>
      </c>
      <c r="O81" s="8693" t="s">
        <v>10352</v>
      </c>
      <c r="P81" s="8734"/>
      <c r="Q81" s="8734"/>
      <c r="R81" s="8759"/>
      <c r="S81" s="8731"/>
      <c r="T81" s="8734"/>
      <c r="U81" s="8734"/>
      <c r="V81" s="8734"/>
      <c r="W81" s="8734"/>
      <c r="X81" s="8734"/>
      <c r="Y81" s="8734"/>
      <c r="Z81" s="8734"/>
      <c r="AA81" s="8734"/>
      <c r="AB81" s="8760">
        <f t="shared" si="15"/>
      </c>
      <c r="AC81" s="8709">
        <f t="shared" si="18"/>
      </c>
      <c r="AD81" s="8701">
        <f t="shared" si="4"/>
      </c>
      <c r="AE81" s="8710">
        <f t="shared" si="12"/>
      </c>
      <c r="AF81" s="8703">
        <f>VLOOKUP(C81,'Data Products'!$A:$J,10,0)</f>
      </c>
      <c r="AG81" s="8704">
        <f t="shared" si="20"/>
      </c>
      <c r="AH81" s="8704">
        <f t="shared" si="6"/>
      </c>
      <c r="AI81" s="8717"/>
      <c r="AJ81" s="8707"/>
      <c r="AK81" s="8707">
        <v>40</v>
      </c>
      <c r="AL81" s="8706"/>
      <c r="AM81" s="8707"/>
      <c r="AN81" s="8707"/>
    </row>
    <row customHeight="true" hidden="true" ht="18" r="82">
      <c r="A82" s="8754">
        <v>29</v>
      </c>
      <c r="B82" s="8693" t="s">
        <v>10312</v>
      </c>
      <c r="C82" s="8693" t="s">
        <v>10426</v>
      </c>
      <c r="D82" s="8694">
        <v>0</v>
      </c>
      <c r="E82" s="8694">
        <v>0</v>
      </c>
      <c r="F82" s="8755"/>
      <c r="G82" s="8756">
        <f>VLOOKUP(C82,'Data Products'!$A:$J,2,0)</f>
      </c>
      <c r="H82" s="8765">
        <f t="shared" si="2"/>
      </c>
      <c r="I82" s="8697">
        <v>45824</v>
      </c>
      <c r="J82" s="8698">
        <f t="shared" si="10"/>
      </c>
      <c r="K82" s="8694">
        <v>0</v>
      </c>
      <c r="L82" s="8694">
        <v>0</v>
      </c>
      <c r="M82" s="8694">
        <v>0</v>
      </c>
      <c r="N82" s="8694">
        <v>0</v>
      </c>
      <c r="O82" s="8693" t="s">
        <v>10352</v>
      </c>
      <c r="P82" s="8734"/>
      <c r="Q82" s="8734"/>
      <c r="R82" s="8759"/>
      <c r="S82" s="8731"/>
      <c r="T82" s="8734"/>
      <c r="U82" s="8734"/>
      <c r="V82" s="8734"/>
      <c r="W82" s="8734"/>
      <c r="X82" s="8734"/>
      <c r="Y82" s="8734"/>
      <c r="Z82" s="8734"/>
      <c r="AA82" s="8734"/>
      <c r="AB82" s="8760">
        <f t="shared" si="15"/>
      </c>
      <c r="AC82" s="8709">
        <f t="shared" si="18"/>
      </c>
      <c r="AD82" s="8701">
        <f t="shared" si="4"/>
      </c>
      <c r="AE82" s="8710">
        <f t="shared" si="12"/>
      </c>
      <c r="AF82" s="8703">
        <f>VLOOKUP(C82,'Data Products'!$A:$J,10,0)</f>
      </c>
      <c r="AG82" s="8704">
        <f t="shared" si="20"/>
      </c>
      <c r="AH82" s="8704">
        <f t="shared" si="6"/>
      </c>
      <c r="AI82" s="8706"/>
      <c r="AJ82" s="8707"/>
      <c r="AK82" s="8707"/>
      <c r="AL82" s="8706"/>
      <c r="AM82" s="8707"/>
      <c r="AN82" s="8707"/>
    </row>
    <row customHeight="true" hidden="true" ht="18" r="83">
      <c r="A83" s="8754">
        <v>30</v>
      </c>
      <c r="B83" s="8693" t="s">
        <v>10312</v>
      </c>
      <c r="C83" s="8693" t="s">
        <v>10427</v>
      </c>
      <c r="D83" s="8694">
        <v>0</v>
      </c>
      <c r="E83" s="8694">
        <v>0</v>
      </c>
      <c r="F83" s="8755"/>
      <c r="G83" s="8756">
        <f>VLOOKUP(C83,'Data Products'!$A:$J,2,0)</f>
      </c>
      <c r="H83" s="8765">
        <f t="shared" si="2"/>
      </c>
      <c r="I83" s="8697">
        <v>45824</v>
      </c>
      <c r="J83" s="8698">
        <f t="shared" si="10"/>
      </c>
      <c r="K83" s="8694">
        <v>0</v>
      </c>
      <c r="L83" s="8694">
        <v>0</v>
      </c>
      <c r="M83" s="8694">
        <v>100</v>
      </c>
      <c r="N83" s="8694">
        <v>150</v>
      </c>
      <c r="O83" s="8693" t="s">
        <v>10352</v>
      </c>
      <c r="P83" s="8734"/>
      <c r="Q83" s="8734"/>
      <c r="R83" s="8759"/>
      <c r="S83" s="8731"/>
      <c r="T83" s="8734"/>
      <c r="U83" s="8734"/>
      <c r="V83" s="8734"/>
      <c r="W83" s="8734"/>
      <c r="X83" s="8734"/>
      <c r="Y83" s="8734"/>
      <c r="Z83" s="8734"/>
      <c r="AA83" s="8734"/>
      <c r="AB83" s="8760">
        <f t="shared" si="15"/>
      </c>
      <c r="AC83" s="8715">
        <f t="shared" si="18"/>
      </c>
      <c r="AD83" s="8701">
        <f t="shared" si="4"/>
      </c>
      <c r="AE83" s="8716">
        <f t="shared" si="12"/>
      </c>
      <c r="AF83" s="8703">
        <f>VLOOKUP(C83,'Data Products'!$A:$J,10,0)</f>
      </c>
      <c r="AG83" s="8704">
        <f t="shared" si="20"/>
      </c>
      <c r="AH83" s="8704">
        <f t="shared" si="6"/>
      </c>
      <c r="AI83" s="8706"/>
      <c r="AJ83" s="8707"/>
      <c r="AK83" s="8707"/>
      <c r="AL83" s="8706"/>
      <c r="AM83" s="8707"/>
      <c r="AN83" s="8707"/>
    </row>
    <row customHeight="true" hidden="true" ht="18" r="84">
      <c r="A84" s="8754">
        <v>31</v>
      </c>
      <c r="B84" s="8693" t="s">
        <v>10312</v>
      </c>
      <c r="C84" s="8693" t="s">
        <v>10428</v>
      </c>
      <c r="D84" s="8694">
        <v>0</v>
      </c>
      <c r="E84" s="8708">
        <v>0</v>
      </c>
      <c r="F84" s="8755"/>
      <c r="G84" s="8756">
        <f>VLOOKUP(C84,'Data Products'!$A:$J,2,0)</f>
      </c>
      <c r="H84" s="8765">
        <f t="shared" si="2"/>
      </c>
      <c r="I84" s="8767"/>
      <c r="J84" s="8698">
        <f t="shared" si="10"/>
      </c>
      <c r="K84" s="8694">
        <v>0</v>
      </c>
      <c r="L84" s="8694">
        <v>0</v>
      </c>
      <c r="M84" s="8694">
        <v>0</v>
      </c>
      <c r="N84" s="8694">
        <v>0</v>
      </c>
      <c r="O84" s="8693" t="s">
        <v>10429</v>
      </c>
      <c r="P84" s="8734"/>
      <c r="Q84" s="8734"/>
      <c r="R84" s="8759"/>
      <c r="S84" s="8731"/>
      <c r="T84" s="8734"/>
      <c r="U84" s="8734"/>
      <c r="V84" s="8734"/>
      <c r="W84" s="8734"/>
      <c r="X84" s="8734"/>
      <c r="Y84" s="8734"/>
      <c r="Z84" s="8734"/>
      <c r="AA84" s="8734"/>
      <c r="AB84" s="8760">
        <f t="shared" si="15"/>
      </c>
      <c r="AC84" s="8709">
        <f t="shared" si="18"/>
      </c>
      <c r="AD84" s="8701">
        <f t="shared" si="4"/>
      </c>
      <c r="AE84" s="8710">
        <f t="shared" si="12"/>
      </c>
      <c r="AF84" s="8703">
        <f>VLOOKUP(C84,'Data Products'!$A:$J,10,0)</f>
      </c>
      <c r="AG84" s="8704">
        <f t="shared" si="20"/>
      </c>
      <c r="AH84" s="8704">
        <f t="shared" si="6"/>
      </c>
      <c r="AI84" s="8706"/>
      <c r="AJ84" s="8707"/>
      <c r="AK84" s="8707"/>
      <c r="AL84" s="8706"/>
      <c r="AM84" s="8707"/>
      <c r="AN84" s="8707"/>
    </row>
    <row customHeight="true" hidden="true" ht="18" r="85">
      <c r="A85" s="8754">
        <v>32</v>
      </c>
      <c r="B85" s="8693" t="s">
        <v>10312</v>
      </c>
      <c r="C85" s="8693" t="s">
        <v>10430</v>
      </c>
      <c r="D85" s="8694">
        <v>0</v>
      </c>
      <c r="E85" s="8708">
        <v>0</v>
      </c>
      <c r="F85" s="8755"/>
      <c r="G85" s="8756">
        <f>VLOOKUP(C85,'Data Products'!$A:$J,2,0)</f>
      </c>
      <c r="H85" s="8765">
        <f t="shared" si="2"/>
      </c>
      <c r="I85" s="8767"/>
      <c r="J85" s="8698">
        <f t="shared" si="10"/>
      </c>
      <c r="K85" s="8694">
        <v>0</v>
      </c>
      <c r="L85" s="8694">
        <v>0</v>
      </c>
      <c r="M85" s="8694">
        <v>0</v>
      </c>
      <c r="N85" s="8694">
        <v>0</v>
      </c>
      <c r="O85" s="8693" t="s">
        <v>10429</v>
      </c>
      <c r="P85" s="8734"/>
      <c r="Q85" s="8734"/>
      <c r="R85" s="8759"/>
      <c r="S85" s="8731"/>
      <c r="T85" s="8734"/>
      <c r="U85" s="8734"/>
      <c r="V85" s="8734"/>
      <c r="W85" s="8734"/>
      <c r="X85" s="8734"/>
      <c r="Y85" s="8734"/>
      <c r="Z85" s="8734"/>
      <c r="AA85" s="8734"/>
      <c r="AB85" s="8760">
        <f t="shared" si="15"/>
      </c>
      <c r="AC85" s="8709">
        <f t="shared" si="18"/>
      </c>
      <c r="AD85" s="8701">
        <f t="shared" si="4"/>
      </c>
      <c r="AE85" s="8710">
        <f t="shared" si="12"/>
      </c>
      <c r="AF85" s="8703">
        <f>VLOOKUP(C85,'Data Products'!$A:$J,10,0)</f>
      </c>
      <c r="AG85" s="8704">
        <f t="shared" si="20"/>
      </c>
      <c r="AH85" s="8704">
        <f t="shared" si="6"/>
      </c>
      <c r="AI85" s="8706"/>
      <c r="AJ85" s="8707"/>
      <c r="AK85" s="8707"/>
      <c r="AL85" s="8706"/>
      <c r="AM85" s="8707"/>
      <c r="AN85" s="8707"/>
    </row>
    <row customHeight="true" hidden="true" ht="18" r="86">
      <c r="A86" s="8754">
        <v>33</v>
      </c>
      <c r="B86" s="8763" t="s">
        <v>10312</v>
      </c>
      <c r="C86" s="8763" t="s">
        <v>10431</v>
      </c>
      <c r="D86" s="8694">
        <v>0</v>
      </c>
      <c r="E86" s="8708">
        <v>0</v>
      </c>
      <c r="F86" s="8755"/>
      <c r="G86" s="8756">
        <f>VLOOKUP(C86,'Data Products'!$A:$J,2,0)</f>
      </c>
      <c r="H86" s="8765">
        <f t="shared" si="2"/>
      </c>
      <c r="I86" s="8767"/>
      <c r="J86" s="8698">
        <f t="shared" si="10"/>
      </c>
      <c r="K86" s="8694">
        <v>0</v>
      </c>
      <c r="L86" s="8694">
        <v>0</v>
      </c>
      <c r="M86" s="8768">
        <v>0</v>
      </c>
      <c r="N86" s="8768">
        <v>0</v>
      </c>
      <c r="O86" s="8693" t="s">
        <v>10429</v>
      </c>
      <c r="P86" s="8734"/>
      <c r="Q86" s="8734"/>
      <c r="R86" s="8759"/>
      <c r="S86" s="8734"/>
      <c r="T86" s="8734"/>
      <c r="U86" s="8734"/>
      <c r="V86" s="8734"/>
      <c r="W86" s="8734"/>
      <c r="X86" s="8734"/>
      <c r="Y86" s="8734"/>
      <c r="Z86" s="8734"/>
      <c r="AA86" s="8734"/>
      <c r="AB86" s="8760">
        <f t="shared" si="15"/>
      </c>
      <c r="AC86" s="8709">
        <f t="shared" si="18"/>
      </c>
      <c r="AD86" s="8701">
        <f t="shared" si="4"/>
      </c>
      <c r="AE86" s="8710">
        <f t="shared" si="12"/>
      </c>
      <c r="AF86" s="8703">
        <f>VLOOKUP(C86,'Data Products'!$A:$J,10,0)</f>
      </c>
      <c r="AG86" s="8704">
        <f t="shared" si="20"/>
      </c>
      <c r="AH86" s="8704">
        <f t="shared" si="6"/>
      </c>
      <c r="AI86" s="8706"/>
      <c r="AJ86" s="8707"/>
      <c r="AK86" s="8707"/>
      <c r="AL86" s="8706"/>
      <c r="AM86" s="8707"/>
      <c r="AN86" s="8707"/>
    </row>
    <row r="87">
      <c r="A87" s="8754">
        <v>34</v>
      </c>
      <c r="B87" s="8754" t="s">
        <v>10309</v>
      </c>
      <c r="C87" s="8693" t="s">
        <v>10432</v>
      </c>
      <c r="D87" s="8718">
        <v>588</v>
      </c>
      <c r="E87" s="8718">
        <v>588</v>
      </c>
      <c r="F87" s="8769" t="s">
        <v>10433</v>
      </c>
      <c r="G87" s="8756">
        <f>VLOOKUP(C87,'Data Products'!$A:$J,2,0)</f>
      </c>
      <c r="H87" s="8770">
        <f t="shared" si="2"/>
      </c>
      <c r="I87" s="8697">
        <v>45694</v>
      </c>
      <c r="J87" s="8698">
        <f t="shared" si="10"/>
      </c>
      <c r="K87" s="8768">
        <v>384</v>
      </c>
      <c r="L87" s="8768">
        <v>824</v>
      </c>
      <c r="M87" s="8694">
        <v>0</v>
      </c>
      <c r="N87" s="8694">
        <v>0</v>
      </c>
      <c r="O87" s="8763" t="s">
        <v>10434</v>
      </c>
      <c r="P87" s="8734"/>
      <c r="Q87" s="8734"/>
      <c r="R87" s="8759"/>
      <c r="S87" s="8734"/>
      <c r="T87" s="8734"/>
      <c r="U87" s="8734"/>
      <c r="V87" s="8734"/>
      <c r="W87" s="8734"/>
      <c r="X87" s="8734"/>
      <c r="Y87" s="8734"/>
      <c r="Z87" s="8734"/>
      <c r="AA87" s="8734"/>
      <c r="AB87" s="8760">
        <f t="shared" si="15"/>
      </c>
      <c r="AC87" s="8715">
        <f t="shared" si="18"/>
      </c>
      <c r="AD87" s="8701">
        <f t="shared" si="4"/>
      </c>
      <c r="AE87" s="8716">
        <f t="shared" si="12"/>
      </c>
      <c r="AF87" s="8703">
        <f>VLOOKUP(C87,'Data Products'!$A:$J,10,0)</f>
      </c>
      <c r="AG87" s="8704">
        <f t="shared" si="20"/>
      </c>
      <c r="AH87" s="8704">
        <f t="shared" si="6"/>
      </c>
      <c r="AI87" s="8717" t="s">
        <v>10435</v>
      </c>
      <c r="AJ87" s="8707"/>
      <c r="AK87" s="8707">
        <v>50</v>
      </c>
      <c r="AL87" s="8706"/>
      <c r="AM87" s="8707"/>
      <c r="AN87" s="8707"/>
    </row>
    <row customHeight="true" hidden="true" ht="18" r="88">
      <c r="A88" s="8754">
        <v>35</v>
      </c>
      <c r="B88" s="8764" t="s">
        <v>10337</v>
      </c>
      <c r="C88" s="8764" t="s">
        <v>10436</v>
      </c>
      <c r="D88" s="8771">
        <v>0</v>
      </c>
      <c r="E88" s="8708">
        <v>0</v>
      </c>
      <c r="F88" s="8755"/>
      <c r="G88" s="8756">
        <f>VLOOKUP(C88,'Data Products'!$A:$J,2,0)</f>
      </c>
      <c r="H88" s="8765">
        <f t="shared" si="2"/>
      </c>
      <c r="I88" s="8697">
        <v>45433</v>
      </c>
      <c r="J88" s="8698">
        <f t="shared" si="10"/>
      </c>
      <c r="K88" s="8694">
        <v>0</v>
      </c>
      <c r="L88" s="8694">
        <v>0</v>
      </c>
      <c r="M88" s="8771">
        <v>0</v>
      </c>
      <c r="N88" s="8771">
        <v>0</v>
      </c>
      <c r="O88" s="8693" t="s">
        <v>10434</v>
      </c>
      <c r="P88" s="8734"/>
      <c r="Q88" s="8734"/>
      <c r="R88" s="8759"/>
      <c r="S88" s="8734"/>
      <c r="T88" s="8734"/>
      <c r="U88" s="8734"/>
      <c r="V88" s="8734"/>
      <c r="W88" s="8734"/>
      <c r="X88" s="8734"/>
      <c r="Y88" s="8734"/>
      <c r="Z88" s="8734"/>
      <c r="AA88" s="8734"/>
      <c r="AB88" s="8760">
        <f t="shared" si="15"/>
      </c>
      <c r="AC88" s="8715">
        <f t="shared" si="18"/>
      </c>
      <c r="AD88" s="8701">
        <f t="shared" si="4"/>
      </c>
      <c r="AE88" s="8716">
        <f t="shared" si="12"/>
      </c>
      <c r="AF88" s="8703">
        <f>VLOOKUP(C88,'Data Products'!$A:$J,10,0)</f>
      </c>
      <c r="AG88" s="8704">
        <f t="shared" si="20"/>
      </c>
      <c r="AH88" s="8704">
        <f t="shared" si="6"/>
      </c>
      <c r="AI88" s="8706"/>
      <c r="AJ88" s="8723"/>
      <c r="AK88" s="8723"/>
      <c r="AL88" s="8717"/>
      <c r="AM88" s="8723"/>
      <c r="AN88" s="8723"/>
    </row>
    <row customHeight="true" hidden="true" ht="18" r="89">
      <c r="A89" s="8754">
        <v>36</v>
      </c>
      <c r="B89" s="8764" t="s">
        <v>10337</v>
      </c>
      <c r="C89" s="8693" t="s">
        <v>10437</v>
      </c>
      <c r="D89" s="8694">
        <v>0</v>
      </c>
      <c r="E89" s="8694">
        <v>0</v>
      </c>
      <c r="F89" s="8772"/>
      <c r="G89" s="8756">
        <f>VLOOKUP(C89,'Data Products'!$A:$J,2,0)</f>
      </c>
      <c r="H89" s="8765">
        <f t="shared" si="2"/>
      </c>
      <c r="I89" s="8697">
        <v>45433</v>
      </c>
      <c r="J89" s="8698">
        <f t="shared" si="10"/>
      </c>
      <c r="K89" s="8694">
        <v>0</v>
      </c>
      <c r="L89" s="8694">
        <v>0</v>
      </c>
      <c r="M89" s="8694">
        <v>0</v>
      </c>
      <c r="N89" s="8694">
        <v>0</v>
      </c>
      <c r="O89" s="8693" t="s">
        <v>10434</v>
      </c>
      <c r="P89" s="8734"/>
      <c r="Q89" s="8734"/>
      <c r="R89" s="8759"/>
      <c r="S89" s="8734"/>
      <c r="T89" s="8734"/>
      <c r="U89" s="8734"/>
      <c r="V89" s="8734"/>
      <c r="W89" s="8734"/>
      <c r="X89" s="8734"/>
      <c r="Y89" s="8734"/>
      <c r="Z89" s="8734"/>
      <c r="AA89" s="8734"/>
      <c r="AB89" s="8760">
        <f t="shared" si="15"/>
      </c>
      <c r="AC89" s="8715">
        <f t="shared" si="18"/>
      </c>
      <c r="AD89" s="8701">
        <f t="shared" si="4"/>
      </c>
      <c r="AE89" s="8716">
        <f t="shared" si="12"/>
      </c>
      <c r="AF89" s="8703">
        <f>VLOOKUP(C89,'Data Products'!$A:$J,10,0)</f>
      </c>
      <c r="AG89" s="8704">
        <f t="shared" si="20"/>
      </c>
      <c r="AH89" s="8704">
        <f t="shared" si="6"/>
      </c>
      <c r="AI89" s="8706"/>
      <c r="AJ89" s="8707"/>
      <c r="AK89" s="8707"/>
      <c r="AL89" s="8706"/>
      <c r="AM89" s="8707"/>
      <c r="AN89" s="8707"/>
    </row>
    <row customHeight="true" hidden="true" ht="18" r="90">
      <c r="A90" s="8754">
        <v>37</v>
      </c>
      <c r="B90" s="8764" t="s">
        <v>10337</v>
      </c>
      <c r="C90" s="8693" t="s">
        <v>10438</v>
      </c>
      <c r="D90" s="8694">
        <v>0</v>
      </c>
      <c r="E90" s="8694">
        <v>0</v>
      </c>
      <c r="F90" s="8772"/>
      <c r="G90" s="8756">
        <f>VLOOKUP(C90,'Data Products'!$A:$J,2,0)</f>
      </c>
      <c r="H90" s="8765">
        <f t="shared" si="2"/>
      </c>
      <c r="I90" s="8697">
        <v>45433</v>
      </c>
      <c r="J90" s="8698">
        <f t="shared" si="10"/>
      </c>
      <c r="K90" s="8694">
        <v>0</v>
      </c>
      <c r="L90" s="8694">
        <v>0</v>
      </c>
      <c r="M90" s="8694">
        <v>0</v>
      </c>
      <c r="N90" s="8694">
        <v>0</v>
      </c>
      <c r="O90" s="8693" t="s">
        <v>10434</v>
      </c>
      <c r="P90" s="8734"/>
      <c r="Q90" s="8734"/>
      <c r="R90" s="8759"/>
      <c r="S90" s="8734"/>
      <c r="T90" s="8734"/>
      <c r="U90" s="8734"/>
      <c r="V90" s="8734"/>
      <c r="W90" s="8734"/>
      <c r="X90" s="8734"/>
      <c r="Y90" s="8734"/>
      <c r="Z90" s="8734"/>
      <c r="AA90" s="8734"/>
      <c r="AB90" s="8760">
        <f t="shared" si="15"/>
      </c>
      <c r="AC90" s="8715">
        <f t="shared" si="18"/>
      </c>
      <c r="AD90" s="8701">
        <f t="shared" si="4"/>
      </c>
      <c r="AE90" s="8716">
        <f t="shared" si="12"/>
      </c>
      <c r="AF90" s="8703">
        <f>VLOOKUP(C90,'Data Products'!$A:$J,10,0)</f>
      </c>
      <c r="AG90" s="8704">
        <f t="shared" si="20"/>
      </c>
      <c r="AH90" s="8704">
        <f t="shared" si="6"/>
      </c>
      <c r="AI90" s="8706"/>
      <c r="AJ90" s="8707"/>
      <c r="AK90" s="8707"/>
      <c r="AL90" s="8706"/>
      <c r="AM90" s="8707"/>
      <c r="AN90" s="8707"/>
    </row>
    <row customHeight="true" ht="18" r="91">
      <c r="A91" s="8754">
        <v>38</v>
      </c>
      <c r="B91" s="8764" t="s">
        <v>10309</v>
      </c>
      <c r="C91" s="8693" t="s">
        <v>10439</v>
      </c>
      <c r="D91" s="8694">
        <v>867</v>
      </c>
      <c r="E91" s="8694">
        <v>867</v>
      </c>
      <c r="F91" s="8772"/>
      <c r="G91" s="8756">
        <f>VLOOKUP(C91,'Data Products'!$A:$J,2,0)</f>
      </c>
      <c r="H91">
        <f t="shared" si="2"/>
      </c>
      <c r="I91" s="8733">
        <v>46048</v>
      </c>
      <c r="J91" s="8698">
        <f t="shared" si="10"/>
      </c>
      <c r="K91" s="8694">
        <v>48</v>
      </c>
      <c r="L91" s="8694">
        <v>121</v>
      </c>
      <c r="M91" s="8694">
        <v>0</v>
      </c>
      <c r="N91" s="8694">
        <v>0</v>
      </c>
      <c r="O91" s="8693" t="s">
        <v>10440</v>
      </c>
      <c r="P91" s="8734"/>
      <c r="Q91" s="8734"/>
      <c r="R91" s="8759"/>
      <c r="S91" s="8734"/>
      <c r="T91" s="8734"/>
      <c r="U91" s="8734"/>
      <c r="V91" s="8734"/>
      <c r="W91" s="8734"/>
      <c r="X91" s="8734"/>
      <c r="Y91" s="8734"/>
      <c r="Z91" s="8734"/>
      <c r="AA91" s="8734"/>
      <c r="AB91" s="8760">
        <f t="shared" si="15"/>
      </c>
      <c r="AC91" s="8715">
        <f t="shared" si="18"/>
      </c>
      <c r="AD91" s="8701">
        <f t="shared" si="4"/>
      </c>
      <c r="AE91" s="8716">
        <f t="shared" si="12"/>
      </c>
      <c r="AF91" s="8703">
        <f>VLOOKUP(C91,'Data Products'!$A:$J,10,0)</f>
      </c>
      <c r="AG91" s="8704">
        <f t="shared" si="20"/>
      </c>
      <c r="AH91" s="8704"/>
      <c r="AI91" s="8706"/>
      <c r="AJ91" s="8707"/>
      <c r="AK91" s="8707"/>
      <c r="AL91" s="8706"/>
      <c r="AM91" s="8707"/>
      <c r="AN91" s="8707"/>
    </row>
    <row customHeight="true" hidden="true" ht="18" r="92">
      <c r="A92" s="8754">
        <v>39</v>
      </c>
      <c r="B92" s="8693" t="s">
        <v>10312</v>
      </c>
      <c r="C92" s="8693" t="s">
        <v>10441</v>
      </c>
      <c r="D92" s="8730">
        <v>0</v>
      </c>
      <c r="E92" s="8694">
        <v>0</v>
      </c>
      <c r="F92" s="8772"/>
      <c r="G92" s="8756">
        <f>VLOOKUP(C92,'Data Products'!$A:$J,2,0)</f>
      </c>
      <c r="H92" s="8765">
        <f t="shared" si="2"/>
      </c>
      <c r="I92" s="8697">
        <v>45644</v>
      </c>
      <c r="J92" s="8698">
        <f t="shared" si="10"/>
      </c>
      <c r="K92" s="8694">
        <v>0</v>
      </c>
      <c r="L92" s="8694">
        <v>0</v>
      </c>
      <c r="M92" s="8708">
        <v>0</v>
      </c>
      <c r="N92" s="8708">
        <v>0</v>
      </c>
      <c r="O92" s="8693" t="s">
        <v>10442</v>
      </c>
      <c r="P92" s="8734"/>
      <c r="Q92" s="8734"/>
      <c r="R92" s="8759"/>
      <c r="S92" s="8734"/>
      <c r="T92" s="8734"/>
      <c r="U92" s="8734"/>
      <c r="V92" s="8734"/>
      <c r="W92" s="8734"/>
      <c r="X92" s="8734"/>
      <c r="Y92" s="8734"/>
      <c r="Z92" s="8734"/>
      <c r="AA92" s="8734"/>
      <c r="AB92" s="8773">
        <f t="shared" si="15"/>
      </c>
      <c r="AC92" s="8774">
        <f t="shared" si="18"/>
      </c>
      <c r="AD92" s="8701">
        <f t="shared" si="4"/>
      </c>
      <c r="AE92" s="8710">
        <f t="shared" si="12"/>
      </c>
      <c r="AF92" s="8703">
        <f>VLOOKUP(C92,'Data Products'!$A:$J,10,0)</f>
      </c>
      <c r="AG92" s="8775">
        <f t="shared" si="20"/>
      </c>
      <c r="AH92" s="8704">
        <f t="shared" ref="AH92:AH125" si="7">IF(H92&lt;=90,D92,0)</f>
      </c>
      <c r="AI92" s="8776"/>
      <c r="AJ92" s="8707"/>
      <c r="AK92" s="8707"/>
      <c r="AL92" s="8706"/>
      <c r="AM92" s="8707"/>
      <c r="AN92" s="8707"/>
    </row>
    <row customHeight="true" hidden="true" ht="18" r="93">
      <c r="A93" s="8754">
        <v>40</v>
      </c>
      <c r="B93" s="8693" t="s">
        <v>10312</v>
      </c>
      <c r="C93" s="8693" t="s">
        <v>10443</v>
      </c>
      <c r="D93" s="8694">
        <v>0</v>
      </c>
      <c r="E93" s="8694">
        <v>0</v>
      </c>
      <c r="F93" s="8772"/>
      <c r="G93" s="8756">
        <f>VLOOKUP(C93,'Data Products'!$A:$J,2,0)</f>
      </c>
      <c r="H93" s="8765">
        <f t="shared" si="2"/>
      </c>
      <c r="I93" s="8697">
        <v>45602</v>
      </c>
      <c r="J93" s="8698">
        <f t="shared" si="10"/>
      </c>
      <c r="K93" s="8694">
        <v>0</v>
      </c>
      <c r="L93" s="8694">
        <v>0</v>
      </c>
      <c r="M93" s="8730">
        <v>0</v>
      </c>
      <c r="N93" s="8730">
        <v>0</v>
      </c>
      <c r="O93" s="8693" t="s">
        <v>10442</v>
      </c>
      <c r="P93" s="8734"/>
      <c r="Q93" s="8734"/>
      <c r="R93" s="8734"/>
      <c r="S93" s="8734"/>
      <c r="T93" s="8734"/>
      <c r="U93" s="8734"/>
      <c r="V93" s="8734"/>
      <c r="W93" s="8734"/>
      <c r="X93" s="8734"/>
      <c r="Y93" s="8734"/>
      <c r="Z93" s="8734"/>
      <c r="AA93" s="8734"/>
      <c r="AB93" s="8760">
        <f t="shared" si="15"/>
      </c>
      <c r="AC93" s="8774">
        <f t="shared" si="18"/>
      </c>
      <c r="AD93" s="8701">
        <f t="shared" si="4"/>
      </c>
      <c r="AE93" s="8710">
        <f t="shared" si="12"/>
      </c>
      <c r="AF93" s="8703">
        <f>VLOOKUP(C93,'Data Products'!$A:$J,10,0)</f>
      </c>
      <c r="AG93" s="8775">
        <f t="shared" si="20"/>
      </c>
      <c r="AH93" s="8704">
        <f t="shared" si="7"/>
      </c>
      <c r="AI93" s="8776"/>
      <c r="AJ93" s="8707"/>
      <c r="AK93" s="8707"/>
      <c r="AL93" s="8706"/>
      <c r="AM93" s="8707"/>
      <c r="AN93" s="8707"/>
    </row>
    <row customHeight="true" hidden="true" ht="18" r="94">
      <c r="A94" s="8754">
        <v>41</v>
      </c>
      <c r="B94" s="8693" t="s">
        <v>10312</v>
      </c>
      <c r="C94" s="8693" t="s">
        <v>10444</v>
      </c>
      <c r="D94" s="8694">
        <v>0</v>
      </c>
      <c r="E94" s="8694">
        <v>0</v>
      </c>
      <c r="F94" s="8772"/>
      <c r="G94" s="8756">
        <f>VLOOKUP(C94,'Data Products'!$A:$J,2,0)</f>
      </c>
      <c r="H94" s="8765">
        <f t="shared" si="2"/>
      </c>
      <c r="I94" s="8697">
        <v>45602</v>
      </c>
      <c r="J94" s="8698">
        <f t="shared" si="10"/>
      </c>
      <c r="K94" s="8694">
        <v>0</v>
      </c>
      <c r="L94" s="8694">
        <v>0</v>
      </c>
      <c r="M94" s="8730">
        <v>0</v>
      </c>
      <c r="N94" s="8730">
        <v>0</v>
      </c>
      <c r="O94" s="8693" t="s">
        <v>10442</v>
      </c>
      <c r="P94" s="8734"/>
      <c r="Q94" s="8734"/>
      <c r="R94" s="8734"/>
      <c r="S94" s="8734"/>
      <c r="T94" s="8734"/>
      <c r="U94" s="8734"/>
      <c r="V94" s="8734"/>
      <c r="W94" s="8734"/>
      <c r="X94" s="8734"/>
      <c r="Y94" s="8734"/>
      <c r="Z94" s="8734"/>
      <c r="AA94" s="8734"/>
      <c r="AB94" s="8760">
        <f t="shared" si="15"/>
      </c>
      <c r="AC94" s="8774">
        <f t="shared" si="18"/>
      </c>
      <c r="AD94" s="8701">
        <f t="shared" si="4"/>
      </c>
      <c r="AE94" s="8710">
        <f t="shared" si="12"/>
      </c>
      <c r="AF94" s="8703">
        <f>VLOOKUP(C94,'Data Products'!$A:$J,10,0)</f>
      </c>
      <c r="AG94" s="8775">
        <f t="shared" si="20"/>
      </c>
      <c r="AH94" s="8704">
        <f t="shared" si="7"/>
      </c>
      <c r="AI94" s="8776"/>
      <c r="AJ94" s="8707"/>
      <c r="AK94" s="8707"/>
      <c r="AL94" s="8706"/>
      <c r="AM94" s="8707"/>
      <c r="AN94" s="8707"/>
    </row>
    <row customHeight="true" hidden="true" ht="18" r="95">
      <c r="A95" s="8754">
        <v>42</v>
      </c>
      <c r="B95" s="8693" t="s">
        <v>10312</v>
      </c>
      <c r="C95" s="8693" t="s">
        <v>10445</v>
      </c>
      <c r="D95" s="8694">
        <v>0</v>
      </c>
      <c r="E95" s="8694">
        <v>0</v>
      </c>
      <c r="F95" s="8772"/>
      <c r="G95" s="8756">
        <f>VLOOKUP(C95,'Data Products'!$A:$J,2,0)</f>
      </c>
      <c r="H95" s="8765">
        <f t="shared" si="2"/>
      </c>
      <c r="I95" s="8697">
        <v>45602</v>
      </c>
      <c r="J95" s="8698">
        <f t="shared" si="10"/>
      </c>
      <c r="K95" s="8694">
        <v>0</v>
      </c>
      <c r="L95" s="8694">
        <v>0</v>
      </c>
      <c r="M95" s="8730">
        <v>0</v>
      </c>
      <c r="N95" s="8730">
        <v>0</v>
      </c>
      <c r="O95" s="8693" t="s">
        <v>10442</v>
      </c>
      <c r="P95" s="8734"/>
      <c r="Q95" s="8734"/>
      <c r="R95" s="8734"/>
      <c r="S95" s="8734"/>
      <c r="T95" s="8734"/>
      <c r="U95" s="8734"/>
      <c r="V95" s="8734"/>
      <c r="W95" s="8734"/>
      <c r="X95" s="8734"/>
      <c r="Y95" s="8734"/>
      <c r="Z95" s="8734"/>
      <c r="AA95" s="8734"/>
      <c r="AB95" s="8760">
        <f t="shared" si="15"/>
      </c>
      <c r="AC95" s="8774">
        <f t="shared" si="18"/>
      </c>
      <c r="AD95" s="8701">
        <f t="shared" si="4"/>
      </c>
      <c r="AE95" s="8710">
        <f t="shared" si="12"/>
      </c>
      <c r="AF95" s="8703">
        <f>VLOOKUP(C95,'Data Products'!$A:$J,10,0)</f>
      </c>
      <c r="AG95" s="8777">
        <f t="shared" si="20"/>
      </c>
      <c r="AH95" s="8704">
        <f t="shared" si="7"/>
      </c>
      <c r="AI95" s="8776"/>
      <c r="AJ95" s="8707"/>
      <c r="AK95" s="8707"/>
      <c r="AL95" s="8706"/>
      <c r="AM95" s="8707"/>
      <c r="AN95" s="8707"/>
    </row>
    <row r="96">
      <c r="A96" s="8754">
        <v>43</v>
      </c>
      <c r="B96" s="8693" t="s">
        <v>10309</v>
      </c>
      <c r="C96" s="8693" t="s">
        <v>10446</v>
      </c>
      <c r="D96" s="8694">
        <v>369</v>
      </c>
      <c r="E96" s="8694">
        <v>369</v>
      </c>
      <c r="F96" s="8772"/>
      <c r="G96" s="8756">
        <f>VLOOKUP(C96,'Data Products'!$A:$J,2,0)</f>
      </c>
      <c r="H96" s="8757">
        <f t="shared" si="2"/>
      </c>
      <c r="I96" s="8733">
        <v>45904</v>
      </c>
      <c r="J96" s="8698">
        <f t="shared" si="10"/>
      </c>
      <c r="K96" s="8694">
        <v>44</v>
      </c>
      <c r="L96" s="8694">
        <v>128</v>
      </c>
      <c r="M96" s="8730">
        <v>0</v>
      </c>
      <c r="N96" s="8730">
        <v>0</v>
      </c>
      <c r="O96" s="8693" t="s">
        <v>10442</v>
      </c>
      <c r="P96" s="8734"/>
      <c r="Q96" s="8734"/>
      <c r="R96" s="8734"/>
      <c r="S96" s="8734"/>
      <c r="T96" s="8734"/>
      <c r="U96" s="8734"/>
      <c r="V96" s="8734"/>
      <c r="W96" s="8734"/>
      <c r="X96" s="8734"/>
      <c r="Y96" s="8734"/>
      <c r="Z96" s="8734"/>
      <c r="AA96" s="8734"/>
      <c r="AB96" s="8760">
        <f t="shared" si="15"/>
      </c>
      <c r="AC96" s="8778">
        <f t="shared" si="18"/>
      </c>
      <c r="AD96" s="8701">
        <f t="shared" si="4"/>
      </c>
      <c r="AE96" s="8716">
        <f t="shared" si="12"/>
      </c>
      <c r="AF96" s="8703">
        <f>VLOOKUP(C96,'Data Products'!$A:$J,10,0)</f>
      </c>
      <c r="AG96" s="8777">
        <f t="shared" si="20"/>
      </c>
      <c r="AH96" s="8704">
        <f t="shared" si="7"/>
      </c>
      <c r="AI96" s="8776"/>
      <c r="AJ96" s="8707"/>
      <c r="AK96" s="8707"/>
      <c r="AL96" s="8706"/>
      <c r="AM96" s="8707"/>
      <c r="AN96" s="8707"/>
    </row>
    <row customHeight="true" hidden="true" ht="18" r="97">
      <c r="A97" s="8754">
        <v>44</v>
      </c>
      <c r="B97" s="8693" t="s">
        <v>10312</v>
      </c>
      <c r="C97" s="8693" t="s">
        <v>10447</v>
      </c>
      <c r="D97" s="8694">
        <v>0</v>
      </c>
      <c r="E97" s="8708">
        <v>0</v>
      </c>
      <c r="F97" s="8772"/>
      <c r="G97" s="8756">
        <f>VLOOKUP(C97,'Data Products'!$A:$J,2,0)</f>
      </c>
      <c r="H97" s="8765">
        <f t="shared" si="2"/>
      </c>
      <c r="I97" s="8697">
        <v>45623</v>
      </c>
      <c r="J97" s="8698">
        <f t="shared" si="10"/>
      </c>
      <c r="K97" s="8694">
        <v>0</v>
      </c>
      <c r="L97" s="8694">
        <v>0</v>
      </c>
      <c r="M97" s="8730">
        <v>0</v>
      </c>
      <c r="N97" s="8730">
        <v>0</v>
      </c>
      <c r="O97" s="8693" t="s">
        <v>10448</v>
      </c>
      <c r="P97" s="8734"/>
      <c r="Q97" s="8734"/>
      <c r="R97" s="8734"/>
      <c r="S97" s="8734"/>
      <c r="T97" s="8734"/>
      <c r="U97" s="8734"/>
      <c r="V97" s="8734"/>
      <c r="W97" s="8734"/>
      <c r="X97" s="8734"/>
      <c r="Y97" s="8734"/>
      <c r="Z97" s="8734"/>
      <c r="AA97" s="8734"/>
      <c r="AB97" s="8760">
        <f t="shared" si="15"/>
      </c>
      <c r="AC97" s="8774">
        <f t="shared" si="18"/>
      </c>
      <c r="AD97" s="8701">
        <f t="shared" si="4"/>
      </c>
      <c r="AE97" s="8710">
        <f t="shared" si="12"/>
      </c>
      <c r="AF97" s="8703">
        <f>VLOOKUP(C97,'Data Products'!$A:$J,10,0)</f>
      </c>
      <c r="AG97" s="8777">
        <f t="shared" si="20"/>
      </c>
      <c r="AH97" s="8704">
        <f t="shared" si="7"/>
      </c>
      <c r="AI97" s="8776"/>
      <c r="AJ97" s="8707"/>
      <c r="AK97" s="8707"/>
      <c r="AL97" s="8706"/>
      <c r="AM97" s="8707"/>
      <c r="AN97" s="8707"/>
    </row>
    <row customHeight="true" hidden="true" ht="18" r="98">
      <c r="A98" s="8754">
        <v>45</v>
      </c>
      <c r="B98" s="8693" t="s">
        <v>10312</v>
      </c>
      <c r="C98" s="8693" t="s">
        <v>10449</v>
      </c>
      <c r="D98" s="8694">
        <v>0</v>
      </c>
      <c r="E98" s="8708">
        <v>0</v>
      </c>
      <c r="F98" s="8772"/>
      <c r="G98" s="8756">
        <f>VLOOKUP(C98,'Data Products'!$A:$J,2,0)</f>
      </c>
      <c r="H98" s="8765">
        <f t="shared" si="2"/>
      </c>
      <c r="I98" s="8697">
        <v>45623</v>
      </c>
      <c r="J98" s="8698">
        <f t="shared" si="10"/>
      </c>
      <c r="K98" s="8694">
        <v>0</v>
      </c>
      <c r="L98" s="8694">
        <v>0</v>
      </c>
      <c r="M98" s="8730">
        <v>0</v>
      </c>
      <c r="N98" s="8730">
        <v>0</v>
      </c>
      <c r="O98" s="8693" t="s">
        <v>10448</v>
      </c>
      <c r="P98" s="8734"/>
      <c r="Q98" s="8734"/>
      <c r="R98" s="8734"/>
      <c r="S98" s="8734"/>
      <c r="T98" s="8734"/>
      <c r="U98" s="8734"/>
      <c r="V98" s="8734"/>
      <c r="W98" s="8734"/>
      <c r="X98" s="8734"/>
      <c r="Y98" s="8734"/>
      <c r="Z98" s="8734"/>
      <c r="AA98" s="8734"/>
      <c r="AB98" s="8760">
        <f t="shared" si="15"/>
      </c>
      <c r="AC98" s="8774">
        <f t="shared" si="18"/>
      </c>
      <c r="AD98" s="8701">
        <f t="shared" si="4"/>
      </c>
      <c r="AE98" s="8710">
        <f t="shared" si="12"/>
      </c>
      <c r="AF98" s="8703">
        <f>VLOOKUP(C98,'Data Products'!$A:$J,10,0)</f>
      </c>
      <c r="AG98" s="8777">
        <f t="shared" si="20"/>
      </c>
      <c r="AH98" s="8704">
        <f t="shared" si="7"/>
      </c>
      <c r="AI98" s="8776"/>
      <c r="AJ98" s="8707"/>
      <c r="AK98" s="8707"/>
      <c r="AL98" s="8706"/>
      <c r="AM98" s="8707"/>
      <c r="AN98" s="8707"/>
    </row>
    <row customHeight="true" hidden="true" ht="18" r="99">
      <c r="A99" s="8754">
        <v>46</v>
      </c>
      <c r="B99" s="8693" t="s">
        <v>10312</v>
      </c>
      <c r="C99" s="8763" t="s">
        <v>10450</v>
      </c>
      <c r="D99" s="8694">
        <v>0</v>
      </c>
      <c r="E99" s="8708">
        <v>0</v>
      </c>
      <c r="F99" s="8779"/>
      <c r="G99" s="8756">
        <f>VLOOKUP(C99,'Data Products'!$A:$J,2,0)</f>
      </c>
      <c r="H99" s="8765">
        <f t="shared" si="2"/>
      </c>
      <c r="I99" s="8697">
        <v>45623</v>
      </c>
      <c r="J99" s="8698">
        <f t="shared" si="10"/>
      </c>
      <c r="K99" s="8768">
        <v>0</v>
      </c>
      <c r="L99" s="8768">
        <v>0</v>
      </c>
      <c r="M99" s="8780">
        <v>0</v>
      </c>
      <c r="N99" s="8780">
        <v>0</v>
      </c>
      <c r="O99" s="8763" t="s">
        <v>10448</v>
      </c>
      <c r="P99" s="8734"/>
      <c r="Q99" s="8734"/>
      <c r="R99" s="8734"/>
      <c r="S99" s="8734"/>
      <c r="T99" s="8734"/>
      <c r="U99" s="8734"/>
      <c r="V99" s="8734"/>
      <c r="W99" s="8734"/>
      <c r="X99" s="8734"/>
      <c r="Y99" s="8734"/>
      <c r="Z99" s="8734"/>
      <c r="AA99" s="8734"/>
      <c r="AB99" s="8781">
        <f t="shared" si="15"/>
      </c>
      <c r="AC99" s="8774">
        <f t="shared" si="18"/>
      </c>
      <c r="AD99" s="8701">
        <f t="shared" si="4"/>
      </c>
      <c r="AE99" s="8710">
        <f t="shared" si="12"/>
      </c>
      <c r="AF99" s="8703">
        <f>VLOOKUP(C99,'Data Products'!$A:$J,10,0)</f>
      </c>
      <c r="AG99" s="8777">
        <f t="shared" si="20"/>
      </c>
      <c r="AH99" s="8704">
        <f t="shared" si="7"/>
      </c>
      <c r="AI99" s="8776"/>
      <c r="AJ99" s="8707"/>
      <c r="AK99" s="8707"/>
      <c r="AL99" s="8706"/>
      <c r="AM99" s="8707"/>
      <c r="AN99" s="8707"/>
    </row>
    <row customHeight="true" hidden="true" ht="18" r="100">
      <c r="A100" s="8754">
        <v>47</v>
      </c>
      <c r="B100" s="8693" t="s">
        <v>10312</v>
      </c>
      <c r="C100" s="8693" t="s">
        <v>10451</v>
      </c>
      <c r="D100" s="8694">
        <v>0</v>
      </c>
      <c r="E100" s="8708">
        <v>0</v>
      </c>
      <c r="F100" s="8772"/>
      <c r="G100" s="8756">
        <f>VLOOKUP(C100,'Data Products'!$A:$J,2,0)</f>
      </c>
      <c r="H100" s="8765">
        <f t="shared" si="2"/>
      </c>
      <c r="I100" s="8697">
        <v>45623</v>
      </c>
      <c r="J100" s="8698">
        <f t="shared" si="10"/>
      </c>
      <c r="K100" s="8694">
        <v>0</v>
      </c>
      <c r="L100" s="8694">
        <v>0</v>
      </c>
      <c r="M100" s="8730">
        <v>0</v>
      </c>
      <c r="N100" s="8730">
        <v>0</v>
      </c>
      <c r="O100" s="8693" t="s">
        <v>10448</v>
      </c>
      <c r="P100" s="8694"/>
      <c r="Q100" s="8694"/>
      <c r="R100" s="8694"/>
      <c r="S100" s="8694"/>
      <c r="T100" s="8694"/>
      <c r="U100" s="8694"/>
      <c r="V100" s="8694"/>
      <c r="W100" s="8694"/>
      <c r="X100" s="8694"/>
      <c r="Y100" s="8694"/>
      <c r="Z100" s="8694"/>
      <c r="AA100" s="8694"/>
      <c r="AB100" s="8760">
        <f t="shared" si="15"/>
      </c>
      <c r="AC100" s="8774">
        <f t="shared" si="18"/>
      </c>
      <c r="AD100" s="8701">
        <f t="shared" si="4"/>
      </c>
      <c r="AE100" s="8710">
        <f t="shared" si="12"/>
      </c>
      <c r="AF100" s="8703">
        <f>VLOOKUP(C100,'Data Products'!$A:$J,10,0)</f>
      </c>
      <c r="AG100" s="8777">
        <f t="shared" si="20"/>
      </c>
      <c r="AH100" s="8704">
        <f t="shared" si="7"/>
      </c>
      <c r="AI100" s="8782"/>
      <c r="AJ100" s="8707"/>
      <c r="AK100" s="8707"/>
      <c r="AL100" s="8706"/>
      <c r="AM100" s="8707"/>
      <c r="AN100" s="8707"/>
    </row>
    <row customHeight="true" hidden="true" ht="18" r="101">
      <c r="A101" s="8754">
        <v>48</v>
      </c>
      <c r="B101" s="8693" t="s">
        <v>10312</v>
      </c>
      <c r="C101" s="8693" t="s">
        <v>10452</v>
      </c>
      <c r="D101" s="8694">
        <v>0</v>
      </c>
      <c r="E101" s="8708">
        <v>0</v>
      </c>
      <c r="F101" s="8772"/>
      <c r="G101" s="8756">
        <f>VLOOKUP(C101,'Data Products'!$A:$J,2,0)</f>
      </c>
      <c r="H101" s="8765">
        <f t="shared" si="2"/>
      </c>
      <c r="I101" s="8697">
        <v>45623</v>
      </c>
      <c r="J101" s="8698">
        <f t="shared" si="10"/>
      </c>
      <c r="K101" s="8694">
        <v>0</v>
      </c>
      <c r="L101" s="8694">
        <v>0</v>
      </c>
      <c r="M101" s="8730">
        <v>0</v>
      </c>
      <c r="N101" s="8730">
        <v>0</v>
      </c>
      <c r="O101" s="8693" t="s">
        <v>10448</v>
      </c>
      <c r="P101" s="8694"/>
      <c r="Q101" s="8694"/>
      <c r="R101" s="8694"/>
      <c r="S101" s="8694"/>
      <c r="T101" s="8694"/>
      <c r="U101" s="8694"/>
      <c r="V101" s="8694"/>
      <c r="W101" s="8694"/>
      <c r="X101" s="8694"/>
      <c r="Y101" s="8694"/>
      <c r="Z101" s="8694"/>
      <c r="AA101" s="8694"/>
      <c r="AB101" s="8760">
        <f t="shared" si="15"/>
      </c>
      <c r="AC101" s="8774">
        <f t="shared" si="18"/>
      </c>
      <c r="AD101" s="8701">
        <f t="shared" si="4"/>
      </c>
      <c r="AE101" s="8710">
        <f t="shared" si="12"/>
      </c>
      <c r="AF101" s="8783">
        <f>VLOOKUP(C101,'Data Products'!$A:$J,10,0)</f>
      </c>
      <c r="AG101" s="8703">
        <f t="shared" si="20"/>
      </c>
      <c r="AH101" s="8704">
        <f t="shared" si="7"/>
      </c>
      <c r="AI101" s="8776"/>
      <c r="AJ101" s="8707"/>
      <c r="AK101" s="8707"/>
      <c r="AL101" s="8706"/>
      <c r="AM101" s="8707"/>
      <c r="AN101" s="8707"/>
    </row>
    <row r="102">
      <c r="A102" s="8754">
        <v>49</v>
      </c>
      <c r="B102" s="8693" t="s">
        <v>10303</v>
      </c>
      <c r="C102" s="8693" t="s">
        <v>10453</v>
      </c>
      <c r="D102" s="8694">
        <v>4</v>
      </c>
      <c r="E102" s="8708">
        <v>4</v>
      </c>
      <c r="F102" s="8772"/>
      <c r="G102" s="8756">
        <f>VLOOKUP(C102,'Data Products'!$A:$J,2,0)</f>
      </c>
      <c r="H102" s="8757">
        <f t="shared" si="2"/>
      </c>
      <c r="I102" s="8697">
        <v>45951</v>
      </c>
      <c r="J102" s="8698">
        <f t="shared" si="10"/>
      </c>
      <c r="K102" s="8694">
        <v>0</v>
      </c>
      <c r="L102" s="8694">
        <v>0</v>
      </c>
      <c r="M102" s="8730">
        <v>0</v>
      </c>
      <c r="N102" s="8730">
        <v>0</v>
      </c>
      <c r="O102" s="8693" t="s">
        <v>10364</v>
      </c>
      <c r="P102" s="8694"/>
      <c r="Q102" s="8694"/>
      <c r="R102" s="8694"/>
      <c r="S102" s="8694"/>
      <c r="T102" s="8694"/>
      <c r="U102" s="8694"/>
      <c r="V102" s="8694"/>
      <c r="W102" s="8694"/>
      <c r="X102" s="8694"/>
      <c r="Y102" s="8694"/>
      <c r="Z102" s="8694"/>
      <c r="AA102" s="8694"/>
      <c r="AB102" s="8760">
        <f t="shared" si="15"/>
      </c>
      <c r="AC102" s="8784">
        <f t="shared" si="18"/>
      </c>
      <c r="AD102" s="8701">
        <f t="shared" si="4"/>
      </c>
      <c r="AE102" s="8720">
        <f t="shared" si="12"/>
      </c>
      <c r="AF102" s="8783">
        <f>VLOOKUP(C102,'Data Products'!$A:$J,10,0)</f>
      </c>
      <c r="AG102" s="8703">
        <f t="shared" si="20"/>
      </c>
      <c r="AH102" s="8704">
        <f t="shared" si="7"/>
      </c>
      <c r="AI102" s="8776"/>
      <c r="AJ102" s="8707"/>
      <c r="AK102" s="8707"/>
      <c r="AL102" s="8706"/>
      <c r="AM102" s="8707"/>
      <c r="AN102" s="8707"/>
    </row>
    <row r="103">
      <c r="A103" s="8754">
        <v>50</v>
      </c>
      <c r="B103" s="8693" t="s">
        <v>10303</v>
      </c>
      <c r="C103" s="8693" t="s">
        <v>10454</v>
      </c>
      <c r="D103" s="8694">
        <v>2</v>
      </c>
      <c r="E103" s="8708">
        <v>2</v>
      </c>
      <c r="F103" s="8772"/>
      <c r="G103" s="8756">
        <f>VLOOKUP(C103,'Data Products'!$A:$J,2,0)</f>
      </c>
      <c r="H103" s="8757">
        <f t="shared" si="2"/>
      </c>
      <c r="I103" s="8697">
        <v>45951</v>
      </c>
      <c r="J103" s="8698">
        <f t="shared" si="10"/>
      </c>
      <c r="K103" s="8694">
        <v>1</v>
      </c>
      <c r="L103" s="8694">
        <v>1</v>
      </c>
      <c r="M103" s="8730">
        <v>0</v>
      </c>
      <c r="N103" s="8730">
        <v>0</v>
      </c>
      <c r="O103" s="8693" t="s">
        <v>10364</v>
      </c>
      <c r="P103" s="8694"/>
      <c r="Q103" s="8694"/>
      <c r="R103" s="8694"/>
      <c r="S103" s="8694"/>
      <c r="T103" s="8694"/>
      <c r="U103" s="8694"/>
      <c r="V103" s="8694"/>
      <c r="W103" s="8694"/>
      <c r="X103" s="8694"/>
      <c r="Y103" s="8694"/>
      <c r="Z103" s="8694"/>
      <c r="AA103" s="8694"/>
      <c r="AB103" s="8760">
        <f t="shared" si="15"/>
      </c>
      <c r="AC103" s="8715">
        <f t="shared" si="18"/>
      </c>
      <c r="AD103" s="8701">
        <f t="shared" si="4"/>
      </c>
      <c r="AE103" s="8716">
        <f t="shared" si="12"/>
      </c>
      <c r="AF103" s="8783">
        <f>VLOOKUP(C103,'Data Products'!$A:$J,10,0)</f>
      </c>
      <c r="AG103" s="8703">
        <f t="shared" si="20"/>
      </c>
      <c r="AH103" s="8704">
        <f t="shared" si="7"/>
      </c>
      <c r="AI103" s="8776"/>
      <c r="AJ103" s="8707"/>
      <c r="AK103" s="8707"/>
      <c r="AL103" s="8706"/>
      <c r="AM103" s="8707"/>
      <c r="AN103" s="8707"/>
    </row>
    <row r="104">
      <c r="A104" s="8754">
        <v>51</v>
      </c>
      <c r="B104" s="8693" t="s">
        <v>10303</v>
      </c>
      <c r="C104" s="8693" t="s">
        <v>10455</v>
      </c>
      <c r="D104" s="8694">
        <v>4</v>
      </c>
      <c r="E104" s="8708">
        <v>4</v>
      </c>
      <c r="F104" s="8772"/>
      <c r="G104" s="8756">
        <f>VLOOKUP(C104,'Data Products'!$A:$J,2,0)</f>
      </c>
      <c r="H104" s="8757">
        <f t="shared" si="2"/>
      </c>
      <c r="I104" s="8697">
        <v>45951</v>
      </c>
      <c r="J104" s="8698">
        <f t="shared" si="10"/>
      </c>
      <c r="K104" s="8694">
        <v>0</v>
      </c>
      <c r="L104" s="8694">
        <v>1</v>
      </c>
      <c r="M104" s="8730">
        <v>0</v>
      </c>
      <c r="N104" s="8730">
        <v>0</v>
      </c>
      <c r="O104" s="8693" t="s">
        <v>10364</v>
      </c>
      <c r="P104" s="8694"/>
      <c r="Q104" s="8694"/>
      <c r="R104" s="8694"/>
      <c r="S104" s="8694"/>
      <c r="T104" s="8694"/>
      <c r="U104" s="8694"/>
      <c r="V104" s="8694"/>
      <c r="W104" s="8694"/>
      <c r="X104" s="8694"/>
      <c r="Y104" s="8694"/>
      <c r="Z104" s="8694"/>
      <c r="AA104" s="8694"/>
      <c r="AB104" s="8760">
        <f t="shared" si="15"/>
      </c>
      <c r="AC104" s="8709">
        <f t="shared" si="18"/>
      </c>
      <c r="AD104" s="8701">
        <f t="shared" si="4"/>
      </c>
      <c r="AE104" s="8710">
        <f t="shared" si="12"/>
      </c>
      <c r="AF104" s="8783">
        <f>VLOOKUP(C104,'Data Products'!$A:$J,10,0)</f>
      </c>
      <c r="AG104" s="8703">
        <f t="shared" si="20"/>
      </c>
      <c r="AH104" s="8704">
        <f t="shared" si="7"/>
      </c>
      <c r="AI104" s="8776"/>
      <c r="AJ104" s="8707"/>
      <c r="AK104" s="8707"/>
      <c r="AL104" s="8706"/>
      <c r="AM104" s="8707"/>
      <c r="AN104" s="8707"/>
    </row>
    <row r="105">
      <c r="A105" s="8754">
        <v>52</v>
      </c>
      <c r="B105" s="8693" t="s">
        <v>10303</v>
      </c>
      <c r="C105" s="8693" t="s">
        <v>10456</v>
      </c>
      <c r="D105" s="8694">
        <v>4</v>
      </c>
      <c r="E105" s="8708">
        <v>4</v>
      </c>
      <c r="F105" s="8772"/>
      <c r="G105" s="8756">
        <f>VLOOKUP(C105,'Data Products'!$A:$J,2,0)</f>
      </c>
      <c r="H105" s="8757">
        <f t="shared" si="2"/>
      </c>
      <c r="I105" s="8697">
        <v>45951</v>
      </c>
      <c r="J105" s="8698">
        <f t="shared" si="10"/>
      </c>
      <c r="K105" s="8694">
        <v>0</v>
      </c>
      <c r="L105" s="8694">
        <v>0</v>
      </c>
      <c r="M105" s="8730">
        <v>0</v>
      </c>
      <c r="N105" s="8730">
        <v>0</v>
      </c>
      <c r="O105" s="8693" t="s">
        <v>10364</v>
      </c>
      <c r="P105" s="8694"/>
      <c r="Q105" s="8694"/>
      <c r="R105" s="8694"/>
      <c r="S105" s="8694"/>
      <c r="T105" s="8694"/>
      <c r="U105" s="8694"/>
      <c r="V105" s="8694"/>
      <c r="W105" s="8694"/>
      <c r="X105" s="8694"/>
      <c r="Y105" s="8694"/>
      <c r="Z105" s="8694"/>
      <c r="AA105" s="8694"/>
      <c r="AB105" s="8760">
        <f t="shared" si="15"/>
      </c>
      <c r="AC105" s="8719">
        <f t="shared" si="18"/>
      </c>
      <c r="AD105" s="8701">
        <f t="shared" si="4"/>
      </c>
      <c r="AE105" s="8720">
        <f t="shared" si="12"/>
      </c>
      <c r="AF105" s="8783">
        <f>VLOOKUP(C105,'Data Products'!$A:$J,10,0)</f>
      </c>
      <c r="AG105" s="8703">
        <f t="shared" si="20"/>
      </c>
      <c r="AH105" s="8704">
        <f t="shared" si="7"/>
      </c>
      <c r="AI105" s="8776"/>
      <c r="AJ105" s="8707"/>
      <c r="AK105" s="8707"/>
      <c r="AL105" s="8706"/>
      <c r="AM105" s="8707"/>
      <c r="AN105" s="8707"/>
    </row>
    <row customHeight="true" hidden="true" ht="18" r="106">
      <c r="A106" s="8754">
        <v>53</v>
      </c>
      <c r="B106" s="8693" t="s">
        <v>10312</v>
      </c>
      <c r="C106" s="8693" t="s">
        <v>10457</v>
      </c>
      <c r="D106" s="8694">
        <v>0</v>
      </c>
      <c r="E106" s="8708">
        <v>0</v>
      </c>
      <c r="F106" s="8772"/>
      <c r="G106" s="8756">
        <f>VLOOKUP(C106,'Data Products'!$A:$J,2,0)</f>
      </c>
      <c r="H106" s="8757">
        <f t="shared" si="2"/>
      </c>
      <c r="I106" s="8697">
        <v>45951</v>
      </c>
      <c r="J106" s="8698">
        <f t="shared" si="10"/>
      </c>
      <c r="K106" s="8694">
        <v>0</v>
      </c>
      <c r="L106" s="8694">
        <v>0</v>
      </c>
      <c r="M106" s="8730">
        <v>0</v>
      </c>
      <c r="N106" s="8730">
        <v>0</v>
      </c>
      <c r="O106" s="8693" t="s">
        <v>10364</v>
      </c>
      <c r="P106" s="8694"/>
      <c r="Q106" s="8694"/>
      <c r="R106" s="8694"/>
      <c r="S106" s="8694"/>
      <c r="T106" s="8694"/>
      <c r="U106" s="8694"/>
      <c r="V106" s="8694"/>
      <c r="W106" s="8694"/>
      <c r="X106" s="8694"/>
      <c r="Y106" s="8694"/>
      <c r="Z106" s="8694"/>
      <c r="AA106" s="8694"/>
      <c r="AB106" s="8760">
        <f t="shared" si="15"/>
      </c>
      <c r="AC106" s="8719">
        <f t="shared" si="18"/>
      </c>
      <c r="AD106" s="8701">
        <f t="shared" si="4"/>
      </c>
      <c r="AE106" s="8720">
        <f t="shared" si="12"/>
      </c>
      <c r="AF106" s="8783">
        <f>VLOOKUP(C106,'Data Products'!$A:$J,10,0)</f>
      </c>
      <c r="AG106" s="8703">
        <f t="shared" si="20"/>
      </c>
      <c r="AH106" s="8704">
        <f t="shared" si="7"/>
      </c>
      <c r="AI106" s="8776"/>
      <c r="AJ106" s="8707"/>
      <c r="AK106" s="8707"/>
      <c r="AL106" s="8706"/>
      <c r="AM106" s="8707"/>
      <c r="AN106" s="8707"/>
    </row>
    <row r="107">
      <c r="A107" s="8754">
        <v>54</v>
      </c>
      <c r="B107" s="8693" t="s">
        <v>10303</v>
      </c>
      <c r="C107" s="8693" t="s">
        <v>10458</v>
      </c>
      <c r="D107" s="8694">
        <v>5</v>
      </c>
      <c r="E107" s="8708">
        <v>5</v>
      </c>
      <c r="F107" s="8772"/>
      <c r="G107" s="8756">
        <f>VLOOKUP(C107,'Data Products'!$A:$J,2,0)</f>
      </c>
      <c r="H107" s="8757">
        <f t="shared" si="2"/>
      </c>
      <c r="I107" s="8697">
        <v>45951</v>
      </c>
      <c r="J107" s="8698">
        <f t="shared" si="10"/>
      </c>
      <c r="K107" s="8694">
        <v>0</v>
      </c>
      <c r="L107" s="8694">
        <v>0</v>
      </c>
      <c r="M107" s="8730">
        <v>0</v>
      </c>
      <c r="N107" s="8730">
        <v>0</v>
      </c>
      <c r="O107" s="8693" t="s">
        <v>10364</v>
      </c>
      <c r="P107" s="8694"/>
      <c r="Q107" s="8694"/>
      <c r="R107" s="8694"/>
      <c r="S107" s="8694"/>
      <c r="T107" s="8694"/>
      <c r="U107" s="8694"/>
      <c r="V107" s="8694"/>
      <c r="W107" s="8694"/>
      <c r="X107" s="8694"/>
      <c r="Y107" s="8694"/>
      <c r="Z107" s="8694"/>
      <c r="AA107" s="8694"/>
      <c r="AB107" s="8760">
        <f t="shared" si="15"/>
      </c>
      <c r="AC107" s="8709">
        <f t="shared" si="18"/>
      </c>
      <c r="AD107" s="8701">
        <f t="shared" si="4"/>
      </c>
      <c r="AE107" s="8710">
        <f t="shared" si="12"/>
      </c>
      <c r="AF107" s="8783">
        <f>VLOOKUP(C107,'Data Products'!$A:$J,10,0)</f>
      </c>
      <c r="AG107" s="8703">
        <f t="shared" si="20"/>
      </c>
      <c r="AH107" s="8704">
        <f t="shared" si="7"/>
      </c>
      <c r="AI107" s="8776"/>
      <c r="AJ107" s="8707"/>
      <c r="AK107" s="8707"/>
      <c r="AL107" s="8706"/>
      <c r="AM107" s="8707"/>
      <c r="AN107" s="8707"/>
    </row>
    <row customHeight="true" hidden="true" ht="18" r="108">
      <c r="A108" s="8754">
        <v>55</v>
      </c>
      <c r="B108" s="8693" t="s">
        <v>10312</v>
      </c>
      <c r="C108" s="8693" t="s">
        <v>10459</v>
      </c>
      <c r="D108" s="8694">
        <v>0</v>
      </c>
      <c r="E108" s="8708">
        <v>0</v>
      </c>
      <c r="F108" s="8772"/>
      <c r="G108" s="8756">
        <f>VLOOKUP(C108,'Data Products'!$A:$J,2,0)</f>
      </c>
      <c r="H108" s="8757">
        <f t="shared" si="2"/>
      </c>
      <c r="I108" s="8697">
        <v>45951</v>
      </c>
      <c r="J108" s="8698">
        <f t="shared" si="10"/>
      </c>
      <c r="K108" s="8694">
        <v>0</v>
      </c>
      <c r="L108" s="8694">
        <v>0</v>
      </c>
      <c r="M108" s="8730">
        <v>0</v>
      </c>
      <c r="N108" s="8730">
        <v>0</v>
      </c>
      <c r="O108" s="8693" t="s">
        <v>10364</v>
      </c>
      <c r="P108" s="8694"/>
      <c r="Q108" s="8694"/>
      <c r="R108" s="8694"/>
      <c r="S108" s="8694"/>
      <c r="T108" s="8694"/>
      <c r="U108" s="8694"/>
      <c r="V108" s="8694"/>
      <c r="W108" s="8694"/>
      <c r="X108" s="8694"/>
      <c r="Y108" s="8694"/>
      <c r="Z108" s="8694"/>
      <c r="AA108" s="8694"/>
      <c r="AB108" s="8760">
        <f t="shared" si="15"/>
      </c>
      <c r="AC108" s="8715">
        <f t="shared" si="18"/>
      </c>
      <c r="AD108" s="8785">
        <f t="shared" si="4"/>
      </c>
      <c r="AE108" s="8716">
        <f t="shared" si="12"/>
      </c>
      <c r="AF108" s="8783">
        <f>VLOOKUP(C108,'Data Products'!$A:$J,10,0)</f>
      </c>
      <c r="AG108" s="8703">
        <f t="shared" si="20"/>
      </c>
      <c r="AH108" s="8704">
        <f t="shared" si="7"/>
      </c>
      <c r="AI108" s="8776"/>
      <c r="AJ108" s="8707"/>
      <c r="AK108" s="8707"/>
      <c r="AL108" s="8706"/>
      <c r="AM108" s="8707"/>
      <c r="AN108" s="8707"/>
    </row>
    <row r="109">
      <c r="A109" s="8754">
        <v>56</v>
      </c>
      <c r="B109" s="8693" t="s">
        <v>10303</v>
      </c>
      <c r="C109" s="8693" t="s">
        <v>10460</v>
      </c>
      <c r="D109" s="8694">
        <v>14</v>
      </c>
      <c r="E109" s="8708">
        <v>14</v>
      </c>
      <c r="F109" s="8772"/>
      <c r="G109" s="8756">
        <f>VLOOKUP(C109,'Data Products'!$A:$J,2,0)</f>
      </c>
      <c r="H109" s="8757">
        <f t="shared" si="2"/>
      </c>
      <c r="I109" s="8697">
        <v>45951</v>
      </c>
      <c r="J109" s="8698">
        <f t="shared" si="10"/>
      </c>
      <c r="K109" s="8694">
        <v>1</v>
      </c>
      <c r="L109" s="8694">
        <v>3</v>
      </c>
      <c r="M109" s="8730">
        <v>0</v>
      </c>
      <c r="N109" s="8730">
        <v>0</v>
      </c>
      <c r="O109" s="8693" t="s">
        <v>10364</v>
      </c>
      <c r="P109" s="8694"/>
      <c r="Q109" s="8694"/>
      <c r="R109" s="8694"/>
      <c r="S109" s="8694"/>
      <c r="T109" s="8694"/>
      <c r="U109" s="8694"/>
      <c r="V109" s="8694"/>
      <c r="W109" s="8694"/>
      <c r="X109" s="8694"/>
      <c r="Y109" s="8694"/>
      <c r="Z109" s="8694"/>
      <c r="AA109" s="8694"/>
      <c r="AB109" s="8760">
        <f t="shared" si="15"/>
      </c>
      <c r="AC109" s="8700">
        <f t="shared" si="18"/>
      </c>
      <c r="AD109" s="8785">
        <f t="shared" si="4"/>
      </c>
      <c r="AE109" s="8702">
        <f t="shared" si="12"/>
      </c>
      <c r="AF109" s="8783">
        <f>VLOOKUP(C109,'Data Products'!$A:$J,10,0)</f>
      </c>
      <c r="AG109" s="8703">
        <f t="shared" si="20"/>
      </c>
      <c r="AH109" s="8704">
        <f t="shared" si="7"/>
      </c>
      <c r="AI109" s="8776"/>
      <c r="AJ109" s="8707"/>
      <c r="AK109" s="8707"/>
      <c r="AL109" s="8706"/>
      <c r="AM109" s="8707"/>
      <c r="AN109" s="8707"/>
    </row>
    <row r="110">
      <c r="A110" s="8754">
        <v>57</v>
      </c>
      <c r="B110" s="8693" t="s">
        <v>10303</v>
      </c>
      <c r="C110" s="8693" t="s">
        <v>10461</v>
      </c>
      <c r="D110" s="8694">
        <v>25</v>
      </c>
      <c r="E110" s="8708">
        <v>25</v>
      </c>
      <c r="F110" s="8772"/>
      <c r="G110" s="8756">
        <f>VLOOKUP(C110,'Data Products'!$A:$J,2,0)</f>
      </c>
      <c r="H110" s="8757">
        <f t="shared" si="2"/>
      </c>
      <c r="I110" s="8697">
        <v>45951</v>
      </c>
      <c r="J110" s="8698">
        <f t="shared" si="10"/>
      </c>
      <c r="K110" s="8694">
        <v>0</v>
      </c>
      <c r="L110" s="8694">
        <v>2</v>
      </c>
      <c r="M110" s="8730">
        <v>0</v>
      </c>
      <c r="N110" s="8730">
        <v>0</v>
      </c>
      <c r="O110" s="8693" t="s">
        <v>10364</v>
      </c>
      <c r="P110" s="8694"/>
      <c r="Q110" s="8694"/>
      <c r="R110" s="8694"/>
      <c r="S110" s="8694"/>
      <c r="T110" s="8694"/>
      <c r="U110" s="8694"/>
      <c r="V110" s="8694"/>
      <c r="W110" s="8694"/>
      <c r="X110" s="8694"/>
      <c r="Y110" s="8694"/>
      <c r="Z110" s="8694"/>
      <c r="AA110" s="8694"/>
      <c r="AB110" s="8760">
        <f t="shared" si="15"/>
      </c>
      <c r="AC110" s="8700">
        <f t="shared" si="18"/>
      </c>
      <c r="AD110" s="8785">
        <f t="shared" si="4"/>
      </c>
      <c r="AE110" s="8702">
        <f t="shared" si="12"/>
      </c>
      <c r="AF110" s="8783">
        <f>VLOOKUP(C110,'Data Products'!$A:$J,10,0)</f>
      </c>
      <c r="AG110" s="8703">
        <f t="shared" si="20"/>
      </c>
      <c r="AH110" s="8704">
        <f t="shared" si="7"/>
      </c>
      <c r="AI110" s="8776"/>
      <c r="AJ110" s="8707"/>
      <c r="AK110" s="8707"/>
      <c r="AL110" s="8706"/>
      <c r="AM110" s="8707"/>
      <c r="AN110" s="8707"/>
    </row>
    <row r="111">
      <c r="A111" s="8754">
        <v>58</v>
      </c>
      <c r="B111" s="8693" t="s">
        <v>10303</v>
      </c>
      <c r="C111" s="8693" t="s">
        <v>10462</v>
      </c>
      <c r="D111" s="8694">
        <v>17</v>
      </c>
      <c r="E111" s="8708">
        <v>17</v>
      </c>
      <c r="F111" s="8772"/>
      <c r="G111" s="8756">
        <f>VLOOKUP(C111,'Data Products'!$A:$J,2,0)</f>
      </c>
      <c r="H111" s="8757">
        <f t="shared" si="2"/>
      </c>
      <c r="I111" s="8697">
        <v>45951</v>
      </c>
      <c r="J111" s="8698">
        <f t="shared" si="10"/>
      </c>
      <c r="K111" s="8694">
        <v>0</v>
      </c>
      <c r="L111" s="8694">
        <v>1</v>
      </c>
      <c r="M111" s="8730">
        <v>0</v>
      </c>
      <c r="N111" s="8730">
        <v>0</v>
      </c>
      <c r="O111" s="8693" t="s">
        <v>10364</v>
      </c>
      <c r="P111" s="8694"/>
      <c r="Q111" s="8694"/>
      <c r="R111" s="8694"/>
      <c r="S111" s="8694"/>
      <c r="T111" s="8694"/>
      <c r="U111" s="8694"/>
      <c r="V111" s="8694"/>
      <c r="W111" s="8694"/>
      <c r="X111" s="8694"/>
      <c r="Y111" s="8694"/>
      <c r="Z111" s="8694"/>
      <c r="AA111" s="8694"/>
      <c r="AB111" s="8760">
        <f t="shared" si="15"/>
      </c>
      <c r="AC111" s="8700">
        <f t="shared" si="18"/>
      </c>
      <c r="AD111" s="8785">
        <f t="shared" si="4"/>
      </c>
      <c r="AE111" s="8702">
        <f t="shared" si="12"/>
      </c>
      <c r="AF111" s="8783">
        <f>VLOOKUP(C111,'Data Products'!$A:$J,10,0)</f>
      </c>
      <c r="AG111" s="8703">
        <f t="shared" si="20"/>
      </c>
      <c r="AH111" s="8704">
        <f t="shared" si="7"/>
      </c>
      <c r="AI111" s="8776"/>
      <c r="AJ111" s="8707"/>
      <c r="AK111" s="8707"/>
      <c r="AL111" s="8706"/>
      <c r="AM111" s="8707"/>
      <c r="AN111" s="8707"/>
    </row>
    <row r="112">
      <c r="A112" s="8754">
        <v>59</v>
      </c>
      <c r="B112" s="8693" t="s">
        <v>10303</v>
      </c>
      <c r="C112" s="8693" t="s">
        <v>10463</v>
      </c>
      <c r="D112" s="8694">
        <v>12</v>
      </c>
      <c r="E112" s="8708">
        <v>12</v>
      </c>
      <c r="F112" s="8772"/>
      <c r="G112" s="8756">
        <f>VLOOKUP(C112,'Data Products'!$A:$J,2,0)</f>
      </c>
      <c r="H112" s="8757">
        <f t="shared" si="2"/>
      </c>
      <c r="I112" s="8697">
        <v>45951</v>
      </c>
      <c r="J112" s="8698">
        <f t="shared" si="10"/>
      </c>
      <c r="K112" s="8694">
        <v>1</v>
      </c>
      <c r="L112" s="8694">
        <v>2</v>
      </c>
      <c r="M112" s="8730">
        <v>0</v>
      </c>
      <c r="N112" s="8730">
        <v>0</v>
      </c>
      <c r="O112" s="8693" t="s">
        <v>10364</v>
      </c>
      <c r="P112" s="8694"/>
      <c r="Q112" s="8694"/>
      <c r="R112" s="8694"/>
      <c r="S112" s="8694"/>
      <c r="T112" s="8694"/>
      <c r="U112" s="8694"/>
      <c r="V112" s="8694"/>
      <c r="W112" s="8694"/>
      <c r="X112" s="8694"/>
      <c r="Y112" s="8694"/>
      <c r="Z112" s="8694"/>
      <c r="AA112" s="8694"/>
      <c r="AB112" s="8760">
        <f t="shared" si="15"/>
      </c>
      <c r="AC112" s="8700">
        <f t="shared" si="18"/>
      </c>
      <c r="AD112" s="8785">
        <f t="shared" si="4"/>
      </c>
      <c r="AE112" s="8702">
        <f t="shared" si="12"/>
      </c>
      <c r="AF112" s="8783">
        <f>VLOOKUP(C112,'Data Products'!$A:$J,10,0)</f>
      </c>
      <c r="AG112" s="8703">
        <f t="shared" si="20"/>
      </c>
      <c r="AH112" s="8704">
        <f t="shared" si="7"/>
      </c>
      <c r="AI112" s="8776"/>
      <c r="AJ112" s="8707"/>
      <c r="AK112" s="8707"/>
      <c r="AL112" s="8706"/>
      <c r="AM112" s="8707"/>
      <c r="AN112" s="8707"/>
    </row>
    <row r="113">
      <c r="A113" s="8754">
        <v>60</v>
      </c>
      <c r="B113" s="8693" t="s">
        <v>10303</v>
      </c>
      <c r="C113" s="8693" t="s">
        <v>10464</v>
      </c>
      <c r="D113" s="8694">
        <v>18</v>
      </c>
      <c r="E113" s="8708">
        <v>18</v>
      </c>
      <c r="F113" s="8772"/>
      <c r="G113" s="8756">
        <f>VLOOKUP(C113,'Data Products'!$A:$J,2,0)</f>
      </c>
      <c r="H113" s="8757">
        <f t="shared" si="2"/>
      </c>
      <c r="I113" s="8697">
        <v>45951</v>
      </c>
      <c r="J113" s="8698">
        <f t="shared" si="10"/>
      </c>
      <c r="K113" s="8694">
        <v>0</v>
      </c>
      <c r="L113" s="8694">
        <v>0</v>
      </c>
      <c r="M113" s="8730">
        <v>0</v>
      </c>
      <c r="N113" s="8730">
        <v>0</v>
      </c>
      <c r="O113" s="8693" t="s">
        <v>10364</v>
      </c>
      <c r="P113" s="8694"/>
      <c r="Q113" s="8694"/>
      <c r="R113" s="8694"/>
      <c r="S113" s="8694"/>
      <c r="T113" s="8694"/>
      <c r="U113" s="8694"/>
      <c r="V113" s="8694"/>
      <c r="W113" s="8694"/>
      <c r="X113" s="8694"/>
      <c r="Y113" s="8694"/>
      <c r="Z113" s="8694"/>
      <c r="AA113" s="8694"/>
      <c r="AB113" s="8760">
        <f t="shared" si="15"/>
      </c>
      <c r="AC113" s="8700">
        <f t="shared" si="18"/>
      </c>
      <c r="AD113" s="8785">
        <f t="shared" si="4"/>
      </c>
      <c r="AE113" s="8702">
        <f t="shared" si="12"/>
      </c>
      <c r="AF113" s="8783">
        <f>VLOOKUP(C113,'Data Products'!$A:$J,10,0)</f>
      </c>
      <c r="AG113" s="8703">
        <f t="shared" si="20"/>
      </c>
      <c r="AH113" s="8704">
        <f t="shared" si="7"/>
      </c>
      <c r="AI113" s="8776"/>
      <c r="AJ113" s="8707"/>
      <c r="AK113" s="8707"/>
      <c r="AL113" s="8706"/>
      <c r="AM113" s="8707"/>
      <c r="AN113" s="8707"/>
    </row>
    <row r="114">
      <c r="A114" s="8754">
        <v>61</v>
      </c>
      <c r="B114" s="8693" t="s">
        <v>10303</v>
      </c>
      <c r="C114" s="8693" t="s">
        <v>10465</v>
      </c>
      <c r="D114" s="8694">
        <v>10</v>
      </c>
      <c r="E114" s="8708">
        <v>10</v>
      </c>
      <c r="F114" s="8772"/>
      <c r="G114" s="8756">
        <f>VLOOKUP(C114,'Data Products'!$A:$J,2,0)</f>
      </c>
      <c r="H114" s="8757">
        <f t="shared" si="2"/>
      </c>
      <c r="I114" s="8697">
        <v>45951</v>
      </c>
      <c r="J114" s="8698">
        <f t="shared" si="10"/>
      </c>
      <c r="K114" s="8694">
        <v>0</v>
      </c>
      <c r="L114" s="8694">
        <v>0</v>
      </c>
      <c r="M114" s="8730">
        <v>0</v>
      </c>
      <c r="N114" s="8730">
        <v>0</v>
      </c>
      <c r="O114" s="8693" t="s">
        <v>10364</v>
      </c>
      <c r="P114" s="8694"/>
      <c r="Q114" s="8694"/>
      <c r="R114" s="8694"/>
      <c r="S114" s="8694"/>
      <c r="T114" s="8694"/>
      <c r="U114" s="8694"/>
      <c r="V114" s="8694"/>
      <c r="W114" s="8694"/>
      <c r="X114" s="8694"/>
      <c r="Y114" s="8694"/>
      <c r="Z114" s="8694"/>
      <c r="AA114" s="8694"/>
      <c r="AB114" s="8760">
        <f t="shared" si="15"/>
      </c>
      <c r="AC114" s="8715">
        <f t="shared" si="18"/>
      </c>
      <c r="AD114" s="8785">
        <f t="shared" si="4"/>
      </c>
      <c r="AE114" s="8716">
        <f t="shared" si="12"/>
      </c>
      <c r="AF114" s="8783">
        <f>VLOOKUP(C114,'Data Products'!$A:$J,10,0)</f>
      </c>
      <c r="AG114" s="8703">
        <f t="shared" si="20"/>
      </c>
      <c r="AH114" s="8704">
        <f t="shared" si="7"/>
      </c>
      <c r="AI114" s="8776"/>
      <c r="AJ114" s="8707"/>
      <c r="AK114" s="8707"/>
      <c r="AL114" s="8706"/>
      <c r="AM114" s="8707"/>
      <c r="AN114" s="8707"/>
    </row>
    <row customHeight="true" hidden="true" ht="18" r="115">
      <c r="A115" s="8754">
        <v>62</v>
      </c>
      <c r="B115" s="8693" t="s">
        <v>10312</v>
      </c>
      <c r="C115" s="8693" t="s">
        <v>10466</v>
      </c>
      <c r="D115" s="8694">
        <v>0</v>
      </c>
      <c r="E115" s="8708">
        <v>0</v>
      </c>
      <c r="F115" s="8772"/>
      <c r="G115" s="8756">
        <f>VLOOKUP(C115,'Data Products'!$A:$J,2,0)</f>
      </c>
      <c r="H115" s="8757">
        <f t="shared" si="2"/>
      </c>
      <c r="I115" s="8697">
        <v>45951</v>
      </c>
      <c r="J115" s="8698">
        <f t="shared" si="10"/>
      </c>
      <c r="K115" s="8694">
        <v>0</v>
      </c>
      <c r="L115" s="8694">
        <v>0</v>
      </c>
      <c r="M115" s="8730">
        <v>0</v>
      </c>
      <c r="N115" s="8730">
        <v>0</v>
      </c>
      <c r="O115" s="8693" t="s">
        <v>10364</v>
      </c>
      <c r="P115" s="8694"/>
      <c r="Q115" s="8694"/>
      <c r="R115" s="8694"/>
      <c r="S115" s="8694"/>
      <c r="T115" s="8694"/>
      <c r="U115" s="8694"/>
      <c r="V115" s="8694"/>
      <c r="W115" s="8694"/>
      <c r="X115" s="8694"/>
      <c r="Y115" s="8694"/>
      <c r="Z115" s="8694"/>
      <c r="AA115" s="8694"/>
      <c r="AB115" s="8760">
        <f t="shared" si="15"/>
      </c>
      <c r="AC115" s="8709">
        <f t="shared" si="18"/>
      </c>
      <c r="AD115" s="8785">
        <f t="shared" si="4"/>
      </c>
      <c r="AE115" s="8710">
        <f t="shared" si="12"/>
      </c>
      <c r="AF115" s="8783">
        <f>VLOOKUP(C115,'Data Products'!$A:$J,10,0)</f>
      </c>
      <c r="AG115" s="8703">
        <f t="shared" si="20"/>
      </c>
      <c r="AH115" s="8704">
        <f t="shared" si="7"/>
      </c>
      <c r="AI115" s="8776"/>
      <c r="AJ115" s="8707"/>
      <c r="AK115" s="8707"/>
      <c r="AL115" s="8706"/>
      <c r="AM115" s="8707"/>
      <c r="AN115" s="8707"/>
    </row>
    <row r="116">
      <c r="A116" s="8754">
        <v>63</v>
      </c>
      <c r="B116" s="8693" t="s">
        <v>10303</v>
      </c>
      <c r="C116" s="8693" t="s">
        <v>10467</v>
      </c>
      <c r="D116" s="8694">
        <v>1</v>
      </c>
      <c r="E116" s="8708">
        <v>1</v>
      </c>
      <c r="F116" s="8772"/>
      <c r="G116" s="8756">
        <f>VLOOKUP(C116,'Data Products'!$A:$J,2,0)</f>
      </c>
      <c r="H116" s="8757">
        <f t="shared" si="2"/>
      </c>
      <c r="I116" s="8697">
        <v>45951</v>
      </c>
      <c r="J116" s="8698">
        <f t="shared" si="10"/>
      </c>
      <c r="K116" s="8694">
        <v>1</v>
      </c>
      <c r="L116" s="8694">
        <v>6</v>
      </c>
      <c r="M116" s="8730">
        <v>0</v>
      </c>
      <c r="N116" s="8730">
        <v>0</v>
      </c>
      <c r="O116" s="8693" t="s">
        <v>10364</v>
      </c>
      <c r="P116" s="8694"/>
      <c r="Q116" s="8694"/>
      <c r="R116" s="8694"/>
      <c r="S116" s="8694"/>
      <c r="T116" s="8694"/>
      <c r="U116" s="8694"/>
      <c r="V116" s="8694"/>
      <c r="W116" s="8694"/>
      <c r="X116" s="8694"/>
      <c r="Y116" s="8694"/>
      <c r="Z116" s="8694"/>
      <c r="AA116" s="8694"/>
      <c r="AB116" s="8760">
        <f t="shared" si="15"/>
      </c>
      <c r="AC116" s="8715">
        <f t="shared" si="18"/>
      </c>
      <c r="AD116" s="8785">
        <f t="shared" si="4"/>
      </c>
      <c r="AE116" s="8716">
        <f t="shared" si="12"/>
      </c>
      <c r="AF116" s="8783">
        <f>VLOOKUP(C116,'Data Products'!$A:$J,10,0)</f>
      </c>
      <c r="AG116" s="8703">
        <f t="shared" si="20"/>
      </c>
      <c r="AH116" s="8704">
        <f t="shared" si="7"/>
      </c>
      <c r="AI116" s="8776"/>
      <c r="AJ116" s="8707"/>
      <c r="AK116" s="8707"/>
      <c r="AL116" s="8706"/>
      <c r="AM116" s="8707"/>
      <c r="AN116" s="8707"/>
    </row>
    <row customHeight="true" hidden="true" ht="18" r="117">
      <c r="A117" s="8754">
        <v>64</v>
      </c>
      <c r="B117" s="8693" t="s">
        <v>10303</v>
      </c>
      <c r="C117" s="8693" t="s">
        <v>10468</v>
      </c>
      <c r="D117" s="8694">
        <v>0</v>
      </c>
      <c r="E117" s="8708">
        <v>0</v>
      </c>
      <c r="F117" s="8772"/>
      <c r="G117" s="8756">
        <f>VLOOKUP(C117,'Data Products'!$A:$J,2,0)</f>
      </c>
      <c r="H117" s="8757">
        <f t="shared" si="2"/>
      </c>
      <c r="I117" s="8697">
        <v>45951</v>
      </c>
      <c r="J117" s="8698">
        <f t="shared" si="10"/>
      </c>
      <c r="K117" s="8694">
        <v>0</v>
      </c>
      <c r="L117" s="8694">
        <v>0</v>
      </c>
      <c r="M117" s="8730">
        <v>0</v>
      </c>
      <c r="N117" s="8730">
        <v>0</v>
      </c>
      <c r="O117" s="8693" t="s">
        <v>10364</v>
      </c>
      <c r="P117" s="8694"/>
      <c r="Q117" s="8694"/>
      <c r="R117" s="8694"/>
      <c r="S117" s="8694"/>
      <c r="T117" s="8694"/>
      <c r="U117" s="8694"/>
      <c r="V117" s="8694"/>
      <c r="W117" s="8694"/>
      <c r="X117" s="8694"/>
      <c r="Y117" s="8694"/>
      <c r="Z117" s="8694"/>
      <c r="AA117" s="8694"/>
      <c r="AB117" s="8760">
        <f t="shared" si="15"/>
      </c>
      <c r="AC117" s="8715">
        <f t="shared" si="18"/>
      </c>
      <c r="AD117" s="8785">
        <f t="shared" si="4"/>
      </c>
      <c r="AE117" s="8716">
        <f t="shared" si="12"/>
      </c>
      <c r="AF117" s="8783">
        <f>VLOOKUP(C117,'Data Products'!$A:$J,10,0)</f>
      </c>
      <c r="AG117" s="8703">
        <f t="shared" si="20"/>
      </c>
      <c r="AH117" s="8704">
        <f t="shared" si="7"/>
      </c>
      <c r="AI117" s="8776"/>
      <c r="AJ117" s="8707"/>
      <c r="AK117" s="8707"/>
      <c r="AL117" s="8706"/>
      <c r="AM117" s="8707"/>
      <c r="AN117" s="8707"/>
    </row>
    <row customHeight="true" hidden="true" ht="18" r="118">
      <c r="A118" s="8754">
        <v>65</v>
      </c>
      <c r="B118" s="8693" t="s">
        <v>10312</v>
      </c>
      <c r="C118" s="8693" t="s">
        <v>10469</v>
      </c>
      <c r="D118" s="8694">
        <v>0</v>
      </c>
      <c r="E118" s="8708">
        <v>0</v>
      </c>
      <c r="F118" s="8772"/>
      <c r="G118" s="8756">
        <f>VLOOKUP(C118,'Data Products'!$A:$J,2,0)</f>
      </c>
      <c r="H118" s="8757">
        <f t="shared" si="2"/>
      </c>
      <c r="I118" s="8697">
        <v>45951</v>
      </c>
      <c r="J118" s="8698">
        <f t="shared" si="10"/>
      </c>
      <c r="K118" s="8694">
        <v>0</v>
      </c>
      <c r="L118" s="8694">
        <v>0</v>
      </c>
      <c r="M118" s="8730">
        <v>0</v>
      </c>
      <c r="N118" s="8730">
        <v>0</v>
      </c>
      <c r="O118" s="8693" t="s">
        <v>10364</v>
      </c>
      <c r="P118" s="8694"/>
      <c r="Q118" s="8694"/>
      <c r="R118" s="8694"/>
      <c r="S118" s="8694"/>
      <c r="T118" s="8694"/>
      <c r="U118" s="8694"/>
      <c r="V118" s="8694"/>
      <c r="W118" s="8694"/>
      <c r="X118" s="8694"/>
      <c r="Y118" s="8694"/>
      <c r="Z118" s="8694"/>
      <c r="AA118" s="8694"/>
      <c r="AB118" s="8760">
        <f t="shared" si="15"/>
      </c>
      <c r="AC118" s="8715">
        <f t="shared" si="18"/>
      </c>
      <c r="AD118" s="8785">
        <f t="shared" si="4"/>
      </c>
      <c r="AE118" s="8716">
        <f t="shared" si="12"/>
      </c>
      <c r="AF118" s="8783">
        <f>VLOOKUP(C118,'Data Products'!$A:$J,10,0)</f>
      </c>
      <c r="AG118" s="8703">
        <f t="shared" si="20"/>
      </c>
      <c r="AH118" s="8704">
        <f t="shared" si="7"/>
      </c>
      <c r="AI118" s="8776"/>
      <c r="AJ118" s="8707"/>
      <c r="AK118" s="8707"/>
      <c r="AL118" s="8706"/>
      <c r="AM118" s="8707"/>
      <c r="AN118" s="8707"/>
    </row>
    <row customHeight="true" hidden="true" ht="18" r="119">
      <c r="A119" s="8754">
        <v>66</v>
      </c>
      <c r="B119" s="8693" t="s">
        <v>10312</v>
      </c>
      <c r="C119" s="8693" t="s">
        <v>10470</v>
      </c>
      <c r="D119" s="8694">
        <v>0</v>
      </c>
      <c r="E119" s="8708">
        <v>0</v>
      </c>
      <c r="F119" s="8772"/>
      <c r="G119" s="8756">
        <f>VLOOKUP(C119,'Data Products'!$A:$J,2,0)</f>
      </c>
      <c r="H119" s="8757">
        <f t="shared" si="2"/>
      </c>
      <c r="I119" s="8697">
        <v>45951</v>
      </c>
      <c r="J119" s="8698">
        <f t="shared" si="10"/>
      </c>
      <c r="K119" s="8694">
        <v>1</v>
      </c>
      <c r="L119" s="8694">
        <v>2</v>
      </c>
      <c r="M119" s="8730">
        <v>0</v>
      </c>
      <c r="N119" s="8730">
        <v>0</v>
      </c>
      <c r="O119" s="8693" t="s">
        <v>10364</v>
      </c>
      <c r="P119" s="8694"/>
      <c r="Q119" s="8694"/>
      <c r="R119" s="8694"/>
      <c r="S119" s="8694"/>
      <c r="T119" s="8694"/>
      <c r="U119" s="8694"/>
      <c r="V119" s="8694"/>
      <c r="W119" s="8694"/>
      <c r="X119" s="8694"/>
      <c r="Y119" s="8694"/>
      <c r="Z119" s="8694"/>
      <c r="AA119" s="8694"/>
      <c r="AB119" s="8760">
        <f t="shared" si="15"/>
      </c>
      <c r="AC119" s="8715">
        <f t="shared" si="18"/>
      </c>
      <c r="AD119" s="8785">
        <f t="shared" si="4"/>
      </c>
      <c r="AE119" s="8716">
        <f t="shared" si="12"/>
      </c>
      <c r="AF119" s="8783">
        <f>VLOOKUP(C119,'Data Products'!$A:$J,10,0)</f>
      </c>
      <c r="AG119" s="8703">
        <f t="shared" si="20"/>
      </c>
      <c r="AH119" s="8704">
        <f t="shared" si="7"/>
      </c>
      <c r="AI119" s="8776"/>
      <c r="AJ119" s="8707"/>
      <c r="AK119" s="8707"/>
      <c r="AL119" s="8706"/>
      <c r="AM119" s="8707"/>
      <c r="AN119" s="8707"/>
    </row>
    <row customHeight="true" hidden="true" ht="18" r="120">
      <c r="A120" s="8754">
        <v>67</v>
      </c>
      <c r="B120" s="8693" t="s">
        <v>10312</v>
      </c>
      <c r="C120" s="8693" t="s">
        <v>10471</v>
      </c>
      <c r="D120" s="8694">
        <v>0</v>
      </c>
      <c r="E120" s="8708">
        <v>0</v>
      </c>
      <c r="F120" s="8772"/>
      <c r="G120" s="8756">
        <f>VLOOKUP(C120,'Data Products'!$A:$J,2,0)</f>
      </c>
      <c r="H120" s="8757">
        <f t="shared" si="2"/>
      </c>
      <c r="I120" s="8697">
        <v>45951</v>
      </c>
      <c r="J120" s="8698">
        <f t="shared" si="10"/>
      </c>
      <c r="K120" s="8694">
        <v>0</v>
      </c>
      <c r="L120" s="8694">
        <v>0</v>
      </c>
      <c r="M120" s="8730">
        <v>0</v>
      </c>
      <c r="N120" s="8730">
        <v>0</v>
      </c>
      <c r="O120" s="8693" t="s">
        <v>10364</v>
      </c>
      <c r="P120" s="8694"/>
      <c r="Q120" s="8694"/>
      <c r="R120" s="8694"/>
      <c r="S120" s="8694"/>
      <c r="T120" s="8694"/>
      <c r="U120" s="8694"/>
      <c r="V120" s="8694"/>
      <c r="W120" s="8694"/>
      <c r="X120" s="8694"/>
      <c r="Y120" s="8694"/>
      <c r="Z120" s="8694"/>
      <c r="AA120" s="8694"/>
      <c r="AB120" s="8760">
        <f t="shared" si="15"/>
      </c>
      <c r="AC120" s="8715">
        <f t="shared" si="18"/>
      </c>
      <c r="AD120" s="8785">
        <f t="shared" si="4"/>
      </c>
      <c r="AE120" s="8716">
        <f t="shared" si="12"/>
      </c>
      <c r="AF120" s="8783">
        <f>VLOOKUP(C120,'Data Products'!$A:$J,10,0)</f>
      </c>
      <c r="AG120" s="8703">
        <f t="shared" si="20"/>
      </c>
      <c r="AH120" s="8704">
        <f t="shared" si="7"/>
      </c>
      <c r="AI120" s="8776"/>
      <c r="AJ120" s="8707"/>
      <c r="AK120" s="8707"/>
      <c r="AL120" s="8706"/>
      <c r="AM120" s="8707"/>
      <c r="AN120" s="8707"/>
    </row>
    <row r="121">
      <c r="A121" s="8754">
        <v>68</v>
      </c>
      <c r="B121" s="8693" t="s">
        <v>10303</v>
      </c>
      <c r="C121" s="8693" t="s">
        <v>10472</v>
      </c>
      <c r="D121" s="8694">
        <v>10</v>
      </c>
      <c r="E121" s="8708">
        <v>10</v>
      </c>
      <c r="F121" s="8772"/>
      <c r="G121" s="8756">
        <f>VLOOKUP(C121,'Data Products'!$A:$J,2,0)</f>
      </c>
      <c r="H121" s="8757">
        <f t="shared" si="2"/>
      </c>
      <c r="I121" s="8697">
        <v>45951</v>
      </c>
      <c r="J121" s="8698">
        <f t="shared" si="10"/>
      </c>
      <c r="K121" s="8694">
        <v>0</v>
      </c>
      <c r="L121" s="8694">
        <v>0</v>
      </c>
      <c r="M121" s="8730">
        <v>0</v>
      </c>
      <c r="N121" s="8730">
        <v>0</v>
      </c>
      <c r="O121" s="8693" t="s">
        <v>10364</v>
      </c>
      <c r="P121" s="8694"/>
      <c r="Q121" s="8694"/>
      <c r="R121" s="8694"/>
      <c r="S121" s="8694"/>
      <c r="T121" s="8694"/>
      <c r="U121" s="8694"/>
      <c r="V121" s="8694"/>
      <c r="W121" s="8694"/>
      <c r="X121" s="8694"/>
      <c r="Y121" s="8694"/>
      <c r="Z121" s="8694"/>
      <c r="AA121" s="8694"/>
      <c r="AB121" s="8760">
        <f t="shared" si="15"/>
      </c>
      <c r="AC121" s="8700">
        <f t="shared" si="18"/>
      </c>
      <c r="AD121" s="8785">
        <f t="shared" si="4"/>
      </c>
      <c r="AE121" s="8702">
        <f t="shared" si="12"/>
      </c>
      <c r="AF121" s="8783">
        <f>VLOOKUP(C121,'Data Products'!$A:$J,10,0)</f>
      </c>
      <c r="AG121" s="8703">
        <f t="shared" si="20"/>
      </c>
      <c r="AH121" s="8704">
        <f t="shared" si="7"/>
      </c>
      <c r="AI121" s="8776"/>
      <c r="AJ121" s="8707"/>
      <c r="AK121" s="8707"/>
      <c r="AL121" s="8706"/>
      <c r="AM121" s="8707"/>
      <c r="AN121" s="8707"/>
    </row>
    <row r="122">
      <c r="A122" s="8754">
        <v>69</v>
      </c>
      <c r="B122" s="8693" t="s">
        <v>10312</v>
      </c>
      <c r="C122" s="8693" t="s">
        <v>10473</v>
      </c>
      <c r="D122" s="8694">
        <v>0</v>
      </c>
      <c r="E122" s="8708">
        <v>0</v>
      </c>
      <c r="F122" s="8772"/>
      <c r="G122" s="8756">
        <f>VLOOKUP(C122,'Data Products'!$A:$J,2,0)</f>
      </c>
      <c r="H122" s="8757">
        <f t="shared" si="2"/>
      </c>
      <c r="I122" s="8697">
        <v>45952</v>
      </c>
      <c r="J122" s="8698">
        <f t="shared" si="10"/>
      </c>
      <c r="K122" s="8694">
        <v>0</v>
      </c>
      <c r="L122" s="8694">
        <v>1</v>
      </c>
      <c r="M122" s="8730">
        <v>0</v>
      </c>
      <c r="N122" s="8730">
        <v>0</v>
      </c>
      <c r="O122" s="8693" t="s">
        <v>10474</v>
      </c>
      <c r="P122" s="8694"/>
      <c r="Q122" s="8694"/>
      <c r="R122" s="8694"/>
      <c r="S122" s="8694"/>
      <c r="T122" s="8694"/>
      <c r="U122" s="8694"/>
      <c r="V122" s="8694"/>
      <c r="W122" s="8694"/>
      <c r="X122" s="8694"/>
      <c r="Y122" s="8694"/>
      <c r="Z122" s="8694"/>
      <c r="AA122" s="8694"/>
      <c r="AB122" s="8760">
        <f t="shared" si="15"/>
      </c>
      <c r="AC122" s="8709">
        <f t="shared" si="18"/>
      </c>
      <c r="AD122" s="8785">
        <f t="shared" si="4"/>
      </c>
      <c r="AE122" s="8710">
        <f t="shared" si="12"/>
      </c>
      <c r="AF122" s="8783">
        <f>VLOOKUP(C122,'Data Products'!$A:$J,10,0)</f>
      </c>
      <c r="AG122" s="8703">
        <f t="shared" si="20"/>
      </c>
      <c r="AH122" s="8704">
        <f t="shared" si="7"/>
      </c>
      <c r="AI122" s="8776"/>
      <c r="AJ122" s="8707"/>
      <c r="AK122" s="8707"/>
      <c r="AL122" s="8706"/>
      <c r="AM122" s="8707"/>
      <c r="AN122" s="8707"/>
    </row>
    <row r="123">
      <c r="A123" s="8754">
        <v>70</v>
      </c>
      <c r="B123" s="8693" t="s">
        <v>10303</v>
      </c>
      <c r="C123" s="8693" t="s">
        <v>10475</v>
      </c>
      <c r="D123" s="8694">
        <v>1</v>
      </c>
      <c r="E123" s="8708">
        <v>1</v>
      </c>
      <c r="F123" s="8772"/>
      <c r="G123" s="8756">
        <f>VLOOKUP(C123,'Data Products'!$A:$J,2,0)</f>
      </c>
      <c r="H123" s="8757">
        <f t="shared" si="2"/>
      </c>
      <c r="I123" s="8697">
        <v>45953</v>
      </c>
      <c r="J123" s="8698">
        <f t="shared" si="10"/>
      </c>
      <c r="K123" s="8694">
        <v>2</v>
      </c>
      <c r="L123" s="8694">
        <v>5</v>
      </c>
      <c r="M123" s="8730">
        <v>0</v>
      </c>
      <c r="N123" s="8730">
        <v>0</v>
      </c>
      <c r="O123" s="8693" t="s">
        <v>10474</v>
      </c>
      <c r="P123" s="8694"/>
      <c r="Q123" s="8694"/>
      <c r="R123" s="8694"/>
      <c r="S123" s="8694"/>
      <c r="T123" s="8694"/>
      <c r="U123" s="8694"/>
      <c r="V123" s="8694"/>
      <c r="W123" s="8694"/>
      <c r="X123" s="8694"/>
      <c r="Y123" s="8694"/>
      <c r="Z123" s="8694"/>
      <c r="AA123" s="8694"/>
      <c r="AB123" s="8760">
        <f t="shared" si="15"/>
      </c>
      <c r="AC123" s="8719">
        <f t="shared" si="18"/>
      </c>
      <c r="AD123" s="8785">
        <f t="shared" si="4"/>
      </c>
      <c r="AE123" s="8720">
        <f t="shared" si="12"/>
      </c>
      <c r="AF123" s="8783">
        <f>VLOOKUP(C123,'Data Products'!$A:$J,10,0)</f>
      </c>
      <c r="AG123" s="8703">
        <f t="shared" si="20"/>
      </c>
      <c r="AH123" s="8704">
        <f t="shared" si="7"/>
      </c>
      <c r="AI123" s="8776"/>
      <c r="AJ123" s="8707"/>
      <c r="AK123" s="8707"/>
      <c r="AL123" s="8706"/>
      <c r="AM123" s="8707"/>
      <c r="AN123" s="8707"/>
    </row>
    <row r="124">
      <c r="A124" s="8754">
        <v>71</v>
      </c>
      <c r="B124" s="8693" t="s">
        <v>10303</v>
      </c>
      <c r="C124" s="8693" t="s">
        <v>10476</v>
      </c>
      <c r="D124" s="8694">
        <v>1</v>
      </c>
      <c r="E124" s="8708">
        <v>1</v>
      </c>
      <c r="F124" s="8772"/>
      <c r="G124" s="8756">
        <f>VLOOKUP(C124,'Data Products'!$A:$J,2,0)</f>
      </c>
      <c r="H124" s="8757">
        <f t="shared" si="2"/>
      </c>
      <c r="I124" s="8697">
        <v>45954</v>
      </c>
      <c r="J124" s="8698">
        <f t="shared" si="10"/>
      </c>
      <c r="K124" s="8694">
        <v>0</v>
      </c>
      <c r="L124" s="8694">
        <v>4</v>
      </c>
      <c r="M124" s="8730">
        <v>0</v>
      </c>
      <c r="N124" s="8730">
        <v>0</v>
      </c>
      <c r="O124" s="8693" t="s">
        <v>10474</v>
      </c>
      <c r="P124" s="8694"/>
      <c r="Q124" s="8694"/>
      <c r="R124" s="8694"/>
      <c r="S124" s="8694"/>
      <c r="T124" s="8694"/>
      <c r="U124" s="8694"/>
      <c r="V124" s="8694"/>
      <c r="W124" s="8694"/>
      <c r="X124" s="8694"/>
      <c r="Y124" s="8694"/>
      <c r="Z124" s="8694"/>
      <c r="AA124" s="8694"/>
      <c r="AB124" s="8760">
        <f t="shared" si="15"/>
      </c>
      <c r="AC124" s="8709">
        <f t="shared" si="18"/>
      </c>
      <c r="AD124" s="8785">
        <f t="shared" si="4"/>
      </c>
      <c r="AE124" s="8710">
        <f t="shared" si="12"/>
      </c>
      <c r="AF124" s="8783">
        <f>VLOOKUP(C124,'Data Products'!$A:$J,10,0)</f>
      </c>
      <c r="AG124" s="8703">
        <f t="shared" si="20"/>
      </c>
      <c r="AH124" s="8704">
        <f t="shared" si="7"/>
      </c>
      <c r="AI124" s="8776"/>
      <c r="AJ124" s="8707"/>
      <c r="AK124" s="8707"/>
      <c r="AL124" s="8706"/>
      <c r="AM124" s="8707"/>
      <c r="AN124" s="8707"/>
    </row>
    <row r="125">
      <c r="A125" s="8754">
        <v>72</v>
      </c>
      <c r="B125" s="8693" t="s">
        <v>10303</v>
      </c>
      <c r="C125" s="8693" t="s">
        <v>10477</v>
      </c>
      <c r="D125" s="8694">
        <v>6</v>
      </c>
      <c r="E125" s="8708">
        <v>6</v>
      </c>
      <c r="F125" s="8772"/>
      <c r="G125" s="8756">
        <f>VLOOKUP(C125,'Data Products'!$A:$J,2,0)</f>
      </c>
      <c r="H125" s="8757">
        <f t="shared" si="2"/>
      </c>
      <c r="I125" s="8697">
        <v>45955</v>
      </c>
      <c r="J125" s="8698">
        <f t="shared" si="10"/>
      </c>
      <c r="K125" s="8694">
        <v>0</v>
      </c>
      <c r="L125" s="8694">
        <v>1</v>
      </c>
      <c r="M125" s="8730">
        <v>0</v>
      </c>
      <c r="N125" s="8730">
        <v>0</v>
      </c>
      <c r="O125" s="8693" t="s">
        <v>10474</v>
      </c>
      <c r="P125" s="8694"/>
      <c r="Q125" s="8694"/>
      <c r="R125" s="8694"/>
      <c r="S125" s="8694"/>
      <c r="T125" s="8694"/>
      <c r="U125" s="8694"/>
      <c r="V125" s="8694"/>
      <c r="W125" s="8694"/>
      <c r="X125" s="8694"/>
      <c r="Y125" s="8694"/>
      <c r="Z125" s="8694"/>
      <c r="AA125" s="8694"/>
      <c r="AB125" s="8760">
        <f t="shared" si="15"/>
      </c>
      <c r="AC125" s="8719">
        <f t="shared" si="18"/>
      </c>
      <c r="AD125" s="8785">
        <f t="shared" si="4"/>
      </c>
      <c r="AE125" s="8720">
        <f t="shared" si="12"/>
      </c>
      <c r="AF125" s="8783">
        <f>VLOOKUP(C125,'Data Products'!$A:$J,10,0)</f>
      </c>
      <c r="AG125" s="8703">
        <f t="shared" si="20"/>
      </c>
      <c r="AH125" s="8704">
        <f t="shared" si="7"/>
      </c>
      <c r="AI125" s="8776"/>
      <c r="AJ125" s="8707"/>
      <c r="AK125" s="8707"/>
      <c r="AL125" s="8706"/>
      <c r="AM125" s="8707"/>
      <c r="AN125" s="8707"/>
    </row>
    <row r="126">
      <c r="A126" s="8735"/>
      <c r="B126" s="8735"/>
      <c r="C126" s="8735"/>
      <c r="D126" s="8734"/>
      <c r="E126" s="8734"/>
      <c r="F126" s="8734"/>
      <c r="G126" s="8786"/>
      <c r="H126" s="8787"/>
      <c r="I126" s="8787"/>
      <c r="J126" s="8787"/>
      <c r="K126" s="8734"/>
      <c r="L126" s="8734"/>
      <c r="M126" s="8741"/>
      <c r="N126" s="8741"/>
      <c r="O126" s="8735"/>
      <c r="P126" s="8734"/>
      <c r="Q126" s="8734"/>
      <c r="R126" s="8734"/>
      <c r="S126" s="8734"/>
      <c r="T126" s="8734"/>
      <c r="U126" s="8734"/>
      <c r="V126" s="8734"/>
      <c r="W126" s="8734"/>
      <c r="X126" s="8734"/>
      <c r="Y126" s="8734"/>
      <c r="Z126" s="8734"/>
      <c r="AA126" s="8734"/>
      <c r="AB126" s="8736"/>
      <c r="AC126" s="8788"/>
      <c r="AD126" s="8789"/>
      <c r="AE126" s="8790" t="s">
        <v>10376</v>
      </c>
      <c r="AF126" s="8791"/>
      <c r="AG126" s="8792">
        <f>SUM(AG55:AG125)</f>
      </c>
      <c r="AH126" s="8745"/>
      <c r="AI126" s="8793"/>
      <c r="AJ126" s="8794"/>
      <c r="AK126" s="8794"/>
      <c r="AL126" s="8793"/>
      <c r="AM126" s="8794"/>
      <c r="AN126" s="8794"/>
    </row>
    <row r="127">
      <c r="A127" s="8735"/>
      <c r="B127" s="8735"/>
      <c r="C127" s="8735"/>
      <c r="D127" s="8734"/>
      <c r="E127" s="8734"/>
      <c r="F127" s="8734"/>
      <c r="G127" s="8786"/>
      <c r="H127" s="8787"/>
      <c r="I127" s="8787"/>
      <c r="J127" s="8787"/>
      <c r="K127" s="8734"/>
      <c r="L127" s="8734"/>
      <c r="M127" s="8741"/>
      <c r="N127" s="8741"/>
      <c r="O127" s="8735"/>
      <c r="P127" s="8734"/>
      <c r="Q127" s="8734"/>
      <c r="R127" s="8734"/>
      <c r="S127" s="8734"/>
      <c r="T127" s="8734"/>
      <c r="U127" s="8734"/>
      <c r="V127" s="8734"/>
      <c r="W127" s="8734"/>
      <c r="X127" s="8734"/>
      <c r="Y127" s="8734"/>
      <c r="Z127" s="8734"/>
      <c r="AA127" s="8734"/>
      <c r="AB127" s="8736"/>
      <c r="AC127" s="8788"/>
      <c r="AD127" s="8789"/>
      <c r="AE127" s="8795" t="s">
        <v>10377</v>
      </c>
      <c r="AF127" s="8796">
        <f t="shared" ref="AF127:AF130" si="8">AG127/$AG$126</f>
      </c>
      <c r="AG127" s="8797">
        <f t="shared" ref="AG127:AG130" si="13">SUMIFS($AG$55:$AG$125,$AE$55:$AE$125,AE127)</f>
      </c>
      <c r="AH127" s="8745"/>
      <c r="AI127" s="8793"/>
      <c r="AJ127" s="8794"/>
      <c r="AK127" s="8794"/>
      <c r="AL127" s="8793"/>
      <c r="AM127" s="8794"/>
      <c r="AN127" s="8794"/>
    </row>
    <row r="128">
      <c r="A128" s="8735"/>
      <c r="B128" s="8735"/>
      <c r="C128" s="8735"/>
      <c r="D128" s="8734"/>
      <c r="E128" s="8734"/>
      <c r="F128" s="8734"/>
      <c r="G128" s="8786"/>
      <c r="H128" s="8787"/>
      <c r="I128" s="8787"/>
      <c r="J128" s="8787"/>
      <c r="K128" s="8734"/>
      <c r="L128" s="8734"/>
      <c r="M128" s="8741"/>
      <c r="N128" s="8741"/>
      <c r="O128" s="8735"/>
      <c r="P128" s="8734"/>
      <c r="Q128" s="8734"/>
      <c r="R128" s="8734"/>
      <c r="S128" s="8734"/>
      <c r="T128" s="8734"/>
      <c r="U128" s="8734"/>
      <c r="V128" s="8734"/>
      <c r="W128" s="8734"/>
      <c r="X128" s="8734"/>
      <c r="Y128" s="8734"/>
      <c r="Z128" s="8734"/>
      <c r="AA128" s="8734"/>
      <c r="AB128" s="8736"/>
      <c r="AC128" s="8788"/>
      <c r="AD128" s="8789"/>
      <c r="AE128" s="8798" t="s">
        <v>10378</v>
      </c>
      <c r="AF128" s="8799">
        <f t="shared" si="8"/>
      </c>
      <c r="AG128" s="8797">
        <f t="shared" si="13"/>
      </c>
      <c r="AH128" s="8745"/>
      <c r="AI128" s="8793"/>
      <c r="AJ128" s="8794"/>
      <c r="AK128" s="8794"/>
      <c r="AL128" s="8793"/>
      <c r="AM128" s="8794"/>
      <c r="AN128" s="8794"/>
    </row>
    <row r="129">
      <c r="A129" s="8735"/>
      <c r="B129" s="8735"/>
      <c r="C129" s="8735"/>
      <c r="D129" s="8734"/>
      <c r="E129" s="8734"/>
      <c r="F129" s="8734"/>
      <c r="G129" s="8786"/>
      <c r="H129" s="8787"/>
      <c r="I129" s="8787"/>
      <c r="J129" s="8787"/>
      <c r="K129" s="8734"/>
      <c r="L129" s="8734"/>
      <c r="M129" s="8741"/>
      <c r="N129" s="8741"/>
      <c r="O129" s="8735"/>
      <c r="P129" s="8734"/>
      <c r="Q129" s="8734"/>
      <c r="R129" s="8734"/>
      <c r="S129" s="8734"/>
      <c r="T129" s="8734"/>
      <c r="U129" s="8734"/>
      <c r="V129" s="8734"/>
      <c r="W129" s="8734"/>
      <c r="X129" s="8734"/>
      <c r="Y129" s="8734"/>
      <c r="Z129" s="8734"/>
      <c r="AA129" s="8734"/>
      <c r="AB129" s="8736"/>
      <c r="AC129" s="8788"/>
      <c r="AD129" s="8800"/>
      <c r="AE129" s="8742" t="s">
        <v>10379</v>
      </c>
      <c r="AF129" s="8796">
        <f t="shared" si="8"/>
      </c>
      <c r="AG129" s="8797">
        <f t="shared" si="13"/>
      </c>
      <c r="AH129" s="8745"/>
      <c r="AI129" s="8793"/>
      <c r="AJ129" s="8794"/>
      <c r="AK129" s="8794"/>
      <c r="AL129" s="8793"/>
      <c r="AM129" s="8794"/>
      <c r="AN129" s="8794"/>
    </row>
    <row r="130">
      <c r="A130" s="8735"/>
      <c r="B130" s="8735"/>
      <c r="C130" s="8735"/>
      <c r="D130" s="8734"/>
      <c r="E130" s="8734"/>
      <c r="F130" s="8734"/>
      <c r="G130" s="8786"/>
      <c r="H130" s="8787"/>
      <c r="I130" s="8787"/>
      <c r="J130" s="8787"/>
      <c r="K130" s="8734"/>
      <c r="L130" s="8734"/>
      <c r="M130" s="8741"/>
      <c r="N130" s="8741"/>
      <c r="O130" s="8735"/>
      <c r="P130" s="8734"/>
      <c r="Q130" s="8734"/>
      <c r="R130" s="8734"/>
      <c r="S130" s="8734"/>
      <c r="T130" s="8734"/>
      <c r="U130" s="8734"/>
      <c r="V130" s="8734"/>
      <c r="W130" s="8734"/>
      <c r="X130" s="8734"/>
      <c r="Y130" s="8734"/>
      <c r="Z130" s="8734"/>
      <c r="AA130" s="8734"/>
      <c r="AB130" s="8736"/>
      <c r="AC130" s="8788"/>
      <c r="AD130" s="8800"/>
      <c r="AE130" s="8742" t="s">
        <v>10380</v>
      </c>
      <c r="AF130" s="8796">
        <f t="shared" si="8"/>
      </c>
      <c r="AG130" s="8797">
        <f t="shared" si="13"/>
      </c>
      <c r="AH130" s="8745"/>
      <c r="AI130" s="8793"/>
      <c r="AJ130" s="8794"/>
      <c r="AK130" s="8794"/>
      <c r="AL130" s="8793"/>
      <c r="AM130" s="8794"/>
      <c r="AN130" s="8794"/>
    </row>
    <row r="131">
      <c r="A131" s="8735"/>
      <c r="B131" s="8735"/>
      <c r="C131" s="8735"/>
      <c r="D131" s="8734"/>
      <c r="E131" s="8734"/>
      <c r="F131" s="8734"/>
      <c r="G131" s="8786"/>
      <c r="H131" s="8787"/>
      <c r="I131" s="8787"/>
      <c r="J131" s="8787"/>
      <c r="K131" s="8734"/>
      <c r="L131" s="8734"/>
      <c r="M131" s="8741"/>
      <c r="N131" s="8741"/>
      <c r="O131" s="8735"/>
      <c r="P131" s="8734"/>
      <c r="Q131" s="8734"/>
      <c r="R131" s="8734"/>
      <c r="S131" s="8734"/>
      <c r="T131" s="8734"/>
      <c r="U131" s="8734"/>
      <c r="V131" s="8734"/>
      <c r="W131" s="8734"/>
      <c r="X131" s="8734"/>
      <c r="Y131" s="8734"/>
      <c r="Z131" s="8734"/>
      <c r="AA131" s="8734"/>
      <c r="AB131" s="8736"/>
      <c r="AC131" s="8788"/>
      <c r="AD131" s="8800"/>
      <c r="AE131" s="8742" t="s">
        <v>10292</v>
      </c>
      <c r="AF131" s="8746">
        <f>AVERAGE(AH53:AH101)/AVERAGE(D53:D101)</f>
      </c>
      <c r="AG131" s="8744">
        <f>SUMIF($H$55:$H$125,"&lt;90",AG55:AG125)</f>
      </c>
      <c r="AH131" s="8745"/>
      <c r="AI131" s="8793"/>
      <c r="AJ131" s="8794"/>
      <c r="AK131" s="8794"/>
      <c r="AL131" s="8793"/>
      <c r="AM131" s="8794"/>
      <c r="AN131" s="8794"/>
    </row>
    <row r="132">
      <c r="A132" s="8688" t="s">
        <v>10299</v>
      </c>
      <c r="B132" s="8688" t="s">
        <v>10279</v>
      </c>
      <c r="C132" s="8688" t="s">
        <v>10478</v>
      </c>
      <c r="D132" s="8688" t="s">
        <v>10479</v>
      </c>
      <c r="E132" s="8688" t="s">
        <v>10480</v>
      </c>
      <c r="F132" s="8734"/>
      <c r="G132" s="8734"/>
      <c r="H132" s="8787"/>
      <c r="I132" s="8787"/>
      <c r="J132" s="8787"/>
      <c r="K132" s="8734"/>
      <c r="L132" s="8734"/>
      <c r="M132" s="8741"/>
      <c r="N132" s="8741"/>
      <c r="O132" s="8734"/>
      <c r="P132" s="8734"/>
      <c r="Q132" s="8734"/>
      <c r="R132" s="8734"/>
      <c r="S132" s="8734"/>
      <c r="T132" s="8734"/>
      <c r="U132" s="8734"/>
      <c r="V132" s="8734"/>
      <c r="W132" s="8734"/>
      <c r="X132" s="8734"/>
      <c r="Y132" s="8734"/>
      <c r="Z132" s="8734"/>
      <c r="AA132" s="8734"/>
      <c r="AB132" s="8734"/>
      <c r="AC132" s="8734"/>
      <c r="AD132" s="8734"/>
      <c r="AE132" s="8734"/>
      <c r="AF132" s="8734"/>
      <c r="AG132" s="8734"/>
      <c r="AH132" s="8734"/>
      <c r="AI132" s="8793"/>
      <c r="AJ132" s="8794"/>
      <c r="AK132" s="8794"/>
      <c r="AL132" s="8793"/>
      <c r="AM132" s="8794"/>
      <c r="AN132" s="8794"/>
    </row>
    <row r="133">
      <c r="A133" s="8688"/>
      <c r="B133" s="8688"/>
      <c r="C133" s="8688"/>
      <c r="D133" s="8688"/>
      <c r="E133" s="8688"/>
      <c r="F133" s="8734"/>
      <c r="G133" s="8734"/>
      <c r="H133" s="8787"/>
      <c r="I133" s="8787"/>
      <c r="J133" s="8787"/>
      <c r="K133" s="8734"/>
      <c r="L133" s="8734"/>
      <c r="M133" s="8741"/>
      <c r="N133" s="8741"/>
      <c r="O133" s="8734"/>
      <c r="P133" s="8734"/>
      <c r="Q133" s="8734"/>
      <c r="R133" s="8734"/>
      <c r="S133" s="8734"/>
      <c r="T133" s="8734"/>
      <c r="U133" s="8734"/>
      <c r="V133" s="8734"/>
      <c r="W133" s="8734"/>
      <c r="X133" s="8734"/>
      <c r="Y133" s="8734"/>
      <c r="Z133" s="8734"/>
      <c r="AA133" s="8734"/>
      <c r="AB133" s="8734"/>
      <c r="AC133" s="8734"/>
      <c r="AD133" s="8734"/>
      <c r="AE133" s="8734"/>
      <c r="AF133" s="8734"/>
      <c r="AG133" s="8734"/>
      <c r="AH133" s="8734"/>
      <c r="AI133" s="8793"/>
      <c r="AJ133" s="8794"/>
      <c r="AK133" s="8794"/>
      <c r="AL133" s="8793"/>
      <c r="AM133" s="8794"/>
      <c r="AN133" s="8794"/>
    </row>
    <row r="134">
      <c r="A134" s="8693">
        <v>1</v>
      </c>
      <c r="B134" s="8693" t="s">
        <v>10481</v>
      </c>
      <c r="C134" s="8801">
        <v>23301</v>
      </c>
      <c r="D134" s="8693" t="s">
        <v>10482</v>
      </c>
      <c r="E134" s="8693" t="s">
        <v>10483</v>
      </c>
      <c r="F134" s="8734"/>
      <c r="G134" s="8734"/>
      <c r="H134" s="8787"/>
      <c r="I134" s="8787" t="s">
        <v>10375</v>
      </c>
      <c r="J134" s="8787"/>
      <c r="K134" s="8734"/>
      <c r="L134" s="8734"/>
      <c r="M134" s="8741"/>
      <c r="N134" s="8741"/>
      <c r="O134" s="8734"/>
      <c r="P134" s="8734"/>
      <c r="Q134" s="8734"/>
      <c r="R134" s="8734"/>
      <c r="S134" s="8734"/>
      <c r="T134" s="8734"/>
      <c r="U134" s="8734"/>
      <c r="V134" s="8734"/>
      <c r="W134" s="8734"/>
      <c r="X134" s="8734"/>
      <c r="Y134" s="8734"/>
      <c r="Z134" s="8734"/>
      <c r="AA134" s="8734"/>
      <c r="AB134" s="8734"/>
      <c r="AC134" s="8734"/>
      <c r="AD134" s="8734"/>
      <c r="AE134" s="8734"/>
      <c r="AF134" s="8734"/>
      <c r="AG134" s="8734"/>
      <c r="AH134" s="8734"/>
      <c r="AI134" s="8793"/>
      <c r="AJ134" s="8794"/>
      <c r="AK134" s="8794"/>
      <c r="AL134" s="8793"/>
      <c r="AM134" s="8794"/>
      <c r="AN134" s="8794"/>
    </row>
    <row r="135">
      <c r="A135" s="8693">
        <v>2</v>
      </c>
      <c r="B135" s="8693" t="s">
        <v>10484</v>
      </c>
      <c r="C135" s="8801">
        <v>42204</v>
      </c>
      <c r="D135" s="8693" t="s">
        <v>10482</v>
      </c>
      <c r="E135" s="8693" t="s">
        <v>10483</v>
      </c>
      <c r="F135" s="8734"/>
      <c r="G135" s="8734"/>
      <c r="H135" s="8787"/>
      <c r="I135" s="8787"/>
      <c r="J135" s="8787"/>
      <c r="K135" s="8734"/>
      <c r="L135" s="8734"/>
      <c r="M135" s="8741"/>
      <c r="N135" s="8741"/>
      <c r="O135" s="8734"/>
      <c r="P135" s="8734"/>
      <c r="Q135" s="8734"/>
      <c r="R135" s="8734"/>
      <c r="S135" s="8734"/>
      <c r="T135" s="8734"/>
      <c r="U135" s="8734"/>
      <c r="V135" s="8734"/>
      <c r="W135" s="8734"/>
      <c r="X135" s="8734"/>
      <c r="Y135" s="8734"/>
      <c r="Z135" s="8734"/>
      <c r="AA135" s="8734"/>
      <c r="AB135" s="8734"/>
      <c r="AC135" s="8734"/>
      <c r="AD135" s="8734"/>
      <c r="AE135" s="8734"/>
      <c r="AF135" s="8734"/>
      <c r="AG135" s="8734"/>
      <c r="AH135" s="8734"/>
      <c r="AI135" s="8793"/>
      <c r="AJ135" s="8794"/>
      <c r="AK135" s="8794"/>
      <c r="AL135" s="8793"/>
      <c r="AM135" s="8794"/>
      <c r="AN135" s="8794"/>
    </row>
    <row r="136">
      <c r="A136" s="8693">
        <v>3</v>
      </c>
      <c r="B136" s="8693" t="s">
        <v>10485</v>
      </c>
      <c r="C136" s="8801">
        <v>9078</v>
      </c>
      <c r="D136" s="8693" t="s">
        <v>10482</v>
      </c>
      <c r="E136" s="8693" t="s">
        <v>10483</v>
      </c>
      <c r="F136" s="8734"/>
      <c r="G136" s="8734"/>
      <c r="H136" s="8787"/>
      <c r="I136" s="8787"/>
      <c r="J136" s="8787"/>
      <c r="K136" s="8734"/>
      <c r="L136" s="8734"/>
      <c r="M136" s="8741"/>
      <c r="N136" s="8741"/>
      <c r="O136" s="8734"/>
      <c r="P136" s="8734"/>
      <c r="Q136" s="8734"/>
      <c r="R136" s="8734"/>
      <c r="S136" s="8734"/>
      <c r="T136" s="8734"/>
      <c r="U136" s="8734"/>
      <c r="V136" s="8734"/>
      <c r="W136" s="8734"/>
      <c r="X136" s="8734"/>
      <c r="Y136" s="8734"/>
      <c r="Z136" s="8734"/>
      <c r="AA136" s="8734"/>
      <c r="AB136" s="8734"/>
      <c r="AC136" s="8734"/>
      <c r="AD136" s="8734"/>
      <c r="AE136" s="8734"/>
      <c r="AF136" s="8734"/>
      <c r="AG136" s="8734"/>
      <c r="AH136" s="8734"/>
      <c r="AI136" s="8793"/>
      <c r="AJ136" s="8794"/>
      <c r="AK136" s="8794"/>
      <c r="AL136" s="8793"/>
      <c r="AM136" s="8794"/>
      <c r="AN136" s="8794"/>
    </row>
    <row r="137">
      <c r="A137" s="8693">
        <v>4</v>
      </c>
      <c r="B137" s="8693" t="s">
        <v>10486</v>
      </c>
      <c r="C137" s="8801">
        <v>1535</v>
      </c>
      <c r="D137" s="8693" t="s">
        <v>10487</v>
      </c>
      <c r="E137" s="8693" t="s">
        <v>10488</v>
      </c>
      <c r="F137" s="8734"/>
      <c r="G137" s="8734"/>
      <c r="H137" s="8787"/>
      <c r="I137" s="8787"/>
      <c r="J137" s="8787"/>
      <c r="K137" s="8734"/>
      <c r="L137" s="8734"/>
      <c r="M137" s="8741"/>
      <c r="N137" s="8741"/>
      <c r="O137" s="8734"/>
      <c r="P137" s="8734"/>
      <c r="Q137" s="8734"/>
      <c r="R137" s="8734"/>
      <c r="S137" s="8734"/>
      <c r="T137" s="8734"/>
      <c r="U137" s="8734"/>
      <c r="V137" s="8734"/>
      <c r="W137" s="8734"/>
      <c r="X137" s="8734"/>
      <c r="Y137" s="8734"/>
      <c r="Z137" s="8734"/>
      <c r="AA137" s="8734"/>
      <c r="AB137" s="8734"/>
      <c r="AC137" s="8734"/>
      <c r="AD137" s="8734"/>
      <c r="AE137" s="8734"/>
      <c r="AF137" s="8734"/>
      <c r="AG137" s="8734"/>
      <c r="AH137" s="8734"/>
      <c r="AI137" s="8793"/>
      <c r="AJ137" s="8794"/>
      <c r="AK137" s="8794"/>
      <c r="AL137" s="8793"/>
      <c r="AM137" s="8794"/>
      <c r="AN137" s="8794"/>
    </row>
    <row r="138">
      <c r="A138" s="8794"/>
      <c r="B138" s="8735"/>
      <c r="C138" s="8735"/>
      <c r="D138" s="8734"/>
      <c r="E138" s="8734"/>
      <c r="F138" s="8734"/>
      <c r="G138" s="8734"/>
      <c r="H138" s="8787"/>
      <c r="I138" s="8787"/>
      <c r="J138" s="8787"/>
      <c r="K138" s="8734"/>
      <c r="L138" s="8734"/>
      <c r="M138" s="8741"/>
      <c r="N138" s="8741"/>
      <c r="O138" s="8734"/>
      <c r="P138" s="8734"/>
      <c r="Q138" s="8734"/>
      <c r="R138" s="8734"/>
      <c r="S138" s="8734"/>
      <c r="T138" s="8734"/>
      <c r="U138" s="8734"/>
      <c r="V138" s="8734"/>
      <c r="W138" s="8734"/>
      <c r="X138" s="8734"/>
      <c r="Y138" s="8734"/>
      <c r="Z138" s="8734"/>
      <c r="AA138" s="8734"/>
      <c r="AB138" s="8734"/>
      <c r="AC138" s="8734"/>
      <c r="AD138" s="8734"/>
      <c r="AE138" s="8734"/>
      <c r="AF138" s="8734"/>
      <c r="AG138" s="8734"/>
      <c r="AH138" s="8734"/>
      <c r="AI138" s="8793"/>
      <c r="AJ138" s="8794"/>
      <c r="AK138" s="8794"/>
      <c r="AL138" s="8793"/>
      <c r="AM138" s="8794"/>
      <c r="AN138" s="8794"/>
    </row>
    <row r="139">
      <c r="A139" s="8734"/>
      <c r="B139" s="8735"/>
      <c r="C139" s="8735"/>
      <c r="D139" s="8734"/>
      <c r="E139" s="8734"/>
      <c r="F139" s="8734"/>
      <c r="G139" s="8734"/>
      <c r="H139" s="8787"/>
      <c r="I139" s="8787"/>
      <c r="J139" s="8787"/>
      <c r="K139" s="8734"/>
      <c r="L139" s="8734"/>
      <c r="M139" s="8741"/>
      <c r="N139" s="8741"/>
      <c r="O139" s="8734"/>
      <c r="P139" s="8734"/>
      <c r="Q139" s="8734"/>
      <c r="R139" s="8734"/>
      <c r="S139" s="8734"/>
      <c r="T139" s="8734"/>
      <c r="U139" s="8734"/>
      <c r="V139" s="8734"/>
      <c r="W139" s="8734"/>
      <c r="X139" s="8734"/>
      <c r="Y139" s="8734"/>
      <c r="Z139" s="8734"/>
      <c r="AA139" s="8734"/>
      <c r="AB139" s="8734"/>
      <c r="AC139" s="8734"/>
      <c r="AD139" s="8734"/>
      <c r="AE139" s="8734"/>
      <c r="AF139" s="8734"/>
      <c r="AG139" s="8734"/>
      <c r="AH139" s="8734"/>
      <c r="AI139" s="8793"/>
      <c r="AJ139" s="8794"/>
      <c r="AK139" s="8794"/>
      <c r="AL139" s="8793"/>
      <c r="AM139" s="8794"/>
      <c r="AN139" s="8794"/>
    </row>
    <row r="140">
      <c r="A140" s="8734"/>
      <c r="B140" s="8734"/>
      <c r="C140" s="8734"/>
      <c r="D140" s="8734"/>
      <c r="E140" s="8734"/>
      <c r="F140" s="8734"/>
      <c r="G140" s="8734"/>
      <c r="H140" s="8734"/>
      <c r="I140" s="8734"/>
      <c r="J140" s="8734"/>
      <c r="K140" s="8734"/>
      <c r="L140" s="8734"/>
      <c r="M140" s="8734"/>
      <c r="N140" s="8734"/>
      <c r="O140" s="8734"/>
      <c r="P140" s="8734"/>
      <c r="Q140" s="8734"/>
      <c r="R140" s="8734"/>
      <c r="S140" s="8734"/>
      <c r="T140" s="8734"/>
      <c r="U140" s="8734"/>
      <c r="V140" s="8734"/>
      <c r="W140" s="8734"/>
      <c r="X140" s="8734"/>
      <c r="Y140" s="8734"/>
      <c r="Z140" s="8734"/>
      <c r="AA140" s="8734"/>
      <c r="AB140" s="8734"/>
      <c r="AC140" s="8734"/>
      <c r="AD140" s="8734"/>
      <c r="AE140" s="8734"/>
      <c r="AF140" s="8734"/>
      <c r="AG140" s="8734"/>
      <c r="AH140" s="8734"/>
      <c r="AI140" s="8734"/>
      <c r="AJ140" s="8734"/>
      <c r="AK140" s="8734"/>
      <c r="AL140" s="8734"/>
      <c r="AM140" s="8734"/>
      <c r="AN140" s="8734"/>
    </row>
    <row r="141">
      <c r="A141" s="8734"/>
      <c r="B141" s="8734"/>
      <c r="C141" s="8734"/>
      <c r="D141" s="8734"/>
      <c r="E141" s="8734"/>
      <c r="F141" s="8734"/>
      <c r="G141" s="8734"/>
      <c r="H141" s="8734"/>
      <c r="I141" s="8734"/>
      <c r="J141" s="8734"/>
      <c r="K141" s="8734"/>
      <c r="L141" s="8734"/>
      <c r="M141" s="8734"/>
      <c r="N141" s="8734"/>
      <c r="O141" s="8734"/>
      <c r="P141" s="8734"/>
      <c r="Q141" s="8734"/>
      <c r="R141" s="8734"/>
      <c r="S141" s="8734"/>
      <c r="T141" s="8734"/>
      <c r="U141" s="8734"/>
      <c r="V141" s="8734"/>
      <c r="W141" s="8734"/>
      <c r="X141" s="8734"/>
      <c r="Y141" s="8734"/>
      <c r="Z141" s="8734"/>
      <c r="AA141" s="8734"/>
      <c r="AB141" s="8734"/>
      <c r="AC141" s="8734"/>
      <c r="AD141" s="8734"/>
      <c r="AE141" s="8734"/>
      <c r="AF141" s="8734"/>
      <c r="AG141" s="8734"/>
      <c r="AH141" s="8734"/>
      <c r="AI141" s="8734"/>
      <c r="AJ141" s="8734"/>
      <c r="AK141" s="8734"/>
      <c r="AL141" s="8734"/>
      <c r="AM141" s="8734"/>
      <c r="AN141" s="8734"/>
    </row>
    <row r="142">
      <c r="A142" s="8734"/>
      <c r="B142" s="8734"/>
      <c r="C142" s="8734"/>
      <c r="D142" s="8734"/>
      <c r="E142" s="8734"/>
      <c r="F142" s="8734"/>
      <c r="G142" s="8734"/>
      <c r="H142" s="8734"/>
      <c r="I142" s="8734"/>
      <c r="J142" s="8734"/>
      <c r="K142" s="8734"/>
      <c r="L142" s="8734"/>
      <c r="M142" s="8734"/>
      <c r="N142" s="8734"/>
      <c r="O142" s="8734"/>
      <c r="P142" s="8734"/>
      <c r="Q142" s="8734"/>
      <c r="R142" s="8734"/>
      <c r="S142" s="8734"/>
      <c r="T142" s="8734"/>
      <c r="U142" s="8734"/>
      <c r="V142" s="8734"/>
      <c r="W142" s="8734"/>
      <c r="X142" s="8734"/>
      <c r="Y142" s="8734"/>
      <c r="Z142" s="8734"/>
      <c r="AA142" s="8734"/>
      <c r="AB142" s="8734"/>
      <c r="AC142" s="8734"/>
      <c r="AD142" s="8734"/>
      <c r="AE142" s="8734"/>
      <c r="AF142" s="8734"/>
      <c r="AG142" s="8734"/>
      <c r="AH142" s="8734"/>
      <c r="AI142" s="8734"/>
      <c r="AJ142" s="8734"/>
      <c r="AK142" s="8734"/>
      <c r="AL142" s="8734"/>
      <c r="AM142" s="8734"/>
      <c r="AN142" s="8734"/>
    </row>
    <row r="143">
      <c r="A143" s="8734"/>
      <c r="B143" s="8734"/>
      <c r="C143" s="8734"/>
      <c r="D143" s="8734"/>
      <c r="E143" s="8734"/>
      <c r="F143" s="8734"/>
      <c r="G143" s="8734"/>
      <c r="H143" s="8734"/>
      <c r="I143" s="8734"/>
      <c r="J143" s="8734"/>
      <c r="K143" s="8734"/>
      <c r="L143" s="8734"/>
      <c r="M143" s="8734"/>
      <c r="N143" s="8734"/>
      <c r="O143" s="8734"/>
      <c r="P143" s="8734"/>
      <c r="Q143" s="8734"/>
      <c r="R143" s="8734"/>
      <c r="S143" s="8734"/>
      <c r="T143" s="8734"/>
      <c r="U143" s="8734"/>
      <c r="V143" s="8734"/>
      <c r="W143" s="8734"/>
      <c r="X143" s="8734"/>
      <c r="Y143" s="8734"/>
      <c r="Z143" s="8734"/>
      <c r="AA143" s="8734"/>
      <c r="AB143" s="8734"/>
      <c r="AC143" s="8734"/>
      <c r="AD143" s="8734"/>
      <c r="AE143" s="8734"/>
      <c r="AF143" s="8734"/>
      <c r="AG143" s="8734"/>
      <c r="AH143" s="8734"/>
      <c r="AI143" s="8734"/>
      <c r="AJ143" s="8734"/>
      <c r="AK143" s="8734"/>
      <c r="AL143" s="8734"/>
      <c r="AM143" s="8734"/>
      <c r="AN143" s="8734"/>
    </row>
    <row r="144">
      <c r="A144" s="8734"/>
      <c r="B144" s="8734"/>
      <c r="C144" s="8734"/>
      <c r="D144" s="8734"/>
      <c r="E144" s="8734"/>
      <c r="F144" s="8734"/>
      <c r="G144" s="8734"/>
      <c r="H144" s="8734"/>
      <c r="I144" s="8734"/>
      <c r="J144" s="8734"/>
      <c r="K144" s="8734"/>
      <c r="L144" s="8734"/>
      <c r="M144" s="8734"/>
      <c r="N144" s="8734"/>
      <c r="O144" s="8734"/>
      <c r="P144" s="8734"/>
      <c r="Q144" s="8734"/>
      <c r="R144" s="8734"/>
      <c r="S144" s="8734"/>
      <c r="T144" s="8734"/>
      <c r="U144" s="8734"/>
      <c r="V144" s="8734"/>
      <c r="W144" s="8734"/>
      <c r="X144" s="8734"/>
      <c r="Y144" s="8734"/>
      <c r="Z144" s="8734"/>
      <c r="AA144" s="8734"/>
      <c r="AB144" s="8734"/>
      <c r="AC144" s="8734"/>
      <c r="AD144" s="8734"/>
      <c r="AE144" s="8734"/>
      <c r="AF144" s="8734"/>
      <c r="AG144" s="8734"/>
      <c r="AH144" s="8734"/>
      <c r="AI144" s="8734"/>
      <c r="AJ144" s="8734"/>
      <c r="AK144" s="8734"/>
      <c r="AL144" s="8734"/>
      <c r="AM144" s="8734"/>
      <c r="AN144" s="8734"/>
    </row>
    <row r="145">
      <c r="A145" s="8734"/>
      <c r="B145" s="8734"/>
      <c r="C145" s="8734"/>
      <c r="D145" s="8734"/>
      <c r="E145" s="8734"/>
      <c r="F145" s="8734"/>
      <c r="G145" s="8734"/>
      <c r="H145" s="8734"/>
      <c r="I145" s="8734"/>
      <c r="J145" s="8734"/>
      <c r="K145" s="8734"/>
      <c r="L145" s="8734"/>
      <c r="M145" s="8734"/>
      <c r="N145" s="8734"/>
      <c r="O145" s="8734"/>
      <c r="P145" s="8734"/>
      <c r="Q145" s="8734"/>
      <c r="R145" s="8734"/>
      <c r="S145" s="8734"/>
      <c r="T145" s="8734"/>
      <c r="U145" s="8734"/>
      <c r="V145" s="8734"/>
      <c r="W145" s="8734"/>
      <c r="X145" s="8734"/>
      <c r="Y145" s="8734"/>
      <c r="Z145" s="8734"/>
      <c r="AA145" s="8734"/>
      <c r="AB145" s="8734"/>
      <c r="AC145" s="8734"/>
      <c r="AD145" s="8734"/>
      <c r="AE145" s="8734"/>
      <c r="AF145" s="8734"/>
      <c r="AG145" s="8734"/>
      <c r="AH145" s="8734"/>
      <c r="AI145" s="8734"/>
      <c r="AJ145" s="8734"/>
      <c r="AK145" s="8734"/>
      <c r="AL145" s="8734"/>
      <c r="AM145" s="8734"/>
      <c r="AN145" s="8734"/>
    </row>
    <row r="146">
      <c r="A146" s="8734"/>
      <c r="B146" s="8734"/>
      <c r="C146" s="8734"/>
      <c r="D146" s="8734"/>
      <c r="E146" s="8734"/>
      <c r="F146" s="8734"/>
      <c r="G146" s="8734"/>
      <c r="H146" s="8734"/>
      <c r="I146" s="8734"/>
      <c r="J146" s="8734"/>
      <c r="K146" s="8734"/>
      <c r="L146" s="8734"/>
      <c r="M146" s="8734"/>
      <c r="N146" s="8734"/>
      <c r="O146" s="8734"/>
      <c r="P146" s="8734"/>
      <c r="Q146" s="8734"/>
      <c r="R146" s="8734"/>
      <c r="S146" s="8734"/>
      <c r="T146" s="8734"/>
      <c r="U146" s="8734"/>
      <c r="V146" s="8734"/>
      <c r="W146" s="8734"/>
      <c r="X146" s="8734"/>
      <c r="Y146" s="8734"/>
      <c r="Z146" s="8734"/>
      <c r="AA146" s="8734"/>
      <c r="AB146" s="8734"/>
      <c r="AC146" s="8734"/>
      <c r="AD146" s="8734"/>
      <c r="AE146" s="8734"/>
      <c r="AF146" s="8734"/>
      <c r="AG146" s="8734"/>
      <c r="AH146" s="8734"/>
      <c r="AI146" s="8734"/>
      <c r="AJ146" s="8734"/>
      <c r="AK146" s="8734"/>
      <c r="AL146" s="8734"/>
      <c r="AM146" s="8734"/>
      <c r="AN146" s="8734"/>
    </row>
    <row r="147">
      <c r="A147" s="8734"/>
      <c r="B147" s="8734"/>
      <c r="C147" s="8734"/>
      <c r="D147" s="8734"/>
      <c r="E147" s="8734"/>
      <c r="F147" s="8734"/>
      <c r="G147" s="8734"/>
      <c r="H147" s="8734"/>
      <c r="I147" s="8734"/>
      <c r="J147" s="8734"/>
      <c r="K147" s="8734"/>
      <c r="L147" s="8734"/>
      <c r="M147" s="8734"/>
      <c r="N147" s="8734"/>
      <c r="O147" s="8734"/>
      <c r="P147" s="8734"/>
      <c r="Q147" s="8734"/>
      <c r="R147" s="8734"/>
      <c r="S147" s="8734"/>
      <c r="T147" s="8734"/>
      <c r="U147" s="8734"/>
      <c r="V147" s="8734"/>
      <c r="W147" s="8734"/>
      <c r="X147" s="8734"/>
      <c r="Y147" s="8734"/>
      <c r="Z147" s="8734"/>
      <c r="AA147" s="8734"/>
      <c r="AB147" s="8734"/>
      <c r="AC147" s="8734"/>
      <c r="AD147" s="8734"/>
      <c r="AE147" s="8734"/>
      <c r="AF147" s="8734"/>
      <c r="AG147" s="8734"/>
      <c r="AH147" s="8734"/>
      <c r="AI147" s="8734"/>
      <c r="AJ147" s="8734"/>
      <c r="AK147" s="8734"/>
      <c r="AL147" s="8734"/>
      <c r="AM147" s="8734"/>
      <c r="AN147" s="8734"/>
    </row>
    <row r="148">
      <c r="A148" s="8734"/>
      <c r="B148" s="8734"/>
      <c r="C148" s="8734"/>
      <c r="D148" s="8734"/>
      <c r="E148" s="8734"/>
      <c r="F148" s="8734"/>
      <c r="G148" s="8734"/>
      <c r="H148" s="8734"/>
      <c r="I148" s="8734"/>
      <c r="J148" s="8734"/>
      <c r="K148" s="8734"/>
      <c r="L148" s="8734"/>
      <c r="M148" s="8734"/>
      <c r="N148" s="8734"/>
      <c r="O148" s="8734"/>
      <c r="P148" s="8734"/>
      <c r="Q148" s="8734"/>
      <c r="R148" s="8734"/>
      <c r="S148" s="8734"/>
      <c r="T148" s="8734"/>
      <c r="U148" s="8734"/>
      <c r="V148" s="8734"/>
      <c r="W148" s="8734"/>
      <c r="X148" s="8734"/>
      <c r="Y148" s="8734"/>
      <c r="Z148" s="8734"/>
      <c r="AA148" s="8734"/>
      <c r="AB148" s="8734"/>
      <c r="AC148" s="8734"/>
      <c r="AD148" s="8734"/>
      <c r="AE148" s="8734"/>
      <c r="AF148" s="8734"/>
      <c r="AG148" s="8734"/>
      <c r="AH148" s="8734"/>
      <c r="AI148" s="8734"/>
      <c r="AJ148" s="8734"/>
      <c r="AK148" s="8734"/>
      <c r="AL148" s="8734"/>
      <c r="AM148" s="8734"/>
      <c r="AN148" s="8734"/>
    </row>
    <row r="149">
      <c r="A149" s="8734"/>
      <c r="B149" s="8734"/>
      <c r="C149" s="8734"/>
      <c r="D149" s="8734"/>
      <c r="E149" s="8734"/>
      <c r="F149" s="8734"/>
      <c r="G149" s="8734"/>
      <c r="H149" s="8734"/>
      <c r="I149" s="8734"/>
      <c r="J149" s="8734"/>
      <c r="K149" s="8734"/>
      <c r="L149" s="8734"/>
      <c r="M149" s="8734"/>
      <c r="N149" s="8734"/>
      <c r="O149" s="8734"/>
      <c r="P149" s="8734"/>
      <c r="Q149" s="8734"/>
      <c r="R149" s="8734"/>
      <c r="S149" s="8734"/>
      <c r="T149" s="8734"/>
      <c r="U149" s="8734"/>
      <c r="V149" s="8734"/>
      <c r="W149" s="8734"/>
      <c r="X149" s="8734"/>
      <c r="Y149" s="8734"/>
      <c r="Z149" s="8734"/>
      <c r="AA149" s="8734"/>
      <c r="AB149" s="8734"/>
      <c r="AC149" s="8734"/>
      <c r="AD149" s="8734"/>
      <c r="AE149" s="8734"/>
      <c r="AF149" s="8734"/>
      <c r="AG149" s="8734"/>
      <c r="AH149" s="8734"/>
      <c r="AI149" s="8734"/>
      <c r="AJ149" s="8734"/>
      <c r="AK149" s="8734"/>
      <c r="AL149" s="8734"/>
      <c r="AM149" s="8734"/>
      <c r="AN149" s="8734"/>
    </row>
    <row r="150">
      <c r="A150" s="8735"/>
      <c r="B150" s="8734"/>
      <c r="C150" s="8735"/>
      <c r="D150" s="8735"/>
      <c r="E150" s="8735"/>
      <c r="F150" s="8735"/>
      <c r="G150" s="8735"/>
      <c r="H150" s="8735"/>
      <c r="I150" s="8735"/>
      <c r="J150" s="8735"/>
      <c r="K150" s="8794"/>
      <c r="L150" s="8734"/>
      <c r="M150" s="8734"/>
      <c r="N150" s="8734"/>
      <c r="O150" s="8734"/>
      <c r="P150" s="8734"/>
      <c r="Q150" s="8734"/>
      <c r="R150" s="8734"/>
      <c r="S150" s="8734"/>
      <c r="T150" s="8734"/>
      <c r="U150" s="8734"/>
      <c r="V150" s="8734"/>
      <c r="W150" s="8734"/>
      <c r="X150" s="8734"/>
      <c r="Y150" s="8734"/>
      <c r="Z150" s="8734"/>
      <c r="AA150" s="8734"/>
      <c r="AB150" s="8734"/>
      <c r="AC150" s="8734"/>
      <c r="AD150" s="8734"/>
      <c r="AE150" s="8734"/>
      <c r="AF150" s="8734"/>
      <c r="AG150" s="8734"/>
      <c r="AH150" s="8734"/>
      <c r="AI150" s="8793"/>
      <c r="AJ150" s="8794"/>
      <c r="AK150" s="8794"/>
      <c r="AL150" s="8793"/>
      <c r="AM150" s="8794"/>
      <c r="AN150" s="8794"/>
    </row>
    <row r="151">
      <c r="A151" s="8734"/>
      <c r="B151" s="8735"/>
      <c r="C151" s="8735"/>
      <c r="D151" s="8734"/>
      <c r="E151" s="8734"/>
      <c r="F151" s="8734"/>
      <c r="G151" s="8734"/>
      <c r="H151" s="8787"/>
      <c r="I151" s="8787"/>
      <c r="J151" s="8787"/>
      <c r="K151" s="8794"/>
      <c r="L151" s="8734"/>
      <c r="M151" s="8734"/>
      <c r="N151" s="8734"/>
      <c r="O151" s="8734"/>
      <c r="P151" s="8734"/>
      <c r="Q151" s="8734"/>
      <c r="R151" s="8734"/>
      <c r="S151" s="8734"/>
      <c r="T151" s="8734"/>
      <c r="U151" s="8734"/>
      <c r="V151" s="8734"/>
      <c r="W151" s="8734"/>
      <c r="X151" s="8734"/>
      <c r="Y151" s="8734"/>
      <c r="Z151" s="8734"/>
      <c r="AA151" s="8734"/>
      <c r="AB151" s="8734"/>
      <c r="AC151" s="8734"/>
      <c r="AD151" s="8734"/>
      <c r="AE151" s="8734"/>
      <c r="AF151" s="8734"/>
      <c r="AG151" s="8734"/>
      <c r="AH151" s="8734"/>
      <c r="AI151" s="8793"/>
      <c r="AJ151" s="8794"/>
      <c r="AK151" s="8794"/>
      <c r="AL151" s="8793"/>
      <c r="AM151" s="8794"/>
      <c r="AN151" s="8794"/>
    </row>
    <row r="152">
      <c r="A152" s="8734"/>
      <c r="B152" s="8735"/>
      <c r="C152" s="8735"/>
      <c r="D152" s="8734"/>
      <c r="E152" s="8734"/>
      <c r="F152" s="8734"/>
      <c r="G152" s="8734"/>
      <c r="H152" s="8787"/>
      <c r="I152" s="8787"/>
      <c r="J152" s="8787"/>
      <c r="K152" s="8734"/>
      <c r="L152" s="8734"/>
      <c r="M152" s="8734"/>
      <c r="N152" s="8734"/>
      <c r="O152" s="8734"/>
      <c r="P152" s="8734"/>
      <c r="Q152" s="8734"/>
      <c r="R152" s="8734"/>
      <c r="S152" s="8734"/>
      <c r="T152" s="8734"/>
      <c r="U152" s="8734"/>
      <c r="V152" s="8734"/>
      <c r="W152" s="8734"/>
      <c r="X152" s="8734"/>
      <c r="Y152" s="8734"/>
      <c r="Z152" s="8734"/>
      <c r="AA152" s="8734"/>
      <c r="AB152" s="8734"/>
      <c r="AC152" s="8734"/>
      <c r="AD152" s="8734"/>
      <c r="AE152" s="8734"/>
      <c r="AF152" s="8734"/>
      <c r="AG152" s="8734"/>
      <c r="AH152" s="8734"/>
      <c r="AI152" s="8793"/>
      <c r="AJ152" s="8794"/>
      <c r="AK152" s="8794"/>
      <c r="AL152" s="8793"/>
      <c r="AM152" s="8794"/>
      <c r="AN152" s="8794"/>
    </row>
    <row r="153">
      <c r="A153" s="8734"/>
      <c r="B153" s="8735"/>
      <c r="C153" s="8735"/>
      <c r="D153" s="8734"/>
      <c r="E153" s="8734"/>
      <c r="F153" s="8734"/>
      <c r="G153" s="8734"/>
      <c r="H153" s="8787"/>
      <c r="I153" s="8787"/>
      <c r="J153" s="8787"/>
      <c r="K153" s="8734"/>
      <c r="L153" s="8734"/>
      <c r="M153" s="8734"/>
      <c r="N153" s="8734"/>
      <c r="O153" s="8734"/>
      <c r="P153" s="8734"/>
      <c r="Q153" s="8734"/>
      <c r="R153" s="8734"/>
      <c r="S153" s="8734"/>
      <c r="T153" s="8734"/>
      <c r="U153" s="8734"/>
      <c r="V153" s="8734"/>
      <c r="W153" s="8734"/>
      <c r="X153" s="8734"/>
      <c r="Y153" s="8734"/>
      <c r="Z153" s="8734"/>
      <c r="AA153" s="8734"/>
      <c r="AB153" s="8734"/>
      <c r="AC153" s="8734"/>
      <c r="AD153" s="8734"/>
      <c r="AE153" s="8734"/>
      <c r="AF153" s="8734"/>
      <c r="AG153" s="8734"/>
      <c r="AH153" s="8734"/>
      <c r="AI153" s="8793"/>
      <c r="AJ153" s="8794"/>
      <c r="AK153" s="8794"/>
      <c r="AL153" s="8793"/>
      <c r="AM153" s="8794"/>
      <c r="AN153" s="8794"/>
    </row>
    <row r="154">
      <c r="A154" s="8734"/>
      <c r="B154" s="8735"/>
      <c r="C154" s="8735"/>
      <c r="D154" s="8734"/>
      <c r="E154" s="8734"/>
      <c r="F154" s="8734"/>
      <c r="G154" s="8734"/>
      <c r="H154" s="8787"/>
      <c r="I154" s="8787"/>
      <c r="J154" s="8787"/>
      <c r="K154" s="8734"/>
      <c r="L154" s="8734"/>
      <c r="M154" s="8734"/>
      <c r="N154" s="8734"/>
      <c r="O154" s="8734"/>
      <c r="P154" s="8734"/>
      <c r="Q154" s="8734"/>
      <c r="R154" s="8734"/>
      <c r="S154" s="8734"/>
      <c r="T154" s="8734"/>
      <c r="U154" s="8734"/>
      <c r="V154" s="8734"/>
      <c r="W154" s="8734"/>
      <c r="X154" s="8734"/>
      <c r="Y154" s="8734"/>
      <c r="Z154" s="8734"/>
      <c r="AA154" s="8734"/>
      <c r="AB154" s="8734"/>
      <c r="AC154" s="8734"/>
      <c r="AD154" s="8734"/>
      <c r="AE154" s="8734"/>
      <c r="AF154" s="8734"/>
      <c r="AG154" s="8734"/>
      <c r="AH154" s="8734"/>
      <c r="AI154" s="8793"/>
      <c r="AJ154" s="8794"/>
      <c r="AK154" s="8794"/>
      <c r="AL154" s="8793"/>
      <c r="AM154" s="8794"/>
      <c r="AN154" s="8794"/>
    </row>
    <row r="155">
      <c r="A155" s="8734"/>
      <c r="B155" s="8735"/>
      <c r="C155" s="8735"/>
      <c r="D155" s="8734"/>
      <c r="E155" s="8734"/>
      <c r="F155" s="8734"/>
      <c r="G155" s="8734"/>
      <c r="H155" s="8787"/>
      <c r="I155" s="8787"/>
      <c r="J155" s="8787"/>
      <c r="K155" s="8734"/>
      <c r="L155" s="8734"/>
      <c r="M155" s="8734"/>
      <c r="N155" s="8734"/>
      <c r="O155" s="8734"/>
      <c r="P155" s="8734"/>
      <c r="Q155" s="8734"/>
      <c r="R155" s="8734"/>
      <c r="S155" s="8734"/>
      <c r="T155" s="8734"/>
      <c r="U155" s="8734"/>
      <c r="V155" s="8734"/>
      <c r="W155" s="8734"/>
      <c r="X155" s="8734"/>
      <c r="Y155" s="8734"/>
      <c r="Z155" s="8734"/>
      <c r="AA155" s="8734"/>
      <c r="AB155" s="8734"/>
      <c r="AC155" s="8734"/>
      <c r="AD155" s="8734"/>
      <c r="AE155" s="8734"/>
      <c r="AF155" s="8734"/>
      <c r="AG155" s="8734"/>
      <c r="AH155" s="8734"/>
      <c r="AI155" s="8793"/>
      <c r="AJ155" s="8794"/>
      <c r="AK155" s="8794"/>
      <c r="AL155" s="8793"/>
      <c r="AM155" s="8794"/>
      <c r="AN155" s="8794"/>
    </row>
    <row r="156">
      <c r="A156" s="8734"/>
      <c r="B156" s="8735"/>
      <c r="C156" s="8735"/>
      <c r="D156" s="8734"/>
      <c r="E156" s="8734"/>
      <c r="F156" s="8734"/>
      <c r="G156" s="8734"/>
      <c r="H156" s="8787"/>
      <c r="I156" s="8787"/>
      <c r="J156" s="8787"/>
      <c r="K156" s="8734"/>
      <c r="L156" s="8734"/>
      <c r="M156" s="8734"/>
      <c r="N156" s="8734"/>
      <c r="O156" s="8734"/>
      <c r="P156" s="8734"/>
      <c r="Q156" s="8734"/>
      <c r="R156" s="8734"/>
      <c r="S156" s="8734"/>
      <c r="T156" s="8734"/>
      <c r="U156" s="8734"/>
      <c r="V156" s="8734"/>
      <c r="W156" s="8734"/>
      <c r="X156" s="8734"/>
      <c r="Y156" s="8734"/>
      <c r="Z156" s="8734"/>
      <c r="AA156" s="8734"/>
      <c r="AB156" s="8734"/>
      <c r="AC156" s="8734"/>
      <c r="AD156" s="8734"/>
      <c r="AE156" s="8734"/>
      <c r="AF156" s="8734"/>
      <c r="AG156" s="8734"/>
      <c r="AH156" s="8734"/>
      <c r="AI156" s="8793"/>
      <c r="AJ156" s="8794"/>
      <c r="AK156" s="8794"/>
      <c r="AL156" s="8793"/>
      <c r="AM156" s="8794"/>
      <c r="AN156" s="8794"/>
    </row>
    <row r="157">
      <c r="A157" s="8734"/>
      <c r="B157" s="8735"/>
      <c r="C157" s="8735"/>
      <c r="D157" s="8734"/>
      <c r="E157" s="8734"/>
      <c r="F157" s="8734"/>
      <c r="G157" s="8734"/>
      <c r="H157" s="8787"/>
      <c r="I157" s="8787"/>
      <c r="J157" s="8787"/>
      <c r="K157" s="8734"/>
      <c r="L157" s="8734"/>
      <c r="M157" s="8734"/>
      <c r="N157" s="8734"/>
      <c r="O157" s="8734"/>
      <c r="P157" s="8734"/>
      <c r="Q157" s="8734"/>
      <c r="R157" s="8734"/>
      <c r="S157" s="8734"/>
      <c r="T157" s="8734"/>
      <c r="U157" s="8734"/>
      <c r="V157" s="8734"/>
      <c r="W157" s="8734"/>
      <c r="X157" s="8734"/>
      <c r="Y157" s="8734"/>
      <c r="Z157" s="8734"/>
      <c r="AA157" s="8734"/>
      <c r="AB157" s="8734"/>
      <c r="AC157" s="8734"/>
      <c r="AD157" s="8734"/>
      <c r="AE157" s="8734"/>
      <c r="AF157" s="8734"/>
      <c r="AG157" s="8734"/>
      <c r="AH157" s="8734"/>
      <c r="AI157" s="8793"/>
      <c r="AJ157" s="8794"/>
      <c r="AK157" s="8794"/>
      <c r="AL157" s="8793"/>
      <c r="AM157" s="8794"/>
      <c r="AN157" s="8794"/>
    </row>
    <row r="158">
      <c r="A158" s="8734"/>
      <c r="B158" s="8735"/>
      <c r="C158" s="8735"/>
      <c r="D158" s="8734"/>
      <c r="E158" s="8734"/>
      <c r="F158" s="8734"/>
      <c r="G158" s="8734"/>
      <c r="H158" s="8787"/>
      <c r="I158" s="8787"/>
      <c r="J158" s="8787"/>
      <c r="K158" s="8734"/>
      <c r="L158" s="8734"/>
      <c r="M158" s="8734"/>
      <c r="N158" s="8734"/>
      <c r="O158" s="8734"/>
      <c r="P158" s="8734"/>
      <c r="Q158" s="8734"/>
      <c r="R158" s="8734"/>
      <c r="S158" s="8734"/>
      <c r="T158" s="8734"/>
      <c r="U158" s="8734"/>
      <c r="V158" s="8734"/>
      <c r="W158" s="8734"/>
      <c r="X158" s="8734"/>
      <c r="Y158" s="8734"/>
      <c r="Z158" s="8734"/>
      <c r="AA158" s="8734"/>
      <c r="AB158" s="8734"/>
      <c r="AC158" s="8734"/>
      <c r="AD158" s="8734"/>
      <c r="AE158" s="8734"/>
      <c r="AF158" s="8734"/>
      <c r="AG158" s="8734"/>
      <c r="AH158" s="8734"/>
      <c r="AI158" s="8793"/>
      <c r="AJ158" s="8794"/>
      <c r="AK158" s="8794"/>
      <c r="AL158" s="8793"/>
      <c r="AM158" s="8794"/>
      <c r="AN158" s="8794"/>
    </row>
    <row r="159">
      <c r="A159" s="8734"/>
      <c r="B159" s="8735"/>
      <c r="C159" s="8735"/>
      <c r="D159" s="8734"/>
      <c r="E159" s="8734"/>
      <c r="F159" s="8734"/>
      <c r="G159" s="8734"/>
      <c r="H159" s="8787"/>
      <c r="I159" s="8787"/>
      <c r="J159" s="8787"/>
      <c r="K159" s="8734"/>
      <c r="L159" s="8734"/>
      <c r="M159" s="8734"/>
      <c r="N159" s="8734"/>
      <c r="O159" s="8734"/>
      <c r="P159" s="8734"/>
      <c r="Q159" s="8734"/>
      <c r="R159" s="8734"/>
      <c r="S159" s="8734"/>
      <c r="T159" s="8734"/>
      <c r="U159" s="8734"/>
      <c r="V159" s="8734"/>
      <c r="W159" s="8734"/>
      <c r="X159" s="8734"/>
      <c r="Y159" s="8734"/>
      <c r="Z159" s="8734"/>
      <c r="AA159" s="8734"/>
      <c r="AB159" s="8734"/>
      <c r="AC159" s="8734"/>
      <c r="AD159" s="8734"/>
      <c r="AE159" s="8734"/>
      <c r="AF159" s="8734"/>
      <c r="AG159" s="8734"/>
      <c r="AH159" s="8734"/>
      <c r="AI159" s="8793"/>
      <c r="AJ159" s="8794"/>
      <c r="AK159" s="8794"/>
      <c r="AL159" s="8793"/>
      <c r="AM159" s="8794"/>
      <c r="AN159" s="8794"/>
    </row>
    <row r="160">
      <c r="A160" s="8734"/>
      <c r="B160" s="8735"/>
      <c r="C160" s="8735"/>
      <c r="D160" s="8734"/>
      <c r="E160" s="8734"/>
      <c r="F160" s="8734"/>
      <c r="G160" s="8734"/>
      <c r="H160" s="8787"/>
      <c r="I160" s="8787"/>
      <c r="J160" s="8787"/>
      <c r="K160" s="8734"/>
      <c r="L160" s="8734"/>
      <c r="M160" s="8731"/>
      <c r="N160" s="8731"/>
      <c r="O160" s="8734"/>
      <c r="P160" s="8734"/>
      <c r="Q160" s="8734"/>
      <c r="R160" s="8734"/>
      <c r="S160" s="8734"/>
      <c r="T160" s="8734"/>
      <c r="U160" s="8734"/>
      <c r="V160" s="8734"/>
      <c r="W160" s="8734"/>
      <c r="X160" s="8734"/>
      <c r="Y160" s="8734"/>
      <c r="Z160" s="8734"/>
      <c r="AA160" s="8734"/>
      <c r="AB160" s="8734"/>
      <c r="AC160" s="8734"/>
      <c r="AD160" s="8734"/>
      <c r="AE160" s="8734"/>
      <c r="AF160" s="8734"/>
      <c r="AG160" s="8734"/>
      <c r="AH160" s="8734"/>
      <c r="AI160" s="8793"/>
      <c r="AJ160" s="8794"/>
      <c r="AK160" s="8794"/>
      <c r="AL160" s="8793"/>
      <c r="AM160" s="8794"/>
      <c r="AN160" s="8794"/>
    </row>
    <row r="161">
      <c r="A161" s="8734"/>
      <c r="B161" s="8735"/>
      <c r="C161" s="8735"/>
      <c r="D161" s="8734"/>
      <c r="E161" s="8734"/>
      <c r="F161" s="8734"/>
      <c r="G161" s="8734"/>
      <c r="H161" s="8787"/>
      <c r="I161" s="8787"/>
      <c r="J161" s="8787"/>
      <c r="K161" s="8734"/>
      <c r="L161" s="8734"/>
      <c r="M161" s="8731"/>
      <c r="N161" s="8731"/>
      <c r="O161" s="8734"/>
      <c r="P161" s="8734"/>
      <c r="Q161" s="8734"/>
      <c r="R161" s="8734"/>
      <c r="S161" s="8734"/>
      <c r="T161" s="8734"/>
      <c r="U161" s="8734"/>
      <c r="V161" s="8734"/>
      <c r="W161" s="8734"/>
      <c r="X161" s="8734"/>
      <c r="Y161" s="8734"/>
      <c r="Z161" s="8734"/>
      <c r="AA161" s="8734"/>
      <c r="AB161" s="8734"/>
      <c r="AC161" s="8734"/>
      <c r="AD161" s="8734"/>
      <c r="AE161" s="8734"/>
      <c r="AF161" s="8734"/>
      <c r="AG161" s="8734"/>
      <c r="AH161" s="8734"/>
      <c r="AI161" s="8793"/>
      <c r="AJ161" s="8794"/>
      <c r="AK161" s="8794"/>
      <c r="AL161" s="8793"/>
      <c r="AM161" s="8794"/>
      <c r="AN161" s="8794"/>
    </row>
    <row r="162">
      <c r="A162" s="8734"/>
      <c r="B162" s="8735"/>
      <c r="C162" s="8735"/>
      <c r="D162" s="8734"/>
      <c r="E162" s="8734"/>
      <c r="F162" s="8734"/>
      <c r="G162" s="8734"/>
      <c r="H162" s="8787"/>
      <c r="I162" s="8787"/>
      <c r="J162" s="8787"/>
      <c r="K162" s="8734"/>
      <c r="L162" s="8734"/>
      <c r="M162" s="8731"/>
      <c r="N162" s="8731"/>
      <c r="O162" s="8734"/>
      <c r="P162" s="8734"/>
      <c r="Q162" s="8734"/>
      <c r="R162" s="8734"/>
      <c r="S162" s="8734"/>
      <c r="T162" s="8734"/>
      <c r="U162" s="8734"/>
      <c r="V162" s="8734"/>
      <c r="W162" s="8734"/>
      <c r="X162" s="8734"/>
      <c r="Y162" s="8734"/>
      <c r="Z162" s="8734"/>
      <c r="AA162" s="8734"/>
      <c r="AB162" s="8734"/>
      <c r="AC162" s="8734"/>
      <c r="AD162" s="8734"/>
      <c r="AE162" s="8734"/>
      <c r="AF162" s="8734"/>
      <c r="AG162" s="8734"/>
      <c r="AH162" s="8734"/>
      <c r="AI162" s="8793"/>
      <c r="AJ162" s="8794"/>
      <c r="AK162" s="8794"/>
      <c r="AL162" s="8793"/>
      <c r="AM162" s="8794"/>
      <c r="AN162" s="8794"/>
    </row>
    <row r="163">
      <c r="A163" s="8734"/>
      <c r="B163" s="8735"/>
      <c r="C163" s="8735"/>
      <c r="D163" s="8734"/>
      <c r="E163" s="8734"/>
      <c r="F163" s="8734"/>
      <c r="G163" s="8734"/>
      <c r="H163" s="8787"/>
      <c r="I163" s="8787"/>
      <c r="J163" s="8787"/>
      <c r="K163" s="8734"/>
      <c r="L163" s="8734"/>
      <c r="M163" s="8731"/>
      <c r="N163" s="8731"/>
      <c r="O163" s="8734"/>
      <c r="P163" s="8734"/>
      <c r="Q163" s="8734"/>
      <c r="R163" s="8734"/>
      <c r="S163" s="8734"/>
      <c r="T163" s="8734"/>
      <c r="U163" s="8734"/>
      <c r="V163" s="8734"/>
      <c r="W163" s="8734"/>
      <c r="X163" s="8734"/>
      <c r="Y163" s="8734"/>
      <c r="Z163" s="8734"/>
      <c r="AA163" s="8734"/>
      <c r="AB163" s="8734"/>
      <c r="AC163" s="8734"/>
      <c r="AD163" s="8734"/>
      <c r="AE163" s="8734"/>
      <c r="AF163" s="8734"/>
      <c r="AG163" s="8734"/>
      <c r="AH163" s="8734"/>
      <c r="AI163" s="8793"/>
      <c r="AJ163" s="8794"/>
      <c r="AK163" s="8794"/>
      <c r="AL163" s="8793"/>
      <c r="AM163" s="8794"/>
      <c r="AN163" s="8794"/>
    </row>
    <row r="164">
      <c r="A164" s="8734"/>
      <c r="B164" s="8735"/>
      <c r="C164" s="8735"/>
      <c r="D164" s="8734"/>
      <c r="E164" s="8734"/>
      <c r="F164" s="8734"/>
      <c r="G164" s="8734"/>
      <c r="H164" s="8787"/>
      <c r="I164" s="8787"/>
      <c r="J164" s="8787"/>
      <c r="K164" s="8734"/>
      <c r="L164" s="8734"/>
      <c r="M164" s="8731"/>
      <c r="N164" s="8731"/>
      <c r="O164" s="8734"/>
      <c r="P164" s="8734"/>
      <c r="Q164" s="8734"/>
      <c r="R164" s="8734"/>
      <c r="S164" s="8734"/>
      <c r="T164" s="8734"/>
      <c r="U164" s="8734"/>
      <c r="V164" s="8734"/>
      <c r="W164" s="8734"/>
      <c r="X164" s="8734"/>
      <c r="Y164" s="8734"/>
      <c r="Z164" s="8734"/>
      <c r="AA164" s="8734"/>
      <c r="AB164" s="8734"/>
      <c r="AC164" s="8734"/>
      <c r="AD164" s="8734"/>
      <c r="AE164" s="8734"/>
      <c r="AF164" s="8734"/>
      <c r="AG164" s="8734"/>
      <c r="AH164" s="8734"/>
      <c r="AI164" s="8793"/>
      <c r="AJ164" s="8794"/>
      <c r="AK164" s="8794"/>
      <c r="AL164" s="8793"/>
      <c r="AM164" s="8794"/>
      <c r="AN164" s="8794"/>
    </row>
    <row r="165">
      <c r="A165" s="8734"/>
      <c r="B165" s="8735"/>
      <c r="C165" s="8735"/>
      <c r="D165" s="8734"/>
      <c r="E165" s="8734"/>
      <c r="F165" s="8734"/>
      <c r="G165" s="8734"/>
      <c r="H165" s="8787"/>
      <c r="I165" s="8787"/>
      <c r="J165" s="8787"/>
      <c r="K165" s="8734"/>
      <c r="L165" s="8734"/>
      <c r="M165" s="8731"/>
      <c r="N165" s="8731"/>
      <c r="O165" s="8734"/>
      <c r="P165" s="8734"/>
      <c r="Q165" s="8734"/>
      <c r="R165" s="8734"/>
      <c r="S165" s="8734"/>
      <c r="T165" s="8734"/>
      <c r="U165" s="8734"/>
      <c r="V165" s="8734"/>
      <c r="W165" s="8734"/>
      <c r="X165" s="8734"/>
      <c r="Y165" s="8734"/>
      <c r="Z165" s="8734"/>
      <c r="AA165" s="8734"/>
      <c r="AB165" s="8734"/>
      <c r="AC165" s="8734"/>
      <c r="AD165" s="8734"/>
      <c r="AE165" s="8734"/>
      <c r="AF165" s="8734"/>
      <c r="AG165" s="8734"/>
      <c r="AH165" s="8734"/>
      <c r="AI165" s="8793"/>
      <c r="AJ165" s="8794"/>
      <c r="AK165" s="8794"/>
      <c r="AL165" s="8793"/>
      <c r="AM165" s="8794"/>
      <c r="AN165" s="8794"/>
    </row>
    <row r="166">
      <c r="A166" s="8734"/>
      <c r="B166" s="8735"/>
      <c r="C166" s="8735"/>
      <c r="D166" s="8734"/>
      <c r="E166" s="8734"/>
      <c r="F166" s="8734"/>
      <c r="G166" s="8734"/>
      <c r="H166" s="8787"/>
      <c r="I166" s="8787"/>
      <c r="J166" s="8787"/>
      <c r="K166" s="8734"/>
      <c r="L166" s="8734"/>
      <c r="M166" s="8731"/>
      <c r="N166" s="8731"/>
      <c r="O166" s="8734"/>
      <c r="P166" s="8734"/>
      <c r="Q166" s="8734"/>
      <c r="R166" s="8734"/>
      <c r="S166" s="8734"/>
      <c r="T166" s="8734"/>
      <c r="U166" s="8734"/>
      <c r="V166" s="8734"/>
      <c r="W166" s="8734"/>
      <c r="X166" s="8734"/>
      <c r="Y166" s="8734"/>
      <c r="Z166" s="8734"/>
      <c r="AA166" s="8734"/>
      <c r="AB166" s="8734"/>
      <c r="AC166" s="8734"/>
      <c r="AD166" s="8734"/>
      <c r="AE166" s="8734"/>
      <c r="AF166" s="8734"/>
      <c r="AG166" s="8734"/>
      <c r="AH166" s="8734"/>
      <c r="AI166" s="8793"/>
      <c r="AJ166" s="8794"/>
      <c r="AK166" s="8794"/>
      <c r="AL166" s="8793"/>
      <c r="AM166" s="8794"/>
      <c r="AN166" s="8794"/>
    </row>
    <row r="167">
      <c r="A167" s="8734"/>
      <c r="B167" s="8735"/>
      <c r="C167" s="8735"/>
      <c r="D167" s="8734"/>
      <c r="E167" s="8734"/>
      <c r="F167" s="8734"/>
      <c r="G167" s="8734"/>
      <c r="H167" s="8787"/>
      <c r="I167" s="8787"/>
      <c r="J167" s="8787"/>
      <c r="K167" s="8734"/>
      <c r="L167" s="8734"/>
      <c r="M167" s="8731"/>
      <c r="N167" s="8731"/>
      <c r="O167" s="8734"/>
      <c r="P167" s="8734"/>
      <c r="Q167" s="8734"/>
      <c r="R167" s="8734"/>
      <c r="S167" s="8734"/>
      <c r="T167" s="8734"/>
      <c r="U167" s="8734"/>
      <c r="V167" s="8734"/>
      <c r="W167" s="8734"/>
      <c r="X167" s="8734"/>
      <c r="Y167" s="8734"/>
      <c r="Z167" s="8734"/>
      <c r="AA167" s="8734"/>
      <c r="AB167" s="8734"/>
      <c r="AC167" s="8734"/>
      <c r="AD167" s="8734"/>
      <c r="AE167" s="8734"/>
      <c r="AF167" s="8734"/>
      <c r="AG167" s="8734"/>
      <c r="AH167" s="8734"/>
      <c r="AI167" s="8706"/>
      <c r="AJ167" s="8734"/>
      <c r="AK167" s="8734"/>
      <c r="AL167" s="8794"/>
      <c r="AM167" s="8794"/>
      <c r="AN167" s="8734"/>
    </row>
  </sheetData>
  <autoFilter ref="AE1:AE50"/>
  <mergeCells>
    <mergeCell ref="D1:E1"/>
    <mergeCell ref="E132:E133"/>
    <mergeCell ref="D132:D133"/>
    <mergeCell ref="C132:C133"/>
    <mergeCell ref="B132:B133"/>
    <mergeCell ref="A132:A133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3:AE44">
    <cfRule dxfId="873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874" operator="between" priority="2" stopIfTrue="true" type="cellIs">
      <formula>61</formula>
      <formula>150</formula>
    </cfRule>
  </conditionalFormatting>
  <conditionalFormatting sqref="AC54:AC125">
    <cfRule dxfId="875" operator="between" priority="3" stopIfTrue="true" type="cellIs">
      <formula>61</formula>
      <formula>149</formula>
    </cfRule>
  </conditionalFormatting>
  <conditionalFormatting sqref="AC54:AC125">
    <cfRule dxfId="876" operator="equal" priority="4" stopIfTrue="true" type="cellIs">
      <formula>"-"</formula>
    </cfRule>
  </conditionalFormatting>
  <conditionalFormatting sqref="AC54:AC125">
    <cfRule dxfId="877" operator="greaterThan" priority="5" stopIfTrue="true" type="cellIs">
      <formula>150</formula>
    </cfRule>
  </conditionalFormatting>
  <conditionalFormatting sqref="AC54:AC125">
    <cfRule dxfId="878" operator="lessThan" priority="6" stopIfTrue="true" type="cellIs">
      <formula>60</formula>
    </cfRule>
  </conditionalFormatting>
  <conditionalFormatting sqref="AE54:AE125">
    <cfRule dxfId="879" operator="equal" priority="7" stopIfTrue="true" type="cellIs">
      <formula>"Out of stock more than 60 days"</formula>
    </cfRule>
  </conditionalFormatting>
  <conditionalFormatting sqref="AE54:AE125">
    <cfRule dxfId="880" operator="equal" priority="8" stopIfTrue="true" type="cellIs">
      <formula>"Out of stock more than 150 days"</formula>
    </cfRule>
  </conditionalFormatting>
  <conditionalFormatting sqref="AE54:AE125">
    <cfRule dxfId="881" operator="equal" priority="9" stopIfTrue="true" type="cellIs">
      <formula>"Out of stock less than 60 days"</formula>
    </cfRule>
  </conditionalFormatting>
  <conditionalFormatting sqref="AE54:AE125">
    <cfRule dxfId="882" operator="equal" priority="10" stopIfTrue="true" type="cellIs">
      <formula>"Not sold yet"</formula>
    </cfRule>
  </conditionalFormatting>
  <conditionalFormatting sqref="H54:H125">
    <cfRule dxfId="883" operator="lessThanOrEqual" priority="11" stopIfTrue="true" type="cellIs">
      <formula>90</formula>
    </cfRule>
  </conditionalFormatting>
  <conditionalFormatting sqref="AC3:AC44">
    <cfRule dxfId="884" operator="equal" priority="12" stopIfTrue="true" type="cellIs">
      <formula>"-"</formula>
    </cfRule>
  </conditionalFormatting>
  <conditionalFormatting sqref="AC3:AC44">
    <cfRule dxfId="885" operator="greaterThan" priority="13" stopIfTrue="true" type="cellIs">
      <formula>150</formula>
    </cfRule>
  </conditionalFormatting>
  <conditionalFormatting sqref="AC3:AC44">
    <cfRule dxfId="886" operator="lessThan" priority="14" stopIfTrue="true" type="cellIs">
      <formula>60</formula>
    </cfRule>
  </conditionalFormatting>
  <conditionalFormatting sqref="AE3:AE44">
    <cfRule dxfId="887" operator="equal" priority="15" stopIfTrue="true" type="cellIs">
      <formula>"Out of stock less than 60 days"</formula>
    </cfRule>
  </conditionalFormatting>
  <conditionalFormatting sqref="AE3:AE44">
    <cfRule dxfId="888" operator="equal" priority="16" stopIfTrue="true" type="cellIs">
      <formula>"Not sold yet"</formula>
    </cfRule>
  </conditionalFormatting>
  <conditionalFormatting sqref="AE3:AE44">
    <cfRule dxfId="889" operator="equal" priority="17" stopIfTrue="true" type="cellIs">
      <formula>"Out of stock more than 150 days"</formula>
    </cfRule>
  </conditionalFormatting>
  <conditionalFormatting sqref="H3:H44">
    <cfRule dxfId="890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4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13" min="13" style="0" width="10"/>
    <col collapsed="false" customWidth="true" hidden="false" max="22" min="22" style="0" width="12"/>
    <col collapsed="false" customWidth="true" hidden="true" max="22" min="22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5" min="5" style="0" width="11"/>
    <col collapsed="false" customWidth="true" hidden="false" max="14" min="14" style="0" width="11"/>
    <col collapsed="false" customWidth="true" hidden="false" max="19" min="19" style="0" width="12"/>
    <col collapsed="false" customWidth="true" hidden="true" max="19" min="19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11" min="11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41"/>
    <col collapsed="false" customWidth="true" hidden="false" max="3" min="3" style="0" width="18"/>
    <col collapsed="false" customWidth="true" hidden="false" max="12" min="12" style="0" width="12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4" min="4" style="0" width="12"/>
    <col collapsed="false" customWidth="true" hidden="false" max="9" min="9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1"/>
    <col collapsed="false" customWidth="true" hidden="false" max="1" min="1" style="0" width="9"/>
    <col collapsed="false" customWidth="true" hidden="false" max="10" min="10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5" min="15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7" min="7" style="0" width="11"/>
    <col collapsed="false" customWidth="true" hidden="false" max="16" min="16" style="0" width="12"/>
    <col collapsed="false" customWidth="true" hidden="true" max="16" min="16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8" min="8" style="0" width="8"/>
  </cols>
  <sheetData>
    <row r="1">
      <c r="A1" s="8802" t="s">
        <v>10489</v>
      </c>
      <c r="B1" s="8802" t="s">
        <v>10490</v>
      </c>
      <c r="C1" s="8802" t="s">
        <v>10491</v>
      </c>
      <c r="D1" s="8802" t="s">
        <v>10492</v>
      </c>
      <c r="E1" s="8802"/>
      <c r="F1" s="8803" t="s">
        <v>10493</v>
      </c>
      <c r="G1" s="8804" t="s">
        <v>10494</v>
      </c>
      <c r="H1" s="8805" t="s">
        <v>10495</v>
      </c>
      <c r="I1" s="8805" t="s">
        <v>10496</v>
      </c>
      <c r="J1" s="8805" t="s">
        <v>10497</v>
      </c>
      <c r="K1" s="8802" t="s">
        <v>10498</v>
      </c>
      <c r="L1" s="8802" t="s">
        <v>10499</v>
      </c>
      <c r="M1" s="8802" t="s">
        <v>10500</v>
      </c>
      <c r="N1" s="8802" t="s">
        <v>10501</v>
      </c>
      <c r="O1" s="8802" t="s">
        <v>10502</v>
      </c>
      <c r="P1" s="8806" t="s">
        <v>10503</v>
      </c>
      <c r="Q1" s="8806"/>
      <c r="R1" s="8806" t="s">
        <v>10504</v>
      </c>
      <c r="S1" s="8806"/>
      <c r="T1" s="8806" t="s">
        <v>10505</v>
      </c>
      <c r="U1" s="8806"/>
      <c r="V1" s="8806" t="s">
        <v>10506</v>
      </c>
      <c r="W1" s="8806"/>
      <c r="X1" s="8807" t="s">
        <v>10507</v>
      </c>
      <c r="Y1" s="8807"/>
      <c r="Z1" s="8808" t="s">
        <v>10508</v>
      </c>
      <c r="AA1" s="8808"/>
      <c r="AB1" s="8809" t="s">
        <v>10509</v>
      </c>
      <c r="AC1" s="8805" t="s">
        <v>10510</v>
      </c>
      <c r="AD1" s="8805" t="s">
        <v>10511</v>
      </c>
      <c r="AE1" s="8805" t="s">
        <v>10512</v>
      </c>
      <c r="AF1" s="8805" t="s">
        <v>10513</v>
      </c>
      <c r="AG1" s="8805" t="s">
        <v>10514</v>
      </c>
      <c r="AH1" s="8805" t="s">
        <v>10515</v>
      </c>
      <c r="AI1" s="8805" t="s">
        <v>10516</v>
      </c>
      <c r="AJ1" s="8805" t="s">
        <v>10517</v>
      </c>
      <c r="AK1" s="8802" t="s">
        <v>10518</v>
      </c>
      <c r="AL1" s="8802" t="s">
        <v>10519</v>
      </c>
      <c r="AM1" s="8802" t="s">
        <v>10520</v>
      </c>
      <c r="AN1" s="8802" t="s">
        <v>10521</v>
      </c>
    </row>
    <row r="2">
      <c r="A2" s="8802" t="s">
        <v>10522</v>
      </c>
      <c r="B2" s="8802"/>
      <c r="C2" s="8802"/>
      <c r="D2" s="8802" t="s">
        <v>10523</v>
      </c>
      <c r="E2" s="8803" t="s">
        <v>10524</v>
      </c>
      <c r="F2" s="8803"/>
      <c r="G2" s="8804"/>
      <c r="H2" s="8805"/>
      <c r="I2" s="8805"/>
      <c r="J2" s="8805"/>
      <c r="K2" s="8802" t="s">
        <v>10525</v>
      </c>
      <c r="L2" s="8802" t="s">
        <v>10525</v>
      </c>
      <c r="M2" s="8802"/>
      <c r="N2" s="8802"/>
      <c r="O2" s="8802"/>
      <c r="P2" s="8806" t="s">
        <v>10523</v>
      </c>
      <c r="Q2" s="8810" t="s">
        <v>10524</v>
      </c>
      <c r="R2" s="8806" t="s">
        <v>10523</v>
      </c>
      <c r="S2" s="8810" t="s">
        <v>10524</v>
      </c>
      <c r="T2" s="8806" t="s">
        <v>10523</v>
      </c>
      <c r="U2" s="8810" t="s">
        <v>10524</v>
      </c>
      <c r="V2" s="8806" t="s">
        <v>10523</v>
      </c>
      <c r="W2" s="8810" t="s">
        <v>10524</v>
      </c>
      <c r="X2" s="8806" t="s">
        <v>10523</v>
      </c>
      <c r="Y2" s="8810" t="s">
        <v>10524</v>
      </c>
      <c r="Z2" s="8806" t="s">
        <v>10523</v>
      </c>
      <c r="AA2" s="8810" t="s">
        <v>10524</v>
      </c>
      <c r="AB2" s="8809"/>
      <c r="AC2" s="8805"/>
      <c r="AD2" s="8805"/>
      <c r="AE2" s="8805"/>
      <c r="AF2" s="8805"/>
      <c r="AG2" s="8805"/>
      <c r="AH2" s="8805"/>
      <c r="AI2" s="8805"/>
      <c r="AJ2" s="8805"/>
      <c r="AK2" s="8802"/>
      <c r="AL2" s="8802"/>
      <c r="AM2" s="8802"/>
      <c r="AN2" s="8802"/>
    </row>
    <row r="3">
      <c r="A3" s="8811">
        <v>1</v>
      </c>
      <c r="B3" s="8811" t="s">
        <v>10526</v>
      </c>
      <c r="C3" s="8811" t="s">
        <v>10527</v>
      </c>
      <c r="D3" s="8812">
        <v>616</v>
      </c>
      <c r="E3" s="8812">
        <v>615</v>
      </c>
      <c r="F3" s="8812"/>
      <c r="G3" s="8813">
        <f>VLOOKUP(C3,'Data Products'!$A:$B,2,0)</f>
      </c>
      <c r="H3" s="8814">
        <f t="shared" ref="H3:H44" si="13">IFERROR(G3-TODAY(),"")</f>
      </c>
      <c r="I3" s="8815">
        <v>45723</v>
      </c>
      <c r="J3" s="8816">
        <f t="shared" ref="J3:J44" si="8">TODAY()-I3</f>
      </c>
      <c r="K3" s="8812">
        <v>17</v>
      </c>
      <c r="L3" s="8812">
        <v>91</v>
      </c>
      <c r="M3" s="8812">
        <v>500</v>
      </c>
      <c r="N3" s="8812">
        <v>1000</v>
      </c>
      <c r="O3" s="8811" t="s">
        <v>10528</v>
      </c>
      <c r="P3" s="8812">
        <v>0</v>
      </c>
      <c r="Q3" s="8812">
        <v>0</v>
      </c>
      <c r="R3" s="8812">
        <v>124</v>
      </c>
      <c r="S3" s="8812">
        <v>124</v>
      </c>
      <c r="T3" s="8812">
        <v>453</v>
      </c>
      <c r="U3" s="8812">
        <v>453</v>
      </c>
      <c r="V3" s="8812">
        <v>39</v>
      </c>
      <c r="W3" s="8812">
        <v>38</v>
      </c>
      <c r="X3" s="8812">
        <v>0</v>
      </c>
      <c r="Y3" s="8812">
        <v>0</v>
      </c>
      <c r="Z3" s="8812">
        <v>0</v>
      </c>
      <c r="AA3" s="8812">
        <v>0</v>
      </c>
      <c r="AB3" s="8817">
        <f t="shared" ref="AB3:AB44" si="5">L3/30</f>
      </c>
      <c r="AC3" s="8818">
        <f t="shared" ref="AC3:AC44" si="0">IFERROR(D3/AB3,"-")</f>
      </c>
      <c r="AD3" s="8819">
        <f t="shared" ref="AD3:AD44" si="16">IFERROR(TODAY()+AC3,"-")</f>
      </c>
      <c r="AE3" s="8820">
        <f t="shared" ref="AE3:AE44" si="10">_xlfn.IFS(AC3="-","Not sold yet",AND(AC3&lt;=150,AC3&gt;60),"Out of stock more than 60 days",AC3&lt;=60,"Out of stock less than 60 days",AC3&gt;=150,"Out of stock more than 150 days")</f>
      </c>
      <c r="AF3" s="8821">
        <f>VLOOKUP(C3,'Data Products'!$A:$J,10,0)</f>
      </c>
      <c r="AG3" s="8822">
        <f t="shared" ref="AG3:AG44" si="2">AF3*D3</f>
      </c>
      <c r="AH3" s="8823">
        <f t="shared" ref="AH3:AH44" si="18">IF(H3&lt;=90,D3,0)</f>
      </c>
      <c r="AI3" s="8824"/>
      <c r="AJ3" s="8824"/>
      <c r="AK3" s="8825"/>
      <c r="AL3" s="8824"/>
      <c r="AM3" s="8825"/>
      <c r="AN3" s="8825"/>
    </row>
    <row r="4">
      <c r="A4" s="8811">
        <v>2</v>
      </c>
      <c r="B4" s="8811" t="s">
        <v>10526</v>
      </c>
      <c r="C4" s="8811" t="s">
        <v>10529</v>
      </c>
      <c r="D4" s="8812">
        <v>4421</v>
      </c>
      <c r="E4" s="8812">
        <v>4421</v>
      </c>
      <c r="F4" s="8812"/>
      <c r="G4" s="8813">
        <f>VLOOKUP(C4,'Data Products'!$A:$B,2,0)</f>
      </c>
      <c r="H4" s="8814">
        <f t="shared" si="13"/>
      </c>
      <c r="I4" s="8815">
        <v>45617</v>
      </c>
      <c r="J4" s="8816">
        <f t="shared" si="8"/>
      </c>
      <c r="K4" s="8812">
        <v>3</v>
      </c>
      <c r="L4" s="8812">
        <v>56</v>
      </c>
      <c r="M4" s="8812">
        <v>0</v>
      </c>
      <c r="N4" s="8812">
        <v>0</v>
      </c>
      <c r="O4" s="8811" t="s">
        <v>10530</v>
      </c>
      <c r="P4" s="8812">
        <v>0</v>
      </c>
      <c r="Q4" s="8812">
        <v>0</v>
      </c>
      <c r="R4" s="8826">
        <v>4004</v>
      </c>
      <c r="S4" s="8826">
        <v>4004</v>
      </c>
      <c r="T4" s="8812">
        <v>417</v>
      </c>
      <c r="U4" s="8812">
        <v>417</v>
      </c>
      <c r="V4" s="8812">
        <v>0</v>
      </c>
      <c r="W4" s="8812">
        <v>0</v>
      </c>
      <c r="X4" s="8812">
        <v>0</v>
      </c>
      <c r="Y4" s="8812">
        <v>0</v>
      </c>
      <c r="Z4" s="8812">
        <v>0</v>
      </c>
      <c r="AA4" s="8812">
        <v>0</v>
      </c>
      <c r="AB4" s="8817">
        <f t="shared" si="5"/>
      </c>
      <c r="AC4" s="8827">
        <f t="shared" si="0"/>
      </c>
      <c r="AD4" s="8819">
        <f t="shared" si="16"/>
      </c>
      <c r="AE4" s="8828">
        <f t="shared" si="10"/>
      </c>
      <c r="AF4" s="8821">
        <f>VLOOKUP(C4,'Data Products'!$A:$J,10,0)</f>
      </c>
      <c r="AG4" s="8822">
        <f t="shared" si="2"/>
      </c>
      <c r="AH4" s="8823">
        <f t="shared" si="18"/>
      </c>
      <c r="AI4" s="8829" t="s">
        <v>10531</v>
      </c>
      <c r="AJ4" s="8825"/>
      <c r="AK4" s="8825"/>
      <c r="AL4" s="8824"/>
      <c r="AM4" s="8825"/>
      <c r="AN4" s="8825"/>
    </row>
    <row r="5">
      <c r="A5" s="8811">
        <v>3</v>
      </c>
      <c r="B5" s="8811" t="s">
        <v>10532</v>
      </c>
      <c r="C5" s="8811" t="s">
        <v>10533</v>
      </c>
      <c r="D5" s="8812">
        <v>1520</v>
      </c>
      <c r="E5" s="8812">
        <v>1520</v>
      </c>
      <c r="F5" s="8812"/>
      <c r="G5" s="8813">
        <f>VLOOKUP(C5,'Data Products'!$A:$B,2,0)</f>
      </c>
      <c r="H5" s="8814">
        <f t="shared" si="13"/>
      </c>
      <c r="I5" s="8815">
        <v>45191</v>
      </c>
      <c r="J5" s="8816">
        <f t="shared" si="8"/>
      </c>
      <c r="K5" s="8812">
        <v>0</v>
      </c>
      <c r="L5" s="8812">
        <v>0</v>
      </c>
      <c r="M5" s="8812">
        <v>0</v>
      </c>
      <c r="N5" s="8812">
        <v>0</v>
      </c>
      <c r="O5" s="8811" t="s">
        <v>10534</v>
      </c>
      <c r="P5" s="8812">
        <v>1520</v>
      </c>
      <c r="Q5" s="8812">
        <v>1520</v>
      </c>
      <c r="R5" s="8812">
        <v>0</v>
      </c>
      <c r="S5" s="8812">
        <v>0</v>
      </c>
      <c r="T5" s="8812">
        <v>0</v>
      </c>
      <c r="U5" s="8812">
        <v>0</v>
      </c>
      <c r="V5" s="8812">
        <v>0</v>
      </c>
      <c r="W5" s="8812">
        <v>0</v>
      </c>
      <c r="X5" s="8812">
        <v>0</v>
      </c>
      <c r="Y5" s="8812">
        <v>0</v>
      </c>
      <c r="Z5" s="8812">
        <v>0</v>
      </c>
      <c r="AA5" s="8812">
        <v>0</v>
      </c>
      <c r="AB5" s="8817">
        <f t="shared" si="5"/>
      </c>
      <c r="AC5" s="8827">
        <f t="shared" si="0"/>
      </c>
      <c r="AD5" s="8819">
        <f t="shared" si="16"/>
      </c>
      <c r="AE5" s="8828">
        <f t="shared" si="10"/>
      </c>
      <c r="AF5" s="8821">
        <f>VLOOKUP(C5,'Data Products'!$A:$J,10,0)</f>
      </c>
      <c r="AG5" s="8822">
        <f t="shared" si="2"/>
      </c>
      <c r="AH5" s="8823">
        <f t="shared" si="18"/>
      </c>
      <c r="AI5" s="8824"/>
      <c r="AJ5" s="8825"/>
      <c r="AK5" s="8825"/>
      <c r="AL5" s="8824"/>
      <c r="AM5" s="8825"/>
      <c r="AN5" s="8825"/>
    </row>
    <row customHeight="true" hidden="true" ht="18" r="6">
      <c r="A6" s="8811">
        <v>4</v>
      </c>
      <c r="B6" s="8811" t="s">
        <v>10535</v>
      </c>
      <c r="C6" s="8811" t="s">
        <v>10536</v>
      </c>
      <c r="D6" s="8812">
        <v>0</v>
      </c>
      <c r="E6" s="8812">
        <v>0</v>
      </c>
      <c r="F6" s="8812"/>
      <c r="G6" s="8830">
        <f>VLOOKUP(C6,'Data Products'!$A:$B,2,0)</f>
      </c>
      <c r="H6" s="8831">
        <f t="shared" si="13"/>
      </c>
      <c r="I6" s="8815">
        <v>45752</v>
      </c>
      <c r="J6" s="8816">
        <f t="shared" si="8"/>
      </c>
      <c r="K6" s="8812">
        <v>0</v>
      </c>
      <c r="L6" s="8812">
        <v>0</v>
      </c>
      <c r="M6" s="8812">
        <v>0</v>
      </c>
      <c r="N6" s="8812">
        <v>0</v>
      </c>
      <c r="O6" s="8811" t="s">
        <v>10537</v>
      </c>
      <c r="P6" s="8812">
        <v>0</v>
      </c>
      <c r="Q6" s="8812">
        <v>0</v>
      </c>
      <c r="R6" s="8812">
        <v>0</v>
      </c>
      <c r="S6" s="8812">
        <v>0</v>
      </c>
      <c r="T6" s="8812">
        <v>0</v>
      </c>
      <c r="U6" s="8812">
        <v>0</v>
      </c>
      <c r="V6" s="8812">
        <v>0</v>
      </c>
      <c r="W6" s="8812">
        <v>0</v>
      </c>
      <c r="X6" s="8812">
        <v>0</v>
      </c>
      <c r="Y6" s="8812">
        <v>0</v>
      </c>
      <c r="Z6" s="8812">
        <v>0</v>
      </c>
      <c r="AA6" s="8812">
        <v>0</v>
      </c>
      <c r="AB6" s="8817">
        <f t="shared" si="5"/>
      </c>
      <c r="AC6" s="8827">
        <f t="shared" si="0"/>
      </c>
      <c r="AD6" s="8819">
        <f t="shared" si="16"/>
      </c>
      <c r="AE6" s="8828">
        <f t="shared" si="10"/>
      </c>
      <c r="AF6" s="8821">
        <f>VLOOKUP(C6,'Data Products'!$A:$J,10,0)</f>
      </c>
      <c r="AG6" s="8822">
        <f t="shared" si="2"/>
      </c>
      <c r="AH6" s="8823">
        <f t="shared" si="18"/>
      </c>
      <c r="AI6" s="8824"/>
      <c r="AJ6" s="8825"/>
      <c r="AK6" s="8825"/>
      <c r="AL6" s="8824"/>
      <c r="AM6" s="8825"/>
      <c r="AN6" s="8825"/>
    </row>
    <row r="7">
      <c r="A7" s="8811">
        <v>5</v>
      </c>
      <c r="B7" s="8811" t="s">
        <v>10532</v>
      </c>
      <c r="C7" s="8811" t="s">
        <v>10538</v>
      </c>
      <c r="D7" s="8812">
        <v>13169</v>
      </c>
      <c r="E7" s="8832">
        <v>13112</v>
      </c>
      <c r="F7" s="8812"/>
      <c r="G7" s="8813">
        <f>VLOOKUP(C7,'Data Products'!$A:$B,2,0)</f>
      </c>
      <c r="H7" s="8814">
        <f t="shared" si="13"/>
      </c>
      <c r="I7" s="8815">
        <v>45854</v>
      </c>
      <c r="J7" s="8816">
        <f t="shared" si="8"/>
      </c>
      <c r="K7" s="8812">
        <v>2459</v>
      </c>
      <c r="L7" s="8812">
        <v>5937</v>
      </c>
      <c r="M7" s="8812">
        <v>2000</v>
      </c>
      <c r="N7" s="8812">
        <v>4500</v>
      </c>
      <c r="O7" s="8811" t="s">
        <v>10537</v>
      </c>
      <c r="P7" s="8812">
        <v>0</v>
      </c>
      <c r="Q7" s="8812">
        <v>0</v>
      </c>
      <c r="R7" s="8812">
        <v>7170</v>
      </c>
      <c r="S7" s="8812">
        <v>7139</v>
      </c>
      <c r="T7" s="8812">
        <v>5954</v>
      </c>
      <c r="U7" s="8812">
        <v>5945</v>
      </c>
      <c r="V7" s="8812">
        <v>45</v>
      </c>
      <c r="W7" s="8812">
        <v>28</v>
      </c>
      <c r="X7" s="8812">
        <v>0</v>
      </c>
      <c r="Y7" s="8812">
        <v>0</v>
      </c>
      <c r="Z7" s="8812">
        <v>0</v>
      </c>
      <c r="AA7" s="8812">
        <v>0</v>
      </c>
      <c r="AB7" s="8817">
        <f t="shared" si="5"/>
      </c>
      <c r="AC7" s="8833">
        <f t="shared" si="0"/>
      </c>
      <c r="AD7" s="8819">
        <f t="shared" si="16"/>
      </c>
      <c r="AE7" s="8834">
        <f t="shared" si="10"/>
      </c>
      <c r="AF7" s="8821">
        <f>VLOOKUP(C7,'Data Products'!$A:$J,10,0)</f>
      </c>
      <c r="AG7" s="8822">
        <f t="shared" si="2"/>
      </c>
      <c r="AH7" s="8823">
        <f t="shared" si="18"/>
      </c>
      <c r="AI7" s="8824"/>
      <c r="AJ7" s="8825"/>
      <c r="AK7" s="8825"/>
      <c r="AL7" s="8824"/>
      <c r="AM7" s="8825"/>
      <c r="AN7" s="8825"/>
    </row>
    <row customHeight="true" hidden="true" ht="18" r="8">
      <c r="A8" s="8811">
        <v>6</v>
      </c>
      <c r="B8" s="8811" t="s">
        <v>10535</v>
      </c>
      <c r="C8" s="8811" t="s">
        <v>10539</v>
      </c>
      <c r="D8" s="8812">
        <v>0</v>
      </c>
      <c r="E8" s="8812">
        <v>0</v>
      </c>
      <c r="F8" s="8812"/>
      <c r="G8" s="8830">
        <f>VLOOKUP(C8,'Data Products'!$A:$B,2,0)</f>
      </c>
      <c r="H8" s="8831">
        <f t="shared" si="13"/>
      </c>
      <c r="I8" s="8815"/>
      <c r="J8" s="8816">
        <f t="shared" si="8"/>
      </c>
      <c r="K8" s="8812">
        <v>0</v>
      </c>
      <c r="L8" s="8812">
        <v>0</v>
      </c>
      <c r="M8" s="8812">
        <v>0</v>
      </c>
      <c r="N8" s="8812">
        <v>0</v>
      </c>
      <c r="O8" s="8811" t="s">
        <v>10534</v>
      </c>
      <c r="P8" s="8812">
        <v>0</v>
      </c>
      <c r="Q8" s="8812">
        <v>0</v>
      </c>
      <c r="R8" s="8812">
        <v>0</v>
      </c>
      <c r="S8" s="8812">
        <v>0</v>
      </c>
      <c r="T8" s="8812">
        <v>0</v>
      </c>
      <c r="U8" s="8812">
        <v>0</v>
      </c>
      <c r="V8" s="8812">
        <v>0</v>
      </c>
      <c r="W8" s="8812">
        <v>0</v>
      </c>
      <c r="X8" s="8812">
        <v>0</v>
      </c>
      <c r="Y8" s="8812">
        <v>0</v>
      </c>
      <c r="Z8" s="8812">
        <v>0</v>
      </c>
      <c r="AA8" s="8812">
        <v>0</v>
      </c>
      <c r="AB8" s="8817">
        <f t="shared" si="5"/>
      </c>
      <c r="AC8" s="8827">
        <f t="shared" si="0"/>
      </c>
      <c r="AD8" s="8819">
        <f t="shared" si="16"/>
      </c>
      <c r="AE8" s="8828">
        <f t="shared" si="10"/>
      </c>
      <c r="AF8" s="8821">
        <f>VLOOKUP(C8,'Data Products'!$A:$J,10,0)</f>
      </c>
      <c r="AG8" s="8822">
        <f t="shared" si="2"/>
      </c>
      <c r="AH8" s="8823">
        <f t="shared" si="18"/>
      </c>
      <c r="AI8" s="8824"/>
      <c r="AJ8" s="8825"/>
      <c r="AK8" s="8825"/>
      <c r="AL8" s="8824"/>
      <c r="AM8" s="8825"/>
      <c r="AN8" s="8825"/>
    </row>
    <row customHeight="true" hidden="true" ht="18" r="9">
      <c r="A9" s="8811">
        <v>7</v>
      </c>
      <c r="B9" s="8811" t="s">
        <v>10535</v>
      </c>
      <c r="C9" s="8811" t="s">
        <v>10540</v>
      </c>
      <c r="D9" s="8812">
        <v>0</v>
      </c>
      <c r="E9" s="8812">
        <v>0</v>
      </c>
      <c r="F9" s="8812"/>
      <c r="G9" s="8830">
        <f>VLOOKUP(C9,'Data Products'!$A:$B,2,0)</f>
      </c>
      <c r="H9" s="8831">
        <f t="shared" si="13"/>
      </c>
      <c r="I9" s="8815"/>
      <c r="J9" s="8816">
        <f t="shared" si="8"/>
      </c>
      <c r="K9" s="8812">
        <v>0</v>
      </c>
      <c r="L9" s="8812">
        <v>0</v>
      </c>
      <c r="M9" s="8812">
        <v>0</v>
      </c>
      <c r="N9" s="8812">
        <v>0</v>
      </c>
      <c r="O9" s="8811" t="s">
        <v>10534</v>
      </c>
      <c r="P9" s="8812">
        <v>0</v>
      </c>
      <c r="Q9" s="8812">
        <v>0</v>
      </c>
      <c r="R9" s="8812">
        <v>0</v>
      </c>
      <c r="S9" s="8812">
        <v>0</v>
      </c>
      <c r="T9" s="8812">
        <v>0</v>
      </c>
      <c r="U9" s="8812">
        <v>0</v>
      </c>
      <c r="V9" s="8812">
        <v>0</v>
      </c>
      <c r="W9" s="8812">
        <v>0</v>
      </c>
      <c r="X9" s="8812">
        <v>0</v>
      </c>
      <c r="Y9" s="8812">
        <v>0</v>
      </c>
      <c r="Z9" s="8812">
        <v>0</v>
      </c>
      <c r="AA9" s="8812">
        <v>0</v>
      </c>
      <c r="AB9" s="8817">
        <f t="shared" si="5"/>
      </c>
      <c r="AC9" s="8827">
        <f t="shared" si="0"/>
      </c>
      <c r="AD9" s="8819">
        <f t="shared" si="16"/>
      </c>
      <c r="AE9" s="8828">
        <f t="shared" si="10"/>
      </c>
      <c r="AF9" s="8821">
        <f>VLOOKUP(C9,'Data Products'!$A:$J,10,0)</f>
      </c>
      <c r="AG9" s="8822">
        <f t="shared" si="2"/>
      </c>
      <c r="AH9" s="8823">
        <f t="shared" si="18"/>
      </c>
      <c r="AI9" s="8824"/>
      <c r="AJ9" s="8825"/>
      <c r="AK9" s="8825"/>
      <c r="AL9" s="8824"/>
      <c r="AM9" s="8825"/>
      <c r="AN9" s="8825"/>
    </row>
    <row customHeight="true" hidden="true" ht="18" r="10">
      <c r="A10" s="8811">
        <v>8</v>
      </c>
      <c r="B10" s="8811" t="s">
        <v>10535</v>
      </c>
      <c r="C10" s="8811" t="s">
        <v>10541</v>
      </c>
      <c r="D10" s="8812">
        <v>0</v>
      </c>
      <c r="E10" s="8812">
        <v>0</v>
      </c>
      <c r="F10" s="8812"/>
      <c r="G10" s="8830">
        <f>VLOOKUP(C10,'Data Products'!$A:$B,2,0)</f>
      </c>
      <c r="H10" s="8831">
        <f t="shared" si="13"/>
      </c>
      <c r="I10" s="8815"/>
      <c r="J10" s="8816">
        <f t="shared" si="8"/>
      </c>
      <c r="K10" s="8812">
        <v>0</v>
      </c>
      <c r="L10" s="8812">
        <v>0</v>
      </c>
      <c r="M10" s="8812">
        <v>0</v>
      </c>
      <c r="N10" s="8812">
        <v>0</v>
      </c>
      <c r="O10" s="8811" t="s">
        <v>10534</v>
      </c>
      <c r="P10" s="8812">
        <v>0</v>
      </c>
      <c r="Q10" s="8812">
        <v>0</v>
      </c>
      <c r="R10" s="8812">
        <v>0</v>
      </c>
      <c r="S10" s="8812">
        <v>0</v>
      </c>
      <c r="T10" s="8812">
        <v>0</v>
      </c>
      <c r="U10" s="8812">
        <v>0</v>
      </c>
      <c r="V10" s="8812">
        <v>0</v>
      </c>
      <c r="W10" s="8812">
        <v>0</v>
      </c>
      <c r="X10" s="8812">
        <v>0</v>
      </c>
      <c r="Y10" s="8812">
        <v>0</v>
      </c>
      <c r="Z10" s="8812">
        <v>0</v>
      </c>
      <c r="AA10" s="8812">
        <v>0</v>
      </c>
      <c r="AB10" s="8817">
        <f t="shared" si="5"/>
      </c>
      <c r="AC10" s="8827">
        <f t="shared" si="0"/>
      </c>
      <c r="AD10" s="8819">
        <f t="shared" si="16"/>
      </c>
      <c r="AE10" s="8828">
        <f t="shared" si="10"/>
      </c>
      <c r="AF10" s="8821">
        <f>VLOOKUP(C10,'Data Products'!$A:$J,10,0)</f>
      </c>
      <c r="AG10" s="8822">
        <f t="shared" si="2"/>
      </c>
      <c r="AH10" s="8823">
        <f t="shared" si="18"/>
      </c>
      <c r="AI10" s="8824"/>
      <c r="AJ10" s="8825"/>
      <c r="AK10" s="8825"/>
      <c r="AL10" s="8824"/>
      <c r="AM10" s="8825"/>
      <c r="AN10" s="8825"/>
    </row>
    <row customHeight="true" hidden="true" ht="18" r="11">
      <c r="A11" s="8811">
        <v>9</v>
      </c>
      <c r="B11" s="8811" t="s">
        <v>10535</v>
      </c>
      <c r="C11" s="8811" t="s">
        <v>10542</v>
      </c>
      <c r="D11" s="8812">
        <v>0</v>
      </c>
      <c r="E11" s="8812">
        <v>0</v>
      </c>
      <c r="F11" s="8812"/>
      <c r="G11" s="8830">
        <f>VLOOKUP(C11,'Data Products'!$A:$B,2,0)</f>
      </c>
      <c r="H11" s="8831">
        <f t="shared" si="13"/>
      </c>
      <c r="I11" s="8815"/>
      <c r="J11" s="8816">
        <f t="shared" si="8"/>
      </c>
      <c r="K11" s="8812">
        <v>0</v>
      </c>
      <c r="L11" s="8812">
        <v>0</v>
      </c>
      <c r="M11" s="8812">
        <v>0</v>
      </c>
      <c r="N11" s="8812">
        <v>0</v>
      </c>
      <c r="O11" s="8811" t="s">
        <v>10534</v>
      </c>
      <c r="P11" s="8812">
        <v>0</v>
      </c>
      <c r="Q11" s="8812">
        <v>0</v>
      </c>
      <c r="R11" s="8812">
        <v>0</v>
      </c>
      <c r="S11" s="8812">
        <v>0</v>
      </c>
      <c r="T11" s="8812">
        <v>0</v>
      </c>
      <c r="U11" s="8812">
        <v>0</v>
      </c>
      <c r="V11" s="8812">
        <v>0</v>
      </c>
      <c r="W11" s="8812">
        <v>0</v>
      </c>
      <c r="X11" s="8812">
        <v>0</v>
      </c>
      <c r="Y11" s="8812">
        <v>0</v>
      </c>
      <c r="Z11" s="8812">
        <v>0</v>
      </c>
      <c r="AA11" s="8812">
        <v>0</v>
      </c>
      <c r="AB11" s="8817">
        <f t="shared" si="5"/>
      </c>
      <c r="AC11" s="8827">
        <f t="shared" si="0"/>
      </c>
      <c r="AD11" s="8819">
        <f t="shared" si="16"/>
      </c>
      <c r="AE11" s="8828">
        <f t="shared" si="10"/>
      </c>
      <c r="AF11" s="8821">
        <f>VLOOKUP(C11,'Data Products'!$A:$J,10,0)</f>
      </c>
      <c r="AG11" s="8822">
        <f t="shared" si="2"/>
      </c>
      <c r="AH11" s="8823">
        <f t="shared" si="18"/>
      </c>
      <c r="AI11" s="8824"/>
      <c r="AJ11" s="8825"/>
      <c r="AK11" s="8825"/>
      <c r="AL11" s="8824"/>
      <c r="AM11" s="8825"/>
      <c r="AN11" s="8825"/>
    </row>
    <row customHeight="true" hidden="true" ht="18" r="12">
      <c r="A12" s="8811">
        <v>10</v>
      </c>
      <c r="B12" s="8811" t="s">
        <v>10535</v>
      </c>
      <c r="C12" s="8811" t="s">
        <v>10543</v>
      </c>
      <c r="D12" s="8812">
        <v>0</v>
      </c>
      <c r="E12" s="8812">
        <v>0</v>
      </c>
      <c r="F12" s="8812" t="s">
        <v>10544</v>
      </c>
      <c r="G12" s="8813">
        <f>VLOOKUP(C12,'Data Products'!$A:$B,2,0)</f>
      </c>
      <c r="H12" s="8814">
        <f t="shared" si="13"/>
      </c>
      <c r="I12" s="8815">
        <v>45532</v>
      </c>
      <c r="J12" s="8816">
        <f t="shared" si="8"/>
      </c>
      <c r="K12" s="8812">
        <v>0</v>
      </c>
      <c r="L12" s="8812">
        <v>0</v>
      </c>
      <c r="M12" s="8812">
        <v>300</v>
      </c>
      <c r="N12" s="8812">
        <v>500</v>
      </c>
      <c r="O12" s="8811" t="s">
        <v>10545</v>
      </c>
      <c r="P12" s="8812">
        <v>0</v>
      </c>
      <c r="Q12" s="8812">
        <v>0</v>
      </c>
      <c r="R12" s="8812">
        <v>0</v>
      </c>
      <c r="S12" s="8812">
        <v>0</v>
      </c>
      <c r="T12" s="8812">
        <v>0</v>
      </c>
      <c r="U12" s="8812">
        <v>0</v>
      </c>
      <c r="V12" s="8812">
        <v>0</v>
      </c>
      <c r="W12" s="8812">
        <v>0</v>
      </c>
      <c r="X12" s="8812">
        <v>0</v>
      </c>
      <c r="Y12" s="8812">
        <v>0</v>
      </c>
      <c r="Z12" s="8812">
        <v>0</v>
      </c>
      <c r="AA12" s="8812">
        <v>0</v>
      </c>
      <c r="AB12" s="8817">
        <f t="shared" si="5"/>
      </c>
      <c r="AC12" s="8827">
        <f t="shared" si="0"/>
      </c>
      <c r="AD12" s="8819">
        <f t="shared" si="16"/>
      </c>
      <c r="AE12" s="8828">
        <f t="shared" si="10"/>
      </c>
      <c r="AF12" s="8821">
        <f>VLOOKUP(C12,'Data Products'!$A:$J,10,0)</f>
      </c>
      <c r="AG12" s="8822">
        <f t="shared" si="2"/>
      </c>
      <c r="AH12" s="8823">
        <f t="shared" si="18"/>
      </c>
      <c r="AI12" s="8835"/>
      <c r="AJ12" s="8825"/>
      <c r="AK12" s="8825"/>
      <c r="AL12" s="8824"/>
      <c r="AM12" s="8825"/>
      <c r="AN12" s="8825"/>
    </row>
    <row r="13">
      <c r="A13" s="8811">
        <v>11</v>
      </c>
      <c r="B13" s="8811" t="s">
        <v>10526</v>
      </c>
      <c r="C13" s="8811" t="s">
        <v>10546</v>
      </c>
      <c r="D13" s="8812">
        <v>12</v>
      </c>
      <c r="E13" s="8812">
        <v>12</v>
      </c>
      <c r="F13" s="8812"/>
      <c r="G13" s="8813">
        <f>VLOOKUP(C13,'Data Products'!$A:$B,2,0)</f>
      </c>
      <c r="H13" s="8814">
        <f t="shared" si="13"/>
      </c>
      <c r="I13" s="8815">
        <v>45504</v>
      </c>
      <c r="J13" s="8816">
        <f t="shared" si="8"/>
      </c>
      <c r="K13" s="8812">
        <v>0</v>
      </c>
      <c r="L13" s="8812">
        <v>2</v>
      </c>
      <c r="M13" s="8812">
        <v>0</v>
      </c>
      <c r="N13" s="8812">
        <v>0</v>
      </c>
      <c r="O13" s="8811" t="s">
        <v>10545</v>
      </c>
      <c r="P13" s="8812">
        <v>0</v>
      </c>
      <c r="Q13" s="8812">
        <v>0</v>
      </c>
      <c r="R13" s="8812">
        <v>0</v>
      </c>
      <c r="S13" s="8812">
        <v>0</v>
      </c>
      <c r="T13" s="8812">
        <v>12</v>
      </c>
      <c r="U13" s="8812">
        <v>12</v>
      </c>
      <c r="V13" s="8812">
        <v>0</v>
      </c>
      <c r="W13" s="8812">
        <v>0</v>
      </c>
      <c r="X13" s="8812">
        <v>0</v>
      </c>
      <c r="Y13" s="8812">
        <v>0</v>
      </c>
      <c r="Z13" s="8812">
        <v>0</v>
      </c>
      <c r="AA13" s="8812">
        <v>0</v>
      </c>
      <c r="AB13" s="8817">
        <f t="shared" si="5"/>
      </c>
      <c r="AC13" s="8818">
        <f t="shared" si="0"/>
      </c>
      <c r="AD13" s="8819">
        <f t="shared" si="16"/>
      </c>
      <c r="AE13" s="8820">
        <f t="shared" si="10"/>
      </c>
      <c r="AF13" s="8821">
        <f>VLOOKUP(C13,'Data Products'!$A:$J,10,0)</f>
      </c>
      <c r="AG13" s="8822">
        <f t="shared" si="2"/>
      </c>
      <c r="AH13" s="8823">
        <f t="shared" si="18"/>
      </c>
      <c r="AI13" s="8835" t="s">
        <v>10547</v>
      </c>
      <c r="AJ13" s="8825"/>
      <c r="AK13" s="8825"/>
      <c r="AL13" s="8836"/>
      <c r="AM13" s="8825"/>
      <c r="AN13" s="8825"/>
    </row>
    <row customHeight="true" hidden="true" ht="18" r="14">
      <c r="A14" s="8811">
        <v>12</v>
      </c>
      <c r="B14" s="8811" t="s">
        <v>10526</v>
      </c>
      <c r="C14" s="8811" t="s">
        <v>10548</v>
      </c>
      <c r="D14" s="8812">
        <v>0</v>
      </c>
      <c r="E14" s="8812">
        <v>0</v>
      </c>
      <c r="F14" s="8812"/>
      <c r="G14" s="8830">
        <f>VLOOKUP(C14,'Data Products'!$A:$B,2,0)</f>
      </c>
      <c r="H14" s="8831">
        <f t="shared" si="13"/>
      </c>
      <c r="I14" s="8815">
        <v>45504</v>
      </c>
      <c r="J14" s="8816">
        <f t="shared" si="8"/>
      </c>
      <c r="K14" s="8812">
        <v>0</v>
      </c>
      <c r="L14" s="8812">
        <v>0</v>
      </c>
      <c r="M14" s="8826">
        <v>300</v>
      </c>
      <c r="N14" s="8826">
        <v>500</v>
      </c>
      <c r="O14" s="8811" t="s">
        <v>10545</v>
      </c>
      <c r="P14" s="8812">
        <v>0</v>
      </c>
      <c r="Q14" s="8812">
        <v>0</v>
      </c>
      <c r="R14" s="8812">
        <v>0</v>
      </c>
      <c r="S14" s="8812">
        <v>0</v>
      </c>
      <c r="T14" s="8812">
        <v>0</v>
      </c>
      <c r="U14" s="8812">
        <v>0</v>
      </c>
      <c r="V14" s="8812">
        <v>0</v>
      </c>
      <c r="W14" s="8812">
        <v>0</v>
      </c>
      <c r="X14" s="8812">
        <v>0</v>
      </c>
      <c r="Y14" s="8812">
        <v>0</v>
      </c>
      <c r="Z14" s="8812">
        <v>0</v>
      </c>
      <c r="AA14" s="8812">
        <v>0</v>
      </c>
      <c r="AB14" s="8817">
        <f t="shared" si="5"/>
      </c>
      <c r="AC14" s="8827">
        <f t="shared" si="0"/>
      </c>
      <c r="AD14" s="8819">
        <f t="shared" si="16"/>
      </c>
      <c r="AE14" s="8828">
        <f t="shared" si="10"/>
      </c>
      <c r="AF14" s="8821">
        <f>VLOOKUP(C14,'Data Products'!$A:$J,10,0)</f>
      </c>
      <c r="AG14" s="8822">
        <f t="shared" si="2"/>
      </c>
      <c r="AH14" s="8823">
        <f t="shared" si="18"/>
      </c>
      <c r="AI14" s="8835"/>
      <c r="AJ14" s="8824"/>
      <c r="AK14" s="8825"/>
      <c r="AL14" s="8836"/>
      <c r="AM14" s="8825"/>
      <c r="AN14" s="8825"/>
    </row>
    <row customHeight="true" hidden="true" ht="18" r="15">
      <c r="A15" s="8811">
        <v>13</v>
      </c>
      <c r="B15" s="8811" t="s">
        <v>10526</v>
      </c>
      <c r="C15" s="8811" t="s">
        <v>10549</v>
      </c>
      <c r="D15" s="8812">
        <v>0</v>
      </c>
      <c r="E15" s="8812">
        <v>0</v>
      </c>
      <c r="F15" s="8812"/>
      <c r="G15" s="8830">
        <f>VLOOKUP(C15,'Data Products'!$A:$B,2,0)</f>
      </c>
      <c r="H15" s="8831">
        <f t="shared" si="13"/>
      </c>
      <c r="I15" s="8815">
        <v>45648</v>
      </c>
      <c r="J15" s="8816">
        <f t="shared" si="8"/>
      </c>
      <c r="K15" s="8812">
        <v>0</v>
      </c>
      <c r="L15" s="8812">
        <v>0</v>
      </c>
      <c r="M15" s="8826">
        <v>0</v>
      </c>
      <c r="N15" s="8826">
        <v>0</v>
      </c>
      <c r="O15" s="8811" t="s">
        <v>10545</v>
      </c>
      <c r="P15" s="8812">
        <v>0</v>
      </c>
      <c r="Q15" s="8812">
        <v>0</v>
      </c>
      <c r="R15" s="8812">
        <v>0</v>
      </c>
      <c r="S15" s="8812">
        <v>0</v>
      </c>
      <c r="T15" s="8812">
        <v>0</v>
      </c>
      <c r="U15" s="8812">
        <v>0</v>
      </c>
      <c r="V15" s="8812">
        <v>0</v>
      </c>
      <c r="W15" s="8812">
        <v>0</v>
      </c>
      <c r="X15" s="8812">
        <v>0</v>
      </c>
      <c r="Y15" s="8812">
        <v>0</v>
      </c>
      <c r="Z15" s="8812">
        <v>0</v>
      </c>
      <c r="AA15" s="8812">
        <v>0</v>
      </c>
      <c r="AB15" s="8817">
        <f t="shared" si="5"/>
      </c>
      <c r="AC15" s="8827">
        <f t="shared" si="0"/>
      </c>
      <c r="AD15" s="8819">
        <f t="shared" si="16"/>
      </c>
      <c r="AE15" s="8828">
        <f t="shared" si="10"/>
      </c>
      <c r="AF15" s="8821">
        <f>VLOOKUP(C15,'Data Products'!$A:$J,10,0)</f>
      </c>
      <c r="AG15" s="8822">
        <f t="shared" si="2"/>
      </c>
      <c r="AH15" s="8823">
        <f t="shared" si="18"/>
      </c>
      <c r="AI15" s="8835"/>
      <c r="AJ15" s="8824"/>
      <c r="AK15" s="8825"/>
      <c r="AL15" s="8836"/>
      <c r="AM15" s="8825"/>
      <c r="AN15" s="8825"/>
    </row>
    <row customHeight="true" hidden="true" ht="18" r="16">
      <c r="A16" s="8811">
        <v>14</v>
      </c>
      <c r="B16" s="8811" t="s">
        <v>10526</v>
      </c>
      <c r="C16" s="8811" t="s">
        <v>10550</v>
      </c>
      <c r="D16" s="8812">
        <v>0</v>
      </c>
      <c r="E16" s="8812">
        <v>0</v>
      </c>
      <c r="F16" s="8812"/>
      <c r="G16" s="8830">
        <f>VLOOKUP(C16,'Data Products'!$A:$B,2,0)</f>
      </c>
      <c r="H16" s="8831">
        <f t="shared" si="13"/>
      </c>
      <c r="I16" s="8815">
        <v>45504</v>
      </c>
      <c r="J16" s="8816">
        <f t="shared" si="8"/>
      </c>
      <c r="K16" s="8812">
        <v>0</v>
      </c>
      <c r="L16" s="8812">
        <v>0</v>
      </c>
      <c r="M16" s="8812">
        <v>0</v>
      </c>
      <c r="N16" s="8812">
        <v>0</v>
      </c>
      <c r="O16" s="8811" t="s">
        <v>10545</v>
      </c>
      <c r="P16" s="8812">
        <v>0</v>
      </c>
      <c r="Q16" s="8812">
        <v>0</v>
      </c>
      <c r="R16" s="8812">
        <v>0</v>
      </c>
      <c r="S16" s="8812">
        <v>0</v>
      </c>
      <c r="T16" s="8812">
        <v>0</v>
      </c>
      <c r="U16" s="8812">
        <v>0</v>
      </c>
      <c r="V16" s="8812">
        <v>0</v>
      </c>
      <c r="W16" s="8812">
        <v>0</v>
      </c>
      <c r="X16" s="8812">
        <v>0</v>
      </c>
      <c r="Y16" s="8812">
        <v>0</v>
      </c>
      <c r="Z16" s="8812">
        <v>0</v>
      </c>
      <c r="AA16" s="8812">
        <v>0</v>
      </c>
      <c r="AB16" s="8817">
        <f t="shared" si="5"/>
      </c>
      <c r="AC16" s="8827">
        <f t="shared" si="0"/>
      </c>
      <c r="AD16" s="8819">
        <f t="shared" si="16"/>
      </c>
      <c r="AE16" s="8828">
        <f t="shared" si="10"/>
      </c>
      <c r="AF16" s="8821">
        <f>VLOOKUP(C16,'Data Products'!$A:$J,10,0)</f>
      </c>
      <c r="AG16" s="8822">
        <f t="shared" si="2"/>
      </c>
      <c r="AH16" s="8823">
        <f t="shared" si="18"/>
      </c>
      <c r="AI16" s="8835"/>
      <c r="AJ16" s="8824"/>
      <c r="AK16" s="8825"/>
      <c r="AL16" s="8824"/>
      <c r="AM16" s="8825"/>
      <c r="AN16" s="8825"/>
    </row>
    <row customHeight="true" hidden="true" ht="18" r="17">
      <c r="A17" s="8811">
        <v>15</v>
      </c>
      <c r="B17" s="8811" t="s">
        <v>10526</v>
      </c>
      <c r="C17" s="8811" t="s">
        <v>10551</v>
      </c>
      <c r="D17" s="8812">
        <v>0</v>
      </c>
      <c r="E17" s="8812">
        <v>0</v>
      </c>
      <c r="F17" s="8812"/>
      <c r="G17" s="8813">
        <f>VLOOKUP(C17,'Data Products'!$A:$B,2,0)</f>
      </c>
      <c r="H17" s="8814">
        <f t="shared" si="13"/>
      </c>
      <c r="I17" s="8815">
        <v>45653</v>
      </c>
      <c r="J17" s="8816">
        <f t="shared" si="8"/>
      </c>
      <c r="K17" s="8812">
        <v>0</v>
      </c>
      <c r="L17" s="8812">
        <v>0</v>
      </c>
      <c r="M17" s="8812">
        <v>1000</v>
      </c>
      <c r="N17" s="8812">
        <v>1500</v>
      </c>
      <c r="O17" s="8811" t="s">
        <v>10545</v>
      </c>
      <c r="P17" s="8812">
        <v>0</v>
      </c>
      <c r="Q17" s="8812">
        <v>0</v>
      </c>
      <c r="R17" s="8812">
        <v>0</v>
      </c>
      <c r="S17" s="8812">
        <v>0</v>
      </c>
      <c r="T17" s="8812">
        <v>0</v>
      </c>
      <c r="U17" s="8812">
        <v>0</v>
      </c>
      <c r="V17" s="8812">
        <v>0</v>
      </c>
      <c r="W17" s="8812">
        <v>0</v>
      </c>
      <c r="X17" s="8812">
        <v>0</v>
      </c>
      <c r="Y17" s="8812">
        <v>0</v>
      </c>
      <c r="Z17" s="8812">
        <v>0</v>
      </c>
      <c r="AA17" s="8812">
        <v>0</v>
      </c>
      <c r="AB17" s="8817">
        <f t="shared" si="5"/>
      </c>
      <c r="AC17" s="8827">
        <f t="shared" si="0"/>
      </c>
      <c r="AD17" s="8819">
        <f t="shared" si="16"/>
      </c>
      <c r="AE17" s="8828">
        <f t="shared" si="10"/>
      </c>
      <c r="AF17" s="8821">
        <f>VLOOKUP(C17,'Data Products'!$A:$J,10,0)</f>
      </c>
      <c r="AG17" s="8822">
        <f t="shared" si="2"/>
      </c>
      <c r="AH17" s="8823">
        <f t="shared" si="18"/>
      </c>
      <c r="AI17" s="8835"/>
      <c r="AJ17" s="8825"/>
      <c r="AK17" s="8825"/>
      <c r="AL17" s="8824"/>
      <c r="AM17" s="8825"/>
      <c r="AN17" s="8825"/>
    </row>
    <row r="18">
      <c r="A18" s="8811">
        <v>16</v>
      </c>
      <c r="B18" s="8811" t="s">
        <v>10526</v>
      </c>
      <c r="C18" s="8811" t="s">
        <v>10552</v>
      </c>
      <c r="D18" s="8812">
        <v>2038</v>
      </c>
      <c r="E18" s="8812">
        <v>2038</v>
      </c>
      <c r="F18" s="8812"/>
      <c r="G18" s="8813">
        <f>VLOOKUP(C18,'Data Products'!$A:$B,2,0)</f>
      </c>
      <c r="H18" s="8814">
        <f t="shared" si="13"/>
      </c>
      <c r="I18" s="8815">
        <v>45737</v>
      </c>
      <c r="J18" s="8816">
        <f t="shared" si="8"/>
      </c>
      <c r="K18" s="8812">
        <v>306</v>
      </c>
      <c r="L18" s="8812">
        <v>707</v>
      </c>
      <c r="M18" s="8812">
        <v>0</v>
      </c>
      <c r="N18" s="8812">
        <v>0</v>
      </c>
      <c r="O18" s="8811" t="s">
        <v>10545</v>
      </c>
      <c r="P18" s="8812">
        <v>1400</v>
      </c>
      <c r="Q18" s="8812">
        <v>1400</v>
      </c>
      <c r="R18" s="8812">
        <v>225</v>
      </c>
      <c r="S18" s="8812">
        <v>225</v>
      </c>
      <c r="T18" s="8812">
        <v>413</v>
      </c>
      <c r="U18" s="8812">
        <v>413</v>
      </c>
      <c r="V18" s="8812">
        <v>0</v>
      </c>
      <c r="W18" s="8812">
        <v>0</v>
      </c>
      <c r="X18" s="8812">
        <v>0</v>
      </c>
      <c r="Y18" s="8812">
        <v>0</v>
      </c>
      <c r="Z18" s="8812">
        <v>0</v>
      </c>
      <c r="AA18" s="8812">
        <v>0</v>
      </c>
      <c r="AB18" s="8817">
        <f t="shared" si="5"/>
      </c>
      <c r="AC18" s="8818">
        <f t="shared" si="0"/>
      </c>
      <c r="AD18" s="8819">
        <f t="shared" si="16"/>
      </c>
      <c r="AE18" s="8820">
        <f t="shared" si="10"/>
      </c>
      <c r="AF18" s="8821">
        <f>VLOOKUP(C18,'Data Products'!$A:$J,10,0)</f>
      </c>
      <c r="AG18" s="8822">
        <f t="shared" si="2"/>
      </c>
      <c r="AH18" s="8823">
        <f t="shared" si="18"/>
      </c>
      <c r="AI18" s="8835" t="s">
        <v>10547</v>
      </c>
      <c r="AJ18" s="8825"/>
      <c r="AK18" s="8825"/>
      <c r="AL18" s="8824"/>
      <c r="AM18" s="8825"/>
      <c r="AN18" s="8825"/>
    </row>
    <row r="19">
      <c r="A19" s="8811">
        <v>17</v>
      </c>
      <c r="B19" s="8811" t="s">
        <v>10526</v>
      </c>
      <c r="C19" s="8811" t="s">
        <v>10553</v>
      </c>
      <c r="D19" s="8812">
        <v>459</v>
      </c>
      <c r="E19" s="8812">
        <v>459</v>
      </c>
      <c r="F19" s="8812"/>
      <c r="G19" s="8813">
        <f>VLOOKUP(C19,'Data Products'!$A:$B,2,0)</f>
      </c>
      <c r="H19" s="8814">
        <f t="shared" si="13"/>
      </c>
      <c r="I19" s="8815">
        <v>45653</v>
      </c>
      <c r="J19" s="8816">
        <f t="shared" si="8"/>
      </c>
      <c r="K19" s="8812">
        <v>713</v>
      </c>
      <c r="L19" s="8812">
        <v>774</v>
      </c>
      <c r="M19" s="8812">
        <v>0</v>
      </c>
      <c r="N19" s="8812">
        <v>0</v>
      </c>
      <c r="O19" s="8811" t="s">
        <v>10545</v>
      </c>
      <c r="P19" s="8812">
        <v>250</v>
      </c>
      <c r="Q19" s="8812">
        <v>250</v>
      </c>
      <c r="R19" s="8812">
        <v>115</v>
      </c>
      <c r="S19" s="8812">
        <v>115</v>
      </c>
      <c r="T19" s="8812">
        <v>94</v>
      </c>
      <c r="U19" s="8812">
        <v>94</v>
      </c>
      <c r="V19" s="8812">
        <v>0</v>
      </c>
      <c r="W19" s="8812">
        <v>0</v>
      </c>
      <c r="X19" s="8812">
        <v>0</v>
      </c>
      <c r="Y19" s="8812">
        <v>0</v>
      </c>
      <c r="Z19" s="8812">
        <v>0</v>
      </c>
      <c r="AA19" s="8812">
        <v>0</v>
      </c>
      <c r="AB19" s="8817">
        <f t="shared" si="5"/>
      </c>
      <c r="AC19" s="8818">
        <f t="shared" si="0"/>
      </c>
      <c r="AD19" s="8819">
        <f t="shared" si="16"/>
      </c>
      <c r="AE19" s="8820">
        <f t="shared" si="10"/>
      </c>
      <c r="AF19" s="8821">
        <f>VLOOKUP(C19,'Data Products'!$A:$J,10,0)</f>
      </c>
      <c r="AG19" s="8822">
        <f t="shared" si="2"/>
      </c>
      <c r="AH19" s="8823">
        <f t="shared" si="18"/>
      </c>
      <c r="AI19" s="8835"/>
      <c r="AJ19" s="8825"/>
      <c r="AK19" s="8825"/>
      <c r="AL19" s="8824"/>
      <c r="AM19" s="8825"/>
      <c r="AN19" s="8825"/>
    </row>
    <row r="20">
      <c r="A20" s="8811">
        <v>18</v>
      </c>
      <c r="B20" s="8811" t="s">
        <v>10526</v>
      </c>
      <c r="C20" s="8811" t="s">
        <v>10554</v>
      </c>
      <c r="D20" s="8812">
        <v>11</v>
      </c>
      <c r="E20" s="8812">
        <v>11</v>
      </c>
      <c r="F20" s="8812"/>
      <c r="G20" s="8813">
        <f>VLOOKUP(C20,'Data Products'!$A:$B,2,0)</f>
      </c>
      <c r="H20" s="8814">
        <f t="shared" si="13"/>
      </c>
      <c r="I20" s="8815">
        <v>45653</v>
      </c>
      <c r="J20" s="8816">
        <f t="shared" si="8"/>
      </c>
      <c r="K20" s="8812">
        <v>6</v>
      </c>
      <c r="L20" s="8812">
        <v>8</v>
      </c>
      <c r="M20" s="8812">
        <v>0</v>
      </c>
      <c r="N20" s="8812">
        <v>0</v>
      </c>
      <c r="O20" s="8811" t="s">
        <v>10545</v>
      </c>
      <c r="P20" s="8812">
        <v>0</v>
      </c>
      <c r="Q20" s="8812">
        <v>0</v>
      </c>
      <c r="R20" s="8812">
        <v>9</v>
      </c>
      <c r="S20" s="8812">
        <v>9</v>
      </c>
      <c r="T20" s="8812">
        <v>2</v>
      </c>
      <c r="U20" s="8812">
        <v>2</v>
      </c>
      <c r="V20" s="8812">
        <v>0</v>
      </c>
      <c r="W20" s="8812">
        <v>0</v>
      </c>
      <c r="X20" s="8812">
        <v>0</v>
      </c>
      <c r="Y20" s="8812">
        <v>0</v>
      </c>
      <c r="Z20" s="8812">
        <v>0</v>
      </c>
      <c r="AA20" s="8812">
        <v>0</v>
      </c>
      <c r="AB20" s="8817">
        <f t="shared" si="5"/>
      </c>
      <c r="AC20" s="8833">
        <f t="shared" si="0"/>
      </c>
      <c r="AD20" s="8819">
        <f t="shared" si="16"/>
      </c>
      <c r="AE20" s="8834">
        <f t="shared" si="10"/>
      </c>
      <c r="AF20" s="8821">
        <f>VLOOKUP(C20,'Data Products'!$A:$J,10,0)</f>
      </c>
      <c r="AG20" s="8822">
        <f t="shared" si="2"/>
      </c>
      <c r="AH20" s="8823">
        <f t="shared" si="18"/>
      </c>
      <c r="AI20" s="8835" t="s">
        <v>10555</v>
      </c>
      <c r="AJ20" s="8825"/>
      <c r="AK20" s="8825"/>
      <c r="AL20" s="8824"/>
      <c r="AM20" s="8825"/>
      <c r="AN20" s="8825"/>
    </row>
    <row r="21">
      <c r="A21" s="8811">
        <v>19</v>
      </c>
      <c r="B21" s="8811" t="s">
        <v>10526</v>
      </c>
      <c r="C21" s="8811" t="s">
        <v>10556</v>
      </c>
      <c r="D21" s="8812">
        <v>4</v>
      </c>
      <c r="E21" s="8812">
        <v>4</v>
      </c>
      <c r="F21" s="8812"/>
      <c r="G21" s="8813">
        <f>VLOOKUP(C21,'Data Products'!$A:$B,2,0)</f>
      </c>
      <c r="H21" s="8814">
        <f t="shared" si="13"/>
      </c>
      <c r="I21" s="8815">
        <v>45847</v>
      </c>
      <c r="J21" s="8816">
        <f t="shared" si="8"/>
      </c>
      <c r="K21" s="8812">
        <v>4</v>
      </c>
      <c r="L21" s="8812">
        <v>4</v>
      </c>
      <c r="M21" s="8812">
        <v>0</v>
      </c>
      <c r="N21" s="8812">
        <v>0</v>
      </c>
      <c r="O21" s="8811" t="s">
        <v>10545</v>
      </c>
      <c r="P21" s="8812">
        <v>0</v>
      </c>
      <c r="Q21" s="8812">
        <v>0</v>
      </c>
      <c r="R21" s="8812">
        <v>4</v>
      </c>
      <c r="S21" s="8812">
        <v>4</v>
      </c>
      <c r="T21" s="8812">
        <v>0</v>
      </c>
      <c r="U21" s="8812">
        <v>0</v>
      </c>
      <c r="V21" s="8812">
        <v>0</v>
      </c>
      <c r="W21" s="8812">
        <v>0</v>
      </c>
      <c r="X21" s="8812">
        <v>0</v>
      </c>
      <c r="Y21" s="8812">
        <v>0</v>
      </c>
      <c r="Z21" s="8812">
        <v>0</v>
      </c>
      <c r="AA21" s="8812">
        <v>0</v>
      </c>
      <c r="AB21" s="8817">
        <f t="shared" si="5"/>
      </c>
      <c r="AC21" s="8827">
        <f t="shared" si="0"/>
      </c>
      <c r="AD21" s="8819">
        <f t="shared" si="16"/>
      </c>
      <c r="AE21" s="8828">
        <f t="shared" si="10"/>
      </c>
      <c r="AF21" s="8821">
        <f>VLOOKUP(C21,'Data Products'!$A:$J,10,0)</f>
      </c>
      <c r="AG21" s="8822">
        <f t="shared" si="2"/>
      </c>
      <c r="AH21" s="8823">
        <f t="shared" si="18"/>
      </c>
      <c r="AI21" s="8835" t="s">
        <v>10555</v>
      </c>
      <c r="AJ21" s="8825"/>
      <c r="AK21" s="8825"/>
      <c r="AL21" s="8824"/>
      <c r="AM21" s="8825"/>
      <c r="AN21" s="8825"/>
    </row>
    <row r="22">
      <c r="A22" s="8811">
        <v>20</v>
      </c>
      <c r="B22" s="8811" t="s">
        <v>10526</v>
      </c>
      <c r="C22" s="8811" t="s">
        <v>10557</v>
      </c>
      <c r="D22" s="8812">
        <v>256</v>
      </c>
      <c r="E22" s="8812">
        <v>256</v>
      </c>
      <c r="F22" s="8812"/>
      <c r="G22" s="8813">
        <f>VLOOKUP(C22,'Data Products'!$A:$B,2,0)</f>
      </c>
      <c r="H22" s="8814">
        <f t="shared" si="13"/>
      </c>
      <c r="I22" s="8815">
        <v>45847</v>
      </c>
      <c r="J22" s="8816">
        <f t="shared" si="8"/>
      </c>
      <c r="K22" s="8812">
        <v>82</v>
      </c>
      <c r="L22" s="8812">
        <v>87</v>
      </c>
      <c r="M22" s="8812">
        <v>0</v>
      </c>
      <c r="N22" s="8812">
        <v>0</v>
      </c>
      <c r="O22" s="8811" t="s">
        <v>10545</v>
      </c>
      <c r="P22" s="8812">
        <v>0</v>
      </c>
      <c r="Q22" s="8812">
        <v>0</v>
      </c>
      <c r="R22" s="8812">
        <v>64</v>
      </c>
      <c r="S22" s="8812">
        <v>64</v>
      </c>
      <c r="T22" s="8812">
        <v>192</v>
      </c>
      <c r="U22" s="8812">
        <v>192</v>
      </c>
      <c r="V22" s="8812">
        <v>0</v>
      </c>
      <c r="W22" s="8812">
        <v>0</v>
      </c>
      <c r="X22" s="8812">
        <v>0</v>
      </c>
      <c r="Y22" s="8812">
        <v>0</v>
      </c>
      <c r="Z22" s="8812">
        <v>0</v>
      </c>
      <c r="AA22" s="8812">
        <v>0</v>
      </c>
      <c r="AB22" s="8817">
        <f t="shared" si="5"/>
      </c>
      <c r="AC22" s="8818">
        <f t="shared" si="0"/>
      </c>
      <c r="AD22" s="8819">
        <f t="shared" si="16"/>
      </c>
      <c r="AE22" s="8820">
        <f t="shared" si="10"/>
      </c>
      <c r="AF22" s="8821">
        <f>VLOOKUP(C22,'Data Products'!$A:$J,10,0)</f>
      </c>
      <c r="AG22" s="8822">
        <f t="shared" si="2"/>
      </c>
      <c r="AH22" s="8823">
        <f t="shared" si="18"/>
      </c>
      <c r="AI22" s="8835"/>
      <c r="AJ22" s="8825"/>
      <c r="AK22" s="8825"/>
      <c r="AL22" s="8824"/>
      <c r="AM22" s="8825"/>
      <c r="AN22" s="8825"/>
    </row>
    <row customHeight="true" hidden="true" ht="18" r="23">
      <c r="A23" s="8811">
        <v>21</v>
      </c>
      <c r="B23" s="8811" t="s">
        <v>10535</v>
      </c>
      <c r="C23" s="8811" t="s">
        <v>10558</v>
      </c>
      <c r="D23" s="8812">
        <v>0</v>
      </c>
      <c r="E23" s="8812">
        <v>0</v>
      </c>
      <c r="F23" s="8812"/>
      <c r="G23" s="8830">
        <f>VLOOKUP(C23,'Data Products'!$A:$B,2,0)</f>
      </c>
      <c r="H23" s="8831">
        <f t="shared" si="13"/>
      </c>
      <c r="I23" s="8815">
        <v>45415</v>
      </c>
      <c r="J23" s="8816">
        <f t="shared" si="8"/>
      </c>
      <c r="K23" s="8812">
        <v>0</v>
      </c>
      <c r="L23" s="8812">
        <v>0</v>
      </c>
      <c r="M23" s="8812">
        <v>0</v>
      </c>
      <c r="N23" s="8812">
        <v>0</v>
      </c>
      <c r="O23" s="8811" t="s">
        <v>10545</v>
      </c>
      <c r="P23" s="8812">
        <v>0</v>
      </c>
      <c r="Q23" s="8812">
        <v>0</v>
      </c>
      <c r="R23" s="8812">
        <v>0</v>
      </c>
      <c r="S23" s="8812">
        <v>0</v>
      </c>
      <c r="T23" s="8812">
        <v>0</v>
      </c>
      <c r="U23" s="8812">
        <v>0</v>
      </c>
      <c r="V23" s="8812">
        <v>0</v>
      </c>
      <c r="W23" s="8812">
        <v>0</v>
      </c>
      <c r="X23" s="8812">
        <v>0</v>
      </c>
      <c r="Y23" s="8812">
        <v>0</v>
      </c>
      <c r="Z23" s="8812">
        <v>0</v>
      </c>
      <c r="AA23" s="8812">
        <v>0</v>
      </c>
      <c r="AB23" s="8817">
        <f t="shared" si="5"/>
      </c>
      <c r="AC23" s="8833">
        <f t="shared" si="0"/>
      </c>
      <c r="AD23" s="8819">
        <f t="shared" si="16"/>
      </c>
      <c r="AE23" s="8834">
        <f t="shared" si="10"/>
      </c>
      <c r="AF23" s="8821">
        <f>VLOOKUP(C23,'Data Products'!$A:$J,10,0)</f>
      </c>
      <c r="AG23" s="8822">
        <f t="shared" si="2"/>
      </c>
      <c r="AH23" s="8823">
        <f t="shared" si="18"/>
      </c>
      <c r="AI23" s="8824" t="s">
        <v>10559</v>
      </c>
      <c r="AJ23" s="8825"/>
      <c r="AK23" s="8825"/>
      <c r="AL23" s="8812"/>
      <c r="AM23" s="8825"/>
      <c r="AN23" s="8825"/>
    </row>
    <row customHeight="true" hidden="true" ht="18" r="24">
      <c r="A24" s="8811">
        <v>22</v>
      </c>
      <c r="B24" s="8811" t="s">
        <v>10560</v>
      </c>
      <c r="C24" s="8811" t="s">
        <v>10561</v>
      </c>
      <c r="D24" s="8812">
        <v>0</v>
      </c>
      <c r="E24" s="8812">
        <v>0</v>
      </c>
      <c r="F24" s="8812"/>
      <c r="G24" s="8830">
        <f>VLOOKUP(C24,'Data Products'!$A:$B,2,0)</f>
      </c>
      <c r="H24" s="8831">
        <f t="shared" si="13"/>
      </c>
      <c r="I24" s="8815">
        <v>45436</v>
      </c>
      <c r="J24" s="8816">
        <f t="shared" si="8"/>
      </c>
      <c r="K24" s="8812">
        <v>0</v>
      </c>
      <c r="L24" s="8812">
        <v>0</v>
      </c>
      <c r="M24" s="8812">
        <v>0</v>
      </c>
      <c r="N24" s="8812">
        <v>0</v>
      </c>
      <c r="O24" s="8811" t="s">
        <v>10545</v>
      </c>
      <c r="P24" s="8812">
        <v>0</v>
      </c>
      <c r="Q24" s="8812">
        <v>0</v>
      </c>
      <c r="R24" s="8812">
        <v>0</v>
      </c>
      <c r="S24" s="8812">
        <v>0</v>
      </c>
      <c r="T24" s="8812">
        <v>0</v>
      </c>
      <c r="U24" s="8812">
        <v>0</v>
      </c>
      <c r="V24" s="8812">
        <v>0</v>
      </c>
      <c r="W24" s="8812">
        <v>0</v>
      </c>
      <c r="X24" s="8812">
        <v>0</v>
      </c>
      <c r="Y24" s="8812">
        <v>0</v>
      </c>
      <c r="Z24" s="8812">
        <v>0</v>
      </c>
      <c r="AA24" s="8812">
        <v>0</v>
      </c>
      <c r="AB24" s="8817">
        <f t="shared" si="5"/>
      </c>
      <c r="AC24" s="8827">
        <f t="shared" si="0"/>
      </c>
      <c r="AD24" s="8819">
        <f t="shared" si="16"/>
      </c>
      <c r="AE24" s="8828">
        <f t="shared" si="10"/>
      </c>
      <c r="AF24" s="8821">
        <f>VLOOKUP(C24,'Data Products'!$A:$J,10,0)</f>
      </c>
      <c r="AG24" s="8822">
        <f t="shared" si="2"/>
      </c>
      <c r="AH24" s="8823">
        <f t="shared" si="18"/>
      </c>
      <c r="AI24" s="8824"/>
      <c r="AJ24" s="8825"/>
      <c r="AK24" s="8825"/>
      <c r="AL24" s="8824"/>
      <c r="AM24" s="8825"/>
      <c r="AN24" s="8825"/>
    </row>
    <row customHeight="true" hidden="true" ht="18" r="25">
      <c r="A25" s="8811">
        <v>23</v>
      </c>
      <c r="B25" s="8811" t="s">
        <v>10535</v>
      </c>
      <c r="C25" s="8811" t="s">
        <v>10562</v>
      </c>
      <c r="D25" s="8812">
        <v>0</v>
      </c>
      <c r="E25" s="8812">
        <v>0</v>
      </c>
      <c r="F25" s="8812"/>
      <c r="G25" s="8830">
        <f>VLOOKUP(C25,'Data Products'!$A:$B,2,0)</f>
      </c>
      <c r="H25" s="8831">
        <f t="shared" si="13"/>
      </c>
      <c r="I25" s="8815">
        <v>45649</v>
      </c>
      <c r="J25" s="8816">
        <f t="shared" si="8"/>
      </c>
      <c r="K25" s="8812">
        <v>0</v>
      </c>
      <c r="L25" s="8812">
        <v>0</v>
      </c>
      <c r="M25" s="8812">
        <v>1000</v>
      </c>
      <c r="N25" s="8812">
        <v>2000</v>
      </c>
      <c r="O25" s="8811" t="s">
        <v>10563</v>
      </c>
      <c r="P25" s="8812">
        <v>0</v>
      </c>
      <c r="Q25" s="8812">
        <v>0</v>
      </c>
      <c r="R25" s="8826">
        <v>0</v>
      </c>
      <c r="S25" s="8812">
        <v>0</v>
      </c>
      <c r="T25" s="8812">
        <v>0</v>
      </c>
      <c r="U25" s="8812">
        <v>0</v>
      </c>
      <c r="V25" s="8812">
        <v>0</v>
      </c>
      <c r="W25" s="8812">
        <v>0</v>
      </c>
      <c r="X25" s="8812">
        <v>0</v>
      </c>
      <c r="Y25" s="8812">
        <v>0</v>
      </c>
      <c r="Z25" s="8812">
        <v>0</v>
      </c>
      <c r="AA25" s="8812">
        <v>0</v>
      </c>
      <c r="AB25" s="8817">
        <f t="shared" si="5"/>
      </c>
      <c r="AC25" s="8827">
        <f t="shared" si="0"/>
      </c>
      <c r="AD25" s="8819">
        <f t="shared" si="16"/>
      </c>
      <c r="AE25" s="8828">
        <f t="shared" si="10"/>
      </c>
      <c r="AF25" s="8821">
        <f>VLOOKUP(C25,'Data Products'!$A:$J,10,0)</f>
      </c>
      <c r="AG25" s="8822">
        <f t="shared" si="2"/>
      </c>
      <c r="AH25" s="8823">
        <f t="shared" si="18"/>
      </c>
      <c r="AI25" s="8824"/>
      <c r="AJ25" s="8825"/>
      <c r="AK25" s="8825"/>
      <c r="AL25" s="8824"/>
      <c r="AM25" s="8825"/>
      <c r="AN25" s="8825"/>
    </row>
    <row customHeight="true" hidden="true" ht="18" r="26">
      <c r="A26" s="8811">
        <v>24</v>
      </c>
      <c r="B26" s="8811" t="s">
        <v>10535</v>
      </c>
      <c r="C26" s="8811" t="s">
        <v>10564</v>
      </c>
      <c r="D26" s="8812">
        <v>0</v>
      </c>
      <c r="E26" s="8812">
        <v>0</v>
      </c>
      <c r="F26" s="8812"/>
      <c r="G26" s="8830">
        <f>VLOOKUP(C26,'Data Products'!$A:$B,2,0)</f>
      </c>
      <c r="H26" s="8831">
        <f t="shared" si="13"/>
      </c>
      <c r="I26" s="8815">
        <v>45415</v>
      </c>
      <c r="J26" s="8816">
        <f t="shared" si="8"/>
      </c>
      <c r="K26" s="8812">
        <v>0</v>
      </c>
      <c r="L26" s="8812">
        <v>0</v>
      </c>
      <c r="M26" s="8812">
        <v>0</v>
      </c>
      <c r="N26" s="8812">
        <v>0</v>
      </c>
      <c r="O26" s="8811" t="s">
        <v>10563</v>
      </c>
      <c r="P26" s="8812">
        <v>0</v>
      </c>
      <c r="Q26" s="8812">
        <v>0</v>
      </c>
      <c r="R26" s="8812">
        <v>0</v>
      </c>
      <c r="S26" s="8812">
        <v>0</v>
      </c>
      <c r="T26" s="8812">
        <v>0</v>
      </c>
      <c r="U26" s="8812">
        <v>0</v>
      </c>
      <c r="V26" s="8812">
        <v>0</v>
      </c>
      <c r="W26" s="8812">
        <v>0</v>
      </c>
      <c r="X26" s="8812">
        <v>0</v>
      </c>
      <c r="Y26" s="8812">
        <v>0</v>
      </c>
      <c r="Z26" s="8812">
        <v>0</v>
      </c>
      <c r="AA26" s="8812">
        <v>0</v>
      </c>
      <c r="AB26" s="8817">
        <f t="shared" si="5"/>
      </c>
      <c r="AC26" s="8827">
        <f t="shared" si="0"/>
      </c>
      <c r="AD26" s="8819">
        <f t="shared" si="16"/>
      </c>
      <c r="AE26" s="8828">
        <f t="shared" si="10"/>
      </c>
      <c r="AF26" s="8821">
        <f>VLOOKUP(C26,'Data Products'!$A:$J,10,0)</f>
      </c>
      <c r="AG26" s="8822">
        <f t="shared" si="2"/>
      </c>
      <c r="AH26" s="8823">
        <f t="shared" si="18"/>
      </c>
      <c r="AI26" s="8824"/>
      <c r="AJ26" s="8824"/>
      <c r="AK26" s="8825"/>
      <c r="AL26" s="8824"/>
      <c r="AM26" s="8825"/>
      <c r="AN26" s="8825"/>
    </row>
    <row r="27">
      <c r="A27" s="8811">
        <v>25</v>
      </c>
      <c r="B27" s="8811" t="s">
        <v>10532</v>
      </c>
      <c r="C27" s="8811" t="s">
        <v>10565</v>
      </c>
      <c r="D27" s="8812">
        <v>938</v>
      </c>
      <c r="E27" s="8812">
        <v>933</v>
      </c>
      <c r="F27" s="8812"/>
      <c r="G27" s="8813">
        <f>VLOOKUP(C27,'Data Products'!$A:$B,2,0)</f>
      </c>
      <c r="H27" s="8814">
        <f t="shared" si="13"/>
      </c>
      <c r="I27" s="8815">
        <v>45454</v>
      </c>
      <c r="J27" s="8816">
        <f t="shared" si="8"/>
      </c>
      <c r="K27" s="8812">
        <v>1515</v>
      </c>
      <c r="L27" s="8812">
        <v>2129</v>
      </c>
      <c r="M27" s="8812">
        <v>0</v>
      </c>
      <c r="N27" s="8812">
        <v>0</v>
      </c>
      <c r="O27" s="8811" t="s">
        <v>10563</v>
      </c>
      <c r="P27" s="8812">
        <v>0</v>
      </c>
      <c r="Q27" s="8812">
        <v>0</v>
      </c>
      <c r="R27" s="8812">
        <v>377</v>
      </c>
      <c r="S27" s="8812">
        <v>374</v>
      </c>
      <c r="T27" s="8812">
        <v>561</v>
      </c>
      <c r="U27" s="8812">
        <v>559</v>
      </c>
      <c r="V27" s="8812">
        <v>0</v>
      </c>
      <c r="W27" s="8812">
        <v>0</v>
      </c>
      <c r="X27" s="8812">
        <v>0</v>
      </c>
      <c r="Y27" s="8812">
        <v>0</v>
      </c>
      <c r="Z27" s="8812">
        <v>0</v>
      </c>
      <c r="AA27" s="8812">
        <v>0</v>
      </c>
      <c r="AB27" s="8817">
        <f t="shared" si="5"/>
      </c>
      <c r="AC27" s="8833">
        <f t="shared" si="0"/>
      </c>
      <c r="AD27" s="8819">
        <f t="shared" si="16"/>
      </c>
      <c r="AE27" s="8834">
        <f t="shared" si="10"/>
      </c>
      <c r="AF27" s="8821">
        <f>VLOOKUP(C27,'Data Products'!$A:$J,10,0)</f>
      </c>
      <c r="AG27" s="8822">
        <f t="shared" si="2"/>
      </c>
      <c r="AH27" s="8823">
        <f t="shared" si="18"/>
      </c>
      <c r="AI27" s="8835"/>
      <c r="AJ27" s="8824"/>
      <c r="AK27" s="8825"/>
      <c r="AL27" s="8824"/>
      <c r="AM27" s="8825"/>
      <c r="AN27" s="8825"/>
    </row>
    <row r="28">
      <c r="A28" s="8811">
        <v>26</v>
      </c>
      <c r="B28" s="8811" t="s">
        <v>10532</v>
      </c>
      <c r="C28" s="8811" t="s">
        <v>10566</v>
      </c>
      <c r="D28" s="8812">
        <v>3364</v>
      </c>
      <c r="E28" s="8812">
        <v>3352</v>
      </c>
      <c r="F28" s="8812"/>
      <c r="G28" s="8813">
        <f>VLOOKUP(C28,'Data Products'!$A:$B,2,0)</f>
      </c>
      <c r="H28" s="8814">
        <f t="shared" si="13"/>
      </c>
      <c r="I28" s="8815">
        <v>45974</v>
      </c>
      <c r="J28" s="8816">
        <f t="shared" si="8"/>
      </c>
      <c r="K28" s="8812">
        <v>364</v>
      </c>
      <c r="L28" s="8812">
        <v>499</v>
      </c>
      <c r="M28" s="8812">
        <v>500</v>
      </c>
      <c r="N28" s="8812">
        <v>1000</v>
      </c>
      <c r="O28" s="8811" t="s">
        <v>10563</v>
      </c>
      <c r="P28" s="8812">
        <v>1000</v>
      </c>
      <c r="Q28" s="8812">
        <v>1000</v>
      </c>
      <c r="R28" s="8812">
        <v>586</v>
      </c>
      <c r="S28" s="8812">
        <v>583</v>
      </c>
      <c r="T28" s="8812">
        <v>1760</v>
      </c>
      <c r="U28" s="8812">
        <v>1756</v>
      </c>
      <c r="V28" s="8812">
        <v>18</v>
      </c>
      <c r="W28" s="8812">
        <v>13</v>
      </c>
      <c r="X28" s="8812">
        <v>0</v>
      </c>
      <c r="Y28" s="8812">
        <v>0</v>
      </c>
      <c r="Z28" s="8812">
        <v>0</v>
      </c>
      <c r="AA28" s="8812">
        <v>0</v>
      </c>
      <c r="AB28" s="8817">
        <f t="shared" si="5"/>
      </c>
      <c r="AC28" s="8818">
        <f t="shared" si="0"/>
      </c>
      <c r="AD28" s="8819">
        <f t="shared" si="16"/>
      </c>
      <c r="AE28" s="8820">
        <f t="shared" si="10"/>
      </c>
      <c r="AF28" s="8821">
        <f>VLOOKUP(C28,'Data Products'!$A:$J,10,0)</f>
      </c>
      <c r="AG28" s="8822">
        <f t="shared" si="2"/>
      </c>
      <c r="AH28" s="8823">
        <f t="shared" si="18"/>
      </c>
      <c r="AI28" s="8824"/>
      <c r="AJ28" s="8824"/>
      <c r="AK28" s="8825"/>
      <c r="AL28" s="8824"/>
      <c r="AM28" s="8825"/>
      <c r="AN28" s="8825"/>
    </row>
    <row customHeight="true" hidden="true" ht="18" r="29">
      <c r="A29" s="8811">
        <v>27</v>
      </c>
      <c r="B29" s="8811" t="s">
        <v>10535</v>
      </c>
      <c r="C29" s="8811" t="s">
        <v>10567</v>
      </c>
      <c r="D29" s="8812">
        <v>0</v>
      </c>
      <c r="E29" s="8812">
        <v>0</v>
      </c>
      <c r="F29" s="8812"/>
      <c r="G29" s="8813">
        <f>VLOOKUP(C29,'Data Products'!$A:$B,2,0)</f>
      </c>
      <c r="H29" s="8814">
        <f t="shared" si="13"/>
      </c>
      <c r="I29" s="8815">
        <v>45827</v>
      </c>
      <c r="J29" s="8816">
        <f t="shared" si="8"/>
      </c>
      <c r="K29" s="8812">
        <v>0</v>
      </c>
      <c r="L29" s="8812">
        <v>4</v>
      </c>
      <c r="M29" s="8812">
        <v>0</v>
      </c>
      <c r="N29" s="8812">
        <v>0</v>
      </c>
      <c r="O29" s="8811" t="s">
        <v>10563</v>
      </c>
      <c r="P29" s="8812">
        <v>0</v>
      </c>
      <c r="Q29" s="8812">
        <v>0</v>
      </c>
      <c r="R29" s="8812">
        <v>0</v>
      </c>
      <c r="S29" s="8812">
        <v>0</v>
      </c>
      <c r="T29" s="8812">
        <v>0</v>
      </c>
      <c r="U29" s="8812">
        <v>0</v>
      </c>
      <c r="V29" s="8812">
        <v>0</v>
      </c>
      <c r="W29" s="8812">
        <v>0</v>
      </c>
      <c r="X29" s="8812">
        <v>0</v>
      </c>
      <c r="Y29" s="8812">
        <v>0</v>
      </c>
      <c r="Z29" s="8812">
        <v>0</v>
      </c>
      <c r="AA29" s="8812">
        <v>0</v>
      </c>
      <c r="AB29" s="8817">
        <f t="shared" si="5"/>
      </c>
      <c r="AC29" s="8837">
        <f t="shared" si="0"/>
      </c>
      <c r="AD29" s="8819">
        <f t="shared" si="16"/>
      </c>
      <c r="AE29" s="8838">
        <f t="shared" si="10"/>
      </c>
      <c r="AF29" s="8821">
        <f>VLOOKUP(C29,'Data Products'!$A:$J,10,0)</f>
      </c>
      <c r="AG29" s="8822">
        <f t="shared" si="2"/>
      </c>
      <c r="AH29" s="8823">
        <f t="shared" si="18"/>
      </c>
      <c r="AI29" s="8824" t="s">
        <v>10568</v>
      </c>
      <c r="AJ29" s="8824"/>
      <c r="AK29" s="8825"/>
      <c r="AL29" s="8824"/>
      <c r="AM29" s="8825"/>
      <c r="AN29" s="8825"/>
    </row>
    <row r="30">
      <c r="A30" s="8811">
        <v>28</v>
      </c>
      <c r="B30" s="8811" t="s">
        <v>10532</v>
      </c>
      <c r="C30" s="8811" t="s">
        <v>10569</v>
      </c>
      <c r="D30" s="8812">
        <v>4148</v>
      </c>
      <c r="E30" s="8812">
        <v>4148</v>
      </c>
      <c r="F30" s="8812"/>
      <c r="G30" s="8813">
        <f>VLOOKUP(C30,'Data Products'!$A:$B,2,0)</f>
      </c>
      <c r="H30" s="8814">
        <f t="shared" si="13"/>
      </c>
      <c r="I30" s="8815">
        <v>45590</v>
      </c>
      <c r="J30" s="8816">
        <f t="shared" si="8"/>
      </c>
      <c r="K30" s="8812">
        <v>206</v>
      </c>
      <c r="L30" s="8812">
        <v>414</v>
      </c>
      <c r="M30" s="8812">
        <v>0</v>
      </c>
      <c r="N30" s="8812">
        <v>0</v>
      </c>
      <c r="O30" s="8811" t="s">
        <v>10563</v>
      </c>
      <c r="P30" s="8812">
        <v>2500</v>
      </c>
      <c r="Q30" s="8812">
        <v>2500</v>
      </c>
      <c r="R30" s="8812">
        <v>758</v>
      </c>
      <c r="S30" s="8812">
        <v>758</v>
      </c>
      <c r="T30" s="8812">
        <v>890</v>
      </c>
      <c r="U30" s="8812">
        <v>890</v>
      </c>
      <c r="V30" s="8812">
        <v>0</v>
      </c>
      <c r="W30" s="8812">
        <v>0</v>
      </c>
      <c r="X30" s="8812">
        <v>0</v>
      </c>
      <c r="Y30" s="8812">
        <v>0</v>
      </c>
      <c r="Z30" s="8812">
        <v>0</v>
      </c>
      <c r="AA30" s="8812">
        <v>0</v>
      </c>
      <c r="AB30" s="8817">
        <f t="shared" si="5"/>
      </c>
      <c r="AC30" s="8827">
        <f t="shared" si="0"/>
      </c>
      <c r="AD30" s="8819">
        <f t="shared" si="16"/>
      </c>
      <c r="AE30" s="8828">
        <f t="shared" si="10"/>
      </c>
      <c r="AF30" s="8821">
        <f>VLOOKUP(C30,'Data Products'!$A:$J,10,0)</f>
      </c>
      <c r="AG30" s="8822">
        <f t="shared" si="2"/>
      </c>
      <c r="AH30" s="8823">
        <f t="shared" si="18"/>
      </c>
      <c r="AI30" s="8824"/>
      <c r="AJ30" s="8824"/>
      <c r="AK30" s="8825"/>
      <c r="AL30" s="8824"/>
      <c r="AM30" s="8825"/>
      <c r="AN30" s="8825"/>
    </row>
    <row customHeight="true" hidden="true" ht="18" r="31">
      <c r="A31" s="8811">
        <v>29</v>
      </c>
      <c r="B31" s="8811" t="s">
        <v>10535</v>
      </c>
      <c r="C31" s="8811" t="s">
        <v>10570</v>
      </c>
      <c r="D31" s="8812">
        <v>0</v>
      </c>
      <c r="E31" s="8812">
        <v>0</v>
      </c>
      <c r="F31" s="8812"/>
      <c r="G31" s="8830">
        <f>VLOOKUP(C31,'Data Products'!$A:$B,2,0)</f>
      </c>
      <c r="H31" s="8831">
        <f t="shared" si="13"/>
      </c>
      <c r="I31" s="8815">
        <v>45513</v>
      </c>
      <c r="J31" s="8816">
        <f t="shared" si="8"/>
      </c>
      <c r="K31" s="8812">
        <v>0</v>
      </c>
      <c r="L31" s="8812">
        <v>0</v>
      </c>
      <c r="M31" s="8812">
        <v>100</v>
      </c>
      <c r="N31" s="8812">
        <v>150</v>
      </c>
      <c r="O31" s="8811" t="s">
        <v>10571</v>
      </c>
      <c r="P31" s="8812">
        <v>0</v>
      </c>
      <c r="Q31" s="8812">
        <v>0</v>
      </c>
      <c r="R31" s="8812">
        <v>0</v>
      </c>
      <c r="S31" s="8812">
        <v>0</v>
      </c>
      <c r="T31" s="8812">
        <v>0</v>
      </c>
      <c r="U31" s="8812">
        <v>0</v>
      </c>
      <c r="V31" s="8812">
        <v>0</v>
      </c>
      <c r="W31" s="8812">
        <v>0</v>
      </c>
      <c r="X31" s="8812">
        <v>0</v>
      </c>
      <c r="Y31" s="8812">
        <v>0</v>
      </c>
      <c r="Z31" s="8812">
        <v>0</v>
      </c>
      <c r="AA31" s="8812">
        <v>0</v>
      </c>
      <c r="AB31" s="8817">
        <f t="shared" si="5"/>
      </c>
      <c r="AC31" s="8827">
        <f t="shared" si="0"/>
      </c>
      <c r="AD31" s="8819">
        <f t="shared" si="16"/>
      </c>
      <c r="AE31" s="8828">
        <f t="shared" si="10"/>
      </c>
      <c r="AF31" s="8821">
        <f>VLOOKUP(C31,'Data Products'!$A:$J,10,0)</f>
      </c>
      <c r="AG31" s="8822">
        <f t="shared" si="2"/>
      </c>
      <c r="AH31" s="8823">
        <f t="shared" si="18"/>
      </c>
      <c r="AI31" s="8835"/>
      <c r="AJ31" s="8824"/>
      <c r="AK31" s="8825"/>
      <c r="AL31" s="8824"/>
      <c r="AM31" s="8825"/>
      <c r="AN31" s="8825"/>
    </row>
    <row customHeight="true" hidden="true" ht="18" r="32">
      <c r="A32" s="8811">
        <v>30</v>
      </c>
      <c r="B32" s="8811" t="s">
        <v>10560</v>
      </c>
      <c r="C32" s="8811" t="s">
        <v>10572</v>
      </c>
      <c r="D32" s="8812">
        <v>0</v>
      </c>
      <c r="E32" s="8812">
        <v>0</v>
      </c>
      <c r="F32" s="8812"/>
      <c r="G32" s="8830">
        <f>VLOOKUP(C32,'Data Products'!$A:$B,2,0)</f>
      </c>
      <c r="H32" s="8831">
        <f t="shared" si="13"/>
      </c>
      <c r="I32" s="8815">
        <v>45513</v>
      </c>
      <c r="J32" s="8816">
        <f t="shared" si="8"/>
      </c>
      <c r="K32" s="8812">
        <v>0</v>
      </c>
      <c r="L32" s="8812">
        <v>0</v>
      </c>
      <c r="M32" s="8812">
        <v>0</v>
      </c>
      <c r="N32" s="8812">
        <v>0</v>
      </c>
      <c r="O32" s="8811" t="s">
        <v>10571</v>
      </c>
      <c r="P32" s="8812">
        <v>0</v>
      </c>
      <c r="Q32" s="8812">
        <v>0</v>
      </c>
      <c r="R32" s="8812">
        <v>0</v>
      </c>
      <c r="S32" s="8812">
        <v>0</v>
      </c>
      <c r="T32" s="8812">
        <v>0</v>
      </c>
      <c r="U32" s="8812">
        <v>0</v>
      </c>
      <c r="V32" s="8812">
        <v>0</v>
      </c>
      <c r="W32" s="8812">
        <v>0</v>
      </c>
      <c r="X32" s="8812">
        <v>0</v>
      </c>
      <c r="Y32" s="8812">
        <v>0</v>
      </c>
      <c r="Z32" s="8812">
        <v>0</v>
      </c>
      <c r="AA32" s="8812">
        <v>0</v>
      </c>
      <c r="AB32" s="8817">
        <f t="shared" si="5"/>
      </c>
      <c r="AC32" s="8827">
        <f t="shared" si="0"/>
      </c>
      <c r="AD32" s="8819">
        <f t="shared" si="16"/>
      </c>
      <c r="AE32" s="8828">
        <f t="shared" si="10"/>
      </c>
      <c r="AF32" s="8821">
        <f>VLOOKUP(C32,'Data Products'!$A:$J,10,0)</f>
      </c>
      <c r="AG32" s="8822">
        <f t="shared" si="2"/>
      </c>
      <c r="AH32" s="8823">
        <f t="shared" si="18"/>
      </c>
      <c r="AI32" s="8824"/>
      <c r="AJ32" s="8824"/>
      <c r="AK32" s="8825"/>
      <c r="AL32" s="8839"/>
      <c r="AM32" s="8825"/>
      <c r="AN32" s="8825"/>
    </row>
    <row customHeight="true" hidden="true" ht="18" r="33">
      <c r="A33" s="8811">
        <v>31</v>
      </c>
      <c r="B33" s="8811" t="s">
        <v>10535</v>
      </c>
      <c r="C33" s="8811" t="s">
        <v>10573</v>
      </c>
      <c r="D33" s="8812">
        <v>0</v>
      </c>
      <c r="E33" s="8812">
        <v>0</v>
      </c>
      <c r="F33" s="8812"/>
      <c r="G33" s="8830">
        <f>VLOOKUP(C33,'Data Products'!$A:$B,2,0)</f>
      </c>
      <c r="H33" s="8831">
        <f t="shared" si="13"/>
      </c>
      <c r="I33" s="8815">
        <v>45841</v>
      </c>
      <c r="J33" s="8816">
        <f t="shared" si="8"/>
      </c>
      <c r="K33" s="8812">
        <v>0</v>
      </c>
      <c r="L33" s="8812">
        <v>0</v>
      </c>
      <c r="M33" s="8812">
        <v>0</v>
      </c>
      <c r="N33" s="8812">
        <v>0</v>
      </c>
      <c r="O33" s="8811" t="s">
        <v>10574</v>
      </c>
      <c r="P33" s="8812">
        <v>0</v>
      </c>
      <c r="Q33" s="8812">
        <v>0</v>
      </c>
      <c r="R33" s="8812">
        <v>0</v>
      </c>
      <c r="S33" s="8812">
        <v>0</v>
      </c>
      <c r="T33" s="8812">
        <v>0</v>
      </c>
      <c r="U33" s="8812">
        <v>0</v>
      </c>
      <c r="V33" s="8812">
        <v>0</v>
      </c>
      <c r="W33" s="8812">
        <v>0</v>
      </c>
      <c r="X33" s="8812">
        <v>0</v>
      </c>
      <c r="Y33" s="8812">
        <v>0</v>
      </c>
      <c r="Z33" s="8812">
        <v>0</v>
      </c>
      <c r="AA33" s="8812">
        <v>0</v>
      </c>
      <c r="AB33" s="8817">
        <f t="shared" si="5"/>
      </c>
      <c r="AC33" s="8833">
        <f t="shared" si="0"/>
      </c>
      <c r="AD33" s="8819">
        <f t="shared" si="16"/>
      </c>
      <c r="AE33" s="8834">
        <f t="shared" si="10"/>
      </c>
      <c r="AF33" s="8821">
        <f>VLOOKUP(C33,'Data Products'!$A:$J,10,0)</f>
      </c>
      <c r="AG33" s="8822">
        <f t="shared" si="2"/>
      </c>
      <c r="AH33" s="8823">
        <f t="shared" si="18"/>
      </c>
      <c r="AI33" s="8824" t="s">
        <v>10575</v>
      </c>
      <c r="AJ33" s="8824"/>
      <c r="AK33" s="8825"/>
      <c r="AL33" s="8839"/>
      <c r="AM33" s="8825"/>
      <c r="AN33" s="8825"/>
    </row>
    <row customHeight="true" hidden="true" ht="18" r="34">
      <c r="A34" s="8811">
        <v>32</v>
      </c>
      <c r="B34" s="8811" t="s">
        <v>10535</v>
      </c>
      <c r="C34" s="8811" t="s">
        <v>10576</v>
      </c>
      <c r="D34" s="8812">
        <v>0</v>
      </c>
      <c r="E34" s="8812">
        <v>0</v>
      </c>
      <c r="F34" s="8812"/>
      <c r="G34" s="8830">
        <f>VLOOKUP(C34,'Data Products'!$A:$B,2,0)</f>
      </c>
      <c r="H34" s="8831">
        <f t="shared" si="13"/>
      </c>
      <c r="I34" s="8815">
        <v>45841</v>
      </c>
      <c r="J34" s="8816">
        <f t="shared" si="8"/>
      </c>
      <c r="K34" s="8812">
        <v>0</v>
      </c>
      <c r="L34" s="8812">
        <v>0</v>
      </c>
      <c r="M34" s="8812">
        <v>0</v>
      </c>
      <c r="N34" s="8812">
        <v>0</v>
      </c>
      <c r="O34" s="8811" t="s">
        <v>10574</v>
      </c>
      <c r="P34" s="8812">
        <v>0</v>
      </c>
      <c r="Q34" s="8812">
        <v>0</v>
      </c>
      <c r="R34" s="8812">
        <v>0</v>
      </c>
      <c r="S34" s="8812">
        <v>0</v>
      </c>
      <c r="T34" s="8812">
        <v>0</v>
      </c>
      <c r="U34" s="8812">
        <v>0</v>
      </c>
      <c r="V34" s="8812">
        <v>0</v>
      </c>
      <c r="W34" s="8812">
        <v>0</v>
      </c>
      <c r="X34" s="8812">
        <v>0</v>
      </c>
      <c r="Y34" s="8812">
        <v>0</v>
      </c>
      <c r="Z34" s="8812">
        <v>0</v>
      </c>
      <c r="AA34" s="8812">
        <v>0</v>
      </c>
      <c r="AB34" s="8817">
        <f t="shared" si="5"/>
      </c>
      <c r="AC34" s="8833">
        <f t="shared" si="0"/>
      </c>
      <c r="AD34" s="8819">
        <f t="shared" si="16"/>
      </c>
      <c r="AE34" s="8834">
        <f t="shared" si="10"/>
      </c>
      <c r="AF34" s="8821">
        <f>VLOOKUP(C34,'Data Products'!$A:$J,10,0)</f>
      </c>
      <c r="AG34" s="8822">
        <f t="shared" si="2"/>
      </c>
      <c r="AH34" s="8823">
        <f t="shared" si="18"/>
      </c>
      <c r="AI34" s="8824" t="s">
        <v>10575</v>
      </c>
      <c r="AJ34" s="8824"/>
      <c r="AK34" s="8825"/>
      <c r="AL34" s="8839"/>
      <c r="AM34" s="8825"/>
      <c r="AN34" s="8825"/>
    </row>
    <row r="35">
      <c r="A35" s="8811">
        <v>33</v>
      </c>
      <c r="B35" s="8811" t="s">
        <v>10532</v>
      </c>
      <c r="C35" s="8811" t="s">
        <v>10577</v>
      </c>
      <c r="D35" s="8812">
        <v>634</v>
      </c>
      <c r="E35" s="8812">
        <v>632</v>
      </c>
      <c r="F35" s="8812"/>
      <c r="G35" s="8813">
        <f>VLOOKUP(C35,'Data Products'!$A:$B,2,0)</f>
      </c>
      <c r="H35" s="8814">
        <f t="shared" si="13"/>
      </c>
      <c r="I35" s="8815">
        <v>45646</v>
      </c>
      <c r="J35" s="8816">
        <f t="shared" si="8"/>
      </c>
      <c r="K35" s="8812">
        <v>25</v>
      </c>
      <c r="L35" s="8812">
        <v>31</v>
      </c>
      <c r="M35" s="8812">
        <v>100</v>
      </c>
      <c r="N35" s="8812">
        <v>200</v>
      </c>
      <c r="O35" s="8811" t="s">
        <v>10578</v>
      </c>
      <c r="P35" s="8812">
        <v>0</v>
      </c>
      <c r="Q35" s="8812">
        <v>0</v>
      </c>
      <c r="R35" s="8812">
        <v>267</v>
      </c>
      <c r="S35" s="8812">
        <v>265</v>
      </c>
      <c r="T35" s="8812">
        <v>367</v>
      </c>
      <c r="U35" s="8812">
        <v>367</v>
      </c>
      <c r="V35" s="8812">
        <v>0</v>
      </c>
      <c r="W35" s="8812">
        <v>0</v>
      </c>
      <c r="X35" s="8812">
        <v>0</v>
      </c>
      <c r="Y35" s="8812">
        <v>0</v>
      </c>
      <c r="Z35" s="8812">
        <v>0</v>
      </c>
      <c r="AA35" s="8812">
        <v>0</v>
      </c>
      <c r="AB35" s="8817">
        <f t="shared" si="5"/>
      </c>
      <c r="AC35" s="8818">
        <f t="shared" si="0"/>
      </c>
      <c r="AD35" s="8819">
        <f t="shared" si="16"/>
      </c>
      <c r="AE35" s="8820">
        <f t="shared" si="10"/>
      </c>
      <c r="AF35" s="8821">
        <f>VLOOKUP(C35,'Data Products'!$A:$J,10,0)</f>
      </c>
      <c r="AG35" s="8822">
        <f t="shared" si="2"/>
      </c>
      <c r="AH35" s="8823">
        <f t="shared" si="18"/>
      </c>
      <c r="AI35" s="8840" t="s">
        <v>10579</v>
      </c>
      <c r="AJ35" s="8824"/>
      <c r="AK35" s="8825"/>
      <c r="AL35" s="8839"/>
      <c r="AM35" s="8825"/>
      <c r="AN35" s="8825"/>
    </row>
    <row customHeight="true" hidden="true" ht="18" r="36">
      <c r="A36" s="8811">
        <v>34</v>
      </c>
      <c r="B36" s="8811" t="s">
        <v>10535</v>
      </c>
      <c r="C36" s="8811" t="s">
        <v>10580</v>
      </c>
      <c r="D36" s="8812">
        <v>0</v>
      </c>
      <c r="E36" s="8812">
        <v>0</v>
      </c>
      <c r="F36" s="8812"/>
      <c r="G36" s="8813">
        <f>VLOOKUP(C36,'Data Products'!$A:$B,2,0)</f>
      </c>
      <c r="H36" s="8814">
        <f t="shared" si="13"/>
      </c>
      <c r="I36" s="8815">
        <v>45646</v>
      </c>
      <c r="J36" s="8816">
        <f t="shared" si="8"/>
      </c>
      <c r="K36" s="8812">
        <v>0</v>
      </c>
      <c r="L36" s="8812">
        <v>0</v>
      </c>
      <c r="M36" s="8812">
        <v>100</v>
      </c>
      <c r="N36" s="8812">
        <v>200</v>
      </c>
      <c r="O36" s="8811" t="s">
        <v>10578</v>
      </c>
      <c r="P36" s="8812">
        <v>0</v>
      </c>
      <c r="Q36" s="8812">
        <v>0</v>
      </c>
      <c r="R36" s="8812">
        <v>0</v>
      </c>
      <c r="S36" s="8812">
        <v>0</v>
      </c>
      <c r="T36" s="8812">
        <v>0</v>
      </c>
      <c r="U36" s="8812">
        <v>0</v>
      </c>
      <c r="V36" s="8812">
        <v>0</v>
      </c>
      <c r="W36" s="8812">
        <v>0</v>
      </c>
      <c r="X36" s="8812">
        <v>0</v>
      </c>
      <c r="Y36" s="8812">
        <v>0</v>
      </c>
      <c r="Z36" s="8812">
        <v>0</v>
      </c>
      <c r="AA36" s="8812">
        <v>0</v>
      </c>
      <c r="AB36" s="8817">
        <f t="shared" si="5"/>
      </c>
      <c r="AC36" s="8827">
        <f t="shared" si="0"/>
      </c>
      <c r="AD36" s="8819">
        <f t="shared" si="16"/>
      </c>
      <c r="AE36" s="8828">
        <f t="shared" si="10"/>
      </c>
      <c r="AF36" s="8821">
        <f>VLOOKUP(C36,'Data Products'!$A:$J,10,0)</f>
      </c>
      <c r="AG36" s="8822">
        <f t="shared" si="2"/>
      </c>
      <c r="AH36" s="8823">
        <f t="shared" si="18"/>
      </c>
      <c r="AI36" s="8824"/>
      <c r="AJ36" s="8824"/>
      <c r="AK36" s="8825"/>
      <c r="AL36" s="8839"/>
      <c r="AM36" s="8825"/>
      <c r="AN36" s="8825"/>
    </row>
    <row r="37">
      <c r="A37" s="8811">
        <v>35</v>
      </c>
      <c r="B37" s="8811" t="s">
        <v>10532</v>
      </c>
      <c r="C37" s="8811" t="s">
        <v>10581</v>
      </c>
      <c r="D37" s="8812">
        <v>1548</v>
      </c>
      <c r="E37" s="8812">
        <v>1548</v>
      </c>
      <c r="F37" s="8812"/>
      <c r="G37" s="8813">
        <f>VLOOKUP(C37,'Data Products'!$A:$B,2,0)</f>
      </c>
      <c r="H37" s="8814">
        <f t="shared" si="13"/>
      </c>
      <c r="I37" s="8815">
        <v>45681</v>
      </c>
      <c r="J37" s="8816">
        <f t="shared" si="8"/>
      </c>
      <c r="K37" s="8812">
        <v>52</v>
      </c>
      <c r="L37" s="8812">
        <v>138</v>
      </c>
      <c r="M37" s="8812">
        <v>1500</v>
      </c>
      <c r="N37" s="8812">
        <v>3000</v>
      </c>
      <c r="O37" s="8811" t="s">
        <v>10582</v>
      </c>
      <c r="P37" s="8812">
        <v>0</v>
      </c>
      <c r="Q37" s="8812">
        <v>0</v>
      </c>
      <c r="R37" s="8812">
        <v>756</v>
      </c>
      <c r="S37" s="8812">
        <v>756</v>
      </c>
      <c r="T37" s="8812">
        <v>784</v>
      </c>
      <c r="U37" s="8812">
        <v>784</v>
      </c>
      <c r="V37" s="8812">
        <v>8</v>
      </c>
      <c r="W37" s="8812">
        <v>8</v>
      </c>
      <c r="X37" s="8812">
        <v>0</v>
      </c>
      <c r="Y37" s="8812">
        <v>0</v>
      </c>
      <c r="Z37" s="8812">
        <v>0</v>
      </c>
      <c r="AA37" s="8812">
        <v>0</v>
      </c>
      <c r="AB37" s="8817">
        <f t="shared" si="5"/>
      </c>
      <c r="AC37" s="8818">
        <f t="shared" si="0"/>
      </c>
      <c r="AD37" s="8819">
        <f t="shared" si="16"/>
      </c>
      <c r="AE37" s="8820">
        <f t="shared" si="10"/>
      </c>
      <c r="AF37" s="8821">
        <f>VLOOKUP(C37,'Data Products'!$A:$J,10,0)</f>
      </c>
      <c r="AG37" s="8822">
        <f t="shared" si="2"/>
      </c>
      <c r="AH37" s="8823">
        <f t="shared" si="18"/>
      </c>
      <c r="AI37" s="8824"/>
      <c r="AJ37" s="8841"/>
      <c r="AK37" s="8841"/>
      <c r="AL37" s="8842"/>
      <c r="AM37" s="8841"/>
      <c r="AN37" s="8841"/>
    </row>
    <row r="38">
      <c r="A38" s="8811">
        <v>36</v>
      </c>
      <c r="B38" s="8811" t="s">
        <v>10532</v>
      </c>
      <c r="C38" s="8811" t="s">
        <v>10583</v>
      </c>
      <c r="D38" s="8812">
        <v>2666</v>
      </c>
      <c r="E38" s="8812">
        <v>2666</v>
      </c>
      <c r="F38" s="8812"/>
      <c r="G38" s="8813">
        <f>VLOOKUP(C38,'Data Products'!$A:$B,2,0)</f>
      </c>
      <c r="H38" s="8814">
        <f t="shared" si="13"/>
      </c>
      <c r="I38" s="8815">
        <v>45520</v>
      </c>
      <c r="J38" s="8816">
        <f t="shared" si="8"/>
      </c>
      <c r="K38" s="8812">
        <v>35</v>
      </c>
      <c r="L38" s="8812">
        <v>61</v>
      </c>
      <c r="M38" s="8812">
        <v>150</v>
      </c>
      <c r="N38" s="8812">
        <v>300</v>
      </c>
      <c r="O38" s="8811" t="s">
        <v>10582</v>
      </c>
      <c r="P38" s="8812">
        <v>0</v>
      </c>
      <c r="Q38" s="8812">
        <v>0</v>
      </c>
      <c r="R38" s="8812">
        <v>1532</v>
      </c>
      <c r="S38" s="8812">
        <v>1532</v>
      </c>
      <c r="T38" s="8812">
        <v>1134</v>
      </c>
      <c r="U38" s="8812">
        <v>1134</v>
      </c>
      <c r="V38" s="8812">
        <v>0</v>
      </c>
      <c r="W38" s="8812">
        <v>0</v>
      </c>
      <c r="X38" s="8812">
        <v>0</v>
      </c>
      <c r="Y38" s="8812">
        <v>0</v>
      </c>
      <c r="Z38" s="8812">
        <v>0</v>
      </c>
      <c r="AA38" s="8812">
        <v>0</v>
      </c>
      <c r="AB38" s="8817">
        <f t="shared" si="5"/>
      </c>
      <c r="AC38" s="8818">
        <f t="shared" si="0"/>
      </c>
      <c r="AD38" s="8819">
        <f t="shared" si="16"/>
      </c>
      <c r="AE38" s="8820">
        <f t="shared" si="10"/>
      </c>
      <c r="AF38" s="8821">
        <f>VLOOKUP(C38,'Data Products'!$A:$J,10,0)</f>
      </c>
      <c r="AG38" s="8822">
        <f t="shared" si="2"/>
      </c>
      <c r="AH38" s="8823">
        <f t="shared" si="18"/>
      </c>
      <c r="AI38" s="8824"/>
      <c r="AJ38" s="8825"/>
      <c r="AK38" s="8825"/>
      <c r="AL38" s="8839"/>
      <c r="AM38" s="8825"/>
      <c r="AN38" s="8825"/>
    </row>
    <row r="39">
      <c r="A39" s="8811">
        <v>37</v>
      </c>
      <c r="B39" s="8811" t="s">
        <v>10584</v>
      </c>
      <c r="C39" s="8811" t="s">
        <v>10585</v>
      </c>
      <c r="D39" s="8812">
        <v>2062</v>
      </c>
      <c r="E39" s="8812">
        <v>2062</v>
      </c>
      <c r="F39" s="8812"/>
      <c r="G39" s="8813">
        <f>VLOOKUP(C39,'Data Products'!$A:$B,2,0)</f>
      </c>
      <c r="H39" s="8814">
        <f t="shared" si="13"/>
      </c>
      <c r="I39" s="8815">
        <v>45558</v>
      </c>
      <c r="J39" s="8816">
        <f t="shared" si="8"/>
      </c>
      <c r="K39" s="8812">
        <v>1</v>
      </c>
      <c r="L39" s="8812">
        <v>1</v>
      </c>
      <c r="M39" s="8812">
        <v>500</v>
      </c>
      <c r="N39" s="8812">
        <v>1000</v>
      </c>
      <c r="O39" s="8811" t="s">
        <v>10586</v>
      </c>
      <c r="P39" s="8812">
        <v>0</v>
      </c>
      <c r="Q39" s="8812">
        <v>0</v>
      </c>
      <c r="R39" s="8812">
        <v>1289</v>
      </c>
      <c r="S39" s="8812">
        <v>1289</v>
      </c>
      <c r="T39" s="8812">
        <v>773</v>
      </c>
      <c r="U39" s="8812">
        <v>773</v>
      </c>
      <c r="V39" s="8812">
        <v>0</v>
      </c>
      <c r="W39" s="8812">
        <v>0</v>
      </c>
      <c r="X39" s="8812">
        <v>0</v>
      </c>
      <c r="Y39" s="8812">
        <v>0</v>
      </c>
      <c r="Z39" s="8812">
        <v>0</v>
      </c>
      <c r="AA39" s="8812">
        <v>0</v>
      </c>
      <c r="AB39" s="8817">
        <f t="shared" si="5"/>
      </c>
      <c r="AC39" s="8827">
        <f t="shared" si="0"/>
      </c>
      <c r="AD39" s="8819">
        <f t="shared" si="16"/>
      </c>
      <c r="AE39" s="8828">
        <f t="shared" si="10"/>
      </c>
      <c r="AF39" s="8821">
        <f>VLOOKUP(C39,'Data Products'!$A:$J,10,0)</f>
      </c>
      <c r="AG39" s="8822">
        <f t="shared" si="2"/>
      </c>
      <c r="AH39" s="8823">
        <f t="shared" si="18"/>
      </c>
      <c r="AI39" s="8843" t="s">
        <v>10587</v>
      </c>
      <c r="AJ39" s="8825"/>
      <c r="AK39" s="8825"/>
      <c r="AL39" s="8839"/>
      <c r="AM39" s="8825"/>
      <c r="AN39" s="8825"/>
    </row>
    <row customHeight="true" hidden="true" ht="18" r="40">
      <c r="A40" s="8811">
        <v>38</v>
      </c>
      <c r="B40" s="8811" t="s">
        <v>10535</v>
      </c>
      <c r="C40" s="8811" t="s">
        <v>10588</v>
      </c>
      <c r="D40" s="8812">
        <v>0</v>
      </c>
      <c r="E40" s="8812">
        <v>0</v>
      </c>
      <c r="F40" s="8812"/>
      <c r="G40" s="8813">
        <f>VLOOKUP(C40,'Data Products'!$A:$B,2,0)</f>
      </c>
      <c r="H40" s="8814">
        <f t="shared" si="13"/>
      </c>
      <c r="I40" s="8815">
        <v>45630</v>
      </c>
      <c r="J40" s="8816">
        <f t="shared" si="8"/>
      </c>
      <c r="K40" s="8812">
        <v>0</v>
      </c>
      <c r="L40" s="8812">
        <v>0</v>
      </c>
      <c r="M40" s="8812">
        <v>0</v>
      </c>
      <c r="N40" s="8812">
        <v>0</v>
      </c>
      <c r="O40" s="8811" t="s">
        <v>10589</v>
      </c>
      <c r="P40" s="8812">
        <v>0</v>
      </c>
      <c r="Q40" s="8812">
        <v>0</v>
      </c>
      <c r="R40" s="8812">
        <v>0</v>
      </c>
      <c r="S40" s="8812">
        <v>0</v>
      </c>
      <c r="T40" s="8812">
        <v>0</v>
      </c>
      <c r="U40" s="8812">
        <v>0</v>
      </c>
      <c r="V40" s="8812">
        <v>0</v>
      </c>
      <c r="W40" s="8812">
        <v>0</v>
      </c>
      <c r="X40" s="8812">
        <v>0</v>
      </c>
      <c r="Y40" s="8812">
        <v>0</v>
      </c>
      <c r="Z40" s="8812">
        <v>0</v>
      </c>
      <c r="AA40" s="8812">
        <v>0</v>
      </c>
      <c r="AB40" s="8817">
        <f t="shared" si="5"/>
      </c>
      <c r="AC40" s="8827">
        <f t="shared" si="0"/>
      </c>
      <c r="AD40" s="8819">
        <f t="shared" si="16"/>
      </c>
      <c r="AE40" s="8828">
        <f t="shared" si="10"/>
      </c>
      <c r="AF40" s="8821">
        <f>VLOOKUP(C40,'Data Products'!$A:$J,10,0)</f>
      </c>
      <c r="AG40" s="8822">
        <f t="shared" si="2"/>
      </c>
      <c r="AH40" s="8823">
        <f t="shared" si="18"/>
      </c>
      <c r="AI40" s="8824"/>
      <c r="AJ40" s="8825"/>
      <c r="AK40" s="8825"/>
      <c r="AL40" s="8839"/>
      <c r="AM40" s="8825"/>
      <c r="AN40" s="8825"/>
    </row>
    <row customHeight="true" hidden="true" ht="18" r="41">
      <c r="A41" s="8811">
        <v>39</v>
      </c>
      <c r="B41" s="8811" t="s">
        <v>10535</v>
      </c>
      <c r="C41" s="8811" t="s">
        <v>10590</v>
      </c>
      <c r="D41" s="8812">
        <v>0</v>
      </c>
      <c r="E41" s="8812">
        <v>0</v>
      </c>
      <c r="F41" s="8812"/>
      <c r="G41" s="8813">
        <f>VLOOKUP(C41,'Data Products'!$A:$B,2,0)</f>
      </c>
      <c r="H41" s="8844">
        <f t="shared" si="13"/>
      </c>
      <c r="I41" s="8815">
        <v>45630</v>
      </c>
      <c r="J41" s="8816">
        <f t="shared" si="8"/>
      </c>
      <c r="K41" s="8812">
        <v>0</v>
      </c>
      <c r="L41" s="8812">
        <v>0</v>
      </c>
      <c r="M41" s="8812">
        <v>0</v>
      </c>
      <c r="N41" s="8812">
        <v>0</v>
      </c>
      <c r="O41" s="8811" t="s">
        <v>10589</v>
      </c>
      <c r="P41" s="8812">
        <v>0</v>
      </c>
      <c r="Q41" s="8812">
        <v>0</v>
      </c>
      <c r="R41" s="8812">
        <v>0</v>
      </c>
      <c r="S41" s="8812">
        <v>0</v>
      </c>
      <c r="T41" s="8812">
        <v>0</v>
      </c>
      <c r="U41" s="8812">
        <v>0</v>
      </c>
      <c r="V41" s="8812">
        <v>0</v>
      </c>
      <c r="W41" s="8812">
        <v>0</v>
      </c>
      <c r="X41" s="8812">
        <v>0</v>
      </c>
      <c r="Y41" s="8812">
        <v>0</v>
      </c>
      <c r="Z41" s="8812">
        <v>0</v>
      </c>
      <c r="AA41" s="8812">
        <v>0</v>
      </c>
      <c r="AB41" s="8817">
        <f t="shared" si="5"/>
      </c>
      <c r="AC41" s="8833">
        <f t="shared" si="0"/>
      </c>
      <c r="AD41" s="8819">
        <f t="shared" si="16"/>
      </c>
      <c r="AE41" s="8834">
        <f t="shared" si="10"/>
      </c>
      <c r="AF41" s="8821">
        <f>VLOOKUP(C41,'Data Products'!$A:$J,10,0)</f>
      </c>
      <c r="AG41" s="8822">
        <f t="shared" si="2"/>
      </c>
      <c r="AH41" s="8823">
        <f t="shared" si="18"/>
      </c>
      <c r="AI41" s="8845"/>
      <c r="AJ41" s="8846"/>
      <c r="AK41" s="8846"/>
      <c r="AL41" s="8847"/>
      <c r="AM41" s="8846"/>
      <c r="AN41" s="8846"/>
    </row>
    <row customHeight="true" hidden="true" ht="18" r="42">
      <c r="A42" s="8811">
        <v>40</v>
      </c>
      <c r="B42" s="8811" t="s">
        <v>10535</v>
      </c>
      <c r="C42" s="8811" t="s">
        <v>10591</v>
      </c>
      <c r="D42" s="8812">
        <v>0</v>
      </c>
      <c r="E42" s="8812">
        <v>0</v>
      </c>
      <c r="F42" s="8812"/>
      <c r="G42" s="8813">
        <f>VLOOKUP(C42,'Data Products'!$A:$B,2,0)</f>
      </c>
      <c r="H42" s="8844">
        <f t="shared" si="13"/>
      </c>
      <c r="I42" s="8815">
        <v>45630</v>
      </c>
      <c r="J42" s="8816">
        <f t="shared" si="8"/>
      </c>
      <c r="K42" s="8812">
        <v>0</v>
      </c>
      <c r="L42" s="8812">
        <v>0</v>
      </c>
      <c r="M42" s="8812">
        <v>0</v>
      </c>
      <c r="N42" s="8812">
        <v>0</v>
      </c>
      <c r="O42" s="8811" t="s">
        <v>10589</v>
      </c>
      <c r="P42" s="8812">
        <v>0</v>
      </c>
      <c r="Q42" s="8812">
        <v>0</v>
      </c>
      <c r="R42" s="8812">
        <v>0</v>
      </c>
      <c r="S42" s="8812">
        <v>0</v>
      </c>
      <c r="T42" s="8812">
        <v>0</v>
      </c>
      <c r="U42" s="8812">
        <v>0</v>
      </c>
      <c r="V42" s="8812">
        <v>0</v>
      </c>
      <c r="W42" s="8812">
        <v>0</v>
      </c>
      <c r="X42" s="8812">
        <v>0</v>
      </c>
      <c r="Y42" s="8812">
        <v>0</v>
      </c>
      <c r="Z42" s="8812">
        <v>0</v>
      </c>
      <c r="AA42" s="8812">
        <v>0</v>
      </c>
      <c r="AB42" s="8817">
        <f t="shared" si="5"/>
      </c>
      <c r="AC42" s="8827">
        <f t="shared" si="0"/>
      </c>
      <c r="AD42" s="8819">
        <f t="shared" si="16"/>
      </c>
      <c r="AE42" s="8828">
        <f t="shared" si="10"/>
      </c>
      <c r="AF42" s="8821">
        <f>VLOOKUP(C42,'Data Products'!$A:$J,10,0)</f>
      </c>
      <c r="AG42" s="8822">
        <f t="shared" si="2"/>
      </c>
      <c r="AH42" s="8823">
        <f t="shared" si="18"/>
      </c>
      <c r="AI42" s="8848"/>
      <c r="AJ42" s="8849"/>
      <c r="AK42" s="8849"/>
      <c r="AL42" s="8848"/>
      <c r="AM42" s="8849"/>
      <c r="AN42" s="8849"/>
    </row>
    <row r="43">
      <c r="A43" s="8811">
        <v>41</v>
      </c>
      <c r="B43" s="8811" t="s">
        <v>10526</v>
      </c>
      <c r="C43" s="8811" t="s">
        <v>10592</v>
      </c>
      <c r="D43" s="8812">
        <v>215</v>
      </c>
      <c r="E43" s="8812">
        <v>215</v>
      </c>
      <c r="F43" s="8850"/>
      <c r="G43" s="8813">
        <f>VLOOKUP(C43,'Data Products'!$A:$B,2,0)</f>
      </c>
      <c r="H43" s="8844">
        <f t="shared" si="13"/>
      </c>
      <c r="I43" s="8815">
        <v>45898</v>
      </c>
      <c r="J43" s="8816">
        <f t="shared" si="8"/>
      </c>
      <c r="K43" s="8812">
        <v>13</v>
      </c>
      <c r="L43" s="8812">
        <v>21</v>
      </c>
      <c r="M43" s="8812">
        <v>0</v>
      </c>
      <c r="N43" s="8812">
        <v>0</v>
      </c>
      <c r="O43" s="8811" t="s">
        <v>10593</v>
      </c>
      <c r="P43" s="8812">
        <v>0</v>
      </c>
      <c r="Q43" s="8812">
        <v>0</v>
      </c>
      <c r="R43" s="8812">
        <v>130</v>
      </c>
      <c r="S43" s="8812">
        <v>130</v>
      </c>
      <c r="T43" s="8812">
        <v>85</v>
      </c>
      <c r="U43" s="8812">
        <v>85</v>
      </c>
      <c r="V43" s="8812">
        <v>0</v>
      </c>
      <c r="W43" s="8812">
        <v>0</v>
      </c>
      <c r="X43" s="8812">
        <v>0</v>
      </c>
      <c r="Y43" s="8812">
        <v>0</v>
      </c>
      <c r="Z43" s="8812">
        <v>0</v>
      </c>
      <c r="AA43" s="8812">
        <v>0</v>
      </c>
      <c r="AB43" s="8817">
        <f t="shared" si="5"/>
      </c>
      <c r="AC43" s="8837">
        <f t="shared" si="0"/>
      </c>
      <c r="AD43" s="8819">
        <f t="shared" si="16"/>
      </c>
      <c r="AE43" s="8838">
        <f t="shared" si="10"/>
      </c>
      <c r="AF43" s="8821">
        <f>VLOOKUP(C43,'Data Products'!$A:$J,10,0)</f>
      </c>
      <c r="AG43" s="8822">
        <f t="shared" si="2"/>
      </c>
      <c r="AH43" s="8823">
        <f t="shared" si="18"/>
      </c>
      <c r="AI43" s="8851" t="s">
        <v>10594</v>
      </c>
      <c r="AJ43" s="8849"/>
      <c r="AK43" s="8849"/>
      <c r="AL43" s="8848"/>
      <c r="AM43" s="8849"/>
      <c r="AN43" s="8849"/>
    </row>
    <row customHeight="true" ht="18" r="44">
      <c r="A44" s="8811">
        <v>42</v>
      </c>
      <c r="B44" s="8811" t="s">
        <v>10532</v>
      </c>
      <c r="C44" s="8811" t="s">
        <v>10595</v>
      </c>
      <c r="D44" s="8832">
        <v>1819</v>
      </c>
      <c r="E44" s="8832">
        <v>1814</v>
      </c>
      <c r="F44" s="8850"/>
      <c r="G44" s="8813">
        <f>VLOOKUP(C44,'Data Products'!$A:$B,2,0)</f>
      </c>
      <c r="H44" s="8844">
        <f t="shared" si="13"/>
      </c>
      <c r="I44" s="8852">
        <v>46030</v>
      </c>
      <c r="J44" s="8816">
        <f t="shared" si="8"/>
      </c>
      <c r="K44" s="8832">
        <v>62</v>
      </c>
      <c r="L44" s="8832">
        <v>135</v>
      </c>
      <c r="M44" s="8812">
        <v>0</v>
      </c>
      <c r="N44" s="8812">
        <v>0</v>
      </c>
      <c r="O44" s="8811" t="s">
        <v>10596</v>
      </c>
      <c r="P44" s="8812">
        <v>0</v>
      </c>
      <c r="Q44" s="8812">
        <v>0</v>
      </c>
      <c r="R44" s="8812">
        <v>856</v>
      </c>
      <c r="S44" s="8812">
        <v>851</v>
      </c>
      <c r="T44" s="8812">
        <v>963</v>
      </c>
      <c r="U44" s="8812">
        <v>963</v>
      </c>
      <c r="V44" s="8812">
        <v>0</v>
      </c>
      <c r="W44" s="8812">
        <v>0</v>
      </c>
      <c r="X44" s="8812">
        <v>0</v>
      </c>
      <c r="Y44" s="8812">
        <v>0</v>
      </c>
      <c r="Z44" s="8812">
        <v>0</v>
      </c>
      <c r="AA44" s="8812">
        <v>0</v>
      </c>
      <c r="AB44" s="8817">
        <f t="shared" si="5"/>
      </c>
      <c r="AC44" s="8837">
        <f t="shared" si="0"/>
      </c>
      <c r="AD44" s="8819">
        <f t="shared" si="16"/>
      </c>
      <c r="AE44" s="8838">
        <f t="shared" si="10"/>
      </c>
      <c r="AF44" s="8821">
        <f>VLOOKUP(C44,'Data Products'!$A:$J,10,0)</f>
      </c>
      <c r="AG44" s="8822">
        <f t="shared" si="2"/>
      </c>
      <c r="AH44" s="8823">
        <f t="shared" si="18"/>
      </c>
      <c r="AI44" s="8851"/>
      <c r="AJ44" s="8849"/>
      <c r="AK44" s="8849"/>
      <c r="AL44" s="8848"/>
      <c r="AM44" s="8849"/>
      <c r="AN44" s="8849"/>
    </row>
    <row r="45">
      <c r="A45" s="8853"/>
      <c r="B45" s="8854"/>
      <c r="C45" s="8853"/>
      <c r="D45" s="8853"/>
      <c r="E45" s="8853"/>
      <c r="F45" s="8853"/>
      <c r="G45" s="8853"/>
      <c r="H45" s="8853"/>
      <c r="I45" s="8853"/>
      <c r="J45" s="8855"/>
      <c r="K45" s="8850"/>
      <c r="L45" s="8850" t="s">
        <v>10597</v>
      </c>
      <c r="M45" s="8850"/>
      <c r="N45" s="8850"/>
      <c r="O45" s="8850"/>
      <c r="P45" s="8850"/>
      <c r="Q45" s="8850"/>
      <c r="R45" s="8850"/>
      <c r="S45" s="8850"/>
      <c r="T45" s="8850"/>
      <c r="U45" s="8850"/>
      <c r="V45" s="8850"/>
      <c r="W45" s="8850"/>
      <c r="X45" s="8850"/>
      <c r="Y45" s="8850"/>
      <c r="Z45" s="8850"/>
      <c r="AA45" s="8850"/>
      <c r="AB45" s="8850"/>
      <c r="AC45" s="8850"/>
      <c r="AD45" s="8850"/>
      <c r="AE45" s="8856" t="s">
        <v>10598</v>
      </c>
      <c r="AF45" s="8857"/>
      <c r="AG45" s="8857">
        <f>SUM(AG3:AG43)</f>
      </c>
      <c r="AH45" s="8858"/>
      <c r="AI45" s="8859"/>
      <c r="AJ45" s="8860"/>
      <c r="AK45" s="8860"/>
      <c r="AL45" s="8859"/>
      <c r="AM45" s="8860"/>
      <c r="AN45" s="8860"/>
    </row>
    <row r="46">
      <c r="A46" s="8850"/>
      <c r="B46" s="8854"/>
      <c r="C46" s="8854"/>
      <c r="D46" s="8850"/>
      <c r="E46" s="8850"/>
      <c r="F46" s="8850"/>
      <c r="G46" s="8854"/>
      <c r="H46" s="8855"/>
      <c r="I46" s="8855"/>
      <c r="J46" s="8855"/>
      <c r="K46" s="8850"/>
      <c r="L46" s="8850"/>
      <c r="M46" s="8850"/>
      <c r="N46" s="8850"/>
      <c r="O46" s="8850"/>
      <c r="P46" s="8850"/>
      <c r="Q46" s="8850"/>
      <c r="R46" s="8850"/>
      <c r="S46" s="8850"/>
      <c r="T46" s="8850"/>
      <c r="U46" s="8850"/>
      <c r="V46" s="8850"/>
      <c r="W46" s="8850"/>
      <c r="X46" s="8850"/>
      <c r="Y46" s="8850"/>
      <c r="Z46" s="8850"/>
      <c r="AA46" s="8850"/>
      <c r="AB46" s="8850"/>
      <c r="AC46" s="8850"/>
      <c r="AD46" s="8850"/>
      <c r="AE46" s="8861" t="s">
        <v>10599</v>
      </c>
      <c r="AF46" s="8862">
        <f t="shared" ref="AF46:AF49" si="7">AG46/$AG$45</f>
      </c>
      <c r="AG46" s="8863">
        <f t="shared" ref="AG46:AG49" si="4">SUMIFS($AG$3:$AG$43,$AE$3:$AE$43,AE46)</f>
      </c>
      <c r="AH46" s="8864"/>
      <c r="AI46" s="8859"/>
      <c r="AJ46" s="8860"/>
      <c r="AK46" s="8860"/>
      <c r="AL46" s="8859"/>
      <c r="AM46" s="8860"/>
      <c r="AN46" s="8860"/>
    </row>
    <row r="47">
      <c r="A47" s="8850"/>
      <c r="B47" s="8854"/>
      <c r="C47" s="8854"/>
      <c r="D47" s="8850"/>
      <c r="E47" s="8850"/>
      <c r="F47" s="8850"/>
      <c r="G47" s="8854"/>
      <c r="H47" s="8855"/>
      <c r="I47" s="8855"/>
      <c r="J47" s="8855"/>
      <c r="K47" s="8850"/>
      <c r="L47" s="8850"/>
      <c r="M47" s="8850"/>
      <c r="N47" s="8850"/>
      <c r="O47" s="8850"/>
      <c r="P47" s="8850"/>
      <c r="Q47" s="8850"/>
      <c r="R47" s="8850"/>
      <c r="S47" s="8850"/>
      <c r="T47" s="8850"/>
      <c r="U47" s="8850"/>
      <c r="V47" s="8850"/>
      <c r="W47" s="8850"/>
      <c r="X47" s="8850"/>
      <c r="Y47" s="8850"/>
      <c r="Z47" s="8850"/>
      <c r="AA47" s="8850"/>
      <c r="AB47" s="8850"/>
      <c r="AC47" s="8850"/>
      <c r="AD47" s="8850"/>
      <c r="AE47" s="8861" t="s">
        <v>10600</v>
      </c>
      <c r="AF47" s="8862">
        <f t="shared" si="7"/>
      </c>
      <c r="AG47" s="8863">
        <f t="shared" si="4"/>
      </c>
      <c r="AH47" s="8864"/>
      <c r="AI47" s="8859"/>
      <c r="AJ47" s="8860"/>
      <c r="AK47" s="8860"/>
      <c r="AL47" s="8859"/>
      <c r="AM47" s="8860"/>
      <c r="AN47" s="8860"/>
    </row>
    <row r="48">
      <c r="A48" s="8850"/>
      <c r="B48" s="8854"/>
      <c r="C48" s="8854"/>
      <c r="D48" s="8850"/>
      <c r="E48" s="8850"/>
      <c r="F48" s="8850"/>
      <c r="G48" s="8854"/>
      <c r="H48" s="8855"/>
      <c r="I48" s="8855"/>
      <c r="J48" s="8855"/>
      <c r="K48" s="8850"/>
      <c r="L48" s="8850"/>
      <c r="M48" s="8850"/>
      <c r="N48" s="8850"/>
      <c r="O48" s="8850"/>
      <c r="P48" s="8850"/>
      <c r="Q48" s="8850"/>
      <c r="R48" s="8850"/>
      <c r="S48" s="8850"/>
      <c r="T48" s="8850"/>
      <c r="U48" s="8850"/>
      <c r="V48" s="8850"/>
      <c r="W48" s="8850"/>
      <c r="X48" s="8850"/>
      <c r="Y48" s="8850"/>
      <c r="Z48" s="8850"/>
      <c r="AA48" s="8850"/>
      <c r="AB48" s="8850"/>
      <c r="AC48" s="8850"/>
      <c r="AD48" s="8850"/>
      <c r="AE48" s="8861" t="s">
        <v>10601</v>
      </c>
      <c r="AF48" s="8862">
        <f t="shared" si="7"/>
      </c>
      <c r="AG48" s="8863">
        <f t="shared" si="4"/>
      </c>
      <c r="AH48" s="8864"/>
      <c r="AI48" s="8859"/>
      <c r="AJ48" s="8860"/>
      <c r="AK48" s="8860"/>
      <c r="AL48" s="8859"/>
      <c r="AM48" s="8860"/>
      <c r="AN48" s="8860"/>
    </row>
    <row r="49">
      <c r="A49" s="8850"/>
      <c r="B49" s="8854"/>
      <c r="C49" s="8854"/>
      <c r="D49" s="8850"/>
      <c r="E49" s="8850"/>
      <c r="F49" s="8850"/>
      <c r="G49" s="8854"/>
      <c r="H49" s="8855"/>
      <c r="I49" s="8855"/>
      <c r="J49" s="8855"/>
      <c r="K49" s="8850"/>
      <c r="L49" s="8850"/>
      <c r="M49" s="8850"/>
      <c r="N49" s="8850"/>
      <c r="O49" s="8850"/>
      <c r="P49" s="8850"/>
      <c r="Q49" s="8850"/>
      <c r="R49" s="8850"/>
      <c r="S49" s="8850"/>
      <c r="T49" s="8850"/>
      <c r="U49" s="8850"/>
      <c r="V49" s="8850"/>
      <c r="W49" s="8850"/>
      <c r="X49" s="8850"/>
      <c r="Y49" s="8850"/>
      <c r="Z49" s="8850"/>
      <c r="AA49" s="8850"/>
      <c r="AB49" s="8850"/>
      <c r="AC49" s="8850"/>
      <c r="AD49" s="8850"/>
      <c r="AE49" s="8861" t="s">
        <v>10602</v>
      </c>
      <c r="AF49" s="8862">
        <f t="shared" si="7"/>
      </c>
      <c r="AG49" s="8863">
        <f t="shared" si="4"/>
      </c>
      <c r="AH49" s="8864"/>
      <c r="AI49" s="8859"/>
      <c r="AJ49" s="8860"/>
      <c r="AK49" s="8860"/>
      <c r="AL49" s="8859"/>
      <c r="AM49" s="8860"/>
      <c r="AN49" s="8860"/>
    </row>
    <row r="50">
      <c r="A50" s="8850"/>
      <c r="B50" s="8854"/>
      <c r="C50" s="8854"/>
      <c r="D50" s="8850"/>
      <c r="E50" s="8850"/>
      <c r="F50" s="8850"/>
      <c r="G50" s="8854"/>
      <c r="H50" s="8855"/>
      <c r="I50" s="8855"/>
      <c r="J50" s="8855"/>
      <c r="K50" s="8850"/>
      <c r="L50" s="8850"/>
      <c r="M50" s="8850"/>
      <c r="N50" s="8850"/>
      <c r="O50" s="8850"/>
      <c r="P50" s="8850"/>
      <c r="Q50" s="8850"/>
      <c r="R50" s="8850"/>
      <c r="S50" s="8850"/>
      <c r="T50" s="8850"/>
      <c r="U50" s="8850"/>
      <c r="V50" s="8850"/>
      <c r="W50" s="8850"/>
      <c r="X50" s="8850"/>
      <c r="Y50" s="8850"/>
      <c r="Z50" s="8850"/>
      <c r="AA50" s="8850"/>
      <c r="AB50" s="8850"/>
      <c r="AC50" s="8850"/>
      <c r="AD50" s="8850"/>
      <c r="AE50" s="8861" t="s">
        <v>10515</v>
      </c>
      <c r="AF50" s="8865">
        <f>AVERAGE(AH3:AH43)/AVERAGE(D3:D43)</f>
      </c>
      <c r="AG50" s="8863">
        <f>SUMIF($H$3:$H$43,"&lt;90",$AG$3:$AG$43)</f>
      </c>
      <c r="AH50" s="8866"/>
      <c r="AI50" s="8859"/>
      <c r="AJ50" s="8860"/>
      <c r="AK50" s="8860"/>
      <c r="AL50" s="8859"/>
      <c r="AM50" s="8860"/>
      <c r="AN50" s="8860"/>
    </row>
    <row r="51">
      <c r="A51" s="8850"/>
      <c r="B51" s="8854"/>
      <c r="C51" s="8854"/>
      <c r="D51" s="8850"/>
      <c r="E51" s="8850"/>
      <c r="F51" s="8850"/>
      <c r="G51" s="8854"/>
      <c r="H51" s="8855"/>
      <c r="I51" s="8855"/>
      <c r="J51" s="8855"/>
      <c r="K51" s="8850"/>
      <c r="L51" s="8850"/>
      <c r="M51" s="8850"/>
      <c r="N51" s="8850"/>
      <c r="O51" s="8850"/>
      <c r="P51" s="8850"/>
      <c r="Q51" s="8850"/>
      <c r="R51" s="8850"/>
      <c r="S51" s="8850"/>
      <c r="T51" s="8850"/>
      <c r="U51" s="8850"/>
      <c r="V51" s="8850"/>
      <c r="W51" s="8850"/>
      <c r="X51" s="8850"/>
      <c r="Y51" s="8850"/>
      <c r="Z51" s="8850"/>
      <c r="AA51" s="8850"/>
      <c r="AB51" s="8850"/>
      <c r="AC51" s="8850"/>
      <c r="AD51" s="8850"/>
      <c r="AE51" s="8850"/>
      <c r="AF51" s="8866"/>
      <c r="AG51" s="8866"/>
      <c r="AH51" s="8866"/>
      <c r="AI51" s="8859"/>
      <c r="AJ51" s="8860"/>
      <c r="AK51" s="8860"/>
      <c r="AL51" s="8859"/>
      <c r="AM51" s="8860"/>
      <c r="AN51" s="8860"/>
    </row>
    <row r="52">
      <c r="A52" s="8806" t="s">
        <v>10603</v>
      </c>
      <c r="B52" s="8806" t="s">
        <v>10490</v>
      </c>
      <c r="C52" s="8806" t="s">
        <v>10491</v>
      </c>
      <c r="D52" s="8806" t="s">
        <v>10492</v>
      </c>
      <c r="E52" s="8806"/>
      <c r="F52" s="8806" t="s">
        <v>10604</v>
      </c>
      <c r="G52" s="8867" t="s">
        <v>10494</v>
      </c>
      <c r="H52" s="8868" t="s">
        <v>10495</v>
      </c>
      <c r="I52" s="8805" t="s">
        <v>10496</v>
      </c>
      <c r="J52" s="8805" t="s">
        <v>10497</v>
      </c>
      <c r="K52" s="8806" t="s">
        <v>10498</v>
      </c>
      <c r="L52" s="8806" t="s">
        <v>10499</v>
      </c>
      <c r="M52" s="8806" t="s">
        <v>10605</v>
      </c>
      <c r="N52" s="8806" t="s">
        <v>10606</v>
      </c>
      <c r="O52" s="8806" t="s">
        <v>10502</v>
      </c>
      <c r="P52" s="8869"/>
      <c r="Q52" s="8869"/>
      <c r="R52" s="8869"/>
      <c r="S52" s="8869"/>
      <c r="T52" s="8869"/>
      <c r="U52" s="8869"/>
      <c r="V52" s="8869"/>
      <c r="W52" s="8869"/>
      <c r="X52" s="8869"/>
      <c r="Y52" s="8869"/>
      <c r="Z52" s="8869"/>
      <c r="AA52" s="8869"/>
      <c r="AB52" s="8870" t="s">
        <v>10509</v>
      </c>
      <c r="AC52" s="8868" t="s">
        <v>10510</v>
      </c>
      <c r="AD52" s="8868" t="s">
        <v>10607</v>
      </c>
      <c r="AE52" s="8868" t="s">
        <v>10608</v>
      </c>
      <c r="AF52" s="8871" t="s">
        <v>10513</v>
      </c>
      <c r="AG52" s="8871" t="s">
        <v>10514</v>
      </c>
      <c r="AH52" s="8805" t="s">
        <v>10515</v>
      </c>
      <c r="AI52" s="8868" t="s">
        <v>10516</v>
      </c>
      <c r="AJ52" s="8805" t="s">
        <v>10517</v>
      </c>
      <c r="AK52" s="8806" t="s">
        <v>10518</v>
      </c>
      <c r="AL52" s="8806" t="s">
        <v>10609</v>
      </c>
      <c r="AM52" s="8806" t="s">
        <v>10520</v>
      </c>
      <c r="AN52" s="8806" t="s">
        <v>10521</v>
      </c>
    </row>
    <row r="53">
      <c r="A53" s="8806" t="s">
        <v>10522</v>
      </c>
      <c r="B53" s="8806"/>
      <c r="C53" s="8806"/>
      <c r="D53" s="8806" t="s">
        <v>10523</v>
      </c>
      <c r="E53" s="8810" t="s">
        <v>10524</v>
      </c>
      <c r="F53" s="8806"/>
      <c r="G53" s="8872"/>
      <c r="H53" s="8868"/>
      <c r="I53" s="8805"/>
      <c r="J53" s="8805"/>
      <c r="K53" s="8806" t="s">
        <v>10525</v>
      </c>
      <c r="L53" s="8806" t="s">
        <v>10525</v>
      </c>
      <c r="M53" s="8806"/>
      <c r="N53" s="8806"/>
      <c r="O53" s="8806"/>
      <c r="P53" s="8869"/>
      <c r="Q53" s="8869"/>
      <c r="R53" s="8869"/>
      <c r="S53" s="8869"/>
      <c r="T53" s="8869"/>
      <c r="U53" s="8869"/>
      <c r="V53" s="8869"/>
      <c r="W53" s="8869"/>
      <c r="X53" s="8869"/>
      <c r="Y53" s="8869"/>
      <c r="Z53" s="8869"/>
      <c r="AA53" s="8869"/>
      <c r="AB53" s="8870"/>
      <c r="AC53" s="8868"/>
      <c r="AD53" s="8868"/>
      <c r="AE53" s="8868"/>
      <c r="AF53" s="8871"/>
      <c r="AG53" s="8871"/>
      <c r="AH53" s="8805"/>
      <c r="AI53" s="8868"/>
      <c r="AJ53" s="8805"/>
      <c r="AK53" s="8806"/>
      <c r="AL53" s="8806"/>
      <c r="AM53" s="8806"/>
      <c r="AN53" s="8806"/>
    </row>
    <row r="54">
      <c r="A54" s="8873">
        <v>1</v>
      </c>
      <c r="B54" s="8811" t="s">
        <v>10532</v>
      </c>
      <c r="C54" s="8811" t="s">
        <v>10610</v>
      </c>
      <c r="D54" s="8812">
        <v>17061</v>
      </c>
      <c r="E54" s="8826">
        <v>17061</v>
      </c>
      <c r="F54" s="8874"/>
      <c r="G54" s="8875">
        <f>VLOOKUP(C54,'Data Products'!$A:$J,2,0)</f>
      </c>
      <c r="H54" s="8876">
        <f t="shared" ref="H54:H78" si="14">IFERROR(G54-TODAY(),"")</f>
      </c>
      <c r="I54" s="8815">
        <v>45840</v>
      </c>
      <c r="J54" s="8816">
        <f t="shared" ref="J54:J125" si="9">TODAY()-I54</f>
      </c>
      <c r="K54" s="8832">
        <v>8860</v>
      </c>
      <c r="L54" s="8877">
        <v>14491</v>
      </c>
      <c r="M54" s="8812">
        <v>6000</v>
      </c>
      <c r="N54" s="8812">
        <v>12000</v>
      </c>
      <c r="O54" s="8811" t="s">
        <v>10537</v>
      </c>
      <c r="P54" s="8850"/>
      <c r="Q54" s="8850"/>
      <c r="R54" s="8878"/>
      <c r="S54" s="8850"/>
      <c r="T54" s="8850"/>
      <c r="U54" s="8850"/>
      <c r="V54" s="8850"/>
      <c r="W54" s="8850"/>
      <c r="X54" s="8850"/>
      <c r="Y54" s="8850"/>
      <c r="Z54" s="8850"/>
      <c r="AA54" s="8850"/>
      <c r="AB54" s="8879">
        <f t="shared" ref="AB54:AB125" si="6">L54/30</f>
      </c>
      <c r="AC54" s="8833">
        <f t="shared" ref="AC54:AC125" si="1">IFERROR(D54/AB54,"-")</f>
      </c>
      <c r="AD54" s="8819">
        <f t="shared" ref="AD54:AD125" si="17">IFERROR(TODAY()+AC54,"-")</f>
      </c>
      <c r="AE54" s="8834">
        <f t="shared" ref="AE54:AE125" si="11">_xlfn.IFS(AC54="-","Not sold yet",AND(AC54&lt;=150,AC54&gt;60),"Out of stock more than 60 days",AC54&lt;=60,"Out of stock less than 60 days",AC54&gt;=150,"Out of stock more than 150 days")</f>
      </c>
      <c r="AF54" s="8821">
        <f>VLOOKUP(C54,'Data Products'!$A:$J,10,0)</f>
      </c>
      <c r="AG54" s="8822">
        <f t="shared" ref="AG54:AG125" si="3">AF54*D54</f>
      </c>
      <c r="AH54" s="8822"/>
      <c r="AI54" s="8840"/>
      <c r="AJ54" s="8824"/>
      <c r="AK54" s="8825"/>
      <c r="AL54" s="8824"/>
      <c r="AM54" s="8825"/>
      <c r="AN54" s="8825"/>
    </row>
    <row customHeight="true" hidden="true" ht="18" r="55">
      <c r="A55" s="8873">
        <v>2</v>
      </c>
      <c r="B55" s="8811" t="s">
        <v>10535</v>
      </c>
      <c r="C55" s="8811" t="s">
        <v>10611</v>
      </c>
      <c r="D55" s="8812">
        <v>0</v>
      </c>
      <c r="E55" s="8826">
        <v>0</v>
      </c>
      <c r="F55" s="8874"/>
      <c r="G55" s="8875">
        <f>VLOOKUP(C55,'Data Products'!$A:$J,2,0)</f>
      </c>
      <c r="H55" s="8876">
        <f t="shared" si="14"/>
      </c>
      <c r="I55" s="8815">
        <v>45376</v>
      </c>
      <c r="J55" s="8816">
        <f t="shared" si="9"/>
      </c>
      <c r="K55" s="8812">
        <v>0</v>
      </c>
      <c r="L55" s="8812">
        <v>0</v>
      </c>
      <c r="M55" s="8812">
        <v>0</v>
      </c>
      <c r="N55" s="8812">
        <v>0</v>
      </c>
      <c r="O55" s="8811" t="s">
        <v>10612</v>
      </c>
      <c r="P55" s="8850"/>
      <c r="Q55" s="8850"/>
      <c r="R55" s="8878"/>
      <c r="S55" s="8850"/>
      <c r="T55" s="8850"/>
      <c r="U55" s="8850"/>
      <c r="V55" s="8850"/>
      <c r="W55" s="8850"/>
      <c r="X55" s="8850"/>
      <c r="Y55" s="8850"/>
      <c r="Z55" s="8850"/>
      <c r="AA55" s="8850"/>
      <c r="AB55" s="8879">
        <f t="shared" si="6"/>
      </c>
      <c r="AC55" s="8827">
        <f t="shared" si="1"/>
      </c>
      <c r="AD55" s="8819">
        <f t="shared" si="17"/>
      </c>
      <c r="AE55" s="8828">
        <f t="shared" si="11"/>
      </c>
      <c r="AF55" s="8821">
        <f>VLOOKUP(C55,'Data Products'!$A:$J,10,0)</f>
      </c>
      <c r="AG55" s="8822">
        <f t="shared" si="3"/>
      </c>
      <c r="AH55" s="8822">
        <f t="shared" ref="AH55:AH90" si="19">IF(H55&lt;=90,D55,0)</f>
      </c>
      <c r="AI55" s="8835"/>
      <c r="AJ55" s="8824"/>
      <c r="AK55" s="8825"/>
      <c r="AL55" s="8824"/>
      <c r="AM55" s="8825"/>
      <c r="AN55" s="8825"/>
    </row>
    <row customHeight="true" hidden="true" ht="18" r="56">
      <c r="A56" s="8873">
        <v>3</v>
      </c>
      <c r="B56" s="8811" t="s">
        <v>10535</v>
      </c>
      <c r="C56" s="8811" t="s">
        <v>10613</v>
      </c>
      <c r="D56" s="8812">
        <v>0</v>
      </c>
      <c r="E56" s="8826">
        <v>0</v>
      </c>
      <c r="F56" s="8874"/>
      <c r="G56" s="8875">
        <f>VLOOKUP(C56,'Data Products'!$A:$J,2,0)</f>
      </c>
      <c r="H56" s="8876">
        <f t="shared" si="14"/>
      </c>
      <c r="I56" s="8852">
        <v>45721</v>
      </c>
      <c r="J56" s="8816">
        <f t="shared" si="9"/>
      </c>
      <c r="K56" s="8812">
        <v>0</v>
      </c>
      <c r="L56" s="8812">
        <v>0</v>
      </c>
      <c r="M56" s="8880" t="s">
        <v>10614</v>
      </c>
      <c r="N56" s="8880" t="s">
        <v>10614</v>
      </c>
      <c r="O56" s="8811" t="s">
        <v>10612</v>
      </c>
      <c r="P56" s="8850"/>
      <c r="Q56" s="8850"/>
      <c r="R56" s="8878"/>
      <c r="S56" s="8850"/>
      <c r="T56" s="8850"/>
      <c r="U56" s="8850"/>
      <c r="V56" s="8850"/>
      <c r="W56" s="8850"/>
      <c r="X56" s="8850"/>
      <c r="Y56" s="8850"/>
      <c r="Z56" s="8850"/>
      <c r="AA56" s="8850"/>
      <c r="AB56" s="8879">
        <f t="shared" si="6"/>
      </c>
      <c r="AC56" s="8827">
        <f t="shared" si="1"/>
      </c>
      <c r="AD56" s="8819">
        <f t="shared" si="17"/>
      </c>
      <c r="AE56" s="8828">
        <f t="shared" si="11"/>
      </c>
      <c r="AF56" s="8821">
        <f>VLOOKUP(C56,'Data Products'!$A:$J,10,0)</f>
      </c>
      <c r="AG56" s="8822">
        <f t="shared" si="3"/>
      </c>
      <c r="AH56" s="8822">
        <f t="shared" si="19"/>
      </c>
      <c r="AI56" s="8835"/>
      <c r="AJ56" s="8824"/>
      <c r="AK56" s="8825"/>
      <c r="AL56" s="8824"/>
      <c r="AM56" s="8825"/>
      <c r="AN56" s="8825"/>
    </row>
    <row customHeight="true" hidden="true" ht="18" r="57">
      <c r="A57" s="8873">
        <v>4</v>
      </c>
      <c r="B57" s="8811" t="s">
        <v>10535</v>
      </c>
      <c r="C57" s="8811" t="s">
        <v>10615</v>
      </c>
      <c r="D57" s="8812">
        <v>0</v>
      </c>
      <c r="E57" s="8826">
        <v>0</v>
      </c>
      <c r="F57" s="8874"/>
      <c r="G57" s="8875">
        <f>VLOOKUP(C57,'Data Products'!$A:$J,2,0)</f>
      </c>
      <c r="H57" s="8876">
        <f t="shared" si="14"/>
      </c>
      <c r="I57" s="8815">
        <v>45460</v>
      </c>
      <c r="J57" s="8816">
        <f t="shared" si="9"/>
      </c>
      <c r="K57" s="8812">
        <v>0</v>
      </c>
      <c r="L57" s="8812">
        <v>0</v>
      </c>
      <c r="M57" s="8812">
        <v>0</v>
      </c>
      <c r="N57" s="8812">
        <v>0</v>
      </c>
      <c r="O57" s="8811" t="s">
        <v>10612</v>
      </c>
      <c r="P57" s="8850"/>
      <c r="Q57" s="8850"/>
      <c r="R57" s="8881"/>
      <c r="S57" s="8850"/>
      <c r="T57" s="8850"/>
      <c r="U57" s="8850"/>
      <c r="V57" s="8850"/>
      <c r="W57" s="8850"/>
      <c r="X57" s="8850"/>
      <c r="Y57" s="8850"/>
      <c r="Z57" s="8850"/>
      <c r="AA57" s="8850"/>
      <c r="AB57" s="8879">
        <f t="shared" si="6"/>
      </c>
      <c r="AC57" s="8827">
        <f t="shared" si="1"/>
      </c>
      <c r="AD57" s="8819">
        <f t="shared" si="17"/>
      </c>
      <c r="AE57" s="8828">
        <f t="shared" si="11"/>
      </c>
      <c r="AF57" s="8821">
        <f>VLOOKUP(C57,'Data Products'!$A:$J,10,0)</f>
      </c>
      <c r="AG57" s="8822">
        <f t="shared" si="3"/>
      </c>
      <c r="AH57" s="8822">
        <f t="shared" si="19"/>
      </c>
      <c r="AI57" s="8824"/>
      <c r="AJ57" s="8825"/>
      <c r="AK57" s="8825"/>
      <c r="AL57" s="8824"/>
      <c r="AM57" s="8825"/>
      <c r="AN57" s="8825"/>
    </row>
    <row customHeight="true" hidden="true" ht="18" r="58">
      <c r="A58" s="8873">
        <v>5</v>
      </c>
      <c r="B58" s="8811" t="s">
        <v>10560</v>
      </c>
      <c r="C58" s="8811" t="s">
        <v>10616</v>
      </c>
      <c r="D58" s="8812">
        <v>0</v>
      </c>
      <c r="E58" s="8826">
        <v>0</v>
      </c>
      <c r="F58" s="8874"/>
      <c r="G58" s="8875">
        <f>VLOOKUP(C58,'Data Products'!$A:$J,2,0)</f>
      </c>
      <c r="H58" s="8876">
        <f t="shared" si="14"/>
      </c>
      <c r="I58" s="8815">
        <v>45667</v>
      </c>
      <c r="J58" s="8816">
        <f t="shared" si="9"/>
      </c>
      <c r="K58" s="8812">
        <v>0</v>
      </c>
      <c r="L58" s="8812">
        <v>0</v>
      </c>
      <c r="M58" s="8812">
        <v>500</v>
      </c>
      <c r="N58" s="8812">
        <v>1000</v>
      </c>
      <c r="O58" s="8882" t="s">
        <v>10545</v>
      </c>
      <c r="P58" s="8850"/>
      <c r="Q58" s="8850"/>
      <c r="R58" s="8878"/>
      <c r="S58" s="8850"/>
      <c r="T58" s="8850"/>
      <c r="U58" s="8850"/>
      <c r="V58" s="8850"/>
      <c r="W58" s="8850"/>
      <c r="X58" s="8850"/>
      <c r="Y58" s="8850"/>
      <c r="Z58" s="8850"/>
      <c r="AA58" s="8850"/>
      <c r="AB58" s="8879">
        <f t="shared" si="6"/>
      </c>
      <c r="AC58" s="8827">
        <f t="shared" si="1"/>
      </c>
      <c r="AD58" s="8819">
        <f t="shared" si="17"/>
      </c>
      <c r="AE58" s="8828">
        <f t="shared" si="11"/>
      </c>
      <c r="AF58" s="8821">
        <f>VLOOKUP(C58,'Data Products'!$A:$J,10,0)</f>
      </c>
      <c r="AG58" s="8822">
        <f t="shared" si="3"/>
      </c>
      <c r="AH58" s="8822">
        <f t="shared" si="19"/>
      </c>
      <c r="AI58" s="8835"/>
      <c r="AJ58" s="8825"/>
      <c r="AK58" s="8825">
        <v>200</v>
      </c>
      <c r="AL58" s="8824"/>
      <c r="AM58" s="8825"/>
      <c r="AN58" s="8825"/>
    </row>
    <row r="59">
      <c r="A59" s="8873">
        <v>6</v>
      </c>
      <c r="B59" s="8811" t="s">
        <v>10535</v>
      </c>
      <c r="C59" s="8811" t="s">
        <v>10617</v>
      </c>
      <c r="D59" s="8812">
        <v>3</v>
      </c>
      <c r="E59" s="8826">
        <v>3</v>
      </c>
      <c r="F59" s="8874"/>
      <c r="G59" s="8875">
        <f>VLOOKUP(C59,'Data Products'!$A:$J,2,0)</f>
      </c>
      <c r="H59" s="8876">
        <f t="shared" si="14"/>
      </c>
      <c r="I59" s="8815">
        <v>45667</v>
      </c>
      <c r="J59" s="8816">
        <f t="shared" si="9"/>
      </c>
      <c r="K59" s="8812">
        <v>0</v>
      </c>
      <c r="L59" s="8812">
        <v>0</v>
      </c>
      <c r="M59" s="8812">
        <v>500</v>
      </c>
      <c r="N59" s="8812">
        <v>1000</v>
      </c>
      <c r="O59" s="8811" t="s">
        <v>10545</v>
      </c>
      <c r="P59" s="8850"/>
      <c r="Q59" s="8850"/>
      <c r="R59" s="8878"/>
      <c r="S59" s="8850"/>
      <c r="T59" s="8850"/>
      <c r="U59" s="8850"/>
      <c r="V59" s="8850"/>
      <c r="W59" s="8850"/>
      <c r="X59" s="8850"/>
      <c r="Y59" s="8850"/>
      <c r="Z59" s="8850"/>
      <c r="AA59" s="8850"/>
      <c r="AB59" s="8879">
        <f t="shared" si="6"/>
      </c>
      <c r="AC59" s="8833">
        <f t="shared" si="1"/>
      </c>
      <c r="AD59" s="8819">
        <f t="shared" si="17"/>
      </c>
      <c r="AE59" s="8834">
        <f t="shared" si="11"/>
      </c>
      <c r="AF59" s="8821">
        <f>VLOOKUP(C59,'Data Products'!$A:$J,10,0)</f>
      </c>
      <c r="AG59" s="8822">
        <f t="shared" si="3"/>
      </c>
      <c r="AH59" s="8822">
        <f t="shared" si="19"/>
      </c>
      <c r="AI59" s="8835"/>
      <c r="AJ59" s="8825"/>
      <c r="AK59" s="8825"/>
      <c r="AL59" s="8824"/>
      <c r="AM59" s="8825"/>
      <c r="AN59" s="8825"/>
    </row>
    <row r="60">
      <c r="A60" s="8873">
        <v>7</v>
      </c>
      <c r="B60" s="8811" t="s">
        <v>10526</v>
      </c>
      <c r="C60" s="8811" t="s">
        <v>10618</v>
      </c>
      <c r="D60" s="8812">
        <v>180</v>
      </c>
      <c r="E60" s="8826">
        <v>180</v>
      </c>
      <c r="F60" s="8874"/>
      <c r="G60" s="8875">
        <f>VLOOKUP(C60,'Data Products'!$A:$J,2,0)</f>
      </c>
      <c r="H60" s="8876">
        <f t="shared" si="14"/>
      </c>
      <c r="I60" s="8815">
        <v>45617</v>
      </c>
      <c r="J60" s="8816">
        <f t="shared" si="9"/>
      </c>
      <c r="K60" s="8812">
        <v>25</v>
      </c>
      <c r="L60" s="8812">
        <v>51</v>
      </c>
      <c r="M60" s="8812">
        <v>300</v>
      </c>
      <c r="N60" s="8812">
        <v>500</v>
      </c>
      <c r="O60" s="8883" t="s">
        <v>10545</v>
      </c>
      <c r="P60" s="8850"/>
      <c r="Q60" s="8850"/>
      <c r="R60" s="8878"/>
      <c r="S60" s="8850"/>
      <c r="T60" s="8850"/>
      <c r="U60" s="8850"/>
      <c r="V60" s="8850"/>
      <c r="W60" s="8850"/>
      <c r="X60" s="8850"/>
      <c r="Y60" s="8850"/>
      <c r="Z60" s="8850"/>
      <c r="AA60" s="8850"/>
      <c r="AB60" s="8879">
        <f t="shared" si="6"/>
      </c>
      <c r="AC60" s="8837">
        <f t="shared" si="1"/>
      </c>
      <c r="AD60" s="8819">
        <f t="shared" si="17"/>
      </c>
      <c r="AE60" s="8838">
        <f t="shared" si="11"/>
      </c>
      <c r="AF60" s="8821">
        <f>VLOOKUP(C60,'Data Products'!$A:$J,10,0)</f>
      </c>
      <c r="AG60" s="8822">
        <f t="shared" si="3"/>
      </c>
      <c r="AH60" s="8822">
        <f t="shared" si="19"/>
      </c>
      <c r="AI60" s="8824"/>
      <c r="AJ60" s="8825"/>
      <c r="AK60" s="8825"/>
      <c r="AL60" s="8824"/>
      <c r="AM60" s="8825"/>
      <c r="AN60" s="8825"/>
    </row>
    <row customHeight="true" hidden="true" ht="18" r="61">
      <c r="A61" s="8873">
        <v>8</v>
      </c>
      <c r="B61" s="8811" t="s">
        <v>10526</v>
      </c>
      <c r="C61" s="8811" t="s">
        <v>10619</v>
      </c>
      <c r="D61" s="8812">
        <v>0</v>
      </c>
      <c r="E61" s="8826">
        <v>0</v>
      </c>
      <c r="F61" s="8874"/>
      <c r="G61" s="8875">
        <f>VLOOKUP(C61,'Data Products'!$A:$J,2,0)</f>
      </c>
      <c r="H61" s="8884">
        <f t="shared" si="14"/>
      </c>
      <c r="I61" s="8815">
        <v>45504</v>
      </c>
      <c r="J61" s="8816">
        <f t="shared" si="9"/>
      </c>
      <c r="K61" s="8812">
        <v>0</v>
      </c>
      <c r="L61" s="8812">
        <v>0</v>
      </c>
      <c r="M61" s="8812">
        <v>0</v>
      </c>
      <c r="N61" s="8812">
        <v>0</v>
      </c>
      <c r="O61" s="8811" t="s">
        <v>10545</v>
      </c>
      <c r="P61" s="8850"/>
      <c r="Q61" s="8850"/>
      <c r="R61" s="8878"/>
      <c r="S61" s="8850"/>
      <c r="T61" s="8850"/>
      <c r="U61" s="8850"/>
      <c r="V61" s="8850"/>
      <c r="W61" s="8850"/>
      <c r="X61" s="8850"/>
      <c r="Y61" s="8850"/>
      <c r="Z61" s="8850"/>
      <c r="AA61" s="8850"/>
      <c r="AB61" s="8879">
        <f t="shared" si="6"/>
      </c>
      <c r="AC61" s="8827">
        <f t="shared" si="1"/>
      </c>
      <c r="AD61" s="8819">
        <f t="shared" si="17"/>
      </c>
      <c r="AE61" s="8828">
        <f t="shared" si="11"/>
      </c>
      <c r="AF61" s="8821">
        <f>VLOOKUP(C61,'Data Products'!$A:$J,10,0)</f>
      </c>
      <c r="AG61" s="8822">
        <f t="shared" si="3"/>
      </c>
      <c r="AH61" s="8822">
        <f t="shared" si="19"/>
      </c>
      <c r="AI61" s="8824"/>
      <c r="AJ61" s="8825"/>
      <c r="AK61" s="8825"/>
      <c r="AL61" s="8824"/>
      <c r="AM61" s="8825"/>
      <c r="AN61" s="8825"/>
    </row>
    <row customHeight="true" hidden="true" ht="18" r="62">
      <c r="A62" s="8873">
        <v>9</v>
      </c>
      <c r="B62" s="8811" t="s">
        <v>10526</v>
      </c>
      <c r="C62" s="8811" t="s">
        <v>10620</v>
      </c>
      <c r="D62" s="8812">
        <v>0</v>
      </c>
      <c r="E62" s="8826">
        <v>0</v>
      </c>
      <c r="F62" s="8874"/>
      <c r="G62" s="8875">
        <f>VLOOKUP(C62,'Data Products'!$A:$J,2,0)</f>
      </c>
      <c r="H62" s="8876">
        <f t="shared" si="14"/>
      </c>
      <c r="I62" s="8815">
        <v>45530</v>
      </c>
      <c r="J62" s="8816">
        <f t="shared" si="9"/>
      </c>
      <c r="K62" s="8812">
        <v>0</v>
      </c>
      <c r="L62" s="8812">
        <v>0</v>
      </c>
      <c r="M62" s="8812">
        <v>100</v>
      </c>
      <c r="N62" s="8812">
        <v>300</v>
      </c>
      <c r="O62" s="8811" t="s">
        <v>10545</v>
      </c>
      <c r="P62" s="8850"/>
      <c r="Q62" s="8850"/>
      <c r="R62" s="8878"/>
      <c r="S62" s="8850"/>
      <c r="T62" s="8850"/>
      <c r="U62" s="8850"/>
      <c r="V62" s="8850"/>
      <c r="W62" s="8850"/>
      <c r="X62" s="8850"/>
      <c r="Y62" s="8850"/>
      <c r="Z62" s="8850"/>
      <c r="AA62" s="8850"/>
      <c r="AB62" s="8879">
        <f t="shared" si="6"/>
      </c>
      <c r="AC62" s="8833">
        <f t="shared" si="1"/>
      </c>
      <c r="AD62" s="8819">
        <f t="shared" si="17"/>
      </c>
      <c r="AE62" s="8834">
        <f t="shared" si="11"/>
      </c>
      <c r="AF62" s="8821">
        <f>VLOOKUP(C62,'Data Products'!$A:$J,10,0)</f>
      </c>
      <c r="AG62" s="8822">
        <f t="shared" si="3"/>
      </c>
      <c r="AH62" s="8822">
        <f t="shared" si="19"/>
      </c>
      <c r="AI62" s="8824"/>
      <c r="AJ62" s="8825"/>
      <c r="AK62" s="8825"/>
      <c r="AL62" s="8824"/>
      <c r="AM62" s="8825"/>
      <c r="AN62" s="8825"/>
    </row>
    <row customHeight="true" hidden="true" ht="18" r="63">
      <c r="A63" s="8873">
        <v>10</v>
      </c>
      <c r="B63" s="8811" t="s">
        <v>10526</v>
      </c>
      <c r="C63" s="8811" t="s">
        <v>10621</v>
      </c>
      <c r="D63" s="8812">
        <v>0</v>
      </c>
      <c r="E63" s="8826">
        <v>0</v>
      </c>
      <c r="F63" s="8874"/>
      <c r="G63" s="8875">
        <f>VLOOKUP(C63,'Data Products'!$A:$J,2,0)</f>
      </c>
      <c r="H63" s="8876">
        <f t="shared" si="14"/>
      </c>
      <c r="I63" s="8815">
        <v>45667</v>
      </c>
      <c r="J63" s="8816">
        <f t="shared" si="9"/>
      </c>
      <c r="K63" s="8812">
        <v>0</v>
      </c>
      <c r="L63" s="8812">
        <v>0</v>
      </c>
      <c r="M63" s="8812">
        <v>500</v>
      </c>
      <c r="N63" s="8812">
        <v>1000</v>
      </c>
      <c r="O63" s="8811" t="s">
        <v>10545</v>
      </c>
      <c r="P63" s="8850"/>
      <c r="Q63" s="8850"/>
      <c r="R63" s="8878"/>
      <c r="S63" s="8850"/>
      <c r="T63" s="8850"/>
      <c r="U63" s="8850"/>
      <c r="V63" s="8850"/>
      <c r="W63" s="8850"/>
      <c r="X63" s="8850"/>
      <c r="Y63" s="8850"/>
      <c r="Z63" s="8850"/>
      <c r="AA63" s="8850"/>
      <c r="AB63" s="8879">
        <f t="shared" si="6"/>
      </c>
      <c r="AC63" s="8827">
        <f t="shared" si="1"/>
      </c>
      <c r="AD63" s="8819">
        <f t="shared" si="17"/>
      </c>
      <c r="AE63" s="8828">
        <f t="shared" si="11"/>
      </c>
      <c r="AF63" s="8821">
        <f>VLOOKUP(C63,'Data Products'!$A:$J,10,0)</f>
      </c>
      <c r="AG63" s="8822">
        <f t="shared" si="3"/>
      </c>
      <c r="AH63" s="8822">
        <f t="shared" si="19"/>
      </c>
      <c r="AI63" s="8835"/>
      <c r="AJ63" s="8825"/>
      <c r="AK63" s="8825">
        <v>150</v>
      </c>
      <c r="AL63" s="8824"/>
      <c r="AM63" s="8825"/>
      <c r="AN63" s="8825"/>
    </row>
    <row r="64">
      <c r="A64" s="8873">
        <v>11</v>
      </c>
      <c r="B64" s="8811" t="s">
        <v>10526</v>
      </c>
      <c r="C64" s="8811" t="s">
        <v>10622</v>
      </c>
      <c r="D64" s="8812">
        <v>101</v>
      </c>
      <c r="E64" s="8826">
        <v>101</v>
      </c>
      <c r="F64" s="8874"/>
      <c r="G64" s="8875">
        <f>VLOOKUP(C64,'Data Products'!$A:$J,2,0)</f>
      </c>
      <c r="H64" s="8876">
        <f t="shared" si="14"/>
      </c>
      <c r="I64" s="8852">
        <v>45716</v>
      </c>
      <c r="J64" s="8816">
        <f t="shared" si="9"/>
      </c>
      <c r="K64" s="8812">
        <v>163</v>
      </c>
      <c r="L64" s="8812">
        <v>208</v>
      </c>
      <c r="M64" s="8812">
        <v>0</v>
      </c>
      <c r="N64" s="8812">
        <v>0</v>
      </c>
      <c r="O64" s="8811" t="s">
        <v>10545</v>
      </c>
      <c r="P64" s="8850"/>
      <c r="Q64" s="8850"/>
      <c r="R64" s="8878"/>
      <c r="S64" s="8850"/>
      <c r="T64" s="8850"/>
      <c r="U64" s="8850"/>
      <c r="V64" s="8850"/>
      <c r="W64" s="8850"/>
      <c r="X64" s="8850"/>
      <c r="Y64" s="8850"/>
      <c r="Z64" s="8850"/>
      <c r="AA64" s="8850"/>
      <c r="AB64" s="8879">
        <f t="shared" si="6"/>
      </c>
      <c r="AC64" s="8837">
        <f t="shared" si="1"/>
      </c>
      <c r="AD64" s="8819">
        <f t="shared" si="17"/>
      </c>
      <c r="AE64" s="8838">
        <f t="shared" si="11"/>
      </c>
      <c r="AF64" s="8821">
        <f>VLOOKUP(C64,'Data Products'!$A:$J,10,0)</f>
      </c>
      <c r="AG64" s="8822">
        <f t="shared" si="3"/>
      </c>
      <c r="AH64" s="8822">
        <f t="shared" si="19"/>
      </c>
      <c r="AI64" s="8835"/>
      <c r="AJ64" s="8825"/>
      <c r="AK64" s="8825"/>
      <c r="AL64" s="8824"/>
      <c r="AM64" s="8825"/>
      <c r="AN64" s="8825"/>
    </row>
    <row r="65">
      <c r="A65" s="8873">
        <v>12</v>
      </c>
      <c r="B65" s="8811" t="s">
        <v>10526</v>
      </c>
      <c r="C65" s="8811" t="s">
        <v>10623</v>
      </c>
      <c r="D65" s="8812">
        <v>320</v>
      </c>
      <c r="E65" s="8826">
        <v>320</v>
      </c>
      <c r="F65" s="8874"/>
      <c r="G65" s="8875">
        <f>VLOOKUP(C65,'Data Products'!$A:$J,2,0)</f>
      </c>
      <c r="H65" s="8876">
        <f t="shared" si="14"/>
      </c>
      <c r="I65" s="8852">
        <v>45716</v>
      </c>
      <c r="J65" s="8816">
        <f t="shared" si="9"/>
      </c>
      <c r="K65" s="8812">
        <v>15</v>
      </c>
      <c r="L65" s="8812">
        <v>29</v>
      </c>
      <c r="M65" s="8812">
        <v>0</v>
      </c>
      <c r="N65" s="8812">
        <v>0</v>
      </c>
      <c r="O65" s="8811" t="s">
        <v>10545</v>
      </c>
      <c r="P65" s="8850"/>
      <c r="Q65" s="8850"/>
      <c r="R65" s="8878"/>
      <c r="S65" s="8850"/>
      <c r="T65" s="8850"/>
      <c r="U65" s="8850"/>
      <c r="V65" s="8850"/>
      <c r="W65" s="8850"/>
      <c r="X65" s="8850"/>
      <c r="Y65" s="8850"/>
      <c r="Z65" s="8850"/>
      <c r="AA65" s="8850"/>
      <c r="AB65" s="8879">
        <f t="shared" si="6"/>
      </c>
      <c r="AC65" s="8837">
        <f t="shared" si="1"/>
      </c>
      <c r="AD65" s="8819">
        <f t="shared" si="17"/>
      </c>
      <c r="AE65" s="8838">
        <f t="shared" si="11"/>
      </c>
      <c r="AF65" s="8821">
        <f>VLOOKUP(C65,'Data Products'!$A:$J,10,0)</f>
      </c>
      <c r="AG65" s="8822">
        <f t="shared" si="3"/>
      </c>
      <c r="AH65" s="8822">
        <f t="shared" si="19"/>
      </c>
      <c r="AI65" s="8835"/>
      <c r="AJ65" s="8825"/>
      <c r="AK65" s="8825"/>
      <c r="AL65" s="8824"/>
      <c r="AM65" s="8825"/>
      <c r="AN65" s="8825"/>
    </row>
    <row customHeight="true" hidden="true" ht="18" r="66">
      <c r="A66" s="8873">
        <v>13</v>
      </c>
      <c r="B66" s="8811" t="s">
        <v>10526</v>
      </c>
      <c r="C66" s="8811" t="s">
        <v>10624</v>
      </c>
      <c r="D66" s="8812">
        <v>0</v>
      </c>
      <c r="E66" s="8826">
        <v>0</v>
      </c>
      <c r="F66" s="8874"/>
      <c r="G66" s="8875">
        <f>VLOOKUP(C66,'Data Products'!$A:$J,2,0)</f>
      </c>
      <c r="H66" s="8884">
        <f t="shared" si="14"/>
      </c>
      <c r="I66" s="8815">
        <v>45363</v>
      </c>
      <c r="J66" s="8816">
        <f t="shared" si="9"/>
      </c>
      <c r="K66" s="8812">
        <v>0</v>
      </c>
      <c r="L66" s="8812">
        <v>0</v>
      </c>
      <c r="M66" s="8812">
        <v>0</v>
      </c>
      <c r="N66" s="8812">
        <v>0</v>
      </c>
      <c r="O66" s="8811" t="s">
        <v>10545</v>
      </c>
      <c r="P66" s="8850"/>
      <c r="Q66" s="8850"/>
      <c r="R66" s="8878"/>
      <c r="S66" s="8850"/>
      <c r="T66" s="8850"/>
      <c r="U66" s="8850"/>
      <c r="V66" s="8850"/>
      <c r="W66" s="8850"/>
      <c r="X66" s="8850"/>
      <c r="Y66" s="8850"/>
      <c r="Z66" s="8850"/>
      <c r="AA66" s="8850"/>
      <c r="AB66" s="8879">
        <f t="shared" si="6"/>
      </c>
      <c r="AC66" s="8827">
        <f t="shared" si="1"/>
      </c>
      <c r="AD66" s="8819">
        <f t="shared" si="17"/>
      </c>
      <c r="AE66" s="8828">
        <f t="shared" si="11"/>
      </c>
      <c r="AF66" s="8821">
        <f>VLOOKUP(C66,'Data Products'!$A:$J,10,0)</f>
      </c>
      <c r="AG66" s="8822">
        <f t="shared" si="3"/>
      </c>
      <c r="AH66" s="8822">
        <f t="shared" si="19"/>
      </c>
      <c r="AI66" s="8824"/>
      <c r="AJ66" s="8825"/>
      <c r="AK66" s="8825"/>
      <c r="AL66" s="8824"/>
      <c r="AM66" s="8825"/>
      <c r="AN66" s="8825"/>
    </row>
    <row r="67">
      <c r="A67" s="8873">
        <v>14</v>
      </c>
      <c r="B67" s="8811" t="s">
        <v>10526</v>
      </c>
      <c r="C67" s="8811" t="s">
        <v>10625</v>
      </c>
      <c r="D67" s="8812">
        <v>55</v>
      </c>
      <c r="E67" s="8826">
        <v>55</v>
      </c>
      <c r="F67" s="8874"/>
      <c r="G67" s="8875">
        <f>VLOOKUP(C67,'Data Products'!$A:$J,2,0)</f>
      </c>
      <c r="H67" s="8876">
        <f t="shared" si="14"/>
      </c>
      <c r="I67" s="8815">
        <v>45617</v>
      </c>
      <c r="J67" s="8816">
        <f t="shared" si="9"/>
      </c>
      <c r="K67" s="8812">
        <v>12</v>
      </c>
      <c r="L67" s="8812">
        <v>20</v>
      </c>
      <c r="M67" s="8812">
        <v>300</v>
      </c>
      <c r="N67" s="8812">
        <v>500</v>
      </c>
      <c r="O67" s="8811" t="s">
        <v>10545</v>
      </c>
      <c r="P67" s="8850"/>
      <c r="Q67" s="8850"/>
      <c r="R67" s="8878"/>
      <c r="S67" s="8850"/>
      <c r="T67" s="8850"/>
      <c r="U67" s="8850"/>
      <c r="V67" s="8850"/>
      <c r="W67" s="8850"/>
      <c r="X67" s="8850"/>
      <c r="Y67" s="8850"/>
      <c r="Z67" s="8850"/>
      <c r="AA67" s="8850"/>
      <c r="AB67" s="8879">
        <f t="shared" si="6"/>
      </c>
      <c r="AC67" s="8837">
        <f t="shared" si="1"/>
      </c>
      <c r="AD67" s="8819">
        <f t="shared" si="17"/>
      </c>
      <c r="AE67" s="8838">
        <f t="shared" si="11"/>
      </c>
      <c r="AF67" s="8821">
        <f>VLOOKUP(C67,'Data Products'!$A:$J,10,0)</f>
      </c>
      <c r="AG67" s="8822">
        <f t="shared" si="3"/>
      </c>
      <c r="AH67" s="8822">
        <f t="shared" si="19"/>
      </c>
      <c r="AI67" s="8835"/>
      <c r="AJ67" s="8825"/>
      <c r="AK67" s="8825"/>
      <c r="AL67" s="8824"/>
      <c r="AM67" s="8825"/>
      <c r="AN67" s="8825"/>
    </row>
    <row r="68">
      <c r="A68" s="8873">
        <v>15</v>
      </c>
      <c r="B68" s="8811" t="s">
        <v>10526</v>
      </c>
      <c r="C68" s="8811" t="s">
        <v>10626</v>
      </c>
      <c r="D68" s="8812">
        <v>346</v>
      </c>
      <c r="E68" s="8826">
        <v>346</v>
      </c>
      <c r="F68" s="8874"/>
      <c r="G68" s="8875">
        <f>VLOOKUP(C68,'Data Products'!$A:$J,2,0)</f>
      </c>
      <c r="H68" s="8876">
        <f t="shared" si="14"/>
      </c>
      <c r="I68" s="8815">
        <v>45667</v>
      </c>
      <c r="J68" s="8816">
        <f t="shared" si="9"/>
      </c>
      <c r="K68" s="8812">
        <v>153</v>
      </c>
      <c r="L68" s="8812">
        <v>186</v>
      </c>
      <c r="M68" s="8812">
        <v>1000</v>
      </c>
      <c r="N68" s="8812">
        <v>2000</v>
      </c>
      <c r="O68" s="8811" t="s">
        <v>10545</v>
      </c>
      <c r="P68" s="8850"/>
      <c r="Q68" s="8850"/>
      <c r="R68" s="8878"/>
      <c r="S68" s="8850"/>
      <c r="T68" s="8850"/>
      <c r="U68" s="8850"/>
      <c r="V68" s="8850"/>
      <c r="W68" s="8850"/>
      <c r="X68" s="8850"/>
      <c r="Y68" s="8850"/>
      <c r="Z68" s="8850"/>
      <c r="AA68" s="8850"/>
      <c r="AB68" s="8879">
        <f t="shared" si="6"/>
      </c>
      <c r="AC68" s="8837">
        <f t="shared" si="1"/>
      </c>
      <c r="AD68" s="8819">
        <f t="shared" si="17"/>
      </c>
      <c r="AE68" s="8838">
        <f t="shared" si="11"/>
      </c>
      <c r="AF68" s="8821">
        <f>VLOOKUP(C68,'Data Products'!$A:$J,10,0)</f>
      </c>
      <c r="AG68" s="8822">
        <f t="shared" si="3"/>
      </c>
      <c r="AH68" s="8822">
        <f t="shared" si="19"/>
      </c>
      <c r="AI68" s="8835"/>
      <c r="AJ68" s="8825"/>
      <c r="AK68" s="8825">
        <v>340</v>
      </c>
      <c r="AL68" s="8824"/>
      <c r="AM68" s="8825"/>
      <c r="AN68" s="8825"/>
    </row>
    <row customHeight="true" hidden="true" ht="18" r="69">
      <c r="A69" s="8873">
        <v>16</v>
      </c>
      <c r="B69" s="8811" t="s">
        <v>10535</v>
      </c>
      <c r="C69" s="8811" t="s">
        <v>10627</v>
      </c>
      <c r="D69" s="8812">
        <v>0</v>
      </c>
      <c r="E69" s="8826">
        <v>0</v>
      </c>
      <c r="F69" s="8874"/>
      <c r="G69" s="8875">
        <f>VLOOKUP(C69,'Data Products'!$A:$J,2,0)</f>
      </c>
      <c r="H69" s="8884">
        <f t="shared" si="14"/>
      </c>
      <c r="I69" s="8815">
        <v>45668</v>
      </c>
      <c r="J69" s="8816">
        <f t="shared" si="9"/>
      </c>
      <c r="K69" s="8812">
        <v>0</v>
      </c>
      <c r="L69" s="8812">
        <v>0</v>
      </c>
      <c r="M69" s="8812">
        <v>0</v>
      </c>
      <c r="N69" s="8812">
        <v>0</v>
      </c>
      <c r="O69" s="8811" t="s">
        <v>10563</v>
      </c>
      <c r="P69" s="8850"/>
      <c r="Q69" s="8850"/>
      <c r="R69" s="8878"/>
      <c r="S69" s="8850"/>
      <c r="T69" s="8850"/>
      <c r="U69" s="8850"/>
      <c r="V69" s="8850"/>
      <c r="W69" s="8850"/>
      <c r="X69" s="8850"/>
      <c r="Y69" s="8850"/>
      <c r="Z69" s="8850"/>
      <c r="AA69" s="8850"/>
      <c r="AB69" s="8879">
        <f t="shared" si="6"/>
      </c>
      <c r="AC69" s="8827">
        <f t="shared" si="1"/>
      </c>
      <c r="AD69" s="8819">
        <f t="shared" si="17"/>
      </c>
      <c r="AE69" s="8828">
        <f t="shared" si="11"/>
      </c>
      <c r="AF69" s="8821">
        <f>VLOOKUP(C69,'Data Products'!$A:$J,10,0)</f>
      </c>
      <c r="AG69" s="8822">
        <f t="shared" si="3"/>
      </c>
      <c r="AH69" s="8822">
        <f t="shared" si="19"/>
      </c>
      <c r="AI69" s="8835"/>
      <c r="AJ69" s="8825"/>
      <c r="AK69" s="8825"/>
      <c r="AL69" s="8824"/>
      <c r="AM69" s="8825"/>
      <c r="AN69" s="8825"/>
    </row>
    <row customHeight="true" hidden="true" ht="18" r="70">
      <c r="A70" s="8873">
        <v>17</v>
      </c>
      <c r="B70" s="8811" t="s">
        <v>10535</v>
      </c>
      <c r="C70" s="8811" t="s">
        <v>10628</v>
      </c>
      <c r="D70" s="8812">
        <v>0</v>
      </c>
      <c r="E70" s="8826">
        <v>0</v>
      </c>
      <c r="F70" s="8874"/>
      <c r="G70" s="8875">
        <f>VLOOKUP(C70,'Data Products'!$A:$J,2,0)</f>
      </c>
      <c r="H70" s="8884">
        <f t="shared" si="14"/>
      </c>
      <c r="I70" s="8815">
        <v>45669</v>
      </c>
      <c r="J70" s="8816">
        <f t="shared" si="9"/>
      </c>
      <c r="K70" s="8812">
        <v>2</v>
      </c>
      <c r="L70" s="8812">
        <v>2</v>
      </c>
      <c r="M70" s="8812">
        <v>4000</v>
      </c>
      <c r="N70" s="8812">
        <v>8000</v>
      </c>
      <c r="O70" s="8811" t="s">
        <v>10563</v>
      </c>
      <c r="P70" s="8850"/>
      <c r="Q70" s="8850"/>
      <c r="R70" s="8878"/>
      <c r="S70" s="8850"/>
      <c r="T70" s="8850"/>
      <c r="U70" s="8850"/>
      <c r="V70" s="8850"/>
      <c r="W70" s="8850"/>
      <c r="X70" s="8850"/>
      <c r="Y70" s="8850"/>
      <c r="Z70" s="8850"/>
      <c r="AA70" s="8850"/>
      <c r="AB70" s="8879">
        <f t="shared" si="6"/>
      </c>
      <c r="AC70" s="8833">
        <f t="shared" si="1"/>
      </c>
      <c r="AD70" s="8819">
        <f t="shared" si="17"/>
      </c>
      <c r="AE70" s="8834">
        <f t="shared" si="11"/>
      </c>
      <c r="AF70" s="8821">
        <f>VLOOKUP(C70,'Data Products'!$A:$J,10,0)</f>
      </c>
      <c r="AG70" s="8822">
        <f t="shared" si="3"/>
      </c>
      <c r="AH70" s="8822">
        <f t="shared" si="19"/>
      </c>
      <c r="AI70" s="8835"/>
      <c r="AJ70" s="8825"/>
      <c r="AK70" s="8825">
        <v>3620</v>
      </c>
      <c r="AL70" s="8824"/>
      <c r="AM70" s="8825"/>
      <c r="AN70" s="8825"/>
    </row>
    <row customHeight="true" hidden="true" ht="18" r="71">
      <c r="A71" s="8873">
        <v>18</v>
      </c>
      <c r="B71" s="8811" t="s">
        <v>10535</v>
      </c>
      <c r="C71" s="8811" t="s">
        <v>10629</v>
      </c>
      <c r="D71" s="8812">
        <v>0</v>
      </c>
      <c r="E71" s="8826">
        <v>0</v>
      </c>
      <c r="F71" s="8874"/>
      <c r="G71" s="8875">
        <f>VLOOKUP(C71,'Data Products'!$A:$J,2,0)</f>
      </c>
      <c r="H71" s="8884">
        <f t="shared" si="14"/>
      </c>
      <c r="I71" s="8815">
        <v>45670</v>
      </c>
      <c r="J71" s="8816">
        <f t="shared" si="9"/>
      </c>
      <c r="K71" s="8812">
        <v>0</v>
      </c>
      <c r="L71" s="8812">
        <v>0</v>
      </c>
      <c r="M71" s="8812">
        <v>0</v>
      </c>
      <c r="N71" s="8812">
        <v>0</v>
      </c>
      <c r="O71" s="8811" t="s">
        <v>10563</v>
      </c>
      <c r="P71" s="8850"/>
      <c r="Q71" s="8850"/>
      <c r="R71" s="8878"/>
      <c r="S71" s="8850"/>
      <c r="T71" s="8850"/>
      <c r="U71" s="8850"/>
      <c r="V71" s="8850"/>
      <c r="W71" s="8850"/>
      <c r="X71" s="8850"/>
      <c r="Y71" s="8850"/>
      <c r="Z71" s="8850"/>
      <c r="AA71" s="8850"/>
      <c r="AB71" s="8879">
        <f t="shared" si="6"/>
      </c>
      <c r="AC71" s="8827">
        <f t="shared" si="1"/>
      </c>
      <c r="AD71" s="8819">
        <f t="shared" si="17"/>
      </c>
      <c r="AE71" s="8828">
        <f t="shared" si="11"/>
      </c>
      <c r="AF71" s="8821">
        <f>VLOOKUP(C71,'Data Products'!$A:$J,10,0)</f>
      </c>
      <c r="AG71" s="8822">
        <f t="shared" si="3"/>
      </c>
      <c r="AH71" s="8822">
        <f t="shared" si="19"/>
      </c>
      <c r="AI71" s="8835"/>
      <c r="AJ71" s="8825"/>
      <c r="AK71" s="8825"/>
      <c r="AL71" s="8824"/>
      <c r="AM71" s="8825"/>
      <c r="AN71" s="8825"/>
    </row>
    <row r="72">
      <c r="A72" s="8873">
        <v>19</v>
      </c>
      <c r="B72" s="8811" t="s">
        <v>10532</v>
      </c>
      <c r="C72" s="8811" t="s">
        <v>10630</v>
      </c>
      <c r="D72" s="8812">
        <v>3163</v>
      </c>
      <c r="E72" s="8826">
        <v>3163</v>
      </c>
      <c r="F72" s="8874"/>
      <c r="G72" s="8875">
        <f>VLOOKUP(C72,'Data Products'!$A:$J,2,0)</f>
      </c>
      <c r="H72" s="8876">
        <f t="shared" si="14"/>
      </c>
      <c r="I72" s="8815">
        <v>45671</v>
      </c>
      <c r="J72" s="8816">
        <f t="shared" si="9"/>
      </c>
      <c r="K72" s="8812">
        <v>2005</v>
      </c>
      <c r="L72" s="8812">
        <v>4783</v>
      </c>
      <c r="M72" s="8812">
        <v>0</v>
      </c>
      <c r="N72" s="8812">
        <v>0</v>
      </c>
      <c r="O72" s="8811" t="s">
        <v>10631</v>
      </c>
      <c r="P72" s="8850"/>
      <c r="Q72" s="8850"/>
      <c r="R72" s="8878"/>
      <c r="S72" s="8850"/>
      <c r="T72" s="8850"/>
      <c r="U72" s="8850"/>
      <c r="V72" s="8850"/>
      <c r="W72" s="8850"/>
      <c r="X72" s="8850"/>
      <c r="Y72" s="8850"/>
      <c r="Z72" s="8850"/>
      <c r="AA72" s="8850"/>
      <c r="AB72" s="8879">
        <f t="shared" si="6"/>
      </c>
      <c r="AC72" s="8833">
        <f t="shared" si="1"/>
      </c>
      <c r="AD72" s="8819">
        <f t="shared" si="17"/>
      </c>
      <c r="AE72" s="8834">
        <f t="shared" si="11"/>
      </c>
      <c r="AF72" s="8821">
        <f>VLOOKUP(C72,'Data Products'!$A:$J,10,0)</f>
      </c>
      <c r="AG72" s="8822">
        <f t="shared" si="3"/>
      </c>
      <c r="AH72" s="8822">
        <f t="shared" si="19"/>
      </c>
      <c r="AI72" s="8840" t="s">
        <v>10632</v>
      </c>
      <c r="AJ72" s="8825"/>
      <c r="AK72" s="8825"/>
      <c r="AL72" s="8824"/>
      <c r="AM72" s="8825"/>
      <c r="AN72" s="8825"/>
    </row>
    <row r="73">
      <c r="A73" s="8873">
        <v>20</v>
      </c>
      <c r="B73" s="8811" t="s">
        <v>10532</v>
      </c>
      <c r="C73" s="8811" t="s">
        <v>10633</v>
      </c>
      <c r="D73" s="8812">
        <v>5218</v>
      </c>
      <c r="E73" s="8826">
        <v>5218</v>
      </c>
      <c r="F73" s="8874"/>
      <c r="G73" s="8875">
        <f>VLOOKUP(C73,'Data Products'!$A:$J,2,0)</f>
      </c>
      <c r="H73" s="8876">
        <f t="shared" si="14"/>
      </c>
      <c r="I73" s="8852">
        <v>45980</v>
      </c>
      <c r="J73" s="8816">
        <f t="shared" si="9"/>
      </c>
      <c r="K73" s="8812">
        <v>1155</v>
      </c>
      <c r="L73" s="8812">
        <v>3723</v>
      </c>
      <c r="M73" s="8812">
        <v>0</v>
      </c>
      <c r="N73" s="8812">
        <v>0</v>
      </c>
      <c r="O73" s="8811" t="s">
        <v>10631</v>
      </c>
      <c r="P73" s="8850"/>
      <c r="Q73" s="8850"/>
      <c r="R73" s="8878"/>
      <c r="S73" s="8850"/>
      <c r="T73" s="8850"/>
      <c r="U73" s="8850"/>
      <c r="V73" s="8850"/>
      <c r="W73" s="8850"/>
      <c r="X73" s="8850"/>
      <c r="Y73" s="8850"/>
      <c r="Z73" s="8850"/>
      <c r="AA73" s="8850"/>
      <c r="AB73" s="8879">
        <f t="shared" si="6"/>
      </c>
      <c r="AC73" s="8833">
        <f t="shared" si="1"/>
      </c>
      <c r="AD73" s="8819">
        <f t="shared" si="17"/>
      </c>
      <c r="AE73" s="8834">
        <f t="shared" si="11"/>
      </c>
      <c r="AF73" s="8821">
        <f>VLOOKUP(C73,'Data Products'!$A:$J,10,0)</f>
      </c>
      <c r="AG73" s="8822">
        <f t="shared" si="3"/>
      </c>
      <c r="AH73" s="8822">
        <f t="shared" si="19"/>
      </c>
      <c r="AI73" s="8840" t="s">
        <v>10632</v>
      </c>
      <c r="AJ73" s="8825"/>
      <c r="AK73" s="8825"/>
      <c r="AL73" s="8824"/>
      <c r="AM73" s="8825"/>
      <c r="AN73" s="8825"/>
    </row>
    <row r="74">
      <c r="A74" s="8873">
        <v>21</v>
      </c>
      <c r="B74" s="8811" t="s">
        <v>10532</v>
      </c>
      <c r="C74" s="8811" t="s">
        <v>10634</v>
      </c>
      <c r="D74" s="8812">
        <v>28</v>
      </c>
      <c r="E74" s="8826">
        <v>28</v>
      </c>
      <c r="F74" s="8874"/>
      <c r="G74" s="8875">
        <f>VLOOKUP(C74,'Data Products'!$A:$J,2,0)</f>
      </c>
      <c r="H74" s="8876">
        <f t="shared" si="14"/>
      </c>
      <c r="I74" s="8852">
        <v>45895</v>
      </c>
      <c r="J74" s="8816">
        <f t="shared" si="9"/>
      </c>
      <c r="K74" s="8812">
        <v>16</v>
      </c>
      <c r="L74" s="8812">
        <v>16</v>
      </c>
      <c r="M74" s="8812">
        <v>0</v>
      </c>
      <c r="N74" s="8812">
        <v>0</v>
      </c>
      <c r="O74" s="8811" t="s">
        <v>10635</v>
      </c>
      <c r="P74" s="8850"/>
      <c r="Q74" s="8850"/>
      <c r="R74" s="8878"/>
      <c r="S74" s="8850"/>
      <c r="T74" s="8850"/>
      <c r="U74" s="8850"/>
      <c r="V74" s="8850"/>
      <c r="W74" s="8850"/>
      <c r="X74" s="8850"/>
      <c r="Y74" s="8850"/>
      <c r="Z74" s="8850"/>
      <c r="AA74" s="8850"/>
      <c r="AB74" s="8879">
        <f t="shared" si="6"/>
      </c>
      <c r="AC74" s="8833">
        <f t="shared" si="1"/>
      </c>
      <c r="AD74" s="8819">
        <f t="shared" si="17"/>
      </c>
      <c r="AE74" s="8834">
        <f t="shared" si="11"/>
      </c>
      <c r="AF74" s="8821">
        <f>VLOOKUP(C74,'Data Products'!$A:$J,10,0)</f>
      </c>
      <c r="AG74" s="8822">
        <f t="shared" si="3"/>
      </c>
      <c r="AH74" s="8822">
        <f t="shared" si="19"/>
      </c>
      <c r="AI74" s="8835" t="s">
        <v>10636</v>
      </c>
      <c r="AJ74" s="8825"/>
      <c r="AK74" s="8825"/>
      <c r="AL74" s="8824"/>
      <c r="AM74" s="8825"/>
      <c r="AN74" s="8825"/>
    </row>
    <row customHeight="true" hidden="true" ht="18" r="75">
      <c r="A75" s="8873">
        <v>22</v>
      </c>
      <c r="B75" s="8811" t="s">
        <v>10535</v>
      </c>
      <c r="C75" s="8811" t="s">
        <v>10637</v>
      </c>
      <c r="D75" s="8812">
        <v>0</v>
      </c>
      <c r="E75" s="8826">
        <v>0</v>
      </c>
      <c r="F75" s="8874"/>
      <c r="G75" s="8875">
        <f>VLOOKUP(C75,'Data Products'!$A:$J,2,0)</f>
      </c>
      <c r="H75" s="8876">
        <f t="shared" si="14"/>
      </c>
      <c r="I75" s="8852">
        <v>45994</v>
      </c>
      <c r="J75" s="8816">
        <f t="shared" si="9"/>
      </c>
      <c r="K75" s="8812">
        <v>0</v>
      </c>
      <c r="L75" s="8812">
        <v>0</v>
      </c>
      <c r="M75" s="8812">
        <v>0</v>
      </c>
      <c r="N75" s="8812">
        <v>0</v>
      </c>
      <c r="O75" s="8811" t="s">
        <v>10638</v>
      </c>
      <c r="P75" s="8850"/>
      <c r="Q75" s="8850"/>
      <c r="R75" s="8878"/>
      <c r="S75" s="8850"/>
      <c r="T75" s="8850"/>
      <c r="U75" s="8850"/>
      <c r="V75" s="8850"/>
      <c r="W75" s="8850"/>
      <c r="X75" s="8850"/>
      <c r="Y75" s="8850"/>
      <c r="Z75" s="8850"/>
      <c r="AA75" s="8850"/>
      <c r="AB75" s="8879">
        <f t="shared" si="6"/>
      </c>
      <c r="AC75" s="8833">
        <f t="shared" si="1"/>
      </c>
      <c r="AD75" s="8819">
        <f t="shared" si="17"/>
      </c>
      <c r="AE75" s="8834">
        <f t="shared" si="11"/>
      </c>
      <c r="AF75" s="8821">
        <f>VLOOKUP(C75,'Data Products'!$A:$J,10,0)</f>
      </c>
      <c r="AG75" s="8822">
        <f t="shared" si="3"/>
      </c>
      <c r="AH75" s="8822">
        <f t="shared" si="19"/>
      </c>
      <c r="AI75" s="8835"/>
      <c r="AJ75" s="8825"/>
      <c r="AK75" s="8825"/>
      <c r="AL75" s="8824"/>
      <c r="AM75" s="8825"/>
      <c r="AN75" s="8825"/>
    </row>
    <row customHeight="true" hidden="true" ht="18" r="76">
      <c r="A76" s="8873">
        <v>23</v>
      </c>
      <c r="B76" s="8811" t="s">
        <v>10535</v>
      </c>
      <c r="C76" s="8811" t="s">
        <v>10639</v>
      </c>
      <c r="D76" s="8812">
        <v>0</v>
      </c>
      <c r="E76" s="8826">
        <v>0</v>
      </c>
      <c r="F76" s="8874"/>
      <c r="G76" s="8875">
        <f>VLOOKUP(C76,'Data Products'!$A:$J,2,0)</f>
      </c>
      <c r="H76" s="8884">
        <f t="shared" si="14"/>
      </c>
      <c r="I76" s="8852">
        <v>45749</v>
      </c>
      <c r="J76" s="8816">
        <f t="shared" si="9"/>
      </c>
      <c r="K76" s="8812">
        <v>0</v>
      </c>
      <c r="L76" s="8812">
        <v>0</v>
      </c>
      <c r="M76" s="8812">
        <v>0</v>
      </c>
      <c r="N76" s="8812">
        <v>0</v>
      </c>
      <c r="O76" s="8811" t="s">
        <v>10537</v>
      </c>
      <c r="P76" s="8850"/>
      <c r="Q76" s="8850"/>
      <c r="R76" s="8878"/>
      <c r="S76" s="8850"/>
      <c r="T76" s="8850"/>
      <c r="U76" s="8850"/>
      <c r="V76" s="8850"/>
      <c r="W76" s="8850"/>
      <c r="X76" s="8850"/>
      <c r="Y76" s="8850"/>
      <c r="Z76" s="8850"/>
      <c r="AA76" s="8850"/>
      <c r="AB76" s="8879">
        <f t="shared" si="6"/>
      </c>
      <c r="AC76" s="8833">
        <f t="shared" si="1"/>
      </c>
      <c r="AD76" s="8819">
        <f t="shared" si="17"/>
      </c>
      <c r="AE76" s="8834">
        <f t="shared" si="11"/>
      </c>
      <c r="AF76" s="8821">
        <f>VLOOKUP(C76,'Data Products'!$A:$J,10,0)</f>
      </c>
      <c r="AG76" s="8822">
        <f t="shared" si="3"/>
      </c>
      <c r="AH76" s="8822">
        <f t="shared" si="19"/>
      </c>
      <c r="AI76" s="8835" t="s">
        <v>10640</v>
      </c>
      <c r="AJ76" s="8825"/>
      <c r="AK76" s="8825"/>
      <c r="AL76" s="8824"/>
      <c r="AM76" s="8825"/>
      <c r="AN76" s="8825"/>
    </row>
    <row customHeight="true" hidden="true" ht="18" r="77">
      <c r="A77" s="8873">
        <v>24</v>
      </c>
      <c r="B77" s="8811" t="s">
        <v>10535</v>
      </c>
      <c r="C77" s="8811" t="s">
        <v>10641</v>
      </c>
      <c r="D77" s="8812">
        <v>0</v>
      </c>
      <c r="E77" s="8826">
        <v>0</v>
      </c>
      <c r="F77" s="8874"/>
      <c r="G77" s="8875">
        <f>VLOOKUP(C77,'Data Products'!$A:$J,2,0)</f>
      </c>
      <c r="H77" s="8884">
        <f t="shared" si="14"/>
      </c>
      <c r="I77" s="8852">
        <v>45749</v>
      </c>
      <c r="J77" s="8816">
        <f t="shared" si="9"/>
      </c>
      <c r="K77" s="8812">
        <v>0</v>
      </c>
      <c r="L77" s="8812">
        <v>0</v>
      </c>
      <c r="M77" s="8812">
        <v>0</v>
      </c>
      <c r="N77" s="8812">
        <v>0</v>
      </c>
      <c r="O77" s="8811" t="s">
        <v>10537</v>
      </c>
      <c r="P77" s="8850"/>
      <c r="Q77" s="8850"/>
      <c r="R77" s="8878"/>
      <c r="S77" s="8850"/>
      <c r="T77" s="8850"/>
      <c r="U77" s="8850"/>
      <c r="V77" s="8850"/>
      <c r="W77" s="8850"/>
      <c r="X77" s="8850"/>
      <c r="Y77" s="8850"/>
      <c r="Z77" s="8850"/>
      <c r="AA77" s="8850"/>
      <c r="AB77" s="8879">
        <f t="shared" si="6"/>
      </c>
      <c r="AC77" s="8833">
        <f t="shared" si="1"/>
      </c>
      <c r="AD77" s="8819">
        <f t="shared" si="17"/>
      </c>
      <c r="AE77" s="8834">
        <f t="shared" si="11"/>
      </c>
      <c r="AF77" s="8821">
        <f>VLOOKUP(C77,'Data Products'!$A:$J,10,0)</f>
      </c>
      <c r="AG77" s="8822">
        <f t="shared" si="3"/>
      </c>
      <c r="AH77" s="8822">
        <f t="shared" si="19"/>
      </c>
      <c r="AI77" s="8835"/>
      <c r="AJ77" s="8825"/>
      <c r="AK77" s="8825"/>
      <c r="AL77" s="8824"/>
      <c r="AM77" s="8825"/>
      <c r="AN77" s="8825"/>
    </row>
    <row customHeight="true" hidden="true" ht="18" r="78">
      <c r="A78" s="8873">
        <v>25</v>
      </c>
      <c r="B78" s="8811" t="s">
        <v>10535</v>
      </c>
      <c r="C78" s="8811" t="s">
        <v>10642</v>
      </c>
      <c r="D78" s="8812">
        <v>0</v>
      </c>
      <c r="E78" s="8826">
        <v>0</v>
      </c>
      <c r="F78" s="8874" t="s">
        <v>10643</v>
      </c>
      <c r="G78" s="8875">
        <f>VLOOKUP(C78,'Data Products'!$A:$J,2,0)</f>
      </c>
      <c r="H78" s="8884">
        <f t="shared" si="14"/>
      </c>
      <c r="I78" s="8815">
        <v>45650</v>
      </c>
      <c r="J78" s="8816">
        <f t="shared" si="9"/>
      </c>
      <c r="K78" s="8812">
        <v>0</v>
      </c>
      <c r="L78" s="8812">
        <v>0</v>
      </c>
      <c r="M78" s="8812">
        <v>0</v>
      </c>
      <c r="N78" s="8812">
        <v>0</v>
      </c>
      <c r="O78" s="8811" t="s">
        <v>10574</v>
      </c>
      <c r="P78" s="8850"/>
      <c r="Q78" s="8850"/>
      <c r="R78" s="8885"/>
      <c r="S78" s="8850"/>
      <c r="T78" s="8850"/>
      <c r="U78" s="8850"/>
      <c r="V78" s="8850"/>
      <c r="W78" s="8850"/>
      <c r="X78" s="8850"/>
      <c r="Y78" s="8850"/>
      <c r="Z78" s="8850"/>
      <c r="AA78" s="8850"/>
      <c r="AB78" s="8879">
        <f t="shared" si="6"/>
      </c>
      <c r="AC78" s="8833">
        <f t="shared" si="1"/>
      </c>
      <c r="AD78" s="8819">
        <f t="shared" si="17"/>
      </c>
      <c r="AE78" s="8834">
        <f t="shared" si="11"/>
      </c>
      <c r="AF78" s="8821">
        <f>VLOOKUP(C78,'Data Products'!$A:$J,10,0)</f>
      </c>
      <c r="AG78" s="8822">
        <f t="shared" si="3"/>
      </c>
      <c r="AH78" s="8822">
        <f t="shared" si="19"/>
      </c>
      <c r="AI78" s="8824"/>
      <c r="AJ78" s="8825"/>
      <c r="AK78" s="8825">
        <v>50</v>
      </c>
      <c r="AL78" s="8824"/>
      <c r="AM78" s="8825"/>
      <c r="AN78" s="8825"/>
    </row>
    <row customHeight="true" hidden="true" ht="18" r="79">
      <c r="A79" s="8873">
        <v>26</v>
      </c>
      <c r="B79" s="8811" t="s">
        <v>10535</v>
      </c>
      <c r="C79" s="8811" t="s">
        <v>10644</v>
      </c>
      <c r="D79" s="8812">
        <v>0</v>
      </c>
      <c r="E79" s="8826">
        <v>0</v>
      </c>
      <c r="F79" s="8874"/>
      <c r="G79" s="8875"/>
      <c r="H79" s="8876"/>
      <c r="I79" s="8815">
        <v>45650</v>
      </c>
      <c r="J79" s="8816">
        <f t="shared" si="9"/>
      </c>
      <c r="K79" s="8812">
        <v>0</v>
      </c>
      <c r="L79" s="8812">
        <v>0</v>
      </c>
      <c r="M79" s="8812">
        <v>150</v>
      </c>
      <c r="N79" s="8812">
        <v>300</v>
      </c>
      <c r="O79" s="8811" t="s">
        <v>10574</v>
      </c>
      <c r="P79" s="8853"/>
      <c r="Q79" s="8853"/>
      <c r="R79" s="8885"/>
      <c r="S79" s="8850"/>
      <c r="T79" s="8853"/>
      <c r="U79" s="8853"/>
      <c r="V79" s="8853"/>
      <c r="W79" s="8853"/>
      <c r="X79" s="8853"/>
      <c r="Y79" s="8853"/>
      <c r="Z79" s="8853"/>
      <c r="AA79" s="8853"/>
      <c r="AB79" s="8879">
        <f t="shared" si="6"/>
      </c>
      <c r="AC79" s="8833">
        <f t="shared" si="1"/>
      </c>
      <c r="AD79" s="8819">
        <f t="shared" si="17"/>
      </c>
      <c r="AE79" s="8834">
        <f t="shared" si="11"/>
      </c>
      <c r="AF79" s="8821">
        <f>VLOOKUP(C79,'Data Products'!$A:$J,10,0)</f>
      </c>
      <c r="AG79" s="8822">
        <f t="shared" si="3"/>
      </c>
      <c r="AH79" s="8822">
        <f t="shared" si="19"/>
      </c>
      <c r="AI79" s="8824"/>
      <c r="AJ79" s="8825"/>
      <c r="AK79" s="8825">
        <v>80</v>
      </c>
      <c r="AL79" s="8824"/>
      <c r="AM79" s="8825"/>
      <c r="AN79" s="8825"/>
    </row>
    <row customHeight="true" hidden="true" ht="18" r="80">
      <c r="A80" s="8873">
        <v>27</v>
      </c>
      <c r="B80" s="8811" t="s">
        <v>10535</v>
      </c>
      <c r="C80" s="8811" t="s">
        <v>10645</v>
      </c>
      <c r="D80" s="8812">
        <v>0</v>
      </c>
      <c r="E80" s="8826">
        <v>0</v>
      </c>
      <c r="F80" s="8874"/>
      <c r="G80" s="8875">
        <f>VLOOKUP(C80,'Data Products'!$A:$J,2,0)</f>
      </c>
      <c r="H80" s="8884">
        <f t="shared" ref="H80:H125" si="15">IFERROR(G80-TODAY(),"")</f>
      </c>
      <c r="I80" s="8815">
        <v>45650</v>
      </c>
      <c r="J80" s="8816">
        <f t="shared" si="9"/>
      </c>
      <c r="K80" s="8812">
        <v>0</v>
      </c>
      <c r="L80" s="8812">
        <v>0</v>
      </c>
      <c r="M80" s="8812">
        <v>100</v>
      </c>
      <c r="N80" s="8812">
        <v>250</v>
      </c>
      <c r="O80" s="8811" t="s">
        <v>10574</v>
      </c>
      <c r="P80" s="8853"/>
      <c r="Q80" s="8853"/>
      <c r="R80" s="8878"/>
      <c r="S80" s="8850"/>
      <c r="T80" s="8853"/>
      <c r="U80" s="8853"/>
      <c r="V80" s="8853"/>
      <c r="W80" s="8853"/>
      <c r="X80" s="8853"/>
      <c r="Y80" s="8853"/>
      <c r="Z80" s="8853"/>
      <c r="AA80" s="8853"/>
      <c r="AB80" s="8879">
        <f t="shared" si="6"/>
      </c>
      <c r="AC80" s="8827">
        <f t="shared" si="1"/>
      </c>
      <c r="AD80" s="8819">
        <f t="shared" si="17"/>
      </c>
      <c r="AE80" s="8828">
        <f t="shared" si="11"/>
      </c>
      <c r="AF80" s="8821">
        <f>VLOOKUP(C80,'Data Products'!$A:$J,10,0)</f>
      </c>
      <c r="AG80" s="8822">
        <f t="shared" si="3"/>
      </c>
      <c r="AH80" s="8822">
        <f t="shared" si="19"/>
      </c>
      <c r="AI80" s="8824"/>
      <c r="AJ80" s="8825"/>
      <c r="AK80" s="8825">
        <v>60</v>
      </c>
      <c r="AL80" s="8824"/>
      <c r="AM80" s="8825"/>
      <c r="AN80" s="8825"/>
    </row>
    <row customHeight="true" hidden="true" ht="18" r="81">
      <c r="A81" s="8873">
        <v>28</v>
      </c>
      <c r="B81" s="8811" t="s">
        <v>10535</v>
      </c>
      <c r="C81" s="8811" t="s">
        <v>10646</v>
      </c>
      <c r="D81" s="8812">
        <v>0</v>
      </c>
      <c r="E81" s="8826">
        <v>0</v>
      </c>
      <c r="F81" s="8874" t="s">
        <v>10647</v>
      </c>
      <c r="G81" s="8875">
        <f>VLOOKUP(C81,'Data Products'!$A:$J,2,0)</f>
      </c>
      <c r="H81" s="8884">
        <f t="shared" si="15"/>
      </c>
      <c r="I81" s="8815">
        <v>45678</v>
      </c>
      <c r="J81" s="8816">
        <f t="shared" si="9"/>
      </c>
      <c r="K81" s="8812">
        <v>0</v>
      </c>
      <c r="L81" s="8812">
        <v>0</v>
      </c>
      <c r="M81" s="8812">
        <v>0</v>
      </c>
      <c r="N81" s="8812">
        <v>0</v>
      </c>
      <c r="O81" s="8811" t="s">
        <v>10574</v>
      </c>
      <c r="P81" s="8853"/>
      <c r="Q81" s="8853"/>
      <c r="R81" s="8878"/>
      <c r="S81" s="8850"/>
      <c r="T81" s="8853"/>
      <c r="U81" s="8853"/>
      <c r="V81" s="8853"/>
      <c r="W81" s="8853"/>
      <c r="X81" s="8853"/>
      <c r="Y81" s="8853"/>
      <c r="Z81" s="8853"/>
      <c r="AA81" s="8853"/>
      <c r="AB81" s="8879">
        <f t="shared" si="6"/>
      </c>
      <c r="AC81" s="8827">
        <f t="shared" si="1"/>
      </c>
      <c r="AD81" s="8819">
        <f t="shared" si="17"/>
      </c>
      <c r="AE81" s="8828">
        <f t="shared" si="11"/>
      </c>
      <c r="AF81" s="8821">
        <f>VLOOKUP(C81,'Data Products'!$A:$J,10,0)</f>
      </c>
      <c r="AG81" s="8822">
        <f t="shared" si="3"/>
      </c>
      <c r="AH81" s="8822">
        <f t="shared" si="19"/>
      </c>
      <c r="AI81" s="8835" t="s">
        <v>10648</v>
      </c>
      <c r="AJ81" s="8825"/>
      <c r="AK81" s="8825">
        <v>40</v>
      </c>
      <c r="AL81" s="8824"/>
      <c r="AM81" s="8825"/>
      <c r="AN81" s="8825"/>
    </row>
    <row customHeight="true" hidden="true" ht="18" r="82">
      <c r="A82" s="8873">
        <v>29</v>
      </c>
      <c r="B82" s="8811" t="s">
        <v>10535</v>
      </c>
      <c r="C82" s="8811" t="s">
        <v>10649</v>
      </c>
      <c r="D82" s="8812">
        <v>0</v>
      </c>
      <c r="E82" s="8812">
        <v>0</v>
      </c>
      <c r="F82" s="8874"/>
      <c r="G82" s="8875">
        <f>VLOOKUP(C82,'Data Products'!$A:$J,2,0)</f>
      </c>
      <c r="H82" s="8884">
        <f t="shared" si="15"/>
      </c>
      <c r="I82" s="8815">
        <v>45824</v>
      </c>
      <c r="J82" s="8816">
        <f t="shared" si="9"/>
      </c>
      <c r="K82" s="8812">
        <v>0</v>
      </c>
      <c r="L82" s="8812">
        <v>0</v>
      </c>
      <c r="M82" s="8812">
        <v>0</v>
      </c>
      <c r="N82" s="8812">
        <v>0</v>
      </c>
      <c r="O82" s="8811" t="s">
        <v>10574</v>
      </c>
      <c r="P82" s="8853"/>
      <c r="Q82" s="8853"/>
      <c r="R82" s="8878"/>
      <c r="S82" s="8850"/>
      <c r="T82" s="8853"/>
      <c r="U82" s="8853"/>
      <c r="V82" s="8853"/>
      <c r="W82" s="8853"/>
      <c r="X82" s="8853"/>
      <c r="Y82" s="8853"/>
      <c r="Z82" s="8853"/>
      <c r="AA82" s="8853"/>
      <c r="AB82" s="8879">
        <f t="shared" si="6"/>
      </c>
      <c r="AC82" s="8827">
        <f t="shared" si="1"/>
      </c>
      <c r="AD82" s="8819">
        <f t="shared" si="17"/>
      </c>
      <c r="AE82" s="8828">
        <f t="shared" si="11"/>
      </c>
      <c r="AF82" s="8821">
        <f>VLOOKUP(C82,'Data Products'!$A:$J,10,0)</f>
      </c>
      <c r="AG82" s="8822">
        <f t="shared" si="3"/>
      </c>
      <c r="AH82" s="8822">
        <f t="shared" si="19"/>
      </c>
      <c r="AI82" s="8824" t="s">
        <v>10650</v>
      </c>
      <c r="AJ82" s="8825"/>
      <c r="AK82" s="8825"/>
      <c r="AL82" s="8824"/>
      <c r="AM82" s="8825"/>
      <c r="AN82" s="8825"/>
    </row>
    <row customHeight="true" hidden="true" ht="18" r="83">
      <c r="A83" s="8873">
        <v>30</v>
      </c>
      <c r="B83" s="8811" t="s">
        <v>10535</v>
      </c>
      <c r="C83" s="8811" t="s">
        <v>10651</v>
      </c>
      <c r="D83" s="8812">
        <v>0</v>
      </c>
      <c r="E83" s="8812">
        <v>0</v>
      </c>
      <c r="F83" s="8874"/>
      <c r="G83" s="8875">
        <f>VLOOKUP(C83,'Data Products'!$A:$J,2,0)</f>
      </c>
      <c r="H83" s="8884">
        <f t="shared" si="15"/>
      </c>
      <c r="I83" s="8815">
        <v>45824</v>
      </c>
      <c r="J83" s="8816">
        <f t="shared" si="9"/>
      </c>
      <c r="K83" s="8812">
        <v>0</v>
      </c>
      <c r="L83" s="8812">
        <v>0</v>
      </c>
      <c r="M83" s="8812">
        <v>100</v>
      </c>
      <c r="N83" s="8812">
        <v>150</v>
      </c>
      <c r="O83" s="8811" t="s">
        <v>10574</v>
      </c>
      <c r="P83" s="8853"/>
      <c r="Q83" s="8853"/>
      <c r="R83" s="8878"/>
      <c r="S83" s="8850"/>
      <c r="T83" s="8853"/>
      <c r="U83" s="8853"/>
      <c r="V83" s="8853"/>
      <c r="W83" s="8853"/>
      <c r="X83" s="8853"/>
      <c r="Y83" s="8853"/>
      <c r="Z83" s="8853"/>
      <c r="AA83" s="8853"/>
      <c r="AB83" s="8879">
        <f t="shared" si="6"/>
      </c>
      <c r="AC83" s="8833">
        <f t="shared" si="1"/>
      </c>
      <c r="AD83" s="8819">
        <f t="shared" si="17"/>
      </c>
      <c r="AE83" s="8834">
        <f t="shared" si="11"/>
      </c>
      <c r="AF83" s="8821">
        <f>VLOOKUP(C83,'Data Products'!$A:$J,10,0)</f>
      </c>
      <c r="AG83" s="8822">
        <f t="shared" si="3"/>
      </c>
      <c r="AH83" s="8822">
        <f t="shared" si="19"/>
      </c>
      <c r="AI83" s="8824"/>
      <c r="AJ83" s="8825"/>
      <c r="AK83" s="8825"/>
      <c r="AL83" s="8824"/>
      <c r="AM83" s="8825"/>
      <c r="AN83" s="8825"/>
    </row>
    <row customHeight="true" hidden="true" ht="18" r="84">
      <c r="A84" s="8873">
        <v>31</v>
      </c>
      <c r="B84" s="8811" t="s">
        <v>10535</v>
      </c>
      <c r="C84" s="8811" t="s">
        <v>10652</v>
      </c>
      <c r="D84" s="8812">
        <v>0</v>
      </c>
      <c r="E84" s="8826">
        <v>0</v>
      </c>
      <c r="F84" s="8874"/>
      <c r="G84" s="8875">
        <f>VLOOKUP(C84,'Data Products'!$A:$J,2,0)</f>
      </c>
      <c r="H84" s="8884">
        <f t="shared" si="15"/>
      </c>
      <c r="I84" s="8886"/>
      <c r="J84" s="8816">
        <f t="shared" si="9"/>
      </c>
      <c r="K84" s="8812">
        <v>0</v>
      </c>
      <c r="L84" s="8812">
        <v>0</v>
      </c>
      <c r="M84" s="8812">
        <v>0</v>
      </c>
      <c r="N84" s="8812">
        <v>0</v>
      </c>
      <c r="O84" s="8811" t="s">
        <v>10653</v>
      </c>
      <c r="P84" s="8853"/>
      <c r="Q84" s="8853"/>
      <c r="R84" s="8878"/>
      <c r="S84" s="8850"/>
      <c r="T84" s="8853"/>
      <c r="U84" s="8853"/>
      <c r="V84" s="8853"/>
      <c r="W84" s="8853"/>
      <c r="X84" s="8853"/>
      <c r="Y84" s="8853"/>
      <c r="Z84" s="8853"/>
      <c r="AA84" s="8853"/>
      <c r="AB84" s="8879">
        <f t="shared" si="6"/>
      </c>
      <c r="AC84" s="8827">
        <f t="shared" si="1"/>
      </c>
      <c r="AD84" s="8819">
        <f t="shared" si="17"/>
      </c>
      <c r="AE84" s="8828">
        <f t="shared" si="11"/>
      </c>
      <c r="AF84" s="8821">
        <f>VLOOKUP(C84,'Data Products'!$A:$J,10,0)</f>
      </c>
      <c r="AG84" s="8822">
        <f t="shared" si="3"/>
      </c>
      <c r="AH84" s="8822">
        <f t="shared" si="19"/>
      </c>
      <c r="AI84" s="8824"/>
      <c r="AJ84" s="8825"/>
      <c r="AK84" s="8825"/>
      <c r="AL84" s="8824"/>
      <c r="AM84" s="8825"/>
      <c r="AN84" s="8825"/>
    </row>
    <row customHeight="true" hidden="true" ht="18" r="85">
      <c r="A85" s="8873">
        <v>32</v>
      </c>
      <c r="B85" s="8811" t="s">
        <v>10535</v>
      </c>
      <c r="C85" s="8811" t="s">
        <v>10654</v>
      </c>
      <c r="D85" s="8812">
        <v>0</v>
      </c>
      <c r="E85" s="8826">
        <v>0</v>
      </c>
      <c r="F85" s="8874"/>
      <c r="G85" s="8875">
        <f>VLOOKUP(C85,'Data Products'!$A:$J,2,0)</f>
      </c>
      <c r="H85" s="8884">
        <f t="shared" si="15"/>
      </c>
      <c r="I85" s="8886"/>
      <c r="J85" s="8816">
        <f t="shared" si="9"/>
      </c>
      <c r="K85" s="8812">
        <v>0</v>
      </c>
      <c r="L85" s="8812">
        <v>0</v>
      </c>
      <c r="M85" s="8812">
        <v>0</v>
      </c>
      <c r="N85" s="8812">
        <v>0</v>
      </c>
      <c r="O85" s="8811" t="s">
        <v>10653</v>
      </c>
      <c r="P85" s="8853"/>
      <c r="Q85" s="8853"/>
      <c r="R85" s="8878"/>
      <c r="S85" s="8850"/>
      <c r="T85" s="8853"/>
      <c r="U85" s="8853"/>
      <c r="V85" s="8853"/>
      <c r="W85" s="8853"/>
      <c r="X85" s="8853"/>
      <c r="Y85" s="8853"/>
      <c r="Z85" s="8853"/>
      <c r="AA85" s="8853"/>
      <c r="AB85" s="8879">
        <f t="shared" si="6"/>
      </c>
      <c r="AC85" s="8827">
        <f t="shared" si="1"/>
      </c>
      <c r="AD85" s="8819">
        <f t="shared" si="17"/>
      </c>
      <c r="AE85" s="8828">
        <f t="shared" si="11"/>
      </c>
      <c r="AF85" s="8821">
        <f>VLOOKUP(C85,'Data Products'!$A:$J,10,0)</f>
      </c>
      <c r="AG85" s="8822">
        <f t="shared" si="3"/>
      </c>
      <c r="AH85" s="8822">
        <f t="shared" si="19"/>
      </c>
      <c r="AI85" s="8824"/>
      <c r="AJ85" s="8825"/>
      <c r="AK85" s="8825"/>
      <c r="AL85" s="8824"/>
      <c r="AM85" s="8825"/>
      <c r="AN85" s="8825"/>
    </row>
    <row customHeight="true" hidden="true" ht="18" r="86">
      <c r="A86" s="8873">
        <v>33</v>
      </c>
      <c r="B86" s="8882" t="s">
        <v>10535</v>
      </c>
      <c r="C86" s="8882" t="s">
        <v>10655</v>
      </c>
      <c r="D86" s="8812">
        <v>0</v>
      </c>
      <c r="E86" s="8826">
        <v>0</v>
      </c>
      <c r="F86" s="8874"/>
      <c r="G86" s="8875">
        <f>VLOOKUP(C86,'Data Products'!$A:$J,2,0)</f>
      </c>
      <c r="H86" s="8884">
        <f t="shared" si="15"/>
      </c>
      <c r="I86" s="8886"/>
      <c r="J86" s="8816">
        <f t="shared" si="9"/>
      </c>
      <c r="K86" s="8812">
        <v>0</v>
      </c>
      <c r="L86" s="8812">
        <v>0</v>
      </c>
      <c r="M86" s="8887">
        <v>0</v>
      </c>
      <c r="N86" s="8887">
        <v>0</v>
      </c>
      <c r="O86" s="8811" t="s">
        <v>10653</v>
      </c>
      <c r="P86" s="8853"/>
      <c r="Q86" s="8853"/>
      <c r="R86" s="8878"/>
      <c r="S86" s="8853"/>
      <c r="T86" s="8853"/>
      <c r="U86" s="8853"/>
      <c r="V86" s="8853"/>
      <c r="W86" s="8853"/>
      <c r="X86" s="8853"/>
      <c r="Y86" s="8853"/>
      <c r="Z86" s="8853"/>
      <c r="AA86" s="8853"/>
      <c r="AB86" s="8879">
        <f t="shared" si="6"/>
      </c>
      <c r="AC86" s="8827">
        <f t="shared" si="1"/>
      </c>
      <c r="AD86" s="8819">
        <f t="shared" si="17"/>
      </c>
      <c r="AE86" s="8828">
        <f t="shared" si="11"/>
      </c>
      <c r="AF86" s="8821">
        <f>VLOOKUP(C86,'Data Products'!$A:$J,10,0)</f>
      </c>
      <c r="AG86" s="8822">
        <f t="shared" si="3"/>
      </c>
      <c r="AH86" s="8822">
        <f t="shared" si="19"/>
      </c>
      <c r="AI86" s="8824"/>
      <c r="AJ86" s="8825"/>
      <c r="AK86" s="8825"/>
      <c r="AL86" s="8824"/>
      <c r="AM86" s="8825"/>
      <c r="AN86" s="8825"/>
    </row>
    <row r="87">
      <c r="A87" s="8873">
        <v>34</v>
      </c>
      <c r="B87" s="8873" t="s">
        <v>10532</v>
      </c>
      <c r="C87" s="8811" t="s">
        <v>10656</v>
      </c>
      <c r="D87" s="8836">
        <v>642</v>
      </c>
      <c r="E87" s="8836">
        <v>642</v>
      </c>
      <c r="F87" s="8888" t="s">
        <v>10657</v>
      </c>
      <c r="G87" s="8875">
        <f>VLOOKUP(C87,'Data Products'!$A:$J,2,0)</f>
      </c>
      <c r="H87" s="8889">
        <f t="shared" si="15"/>
      </c>
      <c r="I87" s="8815">
        <v>45694</v>
      </c>
      <c r="J87" s="8816">
        <f t="shared" si="9"/>
      </c>
      <c r="K87" s="8887">
        <v>455</v>
      </c>
      <c r="L87" s="8887">
        <v>831</v>
      </c>
      <c r="M87" s="8812">
        <v>0</v>
      </c>
      <c r="N87" s="8812">
        <v>0</v>
      </c>
      <c r="O87" s="8882" t="s">
        <v>10658</v>
      </c>
      <c r="P87" s="8853"/>
      <c r="Q87" s="8853"/>
      <c r="R87" s="8878"/>
      <c r="S87" s="8853"/>
      <c r="T87" s="8853"/>
      <c r="U87" s="8853"/>
      <c r="V87" s="8853"/>
      <c r="W87" s="8853"/>
      <c r="X87" s="8853"/>
      <c r="Y87" s="8853"/>
      <c r="Z87" s="8853"/>
      <c r="AA87" s="8853"/>
      <c r="AB87" s="8879">
        <f t="shared" si="6"/>
      </c>
      <c r="AC87" s="8833">
        <f t="shared" si="1"/>
      </c>
      <c r="AD87" s="8819">
        <f t="shared" si="17"/>
      </c>
      <c r="AE87" s="8834">
        <f t="shared" si="11"/>
      </c>
      <c r="AF87" s="8821">
        <f>VLOOKUP(C87,'Data Products'!$A:$J,10,0)</f>
      </c>
      <c r="AG87" s="8822">
        <f t="shared" si="3"/>
      </c>
      <c r="AH87" s="8822">
        <f t="shared" si="19"/>
      </c>
      <c r="AI87" s="8835"/>
      <c r="AJ87" s="8825"/>
      <c r="AK87" s="8825">
        <v>50</v>
      </c>
      <c r="AL87" s="8824"/>
      <c r="AM87" s="8825"/>
      <c r="AN87" s="8825"/>
    </row>
    <row customHeight="true" hidden="true" ht="18" r="88">
      <c r="A88" s="8873">
        <v>35</v>
      </c>
      <c r="B88" s="8883" t="s">
        <v>10560</v>
      </c>
      <c r="C88" s="8883" t="s">
        <v>10659</v>
      </c>
      <c r="D88" s="8890">
        <v>0</v>
      </c>
      <c r="E88" s="8826">
        <v>0</v>
      </c>
      <c r="F88" s="8874"/>
      <c r="G88" s="8875">
        <f>VLOOKUP(C88,'Data Products'!$A:$J,2,0)</f>
      </c>
      <c r="H88" s="8884">
        <f t="shared" si="15"/>
      </c>
      <c r="I88" s="8815">
        <v>45433</v>
      </c>
      <c r="J88" s="8816">
        <f t="shared" si="9"/>
      </c>
      <c r="K88" s="8812">
        <v>0</v>
      </c>
      <c r="L88" s="8812">
        <v>0</v>
      </c>
      <c r="M88" s="8890">
        <v>0</v>
      </c>
      <c r="N88" s="8890">
        <v>0</v>
      </c>
      <c r="O88" s="8811" t="s">
        <v>10658</v>
      </c>
      <c r="P88" s="8853"/>
      <c r="Q88" s="8853"/>
      <c r="R88" s="8878"/>
      <c r="S88" s="8853"/>
      <c r="T88" s="8853"/>
      <c r="U88" s="8853"/>
      <c r="V88" s="8853"/>
      <c r="W88" s="8853"/>
      <c r="X88" s="8853"/>
      <c r="Y88" s="8853"/>
      <c r="Z88" s="8853"/>
      <c r="AA88" s="8853"/>
      <c r="AB88" s="8879">
        <f t="shared" si="6"/>
      </c>
      <c r="AC88" s="8833">
        <f t="shared" si="1"/>
      </c>
      <c r="AD88" s="8819">
        <f t="shared" si="17"/>
      </c>
      <c r="AE88" s="8834">
        <f t="shared" si="11"/>
      </c>
      <c r="AF88" s="8821">
        <f>VLOOKUP(C88,'Data Products'!$A:$J,10,0)</f>
      </c>
      <c r="AG88" s="8822">
        <f t="shared" si="3"/>
      </c>
      <c r="AH88" s="8822">
        <f t="shared" si="19"/>
      </c>
      <c r="AI88" s="8824"/>
      <c r="AJ88" s="8841"/>
      <c r="AK88" s="8841"/>
      <c r="AL88" s="8835"/>
      <c r="AM88" s="8841"/>
      <c r="AN88" s="8841"/>
    </row>
    <row customHeight="true" hidden="true" ht="18" r="89">
      <c r="A89" s="8873">
        <v>36</v>
      </c>
      <c r="B89" s="8883" t="s">
        <v>10560</v>
      </c>
      <c r="C89" s="8811" t="s">
        <v>10660</v>
      </c>
      <c r="D89" s="8812">
        <v>0</v>
      </c>
      <c r="E89" s="8812">
        <v>0</v>
      </c>
      <c r="F89" s="8891"/>
      <c r="G89" s="8875">
        <f>VLOOKUP(C89,'Data Products'!$A:$J,2,0)</f>
      </c>
      <c r="H89" s="8884">
        <f t="shared" si="15"/>
      </c>
      <c r="I89" s="8815">
        <v>45433</v>
      </c>
      <c r="J89" s="8816">
        <f t="shared" si="9"/>
      </c>
      <c r="K89" s="8812">
        <v>0</v>
      </c>
      <c r="L89" s="8812">
        <v>0</v>
      </c>
      <c r="M89" s="8812">
        <v>0</v>
      </c>
      <c r="N89" s="8812">
        <v>0</v>
      </c>
      <c r="O89" s="8811" t="s">
        <v>10658</v>
      </c>
      <c r="P89" s="8853"/>
      <c r="Q89" s="8853"/>
      <c r="R89" s="8878"/>
      <c r="S89" s="8853"/>
      <c r="T89" s="8853"/>
      <c r="U89" s="8853"/>
      <c r="V89" s="8853"/>
      <c r="W89" s="8853"/>
      <c r="X89" s="8853"/>
      <c r="Y89" s="8853"/>
      <c r="Z89" s="8853"/>
      <c r="AA89" s="8853"/>
      <c r="AB89" s="8879">
        <f t="shared" si="6"/>
      </c>
      <c r="AC89" s="8833">
        <f t="shared" si="1"/>
      </c>
      <c r="AD89" s="8819">
        <f t="shared" si="17"/>
      </c>
      <c r="AE89" s="8834">
        <f t="shared" si="11"/>
      </c>
      <c r="AF89" s="8821">
        <f>VLOOKUP(C89,'Data Products'!$A:$J,10,0)</f>
      </c>
      <c r="AG89" s="8822">
        <f t="shared" si="3"/>
      </c>
      <c r="AH89" s="8822">
        <f t="shared" si="19"/>
      </c>
      <c r="AI89" s="8824"/>
      <c r="AJ89" s="8825"/>
      <c r="AK89" s="8825"/>
      <c r="AL89" s="8824"/>
      <c r="AM89" s="8825"/>
      <c r="AN89" s="8825"/>
    </row>
    <row customHeight="true" hidden="true" ht="18" r="90">
      <c r="A90" s="8873">
        <v>37</v>
      </c>
      <c r="B90" s="8883" t="s">
        <v>10560</v>
      </c>
      <c r="C90" s="8811" t="s">
        <v>10661</v>
      </c>
      <c r="D90" s="8812">
        <v>0</v>
      </c>
      <c r="E90" s="8812">
        <v>0</v>
      </c>
      <c r="F90" s="8891"/>
      <c r="G90" s="8875">
        <f>VLOOKUP(C90,'Data Products'!$A:$J,2,0)</f>
      </c>
      <c r="H90" s="8884">
        <f t="shared" si="15"/>
      </c>
      <c r="I90" s="8815">
        <v>45433</v>
      </c>
      <c r="J90" s="8816">
        <f t="shared" si="9"/>
      </c>
      <c r="K90" s="8812">
        <v>0</v>
      </c>
      <c r="L90" s="8812">
        <v>0</v>
      </c>
      <c r="M90" s="8812">
        <v>0</v>
      </c>
      <c r="N90" s="8812">
        <v>0</v>
      </c>
      <c r="O90" s="8811" t="s">
        <v>10658</v>
      </c>
      <c r="P90" s="8853"/>
      <c r="Q90" s="8853"/>
      <c r="R90" s="8878"/>
      <c r="S90" s="8853"/>
      <c r="T90" s="8853"/>
      <c r="U90" s="8853"/>
      <c r="V90" s="8853"/>
      <c r="W90" s="8853"/>
      <c r="X90" s="8853"/>
      <c r="Y90" s="8853"/>
      <c r="Z90" s="8853"/>
      <c r="AA90" s="8853"/>
      <c r="AB90" s="8879">
        <f t="shared" si="6"/>
      </c>
      <c r="AC90" s="8833">
        <f t="shared" si="1"/>
      </c>
      <c r="AD90" s="8819">
        <f t="shared" si="17"/>
      </c>
      <c r="AE90" s="8834">
        <f t="shared" si="11"/>
      </c>
      <c r="AF90" s="8821">
        <f>VLOOKUP(C90,'Data Products'!$A:$J,10,0)</f>
      </c>
      <c r="AG90" s="8822">
        <f t="shared" si="3"/>
      </c>
      <c r="AH90" s="8822">
        <f t="shared" si="19"/>
      </c>
      <c r="AI90" s="8824"/>
      <c r="AJ90" s="8825"/>
      <c r="AK90" s="8825"/>
      <c r="AL90" s="8824"/>
      <c r="AM90" s="8825"/>
      <c r="AN90" s="8825"/>
    </row>
    <row customHeight="true" ht="18" r="91">
      <c r="A91" s="8873">
        <v>38</v>
      </c>
      <c r="B91" s="8883" t="s">
        <v>10532</v>
      </c>
      <c r="C91" s="8811" t="s">
        <v>10662</v>
      </c>
      <c r="D91" s="8812">
        <v>874</v>
      </c>
      <c r="E91" s="8812">
        <v>874</v>
      </c>
      <c r="F91" s="8891"/>
      <c r="G91" s="8875">
        <f>VLOOKUP(C91,'Data Products'!$A:$J,2,0)</f>
      </c>
      <c r="H91">
        <f t="shared" si="15"/>
      </c>
      <c r="I91" s="8852">
        <v>46048</v>
      </c>
      <c r="J91" s="8816">
        <f t="shared" si="9"/>
      </c>
      <c r="K91" s="8812">
        <v>53</v>
      </c>
      <c r="L91" s="8812">
        <v>126</v>
      </c>
      <c r="M91" s="8812">
        <v>0</v>
      </c>
      <c r="N91" s="8812">
        <v>0</v>
      </c>
      <c r="O91" s="8811" t="s">
        <v>10663</v>
      </c>
      <c r="P91" s="8853"/>
      <c r="Q91" s="8853"/>
      <c r="R91" s="8878"/>
      <c r="S91" s="8853"/>
      <c r="T91" s="8853"/>
      <c r="U91" s="8853"/>
      <c r="V91" s="8853"/>
      <c r="W91" s="8853"/>
      <c r="X91" s="8853"/>
      <c r="Y91" s="8853"/>
      <c r="Z91" s="8853"/>
      <c r="AA91" s="8853"/>
      <c r="AB91" s="8879">
        <f t="shared" si="6"/>
      </c>
      <c r="AC91" s="8833">
        <f t="shared" si="1"/>
      </c>
      <c r="AD91" s="8819">
        <f t="shared" si="17"/>
      </c>
      <c r="AE91" s="8834">
        <f t="shared" si="11"/>
      </c>
      <c r="AF91" s="8821">
        <f>VLOOKUP(C91,'Data Products'!$A:$J,10,0)</f>
      </c>
      <c r="AG91" s="8822">
        <f t="shared" si="3"/>
      </c>
      <c r="AH91" s="8822"/>
      <c r="AI91" s="8824"/>
      <c r="AJ91" s="8825"/>
      <c r="AK91" s="8825"/>
      <c r="AL91" s="8824"/>
      <c r="AM91" s="8825"/>
      <c r="AN91" s="8825"/>
    </row>
    <row customHeight="true" hidden="true" ht="18" r="92">
      <c r="A92" s="8873">
        <v>39</v>
      </c>
      <c r="B92" s="8811" t="s">
        <v>10535</v>
      </c>
      <c r="C92" s="8811" t="s">
        <v>10664</v>
      </c>
      <c r="D92" s="8849">
        <v>0</v>
      </c>
      <c r="E92" s="8812">
        <v>0</v>
      </c>
      <c r="F92" s="8891"/>
      <c r="G92" s="8875">
        <f>VLOOKUP(C92,'Data Products'!$A:$J,2,0)</f>
      </c>
      <c r="H92" s="8884">
        <f t="shared" si="15"/>
      </c>
      <c r="I92" s="8815">
        <v>45644</v>
      </c>
      <c r="J92" s="8816">
        <f t="shared" si="9"/>
      </c>
      <c r="K92" s="8812">
        <v>0</v>
      </c>
      <c r="L92" s="8812">
        <v>0</v>
      </c>
      <c r="M92" s="8826">
        <v>0</v>
      </c>
      <c r="N92" s="8826">
        <v>0</v>
      </c>
      <c r="O92" s="8811" t="s">
        <v>10665</v>
      </c>
      <c r="P92" s="8853"/>
      <c r="Q92" s="8853"/>
      <c r="R92" s="8878"/>
      <c r="S92" s="8853"/>
      <c r="T92" s="8853"/>
      <c r="U92" s="8853"/>
      <c r="V92" s="8853"/>
      <c r="W92" s="8853"/>
      <c r="X92" s="8853"/>
      <c r="Y92" s="8853"/>
      <c r="Z92" s="8853"/>
      <c r="AA92" s="8853"/>
      <c r="AB92" s="8892">
        <f t="shared" si="6"/>
      </c>
      <c r="AC92" s="8893">
        <f t="shared" si="1"/>
      </c>
      <c r="AD92" s="8819">
        <f t="shared" si="17"/>
      </c>
      <c r="AE92" s="8828">
        <f t="shared" si="11"/>
      </c>
      <c r="AF92" s="8821">
        <f>VLOOKUP(C92,'Data Products'!$A:$J,10,0)</f>
      </c>
      <c r="AG92" s="8894">
        <f t="shared" si="3"/>
      </c>
      <c r="AH92" s="8822">
        <f t="shared" ref="AH92:AH125" si="20">IF(H92&lt;=90,D92,0)</f>
      </c>
      <c r="AI92" s="8895"/>
      <c r="AJ92" s="8825"/>
      <c r="AK92" s="8825"/>
      <c r="AL92" s="8824"/>
      <c r="AM92" s="8825"/>
      <c r="AN92" s="8825"/>
    </row>
    <row customHeight="true" hidden="true" ht="18" r="93">
      <c r="A93" s="8873">
        <v>40</v>
      </c>
      <c r="B93" s="8811" t="s">
        <v>10535</v>
      </c>
      <c r="C93" s="8811" t="s">
        <v>10666</v>
      </c>
      <c r="D93" s="8812">
        <v>0</v>
      </c>
      <c r="E93" s="8812">
        <v>0</v>
      </c>
      <c r="F93" s="8891"/>
      <c r="G93" s="8875">
        <f>VLOOKUP(C93,'Data Products'!$A:$J,2,0)</f>
      </c>
      <c r="H93" s="8884">
        <f t="shared" si="15"/>
      </c>
      <c r="I93" s="8815">
        <v>45602</v>
      </c>
      <c r="J93" s="8816">
        <f t="shared" si="9"/>
      </c>
      <c r="K93" s="8812">
        <v>0</v>
      </c>
      <c r="L93" s="8812">
        <v>0</v>
      </c>
      <c r="M93" s="8849">
        <v>0</v>
      </c>
      <c r="N93" s="8849">
        <v>0</v>
      </c>
      <c r="O93" s="8811" t="s">
        <v>10665</v>
      </c>
      <c r="P93" s="8853"/>
      <c r="Q93" s="8853"/>
      <c r="R93" s="8853"/>
      <c r="S93" s="8853"/>
      <c r="T93" s="8853"/>
      <c r="U93" s="8853"/>
      <c r="V93" s="8853"/>
      <c r="W93" s="8853"/>
      <c r="X93" s="8853"/>
      <c r="Y93" s="8853"/>
      <c r="Z93" s="8853"/>
      <c r="AA93" s="8853"/>
      <c r="AB93" s="8879">
        <f t="shared" si="6"/>
      </c>
      <c r="AC93" s="8893">
        <f t="shared" si="1"/>
      </c>
      <c r="AD93" s="8819">
        <f t="shared" si="17"/>
      </c>
      <c r="AE93" s="8828">
        <f t="shared" si="11"/>
      </c>
      <c r="AF93" s="8821">
        <f>VLOOKUP(C93,'Data Products'!$A:$J,10,0)</f>
      </c>
      <c r="AG93" s="8894">
        <f t="shared" si="3"/>
      </c>
      <c r="AH93" s="8822">
        <f t="shared" si="20"/>
      </c>
      <c r="AI93" s="8895"/>
      <c r="AJ93" s="8825"/>
      <c r="AK93" s="8825"/>
      <c r="AL93" s="8824"/>
      <c r="AM93" s="8825"/>
      <c r="AN93" s="8825"/>
    </row>
    <row customHeight="true" hidden="true" ht="18" r="94">
      <c r="A94" s="8873">
        <v>41</v>
      </c>
      <c r="B94" s="8811" t="s">
        <v>10535</v>
      </c>
      <c r="C94" s="8811" t="s">
        <v>10667</v>
      </c>
      <c r="D94" s="8812">
        <v>0</v>
      </c>
      <c r="E94" s="8812">
        <v>0</v>
      </c>
      <c r="F94" s="8891"/>
      <c r="G94" s="8875">
        <f>VLOOKUP(C94,'Data Products'!$A:$J,2,0)</f>
      </c>
      <c r="H94" s="8884">
        <f t="shared" si="15"/>
      </c>
      <c r="I94" s="8815">
        <v>45602</v>
      </c>
      <c r="J94" s="8816">
        <f t="shared" si="9"/>
      </c>
      <c r="K94" s="8812">
        <v>0</v>
      </c>
      <c r="L94" s="8812">
        <v>0</v>
      </c>
      <c r="M94" s="8849">
        <v>0</v>
      </c>
      <c r="N94" s="8849">
        <v>0</v>
      </c>
      <c r="O94" s="8811" t="s">
        <v>10665</v>
      </c>
      <c r="P94" s="8853"/>
      <c r="Q94" s="8853"/>
      <c r="R94" s="8853"/>
      <c r="S94" s="8853"/>
      <c r="T94" s="8853"/>
      <c r="U94" s="8853"/>
      <c r="V94" s="8853"/>
      <c r="W94" s="8853"/>
      <c r="X94" s="8853"/>
      <c r="Y94" s="8853"/>
      <c r="Z94" s="8853"/>
      <c r="AA94" s="8853"/>
      <c r="AB94" s="8879">
        <f t="shared" si="6"/>
      </c>
      <c r="AC94" s="8893">
        <f t="shared" si="1"/>
      </c>
      <c r="AD94" s="8819">
        <f t="shared" si="17"/>
      </c>
      <c r="AE94" s="8828">
        <f t="shared" si="11"/>
      </c>
      <c r="AF94" s="8821">
        <f>VLOOKUP(C94,'Data Products'!$A:$J,10,0)</f>
      </c>
      <c r="AG94" s="8894">
        <f t="shared" si="3"/>
      </c>
      <c r="AH94" s="8822">
        <f t="shared" si="20"/>
      </c>
      <c r="AI94" s="8895"/>
      <c r="AJ94" s="8825"/>
      <c r="AK94" s="8825"/>
      <c r="AL94" s="8824"/>
      <c r="AM94" s="8825"/>
      <c r="AN94" s="8825"/>
    </row>
    <row customHeight="true" hidden="true" ht="18" r="95">
      <c r="A95" s="8873">
        <v>42</v>
      </c>
      <c r="B95" s="8811" t="s">
        <v>10535</v>
      </c>
      <c r="C95" s="8811" t="s">
        <v>10668</v>
      </c>
      <c r="D95" s="8812">
        <v>0</v>
      </c>
      <c r="E95" s="8812">
        <v>0</v>
      </c>
      <c r="F95" s="8891"/>
      <c r="G95" s="8875">
        <f>VLOOKUP(C95,'Data Products'!$A:$J,2,0)</f>
      </c>
      <c r="H95" s="8884">
        <f t="shared" si="15"/>
      </c>
      <c r="I95" s="8815">
        <v>45602</v>
      </c>
      <c r="J95" s="8816">
        <f t="shared" si="9"/>
      </c>
      <c r="K95" s="8812">
        <v>0</v>
      </c>
      <c r="L95" s="8812">
        <v>0</v>
      </c>
      <c r="M95" s="8849">
        <v>0</v>
      </c>
      <c r="N95" s="8849">
        <v>0</v>
      </c>
      <c r="O95" s="8811" t="s">
        <v>10665</v>
      </c>
      <c r="P95" s="8853"/>
      <c r="Q95" s="8853"/>
      <c r="R95" s="8853"/>
      <c r="S95" s="8853"/>
      <c r="T95" s="8853"/>
      <c r="U95" s="8853"/>
      <c r="V95" s="8853"/>
      <c r="W95" s="8853"/>
      <c r="X95" s="8853"/>
      <c r="Y95" s="8853"/>
      <c r="Z95" s="8853"/>
      <c r="AA95" s="8853"/>
      <c r="AB95" s="8879">
        <f t="shared" si="6"/>
      </c>
      <c r="AC95" s="8893">
        <f t="shared" si="1"/>
      </c>
      <c r="AD95" s="8819">
        <f t="shared" si="17"/>
      </c>
      <c r="AE95" s="8828">
        <f t="shared" si="11"/>
      </c>
      <c r="AF95" s="8821">
        <f>VLOOKUP(C95,'Data Products'!$A:$J,10,0)</f>
      </c>
      <c r="AG95" s="8896">
        <f t="shared" si="3"/>
      </c>
      <c r="AH95" s="8822">
        <f t="shared" si="20"/>
      </c>
      <c r="AI95" s="8895"/>
      <c r="AJ95" s="8825"/>
      <c r="AK95" s="8825"/>
      <c r="AL95" s="8824"/>
      <c r="AM95" s="8825"/>
      <c r="AN95" s="8825"/>
    </row>
    <row r="96">
      <c r="A96" s="8873">
        <v>43</v>
      </c>
      <c r="B96" s="8811" t="s">
        <v>10532</v>
      </c>
      <c r="C96" s="8811" t="s">
        <v>10669</v>
      </c>
      <c r="D96" s="8812">
        <v>384</v>
      </c>
      <c r="E96" s="8812">
        <v>384</v>
      </c>
      <c r="F96" s="8891"/>
      <c r="G96" s="8875">
        <f>VLOOKUP(C96,'Data Products'!$A:$J,2,0)</f>
      </c>
      <c r="H96" s="8876">
        <f t="shared" si="15"/>
      </c>
      <c r="I96" s="8852">
        <v>45904</v>
      </c>
      <c r="J96" s="8816">
        <f t="shared" si="9"/>
      </c>
      <c r="K96" s="8812">
        <v>49</v>
      </c>
      <c r="L96" s="8812">
        <v>126</v>
      </c>
      <c r="M96" s="8849">
        <v>0</v>
      </c>
      <c r="N96" s="8849">
        <v>0</v>
      </c>
      <c r="O96" s="8811" t="s">
        <v>10665</v>
      </c>
      <c r="P96" s="8853"/>
      <c r="Q96" s="8853"/>
      <c r="R96" s="8853"/>
      <c r="S96" s="8853"/>
      <c r="T96" s="8853"/>
      <c r="U96" s="8853"/>
      <c r="V96" s="8853"/>
      <c r="W96" s="8853"/>
      <c r="X96" s="8853"/>
      <c r="Y96" s="8853"/>
      <c r="Z96" s="8853"/>
      <c r="AA96" s="8853"/>
      <c r="AB96" s="8879">
        <f t="shared" si="6"/>
      </c>
      <c r="AC96" s="8897">
        <f t="shared" si="1"/>
      </c>
      <c r="AD96" s="8819">
        <f t="shared" si="17"/>
      </c>
      <c r="AE96" s="8834">
        <f t="shared" si="11"/>
      </c>
      <c r="AF96" s="8821">
        <f>VLOOKUP(C96,'Data Products'!$A:$J,10,0)</f>
      </c>
      <c r="AG96" s="8896">
        <f t="shared" si="3"/>
      </c>
      <c r="AH96" s="8822">
        <f t="shared" si="20"/>
      </c>
      <c r="AI96" s="8895"/>
      <c r="AJ96" s="8825"/>
      <c r="AK96" s="8825"/>
      <c r="AL96" s="8824"/>
      <c r="AM96" s="8825"/>
      <c r="AN96" s="8825"/>
    </row>
    <row customHeight="true" hidden="true" ht="18" r="97">
      <c r="A97" s="8873">
        <v>44</v>
      </c>
      <c r="B97" s="8811" t="s">
        <v>10535</v>
      </c>
      <c r="C97" s="8811" t="s">
        <v>10670</v>
      </c>
      <c r="D97" s="8812">
        <v>0</v>
      </c>
      <c r="E97" s="8826">
        <v>0</v>
      </c>
      <c r="F97" s="8891"/>
      <c r="G97" s="8875">
        <f>VLOOKUP(C97,'Data Products'!$A:$J,2,0)</f>
      </c>
      <c r="H97" s="8884">
        <f t="shared" si="15"/>
      </c>
      <c r="I97" s="8815">
        <v>45623</v>
      </c>
      <c r="J97" s="8816">
        <f t="shared" si="9"/>
      </c>
      <c r="K97" s="8812">
        <v>0</v>
      </c>
      <c r="L97" s="8812">
        <v>0</v>
      </c>
      <c r="M97" s="8849">
        <v>0</v>
      </c>
      <c r="N97" s="8849">
        <v>0</v>
      </c>
      <c r="O97" s="8811" t="s">
        <v>10671</v>
      </c>
      <c r="P97" s="8853"/>
      <c r="Q97" s="8853"/>
      <c r="R97" s="8853"/>
      <c r="S97" s="8853"/>
      <c r="T97" s="8853"/>
      <c r="U97" s="8853"/>
      <c r="V97" s="8853"/>
      <c r="W97" s="8853"/>
      <c r="X97" s="8853"/>
      <c r="Y97" s="8853"/>
      <c r="Z97" s="8853"/>
      <c r="AA97" s="8853"/>
      <c r="AB97" s="8879">
        <f t="shared" si="6"/>
      </c>
      <c r="AC97" s="8893">
        <f t="shared" si="1"/>
      </c>
      <c r="AD97" s="8819">
        <f t="shared" si="17"/>
      </c>
      <c r="AE97" s="8828">
        <f t="shared" si="11"/>
      </c>
      <c r="AF97" s="8821">
        <f>VLOOKUP(C97,'Data Products'!$A:$J,10,0)</f>
      </c>
      <c r="AG97" s="8896">
        <f t="shared" si="3"/>
      </c>
      <c r="AH97" s="8822">
        <f t="shared" si="20"/>
      </c>
      <c r="AI97" s="8895"/>
      <c r="AJ97" s="8825"/>
      <c r="AK97" s="8825"/>
      <c r="AL97" s="8824"/>
      <c r="AM97" s="8825"/>
      <c r="AN97" s="8825"/>
    </row>
    <row customHeight="true" hidden="true" ht="18" r="98">
      <c r="A98" s="8873">
        <v>45</v>
      </c>
      <c r="B98" s="8811" t="s">
        <v>10535</v>
      </c>
      <c r="C98" s="8811" t="s">
        <v>10672</v>
      </c>
      <c r="D98" s="8812">
        <v>0</v>
      </c>
      <c r="E98" s="8826">
        <v>0</v>
      </c>
      <c r="F98" s="8891"/>
      <c r="G98" s="8875">
        <f>VLOOKUP(C98,'Data Products'!$A:$J,2,0)</f>
      </c>
      <c r="H98" s="8884">
        <f t="shared" si="15"/>
      </c>
      <c r="I98" s="8815">
        <v>45623</v>
      </c>
      <c r="J98" s="8816">
        <f t="shared" si="9"/>
      </c>
      <c r="K98" s="8812">
        <v>0</v>
      </c>
      <c r="L98" s="8812">
        <v>0</v>
      </c>
      <c r="M98" s="8849">
        <v>0</v>
      </c>
      <c r="N98" s="8849">
        <v>0</v>
      </c>
      <c r="O98" s="8811" t="s">
        <v>10671</v>
      </c>
      <c r="P98" s="8853"/>
      <c r="Q98" s="8853"/>
      <c r="R98" s="8853"/>
      <c r="S98" s="8853"/>
      <c r="T98" s="8853"/>
      <c r="U98" s="8853"/>
      <c r="V98" s="8853"/>
      <c r="W98" s="8853"/>
      <c r="X98" s="8853"/>
      <c r="Y98" s="8853"/>
      <c r="Z98" s="8853"/>
      <c r="AA98" s="8853"/>
      <c r="AB98" s="8879">
        <f t="shared" si="6"/>
      </c>
      <c r="AC98" s="8893">
        <f t="shared" si="1"/>
      </c>
      <c r="AD98" s="8819">
        <f t="shared" si="17"/>
      </c>
      <c r="AE98" s="8828">
        <f t="shared" si="11"/>
      </c>
      <c r="AF98" s="8821">
        <f>VLOOKUP(C98,'Data Products'!$A:$J,10,0)</f>
      </c>
      <c r="AG98" s="8896">
        <f t="shared" si="3"/>
      </c>
      <c r="AH98" s="8822">
        <f t="shared" si="20"/>
      </c>
      <c r="AI98" s="8895"/>
      <c r="AJ98" s="8825"/>
      <c r="AK98" s="8825"/>
      <c r="AL98" s="8824"/>
      <c r="AM98" s="8825"/>
      <c r="AN98" s="8825"/>
    </row>
    <row customHeight="true" hidden="true" ht="18" r="99">
      <c r="A99" s="8873">
        <v>46</v>
      </c>
      <c r="B99" s="8811" t="s">
        <v>10535</v>
      </c>
      <c r="C99" s="8882" t="s">
        <v>10673</v>
      </c>
      <c r="D99" s="8812">
        <v>0</v>
      </c>
      <c r="E99" s="8826">
        <v>0</v>
      </c>
      <c r="F99" s="8898"/>
      <c r="G99" s="8875">
        <f>VLOOKUP(C99,'Data Products'!$A:$J,2,0)</f>
      </c>
      <c r="H99" s="8884">
        <f t="shared" si="15"/>
      </c>
      <c r="I99" s="8815">
        <v>45623</v>
      </c>
      <c r="J99" s="8816">
        <f t="shared" si="9"/>
      </c>
      <c r="K99" s="8887">
        <v>0</v>
      </c>
      <c r="L99" s="8887">
        <v>0</v>
      </c>
      <c r="M99" s="8899">
        <v>0</v>
      </c>
      <c r="N99" s="8899">
        <v>0</v>
      </c>
      <c r="O99" s="8882" t="s">
        <v>10671</v>
      </c>
      <c r="P99" s="8853"/>
      <c r="Q99" s="8853"/>
      <c r="R99" s="8853"/>
      <c r="S99" s="8853"/>
      <c r="T99" s="8853"/>
      <c r="U99" s="8853"/>
      <c r="V99" s="8853"/>
      <c r="W99" s="8853"/>
      <c r="X99" s="8853"/>
      <c r="Y99" s="8853"/>
      <c r="Z99" s="8853"/>
      <c r="AA99" s="8853"/>
      <c r="AB99" s="8900">
        <f t="shared" si="6"/>
      </c>
      <c r="AC99" s="8893">
        <f t="shared" si="1"/>
      </c>
      <c r="AD99" s="8819">
        <f t="shared" si="17"/>
      </c>
      <c r="AE99" s="8828">
        <f t="shared" si="11"/>
      </c>
      <c r="AF99" s="8821">
        <f>VLOOKUP(C99,'Data Products'!$A:$J,10,0)</f>
      </c>
      <c r="AG99" s="8896">
        <f t="shared" si="3"/>
      </c>
      <c r="AH99" s="8822">
        <f t="shared" si="20"/>
      </c>
      <c r="AI99" s="8895"/>
      <c r="AJ99" s="8825"/>
      <c r="AK99" s="8825"/>
      <c r="AL99" s="8824"/>
      <c r="AM99" s="8825"/>
      <c r="AN99" s="8825"/>
    </row>
    <row customHeight="true" hidden="true" ht="18" r="100">
      <c r="A100" s="8873">
        <v>47</v>
      </c>
      <c r="B100" s="8811" t="s">
        <v>10535</v>
      </c>
      <c r="C100" s="8811" t="s">
        <v>10674</v>
      </c>
      <c r="D100" s="8812">
        <v>0</v>
      </c>
      <c r="E100" s="8826">
        <v>0</v>
      </c>
      <c r="F100" s="8891"/>
      <c r="G100" s="8875">
        <f>VLOOKUP(C100,'Data Products'!$A:$J,2,0)</f>
      </c>
      <c r="H100" s="8884">
        <f t="shared" si="15"/>
      </c>
      <c r="I100" s="8815">
        <v>45623</v>
      </c>
      <c r="J100" s="8816">
        <f t="shared" si="9"/>
      </c>
      <c r="K100" s="8812">
        <v>0</v>
      </c>
      <c r="L100" s="8812">
        <v>0</v>
      </c>
      <c r="M100" s="8849">
        <v>0</v>
      </c>
      <c r="N100" s="8849">
        <v>0</v>
      </c>
      <c r="O100" s="8811" t="s">
        <v>10671</v>
      </c>
      <c r="P100" s="8812"/>
      <c r="Q100" s="8812"/>
      <c r="R100" s="8812"/>
      <c r="S100" s="8812"/>
      <c r="T100" s="8812"/>
      <c r="U100" s="8812"/>
      <c r="V100" s="8812"/>
      <c r="W100" s="8812"/>
      <c r="X100" s="8812"/>
      <c r="Y100" s="8812"/>
      <c r="Z100" s="8812"/>
      <c r="AA100" s="8812"/>
      <c r="AB100" s="8879">
        <f t="shared" si="6"/>
      </c>
      <c r="AC100" s="8893">
        <f t="shared" si="1"/>
      </c>
      <c r="AD100" s="8819">
        <f t="shared" si="17"/>
      </c>
      <c r="AE100" s="8828">
        <f t="shared" si="11"/>
      </c>
      <c r="AF100" s="8821">
        <f>VLOOKUP(C100,'Data Products'!$A:$J,10,0)</f>
      </c>
      <c r="AG100" s="8896">
        <f t="shared" si="3"/>
      </c>
      <c r="AH100" s="8822">
        <f t="shared" si="20"/>
      </c>
      <c r="AI100" s="8901"/>
      <c r="AJ100" s="8825"/>
      <c r="AK100" s="8825"/>
      <c r="AL100" s="8824"/>
      <c r="AM100" s="8825"/>
      <c r="AN100" s="8825"/>
    </row>
    <row customHeight="true" hidden="true" ht="18" r="101">
      <c r="A101" s="8873">
        <v>48</v>
      </c>
      <c r="B101" s="8811" t="s">
        <v>10535</v>
      </c>
      <c r="C101" s="8811" t="s">
        <v>10675</v>
      </c>
      <c r="D101" s="8812">
        <v>0</v>
      </c>
      <c r="E101" s="8826">
        <v>0</v>
      </c>
      <c r="F101" s="8891"/>
      <c r="G101" s="8875">
        <f>VLOOKUP(C101,'Data Products'!$A:$J,2,0)</f>
      </c>
      <c r="H101" s="8884">
        <f t="shared" si="15"/>
      </c>
      <c r="I101" s="8815">
        <v>45623</v>
      </c>
      <c r="J101" s="8816">
        <f t="shared" si="9"/>
      </c>
      <c r="K101" s="8812">
        <v>0</v>
      </c>
      <c r="L101" s="8812">
        <v>0</v>
      </c>
      <c r="M101" s="8849">
        <v>0</v>
      </c>
      <c r="N101" s="8849">
        <v>0</v>
      </c>
      <c r="O101" s="8811" t="s">
        <v>10671</v>
      </c>
      <c r="P101" s="8812"/>
      <c r="Q101" s="8812"/>
      <c r="R101" s="8812"/>
      <c r="S101" s="8812"/>
      <c r="T101" s="8812"/>
      <c r="U101" s="8812"/>
      <c r="V101" s="8812"/>
      <c r="W101" s="8812"/>
      <c r="X101" s="8812"/>
      <c r="Y101" s="8812"/>
      <c r="Z101" s="8812"/>
      <c r="AA101" s="8812"/>
      <c r="AB101" s="8879">
        <f t="shared" si="6"/>
      </c>
      <c r="AC101" s="8893">
        <f t="shared" si="1"/>
      </c>
      <c r="AD101" s="8819">
        <f t="shared" si="17"/>
      </c>
      <c r="AE101" s="8828">
        <f t="shared" si="11"/>
      </c>
      <c r="AF101" s="8902">
        <f>VLOOKUP(C101,'Data Products'!$A:$J,10,0)</f>
      </c>
      <c r="AG101" s="8821">
        <f t="shared" si="3"/>
      </c>
      <c r="AH101" s="8822">
        <f t="shared" si="20"/>
      </c>
      <c r="AI101" s="8895"/>
      <c r="AJ101" s="8825"/>
      <c r="AK101" s="8825"/>
      <c r="AL101" s="8824"/>
      <c r="AM101" s="8825"/>
      <c r="AN101" s="8825"/>
    </row>
    <row r="102">
      <c r="A102" s="8873">
        <v>49</v>
      </c>
      <c r="B102" s="8811" t="s">
        <v>10526</v>
      </c>
      <c r="C102" s="8811" t="s">
        <v>10676</v>
      </c>
      <c r="D102" s="8812">
        <v>4</v>
      </c>
      <c r="E102" s="8826">
        <v>4</v>
      </c>
      <c r="F102" s="8891"/>
      <c r="G102" s="8875">
        <f>VLOOKUP(C102,'Data Products'!$A:$J,2,0)</f>
      </c>
      <c r="H102" s="8876">
        <f t="shared" si="15"/>
      </c>
      <c r="I102" s="8815">
        <v>45951</v>
      </c>
      <c r="J102" s="8816">
        <f t="shared" si="9"/>
      </c>
      <c r="K102" s="8812">
        <v>0</v>
      </c>
      <c r="L102" s="8812">
        <v>0</v>
      </c>
      <c r="M102" s="8849">
        <v>0</v>
      </c>
      <c r="N102" s="8849">
        <v>0</v>
      </c>
      <c r="O102" s="8811" t="s">
        <v>10586</v>
      </c>
      <c r="P102" s="8812"/>
      <c r="Q102" s="8812"/>
      <c r="R102" s="8812"/>
      <c r="S102" s="8812"/>
      <c r="T102" s="8812"/>
      <c r="U102" s="8812"/>
      <c r="V102" s="8812"/>
      <c r="W102" s="8812"/>
      <c r="X102" s="8812"/>
      <c r="Y102" s="8812"/>
      <c r="Z102" s="8812"/>
      <c r="AA102" s="8812"/>
      <c r="AB102" s="8879">
        <f t="shared" si="6"/>
      </c>
      <c r="AC102" s="8903">
        <f t="shared" si="1"/>
      </c>
      <c r="AD102" s="8819">
        <f t="shared" si="17"/>
      </c>
      <c r="AE102" s="8838">
        <f t="shared" si="11"/>
      </c>
      <c r="AF102" s="8902">
        <f>VLOOKUP(C102,'Data Products'!$A:$J,10,0)</f>
      </c>
      <c r="AG102" s="8821">
        <f t="shared" si="3"/>
      </c>
      <c r="AH102" s="8822">
        <f t="shared" si="20"/>
      </c>
      <c r="AI102" s="8895"/>
      <c r="AJ102" s="8825"/>
      <c r="AK102" s="8825"/>
      <c r="AL102" s="8824"/>
      <c r="AM102" s="8825"/>
      <c r="AN102" s="8825"/>
    </row>
    <row r="103">
      <c r="A103" s="8873">
        <v>50</v>
      </c>
      <c r="B103" s="8811" t="s">
        <v>10526</v>
      </c>
      <c r="C103" s="8811" t="s">
        <v>10677</v>
      </c>
      <c r="D103" s="8812">
        <v>2</v>
      </c>
      <c r="E103" s="8826">
        <v>2</v>
      </c>
      <c r="F103" s="8891"/>
      <c r="G103" s="8875">
        <f>VLOOKUP(C103,'Data Products'!$A:$J,2,0)</f>
      </c>
      <c r="H103" s="8876">
        <f t="shared" si="15"/>
      </c>
      <c r="I103" s="8815">
        <v>45951</v>
      </c>
      <c r="J103" s="8816">
        <f t="shared" si="9"/>
      </c>
      <c r="K103" s="8812">
        <v>1</v>
      </c>
      <c r="L103" s="8812">
        <v>1</v>
      </c>
      <c r="M103" s="8849">
        <v>0</v>
      </c>
      <c r="N103" s="8849">
        <v>0</v>
      </c>
      <c r="O103" s="8811" t="s">
        <v>10586</v>
      </c>
      <c r="P103" s="8812"/>
      <c r="Q103" s="8812"/>
      <c r="R103" s="8812"/>
      <c r="S103" s="8812"/>
      <c r="T103" s="8812"/>
      <c r="U103" s="8812"/>
      <c r="V103" s="8812"/>
      <c r="W103" s="8812"/>
      <c r="X103" s="8812"/>
      <c r="Y103" s="8812"/>
      <c r="Z103" s="8812"/>
      <c r="AA103" s="8812"/>
      <c r="AB103" s="8879">
        <f t="shared" si="6"/>
      </c>
      <c r="AC103" s="8833">
        <f t="shared" si="1"/>
      </c>
      <c r="AD103" s="8819">
        <f t="shared" si="17"/>
      </c>
      <c r="AE103" s="8834">
        <f t="shared" si="11"/>
      </c>
      <c r="AF103" s="8902">
        <f>VLOOKUP(C103,'Data Products'!$A:$J,10,0)</f>
      </c>
      <c r="AG103" s="8821">
        <f t="shared" si="3"/>
      </c>
      <c r="AH103" s="8822">
        <f t="shared" si="20"/>
      </c>
      <c r="AI103" s="8895"/>
      <c r="AJ103" s="8825"/>
      <c r="AK103" s="8825"/>
      <c r="AL103" s="8824"/>
      <c r="AM103" s="8825"/>
      <c r="AN103" s="8825"/>
    </row>
    <row r="104">
      <c r="A104" s="8873">
        <v>51</v>
      </c>
      <c r="B104" s="8811" t="s">
        <v>10526</v>
      </c>
      <c r="C104" s="8811" t="s">
        <v>10678</v>
      </c>
      <c r="D104" s="8812">
        <v>4</v>
      </c>
      <c r="E104" s="8826">
        <v>4</v>
      </c>
      <c r="F104" s="8891"/>
      <c r="G104" s="8875">
        <f>VLOOKUP(C104,'Data Products'!$A:$J,2,0)</f>
      </c>
      <c r="H104" s="8876">
        <f t="shared" si="15"/>
      </c>
      <c r="I104" s="8815">
        <v>45951</v>
      </c>
      <c r="J104" s="8816">
        <f t="shared" si="9"/>
      </c>
      <c r="K104" s="8812">
        <v>0</v>
      </c>
      <c r="L104" s="8812">
        <v>1</v>
      </c>
      <c r="M104" s="8849">
        <v>0</v>
      </c>
      <c r="N104" s="8849">
        <v>0</v>
      </c>
      <c r="O104" s="8811" t="s">
        <v>10586</v>
      </c>
      <c r="P104" s="8812"/>
      <c r="Q104" s="8812"/>
      <c r="R104" s="8812"/>
      <c r="S104" s="8812"/>
      <c r="T104" s="8812"/>
      <c r="U104" s="8812"/>
      <c r="V104" s="8812"/>
      <c r="W104" s="8812"/>
      <c r="X104" s="8812"/>
      <c r="Y104" s="8812"/>
      <c r="Z104" s="8812"/>
      <c r="AA104" s="8812"/>
      <c r="AB104" s="8879">
        <f t="shared" si="6"/>
      </c>
      <c r="AC104" s="8827">
        <f t="shared" si="1"/>
      </c>
      <c r="AD104" s="8819">
        <f t="shared" si="17"/>
      </c>
      <c r="AE104" s="8828">
        <f t="shared" si="11"/>
      </c>
      <c r="AF104" s="8902">
        <f>VLOOKUP(C104,'Data Products'!$A:$J,10,0)</f>
      </c>
      <c r="AG104" s="8821">
        <f t="shared" si="3"/>
      </c>
      <c r="AH104" s="8822">
        <f t="shared" si="20"/>
      </c>
      <c r="AI104" s="8895"/>
      <c r="AJ104" s="8825"/>
      <c r="AK104" s="8825"/>
      <c r="AL104" s="8824"/>
      <c r="AM104" s="8825"/>
      <c r="AN104" s="8825"/>
    </row>
    <row r="105">
      <c r="A105" s="8873">
        <v>52</v>
      </c>
      <c r="B105" s="8811" t="s">
        <v>10526</v>
      </c>
      <c r="C105" s="8811" t="s">
        <v>10679</v>
      </c>
      <c r="D105" s="8812">
        <v>4</v>
      </c>
      <c r="E105" s="8826">
        <v>4</v>
      </c>
      <c r="F105" s="8891"/>
      <c r="G105" s="8875">
        <f>VLOOKUP(C105,'Data Products'!$A:$J,2,0)</f>
      </c>
      <c r="H105" s="8876">
        <f t="shared" si="15"/>
      </c>
      <c r="I105" s="8815">
        <v>45951</v>
      </c>
      <c r="J105" s="8816">
        <f t="shared" si="9"/>
      </c>
      <c r="K105" s="8812">
        <v>0</v>
      </c>
      <c r="L105" s="8812">
        <v>0</v>
      </c>
      <c r="M105" s="8849">
        <v>0</v>
      </c>
      <c r="N105" s="8849">
        <v>0</v>
      </c>
      <c r="O105" s="8811" t="s">
        <v>10586</v>
      </c>
      <c r="P105" s="8812"/>
      <c r="Q105" s="8812"/>
      <c r="R105" s="8812"/>
      <c r="S105" s="8812"/>
      <c r="T105" s="8812"/>
      <c r="U105" s="8812"/>
      <c r="V105" s="8812"/>
      <c r="W105" s="8812"/>
      <c r="X105" s="8812"/>
      <c r="Y105" s="8812"/>
      <c r="Z105" s="8812"/>
      <c r="AA105" s="8812"/>
      <c r="AB105" s="8879">
        <f t="shared" si="6"/>
      </c>
      <c r="AC105" s="8837">
        <f t="shared" si="1"/>
      </c>
      <c r="AD105" s="8819">
        <f t="shared" si="17"/>
      </c>
      <c r="AE105" s="8838">
        <f t="shared" si="11"/>
      </c>
      <c r="AF105" s="8902">
        <f>VLOOKUP(C105,'Data Products'!$A:$J,10,0)</f>
      </c>
      <c r="AG105" s="8821">
        <f t="shared" si="3"/>
      </c>
      <c r="AH105" s="8822">
        <f t="shared" si="20"/>
      </c>
      <c r="AI105" s="8895"/>
      <c r="AJ105" s="8825"/>
      <c r="AK105" s="8825"/>
      <c r="AL105" s="8824"/>
      <c r="AM105" s="8825"/>
      <c r="AN105" s="8825"/>
    </row>
    <row customHeight="true" hidden="true" ht="18" r="106">
      <c r="A106" s="8873">
        <v>53</v>
      </c>
      <c r="B106" s="8811" t="s">
        <v>10535</v>
      </c>
      <c r="C106" s="8811" t="s">
        <v>10680</v>
      </c>
      <c r="D106" s="8812">
        <v>0</v>
      </c>
      <c r="E106" s="8826">
        <v>0</v>
      </c>
      <c r="F106" s="8891"/>
      <c r="G106" s="8875">
        <f>VLOOKUP(C106,'Data Products'!$A:$J,2,0)</f>
      </c>
      <c r="H106" s="8876">
        <f t="shared" si="15"/>
      </c>
      <c r="I106" s="8815">
        <v>45951</v>
      </c>
      <c r="J106" s="8816">
        <f t="shared" si="9"/>
      </c>
      <c r="K106" s="8812">
        <v>0</v>
      </c>
      <c r="L106" s="8812">
        <v>0</v>
      </c>
      <c r="M106" s="8849">
        <v>0</v>
      </c>
      <c r="N106" s="8849">
        <v>0</v>
      </c>
      <c r="O106" s="8811" t="s">
        <v>10586</v>
      </c>
      <c r="P106" s="8812"/>
      <c r="Q106" s="8812"/>
      <c r="R106" s="8812"/>
      <c r="S106" s="8812"/>
      <c r="T106" s="8812"/>
      <c r="U106" s="8812"/>
      <c r="V106" s="8812"/>
      <c r="W106" s="8812"/>
      <c r="X106" s="8812"/>
      <c r="Y106" s="8812"/>
      <c r="Z106" s="8812"/>
      <c r="AA106" s="8812"/>
      <c r="AB106" s="8879">
        <f t="shared" si="6"/>
      </c>
      <c r="AC106" s="8837">
        <f t="shared" si="1"/>
      </c>
      <c r="AD106" s="8819">
        <f t="shared" si="17"/>
      </c>
      <c r="AE106" s="8838">
        <f t="shared" si="11"/>
      </c>
      <c r="AF106" s="8902">
        <f>VLOOKUP(C106,'Data Products'!$A:$J,10,0)</f>
      </c>
      <c r="AG106" s="8821">
        <f t="shared" si="3"/>
      </c>
      <c r="AH106" s="8822">
        <f t="shared" si="20"/>
      </c>
      <c r="AI106" s="8895"/>
      <c r="AJ106" s="8825"/>
      <c r="AK106" s="8825"/>
      <c r="AL106" s="8824"/>
      <c r="AM106" s="8825"/>
      <c r="AN106" s="8825"/>
    </row>
    <row r="107">
      <c r="A107" s="8873">
        <v>54</v>
      </c>
      <c r="B107" s="8811" t="s">
        <v>10526</v>
      </c>
      <c r="C107" s="8811" t="s">
        <v>10681</v>
      </c>
      <c r="D107" s="8812">
        <v>5</v>
      </c>
      <c r="E107" s="8826">
        <v>5</v>
      </c>
      <c r="F107" s="8891"/>
      <c r="G107" s="8875">
        <f>VLOOKUP(C107,'Data Products'!$A:$J,2,0)</f>
      </c>
      <c r="H107" s="8876">
        <f t="shared" si="15"/>
      </c>
      <c r="I107" s="8815">
        <v>45951</v>
      </c>
      <c r="J107" s="8816">
        <f t="shared" si="9"/>
      </c>
      <c r="K107" s="8812">
        <v>0</v>
      </c>
      <c r="L107" s="8812">
        <v>0</v>
      </c>
      <c r="M107" s="8849">
        <v>0</v>
      </c>
      <c r="N107" s="8849">
        <v>0</v>
      </c>
      <c r="O107" s="8811" t="s">
        <v>10586</v>
      </c>
      <c r="P107" s="8812"/>
      <c r="Q107" s="8812"/>
      <c r="R107" s="8812"/>
      <c r="S107" s="8812"/>
      <c r="T107" s="8812"/>
      <c r="U107" s="8812"/>
      <c r="V107" s="8812"/>
      <c r="W107" s="8812"/>
      <c r="X107" s="8812"/>
      <c r="Y107" s="8812"/>
      <c r="Z107" s="8812"/>
      <c r="AA107" s="8812"/>
      <c r="AB107" s="8879">
        <f t="shared" si="6"/>
      </c>
      <c r="AC107" s="8827">
        <f t="shared" si="1"/>
      </c>
      <c r="AD107" s="8819">
        <f t="shared" si="17"/>
      </c>
      <c r="AE107" s="8828">
        <f t="shared" si="11"/>
      </c>
      <c r="AF107" s="8902">
        <f>VLOOKUP(C107,'Data Products'!$A:$J,10,0)</f>
      </c>
      <c r="AG107" s="8821">
        <f t="shared" si="3"/>
      </c>
      <c r="AH107" s="8822">
        <f t="shared" si="20"/>
      </c>
      <c r="AI107" s="8895"/>
      <c r="AJ107" s="8825"/>
      <c r="AK107" s="8825"/>
      <c r="AL107" s="8824"/>
      <c r="AM107" s="8825"/>
      <c r="AN107" s="8825"/>
    </row>
    <row customHeight="true" hidden="true" ht="18" r="108">
      <c r="A108" s="8873">
        <v>55</v>
      </c>
      <c r="B108" s="8811" t="s">
        <v>10535</v>
      </c>
      <c r="C108" s="8811" t="s">
        <v>10682</v>
      </c>
      <c r="D108" s="8812">
        <v>0</v>
      </c>
      <c r="E108" s="8826">
        <v>0</v>
      </c>
      <c r="F108" s="8891"/>
      <c r="G108" s="8875">
        <f>VLOOKUP(C108,'Data Products'!$A:$J,2,0)</f>
      </c>
      <c r="H108" s="8876">
        <f t="shared" si="15"/>
      </c>
      <c r="I108" s="8815">
        <v>45951</v>
      </c>
      <c r="J108" s="8816">
        <f t="shared" si="9"/>
      </c>
      <c r="K108" s="8812">
        <v>0</v>
      </c>
      <c r="L108" s="8812">
        <v>0</v>
      </c>
      <c r="M108" s="8849">
        <v>0</v>
      </c>
      <c r="N108" s="8849">
        <v>0</v>
      </c>
      <c r="O108" s="8811" t="s">
        <v>10586</v>
      </c>
      <c r="P108" s="8812"/>
      <c r="Q108" s="8812"/>
      <c r="R108" s="8812"/>
      <c r="S108" s="8812"/>
      <c r="T108" s="8812"/>
      <c r="U108" s="8812"/>
      <c r="V108" s="8812"/>
      <c r="W108" s="8812"/>
      <c r="X108" s="8812"/>
      <c r="Y108" s="8812"/>
      <c r="Z108" s="8812"/>
      <c r="AA108" s="8812"/>
      <c r="AB108" s="8879">
        <f t="shared" si="6"/>
      </c>
      <c r="AC108" s="8833">
        <f t="shared" si="1"/>
      </c>
      <c r="AD108" s="8904">
        <f t="shared" si="17"/>
      </c>
      <c r="AE108" s="8834">
        <f t="shared" si="11"/>
      </c>
      <c r="AF108" s="8902">
        <f>VLOOKUP(C108,'Data Products'!$A:$J,10,0)</f>
      </c>
      <c r="AG108" s="8821">
        <f t="shared" si="3"/>
      </c>
      <c r="AH108" s="8822">
        <f t="shared" si="20"/>
      </c>
      <c r="AI108" s="8895"/>
      <c r="AJ108" s="8825"/>
      <c r="AK108" s="8825"/>
      <c r="AL108" s="8824"/>
      <c r="AM108" s="8825"/>
      <c r="AN108" s="8825"/>
    </row>
    <row r="109">
      <c r="A109" s="8873">
        <v>56</v>
      </c>
      <c r="B109" s="8811" t="s">
        <v>10526</v>
      </c>
      <c r="C109" s="8811" t="s">
        <v>10683</v>
      </c>
      <c r="D109" s="8812">
        <v>14</v>
      </c>
      <c r="E109" s="8826">
        <v>14</v>
      </c>
      <c r="F109" s="8891"/>
      <c r="G109" s="8875">
        <f>VLOOKUP(C109,'Data Products'!$A:$J,2,0)</f>
      </c>
      <c r="H109" s="8876">
        <f t="shared" si="15"/>
      </c>
      <c r="I109" s="8815">
        <v>45951</v>
      </c>
      <c r="J109" s="8816">
        <f t="shared" si="9"/>
      </c>
      <c r="K109" s="8812">
        <v>3</v>
      </c>
      <c r="L109" s="8812">
        <v>3</v>
      </c>
      <c r="M109" s="8849">
        <v>0</v>
      </c>
      <c r="N109" s="8849">
        <v>0</v>
      </c>
      <c r="O109" s="8811" t="s">
        <v>10586</v>
      </c>
      <c r="P109" s="8812"/>
      <c r="Q109" s="8812"/>
      <c r="R109" s="8812"/>
      <c r="S109" s="8812"/>
      <c r="T109" s="8812"/>
      <c r="U109" s="8812"/>
      <c r="V109" s="8812"/>
      <c r="W109" s="8812"/>
      <c r="X109" s="8812"/>
      <c r="Y109" s="8812"/>
      <c r="Z109" s="8812"/>
      <c r="AA109" s="8812"/>
      <c r="AB109" s="8879">
        <f t="shared" si="6"/>
      </c>
      <c r="AC109" s="8818">
        <f t="shared" si="1"/>
      </c>
      <c r="AD109" s="8904">
        <f t="shared" si="17"/>
      </c>
      <c r="AE109" s="8820">
        <f t="shared" si="11"/>
      </c>
      <c r="AF109" s="8902">
        <f>VLOOKUP(C109,'Data Products'!$A:$J,10,0)</f>
      </c>
      <c r="AG109" s="8821">
        <f t="shared" si="3"/>
      </c>
      <c r="AH109" s="8822">
        <f t="shared" si="20"/>
      </c>
      <c r="AI109" s="8895"/>
      <c r="AJ109" s="8825"/>
      <c r="AK109" s="8825"/>
      <c r="AL109" s="8824"/>
      <c r="AM109" s="8825"/>
      <c r="AN109" s="8825"/>
    </row>
    <row r="110">
      <c r="A110" s="8873">
        <v>57</v>
      </c>
      <c r="B110" s="8811" t="s">
        <v>10526</v>
      </c>
      <c r="C110" s="8811" t="s">
        <v>10684</v>
      </c>
      <c r="D110" s="8812">
        <v>25</v>
      </c>
      <c r="E110" s="8826">
        <v>25</v>
      </c>
      <c r="F110" s="8891"/>
      <c r="G110" s="8875">
        <f>VLOOKUP(C110,'Data Products'!$A:$J,2,0)</f>
      </c>
      <c r="H110" s="8876">
        <f t="shared" si="15"/>
      </c>
      <c r="I110" s="8815">
        <v>45951</v>
      </c>
      <c r="J110" s="8816">
        <f t="shared" si="9"/>
      </c>
      <c r="K110" s="8812">
        <v>1</v>
      </c>
      <c r="L110" s="8812">
        <v>2</v>
      </c>
      <c r="M110" s="8849">
        <v>0</v>
      </c>
      <c r="N110" s="8849">
        <v>0</v>
      </c>
      <c r="O110" s="8811" t="s">
        <v>10586</v>
      </c>
      <c r="P110" s="8812"/>
      <c r="Q110" s="8812"/>
      <c r="R110" s="8812"/>
      <c r="S110" s="8812"/>
      <c r="T110" s="8812"/>
      <c r="U110" s="8812"/>
      <c r="V110" s="8812"/>
      <c r="W110" s="8812"/>
      <c r="X110" s="8812"/>
      <c r="Y110" s="8812"/>
      <c r="Z110" s="8812"/>
      <c r="AA110" s="8812"/>
      <c r="AB110" s="8879">
        <f t="shared" si="6"/>
      </c>
      <c r="AC110" s="8818">
        <f t="shared" si="1"/>
      </c>
      <c r="AD110" s="8904">
        <f t="shared" si="17"/>
      </c>
      <c r="AE110" s="8820">
        <f t="shared" si="11"/>
      </c>
      <c r="AF110" s="8902">
        <f>VLOOKUP(C110,'Data Products'!$A:$J,10,0)</f>
      </c>
      <c r="AG110" s="8821">
        <f t="shared" si="3"/>
      </c>
      <c r="AH110" s="8822">
        <f t="shared" si="20"/>
      </c>
      <c r="AI110" s="8895"/>
      <c r="AJ110" s="8825"/>
      <c r="AK110" s="8825"/>
      <c r="AL110" s="8824"/>
      <c r="AM110" s="8825"/>
      <c r="AN110" s="8825"/>
    </row>
    <row r="111">
      <c r="A111" s="8873">
        <v>58</v>
      </c>
      <c r="B111" s="8811" t="s">
        <v>10526</v>
      </c>
      <c r="C111" s="8811" t="s">
        <v>10685</v>
      </c>
      <c r="D111" s="8812">
        <v>17</v>
      </c>
      <c r="E111" s="8826">
        <v>17</v>
      </c>
      <c r="F111" s="8891"/>
      <c r="G111" s="8875">
        <f>VLOOKUP(C111,'Data Products'!$A:$J,2,0)</f>
      </c>
      <c r="H111" s="8876">
        <f t="shared" si="15"/>
      </c>
      <c r="I111" s="8815">
        <v>45951</v>
      </c>
      <c r="J111" s="8816">
        <f t="shared" si="9"/>
      </c>
      <c r="K111" s="8812">
        <v>0</v>
      </c>
      <c r="L111" s="8812">
        <v>1</v>
      </c>
      <c r="M111" s="8849">
        <v>0</v>
      </c>
      <c r="N111" s="8849">
        <v>0</v>
      </c>
      <c r="O111" s="8811" t="s">
        <v>10586</v>
      </c>
      <c r="P111" s="8812"/>
      <c r="Q111" s="8812"/>
      <c r="R111" s="8812"/>
      <c r="S111" s="8812"/>
      <c r="T111" s="8812"/>
      <c r="U111" s="8812"/>
      <c r="V111" s="8812"/>
      <c r="W111" s="8812"/>
      <c r="X111" s="8812"/>
      <c r="Y111" s="8812"/>
      <c r="Z111" s="8812"/>
      <c r="AA111" s="8812"/>
      <c r="AB111" s="8879">
        <f t="shared" si="6"/>
      </c>
      <c r="AC111" s="8818">
        <f t="shared" si="1"/>
      </c>
      <c r="AD111" s="8904">
        <f t="shared" si="17"/>
      </c>
      <c r="AE111" s="8820">
        <f t="shared" si="11"/>
      </c>
      <c r="AF111" s="8902">
        <f>VLOOKUP(C111,'Data Products'!$A:$J,10,0)</f>
      </c>
      <c r="AG111" s="8821">
        <f t="shared" si="3"/>
      </c>
      <c r="AH111" s="8822">
        <f t="shared" si="20"/>
      </c>
      <c r="AI111" s="8895"/>
      <c r="AJ111" s="8825"/>
      <c r="AK111" s="8825"/>
      <c r="AL111" s="8824"/>
      <c r="AM111" s="8825"/>
      <c r="AN111" s="8825"/>
    </row>
    <row r="112">
      <c r="A112" s="8873">
        <v>59</v>
      </c>
      <c r="B112" s="8811" t="s">
        <v>10526</v>
      </c>
      <c r="C112" s="8811" t="s">
        <v>10686</v>
      </c>
      <c r="D112" s="8812">
        <v>13</v>
      </c>
      <c r="E112" s="8826">
        <v>13</v>
      </c>
      <c r="F112" s="8891"/>
      <c r="G112" s="8875">
        <f>VLOOKUP(C112,'Data Products'!$A:$J,2,0)</f>
      </c>
      <c r="H112" s="8876">
        <f t="shared" si="15"/>
      </c>
      <c r="I112" s="8815">
        <v>45951</v>
      </c>
      <c r="J112" s="8816">
        <f t="shared" si="9"/>
      </c>
      <c r="K112" s="8812">
        <v>0</v>
      </c>
      <c r="L112" s="8812">
        <v>1</v>
      </c>
      <c r="M112" s="8849">
        <v>0</v>
      </c>
      <c r="N112" s="8849">
        <v>0</v>
      </c>
      <c r="O112" s="8811" t="s">
        <v>10586</v>
      </c>
      <c r="P112" s="8812"/>
      <c r="Q112" s="8812"/>
      <c r="R112" s="8812"/>
      <c r="S112" s="8812"/>
      <c r="T112" s="8812"/>
      <c r="U112" s="8812"/>
      <c r="V112" s="8812"/>
      <c r="W112" s="8812"/>
      <c r="X112" s="8812"/>
      <c r="Y112" s="8812"/>
      <c r="Z112" s="8812"/>
      <c r="AA112" s="8812"/>
      <c r="AB112" s="8879">
        <f t="shared" si="6"/>
      </c>
      <c r="AC112" s="8818">
        <f t="shared" si="1"/>
      </c>
      <c r="AD112" s="8904">
        <f t="shared" si="17"/>
      </c>
      <c r="AE112" s="8820">
        <f t="shared" si="11"/>
      </c>
      <c r="AF112" s="8902">
        <f>VLOOKUP(C112,'Data Products'!$A:$J,10,0)</f>
      </c>
      <c r="AG112" s="8821">
        <f t="shared" si="3"/>
      </c>
      <c r="AH112" s="8822">
        <f t="shared" si="20"/>
      </c>
      <c r="AI112" s="8895"/>
      <c r="AJ112" s="8825"/>
      <c r="AK112" s="8825"/>
      <c r="AL112" s="8824"/>
      <c r="AM112" s="8825"/>
      <c r="AN112" s="8825"/>
    </row>
    <row r="113">
      <c r="A113" s="8873">
        <v>60</v>
      </c>
      <c r="B113" s="8811" t="s">
        <v>10526</v>
      </c>
      <c r="C113" s="8811" t="s">
        <v>10687</v>
      </c>
      <c r="D113" s="8812">
        <v>18</v>
      </c>
      <c r="E113" s="8826">
        <v>18</v>
      </c>
      <c r="F113" s="8891"/>
      <c r="G113" s="8875">
        <f>VLOOKUP(C113,'Data Products'!$A:$J,2,0)</f>
      </c>
      <c r="H113" s="8876">
        <f t="shared" si="15"/>
      </c>
      <c r="I113" s="8815">
        <v>45951</v>
      </c>
      <c r="J113" s="8816">
        <f t="shared" si="9"/>
      </c>
      <c r="K113" s="8812">
        <v>0</v>
      </c>
      <c r="L113" s="8812">
        <v>0</v>
      </c>
      <c r="M113" s="8849">
        <v>0</v>
      </c>
      <c r="N113" s="8849">
        <v>0</v>
      </c>
      <c r="O113" s="8811" t="s">
        <v>10586</v>
      </c>
      <c r="P113" s="8812"/>
      <c r="Q113" s="8812"/>
      <c r="R113" s="8812"/>
      <c r="S113" s="8812"/>
      <c r="T113" s="8812"/>
      <c r="U113" s="8812"/>
      <c r="V113" s="8812"/>
      <c r="W113" s="8812"/>
      <c r="X113" s="8812"/>
      <c r="Y113" s="8812"/>
      <c r="Z113" s="8812"/>
      <c r="AA113" s="8812"/>
      <c r="AB113" s="8879">
        <f t="shared" si="6"/>
      </c>
      <c r="AC113" s="8818">
        <f t="shared" si="1"/>
      </c>
      <c r="AD113" s="8904">
        <f t="shared" si="17"/>
      </c>
      <c r="AE113" s="8820">
        <f t="shared" si="11"/>
      </c>
      <c r="AF113" s="8902">
        <f>VLOOKUP(C113,'Data Products'!$A:$J,10,0)</f>
      </c>
      <c r="AG113" s="8821">
        <f t="shared" si="3"/>
      </c>
      <c r="AH113" s="8822">
        <f t="shared" si="20"/>
      </c>
      <c r="AI113" s="8895"/>
      <c r="AJ113" s="8825"/>
      <c r="AK113" s="8825"/>
      <c r="AL113" s="8824"/>
      <c r="AM113" s="8825"/>
      <c r="AN113" s="8825"/>
    </row>
    <row r="114">
      <c r="A114" s="8873">
        <v>61</v>
      </c>
      <c r="B114" s="8811" t="s">
        <v>10526</v>
      </c>
      <c r="C114" s="8811" t="s">
        <v>10688</v>
      </c>
      <c r="D114" s="8812">
        <v>10</v>
      </c>
      <c r="E114" s="8826">
        <v>10</v>
      </c>
      <c r="F114" s="8891"/>
      <c r="G114" s="8875">
        <f>VLOOKUP(C114,'Data Products'!$A:$J,2,0)</f>
      </c>
      <c r="H114" s="8876">
        <f t="shared" si="15"/>
      </c>
      <c r="I114" s="8815">
        <v>45951</v>
      </c>
      <c r="J114" s="8816">
        <f t="shared" si="9"/>
      </c>
      <c r="K114" s="8812">
        <v>0</v>
      </c>
      <c r="L114" s="8812">
        <v>0</v>
      </c>
      <c r="M114" s="8849">
        <v>0</v>
      </c>
      <c r="N114" s="8849">
        <v>0</v>
      </c>
      <c r="O114" s="8811" t="s">
        <v>10586</v>
      </c>
      <c r="P114" s="8812"/>
      <c r="Q114" s="8812"/>
      <c r="R114" s="8812"/>
      <c r="S114" s="8812"/>
      <c r="T114" s="8812"/>
      <c r="U114" s="8812"/>
      <c r="V114" s="8812"/>
      <c r="W114" s="8812"/>
      <c r="X114" s="8812"/>
      <c r="Y114" s="8812"/>
      <c r="Z114" s="8812"/>
      <c r="AA114" s="8812"/>
      <c r="AB114" s="8879">
        <f t="shared" si="6"/>
      </c>
      <c r="AC114" s="8833">
        <f t="shared" si="1"/>
      </c>
      <c r="AD114" s="8904">
        <f t="shared" si="17"/>
      </c>
      <c r="AE114" s="8834">
        <f t="shared" si="11"/>
      </c>
      <c r="AF114" s="8902">
        <f>VLOOKUP(C114,'Data Products'!$A:$J,10,0)</f>
      </c>
      <c r="AG114" s="8821">
        <f t="shared" si="3"/>
      </c>
      <c r="AH114" s="8822">
        <f t="shared" si="20"/>
      </c>
      <c r="AI114" s="8895"/>
      <c r="AJ114" s="8825"/>
      <c r="AK114" s="8825"/>
      <c r="AL114" s="8824"/>
      <c r="AM114" s="8825"/>
      <c r="AN114" s="8825"/>
    </row>
    <row customHeight="true" hidden="true" ht="18" r="115">
      <c r="A115" s="8873">
        <v>62</v>
      </c>
      <c r="B115" s="8811" t="s">
        <v>10535</v>
      </c>
      <c r="C115" s="8811" t="s">
        <v>10689</v>
      </c>
      <c r="D115" s="8812">
        <v>0</v>
      </c>
      <c r="E115" s="8826">
        <v>0</v>
      </c>
      <c r="F115" s="8891"/>
      <c r="G115" s="8875">
        <f>VLOOKUP(C115,'Data Products'!$A:$J,2,0)</f>
      </c>
      <c r="H115" s="8876">
        <f t="shared" si="15"/>
      </c>
      <c r="I115" s="8815">
        <v>45951</v>
      </c>
      <c r="J115" s="8816">
        <f t="shared" si="9"/>
      </c>
      <c r="K115" s="8812">
        <v>0</v>
      </c>
      <c r="L115" s="8812">
        <v>0</v>
      </c>
      <c r="M115" s="8849">
        <v>0</v>
      </c>
      <c r="N115" s="8849">
        <v>0</v>
      </c>
      <c r="O115" s="8811" t="s">
        <v>10586</v>
      </c>
      <c r="P115" s="8812"/>
      <c r="Q115" s="8812"/>
      <c r="R115" s="8812"/>
      <c r="S115" s="8812"/>
      <c r="T115" s="8812"/>
      <c r="U115" s="8812"/>
      <c r="V115" s="8812"/>
      <c r="W115" s="8812"/>
      <c r="X115" s="8812"/>
      <c r="Y115" s="8812"/>
      <c r="Z115" s="8812"/>
      <c r="AA115" s="8812"/>
      <c r="AB115" s="8879">
        <f t="shared" si="6"/>
      </c>
      <c r="AC115" s="8827">
        <f t="shared" si="1"/>
      </c>
      <c r="AD115" s="8904">
        <f t="shared" si="17"/>
      </c>
      <c r="AE115" s="8828">
        <f t="shared" si="11"/>
      </c>
      <c r="AF115" s="8902">
        <f>VLOOKUP(C115,'Data Products'!$A:$J,10,0)</f>
      </c>
      <c r="AG115" s="8821">
        <f t="shared" si="3"/>
      </c>
      <c r="AH115" s="8822">
        <f t="shared" si="20"/>
      </c>
      <c r="AI115" s="8895"/>
      <c r="AJ115" s="8825"/>
      <c r="AK115" s="8825"/>
      <c r="AL115" s="8824"/>
      <c r="AM115" s="8825"/>
      <c r="AN115" s="8825"/>
    </row>
    <row r="116">
      <c r="A116" s="8873">
        <v>63</v>
      </c>
      <c r="B116" s="8811" t="s">
        <v>10526</v>
      </c>
      <c r="C116" s="8811" t="s">
        <v>10690</v>
      </c>
      <c r="D116" s="8812">
        <v>2</v>
      </c>
      <c r="E116" s="8826">
        <v>2</v>
      </c>
      <c r="F116" s="8891"/>
      <c r="G116" s="8875">
        <f>VLOOKUP(C116,'Data Products'!$A:$J,2,0)</f>
      </c>
      <c r="H116" s="8876">
        <f t="shared" si="15"/>
      </c>
      <c r="I116" s="8815">
        <v>45951</v>
      </c>
      <c r="J116" s="8816">
        <f t="shared" si="9"/>
      </c>
      <c r="K116" s="8812">
        <v>0</v>
      </c>
      <c r="L116" s="8812">
        <v>5</v>
      </c>
      <c r="M116" s="8849">
        <v>0</v>
      </c>
      <c r="N116" s="8849">
        <v>0</v>
      </c>
      <c r="O116" s="8811" t="s">
        <v>10586</v>
      </c>
      <c r="P116" s="8812"/>
      <c r="Q116" s="8812"/>
      <c r="R116" s="8812"/>
      <c r="S116" s="8812"/>
      <c r="T116" s="8812"/>
      <c r="U116" s="8812"/>
      <c r="V116" s="8812"/>
      <c r="W116" s="8812"/>
      <c r="X116" s="8812"/>
      <c r="Y116" s="8812"/>
      <c r="Z116" s="8812"/>
      <c r="AA116" s="8812"/>
      <c r="AB116" s="8879">
        <f t="shared" si="6"/>
      </c>
      <c r="AC116" s="8833">
        <f t="shared" si="1"/>
      </c>
      <c r="AD116" s="8904">
        <f t="shared" si="17"/>
      </c>
      <c r="AE116" s="8834">
        <f t="shared" si="11"/>
      </c>
      <c r="AF116" s="8902">
        <f>VLOOKUP(C116,'Data Products'!$A:$J,10,0)</f>
      </c>
      <c r="AG116" s="8821">
        <f t="shared" si="3"/>
      </c>
      <c r="AH116" s="8822">
        <f t="shared" si="20"/>
      </c>
      <c r="AI116" s="8895"/>
      <c r="AJ116" s="8825"/>
      <c r="AK116" s="8825"/>
      <c r="AL116" s="8824"/>
      <c r="AM116" s="8825"/>
      <c r="AN116" s="8825"/>
    </row>
    <row customHeight="true" hidden="true" ht="18" r="117">
      <c r="A117" s="8873">
        <v>64</v>
      </c>
      <c r="B117" s="8811" t="s">
        <v>10526</v>
      </c>
      <c r="C117" s="8811" t="s">
        <v>10691</v>
      </c>
      <c r="D117" s="8812">
        <v>0</v>
      </c>
      <c r="E117" s="8826">
        <v>0</v>
      </c>
      <c r="F117" s="8891"/>
      <c r="G117" s="8875">
        <f>VLOOKUP(C117,'Data Products'!$A:$J,2,0)</f>
      </c>
      <c r="H117" s="8876">
        <f t="shared" si="15"/>
      </c>
      <c r="I117" s="8815">
        <v>45951</v>
      </c>
      <c r="J117" s="8816">
        <f t="shared" si="9"/>
      </c>
      <c r="K117" s="8812">
        <v>0</v>
      </c>
      <c r="L117" s="8812">
        <v>0</v>
      </c>
      <c r="M117" s="8849">
        <v>0</v>
      </c>
      <c r="N117" s="8849">
        <v>0</v>
      </c>
      <c r="O117" s="8811" t="s">
        <v>10586</v>
      </c>
      <c r="P117" s="8812"/>
      <c r="Q117" s="8812"/>
      <c r="R117" s="8812"/>
      <c r="S117" s="8812"/>
      <c r="T117" s="8812"/>
      <c r="U117" s="8812"/>
      <c r="V117" s="8812"/>
      <c r="W117" s="8812"/>
      <c r="X117" s="8812"/>
      <c r="Y117" s="8812"/>
      <c r="Z117" s="8812"/>
      <c r="AA117" s="8812"/>
      <c r="AB117" s="8879">
        <f t="shared" si="6"/>
      </c>
      <c r="AC117" s="8833">
        <f t="shared" si="1"/>
      </c>
      <c r="AD117" s="8904">
        <f t="shared" si="17"/>
      </c>
      <c r="AE117" s="8834">
        <f t="shared" si="11"/>
      </c>
      <c r="AF117" s="8902">
        <f>VLOOKUP(C117,'Data Products'!$A:$J,10,0)</f>
      </c>
      <c r="AG117" s="8821">
        <f t="shared" si="3"/>
      </c>
      <c r="AH117" s="8822">
        <f t="shared" si="20"/>
      </c>
      <c r="AI117" s="8895"/>
      <c r="AJ117" s="8825"/>
      <c r="AK117" s="8825"/>
      <c r="AL117" s="8824"/>
      <c r="AM117" s="8825"/>
      <c r="AN117" s="8825"/>
    </row>
    <row customHeight="true" hidden="true" ht="18" r="118">
      <c r="A118" s="8873">
        <v>65</v>
      </c>
      <c r="B118" s="8811" t="s">
        <v>10535</v>
      </c>
      <c r="C118" s="8811" t="s">
        <v>10692</v>
      </c>
      <c r="D118" s="8812">
        <v>0</v>
      </c>
      <c r="E118" s="8826">
        <v>0</v>
      </c>
      <c r="F118" s="8891"/>
      <c r="G118" s="8875">
        <f>VLOOKUP(C118,'Data Products'!$A:$J,2,0)</f>
      </c>
      <c r="H118" s="8876">
        <f t="shared" si="15"/>
      </c>
      <c r="I118" s="8815">
        <v>45951</v>
      </c>
      <c r="J118" s="8816">
        <f t="shared" si="9"/>
      </c>
      <c r="K118" s="8812">
        <v>0</v>
      </c>
      <c r="L118" s="8812">
        <v>0</v>
      </c>
      <c r="M118" s="8849">
        <v>0</v>
      </c>
      <c r="N118" s="8849">
        <v>0</v>
      </c>
      <c r="O118" s="8811" t="s">
        <v>10586</v>
      </c>
      <c r="P118" s="8812"/>
      <c r="Q118" s="8812"/>
      <c r="R118" s="8812"/>
      <c r="S118" s="8812"/>
      <c r="T118" s="8812"/>
      <c r="U118" s="8812"/>
      <c r="V118" s="8812"/>
      <c r="W118" s="8812"/>
      <c r="X118" s="8812"/>
      <c r="Y118" s="8812"/>
      <c r="Z118" s="8812"/>
      <c r="AA118" s="8812"/>
      <c r="AB118" s="8879">
        <f t="shared" si="6"/>
      </c>
      <c r="AC118" s="8833">
        <f t="shared" si="1"/>
      </c>
      <c r="AD118" s="8904">
        <f t="shared" si="17"/>
      </c>
      <c r="AE118" s="8834">
        <f t="shared" si="11"/>
      </c>
      <c r="AF118" s="8902">
        <f>VLOOKUP(C118,'Data Products'!$A:$J,10,0)</f>
      </c>
      <c r="AG118" s="8821">
        <f t="shared" si="3"/>
      </c>
      <c r="AH118" s="8822">
        <f t="shared" si="20"/>
      </c>
      <c r="AI118" s="8895"/>
      <c r="AJ118" s="8825"/>
      <c r="AK118" s="8825"/>
      <c r="AL118" s="8824"/>
      <c r="AM118" s="8825"/>
      <c r="AN118" s="8825"/>
    </row>
    <row customHeight="true" hidden="true" ht="18" r="119">
      <c r="A119" s="8873">
        <v>66</v>
      </c>
      <c r="B119" s="8811" t="s">
        <v>10535</v>
      </c>
      <c r="C119" s="8811" t="s">
        <v>10693</v>
      </c>
      <c r="D119" s="8812">
        <v>0</v>
      </c>
      <c r="E119" s="8826">
        <v>0</v>
      </c>
      <c r="F119" s="8891"/>
      <c r="G119" s="8875">
        <f>VLOOKUP(C119,'Data Products'!$A:$J,2,0)</f>
      </c>
      <c r="H119" s="8876">
        <f t="shared" si="15"/>
      </c>
      <c r="I119" s="8815">
        <v>45951</v>
      </c>
      <c r="J119" s="8816">
        <f t="shared" si="9"/>
      </c>
      <c r="K119" s="8812">
        <v>1</v>
      </c>
      <c r="L119" s="8812">
        <v>2</v>
      </c>
      <c r="M119" s="8849">
        <v>0</v>
      </c>
      <c r="N119" s="8849">
        <v>0</v>
      </c>
      <c r="O119" s="8811" t="s">
        <v>10586</v>
      </c>
      <c r="P119" s="8812"/>
      <c r="Q119" s="8812"/>
      <c r="R119" s="8812"/>
      <c r="S119" s="8812"/>
      <c r="T119" s="8812"/>
      <c r="U119" s="8812"/>
      <c r="V119" s="8812"/>
      <c r="W119" s="8812"/>
      <c r="X119" s="8812"/>
      <c r="Y119" s="8812"/>
      <c r="Z119" s="8812"/>
      <c r="AA119" s="8812"/>
      <c r="AB119" s="8879">
        <f t="shared" si="6"/>
      </c>
      <c r="AC119" s="8833">
        <f t="shared" si="1"/>
      </c>
      <c r="AD119" s="8904">
        <f t="shared" si="17"/>
      </c>
      <c r="AE119" s="8834">
        <f t="shared" si="11"/>
      </c>
      <c r="AF119" s="8902">
        <f>VLOOKUP(C119,'Data Products'!$A:$J,10,0)</f>
      </c>
      <c r="AG119" s="8821">
        <f t="shared" si="3"/>
      </c>
      <c r="AH119" s="8822">
        <f t="shared" si="20"/>
      </c>
      <c r="AI119" s="8895"/>
      <c r="AJ119" s="8825"/>
      <c r="AK119" s="8825"/>
      <c r="AL119" s="8824"/>
      <c r="AM119" s="8825"/>
      <c r="AN119" s="8825"/>
    </row>
    <row customHeight="true" hidden="true" ht="18" r="120">
      <c r="A120" s="8873">
        <v>67</v>
      </c>
      <c r="B120" s="8811" t="s">
        <v>10535</v>
      </c>
      <c r="C120" s="8811" t="s">
        <v>10694</v>
      </c>
      <c r="D120" s="8812">
        <v>0</v>
      </c>
      <c r="E120" s="8826">
        <v>0</v>
      </c>
      <c r="F120" s="8891"/>
      <c r="G120" s="8875">
        <f>VLOOKUP(C120,'Data Products'!$A:$J,2,0)</f>
      </c>
      <c r="H120" s="8876">
        <f t="shared" si="15"/>
      </c>
      <c r="I120" s="8815">
        <v>45951</v>
      </c>
      <c r="J120" s="8816">
        <f t="shared" si="9"/>
      </c>
      <c r="K120" s="8812">
        <v>0</v>
      </c>
      <c r="L120" s="8812">
        <v>0</v>
      </c>
      <c r="M120" s="8849">
        <v>0</v>
      </c>
      <c r="N120" s="8849">
        <v>0</v>
      </c>
      <c r="O120" s="8811" t="s">
        <v>10586</v>
      </c>
      <c r="P120" s="8812"/>
      <c r="Q120" s="8812"/>
      <c r="R120" s="8812"/>
      <c r="S120" s="8812"/>
      <c r="T120" s="8812"/>
      <c r="U120" s="8812"/>
      <c r="V120" s="8812"/>
      <c r="W120" s="8812"/>
      <c r="X120" s="8812"/>
      <c r="Y120" s="8812"/>
      <c r="Z120" s="8812"/>
      <c r="AA120" s="8812"/>
      <c r="AB120" s="8879">
        <f t="shared" si="6"/>
      </c>
      <c r="AC120" s="8833">
        <f t="shared" si="1"/>
      </c>
      <c r="AD120" s="8904">
        <f t="shared" si="17"/>
      </c>
      <c r="AE120" s="8834">
        <f t="shared" si="11"/>
      </c>
      <c r="AF120" s="8902">
        <f>VLOOKUP(C120,'Data Products'!$A:$J,10,0)</f>
      </c>
      <c r="AG120" s="8821">
        <f t="shared" si="3"/>
      </c>
      <c r="AH120" s="8822">
        <f t="shared" si="20"/>
      </c>
      <c r="AI120" s="8895"/>
      <c r="AJ120" s="8825"/>
      <c r="AK120" s="8825"/>
      <c r="AL120" s="8824"/>
      <c r="AM120" s="8825"/>
      <c r="AN120" s="8825"/>
    </row>
    <row r="121">
      <c r="A121" s="8873">
        <v>68</v>
      </c>
      <c r="B121" s="8811" t="s">
        <v>10526</v>
      </c>
      <c r="C121" s="8811" t="s">
        <v>10695</v>
      </c>
      <c r="D121" s="8812">
        <v>10</v>
      </c>
      <c r="E121" s="8826">
        <v>10</v>
      </c>
      <c r="F121" s="8891"/>
      <c r="G121" s="8875">
        <f>VLOOKUP(C121,'Data Products'!$A:$J,2,0)</f>
      </c>
      <c r="H121" s="8876">
        <f t="shared" si="15"/>
      </c>
      <c r="I121" s="8815">
        <v>45951</v>
      </c>
      <c r="J121" s="8816">
        <f t="shared" si="9"/>
      </c>
      <c r="K121" s="8812">
        <v>0</v>
      </c>
      <c r="L121" s="8812">
        <v>0</v>
      </c>
      <c r="M121" s="8849">
        <v>0</v>
      </c>
      <c r="N121" s="8849">
        <v>0</v>
      </c>
      <c r="O121" s="8811" t="s">
        <v>10586</v>
      </c>
      <c r="P121" s="8812"/>
      <c r="Q121" s="8812"/>
      <c r="R121" s="8812"/>
      <c r="S121" s="8812"/>
      <c r="T121" s="8812"/>
      <c r="U121" s="8812"/>
      <c r="V121" s="8812"/>
      <c r="W121" s="8812"/>
      <c r="X121" s="8812"/>
      <c r="Y121" s="8812"/>
      <c r="Z121" s="8812"/>
      <c r="AA121" s="8812"/>
      <c r="AB121" s="8879">
        <f t="shared" si="6"/>
      </c>
      <c r="AC121" s="8818">
        <f t="shared" si="1"/>
      </c>
      <c r="AD121" s="8904">
        <f t="shared" si="17"/>
      </c>
      <c r="AE121" s="8820">
        <f t="shared" si="11"/>
      </c>
      <c r="AF121" s="8902">
        <f>VLOOKUP(C121,'Data Products'!$A:$J,10,0)</f>
      </c>
      <c r="AG121" s="8821">
        <f t="shared" si="3"/>
      </c>
      <c r="AH121" s="8822">
        <f t="shared" si="20"/>
      </c>
      <c r="AI121" s="8895"/>
      <c r="AJ121" s="8825"/>
      <c r="AK121" s="8825"/>
      <c r="AL121" s="8824"/>
      <c r="AM121" s="8825"/>
      <c r="AN121" s="8825"/>
    </row>
    <row customHeight="true" hidden="true" ht="18" r="122">
      <c r="A122" s="8873">
        <v>69</v>
      </c>
      <c r="B122" s="8811" t="s">
        <v>10535</v>
      </c>
      <c r="C122" s="8811" t="s">
        <v>10696</v>
      </c>
      <c r="D122" s="8812">
        <v>0</v>
      </c>
      <c r="E122" s="8826">
        <v>0</v>
      </c>
      <c r="F122" s="8891"/>
      <c r="G122" s="8875">
        <f>VLOOKUP(C122,'Data Products'!$A:$J,2,0)</f>
      </c>
      <c r="H122" s="8876">
        <f t="shared" si="15"/>
      </c>
      <c r="I122" s="8815">
        <v>45952</v>
      </c>
      <c r="J122" s="8816">
        <f t="shared" si="9"/>
      </c>
      <c r="K122" s="8812">
        <v>0</v>
      </c>
      <c r="L122" s="8812">
        <v>4</v>
      </c>
      <c r="M122" s="8849">
        <v>0</v>
      </c>
      <c r="N122" s="8849">
        <v>0</v>
      </c>
      <c r="O122" s="8811" t="s">
        <v>10697</v>
      </c>
      <c r="P122" s="8812"/>
      <c r="Q122" s="8812"/>
      <c r="R122" s="8812"/>
      <c r="S122" s="8812"/>
      <c r="T122" s="8812"/>
      <c r="U122" s="8812"/>
      <c r="V122" s="8812"/>
      <c r="W122" s="8812"/>
      <c r="X122" s="8812"/>
      <c r="Y122" s="8812"/>
      <c r="Z122" s="8812"/>
      <c r="AA122" s="8812"/>
      <c r="AB122" s="8879">
        <f t="shared" si="6"/>
      </c>
      <c r="AC122" s="8827">
        <f t="shared" si="1"/>
      </c>
      <c r="AD122" s="8904">
        <f t="shared" si="17"/>
      </c>
      <c r="AE122" s="8828">
        <f t="shared" si="11"/>
      </c>
      <c r="AF122" s="8902">
        <f>VLOOKUP(C122,'Data Products'!$A:$J,10,0)</f>
      </c>
      <c r="AG122" s="8821">
        <f t="shared" si="3"/>
      </c>
      <c r="AH122" s="8822">
        <f t="shared" si="20"/>
      </c>
      <c r="AI122" s="8895"/>
      <c r="AJ122" s="8825"/>
      <c r="AK122" s="8825"/>
      <c r="AL122" s="8824"/>
      <c r="AM122" s="8825"/>
      <c r="AN122" s="8825"/>
    </row>
    <row r="123">
      <c r="A123" s="8873">
        <v>70</v>
      </c>
      <c r="B123" s="8811" t="s">
        <v>10526</v>
      </c>
      <c r="C123" s="8811" t="s">
        <v>10698</v>
      </c>
      <c r="D123" s="8812">
        <v>1</v>
      </c>
      <c r="E123" s="8826">
        <v>1</v>
      </c>
      <c r="F123" s="8891"/>
      <c r="G123" s="8875">
        <f>VLOOKUP(C123,'Data Products'!$A:$J,2,0)</f>
      </c>
      <c r="H123" s="8876">
        <f t="shared" si="15"/>
      </c>
      <c r="I123" s="8815">
        <v>45953</v>
      </c>
      <c r="J123" s="8816">
        <f t="shared" si="9"/>
      </c>
      <c r="K123" s="8812">
        <v>4</v>
      </c>
      <c r="L123" s="8812">
        <v>5</v>
      </c>
      <c r="M123" s="8849">
        <v>0</v>
      </c>
      <c r="N123" s="8849">
        <v>0</v>
      </c>
      <c r="O123" s="8811" t="s">
        <v>10697</v>
      </c>
      <c r="P123" s="8812"/>
      <c r="Q123" s="8812"/>
      <c r="R123" s="8812"/>
      <c r="S123" s="8812"/>
      <c r="T123" s="8812"/>
      <c r="U123" s="8812"/>
      <c r="V123" s="8812"/>
      <c r="W123" s="8812"/>
      <c r="X123" s="8812"/>
      <c r="Y123" s="8812"/>
      <c r="Z123" s="8812"/>
      <c r="AA123" s="8812"/>
      <c r="AB123" s="8879">
        <f t="shared" si="6"/>
      </c>
      <c r="AC123" s="8837">
        <f t="shared" si="1"/>
      </c>
      <c r="AD123" s="8904">
        <f t="shared" si="17"/>
      </c>
      <c r="AE123" s="8838">
        <f t="shared" si="11"/>
      </c>
      <c r="AF123" s="8902">
        <f>VLOOKUP(C123,'Data Products'!$A:$J,10,0)</f>
      </c>
      <c r="AG123" s="8821">
        <f t="shared" si="3"/>
      </c>
      <c r="AH123" s="8822">
        <f t="shared" si="20"/>
      </c>
      <c r="AI123" s="8895"/>
      <c r="AJ123" s="8825"/>
      <c r="AK123" s="8825"/>
      <c r="AL123" s="8824"/>
      <c r="AM123" s="8825"/>
      <c r="AN123" s="8825"/>
    </row>
    <row r="124">
      <c r="A124" s="8873">
        <v>71</v>
      </c>
      <c r="B124" s="8811" t="s">
        <v>10526</v>
      </c>
      <c r="C124" s="8811" t="s">
        <v>10699</v>
      </c>
      <c r="D124" s="8812">
        <v>1</v>
      </c>
      <c r="E124" s="8826">
        <v>1</v>
      </c>
      <c r="F124" s="8891"/>
      <c r="G124" s="8875">
        <f>VLOOKUP(C124,'Data Products'!$A:$J,2,0)</f>
      </c>
      <c r="H124" s="8876">
        <f t="shared" si="15"/>
      </c>
      <c r="I124" s="8815">
        <v>45954</v>
      </c>
      <c r="J124" s="8816">
        <f t="shared" si="9"/>
      </c>
      <c r="K124" s="8812">
        <v>0</v>
      </c>
      <c r="L124" s="8812">
        <v>4</v>
      </c>
      <c r="M124" s="8849">
        <v>0</v>
      </c>
      <c r="N124" s="8849">
        <v>0</v>
      </c>
      <c r="O124" s="8811" t="s">
        <v>10697</v>
      </c>
      <c r="P124" s="8812"/>
      <c r="Q124" s="8812"/>
      <c r="R124" s="8812"/>
      <c r="S124" s="8812"/>
      <c r="T124" s="8812"/>
      <c r="U124" s="8812"/>
      <c r="V124" s="8812"/>
      <c r="W124" s="8812"/>
      <c r="X124" s="8812"/>
      <c r="Y124" s="8812"/>
      <c r="Z124" s="8812"/>
      <c r="AA124" s="8812"/>
      <c r="AB124" s="8879">
        <f t="shared" si="6"/>
      </c>
      <c r="AC124" s="8827">
        <f t="shared" si="1"/>
      </c>
      <c r="AD124" s="8904">
        <f t="shared" si="17"/>
      </c>
      <c r="AE124" s="8828">
        <f t="shared" si="11"/>
      </c>
      <c r="AF124" s="8902">
        <f>VLOOKUP(C124,'Data Products'!$A:$J,10,0)</f>
      </c>
      <c r="AG124" s="8821">
        <f t="shared" si="3"/>
      </c>
      <c r="AH124" s="8822">
        <f t="shared" si="20"/>
      </c>
      <c r="AI124" s="8895"/>
      <c r="AJ124" s="8825"/>
      <c r="AK124" s="8825"/>
      <c r="AL124" s="8824"/>
      <c r="AM124" s="8825"/>
      <c r="AN124" s="8825"/>
    </row>
    <row r="125">
      <c r="A125" s="8873">
        <v>72</v>
      </c>
      <c r="B125" s="8811" t="s">
        <v>10526</v>
      </c>
      <c r="C125" s="8811" t="s">
        <v>10700</v>
      </c>
      <c r="D125" s="8812">
        <v>6</v>
      </c>
      <c r="E125" s="8826">
        <v>6</v>
      </c>
      <c r="F125" s="8891"/>
      <c r="G125" s="8875">
        <f>VLOOKUP(C125,'Data Products'!$A:$J,2,0)</f>
      </c>
      <c r="H125" s="8876">
        <f t="shared" si="15"/>
      </c>
      <c r="I125" s="8815">
        <v>45955</v>
      </c>
      <c r="J125" s="8816">
        <f t="shared" si="9"/>
      </c>
      <c r="K125" s="8812">
        <v>0</v>
      </c>
      <c r="L125" s="8812">
        <v>1</v>
      </c>
      <c r="M125" s="8849">
        <v>0</v>
      </c>
      <c r="N125" s="8849">
        <v>0</v>
      </c>
      <c r="O125" s="8811" t="s">
        <v>10697</v>
      </c>
      <c r="P125" s="8812"/>
      <c r="Q125" s="8812"/>
      <c r="R125" s="8812"/>
      <c r="S125" s="8812"/>
      <c r="T125" s="8812"/>
      <c r="U125" s="8812"/>
      <c r="V125" s="8812"/>
      <c r="W125" s="8812"/>
      <c r="X125" s="8812"/>
      <c r="Y125" s="8812"/>
      <c r="Z125" s="8812"/>
      <c r="AA125" s="8812"/>
      <c r="AB125" s="8879">
        <f t="shared" si="6"/>
      </c>
      <c r="AC125" s="8837">
        <f t="shared" si="1"/>
      </c>
      <c r="AD125" s="8904">
        <f t="shared" si="17"/>
      </c>
      <c r="AE125" s="8838">
        <f t="shared" si="11"/>
      </c>
      <c r="AF125" s="8902">
        <f>VLOOKUP(C125,'Data Products'!$A:$J,10,0)</f>
      </c>
      <c r="AG125" s="8821">
        <f t="shared" si="3"/>
      </c>
      <c r="AH125" s="8822">
        <f t="shared" si="20"/>
      </c>
      <c r="AI125" s="8895"/>
      <c r="AJ125" s="8825"/>
      <c r="AK125" s="8825"/>
      <c r="AL125" s="8824"/>
      <c r="AM125" s="8825"/>
      <c r="AN125" s="8825"/>
    </row>
    <row r="126">
      <c r="A126" s="8854"/>
      <c r="B126" s="8854"/>
      <c r="C126" s="8854"/>
      <c r="D126" s="8853"/>
      <c r="E126" s="8853"/>
      <c r="F126" s="8853"/>
      <c r="G126" s="8905"/>
      <c r="H126" s="8906"/>
      <c r="I126" s="8906"/>
      <c r="J126" s="8906"/>
      <c r="K126" s="8853"/>
      <c r="L126" s="8853"/>
      <c r="M126" s="8860"/>
      <c r="N126" s="8860"/>
      <c r="O126" s="8854"/>
      <c r="P126" s="8853"/>
      <c r="Q126" s="8853"/>
      <c r="R126" s="8853"/>
      <c r="S126" s="8853"/>
      <c r="T126" s="8853"/>
      <c r="U126" s="8853"/>
      <c r="V126" s="8853"/>
      <c r="W126" s="8853"/>
      <c r="X126" s="8853"/>
      <c r="Y126" s="8853"/>
      <c r="Z126" s="8853"/>
      <c r="AA126" s="8853"/>
      <c r="AB126" s="8855"/>
      <c r="AC126" s="8907"/>
      <c r="AD126" s="8908"/>
      <c r="AE126" s="8909" t="s">
        <v>10598</v>
      </c>
      <c r="AF126" s="8910"/>
      <c r="AG126" s="8911">
        <f>SUM(AG55:AG125)</f>
      </c>
      <c r="AH126" s="8864"/>
      <c r="AI126" s="8912"/>
      <c r="AJ126" s="8913"/>
      <c r="AK126" s="8913"/>
      <c r="AL126" s="8912"/>
      <c r="AM126" s="8913"/>
      <c r="AN126" s="8913"/>
    </row>
    <row r="127">
      <c r="A127" s="8854"/>
      <c r="B127" s="8854"/>
      <c r="C127" s="8854"/>
      <c r="D127" s="8853"/>
      <c r="E127" s="8853"/>
      <c r="F127" s="8853"/>
      <c r="G127" s="8905"/>
      <c r="H127" s="8906"/>
      <c r="I127" s="8906"/>
      <c r="J127" s="8906"/>
      <c r="K127" s="8853"/>
      <c r="L127" s="8853"/>
      <c r="M127" s="8860"/>
      <c r="N127" s="8860"/>
      <c r="O127" s="8854"/>
      <c r="P127" s="8853"/>
      <c r="Q127" s="8853"/>
      <c r="R127" s="8853"/>
      <c r="S127" s="8853"/>
      <c r="T127" s="8853"/>
      <c r="U127" s="8853"/>
      <c r="V127" s="8853"/>
      <c r="W127" s="8853"/>
      <c r="X127" s="8853"/>
      <c r="Y127" s="8853"/>
      <c r="Z127" s="8853"/>
      <c r="AA127" s="8853"/>
      <c r="AB127" s="8855"/>
      <c r="AC127" s="8907"/>
      <c r="AD127" s="8908"/>
      <c r="AE127" s="8914" t="s">
        <v>10599</v>
      </c>
      <c r="AF127" s="8915">
        <f t="shared" ref="AF127:AF130" si="21">AG127/$AG$126</f>
      </c>
      <c r="AG127" s="8916">
        <f t="shared" ref="AG127:AG130" si="12">SUMIFS($AG$55:$AG$125,$AE$55:$AE$125,AE127)</f>
      </c>
      <c r="AH127" s="8864"/>
      <c r="AI127" s="8912"/>
      <c r="AJ127" s="8913"/>
      <c r="AK127" s="8913"/>
      <c r="AL127" s="8912"/>
      <c r="AM127" s="8913"/>
      <c r="AN127" s="8913"/>
    </row>
    <row r="128">
      <c r="A128" s="8854"/>
      <c r="B128" s="8854"/>
      <c r="C128" s="8854"/>
      <c r="D128" s="8853"/>
      <c r="E128" s="8853"/>
      <c r="F128" s="8853"/>
      <c r="G128" s="8905"/>
      <c r="H128" s="8906"/>
      <c r="I128" s="8906"/>
      <c r="J128" s="8906"/>
      <c r="K128" s="8853"/>
      <c r="L128" s="8853"/>
      <c r="M128" s="8860"/>
      <c r="N128" s="8860"/>
      <c r="O128" s="8854"/>
      <c r="P128" s="8853"/>
      <c r="Q128" s="8853"/>
      <c r="R128" s="8853"/>
      <c r="S128" s="8853"/>
      <c r="T128" s="8853"/>
      <c r="U128" s="8853"/>
      <c r="V128" s="8853"/>
      <c r="W128" s="8853"/>
      <c r="X128" s="8853"/>
      <c r="Y128" s="8853"/>
      <c r="Z128" s="8853"/>
      <c r="AA128" s="8853"/>
      <c r="AB128" s="8855"/>
      <c r="AC128" s="8907"/>
      <c r="AD128" s="8908"/>
      <c r="AE128" s="8917" t="s">
        <v>10600</v>
      </c>
      <c r="AF128" s="8918">
        <f t="shared" si="21"/>
      </c>
      <c r="AG128" s="8916">
        <f t="shared" si="12"/>
      </c>
      <c r="AH128" s="8864"/>
      <c r="AI128" s="8912"/>
      <c r="AJ128" s="8913"/>
      <c r="AK128" s="8913"/>
      <c r="AL128" s="8912"/>
      <c r="AM128" s="8913"/>
      <c r="AN128" s="8913"/>
    </row>
    <row r="129">
      <c r="A129" s="8854"/>
      <c r="B129" s="8854"/>
      <c r="C129" s="8854"/>
      <c r="D129" s="8853"/>
      <c r="E129" s="8853"/>
      <c r="F129" s="8853"/>
      <c r="G129" s="8905"/>
      <c r="H129" s="8906"/>
      <c r="I129" s="8906"/>
      <c r="J129" s="8906"/>
      <c r="K129" s="8853"/>
      <c r="L129" s="8853"/>
      <c r="M129" s="8860"/>
      <c r="N129" s="8860"/>
      <c r="O129" s="8854"/>
      <c r="P129" s="8853"/>
      <c r="Q129" s="8853"/>
      <c r="R129" s="8853"/>
      <c r="S129" s="8853"/>
      <c r="T129" s="8853"/>
      <c r="U129" s="8853"/>
      <c r="V129" s="8853"/>
      <c r="W129" s="8853"/>
      <c r="X129" s="8853"/>
      <c r="Y129" s="8853"/>
      <c r="Z129" s="8853"/>
      <c r="AA129" s="8853"/>
      <c r="AB129" s="8855"/>
      <c r="AC129" s="8907"/>
      <c r="AD129" s="8919"/>
      <c r="AE129" s="8861" t="s">
        <v>10601</v>
      </c>
      <c r="AF129" s="8915">
        <f t="shared" si="21"/>
      </c>
      <c r="AG129" s="8916">
        <f t="shared" si="12"/>
      </c>
      <c r="AH129" s="8864"/>
      <c r="AI129" s="8912"/>
      <c r="AJ129" s="8913"/>
      <c r="AK129" s="8913"/>
      <c r="AL129" s="8912"/>
      <c r="AM129" s="8913"/>
      <c r="AN129" s="8913"/>
    </row>
    <row r="130">
      <c r="A130" s="8854"/>
      <c r="B130" s="8854"/>
      <c r="C130" s="8854"/>
      <c r="D130" s="8853"/>
      <c r="E130" s="8853"/>
      <c r="F130" s="8853"/>
      <c r="G130" s="8905"/>
      <c r="H130" s="8906"/>
      <c r="I130" s="8906"/>
      <c r="J130" s="8906"/>
      <c r="K130" s="8853"/>
      <c r="L130" s="8853"/>
      <c r="M130" s="8860"/>
      <c r="N130" s="8860"/>
      <c r="O130" s="8854"/>
      <c r="P130" s="8853"/>
      <c r="Q130" s="8853"/>
      <c r="R130" s="8853"/>
      <c r="S130" s="8853"/>
      <c r="T130" s="8853"/>
      <c r="U130" s="8853"/>
      <c r="V130" s="8853"/>
      <c r="W130" s="8853"/>
      <c r="X130" s="8853"/>
      <c r="Y130" s="8853"/>
      <c r="Z130" s="8853"/>
      <c r="AA130" s="8853"/>
      <c r="AB130" s="8855"/>
      <c r="AC130" s="8907"/>
      <c r="AD130" s="8919"/>
      <c r="AE130" s="8861" t="s">
        <v>10602</v>
      </c>
      <c r="AF130" s="8915">
        <f t="shared" si="21"/>
      </c>
      <c r="AG130" s="8916">
        <f t="shared" si="12"/>
      </c>
      <c r="AH130" s="8864"/>
      <c r="AI130" s="8912"/>
      <c r="AJ130" s="8913"/>
      <c r="AK130" s="8913"/>
      <c r="AL130" s="8912"/>
      <c r="AM130" s="8913"/>
      <c r="AN130" s="8913"/>
    </row>
    <row r="131">
      <c r="A131" s="8854"/>
      <c r="B131" s="8854"/>
      <c r="C131" s="8854"/>
      <c r="D131" s="8853"/>
      <c r="E131" s="8853"/>
      <c r="F131" s="8853"/>
      <c r="G131" s="8905"/>
      <c r="H131" s="8906"/>
      <c r="I131" s="8906"/>
      <c r="J131" s="8906"/>
      <c r="K131" s="8853"/>
      <c r="L131" s="8853"/>
      <c r="M131" s="8860"/>
      <c r="N131" s="8860"/>
      <c r="O131" s="8854"/>
      <c r="P131" s="8853"/>
      <c r="Q131" s="8853"/>
      <c r="R131" s="8853"/>
      <c r="S131" s="8853"/>
      <c r="T131" s="8853"/>
      <c r="U131" s="8853"/>
      <c r="V131" s="8853"/>
      <c r="W131" s="8853"/>
      <c r="X131" s="8853"/>
      <c r="Y131" s="8853"/>
      <c r="Z131" s="8853"/>
      <c r="AA131" s="8853"/>
      <c r="AB131" s="8855"/>
      <c r="AC131" s="8907"/>
      <c r="AD131" s="8919"/>
      <c r="AE131" s="8861" t="s">
        <v>10515</v>
      </c>
      <c r="AF131" s="8865">
        <f>AVERAGE(AH53:AH101)/AVERAGE(D53:D101)</f>
      </c>
      <c r="AG131" s="8863">
        <f>SUMIF($H$55:$H$125,"&lt;90",AG55:AG125)</f>
      </c>
      <c r="AH131" s="8864"/>
      <c r="AI131" s="8912"/>
      <c r="AJ131" s="8913"/>
      <c r="AK131" s="8913"/>
      <c r="AL131" s="8912"/>
      <c r="AM131" s="8913"/>
      <c r="AN131" s="8913"/>
    </row>
    <row r="132">
      <c r="A132" s="8806" t="s">
        <v>10522</v>
      </c>
      <c r="B132" s="8806" t="s">
        <v>10502</v>
      </c>
      <c r="C132" s="8806" t="s">
        <v>10701</v>
      </c>
      <c r="D132" s="8806" t="s">
        <v>10702</v>
      </c>
      <c r="E132" s="8806" t="s">
        <v>10703</v>
      </c>
      <c r="F132" s="8853"/>
      <c r="G132" s="8853"/>
      <c r="H132" s="8906"/>
      <c r="I132" s="8906"/>
      <c r="J132" s="8906"/>
      <c r="K132" s="8853"/>
      <c r="L132" s="8853"/>
      <c r="M132" s="8860"/>
      <c r="N132" s="8860"/>
      <c r="O132" s="8853"/>
      <c r="P132" s="8853"/>
      <c r="Q132" s="8853"/>
      <c r="R132" s="8853"/>
      <c r="S132" s="8853"/>
      <c r="T132" s="8853"/>
      <c r="U132" s="8853"/>
      <c r="V132" s="8853"/>
      <c r="W132" s="8853"/>
      <c r="X132" s="8853"/>
      <c r="Y132" s="8853"/>
      <c r="Z132" s="8853"/>
      <c r="AA132" s="8853"/>
      <c r="AB132" s="8853"/>
      <c r="AC132" s="8853"/>
      <c r="AD132" s="8853"/>
      <c r="AE132" s="8853"/>
      <c r="AF132" s="8853"/>
      <c r="AG132" s="8853"/>
      <c r="AH132" s="8853"/>
      <c r="AI132" s="8912"/>
      <c r="AJ132" s="8913"/>
      <c r="AK132" s="8913"/>
      <c r="AL132" s="8912"/>
      <c r="AM132" s="8913"/>
      <c r="AN132" s="8913"/>
    </row>
    <row r="133">
      <c r="A133" s="8806"/>
      <c r="B133" s="8806"/>
      <c r="C133" s="8806"/>
      <c r="D133" s="8806"/>
      <c r="E133" s="8806"/>
      <c r="F133" s="8853"/>
      <c r="G133" s="8853"/>
      <c r="H133" s="8906"/>
      <c r="I133" s="8906"/>
      <c r="J133" s="8906"/>
      <c r="K133" s="8853"/>
      <c r="L133" s="8853"/>
      <c r="M133" s="8860"/>
      <c r="N133" s="8860"/>
      <c r="O133" s="8853"/>
      <c r="P133" s="8853"/>
      <c r="Q133" s="8853"/>
      <c r="R133" s="8853"/>
      <c r="S133" s="8853"/>
      <c r="T133" s="8853"/>
      <c r="U133" s="8853"/>
      <c r="V133" s="8853"/>
      <c r="W133" s="8853"/>
      <c r="X133" s="8853"/>
      <c r="Y133" s="8853"/>
      <c r="Z133" s="8853"/>
      <c r="AA133" s="8853"/>
      <c r="AB133" s="8853"/>
      <c r="AC133" s="8853"/>
      <c r="AD133" s="8853"/>
      <c r="AE133" s="8853"/>
      <c r="AF133" s="8853"/>
      <c r="AG133" s="8853"/>
      <c r="AH133" s="8853"/>
      <c r="AI133" s="8912"/>
      <c r="AJ133" s="8913"/>
      <c r="AK133" s="8913"/>
      <c r="AL133" s="8912"/>
      <c r="AM133" s="8913"/>
      <c r="AN133" s="8913"/>
    </row>
    <row r="134">
      <c r="A134" s="8811">
        <v>1</v>
      </c>
      <c r="B134" s="8811" t="s">
        <v>10704</v>
      </c>
      <c r="C134" s="8920">
        <v>25114</v>
      </c>
      <c r="D134" s="8811" t="s">
        <v>10705</v>
      </c>
      <c r="E134" s="8811" t="s">
        <v>10706</v>
      </c>
      <c r="F134" s="8853"/>
      <c r="G134" s="8853"/>
      <c r="H134" s="8906"/>
      <c r="I134" s="8906" t="s">
        <v>10597</v>
      </c>
      <c r="J134" s="8906"/>
      <c r="K134" s="8853"/>
      <c r="L134" s="8853"/>
      <c r="M134" s="8860"/>
      <c r="N134" s="8860"/>
      <c r="O134" s="8853"/>
      <c r="P134" s="8853"/>
      <c r="Q134" s="8853"/>
      <c r="R134" s="8853"/>
      <c r="S134" s="8853"/>
      <c r="T134" s="8853"/>
      <c r="U134" s="8853"/>
      <c r="V134" s="8853"/>
      <c r="W134" s="8853"/>
      <c r="X134" s="8853"/>
      <c r="Y134" s="8853"/>
      <c r="Z134" s="8853"/>
      <c r="AA134" s="8853"/>
      <c r="AB134" s="8853"/>
      <c r="AC134" s="8853"/>
      <c r="AD134" s="8853"/>
      <c r="AE134" s="8853"/>
      <c r="AF134" s="8853"/>
      <c r="AG134" s="8853"/>
      <c r="AH134" s="8853"/>
      <c r="AI134" s="8912"/>
      <c r="AJ134" s="8913"/>
      <c r="AK134" s="8913"/>
      <c r="AL134" s="8912"/>
      <c r="AM134" s="8913"/>
      <c r="AN134" s="8913"/>
    </row>
    <row r="135">
      <c r="A135" s="8811">
        <v>2</v>
      </c>
      <c r="B135" s="8811" t="s">
        <v>10707</v>
      </c>
      <c r="C135" s="8920">
        <v>17215</v>
      </c>
      <c r="D135" s="8811" t="s">
        <v>10705</v>
      </c>
      <c r="E135" s="8811" t="s">
        <v>10706</v>
      </c>
      <c r="F135" s="8853"/>
      <c r="G135" s="8853"/>
      <c r="H135" s="8906"/>
      <c r="I135" s="8906"/>
      <c r="J135" s="8906"/>
      <c r="K135" s="8853"/>
      <c r="L135" s="8853"/>
      <c r="M135" s="8860"/>
      <c r="N135" s="8860"/>
      <c r="O135" s="8853"/>
      <c r="P135" s="8853"/>
      <c r="Q135" s="8853"/>
      <c r="R135" s="8853"/>
      <c r="S135" s="8853"/>
      <c r="T135" s="8853"/>
      <c r="U135" s="8853"/>
      <c r="V135" s="8853"/>
      <c r="W135" s="8853"/>
      <c r="X135" s="8853"/>
      <c r="Y135" s="8853"/>
      <c r="Z135" s="8853"/>
      <c r="AA135" s="8853"/>
      <c r="AB135" s="8853"/>
      <c r="AC135" s="8853"/>
      <c r="AD135" s="8853"/>
      <c r="AE135" s="8853"/>
      <c r="AF135" s="8853"/>
      <c r="AG135" s="8853"/>
      <c r="AH135" s="8853"/>
      <c r="AI135" s="8912"/>
      <c r="AJ135" s="8913"/>
      <c r="AK135" s="8913"/>
      <c r="AL135" s="8912"/>
      <c r="AM135" s="8913"/>
      <c r="AN135" s="8913"/>
    </row>
    <row r="136">
      <c r="A136" s="8811">
        <v>3</v>
      </c>
      <c r="B136" s="8811" t="s">
        <v>10708</v>
      </c>
      <c r="C136" s="8920">
        <v>9078</v>
      </c>
      <c r="D136" s="8811" t="s">
        <v>10705</v>
      </c>
      <c r="E136" s="8811" t="s">
        <v>10706</v>
      </c>
      <c r="F136" s="8853"/>
      <c r="G136" s="8853"/>
      <c r="H136" s="8906"/>
      <c r="I136" s="8906"/>
      <c r="J136" s="8906"/>
      <c r="K136" s="8853"/>
      <c r="L136" s="8853"/>
      <c r="M136" s="8860"/>
      <c r="N136" s="8860"/>
      <c r="O136" s="8853"/>
      <c r="P136" s="8853"/>
      <c r="Q136" s="8853"/>
      <c r="R136" s="8853"/>
      <c r="S136" s="8853"/>
      <c r="T136" s="8853"/>
      <c r="U136" s="8853"/>
      <c r="V136" s="8853"/>
      <c r="W136" s="8853"/>
      <c r="X136" s="8853"/>
      <c r="Y136" s="8853"/>
      <c r="Z136" s="8853"/>
      <c r="AA136" s="8853"/>
      <c r="AB136" s="8853"/>
      <c r="AC136" s="8853"/>
      <c r="AD136" s="8853"/>
      <c r="AE136" s="8853"/>
      <c r="AF136" s="8853"/>
      <c r="AG136" s="8853"/>
      <c r="AH136" s="8853"/>
      <c r="AI136" s="8912"/>
      <c r="AJ136" s="8913"/>
      <c r="AK136" s="8913"/>
      <c r="AL136" s="8912"/>
      <c r="AM136" s="8913"/>
      <c r="AN136" s="8913"/>
    </row>
    <row r="137">
      <c r="A137" s="8811">
        <v>4</v>
      </c>
      <c r="B137" s="8811" t="s">
        <v>10709</v>
      </c>
      <c r="C137" s="8920">
        <v>1535</v>
      </c>
      <c r="D137" s="8811" t="s">
        <v>10710</v>
      </c>
      <c r="E137" s="8811" t="s">
        <v>10711</v>
      </c>
      <c r="F137" s="8853"/>
      <c r="G137" s="8853"/>
      <c r="H137" s="8906"/>
      <c r="I137" s="8906"/>
      <c r="J137" s="8906"/>
      <c r="K137" s="8853"/>
      <c r="L137" s="8853"/>
      <c r="M137" s="8860"/>
      <c r="N137" s="8860"/>
      <c r="O137" s="8853"/>
      <c r="P137" s="8853"/>
      <c r="Q137" s="8853"/>
      <c r="R137" s="8853"/>
      <c r="S137" s="8853"/>
      <c r="T137" s="8853"/>
      <c r="U137" s="8853"/>
      <c r="V137" s="8853"/>
      <c r="W137" s="8853"/>
      <c r="X137" s="8853"/>
      <c r="Y137" s="8853"/>
      <c r="Z137" s="8853"/>
      <c r="AA137" s="8853"/>
      <c r="AB137" s="8853"/>
      <c r="AC137" s="8853"/>
      <c r="AD137" s="8853"/>
      <c r="AE137" s="8853"/>
      <c r="AF137" s="8853"/>
      <c r="AG137" s="8853"/>
      <c r="AH137" s="8853"/>
      <c r="AI137" s="8912"/>
      <c r="AJ137" s="8913"/>
      <c r="AK137" s="8913"/>
      <c r="AL137" s="8912"/>
      <c r="AM137" s="8913"/>
      <c r="AN137" s="8913"/>
    </row>
    <row r="138">
      <c r="A138" s="8913"/>
      <c r="B138" s="8854"/>
      <c r="C138" s="8854"/>
      <c r="D138" s="8853"/>
      <c r="E138" s="8853"/>
      <c r="F138" s="8853"/>
      <c r="G138" s="8853"/>
      <c r="H138" s="8906"/>
      <c r="I138" s="8906"/>
      <c r="J138" s="8906"/>
      <c r="K138" s="8853"/>
      <c r="L138" s="8853"/>
      <c r="M138" s="8860"/>
      <c r="N138" s="8860"/>
      <c r="O138" s="8853"/>
      <c r="P138" s="8853"/>
      <c r="Q138" s="8853"/>
      <c r="R138" s="8853"/>
      <c r="S138" s="8853"/>
      <c r="T138" s="8853"/>
      <c r="U138" s="8853"/>
      <c r="V138" s="8853"/>
      <c r="W138" s="8853"/>
      <c r="X138" s="8853"/>
      <c r="Y138" s="8853"/>
      <c r="Z138" s="8853"/>
      <c r="AA138" s="8853"/>
      <c r="AB138" s="8853"/>
      <c r="AC138" s="8853"/>
      <c r="AD138" s="8853"/>
      <c r="AE138" s="8853"/>
      <c r="AF138" s="8853"/>
      <c r="AG138" s="8853"/>
      <c r="AH138" s="8853"/>
      <c r="AI138" s="8912"/>
      <c r="AJ138" s="8913"/>
      <c r="AK138" s="8913"/>
      <c r="AL138" s="8912"/>
      <c r="AM138" s="8913"/>
      <c r="AN138" s="8913"/>
    </row>
    <row r="139">
      <c r="A139" s="8853"/>
      <c r="B139" s="8854"/>
      <c r="C139" s="8854"/>
      <c r="D139" s="8853"/>
      <c r="E139" s="8853"/>
      <c r="F139" s="8853"/>
      <c r="G139" s="8853"/>
      <c r="H139" s="8906"/>
      <c r="I139" s="8906"/>
      <c r="J139" s="8906"/>
      <c r="K139" s="8853"/>
      <c r="L139" s="8853"/>
      <c r="M139" s="8860"/>
      <c r="N139" s="8860"/>
      <c r="O139" s="8853"/>
      <c r="P139" s="8853"/>
      <c r="Q139" s="8853"/>
      <c r="R139" s="8853"/>
      <c r="S139" s="8853"/>
      <c r="T139" s="8853"/>
      <c r="U139" s="8853"/>
      <c r="V139" s="8853"/>
      <c r="W139" s="8853"/>
      <c r="X139" s="8853"/>
      <c r="Y139" s="8853"/>
      <c r="Z139" s="8853"/>
      <c r="AA139" s="8853"/>
      <c r="AB139" s="8853"/>
      <c r="AC139" s="8853"/>
      <c r="AD139" s="8853"/>
      <c r="AE139" s="8853"/>
      <c r="AF139" s="8853"/>
      <c r="AG139" s="8853"/>
      <c r="AH139" s="8853"/>
      <c r="AI139" s="8912"/>
      <c r="AJ139" s="8913"/>
      <c r="AK139" s="8913"/>
      <c r="AL139" s="8912"/>
      <c r="AM139" s="8913"/>
      <c r="AN139" s="8913"/>
    </row>
    <row r="140">
      <c r="A140" s="8853"/>
      <c r="B140" s="8853"/>
      <c r="C140" s="8853"/>
      <c r="D140" s="8853"/>
      <c r="E140" s="8853"/>
      <c r="F140" s="8853"/>
      <c r="G140" s="8853"/>
      <c r="H140" s="8853"/>
      <c r="I140" s="8853"/>
      <c r="J140" s="8853"/>
      <c r="K140" s="8853"/>
      <c r="L140" s="8853"/>
      <c r="M140" s="8853"/>
      <c r="N140" s="8853"/>
      <c r="O140" s="8853"/>
      <c r="P140" s="8853"/>
      <c r="Q140" s="8853"/>
      <c r="R140" s="8853"/>
      <c r="S140" s="8853"/>
      <c r="T140" s="8853"/>
      <c r="U140" s="8853"/>
      <c r="V140" s="8853"/>
      <c r="W140" s="8853"/>
      <c r="X140" s="8853"/>
      <c r="Y140" s="8853"/>
      <c r="Z140" s="8853"/>
      <c r="AA140" s="8853"/>
      <c r="AB140" s="8853"/>
      <c r="AC140" s="8853"/>
      <c r="AD140" s="8853"/>
      <c r="AE140" s="8853"/>
      <c r="AF140" s="8853"/>
      <c r="AG140" s="8853"/>
      <c r="AH140" s="8853"/>
      <c r="AI140" s="8853"/>
      <c r="AJ140" s="8853"/>
      <c r="AK140" s="8853"/>
      <c r="AL140" s="8853"/>
      <c r="AM140" s="8853"/>
      <c r="AN140" s="8853"/>
    </row>
    <row r="141">
      <c r="A141" s="8853"/>
      <c r="B141" s="8853"/>
      <c r="C141" s="8853"/>
      <c r="D141" s="8853"/>
      <c r="E141" s="8853"/>
      <c r="F141" s="8853"/>
      <c r="G141" s="8853"/>
      <c r="H141" s="8853"/>
      <c r="I141" s="8853"/>
      <c r="J141" s="8853"/>
      <c r="K141" s="8853"/>
      <c r="L141" s="8853"/>
      <c r="M141" s="8853"/>
      <c r="N141" s="8853"/>
      <c r="O141" s="8853"/>
      <c r="P141" s="8853"/>
      <c r="Q141" s="8853"/>
      <c r="R141" s="8853"/>
      <c r="S141" s="8853"/>
      <c r="T141" s="8853"/>
      <c r="U141" s="8853"/>
      <c r="V141" s="8853"/>
      <c r="W141" s="8853"/>
      <c r="X141" s="8853"/>
      <c r="Y141" s="8853"/>
      <c r="Z141" s="8853"/>
      <c r="AA141" s="8853"/>
      <c r="AB141" s="8853"/>
      <c r="AC141" s="8853"/>
      <c r="AD141" s="8853"/>
      <c r="AE141" s="8853"/>
      <c r="AF141" s="8853"/>
      <c r="AG141" s="8853"/>
      <c r="AH141" s="8853"/>
      <c r="AI141" s="8853"/>
      <c r="AJ141" s="8853"/>
      <c r="AK141" s="8853"/>
      <c r="AL141" s="8853"/>
      <c r="AM141" s="8853"/>
      <c r="AN141" s="8853"/>
    </row>
    <row r="142">
      <c r="A142" s="8853"/>
      <c r="B142" s="8853"/>
      <c r="C142" s="8853"/>
      <c r="D142" s="8853"/>
      <c r="E142" s="8853"/>
      <c r="F142" s="8853"/>
      <c r="G142" s="8853"/>
      <c r="H142" s="8853"/>
      <c r="I142" s="8853"/>
      <c r="J142" s="8853"/>
      <c r="K142" s="8853"/>
      <c r="L142" s="8853"/>
      <c r="M142" s="8853"/>
      <c r="N142" s="8853"/>
      <c r="O142" s="8853"/>
      <c r="P142" s="8853"/>
      <c r="Q142" s="8853"/>
      <c r="R142" s="8853"/>
      <c r="S142" s="8853"/>
      <c r="T142" s="8853"/>
      <c r="U142" s="8853"/>
      <c r="V142" s="8853"/>
      <c r="W142" s="8853"/>
      <c r="X142" s="8853"/>
      <c r="Y142" s="8853"/>
      <c r="Z142" s="8853"/>
      <c r="AA142" s="8853"/>
      <c r="AB142" s="8853"/>
      <c r="AC142" s="8853"/>
      <c r="AD142" s="8853"/>
      <c r="AE142" s="8853"/>
      <c r="AF142" s="8853"/>
      <c r="AG142" s="8853"/>
      <c r="AH142" s="8853"/>
      <c r="AI142" s="8853"/>
      <c r="AJ142" s="8853"/>
      <c r="AK142" s="8853"/>
      <c r="AL142" s="8853"/>
      <c r="AM142" s="8853"/>
      <c r="AN142" s="8853"/>
    </row>
    <row r="143">
      <c r="A143" s="8853"/>
      <c r="B143" s="8853"/>
      <c r="C143" s="8853"/>
      <c r="D143" s="8853"/>
      <c r="E143" s="8853"/>
      <c r="F143" s="8853"/>
      <c r="G143" s="8853"/>
      <c r="H143" s="8853"/>
      <c r="I143" s="8853"/>
      <c r="J143" s="8853"/>
      <c r="K143" s="8853"/>
      <c r="L143" s="8853"/>
      <c r="M143" s="8853"/>
      <c r="N143" s="8853"/>
      <c r="O143" s="8853"/>
      <c r="P143" s="8853"/>
      <c r="Q143" s="8853"/>
      <c r="R143" s="8853"/>
      <c r="S143" s="8853"/>
      <c r="T143" s="8853"/>
      <c r="U143" s="8853"/>
      <c r="V143" s="8853"/>
      <c r="W143" s="8853"/>
      <c r="X143" s="8853"/>
      <c r="Y143" s="8853"/>
      <c r="Z143" s="8853"/>
      <c r="AA143" s="8853"/>
      <c r="AB143" s="8853"/>
      <c r="AC143" s="8853"/>
      <c r="AD143" s="8853"/>
      <c r="AE143" s="8853"/>
      <c r="AF143" s="8853"/>
      <c r="AG143" s="8853"/>
      <c r="AH143" s="8853"/>
      <c r="AI143" s="8853"/>
      <c r="AJ143" s="8853"/>
      <c r="AK143" s="8853"/>
      <c r="AL143" s="8853"/>
      <c r="AM143" s="8853"/>
      <c r="AN143" s="8853"/>
    </row>
    <row r="144">
      <c r="A144" s="8853"/>
      <c r="B144" s="8853"/>
      <c r="C144" s="8853"/>
      <c r="D144" s="8853"/>
      <c r="E144" s="8853"/>
      <c r="F144" s="8853"/>
      <c r="G144" s="8853"/>
      <c r="H144" s="8853"/>
      <c r="I144" s="8853"/>
      <c r="J144" s="8853"/>
      <c r="K144" s="8853"/>
      <c r="L144" s="8853"/>
      <c r="M144" s="8853"/>
      <c r="N144" s="8853"/>
      <c r="O144" s="8853"/>
      <c r="P144" s="8853"/>
      <c r="Q144" s="8853"/>
      <c r="R144" s="8853"/>
      <c r="S144" s="8853"/>
      <c r="T144" s="8853"/>
      <c r="U144" s="8853"/>
      <c r="V144" s="8853"/>
      <c r="W144" s="8853"/>
      <c r="X144" s="8853"/>
      <c r="Y144" s="8853"/>
      <c r="Z144" s="8853"/>
      <c r="AA144" s="8853"/>
      <c r="AB144" s="8853"/>
      <c r="AC144" s="8853"/>
      <c r="AD144" s="8853"/>
      <c r="AE144" s="8853"/>
      <c r="AF144" s="8853"/>
      <c r="AG144" s="8853"/>
      <c r="AH144" s="8853"/>
      <c r="AI144" s="8853"/>
      <c r="AJ144" s="8853"/>
      <c r="AK144" s="8853"/>
      <c r="AL144" s="8853"/>
      <c r="AM144" s="8853"/>
      <c r="AN144" s="8853"/>
    </row>
    <row r="145">
      <c r="A145" s="8853"/>
      <c r="B145" s="8853"/>
      <c r="C145" s="8853"/>
      <c r="D145" s="8853"/>
      <c r="E145" s="8853"/>
      <c r="F145" s="8853"/>
      <c r="G145" s="8853"/>
      <c r="H145" s="8853"/>
      <c r="I145" s="8853"/>
      <c r="J145" s="8853"/>
      <c r="K145" s="8853"/>
      <c r="L145" s="8853"/>
      <c r="M145" s="8853"/>
      <c r="N145" s="8853"/>
      <c r="O145" s="8853"/>
      <c r="P145" s="8853"/>
      <c r="Q145" s="8853"/>
      <c r="R145" s="8853"/>
      <c r="S145" s="8853"/>
      <c r="T145" s="8853"/>
      <c r="U145" s="8853"/>
      <c r="V145" s="8853"/>
      <c r="W145" s="8853"/>
      <c r="X145" s="8853"/>
      <c r="Y145" s="8853"/>
      <c r="Z145" s="8853"/>
      <c r="AA145" s="8853"/>
      <c r="AB145" s="8853"/>
      <c r="AC145" s="8853"/>
      <c r="AD145" s="8853"/>
      <c r="AE145" s="8853"/>
      <c r="AF145" s="8853"/>
      <c r="AG145" s="8853"/>
      <c r="AH145" s="8853"/>
      <c r="AI145" s="8853"/>
      <c r="AJ145" s="8853"/>
      <c r="AK145" s="8853"/>
      <c r="AL145" s="8853"/>
      <c r="AM145" s="8853"/>
      <c r="AN145" s="8853"/>
    </row>
    <row r="146">
      <c r="A146" s="8853"/>
      <c r="B146" s="8853"/>
      <c r="C146" s="8853"/>
      <c r="D146" s="8853"/>
      <c r="E146" s="8853"/>
      <c r="F146" s="8853"/>
      <c r="G146" s="8853"/>
      <c r="H146" s="8853"/>
      <c r="I146" s="8853"/>
      <c r="J146" s="8853"/>
      <c r="K146" s="8853"/>
      <c r="L146" s="8853"/>
      <c r="M146" s="8853"/>
      <c r="N146" s="8853"/>
      <c r="O146" s="8853"/>
      <c r="P146" s="8853"/>
      <c r="Q146" s="8853"/>
      <c r="R146" s="8853"/>
      <c r="S146" s="8853"/>
      <c r="T146" s="8853"/>
      <c r="U146" s="8853"/>
      <c r="V146" s="8853"/>
      <c r="W146" s="8853"/>
      <c r="X146" s="8853"/>
      <c r="Y146" s="8853"/>
      <c r="Z146" s="8853"/>
      <c r="AA146" s="8853"/>
      <c r="AB146" s="8853"/>
      <c r="AC146" s="8853"/>
      <c r="AD146" s="8853"/>
      <c r="AE146" s="8853"/>
      <c r="AF146" s="8853"/>
      <c r="AG146" s="8853"/>
      <c r="AH146" s="8853"/>
      <c r="AI146" s="8853"/>
      <c r="AJ146" s="8853"/>
      <c r="AK146" s="8853"/>
      <c r="AL146" s="8853"/>
      <c r="AM146" s="8853"/>
      <c r="AN146" s="8853"/>
    </row>
    <row r="147">
      <c r="A147" s="8853"/>
      <c r="B147" s="8853"/>
      <c r="C147" s="8853"/>
      <c r="D147" s="8853"/>
      <c r="E147" s="8853"/>
      <c r="F147" s="8853"/>
      <c r="G147" s="8853"/>
      <c r="H147" s="8853"/>
      <c r="I147" s="8853"/>
      <c r="J147" s="8853"/>
      <c r="K147" s="8853"/>
      <c r="L147" s="8853"/>
      <c r="M147" s="8853"/>
      <c r="N147" s="8853"/>
      <c r="O147" s="8853"/>
      <c r="P147" s="8853"/>
      <c r="Q147" s="8853"/>
      <c r="R147" s="8853"/>
      <c r="S147" s="8853"/>
      <c r="T147" s="8853"/>
      <c r="U147" s="8853"/>
      <c r="V147" s="8853"/>
      <c r="W147" s="8853"/>
      <c r="X147" s="8853"/>
      <c r="Y147" s="8853"/>
      <c r="Z147" s="8853"/>
      <c r="AA147" s="8853"/>
      <c r="AB147" s="8853"/>
      <c r="AC147" s="8853"/>
      <c r="AD147" s="8853"/>
      <c r="AE147" s="8853"/>
      <c r="AF147" s="8853"/>
      <c r="AG147" s="8853"/>
      <c r="AH147" s="8853"/>
      <c r="AI147" s="8853"/>
      <c r="AJ147" s="8853"/>
      <c r="AK147" s="8853"/>
      <c r="AL147" s="8853"/>
      <c r="AM147" s="8853"/>
      <c r="AN147" s="8853"/>
    </row>
    <row r="148">
      <c r="A148" s="8853"/>
      <c r="B148" s="8853"/>
      <c r="C148" s="8853"/>
      <c r="D148" s="8853"/>
      <c r="E148" s="8853"/>
      <c r="F148" s="8853"/>
      <c r="G148" s="8853"/>
      <c r="H148" s="8853"/>
      <c r="I148" s="8853"/>
      <c r="J148" s="8853"/>
      <c r="K148" s="8853"/>
      <c r="L148" s="8853"/>
      <c r="M148" s="8853"/>
      <c r="N148" s="8853"/>
      <c r="O148" s="8853"/>
      <c r="P148" s="8853"/>
      <c r="Q148" s="8853"/>
      <c r="R148" s="8853"/>
      <c r="S148" s="8853"/>
      <c r="T148" s="8853"/>
      <c r="U148" s="8853"/>
      <c r="V148" s="8853"/>
      <c r="W148" s="8853"/>
      <c r="X148" s="8853"/>
      <c r="Y148" s="8853"/>
      <c r="Z148" s="8853"/>
      <c r="AA148" s="8853"/>
      <c r="AB148" s="8853"/>
      <c r="AC148" s="8853"/>
      <c r="AD148" s="8853"/>
      <c r="AE148" s="8853"/>
      <c r="AF148" s="8853"/>
      <c r="AG148" s="8853"/>
      <c r="AH148" s="8853"/>
      <c r="AI148" s="8853"/>
      <c r="AJ148" s="8853"/>
      <c r="AK148" s="8853"/>
      <c r="AL148" s="8853"/>
      <c r="AM148" s="8853"/>
      <c r="AN148" s="8853"/>
    </row>
    <row r="149">
      <c r="A149" s="8853"/>
      <c r="B149" s="8853"/>
      <c r="C149" s="8853"/>
      <c r="D149" s="8853"/>
      <c r="E149" s="8853"/>
      <c r="F149" s="8853"/>
      <c r="G149" s="8853"/>
      <c r="H149" s="8853"/>
      <c r="I149" s="8853"/>
      <c r="J149" s="8853"/>
      <c r="K149" s="8853"/>
      <c r="L149" s="8853"/>
      <c r="M149" s="8853"/>
      <c r="N149" s="8853"/>
      <c r="O149" s="8853"/>
      <c r="P149" s="8853"/>
      <c r="Q149" s="8853"/>
      <c r="R149" s="8853"/>
      <c r="S149" s="8853"/>
      <c r="T149" s="8853"/>
      <c r="U149" s="8853"/>
      <c r="V149" s="8853"/>
      <c r="W149" s="8853"/>
      <c r="X149" s="8853"/>
      <c r="Y149" s="8853"/>
      <c r="Z149" s="8853"/>
      <c r="AA149" s="8853"/>
      <c r="AB149" s="8853"/>
      <c r="AC149" s="8853"/>
      <c r="AD149" s="8853"/>
      <c r="AE149" s="8853"/>
      <c r="AF149" s="8853"/>
      <c r="AG149" s="8853"/>
      <c r="AH149" s="8853"/>
      <c r="AI149" s="8853"/>
      <c r="AJ149" s="8853"/>
      <c r="AK149" s="8853"/>
      <c r="AL149" s="8853"/>
      <c r="AM149" s="8853"/>
      <c r="AN149" s="8853"/>
    </row>
    <row r="150">
      <c r="A150" s="8854"/>
      <c r="B150" s="8853"/>
      <c r="C150" s="8854"/>
      <c r="D150" s="8854"/>
      <c r="E150" s="8854"/>
      <c r="F150" s="8854"/>
      <c r="G150" s="8854"/>
      <c r="H150" s="8854"/>
      <c r="I150" s="8854"/>
      <c r="J150" s="8854"/>
      <c r="K150" s="8913"/>
      <c r="L150" s="8853"/>
      <c r="M150" s="8853"/>
      <c r="N150" s="8853"/>
      <c r="O150" s="8853"/>
      <c r="P150" s="8853"/>
      <c r="Q150" s="8853"/>
      <c r="R150" s="8853"/>
      <c r="S150" s="8853"/>
      <c r="T150" s="8853"/>
      <c r="U150" s="8853"/>
      <c r="V150" s="8853"/>
      <c r="W150" s="8853"/>
      <c r="X150" s="8853"/>
      <c r="Y150" s="8853"/>
      <c r="Z150" s="8853"/>
      <c r="AA150" s="8853"/>
      <c r="AB150" s="8853"/>
      <c r="AC150" s="8853"/>
      <c r="AD150" s="8853"/>
      <c r="AE150" s="8853"/>
      <c r="AF150" s="8853"/>
      <c r="AG150" s="8853"/>
      <c r="AH150" s="8853"/>
      <c r="AI150" s="8912"/>
      <c r="AJ150" s="8913"/>
      <c r="AK150" s="8913"/>
      <c r="AL150" s="8912"/>
      <c r="AM150" s="8913"/>
      <c r="AN150" s="8913"/>
    </row>
    <row r="151">
      <c r="A151" s="8853"/>
      <c r="B151" s="8854"/>
      <c r="C151" s="8854"/>
      <c r="D151" s="8853"/>
      <c r="E151" s="8853"/>
      <c r="F151" s="8853"/>
      <c r="G151" s="8853"/>
      <c r="H151" s="8906"/>
      <c r="I151" s="8906"/>
      <c r="J151" s="8906"/>
      <c r="K151" s="8913"/>
      <c r="L151" s="8853"/>
      <c r="M151" s="8853"/>
      <c r="N151" s="8853"/>
      <c r="O151" s="8853"/>
      <c r="P151" s="8853"/>
      <c r="Q151" s="8853"/>
      <c r="R151" s="8853"/>
      <c r="S151" s="8853"/>
      <c r="T151" s="8853"/>
      <c r="U151" s="8853"/>
      <c r="V151" s="8853"/>
      <c r="W151" s="8853"/>
      <c r="X151" s="8853"/>
      <c r="Y151" s="8853"/>
      <c r="Z151" s="8853"/>
      <c r="AA151" s="8853"/>
      <c r="AB151" s="8853"/>
      <c r="AC151" s="8853"/>
      <c r="AD151" s="8853"/>
      <c r="AE151" s="8853"/>
      <c r="AF151" s="8853"/>
      <c r="AG151" s="8853"/>
      <c r="AH151" s="8853"/>
      <c r="AI151" s="8912"/>
      <c r="AJ151" s="8913"/>
      <c r="AK151" s="8913"/>
      <c r="AL151" s="8912"/>
      <c r="AM151" s="8913"/>
      <c r="AN151" s="8913"/>
    </row>
    <row r="152">
      <c r="A152" s="8853"/>
      <c r="B152" s="8854"/>
      <c r="C152" s="8854"/>
      <c r="D152" s="8853"/>
      <c r="E152" s="8853"/>
      <c r="F152" s="8853"/>
      <c r="G152" s="8853"/>
      <c r="H152" s="8906"/>
      <c r="I152" s="8906"/>
      <c r="J152" s="8906"/>
      <c r="K152" s="8853"/>
      <c r="L152" s="8853"/>
      <c r="M152" s="8853"/>
      <c r="N152" s="8853"/>
      <c r="O152" s="8853"/>
      <c r="P152" s="8853"/>
      <c r="Q152" s="8853"/>
      <c r="R152" s="8853"/>
      <c r="S152" s="8853"/>
      <c r="T152" s="8853"/>
      <c r="U152" s="8853"/>
      <c r="V152" s="8853"/>
      <c r="W152" s="8853"/>
      <c r="X152" s="8853"/>
      <c r="Y152" s="8853"/>
      <c r="Z152" s="8853"/>
      <c r="AA152" s="8853"/>
      <c r="AB152" s="8853"/>
      <c r="AC152" s="8853"/>
      <c r="AD152" s="8853"/>
      <c r="AE152" s="8853"/>
      <c r="AF152" s="8853"/>
      <c r="AG152" s="8853"/>
      <c r="AH152" s="8853"/>
      <c r="AI152" s="8912"/>
      <c r="AJ152" s="8913"/>
      <c r="AK152" s="8913"/>
      <c r="AL152" s="8912"/>
      <c r="AM152" s="8913"/>
      <c r="AN152" s="8913"/>
    </row>
    <row r="153">
      <c r="A153" s="8853"/>
      <c r="B153" s="8854"/>
      <c r="C153" s="8854"/>
      <c r="D153" s="8853"/>
      <c r="E153" s="8853"/>
      <c r="F153" s="8853"/>
      <c r="G153" s="8853"/>
      <c r="H153" s="8906"/>
      <c r="I153" s="8906"/>
      <c r="J153" s="8906"/>
      <c r="K153" s="8853"/>
      <c r="L153" s="8853"/>
      <c r="M153" s="8853"/>
      <c r="N153" s="8853"/>
      <c r="O153" s="8853"/>
      <c r="P153" s="8853"/>
      <c r="Q153" s="8853"/>
      <c r="R153" s="8853"/>
      <c r="S153" s="8853"/>
      <c r="T153" s="8853"/>
      <c r="U153" s="8853"/>
      <c r="V153" s="8853"/>
      <c r="W153" s="8853"/>
      <c r="X153" s="8853"/>
      <c r="Y153" s="8853"/>
      <c r="Z153" s="8853"/>
      <c r="AA153" s="8853"/>
      <c r="AB153" s="8853"/>
      <c r="AC153" s="8853"/>
      <c r="AD153" s="8853"/>
      <c r="AE153" s="8853"/>
      <c r="AF153" s="8853"/>
      <c r="AG153" s="8853"/>
      <c r="AH153" s="8853"/>
      <c r="AI153" s="8912"/>
      <c r="AJ153" s="8913"/>
      <c r="AK153" s="8913"/>
      <c r="AL153" s="8912"/>
      <c r="AM153" s="8913"/>
      <c r="AN153" s="8913"/>
    </row>
    <row r="154">
      <c r="A154" s="8853"/>
      <c r="B154" s="8854"/>
      <c r="C154" s="8854"/>
      <c r="D154" s="8853"/>
      <c r="E154" s="8853"/>
      <c r="F154" s="8853"/>
      <c r="G154" s="8853"/>
      <c r="H154" s="8906"/>
      <c r="I154" s="8906"/>
      <c r="J154" s="8906"/>
      <c r="K154" s="8853"/>
      <c r="L154" s="8853"/>
      <c r="M154" s="8853"/>
      <c r="N154" s="8853"/>
      <c r="O154" s="8853"/>
      <c r="P154" s="8853"/>
      <c r="Q154" s="8853"/>
      <c r="R154" s="8853"/>
      <c r="S154" s="8853"/>
      <c r="T154" s="8853"/>
      <c r="U154" s="8853"/>
      <c r="V154" s="8853"/>
      <c r="W154" s="8853"/>
      <c r="X154" s="8853"/>
      <c r="Y154" s="8853"/>
      <c r="Z154" s="8853"/>
      <c r="AA154" s="8853"/>
      <c r="AB154" s="8853"/>
      <c r="AC154" s="8853"/>
      <c r="AD154" s="8853"/>
      <c r="AE154" s="8853"/>
      <c r="AF154" s="8853"/>
      <c r="AG154" s="8853"/>
      <c r="AH154" s="8853"/>
      <c r="AI154" s="8912"/>
      <c r="AJ154" s="8913"/>
      <c r="AK154" s="8913"/>
      <c r="AL154" s="8912"/>
      <c r="AM154" s="8913"/>
      <c r="AN154" s="8913"/>
    </row>
    <row r="155">
      <c r="A155" s="8853"/>
      <c r="B155" s="8854"/>
      <c r="C155" s="8854"/>
      <c r="D155" s="8853"/>
      <c r="E155" s="8853"/>
      <c r="F155" s="8853"/>
      <c r="G155" s="8853"/>
      <c r="H155" s="8906"/>
      <c r="I155" s="8906"/>
      <c r="J155" s="8906"/>
      <c r="K155" s="8853"/>
      <c r="L155" s="8853"/>
      <c r="M155" s="8853"/>
      <c r="N155" s="8853"/>
      <c r="O155" s="8853"/>
      <c r="P155" s="8853"/>
      <c r="Q155" s="8853"/>
      <c r="R155" s="8853"/>
      <c r="S155" s="8853"/>
      <c r="T155" s="8853"/>
      <c r="U155" s="8853"/>
      <c r="V155" s="8853"/>
      <c r="W155" s="8853"/>
      <c r="X155" s="8853"/>
      <c r="Y155" s="8853"/>
      <c r="Z155" s="8853"/>
      <c r="AA155" s="8853"/>
      <c r="AB155" s="8853"/>
      <c r="AC155" s="8853"/>
      <c r="AD155" s="8853"/>
      <c r="AE155" s="8853"/>
      <c r="AF155" s="8853"/>
      <c r="AG155" s="8853"/>
      <c r="AH155" s="8853"/>
      <c r="AI155" s="8912"/>
      <c r="AJ155" s="8913"/>
      <c r="AK155" s="8913"/>
      <c r="AL155" s="8912"/>
      <c r="AM155" s="8913"/>
      <c r="AN155" s="8913"/>
    </row>
    <row r="156">
      <c r="A156" s="8853"/>
      <c r="B156" s="8854"/>
      <c r="C156" s="8854"/>
      <c r="D156" s="8853"/>
      <c r="E156" s="8853"/>
      <c r="F156" s="8853"/>
      <c r="G156" s="8853"/>
      <c r="H156" s="8906"/>
      <c r="I156" s="8906"/>
      <c r="J156" s="8906"/>
      <c r="K156" s="8853"/>
      <c r="L156" s="8853"/>
      <c r="M156" s="8853"/>
      <c r="N156" s="8853"/>
      <c r="O156" s="8853"/>
      <c r="P156" s="8853"/>
      <c r="Q156" s="8853"/>
      <c r="R156" s="8853"/>
      <c r="S156" s="8853"/>
      <c r="T156" s="8853"/>
      <c r="U156" s="8853"/>
      <c r="V156" s="8853"/>
      <c r="W156" s="8853"/>
      <c r="X156" s="8853"/>
      <c r="Y156" s="8853"/>
      <c r="Z156" s="8853"/>
      <c r="AA156" s="8853"/>
      <c r="AB156" s="8853"/>
      <c r="AC156" s="8853"/>
      <c r="AD156" s="8853"/>
      <c r="AE156" s="8853"/>
      <c r="AF156" s="8853"/>
      <c r="AG156" s="8853"/>
      <c r="AH156" s="8853"/>
      <c r="AI156" s="8912"/>
      <c r="AJ156" s="8913"/>
      <c r="AK156" s="8913"/>
      <c r="AL156" s="8912"/>
      <c r="AM156" s="8913"/>
      <c r="AN156" s="8913"/>
    </row>
    <row r="157">
      <c r="A157" s="8853"/>
      <c r="B157" s="8854"/>
      <c r="C157" s="8854"/>
      <c r="D157" s="8853"/>
      <c r="E157" s="8853"/>
      <c r="F157" s="8853"/>
      <c r="G157" s="8853"/>
      <c r="H157" s="8906"/>
      <c r="I157" s="8906"/>
      <c r="J157" s="8906"/>
      <c r="K157" s="8853"/>
      <c r="L157" s="8853"/>
      <c r="M157" s="8853"/>
      <c r="N157" s="8853"/>
      <c r="O157" s="8853"/>
      <c r="P157" s="8853"/>
      <c r="Q157" s="8853"/>
      <c r="R157" s="8853"/>
      <c r="S157" s="8853"/>
      <c r="T157" s="8853"/>
      <c r="U157" s="8853"/>
      <c r="V157" s="8853"/>
      <c r="W157" s="8853"/>
      <c r="X157" s="8853"/>
      <c r="Y157" s="8853"/>
      <c r="Z157" s="8853"/>
      <c r="AA157" s="8853"/>
      <c r="AB157" s="8853"/>
      <c r="AC157" s="8853"/>
      <c r="AD157" s="8853"/>
      <c r="AE157" s="8853"/>
      <c r="AF157" s="8853"/>
      <c r="AG157" s="8853"/>
      <c r="AH157" s="8853"/>
      <c r="AI157" s="8912"/>
      <c r="AJ157" s="8913"/>
      <c r="AK157" s="8913"/>
      <c r="AL157" s="8912"/>
      <c r="AM157" s="8913"/>
      <c r="AN157" s="8913"/>
    </row>
    <row r="158">
      <c r="A158" s="8853"/>
      <c r="B158" s="8854"/>
      <c r="C158" s="8854"/>
      <c r="D158" s="8853"/>
      <c r="E158" s="8853"/>
      <c r="F158" s="8853"/>
      <c r="G158" s="8853"/>
      <c r="H158" s="8906"/>
      <c r="I158" s="8906"/>
      <c r="J158" s="8906"/>
      <c r="K158" s="8853"/>
      <c r="L158" s="8853"/>
      <c r="M158" s="8853"/>
      <c r="N158" s="8853"/>
      <c r="O158" s="8853"/>
      <c r="P158" s="8853"/>
      <c r="Q158" s="8853"/>
      <c r="R158" s="8853"/>
      <c r="S158" s="8853"/>
      <c r="T158" s="8853"/>
      <c r="U158" s="8853"/>
      <c r="V158" s="8853"/>
      <c r="W158" s="8853"/>
      <c r="X158" s="8853"/>
      <c r="Y158" s="8853"/>
      <c r="Z158" s="8853"/>
      <c r="AA158" s="8853"/>
      <c r="AB158" s="8853"/>
      <c r="AC158" s="8853"/>
      <c r="AD158" s="8853"/>
      <c r="AE158" s="8853"/>
      <c r="AF158" s="8853"/>
      <c r="AG158" s="8853"/>
      <c r="AH158" s="8853"/>
      <c r="AI158" s="8912"/>
      <c r="AJ158" s="8913"/>
      <c r="AK158" s="8913"/>
      <c r="AL158" s="8912"/>
      <c r="AM158" s="8913"/>
      <c r="AN158" s="8913"/>
    </row>
    <row r="159">
      <c r="A159" s="8853"/>
      <c r="B159" s="8854"/>
      <c r="C159" s="8854"/>
      <c r="D159" s="8853"/>
      <c r="E159" s="8853"/>
      <c r="F159" s="8853"/>
      <c r="G159" s="8853"/>
      <c r="H159" s="8906"/>
      <c r="I159" s="8906"/>
      <c r="J159" s="8906"/>
      <c r="K159" s="8853"/>
      <c r="L159" s="8853"/>
      <c r="M159" s="8853"/>
      <c r="N159" s="8853"/>
      <c r="O159" s="8853"/>
      <c r="P159" s="8853"/>
      <c r="Q159" s="8853"/>
      <c r="R159" s="8853"/>
      <c r="S159" s="8853"/>
      <c r="T159" s="8853"/>
      <c r="U159" s="8853"/>
      <c r="V159" s="8853"/>
      <c r="W159" s="8853"/>
      <c r="X159" s="8853"/>
      <c r="Y159" s="8853"/>
      <c r="Z159" s="8853"/>
      <c r="AA159" s="8853"/>
      <c r="AB159" s="8853"/>
      <c r="AC159" s="8853"/>
      <c r="AD159" s="8853"/>
      <c r="AE159" s="8853"/>
      <c r="AF159" s="8853"/>
      <c r="AG159" s="8853"/>
      <c r="AH159" s="8853"/>
      <c r="AI159" s="8912"/>
      <c r="AJ159" s="8913"/>
      <c r="AK159" s="8913"/>
      <c r="AL159" s="8912"/>
      <c r="AM159" s="8913"/>
      <c r="AN159" s="8913"/>
    </row>
    <row r="160">
      <c r="A160" s="8853"/>
      <c r="B160" s="8854"/>
      <c r="C160" s="8854"/>
      <c r="D160" s="8853"/>
      <c r="E160" s="8853"/>
      <c r="F160" s="8853"/>
      <c r="G160" s="8853"/>
      <c r="H160" s="8906"/>
      <c r="I160" s="8906"/>
      <c r="J160" s="8906"/>
      <c r="K160" s="8853"/>
      <c r="L160" s="8853"/>
      <c r="M160" s="8850"/>
      <c r="N160" s="8850"/>
      <c r="O160" s="8853"/>
      <c r="P160" s="8853"/>
      <c r="Q160" s="8853"/>
      <c r="R160" s="8853"/>
      <c r="S160" s="8853"/>
      <c r="T160" s="8853"/>
      <c r="U160" s="8853"/>
      <c r="V160" s="8853"/>
      <c r="W160" s="8853"/>
      <c r="X160" s="8853"/>
      <c r="Y160" s="8853"/>
      <c r="Z160" s="8853"/>
      <c r="AA160" s="8853"/>
      <c r="AB160" s="8853"/>
      <c r="AC160" s="8853"/>
      <c r="AD160" s="8853"/>
      <c r="AE160" s="8853"/>
      <c r="AF160" s="8853"/>
      <c r="AG160" s="8853"/>
      <c r="AH160" s="8853"/>
      <c r="AI160" s="8912"/>
      <c r="AJ160" s="8913"/>
      <c r="AK160" s="8913"/>
      <c r="AL160" s="8912"/>
      <c r="AM160" s="8913"/>
      <c r="AN160" s="8913"/>
    </row>
    <row r="161">
      <c r="A161" s="8853"/>
      <c r="B161" s="8854"/>
      <c r="C161" s="8854"/>
      <c r="D161" s="8853"/>
      <c r="E161" s="8853"/>
      <c r="F161" s="8853"/>
      <c r="G161" s="8853"/>
      <c r="H161" s="8906"/>
      <c r="I161" s="8906"/>
      <c r="J161" s="8906"/>
      <c r="K161" s="8853"/>
      <c r="L161" s="8853"/>
      <c r="M161" s="8850"/>
      <c r="N161" s="8850"/>
      <c r="O161" s="8853"/>
      <c r="P161" s="8853"/>
      <c r="Q161" s="8853"/>
      <c r="R161" s="8853"/>
      <c r="S161" s="8853"/>
      <c r="T161" s="8853"/>
      <c r="U161" s="8853"/>
      <c r="V161" s="8853"/>
      <c r="W161" s="8853"/>
      <c r="X161" s="8853"/>
      <c r="Y161" s="8853"/>
      <c r="Z161" s="8853"/>
      <c r="AA161" s="8853"/>
      <c r="AB161" s="8853"/>
      <c r="AC161" s="8853"/>
      <c r="AD161" s="8853"/>
      <c r="AE161" s="8853"/>
      <c r="AF161" s="8853"/>
      <c r="AG161" s="8853"/>
      <c r="AH161" s="8853"/>
      <c r="AI161" s="8912"/>
      <c r="AJ161" s="8913"/>
      <c r="AK161" s="8913"/>
      <c r="AL161" s="8912"/>
      <c r="AM161" s="8913"/>
      <c r="AN161" s="8913"/>
    </row>
    <row r="162">
      <c r="A162" s="8853"/>
      <c r="B162" s="8854"/>
      <c r="C162" s="8854"/>
      <c r="D162" s="8853"/>
      <c r="E162" s="8853"/>
      <c r="F162" s="8853"/>
      <c r="G162" s="8853"/>
      <c r="H162" s="8906"/>
      <c r="I162" s="8906"/>
      <c r="J162" s="8906"/>
      <c r="K162" s="8853"/>
      <c r="L162" s="8853"/>
      <c r="M162" s="8850"/>
      <c r="N162" s="8850"/>
      <c r="O162" s="8853"/>
      <c r="P162" s="8853"/>
      <c r="Q162" s="8853"/>
      <c r="R162" s="8853"/>
      <c r="S162" s="8853"/>
      <c r="T162" s="8853"/>
      <c r="U162" s="8853"/>
      <c r="V162" s="8853"/>
      <c r="W162" s="8853"/>
      <c r="X162" s="8853"/>
      <c r="Y162" s="8853"/>
      <c r="Z162" s="8853"/>
      <c r="AA162" s="8853"/>
      <c r="AB162" s="8853"/>
      <c r="AC162" s="8853"/>
      <c r="AD162" s="8853"/>
      <c r="AE162" s="8853"/>
      <c r="AF162" s="8853"/>
      <c r="AG162" s="8853"/>
      <c r="AH162" s="8853"/>
      <c r="AI162" s="8912"/>
      <c r="AJ162" s="8913"/>
      <c r="AK162" s="8913"/>
      <c r="AL162" s="8912"/>
      <c r="AM162" s="8913"/>
      <c r="AN162" s="8913"/>
    </row>
    <row r="163">
      <c r="A163" s="8853"/>
      <c r="B163" s="8854"/>
      <c r="C163" s="8854"/>
      <c r="D163" s="8853"/>
      <c r="E163" s="8853"/>
      <c r="F163" s="8853"/>
      <c r="G163" s="8853"/>
      <c r="H163" s="8906"/>
      <c r="I163" s="8906"/>
      <c r="J163" s="8906"/>
      <c r="K163" s="8853"/>
      <c r="L163" s="8853"/>
      <c r="M163" s="8850"/>
      <c r="N163" s="8850"/>
      <c r="O163" s="8853"/>
      <c r="P163" s="8853"/>
      <c r="Q163" s="8853"/>
      <c r="R163" s="8853"/>
      <c r="S163" s="8853"/>
      <c r="T163" s="8853"/>
      <c r="U163" s="8853"/>
      <c r="V163" s="8853"/>
      <c r="W163" s="8853"/>
      <c r="X163" s="8853"/>
      <c r="Y163" s="8853"/>
      <c r="Z163" s="8853"/>
      <c r="AA163" s="8853"/>
      <c r="AB163" s="8853"/>
      <c r="AC163" s="8853"/>
      <c r="AD163" s="8853"/>
      <c r="AE163" s="8853"/>
      <c r="AF163" s="8853"/>
      <c r="AG163" s="8853"/>
      <c r="AH163" s="8853"/>
      <c r="AI163" s="8912"/>
      <c r="AJ163" s="8913"/>
      <c r="AK163" s="8913"/>
      <c r="AL163" s="8912"/>
      <c r="AM163" s="8913"/>
      <c r="AN163" s="8913"/>
    </row>
    <row r="164">
      <c r="A164" s="8853"/>
      <c r="B164" s="8854"/>
      <c r="C164" s="8854"/>
      <c r="D164" s="8853"/>
      <c r="E164" s="8853"/>
      <c r="F164" s="8853"/>
      <c r="G164" s="8853"/>
      <c r="H164" s="8906"/>
      <c r="I164" s="8906"/>
      <c r="J164" s="8906"/>
      <c r="K164" s="8853"/>
      <c r="L164" s="8853"/>
      <c r="M164" s="8850"/>
      <c r="N164" s="8850"/>
      <c r="O164" s="8853"/>
      <c r="P164" s="8853"/>
      <c r="Q164" s="8853"/>
      <c r="R164" s="8853"/>
      <c r="S164" s="8853"/>
      <c r="T164" s="8853"/>
      <c r="U164" s="8853"/>
      <c r="V164" s="8853"/>
      <c r="W164" s="8853"/>
      <c r="X164" s="8853"/>
      <c r="Y164" s="8853"/>
      <c r="Z164" s="8853"/>
      <c r="AA164" s="8853"/>
      <c r="AB164" s="8853"/>
      <c r="AC164" s="8853"/>
      <c r="AD164" s="8853"/>
      <c r="AE164" s="8853"/>
      <c r="AF164" s="8853"/>
      <c r="AG164" s="8853"/>
      <c r="AH164" s="8853"/>
      <c r="AI164" s="8912"/>
      <c r="AJ164" s="8913"/>
      <c r="AK164" s="8913"/>
      <c r="AL164" s="8912"/>
      <c r="AM164" s="8913"/>
      <c r="AN164" s="8913"/>
    </row>
    <row r="165">
      <c r="A165" s="8853"/>
      <c r="B165" s="8854"/>
      <c r="C165" s="8854"/>
      <c r="D165" s="8853"/>
      <c r="E165" s="8853"/>
      <c r="F165" s="8853"/>
      <c r="G165" s="8853"/>
      <c r="H165" s="8906"/>
      <c r="I165" s="8906"/>
      <c r="J165" s="8906"/>
      <c r="K165" s="8853"/>
      <c r="L165" s="8853"/>
      <c r="M165" s="8850"/>
      <c r="N165" s="8850"/>
      <c r="O165" s="8853"/>
      <c r="P165" s="8853"/>
      <c r="Q165" s="8853"/>
      <c r="R165" s="8853"/>
      <c r="S165" s="8853"/>
      <c r="T165" s="8853"/>
      <c r="U165" s="8853"/>
      <c r="V165" s="8853"/>
      <c r="W165" s="8853"/>
      <c r="X165" s="8853"/>
      <c r="Y165" s="8853"/>
      <c r="Z165" s="8853"/>
      <c r="AA165" s="8853"/>
      <c r="AB165" s="8853"/>
      <c r="AC165" s="8853"/>
      <c r="AD165" s="8853"/>
      <c r="AE165" s="8853"/>
      <c r="AF165" s="8853"/>
      <c r="AG165" s="8853"/>
      <c r="AH165" s="8853"/>
      <c r="AI165" s="8912"/>
      <c r="AJ165" s="8913"/>
      <c r="AK165" s="8913"/>
      <c r="AL165" s="8912"/>
      <c r="AM165" s="8913"/>
      <c r="AN165" s="8913"/>
    </row>
    <row r="166">
      <c r="A166" s="8853"/>
      <c r="B166" s="8854"/>
      <c r="C166" s="8854"/>
      <c r="D166" s="8853"/>
      <c r="E166" s="8853"/>
      <c r="F166" s="8853"/>
      <c r="G166" s="8853"/>
      <c r="H166" s="8906"/>
      <c r="I166" s="8906"/>
      <c r="J166" s="8906"/>
      <c r="K166" s="8853"/>
      <c r="L166" s="8853"/>
      <c r="M166" s="8850"/>
      <c r="N166" s="8850"/>
      <c r="O166" s="8853"/>
      <c r="P166" s="8853"/>
      <c r="Q166" s="8853"/>
      <c r="R166" s="8853"/>
      <c r="S166" s="8853"/>
      <c r="T166" s="8853"/>
      <c r="U166" s="8853"/>
      <c r="V166" s="8853"/>
      <c r="W166" s="8853"/>
      <c r="X166" s="8853"/>
      <c r="Y166" s="8853"/>
      <c r="Z166" s="8853"/>
      <c r="AA166" s="8853"/>
      <c r="AB166" s="8853"/>
      <c r="AC166" s="8853"/>
      <c r="AD166" s="8853"/>
      <c r="AE166" s="8853"/>
      <c r="AF166" s="8853"/>
      <c r="AG166" s="8853"/>
      <c r="AH166" s="8853"/>
      <c r="AI166" s="8912"/>
      <c r="AJ166" s="8913"/>
      <c r="AK166" s="8913"/>
      <c r="AL166" s="8912"/>
      <c r="AM166" s="8913"/>
      <c r="AN166" s="8913"/>
    </row>
    <row r="167">
      <c r="A167" s="8853"/>
      <c r="B167" s="8854"/>
      <c r="C167" s="8854"/>
      <c r="D167" s="8853"/>
      <c r="E167" s="8853"/>
      <c r="F167" s="8853"/>
      <c r="G167" s="8853"/>
      <c r="H167" s="8906"/>
      <c r="I167" s="8906"/>
      <c r="J167" s="8906"/>
      <c r="K167" s="8853"/>
      <c r="L167" s="8853"/>
      <c r="M167" s="8850"/>
      <c r="N167" s="8850"/>
      <c r="O167" s="8853"/>
      <c r="P167" s="8853"/>
      <c r="Q167" s="8853"/>
      <c r="R167" s="8853"/>
      <c r="S167" s="8853"/>
      <c r="T167" s="8853"/>
      <c r="U167" s="8853"/>
      <c r="V167" s="8853"/>
      <c r="W167" s="8853"/>
      <c r="X167" s="8853"/>
      <c r="Y167" s="8853"/>
      <c r="Z167" s="8853"/>
      <c r="AA167" s="8853"/>
      <c r="AB167" s="8853"/>
      <c r="AC167" s="8853"/>
      <c r="AD167" s="8853"/>
      <c r="AE167" s="8853"/>
      <c r="AF167" s="8853"/>
      <c r="AG167" s="8853"/>
      <c r="AH167" s="8853"/>
      <c r="AI167" s="8824"/>
      <c r="AJ167" s="8853"/>
      <c r="AK167" s="8853"/>
      <c r="AL167" s="8913"/>
      <c r="AM167" s="8913"/>
      <c r="AN167" s="8853"/>
    </row>
  </sheetData>
  <mergeCells>
    <mergeCell ref="D1:E1"/>
    <mergeCell ref="E132:E133"/>
    <mergeCell ref="D132:D133"/>
    <mergeCell ref="C132:C133"/>
    <mergeCell ref="B132:B133"/>
    <mergeCell ref="A132:A133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3:AE44">
    <cfRule dxfId="891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892" operator="between" priority="2" stopIfTrue="true" type="cellIs">
      <formula>61</formula>
      <formula>150</formula>
    </cfRule>
  </conditionalFormatting>
  <conditionalFormatting sqref="AC54:AC125">
    <cfRule dxfId="893" operator="between" priority="3" stopIfTrue="true" type="cellIs">
      <formula>61</formula>
      <formula>149</formula>
    </cfRule>
  </conditionalFormatting>
  <conditionalFormatting sqref="AC54:AC125">
    <cfRule dxfId="894" operator="equal" priority="4" stopIfTrue="true" type="cellIs">
      <formula>"-"</formula>
    </cfRule>
  </conditionalFormatting>
  <conditionalFormatting sqref="AC54:AC125">
    <cfRule dxfId="895" operator="greaterThan" priority="5" stopIfTrue="true" type="cellIs">
      <formula>150</formula>
    </cfRule>
  </conditionalFormatting>
  <conditionalFormatting sqref="AC54:AC125">
    <cfRule dxfId="896" operator="lessThan" priority="6" stopIfTrue="true" type="cellIs">
      <formula>60</formula>
    </cfRule>
  </conditionalFormatting>
  <conditionalFormatting sqref="AE54:AE125">
    <cfRule dxfId="897" operator="equal" priority="7" stopIfTrue="true" type="cellIs">
      <formula>"Out of stock more than 60 days"</formula>
    </cfRule>
  </conditionalFormatting>
  <conditionalFormatting sqref="AE54:AE125">
    <cfRule dxfId="898" operator="equal" priority="8" stopIfTrue="true" type="cellIs">
      <formula>"Out of stock more than 150 days"</formula>
    </cfRule>
  </conditionalFormatting>
  <conditionalFormatting sqref="AE54:AE125">
    <cfRule dxfId="899" operator="equal" priority="9" stopIfTrue="true" type="cellIs">
      <formula>"Out of stock less than 60 days"</formula>
    </cfRule>
  </conditionalFormatting>
  <conditionalFormatting sqref="AE54:AE125">
    <cfRule dxfId="900" operator="equal" priority="10" stopIfTrue="true" type="cellIs">
      <formula>"Not sold yet"</formula>
    </cfRule>
  </conditionalFormatting>
  <conditionalFormatting sqref="H54:H125">
    <cfRule dxfId="901" operator="lessThanOrEqual" priority="11" stopIfTrue="true" type="cellIs">
      <formula>90</formula>
    </cfRule>
  </conditionalFormatting>
  <conditionalFormatting sqref="AC3:AC44">
    <cfRule dxfId="902" operator="equal" priority="12" stopIfTrue="true" type="cellIs">
      <formula>"-"</formula>
    </cfRule>
  </conditionalFormatting>
  <conditionalFormatting sqref="AC3:AC44">
    <cfRule dxfId="903" operator="greaterThan" priority="13" stopIfTrue="true" type="cellIs">
      <formula>150</formula>
    </cfRule>
  </conditionalFormatting>
  <conditionalFormatting sqref="AC3:AC44">
    <cfRule dxfId="904" operator="lessThan" priority="14" stopIfTrue="true" type="cellIs">
      <formula>60</formula>
    </cfRule>
  </conditionalFormatting>
  <conditionalFormatting sqref="AE3:AE44">
    <cfRule dxfId="905" operator="equal" priority="15" stopIfTrue="true" type="cellIs">
      <formula>"Out of stock less than 60 days"</formula>
    </cfRule>
  </conditionalFormatting>
  <conditionalFormatting sqref="AE3:AE44">
    <cfRule dxfId="906" operator="equal" priority="16" stopIfTrue="true" type="cellIs">
      <formula>"Not sold yet"</formula>
    </cfRule>
  </conditionalFormatting>
  <conditionalFormatting sqref="AE3:AE44">
    <cfRule dxfId="907" operator="equal" priority="17" stopIfTrue="true" type="cellIs">
      <formula>"Out of stock more than 150 days"</formula>
    </cfRule>
  </conditionalFormatting>
  <conditionalFormatting sqref="H3:H44">
    <cfRule dxfId="908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4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5" min="35" style="0" width="41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1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40" min="40" style="0" width="7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8" min="38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6" min="36" style="0" width="6"/>
  </cols>
  <sheetData>
    <row r="1">
      <c r="A1" s="8921" t="s">
        <v>10712</v>
      </c>
      <c r="B1" s="8921" t="s">
        <v>10713</v>
      </c>
      <c r="C1" s="8921" t="s">
        <v>10714</v>
      </c>
      <c r="D1" s="8921" t="s">
        <v>10715</v>
      </c>
      <c r="E1" s="8921"/>
      <c r="F1" s="8922" t="s">
        <v>10716</v>
      </c>
      <c r="G1" s="8923" t="s">
        <v>10717</v>
      </c>
      <c r="H1" s="8924" t="s">
        <v>10718</v>
      </c>
      <c r="I1" s="8924" t="s">
        <v>10719</v>
      </c>
      <c r="J1" s="8924" t="s">
        <v>10720</v>
      </c>
      <c r="K1" s="8921" t="s">
        <v>10721</v>
      </c>
      <c r="L1" s="8921" t="s">
        <v>10722</v>
      </c>
      <c r="M1" s="8921" t="s">
        <v>10723</v>
      </c>
      <c r="N1" s="8921" t="s">
        <v>10724</v>
      </c>
      <c r="O1" s="8921" t="s">
        <v>10725</v>
      </c>
      <c r="P1" s="8925" t="s">
        <v>10726</v>
      </c>
      <c r="Q1" s="8925"/>
      <c r="R1" s="8925" t="s">
        <v>10727</v>
      </c>
      <c r="S1" s="8925"/>
      <c r="T1" s="8925" t="s">
        <v>10728</v>
      </c>
      <c r="U1" s="8925"/>
      <c r="V1" s="8925" t="s">
        <v>10729</v>
      </c>
      <c r="W1" s="8925"/>
      <c r="X1" s="8926" t="s">
        <v>10730</v>
      </c>
      <c r="Y1" s="8926"/>
      <c r="Z1" s="8927" t="s">
        <v>10731</v>
      </c>
      <c r="AA1" s="8927"/>
      <c r="AB1" s="8928" t="s">
        <v>10732</v>
      </c>
      <c r="AC1" s="8924" t="s">
        <v>10733</v>
      </c>
      <c r="AD1" s="8924" t="s">
        <v>10734</v>
      </c>
      <c r="AE1" s="8924" t="s">
        <v>10735</v>
      </c>
      <c r="AF1" s="8924" t="s">
        <v>10736</v>
      </c>
      <c r="AG1" s="8924" t="s">
        <v>10737</v>
      </c>
      <c r="AH1" s="8924" t="s">
        <v>10738</v>
      </c>
      <c r="AI1" s="8924" t="s">
        <v>10739</v>
      </c>
      <c r="AJ1" s="8924" t="s">
        <v>10740</v>
      </c>
      <c r="AK1" s="8921" t="s">
        <v>10741</v>
      </c>
      <c r="AL1" s="8921" t="s">
        <v>10742</v>
      </c>
      <c r="AM1" s="8921" t="s">
        <v>10743</v>
      </c>
      <c r="AN1" s="8921" t="s">
        <v>10744</v>
      </c>
    </row>
    <row r="2">
      <c r="A2" s="8921" t="s">
        <v>10745</v>
      </c>
      <c r="B2" s="8921"/>
      <c r="C2" s="8921"/>
      <c r="D2" s="8921" t="s">
        <v>10746</v>
      </c>
      <c r="E2" s="8922" t="s">
        <v>10747</v>
      </c>
      <c r="F2" s="8922"/>
      <c r="G2" s="8923"/>
      <c r="H2" s="8924"/>
      <c r="I2" s="8924"/>
      <c r="J2" s="8924"/>
      <c r="K2" s="8921" t="s">
        <v>10748</v>
      </c>
      <c r="L2" s="8921" t="s">
        <v>10748</v>
      </c>
      <c r="M2" s="8921"/>
      <c r="N2" s="8921"/>
      <c r="O2" s="8921"/>
      <c r="P2" s="8925" t="s">
        <v>10746</v>
      </c>
      <c r="Q2" s="8929" t="s">
        <v>10747</v>
      </c>
      <c r="R2" s="8925" t="s">
        <v>10746</v>
      </c>
      <c r="S2" s="8929" t="s">
        <v>10747</v>
      </c>
      <c r="T2" s="8925" t="s">
        <v>10746</v>
      </c>
      <c r="U2" s="8929" t="s">
        <v>10747</v>
      </c>
      <c r="V2" s="8925" t="s">
        <v>10746</v>
      </c>
      <c r="W2" s="8929" t="s">
        <v>10747</v>
      </c>
      <c r="X2" s="8925" t="s">
        <v>10746</v>
      </c>
      <c r="Y2" s="8929" t="s">
        <v>10747</v>
      </c>
      <c r="Z2" s="8925" t="s">
        <v>10746</v>
      </c>
      <c r="AA2" s="8929" t="s">
        <v>10747</v>
      </c>
      <c r="AB2" s="8928"/>
      <c r="AC2" s="8924"/>
      <c r="AD2" s="8924"/>
      <c r="AE2" s="8924"/>
      <c r="AF2" s="8924"/>
      <c r="AG2" s="8924"/>
      <c r="AH2" s="8924"/>
      <c r="AI2" s="8924"/>
      <c r="AJ2" s="8924"/>
      <c r="AK2" s="8921"/>
      <c r="AL2" s="8921"/>
      <c r="AM2" s="8921"/>
      <c r="AN2" s="8921"/>
    </row>
    <row r="3">
      <c r="A3" s="8930">
        <v>1</v>
      </c>
      <c r="B3" s="8930" t="s">
        <v>10749</v>
      </c>
      <c r="C3" s="8930" t="s">
        <v>10750</v>
      </c>
      <c r="D3" s="8931">
        <v>620</v>
      </c>
      <c r="E3" s="8931">
        <v>619</v>
      </c>
      <c r="F3" s="8931"/>
      <c r="G3" s="8932">
        <f>VLOOKUP(C3,'Data Products'!$A:$B,2,0)</f>
      </c>
      <c r="H3" s="8933">
        <f t="shared" ref="H3:H44" si="5">IFERROR(G3-TODAY(),"")</f>
      </c>
      <c r="I3" s="8934">
        <v>45723</v>
      </c>
      <c r="J3" s="8935">
        <f t="shared" ref="J3:J44" si="0">TODAY()-I3</f>
      </c>
      <c r="K3" s="8931">
        <v>12</v>
      </c>
      <c r="L3" s="8931">
        <v>88</v>
      </c>
      <c r="M3" s="8931">
        <v>500</v>
      </c>
      <c r="N3" s="8931">
        <v>1000</v>
      </c>
      <c r="O3" s="8930" t="s">
        <v>10751</v>
      </c>
      <c r="P3" s="8931">
        <v>0</v>
      </c>
      <c r="Q3" s="8931">
        <v>0</v>
      </c>
      <c r="R3" s="8931">
        <v>127</v>
      </c>
      <c r="S3" s="8931">
        <v>127</v>
      </c>
      <c r="T3" s="8931">
        <v>454</v>
      </c>
      <c r="U3" s="8931">
        <v>454</v>
      </c>
      <c r="V3" s="8931">
        <v>39</v>
      </c>
      <c r="W3" s="8931">
        <v>38</v>
      </c>
      <c r="X3" s="8931">
        <v>0</v>
      </c>
      <c r="Y3" s="8931">
        <v>0</v>
      </c>
      <c r="Z3" s="8931">
        <v>0</v>
      </c>
      <c r="AA3" s="8931">
        <v>0</v>
      </c>
      <c r="AB3" s="8936">
        <f t="shared" ref="AB3:AB44" si="19">L3/30</f>
      </c>
      <c r="AC3" s="8937">
        <f t="shared" ref="AC3:AC44" si="14">IFERROR(D3/AB3,"-")</f>
      </c>
      <c r="AD3" s="8938">
        <f t="shared" ref="AD3:AD44" si="8">IFERROR(TODAY()+AC3,"-")</f>
      </c>
      <c r="AE3" s="8939">
        <f t="shared" ref="AE3:AE44" si="2">_xlfn.IFS(AC3="-","Not sold yet",AND(AC3&lt;=150,AC3&gt;60),"Out of stock more than 60 days",AC3&lt;=60,"Out of stock less than 60 days",AC3&gt;=150,"Out of stock more than 150 days")</f>
      </c>
      <c r="AF3" s="8940">
        <f>VLOOKUP(C3,'Data Products'!$A:$J,10,0)</f>
      </c>
      <c r="AG3" s="8941">
        <f t="shared" ref="AG3:AG44" si="16">AF3*D3</f>
      </c>
      <c r="AH3" s="8942">
        <f t="shared" ref="AH3:AH44" si="10">IF(H3&lt;=90,D3,0)</f>
      </c>
      <c r="AI3" s="8943"/>
      <c r="AJ3" s="8943"/>
      <c r="AK3" s="8944"/>
      <c r="AL3" s="8943"/>
      <c r="AM3" s="8944"/>
      <c r="AN3" s="8944"/>
    </row>
    <row r="4">
      <c r="A4" s="8930">
        <v>2</v>
      </c>
      <c r="B4" s="8930" t="s">
        <v>10749</v>
      </c>
      <c r="C4" s="8930" t="s">
        <v>10752</v>
      </c>
      <c r="D4" s="8931">
        <v>4422</v>
      </c>
      <c r="E4" s="8931">
        <v>4422</v>
      </c>
      <c r="F4" s="8931"/>
      <c r="G4" s="8932">
        <f>VLOOKUP(C4,'Data Products'!$A:$B,2,0)</f>
      </c>
      <c r="H4" s="8933">
        <f t="shared" si="5"/>
      </c>
      <c r="I4" s="8934">
        <v>45617</v>
      </c>
      <c r="J4" s="8935">
        <f t="shared" si="0"/>
      </c>
      <c r="K4" s="8931">
        <v>2</v>
      </c>
      <c r="L4" s="8931">
        <v>60</v>
      </c>
      <c r="M4" s="8931">
        <v>0</v>
      </c>
      <c r="N4" s="8931">
        <v>0</v>
      </c>
      <c r="O4" s="8930" t="s">
        <v>10753</v>
      </c>
      <c r="P4" s="8931">
        <v>0</v>
      </c>
      <c r="Q4" s="8931">
        <v>0</v>
      </c>
      <c r="R4" s="8945">
        <v>4005</v>
      </c>
      <c r="S4" s="8945">
        <v>4005</v>
      </c>
      <c r="T4" s="8931">
        <v>417</v>
      </c>
      <c r="U4" s="8931">
        <v>417</v>
      </c>
      <c r="V4" s="8931">
        <v>0</v>
      </c>
      <c r="W4" s="8931">
        <v>0</v>
      </c>
      <c r="X4" s="8931">
        <v>0</v>
      </c>
      <c r="Y4" s="8931">
        <v>0</v>
      </c>
      <c r="Z4" s="8931">
        <v>0</v>
      </c>
      <c r="AA4" s="8931">
        <v>0</v>
      </c>
      <c r="AB4" s="8936">
        <f t="shared" si="19"/>
      </c>
      <c r="AC4" s="8946">
        <f t="shared" si="14"/>
      </c>
      <c r="AD4" s="8938">
        <f t="shared" si="8"/>
      </c>
      <c r="AE4" s="8947">
        <f t="shared" si="2"/>
      </c>
      <c r="AF4" s="8940">
        <f>VLOOKUP(C4,'Data Products'!$A:$J,10,0)</f>
      </c>
      <c r="AG4" s="8941">
        <f t="shared" si="16"/>
      </c>
      <c r="AH4" s="8942">
        <f t="shared" si="10"/>
      </c>
      <c r="AI4" s="8943"/>
      <c r="AJ4" s="8944"/>
      <c r="AK4" s="8944"/>
      <c r="AL4" s="8943"/>
      <c r="AM4" s="8944"/>
      <c r="AN4" s="8944"/>
    </row>
    <row r="5">
      <c r="A5" s="8930">
        <v>3</v>
      </c>
      <c r="B5" s="8930" t="s">
        <v>10754</v>
      </c>
      <c r="C5" s="8930" t="s">
        <v>10755</v>
      </c>
      <c r="D5" s="8931">
        <v>1520</v>
      </c>
      <c r="E5" s="8931">
        <v>1520</v>
      </c>
      <c r="F5" s="8931"/>
      <c r="G5" s="8932">
        <f>VLOOKUP(C5,'Data Products'!$A:$B,2,0)</f>
      </c>
      <c r="H5" s="8933">
        <f t="shared" si="5"/>
      </c>
      <c r="I5" s="8934">
        <v>45191</v>
      </c>
      <c r="J5" s="8935">
        <f t="shared" si="0"/>
      </c>
      <c r="K5" s="8931">
        <v>0</v>
      </c>
      <c r="L5" s="8931">
        <v>0</v>
      </c>
      <c r="M5" s="8931">
        <v>0</v>
      </c>
      <c r="N5" s="8931">
        <v>0</v>
      </c>
      <c r="O5" s="8930" t="s">
        <v>10756</v>
      </c>
      <c r="P5" s="8931">
        <v>1520</v>
      </c>
      <c r="Q5" s="8931">
        <v>1520</v>
      </c>
      <c r="R5" s="8931">
        <v>0</v>
      </c>
      <c r="S5" s="8931">
        <v>0</v>
      </c>
      <c r="T5" s="8931">
        <v>0</v>
      </c>
      <c r="U5" s="8931">
        <v>0</v>
      </c>
      <c r="V5" s="8931">
        <v>0</v>
      </c>
      <c r="W5" s="8931">
        <v>0</v>
      </c>
      <c r="X5" s="8931">
        <v>0</v>
      </c>
      <c r="Y5" s="8931">
        <v>0</v>
      </c>
      <c r="Z5" s="8931">
        <v>0</v>
      </c>
      <c r="AA5" s="8931">
        <v>0</v>
      </c>
      <c r="AB5" s="8936">
        <f t="shared" si="19"/>
      </c>
      <c r="AC5" s="8946">
        <f t="shared" si="14"/>
      </c>
      <c r="AD5" s="8938">
        <f t="shared" si="8"/>
      </c>
      <c r="AE5" s="8947">
        <f t="shared" si="2"/>
      </c>
      <c r="AF5" s="8940">
        <f>VLOOKUP(C5,'Data Products'!$A:$J,10,0)</f>
      </c>
      <c r="AG5" s="8941">
        <f t="shared" si="16"/>
      </c>
      <c r="AH5" s="8942">
        <f t="shared" si="10"/>
      </c>
      <c r="AI5" s="8943"/>
      <c r="AJ5" s="8944"/>
      <c r="AK5" s="8944"/>
      <c r="AL5" s="8943"/>
      <c r="AM5" s="8944"/>
      <c r="AN5" s="8944"/>
    </row>
    <row customHeight="true" hidden="true" ht="18" r="6">
      <c r="A6" s="8930">
        <v>4</v>
      </c>
      <c r="B6" s="8930" t="s">
        <v>10757</v>
      </c>
      <c r="C6" s="8930" t="s">
        <v>10758</v>
      </c>
      <c r="D6" s="8931">
        <v>0</v>
      </c>
      <c r="E6" s="8931">
        <v>0</v>
      </c>
      <c r="F6" s="8931"/>
      <c r="G6" s="8948">
        <f>VLOOKUP(C6,'Data Products'!$A:$B,2,0)</f>
      </c>
      <c r="H6" s="8949">
        <f t="shared" si="5"/>
      </c>
      <c r="I6" s="8934">
        <v>45752</v>
      </c>
      <c r="J6" s="8935">
        <f t="shared" si="0"/>
      </c>
      <c r="K6" s="8931">
        <v>0</v>
      </c>
      <c r="L6" s="8931">
        <v>0</v>
      </c>
      <c r="M6" s="8931">
        <v>0</v>
      </c>
      <c r="N6" s="8931">
        <v>0</v>
      </c>
      <c r="O6" s="8930" t="s">
        <v>10759</v>
      </c>
      <c r="P6" s="8931">
        <v>0</v>
      </c>
      <c r="Q6" s="8931">
        <v>0</v>
      </c>
      <c r="R6" s="8931">
        <v>0</v>
      </c>
      <c r="S6" s="8931">
        <v>0</v>
      </c>
      <c r="T6" s="8931">
        <v>0</v>
      </c>
      <c r="U6" s="8931">
        <v>0</v>
      </c>
      <c r="V6" s="8931">
        <v>0</v>
      </c>
      <c r="W6" s="8931">
        <v>0</v>
      </c>
      <c r="X6" s="8931">
        <v>0</v>
      </c>
      <c r="Y6" s="8931">
        <v>0</v>
      </c>
      <c r="Z6" s="8931">
        <v>0</v>
      </c>
      <c r="AA6" s="8931">
        <v>0</v>
      </c>
      <c r="AB6" s="8936">
        <f t="shared" si="19"/>
      </c>
      <c r="AC6" s="8946">
        <f t="shared" si="14"/>
      </c>
      <c r="AD6" s="8938">
        <f t="shared" si="8"/>
      </c>
      <c r="AE6" s="8947">
        <f t="shared" si="2"/>
      </c>
      <c r="AF6" s="8940">
        <f>VLOOKUP(C6,'Data Products'!$A:$J,10,0)</f>
      </c>
      <c r="AG6" s="8941">
        <f t="shared" si="16"/>
      </c>
      <c r="AH6" s="8942">
        <f t="shared" si="10"/>
      </c>
      <c r="AI6" s="8943"/>
      <c r="AJ6" s="8944"/>
      <c r="AK6" s="8944"/>
      <c r="AL6" s="8943"/>
      <c r="AM6" s="8944"/>
      <c r="AN6" s="8944"/>
    </row>
    <row r="7">
      <c r="A7" s="8930">
        <v>5</v>
      </c>
      <c r="B7" s="8930" t="s">
        <v>10754</v>
      </c>
      <c r="C7" s="8930" t="s">
        <v>10760</v>
      </c>
      <c r="D7" s="8931">
        <v>13794</v>
      </c>
      <c r="E7" s="8950">
        <v>13740</v>
      </c>
      <c r="F7" s="8931"/>
      <c r="G7" s="8932">
        <f>VLOOKUP(C7,'Data Products'!$A:$B,2,0)</f>
      </c>
      <c r="H7" s="8933">
        <f t="shared" si="5"/>
      </c>
      <c r="I7" s="8934">
        <v>45854</v>
      </c>
      <c r="J7" s="8935">
        <f t="shared" si="0"/>
      </c>
      <c r="K7" s="8931">
        <v>1597</v>
      </c>
      <c r="L7" s="8931">
        <v>6921</v>
      </c>
      <c r="M7" s="8931">
        <v>2000</v>
      </c>
      <c r="N7" s="8931">
        <v>4500</v>
      </c>
      <c r="O7" s="8930" t="s">
        <v>10759</v>
      </c>
      <c r="P7" s="8931">
        <v>0</v>
      </c>
      <c r="Q7" s="8931">
        <v>0</v>
      </c>
      <c r="R7" s="8931">
        <v>7521</v>
      </c>
      <c r="S7" s="8931">
        <v>7503</v>
      </c>
      <c r="T7" s="8931">
        <v>6227</v>
      </c>
      <c r="U7" s="8931">
        <v>6208</v>
      </c>
      <c r="V7" s="8931">
        <v>46</v>
      </c>
      <c r="W7" s="8931">
        <v>29</v>
      </c>
      <c r="X7" s="8931">
        <v>0</v>
      </c>
      <c r="Y7" s="8931">
        <v>0</v>
      </c>
      <c r="Z7" s="8931">
        <v>0</v>
      </c>
      <c r="AA7" s="8931">
        <v>0</v>
      </c>
      <c r="AB7" s="8936">
        <f t="shared" si="19"/>
      </c>
      <c r="AC7" s="8951">
        <f t="shared" si="14"/>
      </c>
      <c r="AD7" s="8938">
        <f t="shared" si="8"/>
      </c>
      <c r="AE7" s="8952">
        <f t="shared" si="2"/>
      </c>
      <c r="AF7" s="8940">
        <f>VLOOKUP(C7,'Data Products'!$A:$J,10,0)</f>
      </c>
      <c r="AG7" s="8941">
        <f t="shared" si="16"/>
      </c>
      <c r="AH7" s="8942">
        <f t="shared" si="10"/>
      </c>
      <c r="AI7" s="8943"/>
      <c r="AJ7" s="8944"/>
      <c r="AK7" s="8944"/>
      <c r="AL7" s="8943"/>
      <c r="AM7" s="8944"/>
      <c r="AN7" s="8944"/>
    </row>
    <row customHeight="true" hidden="true" ht="18" r="8">
      <c r="A8" s="8930">
        <v>6</v>
      </c>
      <c r="B8" s="8930" t="s">
        <v>10757</v>
      </c>
      <c r="C8" s="8930" t="s">
        <v>10761</v>
      </c>
      <c r="D8" s="8931">
        <v>0</v>
      </c>
      <c r="E8" s="8931">
        <v>0</v>
      </c>
      <c r="F8" s="8931"/>
      <c r="G8" s="8948">
        <f>VLOOKUP(C8,'Data Products'!$A:$B,2,0)</f>
      </c>
      <c r="H8" s="8949">
        <f t="shared" si="5"/>
      </c>
      <c r="I8" s="8934"/>
      <c r="J8" s="8935">
        <f t="shared" si="0"/>
      </c>
      <c r="K8" s="8931">
        <v>0</v>
      </c>
      <c r="L8" s="8931">
        <v>0</v>
      </c>
      <c r="M8" s="8931">
        <v>0</v>
      </c>
      <c r="N8" s="8931">
        <v>0</v>
      </c>
      <c r="O8" s="8930" t="s">
        <v>10756</v>
      </c>
      <c r="P8" s="8931">
        <v>0</v>
      </c>
      <c r="Q8" s="8931">
        <v>0</v>
      </c>
      <c r="R8" s="8931">
        <v>0</v>
      </c>
      <c r="S8" s="8931">
        <v>0</v>
      </c>
      <c r="T8" s="8931">
        <v>0</v>
      </c>
      <c r="U8" s="8931">
        <v>0</v>
      </c>
      <c r="V8" s="8931">
        <v>0</v>
      </c>
      <c r="W8" s="8931">
        <v>0</v>
      </c>
      <c r="X8" s="8931">
        <v>0</v>
      </c>
      <c r="Y8" s="8931">
        <v>0</v>
      </c>
      <c r="Z8" s="8931">
        <v>0</v>
      </c>
      <c r="AA8" s="8931">
        <v>0</v>
      </c>
      <c r="AB8" s="8936">
        <f t="shared" si="19"/>
      </c>
      <c r="AC8" s="8946">
        <f t="shared" si="14"/>
      </c>
      <c r="AD8" s="8938">
        <f t="shared" si="8"/>
      </c>
      <c r="AE8" s="8947">
        <f t="shared" si="2"/>
      </c>
      <c r="AF8" s="8940">
        <f>VLOOKUP(C8,'Data Products'!$A:$J,10,0)</f>
      </c>
      <c r="AG8" s="8941">
        <f t="shared" si="16"/>
      </c>
      <c r="AH8" s="8942">
        <f t="shared" si="10"/>
      </c>
      <c r="AI8" s="8943"/>
      <c r="AJ8" s="8944"/>
      <c r="AK8" s="8944"/>
      <c r="AL8" s="8943"/>
      <c r="AM8" s="8944"/>
      <c r="AN8" s="8944"/>
    </row>
    <row customHeight="true" hidden="true" ht="18" r="9">
      <c r="A9" s="8930">
        <v>7</v>
      </c>
      <c r="B9" s="8930" t="s">
        <v>10757</v>
      </c>
      <c r="C9" s="8930" t="s">
        <v>10762</v>
      </c>
      <c r="D9" s="8931">
        <v>0</v>
      </c>
      <c r="E9" s="8931">
        <v>0</v>
      </c>
      <c r="F9" s="8931"/>
      <c r="G9" s="8948">
        <f>VLOOKUP(C9,'Data Products'!$A:$B,2,0)</f>
      </c>
      <c r="H9" s="8949">
        <f t="shared" si="5"/>
      </c>
      <c r="I9" s="8934"/>
      <c r="J9" s="8935">
        <f t="shared" si="0"/>
      </c>
      <c r="K9" s="8931">
        <v>0</v>
      </c>
      <c r="L9" s="8931">
        <v>0</v>
      </c>
      <c r="M9" s="8931">
        <v>0</v>
      </c>
      <c r="N9" s="8931">
        <v>0</v>
      </c>
      <c r="O9" s="8930" t="s">
        <v>10756</v>
      </c>
      <c r="P9" s="8931">
        <v>0</v>
      </c>
      <c r="Q9" s="8931">
        <v>0</v>
      </c>
      <c r="R9" s="8931">
        <v>0</v>
      </c>
      <c r="S9" s="8931">
        <v>0</v>
      </c>
      <c r="T9" s="8931">
        <v>0</v>
      </c>
      <c r="U9" s="8931">
        <v>0</v>
      </c>
      <c r="V9" s="8931">
        <v>0</v>
      </c>
      <c r="W9" s="8931">
        <v>0</v>
      </c>
      <c r="X9" s="8931">
        <v>0</v>
      </c>
      <c r="Y9" s="8931">
        <v>0</v>
      </c>
      <c r="Z9" s="8931">
        <v>0</v>
      </c>
      <c r="AA9" s="8931">
        <v>0</v>
      </c>
      <c r="AB9" s="8936">
        <f t="shared" si="19"/>
      </c>
      <c r="AC9" s="8946">
        <f t="shared" si="14"/>
      </c>
      <c r="AD9" s="8938">
        <f t="shared" si="8"/>
      </c>
      <c r="AE9" s="8947">
        <f t="shared" si="2"/>
      </c>
      <c r="AF9" s="8940">
        <f>VLOOKUP(C9,'Data Products'!$A:$J,10,0)</f>
      </c>
      <c r="AG9" s="8941">
        <f t="shared" si="16"/>
      </c>
      <c r="AH9" s="8942">
        <f t="shared" si="10"/>
      </c>
      <c r="AI9" s="8943"/>
      <c r="AJ9" s="8944"/>
      <c r="AK9" s="8944"/>
      <c r="AL9" s="8943"/>
      <c r="AM9" s="8944"/>
      <c r="AN9" s="8944"/>
    </row>
    <row customHeight="true" hidden="true" ht="18" r="10">
      <c r="A10" s="8930">
        <v>8</v>
      </c>
      <c r="B10" s="8930" t="s">
        <v>10757</v>
      </c>
      <c r="C10" s="8930" t="s">
        <v>10763</v>
      </c>
      <c r="D10" s="8931">
        <v>0</v>
      </c>
      <c r="E10" s="8931">
        <v>0</v>
      </c>
      <c r="F10" s="8931"/>
      <c r="G10" s="8948">
        <f>VLOOKUP(C10,'Data Products'!$A:$B,2,0)</f>
      </c>
      <c r="H10" s="8949">
        <f t="shared" si="5"/>
      </c>
      <c r="I10" s="8934"/>
      <c r="J10" s="8935">
        <f t="shared" si="0"/>
      </c>
      <c r="K10" s="8931">
        <v>0</v>
      </c>
      <c r="L10" s="8931">
        <v>0</v>
      </c>
      <c r="M10" s="8931">
        <v>0</v>
      </c>
      <c r="N10" s="8931">
        <v>0</v>
      </c>
      <c r="O10" s="8930" t="s">
        <v>10756</v>
      </c>
      <c r="P10" s="8931">
        <v>0</v>
      </c>
      <c r="Q10" s="8931">
        <v>0</v>
      </c>
      <c r="R10" s="8931">
        <v>0</v>
      </c>
      <c r="S10" s="8931">
        <v>0</v>
      </c>
      <c r="T10" s="8931">
        <v>0</v>
      </c>
      <c r="U10" s="8931">
        <v>0</v>
      </c>
      <c r="V10" s="8931">
        <v>0</v>
      </c>
      <c r="W10" s="8931">
        <v>0</v>
      </c>
      <c r="X10" s="8931">
        <v>0</v>
      </c>
      <c r="Y10" s="8931">
        <v>0</v>
      </c>
      <c r="Z10" s="8931">
        <v>0</v>
      </c>
      <c r="AA10" s="8931">
        <v>0</v>
      </c>
      <c r="AB10" s="8936">
        <f t="shared" si="19"/>
      </c>
      <c r="AC10" s="8946">
        <f t="shared" si="14"/>
      </c>
      <c r="AD10" s="8938">
        <f t="shared" si="8"/>
      </c>
      <c r="AE10" s="8947">
        <f t="shared" si="2"/>
      </c>
      <c r="AF10" s="8940">
        <f>VLOOKUP(C10,'Data Products'!$A:$J,10,0)</f>
      </c>
      <c r="AG10" s="8941">
        <f t="shared" si="16"/>
      </c>
      <c r="AH10" s="8942">
        <f t="shared" si="10"/>
      </c>
      <c r="AI10" s="8943"/>
      <c r="AJ10" s="8944"/>
      <c r="AK10" s="8944"/>
      <c r="AL10" s="8943"/>
      <c r="AM10" s="8944"/>
      <c r="AN10" s="8944"/>
    </row>
    <row customHeight="true" hidden="true" ht="18" r="11">
      <c r="A11" s="8930">
        <v>9</v>
      </c>
      <c r="B11" s="8930" t="s">
        <v>10757</v>
      </c>
      <c r="C11" s="8930" t="s">
        <v>10764</v>
      </c>
      <c r="D11" s="8931">
        <v>0</v>
      </c>
      <c r="E11" s="8931">
        <v>0</v>
      </c>
      <c r="F11" s="8931"/>
      <c r="G11" s="8948">
        <f>VLOOKUP(C11,'Data Products'!$A:$B,2,0)</f>
      </c>
      <c r="H11" s="8949">
        <f t="shared" si="5"/>
      </c>
      <c r="I11" s="8934"/>
      <c r="J11" s="8935">
        <f t="shared" si="0"/>
      </c>
      <c r="K11" s="8931">
        <v>0</v>
      </c>
      <c r="L11" s="8931">
        <v>0</v>
      </c>
      <c r="M11" s="8931">
        <v>0</v>
      </c>
      <c r="N11" s="8931">
        <v>0</v>
      </c>
      <c r="O11" s="8930" t="s">
        <v>10756</v>
      </c>
      <c r="P11" s="8931">
        <v>0</v>
      </c>
      <c r="Q11" s="8931">
        <v>0</v>
      </c>
      <c r="R11" s="8931">
        <v>0</v>
      </c>
      <c r="S11" s="8931">
        <v>0</v>
      </c>
      <c r="T11" s="8931">
        <v>0</v>
      </c>
      <c r="U11" s="8931">
        <v>0</v>
      </c>
      <c r="V11" s="8931">
        <v>0</v>
      </c>
      <c r="W11" s="8931">
        <v>0</v>
      </c>
      <c r="X11" s="8931">
        <v>0</v>
      </c>
      <c r="Y11" s="8931">
        <v>0</v>
      </c>
      <c r="Z11" s="8931">
        <v>0</v>
      </c>
      <c r="AA11" s="8931">
        <v>0</v>
      </c>
      <c r="AB11" s="8936">
        <f t="shared" si="19"/>
      </c>
      <c r="AC11" s="8946">
        <f t="shared" si="14"/>
      </c>
      <c r="AD11" s="8938">
        <f t="shared" si="8"/>
      </c>
      <c r="AE11" s="8947">
        <f t="shared" si="2"/>
      </c>
      <c r="AF11" s="8940">
        <f>VLOOKUP(C11,'Data Products'!$A:$J,10,0)</f>
      </c>
      <c r="AG11" s="8941">
        <f t="shared" si="16"/>
      </c>
      <c r="AH11" s="8942">
        <f t="shared" si="10"/>
      </c>
      <c r="AI11" s="8943"/>
      <c r="AJ11" s="8944"/>
      <c r="AK11" s="8944"/>
      <c r="AL11" s="8943"/>
      <c r="AM11" s="8944"/>
      <c r="AN11" s="8944"/>
    </row>
    <row customHeight="true" hidden="true" ht="18" r="12">
      <c r="A12" s="8930">
        <v>10</v>
      </c>
      <c r="B12" s="8930" t="s">
        <v>10757</v>
      </c>
      <c r="C12" s="8930" t="s">
        <v>10765</v>
      </c>
      <c r="D12" s="8931">
        <v>0</v>
      </c>
      <c r="E12" s="8931">
        <v>0</v>
      </c>
      <c r="F12" s="8931" t="s">
        <v>10766</v>
      </c>
      <c r="G12" s="8932">
        <f>VLOOKUP(C12,'Data Products'!$A:$B,2,0)</f>
      </c>
      <c r="H12" s="8933">
        <f t="shared" si="5"/>
      </c>
      <c r="I12" s="8934">
        <v>45532</v>
      </c>
      <c r="J12" s="8935">
        <f t="shared" si="0"/>
      </c>
      <c r="K12" s="8931">
        <v>0</v>
      </c>
      <c r="L12" s="8931">
        <v>0</v>
      </c>
      <c r="M12" s="8931">
        <v>300</v>
      </c>
      <c r="N12" s="8931">
        <v>500</v>
      </c>
      <c r="O12" s="8930" t="s">
        <v>10767</v>
      </c>
      <c r="P12" s="8931">
        <v>0</v>
      </c>
      <c r="Q12" s="8931">
        <v>0</v>
      </c>
      <c r="R12" s="8931">
        <v>0</v>
      </c>
      <c r="S12" s="8931">
        <v>0</v>
      </c>
      <c r="T12" s="8931">
        <v>0</v>
      </c>
      <c r="U12" s="8931">
        <v>0</v>
      </c>
      <c r="V12" s="8931">
        <v>0</v>
      </c>
      <c r="W12" s="8931">
        <v>0</v>
      </c>
      <c r="X12" s="8931">
        <v>0</v>
      </c>
      <c r="Y12" s="8931">
        <v>0</v>
      </c>
      <c r="Z12" s="8931">
        <v>0</v>
      </c>
      <c r="AA12" s="8931">
        <v>0</v>
      </c>
      <c r="AB12" s="8936">
        <f t="shared" si="19"/>
      </c>
      <c r="AC12" s="8946">
        <f t="shared" si="14"/>
      </c>
      <c r="AD12" s="8938">
        <f t="shared" si="8"/>
      </c>
      <c r="AE12" s="8947">
        <f t="shared" si="2"/>
      </c>
      <c r="AF12" s="8940">
        <f>VLOOKUP(C12,'Data Products'!$A:$J,10,0)</f>
      </c>
      <c r="AG12" s="8941">
        <f t="shared" si="16"/>
      </c>
      <c r="AH12" s="8942">
        <f t="shared" si="10"/>
      </c>
      <c r="AI12" s="8953"/>
      <c r="AJ12" s="8944"/>
      <c r="AK12" s="8944"/>
      <c r="AL12" s="8943"/>
      <c r="AM12" s="8944"/>
      <c r="AN12" s="8944"/>
    </row>
    <row r="13">
      <c r="A13" s="8930">
        <v>11</v>
      </c>
      <c r="B13" s="8930" t="s">
        <v>10749</v>
      </c>
      <c r="C13" s="8930" t="s">
        <v>10768</v>
      </c>
      <c r="D13" s="8931">
        <v>12</v>
      </c>
      <c r="E13" s="8931">
        <v>12</v>
      </c>
      <c r="F13" s="8931"/>
      <c r="G13" s="8932">
        <f>VLOOKUP(C13,'Data Products'!$A:$B,2,0)</f>
      </c>
      <c r="H13" s="8933">
        <f t="shared" si="5"/>
      </c>
      <c r="I13" s="8934">
        <v>45504</v>
      </c>
      <c r="J13" s="8935">
        <f t="shared" si="0"/>
      </c>
      <c r="K13" s="8931">
        <v>0</v>
      </c>
      <c r="L13" s="8931">
        <v>2</v>
      </c>
      <c r="M13" s="8931">
        <v>0</v>
      </c>
      <c r="N13" s="8931">
        <v>0</v>
      </c>
      <c r="O13" s="8930" t="s">
        <v>10767</v>
      </c>
      <c r="P13" s="8931">
        <v>0</v>
      </c>
      <c r="Q13" s="8931">
        <v>0</v>
      </c>
      <c r="R13" s="8931">
        <v>0</v>
      </c>
      <c r="S13" s="8931">
        <v>0</v>
      </c>
      <c r="T13" s="8931">
        <v>12</v>
      </c>
      <c r="U13" s="8931">
        <v>12</v>
      </c>
      <c r="V13" s="8931">
        <v>0</v>
      </c>
      <c r="W13" s="8931">
        <v>0</v>
      </c>
      <c r="X13" s="8931">
        <v>0</v>
      </c>
      <c r="Y13" s="8931">
        <v>0</v>
      </c>
      <c r="Z13" s="8931">
        <v>0</v>
      </c>
      <c r="AA13" s="8931">
        <v>0</v>
      </c>
      <c r="AB13" s="8936">
        <f t="shared" si="19"/>
      </c>
      <c r="AC13" s="8937">
        <f t="shared" si="14"/>
      </c>
      <c r="AD13" s="8938">
        <f t="shared" si="8"/>
      </c>
      <c r="AE13" s="8939">
        <f t="shared" si="2"/>
      </c>
      <c r="AF13" s="8940">
        <f>VLOOKUP(C13,'Data Products'!$A:$J,10,0)</f>
      </c>
      <c r="AG13" s="8941">
        <f t="shared" si="16"/>
      </c>
      <c r="AH13" s="8942">
        <f t="shared" si="10"/>
      </c>
      <c r="AI13" s="8953" t="s">
        <v>10769</v>
      </c>
      <c r="AJ13" s="8944"/>
      <c r="AK13" s="8944"/>
      <c r="AL13" s="8954"/>
      <c r="AM13" s="8944"/>
      <c r="AN13" s="8944"/>
    </row>
    <row customHeight="true" hidden="true" ht="18" r="14">
      <c r="A14" s="8930">
        <v>12</v>
      </c>
      <c r="B14" s="8930" t="s">
        <v>10749</v>
      </c>
      <c r="C14" s="8930" t="s">
        <v>10770</v>
      </c>
      <c r="D14" s="8931">
        <v>0</v>
      </c>
      <c r="E14" s="8931">
        <v>0</v>
      </c>
      <c r="F14" s="8931"/>
      <c r="G14" s="8948">
        <f>VLOOKUP(C14,'Data Products'!$A:$B,2,0)</f>
      </c>
      <c r="H14" s="8949">
        <f t="shared" si="5"/>
      </c>
      <c r="I14" s="8934">
        <v>45504</v>
      </c>
      <c r="J14" s="8935">
        <f t="shared" si="0"/>
      </c>
      <c r="K14" s="8931">
        <v>0</v>
      </c>
      <c r="L14" s="8931">
        <v>0</v>
      </c>
      <c r="M14" s="8945">
        <v>300</v>
      </c>
      <c r="N14" s="8945">
        <v>500</v>
      </c>
      <c r="O14" s="8930" t="s">
        <v>10767</v>
      </c>
      <c r="P14" s="8931">
        <v>0</v>
      </c>
      <c r="Q14" s="8931">
        <v>0</v>
      </c>
      <c r="R14" s="8931">
        <v>0</v>
      </c>
      <c r="S14" s="8931">
        <v>0</v>
      </c>
      <c r="T14" s="8931">
        <v>0</v>
      </c>
      <c r="U14" s="8931">
        <v>0</v>
      </c>
      <c r="V14" s="8931">
        <v>0</v>
      </c>
      <c r="W14" s="8931">
        <v>0</v>
      </c>
      <c r="X14" s="8931">
        <v>0</v>
      </c>
      <c r="Y14" s="8931">
        <v>0</v>
      </c>
      <c r="Z14" s="8931">
        <v>0</v>
      </c>
      <c r="AA14" s="8931">
        <v>0</v>
      </c>
      <c r="AB14" s="8936">
        <f t="shared" si="19"/>
      </c>
      <c r="AC14" s="8946">
        <f t="shared" si="14"/>
      </c>
      <c r="AD14" s="8938">
        <f t="shared" si="8"/>
      </c>
      <c r="AE14" s="8947">
        <f t="shared" si="2"/>
      </c>
      <c r="AF14" s="8940">
        <f>VLOOKUP(C14,'Data Products'!$A:$J,10,0)</f>
      </c>
      <c r="AG14" s="8941">
        <f t="shared" si="16"/>
      </c>
      <c r="AH14" s="8942">
        <f t="shared" si="10"/>
      </c>
      <c r="AI14" s="8953"/>
      <c r="AJ14" s="8943"/>
      <c r="AK14" s="8944"/>
      <c r="AL14" s="8954"/>
      <c r="AM14" s="8944"/>
      <c r="AN14" s="8944"/>
    </row>
    <row customHeight="true" hidden="true" ht="18" r="15">
      <c r="A15" s="8930">
        <v>13</v>
      </c>
      <c r="B15" s="8930" t="s">
        <v>10749</v>
      </c>
      <c r="C15" s="8930" t="s">
        <v>10771</v>
      </c>
      <c r="D15" s="8931">
        <v>0</v>
      </c>
      <c r="E15" s="8931">
        <v>0</v>
      </c>
      <c r="F15" s="8931"/>
      <c r="G15" s="8948">
        <f>VLOOKUP(C15,'Data Products'!$A:$B,2,0)</f>
      </c>
      <c r="H15" s="8949">
        <f t="shared" si="5"/>
      </c>
      <c r="I15" s="8934">
        <v>45648</v>
      </c>
      <c r="J15" s="8935">
        <f t="shared" si="0"/>
      </c>
      <c r="K15" s="8931">
        <v>0</v>
      </c>
      <c r="L15" s="8931">
        <v>0</v>
      </c>
      <c r="M15" s="8945">
        <v>0</v>
      </c>
      <c r="N15" s="8945">
        <v>0</v>
      </c>
      <c r="O15" s="8930" t="s">
        <v>10767</v>
      </c>
      <c r="P15" s="8931">
        <v>0</v>
      </c>
      <c r="Q15" s="8931">
        <v>0</v>
      </c>
      <c r="R15" s="8931">
        <v>0</v>
      </c>
      <c r="S15" s="8931">
        <v>0</v>
      </c>
      <c r="T15" s="8931">
        <v>0</v>
      </c>
      <c r="U15" s="8931">
        <v>0</v>
      </c>
      <c r="V15" s="8931">
        <v>0</v>
      </c>
      <c r="W15" s="8931">
        <v>0</v>
      </c>
      <c r="X15" s="8931">
        <v>0</v>
      </c>
      <c r="Y15" s="8931">
        <v>0</v>
      </c>
      <c r="Z15" s="8931">
        <v>0</v>
      </c>
      <c r="AA15" s="8931">
        <v>0</v>
      </c>
      <c r="AB15" s="8936">
        <f t="shared" si="19"/>
      </c>
      <c r="AC15" s="8946">
        <f t="shared" si="14"/>
      </c>
      <c r="AD15" s="8938">
        <f t="shared" si="8"/>
      </c>
      <c r="AE15" s="8947">
        <f t="shared" si="2"/>
      </c>
      <c r="AF15" s="8940">
        <f>VLOOKUP(C15,'Data Products'!$A:$J,10,0)</f>
      </c>
      <c r="AG15" s="8941">
        <f t="shared" si="16"/>
      </c>
      <c r="AH15" s="8942">
        <f t="shared" si="10"/>
      </c>
      <c r="AI15" s="8953"/>
      <c r="AJ15" s="8943"/>
      <c r="AK15" s="8944"/>
      <c r="AL15" s="8954"/>
      <c r="AM15" s="8944"/>
      <c r="AN15" s="8944"/>
    </row>
    <row customHeight="true" hidden="true" ht="18" r="16">
      <c r="A16" s="8930">
        <v>14</v>
      </c>
      <c r="B16" s="8930" t="s">
        <v>10749</v>
      </c>
      <c r="C16" s="8930" t="s">
        <v>10772</v>
      </c>
      <c r="D16" s="8931">
        <v>0</v>
      </c>
      <c r="E16" s="8931">
        <v>0</v>
      </c>
      <c r="F16" s="8931"/>
      <c r="G16" s="8948">
        <f>VLOOKUP(C16,'Data Products'!$A:$B,2,0)</f>
      </c>
      <c r="H16" s="8949">
        <f t="shared" si="5"/>
      </c>
      <c r="I16" s="8934">
        <v>45504</v>
      </c>
      <c r="J16" s="8935">
        <f t="shared" si="0"/>
      </c>
      <c r="K16" s="8931">
        <v>0</v>
      </c>
      <c r="L16" s="8931">
        <v>0</v>
      </c>
      <c r="M16" s="8931">
        <v>0</v>
      </c>
      <c r="N16" s="8931">
        <v>0</v>
      </c>
      <c r="O16" s="8930" t="s">
        <v>10767</v>
      </c>
      <c r="P16" s="8931">
        <v>0</v>
      </c>
      <c r="Q16" s="8931">
        <v>0</v>
      </c>
      <c r="R16" s="8931">
        <v>0</v>
      </c>
      <c r="S16" s="8931">
        <v>0</v>
      </c>
      <c r="T16" s="8931">
        <v>0</v>
      </c>
      <c r="U16" s="8931">
        <v>0</v>
      </c>
      <c r="V16" s="8931">
        <v>0</v>
      </c>
      <c r="W16" s="8931">
        <v>0</v>
      </c>
      <c r="X16" s="8931">
        <v>0</v>
      </c>
      <c r="Y16" s="8931">
        <v>0</v>
      </c>
      <c r="Z16" s="8931">
        <v>0</v>
      </c>
      <c r="AA16" s="8931">
        <v>0</v>
      </c>
      <c r="AB16" s="8936">
        <f t="shared" si="19"/>
      </c>
      <c r="AC16" s="8946">
        <f t="shared" si="14"/>
      </c>
      <c r="AD16" s="8938">
        <f t="shared" si="8"/>
      </c>
      <c r="AE16" s="8947">
        <f t="shared" si="2"/>
      </c>
      <c r="AF16" s="8940">
        <f>VLOOKUP(C16,'Data Products'!$A:$J,10,0)</f>
      </c>
      <c r="AG16" s="8941">
        <f t="shared" si="16"/>
      </c>
      <c r="AH16" s="8942">
        <f t="shared" si="10"/>
      </c>
      <c r="AI16" s="8953"/>
      <c r="AJ16" s="8943"/>
      <c r="AK16" s="8944"/>
      <c r="AL16" s="8943"/>
      <c r="AM16" s="8944"/>
      <c r="AN16" s="8944"/>
    </row>
    <row customHeight="true" hidden="true" ht="18" r="17">
      <c r="A17" s="8930">
        <v>15</v>
      </c>
      <c r="B17" s="8930" t="s">
        <v>10749</v>
      </c>
      <c r="C17" s="8930" t="s">
        <v>10773</v>
      </c>
      <c r="D17" s="8931">
        <v>0</v>
      </c>
      <c r="E17" s="8931">
        <v>0</v>
      </c>
      <c r="F17" s="8931"/>
      <c r="G17" s="8932">
        <f>VLOOKUP(C17,'Data Products'!$A:$B,2,0)</f>
      </c>
      <c r="H17" s="8933">
        <f t="shared" si="5"/>
      </c>
      <c r="I17" s="8934">
        <v>45653</v>
      </c>
      <c r="J17" s="8935">
        <f t="shared" si="0"/>
      </c>
      <c r="K17" s="8931">
        <v>0</v>
      </c>
      <c r="L17" s="8931">
        <v>0</v>
      </c>
      <c r="M17" s="8931">
        <v>1000</v>
      </c>
      <c r="N17" s="8931">
        <v>1500</v>
      </c>
      <c r="O17" s="8930" t="s">
        <v>10767</v>
      </c>
      <c r="P17" s="8931">
        <v>0</v>
      </c>
      <c r="Q17" s="8931">
        <v>0</v>
      </c>
      <c r="R17" s="8931">
        <v>0</v>
      </c>
      <c r="S17" s="8931">
        <v>0</v>
      </c>
      <c r="T17" s="8931">
        <v>0</v>
      </c>
      <c r="U17" s="8931">
        <v>0</v>
      </c>
      <c r="V17" s="8931">
        <v>0</v>
      </c>
      <c r="W17" s="8931">
        <v>0</v>
      </c>
      <c r="X17" s="8931">
        <v>0</v>
      </c>
      <c r="Y17" s="8931">
        <v>0</v>
      </c>
      <c r="Z17" s="8931">
        <v>0</v>
      </c>
      <c r="AA17" s="8931">
        <v>0</v>
      </c>
      <c r="AB17" s="8936">
        <f t="shared" si="19"/>
      </c>
      <c r="AC17" s="8946">
        <f t="shared" si="14"/>
      </c>
      <c r="AD17" s="8938">
        <f t="shared" si="8"/>
      </c>
      <c r="AE17" s="8947">
        <f t="shared" si="2"/>
      </c>
      <c r="AF17" s="8940">
        <f>VLOOKUP(C17,'Data Products'!$A:$J,10,0)</f>
      </c>
      <c r="AG17" s="8941">
        <f t="shared" si="16"/>
      </c>
      <c r="AH17" s="8942">
        <f t="shared" si="10"/>
      </c>
      <c r="AI17" s="8953"/>
      <c r="AJ17" s="8944"/>
      <c r="AK17" s="8944"/>
      <c r="AL17" s="8943"/>
      <c r="AM17" s="8944"/>
      <c r="AN17" s="8944"/>
    </row>
    <row r="18">
      <c r="A18" s="8930">
        <v>16</v>
      </c>
      <c r="B18" s="8930" t="s">
        <v>10749</v>
      </c>
      <c r="C18" s="8930" t="s">
        <v>10774</v>
      </c>
      <c r="D18" s="8931">
        <v>2039</v>
      </c>
      <c r="E18" s="8931">
        <v>2039</v>
      </c>
      <c r="F18" s="8931"/>
      <c r="G18" s="8932">
        <f>VLOOKUP(C18,'Data Products'!$A:$B,2,0)</f>
      </c>
      <c r="H18" s="8933">
        <f t="shared" si="5"/>
      </c>
      <c r="I18" s="8934">
        <v>45737</v>
      </c>
      <c r="J18" s="8935">
        <f t="shared" si="0"/>
      </c>
      <c r="K18" s="8931">
        <v>405</v>
      </c>
      <c r="L18" s="8931">
        <v>706</v>
      </c>
      <c r="M18" s="8931">
        <v>0</v>
      </c>
      <c r="N18" s="8931">
        <v>0</v>
      </c>
      <c r="O18" s="8930" t="s">
        <v>10767</v>
      </c>
      <c r="P18" s="8931">
        <v>1400</v>
      </c>
      <c r="Q18" s="8931">
        <v>1400</v>
      </c>
      <c r="R18" s="8931">
        <v>226</v>
      </c>
      <c r="S18" s="8931">
        <v>226</v>
      </c>
      <c r="T18" s="8931">
        <v>413</v>
      </c>
      <c r="U18" s="8931">
        <v>413</v>
      </c>
      <c r="V18" s="8931">
        <v>0</v>
      </c>
      <c r="W18" s="8931">
        <v>0</v>
      </c>
      <c r="X18" s="8931">
        <v>0</v>
      </c>
      <c r="Y18" s="8931">
        <v>0</v>
      </c>
      <c r="Z18" s="8931">
        <v>0</v>
      </c>
      <c r="AA18" s="8931">
        <v>0</v>
      </c>
      <c r="AB18" s="8936">
        <f t="shared" si="19"/>
      </c>
      <c r="AC18" s="8937">
        <f t="shared" si="14"/>
      </c>
      <c r="AD18" s="8938">
        <f t="shared" si="8"/>
      </c>
      <c r="AE18" s="8939">
        <f t="shared" si="2"/>
      </c>
      <c r="AF18" s="8940">
        <f>VLOOKUP(C18,'Data Products'!$A:$J,10,0)</f>
      </c>
      <c r="AG18" s="8941">
        <f t="shared" si="16"/>
      </c>
      <c r="AH18" s="8942">
        <f t="shared" si="10"/>
      </c>
      <c r="AI18" s="8953" t="s">
        <v>10769</v>
      </c>
      <c r="AJ18" s="8944"/>
      <c r="AK18" s="8944"/>
      <c r="AL18" s="8943"/>
      <c r="AM18" s="8944"/>
      <c r="AN18" s="8944"/>
    </row>
    <row r="19">
      <c r="A19" s="8930">
        <v>17</v>
      </c>
      <c r="B19" s="8930" t="s">
        <v>10749</v>
      </c>
      <c r="C19" s="8930" t="s">
        <v>10775</v>
      </c>
      <c r="D19" s="8931">
        <v>466</v>
      </c>
      <c r="E19" s="8931">
        <v>466</v>
      </c>
      <c r="F19" s="8931"/>
      <c r="G19" s="8932">
        <f>VLOOKUP(C19,'Data Products'!$A:$B,2,0)</f>
      </c>
      <c r="H19" s="8933">
        <f t="shared" si="5"/>
      </c>
      <c r="I19" s="8934">
        <v>45653</v>
      </c>
      <c r="J19" s="8935">
        <f t="shared" si="0"/>
      </c>
      <c r="K19" s="8931">
        <v>703</v>
      </c>
      <c r="L19" s="8931">
        <v>764</v>
      </c>
      <c r="M19" s="8931">
        <v>0</v>
      </c>
      <c r="N19" s="8931">
        <v>0</v>
      </c>
      <c r="O19" s="8930" t="s">
        <v>10767</v>
      </c>
      <c r="P19" s="8931">
        <v>250</v>
      </c>
      <c r="Q19" s="8931">
        <v>250</v>
      </c>
      <c r="R19" s="8931">
        <v>120</v>
      </c>
      <c r="S19" s="8931">
        <v>120</v>
      </c>
      <c r="T19" s="8931">
        <v>96</v>
      </c>
      <c r="U19" s="8931">
        <v>96</v>
      </c>
      <c r="V19" s="8931">
        <v>0</v>
      </c>
      <c r="W19" s="8931">
        <v>0</v>
      </c>
      <c r="X19" s="8931">
        <v>0</v>
      </c>
      <c r="Y19" s="8931">
        <v>0</v>
      </c>
      <c r="Z19" s="8931">
        <v>0</v>
      </c>
      <c r="AA19" s="8931">
        <v>0</v>
      </c>
      <c r="AB19" s="8936">
        <f t="shared" si="19"/>
      </c>
      <c r="AC19" s="8937">
        <f t="shared" si="14"/>
      </c>
      <c r="AD19" s="8938">
        <f t="shared" si="8"/>
      </c>
      <c r="AE19" s="8939">
        <f t="shared" si="2"/>
      </c>
      <c r="AF19" s="8940">
        <f>VLOOKUP(C19,'Data Products'!$A:$J,10,0)</f>
      </c>
      <c r="AG19" s="8941">
        <f t="shared" si="16"/>
      </c>
      <c r="AH19" s="8942">
        <f t="shared" si="10"/>
      </c>
      <c r="AI19" s="8953"/>
      <c r="AJ19" s="8944"/>
      <c r="AK19" s="8944"/>
      <c r="AL19" s="8943"/>
      <c r="AM19" s="8944"/>
      <c r="AN19" s="8944"/>
    </row>
    <row r="20">
      <c r="A20" s="8930">
        <v>18</v>
      </c>
      <c r="B20" s="8930" t="s">
        <v>10749</v>
      </c>
      <c r="C20" s="8930" t="s">
        <v>10776</v>
      </c>
      <c r="D20" s="8931">
        <v>14</v>
      </c>
      <c r="E20" s="8931">
        <v>14</v>
      </c>
      <c r="F20" s="8931"/>
      <c r="G20" s="8932">
        <f>VLOOKUP(C20,'Data Products'!$A:$B,2,0)</f>
      </c>
      <c r="H20" s="8933">
        <f t="shared" si="5"/>
      </c>
      <c r="I20" s="8934">
        <v>45653</v>
      </c>
      <c r="J20" s="8935">
        <f t="shared" si="0"/>
      </c>
      <c r="K20" s="8931">
        <v>2</v>
      </c>
      <c r="L20" s="8931">
        <v>4</v>
      </c>
      <c r="M20" s="8931">
        <v>0</v>
      </c>
      <c r="N20" s="8931">
        <v>0</v>
      </c>
      <c r="O20" s="8930" t="s">
        <v>10767</v>
      </c>
      <c r="P20" s="8931">
        <v>0</v>
      </c>
      <c r="Q20" s="8931">
        <v>0</v>
      </c>
      <c r="R20" s="8931">
        <v>11</v>
      </c>
      <c r="S20" s="8931">
        <v>11</v>
      </c>
      <c r="T20" s="8931">
        <v>3</v>
      </c>
      <c r="U20" s="8931">
        <v>3</v>
      </c>
      <c r="V20" s="8931">
        <v>0</v>
      </c>
      <c r="W20" s="8931">
        <v>0</v>
      </c>
      <c r="X20" s="8931">
        <v>0</v>
      </c>
      <c r="Y20" s="8931">
        <v>0</v>
      </c>
      <c r="Z20" s="8931">
        <v>0</v>
      </c>
      <c r="AA20" s="8931">
        <v>0</v>
      </c>
      <c r="AB20" s="8936">
        <f t="shared" si="19"/>
      </c>
      <c r="AC20" s="8951">
        <f t="shared" si="14"/>
      </c>
      <c r="AD20" s="8938">
        <f t="shared" si="8"/>
      </c>
      <c r="AE20" s="8952">
        <f t="shared" si="2"/>
      </c>
      <c r="AF20" s="8940">
        <f>VLOOKUP(C20,'Data Products'!$A:$J,10,0)</f>
      </c>
      <c r="AG20" s="8941">
        <f t="shared" si="16"/>
      </c>
      <c r="AH20" s="8942">
        <f t="shared" si="10"/>
      </c>
      <c r="AI20" s="8953" t="s">
        <v>10777</v>
      </c>
      <c r="AJ20" s="8944"/>
      <c r="AK20" s="8944"/>
      <c r="AL20" s="8943"/>
      <c r="AM20" s="8944"/>
      <c r="AN20" s="8944"/>
    </row>
    <row r="21">
      <c r="A21" s="8930">
        <v>19</v>
      </c>
      <c r="B21" s="8930" t="s">
        <v>10749</v>
      </c>
      <c r="C21" s="8930" t="s">
        <v>10778</v>
      </c>
      <c r="D21" s="8931">
        <v>6</v>
      </c>
      <c r="E21" s="8931">
        <v>5</v>
      </c>
      <c r="F21" s="8931"/>
      <c r="G21" s="8932">
        <f>VLOOKUP(C21,'Data Products'!$A:$B,2,0)</f>
      </c>
      <c r="H21" s="8933">
        <f t="shared" si="5"/>
      </c>
      <c r="I21" s="8934">
        <v>45847</v>
      </c>
      <c r="J21" s="8935">
        <f t="shared" si="0"/>
      </c>
      <c r="K21" s="8931">
        <v>0</v>
      </c>
      <c r="L21" s="8931">
        <v>0</v>
      </c>
      <c r="M21" s="8931">
        <v>0</v>
      </c>
      <c r="N21" s="8931">
        <v>0</v>
      </c>
      <c r="O21" s="8930" t="s">
        <v>10767</v>
      </c>
      <c r="P21" s="8931">
        <v>0</v>
      </c>
      <c r="Q21" s="8931">
        <v>0</v>
      </c>
      <c r="R21" s="8931">
        <v>6</v>
      </c>
      <c r="S21" s="8931">
        <v>5</v>
      </c>
      <c r="T21" s="8931">
        <v>0</v>
      </c>
      <c r="U21" s="8931">
        <v>0</v>
      </c>
      <c r="V21" s="8931">
        <v>0</v>
      </c>
      <c r="W21" s="8931">
        <v>0</v>
      </c>
      <c r="X21" s="8931">
        <v>0</v>
      </c>
      <c r="Y21" s="8931">
        <v>0</v>
      </c>
      <c r="Z21" s="8931">
        <v>0</v>
      </c>
      <c r="AA21" s="8931">
        <v>0</v>
      </c>
      <c r="AB21" s="8936">
        <f t="shared" si="19"/>
      </c>
      <c r="AC21" s="8946">
        <f t="shared" si="14"/>
      </c>
      <c r="AD21" s="8938">
        <f t="shared" si="8"/>
      </c>
      <c r="AE21" s="8947">
        <f t="shared" si="2"/>
      </c>
      <c r="AF21" s="8940">
        <f>VLOOKUP(C21,'Data Products'!$A:$J,10,0)</f>
      </c>
      <c r="AG21" s="8941">
        <f t="shared" si="16"/>
      </c>
      <c r="AH21" s="8942">
        <f t="shared" si="10"/>
      </c>
      <c r="AI21" s="8953" t="s">
        <v>10777</v>
      </c>
      <c r="AJ21" s="8944"/>
      <c r="AK21" s="8944"/>
      <c r="AL21" s="8943"/>
      <c r="AM21" s="8944"/>
      <c r="AN21" s="8944"/>
    </row>
    <row r="22">
      <c r="A22" s="8930">
        <v>20</v>
      </c>
      <c r="B22" s="8930" t="s">
        <v>10749</v>
      </c>
      <c r="C22" s="8930" t="s">
        <v>10779</v>
      </c>
      <c r="D22" s="8931">
        <v>306</v>
      </c>
      <c r="E22" s="8931">
        <v>306</v>
      </c>
      <c r="F22" s="8931"/>
      <c r="G22" s="8932">
        <f>VLOOKUP(C22,'Data Products'!$A:$B,2,0)</f>
      </c>
      <c r="H22" s="8933">
        <f t="shared" si="5"/>
      </c>
      <c r="I22" s="8934">
        <v>45847</v>
      </c>
      <c r="J22" s="8935">
        <f t="shared" si="0"/>
      </c>
      <c r="K22" s="8931">
        <v>32</v>
      </c>
      <c r="L22" s="8931">
        <v>38</v>
      </c>
      <c r="M22" s="8931">
        <v>0</v>
      </c>
      <c r="N22" s="8931">
        <v>0</v>
      </c>
      <c r="O22" s="8930" t="s">
        <v>10767</v>
      </c>
      <c r="P22" s="8931">
        <v>0</v>
      </c>
      <c r="Q22" s="8931">
        <v>0</v>
      </c>
      <c r="R22" s="8931">
        <v>114</v>
      </c>
      <c r="S22" s="8931">
        <v>114</v>
      </c>
      <c r="T22" s="8931">
        <v>192</v>
      </c>
      <c r="U22" s="8931">
        <v>192</v>
      </c>
      <c r="V22" s="8931">
        <v>0</v>
      </c>
      <c r="W22" s="8931">
        <v>0</v>
      </c>
      <c r="X22" s="8931">
        <v>0</v>
      </c>
      <c r="Y22" s="8931">
        <v>0</v>
      </c>
      <c r="Z22" s="8931">
        <v>0</v>
      </c>
      <c r="AA22" s="8931">
        <v>0</v>
      </c>
      <c r="AB22" s="8936">
        <f t="shared" si="19"/>
      </c>
      <c r="AC22" s="8937">
        <f t="shared" si="14"/>
      </c>
      <c r="AD22" s="8938">
        <f t="shared" si="8"/>
      </c>
      <c r="AE22" s="8939">
        <f t="shared" si="2"/>
      </c>
      <c r="AF22" s="8940">
        <f>VLOOKUP(C22,'Data Products'!$A:$J,10,0)</f>
      </c>
      <c r="AG22" s="8941">
        <f t="shared" si="16"/>
      </c>
      <c r="AH22" s="8942">
        <f t="shared" si="10"/>
      </c>
      <c r="AI22" s="8953"/>
      <c r="AJ22" s="8944"/>
      <c r="AK22" s="8944"/>
      <c r="AL22" s="8943"/>
      <c r="AM22" s="8944"/>
      <c r="AN22" s="8944"/>
    </row>
    <row customHeight="true" hidden="true" ht="18" r="23">
      <c r="A23" s="8930">
        <v>21</v>
      </c>
      <c r="B23" s="8930" t="s">
        <v>10757</v>
      </c>
      <c r="C23" s="8930" t="s">
        <v>10780</v>
      </c>
      <c r="D23" s="8931">
        <v>0</v>
      </c>
      <c r="E23" s="8931">
        <v>0</v>
      </c>
      <c r="F23" s="8931"/>
      <c r="G23" s="8948">
        <f>VLOOKUP(C23,'Data Products'!$A:$B,2,0)</f>
      </c>
      <c r="H23" s="8949">
        <f t="shared" si="5"/>
      </c>
      <c r="I23" s="8934">
        <v>45415</v>
      </c>
      <c r="J23" s="8935">
        <f t="shared" si="0"/>
      </c>
      <c r="K23" s="8931">
        <v>0</v>
      </c>
      <c r="L23" s="8931">
        <v>0</v>
      </c>
      <c r="M23" s="8931">
        <v>0</v>
      </c>
      <c r="N23" s="8931">
        <v>0</v>
      </c>
      <c r="O23" s="8930" t="s">
        <v>10767</v>
      </c>
      <c r="P23" s="8931">
        <v>0</v>
      </c>
      <c r="Q23" s="8931">
        <v>0</v>
      </c>
      <c r="R23" s="8931">
        <v>0</v>
      </c>
      <c r="S23" s="8931">
        <v>0</v>
      </c>
      <c r="T23" s="8931">
        <v>0</v>
      </c>
      <c r="U23" s="8931">
        <v>0</v>
      </c>
      <c r="V23" s="8931">
        <v>0</v>
      </c>
      <c r="W23" s="8931">
        <v>0</v>
      </c>
      <c r="X23" s="8931">
        <v>0</v>
      </c>
      <c r="Y23" s="8931">
        <v>0</v>
      </c>
      <c r="Z23" s="8931">
        <v>0</v>
      </c>
      <c r="AA23" s="8931">
        <v>0</v>
      </c>
      <c r="AB23" s="8936">
        <f t="shared" si="19"/>
      </c>
      <c r="AC23" s="8951">
        <f t="shared" si="14"/>
      </c>
      <c r="AD23" s="8938">
        <f t="shared" si="8"/>
      </c>
      <c r="AE23" s="8952">
        <f t="shared" si="2"/>
      </c>
      <c r="AF23" s="8940">
        <f>VLOOKUP(C23,'Data Products'!$A:$J,10,0)</f>
      </c>
      <c r="AG23" s="8941">
        <f t="shared" si="16"/>
      </c>
      <c r="AH23" s="8942">
        <f t="shared" si="10"/>
      </c>
      <c r="AI23" s="8943" t="s">
        <v>10781</v>
      </c>
      <c r="AJ23" s="8944"/>
      <c r="AK23" s="8944"/>
      <c r="AL23" s="8931"/>
      <c r="AM23" s="8944"/>
      <c r="AN23" s="8944"/>
    </row>
    <row customHeight="true" hidden="true" ht="18" r="24">
      <c r="A24" s="8930">
        <v>22</v>
      </c>
      <c r="B24" s="8930" t="s">
        <v>10782</v>
      </c>
      <c r="C24" s="8930" t="s">
        <v>10783</v>
      </c>
      <c r="D24" s="8931">
        <v>0</v>
      </c>
      <c r="E24" s="8931">
        <v>0</v>
      </c>
      <c r="F24" s="8931"/>
      <c r="G24" s="8948">
        <f>VLOOKUP(C24,'Data Products'!$A:$B,2,0)</f>
      </c>
      <c r="H24" s="8949">
        <f t="shared" si="5"/>
      </c>
      <c r="I24" s="8934">
        <v>45436</v>
      </c>
      <c r="J24" s="8935">
        <f t="shared" si="0"/>
      </c>
      <c r="K24" s="8931">
        <v>0</v>
      </c>
      <c r="L24" s="8931">
        <v>0</v>
      </c>
      <c r="M24" s="8931">
        <v>0</v>
      </c>
      <c r="N24" s="8931">
        <v>0</v>
      </c>
      <c r="O24" s="8930" t="s">
        <v>10767</v>
      </c>
      <c r="P24" s="8931">
        <v>0</v>
      </c>
      <c r="Q24" s="8931">
        <v>0</v>
      </c>
      <c r="R24" s="8931">
        <v>0</v>
      </c>
      <c r="S24" s="8931">
        <v>0</v>
      </c>
      <c r="T24" s="8931">
        <v>0</v>
      </c>
      <c r="U24" s="8931">
        <v>0</v>
      </c>
      <c r="V24" s="8931">
        <v>0</v>
      </c>
      <c r="W24" s="8931">
        <v>0</v>
      </c>
      <c r="X24" s="8931">
        <v>0</v>
      </c>
      <c r="Y24" s="8931">
        <v>0</v>
      </c>
      <c r="Z24" s="8931">
        <v>0</v>
      </c>
      <c r="AA24" s="8931">
        <v>0</v>
      </c>
      <c r="AB24" s="8936">
        <f t="shared" si="19"/>
      </c>
      <c r="AC24" s="8946">
        <f t="shared" si="14"/>
      </c>
      <c r="AD24" s="8938">
        <f t="shared" si="8"/>
      </c>
      <c r="AE24" s="8947">
        <f t="shared" si="2"/>
      </c>
      <c r="AF24" s="8940">
        <f>VLOOKUP(C24,'Data Products'!$A:$J,10,0)</f>
      </c>
      <c r="AG24" s="8941">
        <f t="shared" si="16"/>
      </c>
      <c r="AH24" s="8942">
        <f t="shared" si="10"/>
      </c>
      <c r="AI24" s="8943"/>
      <c r="AJ24" s="8944"/>
      <c r="AK24" s="8944"/>
      <c r="AL24" s="8943"/>
      <c r="AM24" s="8944"/>
      <c r="AN24" s="8944"/>
    </row>
    <row customHeight="true" hidden="true" ht="18" r="25">
      <c r="A25" s="8930">
        <v>23</v>
      </c>
      <c r="B25" s="8930" t="s">
        <v>10757</v>
      </c>
      <c r="C25" s="8930" t="s">
        <v>10784</v>
      </c>
      <c r="D25" s="8931">
        <v>0</v>
      </c>
      <c r="E25" s="8931">
        <v>0</v>
      </c>
      <c r="F25" s="8931"/>
      <c r="G25" s="8948">
        <f>VLOOKUP(C25,'Data Products'!$A:$B,2,0)</f>
      </c>
      <c r="H25" s="8949">
        <f t="shared" si="5"/>
      </c>
      <c r="I25" s="8934">
        <v>45649</v>
      </c>
      <c r="J25" s="8935">
        <f t="shared" si="0"/>
      </c>
      <c r="K25" s="8931">
        <v>0</v>
      </c>
      <c r="L25" s="8931">
        <v>0</v>
      </c>
      <c r="M25" s="8931">
        <v>1000</v>
      </c>
      <c r="N25" s="8931">
        <v>2000</v>
      </c>
      <c r="O25" s="8930" t="s">
        <v>10785</v>
      </c>
      <c r="P25" s="8931">
        <v>0</v>
      </c>
      <c r="Q25" s="8931">
        <v>0</v>
      </c>
      <c r="R25" s="8945">
        <v>0</v>
      </c>
      <c r="S25" s="8931">
        <v>0</v>
      </c>
      <c r="T25" s="8931">
        <v>0</v>
      </c>
      <c r="U25" s="8931">
        <v>0</v>
      </c>
      <c r="V25" s="8931">
        <v>0</v>
      </c>
      <c r="W25" s="8931">
        <v>0</v>
      </c>
      <c r="X25" s="8931">
        <v>0</v>
      </c>
      <c r="Y25" s="8931">
        <v>0</v>
      </c>
      <c r="Z25" s="8931">
        <v>0</v>
      </c>
      <c r="AA25" s="8931">
        <v>0</v>
      </c>
      <c r="AB25" s="8936">
        <f t="shared" si="19"/>
      </c>
      <c r="AC25" s="8946">
        <f t="shared" si="14"/>
      </c>
      <c r="AD25" s="8938">
        <f t="shared" si="8"/>
      </c>
      <c r="AE25" s="8947">
        <f t="shared" si="2"/>
      </c>
      <c r="AF25" s="8940">
        <f>VLOOKUP(C25,'Data Products'!$A:$J,10,0)</f>
      </c>
      <c r="AG25" s="8941">
        <f t="shared" si="16"/>
      </c>
      <c r="AH25" s="8942">
        <f t="shared" si="10"/>
      </c>
      <c r="AI25" s="8943"/>
      <c r="AJ25" s="8944"/>
      <c r="AK25" s="8944"/>
      <c r="AL25" s="8943"/>
      <c r="AM25" s="8944"/>
      <c r="AN25" s="8944"/>
    </row>
    <row customHeight="true" hidden="true" ht="18" r="26">
      <c r="A26" s="8930">
        <v>24</v>
      </c>
      <c r="B26" s="8930" t="s">
        <v>10757</v>
      </c>
      <c r="C26" s="8930" t="s">
        <v>10786</v>
      </c>
      <c r="D26" s="8931">
        <v>0</v>
      </c>
      <c r="E26" s="8931">
        <v>0</v>
      </c>
      <c r="F26" s="8931"/>
      <c r="G26" s="8948">
        <f>VLOOKUP(C26,'Data Products'!$A:$B,2,0)</f>
      </c>
      <c r="H26" s="8949">
        <f t="shared" si="5"/>
      </c>
      <c r="I26" s="8934">
        <v>45415</v>
      </c>
      <c r="J26" s="8935">
        <f t="shared" si="0"/>
      </c>
      <c r="K26" s="8931">
        <v>0</v>
      </c>
      <c r="L26" s="8931">
        <v>0</v>
      </c>
      <c r="M26" s="8931">
        <v>0</v>
      </c>
      <c r="N26" s="8931">
        <v>0</v>
      </c>
      <c r="O26" s="8930" t="s">
        <v>10785</v>
      </c>
      <c r="P26" s="8931">
        <v>0</v>
      </c>
      <c r="Q26" s="8931">
        <v>0</v>
      </c>
      <c r="R26" s="8931">
        <v>0</v>
      </c>
      <c r="S26" s="8931">
        <v>0</v>
      </c>
      <c r="T26" s="8931">
        <v>0</v>
      </c>
      <c r="U26" s="8931">
        <v>0</v>
      </c>
      <c r="V26" s="8931">
        <v>0</v>
      </c>
      <c r="W26" s="8931">
        <v>0</v>
      </c>
      <c r="X26" s="8931">
        <v>0</v>
      </c>
      <c r="Y26" s="8931">
        <v>0</v>
      </c>
      <c r="Z26" s="8931">
        <v>0</v>
      </c>
      <c r="AA26" s="8931">
        <v>0</v>
      </c>
      <c r="AB26" s="8936">
        <f t="shared" si="19"/>
      </c>
      <c r="AC26" s="8946">
        <f t="shared" si="14"/>
      </c>
      <c r="AD26" s="8938">
        <f t="shared" si="8"/>
      </c>
      <c r="AE26" s="8947">
        <f t="shared" si="2"/>
      </c>
      <c r="AF26" s="8940">
        <f>VLOOKUP(C26,'Data Products'!$A:$J,10,0)</f>
      </c>
      <c r="AG26" s="8941">
        <f t="shared" si="16"/>
      </c>
      <c r="AH26" s="8942">
        <f t="shared" si="10"/>
      </c>
      <c r="AI26" s="8943"/>
      <c r="AJ26" s="8943"/>
      <c r="AK26" s="8944"/>
      <c r="AL26" s="8943"/>
      <c r="AM26" s="8944"/>
      <c r="AN26" s="8944"/>
    </row>
    <row r="27">
      <c r="A27" s="8930">
        <v>25</v>
      </c>
      <c r="B27" s="8930" t="s">
        <v>10754</v>
      </c>
      <c r="C27" s="8930" t="s">
        <v>10787</v>
      </c>
      <c r="D27" s="8931">
        <v>2284</v>
      </c>
      <c r="E27" s="8931">
        <v>2281</v>
      </c>
      <c r="F27" s="8931"/>
      <c r="G27" s="8932">
        <f>VLOOKUP(C27,'Data Products'!$A:$B,2,0)</f>
      </c>
      <c r="H27" s="8933">
        <f t="shared" si="5"/>
      </c>
      <c r="I27" s="8934">
        <v>45454</v>
      </c>
      <c r="J27" s="8935">
        <f t="shared" si="0"/>
      </c>
      <c r="K27" s="8931">
        <v>161</v>
      </c>
      <c r="L27" s="8931">
        <v>805</v>
      </c>
      <c r="M27" s="8931">
        <v>0</v>
      </c>
      <c r="N27" s="8931">
        <v>0</v>
      </c>
      <c r="O27" s="8930" t="s">
        <v>10785</v>
      </c>
      <c r="P27" s="8931">
        <v>0</v>
      </c>
      <c r="Q27" s="8931">
        <v>0</v>
      </c>
      <c r="R27" s="8931">
        <v>1221</v>
      </c>
      <c r="S27" s="8931">
        <v>1220</v>
      </c>
      <c r="T27" s="8931">
        <v>1063</v>
      </c>
      <c r="U27" s="8931">
        <v>1061</v>
      </c>
      <c r="V27" s="8931">
        <v>0</v>
      </c>
      <c r="W27" s="8931">
        <v>0</v>
      </c>
      <c r="X27" s="8931">
        <v>0</v>
      </c>
      <c r="Y27" s="8931">
        <v>0</v>
      </c>
      <c r="Z27" s="8931">
        <v>0</v>
      </c>
      <c r="AA27" s="8931">
        <v>0</v>
      </c>
      <c r="AB27" s="8936">
        <f t="shared" si="19"/>
      </c>
      <c r="AC27" s="8951">
        <f t="shared" si="14"/>
      </c>
      <c r="AD27" s="8938">
        <f t="shared" si="8"/>
      </c>
      <c r="AE27" s="8952">
        <f t="shared" si="2"/>
      </c>
      <c r="AF27" s="8940">
        <f>VLOOKUP(C27,'Data Products'!$A:$J,10,0)</f>
      </c>
      <c r="AG27" s="8941">
        <f t="shared" si="16"/>
      </c>
      <c r="AH27" s="8942">
        <f t="shared" si="10"/>
      </c>
      <c r="AI27" s="8953"/>
      <c r="AJ27" s="8943"/>
      <c r="AK27" s="8944"/>
      <c r="AL27" s="8943"/>
      <c r="AM27" s="8944"/>
      <c r="AN27" s="8944"/>
    </row>
    <row r="28">
      <c r="A28" s="8930">
        <v>26</v>
      </c>
      <c r="B28" s="8930" t="s">
        <v>10754</v>
      </c>
      <c r="C28" s="8930" t="s">
        <v>10788</v>
      </c>
      <c r="D28" s="8931">
        <v>3412</v>
      </c>
      <c r="E28" s="8931">
        <v>3394</v>
      </c>
      <c r="F28" s="8931"/>
      <c r="G28" s="8932">
        <f>VLOOKUP(C28,'Data Products'!$A:$B,2,0)</f>
      </c>
      <c r="H28" s="8933">
        <f t="shared" si="5"/>
      </c>
      <c r="I28" s="8934">
        <v>45974</v>
      </c>
      <c r="J28" s="8935">
        <f t="shared" si="0"/>
      </c>
      <c r="K28" s="8931">
        <v>306</v>
      </c>
      <c r="L28" s="8931">
        <v>463</v>
      </c>
      <c r="M28" s="8931">
        <v>500</v>
      </c>
      <c r="N28" s="8931">
        <v>1000</v>
      </c>
      <c r="O28" s="8930" t="s">
        <v>10785</v>
      </c>
      <c r="P28" s="8931">
        <v>1000</v>
      </c>
      <c r="Q28" s="8931">
        <v>1000</v>
      </c>
      <c r="R28" s="8931">
        <v>631</v>
      </c>
      <c r="S28" s="8931">
        <v>622</v>
      </c>
      <c r="T28" s="8931">
        <v>1763</v>
      </c>
      <c r="U28" s="8931">
        <v>1759</v>
      </c>
      <c r="V28" s="8931">
        <v>18</v>
      </c>
      <c r="W28" s="8931">
        <v>13</v>
      </c>
      <c r="X28" s="8931">
        <v>0</v>
      </c>
      <c r="Y28" s="8931">
        <v>0</v>
      </c>
      <c r="Z28" s="8931">
        <v>0</v>
      </c>
      <c r="AA28" s="8931">
        <v>0</v>
      </c>
      <c r="AB28" s="8936">
        <f t="shared" si="19"/>
      </c>
      <c r="AC28" s="8937">
        <f t="shared" si="14"/>
      </c>
      <c r="AD28" s="8938">
        <f t="shared" si="8"/>
      </c>
      <c r="AE28" s="8939">
        <f t="shared" si="2"/>
      </c>
      <c r="AF28" s="8940">
        <f>VLOOKUP(C28,'Data Products'!$A:$J,10,0)</f>
      </c>
      <c r="AG28" s="8941">
        <f t="shared" si="16"/>
      </c>
      <c r="AH28" s="8942">
        <f t="shared" si="10"/>
      </c>
      <c r="AI28" s="8943"/>
      <c r="AJ28" s="8943"/>
      <c r="AK28" s="8944"/>
      <c r="AL28" s="8943"/>
      <c r="AM28" s="8944"/>
      <c r="AN28" s="8944"/>
    </row>
    <row customHeight="true" hidden="true" ht="18" r="29">
      <c r="A29" s="8930">
        <v>27</v>
      </c>
      <c r="B29" s="8930" t="s">
        <v>10757</v>
      </c>
      <c r="C29" s="8930" t="s">
        <v>10789</v>
      </c>
      <c r="D29" s="8931">
        <v>0</v>
      </c>
      <c r="E29" s="8931">
        <v>0</v>
      </c>
      <c r="F29" s="8931"/>
      <c r="G29" s="8932">
        <f>VLOOKUP(C29,'Data Products'!$A:$B,2,0)</f>
      </c>
      <c r="H29" s="8933">
        <f t="shared" si="5"/>
      </c>
      <c r="I29" s="8934">
        <v>45827</v>
      </c>
      <c r="J29" s="8935">
        <f t="shared" si="0"/>
      </c>
      <c r="K29" s="8931">
        <v>0</v>
      </c>
      <c r="L29" s="8931">
        <v>10</v>
      </c>
      <c r="M29" s="8931">
        <v>0</v>
      </c>
      <c r="N29" s="8931">
        <v>0</v>
      </c>
      <c r="O29" s="8930" t="s">
        <v>10785</v>
      </c>
      <c r="P29" s="8931">
        <v>0</v>
      </c>
      <c r="Q29" s="8931">
        <v>0</v>
      </c>
      <c r="R29" s="8931">
        <v>0</v>
      </c>
      <c r="S29" s="8931">
        <v>0</v>
      </c>
      <c r="T29" s="8931">
        <v>0</v>
      </c>
      <c r="U29" s="8931">
        <v>0</v>
      </c>
      <c r="V29" s="8931">
        <v>0</v>
      </c>
      <c r="W29" s="8931">
        <v>0</v>
      </c>
      <c r="X29" s="8931">
        <v>0</v>
      </c>
      <c r="Y29" s="8931">
        <v>0</v>
      </c>
      <c r="Z29" s="8931">
        <v>0</v>
      </c>
      <c r="AA29" s="8931">
        <v>0</v>
      </c>
      <c r="AB29" s="8936">
        <f t="shared" si="19"/>
      </c>
      <c r="AC29" s="8955">
        <f t="shared" si="14"/>
      </c>
      <c r="AD29" s="8938">
        <f t="shared" si="8"/>
      </c>
      <c r="AE29" s="8956">
        <f t="shared" si="2"/>
      </c>
      <c r="AF29" s="8940">
        <f>VLOOKUP(C29,'Data Products'!$A:$J,10,0)</f>
      </c>
      <c r="AG29" s="8941">
        <f t="shared" si="16"/>
      </c>
      <c r="AH29" s="8942">
        <f t="shared" si="10"/>
      </c>
      <c r="AI29" s="8943" t="s">
        <v>10790</v>
      </c>
      <c r="AJ29" s="8943"/>
      <c r="AK29" s="8944"/>
      <c r="AL29" s="8943"/>
      <c r="AM29" s="8944"/>
      <c r="AN29" s="8944"/>
    </row>
    <row r="30">
      <c r="A30" s="8930">
        <v>28</v>
      </c>
      <c r="B30" s="8930" t="s">
        <v>10754</v>
      </c>
      <c r="C30" s="8930" t="s">
        <v>10791</v>
      </c>
      <c r="D30" s="8931">
        <v>4152</v>
      </c>
      <c r="E30" s="8931">
        <v>4152</v>
      </c>
      <c r="F30" s="8931"/>
      <c r="G30" s="8932">
        <f>VLOOKUP(C30,'Data Products'!$A:$B,2,0)</f>
      </c>
      <c r="H30" s="8933">
        <f t="shared" si="5"/>
      </c>
      <c r="I30" s="8934">
        <v>45590</v>
      </c>
      <c r="J30" s="8935">
        <f t="shared" si="0"/>
      </c>
      <c r="K30" s="8931">
        <v>202</v>
      </c>
      <c r="L30" s="8931">
        <v>417</v>
      </c>
      <c r="M30" s="8931">
        <v>0</v>
      </c>
      <c r="N30" s="8931">
        <v>0</v>
      </c>
      <c r="O30" s="8930" t="s">
        <v>10785</v>
      </c>
      <c r="P30" s="8931">
        <v>2500</v>
      </c>
      <c r="Q30" s="8931">
        <v>2500</v>
      </c>
      <c r="R30" s="8931">
        <v>762</v>
      </c>
      <c r="S30" s="8931">
        <v>762</v>
      </c>
      <c r="T30" s="8931">
        <v>890</v>
      </c>
      <c r="U30" s="8931">
        <v>890</v>
      </c>
      <c r="V30" s="8931">
        <v>0</v>
      </c>
      <c r="W30" s="8931">
        <v>0</v>
      </c>
      <c r="X30" s="8931">
        <v>0</v>
      </c>
      <c r="Y30" s="8931">
        <v>0</v>
      </c>
      <c r="Z30" s="8931">
        <v>0</v>
      </c>
      <c r="AA30" s="8931">
        <v>0</v>
      </c>
      <c r="AB30" s="8936">
        <f t="shared" si="19"/>
      </c>
      <c r="AC30" s="8946">
        <f t="shared" si="14"/>
      </c>
      <c r="AD30" s="8938">
        <f t="shared" si="8"/>
      </c>
      <c r="AE30" s="8947">
        <f t="shared" si="2"/>
      </c>
      <c r="AF30" s="8940">
        <f>VLOOKUP(C30,'Data Products'!$A:$J,10,0)</f>
      </c>
      <c r="AG30" s="8941">
        <f t="shared" si="16"/>
      </c>
      <c r="AH30" s="8942">
        <f t="shared" si="10"/>
      </c>
      <c r="AI30" s="8943"/>
      <c r="AJ30" s="8943"/>
      <c r="AK30" s="8944"/>
      <c r="AL30" s="8943"/>
      <c r="AM30" s="8944"/>
      <c r="AN30" s="8944"/>
    </row>
    <row customHeight="true" hidden="true" ht="18" r="31">
      <c r="A31" s="8930">
        <v>29</v>
      </c>
      <c r="B31" s="8930" t="s">
        <v>10757</v>
      </c>
      <c r="C31" s="8930" t="s">
        <v>10792</v>
      </c>
      <c r="D31" s="8931">
        <v>0</v>
      </c>
      <c r="E31" s="8931">
        <v>0</v>
      </c>
      <c r="F31" s="8931"/>
      <c r="G31" s="8948">
        <f>VLOOKUP(C31,'Data Products'!$A:$B,2,0)</f>
      </c>
      <c r="H31" s="8949">
        <f t="shared" si="5"/>
      </c>
      <c r="I31" s="8934">
        <v>45513</v>
      </c>
      <c r="J31" s="8935">
        <f t="shared" si="0"/>
      </c>
      <c r="K31" s="8931">
        <v>0</v>
      </c>
      <c r="L31" s="8931">
        <v>0</v>
      </c>
      <c r="M31" s="8931">
        <v>100</v>
      </c>
      <c r="N31" s="8931">
        <v>150</v>
      </c>
      <c r="O31" s="8930" t="s">
        <v>10793</v>
      </c>
      <c r="P31" s="8931">
        <v>0</v>
      </c>
      <c r="Q31" s="8931">
        <v>0</v>
      </c>
      <c r="R31" s="8931">
        <v>0</v>
      </c>
      <c r="S31" s="8931">
        <v>0</v>
      </c>
      <c r="T31" s="8931">
        <v>0</v>
      </c>
      <c r="U31" s="8931">
        <v>0</v>
      </c>
      <c r="V31" s="8931">
        <v>0</v>
      </c>
      <c r="W31" s="8931">
        <v>0</v>
      </c>
      <c r="X31" s="8931">
        <v>0</v>
      </c>
      <c r="Y31" s="8931">
        <v>0</v>
      </c>
      <c r="Z31" s="8931">
        <v>0</v>
      </c>
      <c r="AA31" s="8931">
        <v>0</v>
      </c>
      <c r="AB31" s="8936">
        <f t="shared" si="19"/>
      </c>
      <c r="AC31" s="8946">
        <f t="shared" si="14"/>
      </c>
      <c r="AD31" s="8938">
        <f t="shared" si="8"/>
      </c>
      <c r="AE31" s="8947">
        <f t="shared" si="2"/>
      </c>
      <c r="AF31" s="8940">
        <f>VLOOKUP(C31,'Data Products'!$A:$J,10,0)</f>
      </c>
      <c r="AG31" s="8941">
        <f t="shared" si="16"/>
      </c>
      <c r="AH31" s="8942">
        <f t="shared" si="10"/>
      </c>
      <c r="AI31" s="8953"/>
      <c r="AJ31" s="8943"/>
      <c r="AK31" s="8944"/>
      <c r="AL31" s="8943"/>
      <c r="AM31" s="8944"/>
      <c r="AN31" s="8944"/>
    </row>
    <row customHeight="true" hidden="true" ht="18" r="32">
      <c r="A32" s="8930">
        <v>30</v>
      </c>
      <c r="B32" s="8930" t="s">
        <v>10782</v>
      </c>
      <c r="C32" s="8930" t="s">
        <v>10794</v>
      </c>
      <c r="D32" s="8931">
        <v>0</v>
      </c>
      <c r="E32" s="8931">
        <v>0</v>
      </c>
      <c r="F32" s="8931"/>
      <c r="G32" s="8948">
        <f>VLOOKUP(C32,'Data Products'!$A:$B,2,0)</f>
      </c>
      <c r="H32" s="8949">
        <f t="shared" si="5"/>
      </c>
      <c r="I32" s="8934">
        <v>45513</v>
      </c>
      <c r="J32" s="8935">
        <f t="shared" si="0"/>
      </c>
      <c r="K32" s="8931">
        <v>0</v>
      </c>
      <c r="L32" s="8931">
        <v>0</v>
      </c>
      <c r="M32" s="8931">
        <v>0</v>
      </c>
      <c r="N32" s="8931">
        <v>0</v>
      </c>
      <c r="O32" s="8930" t="s">
        <v>10793</v>
      </c>
      <c r="P32" s="8931">
        <v>0</v>
      </c>
      <c r="Q32" s="8931">
        <v>0</v>
      </c>
      <c r="R32" s="8931">
        <v>0</v>
      </c>
      <c r="S32" s="8931">
        <v>0</v>
      </c>
      <c r="T32" s="8931">
        <v>0</v>
      </c>
      <c r="U32" s="8931">
        <v>0</v>
      </c>
      <c r="V32" s="8931">
        <v>0</v>
      </c>
      <c r="W32" s="8931">
        <v>0</v>
      </c>
      <c r="X32" s="8931">
        <v>0</v>
      </c>
      <c r="Y32" s="8931">
        <v>0</v>
      </c>
      <c r="Z32" s="8931">
        <v>0</v>
      </c>
      <c r="AA32" s="8931">
        <v>0</v>
      </c>
      <c r="AB32" s="8936">
        <f t="shared" si="19"/>
      </c>
      <c r="AC32" s="8946">
        <f t="shared" si="14"/>
      </c>
      <c r="AD32" s="8938">
        <f t="shared" si="8"/>
      </c>
      <c r="AE32" s="8947">
        <f t="shared" si="2"/>
      </c>
      <c r="AF32" s="8940">
        <f>VLOOKUP(C32,'Data Products'!$A:$J,10,0)</f>
      </c>
      <c r="AG32" s="8941">
        <f t="shared" si="16"/>
      </c>
      <c r="AH32" s="8942">
        <f t="shared" si="10"/>
      </c>
      <c r="AI32" s="8943"/>
      <c r="AJ32" s="8943"/>
      <c r="AK32" s="8944"/>
      <c r="AL32" s="8957"/>
      <c r="AM32" s="8944"/>
      <c r="AN32" s="8944"/>
    </row>
    <row customHeight="true" hidden="true" ht="18" r="33">
      <c r="A33" s="8930">
        <v>31</v>
      </c>
      <c r="B33" s="8930" t="s">
        <v>10757</v>
      </c>
      <c r="C33" s="8930" t="s">
        <v>10795</v>
      </c>
      <c r="D33" s="8931">
        <v>0</v>
      </c>
      <c r="E33" s="8931">
        <v>0</v>
      </c>
      <c r="F33" s="8931"/>
      <c r="G33" s="8948">
        <f>VLOOKUP(C33,'Data Products'!$A:$B,2,0)</f>
      </c>
      <c r="H33" s="8949">
        <f t="shared" si="5"/>
      </c>
      <c r="I33" s="8934">
        <v>45841</v>
      </c>
      <c r="J33" s="8935">
        <f t="shared" si="0"/>
      </c>
      <c r="K33" s="8931">
        <v>0</v>
      </c>
      <c r="L33" s="8931">
        <v>0</v>
      </c>
      <c r="M33" s="8931">
        <v>0</v>
      </c>
      <c r="N33" s="8931">
        <v>0</v>
      </c>
      <c r="O33" s="8930" t="s">
        <v>10796</v>
      </c>
      <c r="P33" s="8931">
        <v>0</v>
      </c>
      <c r="Q33" s="8931">
        <v>0</v>
      </c>
      <c r="R33" s="8931">
        <v>0</v>
      </c>
      <c r="S33" s="8931">
        <v>0</v>
      </c>
      <c r="T33" s="8931">
        <v>0</v>
      </c>
      <c r="U33" s="8931">
        <v>0</v>
      </c>
      <c r="V33" s="8931">
        <v>0</v>
      </c>
      <c r="W33" s="8931">
        <v>0</v>
      </c>
      <c r="X33" s="8931">
        <v>0</v>
      </c>
      <c r="Y33" s="8931">
        <v>0</v>
      </c>
      <c r="Z33" s="8931">
        <v>0</v>
      </c>
      <c r="AA33" s="8931">
        <v>0</v>
      </c>
      <c r="AB33" s="8936">
        <f t="shared" si="19"/>
      </c>
      <c r="AC33" s="8951">
        <f t="shared" si="14"/>
      </c>
      <c r="AD33" s="8938">
        <f t="shared" si="8"/>
      </c>
      <c r="AE33" s="8952">
        <f t="shared" si="2"/>
      </c>
      <c r="AF33" s="8940">
        <f>VLOOKUP(C33,'Data Products'!$A:$J,10,0)</f>
      </c>
      <c r="AG33" s="8941">
        <f t="shared" si="16"/>
      </c>
      <c r="AH33" s="8942">
        <f t="shared" si="10"/>
      </c>
      <c r="AI33" s="8943" t="s">
        <v>10797</v>
      </c>
      <c r="AJ33" s="8943"/>
      <c r="AK33" s="8944"/>
      <c r="AL33" s="8957"/>
      <c r="AM33" s="8944"/>
      <c r="AN33" s="8944"/>
    </row>
    <row customHeight="true" hidden="true" ht="18" r="34">
      <c r="A34" s="8930">
        <v>32</v>
      </c>
      <c r="B34" s="8930" t="s">
        <v>10757</v>
      </c>
      <c r="C34" s="8930" t="s">
        <v>10798</v>
      </c>
      <c r="D34" s="8931">
        <v>0</v>
      </c>
      <c r="E34" s="8931">
        <v>0</v>
      </c>
      <c r="F34" s="8931"/>
      <c r="G34" s="8948">
        <f>VLOOKUP(C34,'Data Products'!$A:$B,2,0)</f>
      </c>
      <c r="H34" s="8949">
        <f t="shared" si="5"/>
      </c>
      <c r="I34" s="8934">
        <v>45841</v>
      </c>
      <c r="J34" s="8935">
        <f t="shared" si="0"/>
      </c>
      <c r="K34" s="8931">
        <v>0</v>
      </c>
      <c r="L34" s="8931">
        <v>0</v>
      </c>
      <c r="M34" s="8931">
        <v>0</v>
      </c>
      <c r="N34" s="8931">
        <v>0</v>
      </c>
      <c r="O34" s="8930" t="s">
        <v>10796</v>
      </c>
      <c r="P34" s="8931">
        <v>0</v>
      </c>
      <c r="Q34" s="8931">
        <v>0</v>
      </c>
      <c r="R34" s="8931">
        <v>0</v>
      </c>
      <c r="S34" s="8931">
        <v>0</v>
      </c>
      <c r="T34" s="8931">
        <v>0</v>
      </c>
      <c r="U34" s="8931">
        <v>0</v>
      </c>
      <c r="V34" s="8931">
        <v>0</v>
      </c>
      <c r="W34" s="8931">
        <v>0</v>
      </c>
      <c r="X34" s="8931">
        <v>0</v>
      </c>
      <c r="Y34" s="8931">
        <v>0</v>
      </c>
      <c r="Z34" s="8931">
        <v>0</v>
      </c>
      <c r="AA34" s="8931">
        <v>0</v>
      </c>
      <c r="AB34" s="8936">
        <f t="shared" si="19"/>
      </c>
      <c r="AC34" s="8951">
        <f t="shared" si="14"/>
      </c>
      <c r="AD34" s="8938">
        <f t="shared" si="8"/>
      </c>
      <c r="AE34" s="8952">
        <f t="shared" si="2"/>
      </c>
      <c r="AF34" s="8940">
        <f>VLOOKUP(C34,'Data Products'!$A:$J,10,0)</f>
      </c>
      <c r="AG34" s="8941">
        <f t="shared" si="16"/>
      </c>
      <c r="AH34" s="8942">
        <f t="shared" si="10"/>
      </c>
      <c r="AI34" s="8943" t="s">
        <v>10797</v>
      </c>
      <c r="AJ34" s="8943"/>
      <c r="AK34" s="8944"/>
      <c r="AL34" s="8957"/>
      <c r="AM34" s="8944"/>
      <c r="AN34" s="8944"/>
    </row>
    <row r="35">
      <c r="A35" s="8930">
        <v>33</v>
      </c>
      <c r="B35" s="8930" t="s">
        <v>10754</v>
      </c>
      <c r="C35" s="8930" t="s">
        <v>10799</v>
      </c>
      <c r="D35" s="8931">
        <v>656</v>
      </c>
      <c r="E35" s="8931">
        <v>655</v>
      </c>
      <c r="F35" s="8931"/>
      <c r="G35" s="8932">
        <f>VLOOKUP(C35,'Data Products'!$A:$B,2,0)</f>
      </c>
      <c r="H35" s="8933">
        <f t="shared" si="5"/>
      </c>
      <c r="I35" s="8934">
        <v>45646</v>
      </c>
      <c r="J35" s="8935">
        <f t="shared" si="0"/>
      </c>
      <c r="K35" s="8931">
        <v>1</v>
      </c>
      <c r="L35" s="8931">
        <v>9</v>
      </c>
      <c r="M35" s="8931">
        <v>100</v>
      </c>
      <c r="N35" s="8931">
        <v>200</v>
      </c>
      <c r="O35" s="8930" t="s">
        <v>10800</v>
      </c>
      <c r="P35" s="8931">
        <v>0</v>
      </c>
      <c r="Q35" s="8931">
        <v>0</v>
      </c>
      <c r="R35" s="8931">
        <v>289</v>
      </c>
      <c r="S35" s="8931">
        <v>288</v>
      </c>
      <c r="T35" s="8931">
        <v>367</v>
      </c>
      <c r="U35" s="8931">
        <v>367</v>
      </c>
      <c r="V35" s="8931">
        <v>0</v>
      </c>
      <c r="W35" s="8931">
        <v>0</v>
      </c>
      <c r="X35" s="8931">
        <v>0</v>
      </c>
      <c r="Y35" s="8931">
        <v>0</v>
      </c>
      <c r="Z35" s="8931">
        <v>0</v>
      </c>
      <c r="AA35" s="8931">
        <v>0</v>
      </c>
      <c r="AB35" s="8936">
        <f t="shared" si="19"/>
      </c>
      <c r="AC35" s="8937">
        <f t="shared" si="14"/>
      </c>
      <c r="AD35" s="8938">
        <f t="shared" si="8"/>
      </c>
      <c r="AE35" s="8939">
        <f t="shared" si="2"/>
      </c>
      <c r="AF35" s="8940">
        <f>VLOOKUP(C35,'Data Products'!$A:$J,10,0)</f>
      </c>
      <c r="AG35" s="8941">
        <f t="shared" si="16"/>
      </c>
      <c r="AH35" s="8942">
        <f t="shared" si="10"/>
      </c>
      <c r="AI35" s="8958" t="s">
        <v>10801</v>
      </c>
      <c r="AJ35" s="8943"/>
      <c r="AK35" s="8944"/>
      <c r="AL35" s="8957"/>
      <c r="AM35" s="8944"/>
      <c r="AN35" s="8944"/>
    </row>
    <row customHeight="true" hidden="true" ht="18" r="36">
      <c r="A36" s="8930">
        <v>34</v>
      </c>
      <c r="B36" s="8930" t="s">
        <v>10757</v>
      </c>
      <c r="C36" s="8930" t="s">
        <v>10802</v>
      </c>
      <c r="D36" s="8931">
        <v>0</v>
      </c>
      <c r="E36" s="8931">
        <v>0</v>
      </c>
      <c r="F36" s="8931"/>
      <c r="G36" s="8932">
        <f>VLOOKUP(C36,'Data Products'!$A:$B,2,0)</f>
      </c>
      <c r="H36" s="8933">
        <f t="shared" si="5"/>
      </c>
      <c r="I36" s="8934">
        <v>45646</v>
      </c>
      <c r="J36" s="8935">
        <f t="shared" si="0"/>
      </c>
      <c r="K36" s="8931">
        <v>0</v>
      </c>
      <c r="L36" s="8931">
        <v>0</v>
      </c>
      <c r="M36" s="8931">
        <v>100</v>
      </c>
      <c r="N36" s="8931">
        <v>200</v>
      </c>
      <c r="O36" s="8930" t="s">
        <v>10800</v>
      </c>
      <c r="P36" s="8931">
        <v>0</v>
      </c>
      <c r="Q36" s="8931">
        <v>0</v>
      </c>
      <c r="R36" s="8931">
        <v>0</v>
      </c>
      <c r="S36" s="8931">
        <v>0</v>
      </c>
      <c r="T36" s="8931">
        <v>0</v>
      </c>
      <c r="U36" s="8931">
        <v>0</v>
      </c>
      <c r="V36" s="8931">
        <v>0</v>
      </c>
      <c r="W36" s="8931">
        <v>0</v>
      </c>
      <c r="X36" s="8931">
        <v>0</v>
      </c>
      <c r="Y36" s="8931">
        <v>0</v>
      </c>
      <c r="Z36" s="8931">
        <v>0</v>
      </c>
      <c r="AA36" s="8931">
        <v>0</v>
      </c>
      <c r="AB36" s="8936">
        <f t="shared" si="19"/>
      </c>
      <c r="AC36" s="8946">
        <f t="shared" si="14"/>
      </c>
      <c r="AD36" s="8938">
        <f t="shared" si="8"/>
      </c>
      <c r="AE36" s="8947">
        <f t="shared" si="2"/>
      </c>
      <c r="AF36" s="8940">
        <f>VLOOKUP(C36,'Data Products'!$A:$J,10,0)</f>
      </c>
      <c r="AG36" s="8941">
        <f t="shared" si="16"/>
      </c>
      <c r="AH36" s="8942">
        <f t="shared" si="10"/>
      </c>
      <c r="AI36" s="8943"/>
      <c r="AJ36" s="8943"/>
      <c r="AK36" s="8944"/>
      <c r="AL36" s="8957"/>
      <c r="AM36" s="8944"/>
      <c r="AN36" s="8944"/>
    </row>
    <row r="37">
      <c r="A37" s="8930">
        <v>35</v>
      </c>
      <c r="B37" s="8930" t="s">
        <v>10754</v>
      </c>
      <c r="C37" s="8930" t="s">
        <v>10803</v>
      </c>
      <c r="D37" s="8931">
        <v>1553</v>
      </c>
      <c r="E37" s="8931">
        <v>1553</v>
      </c>
      <c r="F37" s="8931"/>
      <c r="G37" s="8932">
        <f>VLOOKUP(C37,'Data Products'!$A:$B,2,0)</f>
      </c>
      <c r="H37" s="8933">
        <f t="shared" si="5"/>
      </c>
      <c r="I37" s="8934">
        <v>45681</v>
      </c>
      <c r="J37" s="8935">
        <f t="shared" si="0"/>
      </c>
      <c r="K37" s="8931">
        <v>50</v>
      </c>
      <c r="L37" s="8931">
        <v>145</v>
      </c>
      <c r="M37" s="8931">
        <v>1500</v>
      </c>
      <c r="N37" s="8931">
        <v>3000</v>
      </c>
      <c r="O37" s="8930" t="s">
        <v>10804</v>
      </c>
      <c r="P37" s="8931">
        <v>0</v>
      </c>
      <c r="Q37" s="8931">
        <v>0</v>
      </c>
      <c r="R37" s="8931">
        <v>761</v>
      </c>
      <c r="S37" s="8931">
        <v>761</v>
      </c>
      <c r="T37" s="8931">
        <v>784</v>
      </c>
      <c r="U37" s="8931">
        <v>784</v>
      </c>
      <c r="V37" s="8931">
        <v>8</v>
      </c>
      <c r="W37" s="8931">
        <v>8</v>
      </c>
      <c r="X37" s="8931">
        <v>0</v>
      </c>
      <c r="Y37" s="8931">
        <v>0</v>
      </c>
      <c r="Z37" s="8931">
        <v>0</v>
      </c>
      <c r="AA37" s="8931">
        <v>0</v>
      </c>
      <c r="AB37" s="8936">
        <f t="shared" si="19"/>
      </c>
      <c r="AC37" s="8937">
        <f t="shared" si="14"/>
      </c>
      <c r="AD37" s="8938">
        <f t="shared" si="8"/>
      </c>
      <c r="AE37" s="8939">
        <f t="shared" si="2"/>
      </c>
      <c r="AF37" s="8940">
        <f>VLOOKUP(C37,'Data Products'!$A:$J,10,0)</f>
      </c>
      <c r="AG37" s="8941">
        <f t="shared" si="16"/>
      </c>
      <c r="AH37" s="8942">
        <f t="shared" si="10"/>
      </c>
      <c r="AI37" s="8943"/>
      <c r="AJ37" s="8959"/>
      <c r="AK37" s="8959"/>
      <c r="AL37" s="8960"/>
      <c r="AM37" s="8959"/>
      <c r="AN37" s="8959"/>
    </row>
    <row r="38">
      <c r="A38" s="8930">
        <v>36</v>
      </c>
      <c r="B38" s="8930" t="s">
        <v>10754</v>
      </c>
      <c r="C38" s="8930" t="s">
        <v>10805</v>
      </c>
      <c r="D38" s="8931">
        <v>2668</v>
      </c>
      <c r="E38" s="8931">
        <v>2668</v>
      </c>
      <c r="F38" s="8931"/>
      <c r="G38" s="8932">
        <f>VLOOKUP(C38,'Data Products'!$A:$B,2,0)</f>
      </c>
      <c r="H38" s="8933">
        <f t="shared" si="5"/>
      </c>
      <c r="I38" s="8934">
        <v>45520</v>
      </c>
      <c r="J38" s="8935">
        <f t="shared" si="0"/>
      </c>
      <c r="K38" s="8931">
        <v>33</v>
      </c>
      <c r="L38" s="8931">
        <v>80</v>
      </c>
      <c r="M38" s="8931">
        <v>150</v>
      </c>
      <c r="N38" s="8931">
        <v>300</v>
      </c>
      <c r="O38" s="8930" t="s">
        <v>10804</v>
      </c>
      <c r="P38" s="8931">
        <v>0</v>
      </c>
      <c r="Q38" s="8931">
        <v>0</v>
      </c>
      <c r="R38" s="8931">
        <v>1534</v>
      </c>
      <c r="S38" s="8931">
        <v>1534</v>
      </c>
      <c r="T38" s="8931">
        <v>1134</v>
      </c>
      <c r="U38" s="8931">
        <v>1134</v>
      </c>
      <c r="V38" s="8931">
        <v>0</v>
      </c>
      <c r="W38" s="8931">
        <v>0</v>
      </c>
      <c r="X38" s="8931">
        <v>0</v>
      </c>
      <c r="Y38" s="8931">
        <v>0</v>
      </c>
      <c r="Z38" s="8931">
        <v>0</v>
      </c>
      <c r="AA38" s="8931">
        <v>0</v>
      </c>
      <c r="AB38" s="8936">
        <f t="shared" si="19"/>
      </c>
      <c r="AC38" s="8937">
        <f t="shared" si="14"/>
      </c>
      <c r="AD38" s="8938">
        <f t="shared" si="8"/>
      </c>
      <c r="AE38" s="8939">
        <f t="shared" si="2"/>
      </c>
      <c r="AF38" s="8940">
        <f>VLOOKUP(C38,'Data Products'!$A:$J,10,0)</f>
      </c>
      <c r="AG38" s="8941">
        <f t="shared" si="16"/>
      </c>
      <c r="AH38" s="8942">
        <f t="shared" si="10"/>
      </c>
      <c r="AI38" s="8943"/>
      <c r="AJ38" s="8944"/>
      <c r="AK38" s="8944"/>
      <c r="AL38" s="8957"/>
      <c r="AM38" s="8944"/>
      <c r="AN38" s="8944"/>
    </row>
    <row r="39">
      <c r="A39" s="8930">
        <v>37</v>
      </c>
      <c r="B39" s="8930" t="s">
        <v>10806</v>
      </c>
      <c r="C39" s="8930" t="s">
        <v>10807</v>
      </c>
      <c r="D39" s="8931">
        <v>2062</v>
      </c>
      <c r="E39" s="8931">
        <v>2062</v>
      </c>
      <c r="F39" s="8931"/>
      <c r="G39" s="8932">
        <f>VLOOKUP(C39,'Data Products'!$A:$B,2,0)</f>
      </c>
      <c r="H39" s="8933">
        <f t="shared" si="5"/>
      </c>
      <c r="I39" s="8934">
        <v>45558</v>
      </c>
      <c r="J39" s="8935">
        <f t="shared" si="0"/>
      </c>
      <c r="K39" s="8931">
        <v>1</v>
      </c>
      <c r="L39" s="8931">
        <v>1</v>
      </c>
      <c r="M39" s="8931">
        <v>500</v>
      </c>
      <c r="N39" s="8931">
        <v>1000</v>
      </c>
      <c r="O39" s="8930" t="s">
        <v>10808</v>
      </c>
      <c r="P39" s="8931">
        <v>0</v>
      </c>
      <c r="Q39" s="8931">
        <v>0</v>
      </c>
      <c r="R39" s="8931">
        <v>1289</v>
      </c>
      <c r="S39" s="8931">
        <v>1289</v>
      </c>
      <c r="T39" s="8931">
        <v>773</v>
      </c>
      <c r="U39" s="8931">
        <v>773</v>
      </c>
      <c r="V39" s="8931">
        <v>0</v>
      </c>
      <c r="W39" s="8931">
        <v>0</v>
      </c>
      <c r="X39" s="8931">
        <v>0</v>
      </c>
      <c r="Y39" s="8931">
        <v>0</v>
      </c>
      <c r="Z39" s="8931">
        <v>0</v>
      </c>
      <c r="AA39" s="8931">
        <v>0</v>
      </c>
      <c r="AB39" s="8936">
        <f t="shared" si="19"/>
      </c>
      <c r="AC39" s="8946">
        <f t="shared" si="14"/>
      </c>
      <c r="AD39" s="8938">
        <f t="shared" si="8"/>
      </c>
      <c r="AE39" s="8947">
        <f t="shared" si="2"/>
      </c>
      <c r="AF39" s="8940">
        <f>VLOOKUP(C39,'Data Products'!$A:$J,10,0)</f>
      </c>
      <c r="AG39" s="8941">
        <f t="shared" si="16"/>
      </c>
      <c r="AH39" s="8942">
        <f t="shared" si="10"/>
      </c>
      <c r="AI39" s="8961" t="s">
        <v>10809</v>
      </c>
      <c r="AJ39" s="8944"/>
      <c r="AK39" s="8944"/>
      <c r="AL39" s="8957"/>
      <c r="AM39" s="8944"/>
      <c r="AN39" s="8944"/>
    </row>
    <row customHeight="true" hidden="true" ht="18" r="40">
      <c r="A40" s="8930">
        <v>38</v>
      </c>
      <c r="B40" s="8930" t="s">
        <v>10757</v>
      </c>
      <c r="C40" s="8930" t="s">
        <v>10810</v>
      </c>
      <c r="D40" s="8931">
        <v>0</v>
      </c>
      <c r="E40" s="8931">
        <v>0</v>
      </c>
      <c r="F40" s="8931"/>
      <c r="G40" s="8932">
        <f>VLOOKUP(C40,'Data Products'!$A:$B,2,0)</f>
      </c>
      <c r="H40" s="8933">
        <f t="shared" si="5"/>
      </c>
      <c r="I40" s="8934">
        <v>45630</v>
      </c>
      <c r="J40" s="8935">
        <f t="shared" si="0"/>
      </c>
      <c r="K40" s="8931">
        <v>0</v>
      </c>
      <c r="L40" s="8931">
        <v>0</v>
      </c>
      <c r="M40" s="8931">
        <v>0</v>
      </c>
      <c r="N40" s="8931">
        <v>0</v>
      </c>
      <c r="O40" s="8930" t="s">
        <v>10811</v>
      </c>
      <c r="P40" s="8931">
        <v>0</v>
      </c>
      <c r="Q40" s="8931">
        <v>0</v>
      </c>
      <c r="R40" s="8931">
        <v>0</v>
      </c>
      <c r="S40" s="8931">
        <v>0</v>
      </c>
      <c r="T40" s="8931">
        <v>0</v>
      </c>
      <c r="U40" s="8931">
        <v>0</v>
      </c>
      <c r="V40" s="8931">
        <v>0</v>
      </c>
      <c r="W40" s="8931">
        <v>0</v>
      </c>
      <c r="X40" s="8931">
        <v>0</v>
      </c>
      <c r="Y40" s="8931">
        <v>0</v>
      </c>
      <c r="Z40" s="8931">
        <v>0</v>
      </c>
      <c r="AA40" s="8931">
        <v>0</v>
      </c>
      <c r="AB40" s="8936">
        <f t="shared" si="19"/>
      </c>
      <c r="AC40" s="8946">
        <f t="shared" si="14"/>
      </c>
      <c r="AD40" s="8938">
        <f t="shared" si="8"/>
      </c>
      <c r="AE40" s="8947">
        <f t="shared" si="2"/>
      </c>
      <c r="AF40" s="8940">
        <f>VLOOKUP(C40,'Data Products'!$A:$J,10,0)</f>
      </c>
      <c r="AG40" s="8941">
        <f t="shared" si="16"/>
      </c>
      <c r="AH40" s="8942">
        <f t="shared" si="10"/>
      </c>
      <c r="AI40" s="8943"/>
      <c r="AJ40" s="8944"/>
      <c r="AK40" s="8944"/>
      <c r="AL40" s="8957"/>
      <c r="AM40" s="8944"/>
      <c r="AN40" s="8944"/>
    </row>
    <row customHeight="true" hidden="true" ht="18" r="41">
      <c r="A41" s="8930">
        <v>39</v>
      </c>
      <c r="B41" s="8930" t="s">
        <v>10757</v>
      </c>
      <c r="C41" s="8930" t="s">
        <v>10812</v>
      </c>
      <c r="D41" s="8931">
        <v>0</v>
      </c>
      <c r="E41" s="8931">
        <v>0</v>
      </c>
      <c r="F41" s="8931"/>
      <c r="G41" s="8932">
        <f>VLOOKUP(C41,'Data Products'!$A:$B,2,0)</f>
      </c>
      <c r="H41" s="8962">
        <f t="shared" si="5"/>
      </c>
      <c r="I41" s="8934">
        <v>45630</v>
      </c>
      <c r="J41" s="8935">
        <f t="shared" si="0"/>
      </c>
      <c r="K41" s="8931">
        <v>0</v>
      </c>
      <c r="L41" s="8931">
        <v>0</v>
      </c>
      <c r="M41" s="8931">
        <v>0</v>
      </c>
      <c r="N41" s="8931">
        <v>0</v>
      </c>
      <c r="O41" s="8930" t="s">
        <v>10811</v>
      </c>
      <c r="P41" s="8931">
        <v>0</v>
      </c>
      <c r="Q41" s="8931">
        <v>0</v>
      </c>
      <c r="R41" s="8931">
        <v>0</v>
      </c>
      <c r="S41" s="8931">
        <v>0</v>
      </c>
      <c r="T41" s="8931">
        <v>0</v>
      </c>
      <c r="U41" s="8931">
        <v>0</v>
      </c>
      <c r="V41" s="8931">
        <v>0</v>
      </c>
      <c r="W41" s="8931">
        <v>0</v>
      </c>
      <c r="X41" s="8931">
        <v>0</v>
      </c>
      <c r="Y41" s="8931">
        <v>0</v>
      </c>
      <c r="Z41" s="8931">
        <v>0</v>
      </c>
      <c r="AA41" s="8931">
        <v>0</v>
      </c>
      <c r="AB41" s="8936">
        <f t="shared" si="19"/>
      </c>
      <c r="AC41" s="8951">
        <f t="shared" si="14"/>
      </c>
      <c r="AD41" s="8938">
        <f t="shared" si="8"/>
      </c>
      <c r="AE41" s="8952">
        <f t="shared" si="2"/>
      </c>
      <c r="AF41" s="8940">
        <f>VLOOKUP(C41,'Data Products'!$A:$J,10,0)</f>
      </c>
      <c r="AG41" s="8941">
        <f t="shared" si="16"/>
      </c>
      <c r="AH41" s="8942">
        <f t="shared" si="10"/>
      </c>
      <c r="AI41" s="8963"/>
      <c r="AJ41" s="8964"/>
      <c r="AK41" s="8964"/>
      <c r="AL41" s="8965"/>
      <c r="AM41" s="8964"/>
      <c r="AN41" s="8964"/>
    </row>
    <row customHeight="true" hidden="true" ht="18" r="42">
      <c r="A42" s="8930">
        <v>40</v>
      </c>
      <c r="B42" s="8930" t="s">
        <v>10757</v>
      </c>
      <c r="C42" s="8930" t="s">
        <v>10813</v>
      </c>
      <c r="D42" s="8931">
        <v>0</v>
      </c>
      <c r="E42" s="8931">
        <v>0</v>
      </c>
      <c r="F42" s="8931"/>
      <c r="G42" s="8932">
        <f>VLOOKUP(C42,'Data Products'!$A:$B,2,0)</f>
      </c>
      <c r="H42" s="8962">
        <f t="shared" si="5"/>
      </c>
      <c r="I42" s="8934">
        <v>45630</v>
      </c>
      <c r="J42" s="8935">
        <f t="shared" si="0"/>
      </c>
      <c r="K42" s="8931">
        <v>0</v>
      </c>
      <c r="L42" s="8931">
        <v>0</v>
      </c>
      <c r="M42" s="8931">
        <v>0</v>
      </c>
      <c r="N42" s="8931">
        <v>0</v>
      </c>
      <c r="O42" s="8930" t="s">
        <v>10811</v>
      </c>
      <c r="P42" s="8931">
        <v>0</v>
      </c>
      <c r="Q42" s="8931">
        <v>0</v>
      </c>
      <c r="R42" s="8931">
        <v>0</v>
      </c>
      <c r="S42" s="8931">
        <v>0</v>
      </c>
      <c r="T42" s="8931">
        <v>0</v>
      </c>
      <c r="U42" s="8931">
        <v>0</v>
      </c>
      <c r="V42" s="8931">
        <v>0</v>
      </c>
      <c r="W42" s="8931">
        <v>0</v>
      </c>
      <c r="X42" s="8931">
        <v>0</v>
      </c>
      <c r="Y42" s="8931">
        <v>0</v>
      </c>
      <c r="Z42" s="8931">
        <v>0</v>
      </c>
      <c r="AA42" s="8931">
        <v>0</v>
      </c>
      <c r="AB42" s="8936">
        <f t="shared" si="19"/>
      </c>
      <c r="AC42" s="8946">
        <f t="shared" si="14"/>
      </c>
      <c r="AD42" s="8938">
        <f t="shared" si="8"/>
      </c>
      <c r="AE42" s="8947">
        <f t="shared" si="2"/>
      </c>
      <c r="AF42" s="8940">
        <f>VLOOKUP(C42,'Data Products'!$A:$J,10,0)</f>
      </c>
      <c r="AG42" s="8941">
        <f t="shared" si="16"/>
      </c>
      <c r="AH42" s="8942">
        <f t="shared" si="10"/>
      </c>
      <c r="AI42" s="8966"/>
      <c r="AJ42" s="8967"/>
      <c r="AK42" s="8967"/>
      <c r="AL42" s="8966"/>
      <c r="AM42" s="8967"/>
      <c r="AN42" s="8967"/>
    </row>
    <row r="43">
      <c r="A43" s="8930">
        <v>41</v>
      </c>
      <c r="B43" s="8930" t="s">
        <v>10749</v>
      </c>
      <c r="C43" s="8930" t="s">
        <v>10814</v>
      </c>
      <c r="D43" s="8931">
        <v>215</v>
      </c>
      <c r="E43" s="8931">
        <v>215</v>
      </c>
      <c r="F43" s="8968"/>
      <c r="G43" s="8932">
        <f>VLOOKUP(C43,'Data Products'!$A:$B,2,0)</f>
      </c>
      <c r="H43" s="8962">
        <f t="shared" si="5"/>
      </c>
      <c r="I43" s="8934">
        <v>45898</v>
      </c>
      <c r="J43" s="8935">
        <f t="shared" si="0"/>
      </c>
      <c r="K43" s="8931">
        <v>13</v>
      </c>
      <c r="L43" s="8931">
        <v>21</v>
      </c>
      <c r="M43" s="8931">
        <v>0</v>
      </c>
      <c r="N43" s="8931">
        <v>0</v>
      </c>
      <c r="O43" s="8930" t="s">
        <v>10815</v>
      </c>
      <c r="P43" s="8931">
        <v>0</v>
      </c>
      <c r="Q43" s="8931">
        <v>0</v>
      </c>
      <c r="R43" s="8931">
        <v>130</v>
      </c>
      <c r="S43" s="8931">
        <v>130</v>
      </c>
      <c r="T43" s="8931">
        <v>85</v>
      </c>
      <c r="U43" s="8931">
        <v>85</v>
      </c>
      <c r="V43" s="8931">
        <v>0</v>
      </c>
      <c r="W43" s="8931">
        <v>0</v>
      </c>
      <c r="X43" s="8931">
        <v>0</v>
      </c>
      <c r="Y43" s="8931">
        <v>0</v>
      </c>
      <c r="Z43" s="8931">
        <v>0</v>
      </c>
      <c r="AA43" s="8931">
        <v>0</v>
      </c>
      <c r="AB43" s="8936">
        <f t="shared" si="19"/>
      </c>
      <c r="AC43" s="8955">
        <f t="shared" si="14"/>
      </c>
      <c r="AD43" s="8938">
        <f t="shared" si="8"/>
      </c>
      <c r="AE43" s="8956">
        <f t="shared" si="2"/>
      </c>
      <c r="AF43" s="8940">
        <f>VLOOKUP(C43,'Data Products'!$A:$J,10,0)</f>
      </c>
      <c r="AG43" s="8941">
        <f t="shared" si="16"/>
      </c>
      <c r="AH43" s="8942">
        <f t="shared" si="10"/>
      </c>
      <c r="AI43" s="8969" t="s">
        <v>10816</v>
      </c>
      <c r="AJ43" s="8967"/>
      <c r="AK43" s="8967"/>
      <c r="AL43" s="8966"/>
      <c r="AM43" s="8967"/>
      <c r="AN43" s="8967"/>
    </row>
    <row customHeight="true" ht="18" r="44">
      <c r="A44" s="8930">
        <v>42</v>
      </c>
      <c r="B44" s="8930" t="s">
        <v>10754</v>
      </c>
      <c r="C44" s="8930" t="s">
        <v>10817</v>
      </c>
      <c r="D44" s="8950">
        <v>1842</v>
      </c>
      <c r="E44" s="8950">
        <v>1842</v>
      </c>
      <c r="F44" s="8968"/>
      <c r="G44" s="8932">
        <f>VLOOKUP(C44,'Data Products'!$A:$B,2,0)</f>
      </c>
      <c r="H44" s="8962">
        <f t="shared" si="5"/>
      </c>
      <c r="I44" s="8970">
        <v>46030</v>
      </c>
      <c r="J44" s="8935">
        <f t="shared" si="0"/>
      </c>
      <c r="K44" s="8950">
        <v>38</v>
      </c>
      <c r="L44" s="8950">
        <v>122</v>
      </c>
      <c r="M44" s="8931">
        <v>0</v>
      </c>
      <c r="N44" s="8931">
        <v>0</v>
      </c>
      <c r="O44" s="8930" t="s">
        <v>10818</v>
      </c>
      <c r="P44" s="8931">
        <v>0</v>
      </c>
      <c r="Q44" s="8931">
        <v>0</v>
      </c>
      <c r="R44" s="8931">
        <v>876</v>
      </c>
      <c r="S44" s="8931">
        <v>876</v>
      </c>
      <c r="T44" s="8931">
        <v>966</v>
      </c>
      <c r="U44" s="8931">
        <v>966</v>
      </c>
      <c r="V44" s="8931">
        <v>0</v>
      </c>
      <c r="W44" s="8931">
        <v>0</v>
      </c>
      <c r="X44" s="8931">
        <v>0</v>
      </c>
      <c r="Y44" s="8931">
        <v>0</v>
      </c>
      <c r="Z44" s="8931">
        <v>0</v>
      </c>
      <c r="AA44" s="8931">
        <v>0</v>
      </c>
      <c r="AB44" s="8936">
        <f t="shared" si="19"/>
      </c>
      <c r="AC44" s="8955">
        <f t="shared" si="14"/>
      </c>
      <c r="AD44" s="8938">
        <f t="shared" si="8"/>
      </c>
      <c r="AE44" s="8956">
        <f t="shared" si="2"/>
      </c>
      <c r="AF44" s="8940">
        <f>VLOOKUP(C44,'Data Products'!$A:$J,10,0)</f>
      </c>
      <c r="AG44" s="8941">
        <f t="shared" si="16"/>
      </c>
      <c r="AH44" s="8942">
        <f t="shared" si="10"/>
      </c>
      <c r="AI44" s="8969"/>
      <c r="AJ44" s="8967"/>
      <c r="AK44" s="8967"/>
      <c r="AL44" s="8966"/>
      <c r="AM44" s="8967"/>
      <c r="AN44" s="8967"/>
    </row>
    <row r="45">
      <c r="A45" s="8971"/>
      <c r="B45" s="8972"/>
      <c r="C45" s="8971"/>
      <c r="D45" s="8971"/>
      <c r="E45" s="8971"/>
      <c r="F45" s="8971"/>
      <c r="G45" s="8971"/>
      <c r="H45" s="8971"/>
      <c r="I45" s="8971"/>
      <c r="J45" s="8973"/>
      <c r="K45" s="8968"/>
      <c r="L45" s="8968" t="s">
        <v>10819</v>
      </c>
      <c r="M45" s="8968"/>
      <c r="N45" s="8968"/>
      <c r="O45" s="8968"/>
      <c r="P45" s="8968"/>
      <c r="Q45" s="8968"/>
      <c r="R45" s="8968"/>
      <c r="S45" s="8968"/>
      <c r="T45" s="8968"/>
      <c r="U45" s="8968"/>
      <c r="V45" s="8968"/>
      <c r="W45" s="8968"/>
      <c r="X45" s="8968"/>
      <c r="Y45" s="8968"/>
      <c r="Z45" s="8968"/>
      <c r="AA45" s="8968"/>
      <c r="AB45" s="8968"/>
      <c r="AC45" s="8968"/>
      <c r="AD45" s="8968"/>
      <c r="AE45" s="8974" t="s">
        <v>10820</v>
      </c>
      <c r="AF45" s="8975"/>
      <c r="AG45" s="8975">
        <f>SUM(AG3:AG43)</f>
      </c>
      <c r="AH45" s="8976"/>
      <c r="AI45" s="8977"/>
      <c r="AJ45" s="8978"/>
      <c r="AK45" s="8978"/>
      <c r="AL45" s="8977"/>
      <c r="AM45" s="8978"/>
      <c r="AN45" s="8978"/>
    </row>
    <row r="46">
      <c r="A46" s="8968"/>
      <c r="B46" s="8972"/>
      <c r="C46" s="8972"/>
      <c r="D46" s="8968"/>
      <c r="E46" s="8968"/>
      <c r="F46" s="8968"/>
      <c r="G46" s="8972"/>
      <c r="H46" s="8973"/>
      <c r="I46" s="8973"/>
      <c r="J46" s="8973"/>
      <c r="K46" s="8968"/>
      <c r="L46" s="8968"/>
      <c r="M46" s="8968"/>
      <c r="N46" s="8968"/>
      <c r="O46" s="8968"/>
      <c r="P46" s="8968"/>
      <c r="Q46" s="8968"/>
      <c r="R46" s="8968"/>
      <c r="S46" s="8968"/>
      <c r="T46" s="8968"/>
      <c r="U46" s="8968"/>
      <c r="V46" s="8968"/>
      <c r="W46" s="8968"/>
      <c r="X46" s="8968"/>
      <c r="Y46" s="8968"/>
      <c r="Z46" s="8968"/>
      <c r="AA46" s="8968"/>
      <c r="AB46" s="8968"/>
      <c r="AC46" s="8968"/>
      <c r="AD46" s="8968"/>
      <c r="AE46" s="8979" t="s">
        <v>10821</v>
      </c>
      <c r="AF46" s="8980">
        <f t="shared" ref="AF46:AF49" si="21">AG46/$AG$45</f>
      </c>
      <c r="AG46" s="8981">
        <f t="shared" ref="AG46:AG49" si="18">SUMIFS($AG$3:$AG$43,$AE$3:$AE$43,AE46)</f>
      </c>
      <c r="AH46" s="8982"/>
      <c r="AI46" s="8977"/>
      <c r="AJ46" s="8978"/>
      <c r="AK46" s="8978"/>
      <c r="AL46" s="8977"/>
      <c r="AM46" s="8978"/>
      <c r="AN46" s="8978"/>
    </row>
    <row r="47">
      <c r="A47" s="8968"/>
      <c r="B47" s="8972"/>
      <c r="C47" s="8972"/>
      <c r="D47" s="8968"/>
      <c r="E47" s="8968"/>
      <c r="F47" s="8968"/>
      <c r="G47" s="8972"/>
      <c r="H47" s="8973"/>
      <c r="I47" s="8973"/>
      <c r="J47" s="8973"/>
      <c r="K47" s="8968"/>
      <c r="L47" s="8968"/>
      <c r="M47" s="8968"/>
      <c r="N47" s="8968"/>
      <c r="O47" s="8968"/>
      <c r="P47" s="8968"/>
      <c r="Q47" s="8968"/>
      <c r="R47" s="8968"/>
      <c r="S47" s="8968"/>
      <c r="T47" s="8968"/>
      <c r="U47" s="8968"/>
      <c r="V47" s="8968"/>
      <c r="W47" s="8968"/>
      <c r="X47" s="8968"/>
      <c r="Y47" s="8968"/>
      <c r="Z47" s="8968"/>
      <c r="AA47" s="8968"/>
      <c r="AB47" s="8968"/>
      <c r="AC47" s="8968"/>
      <c r="AD47" s="8968"/>
      <c r="AE47" s="8979" t="s">
        <v>10822</v>
      </c>
      <c r="AF47" s="8980">
        <f t="shared" si="21"/>
      </c>
      <c r="AG47" s="8981">
        <f t="shared" si="18"/>
      </c>
      <c r="AH47" s="8982"/>
      <c r="AI47" s="8977"/>
      <c r="AJ47" s="8978"/>
      <c r="AK47" s="8978"/>
      <c r="AL47" s="8977"/>
      <c r="AM47" s="8978"/>
      <c r="AN47" s="8978"/>
    </row>
    <row r="48">
      <c r="A48" s="8968"/>
      <c r="B48" s="8972"/>
      <c r="C48" s="8972"/>
      <c r="D48" s="8968"/>
      <c r="E48" s="8968"/>
      <c r="F48" s="8968"/>
      <c r="G48" s="8972"/>
      <c r="H48" s="8973"/>
      <c r="I48" s="8973"/>
      <c r="J48" s="8973"/>
      <c r="K48" s="8968"/>
      <c r="L48" s="8968"/>
      <c r="M48" s="8968"/>
      <c r="N48" s="8968"/>
      <c r="O48" s="8968"/>
      <c r="P48" s="8968"/>
      <c r="Q48" s="8968"/>
      <c r="R48" s="8968"/>
      <c r="S48" s="8968"/>
      <c r="T48" s="8968"/>
      <c r="U48" s="8968"/>
      <c r="V48" s="8968"/>
      <c r="W48" s="8968"/>
      <c r="X48" s="8968"/>
      <c r="Y48" s="8968"/>
      <c r="Z48" s="8968"/>
      <c r="AA48" s="8968"/>
      <c r="AB48" s="8968"/>
      <c r="AC48" s="8968"/>
      <c r="AD48" s="8968"/>
      <c r="AE48" s="8979" t="s">
        <v>10823</v>
      </c>
      <c r="AF48" s="8980">
        <f t="shared" si="21"/>
      </c>
      <c r="AG48" s="8981">
        <f t="shared" si="18"/>
      </c>
      <c r="AH48" s="8982"/>
      <c r="AI48" s="8977"/>
      <c r="AJ48" s="8978"/>
      <c r="AK48" s="8978"/>
      <c r="AL48" s="8977"/>
      <c r="AM48" s="8978"/>
      <c r="AN48" s="8978"/>
    </row>
    <row r="49">
      <c r="A49" s="8968"/>
      <c r="B49" s="8972"/>
      <c r="C49" s="8972"/>
      <c r="D49" s="8968"/>
      <c r="E49" s="8968"/>
      <c r="F49" s="8968"/>
      <c r="G49" s="8972"/>
      <c r="H49" s="8973"/>
      <c r="I49" s="8973"/>
      <c r="J49" s="8973"/>
      <c r="K49" s="8968"/>
      <c r="L49" s="8968"/>
      <c r="M49" s="8968"/>
      <c r="N49" s="8968"/>
      <c r="O49" s="8968"/>
      <c r="P49" s="8968"/>
      <c r="Q49" s="8968"/>
      <c r="R49" s="8968"/>
      <c r="S49" s="8968"/>
      <c r="T49" s="8968"/>
      <c r="U49" s="8968"/>
      <c r="V49" s="8968"/>
      <c r="W49" s="8968"/>
      <c r="X49" s="8968"/>
      <c r="Y49" s="8968"/>
      <c r="Z49" s="8968"/>
      <c r="AA49" s="8968"/>
      <c r="AB49" s="8968"/>
      <c r="AC49" s="8968"/>
      <c r="AD49" s="8968"/>
      <c r="AE49" s="8979" t="s">
        <v>10824</v>
      </c>
      <c r="AF49" s="8980">
        <f t="shared" si="21"/>
      </c>
      <c r="AG49" s="8981">
        <f t="shared" si="18"/>
      </c>
      <c r="AH49" s="8982"/>
      <c r="AI49" s="8977"/>
      <c r="AJ49" s="8978"/>
      <c r="AK49" s="8978"/>
      <c r="AL49" s="8977"/>
      <c r="AM49" s="8978"/>
      <c r="AN49" s="8978"/>
    </row>
    <row r="50">
      <c r="A50" s="8968"/>
      <c r="B50" s="8972"/>
      <c r="C50" s="8972"/>
      <c r="D50" s="8968"/>
      <c r="E50" s="8968"/>
      <c r="F50" s="8968"/>
      <c r="G50" s="8972"/>
      <c r="H50" s="8973"/>
      <c r="I50" s="8973"/>
      <c r="J50" s="8973"/>
      <c r="K50" s="8968"/>
      <c r="L50" s="8968"/>
      <c r="M50" s="8968"/>
      <c r="N50" s="8968"/>
      <c r="O50" s="8968"/>
      <c r="P50" s="8968"/>
      <c r="Q50" s="8968"/>
      <c r="R50" s="8968"/>
      <c r="S50" s="8968"/>
      <c r="T50" s="8968"/>
      <c r="U50" s="8968"/>
      <c r="V50" s="8968"/>
      <c r="W50" s="8968"/>
      <c r="X50" s="8968"/>
      <c r="Y50" s="8968"/>
      <c r="Z50" s="8968"/>
      <c r="AA50" s="8968"/>
      <c r="AB50" s="8968"/>
      <c r="AC50" s="8968"/>
      <c r="AD50" s="8968"/>
      <c r="AE50" s="8979" t="s">
        <v>10738</v>
      </c>
      <c r="AF50" s="8983">
        <f>AVERAGE(AH3:AH43)/AVERAGE(D3:D43)</f>
      </c>
      <c r="AG50" s="8981">
        <f>SUMIF($H$3:$H$43,"&lt;90",$AG$3:$AG$43)</f>
      </c>
      <c r="AH50" s="8984"/>
      <c r="AI50" s="8977"/>
      <c r="AJ50" s="8978"/>
      <c r="AK50" s="8978"/>
      <c r="AL50" s="8977"/>
      <c r="AM50" s="8978"/>
      <c r="AN50" s="8978"/>
    </row>
    <row r="51">
      <c r="A51" s="8968"/>
      <c r="B51" s="8972"/>
      <c r="C51" s="8972"/>
      <c r="D51" s="8968"/>
      <c r="E51" s="8968"/>
      <c r="F51" s="8968"/>
      <c r="G51" s="8972"/>
      <c r="H51" s="8973"/>
      <c r="I51" s="8973"/>
      <c r="J51" s="8973"/>
      <c r="K51" s="8968"/>
      <c r="L51" s="8968"/>
      <c r="M51" s="8968"/>
      <c r="N51" s="8968"/>
      <c r="O51" s="8968"/>
      <c r="P51" s="8968"/>
      <c r="Q51" s="8968"/>
      <c r="R51" s="8968"/>
      <c r="S51" s="8968"/>
      <c r="T51" s="8968"/>
      <c r="U51" s="8968"/>
      <c r="V51" s="8968"/>
      <c r="W51" s="8968"/>
      <c r="X51" s="8968"/>
      <c r="Y51" s="8968"/>
      <c r="Z51" s="8968"/>
      <c r="AA51" s="8968"/>
      <c r="AB51" s="8968"/>
      <c r="AC51" s="8968"/>
      <c r="AD51" s="8968"/>
      <c r="AE51" s="8968"/>
      <c r="AF51" s="8984"/>
      <c r="AG51" s="8984"/>
      <c r="AH51" s="8984"/>
      <c r="AI51" s="8977"/>
      <c r="AJ51" s="8978"/>
      <c r="AK51" s="8978"/>
      <c r="AL51" s="8977"/>
      <c r="AM51" s="8978"/>
      <c r="AN51" s="8978"/>
    </row>
    <row r="52">
      <c r="A52" s="8925" t="s">
        <v>10825</v>
      </c>
      <c r="B52" s="8925" t="s">
        <v>10713</v>
      </c>
      <c r="C52" s="8925" t="s">
        <v>10714</v>
      </c>
      <c r="D52" s="8925" t="s">
        <v>10715</v>
      </c>
      <c r="E52" s="8925"/>
      <c r="F52" s="8925" t="s">
        <v>10826</v>
      </c>
      <c r="G52" s="8985" t="s">
        <v>10717</v>
      </c>
      <c r="H52" s="8986" t="s">
        <v>10718</v>
      </c>
      <c r="I52" s="8924" t="s">
        <v>10719</v>
      </c>
      <c r="J52" s="8924" t="s">
        <v>10720</v>
      </c>
      <c r="K52" s="8925" t="s">
        <v>10721</v>
      </c>
      <c r="L52" s="8925" t="s">
        <v>10722</v>
      </c>
      <c r="M52" s="8925" t="s">
        <v>10827</v>
      </c>
      <c r="N52" s="8925" t="s">
        <v>10828</v>
      </c>
      <c r="O52" s="8925" t="s">
        <v>10725</v>
      </c>
      <c r="P52" s="8987"/>
      <c r="Q52" s="8987"/>
      <c r="R52" s="8987"/>
      <c r="S52" s="8987"/>
      <c r="T52" s="8987"/>
      <c r="U52" s="8987"/>
      <c r="V52" s="8987"/>
      <c r="W52" s="8987"/>
      <c r="X52" s="8987"/>
      <c r="Y52" s="8987"/>
      <c r="Z52" s="8987"/>
      <c r="AA52" s="8987"/>
      <c r="AB52" s="8988" t="s">
        <v>10732</v>
      </c>
      <c r="AC52" s="8986" t="s">
        <v>10733</v>
      </c>
      <c r="AD52" s="8986" t="s">
        <v>10829</v>
      </c>
      <c r="AE52" s="8986" t="s">
        <v>10830</v>
      </c>
      <c r="AF52" s="8989" t="s">
        <v>10736</v>
      </c>
      <c r="AG52" s="8989" t="s">
        <v>10737</v>
      </c>
      <c r="AH52" s="8924" t="s">
        <v>10738</v>
      </c>
      <c r="AI52" s="8986" t="s">
        <v>10739</v>
      </c>
      <c r="AJ52" s="8924" t="s">
        <v>10740</v>
      </c>
      <c r="AK52" s="8925" t="s">
        <v>10741</v>
      </c>
      <c r="AL52" s="8925" t="s">
        <v>10831</v>
      </c>
      <c r="AM52" s="8925" t="s">
        <v>10743</v>
      </c>
      <c r="AN52" s="8925" t="s">
        <v>10744</v>
      </c>
    </row>
    <row r="53">
      <c r="A53" s="8925" t="s">
        <v>10745</v>
      </c>
      <c r="B53" s="8925"/>
      <c r="C53" s="8925"/>
      <c r="D53" s="8925" t="s">
        <v>10746</v>
      </c>
      <c r="E53" s="8929" t="s">
        <v>10747</v>
      </c>
      <c r="F53" s="8925"/>
      <c r="G53" s="8990"/>
      <c r="H53" s="8986"/>
      <c r="I53" s="8924"/>
      <c r="J53" s="8924"/>
      <c r="K53" s="8925" t="s">
        <v>10748</v>
      </c>
      <c r="L53" s="8925" t="s">
        <v>10748</v>
      </c>
      <c r="M53" s="8925"/>
      <c r="N53" s="8925"/>
      <c r="O53" s="8925"/>
      <c r="P53" s="8987"/>
      <c r="Q53" s="8987"/>
      <c r="R53" s="8987"/>
      <c r="S53" s="8987"/>
      <c r="T53" s="8987"/>
      <c r="U53" s="8987"/>
      <c r="V53" s="8987"/>
      <c r="W53" s="8987"/>
      <c r="X53" s="8987"/>
      <c r="Y53" s="8987"/>
      <c r="Z53" s="8987"/>
      <c r="AA53" s="8987"/>
      <c r="AB53" s="8988"/>
      <c r="AC53" s="8986"/>
      <c r="AD53" s="8986"/>
      <c r="AE53" s="8986"/>
      <c r="AF53" s="8989"/>
      <c r="AG53" s="8989"/>
      <c r="AH53" s="8924"/>
      <c r="AI53" s="8986"/>
      <c r="AJ53" s="8924"/>
      <c r="AK53" s="8925"/>
      <c r="AL53" s="8925"/>
      <c r="AM53" s="8925"/>
      <c r="AN53" s="8925"/>
    </row>
    <row r="54">
      <c r="A54" s="8991">
        <v>1</v>
      </c>
      <c r="B54" s="8930" t="s">
        <v>10754</v>
      </c>
      <c r="C54" s="8930" t="s">
        <v>10832</v>
      </c>
      <c r="D54" s="8931">
        <v>19282</v>
      </c>
      <c r="E54" s="8945">
        <v>19282</v>
      </c>
      <c r="F54" s="8992"/>
      <c r="G54" s="8993">
        <f>VLOOKUP(C54,'Data Products'!$A:$J,2,0)</f>
      </c>
      <c r="H54" s="8994">
        <f t="shared" ref="H54:H78" si="6">IFERROR(G54-TODAY(),"")</f>
      </c>
      <c r="I54" s="8934">
        <v>45840</v>
      </c>
      <c r="J54" s="8935">
        <f t="shared" ref="J54:J125" si="1">TODAY()-I54</f>
      </c>
      <c r="K54" s="8950">
        <v>8452</v>
      </c>
      <c r="L54" s="8995">
        <v>12535</v>
      </c>
      <c r="M54" s="8931">
        <v>6000</v>
      </c>
      <c r="N54" s="8931">
        <v>12000</v>
      </c>
      <c r="O54" s="8930" t="s">
        <v>10759</v>
      </c>
      <c r="P54" s="8968"/>
      <c r="Q54" s="8968"/>
      <c r="R54" s="8996"/>
      <c r="S54" s="8968"/>
      <c r="T54" s="8968"/>
      <c r="U54" s="8968"/>
      <c r="V54" s="8968"/>
      <c r="W54" s="8968"/>
      <c r="X54" s="8968"/>
      <c r="Y54" s="8968"/>
      <c r="Z54" s="8968"/>
      <c r="AA54" s="8968"/>
      <c r="AB54" s="8997">
        <f t="shared" ref="AB54:AB125" si="20">L54/30</f>
      </c>
      <c r="AC54" s="8951">
        <f t="shared" ref="AC54:AC125" si="15">IFERROR(D54/AB54,"-")</f>
      </c>
      <c r="AD54" s="8938">
        <f t="shared" ref="AD54:AD125" si="9">IFERROR(TODAY()+AC54,"-")</f>
      </c>
      <c r="AE54" s="8952">
        <f t="shared" ref="AE54:AE125" si="3">_xlfn.IFS(AC54="-","Not sold yet",AND(AC54&lt;=150,AC54&gt;60),"Out of stock more than 60 days",AC54&lt;=60,"Out of stock less than 60 days",AC54&gt;=150,"Out of stock more than 150 days")</f>
      </c>
      <c r="AF54" s="8940">
        <f>VLOOKUP(C54,'Data Products'!$A:$J,10,0)</f>
      </c>
      <c r="AG54" s="8941">
        <f t="shared" ref="AG54:AG125" si="17">AF54*D54</f>
      </c>
      <c r="AH54" s="8941"/>
      <c r="AI54" s="8958"/>
      <c r="AJ54" s="8943"/>
      <c r="AK54" s="8944"/>
      <c r="AL54" s="8943"/>
      <c r="AM54" s="8944"/>
      <c r="AN54" s="8944"/>
    </row>
    <row customHeight="true" hidden="true" ht="18" r="55">
      <c r="A55" s="8991">
        <v>2</v>
      </c>
      <c r="B55" s="8930" t="s">
        <v>10757</v>
      </c>
      <c r="C55" s="8930" t="s">
        <v>10833</v>
      </c>
      <c r="D55" s="8931">
        <v>0</v>
      </c>
      <c r="E55" s="8945">
        <v>0</v>
      </c>
      <c r="F55" s="8992"/>
      <c r="G55" s="8993">
        <f>VLOOKUP(C55,'Data Products'!$A:$J,2,0)</f>
      </c>
      <c r="H55" s="8994">
        <f t="shared" si="6"/>
      </c>
      <c r="I55" s="8934">
        <v>45376</v>
      </c>
      <c r="J55" s="8935">
        <f t="shared" si="1"/>
      </c>
      <c r="K55" s="8931">
        <v>0</v>
      </c>
      <c r="L55" s="8931">
        <v>0</v>
      </c>
      <c r="M55" s="8931">
        <v>0</v>
      </c>
      <c r="N55" s="8931">
        <v>0</v>
      </c>
      <c r="O55" s="8930" t="s">
        <v>10834</v>
      </c>
      <c r="P55" s="8968"/>
      <c r="Q55" s="8968"/>
      <c r="R55" s="8996"/>
      <c r="S55" s="8968"/>
      <c r="T55" s="8968"/>
      <c r="U55" s="8968"/>
      <c r="V55" s="8968"/>
      <c r="W55" s="8968"/>
      <c r="X55" s="8968"/>
      <c r="Y55" s="8968"/>
      <c r="Z55" s="8968"/>
      <c r="AA55" s="8968"/>
      <c r="AB55" s="8997">
        <f t="shared" si="20"/>
      </c>
      <c r="AC55" s="8946">
        <f t="shared" si="15"/>
      </c>
      <c r="AD55" s="8938">
        <f t="shared" si="9"/>
      </c>
      <c r="AE55" s="8947">
        <f t="shared" si="3"/>
      </c>
      <c r="AF55" s="8940">
        <f>VLOOKUP(C55,'Data Products'!$A:$J,10,0)</f>
      </c>
      <c r="AG55" s="8941">
        <f t="shared" si="17"/>
      </c>
      <c r="AH55" s="8941">
        <f t="shared" ref="AH55:AH90" si="11">IF(H55&lt;=90,D55,0)</f>
      </c>
      <c r="AI55" s="8953"/>
      <c r="AJ55" s="8943"/>
      <c r="AK55" s="8944"/>
      <c r="AL55" s="8943"/>
      <c r="AM55" s="8944"/>
      <c r="AN55" s="8944"/>
    </row>
    <row customHeight="true" hidden="true" ht="18" r="56">
      <c r="A56" s="8991">
        <v>3</v>
      </c>
      <c r="B56" s="8930" t="s">
        <v>10757</v>
      </c>
      <c r="C56" s="8930" t="s">
        <v>10835</v>
      </c>
      <c r="D56" s="8931">
        <v>0</v>
      </c>
      <c r="E56" s="8945">
        <v>0</v>
      </c>
      <c r="F56" s="8992"/>
      <c r="G56" s="8993">
        <f>VLOOKUP(C56,'Data Products'!$A:$J,2,0)</f>
      </c>
      <c r="H56" s="8994">
        <f t="shared" si="6"/>
      </c>
      <c r="I56" s="8970">
        <v>45721</v>
      </c>
      <c r="J56" s="8935">
        <f t="shared" si="1"/>
      </c>
      <c r="K56" s="8931">
        <v>0</v>
      </c>
      <c r="L56" s="8931">
        <v>0</v>
      </c>
      <c r="M56" s="8998" t="s">
        <v>10836</v>
      </c>
      <c r="N56" s="8998" t="s">
        <v>10836</v>
      </c>
      <c r="O56" s="8930" t="s">
        <v>10834</v>
      </c>
      <c r="P56" s="8968"/>
      <c r="Q56" s="8968"/>
      <c r="R56" s="8996"/>
      <c r="S56" s="8968"/>
      <c r="T56" s="8968"/>
      <c r="U56" s="8968"/>
      <c r="V56" s="8968"/>
      <c r="W56" s="8968"/>
      <c r="X56" s="8968"/>
      <c r="Y56" s="8968"/>
      <c r="Z56" s="8968"/>
      <c r="AA56" s="8968"/>
      <c r="AB56" s="8997">
        <f t="shared" si="20"/>
      </c>
      <c r="AC56" s="8946">
        <f t="shared" si="15"/>
      </c>
      <c r="AD56" s="8938">
        <f t="shared" si="9"/>
      </c>
      <c r="AE56" s="8947">
        <f t="shared" si="3"/>
      </c>
      <c r="AF56" s="8940">
        <f>VLOOKUP(C56,'Data Products'!$A:$J,10,0)</f>
      </c>
      <c r="AG56" s="8941">
        <f t="shared" si="17"/>
      </c>
      <c r="AH56" s="8941">
        <f t="shared" si="11"/>
      </c>
      <c r="AI56" s="8953"/>
      <c r="AJ56" s="8943"/>
      <c r="AK56" s="8944"/>
      <c r="AL56" s="8943"/>
      <c r="AM56" s="8944"/>
      <c r="AN56" s="8944"/>
    </row>
    <row customHeight="true" hidden="true" ht="18" r="57">
      <c r="A57" s="8991">
        <v>4</v>
      </c>
      <c r="B57" s="8930" t="s">
        <v>10757</v>
      </c>
      <c r="C57" s="8930" t="s">
        <v>10837</v>
      </c>
      <c r="D57" s="8931">
        <v>0</v>
      </c>
      <c r="E57" s="8945">
        <v>0</v>
      </c>
      <c r="F57" s="8992"/>
      <c r="G57" s="8993">
        <f>VLOOKUP(C57,'Data Products'!$A:$J,2,0)</f>
      </c>
      <c r="H57" s="8994">
        <f t="shared" si="6"/>
      </c>
      <c r="I57" s="8934">
        <v>45460</v>
      </c>
      <c r="J57" s="8935">
        <f t="shared" si="1"/>
      </c>
      <c r="K57" s="8931">
        <v>0</v>
      </c>
      <c r="L57" s="8931">
        <v>0</v>
      </c>
      <c r="M57" s="8931">
        <v>0</v>
      </c>
      <c r="N57" s="8931">
        <v>0</v>
      </c>
      <c r="O57" s="8930" t="s">
        <v>10834</v>
      </c>
      <c r="P57" s="8968"/>
      <c r="Q57" s="8968"/>
      <c r="R57" s="8999"/>
      <c r="S57" s="8968"/>
      <c r="T57" s="8968"/>
      <c r="U57" s="8968"/>
      <c r="V57" s="8968"/>
      <c r="W57" s="8968"/>
      <c r="X57" s="8968"/>
      <c r="Y57" s="8968"/>
      <c r="Z57" s="8968"/>
      <c r="AA57" s="8968"/>
      <c r="AB57" s="8997">
        <f t="shared" si="20"/>
      </c>
      <c r="AC57" s="8946">
        <f t="shared" si="15"/>
      </c>
      <c r="AD57" s="8938">
        <f t="shared" si="9"/>
      </c>
      <c r="AE57" s="8947">
        <f t="shared" si="3"/>
      </c>
      <c r="AF57" s="8940">
        <f>VLOOKUP(C57,'Data Products'!$A:$J,10,0)</f>
      </c>
      <c r="AG57" s="8941">
        <f t="shared" si="17"/>
      </c>
      <c r="AH57" s="8941">
        <f t="shared" si="11"/>
      </c>
      <c r="AI57" s="8943"/>
      <c r="AJ57" s="8944"/>
      <c r="AK57" s="8944"/>
      <c r="AL57" s="8943"/>
      <c r="AM57" s="8944"/>
      <c r="AN57" s="8944"/>
    </row>
    <row customHeight="true" hidden="true" ht="18" r="58">
      <c r="A58" s="8991">
        <v>5</v>
      </c>
      <c r="B58" s="8930" t="s">
        <v>10782</v>
      </c>
      <c r="C58" s="8930" t="s">
        <v>10838</v>
      </c>
      <c r="D58" s="8931">
        <v>0</v>
      </c>
      <c r="E58" s="8945">
        <v>0</v>
      </c>
      <c r="F58" s="8992"/>
      <c r="G58" s="8993">
        <f>VLOOKUP(C58,'Data Products'!$A:$J,2,0)</f>
      </c>
      <c r="H58" s="8994">
        <f t="shared" si="6"/>
      </c>
      <c r="I58" s="8934">
        <v>45667</v>
      </c>
      <c r="J58" s="8935">
        <f t="shared" si="1"/>
      </c>
      <c r="K58" s="8931">
        <v>0</v>
      </c>
      <c r="L58" s="8931">
        <v>0</v>
      </c>
      <c r="M58" s="8931">
        <v>500</v>
      </c>
      <c r="N58" s="8931">
        <v>1000</v>
      </c>
      <c r="O58" s="9000" t="s">
        <v>10767</v>
      </c>
      <c r="P58" s="8968"/>
      <c r="Q58" s="8968"/>
      <c r="R58" s="8996"/>
      <c r="S58" s="8968"/>
      <c r="T58" s="8968"/>
      <c r="U58" s="8968"/>
      <c r="V58" s="8968"/>
      <c r="W58" s="8968"/>
      <c r="X58" s="8968"/>
      <c r="Y58" s="8968"/>
      <c r="Z58" s="8968"/>
      <c r="AA58" s="8968"/>
      <c r="AB58" s="8997">
        <f t="shared" si="20"/>
      </c>
      <c r="AC58" s="8946">
        <f t="shared" si="15"/>
      </c>
      <c r="AD58" s="8938">
        <f t="shared" si="9"/>
      </c>
      <c r="AE58" s="8947">
        <f t="shared" si="3"/>
      </c>
      <c r="AF58" s="8940">
        <f>VLOOKUP(C58,'Data Products'!$A:$J,10,0)</f>
      </c>
      <c r="AG58" s="8941">
        <f t="shared" si="17"/>
      </c>
      <c r="AH58" s="8941">
        <f t="shared" si="11"/>
      </c>
      <c r="AI58" s="8953"/>
      <c r="AJ58" s="8944"/>
      <c r="AK58" s="8944">
        <v>200</v>
      </c>
      <c r="AL58" s="8943"/>
      <c r="AM58" s="8944"/>
      <c r="AN58" s="8944"/>
    </row>
    <row r="59">
      <c r="A59" s="8991">
        <v>6</v>
      </c>
      <c r="B59" s="8930" t="s">
        <v>10757</v>
      </c>
      <c r="C59" s="8930" t="s">
        <v>10839</v>
      </c>
      <c r="D59" s="8931">
        <v>3</v>
      </c>
      <c r="E59" s="8945">
        <v>3</v>
      </c>
      <c r="F59" s="8992"/>
      <c r="G59" s="8993">
        <f>VLOOKUP(C59,'Data Products'!$A:$J,2,0)</f>
      </c>
      <c r="H59" s="8994">
        <f t="shared" si="6"/>
      </c>
      <c r="I59" s="8934">
        <v>45667</v>
      </c>
      <c r="J59" s="8935">
        <f t="shared" si="1"/>
      </c>
      <c r="K59" s="8931">
        <v>0</v>
      </c>
      <c r="L59" s="8931">
        <v>0</v>
      </c>
      <c r="M59" s="8931">
        <v>500</v>
      </c>
      <c r="N59" s="8931">
        <v>1000</v>
      </c>
      <c r="O59" s="8930" t="s">
        <v>10767</v>
      </c>
      <c r="P59" s="8968"/>
      <c r="Q59" s="8968"/>
      <c r="R59" s="8996"/>
      <c r="S59" s="8968"/>
      <c r="T59" s="8968"/>
      <c r="U59" s="8968"/>
      <c r="V59" s="8968"/>
      <c r="W59" s="8968"/>
      <c r="X59" s="8968"/>
      <c r="Y59" s="8968"/>
      <c r="Z59" s="8968"/>
      <c r="AA59" s="8968"/>
      <c r="AB59" s="8997">
        <f t="shared" si="20"/>
      </c>
      <c r="AC59" s="8951">
        <f t="shared" si="15"/>
      </c>
      <c r="AD59" s="8938">
        <f t="shared" si="9"/>
      </c>
      <c r="AE59" s="8952">
        <f t="shared" si="3"/>
      </c>
      <c r="AF59" s="8940">
        <f>VLOOKUP(C59,'Data Products'!$A:$J,10,0)</f>
      </c>
      <c r="AG59" s="8941">
        <f t="shared" si="17"/>
      </c>
      <c r="AH59" s="8941">
        <f t="shared" si="11"/>
      </c>
      <c r="AI59" s="8953"/>
      <c r="AJ59" s="8944"/>
      <c r="AK59" s="8944"/>
      <c r="AL59" s="8943"/>
      <c r="AM59" s="8944"/>
      <c r="AN59" s="8944"/>
    </row>
    <row r="60">
      <c r="A60" s="8991">
        <v>7</v>
      </c>
      <c r="B60" s="8930" t="s">
        <v>10749</v>
      </c>
      <c r="C60" s="8930" t="s">
        <v>10840</v>
      </c>
      <c r="D60" s="8931">
        <v>182</v>
      </c>
      <c r="E60" s="8945">
        <v>182</v>
      </c>
      <c r="F60" s="8992"/>
      <c r="G60" s="8993">
        <f>VLOOKUP(C60,'Data Products'!$A:$J,2,0)</f>
      </c>
      <c r="H60" s="8994">
        <f t="shared" si="6"/>
      </c>
      <c r="I60" s="8934">
        <v>45617</v>
      </c>
      <c r="J60" s="8935">
        <f t="shared" si="1"/>
      </c>
      <c r="K60" s="8931">
        <v>28</v>
      </c>
      <c r="L60" s="8931">
        <v>51</v>
      </c>
      <c r="M60" s="8931">
        <v>300</v>
      </c>
      <c r="N60" s="8931">
        <v>500</v>
      </c>
      <c r="O60" s="9001" t="s">
        <v>10767</v>
      </c>
      <c r="P60" s="8968"/>
      <c r="Q60" s="8968"/>
      <c r="R60" s="8996"/>
      <c r="S60" s="8968"/>
      <c r="T60" s="8968"/>
      <c r="U60" s="8968"/>
      <c r="V60" s="8968"/>
      <c r="W60" s="8968"/>
      <c r="X60" s="8968"/>
      <c r="Y60" s="8968"/>
      <c r="Z60" s="8968"/>
      <c r="AA60" s="8968"/>
      <c r="AB60" s="8997">
        <f t="shared" si="20"/>
      </c>
      <c r="AC60" s="8955">
        <f t="shared" si="15"/>
      </c>
      <c r="AD60" s="8938">
        <f t="shared" si="9"/>
      </c>
      <c r="AE60" s="8956">
        <f t="shared" si="3"/>
      </c>
      <c r="AF60" s="8940">
        <f>VLOOKUP(C60,'Data Products'!$A:$J,10,0)</f>
      </c>
      <c r="AG60" s="8941">
        <f t="shared" si="17"/>
      </c>
      <c r="AH60" s="8941">
        <f t="shared" si="11"/>
      </c>
      <c r="AI60" s="8943"/>
      <c r="AJ60" s="8944"/>
      <c r="AK60" s="8944"/>
      <c r="AL60" s="8943"/>
      <c r="AM60" s="8944"/>
      <c r="AN60" s="8944"/>
    </row>
    <row customHeight="true" hidden="true" ht="18" r="61">
      <c r="A61" s="8991">
        <v>8</v>
      </c>
      <c r="B61" s="8930" t="s">
        <v>10749</v>
      </c>
      <c r="C61" s="8930" t="s">
        <v>10841</v>
      </c>
      <c r="D61" s="8931">
        <v>0</v>
      </c>
      <c r="E61" s="8945">
        <v>0</v>
      </c>
      <c r="F61" s="8992"/>
      <c r="G61" s="8993">
        <f>VLOOKUP(C61,'Data Products'!$A:$J,2,0)</f>
      </c>
      <c r="H61" s="9002">
        <f t="shared" si="6"/>
      </c>
      <c r="I61" s="8934">
        <v>45504</v>
      </c>
      <c r="J61" s="8935">
        <f t="shared" si="1"/>
      </c>
      <c r="K61" s="8931">
        <v>0</v>
      </c>
      <c r="L61" s="8931">
        <v>0</v>
      </c>
      <c r="M61" s="8931">
        <v>0</v>
      </c>
      <c r="N61" s="8931">
        <v>0</v>
      </c>
      <c r="O61" s="8930" t="s">
        <v>10767</v>
      </c>
      <c r="P61" s="8968"/>
      <c r="Q61" s="8968"/>
      <c r="R61" s="8996"/>
      <c r="S61" s="8968"/>
      <c r="T61" s="8968"/>
      <c r="U61" s="8968"/>
      <c r="V61" s="8968"/>
      <c r="W61" s="8968"/>
      <c r="X61" s="8968"/>
      <c r="Y61" s="8968"/>
      <c r="Z61" s="8968"/>
      <c r="AA61" s="8968"/>
      <c r="AB61" s="8997">
        <f t="shared" si="20"/>
      </c>
      <c r="AC61" s="8946">
        <f t="shared" si="15"/>
      </c>
      <c r="AD61" s="8938">
        <f t="shared" si="9"/>
      </c>
      <c r="AE61" s="8947">
        <f t="shared" si="3"/>
      </c>
      <c r="AF61" s="8940">
        <f>VLOOKUP(C61,'Data Products'!$A:$J,10,0)</f>
      </c>
      <c r="AG61" s="8941">
        <f t="shared" si="17"/>
      </c>
      <c r="AH61" s="8941">
        <f t="shared" si="11"/>
      </c>
      <c r="AI61" s="8943"/>
      <c r="AJ61" s="8944"/>
      <c r="AK61" s="8944"/>
      <c r="AL61" s="8943"/>
      <c r="AM61" s="8944"/>
      <c r="AN61" s="8944"/>
    </row>
    <row customHeight="true" hidden="true" ht="18" r="62">
      <c r="A62" s="8991">
        <v>9</v>
      </c>
      <c r="B62" s="8930" t="s">
        <v>10749</v>
      </c>
      <c r="C62" s="8930" t="s">
        <v>10842</v>
      </c>
      <c r="D62" s="8931">
        <v>0</v>
      </c>
      <c r="E62" s="8945">
        <v>0</v>
      </c>
      <c r="F62" s="8992"/>
      <c r="G62" s="8993">
        <f>VLOOKUP(C62,'Data Products'!$A:$J,2,0)</f>
      </c>
      <c r="H62" s="8994">
        <f t="shared" si="6"/>
      </c>
      <c r="I62" s="8934">
        <v>45530</v>
      </c>
      <c r="J62" s="8935">
        <f t="shared" si="1"/>
      </c>
      <c r="K62" s="8931">
        <v>0</v>
      </c>
      <c r="L62" s="8931">
        <v>0</v>
      </c>
      <c r="M62" s="8931">
        <v>100</v>
      </c>
      <c r="N62" s="8931">
        <v>300</v>
      </c>
      <c r="O62" s="8930" t="s">
        <v>10767</v>
      </c>
      <c r="P62" s="8968"/>
      <c r="Q62" s="8968"/>
      <c r="R62" s="8996"/>
      <c r="S62" s="8968"/>
      <c r="T62" s="8968"/>
      <c r="U62" s="8968"/>
      <c r="V62" s="8968"/>
      <c r="W62" s="8968"/>
      <c r="X62" s="8968"/>
      <c r="Y62" s="8968"/>
      <c r="Z62" s="8968"/>
      <c r="AA62" s="8968"/>
      <c r="AB62" s="8997">
        <f t="shared" si="20"/>
      </c>
      <c r="AC62" s="8951">
        <f t="shared" si="15"/>
      </c>
      <c r="AD62" s="8938">
        <f t="shared" si="9"/>
      </c>
      <c r="AE62" s="8952">
        <f t="shared" si="3"/>
      </c>
      <c r="AF62" s="8940">
        <f>VLOOKUP(C62,'Data Products'!$A:$J,10,0)</f>
      </c>
      <c r="AG62" s="8941">
        <f t="shared" si="17"/>
      </c>
      <c r="AH62" s="8941">
        <f t="shared" si="11"/>
      </c>
      <c r="AI62" s="8943"/>
      <c r="AJ62" s="8944"/>
      <c r="AK62" s="8944"/>
      <c r="AL62" s="8943"/>
      <c r="AM62" s="8944"/>
      <c r="AN62" s="8944"/>
    </row>
    <row customHeight="true" hidden="true" ht="18" r="63">
      <c r="A63" s="8991">
        <v>10</v>
      </c>
      <c r="B63" s="8930" t="s">
        <v>10749</v>
      </c>
      <c r="C63" s="8930" t="s">
        <v>10843</v>
      </c>
      <c r="D63" s="8931">
        <v>0</v>
      </c>
      <c r="E63" s="8945">
        <v>0</v>
      </c>
      <c r="F63" s="8992"/>
      <c r="G63" s="8993">
        <f>VLOOKUP(C63,'Data Products'!$A:$J,2,0)</f>
      </c>
      <c r="H63" s="8994">
        <f t="shared" si="6"/>
      </c>
      <c r="I63" s="8934">
        <v>45667</v>
      </c>
      <c r="J63" s="8935">
        <f t="shared" si="1"/>
      </c>
      <c r="K63" s="8931">
        <v>0</v>
      </c>
      <c r="L63" s="8931">
        <v>0</v>
      </c>
      <c r="M63" s="8931">
        <v>500</v>
      </c>
      <c r="N63" s="8931">
        <v>1000</v>
      </c>
      <c r="O63" s="8930" t="s">
        <v>10767</v>
      </c>
      <c r="P63" s="8968"/>
      <c r="Q63" s="8968"/>
      <c r="R63" s="8996"/>
      <c r="S63" s="8968"/>
      <c r="T63" s="8968"/>
      <c r="U63" s="8968"/>
      <c r="V63" s="8968"/>
      <c r="W63" s="8968"/>
      <c r="X63" s="8968"/>
      <c r="Y63" s="8968"/>
      <c r="Z63" s="8968"/>
      <c r="AA63" s="8968"/>
      <c r="AB63" s="8997">
        <f t="shared" si="20"/>
      </c>
      <c r="AC63" s="8946">
        <f t="shared" si="15"/>
      </c>
      <c r="AD63" s="8938">
        <f t="shared" si="9"/>
      </c>
      <c r="AE63" s="8947">
        <f t="shared" si="3"/>
      </c>
      <c r="AF63" s="8940">
        <f>VLOOKUP(C63,'Data Products'!$A:$J,10,0)</f>
      </c>
      <c r="AG63" s="8941">
        <f t="shared" si="17"/>
      </c>
      <c r="AH63" s="8941">
        <f t="shared" si="11"/>
      </c>
      <c r="AI63" s="8953"/>
      <c r="AJ63" s="8944"/>
      <c r="AK63" s="8944">
        <v>150</v>
      </c>
      <c r="AL63" s="8943"/>
      <c r="AM63" s="8944"/>
      <c r="AN63" s="8944"/>
    </row>
    <row r="64">
      <c r="A64" s="8991">
        <v>11</v>
      </c>
      <c r="B64" s="8930" t="s">
        <v>10749</v>
      </c>
      <c r="C64" s="8930" t="s">
        <v>10844</v>
      </c>
      <c r="D64" s="8931">
        <v>116</v>
      </c>
      <c r="E64" s="8945">
        <v>116</v>
      </c>
      <c r="F64" s="8992"/>
      <c r="G64" s="8993">
        <f>VLOOKUP(C64,'Data Products'!$A:$J,2,0)</f>
      </c>
      <c r="H64" s="8994">
        <f t="shared" si="6"/>
      </c>
      <c r="I64" s="8970">
        <v>45716</v>
      </c>
      <c r="J64" s="8935">
        <f t="shared" si="1"/>
      </c>
      <c r="K64" s="8931">
        <v>152</v>
      </c>
      <c r="L64" s="8931">
        <v>203</v>
      </c>
      <c r="M64" s="8931">
        <v>0</v>
      </c>
      <c r="N64" s="8931">
        <v>0</v>
      </c>
      <c r="O64" s="8930" t="s">
        <v>10767</v>
      </c>
      <c r="P64" s="8968"/>
      <c r="Q64" s="8968"/>
      <c r="R64" s="8996"/>
      <c r="S64" s="8968"/>
      <c r="T64" s="8968"/>
      <c r="U64" s="8968"/>
      <c r="V64" s="8968"/>
      <c r="W64" s="8968"/>
      <c r="X64" s="8968"/>
      <c r="Y64" s="8968"/>
      <c r="Z64" s="8968"/>
      <c r="AA64" s="8968"/>
      <c r="AB64" s="8997">
        <f t="shared" si="20"/>
      </c>
      <c r="AC64" s="8955">
        <f t="shared" si="15"/>
      </c>
      <c r="AD64" s="8938">
        <f t="shared" si="9"/>
      </c>
      <c r="AE64" s="8956">
        <f t="shared" si="3"/>
      </c>
      <c r="AF64" s="8940">
        <f>VLOOKUP(C64,'Data Products'!$A:$J,10,0)</f>
      </c>
      <c r="AG64" s="8941">
        <f t="shared" si="17"/>
      </c>
      <c r="AH64" s="8941">
        <f t="shared" si="11"/>
      </c>
      <c r="AI64" s="8953"/>
      <c r="AJ64" s="8944"/>
      <c r="AK64" s="8944"/>
      <c r="AL64" s="8943"/>
      <c r="AM64" s="8944"/>
      <c r="AN64" s="8944"/>
    </row>
    <row r="65">
      <c r="A65" s="8991">
        <v>12</v>
      </c>
      <c r="B65" s="8930" t="s">
        <v>10749</v>
      </c>
      <c r="C65" s="8930" t="s">
        <v>10845</v>
      </c>
      <c r="D65" s="8931">
        <v>325</v>
      </c>
      <c r="E65" s="8945">
        <v>325</v>
      </c>
      <c r="F65" s="8992"/>
      <c r="G65" s="8993">
        <f>VLOOKUP(C65,'Data Products'!$A:$J,2,0)</f>
      </c>
      <c r="H65" s="8994">
        <f t="shared" si="6"/>
      </c>
      <c r="I65" s="8970">
        <v>45716</v>
      </c>
      <c r="J65" s="8935">
        <f t="shared" si="1"/>
      </c>
      <c r="K65" s="8931">
        <v>12</v>
      </c>
      <c r="L65" s="8931">
        <v>26</v>
      </c>
      <c r="M65" s="8931">
        <v>0</v>
      </c>
      <c r="N65" s="8931">
        <v>0</v>
      </c>
      <c r="O65" s="8930" t="s">
        <v>10767</v>
      </c>
      <c r="P65" s="8968"/>
      <c r="Q65" s="8968"/>
      <c r="R65" s="8996"/>
      <c r="S65" s="8968"/>
      <c r="T65" s="8968"/>
      <c r="U65" s="8968"/>
      <c r="V65" s="8968"/>
      <c r="W65" s="8968"/>
      <c r="X65" s="8968"/>
      <c r="Y65" s="8968"/>
      <c r="Z65" s="8968"/>
      <c r="AA65" s="8968"/>
      <c r="AB65" s="8997">
        <f t="shared" si="20"/>
      </c>
      <c r="AC65" s="8955">
        <f t="shared" si="15"/>
      </c>
      <c r="AD65" s="8938">
        <f t="shared" si="9"/>
      </c>
      <c r="AE65" s="8956">
        <f t="shared" si="3"/>
      </c>
      <c r="AF65" s="8940">
        <f>VLOOKUP(C65,'Data Products'!$A:$J,10,0)</f>
      </c>
      <c r="AG65" s="8941">
        <f t="shared" si="17"/>
      </c>
      <c r="AH65" s="8941">
        <f t="shared" si="11"/>
      </c>
      <c r="AI65" s="8953"/>
      <c r="AJ65" s="8944"/>
      <c r="AK65" s="8944"/>
      <c r="AL65" s="8943"/>
      <c r="AM65" s="8944"/>
      <c r="AN65" s="8944"/>
    </row>
    <row customHeight="true" hidden="true" ht="18" r="66">
      <c r="A66" s="8991">
        <v>13</v>
      </c>
      <c r="B66" s="8930" t="s">
        <v>10749</v>
      </c>
      <c r="C66" s="8930" t="s">
        <v>10846</v>
      </c>
      <c r="D66" s="8931">
        <v>0</v>
      </c>
      <c r="E66" s="8945">
        <v>0</v>
      </c>
      <c r="F66" s="8992"/>
      <c r="G66" s="8993">
        <f>VLOOKUP(C66,'Data Products'!$A:$J,2,0)</f>
      </c>
      <c r="H66" s="9002">
        <f t="shared" si="6"/>
      </c>
      <c r="I66" s="8934">
        <v>45363</v>
      </c>
      <c r="J66" s="8935">
        <f t="shared" si="1"/>
      </c>
      <c r="K66" s="8931">
        <v>0</v>
      </c>
      <c r="L66" s="8931">
        <v>0</v>
      </c>
      <c r="M66" s="8931">
        <v>0</v>
      </c>
      <c r="N66" s="8931">
        <v>0</v>
      </c>
      <c r="O66" s="8930" t="s">
        <v>10767</v>
      </c>
      <c r="P66" s="8968"/>
      <c r="Q66" s="8968"/>
      <c r="R66" s="8996"/>
      <c r="S66" s="8968"/>
      <c r="T66" s="8968"/>
      <c r="U66" s="8968"/>
      <c r="V66" s="8968"/>
      <c r="W66" s="8968"/>
      <c r="X66" s="8968"/>
      <c r="Y66" s="8968"/>
      <c r="Z66" s="8968"/>
      <c r="AA66" s="8968"/>
      <c r="AB66" s="8997">
        <f t="shared" si="20"/>
      </c>
      <c r="AC66" s="8946">
        <f t="shared" si="15"/>
      </c>
      <c r="AD66" s="8938">
        <f t="shared" si="9"/>
      </c>
      <c r="AE66" s="8947">
        <f t="shared" si="3"/>
      </c>
      <c r="AF66" s="8940">
        <f>VLOOKUP(C66,'Data Products'!$A:$J,10,0)</f>
      </c>
      <c r="AG66" s="8941">
        <f t="shared" si="17"/>
      </c>
      <c r="AH66" s="8941">
        <f t="shared" si="11"/>
      </c>
      <c r="AI66" s="8943"/>
      <c r="AJ66" s="8944"/>
      <c r="AK66" s="8944"/>
      <c r="AL66" s="8943"/>
      <c r="AM66" s="8944"/>
      <c r="AN66" s="8944"/>
    </row>
    <row r="67">
      <c r="A67" s="8991">
        <v>14</v>
      </c>
      <c r="B67" s="8930" t="s">
        <v>10749</v>
      </c>
      <c r="C67" s="8930" t="s">
        <v>10847</v>
      </c>
      <c r="D67" s="8931">
        <v>61</v>
      </c>
      <c r="E67" s="8945">
        <v>61</v>
      </c>
      <c r="F67" s="8992"/>
      <c r="G67" s="8993">
        <f>VLOOKUP(C67,'Data Products'!$A:$J,2,0)</f>
      </c>
      <c r="H67" s="8994">
        <f t="shared" si="6"/>
      </c>
      <c r="I67" s="8934">
        <v>45617</v>
      </c>
      <c r="J67" s="8935">
        <f t="shared" si="1"/>
      </c>
      <c r="K67" s="8931">
        <v>10</v>
      </c>
      <c r="L67" s="8931">
        <v>15</v>
      </c>
      <c r="M67" s="8931">
        <v>300</v>
      </c>
      <c r="N67" s="8931">
        <v>500</v>
      </c>
      <c r="O67" s="8930" t="s">
        <v>10767</v>
      </c>
      <c r="P67" s="8968"/>
      <c r="Q67" s="8968"/>
      <c r="R67" s="8996"/>
      <c r="S67" s="8968"/>
      <c r="T67" s="8968"/>
      <c r="U67" s="8968"/>
      <c r="V67" s="8968"/>
      <c r="W67" s="8968"/>
      <c r="X67" s="8968"/>
      <c r="Y67" s="8968"/>
      <c r="Z67" s="8968"/>
      <c r="AA67" s="8968"/>
      <c r="AB67" s="8997">
        <f t="shared" si="20"/>
      </c>
      <c r="AC67" s="8955">
        <f t="shared" si="15"/>
      </c>
      <c r="AD67" s="8938">
        <f t="shared" si="9"/>
      </c>
      <c r="AE67" s="8956">
        <f t="shared" si="3"/>
      </c>
      <c r="AF67" s="8940">
        <f>VLOOKUP(C67,'Data Products'!$A:$J,10,0)</f>
      </c>
      <c r="AG67" s="8941">
        <f t="shared" si="17"/>
      </c>
      <c r="AH67" s="8941">
        <f t="shared" si="11"/>
      </c>
      <c r="AI67" s="8953"/>
      <c r="AJ67" s="8944"/>
      <c r="AK67" s="8944"/>
      <c r="AL67" s="8943"/>
      <c r="AM67" s="8944"/>
      <c r="AN67" s="8944"/>
    </row>
    <row r="68">
      <c r="A68" s="8991">
        <v>15</v>
      </c>
      <c r="B68" s="8930" t="s">
        <v>10749</v>
      </c>
      <c r="C68" s="8930" t="s">
        <v>10848</v>
      </c>
      <c r="D68" s="8931">
        <v>364</v>
      </c>
      <c r="E68" s="8945">
        <v>364</v>
      </c>
      <c r="F68" s="8992"/>
      <c r="G68" s="8993">
        <f>VLOOKUP(C68,'Data Products'!$A:$J,2,0)</f>
      </c>
      <c r="H68" s="8994">
        <f t="shared" si="6"/>
      </c>
      <c r="I68" s="8934">
        <v>45667</v>
      </c>
      <c r="J68" s="8935">
        <f t="shared" si="1"/>
      </c>
      <c r="K68" s="8931">
        <v>139</v>
      </c>
      <c r="L68" s="8931">
        <v>170</v>
      </c>
      <c r="M68" s="8931">
        <v>1000</v>
      </c>
      <c r="N68" s="8931">
        <v>2000</v>
      </c>
      <c r="O68" s="8930" t="s">
        <v>10767</v>
      </c>
      <c r="P68" s="8968"/>
      <c r="Q68" s="8968"/>
      <c r="R68" s="8996"/>
      <c r="S68" s="8968"/>
      <c r="T68" s="8968"/>
      <c r="U68" s="8968"/>
      <c r="V68" s="8968"/>
      <c r="W68" s="8968"/>
      <c r="X68" s="8968"/>
      <c r="Y68" s="8968"/>
      <c r="Z68" s="8968"/>
      <c r="AA68" s="8968"/>
      <c r="AB68" s="8997">
        <f t="shared" si="20"/>
      </c>
      <c r="AC68" s="8955">
        <f t="shared" si="15"/>
      </c>
      <c r="AD68" s="8938">
        <f t="shared" si="9"/>
      </c>
      <c r="AE68" s="8956">
        <f t="shared" si="3"/>
      </c>
      <c r="AF68" s="8940">
        <f>VLOOKUP(C68,'Data Products'!$A:$J,10,0)</f>
      </c>
      <c r="AG68" s="8941">
        <f t="shared" si="17"/>
      </c>
      <c r="AH68" s="8941">
        <f t="shared" si="11"/>
      </c>
      <c r="AI68" s="8953"/>
      <c r="AJ68" s="8944"/>
      <c r="AK68" s="8944">
        <v>340</v>
      </c>
      <c r="AL68" s="8943"/>
      <c r="AM68" s="8944"/>
      <c r="AN68" s="8944"/>
    </row>
    <row customHeight="true" hidden="true" ht="18" r="69">
      <c r="A69" s="8991">
        <v>16</v>
      </c>
      <c r="B69" s="8930" t="s">
        <v>10757</v>
      </c>
      <c r="C69" s="8930" t="s">
        <v>10849</v>
      </c>
      <c r="D69" s="8931">
        <v>0</v>
      </c>
      <c r="E69" s="8945">
        <v>0</v>
      </c>
      <c r="F69" s="8992"/>
      <c r="G69" s="8993">
        <f>VLOOKUP(C69,'Data Products'!$A:$J,2,0)</f>
      </c>
      <c r="H69" s="9002">
        <f t="shared" si="6"/>
      </c>
      <c r="I69" s="8934">
        <v>45668</v>
      </c>
      <c r="J69" s="8935">
        <f t="shared" si="1"/>
      </c>
      <c r="K69" s="8931">
        <v>0</v>
      </c>
      <c r="L69" s="8931">
        <v>0</v>
      </c>
      <c r="M69" s="8931">
        <v>0</v>
      </c>
      <c r="N69" s="8931">
        <v>0</v>
      </c>
      <c r="O69" s="8930" t="s">
        <v>10785</v>
      </c>
      <c r="P69" s="8968"/>
      <c r="Q69" s="8968"/>
      <c r="R69" s="8996"/>
      <c r="S69" s="8968"/>
      <c r="T69" s="8968"/>
      <c r="U69" s="8968"/>
      <c r="V69" s="8968"/>
      <c r="W69" s="8968"/>
      <c r="X69" s="8968"/>
      <c r="Y69" s="8968"/>
      <c r="Z69" s="8968"/>
      <c r="AA69" s="8968"/>
      <c r="AB69" s="8997">
        <f t="shared" si="20"/>
      </c>
      <c r="AC69" s="8946">
        <f t="shared" si="15"/>
      </c>
      <c r="AD69" s="8938">
        <f t="shared" si="9"/>
      </c>
      <c r="AE69" s="8947">
        <f t="shared" si="3"/>
      </c>
      <c r="AF69" s="8940">
        <f>VLOOKUP(C69,'Data Products'!$A:$J,10,0)</f>
      </c>
      <c r="AG69" s="8941">
        <f t="shared" si="17"/>
      </c>
      <c r="AH69" s="8941">
        <f t="shared" si="11"/>
      </c>
      <c r="AI69" s="8953"/>
      <c r="AJ69" s="8944"/>
      <c r="AK69" s="8944"/>
      <c r="AL69" s="8943"/>
      <c r="AM69" s="8944"/>
      <c r="AN69" s="8944"/>
    </row>
    <row customHeight="true" hidden="true" ht="18" r="70">
      <c r="A70" s="8991">
        <v>17</v>
      </c>
      <c r="B70" s="8930" t="s">
        <v>10757</v>
      </c>
      <c r="C70" s="8930" t="s">
        <v>10850</v>
      </c>
      <c r="D70" s="8931">
        <v>0</v>
      </c>
      <c r="E70" s="8945">
        <v>0</v>
      </c>
      <c r="F70" s="8992"/>
      <c r="G70" s="8993">
        <f>VLOOKUP(C70,'Data Products'!$A:$J,2,0)</f>
      </c>
      <c r="H70" s="9002">
        <f t="shared" si="6"/>
      </c>
      <c r="I70" s="8934">
        <v>45669</v>
      </c>
      <c r="J70" s="8935">
        <f t="shared" si="1"/>
      </c>
      <c r="K70" s="8931">
        <v>2</v>
      </c>
      <c r="L70" s="8931">
        <v>2</v>
      </c>
      <c r="M70" s="8931">
        <v>4000</v>
      </c>
      <c r="N70" s="8931">
        <v>8000</v>
      </c>
      <c r="O70" s="8930" t="s">
        <v>10785</v>
      </c>
      <c r="P70" s="8968"/>
      <c r="Q70" s="8968"/>
      <c r="R70" s="8996"/>
      <c r="S70" s="8968"/>
      <c r="T70" s="8968"/>
      <c r="U70" s="8968"/>
      <c r="V70" s="8968"/>
      <c r="W70" s="8968"/>
      <c r="X70" s="8968"/>
      <c r="Y70" s="8968"/>
      <c r="Z70" s="8968"/>
      <c r="AA70" s="8968"/>
      <c r="AB70" s="8997">
        <f t="shared" si="20"/>
      </c>
      <c r="AC70" s="8951">
        <f t="shared" si="15"/>
      </c>
      <c r="AD70" s="8938">
        <f t="shared" si="9"/>
      </c>
      <c r="AE70" s="8952">
        <f t="shared" si="3"/>
      </c>
      <c r="AF70" s="8940">
        <f>VLOOKUP(C70,'Data Products'!$A:$J,10,0)</f>
      </c>
      <c r="AG70" s="8941">
        <f t="shared" si="17"/>
      </c>
      <c r="AH70" s="8941">
        <f t="shared" si="11"/>
      </c>
      <c r="AI70" s="8953"/>
      <c r="AJ70" s="8944"/>
      <c r="AK70" s="8944">
        <v>3620</v>
      </c>
      <c r="AL70" s="8943"/>
      <c r="AM70" s="8944"/>
      <c r="AN70" s="8944"/>
    </row>
    <row customHeight="true" hidden="true" ht="18" r="71">
      <c r="A71" s="8991">
        <v>18</v>
      </c>
      <c r="B71" s="8930" t="s">
        <v>10757</v>
      </c>
      <c r="C71" s="8930" t="s">
        <v>10851</v>
      </c>
      <c r="D71" s="8931">
        <v>0</v>
      </c>
      <c r="E71" s="8945">
        <v>0</v>
      </c>
      <c r="F71" s="8992"/>
      <c r="G71" s="8993">
        <f>VLOOKUP(C71,'Data Products'!$A:$J,2,0)</f>
      </c>
      <c r="H71" s="9002">
        <f t="shared" si="6"/>
      </c>
      <c r="I71" s="8934">
        <v>45670</v>
      </c>
      <c r="J71" s="8935">
        <f t="shared" si="1"/>
      </c>
      <c r="K71" s="8931">
        <v>0</v>
      </c>
      <c r="L71" s="8931">
        <v>0</v>
      </c>
      <c r="M71" s="8931">
        <v>0</v>
      </c>
      <c r="N71" s="8931">
        <v>0</v>
      </c>
      <c r="O71" s="8930" t="s">
        <v>10785</v>
      </c>
      <c r="P71" s="8968"/>
      <c r="Q71" s="8968"/>
      <c r="R71" s="8996"/>
      <c r="S71" s="8968"/>
      <c r="T71" s="8968"/>
      <c r="U71" s="8968"/>
      <c r="V71" s="8968"/>
      <c r="W71" s="8968"/>
      <c r="X71" s="8968"/>
      <c r="Y71" s="8968"/>
      <c r="Z71" s="8968"/>
      <c r="AA71" s="8968"/>
      <c r="AB71" s="8997">
        <f t="shared" si="20"/>
      </c>
      <c r="AC71" s="8946">
        <f t="shared" si="15"/>
      </c>
      <c r="AD71" s="8938">
        <f t="shared" si="9"/>
      </c>
      <c r="AE71" s="8947">
        <f t="shared" si="3"/>
      </c>
      <c r="AF71" s="8940">
        <f>VLOOKUP(C71,'Data Products'!$A:$J,10,0)</f>
      </c>
      <c r="AG71" s="8941">
        <f t="shared" si="17"/>
      </c>
      <c r="AH71" s="8941">
        <f t="shared" si="11"/>
      </c>
      <c r="AI71" s="8953"/>
      <c r="AJ71" s="8944"/>
      <c r="AK71" s="8944"/>
      <c r="AL71" s="8943"/>
      <c r="AM71" s="8944"/>
      <c r="AN71" s="8944"/>
    </row>
    <row r="72">
      <c r="A72" s="8991">
        <v>19</v>
      </c>
      <c r="B72" s="8930" t="s">
        <v>10754</v>
      </c>
      <c r="C72" s="8930" t="s">
        <v>10852</v>
      </c>
      <c r="D72" s="9003">
        <v>3229</v>
      </c>
      <c r="E72" s="8945">
        <v>3229</v>
      </c>
      <c r="F72" s="8992"/>
      <c r="G72" s="8993">
        <f>VLOOKUP(C72,'Data Products'!$A:$J,2,0)</f>
      </c>
      <c r="H72" s="8994">
        <f t="shared" si="6"/>
      </c>
      <c r="I72" s="8934">
        <v>45671</v>
      </c>
      <c r="J72" s="8935">
        <f t="shared" si="1"/>
      </c>
      <c r="K72" s="8931">
        <v>2227</v>
      </c>
      <c r="L72" s="8931">
        <v>4777</v>
      </c>
      <c r="M72" s="8931">
        <v>0</v>
      </c>
      <c r="N72" s="8931">
        <v>0</v>
      </c>
      <c r="O72" s="8930" t="s">
        <v>10853</v>
      </c>
      <c r="P72" s="8968"/>
      <c r="Q72" s="8968"/>
      <c r="R72" s="8996"/>
      <c r="S72" s="8968"/>
      <c r="T72" s="8968"/>
      <c r="U72" s="8968"/>
      <c r="V72" s="8968"/>
      <c r="W72" s="8968"/>
      <c r="X72" s="8968"/>
      <c r="Y72" s="8968"/>
      <c r="Z72" s="8968"/>
      <c r="AA72" s="8968"/>
      <c r="AB72" s="8997">
        <f t="shared" si="20"/>
      </c>
      <c r="AC72" s="8951">
        <f t="shared" si="15"/>
      </c>
      <c r="AD72" s="8938">
        <f t="shared" si="9"/>
      </c>
      <c r="AE72" s="8952">
        <f t="shared" si="3"/>
      </c>
      <c r="AF72" s="8940">
        <f>VLOOKUP(C72,'Data Products'!$A:$J,10,0)</f>
      </c>
      <c r="AG72" s="8941">
        <f t="shared" si="17"/>
      </c>
      <c r="AH72" s="8941">
        <f t="shared" si="11"/>
      </c>
      <c r="AI72" s="8958" t="s">
        <v>10854</v>
      </c>
      <c r="AJ72" s="8944"/>
      <c r="AK72" s="8944"/>
      <c r="AL72" s="8943"/>
      <c r="AM72" s="8944"/>
      <c r="AN72" s="8944"/>
    </row>
    <row r="73">
      <c r="A73" s="8991">
        <v>20</v>
      </c>
      <c r="B73" s="8930" t="s">
        <v>10754</v>
      </c>
      <c r="C73" s="8930" t="s">
        <v>10855</v>
      </c>
      <c r="D73" s="8931">
        <v>5484</v>
      </c>
      <c r="E73" s="8945">
        <v>5484</v>
      </c>
      <c r="F73" s="8992"/>
      <c r="G73" s="8993">
        <f>VLOOKUP(C73,'Data Products'!$A:$J,2,0)</f>
      </c>
      <c r="H73" s="8994">
        <f t="shared" si="6"/>
      </c>
      <c r="I73" s="8970">
        <v>45980</v>
      </c>
      <c r="J73" s="8935">
        <f t="shared" si="1"/>
      </c>
      <c r="K73" s="8931">
        <v>1072</v>
      </c>
      <c r="L73" s="8931">
        <v>3636</v>
      </c>
      <c r="M73" s="8931">
        <v>0</v>
      </c>
      <c r="N73" s="8931">
        <v>0</v>
      </c>
      <c r="O73" s="8930" t="s">
        <v>10853</v>
      </c>
      <c r="P73" s="8968"/>
      <c r="Q73" s="8968"/>
      <c r="R73" s="8996"/>
      <c r="S73" s="8968"/>
      <c r="T73" s="8968"/>
      <c r="U73" s="8968"/>
      <c r="V73" s="8968"/>
      <c r="W73" s="8968"/>
      <c r="X73" s="8968"/>
      <c r="Y73" s="8968"/>
      <c r="Z73" s="8968"/>
      <c r="AA73" s="8968"/>
      <c r="AB73" s="8997">
        <f t="shared" si="20"/>
      </c>
      <c r="AC73" s="8951">
        <f t="shared" si="15"/>
      </c>
      <c r="AD73" s="8938">
        <f t="shared" si="9"/>
      </c>
      <c r="AE73" s="8952">
        <f t="shared" si="3"/>
      </c>
      <c r="AF73" s="8940">
        <f>VLOOKUP(C73,'Data Products'!$A:$J,10,0)</f>
      </c>
      <c r="AG73" s="8941">
        <f t="shared" si="17"/>
      </c>
      <c r="AH73" s="8941">
        <f t="shared" si="11"/>
      </c>
      <c r="AI73" s="8958" t="s">
        <v>10854</v>
      </c>
      <c r="AJ73" s="8944"/>
      <c r="AK73" s="8944"/>
      <c r="AL73" s="8943"/>
      <c r="AM73" s="8944"/>
      <c r="AN73" s="8944"/>
    </row>
    <row r="74">
      <c r="A74" s="8991">
        <v>21</v>
      </c>
      <c r="B74" s="8930" t="s">
        <v>10754</v>
      </c>
      <c r="C74" s="8930" t="s">
        <v>10856</v>
      </c>
      <c r="D74" s="8931">
        <v>28</v>
      </c>
      <c r="E74" s="8945">
        <v>28</v>
      </c>
      <c r="F74" s="8992"/>
      <c r="G74" s="8993">
        <f>VLOOKUP(C74,'Data Products'!$A:$J,2,0)</f>
      </c>
      <c r="H74" s="8994">
        <f t="shared" si="6"/>
      </c>
      <c r="I74" s="8970">
        <v>45895</v>
      </c>
      <c r="J74" s="8935">
        <f t="shared" si="1"/>
      </c>
      <c r="K74" s="8931">
        <v>16</v>
      </c>
      <c r="L74" s="8931">
        <v>16</v>
      </c>
      <c r="M74" s="8931">
        <v>0</v>
      </c>
      <c r="N74" s="8931">
        <v>0</v>
      </c>
      <c r="O74" s="8930" t="s">
        <v>10857</v>
      </c>
      <c r="P74" s="8968"/>
      <c r="Q74" s="8968"/>
      <c r="R74" s="8996"/>
      <c r="S74" s="8968"/>
      <c r="T74" s="8968"/>
      <c r="U74" s="8968"/>
      <c r="V74" s="8968"/>
      <c r="W74" s="8968"/>
      <c r="X74" s="8968"/>
      <c r="Y74" s="8968"/>
      <c r="Z74" s="8968"/>
      <c r="AA74" s="8968"/>
      <c r="AB74" s="8997">
        <f t="shared" si="20"/>
      </c>
      <c r="AC74" s="8951">
        <f t="shared" si="15"/>
      </c>
      <c r="AD74" s="8938">
        <f t="shared" si="9"/>
      </c>
      <c r="AE74" s="8952">
        <f t="shared" si="3"/>
      </c>
      <c r="AF74" s="8940">
        <f>VLOOKUP(C74,'Data Products'!$A:$J,10,0)</f>
      </c>
      <c r="AG74" s="8941">
        <f t="shared" si="17"/>
      </c>
      <c r="AH74" s="8941">
        <f t="shared" si="11"/>
      </c>
      <c r="AI74" s="8953" t="s">
        <v>10858</v>
      </c>
      <c r="AJ74" s="8944"/>
      <c r="AK74" s="8944"/>
      <c r="AL74" s="8943"/>
      <c r="AM74" s="8944"/>
      <c r="AN74" s="8944"/>
    </row>
    <row customHeight="true" hidden="true" ht="18" r="75">
      <c r="A75" s="8991">
        <v>22</v>
      </c>
      <c r="B75" s="8930" t="s">
        <v>10757</v>
      </c>
      <c r="C75" s="8930" t="s">
        <v>10859</v>
      </c>
      <c r="D75" s="8931">
        <v>0</v>
      </c>
      <c r="E75" s="8945">
        <v>0</v>
      </c>
      <c r="F75" s="8992"/>
      <c r="G75" s="8993">
        <f>VLOOKUP(C75,'Data Products'!$A:$J,2,0)</f>
      </c>
      <c r="H75" s="8994">
        <f t="shared" si="6"/>
      </c>
      <c r="I75" s="8970">
        <v>45994</v>
      </c>
      <c r="J75" s="8935">
        <f t="shared" si="1"/>
      </c>
      <c r="K75" s="8931">
        <v>0</v>
      </c>
      <c r="L75" s="8931">
        <v>0</v>
      </c>
      <c r="M75" s="8931">
        <v>0</v>
      </c>
      <c r="N75" s="8931">
        <v>0</v>
      </c>
      <c r="O75" s="8930" t="s">
        <v>10860</v>
      </c>
      <c r="P75" s="8968"/>
      <c r="Q75" s="8968"/>
      <c r="R75" s="8996"/>
      <c r="S75" s="8968"/>
      <c r="T75" s="8968"/>
      <c r="U75" s="8968"/>
      <c r="V75" s="8968"/>
      <c r="W75" s="8968"/>
      <c r="X75" s="8968"/>
      <c r="Y75" s="8968"/>
      <c r="Z75" s="8968"/>
      <c r="AA75" s="8968"/>
      <c r="AB75" s="8997">
        <f t="shared" si="20"/>
      </c>
      <c r="AC75" s="8951">
        <f t="shared" si="15"/>
      </c>
      <c r="AD75" s="8938">
        <f t="shared" si="9"/>
      </c>
      <c r="AE75" s="8952">
        <f t="shared" si="3"/>
      </c>
      <c r="AF75" s="8940">
        <f>VLOOKUP(C75,'Data Products'!$A:$J,10,0)</f>
      </c>
      <c r="AG75" s="8941">
        <f t="shared" si="17"/>
      </c>
      <c r="AH75" s="8941">
        <f t="shared" si="11"/>
      </c>
      <c r="AI75" s="8953"/>
      <c r="AJ75" s="8944"/>
      <c r="AK75" s="8944"/>
      <c r="AL75" s="8943"/>
      <c r="AM75" s="8944"/>
      <c r="AN75" s="8944"/>
    </row>
    <row customHeight="true" hidden="true" ht="18" r="76">
      <c r="A76" s="8991">
        <v>23</v>
      </c>
      <c r="B76" s="8930" t="s">
        <v>10757</v>
      </c>
      <c r="C76" s="8930" t="s">
        <v>10861</v>
      </c>
      <c r="D76" s="8931">
        <v>0</v>
      </c>
      <c r="E76" s="8945">
        <v>0</v>
      </c>
      <c r="F76" s="8992"/>
      <c r="G76" s="8993">
        <f>VLOOKUP(C76,'Data Products'!$A:$J,2,0)</f>
      </c>
      <c r="H76" s="9002">
        <f t="shared" si="6"/>
      </c>
      <c r="I76" s="8970">
        <v>45749</v>
      </c>
      <c r="J76" s="8935">
        <f t="shared" si="1"/>
      </c>
      <c r="K76" s="8931">
        <v>0</v>
      </c>
      <c r="L76" s="8931">
        <v>0</v>
      </c>
      <c r="M76" s="8931">
        <v>0</v>
      </c>
      <c r="N76" s="8931">
        <v>0</v>
      </c>
      <c r="O76" s="8930" t="s">
        <v>10759</v>
      </c>
      <c r="P76" s="8968"/>
      <c r="Q76" s="8968"/>
      <c r="R76" s="8996"/>
      <c r="S76" s="8968"/>
      <c r="T76" s="8968"/>
      <c r="U76" s="8968"/>
      <c r="V76" s="8968"/>
      <c r="W76" s="8968"/>
      <c r="X76" s="8968"/>
      <c r="Y76" s="8968"/>
      <c r="Z76" s="8968"/>
      <c r="AA76" s="8968"/>
      <c r="AB76" s="8997">
        <f t="shared" si="20"/>
      </c>
      <c r="AC76" s="8951">
        <f t="shared" si="15"/>
      </c>
      <c r="AD76" s="8938">
        <f t="shared" si="9"/>
      </c>
      <c r="AE76" s="8952">
        <f t="shared" si="3"/>
      </c>
      <c r="AF76" s="8940">
        <f>VLOOKUP(C76,'Data Products'!$A:$J,10,0)</f>
      </c>
      <c r="AG76" s="8941">
        <f t="shared" si="17"/>
      </c>
      <c r="AH76" s="8941">
        <f t="shared" si="11"/>
      </c>
      <c r="AI76" s="8953" t="s">
        <v>10862</v>
      </c>
      <c r="AJ76" s="8944"/>
      <c r="AK76" s="8944"/>
      <c r="AL76" s="8943"/>
      <c r="AM76" s="8944"/>
      <c r="AN76" s="8944"/>
    </row>
    <row customHeight="true" hidden="true" ht="18" r="77">
      <c r="A77" s="8991">
        <v>24</v>
      </c>
      <c r="B77" s="8930" t="s">
        <v>10757</v>
      </c>
      <c r="C77" s="8930" t="s">
        <v>10863</v>
      </c>
      <c r="D77" s="8931">
        <v>0</v>
      </c>
      <c r="E77" s="8945">
        <v>0</v>
      </c>
      <c r="F77" s="8992"/>
      <c r="G77" s="8993">
        <f>VLOOKUP(C77,'Data Products'!$A:$J,2,0)</f>
      </c>
      <c r="H77" s="9002">
        <f t="shared" si="6"/>
      </c>
      <c r="I77" s="8970">
        <v>45749</v>
      </c>
      <c r="J77" s="8935">
        <f t="shared" si="1"/>
      </c>
      <c r="K77" s="8931">
        <v>0</v>
      </c>
      <c r="L77" s="8931">
        <v>0</v>
      </c>
      <c r="M77" s="8931">
        <v>0</v>
      </c>
      <c r="N77" s="8931">
        <v>0</v>
      </c>
      <c r="O77" s="8930" t="s">
        <v>10759</v>
      </c>
      <c r="P77" s="8968"/>
      <c r="Q77" s="8968"/>
      <c r="R77" s="8996"/>
      <c r="S77" s="8968"/>
      <c r="T77" s="8968"/>
      <c r="U77" s="8968"/>
      <c r="V77" s="8968"/>
      <c r="W77" s="8968"/>
      <c r="X77" s="8968"/>
      <c r="Y77" s="8968"/>
      <c r="Z77" s="8968"/>
      <c r="AA77" s="8968"/>
      <c r="AB77" s="8997">
        <f t="shared" si="20"/>
      </c>
      <c r="AC77" s="8951">
        <f t="shared" si="15"/>
      </c>
      <c r="AD77" s="8938">
        <f t="shared" si="9"/>
      </c>
      <c r="AE77" s="8952">
        <f t="shared" si="3"/>
      </c>
      <c r="AF77" s="8940">
        <f>VLOOKUP(C77,'Data Products'!$A:$J,10,0)</f>
      </c>
      <c r="AG77" s="8941">
        <f t="shared" si="17"/>
      </c>
      <c r="AH77" s="8941">
        <f t="shared" si="11"/>
      </c>
      <c r="AI77" s="8953"/>
      <c r="AJ77" s="8944"/>
      <c r="AK77" s="8944"/>
      <c r="AL77" s="8943"/>
      <c r="AM77" s="8944"/>
      <c r="AN77" s="8944"/>
    </row>
    <row customHeight="true" hidden="true" ht="18" r="78">
      <c r="A78" s="8991">
        <v>25</v>
      </c>
      <c r="B78" s="8930" t="s">
        <v>10757</v>
      </c>
      <c r="C78" s="8930" t="s">
        <v>10864</v>
      </c>
      <c r="D78" s="8931">
        <v>0</v>
      </c>
      <c r="E78" s="8945">
        <v>0</v>
      </c>
      <c r="F78" s="8992" t="s">
        <v>10865</v>
      </c>
      <c r="G78" s="8993">
        <f>VLOOKUP(C78,'Data Products'!$A:$J,2,0)</f>
      </c>
      <c r="H78" s="9002">
        <f t="shared" si="6"/>
      </c>
      <c r="I78" s="8934">
        <v>45650</v>
      </c>
      <c r="J78" s="8935">
        <f t="shared" si="1"/>
      </c>
      <c r="K78" s="8931">
        <v>0</v>
      </c>
      <c r="L78" s="8931">
        <v>0</v>
      </c>
      <c r="M78" s="8931">
        <v>0</v>
      </c>
      <c r="N78" s="8931">
        <v>0</v>
      </c>
      <c r="O78" s="8930" t="s">
        <v>10796</v>
      </c>
      <c r="P78" s="8968"/>
      <c r="Q78" s="8968"/>
      <c r="R78" s="9004"/>
      <c r="S78" s="8968"/>
      <c r="T78" s="8968"/>
      <c r="U78" s="8968"/>
      <c r="V78" s="8968"/>
      <c r="W78" s="8968"/>
      <c r="X78" s="8968"/>
      <c r="Y78" s="8968"/>
      <c r="Z78" s="8968"/>
      <c r="AA78" s="8968"/>
      <c r="AB78" s="8997">
        <f t="shared" si="20"/>
      </c>
      <c r="AC78" s="8951">
        <f t="shared" si="15"/>
      </c>
      <c r="AD78" s="8938">
        <f t="shared" si="9"/>
      </c>
      <c r="AE78" s="8952">
        <f t="shared" si="3"/>
      </c>
      <c r="AF78" s="8940">
        <f>VLOOKUP(C78,'Data Products'!$A:$J,10,0)</f>
      </c>
      <c r="AG78" s="8941">
        <f t="shared" si="17"/>
      </c>
      <c r="AH78" s="8941">
        <f t="shared" si="11"/>
      </c>
      <c r="AI78" s="8943"/>
      <c r="AJ78" s="8944"/>
      <c r="AK78" s="8944">
        <v>50</v>
      </c>
      <c r="AL78" s="8943"/>
      <c r="AM78" s="8944"/>
      <c r="AN78" s="8944"/>
    </row>
    <row customHeight="true" hidden="true" ht="18" r="79">
      <c r="A79" s="8991">
        <v>26</v>
      </c>
      <c r="B79" s="8930" t="s">
        <v>10757</v>
      </c>
      <c r="C79" s="8930" t="s">
        <v>10866</v>
      </c>
      <c r="D79" s="8931">
        <v>0</v>
      </c>
      <c r="E79" s="8945">
        <v>0</v>
      </c>
      <c r="F79" s="8992"/>
      <c r="G79" s="8993"/>
      <c r="H79" s="8994"/>
      <c r="I79" s="8934">
        <v>45650</v>
      </c>
      <c r="J79" s="8935">
        <f t="shared" si="1"/>
      </c>
      <c r="K79" s="8931">
        <v>0</v>
      </c>
      <c r="L79" s="8931">
        <v>0</v>
      </c>
      <c r="M79" s="8931">
        <v>150</v>
      </c>
      <c r="N79" s="8931">
        <v>300</v>
      </c>
      <c r="O79" s="8930" t="s">
        <v>10796</v>
      </c>
      <c r="P79" s="8971"/>
      <c r="Q79" s="8971"/>
      <c r="R79" s="9004"/>
      <c r="S79" s="8968"/>
      <c r="T79" s="8971"/>
      <c r="U79" s="8971"/>
      <c r="V79" s="8971"/>
      <c r="W79" s="8971"/>
      <c r="X79" s="8971"/>
      <c r="Y79" s="8971"/>
      <c r="Z79" s="8971"/>
      <c r="AA79" s="8971"/>
      <c r="AB79" s="8997">
        <f t="shared" si="20"/>
      </c>
      <c r="AC79" s="8951">
        <f t="shared" si="15"/>
      </c>
      <c r="AD79" s="8938">
        <f t="shared" si="9"/>
      </c>
      <c r="AE79" s="8952">
        <f t="shared" si="3"/>
      </c>
      <c r="AF79" s="8940">
        <f>VLOOKUP(C79,'Data Products'!$A:$J,10,0)</f>
      </c>
      <c r="AG79" s="8941">
        <f t="shared" si="17"/>
      </c>
      <c r="AH79" s="8941">
        <f t="shared" si="11"/>
      </c>
      <c r="AI79" s="8943"/>
      <c r="AJ79" s="8944"/>
      <c r="AK79" s="8944">
        <v>80</v>
      </c>
      <c r="AL79" s="8943"/>
      <c r="AM79" s="8944"/>
      <c r="AN79" s="8944"/>
    </row>
    <row customHeight="true" hidden="true" ht="18" r="80">
      <c r="A80" s="8991">
        <v>27</v>
      </c>
      <c r="B80" s="8930" t="s">
        <v>10757</v>
      </c>
      <c r="C80" s="8930" t="s">
        <v>10867</v>
      </c>
      <c r="D80" s="8931">
        <v>0</v>
      </c>
      <c r="E80" s="8945">
        <v>0</v>
      </c>
      <c r="F80" s="8992"/>
      <c r="G80" s="8993">
        <f>VLOOKUP(C80,'Data Products'!$A:$J,2,0)</f>
      </c>
      <c r="H80" s="9002">
        <f t="shared" ref="H80:H125" si="7">IFERROR(G80-TODAY(),"")</f>
      </c>
      <c r="I80" s="8934">
        <v>45650</v>
      </c>
      <c r="J80" s="8935">
        <f t="shared" si="1"/>
      </c>
      <c r="K80" s="8931">
        <v>0</v>
      </c>
      <c r="L80" s="8931">
        <v>0</v>
      </c>
      <c r="M80" s="8931">
        <v>100</v>
      </c>
      <c r="N80" s="8931">
        <v>250</v>
      </c>
      <c r="O80" s="8930" t="s">
        <v>10796</v>
      </c>
      <c r="P80" s="8971"/>
      <c r="Q80" s="8971"/>
      <c r="R80" s="8996"/>
      <c r="S80" s="8968"/>
      <c r="T80" s="8971"/>
      <c r="U80" s="8971"/>
      <c r="V80" s="8971"/>
      <c r="W80" s="8971"/>
      <c r="X80" s="8971"/>
      <c r="Y80" s="8971"/>
      <c r="Z80" s="8971"/>
      <c r="AA80" s="8971"/>
      <c r="AB80" s="8997">
        <f t="shared" si="20"/>
      </c>
      <c r="AC80" s="8946">
        <f t="shared" si="15"/>
      </c>
      <c r="AD80" s="8938">
        <f t="shared" si="9"/>
      </c>
      <c r="AE80" s="8947">
        <f t="shared" si="3"/>
      </c>
      <c r="AF80" s="8940">
        <f>VLOOKUP(C80,'Data Products'!$A:$J,10,0)</f>
      </c>
      <c r="AG80" s="8941">
        <f t="shared" si="17"/>
      </c>
      <c r="AH80" s="8941">
        <f t="shared" si="11"/>
      </c>
      <c r="AI80" s="8943"/>
      <c r="AJ80" s="8944"/>
      <c r="AK80" s="8944">
        <v>60</v>
      </c>
      <c r="AL80" s="8943"/>
      <c r="AM80" s="8944"/>
      <c r="AN80" s="8944"/>
    </row>
    <row customHeight="true" hidden="true" ht="18" r="81">
      <c r="A81" s="8991">
        <v>28</v>
      </c>
      <c r="B81" s="8930" t="s">
        <v>10757</v>
      </c>
      <c r="C81" s="8930" t="s">
        <v>10868</v>
      </c>
      <c r="D81" s="8931">
        <v>0</v>
      </c>
      <c r="E81" s="8945">
        <v>0</v>
      </c>
      <c r="F81" s="8992" t="s">
        <v>10869</v>
      </c>
      <c r="G81" s="8993">
        <f>VLOOKUP(C81,'Data Products'!$A:$J,2,0)</f>
      </c>
      <c r="H81" s="9002">
        <f t="shared" si="7"/>
      </c>
      <c r="I81" s="8934">
        <v>45678</v>
      </c>
      <c r="J81" s="8935">
        <f t="shared" si="1"/>
      </c>
      <c r="K81" s="8931">
        <v>0</v>
      </c>
      <c r="L81" s="8931">
        <v>0</v>
      </c>
      <c r="M81" s="8931">
        <v>0</v>
      </c>
      <c r="N81" s="8931">
        <v>0</v>
      </c>
      <c r="O81" s="8930" t="s">
        <v>10796</v>
      </c>
      <c r="P81" s="8971"/>
      <c r="Q81" s="8971"/>
      <c r="R81" s="8996"/>
      <c r="S81" s="8968"/>
      <c r="T81" s="8971"/>
      <c r="U81" s="8971"/>
      <c r="V81" s="8971"/>
      <c r="W81" s="8971"/>
      <c r="X81" s="8971"/>
      <c r="Y81" s="8971"/>
      <c r="Z81" s="8971"/>
      <c r="AA81" s="8971"/>
      <c r="AB81" s="8997">
        <f t="shared" si="20"/>
      </c>
      <c r="AC81" s="8946">
        <f t="shared" si="15"/>
      </c>
      <c r="AD81" s="8938">
        <f t="shared" si="9"/>
      </c>
      <c r="AE81" s="8947">
        <f t="shared" si="3"/>
      </c>
      <c r="AF81" s="8940">
        <f>VLOOKUP(C81,'Data Products'!$A:$J,10,0)</f>
      </c>
      <c r="AG81" s="8941">
        <f t="shared" si="17"/>
      </c>
      <c r="AH81" s="8941">
        <f t="shared" si="11"/>
      </c>
      <c r="AI81" s="8953" t="s">
        <v>10870</v>
      </c>
      <c r="AJ81" s="8944"/>
      <c r="AK81" s="8944">
        <v>40</v>
      </c>
      <c r="AL81" s="8943"/>
      <c r="AM81" s="8944"/>
      <c r="AN81" s="8944"/>
    </row>
    <row customHeight="true" hidden="true" ht="18" r="82">
      <c r="A82" s="8991">
        <v>29</v>
      </c>
      <c r="B82" s="8930" t="s">
        <v>10757</v>
      </c>
      <c r="C82" s="8930" t="s">
        <v>10871</v>
      </c>
      <c r="D82" s="8931">
        <v>0</v>
      </c>
      <c r="E82" s="8931">
        <v>0</v>
      </c>
      <c r="F82" s="8992"/>
      <c r="G82" s="8993">
        <f>VLOOKUP(C82,'Data Products'!$A:$J,2,0)</f>
      </c>
      <c r="H82" s="9002">
        <f t="shared" si="7"/>
      </c>
      <c r="I82" s="8934">
        <v>45824</v>
      </c>
      <c r="J82" s="8935">
        <f t="shared" si="1"/>
      </c>
      <c r="K82" s="8931">
        <v>0</v>
      </c>
      <c r="L82" s="8931">
        <v>0</v>
      </c>
      <c r="M82" s="8931">
        <v>0</v>
      </c>
      <c r="N82" s="8931">
        <v>0</v>
      </c>
      <c r="O82" s="8930" t="s">
        <v>10796</v>
      </c>
      <c r="P82" s="8971"/>
      <c r="Q82" s="8971"/>
      <c r="R82" s="8996"/>
      <c r="S82" s="8968"/>
      <c r="T82" s="8971"/>
      <c r="U82" s="8971"/>
      <c r="V82" s="8971"/>
      <c r="W82" s="8971"/>
      <c r="X82" s="8971"/>
      <c r="Y82" s="8971"/>
      <c r="Z82" s="8971"/>
      <c r="AA82" s="8971"/>
      <c r="AB82" s="8997">
        <f t="shared" si="20"/>
      </c>
      <c r="AC82" s="8946">
        <f t="shared" si="15"/>
      </c>
      <c r="AD82" s="8938">
        <f t="shared" si="9"/>
      </c>
      <c r="AE82" s="8947">
        <f t="shared" si="3"/>
      </c>
      <c r="AF82" s="8940">
        <f>VLOOKUP(C82,'Data Products'!$A:$J,10,0)</f>
      </c>
      <c r="AG82" s="8941">
        <f t="shared" si="17"/>
      </c>
      <c r="AH82" s="8941">
        <f t="shared" si="11"/>
      </c>
      <c r="AI82" s="8943" t="s">
        <v>10872</v>
      </c>
      <c r="AJ82" s="8944"/>
      <c r="AK82" s="8944"/>
      <c r="AL82" s="8943"/>
      <c r="AM82" s="8944"/>
      <c r="AN82" s="8944"/>
    </row>
    <row customHeight="true" hidden="true" ht="18" r="83">
      <c r="A83" s="8991">
        <v>30</v>
      </c>
      <c r="B83" s="8930" t="s">
        <v>10757</v>
      </c>
      <c r="C83" s="8930" t="s">
        <v>10873</v>
      </c>
      <c r="D83" s="8931">
        <v>0</v>
      </c>
      <c r="E83" s="8931">
        <v>0</v>
      </c>
      <c r="F83" s="8992"/>
      <c r="G83" s="8993">
        <f>VLOOKUP(C83,'Data Products'!$A:$J,2,0)</f>
      </c>
      <c r="H83" s="9002">
        <f t="shared" si="7"/>
      </c>
      <c r="I83" s="8934">
        <v>45824</v>
      </c>
      <c r="J83" s="8935">
        <f t="shared" si="1"/>
      </c>
      <c r="K83" s="8931">
        <v>0</v>
      </c>
      <c r="L83" s="8931">
        <v>0</v>
      </c>
      <c r="M83" s="8931">
        <v>100</v>
      </c>
      <c r="N83" s="8931">
        <v>150</v>
      </c>
      <c r="O83" s="8930" t="s">
        <v>10796</v>
      </c>
      <c r="P83" s="8971"/>
      <c r="Q83" s="8971"/>
      <c r="R83" s="8996"/>
      <c r="S83" s="8968"/>
      <c r="T83" s="8971"/>
      <c r="U83" s="8971"/>
      <c r="V83" s="8971"/>
      <c r="W83" s="8971"/>
      <c r="X83" s="8971"/>
      <c r="Y83" s="8971"/>
      <c r="Z83" s="8971"/>
      <c r="AA83" s="8971"/>
      <c r="AB83" s="8997">
        <f t="shared" si="20"/>
      </c>
      <c r="AC83" s="8951">
        <f t="shared" si="15"/>
      </c>
      <c r="AD83" s="8938">
        <f t="shared" si="9"/>
      </c>
      <c r="AE83" s="8952">
        <f t="shared" si="3"/>
      </c>
      <c r="AF83" s="8940">
        <f>VLOOKUP(C83,'Data Products'!$A:$J,10,0)</f>
      </c>
      <c r="AG83" s="8941">
        <f t="shared" si="17"/>
      </c>
      <c r="AH83" s="8941">
        <f t="shared" si="11"/>
      </c>
      <c r="AI83" s="8943"/>
      <c r="AJ83" s="8944"/>
      <c r="AK83" s="8944"/>
      <c r="AL83" s="8943"/>
      <c r="AM83" s="8944"/>
      <c r="AN83" s="8944"/>
    </row>
    <row customHeight="true" hidden="true" ht="18" r="84">
      <c r="A84" s="8991">
        <v>31</v>
      </c>
      <c r="B84" s="8930" t="s">
        <v>10757</v>
      </c>
      <c r="C84" s="8930" t="s">
        <v>10874</v>
      </c>
      <c r="D84" s="8931">
        <v>0</v>
      </c>
      <c r="E84" s="8945">
        <v>0</v>
      </c>
      <c r="F84" s="8992"/>
      <c r="G84" s="8993">
        <f>VLOOKUP(C84,'Data Products'!$A:$J,2,0)</f>
      </c>
      <c r="H84" s="9002">
        <f t="shared" si="7"/>
      </c>
      <c r="I84" s="9005"/>
      <c r="J84" s="8935">
        <f t="shared" si="1"/>
      </c>
      <c r="K84" s="8931">
        <v>0</v>
      </c>
      <c r="L84" s="8931">
        <v>0</v>
      </c>
      <c r="M84" s="8931">
        <v>0</v>
      </c>
      <c r="N84" s="8931">
        <v>0</v>
      </c>
      <c r="O84" s="8930" t="s">
        <v>10875</v>
      </c>
      <c r="P84" s="8971"/>
      <c r="Q84" s="8971"/>
      <c r="R84" s="8996"/>
      <c r="S84" s="8968"/>
      <c r="T84" s="8971"/>
      <c r="U84" s="8971"/>
      <c r="V84" s="8971"/>
      <c r="W84" s="8971"/>
      <c r="X84" s="8971"/>
      <c r="Y84" s="8971"/>
      <c r="Z84" s="8971"/>
      <c r="AA84" s="8971"/>
      <c r="AB84" s="8997">
        <f t="shared" si="20"/>
      </c>
      <c r="AC84" s="8946">
        <f t="shared" si="15"/>
      </c>
      <c r="AD84" s="8938">
        <f t="shared" si="9"/>
      </c>
      <c r="AE84" s="8947">
        <f t="shared" si="3"/>
      </c>
      <c r="AF84" s="8940">
        <f>VLOOKUP(C84,'Data Products'!$A:$J,10,0)</f>
      </c>
      <c r="AG84" s="8941">
        <f t="shared" si="17"/>
      </c>
      <c r="AH84" s="8941">
        <f t="shared" si="11"/>
      </c>
      <c r="AI84" s="8943"/>
      <c r="AJ84" s="8944"/>
      <c r="AK84" s="8944"/>
      <c r="AL84" s="8943"/>
      <c r="AM84" s="8944"/>
      <c r="AN84" s="8944"/>
    </row>
    <row customHeight="true" hidden="true" ht="18" r="85">
      <c r="A85" s="8991">
        <v>32</v>
      </c>
      <c r="B85" s="8930" t="s">
        <v>10757</v>
      </c>
      <c r="C85" s="8930" t="s">
        <v>10876</v>
      </c>
      <c r="D85" s="8931">
        <v>0</v>
      </c>
      <c r="E85" s="8945">
        <v>0</v>
      </c>
      <c r="F85" s="8992"/>
      <c r="G85" s="8993">
        <f>VLOOKUP(C85,'Data Products'!$A:$J,2,0)</f>
      </c>
      <c r="H85" s="9002">
        <f t="shared" si="7"/>
      </c>
      <c r="I85" s="9005"/>
      <c r="J85" s="8935">
        <f t="shared" si="1"/>
      </c>
      <c r="K85" s="8931">
        <v>0</v>
      </c>
      <c r="L85" s="8931">
        <v>0</v>
      </c>
      <c r="M85" s="8931">
        <v>0</v>
      </c>
      <c r="N85" s="8931">
        <v>0</v>
      </c>
      <c r="O85" s="8930" t="s">
        <v>10875</v>
      </c>
      <c r="P85" s="8971"/>
      <c r="Q85" s="8971"/>
      <c r="R85" s="8996"/>
      <c r="S85" s="8968"/>
      <c r="T85" s="8971"/>
      <c r="U85" s="8971"/>
      <c r="V85" s="8971"/>
      <c r="W85" s="8971"/>
      <c r="X85" s="8971"/>
      <c r="Y85" s="8971"/>
      <c r="Z85" s="8971"/>
      <c r="AA85" s="8971"/>
      <c r="AB85" s="8997">
        <f t="shared" si="20"/>
      </c>
      <c r="AC85" s="8946">
        <f t="shared" si="15"/>
      </c>
      <c r="AD85" s="8938">
        <f t="shared" si="9"/>
      </c>
      <c r="AE85" s="8947">
        <f t="shared" si="3"/>
      </c>
      <c r="AF85" s="8940">
        <f>VLOOKUP(C85,'Data Products'!$A:$J,10,0)</f>
      </c>
      <c r="AG85" s="8941">
        <f t="shared" si="17"/>
      </c>
      <c r="AH85" s="8941">
        <f t="shared" si="11"/>
      </c>
      <c r="AI85" s="8943"/>
      <c r="AJ85" s="8944"/>
      <c r="AK85" s="8944"/>
      <c r="AL85" s="8943"/>
      <c r="AM85" s="8944"/>
      <c r="AN85" s="8944"/>
    </row>
    <row customHeight="true" hidden="true" ht="18" r="86">
      <c r="A86" s="8991">
        <v>33</v>
      </c>
      <c r="B86" s="9000" t="s">
        <v>10757</v>
      </c>
      <c r="C86" s="9000" t="s">
        <v>10877</v>
      </c>
      <c r="D86" s="8931">
        <v>0</v>
      </c>
      <c r="E86" s="8945">
        <v>0</v>
      </c>
      <c r="F86" s="8992"/>
      <c r="G86" s="8993">
        <f>VLOOKUP(C86,'Data Products'!$A:$J,2,0)</f>
      </c>
      <c r="H86" s="9002">
        <f t="shared" si="7"/>
      </c>
      <c r="I86" s="9005"/>
      <c r="J86" s="8935">
        <f t="shared" si="1"/>
      </c>
      <c r="K86" s="8931">
        <v>0</v>
      </c>
      <c r="L86" s="8931">
        <v>0</v>
      </c>
      <c r="M86" s="9006">
        <v>0</v>
      </c>
      <c r="N86" s="9006">
        <v>0</v>
      </c>
      <c r="O86" s="8930" t="s">
        <v>10875</v>
      </c>
      <c r="P86" s="8971"/>
      <c r="Q86" s="8971"/>
      <c r="R86" s="8996"/>
      <c r="S86" s="8971"/>
      <c r="T86" s="8971"/>
      <c r="U86" s="8971"/>
      <c r="V86" s="8971"/>
      <c r="W86" s="8971"/>
      <c r="X86" s="8971"/>
      <c r="Y86" s="8971"/>
      <c r="Z86" s="8971"/>
      <c r="AA86" s="8971"/>
      <c r="AB86" s="8997">
        <f t="shared" si="20"/>
      </c>
      <c r="AC86" s="8946">
        <f t="shared" si="15"/>
      </c>
      <c r="AD86" s="8938">
        <f t="shared" si="9"/>
      </c>
      <c r="AE86" s="8947">
        <f t="shared" si="3"/>
      </c>
      <c r="AF86" s="8940">
        <f>VLOOKUP(C86,'Data Products'!$A:$J,10,0)</f>
      </c>
      <c r="AG86" s="8941">
        <f t="shared" si="17"/>
      </c>
      <c r="AH86" s="8941">
        <f t="shared" si="11"/>
      </c>
      <c r="AI86" s="8943"/>
      <c r="AJ86" s="8944"/>
      <c r="AK86" s="8944"/>
      <c r="AL86" s="8943"/>
      <c r="AM86" s="8944"/>
      <c r="AN86" s="8944"/>
    </row>
    <row r="87">
      <c r="A87" s="8991">
        <v>34</v>
      </c>
      <c r="B87" s="8991" t="s">
        <v>10754</v>
      </c>
      <c r="C87" s="8930" t="s">
        <v>10878</v>
      </c>
      <c r="D87" s="8954">
        <v>739</v>
      </c>
      <c r="E87" s="8954">
        <v>739</v>
      </c>
      <c r="F87" s="9007" t="s">
        <v>10879</v>
      </c>
      <c r="G87" s="8993">
        <f>VLOOKUP(C87,'Data Products'!$A:$J,2,0)</f>
      </c>
      <c r="H87" s="9008">
        <f t="shared" si="7"/>
      </c>
      <c r="I87" s="8934">
        <v>45694</v>
      </c>
      <c r="J87" s="8935">
        <f t="shared" si="1"/>
      </c>
      <c r="K87" s="9006">
        <v>438</v>
      </c>
      <c r="L87" s="9006">
        <v>754</v>
      </c>
      <c r="M87" s="8931">
        <v>0</v>
      </c>
      <c r="N87" s="8931">
        <v>0</v>
      </c>
      <c r="O87" s="9000" t="s">
        <v>10880</v>
      </c>
      <c r="P87" s="8971"/>
      <c r="Q87" s="8971"/>
      <c r="R87" s="8996"/>
      <c r="S87" s="8971"/>
      <c r="T87" s="8971"/>
      <c r="U87" s="8971"/>
      <c r="V87" s="8971"/>
      <c r="W87" s="8971"/>
      <c r="X87" s="8971"/>
      <c r="Y87" s="8971"/>
      <c r="Z87" s="8971"/>
      <c r="AA87" s="8971"/>
      <c r="AB87" s="8997">
        <f t="shared" si="20"/>
      </c>
      <c r="AC87" s="8951">
        <f t="shared" si="15"/>
      </c>
      <c r="AD87" s="8938">
        <f t="shared" si="9"/>
      </c>
      <c r="AE87" s="8952">
        <f t="shared" si="3"/>
      </c>
      <c r="AF87" s="8940">
        <f>VLOOKUP(C87,'Data Products'!$A:$J,10,0)</f>
      </c>
      <c r="AG87" s="8941">
        <f t="shared" si="17"/>
      </c>
      <c r="AH87" s="8941">
        <f t="shared" si="11"/>
      </c>
      <c r="AI87" s="8953"/>
      <c r="AJ87" s="8944"/>
      <c r="AK87" s="8944">
        <v>50</v>
      </c>
      <c r="AL87" s="8943"/>
      <c r="AM87" s="8944"/>
      <c r="AN87" s="8944"/>
    </row>
    <row customHeight="true" hidden="true" ht="18" r="88">
      <c r="A88" s="8991">
        <v>35</v>
      </c>
      <c r="B88" s="9001" t="s">
        <v>10782</v>
      </c>
      <c r="C88" s="9001" t="s">
        <v>10881</v>
      </c>
      <c r="D88" s="9009">
        <v>0</v>
      </c>
      <c r="E88" s="8945">
        <v>0</v>
      </c>
      <c r="F88" s="8992"/>
      <c r="G88" s="8993">
        <f>VLOOKUP(C88,'Data Products'!$A:$J,2,0)</f>
      </c>
      <c r="H88" s="9002">
        <f t="shared" si="7"/>
      </c>
      <c r="I88" s="8934">
        <v>45433</v>
      </c>
      <c r="J88" s="8935">
        <f t="shared" si="1"/>
      </c>
      <c r="K88" s="8931">
        <v>0</v>
      </c>
      <c r="L88" s="8931">
        <v>0</v>
      </c>
      <c r="M88" s="9009">
        <v>0</v>
      </c>
      <c r="N88" s="9009">
        <v>0</v>
      </c>
      <c r="O88" s="8930" t="s">
        <v>10880</v>
      </c>
      <c r="P88" s="8971"/>
      <c r="Q88" s="8971"/>
      <c r="R88" s="8996"/>
      <c r="S88" s="8971"/>
      <c r="T88" s="8971"/>
      <c r="U88" s="8971"/>
      <c r="V88" s="8971"/>
      <c r="W88" s="8971"/>
      <c r="X88" s="8971"/>
      <c r="Y88" s="8971"/>
      <c r="Z88" s="8971"/>
      <c r="AA88" s="8971"/>
      <c r="AB88" s="8997">
        <f t="shared" si="20"/>
      </c>
      <c r="AC88" s="8951">
        <f t="shared" si="15"/>
      </c>
      <c r="AD88" s="8938">
        <f t="shared" si="9"/>
      </c>
      <c r="AE88" s="8952">
        <f t="shared" si="3"/>
      </c>
      <c r="AF88" s="8940">
        <f>VLOOKUP(C88,'Data Products'!$A:$J,10,0)</f>
      </c>
      <c r="AG88" s="8941">
        <f t="shared" si="17"/>
      </c>
      <c r="AH88" s="8941">
        <f t="shared" si="11"/>
      </c>
      <c r="AI88" s="8943"/>
      <c r="AJ88" s="8959"/>
      <c r="AK88" s="8959"/>
      <c r="AL88" s="8953"/>
      <c r="AM88" s="8959"/>
      <c r="AN88" s="8959"/>
    </row>
    <row customHeight="true" hidden="true" ht="18" r="89">
      <c r="A89" s="8991">
        <v>36</v>
      </c>
      <c r="B89" s="9001" t="s">
        <v>10782</v>
      </c>
      <c r="C89" s="8930" t="s">
        <v>10882</v>
      </c>
      <c r="D89" s="8931">
        <v>0</v>
      </c>
      <c r="E89" s="8931">
        <v>0</v>
      </c>
      <c r="F89" s="9010"/>
      <c r="G89" s="8993">
        <f>VLOOKUP(C89,'Data Products'!$A:$J,2,0)</f>
      </c>
      <c r="H89" s="9002">
        <f t="shared" si="7"/>
      </c>
      <c r="I89" s="8934">
        <v>45433</v>
      </c>
      <c r="J89" s="8935">
        <f t="shared" si="1"/>
      </c>
      <c r="K89" s="8931">
        <v>0</v>
      </c>
      <c r="L89" s="8931">
        <v>0</v>
      </c>
      <c r="M89" s="8931">
        <v>0</v>
      </c>
      <c r="N89" s="8931">
        <v>0</v>
      </c>
      <c r="O89" s="8930" t="s">
        <v>10880</v>
      </c>
      <c r="P89" s="8971"/>
      <c r="Q89" s="8971"/>
      <c r="R89" s="8996"/>
      <c r="S89" s="8971"/>
      <c r="T89" s="8971"/>
      <c r="U89" s="8971"/>
      <c r="V89" s="8971"/>
      <c r="W89" s="8971"/>
      <c r="X89" s="8971"/>
      <c r="Y89" s="8971"/>
      <c r="Z89" s="8971"/>
      <c r="AA89" s="8971"/>
      <c r="AB89" s="8997">
        <f t="shared" si="20"/>
      </c>
      <c r="AC89" s="8951">
        <f t="shared" si="15"/>
      </c>
      <c r="AD89" s="8938">
        <f t="shared" si="9"/>
      </c>
      <c r="AE89" s="8952">
        <f t="shared" si="3"/>
      </c>
      <c r="AF89" s="8940">
        <f>VLOOKUP(C89,'Data Products'!$A:$J,10,0)</f>
      </c>
      <c r="AG89" s="8941">
        <f t="shared" si="17"/>
      </c>
      <c r="AH89" s="8941">
        <f t="shared" si="11"/>
      </c>
      <c r="AI89" s="8943"/>
      <c r="AJ89" s="8944"/>
      <c r="AK89" s="8944"/>
      <c r="AL89" s="8943"/>
      <c r="AM89" s="8944"/>
      <c r="AN89" s="8944"/>
    </row>
    <row customHeight="true" hidden="true" ht="18" r="90">
      <c r="A90" s="8991">
        <v>37</v>
      </c>
      <c r="B90" s="9001" t="s">
        <v>10782</v>
      </c>
      <c r="C90" s="8930" t="s">
        <v>10883</v>
      </c>
      <c r="D90" s="8931">
        <v>0</v>
      </c>
      <c r="E90" s="8931">
        <v>0</v>
      </c>
      <c r="F90" s="9010"/>
      <c r="G90" s="8993">
        <f>VLOOKUP(C90,'Data Products'!$A:$J,2,0)</f>
      </c>
      <c r="H90" s="9002">
        <f t="shared" si="7"/>
      </c>
      <c r="I90" s="8934">
        <v>45433</v>
      </c>
      <c r="J90" s="8935">
        <f t="shared" si="1"/>
      </c>
      <c r="K90" s="8931">
        <v>0</v>
      </c>
      <c r="L90" s="8931">
        <v>0</v>
      </c>
      <c r="M90" s="8931">
        <v>0</v>
      </c>
      <c r="N90" s="8931">
        <v>0</v>
      </c>
      <c r="O90" s="8930" t="s">
        <v>10880</v>
      </c>
      <c r="P90" s="8971"/>
      <c r="Q90" s="8971"/>
      <c r="R90" s="8996"/>
      <c r="S90" s="8971"/>
      <c r="T90" s="8971"/>
      <c r="U90" s="8971"/>
      <c r="V90" s="8971"/>
      <c r="W90" s="8971"/>
      <c r="X90" s="8971"/>
      <c r="Y90" s="8971"/>
      <c r="Z90" s="8971"/>
      <c r="AA90" s="8971"/>
      <c r="AB90" s="8997">
        <f t="shared" si="20"/>
      </c>
      <c r="AC90" s="8951">
        <f t="shared" si="15"/>
      </c>
      <c r="AD90" s="8938">
        <f t="shared" si="9"/>
      </c>
      <c r="AE90" s="8952">
        <f t="shared" si="3"/>
      </c>
      <c r="AF90" s="8940">
        <f>VLOOKUP(C90,'Data Products'!$A:$J,10,0)</f>
      </c>
      <c r="AG90" s="8941">
        <f t="shared" si="17"/>
      </c>
      <c r="AH90" s="8941">
        <f t="shared" si="11"/>
      </c>
      <c r="AI90" s="8943"/>
      <c r="AJ90" s="8944"/>
      <c r="AK90" s="8944"/>
      <c r="AL90" s="8943"/>
      <c r="AM90" s="8944"/>
      <c r="AN90" s="8944"/>
    </row>
    <row customHeight="true" ht="18" r="91">
      <c r="A91" s="8991">
        <v>38</v>
      </c>
      <c r="B91" s="9001" t="s">
        <v>10754</v>
      </c>
      <c r="C91" s="8930" t="s">
        <v>10884</v>
      </c>
      <c r="D91" s="8931">
        <v>887</v>
      </c>
      <c r="E91" s="8931">
        <v>887</v>
      </c>
      <c r="F91" s="9010"/>
      <c r="G91" s="8993">
        <f>VLOOKUP(C91,'Data Products'!$A:$J,2,0)</f>
      </c>
      <c r="H91">
        <f t="shared" si="7"/>
      </c>
      <c r="I91" s="8970">
        <v>46048</v>
      </c>
      <c r="J91" s="8935">
        <f t="shared" si="1"/>
      </c>
      <c r="K91" s="8931">
        <v>58</v>
      </c>
      <c r="L91" s="8931">
        <v>113</v>
      </c>
      <c r="M91" s="8931">
        <v>0</v>
      </c>
      <c r="N91" s="8931">
        <v>0</v>
      </c>
      <c r="O91" s="8930" t="s">
        <v>10885</v>
      </c>
      <c r="P91" s="8971"/>
      <c r="Q91" s="8971"/>
      <c r="R91" s="8996"/>
      <c r="S91" s="8971"/>
      <c r="T91" s="8971"/>
      <c r="U91" s="8971"/>
      <c r="V91" s="8971"/>
      <c r="W91" s="8971"/>
      <c r="X91" s="8971"/>
      <c r="Y91" s="8971"/>
      <c r="Z91" s="8971"/>
      <c r="AA91" s="8971"/>
      <c r="AB91" s="8997">
        <f t="shared" si="20"/>
      </c>
      <c r="AC91" s="8951">
        <f t="shared" si="15"/>
      </c>
      <c r="AD91" s="8938">
        <f t="shared" si="9"/>
      </c>
      <c r="AE91" s="8952">
        <f t="shared" si="3"/>
      </c>
      <c r="AF91" s="8940">
        <f>VLOOKUP(C91,'Data Products'!$A:$J,10,0)</f>
      </c>
      <c r="AG91" s="8941">
        <f t="shared" si="17"/>
      </c>
      <c r="AH91" s="8941"/>
      <c r="AI91" s="8943"/>
      <c r="AJ91" s="8944"/>
      <c r="AK91" s="8944"/>
      <c r="AL91" s="8943"/>
      <c r="AM91" s="8944"/>
      <c r="AN91" s="8944"/>
    </row>
    <row customHeight="true" hidden="true" ht="18" r="92">
      <c r="A92" s="8991">
        <v>39</v>
      </c>
      <c r="B92" s="8930" t="s">
        <v>10757</v>
      </c>
      <c r="C92" s="8930" t="s">
        <v>10886</v>
      </c>
      <c r="D92" s="8967">
        <v>0</v>
      </c>
      <c r="E92" s="8931">
        <v>0</v>
      </c>
      <c r="F92" s="9010"/>
      <c r="G92" s="8993">
        <f>VLOOKUP(C92,'Data Products'!$A:$J,2,0)</f>
      </c>
      <c r="H92" s="9002">
        <f t="shared" si="7"/>
      </c>
      <c r="I92" s="8934">
        <v>45644</v>
      </c>
      <c r="J92" s="8935">
        <f t="shared" si="1"/>
      </c>
      <c r="K92" s="8931">
        <v>0</v>
      </c>
      <c r="L92" s="8931">
        <v>0</v>
      </c>
      <c r="M92" s="8945">
        <v>0</v>
      </c>
      <c r="N92" s="8945">
        <v>0</v>
      </c>
      <c r="O92" s="8930" t="s">
        <v>10887</v>
      </c>
      <c r="P92" s="8971"/>
      <c r="Q92" s="8971"/>
      <c r="R92" s="8996"/>
      <c r="S92" s="8971"/>
      <c r="T92" s="8971"/>
      <c r="U92" s="8971"/>
      <c r="V92" s="8971"/>
      <c r="W92" s="8971"/>
      <c r="X92" s="8971"/>
      <c r="Y92" s="8971"/>
      <c r="Z92" s="8971"/>
      <c r="AA92" s="8971"/>
      <c r="AB92" s="9011">
        <f t="shared" si="20"/>
      </c>
      <c r="AC92" s="9012">
        <f t="shared" si="15"/>
      </c>
      <c r="AD92" s="8938">
        <f t="shared" si="9"/>
      </c>
      <c r="AE92" s="8947">
        <f t="shared" si="3"/>
      </c>
      <c r="AF92" s="8940">
        <f>VLOOKUP(C92,'Data Products'!$A:$J,10,0)</f>
      </c>
      <c r="AG92" s="9013">
        <f t="shared" si="17"/>
      </c>
      <c r="AH92" s="8941">
        <f t="shared" ref="AH92:AH125" si="12">IF(H92&lt;=90,D92,0)</f>
      </c>
      <c r="AI92" s="9014"/>
      <c r="AJ92" s="8944"/>
      <c r="AK92" s="8944"/>
      <c r="AL92" s="8943"/>
      <c r="AM92" s="8944"/>
      <c r="AN92" s="8944"/>
    </row>
    <row customHeight="true" hidden="true" ht="18" r="93">
      <c r="A93" s="8991">
        <v>40</v>
      </c>
      <c r="B93" s="8930" t="s">
        <v>10757</v>
      </c>
      <c r="C93" s="8930" t="s">
        <v>10888</v>
      </c>
      <c r="D93" s="8931">
        <v>0</v>
      </c>
      <c r="E93" s="8931">
        <v>0</v>
      </c>
      <c r="F93" s="9010"/>
      <c r="G93" s="8993">
        <f>VLOOKUP(C93,'Data Products'!$A:$J,2,0)</f>
      </c>
      <c r="H93" s="9002">
        <f t="shared" si="7"/>
      </c>
      <c r="I93" s="8934">
        <v>45602</v>
      </c>
      <c r="J93" s="8935">
        <f t="shared" si="1"/>
      </c>
      <c r="K93" s="8931">
        <v>0</v>
      </c>
      <c r="L93" s="8931">
        <v>0</v>
      </c>
      <c r="M93" s="8967">
        <v>0</v>
      </c>
      <c r="N93" s="8967">
        <v>0</v>
      </c>
      <c r="O93" s="8930" t="s">
        <v>10887</v>
      </c>
      <c r="P93" s="8971"/>
      <c r="Q93" s="8971"/>
      <c r="R93" s="8971"/>
      <c r="S93" s="8971"/>
      <c r="T93" s="8971"/>
      <c r="U93" s="8971"/>
      <c r="V93" s="8971"/>
      <c r="W93" s="8971"/>
      <c r="X93" s="8971"/>
      <c r="Y93" s="8971"/>
      <c r="Z93" s="8971"/>
      <c r="AA93" s="8971"/>
      <c r="AB93" s="8997">
        <f t="shared" si="20"/>
      </c>
      <c r="AC93" s="9012">
        <f t="shared" si="15"/>
      </c>
      <c r="AD93" s="8938">
        <f t="shared" si="9"/>
      </c>
      <c r="AE93" s="8947">
        <f t="shared" si="3"/>
      </c>
      <c r="AF93" s="8940">
        <f>VLOOKUP(C93,'Data Products'!$A:$J,10,0)</f>
      </c>
      <c r="AG93" s="9013">
        <f t="shared" si="17"/>
      </c>
      <c r="AH93" s="8941">
        <f t="shared" si="12"/>
      </c>
      <c r="AI93" s="9014"/>
      <c r="AJ93" s="8944"/>
      <c r="AK93" s="8944"/>
      <c r="AL93" s="8943"/>
      <c r="AM93" s="8944"/>
      <c r="AN93" s="8944"/>
    </row>
    <row customHeight="true" hidden="true" ht="18" r="94">
      <c r="A94" s="8991">
        <v>41</v>
      </c>
      <c r="B94" s="8930" t="s">
        <v>10757</v>
      </c>
      <c r="C94" s="8930" t="s">
        <v>10889</v>
      </c>
      <c r="D94" s="8931">
        <v>0</v>
      </c>
      <c r="E94" s="8931">
        <v>0</v>
      </c>
      <c r="F94" s="9010"/>
      <c r="G94" s="8993">
        <f>VLOOKUP(C94,'Data Products'!$A:$J,2,0)</f>
      </c>
      <c r="H94" s="9002">
        <f t="shared" si="7"/>
      </c>
      <c r="I94" s="8934">
        <v>45602</v>
      </c>
      <c r="J94" s="8935">
        <f t="shared" si="1"/>
      </c>
      <c r="K94" s="8931">
        <v>0</v>
      </c>
      <c r="L94" s="8931">
        <v>0</v>
      </c>
      <c r="M94" s="8967">
        <v>0</v>
      </c>
      <c r="N94" s="8967">
        <v>0</v>
      </c>
      <c r="O94" s="8930" t="s">
        <v>10887</v>
      </c>
      <c r="P94" s="8971"/>
      <c r="Q94" s="8971"/>
      <c r="R94" s="8971"/>
      <c r="S94" s="8971"/>
      <c r="T94" s="8971"/>
      <c r="U94" s="8971"/>
      <c r="V94" s="8971"/>
      <c r="W94" s="8971"/>
      <c r="X94" s="8971"/>
      <c r="Y94" s="8971"/>
      <c r="Z94" s="8971"/>
      <c r="AA94" s="8971"/>
      <c r="AB94" s="8997">
        <f t="shared" si="20"/>
      </c>
      <c r="AC94" s="9012">
        <f t="shared" si="15"/>
      </c>
      <c r="AD94" s="8938">
        <f t="shared" si="9"/>
      </c>
      <c r="AE94" s="8947">
        <f t="shared" si="3"/>
      </c>
      <c r="AF94" s="8940">
        <f>VLOOKUP(C94,'Data Products'!$A:$J,10,0)</f>
      </c>
      <c r="AG94" s="9013">
        <f t="shared" si="17"/>
      </c>
      <c r="AH94" s="8941">
        <f t="shared" si="12"/>
      </c>
      <c r="AI94" s="9014"/>
      <c r="AJ94" s="8944"/>
      <c r="AK94" s="8944"/>
      <c r="AL94" s="8943"/>
      <c r="AM94" s="8944"/>
      <c r="AN94" s="8944"/>
    </row>
    <row customHeight="true" hidden="true" ht="18" r="95">
      <c r="A95" s="8991">
        <v>42</v>
      </c>
      <c r="B95" s="8930" t="s">
        <v>10757</v>
      </c>
      <c r="C95" s="8930" t="s">
        <v>10890</v>
      </c>
      <c r="D95" s="8931">
        <v>0</v>
      </c>
      <c r="E95" s="8931">
        <v>0</v>
      </c>
      <c r="F95" s="9010"/>
      <c r="G95" s="8993">
        <f>VLOOKUP(C95,'Data Products'!$A:$J,2,0)</f>
      </c>
      <c r="H95" s="9002">
        <f t="shared" si="7"/>
      </c>
      <c r="I95" s="8934">
        <v>45602</v>
      </c>
      <c r="J95" s="8935">
        <f t="shared" si="1"/>
      </c>
      <c r="K95" s="8931">
        <v>0</v>
      </c>
      <c r="L95" s="8931">
        <v>0</v>
      </c>
      <c r="M95" s="8967">
        <v>0</v>
      </c>
      <c r="N95" s="8967">
        <v>0</v>
      </c>
      <c r="O95" s="8930" t="s">
        <v>10887</v>
      </c>
      <c r="P95" s="8971"/>
      <c r="Q95" s="8971"/>
      <c r="R95" s="8971"/>
      <c r="S95" s="8971"/>
      <c r="T95" s="8971"/>
      <c r="U95" s="8971"/>
      <c r="V95" s="8971"/>
      <c r="W95" s="8971"/>
      <c r="X95" s="8971"/>
      <c r="Y95" s="8971"/>
      <c r="Z95" s="8971"/>
      <c r="AA95" s="8971"/>
      <c r="AB95" s="8997">
        <f t="shared" si="20"/>
      </c>
      <c r="AC95" s="9012">
        <f t="shared" si="15"/>
      </c>
      <c r="AD95" s="8938">
        <f t="shared" si="9"/>
      </c>
      <c r="AE95" s="8947">
        <f t="shared" si="3"/>
      </c>
      <c r="AF95" s="8940">
        <f>VLOOKUP(C95,'Data Products'!$A:$J,10,0)</f>
      </c>
      <c r="AG95" s="9015">
        <f t="shared" si="17"/>
      </c>
      <c r="AH95" s="8941">
        <f t="shared" si="12"/>
      </c>
      <c r="AI95" s="9014"/>
      <c r="AJ95" s="8944"/>
      <c r="AK95" s="8944"/>
      <c r="AL95" s="8943"/>
      <c r="AM95" s="8944"/>
      <c r="AN95" s="8944"/>
    </row>
    <row r="96">
      <c r="A96" s="8991">
        <v>43</v>
      </c>
      <c r="B96" s="8930" t="s">
        <v>10754</v>
      </c>
      <c r="C96" s="8930" t="s">
        <v>10891</v>
      </c>
      <c r="D96" s="8931">
        <v>390</v>
      </c>
      <c r="E96" s="8931">
        <v>390</v>
      </c>
      <c r="F96" s="9010"/>
      <c r="G96" s="8993">
        <f>VLOOKUP(C96,'Data Products'!$A:$J,2,0)</f>
      </c>
      <c r="H96" s="8994">
        <f t="shared" si="7"/>
      </c>
      <c r="I96" s="8970">
        <v>45904</v>
      </c>
      <c r="J96" s="8935">
        <f t="shared" si="1"/>
      </c>
      <c r="K96" s="8931">
        <v>65</v>
      </c>
      <c r="L96" s="8931">
        <v>130</v>
      </c>
      <c r="M96" s="8967">
        <v>0</v>
      </c>
      <c r="N96" s="8967">
        <v>0</v>
      </c>
      <c r="O96" s="8930" t="s">
        <v>10887</v>
      </c>
      <c r="P96" s="8971"/>
      <c r="Q96" s="8971"/>
      <c r="R96" s="8971"/>
      <c r="S96" s="8971"/>
      <c r="T96" s="8971"/>
      <c r="U96" s="8971"/>
      <c r="V96" s="8971"/>
      <c r="W96" s="8971"/>
      <c r="X96" s="8971"/>
      <c r="Y96" s="8971"/>
      <c r="Z96" s="8971"/>
      <c r="AA96" s="8971"/>
      <c r="AB96" s="8997">
        <f t="shared" si="20"/>
      </c>
      <c r="AC96" s="9016">
        <f t="shared" si="15"/>
      </c>
      <c r="AD96" s="8938">
        <f t="shared" si="9"/>
      </c>
      <c r="AE96" s="8952">
        <f t="shared" si="3"/>
      </c>
      <c r="AF96" s="8940">
        <f>VLOOKUP(C96,'Data Products'!$A:$J,10,0)</f>
      </c>
      <c r="AG96" s="9015">
        <f t="shared" si="17"/>
      </c>
      <c r="AH96" s="8941">
        <f t="shared" si="12"/>
      </c>
      <c r="AI96" s="9014"/>
      <c r="AJ96" s="8944"/>
      <c r="AK96" s="8944"/>
      <c r="AL96" s="8943"/>
      <c r="AM96" s="8944"/>
      <c r="AN96" s="8944"/>
    </row>
    <row customHeight="true" hidden="true" ht="18" r="97">
      <c r="A97" s="8991">
        <v>44</v>
      </c>
      <c r="B97" s="8930" t="s">
        <v>10757</v>
      </c>
      <c r="C97" s="8930" t="s">
        <v>10892</v>
      </c>
      <c r="D97" s="8931">
        <v>0</v>
      </c>
      <c r="E97" s="8945">
        <v>0</v>
      </c>
      <c r="F97" s="9010"/>
      <c r="G97" s="8993">
        <f>VLOOKUP(C97,'Data Products'!$A:$J,2,0)</f>
      </c>
      <c r="H97" s="9002">
        <f t="shared" si="7"/>
      </c>
      <c r="I97" s="8934">
        <v>45623</v>
      </c>
      <c r="J97" s="8935">
        <f t="shared" si="1"/>
      </c>
      <c r="K97" s="8931">
        <v>0</v>
      </c>
      <c r="L97" s="8931">
        <v>0</v>
      </c>
      <c r="M97" s="8967">
        <v>0</v>
      </c>
      <c r="N97" s="8967">
        <v>0</v>
      </c>
      <c r="O97" s="8930" t="s">
        <v>10893</v>
      </c>
      <c r="P97" s="8971"/>
      <c r="Q97" s="8971"/>
      <c r="R97" s="8971"/>
      <c r="S97" s="8971"/>
      <c r="T97" s="8971"/>
      <c r="U97" s="8971"/>
      <c r="V97" s="8971"/>
      <c r="W97" s="8971"/>
      <c r="X97" s="8971"/>
      <c r="Y97" s="8971"/>
      <c r="Z97" s="8971"/>
      <c r="AA97" s="8971"/>
      <c r="AB97" s="8997">
        <f t="shared" si="20"/>
      </c>
      <c r="AC97" s="9012">
        <f t="shared" si="15"/>
      </c>
      <c r="AD97" s="8938">
        <f t="shared" si="9"/>
      </c>
      <c r="AE97" s="8947">
        <f t="shared" si="3"/>
      </c>
      <c r="AF97" s="8940">
        <f>VLOOKUP(C97,'Data Products'!$A:$J,10,0)</f>
      </c>
      <c r="AG97" s="9015">
        <f t="shared" si="17"/>
      </c>
      <c r="AH97" s="8941">
        <f t="shared" si="12"/>
      </c>
      <c r="AI97" s="9014"/>
      <c r="AJ97" s="8944"/>
      <c r="AK97" s="8944"/>
      <c r="AL97" s="8943"/>
      <c r="AM97" s="8944"/>
      <c r="AN97" s="8944"/>
    </row>
    <row customHeight="true" hidden="true" ht="18" r="98">
      <c r="A98" s="8991">
        <v>45</v>
      </c>
      <c r="B98" s="8930" t="s">
        <v>10757</v>
      </c>
      <c r="C98" s="8930" t="s">
        <v>10894</v>
      </c>
      <c r="D98" s="8931">
        <v>0</v>
      </c>
      <c r="E98" s="8945">
        <v>0</v>
      </c>
      <c r="F98" s="9010"/>
      <c r="G98" s="8993">
        <f>VLOOKUP(C98,'Data Products'!$A:$J,2,0)</f>
      </c>
      <c r="H98" s="9002">
        <f t="shared" si="7"/>
      </c>
      <c r="I98" s="8934">
        <v>45623</v>
      </c>
      <c r="J98" s="8935">
        <f t="shared" si="1"/>
      </c>
      <c r="K98" s="8931">
        <v>0</v>
      </c>
      <c r="L98" s="8931">
        <v>0</v>
      </c>
      <c r="M98" s="8967">
        <v>0</v>
      </c>
      <c r="N98" s="8967">
        <v>0</v>
      </c>
      <c r="O98" s="8930" t="s">
        <v>10893</v>
      </c>
      <c r="P98" s="8971"/>
      <c r="Q98" s="8971"/>
      <c r="R98" s="8971"/>
      <c r="S98" s="8971"/>
      <c r="T98" s="8971"/>
      <c r="U98" s="8971"/>
      <c r="V98" s="8971"/>
      <c r="W98" s="8971"/>
      <c r="X98" s="8971"/>
      <c r="Y98" s="8971"/>
      <c r="Z98" s="8971"/>
      <c r="AA98" s="8971"/>
      <c r="AB98" s="8997">
        <f t="shared" si="20"/>
      </c>
      <c r="AC98" s="9012">
        <f t="shared" si="15"/>
      </c>
      <c r="AD98" s="8938">
        <f t="shared" si="9"/>
      </c>
      <c r="AE98" s="8947">
        <f t="shared" si="3"/>
      </c>
      <c r="AF98" s="8940">
        <f>VLOOKUP(C98,'Data Products'!$A:$J,10,0)</f>
      </c>
      <c r="AG98" s="9015">
        <f t="shared" si="17"/>
      </c>
      <c r="AH98" s="8941">
        <f t="shared" si="12"/>
      </c>
      <c r="AI98" s="9014"/>
      <c r="AJ98" s="8944"/>
      <c r="AK98" s="8944"/>
      <c r="AL98" s="8943"/>
      <c r="AM98" s="8944"/>
      <c r="AN98" s="8944"/>
    </row>
    <row customHeight="true" hidden="true" ht="18" r="99">
      <c r="A99" s="8991">
        <v>46</v>
      </c>
      <c r="B99" s="8930" t="s">
        <v>10757</v>
      </c>
      <c r="C99" s="9000" t="s">
        <v>10895</v>
      </c>
      <c r="D99" s="8931">
        <v>0</v>
      </c>
      <c r="E99" s="8945">
        <v>0</v>
      </c>
      <c r="F99" s="9017"/>
      <c r="G99" s="8993">
        <f>VLOOKUP(C99,'Data Products'!$A:$J,2,0)</f>
      </c>
      <c r="H99" s="9002">
        <f t="shared" si="7"/>
      </c>
      <c r="I99" s="8934">
        <v>45623</v>
      </c>
      <c r="J99" s="8935">
        <f t="shared" si="1"/>
      </c>
      <c r="K99" s="9006">
        <v>0</v>
      </c>
      <c r="L99" s="9006">
        <v>0</v>
      </c>
      <c r="M99" s="9018">
        <v>0</v>
      </c>
      <c r="N99" s="9018">
        <v>0</v>
      </c>
      <c r="O99" s="9000" t="s">
        <v>10893</v>
      </c>
      <c r="P99" s="8971"/>
      <c r="Q99" s="8971"/>
      <c r="R99" s="8971"/>
      <c r="S99" s="8971"/>
      <c r="T99" s="8971"/>
      <c r="U99" s="8971"/>
      <c r="V99" s="8971"/>
      <c r="W99" s="8971"/>
      <c r="X99" s="8971"/>
      <c r="Y99" s="8971"/>
      <c r="Z99" s="8971"/>
      <c r="AA99" s="8971"/>
      <c r="AB99" s="9019">
        <f t="shared" si="20"/>
      </c>
      <c r="AC99" s="9012">
        <f t="shared" si="15"/>
      </c>
      <c r="AD99" s="8938">
        <f t="shared" si="9"/>
      </c>
      <c r="AE99" s="8947">
        <f t="shared" si="3"/>
      </c>
      <c r="AF99" s="8940">
        <f>VLOOKUP(C99,'Data Products'!$A:$J,10,0)</f>
      </c>
      <c r="AG99" s="9015">
        <f t="shared" si="17"/>
      </c>
      <c r="AH99" s="8941">
        <f t="shared" si="12"/>
      </c>
      <c r="AI99" s="9014"/>
      <c r="AJ99" s="8944"/>
      <c r="AK99" s="8944"/>
      <c r="AL99" s="8943"/>
      <c r="AM99" s="8944"/>
      <c r="AN99" s="8944"/>
    </row>
    <row customHeight="true" hidden="true" ht="18" r="100">
      <c r="A100" s="8991">
        <v>47</v>
      </c>
      <c r="B100" s="8930" t="s">
        <v>10757</v>
      </c>
      <c r="C100" s="8930" t="s">
        <v>10896</v>
      </c>
      <c r="D100" s="8931">
        <v>0</v>
      </c>
      <c r="E100" s="8945">
        <v>0</v>
      </c>
      <c r="F100" s="9010"/>
      <c r="G100" s="8993">
        <f>VLOOKUP(C100,'Data Products'!$A:$J,2,0)</f>
      </c>
      <c r="H100" s="9002">
        <f t="shared" si="7"/>
      </c>
      <c r="I100" s="8934">
        <v>45623</v>
      </c>
      <c r="J100" s="8935">
        <f t="shared" si="1"/>
      </c>
      <c r="K100" s="8931">
        <v>0</v>
      </c>
      <c r="L100" s="8931">
        <v>0</v>
      </c>
      <c r="M100" s="8967">
        <v>0</v>
      </c>
      <c r="N100" s="8967">
        <v>0</v>
      </c>
      <c r="O100" s="8930" t="s">
        <v>10893</v>
      </c>
      <c r="P100" s="8931"/>
      <c r="Q100" s="8931"/>
      <c r="R100" s="8931"/>
      <c r="S100" s="8931"/>
      <c r="T100" s="8931"/>
      <c r="U100" s="8931"/>
      <c r="V100" s="8931"/>
      <c r="W100" s="8931"/>
      <c r="X100" s="8931"/>
      <c r="Y100" s="8931"/>
      <c r="Z100" s="8931"/>
      <c r="AA100" s="8931"/>
      <c r="AB100" s="8997">
        <f t="shared" si="20"/>
      </c>
      <c r="AC100" s="9012">
        <f t="shared" si="15"/>
      </c>
      <c r="AD100" s="8938">
        <f t="shared" si="9"/>
      </c>
      <c r="AE100" s="8947">
        <f t="shared" si="3"/>
      </c>
      <c r="AF100" s="8940">
        <f>VLOOKUP(C100,'Data Products'!$A:$J,10,0)</f>
      </c>
      <c r="AG100" s="9015">
        <f t="shared" si="17"/>
      </c>
      <c r="AH100" s="8941">
        <f t="shared" si="12"/>
      </c>
      <c r="AI100" s="9020"/>
      <c r="AJ100" s="8944"/>
      <c r="AK100" s="8944"/>
      <c r="AL100" s="8943"/>
      <c r="AM100" s="8944"/>
      <c r="AN100" s="8944"/>
    </row>
    <row customHeight="true" hidden="true" ht="18" r="101">
      <c r="A101" s="8991">
        <v>48</v>
      </c>
      <c r="B101" s="8930" t="s">
        <v>10757</v>
      </c>
      <c r="C101" s="8930" t="s">
        <v>10897</v>
      </c>
      <c r="D101" s="8931">
        <v>0</v>
      </c>
      <c r="E101" s="8945">
        <v>0</v>
      </c>
      <c r="F101" s="9010"/>
      <c r="G101" s="8993">
        <f>VLOOKUP(C101,'Data Products'!$A:$J,2,0)</f>
      </c>
      <c r="H101" s="9002">
        <f t="shared" si="7"/>
      </c>
      <c r="I101" s="8934">
        <v>45623</v>
      </c>
      <c r="J101" s="8935">
        <f t="shared" si="1"/>
      </c>
      <c r="K101" s="8931">
        <v>0</v>
      </c>
      <c r="L101" s="8931">
        <v>0</v>
      </c>
      <c r="M101" s="8967">
        <v>0</v>
      </c>
      <c r="N101" s="8967">
        <v>0</v>
      </c>
      <c r="O101" s="8930" t="s">
        <v>10893</v>
      </c>
      <c r="P101" s="8931"/>
      <c r="Q101" s="8931"/>
      <c r="R101" s="8931"/>
      <c r="S101" s="8931"/>
      <c r="T101" s="8931"/>
      <c r="U101" s="8931"/>
      <c r="V101" s="8931"/>
      <c r="W101" s="8931"/>
      <c r="X101" s="8931"/>
      <c r="Y101" s="8931"/>
      <c r="Z101" s="8931"/>
      <c r="AA101" s="8931"/>
      <c r="AB101" s="8997">
        <f t="shared" si="20"/>
      </c>
      <c r="AC101" s="9012">
        <f t="shared" si="15"/>
      </c>
      <c r="AD101" s="8938">
        <f t="shared" si="9"/>
      </c>
      <c r="AE101" s="8947">
        <f t="shared" si="3"/>
      </c>
      <c r="AF101" s="9021">
        <f>VLOOKUP(C101,'Data Products'!$A:$J,10,0)</f>
      </c>
      <c r="AG101" s="8940">
        <f t="shared" si="17"/>
      </c>
      <c r="AH101" s="8941">
        <f t="shared" si="12"/>
      </c>
      <c r="AI101" s="9014"/>
      <c r="AJ101" s="8944"/>
      <c r="AK101" s="8944"/>
      <c r="AL101" s="8943"/>
      <c r="AM101" s="8944"/>
      <c r="AN101" s="8944"/>
    </row>
    <row r="102">
      <c r="A102" s="8991">
        <v>49</v>
      </c>
      <c r="B102" s="8930" t="s">
        <v>10749</v>
      </c>
      <c r="C102" s="8930" t="s">
        <v>10898</v>
      </c>
      <c r="D102" s="8931">
        <v>4</v>
      </c>
      <c r="E102" s="8945">
        <v>4</v>
      </c>
      <c r="F102" s="9010"/>
      <c r="G102" s="8993">
        <f>VLOOKUP(C102,'Data Products'!$A:$J,2,0)</f>
      </c>
      <c r="H102" s="8994">
        <f t="shared" si="7"/>
      </c>
      <c r="I102" s="8934">
        <v>45951</v>
      </c>
      <c r="J102" s="8935">
        <f t="shared" si="1"/>
      </c>
      <c r="K102" s="8931">
        <v>0</v>
      </c>
      <c r="L102" s="8931">
        <v>0</v>
      </c>
      <c r="M102" s="8967">
        <v>0</v>
      </c>
      <c r="N102" s="8967">
        <v>0</v>
      </c>
      <c r="O102" s="8930" t="s">
        <v>10808</v>
      </c>
      <c r="P102" s="8931"/>
      <c r="Q102" s="8931"/>
      <c r="R102" s="8931"/>
      <c r="S102" s="8931"/>
      <c r="T102" s="8931"/>
      <c r="U102" s="8931"/>
      <c r="V102" s="8931"/>
      <c r="W102" s="8931"/>
      <c r="X102" s="8931"/>
      <c r="Y102" s="8931"/>
      <c r="Z102" s="8931"/>
      <c r="AA102" s="8931"/>
      <c r="AB102" s="8997">
        <f t="shared" si="20"/>
      </c>
      <c r="AC102" s="9022">
        <f t="shared" si="15"/>
      </c>
      <c r="AD102" s="8938">
        <f t="shared" si="9"/>
      </c>
      <c r="AE102" s="8956">
        <f t="shared" si="3"/>
      </c>
      <c r="AF102" s="9021">
        <f>VLOOKUP(C102,'Data Products'!$A:$J,10,0)</f>
      </c>
      <c r="AG102" s="8940">
        <f t="shared" si="17"/>
      </c>
      <c r="AH102" s="8941">
        <f t="shared" si="12"/>
      </c>
      <c r="AI102" s="9014"/>
      <c r="AJ102" s="8944"/>
      <c r="AK102" s="8944"/>
      <c r="AL102" s="8943"/>
      <c r="AM102" s="8944"/>
      <c r="AN102" s="8944"/>
    </row>
    <row r="103">
      <c r="A103" s="8991">
        <v>50</v>
      </c>
      <c r="B103" s="8930" t="s">
        <v>10749</v>
      </c>
      <c r="C103" s="8930" t="s">
        <v>10899</v>
      </c>
      <c r="D103" s="8931">
        <v>3</v>
      </c>
      <c r="E103" s="8945">
        <v>3</v>
      </c>
      <c r="F103" s="9010"/>
      <c r="G103" s="8993">
        <f>VLOOKUP(C103,'Data Products'!$A:$J,2,0)</f>
      </c>
      <c r="H103" s="8994">
        <f t="shared" si="7"/>
      </c>
      <c r="I103" s="8934">
        <v>45951</v>
      </c>
      <c r="J103" s="8935">
        <f t="shared" si="1"/>
      </c>
      <c r="K103" s="8931">
        <v>0</v>
      </c>
      <c r="L103" s="8931">
        <v>0</v>
      </c>
      <c r="M103" s="8967">
        <v>0</v>
      </c>
      <c r="N103" s="8967">
        <v>0</v>
      </c>
      <c r="O103" s="8930" t="s">
        <v>10808</v>
      </c>
      <c r="P103" s="8931"/>
      <c r="Q103" s="8931"/>
      <c r="R103" s="8931"/>
      <c r="S103" s="8931"/>
      <c r="T103" s="8931"/>
      <c r="U103" s="8931"/>
      <c r="V103" s="8931"/>
      <c r="W103" s="8931"/>
      <c r="X103" s="8931"/>
      <c r="Y103" s="8931"/>
      <c r="Z103" s="8931"/>
      <c r="AA103" s="8931"/>
      <c r="AB103" s="8997">
        <f t="shared" si="20"/>
      </c>
      <c r="AC103" s="8951">
        <f t="shared" si="15"/>
      </c>
      <c r="AD103" s="8938">
        <f t="shared" si="9"/>
      </c>
      <c r="AE103" s="8952">
        <f t="shared" si="3"/>
      </c>
      <c r="AF103" s="9021">
        <f>VLOOKUP(C103,'Data Products'!$A:$J,10,0)</f>
      </c>
      <c r="AG103" s="8940">
        <f t="shared" si="17"/>
      </c>
      <c r="AH103" s="8941">
        <f t="shared" si="12"/>
      </c>
      <c r="AI103" s="9014"/>
      <c r="AJ103" s="8944"/>
      <c r="AK103" s="8944"/>
      <c r="AL103" s="8943"/>
      <c r="AM103" s="8944"/>
      <c r="AN103" s="8944"/>
    </row>
    <row r="104">
      <c r="A104" s="8991">
        <v>51</v>
      </c>
      <c r="B104" s="8930" t="s">
        <v>10749</v>
      </c>
      <c r="C104" s="8930" t="s">
        <v>10900</v>
      </c>
      <c r="D104" s="8931">
        <v>4</v>
      </c>
      <c r="E104" s="8945">
        <v>4</v>
      </c>
      <c r="F104" s="9010"/>
      <c r="G104" s="8993">
        <f>VLOOKUP(C104,'Data Products'!$A:$J,2,0)</f>
      </c>
      <c r="H104" s="8994">
        <f t="shared" si="7"/>
      </c>
      <c r="I104" s="8934">
        <v>45951</v>
      </c>
      <c r="J104" s="8935">
        <f t="shared" si="1"/>
      </c>
      <c r="K104" s="8931">
        <v>0</v>
      </c>
      <c r="L104" s="8931">
        <v>1</v>
      </c>
      <c r="M104" s="8967">
        <v>0</v>
      </c>
      <c r="N104" s="8967">
        <v>0</v>
      </c>
      <c r="O104" s="8930" t="s">
        <v>10808</v>
      </c>
      <c r="P104" s="8931"/>
      <c r="Q104" s="8931"/>
      <c r="R104" s="8931"/>
      <c r="S104" s="8931"/>
      <c r="T104" s="8931"/>
      <c r="U104" s="8931"/>
      <c r="V104" s="8931"/>
      <c r="W104" s="8931"/>
      <c r="X104" s="8931"/>
      <c r="Y104" s="8931"/>
      <c r="Z104" s="8931"/>
      <c r="AA104" s="8931"/>
      <c r="AB104" s="8997">
        <f t="shared" si="20"/>
      </c>
      <c r="AC104" s="8946">
        <f t="shared" si="15"/>
      </c>
      <c r="AD104" s="8938">
        <f t="shared" si="9"/>
      </c>
      <c r="AE104" s="8947">
        <f t="shared" si="3"/>
      </c>
      <c r="AF104" s="9021">
        <f>VLOOKUP(C104,'Data Products'!$A:$J,10,0)</f>
      </c>
      <c r="AG104" s="8940">
        <f t="shared" si="17"/>
      </c>
      <c r="AH104" s="8941">
        <f t="shared" si="12"/>
      </c>
      <c r="AI104" s="9014"/>
      <c r="AJ104" s="8944"/>
      <c r="AK104" s="8944"/>
      <c r="AL104" s="8943"/>
      <c r="AM104" s="8944"/>
      <c r="AN104" s="8944"/>
    </row>
    <row r="105">
      <c r="A105" s="8991">
        <v>52</v>
      </c>
      <c r="B105" s="8930" t="s">
        <v>10749</v>
      </c>
      <c r="C105" s="8930" t="s">
        <v>10901</v>
      </c>
      <c r="D105" s="8931">
        <v>4</v>
      </c>
      <c r="E105" s="8945">
        <v>4</v>
      </c>
      <c r="F105" s="9010"/>
      <c r="G105" s="8993">
        <f>VLOOKUP(C105,'Data Products'!$A:$J,2,0)</f>
      </c>
      <c r="H105" s="8994">
        <f t="shared" si="7"/>
      </c>
      <c r="I105" s="8934">
        <v>45951</v>
      </c>
      <c r="J105" s="8935">
        <f t="shared" si="1"/>
      </c>
      <c r="K105" s="8931">
        <v>0</v>
      </c>
      <c r="L105" s="8931">
        <v>0</v>
      </c>
      <c r="M105" s="8967">
        <v>0</v>
      </c>
      <c r="N105" s="8967">
        <v>0</v>
      </c>
      <c r="O105" s="8930" t="s">
        <v>10808</v>
      </c>
      <c r="P105" s="8931"/>
      <c r="Q105" s="8931"/>
      <c r="R105" s="8931"/>
      <c r="S105" s="8931"/>
      <c r="T105" s="8931"/>
      <c r="U105" s="8931"/>
      <c r="V105" s="8931"/>
      <c r="W105" s="8931"/>
      <c r="X105" s="8931"/>
      <c r="Y105" s="8931"/>
      <c r="Z105" s="8931"/>
      <c r="AA105" s="8931"/>
      <c r="AB105" s="8997">
        <f t="shared" si="20"/>
      </c>
      <c r="AC105" s="8955">
        <f t="shared" si="15"/>
      </c>
      <c r="AD105" s="8938">
        <f t="shared" si="9"/>
      </c>
      <c r="AE105" s="8956">
        <f t="shared" si="3"/>
      </c>
      <c r="AF105" s="9021">
        <f>VLOOKUP(C105,'Data Products'!$A:$J,10,0)</f>
      </c>
      <c r="AG105" s="8940">
        <f t="shared" si="17"/>
      </c>
      <c r="AH105" s="8941">
        <f t="shared" si="12"/>
      </c>
      <c r="AI105" s="9014"/>
      <c r="AJ105" s="8944"/>
      <c r="AK105" s="8944"/>
      <c r="AL105" s="8943"/>
      <c r="AM105" s="8944"/>
      <c r="AN105" s="8944"/>
    </row>
    <row customHeight="true" hidden="true" ht="18" r="106">
      <c r="A106" s="8991">
        <v>53</v>
      </c>
      <c r="B106" s="8930" t="s">
        <v>10757</v>
      </c>
      <c r="C106" s="8930" t="s">
        <v>10902</v>
      </c>
      <c r="D106" s="8931">
        <v>0</v>
      </c>
      <c r="E106" s="8945">
        <v>0</v>
      </c>
      <c r="F106" s="9010"/>
      <c r="G106" s="8993">
        <f>VLOOKUP(C106,'Data Products'!$A:$J,2,0)</f>
      </c>
      <c r="H106" s="8994">
        <f t="shared" si="7"/>
      </c>
      <c r="I106" s="8934">
        <v>45951</v>
      </c>
      <c r="J106" s="8935">
        <f t="shared" si="1"/>
      </c>
      <c r="K106" s="8931">
        <v>0</v>
      </c>
      <c r="L106" s="8931">
        <v>0</v>
      </c>
      <c r="M106" s="8967">
        <v>0</v>
      </c>
      <c r="N106" s="8967">
        <v>0</v>
      </c>
      <c r="O106" s="8930" t="s">
        <v>10808</v>
      </c>
      <c r="P106" s="8931"/>
      <c r="Q106" s="8931"/>
      <c r="R106" s="8931"/>
      <c r="S106" s="8931"/>
      <c r="T106" s="8931"/>
      <c r="U106" s="8931"/>
      <c r="V106" s="8931"/>
      <c r="W106" s="8931"/>
      <c r="X106" s="8931"/>
      <c r="Y106" s="8931"/>
      <c r="Z106" s="8931"/>
      <c r="AA106" s="8931"/>
      <c r="AB106" s="8997">
        <f t="shared" si="20"/>
      </c>
      <c r="AC106" s="8955">
        <f t="shared" si="15"/>
      </c>
      <c r="AD106" s="8938">
        <f t="shared" si="9"/>
      </c>
      <c r="AE106" s="8956">
        <f t="shared" si="3"/>
      </c>
      <c r="AF106" s="9021">
        <f>VLOOKUP(C106,'Data Products'!$A:$J,10,0)</f>
      </c>
      <c r="AG106" s="8940">
        <f t="shared" si="17"/>
      </c>
      <c r="AH106" s="8941">
        <f t="shared" si="12"/>
      </c>
      <c r="AI106" s="9014"/>
      <c r="AJ106" s="8944"/>
      <c r="AK106" s="8944"/>
      <c r="AL106" s="8943"/>
      <c r="AM106" s="8944"/>
      <c r="AN106" s="8944"/>
    </row>
    <row r="107">
      <c r="A107" s="8991">
        <v>54</v>
      </c>
      <c r="B107" s="8930" t="s">
        <v>10749</v>
      </c>
      <c r="C107" s="8930" t="s">
        <v>10903</v>
      </c>
      <c r="D107" s="8931">
        <v>5</v>
      </c>
      <c r="E107" s="8945">
        <v>5</v>
      </c>
      <c r="F107" s="9010"/>
      <c r="G107" s="8993">
        <f>VLOOKUP(C107,'Data Products'!$A:$J,2,0)</f>
      </c>
      <c r="H107" s="8994">
        <f t="shared" si="7"/>
      </c>
      <c r="I107" s="8934">
        <v>45951</v>
      </c>
      <c r="J107" s="8935">
        <f t="shared" si="1"/>
      </c>
      <c r="K107" s="8931">
        <v>0</v>
      </c>
      <c r="L107" s="8931">
        <v>0</v>
      </c>
      <c r="M107" s="8967">
        <v>0</v>
      </c>
      <c r="N107" s="8967">
        <v>0</v>
      </c>
      <c r="O107" s="8930" t="s">
        <v>10808</v>
      </c>
      <c r="P107" s="8931"/>
      <c r="Q107" s="8931"/>
      <c r="R107" s="8931"/>
      <c r="S107" s="8931"/>
      <c r="T107" s="8931"/>
      <c r="U107" s="8931"/>
      <c r="V107" s="8931"/>
      <c r="W107" s="8931"/>
      <c r="X107" s="8931"/>
      <c r="Y107" s="8931"/>
      <c r="Z107" s="8931"/>
      <c r="AA107" s="8931"/>
      <c r="AB107" s="8997">
        <f t="shared" si="20"/>
      </c>
      <c r="AC107" s="8946">
        <f t="shared" si="15"/>
      </c>
      <c r="AD107" s="8938">
        <f t="shared" si="9"/>
      </c>
      <c r="AE107" s="8947">
        <f t="shared" si="3"/>
      </c>
      <c r="AF107" s="9021">
        <f>VLOOKUP(C107,'Data Products'!$A:$J,10,0)</f>
      </c>
      <c r="AG107" s="8940">
        <f t="shared" si="17"/>
      </c>
      <c r="AH107" s="8941">
        <f t="shared" si="12"/>
      </c>
      <c r="AI107" s="9014"/>
      <c r="AJ107" s="8944"/>
      <c r="AK107" s="8944"/>
      <c r="AL107" s="8943"/>
      <c r="AM107" s="8944"/>
      <c r="AN107" s="8944"/>
    </row>
    <row customHeight="true" hidden="true" ht="18" r="108">
      <c r="A108" s="8991">
        <v>55</v>
      </c>
      <c r="B108" s="8930" t="s">
        <v>10757</v>
      </c>
      <c r="C108" s="8930" t="s">
        <v>10904</v>
      </c>
      <c r="D108" s="8931">
        <v>0</v>
      </c>
      <c r="E108" s="8945">
        <v>0</v>
      </c>
      <c r="F108" s="9010"/>
      <c r="G108" s="8993">
        <f>VLOOKUP(C108,'Data Products'!$A:$J,2,0)</f>
      </c>
      <c r="H108" s="8994">
        <f t="shared" si="7"/>
      </c>
      <c r="I108" s="8934">
        <v>45951</v>
      </c>
      <c r="J108" s="8935">
        <f t="shared" si="1"/>
      </c>
      <c r="K108" s="8931">
        <v>0</v>
      </c>
      <c r="L108" s="8931">
        <v>0</v>
      </c>
      <c r="M108" s="8967">
        <v>0</v>
      </c>
      <c r="N108" s="8967">
        <v>0</v>
      </c>
      <c r="O108" s="8930" t="s">
        <v>10808</v>
      </c>
      <c r="P108" s="8931"/>
      <c r="Q108" s="8931"/>
      <c r="R108" s="8931"/>
      <c r="S108" s="8931"/>
      <c r="T108" s="8931"/>
      <c r="U108" s="8931"/>
      <c r="V108" s="8931"/>
      <c r="W108" s="8931"/>
      <c r="X108" s="8931"/>
      <c r="Y108" s="8931"/>
      <c r="Z108" s="8931"/>
      <c r="AA108" s="8931"/>
      <c r="AB108" s="8997">
        <f t="shared" si="20"/>
      </c>
      <c r="AC108" s="8951">
        <f t="shared" si="15"/>
      </c>
      <c r="AD108" s="9023">
        <f t="shared" si="9"/>
      </c>
      <c r="AE108" s="8952">
        <f t="shared" si="3"/>
      </c>
      <c r="AF108" s="9021">
        <f>VLOOKUP(C108,'Data Products'!$A:$J,10,0)</f>
      </c>
      <c r="AG108" s="8940">
        <f t="shared" si="17"/>
      </c>
      <c r="AH108" s="8941">
        <f t="shared" si="12"/>
      </c>
      <c r="AI108" s="9014"/>
      <c r="AJ108" s="8944"/>
      <c r="AK108" s="8944"/>
      <c r="AL108" s="8943"/>
      <c r="AM108" s="8944"/>
      <c r="AN108" s="8944"/>
    </row>
    <row r="109">
      <c r="A109" s="8991">
        <v>56</v>
      </c>
      <c r="B109" s="8930" t="s">
        <v>10749</v>
      </c>
      <c r="C109" s="8930" t="s">
        <v>10905</v>
      </c>
      <c r="D109" s="8931">
        <v>15</v>
      </c>
      <c r="E109" s="8945">
        <v>15</v>
      </c>
      <c r="F109" s="9010"/>
      <c r="G109" s="8993">
        <f>VLOOKUP(C109,'Data Products'!$A:$J,2,0)</f>
      </c>
      <c r="H109" s="8994">
        <f t="shared" si="7"/>
      </c>
      <c r="I109" s="8934">
        <v>45951</v>
      </c>
      <c r="J109" s="8935">
        <f t="shared" si="1"/>
      </c>
      <c r="K109" s="8931">
        <v>2</v>
      </c>
      <c r="L109" s="8931">
        <v>2</v>
      </c>
      <c r="M109" s="8967">
        <v>0</v>
      </c>
      <c r="N109" s="8967">
        <v>0</v>
      </c>
      <c r="O109" s="8930" t="s">
        <v>10808</v>
      </c>
      <c r="P109" s="8931"/>
      <c r="Q109" s="8931"/>
      <c r="R109" s="8931"/>
      <c r="S109" s="8931"/>
      <c r="T109" s="8931"/>
      <c r="U109" s="8931"/>
      <c r="V109" s="8931"/>
      <c r="W109" s="8931"/>
      <c r="X109" s="8931"/>
      <c r="Y109" s="8931"/>
      <c r="Z109" s="8931"/>
      <c r="AA109" s="8931"/>
      <c r="AB109" s="8997">
        <f t="shared" si="20"/>
      </c>
      <c r="AC109" s="8937">
        <f t="shared" si="15"/>
      </c>
      <c r="AD109" s="9023">
        <f t="shared" si="9"/>
      </c>
      <c r="AE109" s="8939">
        <f t="shared" si="3"/>
      </c>
      <c r="AF109" s="9021">
        <f>VLOOKUP(C109,'Data Products'!$A:$J,10,0)</f>
      </c>
      <c r="AG109" s="8940">
        <f t="shared" si="17"/>
      </c>
      <c r="AH109" s="8941">
        <f t="shared" si="12"/>
      </c>
      <c r="AI109" s="9014"/>
      <c r="AJ109" s="8944"/>
      <c r="AK109" s="8944"/>
      <c r="AL109" s="8943"/>
      <c r="AM109" s="8944"/>
      <c r="AN109" s="8944"/>
    </row>
    <row r="110">
      <c r="A110" s="8991">
        <v>57</v>
      </c>
      <c r="B110" s="8930" t="s">
        <v>10749</v>
      </c>
      <c r="C110" s="8930" t="s">
        <v>10906</v>
      </c>
      <c r="D110" s="8931">
        <v>25</v>
      </c>
      <c r="E110" s="8945">
        <v>25</v>
      </c>
      <c r="F110" s="9010"/>
      <c r="G110" s="8993">
        <f>VLOOKUP(C110,'Data Products'!$A:$J,2,0)</f>
      </c>
      <c r="H110" s="8994">
        <f t="shared" si="7"/>
      </c>
      <c r="I110" s="8934">
        <v>45951</v>
      </c>
      <c r="J110" s="8935">
        <f t="shared" si="1"/>
      </c>
      <c r="K110" s="8931">
        <v>1</v>
      </c>
      <c r="L110" s="8931">
        <v>2</v>
      </c>
      <c r="M110" s="8967">
        <v>0</v>
      </c>
      <c r="N110" s="8967">
        <v>0</v>
      </c>
      <c r="O110" s="8930" t="s">
        <v>10808</v>
      </c>
      <c r="P110" s="8931"/>
      <c r="Q110" s="8931"/>
      <c r="R110" s="8931"/>
      <c r="S110" s="8931"/>
      <c r="T110" s="8931"/>
      <c r="U110" s="8931"/>
      <c r="V110" s="8931"/>
      <c r="W110" s="8931"/>
      <c r="X110" s="8931"/>
      <c r="Y110" s="8931"/>
      <c r="Z110" s="8931"/>
      <c r="AA110" s="8931"/>
      <c r="AB110" s="8997">
        <f t="shared" si="20"/>
      </c>
      <c r="AC110" s="8937">
        <f t="shared" si="15"/>
      </c>
      <c r="AD110" s="9023">
        <f t="shared" si="9"/>
      </c>
      <c r="AE110" s="8939">
        <f t="shared" si="3"/>
      </c>
      <c r="AF110" s="9021">
        <f>VLOOKUP(C110,'Data Products'!$A:$J,10,0)</f>
      </c>
      <c r="AG110" s="8940">
        <f t="shared" si="17"/>
      </c>
      <c r="AH110" s="8941">
        <f t="shared" si="12"/>
      </c>
      <c r="AI110" s="9014"/>
      <c r="AJ110" s="8944"/>
      <c r="AK110" s="8944"/>
      <c r="AL110" s="8943"/>
      <c r="AM110" s="8944"/>
      <c r="AN110" s="8944"/>
    </row>
    <row r="111">
      <c r="A111" s="8991">
        <v>58</v>
      </c>
      <c r="B111" s="8930" t="s">
        <v>10749</v>
      </c>
      <c r="C111" s="8930" t="s">
        <v>10907</v>
      </c>
      <c r="D111" s="8931">
        <v>17</v>
      </c>
      <c r="E111" s="8945">
        <v>17</v>
      </c>
      <c r="F111" s="9010"/>
      <c r="G111" s="8993">
        <f>VLOOKUP(C111,'Data Products'!$A:$J,2,0)</f>
      </c>
      <c r="H111" s="8994">
        <f t="shared" si="7"/>
      </c>
      <c r="I111" s="8934">
        <v>45951</v>
      </c>
      <c r="J111" s="8935">
        <f t="shared" si="1"/>
      </c>
      <c r="K111" s="8931">
        <v>0</v>
      </c>
      <c r="L111" s="8931">
        <v>2</v>
      </c>
      <c r="M111" s="8967">
        <v>0</v>
      </c>
      <c r="N111" s="8967">
        <v>0</v>
      </c>
      <c r="O111" s="8930" t="s">
        <v>10808</v>
      </c>
      <c r="P111" s="8931"/>
      <c r="Q111" s="8931"/>
      <c r="R111" s="8931"/>
      <c r="S111" s="8931"/>
      <c r="T111" s="8931"/>
      <c r="U111" s="8931"/>
      <c r="V111" s="8931"/>
      <c r="W111" s="8931"/>
      <c r="X111" s="8931"/>
      <c r="Y111" s="8931"/>
      <c r="Z111" s="8931"/>
      <c r="AA111" s="8931"/>
      <c r="AB111" s="8997">
        <f t="shared" si="20"/>
      </c>
      <c r="AC111" s="8937">
        <f t="shared" si="15"/>
      </c>
      <c r="AD111" s="9023">
        <f t="shared" si="9"/>
      </c>
      <c r="AE111" s="8939">
        <f t="shared" si="3"/>
      </c>
      <c r="AF111" s="9021">
        <f>VLOOKUP(C111,'Data Products'!$A:$J,10,0)</f>
      </c>
      <c r="AG111" s="8940">
        <f t="shared" si="17"/>
      </c>
      <c r="AH111" s="8941">
        <f t="shared" si="12"/>
      </c>
      <c r="AI111" s="9014"/>
      <c r="AJ111" s="8944"/>
      <c r="AK111" s="8944"/>
      <c r="AL111" s="8943"/>
      <c r="AM111" s="8944"/>
      <c r="AN111" s="8944"/>
    </row>
    <row r="112">
      <c r="A112" s="8991">
        <v>59</v>
      </c>
      <c r="B112" s="8930" t="s">
        <v>10749</v>
      </c>
      <c r="C112" s="8930" t="s">
        <v>10908</v>
      </c>
      <c r="D112" s="8931">
        <v>13</v>
      </c>
      <c r="E112" s="8945">
        <v>13</v>
      </c>
      <c r="F112" s="9010"/>
      <c r="G112" s="8993">
        <f>VLOOKUP(C112,'Data Products'!$A:$J,2,0)</f>
      </c>
      <c r="H112" s="8994">
        <f t="shared" si="7"/>
      </c>
      <c r="I112" s="8934">
        <v>45951</v>
      </c>
      <c r="J112" s="8935">
        <f t="shared" si="1"/>
      </c>
      <c r="K112" s="8931">
        <v>0</v>
      </c>
      <c r="L112" s="8931">
        <v>1</v>
      </c>
      <c r="M112" s="8967">
        <v>0</v>
      </c>
      <c r="N112" s="8967">
        <v>0</v>
      </c>
      <c r="O112" s="8930" t="s">
        <v>10808</v>
      </c>
      <c r="P112" s="8931"/>
      <c r="Q112" s="8931"/>
      <c r="R112" s="8931"/>
      <c r="S112" s="8931"/>
      <c r="T112" s="8931"/>
      <c r="U112" s="8931"/>
      <c r="V112" s="8931"/>
      <c r="W112" s="8931"/>
      <c r="X112" s="8931"/>
      <c r="Y112" s="8931"/>
      <c r="Z112" s="8931"/>
      <c r="AA112" s="8931"/>
      <c r="AB112" s="8997">
        <f t="shared" si="20"/>
      </c>
      <c r="AC112" s="8937">
        <f t="shared" si="15"/>
      </c>
      <c r="AD112" s="9023">
        <f t="shared" si="9"/>
      </c>
      <c r="AE112" s="8939">
        <f t="shared" si="3"/>
      </c>
      <c r="AF112" s="9021">
        <f>VLOOKUP(C112,'Data Products'!$A:$J,10,0)</f>
      </c>
      <c r="AG112" s="8940">
        <f t="shared" si="17"/>
      </c>
      <c r="AH112" s="8941">
        <f t="shared" si="12"/>
      </c>
      <c r="AI112" s="9014"/>
      <c r="AJ112" s="8944"/>
      <c r="AK112" s="8944"/>
      <c r="AL112" s="8943"/>
      <c r="AM112" s="8944"/>
      <c r="AN112" s="8944"/>
    </row>
    <row r="113">
      <c r="A113" s="8991">
        <v>60</v>
      </c>
      <c r="B113" s="8930" t="s">
        <v>10749</v>
      </c>
      <c r="C113" s="8930" t="s">
        <v>10909</v>
      </c>
      <c r="D113" s="8931">
        <v>18</v>
      </c>
      <c r="E113" s="8945">
        <v>18</v>
      </c>
      <c r="F113" s="9010"/>
      <c r="G113" s="8993">
        <f>VLOOKUP(C113,'Data Products'!$A:$J,2,0)</f>
      </c>
      <c r="H113" s="8994">
        <f t="shared" si="7"/>
      </c>
      <c r="I113" s="8934">
        <v>45951</v>
      </c>
      <c r="J113" s="8935">
        <f t="shared" si="1"/>
      </c>
      <c r="K113" s="8931">
        <v>0</v>
      </c>
      <c r="L113" s="8931">
        <v>0</v>
      </c>
      <c r="M113" s="8967">
        <v>0</v>
      </c>
      <c r="N113" s="8967">
        <v>0</v>
      </c>
      <c r="O113" s="8930" t="s">
        <v>10808</v>
      </c>
      <c r="P113" s="8931"/>
      <c r="Q113" s="8931"/>
      <c r="R113" s="8931"/>
      <c r="S113" s="8931"/>
      <c r="T113" s="8931"/>
      <c r="U113" s="8931"/>
      <c r="V113" s="8931"/>
      <c r="W113" s="8931"/>
      <c r="X113" s="8931"/>
      <c r="Y113" s="8931"/>
      <c r="Z113" s="8931"/>
      <c r="AA113" s="8931"/>
      <c r="AB113" s="8997">
        <f t="shared" si="20"/>
      </c>
      <c r="AC113" s="8937">
        <f t="shared" si="15"/>
      </c>
      <c r="AD113" s="9023">
        <f t="shared" si="9"/>
      </c>
      <c r="AE113" s="8939">
        <f t="shared" si="3"/>
      </c>
      <c r="AF113" s="9021">
        <f>VLOOKUP(C113,'Data Products'!$A:$J,10,0)</f>
      </c>
      <c r="AG113" s="8940">
        <f t="shared" si="17"/>
      </c>
      <c r="AH113" s="8941">
        <f t="shared" si="12"/>
      </c>
      <c r="AI113" s="9014"/>
      <c r="AJ113" s="8944"/>
      <c r="AK113" s="8944"/>
      <c r="AL113" s="8943"/>
      <c r="AM113" s="8944"/>
      <c r="AN113" s="8944"/>
    </row>
    <row r="114">
      <c r="A114" s="8991">
        <v>61</v>
      </c>
      <c r="B114" s="8930" t="s">
        <v>10749</v>
      </c>
      <c r="C114" s="8930" t="s">
        <v>10910</v>
      </c>
      <c r="D114" s="8931">
        <v>10</v>
      </c>
      <c r="E114" s="8945">
        <v>10</v>
      </c>
      <c r="F114" s="9010"/>
      <c r="G114" s="8993">
        <f>VLOOKUP(C114,'Data Products'!$A:$J,2,0)</f>
      </c>
      <c r="H114" s="8994">
        <f t="shared" si="7"/>
      </c>
      <c r="I114" s="8934">
        <v>45951</v>
      </c>
      <c r="J114" s="8935">
        <f t="shared" si="1"/>
      </c>
      <c r="K114" s="8931">
        <v>0</v>
      </c>
      <c r="L114" s="8931">
        <v>0</v>
      </c>
      <c r="M114" s="8967">
        <v>0</v>
      </c>
      <c r="N114" s="8967">
        <v>0</v>
      </c>
      <c r="O114" s="8930" t="s">
        <v>10808</v>
      </c>
      <c r="P114" s="8931"/>
      <c r="Q114" s="8931"/>
      <c r="R114" s="8931"/>
      <c r="S114" s="8931"/>
      <c r="T114" s="8931"/>
      <c r="U114" s="8931"/>
      <c r="V114" s="8931"/>
      <c r="W114" s="8931"/>
      <c r="X114" s="8931"/>
      <c r="Y114" s="8931"/>
      <c r="Z114" s="8931"/>
      <c r="AA114" s="8931"/>
      <c r="AB114" s="8997">
        <f t="shared" si="20"/>
      </c>
      <c r="AC114" s="8951">
        <f t="shared" si="15"/>
      </c>
      <c r="AD114" s="9023">
        <f t="shared" si="9"/>
      </c>
      <c r="AE114" s="8952">
        <f t="shared" si="3"/>
      </c>
      <c r="AF114" s="9021">
        <f>VLOOKUP(C114,'Data Products'!$A:$J,10,0)</f>
      </c>
      <c r="AG114" s="8940">
        <f t="shared" si="17"/>
      </c>
      <c r="AH114" s="8941">
        <f t="shared" si="12"/>
      </c>
      <c r="AI114" s="9014"/>
      <c r="AJ114" s="8944"/>
      <c r="AK114" s="8944"/>
      <c r="AL114" s="8943"/>
      <c r="AM114" s="8944"/>
      <c r="AN114" s="8944"/>
    </row>
    <row customHeight="true" hidden="true" ht="18" r="115">
      <c r="A115" s="8991">
        <v>62</v>
      </c>
      <c r="B115" s="8930" t="s">
        <v>10757</v>
      </c>
      <c r="C115" s="8930" t="s">
        <v>10911</v>
      </c>
      <c r="D115" s="8931">
        <v>0</v>
      </c>
      <c r="E115" s="8945">
        <v>0</v>
      </c>
      <c r="F115" s="9010"/>
      <c r="G115" s="8993">
        <f>VLOOKUP(C115,'Data Products'!$A:$J,2,0)</f>
      </c>
      <c r="H115" s="8994">
        <f t="shared" si="7"/>
      </c>
      <c r="I115" s="8934">
        <v>45951</v>
      </c>
      <c r="J115" s="8935">
        <f t="shared" si="1"/>
      </c>
      <c r="K115" s="8931">
        <v>0</v>
      </c>
      <c r="L115" s="8931">
        <v>0</v>
      </c>
      <c r="M115" s="8967">
        <v>0</v>
      </c>
      <c r="N115" s="8967">
        <v>0</v>
      </c>
      <c r="O115" s="8930" t="s">
        <v>10808</v>
      </c>
      <c r="P115" s="8931"/>
      <c r="Q115" s="8931"/>
      <c r="R115" s="8931"/>
      <c r="S115" s="8931"/>
      <c r="T115" s="8931"/>
      <c r="U115" s="8931"/>
      <c r="V115" s="8931"/>
      <c r="W115" s="8931"/>
      <c r="X115" s="8931"/>
      <c r="Y115" s="8931"/>
      <c r="Z115" s="8931"/>
      <c r="AA115" s="8931"/>
      <c r="AB115" s="8997">
        <f t="shared" si="20"/>
      </c>
      <c r="AC115" s="8946">
        <f t="shared" si="15"/>
      </c>
      <c r="AD115" s="9023">
        <f t="shared" si="9"/>
      </c>
      <c r="AE115" s="8947">
        <f t="shared" si="3"/>
      </c>
      <c r="AF115" s="9021">
        <f>VLOOKUP(C115,'Data Products'!$A:$J,10,0)</f>
      </c>
      <c r="AG115" s="8940">
        <f t="shared" si="17"/>
      </c>
      <c r="AH115" s="8941">
        <f t="shared" si="12"/>
      </c>
      <c r="AI115" s="9014"/>
      <c r="AJ115" s="8944"/>
      <c r="AK115" s="8944"/>
      <c r="AL115" s="8943"/>
      <c r="AM115" s="8944"/>
      <c r="AN115" s="8944"/>
    </row>
    <row r="116">
      <c r="A116" s="8991">
        <v>63</v>
      </c>
      <c r="B116" s="8930" t="s">
        <v>10749</v>
      </c>
      <c r="C116" s="8930" t="s">
        <v>10912</v>
      </c>
      <c r="D116" s="8931">
        <v>2</v>
      </c>
      <c r="E116" s="8945">
        <v>2</v>
      </c>
      <c r="F116" s="9010"/>
      <c r="G116" s="8993">
        <f>VLOOKUP(C116,'Data Products'!$A:$J,2,0)</f>
      </c>
      <c r="H116" s="8994">
        <f t="shared" si="7"/>
      </c>
      <c r="I116" s="8934">
        <v>45951</v>
      </c>
      <c r="J116" s="8935">
        <f t="shared" si="1"/>
      </c>
      <c r="K116" s="8931">
        <v>2</v>
      </c>
      <c r="L116" s="8931">
        <v>7</v>
      </c>
      <c r="M116" s="8967">
        <v>0</v>
      </c>
      <c r="N116" s="8967">
        <v>0</v>
      </c>
      <c r="O116" s="8930" t="s">
        <v>10808</v>
      </c>
      <c r="P116" s="8931"/>
      <c r="Q116" s="8931"/>
      <c r="R116" s="8931"/>
      <c r="S116" s="8931"/>
      <c r="T116" s="8931"/>
      <c r="U116" s="8931"/>
      <c r="V116" s="8931"/>
      <c r="W116" s="8931"/>
      <c r="X116" s="8931"/>
      <c r="Y116" s="8931"/>
      <c r="Z116" s="8931"/>
      <c r="AA116" s="8931"/>
      <c r="AB116" s="8997">
        <f t="shared" si="20"/>
      </c>
      <c r="AC116" s="8951">
        <f t="shared" si="15"/>
      </c>
      <c r="AD116" s="9023">
        <f t="shared" si="9"/>
      </c>
      <c r="AE116" s="8952">
        <f t="shared" si="3"/>
      </c>
      <c r="AF116" s="9021">
        <f>VLOOKUP(C116,'Data Products'!$A:$J,10,0)</f>
      </c>
      <c r="AG116" s="8940">
        <f t="shared" si="17"/>
      </c>
      <c r="AH116" s="8941">
        <f t="shared" si="12"/>
      </c>
      <c r="AI116" s="9014"/>
      <c r="AJ116" s="8944"/>
      <c r="AK116" s="8944"/>
      <c r="AL116" s="8943"/>
      <c r="AM116" s="8944"/>
      <c r="AN116" s="8944"/>
    </row>
    <row customHeight="true" hidden="true" ht="18" r="117">
      <c r="A117" s="8991">
        <v>64</v>
      </c>
      <c r="B117" s="8930" t="s">
        <v>10749</v>
      </c>
      <c r="C117" s="8930" t="s">
        <v>10913</v>
      </c>
      <c r="D117" s="8931">
        <v>0</v>
      </c>
      <c r="E117" s="8945">
        <v>0</v>
      </c>
      <c r="F117" s="9010"/>
      <c r="G117" s="8993">
        <f>VLOOKUP(C117,'Data Products'!$A:$J,2,0)</f>
      </c>
      <c r="H117" s="8994">
        <f t="shared" si="7"/>
      </c>
      <c r="I117" s="8934">
        <v>45951</v>
      </c>
      <c r="J117" s="8935">
        <f t="shared" si="1"/>
      </c>
      <c r="K117" s="8931">
        <v>0</v>
      </c>
      <c r="L117" s="8931">
        <v>0</v>
      </c>
      <c r="M117" s="8967">
        <v>0</v>
      </c>
      <c r="N117" s="8967">
        <v>0</v>
      </c>
      <c r="O117" s="8930" t="s">
        <v>10808</v>
      </c>
      <c r="P117" s="8931"/>
      <c r="Q117" s="8931"/>
      <c r="R117" s="8931"/>
      <c r="S117" s="8931"/>
      <c r="T117" s="8931"/>
      <c r="U117" s="8931"/>
      <c r="V117" s="8931"/>
      <c r="W117" s="8931"/>
      <c r="X117" s="8931"/>
      <c r="Y117" s="8931"/>
      <c r="Z117" s="8931"/>
      <c r="AA117" s="8931"/>
      <c r="AB117" s="8997">
        <f t="shared" si="20"/>
      </c>
      <c r="AC117" s="8951">
        <f t="shared" si="15"/>
      </c>
      <c r="AD117" s="9023">
        <f t="shared" si="9"/>
      </c>
      <c r="AE117" s="8952">
        <f t="shared" si="3"/>
      </c>
      <c r="AF117" s="9021">
        <f>VLOOKUP(C117,'Data Products'!$A:$J,10,0)</f>
      </c>
      <c r="AG117" s="8940">
        <f t="shared" si="17"/>
      </c>
      <c r="AH117" s="8941">
        <f t="shared" si="12"/>
      </c>
      <c r="AI117" s="9014"/>
      <c r="AJ117" s="8944"/>
      <c r="AK117" s="8944"/>
      <c r="AL117" s="8943"/>
      <c r="AM117" s="8944"/>
      <c r="AN117" s="8944"/>
    </row>
    <row customHeight="true" hidden="true" ht="18" r="118">
      <c r="A118" s="8991">
        <v>65</v>
      </c>
      <c r="B118" s="8930" t="s">
        <v>10757</v>
      </c>
      <c r="C118" s="8930" t="s">
        <v>10914</v>
      </c>
      <c r="D118" s="8931">
        <v>0</v>
      </c>
      <c r="E118" s="8945">
        <v>0</v>
      </c>
      <c r="F118" s="9010"/>
      <c r="G118" s="8993">
        <f>VLOOKUP(C118,'Data Products'!$A:$J,2,0)</f>
      </c>
      <c r="H118" s="8994">
        <f t="shared" si="7"/>
      </c>
      <c r="I118" s="8934">
        <v>45951</v>
      </c>
      <c r="J118" s="8935">
        <f t="shared" si="1"/>
      </c>
      <c r="K118" s="8931">
        <v>0</v>
      </c>
      <c r="L118" s="8931">
        <v>0</v>
      </c>
      <c r="M118" s="8967">
        <v>0</v>
      </c>
      <c r="N118" s="8967">
        <v>0</v>
      </c>
      <c r="O118" s="8930" t="s">
        <v>10808</v>
      </c>
      <c r="P118" s="8931"/>
      <c r="Q118" s="8931"/>
      <c r="R118" s="8931"/>
      <c r="S118" s="8931"/>
      <c r="T118" s="8931"/>
      <c r="U118" s="8931"/>
      <c r="V118" s="8931"/>
      <c r="W118" s="8931"/>
      <c r="X118" s="8931"/>
      <c r="Y118" s="8931"/>
      <c r="Z118" s="8931"/>
      <c r="AA118" s="8931"/>
      <c r="AB118" s="8997">
        <f t="shared" si="20"/>
      </c>
      <c r="AC118" s="8951">
        <f t="shared" si="15"/>
      </c>
      <c r="AD118" s="9023">
        <f t="shared" si="9"/>
      </c>
      <c r="AE118" s="8952">
        <f t="shared" si="3"/>
      </c>
      <c r="AF118" s="9021">
        <f>VLOOKUP(C118,'Data Products'!$A:$J,10,0)</f>
      </c>
      <c r="AG118" s="8940">
        <f t="shared" si="17"/>
      </c>
      <c r="AH118" s="8941">
        <f t="shared" si="12"/>
      </c>
      <c r="AI118" s="9014"/>
      <c r="AJ118" s="8944"/>
      <c r="AK118" s="8944"/>
      <c r="AL118" s="8943"/>
      <c r="AM118" s="8944"/>
      <c r="AN118" s="8944"/>
    </row>
    <row r="119">
      <c r="A119" s="8991">
        <v>66</v>
      </c>
      <c r="B119" s="8930" t="s">
        <v>10749</v>
      </c>
      <c r="C119" s="8930" t="s">
        <v>10915</v>
      </c>
      <c r="D119" s="8931">
        <v>0</v>
      </c>
      <c r="E119" s="8945">
        <v>0</v>
      </c>
      <c r="F119" s="9010"/>
      <c r="G119" s="8993">
        <f>VLOOKUP(C119,'Data Products'!$A:$J,2,0)</f>
      </c>
      <c r="H119" s="8994">
        <f t="shared" si="7"/>
      </c>
      <c r="I119" s="8934">
        <v>45951</v>
      </c>
      <c r="J119" s="8935">
        <f t="shared" si="1"/>
      </c>
      <c r="K119" s="8931">
        <v>1</v>
      </c>
      <c r="L119" s="8931">
        <v>5</v>
      </c>
      <c r="M119" s="8967">
        <v>0</v>
      </c>
      <c r="N119" s="8967">
        <v>0</v>
      </c>
      <c r="O119" s="8930" t="s">
        <v>10808</v>
      </c>
      <c r="P119" s="8931"/>
      <c r="Q119" s="8931"/>
      <c r="R119" s="8931"/>
      <c r="S119" s="8931"/>
      <c r="T119" s="8931"/>
      <c r="U119" s="8931"/>
      <c r="V119" s="8931"/>
      <c r="W119" s="8931"/>
      <c r="X119" s="8931"/>
      <c r="Y119" s="8931"/>
      <c r="Z119" s="8931"/>
      <c r="AA119" s="8931"/>
      <c r="AB119" s="8997">
        <f t="shared" si="20"/>
      </c>
      <c r="AC119" s="8951">
        <f t="shared" si="15"/>
      </c>
      <c r="AD119" s="9023">
        <f t="shared" si="9"/>
      </c>
      <c r="AE119" s="8952">
        <f t="shared" si="3"/>
      </c>
      <c r="AF119" s="9021">
        <f>VLOOKUP(C119,'Data Products'!$A:$J,10,0)</f>
      </c>
      <c r="AG119" s="8940">
        <f t="shared" si="17"/>
      </c>
      <c r="AH119" s="8941">
        <f t="shared" si="12"/>
      </c>
      <c r="AI119" s="9014"/>
      <c r="AJ119" s="8944"/>
      <c r="AK119" s="8944"/>
      <c r="AL119" s="8943"/>
      <c r="AM119" s="8944"/>
      <c r="AN119" s="8944"/>
    </row>
    <row customHeight="true" hidden="true" ht="18" r="120">
      <c r="A120" s="8991">
        <v>67</v>
      </c>
      <c r="B120" s="8930" t="s">
        <v>10757</v>
      </c>
      <c r="C120" s="8930" t="s">
        <v>10916</v>
      </c>
      <c r="D120" s="8931">
        <v>0</v>
      </c>
      <c r="E120" s="8945">
        <v>0</v>
      </c>
      <c r="F120" s="9010"/>
      <c r="G120" s="8993">
        <f>VLOOKUP(C120,'Data Products'!$A:$J,2,0)</f>
      </c>
      <c r="H120" s="8994">
        <f t="shared" si="7"/>
      </c>
      <c r="I120" s="8934">
        <v>45951</v>
      </c>
      <c r="J120" s="8935">
        <f t="shared" si="1"/>
      </c>
      <c r="K120" s="8931">
        <v>0</v>
      </c>
      <c r="L120" s="8931">
        <v>0</v>
      </c>
      <c r="M120" s="8967">
        <v>0</v>
      </c>
      <c r="N120" s="8967">
        <v>0</v>
      </c>
      <c r="O120" s="8930" t="s">
        <v>10808</v>
      </c>
      <c r="P120" s="8931"/>
      <c r="Q120" s="8931"/>
      <c r="R120" s="8931"/>
      <c r="S120" s="8931"/>
      <c r="T120" s="8931"/>
      <c r="U120" s="8931"/>
      <c r="V120" s="8931"/>
      <c r="W120" s="8931"/>
      <c r="X120" s="8931"/>
      <c r="Y120" s="8931"/>
      <c r="Z120" s="8931"/>
      <c r="AA120" s="8931"/>
      <c r="AB120" s="8997">
        <f t="shared" si="20"/>
      </c>
      <c r="AC120" s="8951">
        <f t="shared" si="15"/>
      </c>
      <c r="AD120" s="9023">
        <f t="shared" si="9"/>
      </c>
      <c r="AE120" s="8952">
        <f t="shared" si="3"/>
      </c>
      <c r="AF120" s="9021">
        <f>VLOOKUP(C120,'Data Products'!$A:$J,10,0)</f>
      </c>
      <c r="AG120" s="8940">
        <f t="shared" si="17"/>
      </c>
      <c r="AH120" s="8941">
        <f t="shared" si="12"/>
      </c>
      <c r="AI120" s="9014"/>
      <c r="AJ120" s="8944"/>
      <c r="AK120" s="8944"/>
      <c r="AL120" s="8943"/>
      <c r="AM120" s="8944"/>
      <c r="AN120" s="8944"/>
    </row>
    <row r="121">
      <c r="A121" s="8991">
        <v>68</v>
      </c>
      <c r="B121" s="8930" t="s">
        <v>10749</v>
      </c>
      <c r="C121" s="8930" t="s">
        <v>10917</v>
      </c>
      <c r="D121" s="8931">
        <v>10</v>
      </c>
      <c r="E121" s="8945">
        <v>10</v>
      </c>
      <c r="F121" s="9010"/>
      <c r="G121" s="8993">
        <f>VLOOKUP(C121,'Data Products'!$A:$J,2,0)</f>
      </c>
      <c r="H121" s="8994">
        <f t="shared" si="7"/>
      </c>
      <c r="I121" s="8934">
        <v>45951</v>
      </c>
      <c r="J121" s="8935">
        <f t="shared" si="1"/>
      </c>
      <c r="K121" s="8931">
        <v>0</v>
      </c>
      <c r="L121" s="8931">
        <v>0</v>
      </c>
      <c r="M121" s="8967">
        <v>0</v>
      </c>
      <c r="N121" s="8967">
        <v>0</v>
      </c>
      <c r="O121" s="8930" t="s">
        <v>10808</v>
      </c>
      <c r="P121" s="8931"/>
      <c r="Q121" s="8931"/>
      <c r="R121" s="8931"/>
      <c r="S121" s="8931"/>
      <c r="T121" s="8931"/>
      <c r="U121" s="8931"/>
      <c r="V121" s="8931"/>
      <c r="W121" s="8931"/>
      <c r="X121" s="8931"/>
      <c r="Y121" s="8931"/>
      <c r="Z121" s="8931"/>
      <c r="AA121" s="8931"/>
      <c r="AB121" s="8997">
        <f t="shared" si="20"/>
      </c>
      <c r="AC121" s="8937">
        <f t="shared" si="15"/>
      </c>
      <c r="AD121" s="9023">
        <f t="shared" si="9"/>
      </c>
      <c r="AE121" s="8939">
        <f t="shared" si="3"/>
      </c>
      <c r="AF121" s="9021">
        <f>VLOOKUP(C121,'Data Products'!$A:$J,10,0)</f>
      </c>
      <c r="AG121" s="8940">
        <f t="shared" si="17"/>
      </c>
      <c r="AH121" s="8941">
        <f t="shared" si="12"/>
      </c>
      <c r="AI121" s="9014"/>
      <c r="AJ121" s="8944"/>
      <c r="AK121" s="8944"/>
      <c r="AL121" s="8943"/>
      <c r="AM121" s="8944"/>
      <c r="AN121" s="8944"/>
    </row>
    <row customHeight="true" hidden="true" ht="18" r="122">
      <c r="A122" s="8991">
        <v>69</v>
      </c>
      <c r="B122" s="8930" t="s">
        <v>10757</v>
      </c>
      <c r="C122" s="8930" t="s">
        <v>10918</v>
      </c>
      <c r="D122" s="8931">
        <v>0</v>
      </c>
      <c r="E122" s="8945">
        <v>0</v>
      </c>
      <c r="F122" s="9010"/>
      <c r="G122" s="8993">
        <f>VLOOKUP(C122,'Data Products'!$A:$J,2,0)</f>
      </c>
      <c r="H122" s="8994">
        <f t="shared" si="7"/>
      </c>
      <c r="I122" s="8934">
        <v>45952</v>
      </c>
      <c r="J122" s="8935">
        <f t="shared" si="1"/>
      </c>
      <c r="K122" s="8931">
        <v>0</v>
      </c>
      <c r="L122" s="8931">
        <v>4</v>
      </c>
      <c r="M122" s="8967">
        <v>0</v>
      </c>
      <c r="N122" s="8967">
        <v>0</v>
      </c>
      <c r="O122" s="8930" t="s">
        <v>10919</v>
      </c>
      <c r="P122" s="8931"/>
      <c r="Q122" s="8931"/>
      <c r="R122" s="8931"/>
      <c r="S122" s="8931"/>
      <c r="T122" s="8931"/>
      <c r="U122" s="8931"/>
      <c r="V122" s="8931"/>
      <c r="W122" s="8931"/>
      <c r="X122" s="8931"/>
      <c r="Y122" s="8931"/>
      <c r="Z122" s="8931"/>
      <c r="AA122" s="8931"/>
      <c r="AB122" s="8997">
        <f t="shared" si="20"/>
      </c>
      <c r="AC122" s="8946">
        <f t="shared" si="15"/>
      </c>
      <c r="AD122" s="9023">
        <f t="shared" si="9"/>
      </c>
      <c r="AE122" s="8947">
        <f t="shared" si="3"/>
      </c>
      <c r="AF122" s="9021">
        <f>VLOOKUP(C122,'Data Products'!$A:$J,10,0)</f>
      </c>
      <c r="AG122" s="8940">
        <f t="shared" si="17"/>
      </c>
      <c r="AH122" s="8941">
        <f t="shared" si="12"/>
      </c>
      <c r="AI122" s="9014"/>
      <c r="AJ122" s="8944"/>
      <c r="AK122" s="8944"/>
      <c r="AL122" s="8943"/>
      <c r="AM122" s="8944"/>
      <c r="AN122" s="8944"/>
    </row>
    <row r="123">
      <c r="A123" s="8991">
        <v>70</v>
      </c>
      <c r="B123" s="8930" t="s">
        <v>10749</v>
      </c>
      <c r="C123" s="8930" t="s">
        <v>10920</v>
      </c>
      <c r="D123" s="8931">
        <v>2</v>
      </c>
      <c r="E123" s="8945">
        <v>2</v>
      </c>
      <c r="F123" s="9010"/>
      <c r="G123" s="8993">
        <f>VLOOKUP(C123,'Data Products'!$A:$J,2,0)</f>
      </c>
      <c r="H123" s="8994">
        <f t="shared" si="7"/>
      </c>
      <c r="I123" s="8934">
        <v>45953</v>
      </c>
      <c r="J123" s="8935">
        <f t="shared" si="1"/>
      </c>
      <c r="K123" s="8931">
        <v>4</v>
      </c>
      <c r="L123" s="8931">
        <v>4</v>
      </c>
      <c r="M123" s="8967">
        <v>0</v>
      </c>
      <c r="N123" s="8967">
        <v>0</v>
      </c>
      <c r="O123" s="8930" t="s">
        <v>10919</v>
      </c>
      <c r="P123" s="8931"/>
      <c r="Q123" s="8931"/>
      <c r="R123" s="8931"/>
      <c r="S123" s="8931"/>
      <c r="T123" s="8931"/>
      <c r="U123" s="8931"/>
      <c r="V123" s="8931"/>
      <c r="W123" s="8931"/>
      <c r="X123" s="8931"/>
      <c r="Y123" s="8931"/>
      <c r="Z123" s="8931"/>
      <c r="AA123" s="8931"/>
      <c r="AB123" s="8997">
        <f t="shared" si="20"/>
      </c>
      <c r="AC123" s="8955">
        <f t="shared" si="15"/>
      </c>
      <c r="AD123" s="9023">
        <f t="shared" si="9"/>
      </c>
      <c r="AE123" s="8956">
        <f t="shared" si="3"/>
      </c>
      <c r="AF123" s="9021">
        <f>VLOOKUP(C123,'Data Products'!$A:$J,10,0)</f>
      </c>
      <c r="AG123" s="8940">
        <f t="shared" si="17"/>
      </c>
      <c r="AH123" s="8941">
        <f t="shared" si="12"/>
      </c>
      <c r="AI123" s="9014"/>
      <c r="AJ123" s="8944"/>
      <c r="AK123" s="8944"/>
      <c r="AL123" s="8943"/>
      <c r="AM123" s="8944"/>
      <c r="AN123" s="8944"/>
    </row>
    <row r="124">
      <c r="A124" s="8991">
        <v>71</v>
      </c>
      <c r="B124" s="8930" t="s">
        <v>10749</v>
      </c>
      <c r="C124" s="8930" t="s">
        <v>10921</v>
      </c>
      <c r="D124" s="8931">
        <v>1</v>
      </c>
      <c r="E124" s="8945">
        <v>1</v>
      </c>
      <c r="F124" s="9010"/>
      <c r="G124" s="8993">
        <f>VLOOKUP(C124,'Data Products'!$A:$J,2,0)</f>
      </c>
      <c r="H124" s="8994">
        <f t="shared" si="7"/>
      </c>
      <c r="I124" s="8934">
        <v>45954</v>
      </c>
      <c r="J124" s="8935">
        <f t="shared" si="1"/>
      </c>
      <c r="K124" s="8931">
        <v>2</v>
      </c>
      <c r="L124" s="8931">
        <v>4</v>
      </c>
      <c r="M124" s="8967">
        <v>0</v>
      </c>
      <c r="N124" s="8967">
        <v>0</v>
      </c>
      <c r="O124" s="8930" t="s">
        <v>10919</v>
      </c>
      <c r="P124" s="8931"/>
      <c r="Q124" s="8931"/>
      <c r="R124" s="8931"/>
      <c r="S124" s="8931"/>
      <c r="T124" s="8931"/>
      <c r="U124" s="8931"/>
      <c r="V124" s="8931"/>
      <c r="W124" s="8931"/>
      <c r="X124" s="8931"/>
      <c r="Y124" s="8931"/>
      <c r="Z124" s="8931"/>
      <c r="AA124" s="8931"/>
      <c r="AB124" s="8997">
        <f t="shared" si="20"/>
      </c>
      <c r="AC124" s="8946">
        <f t="shared" si="15"/>
      </c>
      <c r="AD124" s="9023">
        <f t="shared" si="9"/>
      </c>
      <c r="AE124" s="8947">
        <f t="shared" si="3"/>
      </c>
      <c r="AF124" s="9021">
        <f>VLOOKUP(C124,'Data Products'!$A:$J,10,0)</f>
      </c>
      <c r="AG124" s="8940">
        <f t="shared" si="17"/>
      </c>
      <c r="AH124" s="8941">
        <f t="shared" si="12"/>
      </c>
      <c r="AI124" s="9014"/>
      <c r="AJ124" s="8944"/>
      <c r="AK124" s="8944"/>
      <c r="AL124" s="8943"/>
      <c r="AM124" s="8944"/>
      <c r="AN124" s="8944"/>
    </row>
    <row r="125">
      <c r="A125" s="8991">
        <v>72</v>
      </c>
      <c r="B125" s="8930" t="s">
        <v>10749</v>
      </c>
      <c r="C125" s="8930" t="s">
        <v>10922</v>
      </c>
      <c r="D125" s="8931">
        <v>6</v>
      </c>
      <c r="E125" s="8945">
        <v>6</v>
      </c>
      <c r="F125" s="9010"/>
      <c r="G125" s="8993">
        <f>VLOOKUP(C125,'Data Products'!$A:$J,2,0)</f>
      </c>
      <c r="H125" s="8994">
        <f t="shared" si="7"/>
      </c>
      <c r="I125" s="8934">
        <v>45955</v>
      </c>
      <c r="J125" s="8935">
        <f t="shared" si="1"/>
      </c>
      <c r="K125" s="8931">
        <v>0</v>
      </c>
      <c r="L125" s="8931">
        <v>1</v>
      </c>
      <c r="M125" s="8967">
        <v>0</v>
      </c>
      <c r="N125" s="8967">
        <v>0</v>
      </c>
      <c r="O125" s="8930" t="s">
        <v>10919</v>
      </c>
      <c r="P125" s="8931"/>
      <c r="Q125" s="8931"/>
      <c r="R125" s="8931"/>
      <c r="S125" s="8931"/>
      <c r="T125" s="8931"/>
      <c r="U125" s="8931"/>
      <c r="V125" s="8931"/>
      <c r="W125" s="8931"/>
      <c r="X125" s="8931"/>
      <c r="Y125" s="8931"/>
      <c r="Z125" s="8931"/>
      <c r="AA125" s="8931"/>
      <c r="AB125" s="8997">
        <f t="shared" si="20"/>
      </c>
      <c r="AC125" s="8955">
        <f t="shared" si="15"/>
      </c>
      <c r="AD125" s="9023">
        <f t="shared" si="9"/>
      </c>
      <c r="AE125" s="8956">
        <f t="shared" si="3"/>
      </c>
      <c r="AF125" s="9021">
        <f>VLOOKUP(C125,'Data Products'!$A:$J,10,0)</f>
      </c>
      <c r="AG125" s="8940">
        <f t="shared" si="17"/>
      </c>
      <c r="AH125" s="8941">
        <f t="shared" si="12"/>
      </c>
      <c r="AI125" s="9014"/>
      <c r="AJ125" s="8944"/>
      <c r="AK125" s="8944"/>
      <c r="AL125" s="8943"/>
      <c r="AM125" s="8944"/>
      <c r="AN125" s="8944"/>
    </row>
    <row r="126">
      <c r="A126" s="8972"/>
      <c r="B126" s="8972"/>
      <c r="C126" s="8972"/>
      <c r="D126" s="8971"/>
      <c r="E126" s="8971"/>
      <c r="F126" s="8971"/>
      <c r="G126" s="9024"/>
      <c r="H126" s="9025"/>
      <c r="I126" s="9025"/>
      <c r="J126" s="9025"/>
      <c r="K126" s="8971"/>
      <c r="L126" s="8971"/>
      <c r="M126" s="8978"/>
      <c r="N126" s="8978"/>
      <c r="O126" s="8972"/>
      <c r="P126" s="8971"/>
      <c r="Q126" s="8971"/>
      <c r="R126" s="8971"/>
      <c r="S126" s="8971"/>
      <c r="T126" s="8971"/>
      <c r="U126" s="8971"/>
      <c r="V126" s="8971"/>
      <c r="W126" s="8971"/>
      <c r="X126" s="8971"/>
      <c r="Y126" s="8971"/>
      <c r="Z126" s="8971"/>
      <c r="AA126" s="8971"/>
      <c r="AB126" s="8973"/>
      <c r="AC126" s="9026"/>
      <c r="AD126" s="9027"/>
      <c r="AE126" s="9028" t="s">
        <v>10820</v>
      </c>
      <c r="AF126" s="9029"/>
      <c r="AG126" s="9030">
        <f>SUM(AG55:AG125)</f>
      </c>
      <c r="AH126" s="8982"/>
      <c r="AI126" s="9031"/>
      <c r="AJ126" s="9032"/>
      <c r="AK126" s="9032"/>
      <c r="AL126" s="9031"/>
      <c r="AM126" s="9032"/>
      <c r="AN126" s="9032"/>
    </row>
    <row r="127">
      <c r="A127" s="8972"/>
      <c r="B127" s="8972"/>
      <c r="C127" s="8972"/>
      <c r="D127" s="8971"/>
      <c r="E127" s="8971"/>
      <c r="F127" s="8971"/>
      <c r="G127" s="9024"/>
      <c r="H127" s="9025"/>
      <c r="I127" s="9025"/>
      <c r="J127" s="9025"/>
      <c r="K127" s="8971"/>
      <c r="L127" s="8971"/>
      <c r="M127" s="8978"/>
      <c r="N127" s="8978"/>
      <c r="O127" s="8972"/>
      <c r="P127" s="8971"/>
      <c r="Q127" s="8971"/>
      <c r="R127" s="8971"/>
      <c r="S127" s="8971"/>
      <c r="T127" s="8971"/>
      <c r="U127" s="8971"/>
      <c r="V127" s="8971"/>
      <c r="W127" s="8971"/>
      <c r="X127" s="8971"/>
      <c r="Y127" s="8971"/>
      <c r="Z127" s="8971"/>
      <c r="AA127" s="8971"/>
      <c r="AB127" s="8973"/>
      <c r="AC127" s="9026"/>
      <c r="AD127" s="9027"/>
      <c r="AE127" s="9033" t="s">
        <v>10821</v>
      </c>
      <c r="AF127" s="9034">
        <f t="shared" ref="AF127:AF130" si="13">AG127/$AG$126</f>
      </c>
      <c r="AG127" s="9035">
        <f t="shared" ref="AG127:AG130" si="4">SUMIFS($AG$55:$AG$125,$AE$55:$AE$125,AE127)</f>
      </c>
      <c r="AH127" s="8982"/>
      <c r="AI127" s="9031"/>
      <c r="AJ127" s="9032"/>
      <c r="AK127" s="9032"/>
      <c r="AL127" s="9031"/>
      <c r="AM127" s="9032"/>
      <c r="AN127" s="9032"/>
    </row>
    <row r="128">
      <c r="A128" s="8972"/>
      <c r="B128" s="8972"/>
      <c r="C128" s="8972"/>
      <c r="D128" s="8971"/>
      <c r="E128" s="8971"/>
      <c r="F128" s="8971"/>
      <c r="G128" s="9024"/>
      <c r="H128" s="9025"/>
      <c r="I128" s="9025"/>
      <c r="J128" s="9025"/>
      <c r="K128" s="8971"/>
      <c r="L128" s="8971"/>
      <c r="M128" s="8978"/>
      <c r="N128" s="8978"/>
      <c r="O128" s="8972"/>
      <c r="P128" s="8971"/>
      <c r="Q128" s="8971"/>
      <c r="R128" s="8971"/>
      <c r="S128" s="8971"/>
      <c r="T128" s="8971"/>
      <c r="U128" s="8971"/>
      <c r="V128" s="8971"/>
      <c r="W128" s="8971"/>
      <c r="X128" s="8971"/>
      <c r="Y128" s="8971"/>
      <c r="Z128" s="8971"/>
      <c r="AA128" s="8971"/>
      <c r="AB128" s="8973"/>
      <c r="AC128" s="9026"/>
      <c r="AD128" s="9027"/>
      <c r="AE128" s="9036" t="s">
        <v>10822</v>
      </c>
      <c r="AF128" s="9037">
        <f t="shared" si="13"/>
      </c>
      <c r="AG128" s="9035">
        <f t="shared" si="4"/>
      </c>
      <c r="AH128" s="8982"/>
      <c r="AI128" s="9031"/>
      <c r="AJ128" s="9032"/>
      <c r="AK128" s="9032"/>
      <c r="AL128" s="9031"/>
      <c r="AM128" s="9032"/>
      <c r="AN128" s="9032"/>
    </row>
    <row r="129">
      <c r="A129" s="8972"/>
      <c r="B129" s="8972"/>
      <c r="C129" s="8972"/>
      <c r="D129" s="8971"/>
      <c r="E129" s="8971"/>
      <c r="F129" s="8971"/>
      <c r="G129" s="9024"/>
      <c r="H129" s="9025"/>
      <c r="I129" s="9025"/>
      <c r="J129" s="9025"/>
      <c r="K129" s="8971"/>
      <c r="L129" s="8971"/>
      <c r="M129" s="8978"/>
      <c r="N129" s="8978"/>
      <c r="O129" s="8972"/>
      <c r="P129" s="8971"/>
      <c r="Q129" s="8971"/>
      <c r="R129" s="8971"/>
      <c r="S129" s="8971"/>
      <c r="T129" s="8971"/>
      <c r="U129" s="8971"/>
      <c r="V129" s="8971"/>
      <c r="W129" s="8971"/>
      <c r="X129" s="8971"/>
      <c r="Y129" s="8971"/>
      <c r="Z129" s="8971"/>
      <c r="AA129" s="8971"/>
      <c r="AB129" s="8973"/>
      <c r="AC129" s="9026"/>
      <c r="AD129" s="9038"/>
      <c r="AE129" s="8979" t="s">
        <v>10823</v>
      </c>
      <c r="AF129" s="9034">
        <f t="shared" si="13"/>
      </c>
      <c r="AG129" s="9035">
        <f t="shared" si="4"/>
      </c>
      <c r="AH129" s="8982"/>
      <c r="AI129" s="9031"/>
      <c r="AJ129" s="9032"/>
      <c r="AK129" s="9032"/>
      <c r="AL129" s="9031"/>
      <c r="AM129" s="9032"/>
      <c r="AN129" s="9032"/>
    </row>
    <row r="130">
      <c r="A130" s="8972"/>
      <c r="B130" s="8972"/>
      <c r="C130" s="8972"/>
      <c r="D130" s="8971"/>
      <c r="E130" s="8971"/>
      <c r="F130" s="8971"/>
      <c r="G130" s="9024"/>
      <c r="H130" s="9025"/>
      <c r="I130" s="9025"/>
      <c r="J130" s="9025"/>
      <c r="K130" s="8971"/>
      <c r="L130" s="8971"/>
      <c r="M130" s="8978"/>
      <c r="N130" s="8978"/>
      <c r="O130" s="8972"/>
      <c r="P130" s="8971"/>
      <c r="Q130" s="8971"/>
      <c r="R130" s="8971"/>
      <c r="S130" s="8971"/>
      <c r="T130" s="8971"/>
      <c r="U130" s="8971"/>
      <c r="V130" s="8971"/>
      <c r="W130" s="8971"/>
      <c r="X130" s="8971"/>
      <c r="Y130" s="8971"/>
      <c r="Z130" s="8971"/>
      <c r="AA130" s="8971"/>
      <c r="AB130" s="8973"/>
      <c r="AC130" s="9026"/>
      <c r="AD130" s="9038"/>
      <c r="AE130" s="8979" t="s">
        <v>10824</v>
      </c>
      <c r="AF130" s="9034">
        <f t="shared" si="13"/>
      </c>
      <c r="AG130" s="9035">
        <f t="shared" si="4"/>
      </c>
      <c r="AH130" s="8982"/>
      <c r="AI130" s="9031"/>
      <c r="AJ130" s="9032"/>
      <c r="AK130" s="9032"/>
      <c r="AL130" s="9031"/>
      <c r="AM130" s="9032"/>
      <c r="AN130" s="9032"/>
    </row>
    <row r="131">
      <c r="A131" s="8972"/>
      <c r="B131" s="8972"/>
      <c r="C131" s="8972"/>
      <c r="D131" s="8971"/>
      <c r="E131" s="8971"/>
      <c r="F131" s="8971"/>
      <c r="G131" s="9024"/>
      <c r="H131" s="9025"/>
      <c r="I131" s="9025"/>
      <c r="J131" s="9025"/>
      <c r="K131" s="8971"/>
      <c r="L131" s="8971"/>
      <c r="M131" s="8978"/>
      <c r="N131" s="8978"/>
      <c r="O131" s="8972"/>
      <c r="P131" s="8971"/>
      <c r="Q131" s="8971"/>
      <c r="R131" s="8971"/>
      <c r="S131" s="8971"/>
      <c r="T131" s="8971"/>
      <c r="U131" s="8971"/>
      <c r="V131" s="8971"/>
      <c r="W131" s="8971"/>
      <c r="X131" s="8971"/>
      <c r="Y131" s="8971"/>
      <c r="Z131" s="8971"/>
      <c r="AA131" s="8971"/>
      <c r="AB131" s="8973"/>
      <c r="AC131" s="9026"/>
      <c r="AD131" s="9038"/>
      <c r="AE131" s="8979" t="s">
        <v>10738</v>
      </c>
      <c r="AF131" s="8983">
        <f>AVERAGE(AH53:AH101)/AVERAGE(D53:D101)</f>
      </c>
      <c r="AG131" s="8981">
        <f>SUMIF($H$55:$H$125,"&lt;90",AG55:AG125)</f>
      </c>
      <c r="AH131" s="8982"/>
      <c r="AI131" s="9031"/>
      <c r="AJ131" s="9032"/>
      <c r="AK131" s="9032"/>
      <c r="AL131" s="9031"/>
      <c r="AM131" s="9032"/>
      <c r="AN131" s="9032"/>
    </row>
    <row r="132">
      <c r="A132" s="8925" t="s">
        <v>10745</v>
      </c>
      <c r="B132" s="8925" t="s">
        <v>10725</v>
      </c>
      <c r="C132" s="8925" t="s">
        <v>10923</v>
      </c>
      <c r="D132" s="8925" t="s">
        <v>10924</v>
      </c>
      <c r="E132" s="8925" t="s">
        <v>10925</v>
      </c>
      <c r="F132" s="8971"/>
      <c r="G132" s="8971"/>
      <c r="H132" s="9025"/>
      <c r="I132" s="9025"/>
      <c r="J132" s="9025"/>
      <c r="K132" s="8971"/>
      <c r="L132" s="8971"/>
      <c r="M132" s="8978"/>
      <c r="N132" s="8978"/>
      <c r="O132" s="8971"/>
      <c r="P132" s="8971"/>
      <c r="Q132" s="8971"/>
      <c r="R132" s="8971"/>
      <c r="S132" s="8971"/>
      <c r="T132" s="8971"/>
      <c r="U132" s="8971"/>
      <c r="V132" s="8971"/>
      <c r="W132" s="8971"/>
      <c r="X132" s="8971"/>
      <c r="Y132" s="8971"/>
      <c r="Z132" s="8971"/>
      <c r="AA132" s="8971"/>
      <c r="AB132" s="8971"/>
      <c r="AC132" s="8971"/>
      <c r="AD132" s="8971"/>
      <c r="AE132" s="8971"/>
      <c r="AF132" s="8971"/>
      <c r="AG132" s="8971"/>
      <c r="AH132" s="8971"/>
      <c r="AI132" s="9031"/>
      <c r="AJ132" s="9032"/>
      <c r="AK132" s="9032"/>
      <c r="AL132" s="9031"/>
      <c r="AM132" s="9032"/>
      <c r="AN132" s="9032"/>
    </row>
    <row r="133">
      <c r="A133" s="8925"/>
      <c r="B133" s="8925"/>
      <c r="C133" s="8925"/>
      <c r="D133" s="8925"/>
      <c r="E133" s="8925"/>
      <c r="F133" s="8971"/>
      <c r="G133" s="8971"/>
      <c r="H133" s="9025"/>
      <c r="I133" s="9025"/>
      <c r="J133" s="9025"/>
      <c r="K133" s="8971"/>
      <c r="L133" s="8971"/>
      <c r="M133" s="8978"/>
      <c r="N133" s="8978"/>
      <c r="O133" s="8971"/>
      <c r="P133" s="8971"/>
      <c r="Q133" s="8971"/>
      <c r="R133" s="8971"/>
      <c r="S133" s="8971"/>
      <c r="T133" s="8971"/>
      <c r="U133" s="8971"/>
      <c r="V133" s="8971"/>
      <c r="W133" s="8971"/>
      <c r="X133" s="8971"/>
      <c r="Y133" s="8971"/>
      <c r="Z133" s="8971"/>
      <c r="AA133" s="8971"/>
      <c r="AB133" s="8971"/>
      <c r="AC133" s="8971"/>
      <c r="AD133" s="8971"/>
      <c r="AE133" s="8971"/>
      <c r="AF133" s="8971"/>
      <c r="AG133" s="8971"/>
      <c r="AH133" s="8971"/>
      <c r="AI133" s="9031"/>
      <c r="AJ133" s="9032"/>
      <c r="AK133" s="9032"/>
      <c r="AL133" s="9031"/>
      <c r="AM133" s="9032"/>
      <c r="AN133" s="9032"/>
    </row>
    <row r="134">
      <c r="A134" s="8930">
        <v>1</v>
      </c>
      <c r="B134" s="8930" t="s">
        <v>10926</v>
      </c>
      <c r="C134" s="9039">
        <v>28983</v>
      </c>
      <c r="D134" s="8930" t="s">
        <v>10927</v>
      </c>
      <c r="E134" s="8930" t="s">
        <v>10928</v>
      </c>
      <c r="F134" s="8971"/>
      <c r="G134" s="8971"/>
      <c r="H134" s="9025"/>
      <c r="I134" s="9025" t="s">
        <v>10819</v>
      </c>
      <c r="J134" s="9025"/>
      <c r="K134" s="8971"/>
      <c r="L134" s="8971"/>
      <c r="M134" s="8978"/>
      <c r="N134" s="8978"/>
      <c r="O134" s="8971"/>
      <c r="P134" s="8971"/>
      <c r="Q134" s="8971"/>
      <c r="R134" s="8971"/>
      <c r="S134" s="8971"/>
      <c r="T134" s="8971"/>
      <c r="U134" s="8971"/>
      <c r="V134" s="8971"/>
      <c r="W134" s="8971"/>
      <c r="X134" s="8971"/>
      <c r="Y134" s="8971"/>
      <c r="Z134" s="8971"/>
      <c r="AA134" s="8971"/>
      <c r="AB134" s="8971"/>
      <c r="AC134" s="8971"/>
      <c r="AD134" s="8971"/>
      <c r="AE134" s="8971"/>
      <c r="AF134" s="8971"/>
      <c r="AG134" s="8971"/>
      <c r="AH134" s="8971"/>
      <c r="AI134" s="9031"/>
      <c r="AJ134" s="9032"/>
      <c r="AK134" s="9032"/>
      <c r="AL134" s="9031"/>
      <c r="AM134" s="9032"/>
      <c r="AN134" s="9032"/>
    </row>
    <row r="135">
      <c r="A135" s="8930">
        <v>2</v>
      </c>
      <c r="B135" s="8930" t="s">
        <v>10929</v>
      </c>
      <c r="C135" s="9039">
        <v>25465</v>
      </c>
      <c r="D135" s="8930" t="s">
        <v>10927</v>
      </c>
      <c r="E135" s="8930" t="s">
        <v>10928</v>
      </c>
      <c r="F135" s="8971"/>
      <c r="G135" s="8971"/>
      <c r="H135" s="9025"/>
      <c r="I135" s="9025"/>
      <c r="J135" s="9025"/>
      <c r="K135" s="8971"/>
      <c r="L135" s="8971"/>
      <c r="M135" s="8978"/>
      <c r="N135" s="8978"/>
      <c r="O135" s="8971"/>
      <c r="P135" s="8971"/>
      <c r="Q135" s="8971"/>
      <c r="R135" s="8971"/>
      <c r="S135" s="8971"/>
      <c r="T135" s="8971"/>
      <c r="U135" s="8971"/>
      <c r="V135" s="8971"/>
      <c r="W135" s="8971"/>
      <c r="X135" s="8971"/>
      <c r="Y135" s="8971"/>
      <c r="Z135" s="8971"/>
      <c r="AA135" s="8971"/>
      <c r="AB135" s="8971"/>
      <c r="AC135" s="8971"/>
      <c r="AD135" s="8971"/>
      <c r="AE135" s="8971"/>
      <c r="AF135" s="8971"/>
      <c r="AG135" s="8971"/>
      <c r="AH135" s="8971"/>
      <c r="AI135" s="9031"/>
      <c r="AJ135" s="9032"/>
      <c r="AK135" s="9032"/>
      <c r="AL135" s="9031"/>
      <c r="AM135" s="9032"/>
      <c r="AN135" s="9032"/>
    </row>
    <row r="136">
      <c r="A136" s="8930">
        <v>3</v>
      </c>
      <c r="B136" s="8930" t="s">
        <v>10930</v>
      </c>
      <c r="C136" s="9039">
        <v>9078</v>
      </c>
      <c r="D136" s="8930" t="s">
        <v>10927</v>
      </c>
      <c r="E136" s="8930" t="s">
        <v>10928</v>
      </c>
      <c r="F136" s="8971"/>
      <c r="G136" s="8971"/>
      <c r="H136" s="9025"/>
      <c r="I136" s="9025"/>
      <c r="J136" s="9025"/>
      <c r="K136" s="8971"/>
      <c r="L136" s="8971"/>
      <c r="M136" s="8978"/>
      <c r="N136" s="8978"/>
      <c r="O136" s="8971"/>
      <c r="P136" s="8971"/>
      <c r="Q136" s="8971"/>
      <c r="R136" s="8971"/>
      <c r="S136" s="8971"/>
      <c r="T136" s="8971"/>
      <c r="U136" s="8971"/>
      <c r="V136" s="8971"/>
      <c r="W136" s="8971"/>
      <c r="X136" s="8971"/>
      <c r="Y136" s="8971"/>
      <c r="Z136" s="8971"/>
      <c r="AA136" s="8971"/>
      <c r="AB136" s="8971"/>
      <c r="AC136" s="8971"/>
      <c r="AD136" s="8971"/>
      <c r="AE136" s="8971"/>
      <c r="AF136" s="8971"/>
      <c r="AG136" s="8971"/>
      <c r="AH136" s="8971"/>
      <c r="AI136" s="9031"/>
      <c r="AJ136" s="9032"/>
      <c r="AK136" s="9032"/>
      <c r="AL136" s="9031"/>
      <c r="AM136" s="9032"/>
      <c r="AN136" s="9032"/>
    </row>
    <row r="137">
      <c r="A137" s="8930">
        <v>4</v>
      </c>
      <c r="B137" s="8930" t="s">
        <v>10931</v>
      </c>
      <c r="C137" s="9039">
        <v>1550</v>
      </c>
      <c r="D137" s="8930" t="s">
        <v>10932</v>
      </c>
      <c r="E137" s="8930" t="s">
        <v>10933</v>
      </c>
      <c r="F137" s="8971"/>
      <c r="G137" s="8971"/>
      <c r="H137" s="9025"/>
      <c r="I137" s="9025"/>
      <c r="J137" s="9025"/>
      <c r="K137" s="8971"/>
      <c r="L137" s="8971"/>
      <c r="M137" s="8978"/>
      <c r="N137" s="8978"/>
      <c r="O137" s="8971"/>
      <c r="P137" s="8971"/>
      <c r="Q137" s="8971"/>
      <c r="R137" s="8971"/>
      <c r="S137" s="8971"/>
      <c r="T137" s="8971"/>
      <c r="U137" s="8971"/>
      <c r="V137" s="8971"/>
      <c r="W137" s="8971"/>
      <c r="X137" s="8971"/>
      <c r="Y137" s="8971"/>
      <c r="Z137" s="8971"/>
      <c r="AA137" s="8971"/>
      <c r="AB137" s="8971"/>
      <c r="AC137" s="8971"/>
      <c r="AD137" s="8971"/>
      <c r="AE137" s="8971"/>
      <c r="AF137" s="8971"/>
      <c r="AG137" s="8971"/>
      <c r="AH137" s="8971"/>
      <c r="AI137" s="9031"/>
      <c r="AJ137" s="9032"/>
      <c r="AK137" s="9032"/>
      <c r="AL137" s="9031"/>
      <c r="AM137" s="9032"/>
      <c r="AN137" s="9032"/>
    </row>
    <row r="138">
      <c r="A138" s="9032"/>
      <c r="B138" s="8972"/>
      <c r="C138" s="8972"/>
      <c r="D138" s="8971"/>
      <c r="E138" s="8971"/>
      <c r="F138" s="8971"/>
      <c r="G138" s="8971"/>
      <c r="H138" s="9025"/>
      <c r="I138" s="9025"/>
      <c r="J138" s="9025"/>
      <c r="K138" s="8971"/>
      <c r="L138" s="8971"/>
      <c r="M138" s="8978"/>
      <c r="N138" s="8978"/>
      <c r="O138" s="8971"/>
      <c r="P138" s="8971"/>
      <c r="Q138" s="8971"/>
      <c r="R138" s="8971"/>
      <c r="S138" s="8971"/>
      <c r="T138" s="8971"/>
      <c r="U138" s="8971"/>
      <c r="V138" s="8971"/>
      <c r="W138" s="8971"/>
      <c r="X138" s="8971"/>
      <c r="Y138" s="8971"/>
      <c r="Z138" s="8971"/>
      <c r="AA138" s="8971"/>
      <c r="AB138" s="8971"/>
      <c r="AC138" s="8971"/>
      <c r="AD138" s="8971"/>
      <c r="AE138" s="8971"/>
      <c r="AF138" s="8971"/>
      <c r="AG138" s="8971"/>
      <c r="AH138" s="8971"/>
      <c r="AI138" s="9031"/>
      <c r="AJ138" s="9032"/>
      <c r="AK138" s="9032"/>
      <c r="AL138" s="9031"/>
      <c r="AM138" s="9032"/>
      <c r="AN138" s="9032"/>
    </row>
    <row r="139">
      <c r="A139" s="8971"/>
      <c r="B139" s="8972"/>
      <c r="C139" s="8972"/>
      <c r="D139" s="8971"/>
      <c r="E139" s="8971"/>
      <c r="F139" s="8971"/>
      <c r="G139" s="8971"/>
      <c r="H139" s="9025"/>
      <c r="I139" s="9025"/>
      <c r="J139" s="9025"/>
      <c r="K139" s="8971"/>
      <c r="L139" s="8971"/>
      <c r="M139" s="8978"/>
      <c r="N139" s="8978"/>
      <c r="O139" s="8971"/>
      <c r="P139" s="8971"/>
      <c r="Q139" s="8971"/>
      <c r="R139" s="8971"/>
      <c r="S139" s="8971"/>
      <c r="T139" s="8971"/>
      <c r="U139" s="8971"/>
      <c r="V139" s="8971"/>
      <c r="W139" s="8971"/>
      <c r="X139" s="8971"/>
      <c r="Y139" s="8971"/>
      <c r="Z139" s="8971"/>
      <c r="AA139" s="8971"/>
      <c r="AB139" s="8971"/>
      <c r="AC139" s="8971"/>
      <c r="AD139" s="8971"/>
      <c r="AE139" s="8971"/>
      <c r="AF139" s="8971"/>
      <c r="AG139" s="8971"/>
      <c r="AH139" s="8971"/>
      <c r="AI139" s="9031"/>
      <c r="AJ139" s="9032"/>
      <c r="AK139" s="9032"/>
      <c r="AL139" s="9031"/>
      <c r="AM139" s="9032"/>
      <c r="AN139" s="9032"/>
    </row>
    <row r="140">
      <c r="A140" s="8971"/>
      <c r="B140" s="8971"/>
      <c r="C140" s="8971"/>
      <c r="D140" s="8971"/>
      <c r="E140" s="8971"/>
      <c r="F140" s="8971"/>
      <c r="G140" s="8971"/>
      <c r="H140" s="8971"/>
      <c r="I140" s="8971"/>
      <c r="J140" s="8971"/>
      <c r="K140" s="8971"/>
      <c r="L140" s="8971"/>
      <c r="M140" s="8971"/>
      <c r="N140" s="8971"/>
      <c r="O140" s="8971"/>
      <c r="P140" s="8971"/>
      <c r="Q140" s="8971"/>
      <c r="R140" s="8971"/>
      <c r="S140" s="8971"/>
      <c r="T140" s="8971"/>
      <c r="U140" s="8971"/>
      <c r="V140" s="8971"/>
      <c r="W140" s="8971"/>
      <c r="X140" s="8971"/>
      <c r="Y140" s="8971"/>
      <c r="Z140" s="8971"/>
      <c r="AA140" s="8971"/>
      <c r="AB140" s="8971"/>
      <c r="AC140" s="8971"/>
      <c r="AD140" s="8971"/>
      <c r="AE140" s="8971"/>
      <c r="AF140" s="8971"/>
      <c r="AG140" s="8971"/>
      <c r="AH140" s="8971"/>
      <c r="AI140" s="8971"/>
      <c r="AJ140" s="8971"/>
      <c r="AK140" s="8971"/>
      <c r="AL140" s="8971"/>
      <c r="AM140" s="8971"/>
      <c r="AN140" s="8971"/>
    </row>
    <row r="141">
      <c r="A141" s="8971"/>
      <c r="B141" s="8971"/>
      <c r="C141" s="8971"/>
      <c r="D141" s="8971"/>
      <c r="E141" s="8971"/>
      <c r="F141" s="8971"/>
      <c r="G141" s="8971"/>
      <c r="H141" s="8971"/>
      <c r="I141" s="8971"/>
      <c r="J141" s="8971"/>
      <c r="K141" s="8971"/>
      <c r="L141" s="8971"/>
      <c r="M141" s="8971"/>
      <c r="N141" s="8971"/>
      <c r="O141" s="8971"/>
      <c r="P141" s="8971"/>
      <c r="Q141" s="8971"/>
      <c r="R141" s="8971"/>
      <c r="S141" s="8971"/>
      <c r="T141" s="8971"/>
      <c r="U141" s="8971"/>
      <c r="V141" s="8971"/>
      <c r="W141" s="8971"/>
      <c r="X141" s="8971"/>
      <c r="Y141" s="8971"/>
      <c r="Z141" s="8971"/>
      <c r="AA141" s="8971"/>
      <c r="AB141" s="8971"/>
      <c r="AC141" s="8971"/>
      <c r="AD141" s="8971"/>
      <c r="AE141" s="8971"/>
      <c r="AF141" s="8971"/>
      <c r="AG141" s="8971"/>
      <c r="AH141" s="8971"/>
      <c r="AI141" s="8971"/>
      <c r="AJ141" s="8971"/>
      <c r="AK141" s="8971"/>
      <c r="AL141" s="8971"/>
      <c r="AM141" s="8971"/>
      <c r="AN141" s="8971"/>
    </row>
    <row r="142">
      <c r="A142" s="8971"/>
      <c r="B142" s="8971"/>
      <c r="C142" s="8971"/>
      <c r="D142" s="8971"/>
      <c r="E142" s="8971"/>
      <c r="F142" s="8971"/>
      <c r="G142" s="8971"/>
      <c r="H142" s="8971"/>
      <c r="I142" s="8971"/>
      <c r="J142" s="8971"/>
      <c r="K142" s="8971"/>
      <c r="L142" s="8971"/>
      <c r="M142" s="8971"/>
      <c r="N142" s="8971"/>
      <c r="O142" s="8971"/>
      <c r="P142" s="8971"/>
      <c r="Q142" s="8971"/>
      <c r="R142" s="8971"/>
      <c r="S142" s="8971"/>
      <c r="T142" s="8971"/>
      <c r="U142" s="8971"/>
      <c r="V142" s="8971"/>
      <c r="W142" s="8971"/>
      <c r="X142" s="8971"/>
      <c r="Y142" s="8971"/>
      <c r="Z142" s="8971"/>
      <c r="AA142" s="8971"/>
      <c r="AB142" s="8971"/>
      <c r="AC142" s="8971"/>
      <c r="AD142" s="8971"/>
      <c r="AE142" s="8971"/>
      <c r="AF142" s="8971"/>
      <c r="AG142" s="8971"/>
      <c r="AH142" s="8971"/>
      <c r="AI142" s="8971"/>
      <c r="AJ142" s="8971"/>
      <c r="AK142" s="8971"/>
      <c r="AL142" s="8971"/>
      <c r="AM142" s="8971"/>
      <c r="AN142" s="8971"/>
    </row>
    <row r="143">
      <c r="A143" s="8971"/>
      <c r="B143" s="8971"/>
      <c r="C143" s="8971"/>
      <c r="D143" s="8971"/>
      <c r="E143" s="8971"/>
      <c r="F143" s="8971"/>
      <c r="G143" s="8971"/>
      <c r="H143" s="8971"/>
      <c r="I143" s="8971"/>
      <c r="J143" s="8971"/>
      <c r="K143" s="8971"/>
      <c r="L143" s="8971"/>
      <c r="M143" s="8971"/>
      <c r="N143" s="8971"/>
      <c r="O143" s="8971"/>
      <c r="P143" s="8971"/>
      <c r="Q143" s="8971"/>
      <c r="R143" s="8971"/>
      <c r="S143" s="8971"/>
      <c r="T143" s="8971"/>
      <c r="U143" s="8971"/>
      <c r="V143" s="8971"/>
      <c r="W143" s="8971"/>
      <c r="X143" s="8971"/>
      <c r="Y143" s="8971"/>
      <c r="Z143" s="8971"/>
      <c r="AA143" s="8971"/>
      <c r="AB143" s="8971"/>
      <c r="AC143" s="8971"/>
      <c r="AD143" s="8971"/>
      <c r="AE143" s="8971"/>
      <c r="AF143" s="8971"/>
      <c r="AG143" s="8971"/>
      <c r="AH143" s="8971"/>
      <c r="AI143" s="8971"/>
      <c r="AJ143" s="8971"/>
      <c r="AK143" s="8971"/>
      <c r="AL143" s="8971"/>
      <c r="AM143" s="8971"/>
      <c r="AN143" s="8971"/>
    </row>
    <row r="144">
      <c r="A144" s="8971"/>
      <c r="B144" s="8971"/>
      <c r="C144" s="8971"/>
      <c r="D144" s="8971"/>
      <c r="E144" s="8971"/>
      <c r="F144" s="8971"/>
      <c r="G144" s="8971"/>
      <c r="H144" s="8971"/>
      <c r="I144" s="8971"/>
      <c r="J144" s="8971"/>
      <c r="K144" s="8971"/>
      <c r="L144" s="8971"/>
      <c r="M144" s="8971"/>
      <c r="N144" s="8971"/>
      <c r="O144" s="8971"/>
      <c r="P144" s="8971"/>
      <c r="Q144" s="8971"/>
      <c r="R144" s="8971"/>
      <c r="S144" s="8971"/>
      <c r="T144" s="8971"/>
      <c r="U144" s="8971"/>
      <c r="V144" s="8971"/>
      <c r="W144" s="8971"/>
      <c r="X144" s="8971"/>
      <c r="Y144" s="8971"/>
      <c r="Z144" s="8971"/>
      <c r="AA144" s="8971"/>
      <c r="AB144" s="8971"/>
      <c r="AC144" s="8971"/>
      <c r="AD144" s="8971"/>
      <c r="AE144" s="8971"/>
      <c r="AF144" s="8971"/>
      <c r="AG144" s="8971"/>
      <c r="AH144" s="8971"/>
      <c r="AI144" s="8971"/>
      <c r="AJ144" s="8971"/>
      <c r="AK144" s="8971"/>
      <c r="AL144" s="8971"/>
      <c r="AM144" s="8971"/>
      <c r="AN144" s="8971"/>
    </row>
    <row r="145">
      <c r="A145" s="8971"/>
      <c r="B145" s="8971"/>
      <c r="C145" s="8971"/>
      <c r="D145" s="8971"/>
      <c r="E145" s="8971"/>
      <c r="F145" s="8971"/>
      <c r="G145" s="8971"/>
      <c r="H145" s="8971"/>
      <c r="I145" s="8971"/>
      <c r="J145" s="8971"/>
      <c r="K145" s="8971"/>
      <c r="L145" s="8971"/>
      <c r="M145" s="8971"/>
      <c r="N145" s="8971"/>
      <c r="O145" s="8971"/>
      <c r="P145" s="8971"/>
      <c r="Q145" s="8971"/>
      <c r="R145" s="8971"/>
      <c r="S145" s="8971"/>
      <c r="T145" s="8971"/>
      <c r="U145" s="8971"/>
      <c r="V145" s="8971"/>
      <c r="W145" s="8971"/>
      <c r="X145" s="8971"/>
      <c r="Y145" s="8971"/>
      <c r="Z145" s="8971"/>
      <c r="AA145" s="8971"/>
      <c r="AB145" s="8971"/>
      <c r="AC145" s="8971"/>
      <c r="AD145" s="8971"/>
      <c r="AE145" s="8971"/>
      <c r="AF145" s="8971"/>
      <c r="AG145" s="8971"/>
      <c r="AH145" s="8971"/>
      <c r="AI145" s="8971"/>
      <c r="AJ145" s="8971"/>
      <c r="AK145" s="8971"/>
      <c r="AL145" s="8971"/>
      <c r="AM145" s="8971"/>
      <c r="AN145" s="8971"/>
    </row>
    <row r="146">
      <c r="A146" s="8971"/>
      <c r="B146" s="8971"/>
      <c r="C146" s="8971"/>
      <c r="D146" s="8971"/>
      <c r="E146" s="8971"/>
      <c r="F146" s="8971"/>
      <c r="G146" s="8971"/>
      <c r="H146" s="8971"/>
      <c r="I146" s="8971"/>
      <c r="J146" s="8971"/>
      <c r="K146" s="8971"/>
      <c r="L146" s="8971"/>
      <c r="M146" s="8971"/>
      <c r="N146" s="8971"/>
      <c r="O146" s="8971"/>
      <c r="P146" s="8971"/>
      <c r="Q146" s="8971"/>
      <c r="R146" s="8971"/>
      <c r="S146" s="8971"/>
      <c r="T146" s="8971"/>
      <c r="U146" s="8971"/>
      <c r="V146" s="8971"/>
      <c r="W146" s="8971"/>
      <c r="X146" s="8971"/>
      <c r="Y146" s="8971"/>
      <c r="Z146" s="8971"/>
      <c r="AA146" s="8971"/>
      <c r="AB146" s="8971"/>
      <c r="AC146" s="8971"/>
      <c r="AD146" s="8971"/>
      <c r="AE146" s="8971"/>
      <c r="AF146" s="8971"/>
      <c r="AG146" s="8971"/>
      <c r="AH146" s="8971"/>
      <c r="AI146" s="8971"/>
      <c r="AJ146" s="8971"/>
      <c r="AK146" s="8971"/>
      <c r="AL146" s="8971"/>
      <c r="AM146" s="8971"/>
      <c r="AN146" s="8971"/>
    </row>
    <row r="147">
      <c r="A147" s="8971"/>
      <c r="B147" s="8971"/>
      <c r="C147" s="8971"/>
      <c r="D147" s="8971"/>
      <c r="E147" s="8971"/>
      <c r="F147" s="8971"/>
      <c r="G147" s="8971"/>
      <c r="H147" s="8971"/>
      <c r="I147" s="8971"/>
      <c r="J147" s="8971"/>
      <c r="K147" s="8971"/>
      <c r="L147" s="8971"/>
      <c r="M147" s="8971"/>
      <c r="N147" s="8971"/>
      <c r="O147" s="8971"/>
      <c r="P147" s="8971"/>
      <c r="Q147" s="8971"/>
      <c r="R147" s="8971"/>
      <c r="S147" s="8971"/>
      <c r="T147" s="8971"/>
      <c r="U147" s="8971"/>
      <c r="V147" s="8971"/>
      <c r="W147" s="8971"/>
      <c r="X147" s="8971"/>
      <c r="Y147" s="8971"/>
      <c r="Z147" s="8971"/>
      <c r="AA147" s="8971"/>
      <c r="AB147" s="8971"/>
      <c r="AC147" s="8971"/>
      <c r="AD147" s="8971"/>
      <c r="AE147" s="8971"/>
      <c r="AF147" s="8971"/>
      <c r="AG147" s="8971"/>
      <c r="AH147" s="8971"/>
      <c r="AI147" s="8971"/>
      <c r="AJ147" s="8971"/>
      <c r="AK147" s="8971"/>
      <c r="AL147" s="8971"/>
      <c r="AM147" s="8971"/>
      <c r="AN147" s="8971"/>
    </row>
    <row r="148">
      <c r="A148" s="8971"/>
      <c r="B148" s="8971"/>
      <c r="C148" s="8971"/>
      <c r="D148" s="8971"/>
      <c r="E148" s="8971"/>
      <c r="F148" s="8971"/>
      <c r="G148" s="8971"/>
      <c r="H148" s="8971"/>
      <c r="I148" s="8971"/>
      <c r="J148" s="8971"/>
      <c r="K148" s="8971"/>
      <c r="L148" s="8971"/>
      <c r="M148" s="8971"/>
      <c r="N148" s="8971"/>
      <c r="O148" s="8971"/>
      <c r="P148" s="8971"/>
      <c r="Q148" s="8971"/>
      <c r="R148" s="8971"/>
      <c r="S148" s="8971"/>
      <c r="T148" s="8971"/>
      <c r="U148" s="8971"/>
      <c r="V148" s="8971"/>
      <c r="W148" s="8971"/>
      <c r="X148" s="8971"/>
      <c r="Y148" s="8971"/>
      <c r="Z148" s="8971"/>
      <c r="AA148" s="8971"/>
      <c r="AB148" s="8971"/>
      <c r="AC148" s="8971"/>
      <c r="AD148" s="8971"/>
      <c r="AE148" s="8971"/>
      <c r="AF148" s="8971"/>
      <c r="AG148" s="8971"/>
      <c r="AH148" s="8971"/>
      <c r="AI148" s="8971"/>
      <c r="AJ148" s="8971"/>
      <c r="AK148" s="8971"/>
      <c r="AL148" s="8971"/>
      <c r="AM148" s="8971"/>
      <c r="AN148" s="8971"/>
    </row>
    <row r="149">
      <c r="A149" s="8971"/>
      <c r="B149" s="8971"/>
      <c r="C149" s="8971"/>
      <c r="D149" s="8971"/>
      <c r="E149" s="8971"/>
      <c r="F149" s="8971"/>
      <c r="G149" s="8971"/>
      <c r="H149" s="8971"/>
      <c r="I149" s="8971"/>
      <c r="J149" s="8971"/>
      <c r="K149" s="8971"/>
      <c r="L149" s="8971"/>
      <c r="M149" s="8971"/>
      <c r="N149" s="8971"/>
      <c r="O149" s="8971"/>
      <c r="P149" s="8971"/>
      <c r="Q149" s="8971"/>
      <c r="R149" s="8971"/>
      <c r="S149" s="8971"/>
      <c r="T149" s="8971"/>
      <c r="U149" s="8971"/>
      <c r="V149" s="8971"/>
      <c r="W149" s="8971"/>
      <c r="X149" s="8971"/>
      <c r="Y149" s="8971"/>
      <c r="Z149" s="8971"/>
      <c r="AA149" s="8971"/>
      <c r="AB149" s="8971"/>
      <c r="AC149" s="8971"/>
      <c r="AD149" s="8971"/>
      <c r="AE149" s="8971"/>
      <c r="AF149" s="8971"/>
      <c r="AG149" s="8971"/>
      <c r="AH149" s="8971"/>
      <c r="AI149" s="8971"/>
      <c r="AJ149" s="8971"/>
      <c r="AK149" s="8971"/>
      <c r="AL149" s="8971"/>
      <c r="AM149" s="8971"/>
      <c r="AN149" s="8971"/>
    </row>
    <row r="150">
      <c r="A150" s="8972"/>
      <c r="B150" s="8971"/>
      <c r="C150" s="8972"/>
      <c r="D150" s="8972"/>
      <c r="E150" s="8972"/>
      <c r="F150" s="8972"/>
      <c r="G150" s="8972"/>
      <c r="H150" s="8972"/>
      <c r="I150" s="8972"/>
      <c r="J150" s="8972"/>
      <c r="K150" s="9032"/>
      <c r="L150" s="8971"/>
      <c r="M150" s="8971"/>
      <c r="N150" s="8971"/>
      <c r="O150" s="8971"/>
      <c r="P150" s="8971"/>
      <c r="Q150" s="8971"/>
      <c r="R150" s="8971"/>
      <c r="S150" s="8971"/>
      <c r="T150" s="8971"/>
      <c r="U150" s="8971"/>
      <c r="V150" s="8971"/>
      <c r="W150" s="8971"/>
      <c r="X150" s="8971"/>
      <c r="Y150" s="8971"/>
      <c r="Z150" s="8971"/>
      <c r="AA150" s="8971"/>
      <c r="AB150" s="8971"/>
      <c r="AC150" s="8971"/>
      <c r="AD150" s="8971"/>
      <c r="AE150" s="8971"/>
      <c r="AF150" s="8971"/>
      <c r="AG150" s="8971"/>
      <c r="AH150" s="8971"/>
      <c r="AI150" s="9031"/>
      <c r="AJ150" s="9032"/>
      <c r="AK150" s="9032"/>
      <c r="AL150" s="9031"/>
      <c r="AM150" s="9032"/>
      <c r="AN150" s="9032"/>
    </row>
    <row r="151">
      <c r="A151" s="8971"/>
      <c r="B151" s="8972"/>
      <c r="C151" s="8972"/>
      <c r="D151" s="8971"/>
      <c r="E151" s="8971"/>
      <c r="F151" s="8971"/>
      <c r="G151" s="8971"/>
      <c r="H151" s="9025"/>
      <c r="I151" s="9025"/>
      <c r="J151" s="9025"/>
      <c r="K151" s="9032"/>
      <c r="L151" s="8971"/>
      <c r="M151" s="8971"/>
      <c r="N151" s="8971"/>
      <c r="O151" s="8971"/>
      <c r="P151" s="8971"/>
      <c r="Q151" s="8971"/>
      <c r="R151" s="8971"/>
      <c r="S151" s="8971"/>
      <c r="T151" s="8971"/>
      <c r="U151" s="8971"/>
      <c r="V151" s="8971"/>
      <c r="W151" s="8971"/>
      <c r="X151" s="8971"/>
      <c r="Y151" s="8971"/>
      <c r="Z151" s="8971"/>
      <c r="AA151" s="8971"/>
      <c r="AB151" s="8971"/>
      <c r="AC151" s="8971"/>
      <c r="AD151" s="8971"/>
      <c r="AE151" s="8971"/>
      <c r="AF151" s="8971"/>
      <c r="AG151" s="8971"/>
      <c r="AH151" s="8971"/>
      <c r="AI151" s="9031"/>
      <c r="AJ151" s="9032"/>
      <c r="AK151" s="9032"/>
      <c r="AL151" s="9031"/>
      <c r="AM151" s="9032"/>
      <c r="AN151" s="9032"/>
    </row>
    <row r="152">
      <c r="A152" s="8971"/>
      <c r="B152" s="8972"/>
      <c r="C152" s="8972"/>
      <c r="D152" s="8971"/>
      <c r="E152" s="8971"/>
      <c r="F152" s="8971"/>
      <c r="G152" s="8971"/>
      <c r="H152" s="9025"/>
      <c r="I152" s="9025"/>
      <c r="J152" s="9025"/>
      <c r="K152" s="8971"/>
      <c r="L152" s="8971"/>
      <c r="M152" s="8971"/>
      <c r="N152" s="8971"/>
      <c r="O152" s="8971"/>
      <c r="P152" s="8971"/>
      <c r="Q152" s="8971"/>
      <c r="R152" s="8971"/>
      <c r="S152" s="8971"/>
      <c r="T152" s="8971"/>
      <c r="U152" s="8971"/>
      <c r="V152" s="8971"/>
      <c r="W152" s="8971"/>
      <c r="X152" s="8971"/>
      <c r="Y152" s="8971"/>
      <c r="Z152" s="8971"/>
      <c r="AA152" s="8971"/>
      <c r="AB152" s="8971"/>
      <c r="AC152" s="8971"/>
      <c r="AD152" s="8971"/>
      <c r="AE152" s="8971"/>
      <c r="AF152" s="8971"/>
      <c r="AG152" s="8971"/>
      <c r="AH152" s="8971"/>
      <c r="AI152" s="9031"/>
      <c r="AJ152" s="9032"/>
      <c r="AK152" s="9032"/>
      <c r="AL152" s="9031"/>
      <c r="AM152" s="9032"/>
      <c r="AN152" s="9032"/>
    </row>
    <row r="153">
      <c r="A153" s="8971"/>
      <c r="B153" s="8972"/>
      <c r="C153" s="8972"/>
      <c r="D153" s="8971"/>
      <c r="E153" s="8971"/>
      <c r="F153" s="8971"/>
      <c r="G153" s="8971"/>
      <c r="H153" s="9025"/>
      <c r="I153" s="9025"/>
      <c r="J153" s="9025"/>
      <c r="K153" s="8971"/>
      <c r="L153" s="8971"/>
      <c r="M153" s="8971"/>
      <c r="N153" s="8971"/>
      <c r="O153" s="8971"/>
      <c r="P153" s="8971"/>
      <c r="Q153" s="8971"/>
      <c r="R153" s="8971"/>
      <c r="S153" s="8971"/>
      <c r="T153" s="8971"/>
      <c r="U153" s="8971"/>
      <c r="V153" s="8971"/>
      <c r="W153" s="8971"/>
      <c r="X153" s="8971"/>
      <c r="Y153" s="8971"/>
      <c r="Z153" s="8971"/>
      <c r="AA153" s="8971"/>
      <c r="AB153" s="8971"/>
      <c r="AC153" s="8971"/>
      <c r="AD153" s="8971"/>
      <c r="AE153" s="8971"/>
      <c r="AF153" s="8971"/>
      <c r="AG153" s="8971"/>
      <c r="AH153" s="8971"/>
      <c r="AI153" s="9031"/>
      <c r="AJ153" s="9032"/>
      <c r="AK153" s="9032"/>
      <c r="AL153" s="9031"/>
      <c r="AM153" s="9032"/>
      <c r="AN153" s="9032"/>
    </row>
    <row r="154">
      <c r="A154" s="8971"/>
      <c r="B154" s="8972"/>
      <c r="C154" s="8972"/>
      <c r="D154" s="8971"/>
      <c r="E154" s="8971"/>
      <c r="F154" s="8971"/>
      <c r="G154" s="8971"/>
      <c r="H154" s="9025"/>
      <c r="I154" s="9025"/>
      <c r="J154" s="9025"/>
      <c r="K154" s="8971"/>
      <c r="L154" s="8971"/>
      <c r="M154" s="8971"/>
      <c r="N154" s="8971"/>
      <c r="O154" s="8971"/>
      <c r="P154" s="8971"/>
      <c r="Q154" s="8971"/>
      <c r="R154" s="8971"/>
      <c r="S154" s="8971"/>
      <c r="T154" s="8971"/>
      <c r="U154" s="8971"/>
      <c r="V154" s="8971"/>
      <c r="W154" s="8971"/>
      <c r="X154" s="8971"/>
      <c r="Y154" s="8971"/>
      <c r="Z154" s="8971"/>
      <c r="AA154" s="8971"/>
      <c r="AB154" s="8971"/>
      <c r="AC154" s="8971"/>
      <c r="AD154" s="8971"/>
      <c r="AE154" s="8971"/>
      <c r="AF154" s="8971"/>
      <c r="AG154" s="8971"/>
      <c r="AH154" s="8971"/>
      <c r="AI154" s="9031"/>
      <c r="AJ154" s="9032"/>
      <c r="AK154" s="9032"/>
      <c r="AL154" s="9031"/>
      <c r="AM154" s="9032"/>
      <c r="AN154" s="9032"/>
    </row>
    <row r="155">
      <c r="A155" s="8971"/>
      <c r="B155" s="8972"/>
      <c r="C155" s="8972"/>
      <c r="D155" s="8971"/>
      <c r="E155" s="8971"/>
      <c r="F155" s="8971"/>
      <c r="G155" s="8971"/>
      <c r="H155" s="9025"/>
      <c r="I155" s="9025"/>
      <c r="J155" s="9025"/>
      <c r="K155" s="8971"/>
      <c r="L155" s="8971"/>
      <c r="M155" s="8971"/>
      <c r="N155" s="8971"/>
      <c r="O155" s="8971"/>
      <c r="P155" s="8971"/>
      <c r="Q155" s="8971"/>
      <c r="R155" s="8971"/>
      <c r="S155" s="8971"/>
      <c r="T155" s="8971"/>
      <c r="U155" s="8971"/>
      <c r="V155" s="8971"/>
      <c r="W155" s="8971"/>
      <c r="X155" s="8971"/>
      <c r="Y155" s="8971"/>
      <c r="Z155" s="8971"/>
      <c r="AA155" s="8971"/>
      <c r="AB155" s="8971"/>
      <c r="AC155" s="8971"/>
      <c r="AD155" s="8971"/>
      <c r="AE155" s="8971"/>
      <c r="AF155" s="8971"/>
      <c r="AG155" s="8971"/>
      <c r="AH155" s="8971"/>
      <c r="AI155" s="9031"/>
      <c r="AJ155" s="9032"/>
      <c r="AK155" s="9032"/>
      <c r="AL155" s="9031"/>
      <c r="AM155" s="9032"/>
      <c r="AN155" s="9032"/>
    </row>
    <row r="156">
      <c r="A156" s="8971"/>
      <c r="B156" s="8972"/>
      <c r="C156" s="8972"/>
      <c r="D156" s="8971"/>
      <c r="E156" s="8971"/>
      <c r="F156" s="8971"/>
      <c r="G156" s="8971"/>
      <c r="H156" s="9025"/>
      <c r="I156" s="9025"/>
      <c r="J156" s="9025"/>
      <c r="K156" s="8971"/>
      <c r="L156" s="8971"/>
      <c r="M156" s="8971"/>
      <c r="N156" s="8971"/>
      <c r="O156" s="8971"/>
      <c r="P156" s="8971"/>
      <c r="Q156" s="8971"/>
      <c r="R156" s="8971"/>
      <c r="S156" s="8971"/>
      <c r="T156" s="8971"/>
      <c r="U156" s="8971"/>
      <c r="V156" s="8971"/>
      <c r="W156" s="8971"/>
      <c r="X156" s="8971"/>
      <c r="Y156" s="8971"/>
      <c r="Z156" s="8971"/>
      <c r="AA156" s="8971"/>
      <c r="AB156" s="8971"/>
      <c r="AC156" s="8971"/>
      <c r="AD156" s="8971"/>
      <c r="AE156" s="8971"/>
      <c r="AF156" s="8971"/>
      <c r="AG156" s="8971"/>
      <c r="AH156" s="8971"/>
      <c r="AI156" s="9031"/>
      <c r="AJ156" s="9032"/>
      <c r="AK156" s="9032"/>
      <c r="AL156" s="9031"/>
      <c r="AM156" s="9032"/>
      <c r="AN156" s="9032"/>
    </row>
    <row r="157">
      <c r="A157" s="8971"/>
      <c r="B157" s="8972"/>
      <c r="C157" s="8972"/>
      <c r="D157" s="8971"/>
      <c r="E157" s="8971"/>
      <c r="F157" s="8971"/>
      <c r="G157" s="8971"/>
      <c r="H157" s="9025"/>
      <c r="I157" s="9025"/>
      <c r="J157" s="9025"/>
      <c r="K157" s="8971"/>
      <c r="L157" s="8971"/>
      <c r="M157" s="8971"/>
      <c r="N157" s="8971"/>
      <c r="O157" s="8971"/>
      <c r="P157" s="8971"/>
      <c r="Q157" s="8971"/>
      <c r="R157" s="8971"/>
      <c r="S157" s="8971"/>
      <c r="T157" s="8971"/>
      <c r="U157" s="8971"/>
      <c r="V157" s="8971"/>
      <c r="W157" s="8971"/>
      <c r="X157" s="8971"/>
      <c r="Y157" s="8971"/>
      <c r="Z157" s="8971"/>
      <c r="AA157" s="8971"/>
      <c r="AB157" s="8971"/>
      <c r="AC157" s="8971"/>
      <c r="AD157" s="8971"/>
      <c r="AE157" s="8971"/>
      <c r="AF157" s="8971"/>
      <c r="AG157" s="8971"/>
      <c r="AH157" s="8971"/>
      <c r="AI157" s="9031"/>
      <c r="AJ157" s="9032"/>
      <c r="AK157" s="9032"/>
      <c r="AL157" s="9031"/>
      <c r="AM157" s="9032"/>
      <c r="AN157" s="9032"/>
    </row>
    <row r="158">
      <c r="A158" s="8971"/>
      <c r="B158" s="8972"/>
      <c r="C158" s="8972"/>
      <c r="D158" s="8971"/>
      <c r="E158" s="8971"/>
      <c r="F158" s="8971"/>
      <c r="G158" s="8971"/>
      <c r="H158" s="9025"/>
      <c r="I158" s="9025"/>
      <c r="J158" s="9025"/>
      <c r="K158" s="8971"/>
      <c r="L158" s="8971"/>
      <c r="M158" s="8971"/>
      <c r="N158" s="8971"/>
      <c r="O158" s="8971"/>
      <c r="P158" s="8971"/>
      <c r="Q158" s="8971"/>
      <c r="R158" s="8971"/>
      <c r="S158" s="8971"/>
      <c r="T158" s="8971"/>
      <c r="U158" s="8971"/>
      <c r="V158" s="8971"/>
      <c r="W158" s="8971"/>
      <c r="X158" s="8971"/>
      <c r="Y158" s="8971"/>
      <c r="Z158" s="8971"/>
      <c r="AA158" s="8971"/>
      <c r="AB158" s="8971"/>
      <c r="AC158" s="8971"/>
      <c r="AD158" s="8971"/>
      <c r="AE158" s="8971"/>
      <c r="AF158" s="8971"/>
      <c r="AG158" s="8971"/>
      <c r="AH158" s="8971"/>
      <c r="AI158" s="9031"/>
      <c r="AJ158" s="9032"/>
      <c r="AK158" s="9032"/>
      <c r="AL158" s="9031"/>
      <c r="AM158" s="9032"/>
      <c r="AN158" s="9032"/>
    </row>
    <row r="159">
      <c r="A159" s="8971"/>
      <c r="B159" s="8972"/>
      <c r="C159" s="8972"/>
      <c r="D159" s="8971"/>
      <c r="E159" s="8971"/>
      <c r="F159" s="8971"/>
      <c r="G159" s="8971"/>
      <c r="H159" s="9025"/>
      <c r="I159" s="9025"/>
      <c r="J159" s="9025"/>
      <c r="K159" s="8971"/>
      <c r="L159" s="8971"/>
      <c r="M159" s="8971"/>
      <c r="N159" s="8971"/>
      <c r="O159" s="8971"/>
      <c r="P159" s="8971"/>
      <c r="Q159" s="8971"/>
      <c r="R159" s="8971"/>
      <c r="S159" s="8971"/>
      <c r="T159" s="8971"/>
      <c r="U159" s="8971"/>
      <c r="V159" s="8971"/>
      <c r="W159" s="8971"/>
      <c r="X159" s="8971"/>
      <c r="Y159" s="8971"/>
      <c r="Z159" s="8971"/>
      <c r="AA159" s="8971"/>
      <c r="AB159" s="8971"/>
      <c r="AC159" s="8971"/>
      <c r="AD159" s="8971"/>
      <c r="AE159" s="8971"/>
      <c r="AF159" s="8971"/>
      <c r="AG159" s="8971"/>
      <c r="AH159" s="8971"/>
      <c r="AI159" s="9031"/>
      <c r="AJ159" s="9032"/>
      <c r="AK159" s="9032"/>
      <c r="AL159" s="9031"/>
      <c r="AM159" s="9032"/>
      <c r="AN159" s="9032"/>
    </row>
    <row r="160">
      <c r="A160" s="8971"/>
      <c r="B160" s="8972"/>
      <c r="C160" s="8972"/>
      <c r="D160" s="8971"/>
      <c r="E160" s="8971"/>
      <c r="F160" s="8971"/>
      <c r="G160" s="8971"/>
      <c r="H160" s="9025"/>
      <c r="I160" s="9025"/>
      <c r="J160" s="9025"/>
      <c r="K160" s="8971"/>
      <c r="L160" s="8971"/>
      <c r="M160" s="8968"/>
      <c r="N160" s="8968"/>
      <c r="O160" s="8971"/>
      <c r="P160" s="8971"/>
      <c r="Q160" s="8971"/>
      <c r="R160" s="8971"/>
      <c r="S160" s="8971"/>
      <c r="T160" s="8971"/>
      <c r="U160" s="8971"/>
      <c r="V160" s="8971"/>
      <c r="W160" s="8971"/>
      <c r="X160" s="8971"/>
      <c r="Y160" s="8971"/>
      <c r="Z160" s="8971"/>
      <c r="AA160" s="8971"/>
      <c r="AB160" s="8971"/>
      <c r="AC160" s="8971"/>
      <c r="AD160" s="8971"/>
      <c r="AE160" s="8971"/>
      <c r="AF160" s="8971"/>
      <c r="AG160" s="8971"/>
      <c r="AH160" s="8971"/>
      <c r="AI160" s="9031"/>
      <c r="AJ160" s="9032"/>
      <c r="AK160" s="9032"/>
      <c r="AL160" s="9031"/>
      <c r="AM160" s="9032"/>
      <c r="AN160" s="9032"/>
    </row>
    <row r="161">
      <c r="A161" s="8971"/>
      <c r="B161" s="8972"/>
      <c r="C161" s="8972"/>
      <c r="D161" s="8971"/>
      <c r="E161" s="8971"/>
      <c r="F161" s="8971"/>
      <c r="G161" s="8971"/>
      <c r="H161" s="9025"/>
      <c r="I161" s="9025"/>
      <c r="J161" s="9025"/>
      <c r="K161" s="8971"/>
      <c r="L161" s="8971"/>
      <c r="M161" s="8968"/>
      <c r="N161" s="8968"/>
      <c r="O161" s="8971"/>
      <c r="P161" s="8971"/>
      <c r="Q161" s="8971"/>
      <c r="R161" s="8971"/>
      <c r="S161" s="8971"/>
      <c r="T161" s="8971"/>
      <c r="U161" s="8971"/>
      <c r="V161" s="8971"/>
      <c r="W161" s="8971"/>
      <c r="X161" s="8971"/>
      <c r="Y161" s="8971"/>
      <c r="Z161" s="8971"/>
      <c r="AA161" s="8971"/>
      <c r="AB161" s="8971"/>
      <c r="AC161" s="8971"/>
      <c r="AD161" s="8971"/>
      <c r="AE161" s="8971"/>
      <c r="AF161" s="8971"/>
      <c r="AG161" s="8971"/>
      <c r="AH161" s="8971"/>
      <c r="AI161" s="9031"/>
      <c r="AJ161" s="9032"/>
      <c r="AK161" s="9032"/>
      <c r="AL161" s="9031"/>
      <c r="AM161" s="9032"/>
      <c r="AN161" s="9032"/>
    </row>
    <row r="162">
      <c r="A162" s="8971"/>
      <c r="B162" s="8972"/>
      <c r="C162" s="8972"/>
      <c r="D162" s="8971"/>
      <c r="E162" s="8971"/>
      <c r="F162" s="8971"/>
      <c r="G162" s="8971"/>
      <c r="H162" s="9025"/>
      <c r="I162" s="9025"/>
      <c r="J162" s="9025"/>
      <c r="K162" s="8971"/>
      <c r="L162" s="8971"/>
      <c r="M162" s="8968"/>
      <c r="N162" s="8968"/>
      <c r="O162" s="8971"/>
      <c r="P162" s="8971"/>
      <c r="Q162" s="8971"/>
      <c r="R162" s="8971"/>
      <c r="S162" s="8971"/>
      <c r="T162" s="8971"/>
      <c r="U162" s="8971"/>
      <c r="V162" s="8971"/>
      <c r="W162" s="8971"/>
      <c r="X162" s="8971"/>
      <c r="Y162" s="8971"/>
      <c r="Z162" s="8971"/>
      <c r="AA162" s="8971"/>
      <c r="AB162" s="8971"/>
      <c r="AC162" s="8971"/>
      <c r="AD162" s="8971"/>
      <c r="AE162" s="8971"/>
      <c r="AF162" s="8971"/>
      <c r="AG162" s="8971"/>
      <c r="AH162" s="8971"/>
      <c r="AI162" s="9031"/>
      <c r="AJ162" s="9032"/>
      <c r="AK162" s="9032"/>
      <c r="AL162" s="9031"/>
      <c r="AM162" s="9032"/>
      <c r="AN162" s="9032"/>
    </row>
    <row r="163">
      <c r="A163" s="8971"/>
      <c r="B163" s="8972"/>
      <c r="C163" s="8972"/>
      <c r="D163" s="8971"/>
      <c r="E163" s="8971"/>
      <c r="F163" s="8971"/>
      <c r="G163" s="8971"/>
      <c r="H163" s="9025"/>
      <c r="I163" s="9025"/>
      <c r="J163" s="9025"/>
      <c r="K163" s="8971"/>
      <c r="L163" s="8971"/>
      <c r="M163" s="8968"/>
      <c r="N163" s="8968"/>
      <c r="O163" s="8971"/>
      <c r="P163" s="8971"/>
      <c r="Q163" s="8971"/>
      <c r="R163" s="8971"/>
      <c r="S163" s="8971"/>
      <c r="T163" s="8971"/>
      <c r="U163" s="8971"/>
      <c r="V163" s="8971"/>
      <c r="W163" s="8971"/>
      <c r="X163" s="8971"/>
      <c r="Y163" s="8971"/>
      <c r="Z163" s="8971"/>
      <c r="AA163" s="8971"/>
      <c r="AB163" s="8971"/>
      <c r="AC163" s="8971"/>
      <c r="AD163" s="8971"/>
      <c r="AE163" s="8971"/>
      <c r="AF163" s="8971"/>
      <c r="AG163" s="8971"/>
      <c r="AH163" s="8971"/>
      <c r="AI163" s="9031"/>
      <c r="AJ163" s="9032"/>
      <c r="AK163" s="9032"/>
      <c r="AL163" s="9031"/>
      <c r="AM163" s="9032"/>
      <c r="AN163" s="9032"/>
    </row>
    <row r="164">
      <c r="A164" s="8971"/>
      <c r="B164" s="8972"/>
      <c r="C164" s="8972"/>
      <c r="D164" s="8971"/>
      <c r="E164" s="8971"/>
      <c r="F164" s="8971"/>
      <c r="G164" s="8971"/>
      <c r="H164" s="9025"/>
      <c r="I164" s="9025"/>
      <c r="J164" s="9025"/>
      <c r="K164" s="8971"/>
      <c r="L164" s="8971"/>
      <c r="M164" s="8968"/>
      <c r="N164" s="8968"/>
      <c r="O164" s="8971"/>
      <c r="P164" s="8971"/>
      <c r="Q164" s="8971"/>
      <c r="R164" s="8971"/>
      <c r="S164" s="8971"/>
      <c r="T164" s="8971"/>
      <c r="U164" s="8971"/>
      <c r="V164" s="8971"/>
      <c r="W164" s="8971"/>
      <c r="X164" s="8971"/>
      <c r="Y164" s="8971"/>
      <c r="Z164" s="8971"/>
      <c r="AA164" s="8971"/>
      <c r="AB164" s="8971"/>
      <c r="AC164" s="8971"/>
      <c r="AD164" s="8971"/>
      <c r="AE164" s="8971"/>
      <c r="AF164" s="8971"/>
      <c r="AG164" s="8971"/>
      <c r="AH164" s="8971"/>
      <c r="AI164" s="9031"/>
      <c r="AJ164" s="9032"/>
      <c r="AK164" s="9032"/>
      <c r="AL164" s="9031"/>
      <c r="AM164" s="9032"/>
      <c r="AN164" s="9032"/>
    </row>
    <row r="165">
      <c r="A165" s="8971"/>
      <c r="B165" s="8972"/>
      <c r="C165" s="8972"/>
      <c r="D165" s="8971"/>
      <c r="E165" s="8971"/>
      <c r="F165" s="8971"/>
      <c r="G165" s="8971"/>
      <c r="H165" s="9025"/>
      <c r="I165" s="9025"/>
      <c r="J165" s="9025"/>
      <c r="K165" s="8971"/>
      <c r="L165" s="8971"/>
      <c r="M165" s="8968"/>
      <c r="N165" s="8968"/>
      <c r="O165" s="8971"/>
      <c r="P165" s="8971"/>
      <c r="Q165" s="8971"/>
      <c r="R165" s="8971"/>
      <c r="S165" s="8971"/>
      <c r="T165" s="8971"/>
      <c r="U165" s="8971"/>
      <c r="V165" s="8971"/>
      <c r="W165" s="8971"/>
      <c r="X165" s="8971"/>
      <c r="Y165" s="8971"/>
      <c r="Z165" s="8971"/>
      <c r="AA165" s="8971"/>
      <c r="AB165" s="8971"/>
      <c r="AC165" s="8971"/>
      <c r="AD165" s="8971"/>
      <c r="AE165" s="8971"/>
      <c r="AF165" s="8971"/>
      <c r="AG165" s="8971"/>
      <c r="AH165" s="8971"/>
      <c r="AI165" s="9031"/>
      <c r="AJ165" s="9032"/>
      <c r="AK165" s="9032"/>
      <c r="AL165" s="9031"/>
      <c r="AM165" s="9032"/>
      <c r="AN165" s="9032"/>
    </row>
    <row r="166">
      <c r="A166" s="8971"/>
      <c r="B166" s="8972"/>
      <c r="C166" s="8972"/>
      <c r="D166" s="8971"/>
      <c r="E166" s="8971"/>
      <c r="F166" s="8971"/>
      <c r="G166" s="8971"/>
      <c r="H166" s="9025"/>
      <c r="I166" s="9025"/>
      <c r="J166" s="9025"/>
      <c r="K166" s="8971"/>
      <c r="L166" s="8971"/>
      <c r="M166" s="8968"/>
      <c r="N166" s="8968"/>
      <c r="O166" s="8971"/>
      <c r="P166" s="8971"/>
      <c r="Q166" s="8971"/>
      <c r="R166" s="8971"/>
      <c r="S166" s="8971"/>
      <c r="T166" s="8971"/>
      <c r="U166" s="8971"/>
      <c r="V166" s="8971"/>
      <c r="W166" s="8971"/>
      <c r="X166" s="8971"/>
      <c r="Y166" s="8971"/>
      <c r="Z166" s="8971"/>
      <c r="AA166" s="8971"/>
      <c r="AB166" s="8971"/>
      <c r="AC166" s="8971"/>
      <c r="AD166" s="8971"/>
      <c r="AE166" s="8971"/>
      <c r="AF166" s="8971"/>
      <c r="AG166" s="8971"/>
      <c r="AH166" s="8971"/>
      <c r="AI166" s="9031"/>
      <c r="AJ166" s="9032"/>
      <c r="AK166" s="9032"/>
      <c r="AL166" s="9031"/>
      <c r="AM166" s="9032"/>
      <c r="AN166" s="9032"/>
    </row>
    <row r="167">
      <c r="A167" s="8971"/>
      <c r="B167" s="8972"/>
      <c r="C167" s="8972"/>
      <c r="D167" s="8971"/>
      <c r="E167" s="8971"/>
      <c r="F167" s="8971"/>
      <c r="G167" s="8971"/>
      <c r="H167" s="9025"/>
      <c r="I167" s="9025"/>
      <c r="J167" s="9025"/>
      <c r="K167" s="8971"/>
      <c r="L167" s="8971"/>
      <c r="M167" s="8968"/>
      <c r="N167" s="8968"/>
      <c r="O167" s="8971"/>
      <c r="P167" s="8971"/>
      <c r="Q167" s="8971"/>
      <c r="R167" s="8971"/>
      <c r="S167" s="8971"/>
      <c r="T167" s="8971"/>
      <c r="U167" s="8971"/>
      <c r="V167" s="8971"/>
      <c r="W167" s="8971"/>
      <c r="X167" s="8971"/>
      <c r="Y167" s="8971"/>
      <c r="Z167" s="8971"/>
      <c r="AA167" s="8971"/>
      <c r="AB167" s="8971"/>
      <c r="AC167" s="8971"/>
      <c r="AD167" s="8971"/>
      <c r="AE167" s="8971"/>
      <c r="AF167" s="8971"/>
      <c r="AG167" s="8971"/>
      <c r="AH167" s="8971"/>
      <c r="AI167" s="8943"/>
      <c r="AJ167" s="8971"/>
      <c r="AK167" s="8971"/>
      <c r="AL167" s="9032"/>
      <c r="AM167" s="9032"/>
      <c r="AN167" s="8971"/>
    </row>
  </sheetData>
  <mergeCells>
    <mergeCell ref="D1:E1"/>
    <mergeCell ref="E132:E133"/>
    <mergeCell ref="D132:D133"/>
    <mergeCell ref="C132:C133"/>
    <mergeCell ref="B132:B133"/>
    <mergeCell ref="A132:A133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3:AE44">
    <cfRule dxfId="909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910" operator="between" priority="2" stopIfTrue="true" type="cellIs">
      <formula>61</formula>
      <formula>150</formula>
    </cfRule>
  </conditionalFormatting>
  <conditionalFormatting sqref="AC54:AC125">
    <cfRule dxfId="911" operator="between" priority="3" stopIfTrue="true" type="cellIs">
      <formula>61</formula>
      <formula>149</formula>
    </cfRule>
  </conditionalFormatting>
  <conditionalFormatting sqref="AC54:AC125">
    <cfRule dxfId="912" operator="equal" priority="4" stopIfTrue="true" type="cellIs">
      <formula>"-"</formula>
    </cfRule>
  </conditionalFormatting>
  <conditionalFormatting sqref="AC54:AC125">
    <cfRule dxfId="913" operator="greaterThan" priority="5" stopIfTrue="true" type="cellIs">
      <formula>150</formula>
    </cfRule>
  </conditionalFormatting>
  <conditionalFormatting sqref="AC54:AC125">
    <cfRule dxfId="914" operator="lessThan" priority="6" stopIfTrue="true" type="cellIs">
      <formula>60</formula>
    </cfRule>
  </conditionalFormatting>
  <conditionalFormatting sqref="AE54:AE125">
    <cfRule dxfId="915" operator="equal" priority="7" stopIfTrue="true" type="cellIs">
      <formula>"Out of stock more than 60 days"</formula>
    </cfRule>
  </conditionalFormatting>
  <conditionalFormatting sqref="AE54:AE125">
    <cfRule dxfId="916" operator="equal" priority="8" stopIfTrue="true" type="cellIs">
      <formula>"Out of stock more than 150 days"</formula>
    </cfRule>
  </conditionalFormatting>
  <conditionalFormatting sqref="AE54:AE125">
    <cfRule dxfId="917" operator="equal" priority="9" stopIfTrue="true" type="cellIs">
      <formula>"Out of stock less than 60 days"</formula>
    </cfRule>
  </conditionalFormatting>
  <conditionalFormatting sqref="AE54:AE125">
    <cfRule dxfId="918" operator="equal" priority="10" stopIfTrue="true" type="cellIs">
      <formula>"Not sold yet"</formula>
    </cfRule>
  </conditionalFormatting>
  <conditionalFormatting sqref="H54:H125">
    <cfRule dxfId="919" operator="lessThanOrEqual" priority="11" stopIfTrue="true" type="cellIs">
      <formula>90</formula>
    </cfRule>
  </conditionalFormatting>
  <conditionalFormatting sqref="AC3:AC44">
    <cfRule dxfId="920" operator="equal" priority="12" stopIfTrue="true" type="cellIs">
      <formula>"-"</formula>
    </cfRule>
  </conditionalFormatting>
  <conditionalFormatting sqref="AC3:AC44">
    <cfRule dxfId="921" operator="greaterThan" priority="13" stopIfTrue="true" type="cellIs">
      <formula>150</formula>
    </cfRule>
  </conditionalFormatting>
  <conditionalFormatting sqref="AC3:AC44">
    <cfRule dxfId="922" operator="lessThan" priority="14" stopIfTrue="true" type="cellIs">
      <formula>60</formula>
    </cfRule>
  </conditionalFormatting>
  <conditionalFormatting sqref="AE3:AE44">
    <cfRule dxfId="923" operator="equal" priority="15" stopIfTrue="true" type="cellIs">
      <formula>"Out of stock less than 60 days"</formula>
    </cfRule>
  </conditionalFormatting>
  <conditionalFormatting sqref="AE3:AE44">
    <cfRule dxfId="924" operator="equal" priority="16" stopIfTrue="true" type="cellIs">
      <formula>"Not sold yet"</formula>
    </cfRule>
  </conditionalFormatting>
  <conditionalFormatting sqref="AE3:AE44">
    <cfRule dxfId="925" operator="equal" priority="17" stopIfTrue="true" type="cellIs">
      <formula>"Out of stock more than 150 days"</formula>
    </cfRule>
  </conditionalFormatting>
  <conditionalFormatting sqref="H3:H44">
    <cfRule dxfId="926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4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5" min="35" style="0" width="41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6" min="36" style="0" width="6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7" min="37" style="0" width="6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8" min="38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40" min="40" style="0" width="7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3" min="33" style="0" width="11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4" min="34" style="0" width="12"/>
    <col collapsed="false" customWidth="true" hidden="true" max="34" min="34" style="0" width="12"/>
  </cols>
  <sheetData>
    <row r="1">
      <c r="A1" s="9040" t="s">
        <v>10934</v>
      </c>
      <c r="B1" s="9040" t="s">
        <v>10935</v>
      </c>
      <c r="C1" s="9040" t="s">
        <v>10936</v>
      </c>
      <c r="D1" s="9040" t="s">
        <v>10937</v>
      </c>
      <c r="E1" s="9040"/>
      <c r="F1" s="9041" t="s">
        <v>10938</v>
      </c>
      <c r="G1" s="9042" t="s">
        <v>10939</v>
      </c>
      <c r="H1" s="9043" t="s">
        <v>10940</v>
      </c>
      <c r="I1" s="9043" t="s">
        <v>10941</v>
      </c>
      <c r="J1" s="9043" t="s">
        <v>10942</v>
      </c>
      <c r="K1" s="9040" t="s">
        <v>10943</v>
      </c>
      <c r="L1" s="9040" t="s">
        <v>10944</v>
      </c>
      <c r="M1" s="9040" t="s">
        <v>10945</v>
      </c>
      <c r="N1" s="9040" t="s">
        <v>10946</v>
      </c>
      <c r="O1" s="9040" t="s">
        <v>10947</v>
      </c>
      <c r="P1" s="9044" t="s">
        <v>10948</v>
      </c>
      <c r="Q1" s="9044"/>
      <c r="R1" s="9044" t="s">
        <v>10949</v>
      </c>
      <c r="S1" s="9044"/>
      <c r="T1" s="9044" t="s">
        <v>10950</v>
      </c>
      <c r="U1" s="9044"/>
      <c r="V1" s="9044" t="s">
        <v>10951</v>
      </c>
      <c r="W1" s="9044"/>
      <c r="X1" s="9045" t="s">
        <v>10952</v>
      </c>
      <c r="Y1" s="9045"/>
      <c r="Z1" s="9046" t="s">
        <v>10953</v>
      </c>
      <c r="AA1" s="9046"/>
      <c r="AB1" s="9047" t="s">
        <v>10954</v>
      </c>
      <c r="AC1" s="9043" t="s">
        <v>10955</v>
      </c>
      <c r="AD1" s="9043" t="s">
        <v>10956</v>
      </c>
      <c r="AE1" s="9043" t="s">
        <v>10957</v>
      </c>
      <c r="AF1" s="9043" t="s">
        <v>10958</v>
      </c>
      <c r="AG1" s="9043" t="s">
        <v>10959</v>
      </c>
      <c r="AH1" s="9043" t="s">
        <v>10960</v>
      </c>
      <c r="AI1" s="9043" t="s">
        <v>10961</v>
      </c>
      <c r="AJ1" s="9043" t="s">
        <v>10962</v>
      </c>
      <c r="AK1" s="9040" t="s">
        <v>10963</v>
      </c>
      <c r="AL1" s="9040" t="s">
        <v>10964</v>
      </c>
      <c r="AM1" s="9040" t="s">
        <v>10965</v>
      </c>
      <c r="AN1" s="9040" t="s">
        <v>10966</v>
      </c>
    </row>
    <row r="2">
      <c r="A2" s="9040" t="s">
        <v>10967</v>
      </c>
      <c r="B2" s="9040"/>
      <c r="C2" s="9040"/>
      <c r="D2" s="9040" t="s">
        <v>10968</v>
      </c>
      <c r="E2" s="9041" t="s">
        <v>10969</v>
      </c>
      <c r="F2" s="9041"/>
      <c r="G2" s="9042"/>
      <c r="H2" s="9043"/>
      <c r="I2" s="9043"/>
      <c r="J2" s="9043"/>
      <c r="K2" s="9040" t="s">
        <v>10970</v>
      </c>
      <c r="L2" s="9040" t="s">
        <v>10970</v>
      </c>
      <c r="M2" s="9040"/>
      <c r="N2" s="9040"/>
      <c r="O2" s="9040"/>
      <c r="P2" s="9044" t="s">
        <v>10968</v>
      </c>
      <c r="Q2" s="9048" t="s">
        <v>10969</v>
      </c>
      <c r="R2" s="9044" t="s">
        <v>10968</v>
      </c>
      <c r="S2" s="9048" t="s">
        <v>10969</v>
      </c>
      <c r="T2" s="9044" t="s">
        <v>10968</v>
      </c>
      <c r="U2" s="9048" t="s">
        <v>10969</v>
      </c>
      <c r="V2" s="9044" t="s">
        <v>10968</v>
      </c>
      <c r="W2" s="9048" t="s">
        <v>10969</v>
      </c>
      <c r="X2" s="9044" t="s">
        <v>10968</v>
      </c>
      <c r="Y2" s="9048" t="s">
        <v>10969</v>
      </c>
      <c r="Z2" s="9044" t="s">
        <v>10968</v>
      </c>
      <c r="AA2" s="9048" t="s">
        <v>10969</v>
      </c>
      <c r="AB2" s="9047"/>
      <c r="AC2" s="9043"/>
      <c r="AD2" s="9043"/>
      <c r="AE2" s="9043"/>
      <c r="AF2" s="9043"/>
      <c r="AG2" s="9043"/>
      <c r="AH2" s="9043"/>
      <c r="AI2" s="9043"/>
      <c r="AJ2" s="9043"/>
      <c r="AK2" s="9040"/>
      <c r="AL2" s="9040"/>
      <c r="AM2" s="9040"/>
      <c r="AN2" s="9040"/>
    </row>
    <row r="3">
      <c r="A3" s="9049">
        <v>1</v>
      </c>
      <c r="B3" s="9049" t="s">
        <v>10971</v>
      </c>
      <c r="C3" s="9049" t="s">
        <v>10972</v>
      </c>
      <c r="D3" s="9050">
        <v>623</v>
      </c>
      <c r="E3" s="9050">
        <v>622</v>
      </c>
      <c r="F3" s="9050"/>
      <c r="G3" s="9051">
        <f>VLOOKUP(C3,'Data Products'!$A:$B,2,0)</f>
      </c>
      <c r="H3" s="9052">
        <f t="shared" ref="H3:H44" si="8">IFERROR(G3-TODAY(),"")</f>
      </c>
      <c r="I3" s="9053">
        <v>45723</v>
      </c>
      <c r="J3" s="9054">
        <f t="shared" ref="J3:J44" si="17">TODAY()-I3</f>
      </c>
      <c r="K3" s="9050">
        <v>24</v>
      </c>
      <c r="L3" s="9050">
        <v>98</v>
      </c>
      <c r="M3" s="9050">
        <v>500</v>
      </c>
      <c r="N3" s="9050">
        <v>1000</v>
      </c>
      <c r="O3" s="9049" t="s">
        <v>10973</v>
      </c>
      <c r="P3" s="9050">
        <v>0</v>
      </c>
      <c r="Q3" s="9050">
        <v>0</v>
      </c>
      <c r="R3" s="9050">
        <v>130</v>
      </c>
      <c r="S3" s="9050">
        <v>130</v>
      </c>
      <c r="T3" s="9050">
        <v>454</v>
      </c>
      <c r="U3" s="9050">
        <v>454</v>
      </c>
      <c r="V3" s="9050">
        <v>39</v>
      </c>
      <c r="W3" s="9050">
        <v>38</v>
      </c>
      <c r="X3" s="9050">
        <v>0</v>
      </c>
      <c r="Y3" s="9050">
        <v>0</v>
      </c>
      <c r="Z3" s="9050">
        <v>0</v>
      </c>
      <c r="AA3" s="9050">
        <v>0</v>
      </c>
      <c r="AB3" s="9055">
        <f t="shared" ref="AB3:AB44" si="0">L3/30</f>
      </c>
      <c r="AC3" s="9056">
        <f t="shared" ref="AC3:AC44" si="3">IFERROR(D3/AB3,"-")</f>
      </c>
      <c r="AD3" s="9057">
        <f t="shared" ref="AD3:AD44" si="11">IFERROR(TODAY()+AC3,"-")</f>
      </c>
      <c r="AE3" s="9058">
        <f t="shared" ref="AE3:AE44" si="19">_xlfn.IFS(AC3="-","Not sold yet",AND(AC3&lt;=150,AC3&gt;60),"Out of stock more than 60 days",AC3&lt;=60,"Out of stock less than 60 days",AC3&gt;=150,"Out of stock more than 150 days")</f>
      </c>
      <c r="AF3" s="9059">
        <f>VLOOKUP(C3,'Data Products'!$A:$J,10,0)</f>
      </c>
      <c r="AG3" s="9060">
        <f t="shared" ref="AG3:AG44" si="5">AF3*D3</f>
      </c>
      <c r="AH3" s="9061">
        <f t="shared" ref="AH3:AH44" si="13">IF(H3&lt;=90,D3,0)</f>
      </c>
      <c r="AI3" s="9062"/>
      <c r="AJ3" s="9062"/>
      <c r="AK3" s="9063"/>
      <c r="AL3" s="9062"/>
      <c r="AM3" s="9063"/>
      <c r="AN3" s="9063"/>
    </row>
    <row r="4">
      <c r="A4" s="9049">
        <v>2</v>
      </c>
      <c r="B4" s="9049" t="s">
        <v>10971</v>
      </c>
      <c r="C4" s="9049" t="s">
        <v>10974</v>
      </c>
      <c r="D4" s="9050">
        <v>4423</v>
      </c>
      <c r="E4" s="9050">
        <v>4423</v>
      </c>
      <c r="F4" s="9050"/>
      <c r="G4" s="9051">
        <f>VLOOKUP(C4,'Data Products'!$A:$B,2,0)</f>
      </c>
      <c r="H4" s="9052">
        <f t="shared" si="8"/>
      </c>
      <c r="I4" s="9053">
        <v>45617</v>
      </c>
      <c r="J4" s="9054">
        <f t="shared" si="17"/>
      </c>
      <c r="K4" s="9050">
        <v>54</v>
      </c>
      <c r="L4" s="9050">
        <v>59</v>
      </c>
      <c r="M4" s="9050">
        <v>0</v>
      </c>
      <c r="N4" s="9050">
        <v>0</v>
      </c>
      <c r="O4" s="9049" t="s">
        <v>10975</v>
      </c>
      <c r="P4" s="9050">
        <v>0</v>
      </c>
      <c r="Q4" s="9050">
        <v>0</v>
      </c>
      <c r="R4" s="9064">
        <v>4006</v>
      </c>
      <c r="S4" s="9064">
        <v>4006</v>
      </c>
      <c r="T4" s="9050">
        <v>417</v>
      </c>
      <c r="U4" s="9050">
        <v>417</v>
      </c>
      <c r="V4" s="9050">
        <v>0</v>
      </c>
      <c r="W4" s="9050">
        <v>0</v>
      </c>
      <c r="X4" s="9050">
        <v>0</v>
      </c>
      <c r="Y4" s="9050">
        <v>0</v>
      </c>
      <c r="Z4" s="9050">
        <v>0</v>
      </c>
      <c r="AA4" s="9050">
        <v>0</v>
      </c>
      <c r="AB4" s="9055">
        <f t="shared" si="0"/>
      </c>
      <c r="AC4" s="9065">
        <f t="shared" si="3"/>
      </c>
      <c r="AD4" s="9057">
        <f t="shared" si="11"/>
      </c>
      <c r="AE4" s="9066">
        <f t="shared" si="19"/>
      </c>
      <c r="AF4" s="9059">
        <f>VLOOKUP(C4,'Data Products'!$A:$J,10,0)</f>
      </c>
      <c r="AG4" s="9060">
        <f t="shared" si="5"/>
      </c>
      <c r="AH4" s="9061">
        <f t="shared" si="13"/>
      </c>
      <c r="AI4" s="9062"/>
      <c r="AJ4" s="9063"/>
      <c r="AK4" s="9063"/>
      <c r="AL4" s="9062"/>
      <c r="AM4" s="9063"/>
      <c r="AN4" s="9063"/>
    </row>
    <row r="5">
      <c r="A5" s="9049">
        <v>3</v>
      </c>
      <c r="B5" s="9049" t="s">
        <v>10976</v>
      </c>
      <c r="C5" s="9049" t="s">
        <v>10977</v>
      </c>
      <c r="D5" s="9050">
        <v>1520</v>
      </c>
      <c r="E5" s="9050">
        <v>1520</v>
      </c>
      <c r="F5" s="9050"/>
      <c r="G5" s="9051">
        <f>VLOOKUP(C5,'Data Products'!$A:$B,2,0)</f>
      </c>
      <c r="H5" s="9052">
        <f t="shared" si="8"/>
      </c>
      <c r="I5" s="9053">
        <v>45191</v>
      </c>
      <c r="J5" s="9054">
        <f t="shared" si="17"/>
      </c>
      <c r="K5" s="9050">
        <v>0</v>
      </c>
      <c r="L5" s="9050">
        <v>0</v>
      </c>
      <c r="M5" s="9050">
        <v>0</v>
      </c>
      <c r="N5" s="9050">
        <v>0</v>
      </c>
      <c r="O5" s="9049" t="s">
        <v>10978</v>
      </c>
      <c r="P5" s="9050">
        <v>1520</v>
      </c>
      <c r="Q5" s="9050">
        <v>1520</v>
      </c>
      <c r="R5" s="9050">
        <v>0</v>
      </c>
      <c r="S5" s="9050">
        <v>0</v>
      </c>
      <c r="T5" s="9050">
        <v>0</v>
      </c>
      <c r="U5" s="9050">
        <v>0</v>
      </c>
      <c r="V5" s="9050">
        <v>0</v>
      </c>
      <c r="W5" s="9050">
        <v>0</v>
      </c>
      <c r="X5" s="9050">
        <v>0</v>
      </c>
      <c r="Y5" s="9050">
        <v>0</v>
      </c>
      <c r="Z5" s="9050">
        <v>0</v>
      </c>
      <c r="AA5" s="9050">
        <v>0</v>
      </c>
      <c r="AB5" s="9055">
        <f t="shared" si="0"/>
      </c>
      <c r="AC5" s="9065">
        <f t="shared" si="3"/>
      </c>
      <c r="AD5" s="9057">
        <f t="shared" si="11"/>
      </c>
      <c r="AE5" s="9066">
        <f t="shared" si="19"/>
      </c>
      <c r="AF5" s="9059">
        <f>VLOOKUP(C5,'Data Products'!$A:$J,10,0)</f>
      </c>
      <c r="AG5" s="9060">
        <f t="shared" si="5"/>
      </c>
      <c r="AH5" s="9061">
        <f t="shared" si="13"/>
      </c>
      <c r="AI5" s="9062"/>
      <c r="AJ5" s="9063"/>
      <c r="AK5" s="9063"/>
      <c r="AL5" s="9062"/>
      <c r="AM5" s="9063"/>
      <c r="AN5" s="9063"/>
    </row>
    <row customHeight="true" hidden="true" ht="18" r="6">
      <c r="A6" s="9049">
        <v>4</v>
      </c>
      <c r="B6" s="9049" t="s">
        <v>10979</v>
      </c>
      <c r="C6" s="9049" t="s">
        <v>10980</v>
      </c>
      <c r="D6" s="9050">
        <v>0</v>
      </c>
      <c r="E6" s="9050">
        <v>0</v>
      </c>
      <c r="F6" s="9050"/>
      <c r="G6" s="9067">
        <f>VLOOKUP(C6,'Data Products'!$A:$B,2,0)</f>
      </c>
      <c r="H6" s="9068">
        <f t="shared" si="8"/>
      </c>
      <c r="I6" s="9053">
        <v>45752</v>
      </c>
      <c r="J6" s="9054">
        <f t="shared" si="17"/>
      </c>
      <c r="K6" s="9050">
        <v>0</v>
      </c>
      <c r="L6" s="9050">
        <v>0</v>
      </c>
      <c r="M6" s="9050">
        <v>0</v>
      </c>
      <c r="N6" s="9050">
        <v>0</v>
      </c>
      <c r="O6" s="9049" t="s">
        <v>10981</v>
      </c>
      <c r="P6" s="9050">
        <v>0</v>
      </c>
      <c r="Q6" s="9050">
        <v>0</v>
      </c>
      <c r="R6" s="9050">
        <v>0</v>
      </c>
      <c r="S6" s="9050">
        <v>0</v>
      </c>
      <c r="T6" s="9050">
        <v>0</v>
      </c>
      <c r="U6" s="9050">
        <v>0</v>
      </c>
      <c r="V6" s="9050">
        <v>0</v>
      </c>
      <c r="W6" s="9050">
        <v>0</v>
      </c>
      <c r="X6" s="9050">
        <v>0</v>
      </c>
      <c r="Y6" s="9050">
        <v>0</v>
      </c>
      <c r="Z6" s="9050">
        <v>0</v>
      </c>
      <c r="AA6" s="9050">
        <v>0</v>
      </c>
      <c r="AB6" s="9055">
        <f t="shared" si="0"/>
      </c>
      <c r="AC6" s="9065">
        <f t="shared" si="3"/>
      </c>
      <c r="AD6" s="9057">
        <f t="shared" si="11"/>
      </c>
      <c r="AE6" s="9066">
        <f t="shared" si="19"/>
      </c>
      <c r="AF6" s="9059">
        <f>VLOOKUP(C6,'Data Products'!$A:$J,10,0)</f>
      </c>
      <c r="AG6" s="9060">
        <f t="shared" si="5"/>
      </c>
      <c r="AH6" s="9061">
        <f t="shared" si="13"/>
      </c>
      <c r="AI6" s="9062"/>
      <c r="AJ6" s="9063"/>
      <c r="AK6" s="9063"/>
      <c r="AL6" s="9062"/>
      <c r="AM6" s="9063"/>
      <c r="AN6" s="9063"/>
    </row>
    <row r="7">
      <c r="A7" s="9049">
        <v>5</v>
      </c>
      <c r="B7" s="9049" t="s">
        <v>10976</v>
      </c>
      <c r="C7" s="9049" t="s">
        <v>10982</v>
      </c>
      <c r="D7" s="9050">
        <v>14881</v>
      </c>
      <c r="E7" s="9069">
        <v>14833</v>
      </c>
      <c r="F7" s="9050"/>
      <c r="G7" s="9051">
        <f>VLOOKUP(C7,'Data Products'!$A:$B,2,0)</f>
      </c>
      <c r="H7" s="9052">
        <f t="shared" si="8"/>
      </c>
      <c r="I7" s="9053">
        <v>45854</v>
      </c>
      <c r="J7" s="9054">
        <f t="shared" si="17"/>
      </c>
      <c r="K7" s="9050">
        <v>2792</v>
      </c>
      <c r="L7" s="9050">
        <v>6427</v>
      </c>
      <c r="M7" s="9050">
        <v>2000</v>
      </c>
      <c r="N7" s="9050">
        <v>4500</v>
      </c>
      <c r="O7" s="9049" t="s">
        <v>10981</v>
      </c>
      <c r="P7" s="9050">
        <v>0</v>
      </c>
      <c r="Q7" s="9050">
        <v>0</v>
      </c>
      <c r="R7" s="9050">
        <v>7681</v>
      </c>
      <c r="S7" s="9050">
        <v>7665</v>
      </c>
      <c r="T7" s="9050">
        <v>7099</v>
      </c>
      <c r="U7" s="9050">
        <v>7084</v>
      </c>
      <c r="V7" s="9050">
        <v>47</v>
      </c>
      <c r="W7" s="9050">
        <v>30</v>
      </c>
      <c r="X7" s="9050">
        <v>54</v>
      </c>
      <c r="Y7" s="9050">
        <v>54</v>
      </c>
      <c r="Z7" s="9050">
        <v>0</v>
      </c>
      <c r="AA7" s="9050">
        <v>0</v>
      </c>
      <c r="AB7" s="9055">
        <f t="shared" si="0"/>
      </c>
      <c r="AC7" s="9070">
        <f t="shared" si="3"/>
      </c>
      <c r="AD7" s="9057">
        <f t="shared" si="11"/>
      </c>
      <c r="AE7" s="9071">
        <f t="shared" si="19"/>
      </c>
      <c r="AF7" s="9059">
        <f>VLOOKUP(C7,'Data Products'!$A:$J,10,0)</f>
      </c>
      <c r="AG7" s="9060">
        <f t="shared" si="5"/>
      </c>
      <c r="AH7" s="9061">
        <f t="shared" si="13"/>
      </c>
      <c r="AI7" s="9062"/>
      <c r="AJ7" s="9063"/>
      <c r="AK7" s="9063"/>
      <c r="AL7" s="9062"/>
      <c r="AM7" s="9063"/>
      <c r="AN7" s="9063"/>
    </row>
    <row customHeight="true" hidden="true" ht="18" r="8">
      <c r="A8" s="9049">
        <v>6</v>
      </c>
      <c r="B8" s="9049" t="s">
        <v>10979</v>
      </c>
      <c r="C8" s="9049" t="s">
        <v>10983</v>
      </c>
      <c r="D8" s="9050">
        <v>0</v>
      </c>
      <c r="E8" s="9050">
        <v>0</v>
      </c>
      <c r="F8" s="9050"/>
      <c r="G8" s="9067">
        <f>VLOOKUP(C8,'Data Products'!$A:$B,2,0)</f>
      </c>
      <c r="H8" s="9068">
        <f t="shared" si="8"/>
      </c>
      <c r="I8" s="9053"/>
      <c r="J8" s="9054">
        <f t="shared" si="17"/>
      </c>
      <c r="K8" s="9050">
        <v>0</v>
      </c>
      <c r="L8" s="9050">
        <v>0</v>
      </c>
      <c r="M8" s="9050">
        <v>0</v>
      </c>
      <c r="N8" s="9050">
        <v>0</v>
      </c>
      <c r="O8" s="9049" t="s">
        <v>10978</v>
      </c>
      <c r="P8" s="9050">
        <v>0</v>
      </c>
      <c r="Q8" s="9050">
        <v>0</v>
      </c>
      <c r="R8" s="9050">
        <v>0</v>
      </c>
      <c r="S8" s="9050">
        <v>0</v>
      </c>
      <c r="T8" s="9050">
        <v>0</v>
      </c>
      <c r="U8" s="9050">
        <v>0</v>
      </c>
      <c r="V8" s="9050">
        <v>0</v>
      </c>
      <c r="W8" s="9050">
        <v>0</v>
      </c>
      <c r="X8" s="9050">
        <v>0</v>
      </c>
      <c r="Y8" s="9050">
        <v>0</v>
      </c>
      <c r="Z8" s="9050">
        <v>0</v>
      </c>
      <c r="AA8" s="9050">
        <v>0</v>
      </c>
      <c r="AB8" s="9055">
        <f t="shared" si="0"/>
      </c>
      <c r="AC8" s="9065">
        <f t="shared" si="3"/>
      </c>
      <c r="AD8" s="9057">
        <f t="shared" si="11"/>
      </c>
      <c r="AE8" s="9066">
        <f t="shared" si="19"/>
      </c>
      <c r="AF8" s="9059">
        <f>VLOOKUP(C8,'Data Products'!$A:$J,10,0)</f>
      </c>
      <c r="AG8" s="9060">
        <f t="shared" si="5"/>
      </c>
      <c r="AH8" s="9061">
        <f t="shared" si="13"/>
      </c>
      <c r="AI8" s="9062"/>
      <c r="AJ8" s="9063"/>
      <c r="AK8" s="9063"/>
      <c r="AL8" s="9062"/>
      <c r="AM8" s="9063"/>
      <c r="AN8" s="9063"/>
    </row>
    <row customHeight="true" hidden="true" ht="18" r="9">
      <c r="A9" s="9049">
        <v>7</v>
      </c>
      <c r="B9" s="9049" t="s">
        <v>10979</v>
      </c>
      <c r="C9" s="9049" t="s">
        <v>10984</v>
      </c>
      <c r="D9" s="9050">
        <v>0</v>
      </c>
      <c r="E9" s="9050">
        <v>0</v>
      </c>
      <c r="F9" s="9050"/>
      <c r="G9" s="9067">
        <f>VLOOKUP(C9,'Data Products'!$A:$B,2,0)</f>
      </c>
      <c r="H9" s="9068">
        <f t="shared" si="8"/>
      </c>
      <c r="I9" s="9053"/>
      <c r="J9" s="9054">
        <f t="shared" si="17"/>
      </c>
      <c r="K9" s="9050">
        <v>0</v>
      </c>
      <c r="L9" s="9050">
        <v>0</v>
      </c>
      <c r="M9" s="9050">
        <v>0</v>
      </c>
      <c r="N9" s="9050">
        <v>0</v>
      </c>
      <c r="O9" s="9049" t="s">
        <v>10978</v>
      </c>
      <c r="P9" s="9050">
        <v>0</v>
      </c>
      <c r="Q9" s="9050">
        <v>0</v>
      </c>
      <c r="R9" s="9050">
        <v>0</v>
      </c>
      <c r="S9" s="9050">
        <v>0</v>
      </c>
      <c r="T9" s="9050">
        <v>0</v>
      </c>
      <c r="U9" s="9050">
        <v>0</v>
      </c>
      <c r="V9" s="9050">
        <v>0</v>
      </c>
      <c r="W9" s="9050">
        <v>0</v>
      </c>
      <c r="X9" s="9050">
        <v>0</v>
      </c>
      <c r="Y9" s="9050">
        <v>0</v>
      </c>
      <c r="Z9" s="9050">
        <v>0</v>
      </c>
      <c r="AA9" s="9050">
        <v>0</v>
      </c>
      <c r="AB9" s="9055">
        <f t="shared" si="0"/>
      </c>
      <c r="AC9" s="9065">
        <f t="shared" si="3"/>
      </c>
      <c r="AD9" s="9057">
        <f t="shared" si="11"/>
      </c>
      <c r="AE9" s="9066">
        <f t="shared" si="19"/>
      </c>
      <c r="AF9" s="9059">
        <f>VLOOKUP(C9,'Data Products'!$A:$J,10,0)</f>
      </c>
      <c r="AG9" s="9060">
        <f t="shared" si="5"/>
      </c>
      <c r="AH9" s="9061">
        <f t="shared" si="13"/>
      </c>
      <c r="AI9" s="9062"/>
      <c r="AJ9" s="9063"/>
      <c r="AK9" s="9063"/>
      <c r="AL9" s="9062"/>
      <c r="AM9" s="9063"/>
      <c r="AN9" s="9063"/>
    </row>
    <row customHeight="true" hidden="true" ht="18" r="10">
      <c r="A10" s="9049">
        <v>8</v>
      </c>
      <c r="B10" s="9049" t="s">
        <v>10979</v>
      </c>
      <c r="C10" s="9049" t="s">
        <v>10985</v>
      </c>
      <c r="D10" s="9050">
        <v>0</v>
      </c>
      <c r="E10" s="9050">
        <v>0</v>
      </c>
      <c r="F10" s="9050"/>
      <c r="G10" s="9067">
        <f>VLOOKUP(C10,'Data Products'!$A:$B,2,0)</f>
      </c>
      <c r="H10" s="9068">
        <f t="shared" si="8"/>
      </c>
      <c r="I10" s="9053"/>
      <c r="J10" s="9054">
        <f t="shared" si="17"/>
      </c>
      <c r="K10" s="9050">
        <v>0</v>
      </c>
      <c r="L10" s="9050">
        <v>0</v>
      </c>
      <c r="M10" s="9050">
        <v>0</v>
      </c>
      <c r="N10" s="9050">
        <v>0</v>
      </c>
      <c r="O10" s="9049" t="s">
        <v>10978</v>
      </c>
      <c r="P10" s="9050">
        <v>0</v>
      </c>
      <c r="Q10" s="9050">
        <v>0</v>
      </c>
      <c r="R10" s="9050">
        <v>0</v>
      </c>
      <c r="S10" s="9050">
        <v>0</v>
      </c>
      <c r="T10" s="9050">
        <v>0</v>
      </c>
      <c r="U10" s="9050">
        <v>0</v>
      </c>
      <c r="V10" s="9050">
        <v>0</v>
      </c>
      <c r="W10" s="9050">
        <v>0</v>
      </c>
      <c r="X10" s="9050">
        <v>0</v>
      </c>
      <c r="Y10" s="9050">
        <v>0</v>
      </c>
      <c r="Z10" s="9050">
        <v>0</v>
      </c>
      <c r="AA10" s="9050">
        <v>0</v>
      </c>
      <c r="AB10" s="9055">
        <f t="shared" si="0"/>
      </c>
      <c r="AC10" s="9065">
        <f t="shared" si="3"/>
      </c>
      <c r="AD10" s="9057">
        <f t="shared" si="11"/>
      </c>
      <c r="AE10" s="9066">
        <f t="shared" si="19"/>
      </c>
      <c r="AF10" s="9059">
        <f>VLOOKUP(C10,'Data Products'!$A:$J,10,0)</f>
      </c>
      <c r="AG10" s="9060">
        <f t="shared" si="5"/>
      </c>
      <c r="AH10" s="9061">
        <f t="shared" si="13"/>
      </c>
      <c r="AI10" s="9062"/>
      <c r="AJ10" s="9063"/>
      <c r="AK10" s="9063"/>
      <c r="AL10" s="9062"/>
      <c r="AM10" s="9063"/>
      <c r="AN10" s="9063"/>
    </row>
    <row customHeight="true" hidden="true" ht="18" r="11">
      <c r="A11" s="9049">
        <v>9</v>
      </c>
      <c r="B11" s="9049" t="s">
        <v>10979</v>
      </c>
      <c r="C11" s="9049" t="s">
        <v>10986</v>
      </c>
      <c r="D11" s="9050">
        <v>0</v>
      </c>
      <c r="E11" s="9050">
        <v>0</v>
      </c>
      <c r="F11" s="9050"/>
      <c r="G11" s="9067">
        <f>VLOOKUP(C11,'Data Products'!$A:$B,2,0)</f>
      </c>
      <c r="H11" s="9068">
        <f t="shared" si="8"/>
      </c>
      <c r="I11" s="9053"/>
      <c r="J11" s="9054">
        <f t="shared" si="17"/>
      </c>
      <c r="K11" s="9050">
        <v>0</v>
      </c>
      <c r="L11" s="9050">
        <v>0</v>
      </c>
      <c r="M11" s="9050">
        <v>0</v>
      </c>
      <c r="N11" s="9050">
        <v>0</v>
      </c>
      <c r="O11" s="9049" t="s">
        <v>10978</v>
      </c>
      <c r="P11" s="9050">
        <v>0</v>
      </c>
      <c r="Q11" s="9050">
        <v>0</v>
      </c>
      <c r="R11" s="9050">
        <v>0</v>
      </c>
      <c r="S11" s="9050">
        <v>0</v>
      </c>
      <c r="T11" s="9050">
        <v>0</v>
      </c>
      <c r="U11" s="9050">
        <v>0</v>
      </c>
      <c r="V11" s="9050">
        <v>0</v>
      </c>
      <c r="W11" s="9050">
        <v>0</v>
      </c>
      <c r="X11" s="9050">
        <v>0</v>
      </c>
      <c r="Y11" s="9050">
        <v>0</v>
      </c>
      <c r="Z11" s="9050">
        <v>0</v>
      </c>
      <c r="AA11" s="9050">
        <v>0</v>
      </c>
      <c r="AB11" s="9055">
        <f t="shared" si="0"/>
      </c>
      <c r="AC11" s="9065">
        <f t="shared" si="3"/>
      </c>
      <c r="AD11" s="9057">
        <f t="shared" si="11"/>
      </c>
      <c r="AE11" s="9066">
        <f t="shared" si="19"/>
      </c>
      <c r="AF11" s="9059">
        <f>VLOOKUP(C11,'Data Products'!$A:$J,10,0)</f>
      </c>
      <c r="AG11" s="9060">
        <f t="shared" si="5"/>
      </c>
      <c r="AH11" s="9061">
        <f t="shared" si="13"/>
      </c>
      <c r="AI11" s="9062"/>
      <c r="AJ11" s="9063"/>
      <c r="AK11" s="9063"/>
      <c r="AL11" s="9062"/>
      <c r="AM11" s="9063"/>
      <c r="AN11" s="9063"/>
    </row>
    <row customHeight="true" hidden="true" ht="18" r="12">
      <c r="A12" s="9049">
        <v>10</v>
      </c>
      <c r="B12" s="9049" t="s">
        <v>10979</v>
      </c>
      <c r="C12" s="9049" t="s">
        <v>10987</v>
      </c>
      <c r="D12" s="9050">
        <v>0</v>
      </c>
      <c r="E12" s="9050">
        <v>0</v>
      </c>
      <c r="F12" s="9050" t="s">
        <v>10988</v>
      </c>
      <c r="G12" s="9051">
        <f>VLOOKUP(C12,'Data Products'!$A:$B,2,0)</f>
      </c>
      <c r="H12" s="9052">
        <f t="shared" si="8"/>
      </c>
      <c r="I12" s="9053">
        <v>45532</v>
      </c>
      <c r="J12" s="9054">
        <f t="shared" si="17"/>
      </c>
      <c r="K12" s="9050">
        <v>0</v>
      </c>
      <c r="L12" s="9050">
        <v>0</v>
      </c>
      <c r="M12" s="9050">
        <v>300</v>
      </c>
      <c r="N12" s="9050">
        <v>500</v>
      </c>
      <c r="O12" s="9049" t="s">
        <v>10989</v>
      </c>
      <c r="P12" s="9050">
        <v>0</v>
      </c>
      <c r="Q12" s="9050">
        <v>0</v>
      </c>
      <c r="R12" s="9050">
        <v>0</v>
      </c>
      <c r="S12" s="9050">
        <v>0</v>
      </c>
      <c r="T12" s="9050">
        <v>0</v>
      </c>
      <c r="U12" s="9050">
        <v>0</v>
      </c>
      <c r="V12" s="9050">
        <v>0</v>
      </c>
      <c r="W12" s="9050">
        <v>0</v>
      </c>
      <c r="X12" s="9050">
        <v>0</v>
      </c>
      <c r="Y12" s="9050">
        <v>0</v>
      </c>
      <c r="Z12" s="9050">
        <v>0</v>
      </c>
      <c r="AA12" s="9050">
        <v>0</v>
      </c>
      <c r="AB12" s="9055">
        <f t="shared" si="0"/>
      </c>
      <c r="AC12" s="9065">
        <f t="shared" si="3"/>
      </c>
      <c r="AD12" s="9057">
        <f t="shared" si="11"/>
      </c>
      <c r="AE12" s="9066">
        <f t="shared" si="19"/>
      </c>
      <c r="AF12" s="9059">
        <f>VLOOKUP(C12,'Data Products'!$A:$J,10,0)</f>
      </c>
      <c r="AG12" s="9060">
        <f t="shared" si="5"/>
      </c>
      <c r="AH12" s="9061">
        <f t="shared" si="13"/>
      </c>
      <c r="AI12" s="9072"/>
      <c r="AJ12" s="9063"/>
      <c r="AK12" s="9063"/>
      <c r="AL12" s="9062"/>
      <c r="AM12" s="9063"/>
      <c r="AN12" s="9063"/>
    </row>
    <row r="13">
      <c r="A13" s="9049">
        <v>11</v>
      </c>
      <c r="B13" s="9049" t="s">
        <v>10976</v>
      </c>
      <c r="C13" s="9049" t="s">
        <v>10990</v>
      </c>
      <c r="D13" s="9050">
        <v>12</v>
      </c>
      <c r="E13" s="9050">
        <v>12</v>
      </c>
      <c r="F13" s="9050"/>
      <c r="G13" s="9051">
        <f>VLOOKUP(C13,'Data Products'!$A:$B,2,0)</f>
      </c>
      <c r="H13" s="9052">
        <f t="shared" si="8"/>
      </c>
      <c r="I13" s="9053">
        <v>45504</v>
      </c>
      <c r="J13" s="9054">
        <f t="shared" si="17"/>
      </c>
      <c r="K13" s="9050">
        <v>2</v>
      </c>
      <c r="L13" s="9050">
        <v>2</v>
      </c>
      <c r="M13" s="9050">
        <v>0</v>
      </c>
      <c r="N13" s="9050">
        <v>0</v>
      </c>
      <c r="O13" s="9049" t="s">
        <v>10989</v>
      </c>
      <c r="P13" s="9050">
        <v>0</v>
      </c>
      <c r="Q13" s="9050">
        <v>0</v>
      </c>
      <c r="R13" s="9050">
        <v>0</v>
      </c>
      <c r="S13" s="9050">
        <v>0</v>
      </c>
      <c r="T13" s="9050">
        <v>12</v>
      </c>
      <c r="U13" s="9050">
        <v>12</v>
      </c>
      <c r="V13" s="9050">
        <v>0</v>
      </c>
      <c r="W13" s="9050">
        <v>0</v>
      </c>
      <c r="X13" s="9050">
        <v>0</v>
      </c>
      <c r="Y13" s="9050">
        <v>0</v>
      </c>
      <c r="Z13" s="9050">
        <v>0</v>
      </c>
      <c r="AA13" s="9050">
        <v>0</v>
      </c>
      <c r="AB13" s="9055">
        <f t="shared" si="0"/>
      </c>
      <c r="AC13" s="9056">
        <f t="shared" si="3"/>
      </c>
      <c r="AD13" s="9057">
        <f t="shared" si="11"/>
      </c>
      <c r="AE13" s="9058">
        <f t="shared" si="19"/>
      </c>
      <c r="AF13" s="9059">
        <f>VLOOKUP(C13,'Data Products'!$A:$J,10,0)</f>
      </c>
      <c r="AG13" s="9060">
        <f t="shared" si="5"/>
      </c>
      <c r="AH13" s="9061">
        <f t="shared" si="13"/>
      </c>
      <c r="AI13" s="9072" t="s">
        <v>10991</v>
      </c>
      <c r="AJ13" s="9063"/>
      <c r="AK13" s="9063"/>
      <c r="AL13" s="9073"/>
      <c r="AM13" s="9063"/>
      <c r="AN13" s="9063"/>
    </row>
    <row customHeight="true" hidden="true" ht="18" r="14">
      <c r="A14" s="9049">
        <v>12</v>
      </c>
      <c r="B14" s="9049" t="s">
        <v>10979</v>
      </c>
      <c r="C14" s="9049" t="s">
        <v>10992</v>
      </c>
      <c r="D14" s="9050">
        <v>0</v>
      </c>
      <c r="E14" s="9050">
        <v>0</v>
      </c>
      <c r="F14" s="9050"/>
      <c r="G14" s="9067">
        <f>VLOOKUP(C14,'Data Products'!$A:$B,2,0)</f>
      </c>
      <c r="H14" s="9068">
        <f t="shared" si="8"/>
      </c>
      <c r="I14" s="9053">
        <v>45504</v>
      </c>
      <c r="J14" s="9054">
        <f t="shared" si="17"/>
      </c>
      <c r="K14" s="9050">
        <v>0</v>
      </c>
      <c r="L14" s="9050">
        <v>0</v>
      </c>
      <c r="M14" s="9064">
        <v>300</v>
      </c>
      <c r="N14" s="9064">
        <v>500</v>
      </c>
      <c r="O14" s="9049" t="s">
        <v>10989</v>
      </c>
      <c r="P14" s="9050">
        <v>0</v>
      </c>
      <c r="Q14" s="9050">
        <v>0</v>
      </c>
      <c r="R14" s="9050">
        <v>0</v>
      </c>
      <c r="S14" s="9050">
        <v>0</v>
      </c>
      <c r="T14" s="9050">
        <v>0</v>
      </c>
      <c r="U14" s="9050">
        <v>0</v>
      </c>
      <c r="V14" s="9050">
        <v>0</v>
      </c>
      <c r="W14" s="9050">
        <v>0</v>
      </c>
      <c r="X14" s="9050">
        <v>0</v>
      </c>
      <c r="Y14" s="9050">
        <v>0</v>
      </c>
      <c r="Z14" s="9050">
        <v>0</v>
      </c>
      <c r="AA14" s="9050">
        <v>0</v>
      </c>
      <c r="AB14" s="9055">
        <f t="shared" si="0"/>
      </c>
      <c r="AC14" s="9065">
        <f t="shared" si="3"/>
      </c>
      <c r="AD14" s="9057">
        <f t="shared" si="11"/>
      </c>
      <c r="AE14" s="9066">
        <f t="shared" si="19"/>
      </c>
      <c r="AF14" s="9059">
        <f>VLOOKUP(C14,'Data Products'!$A:$J,10,0)</f>
      </c>
      <c r="AG14" s="9060">
        <f t="shared" si="5"/>
      </c>
      <c r="AH14" s="9061">
        <f t="shared" si="13"/>
      </c>
      <c r="AI14" s="9072"/>
      <c r="AJ14" s="9062"/>
      <c r="AK14" s="9063"/>
      <c r="AL14" s="9073"/>
      <c r="AM14" s="9063"/>
      <c r="AN14" s="9063"/>
    </row>
    <row customHeight="true" hidden="true" ht="18" r="15">
      <c r="A15" s="9049">
        <v>13</v>
      </c>
      <c r="B15" s="9049" t="s">
        <v>10979</v>
      </c>
      <c r="C15" s="9049" t="s">
        <v>10993</v>
      </c>
      <c r="D15" s="9050">
        <v>0</v>
      </c>
      <c r="E15" s="9050">
        <v>0</v>
      </c>
      <c r="F15" s="9050"/>
      <c r="G15" s="9067">
        <f>VLOOKUP(C15,'Data Products'!$A:$B,2,0)</f>
      </c>
      <c r="H15" s="9068">
        <f t="shared" si="8"/>
      </c>
      <c r="I15" s="9053">
        <v>45648</v>
      </c>
      <c r="J15" s="9054">
        <f t="shared" si="17"/>
      </c>
      <c r="K15" s="9050">
        <v>0</v>
      </c>
      <c r="L15" s="9050">
        <v>0</v>
      </c>
      <c r="M15" s="9064">
        <v>0</v>
      </c>
      <c r="N15" s="9064">
        <v>0</v>
      </c>
      <c r="O15" s="9049" t="s">
        <v>10989</v>
      </c>
      <c r="P15" s="9050">
        <v>0</v>
      </c>
      <c r="Q15" s="9050">
        <v>0</v>
      </c>
      <c r="R15" s="9050">
        <v>0</v>
      </c>
      <c r="S15" s="9050">
        <v>0</v>
      </c>
      <c r="T15" s="9050">
        <v>0</v>
      </c>
      <c r="U15" s="9050">
        <v>0</v>
      </c>
      <c r="V15" s="9050">
        <v>0</v>
      </c>
      <c r="W15" s="9050">
        <v>0</v>
      </c>
      <c r="X15" s="9050">
        <v>0</v>
      </c>
      <c r="Y15" s="9050">
        <v>0</v>
      </c>
      <c r="Z15" s="9050">
        <v>0</v>
      </c>
      <c r="AA15" s="9050">
        <v>0</v>
      </c>
      <c r="AB15" s="9055">
        <f t="shared" si="0"/>
      </c>
      <c r="AC15" s="9065">
        <f t="shared" si="3"/>
      </c>
      <c r="AD15" s="9057">
        <f t="shared" si="11"/>
      </c>
      <c r="AE15" s="9066">
        <f t="shared" si="19"/>
      </c>
      <c r="AF15" s="9059">
        <f>VLOOKUP(C15,'Data Products'!$A:$J,10,0)</f>
      </c>
      <c r="AG15" s="9060">
        <f t="shared" si="5"/>
      </c>
      <c r="AH15" s="9061">
        <f t="shared" si="13"/>
      </c>
      <c r="AI15" s="9072"/>
      <c r="AJ15" s="9062"/>
      <c r="AK15" s="9063"/>
      <c r="AL15" s="9073"/>
      <c r="AM15" s="9063"/>
      <c r="AN15" s="9063"/>
    </row>
    <row customHeight="true" hidden="true" ht="18" r="16">
      <c r="A16" s="9049">
        <v>14</v>
      </c>
      <c r="B16" s="9049" t="s">
        <v>10979</v>
      </c>
      <c r="C16" s="9049" t="s">
        <v>10994</v>
      </c>
      <c r="D16" s="9050">
        <v>0</v>
      </c>
      <c r="E16" s="9050">
        <v>0</v>
      </c>
      <c r="F16" s="9050"/>
      <c r="G16" s="9067">
        <f>VLOOKUP(C16,'Data Products'!$A:$B,2,0)</f>
      </c>
      <c r="H16" s="9068">
        <f t="shared" si="8"/>
      </c>
      <c r="I16" s="9053">
        <v>45504</v>
      </c>
      <c r="J16" s="9054">
        <f t="shared" si="17"/>
      </c>
      <c r="K16" s="9050">
        <v>0</v>
      </c>
      <c r="L16" s="9050">
        <v>0</v>
      </c>
      <c r="M16" s="9050">
        <v>0</v>
      </c>
      <c r="N16" s="9050">
        <v>0</v>
      </c>
      <c r="O16" s="9049" t="s">
        <v>10989</v>
      </c>
      <c r="P16" s="9050">
        <v>0</v>
      </c>
      <c r="Q16" s="9050">
        <v>0</v>
      </c>
      <c r="R16" s="9050">
        <v>0</v>
      </c>
      <c r="S16" s="9050">
        <v>0</v>
      </c>
      <c r="T16" s="9050">
        <v>0</v>
      </c>
      <c r="U16" s="9050">
        <v>0</v>
      </c>
      <c r="V16" s="9050">
        <v>0</v>
      </c>
      <c r="W16" s="9050">
        <v>0</v>
      </c>
      <c r="X16" s="9050">
        <v>0</v>
      </c>
      <c r="Y16" s="9050">
        <v>0</v>
      </c>
      <c r="Z16" s="9050">
        <v>0</v>
      </c>
      <c r="AA16" s="9050">
        <v>0</v>
      </c>
      <c r="AB16" s="9055">
        <f t="shared" si="0"/>
      </c>
      <c r="AC16" s="9065">
        <f t="shared" si="3"/>
      </c>
      <c r="AD16" s="9057">
        <f t="shared" si="11"/>
      </c>
      <c r="AE16" s="9066">
        <f t="shared" si="19"/>
      </c>
      <c r="AF16" s="9059">
        <f>VLOOKUP(C16,'Data Products'!$A:$J,10,0)</f>
      </c>
      <c r="AG16" s="9060">
        <f t="shared" si="5"/>
      </c>
      <c r="AH16" s="9061">
        <f t="shared" si="13"/>
      </c>
      <c r="AI16" s="9072"/>
      <c r="AJ16" s="9062"/>
      <c r="AK16" s="9063"/>
      <c r="AL16" s="9062"/>
      <c r="AM16" s="9063"/>
      <c r="AN16" s="9063"/>
    </row>
    <row customHeight="true" hidden="true" ht="18" r="17">
      <c r="A17" s="9049">
        <v>15</v>
      </c>
      <c r="B17" s="9049" t="s">
        <v>10979</v>
      </c>
      <c r="C17" s="9049" t="s">
        <v>10995</v>
      </c>
      <c r="D17" s="9050">
        <v>0</v>
      </c>
      <c r="E17" s="9050">
        <v>0</v>
      </c>
      <c r="F17" s="9050"/>
      <c r="G17" s="9051">
        <f>VLOOKUP(C17,'Data Products'!$A:$B,2,0)</f>
      </c>
      <c r="H17" s="9052">
        <f t="shared" si="8"/>
      </c>
      <c r="I17" s="9053">
        <v>45653</v>
      </c>
      <c r="J17" s="9054">
        <f t="shared" si="17"/>
      </c>
      <c r="K17" s="9050">
        <v>0</v>
      </c>
      <c r="L17" s="9050">
        <v>0</v>
      </c>
      <c r="M17" s="9050">
        <v>1000</v>
      </c>
      <c r="N17" s="9050">
        <v>1500</v>
      </c>
      <c r="O17" s="9049" t="s">
        <v>10989</v>
      </c>
      <c r="P17" s="9050">
        <v>0</v>
      </c>
      <c r="Q17" s="9050">
        <v>0</v>
      </c>
      <c r="R17" s="9050">
        <v>0</v>
      </c>
      <c r="S17" s="9050">
        <v>0</v>
      </c>
      <c r="T17" s="9050">
        <v>0</v>
      </c>
      <c r="U17" s="9050">
        <v>0</v>
      </c>
      <c r="V17" s="9050">
        <v>0</v>
      </c>
      <c r="W17" s="9050">
        <v>0</v>
      </c>
      <c r="X17" s="9050">
        <v>0</v>
      </c>
      <c r="Y17" s="9050">
        <v>0</v>
      </c>
      <c r="Z17" s="9050">
        <v>0</v>
      </c>
      <c r="AA17" s="9050">
        <v>0</v>
      </c>
      <c r="AB17" s="9055">
        <f t="shared" si="0"/>
      </c>
      <c r="AC17" s="9065">
        <f t="shared" si="3"/>
      </c>
      <c r="AD17" s="9057">
        <f t="shared" si="11"/>
      </c>
      <c r="AE17" s="9066">
        <f t="shared" si="19"/>
      </c>
      <c r="AF17" s="9059">
        <f>VLOOKUP(C17,'Data Products'!$A:$J,10,0)</f>
      </c>
      <c r="AG17" s="9060">
        <f t="shared" si="5"/>
      </c>
      <c r="AH17" s="9061">
        <f t="shared" si="13"/>
      </c>
      <c r="AI17" s="9072"/>
      <c r="AJ17" s="9063"/>
      <c r="AK17" s="9063"/>
      <c r="AL17" s="9062"/>
      <c r="AM17" s="9063"/>
      <c r="AN17" s="9063"/>
    </row>
    <row r="18">
      <c r="A18" s="9049">
        <v>16</v>
      </c>
      <c r="B18" s="9049" t="s">
        <v>10976</v>
      </c>
      <c r="C18" s="9049" t="s">
        <v>10996</v>
      </c>
      <c r="D18" s="9050">
        <v>2339</v>
      </c>
      <c r="E18" s="9050">
        <v>2339</v>
      </c>
      <c r="F18" s="9050"/>
      <c r="G18" s="9051">
        <f>VLOOKUP(C18,'Data Products'!$A:$B,2,0)</f>
      </c>
      <c r="H18" s="9052">
        <f t="shared" si="8"/>
      </c>
      <c r="I18" s="9053">
        <v>45737</v>
      </c>
      <c r="J18" s="9054">
        <f t="shared" si="17"/>
      </c>
      <c r="K18" s="9050">
        <v>405</v>
      </c>
      <c r="L18" s="9050">
        <v>409</v>
      </c>
      <c r="M18" s="9050">
        <v>0</v>
      </c>
      <c r="N18" s="9050">
        <v>0</v>
      </c>
      <c r="O18" s="9049" t="s">
        <v>10989</v>
      </c>
      <c r="P18" s="9050">
        <v>1400</v>
      </c>
      <c r="Q18" s="9050">
        <v>1400</v>
      </c>
      <c r="R18" s="9050">
        <v>216</v>
      </c>
      <c r="S18" s="9050">
        <v>216</v>
      </c>
      <c r="T18" s="9050">
        <v>713</v>
      </c>
      <c r="U18" s="9050">
        <v>713</v>
      </c>
      <c r="V18" s="9050">
        <v>0</v>
      </c>
      <c r="W18" s="9050">
        <v>0</v>
      </c>
      <c r="X18" s="9050">
        <v>10</v>
      </c>
      <c r="Y18" s="9050">
        <v>10</v>
      </c>
      <c r="Z18" s="9050">
        <v>0</v>
      </c>
      <c r="AA18" s="9050">
        <v>0</v>
      </c>
      <c r="AB18" s="9055">
        <f t="shared" si="0"/>
      </c>
      <c r="AC18" s="9056">
        <f t="shared" si="3"/>
      </c>
      <c r="AD18" s="9057">
        <f t="shared" si="11"/>
      </c>
      <c r="AE18" s="9058">
        <f t="shared" si="19"/>
      </c>
      <c r="AF18" s="9059">
        <f>VLOOKUP(C18,'Data Products'!$A:$J,10,0)</f>
      </c>
      <c r="AG18" s="9060">
        <f t="shared" si="5"/>
      </c>
      <c r="AH18" s="9061">
        <f t="shared" si="13"/>
      </c>
      <c r="AI18" s="9072" t="s">
        <v>10991</v>
      </c>
      <c r="AJ18" s="9063"/>
      <c r="AK18" s="9063"/>
      <c r="AL18" s="9062"/>
      <c r="AM18" s="9063"/>
      <c r="AN18" s="9063"/>
    </row>
    <row r="19">
      <c r="A19" s="9049">
        <v>17</v>
      </c>
      <c r="B19" s="9049" t="s">
        <v>10976</v>
      </c>
      <c r="C19" s="9049" t="s">
        <v>10997</v>
      </c>
      <c r="D19" s="9050">
        <v>1167</v>
      </c>
      <c r="E19" s="9050">
        <v>1167</v>
      </c>
      <c r="F19" s="9050"/>
      <c r="G19" s="9051">
        <f>VLOOKUP(C19,'Data Products'!$A:$B,2,0)</f>
      </c>
      <c r="H19" s="9052">
        <f t="shared" si="8"/>
      </c>
      <c r="I19" s="9053">
        <v>45653</v>
      </c>
      <c r="J19" s="9054">
        <f t="shared" si="17"/>
      </c>
      <c r="K19" s="9050">
        <v>59</v>
      </c>
      <c r="L19" s="9050">
        <v>64</v>
      </c>
      <c r="M19" s="9050">
        <v>0</v>
      </c>
      <c r="N19" s="9050">
        <v>0</v>
      </c>
      <c r="O19" s="9049" t="s">
        <v>10989</v>
      </c>
      <c r="P19" s="9050">
        <v>250</v>
      </c>
      <c r="Q19" s="9050">
        <v>250</v>
      </c>
      <c r="R19" s="9050">
        <v>102</v>
      </c>
      <c r="S19" s="9050">
        <v>102</v>
      </c>
      <c r="T19" s="9050">
        <v>797</v>
      </c>
      <c r="U19" s="9050">
        <v>797</v>
      </c>
      <c r="V19" s="9050">
        <v>0</v>
      </c>
      <c r="W19" s="9050">
        <v>0</v>
      </c>
      <c r="X19" s="9050">
        <v>18</v>
      </c>
      <c r="Y19" s="9050">
        <v>18</v>
      </c>
      <c r="Z19" s="9050">
        <v>0</v>
      </c>
      <c r="AA19" s="9050">
        <v>0</v>
      </c>
      <c r="AB19" s="9055">
        <f t="shared" si="0"/>
      </c>
      <c r="AC19" s="9056">
        <f t="shared" si="3"/>
      </c>
      <c r="AD19" s="9057">
        <f t="shared" si="11"/>
      </c>
      <c r="AE19" s="9058">
        <f t="shared" si="19"/>
      </c>
      <c r="AF19" s="9059">
        <f>VLOOKUP(C19,'Data Products'!$A:$J,10,0)</f>
      </c>
      <c r="AG19" s="9060">
        <f t="shared" si="5"/>
      </c>
      <c r="AH19" s="9061">
        <f t="shared" si="13"/>
      </c>
      <c r="AI19" s="9072"/>
      <c r="AJ19" s="9063"/>
      <c r="AK19" s="9063"/>
      <c r="AL19" s="9062"/>
      <c r="AM19" s="9063"/>
      <c r="AN19" s="9063"/>
    </row>
    <row r="20">
      <c r="A20" s="9049">
        <v>18</v>
      </c>
      <c r="B20" s="9074" t="s">
        <v>10971</v>
      </c>
      <c r="C20" s="9049" t="s">
        <v>10998</v>
      </c>
      <c r="D20" s="9050">
        <v>15</v>
      </c>
      <c r="E20" s="9050">
        <v>15</v>
      </c>
      <c r="F20" s="9050"/>
      <c r="G20" s="9051">
        <f>VLOOKUP(C20,'Data Products'!$A:$B,2,0)</f>
      </c>
      <c r="H20" s="9052">
        <f t="shared" si="8"/>
      </c>
      <c r="I20" s="9053">
        <v>45653</v>
      </c>
      <c r="J20" s="9054">
        <f t="shared" si="17"/>
      </c>
      <c r="K20" s="9050">
        <v>2</v>
      </c>
      <c r="L20" s="9050">
        <v>3</v>
      </c>
      <c r="M20" s="9050">
        <v>0</v>
      </c>
      <c r="N20" s="9050">
        <v>0</v>
      </c>
      <c r="O20" s="9049" t="s">
        <v>10989</v>
      </c>
      <c r="P20" s="9050">
        <v>0</v>
      </c>
      <c r="Q20" s="9050">
        <v>0</v>
      </c>
      <c r="R20" s="9050">
        <v>6</v>
      </c>
      <c r="S20" s="9050">
        <v>6</v>
      </c>
      <c r="T20" s="9050">
        <v>3</v>
      </c>
      <c r="U20" s="9050">
        <v>3</v>
      </c>
      <c r="V20" s="9050">
        <v>0</v>
      </c>
      <c r="W20" s="9050">
        <v>0</v>
      </c>
      <c r="X20" s="9050">
        <v>6</v>
      </c>
      <c r="Y20" s="9050">
        <v>6</v>
      </c>
      <c r="Z20" s="9050">
        <v>0</v>
      </c>
      <c r="AA20" s="9050">
        <v>0</v>
      </c>
      <c r="AB20" s="9055">
        <f t="shared" si="0"/>
      </c>
      <c r="AC20" s="9070">
        <f t="shared" si="3"/>
      </c>
      <c r="AD20" s="9057">
        <f t="shared" si="11"/>
      </c>
      <c r="AE20" s="9071">
        <f t="shared" si="19"/>
      </c>
      <c r="AF20" s="9059">
        <f>VLOOKUP(C20,'Data Products'!$A:$J,10,0)</f>
      </c>
      <c r="AG20" s="9060">
        <f t="shared" si="5"/>
      </c>
      <c r="AH20" s="9061">
        <f t="shared" si="13"/>
      </c>
      <c r="AI20" s="9072" t="s">
        <v>10999</v>
      </c>
      <c r="AJ20" s="9063"/>
      <c r="AK20" s="9063"/>
      <c r="AL20" s="9062"/>
      <c r="AM20" s="9063"/>
      <c r="AN20" s="9063"/>
    </row>
    <row r="21">
      <c r="A21" s="9049">
        <v>19</v>
      </c>
      <c r="B21" s="9074" t="s">
        <v>10971</v>
      </c>
      <c r="C21" s="9049" t="s">
        <v>11000</v>
      </c>
      <c r="D21" s="9050">
        <v>7</v>
      </c>
      <c r="E21" s="9050">
        <v>7</v>
      </c>
      <c r="F21" s="9050"/>
      <c r="G21" s="9051">
        <f>VLOOKUP(C21,'Data Products'!$A:$B,2,0)</f>
      </c>
      <c r="H21" s="9052">
        <f t="shared" si="8"/>
      </c>
      <c r="I21" s="9053">
        <v>45847</v>
      </c>
      <c r="J21" s="9054">
        <f t="shared" si="17"/>
      </c>
      <c r="K21" s="9050">
        <v>0</v>
      </c>
      <c r="L21" s="9050">
        <v>0</v>
      </c>
      <c r="M21" s="9050">
        <v>0</v>
      </c>
      <c r="N21" s="9050">
        <v>0</v>
      </c>
      <c r="O21" s="9049" t="s">
        <v>10989</v>
      </c>
      <c r="P21" s="9050">
        <v>0</v>
      </c>
      <c r="Q21" s="9050">
        <v>0</v>
      </c>
      <c r="R21" s="9050">
        <v>0</v>
      </c>
      <c r="S21" s="9050">
        <v>0</v>
      </c>
      <c r="T21" s="9050">
        <v>0</v>
      </c>
      <c r="U21" s="9050">
        <v>0</v>
      </c>
      <c r="V21" s="9050">
        <v>0</v>
      </c>
      <c r="W21" s="9050">
        <v>0</v>
      </c>
      <c r="X21" s="9050">
        <v>7</v>
      </c>
      <c r="Y21" s="9050">
        <v>7</v>
      </c>
      <c r="Z21" s="9050">
        <v>0</v>
      </c>
      <c r="AA21" s="9050">
        <v>0</v>
      </c>
      <c r="AB21" s="9055">
        <f t="shared" si="0"/>
      </c>
      <c r="AC21" s="9065">
        <f t="shared" si="3"/>
      </c>
      <c r="AD21" s="9057">
        <f t="shared" si="11"/>
      </c>
      <c r="AE21" s="9066">
        <f t="shared" si="19"/>
      </c>
      <c r="AF21" s="9059">
        <f>VLOOKUP(C21,'Data Products'!$A:$J,10,0)</f>
      </c>
      <c r="AG21" s="9060">
        <f t="shared" si="5"/>
      </c>
      <c r="AH21" s="9061">
        <f t="shared" si="13"/>
      </c>
      <c r="AI21" s="9072" t="s">
        <v>10999</v>
      </c>
      <c r="AJ21" s="9063"/>
      <c r="AK21" s="9063"/>
      <c r="AL21" s="9062"/>
      <c r="AM21" s="9063"/>
      <c r="AN21" s="9063"/>
    </row>
    <row r="22">
      <c r="A22" s="9049">
        <v>20</v>
      </c>
      <c r="B22" s="9049" t="s">
        <v>10976</v>
      </c>
      <c r="C22" s="9049" t="s">
        <v>11001</v>
      </c>
      <c r="D22" s="9050">
        <v>337</v>
      </c>
      <c r="E22" s="9050">
        <v>337</v>
      </c>
      <c r="F22" s="9050"/>
      <c r="G22" s="9051">
        <f>VLOOKUP(C22,'Data Products'!$A:$B,2,0)</f>
      </c>
      <c r="H22" s="9052">
        <f t="shared" si="8"/>
      </c>
      <c r="I22" s="9053">
        <v>45847</v>
      </c>
      <c r="J22" s="9054">
        <f t="shared" si="17"/>
      </c>
      <c r="K22" s="9050">
        <v>1</v>
      </c>
      <c r="L22" s="9050">
        <v>38</v>
      </c>
      <c r="M22" s="9050">
        <v>0</v>
      </c>
      <c r="N22" s="9050">
        <v>0</v>
      </c>
      <c r="O22" s="9049" t="s">
        <v>10989</v>
      </c>
      <c r="P22" s="9050">
        <v>0</v>
      </c>
      <c r="Q22" s="9050">
        <v>0</v>
      </c>
      <c r="R22" s="9050">
        <v>109</v>
      </c>
      <c r="S22" s="9050">
        <v>109</v>
      </c>
      <c r="T22" s="9050">
        <v>223</v>
      </c>
      <c r="U22" s="9050">
        <v>223</v>
      </c>
      <c r="V22" s="9050">
        <v>0</v>
      </c>
      <c r="W22" s="9050">
        <v>0</v>
      </c>
      <c r="X22" s="9050">
        <v>5</v>
      </c>
      <c r="Y22" s="9050">
        <v>5</v>
      </c>
      <c r="Z22" s="9050">
        <v>0</v>
      </c>
      <c r="AA22" s="9050">
        <v>0</v>
      </c>
      <c r="AB22" s="9055">
        <f t="shared" si="0"/>
      </c>
      <c r="AC22" s="9056">
        <f t="shared" si="3"/>
      </c>
      <c r="AD22" s="9057">
        <f t="shared" si="11"/>
      </c>
      <c r="AE22" s="9058">
        <f t="shared" si="19"/>
      </c>
      <c r="AF22" s="9059">
        <f>VLOOKUP(C22,'Data Products'!$A:$J,10,0)</f>
      </c>
      <c r="AG22" s="9060">
        <f t="shared" si="5"/>
      </c>
      <c r="AH22" s="9061">
        <f t="shared" si="13"/>
      </c>
      <c r="AI22" s="9072"/>
      <c r="AJ22" s="9063"/>
      <c r="AK22" s="9063"/>
      <c r="AL22" s="9062"/>
      <c r="AM22" s="9063"/>
      <c r="AN22" s="9063"/>
    </row>
    <row customHeight="true" hidden="true" ht="18" r="23">
      <c r="A23" s="9049">
        <v>21</v>
      </c>
      <c r="B23" s="9049" t="s">
        <v>10979</v>
      </c>
      <c r="C23" s="9049" t="s">
        <v>11002</v>
      </c>
      <c r="D23" s="9050">
        <v>0</v>
      </c>
      <c r="E23" s="9050">
        <v>0</v>
      </c>
      <c r="F23" s="9050"/>
      <c r="G23" s="9067">
        <f>VLOOKUP(C23,'Data Products'!$A:$B,2,0)</f>
      </c>
      <c r="H23" s="9068">
        <f t="shared" si="8"/>
      </c>
      <c r="I23" s="9053">
        <v>45415</v>
      </c>
      <c r="J23" s="9054">
        <f t="shared" si="17"/>
      </c>
      <c r="K23" s="9050">
        <v>0</v>
      </c>
      <c r="L23" s="9050">
        <v>0</v>
      </c>
      <c r="M23" s="9050">
        <v>0</v>
      </c>
      <c r="N23" s="9050">
        <v>0</v>
      </c>
      <c r="O23" s="9049" t="s">
        <v>10989</v>
      </c>
      <c r="P23" s="9050">
        <v>0</v>
      </c>
      <c r="Q23" s="9050">
        <v>0</v>
      </c>
      <c r="R23" s="9050">
        <v>0</v>
      </c>
      <c r="S23" s="9050">
        <v>0</v>
      </c>
      <c r="T23" s="9050">
        <v>0</v>
      </c>
      <c r="U23" s="9050">
        <v>0</v>
      </c>
      <c r="V23" s="9050">
        <v>0</v>
      </c>
      <c r="W23" s="9050">
        <v>0</v>
      </c>
      <c r="X23" s="9050">
        <v>0</v>
      </c>
      <c r="Y23" s="9050">
        <v>0</v>
      </c>
      <c r="Z23" s="9050">
        <v>0</v>
      </c>
      <c r="AA23" s="9050">
        <v>0</v>
      </c>
      <c r="AB23" s="9055">
        <f t="shared" si="0"/>
      </c>
      <c r="AC23" s="9070">
        <f t="shared" si="3"/>
      </c>
      <c r="AD23" s="9057">
        <f t="shared" si="11"/>
      </c>
      <c r="AE23" s="9071">
        <f t="shared" si="19"/>
      </c>
      <c r="AF23" s="9059">
        <f>VLOOKUP(C23,'Data Products'!$A:$J,10,0)</f>
      </c>
      <c r="AG23" s="9060">
        <f t="shared" si="5"/>
      </c>
      <c r="AH23" s="9061">
        <f t="shared" si="13"/>
      </c>
      <c r="AI23" s="9062" t="s">
        <v>11003</v>
      </c>
      <c r="AJ23" s="9063"/>
      <c r="AK23" s="9063"/>
      <c r="AL23" s="9050"/>
      <c r="AM23" s="9063"/>
      <c r="AN23" s="9063"/>
    </row>
    <row customHeight="true" hidden="true" ht="18" r="24">
      <c r="A24" s="9049">
        <v>22</v>
      </c>
      <c r="B24" s="9049" t="s">
        <v>11004</v>
      </c>
      <c r="C24" s="9049" t="s">
        <v>11005</v>
      </c>
      <c r="D24" s="9050">
        <v>0</v>
      </c>
      <c r="E24" s="9050">
        <v>0</v>
      </c>
      <c r="F24" s="9050"/>
      <c r="G24" s="9067">
        <f>VLOOKUP(C24,'Data Products'!$A:$B,2,0)</f>
      </c>
      <c r="H24" s="9068">
        <f t="shared" si="8"/>
      </c>
      <c r="I24" s="9053">
        <v>45436</v>
      </c>
      <c r="J24" s="9054">
        <f t="shared" si="17"/>
      </c>
      <c r="K24" s="9050">
        <v>0</v>
      </c>
      <c r="L24" s="9050">
        <v>0</v>
      </c>
      <c r="M24" s="9050">
        <v>0</v>
      </c>
      <c r="N24" s="9050">
        <v>0</v>
      </c>
      <c r="O24" s="9049" t="s">
        <v>10989</v>
      </c>
      <c r="P24" s="9050">
        <v>0</v>
      </c>
      <c r="Q24" s="9050">
        <v>0</v>
      </c>
      <c r="R24" s="9050">
        <v>0</v>
      </c>
      <c r="S24" s="9050">
        <v>0</v>
      </c>
      <c r="T24" s="9050">
        <v>0</v>
      </c>
      <c r="U24" s="9050">
        <v>0</v>
      </c>
      <c r="V24" s="9050">
        <v>0</v>
      </c>
      <c r="W24" s="9050">
        <v>0</v>
      </c>
      <c r="X24" s="9050">
        <v>0</v>
      </c>
      <c r="Y24" s="9050">
        <v>0</v>
      </c>
      <c r="Z24" s="9050">
        <v>0</v>
      </c>
      <c r="AA24" s="9050">
        <v>0</v>
      </c>
      <c r="AB24" s="9055">
        <f t="shared" si="0"/>
      </c>
      <c r="AC24" s="9065">
        <f t="shared" si="3"/>
      </c>
      <c r="AD24" s="9057">
        <f t="shared" si="11"/>
      </c>
      <c r="AE24" s="9066">
        <f t="shared" si="19"/>
      </c>
      <c r="AF24" s="9059">
        <f>VLOOKUP(C24,'Data Products'!$A:$J,10,0)</f>
      </c>
      <c r="AG24" s="9060">
        <f t="shared" si="5"/>
      </c>
      <c r="AH24" s="9061">
        <f t="shared" si="13"/>
      </c>
      <c r="AI24" s="9062"/>
      <c r="AJ24" s="9063"/>
      <c r="AK24" s="9063"/>
      <c r="AL24" s="9062"/>
      <c r="AM24" s="9063"/>
      <c r="AN24" s="9063"/>
    </row>
    <row customHeight="true" hidden="true" ht="18" r="25">
      <c r="A25" s="9049">
        <v>23</v>
      </c>
      <c r="B25" s="9049" t="s">
        <v>10979</v>
      </c>
      <c r="C25" s="9049" t="s">
        <v>11006</v>
      </c>
      <c r="D25" s="9050">
        <v>0</v>
      </c>
      <c r="E25" s="9050">
        <v>0</v>
      </c>
      <c r="F25" s="9050"/>
      <c r="G25" s="9067">
        <f>VLOOKUP(C25,'Data Products'!$A:$B,2,0)</f>
      </c>
      <c r="H25" s="9068">
        <f t="shared" si="8"/>
      </c>
      <c r="I25" s="9053">
        <v>45649</v>
      </c>
      <c r="J25" s="9054">
        <f t="shared" si="17"/>
      </c>
      <c r="K25" s="9050">
        <v>0</v>
      </c>
      <c r="L25" s="9050">
        <v>0</v>
      </c>
      <c r="M25" s="9050">
        <v>1000</v>
      </c>
      <c r="N25" s="9050">
        <v>2000</v>
      </c>
      <c r="O25" s="9049" t="s">
        <v>11007</v>
      </c>
      <c r="P25" s="9050">
        <v>0</v>
      </c>
      <c r="Q25" s="9050">
        <v>0</v>
      </c>
      <c r="R25" s="9064">
        <v>0</v>
      </c>
      <c r="S25" s="9050">
        <v>0</v>
      </c>
      <c r="T25" s="9050">
        <v>0</v>
      </c>
      <c r="U25" s="9050">
        <v>0</v>
      </c>
      <c r="V25" s="9050">
        <v>0</v>
      </c>
      <c r="W25" s="9050">
        <v>0</v>
      </c>
      <c r="X25" s="9050">
        <v>0</v>
      </c>
      <c r="Y25" s="9050">
        <v>0</v>
      </c>
      <c r="Z25" s="9050">
        <v>0</v>
      </c>
      <c r="AA25" s="9050">
        <v>0</v>
      </c>
      <c r="AB25" s="9055">
        <f t="shared" si="0"/>
      </c>
      <c r="AC25" s="9065">
        <f t="shared" si="3"/>
      </c>
      <c r="AD25" s="9057">
        <f t="shared" si="11"/>
      </c>
      <c r="AE25" s="9066">
        <f t="shared" si="19"/>
      </c>
      <c r="AF25" s="9059">
        <f>VLOOKUP(C25,'Data Products'!$A:$J,10,0)</f>
      </c>
      <c r="AG25" s="9060">
        <f t="shared" si="5"/>
      </c>
      <c r="AH25" s="9061">
        <f t="shared" si="13"/>
      </c>
      <c r="AI25" s="9062"/>
      <c r="AJ25" s="9063"/>
      <c r="AK25" s="9063"/>
      <c r="AL25" s="9062"/>
      <c r="AM25" s="9063"/>
      <c r="AN25" s="9063"/>
    </row>
    <row customHeight="true" hidden="true" ht="18" r="26">
      <c r="A26" s="9049">
        <v>24</v>
      </c>
      <c r="B26" s="9049" t="s">
        <v>10979</v>
      </c>
      <c r="C26" s="9049" t="s">
        <v>11008</v>
      </c>
      <c r="D26" s="9050">
        <v>0</v>
      </c>
      <c r="E26" s="9050">
        <v>0</v>
      </c>
      <c r="F26" s="9050"/>
      <c r="G26" s="9067">
        <f>VLOOKUP(C26,'Data Products'!$A:$B,2,0)</f>
      </c>
      <c r="H26" s="9068">
        <f t="shared" si="8"/>
      </c>
      <c r="I26" s="9053">
        <v>45415</v>
      </c>
      <c r="J26" s="9054">
        <f t="shared" si="17"/>
      </c>
      <c r="K26" s="9050">
        <v>0</v>
      </c>
      <c r="L26" s="9050">
        <v>0</v>
      </c>
      <c r="M26" s="9050">
        <v>0</v>
      </c>
      <c r="N26" s="9050">
        <v>0</v>
      </c>
      <c r="O26" s="9049" t="s">
        <v>11007</v>
      </c>
      <c r="P26" s="9050">
        <v>0</v>
      </c>
      <c r="Q26" s="9050">
        <v>0</v>
      </c>
      <c r="R26" s="9050">
        <v>0</v>
      </c>
      <c r="S26" s="9050">
        <v>0</v>
      </c>
      <c r="T26" s="9050">
        <v>0</v>
      </c>
      <c r="U26" s="9050">
        <v>0</v>
      </c>
      <c r="V26" s="9050">
        <v>0</v>
      </c>
      <c r="W26" s="9050">
        <v>0</v>
      </c>
      <c r="X26" s="9050">
        <v>0</v>
      </c>
      <c r="Y26" s="9050">
        <v>0</v>
      </c>
      <c r="Z26" s="9050">
        <v>0</v>
      </c>
      <c r="AA26" s="9050">
        <v>0</v>
      </c>
      <c r="AB26" s="9055">
        <f t="shared" si="0"/>
      </c>
      <c r="AC26" s="9065">
        <f t="shared" si="3"/>
      </c>
      <c r="AD26" s="9057">
        <f t="shared" si="11"/>
      </c>
      <c r="AE26" s="9066">
        <f t="shared" si="19"/>
      </c>
      <c r="AF26" s="9059">
        <f>VLOOKUP(C26,'Data Products'!$A:$J,10,0)</f>
      </c>
      <c r="AG26" s="9060">
        <f t="shared" si="5"/>
      </c>
      <c r="AH26" s="9061">
        <f t="shared" si="13"/>
      </c>
      <c r="AI26" s="9062"/>
      <c r="AJ26" s="9062"/>
      <c r="AK26" s="9063"/>
      <c r="AL26" s="9062"/>
      <c r="AM26" s="9063"/>
      <c r="AN26" s="9063"/>
    </row>
    <row r="27">
      <c r="A27" s="9049">
        <v>25</v>
      </c>
      <c r="B27" s="9049" t="s">
        <v>10976</v>
      </c>
      <c r="C27" s="9049" t="s">
        <v>11009</v>
      </c>
      <c r="D27" s="9050">
        <v>2361</v>
      </c>
      <c r="E27" s="9050">
        <v>2356</v>
      </c>
      <c r="F27" s="9050"/>
      <c r="G27" s="9051">
        <f>VLOOKUP(C27,'Data Products'!$A:$B,2,0)</f>
      </c>
      <c r="H27" s="9052">
        <f t="shared" si="8"/>
      </c>
      <c r="I27" s="9053">
        <v>45454</v>
      </c>
      <c r="J27" s="9054">
        <f t="shared" si="17"/>
      </c>
      <c r="K27" s="9050">
        <v>302</v>
      </c>
      <c r="L27" s="9050">
        <v>774</v>
      </c>
      <c r="M27" s="9050">
        <v>0</v>
      </c>
      <c r="N27" s="9050">
        <v>0</v>
      </c>
      <c r="O27" s="9049" t="s">
        <v>11007</v>
      </c>
      <c r="P27" s="9050">
        <v>0</v>
      </c>
      <c r="Q27" s="9050">
        <v>0</v>
      </c>
      <c r="R27" s="9050">
        <v>1240</v>
      </c>
      <c r="S27" s="9050">
        <v>1236</v>
      </c>
      <c r="T27" s="9050">
        <v>1071</v>
      </c>
      <c r="U27" s="9050">
        <v>1070</v>
      </c>
      <c r="V27" s="9050">
        <v>0</v>
      </c>
      <c r="W27" s="9050">
        <v>0</v>
      </c>
      <c r="X27" s="9050">
        <v>50</v>
      </c>
      <c r="Y27" s="9050">
        <v>50</v>
      </c>
      <c r="Z27" s="9050">
        <v>0</v>
      </c>
      <c r="AA27" s="9050">
        <v>0</v>
      </c>
      <c r="AB27" s="9055">
        <f t="shared" si="0"/>
      </c>
      <c r="AC27" s="9070">
        <f t="shared" si="3"/>
      </c>
      <c r="AD27" s="9057">
        <f t="shared" si="11"/>
      </c>
      <c r="AE27" s="9071">
        <f t="shared" si="19"/>
      </c>
      <c r="AF27" s="9059">
        <f>VLOOKUP(C27,'Data Products'!$A:$J,10,0)</f>
      </c>
      <c r="AG27" s="9060">
        <f t="shared" si="5"/>
      </c>
      <c r="AH27" s="9061">
        <f t="shared" si="13"/>
      </c>
      <c r="AI27" s="9072"/>
      <c r="AJ27" s="9062"/>
      <c r="AK27" s="9063"/>
      <c r="AL27" s="9062"/>
      <c r="AM27" s="9063"/>
      <c r="AN27" s="9063"/>
    </row>
    <row r="28">
      <c r="A28" s="9049">
        <v>26</v>
      </c>
      <c r="B28" s="9049" t="s">
        <v>10976</v>
      </c>
      <c r="C28" s="9049" t="s">
        <v>11010</v>
      </c>
      <c r="D28" s="9050">
        <v>3455</v>
      </c>
      <c r="E28" s="9050">
        <v>3440</v>
      </c>
      <c r="F28" s="9050"/>
      <c r="G28" s="9051">
        <f>VLOOKUP(C28,'Data Products'!$A:$B,2,0)</f>
      </c>
      <c r="H28" s="9052">
        <f t="shared" si="8"/>
      </c>
      <c r="I28" s="9053">
        <v>45974</v>
      </c>
      <c r="J28" s="9054">
        <f t="shared" si="17"/>
      </c>
      <c r="K28" s="9050">
        <v>313</v>
      </c>
      <c r="L28" s="9050">
        <v>439</v>
      </c>
      <c r="M28" s="9050">
        <v>500</v>
      </c>
      <c r="N28" s="9050">
        <v>1000</v>
      </c>
      <c r="O28" s="9049" t="s">
        <v>11007</v>
      </c>
      <c r="P28" s="9050">
        <v>1000</v>
      </c>
      <c r="Q28" s="9050">
        <v>1000</v>
      </c>
      <c r="R28" s="9050">
        <v>589</v>
      </c>
      <c r="S28" s="9050">
        <v>583</v>
      </c>
      <c r="T28" s="9050">
        <v>1770</v>
      </c>
      <c r="U28" s="9050">
        <v>1766</v>
      </c>
      <c r="V28" s="9050">
        <v>18</v>
      </c>
      <c r="W28" s="9050">
        <v>13</v>
      </c>
      <c r="X28" s="9050">
        <v>78</v>
      </c>
      <c r="Y28" s="9050">
        <v>78</v>
      </c>
      <c r="Z28" s="9050">
        <v>0</v>
      </c>
      <c r="AA28" s="9050">
        <v>0</v>
      </c>
      <c r="AB28" s="9055">
        <f t="shared" si="0"/>
      </c>
      <c r="AC28" s="9056">
        <f t="shared" si="3"/>
      </c>
      <c r="AD28" s="9057">
        <f t="shared" si="11"/>
      </c>
      <c r="AE28" s="9058">
        <f t="shared" si="19"/>
      </c>
      <c r="AF28" s="9059">
        <f>VLOOKUP(C28,'Data Products'!$A:$J,10,0)</f>
      </c>
      <c r="AG28" s="9060">
        <f t="shared" si="5"/>
      </c>
      <c r="AH28" s="9061">
        <f t="shared" si="13"/>
      </c>
      <c r="AI28" s="9062"/>
      <c r="AJ28" s="9062"/>
      <c r="AK28" s="9063"/>
      <c r="AL28" s="9062"/>
      <c r="AM28" s="9063"/>
      <c r="AN28" s="9063"/>
    </row>
    <row customHeight="true" hidden="true" ht="18" r="29">
      <c r="A29" s="9049">
        <v>27</v>
      </c>
      <c r="B29" s="9049" t="s">
        <v>10979</v>
      </c>
      <c r="C29" s="9049" t="s">
        <v>11011</v>
      </c>
      <c r="D29" s="9050">
        <v>0</v>
      </c>
      <c r="E29" s="9050">
        <v>0</v>
      </c>
      <c r="F29" s="9050"/>
      <c r="G29" s="9051">
        <f>VLOOKUP(C29,'Data Products'!$A:$B,2,0)</f>
      </c>
      <c r="H29" s="9052">
        <f t="shared" si="8"/>
      </c>
      <c r="I29" s="9053">
        <v>45827</v>
      </c>
      <c r="J29" s="9054">
        <f t="shared" si="17"/>
      </c>
      <c r="K29" s="9050">
        <v>0</v>
      </c>
      <c r="L29" s="9050">
        <v>22</v>
      </c>
      <c r="M29" s="9050">
        <v>0</v>
      </c>
      <c r="N29" s="9050">
        <v>0</v>
      </c>
      <c r="O29" s="9049" t="s">
        <v>11007</v>
      </c>
      <c r="P29" s="9050">
        <v>0</v>
      </c>
      <c r="Q29" s="9050">
        <v>0</v>
      </c>
      <c r="R29" s="9050">
        <v>0</v>
      </c>
      <c r="S29" s="9050">
        <v>0</v>
      </c>
      <c r="T29" s="9050">
        <v>0</v>
      </c>
      <c r="U29" s="9050">
        <v>0</v>
      </c>
      <c r="V29" s="9050">
        <v>0</v>
      </c>
      <c r="W29" s="9050">
        <v>0</v>
      </c>
      <c r="X29" s="9050">
        <v>0</v>
      </c>
      <c r="Y29" s="9050">
        <v>0</v>
      </c>
      <c r="Z29" s="9050">
        <v>0</v>
      </c>
      <c r="AA29" s="9050">
        <v>0</v>
      </c>
      <c r="AB29" s="9055">
        <f t="shared" si="0"/>
      </c>
      <c r="AC29" s="9075">
        <f t="shared" si="3"/>
      </c>
      <c r="AD29" s="9057">
        <f t="shared" si="11"/>
      </c>
      <c r="AE29" s="9076">
        <f t="shared" si="19"/>
      </c>
      <c r="AF29" s="9059">
        <f>VLOOKUP(C29,'Data Products'!$A:$J,10,0)</f>
      </c>
      <c r="AG29" s="9060">
        <f t="shared" si="5"/>
      </c>
      <c r="AH29" s="9061">
        <f t="shared" si="13"/>
      </c>
      <c r="AI29" s="9062" t="s">
        <v>11012</v>
      </c>
      <c r="AJ29" s="9062"/>
      <c r="AK29" s="9063"/>
      <c r="AL29" s="9062"/>
      <c r="AM29" s="9063"/>
      <c r="AN29" s="9063"/>
    </row>
    <row r="30">
      <c r="A30" s="9049">
        <v>28</v>
      </c>
      <c r="B30" s="9049" t="s">
        <v>10976</v>
      </c>
      <c r="C30" s="9049" t="s">
        <v>11013</v>
      </c>
      <c r="D30" s="9050">
        <v>4254</v>
      </c>
      <c r="E30" s="9050">
        <v>4254</v>
      </c>
      <c r="F30" s="9050"/>
      <c r="G30" s="9051">
        <f>VLOOKUP(C30,'Data Products'!$A:$B,2,0)</f>
      </c>
      <c r="H30" s="9052">
        <f t="shared" si="8"/>
      </c>
      <c r="I30" s="9053">
        <v>45590</v>
      </c>
      <c r="J30" s="9054">
        <f t="shared" si="17"/>
      </c>
      <c r="K30" s="9050">
        <v>304</v>
      </c>
      <c r="L30" s="9050">
        <v>319</v>
      </c>
      <c r="M30" s="9050">
        <v>0</v>
      </c>
      <c r="N30" s="9050">
        <v>0</v>
      </c>
      <c r="O30" s="9049" t="s">
        <v>11007</v>
      </c>
      <c r="P30" s="9050">
        <v>2500</v>
      </c>
      <c r="Q30" s="9050">
        <v>2500</v>
      </c>
      <c r="R30" s="9050">
        <v>862</v>
      </c>
      <c r="S30" s="9050">
        <v>862</v>
      </c>
      <c r="T30" s="9050">
        <v>892</v>
      </c>
      <c r="U30" s="9050">
        <v>892</v>
      </c>
      <c r="V30" s="9050">
        <v>0</v>
      </c>
      <c r="W30" s="9050">
        <v>0</v>
      </c>
      <c r="X30" s="9050">
        <v>0</v>
      </c>
      <c r="Y30" s="9050">
        <v>0</v>
      </c>
      <c r="Z30" s="9050">
        <v>0</v>
      </c>
      <c r="AA30" s="9050">
        <v>0</v>
      </c>
      <c r="AB30" s="9055">
        <f t="shared" si="0"/>
      </c>
      <c r="AC30" s="9065">
        <f t="shared" si="3"/>
      </c>
      <c r="AD30" s="9057">
        <f t="shared" si="11"/>
      </c>
      <c r="AE30" s="9066">
        <f t="shared" si="19"/>
      </c>
      <c r="AF30" s="9059">
        <f>VLOOKUP(C30,'Data Products'!$A:$J,10,0)</f>
      </c>
      <c r="AG30" s="9060">
        <f t="shared" si="5"/>
      </c>
      <c r="AH30" s="9061">
        <f t="shared" si="13"/>
      </c>
      <c r="AI30" s="9062"/>
      <c r="AJ30" s="9062"/>
      <c r="AK30" s="9063"/>
      <c r="AL30" s="9062"/>
      <c r="AM30" s="9063"/>
      <c r="AN30" s="9063"/>
    </row>
    <row customHeight="true" hidden="true" ht="18" r="31">
      <c r="A31" s="9049">
        <v>29</v>
      </c>
      <c r="B31" s="9049" t="s">
        <v>10979</v>
      </c>
      <c r="C31" s="9049" t="s">
        <v>11014</v>
      </c>
      <c r="D31" s="9050">
        <v>0</v>
      </c>
      <c r="E31" s="9050">
        <v>0</v>
      </c>
      <c r="F31" s="9050"/>
      <c r="G31" s="9067">
        <f>VLOOKUP(C31,'Data Products'!$A:$B,2,0)</f>
      </c>
      <c r="H31" s="9068">
        <f t="shared" si="8"/>
      </c>
      <c r="I31" s="9053">
        <v>45513</v>
      </c>
      <c r="J31" s="9054">
        <f t="shared" si="17"/>
      </c>
      <c r="K31" s="9050">
        <v>0</v>
      </c>
      <c r="L31" s="9050">
        <v>0</v>
      </c>
      <c r="M31" s="9050">
        <v>100</v>
      </c>
      <c r="N31" s="9050">
        <v>150</v>
      </c>
      <c r="O31" s="9049" t="s">
        <v>11015</v>
      </c>
      <c r="P31" s="9050">
        <v>0</v>
      </c>
      <c r="Q31" s="9050">
        <v>0</v>
      </c>
      <c r="R31" s="9050">
        <v>0</v>
      </c>
      <c r="S31" s="9050">
        <v>0</v>
      </c>
      <c r="T31" s="9050">
        <v>0</v>
      </c>
      <c r="U31" s="9050">
        <v>0</v>
      </c>
      <c r="V31" s="9050">
        <v>0</v>
      </c>
      <c r="W31" s="9050">
        <v>0</v>
      </c>
      <c r="X31" s="9050">
        <v>0</v>
      </c>
      <c r="Y31" s="9050">
        <v>0</v>
      </c>
      <c r="Z31" s="9050">
        <v>0</v>
      </c>
      <c r="AA31" s="9050">
        <v>0</v>
      </c>
      <c r="AB31" s="9055">
        <f t="shared" si="0"/>
      </c>
      <c r="AC31" s="9065">
        <f t="shared" si="3"/>
      </c>
      <c r="AD31" s="9057">
        <f t="shared" si="11"/>
      </c>
      <c r="AE31" s="9066">
        <f t="shared" si="19"/>
      </c>
      <c r="AF31" s="9059">
        <f>VLOOKUP(C31,'Data Products'!$A:$J,10,0)</f>
      </c>
      <c r="AG31" s="9060">
        <f t="shared" si="5"/>
      </c>
      <c r="AH31" s="9061">
        <f t="shared" si="13"/>
      </c>
      <c r="AI31" s="9072"/>
      <c r="AJ31" s="9062"/>
      <c r="AK31" s="9063"/>
      <c r="AL31" s="9062"/>
      <c r="AM31" s="9063"/>
      <c r="AN31" s="9063"/>
    </row>
    <row customHeight="true" hidden="true" ht="18" r="32">
      <c r="A32" s="9049">
        <v>30</v>
      </c>
      <c r="B32" s="9049" t="s">
        <v>11004</v>
      </c>
      <c r="C32" s="9049" t="s">
        <v>11016</v>
      </c>
      <c r="D32" s="9050">
        <v>0</v>
      </c>
      <c r="E32" s="9050">
        <v>0</v>
      </c>
      <c r="F32" s="9050"/>
      <c r="G32" s="9067">
        <f>VLOOKUP(C32,'Data Products'!$A:$B,2,0)</f>
      </c>
      <c r="H32" s="9068">
        <f t="shared" si="8"/>
      </c>
      <c r="I32" s="9053">
        <v>45513</v>
      </c>
      <c r="J32" s="9054">
        <f t="shared" si="17"/>
      </c>
      <c r="K32" s="9050">
        <v>0</v>
      </c>
      <c r="L32" s="9050">
        <v>0</v>
      </c>
      <c r="M32" s="9050">
        <v>0</v>
      </c>
      <c r="N32" s="9050">
        <v>0</v>
      </c>
      <c r="O32" s="9049" t="s">
        <v>11015</v>
      </c>
      <c r="P32" s="9050">
        <v>0</v>
      </c>
      <c r="Q32" s="9050">
        <v>0</v>
      </c>
      <c r="R32" s="9050">
        <v>0</v>
      </c>
      <c r="S32" s="9050">
        <v>0</v>
      </c>
      <c r="T32" s="9050">
        <v>0</v>
      </c>
      <c r="U32" s="9050">
        <v>0</v>
      </c>
      <c r="V32" s="9050">
        <v>0</v>
      </c>
      <c r="W32" s="9050">
        <v>0</v>
      </c>
      <c r="X32" s="9050">
        <v>0</v>
      </c>
      <c r="Y32" s="9050">
        <v>0</v>
      </c>
      <c r="Z32" s="9050">
        <v>0</v>
      </c>
      <c r="AA32" s="9050">
        <v>0</v>
      </c>
      <c r="AB32" s="9055">
        <f t="shared" si="0"/>
      </c>
      <c r="AC32" s="9065">
        <f t="shared" si="3"/>
      </c>
      <c r="AD32" s="9057">
        <f t="shared" si="11"/>
      </c>
      <c r="AE32" s="9066">
        <f t="shared" si="19"/>
      </c>
      <c r="AF32" s="9059">
        <f>VLOOKUP(C32,'Data Products'!$A:$J,10,0)</f>
      </c>
      <c r="AG32" s="9060">
        <f t="shared" si="5"/>
      </c>
      <c r="AH32" s="9061">
        <f t="shared" si="13"/>
      </c>
      <c r="AI32" s="9062"/>
      <c r="AJ32" s="9062"/>
      <c r="AK32" s="9063"/>
      <c r="AL32" s="9077"/>
      <c r="AM32" s="9063"/>
      <c r="AN32" s="9063"/>
    </row>
    <row customHeight="true" hidden="true" ht="18" r="33">
      <c r="A33" s="9049">
        <v>31</v>
      </c>
      <c r="B33" s="9049" t="s">
        <v>10979</v>
      </c>
      <c r="C33" s="9049" t="s">
        <v>11017</v>
      </c>
      <c r="D33" s="9050">
        <v>0</v>
      </c>
      <c r="E33" s="9050">
        <v>0</v>
      </c>
      <c r="F33" s="9050"/>
      <c r="G33" s="9067">
        <f>VLOOKUP(C33,'Data Products'!$A:$B,2,0)</f>
      </c>
      <c r="H33" s="9068">
        <f t="shared" si="8"/>
      </c>
      <c r="I33" s="9053">
        <v>45841</v>
      </c>
      <c r="J33" s="9054">
        <f t="shared" si="17"/>
      </c>
      <c r="K33" s="9050">
        <v>0</v>
      </c>
      <c r="L33" s="9050">
        <v>0</v>
      </c>
      <c r="M33" s="9050">
        <v>0</v>
      </c>
      <c r="N33" s="9050">
        <v>0</v>
      </c>
      <c r="O33" s="9049" t="s">
        <v>11018</v>
      </c>
      <c r="P33" s="9050">
        <v>0</v>
      </c>
      <c r="Q33" s="9050">
        <v>0</v>
      </c>
      <c r="R33" s="9050">
        <v>0</v>
      </c>
      <c r="S33" s="9050">
        <v>0</v>
      </c>
      <c r="T33" s="9050">
        <v>0</v>
      </c>
      <c r="U33" s="9050">
        <v>0</v>
      </c>
      <c r="V33" s="9050">
        <v>0</v>
      </c>
      <c r="W33" s="9050">
        <v>0</v>
      </c>
      <c r="X33" s="9050">
        <v>0</v>
      </c>
      <c r="Y33" s="9050">
        <v>0</v>
      </c>
      <c r="Z33" s="9050">
        <v>0</v>
      </c>
      <c r="AA33" s="9050">
        <v>0</v>
      </c>
      <c r="AB33" s="9055">
        <f t="shared" si="0"/>
      </c>
      <c r="AC33" s="9070">
        <f t="shared" si="3"/>
      </c>
      <c r="AD33" s="9057">
        <f t="shared" si="11"/>
      </c>
      <c r="AE33" s="9071">
        <f t="shared" si="19"/>
      </c>
      <c r="AF33" s="9059">
        <f>VLOOKUP(C33,'Data Products'!$A:$J,10,0)</f>
      </c>
      <c r="AG33" s="9060">
        <f t="shared" si="5"/>
      </c>
      <c r="AH33" s="9061">
        <f t="shared" si="13"/>
      </c>
      <c r="AI33" s="9062" t="s">
        <v>11019</v>
      </c>
      <c r="AJ33" s="9062"/>
      <c r="AK33" s="9063"/>
      <c r="AL33" s="9077"/>
      <c r="AM33" s="9063"/>
      <c r="AN33" s="9063"/>
    </row>
    <row customHeight="true" hidden="true" ht="18" r="34">
      <c r="A34" s="9049">
        <v>32</v>
      </c>
      <c r="B34" s="9049" t="s">
        <v>10979</v>
      </c>
      <c r="C34" s="9049" t="s">
        <v>11020</v>
      </c>
      <c r="D34" s="9050">
        <v>0</v>
      </c>
      <c r="E34" s="9050">
        <v>0</v>
      </c>
      <c r="F34" s="9050"/>
      <c r="G34" s="9067">
        <f>VLOOKUP(C34,'Data Products'!$A:$B,2,0)</f>
      </c>
      <c r="H34" s="9068">
        <f t="shared" si="8"/>
      </c>
      <c r="I34" s="9053">
        <v>45841</v>
      </c>
      <c r="J34" s="9054">
        <f t="shared" si="17"/>
      </c>
      <c r="K34" s="9050">
        <v>0</v>
      </c>
      <c r="L34" s="9050">
        <v>0</v>
      </c>
      <c r="M34" s="9050">
        <v>0</v>
      </c>
      <c r="N34" s="9050">
        <v>0</v>
      </c>
      <c r="O34" s="9049" t="s">
        <v>11018</v>
      </c>
      <c r="P34" s="9050">
        <v>0</v>
      </c>
      <c r="Q34" s="9050">
        <v>0</v>
      </c>
      <c r="R34" s="9050">
        <v>0</v>
      </c>
      <c r="S34" s="9050">
        <v>0</v>
      </c>
      <c r="T34" s="9050">
        <v>0</v>
      </c>
      <c r="U34" s="9050">
        <v>0</v>
      </c>
      <c r="V34" s="9050">
        <v>0</v>
      </c>
      <c r="W34" s="9050">
        <v>0</v>
      </c>
      <c r="X34" s="9050">
        <v>0</v>
      </c>
      <c r="Y34" s="9050">
        <v>0</v>
      </c>
      <c r="Z34" s="9050">
        <v>0</v>
      </c>
      <c r="AA34" s="9050">
        <v>0</v>
      </c>
      <c r="AB34" s="9055">
        <f t="shared" si="0"/>
      </c>
      <c r="AC34" s="9070">
        <f t="shared" si="3"/>
      </c>
      <c r="AD34" s="9057">
        <f t="shared" si="11"/>
      </c>
      <c r="AE34" s="9071">
        <f t="shared" si="19"/>
      </c>
      <c r="AF34" s="9059">
        <f>VLOOKUP(C34,'Data Products'!$A:$J,10,0)</f>
      </c>
      <c r="AG34" s="9060">
        <f t="shared" si="5"/>
      </c>
      <c r="AH34" s="9061">
        <f t="shared" si="13"/>
      </c>
      <c r="AI34" s="9062" t="s">
        <v>11019</v>
      </c>
      <c r="AJ34" s="9062"/>
      <c r="AK34" s="9063"/>
      <c r="AL34" s="9077"/>
      <c r="AM34" s="9063"/>
      <c r="AN34" s="9063"/>
    </row>
    <row r="35">
      <c r="A35" s="9049">
        <v>33</v>
      </c>
      <c r="B35" s="9049" t="s">
        <v>10976</v>
      </c>
      <c r="C35" s="9049" t="s">
        <v>11021</v>
      </c>
      <c r="D35" s="9050">
        <v>657</v>
      </c>
      <c r="E35" s="9050">
        <v>656</v>
      </c>
      <c r="F35" s="9050"/>
      <c r="G35" s="9051">
        <f>VLOOKUP(C35,'Data Products'!$A:$B,2,0)</f>
      </c>
      <c r="H35" s="9052">
        <f t="shared" si="8"/>
      </c>
      <c r="I35" s="9053">
        <v>45646</v>
      </c>
      <c r="J35" s="9054">
        <f t="shared" si="17"/>
      </c>
      <c r="K35" s="9050">
        <v>2</v>
      </c>
      <c r="L35" s="9050">
        <v>9</v>
      </c>
      <c r="M35" s="9050">
        <v>100</v>
      </c>
      <c r="N35" s="9050">
        <v>200</v>
      </c>
      <c r="O35" s="9049" t="s">
        <v>11022</v>
      </c>
      <c r="P35" s="9050">
        <v>0</v>
      </c>
      <c r="Q35" s="9050">
        <v>0</v>
      </c>
      <c r="R35" s="9050">
        <v>282</v>
      </c>
      <c r="S35" s="9050">
        <v>281</v>
      </c>
      <c r="T35" s="9050">
        <v>367</v>
      </c>
      <c r="U35" s="9050">
        <v>367</v>
      </c>
      <c r="V35" s="9050">
        <v>0</v>
      </c>
      <c r="W35" s="9050">
        <v>0</v>
      </c>
      <c r="X35" s="9050">
        <v>8</v>
      </c>
      <c r="Y35" s="9050">
        <v>8</v>
      </c>
      <c r="Z35" s="9050">
        <v>0</v>
      </c>
      <c r="AA35" s="9050">
        <v>0</v>
      </c>
      <c r="AB35" s="9055">
        <f t="shared" si="0"/>
      </c>
      <c r="AC35" s="9056">
        <f t="shared" si="3"/>
      </c>
      <c r="AD35" s="9057">
        <f t="shared" si="11"/>
      </c>
      <c r="AE35" s="9058">
        <f t="shared" si="19"/>
      </c>
      <c r="AF35" s="9059">
        <f>VLOOKUP(C35,'Data Products'!$A:$J,10,0)</f>
      </c>
      <c r="AG35" s="9060">
        <f t="shared" si="5"/>
      </c>
      <c r="AH35" s="9061">
        <f t="shared" si="13"/>
      </c>
      <c r="AI35" s="9078" t="s">
        <v>11023</v>
      </c>
      <c r="AJ35" s="9062"/>
      <c r="AK35" s="9063"/>
      <c r="AL35" s="9077"/>
      <c r="AM35" s="9063"/>
      <c r="AN35" s="9063"/>
    </row>
    <row customHeight="true" hidden="true" ht="18" r="36">
      <c r="A36" s="9049">
        <v>34</v>
      </c>
      <c r="B36" s="9049" t="s">
        <v>10979</v>
      </c>
      <c r="C36" s="9049" t="s">
        <v>11024</v>
      </c>
      <c r="D36" s="9050">
        <v>0</v>
      </c>
      <c r="E36" s="9050">
        <v>0</v>
      </c>
      <c r="F36" s="9050"/>
      <c r="G36" s="9051">
        <f>VLOOKUP(C36,'Data Products'!$A:$B,2,0)</f>
      </c>
      <c r="H36" s="9052">
        <f t="shared" si="8"/>
      </c>
      <c r="I36" s="9053">
        <v>45646</v>
      </c>
      <c r="J36" s="9054">
        <f t="shared" si="17"/>
      </c>
      <c r="K36" s="9050">
        <v>0</v>
      </c>
      <c r="L36" s="9050">
        <v>0</v>
      </c>
      <c r="M36" s="9050">
        <v>100</v>
      </c>
      <c r="N36" s="9050">
        <v>200</v>
      </c>
      <c r="O36" s="9049" t="s">
        <v>11022</v>
      </c>
      <c r="P36" s="9050">
        <v>0</v>
      </c>
      <c r="Q36" s="9050">
        <v>0</v>
      </c>
      <c r="R36" s="9050">
        <v>0</v>
      </c>
      <c r="S36" s="9050">
        <v>0</v>
      </c>
      <c r="T36" s="9050">
        <v>0</v>
      </c>
      <c r="U36" s="9050">
        <v>0</v>
      </c>
      <c r="V36" s="9050">
        <v>0</v>
      </c>
      <c r="W36" s="9050">
        <v>0</v>
      </c>
      <c r="X36" s="9050">
        <v>0</v>
      </c>
      <c r="Y36" s="9050">
        <v>0</v>
      </c>
      <c r="Z36" s="9050">
        <v>0</v>
      </c>
      <c r="AA36" s="9050">
        <v>0</v>
      </c>
      <c r="AB36" s="9055">
        <f t="shared" si="0"/>
      </c>
      <c r="AC36" s="9065">
        <f t="shared" si="3"/>
      </c>
      <c r="AD36" s="9057">
        <f t="shared" si="11"/>
      </c>
      <c r="AE36" s="9066">
        <f t="shared" si="19"/>
      </c>
      <c r="AF36" s="9059">
        <f>VLOOKUP(C36,'Data Products'!$A:$J,10,0)</f>
      </c>
      <c r="AG36" s="9060">
        <f t="shared" si="5"/>
      </c>
      <c r="AH36" s="9061">
        <f t="shared" si="13"/>
      </c>
      <c r="AI36" s="9062"/>
      <c r="AJ36" s="9062"/>
      <c r="AK36" s="9063"/>
      <c r="AL36" s="9077"/>
      <c r="AM36" s="9063"/>
      <c r="AN36" s="9063"/>
    </row>
    <row r="37">
      <c r="A37" s="9049">
        <v>35</v>
      </c>
      <c r="B37" s="9049" t="s">
        <v>10976</v>
      </c>
      <c r="C37" s="9049" t="s">
        <v>11025</v>
      </c>
      <c r="D37" s="9050">
        <v>1557</v>
      </c>
      <c r="E37" s="9050">
        <v>1557</v>
      </c>
      <c r="F37" s="9050"/>
      <c r="G37" s="9051">
        <f>VLOOKUP(C37,'Data Products'!$A:$B,2,0)</f>
      </c>
      <c r="H37" s="9052">
        <f t="shared" si="8"/>
      </c>
      <c r="I37" s="9053">
        <v>45681</v>
      </c>
      <c r="J37" s="9054">
        <f t="shared" si="17"/>
      </c>
      <c r="K37" s="9050">
        <v>93</v>
      </c>
      <c r="L37" s="9050">
        <v>150</v>
      </c>
      <c r="M37" s="9050">
        <v>1500</v>
      </c>
      <c r="N37" s="9050">
        <v>3000</v>
      </c>
      <c r="O37" s="9049" t="s">
        <v>11026</v>
      </c>
      <c r="P37" s="9050">
        <v>0</v>
      </c>
      <c r="Q37" s="9050">
        <v>0</v>
      </c>
      <c r="R37" s="9050">
        <v>722</v>
      </c>
      <c r="S37" s="9050">
        <v>722</v>
      </c>
      <c r="T37" s="9050">
        <v>784</v>
      </c>
      <c r="U37" s="9050">
        <v>784</v>
      </c>
      <c r="V37" s="9050">
        <v>8</v>
      </c>
      <c r="W37" s="9050">
        <v>8</v>
      </c>
      <c r="X37" s="9050">
        <v>43</v>
      </c>
      <c r="Y37" s="9050">
        <v>43</v>
      </c>
      <c r="Z37" s="9050">
        <v>0</v>
      </c>
      <c r="AA37" s="9050">
        <v>0</v>
      </c>
      <c r="AB37" s="9055">
        <f t="shared" si="0"/>
      </c>
      <c r="AC37" s="9056">
        <f t="shared" si="3"/>
      </c>
      <c r="AD37" s="9057">
        <f t="shared" si="11"/>
      </c>
      <c r="AE37" s="9058">
        <f t="shared" si="19"/>
      </c>
      <c r="AF37" s="9059">
        <f>VLOOKUP(C37,'Data Products'!$A:$J,10,0)</f>
      </c>
      <c r="AG37" s="9060">
        <f t="shared" si="5"/>
      </c>
      <c r="AH37" s="9061">
        <f t="shared" si="13"/>
      </c>
      <c r="AI37" s="9062"/>
      <c r="AJ37" s="9079"/>
      <c r="AK37" s="9079"/>
      <c r="AL37" s="9080"/>
      <c r="AM37" s="9079"/>
      <c r="AN37" s="9079"/>
    </row>
    <row r="38">
      <c r="A38" s="9049">
        <v>36</v>
      </c>
      <c r="B38" s="9049" t="s">
        <v>10976</v>
      </c>
      <c r="C38" s="9049" t="s">
        <v>11027</v>
      </c>
      <c r="D38" s="9050">
        <v>2689</v>
      </c>
      <c r="E38" s="9050">
        <v>2689</v>
      </c>
      <c r="F38" s="9050"/>
      <c r="G38" s="9051">
        <f>VLOOKUP(C38,'Data Products'!$A:$B,2,0)</f>
      </c>
      <c r="H38" s="9052">
        <f t="shared" si="8"/>
      </c>
      <c r="I38" s="9053">
        <v>45520</v>
      </c>
      <c r="J38" s="9054">
        <f t="shared" si="17"/>
      </c>
      <c r="K38" s="9050">
        <v>20</v>
      </c>
      <c r="L38" s="9050">
        <v>63</v>
      </c>
      <c r="M38" s="9050">
        <v>150</v>
      </c>
      <c r="N38" s="9050">
        <v>300</v>
      </c>
      <c r="O38" s="9049" t="s">
        <v>11026</v>
      </c>
      <c r="P38" s="9050">
        <v>0</v>
      </c>
      <c r="Q38" s="9050">
        <v>0</v>
      </c>
      <c r="R38" s="9050">
        <v>1555</v>
      </c>
      <c r="S38" s="9050">
        <v>1555</v>
      </c>
      <c r="T38" s="9050">
        <v>1134</v>
      </c>
      <c r="U38" s="9050">
        <v>1134</v>
      </c>
      <c r="V38" s="9050">
        <v>0</v>
      </c>
      <c r="W38" s="9050">
        <v>0</v>
      </c>
      <c r="X38" s="9050">
        <v>0</v>
      </c>
      <c r="Y38" s="9050">
        <v>0</v>
      </c>
      <c r="Z38" s="9050">
        <v>0</v>
      </c>
      <c r="AA38" s="9050">
        <v>0</v>
      </c>
      <c r="AB38" s="9055">
        <f t="shared" si="0"/>
      </c>
      <c r="AC38" s="9056">
        <f t="shared" si="3"/>
      </c>
      <c r="AD38" s="9057">
        <f t="shared" si="11"/>
      </c>
      <c r="AE38" s="9058">
        <f t="shared" si="19"/>
      </c>
      <c r="AF38" s="9059">
        <f>VLOOKUP(C38,'Data Products'!$A:$J,10,0)</f>
      </c>
      <c r="AG38" s="9060">
        <f t="shared" si="5"/>
      </c>
      <c r="AH38" s="9061">
        <f t="shared" si="13"/>
      </c>
      <c r="AI38" s="9062"/>
      <c r="AJ38" s="9063"/>
      <c r="AK38" s="9063"/>
      <c r="AL38" s="9077"/>
      <c r="AM38" s="9063"/>
      <c r="AN38" s="9063"/>
    </row>
    <row r="39">
      <c r="A39" s="9049">
        <v>37</v>
      </c>
      <c r="B39" s="9049" t="s">
        <v>11028</v>
      </c>
      <c r="C39" s="9049" t="s">
        <v>11029</v>
      </c>
      <c r="D39" s="9050">
        <v>2062</v>
      </c>
      <c r="E39" s="9050">
        <v>2062</v>
      </c>
      <c r="F39" s="9050"/>
      <c r="G39" s="9051">
        <f>VLOOKUP(C39,'Data Products'!$A:$B,2,0)</f>
      </c>
      <c r="H39" s="9052">
        <f t="shared" si="8"/>
      </c>
      <c r="I39" s="9053">
        <v>45558</v>
      </c>
      <c r="J39" s="9054">
        <f t="shared" si="17"/>
      </c>
      <c r="K39" s="9050">
        <v>1</v>
      </c>
      <c r="L39" s="9050">
        <v>1</v>
      </c>
      <c r="M39" s="9050">
        <v>500</v>
      </c>
      <c r="N39" s="9050">
        <v>1000</v>
      </c>
      <c r="O39" s="9049" t="s">
        <v>11030</v>
      </c>
      <c r="P39" s="9050">
        <v>0</v>
      </c>
      <c r="Q39" s="9050">
        <v>0</v>
      </c>
      <c r="R39" s="9050">
        <v>1289</v>
      </c>
      <c r="S39" s="9050">
        <v>1289</v>
      </c>
      <c r="T39" s="9050">
        <v>773</v>
      </c>
      <c r="U39" s="9050">
        <v>773</v>
      </c>
      <c r="V39" s="9050">
        <v>0</v>
      </c>
      <c r="W39" s="9050">
        <v>0</v>
      </c>
      <c r="X39" s="9050">
        <v>0</v>
      </c>
      <c r="Y39" s="9050">
        <v>0</v>
      </c>
      <c r="Z39" s="9050">
        <v>0</v>
      </c>
      <c r="AA39" s="9050">
        <v>0</v>
      </c>
      <c r="AB39" s="9055">
        <f t="shared" si="0"/>
      </c>
      <c r="AC39" s="9065">
        <f t="shared" si="3"/>
      </c>
      <c r="AD39" s="9057">
        <f t="shared" si="11"/>
      </c>
      <c r="AE39" s="9066">
        <f t="shared" si="19"/>
      </c>
      <c r="AF39" s="9059">
        <f>VLOOKUP(C39,'Data Products'!$A:$J,10,0)</f>
      </c>
      <c r="AG39" s="9060">
        <f t="shared" si="5"/>
      </c>
      <c r="AH39" s="9061">
        <f t="shared" si="13"/>
      </c>
      <c r="AI39" s="9081" t="s">
        <v>11031</v>
      </c>
      <c r="AJ39" s="9063"/>
      <c r="AK39" s="9063"/>
      <c r="AL39" s="9077"/>
      <c r="AM39" s="9063"/>
      <c r="AN39" s="9063"/>
    </row>
    <row customHeight="true" hidden="true" ht="18" r="40">
      <c r="A40" s="9049">
        <v>38</v>
      </c>
      <c r="B40" s="9049" t="s">
        <v>10979</v>
      </c>
      <c r="C40" s="9049" t="s">
        <v>11032</v>
      </c>
      <c r="D40" s="9050">
        <v>0</v>
      </c>
      <c r="E40" s="9050">
        <v>0</v>
      </c>
      <c r="F40" s="9050"/>
      <c r="G40" s="9051">
        <f>VLOOKUP(C40,'Data Products'!$A:$B,2,0)</f>
      </c>
      <c r="H40" s="9052">
        <f t="shared" si="8"/>
      </c>
      <c r="I40" s="9053">
        <v>45630</v>
      </c>
      <c r="J40" s="9054">
        <f t="shared" si="17"/>
      </c>
      <c r="K40" s="9050">
        <v>0</v>
      </c>
      <c r="L40" s="9050">
        <v>0</v>
      </c>
      <c r="M40" s="9050">
        <v>0</v>
      </c>
      <c r="N40" s="9050">
        <v>0</v>
      </c>
      <c r="O40" s="9049" t="s">
        <v>11033</v>
      </c>
      <c r="P40" s="9050">
        <v>0</v>
      </c>
      <c r="Q40" s="9050">
        <v>0</v>
      </c>
      <c r="R40" s="9050">
        <v>0</v>
      </c>
      <c r="S40" s="9050">
        <v>0</v>
      </c>
      <c r="T40" s="9050">
        <v>0</v>
      </c>
      <c r="U40" s="9050">
        <v>0</v>
      </c>
      <c r="V40" s="9050">
        <v>0</v>
      </c>
      <c r="W40" s="9050">
        <v>0</v>
      </c>
      <c r="X40" s="9050">
        <v>0</v>
      </c>
      <c r="Y40" s="9050">
        <v>0</v>
      </c>
      <c r="Z40" s="9050">
        <v>0</v>
      </c>
      <c r="AA40" s="9050">
        <v>0</v>
      </c>
      <c r="AB40" s="9055">
        <f t="shared" si="0"/>
      </c>
      <c r="AC40" s="9065">
        <f t="shared" si="3"/>
      </c>
      <c r="AD40" s="9057">
        <f t="shared" si="11"/>
      </c>
      <c r="AE40" s="9066">
        <f t="shared" si="19"/>
      </c>
      <c r="AF40" s="9059">
        <f>VLOOKUP(C40,'Data Products'!$A:$J,10,0)</f>
      </c>
      <c r="AG40" s="9060">
        <f t="shared" si="5"/>
      </c>
      <c r="AH40" s="9061">
        <f t="shared" si="13"/>
      </c>
      <c r="AI40" s="9062"/>
      <c r="AJ40" s="9063"/>
      <c r="AK40" s="9063"/>
      <c r="AL40" s="9077"/>
      <c r="AM40" s="9063"/>
      <c r="AN40" s="9063"/>
    </row>
    <row customHeight="true" hidden="true" ht="18" r="41">
      <c r="A41" s="9049">
        <v>39</v>
      </c>
      <c r="B41" s="9049" t="s">
        <v>10979</v>
      </c>
      <c r="C41" s="9049" t="s">
        <v>11034</v>
      </c>
      <c r="D41" s="9050">
        <v>0</v>
      </c>
      <c r="E41" s="9050">
        <v>0</v>
      </c>
      <c r="F41" s="9050"/>
      <c r="G41" s="9051">
        <f>VLOOKUP(C41,'Data Products'!$A:$B,2,0)</f>
      </c>
      <c r="H41" s="9082">
        <f t="shared" si="8"/>
      </c>
      <c r="I41" s="9053">
        <v>45630</v>
      </c>
      <c r="J41" s="9054">
        <f t="shared" si="17"/>
      </c>
      <c r="K41" s="9050">
        <v>0</v>
      </c>
      <c r="L41" s="9050">
        <v>0</v>
      </c>
      <c r="M41" s="9050">
        <v>0</v>
      </c>
      <c r="N41" s="9050">
        <v>0</v>
      </c>
      <c r="O41" s="9049" t="s">
        <v>11033</v>
      </c>
      <c r="P41" s="9050">
        <v>0</v>
      </c>
      <c r="Q41" s="9050">
        <v>0</v>
      </c>
      <c r="R41" s="9050">
        <v>0</v>
      </c>
      <c r="S41" s="9050">
        <v>0</v>
      </c>
      <c r="T41" s="9050">
        <v>0</v>
      </c>
      <c r="U41" s="9050">
        <v>0</v>
      </c>
      <c r="V41" s="9050">
        <v>0</v>
      </c>
      <c r="W41" s="9050">
        <v>0</v>
      </c>
      <c r="X41" s="9050">
        <v>0</v>
      </c>
      <c r="Y41" s="9050">
        <v>0</v>
      </c>
      <c r="Z41" s="9050">
        <v>0</v>
      </c>
      <c r="AA41" s="9050">
        <v>0</v>
      </c>
      <c r="AB41" s="9055">
        <f t="shared" si="0"/>
      </c>
      <c r="AC41" s="9070">
        <f t="shared" si="3"/>
      </c>
      <c r="AD41" s="9057">
        <f t="shared" si="11"/>
      </c>
      <c r="AE41" s="9071">
        <f t="shared" si="19"/>
      </c>
      <c r="AF41" s="9059">
        <f>VLOOKUP(C41,'Data Products'!$A:$J,10,0)</f>
      </c>
      <c r="AG41" s="9060">
        <f t="shared" si="5"/>
      </c>
      <c r="AH41" s="9061">
        <f t="shared" si="13"/>
      </c>
      <c r="AI41" s="9083"/>
      <c r="AJ41" s="9084"/>
      <c r="AK41" s="9084"/>
      <c r="AL41" s="9085"/>
      <c r="AM41" s="9084"/>
      <c r="AN41" s="9084"/>
    </row>
    <row customHeight="true" hidden="true" ht="18" r="42">
      <c r="A42" s="9049">
        <v>40</v>
      </c>
      <c r="B42" s="9049" t="s">
        <v>10979</v>
      </c>
      <c r="C42" s="9049" t="s">
        <v>11035</v>
      </c>
      <c r="D42" s="9050">
        <v>0</v>
      </c>
      <c r="E42" s="9050">
        <v>0</v>
      </c>
      <c r="F42" s="9050"/>
      <c r="G42" s="9051">
        <f>VLOOKUP(C42,'Data Products'!$A:$B,2,0)</f>
      </c>
      <c r="H42" s="9082">
        <f t="shared" si="8"/>
      </c>
      <c r="I42" s="9053">
        <v>45630</v>
      </c>
      <c r="J42" s="9054">
        <f t="shared" si="17"/>
      </c>
      <c r="K42" s="9050">
        <v>0</v>
      </c>
      <c r="L42" s="9050">
        <v>0</v>
      </c>
      <c r="M42" s="9050">
        <v>0</v>
      </c>
      <c r="N42" s="9050">
        <v>0</v>
      </c>
      <c r="O42" s="9049" t="s">
        <v>11033</v>
      </c>
      <c r="P42" s="9050">
        <v>0</v>
      </c>
      <c r="Q42" s="9050">
        <v>0</v>
      </c>
      <c r="R42" s="9050">
        <v>0</v>
      </c>
      <c r="S42" s="9050">
        <v>0</v>
      </c>
      <c r="T42" s="9050">
        <v>0</v>
      </c>
      <c r="U42" s="9050">
        <v>0</v>
      </c>
      <c r="V42" s="9050">
        <v>0</v>
      </c>
      <c r="W42" s="9050">
        <v>0</v>
      </c>
      <c r="X42" s="9050">
        <v>0</v>
      </c>
      <c r="Y42" s="9050">
        <v>0</v>
      </c>
      <c r="Z42" s="9050">
        <v>0</v>
      </c>
      <c r="AA42" s="9050">
        <v>0</v>
      </c>
      <c r="AB42" s="9055">
        <f t="shared" si="0"/>
      </c>
      <c r="AC42" s="9065">
        <f t="shared" si="3"/>
      </c>
      <c r="AD42" s="9057">
        <f t="shared" si="11"/>
      </c>
      <c r="AE42" s="9066">
        <f t="shared" si="19"/>
      </c>
      <c r="AF42" s="9059">
        <f>VLOOKUP(C42,'Data Products'!$A:$J,10,0)</f>
      </c>
      <c r="AG42" s="9060">
        <f t="shared" si="5"/>
      </c>
      <c r="AH42" s="9061">
        <f t="shared" si="13"/>
      </c>
      <c r="AI42" s="9086"/>
      <c r="AJ42" s="9087"/>
      <c r="AK42" s="9087"/>
      <c r="AL42" s="9086"/>
      <c r="AM42" s="9087"/>
      <c r="AN42" s="9087"/>
    </row>
    <row r="43">
      <c r="A43" s="9049">
        <v>41</v>
      </c>
      <c r="B43" s="9049" t="s">
        <v>10971</v>
      </c>
      <c r="C43" s="9049" t="s">
        <v>11036</v>
      </c>
      <c r="D43" s="9050">
        <v>218</v>
      </c>
      <c r="E43" s="9050">
        <v>218</v>
      </c>
      <c r="F43" s="9088"/>
      <c r="G43" s="9051">
        <f>VLOOKUP(C43,'Data Products'!$A:$B,2,0)</f>
      </c>
      <c r="H43" s="9082">
        <f t="shared" si="8"/>
      </c>
      <c r="I43" s="9053">
        <v>45898</v>
      </c>
      <c r="J43" s="9054">
        <f t="shared" si="17"/>
      </c>
      <c r="K43" s="9050">
        <v>16</v>
      </c>
      <c r="L43" s="9050">
        <v>18</v>
      </c>
      <c r="M43" s="9050">
        <v>0</v>
      </c>
      <c r="N43" s="9050">
        <v>0</v>
      </c>
      <c r="O43" s="9049" t="s">
        <v>11037</v>
      </c>
      <c r="P43" s="9050">
        <v>0</v>
      </c>
      <c r="Q43" s="9050">
        <v>0</v>
      </c>
      <c r="R43" s="9050">
        <v>130</v>
      </c>
      <c r="S43" s="9050">
        <v>130</v>
      </c>
      <c r="T43" s="9050">
        <v>88</v>
      </c>
      <c r="U43" s="9050">
        <v>88</v>
      </c>
      <c r="V43" s="9050">
        <v>0</v>
      </c>
      <c r="W43" s="9050">
        <v>0</v>
      </c>
      <c r="X43" s="9050">
        <v>0</v>
      </c>
      <c r="Y43" s="9050">
        <v>0</v>
      </c>
      <c r="Z43" s="9050">
        <v>0</v>
      </c>
      <c r="AA43" s="9050">
        <v>0</v>
      </c>
      <c r="AB43" s="9055">
        <f t="shared" si="0"/>
      </c>
      <c r="AC43" s="9075">
        <f t="shared" si="3"/>
      </c>
      <c r="AD43" s="9057">
        <f t="shared" si="11"/>
      </c>
      <c r="AE43" s="9076">
        <f t="shared" si="19"/>
      </c>
      <c r="AF43" s="9059">
        <f>VLOOKUP(C43,'Data Products'!$A:$J,10,0)</f>
      </c>
      <c r="AG43" s="9060">
        <f t="shared" si="5"/>
      </c>
      <c r="AH43" s="9061">
        <f t="shared" si="13"/>
      </c>
      <c r="AI43" s="9089" t="s">
        <v>11038</v>
      </c>
      <c r="AJ43" s="9087"/>
      <c r="AK43" s="9087"/>
      <c r="AL43" s="9086"/>
      <c r="AM43" s="9087"/>
      <c r="AN43" s="9087"/>
    </row>
    <row customHeight="true" ht="18" r="44">
      <c r="A44" s="9049">
        <v>42</v>
      </c>
      <c r="B44" s="9049" t="s">
        <v>10976</v>
      </c>
      <c r="C44" s="9049" t="s">
        <v>11039</v>
      </c>
      <c r="D44" s="9069">
        <v>1857</v>
      </c>
      <c r="E44" s="9069">
        <v>1857</v>
      </c>
      <c r="F44" s="9088"/>
      <c r="G44" s="9051">
        <f>VLOOKUP(C44,'Data Products'!$A:$B,2,0)</f>
      </c>
      <c r="H44" s="9082">
        <f t="shared" si="8"/>
      </c>
      <c r="I44" s="9090">
        <v>46030</v>
      </c>
      <c r="J44" s="9054">
        <f t="shared" si="17"/>
      </c>
      <c r="K44" s="9069">
        <v>57</v>
      </c>
      <c r="L44" s="9069">
        <v>122</v>
      </c>
      <c r="M44" s="9050">
        <v>0</v>
      </c>
      <c r="N44" s="9050">
        <v>0</v>
      </c>
      <c r="O44" s="9049" t="s">
        <v>11040</v>
      </c>
      <c r="P44" s="9050">
        <v>0</v>
      </c>
      <c r="Q44" s="9050">
        <v>0</v>
      </c>
      <c r="R44" s="9050">
        <v>889</v>
      </c>
      <c r="S44" s="9050">
        <v>889</v>
      </c>
      <c r="T44" s="9050">
        <v>968</v>
      </c>
      <c r="U44" s="9050">
        <v>968</v>
      </c>
      <c r="V44" s="9050">
        <v>0</v>
      </c>
      <c r="W44" s="9050">
        <v>0</v>
      </c>
      <c r="X44" s="9050">
        <v>0</v>
      </c>
      <c r="Y44" s="9050">
        <v>0</v>
      </c>
      <c r="Z44" s="9050">
        <v>0</v>
      </c>
      <c r="AA44" s="9050">
        <v>0</v>
      </c>
      <c r="AB44" s="9055">
        <f t="shared" si="0"/>
      </c>
      <c r="AC44" s="9075">
        <f t="shared" si="3"/>
      </c>
      <c r="AD44" s="9057">
        <f t="shared" si="11"/>
      </c>
      <c r="AE44" s="9076">
        <f t="shared" si="19"/>
      </c>
      <c r="AF44" s="9059">
        <f>VLOOKUP(C44,'Data Products'!$A:$J,10,0)</f>
      </c>
      <c r="AG44" s="9060">
        <f t="shared" si="5"/>
      </c>
      <c r="AH44" s="9061">
        <f t="shared" si="13"/>
      </c>
      <c r="AI44" s="9089"/>
      <c r="AJ44" s="9087"/>
      <c r="AK44" s="9087"/>
      <c r="AL44" s="9086"/>
      <c r="AM44" s="9087"/>
      <c r="AN44" s="9087"/>
    </row>
    <row r="45">
      <c r="A45" s="9091"/>
      <c r="B45" s="9092"/>
      <c r="C45" s="9091"/>
      <c r="D45" s="9091"/>
      <c r="E45" s="9091"/>
      <c r="F45" s="9091"/>
      <c r="G45" s="9091"/>
      <c r="H45" s="9091"/>
      <c r="I45" s="9091"/>
      <c r="J45" s="9093"/>
      <c r="K45" s="9088"/>
      <c r="L45" s="9088" t="s">
        <v>11041</v>
      </c>
      <c r="M45" s="9088"/>
      <c r="N45" s="9088"/>
      <c r="O45" s="9088"/>
      <c r="P45" s="9088"/>
      <c r="Q45" s="9088"/>
      <c r="R45" s="9088"/>
      <c r="S45" s="9088"/>
      <c r="T45" s="9088"/>
      <c r="U45" s="9088"/>
      <c r="V45" s="9088"/>
      <c r="W45" s="9088"/>
      <c r="X45" s="9088"/>
      <c r="Y45" s="9088"/>
      <c r="Z45" s="9088"/>
      <c r="AA45" s="9088"/>
      <c r="AB45" s="9088"/>
      <c r="AC45" s="9088"/>
      <c r="AD45" s="9088"/>
      <c r="AE45" s="9094" t="s">
        <v>11042</v>
      </c>
      <c r="AF45" s="9095"/>
      <c r="AG45" s="9095">
        <f>SUM(AG3:AG43)</f>
      </c>
      <c r="AH45" s="9096"/>
      <c r="AI45" s="9097"/>
      <c r="AJ45" s="9098"/>
      <c r="AK45" s="9098"/>
      <c r="AL45" s="9097"/>
      <c r="AM45" s="9098"/>
      <c r="AN45" s="9098"/>
    </row>
    <row r="46">
      <c r="A46" s="9088"/>
      <c r="B46" s="9092"/>
      <c r="C46" s="9092"/>
      <c r="D46" s="9088"/>
      <c r="E46" s="9088"/>
      <c r="F46" s="9088"/>
      <c r="G46" s="9092"/>
      <c r="H46" s="9093"/>
      <c r="I46" s="9093"/>
      <c r="J46" s="9093"/>
      <c r="K46" s="9088"/>
      <c r="L46" s="9088"/>
      <c r="M46" s="9088"/>
      <c r="N46" s="9088"/>
      <c r="O46" s="9088"/>
      <c r="P46" s="9088"/>
      <c r="Q46" s="9088"/>
      <c r="R46" s="9088"/>
      <c r="S46" s="9088"/>
      <c r="T46" s="9088"/>
      <c r="U46" s="9088"/>
      <c r="V46" s="9088"/>
      <c r="W46" s="9088"/>
      <c r="X46" s="9088"/>
      <c r="Y46" s="9088"/>
      <c r="Z46" s="9088"/>
      <c r="AA46" s="9088"/>
      <c r="AB46" s="9088"/>
      <c r="AC46" s="9088"/>
      <c r="AD46" s="9088"/>
      <c r="AE46" s="9099" t="s">
        <v>11043</v>
      </c>
      <c r="AF46" s="9100">
        <f t="shared" ref="AF46:AF49" si="2">AG46/$AG$45</f>
      </c>
      <c r="AG46" s="9101">
        <f t="shared" ref="AG46:AG49" si="7">SUMIFS($AG$3:$AG$43,$AE$3:$AE$43,AE46)</f>
      </c>
      <c r="AH46" s="9102"/>
      <c r="AI46" s="9097"/>
      <c r="AJ46" s="9098"/>
      <c r="AK46" s="9098"/>
      <c r="AL46" s="9097"/>
      <c r="AM46" s="9098"/>
      <c r="AN46" s="9098"/>
    </row>
    <row r="47">
      <c r="A47" s="9088"/>
      <c r="B47" s="9092"/>
      <c r="C47" s="9092"/>
      <c r="D47" s="9088"/>
      <c r="E47" s="9088"/>
      <c r="F47" s="9088"/>
      <c r="G47" s="9092"/>
      <c r="H47" s="9093"/>
      <c r="I47" s="9093"/>
      <c r="J47" s="9093"/>
      <c r="K47" s="9088"/>
      <c r="L47" s="9088"/>
      <c r="M47" s="9088"/>
      <c r="N47" s="9088"/>
      <c r="O47" s="9088"/>
      <c r="P47" s="9088"/>
      <c r="Q47" s="9088"/>
      <c r="R47" s="9088"/>
      <c r="S47" s="9088"/>
      <c r="T47" s="9088"/>
      <c r="U47" s="9088"/>
      <c r="V47" s="9088"/>
      <c r="W47" s="9088"/>
      <c r="X47" s="9088"/>
      <c r="Y47" s="9088"/>
      <c r="Z47" s="9088"/>
      <c r="AA47" s="9088"/>
      <c r="AB47" s="9088"/>
      <c r="AC47" s="9088"/>
      <c r="AD47" s="9088"/>
      <c r="AE47" s="9099" t="s">
        <v>11044</v>
      </c>
      <c r="AF47" s="9100">
        <f t="shared" si="2"/>
      </c>
      <c r="AG47" s="9101">
        <f t="shared" si="7"/>
      </c>
      <c r="AH47" s="9102"/>
      <c r="AI47" s="9097"/>
      <c r="AJ47" s="9098"/>
      <c r="AK47" s="9098"/>
      <c r="AL47" s="9097"/>
      <c r="AM47" s="9098"/>
      <c r="AN47" s="9098"/>
    </row>
    <row r="48">
      <c r="A48" s="9088"/>
      <c r="B48" s="9092"/>
      <c r="C48" s="9092"/>
      <c r="D48" s="9088"/>
      <c r="E48" s="9088"/>
      <c r="F48" s="9088"/>
      <c r="G48" s="9092"/>
      <c r="H48" s="9093"/>
      <c r="I48" s="9093"/>
      <c r="J48" s="9093"/>
      <c r="K48" s="9088"/>
      <c r="L48" s="9088"/>
      <c r="M48" s="9088"/>
      <c r="N48" s="9088"/>
      <c r="O48" s="9088"/>
      <c r="P48" s="9088"/>
      <c r="Q48" s="9088"/>
      <c r="R48" s="9088"/>
      <c r="S48" s="9088"/>
      <c r="T48" s="9088"/>
      <c r="U48" s="9088"/>
      <c r="V48" s="9088"/>
      <c r="W48" s="9088"/>
      <c r="X48" s="9088"/>
      <c r="Y48" s="9088"/>
      <c r="Z48" s="9088"/>
      <c r="AA48" s="9088"/>
      <c r="AB48" s="9088"/>
      <c r="AC48" s="9088"/>
      <c r="AD48" s="9088"/>
      <c r="AE48" s="9099" t="s">
        <v>11045</v>
      </c>
      <c r="AF48" s="9100">
        <f t="shared" si="2"/>
      </c>
      <c r="AG48" s="9101">
        <f t="shared" si="7"/>
      </c>
      <c r="AH48" s="9102"/>
      <c r="AI48" s="9097"/>
      <c r="AJ48" s="9098"/>
      <c r="AK48" s="9098"/>
      <c r="AL48" s="9097"/>
      <c r="AM48" s="9098"/>
      <c r="AN48" s="9098"/>
    </row>
    <row r="49">
      <c r="A49" s="9088"/>
      <c r="B49" s="9092"/>
      <c r="C49" s="9092"/>
      <c r="D49" s="9088"/>
      <c r="E49" s="9088"/>
      <c r="F49" s="9088"/>
      <c r="G49" s="9092"/>
      <c r="H49" s="9093"/>
      <c r="I49" s="9093"/>
      <c r="J49" s="9093"/>
      <c r="K49" s="9088"/>
      <c r="L49" s="9088"/>
      <c r="M49" s="9088"/>
      <c r="N49" s="9088"/>
      <c r="O49" s="9088"/>
      <c r="P49" s="9088"/>
      <c r="Q49" s="9088"/>
      <c r="R49" s="9088"/>
      <c r="S49" s="9088"/>
      <c r="T49" s="9088"/>
      <c r="U49" s="9088"/>
      <c r="V49" s="9088"/>
      <c r="W49" s="9088"/>
      <c r="X49" s="9088"/>
      <c r="Y49" s="9088"/>
      <c r="Z49" s="9088"/>
      <c r="AA49" s="9088"/>
      <c r="AB49" s="9088"/>
      <c r="AC49" s="9088"/>
      <c r="AD49" s="9088"/>
      <c r="AE49" s="9099" t="s">
        <v>11046</v>
      </c>
      <c r="AF49" s="9100">
        <f t="shared" si="2"/>
      </c>
      <c r="AG49" s="9101">
        <f t="shared" si="7"/>
      </c>
      <c r="AH49" s="9102"/>
      <c r="AI49" s="9097"/>
      <c r="AJ49" s="9098"/>
      <c r="AK49" s="9098"/>
      <c r="AL49" s="9097"/>
      <c r="AM49" s="9098"/>
      <c r="AN49" s="9098"/>
    </row>
    <row r="50">
      <c r="A50" s="9088"/>
      <c r="B50" s="9092"/>
      <c r="C50" s="9092"/>
      <c r="D50" s="9088"/>
      <c r="E50" s="9088"/>
      <c r="F50" s="9088"/>
      <c r="G50" s="9092"/>
      <c r="H50" s="9093"/>
      <c r="I50" s="9093"/>
      <c r="J50" s="9093"/>
      <c r="K50" s="9088"/>
      <c r="L50" s="9088"/>
      <c r="M50" s="9088"/>
      <c r="N50" s="9088"/>
      <c r="O50" s="9088"/>
      <c r="P50" s="9088"/>
      <c r="Q50" s="9088"/>
      <c r="R50" s="9088"/>
      <c r="S50" s="9088"/>
      <c r="T50" s="9088"/>
      <c r="U50" s="9088"/>
      <c r="V50" s="9088"/>
      <c r="W50" s="9088"/>
      <c r="X50" s="9088"/>
      <c r="Y50" s="9088"/>
      <c r="Z50" s="9088"/>
      <c r="AA50" s="9088"/>
      <c r="AB50" s="9088"/>
      <c r="AC50" s="9088"/>
      <c r="AD50" s="9088"/>
      <c r="AE50" s="9099" t="s">
        <v>10960</v>
      </c>
      <c r="AF50" s="9103">
        <f>AVERAGE(AH3:AH43)/AVERAGE(D3:D43)</f>
      </c>
      <c r="AG50" s="9101">
        <f>SUMIF($H$3:$H$43,"&lt;90",$AG$3:$AG$43)</f>
      </c>
      <c r="AH50" s="9104"/>
      <c r="AI50" s="9097"/>
      <c r="AJ50" s="9098"/>
      <c r="AK50" s="9098"/>
      <c r="AL50" s="9097"/>
      <c r="AM50" s="9098"/>
      <c r="AN50" s="9098"/>
    </row>
    <row r="51">
      <c r="A51" s="9088"/>
      <c r="B51" s="9092"/>
      <c r="C51" s="9092"/>
      <c r="D51" s="9088"/>
      <c r="E51" s="9088"/>
      <c r="F51" s="9088"/>
      <c r="G51" s="9092"/>
      <c r="H51" s="9093"/>
      <c r="I51" s="9093"/>
      <c r="J51" s="9093"/>
      <c r="K51" s="9088"/>
      <c r="L51" s="9088"/>
      <c r="M51" s="9088"/>
      <c r="N51" s="9088"/>
      <c r="O51" s="9088"/>
      <c r="P51" s="9088"/>
      <c r="Q51" s="9088"/>
      <c r="R51" s="9088"/>
      <c r="S51" s="9088"/>
      <c r="T51" s="9088"/>
      <c r="U51" s="9088"/>
      <c r="V51" s="9088"/>
      <c r="W51" s="9088"/>
      <c r="X51" s="9088"/>
      <c r="Y51" s="9088"/>
      <c r="Z51" s="9088"/>
      <c r="AA51" s="9088"/>
      <c r="AB51" s="9088"/>
      <c r="AC51" s="9088"/>
      <c r="AD51" s="9088"/>
      <c r="AE51" s="9088"/>
      <c r="AF51" s="9104"/>
      <c r="AG51" s="9104"/>
      <c r="AH51" s="9104"/>
      <c r="AI51" s="9097"/>
      <c r="AJ51" s="9098"/>
      <c r="AK51" s="9098"/>
      <c r="AL51" s="9097"/>
      <c r="AM51" s="9098"/>
      <c r="AN51" s="9098"/>
    </row>
    <row r="52">
      <c r="A52" s="9044" t="s">
        <v>11047</v>
      </c>
      <c r="B52" s="9044" t="s">
        <v>10935</v>
      </c>
      <c r="C52" s="9044" t="s">
        <v>10936</v>
      </c>
      <c r="D52" s="9044" t="s">
        <v>10937</v>
      </c>
      <c r="E52" s="9044"/>
      <c r="F52" s="9044" t="s">
        <v>11048</v>
      </c>
      <c r="G52" s="9105" t="s">
        <v>10939</v>
      </c>
      <c r="H52" s="9106" t="s">
        <v>10940</v>
      </c>
      <c r="I52" s="9043" t="s">
        <v>10941</v>
      </c>
      <c r="J52" s="9043" t="s">
        <v>10942</v>
      </c>
      <c r="K52" s="9044" t="s">
        <v>10943</v>
      </c>
      <c r="L52" s="9044" t="s">
        <v>10944</v>
      </c>
      <c r="M52" s="9044" t="s">
        <v>11049</v>
      </c>
      <c r="N52" s="9044" t="s">
        <v>11050</v>
      </c>
      <c r="O52" s="9044" t="s">
        <v>10947</v>
      </c>
      <c r="P52" s="9107"/>
      <c r="Q52" s="9107"/>
      <c r="R52" s="9107"/>
      <c r="S52" s="9107"/>
      <c r="T52" s="9107"/>
      <c r="U52" s="9107"/>
      <c r="V52" s="9107"/>
      <c r="W52" s="9107"/>
      <c r="X52" s="9107"/>
      <c r="Y52" s="9107"/>
      <c r="Z52" s="9107"/>
      <c r="AA52" s="9107"/>
      <c r="AB52" s="9108" t="s">
        <v>10954</v>
      </c>
      <c r="AC52" s="9106" t="s">
        <v>10955</v>
      </c>
      <c r="AD52" s="9106" t="s">
        <v>11051</v>
      </c>
      <c r="AE52" s="9106" t="s">
        <v>11052</v>
      </c>
      <c r="AF52" s="9109" t="s">
        <v>10958</v>
      </c>
      <c r="AG52" s="9109" t="s">
        <v>10959</v>
      </c>
      <c r="AH52" s="9043" t="s">
        <v>10960</v>
      </c>
      <c r="AI52" s="9106" t="s">
        <v>10961</v>
      </c>
      <c r="AJ52" s="9043" t="s">
        <v>10962</v>
      </c>
      <c r="AK52" s="9044" t="s">
        <v>10963</v>
      </c>
      <c r="AL52" s="9044" t="s">
        <v>11053</v>
      </c>
      <c r="AM52" s="9044" t="s">
        <v>10965</v>
      </c>
      <c r="AN52" s="9044" t="s">
        <v>10966</v>
      </c>
    </row>
    <row r="53">
      <c r="A53" s="9044" t="s">
        <v>10967</v>
      </c>
      <c r="B53" s="9044"/>
      <c r="C53" s="9044"/>
      <c r="D53" s="9044" t="s">
        <v>10968</v>
      </c>
      <c r="E53" s="9048" t="s">
        <v>10969</v>
      </c>
      <c r="F53" s="9044"/>
      <c r="G53" s="9110"/>
      <c r="H53" s="9106"/>
      <c r="I53" s="9043"/>
      <c r="J53" s="9043"/>
      <c r="K53" s="9044" t="s">
        <v>10970</v>
      </c>
      <c r="L53" s="9044" t="s">
        <v>10970</v>
      </c>
      <c r="M53" s="9044"/>
      <c r="N53" s="9044"/>
      <c r="O53" s="9044"/>
      <c r="P53" s="9107"/>
      <c r="Q53" s="9107"/>
      <c r="R53" s="9107"/>
      <c r="S53" s="9107"/>
      <c r="T53" s="9107"/>
      <c r="U53" s="9107"/>
      <c r="V53" s="9107"/>
      <c r="W53" s="9107"/>
      <c r="X53" s="9107"/>
      <c r="Y53" s="9107"/>
      <c r="Z53" s="9107"/>
      <c r="AA53" s="9107"/>
      <c r="AB53" s="9108"/>
      <c r="AC53" s="9106"/>
      <c r="AD53" s="9106"/>
      <c r="AE53" s="9106"/>
      <c r="AF53" s="9109"/>
      <c r="AG53" s="9109"/>
      <c r="AH53" s="9043"/>
      <c r="AI53" s="9106"/>
      <c r="AJ53" s="9043"/>
      <c r="AK53" s="9044"/>
      <c r="AL53" s="9044"/>
      <c r="AM53" s="9044"/>
      <c r="AN53" s="9044"/>
    </row>
    <row r="54">
      <c r="A54" s="9111">
        <v>1</v>
      </c>
      <c r="B54" s="9049" t="s">
        <v>10976</v>
      </c>
      <c r="C54" s="9049" t="s">
        <v>11054</v>
      </c>
      <c r="D54" s="9050">
        <v>21482</v>
      </c>
      <c r="E54" s="9064">
        <v>21482</v>
      </c>
      <c r="F54" s="9112"/>
      <c r="G54" s="9113">
        <f>VLOOKUP(C54,'Data Products'!$A:$J,2,0)</f>
      </c>
      <c r="H54" s="9114">
        <f t="shared" ref="H54:H78" si="9">IFERROR(G54-TODAY(),"")</f>
      </c>
      <c r="I54" s="9053">
        <v>45840</v>
      </c>
      <c r="J54" s="9054">
        <f t="shared" ref="J54:J125" si="18">TODAY()-I54</f>
      </c>
      <c r="K54" s="9069">
        <v>8828</v>
      </c>
      <c r="L54" s="9115">
        <v>10322</v>
      </c>
      <c r="M54" s="9050">
        <v>6000</v>
      </c>
      <c r="N54" s="9050">
        <v>12000</v>
      </c>
      <c r="O54" s="9049" t="s">
        <v>10981</v>
      </c>
      <c r="P54" s="9088"/>
      <c r="Q54" s="9088"/>
      <c r="R54" s="9116"/>
      <c r="S54" s="9088"/>
      <c r="T54" s="9088"/>
      <c r="U54" s="9088"/>
      <c r="V54" s="9088"/>
      <c r="W54" s="9088"/>
      <c r="X54" s="9088"/>
      <c r="Y54" s="9088"/>
      <c r="Z54" s="9088"/>
      <c r="AA54" s="9088"/>
      <c r="AB54" s="9117">
        <f t="shared" ref="AB54:AB125" si="1">L54/30</f>
      </c>
      <c r="AC54" s="9070">
        <f t="shared" ref="AC54:AC125" si="4">IFERROR(D54/AB54,"-")</f>
      </c>
      <c r="AD54" s="9057">
        <f t="shared" ref="AD54:AD125" si="12">IFERROR(TODAY()+AC54,"-")</f>
      </c>
      <c r="AE54" s="9071">
        <f t="shared" ref="AE54:AE125" si="20">_xlfn.IFS(AC54="-","Not sold yet",AND(AC54&lt;=150,AC54&gt;60),"Out of stock more than 60 days",AC54&lt;=60,"Out of stock less than 60 days",AC54&gt;=150,"Out of stock more than 150 days")</f>
      </c>
      <c r="AF54" s="9059">
        <f>VLOOKUP(C54,'Data Products'!$A:$J,10,0)</f>
      </c>
      <c r="AG54" s="9060">
        <f t="shared" ref="AG54:AG125" si="6">AF54*D54</f>
      </c>
      <c r="AH54" s="9060"/>
      <c r="AI54" s="9078"/>
      <c r="AJ54" s="9062"/>
      <c r="AK54" s="9063"/>
      <c r="AL54" s="9062"/>
      <c r="AM54" s="9063"/>
      <c r="AN54" s="9063"/>
    </row>
    <row customHeight="true" hidden="true" ht="18" r="55">
      <c r="A55" s="9111">
        <v>2</v>
      </c>
      <c r="B55" s="9049" t="s">
        <v>10979</v>
      </c>
      <c r="C55" s="9049" t="s">
        <v>11055</v>
      </c>
      <c r="D55" s="9050">
        <v>0</v>
      </c>
      <c r="E55" s="9064">
        <v>0</v>
      </c>
      <c r="F55" s="9112"/>
      <c r="G55" s="9113">
        <f>VLOOKUP(C55,'Data Products'!$A:$J,2,0)</f>
      </c>
      <c r="H55" s="9114">
        <f t="shared" si="9"/>
      </c>
      <c r="I55" s="9053">
        <v>45376</v>
      </c>
      <c r="J55" s="9054">
        <f t="shared" si="18"/>
      </c>
      <c r="K55" s="9050">
        <v>0</v>
      </c>
      <c r="L55" s="9050">
        <v>0</v>
      </c>
      <c r="M55" s="9050">
        <v>0</v>
      </c>
      <c r="N55" s="9050">
        <v>0</v>
      </c>
      <c r="O55" s="9049" t="s">
        <v>11056</v>
      </c>
      <c r="P55" s="9088"/>
      <c r="Q55" s="9088"/>
      <c r="R55" s="9116"/>
      <c r="S55" s="9088"/>
      <c r="T55" s="9088"/>
      <c r="U55" s="9088"/>
      <c r="V55" s="9088"/>
      <c r="W55" s="9088"/>
      <c r="X55" s="9088"/>
      <c r="Y55" s="9088"/>
      <c r="Z55" s="9088"/>
      <c r="AA55" s="9088"/>
      <c r="AB55" s="9117">
        <f t="shared" si="1"/>
      </c>
      <c r="AC55" s="9065">
        <f t="shared" si="4"/>
      </c>
      <c r="AD55" s="9057">
        <f t="shared" si="12"/>
      </c>
      <c r="AE55" s="9066">
        <f t="shared" si="20"/>
      </c>
      <c r="AF55" s="9059">
        <f>VLOOKUP(C55,'Data Products'!$A:$J,10,0)</f>
      </c>
      <c r="AG55" s="9060">
        <f t="shared" si="6"/>
      </c>
      <c r="AH55" s="9060">
        <f t="shared" ref="AH55:AH90" si="14">IF(H55&lt;=90,D55,0)</f>
      </c>
      <c r="AI55" s="9072"/>
      <c r="AJ55" s="9062"/>
      <c r="AK55" s="9063"/>
      <c r="AL55" s="9062"/>
      <c r="AM55" s="9063"/>
      <c r="AN55" s="9063"/>
    </row>
    <row customHeight="true" hidden="true" ht="18" r="56">
      <c r="A56" s="9111">
        <v>3</v>
      </c>
      <c r="B56" s="9049" t="s">
        <v>10979</v>
      </c>
      <c r="C56" s="9049" t="s">
        <v>11057</v>
      </c>
      <c r="D56" s="9050">
        <v>0</v>
      </c>
      <c r="E56" s="9064">
        <v>0</v>
      </c>
      <c r="F56" s="9112"/>
      <c r="G56" s="9113">
        <f>VLOOKUP(C56,'Data Products'!$A:$J,2,0)</f>
      </c>
      <c r="H56" s="9114">
        <f t="shared" si="9"/>
      </c>
      <c r="I56" s="9090">
        <v>45721</v>
      </c>
      <c r="J56" s="9054">
        <f t="shared" si="18"/>
      </c>
      <c r="K56" s="9050">
        <v>0</v>
      </c>
      <c r="L56" s="9050">
        <v>0</v>
      </c>
      <c r="M56" s="9118" t="s">
        <v>11058</v>
      </c>
      <c r="N56" s="9118" t="s">
        <v>11058</v>
      </c>
      <c r="O56" s="9049" t="s">
        <v>11056</v>
      </c>
      <c r="P56" s="9088"/>
      <c r="Q56" s="9088"/>
      <c r="R56" s="9116"/>
      <c r="S56" s="9088"/>
      <c r="T56" s="9088"/>
      <c r="U56" s="9088"/>
      <c r="V56" s="9088"/>
      <c r="W56" s="9088"/>
      <c r="X56" s="9088"/>
      <c r="Y56" s="9088"/>
      <c r="Z56" s="9088"/>
      <c r="AA56" s="9088"/>
      <c r="AB56" s="9117">
        <f t="shared" si="1"/>
      </c>
      <c r="AC56" s="9065">
        <f t="shared" si="4"/>
      </c>
      <c r="AD56" s="9057">
        <f t="shared" si="12"/>
      </c>
      <c r="AE56" s="9066">
        <f t="shared" si="20"/>
      </c>
      <c r="AF56" s="9059">
        <f>VLOOKUP(C56,'Data Products'!$A:$J,10,0)</f>
      </c>
      <c r="AG56" s="9060">
        <f t="shared" si="6"/>
      </c>
      <c r="AH56" s="9060">
        <f t="shared" si="14"/>
      </c>
      <c r="AI56" s="9072"/>
      <c r="AJ56" s="9062"/>
      <c r="AK56" s="9063"/>
      <c r="AL56" s="9062"/>
      <c r="AM56" s="9063"/>
      <c r="AN56" s="9063"/>
    </row>
    <row customHeight="true" hidden="true" ht="18" r="57">
      <c r="A57" s="9111">
        <v>4</v>
      </c>
      <c r="B57" s="9049" t="s">
        <v>10979</v>
      </c>
      <c r="C57" s="9049" t="s">
        <v>11059</v>
      </c>
      <c r="D57" s="9050">
        <v>0</v>
      </c>
      <c r="E57" s="9064">
        <v>0</v>
      </c>
      <c r="F57" s="9112"/>
      <c r="G57" s="9113">
        <f>VLOOKUP(C57,'Data Products'!$A:$J,2,0)</f>
      </c>
      <c r="H57" s="9114">
        <f t="shared" si="9"/>
      </c>
      <c r="I57" s="9053">
        <v>45460</v>
      </c>
      <c r="J57" s="9054">
        <f t="shared" si="18"/>
      </c>
      <c r="K57" s="9050">
        <v>0</v>
      </c>
      <c r="L57" s="9050">
        <v>0</v>
      </c>
      <c r="M57" s="9050">
        <v>0</v>
      </c>
      <c r="N57" s="9050">
        <v>0</v>
      </c>
      <c r="O57" s="9049" t="s">
        <v>11056</v>
      </c>
      <c r="P57" s="9088"/>
      <c r="Q57" s="9088"/>
      <c r="R57" s="9119"/>
      <c r="S57" s="9088"/>
      <c r="T57" s="9088"/>
      <c r="U57" s="9088"/>
      <c r="V57" s="9088"/>
      <c r="W57" s="9088"/>
      <c r="X57" s="9088"/>
      <c r="Y57" s="9088"/>
      <c r="Z57" s="9088"/>
      <c r="AA57" s="9088"/>
      <c r="AB57" s="9117">
        <f t="shared" si="1"/>
      </c>
      <c r="AC57" s="9065">
        <f t="shared" si="4"/>
      </c>
      <c r="AD57" s="9057">
        <f t="shared" si="12"/>
      </c>
      <c r="AE57" s="9066">
        <f t="shared" si="20"/>
      </c>
      <c r="AF57" s="9059">
        <f>VLOOKUP(C57,'Data Products'!$A:$J,10,0)</f>
      </c>
      <c r="AG57" s="9060">
        <f t="shared" si="6"/>
      </c>
      <c r="AH57" s="9060">
        <f t="shared" si="14"/>
      </c>
      <c r="AI57" s="9062"/>
      <c r="AJ57" s="9063"/>
      <c r="AK57" s="9063"/>
      <c r="AL57" s="9062"/>
      <c r="AM57" s="9063"/>
      <c r="AN57" s="9063"/>
    </row>
    <row customHeight="true" hidden="true" ht="18" r="58">
      <c r="A58" s="9111">
        <v>5</v>
      </c>
      <c r="B58" s="9049" t="s">
        <v>11004</v>
      </c>
      <c r="C58" s="9049" t="s">
        <v>11060</v>
      </c>
      <c r="D58" s="9050">
        <v>0</v>
      </c>
      <c r="E58" s="9064">
        <v>0</v>
      </c>
      <c r="F58" s="9112"/>
      <c r="G58" s="9113">
        <f>VLOOKUP(C58,'Data Products'!$A:$J,2,0)</f>
      </c>
      <c r="H58" s="9114">
        <f t="shared" si="9"/>
      </c>
      <c r="I58" s="9053">
        <v>45667</v>
      </c>
      <c r="J58" s="9054">
        <f t="shared" si="18"/>
      </c>
      <c r="K58" s="9050">
        <v>0</v>
      </c>
      <c r="L58" s="9050">
        <v>0</v>
      </c>
      <c r="M58" s="9050">
        <v>500</v>
      </c>
      <c r="N58" s="9050">
        <v>1000</v>
      </c>
      <c r="O58" s="9120" t="s">
        <v>10989</v>
      </c>
      <c r="P58" s="9088"/>
      <c r="Q58" s="9088"/>
      <c r="R58" s="9116"/>
      <c r="S58" s="9088"/>
      <c r="T58" s="9088"/>
      <c r="U58" s="9088"/>
      <c r="V58" s="9088"/>
      <c r="W58" s="9088"/>
      <c r="X58" s="9088"/>
      <c r="Y58" s="9088"/>
      <c r="Z58" s="9088"/>
      <c r="AA58" s="9088"/>
      <c r="AB58" s="9117">
        <f t="shared" si="1"/>
      </c>
      <c r="AC58" s="9065">
        <f t="shared" si="4"/>
      </c>
      <c r="AD58" s="9057">
        <f t="shared" si="12"/>
      </c>
      <c r="AE58" s="9066">
        <f t="shared" si="20"/>
      </c>
      <c r="AF58" s="9059">
        <f>VLOOKUP(C58,'Data Products'!$A:$J,10,0)</f>
      </c>
      <c r="AG58" s="9060">
        <f t="shared" si="6"/>
      </c>
      <c r="AH58" s="9060">
        <f t="shared" si="14"/>
      </c>
      <c r="AI58" s="9072"/>
      <c r="AJ58" s="9063"/>
      <c r="AK58" s="9063">
        <v>200</v>
      </c>
      <c r="AL58" s="9062"/>
      <c r="AM58" s="9063"/>
      <c r="AN58" s="9063"/>
    </row>
    <row r="59">
      <c r="A59" s="9111">
        <v>6</v>
      </c>
      <c r="B59" s="9049" t="s">
        <v>10979</v>
      </c>
      <c r="C59" s="9049" t="s">
        <v>11061</v>
      </c>
      <c r="D59" s="9050">
        <v>3</v>
      </c>
      <c r="E59" s="9064">
        <v>3</v>
      </c>
      <c r="F59" s="9112"/>
      <c r="G59" s="9113">
        <f>VLOOKUP(C59,'Data Products'!$A:$J,2,0)</f>
      </c>
      <c r="H59" s="9114">
        <f t="shared" si="9"/>
      </c>
      <c r="I59" s="9053">
        <v>45667</v>
      </c>
      <c r="J59" s="9054">
        <f t="shared" si="18"/>
      </c>
      <c r="K59" s="9050">
        <v>0</v>
      </c>
      <c r="L59" s="9050">
        <v>0</v>
      </c>
      <c r="M59" s="9050">
        <v>500</v>
      </c>
      <c r="N59" s="9050">
        <v>1000</v>
      </c>
      <c r="O59" s="9049" t="s">
        <v>10989</v>
      </c>
      <c r="P59" s="9088"/>
      <c r="Q59" s="9088"/>
      <c r="R59" s="9116"/>
      <c r="S59" s="9088"/>
      <c r="T59" s="9088"/>
      <c r="U59" s="9088"/>
      <c r="V59" s="9088"/>
      <c r="W59" s="9088"/>
      <c r="X59" s="9088"/>
      <c r="Y59" s="9088"/>
      <c r="Z59" s="9088"/>
      <c r="AA59" s="9088"/>
      <c r="AB59" s="9117">
        <f t="shared" si="1"/>
      </c>
      <c r="AC59" s="9070">
        <f t="shared" si="4"/>
      </c>
      <c r="AD59" s="9057">
        <f t="shared" si="12"/>
      </c>
      <c r="AE59" s="9071">
        <f t="shared" si="20"/>
      </c>
      <c r="AF59" s="9059">
        <f>VLOOKUP(C59,'Data Products'!$A:$J,10,0)</f>
      </c>
      <c r="AG59" s="9060">
        <f t="shared" si="6"/>
      </c>
      <c r="AH59" s="9060">
        <f t="shared" si="14"/>
      </c>
      <c r="AI59" s="9072"/>
      <c r="AJ59" s="9063"/>
      <c r="AK59" s="9063"/>
      <c r="AL59" s="9062"/>
      <c r="AM59" s="9063"/>
      <c r="AN59" s="9063"/>
    </row>
    <row r="60">
      <c r="A60" s="9111">
        <v>7</v>
      </c>
      <c r="B60" s="9049" t="s">
        <v>10976</v>
      </c>
      <c r="C60" s="9049" t="s">
        <v>11062</v>
      </c>
      <c r="D60" s="9050">
        <v>196</v>
      </c>
      <c r="E60" s="9064">
        <v>196</v>
      </c>
      <c r="F60" s="9112"/>
      <c r="G60" s="9113">
        <f>VLOOKUP(C60,'Data Products'!$A:$J,2,0)</f>
      </c>
      <c r="H60" s="9114">
        <f t="shared" si="9"/>
      </c>
      <c r="I60" s="9053">
        <v>45617</v>
      </c>
      <c r="J60" s="9054">
        <f t="shared" si="18"/>
      </c>
      <c r="K60" s="9050">
        <v>25</v>
      </c>
      <c r="L60" s="9050">
        <v>48</v>
      </c>
      <c r="M60" s="9050">
        <v>300</v>
      </c>
      <c r="N60" s="9050">
        <v>500</v>
      </c>
      <c r="O60" s="9121" t="s">
        <v>10989</v>
      </c>
      <c r="P60" s="9088"/>
      <c r="Q60" s="9088"/>
      <c r="R60" s="9116"/>
      <c r="S60" s="9088"/>
      <c r="T60" s="9088"/>
      <c r="U60" s="9088"/>
      <c r="V60" s="9088"/>
      <c r="W60" s="9088"/>
      <c r="X60" s="9088"/>
      <c r="Y60" s="9088"/>
      <c r="Z60" s="9088"/>
      <c r="AA60" s="9088"/>
      <c r="AB60" s="9117">
        <f t="shared" si="1"/>
      </c>
      <c r="AC60" s="9075">
        <f t="shared" si="4"/>
      </c>
      <c r="AD60" s="9057">
        <f t="shared" si="12"/>
      </c>
      <c r="AE60" s="9076">
        <f t="shared" si="20"/>
      </c>
      <c r="AF60" s="9059">
        <f>VLOOKUP(C60,'Data Products'!$A:$J,10,0)</f>
      </c>
      <c r="AG60" s="9060">
        <f t="shared" si="6"/>
      </c>
      <c r="AH60" s="9060">
        <f t="shared" si="14"/>
      </c>
      <c r="AI60" s="9062"/>
      <c r="AJ60" s="9063"/>
      <c r="AK60" s="9063"/>
      <c r="AL60" s="9062"/>
      <c r="AM60" s="9063"/>
      <c r="AN60" s="9063"/>
    </row>
    <row customHeight="true" hidden="true" ht="18" r="61">
      <c r="A61" s="9111">
        <v>8</v>
      </c>
      <c r="B61" s="9049" t="s">
        <v>10979</v>
      </c>
      <c r="C61" s="9049" t="s">
        <v>11063</v>
      </c>
      <c r="D61" s="9050">
        <v>0</v>
      </c>
      <c r="E61" s="9064">
        <v>0</v>
      </c>
      <c r="F61" s="9112"/>
      <c r="G61" s="9113">
        <f>VLOOKUP(C61,'Data Products'!$A:$J,2,0)</f>
      </c>
      <c r="H61" s="9122">
        <f t="shared" si="9"/>
      </c>
      <c r="I61" s="9053">
        <v>45504</v>
      </c>
      <c r="J61" s="9054">
        <f t="shared" si="18"/>
      </c>
      <c r="K61" s="9050">
        <v>0</v>
      </c>
      <c r="L61" s="9050">
        <v>0</v>
      </c>
      <c r="M61" s="9050">
        <v>0</v>
      </c>
      <c r="N61" s="9050">
        <v>0</v>
      </c>
      <c r="O61" s="9049" t="s">
        <v>10989</v>
      </c>
      <c r="P61" s="9088"/>
      <c r="Q61" s="9088"/>
      <c r="R61" s="9116"/>
      <c r="S61" s="9088"/>
      <c r="T61" s="9088"/>
      <c r="U61" s="9088"/>
      <c r="V61" s="9088"/>
      <c r="W61" s="9088"/>
      <c r="X61" s="9088"/>
      <c r="Y61" s="9088"/>
      <c r="Z61" s="9088"/>
      <c r="AA61" s="9088"/>
      <c r="AB61" s="9117">
        <f t="shared" si="1"/>
      </c>
      <c r="AC61" s="9065">
        <f t="shared" si="4"/>
      </c>
      <c r="AD61" s="9057">
        <f t="shared" si="12"/>
      </c>
      <c r="AE61" s="9066">
        <f t="shared" si="20"/>
      </c>
      <c r="AF61" s="9059">
        <f>VLOOKUP(C61,'Data Products'!$A:$J,10,0)</f>
      </c>
      <c r="AG61" s="9060">
        <f t="shared" si="6"/>
      </c>
      <c r="AH61" s="9060">
        <f t="shared" si="14"/>
      </c>
      <c r="AI61" s="9062"/>
      <c r="AJ61" s="9063"/>
      <c r="AK61" s="9063"/>
      <c r="AL61" s="9062"/>
      <c r="AM61" s="9063"/>
      <c r="AN61" s="9063"/>
    </row>
    <row customHeight="true" hidden="true" ht="18" r="62">
      <c r="A62" s="9111">
        <v>9</v>
      </c>
      <c r="B62" s="9049" t="s">
        <v>10979</v>
      </c>
      <c r="C62" s="9049" t="s">
        <v>11064</v>
      </c>
      <c r="D62" s="9050">
        <v>0</v>
      </c>
      <c r="E62" s="9064">
        <v>0</v>
      </c>
      <c r="F62" s="9112"/>
      <c r="G62" s="9113">
        <f>VLOOKUP(C62,'Data Products'!$A:$J,2,0)</f>
      </c>
      <c r="H62" s="9114">
        <f t="shared" si="9"/>
      </c>
      <c r="I62" s="9053">
        <v>45530</v>
      </c>
      <c r="J62" s="9054">
        <f t="shared" si="18"/>
      </c>
      <c r="K62" s="9050">
        <v>0</v>
      </c>
      <c r="L62" s="9050">
        <v>0</v>
      </c>
      <c r="M62" s="9050">
        <v>100</v>
      </c>
      <c r="N62" s="9050">
        <v>300</v>
      </c>
      <c r="O62" s="9049" t="s">
        <v>10989</v>
      </c>
      <c r="P62" s="9088"/>
      <c r="Q62" s="9088"/>
      <c r="R62" s="9116"/>
      <c r="S62" s="9088"/>
      <c r="T62" s="9088"/>
      <c r="U62" s="9088"/>
      <c r="V62" s="9088"/>
      <c r="W62" s="9088"/>
      <c r="X62" s="9088"/>
      <c r="Y62" s="9088"/>
      <c r="Z62" s="9088"/>
      <c r="AA62" s="9088"/>
      <c r="AB62" s="9117">
        <f t="shared" si="1"/>
      </c>
      <c r="AC62" s="9070">
        <f t="shared" si="4"/>
      </c>
      <c r="AD62" s="9057">
        <f t="shared" si="12"/>
      </c>
      <c r="AE62" s="9071">
        <f t="shared" si="20"/>
      </c>
      <c r="AF62" s="9059">
        <f>VLOOKUP(C62,'Data Products'!$A:$J,10,0)</f>
      </c>
      <c r="AG62" s="9060">
        <f t="shared" si="6"/>
      </c>
      <c r="AH62" s="9060">
        <f t="shared" si="14"/>
      </c>
      <c r="AI62" s="9062"/>
      <c r="AJ62" s="9063"/>
      <c r="AK62" s="9063"/>
      <c r="AL62" s="9062"/>
      <c r="AM62" s="9063"/>
      <c r="AN62" s="9063"/>
    </row>
    <row customHeight="true" hidden="true" ht="18" r="63">
      <c r="A63" s="9111">
        <v>10</v>
      </c>
      <c r="B63" s="9049" t="s">
        <v>11004</v>
      </c>
      <c r="C63" s="9049" t="s">
        <v>11065</v>
      </c>
      <c r="D63" s="9050">
        <v>0</v>
      </c>
      <c r="E63" s="9064">
        <v>0</v>
      </c>
      <c r="F63" s="9112"/>
      <c r="G63" s="9113">
        <f>VLOOKUP(C63,'Data Products'!$A:$J,2,0)</f>
      </c>
      <c r="H63" s="9114">
        <f t="shared" si="9"/>
      </c>
      <c r="I63" s="9053">
        <v>45667</v>
      </c>
      <c r="J63" s="9054">
        <f t="shared" si="18"/>
      </c>
      <c r="K63" s="9050">
        <v>0</v>
      </c>
      <c r="L63" s="9050">
        <v>0</v>
      </c>
      <c r="M63" s="9050">
        <v>500</v>
      </c>
      <c r="N63" s="9050">
        <v>1000</v>
      </c>
      <c r="O63" s="9049" t="s">
        <v>10989</v>
      </c>
      <c r="P63" s="9088"/>
      <c r="Q63" s="9088"/>
      <c r="R63" s="9116"/>
      <c r="S63" s="9088"/>
      <c r="T63" s="9088"/>
      <c r="U63" s="9088"/>
      <c r="V63" s="9088"/>
      <c r="W63" s="9088"/>
      <c r="X63" s="9088"/>
      <c r="Y63" s="9088"/>
      <c r="Z63" s="9088"/>
      <c r="AA63" s="9088"/>
      <c r="AB63" s="9117">
        <f t="shared" si="1"/>
      </c>
      <c r="AC63" s="9065">
        <f t="shared" si="4"/>
      </c>
      <c r="AD63" s="9057">
        <f t="shared" si="12"/>
      </c>
      <c r="AE63" s="9066">
        <f t="shared" si="20"/>
      </c>
      <c r="AF63" s="9059">
        <f>VLOOKUP(C63,'Data Products'!$A:$J,10,0)</f>
      </c>
      <c r="AG63" s="9060">
        <f t="shared" si="6"/>
      </c>
      <c r="AH63" s="9060">
        <f t="shared" si="14"/>
      </c>
      <c r="AI63" s="9072"/>
      <c r="AJ63" s="9063"/>
      <c r="AK63" s="9063">
        <v>150</v>
      </c>
      <c r="AL63" s="9062"/>
      <c r="AM63" s="9063"/>
      <c r="AN63" s="9063"/>
    </row>
    <row r="64">
      <c r="A64" s="9111">
        <v>11</v>
      </c>
      <c r="B64" s="9049" t="s">
        <v>10976</v>
      </c>
      <c r="C64" s="9049" t="s">
        <v>11066</v>
      </c>
      <c r="D64" s="9050">
        <v>139</v>
      </c>
      <c r="E64" s="9064">
        <v>139</v>
      </c>
      <c r="F64" s="9112"/>
      <c r="G64" s="9113">
        <f>VLOOKUP(C64,'Data Products'!$A:$J,2,0)</f>
      </c>
      <c r="H64" s="9114">
        <f t="shared" si="9"/>
      </c>
      <c r="I64" s="9090">
        <v>45716</v>
      </c>
      <c r="J64" s="9054">
        <f t="shared" si="18"/>
      </c>
      <c r="K64" s="9050">
        <v>139</v>
      </c>
      <c r="L64" s="9050">
        <v>196</v>
      </c>
      <c r="M64" s="9050">
        <v>0</v>
      </c>
      <c r="N64" s="9050">
        <v>0</v>
      </c>
      <c r="O64" s="9049" t="s">
        <v>10989</v>
      </c>
      <c r="P64" s="9088"/>
      <c r="Q64" s="9088"/>
      <c r="R64" s="9116"/>
      <c r="S64" s="9088"/>
      <c r="T64" s="9088"/>
      <c r="U64" s="9088"/>
      <c r="V64" s="9088"/>
      <c r="W64" s="9088"/>
      <c r="X64" s="9088"/>
      <c r="Y64" s="9088"/>
      <c r="Z64" s="9088"/>
      <c r="AA64" s="9088"/>
      <c r="AB64" s="9117">
        <f t="shared" si="1"/>
      </c>
      <c r="AC64" s="9075">
        <f t="shared" si="4"/>
      </c>
      <c r="AD64" s="9057">
        <f t="shared" si="12"/>
      </c>
      <c r="AE64" s="9076">
        <f t="shared" si="20"/>
      </c>
      <c r="AF64" s="9059">
        <f>VLOOKUP(C64,'Data Products'!$A:$J,10,0)</f>
      </c>
      <c r="AG64" s="9060">
        <f t="shared" si="6"/>
      </c>
      <c r="AH64" s="9060">
        <f t="shared" si="14"/>
      </c>
      <c r="AI64" s="9072"/>
      <c r="AJ64" s="9063"/>
      <c r="AK64" s="9063"/>
      <c r="AL64" s="9062"/>
      <c r="AM64" s="9063"/>
      <c r="AN64" s="9063"/>
    </row>
    <row r="65">
      <c r="A65" s="9111">
        <v>12</v>
      </c>
      <c r="B65" s="9049" t="s">
        <v>10976</v>
      </c>
      <c r="C65" s="9049" t="s">
        <v>11067</v>
      </c>
      <c r="D65" s="9050">
        <v>329</v>
      </c>
      <c r="E65" s="9064">
        <v>329</v>
      </c>
      <c r="F65" s="9112"/>
      <c r="G65" s="9113">
        <f>VLOOKUP(C65,'Data Products'!$A:$J,2,0)</f>
      </c>
      <c r="H65" s="9114">
        <f t="shared" si="9"/>
      </c>
      <c r="I65" s="9090">
        <v>45716</v>
      </c>
      <c r="J65" s="9054">
        <f t="shared" si="18"/>
      </c>
      <c r="K65" s="9050">
        <v>10</v>
      </c>
      <c r="L65" s="9050">
        <v>24</v>
      </c>
      <c r="M65" s="9050">
        <v>0</v>
      </c>
      <c r="N65" s="9050">
        <v>0</v>
      </c>
      <c r="O65" s="9049" t="s">
        <v>10989</v>
      </c>
      <c r="P65" s="9088"/>
      <c r="Q65" s="9088"/>
      <c r="R65" s="9116"/>
      <c r="S65" s="9088"/>
      <c r="T65" s="9088"/>
      <c r="U65" s="9088"/>
      <c r="V65" s="9088"/>
      <c r="W65" s="9088"/>
      <c r="X65" s="9088"/>
      <c r="Y65" s="9088"/>
      <c r="Z65" s="9088"/>
      <c r="AA65" s="9088"/>
      <c r="AB65" s="9117">
        <f t="shared" si="1"/>
      </c>
      <c r="AC65" s="9075">
        <f t="shared" si="4"/>
      </c>
      <c r="AD65" s="9057">
        <f t="shared" si="12"/>
      </c>
      <c r="AE65" s="9076">
        <f t="shared" si="20"/>
      </c>
      <c r="AF65" s="9059">
        <f>VLOOKUP(C65,'Data Products'!$A:$J,10,0)</f>
      </c>
      <c r="AG65" s="9060">
        <f t="shared" si="6"/>
      </c>
      <c r="AH65" s="9060">
        <f t="shared" si="14"/>
      </c>
      <c r="AI65" s="9072"/>
      <c r="AJ65" s="9063"/>
      <c r="AK65" s="9063"/>
      <c r="AL65" s="9062"/>
      <c r="AM65" s="9063"/>
      <c r="AN65" s="9063"/>
    </row>
    <row customHeight="true" hidden="true" ht="18" r="66">
      <c r="A66" s="9111">
        <v>13</v>
      </c>
      <c r="B66" s="9049" t="s">
        <v>11004</v>
      </c>
      <c r="C66" s="9049" t="s">
        <v>11068</v>
      </c>
      <c r="D66" s="9050">
        <v>0</v>
      </c>
      <c r="E66" s="9064">
        <v>0</v>
      </c>
      <c r="F66" s="9112"/>
      <c r="G66" s="9113">
        <f>VLOOKUP(C66,'Data Products'!$A:$J,2,0)</f>
      </c>
      <c r="H66" s="9122">
        <f t="shared" si="9"/>
      </c>
      <c r="I66" s="9053">
        <v>45363</v>
      </c>
      <c r="J66" s="9054">
        <f t="shared" si="18"/>
      </c>
      <c r="K66" s="9050">
        <v>0</v>
      </c>
      <c r="L66" s="9050">
        <v>0</v>
      </c>
      <c r="M66" s="9050">
        <v>0</v>
      </c>
      <c r="N66" s="9050">
        <v>0</v>
      </c>
      <c r="O66" s="9049" t="s">
        <v>10989</v>
      </c>
      <c r="P66" s="9088"/>
      <c r="Q66" s="9088"/>
      <c r="R66" s="9116"/>
      <c r="S66" s="9088"/>
      <c r="T66" s="9088"/>
      <c r="U66" s="9088"/>
      <c r="V66" s="9088"/>
      <c r="W66" s="9088"/>
      <c r="X66" s="9088"/>
      <c r="Y66" s="9088"/>
      <c r="Z66" s="9088"/>
      <c r="AA66" s="9088"/>
      <c r="AB66" s="9117">
        <f t="shared" si="1"/>
      </c>
      <c r="AC66" s="9065">
        <f t="shared" si="4"/>
      </c>
      <c r="AD66" s="9057">
        <f t="shared" si="12"/>
      </c>
      <c r="AE66" s="9066">
        <f t="shared" si="20"/>
      </c>
      <c r="AF66" s="9059">
        <f>VLOOKUP(C66,'Data Products'!$A:$J,10,0)</f>
      </c>
      <c r="AG66" s="9060">
        <f t="shared" si="6"/>
      </c>
      <c r="AH66" s="9060">
        <f t="shared" si="14"/>
      </c>
      <c r="AI66" s="9062"/>
      <c r="AJ66" s="9063"/>
      <c r="AK66" s="9063"/>
      <c r="AL66" s="9062"/>
      <c r="AM66" s="9063"/>
      <c r="AN66" s="9063"/>
    </row>
    <row r="67">
      <c r="A67" s="9111">
        <v>14</v>
      </c>
      <c r="B67" s="9049" t="s">
        <v>10976</v>
      </c>
      <c r="C67" s="9049" t="s">
        <v>11069</v>
      </c>
      <c r="D67" s="9050">
        <v>65</v>
      </c>
      <c r="E67" s="9064">
        <v>65</v>
      </c>
      <c r="F67" s="9112"/>
      <c r="G67" s="9113">
        <f>VLOOKUP(C67,'Data Products'!$A:$J,2,0)</f>
      </c>
      <c r="H67" s="9114">
        <f t="shared" si="9"/>
      </c>
      <c r="I67" s="9053">
        <v>45617</v>
      </c>
      <c r="J67" s="9054">
        <f t="shared" si="18"/>
      </c>
      <c r="K67" s="9050">
        <v>8</v>
      </c>
      <c r="L67" s="9050">
        <v>11</v>
      </c>
      <c r="M67" s="9050">
        <v>300</v>
      </c>
      <c r="N67" s="9050">
        <v>500</v>
      </c>
      <c r="O67" s="9049" t="s">
        <v>10989</v>
      </c>
      <c r="P67" s="9088"/>
      <c r="Q67" s="9088"/>
      <c r="R67" s="9116"/>
      <c r="S67" s="9088"/>
      <c r="T67" s="9088"/>
      <c r="U67" s="9088"/>
      <c r="V67" s="9088"/>
      <c r="W67" s="9088"/>
      <c r="X67" s="9088"/>
      <c r="Y67" s="9088"/>
      <c r="Z67" s="9088"/>
      <c r="AA67" s="9088"/>
      <c r="AB67" s="9117">
        <f t="shared" si="1"/>
      </c>
      <c r="AC67" s="9075">
        <f t="shared" si="4"/>
      </c>
      <c r="AD67" s="9057">
        <f t="shared" si="12"/>
      </c>
      <c r="AE67" s="9076">
        <f t="shared" si="20"/>
      </c>
      <c r="AF67" s="9059">
        <f>VLOOKUP(C67,'Data Products'!$A:$J,10,0)</f>
      </c>
      <c r="AG67" s="9060">
        <f t="shared" si="6"/>
      </c>
      <c r="AH67" s="9060">
        <f t="shared" si="14"/>
      </c>
      <c r="AI67" s="9072"/>
      <c r="AJ67" s="9063"/>
      <c r="AK67" s="9063"/>
      <c r="AL67" s="9062"/>
      <c r="AM67" s="9063"/>
      <c r="AN67" s="9063"/>
    </row>
    <row r="68">
      <c r="A68" s="9111">
        <v>15</v>
      </c>
      <c r="B68" s="9049" t="s">
        <v>10976</v>
      </c>
      <c r="C68" s="9049" t="s">
        <v>11070</v>
      </c>
      <c r="D68" s="9050">
        <v>372</v>
      </c>
      <c r="E68" s="9064">
        <v>372</v>
      </c>
      <c r="F68" s="9112"/>
      <c r="G68" s="9113">
        <f>VLOOKUP(C68,'Data Products'!$A:$J,2,0)</f>
      </c>
      <c r="H68" s="9114">
        <f t="shared" si="9"/>
      </c>
      <c r="I68" s="9053">
        <v>45667</v>
      </c>
      <c r="J68" s="9054">
        <f t="shared" si="18"/>
      </c>
      <c r="K68" s="9050">
        <v>147</v>
      </c>
      <c r="L68" s="9050">
        <v>173</v>
      </c>
      <c r="M68" s="9050">
        <v>1000</v>
      </c>
      <c r="N68" s="9050">
        <v>2000</v>
      </c>
      <c r="O68" s="9049" t="s">
        <v>10989</v>
      </c>
      <c r="P68" s="9088"/>
      <c r="Q68" s="9088"/>
      <c r="R68" s="9116"/>
      <c r="S68" s="9088"/>
      <c r="T68" s="9088"/>
      <c r="U68" s="9088"/>
      <c r="V68" s="9088"/>
      <c r="W68" s="9088"/>
      <c r="X68" s="9088"/>
      <c r="Y68" s="9088"/>
      <c r="Z68" s="9088"/>
      <c r="AA68" s="9088"/>
      <c r="AB68" s="9117">
        <f t="shared" si="1"/>
      </c>
      <c r="AC68" s="9075">
        <f t="shared" si="4"/>
      </c>
      <c r="AD68" s="9057">
        <f t="shared" si="12"/>
      </c>
      <c r="AE68" s="9076">
        <f t="shared" si="20"/>
      </c>
      <c r="AF68" s="9059">
        <f>VLOOKUP(C68,'Data Products'!$A:$J,10,0)</f>
      </c>
      <c r="AG68" s="9060">
        <f t="shared" si="6"/>
      </c>
      <c r="AH68" s="9060">
        <f t="shared" si="14"/>
      </c>
      <c r="AI68" s="9072"/>
      <c r="AJ68" s="9063"/>
      <c r="AK68" s="9063">
        <v>340</v>
      </c>
      <c r="AL68" s="9062"/>
      <c r="AM68" s="9063"/>
      <c r="AN68" s="9063"/>
    </row>
    <row customHeight="true" hidden="true" ht="18" r="69">
      <c r="A69" s="9111">
        <v>16</v>
      </c>
      <c r="B69" s="9049" t="s">
        <v>10979</v>
      </c>
      <c r="C69" s="9049" t="s">
        <v>11071</v>
      </c>
      <c r="D69" s="9050">
        <v>0</v>
      </c>
      <c r="E69" s="9064">
        <v>0</v>
      </c>
      <c r="F69" s="9112"/>
      <c r="G69" s="9113">
        <f>VLOOKUP(C69,'Data Products'!$A:$J,2,0)</f>
      </c>
      <c r="H69" s="9122">
        <f t="shared" si="9"/>
      </c>
      <c r="I69" s="9053">
        <v>45668</v>
      </c>
      <c r="J69" s="9054">
        <f t="shared" si="18"/>
      </c>
      <c r="K69" s="9050">
        <v>0</v>
      </c>
      <c r="L69" s="9050">
        <v>0</v>
      </c>
      <c r="M69" s="9050">
        <v>0</v>
      </c>
      <c r="N69" s="9050">
        <v>0</v>
      </c>
      <c r="O69" s="9049" t="s">
        <v>11007</v>
      </c>
      <c r="P69" s="9088"/>
      <c r="Q69" s="9088"/>
      <c r="R69" s="9116"/>
      <c r="S69" s="9088"/>
      <c r="T69" s="9088"/>
      <c r="U69" s="9088"/>
      <c r="V69" s="9088"/>
      <c r="W69" s="9088"/>
      <c r="X69" s="9088"/>
      <c r="Y69" s="9088"/>
      <c r="Z69" s="9088"/>
      <c r="AA69" s="9088"/>
      <c r="AB69" s="9117">
        <f t="shared" si="1"/>
      </c>
      <c r="AC69" s="9065">
        <f t="shared" si="4"/>
      </c>
      <c r="AD69" s="9057">
        <f t="shared" si="12"/>
      </c>
      <c r="AE69" s="9066">
        <f t="shared" si="20"/>
      </c>
      <c r="AF69" s="9059">
        <f>VLOOKUP(C69,'Data Products'!$A:$J,10,0)</f>
      </c>
      <c r="AG69" s="9060">
        <f t="shared" si="6"/>
      </c>
      <c r="AH69" s="9060">
        <f t="shared" si="14"/>
      </c>
      <c r="AI69" s="9072"/>
      <c r="AJ69" s="9063"/>
      <c r="AK69" s="9063"/>
      <c r="AL69" s="9062"/>
      <c r="AM69" s="9063"/>
      <c r="AN69" s="9063"/>
    </row>
    <row customHeight="true" hidden="true" ht="18" r="70">
      <c r="A70" s="9111">
        <v>17</v>
      </c>
      <c r="B70" s="9049" t="s">
        <v>10979</v>
      </c>
      <c r="C70" s="9049" t="s">
        <v>11072</v>
      </c>
      <c r="D70" s="9050">
        <v>0</v>
      </c>
      <c r="E70" s="9064">
        <v>0</v>
      </c>
      <c r="F70" s="9112"/>
      <c r="G70" s="9113">
        <f>VLOOKUP(C70,'Data Products'!$A:$J,2,0)</f>
      </c>
      <c r="H70" s="9122">
        <f t="shared" si="9"/>
      </c>
      <c r="I70" s="9053">
        <v>45669</v>
      </c>
      <c r="J70" s="9054">
        <f t="shared" si="18"/>
      </c>
      <c r="K70" s="9050">
        <v>2</v>
      </c>
      <c r="L70" s="9050">
        <v>2</v>
      </c>
      <c r="M70" s="9050">
        <v>4000</v>
      </c>
      <c r="N70" s="9050">
        <v>8000</v>
      </c>
      <c r="O70" s="9049" t="s">
        <v>11007</v>
      </c>
      <c r="P70" s="9088"/>
      <c r="Q70" s="9088"/>
      <c r="R70" s="9116"/>
      <c r="S70" s="9088"/>
      <c r="T70" s="9088"/>
      <c r="U70" s="9088"/>
      <c r="V70" s="9088"/>
      <c r="W70" s="9088"/>
      <c r="X70" s="9088"/>
      <c r="Y70" s="9088"/>
      <c r="Z70" s="9088"/>
      <c r="AA70" s="9088"/>
      <c r="AB70" s="9117">
        <f t="shared" si="1"/>
      </c>
      <c r="AC70" s="9070">
        <f t="shared" si="4"/>
      </c>
      <c r="AD70" s="9057">
        <f t="shared" si="12"/>
      </c>
      <c r="AE70" s="9071">
        <f t="shared" si="20"/>
      </c>
      <c r="AF70" s="9059">
        <f>VLOOKUP(C70,'Data Products'!$A:$J,10,0)</f>
      </c>
      <c r="AG70" s="9060">
        <f t="shared" si="6"/>
      </c>
      <c r="AH70" s="9060">
        <f t="shared" si="14"/>
      </c>
      <c r="AI70" s="9072"/>
      <c r="AJ70" s="9063"/>
      <c r="AK70" s="9063">
        <v>3620</v>
      </c>
      <c r="AL70" s="9062"/>
      <c r="AM70" s="9063"/>
      <c r="AN70" s="9063"/>
    </row>
    <row customHeight="true" hidden="true" ht="18" r="71">
      <c r="A71" s="9111">
        <v>18</v>
      </c>
      <c r="B71" s="9049" t="s">
        <v>10979</v>
      </c>
      <c r="C71" s="9049" t="s">
        <v>11073</v>
      </c>
      <c r="D71" s="9050">
        <v>0</v>
      </c>
      <c r="E71" s="9064">
        <v>0</v>
      </c>
      <c r="F71" s="9112"/>
      <c r="G71" s="9113">
        <f>VLOOKUP(C71,'Data Products'!$A:$J,2,0)</f>
      </c>
      <c r="H71" s="9122">
        <f t="shared" si="9"/>
      </c>
      <c r="I71" s="9053">
        <v>45670</v>
      </c>
      <c r="J71" s="9054">
        <f t="shared" si="18"/>
      </c>
      <c r="K71" s="9050">
        <v>0</v>
      </c>
      <c r="L71" s="9050">
        <v>0</v>
      </c>
      <c r="M71" s="9050">
        <v>0</v>
      </c>
      <c r="N71" s="9050">
        <v>0</v>
      </c>
      <c r="O71" s="9049" t="s">
        <v>11007</v>
      </c>
      <c r="P71" s="9088"/>
      <c r="Q71" s="9088"/>
      <c r="R71" s="9116"/>
      <c r="S71" s="9088"/>
      <c r="T71" s="9088"/>
      <c r="U71" s="9088"/>
      <c r="V71" s="9088"/>
      <c r="W71" s="9088"/>
      <c r="X71" s="9088"/>
      <c r="Y71" s="9088"/>
      <c r="Z71" s="9088"/>
      <c r="AA71" s="9088"/>
      <c r="AB71" s="9117">
        <f t="shared" si="1"/>
      </c>
      <c r="AC71" s="9065">
        <f t="shared" si="4"/>
      </c>
      <c r="AD71" s="9057">
        <f t="shared" si="12"/>
      </c>
      <c r="AE71" s="9066">
        <f t="shared" si="20"/>
      </c>
      <c r="AF71" s="9059">
        <f>VLOOKUP(C71,'Data Products'!$A:$J,10,0)</f>
      </c>
      <c r="AG71" s="9060">
        <f t="shared" si="6"/>
      </c>
      <c r="AH71" s="9060">
        <f t="shared" si="14"/>
      </c>
      <c r="AI71" s="9072"/>
      <c r="AJ71" s="9063"/>
      <c r="AK71" s="9063"/>
      <c r="AL71" s="9062"/>
      <c r="AM71" s="9063"/>
      <c r="AN71" s="9063"/>
    </row>
    <row r="72">
      <c r="A72" s="9111">
        <v>19</v>
      </c>
      <c r="B72" s="9049" t="s">
        <v>10976</v>
      </c>
      <c r="C72" s="9049" t="s">
        <v>11074</v>
      </c>
      <c r="D72" s="9050">
        <v>4160</v>
      </c>
      <c r="E72" s="9064">
        <v>4160</v>
      </c>
      <c r="F72" s="9112"/>
      <c r="G72" s="9113">
        <f>VLOOKUP(C72,'Data Products'!$A:$J,2,0)</f>
      </c>
      <c r="H72" s="9114">
        <f t="shared" si="9"/>
      </c>
      <c r="I72" s="9053">
        <v>45671</v>
      </c>
      <c r="J72" s="9054">
        <f t="shared" si="18"/>
      </c>
      <c r="K72" s="9050">
        <v>2540</v>
      </c>
      <c r="L72" s="9050">
        <v>4569</v>
      </c>
      <c r="M72" s="9050">
        <v>0</v>
      </c>
      <c r="N72" s="9050">
        <v>0</v>
      </c>
      <c r="O72" s="9049" t="s">
        <v>11075</v>
      </c>
      <c r="P72" s="9088"/>
      <c r="Q72" s="9088"/>
      <c r="R72" s="9116"/>
      <c r="S72" s="9088"/>
      <c r="T72" s="9088"/>
      <c r="U72" s="9088"/>
      <c r="V72" s="9088"/>
      <c r="W72" s="9088"/>
      <c r="X72" s="9088"/>
      <c r="Y72" s="9088"/>
      <c r="Z72" s="9088"/>
      <c r="AA72" s="9088"/>
      <c r="AB72" s="9117">
        <f t="shared" si="1"/>
      </c>
      <c r="AC72" s="9070">
        <f t="shared" si="4"/>
      </c>
      <c r="AD72" s="9057">
        <f t="shared" si="12"/>
      </c>
      <c r="AE72" s="9071">
        <f t="shared" si="20"/>
      </c>
      <c r="AF72" s="9059">
        <f>VLOOKUP(C72,'Data Products'!$A:$J,10,0)</f>
      </c>
      <c r="AG72" s="9060">
        <f t="shared" si="6"/>
      </c>
      <c r="AH72" s="9060">
        <f t="shared" si="14"/>
      </c>
      <c r="AI72" s="9078" t="s">
        <v>11076</v>
      </c>
      <c r="AJ72" s="9063"/>
      <c r="AK72" s="9063"/>
      <c r="AL72" s="9062"/>
      <c r="AM72" s="9063"/>
      <c r="AN72" s="9063"/>
    </row>
    <row r="73">
      <c r="A73" s="9111">
        <v>20</v>
      </c>
      <c r="B73" s="9049" t="s">
        <v>10976</v>
      </c>
      <c r="C73" s="9049" t="s">
        <v>11077</v>
      </c>
      <c r="D73" s="9050">
        <v>5661</v>
      </c>
      <c r="E73" s="9064">
        <v>5661</v>
      </c>
      <c r="F73" s="9112"/>
      <c r="G73" s="9113">
        <f>VLOOKUP(C73,'Data Products'!$A:$J,2,0)</f>
      </c>
      <c r="H73" s="9114">
        <f t="shared" si="9"/>
      </c>
      <c r="I73" s="9090">
        <v>45980</v>
      </c>
      <c r="J73" s="9054">
        <f t="shared" si="18"/>
      </c>
      <c r="K73" s="9050">
        <v>1141</v>
      </c>
      <c r="L73" s="9050">
        <v>3668</v>
      </c>
      <c r="M73" s="9050">
        <v>0</v>
      </c>
      <c r="N73" s="9050">
        <v>0</v>
      </c>
      <c r="O73" s="9049" t="s">
        <v>11075</v>
      </c>
      <c r="P73" s="9088"/>
      <c r="Q73" s="9088"/>
      <c r="R73" s="9116"/>
      <c r="S73" s="9088"/>
      <c r="T73" s="9088"/>
      <c r="U73" s="9088"/>
      <c r="V73" s="9088"/>
      <c r="W73" s="9088"/>
      <c r="X73" s="9088"/>
      <c r="Y73" s="9088"/>
      <c r="Z73" s="9088"/>
      <c r="AA73" s="9088"/>
      <c r="AB73" s="9117">
        <f t="shared" si="1"/>
      </c>
      <c r="AC73" s="9070">
        <f t="shared" si="4"/>
      </c>
      <c r="AD73" s="9057">
        <f t="shared" si="12"/>
      </c>
      <c r="AE73" s="9071">
        <f t="shared" si="20"/>
      </c>
      <c r="AF73" s="9059">
        <f>VLOOKUP(C73,'Data Products'!$A:$J,10,0)</f>
      </c>
      <c r="AG73" s="9060">
        <f t="shared" si="6"/>
      </c>
      <c r="AH73" s="9060">
        <f t="shared" si="14"/>
      </c>
      <c r="AI73" s="9078" t="s">
        <v>11076</v>
      </c>
      <c r="AJ73" s="9063"/>
      <c r="AK73" s="9063"/>
      <c r="AL73" s="9062"/>
      <c r="AM73" s="9063"/>
      <c r="AN73" s="9063"/>
    </row>
    <row r="74">
      <c r="A74" s="9111">
        <v>21</v>
      </c>
      <c r="B74" s="9049" t="s">
        <v>10976</v>
      </c>
      <c r="C74" s="9049" t="s">
        <v>11078</v>
      </c>
      <c r="D74" s="9050">
        <v>43</v>
      </c>
      <c r="E74" s="9064">
        <v>43</v>
      </c>
      <c r="F74" s="9112"/>
      <c r="G74" s="9113">
        <f>VLOOKUP(C74,'Data Products'!$A:$J,2,0)</f>
      </c>
      <c r="H74" s="9114">
        <f t="shared" si="9"/>
      </c>
      <c r="I74" s="9090">
        <v>45895</v>
      </c>
      <c r="J74" s="9054">
        <f t="shared" si="18"/>
      </c>
      <c r="K74" s="9050">
        <v>1</v>
      </c>
      <c r="L74" s="9050">
        <v>2</v>
      </c>
      <c r="M74" s="9050">
        <v>0</v>
      </c>
      <c r="N74" s="9050">
        <v>0</v>
      </c>
      <c r="O74" s="9049" t="s">
        <v>11079</v>
      </c>
      <c r="P74" s="9088"/>
      <c r="Q74" s="9088"/>
      <c r="R74" s="9116"/>
      <c r="S74" s="9088"/>
      <c r="T74" s="9088"/>
      <c r="U74" s="9088"/>
      <c r="V74" s="9088"/>
      <c r="W74" s="9088"/>
      <c r="X74" s="9088"/>
      <c r="Y74" s="9088"/>
      <c r="Z74" s="9088"/>
      <c r="AA74" s="9088"/>
      <c r="AB74" s="9117">
        <f t="shared" si="1"/>
      </c>
      <c r="AC74" s="9070">
        <f t="shared" si="4"/>
      </c>
      <c r="AD74" s="9057">
        <f t="shared" si="12"/>
      </c>
      <c r="AE74" s="9071">
        <f t="shared" si="20"/>
      </c>
      <c r="AF74" s="9059">
        <f>VLOOKUP(C74,'Data Products'!$A:$J,10,0)</f>
      </c>
      <c r="AG74" s="9060">
        <f t="shared" si="6"/>
      </c>
      <c r="AH74" s="9060">
        <f t="shared" si="14"/>
      </c>
      <c r="AI74" s="9072" t="s">
        <v>11080</v>
      </c>
      <c r="AJ74" s="9063"/>
      <c r="AK74" s="9063"/>
      <c r="AL74" s="9062"/>
      <c r="AM74" s="9063"/>
      <c r="AN74" s="9063"/>
    </row>
    <row customHeight="true" hidden="true" ht="18" r="75">
      <c r="A75" s="9111">
        <v>22</v>
      </c>
      <c r="B75" s="9049" t="s">
        <v>10979</v>
      </c>
      <c r="C75" s="9049" t="s">
        <v>11081</v>
      </c>
      <c r="D75" s="9050">
        <v>0</v>
      </c>
      <c r="E75" s="9064">
        <v>0</v>
      </c>
      <c r="F75" s="9112"/>
      <c r="G75" s="9113">
        <f>VLOOKUP(C75,'Data Products'!$A:$J,2,0)</f>
      </c>
      <c r="H75" s="9114">
        <f t="shared" si="9"/>
      </c>
      <c r="I75" s="9090">
        <v>45994</v>
      </c>
      <c r="J75" s="9054">
        <f t="shared" si="18"/>
      </c>
      <c r="K75" s="9050">
        <v>0</v>
      </c>
      <c r="L75" s="9050">
        <v>0</v>
      </c>
      <c r="M75" s="9050">
        <v>0</v>
      </c>
      <c r="N75" s="9050">
        <v>0</v>
      </c>
      <c r="O75" s="9049" t="s">
        <v>11082</v>
      </c>
      <c r="P75" s="9088"/>
      <c r="Q75" s="9088"/>
      <c r="R75" s="9116"/>
      <c r="S75" s="9088"/>
      <c r="T75" s="9088"/>
      <c r="U75" s="9088"/>
      <c r="V75" s="9088"/>
      <c r="W75" s="9088"/>
      <c r="X75" s="9088"/>
      <c r="Y75" s="9088"/>
      <c r="Z75" s="9088"/>
      <c r="AA75" s="9088"/>
      <c r="AB75" s="9117">
        <f t="shared" si="1"/>
      </c>
      <c r="AC75" s="9070">
        <f t="shared" si="4"/>
      </c>
      <c r="AD75" s="9057">
        <f t="shared" si="12"/>
      </c>
      <c r="AE75" s="9071">
        <f t="shared" si="20"/>
      </c>
      <c r="AF75" s="9059">
        <f>VLOOKUP(C75,'Data Products'!$A:$J,10,0)</f>
      </c>
      <c r="AG75" s="9060">
        <f t="shared" si="6"/>
      </c>
      <c r="AH75" s="9060">
        <f t="shared" si="14"/>
      </c>
      <c r="AI75" s="9072"/>
      <c r="AJ75" s="9063"/>
      <c r="AK75" s="9063"/>
      <c r="AL75" s="9062"/>
      <c r="AM75" s="9063"/>
      <c r="AN75" s="9063"/>
    </row>
    <row customHeight="true" hidden="true" ht="18" r="76">
      <c r="A76" s="9111">
        <v>23</v>
      </c>
      <c r="B76" s="9049" t="s">
        <v>10979</v>
      </c>
      <c r="C76" s="9049" t="s">
        <v>11083</v>
      </c>
      <c r="D76" s="9050">
        <v>0</v>
      </c>
      <c r="E76" s="9064">
        <v>0</v>
      </c>
      <c r="F76" s="9112"/>
      <c r="G76" s="9113">
        <f>VLOOKUP(C76,'Data Products'!$A:$J,2,0)</f>
      </c>
      <c r="H76" s="9122">
        <f t="shared" si="9"/>
      </c>
      <c r="I76" s="9090">
        <v>45749</v>
      </c>
      <c r="J76" s="9054">
        <f t="shared" si="18"/>
      </c>
      <c r="K76" s="9050">
        <v>0</v>
      </c>
      <c r="L76" s="9050">
        <v>0</v>
      </c>
      <c r="M76" s="9050">
        <v>0</v>
      </c>
      <c r="N76" s="9050">
        <v>0</v>
      </c>
      <c r="O76" s="9049" t="s">
        <v>10981</v>
      </c>
      <c r="P76" s="9088"/>
      <c r="Q76" s="9088"/>
      <c r="R76" s="9116"/>
      <c r="S76" s="9088"/>
      <c r="T76" s="9088"/>
      <c r="U76" s="9088"/>
      <c r="V76" s="9088"/>
      <c r="W76" s="9088"/>
      <c r="X76" s="9088"/>
      <c r="Y76" s="9088"/>
      <c r="Z76" s="9088"/>
      <c r="AA76" s="9088"/>
      <c r="AB76" s="9117">
        <f t="shared" si="1"/>
      </c>
      <c r="AC76" s="9070">
        <f t="shared" si="4"/>
      </c>
      <c r="AD76" s="9057">
        <f t="shared" si="12"/>
      </c>
      <c r="AE76" s="9071">
        <f t="shared" si="20"/>
      </c>
      <c r="AF76" s="9059">
        <f>VLOOKUP(C76,'Data Products'!$A:$J,10,0)</f>
      </c>
      <c r="AG76" s="9060">
        <f t="shared" si="6"/>
      </c>
      <c r="AH76" s="9060">
        <f t="shared" si="14"/>
      </c>
      <c r="AI76" s="9072" t="s">
        <v>11084</v>
      </c>
      <c r="AJ76" s="9063"/>
      <c r="AK76" s="9063"/>
      <c r="AL76" s="9062"/>
      <c r="AM76" s="9063"/>
      <c r="AN76" s="9063"/>
    </row>
    <row customHeight="true" hidden="true" ht="18" r="77">
      <c r="A77" s="9111">
        <v>24</v>
      </c>
      <c r="B77" s="9049" t="s">
        <v>10979</v>
      </c>
      <c r="C77" s="9049" t="s">
        <v>11085</v>
      </c>
      <c r="D77" s="9050">
        <v>0</v>
      </c>
      <c r="E77" s="9064">
        <v>0</v>
      </c>
      <c r="F77" s="9112"/>
      <c r="G77" s="9113">
        <f>VLOOKUP(C77,'Data Products'!$A:$J,2,0)</f>
      </c>
      <c r="H77" s="9122">
        <f t="shared" si="9"/>
      </c>
      <c r="I77" s="9090">
        <v>45749</v>
      </c>
      <c r="J77" s="9054">
        <f t="shared" si="18"/>
      </c>
      <c r="K77" s="9050">
        <v>0</v>
      </c>
      <c r="L77" s="9050">
        <v>0</v>
      </c>
      <c r="M77" s="9050">
        <v>0</v>
      </c>
      <c r="N77" s="9050">
        <v>0</v>
      </c>
      <c r="O77" s="9049" t="s">
        <v>10981</v>
      </c>
      <c r="P77" s="9088"/>
      <c r="Q77" s="9088"/>
      <c r="R77" s="9116"/>
      <c r="S77" s="9088"/>
      <c r="T77" s="9088"/>
      <c r="U77" s="9088"/>
      <c r="V77" s="9088"/>
      <c r="W77" s="9088"/>
      <c r="X77" s="9088"/>
      <c r="Y77" s="9088"/>
      <c r="Z77" s="9088"/>
      <c r="AA77" s="9088"/>
      <c r="AB77" s="9117">
        <f t="shared" si="1"/>
      </c>
      <c r="AC77" s="9070">
        <f t="shared" si="4"/>
      </c>
      <c r="AD77" s="9057">
        <f t="shared" si="12"/>
      </c>
      <c r="AE77" s="9071">
        <f t="shared" si="20"/>
      </c>
      <c r="AF77" s="9059">
        <f>VLOOKUP(C77,'Data Products'!$A:$J,10,0)</f>
      </c>
      <c r="AG77" s="9060">
        <f t="shared" si="6"/>
      </c>
      <c r="AH77" s="9060">
        <f t="shared" si="14"/>
      </c>
      <c r="AI77" s="9072"/>
      <c r="AJ77" s="9063"/>
      <c r="AK77" s="9063"/>
      <c r="AL77" s="9062"/>
      <c r="AM77" s="9063"/>
      <c r="AN77" s="9063"/>
    </row>
    <row customHeight="true" hidden="true" ht="18" r="78">
      <c r="A78" s="9111">
        <v>25</v>
      </c>
      <c r="B78" s="9049" t="s">
        <v>10979</v>
      </c>
      <c r="C78" s="9049" t="s">
        <v>11086</v>
      </c>
      <c r="D78" s="9050">
        <v>0</v>
      </c>
      <c r="E78" s="9064">
        <v>0</v>
      </c>
      <c r="F78" s="9112" t="s">
        <v>11087</v>
      </c>
      <c r="G78" s="9113">
        <f>VLOOKUP(C78,'Data Products'!$A:$J,2,0)</f>
      </c>
      <c r="H78" s="9122">
        <f t="shared" si="9"/>
      </c>
      <c r="I78" s="9053">
        <v>45650</v>
      </c>
      <c r="J78" s="9054">
        <f t="shared" si="18"/>
      </c>
      <c r="K78" s="9050">
        <v>0</v>
      </c>
      <c r="L78" s="9050">
        <v>0</v>
      </c>
      <c r="M78" s="9050">
        <v>0</v>
      </c>
      <c r="N78" s="9050">
        <v>0</v>
      </c>
      <c r="O78" s="9049" t="s">
        <v>11018</v>
      </c>
      <c r="P78" s="9088"/>
      <c r="Q78" s="9088"/>
      <c r="R78" s="9123"/>
      <c r="S78" s="9088"/>
      <c r="T78" s="9088"/>
      <c r="U78" s="9088"/>
      <c r="V78" s="9088"/>
      <c r="W78" s="9088"/>
      <c r="X78" s="9088"/>
      <c r="Y78" s="9088"/>
      <c r="Z78" s="9088"/>
      <c r="AA78" s="9088"/>
      <c r="AB78" s="9117">
        <f t="shared" si="1"/>
      </c>
      <c r="AC78" s="9070">
        <f t="shared" si="4"/>
      </c>
      <c r="AD78" s="9057">
        <f t="shared" si="12"/>
      </c>
      <c r="AE78" s="9071">
        <f t="shared" si="20"/>
      </c>
      <c r="AF78" s="9059">
        <f>VLOOKUP(C78,'Data Products'!$A:$J,10,0)</f>
      </c>
      <c r="AG78" s="9060">
        <f t="shared" si="6"/>
      </c>
      <c r="AH78" s="9060">
        <f t="shared" si="14"/>
      </c>
      <c r="AI78" s="9062"/>
      <c r="AJ78" s="9063"/>
      <c r="AK78" s="9063">
        <v>50</v>
      </c>
      <c r="AL78" s="9062"/>
      <c r="AM78" s="9063"/>
      <c r="AN78" s="9063"/>
    </row>
    <row customHeight="true" hidden="true" ht="18" r="79">
      <c r="A79" s="9111">
        <v>26</v>
      </c>
      <c r="B79" s="9049" t="s">
        <v>10979</v>
      </c>
      <c r="C79" s="9049" t="s">
        <v>11088</v>
      </c>
      <c r="D79" s="9050">
        <v>0</v>
      </c>
      <c r="E79" s="9064">
        <v>0</v>
      </c>
      <c r="F79" s="9112"/>
      <c r="G79" s="9113"/>
      <c r="H79" s="9114"/>
      <c r="I79" s="9053">
        <v>45650</v>
      </c>
      <c r="J79" s="9054">
        <f t="shared" si="18"/>
      </c>
      <c r="K79" s="9050">
        <v>0</v>
      </c>
      <c r="L79" s="9050">
        <v>0</v>
      </c>
      <c r="M79" s="9050">
        <v>150</v>
      </c>
      <c r="N79" s="9050">
        <v>300</v>
      </c>
      <c r="O79" s="9049" t="s">
        <v>11018</v>
      </c>
      <c r="P79" s="9091"/>
      <c r="Q79" s="9091"/>
      <c r="R79" s="9123"/>
      <c r="S79" s="9088"/>
      <c r="T79" s="9091"/>
      <c r="U79" s="9091"/>
      <c r="V79" s="9091"/>
      <c r="W79" s="9091"/>
      <c r="X79" s="9091"/>
      <c r="Y79" s="9091"/>
      <c r="Z79" s="9091"/>
      <c r="AA79" s="9091"/>
      <c r="AB79" s="9117">
        <f t="shared" si="1"/>
      </c>
      <c r="AC79" s="9070">
        <f t="shared" si="4"/>
      </c>
      <c r="AD79" s="9057">
        <f t="shared" si="12"/>
      </c>
      <c r="AE79" s="9071">
        <f t="shared" si="20"/>
      </c>
      <c r="AF79" s="9059">
        <f>VLOOKUP(C79,'Data Products'!$A:$J,10,0)</f>
      </c>
      <c r="AG79" s="9060">
        <f t="shared" si="6"/>
      </c>
      <c r="AH79" s="9060">
        <f t="shared" si="14"/>
      </c>
      <c r="AI79" s="9062"/>
      <c r="AJ79" s="9063"/>
      <c r="AK79" s="9063">
        <v>80</v>
      </c>
      <c r="AL79" s="9062"/>
      <c r="AM79" s="9063"/>
      <c r="AN79" s="9063"/>
    </row>
    <row customHeight="true" hidden="true" ht="18" r="80">
      <c r="A80" s="9111">
        <v>27</v>
      </c>
      <c r="B80" s="9049" t="s">
        <v>10979</v>
      </c>
      <c r="C80" s="9049" t="s">
        <v>11089</v>
      </c>
      <c r="D80" s="9050">
        <v>0</v>
      </c>
      <c r="E80" s="9064">
        <v>0</v>
      </c>
      <c r="F80" s="9112"/>
      <c r="G80" s="9113">
        <f>VLOOKUP(C80,'Data Products'!$A:$J,2,0)</f>
      </c>
      <c r="H80" s="9122">
        <f t="shared" ref="H80:H125" si="10">IFERROR(G80-TODAY(),"")</f>
      </c>
      <c r="I80" s="9053">
        <v>45650</v>
      </c>
      <c r="J80" s="9054">
        <f t="shared" si="18"/>
      </c>
      <c r="K80" s="9050">
        <v>0</v>
      </c>
      <c r="L80" s="9050">
        <v>0</v>
      </c>
      <c r="M80" s="9050">
        <v>100</v>
      </c>
      <c r="N80" s="9050">
        <v>250</v>
      </c>
      <c r="O80" s="9049" t="s">
        <v>11018</v>
      </c>
      <c r="P80" s="9091"/>
      <c r="Q80" s="9091"/>
      <c r="R80" s="9116"/>
      <c r="S80" s="9088"/>
      <c r="T80" s="9091"/>
      <c r="U80" s="9091"/>
      <c r="V80" s="9091"/>
      <c r="W80" s="9091"/>
      <c r="X80" s="9091"/>
      <c r="Y80" s="9091"/>
      <c r="Z80" s="9091"/>
      <c r="AA80" s="9091"/>
      <c r="AB80" s="9117">
        <f t="shared" si="1"/>
      </c>
      <c r="AC80" s="9065">
        <f t="shared" si="4"/>
      </c>
      <c r="AD80" s="9057">
        <f t="shared" si="12"/>
      </c>
      <c r="AE80" s="9066">
        <f t="shared" si="20"/>
      </c>
      <c r="AF80" s="9059">
        <f>VLOOKUP(C80,'Data Products'!$A:$J,10,0)</f>
      </c>
      <c r="AG80" s="9060">
        <f t="shared" si="6"/>
      </c>
      <c r="AH80" s="9060">
        <f t="shared" si="14"/>
      </c>
      <c r="AI80" s="9062"/>
      <c r="AJ80" s="9063"/>
      <c r="AK80" s="9063">
        <v>60</v>
      </c>
      <c r="AL80" s="9062"/>
      <c r="AM80" s="9063"/>
      <c r="AN80" s="9063"/>
    </row>
    <row customHeight="true" hidden="true" ht="18" r="81">
      <c r="A81" s="9111">
        <v>28</v>
      </c>
      <c r="B81" s="9049" t="s">
        <v>10979</v>
      </c>
      <c r="C81" s="9049" t="s">
        <v>11090</v>
      </c>
      <c r="D81" s="9050">
        <v>0</v>
      </c>
      <c r="E81" s="9064">
        <v>0</v>
      </c>
      <c r="F81" s="9112" t="s">
        <v>11091</v>
      </c>
      <c r="G81" s="9113">
        <f>VLOOKUP(C81,'Data Products'!$A:$J,2,0)</f>
      </c>
      <c r="H81" s="9122">
        <f t="shared" si="10"/>
      </c>
      <c r="I81" s="9053">
        <v>45678</v>
      </c>
      <c r="J81" s="9054">
        <f t="shared" si="18"/>
      </c>
      <c r="K81" s="9050">
        <v>0</v>
      </c>
      <c r="L81" s="9050">
        <v>0</v>
      </c>
      <c r="M81" s="9050">
        <v>0</v>
      </c>
      <c r="N81" s="9050">
        <v>0</v>
      </c>
      <c r="O81" s="9049" t="s">
        <v>11018</v>
      </c>
      <c r="P81" s="9091"/>
      <c r="Q81" s="9091"/>
      <c r="R81" s="9116"/>
      <c r="S81" s="9088"/>
      <c r="T81" s="9091"/>
      <c r="U81" s="9091"/>
      <c r="V81" s="9091"/>
      <c r="W81" s="9091"/>
      <c r="X81" s="9091"/>
      <c r="Y81" s="9091"/>
      <c r="Z81" s="9091"/>
      <c r="AA81" s="9091"/>
      <c r="AB81" s="9117">
        <f t="shared" si="1"/>
      </c>
      <c r="AC81" s="9065">
        <f t="shared" si="4"/>
      </c>
      <c r="AD81" s="9057">
        <f t="shared" si="12"/>
      </c>
      <c r="AE81" s="9066">
        <f t="shared" si="20"/>
      </c>
      <c r="AF81" s="9059">
        <f>VLOOKUP(C81,'Data Products'!$A:$J,10,0)</f>
      </c>
      <c r="AG81" s="9060">
        <f t="shared" si="6"/>
      </c>
      <c r="AH81" s="9060">
        <f t="shared" si="14"/>
      </c>
      <c r="AI81" s="9072" t="s">
        <v>11092</v>
      </c>
      <c r="AJ81" s="9063"/>
      <c r="AK81" s="9063">
        <v>40</v>
      </c>
      <c r="AL81" s="9062"/>
      <c r="AM81" s="9063"/>
      <c r="AN81" s="9063"/>
    </row>
    <row customHeight="true" hidden="true" ht="18" r="82">
      <c r="A82" s="9111">
        <v>29</v>
      </c>
      <c r="B82" s="9049" t="s">
        <v>10979</v>
      </c>
      <c r="C82" s="9049" t="s">
        <v>11093</v>
      </c>
      <c r="D82" s="9050">
        <v>0</v>
      </c>
      <c r="E82" s="9050">
        <v>0</v>
      </c>
      <c r="F82" s="9112"/>
      <c r="G82" s="9113">
        <f>VLOOKUP(C82,'Data Products'!$A:$J,2,0)</f>
      </c>
      <c r="H82" s="9122">
        <f t="shared" si="10"/>
      </c>
      <c r="I82" s="9053">
        <v>45824</v>
      </c>
      <c r="J82" s="9054">
        <f t="shared" si="18"/>
      </c>
      <c r="K82" s="9050">
        <v>0</v>
      </c>
      <c r="L82" s="9050">
        <v>0</v>
      </c>
      <c r="M82" s="9050">
        <v>0</v>
      </c>
      <c r="N82" s="9050">
        <v>0</v>
      </c>
      <c r="O82" s="9049" t="s">
        <v>11018</v>
      </c>
      <c r="P82" s="9091"/>
      <c r="Q82" s="9091"/>
      <c r="R82" s="9116"/>
      <c r="S82" s="9088"/>
      <c r="T82" s="9091"/>
      <c r="U82" s="9091"/>
      <c r="V82" s="9091"/>
      <c r="W82" s="9091"/>
      <c r="X82" s="9091"/>
      <c r="Y82" s="9091"/>
      <c r="Z82" s="9091"/>
      <c r="AA82" s="9091"/>
      <c r="AB82" s="9117">
        <f t="shared" si="1"/>
      </c>
      <c r="AC82" s="9065">
        <f t="shared" si="4"/>
      </c>
      <c r="AD82" s="9057">
        <f t="shared" si="12"/>
      </c>
      <c r="AE82" s="9066">
        <f t="shared" si="20"/>
      </c>
      <c r="AF82" s="9059">
        <f>VLOOKUP(C82,'Data Products'!$A:$J,10,0)</f>
      </c>
      <c r="AG82" s="9060">
        <f t="shared" si="6"/>
      </c>
      <c r="AH82" s="9060">
        <f t="shared" si="14"/>
      </c>
      <c r="AI82" s="9062" t="s">
        <v>11094</v>
      </c>
      <c r="AJ82" s="9063"/>
      <c r="AK82" s="9063"/>
      <c r="AL82" s="9062"/>
      <c r="AM82" s="9063"/>
      <c r="AN82" s="9063"/>
    </row>
    <row customHeight="true" hidden="true" ht="18" r="83">
      <c r="A83" s="9111">
        <v>30</v>
      </c>
      <c r="B83" s="9049" t="s">
        <v>10979</v>
      </c>
      <c r="C83" s="9049" t="s">
        <v>11095</v>
      </c>
      <c r="D83" s="9050">
        <v>0</v>
      </c>
      <c r="E83" s="9050">
        <v>0</v>
      </c>
      <c r="F83" s="9112"/>
      <c r="G83" s="9113">
        <f>VLOOKUP(C83,'Data Products'!$A:$J,2,0)</f>
      </c>
      <c r="H83" s="9122">
        <f t="shared" si="10"/>
      </c>
      <c r="I83" s="9053">
        <v>45824</v>
      </c>
      <c r="J83" s="9054">
        <f t="shared" si="18"/>
      </c>
      <c r="K83" s="9050">
        <v>0</v>
      </c>
      <c r="L83" s="9050">
        <v>0</v>
      </c>
      <c r="M83" s="9050">
        <v>100</v>
      </c>
      <c r="N83" s="9050">
        <v>150</v>
      </c>
      <c r="O83" s="9049" t="s">
        <v>11018</v>
      </c>
      <c r="P83" s="9091"/>
      <c r="Q83" s="9091"/>
      <c r="R83" s="9116"/>
      <c r="S83" s="9088"/>
      <c r="T83" s="9091"/>
      <c r="U83" s="9091"/>
      <c r="V83" s="9091"/>
      <c r="W83" s="9091"/>
      <c r="X83" s="9091"/>
      <c r="Y83" s="9091"/>
      <c r="Z83" s="9091"/>
      <c r="AA83" s="9091"/>
      <c r="AB83" s="9117">
        <f t="shared" si="1"/>
      </c>
      <c r="AC83" s="9070">
        <f t="shared" si="4"/>
      </c>
      <c r="AD83" s="9057">
        <f t="shared" si="12"/>
      </c>
      <c r="AE83" s="9071">
        <f t="shared" si="20"/>
      </c>
      <c r="AF83" s="9059">
        <f>VLOOKUP(C83,'Data Products'!$A:$J,10,0)</f>
      </c>
      <c r="AG83" s="9060">
        <f t="shared" si="6"/>
      </c>
      <c r="AH83" s="9060">
        <f t="shared" si="14"/>
      </c>
      <c r="AI83" s="9062"/>
      <c r="AJ83" s="9063"/>
      <c r="AK83" s="9063"/>
      <c r="AL83" s="9062"/>
      <c r="AM83" s="9063"/>
      <c r="AN83" s="9063"/>
    </row>
    <row customHeight="true" hidden="true" ht="18" r="84">
      <c r="A84" s="9111">
        <v>31</v>
      </c>
      <c r="B84" s="9049" t="s">
        <v>10979</v>
      </c>
      <c r="C84" s="9049" t="s">
        <v>11096</v>
      </c>
      <c r="D84" s="9050">
        <v>0</v>
      </c>
      <c r="E84" s="9064">
        <v>0</v>
      </c>
      <c r="F84" s="9112"/>
      <c r="G84" s="9113">
        <f>VLOOKUP(C84,'Data Products'!$A:$J,2,0)</f>
      </c>
      <c r="H84" s="9122">
        <f t="shared" si="10"/>
      </c>
      <c r="I84" s="9124"/>
      <c r="J84" s="9054">
        <f t="shared" si="18"/>
      </c>
      <c r="K84" s="9050">
        <v>0</v>
      </c>
      <c r="L84" s="9050">
        <v>0</v>
      </c>
      <c r="M84" s="9050">
        <v>0</v>
      </c>
      <c r="N84" s="9050">
        <v>0</v>
      </c>
      <c r="O84" s="9049" t="s">
        <v>11097</v>
      </c>
      <c r="P84" s="9091"/>
      <c r="Q84" s="9091"/>
      <c r="R84" s="9116"/>
      <c r="S84" s="9088"/>
      <c r="T84" s="9091"/>
      <c r="U84" s="9091"/>
      <c r="V84" s="9091"/>
      <c r="W84" s="9091"/>
      <c r="X84" s="9091"/>
      <c r="Y84" s="9091"/>
      <c r="Z84" s="9091"/>
      <c r="AA84" s="9091"/>
      <c r="AB84" s="9117">
        <f t="shared" si="1"/>
      </c>
      <c r="AC84" s="9065">
        <f t="shared" si="4"/>
      </c>
      <c r="AD84" s="9057">
        <f t="shared" si="12"/>
      </c>
      <c r="AE84" s="9066">
        <f t="shared" si="20"/>
      </c>
      <c r="AF84" s="9059">
        <f>VLOOKUP(C84,'Data Products'!$A:$J,10,0)</f>
      </c>
      <c r="AG84" s="9060">
        <f t="shared" si="6"/>
      </c>
      <c r="AH84" s="9060">
        <f t="shared" si="14"/>
      </c>
      <c r="AI84" s="9062"/>
      <c r="AJ84" s="9063"/>
      <c r="AK84" s="9063"/>
      <c r="AL84" s="9062"/>
      <c r="AM84" s="9063"/>
      <c r="AN84" s="9063"/>
    </row>
    <row customHeight="true" hidden="true" ht="18" r="85">
      <c r="A85" s="9111">
        <v>32</v>
      </c>
      <c r="B85" s="9049" t="s">
        <v>10979</v>
      </c>
      <c r="C85" s="9049" t="s">
        <v>11098</v>
      </c>
      <c r="D85" s="9050">
        <v>0</v>
      </c>
      <c r="E85" s="9064">
        <v>0</v>
      </c>
      <c r="F85" s="9112"/>
      <c r="G85" s="9113">
        <f>VLOOKUP(C85,'Data Products'!$A:$J,2,0)</f>
      </c>
      <c r="H85" s="9122">
        <f t="shared" si="10"/>
      </c>
      <c r="I85" s="9124"/>
      <c r="J85" s="9054">
        <f t="shared" si="18"/>
      </c>
      <c r="K85" s="9050">
        <v>0</v>
      </c>
      <c r="L85" s="9050">
        <v>0</v>
      </c>
      <c r="M85" s="9050">
        <v>0</v>
      </c>
      <c r="N85" s="9050">
        <v>0</v>
      </c>
      <c r="O85" s="9049" t="s">
        <v>11097</v>
      </c>
      <c r="P85" s="9091"/>
      <c r="Q85" s="9091"/>
      <c r="R85" s="9116"/>
      <c r="S85" s="9088"/>
      <c r="T85" s="9091"/>
      <c r="U85" s="9091"/>
      <c r="V85" s="9091"/>
      <c r="W85" s="9091"/>
      <c r="X85" s="9091"/>
      <c r="Y85" s="9091"/>
      <c r="Z85" s="9091"/>
      <c r="AA85" s="9091"/>
      <c r="AB85" s="9117">
        <f t="shared" si="1"/>
      </c>
      <c r="AC85" s="9065">
        <f t="shared" si="4"/>
      </c>
      <c r="AD85" s="9057">
        <f t="shared" si="12"/>
      </c>
      <c r="AE85" s="9066">
        <f t="shared" si="20"/>
      </c>
      <c r="AF85" s="9059">
        <f>VLOOKUP(C85,'Data Products'!$A:$J,10,0)</f>
      </c>
      <c r="AG85" s="9060">
        <f t="shared" si="6"/>
      </c>
      <c r="AH85" s="9060">
        <f t="shared" si="14"/>
      </c>
      <c r="AI85" s="9062"/>
      <c r="AJ85" s="9063"/>
      <c r="AK85" s="9063"/>
      <c r="AL85" s="9062"/>
      <c r="AM85" s="9063"/>
      <c r="AN85" s="9063"/>
    </row>
    <row customHeight="true" hidden="true" ht="18" r="86">
      <c r="A86" s="9111">
        <v>33</v>
      </c>
      <c r="B86" s="9120" t="s">
        <v>10979</v>
      </c>
      <c r="C86" s="9120" t="s">
        <v>11099</v>
      </c>
      <c r="D86" s="9050">
        <v>0</v>
      </c>
      <c r="E86" s="9064">
        <v>0</v>
      </c>
      <c r="F86" s="9112"/>
      <c r="G86" s="9113">
        <f>VLOOKUP(C86,'Data Products'!$A:$J,2,0)</f>
      </c>
      <c r="H86" s="9122">
        <f t="shared" si="10"/>
      </c>
      <c r="I86" s="9124"/>
      <c r="J86" s="9054">
        <f t="shared" si="18"/>
      </c>
      <c r="K86" s="9050">
        <v>0</v>
      </c>
      <c r="L86" s="9050">
        <v>0</v>
      </c>
      <c r="M86" s="9125">
        <v>0</v>
      </c>
      <c r="N86" s="9125">
        <v>0</v>
      </c>
      <c r="O86" s="9049" t="s">
        <v>11097</v>
      </c>
      <c r="P86" s="9091"/>
      <c r="Q86" s="9091"/>
      <c r="R86" s="9116"/>
      <c r="S86" s="9091"/>
      <c r="T86" s="9091"/>
      <c r="U86" s="9091"/>
      <c r="V86" s="9091"/>
      <c r="W86" s="9091"/>
      <c r="X86" s="9091"/>
      <c r="Y86" s="9091"/>
      <c r="Z86" s="9091"/>
      <c r="AA86" s="9091"/>
      <c r="AB86" s="9117">
        <f t="shared" si="1"/>
      </c>
      <c r="AC86" s="9065">
        <f t="shared" si="4"/>
      </c>
      <c r="AD86" s="9057">
        <f t="shared" si="12"/>
      </c>
      <c r="AE86" s="9066">
        <f t="shared" si="20"/>
      </c>
      <c r="AF86" s="9059">
        <f>VLOOKUP(C86,'Data Products'!$A:$J,10,0)</f>
      </c>
      <c r="AG86" s="9060">
        <f t="shared" si="6"/>
      </c>
      <c r="AH86" s="9060">
        <f t="shared" si="14"/>
      </c>
      <c r="AI86" s="9062"/>
      <c r="AJ86" s="9063"/>
      <c r="AK86" s="9063"/>
      <c r="AL86" s="9062"/>
      <c r="AM86" s="9063"/>
      <c r="AN86" s="9063"/>
    </row>
    <row r="87">
      <c r="A87" s="9111">
        <v>34</v>
      </c>
      <c r="B87" s="9111" t="s">
        <v>10976</v>
      </c>
      <c r="C87" s="9049" t="s">
        <v>11100</v>
      </c>
      <c r="D87" s="9073">
        <v>780</v>
      </c>
      <c r="E87" s="9073">
        <v>780</v>
      </c>
      <c r="F87" s="9126" t="s">
        <v>11101</v>
      </c>
      <c r="G87" s="9113">
        <f>VLOOKUP(C87,'Data Products'!$A:$J,2,0)</f>
      </c>
      <c r="H87" s="9127">
        <f t="shared" si="10"/>
      </c>
      <c r="I87" s="9053">
        <v>45694</v>
      </c>
      <c r="J87" s="9054">
        <f t="shared" si="18"/>
      </c>
      <c r="K87" s="9125">
        <v>454</v>
      </c>
      <c r="L87" s="9125">
        <v>624</v>
      </c>
      <c r="M87" s="9050">
        <v>0</v>
      </c>
      <c r="N87" s="9050">
        <v>0</v>
      </c>
      <c r="O87" s="9120" t="s">
        <v>11102</v>
      </c>
      <c r="P87" s="9091"/>
      <c r="Q87" s="9091"/>
      <c r="R87" s="9116"/>
      <c r="S87" s="9091"/>
      <c r="T87" s="9091"/>
      <c r="U87" s="9091"/>
      <c r="V87" s="9091"/>
      <c r="W87" s="9091"/>
      <c r="X87" s="9091"/>
      <c r="Y87" s="9091"/>
      <c r="Z87" s="9091"/>
      <c r="AA87" s="9091"/>
      <c r="AB87" s="9117">
        <f t="shared" si="1"/>
      </c>
      <c r="AC87" s="9070">
        <f t="shared" si="4"/>
      </c>
      <c r="AD87" s="9057">
        <f t="shared" si="12"/>
      </c>
      <c r="AE87" s="9071">
        <f t="shared" si="20"/>
      </c>
      <c r="AF87" s="9059">
        <f>VLOOKUP(C87,'Data Products'!$A:$J,10,0)</f>
      </c>
      <c r="AG87" s="9060">
        <f t="shared" si="6"/>
      </c>
      <c r="AH87" s="9060">
        <f t="shared" si="14"/>
      </c>
      <c r="AI87" s="9072"/>
      <c r="AJ87" s="9063"/>
      <c r="AK87" s="9063">
        <v>50</v>
      </c>
      <c r="AL87" s="9062"/>
      <c r="AM87" s="9063"/>
      <c r="AN87" s="9063"/>
    </row>
    <row customHeight="true" hidden="true" ht="18" r="88">
      <c r="A88" s="9111">
        <v>35</v>
      </c>
      <c r="B88" s="9121" t="s">
        <v>11004</v>
      </c>
      <c r="C88" s="9121" t="s">
        <v>11103</v>
      </c>
      <c r="D88" s="9128">
        <v>0</v>
      </c>
      <c r="E88" s="9064">
        <v>0</v>
      </c>
      <c r="F88" s="9112"/>
      <c r="G88" s="9113">
        <f>VLOOKUP(C88,'Data Products'!$A:$J,2,0)</f>
      </c>
      <c r="H88" s="9122">
        <f t="shared" si="10"/>
      </c>
      <c r="I88" s="9053">
        <v>45433</v>
      </c>
      <c r="J88" s="9054">
        <f t="shared" si="18"/>
      </c>
      <c r="K88" s="9050">
        <v>0</v>
      </c>
      <c r="L88" s="9050">
        <v>0</v>
      </c>
      <c r="M88" s="9128">
        <v>0</v>
      </c>
      <c r="N88" s="9128">
        <v>0</v>
      </c>
      <c r="O88" s="9049" t="s">
        <v>11102</v>
      </c>
      <c r="P88" s="9091"/>
      <c r="Q88" s="9091"/>
      <c r="R88" s="9116"/>
      <c r="S88" s="9091"/>
      <c r="T88" s="9091"/>
      <c r="U88" s="9091"/>
      <c r="V88" s="9091"/>
      <c r="W88" s="9091"/>
      <c r="X88" s="9091"/>
      <c r="Y88" s="9091"/>
      <c r="Z88" s="9091"/>
      <c r="AA88" s="9091"/>
      <c r="AB88" s="9117">
        <f t="shared" si="1"/>
      </c>
      <c r="AC88" s="9070">
        <f t="shared" si="4"/>
      </c>
      <c r="AD88" s="9057">
        <f t="shared" si="12"/>
      </c>
      <c r="AE88" s="9071">
        <f t="shared" si="20"/>
      </c>
      <c r="AF88" s="9059">
        <f>VLOOKUP(C88,'Data Products'!$A:$J,10,0)</f>
      </c>
      <c r="AG88" s="9060">
        <f t="shared" si="6"/>
      </c>
      <c r="AH88" s="9060">
        <f t="shared" si="14"/>
      </c>
      <c r="AI88" s="9062"/>
      <c r="AJ88" s="9079"/>
      <c r="AK88" s="9079"/>
      <c r="AL88" s="9072"/>
      <c r="AM88" s="9079"/>
      <c r="AN88" s="9079"/>
    </row>
    <row customHeight="true" hidden="true" ht="18" r="89">
      <c r="A89" s="9111">
        <v>36</v>
      </c>
      <c r="B89" s="9121" t="s">
        <v>11004</v>
      </c>
      <c r="C89" s="9049" t="s">
        <v>11104</v>
      </c>
      <c r="D89" s="9050">
        <v>0</v>
      </c>
      <c r="E89" s="9050">
        <v>0</v>
      </c>
      <c r="F89" s="9129"/>
      <c r="G89" s="9113">
        <f>VLOOKUP(C89,'Data Products'!$A:$J,2,0)</f>
      </c>
      <c r="H89" s="9122">
        <f t="shared" si="10"/>
      </c>
      <c r="I89" s="9053">
        <v>45433</v>
      </c>
      <c r="J89" s="9054">
        <f t="shared" si="18"/>
      </c>
      <c r="K89" s="9050">
        <v>0</v>
      </c>
      <c r="L89" s="9050">
        <v>0</v>
      </c>
      <c r="M89" s="9050">
        <v>0</v>
      </c>
      <c r="N89" s="9050">
        <v>0</v>
      </c>
      <c r="O89" s="9049" t="s">
        <v>11102</v>
      </c>
      <c r="P89" s="9091"/>
      <c r="Q89" s="9091"/>
      <c r="R89" s="9116"/>
      <c r="S89" s="9091"/>
      <c r="T89" s="9091"/>
      <c r="U89" s="9091"/>
      <c r="V89" s="9091"/>
      <c r="W89" s="9091"/>
      <c r="X89" s="9091"/>
      <c r="Y89" s="9091"/>
      <c r="Z89" s="9091"/>
      <c r="AA89" s="9091"/>
      <c r="AB89" s="9117">
        <f t="shared" si="1"/>
      </c>
      <c r="AC89" s="9070">
        <f t="shared" si="4"/>
      </c>
      <c r="AD89" s="9057">
        <f t="shared" si="12"/>
      </c>
      <c r="AE89" s="9071">
        <f t="shared" si="20"/>
      </c>
      <c r="AF89" s="9059">
        <f>VLOOKUP(C89,'Data Products'!$A:$J,10,0)</f>
      </c>
      <c r="AG89" s="9060">
        <f t="shared" si="6"/>
      </c>
      <c r="AH89" s="9060">
        <f t="shared" si="14"/>
      </c>
      <c r="AI89" s="9062"/>
      <c r="AJ89" s="9063"/>
      <c r="AK89" s="9063"/>
      <c r="AL89" s="9062"/>
      <c r="AM89" s="9063"/>
      <c r="AN89" s="9063"/>
    </row>
    <row customHeight="true" hidden="true" ht="18" r="90">
      <c r="A90" s="9111">
        <v>37</v>
      </c>
      <c r="B90" s="9121" t="s">
        <v>11004</v>
      </c>
      <c r="C90" s="9049" t="s">
        <v>11105</v>
      </c>
      <c r="D90" s="9050">
        <v>0</v>
      </c>
      <c r="E90" s="9050">
        <v>0</v>
      </c>
      <c r="F90" s="9129"/>
      <c r="G90" s="9113">
        <f>VLOOKUP(C90,'Data Products'!$A:$J,2,0)</f>
      </c>
      <c r="H90" s="9122">
        <f t="shared" si="10"/>
      </c>
      <c r="I90" s="9053">
        <v>45433</v>
      </c>
      <c r="J90" s="9054">
        <f t="shared" si="18"/>
      </c>
      <c r="K90" s="9050">
        <v>0</v>
      </c>
      <c r="L90" s="9050">
        <v>0</v>
      </c>
      <c r="M90" s="9050">
        <v>0</v>
      </c>
      <c r="N90" s="9050">
        <v>0</v>
      </c>
      <c r="O90" s="9049" t="s">
        <v>11102</v>
      </c>
      <c r="P90" s="9091"/>
      <c r="Q90" s="9091"/>
      <c r="R90" s="9116"/>
      <c r="S90" s="9091"/>
      <c r="T90" s="9091"/>
      <c r="U90" s="9091"/>
      <c r="V90" s="9091"/>
      <c r="W90" s="9091"/>
      <c r="X90" s="9091"/>
      <c r="Y90" s="9091"/>
      <c r="Z90" s="9091"/>
      <c r="AA90" s="9091"/>
      <c r="AB90" s="9117">
        <f t="shared" si="1"/>
      </c>
      <c r="AC90" s="9070">
        <f t="shared" si="4"/>
      </c>
      <c r="AD90" s="9057">
        <f t="shared" si="12"/>
      </c>
      <c r="AE90" s="9071">
        <f t="shared" si="20"/>
      </c>
      <c r="AF90" s="9059">
        <f>VLOOKUP(C90,'Data Products'!$A:$J,10,0)</f>
      </c>
      <c r="AG90" s="9060">
        <f t="shared" si="6"/>
      </c>
      <c r="AH90" s="9060">
        <f t="shared" si="14"/>
      </c>
      <c r="AI90" s="9062"/>
      <c r="AJ90" s="9063"/>
      <c r="AK90" s="9063"/>
      <c r="AL90" s="9062"/>
      <c r="AM90" s="9063"/>
      <c r="AN90" s="9063"/>
    </row>
    <row customHeight="true" ht="18" r="91">
      <c r="A91" s="9111">
        <v>38</v>
      </c>
      <c r="B91" s="9121" t="s">
        <v>10976</v>
      </c>
      <c r="C91" s="9049" t="s">
        <v>11106</v>
      </c>
      <c r="D91" s="9050">
        <v>897</v>
      </c>
      <c r="E91" s="9050">
        <v>897</v>
      </c>
      <c r="F91" s="9129"/>
      <c r="G91" s="9113">
        <f>VLOOKUP(C91,'Data Products'!$A:$J,2,0)</f>
      </c>
      <c r="H91">
        <f t="shared" si="10"/>
      </c>
      <c r="I91" s="9090">
        <v>46048</v>
      </c>
      <c r="J91" s="9054">
        <f t="shared" si="18"/>
      </c>
      <c r="K91" s="9050">
        <v>77</v>
      </c>
      <c r="L91" s="9050">
        <v>102</v>
      </c>
      <c r="M91" s="9050">
        <v>0</v>
      </c>
      <c r="N91" s="9050">
        <v>0</v>
      </c>
      <c r="O91" s="9049" t="s">
        <v>11107</v>
      </c>
      <c r="P91" s="9091"/>
      <c r="Q91" s="9091"/>
      <c r="R91" s="9116"/>
      <c r="S91" s="9091"/>
      <c r="T91" s="9091"/>
      <c r="U91" s="9091"/>
      <c r="V91" s="9091"/>
      <c r="W91" s="9091"/>
      <c r="X91" s="9091"/>
      <c r="Y91" s="9091"/>
      <c r="Z91" s="9091"/>
      <c r="AA91" s="9091"/>
      <c r="AB91" s="9117">
        <f t="shared" si="1"/>
      </c>
      <c r="AC91" s="9070">
        <f t="shared" si="4"/>
      </c>
      <c r="AD91" s="9057">
        <f t="shared" si="12"/>
      </c>
      <c r="AE91" s="9071">
        <f t="shared" si="20"/>
      </c>
      <c r="AF91" s="9059">
        <f>VLOOKUP(C91,'Data Products'!$A:$J,10,0)</f>
      </c>
      <c r="AG91" s="9060">
        <f t="shared" si="6"/>
      </c>
      <c r="AH91" s="9060"/>
      <c r="AI91" s="9062"/>
      <c r="AJ91" s="9063"/>
      <c r="AK91" s="9063"/>
      <c r="AL91" s="9062"/>
      <c r="AM91" s="9063"/>
      <c r="AN91" s="9063"/>
    </row>
    <row customHeight="true" hidden="true" ht="18" r="92">
      <c r="A92" s="9111">
        <v>39</v>
      </c>
      <c r="B92" s="9049" t="s">
        <v>10979</v>
      </c>
      <c r="C92" s="9049" t="s">
        <v>11108</v>
      </c>
      <c r="D92" s="9087">
        <v>0</v>
      </c>
      <c r="E92" s="9050">
        <v>0</v>
      </c>
      <c r="F92" s="9129"/>
      <c r="G92" s="9113">
        <f>VLOOKUP(C92,'Data Products'!$A:$J,2,0)</f>
      </c>
      <c r="H92" s="9122">
        <f t="shared" si="10"/>
      </c>
      <c r="I92" s="9053">
        <v>45644</v>
      </c>
      <c r="J92" s="9054">
        <f t="shared" si="18"/>
      </c>
      <c r="K92" s="9050">
        <v>0</v>
      </c>
      <c r="L92" s="9050">
        <v>0</v>
      </c>
      <c r="M92" s="9064">
        <v>0</v>
      </c>
      <c r="N92" s="9064">
        <v>0</v>
      </c>
      <c r="O92" s="9049" t="s">
        <v>11109</v>
      </c>
      <c r="P92" s="9091"/>
      <c r="Q92" s="9091"/>
      <c r="R92" s="9116"/>
      <c r="S92" s="9091"/>
      <c r="T92" s="9091"/>
      <c r="U92" s="9091"/>
      <c r="V92" s="9091"/>
      <c r="W92" s="9091"/>
      <c r="X92" s="9091"/>
      <c r="Y92" s="9091"/>
      <c r="Z92" s="9091"/>
      <c r="AA92" s="9091"/>
      <c r="AB92" s="9130">
        <f t="shared" si="1"/>
      </c>
      <c r="AC92" s="9131">
        <f t="shared" si="4"/>
      </c>
      <c r="AD92" s="9057">
        <f t="shared" si="12"/>
      </c>
      <c r="AE92" s="9066">
        <f t="shared" si="20"/>
      </c>
      <c r="AF92" s="9059">
        <f>VLOOKUP(C92,'Data Products'!$A:$J,10,0)</f>
      </c>
      <c r="AG92" s="9132">
        <f t="shared" si="6"/>
      </c>
      <c r="AH92" s="9060">
        <f t="shared" ref="AH92:AH125" si="15">IF(H92&lt;=90,D92,0)</f>
      </c>
      <c r="AI92" s="9133"/>
      <c r="AJ92" s="9063"/>
      <c r="AK92" s="9063"/>
      <c r="AL92" s="9062"/>
      <c r="AM92" s="9063"/>
      <c r="AN92" s="9063"/>
    </row>
    <row customHeight="true" hidden="true" ht="18" r="93">
      <c r="A93" s="9111">
        <v>40</v>
      </c>
      <c r="B93" s="9049" t="s">
        <v>10979</v>
      </c>
      <c r="C93" s="9049" t="s">
        <v>11110</v>
      </c>
      <c r="D93" s="9050">
        <v>0</v>
      </c>
      <c r="E93" s="9050">
        <v>0</v>
      </c>
      <c r="F93" s="9129"/>
      <c r="G93" s="9113">
        <f>VLOOKUP(C93,'Data Products'!$A:$J,2,0)</f>
      </c>
      <c r="H93" s="9122">
        <f t="shared" si="10"/>
      </c>
      <c r="I93" s="9053">
        <v>45602</v>
      </c>
      <c r="J93" s="9054">
        <f t="shared" si="18"/>
      </c>
      <c r="K93" s="9050">
        <v>0</v>
      </c>
      <c r="L93" s="9050">
        <v>0</v>
      </c>
      <c r="M93" s="9087">
        <v>0</v>
      </c>
      <c r="N93" s="9087">
        <v>0</v>
      </c>
      <c r="O93" s="9049" t="s">
        <v>11109</v>
      </c>
      <c r="P93" s="9091"/>
      <c r="Q93" s="9091"/>
      <c r="R93" s="9091"/>
      <c r="S93" s="9091"/>
      <c r="T93" s="9091"/>
      <c r="U93" s="9091"/>
      <c r="V93" s="9091"/>
      <c r="W93" s="9091"/>
      <c r="X93" s="9091"/>
      <c r="Y93" s="9091"/>
      <c r="Z93" s="9091"/>
      <c r="AA93" s="9091"/>
      <c r="AB93" s="9117">
        <f t="shared" si="1"/>
      </c>
      <c r="AC93" s="9131">
        <f t="shared" si="4"/>
      </c>
      <c r="AD93" s="9057">
        <f t="shared" si="12"/>
      </c>
      <c r="AE93" s="9066">
        <f t="shared" si="20"/>
      </c>
      <c r="AF93" s="9059">
        <f>VLOOKUP(C93,'Data Products'!$A:$J,10,0)</f>
      </c>
      <c r="AG93" s="9132">
        <f t="shared" si="6"/>
      </c>
      <c r="AH93" s="9060">
        <f t="shared" si="15"/>
      </c>
      <c r="AI93" s="9133"/>
      <c r="AJ93" s="9063"/>
      <c r="AK93" s="9063"/>
      <c r="AL93" s="9062"/>
      <c r="AM93" s="9063"/>
      <c r="AN93" s="9063"/>
    </row>
    <row customHeight="true" hidden="true" ht="18" r="94">
      <c r="A94" s="9111">
        <v>41</v>
      </c>
      <c r="B94" s="9049" t="s">
        <v>10979</v>
      </c>
      <c r="C94" s="9049" t="s">
        <v>11111</v>
      </c>
      <c r="D94" s="9050">
        <v>0</v>
      </c>
      <c r="E94" s="9050">
        <v>0</v>
      </c>
      <c r="F94" s="9129"/>
      <c r="G94" s="9113">
        <f>VLOOKUP(C94,'Data Products'!$A:$J,2,0)</f>
      </c>
      <c r="H94" s="9122">
        <f t="shared" si="10"/>
      </c>
      <c r="I94" s="9053">
        <v>45602</v>
      </c>
      <c r="J94" s="9054">
        <f t="shared" si="18"/>
      </c>
      <c r="K94" s="9050">
        <v>0</v>
      </c>
      <c r="L94" s="9050">
        <v>0</v>
      </c>
      <c r="M94" s="9087">
        <v>0</v>
      </c>
      <c r="N94" s="9087">
        <v>0</v>
      </c>
      <c r="O94" s="9049" t="s">
        <v>11109</v>
      </c>
      <c r="P94" s="9091"/>
      <c r="Q94" s="9091"/>
      <c r="R94" s="9091"/>
      <c r="S94" s="9091"/>
      <c r="T94" s="9091"/>
      <c r="U94" s="9091"/>
      <c r="V94" s="9091"/>
      <c r="W94" s="9091"/>
      <c r="X94" s="9091"/>
      <c r="Y94" s="9091"/>
      <c r="Z94" s="9091"/>
      <c r="AA94" s="9091"/>
      <c r="AB94" s="9117">
        <f t="shared" si="1"/>
      </c>
      <c r="AC94" s="9131">
        <f t="shared" si="4"/>
      </c>
      <c r="AD94" s="9057">
        <f t="shared" si="12"/>
      </c>
      <c r="AE94" s="9066">
        <f t="shared" si="20"/>
      </c>
      <c r="AF94" s="9059">
        <f>VLOOKUP(C94,'Data Products'!$A:$J,10,0)</f>
      </c>
      <c r="AG94" s="9132">
        <f t="shared" si="6"/>
      </c>
      <c r="AH94" s="9060">
        <f t="shared" si="15"/>
      </c>
      <c r="AI94" s="9133"/>
      <c r="AJ94" s="9063"/>
      <c r="AK94" s="9063"/>
      <c r="AL94" s="9062"/>
      <c r="AM94" s="9063"/>
      <c r="AN94" s="9063"/>
    </row>
    <row customHeight="true" hidden="true" ht="18" r="95">
      <c r="A95" s="9111">
        <v>42</v>
      </c>
      <c r="B95" s="9049" t="s">
        <v>10979</v>
      </c>
      <c r="C95" s="9049" t="s">
        <v>11112</v>
      </c>
      <c r="D95" s="9050">
        <v>0</v>
      </c>
      <c r="E95" s="9050">
        <v>0</v>
      </c>
      <c r="F95" s="9129"/>
      <c r="G95" s="9113">
        <f>VLOOKUP(C95,'Data Products'!$A:$J,2,0)</f>
      </c>
      <c r="H95" s="9122">
        <f t="shared" si="10"/>
      </c>
      <c r="I95" s="9053">
        <v>45602</v>
      </c>
      <c r="J95" s="9054">
        <f t="shared" si="18"/>
      </c>
      <c r="K95" s="9050">
        <v>0</v>
      </c>
      <c r="L95" s="9050">
        <v>0</v>
      </c>
      <c r="M95" s="9087">
        <v>0</v>
      </c>
      <c r="N95" s="9087">
        <v>0</v>
      </c>
      <c r="O95" s="9049" t="s">
        <v>11109</v>
      </c>
      <c r="P95" s="9091"/>
      <c r="Q95" s="9091"/>
      <c r="R95" s="9091"/>
      <c r="S95" s="9091"/>
      <c r="T95" s="9091"/>
      <c r="U95" s="9091"/>
      <c r="V95" s="9091"/>
      <c r="W95" s="9091"/>
      <c r="X95" s="9091"/>
      <c r="Y95" s="9091"/>
      <c r="Z95" s="9091"/>
      <c r="AA95" s="9091"/>
      <c r="AB95" s="9117">
        <f t="shared" si="1"/>
      </c>
      <c r="AC95" s="9131">
        <f t="shared" si="4"/>
      </c>
      <c r="AD95" s="9057">
        <f t="shared" si="12"/>
      </c>
      <c r="AE95" s="9066">
        <f t="shared" si="20"/>
      </c>
      <c r="AF95" s="9059">
        <f>VLOOKUP(C95,'Data Products'!$A:$J,10,0)</f>
      </c>
      <c r="AG95" s="9134">
        <f t="shared" si="6"/>
      </c>
      <c r="AH95" s="9060">
        <f t="shared" si="15"/>
      </c>
      <c r="AI95" s="9133"/>
      <c r="AJ95" s="9063"/>
      <c r="AK95" s="9063"/>
      <c r="AL95" s="9062"/>
      <c r="AM95" s="9063"/>
      <c r="AN95" s="9063"/>
    </row>
    <row r="96">
      <c r="A96" s="9111">
        <v>43</v>
      </c>
      <c r="B96" s="9049" t="s">
        <v>10976</v>
      </c>
      <c r="C96" s="9049" t="s">
        <v>11113</v>
      </c>
      <c r="D96" s="9050">
        <v>400</v>
      </c>
      <c r="E96" s="9050">
        <v>400</v>
      </c>
      <c r="F96" s="9129"/>
      <c r="G96" s="9113">
        <f>VLOOKUP(C96,'Data Products'!$A:$J,2,0)</f>
      </c>
      <c r="H96" s="9114">
        <f t="shared" si="10"/>
      </c>
      <c r="I96" s="9090">
        <v>45904</v>
      </c>
      <c r="J96" s="9054">
        <f t="shared" si="18"/>
      </c>
      <c r="K96" s="9050">
        <v>87</v>
      </c>
      <c r="L96" s="9050">
        <v>139</v>
      </c>
      <c r="M96" s="9087">
        <v>0</v>
      </c>
      <c r="N96" s="9087">
        <v>0</v>
      </c>
      <c r="O96" s="9049" t="s">
        <v>11109</v>
      </c>
      <c r="P96" s="9091"/>
      <c r="Q96" s="9091"/>
      <c r="R96" s="9091"/>
      <c r="S96" s="9091"/>
      <c r="T96" s="9091"/>
      <c r="U96" s="9091"/>
      <c r="V96" s="9091"/>
      <c r="W96" s="9091"/>
      <c r="X96" s="9091"/>
      <c r="Y96" s="9091"/>
      <c r="Z96" s="9091"/>
      <c r="AA96" s="9091"/>
      <c r="AB96" s="9117">
        <f t="shared" si="1"/>
      </c>
      <c r="AC96" s="9135">
        <f t="shared" si="4"/>
      </c>
      <c r="AD96" s="9057">
        <f t="shared" si="12"/>
      </c>
      <c r="AE96" s="9071">
        <f t="shared" si="20"/>
      </c>
      <c r="AF96" s="9059">
        <f>VLOOKUP(C96,'Data Products'!$A:$J,10,0)</f>
      </c>
      <c r="AG96" s="9134">
        <f t="shared" si="6"/>
      </c>
      <c r="AH96" s="9060">
        <f t="shared" si="15"/>
      </c>
      <c r="AI96" s="9133"/>
      <c r="AJ96" s="9063"/>
      <c r="AK96" s="9063"/>
      <c r="AL96" s="9062"/>
      <c r="AM96" s="9063"/>
      <c r="AN96" s="9063"/>
    </row>
    <row customHeight="true" hidden="true" ht="18" r="97">
      <c r="A97" s="9111">
        <v>44</v>
      </c>
      <c r="B97" s="9049" t="s">
        <v>10979</v>
      </c>
      <c r="C97" s="9049" t="s">
        <v>11114</v>
      </c>
      <c r="D97" s="9050">
        <v>0</v>
      </c>
      <c r="E97" s="9064">
        <v>0</v>
      </c>
      <c r="F97" s="9129"/>
      <c r="G97" s="9113">
        <f>VLOOKUP(C97,'Data Products'!$A:$J,2,0)</f>
      </c>
      <c r="H97" s="9122">
        <f t="shared" si="10"/>
      </c>
      <c r="I97" s="9053">
        <v>45623</v>
      </c>
      <c r="J97" s="9054">
        <f t="shared" si="18"/>
      </c>
      <c r="K97" s="9050">
        <v>0</v>
      </c>
      <c r="L97" s="9050">
        <v>0</v>
      </c>
      <c r="M97" s="9087">
        <v>0</v>
      </c>
      <c r="N97" s="9087">
        <v>0</v>
      </c>
      <c r="O97" s="9049" t="s">
        <v>11115</v>
      </c>
      <c r="P97" s="9091"/>
      <c r="Q97" s="9091"/>
      <c r="R97" s="9091"/>
      <c r="S97" s="9091"/>
      <c r="T97" s="9091"/>
      <c r="U97" s="9091"/>
      <c r="V97" s="9091"/>
      <c r="W97" s="9091"/>
      <c r="X97" s="9091"/>
      <c r="Y97" s="9091"/>
      <c r="Z97" s="9091"/>
      <c r="AA97" s="9091"/>
      <c r="AB97" s="9117">
        <f t="shared" si="1"/>
      </c>
      <c r="AC97" s="9131">
        <f t="shared" si="4"/>
      </c>
      <c r="AD97" s="9057">
        <f t="shared" si="12"/>
      </c>
      <c r="AE97" s="9066">
        <f t="shared" si="20"/>
      </c>
      <c r="AF97" s="9059">
        <f>VLOOKUP(C97,'Data Products'!$A:$J,10,0)</f>
      </c>
      <c r="AG97" s="9134">
        <f t="shared" si="6"/>
      </c>
      <c r="AH97" s="9060">
        <f t="shared" si="15"/>
      </c>
      <c r="AI97" s="9133"/>
      <c r="AJ97" s="9063"/>
      <c r="AK97" s="9063"/>
      <c r="AL97" s="9062"/>
      <c r="AM97" s="9063"/>
      <c r="AN97" s="9063"/>
    </row>
    <row customHeight="true" hidden="true" ht="18" r="98">
      <c r="A98" s="9111">
        <v>45</v>
      </c>
      <c r="B98" s="9049" t="s">
        <v>10979</v>
      </c>
      <c r="C98" s="9049" t="s">
        <v>11116</v>
      </c>
      <c r="D98" s="9050">
        <v>0</v>
      </c>
      <c r="E98" s="9064">
        <v>0</v>
      </c>
      <c r="F98" s="9129"/>
      <c r="G98" s="9113">
        <f>VLOOKUP(C98,'Data Products'!$A:$J,2,0)</f>
      </c>
      <c r="H98" s="9122">
        <f t="shared" si="10"/>
      </c>
      <c r="I98" s="9053">
        <v>45623</v>
      </c>
      <c r="J98" s="9054">
        <f t="shared" si="18"/>
      </c>
      <c r="K98" s="9050">
        <v>0</v>
      </c>
      <c r="L98" s="9050">
        <v>0</v>
      </c>
      <c r="M98" s="9087">
        <v>0</v>
      </c>
      <c r="N98" s="9087">
        <v>0</v>
      </c>
      <c r="O98" s="9049" t="s">
        <v>11115</v>
      </c>
      <c r="P98" s="9091"/>
      <c r="Q98" s="9091"/>
      <c r="R98" s="9091"/>
      <c r="S98" s="9091"/>
      <c r="T98" s="9091"/>
      <c r="U98" s="9091"/>
      <c r="V98" s="9091"/>
      <c r="W98" s="9091"/>
      <c r="X98" s="9091"/>
      <c r="Y98" s="9091"/>
      <c r="Z98" s="9091"/>
      <c r="AA98" s="9091"/>
      <c r="AB98" s="9117">
        <f t="shared" si="1"/>
      </c>
      <c r="AC98" s="9131">
        <f t="shared" si="4"/>
      </c>
      <c r="AD98" s="9057">
        <f t="shared" si="12"/>
      </c>
      <c r="AE98" s="9066">
        <f t="shared" si="20"/>
      </c>
      <c r="AF98" s="9059">
        <f>VLOOKUP(C98,'Data Products'!$A:$J,10,0)</f>
      </c>
      <c r="AG98" s="9134">
        <f t="shared" si="6"/>
      </c>
      <c r="AH98" s="9060">
        <f t="shared" si="15"/>
      </c>
      <c r="AI98" s="9133"/>
      <c r="AJ98" s="9063"/>
      <c r="AK98" s="9063"/>
      <c r="AL98" s="9062"/>
      <c r="AM98" s="9063"/>
      <c r="AN98" s="9063"/>
    </row>
    <row customHeight="true" hidden="true" ht="18" r="99">
      <c r="A99" s="9111">
        <v>46</v>
      </c>
      <c r="B99" s="9049" t="s">
        <v>10979</v>
      </c>
      <c r="C99" s="9120" t="s">
        <v>11117</v>
      </c>
      <c r="D99" s="9050">
        <v>0</v>
      </c>
      <c r="E99" s="9064">
        <v>0</v>
      </c>
      <c r="F99" s="9136"/>
      <c r="G99" s="9113">
        <f>VLOOKUP(C99,'Data Products'!$A:$J,2,0)</f>
      </c>
      <c r="H99" s="9122">
        <f t="shared" si="10"/>
      </c>
      <c r="I99" s="9053">
        <v>45623</v>
      </c>
      <c r="J99" s="9054">
        <f t="shared" si="18"/>
      </c>
      <c r="K99" s="9125">
        <v>0</v>
      </c>
      <c r="L99" s="9125">
        <v>0</v>
      </c>
      <c r="M99" s="9137">
        <v>0</v>
      </c>
      <c r="N99" s="9137">
        <v>0</v>
      </c>
      <c r="O99" s="9120" t="s">
        <v>11115</v>
      </c>
      <c r="P99" s="9091"/>
      <c r="Q99" s="9091"/>
      <c r="R99" s="9091"/>
      <c r="S99" s="9091"/>
      <c r="T99" s="9091"/>
      <c r="U99" s="9091"/>
      <c r="V99" s="9091"/>
      <c r="W99" s="9091"/>
      <c r="X99" s="9091"/>
      <c r="Y99" s="9091"/>
      <c r="Z99" s="9091"/>
      <c r="AA99" s="9091"/>
      <c r="AB99" s="9138">
        <f t="shared" si="1"/>
      </c>
      <c r="AC99" s="9131">
        <f t="shared" si="4"/>
      </c>
      <c r="AD99" s="9057">
        <f t="shared" si="12"/>
      </c>
      <c r="AE99" s="9066">
        <f t="shared" si="20"/>
      </c>
      <c r="AF99" s="9059">
        <f>VLOOKUP(C99,'Data Products'!$A:$J,10,0)</f>
      </c>
      <c r="AG99" s="9134">
        <f t="shared" si="6"/>
      </c>
      <c r="AH99" s="9060">
        <f t="shared" si="15"/>
      </c>
      <c r="AI99" s="9133"/>
      <c r="AJ99" s="9063"/>
      <c r="AK99" s="9063"/>
      <c r="AL99" s="9062"/>
      <c r="AM99" s="9063"/>
      <c r="AN99" s="9063"/>
    </row>
    <row customHeight="true" hidden="true" ht="18" r="100">
      <c r="A100" s="9111">
        <v>47</v>
      </c>
      <c r="B100" s="9049" t="s">
        <v>10979</v>
      </c>
      <c r="C100" s="9049" t="s">
        <v>11118</v>
      </c>
      <c r="D100" s="9050">
        <v>0</v>
      </c>
      <c r="E100" s="9064">
        <v>0</v>
      </c>
      <c r="F100" s="9129"/>
      <c r="G100" s="9113">
        <f>VLOOKUP(C100,'Data Products'!$A:$J,2,0)</f>
      </c>
      <c r="H100" s="9122">
        <f t="shared" si="10"/>
      </c>
      <c r="I100" s="9053">
        <v>45623</v>
      </c>
      <c r="J100" s="9054">
        <f t="shared" si="18"/>
      </c>
      <c r="K100" s="9050">
        <v>0</v>
      </c>
      <c r="L100" s="9050">
        <v>0</v>
      </c>
      <c r="M100" s="9087">
        <v>0</v>
      </c>
      <c r="N100" s="9087">
        <v>0</v>
      </c>
      <c r="O100" s="9049" t="s">
        <v>11115</v>
      </c>
      <c r="P100" s="9050"/>
      <c r="Q100" s="9050"/>
      <c r="R100" s="9050"/>
      <c r="S100" s="9050"/>
      <c r="T100" s="9050"/>
      <c r="U100" s="9050"/>
      <c r="V100" s="9050"/>
      <c r="W100" s="9050"/>
      <c r="X100" s="9050"/>
      <c r="Y100" s="9050"/>
      <c r="Z100" s="9050"/>
      <c r="AA100" s="9050"/>
      <c r="AB100" s="9117">
        <f t="shared" si="1"/>
      </c>
      <c r="AC100" s="9131">
        <f t="shared" si="4"/>
      </c>
      <c r="AD100" s="9057">
        <f t="shared" si="12"/>
      </c>
      <c r="AE100" s="9066">
        <f t="shared" si="20"/>
      </c>
      <c r="AF100" s="9059">
        <f>VLOOKUP(C100,'Data Products'!$A:$J,10,0)</f>
      </c>
      <c r="AG100" s="9134">
        <f t="shared" si="6"/>
      </c>
      <c r="AH100" s="9060">
        <f t="shared" si="15"/>
      </c>
      <c r="AI100" s="9139"/>
      <c r="AJ100" s="9063"/>
      <c r="AK100" s="9063"/>
      <c r="AL100" s="9062"/>
      <c r="AM100" s="9063"/>
      <c r="AN100" s="9063"/>
    </row>
    <row customHeight="true" hidden="true" ht="18" r="101">
      <c r="A101" s="9111">
        <v>48</v>
      </c>
      <c r="B101" s="9049" t="s">
        <v>10979</v>
      </c>
      <c r="C101" s="9049" t="s">
        <v>11119</v>
      </c>
      <c r="D101" s="9050">
        <v>0</v>
      </c>
      <c r="E101" s="9064">
        <v>0</v>
      </c>
      <c r="F101" s="9129"/>
      <c r="G101" s="9113">
        <f>VLOOKUP(C101,'Data Products'!$A:$J,2,0)</f>
      </c>
      <c r="H101" s="9122">
        <f t="shared" si="10"/>
      </c>
      <c r="I101" s="9053">
        <v>45623</v>
      </c>
      <c r="J101" s="9054">
        <f t="shared" si="18"/>
      </c>
      <c r="K101" s="9050">
        <v>0</v>
      </c>
      <c r="L101" s="9050">
        <v>0</v>
      </c>
      <c r="M101" s="9087">
        <v>0</v>
      </c>
      <c r="N101" s="9087">
        <v>0</v>
      </c>
      <c r="O101" s="9049" t="s">
        <v>11115</v>
      </c>
      <c r="P101" s="9050"/>
      <c r="Q101" s="9050"/>
      <c r="R101" s="9050"/>
      <c r="S101" s="9050"/>
      <c r="T101" s="9050"/>
      <c r="U101" s="9050"/>
      <c r="V101" s="9050"/>
      <c r="W101" s="9050"/>
      <c r="X101" s="9050"/>
      <c r="Y101" s="9050"/>
      <c r="Z101" s="9050"/>
      <c r="AA101" s="9050"/>
      <c r="AB101" s="9117">
        <f t="shared" si="1"/>
      </c>
      <c r="AC101" s="9131">
        <f t="shared" si="4"/>
      </c>
      <c r="AD101" s="9057">
        <f t="shared" si="12"/>
      </c>
      <c r="AE101" s="9066">
        <f t="shared" si="20"/>
      </c>
      <c r="AF101" s="9140">
        <f>VLOOKUP(C101,'Data Products'!$A:$J,10,0)</f>
      </c>
      <c r="AG101" s="9059">
        <f t="shared" si="6"/>
      </c>
      <c r="AH101" s="9060">
        <f t="shared" si="15"/>
      </c>
      <c r="AI101" s="9133"/>
      <c r="AJ101" s="9063"/>
      <c r="AK101" s="9063"/>
      <c r="AL101" s="9062"/>
      <c r="AM101" s="9063"/>
      <c r="AN101" s="9063"/>
    </row>
    <row r="102">
      <c r="A102" s="9111">
        <v>49</v>
      </c>
      <c r="B102" s="9049" t="s">
        <v>10971</v>
      </c>
      <c r="C102" s="9049" t="s">
        <v>11120</v>
      </c>
      <c r="D102" s="9050">
        <v>4</v>
      </c>
      <c r="E102" s="9064">
        <v>4</v>
      </c>
      <c r="F102" s="9129"/>
      <c r="G102" s="9113">
        <f>VLOOKUP(C102,'Data Products'!$A:$J,2,0)</f>
      </c>
      <c r="H102" s="9114">
        <f t="shared" si="10"/>
      </c>
      <c r="I102" s="9053">
        <v>45951</v>
      </c>
      <c r="J102" s="9054">
        <f t="shared" si="18"/>
      </c>
      <c r="K102" s="9050">
        <v>0</v>
      </c>
      <c r="L102" s="9050">
        <v>0</v>
      </c>
      <c r="M102" s="9087">
        <v>0</v>
      </c>
      <c r="N102" s="9087">
        <v>0</v>
      </c>
      <c r="O102" s="9049" t="s">
        <v>11030</v>
      </c>
      <c r="P102" s="9050"/>
      <c r="Q102" s="9050"/>
      <c r="R102" s="9050"/>
      <c r="S102" s="9050"/>
      <c r="T102" s="9050"/>
      <c r="U102" s="9050"/>
      <c r="V102" s="9050"/>
      <c r="W102" s="9050"/>
      <c r="X102" s="9050"/>
      <c r="Y102" s="9050"/>
      <c r="Z102" s="9050"/>
      <c r="AA102" s="9050"/>
      <c r="AB102" s="9117">
        <f t="shared" si="1"/>
      </c>
      <c r="AC102" s="9141">
        <f t="shared" si="4"/>
      </c>
      <c r="AD102" s="9057">
        <f t="shared" si="12"/>
      </c>
      <c r="AE102" s="9076">
        <f t="shared" si="20"/>
      </c>
      <c r="AF102" s="9140">
        <f>VLOOKUP(C102,'Data Products'!$A:$J,10,0)</f>
      </c>
      <c r="AG102" s="9059">
        <f t="shared" si="6"/>
      </c>
      <c r="AH102" s="9060">
        <f t="shared" si="15"/>
      </c>
      <c r="AI102" s="9133"/>
      <c r="AJ102" s="9063"/>
      <c r="AK102" s="9063"/>
      <c r="AL102" s="9062"/>
      <c r="AM102" s="9063"/>
      <c r="AN102" s="9063"/>
    </row>
    <row r="103">
      <c r="A103" s="9111">
        <v>50</v>
      </c>
      <c r="B103" s="9049" t="s">
        <v>10971</v>
      </c>
      <c r="C103" s="9049" t="s">
        <v>11121</v>
      </c>
      <c r="D103" s="9050">
        <v>3</v>
      </c>
      <c r="E103" s="9064">
        <v>3</v>
      </c>
      <c r="F103" s="9129"/>
      <c r="G103" s="9113">
        <f>VLOOKUP(C103,'Data Products'!$A:$J,2,0)</f>
      </c>
      <c r="H103" s="9114">
        <f t="shared" si="10"/>
      </c>
      <c r="I103" s="9053">
        <v>45951</v>
      </c>
      <c r="J103" s="9054">
        <f t="shared" si="18"/>
      </c>
      <c r="K103" s="9050">
        <v>0</v>
      </c>
      <c r="L103" s="9050">
        <v>0</v>
      </c>
      <c r="M103" s="9087">
        <v>0</v>
      </c>
      <c r="N103" s="9087">
        <v>0</v>
      </c>
      <c r="O103" s="9049" t="s">
        <v>11030</v>
      </c>
      <c r="P103" s="9050"/>
      <c r="Q103" s="9050"/>
      <c r="R103" s="9050"/>
      <c r="S103" s="9050"/>
      <c r="T103" s="9050"/>
      <c r="U103" s="9050"/>
      <c r="V103" s="9050"/>
      <c r="W103" s="9050"/>
      <c r="X103" s="9050"/>
      <c r="Y103" s="9050"/>
      <c r="Z103" s="9050"/>
      <c r="AA103" s="9050"/>
      <c r="AB103" s="9117">
        <f t="shared" si="1"/>
      </c>
      <c r="AC103" s="9070">
        <f t="shared" si="4"/>
      </c>
      <c r="AD103" s="9057">
        <f t="shared" si="12"/>
      </c>
      <c r="AE103" s="9071">
        <f t="shared" si="20"/>
      </c>
      <c r="AF103" s="9140">
        <f>VLOOKUP(C103,'Data Products'!$A:$J,10,0)</f>
      </c>
      <c r="AG103" s="9059">
        <f t="shared" si="6"/>
      </c>
      <c r="AH103" s="9060">
        <f t="shared" si="15"/>
      </c>
      <c r="AI103" s="9133"/>
      <c r="AJ103" s="9063"/>
      <c r="AK103" s="9063"/>
      <c r="AL103" s="9062"/>
      <c r="AM103" s="9063"/>
      <c r="AN103" s="9063"/>
    </row>
    <row r="104">
      <c r="A104" s="9111">
        <v>51</v>
      </c>
      <c r="B104" s="9049" t="s">
        <v>10971</v>
      </c>
      <c r="C104" s="9049" t="s">
        <v>11122</v>
      </c>
      <c r="D104" s="9050">
        <v>4</v>
      </c>
      <c r="E104" s="9064">
        <v>4</v>
      </c>
      <c r="F104" s="9129"/>
      <c r="G104" s="9113">
        <f>VLOOKUP(C104,'Data Products'!$A:$J,2,0)</f>
      </c>
      <c r="H104" s="9114">
        <f t="shared" si="10"/>
      </c>
      <c r="I104" s="9053">
        <v>45951</v>
      </c>
      <c r="J104" s="9054">
        <f t="shared" si="18"/>
      </c>
      <c r="K104" s="9050">
        <v>1</v>
      </c>
      <c r="L104" s="9050">
        <v>1</v>
      </c>
      <c r="M104" s="9087">
        <v>0</v>
      </c>
      <c r="N104" s="9087">
        <v>0</v>
      </c>
      <c r="O104" s="9049" t="s">
        <v>11030</v>
      </c>
      <c r="P104" s="9050"/>
      <c r="Q104" s="9050"/>
      <c r="R104" s="9050"/>
      <c r="S104" s="9050"/>
      <c r="T104" s="9050"/>
      <c r="U104" s="9050"/>
      <c r="V104" s="9050"/>
      <c r="W104" s="9050"/>
      <c r="X104" s="9050"/>
      <c r="Y104" s="9050"/>
      <c r="Z104" s="9050"/>
      <c r="AA104" s="9050"/>
      <c r="AB104" s="9117">
        <f t="shared" si="1"/>
      </c>
      <c r="AC104" s="9065">
        <f t="shared" si="4"/>
      </c>
      <c r="AD104" s="9057">
        <f t="shared" si="12"/>
      </c>
      <c r="AE104" s="9066">
        <f t="shared" si="20"/>
      </c>
      <c r="AF104" s="9140">
        <f>VLOOKUP(C104,'Data Products'!$A:$J,10,0)</f>
      </c>
      <c r="AG104" s="9059">
        <f t="shared" si="6"/>
      </c>
      <c r="AH104" s="9060">
        <f t="shared" si="15"/>
      </c>
      <c r="AI104" s="9133"/>
      <c r="AJ104" s="9063"/>
      <c r="AK104" s="9063"/>
      <c r="AL104" s="9062"/>
      <c r="AM104" s="9063"/>
      <c r="AN104" s="9063"/>
    </row>
    <row r="105">
      <c r="A105" s="9111">
        <v>52</v>
      </c>
      <c r="B105" s="9049" t="s">
        <v>10971</v>
      </c>
      <c r="C105" s="9049" t="s">
        <v>11123</v>
      </c>
      <c r="D105" s="9050">
        <v>4</v>
      </c>
      <c r="E105" s="9064">
        <v>4</v>
      </c>
      <c r="F105" s="9129"/>
      <c r="G105" s="9113">
        <f>VLOOKUP(C105,'Data Products'!$A:$J,2,0)</f>
      </c>
      <c r="H105" s="9114">
        <f t="shared" si="10"/>
      </c>
      <c r="I105" s="9053">
        <v>45951</v>
      </c>
      <c r="J105" s="9054">
        <f t="shared" si="18"/>
      </c>
      <c r="K105" s="9050">
        <v>0</v>
      </c>
      <c r="L105" s="9050">
        <v>0</v>
      </c>
      <c r="M105" s="9087">
        <v>0</v>
      </c>
      <c r="N105" s="9087">
        <v>0</v>
      </c>
      <c r="O105" s="9049" t="s">
        <v>11030</v>
      </c>
      <c r="P105" s="9050"/>
      <c r="Q105" s="9050"/>
      <c r="R105" s="9050"/>
      <c r="S105" s="9050"/>
      <c r="T105" s="9050"/>
      <c r="U105" s="9050"/>
      <c r="V105" s="9050"/>
      <c r="W105" s="9050"/>
      <c r="X105" s="9050"/>
      <c r="Y105" s="9050"/>
      <c r="Z105" s="9050"/>
      <c r="AA105" s="9050"/>
      <c r="AB105" s="9117">
        <f t="shared" si="1"/>
      </c>
      <c r="AC105" s="9075">
        <f t="shared" si="4"/>
      </c>
      <c r="AD105" s="9057">
        <f t="shared" si="12"/>
      </c>
      <c r="AE105" s="9076">
        <f t="shared" si="20"/>
      </c>
      <c r="AF105" s="9140">
        <f>VLOOKUP(C105,'Data Products'!$A:$J,10,0)</f>
      </c>
      <c r="AG105" s="9059">
        <f t="shared" si="6"/>
      </c>
      <c r="AH105" s="9060">
        <f t="shared" si="15"/>
      </c>
      <c r="AI105" s="9133"/>
      <c r="AJ105" s="9063"/>
      <c r="AK105" s="9063"/>
      <c r="AL105" s="9062"/>
      <c r="AM105" s="9063"/>
      <c r="AN105" s="9063"/>
    </row>
    <row customHeight="true" hidden="true" ht="18" r="106">
      <c r="A106" s="9111">
        <v>53</v>
      </c>
      <c r="B106" s="9049" t="s">
        <v>10979</v>
      </c>
      <c r="C106" s="9049" t="s">
        <v>11124</v>
      </c>
      <c r="D106" s="9050">
        <v>0</v>
      </c>
      <c r="E106" s="9064">
        <v>0</v>
      </c>
      <c r="F106" s="9129"/>
      <c r="G106" s="9113">
        <f>VLOOKUP(C106,'Data Products'!$A:$J,2,0)</f>
      </c>
      <c r="H106" s="9114">
        <f t="shared" si="10"/>
      </c>
      <c r="I106" s="9053">
        <v>45951</v>
      </c>
      <c r="J106" s="9054">
        <f t="shared" si="18"/>
      </c>
      <c r="K106" s="9050">
        <v>0</v>
      </c>
      <c r="L106" s="9050">
        <v>0</v>
      </c>
      <c r="M106" s="9087">
        <v>0</v>
      </c>
      <c r="N106" s="9087">
        <v>0</v>
      </c>
      <c r="O106" s="9049" t="s">
        <v>11030</v>
      </c>
      <c r="P106" s="9050"/>
      <c r="Q106" s="9050"/>
      <c r="R106" s="9050"/>
      <c r="S106" s="9050"/>
      <c r="T106" s="9050"/>
      <c r="U106" s="9050"/>
      <c r="V106" s="9050"/>
      <c r="W106" s="9050"/>
      <c r="X106" s="9050"/>
      <c r="Y106" s="9050"/>
      <c r="Z106" s="9050"/>
      <c r="AA106" s="9050"/>
      <c r="AB106" s="9117">
        <f t="shared" si="1"/>
      </c>
      <c r="AC106" s="9075">
        <f t="shared" si="4"/>
      </c>
      <c r="AD106" s="9057">
        <f t="shared" si="12"/>
      </c>
      <c r="AE106" s="9076">
        <f t="shared" si="20"/>
      </c>
      <c r="AF106" s="9140">
        <f>VLOOKUP(C106,'Data Products'!$A:$J,10,0)</f>
      </c>
      <c r="AG106" s="9059">
        <f t="shared" si="6"/>
      </c>
      <c r="AH106" s="9060">
        <f t="shared" si="15"/>
      </c>
      <c r="AI106" s="9133"/>
      <c r="AJ106" s="9063"/>
      <c r="AK106" s="9063"/>
      <c r="AL106" s="9062"/>
      <c r="AM106" s="9063"/>
      <c r="AN106" s="9063"/>
    </row>
    <row r="107">
      <c r="A107" s="9111">
        <v>54</v>
      </c>
      <c r="B107" s="9049" t="s">
        <v>10971</v>
      </c>
      <c r="C107" s="9049" t="s">
        <v>11125</v>
      </c>
      <c r="D107" s="9050">
        <v>5</v>
      </c>
      <c r="E107" s="9064">
        <v>5</v>
      </c>
      <c r="F107" s="9129"/>
      <c r="G107" s="9113">
        <f>VLOOKUP(C107,'Data Products'!$A:$J,2,0)</f>
      </c>
      <c r="H107" s="9114">
        <f t="shared" si="10"/>
      </c>
      <c r="I107" s="9053">
        <v>45951</v>
      </c>
      <c r="J107" s="9054">
        <f t="shared" si="18"/>
      </c>
      <c r="K107" s="9050">
        <v>0</v>
      </c>
      <c r="L107" s="9050">
        <v>0</v>
      </c>
      <c r="M107" s="9087">
        <v>0</v>
      </c>
      <c r="N107" s="9087">
        <v>0</v>
      </c>
      <c r="O107" s="9049" t="s">
        <v>11030</v>
      </c>
      <c r="P107" s="9050"/>
      <c r="Q107" s="9050"/>
      <c r="R107" s="9050"/>
      <c r="S107" s="9050"/>
      <c r="T107" s="9050"/>
      <c r="U107" s="9050"/>
      <c r="V107" s="9050"/>
      <c r="W107" s="9050"/>
      <c r="X107" s="9050"/>
      <c r="Y107" s="9050"/>
      <c r="Z107" s="9050"/>
      <c r="AA107" s="9050"/>
      <c r="AB107" s="9117">
        <f t="shared" si="1"/>
      </c>
      <c r="AC107" s="9065">
        <f t="shared" si="4"/>
      </c>
      <c r="AD107" s="9057">
        <f t="shared" si="12"/>
      </c>
      <c r="AE107" s="9066">
        <f t="shared" si="20"/>
      </c>
      <c r="AF107" s="9140">
        <f>VLOOKUP(C107,'Data Products'!$A:$J,10,0)</f>
      </c>
      <c r="AG107" s="9059">
        <f t="shared" si="6"/>
      </c>
      <c r="AH107" s="9060">
        <f t="shared" si="15"/>
      </c>
      <c r="AI107" s="9133"/>
      <c r="AJ107" s="9063"/>
      <c r="AK107" s="9063"/>
      <c r="AL107" s="9062"/>
      <c r="AM107" s="9063"/>
      <c r="AN107" s="9063"/>
    </row>
    <row customHeight="true" hidden="true" ht="18" r="108">
      <c r="A108" s="9111">
        <v>55</v>
      </c>
      <c r="B108" s="9049" t="s">
        <v>10979</v>
      </c>
      <c r="C108" s="9049" t="s">
        <v>11126</v>
      </c>
      <c r="D108" s="9050">
        <v>0</v>
      </c>
      <c r="E108" s="9064">
        <v>0</v>
      </c>
      <c r="F108" s="9129"/>
      <c r="G108" s="9113">
        <f>VLOOKUP(C108,'Data Products'!$A:$J,2,0)</f>
      </c>
      <c r="H108" s="9114">
        <f t="shared" si="10"/>
      </c>
      <c r="I108" s="9053">
        <v>45951</v>
      </c>
      <c r="J108" s="9054">
        <f t="shared" si="18"/>
      </c>
      <c r="K108" s="9050">
        <v>0</v>
      </c>
      <c r="L108" s="9050">
        <v>0</v>
      </c>
      <c r="M108" s="9087">
        <v>0</v>
      </c>
      <c r="N108" s="9087">
        <v>0</v>
      </c>
      <c r="O108" s="9049" t="s">
        <v>11030</v>
      </c>
      <c r="P108" s="9050"/>
      <c r="Q108" s="9050"/>
      <c r="R108" s="9050"/>
      <c r="S108" s="9050"/>
      <c r="T108" s="9050"/>
      <c r="U108" s="9050"/>
      <c r="V108" s="9050"/>
      <c r="W108" s="9050"/>
      <c r="X108" s="9050"/>
      <c r="Y108" s="9050"/>
      <c r="Z108" s="9050"/>
      <c r="AA108" s="9050"/>
      <c r="AB108" s="9117">
        <f t="shared" si="1"/>
      </c>
      <c r="AC108" s="9070">
        <f t="shared" si="4"/>
      </c>
      <c r="AD108" s="9142">
        <f t="shared" si="12"/>
      </c>
      <c r="AE108" s="9071">
        <f t="shared" si="20"/>
      </c>
      <c r="AF108" s="9140">
        <f>VLOOKUP(C108,'Data Products'!$A:$J,10,0)</f>
      </c>
      <c r="AG108" s="9059">
        <f t="shared" si="6"/>
      </c>
      <c r="AH108" s="9060">
        <f t="shared" si="15"/>
      </c>
      <c r="AI108" s="9133"/>
      <c r="AJ108" s="9063"/>
      <c r="AK108" s="9063"/>
      <c r="AL108" s="9062"/>
      <c r="AM108" s="9063"/>
      <c r="AN108" s="9063"/>
    </row>
    <row r="109">
      <c r="A109" s="9111">
        <v>56</v>
      </c>
      <c r="B109" s="9049" t="s">
        <v>10971</v>
      </c>
      <c r="C109" s="9049" t="s">
        <v>11127</v>
      </c>
      <c r="D109" s="9050">
        <v>16</v>
      </c>
      <c r="E109" s="9064">
        <v>16</v>
      </c>
      <c r="F109" s="9129"/>
      <c r="G109" s="9113">
        <f>VLOOKUP(C109,'Data Products'!$A:$J,2,0)</f>
      </c>
      <c r="H109" s="9114">
        <f t="shared" si="10"/>
      </c>
      <c r="I109" s="9053">
        <v>45951</v>
      </c>
      <c r="J109" s="9054">
        <f t="shared" si="18"/>
      </c>
      <c r="K109" s="9050">
        <v>2</v>
      </c>
      <c r="L109" s="9050">
        <v>4</v>
      </c>
      <c r="M109" s="9087">
        <v>0</v>
      </c>
      <c r="N109" s="9087">
        <v>0</v>
      </c>
      <c r="O109" s="9049" t="s">
        <v>11030</v>
      </c>
      <c r="P109" s="9050"/>
      <c r="Q109" s="9050"/>
      <c r="R109" s="9050"/>
      <c r="S109" s="9050"/>
      <c r="T109" s="9050"/>
      <c r="U109" s="9050"/>
      <c r="V109" s="9050"/>
      <c r="W109" s="9050"/>
      <c r="X109" s="9050"/>
      <c r="Y109" s="9050"/>
      <c r="Z109" s="9050"/>
      <c r="AA109" s="9050"/>
      <c r="AB109" s="9117">
        <f t="shared" si="1"/>
      </c>
      <c r="AC109" s="9056">
        <f t="shared" si="4"/>
      </c>
      <c r="AD109" s="9142">
        <f t="shared" si="12"/>
      </c>
      <c r="AE109" s="9058">
        <f t="shared" si="20"/>
      </c>
      <c r="AF109" s="9140">
        <f>VLOOKUP(C109,'Data Products'!$A:$J,10,0)</f>
      </c>
      <c r="AG109" s="9059">
        <f t="shared" si="6"/>
      </c>
      <c r="AH109" s="9060">
        <f t="shared" si="15"/>
      </c>
      <c r="AI109" s="9133"/>
      <c r="AJ109" s="9063"/>
      <c r="AK109" s="9063"/>
      <c r="AL109" s="9062"/>
      <c r="AM109" s="9063"/>
      <c r="AN109" s="9063"/>
    </row>
    <row r="110">
      <c r="A110" s="9111">
        <v>57</v>
      </c>
      <c r="B110" s="9049" t="s">
        <v>10971</v>
      </c>
      <c r="C110" s="9049" t="s">
        <v>11128</v>
      </c>
      <c r="D110" s="9050">
        <v>25</v>
      </c>
      <c r="E110" s="9064">
        <v>25</v>
      </c>
      <c r="F110" s="9129"/>
      <c r="G110" s="9113">
        <f>VLOOKUP(C110,'Data Products'!$A:$J,2,0)</f>
      </c>
      <c r="H110" s="9114">
        <f t="shared" si="10"/>
      </c>
      <c r="I110" s="9053">
        <v>45951</v>
      </c>
      <c r="J110" s="9054">
        <f t="shared" si="18"/>
      </c>
      <c r="K110" s="9050">
        <v>2</v>
      </c>
      <c r="L110" s="9050">
        <v>2</v>
      </c>
      <c r="M110" s="9087">
        <v>0</v>
      </c>
      <c r="N110" s="9087">
        <v>0</v>
      </c>
      <c r="O110" s="9049" t="s">
        <v>11030</v>
      </c>
      <c r="P110" s="9050"/>
      <c r="Q110" s="9050"/>
      <c r="R110" s="9050"/>
      <c r="S110" s="9050"/>
      <c r="T110" s="9050"/>
      <c r="U110" s="9050"/>
      <c r="V110" s="9050"/>
      <c r="W110" s="9050"/>
      <c r="X110" s="9050"/>
      <c r="Y110" s="9050"/>
      <c r="Z110" s="9050"/>
      <c r="AA110" s="9050"/>
      <c r="AB110" s="9117">
        <f t="shared" si="1"/>
      </c>
      <c r="AC110" s="9056">
        <f t="shared" si="4"/>
      </c>
      <c r="AD110" s="9142">
        <f t="shared" si="12"/>
      </c>
      <c r="AE110" s="9058">
        <f t="shared" si="20"/>
      </c>
      <c r="AF110" s="9140">
        <f>VLOOKUP(C110,'Data Products'!$A:$J,10,0)</f>
      </c>
      <c r="AG110" s="9059">
        <f t="shared" si="6"/>
      </c>
      <c r="AH110" s="9060">
        <f t="shared" si="15"/>
      </c>
      <c r="AI110" s="9133"/>
      <c r="AJ110" s="9063"/>
      <c r="AK110" s="9063"/>
      <c r="AL110" s="9062"/>
      <c r="AM110" s="9063"/>
      <c r="AN110" s="9063"/>
    </row>
    <row r="111">
      <c r="A111" s="9111">
        <v>58</v>
      </c>
      <c r="B111" s="9049" t="s">
        <v>10971</v>
      </c>
      <c r="C111" s="9049" t="s">
        <v>11129</v>
      </c>
      <c r="D111" s="9050">
        <v>17</v>
      </c>
      <c r="E111" s="9064">
        <v>17</v>
      </c>
      <c r="F111" s="9129"/>
      <c r="G111" s="9113">
        <f>VLOOKUP(C111,'Data Products'!$A:$J,2,0)</f>
      </c>
      <c r="H111" s="9114">
        <f t="shared" si="10"/>
      </c>
      <c r="I111" s="9053">
        <v>45951</v>
      </c>
      <c r="J111" s="9054">
        <f t="shared" si="18"/>
      </c>
      <c r="K111" s="9050">
        <v>1</v>
      </c>
      <c r="L111" s="9050">
        <v>2</v>
      </c>
      <c r="M111" s="9087">
        <v>0</v>
      </c>
      <c r="N111" s="9087">
        <v>0</v>
      </c>
      <c r="O111" s="9049" t="s">
        <v>11030</v>
      </c>
      <c r="P111" s="9050"/>
      <c r="Q111" s="9050"/>
      <c r="R111" s="9050"/>
      <c r="S111" s="9050"/>
      <c r="T111" s="9050"/>
      <c r="U111" s="9050"/>
      <c r="V111" s="9050"/>
      <c r="W111" s="9050"/>
      <c r="X111" s="9050"/>
      <c r="Y111" s="9050"/>
      <c r="Z111" s="9050"/>
      <c r="AA111" s="9050"/>
      <c r="AB111" s="9117">
        <f t="shared" si="1"/>
      </c>
      <c r="AC111" s="9056">
        <f t="shared" si="4"/>
      </c>
      <c r="AD111" s="9142">
        <f t="shared" si="12"/>
      </c>
      <c r="AE111" s="9058">
        <f t="shared" si="20"/>
      </c>
      <c r="AF111" s="9140">
        <f>VLOOKUP(C111,'Data Products'!$A:$J,10,0)</f>
      </c>
      <c r="AG111" s="9059">
        <f t="shared" si="6"/>
      </c>
      <c r="AH111" s="9060">
        <f t="shared" si="15"/>
      </c>
      <c r="AI111" s="9133"/>
      <c r="AJ111" s="9063"/>
      <c r="AK111" s="9063"/>
      <c r="AL111" s="9062"/>
      <c r="AM111" s="9063"/>
      <c r="AN111" s="9063"/>
    </row>
    <row r="112">
      <c r="A112" s="9111">
        <v>59</v>
      </c>
      <c r="B112" s="9049" t="s">
        <v>10971</v>
      </c>
      <c r="C112" s="9049" t="s">
        <v>11130</v>
      </c>
      <c r="D112" s="9050">
        <v>13</v>
      </c>
      <c r="E112" s="9064">
        <v>13</v>
      </c>
      <c r="F112" s="9129"/>
      <c r="G112" s="9113">
        <f>VLOOKUP(C112,'Data Products'!$A:$J,2,0)</f>
      </c>
      <c r="H112" s="9114">
        <f t="shared" si="10"/>
      </c>
      <c r="I112" s="9053">
        <v>45951</v>
      </c>
      <c r="J112" s="9054">
        <f t="shared" si="18"/>
      </c>
      <c r="K112" s="9050">
        <v>1</v>
      </c>
      <c r="L112" s="9050">
        <v>1</v>
      </c>
      <c r="M112" s="9087">
        <v>0</v>
      </c>
      <c r="N112" s="9087">
        <v>0</v>
      </c>
      <c r="O112" s="9049" t="s">
        <v>11030</v>
      </c>
      <c r="P112" s="9050"/>
      <c r="Q112" s="9050"/>
      <c r="R112" s="9050"/>
      <c r="S112" s="9050"/>
      <c r="T112" s="9050"/>
      <c r="U112" s="9050"/>
      <c r="V112" s="9050"/>
      <c r="W112" s="9050"/>
      <c r="X112" s="9050"/>
      <c r="Y112" s="9050"/>
      <c r="Z112" s="9050"/>
      <c r="AA112" s="9050"/>
      <c r="AB112" s="9117">
        <f t="shared" si="1"/>
      </c>
      <c r="AC112" s="9056">
        <f t="shared" si="4"/>
      </c>
      <c r="AD112" s="9142">
        <f t="shared" si="12"/>
      </c>
      <c r="AE112" s="9058">
        <f t="shared" si="20"/>
      </c>
      <c r="AF112" s="9140">
        <f>VLOOKUP(C112,'Data Products'!$A:$J,10,0)</f>
      </c>
      <c r="AG112" s="9059">
        <f t="shared" si="6"/>
      </c>
      <c r="AH112" s="9060">
        <f t="shared" si="15"/>
      </c>
      <c r="AI112" s="9133"/>
      <c r="AJ112" s="9063"/>
      <c r="AK112" s="9063"/>
      <c r="AL112" s="9062"/>
      <c r="AM112" s="9063"/>
      <c r="AN112" s="9063"/>
    </row>
    <row r="113">
      <c r="A113" s="9111">
        <v>60</v>
      </c>
      <c r="B113" s="9049" t="s">
        <v>10971</v>
      </c>
      <c r="C113" s="9049" t="s">
        <v>11131</v>
      </c>
      <c r="D113" s="9050">
        <v>18</v>
      </c>
      <c r="E113" s="9064">
        <v>18</v>
      </c>
      <c r="F113" s="9129"/>
      <c r="G113" s="9113">
        <f>VLOOKUP(C113,'Data Products'!$A:$J,2,0)</f>
      </c>
      <c r="H113" s="9114">
        <f t="shared" si="10"/>
      </c>
      <c r="I113" s="9053">
        <v>45951</v>
      </c>
      <c r="J113" s="9054">
        <f t="shared" si="18"/>
      </c>
      <c r="K113" s="9050">
        <v>0</v>
      </c>
      <c r="L113" s="9050">
        <v>0</v>
      </c>
      <c r="M113" s="9087">
        <v>0</v>
      </c>
      <c r="N113" s="9087">
        <v>0</v>
      </c>
      <c r="O113" s="9049" t="s">
        <v>11030</v>
      </c>
      <c r="P113" s="9050"/>
      <c r="Q113" s="9050"/>
      <c r="R113" s="9050"/>
      <c r="S113" s="9050"/>
      <c r="T113" s="9050"/>
      <c r="U113" s="9050"/>
      <c r="V113" s="9050"/>
      <c r="W113" s="9050"/>
      <c r="X113" s="9050"/>
      <c r="Y113" s="9050"/>
      <c r="Z113" s="9050"/>
      <c r="AA113" s="9050"/>
      <c r="AB113" s="9117">
        <f t="shared" si="1"/>
      </c>
      <c r="AC113" s="9056">
        <f t="shared" si="4"/>
      </c>
      <c r="AD113" s="9142">
        <f t="shared" si="12"/>
      </c>
      <c r="AE113" s="9058">
        <f t="shared" si="20"/>
      </c>
      <c r="AF113" s="9140">
        <f>VLOOKUP(C113,'Data Products'!$A:$J,10,0)</f>
      </c>
      <c r="AG113" s="9059">
        <f t="shared" si="6"/>
      </c>
      <c r="AH113" s="9060">
        <f t="shared" si="15"/>
      </c>
      <c r="AI113" s="9133"/>
      <c r="AJ113" s="9063"/>
      <c r="AK113" s="9063"/>
      <c r="AL113" s="9062"/>
      <c r="AM113" s="9063"/>
      <c r="AN113" s="9063"/>
    </row>
    <row r="114">
      <c r="A114" s="9111">
        <v>61</v>
      </c>
      <c r="B114" s="9049" t="s">
        <v>10971</v>
      </c>
      <c r="C114" s="9049" t="s">
        <v>11132</v>
      </c>
      <c r="D114" s="9050">
        <v>10</v>
      </c>
      <c r="E114" s="9064">
        <v>10</v>
      </c>
      <c r="F114" s="9129"/>
      <c r="G114" s="9113">
        <f>VLOOKUP(C114,'Data Products'!$A:$J,2,0)</f>
      </c>
      <c r="H114" s="9114">
        <f t="shared" si="10"/>
      </c>
      <c r="I114" s="9053">
        <v>45951</v>
      </c>
      <c r="J114" s="9054">
        <f t="shared" si="18"/>
      </c>
      <c r="K114" s="9050">
        <v>0</v>
      </c>
      <c r="L114" s="9050">
        <v>0</v>
      </c>
      <c r="M114" s="9087">
        <v>0</v>
      </c>
      <c r="N114" s="9087">
        <v>0</v>
      </c>
      <c r="O114" s="9049" t="s">
        <v>11030</v>
      </c>
      <c r="P114" s="9050"/>
      <c r="Q114" s="9050"/>
      <c r="R114" s="9050"/>
      <c r="S114" s="9050"/>
      <c r="T114" s="9050"/>
      <c r="U114" s="9050"/>
      <c r="V114" s="9050"/>
      <c r="W114" s="9050"/>
      <c r="X114" s="9050"/>
      <c r="Y114" s="9050"/>
      <c r="Z114" s="9050"/>
      <c r="AA114" s="9050"/>
      <c r="AB114" s="9117">
        <f t="shared" si="1"/>
      </c>
      <c r="AC114" s="9070">
        <f t="shared" si="4"/>
      </c>
      <c r="AD114" s="9142">
        <f t="shared" si="12"/>
      </c>
      <c r="AE114" s="9071">
        <f t="shared" si="20"/>
      </c>
      <c r="AF114" s="9140">
        <f>VLOOKUP(C114,'Data Products'!$A:$J,10,0)</f>
      </c>
      <c r="AG114" s="9059">
        <f t="shared" si="6"/>
      </c>
      <c r="AH114" s="9060">
        <f t="shared" si="15"/>
      </c>
      <c r="AI114" s="9133"/>
      <c r="AJ114" s="9063"/>
      <c r="AK114" s="9063"/>
      <c r="AL114" s="9062"/>
      <c r="AM114" s="9063"/>
      <c r="AN114" s="9063"/>
    </row>
    <row customHeight="true" hidden="true" ht="18" r="115">
      <c r="A115" s="9111">
        <v>62</v>
      </c>
      <c r="B115" s="9049" t="s">
        <v>10979</v>
      </c>
      <c r="C115" s="9049" t="s">
        <v>11133</v>
      </c>
      <c r="D115" s="9050">
        <v>0</v>
      </c>
      <c r="E115" s="9064">
        <v>0</v>
      </c>
      <c r="F115" s="9129"/>
      <c r="G115" s="9113">
        <f>VLOOKUP(C115,'Data Products'!$A:$J,2,0)</f>
      </c>
      <c r="H115" s="9114">
        <f t="shared" si="10"/>
      </c>
      <c r="I115" s="9053">
        <v>45951</v>
      </c>
      <c r="J115" s="9054">
        <f t="shared" si="18"/>
      </c>
      <c r="K115" s="9050">
        <v>0</v>
      </c>
      <c r="L115" s="9050">
        <v>0</v>
      </c>
      <c r="M115" s="9087">
        <v>0</v>
      </c>
      <c r="N115" s="9087">
        <v>0</v>
      </c>
      <c r="O115" s="9049" t="s">
        <v>11030</v>
      </c>
      <c r="P115" s="9050"/>
      <c r="Q115" s="9050"/>
      <c r="R115" s="9050"/>
      <c r="S115" s="9050"/>
      <c r="T115" s="9050"/>
      <c r="U115" s="9050"/>
      <c r="V115" s="9050"/>
      <c r="W115" s="9050"/>
      <c r="X115" s="9050"/>
      <c r="Y115" s="9050"/>
      <c r="Z115" s="9050"/>
      <c r="AA115" s="9050"/>
      <c r="AB115" s="9117">
        <f t="shared" si="1"/>
      </c>
      <c r="AC115" s="9065">
        <f t="shared" si="4"/>
      </c>
      <c r="AD115" s="9142">
        <f t="shared" si="12"/>
      </c>
      <c r="AE115" s="9066">
        <f t="shared" si="20"/>
      </c>
      <c r="AF115" s="9140">
        <f>VLOOKUP(C115,'Data Products'!$A:$J,10,0)</f>
      </c>
      <c r="AG115" s="9059">
        <f t="shared" si="6"/>
      </c>
      <c r="AH115" s="9060">
        <f t="shared" si="15"/>
      </c>
      <c r="AI115" s="9133"/>
      <c r="AJ115" s="9063"/>
      <c r="AK115" s="9063"/>
      <c r="AL115" s="9062"/>
      <c r="AM115" s="9063"/>
      <c r="AN115" s="9063"/>
    </row>
    <row r="116">
      <c r="A116" s="9111">
        <v>63</v>
      </c>
      <c r="B116" s="9049" t="s">
        <v>10971</v>
      </c>
      <c r="C116" s="9049" t="s">
        <v>11134</v>
      </c>
      <c r="D116" s="9050">
        <v>2</v>
      </c>
      <c r="E116" s="9064">
        <v>2</v>
      </c>
      <c r="F116" s="9129"/>
      <c r="G116" s="9113">
        <f>VLOOKUP(C116,'Data Products'!$A:$J,2,0)</f>
      </c>
      <c r="H116" s="9114">
        <f t="shared" si="10"/>
      </c>
      <c r="I116" s="9053">
        <v>45951</v>
      </c>
      <c r="J116" s="9054">
        <f t="shared" si="18"/>
      </c>
      <c r="K116" s="9050">
        <v>5</v>
      </c>
      <c r="L116" s="9050">
        <v>9</v>
      </c>
      <c r="M116" s="9087">
        <v>0</v>
      </c>
      <c r="N116" s="9087">
        <v>0</v>
      </c>
      <c r="O116" s="9049" t="s">
        <v>11030</v>
      </c>
      <c r="P116" s="9050"/>
      <c r="Q116" s="9050"/>
      <c r="R116" s="9050"/>
      <c r="S116" s="9050"/>
      <c r="T116" s="9050"/>
      <c r="U116" s="9050"/>
      <c r="V116" s="9050"/>
      <c r="W116" s="9050"/>
      <c r="X116" s="9050"/>
      <c r="Y116" s="9050"/>
      <c r="Z116" s="9050"/>
      <c r="AA116" s="9050"/>
      <c r="AB116" s="9117">
        <f t="shared" si="1"/>
      </c>
      <c r="AC116" s="9070">
        <f t="shared" si="4"/>
      </c>
      <c r="AD116" s="9142">
        <f t="shared" si="12"/>
      </c>
      <c r="AE116" s="9071">
        <f t="shared" si="20"/>
      </c>
      <c r="AF116" s="9140">
        <f>VLOOKUP(C116,'Data Products'!$A:$J,10,0)</f>
      </c>
      <c r="AG116" s="9059">
        <f t="shared" si="6"/>
      </c>
      <c r="AH116" s="9060">
        <f t="shared" si="15"/>
      </c>
      <c r="AI116" s="9133"/>
      <c r="AJ116" s="9063"/>
      <c r="AK116" s="9063"/>
      <c r="AL116" s="9062"/>
      <c r="AM116" s="9063"/>
      <c r="AN116" s="9063"/>
    </row>
    <row customHeight="true" hidden="true" ht="18" r="117">
      <c r="A117" s="9111">
        <v>64</v>
      </c>
      <c r="B117" s="9049" t="s">
        <v>10971</v>
      </c>
      <c r="C117" s="9049" t="s">
        <v>11135</v>
      </c>
      <c r="D117" s="9050">
        <v>0</v>
      </c>
      <c r="E117" s="9064">
        <v>0</v>
      </c>
      <c r="F117" s="9129"/>
      <c r="G117" s="9113">
        <f>VLOOKUP(C117,'Data Products'!$A:$J,2,0)</f>
      </c>
      <c r="H117" s="9114">
        <f t="shared" si="10"/>
      </c>
      <c r="I117" s="9053">
        <v>45951</v>
      </c>
      <c r="J117" s="9054">
        <f t="shared" si="18"/>
      </c>
      <c r="K117" s="9050">
        <v>0</v>
      </c>
      <c r="L117" s="9050">
        <v>2</v>
      </c>
      <c r="M117" s="9087">
        <v>0</v>
      </c>
      <c r="N117" s="9087">
        <v>0</v>
      </c>
      <c r="O117" s="9049" t="s">
        <v>11030</v>
      </c>
      <c r="P117" s="9050"/>
      <c r="Q117" s="9050"/>
      <c r="R117" s="9050"/>
      <c r="S117" s="9050"/>
      <c r="T117" s="9050"/>
      <c r="U117" s="9050"/>
      <c r="V117" s="9050"/>
      <c r="W117" s="9050"/>
      <c r="X117" s="9050"/>
      <c r="Y117" s="9050"/>
      <c r="Z117" s="9050"/>
      <c r="AA117" s="9050"/>
      <c r="AB117" s="9117">
        <f t="shared" si="1"/>
      </c>
      <c r="AC117" s="9070">
        <f t="shared" si="4"/>
      </c>
      <c r="AD117" s="9142">
        <f t="shared" si="12"/>
      </c>
      <c r="AE117" s="9071">
        <f t="shared" si="20"/>
      </c>
      <c r="AF117" s="9140">
        <f>VLOOKUP(C117,'Data Products'!$A:$J,10,0)</f>
      </c>
      <c r="AG117" s="9059">
        <f t="shared" si="6"/>
      </c>
      <c r="AH117" s="9060">
        <f t="shared" si="15"/>
      </c>
      <c r="AI117" s="9133"/>
      <c r="AJ117" s="9063"/>
      <c r="AK117" s="9063"/>
      <c r="AL117" s="9062"/>
      <c r="AM117" s="9063"/>
      <c r="AN117" s="9063"/>
    </row>
    <row customHeight="true" hidden="true" ht="18" r="118">
      <c r="A118" s="9111">
        <v>65</v>
      </c>
      <c r="B118" s="9049" t="s">
        <v>10979</v>
      </c>
      <c r="C118" s="9049" t="s">
        <v>11136</v>
      </c>
      <c r="D118" s="9050">
        <v>0</v>
      </c>
      <c r="E118" s="9064">
        <v>0</v>
      </c>
      <c r="F118" s="9129"/>
      <c r="G118" s="9113">
        <f>VLOOKUP(C118,'Data Products'!$A:$J,2,0)</f>
      </c>
      <c r="H118" s="9114">
        <f t="shared" si="10"/>
      </c>
      <c r="I118" s="9053">
        <v>45951</v>
      </c>
      <c r="J118" s="9054">
        <f t="shared" si="18"/>
      </c>
      <c r="K118" s="9050">
        <v>0</v>
      </c>
      <c r="L118" s="9050">
        <v>0</v>
      </c>
      <c r="M118" s="9087">
        <v>0</v>
      </c>
      <c r="N118" s="9087">
        <v>0</v>
      </c>
      <c r="O118" s="9049" t="s">
        <v>11030</v>
      </c>
      <c r="P118" s="9050"/>
      <c r="Q118" s="9050"/>
      <c r="R118" s="9050"/>
      <c r="S118" s="9050"/>
      <c r="T118" s="9050"/>
      <c r="U118" s="9050"/>
      <c r="V118" s="9050"/>
      <c r="W118" s="9050"/>
      <c r="X118" s="9050"/>
      <c r="Y118" s="9050"/>
      <c r="Z118" s="9050"/>
      <c r="AA118" s="9050"/>
      <c r="AB118" s="9117">
        <f t="shared" si="1"/>
      </c>
      <c r="AC118" s="9070">
        <f t="shared" si="4"/>
      </c>
      <c r="AD118" s="9142">
        <f t="shared" si="12"/>
      </c>
      <c r="AE118" s="9071">
        <f t="shared" si="20"/>
      </c>
      <c r="AF118" s="9140">
        <f>VLOOKUP(C118,'Data Products'!$A:$J,10,0)</f>
      </c>
      <c r="AG118" s="9059">
        <f t="shared" si="6"/>
      </c>
      <c r="AH118" s="9060">
        <f t="shared" si="15"/>
      </c>
      <c r="AI118" s="9133"/>
      <c r="AJ118" s="9063"/>
      <c r="AK118" s="9063"/>
      <c r="AL118" s="9062"/>
      <c r="AM118" s="9063"/>
      <c r="AN118" s="9063"/>
    </row>
    <row r="119">
      <c r="A119" s="9111">
        <v>66</v>
      </c>
      <c r="B119" s="9049" t="s">
        <v>10971</v>
      </c>
      <c r="C119" s="9049" t="s">
        <v>11137</v>
      </c>
      <c r="D119" s="9050">
        <v>0</v>
      </c>
      <c r="E119" s="9064">
        <v>0</v>
      </c>
      <c r="F119" s="9129"/>
      <c r="G119" s="9113">
        <f>VLOOKUP(C119,'Data Products'!$A:$J,2,0)</f>
      </c>
      <c r="H119" s="9114">
        <f t="shared" si="10"/>
      </c>
      <c r="I119" s="9053">
        <v>45951</v>
      </c>
      <c r="J119" s="9054">
        <f t="shared" si="18"/>
      </c>
      <c r="K119" s="9050">
        <v>2</v>
      </c>
      <c r="L119" s="9050">
        <v>6</v>
      </c>
      <c r="M119" s="9087">
        <v>0</v>
      </c>
      <c r="N119" s="9087">
        <v>0</v>
      </c>
      <c r="O119" s="9049" t="s">
        <v>11030</v>
      </c>
      <c r="P119" s="9050"/>
      <c r="Q119" s="9050"/>
      <c r="R119" s="9050"/>
      <c r="S119" s="9050"/>
      <c r="T119" s="9050"/>
      <c r="U119" s="9050"/>
      <c r="V119" s="9050"/>
      <c r="W119" s="9050"/>
      <c r="X119" s="9050"/>
      <c r="Y119" s="9050"/>
      <c r="Z119" s="9050"/>
      <c r="AA119" s="9050"/>
      <c r="AB119" s="9117">
        <f t="shared" si="1"/>
      </c>
      <c r="AC119" s="9070">
        <f t="shared" si="4"/>
      </c>
      <c r="AD119" s="9142">
        <f t="shared" si="12"/>
      </c>
      <c r="AE119" s="9071">
        <f t="shared" si="20"/>
      </c>
      <c r="AF119" s="9140">
        <f>VLOOKUP(C119,'Data Products'!$A:$J,10,0)</f>
      </c>
      <c r="AG119" s="9059">
        <f t="shared" si="6"/>
      </c>
      <c r="AH119" s="9060">
        <f t="shared" si="15"/>
      </c>
      <c r="AI119" s="9133"/>
      <c r="AJ119" s="9063"/>
      <c r="AK119" s="9063"/>
      <c r="AL119" s="9062"/>
      <c r="AM119" s="9063"/>
      <c r="AN119" s="9063"/>
    </row>
    <row customHeight="true" hidden="true" ht="18" r="120">
      <c r="A120" s="9111">
        <v>67</v>
      </c>
      <c r="B120" s="9049" t="s">
        <v>10979</v>
      </c>
      <c r="C120" s="9049" t="s">
        <v>11138</v>
      </c>
      <c r="D120" s="9050">
        <v>0</v>
      </c>
      <c r="E120" s="9064">
        <v>0</v>
      </c>
      <c r="F120" s="9129"/>
      <c r="G120" s="9113">
        <f>VLOOKUP(C120,'Data Products'!$A:$J,2,0)</f>
      </c>
      <c r="H120" s="9114">
        <f t="shared" si="10"/>
      </c>
      <c r="I120" s="9053">
        <v>45951</v>
      </c>
      <c r="J120" s="9054">
        <f t="shared" si="18"/>
      </c>
      <c r="K120" s="9050">
        <v>0</v>
      </c>
      <c r="L120" s="9050">
        <v>0</v>
      </c>
      <c r="M120" s="9087">
        <v>0</v>
      </c>
      <c r="N120" s="9087">
        <v>0</v>
      </c>
      <c r="O120" s="9049" t="s">
        <v>11030</v>
      </c>
      <c r="P120" s="9050"/>
      <c r="Q120" s="9050"/>
      <c r="R120" s="9050"/>
      <c r="S120" s="9050"/>
      <c r="T120" s="9050"/>
      <c r="U120" s="9050"/>
      <c r="V120" s="9050"/>
      <c r="W120" s="9050"/>
      <c r="X120" s="9050"/>
      <c r="Y120" s="9050"/>
      <c r="Z120" s="9050"/>
      <c r="AA120" s="9050"/>
      <c r="AB120" s="9117">
        <f t="shared" si="1"/>
      </c>
      <c r="AC120" s="9070">
        <f t="shared" si="4"/>
      </c>
      <c r="AD120" s="9142">
        <f t="shared" si="12"/>
      </c>
      <c r="AE120" s="9071">
        <f t="shared" si="20"/>
      </c>
      <c r="AF120" s="9140">
        <f>VLOOKUP(C120,'Data Products'!$A:$J,10,0)</f>
      </c>
      <c r="AG120" s="9059">
        <f t="shared" si="6"/>
      </c>
      <c r="AH120" s="9060">
        <f t="shared" si="15"/>
      </c>
      <c r="AI120" s="9133"/>
      <c r="AJ120" s="9063"/>
      <c r="AK120" s="9063"/>
      <c r="AL120" s="9062"/>
      <c r="AM120" s="9063"/>
      <c r="AN120" s="9063"/>
    </row>
    <row r="121">
      <c r="A121" s="9111">
        <v>68</v>
      </c>
      <c r="B121" s="9049" t="s">
        <v>10971</v>
      </c>
      <c r="C121" s="9049" t="s">
        <v>11139</v>
      </c>
      <c r="D121" s="9050">
        <v>10</v>
      </c>
      <c r="E121" s="9064">
        <v>10</v>
      </c>
      <c r="F121" s="9129"/>
      <c r="G121" s="9113">
        <f>VLOOKUP(C121,'Data Products'!$A:$J,2,0)</f>
      </c>
      <c r="H121" s="9114">
        <f t="shared" si="10"/>
      </c>
      <c r="I121" s="9053">
        <v>45951</v>
      </c>
      <c r="J121" s="9054">
        <f t="shared" si="18"/>
      </c>
      <c r="K121" s="9050">
        <v>0</v>
      </c>
      <c r="L121" s="9050">
        <v>0</v>
      </c>
      <c r="M121" s="9087">
        <v>0</v>
      </c>
      <c r="N121" s="9087">
        <v>0</v>
      </c>
      <c r="O121" s="9049" t="s">
        <v>11030</v>
      </c>
      <c r="P121" s="9050"/>
      <c r="Q121" s="9050"/>
      <c r="R121" s="9050"/>
      <c r="S121" s="9050"/>
      <c r="T121" s="9050"/>
      <c r="U121" s="9050"/>
      <c r="V121" s="9050"/>
      <c r="W121" s="9050"/>
      <c r="X121" s="9050"/>
      <c r="Y121" s="9050"/>
      <c r="Z121" s="9050"/>
      <c r="AA121" s="9050"/>
      <c r="AB121" s="9117">
        <f t="shared" si="1"/>
      </c>
      <c r="AC121" s="9056">
        <f t="shared" si="4"/>
      </c>
      <c r="AD121" s="9142">
        <f t="shared" si="12"/>
      </c>
      <c r="AE121" s="9058">
        <f t="shared" si="20"/>
      </c>
      <c r="AF121" s="9140">
        <f>VLOOKUP(C121,'Data Products'!$A:$J,10,0)</f>
      </c>
      <c r="AG121" s="9059">
        <f t="shared" si="6"/>
      </c>
      <c r="AH121" s="9060">
        <f t="shared" si="15"/>
      </c>
      <c r="AI121" s="9133"/>
      <c r="AJ121" s="9063"/>
      <c r="AK121" s="9063"/>
      <c r="AL121" s="9062"/>
      <c r="AM121" s="9063"/>
      <c r="AN121" s="9063"/>
    </row>
    <row customHeight="true" hidden="true" ht="18" r="122">
      <c r="A122" s="9111">
        <v>69</v>
      </c>
      <c r="B122" s="9049" t="s">
        <v>10979</v>
      </c>
      <c r="C122" s="9049" t="s">
        <v>11140</v>
      </c>
      <c r="D122" s="9050">
        <v>0</v>
      </c>
      <c r="E122" s="9064">
        <v>0</v>
      </c>
      <c r="F122" s="9129"/>
      <c r="G122" s="9113">
        <f>VLOOKUP(C122,'Data Products'!$A:$J,2,0)</f>
      </c>
      <c r="H122" s="9114">
        <f t="shared" si="10"/>
      </c>
      <c r="I122" s="9053">
        <v>45952</v>
      </c>
      <c r="J122" s="9054">
        <f t="shared" si="18"/>
      </c>
      <c r="K122" s="9050">
        <v>0</v>
      </c>
      <c r="L122" s="9050">
        <v>4</v>
      </c>
      <c r="M122" s="9087">
        <v>0</v>
      </c>
      <c r="N122" s="9087">
        <v>0</v>
      </c>
      <c r="O122" s="9049" t="s">
        <v>11141</v>
      </c>
      <c r="P122" s="9050"/>
      <c r="Q122" s="9050"/>
      <c r="R122" s="9050"/>
      <c r="S122" s="9050"/>
      <c r="T122" s="9050"/>
      <c r="U122" s="9050"/>
      <c r="V122" s="9050"/>
      <c r="W122" s="9050"/>
      <c r="X122" s="9050"/>
      <c r="Y122" s="9050"/>
      <c r="Z122" s="9050"/>
      <c r="AA122" s="9050"/>
      <c r="AB122" s="9117">
        <f t="shared" si="1"/>
      </c>
      <c r="AC122" s="9065">
        <f t="shared" si="4"/>
      </c>
      <c r="AD122" s="9142">
        <f t="shared" si="12"/>
      </c>
      <c r="AE122" s="9066">
        <f t="shared" si="20"/>
      </c>
      <c r="AF122" s="9140">
        <f>VLOOKUP(C122,'Data Products'!$A:$J,10,0)</f>
      </c>
      <c r="AG122" s="9059">
        <f t="shared" si="6"/>
      </c>
      <c r="AH122" s="9060">
        <f t="shared" si="15"/>
      </c>
      <c r="AI122" s="9133"/>
      <c r="AJ122" s="9063"/>
      <c r="AK122" s="9063"/>
      <c r="AL122" s="9062"/>
      <c r="AM122" s="9063"/>
      <c r="AN122" s="9063"/>
    </row>
    <row r="123">
      <c r="A123" s="9111">
        <v>70</v>
      </c>
      <c r="B123" s="9049" t="s">
        <v>10971</v>
      </c>
      <c r="C123" s="9049" t="s">
        <v>11142</v>
      </c>
      <c r="D123" s="9050">
        <v>2</v>
      </c>
      <c r="E123" s="9064">
        <v>2</v>
      </c>
      <c r="F123" s="9129"/>
      <c r="G123" s="9113">
        <f>VLOOKUP(C123,'Data Products'!$A:$J,2,0)</f>
      </c>
      <c r="H123" s="9114">
        <f t="shared" si="10"/>
      </c>
      <c r="I123" s="9053">
        <v>45953</v>
      </c>
      <c r="J123" s="9054">
        <f t="shared" si="18"/>
      </c>
      <c r="K123" s="9050">
        <v>4</v>
      </c>
      <c r="L123" s="9050">
        <v>4</v>
      </c>
      <c r="M123" s="9087">
        <v>0</v>
      </c>
      <c r="N123" s="9087">
        <v>0</v>
      </c>
      <c r="O123" s="9049" t="s">
        <v>11141</v>
      </c>
      <c r="P123" s="9050"/>
      <c r="Q123" s="9050"/>
      <c r="R123" s="9050"/>
      <c r="S123" s="9050"/>
      <c r="T123" s="9050"/>
      <c r="U123" s="9050"/>
      <c r="V123" s="9050"/>
      <c r="W123" s="9050"/>
      <c r="X123" s="9050"/>
      <c r="Y123" s="9050"/>
      <c r="Z123" s="9050"/>
      <c r="AA123" s="9050"/>
      <c r="AB123" s="9117">
        <f t="shared" si="1"/>
      </c>
      <c r="AC123" s="9075">
        <f t="shared" si="4"/>
      </c>
      <c r="AD123" s="9142">
        <f t="shared" si="12"/>
      </c>
      <c r="AE123" s="9076">
        <f t="shared" si="20"/>
      </c>
      <c r="AF123" s="9140">
        <f>VLOOKUP(C123,'Data Products'!$A:$J,10,0)</f>
      </c>
      <c r="AG123" s="9059">
        <f t="shared" si="6"/>
      </c>
      <c r="AH123" s="9060">
        <f t="shared" si="15"/>
      </c>
      <c r="AI123" s="9133"/>
      <c r="AJ123" s="9063"/>
      <c r="AK123" s="9063"/>
      <c r="AL123" s="9062"/>
      <c r="AM123" s="9063"/>
      <c r="AN123" s="9063"/>
    </row>
    <row r="124">
      <c r="A124" s="9111">
        <v>71</v>
      </c>
      <c r="B124" s="9049" t="s">
        <v>10971</v>
      </c>
      <c r="C124" s="9049" t="s">
        <v>11143</v>
      </c>
      <c r="D124" s="9050">
        <v>1</v>
      </c>
      <c r="E124" s="9064">
        <v>1</v>
      </c>
      <c r="F124" s="9129"/>
      <c r="G124" s="9113">
        <f>VLOOKUP(C124,'Data Products'!$A:$J,2,0)</f>
      </c>
      <c r="H124" s="9114">
        <f t="shared" si="10"/>
      </c>
      <c r="I124" s="9053">
        <v>45954</v>
      </c>
      <c r="J124" s="9054">
        <f t="shared" si="18"/>
      </c>
      <c r="K124" s="9050">
        <v>3</v>
      </c>
      <c r="L124" s="9050">
        <v>4</v>
      </c>
      <c r="M124" s="9087">
        <v>0</v>
      </c>
      <c r="N124" s="9087">
        <v>0</v>
      </c>
      <c r="O124" s="9049" t="s">
        <v>11141</v>
      </c>
      <c r="P124" s="9050"/>
      <c r="Q124" s="9050"/>
      <c r="R124" s="9050"/>
      <c r="S124" s="9050"/>
      <c r="T124" s="9050"/>
      <c r="U124" s="9050"/>
      <c r="V124" s="9050"/>
      <c r="W124" s="9050"/>
      <c r="X124" s="9050"/>
      <c r="Y124" s="9050"/>
      <c r="Z124" s="9050"/>
      <c r="AA124" s="9050"/>
      <c r="AB124" s="9117">
        <f t="shared" si="1"/>
      </c>
      <c r="AC124" s="9065">
        <f t="shared" si="4"/>
      </c>
      <c r="AD124" s="9142">
        <f t="shared" si="12"/>
      </c>
      <c r="AE124" s="9066">
        <f t="shared" si="20"/>
      </c>
      <c r="AF124" s="9140">
        <f>VLOOKUP(C124,'Data Products'!$A:$J,10,0)</f>
      </c>
      <c r="AG124" s="9059">
        <f t="shared" si="6"/>
      </c>
      <c r="AH124" s="9060">
        <f t="shared" si="15"/>
      </c>
      <c r="AI124" s="9133"/>
      <c r="AJ124" s="9063"/>
      <c r="AK124" s="9063"/>
      <c r="AL124" s="9062"/>
      <c r="AM124" s="9063"/>
      <c r="AN124" s="9063"/>
    </row>
    <row r="125">
      <c r="A125" s="9111">
        <v>72</v>
      </c>
      <c r="B125" s="9049" t="s">
        <v>10971</v>
      </c>
      <c r="C125" s="9049" t="s">
        <v>11144</v>
      </c>
      <c r="D125" s="9050">
        <v>6</v>
      </c>
      <c r="E125" s="9064">
        <v>6</v>
      </c>
      <c r="F125" s="9129"/>
      <c r="G125" s="9113">
        <f>VLOOKUP(C125,'Data Products'!$A:$J,2,0)</f>
      </c>
      <c r="H125" s="9114">
        <f t="shared" si="10"/>
      </c>
      <c r="I125" s="9053">
        <v>45955</v>
      </c>
      <c r="J125" s="9054">
        <f t="shared" si="18"/>
      </c>
      <c r="K125" s="9050">
        <v>1</v>
      </c>
      <c r="L125" s="9050">
        <v>1</v>
      </c>
      <c r="M125" s="9087">
        <v>0</v>
      </c>
      <c r="N125" s="9087">
        <v>0</v>
      </c>
      <c r="O125" s="9049" t="s">
        <v>11141</v>
      </c>
      <c r="P125" s="9050"/>
      <c r="Q125" s="9050"/>
      <c r="R125" s="9050"/>
      <c r="S125" s="9050"/>
      <c r="T125" s="9050"/>
      <c r="U125" s="9050"/>
      <c r="V125" s="9050"/>
      <c r="W125" s="9050"/>
      <c r="X125" s="9050"/>
      <c r="Y125" s="9050"/>
      <c r="Z125" s="9050"/>
      <c r="AA125" s="9050"/>
      <c r="AB125" s="9117">
        <f t="shared" si="1"/>
      </c>
      <c r="AC125" s="9075">
        <f t="shared" si="4"/>
      </c>
      <c r="AD125" s="9142">
        <f t="shared" si="12"/>
      </c>
      <c r="AE125" s="9076">
        <f t="shared" si="20"/>
      </c>
      <c r="AF125" s="9140">
        <f>VLOOKUP(C125,'Data Products'!$A:$J,10,0)</f>
      </c>
      <c r="AG125" s="9059">
        <f t="shared" si="6"/>
      </c>
      <c r="AH125" s="9060">
        <f t="shared" si="15"/>
      </c>
      <c r="AI125" s="9133"/>
      <c r="AJ125" s="9063"/>
      <c r="AK125" s="9063"/>
      <c r="AL125" s="9062"/>
      <c r="AM125" s="9063"/>
      <c r="AN125" s="9063"/>
    </row>
    <row r="126">
      <c r="A126" s="9092"/>
      <c r="B126" s="9092"/>
      <c r="C126" s="9092"/>
      <c r="D126" s="9091"/>
      <c r="E126" s="9091"/>
      <c r="F126" s="9091"/>
      <c r="G126" s="9143"/>
      <c r="H126" s="9144"/>
      <c r="I126" s="9144"/>
      <c r="J126" s="9144"/>
      <c r="K126" s="9091"/>
      <c r="L126" s="9091"/>
      <c r="M126" s="9098"/>
      <c r="N126" s="9098"/>
      <c r="O126" s="9092"/>
      <c r="P126" s="9091"/>
      <c r="Q126" s="9091"/>
      <c r="R126" s="9091"/>
      <c r="S126" s="9091"/>
      <c r="T126" s="9091"/>
      <c r="U126" s="9091"/>
      <c r="V126" s="9091"/>
      <c r="W126" s="9091"/>
      <c r="X126" s="9091"/>
      <c r="Y126" s="9091"/>
      <c r="Z126" s="9091"/>
      <c r="AA126" s="9091"/>
      <c r="AB126" s="9093"/>
      <c r="AC126" s="9145"/>
      <c r="AD126" s="9146"/>
      <c r="AE126" s="9147" t="s">
        <v>11042</v>
      </c>
      <c r="AF126" s="9148"/>
      <c r="AG126" s="9149">
        <f>SUM(AG55:AG125)</f>
      </c>
      <c r="AH126" s="9102"/>
      <c r="AI126" s="9150"/>
      <c r="AJ126" s="9151"/>
      <c r="AK126" s="9151"/>
      <c r="AL126" s="9150"/>
      <c r="AM126" s="9151"/>
      <c r="AN126" s="9151"/>
    </row>
    <row r="127">
      <c r="A127" s="9092"/>
      <c r="B127" s="9092"/>
      <c r="C127" s="9092"/>
      <c r="D127" s="9091"/>
      <c r="E127" s="9091"/>
      <c r="F127" s="9091"/>
      <c r="G127" s="9143"/>
      <c r="H127" s="9144"/>
      <c r="I127" s="9144"/>
      <c r="J127" s="9144"/>
      <c r="K127" s="9091"/>
      <c r="L127" s="9091"/>
      <c r="M127" s="9098"/>
      <c r="N127" s="9098"/>
      <c r="O127" s="9092"/>
      <c r="P127" s="9091"/>
      <c r="Q127" s="9091"/>
      <c r="R127" s="9091"/>
      <c r="S127" s="9091"/>
      <c r="T127" s="9091"/>
      <c r="U127" s="9091"/>
      <c r="V127" s="9091"/>
      <c r="W127" s="9091"/>
      <c r="X127" s="9091"/>
      <c r="Y127" s="9091"/>
      <c r="Z127" s="9091"/>
      <c r="AA127" s="9091"/>
      <c r="AB127" s="9093"/>
      <c r="AC127" s="9145"/>
      <c r="AD127" s="9146"/>
      <c r="AE127" s="9152" t="s">
        <v>11043</v>
      </c>
      <c r="AF127" s="9153">
        <f t="shared" ref="AF127:AF130" si="16">AG127/$AG$126</f>
      </c>
      <c r="AG127" s="9154">
        <f t="shared" ref="AG127:AG130" si="21">SUMIFS($AG$55:$AG$125,$AE$55:$AE$125,AE127)</f>
      </c>
      <c r="AH127" s="9102"/>
      <c r="AI127" s="9150"/>
      <c r="AJ127" s="9151"/>
      <c r="AK127" s="9151"/>
      <c r="AL127" s="9150"/>
      <c r="AM127" s="9151"/>
      <c r="AN127" s="9151"/>
    </row>
    <row r="128">
      <c r="A128" s="9092"/>
      <c r="B128" s="9092"/>
      <c r="C128" s="9092"/>
      <c r="D128" s="9091"/>
      <c r="E128" s="9091"/>
      <c r="F128" s="9091"/>
      <c r="G128" s="9143"/>
      <c r="H128" s="9144"/>
      <c r="I128" s="9144"/>
      <c r="J128" s="9144"/>
      <c r="K128" s="9091"/>
      <c r="L128" s="9091"/>
      <c r="M128" s="9098"/>
      <c r="N128" s="9098"/>
      <c r="O128" s="9092"/>
      <c r="P128" s="9091"/>
      <c r="Q128" s="9091"/>
      <c r="R128" s="9091"/>
      <c r="S128" s="9091"/>
      <c r="T128" s="9091"/>
      <c r="U128" s="9091"/>
      <c r="V128" s="9091"/>
      <c r="W128" s="9091"/>
      <c r="X128" s="9091"/>
      <c r="Y128" s="9091"/>
      <c r="Z128" s="9091"/>
      <c r="AA128" s="9091"/>
      <c r="AB128" s="9093"/>
      <c r="AC128" s="9145"/>
      <c r="AD128" s="9146"/>
      <c r="AE128" s="9155" t="s">
        <v>11044</v>
      </c>
      <c r="AF128" s="9156">
        <f t="shared" si="16"/>
      </c>
      <c r="AG128" s="9154">
        <f t="shared" si="21"/>
      </c>
      <c r="AH128" s="9102"/>
      <c r="AI128" s="9150"/>
      <c r="AJ128" s="9151"/>
      <c r="AK128" s="9151"/>
      <c r="AL128" s="9150"/>
      <c r="AM128" s="9151"/>
      <c r="AN128" s="9151"/>
    </row>
    <row r="129">
      <c r="A129" s="9092"/>
      <c r="B129" s="9092"/>
      <c r="C129" s="9092"/>
      <c r="D129" s="9091"/>
      <c r="E129" s="9091"/>
      <c r="F129" s="9091"/>
      <c r="G129" s="9143"/>
      <c r="H129" s="9144"/>
      <c r="I129" s="9144"/>
      <c r="J129" s="9144"/>
      <c r="K129" s="9091"/>
      <c r="L129" s="9091"/>
      <c r="M129" s="9098"/>
      <c r="N129" s="9098"/>
      <c r="O129" s="9092"/>
      <c r="P129" s="9091"/>
      <c r="Q129" s="9091"/>
      <c r="R129" s="9091"/>
      <c r="S129" s="9091"/>
      <c r="T129" s="9091"/>
      <c r="U129" s="9091"/>
      <c r="V129" s="9091"/>
      <c r="W129" s="9091"/>
      <c r="X129" s="9091"/>
      <c r="Y129" s="9091"/>
      <c r="Z129" s="9091"/>
      <c r="AA129" s="9091"/>
      <c r="AB129" s="9093"/>
      <c r="AC129" s="9145"/>
      <c r="AD129" s="9157"/>
      <c r="AE129" s="9099" t="s">
        <v>11045</v>
      </c>
      <c r="AF129" s="9153">
        <f t="shared" si="16"/>
      </c>
      <c r="AG129" s="9154">
        <f t="shared" si="21"/>
      </c>
      <c r="AH129" s="9102"/>
      <c r="AI129" s="9150"/>
      <c r="AJ129" s="9151"/>
      <c r="AK129" s="9151"/>
      <c r="AL129" s="9150"/>
      <c r="AM129" s="9151"/>
      <c r="AN129" s="9151"/>
    </row>
    <row r="130">
      <c r="A130" s="9092"/>
      <c r="B130" s="9092"/>
      <c r="C130" s="9092"/>
      <c r="D130" s="9091"/>
      <c r="E130" s="9091"/>
      <c r="F130" s="9091"/>
      <c r="G130" s="9143"/>
      <c r="H130" s="9144"/>
      <c r="I130" s="9144"/>
      <c r="J130" s="9144"/>
      <c r="K130" s="9091"/>
      <c r="L130" s="9091"/>
      <c r="M130" s="9098"/>
      <c r="N130" s="9098"/>
      <c r="O130" s="9092"/>
      <c r="P130" s="9091"/>
      <c r="Q130" s="9091"/>
      <c r="R130" s="9091"/>
      <c r="S130" s="9091"/>
      <c r="T130" s="9091"/>
      <c r="U130" s="9091"/>
      <c r="V130" s="9091"/>
      <c r="W130" s="9091"/>
      <c r="X130" s="9091"/>
      <c r="Y130" s="9091"/>
      <c r="Z130" s="9091"/>
      <c r="AA130" s="9091"/>
      <c r="AB130" s="9093"/>
      <c r="AC130" s="9145"/>
      <c r="AD130" s="9157"/>
      <c r="AE130" s="9099" t="s">
        <v>11046</v>
      </c>
      <c r="AF130" s="9153">
        <f t="shared" si="16"/>
      </c>
      <c r="AG130" s="9154">
        <f t="shared" si="21"/>
      </c>
      <c r="AH130" s="9102"/>
      <c r="AI130" s="9150"/>
      <c r="AJ130" s="9151"/>
      <c r="AK130" s="9151"/>
      <c r="AL130" s="9150"/>
      <c r="AM130" s="9151"/>
      <c r="AN130" s="9151"/>
    </row>
    <row r="131">
      <c r="A131" s="9092"/>
      <c r="B131" s="9092"/>
      <c r="C131" s="9092"/>
      <c r="D131" s="9091"/>
      <c r="E131" s="9091"/>
      <c r="F131" s="9091"/>
      <c r="G131" s="9143"/>
      <c r="H131" s="9144"/>
      <c r="I131" s="9144"/>
      <c r="J131" s="9144"/>
      <c r="K131" s="9091"/>
      <c r="L131" s="9091"/>
      <c r="M131" s="9098"/>
      <c r="N131" s="9098"/>
      <c r="O131" s="9092"/>
      <c r="P131" s="9091"/>
      <c r="Q131" s="9091"/>
      <c r="R131" s="9091"/>
      <c r="S131" s="9091"/>
      <c r="T131" s="9091"/>
      <c r="U131" s="9091"/>
      <c r="V131" s="9091"/>
      <c r="W131" s="9091"/>
      <c r="X131" s="9091"/>
      <c r="Y131" s="9091"/>
      <c r="Z131" s="9091"/>
      <c r="AA131" s="9091"/>
      <c r="AB131" s="9093"/>
      <c r="AC131" s="9145"/>
      <c r="AD131" s="9157"/>
      <c r="AE131" s="9099" t="s">
        <v>10960</v>
      </c>
      <c r="AF131" s="9103">
        <f>AVERAGE(AH53:AH101)/AVERAGE(D53:D101)</f>
      </c>
      <c r="AG131" s="9101">
        <f>SUMIF($H$55:$H$125,"&lt;90",AG55:AG125)</f>
      </c>
      <c r="AH131" s="9102"/>
      <c r="AI131" s="9150"/>
      <c r="AJ131" s="9151"/>
      <c r="AK131" s="9151"/>
      <c r="AL131" s="9150"/>
      <c r="AM131" s="9151"/>
      <c r="AN131" s="9151"/>
    </row>
    <row r="132">
      <c r="A132" s="9044" t="s">
        <v>10967</v>
      </c>
      <c r="B132" s="9044" t="s">
        <v>10947</v>
      </c>
      <c r="C132" s="9044" t="s">
        <v>11145</v>
      </c>
      <c r="D132" s="9044" t="s">
        <v>11146</v>
      </c>
      <c r="E132" s="9044" t="s">
        <v>11147</v>
      </c>
      <c r="F132" s="9091"/>
      <c r="G132" s="9091"/>
      <c r="H132" s="9144"/>
      <c r="I132" s="9144"/>
      <c r="J132" s="9144"/>
      <c r="K132" s="9091"/>
      <c r="L132" s="9091"/>
      <c r="M132" s="9098"/>
      <c r="N132" s="9098"/>
      <c r="O132" s="9091"/>
      <c r="P132" s="9091"/>
      <c r="Q132" s="9091"/>
      <c r="R132" s="9091"/>
      <c r="S132" s="9091"/>
      <c r="T132" s="9091"/>
      <c r="U132" s="9091"/>
      <c r="V132" s="9091"/>
      <c r="W132" s="9091"/>
      <c r="X132" s="9091"/>
      <c r="Y132" s="9091"/>
      <c r="Z132" s="9091"/>
      <c r="AA132" s="9091"/>
      <c r="AB132" s="9091"/>
      <c r="AC132" s="9091"/>
      <c r="AD132" s="9091"/>
      <c r="AE132" s="9091"/>
      <c r="AF132" s="9091"/>
      <c r="AG132" s="9091"/>
      <c r="AH132" s="9091"/>
      <c r="AI132" s="9150"/>
      <c r="AJ132" s="9151"/>
      <c r="AK132" s="9151"/>
      <c r="AL132" s="9150"/>
      <c r="AM132" s="9151"/>
      <c r="AN132" s="9151"/>
    </row>
    <row r="133">
      <c r="A133" s="9044"/>
      <c r="B133" s="9044"/>
      <c r="C133" s="9044"/>
      <c r="D133" s="9044"/>
      <c r="E133" s="9044"/>
      <c r="F133" s="9091"/>
      <c r="G133" s="9091"/>
      <c r="H133" s="9144"/>
      <c r="I133" s="9144"/>
      <c r="J133" s="9144"/>
      <c r="K133" s="9091"/>
      <c r="L133" s="9091"/>
      <c r="M133" s="9098"/>
      <c r="N133" s="9098"/>
      <c r="O133" s="9091"/>
      <c r="P133" s="9091"/>
      <c r="Q133" s="9091"/>
      <c r="R133" s="9091"/>
      <c r="S133" s="9091"/>
      <c r="T133" s="9091"/>
      <c r="U133" s="9091"/>
      <c r="V133" s="9091"/>
      <c r="W133" s="9091"/>
      <c r="X133" s="9091"/>
      <c r="Y133" s="9091"/>
      <c r="Z133" s="9091"/>
      <c r="AA133" s="9091"/>
      <c r="AB133" s="9091"/>
      <c r="AC133" s="9091"/>
      <c r="AD133" s="9091"/>
      <c r="AE133" s="9091"/>
      <c r="AF133" s="9091"/>
      <c r="AG133" s="9091"/>
      <c r="AH133" s="9091"/>
      <c r="AI133" s="9150"/>
      <c r="AJ133" s="9151"/>
      <c r="AK133" s="9151"/>
      <c r="AL133" s="9150"/>
      <c r="AM133" s="9151"/>
      <c r="AN133" s="9151"/>
    </row>
    <row r="134">
      <c r="A134" s="9049">
        <v>1</v>
      </c>
      <c r="B134" s="9049" t="s">
        <v>11148</v>
      </c>
      <c r="C134" s="9158">
        <v>18101</v>
      </c>
      <c r="D134" s="9049" t="s">
        <v>11149</v>
      </c>
      <c r="E134" s="9049" t="s">
        <v>11150</v>
      </c>
      <c r="F134" s="9091"/>
      <c r="G134" s="9091"/>
      <c r="H134" s="9144"/>
      <c r="I134" s="9144" t="s">
        <v>11041</v>
      </c>
      <c r="J134" s="9144"/>
      <c r="K134" s="9091"/>
      <c r="L134" s="9091"/>
      <c r="M134" s="9098"/>
      <c r="N134" s="9098"/>
      <c r="O134" s="9091"/>
      <c r="P134" s="9091"/>
      <c r="Q134" s="9091"/>
      <c r="R134" s="9091"/>
      <c r="S134" s="9091"/>
      <c r="T134" s="9091"/>
      <c r="U134" s="9091"/>
      <c r="V134" s="9091"/>
      <c r="W134" s="9091"/>
      <c r="X134" s="9091"/>
      <c r="Y134" s="9091"/>
      <c r="Z134" s="9091"/>
      <c r="AA134" s="9091"/>
      <c r="AB134" s="9091"/>
      <c r="AC134" s="9091"/>
      <c r="AD134" s="9091"/>
      <c r="AE134" s="9091"/>
      <c r="AF134" s="9091"/>
      <c r="AG134" s="9091"/>
      <c r="AH134" s="9091"/>
      <c r="AI134" s="9150"/>
      <c r="AJ134" s="9151"/>
      <c r="AK134" s="9151"/>
      <c r="AL134" s="9150"/>
      <c r="AM134" s="9151"/>
      <c r="AN134" s="9151"/>
    </row>
    <row r="135">
      <c r="A135" s="9049">
        <v>2</v>
      </c>
      <c r="B135" s="9049" t="s">
        <v>11151</v>
      </c>
      <c r="C135" s="9158">
        <v>19504</v>
      </c>
      <c r="D135" s="9049" t="s">
        <v>11149</v>
      </c>
      <c r="E135" s="9049" t="s">
        <v>11150</v>
      </c>
      <c r="F135" s="9091"/>
      <c r="G135" s="9091"/>
      <c r="H135" s="9144"/>
      <c r="I135" s="9144"/>
      <c r="J135" s="9144"/>
      <c r="K135" s="9091"/>
      <c r="L135" s="9091"/>
      <c r="M135" s="9098"/>
      <c r="N135" s="9098"/>
      <c r="O135" s="9091"/>
      <c r="P135" s="9091"/>
      <c r="Q135" s="9091"/>
      <c r="R135" s="9091"/>
      <c r="S135" s="9091"/>
      <c r="T135" s="9091"/>
      <c r="U135" s="9091"/>
      <c r="V135" s="9091"/>
      <c r="W135" s="9091"/>
      <c r="X135" s="9091"/>
      <c r="Y135" s="9091"/>
      <c r="Z135" s="9091"/>
      <c r="AA135" s="9091"/>
      <c r="AB135" s="9091"/>
      <c r="AC135" s="9091"/>
      <c r="AD135" s="9091"/>
      <c r="AE135" s="9091"/>
      <c r="AF135" s="9091"/>
      <c r="AG135" s="9091"/>
      <c r="AH135" s="9091"/>
      <c r="AI135" s="9150"/>
      <c r="AJ135" s="9151"/>
      <c r="AK135" s="9151"/>
      <c r="AL135" s="9150"/>
      <c r="AM135" s="9151"/>
      <c r="AN135" s="9151"/>
    </row>
    <row r="136">
      <c r="A136" s="9049">
        <v>3</v>
      </c>
      <c r="B136" s="9049" t="s">
        <v>11152</v>
      </c>
      <c r="C136" s="9158">
        <v>9078</v>
      </c>
      <c r="D136" s="9049" t="s">
        <v>11149</v>
      </c>
      <c r="E136" s="9049" t="s">
        <v>11150</v>
      </c>
      <c r="F136" s="9091"/>
      <c r="G136" s="9091"/>
      <c r="H136" s="9144"/>
      <c r="I136" s="9144"/>
      <c r="J136" s="9144"/>
      <c r="K136" s="9091"/>
      <c r="L136" s="9091"/>
      <c r="M136" s="9098"/>
      <c r="N136" s="9098"/>
      <c r="O136" s="9091"/>
      <c r="P136" s="9091"/>
      <c r="Q136" s="9091"/>
      <c r="R136" s="9091"/>
      <c r="S136" s="9091"/>
      <c r="T136" s="9091"/>
      <c r="U136" s="9091"/>
      <c r="V136" s="9091"/>
      <c r="W136" s="9091"/>
      <c r="X136" s="9091"/>
      <c r="Y136" s="9091"/>
      <c r="Z136" s="9091"/>
      <c r="AA136" s="9091"/>
      <c r="AB136" s="9091"/>
      <c r="AC136" s="9091"/>
      <c r="AD136" s="9091"/>
      <c r="AE136" s="9091"/>
      <c r="AF136" s="9091"/>
      <c r="AG136" s="9091"/>
      <c r="AH136" s="9091"/>
      <c r="AI136" s="9150"/>
      <c r="AJ136" s="9151"/>
      <c r="AK136" s="9151"/>
      <c r="AL136" s="9150"/>
      <c r="AM136" s="9151"/>
      <c r="AN136" s="9151"/>
    </row>
    <row r="137">
      <c r="A137" s="9049">
        <v>4</v>
      </c>
      <c r="B137" s="9049" t="s">
        <v>11153</v>
      </c>
      <c r="C137" s="9158">
        <v>1550</v>
      </c>
      <c r="D137" s="9049" t="s">
        <v>11154</v>
      </c>
      <c r="E137" s="9049" t="s">
        <v>11155</v>
      </c>
      <c r="F137" s="9091"/>
      <c r="G137" s="9091"/>
      <c r="H137" s="9144"/>
      <c r="I137" s="9144"/>
      <c r="J137" s="9144"/>
      <c r="K137" s="9091"/>
      <c r="L137" s="9091"/>
      <c r="M137" s="9098"/>
      <c r="N137" s="9098"/>
      <c r="O137" s="9091"/>
      <c r="P137" s="9091"/>
      <c r="Q137" s="9091"/>
      <c r="R137" s="9091"/>
      <c r="S137" s="9091"/>
      <c r="T137" s="9091"/>
      <c r="U137" s="9091"/>
      <c r="V137" s="9091"/>
      <c r="W137" s="9091"/>
      <c r="X137" s="9091"/>
      <c r="Y137" s="9091"/>
      <c r="Z137" s="9091"/>
      <c r="AA137" s="9091"/>
      <c r="AB137" s="9091"/>
      <c r="AC137" s="9091"/>
      <c r="AD137" s="9091"/>
      <c r="AE137" s="9091"/>
      <c r="AF137" s="9091"/>
      <c r="AG137" s="9091"/>
      <c r="AH137" s="9091"/>
      <c r="AI137" s="9150"/>
      <c r="AJ137" s="9151"/>
      <c r="AK137" s="9151"/>
      <c r="AL137" s="9150"/>
      <c r="AM137" s="9151"/>
      <c r="AN137" s="9151"/>
    </row>
    <row r="138">
      <c r="A138" s="9151"/>
      <c r="B138" s="9092"/>
      <c r="C138" s="9092"/>
      <c r="D138" s="9091"/>
      <c r="E138" s="9091"/>
      <c r="F138" s="9091"/>
      <c r="G138" s="9091"/>
      <c r="H138" s="9144"/>
      <c r="I138" s="9144"/>
      <c r="J138" s="9144"/>
      <c r="K138" s="9091"/>
      <c r="L138" s="9091"/>
      <c r="M138" s="9098"/>
      <c r="N138" s="9098"/>
      <c r="O138" s="9091"/>
      <c r="P138" s="9091"/>
      <c r="Q138" s="9091"/>
      <c r="R138" s="9091"/>
      <c r="S138" s="9091"/>
      <c r="T138" s="9091"/>
      <c r="U138" s="9091"/>
      <c r="V138" s="9091"/>
      <c r="W138" s="9091"/>
      <c r="X138" s="9091"/>
      <c r="Y138" s="9091"/>
      <c r="Z138" s="9091"/>
      <c r="AA138" s="9091"/>
      <c r="AB138" s="9091"/>
      <c r="AC138" s="9091"/>
      <c r="AD138" s="9091"/>
      <c r="AE138" s="9091"/>
      <c r="AF138" s="9091"/>
      <c r="AG138" s="9091"/>
      <c r="AH138" s="9091"/>
      <c r="AI138" s="9150"/>
      <c r="AJ138" s="9151"/>
      <c r="AK138" s="9151"/>
      <c r="AL138" s="9150"/>
      <c r="AM138" s="9151"/>
      <c r="AN138" s="9151"/>
    </row>
    <row r="139">
      <c r="A139" s="9091"/>
      <c r="B139" s="9092"/>
      <c r="C139" s="9092"/>
      <c r="D139" s="9091"/>
      <c r="E139" s="9091"/>
      <c r="F139" s="9091"/>
      <c r="G139" s="9091"/>
      <c r="H139" s="9144"/>
      <c r="I139" s="9144"/>
      <c r="J139" s="9144"/>
      <c r="K139" s="9091"/>
      <c r="L139" s="9091"/>
      <c r="M139" s="9098"/>
      <c r="N139" s="9098"/>
      <c r="O139" s="9091"/>
      <c r="P139" s="9091"/>
      <c r="Q139" s="9091"/>
      <c r="R139" s="9091"/>
      <c r="S139" s="9091"/>
      <c r="T139" s="9091"/>
      <c r="U139" s="9091"/>
      <c r="V139" s="9091"/>
      <c r="W139" s="9091"/>
      <c r="X139" s="9091"/>
      <c r="Y139" s="9091"/>
      <c r="Z139" s="9091"/>
      <c r="AA139" s="9091"/>
      <c r="AB139" s="9091"/>
      <c r="AC139" s="9091"/>
      <c r="AD139" s="9091"/>
      <c r="AE139" s="9091"/>
      <c r="AF139" s="9091"/>
      <c r="AG139" s="9091"/>
      <c r="AH139" s="9091"/>
      <c r="AI139" s="9150"/>
      <c r="AJ139" s="9151"/>
      <c r="AK139" s="9151"/>
      <c r="AL139" s="9150"/>
      <c r="AM139" s="9151"/>
      <c r="AN139" s="9151"/>
    </row>
    <row r="140">
      <c r="A140" s="9091"/>
      <c r="B140" s="9091"/>
      <c r="C140" s="9091"/>
      <c r="D140" s="9091"/>
      <c r="E140" s="9091"/>
      <c r="F140" s="9091"/>
      <c r="G140" s="9091"/>
      <c r="H140" s="9091"/>
      <c r="I140" s="9091"/>
      <c r="J140" s="9091"/>
      <c r="K140" s="9091"/>
      <c r="L140" s="9091"/>
      <c r="M140" s="9091"/>
      <c r="N140" s="9091"/>
      <c r="O140" s="9091"/>
      <c r="P140" s="9091"/>
      <c r="Q140" s="9091"/>
      <c r="R140" s="9091"/>
      <c r="S140" s="9091"/>
      <c r="T140" s="9091"/>
      <c r="U140" s="9091"/>
      <c r="V140" s="9091"/>
      <c r="W140" s="9091"/>
      <c r="X140" s="9091"/>
      <c r="Y140" s="9091"/>
      <c r="Z140" s="9091"/>
      <c r="AA140" s="9091"/>
      <c r="AB140" s="9091"/>
      <c r="AC140" s="9091"/>
      <c r="AD140" s="9091"/>
      <c r="AE140" s="9091"/>
      <c r="AF140" s="9091"/>
      <c r="AG140" s="9091"/>
      <c r="AH140" s="9091"/>
      <c r="AI140" s="9091"/>
      <c r="AJ140" s="9091"/>
      <c r="AK140" s="9091"/>
      <c r="AL140" s="9091"/>
      <c r="AM140" s="9091"/>
      <c r="AN140" s="9091"/>
    </row>
    <row r="141">
      <c r="A141" s="9091"/>
      <c r="B141" s="9091"/>
      <c r="C141" s="9091"/>
      <c r="D141" s="9091"/>
      <c r="E141" s="9091"/>
      <c r="F141" s="9091"/>
      <c r="G141" s="9091"/>
      <c r="H141" s="9091"/>
      <c r="I141" s="9091"/>
      <c r="J141" s="9091"/>
      <c r="K141" s="9091"/>
      <c r="L141" s="9091"/>
      <c r="M141" s="9091"/>
      <c r="N141" s="9091"/>
      <c r="O141" s="9091"/>
      <c r="P141" s="9091"/>
      <c r="Q141" s="9091"/>
      <c r="R141" s="9091"/>
      <c r="S141" s="9091"/>
      <c r="T141" s="9091"/>
      <c r="U141" s="9091"/>
      <c r="V141" s="9091"/>
      <c r="W141" s="9091"/>
      <c r="X141" s="9091"/>
      <c r="Y141" s="9091"/>
      <c r="Z141" s="9091"/>
      <c r="AA141" s="9091"/>
      <c r="AB141" s="9091"/>
      <c r="AC141" s="9091"/>
      <c r="AD141" s="9091"/>
      <c r="AE141" s="9091"/>
      <c r="AF141" s="9091"/>
      <c r="AG141" s="9091"/>
      <c r="AH141" s="9091"/>
      <c r="AI141" s="9091"/>
      <c r="AJ141" s="9091"/>
      <c r="AK141" s="9091"/>
      <c r="AL141" s="9091"/>
      <c r="AM141" s="9091"/>
      <c r="AN141" s="9091"/>
    </row>
    <row r="142">
      <c r="A142" s="9091"/>
      <c r="B142" s="9091"/>
      <c r="C142" s="9091"/>
      <c r="D142" s="9091"/>
      <c r="E142" s="9091"/>
      <c r="F142" s="9091"/>
      <c r="G142" s="9091"/>
      <c r="H142" s="9091"/>
      <c r="I142" s="9091"/>
      <c r="J142" s="9091"/>
      <c r="K142" s="9091"/>
      <c r="L142" s="9091"/>
      <c r="M142" s="9091"/>
      <c r="N142" s="9091"/>
      <c r="O142" s="9091"/>
      <c r="P142" s="9091"/>
      <c r="Q142" s="9091"/>
      <c r="R142" s="9091"/>
      <c r="S142" s="9091"/>
      <c r="T142" s="9091"/>
      <c r="U142" s="9091"/>
      <c r="V142" s="9091"/>
      <c r="W142" s="9091"/>
      <c r="X142" s="9091"/>
      <c r="Y142" s="9091"/>
      <c r="Z142" s="9091"/>
      <c r="AA142" s="9091"/>
      <c r="AB142" s="9091"/>
      <c r="AC142" s="9091"/>
      <c r="AD142" s="9091"/>
      <c r="AE142" s="9091"/>
      <c r="AF142" s="9091"/>
      <c r="AG142" s="9091"/>
      <c r="AH142" s="9091"/>
      <c r="AI142" s="9091"/>
      <c r="AJ142" s="9091"/>
      <c r="AK142" s="9091"/>
      <c r="AL142" s="9091"/>
      <c r="AM142" s="9091"/>
      <c r="AN142" s="9091"/>
    </row>
    <row r="143">
      <c r="A143" s="9091"/>
      <c r="B143" s="9091"/>
      <c r="C143" s="9091"/>
      <c r="D143" s="9091"/>
      <c r="E143" s="9091"/>
      <c r="F143" s="9091"/>
      <c r="G143" s="9091"/>
      <c r="H143" s="9091"/>
      <c r="I143" s="9091"/>
      <c r="J143" s="9091"/>
      <c r="K143" s="9091"/>
      <c r="L143" s="9091"/>
      <c r="M143" s="9091"/>
      <c r="N143" s="9091"/>
      <c r="O143" s="9091"/>
      <c r="P143" s="9091"/>
      <c r="Q143" s="9091"/>
      <c r="R143" s="9091"/>
      <c r="S143" s="9091"/>
      <c r="T143" s="9091"/>
      <c r="U143" s="9091"/>
      <c r="V143" s="9091"/>
      <c r="W143" s="9091"/>
      <c r="X143" s="9091"/>
      <c r="Y143" s="9091"/>
      <c r="Z143" s="9091"/>
      <c r="AA143" s="9091"/>
      <c r="AB143" s="9091"/>
      <c r="AC143" s="9091"/>
      <c r="AD143" s="9091"/>
      <c r="AE143" s="9091"/>
      <c r="AF143" s="9091"/>
      <c r="AG143" s="9091"/>
      <c r="AH143" s="9091"/>
      <c r="AI143" s="9091"/>
      <c r="AJ143" s="9091"/>
      <c r="AK143" s="9091"/>
      <c r="AL143" s="9091"/>
      <c r="AM143" s="9091"/>
      <c r="AN143" s="9091"/>
    </row>
    <row r="144">
      <c r="A144" s="9091"/>
      <c r="B144" s="9091"/>
      <c r="C144" s="9091"/>
      <c r="D144" s="9091"/>
      <c r="E144" s="9091"/>
      <c r="F144" s="9091"/>
      <c r="G144" s="9091"/>
      <c r="H144" s="9091"/>
      <c r="I144" s="9091"/>
      <c r="J144" s="9091"/>
      <c r="K144" s="9091"/>
      <c r="L144" s="9091"/>
      <c r="M144" s="9091"/>
      <c r="N144" s="9091"/>
      <c r="O144" s="9091"/>
      <c r="P144" s="9091"/>
      <c r="Q144" s="9091"/>
      <c r="R144" s="9091"/>
      <c r="S144" s="9091"/>
      <c r="T144" s="9091"/>
      <c r="U144" s="9091"/>
      <c r="V144" s="9091"/>
      <c r="W144" s="9091"/>
      <c r="X144" s="9091"/>
      <c r="Y144" s="9091"/>
      <c r="Z144" s="9091"/>
      <c r="AA144" s="9091"/>
      <c r="AB144" s="9091"/>
      <c r="AC144" s="9091"/>
      <c r="AD144" s="9091"/>
      <c r="AE144" s="9091"/>
      <c r="AF144" s="9091"/>
      <c r="AG144" s="9091"/>
      <c r="AH144" s="9091"/>
      <c r="AI144" s="9091"/>
      <c r="AJ144" s="9091"/>
      <c r="AK144" s="9091"/>
      <c r="AL144" s="9091"/>
      <c r="AM144" s="9091"/>
      <c r="AN144" s="9091"/>
    </row>
    <row r="145">
      <c r="A145" s="9091"/>
      <c r="B145" s="9091"/>
      <c r="C145" s="9091"/>
      <c r="D145" s="9091"/>
      <c r="E145" s="9091"/>
      <c r="F145" s="9091"/>
      <c r="G145" s="9091"/>
      <c r="H145" s="9091"/>
      <c r="I145" s="9091"/>
      <c r="J145" s="9091"/>
      <c r="K145" s="9091"/>
      <c r="L145" s="9091"/>
      <c r="M145" s="9091"/>
      <c r="N145" s="9091"/>
      <c r="O145" s="9091"/>
      <c r="P145" s="9091"/>
      <c r="Q145" s="9091"/>
      <c r="R145" s="9091"/>
      <c r="S145" s="9091"/>
      <c r="T145" s="9091"/>
      <c r="U145" s="9091"/>
      <c r="V145" s="9091"/>
      <c r="W145" s="9091"/>
      <c r="X145" s="9091"/>
      <c r="Y145" s="9091"/>
      <c r="Z145" s="9091"/>
      <c r="AA145" s="9091"/>
      <c r="AB145" s="9091"/>
      <c r="AC145" s="9091"/>
      <c r="AD145" s="9091"/>
      <c r="AE145" s="9091"/>
      <c r="AF145" s="9091"/>
      <c r="AG145" s="9091"/>
      <c r="AH145" s="9091"/>
      <c r="AI145" s="9091"/>
      <c r="AJ145" s="9091"/>
      <c r="AK145" s="9091"/>
      <c r="AL145" s="9091"/>
      <c r="AM145" s="9091"/>
      <c r="AN145" s="9091"/>
    </row>
    <row r="146">
      <c r="A146" s="9091"/>
      <c r="B146" s="9091"/>
      <c r="C146" s="9091"/>
      <c r="D146" s="9091"/>
      <c r="E146" s="9091"/>
      <c r="F146" s="9091"/>
      <c r="G146" s="9091"/>
      <c r="H146" s="9091"/>
      <c r="I146" s="9091"/>
      <c r="J146" s="9091"/>
      <c r="K146" s="9091"/>
      <c r="L146" s="9091"/>
      <c r="M146" s="9091"/>
      <c r="N146" s="9091"/>
      <c r="O146" s="9091"/>
      <c r="P146" s="9091"/>
      <c r="Q146" s="9091"/>
      <c r="R146" s="9091"/>
      <c r="S146" s="9091"/>
      <c r="T146" s="9091"/>
      <c r="U146" s="9091"/>
      <c r="V146" s="9091"/>
      <c r="W146" s="9091"/>
      <c r="X146" s="9091"/>
      <c r="Y146" s="9091"/>
      <c r="Z146" s="9091"/>
      <c r="AA146" s="9091"/>
      <c r="AB146" s="9091"/>
      <c r="AC146" s="9091"/>
      <c r="AD146" s="9091"/>
      <c r="AE146" s="9091"/>
      <c r="AF146" s="9091"/>
      <c r="AG146" s="9091"/>
      <c r="AH146" s="9091"/>
      <c r="AI146" s="9091"/>
      <c r="AJ146" s="9091"/>
      <c r="AK146" s="9091"/>
      <c r="AL146" s="9091"/>
      <c r="AM146" s="9091"/>
      <c r="AN146" s="9091"/>
    </row>
    <row r="147">
      <c r="A147" s="9091"/>
      <c r="B147" s="9091"/>
      <c r="C147" s="9091"/>
      <c r="D147" s="9091"/>
      <c r="E147" s="9091"/>
      <c r="F147" s="9091"/>
      <c r="G147" s="9091"/>
      <c r="H147" s="9091"/>
      <c r="I147" s="9091"/>
      <c r="J147" s="9091"/>
      <c r="K147" s="9091"/>
      <c r="L147" s="9091"/>
      <c r="M147" s="9091"/>
      <c r="N147" s="9091"/>
      <c r="O147" s="9091"/>
      <c r="P147" s="9091"/>
      <c r="Q147" s="9091"/>
      <c r="R147" s="9091"/>
      <c r="S147" s="9091"/>
      <c r="T147" s="9091"/>
      <c r="U147" s="9091"/>
      <c r="V147" s="9091"/>
      <c r="W147" s="9091"/>
      <c r="X147" s="9091"/>
      <c r="Y147" s="9091"/>
      <c r="Z147" s="9091"/>
      <c r="AA147" s="9091"/>
      <c r="AB147" s="9091"/>
      <c r="AC147" s="9091"/>
      <c r="AD147" s="9091"/>
      <c r="AE147" s="9091"/>
      <c r="AF147" s="9091"/>
      <c r="AG147" s="9091"/>
      <c r="AH147" s="9091"/>
      <c r="AI147" s="9091"/>
      <c r="AJ147" s="9091"/>
      <c r="AK147" s="9091"/>
      <c r="AL147" s="9091"/>
      <c r="AM147" s="9091"/>
      <c r="AN147" s="9091"/>
    </row>
    <row r="148">
      <c r="A148" s="9091"/>
      <c r="B148" s="9091"/>
      <c r="C148" s="9091"/>
      <c r="D148" s="9091"/>
      <c r="E148" s="9091"/>
      <c r="F148" s="9091"/>
      <c r="G148" s="9091"/>
      <c r="H148" s="9091"/>
      <c r="I148" s="9091"/>
      <c r="J148" s="9091"/>
      <c r="K148" s="9091"/>
      <c r="L148" s="9091"/>
      <c r="M148" s="9091"/>
      <c r="N148" s="9091"/>
      <c r="O148" s="9091"/>
      <c r="P148" s="9091"/>
      <c r="Q148" s="9091"/>
      <c r="R148" s="9091"/>
      <c r="S148" s="9091"/>
      <c r="T148" s="9091"/>
      <c r="U148" s="9091"/>
      <c r="V148" s="9091"/>
      <c r="W148" s="9091"/>
      <c r="X148" s="9091"/>
      <c r="Y148" s="9091"/>
      <c r="Z148" s="9091"/>
      <c r="AA148" s="9091"/>
      <c r="AB148" s="9091"/>
      <c r="AC148" s="9091"/>
      <c r="AD148" s="9091"/>
      <c r="AE148" s="9091"/>
      <c r="AF148" s="9091"/>
      <c r="AG148" s="9091"/>
      <c r="AH148" s="9091"/>
      <c r="AI148" s="9091"/>
      <c r="AJ148" s="9091"/>
      <c r="AK148" s="9091"/>
      <c r="AL148" s="9091"/>
      <c r="AM148" s="9091"/>
      <c r="AN148" s="9091"/>
    </row>
    <row r="149">
      <c r="A149" s="9091"/>
      <c r="B149" s="9091"/>
      <c r="C149" s="9091"/>
      <c r="D149" s="9091"/>
      <c r="E149" s="9091"/>
      <c r="F149" s="9091"/>
      <c r="G149" s="9091"/>
      <c r="H149" s="9091"/>
      <c r="I149" s="9091"/>
      <c r="J149" s="9091"/>
      <c r="K149" s="9091"/>
      <c r="L149" s="9091"/>
      <c r="M149" s="9091"/>
      <c r="N149" s="9091"/>
      <c r="O149" s="9091"/>
      <c r="P149" s="9091"/>
      <c r="Q149" s="9091"/>
      <c r="R149" s="9091"/>
      <c r="S149" s="9091"/>
      <c r="T149" s="9091"/>
      <c r="U149" s="9091"/>
      <c r="V149" s="9091"/>
      <c r="W149" s="9091"/>
      <c r="X149" s="9091"/>
      <c r="Y149" s="9091"/>
      <c r="Z149" s="9091"/>
      <c r="AA149" s="9091"/>
      <c r="AB149" s="9091"/>
      <c r="AC149" s="9091"/>
      <c r="AD149" s="9091"/>
      <c r="AE149" s="9091"/>
      <c r="AF149" s="9091"/>
      <c r="AG149" s="9091"/>
      <c r="AH149" s="9091"/>
      <c r="AI149" s="9091"/>
      <c r="AJ149" s="9091"/>
      <c r="AK149" s="9091"/>
      <c r="AL149" s="9091"/>
      <c r="AM149" s="9091"/>
      <c r="AN149" s="9091"/>
    </row>
    <row r="150">
      <c r="A150" s="9092"/>
      <c r="B150" s="9091"/>
      <c r="C150" s="9092"/>
      <c r="D150" s="9092"/>
      <c r="E150" s="9092"/>
      <c r="F150" s="9092"/>
      <c r="G150" s="9092"/>
      <c r="H150" s="9092"/>
      <c r="I150" s="9092"/>
      <c r="J150" s="9092"/>
      <c r="K150" s="9151"/>
      <c r="L150" s="9091"/>
      <c r="M150" s="9091"/>
      <c r="N150" s="9091"/>
      <c r="O150" s="9091"/>
      <c r="P150" s="9091"/>
      <c r="Q150" s="9091"/>
      <c r="R150" s="9091"/>
      <c r="S150" s="9091"/>
      <c r="T150" s="9091"/>
      <c r="U150" s="9091"/>
      <c r="V150" s="9091"/>
      <c r="W150" s="9091"/>
      <c r="X150" s="9091"/>
      <c r="Y150" s="9091"/>
      <c r="Z150" s="9091"/>
      <c r="AA150" s="9091"/>
      <c r="AB150" s="9091"/>
      <c r="AC150" s="9091"/>
      <c r="AD150" s="9091"/>
      <c r="AE150" s="9091"/>
      <c r="AF150" s="9091"/>
      <c r="AG150" s="9091"/>
      <c r="AH150" s="9091"/>
      <c r="AI150" s="9150"/>
      <c r="AJ150" s="9151"/>
      <c r="AK150" s="9151"/>
      <c r="AL150" s="9150"/>
      <c r="AM150" s="9151"/>
      <c r="AN150" s="9151"/>
    </row>
    <row r="151">
      <c r="A151" s="9091"/>
      <c r="B151" s="9092"/>
      <c r="C151" s="9092"/>
      <c r="D151" s="9091"/>
      <c r="E151" s="9091"/>
      <c r="F151" s="9091"/>
      <c r="G151" s="9091"/>
      <c r="H151" s="9144"/>
      <c r="I151" s="9144"/>
      <c r="J151" s="9144"/>
      <c r="K151" s="9151"/>
      <c r="L151" s="9091"/>
      <c r="M151" s="9091"/>
      <c r="N151" s="9091"/>
      <c r="O151" s="9091"/>
      <c r="P151" s="9091"/>
      <c r="Q151" s="9091"/>
      <c r="R151" s="9091"/>
      <c r="S151" s="9091"/>
      <c r="T151" s="9091"/>
      <c r="U151" s="9091"/>
      <c r="V151" s="9091"/>
      <c r="W151" s="9091"/>
      <c r="X151" s="9091"/>
      <c r="Y151" s="9091"/>
      <c r="Z151" s="9091"/>
      <c r="AA151" s="9091"/>
      <c r="AB151" s="9091"/>
      <c r="AC151" s="9091"/>
      <c r="AD151" s="9091"/>
      <c r="AE151" s="9091"/>
      <c r="AF151" s="9091"/>
      <c r="AG151" s="9091"/>
      <c r="AH151" s="9091"/>
      <c r="AI151" s="9150"/>
      <c r="AJ151" s="9151"/>
      <c r="AK151" s="9151"/>
      <c r="AL151" s="9150"/>
      <c r="AM151" s="9151"/>
      <c r="AN151" s="9151"/>
    </row>
    <row r="152">
      <c r="A152" s="9091"/>
      <c r="B152" s="9092"/>
      <c r="C152" s="9092"/>
      <c r="D152" s="9091"/>
      <c r="E152" s="9091"/>
      <c r="F152" s="9091"/>
      <c r="G152" s="9091"/>
      <c r="H152" s="9144"/>
      <c r="I152" s="9144"/>
      <c r="J152" s="9144"/>
      <c r="K152" s="9091"/>
      <c r="L152" s="9091"/>
      <c r="M152" s="9091"/>
      <c r="N152" s="9091"/>
      <c r="O152" s="9091"/>
      <c r="P152" s="9091"/>
      <c r="Q152" s="9091"/>
      <c r="R152" s="9091"/>
      <c r="S152" s="9091"/>
      <c r="T152" s="9091"/>
      <c r="U152" s="9091"/>
      <c r="V152" s="9091"/>
      <c r="W152" s="9091"/>
      <c r="X152" s="9091"/>
      <c r="Y152" s="9091"/>
      <c r="Z152" s="9091"/>
      <c r="AA152" s="9091"/>
      <c r="AB152" s="9091"/>
      <c r="AC152" s="9091"/>
      <c r="AD152" s="9091"/>
      <c r="AE152" s="9091"/>
      <c r="AF152" s="9091"/>
      <c r="AG152" s="9091"/>
      <c r="AH152" s="9091"/>
      <c r="AI152" s="9150"/>
      <c r="AJ152" s="9151"/>
      <c r="AK152" s="9151"/>
      <c r="AL152" s="9150"/>
      <c r="AM152" s="9151"/>
      <c r="AN152" s="9151"/>
    </row>
    <row r="153">
      <c r="A153" s="9091"/>
      <c r="B153" s="9092"/>
      <c r="C153" s="9092"/>
      <c r="D153" s="9091"/>
      <c r="E153" s="9091"/>
      <c r="F153" s="9091"/>
      <c r="G153" s="9091"/>
      <c r="H153" s="9144"/>
      <c r="I153" s="9144"/>
      <c r="J153" s="9144"/>
      <c r="K153" s="9091"/>
      <c r="L153" s="9091"/>
      <c r="M153" s="9091"/>
      <c r="N153" s="9091"/>
      <c r="O153" s="9091"/>
      <c r="P153" s="9091"/>
      <c r="Q153" s="9091"/>
      <c r="R153" s="9091"/>
      <c r="S153" s="9091"/>
      <c r="T153" s="9091"/>
      <c r="U153" s="9091"/>
      <c r="V153" s="9091"/>
      <c r="W153" s="9091"/>
      <c r="X153" s="9091"/>
      <c r="Y153" s="9091"/>
      <c r="Z153" s="9091"/>
      <c r="AA153" s="9091"/>
      <c r="AB153" s="9091"/>
      <c r="AC153" s="9091"/>
      <c r="AD153" s="9091"/>
      <c r="AE153" s="9091"/>
      <c r="AF153" s="9091"/>
      <c r="AG153" s="9091"/>
      <c r="AH153" s="9091"/>
      <c r="AI153" s="9150"/>
      <c r="AJ153" s="9151"/>
      <c r="AK153" s="9151"/>
      <c r="AL153" s="9150"/>
      <c r="AM153" s="9151"/>
      <c r="AN153" s="9151"/>
    </row>
    <row r="154">
      <c r="A154" s="9091"/>
      <c r="B154" s="9092"/>
      <c r="C154" s="9092"/>
      <c r="D154" s="9091"/>
      <c r="E154" s="9091"/>
      <c r="F154" s="9091"/>
      <c r="G154" s="9091"/>
      <c r="H154" s="9144"/>
      <c r="I154" s="9144"/>
      <c r="J154" s="9144"/>
      <c r="K154" s="9091"/>
      <c r="L154" s="9091"/>
      <c r="M154" s="9091"/>
      <c r="N154" s="9091"/>
      <c r="O154" s="9091"/>
      <c r="P154" s="9091"/>
      <c r="Q154" s="9091"/>
      <c r="R154" s="9091"/>
      <c r="S154" s="9091"/>
      <c r="T154" s="9091"/>
      <c r="U154" s="9091"/>
      <c r="V154" s="9091"/>
      <c r="W154" s="9091"/>
      <c r="X154" s="9091"/>
      <c r="Y154" s="9091"/>
      <c r="Z154" s="9091"/>
      <c r="AA154" s="9091"/>
      <c r="AB154" s="9091"/>
      <c r="AC154" s="9091"/>
      <c r="AD154" s="9091"/>
      <c r="AE154" s="9091"/>
      <c r="AF154" s="9091"/>
      <c r="AG154" s="9091"/>
      <c r="AH154" s="9091"/>
      <c r="AI154" s="9150"/>
      <c r="AJ154" s="9151"/>
      <c r="AK154" s="9151"/>
      <c r="AL154" s="9150"/>
      <c r="AM154" s="9151"/>
      <c r="AN154" s="9151"/>
    </row>
    <row r="155">
      <c r="A155" s="9091"/>
      <c r="B155" s="9092"/>
      <c r="C155" s="9092"/>
      <c r="D155" s="9091"/>
      <c r="E155" s="9091"/>
      <c r="F155" s="9091"/>
      <c r="G155" s="9091"/>
      <c r="H155" s="9144"/>
      <c r="I155" s="9144"/>
      <c r="J155" s="9144"/>
      <c r="K155" s="9091"/>
      <c r="L155" s="9091"/>
      <c r="M155" s="9091"/>
      <c r="N155" s="9091"/>
      <c r="O155" s="9091"/>
      <c r="P155" s="9091"/>
      <c r="Q155" s="9091"/>
      <c r="R155" s="9091"/>
      <c r="S155" s="9091"/>
      <c r="T155" s="9091"/>
      <c r="U155" s="9091"/>
      <c r="V155" s="9091"/>
      <c r="W155" s="9091"/>
      <c r="X155" s="9091"/>
      <c r="Y155" s="9091"/>
      <c r="Z155" s="9091"/>
      <c r="AA155" s="9091"/>
      <c r="AB155" s="9091"/>
      <c r="AC155" s="9091"/>
      <c r="AD155" s="9091"/>
      <c r="AE155" s="9091"/>
      <c r="AF155" s="9091"/>
      <c r="AG155" s="9091"/>
      <c r="AH155" s="9091"/>
      <c r="AI155" s="9150"/>
      <c r="AJ155" s="9151"/>
      <c r="AK155" s="9151"/>
      <c r="AL155" s="9150"/>
      <c r="AM155" s="9151"/>
      <c r="AN155" s="9151"/>
    </row>
    <row r="156">
      <c r="A156" s="9091"/>
      <c r="B156" s="9092"/>
      <c r="C156" s="9092"/>
      <c r="D156" s="9091"/>
      <c r="E156" s="9091"/>
      <c r="F156" s="9091"/>
      <c r="G156" s="9091"/>
      <c r="H156" s="9144"/>
      <c r="I156" s="9144"/>
      <c r="J156" s="9144"/>
      <c r="K156" s="9091"/>
      <c r="L156" s="9091"/>
      <c r="M156" s="9091"/>
      <c r="N156" s="9091"/>
      <c r="O156" s="9091"/>
      <c r="P156" s="9091"/>
      <c r="Q156" s="9091"/>
      <c r="R156" s="9091"/>
      <c r="S156" s="9091"/>
      <c r="T156" s="9091"/>
      <c r="U156" s="9091"/>
      <c r="V156" s="9091"/>
      <c r="W156" s="9091"/>
      <c r="X156" s="9091"/>
      <c r="Y156" s="9091"/>
      <c r="Z156" s="9091"/>
      <c r="AA156" s="9091"/>
      <c r="AB156" s="9091"/>
      <c r="AC156" s="9091"/>
      <c r="AD156" s="9091"/>
      <c r="AE156" s="9091"/>
      <c r="AF156" s="9091"/>
      <c r="AG156" s="9091"/>
      <c r="AH156" s="9091"/>
      <c r="AI156" s="9150"/>
      <c r="AJ156" s="9151"/>
      <c r="AK156" s="9151"/>
      <c r="AL156" s="9150"/>
      <c r="AM156" s="9151"/>
      <c r="AN156" s="9151"/>
    </row>
    <row r="157">
      <c r="A157" s="9091"/>
      <c r="B157" s="9092"/>
      <c r="C157" s="9092"/>
      <c r="D157" s="9091"/>
      <c r="E157" s="9091"/>
      <c r="F157" s="9091"/>
      <c r="G157" s="9091"/>
      <c r="H157" s="9144"/>
      <c r="I157" s="9144"/>
      <c r="J157" s="9144"/>
      <c r="K157" s="9091"/>
      <c r="L157" s="9091"/>
      <c r="M157" s="9091"/>
      <c r="N157" s="9091"/>
      <c r="O157" s="9091"/>
      <c r="P157" s="9091"/>
      <c r="Q157" s="9091"/>
      <c r="R157" s="9091"/>
      <c r="S157" s="9091"/>
      <c r="T157" s="9091"/>
      <c r="U157" s="9091"/>
      <c r="V157" s="9091"/>
      <c r="W157" s="9091"/>
      <c r="X157" s="9091"/>
      <c r="Y157" s="9091"/>
      <c r="Z157" s="9091"/>
      <c r="AA157" s="9091"/>
      <c r="AB157" s="9091"/>
      <c r="AC157" s="9091"/>
      <c r="AD157" s="9091"/>
      <c r="AE157" s="9091"/>
      <c r="AF157" s="9091"/>
      <c r="AG157" s="9091"/>
      <c r="AH157" s="9091"/>
      <c r="AI157" s="9150"/>
      <c r="AJ157" s="9151"/>
      <c r="AK157" s="9151"/>
      <c r="AL157" s="9150"/>
      <c r="AM157" s="9151"/>
      <c r="AN157" s="9151"/>
    </row>
    <row r="158">
      <c r="A158" s="9091"/>
      <c r="B158" s="9092"/>
      <c r="C158" s="9092"/>
      <c r="D158" s="9091"/>
      <c r="E158" s="9091"/>
      <c r="F158" s="9091"/>
      <c r="G158" s="9091"/>
      <c r="H158" s="9144"/>
      <c r="I158" s="9144"/>
      <c r="J158" s="9144"/>
      <c r="K158" s="9091"/>
      <c r="L158" s="9091"/>
      <c r="M158" s="9091"/>
      <c r="N158" s="9091"/>
      <c r="O158" s="9091"/>
      <c r="P158" s="9091"/>
      <c r="Q158" s="9091"/>
      <c r="R158" s="9091"/>
      <c r="S158" s="9091"/>
      <c r="T158" s="9091"/>
      <c r="U158" s="9091"/>
      <c r="V158" s="9091"/>
      <c r="W158" s="9091"/>
      <c r="X158" s="9091"/>
      <c r="Y158" s="9091"/>
      <c r="Z158" s="9091"/>
      <c r="AA158" s="9091"/>
      <c r="AB158" s="9091"/>
      <c r="AC158" s="9091"/>
      <c r="AD158" s="9091"/>
      <c r="AE158" s="9091"/>
      <c r="AF158" s="9091"/>
      <c r="AG158" s="9091"/>
      <c r="AH158" s="9091"/>
      <c r="AI158" s="9150"/>
      <c r="AJ158" s="9151"/>
      <c r="AK158" s="9151"/>
      <c r="AL158" s="9150"/>
      <c r="AM158" s="9151"/>
      <c r="AN158" s="9151"/>
    </row>
    <row r="159">
      <c r="A159" s="9091"/>
      <c r="B159" s="9092"/>
      <c r="C159" s="9092"/>
      <c r="D159" s="9091"/>
      <c r="E159" s="9091"/>
      <c r="F159" s="9091"/>
      <c r="G159" s="9091"/>
      <c r="H159" s="9144"/>
      <c r="I159" s="9144"/>
      <c r="J159" s="9144"/>
      <c r="K159" s="9091"/>
      <c r="L159" s="9091"/>
      <c r="M159" s="9091"/>
      <c r="N159" s="9091"/>
      <c r="O159" s="9091"/>
      <c r="P159" s="9091"/>
      <c r="Q159" s="9091"/>
      <c r="R159" s="9091"/>
      <c r="S159" s="9091"/>
      <c r="T159" s="9091"/>
      <c r="U159" s="9091"/>
      <c r="V159" s="9091"/>
      <c r="W159" s="9091"/>
      <c r="X159" s="9091"/>
      <c r="Y159" s="9091"/>
      <c r="Z159" s="9091"/>
      <c r="AA159" s="9091"/>
      <c r="AB159" s="9091"/>
      <c r="AC159" s="9091"/>
      <c r="AD159" s="9091"/>
      <c r="AE159" s="9091"/>
      <c r="AF159" s="9091"/>
      <c r="AG159" s="9091"/>
      <c r="AH159" s="9091"/>
      <c r="AI159" s="9150"/>
      <c r="AJ159" s="9151"/>
      <c r="AK159" s="9151"/>
      <c r="AL159" s="9150"/>
      <c r="AM159" s="9151"/>
      <c r="AN159" s="9151"/>
    </row>
    <row r="160">
      <c r="A160" s="9091"/>
      <c r="B160" s="9092"/>
      <c r="C160" s="9092"/>
      <c r="D160" s="9091"/>
      <c r="E160" s="9091"/>
      <c r="F160" s="9091"/>
      <c r="G160" s="9091"/>
      <c r="H160" s="9144"/>
      <c r="I160" s="9144"/>
      <c r="J160" s="9144"/>
      <c r="K160" s="9091"/>
      <c r="L160" s="9091"/>
      <c r="M160" s="9088"/>
      <c r="N160" s="9088"/>
      <c r="O160" s="9091"/>
      <c r="P160" s="9091"/>
      <c r="Q160" s="9091"/>
      <c r="R160" s="9091"/>
      <c r="S160" s="9091"/>
      <c r="T160" s="9091"/>
      <c r="U160" s="9091"/>
      <c r="V160" s="9091"/>
      <c r="W160" s="9091"/>
      <c r="X160" s="9091"/>
      <c r="Y160" s="9091"/>
      <c r="Z160" s="9091"/>
      <c r="AA160" s="9091"/>
      <c r="AB160" s="9091"/>
      <c r="AC160" s="9091"/>
      <c r="AD160" s="9091"/>
      <c r="AE160" s="9091"/>
      <c r="AF160" s="9091"/>
      <c r="AG160" s="9091"/>
      <c r="AH160" s="9091"/>
      <c r="AI160" s="9150"/>
      <c r="AJ160" s="9151"/>
      <c r="AK160" s="9151"/>
      <c r="AL160" s="9150"/>
      <c r="AM160" s="9151"/>
      <c r="AN160" s="9151"/>
    </row>
    <row r="161">
      <c r="A161" s="9091"/>
      <c r="B161" s="9092"/>
      <c r="C161" s="9092"/>
      <c r="D161" s="9091"/>
      <c r="E161" s="9091"/>
      <c r="F161" s="9091"/>
      <c r="G161" s="9091"/>
      <c r="H161" s="9144"/>
      <c r="I161" s="9144"/>
      <c r="J161" s="9144"/>
      <c r="K161" s="9091"/>
      <c r="L161" s="9091"/>
      <c r="M161" s="9088"/>
      <c r="N161" s="9088"/>
      <c r="O161" s="9091"/>
      <c r="P161" s="9091"/>
      <c r="Q161" s="9091"/>
      <c r="R161" s="9091"/>
      <c r="S161" s="9091"/>
      <c r="T161" s="9091"/>
      <c r="U161" s="9091"/>
      <c r="V161" s="9091"/>
      <c r="W161" s="9091"/>
      <c r="X161" s="9091"/>
      <c r="Y161" s="9091"/>
      <c r="Z161" s="9091"/>
      <c r="AA161" s="9091"/>
      <c r="AB161" s="9091"/>
      <c r="AC161" s="9091"/>
      <c r="AD161" s="9091"/>
      <c r="AE161" s="9091"/>
      <c r="AF161" s="9091"/>
      <c r="AG161" s="9091"/>
      <c r="AH161" s="9091"/>
      <c r="AI161" s="9150"/>
      <c r="AJ161" s="9151"/>
      <c r="AK161" s="9151"/>
      <c r="AL161" s="9150"/>
      <c r="AM161" s="9151"/>
      <c r="AN161" s="9151"/>
    </row>
    <row r="162">
      <c r="A162" s="9091"/>
      <c r="B162" s="9092"/>
      <c r="C162" s="9092"/>
      <c r="D162" s="9091"/>
      <c r="E162" s="9091"/>
      <c r="F162" s="9091"/>
      <c r="G162" s="9091"/>
      <c r="H162" s="9144"/>
      <c r="I162" s="9144"/>
      <c r="J162" s="9144"/>
      <c r="K162" s="9091"/>
      <c r="L162" s="9091"/>
      <c r="M162" s="9088"/>
      <c r="N162" s="9088"/>
      <c r="O162" s="9091"/>
      <c r="P162" s="9091"/>
      <c r="Q162" s="9091"/>
      <c r="R162" s="9091"/>
      <c r="S162" s="9091"/>
      <c r="T162" s="9091"/>
      <c r="U162" s="9091"/>
      <c r="V162" s="9091"/>
      <c r="W162" s="9091"/>
      <c r="X162" s="9091"/>
      <c r="Y162" s="9091"/>
      <c r="Z162" s="9091"/>
      <c r="AA162" s="9091"/>
      <c r="AB162" s="9091"/>
      <c r="AC162" s="9091"/>
      <c r="AD162" s="9091"/>
      <c r="AE162" s="9091"/>
      <c r="AF162" s="9091"/>
      <c r="AG162" s="9091"/>
      <c r="AH162" s="9091"/>
      <c r="AI162" s="9150"/>
      <c r="AJ162" s="9151"/>
      <c r="AK162" s="9151"/>
      <c r="AL162" s="9150"/>
      <c r="AM162" s="9151"/>
      <c r="AN162" s="9151"/>
    </row>
    <row r="163">
      <c r="A163" s="9091"/>
      <c r="B163" s="9092"/>
      <c r="C163" s="9092"/>
      <c r="D163" s="9091"/>
      <c r="E163" s="9091"/>
      <c r="F163" s="9091"/>
      <c r="G163" s="9091"/>
      <c r="H163" s="9144"/>
      <c r="I163" s="9144"/>
      <c r="J163" s="9144"/>
      <c r="K163" s="9091"/>
      <c r="L163" s="9091"/>
      <c r="M163" s="9088"/>
      <c r="N163" s="9088"/>
      <c r="O163" s="9091"/>
      <c r="P163" s="9091"/>
      <c r="Q163" s="9091"/>
      <c r="R163" s="9091"/>
      <c r="S163" s="9091"/>
      <c r="T163" s="9091"/>
      <c r="U163" s="9091"/>
      <c r="V163" s="9091"/>
      <c r="W163" s="9091"/>
      <c r="X163" s="9091"/>
      <c r="Y163" s="9091"/>
      <c r="Z163" s="9091"/>
      <c r="AA163" s="9091"/>
      <c r="AB163" s="9091"/>
      <c r="AC163" s="9091"/>
      <c r="AD163" s="9091"/>
      <c r="AE163" s="9091"/>
      <c r="AF163" s="9091"/>
      <c r="AG163" s="9091"/>
      <c r="AH163" s="9091"/>
      <c r="AI163" s="9150"/>
      <c r="AJ163" s="9151"/>
      <c r="AK163" s="9151"/>
      <c r="AL163" s="9150"/>
      <c r="AM163" s="9151"/>
      <c r="AN163" s="9151"/>
    </row>
    <row r="164">
      <c r="A164" s="9091"/>
      <c r="B164" s="9092"/>
      <c r="C164" s="9092"/>
      <c r="D164" s="9091"/>
      <c r="E164" s="9091"/>
      <c r="F164" s="9091"/>
      <c r="G164" s="9091"/>
      <c r="H164" s="9144"/>
      <c r="I164" s="9144"/>
      <c r="J164" s="9144"/>
      <c r="K164" s="9091"/>
      <c r="L164" s="9091"/>
      <c r="M164" s="9088"/>
      <c r="N164" s="9088"/>
      <c r="O164" s="9091"/>
      <c r="P164" s="9091"/>
      <c r="Q164" s="9091"/>
      <c r="R164" s="9091"/>
      <c r="S164" s="9091"/>
      <c r="T164" s="9091"/>
      <c r="U164" s="9091"/>
      <c r="V164" s="9091"/>
      <c r="W164" s="9091"/>
      <c r="X164" s="9091"/>
      <c r="Y164" s="9091"/>
      <c r="Z164" s="9091"/>
      <c r="AA164" s="9091"/>
      <c r="AB164" s="9091"/>
      <c r="AC164" s="9091"/>
      <c r="AD164" s="9091"/>
      <c r="AE164" s="9091"/>
      <c r="AF164" s="9091"/>
      <c r="AG164" s="9091"/>
      <c r="AH164" s="9091"/>
      <c r="AI164" s="9150"/>
      <c r="AJ164" s="9151"/>
      <c r="AK164" s="9151"/>
      <c r="AL164" s="9150"/>
      <c r="AM164" s="9151"/>
      <c r="AN164" s="9151"/>
    </row>
    <row r="165">
      <c r="A165" s="9091"/>
      <c r="B165" s="9092"/>
      <c r="C165" s="9092"/>
      <c r="D165" s="9091"/>
      <c r="E165" s="9091"/>
      <c r="F165" s="9091"/>
      <c r="G165" s="9091"/>
      <c r="H165" s="9144"/>
      <c r="I165" s="9144"/>
      <c r="J165" s="9144"/>
      <c r="K165" s="9091"/>
      <c r="L165" s="9091"/>
      <c r="M165" s="9088"/>
      <c r="N165" s="9088"/>
      <c r="O165" s="9091"/>
      <c r="P165" s="9091"/>
      <c r="Q165" s="9091"/>
      <c r="R165" s="9091"/>
      <c r="S165" s="9091"/>
      <c r="T165" s="9091"/>
      <c r="U165" s="9091"/>
      <c r="V165" s="9091"/>
      <c r="W165" s="9091"/>
      <c r="X165" s="9091"/>
      <c r="Y165" s="9091"/>
      <c r="Z165" s="9091"/>
      <c r="AA165" s="9091"/>
      <c r="AB165" s="9091"/>
      <c r="AC165" s="9091"/>
      <c r="AD165" s="9091"/>
      <c r="AE165" s="9091"/>
      <c r="AF165" s="9091"/>
      <c r="AG165" s="9091"/>
      <c r="AH165" s="9091"/>
      <c r="AI165" s="9150"/>
      <c r="AJ165" s="9151"/>
      <c r="AK165" s="9151"/>
      <c r="AL165" s="9150"/>
      <c r="AM165" s="9151"/>
      <c r="AN165" s="9151"/>
    </row>
    <row r="166">
      <c r="A166" s="9091"/>
      <c r="B166" s="9092"/>
      <c r="C166" s="9092"/>
      <c r="D166" s="9091"/>
      <c r="E166" s="9091"/>
      <c r="F166" s="9091"/>
      <c r="G166" s="9091"/>
      <c r="H166" s="9144"/>
      <c r="I166" s="9144"/>
      <c r="J166" s="9144"/>
      <c r="K166" s="9091"/>
      <c r="L166" s="9091"/>
      <c r="M166" s="9088"/>
      <c r="N166" s="9088"/>
      <c r="O166" s="9091"/>
      <c r="P166" s="9091"/>
      <c r="Q166" s="9091"/>
      <c r="R166" s="9091"/>
      <c r="S166" s="9091"/>
      <c r="T166" s="9091"/>
      <c r="U166" s="9091"/>
      <c r="V166" s="9091"/>
      <c r="W166" s="9091"/>
      <c r="X166" s="9091"/>
      <c r="Y166" s="9091"/>
      <c r="Z166" s="9091"/>
      <c r="AA166" s="9091"/>
      <c r="AB166" s="9091"/>
      <c r="AC166" s="9091"/>
      <c r="AD166" s="9091"/>
      <c r="AE166" s="9091"/>
      <c r="AF166" s="9091"/>
      <c r="AG166" s="9091"/>
      <c r="AH166" s="9091"/>
      <c r="AI166" s="9150"/>
      <c r="AJ166" s="9151"/>
      <c r="AK166" s="9151"/>
      <c r="AL166" s="9150"/>
      <c r="AM166" s="9151"/>
      <c r="AN166" s="9151"/>
    </row>
    <row r="167">
      <c r="A167" s="9091"/>
      <c r="B167" s="9092"/>
      <c r="C167" s="9092"/>
      <c r="D167" s="9091"/>
      <c r="E167" s="9091"/>
      <c r="F167" s="9091"/>
      <c r="G167" s="9091"/>
      <c r="H167" s="9144"/>
      <c r="I167" s="9144"/>
      <c r="J167" s="9144"/>
      <c r="K167" s="9091"/>
      <c r="L167" s="9091"/>
      <c r="M167" s="9088"/>
      <c r="N167" s="9088"/>
      <c r="O167" s="9091"/>
      <c r="P167" s="9091"/>
      <c r="Q167" s="9091"/>
      <c r="R167" s="9091"/>
      <c r="S167" s="9091"/>
      <c r="T167" s="9091"/>
      <c r="U167" s="9091"/>
      <c r="V167" s="9091"/>
      <c r="W167" s="9091"/>
      <c r="X167" s="9091"/>
      <c r="Y167" s="9091"/>
      <c r="Z167" s="9091"/>
      <c r="AA167" s="9091"/>
      <c r="AB167" s="9091"/>
      <c r="AC167" s="9091"/>
      <c r="AD167" s="9091"/>
      <c r="AE167" s="9091"/>
      <c r="AF167" s="9091"/>
      <c r="AG167" s="9091"/>
      <c r="AH167" s="9091"/>
      <c r="AI167" s="9062"/>
      <c r="AJ167" s="9091"/>
      <c r="AK167" s="9091"/>
      <c r="AL167" s="9151"/>
      <c r="AM167" s="9151"/>
      <c r="AN167" s="9091"/>
    </row>
  </sheetData>
  <mergeCells>
    <mergeCell ref="D1:E1"/>
    <mergeCell ref="E132:E133"/>
    <mergeCell ref="D132:D133"/>
    <mergeCell ref="C132:C133"/>
    <mergeCell ref="B132:B133"/>
    <mergeCell ref="A132:A133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3:AE44">
    <cfRule dxfId="927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928" operator="between" priority="2" stopIfTrue="true" type="cellIs">
      <formula>61</formula>
      <formula>150</formula>
    </cfRule>
  </conditionalFormatting>
  <conditionalFormatting sqref="AC54:AC125">
    <cfRule dxfId="929" operator="between" priority="3" stopIfTrue="true" type="cellIs">
      <formula>61</formula>
      <formula>149</formula>
    </cfRule>
  </conditionalFormatting>
  <conditionalFormatting sqref="AC54:AC125">
    <cfRule dxfId="930" operator="equal" priority="4" stopIfTrue="true" type="cellIs">
      <formula>"-"</formula>
    </cfRule>
  </conditionalFormatting>
  <conditionalFormatting sqref="AC54:AC125">
    <cfRule dxfId="931" operator="greaterThan" priority="5" stopIfTrue="true" type="cellIs">
      <formula>150</formula>
    </cfRule>
  </conditionalFormatting>
  <conditionalFormatting sqref="AC54:AC125">
    <cfRule dxfId="932" operator="lessThan" priority="6" stopIfTrue="true" type="cellIs">
      <formula>60</formula>
    </cfRule>
  </conditionalFormatting>
  <conditionalFormatting sqref="AE54:AE125">
    <cfRule dxfId="933" operator="equal" priority="7" stopIfTrue="true" type="cellIs">
      <formula>"Out of stock more than 60 days"</formula>
    </cfRule>
  </conditionalFormatting>
  <conditionalFormatting sqref="AE54:AE125">
    <cfRule dxfId="934" operator="equal" priority="8" stopIfTrue="true" type="cellIs">
      <formula>"Out of stock more than 150 days"</formula>
    </cfRule>
  </conditionalFormatting>
  <conditionalFormatting sqref="AE54:AE125">
    <cfRule dxfId="935" operator="equal" priority="9" stopIfTrue="true" type="cellIs">
      <formula>"Out of stock less than 60 days"</formula>
    </cfRule>
  </conditionalFormatting>
  <conditionalFormatting sqref="AE54:AE125">
    <cfRule dxfId="936" operator="equal" priority="10" stopIfTrue="true" type="cellIs">
      <formula>"Not sold yet"</formula>
    </cfRule>
  </conditionalFormatting>
  <conditionalFormatting sqref="H54:H125">
    <cfRule dxfId="937" operator="lessThanOrEqual" priority="11" stopIfTrue="true" type="cellIs">
      <formula>90</formula>
    </cfRule>
  </conditionalFormatting>
  <conditionalFormatting sqref="AC3:AC44">
    <cfRule dxfId="938" operator="equal" priority="12" stopIfTrue="true" type="cellIs">
      <formula>"-"</formula>
    </cfRule>
  </conditionalFormatting>
  <conditionalFormatting sqref="AC3:AC44">
    <cfRule dxfId="939" operator="greaterThan" priority="13" stopIfTrue="true" type="cellIs">
      <formula>150</formula>
    </cfRule>
  </conditionalFormatting>
  <conditionalFormatting sqref="AC3:AC44">
    <cfRule dxfId="940" operator="lessThan" priority="14" stopIfTrue="true" type="cellIs">
      <formula>60</formula>
    </cfRule>
  </conditionalFormatting>
  <conditionalFormatting sqref="AE3:AE44">
    <cfRule dxfId="941" operator="equal" priority="15" stopIfTrue="true" type="cellIs">
      <formula>"Out of stock less than 60 days"</formula>
    </cfRule>
  </conditionalFormatting>
  <conditionalFormatting sqref="AE3:AE44">
    <cfRule dxfId="942" operator="equal" priority="16" stopIfTrue="true" type="cellIs">
      <formula>"Not sold yet"</formula>
    </cfRule>
  </conditionalFormatting>
  <conditionalFormatting sqref="AE3:AE44">
    <cfRule dxfId="943" operator="equal" priority="17" stopIfTrue="true" type="cellIs">
      <formula>"Out of stock more than 150 days"</formula>
    </cfRule>
  </conditionalFormatting>
  <conditionalFormatting sqref="H3:H44">
    <cfRule dxfId="944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4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41"/>
    <col collapsed="false" customWidth="true" hidden="false" max="3" min="3" style="0" width="18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4" min="4" style="0" width="12"/>
    <col collapsed="false" customWidth="true" hidden="false" max="13" min="13" style="0" width="10"/>
    <col collapsed="false" customWidth="true" hidden="false" max="22" min="22" style="0" width="12"/>
    <col collapsed="false" customWidth="true" hidden="true" max="22" min="22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5" min="5" style="0" width="11"/>
    <col collapsed="false" customWidth="true" hidden="false" max="14" min="14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15" min="15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7" min="7" style="0" width="11"/>
    <col collapsed="false" customWidth="true" hidden="false" max="16" min="16" style="0" width="12"/>
    <col collapsed="false" customWidth="true" hidden="true" max="16" min="16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8" min="8" style="0" width="8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1" min="1" style="0" width="9"/>
  </cols>
  <sheetData>
    <row r="1">
      <c r="A1" s="9159" t="s">
        <v>11156</v>
      </c>
      <c r="B1" s="9159" t="s">
        <v>11157</v>
      </c>
      <c r="C1" s="9159" t="s">
        <v>11158</v>
      </c>
      <c r="D1" s="9159" t="s">
        <v>11159</v>
      </c>
      <c r="E1" s="9159"/>
      <c r="F1" s="9160" t="s">
        <v>11160</v>
      </c>
      <c r="G1" s="9161" t="s">
        <v>11161</v>
      </c>
      <c r="H1" s="9162" t="s">
        <v>11162</v>
      </c>
      <c r="I1" s="9162" t="s">
        <v>11163</v>
      </c>
      <c r="J1" s="9162" t="s">
        <v>11164</v>
      </c>
      <c r="K1" s="9159" t="s">
        <v>11165</v>
      </c>
      <c r="L1" s="9159" t="s">
        <v>11166</v>
      </c>
      <c r="M1" s="9159" t="s">
        <v>11167</v>
      </c>
      <c r="N1" s="9159" t="s">
        <v>11168</v>
      </c>
      <c r="O1" s="9159" t="s">
        <v>11169</v>
      </c>
      <c r="P1" s="9163" t="s">
        <v>11170</v>
      </c>
      <c r="Q1" s="9163"/>
      <c r="R1" s="9163" t="s">
        <v>11171</v>
      </c>
      <c r="S1" s="9163"/>
      <c r="T1" s="9163" t="s">
        <v>11172</v>
      </c>
      <c r="U1" s="9163"/>
      <c r="V1" s="9163" t="s">
        <v>11173</v>
      </c>
      <c r="W1" s="9163"/>
      <c r="X1" s="9164" t="s">
        <v>11174</v>
      </c>
      <c r="Y1" s="9164"/>
      <c r="Z1" s="9165" t="s">
        <v>11175</v>
      </c>
      <c r="AA1" s="9165"/>
      <c r="AB1" s="9166" t="s">
        <v>11176</v>
      </c>
      <c r="AC1" s="9162" t="s">
        <v>11177</v>
      </c>
      <c r="AD1" s="9162" t="s">
        <v>11178</v>
      </c>
      <c r="AE1" s="9162" t="s">
        <v>11179</v>
      </c>
      <c r="AF1" s="9162" t="s">
        <v>11180</v>
      </c>
      <c r="AG1" s="9162" t="s">
        <v>11181</v>
      </c>
      <c r="AH1" s="9162" t="s">
        <v>11182</v>
      </c>
      <c r="AI1" s="9162" t="s">
        <v>11183</v>
      </c>
      <c r="AJ1" s="9162" t="s">
        <v>11184</v>
      </c>
      <c r="AK1" s="9159" t="s">
        <v>11185</v>
      </c>
      <c r="AL1" s="9159" t="s">
        <v>11186</v>
      </c>
      <c r="AM1" s="9159" t="s">
        <v>11187</v>
      </c>
      <c r="AN1" s="9159" t="s">
        <v>11188</v>
      </c>
    </row>
    <row r="2">
      <c r="A2" s="9159" t="s">
        <v>11189</v>
      </c>
      <c r="B2" s="9159"/>
      <c r="C2" s="9159"/>
      <c r="D2" s="9159" t="s">
        <v>11190</v>
      </c>
      <c r="E2" s="9160" t="s">
        <v>11191</v>
      </c>
      <c r="F2" s="9160"/>
      <c r="G2" s="9161"/>
      <c r="H2" s="9162"/>
      <c r="I2" s="9162"/>
      <c r="J2" s="9162"/>
      <c r="K2" s="9159" t="s">
        <v>11192</v>
      </c>
      <c r="L2" s="9159" t="s">
        <v>11192</v>
      </c>
      <c r="M2" s="9159"/>
      <c r="N2" s="9159"/>
      <c r="O2" s="9159"/>
      <c r="P2" s="9163" t="s">
        <v>11190</v>
      </c>
      <c r="Q2" s="9167" t="s">
        <v>11191</v>
      </c>
      <c r="R2" s="9163" t="s">
        <v>11190</v>
      </c>
      <c r="S2" s="9167" t="s">
        <v>11191</v>
      </c>
      <c r="T2" s="9163" t="s">
        <v>11190</v>
      </c>
      <c r="U2" s="9167" t="s">
        <v>11191</v>
      </c>
      <c r="V2" s="9163" t="s">
        <v>11190</v>
      </c>
      <c r="W2" s="9167" t="s">
        <v>11191</v>
      </c>
      <c r="X2" s="9163" t="s">
        <v>11190</v>
      </c>
      <c r="Y2" s="9167" t="s">
        <v>11191</v>
      </c>
      <c r="Z2" s="9163" t="s">
        <v>11190</v>
      </c>
      <c r="AA2" s="9167" t="s">
        <v>11191</v>
      </c>
      <c r="AB2" s="9166"/>
      <c r="AC2" s="9162"/>
      <c r="AD2" s="9162"/>
      <c r="AE2" s="9162"/>
      <c r="AF2" s="9162"/>
      <c r="AG2" s="9162"/>
      <c r="AH2" s="9162"/>
      <c r="AI2" s="9162"/>
      <c r="AJ2" s="9162"/>
      <c r="AK2" s="9159"/>
      <c r="AL2" s="9159"/>
      <c r="AM2" s="9159"/>
      <c r="AN2" s="9159"/>
    </row>
    <row r="3">
      <c r="A3" s="9168">
        <v>1</v>
      </c>
      <c r="B3" s="9168" t="s">
        <v>11193</v>
      </c>
      <c r="C3" s="9168" t="s">
        <v>11194</v>
      </c>
      <c r="D3" s="9169">
        <v>631</v>
      </c>
      <c r="E3" s="9169">
        <v>629</v>
      </c>
      <c r="F3" s="9169"/>
      <c r="G3" s="9170">
        <f>VLOOKUP(C3,'Data Products'!$A:$B,2,0)</f>
      </c>
      <c r="H3" s="9171">
        <f t="shared" ref="H3:H44" si="11">IFERROR(G3-TODAY(),"")</f>
      </c>
      <c r="I3" s="9172">
        <v>45723</v>
      </c>
      <c r="J3" s="9173">
        <f t="shared" ref="J3:J44" si="17">TODAY()-I3</f>
      </c>
      <c r="K3" s="9169">
        <v>19</v>
      </c>
      <c r="L3" s="9169">
        <v>92</v>
      </c>
      <c r="M3" s="9169">
        <v>500</v>
      </c>
      <c r="N3" s="9169">
        <v>1000</v>
      </c>
      <c r="O3" s="9168" t="s">
        <v>11195</v>
      </c>
      <c r="P3" s="9169">
        <v>0</v>
      </c>
      <c r="Q3" s="9169">
        <v>0</v>
      </c>
      <c r="R3" s="9169">
        <v>137</v>
      </c>
      <c r="S3" s="9169">
        <v>136</v>
      </c>
      <c r="T3" s="9169">
        <v>455</v>
      </c>
      <c r="U3" s="9169">
        <v>455</v>
      </c>
      <c r="V3" s="9169">
        <v>39</v>
      </c>
      <c r="W3" s="9169">
        <v>38</v>
      </c>
      <c r="X3" s="9169">
        <v>0</v>
      </c>
      <c r="Y3" s="9169">
        <v>0</v>
      </c>
      <c r="Z3" s="9169">
        <v>0</v>
      </c>
      <c r="AA3" s="9169">
        <v>0</v>
      </c>
      <c r="AB3" s="9174">
        <f t="shared" ref="AB3:AB44" si="0">L3/30</f>
      </c>
      <c r="AC3" s="9175">
        <f t="shared" ref="AC3:AC44" si="3">IFERROR(D3/AB3,"-")</f>
      </c>
      <c r="AD3" s="9176">
        <f t="shared" ref="AD3:AD44" si="14">IFERROR(TODAY()+AC3,"-")</f>
      </c>
      <c r="AE3" s="9177">
        <f t="shared" ref="AE3:AE44" si="19">_xlfn.IFS(AC3="-","Not sold yet",AND(AC3&lt;=150,AC3&gt;60),"Out of stock more than 60 days",AC3&lt;=60,"Out of stock less than 60 days",AC3&gt;=150,"Out of stock more than 150 days")</f>
      </c>
      <c r="AF3" s="9178">
        <f>VLOOKUP(C3,'Data Products'!$A:$J,10,0)</f>
      </c>
      <c r="AG3" s="9179">
        <f t="shared" ref="AG3:AG44" si="5">AF3*D3</f>
      </c>
      <c r="AH3" s="9180">
        <f t="shared" ref="AH3:AH44" si="7">IF(H3&lt;=90,D3,0)</f>
      </c>
      <c r="AI3" s="9181"/>
      <c r="AJ3" s="9181"/>
      <c r="AK3" s="9182"/>
      <c r="AL3" s="9181"/>
      <c r="AM3" s="9182"/>
      <c r="AN3" s="9182"/>
    </row>
    <row r="4">
      <c r="A4" s="9168">
        <v>2</v>
      </c>
      <c r="B4" s="9168" t="s">
        <v>11193</v>
      </c>
      <c r="C4" s="9168" t="s">
        <v>11196</v>
      </c>
      <c r="D4" s="9169">
        <v>4424</v>
      </c>
      <c r="E4" s="9169">
        <v>4424</v>
      </c>
      <c r="F4" s="9169"/>
      <c r="G4" s="9170">
        <f>VLOOKUP(C4,'Data Products'!$A:$B,2,0)</f>
      </c>
      <c r="H4" s="9171">
        <f t="shared" si="11"/>
      </c>
      <c r="I4" s="9172">
        <v>45617</v>
      </c>
      <c r="J4" s="9173">
        <f t="shared" si="17"/>
      </c>
      <c r="K4" s="9169">
        <v>53</v>
      </c>
      <c r="L4" s="9169">
        <v>58</v>
      </c>
      <c r="M4" s="9169">
        <v>0</v>
      </c>
      <c r="N4" s="9169">
        <v>0</v>
      </c>
      <c r="O4" s="9168" t="s">
        <v>11197</v>
      </c>
      <c r="P4" s="9169">
        <v>0</v>
      </c>
      <c r="Q4" s="9169">
        <v>0</v>
      </c>
      <c r="R4" s="9183">
        <v>4007</v>
      </c>
      <c r="S4" s="9183">
        <v>4007</v>
      </c>
      <c r="T4" s="9169">
        <v>417</v>
      </c>
      <c r="U4" s="9169">
        <v>417</v>
      </c>
      <c r="V4" s="9169">
        <v>0</v>
      </c>
      <c r="W4" s="9169">
        <v>0</v>
      </c>
      <c r="X4" s="9169">
        <v>0</v>
      </c>
      <c r="Y4" s="9169">
        <v>0</v>
      </c>
      <c r="Z4" s="9169">
        <v>0</v>
      </c>
      <c r="AA4" s="9169">
        <v>0</v>
      </c>
      <c r="AB4" s="9174">
        <f t="shared" si="0"/>
      </c>
      <c r="AC4" s="9184">
        <f t="shared" si="3"/>
      </c>
      <c r="AD4" s="9176">
        <f t="shared" si="14"/>
      </c>
      <c r="AE4" s="9185">
        <f t="shared" si="19"/>
      </c>
      <c r="AF4" s="9178">
        <f>VLOOKUP(C4,'Data Products'!$A:$J,10,0)</f>
      </c>
      <c r="AG4" s="9179">
        <f t="shared" si="5"/>
      </c>
      <c r="AH4" s="9180">
        <f t="shared" si="7"/>
      </c>
      <c r="AI4" s="9181"/>
      <c r="AJ4" s="9182"/>
      <c r="AK4" s="9182"/>
      <c r="AL4" s="9181"/>
      <c r="AM4" s="9182"/>
      <c r="AN4" s="9182"/>
    </row>
    <row r="5">
      <c r="A5" s="9168">
        <v>3</v>
      </c>
      <c r="B5" s="9168" t="s">
        <v>11198</v>
      </c>
      <c r="C5" s="9168" t="s">
        <v>11199</v>
      </c>
      <c r="D5" s="9169">
        <v>1520</v>
      </c>
      <c r="E5" s="9169">
        <v>1520</v>
      </c>
      <c r="F5" s="9169"/>
      <c r="G5" s="9170">
        <f>VLOOKUP(C5,'Data Products'!$A:$B,2,0)</f>
      </c>
      <c r="H5" s="9171">
        <f t="shared" si="11"/>
      </c>
      <c r="I5" s="9172">
        <v>45191</v>
      </c>
      <c r="J5" s="9173">
        <f t="shared" si="17"/>
      </c>
      <c r="K5" s="9169">
        <v>0</v>
      </c>
      <c r="L5" s="9169">
        <v>0</v>
      </c>
      <c r="M5" s="9169">
        <v>0</v>
      </c>
      <c r="N5" s="9169">
        <v>0</v>
      </c>
      <c r="O5" s="9168" t="s">
        <v>11200</v>
      </c>
      <c r="P5" s="9169">
        <v>1520</v>
      </c>
      <c r="Q5" s="9169">
        <v>1520</v>
      </c>
      <c r="R5" s="9169">
        <v>0</v>
      </c>
      <c r="S5" s="9169">
        <v>0</v>
      </c>
      <c r="T5" s="9169">
        <v>0</v>
      </c>
      <c r="U5" s="9169">
        <v>0</v>
      </c>
      <c r="V5" s="9169">
        <v>0</v>
      </c>
      <c r="W5" s="9169">
        <v>0</v>
      </c>
      <c r="X5" s="9169">
        <v>0</v>
      </c>
      <c r="Y5" s="9169">
        <v>0</v>
      </c>
      <c r="Z5" s="9169">
        <v>0</v>
      </c>
      <c r="AA5" s="9169">
        <v>0</v>
      </c>
      <c r="AB5" s="9174">
        <f t="shared" si="0"/>
      </c>
      <c r="AC5" s="9184">
        <f t="shared" si="3"/>
      </c>
      <c r="AD5" s="9176">
        <f t="shared" si="14"/>
      </c>
      <c r="AE5" s="9185">
        <f t="shared" si="19"/>
      </c>
      <c r="AF5" s="9178">
        <f>VLOOKUP(C5,'Data Products'!$A:$J,10,0)</f>
      </c>
      <c r="AG5" s="9179">
        <f t="shared" si="5"/>
      </c>
      <c r="AH5" s="9180">
        <f t="shared" si="7"/>
      </c>
      <c r="AI5" s="9181"/>
      <c r="AJ5" s="9182"/>
      <c r="AK5" s="9182"/>
      <c r="AL5" s="9181"/>
      <c r="AM5" s="9182"/>
      <c r="AN5" s="9182"/>
    </row>
    <row customHeight="true" hidden="true" ht="18" r="6">
      <c r="A6" s="9168">
        <v>4</v>
      </c>
      <c r="B6" s="9168" t="s">
        <v>11201</v>
      </c>
      <c r="C6" s="9168" t="s">
        <v>11202</v>
      </c>
      <c r="D6" s="9169">
        <v>0</v>
      </c>
      <c r="E6" s="9169">
        <v>0</v>
      </c>
      <c r="F6" s="9169"/>
      <c r="G6" s="9186">
        <f>VLOOKUP(C6,'Data Products'!$A:$B,2,0)</f>
      </c>
      <c r="H6" s="9187">
        <f t="shared" si="11"/>
      </c>
      <c r="I6" s="9172">
        <v>45752</v>
      </c>
      <c r="J6" s="9173">
        <f t="shared" si="17"/>
      </c>
      <c r="K6" s="9169">
        <v>0</v>
      </c>
      <c r="L6" s="9169">
        <v>0</v>
      </c>
      <c r="M6" s="9169">
        <v>0</v>
      </c>
      <c r="N6" s="9169">
        <v>0</v>
      </c>
      <c r="O6" s="9168" t="s">
        <v>11203</v>
      </c>
      <c r="P6" s="9169">
        <v>0</v>
      </c>
      <c r="Q6" s="9169">
        <v>0</v>
      </c>
      <c r="R6" s="9169">
        <v>0</v>
      </c>
      <c r="S6" s="9169">
        <v>0</v>
      </c>
      <c r="T6" s="9169">
        <v>0</v>
      </c>
      <c r="U6" s="9169">
        <v>0</v>
      </c>
      <c r="V6" s="9169">
        <v>0</v>
      </c>
      <c r="W6" s="9169">
        <v>0</v>
      </c>
      <c r="X6" s="9169">
        <v>0</v>
      </c>
      <c r="Y6" s="9169">
        <v>0</v>
      </c>
      <c r="Z6" s="9169">
        <v>0</v>
      </c>
      <c r="AA6" s="9169">
        <v>0</v>
      </c>
      <c r="AB6" s="9174">
        <f t="shared" si="0"/>
      </c>
      <c r="AC6" s="9184">
        <f t="shared" si="3"/>
      </c>
      <c r="AD6" s="9176">
        <f t="shared" si="14"/>
      </c>
      <c r="AE6" s="9185">
        <f t="shared" si="19"/>
      </c>
      <c r="AF6" s="9178">
        <f>VLOOKUP(C6,'Data Products'!$A:$J,10,0)</f>
      </c>
      <c r="AG6" s="9179">
        <f t="shared" si="5"/>
      </c>
      <c r="AH6" s="9180">
        <f t="shared" si="7"/>
      </c>
      <c r="AI6" s="9181"/>
      <c r="AJ6" s="9182"/>
      <c r="AK6" s="9182"/>
      <c r="AL6" s="9181"/>
      <c r="AM6" s="9182"/>
      <c r="AN6" s="9182"/>
    </row>
    <row r="7">
      <c r="A7" s="9168">
        <v>5</v>
      </c>
      <c r="B7" s="9168" t="s">
        <v>11198</v>
      </c>
      <c r="C7" s="9168" t="s">
        <v>11204</v>
      </c>
      <c r="D7" s="9169">
        <v>15197</v>
      </c>
      <c r="E7" s="9188">
        <v>15132</v>
      </c>
      <c r="F7" s="9169"/>
      <c r="G7" s="9170">
        <f>VLOOKUP(C7,'Data Products'!$A:$B,2,0)</f>
      </c>
      <c r="H7" s="9171">
        <f t="shared" si="11"/>
      </c>
      <c r="I7" s="9172">
        <v>45854</v>
      </c>
      <c r="J7" s="9173">
        <f t="shared" si="17"/>
      </c>
      <c r="K7" s="9169">
        <v>2739</v>
      </c>
      <c r="L7" s="9169">
        <v>6382</v>
      </c>
      <c r="M7" s="9169">
        <v>2000</v>
      </c>
      <c r="N7" s="9169">
        <v>4500</v>
      </c>
      <c r="O7" s="9168" t="s">
        <v>11203</v>
      </c>
      <c r="P7" s="9169">
        <v>0</v>
      </c>
      <c r="Q7" s="9169">
        <v>0</v>
      </c>
      <c r="R7" s="9169">
        <v>7846</v>
      </c>
      <c r="S7" s="9169">
        <v>7816</v>
      </c>
      <c r="T7" s="9169">
        <v>7247</v>
      </c>
      <c r="U7" s="9169">
        <v>7229</v>
      </c>
      <c r="V7" s="9169">
        <v>50</v>
      </c>
      <c r="W7" s="9169">
        <v>33</v>
      </c>
      <c r="X7" s="9169">
        <v>54</v>
      </c>
      <c r="Y7" s="9169">
        <v>54</v>
      </c>
      <c r="Z7" s="9169">
        <v>0</v>
      </c>
      <c r="AA7" s="9169">
        <v>0</v>
      </c>
      <c r="AB7" s="9174">
        <f t="shared" si="0"/>
      </c>
      <c r="AC7" s="9189">
        <f t="shared" si="3"/>
      </c>
      <c r="AD7" s="9176">
        <f t="shared" si="14"/>
      </c>
      <c r="AE7" s="9190">
        <f t="shared" si="19"/>
      </c>
      <c r="AF7" s="9178">
        <f>VLOOKUP(C7,'Data Products'!$A:$J,10,0)</f>
      </c>
      <c r="AG7" s="9179">
        <f t="shared" si="5"/>
      </c>
      <c r="AH7" s="9180">
        <f t="shared" si="7"/>
      </c>
      <c r="AI7" s="9181"/>
      <c r="AJ7" s="9182"/>
      <c r="AK7" s="9182"/>
      <c r="AL7" s="9181"/>
      <c r="AM7" s="9182"/>
      <c r="AN7" s="9182"/>
    </row>
    <row customHeight="true" hidden="true" ht="18" r="8">
      <c r="A8" s="9168">
        <v>6</v>
      </c>
      <c r="B8" s="9168" t="s">
        <v>11201</v>
      </c>
      <c r="C8" s="9168" t="s">
        <v>11205</v>
      </c>
      <c r="D8" s="9169">
        <v>0</v>
      </c>
      <c r="E8" s="9169">
        <v>0</v>
      </c>
      <c r="F8" s="9169"/>
      <c r="G8" s="9186">
        <f>VLOOKUP(C8,'Data Products'!$A:$B,2,0)</f>
      </c>
      <c r="H8" s="9187">
        <f t="shared" si="11"/>
      </c>
      <c r="I8" s="9172"/>
      <c r="J8" s="9173">
        <f t="shared" si="17"/>
      </c>
      <c r="K8" s="9169">
        <v>0</v>
      </c>
      <c r="L8" s="9169">
        <v>0</v>
      </c>
      <c r="M8" s="9169">
        <v>0</v>
      </c>
      <c r="N8" s="9169">
        <v>0</v>
      </c>
      <c r="O8" s="9168" t="s">
        <v>11200</v>
      </c>
      <c r="P8" s="9169">
        <v>0</v>
      </c>
      <c r="Q8" s="9169">
        <v>0</v>
      </c>
      <c r="R8" s="9169">
        <v>0</v>
      </c>
      <c r="S8" s="9169">
        <v>0</v>
      </c>
      <c r="T8" s="9169">
        <v>0</v>
      </c>
      <c r="U8" s="9169">
        <v>0</v>
      </c>
      <c r="V8" s="9169">
        <v>0</v>
      </c>
      <c r="W8" s="9169">
        <v>0</v>
      </c>
      <c r="X8" s="9169">
        <v>0</v>
      </c>
      <c r="Y8" s="9169">
        <v>0</v>
      </c>
      <c r="Z8" s="9169">
        <v>0</v>
      </c>
      <c r="AA8" s="9169">
        <v>0</v>
      </c>
      <c r="AB8" s="9174">
        <f t="shared" si="0"/>
      </c>
      <c r="AC8" s="9184">
        <f t="shared" si="3"/>
      </c>
      <c r="AD8" s="9176">
        <f t="shared" si="14"/>
      </c>
      <c r="AE8" s="9185">
        <f t="shared" si="19"/>
      </c>
      <c r="AF8" s="9178">
        <f>VLOOKUP(C8,'Data Products'!$A:$J,10,0)</f>
      </c>
      <c r="AG8" s="9179">
        <f t="shared" si="5"/>
      </c>
      <c r="AH8" s="9180">
        <f t="shared" si="7"/>
      </c>
      <c r="AI8" s="9181"/>
      <c r="AJ8" s="9182"/>
      <c r="AK8" s="9182"/>
      <c r="AL8" s="9181"/>
      <c r="AM8" s="9182"/>
      <c r="AN8" s="9182"/>
    </row>
    <row customHeight="true" hidden="true" ht="18" r="9">
      <c r="A9" s="9168">
        <v>7</v>
      </c>
      <c r="B9" s="9168" t="s">
        <v>11201</v>
      </c>
      <c r="C9" s="9168" t="s">
        <v>11206</v>
      </c>
      <c r="D9" s="9169">
        <v>0</v>
      </c>
      <c r="E9" s="9169">
        <v>0</v>
      </c>
      <c r="F9" s="9169"/>
      <c r="G9" s="9186">
        <f>VLOOKUP(C9,'Data Products'!$A:$B,2,0)</f>
      </c>
      <c r="H9" s="9187">
        <f t="shared" si="11"/>
      </c>
      <c r="I9" s="9172"/>
      <c r="J9" s="9173">
        <f t="shared" si="17"/>
      </c>
      <c r="K9" s="9169">
        <v>0</v>
      </c>
      <c r="L9" s="9169">
        <v>0</v>
      </c>
      <c r="M9" s="9169">
        <v>0</v>
      </c>
      <c r="N9" s="9169">
        <v>0</v>
      </c>
      <c r="O9" s="9168" t="s">
        <v>11200</v>
      </c>
      <c r="P9" s="9169">
        <v>0</v>
      </c>
      <c r="Q9" s="9169">
        <v>0</v>
      </c>
      <c r="R9" s="9169">
        <v>0</v>
      </c>
      <c r="S9" s="9169">
        <v>0</v>
      </c>
      <c r="T9" s="9169">
        <v>0</v>
      </c>
      <c r="U9" s="9169">
        <v>0</v>
      </c>
      <c r="V9" s="9169">
        <v>0</v>
      </c>
      <c r="W9" s="9169">
        <v>0</v>
      </c>
      <c r="X9" s="9169">
        <v>0</v>
      </c>
      <c r="Y9" s="9169">
        <v>0</v>
      </c>
      <c r="Z9" s="9169">
        <v>0</v>
      </c>
      <c r="AA9" s="9169">
        <v>0</v>
      </c>
      <c r="AB9" s="9174">
        <f t="shared" si="0"/>
      </c>
      <c r="AC9" s="9184">
        <f t="shared" si="3"/>
      </c>
      <c r="AD9" s="9176">
        <f t="shared" si="14"/>
      </c>
      <c r="AE9" s="9185">
        <f t="shared" si="19"/>
      </c>
      <c r="AF9" s="9178">
        <f>VLOOKUP(C9,'Data Products'!$A:$J,10,0)</f>
      </c>
      <c r="AG9" s="9179">
        <f t="shared" si="5"/>
      </c>
      <c r="AH9" s="9180">
        <f t="shared" si="7"/>
      </c>
      <c r="AI9" s="9181"/>
      <c r="AJ9" s="9182"/>
      <c r="AK9" s="9182"/>
      <c r="AL9" s="9181"/>
      <c r="AM9" s="9182"/>
      <c r="AN9" s="9182"/>
    </row>
    <row customHeight="true" hidden="true" ht="18" r="10">
      <c r="A10" s="9168">
        <v>8</v>
      </c>
      <c r="B10" s="9168" t="s">
        <v>11201</v>
      </c>
      <c r="C10" s="9168" t="s">
        <v>11207</v>
      </c>
      <c r="D10" s="9169">
        <v>0</v>
      </c>
      <c r="E10" s="9169">
        <v>0</v>
      </c>
      <c r="F10" s="9169"/>
      <c r="G10" s="9186">
        <f>VLOOKUP(C10,'Data Products'!$A:$B,2,0)</f>
      </c>
      <c r="H10" s="9187">
        <f t="shared" si="11"/>
      </c>
      <c r="I10" s="9172"/>
      <c r="J10" s="9173">
        <f t="shared" si="17"/>
      </c>
      <c r="K10" s="9169">
        <v>0</v>
      </c>
      <c r="L10" s="9169">
        <v>0</v>
      </c>
      <c r="M10" s="9169">
        <v>0</v>
      </c>
      <c r="N10" s="9169">
        <v>0</v>
      </c>
      <c r="O10" s="9168" t="s">
        <v>11200</v>
      </c>
      <c r="P10" s="9169">
        <v>0</v>
      </c>
      <c r="Q10" s="9169">
        <v>0</v>
      </c>
      <c r="R10" s="9169">
        <v>0</v>
      </c>
      <c r="S10" s="9169">
        <v>0</v>
      </c>
      <c r="T10" s="9169">
        <v>0</v>
      </c>
      <c r="U10" s="9169">
        <v>0</v>
      </c>
      <c r="V10" s="9169">
        <v>0</v>
      </c>
      <c r="W10" s="9169">
        <v>0</v>
      </c>
      <c r="X10" s="9169">
        <v>0</v>
      </c>
      <c r="Y10" s="9169">
        <v>0</v>
      </c>
      <c r="Z10" s="9169">
        <v>0</v>
      </c>
      <c r="AA10" s="9169">
        <v>0</v>
      </c>
      <c r="AB10" s="9174">
        <f t="shared" si="0"/>
      </c>
      <c r="AC10" s="9184">
        <f t="shared" si="3"/>
      </c>
      <c r="AD10" s="9176">
        <f t="shared" si="14"/>
      </c>
      <c r="AE10" s="9185">
        <f t="shared" si="19"/>
      </c>
      <c r="AF10" s="9178">
        <f>VLOOKUP(C10,'Data Products'!$A:$J,10,0)</f>
      </c>
      <c r="AG10" s="9179">
        <f t="shared" si="5"/>
      </c>
      <c r="AH10" s="9180">
        <f t="shared" si="7"/>
      </c>
      <c r="AI10" s="9181"/>
      <c r="AJ10" s="9182"/>
      <c r="AK10" s="9182"/>
      <c r="AL10" s="9181"/>
      <c r="AM10" s="9182"/>
      <c r="AN10" s="9182"/>
    </row>
    <row customHeight="true" hidden="true" ht="18" r="11">
      <c r="A11" s="9168">
        <v>9</v>
      </c>
      <c r="B11" s="9168" t="s">
        <v>11201</v>
      </c>
      <c r="C11" s="9168" t="s">
        <v>11208</v>
      </c>
      <c r="D11" s="9169">
        <v>0</v>
      </c>
      <c r="E11" s="9169">
        <v>0</v>
      </c>
      <c r="F11" s="9169"/>
      <c r="G11" s="9186">
        <f>VLOOKUP(C11,'Data Products'!$A:$B,2,0)</f>
      </c>
      <c r="H11" s="9187">
        <f t="shared" si="11"/>
      </c>
      <c r="I11" s="9172"/>
      <c r="J11" s="9173">
        <f t="shared" si="17"/>
      </c>
      <c r="K11" s="9169">
        <v>0</v>
      </c>
      <c r="L11" s="9169">
        <v>0</v>
      </c>
      <c r="M11" s="9169">
        <v>0</v>
      </c>
      <c r="N11" s="9169">
        <v>0</v>
      </c>
      <c r="O11" s="9168" t="s">
        <v>11200</v>
      </c>
      <c r="P11" s="9169">
        <v>0</v>
      </c>
      <c r="Q11" s="9169">
        <v>0</v>
      </c>
      <c r="R11" s="9169">
        <v>0</v>
      </c>
      <c r="S11" s="9169">
        <v>0</v>
      </c>
      <c r="T11" s="9169">
        <v>0</v>
      </c>
      <c r="U11" s="9169">
        <v>0</v>
      </c>
      <c r="V11" s="9169">
        <v>0</v>
      </c>
      <c r="W11" s="9169">
        <v>0</v>
      </c>
      <c r="X11" s="9169">
        <v>0</v>
      </c>
      <c r="Y11" s="9169">
        <v>0</v>
      </c>
      <c r="Z11" s="9169">
        <v>0</v>
      </c>
      <c r="AA11" s="9169">
        <v>0</v>
      </c>
      <c r="AB11" s="9174">
        <f t="shared" si="0"/>
      </c>
      <c r="AC11" s="9184">
        <f t="shared" si="3"/>
      </c>
      <c r="AD11" s="9176">
        <f t="shared" si="14"/>
      </c>
      <c r="AE11" s="9185">
        <f t="shared" si="19"/>
      </c>
      <c r="AF11" s="9178">
        <f>VLOOKUP(C11,'Data Products'!$A:$J,10,0)</f>
      </c>
      <c r="AG11" s="9179">
        <f t="shared" si="5"/>
      </c>
      <c r="AH11" s="9180">
        <f t="shared" si="7"/>
      </c>
      <c r="AI11" s="9181"/>
      <c r="AJ11" s="9182"/>
      <c r="AK11" s="9182"/>
      <c r="AL11" s="9181"/>
      <c r="AM11" s="9182"/>
      <c r="AN11" s="9182"/>
    </row>
    <row customHeight="true" hidden="true" ht="18" r="12">
      <c r="A12" s="9168">
        <v>10</v>
      </c>
      <c r="B12" s="9168" t="s">
        <v>11201</v>
      </c>
      <c r="C12" s="9168" t="s">
        <v>11209</v>
      </c>
      <c r="D12" s="9169">
        <v>0</v>
      </c>
      <c r="E12" s="9169">
        <v>0</v>
      </c>
      <c r="F12" s="9169" t="s">
        <v>11210</v>
      </c>
      <c r="G12" s="9170">
        <f>VLOOKUP(C12,'Data Products'!$A:$B,2,0)</f>
      </c>
      <c r="H12" s="9171">
        <f t="shared" si="11"/>
      </c>
      <c r="I12" s="9172">
        <v>45532</v>
      </c>
      <c r="J12" s="9173">
        <f t="shared" si="17"/>
      </c>
      <c r="K12" s="9169">
        <v>0</v>
      </c>
      <c r="L12" s="9169">
        <v>0</v>
      </c>
      <c r="M12" s="9169">
        <v>300</v>
      </c>
      <c r="N12" s="9169">
        <v>500</v>
      </c>
      <c r="O12" s="9168" t="s">
        <v>11211</v>
      </c>
      <c r="P12" s="9169">
        <v>0</v>
      </c>
      <c r="Q12" s="9169">
        <v>0</v>
      </c>
      <c r="R12" s="9169">
        <v>0</v>
      </c>
      <c r="S12" s="9169">
        <v>0</v>
      </c>
      <c r="T12" s="9169">
        <v>0</v>
      </c>
      <c r="U12" s="9169">
        <v>0</v>
      </c>
      <c r="V12" s="9169">
        <v>0</v>
      </c>
      <c r="W12" s="9169">
        <v>0</v>
      </c>
      <c r="X12" s="9169">
        <v>0</v>
      </c>
      <c r="Y12" s="9169">
        <v>0</v>
      </c>
      <c r="Z12" s="9169">
        <v>0</v>
      </c>
      <c r="AA12" s="9169">
        <v>0</v>
      </c>
      <c r="AB12" s="9174">
        <f t="shared" si="0"/>
      </c>
      <c r="AC12" s="9184">
        <f t="shared" si="3"/>
      </c>
      <c r="AD12" s="9176">
        <f t="shared" si="14"/>
      </c>
      <c r="AE12" s="9185">
        <f t="shared" si="19"/>
      </c>
      <c r="AF12" s="9178">
        <f>VLOOKUP(C12,'Data Products'!$A:$J,10,0)</f>
      </c>
      <c r="AG12" s="9179">
        <f t="shared" si="5"/>
      </c>
      <c r="AH12" s="9180">
        <f t="shared" si="7"/>
      </c>
      <c r="AI12" s="9191"/>
      <c r="AJ12" s="9182"/>
      <c r="AK12" s="9182"/>
      <c r="AL12" s="9181"/>
      <c r="AM12" s="9182"/>
      <c r="AN12" s="9182"/>
    </row>
    <row r="13">
      <c r="A13" s="9168">
        <v>11</v>
      </c>
      <c r="B13" s="9168" t="s">
        <v>11198</v>
      </c>
      <c r="C13" s="9168" t="s">
        <v>11212</v>
      </c>
      <c r="D13" s="9169">
        <v>12</v>
      </c>
      <c r="E13" s="9169">
        <v>12</v>
      </c>
      <c r="F13" s="9169"/>
      <c r="G13" s="9170">
        <f>VLOOKUP(C13,'Data Products'!$A:$B,2,0)</f>
      </c>
      <c r="H13" s="9171">
        <f t="shared" si="11"/>
      </c>
      <c r="I13" s="9172">
        <v>45504</v>
      </c>
      <c r="J13" s="9173">
        <f t="shared" si="17"/>
      </c>
      <c r="K13" s="9169">
        <v>2</v>
      </c>
      <c r="L13" s="9169">
        <v>2</v>
      </c>
      <c r="M13" s="9169">
        <v>0</v>
      </c>
      <c r="N13" s="9169">
        <v>0</v>
      </c>
      <c r="O13" s="9168" t="s">
        <v>11211</v>
      </c>
      <c r="P13" s="9169">
        <v>0</v>
      </c>
      <c r="Q13" s="9169">
        <v>0</v>
      </c>
      <c r="R13" s="9169">
        <v>0</v>
      </c>
      <c r="S13" s="9169">
        <v>0</v>
      </c>
      <c r="T13" s="9169">
        <v>12</v>
      </c>
      <c r="U13" s="9169">
        <v>12</v>
      </c>
      <c r="V13" s="9169">
        <v>0</v>
      </c>
      <c r="W13" s="9169">
        <v>0</v>
      </c>
      <c r="X13" s="9169">
        <v>0</v>
      </c>
      <c r="Y13" s="9169">
        <v>0</v>
      </c>
      <c r="Z13" s="9169">
        <v>0</v>
      </c>
      <c r="AA13" s="9169">
        <v>0</v>
      </c>
      <c r="AB13" s="9174">
        <f t="shared" si="0"/>
      </c>
      <c r="AC13" s="9175">
        <f t="shared" si="3"/>
      </c>
      <c r="AD13" s="9176">
        <f t="shared" si="14"/>
      </c>
      <c r="AE13" s="9177">
        <f t="shared" si="19"/>
      </c>
      <c r="AF13" s="9178">
        <f>VLOOKUP(C13,'Data Products'!$A:$J,10,0)</f>
      </c>
      <c r="AG13" s="9179">
        <f t="shared" si="5"/>
      </c>
      <c r="AH13" s="9180">
        <f t="shared" si="7"/>
      </c>
      <c r="AI13" s="9191" t="s">
        <v>11213</v>
      </c>
      <c r="AJ13" s="9182"/>
      <c r="AK13" s="9182"/>
      <c r="AL13" s="9192"/>
      <c r="AM13" s="9182"/>
      <c r="AN13" s="9182"/>
    </row>
    <row customHeight="true" hidden="true" ht="18" r="14">
      <c r="A14" s="9168">
        <v>12</v>
      </c>
      <c r="B14" s="9168" t="s">
        <v>11201</v>
      </c>
      <c r="C14" s="9168" t="s">
        <v>11214</v>
      </c>
      <c r="D14" s="9169">
        <v>0</v>
      </c>
      <c r="E14" s="9169">
        <v>0</v>
      </c>
      <c r="F14" s="9169"/>
      <c r="G14" s="9186">
        <f>VLOOKUP(C14,'Data Products'!$A:$B,2,0)</f>
      </c>
      <c r="H14" s="9187">
        <f t="shared" si="11"/>
      </c>
      <c r="I14" s="9172">
        <v>45504</v>
      </c>
      <c r="J14" s="9173">
        <f t="shared" si="17"/>
      </c>
      <c r="K14" s="9169">
        <v>0</v>
      </c>
      <c r="L14" s="9169">
        <v>0</v>
      </c>
      <c r="M14" s="9183">
        <v>300</v>
      </c>
      <c r="N14" s="9183">
        <v>500</v>
      </c>
      <c r="O14" s="9168" t="s">
        <v>11211</v>
      </c>
      <c r="P14" s="9169">
        <v>0</v>
      </c>
      <c r="Q14" s="9169">
        <v>0</v>
      </c>
      <c r="R14" s="9169">
        <v>0</v>
      </c>
      <c r="S14" s="9169">
        <v>0</v>
      </c>
      <c r="T14" s="9169">
        <v>0</v>
      </c>
      <c r="U14" s="9169">
        <v>0</v>
      </c>
      <c r="V14" s="9169">
        <v>0</v>
      </c>
      <c r="W14" s="9169">
        <v>0</v>
      </c>
      <c r="X14" s="9169">
        <v>0</v>
      </c>
      <c r="Y14" s="9169">
        <v>0</v>
      </c>
      <c r="Z14" s="9169">
        <v>0</v>
      </c>
      <c r="AA14" s="9169">
        <v>0</v>
      </c>
      <c r="AB14" s="9174">
        <f t="shared" si="0"/>
      </c>
      <c r="AC14" s="9184">
        <f t="shared" si="3"/>
      </c>
      <c r="AD14" s="9176">
        <f t="shared" si="14"/>
      </c>
      <c r="AE14" s="9185">
        <f t="shared" si="19"/>
      </c>
      <c r="AF14" s="9178">
        <f>VLOOKUP(C14,'Data Products'!$A:$J,10,0)</f>
      </c>
      <c r="AG14" s="9179">
        <f t="shared" si="5"/>
      </c>
      <c r="AH14" s="9180">
        <f t="shared" si="7"/>
      </c>
      <c r="AI14" s="9191"/>
      <c r="AJ14" s="9181"/>
      <c r="AK14" s="9182"/>
      <c r="AL14" s="9192"/>
      <c r="AM14" s="9182"/>
      <c r="AN14" s="9182"/>
    </row>
    <row customHeight="true" hidden="true" ht="18" r="15">
      <c r="A15" s="9168">
        <v>13</v>
      </c>
      <c r="B15" s="9168" t="s">
        <v>11201</v>
      </c>
      <c r="C15" s="9168" t="s">
        <v>11215</v>
      </c>
      <c r="D15" s="9169">
        <v>0</v>
      </c>
      <c r="E15" s="9169">
        <v>0</v>
      </c>
      <c r="F15" s="9169"/>
      <c r="G15" s="9186">
        <f>VLOOKUP(C15,'Data Products'!$A:$B,2,0)</f>
      </c>
      <c r="H15" s="9187">
        <f t="shared" si="11"/>
      </c>
      <c r="I15" s="9172">
        <v>45648</v>
      </c>
      <c r="J15" s="9173">
        <f t="shared" si="17"/>
      </c>
      <c r="K15" s="9169">
        <v>0</v>
      </c>
      <c r="L15" s="9169">
        <v>0</v>
      </c>
      <c r="M15" s="9183">
        <v>0</v>
      </c>
      <c r="N15" s="9183">
        <v>0</v>
      </c>
      <c r="O15" s="9168" t="s">
        <v>11211</v>
      </c>
      <c r="P15" s="9169">
        <v>0</v>
      </c>
      <c r="Q15" s="9169">
        <v>0</v>
      </c>
      <c r="R15" s="9169">
        <v>0</v>
      </c>
      <c r="S15" s="9169">
        <v>0</v>
      </c>
      <c r="T15" s="9169">
        <v>0</v>
      </c>
      <c r="U15" s="9169">
        <v>0</v>
      </c>
      <c r="V15" s="9169">
        <v>0</v>
      </c>
      <c r="W15" s="9169">
        <v>0</v>
      </c>
      <c r="X15" s="9169">
        <v>0</v>
      </c>
      <c r="Y15" s="9169">
        <v>0</v>
      </c>
      <c r="Z15" s="9169">
        <v>0</v>
      </c>
      <c r="AA15" s="9169">
        <v>0</v>
      </c>
      <c r="AB15" s="9174">
        <f t="shared" si="0"/>
      </c>
      <c r="AC15" s="9184">
        <f t="shared" si="3"/>
      </c>
      <c r="AD15" s="9176">
        <f t="shared" si="14"/>
      </c>
      <c r="AE15" s="9185">
        <f t="shared" si="19"/>
      </c>
      <c r="AF15" s="9178">
        <f>VLOOKUP(C15,'Data Products'!$A:$J,10,0)</f>
      </c>
      <c r="AG15" s="9179">
        <f t="shared" si="5"/>
      </c>
      <c r="AH15" s="9180">
        <f t="shared" si="7"/>
      </c>
      <c r="AI15" s="9191"/>
      <c r="AJ15" s="9181"/>
      <c r="AK15" s="9182"/>
      <c r="AL15" s="9192"/>
      <c r="AM15" s="9182"/>
      <c r="AN15" s="9182"/>
    </row>
    <row customHeight="true" hidden="true" ht="18" r="16">
      <c r="A16" s="9168">
        <v>14</v>
      </c>
      <c r="B16" s="9168" t="s">
        <v>11201</v>
      </c>
      <c r="C16" s="9168" t="s">
        <v>11216</v>
      </c>
      <c r="D16" s="9169">
        <v>0</v>
      </c>
      <c r="E16" s="9169">
        <v>0</v>
      </c>
      <c r="F16" s="9169"/>
      <c r="G16" s="9186">
        <f>VLOOKUP(C16,'Data Products'!$A:$B,2,0)</f>
      </c>
      <c r="H16" s="9187">
        <f t="shared" si="11"/>
      </c>
      <c r="I16" s="9172">
        <v>45504</v>
      </c>
      <c r="J16" s="9173">
        <f t="shared" si="17"/>
      </c>
      <c r="K16" s="9169">
        <v>0</v>
      </c>
      <c r="L16" s="9169">
        <v>0</v>
      </c>
      <c r="M16" s="9169">
        <v>0</v>
      </c>
      <c r="N16" s="9169">
        <v>0</v>
      </c>
      <c r="O16" s="9168" t="s">
        <v>11211</v>
      </c>
      <c r="P16" s="9169">
        <v>0</v>
      </c>
      <c r="Q16" s="9169">
        <v>0</v>
      </c>
      <c r="R16" s="9169">
        <v>0</v>
      </c>
      <c r="S16" s="9169">
        <v>0</v>
      </c>
      <c r="T16" s="9169">
        <v>0</v>
      </c>
      <c r="U16" s="9169">
        <v>0</v>
      </c>
      <c r="V16" s="9169">
        <v>0</v>
      </c>
      <c r="W16" s="9169">
        <v>0</v>
      </c>
      <c r="X16" s="9169">
        <v>0</v>
      </c>
      <c r="Y16" s="9169">
        <v>0</v>
      </c>
      <c r="Z16" s="9169">
        <v>0</v>
      </c>
      <c r="AA16" s="9169">
        <v>0</v>
      </c>
      <c r="AB16" s="9174">
        <f t="shared" si="0"/>
      </c>
      <c r="AC16" s="9184">
        <f t="shared" si="3"/>
      </c>
      <c r="AD16" s="9176">
        <f t="shared" si="14"/>
      </c>
      <c r="AE16" s="9185">
        <f t="shared" si="19"/>
      </c>
      <c r="AF16" s="9178">
        <f>VLOOKUP(C16,'Data Products'!$A:$J,10,0)</f>
      </c>
      <c r="AG16" s="9179">
        <f t="shared" si="5"/>
      </c>
      <c r="AH16" s="9180">
        <f t="shared" si="7"/>
      </c>
      <c r="AI16" s="9191"/>
      <c r="AJ16" s="9181"/>
      <c r="AK16" s="9182"/>
      <c r="AL16" s="9181"/>
      <c r="AM16" s="9182"/>
      <c r="AN16" s="9182"/>
    </row>
    <row customHeight="true" hidden="true" ht="18" r="17">
      <c r="A17" s="9168">
        <v>15</v>
      </c>
      <c r="B17" s="9168" t="s">
        <v>11201</v>
      </c>
      <c r="C17" s="9168" t="s">
        <v>11217</v>
      </c>
      <c r="D17" s="9169">
        <v>0</v>
      </c>
      <c r="E17" s="9169">
        <v>0</v>
      </c>
      <c r="F17" s="9169"/>
      <c r="G17" s="9170">
        <f>VLOOKUP(C17,'Data Products'!$A:$B,2,0)</f>
      </c>
      <c r="H17" s="9171">
        <f t="shared" si="11"/>
      </c>
      <c r="I17" s="9172">
        <v>45653</v>
      </c>
      <c r="J17" s="9173">
        <f t="shared" si="17"/>
      </c>
      <c r="K17" s="9169">
        <v>0</v>
      </c>
      <c r="L17" s="9169">
        <v>0</v>
      </c>
      <c r="M17" s="9169">
        <v>1000</v>
      </c>
      <c r="N17" s="9169">
        <v>1500</v>
      </c>
      <c r="O17" s="9168" t="s">
        <v>11211</v>
      </c>
      <c r="P17" s="9169">
        <v>0</v>
      </c>
      <c r="Q17" s="9169">
        <v>0</v>
      </c>
      <c r="R17" s="9169">
        <v>0</v>
      </c>
      <c r="S17" s="9169">
        <v>0</v>
      </c>
      <c r="T17" s="9169">
        <v>0</v>
      </c>
      <c r="U17" s="9169">
        <v>0</v>
      </c>
      <c r="V17" s="9169">
        <v>0</v>
      </c>
      <c r="W17" s="9169">
        <v>0</v>
      </c>
      <c r="X17" s="9169">
        <v>0</v>
      </c>
      <c r="Y17" s="9169">
        <v>0</v>
      </c>
      <c r="Z17" s="9169">
        <v>0</v>
      </c>
      <c r="AA17" s="9169">
        <v>0</v>
      </c>
      <c r="AB17" s="9174">
        <f t="shared" si="0"/>
      </c>
      <c r="AC17" s="9184">
        <f t="shared" si="3"/>
      </c>
      <c r="AD17" s="9176">
        <f t="shared" si="14"/>
      </c>
      <c r="AE17" s="9185">
        <f t="shared" si="19"/>
      </c>
      <c r="AF17" s="9178">
        <f>VLOOKUP(C17,'Data Products'!$A:$J,10,0)</f>
      </c>
      <c r="AG17" s="9179">
        <f t="shared" si="5"/>
      </c>
      <c r="AH17" s="9180">
        <f t="shared" si="7"/>
      </c>
      <c r="AI17" s="9191"/>
      <c r="AJ17" s="9182"/>
      <c r="AK17" s="9182"/>
      <c r="AL17" s="9181"/>
      <c r="AM17" s="9182"/>
      <c r="AN17" s="9182"/>
    </row>
    <row r="18">
      <c r="A18" s="9168">
        <v>16</v>
      </c>
      <c r="B18" s="9168" t="s">
        <v>11198</v>
      </c>
      <c r="C18" s="9168" t="s">
        <v>11218</v>
      </c>
      <c r="D18" s="9169">
        <v>2342</v>
      </c>
      <c r="E18" s="9169">
        <v>2341</v>
      </c>
      <c r="F18" s="9169"/>
      <c r="G18" s="9170">
        <f>VLOOKUP(C18,'Data Products'!$A:$B,2,0)</f>
      </c>
      <c r="H18" s="9171">
        <f t="shared" si="11"/>
      </c>
      <c r="I18" s="9172">
        <v>45737</v>
      </c>
      <c r="J18" s="9173">
        <f t="shared" si="17"/>
      </c>
      <c r="K18" s="9169">
        <v>401</v>
      </c>
      <c r="L18" s="9169">
        <v>406</v>
      </c>
      <c r="M18" s="9169">
        <v>0</v>
      </c>
      <c r="N18" s="9169">
        <v>0</v>
      </c>
      <c r="O18" s="9168" t="s">
        <v>11211</v>
      </c>
      <c r="P18" s="9169">
        <v>1400</v>
      </c>
      <c r="Q18" s="9169">
        <v>1400</v>
      </c>
      <c r="R18" s="9169">
        <v>219</v>
      </c>
      <c r="S18" s="9169">
        <v>218</v>
      </c>
      <c r="T18" s="9169">
        <v>713</v>
      </c>
      <c r="U18" s="9169">
        <v>713</v>
      </c>
      <c r="V18" s="9169">
        <v>0</v>
      </c>
      <c r="W18" s="9169">
        <v>0</v>
      </c>
      <c r="X18" s="9169">
        <v>10</v>
      </c>
      <c r="Y18" s="9169">
        <v>10</v>
      </c>
      <c r="Z18" s="9169">
        <v>0</v>
      </c>
      <c r="AA18" s="9169">
        <v>0</v>
      </c>
      <c r="AB18" s="9174">
        <f t="shared" si="0"/>
      </c>
      <c r="AC18" s="9175">
        <f t="shared" si="3"/>
      </c>
      <c r="AD18" s="9176">
        <f t="shared" si="14"/>
      </c>
      <c r="AE18" s="9177">
        <f t="shared" si="19"/>
      </c>
      <c r="AF18" s="9178">
        <f>VLOOKUP(C18,'Data Products'!$A:$J,10,0)</f>
      </c>
      <c r="AG18" s="9179">
        <f t="shared" si="5"/>
      </c>
      <c r="AH18" s="9180">
        <f t="shared" si="7"/>
      </c>
      <c r="AI18" s="9191" t="s">
        <v>11213</v>
      </c>
      <c r="AJ18" s="9182"/>
      <c r="AK18" s="9182"/>
      <c r="AL18" s="9181"/>
      <c r="AM18" s="9182"/>
      <c r="AN18" s="9182"/>
    </row>
    <row r="19">
      <c r="A19" s="9168">
        <v>17</v>
      </c>
      <c r="B19" s="9168" t="s">
        <v>11198</v>
      </c>
      <c r="C19" s="9168" t="s">
        <v>11219</v>
      </c>
      <c r="D19" s="9169">
        <v>1167</v>
      </c>
      <c r="E19" s="9169">
        <v>1167</v>
      </c>
      <c r="F19" s="9169"/>
      <c r="G19" s="9170">
        <f>VLOOKUP(C19,'Data Products'!$A:$B,2,0)</f>
      </c>
      <c r="H19" s="9171">
        <f t="shared" si="11"/>
      </c>
      <c r="I19" s="9172">
        <v>45653</v>
      </c>
      <c r="J19" s="9173">
        <f t="shared" si="17"/>
      </c>
      <c r="K19" s="9169">
        <v>61</v>
      </c>
      <c r="L19" s="9169">
        <v>64</v>
      </c>
      <c r="M19" s="9169">
        <v>0</v>
      </c>
      <c r="N19" s="9169">
        <v>0</v>
      </c>
      <c r="O19" s="9168" t="s">
        <v>11211</v>
      </c>
      <c r="P19" s="9169">
        <v>250</v>
      </c>
      <c r="Q19" s="9169">
        <v>250</v>
      </c>
      <c r="R19" s="9169">
        <v>102</v>
      </c>
      <c r="S19" s="9169">
        <v>102</v>
      </c>
      <c r="T19" s="9169">
        <v>797</v>
      </c>
      <c r="U19" s="9169">
        <v>797</v>
      </c>
      <c r="V19" s="9169">
        <v>0</v>
      </c>
      <c r="W19" s="9169">
        <v>0</v>
      </c>
      <c r="X19" s="9169">
        <v>18</v>
      </c>
      <c r="Y19" s="9169">
        <v>18</v>
      </c>
      <c r="Z19" s="9169">
        <v>0</v>
      </c>
      <c r="AA19" s="9169">
        <v>0</v>
      </c>
      <c r="AB19" s="9174">
        <f t="shared" si="0"/>
      </c>
      <c r="AC19" s="9175">
        <f t="shared" si="3"/>
      </c>
      <c r="AD19" s="9176">
        <f t="shared" si="14"/>
      </c>
      <c r="AE19" s="9177">
        <f t="shared" si="19"/>
      </c>
      <c r="AF19" s="9178">
        <f>VLOOKUP(C19,'Data Products'!$A:$J,10,0)</f>
      </c>
      <c r="AG19" s="9179">
        <f t="shared" si="5"/>
      </c>
      <c r="AH19" s="9180">
        <f t="shared" si="7"/>
      </c>
      <c r="AI19" s="9191"/>
      <c r="AJ19" s="9182"/>
      <c r="AK19" s="9182"/>
      <c r="AL19" s="9181"/>
      <c r="AM19" s="9182"/>
      <c r="AN19" s="9182"/>
    </row>
    <row r="20">
      <c r="A20" s="9168">
        <v>18</v>
      </c>
      <c r="B20" s="9168" t="s">
        <v>11220</v>
      </c>
      <c r="C20" s="9168" t="s">
        <v>11221</v>
      </c>
      <c r="D20" s="9169">
        <v>15</v>
      </c>
      <c r="E20" s="9169">
        <v>14</v>
      </c>
      <c r="F20" s="9169"/>
      <c r="G20" s="9170">
        <f>VLOOKUP(C20,'Data Products'!$A:$B,2,0)</f>
      </c>
      <c r="H20" s="9171">
        <f t="shared" si="11"/>
      </c>
      <c r="I20" s="9172">
        <v>45653</v>
      </c>
      <c r="J20" s="9173">
        <f t="shared" si="17"/>
      </c>
      <c r="K20" s="9169">
        <v>1</v>
      </c>
      <c r="L20" s="9169">
        <v>2</v>
      </c>
      <c r="M20" s="9169">
        <v>0</v>
      </c>
      <c r="N20" s="9169">
        <v>0</v>
      </c>
      <c r="O20" s="9168" t="s">
        <v>11211</v>
      </c>
      <c r="P20" s="9169">
        <v>0</v>
      </c>
      <c r="Q20" s="9169">
        <v>0</v>
      </c>
      <c r="R20" s="9169">
        <v>6</v>
      </c>
      <c r="S20" s="9169">
        <v>5</v>
      </c>
      <c r="T20" s="9169">
        <v>3</v>
      </c>
      <c r="U20" s="9169">
        <v>3</v>
      </c>
      <c r="V20" s="9169">
        <v>0</v>
      </c>
      <c r="W20" s="9169">
        <v>0</v>
      </c>
      <c r="X20" s="9169">
        <v>6</v>
      </c>
      <c r="Y20" s="9169">
        <v>6</v>
      </c>
      <c r="Z20" s="9169">
        <v>0</v>
      </c>
      <c r="AA20" s="9169">
        <v>0</v>
      </c>
      <c r="AB20" s="9174">
        <f t="shared" si="0"/>
      </c>
      <c r="AC20" s="9189">
        <f t="shared" si="3"/>
      </c>
      <c r="AD20" s="9176">
        <f t="shared" si="14"/>
      </c>
      <c r="AE20" s="9190">
        <f t="shared" si="19"/>
      </c>
      <c r="AF20" s="9178">
        <f>VLOOKUP(C20,'Data Products'!$A:$J,10,0)</f>
      </c>
      <c r="AG20" s="9179">
        <f t="shared" si="5"/>
      </c>
      <c r="AH20" s="9180">
        <f t="shared" si="7"/>
      </c>
      <c r="AI20" s="9191" t="s">
        <v>11222</v>
      </c>
      <c r="AJ20" s="9182"/>
      <c r="AK20" s="9182"/>
      <c r="AL20" s="9181"/>
      <c r="AM20" s="9182"/>
      <c r="AN20" s="9182"/>
    </row>
    <row r="21">
      <c r="A21" s="9168">
        <v>19</v>
      </c>
      <c r="B21" s="9168" t="s">
        <v>11220</v>
      </c>
      <c r="C21" s="9168" t="s">
        <v>11223</v>
      </c>
      <c r="D21" s="9169">
        <v>7</v>
      </c>
      <c r="E21" s="9169">
        <v>7</v>
      </c>
      <c r="F21" s="9169"/>
      <c r="G21" s="9170">
        <f>VLOOKUP(C21,'Data Products'!$A:$B,2,0)</f>
      </c>
      <c r="H21" s="9171">
        <f t="shared" si="11"/>
      </c>
      <c r="I21" s="9172">
        <v>45847</v>
      </c>
      <c r="J21" s="9173">
        <f t="shared" si="17"/>
      </c>
      <c r="K21" s="9169">
        <v>0</v>
      </c>
      <c r="L21" s="9169">
        <v>0</v>
      </c>
      <c r="M21" s="9169">
        <v>0</v>
      </c>
      <c r="N21" s="9169">
        <v>0</v>
      </c>
      <c r="O21" s="9168" t="s">
        <v>11211</v>
      </c>
      <c r="P21" s="9169">
        <v>0</v>
      </c>
      <c r="Q21" s="9169">
        <v>0</v>
      </c>
      <c r="R21" s="9169">
        <v>0</v>
      </c>
      <c r="S21" s="9169">
        <v>0</v>
      </c>
      <c r="T21" s="9169">
        <v>0</v>
      </c>
      <c r="U21" s="9169">
        <v>0</v>
      </c>
      <c r="V21" s="9169">
        <v>0</v>
      </c>
      <c r="W21" s="9169">
        <v>0</v>
      </c>
      <c r="X21" s="9169">
        <v>7</v>
      </c>
      <c r="Y21" s="9169">
        <v>7</v>
      </c>
      <c r="Z21" s="9169">
        <v>0</v>
      </c>
      <c r="AA21" s="9169">
        <v>0</v>
      </c>
      <c r="AB21" s="9174">
        <f t="shared" si="0"/>
      </c>
      <c r="AC21" s="9184">
        <f t="shared" si="3"/>
      </c>
      <c r="AD21" s="9176">
        <f t="shared" si="14"/>
      </c>
      <c r="AE21" s="9185">
        <f t="shared" si="19"/>
      </c>
      <c r="AF21" s="9178">
        <f>VLOOKUP(C21,'Data Products'!$A:$J,10,0)</f>
      </c>
      <c r="AG21" s="9179">
        <f t="shared" si="5"/>
      </c>
      <c r="AH21" s="9180">
        <f t="shared" si="7"/>
      </c>
      <c r="AI21" s="9191" t="s">
        <v>11222</v>
      </c>
      <c r="AJ21" s="9182"/>
      <c r="AK21" s="9182"/>
      <c r="AL21" s="9181"/>
      <c r="AM21" s="9182"/>
      <c r="AN21" s="9182"/>
    </row>
    <row r="22">
      <c r="A22" s="9168">
        <v>20</v>
      </c>
      <c r="B22" s="9168" t="s">
        <v>11198</v>
      </c>
      <c r="C22" s="9168" t="s">
        <v>11224</v>
      </c>
      <c r="D22" s="9169">
        <v>338</v>
      </c>
      <c r="E22" s="9169">
        <v>338</v>
      </c>
      <c r="F22" s="9169"/>
      <c r="G22" s="9170">
        <f>VLOOKUP(C22,'Data Products'!$A:$B,2,0)</f>
      </c>
      <c r="H22" s="9171">
        <f t="shared" si="11"/>
      </c>
      <c r="I22" s="9172">
        <v>45847</v>
      </c>
      <c r="J22" s="9173">
        <f t="shared" si="17"/>
      </c>
      <c r="K22" s="9169">
        <v>2</v>
      </c>
      <c r="L22" s="9169">
        <v>37</v>
      </c>
      <c r="M22" s="9169">
        <v>0</v>
      </c>
      <c r="N22" s="9169">
        <v>0</v>
      </c>
      <c r="O22" s="9168" t="s">
        <v>11211</v>
      </c>
      <c r="P22" s="9169">
        <v>0</v>
      </c>
      <c r="Q22" s="9169">
        <v>0</v>
      </c>
      <c r="R22" s="9169">
        <v>109</v>
      </c>
      <c r="S22" s="9169">
        <v>109</v>
      </c>
      <c r="T22" s="9169">
        <v>224</v>
      </c>
      <c r="U22" s="9169">
        <v>224</v>
      </c>
      <c r="V22" s="9169">
        <v>0</v>
      </c>
      <c r="W22" s="9169">
        <v>0</v>
      </c>
      <c r="X22" s="9169">
        <v>5</v>
      </c>
      <c r="Y22" s="9169">
        <v>5</v>
      </c>
      <c r="Z22" s="9169">
        <v>0</v>
      </c>
      <c r="AA22" s="9169">
        <v>0</v>
      </c>
      <c r="AB22" s="9174">
        <f t="shared" si="0"/>
      </c>
      <c r="AC22" s="9175">
        <f t="shared" si="3"/>
      </c>
      <c r="AD22" s="9176">
        <f t="shared" si="14"/>
      </c>
      <c r="AE22" s="9177">
        <f t="shared" si="19"/>
      </c>
      <c r="AF22" s="9178">
        <f>VLOOKUP(C22,'Data Products'!$A:$J,10,0)</f>
      </c>
      <c r="AG22" s="9179">
        <f t="shared" si="5"/>
      </c>
      <c r="AH22" s="9180">
        <f t="shared" si="7"/>
      </c>
      <c r="AI22" s="9191"/>
      <c r="AJ22" s="9182"/>
      <c r="AK22" s="9182"/>
      <c r="AL22" s="9181"/>
      <c r="AM22" s="9182"/>
      <c r="AN22" s="9182"/>
    </row>
    <row customHeight="true" hidden="true" ht="18" r="23">
      <c r="A23" s="9168">
        <v>21</v>
      </c>
      <c r="B23" s="9168" t="s">
        <v>11201</v>
      </c>
      <c r="C23" s="9168" t="s">
        <v>11225</v>
      </c>
      <c r="D23" s="9169">
        <v>0</v>
      </c>
      <c r="E23" s="9169">
        <v>0</v>
      </c>
      <c r="F23" s="9169"/>
      <c r="G23" s="9186">
        <f>VLOOKUP(C23,'Data Products'!$A:$B,2,0)</f>
      </c>
      <c r="H23" s="9187">
        <f t="shared" si="11"/>
      </c>
      <c r="I23" s="9172">
        <v>45415</v>
      </c>
      <c r="J23" s="9173">
        <f t="shared" si="17"/>
      </c>
      <c r="K23" s="9169">
        <v>0</v>
      </c>
      <c r="L23" s="9169">
        <v>0</v>
      </c>
      <c r="M23" s="9169">
        <v>0</v>
      </c>
      <c r="N23" s="9169">
        <v>0</v>
      </c>
      <c r="O23" s="9168" t="s">
        <v>11211</v>
      </c>
      <c r="P23" s="9169">
        <v>0</v>
      </c>
      <c r="Q23" s="9169">
        <v>0</v>
      </c>
      <c r="R23" s="9169">
        <v>0</v>
      </c>
      <c r="S23" s="9169">
        <v>0</v>
      </c>
      <c r="T23" s="9169">
        <v>0</v>
      </c>
      <c r="U23" s="9169">
        <v>0</v>
      </c>
      <c r="V23" s="9169">
        <v>0</v>
      </c>
      <c r="W23" s="9169">
        <v>0</v>
      </c>
      <c r="X23" s="9169">
        <v>0</v>
      </c>
      <c r="Y23" s="9169">
        <v>0</v>
      </c>
      <c r="Z23" s="9169">
        <v>0</v>
      </c>
      <c r="AA23" s="9169">
        <v>0</v>
      </c>
      <c r="AB23" s="9174">
        <f t="shared" si="0"/>
      </c>
      <c r="AC23" s="9189">
        <f t="shared" si="3"/>
      </c>
      <c r="AD23" s="9176">
        <f t="shared" si="14"/>
      </c>
      <c r="AE23" s="9190">
        <f t="shared" si="19"/>
      </c>
      <c r="AF23" s="9178">
        <f>VLOOKUP(C23,'Data Products'!$A:$J,10,0)</f>
      </c>
      <c r="AG23" s="9179">
        <f t="shared" si="5"/>
      </c>
      <c r="AH23" s="9180">
        <f t="shared" si="7"/>
      </c>
      <c r="AI23" s="9181" t="s">
        <v>11226</v>
      </c>
      <c r="AJ23" s="9182"/>
      <c r="AK23" s="9182"/>
      <c r="AL23" s="9169"/>
      <c r="AM23" s="9182"/>
      <c r="AN23" s="9182"/>
    </row>
    <row customHeight="true" hidden="true" ht="18" r="24">
      <c r="A24" s="9168">
        <v>22</v>
      </c>
      <c r="B24" s="9168" t="s">
        <v>11227</v>
      </c>
      <c r="C24" s="9168" t="s">
        <v>11228</v>
      </c>
      <c r="D24" s="9169">
        <v>0</v>
      </c>
      <c r="E24" s="9169">
        <v>0</v>
      </c>
      <c r="F24" s="9169"/>
      <c r="G24" s="9186">
        <f>VLOOKUP(C24,'Data Products'!$A:$B,2,0)</f>
      </c>
      <c r="H24" s="9187">
        <f t="shared" si="11"/>
      </c>
      <c r="I24" s="9172">
        <v>45436</v>
      </c>
      <c r="J24" s="9173">
        <f t="shared" si="17"/>
      </c>
      <c r="K24" s="9169">
        <v>0</v>
      </c>
      <c r="L24" s="9169">
        <v>0</v>
      </c>
      <c r="M24" s="9169">
        <v>0</v>
      </c>
      <c r="N24" s="9169">
        <v>0</v>
      </c>
      <c r="O24" s="9168" t="s">
        <v>11211</v>
      </c>
      <c r="P24" s="9169">
        <v>0</v>
      </c>
      <c r="Q24" s="9169">
        <v>0</v>
      </c>
      <c r="R24" s="9169">
        <v>0</v>
      </c>
      <c r="S24" s="9169">
        <v>0</v>
      </c>
      <c r="T24" s="9169">
        <v>0</v>
      </c>
      <c r="U24" s="9169">
        <v>0</v>
      </c>
      <c r="V24" s="9169">
        <v>0</v>
      </c>
      <c r="W24" s="9169">
        <v>0</v>
      </c>
      <c r="X24" s="9169">
        <v>0</v>
      </c>
      <c r="Y24" s="9169">
        <v>0</v>
      </c>
      <c r="Z24" s="9169">
        <v>0</v>
      </c>
      <c r="AA24" s="9169">
        <v>0</v>
      </c>
      <c r="AB24" s="9174">
        <f t="shared" si="0"/>
      </c>
      <c r="AC24" s="9184">
        <f t="shared" si="3"/>
      </c>
      <c r="AD24" s="9176">
        <f t="shared" si="14"/>
      </c>
      <c r="AE24" s="9185">
        <f t="shared" si="19"/>
      </c>
      <c r="AF24" s="9178">
        <f>VLOOKUP(C24,'Data Products'!$A:$J,10,0)</f>
      </c>
      <c r="AG24" s="9179">
        <f t="shared" si="5"/>
      </c>
      <c r="AH24" s="9180">
        <f t="shared" si="7"/>
      </c>
      <c r="AI24" s="9181"/>
      <c r="AJ24" s="9182"/>
      <c r="AK24" s="9182"/>
      <c r="AL24" s="9181"/>
      <c r="AM24" s="9182"/>
      <c r="AN24" s="9182"/>
    </row>
    <row customHeight="true" hidden="true" ht="18" r="25">
      <c r="A25" s="9168">
        <v>23</v>
      </c>
      <c r="B25" s="9168" t="s">
        <v>11201</v>
      </c>
      <c r="C25" s="9168" t="s">
        <v>11229</v>
      </c>
      <c r="D25" s="9169">
        <v>0</v>
      </c>
      <c r="E25" s="9169">
        <v>0</v>
      </c>
      <c r="F25" s="9169"/>
      <c r="G25" s="9186">
        <f>VLOOKUP(C25,'Data Products'!$A:$B,2,0)</f>
      </c>
      <c r="H25" s="9187">
        <f t="shared" si="11"/>
      </c>
      <c r="I25" s="9172">
        <v>45649</v>
      </c>
      <c r="J25" s="9173">
        <f t="shared" si="17"/>
      </c>
      <c r="K25" s="9169">
        <v>0</v>
      </c>
      <c r="L25" s="9169">
        <v>0</v>
      </c>
      <c r="M25" s="9169">
        <v>1000</v>
      </c>
      <c r="N25" s="9169">
        <v>2000</v>
      </c>
      <c r="O25" s="9168" t="s">
        <v>11230</v>
      </c>
      <c r="P25" s="9169">
        <v>0</v>
      </c>
      <c r="Q25" s="9169">
        <v>0</v>
      </c>
      <c r="R25" s="9183">
        <v>0</v>
      </c>
      <c r="S25" s="9169">
        <v>0</v>
      </c>
      <c r="T25" s="9169">
        <v>0</v>
      </c>
      <c r="U25" s="9169">
        <v>0</v>
      </c>
      <c r="V25" s="9169">
        <v>0</v>
      </c>
      <c r="W25" s="9169">
        <v>0</v>
      </c>
      <c r="X25" s="9169">
        <v>0</v>
      </c>
      <c r="Y25" s="9169">
        <v>0</v>
      </c>
      <c r="Z25" s="9169">
        <v>0</v>
      </c>
      <c r="AA25" s="9169">
        <v>0</v>
      </c>
      <c r="AB25" s="9174">
        <f t="shared" si="0"/>
      </c>
      <c r="AC25" s="9184">
        <f t="shared" si="3"/>
      </c>
      <c r="AD25" s="9176">
        <f t="shared" si="14"/>
      </c>
      <c r="AE25" s="9185">
        <f t="shared" si="19"/>
      </c>
      <c r="AF25" s="9178">
        <f>VLOOKUP(C25,'Data Products'!$A:$J,10,0)</f>
      </c>
      <c r="AG25" s="9179">
        <f t="shared" si="5"/>
      </c>
      <c r="AH25" s="9180">
        <f t="shared" si="7"/>
      </c>
      <c r="AI25" s="9181"/>
      <c r="AJ25" s="9182"/>
      <c r="AK25" s="9182"/>
      <c r="AL25" s="9181"/>
      <c r="AM25" s="9182"/>
      <c r="AN25" s="9182"/>
    </row>
    <row customHeight="true" hidden="true" ht="18" r="26">
      <c r="A26" s="9168">
        <v>24</v>
      </c>
      <c r="B26" s="9168" t="s">
        <v>11201</v>
      </c>
      <c r="C26" s="9168" t="s">
        <v>11231</v>
      </c>
      <c r="D26" s="9169">
        <v>0</v>
      </c>
      <c r="E26" s="9169">
        <v>0</v>
      </c>
      <c r="F26" s="9169"/>
      <c r="G26" s="9186">
        <f>VLOOKUP(C26,'Data Products'!$A:$B,2,0)</f>
      </c>
      <c r="H26" s="9187">
        <f t="shared" si="11"/>
      </c>
      <c r="I26" s="9172">
        <v>45415</v>
      </c>
      <c r="J26" s="9173">
        <f t="shared" si="17"/>
      </c>
      <c r="K26" s="9169">
        <v>0</v>
      </c>
      <c r="L26" s="9169">
        <v>0</v>
      </c>
      <c r="M26" s="9169">
        <v>0</v>
      </c>
      <c r="N26" s="9169">
        <v>0</v>
      </c>
      <c r="O26" s="9168" t="s">
        <v>11230</v>
      </c>
      <c r="P26" s="9169">
        <v>0</v>
      </c>
      <c r="Q26" s="9169">
        <v>0</v>
      </c>
      <c r="R26" s="9169">
        <v>0</v>
      </c>
      <c r="S26" s="9169">
        <v>0</v>
      </c>
      <c r="T26" s="9169">
        <v>0</v>
      </c>
      <c r="U26" s="9169">
        <v>0</v>
      </c>
      <c r="V26" s="9169">
        <v>0</v>
      </c>
      <c r="W26" s="9169">
        <v>0</v>
      </c>
      <c r="X26" s="9169">
        <v>0</v>
      </c>
      <c r="Y26" s="9169">
        <v>0</v>
      </c>
      <c r="Z26" s="9169">
        <v>0</v>
      </c>
      <c r="AA26" s="9169">
        <v>0</v>
      </c>
      <c r="AB26" s="9174">
        <f t="shared" si="0"/>
      </c>
      <c r="AC26" s="9184">
        <f t="shared" si="3"/>
      </c>
      <c r="AD26" s="9176">
        <f t="shared" si="14"/>
      </c>
      <c r="AE26" s="9185">
        <f t="shared" si="19"/>
      </c>
      <c r="AF26" s="9178">
        <f>VLOOKUP(C26,'Data Products'!$A:$J,10,0)</f>
      </c>
      <c r="AG26" s="9179">
        <f t="shared" si="5"/>
      </c>
      <c r="AH26" s="9180">
        <f t="shared" si="7"/>
      </c>
      <c r="AI26" s="9181"/>
      <c r="AJ26" s="9181"/>
      <c r="AK26" s="9182"/>
      <c r="AL26" s="9181"/>
      <c r="AM26" s="9182"/>
      <c r="AN26" s="9182"/>
    </row>
    <row r="27">
      <c r="A27" s="9168">
        <v>25</v>
      </c>
      <c r="B27" s="9168" t="s">
        <v>11198</v>
      </c>
      <c r="C27" s="9168" t="s">
        <v>11232</v>
      </c>
      <c r="D27" s="9169">
        <v>2381</v>
      </c>
      <c r="E27" s="9169">
        <v>2373</v>
      </c>
      <c r="F27" s="9169"/>
      <c r="G27" s="9170">
        <f>VLOOKUP(C27,'Data Products'!$A:$B,2,0)</f>
      </c>
      <c r="H27" s="9171">
        <f t="shared" si="11"/>
      </c>
      <c r="I27" s="9172">
        <v>45454</v>
      </c>
      <c r="J27" s="9173">
        <f t="shared" si="17"/>
      </c>
      <c r="K27" s="9169">
        <v>402</v>
      </c>
      <c r="L27" s="9169">
        <v>785</v>
      </c>
      <c r="M27" s="9169">
        <v>0</v>
      </c>
      <c r="N27" s="9169">
        <v>0</v>
      </c>
      <c r="O27" s="9168" t="s">
        <v>11230</v>
      </c>
      <c r="P27" s="9169">
        <v>0</v>
      </c>
      <c r="Q27" s="9169">
        <v>0</v>
      </c>
      <c r="R27" s="9169">
        <v>1250</v>
      </c>
      <c r="S27" s="9169">
        <v>1245</v>
      </c>
      <c r="T27" s="9169">
        <v>1081</v>
      </c>
      <c r="U27" s="9169">
        <v>1078</v>
      </c>
      <c r="V27" s="9169">
        <v>0</v>
      </c>
      <c r="W27" s="9169">
        <v>0</v>
      </c>
      <c r="X27" s="9169">
        <v>50</v>
      </c>
      <c r="Y27" s="9169">
        <v>50</v>
      </c>
      <c r="Z27" s="9169">
        <v>0</v>
      </c>
      <c r="AA27" s="9169">
        <v>0</v>
      </c>
      <c r="AB27" s="9174">
        <f t="shared" si="0"/>
      </c>
      <c r="AC27" s="9189">
        <f t="shared" si="3"/>
      </c>
      <c r="AD27" s="9176">
        <f t="shared" si="14"/>
      </c>
      <c r="AE27" s="9190">
        <f t="shared" si="19"/>
      </c>
      <c r="AF27" s="9178">
        <f>VLOOKUP(C27,'Data Products'!$A:$J,10,0)</f>
      </c>
      <c r="AG27" s="9179">
        <f t="shared" si="5"/>
      </c>
      <c r="AH27" s="9180">
        <f t="shared" si="7"/>
      </c>
      <c r="AI27" s="9191"/>
      <c r="AJ27" s="9181"/>
      <c r="AK27" s="9182"/>
      <c r="AL27" s="9181"/>
      <c r="AM27" s="9182"/>
      <c r="AN27" s="9182"/>
    </row>
    <row r="28">
      <c r="A28" s="9168">
        <v>26</v>
      </c>
      <c r="B28" s="9168" t="s">
        <v>11198</v>
      </c>
      <c r="C28" s="9168" t="s">
        <v>11233</v>
      </c>
      <c r="D28" s="9169">
        <v>3673</v>
      </c>
      <c r="E28" s="9169">
        <v>3658</v>
      </c>
      <c r="F28" s="9169"/>
      <c r="G28" s="9170">
        <f>VLOOKUP(C28,'Data Products'!$A:$B,2,0)</f>
      </c>
      <c r="H28" s="9171">
        <f t="shared" si="11"/>
      </c>
      <c r="I28" s="9172">
        <v>45974</v>
      </c>
      <c r="J28" s="9173">
        <f t="shared" si="17"/>
      </c>
      <c r="K28" s="9169">
        <v>121</v>
      </c>
      <c r="L28" s="9169">
        <v>247</v>
      </c>
      <c r="M28" s="9169">
        <v>500</v>
      </c>
      <c r="N28" s="9169">
        <v>1000</v>
      </c>
      <c r="O28" s="9168" t="s">
        <v>11230</v>
      </c>
      <c r="P28" s="9169">
        <v>1000</v>
      </c>
      <c r="Q28" s="9169">
        <v>1000</v>
      </c>
      <c r="R28" s="9169">
        <v>809</v>
      </c>
      <c r="S28" s="9169">
        <v>803</v>
      </c>
      <c r="T28" s="9169">
        <v>1768</v>
      </c>
      <c r="U28" s="9169">
        <v>1764</v>
      </c>
      <c r="V28" s="9169">
        <v>18</v>
      </c>
      <c r="W28" s="9169">
        <v>13</v>
      </c>
      <c r="X28" s="9169">
        <v>78</v>
      </c>
      <c r="Y28" s="9169">
        <v>78</v>
      </c>
      <c r="Z28" s="9169">
        <v>0</v>
      </c>
      <c r="AA28" s="9169">
        <v>0</v>
      </c>
      <c r="AB28" s="9174">
        <f t="shared" si="0"/>
      </c>
      <c r="AC28" s="9175">
        <f t="shared" si="3"/>
      </c>
      <c r="AD28" s="9176">
        <f t="shared" si="14"/>
      </c>
      <c r="AE28" s="9177">
        <f t="shared" si="19"/>
      </c>
      <c r="AF28" s="9178">
        <f>VLOOKUP(C28,'Data Products'!$A:$J,10,0)</f>
      </c>
      <c r="AG28" s="9179">
        <f t="shared" si="5"/>
      </c>
      <c r="AH28" s="9180">
        <f t="shared" si="7"/>
      </c>
      <c r="AI28" s="9181"/>
      <c r="AJ28" s="9181"/>
      <c r="AK28" s="9182"/>
      <c r="AL28" s="9181"/>
      <c r="AM28" s="9182"/>
      <c r="AN28" s="9182"/>
    </row>
    <row customHeight="true" hidden="true" ht="18" r="29">
      <c r="A29" s="9168">
        <v>27</v>
      </c>
      <c r="B29" s="9168" t="s">
        <v>11201</v>
      </c>
      <c r="C29" s="9168" t="s">
        <v>11234</v>
      </c>
      <c r="D29" s="9169">
        <v>0</v>
      </c>
      <c r="E29" s="9169">
        <v>0</v>
      </c>
      <c r="F29" s="9169"/>
      <c r="G29" s="9170">
        <f>VLOOKUP(C29,'Data Products'!$A:$B,2,0)</f>
      </c>
      <c r="H29" s="9171">
        <f t="shared" si="11"/>
      </c>
      <c r="I29" s="9172">
        <v>45827</v>
      </c>
      <c r="J29" s="9173">
        <f t="shared" si="17"/>
      </c>
      <c r="K29" s="9169">
        <v>1</v>
      </c>
      <c r="L29" s="9169">
        <v>23</v>
      </c>
      <c r="M29" s="9169">
        <v>0</v>
      </c>
      <c r="N29" s="9169">
        <v>0</v>
      </c>
      <c r="O29" s="9168" t="s">
        <v>11230</v>
      </c>
      <c r="P29" s="9169">
        <v>0</v>
      </c>
      <c r="Q29" s="9169">
        <v>0</v>
      </c>
      <c r="R29" s="9169">
        <v>0</v>
      </c>
      <c r="S29" s="9169">
        <v>0</v>
      </c>
      <c r="T29" s="9169">
        <v>0</v>
      </c>
      <c r="U29" s="9169">
        <v>0</v>
      </c>
      <c r="V29" s="9169">
        <v>0</v>
      </c>
      <c r="W29" s="9169">
        <v>0</v>
      </c>
      <c r="X29" s="9169">
        <v>0</v>
      </c>
      <c r="Y29" s="9169">
        <v>0</v>
      </c>
      <c r="Z29" s="9169">
        <v>0</v>
      </c>
      <c r="AA29" s="9169">
        <v>0</v>
      </c>
      <c r="AB29" s="9174">
        <f t="shared" si="0"/>
      </c>
      <c r="AC29" s="9193">
        <f t="shared" si="3"/>
      </c>
      <c r="AD29" s="9176">
        <f t="shared" si="14"/>
      </c>
      <c r="AE29" s="9194">
        <f t="shared" si="19"/>
      </c>
      <c r="AF29" s="9178">
        <f>VLOOKUP(C29,'Data Products'!$A:$J,10,0)</f>
      </c>
      <c r="AG29" s="9179">
        <f t="shared" si="5"/>
      </c>
      <c r="AH29" s="9180">
        <f t="shared" si="7"/>
      </c>
      <c r="AI29" s="9181" t="s">
        <v>11235</v>
      </c>
      <c r="AJ29" s="9181"/>
      <c r="AK29" s="9182"/>
      <c r="AL29" s="9181"/>
      <c r="AM29" s="9182"/>
      <c r="AN29" s="9182"/>
    </row>
    <row r="30">
      <c r="A30" s="9168">
        <v>28</v>
      </c>
      <c r="B30" s="9168" t="s">
        <v>11198</v>
      </c>
      <c r="C30" s="9168" t="s">
        <v>11236</v>
      </c>
      <c r="D30" s="9169">
        <v>4354</v>
      </c>
      <c r="E30" s="9169">
        <v>4354</v>
      </c>
      <c r="F30" s="9169"/>
      <c r="G30" s="9170">
        <f>VLOOKUP(C30,'Data Products'!$A:$B,2,0)</f>
      </c>
      <c r="H30" s="9171">
        <f t="shared" si="11"/>
      </c>
      <c r="I30" s="9172">
        <v>45590</v>
      </c>
      <c r="J30" s="9173">
        <f t="shared" si="17"/>
      </c>
      <c r="K30" s="9169">
        <v>206</v>
      </c>
      <c r="L30" s="9169">
        <v>219</v>
      </c>
      <c r="M30" s="9169">
        <v>0</v>
      </c>
      <c r="N30" s="9169">
        <v>0</v>
      </c>
      <c r="O30" s="9168" t="s">
        <v>11230</v>
      </c>
      <c r="P30" s="9169">
        <v>2500</v>
      </c>
      <c r="Q30" s="9169">
        <v>2500</v>
      </c>
      <c r="R30" s="9169">
        <v>862</v>
      </c>
      <c r="S30" s="9169">
        <v>862</v>
      </c>
      <c r="T30" s="9169">
        <v>992</v>
      </c>
      <c r="U30" s="9169">
        <v>992</v>
      </c>
      <c r="V30" s="9169">
        <v>0</v>
      </c>
      <c r="W30" s="9169">
        <v>0</v>
      </c>
      <c r="X30" s="9169">
        <v>0</v>
      </c>
      <c r="Y30" s="9169">
        <v>0</v>
      </c>
      <c r="Z30" s="9169">
        <v>0</v>
      </c>
      <c r="AA30" s="9169">
        <v>0</v>
      </c>
      <c r="AB30" s="9174">
        <f t="shared" si="0"/>
      </c>
      <c r="AC30" s="9184">
        <f t="shared" si="3"/>
      </c>
      <c r="AD30" s="9176">
        <f t="shared" si="14"/>
      </c>
      <c r="AE30" s="9185">
        <f t="shared" si="19"/>
      </c>
      <c r="AF30" s="9178">
        <f>VLOOKUP(C30,'Data Products'!$A:$J,10,0)</f>
      </c>
      <c r="AG30" s="9179">
        <f t="shared" si="5"/>
      </c>
      <c r="AH30" s="9180">
        <f t="shared" si="7"/>
      </c>
      <c r="AI30" s="9181"/>
      <c r="AJ30" s="9181"/>
      <c r="AK30" s="9182"/>
      <c r="AL30" s="9181"/>
      <c r="AM30" s="9182"/>
      <c r="AN30" s="9182"/>
    </row>
    <row customHeight="true" hidden="true" ht="18" r="31">
      <c r="A31" s="9168">
        <v>29</v>
      </c>
      <c r="B31" s="9168" t="s">
        <v>11201</v>
      </c>
      <c r="C31" s="9168" t="s">
        <v>11237</v>
      </c>
      <c r="D31" s="9169">
        <v>0</v>
      </c>
      <c r="E31" s="9169">
        <v>0</v>
      </c>
      <c r="F31" s="9169"/>
      <c r="G31" s="9186">
        <f>VLOOKUP(C31,'Data Products'!$A:$B,2,0)</f>
      </c>
      <c r="H31" s="9187">
        <f t="shared" si="11"/>
      </c>
      <c r="I31" s="9172">
        <v>45513</v>
      </c>
      <c r="J31" s="9173">
        <f t="shared" si="17"/>
      </c>
      <c r="K31" s="9169">
        <v>0</v>
      </c>
      <c r="L31" s="9169">
        <v>0</v>
      </c>
      <c r="M31" s="9169">
        <v>100</v>
      </c>
      <c r="N31" s="9169">
        <v>150</v>
      </c>
      <c r="O31" s="9168" t="s">
        <v>11238</v>
      </c>
      <c r="P31" s="9169">
        <v>0</v>
      </c>
      <c r="Q31" s="9169">
        <v>0</v>
      </c>
      <c r="R31" s="9169">
        <v>0</v>
      </c>
      <c r="S31" s="9169">
        <v>0</v>
      </c>
      <c r="T31" s="9169">
        <v>0</v>
      </c>
      <c r="U31" s="9169">
        <v>0</v>
      </c>
      <c r="V31" s="9169">
        <v>0</v>
      </c>
      <c r="W31" s="9169">
        <v>0</v>
      </c>
      <c r="X31" s="9169">
        <v>0</v>
      </c>
      <c r="Y31" s="9169">
        <v>0</v>
      </c>
      <c r="Z31" s="9169">
        <v>0</v>
      </c>
      <c r="AA31" s="9169">
        <v>0</v>
      </c>
      <c r="AB31" s="9174">
        <f t="shared" si="0"/>
      </c>
      <c r="AC31" s="9184">
        <f t="shared" si="3"/>
      </c>
      <c r="AD31" s="9176">
        <f t="shared" si="14"/>
      </c>
      <c r="AE31" s="9185">
        <f t="shared" si="19"/>
      </c>
      <c r="AF31" s="9178">
        <f>VLOOKUP(C31,'Data Products'!$A:$J,10,0)</f>
      </c>
      <c r="AG31" s="9179">
        <f t="shared" si="5"/>
      </c>
      <c r="AH31" s="9180">
        <f t="shared" si="7"/>
      </c>
      <c r="AI31" s="9191"/>
      <c r="AJ31" s="9181"/>
      <c r="AK31" s="9182"/>
      <c r="AL31" s="9181"/>
      <c r="AM31" s="9182"/>
      <c r="AN31" s="9182"/>
    </row>
    <row customHeight="true" hidden="true" ht="18" r="32">
      <c r="A32" s="9168">
        <v>30</v>
      </c>
      <c r="B32" s="9168" t="s">
        <v>11227</v>
      </c>
      <c r="C32" s="9168" t="s">
        <v>11239</v>
      </c>
      <c r="D32" s="9169">
        <v>0</v>
      </c>
      <c r="E32" s="9169">
        <v>0</v>
      </c>
      <c r="F32" s="9169"/>
      <c r="G32" s="9186">
        <f>VLOOKUP(C32,'Data Products'!$A:$B,2,0)</f>
      </c>
      <c r="H32" s="9187">
        <f t="shared" si="11"/>
      </c>
      <c r="I32" s="9172">
        <v>45513</v>
      </c>
      <c r="J32" s="9173">
        <f t="shared" si="17"/>
      </c>
      <c r="K32" s="9169">
        <v>0</v>
      </c>
      <c r="L32" s="9169">
        <v>0</v>
      </c>
      <c r="M32" s="9169">
        <v>0</v>
      </c>
      <c r="N32" s="9169">
        <v>0</v>
      </c>
      <c r="O32" s="9168" t="s">
        <v>11238</v>
      </c>
      <c r="P32" s="9169">
        <v>0</v>
      </c>
      <c r="Q32" s="9169">
        <v>0</v>
      </c>
      <c r="R32" s="9169">
        <v>0</v>
      </c>
      <c r="S32" s="9169">
        <v>0</v>
      </c>
      <c r="T32" s="9169">
        <v>0</v>
      </c>
      <c r="U32" s="9169">
        <v>0</v>
      </c>
      <c r="V32" s="9169">
        <v>0</v>
      </c>
      <c r="W32" s="9169">
        <v>0</v>
      </c>
      <c r="X32" s="9169">
        <v>0</v>
      </c>
      <c r="Y32" s="9169">
        <v>0</v>
      </c>
      <c r="Z32" s="9169">
        <v>0</v>
      </c>
      <c r="AA32" s="9169">
        <v>0</v>
      </c>
      <c r="AB32" s="9174">
        <f t="shared" si="0"/>
      </c>
      <c r="AC32" s="9184">
        <f t="shared" si="3"/>
      </c>
      <c r="AD32" s="9176">
        <f t="shared" si="14"/>
      </c>
      <c r="AE32" s="9185">
        <f t="shared" si="19"/>
      </c>
      <c r="AF32" s="9178">
        <f>VLOOKUP(C32,'Data Products'!$A:$J,10,0)</f>
      </c>
      <c r="AG32" s="9179">
        <f t="shared" si="5"/>
      </c>
      <c r="AH32" s="9180">
        <f t="shared" si="7"/>
      </c>
      <c r="AI32" s="9181"/>
      <c r="AJ32" s="9181"/>
      <c r="AK32" s="9182"/>
      <c r="AL32" s="9195"/>
      <c r="AM32" s="9182"/>
      <c r="AN32" s="9182"/>
    </row>
    <row customHeight="true" hidden="true" ht="18" r="33">
      <c r="A33" s="9168">
        <v>31</v>
      </c>
      <c r="B33" s="9168" t="s">
        <v>11201</v>
      </c>
      <c r="C33" s="9168" t="s">
        <v>11240</v>
      </c>
      <c r="D33" s="9169">
        <v>0</v>
      </c>
      <c r="E33" s="9169">
        <v>0</v>
      </c>
      <c r="F33" s="9169"/>
      <c r="G33" s="9186">
        <f>VLOOKUP(C33,'Data Products'!$A:$B,2,0)</f>
      </c>
      <c r="H33" s="9187">
        <f t="shared" si="11"/>
      </c>
      <c r="I33" s="9172">
        <v>45841</v>
      </c>
      <c r="J33" s="9173">
        <f t="shared" si="17"/>
      </c>
      <c r="K33" s="9169">
        <v>0</v>
      </c>
      <c r="L33" s="9169">
        <v>0</v>
      </c>
      <c r="M33" s="9169">
        <v>0</v>
      </c>
      <c r="N33" s="9169">
        <v>0</v>
      </c>
      <c r="O33" s="9168" t="s">
        <v>11241</v>
      </c>
      <c r="P33" s="9169">
        <v>0</v>
      </c>
      <c r="Q33" s="9169">
        <v>0</v>
      </c>
      <c r="R33" s="9169">
        <v>0</v>
      </c>
      <c r="S33" s="9169">
        <v>0</v>
      </c>
      <c r="T33" s="9169">
        <v>0</v>
      </c>
      <c r="U33" s="9169">
        <v>0</v>
      </c>
      <c r="V33" s="9169">
        <v>0</v>
      </c>
      <c r="W33" s="9169">
        <v>0</v>
      </c>
      <c r="X33" s="9169">
        <v>0</v>
      </c>
      <c r="Y33" s="9169">
        <v>0</v>
      </c>
      <c r="Z33" s="9169">
        <v>0</v>
      </c>
      <c r="AA33" s="9169">
        <v>0</v>
      </c>
      <c r="AB33" s="9174">
        <f t="shared" si="0"/>
      </c>
      <c r="AC33" s="9189">
        <f t="shared" si="3"/>
      </c>
      <c r="AD33" s="9176">
        <f t="shared" si="14"/>
      </c>
      <c r="AE33" s="9190">
        <f t="shared" si="19"/>
      </c>
      <c r="AF33" s="9178">
        <f>VLOOKUP(C33,'Data Products'!$A:$J,10,0)</f>
      </c>
      <c r="AG33" s="9179">
        <f t="shared" si="5"/>
      </c>
      <c r="AH33" s="9180">
        <f t="shared" si="7"/>
      </c>
      <c r="AI33" s="9181" t="s">
        <v>11242</v>
      </c>
      <c r="AJ33" s="9181"/>
      <c r="AK33" s="9182"/>
      <c r="AL33" s="9195"/>
      <c r="AM33" s="9182"/>
      <c r="AN33" s="9182"/>
    </row>
    <row customHeight="true" hidden="true" ht="18" r="34">
      <c r="A34" s="9168">
        <v>32</v>
      </c>
      <c r="B34" s="9168" t="s">
        <v>11201</v>
      </c>
      <c r="C34" s="9168" t="s">
        <v>11243</v>
      </c>
      <c r="D34" s="9169">
        <v>0</v>
      </c>
      <c r="E34" s="9169">
        <v>0</v>
      </c>
      <c r="F34" s="9169"/>
      <c r="G34" s="9186">
        <f>VLOOKUP(C34,'Data Products'!$A:$B,2,0)</f>
      </c>
      <c r="H34" s="9187">
        <f t="shared" si="11"/>
      </c>
      <c r="I34" s="9172">
        <v>45841</v>
      </c>
      <c r="J34" s="9173">
        <f t="shared" si="17"/>
      </c>
      <c r="K34" s="9169">
        <v>0</v>
      </c>
      <c r="L34" s="9169">
        <v>0</v>
      </c>
      <c r="M34" s="9169">
        <v>0</v>
      </c>
      <c r="N34" s="9169">
        <v>0</v>
      </c>
      <c r="O34" s="9168" t="s">
        <v>11241</v>
      </c>
      <c r="P34" s="9169">
        <v>0</v>
      </c>
      <c r="Q34" s="9169">
        <v>0</v>
      </c>
      <c r="R34" s="9169">
        <v>0</v>
      </c>
      <c r="S34" s="9169">
        <v>0</v>
      </c>
      <c r="T34" s="9169">
        <v>0</v>
      </c>
      <c r="U34" s="9169">
        <v>0</v>
      </c>
      <c r="V34" s="9169">
        <v>0</v>
      </c>
      <c r="W34" s="9169">
        <v>0</v>
      </c>
      <c r="X34" s="9169">
        <v>0</v>
      </c>
      <c r="Y34" s="9169">
        <v>0</v>
      </c>
      <c r="Z34" s="9169">
        <v>0</v>
      </c>
      <c r="AA34" s="9169">
        <v>0</v>
      </c>
      <c r="AB34" s="9174">
        <f t="shared" si="0"/>
      </c>
      <c r="AC34" s="9189">
        <f t="shared" si="3"/>
      </c>
      <c r="AD34" s="9176">
        <f t="shared" si="14"/>
      </c>
      <c r="AE34" s="9190">
        <f t="shared" si="19"/>
      </c>
      <c r="AF34" s="9178">
        <f>VLOOKUP(C34,'Data Products'!$A:$J,10,0)</f>
      </c>
      <c r="AG34" s="9179">
        <f t="shared" si="5"/>
      </c>
      <c r="AH34" s="9180">
        <f t="shared" si="7"/>
      </c>
      <c r="AI34" s="9181" t="s">
        <v>11242</v>
      </c>
      <c r="AJ34" s="9181"/>
      <c r="AK34" s="9182"/>
      <c r="AL34" s="9195"/>
      <c r="AM34" s="9182"/>
      <c r="AN34" s="9182"/>
    </row>
    <row r="35">
      <c r="A35" s="9168">
        <v>33</v>
      </c>
      <c r="B35" s="9168" t="s">
        <v>11198</v>
      </c>
      <c r="C35" s="9168" t="s">
        <v>11244</v>
      </c>
      <c r="D35" s="9169">
        <v>657</v>
      </c>
      <c r="E35" s="9169">
        <v>657</v>
      </c>
      <c r="F35" s="9169"/>
      <c r="G35" s="9170">
        <f>VLOOKUP(C35,'Data Products'!$A:$B,2,0)</f>
      </c>
      <c r="H35" s="9171">
        <f t="shared" si="11"/>
      </c>
      <c r="I35" s="9172">
        <v>45646</v>
      </c>
      <c r="J35" s="9173">
        <f t="shared" si="17"/>
      </c>
      <c r="K35" s="9169">
        <v>2</v>
      </c>
      <c r="L35" s="9169">
        <v>15</v>
      </c>
      <c r="M35" s="9169">
        <v>100</v>
      </c>
      <c r="N35" s="9169">
        <v>200</v>
      </c>
      <c r="O35" s="9168" t="s">
        <v>11245</v>
      </c>
      <c r="P35" s="9169">
        <v>0</v>
      </c>
      <c r="Q35" s="9169">
        <v>0</v>
      </c>
      <c r="R35" s="9169">
        <v>282</v>
      </c>
      <c r="S35" s="9169">
        <v>282</v>
      </c>
      <c r="T35" s="9169">
        <v>367</v>
      </c>
      <c r="U35" s="9169">
        <v>367</v>
      </c>
      <c r="V35" s="9169">
        <v>0</v>
      </c>
      <c r="W35" s="9169">
        <v>0</v>
      </c>
      <c r="X35" s="9169">
        <v>8</v>
      </c>
      <c r="Y35" s="9169">
        <v>8</v>
      </c>
      <c r="Z35" s="9169">
        <v>0</v>
      </c>
      <c r="AA35" s="9169">
        <v>0</v>
      </c>
      <c r="AB35" s="9174">
        <f t="shared" si="0"/>
      </c>
      <c r="AC35" s="9175">
        <f t="shared" si="3"/>
      </c>
      <c r="AD35" s="9176">
        <f t="shared" si="14"/>
      </c>
      <c r="AE35" s="9177">
        <f t="shared" si="19"/>
      </c>
      <c r="AF35" s="9178">
        <f>VLOOKUP(C35,'Data Products'!$A:$J,10,0)</f>
      </c>
      <c r="AG35" s="9179">
        <f t="shared" si="5"/>
      </c>
      <c r="AH35" s="9180">
        <f t="shared" si="7"/>
      </c>
      <c r="AI35" s="9196" t="s">
        <v>11246</v>
      </c>
      <c r="AJ35" s="9181"/>
      <c r="AK35" s="9182"/>
      <c r="AL35" s="9195"/>
      <c r="AM35" s="9182"/>
      <c r="AN35" s="9182"/>
    </row>
    <row customHeight="true" hidden="true" ht="18" r="36">
      <c r="A36" s="9168">
        <v>34</v>
      </c>
      <c r="B36" s="9168" t="s">
        <v>11201</v>
      </c>
      <c r="C36" s="9168" t="s">
        <v>11247</v>
      </c>
      <c r="D36" s="9169">
        <v>0</v>
      </c>
      <c r="E36" s="9169">
        <v>0</v>
      </c>
      <c r="F36" s="9169"/>
      <c r="G36" s="9170">
        <f>VLOOKUP(C36,'Data Products'!$A:$B,2,0)</f>
      </c>
      <c r="H36" s="9171">
        <f t="shared" si="11"/>
      </c>
      <c r="I36" s="9172">
        <v>45646</v>
      </c>
      <c r="J36" s="9173">
        <f t="shared" si="17"/>
      </c>
      <c r="K36" s="9169">
        <v>0</v>
      </c>
      <c r="L36" s="9169">
        <v>0</v>
      </c>
      <c r="M36" s="9169">
        <v>100</v>
      </c>
      <c r="N36" s="9169">
        <v>200</v>
      </c>
      <c r="O36" s="9168" t="s">
        <v>11245</v>
      </c>
      <c r="P36" s="9169">
        <v>0</v>
      </c>
      <c r="Q36" s="9169">
        <v>0</v>
      </c>
      <c r="R36" s="9169">
        <v>0</v>
      </c>
      <c r="S36" s="9169">
        <v>0</v>
      </c>
      <c r="T36" s="9169">
        <v>0</v>
      </c>
      <c r="U36" s="9169">
        <v>0</v>
      </c>
      <c r="V36" s="9169">
        <v>0</v>
      </c>
      <c r="W36" s="9169">
        <v>0</v>
      </c>
      <c r="X36" s="9169">
        <v>0</v>
      </c>
      <c r="Y36" s="9169">
        <v>0</v>
      </c>
      <c r="Z36" s="9169">
        <v>0</v>
      </c>
      <c r="AA36" s="9169">
        <v>0</v>
      </c>
      <c r="AB36" s="9174">
        <f t="shared" si="0"/>
      </c>
      <c r="AC36" s="9184">
        <f t="shared" si="3"/>
      </c>
      <c r="AD36" s="9176">
        <f t="shared" si="14"/>
      </c>
      <c r="AE36" s="9185">
        <f t="shared" si="19"/>
      </c>
      <c r="AF36" s="9178">
        <f>VLOOKUP(C36,'Data Products'!$A:$J,10,0)</f>
      </c>
      <c r="AG36" s="9179">
        <f t="shared" si="5"/>
      </c>
      <c r="AH36" s="9180">
        <f t="shared" si="7"/>
      </c>
      <c r="AI36" s="9181"/>
      <c r="AJ36" s="9181"/>
      <c r="AK36" s="9182"/>
      <c r="AL36" s="9195"/>
      <c r="AM36" s="9182"/>
      <c r="AN36" s="9182"/>
    </row>
    <row r="37">
      <c r="A37" s="9168">
        <v>35</v>
      </c>
      <c r="B37" s="9168" t="s">
        <v>11198</v>
      </c>
      <c r="C37" s="9168" t="s">
        <v>11248</v>
      </c>
      <c r="D37" s="9169">
        <v>1576</v>
      </c>
      <c r="E37" s="9169">
        <v>1568</v>
      </c>
      <c r="F37" s="9169"/>
      <c r="G37" s="9170">
        <f>VLOOKUP(C37,'Data Products'!$A:$B,2,0)</f>
      </c>
      <c r="H37" s="9171">
        <f t="shared" si="11"/>
      </c>
      <c r="I37" s="9172">
        <v>45681</v>
      </c>
      <c r="J37" s="9173">
        <f t="shared" si="17"/>
      </c>
      <c r="K37" s="9169">
        <v>85</v>
      </c>
      <c r="L37" s="9169">
        <v>138</v>
      </c>
      <c r="M37" s="9169">
        <v>1500</v>
      </c>
      <c r="N37" s="9169">
        <v>3000</v>
      </c>
      <c r="O37" s="9168" t="s">
        <v>11249</v>
      </c>
      <c r="P37" s="9169">
        <v>0</v>
      </c>
      <c r="Q37" s="9169">
        <v>0</v>
      </c>
      <c r="R37" s="9169">
        <v>730</v>
      </c>
      <c r="S37" s="9169">
        <v>730</v>
      </c>
      <c r="T37" s="9169">
        <v>795</v>
      </c>
      <c r="U37" s="9169">
        <v>787</v>
      </c>
      <c r="V37" s="9169">
        <v>8</v>
      </c>
      <c r="W37" s="9169">
        <v>8</v>
      </c>
      <c r="X37" s="9169">
        <v>43</v>
      </c>
      <c r="Y37" s="9169">
        <v>43</v>
      </c>
      <c r="Z37" s="9169">
        <v>0</v>
      </c>
      <c r="AA37" s="9169">
        <v>0</v>
      </c>
      <c r="AB37" s="9174">
        <f t="shared" si="0"/>
      </c>
      <c r="AC37" s="9175">
        <f t="shared" si="3"/>
      </c>
      <c r="AD37" s="9176">
        <f t="shared" si="14"/>
      </c>
      <c r="AE37" s="9177">
        <f t="shared" si="19"/>
      </c>
      <c r="AF37" s="9178">
        <f>VLOOKUP(C37,'Data Products'!$A:$J,10,0)</f>
      </c>
      <c r="AG37" s="9179">
        <f t="shared" si="5"/>
      </c>
      <c r="AH37" s="9180">
        <f t="shared" si="7"/>
      </c>
      <c r="AI37" s="9181"/>
      <c r="AJ37" s="9197"/>
      <c r="AK37" s="9197"/>
      <c r="AL37" s="9198"/>
      <c r="AM37" s="9197"/>
      <c r="AN37" s="9197"/>
    </row>
    <row r="38">
      <c r="A38" s="9168">
        <v>36</v>
      </c>
      <c r="B38" s="9168" t="s">
        <v>11198</v>
      </c>
      <c r="C38" s="9168" t="s">
        <v>11250</v>
      </c>
      <c r="D38" s="9169">
        <v>2701</v>
      </c>
      <c r="E38" s="9169">
        <v>2700</v>
      </c>
      <c r="F38" s="9169"/>
      <c r="G38" s="9170">
        <f>VLOOKUP(C38,'Data Products'!$A:$B,2,0)</f>
      </c>
      <c r="H38" s="9171">
        <f t="shared" si="11"/>
      </c>
      <c r="I38" s="9172">
        <v>45520</v>
      </c>
      <c r="J38" s="9173">
        <f t="shared" si="17"/>
      </c>
      <c r="K38" s="9169">
        <v>19</v>
      </c>
      <c r="L38" s="9169">
        <v>57</v>
      </c>
      <c r="M38" s="9169">
        <v>150</v>
      </c>
      <c r="N38" s="9169">
        <v>300</v>
      </c>
      <c r="O38" s="9168" t="s">
        <v>11249</v>
      </c>
      <c r="P38" s="9169">
        <v>0</v>
      </c>
      <c r="Q38" s="9169">
        <v>0</v>
      </c>
      <c r="R38" s="9169">
        <v>1566</v>
      </c>
      <c r="S38" s="9169">
        <v>1565</v>
      </c>
      <c r="T38" s="9169">
        <v>1135</v>
      </c>
      <c r="U38" s="9169">
        <v>1135</v>
      </c>
      <c r="V38" s="9169">
        <v>0</v>
      </c>
      <c r="W38" s="9169">
        <v>0</v>
      </c>
      <c r="X38" s="9169">
        <v>0</v>
      </c>
      <c r="Y38" s="9169">
        <v>0</v>
      </c>
      <c r="Z38" s="9169">
        <v>0</v>
      </c>
      <c r="AA38" s="9169">
        <v>0</v>
      </c>
      <c r="AB38" s="9174">
        <f t="shared" si="0"/>
      </c>
      <c r="AC38" s="9175">
        <f t="shared" si="3"/>
      </c>
      <c r="AD38" s="9176">
        <f t="shared" si="14"/>
      </c>
      <c r="AE38" s="9177">
        <f t="shared" si="19"/>
      </c>
      <c r="AF38" s="9178">
        <f>VLOOKUP(C38,'Data Products'!$A:$J,10,0)</f>
      </c>
      <c r="AG38" s="9179">
        <f t="shared" si="5"/>
      </c>
      <c r="AH38" s="9180">
        <f t="shared" si="7"/>
      </c>
      <c r="AI38" s="9181"/>
      <c r="AJ38" s="9182"/>
      <c r="AK38" s="9182"/>
      <c r="AL38" s="9195"/>
      <c r="AM38" s="9182"/>
      <c r="AN38" s="9182"/>
    </row>
    <row r="39">
      <c r="A39" s="9168">
        <v>37</v>
      </c>
      <c r="B39" s="9168" t="s">
        <v>11251</v>
      </c>
      <c r="C39" s="9168" t="s">
        <v>11252</v>
      </c>
      <c r="D39" s="9169">
        <v>2062</v>
      </c>
      <c r="E39" s="9169">
        <v>2062</v>
      </c>
      <c r="F39" s="9169"/>
      <c r="G39" s="9170">
        <f>VLOOKUP(C39,'Data Products'!$A:$B,2,0)</f>
      </c>
      <c r="H39" s="9171">
        <f t="shared" si="11"/>
      </c>
      <c r="I39" s="9172">
        <v>45558</v>
      </c>
      <c r="J39" s="9173">
        <f t="shared" si="17"/>
      </c>
      <c r="K39" s="9169">
        <v>1</v>
      </c>
      <c r="L39" s="9169">
        <v>1</v>
      </c>
      <c r="M39" s="9169">
        <v>500</v>
      </c>
      <c r="N39" s="9169">
        <v>1000</v>
      </c>
      <c r="O39" s="9168" t="s">
        <v>11253</v>
      </c>
      <c r="P39" s="9169">
        <v>0</v>
      </c>
      <c r="Q39" s="9169">
        <v>0</v>
      </c>
      <c r="R39" s="9169">
        <v>1289</v>
      </c>
      <c r="S39" s="9169">
        <v>1289</v>
      </c>
      <c r="T39" s="9169">
        <v>773</v>
      </c>
      <c r="U39" s="9169">
        <v>773</v>
      </c>
      <c r="V39" s="9169">
        <v>0</v>
      </c>
      <c r="W39" s="9169">
        <v>0</v>
      </c>
      <c r="X39" s="9169">
        <v>0</v>
      </c>
      <c r="Y39" s="9169">
        <v>0</v>
      </c>
      <c r="Z39" s="9169">
        <v>0</v>
      </c>
      <c r="AA39" s="9169">
        <v>0</v>
      </c>
      <c r="AB39" s="9174">
        <f t="shared" si="0"/>
      </c>
      <c r="AC39" s="9184">
        <f t="shared" si="3"/>
      </c>
      <c r="AD39" s="9176">
        <f t="shared" si="14"/>
      </c>
      <c r="AE39" s="9185">
        <f t="shared" si="19"/>
      </c>
      <c r="AF39" s="9178">
        <f>VLOOKUP(C39,'Data Products'!$A:$J,10,0)</f>
      </c>
      <c r="AG39" s="9179">
        <f t="shared" si="5"/>
      </c>
      <c r="AH39" s="9180">
        <f t="shared" si="7"/>
      </c>
      <c r="AI39" s="9199" t="s">
        <v>11254</v>
      </c>
      <c r="AJ39" s="9182"/>
      <c r="AK39" s="9182"/>
      <c r="AL39" s="9195"/>
      <c r="AM39" s="9182"/>
      <c r="AN39" s="9182"/>
    </row>
    <row customHeight="true" hidden="true" ht="18" r="40">
      <c r="A40" s="9168">
        <v>38</v>
      </c>
      <c r="B40" s="9168" t="s">
        <v>11201</v>
      </c>
      <c r="C40" s="9168" t="s">
        <v>11255</v>
      </c>
      <c r="D40" s="9169">
        <v>0</v>
      </c>
      <c r="E40" s="9169">
        <v>0</v>
      </c>
      <c r="F40" s="9169"/>
      <c r="G40" s="9170">
        <f>VLOOKUP(C40,'Data Products'!$A:$B,2,0)</f>
      </c>
      <c r="H40" s="9171">
        <f t="shared" si="11"/>
      </c>
      <c r="I40" s="9172">
        <v>45630</v>
      </c>
      <c r="J40" s="9173">
        <f t="shared" si="17"/>
      </c>
      <c r="K40" s="9169">
        <v>0</v>
      </c>
      <c r="L40" s="9169">
        <v>0</v>
      </c>
      <c r="M40" s="9169">
        <v>0</v>
      </c>
      <c r="N40" s="9169">
        <v>0</v>
      </c>
      <c r="O40" s="9168" t="s">
        <v>11256</v>
      </c>
      <c r="P40" s="9169">
        <v>0</v>
      </c>
      <c r="Q40" s="9169">
        <v>0</v>
      </c>
      <c r="R40" s="9169">
        <v>0</v>
      </c>
      <c r="S40" s="9169">
        <v>0</v>
      </c>
      <c r="T40" s="9169">
        <v>0</v>
      </c>
      <c r="U40" s="9169">
        <v>0</v>
      </c>
      <c r="V40" s="9169">
        <v>0</v>
      </c>
      <c r="W40" s="9169">
        <v>0</v>
      </c>
      <c r="X40" s="9169">
        <v>0</v>
      </c>
      <c r="Y40" s="9169">
        <v>0</v>
      </c>
      <c r="Z40" s="9169">
        <v>0</v>
      </c>
      <c r="AA40" s="9169">
        <v>0</v>
      </c>
      <c r="AB40" s="9174">
        <f t="shared" si="0"/>
      </c>
      <c r="AC40" s="9184">
        <f t="shared" si="3"/>
      </c>
      <c r="AD40" s="9176">
        <f t="shared" si="14"/>
      </c>
      <c r="AE40" s="9185">
        <f t="shared" si="19"/>
      </c>
      <c r="AF40" s="9178">
        <f>VLOOKUP(C40,'Data Products'!$A:$J,10,0)</f>
      </c>
      <c r="AG40" s="9179">
        <f t="shared" si="5"/>
      </c>
      <c r="AH40" s="9180">
        <f t="shared" si="7"/>
      </c>
      <c r="AI40" s="9181"/>
      <c r="AJ40" s="9182"/>
      <c r="AK40" s="9182"/>
      <c r="AL40" s="9195"/>
      <c r="AM40" s="9182"/>
      <c r="AN40" s="9182"/>
    </row>
    <row customHeight="true" hidden="true" ht="18" r="41">
      <c r="A41" s="9168">
        <v>39</v>
      </c>
      <c r="B41" s="9168" t="s">
        <v>11201</v>
      </c>
      <c r="C41" s="9168" t="s">
        <v>11257</v>
      </c>
      <c r="D41" s="9169">
        <v>0</v>
      </c>
      <c r="E41" s="9169">
        <v>0</v>
      </c>
      <c r="F41" s="9169"/>
      <c r="G41" s="9170">
        <f>VLOOKUP(C41,'Data Products'!$A:$B,2,0)</f>
      </c>
      <c r="H41" s="9200">
        <f t="shared" si="11"/>
      </c>
      <c r="I41" s="9172">
        <v>45630</v>
      </c>
      <c r="J41" s="9173">
        <f t="shared" si="17"/>
      </c>
      <c r="K41" s="9169">
        <v>0</v>
      </c>
      <c r="L41" s="9169">
        <v>0</v>
      </c>
      <c r="M41" s="9169">
        <v>0</v>
      </c>
      <c r="N41" s="9169">
        <v>0</v>
      </c>
      <c r="O41" s="9168" t="s">
        <v>11256</v>
      </c>
      <c r="P41" s="9169">
        <v>0</v>
      </c>
      <c r="Q41" s="9169">
        <v>0</v>
      </c>
      <c r="R41" s="9169">
        <v>0</v>
      </c>
      <c r="S41" s="9169">
        <v>0</v>
      </c>
      <c r="T41" s="9169">
        <v>0</v>
      </c>
      <c r="U41" s="9169">
        <v>0</v>
      </c>
      <c r="V41" s="9169">
        <v>0</v>
      </c>
      <c r="W41" s="9169">
        <v>0</v>
      </c>
      <c r="X41" s="9169">
        <v>0</v>
      </c>
      <c r="Y41" s="9169">
        <v>0</v>
      </c>
      <c r="Z41" s="9169">
        <v>0</v>
      </c>
      <c r="AA41" s="9169">
        <v>0</v>
      </c>
      <c r="AB41" s="9174">
        <f t="shared" si="0"/>
      </c>
      <c r="AC41" s="9189">
        <f t="shared" si="3"/>
      </c>
      <c r="AD41" s="9176">
        <f t="shared" si="14"/>
      </c>
      <c r="AE41" s="9190">
        <f t="shared" si="19"/>
      </c>
      <c r="AF41" s="9178">
        <f>VLOOKUP(C41,'Data Products'!$A:$J,10,0)</f>
      </c>
      <c r="AG41" s="9179">
        <f t="shared" si="5"/>
      </c>
      <c r="AH41" s="9180">
        <f t="shared" si="7"/>
      </c>
      <c r="AI41" s="9201"/>
      <c r="AJ41" s="9202"/>
      <c r="AK41" s="9202"/>
      <c r="AL41" s="9203"/>
      <c r="AM41" s="9202"/>
      <c r="AN41" s="9202"/>
    </row>
    <row customHeight="true" hidden="true" ht="18" r="42">
      <c r="A42" s="9168">
        <v>40</v>
      </c>
      <c r="B42" s="9168" t="s">
        <v>11201</v>
      </c>
      <c r="C42" s="9168" t="s">
        <v>11258</v>
      </c>
      <c r="D42" s="9169">
        <v>0</v>
      </c>
      <c r="E42" s="9169">
        <v>0</v>
      </c>
      <c r="F42" s="9169"/>
      <c r="G42" s="9170">
        <f>VLOOKUP(C42,'Data Products'!$A:$B,2,0)</f>
      </c>
      <c r="H42" s="9200">
        <f t="shared" si="11"/>
      </c>
      <c r="I42" s="9172">
        <v>45630</v>
      </c>
      <c r="J42" s="9173">
        <f t="shared" si="17"/>
      </c>
      <c r="K42" s="9169">
        <v>0</v>
      </c>
      <c r="L42" s="9169">
        <v>0</v>
      </c>
      <c r="M42" s="9169">
        <v>0</v>
      </c>
      <c r="N42" s="9169">
        <v>0</v>
      </c>
      <c r="O42" s="9168" t="s">
        <v>11256</v>
      </c>
      <c r="P42" s="9169">
        <v>0</v>
      </c>
      <c r="Q42" s="9169">
        <v>0</v>
      </c>
      <c r="R42" s="9169">
        <v>0</v>
      </c>
      <c r="S42" s="9169">
        <v>0</v>
      </c>
      <c r="T42" s="9169">
        <v>0</v>
      </c>
      <c r="U42" s="9169">
        <v>0</v>
      </c>
      <c r="V42" s="9169">
        <v>0</v>
      </c>
      <c r="W42" s="9169">
        <v>0</v>
      </c>
      <c r="X42" s="9169">
        <v>0</v>
      </c>
      <c r="Y42" s="9169">
        <v>0</v>
      </c>
      <c r="Z42" s="9169">
        <v>0</v>
      </c>
      <c r="AA42" s="9169">
        <v>0</v>
      </c>
      <c r="AB42" s="9174">
        <f t="shared" si="0"/>
      </c>
      <c r="AC42" s="9184">
        <f t="shared" si="3"/>
      </c>
      <c r="AD42" s="9176">
        <f t="shared" si="14"/>
      </c>
      <c r="AE42" s="9185">
        <f t="shared" si="19"/>
      </c>
      <c r="AF42" s="9178">
        <f>VLOOKUP(C42,'Data Products'!$A:$J,10,0)</f>
      </c>
      <c r="AG42" s="9179">
        <f t="shared" si="5"/>
      </c>
      <c r="AH42" s="9180">
        <f t="shared" si="7"/>
      </c>
      <c r="AI42" s="9204"/>
      <c r="AJ42" s="9205"/>
      <c r="AK42" s="9205"/>
      <c r="AL42" s="9204"/>
      <c r="AM42" s="9205"/>
      <c r="AN42" s="9205"/>
    </row>
    <row r="43">
      <c r="A43" s="9168">
        <v>41</v>
      </c>
      <c r="B43" s="9168" t="s">
        <v>11193</v>
      </c>
      <c r="C43" s="9168" t="s">
        <v>11259</v>
      </c>
      <c r="D43" s="9169">
        <v>228</v>
      </c>
      <c r="E43" s="9169">
        <v>228</v>
      </c>
      <c r="F43" s="9206"/>
      <c r="G43" s="9170">
        <f>VLOOKUP(C43,'Data Products'!$A:$B,2,0)</f>
      </c>
      <c r="H43" s="9200">
        <f t="shared" si="11"/>
      </c>
      <c r="I43" s="9172">
        <v>45898</v>
      </c>
      <c r="J43" s="9173">
        <f t="shared" si="17"/>
      </c>
      <c r="K43" s="9169">
        <v>8</v>
      </c>
      <c r="L43" s="9169">
        <v>8</v>
      </c>
      <c r="M43" s="9169">
        <v>0</v>
      </c>
      <c r="N43" s="9169">
        <v>0</v>
      </c>
      <c r="O43" s="9168" t="s">
        <v>11260</v>
      </c>
      <c r="P43" s="9169">
        <v>0</v>
      </c>
      <c r="Q43" s="9169">
        <v>0</v>
      </c>
      <c r="R43" s="9169">
        <v>130</v>
      </c>
      <c r="S43" s="9169">
        <v>130</v>
      </c>
      <c r="T43" s="9169">
        <v>98</v>
      </c>
      <c r="U43" s="9169">
        <v>98</v>
      </c>
      <c r="V43" s="9169">
        <v>0</v>
      </c>
      <c r="W43" s="9169">
        <v>0</v>
      </c>
      <c r="X43" s="9169">
        <v>0</v>
      </c>
      <c r="Y43" s="9169">
        <v>0</v>
      </c>
      <c r="Z43" s="9169">
        <v>0</v>
      </c>
      <c r="AA43" s="9169">
        <v>0</v>
      </c>
      <c r="AB43" s="9174">
        <f t="shared" si="0"/>
      </c>
      <c r="AC43" s="9193">
        <f t="shared" si="3"/>
      </c>
      <c r="AD43" s="9176">
        <f t="shared" si="14"/>
      </c>
      <c r="AE43" s="9194">
        <f t="shared" si="19"/>
      </c>
      <c r="AF43" s="9178">
        <f>VLOOKUP(C43,'Data Products'!$A:$J,10,0)</f>
      </c>
      <c r="AG43" s="9179">
        <f t="shared" si="5"/>
      </c>
      <c r="AH43" s="9180">
        <f t="shared" si="7"/>
      </c>
      <c r="AI43" s="9207" t="s">
        <v>11261</v>
      </c>
      <c r="AJ43" s="9205"/>
      <c r="AK43" s="9205"/>
      <c r="AL43" s="9204"/>
      <c r="AM43" s="9205"/>
      <c r="AN43" s="9205"/>
    </row>
    <row customHeight="true" ht="18" r="44">
      <c r="A44" s="9168">
        <v>42</v>
      </c>
      <c r="B44" s="9168" t="s">
        <v>11198</v>
      </c>
      <c r="C44" s="9168" t="s">
        <v>11262</v>
      </c>
      <c r="D44" s="9188">
        <v>1866</v>
      </c>
      <c r="E44" s="9188">
        <v>1865</v>
      </c>
      <c r="F44" s="9206"/>
      <c r="G44" s="9170">
        <f>VLOOKUP(C44,'Data Products'!$A:$B,2,0)</f>
      </c>
      <c r="H44" s="9200">
        <f t="shared" si="11"/>
      </c>
      <c r="I44" s="9208">
        <v>46030</v>
      </c>
      <c r="J44" s="9173">
        <f t="shared" si="17"/>
      </c>
      <c r="K44" s="9188">
        <v>63</v>
      </c>
      <c r="L44" s="9188">
        <v>120</v>
      </c>
      <c r="M44" s="9169">
        <v>0</v>
      </c>
      <c r="N44" s="9169">
        <v>0</v>
      </c>
      <c r="O44" s="9168" t="s">
        <v>11263</v>
      </c>
      <c r="P44" s="9169">
        <v>0</v>
      </c>
      <c r="Q44" s="9169">
        <v>0</v>
      </c>
      <c r="R44" s="9169">
        <v>898</v>
      </c>
      <c r="S44" s="9169">
        <v>897</v>
      </c>
      <c r="T44" s="9169">
        <v>968</v>
      </c>
      <c r="U44" s="9169">
        <v>968</v>
      </c>
      <c r="V44" s="9169">
        <v>0</v>
      </c>
      <c r="W44" s="9169">
        <v>0</v>
      </c>
      <c r="X44" s="9169">
        <v>0</v>
      </c>
      <c r="Y44" s="9169">
        <v>0</v>
      </c>
      <c r="Z44" s="9169">
        <v>0</v>
      </c>
      <c r="AA44" s="9169">
        <v>0</v>
      </c>
      <c r="AB44" s="9174">
        <f t="shared" si="0"/>
      </c>
      <c r="AC44" s="9193">
        <f t="shared" si="3"/>
      </c>
      <c r="AD44" s="9176">
        <f t="shared" si="14"/>
      </c>
      <c r="AE44" s="9194">
        <f t="shared" si="19"/>
      </c>
      <c r="AF44" s="9178">
        <f>VLOOKUP(C44,'Data Products'!$A:$J,10,0)</f>
      </c>
      <c r="AG44" s="9179">
        <f t="shared" si="5"/>
      </c>
      <c r="AH44" s="9180">
        <f t="shared" si="7"/>
      </c>
      <c r="AI44" s="9207"/>
      <c r="AJ44" s="9205"/>
      <c r="AK44" s="9205"/>
      <c r="AL44" s="9204"/>
      <c r="AM44" s="9205"/>
      <c r="AN44" s="9205"/>
    </row>
    <row r="45">
      <c r="A45" s="9209"/>
      <c r="B45" s="9210"/>
      <c r="C45" s="9209"/>
      <c r="D45" s="9209"/>
      <c r="E45" s="9209"/>
      <c r="F45" s="9209"/>
      <c r="G45" s="9209"/>
      <c r="H45" s="9209"/>
      <c r="I45" s="9209"/>
      <c r="J45" s="9211"/>
      <c r="K45" s="9206"/>
      <c r="L45" s="9206" t="s">
        <v>11264</v>
      </c>
      <c r="M45" s="9206"/>
      <c r="N45" s="9206"/>
      <c r="O45" s="9206"/>
      <c r="P45" s="9206"/>
      <c r="Q45" s="9206"/>
      <c r="R45" s="9206"/>
      <c r="S45" s="9206"/>
      <c r="T45" s="9206"/>
      <c r="U45" s="9206"/>
      <c r="V45" s="9206"/>
      <c r="W45" s="9206"/>
      <c r="X45" s="9206"/>
      <c r="Y45" s="9206"/>
      <c r="Z45" s="9206"/>
      <c r="AA45" s="9206"/>
      <c r="AB45" s="9206"/>
      <c r="AC45" s="9206"/>
      <c r="AD45" s="9206"/>
      <c r="AE45" s="9212" t="s">
        <v>11265</v>
      </c>
      <c r="AF45" s="9213"/>
      <c r="AG45" s="9213">
        <f>SUM(AG3:AG43)</f>
      </c>
      <c r="AH45" s="9214"/>
      <c r="AI45" s="9215"/>
      <c r="AJ45" s="9216"/>
      <c r="AK45" s="9216"/>
      <c r="AL45" s="9215"/>
      <c r="AM45" s="9216"/>
      <c r="AN45" s="9216"/>
    </row>
    <row r="46">
      <c r="A46" s="9206"/>
      <c r="B46" s="9210"/>
      <c r="C46" s="9210"/>
      <c r="D46" s="9206"/>
      <c r="E46" s="9206"/>
      <c r="F46" s="9206"/>
      <c r="G46" s="9210"/>
      <c r="H46" s="9211"/>
      <c r="I46" s="9211"/>
      <c r="J46" s="9211"/>
      <c r="K46" s="9206"/>
      <c r="L46" s="9206"/>
      <c r="M46" s="9206"/>
      <c r="N46" s="9206"/>
      <c r="O46" s="9206"/>
      <c r="P46" s="9206"/>
      <c r="Q46" s="9206"/>
      <c r="R46" s="9206"/>
      <c r="S46" s="9206"/>
      <c r="T46" s="9206"/>
      <c r="U46" s="9206"/>
      <c r="V46" s="9206"/>
      <c r="W46" s="9206"/>
      <c r="X46" s="9206"/>
      <c r="Y46" s="9206"/>
      <c r="Z46" s="9206"/>
      <c r="AA46" s="9206"/>
      <c r="AB46" s="9206"/>
      <c r="AC46" s="9206"/>
      <c r="AD46" s="9206"/>
      <c r="AE46" s="9217" t="s">
        <v>11266</v>
      </c>
      <c r="AF46" s="9218">
        <f t="shared" ref="AF46:AF49" si="2">AG46/$AG$45</f>
      </c>
      <c r="AG46" s="9219">
        <f t="shared" ref="AG46:AG49" si="10">SUMIFS($AG$3:$AG$43,$AE$3:$AE$43,AE46)</f>
      </c>
      <c r="AH46" s="9220"/>
      <c r="AI46" s="9215"/>
      <c r="AJ46" s="9216"/>
      <c r="AK46" s="9216"/>
      <c r="AL46" s="9215"/>
      <c r="AM46" s="9216"/>
      <c r="AN46" s="9216"/>
    </row>
    <row r="47">
      <c r="A47" s="9206"/>
      <c r="B47" s="9210"/>
      <c r="C47" s="9210"/>
      <c r="D47" s="9206"/>
      <c r="E47" s="9206"/>
      <c r="F47" s="9206"/>
      <c r="G47" s="9210"/>
      <c r="H47" s="9211"/>
      <c r="I47" s="9211"/>
      <c r="J47" s="9211"/>
      <c r="K47" s="9206"/>
      <c r="L47" s="9206"/>
      <c r="M47" s="9206"/>
      <c r="N47" s="9206"/>
      <c r="O47" s="9206"/>
      <c r="P47" s="9206"/>
      <c r="Q47" s="9206"/>
      <c r="R47" s="9206"/>
      <c r="S47" s="9206"/>
      <c r="T47" s="9206"/>
      <c r="U47" s="9206"/>
      <c r="V47" s="9206"/>
      <c r="W47" s="9206"/>
      <c r="X47" s="9206"/>
      <c r="Y47" s="9206"/>
      <c r="Z47" s="9206"/>
      <c r="AA47" s="9206"/>
      <c r="AB47" s="9206"/>
      <c r="AC47" s="9206"/>
      <c r="AD47" s="9206"/>
      <c r="AE47" s="9217" t="s">
        <v>11267</v>
      </c>
      <c r="AF47" s="9218">
        <f t="shared" si="2"/>
      </c>
      <c r="AG47" s="9219">
        <f t="shared" si="10"/>
      </c>
      <c r="AH47" s="9220"/>
      <c r="AI47" s="9215"/>
      <c r="AJ47" s="9216"/>
      <c r="AK47" s="9216"/>
      <c r="AL47" s="9215"/>
      <c r="AM47" s="9216"/>
      <c r="AN47" s="9216"/>
    </row>
    <row r="48">
      <c r="A48" s="9206"/>
      <c r="B48" s="9210"/>
      <c r="C48" s="9210"/>
      <c r="D48" s="9206"/>
      <c r="E48" s="9206"/>
      <c r="F48" s="9206"/>
      <c r="G48" s="9210"/>
      <c r="H48" s="9211"/>
      <c r="I48" s="9211"/>
      <c r="J48" s="9211"/>
      <c r="K48" s="9206"/>
      <c r="L48" s="9206"/>
      <c r="M48" s="9206"/>
      <c r="N48" s="9206"/>
      <c r="O48" s="9206"/>
      <c r="P48" s="9206"/>
      <c r="Q48" s="9206"/>
      <c r="R48" s="9206"/>
      <c r="S48" s="9206"/>
      <c r="T48" s="9206"/>
      <c r="U48" s="9206"/>
      <c r="V48" s="9206"/>
      <c r="W48" s="9206"/>
      <c r="X48" s="9206"/>
      <c r="Y48" s="9206"/>
      <c r="Z48" s="9206"/>
      <c r="AA48" s="9206"/>
      <c r="AB48" s="9206"/>
      <c r="AC48" s="9206"/>
      <c r="AD48" s="9206"/>
      <c r="AE48" s="9217" t="s">
        <v>11268</v>
      </c>
      <c r="AF48" s="9218">
        <f t="shared" si="2"/>
      </c>
      <c r="AG48" s="9219">
        <f t="shared" si="10"/>
      </c>
      <c r="AH48" s="9220"/>
      <c r="AI48" s="9215"/>
      <c r="AJ48" s="9216"/>
      <c r="AK48" s="9216"/>
      <c r="AL48" s="9215"/>
      <c r="AM48" s="9216"/>
      <c r="AN48" s="9216"/>
    </row>
    <row r="49">
      <c r="A49" s="9206"/>
      <c r="B49" s="9210"/>
      <c r="C49" s="9210"/>
      <c r="D49" s="9206"/>
      <c r="E49" s="9206"/>
      <c r="F49" s="9206"/>
      <c r="G49" s="9210"/>
      <c r="H49" s="9211"/>
      <c r="I49" s="9211"/>
      <c r="J49" s="9211"/>
      <c r="K49" s="9206"/>
      <c r="L49" s="9206"/>
      <c r="M49" s="9206"/>
      <c r="N49" s="9206"/>
      <c r="O49" s="9206"/>
      <c r="P49" s="9206"/>
      <c r="Q49" s="9206"/>
      <c r="R49" s="9206"/>
      <c r="S49" s="9206"/>
      <c r="T49" s="9206"/>
      <c r="U49" s="9206"/>
      <c r="V49" s="9206"/>
      <c r="W49" s="9206"/>
      <c r="X49" s="9206"/>
      <c r="Y49" s="9206"/>
      <c r="Z49" s="9206"/>
      <c r="AA49" s="9206"/>
      <c r="AB49" s="9206"/>
      <c r="AC49" s="9206"/>
      <c r="AD49" s="9206"/>
      <c r="AE49" s="9217" t="s">
        <v>11269</v>
      </c>
      <c r="AF49" s="9218">
        <f t="shared" si="2"/>
      </c>
      <c r="AG49" s="9219">
        <f t="shared" si="10"/>
      </c>
      <c r="AH49" s="9220"/>
      <c r="AI49" s="9215"/>
      <c r="AJ49" s="9216"/>
      <c r="AK49" s="9216"/>
      <c r="AL49" s="9215"/>
      <c r="AM49" s="9216"/>
      <c r="AN49" s="9216"/>
    </row>
    <row r="50">
      <c r="A50" s="9206"/>
      <c r="B50" s="9210"/>
      <c r="C50" s="9210"/>
      <c r="D50" s="9206"/>
      <c r="E50" s="9206"/>
      <c r="F50" s="9206"/>
      <c r="G50" s="9210"/>
      <c r="H50" s="9211"/>
      <c r="I50" s="9211"/>
      <c r="J50" s="9211"/>
      <c r="K50" s="9206"/>
      <c r="L50" s="9206"/>
      <c r="M50" s="9206"/>
      <c r="N50" s="9206"/>
      <c r="O50" s="9206"/>
      <c r="P50" s="9206"/>
      <c r="Q50" s="9206"/>
      <c r="R50" s="9206"/>
      <c r="S50" s="9206"/>
      <c r="T50" s="9206"/>
      <c r="U50" s="9206"/>
      <c r="V50" s="9206"/>
      <c r="W50" s="9206"/>
      <c r="X50" s="9206"/>
      <c r="Y50" s="9206"/>
      <c r="Z50" s="9206"/>
      <c r="AA50" s="9206"/>
      <c r="AB50" s="9206"/>
      <c r="AC50" s="9206"/>
      <c r="AD50" s="9206"/>
      <c r="AE50" s="9217" t="s">
        <v>11182</v>
      </c>
      <c r="AF50" s="9221">
        <f>AVERAGE(AH3:AH43)/AVERAGE(D3:D43)</f>
      </c>
      <c r="AG50" s="9219">
        <f>SUMIF($H$3:$H$43,"&lt;90",$AG$3:$AG$43)</f>
      </c>
      <c r="AH50" s="9222"/>
      <c r="AI50" s="9215"/>
      <c r="AJ50" s="9216"/>
      <c r="AK50" s="9216"/>
      <c r="AL50" s="9215"/>
      <c r="AM50" s="9216"/>
      <c r="AN50" s="9216"/>
    </row>
    <row r="51">
      <c r="A51" s="9206"/>
      <c r="B51" s="9210"/>
      <c r="C51" s="9210"/>
      <c r="D51" s="9206"/>
      <c r="E51" s="9206"/>
      <c r="F51" s="9206"/>
      <c r="G51" s="9210"/>
      <c r="H51" s="9211"/>
      <c r="I51" s="9211"/>
      <c r="J51" s="9211"/>
      <c r="K51" s="9206"/>
      <c r="L51" s="9206"/>
      <c r="M51" s="9206"/>
      <c r="N51" s="9206"/>
      <c r="O51" s="9206"/>
      <c r="P51" s="9206"/>
      <c r="Q51" s="9206"/>
      <c r="R51" s="9206"/>
      <c r="S51" s="9206"/>
      <c r="T51" s="9206"/>
      <c r="U51" s="9206"/>
      <c r="V51" s="9206"/>
      <c r="W51" s="9206"/>
      <c r="X51" s="9206"/>
      <c r="Y51" s="9206"/>
      <c r="Z51" s="9206"/>
      <c r="AA51" s="9206"/>
      <c r="AB51" s="9206"/>
      <c r="AC51" s="9206"/>
      <c r="AD51" s="9206"/>
      <c r="AE51" s="9206"/>
      <c r="AF51" s="9222"/>
      <c r="AG51" s="9222"/>
      <c r="AH51" s="9222"/>
      <c r="AI51" s="9215"/>
      <c r="AJ51" s="9216"/>
      <c r="AK51" s="9216"/>
      <c r="AL51" s="9215"/>
      <c r="AM51" s="9216"/>
      <c r="AN51" s="9216"/>
    </row>
    <row r="52">
      <c r="A52" s="9163" t="s">
        <v>11270</v>
      </c>
      <c r="B52" s="9163" t="s">
        <v>11157</v>
      </c>
      <c r="C52" s="9163" t="s">
        <v>11158</v>
      </c>
      <c r="D52" s="9163" t="s">
        <v>11159</v>
      </c>
      <c r="E52" s="9163"/>
      <c r="F52" s="9163" t="s">
        <v>11271</v>
      </c>
      <c r="G52" s="9223" t="s">
        <v>11161</v>
      </c>
      <c r="H52" s="9224" t="s">
        <v>11162</v>
      </c>
      <c r="I52" s="9162" t="s">
        <v>11163</v>
      </c>
      <c r="J52" s="9162" t="s">
        <v>11164</v>
      </c>
      <c r="K52" s="9163" t="s">
        <v>11165</v>
      </c>
      <c r="L52" s="9163" t="s">
        <v>11166</v>
      </c>
      <c r="M52" s="9163" t="s">
        <v>11272</v>
      </c>
      <c r="N52" s="9163" t="s">
        <v>11273</v>
      </c>
      <c r="O52" s="9163" t="s">
        <v>11169</v>
      </c>
      <c r="P52" s="9225"/>
      <c r="Q52" s="9225"/>
      <c r="R52" s="9225"/>
      <c r="S52" s="9225"/>
      <c r="T52" s="9225"/>
      <c r="U52" s="9225"/>
      <c r="V52" s="9225"/>
      <c r="W52" s="9225"/>
      <c r="X52" s="9225"/>
      <c r="Y52" s="9225"/>
      <c r="Z52" s="9225"/>
      <c r="AA52" s="9225"/>
      <c r="AB52" s="9226" t="s">
        <v>11176</v>
      </c>
      <c r="AC52" s="9224" t="s">
        <v>11177</v>
      </c>
      <c r="AD52" s="9224" t="s">
        <v>11274</v>
      </c>
      <c r="AE52" s="9224" t="s">
        <v>11275</v>
      </c>
      <c r="AF52" s="9227" t="s">
        <v>11180</v>
      </c>
      <c r="AG52" s="9227" t="s">
        <v>11181</v>
      </c>
      <c r="AH52" s="9162" t="s">
        <v>11182</v>
      </c>
      <c r="AI52" s="9224" t="s">
        <v>11183</v>
      </c>
      <c r="AJ52" s="9162" t="s">
        <v>11184</v>
      </c>
      <c r="AK52" s="9163" t="s">
        <v>11185</v>
      </c>
      <c r="AL52" s="9163" t="s">
        <v>11276</v>
      </c>
      <c r="AM52" s="9163" t="s">
        <v>11187</v>
      </c>
      <c r="AN52" s="9163" t="s">
        <v>11188</v>
      </c>
    </row>
    <row r="53">
      <c r="A53" s="9163" t="s">
        <v>11189</v>
      </c>
      <c r="B53" s="9163"/>
      <c r="C53" s="9163"/>
      <c r="D53" s="9163" t="s">
        <v>11190</v>
      </c>
      <c r="E53" s="9167" t="s">
        <v>11191</v>
      </c>
      <c r="F53" s="9163"/>
      <c r="G53" s="9228"/>
      <c r="H53" s="9224"/>
      <c r="I53" s="9162"/>
      <c r="J53" s="9162"/>
      <c r="K53" s="9163" t="s">
        <v>11192</v>
      </c>
      <c r="L53" s="9163" t="s">
        <v>11192</v>
      </c>
      <c r="M53" s="9163"/>
      <c r="N53" s="9163"/>
      <c r="O53" s="9163"/>
      <c r="P53" s="9225"/>
      <c r="Q53" s="9225"/>
      <c r="R53" s="9225"/>
      <c r="S53" s="9225"/>
      <c r="T53" s="9225"/>
      <c r="U53" s="9225"/>
      <c r="V53" s="9225"/>
      <c r="W53" s="9225"/>
      <c r="X53" s="9225"/>
      <c r="Y53" s="9225"/>
      <c r="Z53" s="9225"/>
      <c r="AA53" s="9225"/>
      <c r="AB53" s="9226"/>
      <c r="AC53" s="9224"/>
      <c r="AD53" s="9224"/>
      <c r="AE53" s="9224"/>
      <c r="AF53" s="9227"/>
      <c r="AG53" s="9227"/>
      <c r="AH53" s="9162"/>
      <c r="AI53" s="9224"/>
      <c r="AJ53" s="9162"/>
      <c r="AK53" s="9163"/>
      <c r="AL53" s="9163"/>
      <c r="AM53" s="9163"/>
      <c r="AN53" s="9163"/>
    </row>
    <row r="54">
      <c r="A54" s="9229">
        <v>1</v>
      </c>
      <c r="B54" s="9168" t="s">
        <v>11198</v>
      </c>
      <c r="C54" s="9168" t="s">
        <v>11277</v>
      </c>
      <c r="D54" s="9169">
        <v>23186</v>
      </c>
      <c r="E54" s="9183">
        <v>23186</v>
      </c>
      <c r="F54" s="9230"/>
      <c r="G54" s="9231">
        <f>VLOOKUP(C54,'Data Products'!$A:$J,2,0)</f>
      </c>
      <c r="H54" s="9232">
        <f t="shared" ref="H54:H78" si="12">IFERROR(G54-TODAY(),"")</f>
      </c>
      <c r="I54" s="9172">
        <v>45840</v>
      </c>
      <c r="J54" s="9173">
        <f t="shared" ref="J54:J125" si="18">TODAY()-I54</f>
      </c>
      <c r="K54" s="9188">
        <v>7970</v>
      </c>
      <c r="L54" s="9233">
        <v>8639</v>
      </c>
      <c r="M54" s="9169">
        <v>6000</v>
      </c>
      <c r="N54" s="9169">
        <v>12000</v>
      </c>
      <c r="O54" s="9168" t="s">
        <v>11203</v>
      </c>
      <c r="P54" s="9206"/>
      <c r="Q54" s="9206"/>
      <c r="R54" s="9234"/>
      <c r="S54" s="9206"/>
      <c r="T54" s="9206"/>
      <c r="U54" s="9206"/>
      <c r="V54" s="9206"/>
      <c r="W54" s="9206"/>
      <c r="X54" s="9206"/>
      <c r="Y54" s="9206"/>
      <c r="Z54" s="9206"/>
      <c r="AA54" s="9206"/>
      <c r="AB54" s="9235">
        <f t="shared" ref="AB54:AB125" si="1">L54/30</f>
      </c>
      <c r="AC54" s="9189">
        <f t="shared" ref="AC54:AC125" si="4">IFERROR(D54/AB54,"-")</f>
      </c>
      <c r="AD54" s="9176">
        <f t="shared" ref="AD54:AD125" si="15">IFERROR(TODAY()+AC54,"-")</f>
      </c>
      <c r="AE54" s="9190">
        <f t="shared" ref="AE54:AE125" si="20">_xlfn.IFS(AC54="-","Not sold yet",AND(AC54&lt;=150,AC54&gt;60),"Out of stock more than 60 days",AC54&lt;=60,"Out of stock less than 60 days",AC54&gt;=150,"Out of stock more than 150 days")</f>
      </c>
      <c r="AF54" s="9178">
        <f>VLOOKUP(C54,'Data Products'!$A:$J,10,0)</f>
      </c>
      <c r="AG54" s="9179">
        <f t="shared" ref="AG54:AG125" si="6">AF54*D54</f>
      </c>
      <c r="AH54" s="9179"/>
      <c r="AI54" s="9196"/>
      <c r="AJ54" s="9181"/>
      <c r="AK54" s="9182"/>
      <c r="AL54" s="9181"/>
      <c r="AM54" s="9182"/>
      <c r="AN54" s="9182"/>
    </row>
    <row customHeight="true" hidden="true" ht="18" r="55">
      <c r="A55" s="9229">
        <v>2</v>
      </c>
      <c r="B55" s="9168" t="s">
        <v>11201</v>
      </c>
      <c r="C55" s="9168" t="s">
        <v>11278</v>
      </c>
      <c r="D55" s="9169">
        <v>0</v>
      </c>
      <c r="E55" s="9183">
        <v>0</v>
      </c>
      <c r="F55" s="9230"/>
      <c r="G55" s="9231">
        <f>VLOOKUP(C55,'Data Products'!$A:$J,2,0)</f>
      </c>
      <c r="H55" s="9232">
        <f t="shared" si="12"/>
      </c>
      <c r="I55" s="9172">
        <v>45376</v>
      </c>
      <c r="J55" s="9173">
        <f t="shared" si="18"/>
      </c>
      <c r="K55" s="9169">
        <v>0</v>
      </c>
      <c r="L55" s="9169">
        <v>0</v>
      </c>
      <c r="M55" s="9169">
        <v>0</v>
      </c>
      <c r="N55" s="9169">
        <v>0</v>
      </c>
      <c r="O55" s="9168" t="s">
        <v>11279</v>
      </c>
      <c r="P55" s="9206"/>
      <c r="Q55" s="9206"/>
      <c r="R55" s="9234"/>
      <c r="S55" s="9206"/>
      <c r="T55" s="9206"/>
      <c r="U55" s="9206"/>
      <c r="V55" s="9206"/>
      <c r="W55" s="9206"/>
      <c r="X55" s="9206"/>
      <c r="Y55" s="9206"/>
      <c r="Z55" s="9206"/>
      <c r="AA55" s="9206"/>
      <c r="AB55" s="9235">
        <f t="shared" si="1"/>
      </c>
      <c r="AC55" s="9184">
        <f t="shared" si="4"/>
      </c>
      <c r="AD55" s="9176">
        <f t="shared" si="15"/>
      </c>
      <c r="AE55" s="9185">
        <f t="shared" si="20"/>
      </c>
      <c r="AF55" s="9178">
        <f>VLOOKUP(C55,'Data Products'!$A:$J,10,0)</f>
      </c>
      <c r="AG55" s="9179">
        <f t="shared" si="6"/>
      </c>
      <c r="AH55" s="9179">
        <f t="shared" ref="AH55:AH90" si="8">IF(H55&lt;=90,D55,0)</f>
      </c>
      <c r="AI55" s="9191"/>
      <c r="AJ55" s="9181"/>
      <c r="AK55" s="9182"/>
      <c r="AL55" s="9181"/>
      <c r="AM55" s="9182"/>
      <c r="AN55" s="9182"/>
    </row>
    <row customHeight="true" hidden="true" ht="18" r="56">
      <c r="A56" s="9229">
        <v>3</v>
      </c>
      <c r="B56" s="9168" t="s">
        <v>11201</v>
      </c>
      <c r="C56" s="9168" t="s">
        <v>11280</v>
      </c>
      <c r="D56" s="9169">
        <v>0</v>
      </c>
      <c r="E56" s="9183">
        <v>0</v>
      </c>
      <c r="F56" s="9230"/>
      <c r="G56" s="9231">
        <f>VLOOKUP(C56,'Data Products'!$A:$J,2,0)</f>
      </c>
      <c r="H56" s="9232">
        <f t="shared" si="12"/>
      </c>
      <c r="I56" s="9208">
        <v>45721</v>
      </c>
      <c r="J56" s="9173">
        <f t="shared" si="18"/>
      </c>
      <c r="K56" s="9169">
        <v>0</v>
      </c>
      <c r="L56" s="9169">
        <v>0</v>
      </c>
      <c r="M56" s="9236" t="s">
        <v>11281</v>
      </c>
      <c r="N56" s="9236" t="s">
        <v>11281</v>
      </c>
      <c r="O56" s="9168" t="s">
        <v>11279</v>
      </c>
      <c r="P56" s="9206"/>
      <c r="Q56" s="9206"/>
      <c r="R56" s="9234"/>
      <c r="S56" s="9206"/>
      <c r="T56" s="9206"/>
      <c r="U56" s="9206"/>
      <c r="V56" s="9206"/>
      <c r="W56" s="9206"/>
      <c r="X56" s="9206"/>
      <c r="Y56" s="9206"/>
      <c r="Z56" s="9206"/>
      <c r="AA56" s="9206"/>
      <c r="AB56" s="9235">
        <f t="shared" si="1"/>
      </c>
      <c r="AC56" s="9184">
        <f t="shared" si="4"/>
      </c>
      <c r="AD56" s="9176">
        <f t="shared" si="15"/>
      </c>
      <c r="AE56" s="9185">
        <f t="shared" si="20"/>
      </c>
      <c r="AF56" s="9178">
        <f>VLOOKUP(C56,'Data Products'!$A:$J,10,0)</f>
      </c>
      <c r="AG56" s="9179">
        <f t="shared" si="6"/>
      </c>
      <c r="AH56" s="9179">
        <f t="shared" si="8"/>
      </c>
      <c r="AI56" s="9191"/>
      <c r="AJ56" s="9181"/>
      <c r="AK56" s="9182"/>
      <c r="AL56" s="9181"/>
      <c r="AM56" s="9182"/>
      <c r="AN56" s="9182"/>
    </row>
    <row customHeight="true" hidden="true" ht="18" r="57">
      <c r="A57" s="9229">
        <v>4</v>
      </c>
      <c r="B57" s="9168" t="s">
        <v>11201</v>
      </c>
      <c r="C57" s="9168" t="s">
        <v>11282</v>
      </c>
      <c r="D57" s="9169">
        <v>0</v>
      </c>
      <c r="E57" s="9183">
        <v>0</v>
      </c>
      <c r="F57" s="9230"/>
      <c r="G57" s="9231">
        <f>VLOOKUP(C57,'Data Products'!$A:$J,2,0)</f>
      </c>
      <c r="H57" s="9232">
        <f t="shared" si="12"/>
      </c>
      <c r="I57" s="9172">
        <v>45460</v>
      </c>
      <c r="J57" s="9173">
        <f t="shared" si="18"/>
      </c>
      <c r="K57" s="9169">
        <v>0</v>
      </c>
      <c r="L57" s="9169">
        <v>0</v>
      </c>
      <c r="M57" s="9169">
        <v>0</v>
      </c>
      <c r="N57" s="9169">
        <v>0</v>
      </c>
      <c r="O57" s="9168" t="s">
        <v>11279</v>
      </c>
      <c r="P57" s="9206"/>
      <c r="Q57" s="9206"/>
      <c r="R57" s="9237"/>
      <c r="S57" s="9206"/>
      <c r="T57" s="9206"/>
      <c r="U57" s="9206"/>
      <c r="V57" s="9206"/>
      <c r="W57" s="9206"/>
      <c r="X57" s="9206"/>
      <c r="Y57" s="9206"/>
      <c r="Z57" s="9206"/>
      <c r="AA57" s="9206"/>
      <c r="AB57" s="9235">
        <f t="shared" si="1"/>
      </c>
      <c r="AC57" s="9184">
        <f t="shared" si="4"/>
      </c>
      <c r="AD57" s="9176">
        <f t="shared" si="15"/>
      </c>
      <c r="AE57" s="9185">
        <f t="shared" si="20"/>
      </c>
      <c r="AF57" s="9178">
        <f>VLOOKUP(C57,'Data Products'!$A:$J,10,0)</f>
      </c>
      <c r="AG57" s="9179">
        <f t="shared" si="6"/>
      </c>
      <c r="AH57" s="9179">
        <f t="shared" si="8"/>
      </c>
      <c r="AI57" s="9181"/>
      <c r="AJ57" s="9182"/>
      <c r="AK57" s="9182"/>
      <c r="AL57" s="9181"/>
      <c r="AM57" s="9182"/>
      <c r="AN57" s="9182"/>
    </row>
    <row customHeight="true" hidden="true" ht="18" r="58">
      <c r="A58" s="9229">
        <v>5</v>
      </c>
      <c r="B58" s="9168" t="s">
        <v>11227</v>
      </c>
      <c r="C58" s="9168" t="s">
        <v>11283</v>
      </c>
      <c r="D58" s="9169">
        <v>0</v>
      </c>
      <c r="E58" s="9183">
        <v>0</v>
      </c>
      <c r="F58" s="9230"/>
      <c r="G58" s="9231">
        <f>VLOOKUP(C58,'Data Products'!$A:$J,2,0)</f>
      </c>
      <c r="H58" s="9232">
        <f t="shared" si="12"/>
      </c>
      <c r="I58" s="9172">
        <v>45667</v>
      </c>
      <c r="J58" s="9173">
        <f t="shared" si="18"/>
      </c>
      <c r="K58" s="9169">
        <v>0</v>
      </c>
      <c r="L58" s="9169">
        <v>0</v>
      </c>
      <c r="M58" s="9169">
        <v>500</v>
      </c>
      <c r="N58" s="9169">
        <v>1000</v>
      </c>
      <c r="O58" s="9238" t="s">
        <v>11211</v>
      </c>
      <c r="P58" s="9206"/>
      <c r="Q58" s="9206"/>
      <c r="R58" s="9234"/>
      <c r="S58" s="9206"/>
      <c r="T58" s="9206"/>
      <c r="U58" s="9206"/>
      <c r="V58" s="9206"/>
      <c r="W58" s="9206"/>
      <c r="X58" s="9206"/>
      <c r="Y58" s="9206"/>
      <c r="Z58" s="9206"/>
      <c r="AA58" s="9206"/>
      <c r="AB58" s="9235">
        <f t="shared" si="1"/>
      </c>
      <c r="AC58" s="9184">
        <f t="shared" si="4"/>
      </c>
      <c r="AD58" s="9176">
        <f t="shared" si="15"/>
      </c>
      <c r="AE58" s="9185">
        <f t="shared" si="20"/>
      </c>
      <c r="AF58" s="9178">
        <f>VLOOKUP(C58,'Data Products'!$A:$J,10,0)</f>
      </c>
      <c r="AG58" s="9179">
        <f t="shared" si="6"/>
      </c>
      <c r="AH58" s="9179">
        <f t="shared" si="8"/>
      </c>
      <c r="AI58" s="9191"/>
      <c r="AJ58" s="9182"/>
      <c r="AK58" s="9182">
        <v>200</v>
      </c>
      <c r="AL58" s="9181"/>
      <c r="AM58" s="9182"/>
      <c r="AN58" s="9182"/>
    </row>
    <row r="59">
      <c r="A59" s="9229">
        <v>6</v>
      </c>
      <c r="B59" s="9168" t="s">
        <v>11201</v>
      </c>
      <c r="C59" s="9168" t="s">
        <v>11284</v>
      </c>
      <c r="D59" s="9169">
        <v>3</v>
      </c>
      <c r="E59" s="9183">
        <v>3</v>
      </c>
      <c r="F59" s="9230"/>
      <c r="G59" s="9231">
        <f>VLOOKUP(C59,'Data Products'!$A:$J,2,0)</f>
      </c>
      <c r="H59" s="9232">
        <f t="shared" si="12"/>
      </c>
      <c r="I59" s="9172">
        <v>45667</v>
      </c>
      <c r="J59" s="9173">
        <f t="shared" si="18"/>
      </c>
      <c r="K59" s="9169">
        <v>0</v>
      </c>
      <c r="L59" s="9169">
        <v>0</v>
      </c>
      <c r="M59" s="9169">
        <v>500</v>
      </c>
      <c r="N59" s="9169">
        <v>1000</v>
      </c>
      <c r="O59" s="9168" t="s">
        <v>11211</v>
      </c>
      <c r="P59" s="9206"/>
      <c r="Q59" s="9206"/>
      <c r="R59" s="9234"/>
      <c r="S59" s="9206"/>
      <c r="T59" s="9206"/>
      <c r="U59" s="9206"/>
      <c r="V59" s="9206"/>
      <c r="W59" s="9206"/>
      <c r="X59" s="9206"/>
      <c r="Y59" s="9206"/>
      <c r="Z59" s="9206"/>
      <c r="AA59" s="9206"/>
      <c r="AB59" s="9235">
        <f t="shared" si="1"/>
      </c>
      <c r="AC59" s="9189">
        <f t="shared" si="4"/>
      </c>
      <c r="AD59" s="9176">
        <f t="shared" si="15"/>
      </c>
      <c r="AE59" s="9190">
        <f t="shared" si="20"/>
      </c>
      <c r="AF59" s="9178">
        <f>VLOOKUP(C59,'Data Products'!$A:$J,10,0)</f>
      </c>
      <c r="AG59" s="9179">
        <f t="shared" si="6"/>
      </c>
      <c r="AH59" s="9179">
        <f t="shared" si="8"/>
      </c>
      <c r="AI59" s="9191"/>
      <c r="AJ59" s="9182"/>
      <c r="AK59" s="9182"/>
      <c r="AL59" s="9181"/>
      <c r="AM59" s="9182"/>
      <c r="AN59" s="9182"/>
    </row>
    <row r="60">
      <c r="A60" s="9229">
        <v>7</v>
      </c>
      <c r="B60" s="9168" t="s">
        <v>11198</v>
      </c>
      <c r="C60" s="9168" t="s">
        <v>11285</v>
      </c>
      <c r="D60" s="9169">
        <v>197</v>
      </c>
      <c r="E60" s="9183">
        <v>197</v>
      </c>
      <c r="F60" s="9230"/>
      <c r="G60" s="9231">
        <f>VLOOKUP(C60,'Data Products'!$A:$J,2,0)</f>
      </c>
      <c r="H60" s="9232">
        <f t="shared" si="12"/>
      </c>
      <c r="I60" s="9172">
        <v>45617</v>
      </c>
      <c r="J60" s="9173">
        <f t="shared" si="18"/>
      </c>
      <c r="K60" s="9169">
        <v>25</v>
      </c>
      <c r="L60" s="9169">
        <v>49</v>
      </c>
      <c r="M60" s="9169">
        <v>300</v>
      </c>
      <c r="N60" s="9169">
        <v>500</v>
      </c>
      <c r="O60" s="9239" t="s">
        <v>11211</v>
      </c>
      <c r="P60" s="9206"/>
      <c r="Q60" s="9206"/>
      <c r="R60" s="9234"/>
      <c r="S60" s="9206"/>
      <c r="T60" s="9206"/>
      <c r="U60" s="9206"/>
      <c r="V60" s="9206"/>
      <c r="W60" s="9206"/>
      <c r="X60" s="9206"/>
      <c r="Y60" s="9206"/>
      <c r="Z60" s="9206"/>
      <c r="AA60" s="9206"/>
      <c r="AB60" s="9235">
        <f t="shared" si="1"/>
      </c>
      <c r="AC60" s="9193">
        <f t="shared" si="4"/>
      </c>
      <c r="AD60" s="9176">
        <f t="shared" si="15"/>
      </c>
      <c r="AE60" s="9194">
        <f t="shared" si="20"/>
      </c>
      <c r="AF60" s="9178">
        <f>VLOOKUP(C60,'Data Products'!$A:$J,10,0)</f>
      </c>
      <c r="AG60" s="9179">
        <f t="shared" si="6"/>
      </c>
      <c r="AH60" s="9179">
        <f t="shared" si="8"/>
      </c>
      <c r="AI60" s="9181"/>
      <c r="AJ60" s="9182"/>
      <c r="AK60" s="9182"/>
      <c r="AL60" s="9181"/>
      <c r="AM60" s="9182"/>
      <c r="AN60" s="9182"/>
    </row>
    <row customHeight="true" hidden="true" ht="18" r="61">
      <c r="A61" s="9229">
        <v>8</v>
      </c>
      <c r="B61" s="9168" t="s">
        <v>11201</v>
      </c>
      <c r="C61" s="9168" t="s">
        <v>11286</v>
      </c>
      <c r="D61" s="9169">
        <v>0</v>
      </c>
      <c r="E61" s="9183">
        <v>0</v>
      </c>
      <c r="F61" s="9230"/>
      <c r="G61" s="9231">
        <f>VLOOKUP(C61,'Data Products'!$A:$J,2,0)</f>
      </c>
      <c r="H61" s="9240">
        <f t="shared" si="12"/>
      </c>
      <c r="I61" s="9172">
        <v>45504</v>
      </c>
      <c r="J61" s="9173">
        <f t="shared" si="18"/>
      </c>
      <c r="K61" s="9169">
        <v>0</v>
      </c>
      <c r="L61" s="9169">
        <v>0</v>
      </c>
      <c r="M61" s="9169">
        <v>0</v>
      </c>
      <c r="N61" s="9169">
        <v>0</v>
      </c>
      <c r="O61" s="9168" t="s">
        <v>11211</v>
      </c>
      <c r="P61" s="9206"/>
      <c r="Q61" s="9206"/>
      <c r="R61" s="9234"/>
      <c r="S61" s="9206"/>
      <c r="T61" s="9206"/>
      <c r="U61" s="9206"/>
      <c r="V61" s="9206"/>
      <c r="W61" s="9206"/>
      <c r="X61" s="9206"/>
      <c r="Y61" s="9206"/>
      <c r="Z61" s="9206"/>
      <c r="AA61" s="9206"/>
      <c r="AB61" s="9235">
        <f t="shared" si="1"/>
      </c>
      <c r="AC61" s="9184">
        <f t="shared" si="4"/>
      </c>
      <c r="AD61" s="9176">
        <f t="shared" si="15"/>
      </c>
      <c r="AE61" s="9185">
        <f t="shared" si="20"/>
      </c>
      <c r="AF61" s="9178">
        <f>VLOOKUP(C61,'Data Products'!$A:$J,10,0)</f>
      </c>
      <c r="AG61" s="9179">
        <f t="shared" si="6"/>
      </c>
      <c r="AH61" s="9179">
        <f t="shared" si="8"/>
      </c>
      <c r="AI61" s="9181"/>
      <c r="AJ61" s="9182"/>
      <c r="AK61" s="9182"/>
      <c r="AL61" s="9181"/>
      <c r="AM61" s="9182"/>
      <c r="AN61" s="9182"/>
    </row>
    <row customHeight="true" hidden="true" ht="18" r="62">
      <c r="A62" s="9229">
        <v>9</v>
      </c>
      <c r="B62" s="9168" t="s">
        <v>11201</v>
      </c>
      <c r="C62" s="9168" t="s">
        <v>11287</v>
      </c>
      <c r="D62" s="9169">
        <v>0</v>
      </c>
      <c r="E62" s="9183">
        <v>0</v>
      </c>
      <c r="F62" s="9230"/>
      <c r="G62" s="9231">
        <f>VLOOKUP(C62,'Data Products'!$A:$J,2,0)</f>
      </c>
      <c r="H62" s="9232">
        <f t="shared" si="12"/>
      </c>
      <c r="I62" s="9172">
        <v>45530</v>
      </c>
      <c r="J62" s="9173">
        <f t="shared" si="18"/>
      </c>
      <c r="K62" s="9169">
        <v>0</v>
      </c>
      <c r="L62" s="9169">
        <v>0</v>
      </c>
      <c r="M62" s="9169">
        <v>100</v>
      </c>
      <c r="N62" s="9169">
        <v>300</v>
      </c>
      <c r="O62" s="9168" t="s">
        <v>11211</v>
      </c>
      <c r="P62" s="9206"/>
      <c r="Q62" s="9206"/>
      <c r="R62" s="9234"/>
      <c r="S62" s="9206"/>
      <c r="T62" s="9206"/>
      <c r="U62" s="9206"/>
      <c r="V62" s="9206"/>
      <c r="W62" s="9206"/>
      <c r="X62" s="9206"/>
      <c r="Y62" s="9206"/>
      <c r="Z62" s="9206"/>
      <c r="AA62" s="9206"/>
      <c r="AB62" s="9235">
        <f t="shared" si="1"/>
      </c>
      <c r="AC62" s="9189">
        <f t="shared" si="4"/>
      </c>
      <c r="AD62" s="9176">
        <f t="shared" si="15"/>
      </c>
      <c r="AE62" s="9190">
        <f t="shared" si="20"/>
      </c>
      <c r="AF62" s="9178">
        <f>VLOOKUP(C62,'Data Products'!$A:$J,10,0)</f>
      </c>
      <c r="AG62" s="9179">
        <f t="shared" si="6"/>
      </c>
      <c r="AH62" s="9179">
        <f t="shared" si="8"/>
      </c>
      <c r="AI62" s="9181"/>
      <c r="AJ62" s="9182"/>
      <c r="AK62" s="9182"/>
      <c r="AL62" s="9181"/>
      <c r="AM62" s="9182"/>
      <c r="AN62" s="9182"/>
    </row>
    <row customHeight="true" hidden="true" ht="18" r="63">
      <c r="A63" s="9229">
        <v>10</v>
      </c>
      <c r="B63" s="9168" t="s">
        <v>11227</v>
      </c>
      <c r="C63" s="9168" t="s">
        <v>11288</v>
      </c>
      <c r="D63" s="9169">
        <v>0</v>
      </c>
      <c r="E63" s="9183">
        <v>0</v>
      </c>
      <c r="F63" s="9230"/>
      <c r="G63" s="9231">
        <f>VLOOKUP(C63,'Data Products'!$A:$J,2,0)</f>
      </c>
      <c r="H63" s="9232">
        <f t="shared" si="12"/>
      </c>
      <c r="I63" s="9172">
        <v>45667</v>
      </c>
      <c r="J63" s="9173">
        <f t="shared" si="18"/>
      </c>
      <c r="K63" s="9169">
        <v>0</v>
      </c>
      <c r="L63" s="9169">
        <v>0</v>
      </c>
      <c r="M63" s="9169">
        <v>500</v>
      </c>
      <c r="N63" s="9169">
        <v>1000</v>
      </c>
      <c r="O63" s="9168" t="s">
        <v>11211</v>
      </c>
      <c r="P63" s="9206"/>
      <c r="Q63" s="9206"/>
      <c r="R63" s="9234"/>
      <c r="S63" s="9206"/>
      <c r="T63" s="9206"/>
      <c r="U63" s="9206"/>
      <c r="V63" s="9206"/>
      <c r="W63" s="9206"/>
      <c r="X63" s="9206"/>
      <c r="Y63" s="9206"/>
      <c r="Z63" s="9206"/>
      <c r="AA63" s="9206"/>
      <c r="AB63" s="9235">
        <f t="shared" si="1"/>
      </c>
      <c r="AC63" s="9184">
        <f t="shared" si="4"/>
      </c>
      <c r="AD63" s="9176">
        <f t="shared" si="15"/>
      </c>
      <c r="AE63" s="9185">
        <f t="shared" si="20"/>
      </c>
      <c r="AF63" s="9178">
        <f>VLOOKUP(C63,'Data Products'!$A:$J,10,0)</f>
      </c>
      <c r="AG63" s="9179">
        <f t="shared" si="6"/>
      </c>
      <c r="AH63" s="9179">
        <f t="shared" si="8"/>
      </c>
      <c r="AI63" s="9191"/>
      <c r="AJ63" s="9182"/>
      <c r="AK63" s="9182">
        <v>150</v>
      </c>
      <c r="AL63" s="9181"/>
      <c r="AM63" s="9182"/>
      <c r="AN63" s="9182"/>
    </row>
    <row r="64">
      <c r="A64" s="9229">
        <v>11</v>
      </c>
      <c r="B64" s="9168" t="s">
        <v>11198</v>
      </c>
      <c r="C64" s="9168" t="s">
        <v>11289</v>
      </c>
      <c r="D64" s="9169">
        <v>245</v>
      </c>
      <c r="E64" s="9183">
        <v>245</v>
      </c>
      <c r="F64" s="9230"/>
      <c r="G64" s="9231">
        <f>VLOOKUP(C64,'Data Products'!$A:$J,2,0)</f>
      </c>
      <c r="H64" s="9232">
        <f t="shared" si="12"/>
      </c>
      <c r="I64" s="9208">
        <v>45716</v>
      </c>
      <c r="J64" s="9173">
        <f t="shared" si="18"/>
      </c>
      <c r="K64" s="9169">
        <v>37</v>
      </c>
      <c r="L64" s="9169">
        <v>109</v>
      </c>
      <c r="M64" s="9169">
        <v>0</v>
      </c>
      <c r="N64" s="9169">
        <v>0</v>
      </c>
      <c r="O64" s="9168" t="s">
        <v>11211</v>
      </c>
      <c r="P64" s="9206"/>
      <c r="Q64" s="9206"/>
      <c r="R64" s="9234"/>
      <c r="S64" s="9206"/>
      <c r="T64" s="9206"/>
      <c r="U64" s="9206"/>
      <c r="V64" s="9206"/>
      <c r="W64" s="9206"/>
      <c r="X64" s="9206"/>
      <c r="Y64" s="9206"/>
      <c r="Z64" s="9206"/>
      <c r="AA64" s="9206"/>
      <c r="AB64" s="9235">
        <f t="shared" si="1"/>
      </c>
      <c r="AC64" s="9193">
        <f t="shared" si="4"/>
      </c>
      <c r="AD64" s="9176">
        <f t="shared" si="15"/>
      </c>
      <c r="AE64" s="9194">
        <f t="shared" si="20"/>
      </c>
      <c r="AF64" s="9178">
        <f>VLOOKUP(C64,'Data Products'!$A:$J,10,0)</f>
      </c>
      <c r="AG64" s="9179">
        <f t="shared" si="6"/>
      </c>
      <c r="AH64" s="9179">
        <f t="shared" si="8"/>
      </c>
      <c r="AI64" s="9191"/>
      <c r="AJ64" s="9182"/>
      <c r="AK64" s="9182"/>
      <c r="AL64" s="9181"/>
      <c r="AM64" s="9182"/>
      <c r="AN64" s="9182"/>
    </row>
    <row r="65">
      <c r="A65" s="9229">
        <v>12</v>
      </c>
      <c r="B65" s="9168" t="s">
        <v>11198</v>
      </c>
      <c r="C65" s="9168" t="s">
        <v>11290</v>
      </c>
      <c r="D65" s="9169">
        <v>332</v>
      </c>
      <c r="E65" s="9183">
        <v>332</v>
      </c>
      <c r="F65" s="9230"/>
      <c r="G65" s="9231">
        <f>VLOOKUP(C65,'Data Products'!$A:$J,2,0)</f>
      </c>
      <c r="H65" s="9232">
        <f t="shared" si="12"/>
      </c>
      <c r="I65" s="9208">
        <v>45716</v>
      </c>
      <c r="J65" s="9173">
        <f t="shared" si="18"/>
      </c>
      <c r="K65" s="9169">
        <v>9</v>
      </c>
      <c r="L65" s="9169">
        <v>24</v>
      </c>
      <c r="M65" s="9169">
        <v>0</v>
      </c>
      <c r="N65" s="9169">
        <v>0</v>
      </c>
      <c r="O65" s="9168" t="s">
        <v>11211</v>
      </c>
      <c r="P65" s="9206"/>
      <c r="Q65" s="9206"/>
      <c r="R65" s="9234"/>
      <c r="S65" s="9206"/>
      <c r="T65" s="9206"/>
      <c r="U65" s="9206"/>
      <c r="V65" s="9206"/>
      <c r="W65" s="9206"/>
      <c r="X65" s="9206"/>
      <c r="Y65" s="9206"/>
      <c r="Z65" s="9206"/>
      <c r="AA65" s="9206"/>
      <c r="AB65" s="9235">
        <f t="shared" si="1"/>
      </c>
      <c r="AC65" s="9193">
        <f t="shared" si="4"/>
      </c>
      <c r="AD65" s="9176">
        <f t="shared" si="15"/>
      </c>
      <c r="AE65" s="9194">
        <f t="shared" si="20"/>
      </c>
      <c r="AF65" s="9178">
        <f>VLOOKUP(C65,'Data Products'!$A:$J,10,0)</f>
      </c>
      <c r="AG65" s="9179">
        <f t="shared" si="6"/>
      </c>
      <c r="AH65" s="9179">
        <f t="shared" si="8"/>
      </c>
      <c r="AI65" s="9191"/>
      <c r="AJ65" s="9182"/>
      <c r="AK65" s="9182"/>
      <c r="AL65" s="9181"/>
      <c r="AM65" s="9182"/>
      <c r="AN65" s="9182"/>
    </row>
    <row customHeight="true" hidden="true" ht="18" r="66">
      <c r="A66" s="9229">
        <v>13</v>
      </c>
      <c r="B66" s="9168" t="s">
        <v>11227</v>
      </c>
      <c r="C66" s="9168" t="s">
        <v>11291</v>
      </c>
      <c r="D66" s="9169">
        <v>0</v>
      </c>
      <c r="E66" s="9183">
        <v>0</v>
      </c>
      <c r="F66" s="9230"/>
      <c r="G66" s="9231">
        <f>VLOOKUP(C66,'Data Products'!$A:$J,2,0)</f>
      </c>
      <c r="H66" s="9240">
        <f t="shared" si="12"/>
      </c>
      <c r="I66" s="9172">
        <v>45363</v>
      </c>
      <c r="J66" s="9173">
        <f t="shared" si="18"/>
      </c>
      <c r="K66" s="9169">
        <v>0</v>
      </c>
      <c r="L66" s="9169">
        <v>0</v>
      </c>
      <c r="M66" s="9169">
        <v>0</v>
      </c>
      <c r="N66" s="9169">
        <v>0</v>
      </c>
      <c r="O66" s="9168" t="s">
        <v>11211</v>
      </c>
      <c r="P66" s="9206"/>
      <c r="Q66" s="9206"/>
      <c r="R66" s="9234"/>
      <c r="S66" s="9206"/>
      <c r="T66" s="9206"/>
      <c r="U66" s="9206"/>
      <c r="V66" s="9206"/>
      <c r="W66" s="9206"/>
      <c r="X66" s="9206"/>
      <c r="Y66" s="9206"/>
      <c r="Z66" s="9206"/>
      <c r="AA66" s="9206"/>
      <c r="AB66" s="9235">
        <f t="shared" si="1"/>
      </c>
      <c r="AC66" s="9184">
        <f t="shared" si="4"/>
      </c>
      <c r="AD66" s="9176">
        <f t="shared" si="15"/>
      </c>
      <c r="AE66" s="9185">
        <f t="shared" si="20"/>
      </c>
      <c r="AF66" s="9178">
        <f>VLOOKUP(C66,'Data Products'!$A:$J,10,0)</f>
      </c>
      <c r="AG66" s="9179">
        <f t="shared" si="6"/>
      </c>
      <c r="AH66" s="9179">
        <f t="shared" si="8"/>
      </c>
      <c r="AI66" s="9181"/>
      <c r="AJ66" s="9182"/>
      <c r="AK66" s="9182"/>
      <c r="AL66" s="9181"/>
      <c r="AM66" s="9182"/>
      <c r="AN66" s="9182"/>
    </row>
    <row r="67">
      <c r="A67" s="9229">
        <v>14</v>
      </c>
      <c r="B67" s="9168" t="s">
        <v>11198</v>
      </c>
      <c r="C67" s="9168" t="s">
        <v>11292</v>
      </c>
      <c r="D67" s="9169">
        <v>65</v>
      </c>
      <c r="E67" s="9183">
        <v>65</v>
      </c>
      <c r="F67" s="9230"/>
      <c r="G67" s="9231">
        <f>VLOOKUP(C67,'Data Products'!$A:$J,2,0)</f>
      </c>
      <c r="H67" s="9232">
        <f t="shared" si="12"/>
      </c>
      <c r="I67" s="9172">
        <v>45617</v>
      </c>
      <c r="J67" s="9173">
        <f t="shared" si="18"/>
      </c>
      <c r="K67" s="9169">
        <v>8</v>
      </c>
      <c r="L67" s="9169">
        <v>11</v>
      </c>
      <c r="M67" s="9169">
        <v>300</v>
      </c>
      <c r="N67" s="9169">
        <v>500</v>
      </c>
      <c r="O67" s="9168" t="s">
        <v>11211</v>
      </c>
      <c r="P67" s="9206"/>
      <c r="Q67" s="9206"/>
      <c r="R67" s="9234"/>
      <c r="S67" s="9206"/>
      <c r="T67" s="9206"/>
      <c r="U67" s="9206"/>
      <c r="V67" s="9206"/>
      <c r="W67" s="9206"/>
      <c r="X67" s="9206"/>
      <c r="Y67" s="9206"/>
      <c r="Z67" s="9206"/>
      <c r="AA67" s="9206"/>
      <c r="AB67" s="9235">
        <f t="shared" si="1"/>
      </c>
      <c r="AC67" s="9193">
        <f t="shared" si="4"/>
      </c>
      <c r="AD67" s="9176">
        <f t="shared" si="15"/>
      </c>
      <c r="AE67" s="9194">
        <f t="shared" si="20"/>
      </c>
      <c r="AF67" s="9178">
        <f>VLOOKUP(C67,'Data Products'!$A:$J,10,0)</f>
      </c>
      <c r="AG67" s="9179">
        <f t="shared" si="6"/>
      </c>
      <c r="AH67" s="9179">
        <f t="shared" si="8"/>
      </c>
      <c r="AI67" s="9191"/>
      <c r="AJ67" s="9182"/>
      <c r="AK67" s="9182"/>
      <c r="AL67" s="9181"/>
      <c r="AM67" s="9182"/>
      <c r="AN67" s="9182"/>
    </row>
    <row r="68">
      <c r="A68" s="9229">
        <v>15</v>
      </c>
      <c r="B68" s="9168" t="s">
        <v>11198</v>
      </c>
      <c r="C68" s="9168" t="s">
        <v>11293</v>
      </c>
      <c r="D68" s="9169">
        <v>474</v>
      </c>
      <c r="E68" s="9183">
        <v>474</v>
      </c>
      <c r="F68" s="9230"/>
      <c r="G68" s="9231">
        <f>VLOOKUP(C68,'Data Products'!$A:$J,2,0)</f>
      </c>
      <c r="H68" s="9232">
        <f t="shared" si="12"/>
      </c>
      <c r="I68" s="9172">
        <v>45667</v>
      </c>
      <c r="J68" s="9173">
        <f t="shared" si="18"/>
      </c>
      <c r="K68" s="9169">
        <v>46</v>
      </c>
      <c r="L68" s="9169">
        <v>81</v>
      </c>
      <c r="M68" s="9169">
        <v>1000</v>
      </c>
      <c r="N68" s="9169">
        <v>2000</v>
      </c>
      <c r="O68" s="9168" t="s">
        <v>11211</v>
      </c>
      <c r="P68" s="9206"/>
      <c r="Q68" s="9206"/>
      <c r="R68" s="9234"/>
      <c r="S68" s="9206"/>
      <c r="T68" s="9206"/>
      <c r="U68" s="9206"/>
      <c r="V68" s="9206"/>
      <c r="W68" s="9206"/>
      <c r="X68" s="9206"/>
      <c r="Y68" s="9206"/>
      <c r="Z68" s="9206"/>
      <c r="AA68" s="9206"/>
      <c r="AB68" s="9235">
        <f t="shared" si="1"/>
      </c>
      <c r="AC68" s="9193">
        <f t="shared" si="4"/>
      </c>
      <c r="AD68" s="9176">
        <f t="shared" si="15"/>
      </c>
      <c r="AE68" s="9194">
        <f t="shared" si="20"/>
      </c>
      <c r="AF68" s="9178">
        <f>VLOOKUP(C68,'Data Products'!$A:$J,10,0)</f>
      </c>
      <c r="AG68" s="9179">
        <f t="shared" si="6"/>
      </c>
      <c r="AH68" s="9179">
        <f t="shared" si="8"/>
      </c>
      <c r="AI68" s="9191"/>
      <c r="AJ68" s="9182"/>
      <c r="AK68" s="9182">
        <v>340</v>
      </c>
      <c r="AL68" s="9181"/>
      <c r="AM68" s="9182"/>
      <c r="AN68" s="9182"/>
    </row>
    <row customHeight="true" hidden="true" ht="18" r="69">
      <c r="A69" s="9229">
        <v>16</v>
      </c>
      <c r="B69" s="9168" t="s">
        <v>11201</v>
      </c>
      <c r="C69" s="9168" t="s">
        <v>11294</v>
      </c>
      <c r="D69" s="9169">
        <v>0</v>
      </c>
      <c r="E69" s="9183">
        <v>0</v>
      </c>
      <c r="F69" s="9230"/>
      <c r="G69" s="9231">
        <f>VLOOKUP(C69,'Data Products'!$A:$J,2,0)</f>
      </c>
      <c r="H69" s="9240">
        <f t="shared" si="12"/>
      </c>
      <c r="I69" s="9172">
        <v>45668</v>
      </c>
      <c r="J69" s="9173">
        <f t="shared" si="18"/>
      </c>
      <c r="K69" s="9169">
        <v>0</v>
      </c>
      <c r="L69" s="9169">
        <v>0</v>
      </c>
      <c r="M69" s="9169">
        <v>0</v>
      </c>
      <c r="N69" s="9169">
        <v>0</v>
      </c>
      <c r="O69" s="9168" t="s">
        <v>11230</v>
      </c>
      <c r="P69" s="9206"/>
      <c r="Q69" s="9206"/>
      <c r="R69" s="9234"/>
      <c r="S69" s="9206"/>
      <c r="T69" s="9206"/>
      <c r="U69" s="9206"/>
      <c r="V69" s="9206"/>
      <c r="W69" s="9206"/>
      <c r="X69" s="9206"/>
      <c r="Y69" s="9206"/>
      <c r="Z69" s="9206"/>
      <c r="AA69" s="9206"/>
      <c r="AB69" s="9235">
        <f t="shared" si="1"/>
      </c>
      <c r="AC69" s="9184">
        <f t="shared" si="4"/>
      </c>
      <c r="AD69" s="9176">
        <f t="shared" si="15"/>
      </c>
      <c r="AE69" s="9185">
        <f t="shared" si="20"/>
      </c>
      <c r="AF69" s="9178">
        <f>VLOOKUP(C69,'Data Products'!$A:$J,10,0)</f>
      </c>
      <c r="AG69" s="9179">
        <f t="shared" si="6"/>
      </c>
      <c r="AH69" s="9179">
        <f t="shared" si="8"/>
      </c>
      <c r="AI69" s="9191"/>
      <c r="AJ69" s="9182"/>
      <c r="AK69" s="9182"/>
      <c r="AL69" s="9181"/>
      <c r="AM69" s="9182"/>
      <c r="AN69" s="9182"/>
    </row>
    <row customHeight="true" hidden="true" ht="18" r="70">
      <c r="A70" s="9229">
        <v>17</v>
      </c>
      <c r="B70" s="9168" t="s">
        <v>11201</v>
      </c>
      <c r="C70" s="9168" t="s">
        <v>11295</v>
      </c>
      <c r="D70" s="9169">
        <v>0</v>
      </c>
      <c r="E70" s="9183">
        <v>0</v>
      </c>
      <c r="F70" s="9230"/>
      <c r="G70" s="9231">
        <f>VLOOKUP(C70,'Data Products'!$A:$J,2,0)</f>
      </c>
      <c r="H70" s="9240">
        <f t="shared" si="12"/>
      </c>
      <c r="I70" s="9172">
        <v>45669</v>
      </c>
      <c r="J70" s="9173">
        <f t="shared" si="18"/>
      </c>
      <c r="K70" s="9169">
        <v>2</v>
      </c>
      <c r="L70" s="9169">
        <v>4</v>
      </c>
      <c r="M70" s="9169">
        <v>4000</v>
      </c>
      <c r="N70" s="9169">
        <v>8000</v>
      </c>
      <c r="O70" s="9168" t="s">
        <v>11230</v>
      </c>
      <c r="P70" s="9206"/>
      <c r="Q70" s="9206"/>
      <c r="R70" s="9234"/>
      <c r="S70" s="9206"/>
      <c r="T70" s="9206"/>
      <c r="U70" s="9206"/>
      <c r="V70" s="9206"/>
      <c r="W70" s="9206"/>
      <c r="X70" s="9206"/>
      <c r="Y70" s="9206"/>
      <c r="Z70" s="9206"/>
      <c r="AA70" s="9206"/>
      <c r="AB70" s="9235">
        <f t="shared" si="1"/>
      </c>
      <c r="AC70" s="9189">
        <f t="shared" si="4"/>
      </c>
      <c r="AD70" s="9176">
        <f t="shared" si="15"/>
      </c>
      <c r="AE70" s="9190">
        <f t="shared" si="20"/>
      </c>
      <c r="AF70" s="9178">
        <f>VLOOKUP(C70,'Data Products'!$A:$J,10,0)</f>
      </c>
      <c r="AG70" s="9179">
        <f t="shared" si="6"/>
      </c>
      <c r="AH70" s="9179">
        <f t="shared" si="8"/>
      </c>
      <c r="AI70" s="9191"/>
      <c r="AJ70" s="9182"/>
      <c r="AK70" s="9182">
        <v>3620</v>
      </c>
      <c r="AL70" s="9181"/>
      <c r="AM70" s="9182"/>
      <c r="AN70" s="9182"/>
    </row>
    <row customHeight="true" hidden="true" ht="18" r="71">
      <c r="A71" s="9229">
        <v>18</v>
      </c>
      <c r="B71" s="9168" t="s">
        <v>11201</v>
      </c>
      <c r="C71" s="9168" t="s">
        <v>11296</v>
      </c>
      <c r="D71" s="9169">
        <v>0</v>
      </c>
      <c r="E71" s="9183">
        <v>0</v>
      </c>
      <c r="F71" s="9230"/>
      <c r="G71" s="9231">
        <f>VLOOKUP(C71,'Data Products'!$A:$J,2,0)</f>
      </c>
      <c r="H71" s="9240">
        <f t="shared" si="12"/>
      </c>
      <c r="I71" s="9172">
        <v>45670</v>
      </c>
      <c r="J71" s="9173">
        <f t="shared" si="18"/>
      </c>
      <c r="K71" s="9169">
        <v>0</v>
      </c>
      <c r="L71" s="9169">
        <v>0</v>
      </c>
      <c r="M71" s="9169">
        <v>0</v>
      </c>
      <c r="N71" s="9169">
        <v>0</v>
      </c>
      <c r="O71" s="9168" t="s">
        <v>11230</v>
      </c>
      <c r="P71" s="9206"/>
      <c r="Q71" s="9206"/>
      <c r="R71" s="9234"/>
      <c r="S71" s="9206"/>
      <c r="T71" s="9206"/>
      <c r="U71" s="9206"/>
      <c r="V71" s="9206"/>
      <c r="W71" s="9206"/>
      <c r="X71" s="9206"/>
      <c r="Y71" s="9206"/>
      <c r="Z71" s="9206"/>
      <c r="AA71" s="9206"/>
      <c r="AB71" s="9235">
        <f t="shared" si="1"/>
      </c>
      <c r="AC71" s="9184">
        <f t="shared" si="4"/>
      </c>
      <c r="AD71" s="9176">
        <f t="shared" si="15"/>
      </c>
      <c r="AE71" s="9185">
        <f t="shared" si="20"/>
      </c>
      <c r="AF71" s="9178">
        <f>VLOOKUP(C71,'Data Products'!$A:$J,10,0)</f>
      </c>
      <c r="AG71" s="9179">
        <f t="shared" si="6"/>
      </c>
      <c r="AH71" s="9179">
        <f t="shared" si="8"/>
      </c>
      <c r="AI71" s="9191"/>
      <c r="AJ71" s="9182"/>
      <c r="AK71" s="9182"/>
      <c r="AL71" s="9181"/>
      <c r="AM71" s="9182"/>
      <c r="AN71" s="9182"/>
    </row>
    <row r="72">
      <c r="A72" s="9229">
        <v>19</v>
      </c>
      <c r="B72" s="9168" t="s">
        <v>11198</v>
      </c>
      <c r="C72" s="9168" t="s">
        <v>11297</v>
      </c>
      <c r="D72" s="9169">
        <v>4453</v>
      </c>
      <c r="E72" s="9183">
        <v>4453</v>
      </c>
      <c r="F72" s="9230"/>
      <c r="G72" s="9231">
        <f>VLOOKUP(C72,'Data Products'!$A:$J,2,0)</f>
      </c>
      <c r="H72" s="9232">
        <f t="shared" si="12"/>
      </c>
      <c r="I72" s="9172">
        <v>45671</v>
      </c>
      <c r="J72" s="9173">
        <f t="shared" si="18"/>
      </c>
      <c r="K72" s="9169">
        <v>2530</v>
      </c>
      <c r="L72" s="9169">
        <v>4997</v>
      </c>
      <c r="M72" s="9169">
        <v>0</v>
      </c>
      <c r="N72" s="9169">
        <v>0</v>
      </c>
      <c r="O72" s="9168" t="s">
        <v>11298</v>
      </c>
      <c r="P72" s="9206"/>
      <c r="Q72" s="9206"/>
      <c r="R72" s="9234"/>
      <c r="S72" s="9206"/>
      <c r="T72" s="9206"/>
      <c r="U72" s="9206"/>
      <c r="V72" s="9206"/>
      <c r="W72" s="9206"/>
      <c r="X72" s="9206"/>
      <c r="Y72" s="9206"/>
      <c r="Z72" s="9206"/>
      <c r="AA72" s="9206"/>
      <c r="AB72" s="9235">
        <f t="shared" si="1"/>
      </c>
      <c r="AC72" s="9189">
        <f t="shared" si="4"/>
      </c>
      <c r="AD72" s="9176">
        <f t="shared" si="15"/>
      </c>
      <c r="AE72" s="9190">
        <f t="shared" si="20"/>
      </c>
      <c r="AF72" s="9178">
        <f>VLOOKUP(C72,'Data Products'!$A:$J,10,0)</f>
      </c>
      <c r="AG72" s="9179">
        <f t="shared" si="6"/>
      </c>
      <c r="AH72" s="9179">
        <f t="shared" si="8"/>
      </c>
      <c r="AI72" s="9241" t="s">
        <v>11299</v>
      </c>
      <c r="AJ72" s="9182"/>
      <c r="AK72" s="9182"/>
      <c r="AL72" s="9181"/>
      <c r="AM72" s="9182"/>
      <c r="AN72" s="9182"/>
    </row>
    <row r="73">
      <c r="A73" s="9229">
        <v>20</v>
      </c>
      <c r="B73" s="9168" t="s">
        <v>11198</v>
      </c>
      <c r="C73" s="9168" t="s">
        <v>11300</v>
      </c>
      <c r="D73" s="9169">
        <v>5926</v>
      </c>
      <c r="E73" s="9183">
        <v>5926</v>
      </c>
      <c r="F73" s="9230"/>
      <c r="G73" s="9231">
        <f>VLOOKUP(C73,'Data Products'!$A:$J,2,0)</f>
      </c>
      <c r="H73" s="9232">
        <f t="shared" si="12"/>
      </c>
      <c r="I73" s="9208">
        <v>45980</v>
      </c>
      <c r="J73" s="9173">
        <f t="shared" si="18"/>
      </c>
      <c r="K73" s="9169">
        <v>1994</v>
      </c>
      <c r="L73" s="9169">
        <v>3783</v>
      </c>
      <c r="M73" s="9169">
        <v>0</v>
      </c>
      <c r="N73" s="9169">
        <v>0</v>
      </c>
      <c r="O73" s="9168" t="s">
        <v>11298</v>
      </c>
      <c r="P73" s="9206"/>
      <c r="Q73" s="9206"/>
      <c r="R73" s="9234"/>
      <c r="S73" s="9206"/>
      <c r="T73" s="9206"/>
      <c r="U73" s="9206"/>
      <c r="V73" s="9206"/>
      <c r="W73" s="9206"/>
      <c r="X73" s="9206"/>
      <c r="Y73" s="9206"/>
      <c r="Z73" s="9206"/>
      <c r="AA73" s="9206"/>
      <c r="AB73" s="9235">
        <f t="shared" si="1"/>
      </c>
      <c r="AC73" s="9189">
        <f t="shared" si="4"/>
      </c>
      <c r="AD73" s="9176">
        <f t="shared" si="15"/>
      </c>
      <c r="AE73" s="9190">
        <f t="shared" si="20"/>
      </c>
      <c r="AF73" s="9178">
        <f>VLOOKUP(C73,'Data Products'!$A:$J,10,0)</f>
      </c>
      <c r="AG73" s="9179">
        <f t="shared" si="6"/>
      </c>
      <c r="AH73" s="9179">
        <f t="shared" si="8"/>
      </c>
      <c r="AI73" s="9196" t="s">
        <v>11299</v>
      </c>
      <c r="AJ73" s="9182"/>
      <c r="AK73" s="9182"/>
      <c r="AL73" s="9181"/>
      <c r="AM73" s="9182"/>
      <c r="AN73" s="9182"/>
    </row>
    <row r="74">
      <c r="A74" s="9229">
        <v>21</v>
      </c>
      <c r="B74" s="9168" t="s">
        <v>11198</v>
      </c>
      <c r="C74" s="9168" t="s">
        <v>11301</v>
      </c>
      <c r="D74" s="9169">
        <v>43</v>
      </c>
      <c r="E74" s="9183">
        <v>43</v>
      </c>
      <c r="F74" s="9230"/>
      <c r="G74" s="9231">
        <f>VLOOKUP(C74,'Data Products'!$A:$J,2,0)</f>
      </c>
      <c r="H74" s="9232">
        <f t="shared" si="12"/>
      </c>
      <c r="I74" s="9208">
        <v>45895</v>
      </c>
      <c r="J74" s="9173">
        <f t="shared" si="18"/>
      </c>
      <c r="K74" s="9169">
        <v>1</v>
      </c>
      <c r="L74" s="9169">
        <v>2</v>
      </c>
      <c r="M74" s="9169">
        <v>0</v>
      </c>
      <c r="N74" s="9169">
        <v>0</v>
      </c>
      <c r="O74" s="9168" t="s">
        <v>11302</v>
      </c>
      <c r="P74" s="9206"/>
      <c r="Q74" s="9206"/>
      <c r="R74" s="9234"/>
      <c r="S74" s="9206"/>
      <c r="T74" s="9206"/>
      <c r="U74" s="9206"/>
      <c r="V74" s="9206"/>
      <c r="W74" s="9206"/>
      <c r="X74" s="9206"/>
      <c r="Y74" s="9206"/>
      <c r="Z74" s="9206"/>
      <c r="AA74" s="9206"/>
      <c r="AB74" s="9235">
        <f t="shared" si="1"/>
      </c>
      <c r="AC74" s="9189">
        <f t="shared" si="4"/>
      </c>
      <c r="AD74" s="9176">
        <f t="shared" si="15"/>
      </c>
      <c r="AE74" s="9190">
        <f t="shared" si="20"/>
      </c>
      <c r="AF74" s="9178">
        <f>VLOOKUP(C74,'Data Products'!$A:$J,10,0)</f>
      </c>
      <c r="AG74" s="9179">
        <f t="shared" si="6"/>
      </c>
      <c r="AH74" s="9179">
        <f t="shared" si="8"/>
      </c>
      <c r="AI74" s="9191" t="s">
        <v>11303</v>
      </c>
      <c r="AJ74" s="9182"/>
      <c r="AK74" s="9182"/>
      <c r="AL74" s="9181"/>
      <c r="AM74" s="9182"/>
      <c r="AN74" s="9182"/>
    </row>
    <row customHeight="true" hidden="true" ht="18" r="75">
      <c r="A75" s="9229">
        <v>22</v>
      </c>
      <c r="B75" s="9168" t="s">
        <v>11201</v>
      </c>
      <c r="C75" s="9168" t="s">
        <v>11304</v>
      </c>
      <c r="D75" s="9169">
        <v>0</v>
      </c>
      <c r="E75" s="9183">
        <v>0</v>
      </c>
      <c r="F75" s="9230"/>
      <c r="G75" s="9231">
        <f>VLOOKUP(C75,'Data Products'!$A:$J,2,0)</f>
      </c>
      <c r="H75" s="9232">
        <f t="shared" si="12"/>
      </c>
      <c r="I75" s="9208">
        <v>45994</v>
      </c>
      <c r="J75" s="9173">
        <f t="shared" si="18"/>
      </c>
      <c r="K75" s="9169">
        <v>0</v>
      </c>
      <c r="L75" s="9169">
        <v>0</v>
      </c>
      <c r="M75" s="9169">
        <v>0</v>
      </c>
      <c r="N75" s="9169">
        <v>0</v>
      </c>
      <c r="O75" s="9168" t="s">
        <v>11305</v>
      </c>
      <c r="P75" s="9206"/>
      <c r="Q75" s="9206"/>
      <c r="R75" s="9234"/>
      <c r="S75" s="9206"/>
      <c r="T75" s="9206"/>
      <c r="U75" s="9206"/>
      <c r="V75" s="9206"/>
      <c r="W75" s="9206"/>
      <c r="X75" s="9206"/>
      <c r="Y75" s="9206"/>
      <c r="Z75" s="9206"/>
      <c r="AA75" s="9206"/>
      <c r="AB75" s="9235">
        <f t="shared" si="1"/>
      </c>
      <c r="AC75" s="9189">
        <f t="shared" si="4"/>
      </c>
      <c r="AD75" s="9176">
        <f t="shared" si="15"/>
      </c>
      <c r="AE75" s="9190">
        <f t="shared" si="20"/>
      </c>
      <c r="AF75" s="9178">
        <f>VLOOKUP(C75,'Data Products'!$A:$J,10,0)</f>
      </c>
      <c r="AG75" s="9179">
        <f t="shared" si="6"/>
      </c>
      <c r="AH75" s="9179">
        <f t="shared" si="8"/>
      </c>
      <c r="AI75" s="9191"/>
      <c r="AJ75" s="9182"/>
      <c r="AK75" s="9182"/>
      <c r="AL75" s="9181"/>
      <c r="AM75" s="9182"/>
      <c r="AN75" s="9182"/>
    </row>
    <row customHeight="true" hidden="true" ht="18" r="76">
      <c r="A76" s="9229">
        <v>23</v>
      </c>
      <c r="B76" s="9168" t="s">
        <v>11201</v>
      </c>
      <c r="C76" s="9168" t="s">
        <v>11306</v>
      </c>
      <c r="D76" s="9169">
        <v>0</v>
      </c>
      <c r="E76" s="9183">
        <v>0</v>
      </c>
      <c r="F76" s="9230"/>
      <c r="G76" s="9231">
        <f>VLOOKUP(C76,'Data Products'!$A:$J,2,0)</f>
      </c>
      <c r="H76" s="9240">
        <f t="shared" si="12"/>
      </c>
      <c r="I76" s="9208">
        <v>45749</v>
      </c>
      <c r="J76" s="9173">
        <f t="shared" si="18"/>
      </c>
      <c r="K76" s="9169">
        <v>0</v>
      </c>
      <c r="L76" s="9169">
        <v>0</v>
      </c>
      <c r="M76" s="9169">
        <v>0</v>
      </c>
      <c r="N76" s="9169">
        <v>0</v>
      </c>
      <c r="O76" s="9168" t="s">
        <v>11203</v>
      </c>
      <c r="P76" s="9206"/>
      <c r="Q76" s="9206"/>
      <c r="R76" s="9234"/>
      <c r="S76" s="9206"/>
      <c r="T76" s="9206"/>
      <c r="U76" s="9206"/>
      <c r="V76" s="9206"/>
      <c r="W76" s="9206"/>
      <c r="X76" s="9206"/>
      <c r="Y76" s="9206"/>
      <c r="Z76" s="9206"/>
      <c r="AA76" s="9206"/>
      <c r="AB76" s="9235">
        <f t="shared" si="1"/>
      </c>
      <c r="AC76" s="9189">
        <f t="shared" si="4"/>
      </c>
      <c r="AD76" s="9176">
        <f t="shared" si="15"/>
      </c>
      <c r="AE76" s="9190">
        <f t="shared" si="20"/>
      </c>
      <c r="AF76" s="9178">
        <f>VLOOKUP(C76,'Data Products'!$A:$J,10,0)</f>
      </c>
      <c r="AG76" s="9179">
        <f t="shared" si="6"/>
      </c>
      <c r="AH76" s="9179">
        <f t="shared" si="8"/>
      </c>
      <c r="AI76" s="9191" t="s">
        <v>11307</v>
      </c>
      <c r="AJ76" s="9182"/>
      <c r="AK76" s="9182"/>
      <c r="AL76" s="9181"/>
      <c r="AM76" s="9182"/>
      <c r="AN76" s="9182"/>
    </row>
    <row customHeight="true" hidden="true" ht="18" r="77">
      <c r="A77" s="9229">
        <v>24</v>
      </c>
      <c r="B77" s="9168" t="s">
        <v>11201</v>
      </c>
      <c r="C77" s="9168" t="s">
        <v>11308</v>
      </c>
      <c r="D77" s="9169">
        <v>0</v>
      </c>
      <c r="E77" s="9183">
        <v>0</v>
      </c>
      <c r="F77" s="9230"/>
      <c r="G77" s="9231">
        <f>VLOOKUP(C77,'Data Products'!$A:$J,2,0)</f>
      </c>
      <c r="H77" s="9240">
        <f t="shared" si="12"/>
      </c>
      <c r="I77" s="9208">
        <v>45749</v>
      </c>
      <c r="J77" s="9173">
        <f t="shared" si="18"/>
      </c>
      <c r="K77" s="9169">
        <v>0</v>
      </c>
      <c r="L77" s="9169">
        <v>0</v>
      </c>
      <c r="M77" s="9169">
        <v>0</v>
      </c>
      <c r="N77" s="9169">
        <v>0</v>
      </c>
      <c r="O77" s="9168" t="s">
        <v>11203</v>
      </c>
      <c r="P77" s="9206"/>
      <c r="Q77" s="9206"/>
      <c r="R77" s="9234"/>
      <c r="S77" s="9206"/>
      <c r="T77" s="9206"/>
      <c r="U77" s="9206"/>
      <c r="V77" s="9206"/>
      <c r="W77" s="9206"/>
      <c r="X77" s="9206"/>
      <c r="Y77" s="9206"/>
      <c r="Z77" s="9206"/>
      <c r="AA77" s="9206"/>
      <c r="AB77" s="9235">
        <f t="shared" si="1"/>
      </c>
      <c r="AC77" s="9189">
        <f t="shared" si="4"/>
      </c>
      <c r="AD77" s="9176">
        <f t="shared" si="15"/>
      </c>
      <c r="AE77" s="9190">
        <f t="shared" si="20"/>
      </c>
      <c r="AF77" s="9178">
        <f>VLOOKUP(C77,'Data Products'!$A:$J,10,0)</f>
      </c>
      <c r="AG77" s="9179">
        <f t="shared" si="6"/>
      </c>
      <c r="AH77" s="9179">
        <f t="shared" si="8"/>
      </c>
      <c r="AI77" s="9191"/>
      <c r="AJ77" s="9182"/>
      <c r="AK77" s="9182"/>
      <c r="AL77" s="9181"/>
      <c r="AM77" s="9182"/>
      <c r="AN77" s="9182"/>
    </row>
    <row customHeight="true" hidden="true" ht="18" r="78">
      <c r="A78" s="9229">
        <v>25</v>
      </c>
      <c r="B78" s="9168" t="s">
        <v>11201</v>
      </c>
      <c r="C78" s="9168" t="s">
        <v>11309</v>
      </c>
      <c r="D78" s="9169">
        <v>0</v>
      </c>
      <c r="E78" s="9183">
        <v>0</v>
      </c>
      <c r="F78" s="9230" t="s">
        <v>11310</v>
      </c>
      <c r="G78" s="9231">
        <f>VLOOKUP(C78,'Data Products'!$A:$J,2,0)</f>
      </c>
      <c r="H78" s="9240">
        <f t="shared" si="12"/>
      </c>
      <c r="I78" s="9172">
        <v>45650</v>
      </c>
      <c r="J78" s="9173">
        <f t="shared" si="18"/>
      </c>
      <c r="K78" s="9169">
        <v>0</v>
      </c>
      <c r="L78" s="9169">
        <v>0</v>
      </c>
      <c r="M78" s="9169">
        <v>0</v>
      </c>
      <c r="N78" s="9169">
        <v>0</v>
      </c>
      <c r="O78" s="9168" t="s">
        <v>11241</v>
      </c>
      <c r="P78" s="9206"/>
      <c r="Q78" s="9206"/>
      <c r="R78" s="9242"/>
      <c r="S78" s="9206"/>
      <c r="T78" s="9206"/>
      <c r="U78" s="9206"/>
      <c r="V78" s="9206"/>
      <c r="W78" s="9206"/>
      <c r="X78" s="9206"/>
      <c r="Y78" s="9206"/>
      <c r="Z78" s="9206"/>
      <c r="AA78" s="9206"/>
      <c r="AB78" s="9235">
        <f t="shared" si="1"/>
      </c>
      <c r="AC78" s="9189">
        <f t="shared" si="4"/>
      </c>
      <c r="AD78" s="9176">
        <f t="shared" si="15"/>
      </c>
      <c r="AE78" s="9190">
        <f t="shared" si="20"/>
      </c>
      <c r="AF78" s="9178">
        <f>VLOOKUP(C78,'Data Products'!$A:$J,10,0)</f>
      </c>
      <c r="AG78" s="9179">
        <f t="shared" si="6"/>
      </c>
      <c r="AH78" s="9179">
        <f t="shared" si="8"/>
      </c>
      <c r="AI78" s="9181"/>
      <c r="AJ78" s="9182"/>
      <c r="AK78" s="9182">
        <v>50</v>
      </c>
      <c r="AL78" s="9181"/>
      <c r="AM78" s="9182"/>
      <c r="AN78" s="9182"/>
    </row>
    <row customHeight="true" hidden="true" ht="18" r="79">
      <c r="A79" s="9229">
        <v>26</v>
      </c>
      <c r="B79" s="9168" t="s">
        <v>11201</v>
      </c>
      <c r="C79" s="9168" t="s">
        <v>11311</v>
      </c>
      <c r="D79" s="9169">
        <v>0</v>
      </c>
      <c r="E79" s="9183">
        <v>0</v>
      </c>
      <c r="F79" s="9230"/>
      <c r="G79" s="9231"/>
      <c r="H79" s="9232"/>
      <c r="I79" s="9172">
        <v>45650</v>
      </c>
      <c r="J79" s="9173">
        <f t="shared" si="18"/>
      </c>
      <c r="K79" s="9169">
        <v>0</v>
      </c>
      <c r="L79" s="9169">
        <v>0</v>
      </c>
      <c r="M79" s="9169">
        <v>150</v>
      </c>
      <c r="N79" s="9169">
        <v>300</v>
      </c>
      <c r="O79" s="9168" t="s">
        <v>11241</v>
      </c>
      <c r="P79" s="9209"/>
      <c r="Q79" s="9209"/>
      <c r="R79" s="9242"/>
      <c r="S79" s="9206"/>
      <c r="T79" s="9209"/>
      <c r="U79" s="9209"/>
      <c r="V79" s="9209"/>
      <c r="W79" s="9209"/>
      <c r="X79" s="9209"/>
      <c r="Y79" s="9209"/>
      <c r="Z79" s="9209"/>
      <c r="AA79" s="9209"/>
      <c r="AB79" s="9235">
        <f t="shared" si="1"/>
      </c>
      <c r="AC79" s="9189">
        <f t="shared" si="4"/>
      </c>
      <c r="AD79" s="9176">
        <f t="shared" si="15"/>
      </c>
      <c r="AE79" s="9190">
        <f t="shared" si="20"/>
      </c>
      <c r="AF79" s="9178">
        <f>VLOOKUP(C79,'Data Products'!$A:$J,10,0)</f>
      </c>
      <c r="AG79" s="9179">
        <f t="shared" si="6"/>
      </c>
      <c r="AH79" s="9179">
        <f t="shared" si="8"/>
      </c>
      <c r="AI79" s="9181"/>
      <c r="AJ79" s="9182"/>
      <c r="AK79" s="9182">
        <v>80</v>
      </c>
      <c r="AL79" s="9181"/>
      <c r="AM79" s="9182"/>
      <c r="AN79" s="9182"/>
    </row>
    <row customHeight="true" hidden="true" ht="18" r="80">
      <c r="A80" s="9229">
        <v>27</v>
      </c>
      <c r="B80" s="9168" t="s">
        <v>11201</v>
      </c>
      <c r="C80" s="9168" t="s">
        <v>11312</v>
      </c>
      <c r="D80" s="9169">
        <v>0</v>
      </c>
      <c r="E80" s="9183">
        <v>0</v>
      </c>
      <c r="F80" s="9230"/>
      <c r="G80" s="9231">
        <f>VLOOKUP(C80,'Data Products'!$A:$J,2,0)</f>
      </c>
      <c r="H80" s="9240">
        <f t="shared" ref="H80:H125" si="13">IFERROR(G80-TODAY(),"")</f>
      </c>
      <c r="I80" s="9172">
        <v>45650</v>
      </c>
      <c r="J80" s="9173">
        <f t="shared" si="18"/>
      </c>
      <c r="K80" s="9169">
        <v>0</v>
      </c>
      <c r="L80" s="9169">
        <v>0</v>
      </c>
      <c r="M80" s="9169">
        <v>100</v>
      </c>
      <c r="N80" s="9169">
        <v>250</v>
      </c>
      <c r="O80" s="9168" t="s">
        <v>11241</v>
      </c>
      <c r="P80" s="9209"/>
      <c r="Q80" s="9209"/>
      <c r="R80" s="9234"/>
      <c r="S80" s="9206"/>
      <c r="T80" s="9209"/>
      <c r="U80" s="9209"/>
      <c r="V80" s="9209"/>
      <c r="W80" s="9209"/>
      <c r="X80" s="9209"/>
      <c r="Y80" s="9209"/>
      <c r="Z80" s="9209"/>
      <c r="AA80" s="9209"/>
      <c r="AB80" s="9235">
        <f t="shared" si="1"/>
      </c>
      <c r="AC80" s="9184">
        <f t="shared" si="4"/>
      </c>
      <c r="AD80" s="9176">
        <f t="shared" si="15"/>
      </c>
      <c r="AE80" s="9185">
        <f t="shared" si="20"/>
      </c>
      <c r="AF80" s="9178">
        <f>VLOOKUP(C80,'Data Products'!$A:$J,10,0)</f>
      </c>
      <c r="AG80" s="9179">
        <f t="shared" si="6"/>
      </c>
      <c r="AH80" s="9179">
        <f t="shared" si="8"/>
      </c>
      <c r="AI80" s="9181"/>
      <c r="AJ80" s="9182"/>
      <c r="AK80" s="9182">
        <v>60</v>
      </c>
      <c r="AL80" s="9181"/>
      <c r="AM80" s="9182"/>
      <c r="AN80" s="9182"/>
    </row>
    <row customHeight="true" hidden="true" ht="18" r="81">
      <c r="A81" s="9229">
        <v>28</v>
      </c>
      <c r="B81" s="9168" t="s">
        <v>11201</v>
      </c>
      <c r="C81" s="9168" t="s">
        <v>11313</v>
      </c>
      <c r="D81" s="9169">
        <v>0</v>
      </c>
      <c r="E81" s="9183">
        <v>0</v>
      </c>
      <c r="F81" s="9230" t="s">
        <v>11314</v>
      </c>
      <c r="G81" s="9231">
        <f>VLOOKUP(C81,'Data Products'!$A:$J,2,0)</f>
      </c>
      <c r="H81" s="9240">
        <f t="shared" si="13"/>
      </c>
      <c r="I81" s="9172">
        <v>45678</v>
      </c>
      <c r="J81" s="9173">
        <f t="shared" si="18"/>
      </c>
      <c r="K81" s="9169">
        <v>0</v>
      </c>
      <c r="L81" s="9169">
        <v>0</v>
      </c>
      <c r="M81" s="9169">
        <v>0</v>
      </c>
      <c r="N81" s="9169">
        <v>0</v>
      </c>
      <c r="O81" s="9168" t="s">
        <v>11241</v>
      </c>
      <c r="P81" s="9209"/>
      <c r="Q81" s="9209"/>
      <c r="R81" s="9234"/>
      <c r="S81" s="9206"/>
      <c r="T81" s="9209"/>
      <c r="U81" s="9209"/>
      <c r="V81" s="9209"/>
      <c r="W81" s="9209"/>
      <c r="X81" s="9209"/>
      <c r="Y81" s="9209"/>
      <c r="Z81" s="9209"/>
      <c r="AA81" s="9209"/>
      <c r="AB81" s="9235">
        <f t="shared" si="1"/>
      </c>
      <c r="AC81" s="9184">
        <f t="shared" si="4"/>
      </c>
      <c r="AD81" s="9176">
        <f t="shared" si="15"/>
      </c>
      <c r="AE81" s="9185">
        <f t="shared" si="20"/>
      </c>
      <c r="AF81" s="9178">
        <f>VLOOKUP(C81,'Data Products'!$A:$J,10,0)</f>
      </c>
      <c r="AG81" s="9179">
        <f t="shared" si="6"/>
      </c>
      <c r="AH81" s="9179">
        <f t="shared" si="8"/>
      </c>
      <c r="AI81" s="9191" t="s">
        <v>11315</v>
      </c>
      <c r="AJ81" s="9182"/>
      <c r="AK81" s="9182">
        <v>40</v>
      </c>
      <c r="AL81" s="9181"/>
      <c r="AM81" s="9182"/>
      <c r="AN81" s="9182"/>
    </row>
    <row customHeight="true" hidden="true" ht="18" r="82">
      <c r="A82" s="9229">
        <v>29</v>
      </c>
      <c r="B82" s="9168" t="s">
        <v>11201</v>
      </c>
      <c r="C82" s="9168" t="s">
        <v>11316</v>
      </c>
      <c r="D82" s="9169">
        <v>0</v>
      </c>
      <c r="E82" s="9169">
        <v>0</v>
      </c>
      <c r="F82" s="9230"/>
      <c r="G82" s="9231">
        <f>VLOOKUP(C82,'Data Products'!$A:$J,2,0)</f>
      </c>
      <c r="H82" s="9240">
        <f t="shared" si="13"/>
      </c>
      <c r="I82" s="9172">
        <v>45824</v>
      </c>
      <c r="J82" s="9173">
        <f t="shared" si="18"/>
      </c>
      <c r="K82" s="9169">
        <v>0</v>
      </c>
      <c r="L82" s="9169">
        <v>0</v>
      </c>
      <c r="M82" s="9169">
        <v>0</v>
      </c>
      <c r="N82" s="9169">
        <v>0</v>
      </c>
      <c r="O82" s="9168" t="s">
        <v>11241</v>
      </c>
      <c r="P82" s="9209"/>
      <c r="Q82" s="9209"/>
      <c r="R82" s="9234"/>
      <c r="S82" s="9206"/>
      <c r="T82" s="9209"/>
      <c r="U82" s="9209"/>
      <c r="V82" s="9209"/>
      <c r="W82" s="9209"/>
      <c r="X82" s="9209"/>
      <c r="Y82" s="9209"/>
      <c r="Z82" s="9209"/>
      <c r="AA82" s="9209"/>
      <c r="AB82" s="9235">
        <f t="shared" si="1"/>
      </c>
      <c r="AC82" s="9184">
        <f t="shared" si="4"/>
      </c>
      <c r="AD82" s="9176">
        <f t="shared" si="15"/>
      </c>
      <c r="AE82" s="9185">
        <f t="shared" si="20"/>
      </c>
      <c r="AF82" s="9178">
        <f>VLOOKUP(C82,'Data Products'!$A:$J,10,0)</f>
      </c>
      <c r="AG82" s="9179">
        <f t="shared" si="6"/>
      </c>
      <c r="AH82" s="9179">
        <f t="shared" si="8"/>
      </c>
      <c r="AI82" s="9181" t="s">
        <v>11317</v>
      </c>
      <c r="AJ82" s="9182"/>
      <c r="AK82" s="9182"/>
      <c r="AL82" s="9181"/>
      <c r="AM82" s="9182"/>
      <c r="AN82" s="9182"/>
    </row>
    <row customHeight="true" hidden="true" ht="18" r="83">
      <c r="A83" s="9229">
        <v>30</v>
      </c>
      <c r="B83" s="9168" t="s">
        <v>11201</v>
      </c>
      <c r="C83" s="9168" t="s">
        <v>11318</v>
      </c>
      <c r="D83" s="9169">
        <v>0</v>
      </c>
      <c r="E83" s="9169">
        <v>0</v>
      </c>
      <c r="F83" s="9230"/>
      <c r="G83" s="9231">
        <f>VLOOKUP(C83,'Data Products'!$A:$J,2,0)</f>
      </c>
      <c r="H83" s="9240">
        <f t="shared" si="13"/>
      </c>
      <c r="I83" s="9172">
        <v>45824</v>
      </c>
      <c r="J83" s="9173">
        <f t="shared" si="18"/>
      </c>
      <c r="K83" s="9169">
        <v>0</v>
      </c>
      <c r="L83" s="9169">
        <v>0</v>
      </c>
      <c r="M83" s="9169">
        <v>100</v>
      </c>
      <c r="N83" s="9169">
        <v>150</v>
      </c>
      <c r="O83" s="9168" t="s">
        <v>11241</v>
      </c>
      <c r="P83" s="9209"/>
      <c r="Q83" s="9209"/>
      <c r="R83" s="9234"/>
      <c r="S83" s="9206"/>
      <c r="T83" s="9209"/>
      <c r="U83" s="9209"/>
      <c r="V83" s="9209"/>
      <c r="W83" s="9209"/>
      <c r="X83" s="9209"/>
      <c r="Y83" s="9209"/>
      <c r="Z83" s="9209"/>
      <c r="AA83" s="9209"/>
      <c r="AB83" s="9235">
        <f t="shared" si="1"/>
      </c>
      <c r="AC83" s="9189">
        <f t="shared" si="4"/>
      </c>
      <c r="AD83" s="9176">
        <f t="shared" si="15"/>
      </c>
      <c r="AE83" s="9190">
        <f t="shared" si="20"/>
      </c>
      <c r="AF83" s="9178">
        <f>VLOOKUP(C83,'Data Products'!$A:$J,10,0)</f>
      </c>
      <c r="AG83" s="9179">
        <f t="shared" si="6"/>
      </c>
      <c r="AH83" s="9179">
        <f t="shared" si="8"/>
      </c>
      <c r="AI83" s="9181"/>
      <c r="AJ83" s="9182"/>
      <c r="AK83" s="9182"/>
      <c r="AL83" s="9181"/>
      <c r="AM83" s="9182"/>
      <c r="AN83" s="9182"/>
    </row>
    <row customHeight="true" hidden="true" ht="18" r="84">
      <c r="A84" s="9229">
        <v>31</v>
      </c>
      <c r="B84" s="9168" t="s">
        <v>11201</v>
      </c>
      <c r="C84" s="9168" t="s">
        <v>11319</v>
      </c>
      <c r="D84" s="9169">
        <v>0</v>
      </c>
      <c r="E84" s="9183">
        <v>0</v>
      </c>
      <c r="F84" s="9230"/>
      <c r="G84" s="9231">
        <f>VLOOKUP(C84,'Data Products'!$A:$J,2,0)</f>
      </c>
      <c r="H84" s="9240">
        <f t="shared" si="13"/>
      </c>
      <c r="I84" s="9243"/>
      <c r="J84" s="9173">
        <f t="shared" si="18"/>
      </c>
      <c r="K84" s="9169">
        <v>0</v>
      </c>
      <c r="L84" s="9169">
        <v>0</v>
      </c>
      <c r="M84" s="9169">
        <v>0</v>
      </c>
      <c r="N84" s="9169">
        <v>0</v>
      </c>
      <c r="O84" s="9168" t="s">
        <v>11320</v>
      </c>
      <c r="P84" s="9209"/>
      <c r="Q84" s="9209"/>
      <c r="R84" s="9234"/>
      <c r="S84" s="9206"/>
      <c r="T84" s="9209"/>
      <c r="U84" s="9209"/>
      <c r="V84" s="9209"/>
      <c r="W84" s="9209"/>
      <c r="X84" s="9209"/>
      <c r="Y84" s="9209"/>
      <c r="Z84" s="9209"/>
      <c r="AA84" s="9209"/>
      <c r="AB84" s="9235">
        <f t="shared" si="1"/>
      </c>
      <c r="AC84" s="9184">
        <f t="shared" si="4"/>
      </c>
      <c r="AD84" s="9176">
        <f t="shared" si="15"/>
      </c>
      <c r="AE84" s="9185">
        <f t="shared" si="20"/>
      </c>
      <c r="AF84" s="9178">
        <f>VLOOKUP(C84,'Data Products'!$A:$J,10,0)</f>
      </c>
      <c r="AG84" s="9179">
        <f t="shared" si="6"/>
      </c>
      <c r="AH84" s="9179">
        <f t="shared" si="8"/>
      </c>
      <c r="AI84" s="9181"/>
      <c r="AJ84" s="9182"/>
      <c r="AK84" s="9182"/>
      <c r="AL84" s="9181"/>
      <c r="AM84" s="9182"/>
      <c r="AN84" s="9182"/>
    </row>
    <row customHeight="true" hidden="true" ht="18" r="85">
      <c r="A85" s="9229">
        <v>32</v>
      </c>
      <c r="B85" s="9168" t="s">
        <v>11201</v>
      </c>
      <c r="C85" s="9168" t="s">
        <v>11321</v>
      </c>
      <c r="D85" s="9169">
        <v>0</v>
      </c>
      <c r="E85" s="9183">
        <v>0</v>
      </c>
      <c r="F85" s="9230"/>
      <c r="G85" s="9231">
        <f>VLOOKUP(C85,'Data Products'!$A:$J,2,0)</f>
      </c>
      <c r="H85" s="9240">
        <f t="shared" si="13"/>
      </c>
      <c r="I85" s="9243"/>
      <c r="J85" s="9173">
        <f t="shared" si="18"/>
      </c>
      <c r="K85" s="9169">
        <v>0</v>
      </c>
      <c r="L85" s="9169">
        <v>0</v>
      </c>
      <c r="M85" s="9169">
        <v>0</v>
      </c>
      <c r="N85" s="9169">
        <v>0</v>
      </c>
      <c r="O85" s="9168" t="s">
        <v>11320</v>
      </c>
      <c r="P85" s="9209"/>
      <c r="Q85" s="9209"/>
      <c r="R85" s="9234"/>
      <c r="S85" s="9206"/>
      <c r="T85" s="9209"/>
      <c r="U85" s="9209"/>
      <c r="V85" s="9209"/>
      <c r="W85" s="9209"/>
      <c r="X85" s="9209"/>
      <c r="Y85" s="9209"/>
      <c r="Z85" s="9209"/>
      <c r="AA85" s="9209"/>
      <c r="AB85" s="9235">
        <f t="shared" si="1"/>
      </c>
      <c r="AC85" s="9184">
        <f t="shared" si="4"/>
      </c>
      <c r="AD85" s="9176">
        <f t="shared" si="15"/>
      </c>
      <c r="AE85" s="9185">
        <f t="shared" si="20"/>
      </c>
      <c r="AF85" s="9178">
        <f>VLOOKUP(C85,'Data Products'!$A:$J,10,0)</f>
      </c>
      <c r="AG85" s="9179">
        <f t="shared" si="6"/>
      </c>
      <c r="AH85" s="9179">
        <f t="shared" si="8"/>
      </c>
      <c r="AI85" s="9181"/>
      <c r="AJ85" s="9182"/>
      <c r="AK85" s="9182"/>
      <c r="AL85" s="9181"/>
      <c r="AM85" s="9182"/>
      <c r="AN85" s="9182"/>
    </row>
    <row customHeight="true" hidden="true" ht="18" r="86">
      <c r="A86" s="9229">
        <v>33</v>
      </c>
      <c r="B86" s="9238" t="s">
        <v>11201</v>
      </c>
      <c r="C86" s="9238" t="s">
        <v>11322</v>
      </c>
      <c r="D86" s="9169">
        <v>0</v>
      </c>
      <c r="E86" s="9183">
        <v>0</v>
      </c>
      <c r="F86" s="9230"/>
      <c r="G86" s="9231">
        <f>VLOOKUP(C86,'Data Products'!$A:$J,2,0)</f>
      </c>
      <c r="H86" s="9240">
        <f t="shared" si="13"/>
      </c>
      <c r="I86" s="9243"/>
      <c r="J86" s="9173">
        <f t="shared" si="18"/>
      </c>
      <c r="K86" s="9169">
        <v>0</v>
      </c>
      <c r="L86" s="9169">
        <v>0</v>
      </c>
      <c r="M86" s="9244">
        <v>0</v>
      </c>
      <c r="N86" s="9244">
        <v>0</v>
      </c>
      <c r="O86" s="9168" t="s">
        <v>11320</v>
      </c>
      <c r="P86" s="9209"/>
      <c r="Q86" s="9209"/>
      <c r="R86" s="9234"/>
      <c r="S86" s="9209"/>
      <c r="T86" s="9209"/>
      <c r="U86" s="9209"/>
      <c r="V86" s="9209"/>
      <c r="W86" s="9209"/>
      <c r="X86" s="9209"/>
      <c r="Y86" s="9209"/>
      <c r="Z86" s="9209"/>
      <c r="AA86" s="9209"/>
      <c r="AB86" s="9235">
        <f t="shared" si="1"/>
      </c>
      <c r="AC86" s="9184">
        <f t="shared" si="4"/>
      </c>
      <c r="AD86" s="9176">
        <f t="shared" si="15"/>
      </c>
      <c r="AE86" s="9185">
        <f t="shared" si="20"/>
      </c>
      <c r="AF86" s="9178">
        <f>VLOOKUP(C86,'Data Products'!$A:$J,10,0)</f>
      </c>
      <c r="AG86" s="9179">
        <f t="shared" si="6"/>
      </c>
      <c r="AH86" s="9179">
        <f t="shared" si="8"/>
      </c>
      <c r="AI86" s="9181"/>
      <c r="AJ86" s="9182"/>
      <c r="AK86" s="9182"/>
      <c r="AL86" s="9181"/>
      <c r="AM86" s="9182"/>
      <c r="AN86" s="9182"/>
    </row>
    <row r="87">
      <c r="A87" s="9229">
        <v>34</v>
      </c>
      <c r="B87" s="9229" t="s">
        <v>11198</v>
      </c>
      <c r="C87" s="9168" t="s">
        <v>11323</v>
      </c>
      <c r="D87" s="9192">
        <v>833</v>
      </c>
      <c r="E87" s="9192">
        <v>833</v>
      </c>
      <c r="F87" s="9245" t="s">
        <v>11324</v>
      </c>
      <c r="G87" s="9231">
        <f>VLOOKUP(C87,'Data Products'!$A:$J,2,0)</f>
      </c>
      <c r="H87" s="9246">
        <f t="shared" si="13"/>
      </c>
      <c r="I87" s="9172">
        <v>45694</v>
      </c>
      <c r="J87" s="9173">
        <f t="shared" si="18"/>
      </c>
      <c r="K87" s="9244">
        <v>444</v>
      </c>
      <c r="L87" s="9244">
        <v>551</v>
      </c>
      <c r="M87" s="9169">
        <v>0</v>
      </c>
      <c r="N87" s="9169">
        <v>0</v>
      </c>
      <c r="O87" s="9238" t="s">
        <v>11325</v>
      </c>
      <c r="P87" s="9209"/>
      <c r="Q87" s="9209"/>
      <c r="R87" s="9234"/>
      <c r="S87" s="9209"/>
      <c r="T87" s="9209"/>
      <c r="U87" s="9209"/>
      <c r="V87" s="9209"/>
      <c r="W87" s="9209"/>
      <c r="X87" s="9209"/>
      <c r="Y87" s="9209"/>
      <c r="Z87" s="9209"/>
      <c r="AA87" s="9209"/>
      <c r="AB87" s="9235">
        <f t="shared" si="1"/>
      </c>
      <c r="AC87" s="9189">
        <f t="shared" si="4"/>
      </c>
      <c r="AD87" s="9176">
        <f t="shared" si="15"/>
      </c>
      <c r="AE87" s="9190">
        <f t="shared" si="20"/>
      </c>
      <c r="AF87" s="9178">
        <f>VLOOKUP(C87,'Data Products'!$A:$J,10,0)</f>
      </c>
      <c r="AG87" s="9179">
        <f t="shared" si="6"/>
      </c>
      <c r="AH87" s="9179">
        <f t="shared" si="8"/>
      </c>
      <c r="AI87" s="9191"/>
      <c r="AJ87" s="9182"/>
      <c r="AK87" s="9182">
        <v>50</v>
      </c>
      <c r="AL87" s="9181"/>
      <c r="AM87" s="9182"/>
      <c r="AN87" s="9182"/>
    </row>
    <row customHeight="true" hidden="true" ht="18" r="88">
      <c r="A88" s="9229">
        <v>35</v>
      </c>
      <c r="B88" s="9239" t="s">
        <v>11227</v>
      </c>
      <c r="C88" s="9239" t="s">
        <v>11326</v>
      </c>
      <c r="D88" s="9247">
        <v>0</v>
      </c>
      <c r="E88" s="9183">
        <v>0</v>
      </c>
      <c r="F88" s="9230"/>
      <c r="G88" s="9231">
        <f>VLOOKUP(C88,'Data Products'!$A:$J,2,0)</f>
      </c>
      <c r="H88" s="9240">
        <f t="shared" si="13"/>
      </c>
      <c r="I88" s="9172">
        <v>45433</v>
      </c>
      <c r="J88" s="9173">
        <f t="shared" si="18"/>
      </c>
      <c r="K88" s="9169">
        <v>0</v>
      </c>
      <c r="L88" s="9169">
        <v>0</v>
      </c>
      <c r="M88" s="9247">
        <v>0</v>
      </c>
      <c r="N88" s="9247">
        <v>0</v>
      </c>
      <c r="O88" s="9168" t="s">
        <v>11325</v>
      </c>
      <c r="P88" s="9209"/>
      <c r="Q88" s="9209"/>
      <c r="R88" s="9234"/>
      <c r="S88" s="9209"/>
      <c r="T88" s="9209"/>
      <c r="U88" s="9209"/>
      <c r="V88" s="9209"/>
      <c r="W88" s="9209"/>
      <c r="X88" s="9209"/>
      <c r="Y88" s="9209"/>
      <c r="Z88" s="9209"/>
      <c r="AA88" s="9209"/>
      <c r="AB88" s="9235">
        <f t="shared" si="1"/>
      </c>
      <c r="AC88" s="9189">
        <f t="shared" si="4"/>
      </c>
      <c r="AD88" s="9176">
        <f t="shared" si="15"/>
      </c>
      <c r="AE88" s="9190">
        <f t="shared" si="20"/>
      </c>
      <c r="AF88" s="9178">
        <f>VLOOKUP(C88,'Data Products'!$A:$J,10,0)</f>
      </c>
      <c r="AG88" s="9179">
        <f t="shared" si="6"/>
      </c>
      <c r="AH88" s="9179">
        <f t="shared" si="8"/>
      </c>
      <c r="AI88" s="9181"/>
      <c r="AJ88" s="9197"/>
      <c r="AK88" s="9197"/>
      <c r="AL88" s="9191"/>
      <c r="AM88" s="9197"/>
      <c r="AN88" s="9197"/>
    </row>
    <row customHeight="true" hidden="true" ht="18" r="89">
      <c r="A89" s="9229">
        <v>36</v>
      </c>
      <c r="B89" s="9239" t="s">
        <v>11227</v>
      </c>
      <c r="C89" s="9168" t="s">
        <v>11327</v>
      </c>
      <c r="D89" s="9169">
        <v>0</v>
      </c>
      <c r="E89" s="9169">
        <v>0</v>
      </c>
      <c r="F89" s="9248"/>
      <c r="G89" s="9231">
        <f>VLOOKUP(C89,'Data Products'!$A:$J,2,0)</f>
      </c>
      <c r="H89" s="9240">
        <f t="shared" si="13"/>
      </c>
      <c r="I89" s="9172">
        <v>45433</v>
      </c>
      <c r="J89" s="9173">
        <f t="shared" si="18"/>
      </c>
      <c r="K89" s="9169">
        <v>0</v>
      </c>
      <c r="L89" s="9169">
        <v>0</v>
      </c>
      <c r="M89" s="9169">
        <v>0</v>
      </c>
      <c r="N89" s="9169">
        <v>0</v>
      </c>
      <c r="O89" s="9168" t="s">
        <v>11325</v>
      </c>
      <c r="P89" s="9209"/>
      <c r="Q89" s="9209"/>
      <c r="R89" s="9234"/>
      <c r="S89" s="9209"/>
      <c r="T89" s="9209"/>
      <c r="U89" s="9209"/>
      <c r="V89" s="9209"/>
      <c r="W89" s="9209"/>
      <c r="X89" s="9209"/>
      <c r="Y89" s="9209"/>
      <c r="Z89" s="9209"/>
      <c r="AA89" s="9209"/>
      <c r="AB89" s="9235">
        <f t="shared" si="1"/>
      </c>
      <c r="AC89" s="9189">
        <f t="shared" si="4"/>
      </c>
      <c r="AD89" s="9176">
        <f t="shared" si="15"/>
      </c>
      <c r="AE89" s="9190">
        <f t="shared" si="20"/>
      </c>
      <c r="AF89" s="9178">
        <f>VLOOKUP(C89,'Data Products'!$A:$J,10,0)</f>
      </c>
      <c r="AG89" s="9179">
        <f t="shared" si="6"/>
      </c>
      <c r="AH89" s="9179">
        <f t="shared" si="8"/>
      </c>
      <c r="AI89" s="9181"/>
      <c r="AJ89" s="9182"/>
      <c r="AK89" s="9182"/>
      <c r="AL89" s="9181"/>
      <c r="AM89" s="9182"/>
      <c r="AN89" s="9182"/>
    </row>
    <row customHeight="true" hidden="true" ht="18" r="90">
      <c r="A90" s="9229">
        <v>37</v>
      </c>
      <c r="B90" s="9239" t="s">
        <v>11227</v>
      </c>
      <c r="C90" s="9168" t="s">
        <v>11328</v>
      </c>
      <c r="D90" s="9169">
        <v>0</v>
      </c>
      <c r="E90" s="9169">
        <v>0</v>
      </c>
      <c r="F90" s="9248"/>
      <c r="G90" s="9231">
        <f>VLOOKUP(C90,'Data Products'!$A:$J,2,0)</f>
      </c>
      <c r="H90" s="9240">
        <f t="shared" si="13"/>
      </c>
      <c r="I90" s="9172">
        <v>45433</v>
      </c>
      <c r="J90" s="9173">
        <f t="shared" si="18"/>
      </c>
      <c r="K90" s="9169">
        <v>0</v>
      </c>
      <c r="L90" s="9169">
        <v>0</v>
      </c>
      <c r="M90" s="9169">
        <v>0</v>
      </c>
      <c r="N90" s="9169">
        <v>0</v>
      </c>
      <c r="O90" s="9168" t="s">
        <v>11325</v>
      </c>
      <c r="P90" s="9209"/>
      <c r="Q90" s="9209"/>
      <c r="R90" s="9234"/>
      <c r="S90" s="9209"/>
      <c r="T90" s="9209"/>
      <c r="U90" s="9209"/>
      <c r="V90" s="9209"/>
      <c r="W90" s="9209"/>
      <c r="X90" s="9209"/>
      <c r="Y90" s="9209"/>
      <c r="Z90" s="9209"/>
      <c r="AA90" s="9209"/>
      <c r="AB90" s="9235">
        <f t="shared" si="1"/>
      </c>
      <c r="AC90" s="9189">
        <f t="shared" si="4"/>
      </c>
      <c r="AD90" s="9176">
        <f t="shared" si="15"/>
      </c>
      <c r="AE90" s="9190">
        <f t="shared" si="20"/>
      </c>
      <c r="AF90" s="9178">
        <f>VLOOKUP(C90,'Data Products'!$A:$J,10,0)</f>
      </c>
      <c r="AG90" s="9179">
        <f t="shared" si="6"/>
      </c>
      <c r="AH90" s="9179">
        <f t="shared" si="8"/>
      </c>
      <c r="AI90" s="9181"/>
      <c r="AJ90" s="9182"/>
      <c r="AK90" s="9182"/>
      <c r="AL90" s="9181"/>
      <c r="AM90" s="9182"/>
      <c r="AN90" s="9182"/>
    </row>
    <row customHeight="true" ht="18" r="91">
      <c r="A91" s="9229">
        <v>38</v>
      </c>
      <c r="B91" s="9239" t="s">
        <v>11198</v>
      </c>
      <c r="C91" s="9168" t="s">
        <v>11329</v>
      </c>
      <c r="D91" s="9169">
        <v>913</v>
      </c>
      <c r="E91" s="9169">
        <v>913</v>
      </c>
      <c r="F91" s="9248"/>
      <c r="G91" s="9231">
        <f>VLOOKUP(C91,'Data Products'!$A:$J,2,0)</f>
      </c>
      <c r="H91">
        <f t="shared" si="13"/>
      </c>
      <c r="I91" s="9208">
        <v>46048</v>
      </c>
      <c r="J91" s="9173">
        <f t="shared" si="18"/>
      </c>
      <c r="K91" s="9169">
        <v>74</v>
      </c>
      <c r="L91" s="9169">
        <v>87</v>
      </c>
      <c r="M91" s="9169">
        <v>0</v>
      </c>
      <c r="N91" s="9169">
        <v>0</v>
      </c>
      <c r="O91" s="9168" t="s">
        <v>11330</v>
      </c>
      <c r="P91" s="9209"/>
      <c r="Q91" s="9209"/>
      <c r="R91" s="9234"/>
      <c r="S91" s="9209"/>
      <c r="T91" s="9209"/>
      <c r="U91" s="9209"/>
      <c r="V91" s="9209"/>
      <c r="W91" s="9209"/>
      <c r="X91" s="9209"/>
      <c r="Y91" s="9209"/>
      <c r="Z91" s="9209"/>
      <c r="AA91" s="9209"/>
      <c r="AB91" s="9235">
        <f t="shared" si="1"/>
      </c>
      <c r="AC91" s="9189">
        <f t="shared" si="4"/>
      </c>
      <c r="AD91" s="9176">
        <f t="shared" si="15"/>
      </c>
      <c r="AE91" s="9190">
        <f t="shared" si="20"/>
      </c>
      <c r="AF91" s="9178">
        <f>VLOOKUP(C91,'Data Products'!$A:$J,10,0)</f>
      </c>
      <c r="AG91" s="9179">
        <f t="shared" si="6"/>
      </c>
      <c r="AH91" s="9179"/>
      <c r="AI91" s="9181"/>
      <c r="AJ91" s="9182"/>
      <c r="AK91" s="9182"/>
      <c r="AL91" s="9181"/>
      <c r="AM91" s="9182"/>
      <c r="AN91" s="9182"/>
    </row>
    <row customHeight="true" hidden="true" ht="18" r="92">
      <c r="A92" s="9229">
        <v>39</v>
      </c>
      <c r="B92" s="9168" t="s">
        <v>11201</v>
      </c>
      <c r="C92" s="9168" t="s">
        <v>11331</v>
      </c>
      <c r="D92" s="9205">
        <v>0</v>
      </c>
      <c r="E92" s="9169">
        <v>0</v>
      </c>
      <c r="F92" s="9248"/>
      <c r="G92" s="9231">
        <f>VLOOKUP(C92,'Data Products'!$A:$J,2,0)</f>
      </c>
      <c r="H92" s="9240">
        <f t="shared" si="13"/>
      </c>
      <c r="I92" s="9172">
        <v>45644</v>
      </c>
      <c r="J92" s="9173">
        <f t="shared" si="18"/>
      </c>
      <c r="K92" s="9169">
        <v>0</v>
      </c>
      <c r="L92" s="9169">
        <v>0</v>
      </c>
      <c r="M92" s="9183">
        <v>0</v>
      </c>
      <c r="N92" s="9183">
        <v>0</v>
      </c>
      <c r="O92" s="9168" t="s">
        <v>11332</v>
      </c>
      <c r="P92" s="9209"/>
      <c r="Q92" s="9209"/>
      <c r="R92" s="9234"/>
      <c r="S92" s="9209"/>
      <c r="T92" s="9209"/>
      <c r="U92" s="9209"/>
      <c r="V92" s="9209"/>
      <c r="W92" s="9209"/>
      <c r="X92" s="9209"/>
      <c r="Y92" s="9209"/>
      <c r="Z92" s="9209"/>
      <c r="AA92" s="9209"/>
      <c r="AB92" s="9249">
        <f t="shared" si="1"/>
      </c>
      <c r="AC92" s="9250">
        <f t="shared" si="4"/>
      </c>
      <c r="AD92" s="9176">
        <f t="shared" si="15"/>
      </c>
      <c r="AE92" s="9185">
        <f t="shared" si="20"/>
      </c>
      <c r="AF92" s="9178">
        <f>VLOOKUP(C92,'Data Products'!$A:$J,10,0)</f>
      </c>
      <c r="AG92" s="9251">
        <f t="shared" si="6"/>
      </c>
      <c r="AH92" s="9179">
        <f t="shared" ref="AH92:AH125" si="9">IF(H92&lt;=90,D92,0)</f>
      </c>
      <c r="AI92" s="9252"/>
      <c r="AJ92" s="9182"/>
      <c r="AK92" s="9182"/>
      <c r="AL92" s="9181"/>
      <c r="AM92" s="9182"/>
      <c r="AN92" s="9182"/>
    </row>
    <row customHeight="true" hidden="true" ht="18" r="93">
      <c r="A93" s="9229">
        <v>40</v>
      </c>
      <c r="B93" s="9168" t="s">
        <v>11201</v>
      </c>
      <c r="C93" s="9168" t="s">
        <v>11333</v>
      </c>
      <c r="D93" s="9169">
        <v>0</v>
      </c>
      <c r="E93" s="9169">
        <v>0</v>
      </c>
      <c r="F93" s="9248"/>
      <c r="G93" s="9231">
        <f>VLOOKUP(C93,'Data Products'!$A:$J,2,0)</f>
      </c>
      <c r="H93" s="9240">
        <f t="shared" si="13"/>
      </c>
      <c r="I93" s="9172">
        <v>45602</v>
      </c>
      <c r="J93" s="9173">
        <f t="shared" si="18"/>
      </c>
      <c r="K93" s="9169">
        <v>0</v>
      </c>
      <c r="L93" s="9169">
        <v>0</v>
      </c>
      <c r="M93" s="9205">
        <v>0</v>
      </c>
      <c r="N93" s="9205">
        <v>0</v>
      </c>
      <c r="O93" s="9168" t="s">
        <v>11332</v>
      </c>
      <c r="P93" s="9209"/>
      <c r="Q93" s="9209"/>
      <c r="R93" s="9209"/>
      <c r="S93" s="9209"/>
      <c r="T93" s="9209"/>
      <c r="U93" s="9209"/>
      <c r="V93" s="9209"/>
      <c r="W93" s="9209"/>
      <c r="X93" s="9209"/>
      <c r="Y93" s="9209"/>
      <c r="Z93" s="9209"/>
      <c r="AA93" s="9209"/>
      <c r="AB93" s="9235">
        <f t="shared" si="1"/>
      </c>
      <c r="AC93" s="9250">
        <f t="shared" si="4"/>
      </c>
      <c r="AD93" s="9176">
        <f t="shared" si="15"/>
      </c>
      <c r="AE93" s="9185">
        <f t="shared" si="20"/>
      </c>
      <c r="AF93" s="9178">
        <f>VLOOKUP(C93,'Data Products'!$A:$J,10,0)</f>
      </c>
      <c r="AG93" s="9251">
        <f t="shared" si="6"/>
      </c>
      <c r="AH93" s="9179">
        <f t="shared" si="9"/>
      </c>
      <c r="AI93" s="9252"/>
      <c r="AJ93" s="9182"/>
      <c r="AK93" s="9182"/>
      <c r="AL93" s="9181"/>
      <c r="AM93" s="9182"/>
      <c r="AN93" s="9182"/>
    </row>
    <row customHeight="true" hidden="true" ht="18" r="94">
      <c r="A94" s="9229">
        <v>41</v>
      </c>
      <c r="B94" s="9168" t="s">
        <v>11201</v>
      </c>
      <c r="C94" s="9168" t="s">
        <v>11334</v>
      </c>
      <c r="D94" s="9169">
        <v>0</v>
      </c>
      <c r="E94" s="9169">
        <v>0</v>
      </c>
      <c r="F94" s="9248"/>
      <c r="G94" s="9231">
        <f>VLOOKUP(C94,'Data Products'!$A:$J,2,0)</f>
      </c>
      <c r="H94" s="9240">
        <f t="shared" si="13"/>
      </c>
      <c r="I94" s="9172">
        <v>45602</v>
      </c>
      <c r="J94" s="9173">
        <f t="shared" si="18"/>
      </c>
      <c r="K94" s="9169">
        <v>0</v>
      </c>
      <c r="L94" s="9169">
        <v>0</v>
      </c>
      <c r="M94" s="9205">
        <v>0</v>
      </c>
      <c r="N94" s="9205">
        <v>0</v>
      </c>
      <c r="O94" s="9168" t="s">
        <v>11332</v>
      </c>
      <c r="P94" s="9209"/>
      <c r="Q94" s="9209"/>
      <c r="R94" s="9209"/>
      <c r="S94" s="9209"/>
      <c r="T94" s="9209"/>
      <c r="U94" s="9209"/>
      <c r="V94" s="9209"/>
      <c r="W94" s="9209"/>
      <c r="X94" s="9209"/>
      <c r="Y94" s="9209"/>
      <c r="Z94" s="9209"/>
      <c r="AA94" s="9209"/>
      <c r="AB94" s="9235">
        <f t="shared" si="1"/>
      </c>
      <c r="AC94" s="9250">
        <f t="shared" si="4"/>
      </c>
      <c r="AD94" s="9176">
        <f t="shared" si="15"/>
      </c>
      <c r="AE94" s="9185">
        <f t="shared" si="20"/>
      </c>
      <c r="AF94" s="9178">
        <f>VLOOKUP(C94,'Data Products'!$A:$J,10,0)</f>
      </c>
      <c r="AG94" s="9251">
        <f t="shared" si="6"/>
      </c>
      <c r="AH94" s="9179">
        <f t="shared" si="9"/>
      </c>
      <c r="AI94" s="9252"/>
      <c r="AJ94" s="9182"/>
      <c r="AK94" s="9182"/>
      <c r="AL94" s="9181"/>
      <c r="AM94" s="9182"/>
      <c r="AN94" s="9182"/>
    </row>
    <row customHeight="true" hidden="true" ht="18" r="95">
      <c r="A95" s="9229">
        <v>42</v>
      </c>
      <c r="B95" s="9168" t="s">
        <v>11201</v>
      </c>
      <c r="C95" s="9168" t="s">
        <v>11335</v>
      </c>
      <c r="D95" s="9169">
        <v>0</v>
      </c>
      <c r="E95" s="9169">
        <v>0</v>
      </c>
      <c r="F95" s="9248"/>
      <c r="G95" s="9231">
        <f>VLOOKUP(C95,'Data Products'!$A:$J,2,0)</f>
      </c>
      <c r="H95" s="9240">
        <f t="shared" si="13"/>
      </c>
      <c r="I95" s="9172">
        <v>45602</v>
      </c>
      <c r="J95" s="9173">
        <f t="shared" si="18"/>
      </c>
      <c r="K95" s="9169">
        <v>0</v>
      </c>
      <c r="L95" s="9169">
        <v>0</v>
      </c>
      <c r="M95" s="9205">
        <v>0</v>
      </c>
      <c r="N95" s="9205">
        <v>0</v>
      </c>
      <c r="O95" s="9168" t="s">
        <v>11332</v>
      </c>
      <c r="P95" s="9209"/>
      <c r="Q95" s="9209"/>
      <c r="R95" s="9209"/>
      <c r="S95" s="9209"/>
      <c r="T95" s="9209"/>
      <c r="U95" s="9209"/>
      <c r="V95" s="9209"/>
      <c r="W95" s="9209"/>
      <c r="X95" s="9209"/>
      <c r="Y95" s="9209"/>
      <c r="Z95" s="9209"/>
      <c r="AA95" s="9209"/>
      <c r="AB95" s="9235">
        <f t="shared" si="1"/>
      </c>
      <c r="AC95" s="9250">
        <f t="shared" si="4"/>
      </c>
      <c r="AD95" s="9176">
        <f t="shared" si="15"/>
      </c>
      <c r="AE95" s="9185">
        <f t="shared" si="20"/>
      </c>
      <c r="AF95" s="9178">
        <f>VLOOKUP(C95,'Data Products'!$A:$J,10,0)</f>
      </c>
      <c r="AG95" s="9253">
        <f t="shared" si="6"/>
      </c>
      <c r="AH95" s="9179">
        <f t="shared" si="9"/>
      </c>
      <c r="AI95" s="9252"/>
      <c r="AJ95" s="9182"/>
      <c r="AK95" s="9182"/>
      <c r="AL95" s="9181"/>
      <c r="AM95" s="9182"/>
      <c r="AN95" s="9182"/>
    </row>
    <row r="96">
      <c r="A96" s="9229">
        <v>43</v>
      </c>
      <c r="B96" s="9168" t="s">
        <v>11198</v>
      </c>
      <c r="C96" s="9168" t="s">
        <v>11336</v>
      </c>
      <c r="D96" s="9169">
        <v>408</v>
      </c>
      <c r="E96" s="9169">
        <v>408</v>
      </c>
      <c r="F96" s="9248"/>
      <c r="G96" s="9231">
        <f>VLOOKUP(C96,'Data Products'!$A:$J,2,0)</f>
      </c>
      <c r="H96" s="9232">
        <f t="shared" si="13"/>
      </c>
      <c r="I96" s="9208">
        <v>45904</v>
      </c>
      <c r="J96" s="9173">
        <f t="shared" si="18"/>
      </c>
      <c r="K96" s="9169">
        <v>88</v>
      </c>
      <c r="L96" s="9169">
        <v>134</v>
      </c>
      <c r="M96" s="9205">
        <v>0</v>
      </c>
      <c r="N96" s="9205">
        <v>0</v>
      </c>
      <c r="O96" s="9168" t="s">
        <v>11332</v>
      </c>
      <c r="P96" s="9209"/>
      <c r="Q96" s="9209"/>
      <c r="R96" s="9209"/>
      <c r="S96" s="9209"/>
      <c r="T96" s="9209"/>
      <c r="U96" s="9209"/>
      <c r="V96" s="9209"/>
      <c r="W96" s="9209"/>
      <c r="X96" s="9209"/>
      <c r="Y96" s="9209"/>
      <c r="Z96" s="9209"/>
      <c r="AA96" s="9209"/>
      <c r="AB96" s="9235">
        <f t="shared" si="1"/>
      </c>
      <c r="AC96" s="9254">
        <f t="shared" si="4"/>
      </c>
      <c r="AD96" s="9176">
        <f t="shared" si="15"/>
      </c>
      <c r="AE96" s="9190">
        <f t="shared" si="20"/>
      </c>
      <c r="AF96" s="9178">
        <f>VLOOKUP(C96,'Data Products'!$A:$J,10,0)</f>
      </c>
      <c r="AG96" s="9253">
        <f t="shared" si="6"/>
      </c>
      <c r="AH96" s="9179">
        <f t="shared" si="9"/>
      </c>
      <c r="AI96" s="9252"/>
      <c r="AJ96" s="9182"/>
      <c r="AK96" s="9182"/>
      <c r="AL96" s="9181"/>
      <c r="AM96" s="9182"/>
      <c r="AN96" s="9182"/>
    </row>
    <row customHeight="true" hidden="true" ht="18" r="97">
      <c r="A97" s="9229">
        <v>44</v>
      </c>
      <c r="B97" s="9168" t="s">
        <v>11201</v>
      </c>
      <c r="C97" s="9168" t="s">
        <v>11337</v>
      </c>
      <c r="D97" s="9169">
        <v>0</v>
      </c>
      <c r="E97" s="9183">
        <v>0</v>
      </c>
      <c r="F97" s="9248"/>
      <c r="G97" s="9231">
        <f>VLOOKUP(C97,'Data Products'!$A:$J,2,0)</f>
      </c>
      <c r="H97" s="9240">
        <f t="shared" si="13"/>
      </c>
      <c r="I97" s="9172">
        <v>45623</v>
      </c>
      <c r="J97" s="9173">
        <f t="shared" si="18"/>
      </c>
      <c r="K97" s="9169">
        <v>0</v>
      </c>
      <c r="L97" s="9169">
        <v>0</v>
      </c>
      <c r="M97" s="9205">
        <v>0</v>
      </c>
      <c r="N97" s="9205">
        <v>0</v>
      </c>
      <c r="O97" s="9168" t="s">
        <v>11338</v>
      </c>
      <c r="P97" s="9209"/>
      <c r="Q97" s="9209"/>
      <c r="R97" s="9209"/>
      <c r="S97" s="9209"/>
      <c r="T97" s="9209"/>
      <c r="U97" s="9209"/>
      <c r="V97" s="9209"/>
      <c r="W97" s="9209"/>
      <c r="X97" s="9209"/>
      <c r="Y97" s="9209"/>
      <c r="Z97" s="9209"/>
      <c r="AA97" s="9209"/>
      <c r="AB97" s="9235">
        <f t="shared" si="1"/>
      </c>
      <c r="AC97" s="9250">
        <f t="shared" si="4"/>
      </c>
      <c r="AD97" s="9176">
        <f t="shared" si="15"/>
      </c>
      <c r="AE97" s="9185">
        <f t="shared" si="20"/>
      </c>
      <c r="AF97" s="9178">
        <f>VLOOKUP(C97,'Data Products'!$A:$J,10,0)</f>
      </c>
      <c r="AG97" s="9253">
        <f t="shared" si="6"/>
      </c>
      <c r="AH97" s="9179">
        <f t="shared" si="9"/>
      </c>
      <c r="AI97" s="9252"/>
      <c r="AJ97" s="9182"/>
      <c r="AK97" s="9182"/>
      <c r="AL97" s="9181"/>
      <c r="AM97" s="9182"/>
      <c r="AN97" s="9182"/>
    </row>
    <row customHeight="true" hidden="true" ht="18" r="98">
      <c r="A98" s="9229">
        <v>45</v>
      </c>
      <c r="B98" s="9168" t="s">
        <v>11201</v>
      </c>
      <c r="C98" s="9168" t="s">
        <v>11339</v>
      </c>
      <c r="D98" s="9169">
        <v>0</v>
      </c>
      <c r="E98" s="9183">
        <v>0</v>
      </c>
      <c r="F98" s="9248"/>
      <c r="G98" s="9231">
        <f>VLOOKUP(C98,'Data Products'!$A:$J,2,0)</f>
      </c>
      <c r="H98" s="9240">
        <f t="shared" si="13"/>
      </c>
      <c r="I98" s="9172">
        <v>45623</v>
      </c>
      <c r="J98" s="9173">
        <f t="shared" si="18"/>
      </c>
      <c r="K98" s="9169">
        <v>0</v>
      </c>
      <c r="L98" s="9169">
        <v>0</v>
      </c>
      <c r="M98" s="9205">
        <v>0</v>
      </c>
      <c r="N98" s="9205">
        <v>0</v>
      </c>
      <c r="O98" s="9168" t="s">
        <v>11338</v>
      </c>
      <c r="P98" s="9209"/>
      <c r="Q98" s="9209"/>
      <c r="R98" s="9209"/>
      <c r="S98" s="9209"/>
      <c r="T98" s="9209"/>
      <c r="U98" s="9209"/>
      <c r="V98" s="9209"/>
      <c r="W98" s="9209"/>
      <c r="X98" s="9209"/>
      <c r="Y98" s="9209"/>
      <c r="Z98" s="9209"/>
      <c r="AA98" s="9209"/>
      <c r="AB98" s="9235">
        <f t="shared" si="1"/>
      </c>
      <c r="AC98" s="9250">
        <f t="shared" si="4"/>
      </c>
      <c r="AD98" s="9176">
        <f t="shared" si="15"/>
      </c>
      <c r="AE98" s="9185">
        <f t="shared" si="20"/>
      </c>
      <c r="AF98" s="9178">
        <f>VLOOKUP(C98,'Data Products'!$A:$J,10,0)</f>
      </c>
      <c r="AG98" s="9253">
        <f t="shared" si="6"/>
      </c>
      <c r="AH98" s="9179">
        <f t="shared" si="9"/>
      </c>
      <c r="AI98" s="9252"/>
      <c r="AJ98" s="9182"/>
      <c r="AK98" s="9182"/>
      <c r="AL98" s="9181"/>
      <c r="AM98" s="9182"/>
      <c r="AN98" s="9182"/>
    </row>
    <row customHeight="true" hidden="true" ht="18" r="99">
      <c r="A99" s="9229">
        <v>46</v>
      </c>
      <c r="B99" s="9168" t="s">
        <v>11201</v>
      </c>
      <c r="C99" s="9238" t="s">
        <v>11340</v>
      </c>
      <c r="D99" s="9169">
        <v>0</v>
      </c>
      <c r="E99" s="9183">
        <v>0</v>
      </c>
      <c r="F99" s="9255"/>
      <c r="G99" s="9231">
        <f>VLOOKUP(C99,'Data Products'!$A:$J,2,0)</f>
      </c>
      <c r="H99" s="9240">
        <f t="shared" si="13"/>
      </c>
      <c r="I99" s="9172">
        <v>45623</v>
      </c>
      <c r="J99" s="9173">
        <f t="shared" si="18"/>
      </c>
      <c r="K99" s="9244">
        <v>0</v>
      </c>
      <c r="L99" s="9244">
        <v>0</v>
      </c>
      <c r="M99" s="9256">
        <v>0</v>
      </c>
      <c r="N99" s="9256">
        <v>0</v>
      </c>
      <c r="O99" s="9238" t="s">
        <v>11338</v>
      </c>
      <c r="P99" s="9209"/>
      <c r="Q99" s="9209"/>
      <c r="R99" s="9209"/>
      <c r="S99" s="9209"/>
      <c r="T99" s="9209"/>
      <c r="U99" s="9209"/>
      <c r="V99" s="9209"/>
      <c r="W99" s="9209"/>
      <c r="X99" s="9209"/>
      <c r="Y99" s="9209"/>
      <c r="Z99" s="9209"/>
      <c r="AA99" s="9209"/>
      <c r="AB99" s="9257">
        <f t="shared" si="1"/>
      </c>
      <c r="AC99" s="9250">
        <f t="shared" si="4"/>
      </c>
      <c r="AD99" s="9176">
        <f t="shared" si="15"/>
      </c>
      <c r="AE99" s="9185">
        <f t="shared" si="20"/>
      </c>
      <c r="AF99" s="9178">
        <f>VLOOKUP(C99,'Data Products'!$A:$J,10,0)</f>
      </c>
      <c r="AG99" s="9253">
        <f t="shared" si="6"/>
      </c>
      <c r="AH99" s="9179">
        <f t="shared" si="9"/>
      </c>
      <c r="AI99" s="9252"/>
      <c r="AJ99" s="9182"/>
      <c r="AK99" s="9182"/>
      <c r="AL99" s="9181"/>
      <c r="AM99" s="9182"/>
      <c r="AN99" s="9182"/>
    </row>
    <row customHeight="true" hidden="true" ht="18" r="100">
      <c r="A100" s="9229">
        <v>47</v>
      </c>
      <c r="B100" s="9168" t="s">
        <v>11201</v>
      </c>
      <c r="C100" s="9168" t="s">
        <v>11341</v>
      </c>
      <c r="D100" s="9169">
        <v>0</v>
      </c>
      <c r="E100" s="9183">
        <v>0</v>
      </c>
      <c r="F100" s="9248"/>
      <c r="G100" s="9231">
        <f>VLOOKUP(C100,'Data Products'!$A:$J,2,0)</f>
      </c>
      <c r="H100" s="9240">
        <f t="shared" si="13"/>
      </c>
      <c r="I100" s="9172">
        <v>45623</v>
      </c>
      <c r="J100" s="9173">
        <f t="shared" si="18"/>
      </c>
      <c r="K100" s="9169">
        <v>0</v>
      </c>
      <c r="L100" s="9169">
        <v>0</v>
      </c>
      <c r="M100" s="9205">
        <v>0</v>
      </c>
      <c r="N100" s="9205">
        <v>0</v>
      </c>
      <c r="O100" s="9168" t="s">
        <v>11338</v>
      </c>
      <c r="P100" s="9169"/>
      <c r="Q100" s="9169"/>
      <c r="R100" s="9169"/>
      <c r="S100" s="9169"/>
      <c r="T100" s="9169"/>
      <c r="U100" s="9169"/>
      <c r="V100" s="9169"/>
      <c r="W100" s="9169"/>
      <c r="X100" s="9169"/>
      <c r="Y100" s="9169"/>
      <c r="Z100" s="9169"/>
      <c r="AA100" s="9169"/>
      <c r="AB100" s="9235">
        <f t="shared" si="1"/>
      </c>
      <c r="AC100" s="9250">
        <f t="shared" si="4"/>
      </c>
      <c r="AD100" s="9176">
        <f t="shared" si="15"/>
      </c>
      <c r="AE100" s="9185">
        <f t="shared" si="20"/>
      </c>
      <c r="AF100" s="9178">
        <f>VLOOKUP(C100,'Data Products'!$A:$J,10,0)</f>
      </c>
      <c r="AG100" s="9253">
        <f t="shared" si="6"/>
      </c>
      <c r="AH100" s="9179">
        <f t="shared" si="9"/>
      </c>
      <c r="AI100" s="9258"/>
      <c r="AJ100" s="9182"/>
      <c r="AK100" s="9182"/>
      <c r="AL100" s="9181"/>
      <c r="AM100" s="9182"/>
      <c r="AN100" s="9182"/>
    </row>
    <row customHeight="true" hidden="true" ht="18" r="101">
      <c r="A101" s="9229">
        <v>48</v>
      </c>
      <c r="B101" s="9168" t="s">
        <v>11201</v>
      </c>
      <c r="C101" s="9168" t="s">
        <v>11342</v>
      </c>
      <c r="D101" s="9169">
        <v>0</v>
      </c>
      <c r="E101" s="9183">
        <v>0</v>
      </c>
      <c r="F101" s="9248"/>
      <c r="G101" s="9231">
        <f>VLOOKUP(C101,'Data Products'!$A:$J,2,0)</f>
      </c>
      <c r="H101" s="9240">
        <f t="shared" si="13"/>
      </c>
      <c r="I101" s="9172">
        <v>45623</v>
      </c>
      <c r="J101" s="9173">
        <f t="shared" si="18"/>
      </c>
      <c r="K101" s="9169">
        <v>0</v>
      </c>
      <c r="L101" s="9169">
        <v>0</v>
      </c>
      <c r="M101" s="9205">
        <v>0</v>
      </c>
      <c r="N101" s="9205">
        <v>0</v>
      </c>
      <c r="O101" s="9168" t="s">
        <v>11338</v>
      </c>
      <c r="P101" s="9169"/>
      <c r="Q101" s="9169"/>
      <c r="R101" s="9169"/>
      <c r="S101" s="9169"/>
      <c r="T101" s="9169"/>
      <c r="U101" s="9169"/>
      <c r="V101" s="9169"/>
      <c r="W101" s="9169"/>
      <c r="X101" s="9169"/>
      <c r="Y101" s="9169"/>
      <c r="Z101" s="9169"/>
      <c r="AA101" s="9169"/>
      <c r="AB101" s="9235">
        <f t="shared" si="1"/>
      </c>
      <c r="AC101" s="9250">
        <f t="shared" si="4"/>
      </c>
      <c r="AD101" s="9176">
        <f t="shared" si="15"/>
      </c>
      <c r="AE101" s="9185">
        <f t="shared" si="20"/>
      </c>
      <c r="AF101" s="9259">
        <f>VLOOKUP(C101,'Data Products'!$A:$J,10,0)</f>
      </c>
      <c r="AG101" s="9178">
        <f t="shared" si="6"/>
      </c>
      <c r="AH101" s="9179">
        <f t="shared" si="9"/>
      </c>
      <c r="AI101" s="9252"/>
      <c r="AJ101" s="9182"/>
      <c r="AK101" s="9182"/>
      <c r="AL101" s="9181"/>
      <c r="AM101" s="9182"/>
      <c r="AN101" s="9182"/>
    </row>
    <row r="102">
      <c r="A102" s="9229">
        <v>49</v>
      </c>
      <c r="B102" s="9168" t="s">
        <v>11193</v>
      </c>
      <c r="C102" s="9168" t="s">
        <v>11343</v>
      </c>
      <c r="D102" s="9169">
        <v>4</v>
      </c>
      <c r="E102" s="9183">
        <v>4</v>
      </c>
      <c r="F102" s="9248"/>
      <c r="G102" s="9231">
        <f>VLOOKUP(C102,'Data Products'!$A:$J,2,0)</f>
      </c>
      <c r="H102" s="9232">
        <f t="shared" si="13"/>
      </c>
      <c r="I102" s="9172">
        <v>45951</v>
      </c>
      <c r="J102" s="9173">
        <f t="shared" si="18"/>
      </c>
      <c r="K102" s="9169">
        <v>0</v>
      </c>
      <c r="L102" s="9169">
        <v>0</v>
      </c>
      <c r="M102" s="9205">
        <v>0</v>
      </c>
      <c r="N102" s="9205">
        <v>0</v>
      </c>
      <c r="O102" s="9168" t="s">
        <v>11253</v>
      </c>
      <c r="P102" s="9169"/>
      <c r="Q102" s="9169"/>
      <c r="R102" s="9169"/>
      <c r="S102" s="9169"/>
      <c r="T102" s="9169"/>
      <c r="U102" s="9169"/>
      <c r="V102" s="9169"/>
      <c r="W102" s="9169"/>
      <c r="X102" s="9169"/>
      <c r="Y102" s="9169"/>
      <c r="Z102" s="9169"/>
      <c r="AA102" s="9169"/>
      <c r="AB102" s="9235">
        <f t="shared" si="1"/>
      </c>
      <c r="AC102" s="9260">
        <f t="shared" si="4"/>
      </c>
      <c r="AD102" s="9176">
        <f t="shared" si="15"/>
      </c>
      <c r="AE102" s="9194">
        <f t="shared" si="20"/>
      </c>
      <c r="AF102" s="9259">
        <f>VLOOKUP(C102,'Data Products'!$A:$J,10,0)</f>
      </c>
      <c r="AG102" s="9178">
        <f t="shared" si="6"/>
      </c>
      <c r="AH102" s="9179">
        <f t="shared" si="9"/>
      </c>
      <c r="AI102" s="9252"/>
      <c r="AJ102" s="9182"/>
      <c r="AK102" s="9182"/>
      <c r="AL102" s="9181"/>
      <c r="AM102" s="9182"/>
      <c r="AN102" s="9182"/>
    </row>
    <row r="103">
      <c r="A103" s="9229">
        <v>50</v>
      </c>
      <c r="B103" s="9168" t="s">
        <v>11193</v>
      </c>
      <c r="C103" s="9168" t="s">
        <v>11344</v>
      </c>
      <c r="D103" s="9169">
        <v>3</v>
      </c>
      <c r="E103" s="9183">
        <v>3</v>
      </c>
      <c r="F103" s="9248"/>
      <c r="G103" s="9231">
        <f>VLOOKUP(C103,'Data Products'!$A:$J,2,0)</f>
      </c>
      <c r="H103" s="9232">
        <f t="shared" si="13"/>
      </c>
      <c r="I103" s="9172">
        <v>45951</v>
      </c>
      <c r="J103" s="9173">
        <f t="shared" si="18"/>
      </c>
      <c r="K103" s="9169">
        <v>0</v>
      </c>
      <c r="L103" s="9169">
        <v>0</v>
      </c>
      <c r="M103" s="9205">
        <v>0</v>
      </c>
      <c r="N103" s="9205">
        <v>0</v>
      </c>
      <c r="O103" s="9168" t="s">
        <v>11253</v>
      </c>
      <c r="P103" s="9169"/>
      <c r="Q103" s="9169"/>
      <c r="R103" s="9169"/>
      <c r="S103" s="9169"/>
      <c r="T103" s="9169"/>
      <c r="U103" s="9169"/>
      <c r="V103" s="9169"/>
      <c r="W103" s="9169"/>
      <c r="X103" s="9169"/>
      <c r="Y103" s="9169"/>
      <c r="Z103" s="9169"/>
      <c r="AA103" s="9169"/>
      <c r="AB103" s="9235">
        <f t="shared" si="1"/>
      </c>
      <c r="AC103" s="9189">
        <f t="shared" si="4"/>
      </c>
      <c r="AD103" s="9176">
        <f t="shared" si="15"/>
      </c>
      <c r="AE103" s="9190">
        <f t="shared" si="20"/>
      </c>
      <c r="AF103" s="9259">
        <f>VLOOKUP(C103,'Data Products'!$A:$J,10,0)</f>
      </c>
      <c r="AG103" s="9178">
        <f t="shared" si="6"/>
      </c>
      <c r="AH103" s="9179">
        <f t="shared" si="9"/>
      </c>
      <c r="AI103" s="9252"/>
      <c r="AJ103" s="9182"/>
      <c r="AK103" s="9182"/>
      <c r="AL103" s="9181"/>
      <c r="AM103" s="9182"/>
      <c r="AN103" s="9182"/>
    </row>
    <row r="104">
      <c r="A104" s="9229">
        <v>51</v>
      </c>
      <c r="B104" s="9168" t="s">
        <v>11193</v>
      </c>
      <c r="C104" s="9168" t="s">
        <v>11345</v>
      </c>
      <c r="D104" s="9169">
        <v>4</v>
      </c>
      <c r="E104" s="9183">
        <v>4</v>
      </c>
      <c r="F104" s="9248"/>
      <c r="G104" s="9231">
        <f>VLOOKUP(C104,'Data Products'!$A:$J,2,0)</f>
      </c>
      <c r="H104" s="9232">
        <f t="shared" si="13"/>
      </c>
      <c r="I104" s="9172">
        <v>45951</v>
      </c>
      <c r="J104" s="9173">
        <f t="shared" si="18"/>
      </c>
      <c r="K104" s="9169">
        <v>1</v>
      </c>
      <c r="L104" s="9169">
        <v>1</v>
      </c>
      <c r="M104" s="9205">
        <v>0</v>
      </c>
      <c r="N104" s="9205">
        <v>0</v>
      </c>
      <c r="O104" s="9168" t="s">
        <v>11253</v>
      </c>
      <c r="P104" s="9169"/>
      <c r="Q104" s="9169"/>
      <c r="R104" s="9169"/>
      <c r="S104" s="9169"/>
      <c r="T104" s="9169"/>
      <c r="U104" s="9169"/>
      <c r="V104" s="9169"/>
      <c r="W104" s="9169"/>
      <c r="X104" s="9169"/>
      <c r="Y104" s="9169"/>
      <c r="Z104" s="9169"/>
      <c r="AA104" s="9169"/>
      <c r="AB104" s="9235">
        <f t="shared" si="1"/>
      </c>
      <c r="AC104" s="9184">
        <f t="shared" si="4"/>
      </c>
      <c r="AD104" s="9176">
        <f t="shared" si="15"/>
      </c>
      <c r="AE104" s="9185">
        <f t="shared" si="20"/>
      </c>
      <c r="AF104" s="9259">
        <f>VLOOKUP(C104,'Data Products'!$A:$J,10,0)</f>
      </c>
      <c r="AG104" s="9178">
        <f t="shared" si="6"/>
      </c>
      <c r="AH104" s="9179">
        <f t="shared" si="9"/>
      </c>
      <c r="AI104" s="9252"/>
      <c r="AJ104" s="9182"/>
      <c r="AK104" s="9182"/>
      <c r="AL104" s="9181"/>
      <c r="AM104" s="9182"/>
      <c r="AN104" s="9182"/>
    </row>
    <row r="105">
      <c r="A105" s="9229">
        <v>52</v>
      </c>
      <c r="B105" s="9168" t="s">
        <v>11193</v>
      </c>
      <c r="C105" s="9168" t="s">
        <v>11346</v>
      </c>
      <c r="D105" s="9169">
        <v>4</v>
      </c>
      <c r="E105" s="9183">
        <v>4</v>
      </c>
      <c r="F105" s="9248"/>
      <c r="G105" s="9231">
        <f>VLOOKUP(C105,'Data Products'!$A:$J,2,0)</f>
      </c>
      <c r="H105" s="9232">
        <f t="shared" si="13"/>
      </c>
      <c r="I105" s="9172">
        <v>45951</v>
      </c>
      <c r="J105" s="9173">
        <f t="shared" si="18"/>
      </c>
      <c r="K105" s="9169">
        <v>0</v>
      </c>
      <c r="L105" s="9169">
        <v>0</v>
      </c>
      <c r="M105" s="9205">
        <v>0</v>
      </c>
      <c r="N105" s="9205">
        <v>0</v>
      </c>
      <c r="O105" s="9168" t="s">
        <v>11253</v>
      </c>
      <c r="P105" s="9169"/>
      <c r="Q105" s="9169"/>
      <c r="R105" s="9169"/>
      <c r="S105" s="9169"/>
      <c r="T105" s="9169"/>
      <c r="U105" s="9169"/>
      <c r="V105" s="9169"/>
      <c r="W105" s="9169"/>
      <c r="X105" s="9169"/>
      <c r="Y105" s="9169"/>
      <c r="Z105" s="9169"/>
      <c r="AA105" s="9169"/>
      <c r="AB105" s="9235">
        <f t="shared" si="1"/>
      </c>
      <c r="AC105" s="9193">
        <f t="shared" si="4"/>
      </c>
      <c r="AD105" s="9176">
        <f t="shared" si="15"/>
      </c>
      <c r="AE105" s="9194">
        <f t="shared" si="20"/>
      </c>
      <c r="AF105" s="9259">
        <f>VLOOKUP(C105,'Data Products'!$A:$J,10,0)</f>
      </c>
      <c r="AG105" s="9178">
        <f t="shared" si="6"/>
      </c>
      <c r="AH105" s="9179">
        <f t="shared" si="9"/>
      </c>
      <c r="AI105" s="9252"/>
      <c r="AJ105" s="9182"/>
      <c r="AK105" s="9182"/>
      <c r="AL105" s="9181"/>
      <c r="AM105" s="9182"/>
      <c r="AN105" s="9182"/>
    </row>
    <row customHeight="true" hidden="true" ht="18" r="106">
      <c r="A106" s="9229">
        <v>53</v>
      </c>
      <c r="B106" s="9168" t="s">
        <v>11201</v>
      </c>
      <c r="C106" s="9168" t="s">
        <v>11347</v>
      </c>
      <c r="D106" s="9169">
        <v>0</v>
      </c>
      <c r="E106" s="9183">
        <v>0</v>
      </c>
      <c r="F106" s="9248"/>
      <c r="G106" s="9231">
        <f>VLOOKUP(C106,'Data Products'!$A:$J,2,0)</f>
      </c>
      <c r="H106" s="9232">
        <f t="shared" si="13"/>
      </c>
      <c r="I106" s="9172">
        <v>45951</v>
      </c>
      <c r="J106" s="9173">
        <f t="shared" si="18"/>
      </c>
      <c r="K106" s="9169">
        <v>0</v>
      </c>
      <c r="L106" s="9169">
        <v>1</v>
      </c>
      <c r="M106" s="9205">
        <v>0</v>
      </c>
      <c r="N106" s="9205">
        <v>0</v>
      </c>
      <c r="O106" s="9168" t="s">
        <v>11253</v>
      </c>
      <c r="P106" s="9169"/>
      <c r="Q106" s="9169"/>
      <c r="R106" s="9169"/>
      <c r="S106" s="9169"/>
      <c r="T106" s="9169"/>
      <c r="U106" s="9169"/>
      <c r="V106" s="9169"/>
      <c r="W106" s="9169"/>
      <c r="X106" s="9169"/>
      <c r="Y106" s="9169"/>
      <c r="Z106" s="9169"/>
      <c r="AA106" s="9169"/>
      <c r="AB106" s="9235">
        <f t="shared" si="1"/>
      </c>
      <c r="AC106" s="9193">
        <f t="shared" si="4"/>
      </c>
      <c r="AD106" s="9176">
        <f t="shared" si="15"/>
      </c>
      <c r="AE106" s="9194">
        <f t="shared" si="20"/>
      </c>
      <c r="AF106" s="9259">
        <f>VLOOKUP(C106,'Data Products'!$A:$J,10,0)</f>
      </c>
      <c r="AG106" s="9178">
        <f t="shared" si="6"/>
      </c>
      <c r="AH106" s="9179">
        <f t="shared" si="9"/>
      </c>
      <c r="AI106" s="9252"/>
      <c r="AJ106" s="9182"/>
      <c r="AK106" s="9182"/>
      <c r="AL106" s="9181"/>
      <c r="AM106" s="9182"/>
      <c r="AN106" s="9182"/>
    </row>
    <row r="107">
      <c r="A107" s="9229">
        <v>54</v>
      </c>
      <c r="B107" s="9168" t="s">
        <v>11193</v>
      </c>
      <c r="C107" s="9168" t="s">
        <v>11348</v>
      </c>
      <c r="D107" s="9169">
        <v>5</v>
      </c>
      <c r="E107" s="9183">
        <v>5</v>
      </c>
      <c r="F107" s="9248"/>
      <c r="G107" s="9231">
        <f>VLOOKUP(C107,'Data Products'!$A:$J,2,0)</f>
      </c>
      <c r="H107" s="9232">
        <f t="shared" si="13"/>
      </c>
      <c r="I107" s="9172">
        <v>45951</v>
      </c>
      <c r="J107" s="9173">
        <f t="shared" si="18"/>
      </c>
      <c r="K107" s="9169">
        <v>0</v>
      </c>
      <c r="L107" s="9169">
        <v>0</v>
      </c>
      <c r="M107" s="9205">
        <v>0</v>
      </c>
      <c r="N107" s="9205">
        <v>0</v>
      </c>
      <c r="O107" s="9168" t="s">
        <v>11253</v>
      </c>
      <c r="P107" s="9169"/>
      <c r="Q107" s="9169"/>
      <c r="R107" s="9169"/>
      <c r="S107" s="9169"/>
      <c r="T107" s="9169"/>
      <c r="U107" s="9169"/>
      <c r="V107" s="9169"/>
      <c r="W107" s="9169"/>
      <c r="X107" s="9169"/>
      <c r="Y107" s="9169"/>
      <c r="Z107" s="9169"/>
      <c r="AA107" s="9169"/>
      <c r="AB107" s="9235">
        <f t="shared" si="1"/>
      </c>
      <c r="AC107" s="9184">
        <f t="shared" si="4"/>
      </c>
      <c r="AD107" s="9176">
        <f t="shared" si="15"/>
      </c>
      <c r="AE107" s="9185">
        <f t="shared" si="20"/>
      </c>
      <c r="AF107" s="9259">
        <f>VLOOKUP(C107,'Data Products'!$A:$J,10,0)</f>
      </c>
      <c r="AG107" s="9178">
        <f t="shared" si="6"/>
      </c>
      <c r="AH107" s="9179">
        <f t="shared" si="9"/>
      </c>
      <c r="AI107" s="9252"/>
      <c r="AJ107" s="9182"/>
      <c r="AK107" s="9182"/>
      <c r="AL107" s="9181"/>
      <c r="AM107" s="9182"/>
      <c r="AN107" s="9182"/>
    </row>
    <row customHeight="true" hidden="true" ht="18" r="108">
      <c r="A108" s="9229">
        <v>55</v>
      </c>
      <c r="B108" s="9168" t="s">
        <v>11201</v>
      </c>
      <c r="C108" s="9168" t="s">
        <v>11349</v>
      </c>
      <c r="D108" s="9169">
        <v>0</v>
      </c>
      <c r="E108" s="9183">
        <v>0</v>
      </c>
      <c r="F108" s="9248"/>
      <c r="G108" s="9231">
        <f>VLOOKUP(C108,'Data Products'!$A:$J,2,0)</f>
      </c>
      <c r="H108" s="9232">
        <f t="shared" si="13"/>
      </c>
      <c r="I108" s="9172">
        <v>45951</v>
      </c>
      <c r="J108" s="9173">
        <f t="shared" si="18"/>
      </c>
      <c r="K108" s="9169">
        <v>0</v>
      </c>
      <c r="L108" s="9169">
        <v>0</v>
      </c>
      <c r="M108" s="9205">
        <v>0</v>
      </c>
      <c r="N108" s="9205">
        <v>0</v>
      </c>
      <c r="O108" s="9168" t="s">
        <v>11253</v>
      </c>
      <c r="P108" s="9169"/>
      <c r="Q108" s="9169"/>
      <c r="R108" s="9169"/>
      <c r="S108" s="9169"/>
      <c r="T108" s="9169"/>
      <c r="U108" s="9169"/>
      <c r="V108" s="9169"/>
      <c r="W108" s="9169"/>
      <c r="X108" s="9169"/>
      <c r="Y108" s="9169"/>
      <c r="Z108" s="9169"/>
      <c r="AA108" s="9169"/>
      <c r="AB108" s="9235">
        <f t="shared" si="1"/>
      </c>
      <c r="AC108" s="9189">
        <f t="shared" si="4"/>
      </c>
      <c r="AD108" s="9261">
        <f t="shared" si="15"/>
      </c>
      <c r="AE108" s="9190">
        <f t="shared" si="20"/>
      </c>
      <c r="AF108" s="9259">
        <f>VLOOKUP(C108,'Data Products'!$A:$J,10,0)</f>
      </c>
      <c r="AG108" s="9178">
        <f t="shared" si="6"/>
      </c>
      <c r="AH108" s="9179">
        <f t="shared" si="9"/>
      </c>
      <c r="AI108" s="9252"/>
      <c r="AJ108" s="9182"/>
      <c r="AK108" s="9182"/>
      <c r="AL108" s="9181"/>
      <c r="AM108" s="9182"/>
      <c r="AN108" s="9182"/>
    </row>
    <row r="109">
      <c r="A109" s="9229">
        <v>56</v>
      </c>
      <c r="B109" s="9168" t="s">
        <v>11193</v>
      </c>
      <c r="C109" s="9168" t="s">
        <v>11350</v>
      </c>
      <c r="D109" s="9169">
        <v>16</v>
      </c>
      <c r="E109" s="9183">
        <v>16</v>
      </c>
      <c r="F109" s="9248"/>
      <c r="G109" s="9231">
        <f>VLOOKUP(C109,'Data Products'!$A:$J,2,0)</f>
      </c>
      <c r="H109" s="9232">
        <f t="shared" si="13"/>
      </c>
      <c r="I109" s="9172">
        <v>45951</v>
      </c>
      <c r="J109" s="9173">
        <f t="shared" si="18"/>
      </c>
      <c r="K109" s="9169">
        <v>2</v>
      </c>
      <c r="L109" s="9169">
        <v>6</v>
      </c>
      <c r="M109" s="9205">
        <v>0</v>
      </c>
      <c r="N109" s="9205">
        <v>0</v>
      </c>
      <c r="O109" s="9168" t="s">
        <v>11253</v>
      </c>
      <c r="P109" s="9169"/>
      <c r="Q109" s="9169"/>
      <c r="R109" s="9169"/>
      <c r="S109" s="9169"/>
      <c r="T109" s="9169"/>
      <c r="U109" s="9169"/>
      <c r="V109" s="9169"/>
      <c r="W109" s="9169"/>
      <c r="X109" s="9169"/>
      <c r="Y109" s="9169"/>
      <c r="Z109" s="9169"/>
      <c r="AA109" s="9169"/>
      <c r="AB109" s="9235">
        <f t="shared" si="1"/>
      </c>
      <c r="AC109" s="9175">
        <f t="shared" si="4"/>
      </c>
      <c r="AD109" s="9261">
        <f t="shared" si="15"/>
      </c>
      <c r="AE109" s="9177">
        <f t="shared" si="20"/>
      </c>
      <c r="AF109" s="9259">
        <f>VLOOKUP(C109,'Data Products'!$A:$J,10,0)</f>
      </c>
      <c r="AG109" s="9178">
        <f t="shared" si="6"/>
      </c>
      <c r="AH109" s="9179">
        <f t="shared" si="9"/>
      </c>
      <c r="AI109" s="9252"/>
      <c r="AJ109" s="9182"/>
      <c r="AK109" s="9182"/>
      <c r="AL109" s="9181"/>
      <c r="AM109" s="9182"/>
      <c r="AN109" s="9182"/>
    </row>
    <row r="110">
      <c r="A110" s="9229">
        <v>57</v>
      </c>
      <c r="B110" s="9168" t="s">
        <v>11193</v>
      </c>
      <c r="C110" s="9168" t="s">
        <v>11351</v>
      </c>
      <c r="D110" s="9169">
        <v>25</v>
      </c>
      <c r="E110" s="9183">
        <v>25</v>
      </c>
      <c r="F110" s="9248"/>
      <c r="G110" s="9231">
        <f>VLOOKUP(C110,'Data Products'!$A:$J,2,0)</f>
      </c>
      <c r="H110" s="9232">
        <f t="shared" si="13"/>
      </c>
      <c r="I110" s="9172">
        <v>45951</v>
      </c>
      <c r="J110" s="9173">
        <f t="shared" si="18"/>
      </c>
      <c r="K110" s="9169">
        <v>2</v>
      </c>
      <c r="L110" s="9169">
        <v>2</v>
      </c>
      <c r="M110" s="9205">
        <v>0</v>
      </c>
      <c r="N110" s="9205">
        <v>0</v>
      </c>
      <c r="O110" s="9168" t="s">
        <v>11253</v>
      </c>
      <c r="P110" s="9169"/>
      <c r="Q110" s="9169"/>
      <c r="R110" s="9169"/>
      <c r="S110" s="9169"/>
      <c r="T110" s="9169"/>
      <c r="U110" s="9169"/>
      <c r="V110" s="9169"/>
      <c r="W110" s="9169"/>
      <c r="X110" s="9169"/>
      <c r="Y110" s="9169"/>
      <c r="Z110" s="9169"/>
      <c r="AA110" s="9169"/>
      <c r="AB110" s="9235">
        <f t="shared" si="1"/>
      </c>
      <c r="AC110" s="9175">
        <f t="shared" si="4"/>
      </c>
      <c r="AD110" s="9261">
        <f t="shared" si="15"/>
      </c>
      <c r="AE110" s="9177">
        <f t="shared" si="20"/>
      </c>
      <c r="AF110" s="9259">
        <f>VLOOKUP(C110,'Data Products'!$A:$J,10,0)</f>
      </c>
      <c r="AG110" s="9178">
        <f t="shared" si="6"/>
      </c>
      <c r="AH110" s="9179">
        <f t="shared" si="9"/>
      </c>
      <c r="AI110" s="9252"/>
      <c r="AJ110" s="9182"/>
      <c r="AK110" s="9182"/>
      <c r="AL110" s="9181"/>
      <c r="AM110" s="9182"/>
      <c r="AN110" s="9182"/>
    </row>
    <row r="111">
      <c r="A111" s="9229">
        <v>58</v>
      </c>
      <c r="B111" s="9168" t="s">
        <v>11193</v>
      </c>
      <c r="C111" s="9168" t="s">
        <v>11352</v>
      </c>
      <c r="D111" s="9169">
        <v>17</v>
      </c>
      <c r="E111" s="9183">
        <v>17</v>
      </c>
      <c r="F111" s="9248"/>
      <c r="G111" s="9231">
        <f>VLOOKUP(C111,'Data Products'!$A:$J,2,0)</f>
      </c>
      <c r="H111" s="9232">
        <f t="shared" si="13"/>
      </c>
      <c r="I111" s="9172">
        <v>45951</v>
      </c>
      <c r="J111" s="9173">
        <f t="shared" si="18"/>
      </c>
      <c r="K111" s="9169">
        <v>1</v>
      </c>
      <c r="L111" s="9169">
        <v>2</v>
      </c>
      <c r="M111" s="9205">
        <v>0</v>
      </c>
      <c r="N111" s="9205">
        <v>0</v>
      </c>
      <c r="O111" s="9168" t="s">
        <v>11253</v>
      </c>
      <c r="P111" s="9169"/>
      <c r="Q111" s="9169"/>
      <c r="R111" s="9169"/>
      <c r="S111" s="9169"/>
      <c r="T111" s="9169"/>
      <c r="U111" s="9169"/>
      <c r="V111" s="9169"/>
      <c r="W111" s="9169"/>
      <c r="X111" s="9169"/>
      <c r="Y111" s="9169"/>
      <c r="Z111" s="9169"/>
      <c r="AA111" s="9169"/>
      <c r="AB111" s="9235">
        <f t="shared" si="1"/>
      </c>
      <c r="AC111" s="9175">
        <f t="shared" si="4"/>
      </c>
      <c r="AD111" s="9261">
        <f t="shared" si="15"/>
      </c>
      <c r="AE111" s="9177">
        <f t="shared" si="20"/>
      </c>
      <c r="AF111" s="9259">
        <f>VLOOKUP(C111,'Data Products'!$A:$J,10,0)</f>
      </c>
      <c r="AG111" s="9178">
        <f t="shared" si="6"/>
      </c>
      <c r="AH111" s="9179">
        <f t="shared" si="9"/>
      </c>
      <c r="AI111" s="9252"/>
      <c r="AJ111" s="9182"/>
      <c r="AK111" s="9182"/>
      <c r="AL111" s="9181"/>
      <c r="AM111" s="9182"/>
      <c r="AN111" s="9182"/>
    </row>
    <row r="112">
      <c r="A112" s="9229">
        <v>59</v>
      </c>
      <c r="B112" s="9168" t="s">
        <v>11193</v>
      </c>
      <c r="C112" s="9168" t="s">
        <v>11353</v>
      </c>
      <c r="D112" s="9169">
        <v>13</v>
      </c>
      <c r="E112" s="9183">
        <v>13</v>
      </c>
      <c r="F112" s="9248"/>
      <c r="G112" s="9231">
        <f>VLOOKUP(C112,'Data Products'!$A:$J,2,0)</f>
      </c>
      <c r="H112" s="9232">
        <f t="shared" si="13"/>
      </c>
      <c r="I112" s="9172">
        <v>45951</v>
      </c>
      <c r="J112" s="9173">
        <f t="shared" si="18"/>
      </c>
      <c r="K112" s="9169">
        <v>1</v>
      </c>
      <c r="L112" s="9169">
        <v>1</v>
      </c>
      <c r="M112" s="9205">
        <v>0</v>
      </c>
      <c r="N112" s="9205">
        <v>0</v>
      </c>
      <c r="O112" s="9168" t="s">
        <v>11253</v>
      </c>
      <c r="P112" s="9169"/>
      <c r="Q112" s="9169"/>
      <c r="R112" s="9169"/>
      <c r="S112" s="9169"/>
      <c r="T112" s="9169"/>
      <c r="U112" s="9169"/>
      <c r="V112" s="9169"/>
      <c r="W112" s="9169"/>
      <c r="X112" s="9169"/>
      <c r="Y112" s="9169"/>
      <c r="Z112" s="9169"/>
      <c r="AA112" s="9169"/>
      <c r="AB112" s="9235">
        <f t="shared" si="1"/>
      </c>
      <c r="AC112" s="9175">
        <f t="shared" si="4"/>
      </c>
      <c r="AD112" s="9261">
        <f t="shared" si="15"/>
      </c>
      <c r="AE112" s="9177">
        <f t="shared" si="20"/>
      </c>
      <c r="AF112" s="9259">
        <f>VLOOKUP(C112,'Data Products'!$A:$J,10,0)</f>
      </c>
      <c r="AG112" s="9178">
        <f t="shared" si="6"/>
      </c>
      <c r="AH112" s="9179">
        <f t="shared" si="9"/>
      </c>
      <c r="AI112" s="9252"/>
      <c r="AJ112" s="9182"/>
      <c r="AK112" s="9182"/>
      <c r="AL112" s="9181"/>
      <c r="AM112" s="9182"/>
      <c r="AN112" s="9182"/>
    </row>
    <row r="113">
      <c r="A113" s="9229">
        <v>60</v>
      </c>
      <c r="B113" s="9168" t="s">
        <v>11193</v>
      </c>
      <c r="C113" s="9168" t="s">
        <v>11354</v>
      </c>
      <c r="D113" s="9169">
        <v>18</v>
      </c>
      <c r="E113" s="9183">
        <v>18</v>
      </c>
      <c r="F113" s="9248"/>
      <c r="G113" s="9231">
        <f>VLOOKUP(C113,'Data Products'!$A:$J,2,0)</f>
      </c>
      <c r="H113" s="9232">
        <f t="shared" si="13"/>
      </c>
      <c r="I113" s="9172">
        <v>45951</v>
      </c>
      <c r="J113" s="9173">
        <f t="shared" si="18"/>
      </c>
      <c r="K113" s="9169">
        <v>0</v>
      </c>
      <c r="L113" s="9169">
        <v>0</v>
      </c>
      <c r="M113" s="9205">
        <v>0</v>
      </c>
      <c r="N113" s="9205">
        <v>0</v>
      </c>
      <c r="O113" s="9168" t="s">
        <v>11253</v>
      </c>
      <c r="P113" s="9169"/>
      <c r="Q113" s="9169"/>
      <c r="R113" s="9169"/>
      <c r="S113" s="9169"/>
      <c r="T113" s="9169"/>
      <c r="U113" s="9169"/>
      <c r="V113" s="9169"/>
      <c r="W113" s="9169"/>
      <c r="X113" s="9169"/>
      <c r="Y113" s="9169"/>
      <c r="Z113" s="9169"/>
      <c r="AA113" s="9169"/>
      <c r="AB113" s="9235">
        <f t="shared" si="1"/>
      </c>
      <c r="AC113" s="9175">
        <f t="shared" si="4"/>
      </c>
      <c r="AD113" s="9261">
        <f t="shared" si="15"/>
      </c>
      <c r="AE113" s="9177">
        <f t="shared" si="20"/>
      </c>
      <c r="AF113" s="9259">
        <f>VLOOKUP(C113,'Data Products'!$A:$J,10,0)</f>
      </c>
      <c r="AG113" s="9178">
        <f t="shared" si="6"/>
      </c>
      <c r="AH113" s="9179">
        <f t="shared" si="9"/>
      </c>
      <c r="AI113" s="9252"/>
      <c r="AJ113" s="9182"/>
      <c r="AK113" s="9182"/>
      <c r="AL113" s="9181"/>
      <c r="AM113" s="9182"/>
      <c r="AN113" s="9182"/>
    </row>
    <row r="114">
      <c r="A114" s="9229">
        <v>61</v>
      </c>
      <c r="B114" s="9168" t="s">
        <v>11193</v>
      </c>
      <c r="C114" s="9168" t="s">
        <v>11355</v>
      </c>
      <c r="D114" s="9169">
        <v>10</v>
      </c>
      <c r="E114" s="9183">
        <v>10</v>
      </c>
      <c r="F114" s="9248"/>
      <c r="G114" s="9231">
        <f>VLOOKUP(C114,'Data Products'!$A:$J,2,0)</f>
      </c>
      <c r="H114" s="9232">
        <f t="shared" si="13"/>
      </c>
      <c r="I114" s="9172">
        <v>45951</v>
      </c>
      <c r="J114" s="9173">
        <f t="shared" si="18"/>
      </c>
      <c r="K114" s="9169">
        <v>0</v>
      </c>
      <c r="L114" s="9169">
        <v>0</v>
      </c>
      <c r="M114" s="9205">
        <v>0</v>
      </c>
      <c r="N114" s="9205">
        <v>0</v>
      </c>
      <c r="O114" s="9168" t="s">
        <v>11253</v>
      </c>
      <c r="P114" s="9169"/>
      <c r="Q114" s="9169"/>
      <c r="R114" s="9169"/>
      <c r="S114" s="9169"/>
      <c r="T114" s="9169"/>
      <c r="U114" s="9169"/>
      <c r="V114" s="9169"/>
      <c r="W114" s="9169"/>
      <c r="X114" s="9169"/>
      <c r="Y114" s="9169"/>
      <c r="Z114" s="9169"/>
      <c r="AA114" s="9169"/>
      <c r="AB114" s="9235">
        <f t="shared" si="1"/>
      </c>
      <c r="AC114" s="9189">
        <f t="shared" si="4"/>
      </c>
      <c r="AD114" s="9261">
        <f t="shared" si="15"/>
      </c>
      <c r="AE114" s="9190">
        <f t="shared" si="20"/>
      </c>
      <c r="AF114" s="9259">
        <f>VLOOKUP(C114,'Data Products'!$A:$J,10,0)</f>
      </c>
      <c r="AG114" s="9178">
        <f t="shared" si="6"/>
      </c>
      <c r="AH114" s="9179">
        <f t="shared" si="9"/>
      </c>
      <c r="AI114" s="9252"/>
      <c r="AJ114" s="9182"/>
      <c r="AK114" s="9182"/>
      <c r="AL114" s="9181"/>
      <c r="AM114" s="9182"/>
      <c r="AN114" s="9182"/>
    </row>
    <row customHeight="true" hidden="true" ht="18" r="115">
      <c r="A115" s="9229">
        <v>62</v>
      </c>
      <c r="B115" s="9168" t="s">
        <v>11201</v>
      </c>
      <c r="C115" s="9168" t="s">
        <v>11356</v>
      </c>
      <c r="D115" s="9169">
        <v>0</v>
      </c>
      <c r="E115" s="9183">
        <v>0</v>
      </c>
      <c r="F115" s="9248"/>
      <c r="G115" s="9231">
        <f>VLOOKUP(C115,'Data Products'!$A:$J,2,0)</f>
      </c>
      <c r="H115" s="9232">
        <f t="shared" si="13"/>
      </c>
      <c r="I115" s="9172">
        <v>45951</v>
      </c>
      <c r="J115" s="9173">
        <f t="shared" si="18"/>
      </c>
      <c r="K115" s="9169">
        <v>0</v>
      </c>
      <c r="L115" s="9169">
        <v>0</v>
      </c>
      <c r="M115" s="9205">
        <v>0</v>
      </c>
      <c r="N115" s="9205">
        <v>0</v>
      </c>
      <c r="O115" s="9168" t="s">
        <v>11253</v>
      </c>
      <c r="P115" s="9169"/>
      <c r="Q115" s="9169"/>
      <c r="R115" s="9169"/>
      <c r="S115" s="9169"/>
      <c r="T115" s="9169"/>
      <c r="U115" s="9169"/>
      <c r="V115" s="9169"/>
      <c r="W115" s="9169"/>
      <c r="X115" s="9169"/>
      <c r="Y115" s="9169"/>
      <c r="Z115" s="9169"/>
      <c r="AA115" s="9169"/>
      <c r="AB115" s="9235">
        <f t="shared" si="1"/>
      </c>
      <c r="AC115" s="9184">
        <f t="shared" si="4"/>
      </c>
      <c r="AD115" s="9261">
        <f t="shared" si="15"/>
      </c>
      <c r="AE115" s="9185">
        <f t="shared" si="20"/>
      </c>
      <c r="AF115" s="9259">
        <f>VLOOKUP(C115,'Data Products'!$A:$J,10,0)</f>
      </c>
      <c r="AG115" s="9178">
        <f t="shared" si="6"/>
      </c>
      <c r="AH115" s="9179">
        <f t="shared" si="9"/>
      </c>
      <c r="AI115" s="9252"/>
      <c r="AJ115" s="9182"/>
      <c r="AK115" s="9182"/>
      <c r="AL115" s="9181"/>
      <c r="AM115" s="9182"/>
      <c r="AN115" s="9182"/>
    </row>
    <row r="116">
      <c r="A116" s="9229">
        <v>63</v>
      </c>
      <c r="B116" s="9168" t="s">
        <v>11193</v>
      </c>
      <c r="C116" s="9168" t="s">
        <v>11357</v>
      </c>
      <c r="D116" s="9169">
        <v>2</v>
      </c>
      <c r="E116" s="9183">
        <v>2</v>
      </c>
      <c r="F116" s="9248"/>
      <c r="G116" s="9231">
        <f>VLOOKUP(C116,'Data Products'!$A:$J,2,0)</f>
      </c>
      <c r="H116" s="9232">
        <f t="shared" si="13"/>
      </c>
      <c r="I116" s="9172">
        <v>45951</v>
      </c>
      <c r="J116" s="9173">
        <f t="shared" si="18"/>
      </c>
      <c r="K116" s="9169">
        <v>5</v>
      </c>
      <c r="L116" s="9169">
        <v>11</v>
      </c>
      <c r="M116" s="9205">
        <v>0</v>
      </c>
      <c r="N116" s="9205">
        <v>0</v>
      </c>
      <c r="O116" s="9168" t="s">
        <v>11253</v>
      </c>
      <c r="P116" s="9169"/>
      <c r="Q116" s="9169"/>
      <c r="R116" s="9169"/>
      <c r="S116" s="9169"/>
      <c r="T116" s="9169"/>
      <c r="U116" s="9169"/>
      <c r="V116" s="9169"/>
      <c r="W116" s="9169"/>
      <c r="X116" s="9169"/>
      <c r="Y116" s="9169"/>
      <c r="Z116" s="9169"/>
      <c r="AA116" s="9169"/>
      <c r="AB116" s="9235">
        <f t="shared" si="1"/>
      </c>
      <c r="AC116" s="9189">
        <f t="shared" si="4"/>
      </c>
      <c r="AD116" s="9261">
        <f t="shared" si="15"/>
      </c>
      <c r="AE116" s="9190">
        <f t="shared" si="20"/>
      </c>
      <c r="AF116" s="9259">
        <f>VLOOKUP(C116,'Data Products'!$A:$J,10,0)</f>
      </c>
      <c r="AG116" s="9178">
        <f t="shared" si="6"/>
      </c>
      <c r="AH116" s="9179">
        <f t="shared" si="9"/>
      </c>
      <c r="AI116" s="9252"/>
      <c r="AJ116" s="9182"/>
      <c r="AK116" s="9182"/>
      <c r="AL116" s="9181"/>
      <c r="AM116" s="9182"/>
      <c r="AN116" s="9182"/>
    </row>
    <row customHeight="true" hidden="true" ht="18" r="117">
      <c r="A117" s="9229">
        <v>64</v>
      </c>
      <c r="B117" s="9168" t="s">
        <v>11193</v>
      </c>
      <c r="C117" s="9168" t="s">
        <v>11358</v>
      </c>
      <c r="D117" s="9169">
        <v>0</v>
      </c>
      <c r="E117" s="9183">
        <v>0</v>
      </c>
      <c r="F117" s="9248"/>
      <c r="G117" s="9231">
        <f>VLOOKUP(C117,'Data Products'!$A:$J,2,0)</f>
      </c>
      <c r="H117" s="9232">
        <f t="shared" si="13"/>
      </c>
      <c r="I117" s="9172">
        <v>45951</v>
      </c>
      <c r="J117" s="9173">
        <f t="shared" si="18"/>
      </c>
      <c r="K117" s="9169">
        <v>0</v>
      </c>
      <c r="L117" s="9169">
        <v>3</v>
      </c>
      <c r="M117" s="9205">
        <v>0</v>
      </c>
      <c r="N117" s="9205">
        <v>0</v>
      </c>
      <c r="O117" s="9168" t="s">
        <v>11253</v>
      </c>
      <c r="P117" s="9169"/>
      <c r="Q117" s="9169"/>
      <c r="R117" s="9169"/>
      <c r="S117" s="9169"/>
      <c r="T117" s="9169"/>
      <c r="U117" s="9169"/>
      <c r="V117" s="9169"/>
      <c r="W117" s="9169"/>
      <c r="X117" s="9169"/>
      <c r="Y117" s="9169"/>
      <c r="Z117" s="9169"/>
      <c r="AA117" s="9169"/>
      <c r="AB117" s="9235">
        <f t="shared" si="1"/>
      </c>
      <c r="AC117" s="9189">
        <f t="shared" si="4"/>
      </c>
      <c r="AD117" s="9261">
        <f t="shared" si="15"/>
      </c>
      <c r="AE117" s="9190">
        <f t="shared" si="20"/>
      </c>
      <c r="AF117" s="9259">
        <f>VLOOKUP(C117,'Data Products'!$A:$J,10,0)</f>
      </c>
      <c r="AG117" s="9178">
        <f t="shared" si="6"/>
      </c>
      <c r="AH117" s="9179">
        <f t="shared" si="9"/>
      </c>
      <c r="AI117" s="9252"/>
      <c r="AJ117" s="9182"/>
      <c r="AK117" s="9182"/>
      <c r="AL117" s="9181"/>
      <c r="AM117" s="9182"/>
      <c r="AN117" s="9182"/>
    </row>
    <row customHeight="true" hidden="true" ht="18" r="118">
      <c r="A118" s="9229">
        <v>65</v>
      </c>
      <c r="B118" s="9168" t="s">
        <v>11201</v>
      </c>
      <c r="C118" s="9168" t="s">
        <v>11359</v>
      </c>
      <c r="D118" s="9169">
        <v>0</v>
      </c>
      <c r="E118" s="9183">
        <v>0</v>
      </c>
      <c r="F118" s="9248"/>
      <c r="G118" s="9231">
        <f>VLOOKUP(C118,'Data Products'!$A:$J,2,0)</f>
      </c>
      <c r="H118" s="9232">
        <f t="shared" si="13"/>
      </c>
      <c r="I118" s="9172">
        <v>45951</v>
      </c>
      <c r="J118" s="9173">
        <f t="shared" si="18"/>
      </c>
      <c r="K118" s="9169">
        <v>0</v>
      </c>
      <c r="L118" s="9169">
        <v>0</v>
      </c>
      <c r="M118" s="9205">
        <v>0</v>
      </c>
      <c r="N118" s="9205">
        <v>0</v>
      </c>
      <c r="O118" s="9168" t="s">
        <v>11253</v>
      </c>
      <c r="P118" s="9169"/>
      <c r="Q118" s="9169"/>
      <c r="R118" s="9169"/>
      <c r="S118" s="9169"/>
      <c r="T118" s="9169"/>
      <c r="U118" s="9169"/>
      <c r="V118" s="9169"/>
      <c r="W118" s="9169"/>
      <c r="X118" s="9169"/>
      <c r="Y118" s="9169"/>
      <c r="Z118" s="9169"/>
      <c r="AA118" s="9169"/>
      <c r="AB118" s="9235">
        <f t="shared" si="1"/>
      </c>
      <c r="AC118" s="9189">
        <f t="shared" si="4"/>
      </c>
      <c r="AD118" s="9261">
        <f t="shared" si="15"/>
      </c>
      <c r="AE118" s="9190">
        <f t="shared" si="20"/>
      </c>
      <c r="AF118" s="9259">
        <f>VLOOKUP(C118,'Data Products'!$A:$J,10,0)</f>
      </c>
      <c r="AG118" s="9178">
        <f t="shared" si="6"/>
      </c>
      <c r="AH118" s="9179">
        <f t="shared" si="9"/>
      </c>
      <c r="AI118" s="9252"/>
      <c r="AJ118" s="9182"/>
      <c r="AK118" s="9182"/>
      <c r="AL118" s="9181"/>
      <c r="AM118" s="9182"/>
      <c r="AN118" s="9182"/>
    </row>
    <row r="119">
      <c r="A119" s="9229">
        <v>66</v>
      </c>
      <c r="B119" s="9168" t="s">
        <v>11193</v>
      </c>
      <c r="C119" s="9168" t="s">
        <v>11360</v>
      </c>
      <c r="D119" s="9169">
        <v>1</v>
      </c>
      <c r="E119" s="9183">
        <v>1</v>
      </c>
      <c r="F119" s="9248"/>
      <c r="G119" s="9231">
        <f>VLOOKUP(C119,'Data Products'!$A:$J,2,0)</f>
      </c>
      <c r="H119" s="9232">
        <f t="shared" si="13"/>
      </c>
      <c r="I119" s="9172">
        <v>45951</v>
      </c>
      <c r="J119" s="9173">
        <f t="shared" si="18"/>
      </c>
      <c r="K119" s="9169">
        <v>1</v>
      </c>
      <c r="L119" s="9169">
        <v>5</v>
      </c>
      <c r="M119" s="9205">
        <v>0</v>
      </c>
      <c r="N119" s="9205">
        <v>0</v>
      </c>
      <c r="O119" s="9168" t="s">
        <v>11253</v>
      </c>
      <c r="P119" s="9169"/>
      <c r="Q119" s="9169"/>
      <c r="R119" s="9169"/>
      <c r="S119" s="9169"/>
      <c r="T119" s="9169"/>
      <c r="U119" s="9169"/>
      <c r="V119" s="9169"/>
      <c r="W119" s="9169"/>
      <c r="X119" s="9169"/>
      <c r="Y119" s="9169"/>
      <c r="Z119" s="9169"/>
      <c r="AA119" s="9169"/>
      <c r="AB119" s="9235">
        <f t="shared" si="1"/>
      </c>
      <c r="AC119" s="9189">
        <f t="shared" si="4"/>
      </c>
      <c r="AD119" s="9261">
        <f t="shared" si="15"/>
      </c>
      <c r="AE119" s="9190">
        <f t="shared" si="20"/>
      </c>
      <c r="AF119" s="9259">
        <f>VLOOKUP(C119,'Data Products'!$A:$J,10,0)</f>
      </c>
      <c r="AG119" s="9178">
        <f t="shared" si="6"/>
      </c>
      <c r="AH119" s="9179">
        <f t="shared" si="9"/>
      </c>
      <c r="AI119" s="9252"/>
      <c r="AJ119" s="9182"/>
      <c r="AK119" s="9182"/>
      <c r="AL119" s="9181"/>
      <c r="AM119" s="9182"/>
      <c r="AN119" s="9182"/>
    </row>
    <row customHeight="true" hidden="true" ht="18" r="120">
      <c r="A120" s="9229">
        <v>67</v>
      </c>
      <c r="B120" s="9168" t="s">
        <v>11201</v>
      </c>
      <c r="C120" s="9168" t="s">
        <v>11361</v>
      </c>
      <c r="D120" s="9169">
        <v>0</v>
      </c>
      <c r="E120" s="9183">
        <v>0</v>
      </c>
      <c r="F120" s="9248"/>
      <c r="G120" s="9231">
        <f>VLOOKUP(C120,'Data Products'!$A:$J,2,0)</f>
      </c>
      <c r="H120" s="9232">
        <f t="shared" si="13"/>
      </c>
      <c r="I120" s="9172">
        <v>45951</v>
      </c>
      <c r="J120" s="9173">
        <f t="shared" si="18"/>
      </c>
      <c r="K120" s="9169">
        <v>0</v>
      </c>
      <c r="L120" s="9169">
        <v>0</v>
      </c>
      <c r="M120" s="9205">
        <v>0</v>
      </c>
      <c r="N120" s="9205">
        <v>0</v>
      </c>
      <c r="O120" s="9168" t="s">
        <v>11253</v>
      </c>
      <c r="P120" s="9169"/>
      <c r="Q120" s="9169"/>
      <c r="R120" s="9169"/>
      <c r="S120" s="9169"/>
      <c r="T120" s="9169"/>
      <c r="U120" s="9169"/>
      <c r="V120" s="9169"/>
      <c r="W120" s="9169"/>
      <c r="X120" s="9169"/>
      <c r="Y120" s="9169"/>
      <c r="Z120" s="9169"/>
      <c r="AA120" s="9169"/>
      <c r="AB120" s="9235">
        <f t="shared" si="1"/>
      </c>
      <c r="AC120" s="9189">
        <f t="shared" si="4"/>
      </c>
      <c r="AD120" s="9261">
        <f t="shared" si="15"/>
      </c>
      <c r="AE120" s="9190">
        <f t="shared" si="20"/>
      </c>
      <c r="AF120" s="9259">
        <f>VLOOKUP(C120,'Data Products'!$A:$J,10,0)</f>
      </c>
      <c r="AG120" s="9178">
        <f t="shared" si="6"/>
      </c>
      <c r="AH120" s="9179">
        <f t="shared" si="9"/>
      </c>
      <c r="AI120" s="9252"/>
      <c r="AJ120" s="9182"/>
      <c r="AK120" s="9182"/>
      <c r="AL120" s="9181"/>
      <c r="AM120" s="9182"/>
      <c r="AN120" s="9182"/>
    </row>
    <row r="121">
      <c r="A121" s="9229">
        <v>68</v>
      </c>
      <c r="B121" s="9168" t="s">
        <v>11193</v>
      </c>
      <c r="C121" s="9168" t="s">
        <v>11362</v>
      </c>
      <c r="D121" s="9169">
        <v>10</v>
      </c>
      <c r="E121" s="9183">
        <v>10</v>
      </c>
      <c r="F121" s="9248"/>
      <c r="G121" s="9231">
        <f>VLOOKUP(C121,'Data Products'!$A:$J,2,0)</f>
      </c>
      <c r="H121" s="9232">
        <f t="shared" si="13"/>
      </c>
      <c r="I121" s="9172">
        <v>45951</v>
      </c>
      <c r="J121" s="9173">
        <f t="shared" si="18"/>
      </c>
      <c r="K121" s="9169">
        <v>0</v>
      </c>
      <c r="L121" s="9169">
        <v>0</v>
      </c>
      <c r="M121" s="9205">
        <v>0</v>
      </c>
      <c r="N121" s="9205">
        <v>0</v>
      </c>
      <c r="O121" s="9168" t="s">
        <v>11253</v>
      </c>
      <c r="P121" s="9169"/>
      <c r="Q121" s="9169"/>
      <c r="R121" s="9169"/>
      <c r="S121" s="9169"/>
      <c r="T121" s="9169"/>
      <c r="U121" s="9169"/>
      <c r="V121" s="9169"/>
      <c r="W121" s="9169"/>
      <c r="X121" s="9169"/>
      <c r="Y121" s="9169"/>
      <c r="Z121" s="9169"/>
      <c r="AA121" s="9169"/>
      <c r="AB121" s="9235">
        <f t="shared" si="1"/>
      </c>
      <c r="AC121" s="9175">
        <f t="shared" si="4"/>
      </c>
      <c r="AD121" s="9261">
        <f t="shared" si="15"/>
      </c>
      <c r="AE121" s="9177">
        <f t="shared" si="20"/>
      </c>
      <c r="AF121" s="9259">
        <f>VLOOKUP(C121,'Data Products'!$A:$J,10,0)</f>
      </c>
      <c r="AG121" s="9178">
        <f t="shared" si="6"/>
      </c>
      <c r="AH121" s="9179">
        <f t="shared" si="9"/>
      </c>
      <c r="AI121" s="9252"/>
      <c r="AJ121" s="9182"/>
      <c r="AK121" s="9182"/>
      <c r="AL121" s="9181"/>
      <c r="AM121" s="9182"/>
      <c r="AN121" s="9182"/>
    </row>
    <row customHeight="true" hidden="true" ht="18" r="122">
      <c r="A122" s="9229">
        <v>69</v>
      </c>
      <c r="B122" s="9168" t="s">
        <v>11201</v>
      </c>
      <c r="C122" s="9168" t="s">
        <v>11363</v>
      </c>
      <c r="D122" s="9169">
        <v>0</v>
      </c>
      <c r="E122" s="9183">
        <v>0</v>
      </c>
      <c r="F122" s="9248"/>
      <c r="G122" s="9231">
        <f>VLOOKUP(C122,'Data Products'!$A:$J,2,0)</f>
      </c>
      <c r="H122" s="9232">
        <f t="shared" si="13"/>
      </c>
      <c r="I122" s="9172">
        <v>45952</v>
      </c>
      <c r="J122" s="9173">
        <f t="shared" si="18"/>
      </c>
      <c r="K122" s="9169">
        <v>0</v>
      </c>
      <c r="L122" s="9169">
        <v>4</v>
      </c>
      <c r="M122" s="9205">
        <v>0</v>
      </c>
      <c r="N122" s="9205">
        <v>0</v>
      </c>
      <c r="O122" s="9168" t="s">
        <v>11364</v>
      </c>
      <c r="P122" s="9169"/>
      <c r="Q122" s="9169"/>
      <c r="R122" s="9169"/>
      <c r="S122" s="9169"/>
      <c r="T122" s="9169"/>
      <c r="U122" s="9169"/>
      <c r="V122" s="9169"/>
      <c r="W122" s="9169"/>
      <c r="X122" s="9169"/>
      <c r="Y122" s="9169"/>
      <c r="Z122" s="9169"/>
      <c r="AA122" s="9169"/>
      <c r="AB122" s="9235">
        <f t="shared" si="1"/>
      </c>
      <c r="AC122" s="9184">
        <f t="shared" si="4"/>
      </c>
      <c r="AD122" s="9261">
        <f t="shared" si="15"/>
      </c>
      <c r="AE122" s="9185">
        <f t="shared" si="20"/>
      </c>
      <c r="AF122" s="9259">
        <f>VLOOKUP(C122,'Data Products'!$A:$J,10,0)</f>
      </c>
      <c r="AG122" s="9178">
        <f t="shared" si="6"/>
      </c>
      <c r="AH122" s="9179">
        <f t="shared" si="9"/>
      </c>
      <c r="AI122" s="9252"/>
      <c r="AJ122" s="9182"/>
      <c r="AK122" s="9182"/>
      <c r="AL122" s="9181"/>
      <c r="AM122" s="9182"/>
      <c r="AN122" s="9182"/>
    </row>
    <row r="123">
      <c r="A123" s="9229">
        <v>70</v>
      </c>
      <c r="B123" s="9168" t="s">
        <v>11193</v>
      </c>
      <c r="C123" s="9168" t="s">
        <v>11365</v>
      </c>
      <c r="D123" s="9169">
        <v>3</v>
      </c>
      <c r="E123" s="9183">
        <v>3</v>
      </c>
      <c r="F123" s="9248"/>
      <c r="G123" s="9231">
        <f>VLOOKUP(C123,'Data Products'!$A:$J,2,0)</f>
      </c>
      <c r="H123" s="9232">
        <f t="shared" si="13"/>
      </c>
      <c r="I123" s="9172">
        <v>45953</v>
      </c>
      <c r="J123" s="9173">
        <f t="shared" si="18"/>
      </c>
      <c r="K123" s="9169">
        <v>3</v>
      </c>
      <c r="L123" s="9169">
        <v>3</v>
      </c>
      <c r="M123" s="9205">
        <v>0</v>
      </c>
      <c r="N123" s="9205">
        <v>0</v>
      </c>
      <c r="O123" s="9168" t="s">
        <v>11364</v>
      </c>
      <c r="P123" s="9169"/>
      <c r="Q123" s="9169"/>
      <c r="R123" s="9169"/>
      <c r="S123" s="9169"/>
      <c r="T123" s="9169"/>
      <c r="U123" s="9169"/>
      <c r="V123" s="9169"/>
      <c r="W123" s="9169"/>
      <c r="X123" s="9169"/>
      <c r="Y123" s="9169"/>
      <c r="Z123" s="9169"/>
      <c r="AA123" s="9169"/>
      <c r="AB123" s="9235">
        <f t="shared" si="1"/>
      </c>
      <c r="AC123" s="9193">
        <f t="shared" si="4"/>
      </c>
      <c r="AD123" s="9261">
        <f t="shared" si="15"/>
      </c>
      <c r="AE123" s="9194">
        <f t="shared" si="20"/>
      </c>
      <c r="AF123" s="9259">
        <f>VLOOKUP(C123,'Data Products'!$A:$J,10,0)</f>
      </c>
      <c r="AG123" s="9178">
        <f t="shared" si="6"/>
      </c>
      <c r="AH123" s="9179">
        <f t="shared" si="9"/>
      </c>
      <c r="AI123" s="9252"/>
      <c r="AJ123" s="9182"/>
      <c r="AK123" s="9182"/>
      <c r="AL123" s="9181"/>
      <c r="AM123" s="9182"/>
      <c r="AN123" s="9182"/>
    </row>
    <row r="124">
      <c r="A124" s="9229">
        <v>71</v>
      </c>
      <c r="B124" s="9168" t="s">
        <v>11193</v>
      </c>
      <c r="C124" s="9168" t="s">
        <v>11366</v>
      </c>
      <c r="D124" s="9169">
        <v>1</v>
      </c>
      <c r="E124" s="9183">
        <v>1</v>
      </c>
      <c r="F124" s="9248"/>
      <c r="G124" s="9231">
        <f>VLOOKUP(C124,'Data Products'!$A:$J,2,0)</f>
      </c>
      <c r="H124" s="9232">
        <f t="shared" si="13"/>
      </c>
      <c r="I124" s="9172">
        <v>45954</v>
      </c>
      <c r="J124" s="9173">
        <f t="shared" si="18"/>
      </c>
      <c r="K124" s="9169">
        <v>3</v>
      </c>
      <c r="L124" s="9169">
        <v>4</v>
      </c>
      <c r="M124" s="9205">
        <v>0</v>
      </c>
      <c r="N124" s="9205">
        <v>0</v>
      </c>
      <c r="O124" s="9168" t="s">
        <v>11364</v>
      </c>
      <c r="P124" s="9169"/>
      <c r="Q124" s="9169"/>
      <c r="R124" s="9169"/>
      <c r="S124" s="9169"/>
      <c r="T124" s="9169"/>
      <c r="U124" s="9169"/>
      <c r="V124" s="9169"/>
      <c r="W124" s="9169"/>
      <c r="X124" s="9169"/>
      <c r="Y124" s="9169"/>
      <c r="Z124" s="9169"/>
      <c r="AA124" s="9169"/>
      <c r="AB124" s="9235">
        <f t="shared" si="1"/>
      </c>
      <c r="AC124" s="9184">
        <f t="shared" si="4"/>
      </c>
      <c r="AD124" s="9261">
        <f t="shared" si="15"/>
      </c>
      <c r="AE124" s="9185">
        <f t="shared" si="20"/>
      </c>
      <c r="AF124" s="9259">
        <f>VLOOKUP(C124,'Data Products'!$A:$J,10,0)</f>
      </c>
      <c r="AG124" s="9178">
        <f t="shared" si="6"/>
      </c>
      <c r="AH124" s="9179">
        <f t="shared" si="9"/>
      </c>
      <c r="AI124" s="9252"/>
      <c r="AJ124" s="9182"/>
      <c r="AK124" s="9182"/>
      <c r="AL124" s="9181"/>
      <c r="AM124" s="9182"/>
      <c r="AN124" s="9182"/>
    </row>
    <row r="125">
      <c r="A125" s="9229">
        <v>72</v>
      </c>
      <c r="B125" s="9168" t="s">
        <v>11193</v>
      </c>
      <c r="C125" s="9168" t="s">
        <v>11367</v>
      </c>
      <c r="D125" s="9169">
        <v>6</v>
      </c>
      <c r="E125" s="9183">
        <v>6</v>
      </c>
      <c r="F125" s="9248"/>
      <c r="G125" s="9231">
        <f>VLOOKUP(C125,'Data Products'!$A:$J,2,0)</f>
      </c>
      <c r="H125" s="9232">
        <f t="shared" si="13"/>
      </c>
      <c r="I125" s="9172">
        <v>45955</v>
      </c>
      <c r="J125" s="9173">
        <f t="shared" si="18"/>
      </c>
      <c r="K125" s="9169">
        <v>1</v>
      </c>
      <c r="L125" s="9169">
        <v>1</v>
      </c>
      <c r="M125" s="9205">
        <v>0</v>
      </c>
      <c r="N125" s="9205">
        <v>0</v>
      </c>
      <c r="O125" s="9168" t="s">
        <v>11364</v>
      </c>
      <c r="P125" s="9169"/>
      <c r="Q125" s="9169"/>
      <c r="R125" s="9169"/>
      <c r="S125" s="9169"/>
      <c r="T125" s="9169"/>
      <c r="U125" s="9169"/>
      <c r="V125" s="9169"/>
      <c r="W125" s="9169"/>
      <c r="X125" s="9169"/>
      <c r="Y125" s="9169"/>
      <c r="Z125" s="9169"/>
      <c r="AA125" s="9169"/>
      <c r="AB125" s="9235">
        <f t="shared" si="1"/>
      </c>
      <c r="AC125" s="9193">
        <f t="shared" si="4"/>
      </c>
      <c r="AD125" s="9261">
        <f t="shared" si="15"/>
      </c>
      <c r="AE125" s="9194">
        <f t="shared" si="20"/>
      </c>
      <c r="AF125" s="9259">
        <f>VLOOKUP(C125,'Data Products'!$A:$J,10,0)</f>
      </c>
      <c r="AG125" s="9178">
        <f t="shared" si="6"/>
      </c>
      <c r="AH125" s="9179">
        <f t="shared" si="9"/>
      </c>
      <c r="AI125" s="9252"/>
      <c r="AJ125" s="9182"/>
      <c r="AK125" s="9182"/>
      <c r="AL125" s="9181"/>
      <c r="AM125" s="9182"/>
      <c r="AN125" s="9182"/>
    </row>
    <row r="126">
      <c r="A126" s="9210"/>
      <c r="B126" s="9210"/>
      <c r="C126" s="9210"/>
      <c r="D126" s="9209"/>
      <c r="E126" s="9209"/>
      <c r="F126" s="9209"/>
      <c r="G126" s="9262"/>
      <c r="H126" s="9263"/>
      <c r="I126" s="9263"/>
      <c r="J126" s="9263"/>
      <c r="K126" s="9209"/>
      <c r="L126" s="9209"/>
      <c r="M126" s="9216"/>
      <c r="N126" s="9216"/>
      <c r="O126" s="9210"/>
      <c r="P126" s="9209"/>
      <c r="Q126" s="9209"/>
      <c r="R126" s="9209"/>
      <c r="S126" s="9209"/>
      <c r="T126" s="9209"/>
      <c r="U126" s="9209"/>
      <c r="V126" s="9209"/>
      <c r="W126" s="9209"/>
      <c r="X126" s="9209"/>
      <c r="Y126" s="9209"/>
      <c r="Z126" s="9209"/>
      <c r="AA126" s="9209"/>
      <c r="AB126" s="9211"/>
      <c r="AC126" s="9264"/>
      <c r="AD126" s="9265"/>
      <c r="AE126" s="9266" t="s">
        <v>11265</v>
      </c>
      <c r="AF126" s="9267"/>
      <c r="AG126" s="9268">
        <f>SUM(AG55:AG125)</f>
      </c>
      <c r="AH126" s="9220"/>
      <c r="AI126" s="9269"/>
      <c r="AJ126" s="9270"/>
      <c r="AK126" s="9270"/>
      <c r="AL126" s="9269"/>
      <c r="AM126" s="9270"/>
      <c r="AN126" s="9270"/>
    </row>
    <row r="127">
      <c r="A127" s="9210"/>
      <c r="B127" s="9210"/>
      <c r="C127" s="9210"/>
      <c r="D127" s="9209"/>
      <c r="E127" s="9209"/>
      <c r="F127" s="9209"/>
      <c r="G127" s="9262"/>
      <c r="H127" s="9263"/>
      <c r="I127" s="9263"/>
      <c r="J127" s="9263"/>
      <c r="K127" s="9209"/>
      <c r="L127" s="9209"/>
      <c r="M127" s="9216"/>
      <c r="N127" s="9216"/>
      <c r="O127" s="9210"/>
      <c r="P127" s="9209"/>
      <c r="Q127" s="9209"/>
      <c r="R127" s="9209"/>
      <c r="S127" s="9209"/>
      <c r="T127" s="9209"/>
      <c r="U127" s="9209"/>
      <c r="V127" s="9209"/>
      <c r="W127" s="9209"/>
      <c r="X127" s="9209"/>
      <c r="Y127" s="9209"/>
      <c r="Z127" s="9209"/>
      <c r="AA127" s="9209"/>
      <c r="AB127" s="9211"/>
      <c r="AC127" s="9264"/>
      <c r="AD127" s="9265"/>
      <c r="AE127" s="9271" t="s">
        <v>11266</v>
      </c>
      <c r="AF127" s="9272">
        <f t="shared" ref="AF127:AF130" si="16">AG127/$AG$126</f>
      </c>
      <c r="AG127" s="9273">
        <f t="shared" ref="AG127:AG130" si="21">SUMIFS($AG$55:$AG$125,$AE$55:$AE$125,AE127)</f>
      </c>
      <c r="AH127" s="9220"/>
      <c r="AI127" s="9269"/>
      <c r="AJ127" s="9270"/>
      <c r="AK127" s="9270"/>
      <c r="AL127" s="9269"/>
      <c r="AM127" s="9270"/>
      <c r="AN127" s="9270"/>
    </row>
    <row r="128">
      <c r="A128" s="9210"/>
      <c r="B128" s="9210"/>
      <c r="C128" s="9210"/>
      <c r="D128" s="9209"/>
      <c r="E128" s="9209"/>
      <c r="F128" s="9209"/>
      <c r="G128" s="9262"/>
      <c r="H128" s="9263"/>
      <c r="I128" s="9263"/>
      <c r="J128" s="9263"/>
      <c r="K128" s="9209"/>
      <c r="L128" s="9209"/>
      <c r="M128" s="9216"/>
      <c r="N128" s="9216"/>
      <c r="O128" s="9210"/>
      <c r="P128" s="9209"/>
      <c r="Q128" s="9209"/>
      <c r="R128" s="9209"/>
      <c r="S128" s="9209"/>
      <c r="T128" s="9209"/>
      <c r="U128" s="9209"/>
      <c r="V128" s="9209"/>
      <c r="W128" s="9209"/>
      <c r="X128" s="9209"/>
      <c r="Y128" s="9209"/>
      <c r="Z128" s="9209"/>
      <c r="AA128" s="9209"/>
      <c r="AB128" s="9211"/>
      <c r="AC128" s="9264"/>
      <c r="AD128" s="9265"/>
      <c r="AE128" s="9274" t="s">
        <v>11267</v>
      </c>
      <c r="AF128" s="9275">
        <f t="shared" si="16"/>
      </c>
      <c r="AG128" s="9273">
        <f t="shared" si="21"/>
      </c>
      <c r="AH128" s="9220"/>
      <c r="AI128" s="9269"/>
      <c r="AJ128" s="9270"/>
      <c r="AK128" s="9270"/>
      <c r="AL128" s="9269"/>
      <c r="AM128" s="9270"/>
      <c r="AN128" s="9270"/>
    </row>
    <row r="129">
      <c r="A129" s="9210"/>
      <c r="B129" s="9210"/>
      <c r="C129" s="9210"/>
      <c r="D129" s="9209"/>
      <c r="E129" s="9209"/>
      <c r="F129" s="9209"/>
      <c r="G129" s="9262"/>
      <c r="H129" s="9263"/>
      <c r="I129" s="9263"/>
      <c r="J129" s="9263"/>
      <c r="K129" s="9209"/>
      <c r="L129" s="9209"/>
      <c r="M129" s="9216"/>
      <c r="N129" s="9216"/>
      <c r="O129" s="9210"/>
      <c r="P129" s="9209"/>
      <c r="Q129" s="9209"/>
      <c r="R129" s="9209"/>
      <c r="S129" s="9209"/>
      <c r="T129" s="9209"/>
      <c r="U129" s="9209"/>
      <c r="V129" s="9209"/>
      <c r="W129" s="9209"/>
      <c r="X129" s="9209"/>
      <c r="Y129" s="9209"/>
      <c r="Z129" s="9209"/>
      <c r="AA129" s="9209"/>
      <c r="AB129" s="9211"/>
      <c r="AC129" s="9264"/>
      <c r="AD129" s="9276"/>
      <c r="AE129" s="9217" t="s">
        <v>11268</v>
      </c>
      <c r="AF129" s="9272">
        <f t="shared" si="16"/>
      </c>
      <c r="AG129" s="9273">
        <f t="shared" si="21"/>
      </c>
      <c r="AH129" s="9220"/>
      <c r="AI129" s="9269"/>
      <c r="AJ129" s="9270"/>
      <c r="AK129" s="9270"/>
      <c r="AL129" s="9269"/>
      <c r="AM129" s="9270"/>
      <c r="AN129" s="9270"/>
    </row>
    <row r="130">
      <c r="A130" s="9210"/>
      <c r="B130" s="9210"/>
      <c r="C130" s="9210"/>
      <c r="D130" s="9209"/>
      <c r="E130" s="9209"/>
      <c r="F130" s="9209"/>
      <c r="G130" s="9262"/>
      <c r="H130" s="9263"/>
      <c r="I130" s="9263"/>
      <c r="J130" s="9263"/>
      <c r="K130" s="9209"/>
      <c r="L130" s="9209"/>
      <c r="M130" s="9216"/>
      <c r="N130" s="9216"/>
      <c r="O130" s="9210"/>
      <c r="P130" s="9209"/>
      <c r="Q130" s="9209"/>
      <c r="R130" s="9209"/>
      <c r="S130" s="9209"/>
      <c r="T130" s="9209"/>
      <c r="U130" s="9209"/>
      <c r="V130" s="9209"/>
      <c r="W130" s="9209"/>
      <c r="X130" s="9209"/>
      <c r="Y130" s="9209"/>
      <c r="Z130" s="9209"/>
      <c r="AA130" s="9209"/>
      <c r="AB130" s="9211"/>
      <c r="AC130" s="9264"/>
      <c r="AD130" s="9276"/>
      <c r="AE130" s="9217" t="s">
        <v>11269</v>
      </c>
      <c r="AF130" s="9272">
        <f t="shared" si="16"/>
      </c>
      <c r="AG130" s="9273">
        <f t="shared" si="21"/>
      </c>
      <c r="AH130" s="9220"/>
      <c r="AI130" s="9269"/>
      <c r="AJ130" s="9270"/>
      <c r="AK130" s="9270"/>
      <c r="AL130" s="9269"/>
      <c r="AM130" s="9270"/>
      <c r="AN130" s="9270"/>
    </row>
    <row r="131">
      <c r="A131" s="9210"/>
      <c r="B131" s="9210"/>
      <c r="C131" s="9210"/>
      <c r="D131" s="9209"/>
      <c r="E131" s="9209"/>
      <c r="F131" s="9209"/>
      <c r="G131" s="9262"/>
      <c r="H131" s="9263"/>
      <c r="I131" s="9263"/>
      <c r="J131" s="9263"/>
      <c r="K131" s="9209"/>
      <c r="L131" s="9209"/>
      <c r="M131" s="9216"/>
      <c r="N131" s="9216"/>
      <c r="O131" s="9210"/>
      <c r="P131" s="9209"/>
      <c r="Q131" s="9209"/>
      <c r="R131" s="9209"/>
      <c r="S131" s="9209"/>
      <c r="T131" s="9209"/>
      <c r="U131" s="9209"/>
      <c r="V131" s="9209"/>
      <c r="W131" s="9209"/>
      <c r="X131" s="9209"/>
      <c r="Y131" s="9209"/>
      <c r="Z131" s="9209"/>
      <c r="AA131" s="9209"/>
      <c r="AB131" s="9211"/>
      <c r="AC131" s="9264"/>
      <c r="AD131" s="9276"/>
      <c r="AE131" s="9217" t="s">
        <v>11182</v>
      </c>
      <c r="AF131" s="9221">
        <f>AVERAGE(AH53:AH101)/AVERAGE(D53:D101)</f>
      </c>
      <c r="AG131" s="9219">
        <f>SUMIF($H$55:$H$125,"&lt;90",AG55:AG125)</f>
      </c>
      <c r="AH131" s="9220"/>
      <c r="AI131" s="9269"/>
      <c r="AJ131" s="9270"/>
      <c r="AK131" s="9270"/>
      <c r="AL131" s="9269"/>
      <c r="AM131" s="9270"/>
      <c r="AN131" s="9270"/>
    </row>
    <row r="132">
      <c r="A132" s="9163" t="s">
        <v>11189</v>
      </c>
      <c r="B132" s="9163" t="s">
        <v>11169</v>
      </c>
      <c r="C132" s="9163" t="s">
        <v>11368</v>
      </c>
      <c r="D132" s="9163" t="s">
        <v>11369</v>
      </c>
      <c r="E132" s="9163" t="s">
        <v>11370</v>
      </c>
      <c r="F132" s="9209"/>
      <c r="G132" s="9209"/>
      <c r="H132" s="9263"/>
      <c r="I132" s="9263"/>
      <c r="J132" s="9263"/>
      <c r="K132" s="9209"/>
      <c r="L132" s="9209"/>
      <c r="M132" s="9216"/>
      <c r="N132" s="9216"/>
      <c r="O132" s="9209"/>
      <c r="P132" s="9209"/>
      <c r="Q132" s="9209"/>
      <c r="R132" s="9209"/>
      <c r="S132" s="9209"/>
      <c r="T132" s="9209"/>
      <c r="U132" s="9209"/>
      <c r="V132" s="9209"/>
      <c r="W132" s="9209"/>
      <c r="X132" s="9209"/>
      <c r="Y132" s="9209"/>
      <c r="Z132" s="9209"/>
      <c r="AA132" s="9209"/>
      <c r="AB132" s="9209"/>
      <c r="AC132" s="9209"/>
      <c r="AD132" s="9209"/>
      <c r="AE132" s="9209"/>
      <c r="AF132" s="9209"/>
      <c r="AG132" s="9209"/>
      <c r="AH132" s="9209"/>
      <c r="AI132" s="9269"/>
      <c r="AJ132" s="9270"/>
      <c r="AK132" s="9270"/>
      <c r="AL132" s="9269"/>
      <c r="AM132" s="9270"/>
      <c r="AN132" s="9270"/>
    </row>
    <row r="133">
      <c r="A133" s="9163"/>
      <c r="B133" s="9163"/>
      <c r="C133" s="9163"/>
      <c r="D133" s="9163"/>
      <c r="E133" s="9163"/>
      <c r="F133" s="9209"/>
      <c r="G133" s="9209"/>
      <c r="H133" s="9263"/>
      <c r="I133" s="9263"/>
      <c r="J133" s="9263"/>
      <c r="K133" s="9209"/>
      <c r="L133" s="9209"/>
      <c r="M133" s="9216"/>
      <c r="N133" s="9216"/>
      <c r="O133" s="9209"/>
      <c r="P133" s="9209"/>
      <c r="Q133" s="9209"/>
      <c r="R133" s="9209"/>
      <c r="S133" s="9209"/>
      <c r="T133" s="9209"/>
      <c r="U133" s="9209"/>
      <c r="V133" s="9209"/>
      <c r="W133" s="9209"/>
      <c r="X133" s="9209"/>
      <c r="Y133" s="9209"/>
      <c r="Z133" s="9209"/>
      <c r="AA133" s="9209"/>
      <c r="AB133" s="9209"/>
      <c r="AC133" s="9209"/>
      <c r="AD133" s="9209"/>
      <c r="AE133" s="9209"/>
      <c r="AF133" s="9209"/>
      <c r="AG133" s="9209"/>
      <c r="AH133" s="9209"/>
      <c r="AI133" s="9269"/>
      <c r="AJ133" s="9270"/>
      <c r="AK133" s="9270"/>
      <c r="AL133" s="9269"/>
      <c r="AM133" s="9270"/>
      <c r="AN133" s="9270"/>
    </row>
    <row r="134">
      <c r="A134" s="9168">
        <v>1</v>
      </c>
      <c r="B134" s="9168" t="s">
        <v>11371</v>
      </c>
      <c r="C134" s="9277">
        <v>22304</v>
      </c>
      <c r="D134" s="9168" t="s">
        <v>11372</v>
      </c>
      <c r="E134" s="9168" t="s">
        <v>11373</v>
      </c>
      <c r="F134" s="9209"/>
      <c r="G134" s="9209"/>
      <c r="H134" s="9263"/>
      <c r="I134" s="9263" t="s">
        <v>11264</v>
      </c>
      <c r="J134" s="9263"/>
      <c r="K134" s="9209"/>
      <c r="L134" s="9209"/>
      <c r="M134" s="9216"/>
      <c r="N134" s="9216"/>
      <c r="O134" s="9209"/>
      <c r="P134" s="9209"/>
      <c r="Q134" s="9209"/>
      <c r="R134" s="9209"/>
      <c r="S134" s="9209"/>
      <c r="T134" s="9209"/>
      <c r="U134" s="9209"/>
      <c r="V134" s="9209"/>
      <c r="W134" s="9209"/>
      <c r="X134" s="9209"/>
      <c r="Y134" s="9209"/>
      <c r="Z134" s="9209"/>
      <c r="AA134" s="9209"/>
      <c r="AB134" s="9209"/>
      <c r="AC134" s="9209"/>
      <c r="AD134" s="9209"/>
      <c r="AE134" s="9209"/>
      <c r="AF134" s="9209"/>
      <c r="AG134" s="9209"/>
      <c r="AH134" s="9209"/>
      <c r="AI134" s="9269"/>
      <c r="AJ134" s="9270"/>
      <c r="AK134" s="9270"/>
      <c r="AL134" s="9269"/>
      <c r="AM134" s="9270"/>
      <c r="AN134" s="9270"/>
    </row>
    <row r="135">
      <c r="A135" s="9168">
        <v>2</v>
      </c>
      <c r="B135" s="9168" t="s">
        <v>11374</v>
      </c>
      <c r="C135" s="9277">
        <v>31901</v>
      </c>
      <c r="D135" s="9168" t="s">
        <v>11372</v>
      </c>
      <c r="E135" s="9168" t="s">
        <v>11373</v>
      </c>
      <c r="F135" s="9209"/>
      <c r="G135" s="9209"/>
      <c r="H135" s="9263"/>
      <c r="I135" s="9263"/>
      <c r="J135" s="9263"/>
      <c r="K135" s="9209"/>
      <c r="L135" s="9209"/>
      <c r="M135" s="9216"/>
      <c r="N135" s="9216"/>
      <c r="O135" s="9209"/>
      <c r="P135" s="9209"/>
      <c r="Q135" s="9209"/>
      <c r="R135" s="9209"/>
      <c r="S135" s="9209"/>
      <c r="T135" s="9209"/>
      <c r="U135" s="9209"/>
      <c r="V135" s="9209"/>
      <c r="W135" s="9209"/>
      <c r="X135" s="9209"/>
      <c r="Y135" s="9209"/>
      <c r="Z135" s="9209"/>
      <c r="AA135" s="9209"/>
      <c r="AB135" s="9209"/>
      <c r="AC135" s="9209"/>
      <c r="AD135" s="9209"/>
      <c r="AE135" s="9209"/>
      <c r="AF135" s="9209"/>
      <c r="AG135" s="9209"/>
      <c r="AH135" s="9209"/>
      <c r="AI135" s="9269"/>
      <c r="AJ135" s="9270"/>
      <c r="AK135" s="9270"/>
      <c r="AL135" s="9269"/>
      <c r="AM135" s="9270"/>
      <c r="AN135" s="9270"/>
    </row>
    <row r="136">
      <c r="A136" s="9168">
        <v>3</v>
      </c>
      <c r="B136" s="9168" t="s">
        <v>11375</v>
      </c>
      <c r="C136" s="9277">
        <v>9078</v>
      </c>
      <c r="D136" s="9168" t="s">
        <v>11372</v>
      </c>
      <c r="E136" s="9168" t="s">
        <v>11373</v>
      </c>
      <c r="F136" s="9209"/>
      <c r="G136" s="9209"/>
      <c r="H136" s="9263"/>
      <c r="I136" s="9263"/>
      <c r="J136" s="9263"/>
      <c r="K136" s="9209"/>
      <c r="L136" s="9209"/>
      <c r="M136" s="9216"/>
      <c r="N136" s="9216"/>
      <c r="O136" s="9209"/>
      <c r="P136" s="9209"/>
      <c r="Q136" s="9209"/>
      <c r="R136" s="9209"/>
      <c r="S136" s="9209"/>
      <c r="T136" s="9209"/>
      <c r="U136" s="9209"/>
      <c r="V136" s="9209"/>
      <c r="W136" s="9209"/>
      <c r="X136" s="9209"/>
      <c r="Y136" s="9209"/>
      <c r="Z136" s="9209"/>
      <c r="AA136" s="9209"/>
      <c r="AB136" s="9209"/>
      <c r="AC136" s="9209"/>
      <c r="AD136" s="9209"/>
      <c r="AE136" s="9209"/>
      <c r="AF136" s="9209"/>
      <c r="AG136" s="9209"/>
      <c r="AH136" s="9209"/>
      <c r="AI136" s="9269"/>
      <c r="AJ136" s="9270"/>
      <c r="AK136" s="9270"/>
      <c r="AL136" s="9269"/>
      <c r="AM136" s="9270"/>
      <c r="AN136" s="9270"/>
    </row>
    <row r="137">
      <c r="A137" s="9168">
        <v>4</v>
      </c>
      <c r="B137" s="9168" t="s">
        <v>11376</v>
      </c>
      <c r="C137" s="9277">
        <v>1557</v>
      </c>
      <c r="D137" s="9168" t="s">
        <v>11377</v>
      </c>
      <c r="E137" s="9168" t="s">
        <v>11378</v>
      </c>
      <c r="F137" s="9209"/>
      <c r="G137" s="9209"/>
      <c r="H137" s="9263"/>
      <c r="I137" s="9263"/>
      <c r="J137" s="9263"/>
      <c r="K137" s="9209"/>
      <c r="L137" s="9209"/>
      <c r="M137" s="9216"/>
      <c r="N137" s="9216"/>
      <c r="O137" s="9209"/>
      <c r="P137" s="9209"/>
      <c r="Q137" s="9209"/>
      <c r="R137" s="9209"/>
      <c r="S137" s="9209"/>
      <c r="T137" s="9209"/>
      <c r="U137" s="9209"/>
      <c r="V137" s="9209"/>
      <c r="W137" s="9209"/>
      <c r="X137" s="9209"/>
      <c r="Y137" s="9209"/>
      <c r="Z137" s="9209"/>
      <c r="AA137" s="9209"/>
      <c r="AB137" s="9209"/>
      <c r="AC137" s="9209"/>
      <c r="AD137" s="9209"/>
      <c r="AE137" s="9209"/>
      <c r="AF137" s="9209"/>
      <c r="AG137" s="9209"/>
      <c r="AH137" s="9209"/>
      <c r="AI137" s="9269"/>
      <c r="AJ137" s="9270"/>
      <c r="AK137" s="9270"/>
      <c r="AL137" s="9269"/>
      <c r="AM137" s="9270"/>
      <c r="AN137" s="9270"/>
    </row>
    <row r="138">
      <c r="A138" s="9270"/>
      <c r="B138" s="9210"/>
      <c r="C138" s="9210"/>
      <c r="D138" s="9209"/>
      <c r="E138" s="9209"/>
      <c r="F138" s="9209"/>
      <c r="G138" s="9209"/>
      <c r="H138" s="9263"/>
      <c r="I138" s="9263"/>
      <c r="J138" s="9263"/>
      <c r="K138" s="9209"/>
      <c r="L138" s="9209"/>
      <c r="M138" s="9216"/>
      <c r="N138" s="9216"/>
      <c r="O138" s="9209"/>
      <c r="P138" s="9209"/>
      <c r="Q138" s="9209"/>
      <c r="R138" s="9209"/>
      <c r="S138" s="9209"/>
      <c r="T138" s="9209"/>
      <c r="U138" s="9209"/>
      <c r="V138" s="9209"/>
      <c r="W138" s="9209"/>
      <c r="X138" s="9209"/>
      <c r="Y138" s="9209"/>
      <c r="Z138" s="9209"/>
      <c r="AA138" s="9209"/>
      <c r="AB138" s="9209"/>
      <c r="AC138" s="9209"/>
      <c r="AD138" s="9209"/>
      <c r="AE138" s="9209"/>
      <c r="AF138" s="9209"/>
      <c r="AG138" s="9209"/>
      <c r="AH138" s="9209"/>
      <c r="AI138" s="9269"/>
      <c r="AJ138" s="9270"/>
      <c r="AK138" s="9270"/>
      <c r="AL138" s="9269"/>
      <c r="AM138" s="9270"/>
      <c r="AN138" s="9270"/>
    </row>
    <row r="139">
      <c r="A139" s="9209"/>
      <c r="B139" s="9210"/>
      <c r="C139" s="9210"/>
      <c r="D139" s="9209"/>
      <c r="E139" s="9209"/>
      <c r="F139" s="9209"/>
      <c r="G139" s="9209"/>
      <c r="H139" s="9263"/>
      <c r="I139" s="9263"/>
      <c r="J139" s="9263"/>
      <c r="K139" s="9209"/>
      <c r="L139" s="9209"/>
      <c r="M139" s="9216"/>
      <c r="N139" s="9216"/>
      <c r="O139" s="9209"/>
      <c r="P139" s="9209"/>
      <c r="Q139" s="9209"/>
      <c r="R139" s="9209"/>
      <c r="S139" s="9209"/>
      <c r="T139" s="9209"/>
      <c r="U139" s="9209"/>
      <c r="V139" s="9209"/>
      <c r="W139" s="9209"/>
      <c r="X139" s="9209"/>
      <c r="Y139" s="9209"/>
      <c r="Z139" s="9209"/>
      <c r="AA139" s="9209"/>
      <c r="AB139" s="9209"/>
      <c r="AC139" s="9209"/>
      <c r="AD139" s="9209"/>
      <c r="AE139" s="9209"/>
      <c r="AF139" s="9209"/>
      <c r="AG139" s="9209"/>
      <c r="AH139" s="9209"/>
      <c r="AI139" s="9269"/>
      <c r="AJ139" s="9270"/>
      <c r="AK139" s="9270"/>
      <c r="AL139" s="9269"/>
      <c r="AM139" s="9270"/>
      <c r="AN139" s="9270"/>
    </row>
    <row r="140">
      <c r="A140" s="9209"/>
      <c r="B140" s="9209"/>
      <c r="C140" s="9209"/>
      <c r="D140" s="9209"/>
      <c r="E140" s="9209"/>
      <c r="F140" s="9209"/>
      <c r="G140" s="9209"/>
      <c r="H140" s="9209"/>
      <c r="I140" s="9209"/>
      <c r="J140" s="9209"/>
      <c r="K140" s="9209"/>
      <c r="L140" s="9209"/>
      <c r="M140" s="9209"/>
      <c r="N140" s="9209"/>
      <c r="O140" s="9209"/>
      <c r="P140" s="9209"/>
      <c r="Q140" s="9209"/>
      <c r="R140" s="9209"/>
      <c r="S140" s="9209"/>
      <c r="T140" s="9209"/>
      <c r="U140" s="9209"/>
      <c r="V140" s="9209"/>
      <c r="W140" s="9209"/>
      <c r="X140" s="9209"/>
      <c r="Y140" s="9209"/>
      <c r="Z140" s="9209"/>
      <c r="AA140" s="9209"/>
      <c r="AB140" s="9209"/>
      <c r="AC140" s="9209"/>
      <c r="AD140" s="9209"/>
      <c r="AE140" s="9209"/>
      <c r="AF140" s="9209"/>
      <c r="AG140" s="9209"/>
      <c r="AH140" s="9209"/>
      <c r="AI140" s="9209"/>
      <c r="AJ140" s="9209"/>
      <c r="AK140" s="9209"/>
      <c r="AL140" s="9209"/>
      <c r="AM140" s="9209"/>
      <c r="AN140" s="9209"/>
    </row>
    <row r="141">
      <c r="A141" s="9209"/>
      <c r="B141" s="9209"/>
      <c r="C141" s="9209"/>
      <c r="D141" s="9209"/>
      <c r="E141" s="9209"/>
      <c r="F141" s="9209"/>
      <c r="G141" s="9209"/>
      <c r="H141" s="9209"/>
      <c r="I141" s="9209"/>
      <c r="J141" s="9209"/>
      <c r="K141" s="9209"/>
      <c r="L141" s="9209"/>
      <c r="M141" s="9209"/>
      <c r="N141" s="9209"/>
      <c r="O141" s="9209"/>
      <c r="P141" s="9209"/>
      <c r="Q141" s="9209"/>
      <c r="R141" s="9209"/>
      <c r="S141" s="9209"/>
      <c r="T141" s="9209"/>
      <c r="U141" s="9209"/>
      <c r="V141" s="9209"/>
      <c r="W141" s="9209"/>
      <c r="X141" s="9209"/>
      <c r="Y141" s="9209"/>
      <c r="Z141" s="9209"/>
      <c r="AA141" s="9209"/>
      <c r="AB141" s="9209"/>
      <c r="AC141" s="9209"/>
      <c r="AD141" s="9209"/>
      <c r="AE141" s="9209"/>
      <c r="AF141" s="9209"/>
      <c r="AG141" s="9209"/>
      <c r="AH141" s="9209"/>
      <c r="AI141" s="9209"/>
      <c r="AJ141" s="9209"/>
      <c r="AK141" s="9209"/>
      <c r="AL141" s="9209"/>
      <c r="AM141" s="9209"/>
      <c r="AN141" s="9209"/>
    </row>
    <row r="142">
      <c r="A142" s="9209"/>
      <c r="B142" s="9209"/>
      <c r="C142" s="9209"/>
      <c r="D142" s="9209"/>
      <c r="E142" s="9209"/>
      <c r="F142" s="9209"/>
      <c r="G142" s="9209"/>
      <c r="H142" s="9209"/>
      <c r="I142" s="9209"/>
      <c r="J142" s="9209"/>
      <c r="K142" s="9209"/>
      <c r="L142" s="9209"/>
      <c r="M142" s="9209"/>
      <c r="N142" s="9209"/>
      <c r="O142" s="9209"/>
      <c r="P142" s="9209"/>
      <c r="Q142" s="9209"/>
      <c r="R142" s="9209"/>
      <c r="S142" s="9209"/>
      <c r="T142" s="9209"/>
      <c r="U142" s="9209"/>
      <c r="V142" s="9209"/>
      <c r="W142" s="9209"/>
      <c r="X142" s="9209"/>
      <c r="Y142" s="9209"/>
      <c r="Z142" s="9209"/>
      <c r="AA142" s="9209"/>
      <c r="AB142" s="9209"/>
      <c r="AC142" s="9209"/>
      <c r="AD142" s="9209"/>
      <c r="AE142" s="9209"/>
      <c r="AF142" s="9209"/>
      <c r="AG142" s="9209"/>
      <c r="AH142" s="9209"/>
      <c r="AI142" s="9209"/>
      <c r="AJ142" s="9209"/>
      <c r="AK142" s="9209"/>
      <c r="AL142" s="9209"/>
      <c r="AM142" s="9209"/>
      <c r="AN142" s="9209"/>
    </row>
    <row r="143">
      <c r="A143" s="9209"/>
      <c r="B143" s="9209"/>
      <c r="C143" s="9209"/>
      <c r="D143" s="9209"/>
      <c r="E143" s="9209"/>
      <c r="F143" s="9209"/>
      <c r="G143" s="9209"/>
      <c r="H143" s="9209"/>
      <c r="I143" s="9209"/>
      <c r="J143" s="9209"/>
      <c r="K143" s="9209"/>
      <c r="L143" s="9209"/>
      <c r="M143" s="9209"/>
      <c r="N143" s="9209"/>
      <c r="O143" s="9209"/>
      <c r="P143" s="9209"/>
      <c r="Q143" s="9209"/>
      <c r="R143" s="9209"/>
      <c r="S143" s="9209"/>
      <c r="T143" s="9209"/>
      <c r="U143" s="9209"/>
      <c r="V143" s="9209"/>
      <c r="W143" s="9209"/>
      <c r="X143" s="9209"/>
      <c r="Y143" s="9209"/>
      <c r="Z143" s="9209"/>
      <c r="AA143" s="9209"/>
      <c r="AB143" s="9209"/>
      <c r="AC143" s="9209"/>
      <c r="AD143" s="9209"/>
      <c r="AE143" s="9209"/>
      <c r="AF143" s="9209"/>
      <c r="AG143" s="9209"/>
      <c r="AH143" s="9209"/>
      <c r="AI143" s="9209"/>
      <c r="AJ143" s="9209"/>
      <c r="AK143" s="9209"/>
      <c r="AL143" s="9209"/>
      <c r="AM143" s="9209"/>
      <c r="AN143" s="9209"/>
    </row>
    <row r="144">
      <c r="A144" s="9209"/>
      <c r="B144" s="9209"/>
      <c r="C144" s="9209"/>
      <c r="D144" s="9209"/>
      <c r="E144" s="9209"/>
      <c r="F144" s="9209"/>
      <c r="G144" s="9209"/>
      <c r="H144" s="9209"/>
      <c r="I144" s="9209"/>
      <c r="J144" s="9209"/>
      <c r="K144" s="9209"/>
      <c r="L144" s="9209"/>
      <c r="M144" s="9209"/>
      <c r="N144" s="9209"/>
      <c r="O144" s="9209"/>
      <c r="P144" s="9209"/>
      <c r="Q144" s="9209"/>
      <c r="R144" s="9209"/>
      <c r="S144" s="9209"/>
      <c r="T144" s="9209"/>
      <c r="U144" s="9209"/>
      <c r="V144" s="9209"/>
      <c r="W144" s="9209"/>
      <c r="X144" s="9209"/>
      <c r="Y144" s="9209"/>
      <c r="Z144" s="9209"/>
      <c r="AA144" s="9209"/>
      <c r="AB144" s="9209"/>
      <c r="AC144" s="9209"/>
      <c r="AD144" s="9209"/>
      <c r="AE144" s="9209"/>
      <c r="AF144" s="9209"/>
      <c r="AG144" s="9209"/>
      <c r="AH144" s="9209"/>
      <c r="AI144" s="9209"/>
      <c r="AJ144" s="9209"/>
      <c r="AK144" s="9209"/>
      <c r="AL144" s="9209"/>
      <c r="AM144" s="9209"/>
      <c r="AN144" s="9209"/>
    </row>
    <row r="145">
      <c r="A145" s="9209"/>
      <c r="B145" s="9209"/>
      <c r="C145" s="9209"/>
      <c r="D145" s="9209"/>
      <c r="E145" s="9209"/>
      <c r="F145" s="9209"/>
      <c r="G145" s="9209"/>
      <c r="H145" s="9209"/>
      <c r="I145" s="9209"/>
      <c r="J145" s="9209"/>
      <c r="K145" s="9209"/>
      <c r="L145" s="9209"/>
      <c r="M145" s="9209"/>
      <c r="N145" s="9209"/>
      <c r="O145" s="9209"/>
      <c r="P145" s="9209"/>
      <c r="Q145" s="9209"/>
      <c r="R145" s="9209"/>
      <c r="S145" s="9209"/>
      <c r="T145" s="9209"/>
      <c r="U145" s="9209"/>
      <c r="V145" s="9209"/>
      <c r="W145" s="9209"/>
      <c r="X145" s="9209"/>
      <c r="Y145" s="9209"/>
      <c r="Z145" s="9209"/>
      <c r="AA145" s="9209"/>
      <c r="AB145" s="9209"/>
      <c r="AC145" s="9209"/>
      <c r="AD145" s="9209"/>
      <c r="AE145" s="9209"/>
      <c r="AF145" s="9209"/>
      <c r="AG145" s="9209"/>
      <c r="AH145" s="9209"/>
      <c r="AI145" s="9209"/>
      <c r="AJ145" s="9209"/>
      <c r="AK145" s="9209"/>
      <c r="AL145" s="9209"/>
      <c r="AM145" s="9209"/>
      <c r="AN145" s="9209"/>
    </row>
    <row r="146">
      <c r="A146" s="9209"/>
      <c r="B146" s="9209"/>
      <c r="C146" s="9209"/>
      <c r="D146" s="9209"/>
      <c r="E146" s="9209"/>
      <c r="F146" s="9209"/>
      <c r="G146" s="9209"/>
      <c r="H146" s="9209"/>
      <c r="I146" s="9209"/>
      <c r="J146" s="9209"/>
      <c r="K146" s="9209"/>
      <c r="L146" s="9209"/>
      <c r="M146" s="9209"/>
      <c r="N146" s="9209"/>
      <c r="O146" s="9209"/>
      <c r="P146" s="9209"/>
      <c r="Q146" s="9209"/>
      <c r="R146" s="9209"/>
      <c r="S146" s="9209"/>
      <c r="T146" s="9209"/>
      <c r="U146" s="9209"/>
      <c r="V146" s="9209"/>
      <c r="W146" s="9209"/>
      <c r="X146" s="9209"/>
      <c r="Y146" s="9209"/>
      <c r="Z146" s="9209"/>
      <c r="AA146" s="9209"/>
      <c r="AB146" s="9209"/>
      <c r="AC146" s="9209"/>
      <c r="AD146" s="9209"/>
      <c r="AE146" s="9209"/>
      <c r="AF146" s="9209"/>
      <c r="AG146" s="9209"/>
      <c r="AH146" s="9209"/>
      <c r="AI146" s="9209"/>
      <c r="AJ146" s="9209"/>
      <c r="AK146" s="9209"/>
      <c r="AL146" s="9209"/>
      <c r="AM146" s="9209"/>
      <c r="AN146" s="9209"/>
    </row>
    <row r="147">
      <c r="A147" s="9209"/>
      <c r="B147" s="9209"/>
      <c r="C147" s="9209"/>
      <c r="D147" s="9209"/>
      <c r="E147" s="9209"/>
      <c r="F147" s="9209"/>
      <c r="G147" s="9209"/>
      <c r="H147" s="9209"/>
      <c r="I147" s="9209"/>
      <c r="J147" s="9209"/>
      <c r="K147" s="9209"/>
      <c r="L147" s="9209"/>
      <c r="M147" s="9209"/>
      <c r="N147" s="9209"/>
      <c r="O147" s="9209"/>
      <c r="P147" s="9209"/>
      <c r="Q147" s="9209"/>
      <c r="R147" s="9209"/>
      <c r="S147" s="9209"/>
      <c r="T147" s="9209"/>
      <c r="U147" s="9209"/>
      <c r="V147" s="9209"/>
      <c r="W147" s="9209"/>
      <c r="X147" s="9209"/>
      <c r="Y147" s="9209"/>
      <c r="Z147" s="9209"/>
      <c r="AA147" s="9209"/>
      <c r="AB147" s="9209"/>
      <c r="AC147" s="9209"/>
      <c r="AD147" s="9209"/>
      <c r="AE147" s="9209"/>
      <c r="AF147" s="9209"/>
      <c r="AG147" s="9209"/>
      <c r="AH147" s="9209"/>
      <c r="AI147" s="9209"/>
      <c r="AJ147" s="9209"/>
      <c r="AK147" s="9209"/>
      <c r="AL147" s="9209"/>
      <c r="AM147" s="9209"/>
      <c r="AN147" s="9209"/>
    </row>
    <row r="148">
      <c r="A148" s="9209"/>
      <c r="B148" s="9209"/>
      <c r="C148" s="9209"/>
      <c r="D148" s="9209"/>
      <c r="E148" s="9209"/>
      <c r="F148" s="9209"/>
      <c r="G148" s="9209"/>
      <c r="H148" s="9209"/>
      <c r="I148" s="9209"/>
      <c r="J148" s="9209"/>
      <c r="K148" s="9209"/>
      <c r="L148" s="9209"/>
      <c r="M148" s="9209"/>
      <c r="N148" s="9209"/>
      <c r="O148" s="9209"/>
      <c r="P148" s="9209"/>
      <c r="Q148" s="9209"/>
      <c r="R148" s="9209"/>
      <c r="S148" s="9209"/>
      <c r="T148" s="9209"/>
      <c r="U148" s="9209"/>
      <c r="V148" s="9209"/>
      <c r="W148" s="9209"/>
      <c r="X148" s="9209"/>
      <c r="Y148" s="9209"/>
      <c r="Z148" s="9209"/>
      <c r="AA148" s="9209"/>
      <c r="AB148" s="9209"/>
      <c r="AC148" s="9209"/>
      <c r="AD148" s="9209"/>
      <c r="AE148" s="9209"/>
      <c r="AF148" s="9209"/>
      <c r="AG148" s="9209"/>
      <c r="AH148" s="9209"/>
      <c r="AI148" s="9209"/>
      <c r="AJ148" s="9209"/>
      <c r="AK148" s="9209"/>
      <c r="AL148" s="9209"/>
      <c r="AM148" s="9209"/>
      <c r="AN148" s="9209"/>
    </row>
    <row r="149">
      <c r="A149" s="9209"/>
      <c r="B149" s="9209"/>
      <c r="C149" s="9209"/>
      <c r="D149" s="9209"/>
      <c r="E149" s="9209"/>
      <c r="F149" s="9209"/>
      <c r="G149" s="9209"/>
      <c r="H149" s="9209"/>
      <c r="I149" s="9209"/>
      <c r="J149" s="9209"/>
      <c r="K149" s="9209"/>
      <c r="L149" s="9209"/>
      <c r="M149" s="9209"/>
      <c r="N149" s="9209"/>
      <c r="O149" s="9209"/>
      <c r="P149" s="9209"/>
      <c r="Q149" s="9209"/>
      <c r="R149" s="9209"/>
      <c r="S149" s="9209"/>
      <c r="T149" s="9209"/>
      <c r="U149" s="9209"/>
      <c r="V149" s="9209"/>
      <c r="W149" s="9209"/>
      <c r="X149" s="9209"/>
      <c r="Y149" s="9209"/>
      <c r="Z149" s="9209"/>
      <c r="AA149" s="9209"/>
      <c r="AB149" s="9209"/>
      <c r="AC149" s="9209"/>
      <c r="AD149" s="9209"/>
      <c r="AE149" s="9209"/>
      <c r="AF149" s="9209"/>
      <c r="AG149" s="9209"/>
      <c r="AH149" s="9209"/>
      <c r="AI149" s="9209"/>
      <c r="AJ149" s="9209"/>
      <c r="AK149" s="9209"/>
      <c r="AL149" s="9209"/>
      <c r="AM149" s="9209"/>
      <c r="AN149" s="9209"/>
    </row>
    <row r="150">
      <c r="A150" s="9210"/>
      <c r="B150" s="9209"/>
      <c r="C150" s="9210"/>
      <c r="D150" s="9210"/>
      <c r="E150" s="9210"/>
      <c r="F150" s="9210"/>
      <c r="G150" s="9210"/>
      <c r="H150" s="9210"/>
      <c r="I150" s="9210"/>
      <c r="J150" s="9210"/>
      <c r="K150" s="9270"/>
      <c r="L150" s="9209"/>
      <c r="M150" s="9209"/>
      <c r="N150" s="9209"/>
      <c r="O150" s="9209"/>
      <c r="P150" s="9209"/>
      <c r="Q150" s="9209"/>
      <c r="R150" s="9209"/>
      <c r="S150" s="9209"/>
      <c r="T150" s="9209"/>
      <c r="U150" s="9209"/>
      <c r="V150" s="9209"/>
      <c r="W150" s="9209"/>
      <c r="X150" s="9209"/>
      <c r="Y150" s="9209"/>
      <c r="Z150" s="9209"/>
      <c r="AA150" s="9209"/>
      <c r="AB150" s="9209"/>
      <c r="AC150" s="9209"/>
      <c r="AD150" s="9209"/>
      <c r="AE150" s="9209"/>
      <c r="AF150" s="9209"/>
      <c r="AG150" s="9209"/>
      <c r="AH150" s="9209"/>
      <c r="AI150" s="9269"/>
      <c r="AJ150" s="9270"/>
      <c r="AK150" s="9270"/>
      <c r="AL150" s="9269"/>
      <c r="AM150" s="9270"/>
      <c r="AN150" s="9270"/>
    </row>
    <row r="151">
      <c r="A151" s="9209"/>
      <c r="B151" s="9210"/>
      <c r="C151" s="9210"/>
      <c r="D151" s="9209"/>
      <c r="E151" s="9209"/>
      <c r="F151" s="9209"/>
      <c r="G151" s="9209"/>
      <c r="H151" s="9263"/>
      <c r="I151" s="9263"/>
      <c r="J151" s="9263"/>
      <c r="K151" s="9270"/>
      <c r="L151" s="9209"/>
      <c r="M151" s="9209"/>
      <c r="N151" s="9209"/>
      <c r="O151" s="9209"/>
      <c r="P151" s="9209"/>
      <c r="Q151" s="9209"/>
      <c r="R151" s="9209"/>
      <c r="S151" s="9209"/>
      <c r="T151" s="9209"/>
      <c r="U151" s="9209"/>
      <c r="V151" s="9209"/>
      <c r="W151" s="9209"/>
      <c r="X151" s="9209"/>
      <c r="Y151" s="9209"/>
      <c r="Z151" s="9209"/>
      <c r="AA151" s="9209"/>
      <c r="AB151" s="9209"/>
      <c r="AC151" s="9209"/>
      <c r="AD151" s="9209"/>
      <c r="AE151" s="9209"/>
      <c r="AF151" s="9209"/>
      <c r="AG151" s="9209"/>
      <c r="AH151" s="9209"/>
      <c r="AI151" s="9269"/>
      <c r="AJ151" s="9270"/>
      <c r="AK151" s="9270"/>
      <c r="AL151" s="9269"/>
      <c r="AM151" s="9270"/>
      <c r="AN151" s="9270"/>
    </row>
    <row r="152">
      <c r="A152" s="9209"/>
      <c r="B152" s="9210"/>
      <c r="C152" s="9210"/>
      <c r="D152" s="9209"/>
      <c r="E152" s="9209"/>
      <c r="F152" s="9209"/>
      <c r="G152" s="9209"/>
      <c r="H152" s="9263"/>
      <c r="I152" s="9263"/>
      <c r="J152" s="9263"/>
      <c r="K152" s="9209"/>
      <c r="L152" s="9209"/>
      <c r="M152" s="9209"/>
      <c r="N152" s="9209"/>
      <c r="O152" s="9209"/>
      <c r="P152" s="9209"/>
      <c r="Q152" s="9209"/>
      <c r="R152" s="9209"/>
      <c r="S152" s="9209"/>
      <c r="T152" s="9209"/>
      <c r="U152" s="9209"/>
      <c r="V152" s="9209"/>
      <c r="W152" s="9209"/>
      <c r="X152" s="9209"/>
      <c r="Y152" s="9209"/>
      <c r="Z152" s="9209"/>
      <c r="AA152" s="9209"/>
      <c r="AB152" s="9209"/>
      <c r="AC152" s="9209"/>
      <c r="AD152" s="9209"/>
      <c r="AE152" s="9209"/>
      <c r="AF152" s="9209"/>
      <c r="AG152" s="9209"/>
      <c r="AH152" s="9209"/>
      <c r="AI152" s="9269"/>
      <c r="AJ152" s="9270"/>
      <c r="AK152" s="9270"/>
      <c r="AL152" s="9269"/>
      <c r="AM152" s="9270"/>
      <c r="AN152" s="9270"/>
    </row>
    <row r="153">
      <c r="A153" s="9209"/>
      <c r="B153" s="9210"/>
      <c r="C153" s="9210"/>
      <c r="D153" s="9209"/>
      <c r="E153" s="9209"/>
      <c r="F153" s="9209"/>
      <c r="G153" s="9209"/>
      <c r="H153" s="9263"/>
      <c r="I153" s="9263"/>
      <c r="J153" s="9263"/>
      <c r="K153" s="9209"/>
      <c r="L153" s="9209"/>
      <c r="M153" s="9209"/>
      <c r="N153" s="9209"/>
      <c r="O153" s="9209"/>
      <c r="P153" s="9209"/>
      <c r="Q153" s="9209"/>
      <c r="R153" s="9209"/>
      <c r="S153" s="9209"/>
      <c r="T153" s="9209"/>
      <c r="U153" s="9209"/>
      <c r="V153" s="9209"/>
      <c r="W153" s="9209"/>
      <c r="X153" s="9209"/>
      <c r="Y153" s="9209"/>
      <c r="Z153" s="9209"/>
      <c r="AA153" s="9209"/>
      <c r="AB153" s="9209"/>
      <c r="AC153" s="9209"/>
      <c r="AD153" s="9209"/>
      <c r="AE153" s="9209"/>
      <c r="AF153" s="9209"/>
      <c r="AG153" s="9209"/>
      <c r="AH153" s="9209"/>
      <c r="AI153" s="9269"/>
      <c r="AJ153" s="9270"/>
      <c r="AK153" s="9270"/>
      <c r="AL153" s="9269"/>
      <c r="AM153" s="9270"/>
      <c r="AN153" s="9270"/>
    </row>
    <row r="154">
      <c r="A154" s="9209"/>
      <c r="B154" s="9210"/>
      <c r="C154" s="9210"/>
      <c r="D154" s="9209"/>
      <c r="E154" s="9209"/>
      <c r="F154" s="9209"/>
      <c r="G154" s="9209"/>
      <c r="H154" s="9263"/>
      <c r="I154" s="9263"/>
      <c r="J154" s="9263"/>
      <c r="K154" s="9209"/>
      <c r="L154" s="9209"/>
      <c r="M154" s="9209"/>
      <c r="N154" s="9209"/>
      <c r="O154" s="9209"/>
      <c r="P154" s="9209"/>
      <c r="Q154" s="9209"/>
      <c r="R154" s="9209"/>
      <c r="S154" s="9209"/>
      <c r="T154" s="9209"/>
      <c r="U154" s="9209"/>
      <c r="V154" s="9209"/>
      <c r="W154" s="9209"/>
      <c r="X154" s="9209"/>
      <c r="Y154" s="9209"/>
      <c r="Z154" s="9209"/>
      <c r="AA154" s="9209"/>
      <c r="AB154" s="9209"/>
      <c r="AC154" s="9209"/>
      <c r="AD154" s="9209"/>
      <c r="AE154" s="9209"/>
      <c r="AF154" s="9209"/>
      <c r="AG154" s="9209"/>
      <c r="AH154" s="9209"/>
      <c r="AI154" s="9269"/>
      <c r="AJ154" s="9270"/>
      <c r="AK154" s="9270"/>
      <c r="AL154" s="9269"/>
      <c r="AM154" s="9270"/>
      <c r="AN154" s="9270"/>
    </row>
    <row r="155">
      <c r="A155" s="9209"/>
      <c r="B155" s="9210"/>
      <c r="C155" s="9210"/>
      <c r="D155" s="9209"/>
      <c r="E155" s="9209"/>
      <c r="F155" s="9209"/>
      <c r="G155" s="9209"/>
      <c r="H155" s="9263"/>
      <c r="I155" s="9263"/>
      <c r="J155" s="9263"/>
      <c r="K155" s="9209"/>
      <c r="L155" s="9209"/>
      <c r="M155" s="9209"/>
      <c r="N155" s="9209"/>
      <c r="O155" s="9209"/>
      <c r="P155" s="9209"/>
      <c r="Q155" s="9209"/>
      <c r="R155" s="9209"/>
      <c r="S155" s="9209"/>
      <c r="T155" s="9209"/>
      <c r="U155" s="9209"/>
      <c r="V155" s="9209"/>
      <c r="W155" s="9209"/>
      <c r="X155" s="9209"/>
      <c r="Y155" s="9209"/>
      <c r="Z155" s="9209"/>
      <c r="AA155" s="9209"/>
      <c r="AB155" s="9209"/>
      <c r="AC155" s="9209"/>
      <c r="AD155" s="9209"/>
      <c r="AE155" s="9209"/>
      <c r="AF155" s="9209"/>
      <c r="AG155" s="9209"/>
      <c r="AH155" s="9209"/>
      <c r="AI155" s="9269"/>
      <c r="AJ155" s="9270"/>
      <c r="AK155" s="9270"/>
      <c r="AL155" s="9269"/>
      <c r="AM155" s="9270"/>
      <c r="AN155" s="9270"/>
    </row>
    <row r="156">
      <c r="A156" s="9209"/>
      <c r="B156" s="9210"/>
      <c r="C156" s="9210"/>
      <c r="D156" s="9209"/>
      <c r="E156" s="9209"/>
      <c r="F156" s="9209"/>
      <c r="G156" s="9209"/>
      <c r="H156" s="9263"/>
      <c r="I156" s="9263"/>
      <c r="J156" s="9263"/>
      <c r="K156" s="9209"/>
      <c r="L156" s="9209"/>
      <c r="M156" s="9209"/>
      <c r="N156" s="9209"/>
      <c r="O156" s="9209"/>
      <c r="P156" s="9209"/>
      <c r="Q156" s="9209"/>
      <c r="R156" s="9209"/>
      <c r="S156" s="9209"/>
      <c r="T156" s="9209"/>
      <c r="U156" s="9209"/>
      <c r="V156" s="9209"/>
      <c r="W156" s="9209"/>
      <c r="X156" s="9209"/>
      <c r="Y156" s="9209"/>
      <c r="Z156" s="9209"/>
      <c r="AA156" s="9209"/>
      <c r="AB156" s="9209"/>
      <c r="AC156" s="9209"/>
      <c r="AD156" s="9209"/>
      <c r="AE156" s="9209"/>
      <c r="AF156" s="9209"/>
      <c r="AG156" s="9209"/>
      <c r="AH156" s="9209"/>
      <c r="AI156" s="9269"/>
      <c r="AJ156" s="9270"/>
      <c r="AK156" s="9270"/>
      <c r="AL156" s="9269"/>
      <c r="AM156" s="9270"/>
      <c r="AN156" s="9270"/>
    </row>
    <row r="157">
      <c r="A157" s="9209"/>
      <c r="B157" s="9210"/>
      <c r="C157" s="9210"/>
      <c r="D157" s="9209"/>
      <c r="E157" s="9209"/>
      <c r="F157" s="9209"/>
      <c r="G157" s="9209"/>
      <c r="H157" s="9263"/>
      <c r="I157" s="9263"/>
      <c r="J157" s="9263"/>
      <c r="K157" s="9209"/>
      <c r="L157" s="9209"/>
      <c r="M157" s="9209"/>
      <c r="N157" s="9209"/>
      <c r="O157" s="9209"/>
      <c r="P157" s="9209"/>
      <c r="Q157" s="9209"/>
      <c r="R157" s="9209"/>
      <c r="S157" s="9209"/>
      <c r="T157" s="9209"/>
      <c r="U157" s="9209"/>
      <c r="V157" s="9209"/>
      <c r="W157" s="9209"/>
      <c r="X157" s="9209"/>
      <c r="Y157" s="9209"/>
      <c r="Z157" s="9209"/>
      <c r="AA157" s="9209"/>
      <c r="AB157" s="9209"/>
      <c r="AC157" s="9209"/>
      <c r="AD157" s="9209"/>
      <c r="AE157" s="9209"/>
      <c r="AF157" s="9209"/>
      <c r="AG157" s="9209"/>
      <c r="AH157" s="9209"/>
      <c r="AI157" s="9269"/>
      <c r="AJ157" s="9270"/>
      <c r="AK157" s="9270"/>
      <c r="AL157" s="9269"/>
      <c r="AM157" s="9270"/>
      <c r="AN157" s="9270"/>
    </row>
    <row r="158">
      <c r="A158" s="9209"/>
      <c r="B158" s="9210"/>
      <c r="C158" s="9210"/>
      <c r="D158" s="9209"/>
      <c r="E158" s="9209"/>
      <c r="F158" s="9209"/>
      <c r="G158" s="9209"/>
      <c r="H158" s="9263"/>
      <c r="I158" s="9263"/>
      <c r="J158" s="9263"/>
      <c r="K158" s="9209"/>
      <c r="L158" s="9209"/>
      <c r="M158" s="9209"/>
      <c r="N158" s="9209"/>
      <c r="O158" s="9209"/>
      <c r="P158" s="9209"/>
      <c r="Q158" s="9209"/>
      <c r="R158" s="9209"/>
      <c r="S158" s="9209"/>
      <c r="T158" s="9209"/>
      <c r="U158" s="9209"/>
      <c r="V158" s="9209"/>
      <c r="W158" s="9209"/>
      <c r="X158" s="9209"/>
      <c r="Y158" s="9209"/>
      <c r="Z158" s="9209"/>
      <c r="AA158" s="9209"/>
      <c r="AB158" s="9209"/>
      <c r="AC158" s="9209"/>
      <c r="AD158" s="9209"/>
      <c r="AE158" s="9209"/>
      <c r="AF158" s="9209"/>
      <c r="AG158" s="9209"/>
      <c r="AH158" s="9209"/>
      <c r="AI158" s="9269"/>
      <c r="AJ158" s="9270"/>
      <c r="AK158" s="9270"/>
      <c r="AL158" s="9269"/>
      <c r="AM158" s="9270"/>
      <c r="AN158" s="9270"/>
    </row>
    <row r="159">
      <c r="A159" s="9209"/>
      <c r="B159" s="9210"/>
      <c r="C159" s="9210"/>
      <c r="D159" s="9209"/>
      <c r="E159" s="9209"/>
      <c r="F159" s="9209"/>
      <c r="G159" s="9209"/>
      <c r="H159" s="9263"/>
      <c r="I159" s="9263"/>
      <c r="J159" s="9263"/>
      <c r="K159" s="9209"/>
      <c r="L159" s="9209"/>
      <c r="M159" s="9209"/>
      <c r="N159" s="9209"/>
      <c r="O159" s="9209"/>
      <c r="P159" s="9209"/>
      <c r="Q159" s="9209"/>
      <c r="R159" s="9209"/>
      <c r="S159" s="9209"/>
      <c r="T159" s="9209"/>
      <c r="U159" s="9209"/>
      <c r="V159" s="9209"/>
      <c r="W159" s="9209"/>
      <c r="X159" s="9209"/>
      <c r="Y159" s="9209"/>
      <c r="Z159" s="9209"/>
      <c r="AA159" s="9209"/>
      <c r="AB159" s="9209"/>
      <c r="AC159" s="9209"/>
      <c r="AD159" s="9209"/>
      <c r="AE159" s="9209"/>
      <c r="AF159" s="9209"/>
      <c r="AG159" s="9209"/>
      <c r="AH159" s="9209"/>
      <c r="AI159" s="9269"/>
      <c r="AJ159" s="9270"/>
      <c r="AK159" s="9270"/>
      <c r="AL159" s="9269"/>
      <c r="AM159" s="9270"/>
      <c r="AN159" s="9270"/>
    </row>
    <row r="160">
      <c r="A160" s="9209"/>
      <c r="B160" s="9210"/>
      <c r="C160" s="9210"/>
      <c r="D160" s="9209"/>
      <c r="E160" s="9209"/>
      <c r="F160" s="9209"/>
      <c r="G160" s="9209"/>
      <c r="H160" s="9263"/>
      <c r="I160" s="9263"/>
      <c r="J160" s="9263"/>
      <c r="K160" s="9209"/>
      <c r="L160" s="9209"/>
      <c r="M160" s="9206"/>
      <c r="N160" s="9206"/>
      <c r="O160" s="9209"/>
      <c r="P160" s="9209"/>
      <c r="Q160" s="9209"/>
      <c r="R160" s="9209"/>
      <c r="S160" s="9209"/>
      <c r="T160" s="9209"/>
      <c r="U160" s="9209"/>
      <c r="V160" s="9209"/>
      <c r="W160" s="9209"/>
      <c r="X160" s="9209"/>
      <c r="Y160" s="9209"/>
      <c r="Z160" s="9209"/>
      <c r="AA160" s="9209"/>
      <c r="AB160" s="9209"/>
      <c r="AC160" s="9209"/>
      <c r="AD160" s="9209"/>
      <c r="AE160" s="9209"/>
      <c r="AF160" s="9209"/>
      <c r="AG160" s="9209"/>
      <c r="AH160" s="9209"/>
      <c r="AI160" s="9269"/>
      <c r="AJ160" s="9270"/>
      <c r="AK160" s="9270"/>
      <c r="AL160" s="9269"/>
      <c r="AM160" s="9270"/>
      <c r="AN160" s="9270"/>
    </row>
    <row r="161">
      <c r="A161" s="9209"/>
      <c r="B161" s="9210"/>
      <c r="C161" s="9210"/>
      <c r="D161" s="9209"/>
      <c r="E161" s="9209"/>
      <c r="F161" s="9209"/>
      <c r="G161" s="9209"/>
      <c r="H161" s="9263"/>
      <c r="I161" s="9263"/>
      <c r="J161" s="9263"/>
      <c r="K161" s="9209"/>
      <c r="L161" s="9209"/>
      <c r="M161" s="9206"/>
      <c r="N161" s="9206"/>
      <c r="O161" s="9209"/>
      <c r="P161" s="9209"/>
      <c r="Q161" s="9209"/>
      <c r="R161" s="9209"/>
      <c r="S161" s="9209"/>
      <c r="T161" s="9209"/>
      <c r="U161" s="9209"/>
      <c r="V161" s="9209"/>
      <c r="W161" s="9209"/>
      <c r="X161" s="9209"/>
      <c r="Y161" s="9209"/>
      <c r="Z161" s="9209"/>
      <c r="AA161" s="9209"/>
      <c r="AB161" s="9209"/>
      <c r="AC161" s="9209"/>
      <c r="AD161" s="9209"/>
      <c r="AE161" s="9209"/>
      <c r="AF161" s="9209"/>
      <c r="AG161" s="9209"/>
      <c r="AH161" s="9209"/>
      <c r="AI161" s="9269"/>
      <c r="AJ161" s="9270"/>
      <c r="AK161" s="9270"/>
      <c r="AL161" s="9269"/>
      <c r="AM161" s="9270"/>
      <c r="AN161" s="9270"/>
    </row>
    <row r="162">
      <c r="A162" s="9209"/>
      <c r="B162" s="9210"/>
      <c r="C162" s="9210"/>
      <c r="D162" s="9209"/>
      <c r="E162" s="9209"/>
      <c r="F162" s="9209"/>
      <c r="G162" s="9209"/>
      <c r="H162" s="9263"/>
      <c r="I162" s="9263"/>
      <c r="J162" s="9263"/>
      <c r="K162" s="9209"/>
      <c r="L162" s="9209"/>
      <c r="M162" s="9206"/>
      <c r="N162" s="9206"/>
      <c r="O162" s="9209"/>
      <c r="P162" s="9209"/>
      <c r="Q162" s="9209"/>
      <c r="R162" s="9209"/>
      <c r="S162" s="9209"/>
      <c r="T162" s="9209"/>
      <c r="U162" s="9209"/>
      <c r="V162" s="9209"/>
      <c r="W162" s="9209"/>
      <c r="X162" s="9209"/>
      <c r="Y162" s="9209"/>
      <c r="Z162" s="9209"/>
      <c r="AA162" s="9209"/>
      <c r="AB162" s="9209"/>
      <c r="AC162" s="9209"/>
      <c r="AD162" s="9209"/>
      <c r="AE162" s="9209"/>
      <c r="AF162" s="9209"/>
      <c r="AG162" s="9209"/>
      <c r="AH162" s="9209"/>
      <c r="AI162" s="9269"/>
      <c r="AJ162" s="9270"/>
      <c r="AK162" s="9270"/>
      <c r="AL162" s="9269"/>
      <c r="AM162" s="9270"/>
      <c r="AN162" s="9270"/>
    </row>
    <row r="163">
      <c r="A163" s="9209"/>
      <c r="B163" s="9210"/>
      <c r="C163" s="9210"/>
      <c r="D163" s="9209"/>
      <c r="E163" s="9209"/>
      <c r="F163" s="9209"/>
      <c r="G163" s="9209"/>
      <c r="H163" s="9263"/>
      <c r="I163" s="9263"/>
      <c r="J163" s="9263"/>
      <c r="K163" s="9209"/>
      <c r="L163" s="9209"/>
      <c r="M163" s="9206"/>
      <c r="N163" s="9206"/>
      <c r="O163" s="9209"/>
      <c r="P163" s="9209"/>
      <c r="Q163" s="9209"/>
      <c r="R163" s="9209"/>
      <c r="S163" s="9209"/>
      <c r="T163" s="9209"/>
      <c r="U163" s="9209"/>
      <c r="V163" s="9209"/>
      <c r="W163" s="9209"/>
      <c r="X163" s="9209"/>
      <c r="Y163" s="9209"/>
      <c r="Z163" s="9209"/>
      <c r="AA163" s="9209"/>
      <c r="AB163" s="9209"/>
      <c r="AC163" s="9209"/>
      <c r="AD163" s="9209"/>
      <c r="AE163" s="9209"/>
      <c r="AF163" s="9209"/>
      <c r="AG163" s="9209"/>
      <c r="AH163" s="9209"/>
      <c r="AI163" s="9269"/>
      <c r="AJ163" s="9270"/>
      <c r="AK163" s="9270"/>
      <c r="AL163" s="9269"/>
      <c r="AM163" s="9270"/>
      <c r="AN163" s="9270"/>
    </row>
    <row r="164">
      <c r="A164" s="9209"/>
      <c r="B164" s="9210"/>
      <c r="C164" s="9210"/>
      <c r="D164" s="9209"/>
      <c r="E164" s="9209"/>
      <c r="F164" s="9209"/>
      <c r="G164" s="9209"/>
      <c r="H164" s="9263"/>
      <c r="I164" s="9263"/>
      <c r="J164" s="9263"/>
      <c r="K164" s="9209"/>
      <c r="L164" s="9209"/>
      <c r="M164" s="9206"/>
      <c r="N164" s="9206"/>
      <c r="O164" s="9209"/>
      <c r="P164" s="9209"/>
      <c r="Q164" s="9209"/>
      <c r="R164" s="9209"/>
      <c r="S164" s="9209"/>
      <c r="T164" s="9209"/>
      <c r="U164" s="9209"/>
      <c r="V164" s="9209"/>
      <c r="W164" s="9209"/>
      <c r="X164" s="9209"/>
      <c r="Y164" s="9209"/>
      <c r="Z164" s="9209"/>
      <c r="AA164" s="9209"/>
      <c r="AB164" s="9209"/>
      <c r="AC164" s="9209"/>
      <c r="AD164" s="9209"/>
      <c r="AE164" s="9209"/>
      <c r="AF164" s="9209"/>
      <c r="AG164" s="9209"/>
      <c r="AH164" s="9209"/>
      <c r="AI164" s="9269"/>
      <c r="AJ164" s="9270"/>
      <c r="AK164" s="9270"/>
      <c r="AL164" s="9269"/>
      <c r="AM164" s="9270"/>
      <c r="AN164" s="9270"/>
    </row>
    <row r="165">
      <c r="A165" s="9209"/>
      <c r="B165" s="9210"/>
      <c r="C165" s="9210"/>
      <c r="D165" s="9209"/>
      <c r="E165" s="9209"/>
      <c r="F165" s="9209"/>
      <c r="G165" s="9209"/>
      <c r="H165" s="9263"/>
      <c r="I165" s="9263"/>
      <c r="J165" s="9263"/>
      <c r="K165" s="9209"/>
      <c r="L165" s="9209"/>
      <c r="M165" s="9206"/>
      <c r="N165" s="9206"/>
      <c r="O165" s="9209"/>
      <c r="P165" s="9209"/>
      <c r="Q165" s="9209"/>
      <c r="R165" s="9209"/>
      <c r="S165" s="9209"/>
      <c r="T165" s="9209"/>
      <c r="U165" s="9209"/>
      <c r="V165" s="9209"/>
      <c r="W165" s="9209"/>
      <c r="X165" s="9209"/>
      <c r="Y165" s="9209"/>
      <c r="Z165" s="9209"/>
      <c r="AA165" s="9209"/>
      <c r="AB165" s="9209"/>
      <c r="AC165" s="9209"/>
      <c r="AD165" s="9209"/>
      <c r="AE165" s="9209"/>
      <c r="AF165" s="9209"/>
      <c r="AG165" s="9209"/>
      <c r="AH165" s="9209"/>
      <c r="AI165" s="9269"/>
      <c r="AJ165" s="9270"/>
      <c r="AK165" s="9270"/>
      <c r="AL165" s="9269"/>
      <c r="AM165" s="9270"/>
      <c r="AN165" s="9270"/>
    </row>
    <row r="166">
      <c r="A166" s="9209"/>
      <c r="B166" s="9210"/>
      <c r="C166" s="9210"/>
      <c r="D166" s="9209"/>
      <c r="E166" s="9209"/>
      <c r="F166" s="9209"/>
      <c r="G166" s="9209"/>
      <c r="H166" s="9263"/>
      <c r="I166" s="9263"/>
      <c r="J166" s="9263"/>
      <c r="K166" s="9209"/>
      <c r="L166" s="9209"/>
      <c r="M166" s="9206"/>
      <c r="N166" s="9206"/>
      <c r="O166" s="9209"/>
      <c r="P166" s="9209"/>
      <c r="Q166" s="9209"/>
      <c r="R166" s="9209"/>
      <c r="S166" s="9209"/>
      <c r="T166" s="9209"/>
      <c r="U166" s="9209"/>
      <c r="V166" s="9209"/>
      <c r="W166" s="9209"/>
      <c r="X166" s="9209"/>
      <c r="Y166" s="9209"/>
      <c r="Z166" s="9209"/>
      <c r="AA166" s="9209"/>
      <c r="AB166" s="9209"/>
      <c r="AC166" s="9209"/>
      <c r="AD166" s="9209"/>
      <c r="AE166" s="9209"/>
      <c r="AF166" s="9209"/>
      <c r="AG166" s="9209"/>
      <c r="AH166" s="9209"/>
      <c r="AI166" s="9269"/>
      <c r="AJ166" s="9270"/>
      <c r="AK166" s="9270"/>
      <c r="AL166" s="9269"/>
      <c r="AM166" s="9270"/>
      <c r="AN166" s="9270"/>
    </row>
    <row r="167">
      <c r="A167" s="9209"/>
      <c r="B167" s="9210"/>
      <c r="C167" s="9210"/>
      <c r="D167" s="9209"/>
      <c r="E167" s="9209"/>
      <c r="F167" s="9209"/>
      <c r="G167" s="9209"/>
      <c r="H167" s="9263"/>
      <c r="I167" s="9263"/>
      <c r="J167" s="9263"/>
      <c r="K167" s="9209"/>
      <c r="L167" s="9209"/>
      <c r="M167" s="9206"/>
      <c r="N167" s="9206"/>
      <c r="O167" s="9209"/>
      <c r="P167" s="9209"/>
      <c r="Q167" s="9209"/>
      <c r="R167" s="9209"/>
      <c r="S167" s="9209"/>
      <c r="T167" s="9209"/>
      <c r="U167" s="9209"/>
      <c r="V167" s="9209"/>
      <c r="W167" s="9209"/>
      <c r="X167" s="9209"/>
      <c r="Y167" s="9209"/>
      <c r="Z167" s="9209"/>
      <c r="AA167" s="9209"/>
      <c r="AB167" s="9209"/>
      <c r="AC167" s="9209"/>
      <c r="AD167" s="9209"/>
      <c r="AE167" s="9209"/>
      <c r="AF167" s="9209"/>
      <c r="AG167" s="9209"/>
      <c r="AH167" s="9209"/>
      <c r="AI167" s="9181"/>
      <c r="AJ167" s="9209"/>
      <c r="AK167" s="9209"/>
      <c r="AL167" s="9270"/>
      <c r="AM167" s="9270"/>
      <c r="AN167" s="9209"/>
    </row>
  </sheetData>
  <mergeCells>
    <mergeCell ref="D1:E1"/>
    <mergeCell ref="E132:E133"/>
    <mergeCell ref="D132:D133"/>
    <mergeCell ref="C132:C133"/>
    <mergeCell ref="B132:B133"/>
    <mergeCell ref="A132:A133"/>
    <mergeCell ref="B52:B53"/>
    <mergeCell ref="C52:C53"/>
    <mergeCell ref="D52:E52"/>
    <mergeCell ref="F52:F53"/>
    <mergeCell ref="G52:G53"/>
    <mergeCell ref="H52:H53"/>
    <mergeCell ref="I52:I53"/>
    <mergeCell ref="J52:J53"/>
    <mergeCell ref="M52:M53"/>
    <mergeCell ref="N52:N53"/>
    <mergeCell ref="O52:O53"/>
    <mergeCell ref="R52:R53"/>
    <mergeCell ref="S52:S53"/>
    <mergeCell ref="T52:T53"/>
    <mergeCell ref="U52:U53"/>
    <mergeCell ref="V52:V53"/>
    <mergeCell ref="W52:W53"/>
    <mergeCell ref="X52:X53"/>
    <mergeCell ref="Y52:Y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P1:Q1"/>
    <mergeCell ref="O1:O2"/>
    <mergeCell ref="N1:N2"/>
    <mergeCell ref="M1:M2"/>
    <mergeCell ref="J1:J2"/>
    <mergeCell ref="I1:I2"/>
    <mergeCell ref="H1:H2"/>
    <mergeCell ref="G1:G2"/>
    <mergeCell ref="F1:F2"/>
    <mergeCell ref="C1:C2"/>
    <mergeCell ref="B1:B2"/>
  </mergeCells>
  <conditionalFormatting sqref="AE3:AE44">
    <cfRule dxfId="945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946" operator="between" priority="2" stopIfTrue="true" type="cellIs">
      <formula>61</formula>
      <formula>150</formula>
    </cfRule>
  </conditionalFormatting>
  <conditionalFormatting sqref="AC54:AC125">
    <cfRule dxfId="947" operator="between" priority="3" stopIfTrue="true" type="cellIs">
      <formula>61</formula>
      <formula>149</formula>
    </cfRule>
  </conditionalFormatting>
  <conditionalFormatting sqref="AC54:AC125">
    <cfRule dxfId="948" operator="equal" priority="4" stopIfTrue="true" type="cellIs">
      <formula>"-"</formula>
    </cfRule>
  </conditionalFormatting>
  <conditionalFormatting sqref="AC54:AC125">
    <cfRule dxfId="949" operator="greaterThan" priority="5" stopIfTrue="true" type="cellIs">
      <formula>150</formula>
    </cfRule>
  </conditionalFormatting>
  <conditionalFormatting sqref="AC54:AC125">
    <cfRule dxfId="950" operator="lessThan" priority="6" stopIfTrue="true" type="cellIs">
      <formula>60</formula>
    </cfRule>
  </conditionalFormatting>
  <conditionalFormatting sqref="AE54:AE125">
    <cfRule dxfId="951" operator="equal" priority="7" stopIfTrue="true" type="cellIs">
      <formula>"Out of stock more than 60 days"</formula>
    </cfRule>
  </conditionalFormatting>
  <conditionalFormatting sqref="AE54:AE125">
    <cfRule dxfId="952" operator="equal" priority="8" stopIfTrue="true" type="cellIs">
      <formula>"Out of stock more than 150 days"</formula>
    </cfRule>
  </conditionalFormatting>
  <conditionalFormatting sqref="AE54:AE125">
    <cfRule dxfId="953" operator="equal" priority="9" stopIfTrue="true" type="cellIs">
      <formula>"Out of stock less than 60 days"</formula>
    </cfRule>
  </conditionalFormatting>
  <conditionalFormatting sqref="AE54:AE125">
    <cfRule dxfId="954" operator="equal" priority="10" stopIfTrue="true" type="cellIs">
      <formula>"Not sold yet"</formula>
    </cfRule>
  </conditionalFormatting>
  <conditionalFormatting sqref="H54:H125">
    <cfRule dxfId="955" operator="lessThanOrEqual" priority="11" stopIfTrue="true" type="cellIs">
      <formula>90</formula>
    </cfRule>
  </conditionalFormatting>
  <conditionalFormatting sqref="AC3:AC44">
    <cfRule dxfId="956" operator="equal" priority="12" stopIfTrue="true" type="cellIs">
      <formula>"-"</formula>
    </cfRule>
  </conditionalFormatting>
  <conditionalFormatting sqref="AC3:AC44">
    <cfRule dxfId="957" operator="greaterThan" priority="13" stopIfTrue="true" type="cellIs">
      <formula>150</formula>
    </cfRule>
  </conditionalFormatting>
  <conditionalFormatting sqref="AC3:AC44">
    <cfRule dxfId="958" operator="lessThan" priority="14" stopIfTrue="true" type="cellIs">
      <formula>60</formula>
    </cfRule>
  </conditionalFormatting>
  <conditionalFormatting sqref="AE3:AE44">
    <cfRule dxfId="959" operator="equal" priority="15" stopIfTrue="true" type="cellIs">
      <formula>"Out of stock less than 60 days"</formula>
    </cfRule>
  </conditionalFormatting>
  <conditionalFormatting sqref="AE3:AE44">
    <cfRule dxfId="960" operator="equal" priority="16" stopIfTrue="true" type="cellIs">
      <formula>"Not sold yet"</formula>
    </cfRule>
  </conditionalFormatting>
  <conditionalFormatting sqref="AE3:AE44">
    <cfRule dxfId="961" operator="equal" priority="17" stopIfTrue="true" type="cellIs">
      <formula>"Out of stock more than 150 days"</formula>
    </cfRule>
  </conditionalFormatting>
  <conditionalFormatting sqref="H3:H44">
    <cfRule dxfId="962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5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1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8" min="38" style="0" width="5"/>
    <col collapsed="false" customWidth="true" hidden="false" max="39" min="39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6" min="36" style="0" width="6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5" min="35" style="0" width="41"/>
  </cols>
  <sheetData>
    <row r="1">
      <c r="A1" s="9278" t="s">
        <v>11379</v>
      </c>
      <c r="B1" s="9278" t="s">
        <v>11380</v>
      </c>
      <c r="C1" s="9278" t="s">
        <v>11381</v>
      </c>
      <c r="D1" s="9278" t="s">
        <v>11382</v>
      </c>
      <c r="E1" s="9278"/>
      <c r="F1" s="9279" t="s">
        <v>11383</v>
      </c>
      <c r="G1" s="9280" t="s">
        <v>11384</v>
      </c>
      <c r="H1" s="9281" t="s">
        <v>11385</v>
      </c>
      <c r="I1" s="9281" t="s">
        <v>11386</v>
      </c>
      <c r="J1" s="9281" t="s">
        <v>11387</v>
      </c>
      <c r="K1" s="9278" t="s">
        <v>11388</v>
      </c>
      <c r="L1" s="9278" t="s">
        <v>11389</v>
      </c>
      <c r="M1" s="9278" t="s">
        <v>11390</v>
      </c>
      <c r="N1" s="9278" t="s">
        <v>11391</v>
      </c>
      <c r="O1" s="9278" t="s">
        <v>11392</v>
      </c>
      <c r="P1" s="9282" t="s">
        <v>11393</v>
      </c>
      <c r="Q1" s="9282"/>
      <c r="R1" s="9282" t="s">
        <v>11394</v>
      </c>
      <c r="S1" s="9282"/>
      <c r="T1" s="9282" t="s">
        <v>11395</v>
      </c>
      <c r="U1" s="9282"/>
      <c r="V1" s="9282" t="s">
        <v>11396</v>
      </c>
      <c r="W1" s="9282"/>
      <c r="X1" s="9283" t="s">
        <v>11397</v>
      </c>
      <c r="Y1" s="9283"/>
      <c r="Z1" s="9284" t="s">
        <v>11398</v>
      </c>
      <c r="AA1" s="9284"/>
      <c r="AB1" s="9285" t="s">
        <v>11399</v>
      </c>
      <c r="AC1" s="9281" t="s">
        <v>11400</v>
      </c>
      <c r="AD1" s="9281" t="s">
        <v>11401</v>
      </c>
      <c r="AE1" s="9281" t="s">
        <v>11402</v>
      </c>
      <c r="AF1" s="9281" t="s">
        <v>11403</v>
      </c>
      <c r="AG1" s="9281" t="s">
        <v>11404</v>
      </c>
      <c r="AH1" s="9281" t="s">
        <v>11405</v>
      </c>
      <c r="AI1" s="9281" t="s">
        <v>11406</v>
      </c>
      <c r="AJ1" s="9281" t="s">
        <v>11407</v>
      </c>
      <c r="AK1" s="9278" t="s">
        <v>11408</v>
      </c>
      <c r="AL1" s="9278" t="s">
        <v>11409</v>
      </c>
      <c r="AM1" s="9278" t="s">
        <v>11410</v>
      </c>
      <c r="AN1" s="9278" t="s">
        <v>11411</v>
      </c>
    </row>
    <row r="2">
      <c r="A2" s="9278" t="s">
        <v>11412</v>
      </c>
      <c r="B2" s="9278"/>
      <c r="C2" s="9278"/>
      <c r="D2" s="9278" t="s">
        <v>11413</v>
      </c>
      <c r="E2" s="9279" t="s">
        <v>11414</v>
      </c>
      <c r="F2" s="9279"/>
      <c r="G2" s="9280"/>
      <c r="H2" s="9281"/>
      <c r="I2" s="9281"/>
      <c r="J2" s="9281"/>
      <c r="K2" s="9278" t="s">
        <v>11415</v>
      </c>
      <c r="L2" s="9278" t="s">
        <v>11415</v>
      </c>
      <c r="M2" s="9278"/>
      <c r="N2" s="9278"/>
      <c r="O2" s="9278"/>
      <c r="P2" s="9282" t="s">
        <v>11413</v>
      </c>
      <c r="Q2" s="9286" t="s">
        <v>11414</v>
      </c>
      <c r="R2" s="9282" t="s">
        <v>11413</v>
      </c>
      <c r="S2" s="9286" t="s">
        <v>11414</v>
      </c>
      <c r="T2" s="9282" t="s">
        <v>11413</v>
      </c>
      <c r="U2" s="9286" t="s">
        <v>11414</v>
      </c>
      <c r="V2" s="9282" t="s">
        <v>11413</v>
      </c>
      <c r="W2" s="9286" t="s">
        <v>11414</v>
      </c>
      <c r="X2" s="9282" t="s">
        <v>11413</v>
      </c>
      <c r="Y2" s="9286" t="s">
        <v>11414</v>
      </c>
      <c r="Z2" s="9282" t="s">
        <v>11413</v>
      </c>
      <c r="AA2" s="9286" t="s">
        <v>11414</v>
      </c>
      <c r="AB2" s="9285"/>
      <c r="AC2" s="9281"/>
      <c r="AD2" s="9281"/>
      <c r="AE2" s="9281"/>
      <c r="AF2" s="9281"/>
      <c r="AG2" s="9281"/>
      <c r="AH2" s="9281"/>
      <c r="AI2" s="9281"/>
      <c r="AJ2" s="9281"/>
      <c r="AK2" s="9278"/>
      <c r="AL2" s="9278"/>
      <c r="AM2" s="9278"/>
      <c r="AN2" s="9278"/>
    </row>
    <row r="3">
      <c r="A3" s="9287">
        <v>1</v>
      </c>
      <c r="B3" s="9287" t="s">
        <v>11416</v>
      </c>
      <c r="C3" s="9287" t="s">
        <v>11417</v>
      </c>
      <c r="D3" s="9288">
        <v>644</v>
      </c>
      <c r="E3" s="9288">
        <v>643</v>
      </c>
      <c r="F3" s="9288"/>
      <c r="G3" s="9289">
        <f>VLOOKUP(C3,'Data Products'!$A:$B,2,0)</f>
      </c>
      <c r="H3" s="9290">
        <f t="shared" ref="H3:H44" si="9">IFERROR(G3-TODAY(),"")</f>
      </c>
      <c r="I3" s="9291">
        <v>45723</v>
      </c>
      <c r="J3" s="9292">
        <f t="shared" ref="J3:J44" si="4">TODAY()-I3</f>
      </c>
      <c r="K3" s="9288">
        <v>69</v>
      </c>
      <c r="L3" s="9288">
        <v>90</v>
      </c>
      <c r="M3" s="9288">
        <v>500</v>
      </c>
      <c r="N3" s="9288">
        <v>1000</v>
      </c>
      <c r="O3" s="9287" t="s">
        <v>11418</v>
      </c>
      <c r="P3" s="9288">
        <v>0</v>
      </c>
      <c r="Q3" s="9288">
        <v>0</v>
      </c>
      <c r="R3" s="9288">
        <v>150</v>
      </c>
      <c r="S3" s="9288">
        <v>150</v>
      </c>
      <c r="T3" s="9288">
        <v>455</v>
      </c>
      <c r="U3" s="9288">
        <v>455</v>
      </c>
      <c r="V3" s="9288">
        <v>39</v>
      </c>
      <c r="W3" s="9288">
        <v>38</v>
      </c>
      <c r="X3" s="9288">
        <v>0</v>
      </c>
      <c r="Y3" s="9288">
        <v>0</v>
      </c>
      <c r="Z3" s="9288">
        <v>0</v>
      </c>
      <c r="AA3" s="9288">
        <v>0</v>
      </c>
      <c r="AB3" s="9293">
        <f t="shared" ref="AB3:AB44" si="0">L3/30</f>
      </c>
      <c r="AC3" s="9294">
        <f t="shared" ref="AC3:AC44" si="18">IFERROR(D3/AB3,"-")</f>
      </c>
      <c r="AD3" s="9295">
        <f t="shared" ref="AD3:AD44" si="12">IFERROR(TODAY()+AC3,"-")</f>
      </c>
      <c r="AE3" s="9296">
        <f t="shared" ref="AE3:AE44" si="6">_xlfn.IFS(AC3="-","Not sold yet",AND(AC3&lt;=150,AC3&gt;60),"Out of stock more than 60 days",AC3&lt;=60,"Out of stock less than 60 days",AC3&gt;=150,"Out of stock more than 150 days")</f>
      </c>
      <c r="AF3" s="9297">
        <f>VLOOKUP(C3,'Data Products'!$A:$J,10,0)</f>
      </c>
      <c r="AG3" s="9298">
        <f t="shared" ref="AG3:AG44" si="20">AF3*D3</f>
      </c>
      <c r="AH3" s="9299">
        <f t="shared" ref="AH3:AH44" si="14">IF(H3&lt;=90,D3,0)</f>
      </c>
      <c r="AI3" s="9300"/>
      <c r="AJ3" s="9300"/>
      <c r="AK3" s="9301"/>
      <c r="AL3" s="9300"/>
      <c r="AM3" s="9301"/>
      <c r="AN3" s="9301"/>
    </row>
    <row r="4">
      <c r="A4" s="9287">
        <v>2</v>
      </c>
      <c r="B4" s="9287" t="s">
        <v>11416</v>
      </c>
      <c r="C4" s="9287" t="s">
        <v>11419</v>
      </c>
      <c r="D4" s="9288">
        <v>4427</v>
      </c>
      <c r="E4" s="9288">
        <v>4427</v>
      </c>
      <c r="F4" s="9288"/>
      <c r="G4" s="9289">
        <f>VLOOKUP(C4,'Data Products'!$A:$B,2,0)</f>
      </c>
      <c r="H4" s="9290">
        <f t="shared" si="9"/>
      </c>
      <c r="I4" s="9291">
        <v>45617</v>
      </c>
      <c r="J4" s="9292">
        <f t="shared" si="4"/>
      </c>
      <c r="K4" s="9288">
        <v>55</v>
      </c>
      <c r="L4" s="9288">
        <v>71</v>
      </c>
      <c r="M4" s="9288">
        <v>0</v>
      </c>
      <c r="N4" s="9288">
        <v>0</v>
      </c>
      <c r="O4" s="9287" t="s">
        <v>11420</v>
      </c>
      <c r="P4" s="9288">
        <v>0</v>
      </c>
      <c r="Q4" s="9288">
        <v>0</v>
      </c>
      <c r="R4" s="9302">
        <v>4010</v>
      </c>
      <c r="S4" s="9302">
        <v>4010</v>
      </c>
      <c r="T4" s="9288">
        <v>417</v>
      </c>
      <c r="U4" s="9288">
        <v>417</v>
      </c>
      <c r="V4" s="9288">
        <v>0</v>
      </c>
      <c r="W4" s="9288">
        <v>0</v>
      </c>
      <c r="X4" s="9288">
        <v>0</v>
      </c>
      <c r="Y4" s="9288">
        <v>0</v>
      </c>
      <c r="Z4" s="9288">
        <v>0</v>
      </c>
      <c r="AA4" s="9288">
        <v>0</v>
      </c>
      <c r="AB4" s="9293">
        <f t="shared" si="0"/>
      </c>
      <c r="AC4" s="9303">
        <f t="shared" si="18"/>
      </c>
      <c r="AD4" s="9295">
        <f t="shared" si="12"/>
      </c>
      <c r="AE4" s="9304">
        <f t="shared" si="6"/>
      </c>
      <c r="AF4" s="9297">
        <f>VLOOKUP(C4,'Data Products'!$A:$J,10,0)</f>
      </c>
      <c r="AG4" s="9298">
        <f t="shared" si="20"/>
      </c>
      <c r="AH4" s="9299">
        <f t="shared" si="14"/>
      </c>
      <c r="AI4" s="9300"/>
      <c r="AJ4" s="9301"/>
      <c r="AK4" s="9301"/>
      <c r="AL4" s="9300"/>
      <c r="AM4" s="9301"/>
      <c r="AN4" s="9301"/>
    </row>
    <row r="5">
      <c r="A5" s="9287">
        <v>3</v>
      </c>
      <c r="B5" s="9287" t="s">
        <v>11421</v>
      </c>
      <c r="C5" s="9287" t="s">
        <v>11422</v>
      </c>
      <c r="D5" s="9288">
        <v>1520</v>
      </c>
      <c r="E5" s="9288">
        <v>1520</v>
      </c>
      <c r="F5" s="9288"/>
      <c r="G5" s="9289">
        <f>VLOOKUP(C5,'Data Products'!$A:$B,2,0)</f>
      </c>
      <c r="H5" s="9290">
        <f t="shared" si="9"/>
      </c>
      <c r="I5" s="9291">
        <v>45191</v>
      </c>
      <c r="J5" s="9292">
        <f t="shared" si="4"/>
      </c>
      <c r="K5" s="9288">
        <v>0</v>
      </c>
      <c r="L5" s="9288">
        <v>0</v>
      </c>
      <c r="M5" s="9288">
        <v>0</v>
      </c>
      <c r="N5" s="9288">
        <v>0</v>
      </c>
      <c r="O5" s="9287" t="s">
        <v>11423</v>
      </c>
      <c r="P5" s="9288">
        <v>1520</v>
      </c>
      <c r="Q5" s="9288">
        <v>1520</v>
      </c>
      <c r="R5" s="9288">
        <v>0</v>
      </c>
      <c r="S5" s="9288">
        <v>0</v>
      </c>
      <c r="T5" s="9288">
        <v>0</v>
      </c>
      <c r="U5" s="9288">
        <v>0</v>
      </c>
      <c r="V5" s="9288">
        <v>0</v>
      </c>
      <c r="W5" s="9288">
        <v>0</v>
      </c>
      <c r="X5" s="9288">
        <v>0</v>
      </c>
      <c r="Y5" s="9288">
        <v>0</v>
      </c>
      <c r="Z5" s="9288">
        <v>0</v>
      </c>
      <c r="AA5" s="9288">
        <v>0</v>
      </c>
      <c r="AB5" s="9293">
        <f t="shared" si="0"/>
      </c>
      <c r="AC5" s="9303">
        <f t="shared" si="18"/>
      </c>
      <c r="AD5" s="9295">
        <f t="shared" si="12"/>
      </c>
      <c r="AE5" s="9304">
        <f t="shared" si="6"/>
      </c>
      <c r="AF5" s="9297">
        <f>VLOOKUP(C5,'Data Products'!$A:$J,10,0)</f>
      </c>
      <c r="AG5" s="9298">
        <f t="shared" si="20"/>
      </c>
      <c r="AH5" s="9299">
        <f t="shared" si="14"/>
      </c>
      <c r="AI5" s="9300"/>
      <c r="AJ5" s="9301"/>
      <c r="AK5" s="9301"/>
      <c r="AL5" s="9300"/>
      <c r="AM5" s="9301"/>
      <c r="AN5" s="9301"/>
    </row>
    <row customHeight="true" hidden="true" ht="18" r="6">
      <c r="A6" s="9287">
        <v>4</v>
      </c>
      <c r="B6" s="9287" t="s">
        <v>11424</v>
      </c>
      <c r="C6" s="9287" t="s">
        <v>11425</v>
      </c>
      <c r="D6" s="9288">
        <v>0</v>
      </c>
      <c r="E6" s="9288">
        <v>0</v>
      </c>
      <c r="F6" s="9288"/>
      <c r="G6" s="9305">
        <f>VLOOKUP(C6,'Data Products'!$A:$B,2,0)</f>
      </c>
      <c r="H6" s="9306">
        <f t="shared" si="9"/>
      </c>
      <c r="I6" s="9291">
        <v>45752</v>
      </c>
      <c r="J6" s="9292">
        <f t="shared" si="4"/>
      </c>
      <c r="K6" s="9288">
        <v>0</v>
      </c>
      <c r="L6" s="9288">
        <v>0</v>
      </c>
      <c r="M6" s="9288">
        <v>0</v>
      </c>
      <c r="N6" s="9288">
        <v>0</v>
      </c>
      <c r="O6" s="9287" t="s">
        <v>11426</v>
      </c>
      <c r="P6" s="9288">
        <v>0</v>
      </c>
      <c r="Q6" s="9288">
        <v>0</v>
      </c>
      <c r="R6" s="9288">
        <v>0</v>
      </c>
      <c r="S6" s="9288">
        <v>0</v>
      </c>
      <c r="T6" s="9288">
        <v>0</v>
      </c>
      <c r="U6" s="9288">
        <v>0</v>
      </c>
      <c r="V6" s="9288">
        <v>0</v>
      </c>
      <c r="W6" s="9288">
        <v>0</v>
      </c>
      <c r="X6" s="9288">
        <v>0</v>
      </c>
      <c r="Y6" s="9288">
        <v>0</v>
      </c>
      <c r="Z6" s="9288">
        <v>0</v>
      </c>
      <c r="AA6" s="9288">
        <v>0</v>
      </c>
      <c r="AB6" s="9293">
        <f t="shared" si="0"/>
      </c>
      <c r="AC6" s="9303">
        <f t="shared" si="18"/>
      </c>
      <c r="AD6" s="9295">
        <f t="shared" si="12"/>
      </c>
      <c r="AE6" s="9304">
        <f t="shared" si="6"/>
      </c>
      <c r="AF6" s="9297">
        <f>VLOOKUP(C6,'Data Products'!$A:$J,10,0)</f>
      </c>
      <c r="AG6" s="9298">
        <f t="shared" si="20"/>
      </c>
      <c r="AH6" s="9299">
        <f t="shared" si="14"/>
      </c>
      <c r="AI6" s="9300"/>
      <c r="AJ6" s="9301"/>
      <c r="AK6" s="9301"/>
      <c r="AL6" s="9300"/>
      <c r="AM6" s="9301"/>
      <c r="AN6" s="9301"/>
    </row>
    <row r="7">
      <c r="A7" s="9287">
        <v>5</v>
      </c>
      <c r="B7" s="9287" t="s">
        <v>11421</v>
      </c>
      <c r="C7" s="9287" t="s">
        <v>11427</v>
      </c>
      <c r="D7" s="9288">
        <v>15564</v>
      </c>
      <c r="E7" s="9307">
        <v>15522</v>
      </c>
      <c r="F7" s="9288"/>
      <c r="G7" s="9289">
        <f>VLOOKUP(C7,'Data Products'!$A:$B,2,0)</f>
      </c>
      <c r="H7" s="9290">
        <f t="shared" si="9"/>
      </c>
      <c r="I7" s="9291">
        <v>45854</v>
      </c>
      <c r="J7" s="9292">
        <f t="shared" si="4"/>
      </c>
      <c r="K7" s="9288">
        <v>5590</v>
      </c>
      <c r="L7" s="9288">
        <v>8648</v>
      </c>
      <c r="M7" s="9288">
        <v>2000</v>
      </c>
      <c r="N7" s="9288">
        <v>4500</v>
      </c>
      <c r="O7" s="9287" t="s">
        <v>11426</v>
      </c>
      <c r="P7" s="9288">
        <v>0</v>
      </c>
      <c r="Q7" s="9288">
        <v>0</v>
      </c>
      <c r="R7" s="9288">
        <v>10066</v>
      </c>
      <c r="S7" s="9288">
        <v>8057</v>
      </c>
      <c r="T7" s="9288">
        <v>5385</v>
      </c>
      <c r="U7" s="9288">
        <v>5371</v>
      </c>
      <c r="V7" s="9288">
        <v>59</v>
      </c>
      <c r="W7" s="9288">
        <v>40</v>
      </c>
      <c r="X7" s="9288">
        <v>54</v>
      </c>
      <c r="Y7" s="9288">
        <v>54</v>
      </c>
      <c r="Z7" s="9288">
        <v>0</v>
      </c>
      <c r="AA7" s="9288">
        <v>0</v>
      </c>
      <c r="AB7" s="9293">
        <f t="shared" si="0"/>
      </c>
      <c r="AC7" s="9308">
        <f t="shared" si="18"/>
      </c>
      <c r="AD7" s="9295">
        <f t="shared" si="12"/>
      </c>
      <c r="AE7" s="9309">
        <f t="shared" si="6"/>
      </c>
      <c r="AF7" s="9297">
        <f>VLOOKUP(C7,'Data Products'!$A:$J,10,0)</f>
      </c>
      <c r="AG7" s="9298">
        <f t="shared" si="20"/>
      </c>
      <c r="AH7" s="9299">
        <f t="shared" si="14"/>
      </c>
      <c r="AI7" s="9300"/>
      <c r="AJ7" s="9301"/>
      <c r="AK7" s="9301"/>
      <c r="AL7" s="9300"/>
      <c r="AM7" s="9301"/>
      <c r="AN7" s="9301"/>
    </row>
    <row customHeight="true" hidden="true" ht="18" r="8">
      <c r="A8" s="9287">
        <v>6</v>
      </c>
      <c r="B8" s="9287" t="s">
        <v>11424</v>
      </c>
      <c r="C8" s="9287" t="s">
        <v>11428</v>
      </c>
      <c r="D8" s="9288">
        <v>0</v>
      </c>
      <c r="E8" s="9288">
        <v>0</v>
      </c>
      <c r="F8" s="9288"/>
      <c r="G8" s="9305">
        <f>VLOOKUP(C8,'Data Products'!$A:$B,2,0)</f>
      </c>
      <c r="H8" s="9306">
        <f t="shared" si="9"/>
      </c>
      <c r="I8" s="9291"/>
      <c r="J8" s="9292">
        <f t="shared" si="4"/>
      </c>
      <c r="K8" s="9288">
        <v>0</v>
      </c>
      <c r="L8" s="9288">
        <v>0</v>
      </c>
      <c r="M8" s="9288">
        <v>0</v>
      </c>
      <c r="N8" s="9288">
        <v>0</v>
      </c>
      <c r="O8" s="9287" t="s">
        <v>11423</v>
      </c>
      <c r="P8" s="9288">
        <v>0</v>
      </c>
      <c r="Q8" s="9288">
        <v>0</v>
      </c>
      <c r="R8" s="9288">
        <v>0</v>
      </c>
      <c r="S8" s="9288">
        <v>0</v>
      </c>
      <c r="T8" s="9288">
        <v>0</v>
      </c>
      <c r="U8" s="9288">
        <v>0</v>
      </c>
      <c r="V8" s="9288">
        <v>0</v>
      </c>
      <c r="W8" s="9288">
        <v>0</v>
      </c>
      <c r="X8" s="9288">
        <v>0</v>
      </c>
      <c r="Y8" s="9288">
        <v>0</v>
      </c>
      <c r="Z8" s="9288">
        <v>0</v>
      </c>
      <c r="AA8" s="9288">
        <v>0</v>
      </c>
      <c r="AB8" s="9293">
        <f t="shared" si="0"/>
      </c>
      <c r="AC8" s="9303">
        <f t="shared" si="18"/>
      </c>
      <c r="AD8" s="9295">
        <f t="shared" si="12"/>
      </c>
      <c r="AE8" s="9304">
        <f t="shared" si="6"/>
      </c>
      <c r="AF8" s="9297">
        <f>VLOOKUP(C8,'Data Products'!$A:$J,10,0)</f>
      </c>
      <c r="AG8" s="9298">
        <f t="shared" si="20"/>
      </c>
      <c r="AH8" s="9299">
        <f t="shared" si="14"/>
      </c>
      <c r="AI8" s="9300"/>
      <c r="AJ8" s="9301"/>
      <c r="AK8" s="9301"/>
      <c r="AL8" s="9300"/>
      <c r="AM8" s="9301"/>
      <c r="AN8" s="9301"/>
    </row>
    <row customHeight="true" hidden="true" ht="18" r="9">
      <c r="A9" s="9287">
        <v>7</v>
      </c>
      <c r="B9" s="9287" t="s">
        <v>11424</v>
      </c>
      <c r="C9" s="9287" t="s">
        <v>11429</v>
      </c>
      <c r="D9" s="9288">
        <v>0</v>
      </c>
      <c r="E9" s="9288">
        <v>0</v>
      </c>
      <c r="F9" s="9288"/>
      <c r="G9" s="9305">
        <f>VLOOKUP(C9,'Data Products'!$A:$B,2,0)</f>
      </c>
      <c r="H9" s="9306">
        <f t="shared" si="9"/>
      </c>
      <c r="I9" s="9291"/>
      <c r="J9" s="9292">
        <f t="shared" si="4"/>
      </c>
      <c r="K9" s="9288">
        <v>0</v>
      </c>
      <c r="L9" s="9288">
        <v>0</v>
      </c>
      <c r="M9" s="9288">
        <v>0</v>
      </c>
      <c r="N9" s="9288">
        <v>0</v>
      </c>
      <c r="O9" s="9287" t="s">
        <v>11423</v>
      </c>
      <c r="P9" s="9288">
        <v>0</v>
      </c>
      <c r="Q9" s="9288">
        <v>0</v>
      </c>
      <c r="R9" s="9288">
        <v>0</v>
      </c>
      <c r="S9" s="9288">
        <v>0</v>
      </c>
      <c r="T9" s="9288">
        <v>0</v>
      </c>
      <c r="U9" s="9288">
        <v>0</v>
      </c>
      <c r="V9" s="9288">
        <v>0</v>
      </c>
      <c r="W9" s="9288">
        <v>0</v>
      </c>
      <c r="X9" s="9288">
        <v>0</v>
      </c>
      <c r="Y9" s="9288">
        <v>0</v>
      </c>
      <c r="Z9" s="9288">
        <v>0</v>
      </c>
      <c r="AA9" s="9288">
        <v>0</v>
      </c>
      <c r="AB9" s="9293">
        <f t="shared" si="0"/>
      </c>
      <c r="AC9" s="9303">
        <f t="shared" si="18"/>
      </c>
      <c r="AD9" s="9295">
        <f t="shared" si="12"/>
      </c>
      <c r="AE9" s="9304">
        <f t="shared" si="6"/>
      </c>
      <c r="AF9" s="9297">
        <f>VLOOKUP(C9,'Data Products'!$A:$J,10,0)</f>
      </c>
      <c r="AG9" s="9298">
        <f t="shared" si="20"/>
      </c>
      <c r="AH9" s="9299">
        <f t="shared" si="14"/>
      </c>
      <c r="AI9" s="9300"/>
      <c r="AJ9" s="9301"/>
      <c r="AK9" s="9301"/>
      <c r="AL9" s="9300"/>
      <c r="AM9" s="9301"/>
      <c r="AN9" s="9301"/>
    </row>
    <row customHeight="true" hidden="true" ht="18" r="10">
      <c r="A10" s="9287">
        <v>8</v>
      </c>
      <c r="B10" s="9287" t="s">
        <v>11424</v>
      </c>
      <c r="C10" s="9287" t="s">
        <v>11430</v>
      </c>
      <c r="D10" s="9288">
        <v>0</v>
      </c>
      <c r="E10" s="9288">
        <v>0</v>
      </c>
      <c r="F10" s="9288"/>
      <c r="G10" s="9305">
        <f>VLOOKUP(C10,'Data Products'!$A:$B,2,0)</f>
      </c>
      <c r="H10" s="9306">
        <f t="shared" si="9"/>
      </c>
      <c r="I10" s="9291"/>
      <c r="J10" s="9292">
        <f t="shared" si="4"/>
      </c>
      <c r="K10" s="9288">
        <v>0</v>
      </c>
      <c r="L10" s="9288">
        <v>0</v>
      </c>
      <c r="M10" s="9288">
        <v>0</v>
      </c>
      <c r="N10" s="9288">
        <v>0</v>
      </c>
      <c r="O10" s="9287" t="s">
        <v>11423</v>
      </c>
      <c r="P10" s="9288">
        <v>0</v>
      </c>
      <c r="Q10" s="9288">
        <v>0</v>
      </c>
      <c r="R10" s="9288">
        <v>0</v>
      </c>
      <c r="S10" s="9288">
        <v>0</v>
      </c>
      <c r="T10" s="9288">
        <v>0</v>
      </c>
      <c r="U10" s="9288">
        <v>0</v>
      </c>
      <c r="V10" s="9288">
        <v>0</v>
      </c>
      <c r="W10" s="9288">
        <v>0</v>
      </c>
      <c r="X10" s="9288">
        <v>0</v>
      </c>
      <c r="Y10" s="9288">
        <v>0</v>
      </c>
      <c r="Z10" s="9288">
        <v>0</v>
      </c>
      <c r="AA10" s="9288">
        <v>0</v>
      </c>
      <c r="AB10" s="9293">
        <f t="shared" si="0"/>
      </c>
      <c r="AC10" s="9303">
        <f t="shared" si="18"/>
      </c>
      <c r="AD10" s="9295">
        <f t="shared" si="12"/>
      </c>
      <c r="AE10" s="9304">
        <f t="shared" si="6"/>
      </c>
      <c r="AF10" s="9297">
        <f>VLOOKUP(C10,'Data Products'!$A:$J,10,0)</f>
      </c>
      <c r="AG10" s="9298">
        <f t="shared" si="20"/>
      </c>
      <c r="AH10" s="9299">
        <f t="shared" si="14"/>
      </c>
      <c r="AI10" s="9300"/>
      <c r="AJ10" s="9301"/>
      <c r="AK10" s="9301"/>
      <c r="AL10" s="9300"/>
      <c r="AM10" s="9301"/>
      <c r="AN10" s="9301"/>
    </row>
    <row customHeight="true" hidden="true" ht="18" r="11">
      <c r="A11" s="9287">
        <v>9</v>
      </c>
      <c r="B11" s="9287" t="s">
        <v>11424</v>
      </c>
      <c r="C11" s="9287" t="s">
        <v>11431</v>
      </c>
      <c r="D11" s="9288">
        <v>0</v>
      </c>
      <c r="E11" s="9288">
        <v>0</v>
      </c>
      <c r="F11" s="9288"/>
      <c r="G11" s="9305">
        <f>VLOOKUP(C11,'Data Products'!$A:$B,2,0)</f>
      </c>
      <c r="H11" s="9306">
        <f t="shared" si="9"/>
      </c>
      <c r="I11" s="9291"/>
      <c r="J11" s="9292">
        <f t="shared" si="4"/>
      </c>
      <c r="K11" s="9288">
        <v>0</v>
      </c>
      <c r="L11" s="9288">
        <v>0</v>
      </c>
      <c r="M11" s="9288">
        <v>0</v>
      </c>
      <c r="N11" s="9288">
        <v>0</v>
      </c>
      <c r="O11" s="9287" t="s">
        <v>11423</v>
      </c>
      <c r="P11" s="9288">
        <v>0</v>
      </c>
      <c r="Q11" s="9288">
        <v>0</v>
      </c>
      <c r="R11" s="9288">
        <v>0</v>
      </c>
      <c r="S11" s="9288">
        <v>0</v>
      </c>
      <c r="T11" s="9288">
        <v>0</v>
      </c>
      <c r="U11" s="9288">
        <v>0</v>
      </c>
      <c r="V11" s="9288">
        <v>0</v>
      </c>
      <c r="W11" s="9288">
        <v>0</v>
      </c>
      <c r="X11" s="9288">
        <v>0</v>
      </c>
      <c r="Y11" s="9288">
        <v>0</v>
      </c>
      <c r="Z11" s="9288">
        <v>0</v>
      </c>
      <c r="AA11" s="9288">
        <v>0</v>
      </c>
      <c r="AB11" s="9293">
        <f t="shared" si="0"/>
      </c>
      <c r="AC11" s="9303">
        <f t="shared" si="18"/>
      </c>
      <c r="AD11" s="9295">
        <f t="shared" si="12"/>
      </c>
      <c r="AE11" s="9304">
        <f t="shared" si="6"/>
      </c>
      <c r="AF11" s="9297">
        <f>VLOOKUP(C11,'Data Products'!$A:$J,10,0)</f>
      </c>
      <c r="AG11" s="9298">
        <f t="shared" si="20"/>
      </c>
      <c r="AH11" s="9299">
        <f t="shared" si="14"/>
      </c>
      <c r="AI11" s="9300"/>
      <c r="AJ11" s="9301"/>
      <c r="AK11" s="9301"/>
      <c r="AL11" s="9300"/>
      <c r="AM11" s="9301"/>
      <c r="AN11" s="9301"/>
    </row>
    <row customHeight="true" hidden="true" ht="18" r="12">
      <c r="A12" s="9287">
        <v>10</v>
      </c>
      <c r="B12" s="9287" t="s">
        <v>11424</v>
      </c>
      <c r="C12" s="9287" t="s">
        <v>11432</v>
      </c>
      <c r="D12" s="9288">
        <v>0</v>
      </c>
      <c r="E12" s="9288">
        <v>0</v>
      </c>
      <c r="F12" s="9288" t="s">
        <v>11433</v>
      </c>
      <c r="G12" s="9289">
        <f>VLOOKUP(C12,'Data Products'!$A:$B,2,0)</f>
      </c>
      <c r="H12" s="9290">
        <f t="shared" si="9"/>
      </c>
      <c r="I12" s="9291">
        <v>45532</v>
      </c>
      <c r="J12" s="9292">
        <f t="shared" si="4"/>
      </c>
      <c r="K12" s="9288">
        <v>0</v>
      </c>
      <c r="L12" s="9288">
        <v>0</v>
      </c>
      <c r="M12" s="9288">
        <v>300</v>
      </c>
      <c r="N12" s="9288">
        <v>500</v>
      </c>
      <c r="O12" s="9287" t="s">
        <v>11434</v>
      </c>
      <c r="P12" s="9288">
        <v>0</v>
      </c>
      <c r="Q12" s="9288">
        <v>0</v>
      </c>
      <c r="R12" s="9288">
        <v>0</v>
      </c>
      <c r="S12" s="9288">
        <v>0</v>
      </c>
      <c r="T12" s="9288">
        <v>0</v>
      </c>
      <c r="U12" s="9288">
        <v>0</v>
      </c>
      <c r="V12" s="9288">
        <v>0</v>
      </c>
      <c r="W12" s="9288">
        <v>0</v>
      </c>
      <c r="X12" s="9288">
        <v>0</v>
      </c>
      <c r="Y12" s="9288">
        <v>0</v>
      </c>
      <c r="Z12" s="9288">
        <v>0</v>
      </c>
      <c r="AA12" s="9288">
        <v>0</v>
      </c>
      <c r="AB12" s="9293">
        <f t="shared" si="0"/>
      </c>
      <c r="AC12" s="9303">
        <f t="shared" si="18"/>
      </c>
      <c r="AD12" s="9295">
        <f t="shared" si="12"/>
      </c>
      <c r="AE12" s="9304">
        <f t="shared" si="6"/>
      </c>
      <c r="AF12" s="9297">
        <f>VLOOKUP(C12,'Data Products'!$A:$J,10,0)</f>
      </c>
      <c r="AG12" s="9298">
        <f t="shared" si="20"/>
      </c>
      <c r="AH12" s="9299">
        <f t="shared" si="14"/>
      </c>
      <c r="AI12" s="9310"/>
      <c r="AJ12" s="9301"/>
      <c r="AK12" s="9301"/>
      <c r="AL12" s="9300"/>
      <c r="AM12" s="9301"/>
      <c r="AN12" s="9301"/>
    </row>
    <row r="13">
      <c r="A13" s="9287">
        <v>11</v>
      </c>
      <c r="B13" s="9287" t="s">
        <v>11421</v>
      </c>
      <c r="C13" s="9287" t="s">
        <v>11435</v>
      </c>
      <c r="D13" s="9288">
        <v>14</v>
      </c>
      <c r="E13" s="9288">
        <v>14</v>
      </c>
      <c r="F13" s="9288"/>
      <c r="G13" s="9289">
        <f>VLOOKUP(C13,'Data Products'!$A:$B,2,0)</f>
      </c>
      <c r="H13" s="9290">
        <f t="shared" si="9"/>
      </c>
      <c r="I13" s="9291">
        <v>45504</v>
      </c>
      <c r="J13" s="9292">
        <f t="shared" si="4"/>
      </c>
      <c r="K13" s="9288">
        <v>0</v>
      </c>
      <c r="L13" s="9288">
        <v>0</v>
      </c>
      <c r="M13" s="9288">
        <v>0</v>
      </c>
      <c r="N13" s="9288">
        <v>0</v>
      </c>
      <c r="O13" s="9287" t="s">
        <v>11434</v>
      </c>
      <c r="P13" s="9288">
        <v>0</v>
      </c>
      <c r="Q13" s="9288">
        <v>0</v>
      </c>
      <c r="R13" s="9288">
        <v>0</v>
      </c>
      <c r="S13" s="9288">
        <v>0</v>
      </c>
      <c r="T13" s="9288">
        <v>14</v>
      </c>
      <c r="U13" s="9288">
        <v>14</v>
      </c>
      <c r="V13" s="9288">
        <v>0</v>
      </c>
      <c r="W13" s="9288">
        <v>0</v>
      </c>
      <c r="X13" s="9288">
        <v>0</v>
      </c>
      <c r="Y13" s="9288">
        <v>0</v>
      </c>
      <c r="Z13" s="9288">
        <v>0</v>
      </c>
      <c r="AA13" s="9288">
        <v>0</v>
      </c>
      <c r="AB13" s="9293">
        <f t="shared" si="0"/>
      </c>
      <c r="AC13" s="9294">
        <f t="shared" si="18"/>
      </c>
      <c r="AD13" s="9295">
        <f t="shared" si="12"/>
      </c>
      <c r="AE13" s="9296">
        <f t="shared" si="6"/>
      </c>
      <c r="AF13" s="9297">
        <f>VLOOKUP(C13,'Data Products'!$A:$J,10,0)</f>
      </c>
      <c r="AG13" s="9298">
        <f t="shared" si="20"/>
      </c>
      <c r="AH13" s="9299">
        <f t="shared" si="14"/>
      </c>
      <c r="AI13" s="9310" t="s">
        <v>11436</v>
      </c>
      <c r="AJ13" s="9301"/>
      <c r="AK13" s="9301"/>
      <c r="AL13" s="9311"/>
      <c r="AM13" s="9301"/>
      <c r="AN13" s="9301"/>
    </row>
    <row customHeight="true" hidden="true" ht="18" r="14">
      <c r="A14" s="9287">
        <v>12</v>
      </c>
      <c r="B14" s="9287" t="s">
        <v>11424</v>
      </c>
      <c r="C14" s="9287" t="s">
        <v>11437</v>
      </c>
      <c r="D14" s="9288">
        <v>0</v>
      </c>
      <c r="E14" s="9288">
        <v>0</v>
      </c>
      <c r="F14" s="9288"/>
      <c r="G14" s="9305">
        <f>VLOOKUP(C14,'Data Products'!$A:$B,2,0)</f>
      </c>
      <c r="H14" s="9306">
        <f t="shared" si="9"/>
      </c>
      <c r="I14" s="9291">
        <v>45504</v>
      </c>
      <c r="J14" s="9292">
        <f t="shared" si="4"/>
      </c>
      <c r="K14" s="9288">
        <v>0</v>
      </c>
      <c r="L14" s="9288">
        <v>0</v>
      </c>
      <c r="M14" s="9302">
        <v>300</v>
      </c>
      <c r="N14" s="9302">
        <v>500</v>
      </c>
      <c r="O14" s="9287" t="s">
        <v>11434</v>
      </c>
      <c r="P14" s="9288">
        <v>0</v>
      </c>
      <c r="Q14" s="9288">
        <v>0</v>
      </c>
      <c r="R14" s="9288">
        <v>0</v>
      </c>
      <c r="S14" s="9288">
        <v>0</v>
      </c>
      <c r="T14" s="9288">
        <v>0</v>
      </c>
      <c r="U14" s="9288">
        <v>0</v>
      </c>
      <c r="V14" s="9288">
        <v>0</v>
      </c>
      <c r="W14" s="9288">
        <v>0</v>
      </c>
      <c r="X14" s="9288">
        <v>0</v>
      </c>
      <c r="Y14" s="9288">
        <v>0</v>
      </c>
      <c r="Z14" s="9288">
        <v>0</v>
      </c>
      <c r="AA14" s="9288">
        <v>0</v>
      </c>
      <c r="AB14" s="9293">
        <f t="shared" si="0"/>
      </c>
      <c r="AC14" s="9303">
        <f t="shared" si="18"/>
      </c>
      <c r="AD14" s="9295">
        <f t="shared" si="12"/>
      </c>
      <c r="AE14" s="9304">
        <f t="shared" si="6"/>
      </c>
      <c r="AF14" s="9297">
        <f>VLOOKUP(C14,'Data Products'!$A:$J,10,0)</f>
      </c>
      <c r="AG14" s="9298">
        <f t="shared" si="20"/>
      </c>
      <c r="AH14" s="9299">
        <f t="shared" si="14"/>
      </c>
      <c r="AI14" s="9310"/>
      <c r="AJ14" s="9300"/>
      <c r="AK14" s="9301"/>
      <c r="AL14" s="9311"/>
      <c r="AM14" s="9301"/>
      <c r="AN14" s="9301"/>
    </row>
    <row customHeight="true" hidden="true" ht="18" r="15">
      <c r="A15" s="9287">
        <v>13</v>
      </c>
      <c r="B15" s="9287" t="s">
        <v>11424</v>
      </c>
      <c r="C15" s="9287" t="s">
        <v>11438</v>
      </c>
      <c r="D15" s="9288">
        <v>0</v>
      </c>
      <c r="E15" s="9288">
        <v>0</v>
      </c>
      <c r="F15" s="9288"/>
      <c r="G15" s="9305">
        <f>VLOOKUP(C15,'Data Products'!$A:$B,2,0)</f>
      </c>
      <c r="H15" s="9306">
        <f t="shared" si="9"/>
      </c>
      <c r="I15" s="9291">
        <v>45648</v>
      </c>
      <c r="J15" s="9292">
        <f t="shared" si="4"/>
      </c>
      <c r="K15" s="9288">
        <v>0</v>
      </c>
      <c r="L15" s="9288">
        <v>0</v>
      </c>
      <c r="M15" s="9302">
        <v>0</v>
      </c>
      <c r="N15" s="9302">
        <v>0</v>
      </c>
      <c r="O15" s="9287" t="s">
        <v>11434</v>
      </c>
      <c r="P15" s="9288">
        <v>0</v>
      </c>
      <c r="Q15" s="9288">
        <v>0</v>
      </c>
      <c r="R15" s="9288">
        <v>0</v>
      </c>
      <c r="S15" s="9288">
        <v>0</v>
      </c>
      <c r="T15" s="9288">
        <v>0</v>
      </c>
      <c r="U15" s="9288">
        <v>0</v>
      </c>
      <c r="V15" s="9288">
        <v>0</v>
      </c>
      <c r="W15" s="9288">
        <v>0</v>
      </c>
      <c r="X15" s="9288">
        <v>0</v>
      </c>
      <c r="Y15" s="9288">
        <v>0</v>
      </c>
      <c r="Z15" s="9288">
        <v>0</v>
      </c>
      <c r="AA15" s="9288">
        <v>0</v>
      </c>
      <c r="AB15" s="9293">
        <f t="shared" si="0"/>
      </c>
      <c r="AC15" s="9303">
        <f t="shared" si="18"/>
      </c>
      <c r="AD15" s="9295">
        <f t="shared" si="12"/>
      </c>
      <c r="AE15" s="9304">
        <f t="shared" si="6"/>
      </c>
      <c r="AF15" s="9297">
        <f>VLOOKUP(C15,'Data Products'!$A:$J,10,0)</f>
      </c>
      <c r="AG15" s="9298">
        <f t="shared" si="20"/>
      </c>
      <c r="AH15" s="9299">
        <f t="shared" si="14"/>
      </c>
      <c r="AI15" s="9310"/>
      <c r="AJ15" s="9300"/>
      <c r="AK15" s="9301"/>
      <c r="AL15" s="9311"/>
      <c r="AM15" s="9301"/>
      <c r="AN15" s="9301"/>
    </row>
    <row customHeight="true" hidden="true" ht="18" r="16">
      <c r="A16" s="9287">
        <v>14</v>
      </c>
      <c r="B16" s="9287" t="s">
        <v>11424</v>
      </c>
      <c r="C16" s="9287" t="s">
        <v>11439</v>
      </c>
      <c r="D16" s="9288">
        <v>0</v>
      </c>
      <c r="E16" s="9288">
        <v>0</v>
      </c>
      <c r="F16" s="9288"/>
      <c r="G16" s="9305">
        <f>VLOOKUP(C16,'Data Products'!$A:$B,2,0)</f>
      </c>
      <c r="H16" s="9306">
        <f t="shared" si="9"/>
      </c>
      <c r="I16" s="9291">
        <v>45504</v>
      </c>
      <c r="J16" s="9292">
        <f t="shared" si="4"/>
      </c>
      <c r="K16" s="9288">
        <v>0</v>
      </c>
      <c r="L16" s="9288">
        <v>0</v>
      </c>
      <c r="M16" s="9288">
        <v>0</v>
      </c>
      <c r="N16" s="9288">
        <v>0</v>
      </c>
      <c r="O16" s="9287" t="s">
        <v>11434</v>
      </c>
      <c r="P16" s="9288">
        <v>0</v>
      </c>
      <c r="Q16" s="9288">
        <v>0</v>
      </c>
      <c r="R16" s="9288">
        <v>0</v>
      </c>
      <c r="S16" s="9288">
        <v>0</v>
      </c>
      <c r="T16" s="9288">
        <v>0</v>
      </c>
      <c r="U16" s="9288">
        <v>0</v>
      </c>
      <c r="V16" s="9288">
        <v>0</v>
      </c>
      <c r="W16" s="9288">
        <v>0</v>
      </c>
      <c r="X16" s="9288">
        <v>0</v>
      </c>
      <c r="Y16" s="9288">
        <v>0</v>
      </c>
      <c r="Z16" s="9288">
        <v>0</v>
      </c>
      <c r="AA16" s="9288">
        <v>0</v>
      </c>
      <c r="AB16" s="9293">
        <f t="shared" si="0"/>
      </c>
      <c r="AC16" s="9303">
        <f t="shared" si="18"/>
      </c>
      <c r="AD16" s="9295">
        <f t="shared" si="12"/>
      </c>
      <c r="AE16" s="9304">
        <f t="shared" si="6"/>
      </c>
      <c r="AF16" s="9297">
        <f>VLOOKUP(C16,'Data Products'!$A:$J,10,0)</f>
      </c>
      <c r="AG16" s="9298">
        <f t="shared" si="20"/>
      </c>
      <c r="AH16" s="9299">
        <f t="shared" si="14"/>
      </c>
      <c r="AI16" s="9310"/>
      <c r="AJ16" s="9300"/>
      <c r="AK16" s="9301"/>
      <c r="AL16" s="9300"/>
      <c r="AM16" s="9301"/>
      <c r="AN16" s="9301"/>
    </row>
    <row customHeight="true" hidden="true" ht="18" r="17">
      <c r="A17" s="9287">
        <v>15</v>
      </c>
      <c r="B17" s="9287" t="s">
        <v>11424</v>
      </c>
      <c r="C17" s="9287" t="s">
        <v>11440</v>
      </c>
      <c r="D17" s="9288">
        <v>0</v>
      </c>
      <c r="E17" s="9288">
        <v>0</v>
      </c>
      <c r="F17" s="9288"/>
      <c r="G17" s="9289">
        <f>VLOOKUP(C17,'Data Products'!$A:$B,2,0)</f>
      </c>
      <c r="H17" s="9290">
        <f t="shared" si="9"/>
      </c>
      <c r="I17" s="9291">
        <v>45653</v>
      </c>
      <c r="J17" s="9292">
        <f t="shared" si="4"/>
      </c>
      <c r="K17" s="9288">
        <v>0</v>
      </c>
      <c r="L17" s="9288">
        <v>0</v>
      </c>
      <c r="M17" s="9288">
        <v>1000</v>
      </c>
      <c r="N17" s="9288">
        <v>1500</v>
      </c>
      <c r="O17" s="9287" t="s">
        <v>11434</v>
      </c>
      <c r="P17" s="9288">
        <v>0</v>
      </c>
      <c r="Q17" s="9288">
        <v>0</v>
      </c>
      <c r="R17" s="9288">
        <v>0</v>
      </c>
      <c r="S17" s="9288">
        <v>0</v>
      </c>
      <c r="T17" s="9288">
        <v>0</v>
      </c>
      <c r="U17" s="9288">
        <v>0</v>
      </c>
      <c r="V17" s="9288">
        <v>0</v>
      </c>
      <c r="W17" s="9288">
        <v>0</v>
      </c>
      <c r="X17" s="9288">
        <v>0</v>
      </c>
      <c r="Y17" s="9288">
        <v>0</v>
      </c>
      <c r="Z17" s="9288">
        <v>0</v>
      </c>
      <c r="AA17" s="9288">
        <v>0</v>
      </c>
      <c r="AB17" s="9293">
        <f t="shared" si="0"/>
      </c>
      <c r="AC17" s="9303">
        <f t="shared" si="18"/>
      </c>
      <c r="AD17" s="9295">
        <f t="shared" si="12"/>
      </c>
      <c r="AE17" s="9304">
        <f t="shared" si="6"/>
      </c>
      <c r="AF17" s="9297">
        <f>VLOOKUP(C17,'Data Products'!$A:$J,10,0)</f>
      </c>
      <c r="AG17" s="9298">
        <f t="shared" si="20"/>
      </c>
      <c r="AH17" s="9299">
        <f t="shared" si="14"/>
      </c>
      <c r="AI17" s="9310"/>
      <c r="AJ17" s="9301"/>
      <c r="AK17" s="9301"/>
      <c r="AL17" s="9300"/>
      <c r="AM17" s="9301"/>
      <c r="AN17" s="9301"/>
    </row>
    <row r="18">
      <c r="A18" s="9287">
        <v>16</v>
      </c>
      <c r="B18" s="9287" t="s">
        <v>11421</v>
      </c>
      <c r="C18" s="9287" t="s">
        <v>11441</v>
      </c>
      <c r="D18" s="9288">
        <v>2742</v>
      </c>
      <c r="E18" s="9288">
        <v>2742</v>
      </c>
      <c r="F18" s="9288"/>
      <c r="G18" s="9289">
        <f>VLOOKUP(C18,'Data Products'!$A:$B,2,0)</f>
      </c>
      <c r="H18" s="9290">
        <f t="shared" si="9"/>
      </c>
      <c r="I18" s="9291">
        <v>45737</v>
      </c>
      <c r="J18" s="9292">
        <f t="shared" si="4"/>
      </c>
      <c r="K18" s="9288">
        <v>4</v>
      </c>
      <c r="L18" s="9288">
        <v>5</v>
      </c>
      <c r="M18" s="9288">
        <v>0</v>
      </c>
      <c r="N18" s="9288">
        <v>0</v>
      </c>
      <c r="O18" s="9287" t="s">
        <v>11434</v>
      </c>
      <c r="P18" s="9288">
        <v>1400</v>
      </c>
      <c r="Q18" s="9288">
        <v>1400</v>
      </c>
      <c r="R18" s="9288">
        <v>219</v>
      </c>
      <c r="S18" s="9288">
        <v>219</v>
      </c>
      <c r="T18" s="9288">
        <v>1113</v>
      </c>
      <c r="U18" s="9288">
        <v>1113</v>
      </c>
      <c r="V18" s="9288">
        <v>0</v>
      </c>
      <c r="W18" s="9288">
        <v>0</v>
      </c>
      <c r="X18" s="9288">
        <v>10</v>
      </c>
      <c r="Y18" s="9288">
        <v>10</v>
      </c>
      <c r="Z18" s="9288">
        <v>0</v>
      </c>
      <c r="AA18" s="9288">
        <v>0</v>
      </c>
      <c r="AB18" s="9293">
        <f t="shared" si="0"/>
      </c>
      <c r="AC18" s="9294">
        <f t="shared" si="18"/>
      </c>
      <c r="AD18" s="9295">
        <f t="shared" si="12"/>
      </c>
      <c r="AE18" s="9296">
        <f t="shared" si="6"/>
      </c>
      <c r="AF18" s="9297">
        <f>VLOOKUP(C18,'Data Products'!$A:$J,10,0)</f>
      </c>
      <c r="AG18" s="9298">
        <f t="shared" si="20"/>
      </c>
      <c r="AH18" s="9299">
        <f t="shared" si="14"/>
      </c>
      <c r="AI18" s="9310" t="s">
        <v>11436</v>
      </c>
      <c r="AJ18" s="9301"/>
      <c r="AK18" s="9301"/>
      <c r="AL18" s="9300"/>
      <c r="AM18" s="9301"/>
      <c r="AN18" s="9301"/>
    </row>
    <row r="19">
      <c r="A19" s="9287">
        <v>17</v>
      </c>
      <c r="B19" s="9287" t="s">
        <v>11421</v>
      </c>
      <c r="C19" s="9287" t="s">
        <v>11442</v>
      </c>
      <c r="D19" s="9288">
        <v>1171</v>
      </c>
      <c r="E19" s="9288">
        <v>1169</v>
      </c>
      <c r="F19" s="9288"/>
      <c r="G19" s="9289">
        <f>VLOOKUP(C19,'Data Products'!$A:$B,2,0)</f>
      </c>
      <c r="H19" s="9290">
        <f t="shared" si="9"/>
      </c>
      <c r="I19" s="9291">
        <v>45653</v>
      </c>
      <c r="J19" s="9292">
        <f t="shared" si="4"/>
      </c>
      <c r="K19" s="9288">
        <v>62</v>
      </c>
      <c r="L19" s="9288">
        <v>575</v>
      </c>
      <c r="M19" s="9288">
        <v>0</v>
      </c>
      <c r="N19" s="9288">
        <v>0</v>
      </c>
      <c r="O19" s="9287" t="s">
        <v>11434</v>
      </c>
      <c r="P19" s="9288">
        <v>250</v>
      </c>
      <c r="Q19" s="9288">
        <v>250</v>
      </c>
      <c r="R19" s="9288">
        <v>104</v>
      </c>
      <c r="S19" s="9288">
        <v>102</v>
      </c>
      <c r="T19" s="9288">
        <v>799</v>
      </c>
      <c r="U19" s="9288">
        <v>799</v>
      </c>
      <c r="V19" s="9288">
        <v>0</v>
      </c>
      <c r="W19" s="9288">
        <v>0</v>
      </c>
      <c r="X19" s="9288">
        <v>18</v>
      </c>
      <c r="Y19" s="9288">
        <v>18</v>
      </c>
      <c r="Z19" s="9288">
        <v>0</v>
      </c>
      <c r="AA19" s="9288">
        <v>0</v>
      </c>
      <c r="AB19" s="9293">
        <f t="shared" si="0"/>
      </c>
      <c r="AC19" s="9294">
        <f t="shared" si="18"/>
      </c>
      <c r="AD19" s="9295">
        <f t="shared" si="12"/>
      </c>
      <c r="AE19" s="9296">
        <f t="shared" si="6"/>
      </c>
      <c r="AF19" s="9297">
        <f>VLOOKUP(C19,'Data Products'!$A:$J,10,0)</f>
      </c>
      <c r="AG19" s="9298">
        <f t="shared" si="20"/>
      </c>
      <c r="AH19" s="9299">
        <f t="shared" si="14"/>
      </c>
      <c r="AI19" s="9310"/>
      <c r="AJ19" s="9301"/>
      <c r="AK19" s="9301"/>
      <c r="AL19" s="9300"/>
      <c r="AM19" s="9301"/>
      <c r="AN19" s="9301"/>
    </row>
    <row r="20">
      <c r="A20" s="9287">
        <v>18</v>
      </c>
      <c r="B20" s="9287" t="s">
        <v>11443</v>
      </c>
      <c r="C20" s="9287" t="s">
        <v>11444</v>
      </c>
      <c r="D20" s="9288">
        <v>15</v>
      </c>
      <c r="E20" s="9288">
        <v>15</v>
      </c>
      <c r="F20" s="9288"/>
      <c r="G20" s="9289">
        <f>VLOOKUP(C20,'Data Products'!$A:$B,2,0)</f>
      </c>
      <c r="H20" s="9290">
        <f t="shared" si="9"/>
      </c>
      <c r="I20" s="9291">
        <v>45653</v>
      </c>
      <c r="J20" s="9292">
        <f t="shared" si="4"/>
      </c>
      <c r="K20" s="9288">
        <v>2</v>
      </c>
      <c r="L20" s="9288">
        <v>3</v>
      </c>
      <c r="M20" s="9288">
        <v>0</v>
      </c>
      <c r="N20" s="9288">
        <v>0</v>
      </c>
      <c r="O20" s="9287" t="s">
        <v>11434</v>
      </c>
      <c r="P20" s="9288">
        <v>0</v>
      </c>
      <c r="Q20" s="9288">
        <v>0</v>
      </c>
      <c r="R20" s="9288">
        <v>6</v>
      </c>
      <c r="S20" s="9288">
        <v>6</v>
      </c>
      <c r="T20" s="9288">
        <v>3</v>
      </c>
      <c r="U20" s="9288">
        <v>3</v>
      </c>
      <c r="V20" s="9288">
        <v>0</v>
      </c>
      <c r="W20" s="9288">
        <v>0</v>
      </c>
      <c r="X20" s="9288">
        <v>6</v>
      </c>
      <c r="Y20" s="9288">
        <v>6</v>
      </c>
      <c r="Z20" s="9288">
        <v>0</v>
      </c>
      <c r="AA20" s="9288">
        <v>0</v>
      </c>
      <c r="AB20" s="9293">
        <f t="shared" si="0"/>
      </c>
      <c r="AC20" s="9308">
        <f t="shared" si="18"/>
      </c>
      <c r="AD20" s="9295">
        <f t="shared" si="12"/>
      </c>
      <c r="AE20" s="9309">
        <f t="shared" si="6"/>
      </c>
      <c r="AF20" s="9297">
        <f>VLOOKUP(C20,'Data Products'!$A:$J,10,0)</f>
      </c>
      <c r="AG20" s="9298">
        <f t="shared" si="20"/>
      </c>
      <c r="AH20" s="9299">
        <f t="shared" si="14"/>
      </c>
      <c r="AI20" s="9310" t="s">
        <v>11445</v>
      </c>
      <c r="AJ20" s="9301"/>
      <c r="AK20" s="9301"/>
      <c r="AL20" s="9300"/>
      <c r="AM20" s="9301"/>
      <c r="AN20" s="9301"/>
    </row>
    <row r="21">
      <c r="A21" s="9287">
        <v>19</v>
      </c>
      <c r="B21" s="9287" t="s">
        <v>11443</v>
      </c>
      <c r="C21" s="9287" t="s">
        <v>11446</v>
      </c>
      <c r="D21" s="9288">
        <v>7</v>
      </c>
      <c r="E21" s="9288">
        <v>7</v>
      </c>
      <c r="F21" s="9288"/>
      <c r="G21" s="9289">
        <f>VLOOKUP(C21,'Data Products'!$A:$B,2,0)</f>
      </c>
      <c r="H21" s="9290">
        <f t="shared" si="9"/>
      </c>
      <c r="I21" s="9291">
        <v>45847</v>
      </c>
      <c r="J21" s="9292">
        <f t="shared" si="4"/>
      </c>
      <c r="K21" s="9288">
        <v>0</v>
      </c>
      <c r="L21" s="9288">
        <v>0</v>
      </c>
      <c r="M21" s="9288">
        <v>0</v>
      </c>
      <c r="N21" s="9288">
        <v>0</v>
      </c>
      <c r="O21" s="9287" t="s">
        <v>11434</v>
      </c>
      <c r="P21" s="9288">
        <v>0</v>
      </c>
      <c r="Q21" s="9288">
        <v>0</v>
      </c>
      <c r="R21" s="9288">
        <v>0</v>
      </c>
      <c r="S21" s="9288">
        <v>0</v>
      </c>
      <c r="T21" s="9288">
        <v>0</v>
      </c>
      <c r="U21" s="9288">
        <v>0</v>
      </c>
      <c r="V21" s="9288">
        <v>0</v>
      </c>
      <c r="W21" s="9288">
        <v>0</v>
      </c>
      <c r="X21" s="9288">
        <v>7</v>
      </c>
      <c r="Y21" s="9288">
        <v>7</v>
      </c>
      <c r="Z21" s="9288">
        <v>0</v>
      </c>
      <c r="AA21" s="9288">
        <v>0</v>
      </c>
      <c r="AB21" s="9293">
        <f t="shared" si="0"/>
      </c>
      <c r="AC21" s="9303">
        <f t="shared" si="18"/>
      </c>
      <c r="AD21" s="9295">
        <f t="shared" si="12"/>
      </c>
      <c r="AE21" s="9304">
        <f t="shared" si="6"/>
      </c>
      <c r="AF21" s="9297">
        <f>VLOOKUP(C21,'Data Products'!$A:$J,10,0)</f>
      </c>
      <c r="AG21" s="9298">
        <f t="shared" si="20"/>
      </c>
      <c r="AH21" s="9299">
        <f t="shared" si="14"/>
      </c>
      <c r="AI21" s="9310" t="s">
        <v>11445</v>
      </c>
      <c r="AJ21" s="9301"/>
      <c r="AK21" s="9301"/>
      <c r="AL21" s="9300"/>
      <c r="AM21" s="9301"/>
      <c r="AN21" s="9301"/>
    </row>
    <row r="22">
      <c r="A22" s="9287">
        <v>20</v>
      </c>
      <c r="B22" s="9287" t="s">
        <v>11421</v>
      </c>
      <c r="C22" s="9287" t="s">
        <v>11447</v>
      </c>
      <c r="D22" s="9288">
        <v>338</v>
      </c>
      <c r="E22" s="9288">
        <v>338</v>
      </c>
      <c r="F22" s="9288"/>
      <c r="G22" s="9289">
        <f>VLOOKUP(C22,'Data Products'!$A:$B,2,0)</f>
      </c>
      <c r="H22" s="9290">
        <f t="shared" si="9"/>
      </c>
      <c r="I22" s="9291">
        <v>45847</v>
      </c>
      <c r="J22" s="9292">
        <f t="shared" si="4"/>
      </c>
      <c r="K22" s="9288">
        <v>37</v>
      </c>
      <c r="L22" s="9288">
        <v>70</v>
      </c>
      <c r="M22" s="9288">
        <v>0</v>
      </c>
      <c r="N22" s="9288">
        <v>0</v>
      </c>
      <c r="O22" s="9287" t="s">
        <v>11434</v>
      </c>
      <c r="P22" s="9288">
        <v>0</v>
      </c>
      <c r="Q22" s="9288">
        <v>0</v>
      </c>
      <c r="R22" s="9288">
        <v>109</v>
      </c>
      <c r="S22" s="9288">
        <v>109</v>
      </c>
      <c r="T22" s="9288">
        <v>224</v>
      </c>
      <c r="U22" s="9288">
        <v>224</v>
      </c>
      <c r="V22" s="9288">
        <v>0</v>
      </c>
      <c r="W22" s="9288">
        <v>0</v>
      </c>
      <c r="X22" s="9288">
        <v>5</v>
      </c>
      <c r="Y22" s="9288">
        <v>5</v>
      </c>
      <c r="Z22" s="9288">
        <v>0</v>
      </c>
      <c r="AA22" s="9288">
        <v>0</v>
      </c>
      <c r="AB22" s="9293">
        <f t="shared" si="0"/>
      </c>
      <c r="AC22" s="9294">
        <f t="shared" si="18"/>
      </c>
      <c r="AD22" s="9295">
        <f t="shared" si="12"/>
      </c>
      <c r="AE22" s="9296">
        <f t="shared" si="6"/>
      </c>
      <c r="AF22" s="9297">
        <f>VLOOKUP(C22,'Data Products'!$A:$J,10,0)</f>
      </c>
      <c r="AG22" s="9298">
        <f t="shared" si="20"/>
      </c>
      <c r="AH22" s="9299">
        <f t="shared" si="14"/>
      </c>
      <c r="AI22" s="9310"/>
      <c r="AJ22" s="9301"/>
      <c r="AK22" s="9301"/>
      <c r="AL22" s="9300"/>
      <c r="AM22" s="9301"/>
      <c r="AN22" s="9301"/>
    </row>
    <row customHeight="true" hidden="true" ht="18" r="23">
      <c r="A23" s="9287">
        <v>21</v>
      </c>
      <c r="B23" s="9287" t="s">
        <v>11424</v>
      </c>
      <c r="C23" s="9287" t="s">
        <v>11448</v>
      </c>
      <c r="D23" s="9288">
        <v>0</v>
      </c>
      <c r="E23" s="9288">
        <v>0</v>
      </c>
      <c r="F23" s="9288"/>
      <c r="G23" s="9305">
        <f>VLOOKUP(C23,'Data Products'!$A:$B,2,0)</f>
      </c>
      <c r="H23" s="9306">
        <f t="shared" si="9"/>
      </c>
      <c r="I23" s="9291">
        <v>45415</v>
      </c>
      <c r="J23" s="9292">
        <f t="shared" si="4"/>
      </c>
      <c r="K23" s="9288">
        <v>0</v>
      </c>
      <c r="L23" s="9288">
        <v>0</v>
      </c>
      <c r="M23" s="9288">
        <v>0</v>
      </c>
      <c r="N23" s="9288">
        <v>0</v>
      </c>
      <c r="O23" s="9287" t="s">
        <v>11434</v>
      </c>
      <c r="P23" s="9288">
        <v>0</v>
      </c>
      <c r="Q23" s="9288">
        <v>0</v>
      </c>
      <c r="R23" s="9288">
        <v>0</v>
      </c>
      <c r="S23" s="9288">
        <v>0</v>
      </c>
      <c r="T23" s="9288">
        <v>0</v>
      </c>
      <c r="U23" s="9288">
        <v>0</v>
      </c>
      <c r="V23" s="9288">
        <v>0</v>
      </c>
      <c r="W23" s="9288">
        <v>0</v>
      </c>
      <c r="X23" s="9288">
        <v>0</v>
      </c>
      <c r="Y23" s="9288">
        <v>0</v>
      </c>
      <c r="Z23" s="9288">
        <v>0</v>
      </c>
      <c r="AA23" s="9288">
        <v>0</v>
      </c>
      <c r="AB23" s="9293">
        <f t="shared" si="0"/>
      </c>
      <c r="AC23" s="9308">
        <f t="shared" si="18"/>
      </c>
      <c r="AD23" s="9295">
        <f t="shared" si="12"/>
      </c>
      <c r="AE23" s="9309">
        <f t="shared" si="6"/>
      </c>
      <c r="AF23" s="9297">
        <f>VLOOKUP(C23,'Data Products'!$A:$J,10,0)</f>
      </c>
      <c r="AG23" s="9298">
        <f t="shared" si="20"/>
      </c>
      <c r="AH23" s="9299">
        <f t="shared" si="14"/>
      </c>
      <c r="AI23" s="9300" t="s">
        <v>11449</v>
      </c>
      <c r="AJ23" s="9301"/>
      <c r="AK23" s="9301"/>
      <c r="AL23" s="9288"/>
      <c r="AM23" s="9301"/>
      <c r="AN23" s="9301"/>
    </row>
    <row customHeight="true" hidden="true" ht="18" r="24">
      <c r="A24" s="9287">
        <v>22</v>
      </c>
      <c r="B24" s="9287" t="s">
        <v>11450</v>
      </c>
      <c r="C24" s="9287" t="s">
        <v>11451</v>
      </c>
      <c r="D24" s="9288">
        <v>0</v>
      </c>
      <c r="E24" s="9288">
        <v>0</v>
      </c>
      <c r="F24" s="9288"/>
      <c r="G24" s="9305">
        <f>VLOOKUP(C24,'Data Products'!$A:$B,2,0)</f>
      </c>
      <c r="H24" s="9306">
        <f t="shared" si="9"/>
      </c>
      <c r="I24" s="9291">
        <v>45436</v>
      </c>
      <c r="J24" s="9292">
        <f t="shared" si="4"/>
      </c>
      <c r="K24" s="9288">
        <v>0</v>
      </c>
      <c r="L24" s="9288">
        <v>0</v>
      </c>
      <c r="M24" s="9288">
        <v>0</v>
      </c>
      <c r="N24" s="9288">
        <v>0</v>
      </c>
      <c r="O24" s="9287" t="s">
        <v>11434</v>
      </c>
      <c r="P24" s="9288">
        <v>0</v>
      </c>
      <c r="Q24" s="9288">
        <v>0</v>
      </c>
      <c r="R24" s="9288">
        <v>0</v>
      </c>
      <c r="S24" s="9288">
        <v>0</v>
      </c>
      <c r="T24" s="9288">
        <v>0</v>
      </c>
      <c r="U24" s="9288">
        <v>0</v>
      </c>
      <c r="V24" s="9288">
        <v>0</v>
      </c>
      <c r="W24" s="9288">
        <v>0</v>
      </c>
      <c r="X24" s="9288">
        <v>0</v>
      </c>
      <c r="Y24" s="9288">
        <v>0</v>
      </c>
      <c r="Z24" s="9288">
        <v>0</v>
      </c>
      <c r="AA24" s="9288">
        <v>0</v>
      </c>
      <c r="AB24" s="9293">
        <f t="shared" si="0"/>
      </c>
      <c r="AC24" s="9303">
        <f t="shared" si="18"/>
      </c>
      <c r="AD24" s="9295">
        <f t="shared" si="12"/>
      </c>
      <c r="AE24" s="9304">
        <f t="shared" si="6"/>
      </c>
      <c r="AF24" s="9297">
        <f>VLOOKUP(C24,'Data Products'!$A:$J,10,0)</f>
      </c>
      <c r="AG24" s="9298">
        <f t="shared" si="20"/>
      </c>
      <c r="AH24" s="9299">
        <f t="shared" si="14"/>
      </c>
      <c r="AI24" s="9300"/>
      <c r="AJ24" s="9301"/>
      <c r="AK24" s="9301"/>
      <c r="AL24" s="9300"/>
      <c r="AM24" s="9301"/>
      <c r="AN24" s="9301"/>
    </row>
    <row customHeight="true" hidden="true" ht="18" r="25">
      <c r="A25" s="9287">
        <v>23</v>
      </c>
      <c r="B25" s="9287" t="s">
        <v>11424</v>
      </c>
      <c r="C25" s="9287" t="s">
        <v>11452</v>
      </c>
      <c r="D25" s="9288">
        <v>0</v>
      </c>
      <c r="E25" s="9288">
        <v>0</v>
      </c>
      <c r="F25" s="9288"/>
      <c r="G25" s="9305">
        <f>VLOOKUP(C25,'Data Products'!$A:$B,2,0)</f>
      </c>
      <c r="H25" s="9306">
        <f t="shared" si="9"/>
      </c>
      <c r="I25" s="9291">
        <v>45649</v>
      </c>
      <c r="J25" s="9292">
        <f t="shared" si="4"/>
      </c>
      <c r="K25" s="9288">
        <v>0</v>
      </c>
      <c r="L25" s="9288">
        <v>0</v>
      </c>
      <c r="M25" s="9288">
        <v>1000</v>
      </c>
      <c r="N25" s="9288">
        <v>2000</v>
      </c>
      <c r="O25" s="9287" t="s">
        <v>11453</v>
      </c>
      <c r="P25" s="9288">
        <v>0</v>
      </c>
      <c r="Q25" s="9288">
        <v>0</v>
      </c>
      <c r="R25" s="9302">
        <v>0</v>
      </c>
      <c r="S25" s="9288">
        <v>0</v>
      </c>
      <c r="T25" s="9288">
        <v>0</v>
      </c>
      <c r="U25" s="9288">
        <v>0</v>
      </c>
      <c r="V25" s="9288">
        <v>0</v>
      </c>
      <c r="W25" s="9288">
        <v>0</v>
      </c>
      <c r="X25" s="9288">
        <v>0</v>
      </c>
      <c r="Y25" s="9288">
        <v>0</v>
      </c>
      <c r="Z25" s="9288">
        <v>0</v>
      </c>
      <c r="AA25" s="9288">
        <v>0</v>
      </c>
      <c r="AB25" s="9293">
        <f t="shared" si="0"/>
      </c>
      <c r="AC25" s="9303">
        <f t="shared" si="18"/>
      </c>
      <c r="AD25" s="9295">
        <f t="shared" si="12"/>
      </c>
      <c r="AE25" s="9304">
        <f t="shared" si="6"/>
      </c>
      <c r="AF25" s="9297">
        <f>VLOOKUP(C25,'Data Products'!$A:$J,10,0)</f>
      </c>
      <c r="AG25" s="9298">
        <f t="shared" si="20"/>
      </c>
      <c r="AH25" s="9299">
        <f t="shared" si="14"/>
      </c>
      <c r="AI25" s="9300"/>
      <c r="AJ25" s="9301"/>
      <c r="AK25" s="9301"/>
      <c r="AL25" s="9300"/>
      <c r="AM25" s="9301"/>
      <c r="AN25" s="9301"/>
    </row>
    <row customHeight="true" hidden="true" ht="18" r="26">
      <c r="A26" s="9287">
        <v>24</v>
      </c>
      <c r="B26" s="9287" t="s">
        <v>11424</v>
      </c>
      <c r="C26" s="9287" t="s">
        <v>11454</v>
      </c>
      <c r="D26" s="9288">
        <v>0</v>
      </c>
      <c r="E26" s="9288">
        <v>0</v>
      </c>
      <c r="F26" s="9288"/>
      <c r="G26" s="9305">
        <f>VLOOKUP(C26,'Data Products'!$A:$B,2,0)</f>
      </c>
      <c r="H26" s="9306">
        <f t="shared" si="9"/>
      </c>
      <c r="I26" s="9291">
        <v>45415</v>
      </c>
      <c r="J26" s="9292">
        <f t="shared" si="4"/>
      </c>
      <c r="K26" s="9288">
        <v>0</v>
      </c>
      <c r="L26" s="9288">
        <v>0</v>
      </c>
      <c r="M26" s="9288">
        <v>0</v>
      </c>
      <c r="N26" s="9288">
        <v>0</v>
      </c>
      <c r="O26" s="9287" t="s">
        <v>11453</v>
      </c>
      <c r="P26" s="9288">
        <v>0</v>
      </c>
      <c r="Q26" s="9288">
        <v>0</v>
      </c>
      <c r="R26" s="9288">
        <v>0</v>
      </c>
      <c r="S26" s="9288">
        <v>0</v>
      </c>
      <c r="T26" s="9288">
        <v>0</v>
      </c>
      <c r="U26" s="9288">
        <v>0</v>
      </c>
      <c r="V26" s="9288">
        <v>0</v>
      </c>
      <c r="W26" s="9288">
        <v>0</v>
      </c>
      <c r="X26" s="9288">
        <v>0</v>
      </c>
      <c r="Y26" s="9288">
        <v>0</v>
      </c>
      <c r="Z26" s="9288">
        <v>0</v>
      </c>
      <c r="AA26" s="9288">
        <v>0</v>
      </c>
      <c r="AB26" s="9293">
        <f t="shared" si="0"/>
      </c>
      <c r="AC26" s="9303">
        <f t="shared" si="18"/>
      </c>
      <c r="AD26" s="9295">
        <f t="shared" si="12"/>
      </c>
      <c r="AE26" s="9304">
        <f t="shared" si="6"/>
      </c>
      <c r="AF26" s="9297">
        <f>VLOOKUP(C26,'Data Products'!$A:$J,10,0)</f>
      </c>
      <c r="AG26" s="9298">
        <f t="shared" si="20"/>
      </c>
      <c r="AH26" s="9299">
        <f t="shared" si="14"/>
      </c>
      <c r="AI26" s="9300"/>
      <c r="AJ26" s="9300"/>
      <c r="AK26" s="9301"/>
      <c r="AL26" s="9300"/>
      <c r="AM26" s="9301"/>
      <c r="AN26" s="9301"/>
    </row>
    <row r="27">
      <c r="A27" s="9287">
        <v>25</v>
      </c>
      <c r="B27" s="9287" t="s">
        <v>11421</v>
      </c>
      <c r="C27" s="9287" t="s">
        <v>11455</v>
      </c>
      <c r="D27" s="9288">
        <v>2453</v>
      </c>
      <c r="E27" s="9288">
        <v>2450</v>
      </c>
      <c r="F27" s="9288"/>
      <c r="G27" s="9289">
        <f>VLOOKUP(C27,'Data Products'!$A:$B,2,0)</f>
      </c>
      <c r="H27" s="9290">
        <f t="shared" si="9"/>
      </c>
      <c r="I27" s="9291">
        <v>45454</v>
      </c>
      <c r="J27" s="9292">
        <f t="shared" si="4"/>
      </c>
      <c r="K27" s="9288">
        <v>643</v>
      </c>
      <c r="L27" s="9288">
        <v>874</v>
      </c>
      <c r="M27" s="9288">
        <v>0</v>
      </c>
      <c r="N27" s="9288">
        <v>0</v>
      </c>
      <c r="O27" s="9287" t="s">
        <v>11453</v>
      </c>
      <c r="P27" s="9288">
        <v>0</v>
      </c>
      <c r="Q27" s="9288">
        <v>0</v>
      </c>
      <c r="R27" s="9288">
        <v>1304</v>
      </c>
      <c r="S27" s="9288">
        <v>1301</v>
      </c>
      <c r="T27" s="9288">
        <v>1099</v>
      </c>
      <c r="U27" s="9288">
        <v>1099</v>
      </c>
      <c r="V27" s="9288">
        <v>0</v>
      </c>
      <c r="W27" s="9288">
        <v>0</v>
      </c>
      <c r="X27" s="9288">
        <v>50</v>
      </c>
      <c r="Y27" s="9288">
        <v>50</v>
      </c>
      <c r="Z27" s="9288">
        <v>0</v>
      </c>
      <c r="AA27" s="9288">
        <v>0</v>
      </c>
      <c r="AB27" s="9293">
        <f t="shared" si="0"/>
      </c>
      <c r="AC27" s="9308">
        <f t="shared" si="18"/>
      </c>
      <c r="AD27" s="9295">
        <f t="shared" si="12"/>
      </c>
      <c r="AE27" s="9309">
        <f t="shared" si="6"/>
      </c>
      <c r="AF27" s="9297">
        <f>VLOOKUP(C27,'Data Products'!$A:$J,10,0)</f>
      </c>
      <c r="AG27" s="9298">
        <f t="shared" si="20"/>
      </c>
      <c r="AH27" s="9299">
        <f t="shared" si="14"/>
      </c>
      <c r="AI27" s="9310"/>
      <c r="AJ27" s="9300"/>
      <c r="AK27" s="9301"/>
      <c r="AL27" s="9300"/>
      <c r="AM27" s="9301"/>
      <c r="AN27" s="9301"/>
    </row>
    <row r="28">
      <c r="A28" s="9287">
        <v>26</v>
      </c>
      <c r="B28" s="9287" t="s">
        <v>11421</v>
      </c>
      <c r="C28" s="9287" t="s">
        <v>11456</v>
      </c>
      <c r="D28" s="9288">
        <v>3711</v>
      </c>
      <c r="E28" s="9288">
        <v>3696</v>
      </c>
      <c r="F28" s="9288"/>
      <c r="G28" s="9289">
        <f>VLOOKUP(C28,'Data Products'!$A:$B,2,0)</f>
      </c>
      <c r="H28" s="9290">
        <f t="shared" si="9"/>
      </c>
      <c r="I28" s="9291">
        <v>45974</v>
      </c>
      <c r="J28" s="9292">
        <f t="shared" si="4"/>
      </c>
      <c r="K28" s="9288">
        <v>176</v>
      </c>
      <c r="L28" s="9288">
        <v>327</v>
      </c>
      <c r="M28" s="9288">
        <v>500</v>
      </c>
      <c r="N28" s="9288">
        <v>1000</v>
      </c>
      <c r="O28" s="9287" t="s">
        <v>11453</v>
      </c>
      <c r="P28" s="9288">
        <v>1000</v>
      </c>
      <c r="Q28" s="9288">
        <v>1000</v>
      </c>
      <c r="R28" s="9288">
        <v>839</v>
      </c>
      <c r="S28" s="9288">
        <v>833</v>
      </c>
      <c r="T28" s="9288">
        <v>1776</v>
      </c>
      <c r="U28" s="9288">
        <v>1772</v>
      </c>
      <c r="V28" s="9288">
        <v>18</v>
      </c>
      <c r="W28" s="9288">
        <v>13</v>
      </c>
      <c r="X28" s="9288">
        <v>78</v>
      </c>
      <c r="Y28" s="9288">
        <v>78</v>
      </c>
      <c r="Z28" s="9288">
        <v>0</v>
      </c>
      <c r="AA28" s="9288">
        <v>0</v>
      </c>
      <c r="AB28" s="9293">
        <f t="shared" si="0"/>
      </c>
      <c r="AC28" s="9294">
        <f t="shared" si="18"/>
      </c>
      <c r="AD28" s="9295">
        <f t="shared" si="12"/>
      </c>
      <c r="AE28" s="9296">
        <f t="shared" si="6"/>
      </c>
      <c r="AF28" s="9297">
        <f>VLOOKUP(C28,'Data Products'!$A:$J,10,0)</f>
      </c>
      <c r="AG28" s="9298">
        <f t="shared" si="20"/>
      </c>
      <c r="AH28" s="9299">
        <f t="shared" si="14"/>
      </c>
      <c r="AI28" s="9300"/>
      <c r="AJ28" s="9300"/>
      <c r="AK28" s="9301"/>
      <c r="AL28" s="9300"/>
      <c r="AM28" s="9301"/>
      <c r="AN28" s="9301"/>
    </row>
    <row customHeight="true" hidden="true" ht="18" r="29">
      <c r="A29" s="9287">
        <v>27</v>
      </c>
      <c r="B29" s="9287" t="s">
        <v>11424</v>
      </c>
      <c r="C29" s="9287" t="s">
        <v>11457</v>
      </c>
      <c r="D29" s="9288">
        <v>0</v>
      </c>
      <c r="E29" s="9288">
        <v>0</v>
      </c>
      <c r="F29" s="9288"/>
      <c r="G29" s="9289">
        <f>VLOOKUP(C29,'Data Products'!$A:$B,2,0)</f>
      </c>
      <c r="H29" s="9290">
        <f t="shared" si="9"/>
      </c>
      <c r="I29" s="9291">
        <v>45827</v>
      </c>
      <c r="J29" s="9292">
        <f t="shared" si="4"/>
      </c>
      <c r="K29" s="9288">
        <v>22</v>
      </c>
      <c r="L29" s="9288">
        <v>177</v>
      </c>
      <c r="M29" s="9288">
        <v>0</v>
      </c>
      <c r="N29" s="9288">
        <v>0</v>
      </c>
      <c r="O29" s="9287" t="s">
        <v>11453</v>
      </c>
      <c r="P29" s="9288">
        <v>0</v>
      </c>
      <c r="Q29" s="9288">
        <v>0</v>
      </c>
      <c r="R29" s="9288">
        <v>0</v>
      </c>
      <c r="S29" s="9288">
        <v>0</v>
      </c>
      <c r="T29" s="9288">
        <v>0</v>
      </c>
      <c r="U29" s="9288">
        <v>0</v>
      </c>
      <c r="V29" s="9288">
        <v>0</v>
      </c>
      <c r="W29" s="9288">
        <v>0</v>
      </c>
      <c r="X29" s="9288">
        <v>0</v>
      </c>
      <c r="Y29" s="9288">
        <v>0</v>
      </c>
      <c r="Z29" s="9288">
        <v>0</v>
      </c>
      <c r="AA29" s="9288">
        <v>0</v>
      </c>
      <c r="AB29" s="9293">
        <f t="shared" si="0"/>
      </c>
      <c r="AC29" s="9312">
        <f t="shared" si="18"/>
      </c>
      <c r="AD29" s="9295">
        <f t="shared" si="12"/>
      </c>
      <c r="AE29" s="9313">
        <f t="shared" si="6"/>
      </c>
      <c r="AF29" s="9297">
        <f>VLOOKUP(C29,'Data Products'!$A:$J,10,0)</f>
      </c>
      <c r="AG29" s="9298">
        <f t="shared" si="20"/>
      </c>
      <c r="AH29" s="9299">
        <f t="shared" si="14"/>
      </c>
      <c r="AI29" s="9300" t="s">
        <v>11458</v>
      </c>
      <c r="AJ29" s="9300"/>
      <c r="AK29" s="9301"/>
      <c r="AL29" s="9300"/>
      <c r="AM29" s="9301"/>
      <c r="AN29" s="9301"/>
    </row>
    <row r="30">
      <c r="A30" s="9287">
        <v>28</v>
      </c>
      <c r="B30" s="9287" t="s">
        <v>11421</v>
      </c>
      <c r="C30" s="9287" t="s">
        <v>11459</v>
      </c>
      <c r="D30" s="9288">
        <v>4557</v>
      </c>
      <c r="E30" s="9288">
        <v>4557</v>
      </c>
      <c r="F30" s="9288"/>
      <c r="G30" s="9289">
        <f>VLOOKUP(C30,'Data Products'!$A:$B,2,0)</f>
      </c>
      <c r="H30" s="9290">
        <f t="shared" si="9"/>
      </c>
      <c r="I30" s="9291">
        <v>45590</v>
      </c>
      <c r="J30" s="9292">
        <f t="shared" si="4"/>
      </c>
      <c r="K30" s="9288">
        <v>16</v>
      </c>
      <c r="L30" s="9288">
        <v>4033</v>
      </c>
      <c r="M30" s="9288">
        <v>0</v>
      </c>
      <c r="N30" s="9288">
        <v>0</v>
      </c>
      <c r="O30" s="9287" t="s">
        <v>11453</v>
      </c>
      <c r="P30" s="9288">
        <v>2500</v>
      </c>
      <c r="Q30" s="9288">
        <v>2500</v>
      </c>
      <c r="R30" s="9288">
        <v>865</v>
      </c>
      <c r="S30" s="9288">
        <v>865</v>
      </c>
      <c r="T30" s="9288">
        <v>1192</v>
      </c>
      <c r="U30" s="9288">
        <v>1192</v>
      </c>
      <c r="V30" s="9288">
        <v>0</v>
      </c>
      <c r="W30" s="9288">
        <v>0</v>
      </c>
      <c r="X30" s="9288">
        <v>0</v>
      </c>
      <c r="Y30" s="9288">
        <v>0</v>
      </c>
      <c r="Z30" s="9288">
        <v>0</v>
      </c>
      <c r="AA30" s="9288">
        <v>0</v>
      </c>
      <c r="AB30" s="9293">
        <f t="shared" si="0"/>
      </c>
      <c r="AC30" s="9303">
        <f t="shared" si="18"/>
      </c>
      <c r="AD30" s="9295">
        <f t="shared" si="12"/>
      </c>
      <c r="AE30" s="9304">
        <f t="shared" si="6"/>
      </c>
      <c r="AF30" s="9297">
        <f>VLOOKUP(C30,'Data Products'!$A:$J,10,0)</f>
      </c>
      <c r="AG30" s="9298">
        <f t="shared" si="20"/>
      </c>
      <c r="AH30" s="9299">
        <f t="shared" si="14"/>
      </c>
      <c r="AI30" s="9300"/>
      <c r="AJ30" s="9300"/>
      <c r="AK30" s="9301"/>
      <c r="AL30" s="9300"/>
      <c r="AM30" s="9301"/>
      <c r="AN30" s="9301"/>
    </row>
    <row customHeight="true" hidden="true" ht="18" r="31">
      <c r="A31" s="9287">
        <v>29</v>
      </c>
      <c r="B31" s="9287" t="s">
        <v>11424</v>
      </c>
      <c r="C31" s="9287" t="s">
        <v>11460</v>
      </c>
      <c r="D31" s="9288">
        <v>0</v>
      </c>
      <c r="E31" s="9288">
        <v>0</v>
      </c>
      <c r="F31" s="9288"/>
      <c r="G31" s="9305">
        <f>VLOOKUP(C31,'Data Products'!$A:$B,2,0)</f>
      </c>
      <c r="H31" s="9306">
        <f t="shared" si="9"/>
      </c>
      <c r="I31" s="9291">
        <v>45513</v>
      </c>
      <c r="J31" s="9292">
        <f t="shared" si="4"/>
      </c>
      <c r="K31" s="9288">
        <v>0</v>
      </c>
      <c r="L31" s="9288">
        <v>0</v>
      </c>
      <c r="M31" s="9288">
        <v>100</v>
      </c>
      <c r="N31" s="9288">
        <v>150</v>
      </c>
      <c r="O31" s="9287" t="s">
        <v>11461</v>
      </c>
      <c r="P31" s="9288">
        <v>0</v>
      </c>
      <c r="Q31" s="9288">
        <v>0</v>
      </c>
      <c r="R31" s="9288">
        <v>0</v>
      </c>
      <c r="S31" s="9288">
        <v>0</v>
      </c>
      <c r="T31" s="9288">
        <v>0</v>
      </c>
      <c r="U31" s="9288">
        <v>0</v>
      </c>
      <c r="V31" s="9288">
        <v>0</v>
      </c>
      <c r="W31" s="9288">
        <v>0</v>
      </c>
      <c r="X31" s="9288">
        <v>0</v>
      </c>
      <c r="Y31" s="9288">
        <v>0</v>
      </c>
      <c r="Z31" s="9288">
        <v>0</v>
      </c>
      <c r="AA31" s="9288">
        <v>0</v>
      </c>
      <c r="AB31" s="9293">
        <f t="shared" si="0"/>
      </c>
      <c r="AC31" s="9303">
        <f t="shared" si="18"/>
      </c>
      <c r="AD31" s="9295">
        <f t="shared" si="12"/>
      </c>
      <c r="AE31" s="9304">
        <f t="shared" si="6"/>
      </c>
      <c r="AF31" s="9297">
        <f>VLOOKUP(C31,'Data Products'!$A:$J,10,0)</f>
      </c>
      <c r="AG31" s="9298">
        <f t="shared" si="20"/>
      </c>
      <c r="AH31" s="9299">
        <f t="shared" si="14"/>
      </c>
      <c r="AI31" s="9310"/>
      <c r="AJ31" s="9300"/>
      <c r="AK31" s="9301"/>
      <c r="AL31" s="9300"/>
      <c r="AM31" s="9301"/>
      <c r="AN31" s="9301"/>
    </row>
    <row customHeight="true" hidden="true" ht="18" r="32">
      <c r="A32" s="9287">
        <v>30</v>
      </c>
      <c r="B32" s="9287" t="s">
        <v>11450</v>
      </c>
      <c r="C32" s="9287" t="s">
        <v>11462</v>
      </c>
      <c r="D32" s="9288">
        <v>0</v>
      </c>
      <c r="E32" s="9288">
        <v>0</v>
      </c>
      <c r="F32" s="9288"/>
      <c r="G32" s="9305">
        <f>VLOOKUP(C32,'Data Products'!$A:$B,2,0)</f>
      </c>
      <c r="H32" s="9306">
        <f t="shared" si="9"/>
      </c>
      <c r="I32" s="9291">
        <v>45513</v>
      </c>
      <c r="J32" s="9292">
        <f t="shared" si="4"/>
      </c>
      <c r="K32" s="9288">
        <v>0</v>
      </c>
      <c r="L32" s="9288">
        <v>0</v>
      </c>
      <c r="M32" s="9288">
        <v>0</v>
      </c>
      <c r="N32" s="9288">
        <v>0</v>
      </c>
      <c r="O32" s="9287" t="s">
        <v>11461</v>
      </c>
      <c r="P32" s="9288">
        <v>0</v>
      </c>
      <c r="Q32" s="9288">
        <v>0</v>
      </c>
      <c r="R32" s="9288">
        <v>0</v>
      </c>
      <c r="S32" s="9288">
        <v>0</v>
      </c>
      <c r="T32" s="9288">
        <v>0</v>
      </c>
      <c r="U32" s="9288">
        <v>0</v>
      </c>
      <c r="V32" s="9288">
        <v>0</v>
      </c>
      <c r="W32" s="9288">
        <v>0</v>
      </c>
      <c r="X32" s="9288">
        <v>0</v>
      </c>
      <c r="Y32" s="9288">
        <v>0</v>
      </c>
      <c r="Z32" s="9288">
        <v>0</v>
      </c>
      <c r="AA32" s="9288">
        <v>0</v>
      </c>
      <c r="AB32" s="9293">
        <f t="shared" si="0"/>
      </c>
      <c r="AC32" s="9303">
        <f t="shared" si="18"/>
      </c>
      <c r="AD32" s="9295">
        <f t="shared" si="12"/>
      </c>
      <c r="AE32" s="9304">
        <f t="shared" si="6"/>
      </c>
      <c r="AF32" s="9297">
        <f>VLOOKUP(C32,'Data Products'!$A:$J,10,0)</f>
      </c>
      <c r="AG32" s="9298">
        <f t="shared" si="20"/>
      </c>
      <c r="AH32" s="9299">
        <f t="shared" si="14"/>
      </c>
      <c r="AI32" s="9300"/>
      <c r="AJ32" s="9300"/>
      <c r="AK32" s="9301"/>
      <c r="AL32" s="9314"/>
      <c r="AM32" s="9301"/>
      <c r="AN32" s="9301"/>
    </row>
    <row customHeight="true" hidden="true" ht="18" r="33">
      <c r="A33" s="9287">
        <v>31</v>
      </c>
      <c r="B33" s="9287" t="s">
        <v>11424</v>
      </c>
      <c r="C33" s="9287" t="s">
        <v>11463</v>
      </c>
      <c r="D33" s="9288">
        <v>0</v>
      </c>
      <c r="E33" s="9288">
        <v>0</v>
      </c>
      <c r="F33" s="9288"/>
      <c r="G33" s="9305">
        <f>VLOOKUP(C33,'Data Products'!$A:$B,2,0)</f>
      </c>
      <c r="H33" s="9306">
        <f t="shared" si="9"/>
      </c>
      <c r="I33" s="9291">
        <v>45841</v>
      </c>
      <c r="J33" s="9292">
        <f t="shared" si="4"/>
      </c>
      <c r="K33" s="9288">
        <v>0</v>
      </c>
      <c r="L33" s="9288">
        <v>0</v>
      </c>
      <c r="M33" s="9288">
        <v>0</v>
      </c>
      <c r="N33" s="9288">
        <v>0</v>
      </c>
      <c r="O33" s="9287" t="s">
        <v>11464</v>
      </c>
      <c r="P33" s="9288">
        <v>0</v>
      </c>
      <c r="Q33" s="9288">
        <v>0</v>
      </c>
      <c r="R33" s="9288">
        <v>0</v>
      </c>
      <c r="S33" s="9288">
        <v>0</v>
      </c>
      <c r="T33" s="9288">
        <v>0</v>
      </c>
      <c r="U33" s="9288">
        <v>0</v>
      </c>
      <c r="V33" s="9288">
        <v>0</v>
      </c>
      <c r="W33" s="9288">
        <v>0</v>
      </c>
      <c r="X33" s="9288">
        <v>0</v>
      </c>
      <c r="Y33" s="9288">
        <v>0</v>
      </c>
      <c r="Z33" s="9288">
        <v>0</v>
      </c>
      <c r="AA33" s="9288">
        <v>0</v>
      </c>
      <c r="AB33" s="9293">
        <f t="shared" si="0"/>
      </c>
      <c r="AC33" s="9308">
        <f t="shared" si="18"/>
      </c>
      <c r="AD33" s="9295">
        <f t="shared" si="12"/>
      </c>
      <c r="AE33" s="9309">
        <f t="shared" si="6"/>
      </c>
      <c r="AF33" s="9297">
        <f>VLOOKUP(C33,'Data Products'!$A:$J,10,0)</f>
      </c>
      <c r="AG33" s="9298">
        <f t="shared" si="20"/>
      </c>
      <c r="AH33" s="9299">
        <f t="shared" si="14"/>
      </c>
      <c r="AI33" s="9300" t="s">
        <v>11465</v>
      </c>
      <c r="AJ33" s="9300"/>
      <c r="AK33" s="9301"/>
      <c r="AL33" s="9314"/>
      <c r="AM33" s="9301"/>
      <c r="AN33" s="9301"/>
    </row>
    <row customHeight="true" hidden="true" ht="18" r="34">
      <c r="A34" s="9287">
        <v>32</v>
      </c>
      <c r="B34" s="9287" t="s">
        <v>11424</v>
      </c>
      <c r="C34" s="9287" t="s">
        <v>11466</v>
      </c>
      <c r="D34" s="9288">
        <v>0</v>
      </c>
      <c r="E34" s="9288">
        <v>0</v>
      </c>
      <c r="F34" s="9288"/>
      <c r="G34" s="9305">
        <f>VLOOKUP(C34,'Data Products'!$A:$B,2,0)</f>
      </c>
      <c r="H34" s="9306">
        <f t="shared" si="9"/>
      </c>
      <c r="I34" s="9291">
        <v>45841</v>
      </c>
      <c r="J34" s="9292">
        <f t="shared" si="4"/>
      </c>
      <c r="K34" s="9288">
        <v>0</v>
      </c>
      <c r="L34" s="9288">
        <v>0</v>
      </c>
      <c r="M34" s="9288">
        <v>0</v>
      </c>
      <c r="N34" s="9288">
        <v>0</v>
      </c>
      <c r="O34" s="9287" t="s">
        <v>11464</v>
      </c>
      <c r="P34" s="9288">
        <v>0</v>
      </c>
      <c r="Q34" s="9288">
        <v>0</v>
      </c>
      <c r="R34" s="9288">
        <v>0</v>
      </c>
      <c r="S34" s="9288">
        <v>0</v>
      </c>
      <c r="T34" s="9288">
        <v>0</v>
      </c>
      <c r="U34" s="9288">
        <v>0</v>
      </c>
      <c r="V34" s="9288">
        <v>0</v>
      </c>
      <c r="W34" s="9288">
        <v>0</v>
      </c>
      <c r="X34" s="9288">
        <v>0</v>
      </c>
      <c r="Y34" s="9288">
        <v>0</v>
      </c>
      <c r="Z34" s="9288">
        <v>0</v>
      </c>
      <c r="AA34" s="9288">
        <v>0</v>
      </c>
      <c r="AB34" s="9293">
        <f t="shared" si="0"/>
      </c>
      <c r="AC34" s="9308">
        <f t="shared" si="18"/>
      </c>
      <c r="AD34" s="9295">
        <f t="shared" si="12"/>
      </c>
      <c r="AE34" s="9309">
        <f t="shared" si="6"/>
      </c>
      <c r="AF34" s="9297">
        <f>VLOOKUP(C34,'Data Products'!$A:$J,10,0)</f>
      </c>
      <c r="AG34" s="9298">
        <f t="shared" si="20"/>
      </c>
      <c r="AH34" s="9299">
        <f t="shared" si="14"/>
      </c>
      <c r="AI34" s="9300" t="s">
        <v>11465</v>
      </c>
      <c r="AJ34" s="9300"/>
      <c r="AK34" s="9301"/>
      <c r="AL34" s="9314"/>
      <c r="AM34" s="9301"/>
      <c r="AN34" s="9301"/>
    </row>
    <row r="35">
      <c r="A35" s="9287">
        <v>33</v>
      </c>
      <c r="B35" s="9287" t="s">
        <v>11421</v>
      </c>
      <c r="C35" s="9287" t="s">
        <v>11467</v>
      </c>
      <c r="D35" s="9288">
        <v>658</v>
      </c>
      <c r="E35" s="9288">
        <v>657</v>
      </c>
      <c r="F35" s="9288"/>
      <c r="G35" s="9289">
        <f>VLOOKUP(C35,'Data Products'!$A:$B,2,0)</f>
      </c>
      <c r="H35" s="9290">
        <f t="shared" si="9"/>
      </c>
      <c r="I35" s="9291">
        <v>45646</v>
      </c>
      <c r="J35" s="9292">
        <f t="shared" si="4"/>
      </c>
      <c r="K35" s="9288">
        <v>8</v>
      </c>
      <c r="L35" s="9288">
        <v>15</v>
      </c>
      <c r="M35" s="9288">
        <v>100</v>
      </c>
      <c r="N35" s="9288">
        <v>200</v>
      </c>
      <c r="O35" s="9287" t="s">
        <v>11468</v>
      </c>
      <c r="P35" s="9288">
        <v>0</v>
      </c>
      <c r="Q35" s="9288">
        <v>0</v>
      </c>
      <c r="R35" s="9288">
        <v>283</v>
      </c>
      <c r="S35" s="9288">
        <v>282</v>
      </c>
      <c r="T35" s="9288">
        <v>367</v>
      </c>
      <c r="U35" s="9288">
        <v>367</v>
      </c>
      <c r="V35" s="9288">
        <v>0</v>
      </c>
      <c r="W35" s="9288">
        <v>0</v>
      </c>
      <c r="X35" s="9288">
        <v>8</v>
      </c>
      <c r="Y35" s="9288">
        <v>8</v>
      </c>
      <c r="Z35" s="9288">
        <v>0</v>
      </c>
      <c r="AA35" s="9288">
        <v>0</v>
      </c>
      <c r="AB35" s="9293">
        <f t="shared" si="0"/>
      </c>
      <c r="AC35" s="9294">
        <f t="shared" si="18"/>
      </c>
      <c r="AD35" s="9295">
        <f t="shared" si="12"/>
      </c>
      <c r="AE35" s="9296">
        <f t="shared" si="6"/>
      </c>
      <c r="AF35" s="9297">
        <f>VLOOKUP(C35,'Data Products'!$A:$J,10,0)</f>
      </c>
      <c r="AG35" s="9298">
        <f t="shared" si="20"/>
      </c>
      <c r="AH35" s="9299">
        <f t="shared" si="14"/>
      </c>
      <c r="AI35" s="9315" t="s">
        <v>11469</v>
      </c>
      <c r="AJ35" s="9300"/>
      <c r="AK35" s="9301"/>
      <c r="AL35" s="9314"/>
      <c r="AM35" s="9301"/>
      <c r="AN35" s="9301"/>
    </row>
    <row customHeight="true" hidden="true" ht="18" r="36">
      <c r="A36" s="9287">
        <v>34</v>
      </c>
      <c r="B36" s="9287" t="s">
        <v>11424</v>
      </c>
      <c r="C36" s="9287" t="s">
        <v>11470</v>
      </c>
      <c r="D36" s="9288">
        <v>0</v>
      </c>
      <c r="E36" s="9288">
        <v>0</v>
      </c>
      <c r="F36" s="9288"/>
      <c r="G36" s="9289">
        <f>VLOOKUP(C36,'Data Products'!$A:$B,2,0)</f>
      </c>
      <c r="H36" s="9290">
        <f t="shared" si="9"/>
      </c>
      <c r="I36" s="9291">
        <v>45646</v>
      </c>
      <c r="J36" s="9292">
        <f t="shared" si="4"/>
      </c>
      <c r="K36" s="9288">
        <v>0</v>
      </c>
      <c r="L36" s="9288">
        <v>0</v>
      </c>
      <c r="M36" s="9288">
        <v>100</v>
      </c>
      <c r="N36" s="9288">
        <v>200</v>
      </c>
      <c r="O36" s="9287" t="s">
        <v>11468</v>
      </c>
      <c r="P36" s="9288">
        <v>0</v>
      </c>
      <c r="Q36" s="9288">
        <v>0</v>
      </c>
      <c r="R36" s="9288">
        <v>0</v>
      </c>
      <c r="S36" s="9288">
        <v>0</v>
      </c>
      <c r="T36" s="9288">
        <v>0</v>
      </c>
      <c r="U36" s="9288">
        <v>0</v>
      </c>
      <c r="V36" s="9288">
        <v>0</v>
      </c>
      <c r="W36" s="9288">
        <v>0</v>
      </c>
      <c r="X36" s="9288">
        <v>0</v>
      </c>
      <c r="Y36" s="9288">
        <v>0</v>
      </c>
      <c r="Z36" s="9288">
        <v>0</v>
      </c>
      <c r="AA36" s="9288">
        <v>0</v>
      </c>
      <c r="AB36" s="9293">
        <f t="shared" si="0"/>
      </c>
      <c r="AC36" s="9303">
        <f t="shared" si="18"/>
      </c>
      <c r="AD36" s="9295">
        <f t="shared" si="12"/>
      </c>
      <c r="AE36" s="9304">
        <f t="shared" si="6"/>
      </c>
      <c r="AF36" s="9297">
        <f>VLOOKUP(C36,'Data Products'!$A:$J,10,0)</f>
      </c>
      <c r="AG36" s="9298">
        <f t="shared" si="20"/>
      </c>
      <c r="AH36" s="9299">
        <f t="shared" si="14"/>
      </c>
      <c r="AI36" s="9300"/>
      <c r="AJ36" s="9300"/>
      <c r="AK36" s="9301"/>
      <c r="AL36" s="9314"/>
      <c r="AM36" s="9301"/>
      <c r="AN36" s="9301"/>
    </row>
    <row r="37">
      <c r="A37" s="9287">
        <v>35</v>
      </c>
      <c r="B37" s="9287" t="s">
        <v>11421</v>
      </c>
      <c r="C37" s="9287" t="s">
        <v>11471</v>
      </c>
      <c r="D37" s="9288">
        <v>1629</v>
      </c>
      <c r="E37" s="9288">
        <v>1628</v>
      </c>
      <c r="F37" s="9288"/>
      <c r="G37" s="9289">
        <f>VLOOKUP(C37,'Data Products'!$A:$B,2,0)</f>
      </c>
      <c r="H37" s="9290">
        <f t="shared" si="9"/>
      </c>
      <c r="I37" s="9291">
        <v>45681</v>
      </c>
      <c r="J37" s="9292">
        <f t="shared" si="4"/>
      </c>
      <c r="K37" s="9288">
        <v>75</v>
      </c>
      <c r="L37" s="9288">
        <v>120</v>
      </c>
      <c r="M37" s="9288">
        <v>1500</v>
      </c>
      <c r="N37" s="9288">
        <v>3000</v>
      </c>
      <c r="O37" s="9287" t="s">
        <v>11472</v>
      </c>
      <c r="P37" s="9288">
        <v>0</v>
      </c>
      <c r="Q37" s="9288">
        <v>0</v>
      </c>
      <c r="R37" s="9288">
        <v>766</v>
      </c>
      <c r="S37" s="9288">
        <v>765</v>
      </c>
      <c r="T37" s="9288">
        <v>812</v>
      </c>
      <c r="U37" s="9288">
        <v>812</v>
      </c>
      <c r="V37" s="9288">
        <v>8</v>
      </c>
      <c r="W37" s="9288">
        <v>8</v>
      </c>
      <c r="X37" s="9288">
        <v>43</v>
      </c>
      <c r="Y37" s="9288">
        <v>43</v>
      </c>
      <c r="Z37" s="9288">
        <v>0</v>
      </c>
      <c r="AA37" s="9288">
        <v>0</v>
      </c>
      <c r="AB37" s="9293">
        <f t="shared" si="0"/>
      </c>
      <c r="AC37" s="9294">
        <f t="shared" si="18"/>
      </c>
      <c r="AD37" s="9295">
        <f t="shared" si="12"/>
      </c>
      <c r="AE37" s="9296">
        <f t="shared" si="6"/>
      </c>
      <c r="AF37" s="9297">
        <f>VLOOKUP(C37,'Data Products'!$A:$J,10,0)</f>
      </c>
      <c r="AG37" s="9298">
        <f t="shared" si="20"/>
      </c>
      <c r="AH37" s="9299">
        <f t="shared" si="14"/>
      </c>
      <c r="AI37" s="9300"/>
      <c r="AJ37" s="9316"/>
      <c r="AK37" s="9316"/>
      <c r="AL37" s="9317"/>
      <c r="AM37" s="9316"/>
      <c r="AN37" s="9316"/>
    </row>
    <row r="38">
      <c r="A38" s="9287">
        <v>36</v>
      </c>
      <c r="B38" s="9287" t="s">
        <v>11421</v>
      </c>
      <c r="C38" s="9287" t="s">
        <v>11473</v>
      </c>
      <c r="D38" s="9288">
        <v>2703</v>
      </c>
      <c r="E38" s="9288">
        <v>2703</v>
      </c>
      <c r="F38" s="9288"/>
      <c r="G38" s="9289">
        <f>VLOOKUP(C38,'Data Products'!$A:$B,2,0)</f>
      </c>
      <c r="H38" s="9290">
        <f t="shared" si="9"/>
      </c>
      <c r="I38" s="9291">
        <v>45520</v>
      </c>
      <c r="J38" s="9292">
        <f t="shared" si="4"/>
      </c>
      <c r="K38" s="9288">
        <v>50</v>
      </c>
      <c r="L38" s="9288">
        <v>61</v>
      </c>
      <c r="M38" s="9288">
        <v>150</v>
      </c>
      <c r="N38" s="9288">
        <v>300</v>
      </c>
      <c r="O38" s="9287" t="s">
        <v>11472</v>
      </c>
      <c r="P38" s="9288">
        <v>0</v>
      </c>
      <c r="Q38" s="9288">
        <v>0</v>
      </c>
      <c r="R38" s="9288">
        <v>1568</v>
      </c>
      <c r="S38" s="9288">
        <v>1568</v>
      </c>
      <c r="T38" s="9288">
        <v>1135</v>
      </c>
      <c r="U38" s="9288">
        <v>1135</v>
      </c>
      <c r="V38" s="9288">
        <v>0</v>
      </c>
      <c r="W38" s="9288">
        <v>0</v>
      </c>
      <c r="X38" s="9288">
        <v>0</v>
      </c>
      <c r="Y38" s="9288">
        <v>0</v>
      </c>
      <c r="Z38" s="9288">
        <v>0</v>
      </c>
      <c r="AA38" s="9288">
        <v>0</v>
      </c>
      <c r="AB38" s="9293">
        <f t="shared" si="0"/>
      </c>
      <c r="AC38" s="9294">
        <f t="shared" si="18"/>
      </c>
      <c r="AD38" s="9295">
        <f t="shared" si="12"/>
      </c>
      <c r="AE38" s="9296">
        <f t="shared" si="6"/>
      </c>
      <c r="AF38" s="9297">
        <f>VLOOKUP(C38,'Data Products'!$A:$J,10,0)</f>
      </c>
      <c r="AG38" s="9298">
        <f t="shared" si="20"/>
      </c>
      <c r="AH38" s="9299">
        <f t="shared" si="14"/>
      </c>
      <c r="AI38" s="9300"/>
      <c r="AJ38" s="9301"/>
      <c r="AK38" s="9301"/>
      <c r="AL38" s="9314"/>
      <c r="AM38" s="9301"/>
      <c r="AN38" s="9301"/>
    </row>
    <row r="39">
      <c r="A39" s="9287">
        <v>37</v>
      </c>
      <c r="B39" s="9287" t="s">
        <v>11474</v>
      </c>
      <c r="C39" s="9287" t="s">
        <v>11475</v>
      </c>
      <c r="D39" s="9288">
        <v>2062</v>
      </c>
      <c r="E39" s="9288">
        <v>2062</v>
      </c>
      <c r="F39" s="9288"/>
      <c r="G39" s="9289">
        <f>VLOOKUP(C39,'Data Products'!$A:$B,2,0)</f>
      </c>
      <c r="H39" s="9290">
        <f t="shared" si="9"/>
      </c>
      <c r="I39" s="9291">
        <v>45558</v>
      </c>
      <c r="J39" s="9292">
        <f t="shared" si="4"/>
      </c>
      <c r="K39" s="9288">
        <v>0</v>
      </c>
      <c r="L39" s="9288">
        <v>0</v>
      </c>
      <c r="M39" s="9288">
        <v>500</v>
      </c>
      <c r="N39" s="9288">
        <v>1000</v>
      </c>
      <c r="O39" s="9287" t="s">
        <v>11476</v>
      </c>
      <c r="P39" s="9288">
        <v>0</v>
      </c>
      <c r="Q39" s="9288">
        <v>0</v>
      </c>
      <c r="R39" s="9288">
        <v>1289</v>
      </c>
      <c r="S39" s="9288">
        <v>1289</v>
      </c>
      <c r="T39" s="9288">
        <v>773</v>
      </c>
      <c r="U39" s="9288">
        <v>773</v>
      </c>
      <c r="V39" s="9288">
        <v>0</v>
      </c>
      <c r="W39" s="9288">
        <v>0</v>
      </c>
      <c r="X39" s="9288">
        <v>0</v>
      </c>
      <c r="Y39" s="9288">
        <v>0</v>
      </c>
      <c r="Z39" s="9288">
        <v>0</v>
      </c>
      <c r="AA39" s="9288">
        <v>0</v>
      </c>
      <c r="AB39" s="9293">
        <f t="shared" si="0"/>
      </c>
      <c r="AC39" s="9303">
        <f t="shared" si="18"/>
      </c>
      <c r="AD39" s="9295">
        <f t="shared" si="12"/>
      </c>
      <c r="AE39" s="9304">
        <f t="shared" si="6"/>
      </c>
      <c r="AF39" s="9297">
        <f>VLOOKUP(C39,'Data Products'!$A:$J,10,0)</f>
      </c>
      <c r="AG39" s="9298">
        <f t="shared" si="20"/>
      </c>
      <c r="AH39" s="9299">
        <f t="shared" si="14"/>
      </c>
      <c r="AI39" s="9318" t="s">
        <v>11477</v>
      </c>
      <c r="AJ39" s="9301"/>
      <c r="AK39" s="9301"/>
      <c r="AL39" s="9314"/>
      <c r="AM39" s="9301"/>
      <c r="AN39" s="9301"/>
    </row>
    <row customHeight="true" hidden="true" ht="18" r="40">
      <c r="A40" s="9287">
        <v>38</v>
      </c>
      <c r="B40" s="9287" t="s">
        <v>11424</v>
      </c>
      <c r="C40" s="9287" t="s">
        <v>11478</v>
      </c>
      <c r="D40" s="9288">
        <v>0</v>
      </c>
      <c r="E40" s="9288">
        <v>0</v>
      </c>
      <c r="F40" s="9288"/>
      <c r="G40" s="9289">
        <f>VLOOKUP(C40,'Data Products'!$A:$B,2,0)</f>
      </c>
      <c r="H40" s="9290">
        <f t="shared" si="9"/>
      </c>
      <c r="I40" s="9291">
        <v>45630</v>
      </c>
      <c r="J40" s="9292">
        <f t="shared" si="4"/>
      </c>
      <c r="K40" s="9288">
        <v>0</v>
      </c>
      <c r="L40" s="9288">
        <v>0</v>
      </c>
      <c r="M40" s="9288">
        <v>0</v>
      </c>
      <c r="N40" s="9288">
        <v>0</v>
      </c>
      <c r="O40" s="9287" t="s">
        <v>11479</v>
      </c>
      <c r="P40" s="9288">
        <v>0</v>
      </c>
      <c r="Q40" s="9288">
        <v>0</v>
      </c>
      <c r="R40" s="9288">
        <v>0</v>
      </c>
      <c r="S40" s="9288">
        <v>0</v>
      </c>
      <c r="T40" s="9288">
        <v>0</v>
      </c>
      <c r="U40" s="9288">
        <v>0</v>
      </c>
      <c r="V40" s="9288">
        <v>0</v>
      </c>
      <c r="W40" s="9288">
        <v>0</v>
      </c>
      <c r="X40" s="9288">
        <v>0</v>
      </c>
      <c r="Y40" s="9288">
        <v>0</v>
      </c>
      <c r="Z40" s="9288">
        <v>0</v>
      </c>
      <c r="AA40" s="9288">
        <v>0</v>
      </c>
      <c r="AB40" s="9293">
        <f t="shared" si="0"/>
      </c>
      <c r="AC40" s="9303">
        <f t="shared" si="18"/>
      </c>
      <c r="AD40" s="9295">
        <f t="shared" si="12"/>
      </c>
      <c r="AE40" s="9304">
        <f t="shared" si="6"/>
      </c>
      <c r="AF40" s="9297">
        <f>VLOOKUP(C40,'Data Products'!$A:$J,10,0)</f>
      </c>
      <c r="AG40" s="9298">
        <f t="shared" si="20"/>
      </c>
      <c r="AH40" s="9299">
        <f t="shared" si="14"/>
      </c>
      <c r="AI40" s="9300"/>
      <c r="AJ40" s="9301"/>
      <c r="AK40" s="9301"/>
      <c r="AL40" s="9314"/>
      <c r="AM40" s="9301"/>
      <c r="AN40" s="9301"/>
    </row>
    <row customHeight="true" hidden="true" ht="18" r="41">
      <c r="A41" s="9287">
        <v>39</v>
      </c>
      <c r="B41" s="9287" t="s">
        <v>11424</v>
      </c>
      <c r="C41" s="9287" t="s">
        <v>11480</v>
      </c>
      <c r="D41" s="9288">
        <v>0</v>
      </c>
      <c r="E41" s="9288">
        <v>0</v>
      </c>
      <c r="F41" s="9288"/>
      <c r="G41" s="9289">
        <f>VLOOKUP(C41,'Data Products'!$A:$B,2,0)</f>
      </c>
      <c r="H41" s="9319">
        <f t="shared" si="9"/>
      </c>
      <c r="I41" s="9291">
        <v>45630</v>
      </c>
      <c r="J41" s="9292">
        <f t="shared" si="4"/>
      </c>
      <c r="K41" s="9288">
        <v>0</v>
      </c>
      <c r="L41" s="9288">
        <v>0</v>
      </c>
      <c r="M41" s="9288">
        <v>0</v>
      </c>
      <c r="N41" s="9288">
        <v>0</v>
      </c>
      <c r="O41" s="9287" t="s">
        <v>11479</v>
      </c>
      <c r="P41" s="9288">
        <v>0</v>
      </c>
      <c r="Q41" s="9288">
        <v>0</v>
      </c>
      <c r="R41" s="9288">
        <v>0</v>
      </c>
      <c r="S41" s="9288">
        <v>0</v>
      </c>
      <c r="T41" s="9288">
        <v>0</v>
      </c>
      <c r="U41" s="9288">
        <v>0</v>
      </c>
      <c r="V41" s="9288">
        <v>0</v>
      </c>
      <c r="W41" s="9288">
        <v>0</v>
      </c>
      <c r="X41" s="9288">
        <v>0</v>
      </c>
      <c r="Y41" s="9288">
        <v>0</v>
      </c>
      <c r="Z41" s="9288">
        <v>0</v>
      </c>
      <c r="AA41" s="9288">
        <v>0</v>
      </c>
      <c r="AB41" s="9293">
        <f t="shared" si="0"/>
      </c>
      <c r="AC41" s="9308">
        <f t="shared" si="18"/>
      </c>
      <c r="AD41" s="9295">
        <f t="shared" si="12"/>
      </c>
      <c r="AE41" s="9309">
        <f t="shared" si="6"/>
      </c>
      <c r="AF41" s="9297">
        <f>VLOOKUP(C41,'Data Products'!$A:$J,10,0)</f>
      </c>
      <c r="AG41" s="9298">
        <f t="shared" si="20"/>
      </c>
      <c r="AH41" s="9299">
        <f t="shared" si="14"/>
      </c>
      <c r="AI41" s="9320"/>
      <c r="AJ41" s="9321"/>
      <c r="AK41" s="9321"/>
      <c r="AL41" s="9322"/>
      <c r="AM41" s="9321"/>
      <c r="AN41" s="9321"/>
    </row>
    <row customHeight="true" hidden="true" ht="18" r="42">
      <c r="A42" s="9287">
        <v>40</v>
      </c>
      <c r="B42" s="9287" t="s">
        <v>11424</v>
      </c>
      <c r="C42" s="9287" t="s">
        <v>11481</v>
      </c>
      <c r="D42" s="9288">
        <v>0</v>
      </c>
      <c r="E42" s="9288">
        <v>0</v>
      </c>
      <c r="F42" s="9288"/>
      <c r="G42" s="9289">
        <f>VLOOKUP(C42,'Data Products'!$A:$B,2,0)</f>
      </c>
      <c r="H42" s="9319">
        <f t="shared" si="9"/>
      </c>
      <c r="I42" s="9291">
        <v>45630</v>
      </c>
      <c r="J42" s="9292">
        <f t="shared" si="4"/>
      </c>
      <c r="K42" s="9288">
        <v>0</v>
      </c>
      <c r="L42" s="9288">
        <v>0</v>
      </c>
      <c r="M42" s="9288">
        <v>0</v>
      </c>
      <c r="N42" s="9288">
        <v>0</v>
      </c>
      <c r="O42" s="9287" t="s">
        <v>11479</v>
      </c>
      <c r="P42" s="9288">
        <v>0</v>
      </c>
      <c r="Q42" s="9288">
        <v>0</v>
      </c>
      <c r="R42" s="9288">
        <v>0</v>
      </c>
      <c r="S42" s="9288">
        <v>0</v>
      </c>
      <c r="T42" s="9288">
        <v>0</v>
      </c>
      <c r="U42" s="9288">
        <v>0</v>
      </c>
      <c r="V42" s="9288">
        <v>0</v>
      </c>
      <c r="W42" s="9288">
        <v>0</v>
      </c>
      <c r="X42" s="9288">
        <v>0</v>
      </c>
      <c r="Y42" s="9288">
        <v>0</v>
      </c>
      <c r="Z42" s="9288">
        <v>0</v>
      </c>
      <c r="AA42" s="9288">
        <v>0</v>
      </c>
      <c r="AB42" s="9293">
        <f t="shared" si="0"/>
      </c>
      <c r="AC42" s="9303">
        <f t="shared" si="18"/>
      </c>
      <c r="AD42" s="9295">
        <f t="shared" si="12"/>
      </c>
      <c r="AE42" s="9304">
        <f t="shared" si="6"/>
      </c>
      <c r="AF42" s="9297">
        <f>VLOOKUP(C42,'Data Products'!$A:$J,10,0)</f>
      </c>
      <c r="AG42" s="9298">
        <f t="shared" si="20"/>
      </c>
      <c r="AH42" s="9299">
        <f t="shared" si="14"/>
      </c>
      <c r="AI42" s="9323"/>
      <c r="AJ42" s="9324"/>
      <c r="AK42" s="9324"/>
      <c r="AL42" s="9323"/>
      <c r="AM42" s="9324"/>
      <c r="AN42" s="9324"/>
    </row>
    <row r="43">
      <c r="A43" s="9287">
        <v>41</v>
      </c>
      <c r="B43" s="9287" t="s">
        <v>11416</v>
      </c>
      <c r="C43" s="9287" t="s">
        <v>11482</v>
      </c>
      <c r="D43" s="9288">
        <v>228</v>
      </c>
      <c r="E43" s="9288">
        <v>228</v>
      </c>
      <c r="F43" s="9325"/>
      <c r="G43" s="9289">
        <f>VLOOKUP(C43,'Data Products'!$A:$B,2,0)</f>
      </c>
      <c r="H43" s="9319">
        <f t="shared" si="9"/>
      </c>
      <c r="I43" s="9291">
        <v>45898</v>
      </c>
      <c r="J43" s="9292">
        <f t="shared" si="4"/>
      </c>
      <c r="K43" s="9288">
        <v>8</v>
      </c>
      <c r="L43" s="9288">
        <v>8</v>
      </c>
      <c r="M43" s="9288">
        <v>0</v>
      </c>
      <c r="N43" s="9288">
        <v>0</v>
      </c>
      <c r="O43" s="9287" t="s">
        <v>11483</v>
      </c>
      <c r="P43" s="9288">
        <v>0</v>
      </c>
      <c r="Q43" s="9288">
        <v>0</v>
      </c>
      <c r="R43" s="9288">
        <v>130</v>
      </c>
      <c r="S43" s="9288">
        <v>130</v>
      </c>
      <c r="T43" s="9288">
        <v>98</v>
      </c>
      <c r="U43" s="9288">
        <v>98</v>
      </c>
      <c r="V43" s="9288">
        <v>0</v>
      </c>
      <c r="W43" s="9288">
        <v>0</v>
      </c>
      <c r="X43" s="9288">
        <v>0</v>
      </c>
      <c r="Y43" s="9288">
        <v>0</v>
      </c>
      <c r="Z43" s="9288">
        <v>0</v>
      </c>
      <c r="AA43" s="9288">
        <v>0</v>
      </c>
      <c r="AB43" s="9293">
        <f t="shared" si="0"/>
      </c>
      <c r="AC43" s="9312">
        <f t="shared" si="18"/>
      </c>
      <c r="AD43" s="9295">
        <f t="shared" si="12"/>
      </c>
      <c r="AE43" s="9313">
        <f t="shared" si="6"/>
      </c>
      <c r="AF43" s="9297">
        <f>VLOOKUP(C43,'Data Products'!$A:$J,10,0)</f>
      </c>
      <c r="AG43" s="9298">
        <f t="shared" si="20"/>
      </c>
      <c r="AH43" s="9299">
        <f t="shared" si="14"/>
      </c>
      <c r="AI43" s="9326" t="s">
        <v>11484</v>
      </c>
      <c r="AJ43" s="9324"/>
      <c r="AK43" s="9324"/>
      <c r="AL43" s="9323"/>
      <c r="AM43" s="9324"/>
      <c r="AN43" s="9324"/>
    </row>
    <row customHeight="true" ht="18" r="44">
      <c r="A44" s="9287">
        <v>42</v>
      </c>
      <c r="B44" s="9287" t="s">
        <v>11421</v>
      </c>
      <c r="C44" s="9287" t="s">
        <v>11485</v>
      </c>
      <c r="D44" s="9307">
        <v>1891</v>
      </c>
      <c r="E44" s="9307">
        <v>1888</v>
      </c>
      <c r="F44" s="9325"/>
      <c r="G44" s="9289">
        <f>VLOOKUP(C44,'Data Products'!$A:$B,2,0)</f>
      </c>
      <c r="H44" s="9319">
        <f t="shared" si="9"/>
      </c>
      <c r="I44" s="9327">
        <v>46030</v>
      </c>
      <c r="J44" s="9292">
        <f t="shared" si="4"/>
      </c>
      <c r="K44" s="9307">
        <v>79</v>
      </c>
      <c r="L44" s="9307">
        <v>117</v>
      </c>
      <c r="M44" s="9288">
        <v>0</v>
      </c>
      <c r="N44" s="9288">
        <v>0</v>
      </c>
      <c r="O44" s="9287" t="s">
        <v>11486</v>
      </c>
      <c r="P44" s="9288">
        <v>0</v>
      </c>
      <c r="Q44" s="9288">
        <v>0</v>
      </c>
      <c r="R44" s="9288">
        <v>916</v>
      </c>
      <c r="S44" s="9288">
        <v>914</v>
      </c>
      <c r="T44" s="9288">
        <v>975</v>
      </c>
      <c r="U44" s="9288">
        <v>974</v>
      </c>
      <c r="V44" s="9288">
        <v>0</v>
      </c>
      <c r="W44" s="9288">
        <v>0</v>
      </c>
      <c r="X44" s="9288">
        <v>0</v>
      </c>
      <c r="Y44" s="9288">
        <v>0</v>
      </c>
      <c r="Z44" s="9288">
        <v>0</v>
      </c>
      <c r="AA44" s="9288">
        <v>0</v>
      </c>
      <c r="AB44" s="9293">
        <f t="shared" si="0"/>
      </c>
      <c r="AC44" s="9312">
        <f t="shared" si="18"/>
      </c>
      <c r="AD44" s="9295">
        <f t="shared" si="12"/>
      </c>
      <c r="AE44" s="9313">
        <f t="shared" si="6"/>
      </c>
      <c r="AF44" s="9297">
        <f>VLOOKUP(C44,'Data Products'!$A:$J,10,0)</f>
      </c>
      <c r="AG44" s="9298">
        <f t="shared" si="20"/>
      </c>
      <c r="AH44" s="9299">
        <f t="shared" si="14"/>
      </c>
      <c r="AI44" s="9326"/>
      <c r="AJ44" s="9324"/>
      <c r="AK44" s="9324"/>
      <c r="AL44" s="9323"/>
      <c r="AM44" s="9324"/>
      <c r="AN44" s="9324"/>
    </row>
    <row r="45">
      <c r="A45" s="9328"/>
      <c r="B45" s="9329"/>
      <c r="C45" s="9328"/>
      <c r="D45" s="9328"/>
      <c r="E45" s="9328"/>
      <c r="F45" s="9328"/>
      <c r="G45" s="9328"/>
      <c r="H45" s="9328"/>
      <c r="I45" s="9328"/>
      <c r="J45" s="9330"/>
      <c r="K45" s="9325"/>
      <c r="L45" s="9325" t="s">
        <v>11487</v>
      </c>
      <c r="M45" s="9325"/>
      <c r="N45" s="9325"/>
      <c r="O45" s="9325"/>
      <c r="P45" s="9325"/>
      <c r="Q45" s="9325"/>
      <c r="R45" s="9325"/>
      <c r="S45" s="9325"/>
      <c r="T45" s="9325"/>
      <c r="U45" s="9325"/>
      <c r="V45" s="9325"/>
      <c r="W45" s="9325"/>
      <c r="X45" s="9325"/>
      <c r="Y45" s="9325"/>
      <c r="Z45" s="9325"/>
      <c r="AA45" s="9325"/>
      <c r="AB45" s="9325"/>
      <c r="AC45" s="9325"/>
      <c r="AD45" s="9325"/>
      <c r="AE45" s="9331" t="s">
        <v>11488</v>
      </c>
      <c r="AF45" s="9332"/>
      <c r="AG45" s="9332">
        <f>SUM(AG3:AG43)</f>
      </c>
      <c r="AH45" s="9333"/>
      <c r="AI45" s="9334"/>
      <c r="AJ45" s="9335"/>
      <c r="AK45" s="9335"/>
      <c r="AL45" s="9334"/>
      <c r="AM45" s="9335"/>
      <c r="AN45" s="9335"/>
    </row>
    <row r="46">
      <c r="A46" s="9325"/>
      <c r="B46" s="9329"/>
      <c r="C46" s="9329"/>
      <c r="D46" s="9325"/>
      <c r="E46" s="9325"/>
      <c r="F46" s="9325"/>
      <c r="G46" s="9329"/>
      <c r="H46" s="9330"/>
      <c r="I46" s="9330"/>
      <c r="J46" s="9330"/>
      <c r="K46" s="9325"/>
      <c r="L46" s="9325"/>
      <c r="M46" s="9325"/>
      <c r="N46" s="9325"/>
      <c r="O46" s="9325"/>
      <c r="P46" s="9325"/>
      <c r="Q46" s="9325"/>
      <c r="R46" s="9325"/>
      <c r="S46" s="9325"/>
      <c r="T46" s="9325"/>
      <c r="U46" s="9325"/>
      <c r="V46" s="9325"/>
      <c r="W46" s="9325"/>
      <c r="X46" s="9325"/>
      <c r="Y46" s="9325"/>
      <c r="Z46" s="9325"/>
      <c r="AA46" s="9325"/>
      <c r="AB46" s="9325"/>
      <c r="AC46" s="9325"/>
      <c r="AD46" s="9325"/>
      <c r="AE46" s="9336" t="s">
        <v>11489</v>
      </c>
      <c r="AF46" s="9337">
        <f t="shared" ref="AF46:AF49" si="2">AG46/$AG$45</f>
      </c>
      <c r="AG46" s="9338">
        <f t="shared" ref="AG46:AG49" si="17">SUMIFS($AG$3:$AG$43,$AE$3:$AE$43,AE46)</f>
      </c>
      <c r="AH46" s="9339"/>
      <c r="AI46" s="9334"/>
      <c r="AJ46" s="9335"/>
      <c r="AK46" s="9335"/>
      <c r="AL46" s="9334"/>
      <c r="AM46" s="9335"/>
      <c r="AN46" s="9335"/>
    </row>
    <row r="47">
      <c r="A47" s="9325"/>
      <c r="B47" s="9329"/>
      <c r="C47" s="9329"/>
      <c r="D47" s="9325"/>
      <c r="E47" s="9325"/>
      <c r="F47" s="9325"/>
      <c r="G47" s="9329"/>
      <c r="H47" s="9330"/>
      <c r="I47" s="9330"/>
      <c r="J47" s="9330"/>
      <c r="K47" s="9325"/>
      <c r="L47" s="9325"/>
      <c r="M47" s="9325"/>
      <c r="N47" s="9325"/>
      <c r="O47" s="9325"/>
      <c r="P47" s="9325"/>
      <c r="Q47" s="9325"/>
      <c r="R47" s="9325"/>
      <c r="S47" s="9325"/>
      <c r="T47" s="9325"/>
      <c r="U47" s="9325"/>
      <c r="V47" s="9325"/>
      <c r="W47" s="9325"/>
      <c r="X47" s="9325"/>
      <c r="Y47" s="9325"/>
      <c r="Z47" s="9325"/>
      <c r="AA47" s="9325"/>
      <c r="AB47" s="9325"/>
      <c r="AC47" s="9325"/>
      <c r="AD47" s="9325"/>
      <c r="AE47" s="9336" t="s">
        <v>11490</v>
      </c>
      <c r="AF47" s="9337">
        <f t="shared" si="2"/>
      </c>
      <c r="AG47" s="9338">
        <f t="shared" si="17"/>
      </c>
      <c r="AH47" s="9339"/>
      <c r="AI47" s="9334"/>
      <c r="AJ47" s="9335"/>
      <c r="AK47" s="9335"/>
      <c r="AL47" s="9334"/>
      <c r="AM47" s="9335"/>
      <c r="AN47" s="9335"/>
    </row>
    <row r="48">
      <c r="A48" s="9325"/>
      <c r="B48" s="9329"/>
      <c r="C48" s="9329"/>
      <c r="D48" s="9325"/>
      <c r="E48" s="9325"/>
      <c r="F48" s="9325"/>
      <c r="G48" s="9329"/>
      <c r="H48" s="9330"/>
      <c r="I48" s="9330"/>
      <c r="J48" s="9330"/>
      <c r="K48" s="9325"/>
      <c r="L48" s="9325"/>
      <c r="M48" s="9325"/>
      <c r="N48" s="9325"/>
      <c r="O48" s="9325"/>
      <c r="P48" s="9325"/>
      <c r="Q48" s="9325"/>
      <c r="R48" s="9325"/>
      <c r="S48" s="9325"/>
      <c r="T48" s="9325"/>
      <c r="U48" s="9325"/>
      <c r="V48" s="9325"/>
      <c r="W48" s="9325"/>
      <c r="X48" s="9325"/>
      <c r="Y48" s="9325"/>
      <c r="Z48" s="9325"/>
      <c r="AA48" s="9325"/>
      <c r="AB48" s="9325"/>
      <c r="AC48" s="9325"/>
      <c r="AD48" s="9325"/>
      <c r="AE48" s="9336" t="s">
        <v>11491</v>
      </c>
      <c r="AF48" s="9337">
        <f t="shared" si="2"/>
      </c>
      <c r="AG48" s="9338">
        <f t="shared" si="17"/>
      </c>
      <c r="AH48" s="9339"/>
      <c r="AI48" s="9334"/>
      <c r="AJ48" s="9335"/>
      <c r="AK48" s="9335"/>
      <c r="AL48" s="9334"/>
      <c r="AM48" s="9335"/>
      <c r="AN48" s="9335"/>
    </row>
    <row r="49">
      <c r="A49" s="9325"/>
      <c r="B49" s="9329"/>
      <c r="C49" s="9329"/>
      <c r="D49" s="9325"/>
      <c r="E49" s="9325"/>
      <c r="F49" s="9325"/>
      <c r="G49" s="9329"/>
      <c r="H49" s="9330"/>
      <c r="I49" s="9330"/>
      <c r="J49" s="9330"/>
      <c r="K49" s="9325"/>
      <c r="L49" s="9325"/>
      <c r="M49" s="9325"/>
      <c r="N49" s="9325"/>
      <c r="O49" s="9325"/>
      <c r="P49" s="9325"/>
      <c r="Q49" s="9325"/>
      <c r="R49" s="9325"/>
      <c r="S49" s="9325"/>
      <c r="T49" s="9325"/>
      <c r="U49" s="9325"/>
      <c r="V49" s="9325"/>
      <c r="W49" s="9325"/>
      <c r="X49" s="9325"/>
      <c r="Y49" s="9325"/>
      <c r="Z49" s="9325"/>
      <c r="AA49" s="9325"/>
      <c r="AB49" s="9325"/>
      <c r="AC49" s="9325"/>
      <c r="AD49" s="9325"/>
      <c r="AE49" s="9336" t="s">
        <v>11492</v>
      </c>
      <c r="AF49" s="9337">
        <f t="shared" si="2"/>
      </c>
      <c r="AG49" s="9338">
        <f t="shared" si="17"/>
      </c>
      <c r="AH49" s="9339"/>
      <c r="AI49" s="9334"/>
      <c r="AJ49" s="9335"/>
      <c r="AK49" s="9335"/>
      <c r="AL49" s="9334"/>
      <c r="AM49" s="9335"/>
      <c r="AN49" s="9335"/>
    </row>
    <row r="50">
      <c r="A50" s="9325"/>
      <c r="B50" s="9329"/>
      <c r="C50" s="9329"/>
      <c r="D50" s="9325"/>
      <c r="E50" s="9325"/>
      <c r="F50" s="9325"/>
      <c r="G50" s="9329"/>
      <c r="H50" s="9330"/>
      <c r="I50" s="9330"/>
      <c r="J50" s="9330"/>
      <c r="K50" s="9325"/>
      <c r="L50" s="9325"/>
      <c r="M50" s="9325"/>
      <c r="N50" s="9325"/>
      <c r="O50" s="9325"/>
      <c r="P50" s="9325"/>
      <c r="Q50" s="9325"/>
      <c r="R50" s="9325"/>
      <c r="S50" s="9325"/>
      <c r="T50" s="9325"/>
      <c r="U50" s="9325"/>
      <c r="V50" s="9325"/>
      <c r="W50" s="9325"/>
      <c r="X50" s="9325"/>
      <c r="Y50" s="9325"/>
      <c r="Z50" s="9325"/>
      <c r="AA50" s="9325"/>
      <c r="AB50" s="9325"/>
      <c r="AC50" s="9325"/>
      <c r="AD50" s="9325"/>
      <c r="AE50" s="9336" t="s">
        <v>11405</v>
      </c>
      <c r="AF50" s="9340">
        <f>AVERAGE(AH3:AH43)/AVERAGE(D3:D43)</f>
      </c>
      <c r="AG50" s="9338">
        <f>SUMIF($H$3:$H$43,"&lt;90",$AG$3:$AG$43)</f>
      </c>
      <c r="AH50" s="9341"/>
      <c r="AI50" s="9334"/>
      <c r="AJ50" s="9335"/>
      <c r="AK50" s="9335"/>
      <c r="AL50" s="9334"/>
      <c r="AM50" s="9335"/>
      <c r="AN50" s="9335"/>
    </row>
    <row r="51">
      <c r="A51" s="9325"/>
      <c r="B51" s="9329"/>
      <c r="C51" s="9329"/>
      <c r="D51" s="9325"/>
      <c r="E51" s="9325"/>
      <c r="F51" s="9325"/>
      <c r="G51" s="9329"/>
      <c r="H51" s="9330"/>
      <c r="I51" s="9330"/>
      <c r="J51" s="9330"/>
      <c r="K51" s="9325"/>
      <c r="L51" s="9325"/>
      <c r="M51" s="9325"/>
      <c r="N51" s="9325"/>
      <c r="O51" s="9325"/>
      <c r="P51" s="9325"/>
      <c r="Q51" s="9325"/>
      <c r="R51" s="9325"/>
      <c r="S51" s="9325"/>
      <c r="T51" s="9325"/>
      <c r="U51" s="9325"/>
      <c r="V51" s="9325"/>
      <c r="W51" s="9325"/>
      <c r="X51" s="9325"/>
      <c r="Y51" s="9325"/>
      <c r="Z51" s="9325"/>
      <c r="AA51" s="9325"/>
      <c r="AB51" s="9325"/>
      <c r="AC51" s="9325"/>
      <c r="AD51" s="9325"/>
      <c r="AE51" s="9325"/>
      <c r="AF51" s="9341"/>
      <c r="AG51" s="9341"/>
      <c r="AH51" s="9341"/>
      <c r="AI51" s="9334"/>
      <c r="AJ51" s="9335"/>
      <c r="AK51" s="9335"/>
      <c r="AL51" s="9334"/>
      <c r="AM51" s="9335"/>
      <c r="AN51" s="9335"/>
    </row>
    <row r="52">
      <c r="A52" s="9282" t="s">
        <v>11493</v>
      </c>
      <c r="B52" s="9282" t="s">
        <v>11380</v>
      </c>
      <c r="C52" s="9282" t="s">
        <v>11381</v>
      </c>
      <c r="D52" s="9282" t="s">
        <v>11382</v>
      </c>
      <c r="E52" s="9282"/>
      <c r="F52" s="9282" t="s">
        <v>11494</v>
      </c>
      <c r="G52" s="9342" t="s">
        <v>11384</v>
      </c>
      <c r="H52" s="9343" t="s">
        <v>11385</v>
      </c>
      <c r="I52" s="9281" t="s">
        <v>11386</v>
      </c>
      <c r="J52" s="9281" t="s">
        <v>11387</v>
      </c>
      <c r="K52" s="9282" t="s">
        <v>11388</v>
      </c>
      <c r="L52" s="9282" t="s">
        <v>11389</v>
      </c>
      <c r="M52" s="9282" t="s">
        <v>11495</v>
      </c>
      <c r="N52" s="9282" t="s">
        <v>11496</v>
      </c>
      <c r="O52" s="9282" t="s">
        <v>11392</v>
      </c>
      <c r="P52" s="9344"/>
      <c r="Q52" s="9344"/>
      <c r="R52" s="9344"/>
      <c r="S52" s="9344"/>
      <c r="T52" s="9344"/>
      <c r="U52" s="9344"/>
      <c r="V52" s="9344"/>
      <c r="W52" s="9344"/>
      <c r="X52" s="9344"/>
      <c r="Y52" s="9344"/>
      <c r="Z52" s="9344"/>
      <c r="AA52" s="9344"/>
      <c r="AB52" s="9345" t="s">
        <v>11399</v>
      </c>
      <c r="AC52" s="9343" t="s">
        <v>11400</v>
      </c>
      <c r="AD52" s="9343" t="s">
        <v>11497</v>
      </c>
      <c r="AE52" s="9343" t="s">
        <v>11498</v>
      </c>
      <c r="AF52" s="9346" t="s">
        <v>11403</v>
      </c>
      <c r="AG52" s="9346" t="s">
        <v>11404</v>
      </c>
      <c r="AH52" s="9281" t="s">
        <v>11405</v>
      </c>
      <c r="AI52" s="9343" t="s">
        <v>11406</v>
      </c>
      <c r="AJ52" s="9281" t="s">
        <v>11407</v>
      </c>
      <c r="AK52" s="9282" t="s">
        <v>11408</v>
      </c>
      <c r="AL52" s="9282" t="s">
        <v>11499</v>
      </c>
      <c r="AM52" s="9282" t="s">
        <v>11410</v>
      </c>
      <c r="AN52" s="9282" t="s">
        <v>11411</v>
      </c>
    </row>
    <row r="53">
      <c r="A53" s="9282" t="s">
        <v>11412</v>
      </c>
      <c r="B53" s="9282"/>
      <c r="C53" s="9282"/>
      <c r="D53" s="9282" t="s">
        <v>11413</v>
      </c>
      <c r="E53" s="9286" t="s">
        <v>11414</v>
      </c>
      <c r="F53" s="9282"/>
      <c r="G53" s="9347"/>
      <c r="H53" s="9343"/>
      <c r="I53" s="9281"/>
      <c r="J53" s="9281"/>
      <c r="K53" s="9282" t="s">
        <v>11415</v>
      </c>
      <c r="L53" s="9282" t="s">
        <v>11415</v>
      </c>
      <c r="M53" s="9282"/>
      <c r="N53" s="9282"/>
      <c r="O53" s="9282"/>
      <c r="P53" s="9344"/>
      <c r="Q53" s="9344"/>
      <c r="R53" s="9344"/>
      <c r="S53" s="9344"/>
      <c r="T53" s="9344"/>
      <c r="U53" s="9344"/>
      <c r="V53" s="9344"/>
      <c r="W53" s="9344"/>
      <c r="X53" s="9344"/>
      <c r="Y53" s="9344"/>
      <c r="Z53" s="9344"/>
      <c r="AA53" s="9344"/>
      <c r="AB53" s="9345"/>
      <c r="AC53" s="9343"/>
      <c r="AD53" s="9343"/>
      <c r="AE53" s="9343"/>
      <c r="AF53" s="9346"/>
      <c r="AG53" s="9346"/>
      <c r="AH53" s="9281"/>
      <c r="AI53" s="9343"/>
      <c r="AJ53" s="9281"/>
      <c r="AK53" s="9282"/>
      <c r="AL53" s="9282"/>
      <c r="AM53" s="9282"/>
      <c r="AN53" s="9282"/>
    </row>
    <row r="54">
      <c r="A54" s="9348">
        <v>1</v>
      </c>
      <c r="B54" s="9287" t="s">
        <v>11421</v>
      </c>
      <c r="C54" s="9287" t="s">
        <v>11500</v>
      </c>
      <c r="D54" s="9288">
        <v>9667</v>
      </c>
      <c r="E54" s="9302">
        <v>9667</v>
      </c>
      <c r="F54" s="9349"/>
      <c r="G54" s="9350">
        <f>VLOOKUP(C54,'Data Products'!$A:$J,2,0)</f>
      </c>
      <c r="H54" s="9351">
        <f t="shared" ref="H54:H78" si="10">IFERROR(G54-TODAY(),"")</f>
      </c>
      <c r="I54" s="9291">
        <v>45840</v>
      </c>
      <c r="J54" s="9292">
        <f t="shared" ref="J54:J125" si="5">TODAY()-I54</f>
      </c>
      <c r="K54" s="9307">
        <v>2617</v>
      </c>
      <c r="L54" s="9352">
        <v>11681</v>
      </c>
      <c r="M54" s="9288">
        <v>6000</v>
      </c>
      <c r="N54" s="9288">
        <v>12000</v>
      </c>
      <c r="O54" s="9287" t="s">
        <v>11426</v>
      </c>
      <c r="P54" s="9325"/>
      <c r="Q54" s="9325"/>
      <c r="R54" s="9353"/>
      <c r="S54" s="9325"/>
      <c r="T54" s="9325"/>
      <c r="U54" s="9325"/>
      <c r="V54" s="9325"/>
      <c r="W54" s="9325"/>
      <c r="X54" s="9325"/>
      <c r="Y54" s="9325"/>
      <c r="Z54" s="9325"/>
      <c r="AA54" s="9325"/>
      <c r="AB54" s="9354">
        <f t="shared" ref="AB54:AB125" si="1">L54/30</f>
      </c>
      <c r="AC54" s="9308">
        <f t="shared" ref="AC54:AC125" si="19">IFERROR(D54/AB54,"-")</f>
      </c>
      <c r="AD54" s="9295">
        <f t="shared" ref="AD54:AD125" si="13">IFERROR(TODAY()+AC54,"-")</f>
      </c>
      <c r="AE54" s="9309">
        <f t="shared" ref="AE54:AE125" si="7">_xlfn.IFS(AC54="-","Not sold yet",AND(AC54&lt;=150,AC54&gt;60),"Out of stock more than 60 days",AC54&lt;=60,"Out of stock less than 60 days",AC54&gt;=150,"Out of stock more than 150 days")</f>
      </c>
      <c r="AF54" s="9297">
        <f>VLOOKUP(C54,'Data Products'!$A:$J,10,0)</f>
      </c>
      <c r="AG54" s="9298">
        <f t="shared" ref="AG54:AG125" si="21">AF54*D54</f>
      </c>
      <c r="AH54" s="9298"/>
      <c r="AI54" s="9315" t="s">
        <v>11501</v>
      </c>
      <c r="AJ54" s="9300"/>
      <c r="AK54" s="9301"/>
      <c r="AL54" s="9300"/>
      <c r="AM54" s="9301"/>
      <c r="AN54" s="9301"/>
    </row>
    <row customHeight="true" hidden="true" ht="18" r="55">
      <c r="A55" s="9348">
        <v>2</v>
      </c>
      <c r="B55" s="9287" t="s">
        <v>11424</v>
      </c>
      <c r="C55" s="9287" t="s">
        <v>11502</v>
      </c>
      <c r="D55" s="9288">
        <v>0</v>
      </c>
      <c r="E55" s="9302">
        <v>0</v>
      </c>
      <c r="F55" s="9349"/>
      <c r="G55" s="9350">
        <f>VLOOKUP(C55,'Data Products'!$A:$J,2,0)</f>
      </c>
      <c r="H55" s="9351">
        <f t="shared" si="10"/>
      </c>
      <c r="I55" s="9291">
        <v>45376</v>
      </c>
      <c r="J55" s="9292">
        <f t="shared" si="5"/>
      </c>
      <c r="K55" s="9288">
        <v>0</v>
      </c>
      <c r="L55" s="9288">
        <v>0</v>
      </c>
      <c r="M55" s="9288">
        <v>0</v>
      </c>
      <c r="N55" s="9288">
        <v>0</v>
      </c>
      <c r="O55" s="9287" t="s">
        <v>11503</v>
      </c>
      <c r="P55" s="9325"/>
      <c r="Q55" s="9325"/>
      <c r="R55" s="9353"/>
      <c r="S55" s="9325"/>
      <c r="T55" s="9325"/>
      <c r="U55" s="9325"/>
      <c r="V55" s="9325"/>
      <c r="W55" s="9325"/>
      <c r="X55" s="9325"/>
      <c r="Y55" s="9325"/>
      <c r="Z55" s="9325"/>
      <c r="AA55" s="9325"/>
      <c r="AB55" s="9354">
        <f t="shared" si="1"/>
      </c>
      <c r="AC55" s="9303">
        <f t="shared" si="19"/>
      </c>
      <c r="AD55" s="9295">
        <f t="shared" si="13"/>
      </c>
      <c r="AE55" s="9304">
        <f t="shared" si="7"/>
      </c>
      <c r="AF55" s="9297">
        <f>VLOOKUP(C55,'Data Products'!$A:$J,10,0)</f>
      </c>
      <c r="AG55" s="9298">
        <f t="shared" si="21"/>
      </c>
      <c r="AH55" s="9298">
        <f t="shared" ref="AH55:AH90" si="15">IF(H55&lt;=90,D55,0)</f>
      </c>
      <c r="AI55" s="9310"/>
      <c r="AJ55" s="9300"/>
      <c r="AK55" s="9301"/>
      <c r="AL55" s="9300"/>
      <c r="AM55" s="9301"/>
      <c r="AN55" s="9301"/>
    </row>
    <row customHeight="true" hidden="true" ht="18" r="56">
      <c r="A56" s="9348">
        <v>3</v>
      </c>
      <c r="B56" s="9287" t="s">
        <v>11424</v>
      </c>
      <c r="C56" s="9287" t="s">
        <v>11504</v>
      </c>
      <c r="D56" s="9288">
        <v>0</v>
      </c>
      <c r="E56" s="9302">
        <v>0</v>
      </c>
      <c r="F56" s="9349"/>
      <c r="G56" s="9350">
        <f>VLOOKUP(C56,'Data Products'!$A:$J,2,0)</f>
      </c>
      <c r="H56" s="9351">
        <f t="shared" si="10"/>
      </c>
      <c r="I56" s="9327">
        <v>45721</v>
      </c>
      <c r="J56" s="9292">
        <f t="shared" si="5"/>
      </c>
      <c r="K56" s="9288">
        <v>0</v>
      </c>
      <c r="L56" s="9288">
        <v>0</v>
      </c>
      <c r="M56" s="9355" t="s">
        <v>11505</v>
      </c>
      <c r="N56" s="9355" t="s">
        <v>11505</v>
      </c>
      <c r="O56" s="9287" t="s">
        <v>11503</v>
      </c>
      <c r="P56" s="9325"/>
      <c r="Q56" s="9325"/>
      <c r="R56" s="9353"/>
      <c r="S56" s="9325"/>
      <c r="T56" s="9325"/>
      <c r="U56" s="9325"/>
      <c r="V56" s="9325"/>
      <c r="W56" s="9325"/>
      <c r="X56" s="9325"/>
      <c r="Y56" s="9325"/>
      <c r="Z56" s="9325"/>
      <c r="AA56" s="9325"/>
      <c r="AB56" s="9354">
        <f t="shared" si="1"/>
      </c>
      <c r="AC56" s="9303">
        <f t="shared" si="19"/>
      </c>
      <c r="AD56" s="9295">
        <f t="shared" si="13"/>
      </c>
      <c r="AE56" s="9304">
        <f t="shared" si="7"/>
      </c>
      <c r="AF56" s="9297">
        <f>VLOOKUP(C56,'Data Products'!$A:$J,10,0)</f>
      </c>
      <c r="AG56" s="9298">
        <f t="shared" si="21"/>
      </c>
      <c r="AH56" s="9298">
        <f t="shared" si="15"/>
      </c>
      <c r="AI56" s="9310"/>
      <c r="AJ56" s="9300"/>
      <c r="AK56" s="9301"/>
      <c r="AL56" s="9300"/>
      <c r="AM56" s="9301"/>
      <c r="AN56" s="9301"/>
    </row>
    <row customHeight="true" hidden="true" ht="18" r="57">
      <c r="A57" s="9348">
        <v>4</v>
      </c>
      <c r="B57" s="9287" t="s">
        <v>11424</v>
      </c>
      <c r="C57" s="9287" t="s">
        <v>11506</v>
      </c>
      <c r="D57" s="9288">
        <v>0</v>
      </c>
      <c r="E57" s="9302">
        <v>0</v>
      </c>
      <c r="F57" s="9349"/>
      <c r="G57" s="9350">
        <f>VLOOKUP(C57,'Data Products'!$A:$J,2,0)</f>
      </c>
      <c r="H57" s="9351">
        <f t="shared" si="10"/>
      </c>
      <c r="I57" s="9291">
        <v>45460</v>
      </c>
      <c r="J57" s="9292">
        <f t="shared" si="5"/>
      </c>
      <c r="K57" s="9288">
        <v>0</v>
      </c>
      <c r="L57" s="9288">
        <v>0</v>
      </c>
      <c r="M57" s="9288">
        <v>0</v>
      </c>
      <c r="N57" s="9288">
        <v>0</v>
      </c>
      <c r="O57" s="9287" t="s">
        <v>11503</v>
      </c>
      <c r="P57" s="9325"/>
      <c r="Q57" s="9325"/>
      <c r="R57" s="9356"/>
      <c r="S57" s="9325"/>
      <c r="T57" s="9325"/>
      <c r="U57" s="9325"/>
      <c r="V57" s="9325"/>
      <c r="W57" s="9325"/>
      <c r="X57" s="9325"/>
      <c r="Y57" s="9325"/>
      <c r="Z57" s="9325"/>
      <c r="AA57" s="9325"/>
      <c r="AB57" s="9354">
        <f t="shared" si="1"/>
      </c>
      <c r="AC57" s="9303">
        <f t="shared" si="19"/>
      </c>
      <c r="AD57" s="9295">
        <f t="shared" si="13"/>
      </c>
      <c r="AE57" s="9304">
        <f t="shared" si="7"/>
      </c>
      <c r="AF57" s="9297">
        <f>VLOOKUP(C57,'Data Products'!$A:$J,10,0)</f>
      </c>
      <c r="AG57" s="9298">
        <f t="shared" si="21"/>
      </c>
      <c r="AH57" s="9298">
        <f t="shared" si="15"/>
      </c>
      <c r="AI57" s="9300"/>
      <c r="AJ57" s="9301"/>
      <c r="AK57" s="9301"/>
      <c r="AL57" s="9300"/>
      <c r="AM57" s="9301"/>
      <c r="AN57" s="9301"/>
    </row>
    <row customHeight="true" hidden="true" ht="18" r="58">
      <c r="A58" s="9348">
        <v>5</v>
      </c>
      <c r="B58" s="9287" t="s">
        <v>11450</v>
      </c>
      <c r="C58" s="9287" t="s">
        <v>11507</v>
      </c>
      <c r="D58" s="9288">
        <v>0</v>
      </c>
      <c r="E58" s="9302">
        <v>0</v>
      </c>
      <c r="F58" s="9349"/>
      <c r="G58" s="9350">
        <f>VLOOKUP(C58,'Data Products'!$A:$J,2,0)</f>
      </c>
      <c r="H58" s="9351">
        <f t="shared" si="10"/>
      </c>
      <c r="I58" s="9291">
        <v>45667</v>
      </c>
      <c r="J58" s="9292">
        <f t="shared" si="5"/>
      </c>
      <c r="K58" s="9288">
        <v>0</v>
      </c>
      <c r="L58" s="9288">
        <v>0</v>
      </c>
      <c r="M58" s="9288">
        <v>500</v>
      </c>
      <c r="N58" s="9288">
        <v>1000</v>
      </c>
      <c r="O58" s="9357" t="s">
        <v>11434</v>
      </c>
      <c r="P58" s="9325"/>
      <c r="Q58" s="9325"/>
      <c r="R58" s="9353"/>
      <c r="S58" s="9325"/>
      <c r="T58" s="9325"/>
      <c r="U58" s="9325"/>
      <c r="V58" s="9325"/>
      <c r="W58" s="9325"/>
      <c r="X58" s="9325"/>
      <c r="Y58" s="9325"/>
      <c r="Z58" s="9325"/>
      <c r="AA58" s="9325"/>
      <c r="AB58" s="9354">
        <f t="shared" si="1"/>
      </c>
      <c r="AC58" s="9303">
        <f t="shared" si="19"/>
      </c>
      <c r="AD58" s="9295">
        <f t="shared" si="13"/>
      </c>
      <c r="AE58" s="9304">
        <f t="shared" si="7"/>
      </c>
      <c r="AF58" s="9297">
        <f>VLOOKUP(C58,'Data Products'!$A:$J,10,0)</f>
      </c>
      <c r="AG58" s="9298">
        <f t="shared" si="21"/>
      </c>
      <c r="AH58" s="9298">
        <f t="shared" si="15"/>
      </c>
      <c r="AI58" s="9310"/>
      <c r="AJ58" s="9301"/>
      <c r="AK58" s="9301">
        <v>200</v>
      </c>
      <c r="AL58" s="9300"/>
      <c r="AM58" s="9301"/>
      <c r="AN58" s="9301"/>
    </row>
    <row r="59">
      <c r="A59" s="9348">
        <v>6</v>
      </c>
      <c r="B59" s="9287" t="s">
        <v>11424</v>
      </c>
      <c r="C59" s="9287" t="s">
        <v>11508</v>
      </c>
      <c r="D59" s="9288">
        <v>2</v>
      </c>
      <c r="E59" s="9302">
        <v>2</v>
      </c>
      <c r="F59" s="9349"/>
      <c r="G59" s="9350">
        <f>VLOOKUP(C59,'Data Products'!$A:$J,2,0)</f>
      </c>
      <c r="H59" s="9351">
        <f t="shared" si="10"/>
      </c>
      <c r="I59" s="9291">
        <v>45667</v>
      </c>
      <c r="J59" s="9292">
        <f t="shared" si="5"/>
      </c>
      <c r="K59" s="9288">
        <v>0</v>
      </c>
      <c r="L59" s="9288">
        <v>0</v>
      </c>
      <c r="M59" s="9288">
        <v>500</v>
      </c>
      <c r="N59" s="9288">
        <v>1000</v>
      </c>
      <c r="O59" s="9287" t="s">
        <v>11434</v>
      </c>
      <c r="P59" s="9325"/>
      <c r="Q59" s="9325"/>
      <c r="R59" s="9353"/>
      <c r="S59" s="9325"/>
      <c r="T59" s="9325"/>
      <c r="U59" s="9325"/>
      <c r="V59" s="9325"/>
      <c r="W59" s="9325"/>
      <c r="X59" s="9325"/>
      <c r="Y59" s="9325"/>
      <c r="Z59" s="9325"/>
      <c r="AA59" s="9325"/>
      <c r="AB59" s="9354">
        <f t="shared" si="1"/>
      </c>
      <c r="AC59" s="9308">
        <f t="shared" si="19"/>
      </c>
      <c r="AD59" s="9295">
        <f t="shared" si="13"/>
      </c>
      <c r="AE59" s="9309">
        <f t="shared" si="7"/>
      </c>
      <c r="AF59" s="9297">
        <f>VLOOKUP(C59,'Data Products'!$A:$J,10,0)</f>
      </c>
      <c r="AG59" s="9298">
        <f t="shared" si="21"/>
      </c>
      <c r="AH59" s="9298">
        <f t="shared" si="15"/>
      </c>
      <c r="AI59" s="9310"/>
      <c r="AJ59" s="9301"/>
      <c r="AK59" s="9301"/>
      <c r="AL59" s="9300"/>
      <c r="AM59" s="9301"/>
      <c r="AN59" s="9301"/>
    </row>
    <row r="60">
      <c r="A60" s="9348">
        <v>7</v>
      </c>
      <c r="B60" s="9287" t="s">
        <v>11421</v>
      </c>
      <c r="C60" s="9287" t="s">
        <v>11509</v>
      </c>
      <c r="D60" s="9288">
        <v>216</v>
      </c>
      <c r="E60" s="9302">
        <v>216</v>
      </c>
      <c r="F60" s="9349"/>
      <c r="G60" s="9350">
        <f>VLOOKUP(C60,'Data Products'!$A:$J,2,0)</f>
      </c>
      <c r="H60" s="9351">
        <f t="shared" si="10"/>
      </c>
      <c r="I60" s="9291">
        <v>45617</v>
      </c>
      <c r="J60" s="9292">
        <f t="shared" si="5"/>
      </c>
      <c r="K60" s="9288">
        <v>20</v>
      </c>
      <c r="L60" s="9288">
        <v>47</v>
      </c>
      <c r="M60" s="9288">
        <v>300</v>
      </c>
      <c r="N60" s="9288">
        <v>500</v>
      </c>
      <c r="O60" s="9358" t="s">
        <v>11434</v>
      </c>
      <c r="P60" s="9325"/>
      <c r="Q60" s="9325"/>
      <c r="R60" s="9353"/>
      <c r="S60" s="9325"/>
      <c r="T60" s="9325"/>
      <c r="U60" s="9325"/>
      <c r="V60" s="9325"/>
      <c r="W60" s="9325"/>
      <c r="X60" s="9325"/>
      <c r="Y60" s="9325"/>
      <c r="Z60" s="9325"/>
      <c r="AA60" s="9325"/>
      <c r="AB60" s="9354">
        <f t="shared" si="1"/>
      </c>
      <c r="AC60" s="9312">
        <f t="shared" si="19"/>
      </c>
      <c r="AD60" s="9295">
        <f t="shared" si="13"/>
      </c>
      <c r="AE60" s="9313">
        <f t="shared" si="7"/>
      </c>
      <c r="AF60" s="9297">
        <f>VLOOKUP(C60,'Data Products'!$A:$J,10,0)</f>
      </c>
      <c r="AG60" s="9298">
        <f t="shared" si="21"/>
      </c>
      <c r="AH60" s="9298">
        <f t="shared" si="15"/>
      </c>
      <c r="AI60" s="9300"/>
      <c r="AJ60" s="9301"/>
      <c r="AK60" s="9301"/>
      <c r="AL60" s="9300"/>
      <c r="AM60" s="9301"/>
      <c r="AN60" s="9301"/>
    </row>
    <row customHeight="true" hidden="true" ht="18" r="61">
      <c r="A61" s="9348">
        <v>8</v>
      </c>
      <c r="B61" s="9287" t="s">
        <v>11424</v>
      </c>
      <c r="C61" s="9287" t="s">
        <v>11510</v>
      </c>
      <c r="D61" s="9288">
        <v>0</v>
      </c>
      <c r="E61" s="9302">
        <v>0</v>
      </c>
      <c r="F61" s="9349"/>
      <c r="G61" s="9350">
        <f>VLOOKUP(C61,'Data Products'!$A:$J,2,0)</f>
      </c>
      <c r="H61" s="9359">
        <f t="shared" si="10"/>
      </c>
      <c r="I61" s="9291">
        <v>45504</v>
      </c>
      <c r="J61" s="9292">
        <f t="shared" si="5"/>
      </c>
      <c r="K61" s="9288">
        <v>0</v>
      </c>
      <c r="L61" s="9288">
        <v>0</v>
      </c>
      <c r="M61" s="9288">
        <v>0</v>
      </c>
      <c r="N61" s="9288">
        <v>0</v>
      </c>
      <c r="O61" s="9287" t="s">
        <v>11434</v>
      </c>
      <c r="P61" s="9325"/>
      <c r="Q61" s="9325"/>
      <c r="R61" s="9353"/>
      <c r="S61" s="9325"/>
      <c r="T61" s="9325"/>
      <c r="U61" s="9325"/>
      <c r="V61" s="9325"/>
      <c r="W61" s="9325"/>
      <c r="X61" s="9325"/>
      <c r="Y61" s="9325"/>
      <c r="Z61" s="9325"/>
      <c r="AA61" s="9325"/>
      <c r="AB61" s="9354">
        <f t="shared" si="1"/>
      </c>
      <c r="AC61" s="9303">
        <f t="shared" si="19"/>
      </c>
      <c r="AD61" s="9295">
        <f t="shared" si="13"/>
      </c>
      <c r="AE61" s="9304">
        <f t="shared" si="7"/>
      </c>
      <c r="AF61" s="9297">
        <f>VLOOKUP(C61,'Data Products'!$A:$J,10,0)</f>
      </c>
      <c r="AG61" s="9298">
        <f t="shared" si="21"/>
      </c>
      <c r="AH61" s="9298">
        <f t="shared" si="15"/>
      </c>
      <c r="AI61" s="9300"/>
      <c r="AJ61" s="9301"/>
      <c r="AK61" s="9301"/>
      <c r="AL61" s="9300"/>
      <c r="AM61" s="9301"/>
      <c r="AN61" s="9301"/>
    </row>
    <row customHeight="true" hidden="true" ht="18" r="62">
      <c r="A62" s="9348">
        <v>9</v>
      </c>
      <c r="B62" s="9287" t="s">
        <v>11424</v>
      </c>
      <c r="C62" s="9287" t="s">
        <v>11511</v>
      </c>
      <c r="D62" s="9288">
        <v>0</v>
      </c>
      <c r="E62" s="9302">
        <v>0</v>
      </c>
      <c r="F62" s="9349"/>
      <c r="G62" s="9350">
        <f>VLOOKUP(C62,'Data Products'!$A:$J,2,0)</f>
      </c>
      <c r="H62" s="9351">
        <f t="shared" si="10"/>
      </c>
      <c r="I62" s="9291">
        <v>45530</v>
      </c>
      <c r="J62" s="9292">
        <f t="shared" si="5"/>
      </c>
      <c r="K62" s="9288">
        <v>0</v>
      </c>
      <c r="L62" s="9288">
        <v>14</v>
      </c>
      <c r="M62" s="9288">
        <v>100</v>
      </c>
      <c r="N62" s="9288">
        <v>300</v>
      </c>
      <c r="O62" s="9287" t="s">
        <v>11434</v>
      </c>
      <c r="P62" s="9325"/>
      <c r="Q62" s="9325"/>
      <c r="R62" s="9353"/>
      <c r="S62" s="9325"/>
      <c r="T62" s="9325"/>
      <c r="U62" s="9325"/>
      <c r="V62" s="9325"/>
      <c r="W62" s="9325"/>
      <c r="X62" s="9325"/>
      <c r="Y62" s="9325"/>
      <c r="Z62" s="9325"/>
      <c r="AA62" s="9325"/>
      <c r="AB62" s="9354">
        <f t="shared" si="1"/>
      </c>
      <c r="AC62" s="9308">
        <f t="shared" si="19"/>
      </c>
      <c r="AD62" s="9295">
        <f t="shared" si="13"/>
      </c>
      <c r="AE62" s="9309">
        <f t="shared" si="7"/>
      </c>
      <c r="AF62" s="9297">
        <f>VLOOKUP(C62,'Data Products'!$A:$J,10,0)</f>
      </c>
      <c r="AG62" s="9298">
        <f t="shared" si="21"/>
      </c>
      <c r="AH62" s="9298">
        <f t="shared" si="15"/>
      </c>
      <c r="AI62" s="9300"/>
      <c r="AJ62" s="9301"/>
      <c r="AK62" s="9301"/>
      <c r="AL62" s="9300"/>
      <c r="AM62" s="9301"/>
      <c r="AN62" s="9301"/>
    </row>
    <row customHeight="true" hidden="true" ht="18" r="63">
      <c r="A63" s="9348">
        <v>10</v>
      </c>
      <c r="B63" s="9287" t="s">
        <v>11450</v>
      </c>
      <c r="C63" s="9287" t="s">
        <v>11512</v>
      </c>
      <c r="D63" s="9288">
        <v>0</v>
      </c>
      <c r="E63" s="9302">
        <v>0</v>
      </c>
      <c r="F63" s="9349"/>
      <c r="G63" s="9350">
        <f>VLOOKUP(C63,'Data Products'!$A:$J,2,0)</f>
      </c>
      <c r="H63" s="9351">
        <f t="shared" si="10"/>
      </c>
      <c r="I63" s="9291">
        <v>45667</v>
      </c>
      <c r="J63" s="9292">
        <f t="shared" si="5"/>
      </c>
      <c r="K63" s="9288">
        <v>0</v>
      </c>
      <c r="L63" s="9288">
        <v>0</v>
      </c>
      <c r="M63" s="9288">
        <v>500</v>
      </c>
      <c r="N63" s="9288">
        <v>1000</v>
      </c>
      <c r="O63" s="9287" t="s">
        <v>11434</v>
      </c>
      <c r="P63" s="9325"/>
      <c r="Q63" s="9325"/>
      <c r="R63" s="9353"/>
      <c r="S63" s="9325"/>
      <c r="T63" s="9325"/>
      <c r="U63" s="9325"/>
      <c r="V63" s="9325"/>
      <c r="W63" s="9325"/>
      <c r="X63" s="9325"/>
      <c r="Y63" s="9325"/>
      <c r="Z63" s="9325"/>
      <c r="AA63" s="9325"/>
      <c r="AB63" s="9354">
        <f t="shared" si="1"/>
      </c>
      <c r="AC63" s="9303">
        <f t="shared" si="19"/>
      </c>
      <c r="AD63" s="9295">
        <f t="shared" si="13"/>
      </c>
      <c r="AE63" s="9304">
        <f t="shared" si="7"/>
      </c>
      <c r="AF63" s="9297">
        <f>VLOOKUP(C63,'Data Products'!$A:$J,10,0)</f>
      </c>
      <c r="AG63" s="9298">
        <f t="shared" si="21"/>
      </c>
      <c r="AH63" s="9298">
        <f t="shared" si="15"/>
      </c>
      <c r="AI63" s="9310"/>
      <c r="AJ63" s="9301"/>
      <c r="AK63" s="9301">
        <v>150</v>
      </c>
      <c r="AL63" s="9300"/>
      <c r="AM63" s="9301"/>
      <c r="AN63" s="9301"/>
    </row>
    <row r="64">
      <c r="A64" s="9348">
        <v>11</v>
      </c>
      <c r="B64" s="9287" t="s">
        <v>11421</v>
      </c>
      <c r="C64" s="9287" t="s">
        <v>11513</v>
      </c>
      <c r="D64" s="9288">
        <v>277</v>
      </c>
      <c r="E64" s="9302">
        <v>277</v>
      </c>
      <c r="F64" s="9349"/>
      <c r="G64" s="9350">
        <f>VLOOKUP(C64,'Data Products'!$A:$J,2,0)</f>
      </c>
      <c r="H64" s="9351">
        <f t="shared" si="10"/>
      </c>
      <c r="I64" s="9327">
        <v>45716</v>
      </c>
      <c r="J64" s="9292">
        <f t="shared" si="5"/>
      </c>
      <c r="K64" s="9288">
        <v>55</v>
      </c>
      <c r="L64" s="9288">
        <v>131</v>
      </c>
      <c r="M64" s="9288">
        <v>0</v>
      </c>
      <c r="N64" s="9288">
        <v>0</v>
      </c>
      <c r="O64" s="9287" t="s">
        <v>11434</v>
      </c>
      <c r="P64" s="9325"/>
      <c r="Q64" s="9325"/>
      <c r="R64" s="9353"/>
      <c r="S64" s="9325"/>
      <c r="T64" s="9325"/>
      <c r="U64" s="9325"/>
      <c r="V64" s="9325"/>
      <c r="W64" s="9325"/>
      <c r="X64" s="9325"/>
      <c r="Y64" s="9325"/>
      <c r="Z64" s="9325"/>
      <c r="AA64" s="9325"/>
      <c r="AB64" s="9354">
        <f t="shared" si="1"/>
      </c>
      <c r="AC64" s="9312">
        <f t="shared" si="19"/>
      </c>
      <c r="AD64" s="9295">
        <f t="shared" si="13"/>
      </c>
      <c r="AE64" s="9313">
        <f t="shared" si="7"/>
      </c>
      <c r="AF64" s="9297">
        <f>VLOOKUP(C64,'Data Products'!$A:$J,10,0)</f>
      </c>
      <c r="AG64" s="9298">
        <f t="shared" si="21"/>
      </c>
      <c r="AH64" s="9298">
        <f t="shared" si="15"/>
      </c>
      <c r="AI64" s="9310"/>
      <c r="AJ64" s="9301"/>
      <c r="AK64" s="9301"/>
      <c r="AL64" s="9300"/>
      <c r="AM64" s="9301"/>
      <c r="AN64" s="9301"/>
    </row>
    <row r="65">
      <c r="A65" s="9348">
        <v>12</v>
      </c>
      <c r="B65" s="9287" t="s">
        <v>11421</v>
      </c>
      <c r="C65" s="9287" t="s">
        <v>11514</v>
      </c>
      <c r="D65" s="9288">
        <v>338</v>
      </c>
      <c r="E65" s="9302">
        <v>338</v>
      </c>
      <c r="F65" s="9349"/>
      <c r="G65" s="9350">
        <f>VLOOKUP(C65,'Data Products'!$A:$J,2,0)</f>
      </c>
      <c r="H65" s="9351">
        <f t="shared" si="10"/>
      </c>
      <c r="I65" s="9327">
        <v>45716</v>
      </c>
      <c r="J65" s="9292">
        <f t="shared" si="5"/>
      </c>
      <c r="K65" s="9288">
        <v>15</v>
      </c>
      <c r="L65" s="9288">
        <v>44</v>
      </c>
      <c r="M65" s="9288">
        <v>0</v>
      </c>
      <c r="N65" s="9288">
        <v>0</v>
      </c>
      <c r="O65" s="9287" t="s">
        <v>11434</v>
      </c>
      <c r="P65" s="9325"/>
      <c r="Q65" s="9325"/>
      <c r="R65" s="9353"/>
      <c r="S65" s="9325"/>
      <c r="T65" s="9325"/>
      <c r="U65" s="9325"/>
      <c r="V65" s="9325"/>
      <c r="W65" s="9325"/>
      <c r="X65" s="9325"/>
      <c r="Y65" s="9325"/>
      <c r="Z65" s="9325"/>
      <c r="AA65" s="9325"/>
      <c r="AB65" s="9354">
        <f t="shared" si="1"/>
      </c>
      <c r="AC65" s="9312">
        <f t="shared" si="19"/>
      </c>
      <c r="AD65" s="9295">
        <f t="shared" si="13"/>
      </c>
      <c r="AE65" s="9313">
        <f t="shared" si="7"/>
      </c>
      <c r="AF65" s="9297">
        <f>VLOOKUP(C65,'Data Products'!$A:$J,10,0)</f>
      </c>
      <c r="AG65" s="9298">
        <f t="shared" si="21"/>
      </c>
      <c r="AH65" s="9298">
        <f t="shared" si="15"/>
      </c>
      <c r="AI65" s="9310"/>
      <c r="AJ65" s="9301"/>
      <c r="AK65" s="9301"/>
      <c r="AL65" s="9300"/>
      <c r="AM65" s="9301"/>
      <c r="AN65" s="9301"/>
    </row>
    <row r="66">
      <c r="A66" s="9348">
        <v>13</v>
      </c>
      <c r="B66" s="9287" t="s">
        <v>11450</v>
      </c>
      <c r="C66" s="9287" t="s">
        <v>11515</v>
      </c>
      <c r="D66" s="9288">
        <v>0</v>
      </c>
      <c r="E66" s="9302">
        <v>0</v>
      </c>
      <c r="F66" s="9349"/>
      <c r="G66" s="9350">
        <f>VLOOKUP(C66,'Data Products'!$A:$J,2,0)</f>
      </c>
      <c r="H66" s="9359">
        <f t="shared" si="10"/>
      </c>
      <c r="I66" s="9291">
        <v>45363</v>
      </c>
      <c r="J66" s="9292">
        <f t="shared" si="5"/>
      </c>
      <c r="K66" s="9288">
        <v>0</v>
      </c>
      <c r="L66" s="9288">
        <v>0</v>
      </c>
      <c r="M66" s="9288">
        <v>0</v>
      </c>
      <c r="N66" s="9288">
        <v>0</v>
      </c>
      <c r="O66" s="9287" t="s">
        <v>11434</v>
      </c>
      <c r="P66" s="9325"/>
      <c r="Q66" s="9325"/>
      <c r="R66" s="9353"/>
      <c r="S66" s="9325"/>
      <c r="T66" s="9325"/>
      <c r="U66" s="9325"/>
      <c r="V66" s="9325"/>
      <c r="W66" s="9325"/>
      <c r="X66" s="9325"/>
      <c r="Y66" s="9325"/>
      <c r="Z66" s="9325"/>
      <c r="AA66" s="9325"/>
      <c r="AB66" s="9354">
        <f t="shared" si="1"/>
      </c>
      <c r="AC66" s="9303">
        <f t="shared" si="19"/>
      </c>
      <c r="AD66" s="9295">
        <f t="shared" si="13"/>
      </c>
      <c r="AE66" s="9304">
        <f t="shared" si="7"/>
      </c>
      <c r="AF66" s="9297">
        <f>VLOOKUP(C66,'Data Products'!$A:$J,10,0)</f>
      </c>
      <c r="AG66" s="9298">
        <f t="shared" si="21"/>
      </c>
      <c r="AH66" s="9298">
        <f t="shared" si="15"/>
      </c>
      <c r="AI66" s="9300"/>
      <c r="AJ66" s="9301"/>
      <c r="AK66" s="9301"/>
      <c r="AL66" s="9300"/>
      <c r="AM66" s="9301"/>
      <c r="AN66" s="9301"/>
    </row>
    <row r="67">
      <c r="A67" s="9348">
        <v>14</v>
      </c>
      <c r="B67" s="9287" t="s">
        <v>11421</v>
      </c>
      <c r="C67" s="9287" t="s">
        <v>11516</v>
      </c>
      <c r="D67" s="9288">
        <v>73</v>
      </c>
      <c r="E67" s="9302">
        <v>73</v>
      </c>
      <c r="F67" s="9349"/>
      <c r="G67" s="9350">
        <f>VLOOKUP(C67,'Data Products'!$A:$J,2,0)</f>
      </c>
      <c r="H67" s="9351">
        <f t="shared" si="10"/>
      </c>
      <c r="I67" s="9291">
        <v>45617</v>
      </c>
      <c r="J67" s="9292">
        <f t="shared" si="5"/>
      </c>
      <c r="K67" s="9288">
        <v>3</v>
      </c>
      <c r="L67" s="9288">
        <v>15</v>
      </c>
      <c r="M67" s="9288">
        <v>300</v>
      </c>
      <c r="N67" s="9288">
        <v>500</v>
      </c>
      <c r="O67" s="9287" t="s">
        <v>11434</v>
      </c>
      <c r="P67" s="9325"/>
      <c r="Q67" s="9325"/>
      <c r="R67" s="9353"/>
      <c r="S67" s="9325"/>
      <c r="T67" s="9325"/>
      <c r="U67" s="9325"/>
      <c r="V67" s="9325"/>
      <c r="W67" s="9325"/>
      <c r="X67" s="9325"/>
      <c r="Y67" s="9325"/>
      <c r="Z67" s="9325"/>
      <c r="AA67" s="9325"/>
      <c r="AB67" s="9354">
        <f t="shared" si="1"/>
      </c>
      <c r="AC67" s="9312">
        <f t="shared" si="19"/>
      </c>
      <c r="AD67" s="9295">
        <f t="shared" si="13"/>
      </c>
      <c r="AE67" s="9313">
        <f t="shared" si="7"/>
      </c>
      <c r="AF67" s="9297">
        <f>VLOOKUP(C67,'Data Products'!$A:$J,10,0)</f>
      </c>
      <c r="AG67" s="9298">
        <f t="shared" si="21"/>
      </c>
      <c r="AH67" s="9298">
        <f t="shared" si="15"/>
      </c>
      <c r="AI67" s="9310"/>
      <c r="AJ67" s="9301"/>
      <c r="AK67" s="9301"/>
      <c r="AL67" s="9300"/>
      <c r="AM67" s="9301"/>
      <c r="AN67" s="9301"/>
    </row>
    <row r="68">
      <c r="A68" s="9348">
        <v>15</v>
      </c>
      <c r="B68" s="9287" t="s">
        <v>11421</v>
      </c>
      <c r="C68" s="9287" t="s">
        <v>11517</v>
      </c>
      <c r="D68" s="9288">
        <v>514</v>
      </c>
      <c r="E68" s="9302">
        <v>514</v>
      </c>
      <c r="F68" s="9349"/>
      <c r="G68" s="9350">
        <f>VLOOKUP(C68,'Data Products'!$A:$J,2,0)</f>
      </c>
      <c r="H68" s="9351">
        <f t="shared" si="10"/>
      </c>
      <c r="I68" s="9291">
        <v>45667</v>
      </c>
      <c r="J68" s="9292">
        <f t="shared" si="5"/>
      </c>
      <c r="K68" s="9288">
        <v>28</v>
      </c>
      <c r="L68" s="9288">
        <v>92</v>
      </c>
      <c r="M68" s="9288">
        <v>1000</v>
      </c>
      <c r="N68" s="9288">
        <v>2000</v>
      </c>
      <c r="O68" s="9287" t="s">
        <v>11434</v>
      </c>
      <c r="P68" s="9325"/>
      <c r="Q68" s="9325"/>
      <c r="R68" s="9353"/>
      <c r="S68" s="9325"/>
      <c r="T68" s="9325"/>
      <c r="U68" s="9325"/>
      <c r="V68" s="9325"/>
      <c r="W68" s="9325"/>
      <c r="X68" s="9325"/>
      <c r="Y68" s="9325"/>
      <c r="Z68" s="9325"/>
      <c r="AA68" s="9325"/>
      <c r="AB68" s="9354">
        <f t="shared" si="1"/>
      </c>
      <c r="AC68" s="9312">
        <f t="shared" si="19"/>
      </c>
      <c r="AD68" s="9295">
        <f t="shared" si="13"/>
      </c>
      <c r="AE68" s="9313">
        <f t="shared" si="7"/>
      </c>
      <c r="AF68" s="9297">
        <f>VLOOKUP(C68,'Data Products'!$A:$J,10,0)</f>
      </c>
      <c r="AG68" s="9298">
        <f t="shared" si="21"/>
      </c>
      <c r="AH68" s="9298">
        <f t="shared" si="15"/>
      </c>
      <c r="AI68" s="9310"/>
      <c r="AJ68" s="9301"/>
      <c r="AK68" s="9301">
        <v>340</v>
      </c>
      <c r="AL68" s="9300"/>
      <c r="AM68" s="9301"/>
      <c r="AN68" s="9301"/>
    </row>
    <row customHeight="true" hidden="true" ht="18" r="69">
      <c r="A69" s="9348">
        <v>16</v>
      </c>
      <c r="B69" s="9287" t="s">
        <v>11424</v>
      </c>
      <c r="C69" s="9287" t="s">
        <v>11518</v>
      </c>
      <c r="D69" s="9288">
        <v>0</v>
      </c>
      <c r="E69" s="9302">
        <v>0</v>
      </c>
      <c r="F69" s="9349"/>
      <c r="G69" s="9350">
        <f>VLOOKUP(C69,'Data Products'!$A:$J,2,0)</f>
      </c>
      <c r="H69" s="9359">
        <f t="shared" si="10"/>
      </c>
      <c r="I69" s="9291">
        <v>45668</v>
      </c>
      <c r="J69" s="9292">
        <f t="shared" si="5"/>
      </c>
      <c r="K69" s="9288">
        <v>0</v>
      </c>
      <c r="L69" s="9288">
        <v>0</v>
      </c>
      <c r="M69" s="9288">
        <v>0</v>
      </c>
      <c r="N69" s="9288">
        <v>0</v>
      </c>
      <c r="O69" s="9287" t="s">
        <v>11453</v>
      </c>
      <c r="P69" s="9325"/>
      <c r="Q69" s="9325"/>
      <c r="R69" s="9353"/>
      <c r="S69" s="9325"/>
      <c r="T69" s="9325"/>
      <c r="U69" s="9325"/>
      <c r="V69" s="9325"/>
      <c r="W69" s="9325"/>
      <c r="X69" s="9325"/>
      <c r="Y69" s="9325"/>
      <c r="Z69" s="9325"/>
      <c r="AA69" s="9325"/>
      <c r="AB69" s="9354">
        <f t="shared" si="1"/>
      </c>
      <c r="AC69" s="9303">
        <f t="shared" si="19"/>
      </c>
      <c r="AD69" s="9295">
        <f t="shared" si="13"/>
      </c>
      <c r="AE69" s="9304">
        <f t="shared" si="7"/>
      </c>
      <c r="AF69" s="9297">
        <f>VLOOKUP(C69,'Data Products'!$A:$J,10,0)</f>
      </c>
      <c r="AG69" s="9298">
        <f t="shared" si="21"/>
      </c>
      <c r="AH69" s="9298">
        <f t="shared" si="15"/>
      </c>
      <c r="AI69" s="9310"/>
      <c r="AJ69" s="9301"/>
      <c r="AK69" s="9301"/>
      <c r="AL69" s="9300"/>
      <c r="AM69" s="9301"/>
      <c r="AN69" s="9301"/>
    </row>
    <row customHeight="true" hidden="true" ht="18" r="70">
      <c r="A70" s="9348">
        <v>17</v>
      </c>
      <c r="B70" s="9287" t="s">
        <v>11424</v>
      </c>
      <c r="C70" s="9287" t="s">
        <v>11519</v>
      </c>
      <c r="D70" s="9288">
        <v>0</v>
      </c>
      <c r="E70" s="9302">
        <v>0</v>
      </c>
      <c r="F70" s="9349"/>
      <c r="G70" s="9350">
        <f>VLOOKUP(C70,'Data Products'!$A:$J,2,0)</f>
      </c>
      <c r="H70" s="9359">
        <f t="shared" si="10"/>
      </c>
      <c r="I70" s="9291">
        <v>45669</v>
      </c>
      <c r="J70" s="9292">
        <f t="shared" si="5"/>
      </c>
      <c r="K70" s="9288">
        <v>0</v>
      </c>
      <c r="L70" s="9288">
        <v>4</v>
      </c>
      <c r="M70" s="9288">
        <v>4000</v>
      </c>
      <c r="N70" s="9288">
        <v>8000</v>
      </c>
      <c r="O70" s="9287" t="s">
        <v>11453</v>
      </c>
      <c r="P70" s="9325"/>
      <c r="Q70" s="9325"/>
      <c r="R70" s="9353"/>
      <c r="S70" s="9325"/>
      <c r="T70" s="9325"/>
      <c r="U70" s="9325"/>
      <c r="V70" s="9325"/>
      <c r="W70" s="9325"/>
      <c r="X70" s="9325"/>
      <c r="Y70" s="9325"/>
      <c r="Z70" s="9325"/>
      <c r="AA70" s="9325"/>
      <c r="AB70" s="9354">
        <f t="shared" si="1"/>
      </c>
      <c r="AC70" s="9308">
        <f t="shared" si="19"/>
      </c>
      <c r="AD70" s="9295">
        <f t="shared" si="13"/>
      </c>
      <c r="AE70" s="9309">
        <f t="shared" si="7"/>
      </c>
      <c r="AF70" s="9297">
        <f>VLOOKUP(C70,'Data Products'!$A:$J,10,0)</f>
      </c>
      <c r="AG70" s="9298">
        <f t="shared" si="21"/>
      </c>
      <c r="AH70" s="9298">
        <f t="shared" si="15"/>
      </c>
      <c r="AI70" s="9310"/>
      <c r="AJ70" s="9301"/>
      <c r="AK70" s="9301">
        <v>3620</v>
      </c>
      <c r="AL70" s="9300"/>
      <c r="AM70" s="9301"/>
      <c r="AN70" s="9301"/>
    </row>
    <row customHeight="true" hidden="true" ht="18" r="71">
      <c r="A71" s="9348">
        <v>18</v>
      </c>
      <c r="B71" s="9287" t="s">
        <v>11424</v>
      </c>
      <c r="C71" s="9287" t="s">
        <v>11520</v>
      </c>
      <c r="D71" s="9288">
        <v>0</v>
      </c>
      <c r="E71" s="9302">
        <v>0</v>
      </c>
      <c r="F71" s="9349"/>
      <c r="G71" s="9350">
        <f>VLOOKUP(C71,'Data Products'!$A:$J,2,0)</f>
      </c>
      <c r="H71" s="9359">
        <f t="shared" si="10"/>
      </c>
      <c r="I71" s="9291">
        <v>45670</v>
      </c>
      <c r="J71" s="9292">
        <f t="shared" si="5"/>
      </c>
      <c r="K71" s="9288">
        <v>0</v>
      </c>
      <c r="L71" s="9288">
        <v>0</v>
      </c>
      <c r="M71" s="9288">
        <v>0</v>
      </c>
      <c r="N71" s="9288">
        <v>0</v>
      </c>
      <c r="O71" s="9287" t="s">
        <v>11453</v>
      </c>
      <c r="P71" s="9325"/>
      <c r="Q71" s="9325"/>
      <c r="R71" s="9353"/>
      <c r="S71" s="9325"/>
      <c r="T71" s="9325"/>
      <c r="U71" s="9325"/>
      <c r="V71" s="9325"/>
      <c r="W71" s="9325"/>
      <c r="X71" s="9325"/>
      <c r="Y71" s="9325"/>
      <c r="Z71" s="9325"/>
      <c r="AA71" s="9325"/>
      <c r="AB71" s="9354">
        <f t="shared" si="1"/>
      </c>
      <c r="AC71" s="9303">
        <f t="shared" si="19"/>
      </c>
      <c r="AD71" s="9295">
        <f t="shared" si="13"/>
      </c>
      <c r="AE71" s="9304">
        <f t="shared" si="7"/>
      </c>
      <c r="AF71" s="9297">
        <f>VLOOKUP(C71,'Data Products'!$A:$J,10,0)</f>
      </c>
      <c r="AG71" s="9298">
        <f t="shared" si="21"/>
      </c>
      <c r="AH71" s="9298">
        <f t="shared" si="15"/>
      </c>
      <c r="AI71" s="9310"/>
      <c r="AJ71" s="9301"/>
      <c r="AK71" s="9301"/>
      <c r="AL71" s="9300"/>
      <c r="AM71" s="9301"/>
      <c r="AN71" s="9301"/>
    </row>
    <row r="72">
      <c r="A72" s="9348">
        <v>19</v>
      </c>
      <c r="B72" s="9287" t="s">
        <v>11421</v>
      </c>
      <c r="C72" s="9287" t="s">
        <v>11521</v>
      </c>
      <c r="D72" s="9288">
        <v>6093</v>
      </c>
      <c r="E72" s="9302">
        <v>6093</v>
      </c>
      <c r="F72" s="9349"/>
      <c r="G72" s="9350">
        <f>VLOOKUP(C72,'Data Products'!$A:$J,2,0)</f>
      </c>
      <c r="H72" s="9351">
        <f t="shared" si="10"/>
      </c>
      <c r="I72" s="9291">
        <v>45671</v>
      </c>
      <c r="J72" s="9292">
        <f t="shared" si="5"/>
      </c>
      <c r="K72" s="9288">
        <v>2499</v>
      </c>
      <c r="L72" s="9288">
        <v>3872</v>
      </c>
      <c r="M72" s="9288">
        <v>0</v>
      </c>
      <c r="N72" s="9288">
        <v>0</v>
      </c>
      <c r="O72" s="9287" t="s">
        <v>11522</v>
      </c>
      <c r="P72" s="9325"/>
      <c r="Q72" s="9325"/>
      <c r="R72" s="9353"/>
      <c r="S72" s="9325"/>
      <c r="T72" s="9325"/>
      <c r="U72" s="9325"/>
      <c r="V72" s="9325"/>
      <c r="W72" s="9325"/>
      <c r="X72" s="9325"/>
      <c r="Y72" s="9325"/>
      <c r="Z72" s="9325"/>
      <c r="AA72" s="9325"/>
      <c r="AB72" s="9354">
        <f t="shared" si="1"/>
      </c>
      <c r="AC72" s="9308">
        <f t="shared" si="19"/>
      </c>
      <c r="AD72" s="9295">
        <f t="shared" si="13"/>
      </c>
      <c r="AE72" s="9309">
        <f t="shared" si="7"/>
      </c>
      <c r="AF72" s="9297">
        <f>VLOOKUP(C72,'Data Products'!$A:$J,10,0)</f>
      </c>
      <c r="AG72" s="9298">
        <f t="shared" si="21"/>
      </c>
      <c r="AH72" s="9298">
        <f t="shared" si="15"/>
      </c>
      <c r="AI72" s="9310" t="s">
        <v>11523</v>
      </c>
      <c r="AJ72" s="9301"/>
      <c r="AK72" s="9301"/>
      <c r="AL72" s="9300"/>
      <c r="AM72" s="9301"/>
      <c r="AN72" s="9301"/>
    </row>
    <row r="73">
      <c r="A73" s="9348">
        <v>20</v>
      </c>
      <c r="B73" s="9287" t="s">
        <v>11421</v>
      </c>
      <c r="C73" s="9287" t="s">
        <v>11524</v>
      </c>
      <c r="D73" s="9288">
        <v>6780</v>
      </c>
      <c r="E73" s="9302">
        <v>6780</v>
      </c>
      <c r="F73" s="9349"/>
      <c r="G73" s="9350">
        <f>VLOOKUP(C73,'Data Products'!$A:$J,2,0)</f>
      </c>
      <c r="H73" s="9351">
        <f t="shared" si="10"/>
      </c>
      <c r="I73" s="9327">
        <v>45980</v>
      </c>
      <c r="J73" s="9292">
        <f t="shared" si="5"/>
      </c>
      <c r="K73" s="9288">
        <v>2609</v>
      </c>
      <c r="L73" s="9288">
        <v>4658</v>
      </c>
      <c r="M73" s="9288">
        <v>0</v>
      </c>
      <c r="N73" s="9288">
        <v>0</v>
      </c>
      <c r="O73" s="9287" t="s">
        <v>11522</v>
      </c>
      <c r="P73" s="9325"/>
      <c r="Q73" s="9325"/>
      <c r="R73" s="9353"/>
      <c r="S73" s="9325"/>
      <c r="T73" s="9325"/>
      <c r="U73" s="9325"/>
      <c r="V73" s="9325"/>
      <c r="W73" s="9325"/>
      <c r="X73" s="9325"/>
      <c r="Y73" s="9325"/>
      <c r="Z73" s="9325"/>
      <c r="AA73" s="9325"/>
      <c r="AB73" s="9354">
        <f t="shared" si="1"/>
      </c>
      <c r="AC73" s="9308">
        <f t="shared" si="19"/>
      </c>
      <c r="AD73" s="9295">
        <f t="shared" si="13"/>
      </c>
      <c r="AE73" s="9309">
        <f t="shared" si="7"/>
      </c>
      <c r="AF73" s="9297">
        <f>VLOOKUP(C73,'Data Products'!$A:$J,10,0)</f>
      </c>
      <c r="AG73" s="9298">
        <f t="shared" si="21"/>
      </c>
      <c r="AH73" s="9298">
        <f t="shared" si="15"/>
      </c>
      <c r="AI73" s="9315" t="s">
        <v>11525</v>
      </c>
      <c r="AJ73" s="9301"/>
      <c r="AK73" s="9301"/>
      <c r="AL73" s="9300"/>
      <c r="AM73" s="9301"/>
      <c r="AN73" s="9301"/>
    </row>
    <row r="74">
      <c r="A74" s="9348">
        <v>21</v>
      </c>
      <c r="B74" s="9287" t="s">
        <v>11421</v>
      </c>
      <c r="C74" s="9287" t="s">
        <v>11526</v>
      </c>
      <c r="D74" s="9288">
        <v>1</v>
      </c>
      <c r="E74" s="9302">
        <v>1</v>
      </c>
      <c r="F74" s="9349"/>
      <c r="G74" s="9350">
        <f>VLOOKUP(C74,'Data Products'!$A:$J,2,0)</f>
      </c>
      <c r="H74" s="9351">
        <f t="shared" si="10"/>
      </c>
      <c r="I74" s="9327">
        <v>45895</v>
      </c>
      <c r="J74" s="9292">
        <f t="shared" si="5"/>
      </c>
      <c r="K74" s="9288">
        <v>1</v>
      </c>
      <c r="L74" s="9288">
        <v>1712</v>
      </c>
      <c r="M74" s="9288">
        <v>0</v>
      </c>
      <c r="N74" s="9288">
        <v>0</v>
      </c>
      <c r="O74" s="9287" t="s">
        <v>11527</v>
      </c>
      <c r="P74" s="9325"/>
      <c r="Q74" s="9325"/>
      <c r="R74" s="9353"/>
      <c r="S74" s="9325"/>
      <c r="T74" s="9325"/>
      <c r="U74" s="9325"/>
      <c r="V74" s="9325"/>
      <c r="W74" s="9325"/>
      <c r="X74" s="9325"/>
      <c r="Y74" s="9325"/>
      <c r="Z74" s="9325"/>
      <c r="AA74" s="9325"/>
      <c r="AB74" s="9354">
        <f t="shared" si="1"/>
      </c>
      <c r="AC74" s="9308">
        <f t="shared" si="19"/>
      </c>
      <c r="AD74" s="9295">
        <f t="shared" si="13"/>
      </c>
      <c r="AE74" s="9309">
        <f t="shared" si="7"/>
      </c>
      <c r="AF74" s="9297">
        <f>VLOOKUP(C74,'Data Products'!$A:$J,10,0)</f>
      </c>
      <c r="AG74" s="9298">
        <f t="shared" si="21"/>
      </c>
      <c r="AH74" s="9298">
        <f t="shared" si="15"/>
      </c>
      <c r="AI74" s="9310" t="s">
        <v>11523</v>
      </c>
      <c r="AJ74" s="9301"/>
      <c r="AK74" s="9301"/>
      <c r="AL74" s="9300"/>
      <c r="AM74" s="9301"/>
      <c r="AN74" s="9301"/>
    </row>
    <row customHeight="true" hidden="true" ht="18" r="75">
      <c r="A75" s="9348">
        <v>22</v>
      </c>
      <c r="B75" s="9287" t="s">
        <v>11424</v>
      </c>
      <c r="C75" s="9287" t="s">
        <v>11528</v>
      </c>
      <c r="D75" s="9288">
        <v>0</v>
      </c>
      <c r="E75" s="9302">
        <v>0</v>
      </c>
      <c r="F75" s="9349"/>
      <c r="G75" s="9350">
        <f>VLOOKUP(C75,'Data Products'!$A:$J,2,0)</f>
      </c>
      <c r="H75" s="9351">
        <f t="shared" si="10"/>
      </c>
      <c r="I75" s="9327">
        <v>45994</v>
      </c>
      <c r="J75" s="9292">
        <f t="shared" si="5"/>
      </c>
      <c r="K75" s="9288">
        <v>0</v>
      </c>
      <c r="L75" s="9288">
        <v>0</v>
      </c>
      <c r="M75" s="9288">
        <v>0</v>
      </c>
      <c r="N75" s="9288">
        <v>0</v>
      </c>
      <c r="O75" s="9287" t="s">
        <v>11529</v>
      </c>
      <c r="P75" s="9325"/>
      <c r="Q75" s="9325"/>
      <c r="R75" s="9353"/>
      <c r="S75" s="9325"/>
      <c r="T75" s="9325"/>
      <c r="U75" s="9325"/>
      <c r="V75" s="9325"/>
      <c r="W75" s="9325"/>
      <c r="X75" s="9325"/>
      <c r="Y75" s="9325"/>
      <c r="Z75" s="9325"/>
      <c r="AA75" s="9325"/>
      <c r="AB75" s="9354">
        <f t="shared" si="1"/>
      </c>
      <c r="AC75" s="9308">
        <f t="shared" si="19"/>
      </c>
      <c r="AD75" s="9295">
        <f t="shared" si="13"/>
      </c>
      <c r="AE75" s="9309">
        <f t="shared" si="7"/>
      </c>
      <c r="AF75" s="9297">
        <f>VLOOKUP(C75,'Data Products'!$A:$J,10,0)</f>
      </c>
      <c r="AG75" s="9298">
        <f t="shared" si="21"/>
      </c>
      <c r="AH75" s="9298">
        <f t="shared" si="15"/>
      </c>
      <c r="AI75" s="9310"/>
      <c r="AJ75" s="9301"/>
      <c r="AK75" s="9301"/>
      <c r="AL75" s="9300"/>
      <c r="AM75" s="9301"/>
      <c r="AN75" s="9301"/>
    </row>
    <row customHeight="true" hidden="true" ht="18" r="76">
      <c r="A76" s="9348">
        <v>23</v>
      </c>
      <c r="B76" s="9287" t="s">
        <v>11424</v>
      </c>
      <c r="C76" s="9287" t="s">
        <v>11530</v>
      </c>
      <c r="D76" s="9288">
        <v>0</v>
      </c>
      <c r="E76" s="9302">
        <v>0</v>
      </c>
      <c r="F76" s="9349"/>
      <c r="G76" s="9350">
        <f>VLOOKUP(C76,'Data Products'!$A:$J,2,0)</f>
      </c>
      <c r="H76" s="9359">
        <f t="shared" si="10"/>
      </c>
      <c r="I76" s="9327">
        <v>45749</v>
      </c>
      <c r="J76" s="9292">
        <f t="shared" si="5"/>
      </c>
      <c r="K76" s="9288">
        <v>0</v>
      </c>
      <c r="L76" s="9288">
        <v>0</v>
      </c>
      <c r="M76" s="9288">
        <v>0</v>
      </c>
      <c r="N76" s="9288">
        <v>0</v>
      </c>
      <c r="O76" s="9287" t="s">
        <v>11426</v>
      </c>
      <c r="P76" s="9325"/>
      <c r="Q76" s="9325"/>
      <c r="R76" s="9353"/>
      <c r="S76" s="9325"/>
      <c r="T76" s="9325"/>
      <c r="U76" s="9325"/>
      <c r="V76" s="9325"/>
      <c r="W76" s="9325"/>
      <c r="X76" s="9325"/>
      <c r="Y76" s="9325"/>
      <c r="Z76" s="9325"/>
      <c r="AA76" s="9325"/>
      <c r="AB76" s="9354">
        <f t="shared" si="1"/>
      </c>
      <c r="AC76" s="9308">
        <f t="shared" si="19"/>
      </c>
      <c r="AD76" s="9295">
        <f t="shared" si="13"/>
      </c>
      <c r="AE76" s="9309">
        <f t="shared" si="7"/>
      </c>
      <c r="AF76" s="9297">
        <f>VLOOKUP(C76,'Data Products'!$A:$J,10,0)</f>
      </c>
      <c r="AG76" s="9298">
        <f t="shared" si="21"/>
      </c>
      <c r="AH76" s="9298">
        <f t="shared" si="15"/>
      </c>
      <c r="AI76" s="9310" t="s">
        <v>11531</v>
      </c>
      <c r="AJ76" s="9301"/>
      <c r="AK76" s="9301"/>
      <c r="AL76" s="9300"/>
      <c r="AM76" s="9301"/>
      <c r="AN76" s="9301"/>
    </row>
    <row customHeight="true" hidden="true" ht="18" r="77">
      <c r="A77" s="9348">
        <v>24</v>
      </c>
      <c r="B77" s="9287" t="s">
        <v>11424</v>
      </c>
      <c r="C77" s="9287" t="s">
        <v>11532</v>
      </c>
      <c r="D77" s="9288">
        <v>0</v>
      </c>
      <c r="E77" s="9302">
        <v>0</v>
      </c>
      <c r="F77" s="9349"/>
      <c r="G77" s="9350">
        <f>VLOOKUP(C77,'Data Products'!$A:$J,2,0)</f>
      </c>
      <c r="H77" s="9359">
        <f t="shared" si="10"/>
      </c>
      <c r="I77" s="9327">
        <v>45749</v>
      </c>
      <c r="J77" s="9292">
        <f t="shared" si="5"/>
      </c>
      <c r="K77" s="9288">
        <v>0</v>
      </c>
      <c r="L77" s="9288">
        <v>0</v>
      </c>
      <c r="M77" s="9288">
        <v>0</v>
      </c>
      <c r="N77" s="9288">
        <v>0</v>
      </c>
      <c r="O77" s="9287" t="s">
        <v>11426</v>
      </c>
      <c r="P77" s="9325"/>
      <c r="Q77" s="9325"/>
      <c r="R77" s="9353"/>
      <c r="S77" s="9325"/>
      <c r="T77" s="9325"/>
      <c r="U77" s="9325"/>
      <c r="V77" s="9325"/>
      <c r="W77" s="9325"/>
      <c r="X77" s="9325"/>
      <c r="Y77" s="9325"/>
      <c r="Z77" s="9325"/>
      <c r="AA77" s="9325"/>
      <c r="AB77" s="9354">
        <f t="shared" si="1"/>
      </c>
      <c r="AC77" s="9308">
        <f t="shared" si="19"/>
      </c>
      <c r="AD77" s="9295">
        <f t="shared" si="13"/>
      </c>
      <c r="AE77" s="9309">
        <f t="shared" si="7"/>
      </c>
      <c r="AF77" s="9297">
        <f>VLOOKUP(C77,'Data Products'!$A:$J,10,0)</f>
      </c>
      <c r="AG77" s="9298">
        <f t="shared" si="21"/>
      </c>
      <c r="AH77" s="9298">
        <f t="shared" si="15"/>
      </c>
      <c r="AI77" s="9310"/>
      <c r="AJ77" s="9301"/>
      <c r="AK77" s="9301"/>
      <c r="AL77" s="9300"/>
      <c r="AM77" s="9301"/>
      <c r="AN77" s="9301"/>
    </row>
    <row customHeight="true" hidden="true" ht="18" r="78">
      <c r="A78" s="9348">
        <v>25</v>
      </c>
      <c r="B78" s="9287" t="s">
        <v>11424</v>
      </c>
      <c r="C78" s="9287" t="s">
        <v>11533</v>
      </c>
      <c r="D78" s="9288">
        <v>0</v>
      </c>
      <c r="E78" s="9302">
        <v>0</v>
      </c>
      <c r="F78" s="9349" t="s">
        <v>11534</v>
      </c>
      <c r="G78" s="9350">
        <f>VLOOKUP(C78,'Data Products'!$A:$J,2,0)</f>
      </c>
      <c r="H78" s="9359">
        <f t="shared" si="10"/>
      </c>
      <c r="I78" s="9291">
        <v>45650</v>
      </c>
      <c r="J78" s="9292">
        <f t="shared" si="5"/>
      </c>
      <c r="K78" s="9288">
        <v>0</v>
      </c>
      <c r="L78" s="9288">
        <v>0</v>
      </c>
      <c r="M78" s="9288">
        <v>0</v>
      </c>
      <c r="N78" s="9288">
        <v>0</v>
      </c>
      <c r="O78" s="9287" t="s">
        <v>11464</v>
      </c>
      <c r="P78" s="9325"/>
      <c r="Q78" s="9325"/>
      <c r="R78" s="9360"/>
      <c r="S78" s="9325"/>
      <c r="T78" s="9325"/>
      <c r="U78" s="9325"/>
      <c r="V78" s="9325"/>
      <c r="W78" s="9325"/>
      <c r="X78" s="9325"/>
      <c r="Y78" s="9325"/>
      <c r="Z78" s="9325"/>
      <c r="AA78" s="9325"/>
      <c r="AB78" s="9354">
        <f t="shared" si="1"/>
      </c>
      <c r="AC78" s="9308">
        <f t="shared" si="19"/>
      </c>
      <c r="AD78" s="9295">
        <f t="shared" si="13"/>
      </c>
      <c r="AE78" s="9309">
        <f t="shared" si="7"/>
      </c>
      <c r="AF78" s="9297">
        <f>VLOOKUP(C78,'Data Products'!$A:$J,10,0)</f>
      </c>
      <c r="AG78" s="9298">
        <f t="shared" si="21"/>
      </c>
      <c r="AH78" s="9298">
        <f t="shared" si="15"/>
      </c>
      <c r="AI78" s="9300"/>
      <c r="AJ78" s="9301"/>
      <c r="AK78" s="9301">
        <v>50</v>
      </c>
      <c r="AL78" s="9300"/>
      <c r="AM78" s="9301"/>
      <c r="AN78" s="9301"/>
    </row>
    <row customHeight="true" hidden="true" ht="18" r="79">
      <c r="A79" s="9348">
        <v>26</v>
      </c>
      <c r="B79" s="9287" t="s">
        <v>11424</v>
      </c>
      <c r="C79" s="9287" t="s">
        <v>11535</v>
      </c>
      <c r="D79" s="9288">
        <v>0</v>
      </c>
      <c r="E79" s="9302">
        <v>0</v>
      </c>
      <c r="F79" s="9349"/>
      <c r="G79" s="9350"/>
      <c r="H79" s="9351"/>
      <c r="I79" s="9291">
        <v>45650</v>
      </c>
      <c r="J79" s="9292">
        <f t="shared" si="5"/>
      </c>
      <c r="K79" s="9288">
        <v>0</v>
      </c>
      <c r="L79" s="9288">
        <v>0</v>
      </c>
      <c r="M79" s="9288">
        <v>150</v>
      </c>
      <c r="N79" s="9288">
        <v>300</v>
      </c>
      <c r="O79" s="9287" t="s">
        <v>11464</v>
      </c>
      <c r="P79" s="9328"/>
      <c r="Q79" s="9328"/>
      <c r="R79" s="9360"/>
      <c r="S79" s="9325"/>
      <c r="T79" s="9328"/>
      <c r="U79" s="9328"/>
      <c r="V79" s="9328"/>
      <c r="W79" s="9328"/>
      <c r="X79" s="9328"/>
      <c r="Y79" s="9328"/>
      <c r="Z79" s="9328"/>
      <c r="AA79" s="9328"/>
      <c r="AB79" s="9354">
        <f t="shared" si="1"/>
      </c>
      <c r="AC79" s="9308">
        <f t="shared" si="19"/>
      </c>
      <c r="AD79" s="9295">
        <f t="shared" si="13"/>
      </c>
      <c r="AE79" s="9309">
        <f t="shared" si="7"/>
      </c>
      <c r="AF79" s="9297">
        <f>VLOOKUP(C79,'Data Products'!$A:$J,10,0)</f>
      </c>
      <c r="AG79" s="9298">
        <f t="shared" si="21"/>
      </c>
      <c r="AH79" s="9298">
        <f t="shared" si="15"/>
      </c>
      <c r="AI79" s="9300"/>
      <c r="AJ79" s="9301"/>
      <c r="AK79" s="9301">
        <v>80</v>
      </c>
      <c r="AL79" s="9300"/>
      <c r="AM79" s="9301"/>
      <c r="AN79" s="9301"/>
    </row>
    <row customHeight="true" hidden="true" ht="18" r="80">
      <c r="A80" s="9348">
        <v>27</v>
      </c>
      <c r="B80" s="9287" t="s">
        <v>11424</v>
      </c>
      <c r="C80" s="9287" t="s">
        <v>11536</v>
      </c>
      <c r="D80" s="9288">
        <v>0</v>
      </c>
      <c r="E80" s="9302">
        <v>0</v>
      </c>
      <c r="F80" s="9349"/>
      <c r="G80" s="9350">
        <f>VLOOKUP(C80,'Data Products'!$A:$J,2,0)</f>
      </c>
      <c r="H80" s="9359">
        <f t="shared" ref="H80:H125" si="11">IFERROR(G80-TODAY(),"")</f>
      </c>
      <c r="I80" s="9291">
        <v>45650</v>
      </c>
      <c r="J80" s="9292">
        <f t="shared" si="5"/>
      </c>
      <c r="K80" s="9288">
        <v>0</v>
      </c>
      <c r="L80" s="9288">
        <v>1</v>
      </c>
      <c r="M80" s="9288">
        <v>100</v>
      </c>
      <c r="N80" s="9288">
        <v>250</v>
      </c>
      <c r="O80" s="9287" t="s">
        <v>11464</v>
      </c>
      <c r="P80" s="9328"/>
      <c r="Q80" s="9328"/>
      <c r="R80" s="9353"/>
      <c r="S80" s="9325"/>
      <c r="T80" s="9328"/>
      <c r="U80" s="9328"/>
      <c r="V80" s="9328"/>
      <c r="W80" s="9328"/>
      <c r="X80" s="9328"/>
      <c r="Y80" s="9328"/>
      <c r="Z80" s="9328"/>
      <c r="AA80" s="9328"/>
      <c r="AB80" s="9354">
        <f t="shared" si="1"/>
      </c>
      <c r="AC80" s="9303">
        <f t="shared" si="19"/>
      </c>
      <c r="AD80" s="9295">
        <f t="shared" si="13"/>
      </c>
      <c r="AE80" s="9304">
        <f t="shared" si="7"/>
      </c>
      <c r="AF80" s="9297">
        <f>VLOOKUP(C80,'Data Products'!$A:$J,10,0)</f>
      </c>
      <c r="AG80" s="9298">
        <f t="shared" si="21"/>
      </c>
      <c r="AH80" s="9298">
        <f t="shared" si="15"/>
      </c>
      <c r="AI80" s="9300"/>
      <c r="AJ80" s="9301"/>
      <c r="AK80" s="9301">
        <v>60</v>
      </c>
      <c r="AL80" s="9300"/>
      <c r="AM80" s="9301"/>
      <c r="AN80" s="9301"/>
    </row>
    <row customHeight="true" hidden="true" ht="18" r="81">
      <c r="A81" s="9348">
        <v>28</v>
      </c>
      <c r="B81" s="9287" t="s">
        <v>11424</v>
      </c>
      <c r="C81" s="9287" t="s">
        <v>11537</v>
      </c>
      <c r="D81" s="9288">
        <v>0</v>
      </c>
      <c r="E81" s="9302">
        <v>0</v>
      </c>
      <c r="F81" s="9349" t="s">
        <v>11538</v>
      </c>
      <c r="G81" s="9350">
        <f>VLOOKUP(C81,'Data Products'!$A:$J,2,0)</f>
      </c>
      <c r="H81" s="9359">
        <f t="shared" si="11"/>
      </c>
      <c r="I81" s="9291">
        <v>45678</v>
      </c>
      <c r="J81" s="9292">
        <f t="shared" si="5"/>
      </c>
      <c r="K81" s="9288">
        <v>0</v>
      </c>
      <c r="L81" s="9288">
        <v>0</v>
      </c>
      <c r="M81" s="9288">
        <v>0</v>
      </c>
      <c r="N81" s="9288">
        <v>0</v>
      </c>
      <c r="O81" s="9287" t="s">
        <v>11464</v>
      </c>
      <c r="P81" s="9328"/>
      <c r="Q81" s="9328"/>
      <c r="R81" s="9353"/>
      <c r="S81" s="9325"/>
      <c r="T81" s="9328"/>
      <c r="U81" s="9328"/>
      <c r="V81" s="9328"/>
      <c r="W81" s="9328"/>
      <c r="X81" s="9328"/>
      <c r="Y81" s="9328"/>
      <c r="Z81" s="9328"/>
      <c r="AA81" s="9328"/>
      <c r="AB81" s="9354">
        <f t="shared" si="1"/>
      </c>
      <c r="AC81" s="9303">
        <f t="shared" si="19"/>
      </c>
      <c r="AD81" s="9295">
        <f t="shared" si="13"/>
      </c>
      <c r="AE81" s="9304">
        <f t="shared" si="7"/>
      </c>
      <c r="AF81" s="9297">
        <f>VLOOKUP(C81,'Data Products'!$A:$J,10,0)</f>
      </c>
      <c r="AG81" s="9298">
        <f t="shared" si="21"/>
      </c>
      <c r="AH81" s="9298">
        <f t="shared" si="15"/>
      </c>
      <c r="AI81" s="9310" t="s">
        <v>11539</v>
      </c>
      <c r="AJ81" s="9301"/>
      <c r="AK81" s="9301">
        <v>40</v>
      </c>
      <c r="AL81" s="9300"/>
      <c r="AM81" s="9301"/>
      <c r="AN81" s="9301"/>
    </row>
    <row customHeight="true" hidden="true" ht="18" r="82">
      <c r="A82" s="9348">
        <v>29</v>
      </c>
      <c r="B82" s="9287" t="s">
        <v>11424</v>
      </c>
      <c r="C82" s="9287" t="s">
        <v>11540</v>
      </c>
      <c r="D82" s="9288">
        <v>0</v>
      </c>
      <c r="E82" s="9288">
        <v>0</v>
      </c>
      <c r="F82" s="9349"/>
      <c r="G82" s="9350">
        <f>VLOOKUP(C82,'Data Products'!$A:$J,2,0)</f>
      </c>
      <c r="H82" s="9359">
        <f t="shared" si="11"/>
      </c>
      <c r="I82" s="9291">
        <v>45824</v>
      </c>
      <c r="J82" s="9292">
        <f t="shared" si="5"/>
      </c>
      <c r="K82" s="9288">
        <v>0</v>
      </c>
      <c r="L82" s="9288">
        <v>0</v>
      </c>
      <c r="M82" s="9288">
        <v>0</v>
      </c>
      <c r="N82" s="9288">
        <v>0</v>
      </c>
      <c r="O82" s="9287" t="s">
        <v>11464</v>
      </c>
      <c r="P82" s="9328"/>
      <c r="Q82" s="9328"/>
      <c r="R82" s="9353"/>
      <c r="S82" s="9325"/>
      <c r="T82" s="9328"/>
      <c r="U82" s="9328"/>
      <c r="V82" s="9328"/>
      <c r="W82" s="9328"/>
      <c r="X82" s="9328"/>
      <c r="Y82" s="9328"/>
      <c r="Z82" s="9328"/>
      <c r="AA82" s="9328"/>
      <c r="AB82" s="9354">
        <f t="shared" si="1"/>
      </c>
      <c r="AC82" s="9303">
        <f t="shared" si="19"/>
      </c>
      <c r="AD82" s="9295">
        <f t="shared" si="13"/>
      </c>
      <c r="AE82" s="9304">
        <f t="shared" si="7"/>
      </c>
      <c r="AF82" s="9297">
        <f>VLOOKUP(C82,'Data Products'!$A:$J,10,0)</f>
      </c>
      <c r="AG82" s="9298">
        <f t="shared" si="21"/>
      </c>
      <c r="AH82" s="9298">
        <f t="shared" si="15"/>
      </c>
      <c r="AI82" s="9300" t="s">
        <v>11541</v>
      </c>
      <c r="AJ82" s="9301"/>
      <c r="AK82" s="9301"/>
      <c r="AL82" s="9300"/>
      <c r="AM82" s="9301"/>
      <c r="AN82" s="9301"/>
    </row>
    <row customHeight="true" hidden="true" ht="18" r="83">
      <c r="A83" s="9348">
        <v>30</v>
      </c>
      <c r="B83" s="9287" t="s">
        <v>11424</v>
      </c>
      <c r="C83" s="9287" t="s">
        <v>11542</v>
      </c>
      <c r="D83" s="9288">
        <v>0</v>
      </c>
      <c r="E83" s="9288">
        <v>0</v>
      </c>
      <c r="F83" s="9349"/>
      <c r="G83" s="9350">
        <f>VLOOKUP(C83,'Data Products'!$A:$J,2,0)</f>
      </c>
      <c r="H83" s="9359">
        <f t="shared" si="11"/>
      </c>
      <c r="I83" s="9291">
        <v>45824</v>
      </c>
      <c r="J83" s="9292">
        <f t="shared" si="5"/>
      </c>
      <c r="K83" s="9288">
        <v>0</v>
      </c>
      <c r="L83" s="9288">
        <v>0</v>
      </c>
      <c r="M83" s="9288">
        <v>100</v>
      </c>
      <c r="N83" s="9288">
        <v>150</v>
      </c>
      <c r="O83" s="9287" t="s">
        <v>11464</v>
      </c>
      <c r="P83" s="9328"/>
      <c r="Q83" s="9328"/>
      <c r="R83" s="9353"/>
      <c r="S83" s="9325"/>
      <c r="T83" s="9328"/>
      <c r="U83" s="9328"/>
      <c r="V83" s="9328"/>
      <c r="W83" s="9328"/>
      <c r="X83" s="9328"/>
      <c r="Y83" s="9328"/>
      <c r="Z83" s="9328"/>
      <c r="AA83" s="9328"/>
      <c r="AB83" s="9354">
        <f t="shared" si="1"/>
      </c>
      <c r="AC83" s="9308">
        <f t="shared" si="19"/>
      </c>
      <c r="AD83" s="9295">
        <f t="shared" si="13"/>
      </c>
      <c r="AE83" s="9309">
        <f t="shared" si="7"/>
      </c>
      <c r="AF83" s="9297">
        <f>VLOOKUP(C83,'Data Products'!$A:$J,10,0)</f>
      </c>
      <c r="AG83" s="9298">
        <f t="shared" si="21"/>
      </c>
      <c r="AH83" s="9298">
        <f t="shared" si="15"/>
      </c>
      <c r="AI83" s="9300"/>
      <c r="AJ83" s="9301"/>
      <c r="AK83" s="9301"/>
      <c r="AL83" s="9300"/>
      <c r="AM83" s="9301"/>
      <c r="AN83" s="9301"/>
    </row>
    <row customHeight="true" hidden="true" ht="18" r="84">
      <c r="A84" s="9348">
        <v>31</v>
      </c>
      <c r="B84" s="9287" t="s">
        <v>11424</v>
      </c>
      <c r="C84" s="9287" t="s">
        <v>11543</v>
      </c>
      <c r="D84" s="9288">
        <v>0</v>
      </c>
      <c r="E84" s="9302">
        <v>0</v>
      </c>
      <c r="F84" s="9349"/>
      <c r="G84" s="9350">
        <f>VLOOKUP(C84,'Data Products'!$A:$J,2,0)</f>
      </c>
      <c r="H84" s="9359">
        <f t="shared" si="11"/>
      </c>
      <c r="I84" s="9361"/>
      <c r="J84" s="9292">
        <f t="shared" si="5"/>
      </c>
      <c r="K84" s="9288">
        <v>0</v>
      </c>
      <c r="L84" s="9288">
        <v>0</v>
      </c>
      <c r="M84" s="9288">
        <v>0</v>
      </c>
      <c r="N84" s="9288">
        <v>0</v>
      </c>
      <c r="O84" s="9287" t="s">
        <v>11544</v>
      </c>
      <c r="P84" s="9328"/>
      <c r="Q84" s="9328"/>
      <c r="R84" s="9353"/>
      <c r="S84" s="9325"/>
      <c r="T84" s="9328"/>
      <c r="U84" s="9328"/>
      <c r="V84" s="9328"/>
      <c r="W84" s="9328"/>
      <c r="X84" s="9328"/>
      <c r="Y84" s="9328"/>
      <c r="Z84" s="9328"/>
      <c r="AA84" s="9328"/>
      <c r="AB84" s="9354">
        <f t="shared" si="1"/>
      </c>
      <c r="AC84" s="9303">
        <f t="shared" si="19"/>
      </c>
      <c r="AD84" s="9295">
        <f t="shared" si="13"/>
      </c>
      <c r="AE84" s="9304">
        <f t="shared" si="7"/>
      </c>
      <c r="AF84" s="9297">
        <f>VLOOKUP(C84,'Data Products'!$A:$J,10,0)</f>
      </c>
      <c r="AG84" s="9298">
        <f t="shared" si="21"/>
      </c>
      <c r="AH84" s="9298">
        <f t="shared" si="15"/>
      </c>
      <c r="AI84" s="9300"/>
      <c r="AJ84" s="9301"/>
      <c r="AK84" s="9301"/>
      <c r="AL84" s="9300"/>
      <c r="AM84" s="9301"/>
      <c r="AN84" s="9301"/>
    </row>
    <row customHeight="true" hidden="true" ht="18" r="85">
      <c r="A85" s="9348">
        <v>32</v>
      </c>
      <c r="B85" s="9287" t="s">
        <v>11424</v>
      </c>
      <c r="C85" s="9287" t="s">
        <v>11545</v>
      </c>
      <c r="D85" s="9288">
        <v>0</v>
      </c>
      <c r="E85" s="9302">
        <v>0</v>
      </c>
      <c r="F85" s="9349"/>
      <c r="G85" s="9350">
        <f>VLOOKUP(C85,'Data Products'!$A:$J,2,0)</f>
      </c>
      <c r="H85" s="9359">
        <f t="shared" si="11"/>
      </c>
      <c r="I85" s="9361"/>
      <c r="J85" s="9292">
        <f t="shared" si="5"/>
      </c>
      <c r="K85" s="9288">
        <v>0</v>
      </c>
      <c r="L85" s="9288">
        <v>0</v>
      </c>
      <c r="M85" s="9288">
        <v>0</v>
      </c>
      <c r="N85" s="9288">
        <v>0</v>
      </c>
      <c r="O85" s="9287" t="s">
        <v>11544</v>
      </c>
      <c r="P85" s="9328"/>
      <c r="Q85" s="9328"/>
      <c r="R85" s="9353"/>
      <c r="S85" s="9325"/>
      <c r="T85" s="9328"/>
      <c r="U85" s="9328"/>
      <c r="V85" s="9328"/>
      <c r="W85" s="9328"/>
      <c r="X85" s="9328"/>
      <c r="Y85" s="9328"/>
      <c r="Z85" s="9328"/>
      <c r="AA85" s="9328"/>
      <c r="AB85" s="9354">
        <f t="shared" si="1"/>
      </c>
      <c r="AC85" s="9303">
        <f t="shared" si="19"/>
      </c>
      <c r="AD85" s="9295">
        <f t="shared" si="13"/>
      </c>
      <c r="AE85" s="9304">
        <f t="shared" si="7"/>
      </c>
      <c r="AF85" s="9297">
        <f>VLOOKUP(C85,'Data Products'!$A:$J,10,0)</f>
      </c>
      <c r="AG85" s="9298">
        <f t="shared" si="21"/>
      </c>
      <c r="AH85" s="9298">
        <f t="shared" si="15"/>
      </c>
      <c r="AI85" s="9300"/>
      <c r="AJ85" s="9301"/>
      <c r="AK85" s="9301"/>
      <c r="AL85" s="9300"/>
      <c r="AM85" s="9301"/>
      <c r="AN85" s="9301"/>
    </row>
    <row customHeight="true" hidden="true" ht="18" r="86">
      <c r="A86" s="9348">
        <v>33</v>
      </c>
      <c r="B86" s="9357" t="s">
        <v>11424</v>
      </c>
      <c r="C86" s="9357" t="s">
        <v>11546</v>
      </c>
      <c r="D86" s="9288">
        <v>0</v>
      </c>
      <c r="E86" s="9302">
        <v>0</v>
      </c>
      <c r="F86" s="9349"/>
      <c r="G86" s="9350">
        <f>VLOOKUP(C86,'Data Products'!$A:$J,2,0)</f>
      </c>
      <c r="H86" s="9359">
        <f t="shared" si="11"/>
      </c>
      <c r="I86" s="9361"/>
      <c r="J86" s="9292">
        <f t="shared" si="5"/>
      </c>
      <c r="K86" s="9288">
        <v>0</v>
      </c>
      <c r="L86" s="9288">
        <v>0</v>
      </c>
      <c r="M86" s="9362">
        <v>0</v>
      </c>
      <c r="N86" s="9362">
        <v>0</v>
      </c>
      <c r="O86" s="9287" t="s">
        <v>11544</v>
      </c>
      <c r="P86" s="9328"/>
      <c r="Q86" s="9328"/>
      <c r="R86" s="9353"/>
      <c r="S86" s="9328"/>
      <c r="T86" s="9328"/>
      <c r="U86" s="9328"/>
      <c r="V86" s="9328"/>
      <c r="W86" s="9328"/>
      <c r="X86" s="9328"/>
      <c r="Y86" s="9328"/>
      <c r="Z86" s="9328"/>
      <c r="AA86" s="9328"/>
      <c r="AB86" s="9354">
        <f t="shared" si="1"/>
      </c>
      <c r="AC86" s="9303">
        <f t="shared" si="19"/>
      </c>
      <c r="AD86" s="9295">
        <f t="shared" si="13"/>
      </c>
      <c r="AE86" s="9304">
        <f t="shared" si="7"/>
      </c>
      <c r="AF86" s="9297">
        <f>VLOOKUP(C86,'Data Products'!$A:$J,10,0)</f>
      </c>
      <c r="AG86" s="9298">
        <f t="shared" si="21"/>
      </c>
      <c r="AH86" s="9298">
        <f t="shared" si="15"/>
      </c>
      <c r="AI86" s="9300"/>
      <c r="AJ86" s="9301"/>
      <c r="AK86" s="9301"/>
      <c r="AL86" s="9300"/>
      <c r="AM86" s="9301"/>
      <c r="AN86" s="9301"/>
    </row>
    <row r="87">
      <c r="A87" s="9348">
        <v>34</v>
      </c>
      <c r="B87" s="9348" t="s">
        <v>11421</v>
      </c>
      <c r="C87" s="9287" t="s">
        <v>11547</v>
      </c>
      <c r="D87" s="9311">
        <v>1053</v>
      </c>
      <c r="E87" s="9311">
        <v>1053</v>
      </c>
      <c r="F87" s="9363" t="s">
        <v>11548</v>
      </c>
      <c r="G87" s="9350">
        <f>VLOOKUP(C87,'Data Products'!$A:$J,2,0)</f>
      </c>
      <c r="H87" s="9364">
        <f t="shared" si="11"/>
      </c>
      <c r="I87" s="9291">
        <v>45694</v>
      </c>
      <c r="J87" s="9292">
        <f t="shared" si="5"/>
      </c>
      <c r="K87" s="9362">
        <v>230</v>
      </c>
      <c r="L87" s="9362">
        <v>277</v>
      </c>
      <c r="M87" s="9288">
        <v>0</v>
      </c>
      <c r="N87" s="9288">
        <v>0</v>
      </c>
      <c r="O87" s="9357" t="s">
        <v>11549</v>
      </c>
      <c r="P87" s="9328"/>
      <c r="Q87" s="9328"/>
      <c r="R87" s="9353"/>
      <c r="S87" s="9328"/>
      <c r="T87" s="9328"/>
      <c r="U87" s="9328"/>
      <c r="V87" s="9328"/>
      <c r="W87" s="9328"/>
      <c r="X87" s="9328"/>
      <c r="Y87" s="9328"/>
      <c r="Z87" s="9328"/>
      <c r="AA87" s="9328"/>
      <c r="AB87" s="9354">
        <f t="shared" si="1"/>
      </c>
      <c r="AC87" s="9308">
        <f t="shared" si="19"/>
      </c>
      <c r="AD87" s="9295">
        <f t="shared" si="13"/>
      </c>
      <c r="AE87" s="9309">
        <f t="shared" si="7"/>
      </c>
      <c r="AF87" s="9297">
        <f>VLOOKUP(C87,'Data Products'!$A:$J,10,0)</f>
      </c>
      <c r="AG87" s="9298">
        <f t="shared" si="21"/>
      </c>
      <c r="AH87" s="9298">
        <f t="shared" si="15"/>
      </c>
      <c r="AI87" s="9310"/>
      <c r="AJ87" s="9301"/>
      <c r="AK87" s="9301">
        <v>50</v>
      </c>
      <c r="AL87" s="9300"/>
      <c r="AM87" s="9301"/>
      <c r="AN87" s="9301"/>
    </row>
    <row customHeight="true" hidden="true" ht="18" r="88">
      <c r="A88" s="9348">
        <v>35</v>
      </c>
      <c r="B88" s="9358" t="s">
        <v>11450</v>
      </c>
      <c r="C88" s="9358" t="s">
        <v>11550</v>
      </c>
      <c r="D88" s="9365">
        <v>0</v>
      </c>
      <c r="E88" s="9302">
        <v>0</v>
      </c>
      <c r="F88" s="9349"/>
      <c r="G88" s="9350">
        <f>VLOOKUP(C88,'Data Products'!$A:$J,2,0)</f>
      </c>
      <c r="H88" s="9359">
        <f t="shared" si="11"/>
      </c>
      <c r="I88" s="9291">
        <v>45433</v>
      </c>
      <c r="J88" s="9292">
        <f t="shared" si="5"/>
      </c>
      <c r="K88" s="9288">
        <v>0</v>
      </c>
      <c r="L88" s="9288">
        <v>0</v>
      </c>
      <c r="M88" s="9365">
        <v>0</v>
      </c>
      <c r="N88" s="9365">
        <v>0</v>
      </c>
      <c r="O88" s="9287" t="s">
        <v>11549</v>
      </c>
      <c r="P88" s="9328"/>
      <c r="Q88" s="9328"/>
      <c r="R88" s="9353"/>
      <c r="S88" s="9328"/>
      <c r="T88" s="9328"/>
      <c r="U88" s="9328"/>
      <c r="V88" s="9328"/>
      <c r="W88" s="9328"/>
      <c r="X88" s="9328"/>
      <c r="Y88" s="9328"/>
      <c r="Z88" s="9328"/>
      <c r="AA88" s="9328"/>
      <c r="AB88" s="9354">
        <f t="shared" si="1"/>
      </c>
      <c r="AC88" s="9308">
        <f t="shared" si="19"/>
      </c>
      <c r="AD88" s="9295">
        <f t="shared" si="13"/>
      </c>
      <c r="AE88" s="9309">
        <f t="shared" si="7"/>
      </c>
      <c r="AF88" s="9297">
        <f>VLOOKUP(C88,'Data Products'!$A:$J,10,0)</f>
      </c>
      <c r="AG88" s="9298">
        <f t="shared" si="21"/>
      </c>
      <c r="AH88" s="9298">
        <f t="shared" si="15"/>
      </c>
      <c r="AI88" s="9300"/>
      <c r="AJ88" s="9316"/>
      <c r="AK88" s="9316"/>
      <c r="AL88" s="9310"/>
      <c r="AM88" s="9316"/>
      <c r="AN88" s="9316"/>
    </row>
    <row customHeight="true" hidden="true" ht="18" r="89">
      <c r="A89" s="9348">
        <v>36</v>
      </c>
      <c r="B89" s="9358" t="s">
        <v>11450</v>
      </c>
      <c r="C89" s="9287" t="s">
        <v>11551</v>
      </c>
      <c r="D89" s="9288">
        <v>0</v>
      </c>
      <c r="E89" s="9288">
        <v>0</v>
      </c>
      <c r="F89" s="9366"/>
      <c r="G89" s="9350">
        <f>VLOOKUP(C89,'Data Products'!$A:$J,2,0)</f>
      </c>
      <c r="H89" s="9359">
        <f t="shared" si="11"/>
      </c>
      <c r="I89" s="9291">
        <v>45433</v>
      </c>
      <c r="J89" s="9292">
        <f t="shared" si="5"/>
      </c>
      <c r="K89" s="9288">
        <v>0</v>
      </c>
      <c r="L89" s="9288">
        <v>0</v>
      </c>
      <c r="M89" s="9288">
        <v>0</v>
      </c>
      <c r="N89" s="9288">
        <v>0</v>
      </c>
      <c r="O89" s="9287" t="s">
        <v>11549</v>
      </c>
      <c r="P89" s="9328"/>
      <c r="Q89" s="9328"/>
      <c r="R89" s="9353"/>
      <c r="S89" s="9328"/>
      <c r="T89" s="9328"/>
      <c r="U89" s="9328"/>
      <c r="V89" s="9328"/>
      <c r="W89" s="9328"/>
      <c r="X89" s="9328"/>
      <c r="Y89" s="9328"/>
      <c r="Z89" s="9328"/>
      <c r="AA89" s="9328"/>
      <c r="AB89" s="9354">
        <f t="shared" si="1"/>
      </c>
      <c r="AC89" s="9308">
        <f t="shared" si="19"/>
      </c>
      <c r="AD89" s="9295">
        <f t="shared" si="13"/>
      </c>
      <c r="AE89" s="9309">
        <f t="shared" si="7"/>
      </c>
      <c r="AF89" s="9297">
        <f>VLOOKUP(C89,'Data Products'!$A:$J,10,0)</f>
      </c>
      <c r="AG89" s="9298">
        <f t="shared" si="21"/>
      </c>
      <c r="AH89" s="9298">
        <f t="shared" si="15"/>
      </c>
      <c r="AI89" s="9300"/>
      <c r="AJ89" s="9301"/>
      <c r="AK89" s="9301"/>
      <c r="AL89" s="9300"/>
      <c r="AM89" s="9301"/>
      <c r="AN89" s="9301"/>
    </row>
    <row customHeight="true" hidden="true" ht="18" r="90">
      <c r="A90" s="9348">
        <v>37</v>
      </c>
      <c r="B90" s="9358" t="s">
        <v>11450</v>
      </c>
      <c r="C90" s="9287" t="s">
        <v>11552</v>
      </c>
      <c r="D90" s="9288">
        <v>0</v>
      </c>
      <c r="E90" s="9288">
        <v>0</v>
      </c>
      <c r="F90" s="9366"/>
      <c r="G90" s="9350">
        <f>VLOOKUP(C90,'Data Products'!$A:$J,2,0)</f>
      </c>
      <c r="H90" s="9359">
        <f t="shared" si="11"/>
      </c>
      <c r="I90" s="9291">
        <v>45433</v>
      </c>
      <c r="J90" s="9292">
        <f t="shared" si="5"/>
      </c>
      <c r="K90" s="9288">
        <v>0</v>
      </c>
      <c r="L90" s="9288">
        <v>0</v>
      </c>
      <c r="M90" s="9288">
        <v>0</v>
      </c>
      <c r="N90" s="9288">
        <v>0</v>
      </c>
      <c r="O90" s="9287" t="s">
        <v>11549</v>
      </c>
      <c r="P90" s="9328"/>
      <c r="Q90" s="9328"/>
      <c r="R90" s="9353"/>
      <c r="S90" s="9328"/>
      <c r="T90" s="9328"/>
      <c r="U90" s="9328"/>
      <c r="V90" s="9328"/>
      <c r="W90" s="9328"/>
      <c r="X90" s="9328"/>
      <c r="Y90" s="9328"/>
      <c r="Z90" s="9328"/>
      <c r="AA90" s="9328"/>
      <c r="AB90" s="9354">
        <f t="shared" si="1"/>
      </c>
      <c r="AC90" s="9308">
        <f t="shared" si="19"/>
      </c>
      <c r="AD90" s="9295">
        <f t="shared" si="13"/>
      </c>
      <c r="AE90" s="9309">
        <f t="shared" si="7"/>
      </c>
      <c r="AF90" s="9297">
        <f>VLOOKUP(C90,'Data Products'!$A:$J,10,0)</f>
      </c>
      <c r="AG90" s="9298">
        <f t="shared" si="21"/>
      </c>
      <c r="AH90" s="9298">
        <f t="shared" si="15"/>
      </c>
      <c r="AI90" s="9300"/>
      <c r="AJ90" s="9301"/>
      <c r="AK90" s="9301"/>
      <c r="AL90" s="9300"/>
      <c r="AM90" s="9301"/>
      <c r="AN90" s="9301"/>
    </row>
    <row customHeight="true" ht="18" r="91">
      <c r="A91" s="9348">
        <v>38</v>
      </c>
      <c r="B91" s="9358" t="s">
        <v>11421</v>
      </c>
      <c r="C91" s="9287" t="s">
        <v>11553</v>
      </c>
      <c r="D91" s="9288">
        <v>958</v>
      </c>
      <c r="E91" s="9288">
        <v>958</v>
      </c>
      <c r="F91" s="9366"/>
      <c r="G91" s="9350">
        <f>VLOOKUP(C91,'Data Products'!$A:$J,2,0)</f>
      </c>
      <c r="H91">
        <f t="shared" si="11"/>
      </c>
      <c r="I91" s="9327">
        <v>46048</v>
      </c>
      <c r="J91" s="9292">
        <f t="shared" si="5"/>
      </c>
      <c r="K91" s="9288">
        <v>40</v>
      </c>
      <c r="L91" s="9288">
        <v>40</v>
      </c>
      <c r="M91" s="9288">
        <v>0</v>
      </c>
      <c r="N91" s="9288">
        <v>0</v>
      </c>
      <c r="O91" s="9287" t="s">
        <v>11554</v>
      </c>
      <c r="P91" s="9328"/>
      <c r="Q91" s="9328"/>
      <c r="R91" s="9353"/>
      <c r="S91" s="9328"/>
      <c r="T91" s="9328"/>
      <c r="U91" s="9328"/>
      <c r="V91" s="9328"/>
      <c r="W91" s="9328"/>
      <c r="X91" s="9328"/>
      <c r="Y91" s="9328"/>
      <c r="Z91" s="9328"/>
      <c r="AA91" s="9328"/>
      <c r="AB91" s="9354">
        <f t="shared" si="1"/>
      </c>
      <c r="AC91" s="9308">
        <f t="shared" si="19"/>
      </c>
      <c r="AD91" s="9295">
        <f t="shared" si="13"/>
      </c>
      <c r="AE91" s="9309">
        <f t="shared" si="7"/>
      </c>
      <c r="AF91" s="9297">
        <f>VLOOKUP(C91,'Data Products'!$A:$J,10,0)</f>
      </c>
      <c r="AG91" s="9298">
        <f t="shared" si="21"/>
      </c>
      <c r="AH91" s="9298"/>
      <c r="AI91" s="9300"/>
      <c r="AJ91" s="9301"/>
      <c r="AK91" s="9301"/>
      <c r="AL91" s="9300"/>
      <c r="AM91" s="9301"/>
      <c r="AN91" s="9301"/>
    </row>
    <row customHeight="true" hidden="true" ht="18" r="92">
      <c r="A92" s="9348">
        <v>39</v>
      </c>
      <c r="B92" s="9287" t="s">
        <v>11424</v>
      </c>
      <c r="C92" s="9287" t="s">
        <v>11555</v>
      </c>
      <c r="D92" s="9324">
        <v>0</v>
      </c>
      <c r="E92" s="9288">
        <v>0</v>
      </c>
      <c r="F92" s="9366"/>
      <c r="G92" s="9350">
        <f>VLOOKUP(C92,'Data Products'!$A:$J,2,0)</f>
      </c>
      <c r="H92" s="9359">
        <f t="shared" si="11"/>
      </c>
      <c r="I92" s="9291">
        <v>45644</v>
      </c>
      <c r="J92" s="9292">
        <f t="shared" si="5"/>
      </c>
      <c r="K92" s="9288">
        <v>0</v>
      </c>
      <c r="L92" s="9288">
        <v>0</v>
      </c>
      <c r="M92" s="9302">
        <v>0</v>
      </c>
      <c r="N92" s="9302">
        <v>0</v>
      </c>
      <c r="O92" s="9287" t="s">
        <v>11556</v>
      </c>
      <c r="P92" s="9328"/>
      <c r="Q92" s="9328"/>
      <c r="R92" s="9353"/>
      <c r="S92" s="9328"/>
      <c r="T92" s="9328"/>
      <c r="U92" s="9328"/>
      <c r="V92" s="9328"/>
      <c r="W92" s="9328"/>
      <c r="X92" s="9328"/>
      <c r="Y92" s="9328"/>
      <c r="Z92" s="9328"/>
      <c r="AA92" s="9328"/>
      <c r="AB92" s="9367">
        <f t="shared" si="1"/>
      </c>
      <c r="AC92" s="9368">
        <f t="shared" si="19"/>
      </c>
      <c r="AD92" s="9295">
        <f t="shared" si="13"/>
      </c>
      <c r="AE92" s="9304">
        <f t="shared" si="7"/>
      </c>
      <c r="AF92" s="9297">
        <f>VLOOKUP(C92,'Data Products'!$A:$J,10,0)</f>
      </c>
      <c r="AG92" s="9369">
        <f t="shared" si="21"/>
      </c>
      <c r="AH92" s="9298">
        <f t="shared" ref="AH92:AH125" si="16">IF(H92&lt;=90,D92,0)</f>
      </c>
      <c r="AI92" s="9370"/>
      <c r="AJ92" s="9301"/>
      <c r="AK92" s="9301"/>
      <c r="AL92" s="9300"/>
      <c r="AM92" s="9301"/>
      <c r="AN92" s="9301"/>
    </row>
    <row customHeight="true" hidden="true" ht="18" r="93">
      <c r="A93" s="9348">
        <v>40</v>
      </c>
      <c r="B93" s="9287" t="s">
        <v>11424</v>
      </c>
      <c r="C93" s="9287" t="s">
        <v>11557</v>
      </c>
      <c r="D93" s="9288">
        <v>0</v>
      </c>
      <c r="E93" s="9288">
        <v>0</v>
      </c>
      <c r="F93" s="9366"/>
      <c r="G93" s="9350">
        <f>VLOOKUP(C93,'Data Products'!$A:$J,2,0)</f>
      </c>
      <c r="H93" s="9359">
        <f t="shared" si="11"/>
      </c>
      <c r="I93" s="9291">
        <v>45602</v>
      </c>
      <c r="J93" s="9292">
        <f t="shared" si="5"/>
      </c>
      <c r="K93" s="9288">
        <v>0</v>
      </c>
      <c r="L93" s="9288">
        <v>0</v>
      </c>
      <c r="M93" s="9324">
        <v>0</v>
      </c>
      <c r="N93" s="9324">
        <v>0</v>
      </c>
      <c r="O93" s="9287" t="s">
        <v>11556</v>
      </c>
      <c r="P93" s="9328"/>
      <c r="Q93" s="9328"/>
      <c r="R93" s="9328"/>
      <c r="S93" s="9328"/>
      <c r="T93" s="9328"/>
      <c r="U93" s="9328"/>
      <c r="V93" s="9328"/>
      <c r="W93" s="9328"/>
      <c r="X93" s="9328"/>
      <c r="Y93" s="9328"/>
      <c r="Z93" s="9328"/>
      <c r="AA93" s="9328"/>
      <c r="AB93" s="9354">
        <f t="shared" si="1"/>
      </c>
      <c r="AC93" s="9368">
        <f t="shared" si="19"/>
      </c>
      <c r="AD93" s="9295">
        <f t="shared" si="13"/>
      </c>
      <c r="AE93" s="9304">
        <f t="shared" si="7"/>
      </c>
      <c r="AF93" s="9297">
        <f>VLOOKUP(C93,'Data Products'!$A:$J,10,0)</f>
      </c>
      <c r="AG93" s="9369">
        <f t="shared" si="21"/>
      </c>
      <c r="AH93" s="9298">
        <f t="shared" si="16"/>
      </c>
      <c r="AI93" s="9370"/>
      <c r="AJ93" s="9301"/>
      <c r="AK93" s="9301"/>
      <c r="AL93" s="9300"/>
      <c r="AM93" s="9301"/>
      <c r="AN93" s="9301"/>
    </row>
    <row customHeight="true" hidden="true" ht="18" r="94">
      <c r="A94" s="9348">
        <v>41</v>
      </c>
      <c r="B94" s="9287" t="s">
        <v>11424</v>
      </c>
      <c r="C94" s="9287" t="s">
        <v>11558</v>
      </c>
      <c r="D94" s="9288">
        <v>0</v>
      </c>
      <c r="E94" s="9288">
        <v>0</v>
      </c>
      <c r="F94" s="9366"/>
      <c r="G94" s="9350">
        <f>VLOOKUP(C94,'Data Products'!$A:$J,2,0)</f>
      </c>
      <c r="H94" s="9359">
        <f t="shared" si="11"/>
      </c>
      <c r="I94" s="9291">
        <v>45602</v>
      </c>
      <c r="J94" s="9292">
        <f t="shared" si="5"/>
      </c>
      <c r="K94" s="9288">
        <v>0</v>
      </c>
      <c r="L94" s="9288">
        <v>0</v>
      </c>
      <c r="M94" s="9324">
        <v>0</v>
      </c>
      <c r="N94" s="9324">
        <v>0</v>
      </c>
      <c r="O94" s="9287" t="s">
        <v>11556</v>
      </c>
      <c r="P94" s="9328"/>
      <c r="Q94" s="9328"/>
      <c r="R94" s="9328"/>
      <c r="S94" s="9328"/>
      <c r="T94" s="9328"/>
      <c r="U94" s="9328"/>
      <c r="V94" s="9328"/>
      <c r="W94" s="9328"/>
      <c r="X94" s="9328"/>
      <c r="Y94" s="9328"/>
      <c r="Z94" s="9328"/>
      <c r="AA94" s="9328"/>
      <c r="AB94" s="9354">
        <f t="shared" si="1"/>
      </c>
      <c r="AC94" s="9368">
        <f t="shared" si="19"/>
      </c>
      <c r="AD94" s="9295">
        <f t="shared" si="13"/>
      </c>
      <c r="AE94" s="9304">
        <f t="shared" si="7"/>
      </c>
      <c r="AF94" s="9297">
        <f>VLOOKUP(C94,'Data Products'!$A:$J,10,0)</f>
      </c>
      <c r="AG94" s="9369">
        <f t="shared" si="21"/>
      </c>
      <c r="AH94" s="9298">
        <f t="shared" si="16"/>
      </c>
      <c r="AI94" s="9370"/>
      <c r="AJ94" s="9301"/>
      <c r="AK94" s="9301"/>
      <c r="AL94" s="9300"/>
      <c r="AM94" s="9301"/>
      <c r="AN94" s="9301"/>
    </row>
    <row customHeight="true" hidden="true" ht="18" r="95">
      <c r="A95" s="9348">
        <v>42</v>
      </c>
      <c r="B95" s="9287" t="s">
        <v>11424</v>
      </c>
      <c r="C95" s="9287" t="s">
        <v>11559</v>
      </c>
      <c r="D95" s="9288">
        <v>0</v>
      </c>
      <c r="E95" s="9288">
        <v>0</v>
      </c>
      <c r="F95" s="9366"/>
      <c r="G95" s="9350">
        <f>VLOOKUP(C95,'Data Products'!$A:$J,2,0)</f>
      </c>
      <c r="H95" s="9359">
        <f t="shared" si="11"/>
      </c>
      <c r="I95" s="9291">
        <v>45602</v>
      </c>
      <c r="J95" s="9292">
        <f t="shared" si="5"/>
      </c>
      <c r="K95" s="9288">
        <v>0</v>
      </c>
      <c r="L95" s="9288">
        <v>0</v>
      </c>
      <c r="M95" s="9324">
        <v>0</v>
      </c>
      <c r="N95" s="9324">
        <v>0</v>
      </c>
      <c r="O95" s="9287" t="s">
        <v>11556</v>
      </c>
      <c r="P95" s="9328"/>
      <c r="Q95" s="9328"/>
      <c r="R95" s="9328"/>
      <c r="S95" s="9328"/>
      <c r="T95" s="9328"/>
      <c r="U95" s="9328"/>
      <c r="V95" s="9328"/>
      <c r="W95" s="9328"/>
      <c r="X95" s="9328"/>
      <c r="Y95" s="9328"/>
      <c r="Z95" s="9328"/>
      <c r="AA95" s="9328"/>
      <c r="AB95" s="9354">
        <f t="shared" si="1"/>
      </c>
      <c r="AC95" s="9368">
        <f t="shared" si="19"/>
      </c>
      <c r="AD95" s="9295">
        <f t="shared" si="13"/>
      </c>
      <c r="AE95" s="9304">
        <f t="shared" si="7"/>
      </c>
      <c r="AF95" s="9297">
        <f>VLOOKUP(C95,'Data Products'!$A:$J,10,0)</f>
      </c>
      <c r="AG95" s="9371">
        <f t="shared" si="21"/>
      </c>
      <c r="AH95" s="9298">
        <f t="shared" si="16"/>
      </c>
      <c r="AI95" s="9370"/>
      <c r="AJ95" s="9301"/>
      <c r="AK95" s="9301"/>
      <c r="AL95" s="9300"/>
      <c r="AM95" s="9301"/>
      <c r="AN95" s="9301"/>
    </row>
    <row r="96">
      <c r="A96" s="9348">
        <v>43</v>
      </c>
      <c r="B96" s="9287" t="s">
        <v>11421</v>
      </c>
      <c r="C96" s="9287" t="s">
        <v>11560</v>
      </c>
      <c r="D96" s="9288">
        <v>473</v>
      </c>
      <c r="E96" s="9288">
        <v>473</v>
      </c>
      <c r="F96" s="9366"/>
      <c r="G96" s="9350">
        <f>VLOOKUP(C96,'Data Products'!$A:$J,2,0)</f>
      </c>
      <c r="H96" s="9351">
        <f t="shared" si="11"/>
      </c>
      <c r="I96" s="9327">
        <v>45904</v>
      </c>
      <c r="J96" s="9292">
        <f t="shared" si="5"/>
      </c>
      <c r="K96" s="9288">
        <v>54</v>
      </c>
      <c r="L96" s="9288">
        <v>104</v>
      </c>
      <c r="M96" s="9324">
        <v>0</v>
      </c>
      <c r="N96" s="9324">
        <v>0</v>
      </c>
      <c r="O96" s="9287" t="s">
        <v>11556</v>
      </c>
      <c r="P96" s="9328"/>
      <c r="Q96" s="9328"/>
      <c r="R96" s="9328"/>
      <c r="S96" s="9328"/>
      <c r="T96" s="9328"/>
      <c r="U96" s="9328"/>
      <c r="V96" s="9328"/>
      <c r="W96" s="9328"/>
      <c r="X96" s="9328"/>
      <c r="Y96" s="9328"/>
      <c r="Z96" s="9328"/>
      <c r="AA96" s="9328"/>
      <c r="AB96" s="9354">
        <f t="shared" si="1"/>
      </c>
      <c r="AC96" s="9372">
        <f t="shared" si="19"/>
      </c>
      <c r="AD96" s="9295">
        <f t="shared" si="13"/>
      </c>
      <c r="AE96" s="9309">
        <f t="shared" si="7"/>
      </c>
      <c r="AF96" s="9297">
        <f>VLOOKUP(C96,'Data Products'!$A:$J,10,0)</f>
      </c>
      <c r="AG96" s="9371">
        <f t="shared" si="21"/>
      </c>
      <c r="AH96" s="9298">
        <f t="shared" si="16"/>
      </c>
      <c r="AI96" s="9370"/>
      <c r="AJ96" s="9301"/>
      <c r="AK96" s="9301"/>
      <c r="AL96" s="9300"/>
      <c r="AM96" s="9301"/>
      <c r="AN96" s="9301"/>
    </row>
    <row customHeight="true" hidden="true" ht="18" r="97">
      <c r="A97" s="9348">
        <v>44</v>
      </c>
      <c r="B97" s="9287" t="s">
        <v>11424</v>
      </c>
      <c r="C97" s="9287" t="s">
        <v>11561</v>
      </c>
      <c r="D97" s="9288">
        <v>0</v>
      </c>
      <c r="E97" s="9302">
        <v>0</v>
      </c>
      <c r="F97" s="9366"/>
      <c r="G97" s="9350">
        <f>VLOOKUP(C97,'Data Products'!$A:$J,2,0)</f>
      </c>
      <c r="H97" s="9359">
        <f t="shared" si="11"/>
      </c>
      <c r="I97" s="9291">
        <v>45623</v>
      </c>
      <c r="J97" s="9292">
        <f t="shared" si="5"/>
      </c>
      <c r="K97" s="9288">
        <v>0</v>
      </c>
      <c r="L97" s="9288">
        <v>0</v>
      </c>
      <c r="M97" s="9324">
        <v>0</v>
      </c>
      <c r="N97" s="9324">
        <v>0</v>
      </c>
      <c r="O97" s="9287" t="s">
        <v>11562</v>
      </c>
      <c r="P97" s="9328"/>
      <c r="Q97" s="9328"/>
      <c r="R97" s="9328"/>
      <c r="S97" s="9328"/>
      <c r="T97" s="9328"/>
      <c r="U97" s="9328"/>
      <c r="V97" s="9328"/>
      <c r="W97" s="9328"/>
      <c r="X97" s="9328"/>
      <c r="Y97" s="9328"/>
      <c r="Z97" s="9328"/>
      <c r="AA97" s="9328"/>
      <c r="AB97" s="9354">
        <f t="shared" si="1"/>
      </c>
      <c r="AC97" s="9368">
        <f t="shared" si="19"/>
      </c>
      <c r="AD97" s="9295">
        <f t="shared" si="13"/>
      </c>
      <c r="AE97" s="9304">
        <f t="shared" si="7"/>
      </c>
      <c r="AF97" s="9297">
        <f>VLOOKUP(C97,'Data Products'!$A:$J,10,0)</f>
      </c>
      <c r="AG97" s="9371">
        <f t="shared" si="21"/>
      </c>
      <c r="AH97" s="9298">
        <f t="shared" si="16"/>
      </c>
      <c r="AI97" s="9370"/>
      <c r="AJ97" s="9301"/>
      <c r="AK97" s="9301"/>
      <c r="AL97" s="9300"/>
      <c r="AM97" s="9301"/>
      <c r="AN97" s="9301"/>
    </row>
    <row customHeight="true" hidden="true" ht="18" r="98">
      <c r="A98" s="9348">
        <v>45</v>
      </c>
      <c r="B98" s="9287" t="s">
        <v>11424</v>
      </c>
      <c r="C98" s="9287" t="s">
        <v>11563</v>
      </c>
      <c r="D98" s="9288">
        <v>0</v>
      </c>
      <c r="E98" s="9302">
        <v>0</v>
      </c>
      <c r="F98" s="9366"/>
      <c r="G98" s="9350">
        <f>VLOOKUP(C98,'Data Products'!$A:$J,2,0)</f>
      </c>
      <c r="H98" s="9359">
        <f t="shared" si="11"/>
      </c>
      <c r="I98" s="9291">
        <v>45623</v>
      </c>
      <c r="J98" s="9292">
        <f t="shared" si="5"/>
      </c>
      <c r="K98" s="9288">
        <v>0</v>
      </c>
      <c r="L98" s="9288">
        <v>0</v>
      </c>
      <c r="M98" s="9324">
        <v>0</v>
      </c>
      <c r="N98" s="9324">
        <v>0</v>
      </c>
      <c r="O98" s="9287" t="s">
        <v>11562</v>
      </c>
      <c r="P98" s="9328"/>
      <c r="Q98" s="9328"/>
      <c r="R98" s="9328"/>
      <c r="S98" s="9328"/>
      <c r="T98" s="9328"/>
      <c r="U98" s="9328"/>
      <c r="V98" s="9328"/>
      <c r="W98" s="9328"/>
      <c r="X98" s="9328"/>
      <c r="Y98" s="9328"/>
      <c r="Z98" s="9328"/>
      <c r="AA98" s="9328"/>
      <c r="AB98" s="9354">
        <f t="shared" si="1"/>
      </c>
      <c r="AC98" s="9368">
        <f t="shared" si="19"/>
      </c>
      <c r="AD98" s="9295">
        <f t="shared" si="13"/>
      </c>
      <c r="AE98" s="9304">
        <f t="shared" si="7"/>
      </c>
      <c r="AF98" s="9297">
        <f>VLOOKUP(C98,'Data Products'!$A:$J,10,0)</f>
      </c>
      <c r="AG98" s="9371">
        <f t="shared" si="21"/>
      </c>
      <c r="AH98" s="9298">
        <f t="shared" si="16"/>
      </c>
      <c r="AI98" s="9370"/>
      <c r="AJ98" s="9301"/>
      <c r="AK98" s="9301"/>
      <c r="AL98" s="9300"/>
      <c r="AM98" s="9301"/>
      <c r="AN98" s="9301"/>
    </row>
    <row customHeight="true" hidden="true" ht="18" r="99">
      <c r="A99" s="9348">
        <v>46</v>
      </c>
      <c r="B99" s="9287" t="s">
        <v>11424</v>
      </c>
      <c r="C99" s="9357" t="s">
        <v>11564</v>
      </c>
      <c r="D99" s="9288">
        <v>0</v>
      </c>
      <c r="E99" s="9302">
        <v>0</v>
      </c>
      <c r="F99" s="9373"/>
      <c r="G99" s="9350">
        <f>VLOOKUP(C99,'Data Products'!$A:$J,2,0)</f>
      </c>
      <c r="H99" s="9359">
        <f t="shared" si="11"/>
      </c>
      <c r="I99" s="9291">
        <v>45623</v>
      </c>
      <c r="J99" s="9292">
        <f t="shared" si="5"/>
      </c>
      <c r="K99" s="9362">
        <v>0</v>
      </c>
      <c r="L99" s="9362">
        <v>0</v>
      </c>
      <c r="M99" s="9374">
        <v>0</v>
      </c>
      <c r="N99" s="9374">
        <v>0</v>
      </c>
      <c r="O99" s="9357" t="s">
        <v>11562</v>
      </c>
      <c r="P99" s="9328"/>
      <c r="Q99" s="9328"/>
      <c r="R99" s="9328"/>
      <c r="S99" s="9328"/>
      <c r="T99" s="9328"/>
      <c r="U99" s="9328"/>
      <c r="V99" s="9328"/>
      <c r="W99" s="9328"/>
      <c r="X99" s="9328"/>
      <c r="Y99" s="9328"/>
      <c r="Z99" s="9328"/>
      <c r="AA99" s="9328"/>
      <c r="AB99" s="9375">
        <f t="shared" si="1"/>
      </c>
      <c r="AC99" s="9368">
        <f t="shared" si="19"/>
      </c>
      <c r="AD99" s="9295">
        <f t="shared" si="13"/>
      </c>
      <c r="AE99" s="9304">
        <f t="shared" si="7"/>
      </c>
      <c r="AF99" s="9297">
        <f>VLOOKUP(C99,'Data Products'!$A:$J,10,0)</f>
      </c>
      <c r="AG99" s="9371">
        <f t="shared" si="21"/>
      </c>
      <c r="AH99" s="9298">
        <f t="shared" si="16"/>
      </c>
      <c r="AI99" s="9370"/>
      <c r="AJ99" s="9301"/>
      <c r="AK99" s="9301"/>
      <c r="AL99" s="9300"/>
      <c r="AM99" s="9301"/>
      <c r="AN99" s="9301"/>
    </row>
    <row customHeight="true" hidden="true" ht="18" r="100">
      <c r="A100" s="9348">
        <v>47</v>
      </c>
      <c r="B100" s="9287" t="s">
        <v>11424</v>
      </c>
      <c r="C100" s="9287" t="s">
        <v>11565</v>
      </c>
      <c r="D100" s="9288">
        <v>0</v>
      </c>
      <c r="E100" s="9302">
        <v>0</v>
      </c>
      <c r="F100" s="9366"/>
      <c r="G100" s="9350">
        <f>VLOOKUP(C100,'Data Products'!$A:$J,2,0)</f>
      </c>
      <c r="H100" s="9359">
        <f t="shared" si="11"/>
      </c>
      <c r="I100" s="9291">
        <v>45623</v>
      </c>
      <c r="J100" s="9292">
        <f t="shared" si="5"/>
      </c>
      <c r="K100" s="9288">
        <v>0</v>
      </c>
      <c r="L100" s="9288">
        <v>0</v>
      </c>
      <c r="M100" s="9324">
        <v>0</v>
      </c>
      <c r="N100" s="9324">
        <v>0</v>
      </c>
      <c r="O100" s="9287" t="s">
        <v>11562</v>
      </c>
      <c r="P100" s="9288"/>
      <c r="Q100" s="9288"/>
      <c r="R100" s="9288"/>
      <c r="S100" s="9288"/>
      <c r="T100" s="9288"/>
      <c r="U100" s="9288"/>
      <c r="V100" s="9288"/>
      <c r="W100" s="9288"/>
      <c r="X100" s="9288"/>
      <c r="Y100" s="9288"/>
      <c r="Z100" s="9288"/>
      <c r="AA100" s="9288"/>
      <c r="AB100" s="9354">
        <f t="shared" si="1"/>
      </c>
      <c r="AC100" s="9368">
        <f t="shared" si="19"/>
      </c>
      <c r="AD100" s="9295">
        <f t="shared" si="13"/>
      </c>
      <c r="AE100" s="9304">
        <f t="shared" si="7"/>
      </c>
      <c r="AF100" s="9297">
        <f>VLOOKUP(C100,'Data Products'!$A:$J,10,0)</f>
      </c>
      <c r="AG100" s="9371">
        <f t="shared" si="21"/>
      </c>
      <c r="AH100" s="9298">
        <f t="shared" si="16"/>
      </c>
      <c r="AI100" s="9376"/>
      <c r="AJ100" s="9301"/>
      <c r="AK100" s="9301"/>
      <c r="AL100" s="9300"/>
      <c r="AM100" s="9301"/>
      <c r="AN100" s="9301"/>
    </row>
    <row customHeight="true" hidden="true" ht="18" r="101">
      <c r="A101" s="9348">
        <v>48</v>
      </c>
      <c r="B101" s="9287" t="s">
        <v>11424</v>
      </c>
      <c r="C101" s="9287" t="s">
        <v>11566</v>
      </c>
      <c r="D101" s="9288">
        <v>0</v>
      </c>
      <c r="E101" s="9302">
        <v>0</v>
      </c>
      <c r="F101" s="9366"/>
      <c r="G101" s="9350">
        <f>VLOOKUP(C101,'Data Products'!$A:$J,2,0)</f>
      </c>
      <c r="H101" s="9359">
        <f t="shared" si="11"/>
      </c>
      <c r="I101" s="9291">
        <v>45623</v>
      </c>
      <c r="J101" s="9292">
        <f t="shared" si="5"/>
      </c>
      <c r="K101" s="9288">
        <v>0</v>
      </c>
      <c r="L101" s="9288">
        <v>0</v>
      </c>
      <c r="M101" s="9324">
        <v>0</v>
      </c>
      <c r="N101" s="9324">
        <v>0</v>
      </c>
      <c r="O101" s="9287" t="s">
        <v>11562</v>
      </c>
      <c r="P101" s="9288"/>
      <c r="Q101" s="9288"/>
      <c r="R101" s="9288"/>
      <c r="S101" s="9288"/>
      <c r="T101" s="9288"/>
      <c r="U101" s="9288"/>
      <c r="V101" s="9288"/>
      <c r="W101" s="9288"/>
      <c r="X101" s="9288"/>
      <c r="Y101" s="9288"/>
      <c r="Z101" s="9288"/>
      <c r="AA101" s="9288"/>
      <c r="AB101" s="9354">
        <f t="shared" si="1"/>
      </c>
      <c r="AC101" s="9368">
        <f t="shared" si="19"/>
      </c>
      <c r="AD101" s="9295">
        <f t="shared" si="13"/>
      </c>
      <c r="AE101" s="9304">
        <f t="shared" si="7"/>
      </c>
      <c r="AF101" s="9377">
        <f>VLOOKUP(C101,'Data Products'!$A:$J,10,0)</f>
      </c>
      <c r="AG101" s="9297">
        <f t="shared" si="21"/>
      </c>
      <c r="AH101" s="9298">
        <f t="shared" si="16"/>
      </c>
      <c r="AI101" s="9370"/>
      <c r="AJ101" s="9301"/>
      <c r="AK101" s="9301"/>
      <c r="AL101" s="9300"/>
      <c r="AM101" s="9301"/>
      <c r="AN101" s="9301"/>
    </row>
    <row r="102">
      <c r="A102" s="9348">
        <v>49</v>
      </c>
      <c r="B102" s="9287" t="s">
        <v>11416</v>
      </c>
      <c r="C102" s="9287" t="s">
        <v>11567</v>
      </c>
      <c r="D102" s="9288">
        <v>4</v>
      </c>
      <c r="E102" s="9302">
        <v>4</v>
      </c>
      <c r="F102" s="9366"/>
      <c r="G102" s="9350">
        <f>VLOOKUP(C102,'Data Products'!$A:$J,2,0)</f>
      </c>
      <c r="H102" s="9351">
        <f t="shared" si="11"/>
      </c>
      <c r="I102" s="9291">
        <v>45951</v>
      </c>
      <c r="J102" s="9292">
        <f t="shared" si="5"/>
      </c>
      <c r="K102" s="9288">
        <v>0</v>
      </c>
      <c r="L102" s="9288">
        <v>0</v>
      </c>
      <c r="M102" s="9324">
        <v>0</v>
      </c>
      <c r="N102" s="9324">
        <v>0</v>
      </c>
      <c r="O102" s="9287" t="s">
        <v>11476</v>
      </c>
      <c r="P102" s="9288"/>
      <c r="Q102" s="9288"/>
      <c r="R102" s="9288"/>
      <c r="S102" s="9288"/>
      <c r="T102" s="9288"/>
      <c r="U102" s="9288"/>
      <c r="V102" s="9288"/>
      <c r="W102" s="9288"/>
      <c r="X102" s="9288"/>
      <c r="Y102" s="9288"/>
      <c r="Z102" s="9288"/>
      <c r="AA102" s="9288"/>
      <c r="AB102" s="9354">
        <f t="shared" si="1"/>
      </c>
      <c r="AC102" s="9378">
        <f t="shared" si="19"/>
      </c>
      <c r="AD102" s="9295">
        <f t="shared" si="13"/>
      </c>
      <c r="AE102" s="9313">
        <f t="shared" si="7"/>
      </c>
      <c r="AF102" s="9377">
        <f>VLOOKUP(C102,'Data Products'!$A:$J,10,0)</f>
      </c>
      <c r="AG102" s="9297">
        <f t="shared" si="21"/>
      </c>
      <c r="AH102" s="9298">
        <f t="shared" si="16"/>
      </c>
      <c r="AI102" s="9370"/>
      <c r="AJ102" s="9301"/>
      <c r="AK102" s="9301"/>
      <c r="AL102" s="9300"/>
      <c r="AM102" s="9301"/>
      <c r="AN102" s="9301"/>
    </row>
    <row r="103">
      <c r="A103" s="9348">
        <v>50</v>
      </c>
      <c r="B103" s="9287" t="s">
        <v>11416</v>
      </c>
      <c r="C103" s="9287" t="s">
        <v>11568</v>
      </c>
      <c r="D103" s="9288">
        <v>3</v>
      </c>
      <c r="E103" s="9302">
        <v>3</v>
      </c>
      <c r="F103" s="9366"/>
      <c r="G103" s="9350">
        <f>VLOOKUP(C103,'Data Products'!$A:$J,2,0)</f>
      </c>
      <c r="H103" s="9351">
        <f t="shared" si="11"/>
      </c>
      <c r="I103" s="9291">
        <v>45951</v>
      </c>
      <c r="J103" s="9292">
        <f t="shared" si="5"/>
      </c>
      <c r="K103" s="9288">
        <v>0</v>
      </c>
      <c r="L103" s="9288">
        <v>0</v>
      </c>
      <c r="M103" s="9324">
        <v>0</v>
      </c>
      <c r="N103" s="9324">
        <v>0</v>
      </c>
      <c r="O103" s="9287" t="s">
        <v>11476</v>
      </c>
      <c r="P103" s="9288"/>
      <c r="Q103" s="9288"/>
      <c r="R103" s="9288"/>
      <c r="S103" s="9288"/>
      <c r="T103" s="9288"/>
      <c r="U103" s="9288"/>
      <c r="V103" s="9288"/>
      <c r="W103" s="9288"/>
      <c r="X103" s="9288"/>
      <c r="Y103" s="9288"/>
      <c r="Z103" s="9288"/>
      <c r="AA103" s="9288"/>
      <c r="AB103" s="9354">
        <f t="shared" si="1"/>
      </c>
      <c r="AC103" s="9308">
        <f t="shared" si="19"/>
      </c>
      <c r="AD103" s="9295">
        <f t="shared" si="13"/>
      </c>
      <c r="AE103" s="9309">
        <f t="shared" si="7"/>
      </c>
      <c r="AF103" s="9377">
        <f>VLOOKUP(C103,'Data Products'!$A:$J,10,0)</f>
      </c>
      <c r="AG103" s="9297">
        <f t="shared" si="21"/>
      </c>
      <c r="AH103" s="9298">
        <f t="shared" si="16"/>
      </c>
      <c r="AI103" s="9370"/>
      <c r="AJ103" s="9301"/>
      <c r="AK103" s="9301"/>
      <c r="AL103" s="9300"/>
      <c r="AM103" s="9301"/>
      <c r="AN103" s="9301"/>
    </row>
    <row r="104">
      <c r="A104" s="9348">
        <v>51</v>
      </c>
      <c r="B104" s="9287" t="s">
        <v>11416</v>
      </c>
      <c r="C104" s="9287" t="s">
        <v>11569</v>
      </c>
      <c r="D104" s="9288">
        <v>4</v>
      </c>
      <c r="E104" s="9302">
        <v>4</v>
      </c>
      <c r="F104" s="9366"/>
      <c r="G104" s="9350">
        <f>VLOOKUP(C104,'Data Products'!$A:$J,2,0)</f>
      </c>
      <c r="H104" s="9351">
        <f t="shared" si="11"/>
      </c>
      <c r="I104" s="9291">
        <v>45951</v>
      </c>
      <c r="J104" s="9292">
        <f t="shared" si="5"/>
      </c>
      <c r="K104" s="9288">
        <v>1</v>
      </c>
      <c r="L104" s="9288">
        <v>1</v>
      </c>
      <c r="M104" s="9324">
        <v>0</v>
      </c>
      <c r="N104" s="9324">
        <v>0</v>
      </c>
      <c r="O104" s="9287" t="s">
        <v>11476</v>
      </c>
      <c r="P104" s="9288"/>
      <c r="Q104" s="9288"/>
      <c r="R104" s="9288"/>
      <c r="S104" s="9288"/>
      <c r="T104" s="9288"/>
      <c r="U104" s="9288"/>
      <c r="V104" s="9288"/>
      <c r="W104" s="9288"/>
      <c r="X104" s="9288"/>
      <c r="Y104" s="9288"/>
      <c r="Z104" s="9288"/>
      <c r="AA104" s="9288"/>
      <c r="AB104" s="9354">
        <f t="shared" si="1"/>
      </c>
      <c r="AC104" s="9303">
        <f t="shared" si="19"/>
      </c>
      <c r="AD104" s="9295">
        <f t="shared" si="13"/>
      </c>
      <c r="AE104" s="9304">
        <f t="shared" si="7"/>
      </c>
      <c r="AF104" s="9377">
        <f>VLOOKUP(C104,'Data Products'!$A:$J,10,0)</f>
      </c>
      <c r="AG104" s="9297">
        <f t="shared" si="21"/>
      </c>
      <c r="AH104" s="9298">
        <f t="shared" si="16"/>
      </c>
      <c r="AI104" s="9370"/>
      <c r="AJ104" s="9301"/>
      <c r="AK104" s="9301"/>
      <c r="AL104" s="9300"/>
      <c r="AM104" s="9301"/>
      <c r="AN104" s="9301"/>
    </row>
    <row r="105">
      <c r="A105" s="9348">
        <v>52</v>
      </c>
      <c r="B105" s="9287" t="s">
        <v>11416</v>
      </c>
      <c r="C105" s="9287" t="s">
        <v>11570</v>
      </c>
      <c r="D105" s="9288">
        <v>4</v>
      </c>
      <c r="E105" s="9302">
        <v>4</v>
      </c>
      <c r="F105" s="9366"/>
      <c r="G105" s="9350">
        <f>VLOOKUP(C105,'Data Products'!$A:$J,2,0)</f>
      </c>
      <c r="H105" s="9351">
        <f t="shared" si="11"/>
      </c>
      <c r="I105" s="9291">
        <v>45951</v>
      </c>
      <c r="J105" s="9292">
        <f t="shared" si="5"/>
      </c>
      <c r="K105" s="9288">
        <v>0</v>
      </c>
      <c r="L105" s="9288">
        <v>0</v>
      </c>
      <c r="M105" s="9324">
        <v>0</v>
      </c>
      <c r="N105" s="9324">
        <v>0</v>
      </c>
      <c r="O105" s="9287" t="s">
        <v>11476</v>
      </c>
      <c r="P105" s="9288"/>
      <c r="Q105" s="9288"/>
      <c r="R105" s="9288"/>
      <c r="S105" s="9288"/>
      <c r="T105" s="9288"/>
      <c r="U105" s="9288"/>
      <c r="V105" s="9288"/>
      <c r="W105" s="9288"/>
      <c r="X105" s="9288"/>
      <c r="Y105" s="9288"/>
      <c r="Z105" s="9288"/>
      <c r="AA105" s="9288"/>
      <c r="AB105" s="9354">
        <f t="shared" si="1"/>
      </c>
      <c r="AC105" s="9312">
        <f t="shared" si="19"/>
      </c>
      <c r="AD105" s="9295">
        <f t="shared" si="13"/>
      </c>
      <c r="AE105" s="9313">
        <f t="shared" si="7"/>
      </c>
      <c r="AF105" s="9377">
        <f>VLOOKUP(C105,'Data Products'!$A:$J,10,0)</f>
      </c>
      <c r="AG105" s="9297">
        <f t="shared" si="21"/>
      </c>
      <c r="AH105" s="9298">
        <f t="shared" si="16"/>
      </c>
      <c r="AI105" s="9370"/>
      <c r="AJ105" s="9301"/>
      <c r="AK105" s="9301"/>
      <c r="AL105" s="9300"/>
      <c r="AM105" s="9301"/>
      <c r="AN105" s="9301"/>
    </row>
    <row customHeight="true" hidden="true" ht="18" r="106">
      <c r="A106" s="9348">
        <v>53</v>
      </c>
      <c r="B106" s="9287" t="s">
        <v>11424</v>
      </c>
      <c r="C106" s="9287" t="s">
        <v>11571</v>
      </c>
      <c r="D106" s="9288">
        <v>0</v>
      </c>
      <c r="E106" s="9302">
        <v>0</v>
      </c>
      <c r="F106" s="9366"/>
      <c r="G106" s="9350">
        <f>VLOOKUP(C106,'Data Products'!$A:$J,2,0)</f>
      </c>
      <c r="H106" s="9351">
        <f t="shared" si="11"/>
      </c>
      <c r="I106" s="9291">
        <v>45951</v>
      </c>
      <c r="J106" s="9292">
        <f t="shared" si="5"/>
      </c>
      <c r="K106" s="9288">
        <v>0</v>
      </c>
      <c r="L106" s="9288">
        <v>2</v>
      </c>
      <c r="M106" s="9324">
        <v>0</v>
      </c>
      <c r="N106" s="9324">
        <v>0</v>
      </c>
      <c r="O106" s="9287" t="s">
        <v>11476</v>
      </c>
      <c r="P106" s="9288"/>
      <c r="Q106" s="9288"/>
      <c r="R106" s="9288"/>
      <c r="S106" s="9288"/>
      <c r="T106" s="9288"/>
      <c r="U106" s="9288"/>
      <c r="V106" s="9288"/>
      <c r="W106" s="9288"/>
      <c r="X106" s="9288"/>
      <c r="Y106" s="9288"/>
      <c r="Z106" s="9288"/>
      <c r="AA106" s="9288"/>
      <c r="AB106" s="9354">
        <f t="shared" si="1"/>
      </c>
      <c r="AC106" s="9312">
        <f t="shared" si="19"/>
      </c>
      <c r="AD106" s="9295">
        <f t="shared" si="13"/>
      </c>
      <c r="AE106" s="9313">
        <f t="shared" si="7"/>
      </c>
      <c r="AF106" s="9377">
        <f>VLOOKUP(C106,'Data Products'!$A:$J,10,0)</f>
      </c>
      <c r="AG106" s="9297">
        <f t="shared" si="21"/>
      </c>
      <c r="AH106" s="9298">
        <f t="shared" si="16"/>
      </c>
      <c r="AI106" s="9370"/>
      <c r="AJ106" s="9301"/>
      <c r="AK106" s="9301"/>
      <c r="AL106" s="9300"/>
      <c r="AM106" s="9301"/>
      <c r="AN106" s="9301"/>
    </row>
    <row r="107">
      <c r="A107" s="9348">
        <v>54</v>
      </c>
      <c r="B107" s="9287" t="s">
        <v>11416</v>
      </c>
      <c r="C107" s="9287" t="s">
        <v>11572</v>
      </c>
      <c r="D107" s="9288">
        <v>5</v>
      </c>
      <c r="E107" s="9302">
        <v>5</v>
      </c>
      <c r="F107" s="9366"/>
      <c r="G107" s="9350">
        <f>VLOOKUP(C107,'Data Products'!$A:$J,2,0)</f>
      </c>
      <c r="H107" s="9351">
        <f t="shared" si="11"/>
      </c>
      <c r="I107" s="9291">
        <v>45951</v>
      </c>
      <c r="J107" s="9292">
        <f t="shared" si="5"/>
      </c>
      <c r="K107" s="9288">
        <v>0</v>
      </c>
      <c r="L107" s="9288">
        <v>0</v>
      </c>
      <c r="M107" s="9324">
        <v>0</v>
      </c>
      <c r="N107" s="9324">
        <v>0</v>
      </c>
      <c r="O107" s="9287" t="s">
        <v>11476</v>
      </c>
      <c r="P107" s="9288"/>
      <c r="Q107" s="9288"/>
      <c r="R107" s="9288"/>
      <c r="S107" s="9288"/>
      <c r="T107" s="9288"/>
      <c r="U107" s="9288"/>
      <c r="V107" s="9288"/>
      <c r="W107" s="9288"/>
      <c r="X107" s="9288"/>
      <c r="Y107" s="9288"/>
      <c r="Z107" s="9288"/>
      <c r="AA107" s="9288"/>
      <c r="AB107" s="9354">
        <f t="shared" si="1"/>
      </c>
      <c r="AC107" s="9303">
        <f t="shared" si="19"/>
      </c>
      <c r="AD107" s="9295">
        <f t="shared" si="13"/>
      </c>
      <c r="AE107" s="9304">
        <f t="shared" si="7"/>
      </c>
      <c r="AF107" s="9377">
        <f>VLOOKUP(C107,'Data Products'!$A:$J,10,0)</f>
      </c>
      <c r="AG107" s="9297">
        <f t="shared" si="21"/>
      </c>
      <c r="AH107" s="9298">
        <f t="shared" si="16"/>
      </c>
      <c r="AI107" s="9370"/>
      <c r="AJ107" s="9301"/>
      <c r="AK107" s="9301"/>
      <c r="AL107" s="9300"/>
      <c r="AM107" s="9301"/>
      <c r="AN107" s="9301"/>
    </row>
    <row customHeight="true" hidden="true" ht="18" r="108">
      <c r="A108" s="9348">
        <v>55</v>
      </c>
      <c r="B108" s="9287" t="s">
        <v>11424</v>
      </c>
      <c r="C108" s="9287" t="s">
        <v>11573</v>
      </c>
      <c r="D108" s="9288">
        <v>0</v>
      </c>
      <c r="E108" s="9302">
        <v>0</v>
      </c>
      <c r="F108" s="9366"/>
      <c r="G108" s="9350">
        <f>VLOOKUP(C108,'Data Products'!$A:$J,2,0)</f>
      </c>
      <c r="H108" s="9351">
        <f t="shared" si="11"/>
      </c>
      <c r="I108" s="9291">
        <v>45951</v>
      </c>
      <c r="J108" s="9292">
        <f t="shared" si="5"/>
      </c>
      <c r="K108" s="9288">
        <v>0</v>
      </c>
      <c r="L108" s="9288">
        <v>0</v>
      </c>
      <c r="M108" s="9324">
        <v>0</v>
      </c>
      <c r="N108" s="9324">
        <v>0</v>
      </c>
      <c r="O108" s="9287" t="s">
        <v>11476</v>
      </c>
      <c r="P108" s="9288"/>
      <c r="Q108" s="9288"/>
      <c r="R108" s="9288"/>
      <c r="S108" s="9288"/>
      <c r="T108" s="9288"/>
      <c r="U108" s="9288"/>
      <c r="V108" s="9288"/>
      <c r="W108" s="9288"/>
      <c r="X108" s="9288"/>
      <c r="Y108" s="9288"/>
      <c r="Z108" s="9288"/>
      <c r="AA108" s="9288"/>
      <c r="AB108" s="9354">
        <f t="shared" si="1"/>
      </c>
      <c r="AC108" s="9308">
        <f t="shared" si="19"/>
      </c>
      <c r="AD108" s="9379">
        <f t="shared" si="13"/>
      </c>
      <c r="AE108" s="9309">
        <f t="shared" si="7"/>
      </c>
      <c r="AF108" s="9377">
        <f>VLOOKUP(C108,'Data Products'!$A:$J,10,0)</f>
      </c>
      <c r="AG108" s="9297">
        <f t="shared" si="21"/>
      </c>
      <c r="AH108" s="9298">
        <f t="shared" si="16"/>
      </c>
      <c r="AI108" s="9370"/>
      <c r="AJ108" s="9301"/>
      <c r="AK108" s="9301"/>
      <c r="AL108" s="9300"/>
      <c r="AM108" s="9301"/>
      <c r="AN108" s="9301"/>
    </row>
    <row r="109">
      <c r="A109" s="9348">
        <v>56</v>
      </c>
      <c r="B109" s="9287" t="s">
        <v>11416</v>
      </c>
      <c r="C109" s="9287" t="s">
        <v>11574</v>
      </c>
      <c r="D109" s="9288">
        <v>18</v>
      </c>
      <c r="E109" s="9302">
        <v>18</v>
      </c>
      <c r="F109" s="9366"/>
      <c r="G109" s="9350">
        <f>VLOOKUP(C109,'Data Products'!$A:$J,2,0)</f>
      </c>
      <c r="H109" s="9351">
        <f t="shared" si="11"/>
      </c>
      <c r="I109" s="9291">
        <v>45951</v>
      </c>
      <c r="J109" s="9292">
        <f t="shared" si="5"/>
      </c>
      <c r="K109" s="9288">
        <v>1</v>
      </c>
      <c r="L109" s="9288">
        <v>6</v>
      </c>
      <c r="M109" s="9324">
        <v>0</v>
      </c>
      <c r="N109" s="9324">
        <v>0</v>
      </c>
      <c r="O109" s="9287" t="s">
        <v>11476</v>
      </c>
      <c r="P109" s="9288"/>
      <c r="Q109" s="9288"/>
      <c r="R109" s="9288"/>
      <c r="S109" s="9288"/>
      <c r="T109" s="9288"/>
      <c r="U109" s="9288"/>
      <c r="V109" s="9288"/>
      <c r="W109" s="9288"/>
      <c r="X109" s="9288"/>
      <c r="Y109" s="9288"/>
      <c r="Z109" s="9288"/>
      <c r="AA109" s="9288"/>
      <c r="AB109" s="9354">
        <f t="shared" si="1"/>
      </c>
      <c r="AC109" s="9294">
        <f t="shared" si="19"/>
      </c>
      <c r="AD109" s="9379">
        <f t="shared" si="13"/>
      </c>
      <c r="AE109" s="9296">
        <f t="shared" si="7"/>
      </c>
      <c r="AF109" s="9377">
        <f>VLOOKUP(C109,'Data Products'!$A:$J,10,0)</f>
      </c>
      <c r="AG109" s="9297">
        <f t="shared" si="21"/>
      </c>
      <c r="AH109" s="9298">
        <f t="shared" si="16"/>
      </c>
      <c r="AI109" s="9370"/>
      <c r="AJ109" s="9301"/>
      <c r="AK109" s="9301"/>
      <c r="AL109" s="9300"/>
      <c r="AM109" s="9301"/>
      <c r="AN109" s="9301"/>
    </row>
    <row r="110">
      <c r="A110" s="9348">
        <v>57</v>
      </c>
      <c r="B110" s="9287" t="s">
        <v>11416</v>
      </c>
      <c r="C110" s="9287" t="s">
        <v>11575</v>
      </c>
      <c r="D110" s="9288">
        <v>27</v>
      </c>
      <c r="E110" s="9302">
        <v>27</v>
      </c>
      <c r="F110" s="9366"/>
      <c r="G110" s="9350">
        <f>VLOOKUP(C110,'Data Products'!$A:$J,2,0)</f>
      </c>
      <c r="H110" s="9351">
        <f t="shared" si="11"/>
      </c>
      <c r="I110" s="9291">
        <v>45951</v>
      </c>
      <c r="J110" s="9292">
        <f t="shared" si="5"/>
      </c>
      <c r="K110" s="9288">
        <v>0</v>
      </c>
      <c r="L110" s="9288">
        <v>2</v>
      </c>
      <c r="M110" s="9324">
        <v>0</v>
      </c>
      <c r="N110" s="9324">
        <v>0</v>
      </c>
      <c r="O110" s="9287" t="s">
        <v>11476</v>
      </c>
      <c r="P110" s="9288"/>
      <c r="Q110" s="9288"/>
      <c r="R110" s="9288"/>
      <c r="S110" s="9288"/>
      <c r="T110" s="9288"/>
      <c r="U110" s="9288"/>
      <c r="V110" s="9288"/>
      <c r="W110" s="9288"/>
      <c r="X110" s="9288"/>
      <c r="Y110" s="9288"/>
      <c r="Z110" s="9288"/>
      <c r="AA110" s="9288"/>
      <c r="AB110" s="9354">
        <f t="shared" si="1"/>
      </c>
      <c r="AC110" s="9294">
        <f t="shared" si="19"/>
      </c>
      <c r="AD110" s="9379">
        <f t="shared" si="13"/>
      </c>
      <c r="AE110" s="9296">
        <f t="shared" si="7"/>
      </c>
      <c r="AF110" s="9377">
        <f>VLOOKUP(C110,'Data Products'!$A:$J,10,0)</f>
      </c>
      <c r="AG110" s="9297">
        <f t="shared" si="21"/>
      </c>
      <c r="AH110" s="9298">
        <f t="shared" si="16"/>
      </c>
      <c r="AI110" s="9370"/>
      <c r="AJ110" s="9301"/>
      <c r="AK110" s="9301"/>
      <c r="AL110" s="9300"/>
      <c r="AM110" s="9301"/>
      <c r="AN110" s="9301"/>
    </row>
    <row r="111">
      <c r="A111" s="9348">
        <v>58</v>
      </c>
      <c r="B111" s="9287" t="s">
        <v>11416</v>
      </c>
      <c r="C111" s="9287" t="s">
        <v>11576</v>
      </c>
      <c r="D111" s="9288">
        <v>17</v>
      </c>
      <c r="E111" s="9302">
        <v>17</v>
      </c>
      <c r="F111" s="9366"/>
      <c r="G111" s="9350">
        <f>VLOOKUP(C111,'Data Products'!$A:$J,2,0)</f>
      </c>
      <c r="H111" s="9351">
        <f t="shared" si="11"/>
      </c>
      <c r="I111" s="9291">
        <v>45951</v>
      </c>
      <c r="J111" s="9292">
        <f t="shared" si="5"/>
      </c>
      <c r="K111" s="9288">
        <v>1</v>
      </c>
      <c r="L111" s="9288">
        <v>3</v>
      </c>
      <c r="M111" s="9324">
        <v>0</v>
      </c>
      <c r="N111" s="9324">
        <v>0</v>
      </c>
      <c r="O111" s="9287" t="s">
        <v>11476</v>
      </c>
      <c r="P111" s="9288"/>
      <c r="Q111" s="9288"/>
      <c r="R111" s="9288"/>
      <c r="S111" s="9288"/>
      <c r="T111" s="9288"/>
      <c r="U111" s="9288"/>
      <c r="V111" s="9288"/>
      <c r="W111" s="9288"/>
      <c r="X111" s="9288"/>
      <c r="Y111" s="9288"/>
      <c r="Z111" s="9288"/>
      <c r="AA111" s="9288"/>
      <c r="AB111" s="9354">
        <f t="shared" si="1"/>
      </c>
      <c r="AC111" s="9294">
        <f t="shared" si="19"/>
      </c>
      <c r="AD111" s="9379">
        <f t="shared" si="13"/>
      </c>
      <c r="AE111" s="9296">
        <f t="shared" si="7"/>
      </c>
      <c r="AF111" s="9377">
        <f>VLOOKUP(C111,'Data Products'!$A:$J,10,0)</f>
      </c>
      <c r="AG111" s="9297">
        <f t="shared" si="21"/>
      </c>
      <c r="AH111" s="9298">
        <f t="shared" si="16"/>
      </c>
      <c r="AI111" s="9370"/>
      <c r="AJ111" s="9301"/>
      <c r="AK111" s="9301"/>
      <c r="AL111" s="9300"/>
      <c r="AM111" s="9301"/>
      <c r="AN111" s="9301"/>
    </row>
    <row r="112">
      <c r="A112" s="9348">
        <v>59</v>
      </c>
      <c r="B112" s="9287" t="s">
        <v>11416</v>
      </c>
      <c r="C112" s="9287" t="s">
        <v>11577</v>
      </c>
      <c r="D112" s="9288">
        <v>14</v>
      </c>
      <c r="E112" s="9302">
        <v>14</v>
      </c>
      <c r="F112" s="9366"/>
      <c r="G112" s="9350">
        <f>VLOOKUP(C112,'Data Products'!$A:$J,2,0)</f>
      </c>
      <c r="H112" s="9351">
        <f t="shared" si="11"/>
      </c>
      <c r="I112" s="9291">
        <v>45951</v>
      </c>
      <c r="J112" s="9292">
        <f t="shared" si="5"/>
      </c>
      <c r="K112" s="9288">
        <v>0</v>
      </c>
      <c r="L112" s="9288">
        <v>0</v>
      </c>
      <c r="M112" s="9324">
        <v>0</v>
      </c>
      <c r="N112" s="9324">
        <v>0</v>
      </c>
      <c r="O112" s="9287" t="s">
        <v>11476</v>
      </c>
      <c r="P112" s="9288"/>
      <c r="Q112" s="9288"/>
      <c r="R112" s="9288"/>
      <c r="S112" s="9288"/>
      <c r="T112" s="9288"/>
      <c r="U112" s="9288"/>
      <c r="V112" s="9288"/>
      <c r="W112" s="9288"/>
      <c r="X112" s="9288"/>
      <c r="Y112" s="9288"/>
      <c r="Z112" s="9288"/>
      <c r="AA112" s="9288"/>
      <c r="AB112" s="9354">
        <f t="shared" si="1"/>
      </c>
      <c r="AC112" s="9294">
        <f t="shared" si="19"/>
      </c>
      <c r="AD112" s="9379">
        <f t="shared" si="13"/>
      </c>
      <c r="AE112" s="9296">
        <f t="shared" si="7"/>
      </c>
      <c r="AF112" s="9377">
        <f>VLOOKUP(C112,'Data Products'!$A:$J,10,0)</f>
      </c>
      <c r="AG112" s="9297">
        <f t="shared" si="21"/>
      </c>
      <c r="AH112" s="9298">
        <f t="shared" si="16"/>
      </c>
      <c r="AI112" s="9370"/>
      <c r="AJ112" s="9301"/>
      <c r="AK112" s="9301"/>
      <c r="AL112" s="9300"/>
      <c r="AM112" s="9301"/>
      <c r="AN112" s="9301"/>
    </row>
    <row r="113">
      <c r="A113" s="9348">
        <v>60</v>
      </c>
      <c r="B113" s="9287" t="s">
        <v>11416</v>
      </c>
      <c r="C113" s="9287" t="s">
        <v>11578</v>
      </c>
      <c r="D113" s="9288">
        <v>18</v>
      </c>
      <c r="E113" s="9302">
        <v>18</v>
      </c>
      <c r="F113" s="9366"/>
      <c r="G113" s="9350">
        <f>VLOOKUP(C113,'Data Products'!$A:$J,2,0)</f>
      </c>
      <c r="H113" s="9351">
        <f t="shared" si="11"/>
      </c>
      <c r="I113" s="9291">
        <v>45951</v>
      </c>
      <c r="J113" s="9292">
        <f t="shared" si="5"/>
      </c>
      <c r="K113" s="9288">
        <v>0</v>
      </c>
      <c r="L113" s="9288">
        <v>0</v>
      </c>
      <c r="M113" s="9324">
        <v>0</v>
      </c>
      <c r="N113" s="9324">
        <v>0</v>
      </c>
      <c r="O113" s="9287" t="s">
        <v>11476</v>
      </c>
      <c r="P113" s="9288"/>
      <c r="Q113" s="9288"/>
      <c r="R113" s="9288"/>
      <c r="S113" s="9288"/>
      <c r="T113" s="9288"/>
      <c r="U113" s="9288"/>
      <c r="V113" s="9288"/>
      <c r="W113" s="9288"/>
      <c r="X113" s="9288"/>
      <c r="Y113" s="9288"/>
      <c r="Z113" s="9288"/>
      <c r="AA113" s="9288"/>
      <c r="AB113" s="9354">
        <f t="shared" si="1"/>
      </c>
      <c r="AC113" s="9294">
        <f t="shared" si="19"/>
      </c>
      <c r="AD113" s="9379">
        <f t="shared" si="13"/>
      </c>
      <c r="AE113" s="9296">
        <f t="shared" si="7"/>
      </c>
      <c r="AF113" s="9377">
        <f>VLOOKUP(C113,'Data Products'!$A:$J,10,0)</f>
      </c>
      <c r="AG113" s="9297">
        <f t="shared" si="21"/>
      </c>
      <c r="AH113" s="9298">
        <f t="shared" si="16"/>
      </c>
      <c r="AI113" s="9370"/>
      <c r="AJ113" s="9301"/>
      <c r="AK113" s="9301"/>
      <c r="AL113" s="9300"/>
      <c r="AM113" s="9301"/>
      <c r="AN113" s="9301"/>
    </row>
    <row r="114">
      <c r="A114" s="9348">
        <v>61</v>
      </c>
      <c r="B114" s="9287" t="s">
        <v>11416</v>
      </c>
      <c r="C114" s="9287" t="s">
        <v>11579</v>
      </c>
      <c r="D114" s="9288">
        <v>10</v>
      </c>
      <c r="E114" s="9302">
        <v>10</v>
      </c>
      <c r="F114" s="9366"/>
      <c r="G114" s="9350">
        <f>VLOOKUP(C114,'Data Products'!$A:$J,2,0)</f>
      </c>
      <c r="H114" s="9351">
        <f t="shared" si="11"/>
      </c>
      <c r="I114" s="9291">
        <v>45951</v>
      </c>
      <c r="J114" s="9292">
        <f t="shared" si="5"/>
      </c>
      <c r="K114" s="9288">
        <v>0</v>
      </c>
      <c r="L114" s="9288">
        <v>0</v>
      </c>
      <c r="M114" s="9324">
        <v>0</v>
      </c>
      <c r="N114" s="9324">
        <v>0</v>
      </c>
      <c r="O114" s="9287" t="s">
        <v>11476</v>
      </c>
      <c r="P114" s="9288"/>
      <c r="Q114" s="9288"/>
      <c r="R114" s="9288"/>
      <c r="S114" s="9288"/>
      <c r="T114" s="9288"/>
      <c r="U114" s="9288"/>
      <c r="V114" s="9288"/>
      <c r="W114" s="9288"/>
      <c r="X114" s="9288"/>
      <c r="Y114" s="9288"/>
      <c r="Z114" s="9288"/>
      <c r="AA114" s="9288"/>
      <c r="AB114" s="9354">
        <f t="shared" si="1"/>
      </c>
      <c r="AC114" s="9308">
        <f t="shared" si="19"/>
      </c>
      <c r="AD114" s="9379">
        <f t="shared" si="13"/>
      </c>
      <c r="AE114" s="9309">
        <f t="shared" si="7"/>
      </c>
      <c r="AF114" s="9377">
        <f>VLOOKUP(C114,'Data Products'!$A:$J,10,0)</f>
      </c>
      <c r="AG114" s="9297">
        <f t="shared" si="21"/>
      </c>
      <c r="AH114" s="9298">
        <f t="shared" si="16"/>
      </c>
      <c r="AI114" s="9370"/>
      <c r="AJ114" s="9301"/>
      <c r="AK114" s="9301"/>
      <c r="AL114" s="9300"/>
      <c r="AM114" s="9301"/>
      <c r="AN114" s="9301"/>
    </row>
    <row customHeight="true" hidden="true" ht="18" r="115">
      <c r="A115" s="9348">
        <v>62</v>
      </c>
      <c r="B115" s="9287" t="s">
        <v>11424</v>
      </c>
      <c r="C115" s="9287" t="s">
        <v>11580</v>
      </c>
      <c r="D115" s="9288">
        <v>0</v>
      </c>
      <c r="E115" s="9302">
        <v>0</v>
      </c>
      <c r="F115" s="9366"/>
      <c r="G115" s="9350">
        <f>VLOOKUP(C115,'Data Products'!$A:$J,2,0)</f>
      </c>
      <c r="H115" s="9351">
        <f t="shared" si="11"/>
      </c>
      <c r="I115" s="9291">
        <v>45951</v>
      </c>
      <c r="J115" s="9292">
        <f t="shared" si="5"/>
      </c>
      <c r="K115" s="9288">
        <v>0</v>
      </c>
      <c r="L115" s="9288">
        <v>0</v>
      </c>
      <c r="M115" s="9324">
        <v>0</v>
      </c>
      <c r="N115" s="9324">
        <v>0</v>
      </c>
      <c r="O115" s="9287" t="s">
        <v>11476</v>
      </c>
      <c r="P115" s="9288"/>
      <c r="Q115" s="9288"/>
      <c r="R115" s="9288"/>
      <c r="S115" s="9288"/>
      <c r="T115" s="9288"/>
      <c r="U115" s="9288"/>
      <c r="V115" s="9288"/>
      <c r="W115" s="9288"/>
      <c r="X115" s="9288"/>
      <c r="Y115" s="9288"/>
      <c r="Z115" s="9288"/>
      <c r="AA115" s="9288"/>
      <c r="AB115" s="9354">
        <f t="shared" si="1"/>
      </c>
      <c r="AC115" s="9303">
        <f t="shared" si="19"/>
      </c>
      <c r="AD115" s="9379">
        <f t="shared" si="13"/>
      </c>
      <c r="AE115" s="9304">
        <f t="shared" si="7"/>
      </c>
      <c r="AF115" s="9377">
        <f>VLOOKUP(C115,'Data Products'!$A:$J,10,0)</f>
      </c>
      <c r="AG115" s="9297">
        <f t="shared" si="21"/>
      </c>
      <c r="AH115" s="9298">
        <f t="shared" si="16"/>
      </c>
      <c r="AI115" s="9370"/>
      <c r="AJ115" s="9301"/>
      <c r="AK115" s="9301"/>
      <c r="AL115" s="9300"/>
      <c r="AM115" s="9301"/>
      <c r="AN115" s="9301"/>
    </row>
    <row r="116">
      <c r="A116" s="9348">
        <v>63</v>
      </c>
      <c r="B116" s="9287" t="s">
        <v>11416</v>
      </c>
      <c r="C116" s="9287" t="s">
        <v>11581</v>
      </c>
      <c r="D116" s="9288">
        <v>6</v>
      </c>
      <c r="E116" s="9302">
        <v>6</v>
      </c>
      <c r="F116" s="9366"/>
      <c r="G116" s="9350">
        <f>VLOOKUP(C116,'Data Products'!$A:$J,2,0)</f>
      </c>
      <c r="H116" s="9351">
        <f t="shared" si="11"/>
      </c>
      <c r="I116" s="9291">
        <v>45951</v>
      </c>
      <c r="J116" s="9292">
        <f t="shared" si="5"/>
      </c>
      <c r="K116" s="9288">
        <v>4</v>
      </c>
      <c r="L116" s="9288">
        <v>10</v>
      </c>
      <c r="M116" s="9324">
        <v>0</v>
      </c>
      <c r="N116" s="9324">
        <v>0</v>
      </c>
      <c r="O116" s="9287" t="s">
        <v>11476</v>
      </c>
      <c r="P116" s="9288"/>
      <c r="Q116" s="9288"/>
      <c r="R116" s="9288"/>
      <c r="S116" s="9288"/>
      <c r="T116" s="9288"/>
      <c r="U116" s="9288"/>
      <c r="V116" s="9288"/>
      <c r="W116" s="9288"/>
      <c r="X116" s="9288"/>
      <c r="Y116" s="9288"/>
      <c r="Z116" s="9288"/>
      <c r="AA116" s="9288"/>
      <c r="AB116" s="9354">
        <f t="shared" si="1"/>
      </c>
      <c r="AC116" s="9308">
        <f t="shared" si="19"/>
      </c>
      <c r="AD116" s="9379">
        <f t="shared" si="13"/>
      </c>
      <c r="AE116" s="9309">
        <f t="shared" si="7"/>
      </c>
      <c r="AF116" s="9377">
        <f>VLOOKUP(C116,'Data Products'!$A:$J,10,0)</f>
      </c>
      <c r="AG116" s="9297">
        <f t="shared" si="21"/>
      </c>
      <c r="AH116" s="9298">
        <f t="shared" si="16"/>
      </c>
      <c r="AI116" s="9370"/>
      <c r="AJ116" s="9301"/>
      <c r="AK116" s="9301"/>
      <c r="AL116" s="9300"/>
      <c r="AM116" s="9301"/>
      <c r="AN116" s="9301"/>
    </row>
    <row customHeight="true" hidden="true" ht="18" r="117">
      <c r="A117" s="9348">
        <v>64</v>
      </c>
      <c r="B117" s="9287" t="s">
        <v>11416</v>
      </c>
      <c r="C117" s="9287" t="s">
        <v>11582</v>
      </c>
      <c r="D117" s="9288">
        <v>0</v>
      </c>
      <c r="E117" s="9302">
        <v>0</v>
      </c>
      <c r="F117" s="9366"/>
      <c r="G117" s="9350">
        <f>VLOOKUP(C117,'Data Products'!$A:$J,2,0)</f>
      </c>
      <c r="H117" s="9351">
        <f t="shared" si="11"/>
      </c>
      <c r="I117" s="9291">
        <v>45951</v>
      </c>
      <c r="J117" s="9292">
        <f t="shared" si="5"/>
      </c>
      <c r="K117" s="9288">
        <v>2</v>
      </c>
      <c r="L117" s="9288">
        <v>7</v>
      </c>
      <c r="M117" s="9324">
        <v>0</v>
      </c>
      <c r="N117" s="9324">
        <v>0</v>
      </c>
      <c r="O117" s="9287" t="s">
        <v>11476</v>
      </c>
      <c r="P117" s="9288"/>
      <c r="Q117" s="9288"/>
      <c r="R117" s="9288"/>
      <c r="S117" s="9288"/>
      <c r="T117" s="9288"/>
      <c r="U117" s="9288"/>
      <c r="V117" s="9288"/>
      <c r="W117" s="9288"/>
      <c r="X117" s="9288"/>
      <c r="Y117" s="9288"/>
      <c r="Z117" s="9288"/>
      <c r="AA117" s="9288"/>
      <c r="AB117" s="9354">
        <f t="shared" si="1"/>
      </c>
      <c r="AC117" s="9308">
        <f t="shared" si="19"/>
      </c>
      <c r="AD117" s="9379">
        <f t="shared" si="13"/>
      </c>
      <c r="AE117" s="9309">
        <f t="shared" si="7"/>
      </c>
      <c r="AF117" s="9377">
        <f>VLOOKUP(C117,'Data Products'!$A:$J,10,0)</f>
      </c>
      <c r="AG117" s="9297">
        <f t="shared" si="21"/>
      </c>
      <c r="AH117" s="9298">
        <f t="shared" si="16"/>
      </c>
      <c r="AI117" s="9370"/>
      <c r="AJ117" s="9301"/>
      <c r="AK117" s="9301"/>
      <c r="AL117" s="9300"/>
      <c r="AM117" s="9301"/>
      <c r="AN117" s="9301"/>
    </row>
    <row customHeight="true" hidden="true" ht="18" r="118">
      <c r="A118" s="9348">
        <v>65</v>
      </c>
      <c r="B118" s="9287" t="s">
        <v>11424</v>
      </c>
      <c r="C118" s="9287" t="s">
        <v>11583</v>
      </c>
      <c r="D118" s="9288">
        <v>0</v>
      </c>
      <c r="E118" s="9302">
        <v>0</v>
      </c>
      <c r="F118" s="9366"/>
      <c r="G118" s="9350">
        <f>VLOOKUP(C118,'Data Products'!$A:$J,2,0)</f>
      </c>
      <c r="H118" s="9351">
        <f t="shared" si="11"/>
      </c>
      <c r="I118" s="9291">
        <v>45951</v>
      </c>
      <c r="J118" s="9292">
        <f t="shared" si="5"/>
      </c>
      <c r="K118" s="9288">
        <v>0</v>
      </c>
      <c r="L118" s="9288">
        <v>0</v>
      </c>
      <c r="M118" s="9324">
        <v>0</v>
      </c>
      <c r="N118" s="9324">
        <v>0</v>
      </c>
      <c r="O118" s="9287" t="s">
        <v>11476</v>
      </c>
      <c r="P118" s="9288"/>
      <c r="Q118" s="9288"/>
      <c r="R118" s="9288"/>
      <c r="S118" s="9288"/>
      <c r="T118" s="9288"/>
      <c r="U118" s="9288"/>
      <c r="V118" s="9288"/>
      <c r="W118" s="9288"/>
      <c r="X118" s="9288"/>
      <c r="Y118" s="9288"/>
      <c r="Z118" s="9288"/>
      <c r="AA118" s="9288"/>
      <c r="AB118" s="9354">
        <f t="shared" si="1"/>
      </c>
      <c r="AC118" s="9308">
        <f t="shared" si="19"/>
      </c>
      <c r="AD118" s="9379">
        <f t="shared" si="13"/>
      </c>
      <c r="AE118" s="9309">
        <f t="shared" si="7"/>
      </c>
      <c r="AF118" s="9377">
        <f>VLOOKUP(C118,'Data Products'!$A:$J,10,0)</f>
      </c>
      <c r="AG118" s="9297">
        <f t="shared" si="21"/>
      </c>
      <c r="AH118" s="9298">
        <f t="shared" si="16"/>
      </c>
      <c r="AI118" s="9370"/>
      <c r="AJ118" s="9301"/>
      <c r="AK118" s="9301"/>
      <c r="AL118" s="9300"/>
      <c r="AM118" s="9301"/>
      <c r="AN118" s="9301"/>
    </row>
    <row r="119">
      <c r="A119" s="9348">
        <v>66</v>
      </c>
      <c r="B119" s="9287" t="s">
        <v>11416</v>
      </c>
      <c r="C119" s="9287" t="s">
        <v>11584</v>
      </c>
      <c r="D119" s="9288">
        <v>1</v>
      </c>
      <c r="E119" s="9302">
        <v>1</v>
      </c>
      <c r="F119" s="9366"/>
      <c r="G119" s="9350">
        <f>VLOOKUP(C119,'Data Products'!$A:$J,2,0)</f>
      </c>
      <c r="H119" s="9351">
        <f t="shared" si="11"/>
      </c>
      <c r="I119" s="9291">
        <v>45951</v>
      </c>
      <c r="J119" s="9292">
        <f t="shared" si="5"/>
      </c>
      <c r="K119" s="9288">
        <v>4</v>
      </c>
      <c r="L119" s="9288">
        <v>4</v>
      </c>
      <c r="M119" s="9324">
        <v>0</v>
      </c>
      <c r="N119" s="9324">
        <v>0</v>
      </c>
      <c r="O119" s="9287" t="s">
        <v>11476</v>
      </c>
      <c r="P119" s="9288"/>
      <c r="Q119" s="9288"/>
      <c r="R119" s="9288"/>
      <c r="S119" s="9288"/>
      <c r="T119" s="9288"/>
      <c r="U119" s="9288"/>
      <c r="V119" s="9288"/>
      <c r="W119" s="9288"/>
      <c r="X119" s="9288"/>
      <c r="Y119" s="9288"/>
      <c r="Z119" s="9288"/>
      <c r="AA119" s="9288"/>
      <c r="AB119" s="9354">
        <f t="shared" si="1"/>
      </c>
      <c r="AC119" s="9308">
        <f t="shared" si="19"/>
      </c>
      <c r="AD119" s="9379">
        <f t="shared" si="13"/>
      </c>
      <c r="AE119" s="9309">
        <f t="shared" si="7"/>
      </c>
      <c r="AF119" s="9377">
        <f>VLOOKUP(C119,'Data Products'!$A:$J,10,0)</f>
      </c>
      <c r="AG119" s="9297">
        <f t="shared" si="21"/>
      </c>
      <c r="AH119" s="9298">
        <f t="shared" si="16"/>
      </c>
      <c r="AI119" s="9370"/>
      <c r="AJ119" s="9301"/>
      <c r="AK119" s="9301"/>
      <c r="AL119" s="9300"/>
      <c r="AM119" s="9301"/>
      <c r="AN119" s="9301"/>
    </row>
    <row customHeight="true" hidden="true" ht="18" r="120">
      <c r="A120" s="9348">
        <v>67</v>
      </c>
      <c r="B120" s="9287" t="s">
        <v>11424</v>
      </c>
      <c r="C120" s="9287" t="s">
        <v>11585</v>
      </c>
      <c r="D120" s="9288">
        <v>0</v>
      </c>
      <c r="E120" s="9302">
        <v>0</v>
      </c>
      <c r="F120" s="9366"/>
      <c r="G120" s="9350">
        <f>VLOOKUP(C120,'Data Products'!$A:$J,2,0)</f>
      </c>
      <c r="H120" s="9351">
        <f t="shared" si="11"/>
      </c>
      <c r="I120" s="9291">
        <v>45951</v>
      </c>
      <c r="J120" s="9292">
        <f t="shared" si="5"/>
      </c>
      <c r="K120" s="9288">
        <v>0</v>
      </c>
      <c r="L120" s="9288">
        <v>0</v>
      </c>
      <c r="M120" s="9324">
        <v>0</v>
      </c>
      <c r="N120" s="9324">
        <v>0</v>
      </c>
      <c r="O120" s="9287" t="s">
        <v>11476</v>
      </c>
      <c r="P120" s="9288"/>
      <c r="Q120" s="9288"/>
      <c r="R120" s="9288"/>
      <c r="S120" s="9288"/>
      <c r="T120" s="9288"/>
      <c r="U120" s="9288"/>
      <c r="V120" s="9288"/>
      <c r="W120" s="9288"/>
      <c r="X120" s="9288"/>
      <c r="Y120" s="9288"/>
      <c r="Z120" s="9288"/>
      <c r="AA120" s="9288"/>
      <c r="AB120" s="9354">
        <f t="shared" si="1"/>
      </c>
      <c r="AC120" s="9308">
        <f t="shared" si="19"/>
      </c>
      <c r="AD120" s="9379">
        <f t="shared" si="13"/>
      </c>
      <c r="AE120" s="9309">
        <f t="shared" si="7"/>
      </c>
      <c r="AF120" s="9377">
        <f>VLOOKUP(C120,'Data Products'!$A:$J,10,0)</f>
      </c>
      <c r="AG120" s="9297">
        <f t="shared" si="21"/>
      </c>
      <c r="AH120" s="9298">
        <f t="shared" si="16"/>
      </c>
      <c r="AI120" s="9370"/>
      <c r="AJ120" s="9301"/>
      <c r="AK120" s="9301"/>
      <c r="AL120" s="9300"/>
      <c r="AM120" s="9301"/>
      <c r="AN120" s="9301"/>
    </row>
    <row r="121">
      <c r="A121" s="9348">
        <v>68</v>
      </c>
      <c r="B121" s="9287" t="s">
        <v>11416</v>
      </c>
      <c r="C121" s="9287" t="s">
        <v>11586</v>
      </c>
      <c r="D121" s="9288">
        <v>10</v>
      </c>
      <c r="E121" s="9302">
        <v>10</v>
      </c>
      <c r="F121" s="9366"/>
      <c r="G121" s="9350">
        <f>VLOOKUP(C121,'Data Products'!$A:$J,2,0)</f>
      </c>
      <c r="H121" s="9351">
        <f t="shared" si="11"/>
      </c>
      <c r="I121" s="9291">
        <v>45951</v>
      </c>
      <c r="J121" s="9292">
        <f t="shared" si="5"/>
      </c>
      <c r="K121" s="9288">
        <v>0</v>
      </c>
      <c r="L121" s="9288">
        <v>0</v>
      </c>
      <c r="M121" s="9324">
        <v>0</v>
      </c>
      <c r="N121" s="9324">
        <v>0</v>
      </c>
      <c r="O121" s="9287" t="s">
        <v>11476</v>
      </c>
      <c r="P121" s="9288"/>
      <c r="Q121" s="9288"/>
      <c r="R121" s="9288"/>
      <c r="S121" s="9288"/>
      <c r="T121" s="9288"/>
      <c r="U121" s="9288"/>
      <c r="V121" s="9288"/>
      <c r="W121" s="9288"/>
      <c r="X121" s="9288"/>
      <c r="Y121" s="9288"/>
      <c r="Z121" s="9288"/>
      <c r="AA121" s="9288"/>
      <c r="AB121" s="9354">
        <f t="shared" si="1"/>
      </c>
      <c r="AC121" s="9294">
        <f t="shared" si="19"/>
      </c>
      <c r="AD121" s="9379">
        <f t="shared" si="13"/>
      </c>
      <c r="AE121" s="9296">
        <f t="shared" si="7"/>
      </c>
      <c r="AF121" s="9377">
        <f>VLOOKUP(C121,'Data Products'!$A:$J,10,0)</f>
      </c>
      <c r="AG121" s="9297">
        <f t="shared" si="21"/>
      </c>
      <c r="AH121" s="9298">
        <f t="shared" si="16"/>
      </c>
      <c r="AI121" s="9370"/>
      <c r="AJ121" s="9301"/>
      <c r="AK121" s="9301"/>
      <c r="AL121" s="9300"/>
      <c r="AM121" s="9301"/>
      <c r="AN121" s="9301"/>
    </row>
    <row customHeight="true" hidden="true" ht="18" r="122">
      <c r="A122" s="9348">
        <v>69</v>
      </c>
      <c r="B122" s="9287" t="s">
        <v>11424</v>
      </c>
      <c r="C122" s="9287" t="s">
        <v>11587</v>
      </c>
      <c r="D122" s="9288">
        <v>0</v>
      </c>
      <c r="E122" s="9302">
        <v>0</v>
      </c>
      <c r="F122" s="9366"/>
      <c r="G122" s="9350">
        <f>VLOOKUP(C122,'Data Products'!$A:$J,2,0)</f>
      </c>
      <c r="H122" s="9351">
        <f t="shared" si="11"/>
      </c>
      <c r="I122" s="9291">
        <v>45952</v>
      </c>
      <c r="J122" s="9292">
        <f t="shared" si="5"/>
      </c>
      <c r="K122" s="9288">
        <v>4</v>
      </c>
      <c r="L122" s="9288">
        <v>5</v>
      </c>
      <c r="M122" s="9324">
        <v>0</v>
      </c>
      <c r="N122" s="9324">
        <v>0</v>
      </c>
      <c r="O122" s="9287" t="s">
        <v>11588</v>
      </c>
      <c r="P122" s="9288"/>
      <c r="Q122" s="9288"/>
      <c r="R122" s="9288"/>
      <c r="S122" s="9288"/>
      <c r="T122" s="9288"/>
      <c r="U122" s="9288"/>
      <c r="V122" s="9288"/>
      <c r="W122" s="9288"/>
      <c r="X122" s="9288"/>
      <c r="Y122" s="9288"/>
      <c r="Z122" s="9288"/>
      <c r="AA122" s="9288"/>
      <c r="AB122" s="9354">
        <f t="shared" si="1"/>
      </c>
      <c r="AC122" s="9303">
        <f t="shared" si="19"/>
      </c>
      <c r="AD122" s="9379">
        <f t="shared" si="13"/>
      </c>
      <c r="AE122" s="9304">
        <f t="shared" si="7"/>
      </c>
      <c r="AF122" s="9377">
        <f>VLOOKUP(C122,'Data Products'!$A:$J,10,0)</f>
      </c>
      <c r="AG122" s="9297">
        <f t="shared" si="21"/>
      </c>
      <c r="AH122" s="9298">
        <f t="shared" si="16"/>
      </c>
      <c r="AI122" s="9370"/>
      <c r="AJ122" s="9301"/>
      <c r="AK122" s="9301"/>
      <c r="AL122" s="9300"/>
      <c r="AM122" s="9301"/>
      <c r="AN122" s="9301"/>
    </row>
    <row r="123">
      <c r="A123" s="9348">
        <v>70</v>
      </c>
      <c r="B123" s="9287" t="s">
        <v>11416</v>
      </c>
      <c r="C123" s="9287" t="s">
        <v>11589</v>
      </c>
      <c r="D123" s="9288">
        <v>6</v>
      </c>
      <c r="E123" s="9302">
        <v>6</v>
      </c>
      <c r="F123" s="9366"/>
      <c r="G123" s="9350">
        <f>VLOOKUP(C123,'Data Products'!$A:$J,2,0)</f>
      </c>
      <c r="H123" s="9351">
        <f t="shared" si="11"/>
      </c>
      <c r="I123" s="9291">
        <v>45953</v>
      </c>
      <c r="J123" s="9292">
        <f t="shared" si="5"/>
      </c>
      <c r="K123" s="9288">
        <v>0</v>
      </c>
      <c r="L123" s="9288">
        <v>0</v>
      </c>
      <c r="M123" s="9324">
        <v>0</v>
      </c>
      <c r="N123" s="9324">
        <v>0</v>
      </c>
      <c r="O123" s="9287" t="s">
        <v>11588</v>
      </c>
      <c r="P123" s="9288"/>
      <c r="Q123" s="9288"/>
      <c r="R123" s="9288"/>
      <c r="S123" s="9288"/>
      <c r="T123" s="9288"/>
      <c r="U123" s="9288"/>
      <c r="V123" s="9288"/>
      <c r="W123" s="9288"/>
      <c r="X123" s="9288"/>
      <c r="Y123" s="9288"/>
      <c r="Z123" s="9288"/>
      <c r="AA123" s="9288"/>
      <c r="AB123" s="9354">
        <f t="shared" si="1"/>
      </c>
      <c r="AC123" s="9312">
        <f t="shared" si="19"/>
      </c>
      <c r="AD123" s="9379">
        <f t="shared" si="13"/>
      </c>
      <c r="AE123" s="9313">
        <f t="shared" si="7"/>
      </c>
      <c r="AF123" s="9377">
        <f>VLOOKUP(C123,'Data Products'!$A:$J,10,0)</f>
      </c>
      <c r="AG123" s="9297">
        <f t="shared" si="21"/>
      </c>
      <c r="AH123" s="9298">
        <f t="shared" si="16"/>
      </c>
      <c r="AI123" s="9370"/>
      <c r="AJ123" s="9301"/>
      <c r="AK123" s="9301"/>
      <c r="AL123" s="9300"/>
      <c r="AM123" s="9301"/>
      <c r="AN123" s="9301"/>
    </row>
    <row r="124">
      <c r="A124" s="9348">
        <v>71</v>
      </c>
      <c r="B124" s="9287" t="s">
        <v>11416</v>
      </c>
      <c r="C124" s="9287" t="s">
        <v>11590</v>
      </c>
      <c r="D124" s="9288">
        <v>4</v>
      </c>
      <c r="E124" s="9302">
        <v>4</v>
      </c>
      <c r="F124" s="9366"/>
      <c r="G124" s="9350">
        <f>VLOOKUP(C124,'Data Products'!$A:$J,2,0)</f>
      </c>
      <c r="H124" s="9351">
        <f t="shared" si="11"/>
      </c>
      <c r="I124" s="9291">
        <v>45954</v>
      </c>
      <c r="J124" s="9292">
        <f t="shared" si="5"/>
      </c>
      <c r="K124" s="9288">
        <v>1</v>
      </c>
      <c r="L124" s="9288">
        <v>1</v>
      </c>
      <c r="M124" s="9324">
        <v>0</v>
      </c>
      <c r="N124" s="9324">
        <v>0</v>
      </c>
      <c r="O124" s="9287" t="s">
        <v>11588</v>
      </c>
      <c r="P124" s="9288"/>
      <c r="Q124" s="9288"/>
      <c r="R124" s="9288"/>
      <c r="S124" s="9288"/>
      <c r="T124" s="9288"/>
      <c r="U124" s="9288"/>
      <c r="V124" s="9288"/>
      <c r="W124" s="9288"/>
      <c r="X124" s="9288"/>
      <c r="Y124" s="9288"/>
      <c r="Z124" s="9288"/>
      <c r="AA124" s="9288"/>
      <c r="AB124" s="9354">
        <f t="shared" si="1"/>
      </c>
      <c r="AC124" s="9303">
        <f t="shared" si="19"/>
      </c>
      <c r="AD124" s="9379">
        <f t="shared" si="13"/>
      </c>
      <c r="AE124" s="9304">
        <f t="shared" si="7"/>
      </c>
      <c r="AF124" s="9377">
        <f>VLOOKUP(C124,'Data Products'!$A:$J,10,0)</f>
      </c>
      <c r="AG124" s="9297">
        <f t="shared" si="21"/>
      </c>
      <c r="AH124" s="9298">
        <f t="shared" si="16"/>
      </c>
      <c r="AI124" s="9370"/>
      <c r="AJ124" s="9301"/>
      <c r="AK124" s="9301"/>
      <c r="AL124" s="9300"/>
      <c r="AM124" s="9301"/>
      <c r="AN124" s="9301"/>
    </row>
    <row r="125">
      <c r="A125" s="9348">
        <v>72</v>
      </c>
      <c r="B125" s="9287" t="s">
        <v>11416</v>
      </c>
      <c r="C125" s="9287" t="s">
        <v>11591</v>
      </c>
      <c r="D125" s="9288">
        <v>6</v>
      </c>
      <c r="E125" s="9302">
        <v>6</v>
      </c>
      <c r="F125" s="9366"/>
      <c r="G125" s="9350">
        <f>VLOOKUP(C125,'Data Products'!$A:$J,2,0)</f>
      </c>
      <c r="H125" s="9351">
        <f t="shared" si="11"/>
      </c>
      <c r="I125" s="9291">
        <v>45955</v>
      </c>
      <c r="J125" s="9292">
        <f t="shared" si="5"/>
      </c>
      <c r="K125" s="9288">
        <v>1</v>
      </c>
      <c r="L125" s="9288">
        <v>1</v>
      </c>
      <c r="M125" s="9324">
        <v>0</v>
      </c>
      <c r="N125" s="9324">
        <v>0</v>
      </c>
      <c r="O125" s="9287" t="s">
        <v>11588</v>
      </c>
      <c r="P125" s="9288"/>
      <c r="Q125" s="9288"/>
      <c r="R125" s="9288"/>
      <c r="S125" s="9288"/>
      <c r="T125" s="9288"/>
      <c r="U125" s="9288"/>
      <c r="V125" s="9288"/>
      <c r="W125" s="9288"/>
      <c r="X125" s="9288"/>
      <c r="Y125" s="9288"/>
      <c r="Z125" s="9288"/>
      <c r="AA125" s="9288"/>
      <c r="AB125" s="9354">
        <f t="shared" si="1"/>
      </c>
      <c r="AC125" s="9312">
        <f t="shared" si="19"/>
      </c>
      <c r="AD125" s="9379">
        <f t="shared" si="13"/>
      </c>
      <c r="AE125" s="9313">
        <f t="shared" si="7"/>
      </c>
      <c r="AF125" s="9377">
        <f>VLOOKUP(C125,'Data Products'!$A:$J,10,0)</f>
      </c>
      <c r="AG125" s="9297">
        <f t="shared" si="21"/>
      </c>
      <c r="AH125" s="9298">
        <f t="shared" si="16"/>
      </c>
      <c r="AI125" s="9370"/>
      <c r="AJ125" s="9301"/>
      <c r="AK125" s="9301"/>
      <c r="AL125" s="9300"/>
      <c r="AM125" s="9301"/>
      <c r="AN125" s="9301"/>
    </row>
    <row r="126">
      <c r="A126" s="9329"/>
      <c r="B126" s="9329"/>
      <c r="C126" s="9329"/>
      <c r="D126" s="9328"/>
      <c r="E126" s="9328"/>
      <c r="F126" s="9328"/>
      <c r="G126" s="9380"/>
      <c r="H126" s="9381"/>
      <c r="I126" s="9381"/>
      <c r="J126" s="9381"/>
      <c r="K126" s="9328"/>
      <c r="L126" s="9328"/>
      <c r="M126" s="9335"/>
      <c r="N126" s="9335"/>
      <c r="O126" s="9329"/>
      <c r="P126" s="9328"/>
      <c r="Q126" s="9328"/>
      <c r="R126" s="9328"/>
      <c r="S126" s="9328"/>
      <c r="T126" s="9328"/>
      <c r="U126" s="9328"/>
      <c r="V126" s="9328"/>
      <c r="W126" s="9328"/>
      <c r="X126" s="9328"/>
      <c r="Y126" s="9328"/>
      <c r="Z126" s="9328"/>
      <c r="AA126" s="9328"/>
      <c r="AB126" s="9330"/>
      <c r="AC126" s="9382"/>
      <c r="AD126" s="9383"/>
      <c r="AE126" s="9384" t="s">
        <v>11488</v>
      </c>
      <c r="AF126" s="9385"/>
      <c r="AG126" s="9386">
        <f>SUM(AG55:AG125)</f>
      </c>
      <c r="AH126" s="9339"/>
      <c r="AI126" s="9387"/>
      <c r="AJ126" s="9388"/>
      <c r="AK126" s="9388"/>
      <c r="AL126" s="9387"/>
      <c r="AM126" s="9388"/>
      <c r="AN126" s="9388"/>
    </row>
    <row r="127">
      <c r="A127" s="9329"/>
      <c r="B127" s="9329"/>
      <c r="C127" s="9329"/>
      <c r="D127" s="9328"/>
      <c r="E127" s="9328"/>
      <c r="F127" s="9328"/>
      <c r="G127" s="9380"/>
      <c r="H127" s="9381"/>
      <c r="I127" s="9381"/>
      <c r="J127" s="9381"/>
      <c r="K127" s="9328"/>
      <c r="L127" s="9328"/>
      <c r="M127" s="9335"/>
      <c r="N127" s="9335"/>
      <c r="O127" s="9329"/>
      <c r="P127" s="9328"/>
      <c r="Q127" s="9328"/>
      <c r="R127" s="9328"/>
      <c r="S127" s="9328"/>
      <c r="T127" s="9328"/>
      <c r="U127" s="9328"/>
      <c r="V127" s="9328"/>
      <c r="W127" s="9328"/>
      <c r="X127" s="9328"/>
      <c r="Y127" s="9328"/>
      <c r="Z127" s="9328"/>
      <c r="AA127" s="9328"/>
      <c r="AB127" s="9330"/>
      <c r="AC127" s="9382"/>
      <c r="AD127" s="9383"/>
      <c r="AE127" s="9389" t="s">
        <v>11489</v>
      </c>
      <c r="AF127" s="9390">
        <f t="shared" ref="AF127:AF130" si="8">AG127/$AG$126</f>
      </c>
      <c r="AG127" s="9391">
        <f t="shared" ref="AG127:AG130" si="3">SUMIFS($AG$55:$AG$125,$AE$55:$AE$125,AE127)</f>
      </c>
      <c r="AH127" s="9339"/>
      <c r="AI127" s="9387"/>
      <c r="AJ127" s="9388"/>
      <c r="AK127" s="9388"/>
      <c r="AL127" s="9387"/>
      <c r="AM127" s="9388"/>
      <c r="AN127" s="9388"/>
    </row>
    <row r="128">
      <c r="A128" s="9329"/>
      <c r="B128" s="9329"/>
      <c r="C128" s="9329"/>
      <c r="D128" s="9328"/>
      <c r="E128" s="9328"/>
      <c r="F128" s="9328"/>
      <c r="G128" s="9380"/>
      <c r="H128" s="9381"/>
      <c r="I128" s="9381"/>
      <c r="J128" s="9381"/>
      <c r="K128" s="9328"/>
      <c r="L128" s="9328"/>
      <c r="M128" s="9335"/>
      <c r="N128" s="9335"/>
      <c r="O128" s="9329"/>
      <c r="P128" s="9328"/>
      <c r="Q128" s="9328"/>
      <c r="R128" s="9328"/>
      <c r="S128" s="9328"/>
      <c r="T128" s="9328"/>
      <c r="U128" s="9328"/>
      <c r="V128" s="9328"/>
      <c r="W128" s="9328"/>
      <c r="X128" s="9328"/>
      <c r="Y128" s="9328"/>
      <c r="Z128" s="9328"/>
      <c r="AA128" s="9328"/>
      <c r="AB128" s="9330"/>
      <c r="AC128" s="9382"/>
      <c r="AD128" s="9383"/>
      <c r="AE128" s="9392" t="s">
        <v>11490</v>
      </c>
      <c r="AF128" s="9393">
        <f t="shared" si="8"/>
      </c>
      <c r="AG128" s="9391">
        <f t="shared" si="3"/>
      </c>
      <c r="AH128" s="9339"/>
      <c r="AI128" s="9387"/>
      <c r="AJ128" s="9388"/>
      <c r="AK128" s="9388"/>
      <c r="AL128" s="9387"/>
      <c r="AM128" s="9388"/>
      <c r="AN128" s="9388"/>
    </row>
    <row r="129">
      <c r="A129" s="9329"/>
      <c r="B129" s="9329"/>
      <c r="C129" s="9329"/>
      <c r="D129" s="9328"/>
      <c r="E129" s="9328"/>
      <c r="F129" s="9328"/>
      <c r="G129" s="9380"/>
      <c r="H129" s="9381"/>
      <c r="I129" s="9381"/>
      <c r="J129" s="9381"/>
      <c r="K129" s="9328"/>
      <c r="L129" s="9328"/>
      <c r="M129" s="9335"/>
      <c r="N129" s="9335"/>
      <c r="O129" s="9329"/>
      <c r="P129" s="9328"/>
      <c r="Q129" s="9328"/>
      <c r="R129" s="9328"/>
      <c r="S129" s="9328"/>
      <c r="T129" s="9328"/>
      <c r="U129" s="9328"/>
      <c r="V129" s="9328"/>
      <c r="W129" s="9328"/>
      <c r="X129" s="9328"/>
      <c r="Y129" s="9328"/>
      <c r="Z129" s="9328"/>
      <c r="AA129" s="9328"/>
      <c r="AB129" s="9330"/>
      <c r="AC129" s="9382"/>
      <c r="AD129" s="9394"/>
      <c r="AE129" s="9336" t="s">
        <v>11491</v>
      </c>
      <c r="AF129" s="9390">
        <f t="shared" si="8"/>
      </c>
      <c r="AG129" s="9391">
        <f t="shared" si="3"/>
      </c>
      <c r="AH129" s="9339"/>
      <c r="AI129" s="9387"/>
      <c r="AJ129" s="9388"/>
      <c r="AK129" s="9388"/>
      <c r="AL129" s="9387"/>
      <c r="AM129" s="9388"/>
      <c r="AN129" s="9388"/>
    </row>
    <row r="130">
      <c r="A130" s="9329"/>
      <c r="B130" s="9329"/>
      <c r="C130" s="9329"/>
      <c r="D130" s="9328"/>
      <c r="E130" s="9328"/>
      <c r="F130" s="9328"/>
      <c r="G130" s="9380"/>
      <c r="H130" s="9381"/>
      <c r="I130" s="9381"/>
      <c r="J130" s="9381"/>
      <c r="K130" s="9328"/>
      <c r="L130" s="9328"/>
      <c r="M130" s="9335"/>
      <c r="N130" s="9335"/>
      <c r="O130" s="9329"/>
      <c r="P130" s="9328"/>
      <c r="Q130" s="9328"/>
      <c r="R130" s="9328"/>
      <c r="S130" s="9328"/>
      <c r="T130" s="9328"/>
      <c r="U130" s="9328"/>
      <c r="V130" s="9328"/>
      <c r="W130" s="9328"/>
      <c r="X130" s="9328"/>
      <c r="Y130" s="9328"/>
      <c r="Z130" s="9328"/>
      <c r="AA130" s="9328"/>
      <c r="AB130" s="9330"/>
      <c r="AC130" s="9382"/>
      <c r="AD130" s="9394"/>
      <c r="AE130" s="9336" t="s">
        <v>11492</v>
      </c>
      <c r="AF130" s="9390">
        <f t="shared" si="8"/>
      </c>
      <c r="AG130" s="9391">
        <f t="shared" si="3"/>
      </c>
      <c r="AH130" s="9339"/>
      <c r="AI130" s="9387"/>
      <c r="AJ130" s="9388"/>
      <c r="AK130" s="9388"/>
      <c r="AL130" s="9387"/>
      <c r="AM130" s="9388"/>
      <c r="AN130" s="9388"/>
    </row>
    <row r="131">
      <c r="A131" s="9329"/>
      <c r="B131" s="9329"/>
      <c r="C131" s="9329"/>
      <c r="D131" s="9328"/>
      <c r="E131" s="9328"/>
      <c r="F131" s="9328"/>
      <c r="G131" s="9380"/>
      <c r="H131" s="9381"/>
      <c r="I131" s="9381"/>
      <c r="J131" s="9381"/>
      <c r="K131" s="9328"/>
      <c r="L131" s="9328"/>
      <c r="M131" s="9335"/>
      <c r="N131" s="9335"/>
      <c r="O131" s="9329"/>
      <c r="P131" s="9328"/>
      <c r="Q131" s="9328"/>
      <c r="R131" s="9328"/>
      <c r="S131" s="9328"/>
      <c r="T131" s="9328"/>
      <c r="U131" s="9328"/>
      <c r="V131" s="9328"/>
      <c r="W131" s="9328"/>
      <c r="X131" s="9328"/>
      <c r="Y131" s="9328"/>
      <c r="Z131" s="9328"/>
      <c r="AA131" s="9328"/>
      <c r="AB131" s="9330"/>
      <c r="AC131" s="9382"/>
      <c r="AD131" s="9394"/>
      <c r="AE131" s="9336" t="s">
        <v>11405</v>
      </c>
      <c r="AF131" s="9340">
        <f>AVERAGE(AH53:AH101)/AVERAGE(D53:D101)</f>
      </c>
      <c r="AG131" s="9338">
        <f>SUMIF($H$55:$H$125,"&lt;90",AG55:AG125)</f>
      </c>
      <c r="AH131" s="9339"/>
      <c r="AI131" s="9387"/>
      <c r="AJ131" s="9388"/>
      <c r="AK131" s="9388"/>
      <c r="AL131" s="9387"/>
      <c r="AM131" s="9388"/>
      <c r="AN131" s="9388"/>
    </row>
    <row r="132">
      <c r="A132" s="9282" t="s">
        <v>11412</v>
      </c>
      <c r="B132" s="9282" t="s">
        <v>11392</v>
      </c>
      <c r="C132" s="9282" t="s">
        <v>11592</v>
      </c>
      <c r="D132" s="9282" t="s">
        <v>11593</v>
      </c>
      <c r="E132" s="9282" t="s">
        <v>11594</v>
      </c>
      <c r="F132" s="9328"/>
      <c r="G132" s="9328"/>
      <c r="H132" s="9381"/>
      <c r="I132" s="9381"/>
      <c r="J132" s="9381"/>
      <c r="K132" s="9328"/>
      <c r="L132" s="9328"/>
      <c r="M132" s="9335"/>
      <c r="N132" s="9335"/>
      <c r="O132" s="9328"/>
      <c r="P132" s="9328"/>
      <c r="Q132" s="9328"/>
      <c r="R132" s="9328"/>
      <c r="S132" s="9328"/>
      <c r="T132" s="9328"/>
      <c r="U132" s="9328"/>
      <c r="V132" s="9328"/>
      <c r="W132" s="9328"/>
      <c r="X132" s="9328"/>
      <c r="Y132" s="9328"/>
      <c r="Z132" s="9328"/>
      <c r="AA132" s="9328"/>
      <c r="AB132" s="9328"/>
      <c r="AC132" s="9328"/>
      <c r="AD132" s="9328"/>
      <c r="AE132" s="9328"/>
      <c r="AF132" s="9328"/>
      <c r="AG132" s="9328"/>
      <c r="AH132" s="9328"/>
      <c r="AI132" s="9387"/>
      <c r="AJ132" s="9388"/>
      <c r="AK132" s="9388"/>
      <c r="AL132" s="9387"/>
      <c r="AM132" s="9388"/>
      <c r="AN132" s="9388"/>
    </row>
    <row r="133">
      <c r="A133" s="9282"/>
      <c r="B133" s="9282"/>
      <c r="C133" s="9282"/>
      <c r="D133" s="9282"/>
      <c r="E133" s="9282"/>
      <c r="F133" s="9328"/>
      <c r="G133" s="9328"/>
      <c r="H133" s="9381"/>
      <c r="I133" s="9381"/>
      <c r="J133" s="9381"/>
      <c r="K133" s="9328"/>
      <c r="L133" s="9328"/>
      <c r="M133" s="9335"/>
      <c r="N133" s="9335"/>
      <c r="O133" s="9328"/>
      <c r="P133" s="9328"/>
      <c r="Q133" s="9328"/>
      <c r="R133" s="9328"/>
      <c r="S133" s="9328"/>
      <c r="T133" s="9328"/>
      <c r="U133" s="9328"/>
      <c r="V133" s="9328"/>
      <c r="W133" s="9328"/>
      <c r="X133" s="9328"/>
      <c r="Y133" s="9328"/>
      <c r="Z133" s="9328"/>
      <c r="AA133" s="9328"/>
      <c r="AB133" s="9328"/>
      <c r="AC133" s="9328"/>
      <c r="AD133" s="9328"/>
      <c r="AE133" s="9328"/>
      <c r="AF133" s="9328"/>
      <c r="AG133" s="9328"/>
      <c r="AH133" s="9328"/>
      <c r="AI133" s="9387"/>
      <c r="AJ133" s="9388"/>
      <c r="AK133" s="9388"/>
      <c r="AL133" s="9387"/>
      <c r="AM133" s="9388"/>
      <c r="AN133" s="9388"/>
    </row>
    <row r="134">
      <c r="A134" s="9287">
        <v>1</v>
      </c>
      <c r="B134" s="9287" t="s">
        <v>11595</v>
      </c>
      <c r="C134" s="9395">
        <v>17587</v>
      </c>
      <c r="D134" s="9287" t="s">
        <v>11596</v>
      </c>
      <c r="E134" s="9287" t="s">
        <v>11597</v>
      </c>
      <c r="F134" s="9328"/>
      <c r="G134" s="9328"/>
      <c r="H134" s="9381"/>
      <c r="I134" s="9381" t="s">
        <v>11487</v>
      </c>
      <c r="J134" s="9381"/>
      <c r="K134" s="9328"/>
      <c r="L134" s="9328"/>
      <c r="M134" s="9335"/>
      <c r="N134" s="9335"/>
      <c r="O134" s="9328"/>
      <c r="P134" s="9328"/>
      <c r="Q134" s="9328"/>
      <c r="R134" s="9328"/>
      <c r="S134" s="9328"/>
      <c r="T134" s="9328"/>
      <c r="U134" s="9328"/>
      <c r="V134" s="9328"/>
      <c r="W134" s="9328"/>
      <c r="X134" s="9328"/>
      <c r="Y134" s="9328"/>
      <c r="Z134" s="9328"/>
      <c r="AA134" s="9328"/>
      <c r="AB134" s="9328"/>
      <c r="AC134" s="9328"/>
      <c r="AD134" s="9328"/>
      <c r="AE134" s="9328"/>
      <c r="AF134" s="9328"/>
      <c r="AG134" s="9328"/>
      <c r="AH134" s="9328"/>
      <c r="AI134" s="9387"/>
      <c r="AJ134" s="9388"/>
      <c r="AK134" s="9388"/>
      <c r="AL134" s="9387"/>
      <c r="AM134" s="9388"/>
      <c r="AN134" s="9388"/>
    </row>
    <row r="135">
      <c r="A135" s="9287">
        <v>2</v>
      </c>
      <c r="B135" s="9287" t="s">
        <v>11598</v>
      </c>
      <c r="C135" s="9395">
        <v>21951</v>
      </c>
      <c r="D135" s="9287" t="s">
        <v>11596</v>
      </c>
      <c r="E135" s="9287" t="s">
        <v>11597</v>
      </c>
      <c r="F135" s="9328"/>
      <c r="G135" s="9328"/>
      <c r="H135" s="9381"/>
      <c r="I135" s="9381"/>
      <c r="J135" s="9381"/>
      <c r="K135" s="9328"/>
      <c r="L135" s="9328"/>
      <c r="M135" s="9335"/>
      <c r="N135" s="9335"/>
      <c r="O135" s="9328"/>
      <c r="P135" s="9328"/>
      <c r="Q135" s="9328"/>
      <c r="R135" s="9328"/>
      <c r="S135" s="9328"/>
      <c r="T135" s="9328"/>
      <c r="U135" s="9328"/>
      <c r="V135" s="9328"/>
      <c r="W135" s="9328"/>
      <c r="X135" s="9328"/>
      <c r="Y135" s="9328"/>
      <c r="Z135" s="9328"/>
      <c r="AA135" s="9328"/>
      <c r="AB135" s="9328"/>
      <c r="AC135" s="9328"/>
      <c r="AD135" s="9328"/>
      <c r="AE135" s="9328"/>
      <c r="AF135" s="9328"/>
      <c r="AG135" s="9328"/>
      <c r="AH135" s="9328"/>
      <c r="AI135" s="9387"/>
      <c r="AJ135" s="9388"/>
      <c r="AK135" s="9388"/>
      <c r="AL135" s="9387"/>
      <c r="AM135" s="9388"/>
      <c r="AN135" s="9388"/>
    </row>
    <row r="136">
      <c r="A136" s="9287">
        <v>3</v>
      </c>
      <c r="B136" s="9287" t="s">
        <v>11599</v>
      </c>
      <c r="C136" s="9396">
        <v>9078</v>
      </c>
      <c r="D136" s="9287" t="s">
        <v>11596</v>
      </c>
      <c r="E136" s="9287" t="s">
        <v>11597</v>
      </c>
      <c r="F136" s="9328"/>
      <c r="G136" s="9328"/>
      <c r="H136" s="9381"/>
      <c r="I136" s="9381"/>
      <c r="J136" s="9381"/>
      <c r="K136" s="9328"/>
      <c r="L136" s="9328"/>
      <c r="M136" s="9335"/>
      <c r="N136" s="9335"/>
      <c r="O136" s="9328"/>
      <c r="P136" s="9328"/>
      <c r="Q136" s="9328"/>
      <c r="R136" s="9328"/>
      <c r="S136" s="9328"/>
      <c r="T136" s="9328"/>
      <c r="U136" s="9328"/>
      <c r="V136" s="9328"/>
      <c r="W136" s="9328"/>
      <c r="X136" s="9328"/>
      <c r="Y136" s="9328"/>
      <c r="Z136" s="9328"/>
      <c r="AA136" s="9328"/>
      <c r="AB136" s="9328"/>
      <c r="AC136" s="9328"/>
      <c r="AD136" s="9328"/>
      <c r="AE136" s="9328"/>
      <c r="AF136" s="9328"/>
      <c r="AG136" s="9328"/>
      <c r="AH136" s="9328"/>
      <c r="AI136" s="9387"/>
      <c r="AJ136" s="9388"/>
      <c r="AK136" s="9388"/>
      <c r="AL136" s="9387"/>
      <c r="AM136" s="9388"/>
      <c r="AN136" s="9388"/>
    </row>
    <row r="137">
      <c r="A137" s="9287">
        <v>4</v>
      </c>
      <c r="B137" s="9287" t="s">
        <v>11600</v>
      </c>
      <c r="C137" s="9395">
        <v>1580</v>
      </c>
      <c r="D137" s="9287" t="s">
        <v>11601</v>
      </c>
      <c r="E137" s="9287" t="s">
        <v>11602</v>
      </c>
      <c r="F137" s="9328"/>
      <c r="G137" s="9328"/>
      <c r="H137" s="9381"/>
      <c r="I137" s="9381"/>
      <c r="J137" s="9381"/>
      <c r="K137" s="9328"/>
      <c r="L137" s="9328"/>
      <c r="M137" s="9335"/>
      <c r="N137" s="9335"/>
      <c r="O137" s="9328"/>
      <c r="P137" s="9328"/>
      <c r="Q137" s="9328"/>
      <c r="R137" s="9328"/>
      <c r="S137" s="9328"/>
      <c r="T137" s="9328"/>
      <c r="U137" s="9328"/>
      <c r="V137" s="9328"/>
      <c r="W137" s="9328"/>
      <c r="X137" s="9328"/>
      <c r="Y137" s="9328"/>
      <c r="Z137" s="9328"/>
      <c r="AA137" s="9328"/>
      <c r="AB137" s="9328"/>
      <c r="AC137" s="9328"/>
      <c r="AD137" s="9328"/>
      <c r="AE137" s="9328"/>
      <c r="AF137" s="9328"/>
      <c r="AG137" s="9328"/>
      <c r="AH137" s="9328"/>
      <c r="AI137" s="9387"/>
      <c r="AJ137" s="9388"/>
      <c r="AK137" s="9388"/>
      <c r="AL137" s="9387"/>
      <c r="AM137" s="9388"/>
      <c r="AN137" s="9388"/>
    </row>
    <row r="138">
      <c r="A138" s="9287">
        <v>5</v>
      </c>
      <c r="B138" s="9287" t="s">
        <v>11603</v>
      </c>
      <c r="C138" s="9287">
        <v>64716</v>
      </c>
      <c r="D138" s="9287"/>
      <c r="E138" s="9287"/>
      <c r="F138" s="9328"/>
      <c r="G138" s="9328" t="s">
        <v>11604</v>
      </c>
      <c r="H138" s="9381"/>
      <c r="I138" s="9381"/>
      <c r="J138" s="9381"/>
      <c r="K138" s="9328"/>
      <c r="L138" s="9328"/>
      <c r="M138" s="9335"/>
      <c r="N138" s="9335"/>
      <c r="O138" s="9328"/>
      <c r="P138" s="9328"/>
      <c r="Q138" s="9328"/>
      <c r="R138" s="9328"/>
      <c r="S138" s="9328"/>
      <c r="T138" s="9328"/>
      <c r="U138" s="9328"/>
      <c r="V138" s="9328"/>
      <c r="W138" s="9328"/>
      <c r="X138" s="9328"/>
      <c r="Y138" s="9328"/>
      <c r="Z138" s="9328"/>
      <c r="AA138" s="9328"/>
      <c r="AB138" s="9328"/>
      <c r="AC138" s="9328"/>
      <c r="AD138" s="9328"/>
      <c r="AE138" s="9328"/>
      <c r="AF138" s="9328"/>
      <c r="AG138" s="9328"/>
      <c r="AH138" s="9328"/>
      <c r="AI138" s="9387"/>
      <c r="AJ138" s="9388"/>
      <c r="AK138" s="9388"/>
      <c r="AL138" s="9387"/>
      <c r="AM138" s="9388"/>
      <c r="AN138" s="9388"/>
    </row>
    <row r="139">
      <c r="A139" s="9388"/>
      <c r="B139" s="9329"/>
      <c r="C139" s="9329"/>
      <c r="D139" s="9328"/>
      <c r="E139" s="9328"/>
      <c r="F139" s="9328"/>
      <c r="G139" s="9328"/>
      <c r="H139" s="9381"/>
      <c r="I139" s="9381"/>
      <c r="J139" s="9381"/>
      <c r="K139" s="9328"/>
      <c r="L139" s="9328"/>
      <c r="M139" s="9335"/>
      <c r="N139" s="9335"/>
      <c r="O139" s="9328"/>
      <c r="P139" s="9328"/>
      <c r="Q139" s="9328"/>
      <c r="R139" s="9328"/>
      <c r="S139" s="9328"/>
      <c r="T139" s="9328"/>
      <c r="U139" s="9328"/>
      <c r="V139" s="9328"/>
      <c r="W139" s="9328"/>
      <c r="X139" s="9328"/>
      <c r="Y139" s="9328"/>
      <c r="Z139" s="9328"/>
      <c r="AA139" s="9328"/>
      <c r="AB139" s="9328"/>
      <c r="AC139" s="9328"/>
      <c r="AD139" s="9328"/>
      <c r="AE139" s="9328"/>
      <c r="AF139" s="9328"/>
      <c r="AG139" s="9328"/>
      <c r="AH139" s="9328"/>
      <c r="AI139" s="9387"/>
      <c r="AJ139" s="9388"/>
      <c r="AK139" s="9388"/>
      <c r="AL139" s="9387"/>
      <c r="AM139" s="9388"/>
      <c r="AN139" s="9388"/>
    </row>
    <row r="140">
      <c r="A140" s="9328"/>
      <c r="B140" s="9329"/>
      <c r="C140" s="9329"/>
      <c r="D140" s="9328"/>
      <c r="E140" s="9328"/>
      <c r="F140" s="9328"/>
      <c r="G140" s="9328"/>
      <c r="H140" s="9381"/>
      <c r="I140" s="9381"/>
      <c r="J140" s="9381"/>
      <c r="K140" s="9328"/>
      <c r="L140" s="9328"/>
      <c r="M140" s="9335"/>
      <c r="N140" s="9335"/>
      <c r="O140" s="9328"/>
      <c r="P140" s="9328"/>
      <c r="Q140" s="9328"/>
      <c r="R140" s="9328"/>
      <c r="S140" s="9328"/>
      <c r="T140" s="9328"/>
      <c r="U140" s="9328"/>
      <c r="V140" s="9328"/>
      <c r="W140" s="9328"/>
      <c r="X140" s="9328"/>
      <c r="Y140" s="9328"/>
      <c r="Z140" s="9328"/>
      <c r="AA140" s="9328"/>
      <c r="AB140" s="9328"/>
      <c r="AC140" s="9328"/>
      <c r="AD140" s="9328"/>
      <c r="AE140" s="9328"/>
      <c r="AF140" s="9328"/>
      <c r="AG140" s="9328"/>
      <c r="AH140" s="9328"/>
      <c r="AI140" s="9387"/>
      <c r="AJ140" s="9388"/>
      <c r="AK140" s="9388"/>
      <c r="AL140" s="9387"/>
      <c r="AM140" s="9388"/>
      <c r="AN140" s="9388"/>
    </row>
    <row r="141">
      <c r="A141" s="9328"/>
      <c r="B141" s="9328"/>
      <c r="C141" s="9328"/>
      <c r="D141" s="9328"/>
      <c r="E141" s="9328"/>
      <c r="F141" s="9328"/>
      <c r="G141" s="9328"/>
      <c r="H141" s="9328"/>
      <c r="I141" s="9328"/>
      <c r="J141" s="9328"/>
      <c r="K141" s="9328"/>
      <c r="L141" s="9328"/>
      <c r="M141" s="9328"/>
      <c r="N141" s="9328"/>
      <c r="O141" s="9328"/>
      <c r="P141" s="9328"/>
      <c r="Q141" s="9328"/>
      <c r="R141" s="9328"/>
      <c r="S141" s="9328"/>
      <c r="T141" s="9328"/>
      <c r="U141" s="9328"/>
      <c r="V141" s="9328"/>
      <c r="W141" s="9328"/>
      <c r="X141" s="9328"/>
      <c r="Y141" s="9328"/>
      <c r="Z141" s="9328"/>
      <c r="AA141" s="9328"/>
      <c r="AB141" s="9328"/>
      <c r="AC141" s="9328"/>
      <c r="AD141" s="9328"/>
      <c r="AE141" s="9328"/>
      <c r="AF141" s="9328"/>
      <c r="AG141" s="9328"/>
      <c r="AH141" s="9328"/>
      <c r="AI141" s="9328"/>
      <c r="AJ141" s="9328"/>
      <c r="AK141" s="9328"/>
      <c r="AL141" s="9328"/>
      <c r="AM141" s="9328"/>
      <c r="AN141" s="9328"/>
    </row>
    <row r="142">
      <c r="A142" s="9328"/>
      <c r="B142" s="9328"/>
      <c r="C142" s="9328"/>
      <c r="D142" s="9328"/>
      <c r="E142" s="9328"/>
      <c r="F142" s="9328"/>
      <c r="G142" s="9328"/>
      <c r="H142" s="9328"/>
      <c r="I142" s="9328"/>
      <c r="J142" s="9328"/>
      <c r="K142" s="9328"/>
      <c r="L142" s="9328"/>
      <c r="M142" s="9328"/>
      <c r="N142" s="9328"/>
      <c r="O142" s="9328"/>
      <c r="P142" s="9328"/>
      <c r="Q142" s="9328"/>
      <c r="R142" s="9328"/>
      <c r="S142" s="9328"/>
      <c r="T142" s="9328"/>
      <c r="U142" s="9328"/>
      <c r="V142" s="9328"/>
      <c r="W142" s="9328"/>
      <c r="X142" s="9328"/>
      <c r="Y142" s="9328"/>
      <c r="Z142" s="9328"/>
      <c r="AA142" s="9328"/>
      <c r="AB142" s="9328"/>
      <c r="AC142" s="9328"/>
      <c r="AD142" s="9328"/>
      <c r="AE142" s="9328"/>
      <c r="AF142" s="9328"/>
      <c r="AG142" s="9328"/>
      <c r="AH142" s="9328"/>
      <c r="AI142" s="9328"/>
      <c r="AJ142" s="9328"/>
      <c r="AK142" s="9328"/>
      <c r="AL142" s="9328"/>
      <c r="AM142" s="9328"/>
      <c r="AN142" s="9328"/>
    </row>
    <row r="143">
      <c r="A143" s="9328"/>
      <c r="B143" s="9328"/>
      <c r="C143" s="9328"/>
      <c r="D143" s="9328"/>
      <c r="E143" s="9328"/>
      <c r="F143" s="9328"/>
      <c r="G143" s="9328"/>
      <c r="H143" s="9328"/>
      <c r="I143" s="9328"/>
      <c r="J143" s="9328"/>
      <c r="K143" s="9328"/>
      <c r="L143" s="9328"/>
      <c r="M143" s="9328"/>
      <c r="N143" s="9328"/>
      <c r="O143" s="9328"/>
      <c r="P143" s="9328"/>
      <c r="Q143" s="9328"/>
      <c r="R143" s="9328"/>
      <c r="S143" s="9328"/>
      <c r="T143" s="9328"/>
      <c r="U143" s="9328"/>
      <c r="V143" s="9328"/>
      <c r="W143" s="9328"/>
      <c r="X143" s="9328"/>
      <c r="Y143" s="9328"/>
      <c r="Z143" s="9328"/>
      <c r="AA143" s="9328"/>
      <c r="AB143" s="9328"/>
      <c r="AC143" s="9328"/>
      <c r="AD143" s="9328"/>
      <c r="AE143" s="9328"/>
      <c r="AF143" s="9328"/>
      <c r="AG143" s="9328"/>
      <c r="AH143" s="9328"/>
      <c r="AI143" s="9328"/>
      <c r="AJ143" s="9328"/>
      <c r="AK143" s="9328"/>
      <c r="AL143" s="9328"/>
      <c r="AM143" s="9328"/>
      <c r="AN143" s="9328"/>
    </row>
    <row r="144">
      <c r="A144" s="9328"/>
      <c r="B144" s="9328"/>
      <c r="C144" s="9328"/>
      <c r="D144" s="9328"/>
      <c r="E144" s="9328"/>
      <c r="F144" s="9328"/>
      <c r="G144" s="9328"/>
      <c r="H144" s="9328"/>
      <c r="I144" s="9328"/>
      <c r="J144" s="9328"/>
      <c r="K144" s="9328"/>
      <c r="L144" s="9328"/>
      <c r="M144" s="9328"/>
      <c r="N144" s="9328"/>
      <c r="O144" s="9328"/>
      <c r="P144" s="9328"/>
      <c r="Q144" s="9328"/>
      <c r="R144" s="9328"/>
      <c r="S144" s="9328"/>
      <c r="T144" s="9328"/>
      <c r="U144" s="9328"/>
      <c r="V144" s="9328"/>
      <c r="W144" s="9328"/>
      <c r="X144" s="9328"/>
      <c r="Y144" s="9328"/>
      <c r="Z144" s="9328"/>
      <c r="AA144" s="9328"/>
      <c r="AB144" s="9328"/>
      <c r="AC144" s="9328"/>
      <c r="AD144" s="9328"/>
      <c r="AE144" s="9328"/>
      <c r="AF144" s="9328"/>
      <c r="AG144" s="9328"/>
      <c r="AH144" s="9328"/>
      <c r="AI144" s="9328"/>
      <c r="AJ144" s="9328"/>
      <c r="AK144" s="9328"/>
      <c r="AL144" s="9328"/>
      <c r="AM144" s="9328"/>
      <c r="AN144" s="9328"/>
    </row>
    <row r="145">
      <c r="A145" s="9328"/>
      <c r="B145" s="9328"/>
      <c r="C145" s="9328"/>
      <c r="D145" s="9328"/>
      <c r="E145" s="9328"/>
      <c r="F145" s="9328"/>
      <c r="G145" s="9328"/>
      <c r="H145" s="9328"/>
      <c r="I145" s="9328"/>
      <c r="J145" s="9328"/>
      <c r="K145" s="9328"/>
      <c r="L145" s="9328"/>
      <c r="M145" s="9328"/>
      <c r="N145" s="9328"/>
      <c r="O145" s="9328"/>
      <c r="P145" s="9328"/>
      <c r="Q145" s="9328"/>
      <c r="R145" s="9328"/>
      <c r="S145" s="9328"/>
      <c r="T145" s="9328"/>
      <c r="U145" s="9328"/>
      <c r="V145" s="9328"/>
      <c r="W145" s="9328"/>
      <c r="X145" s="9328"/>
      <c r="Y145" s="9328"/>
      <c r="Z145" s="9328"/>
      <c r="AA145" s="9328"/>
      <c r="AB145" s="9328"/>
      <c r="AC145" s="9328"/>
      <c r="AD145" s="9328"/>
      <c r="AE145" s="9328"/>
      <c r="AF145" s="9328"/>
      <c r="AG145" s="9328"/>
      <c r="AH145" s="9328"/>
      <c r="AI145" s="9328"/>
      <c r="AJ145" s="9328"/>
      <c r="AK145" s="9328"/>
      <c r="AL145" s="9328"/>
      <c r="AM145" s="9328"/>
      <c r="AN145" s="9328"/>
    </row>
    <row r="146">
      <c r="A146" s="9328"/>
      <c r="B146" s="9328"/>
      <c r="C146" s="9328"/>
      <c r="D146" s="9328"/>
      <c r="E146" s="9328"/>
      <c r="F146" s="9328"/>
      <c r="G146" s="9328"/>
      <c r="H146" s="9328"/>
      <c r="I146" s="9328"/>
      <c r="J146" s="9328"/>
      <c r="K146" s="9328"/>
      <c r="L146" s="9328"/>
      <c r="M146" s="9328"/>
      <c r="N146" s="9328"/>
      <c r="O146" s="9328"/>
      <c r="P146" s="9328"/>
      <c r="Q146" s="9328"/>
      <c r="R146" s="9328"/>
      <c r="S146" s="9328"/>
      <c r="T146" s="9328"/>
      <c r="U146" s="9328"/>
      <c r="V146" s="9328"/>
      <c r="W146" s="9328"/>
      <c r="X146" s="9328"/>
      <c r="Y146" s="9328"/>
      <c r="Z146" s="9328"/>
      <c r="AA146" s="9328"/>
      <c r="AB146" s="9328"/>
      <c r="AC146" s="9328"/>
      <c r="AD146" s="9328"/>
      <c r="AE146" s="9328"/>
      <c r="AF146" s="9328"/>
      <c r="AG146" s="9328"/>
      <c r="AH146" s="9328"/>
      <c r="AI146" s="9328"/>
      <c r="AJ146" s="9328"/>
      <c r="AK146" s="9328"/>
      <c r="AL146" s="9328"/>
      <c r="AM146" s="9328"/>
      <c r="AN146" s="9328"/>
    </row>
    <row r="147">
      <c r="A147" s="9328"/>
      <c r="B147" s="9328"/>
      <c r="C147" s="9328"/>
      <c r="D147" s="9328"/>
      <c r="E147" s="9328"/>
      <c r="F147" s="9328"/>
      <c r="G147" s="9328"/>
      <c r="H147" s="9328"/>
      <c r="I147" s="9328"/>
      <c r="J147" s="9328"/>
      <c r="K147" s="9328"/>
      <c r="L147" s="9328"/>
      <c r="M147" s="9328"/>
      <c r="N147" s="9328"/>
      <c r="O147" s="9328"/>
      <c r="P147" s="9328"/>
      <c r="Q147" s="9328"/>
      <c r="R147" s="9328"/>
      <c r="S147" s="9328"/>
      <c r="T147" s="9328"/>
      <c r="U147" s="9328"/>
      <c r="V147" s="9328"/>
      <c r="W147" s="9328"/>
      <c r="X147" s="9328"/>
      <c r="Y147" s="9328"/>
      <c r="Z147" s="9328"/>
      <c r="AA147" s="9328"/>
      <c r="AB147" s="9328"/>
      <c r="AC147" s="9328"/>
      <c r="AD147" s="9328"/>
      <c r="AE147" s="9328"/>
      <c r="AF147" s="9328"/>
      <c r="AG147" s="9328"/>
      <c r="AH147" s="9328"/>
      <c r="AI147" s="9328"/>
      <c r="AJ147" s="9328"/>
      <c r="AK147" s="9328"/>
      <c r="AL147" s="9328"/>
      <c r="AM147" s="9328"/>
      <c r="AN147" s="9328"/>
    </row>
    <row r="148">
      <c r="A148" s="9328"/>
      <c r="B148" s="9328"/>
      <c r="C148" s="9328"/>
      <c r="D148" s="9328"/>
      <c r="E148" s="9328"/>
      <c r="F148" s="9328"/>
      <c r="G148" s="9328"/>
      <c r="H148" s="9328"/>
      <c r="I148" s="9328"/>
      <c r="J148" s="9328"/>
      <c r="K148" s="9328"/>
      <c r="L148" s="9328"/>
      <c r="M148" s="9328"/>
      <c r="N148" s="9328"/>
      <c r="O148" s="9328"/>
      <c r="P148" s="9328"/>
      <c r="Q148" s="9328"/>
      <c r="R148" s="9328"/>
      <c r="S148" s="9328"/>
      <c r="T148" s="9328"/>
      <c r="U148" s="9328"/>
      <c r="V148" s="9328"/>
      <c r="W148" s="9328"/>
      <c r="X148" s="9328"/>
      <c r="Y148" s="9328"/>
      <c r="Z148" s="9328"/>
      <c r="AA148" s="9328"/>
      <c r="AB148" s="9328"/>
      <c r="AC148" s="9328"/>
      <c r="AD148" s="9328"/>
      <c r="AE148" s="9328"/>
      <c r="AF148" s="9328"/>
      <c r="AG148" s="9328"/>
      <c r="AH148" s="9328"/>
      <c r="AI148" s="9328"/>
      <c r="AJ148" s="9328"/>
      <c r="AK148" s="9328"/>
      <c r="AL148" s="9328"/>
      <c r="AM148" s="9328"/>
      <c r="AN148" s="9328"/>
    </row>
    <row r="149">
      <c r="A149" s="9328"/>
      <c r="B149" s="9328"/>
      <c r="C149" s="9328"/>
      <c r="D149" s="9328"/>
      <c r="E149" s="9328"/>
      <c r="F149" s="9328"/>
      <c r="G149" s="9328"/>
      <c r="H149" s="9328"/>
      <c r="I149" s="9328"/>
      <c r="J149" s="9328"/>
      <c r="K149" s="9328"/>
      <c r="L149" s="9328"/>
      <c r="M149" s="9328"/>
      <c r="N149" s="9328"/>
      <c r="O149" s="9328"/>
      <c r="P149" s="9328"/>
      <c r="Q149" s="9328"/>
      <c r="R149" s="9328"/>
      <c r="S149" s="9328"/>
      <c r="T149" s="9328"/>
      <c r="U149" s="9328"/>
      <c r="V149" s="9328"/>
      <c r="W149" s="9328"/>
      <c r="X149" s="9328"/>
      <c r="Y149" s="9328"/>
      <c r="Z149" s="9328"/>
      <c r="AA149" s="9328"/>
      <c r="AB149" s="9328"/>
      <c r="AC149" s="9328"/>
      <c r="AD149" s="9328"/>
      <c r="AE149" s="9328"/>
      <c r="AF149" s="9328"/>
      <c r="AG149" s="9328"/>
      <c r="AH149" s="9328"/>
      <c r="AI149" s="9328"/>
      <c r="AJ149" s="9328"/>
      <c r="AK149" s="9328"/>
      <c r="AL149" s="9328"/>
      <c r="AM149" s="9328"/>
      <c r="AN149" s="9328"/>
    </row>
    <row r="150">
      <c r="A150" s="9328"/>
      <c r="B150" s="9328"/>
      <c r="C150" s="9328"/>
      <c r="D150" s="9328"/>
      <c r="E150" s="9328"/>
      <c r="F150" s="9328"/>
      <c r="G150" s="9328"/>
      <c r="H150" s="9328"/>
      <c r="I150" s="9328"/>
      <c r="J150" s="9328"/>
      <c r="K150" s="9328"/>
      <c r="L150" s="9328"/>
      <c r="M150" s="9328"/>
      <c r="N150" s="9328"/>
      <c r="O150" s="9328"/>
      <c r="P150" s="9328"/>
      <c r="Q150" s="9328"/>
      <c r="R150" s="9328"/>
      <c r="S150" s="9328"/>
      <c r="T150" s="9328"/>
      <c r="U150" s="9328"/>
      <c r="V150" s="9328"/>
      <c r="W150" s="9328"/>
      <c r="X150" s="9328"/>
      <c r="Y150" s="9328"/>
      <c r="Z150" s="9328"/>
      <c r="AA150" s="9328"/>
      <c r="AB150" s="9328"/>
      <c r="AC150" s="9328"/>
      <c r="AD150" s="9328"/>
      <c r="AE150" s="9328"/>
      <c r="AF150" s="9328"/>
      <c r="AG150" s="9328"/>
      <c r="AH150" s="9328"/>
      <c r="AI150" s="9328"/>
      <c r="AJ150" s="9328"/>
      <c r="AK150" s="9328"/>
      <c r="AL150" s="9328"/>
      <c r="AM150" s="9328"/>
      <c r="AN150" s="9328"/>
    </row>
    <row r="151">
      <c r="A151" s="9329"/>
      <c r="B151" s="9328"/>
      <c r="C151" s="9329"/>
      <c r="D151" s="9329"/>
      <c r="E151" s="9329"/>
      <c r="F151" s="9329"/>
      <c r="G151" s="9329"/>
      <c r="H151" s="9329"/>
      <c r="I151" s="9329"/>
      <c r="J151" s="9329"/>
      <c r="K151" s="9388"/>
      <c r="L151" s="9328"/>
      <c r="M151" s="9328"/>
      <c r="N151" s="9328"/>
      <c r="O151" s="9328"/>
      <c r="P151" s="9328"/>
      <c r="Q151" s="9328"/>
      <c r="R151" s="9328"/>
      <c r="S151" s="9328"/>
      <c r="T151" s="9328"/>
      <c r="U151" s="9328"/>
      <c r="V151" s="9328"/>
      <c r="W151" s="9328"/>
      <c r="X151" s="9328"/>
      <c r="Y151" s="9328"/>
      <c r="Z151" s="9328"/>
      <c r="AA151" s="9328"/>
      <c r="AB151" s="9328"/>
      <c r="AC151" s="9328"/>
      <c r="AD151" s="9328"/>
      <c r="AE151" s="9328"/>
      <c r="AF151" s="9328"/>
      <c r="AG151" s="9328"/>
      <c r="AH151" s="9328"/>
      <c r="AI151" s="9387"/>
      <c r="AJ151" s="9388"/>
      <c r="AK151" s="9388"/>
      <c r="AL151" s="9387"/>
      <c r="AM151" s="9388"/>
      <c r="AN151" s="9388"/>
    </row>
    <row r="152">
      <c r="A152" s="9328"/>
      <c r="B152" s="9329"/>
      <c r="C152" s="9329"/>
      <c r="D152" s="9328"/>
      <c r="E152" s="9328"/>
      <c r="F152" s="9328"/>
      <c r="G152" s="9328"/>
      <c r="H152" s="9381"/>
      <c r="I152" s="9381"/>
      <c r="J152" s="9381"/>
      <c r="K152" s="9388"/>
      <c r="L152" s="9328"/>
      <c r="M152" s="9328"/>
      <c r="N152" s="9328"/>
      <c r="O152" s="9328"/>
      <c r="P152" s="9328"/>
      <c r="Q152" s="9328"/>
      <c r="R152" s="9328"/>
      <c r="S152" s="9328"/>
      <c r="T152" s="9328"/>
      <c r="U152" s="9328"/>
      <c r="V152" s="9328"/>
      <c r="W152" s="9328"/>
      <c r="X152" s="9328"/>
      <c r="Y152" s="9328"/>
      <c r="Z152" s="9328"/>
      <c r="AA152" s="9328"/>
      <c r="AB152" s="9328"/>
      <c r="AC152" s="9328"/>
      <c r="AD152" s="9328"/>
      <c r="AE152" s="9328"/>
      <c r="AF152" s="9328"/>
      <c r="AG152" s="9328"/>
      <c r="AH152" s="9328"/>
      <c r="AI152" s="9387"/>
      <c r="AJ152" s="9388"/>
      <c r="AK152" s="9388"/>
      <c r="AL152" s="9387"/>
      <c r="AM152" s="9388"/>
      <c r="AN152" s="9388"/>
    </row>
    <row r="153">
      <c r="A153" s="9328"/>
      <c r="B153" s="9329"/>
      <c r="C153" s="9329"/>
      <c r="D153" s="9328"/>
      <c r="E153" s="9328"/>
      <c r="F153" s="9328"/>
      <c r="G153" s="9328"/>
      <c r="H153" s="9381"/>
      <c r="I153" s="9381"/>
      <c r="J153" s="9381"/>
      <c r="K153" s="9328"/>
      <c r="L153" s="9328"/>
      <c r="M153" s="9328"/>
      <c r="N153" s="9328"/>
      <c r="O153" s="9328"/>
      <c r="P153" s="9328"/>
      <c r="Q153" s="9328"/>
      <c r="R153" s="9328"/>
      <c r="S153" s="9328"/>
      <c r="T153" s="9328"/>
      <c r="U153" s="9328"/>
      <c r="V153" s="9328"/>
      <c r="W153" s="9328"/>
      <c r="X153" s="9328"/>
      <c r="Y153" s="9328"/>
      <c r="Z153" s="9328"/>
      <c r="AA153" s="9328"/>
      <c r="AB153" s="9328"/>
      <c r="AC153" s="9328"/>
      <c r="AD153" s="9328"/>
      <c r="AE153" s="9328"/>
      <c r="AF153" s="9328"/>
      <c r="AG153" s="9328"/>
      <c r="AH153" s="9328"/>
      <c r="AI153" s="9387"/>
      <c r="AJ153" s="9388"/>
      <c r="AK153" s="9388"/>
      <c r="AL153" s="9387"/>
      <c r="AM153" s="9388"/>
      <c r="AN153" s="9388"/>
    </row>
    <row r="154">
      <c r="A154" s="9328"/>
      <c r="B154" s="9329"/>
      <c r="C154" s="9329"/>
      <c r="D154" s="9328"/>
      <c r="E154" s="9328"/>
      <c r="F154" s="9328"/>
      <c r="G154" s="9328"/>
      <c r="H154" s="9381"/>
      <c r="I154" s="9381"/>
      <c r="J154" s="9381"/>
      <c r="K154" s="9328"/>
      <c r="L154" s="9328"/>
      <c r="M154" s="9328"/>
      <c r="N154" s="9328"/>
      <c r="O154" s="9328"/>
      <c r="P154" s="9328"/>
      <c r="Q154" s="9328"/>
      <c r="R154" s="9328"/>
      <c r="S154" s="9328"/>
      <c r="T154" s="9328"/>
      <c r="U154" s="9328"/>
      <c r="V154" s="9328"/>
      <c r="W154" s="9328"/>
      <c r="X154" s="9328"/>
      <c r="Y154" s="9328"/>
      <c r="Z154" s="9328"/>
      <c r="AA154" s="9328"/>
      <c r="AB154" s="9328"/>
      <c r="AC154" s="9328"/>
      <c r="AD154" s="9328"/>
      <c r="AE154" s="9328"/>
      <c r="AF154" s="9328"/>
      <c r="AG154" s="9328"/>
      <c r="AH154" s="9328"/>
      <c r="AI154" s="9387"/>
      <c r="AJ154" s="9388"/>
      <c r="AK154" s="9388"/>
      <c r="AL154" s="9387"/>
      <c r="AM154" s="9388"/>
      <c r="AN154" s="9388"/>
    </row>
    <row r="155">
      <c r="A155" s="9328"/>
      <c r="B155" s="9329"/>
      <c r="C155" s="9329"/>
      <c r="D155" s="9328"/>
      <c r="E155" s="9328"/>
      <c r="F155" s="9328"/>
      <c r="G155" s="9328"/>
      <c r="H155" s="9381"/>
      <c r="I155" s="9381"/>
      <c r="J155" s="9381"/>
      <c r="K155" s="9328"/>
      <c r="L155" s="9328"/>
      <c r="M155" s="9328"/>
      <c r="N155" s="9328"/>
      <c r="O155" s="9328"/>
      <c r="P155" s="9328"/>
      <c r="Q155" s="9328"/>
      <c r="R155" s="9328"/>
      <c r="S155" s="9328"/>
      <c r="T155" s="9328"/>
      <c r="U155" s="9328"/>
      <c r="V155" s="9328"/>
      <c r="W155" s="9328"/>
      <c r="X155" s="9328"/>
      <c r="Y155" s="9328"/>
      <c r="Z155" s="9328"/>
      <c r="AA155" s="9328"/>
      <c r="AB155" s="9328"/>
      <c r="AC155" s="9328"/>
      <c r="AD155" s="9328"/>
      <c r="AE155" s="9328"/>
      <c r="AF155" s="9328"/>
      <c r="AG155" s="9328"/>
      <c r="AH155" s="9328"/>
      <c r="AI155" s="9387"/>
      <c r="AJ155" s="9388"/>
      <c r="AK155" s="9388"/>
      <c r="AL155" s="9387"/>
      <c r="AM155" s="9388"/>
      <c r="AN155" s="9388"/>
    </row>
    <row r="156">
      <c r="A156" s="9328"/>
      <c r="B156" s="9329"/>
      <c r="C156" s="9329"/>
      <c r="D156" s="9328"/>
      <c r="E156" s="9328"/>
      <c r="F156" s="9328"/>
      <c r="G156" s="9328"/>
      <c r="H156" s="9381"/>
      <c r="I156" s="9381"/>
      <c r="J156" s="9381"/>
      <c r="K156" s="9328"/>
      <c r="L156" s="9328"/>
      <c r="M156" s="9328"/>
      <c r="N156" s="9328"/>
      <c r="O156" s="9328"/>
      <c r="P156" s="9328"/>
      <c r="Q156" s="9328"/>
      <c r="R156" s="9328"/>
      <c r="S156" s="9328"/>
      <c r="T156" s="9328"/>
      <c r="U156" s="9328"/>
      <c r="V156" s="9328"/>
      <c r="W156" s="9328"/>
      <c r="X156" s="9328"/>
      <c r="Y156" s="9328"/>
      <c r="Z156" s="9328"/>
      <c r="AA156" s="9328"/>
      <c r="AB156" s="9328"/>
      <c r="AC156" s="9328"/>
      <c r="AD156" s="9328"/>
      <c r="AE156" s="9328"/>
      <c r="AF156" s="9328"/>
      <c r="AG156" s="9328"/>
      <c r="AH156" s="9328"/>
      <c r="AI156" s="9387"/>
      <c r="AJ156" s="9388"/>
      <c r="AK156" s="9388"/>
      <c r="AL156" s="9387"/>
      <c r="AM156" s="9388"/>
      <c r="AN156" s="9388"/>
    </row>
    <row r="157">
      <c r="A157" s="9328"/>
      <c r="B157" s="9329"/>
      <c r="C157" s="9329"/>
      <c r="D157" s="9328"/>
      <c r="E157" s="9328"/>
      <c r="F157" s="9328"/>
      <c r="G157" s="9328"/>
      <c r="H157" s="9381"/>
      <c r="I157" s="9381"/>
      <c r="J157" s="9381"/>
      <c r="K157" s="9328"/>
      <c r="L157" s="9328"/>
      <c r="M157" s="9328"/>
      <c r="N157" s="9328"/>
      <c r="O157" s="9328"/>
      <c r="P157" s="9328"/>
      <c r="Q157" s="9328"/>
      <c r="R157" s="9328"/>
      <c r="S157" s="9328"/>
      <c r="T157" s="9328"/>
      <c r="U157" s="9328"/>
      <c r="V157" s="9328"/>
      <c r="W157" s="9328"/>
      <c r="X157" s="9328"/>
      <c r="Y157" s="9328"/>
      <c r="Z157" s="9328"/>
      <c r="AA157" s="9328"/>
      <c r="AB157" s="9328"/>
      <c r="AC157" s="9328"/>
      <c r="AD157" s="9328"/>
      <c r="AE157" s="9328"/>
      <c r="AF157" s="9328"/>
      <c r="AG157" s="9328"/>
      <c r="AH157" s="9328"/>
      <c r="AI157" s="9387"/>
      <c r="AJ157" s="9388"/>
      <c r="AK157" s="9388"/>
      <c r="AL157" s="9387"/>
      <c r="AM157" s="9388"/>
      <c r="AN157" s="9388"/>
    </row>
    <row r="158">
      <c r="A158" s="9328"/>
      <c r="B158" s="9329"/>
      <c r="C158" s="9329"/>
      <c r="D158" s="9328"/>
      <c r="E158" s="9328"/>
      <c r="F158" s="9328"/>
      <c r="G158" s="9328"/>
      <c r="H158" s="9381"/>
      <c r="I158" s="9381"/>
      <c r="J158" s="9381"/>
      <c r="K158" s="9328"/>
      <c r="L158" s="9328"/>
      <c r="M158" s="9328"/>
      <c r="N158" s="9328"/>
      <c r="O158" s="9328"/>
      <c r="P158" s="9328"/>
      <c r="Q158" s="9328"/>
      <c r="R158" s="9328"/>
      <c r="S158" s="9328"/>
      <c r="T158" s="9328"/>
      <c r="U158" s="9328"/>
      <c r="V158" s="9328"/>
      <c r="W158" s="9328"/>
      <c r="X158" s="9328"/>
      <c r="Y158" s="9328"/>
      <c r="Z158" s="9328"/>
      <c r="AA158" s="9328"/>
      <c r="AB158" s="9328"/>
      <c r="AC158" s="9328"/>
      <c r="AD158" s="9328"/>
      <c r="AE158" s="9328"/>
      <c r="AF158" s="9328"/>
      <c r="AG158" s="9328"/>
      <c r="AH158" s="9328"/>
      <c r="AI158" s="9387"/>
      <c r="AJ158" s="9388"/>
      <c r="AK158" s="9388"/>
      <c r="AL158" s="9387"/>
      <c r="AM158" s="9388"/>
      <c r="AN158" s="9388"/>
    </row>
    <row r="159">
      <c r="A159" s="9328"/>
      <c r="B159" s="9329"/>
      <c r="C159" s="9329"/>
      <c r="D159" s="9328"/>
      <c r="E159" s="9328"/>
      <c r="F159" s="9328"/>
      <c r="G159" s="9328"/>
      <c r="H159" s="9381"/>
      <c r="I159" s="9381"/>
      <c r="J159" s="9381"/>
      <c r="K159" s="9328"/>
      <c r="L159" s="9328"/>
      <c r="M159" s="9328"/>
      <c r="N159" s="9328"/>
      <c r="O159" s="9328"/>
      <c r="P159" s="9328"/>
      <c r="Q159" s="9328"/>
      <c r="R159" s="9328"/>
      <c r="S159" s="9328"/>
      <c r="T159" s="9328"/>
      <c r="U159" s="9328"/>
      <c r="V159" s="9328"/>
      <c r="W159" s="9328"/>
      <c r="X159" s="9328"/>
      <c r="Y159" s="9328"/>
      <c r="Z159" s="9328"/>
      <c r="AA159" s="9328"/>
      <c r="AB159" s="9328"/>
      <c r="AC159" s="9328"/>
      <c r="AD159" s="9328"/>
      <c r="AE159" s="9328"/>
      <c r="AF159" s="9328"/>
      <c r="AG159" s="9328"/>
      <c r="AH159" s="9328"/>
      <c r="AI159" s="9387"/>
      <c r="AJ159" s="9388"/>
      <c r="AK159" s="9388"/>
      <c r="AL159" s="9387"/>
      <c r="AM159" s="9388"/>
      <c r="AN159" s="9388"/>
    </row>
    <row r="160">
      <c r="A160" s="9328"/>
      <c r="B160" s="9329"/>
      <c r="C160" s="9329"/>
      <c r="D160" s="9328"/>
      <c r="E160" s="9328"/>
      <c r="F160" s="9328"/>
      <c r="G160" s="9328"/>
      <c r="H160" s="9381"/>
      <c r="I160" s="9381"/>
      <c r="J160" s="9381"/>
      <c r="K160" s="9328"/>
      <c r="L160" s="9328"/>
      <c r="M160" s="9328"/>
      <c r="N160" s="9328"/>
      <c r="O160" s="9328"/>
      <c r="P160" s="9328"/>
      <c r="Q160" s="9328"/>
      <c r="R160" s="9328"/>
      <c r="S160" s="9328"/>
      <c r="T160" s="9328"/>
      <c r="U160" s="9328"/>
      <c r="V160" s="9328"/>
      <c r="W160" s="9328"/>
      <c r="X160" s="9328"/>
      <c r="Y160" s="9328"/>
      <c r="Z160" s="9328"/>
      <c r="AA160" s="9328"/>
      <c r="AB160" s="9328"/>
      <c r="AC160" s="9328"/>
      <c r="AD160" s="9328"/>
      <c r="AE160" s="9328"/>
      <c r="AF160" s="9328"/>
      <c r="AG160" s="9328"/>
      <c r="AH160" s="9328"/>
      <c r="AI160" s="9387"/>
      <c r="AJ160" s="9388"/>
      <c r="AK160" s="9388"/>
      <c r="AL160" s="9387"/>
      <c r="AM160" s="9388"/>
      <c r="AN160" s="9388"/>
    </row>
    <row r="161">
      <c r="A161" s="9328"/>
      <c r="B161" s="9329"/>
      <c r="C161" s="9329"/>
      <c r="D161" s="9328"/>
      <c r="E161" s="9328"/>
      <c r="F161" s="9328"/>
      <c r="G161" s="9328"/>
      <c r="H161" s="9381"/>
      <c r="I161" s="9381"/>
      <c r="J161" s="9381"/>
      <c r="K161" s="9328"/>
      <c r="L161" s="9328"/>
      <c r="M161" s="9325"/>
      <c r="N161" s="9325"/>
      <c r="O161" s="9328"/>
      <c r="P161" s="9328"/>
      <c r="Q161" s="9328"/>
      <c r="R161" s="9328"/>
      <c r="S161" s="9328"/>
      <c r="T161" s="9328"/>
      <c r="U161" s="9328"/>
      <c r="V161" s="9328"/>
      <c r="W161" s="9328"/>
      <c r="X161" s="9328"/>
      <c r="Y161" s="9328"/>
      <c r="Z161" s="9328"/>
      <c r="AA161" s="9328"/>
      <c r="AB161" s="9328"/>
      <c r="AC161" s="9328"/>
      <c r="AD161" s="9328"/>
      <c r="AE161" s="9328"/>
      <c r="AF161" s="9328"/>
      <c r="AG161" s="9328"/>
      <c r="AH161" s="9328"/>
      <c r="AI161" s="9387"/>
      <c r="AJ161" s="9388"/>
      <c r="AK161" s="9388"/>
      <c r="AL161" s="9387"/>
      <c r="AM161" s="9388"/>
      <c r="AN161" s="9388"/>
    </row>
    <row r="162">
      <c r="A162" s="9328"/>
      <c r="B162" s="9329"/>
      <c r="C162" s="9329"/>
      <c r="D162" s="9328"/>
      <c r="E162" s="9328"/>
      <c r="F162" s="9328"/>
      <c r="G162" s="9328"/>
      <c r="H162" s="9381"/>
      <c r="I162" s="9381"/>
      <c r="J162" s="9381"/>
      <c r="K162" s="9328"/>
      <c r="L162" s="9328"/>
      <c r="M162" s="9325"/>
      <c r="N162" s="9325"/>
      <c r="O162" s="9328"/>
      <c r="P162" s="9328"/>
      <c r="Q162" s="9328"/>
      <c r="R162" s="9328"/>
      <c r="S162" s="9328"/>
      <c r="T162" s="9328"/>
      <c r="U162" s="9328"/>
      <c r="V162" s="9328"/>
      <c r="W162" s="9328"/>
      <c r="X162" s="9328"/>
      <c r="Y162" s="9328"/>
      <c r="Z162" s="9328"/>
      <c r="AA162" s="9328"/>
      <c r="AB162" s="9328"/>
      <c r="AC162" s="9328"/>
      <c r="AD162" s="9328"/>
      <c r="AE162" s="9328"/>
      <c r="AF162" s="9328"/>
      <c r="AG162" s="9328"/>
      <c r="AH162" s="9328"/>
      <c r="AI162" s="9387"/>
      <c r="AJ162" s="9388"/>
      <c r="AK162" s="9388"/>
      <c r="AL162" s="9387"/>
      <c r="AM162" s="9388"/>
      <c r="AN162" s="9388"/>
    </row>
    <row r="163">
      <c r="A163" s="9328"/>
      <c r="B163" s="9329"/>
      <c r="C163" s="9329"/>
      <c r="D163" s="9328"/>
      <c r="E163" s="9328"/>
      <c r="F163" s="9328"/>
      <c r="G163" s="9328"/>
      <c r="H163" s="9381"/>
      <c r="I163" s="9381"/>
      <c r="J163" s="9381"/>
      <c r="K163" s="9328"/>
      <c r="L163" s="9328"/>
      <c r="M163" s="9325"/>
      <c r="N163" s="9325"/>
      <c r="O163" s="9328"/>
      <c r="P163" s="9328"/>
      <c r="Q163" s="9328"/>
      <c r="R163" s="9328"/>
      <c r="S163" s="9328"/>
      <c r="T163" s="9328"/>
      <c r="U163" s="9328"/>
      <c r="V163" s="9328"/>
      <c r="W163" s="9328"/>
      <c r="X163" s="9328"/>
      <c r="Y163" s="9328"/>
      <c r="Z163" s="9328"/>
      <c r="AA163" s="9328"/>
      <c r="AB163" s="9328"/>
      <c r="AC163" s="9328"/>
      <c r="AD163" s="9328"/>
      <c r="AE163" s="9328"/>
      <c r="AF163" s="9328"/>
      <c r="AG163" s="9328"/>
      <c r="AH163" s="9328"/>
      <c r="AI163" s="9387"/>
      <c r="AJ163" s="9388"/>
      <c r="AK163" s="9388"/>
      <c r="AL163" s="9387"/>
      <c r="AM163" s="9388"/>
      <c r="AN163" s="9388"/>
    </row>
    <row r="164">
      <c r="A164" s="9328"/>
      <c r="B164" s="9329"/>
      <c r="C164" s="9329"/>
      <c r="D164" s="9328"/>
      <c r="E164" s="9328"/>
      <c r="F164" s="9328"/>
      <c r="G164" s="9328"/>
      <c r="H164" s="9381"/>
      <c r="I164" s="9381"/>
      <c r="J164" s="9381"/>
      <c r="K164" s="9328"/>
      <c r="L164" s="9328"/>
      <c r="M164" s="9325"/>
      <c r="N164" s="9325"/>
      <c r="O164" s="9328"/>
      <c r="P164" s="9328"/>
      <c r="Q164" s="9328"/>
      <c r="R164" s="9328"/>
      <c r="S164" s="9328"/>
      <c r="T164" s="9328"/>
      <c r="U164" s="9328"/>
      <c r="V164" s="9328"/>
      <c r="W164" s="9328"/>
      <c r="X164" s="9328"/>
      <c r="Y164" s="9328"/>
      <c r="Z164" s="9328"/>
      <c r="AA164" s="9328"/>
      <c r="AB164" s="9328"/>
      <c r="AC164" s="9328"/>
      <c r="AD164" s="9328"/>
      <c r="AE164" s="9328"/>
      <c r="AF164" s="9328"/>
      <c r="AG164" s="9328"/>
      <c r="AH164" s="9328"/>
      <c r="AI164" s="9387"/>
      <c r="AJ164" s="9388"/>
      <c r="AK164" s="9388"/>
      <c r="AL164" s="9387"/>
      <c r="AM164" s="9388"/>
      <c r="AN164" s="9388"/>
    </row>
    <row r="165">
      <c r="A165" s="9328"/>
      <c r="B165" s="9329"/>
      <c r="C165" s="9329"/>
      <c r="D165" s="9328"/>
      <c r="E165" s="9328"/>
      <c r="F165" s="9328"/>
      <c r="G165" s="9328"/>
      <c r="H165" s="9381"/>
      <c r="I165" s="9381"/>
      <c r="J165" s="9381"/>
      <c r="K165" s="9328"/>
      <c r="L165" s="9328"/>
      <c r="M165" s="9325"/>
      <c r="N165" s="9325"/>
      <c r="O165" s="9328"/>
      <c r="P165" s="9328"/>
      <c r="Q165" s="9328"/>
      <c r="R165" s="9328"/>
      <c r="S165" s="9328"/>
      <c r="T165" s="9328"/>
      <c r="U165" s="9328"/>
      <c r="V165" s="9328"/>
      <c r="W165" s="9328"/>
      <c r="X165" s="9328"/>
      <c r="Y165" s="9328"/>
      <c r="Z165" s="9328"/>
      <c r="AA165" s="9328"/>
      <c r="AB165" s="9328"/>
      <c r="AC165" s="9328"/>
      <c r="AD165" s="9328"/>
      <c r="AE165" s="9328"/>
      <c r="AF165" s="9328"/>
      <c r="AG165" s="9328"/>
      <c r="AH165" s="9328"/>
      <c r="AI165" s="9387"/>
      <c r="AJ165" s="9388"/>
      <c r="AK165" s="9388"/>
      <c r="AL165" s="9387"/>
      <c r="AM165" s="9388"/>
      <c r="AN165" s="9388"/>
    </row>
    <row r="166">
      <c r="A166" s="9328"/>
      <c r="B166" s="9329"/>
      <c r="C166" s="9329"/>
      <c r="D166" s="9328"/>
      <c r="E166" s="9328"/>
      <c r="F166" s="9328"/>
      <c r="G166" s="9328"/>
      <c r="H166" s="9381"/>
      <c r="I166" s="9381"/>
      <c r="J166" s="9381"/>
      <c r="K166" s="9328"/>
      <c r="L166" s="9328"/>
      <c r="M166" s="9325"/>
      <c r="N166" s="9325"/>
      <c r="O166" s="9328"/>
      <c r="P166" s="9328"/>
      <c r="Q166" s="9328"/>
      <c r="R166" s="9328"/>
      <c r="S166" s="9328"/>
      <c r="T166" s="9328"/>
      <c r="U166" s="9328"/>
      <c r="V166" s="9328"/>
      <c r="W166" s="9328"/>
      <c r="X166" s="9328"/>
      <c r="Y166" s="9328"/>
      <c r="Z166" s="9328"/>
      <c r="AA166" s="9328"/>
      <c r="AB166" s="9328"/>
      <c r="AC166" s="9328"/>
      <c r="AD166" s="9328"/>
      <c r="AE166" s="9328"/>
      <c r="AF166" s="9328"/>
      <c r="AG166" s="9328"/>
      <c r="AH166" s="9328"/>
      <c r="AI166" s="9387"/>
      <c r="AJ166" s="9388"/>
      <c r="AK166" s="9388"/>
      <c r="AL166" s="9387"/>
      <c r="AM166" s="9388"/>
      <c r="AN166" s="9388"/>
    </row>
    <row r="167">
      <c r="A167" s="9328"/>
      <c r="B167" s="9329"/>
      <c r="C167" s="9329"/>
      <c r="D167" s="9328"/>
      <c r="E167" s="9328"/>
      <c r="F167" s="9328"/>
      <c r="G167" s="9328"/>
      <c r="H167" s="9381"/>
      <c r="I167" s="9381"/>
      <c r="J167" s="9381"/>
      <c r="K167" s="9328"/>
      <c r="L167" s="9328"/>
      <c r="M167" s="9325"/>
      <c r="N167" s="9325"/>
      <c r="O167" s="9328"/>
      <c r="P167" s="9328"/>
      <c r="Q167" s="9328"/>
      <c r="R167" s="9328"/>
      <c r="S167" s="9328"/>
      <c r="T167" s="9328"/>
      <c r="U167" s="9328"/>
      <c r="V167" s="9328"/>
      <c r="W167" s="9328"/>
      <c r="X167" s="9328"/>
      <c r="Y167" s="9328"/>
      <c r="Z167" s="9328"/>
      <c r="AA167" s="9328"/>
      <c r="AB167" s="9328"/>
      <c r="AC167" s="9328"/>
      <c r="AD167" s="9328"/>
      <c r="AE167" s="9328"/>
      <c r="AF167" s="9328"/>
      <c r="AG167" s="9328"/>
      <c r="AH167" s="9328"/>
      <c r="AI167" s="9387"/>
      <c r="AJ167" s="9388"/>
      <c r="AK167" s="9388"/>
      <c r="AL167" s="9387"/>
      <c r="AM167" s="9388"/>
      <c r="AN167" s="9388"/>
    </row>
    <row r="168">
      <c r="A168" s="9328"/>
      <c r="B168" s="9329"/>
      <c r="C168" s="9329"/>
      <c r="D168" s="9328"/>
      <c r="E168" s="9328"/>
      <c r="F168" s="9328"/>
      <c r="G168" s="9328"/>
      <c r="H168" s="9381"/>
      <c r="I168" s="9381"/>
      <c r="J168" s="9381"/>
      <c r="K168" s="9328"/>
      <c r="L168" s="9328"/>
      <c r="M168" s="9325"/>
      <c r="N168" s="9325"/>
      <c r="O168" s="9328"/>
      <c r="P168" s="9328"/>
      <c r="Q168" s="9328"/>
      <c r="R168" s="9328"/>
      <c r="S168" s="9328"/>
      <c r="T168" s="9328"/>
      <c r="U168" s="9328"/>
      <c r="V168" s="9328"/>
      <c r="W168" s="9328"/>
      <c r="X168" s="9328"/>
      <c r="Y168" s="9328"/>
      <c r="Z168" s="9328"/>
      <c r="AA168" s="9328"/>
      <c r="AB168" s="9328"/>
      <c r="AC168" s="9328"/>
      <c r="AD168" s="9328"/>
      <c r="AE168" s="9328"/>
      <c r="AF168" s="9328"/>
      <c r="AG168" s="9328"/>
      <c r="AH168" s="9328"/>
      <c r="AI168" s="9300"/>
      <c r="AJ168" s="9328"/>
      <c r="AK168" s="9328"/>
      <c r="AL168" s="9388"/>
      <c r="AM168" s="9388"/>
      <c r="AN168" s="9328"/>
    </row>
  </sheetData>
  <mergeCells>
    <mergeCell ref="B1:B2"/>
    <mergeCell ref="C1:C2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N52:AN53"/>
    <mergeCell ref="AM52:AM53"/>
    <mergeCell ref="AL52:AL53"/>
    <mergeCell ref="AK52:AK53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AB52:AB53"/>
    <mergeCell ref="Y52:Y53"/>
    <mergeCell ref="X52:X53"/>
    <mergeCell ref="W52:W53"/>
    <mergeCell ref="V52:V53"/>
    <mergeCell ref="U52:U53"/>
    <mergeCell ref="T52:T53"/>
    <mergeCell ref="S52:S53"/>
    <mergeCell ref="R52:R53"/>
    <mergeCell ref="O52:O53"/>
    <mergeCell ref="N52:N53"/>
    <mergeCell ref="M52:M53"/>
    <mergeCell ref="J52:J53"/>
    <mergeCell ref="I52:I53"/>
    <mergeCell ref="H52:H53"/>
    <mergeCell ref="G52:G53"/>
    <mergeCell ref="F52:F53"/>
    <mergeCell ref="D52:E52"/>
    <mergeCell ref="C52:C53"/>
    <mergeCell ref="B52:B53"/>
    <mergeCell ref="A132:A133"/>
    <mergeCell ref="B132:B133"/>
    <mergeCell ref="C132:C133"/>
    <mergeCell ref="D132:D133"/>
    <mergeCell ref="E132:E133"/>
    <mergeCell ref="D1:E1"/>
  </mergeCells>
  <conditionalFormatting sqref="AE3:AE44">
    <cfRule dxfId="963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964" operator="between" priority="2" stopIfTrue="true" type="cellIs">
      <formula>61</formula>
      <formula>150</formula>
    </cfRule>
  </conditionalFormatting>
  <conditionalFormatting sqref="AC54:AC125">
    <cfRule dxfId="965" operator="between" priority="3" stopIfTrue="true" type="cellIs">
      <formula>61</formula>
      <formula>149</formula>
    </cfRule>
  </conditionalFormatting>
  <conditionalFormatting sqref="AC54:AC125">
    <cfRule dxfId="966" operator="equal" priority="4" stopIfTrue="true" type="cellIs">
      <formula>"-"</formula>
    </cfRule>
  </conditionalFormatting>
  <conditionalFormatting sqref="AC54:AC125">
    <cfRule dxfId="967" operator="greaterThan" priority="5" stopIfTrue="true" type="cellIs">
      <formula>150</formula>
    </cfRule>
  </conditionalFormatting>
  <conditionalFormatting sqref="AC54:AC125">
    <cfRule dxfId="968" operator="lessThan" priority="6" stopIfTrue="true" type="cellIs">
      <formula>60</formula>
    </cfRule>
  </conditionalFormatting>
  <conditionalFormatting sqref="AE54:AE125">
    <cfRule dxfId="969" operator="equal" priority="7" stopIfTrue="true" type="cellIs">
      <formula>"Out of stock more than 60 days"</formula>
    </cfRule>
  </conditionalFormatting>
  <conditionalFormatting sqref="AE54:AE125">
    <cfRule dxfId="970" operator="equal" priority="8" stopIfTrue="true" type="cellIs">
      <formula>"Out of stock more than 150 days"</formula>
    </cfRule>
  </conditionalFormatting>
  <conditionalFormatting sqref="AE54:AE125">
    <cfRule dxfId="971" operator="equal" priority="9" stopIfTrue="true" type="cellIs">
      <formula>"Out of stock less than 60 days"</formula>
    </cfRule>
  </conditionalFormatting>
  <conditionalFormatting sqref="AE54:AE125">
    <cfRule dxfId="972" operator="equal" priority="10" stopIfTrue="true" type="cellIs">
      <formula>"Not sold yet"</formula>
    </cfRule>
  </conditionalFormatting>
  <conditionalFormatting sqref="H54:H125">
    <cfRule dxfId="973" operator="lessThanOrEqual" priority="11" stopIfTrue="true" type="cellIs">
      <formula>90</formula>
    </cfRule>
  </conditionalFormatting>
  <conditionalFormatting sqref="AC3:AC44">
    <cfRule dxfId="974" operator="equal" priority="12" stopIfTrue="true" type="cellIs">
      <formula>"-"</formula>
    </cfRule>
  </conditionalFormatting>
  <conditionalFormatting sqref="AC3:AC44">
    <cfRule dxfId="975" operator="greaterThan" priority="13" stopIfTrue="true" type="cellIs">
      <formula>150</formula>
    </cfRule>
  </conditionalFormatting>
  <conditionalFormatting sqref="AC3:AC44">
    <cfRule dxfId="976" operator="lessThan" priority="14" stopIfTrue="true" type="cellIs">
      <formula>60</formula>
    </cfRule>
  </conditionalFormatting>
  <conditionalFormatting sqref="AE3:AE44">
    <cfRule dxfId="977" operator="equal" priority="15" stopIfTrue="true" type="cellIs">
      <formula>"Out of stock less than 60 days"</formula>
    </cfRule>
  </conditionalFormatting>
  <conditionalFormatting sqref="AE3:AE44">
    <cfRule dxfId="978" operator="equal" priority="16" stopIfTrue="true" type="cellIs">
      <formula>"Not sold yet"</formula>
    </cfRule>
  </conditionalFormatting>
  <conditionalFormatting sqref="AE3:AE44">
    <cfRule dxfId="979" operator="equal" priority="17" stopIfTrue="true" type="cellIs">
      <formula>"Out of stock more than 150 days"</formula>
    </cfRule>
  </conditionalFormatting>
  <conditionalFormatting sqref="H3:H44">
    <cfRule dxfId="980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5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27" min="27" style="0" width="12"/>
    <col collapsed="false" customWidth="true" hidden="true" max="27" min="27" style="0" width="12"/>
    <col collapsed="false" customWidth="true" hidden="false" max="28" min="28" style="0" width="11"/>
    <col collapsed="false" customWidth="true" hidden="false" max="35" min="35" style="0" width="41"/>
    <col collapsed="false" customWidth="true" hidden="false" max="4" min="4" style="0" width="12"/>
    <col collapsed="false" customWidth="true" hidden="false" max="12" min="12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6" min="36" style="0" width="6"/>
    <col collapsed="false" customWidth="true" hidden="false" max="1" min="1" style="0" width="9"/>
    <col collapsed="false" customWidth="true" hidden="false" max="9" min="9" style="0" width="8"/>
    <col collapsed="false" customWidth="true" hidden="false" max="20" min="20" style="0" width="12"/>
    <col collapsed="false" customWidth="true" hidden="true" max="20" min="20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1"/>
    <col collapsed="false" customWidth="true" hidden="false" max="2" min="2" style="0" width="13"/>
    <col collapsed="false" customWidth="true" hidden="false" max="10" min="10" style="0" width="10"/>
    <col collapsed="false" customWidth="true" hidden="false" max="17" min="17" style="0" width="12"/>
    <col collapsed="false" customWidth="true" hidden="true" max="17" min="17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7" min="7" style="0" width="11"/>
    <col collapsed="false" customWidth="true" hidden="false" max="15" min="15" style="0" width="11"/>
    <col collapsed="false" customWidth="true" hidden="false" max="18" min="18" style="0" width="12"/>
    <col collapsed="false" customWidth="true" hidden="true" max="18" min="18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3" min="23" style="0" width="12"/>
    <col collapsed="false" customWidth="true" hidden="true" max="23" min="23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5" min="5" style="0" width="11"/>
    <col collapsed="false" customWidth="true" hidden="false" max="13" min="13" style="0" width="10"/>
    <col collapsed="false" customWidth="true" hidden="false" max="24" min="24" style="0" width="12"/>
    <col collapsed="false" customWidth="true" hidden="true" max="24" min="24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1" min="21" style="0" width="12"/>
    <col collapsed="false" customWidth="true" hidden="true" max="21" min="21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3" min="3" style="0" width="18"/>
    <col collapsed="false" customWidth="true" hidden="false" max="11" min="11" style="0" width="12"/>
    <col collapsed="false" customWidth="true" hidden="false" max="22" min="22" style="0" width="12"/>
    <col collapsed="false" customWidth="true" hidden="true" max="22" min="22" style="0" width="12"/>
  </cols>
  <sheetData>
    <row r="1">
      <c r="A1" s="9397" t="s">
        <v>11605</v>
      </c>
      <c r="B1" s="9397" t="s">
        <v>11606</v>
      </c>
      <c r="C1" s="9397" t="s">
        <v>11607</v>
      </c>
      <c r="D1" s="9397" t="s">
        <v>11608</v>
      </c>
      <c r="E1" s="9397"/>
      <c r="F1" s="9398" t="s">
        <v>11609</v>
      </c>
      <c r="G1" s="9399" t="s">
        <v>11610</v>
      </c>
      <c r="H1" s="9400" t="s">
        <v>11611</v>
      </c>
      <c r="I1" s="9400" t="s">
        <v>11612</v>
      </c>
      <c r="J1" s="9400" t="s">
        <v>11613</v>
      </c>
      <c r="K1" s="9397" t="s">
        <v>11614</v>
      </c>
      <c r="L1" s="9397" t="s">
        <v>11615</v>
      </c>
      <c r="M1" s="9397" t="s">
        <v>11616</v>
      </c>
      <c r="N1" s="9397" t="s">
        <v>11617</v>
      </c>
      <c r="O1" s="9397" t="s">
        <v>11618</v>
      </c>
      <c r="P1" s="9401" t="s">
        <v>11619</v>
      </c>
      <c r="Q1" s="9401"/>
      <c r="R1" s="9401" t="s">
        <v>11620</v>
      </c>
      <c r="S1" s="9401"/>
      <c r="T1" s="9401" t="s">
        <v>11621</v>
      </c>
      <c r="U1" s="9401"/>
      <c r="V1" s="9401" t="s">
        <v>11622</v>
      </c>
      <c r="W1" s="9401"/>
      <c r="X1" s="9402" t="s">
        <v>11623</v>
      </c>
      <c r="Y1" s="9402"/>
      <c r="Z1" s="9403" t="s">
        <v>11624</v>
      </c>
      <c r="AA1" s="9403"/>
      <c r="AB1" s="9404" t="s">
        <v>11625</v>
      </c>
      <c r="AC1" s="9400" t="s">
        <v>11626</v>
      </c>
      <c r="AD1" s="9400" t="s">
        <v>11627</v>
      </c>
      <c r="AE1" s="9400" t="s">
        <v>11628</v>
      </c>
      <c r="AF1" s="9400" t="s">
        <v>11629</v>
      </c>
      <c r="AG1" s="9400" t="s">
        <v>11630</v>
      </c>
      <c r="AH1" s="9400" t="s">
        <v>11631</v>
      </c>
      <c r="AI1" s="9400" t="s">
        <v>11632</v>
      </c>
      <c r="AJ1" s="9400" t="s">
        <v>11633</v>
      </c>
      <c r="AK1" s="9397" t="s">
        <v>11634</v>
      </c>
      <c r="AL1" s="9397" t="s">
        <v>11635</v>
      </c>
      <c r="AM1" s="9397" t="s">
        <v>11636</v>
      </c>
      <c r="AN1" s="9397" t="s">
        <v>11637</v>
      </c>
    </row>
    <row r="2">
      <c r="A2" s="9397" t="s">
        <v>11638</v>
      </c>
      <c r="B2" s="9397"/>
      <c r="C2" s="9397"/>
      <c r="D2" s="9397" t="s">
        <v>11639</v>
      </c>
      <c r="E2" s="9398" t="s">
        <v>11640</v>
      </c>
      <c r="F2" s="9398"/>
      <c r="G2" s="9399"/>
      <c r="H2" s="9400"/>
      <c r="I2" s="9400"/>
      <c r="J2" s="9400"/>
      <c r="K2" s="9397" t="s">
        <v>11641</v>
      </c>
      <c r="L2" s="9397" t="s">
        <v>11641</v>
      </c>
      <c r="M2" s="9397"/>
      <c r="N2" s="9397"/>
      <c r="O2" s="9397"/>
      <c r="P2" s="9401" t="s">
        <v>11639</v>
      </c>
      <c r="Q2" s="9405" t="s">
        <v>11640</v>
      </c>
      <c r="R2" s="9401" t="s">
        <v>11639</v>
      </c>
      <c r="S2" s="9405" t="s">
        <v>11640</v>
      </c>
      <c r="T2" s="9401" t="s">
        <v>11639</v>
      </c>
      <c r="U2" s="9405" t="s">
        <v>11640</v>
      </c>
      <c r="V2" s="9401" t="s">
        <v>11639</v>
      </c>
      <c r="W2" s="9405" t="s">
        <v>11640</v>
      </c>
      <c r="X2" s="9401" t="s">
        <v>11639</v>
      </c>
      <c r="Y2" s="9405" t="s">
        <v>11640</v>
      </c>
      <c r="Z2" s="9401" t="s">
        <v>11639</v>
      </c>
      <c r="AA2" s="9405" t="s">
        <v>11640</v>
      </c>
      <c r="AB2" s="9404"/>
      <c r="AC2" s="9400"/>
      <c r="AD2" s="9400"/>
      <c r="AE2" s="9400"/>
      <c r="AF2" s="9400"/>
      <c r="AG2" s="9400"/>
      <c r="AH2" s="9400"/>
      <c r="AI2" s="9400"/>
      <c r="AJ2" s="9400"/>
      <c r="AK2" s="9397"/>
      <c r="AL2" s="9397"/>
      <c r="AM2" s="9397"/>
      <c r="AN2" s="9397"/>
    </row>
    <row r="3">
      <c r="A3" s="9406">
        <v>1</v>
      </c>
      <c r="B3" s="9406" t="s">
        <v>11642</v>
      </c>
      <c r="C3" s="9406" t="s">
        <v>11643</v>
      </c>
      <c r="D3" s="9407">
        <v>648</v>
      </c>
      <c r="E3" s="9407">
        <v>647</v>
      </c>
      <c r="F3" s="9407"/>
      <c r="G3" s="9408">
        <f>VLOOKUP(C3,'Data Products'!$A:$B,2,0)</f>
      </c>
      <c r="H3" s="9409">
        <f t="shared" ref="H3:H44" si="13">IFERROR(G3-TODAY(),"")</f>
      </c>
      <c r="I3" s="9410">
        <v>45723</v>
      </c>
      <c r="J3" s="9411">
        <f t="shared" ref="J3:J44" si="0">TODAY()-I3</f>
      </c>
      <c r="K3" s="9407">
        <v>73</v>
      </c>
      <c r="L3" s="9407">
        <v>93</v>
      </c>
      <c r="M3" s="9407">
        <v>500</v>
      </c>
      <c r="N3" s="9407">
        <v>1000</v>
      </c>
      <c r="O3" s="9406" t="s">
        <v>11644</v>
      </c>
      <c r="P3" s="9407">
        <v>0</v>
      </c>
      <c r="Q3" s="9407">
        <v>0</v>
      </c>
      <c r="R3" s="9407">
        <v>154</v>
      </c>
      <c r="S3" s="9407">
        <v>154</v>
      </c>
      <c r="T3" s="9407">
        <v>455</v>
      </c>
      <c r="U3" s="9407">
        <v>455</v>
      </c>
      <c r="V3" s="9407">
        <v>39</v>
      </c>
      <c r="W3" s="9407">
        <v>38</v>
      </c>
      <c r="X3" s="9407">
        <v>0</v>
      </c>
      <c r="Y3" s="9407">
        <v>0</v>
      </c>
      <c r="Z3" s="9407">
        <v>0</v>
      </c>
      <c r="AA3" s="9407">
        <v>0</v>
      </c>
      <c r="AB3" s="9412">
        <f t="shared" ref="AB3:AB44" si="5">L3/30</f>
      </c>
      <c r="AC3" s="9413">
        <f t="shared" ref="AC3:AC44" si="8">IFERROR(D3/AB3,"-")</f>
      </c>
      <c r="AD3" s="9414">
        <f t="shared" ref="AD3:AD44" si="16">IFERROR(TODAY()+AC3,"-")</f>
      </c>
      <c r="AE3" s="9415">
        <f t="shared" ref="AE3:AE44" si="2">_xlfn.IFS(AC3="-","Not sold yet",AND(AC3&lt;=150,AC3&gt;60),"Out of stock more than 60 days",AC3&lt;=60,"Out of stock less than 60 days",AC3&gt;=150,"Out of stock more than 150 days")</f>
      </c>
      <c r="AF3" s="9416">
        <f>VLOOKUP(C3,'Data Products'!$A:$J,10,0)</f>
      </c>
      <c r="AG3" s="9417">
        <f t="shared" ref="AG3:AG44" si="10">AF3*D3</f>
      </c>
      <c r="AH3" s="9418">
        <f t="shared" ref="AH3:AH44" si="18">IF(H3&lt;=90,D3,0)</f>
      </c>
      <c r="AI3" s="9419"/>
      <c r="AJ3" s="9419"/>
      <c r="AK3" s="9420"/>
      <c r="AL3" s="9419"/>
      <c r="AM3" s="9420"/>
      <c r="AN3" s="9420"/>
    </row>
    <row r="4">
      <c r="A4" s="9406">
        <v>2</v>
      </c>
      <c r="B4" s="9406" t="s">
        <v>11642</v>
      </c>
      <c r="C4" s="9406" t="s">
        <v>11645</v>
      </c>
      <c r="D4" s="9407">
        <v>4477</v>
      </c>
      <c r="E4" s="9407">
        <v>4477</v>
      </c>
      <c r="F4" s="9407"/>
      <c r="G4" s="9408">
        <f>VLOOKUP(C4,'Data Products'!$A:$B,2,0)</f>
      </c>
      <c r="H4" s="9409">
        <f t="shared" si="13"/>
      </c>
      <c r="I4" s="9410">
        <v>45617</v>
      </c>
      <c r="J4" s="9411">
        <f t="shared" si="0"/>
      </c>
      <c r="K4" s="9407">
        <v>5</v>
      </c>
      <c r="L4" s="9407">
        <v>22</v>
      </c>
      <c r="M4" s="9407">
        <v>0</v>
      </c>
      <c r="N4" s="9407">
        <v>0</v>
      </c>
      <c r="O4" s="9406" t="s">
        <v>11646</v>
      </c>
      <c r="P4" s="9407">
        <v>0</v>
      </c>
      <c r="Q4" s="9407">
        <v>0</v>
      </c>
      <c r="R4" s="9421">
        <v>4010</v>
      </c>
      <c r="S4" s="9421">
        <v>4010</v>
      </c>
      <c r="T4" s="9407">
        <v>467</v>
      </c>
      <c r="U4" s="9407">
        <v>467</v>
      </c>
      <c r="V4" s="9407">
        <v>0</v>
      </c>
      <c r="W4" s="9407">
        <v>0</v>
      </c>
      <c r="X4" s="9407">
        <v>0</v>
      </c>
      <c r="Y4" s="9407">
        <v>0</v>
      </c>
      <c r="Z4" s="9407">
        <v>0</v>
      </c>
      <c r="AA4" s="9407">
        <v>0</v>
      </c>
      <c r="AB4" s="9412">
        <f t="shared" si="5"/>
      </c>
      <c r="AC4" s="9422">
        <f t="shared" si="8"/>
      </c>
      <c r="AD4" s="9414">
        <f t="shared" si="16"/>
      </c>
      <c r="AE4" s="9423">
        <f t="shared" si="2"/>
      </c>
      <c r="AF4" s="9416">
        <f>VLOOKUP(C4,'Data Products'!$A:$J,10,0)</f>
      </c>
      <c r="AG4" s="9417">
        <f t="shared" si="10"/>
      </c>
      <c r="AH4" s="9418">
        <f t="shared" si="18"/>
      </c>
      <c r="AI4" s="9419"/>
      <c r="AJ4" s="9420"/>
      <c r="AK4" s="9420"/>
      <c r="AL4" s="9419"/>
      <c r="AM4" s="9420"/>
      <c r="AN4" s="9420"/>
    </row>
    <row r="5">
      <c r="A5" s="9406">
        <v>3</v>
      </c>
      <c r="B5" s="9406" t="s">
        <v>11647</v>
      </c>
      <c r="C5" s="9406" t="s">
        <v>11648</v>
      </c>
      <c r="D5" s="9407">
        <v>1520</v>
      </c>
      <c r="E5" s="9407">
        <v>1520</v>
      </c>
      <c r="F5" s="9407"/>
      <c r="G5" s="9408">
        <f>VLOOKUP(C5,'Data Products'!$A:$B,2,0)</f>
      </c>
      <c r="H5" s="9409">
        <f t="shared" si="13"/>
      </c>
      <c r="I5" s="9410">
        <v>45191</v>
      </c>
      <c r="J5" s="9411">
        <f t="shared" si="0"/>
      </c>
      <c r="K5" s="9407">
        <v>0</v>
      </c>
      <c r="L5" s="9407">
        <v>0</v>
      </c>
      <c r="M5" s="9407">
        <v>0</v>
      </c>
      <c r="N5" s="9407">
        <v>0</v>
      </c>
      <c r="O5" s="9406" t="s">
        <v>11649</v>
      </c>
      <c r="P5" s="9407">
        <v>1520</v>
      </c>
      <c r="Q5" s="9407">
        <v>1520</v>
      </c>
      <c r="R5" s="9407">
        <v>0</v>
      </c>
      <c r="S5" s="9407">
        <v>0</v>
      </c>
      <c r="T5" s="9407">
        <v>0</v>
      </c>
      <c r="U5" s="9407">
        <v>0</v>
      </c>
      <c r="V5" s="9407">
        <v>0</v>
      </c>
      <c r="W5" s="9407">
        <v>0</v>
      </c>
      <c r="X5" s="9407">
        <v>0</v>
      </c>
      <c r="Y5" s="9407">
        <v>0</v>
      </c>
      <c r="Z5" s="9407">
        <v>0</v>
      </c>
      <c r="AA5" s="9407">
        <v>0</v>
      </c>
      <c r="AB5" s="9412">
        <f t="shared" si="5"/>
      </c>
      <c r="AC5" s="9422">
        <f t="shared" si="8"/>
      </c>
      <c r="AD5" s="9414">
        <f t="shared" si="16"/>
      </c>
      <c r="AE5" s="9423">
        <f t="shared" si="2"/>
      </c>
      <c r="AF5" s="9416">
        <f>VLOOKUP(C5,'Data Products'!$A:$J,10,0)</f>
      </c>
      <c r="AG5" s="9417">
        <f t="shared" si="10"/>
      </c>
      <c r="AH5" s="9418">
        <f t="shared" si="18"/>
      </c>
      <c r="AI5" s="9419"/>
      <c r="AJ5" s="9420"/>
      <c r="AK5" s="9420"/>
      <c r="AL5" s="9419"/>
      <c r="AM5" s="9420"/>
      <c r="AN5" s="9420"/>
    </row>
    <row customHeight="true" hidden="true" ht="18" r="6">
      <c r="A6" s="9406">
        <v>4</v>
      </c>
      <c r="B6" s="9406" t="s">
        <v>11650</v>
      </c>
      <c r="C6" s="9406" t="s">
        <v>11651</v>
      </c>
      <c r="D6" s="9407">
        <v>0</v>
      </c>
      <c r="E6" s="9407">
        <v>0</v>
      </c>
      <c r="F6" s="9407"/>
      <c r="G6" s="9424">
        <f>VLOOKUP(C6,'Data Products'!$A:$B,2,0)</f>
      </c>
      <c r="H6" s="9425">
        <f t="shared" si="13"/>
      </c>
      <c r="I6" s="9410">
        <v>45752</v>
      </c>
      <c r="J6" s="9411">
        <f t="shared" si="0"/>
      </c>
      <c r="K6" s="9407">
        <v>0</v>
      </c>
      <c r="L6" s="9407">
        <v>0</v>
      </c>
      <c r="M6" s="9407">
        <v>0</v>
      </c>
      <c r="N6" s="9407">
        <v>0</v>
      </c>
      <c r="O6" s="9406" t="s">
        <v>11652</v>
      </c>
      <c r="P6" s="9407">
        <v>0</v>
      </c>
      <c r="Q6" s="9407">
        <v>0</v>
      </c>
      <c r="R6" s="9407">
        <v>0</v>
      </c>
      <c r="S6" s="9407">
        <v>0</v>
      </c>
      <c r="T6" s="9407">
        <v>0</v>
      </c>
      <c r="U6" s="9407">
        <v>0</v>
      </c>
      <c r="V6" s="9407">
        <v>0</v>
      </c>
      <c r="W6" s="9407">
        <v>0</v>
      </c>
      <c r="X6" s="9407">
        <v>0</v>
      </c>
      <c r="Y6" s="9407">
        <v>0</v>
      </c>
      <c r="Z6" s="9407">
        <v>0</v>
      </c>
      <c r="AA6" s="9407">
        <v>0</v>
      </c>
      <c r="AB6" s="9412">
        <f t="shared" si="5"/>
      </c>
      <c r="AC6" s="9422">
        <f t="shared" si="8"/>
      </c>
      <c r="AD6" s="9414">
        <f t="shared" si="16"/>
      </c>
      <c r="AE6" s="9423">
        <f t="shared" si="2"/>
      </c>
      <c r="AF6" s="9416">
        <f>VLOOKUP(C6,'Data Products'!$A:$J,10,0)</f>
      </c>
      <c r="AG6" s="9417">
        <f t="shared" si="10"/>
      </c>
      <c r="AH6" s="9418">
        <f t="shared" si="18"/>
      </c>
      <c r="AI6" s="9419"/>
      <c r="AJ6" s="9420"/>
      <c r="AK6" s="9420"/>
      <c r="AL6" s="9419"/>
      <c r="AM6" s="9420"/>
      <c r="AN6" s="9420"/>
    </row>
    <row r="7">
      <c r="A7" s="9406">
        <v>5</v>
      </c>
      <c r="B7" s="9406" t="s">
        <v>11647</v>
      </c>
      <c r="C7" s="9406" t="s">
        <v>11653</v>
      </c>
      <c r="D7" s="9407">
        <v>17780</v>
      </c>
      <c r="E7" s="9407">
        <v>17685</v>
      </c>
      <c r="F7" s="9407"/>
      <c r="G7" s="9408">
        <f>VLOOKUP(C7,'Data Products'!$A:$B,2,0)</f>
      </c>
      <c r="H7" s="9409">
        <f t="shared" si="13"/>
      </c>
      <c r="I7" s="9410">
        <v>45854</v>
      </c>
      <c r="J7" s="9411">
        <f t="shared" si="0"/>
      </c>
      <c r="K7" s="9407">
        <v>3600</v>
      </c>
      <c r="L7" s="9407">
        <v>6809</v>
      </c>
      <c r="M7" s="9407">
        <v>2000</v>
      </c>
      <c r="N7" s="9407">
        <v>4500</v>
      </c>
      <c r="O7" s="9406" t="s">
        <v>11652</v>
      </c>
      <c r="P7" s="9407">
        <v>0</v>
      </c>
      <c r="Q7" s="9407">
        <v>0</v>
      </c>
      <c r="R7" s="9407">
        <v>10383</v>
      </c>
      <c r="S7" s="9407">
        <v>10333</v>
      </c>
      <c r="T7" s="9407">
        <v>7282</v>
      </c>
      <c r="U7" s="9407">
        <v>7257</v>
      </c>
      <c r="V7" s="9407">
        <v>61</v>
      </c>
      <c r="W7" s="9407">
        <v>41</v>
      </c>
      <c r="X7" s="9407">
        <v>54</v>
      </c>
      <c r="Y7" s="9407">
        <v>54</v>
      </c>
      <c r="Z7" s="9407">
        <v>0</v>
      </c>
      <c r="AA7" s="9407">
        <v>0</v>
      </c>
      <c r="AB7" s="9412">
        <f t="shared" si="5"/>
      </c>
      <c r="AC7" s="9426">
        <f t="shared" si="8"/>
      </c>
      <c r="AD7" s="9414">
        <f t="shared" si="16"/>
      </c>
      <c r="AE7" s="9427">
        <f t="shared" si="2"/>
      </c>
      <c r="AF7" s="9416">
        <f>VLOOKUP(C7,'Data Products'!$A:$J,10,0)</f>
      </c>
      <c r="AG7" s="9417">
        <f t="shared" si="10"/>
      </c>
      <c r="AH7" s="9418">
        <f t="shared" si="18"/>
      </c>
      <c r="AI7" s="9419"/>
      <c r="AJ7" s="9420"/>
      <c r="AK7" s="9420"/>
      <c r="AL7" s="9419"/>
      <c r="AM7" s="9420"/>
      <c r="AN7" s="9420"/>
    </row>
    <row customHeight="true" hidden="true" ht="18" r="8">
      <c r="A8" s="9406">
        <v>6</v>
      </c>
      <c r="B8" s="9406" t="s">
        <v>11650</v>
      </c>
      <c r="C8" s="9406" t="s">
        <v>11654</v>
      </c>
      <c r="D8" s="9407">
        <v>0</v>
      </c>
      <c r="E8" s="9407">
        <v>0</v>
      </c>
      <c r="F8" s="9407"/>
      <c r="G8" s="9424">
        <f>VLOOKUP(C8,'Data Products'!$A:$B,2,0)</f>
      </c>
      <c r="H8" s="9425">
        <f t="shared" si="13"/>
      </c>
      <c r="I8" s="9410"/>
      <c r="J8" s="9411">
        <f t="shared" si="0"/>
      </c>
      <c r="K8" s="9407">
        <v>0</v>
      </c>
      <c r="L8" s="9407">
        <v>0</v>
      </c>
      <c r="M8" s="9407">
        <v>0</v>
      </c>
      <c r="N8" s="9407">
        <v>0</v>
      </c>
      <c r="O8" s="9406" t="s">
        <v>11649</v>
      </c>
      <c r="P8" s="9407">
        <v>0</v>
      </c>
      <c r="Q8" s="9407">
        <v>0</v>
      </c>
      <c r="R8" s="9407">
        <v>0</v>
      </c>
      <c r="S8" s="9407">
        <v>0</v>
      </c>
      <c r="T8" s="9407">
        <v>0</v>
      </c>
      <c r="U8" s="9407">
        <v>0</v>
      </c>
      <c r="V8" s="9407">
        <v>0</v>
      </c>
      <c r="W8" s="9407">
        <v>0</v>
      </c>
      <c r="X8" s="9407">
        <v>0</v>
      </c>
      <c r="Y8" s="9407">
        <v>0</v>
      </c>
      <c r="Z8" s="9407">
        <v>0</v>
      </c>
      <c r="AA8" s="9407">
        <v>0</v>
      </c>
      <c r="AB8" s="9412">
        <f t="shared" si="5"/>
      </c>
      <c r="AC8" s="9422">
        <f t="shared" si="8"/>
      </c>
      <c r="AD8" s="9414">
        <f t="shared" si="16"/>
      </c>
      <c r="AE8" s="9423">
        <f t="shared" si="2"/>
      </c>
      <c r="AF8" s="9416">
        <f>VLOOKUP(C8,'Data Products'!$A:$J,10,0)</f>
      </c>
      <c r="AG8" s="9417">
        <f t="shared" si="10"/>
      </c>
      <c r="AH8" s="9418">
        <f t="shared" si="18"/>
      </c>
      <c r="AI8" s="9419"/>
      <c r="AJ8" s="9420"/>
      <c r="AK8" s="9420"/>
      <c r="AL8" s="9419"/>
      <c r="AM8" s="9420"/>
      <c r="AN8" s="9420"/>
    </row>
    <row customHeight="true" hidden="true" ht="18" r="9">
      <c r="A9" s="9406">
        <v>7</v>
      </c>
      <c r="B9" s="9406" t="s">
        <v>11650</v>
      </c>
      <c r="C9" s="9406" t="s">
        <v>11655</v>
      </c>
      <c r="D9" s="9407">
        <v>0</v>
      </c>
      <c r="E9" s="9407">
        <v>0</v>
      </c>
      <c r="F9" s="9407"/>
      <c r="G9" s="9424">
        <f>VLOOKUP(C9,'Data Products'!$A:$B,2,0)</f>
      </c>
      <c r="H9" s="9425">
        <f t="shared" si="13"/>
      </c>
      <c r="I9" s="9410"/>
      <c r="J9" s="9411">
        <f t="shared" si="0"/>
      </c>
      <c r="K9" s="9407">
        <v>0</v>
      </c>
      <c r="L9" s="9407">
        <v>0</v>
      </c>
      <c r="M9" s="9407">
        <v>0</v>
      </c>
      <c r="N9" s="9407">
        <v>0</v>
      </c>
      <c r="O9" s="9406" t="s">
        <v>11649</v>
      </c>
      <c r="P9" s="9407">
        <v>0</v>
      </c>
      <c r="Q9" s="9407">
        <v>0</v>
      </c>
      <c r="R9" s="9407">
        <v>0</v>
      </c>
      <c r="S9" s="9407">
        <v>0</v>
      </c>
      <c r="T9" s="9407">
        <v>0</v>
      </c>
      <c r="U9" s="9407">
        <v>0</v>
      </c>
      <c r="V9" s="9407">
        <v>0</v>
      </c>
      <c r="W9" s="9407">
        <v>0</v>
      </c>
      <c r="X9" s="9407">
        <v>0</v>
      </c>
      <c r="Y9" s="9407">
        <v>0</v>
      </c>
      <c r="Z9" s="9407">
        <v>0</v>
      </c>
      <c r="AA9" s="9407">
        <v>0</v>
      </c>
      <c r="AB9" s="9412">
        <f t="shared" si="5"/>
      </c>
      <c r="AC9" s="9422">
        <f t="shared" si="8"/>
      </c>
      <c r="AD9" s="9414">
        <f t="shared" si="16"/>
      </c>
      <c r="AE9" s="9423">
        <f t="shared" si="2"/>
      </c>
      <c r="AF9" s="9416">
        <f>VLOOKUP(C9,'Data Products'!$A:$J,10,0)</f>
      </c>
      <c r="AG9" s="9417">
        <f t="shared" si="10"/>
      </c>
      <c r="AH9" s="9418">
        <f t="shared" si="18"/>
      </c>
      <c r="AI9" s="9419"/>
      <c r="AJ9" s="9420"/>
      <c r="AK9" s="9420"/>
      <c r="AL9" s="9419"/>
      <c r="AM9" s="9420"/>
      <c r="AN9" s="9420"/>
    </row>
    <row customHeight="true" hidden="true" ht="18" r="10">
      <c r="A10" s="9406">
        <v>8</v>
      </c>
      <c r="B10" s="9406" t="s">
        <v>11650</v>
      </c>
      <c r="C10" s="9406" t="s">
        <v>11656</v>
      </c>
      <c r="D10" s="9407">
        <v>0</v>
      </c>
      <c r="E10" s="9407">
        <v>0</v>
      </c>
      <c r="F10" s="9407"/>
      <c r="G10" s="9424">
        <f>VLOOKUP(C10,'Data Products'!$A:$B,2,0)</f>
      </c>
      <c r="H10" s="9425">
        <f t="shared" si="13"/>
      </c>
      <c r="I10" s="9410"/>
      <c r="J10" s="9411">
        <f t="shared" si="0"/>
      </c>
      <c r="K10" s="9407">
        <v>0</v>
      </c>
      <c r="L10" s="9407">
        <v>0</v>
      </c>
      <c r="M10" s="9407">
        <v>0</v>
      </c>
      <c r="N10" s="9407">
        <v>0</v>
      </c>
      <c r="O10" s="9406" t="s">
        <v>11649</v>
      </c>
      <c r="P10" s="9407">
        <v>0</v>
      </c>
      <c r="Q10" s="9407">
        <v>0</v>
      </c>
      <c r="R10" s="9407">
        <v>0</v>
      </c>
      <c r="S10" s="9407">
        <v>0</v>
      </c>
      <c r="T10" s="9407">
        <v>0</v>
      </c>
      <c r="U10" s="9407">
        <v>0</v>
      </c>
      <c r="V10" s="9407">
        <v>0</v>
      </c>
      <c r="W10" s="9407">
        <v>0</v>
      </c>
      <c r="X10" s="9407">
        <v>0</v>
      </c>
      <c r="Y10" s="9407">
        <v>0</v>
      </c>
      <c r="Z10" s="9407">
        <v>0</v>
      </c>
      <c r="AA10" s="9407">
        <v>0</v>
      </c>
      <c r="AB10" s="9412">
        <f t="shared" si="5"/>
      </c>
      <c r="AC10" s="9422">
        <f t="shared" si="8"/>
      </c>
      <c r="AD10" s="9414">
        <f t="shared" si="16"/>
      </c>
      <c r="AE10" s="9423">
        <f t="shared" si="2"/>
      </c>
      <c r="AF10" s="9416">
        <f>VLOOKUP(C10,'Data Products'!$A:$J,10,0)</f>
      </c>
      <c r="AG10" s="9417">
        <f t="shared" si="10"/>
      </c>
      <c r="AH10" s="9418">
        <f t="shared" si="18"/>
      </c>
      <c r="AI10" s="9419"/>
      <c r="AJ10" s="9420"/>
      <c r="AK10" s="9420"/>
      <c r="AL10" s="9419"/>
      <c r="AM10" s="9420"/>
      <c r="AN10" s="9420"/>
    </row>
    <row customHeight="true" hidden="true" ht="18" r="11">
      <c r="A11" s="9406">
        <v>9</v>
      </c>
      <c r="B11" s="9406" t="s">
        <v>11650</v>
      </c>
      <c r="C11" s="9406" t="s">
        <v>11657</v>
      </c>
      <c r="D11" s="9407">
        <v>0</v>
      </c>
      <c r="E11" s="9407">
        <v>0</v>
      </c>
      <c r="F11" s="9407"/>
      <c r="G11" s="9424">
        <f>VLOOKUP(C11,'Data Products'!$A:$B,2,0)</f>
      </c>
      <c r="H11" s="9425">
        <f t="shared" si="13"/>
      </c>
      <c r="I11" s="9410"/>
      <c r="J11" s="9411">
        <f t="shared" si="0"/>
      </c>
      <c r="K11" s="9407">
        <v>0</v>
      </c>
      <c r="L11" s="9407">
        <v>0</v>
      </c>
      <c r="M11" s="9407">
        <v>0</v>
      </c>
      <c r="N11" s="9407">
        <v>0</v>
      </c>
      <c r="O11" s="9406" t="s">
        <v>11649</v>
      </c>
      <c r="P11" s="9407">
        <v>0</v>
      </c>
      <c r="Q11" s="9407">
        <v>0</v>
      </c>
      <c r="R11" s="9407">
        <v>0</v>
      </c>
      <c r="S11" s="9407">
        <v>0</v>
      </c>
      <c r="T11" s="9407">
        <v>0</v>
      </c>
      <c r="U11" s="9407">
        <v>0</v>
      </c>
      <c r="V11" s="9407">
        <v>0</v>
      </c>
      <c r="W11" s="9407">
        <v>0</v>
      </c>
      <c r="X11" s="9407">
        <v>0</v>
      </c>
      <c r="Y11" s="9407">
        <v>0</v>
      </c>
      <c r="Z11" s="9407">
        <v>0</v>
      </c>
      <c r="AA11" s="9407">
        <v>0</v>
      </c>
      <c r="AB11" s="9412">
        <f t="shared" si="5"/>
      </c>
      <c r="AC11" s="9422">
        <f t="shared" si="8"/>
      </c>
      <c r="AD11" s="9414">
        <f t="shared" si="16"/>
      </c>
      <c r="AE11" s="9423">
        <f t="shared" si="2"/>
      </c>
      <c r="AF11" s="9416">
        <f>VLOOKUP(C11,'Data Products'!$A:$J,10,0)</f>
      </c>
      <c r="AG11" s="9417">
        <f t="shared" si="10"/>
      </c>
      <c r="AH11" s="9418">
        <f t="shared" si="18"/>
      </c>
      <c r="AI11" s="9419"/>
      <c r="AJ11" s="9420"/>
      <c r="AK11" s="9420"/>
      <c r="AL11" s="9419"/>
      <c r="AM11" s="9420"/>
      <c r="AN11" s="9420"/>
    </row>
    <row customHeight="true" hidden="true" ht="18" r="12">
      <c r="A12" s="9406">
        <v>10</v>
      </c>
      <c r="B12" s="9406" t="s">
        <v>11650</v>
      </c>
      <c r="C12" s="9406" t="s">
        <v>11658</v>
      </c>
      <c r="D12" s="9407">
        <v>0</v>
      </c>
      <c r="E12" s="9407">
        <v>0</v>
      </c>
      <c r="F12" s="9407" t="s">
        <v>11659</v>
      </c>
      <c r="G12" s="9408">
        <f>VLOOKUP(C12,'Data Products'!$A:$B,2,0)</f>
      </c>
      <c r="H12" s="9409">
        <f t="shared" si="13"/>
      </c>
      <c r="I12" s="9410">
        <v>45532</v>
      </c>
      <c r="J12" s="9411">
        <f t="shared" si="0"/>
      </c>
      <c r="K12" s="9407">
        <v>0</v>
      </c>
      <c r="L12" s="9407">
        <v>0</v>
      </c>
      <c r="M12" s="9407">
        <v>300</v>
      </c>
      <c r="N12" s="9407">
        <v>500</v>
      </c>
      <c r="O12" s="9406" t="s">
        <v>11660</v>
      </c>
      <c r="P12" s="9407">
        <v>0</v>
      </c>
      <c r="Q12" s="9407">
        <v>0</v>
      </c>
      <c r="R12" s="9407">
        <v>0</v>
      </c>
      <c r="S12" s="9407">
        <v>0</v>
      </c>
      <c r="T12" s="9407">
        <v>0</v>
      </c>
      <c r="U12" s="9407">
        <v>0</v>
      </c>
      <c r="V12" s="9407">
        <v>0</v>
      </c>
      <c r="W12" s="9407">
        <v>0</v>
      </c>
      <c r="X12" s="9407">
        <v>0</v>
      </c>
      <c r="Y12" s="9407">
        <v>0</v>
      </c>
      <c r="Z12" s="9407">
        <v>0</v>
      </c>
      <c r="AA12" s="9407">
        <v>0</v>
      </c>
      <c r="AB12" s="9412">
        <f t="shared" si="5"/>
      </c>
      <c r="AC12" s="9422">
        <f t="shared" si="8"/>
      </c>
      <c r="AD12" s="9414">
        <f t="shared" si="16"/>
      </c>
      <c r="AE12" s="9423">
        <f t="shared" si="2"/>
      </c>
      <c r="AF12" s="9416">
        <f>VLOOKUP(C12,'Data Products'!$A:$J,10,0)</f>
      </c>
      <c r="AG12" s="9417">
        <f t="shared" si="10"/>
      </c>
      <c r="AH12" s="9418">
        <f t="shared" si="18"/>
      </c>
      <c r="AI12" s="9428"/>
      <c r="AJ12" s="9420"/>
      <c r="AK12" s="9420"/>
      <c r="AL12" s="9419"/>
      <c r="AM12" s="9420"/>
      <c r="AN12" s="9420"/>
    </row>
    <row r="13">
      <c r="A13" s="9406">
        <v>11</v>
      </c>
      <c r="B13" s="9406" t="s">
        <v>11647</v>
      </c>
      <c r="C13" s="9406" t="s">
        <v>11661</v>
      </c>
      <c r="D13" s="9407">
        <v>14</v>
      </c>
      <c r="E13" s="9407">
        <v>14</v>
      </c>
      <c r="F13" s="9407"/>
      <c r="G13" s="9408">
        <f>VLOOKUP(C13,'Data Products'!$A:$B,2,0)</f>
      </c>
      <c r="H13" s="9409">
        <f t="shared" si="13"/>
      </c>
      <c r="I13" s="9410">
        <v>45504</v>
      </c>
      <c r="J13" s="9411">
        <f t="shared" si="0"/>
      </c>
      <c r="K13" s="9407">
        <v>0</v>
      </c>
      <c r="L13" s="9407">
        <v>0</v>
      </c>
      <c r="M13" s="9407">
        <v>0</v>
      </c>
      <c r="N13" s="9407">
        <v>0</v>
      </c>
      <c r="O13" s="9406" t="s">
        <v>11660</v>
      </c>
      <c r="P13" s="9407">
        <v>0</v>
      </c>
      <c r="Q13" s="9407">
        <v>0</v>
      </c>
      <c r="R13" s="9407">
        <v>0</v>
      </c>
      <c r="S13" s="9407">
        <v>0</v>
      </c>
      <c r="T13" s="9407">
        <v>14</v>
      </c>
      <c r="U13" s="9407">
        <v>14</v>
      </c>
      <c r="V13" s="9407">
        <v>0</v>
      </c>
      <c r="W13" s="9407">
        <v>0</v>
      </c>
      <c r="X13" s="9407">
        <v>0</v>
      </c>
      <c r="Y13" s="9407">
        <v>0</v>
      </c>
      <c r="Z13" s="9407">
        <v>0</v>
      </c>
      <c r="AA13" s="9407">
        <v>0</v>
      </c>
      <c r="AB13" s="9412">
        <f t="shared" si="5"/>
      </c>
      <c r="AC13" s="9413">
        <f t="shared" si="8"/>
      </c>
      <c r="AD13" s="9414">
        <f t="shared" si="16"/>
      </c>
      <c r="AE13" s="9415">
        <f t="shared" si="2"/>
      </c>
      <c r="AF13" s="9416">
        <f>VLOOKUP(C13,'Data Products'!$A:$J,10,0)</f>
      </c>
      <c r="AG13" s="9417">
        <f t="shared" si="10"/>
      </c>
      <c r="AH13" s="9418">
        <f t="shared" si="18"/>
      </c>
      <c r="AI13" s="9428" t="s">
        <v>11662</v>
      </c>
      <c r="AJ13" s="9420"/>
      <c r="AK13" s="9420"/>
      <c r="AL13" s="9429"/>
      <c r="AM13" s="9420"/>
      <c r="AN13" s="9420"/>
    </row>
    <row customHeight="true" hidden="true" ht="18" r="14">
      <c r="A14" s="9406">
        <v>12</v>
      </c>
      <c r="B14" s="9406" t="s">
        <v>11650</v>
      </c>
      <c r="C14" s="9406" t="s">
        <v>11663</v>
      </c>
      <c r="D14" s="9407">
        <v>0</v>
      </c>
      <c r="E14" s="9407">
        <v>0</v>
      </c>
      <c r="F14" s="9407"/>
      <c r="G14" s="9424">
        <f>VLOOKUP(C14,'Data Products'!$A:$B,2,0)</f>
      </c>
      <c r="H14" s="9425">
        <f t="shared" si="13"/>
      </c>
      <c r="I14" s="9410">
        <v>45504</v>
      </c>
      <c r="J14" s="9411">
        <f t="shared" si="0"/>
      </c>
      <c r="K14" s="9407">
        <v>0</v>
      </c>
      <c r="L14" s="9407">
        <v>0</v>
      </c>
      <c r="M14" s="9421">
        <v>300</v>
      </c>
      <c r="N14" s="9421">
        <v>500</v>
      </c>
      <c r="O14" s="9406" t="s">
        <v>11660</v>
      </c>
      <c r="P14" s="9407">
        <v>0</v>
      </c>
      <c r="Q14" s="9407">
        <v>0</v>
      </c>
      <c r="R14" s="9407">
        <v>0</v>
      </c>
      <c r="S14" s="9407">
        <v>0</v>
      </c>
      <c r="T14" s="9407">
        <v>0</v>
      </c>
      <c r="U14" s="9407">
        <v>0</v>
      </c>
      <c r="V14" s="9407">
        <v>0</v>
      </c>
      <c r="W14" s="9407">
        <v>0</v>
      </c>
      <c r="X14" s="9407">
        <v>0</v>
      </c>
      <c r="Y14" s="9407">
        <v>0</v>
      </c>
      <c r="Z14" s="9407">
        <v>0</v>
      </c>
      <c r="AA14" s="9407">
        <v>0</v>
      </c>
      <c r="AB14" s="9412">
        <f t="shared" si="5"/>
      </c>
      <c r="AC14" s="9422">
        <f t="shared" si="8"/>
      </c>
      <c r="AD14" s="9414">
        <f t="shared" si="16"/>
      </c>
      <c r="AE14" s="9423">
        <f t="shared" si="2"/>
      </c>
      <c r="AF14" s="9416">
        <f>VLOOKUP(C14,'Data Products'!$A:$J,10,0)</f>
      </c>
      <c r="AG14" s="9417">
        <f t="shared" si="10"/>
      </c>
      <c r="AH14" s="9418">
        <f t="shared" si="18"/>
      </c>
      <c r="AI14" s="9428"/>
      <c r="AJ14" s="9419"/>
      <c r="AK14" s="9420"/>
      <c r="AL14" s="9429"/>
      <c r="AM14" s="9420"/>
      <c r="AN14" s="9420"/>
    </row>
    <row customHeight="true" hidden="true" ht="18" r="15">
      <c r="A15" s="9406">
        <v>13</v>
      </c>
      <c r="B15" s="9406" t="s">
        <v>11650</v>
      </c>
      <c r="C15" s="9406" t="s">
        <v>11664</v>
      </c>
      <c r="D15" s="9407">
        <v>0</v>
      </c>
      <c r="E15" s="9407">
        <v>0</v>
      </c>
      <c r="F15" s="9407"/>
      <c r="G15" s="9424">
        <f>VLOOKUP(C15,'Data Products'!$A:$B,2,0)</f>
      </c>
      <c r="H15" s="9425">
        <f t="shared" si="13"/>
      </c>
      <c r="I15" s="9410">
        <v>45648</v>
      </c>
      <c r="J15" s="9411">
        <f t="shared" si="0"/>
      </c>
      <c r="K15" s="9407">
        <v>0</v>
      </c>
      <c r="L15" s="9407">
        <v>0</v>
      </c>
      <c r="M15" s="9421">
        <v>0</v>
      </c>
      <c r="N15" s="9421">
        <v>0</v>
      </c>
      <c r="O15" s="9406" t="s">
        <v>11660</v>
      </c>
      <c r="P15" s="9407">
        <v>0</v>
      </c>
      <c r="Q15" s="9407">
        <v>0</v>
      </c>
      <c r="R15" s="9407">
        <v>0</v>
      </c>
      <c r="S15" s="9407">
        <v>0</v>
      </c>
      <c r="T15" s="9407">
        <v>0</v>
      </c>
      <c r="U15" s="9407">
        <v>0</v>
      </c>
      <c r="V15" s="9407">
        <v>0</v>
      </c>
      <c r="W15" s="9407">
        <v>0</v>
      </c>
      <c r="X15" s="9407">
        <v>0</v>
      </c>
      <c r="Y15" s="9407">
        <v>0</v>
      </c>
      <c r="Z15" s="9407">
        <v>0</v>
      </c>
      <c r="AA15" s="9407">
        <v>0</v>
      </c>
      <c r="AB15" s="9412">
        <f t="shared" si="5"/>
      </c>
      <c r="AC15" s="9422">
        <f t="shared" si="8"/>
      </c>
      <c r="AD15" s="9414">
        <f t="shared" si="16"/>
      </c>
      <c r="AE15" s="9423">
        <f t="shared" si="2"/>
      </c>
      <c r="AF15" s="9416">
        <f>VLOOKUP(C15,'Data Products'!$A:$J,10,0)</f>
      </c>
      <c r="AG15" s="9417">
        <f t="shared" si="10"/>
      </c>
      <c r="AH15" s="9418">
        <f t="shared" si="18"/>
      </c>
      <c r="AI15" s="9428"/>
      <c r="AJ15" s="9419"/>
      <c r="AK15" s="9420"/>
      <c r="AL15" s="9429"/>
      <c r="AM15" s="9420"/>
      <c r="AN15" s="9420"/>
    </row>
    <row customHeight="true" hidden="true" ht="18" r="16">
      <c r="A16" s="9406">
        <v>14</v>
      </c>
      <c r="B16" s="9406" t="s">
        <v>11650</v>
      </c>
      <c r="C16" s="9406" t="s">
        <v>11665</v>
      </c>
      <c r="D16" s="9407">
        <v>0</v>
      </c>
      <c r="E16" s="9407">
        <v>0</v>
      </c>
      <c r="F16" s="9407"/>
      <c r="G16" s="9424">
        <f>VLOOKUP(C16,'Data Products'!$A:$B,2,0)</f>
      </c>
      <c r="H16" s="9425">
        <f t="shared" si="13"/>
      </c>
      <c r="I16" s="9410">
        <v>45504</v>
      </c>
      <c r="J16" s="9411">
        <f t="shared" si="0"/>
      </c>
      <c r="K16" s="9407">
        <v>0</v>
      </c>
      <c r="L16" s="9407">
        <v>0</v>
      </c>
      <c r="M16" s="9407">
        <v>0</v>
      </c>
      <c r="N16" s="9407">
        <v>0</v>
      </c>
      <c r="O16" s="9406" t="s">
        <v>11660</v>
      </c>
      <c r="P16" s="9407">
        <v>0</v>
      </c>
      <c r="Q16" s="9407">
        <v>0</v>
      </c>
      <c r="R16" s="9407">
        <v>0</v>
      </c>
      <c r="S16" s="9407">
        <v>0</v>
      </c>
      <c r="T16" s="9407">
        <v>0</v>
      </c>
      <c r="U16" s="9407">
        <v>0</v>
      </c>
      <c r="V16" s="9407">
        <v>0</v>
      </c>
      <c r="W16" s="9407">
        <v>0</v>
      </c>
      <c r="X16" s="9407">
        <v>0</v>
      </c>
      <c r="Y16" s="9407">
        <v>0</v>
      </c>
      <c r="Z16" s="9407">
        <v>0</v>
      </c>
      <c r="AA16" s="9407">
        <v>0</v>
      </c>
      <c r="AB16" s="9412">
        <f t="shared" si="5"/>
      </c>
      <c r="AC16" s="9422">
        <f t="shared" si="8"/>
      </c>
      <c r="AD16" s="9414">
        <f t="shared" si="16"/>
      </c>
      <c r="AE16" s="9423">
        <f t="shared" si="2"/>
      </c>
      <c r="AF16" s="9416">
        <f>VLOOKUP(C16,'Data Products'!$A:$J,10,0)</f>
      </c>
      <c r="AG16" s="9417">
        <f t="shared" si="10"/>
      </c>
      <c r="AH16" s="9418">
        <f t="shared" si="18"/>
      </c>
      <c r="AI16" s="9428"/>
      <c r="AJ16" s="9419"/>
      <c r="AK16" s="9420"/>
      <c r="AL16" s="9419"/>
      <c r="AM16" s="9420"/>
      <c r="AN16" s="9420"/>
    </row>
    <row customHeight="true" hidden="true" ht="18" r="17">
      <c r="A17" s="9406">
        <v>15</v>
      </c>
      <c r="B17" s="9406" t="s">
        <v>11650</v>
      </c>
      <c r="C17" s="9406" t="s">
        <v>11666</v>
      </c>
      <c r="D17" s="9407">
        <v>0</v>
      </c>
      <c r="E17" s="9407">
        <v>0</v>
      </c>
      <c r="F17" s="9407"/>
      <c r="G17" s="9408">
        <f>VLOOKUP(C17,'Data Products'!$A:$B,2,0)</f>
      </c>
      <c r="H17" s="9409">
        <f t="shared" si="13"/>
      </c>
      <c r="I17" s="9410">
        <v>45653</v>
      </c>
      <c r="J17" s="9411">
        <f t="shared" si="0"/>
      </c>
      <c r="K17" s="9407">
        <v>0</v>
      </c>
      <c r="L17" s="9407">
        <v>0</v>
      </c>
      <c r="M17" s="9407">
        <v>1000</v>
      </c>
      <c r="N17" s="9407">
        <v>1500</v>
      </c>
      <c r="O17" s="9406" t="s">
        <v>11660</v>
      </c>
      <c r="P17" s="9407">
        <v>0</v>
      </c>
      <c r="Q17" s="9407">
        <v>0</v>
      </c>
      <c r="R17" s="9407">
        <v>0</v>
      </c>
      <c r="S17" s="9407">
        <v>0</v>
      </c>
      <c r="T17" s="9407">
        <v>0</v>
      </c>
      <c r="U17" s="9407">
        <v>0</v>
      </c>
      <c r="V17" s="9407">
        <v>0</v>
      </c>
      <c r="W17" s="9407">
        <v>0</v>
      </c>
      <c r="X17" s="9407">
        <v>0</v>
      </c>
      <c r="Y17" s="9407">
        <v>0</v>
      </c>
      <c r="Z17" s="9407">
        <v>0</v>
      </c>
      <c r="AA17" s="9407">
        <v>0</v>
      </c>
      <c r="AB17" s="9412">
        <f t="shared" si="5"/>
      </c>
      <c r="AC17" s="9422">
        <f t="shared" si="8"/>
      </c>
      <c r="AD17" s="9414">
        <f t="shared" si="16"/>
      </c>
      <c r="AE17" s="9423">
        <f t="shared" si="2"/>
      </c>
      <c r="AF17" s="9416">
        <f>VLOOKUP(C17,'Data Products'!$A:$J,10,0)</f>
      </c>
      <c r="AG17" s="9417">
        <f t="shared" si="10"/>
      </c>
      <c r="AH17" s="9418">
        <f t="shared" si="18"/>
      </c>
      <c r="AI17" s="9428"/>
      <c r="AJ17" s="9420"/>
      <c r="AK17" s="9420"/>
      <c r="AL17" s="9419"/>
      <c r="AM17" s="9420"/>
      <c r="AN17" s="9420"/>
    </row>
    <row r="18">
      <c r="A18" s="9406">
        <v>16</v>
      </c>
      <c r="B18" s="9406" t="s">
        <v>11647</v>
      </c>
      <c r="C18" s="9406" t="s">
        <v>11667</v>
      </c>
      <c r="D18" s="9407">
        <v>2742</v>
      </c>
      <c r="E18" s="9407">
        <v>2742</v>
      </c>
      <c r="F18" s="9407"/>
      <c r="G18" s="9408">
        <f>VLOOKUP(C18,'Data Products'!$A:$B,2,0)</f>
      </c>
      <c r="H18" s="9409">
        <f t="shared" si="13"/>
      </c>
      <c r="I18" s="9410">
        <v>45737</v>
      </c>
      <c r="J18" s="9411">
        <f t="shared" si="0"/>
      </c>
      <c r="K18" s="9407">
        <v>5</v>
      </c>
      <c r="L18" s="9407">
        <v>5</v>
      </c>
      <c r="M18" s="9407">
        <v>0</v>
      </c>
      <c r="N18" s="9407">
        <v>0</v>
      </c>
      <c r="O18" s="9406" t="s">
        <v>11660</v>
      </c>
      <c r="P18" s="9407">
        <v>1400</v>
      </c>
      <c r="Q18" s="9407">
        <v>1400</v>
      </c>
      <c r="R18" s="9407">
        <v>219</v>
      </c>
      <c r="S18" s="9407">
        <v>219</v>
      </c>
      <c r="T18" s="9407">
        <v>1113</v>
      </c>
      <c r="U18" s="9407">
        <v>1113</v>
      </c>
      <c r="V18" s="9407">
        <v>0</v>
      </c>
      <c r="W18" s="9407">
        <v>0</v>
      </c>
      <c r="X18" s="9407">
        <v>10</v>
      </c>
      <c r="Y18" s="9407">
        <v>10</v>
      </c>
      <c r="Z18" s="9407">
        <v>0</v>
      </c>
      <c r="AA18" s="9407">
        <v>0</v>
      </c>
      <c r="AB18" s="9412">
        <f t="shared" si="5"/>
      </c>
      <c r="AC18" s="9413">
        <f t="shared" si="8"/>
      </c>
      <c r="AD18" s="9414">
        <f t="shared" si="16"/>
      </c>
      <c r="AE18" s="9415">
        <f t="shared" si="2"/>
      </c>
      <c r="AF18" s="9416">
        <f>VLOOKUP(C18,'Data Products'!$A:$J,10,0)</f>
      </c>
      <c r="AG18" s="9417">
        <f t="shared" si="10"/>
      </c>
      <c r="AH18" s="9418">
        <f t="shared" si="18"/>
      </c>
      <c r="AI18" s="9428" t="s">
        <v>11662</v>
      </c>
      <c r="AJ18" s="9420"/>
      <c r="AK18" s="9420"/>
      <c r="AL18" s="9419"/>
      <c r="AM18" s="9420"/>
      <c r="AN18" s="9420"/>
    </row>
    <row r="19">
      <c r="A19" s="9406">
        <v>17</v>
      </c>
      <c r="B19" s="9406" t="s">
        <v>11647</v>
      </c>
      <c r="C19" s="9406" t="s">
        <v>11668</v>
      </c>
      <c r="D19" s="9407">
        <v>1227</v>
      </c>
      <c r="E19" s="9407">
        <v>1227</v>
      </c>
      <c r="F19" s="9407"/>
      <c r="G19" s="9408">
        <f>VLOOKUP(C19,'Data Products'!$A:$B,2,0)</f>
      </c>
      <c r="H19" s="9409">
        <f t="shared" si="13"/>
      </c>
      <c r="I19" s="9410">
        <v>45653</v>
      </c>
      <c r="J19" s="9411">
        <f t="shared" si="0"/>
      </c>
      <c r="K19" s="9407">
        <v>3</v>
      </c>
      <c r="L19" s="9407">
        <v>519</v>
      </c>
      <c r="M19" s="9407">
        <v>0</v>
      </c>
      <c r="N19" s="9407">
        <v>0</v>
      </c>
      <c r="O19" s="9406" t="s">
        <v>11660</v>
      </c>
      <c r="P19" s="9407">
        <v>250</v>
      </c>
      <c r="Q19" s="9407">
        <v>250</v>
      </c>
      <c r="R19" s="9407">
        <v>105</v>
      </c>
      <c r="S19" s="9407">
        <v>105</v>
      </c>
      <c r="T19" s="9407">
        <v>854</v>
      </c>
      <c r="U19" s="9407">
        <v>854</v>
      </c>
      <c r="V19" s="9407">
        <v>0</v>
      </c>
      <c r="W19" s="9407">
        <v>0</v>
      </c>
      <c r="X19" s="9407">
        <v>18</v>
      </c>
      <c r="Y19" s="9407">
        <v>18</v>
      </c>
      <c r="Z19" s="9407">
        <v>0</v>
      </c>
      <c r="AA19" s="9407">
        <v>0</v>
      </c>
      <c r="AB19" s="9412">
        <f t="shared" si="5"/>
      </c>
      <c r="AC19" s="9413">
        <f t="shared" si="8"/>
      </c>
      <c r="AD19" s="9414">
        <f t="shared" si="16"/>
      </c>
      <c r="AE19" s="9415">
        <f t="shared" si="2"/>
      </c>
      <c r="AF19" s="9416">
        <f>VLOOKUP(C19,'Data Products'!$A:$J,10,0)</f>
      </c>
      <c r="AG19" s="9417">
        <f t="shared" si="10"/>
      </c>
      <c r="AH19" s="9418">
        <f t="shared" si="18"/>
      </c>
      <c r="AI19" s="9428"/>
      <c r="AJ19" s="9420"/>
      <c r="AK19" s="9420"/>
      <c r="AL19" s="9419"/>
      <c r="AM19" s="9420"/>
      <c r="AN19" s="9420"/>
    </row>
    <row r="20">
      <c r="A20" s="9406">
        <v>18</v>
      </c>
      <c r="B20" s="9406" t="s">
        <v>11669</v>
      </c>
      <c r="C20" s="9406" t="s">
        <v>11670</v>
      </c>
      <c r="D20" s="9407">
        <v>16</v>
      </c>
      <c r="E20" s="9407">
        <v>16</v>
      </c>
      <c r="F20" s="9407"/>
      <c r="G20" s="9408">
        <f>VLOOKUP(C20,'Data Products'!$A:$B,2,0)</f>
      </c>
      <c r="H20" s="9409">
        <f t="shared" si="13"/>
      </c>
      <c r="I20" s="9410">
        <v>45653</v>
      </c>
      <c r="J20" s="9411">
        <f t="shared" si="0"/>
      </c>
      <c r="K20" s="9407">
        <v>1</v>
      </c>
      <c r="L20" s="9407">
        <v>2</v>
      </c>
      <c r="M20" s="9407">
        <v>0</v>
      </c>
      <c r="N20" s="9407">
        <v>0</v>
      </c>
      <c r="O20" s="9406" t="s">
        <v>11660</v>
      </c>
      <c r="P20" s="9407">
        <v>0</v>
      </c>
      <c r="Q20" s="9407">
        <v>0</v>
      </c>
      <c r="R20" s="9407">
        <v>7</v>
      </c>
      <c r="S20" s="9407">
        <v>7</v>
      </c>
      <c r="T20" s="9407">
        <v>3</v>
      </c>
      <c r="U20" s="9407">
        <v>3</v>
      </c>
      <c r="V20" s="9407">
        <v>0</v>
      </c>
      <c r="W20" s="9407">
        <v>0</v>
      </c>
      <c r="X20" s="9407">
        <v>6</v>
      </c>
      <c r="Y20" s="9407">
        <v>6</v>
      </c>
      <c r="Z20" s="9407">
        <v>0</v>
      </c>
      <c r="AA20" s="9407">
        <v>0</v>
      </c>
      <c r="AB20" s="9412">
        <f t="shared" si="5"/>
      </c>
      <c r="AC20" s="9426">
        <f t="shared" si="8"/>
      </c>
      <c r="AD20" s="9414">
        <f t="shared" si="16"/>
      </c>
      <c r="AE20" s="9427">
        <f t="shared" si="2"/>
      </c>
      <c r="AF20" s="9416">
        <f>VLOOKUP(C20,'Data Products'!$A:$J,10,0)</f>
      </c>
      <c r="AG20" s="9417">
        <f t="shared" si="10"/>
      </c>
      <c r="AH20" s="9418">
        <f t="shared" si="18"/>
      </c>
      <c r="AI20" s="9428" t="s">
        <v>11671</v>
      </c>
      <c r="AJ20" s="9420"/>
      <c r="AK20" s="9420"/>
      <c r="AL20" s="9419"/>
      <c r="AM20" s="9420"/>
      <c r="AN20" s="9420"/>
    </row>
    <row r="21">
      <c r="A21" s="9406">
        <v>19</v>
      </c>
      <c r="B21" s="9406" t="s">
        <v>11669</v>
      </c>
      <c r="C21" s="9406" t="s">
        <v>11672</v>
      </c>
      <c r="D21" s="9407">
        <v>7</v>
      </c>
      <c r="E21" s="9407">
        <v>7</v>
      </c>
      <c r="F21" s="9407"/>
      <c r="G21" s="9408">
        <f>VLOOKUP(C21,'Data Products'!$A:$B,2,0)</f>
      </c>
      <c r="H21" s="9409">
        <f t="shared" si="13"/>
      </c>
      <c r="I21" s="9410">
        <v>45847</v>
      </c>
      <c r="J21" s="9411">
        <f t="shared" si="0"/>
      </c>
      <c r="K21" s="9407">
        <v>0</v>
      </c>
      <c r="L21" s="9407">
        <v>0</v>
      </c>
      <c r="M21" s="9407">
        <v>0</v>
      </c>
      <c r="N21" s="9407">
        <v>0</v>
      </c>
      <c r="O21" s="9406" t="s">
        <v>11660</v>
      </c>
      <c r="P21" s="9407">
        <v>0</v>
      </c>
      <c r="Q21" s="9407">
        <v>0</v>
      </c>
      <c r="R21" s="9407">
        <v>0</v>
      </c>
      <c r="S21" s="9407">
        <v>0</v>
      </c>
      <c r="T21" s="9407">
        <v>0</v>
      </c>
      <c r="U21" s="9407">
        <v>0</v>
      </c>
      <c r="V21" s="9407">
        <v>0</v>
      </c>
      <c r="W21" s="9407">
        <v>0</v>
      </c>
      <c r="X21" s="9407">
        <v>7</v>
      </c>
      <c r="Y21" s="9407">
        <v>7</v>
      </c>
      <c r="Z21" s="9407">
        <v>0</v>
      </c>
      <c r="AA21" s="9407">
        <v>0</v>
      </c>
      <c r="AB21" s="9412">
        <f t="shared" si="5"/>
      </c>
      <c r="AC21" s="9422">
        <f t="shared" si="8"/>
      </c>
      <c r="AD21" s="9414">
        <f t="shared" si="16"/>
      </c>
      <c r="AE21" s="9423">
        <f t="shared" si="2"/>
      </c>
      <c r="AF21" s="9416">
        <f>VLOOKUP(C21,'Data Products'!$A:$J,10,0)</f>
      </c>
      <c r="AG21" s="9417">
        <f t="shared" si="10"/>
      </c>
      <c r="AH21" s="9418">
        <f t="shared" si="18"/>
      </c>
      <c r="AI21" s="9428" t="s">
        <v>11671</v>
      </c>
      <c r="AJ21" s="9420"/>
      <c r="AK21" s="9420"/>
      <c r="AL21" s="9419"/>
      <c r="AM21" s="9420"/>
      <c r="AN21" s="9420"/>
    </row>
    <row r="22">
      <c r="A22" s="9406">
        <v>20</v>
      </c>
      <c r="B22" s="9406" t="s">
        <v>11647</v>
      </c>
      <c r="C22" s="9406" t="s">
        <v>11673</v>
      </c>
      <c r="D22" s="9407">
        <v>339</v>
      </c>
      <c r="E22" s="9407">
        <v>338</v>
      </c>
      <c r="F22" s="9407"/>
      <c r="G22" s="9408">
        <f>VLOOKUP(C22,'Data Products'!$A:$B,2,0)</f>
      </c>
      <c r="H22" s="9409">
        <f t="shared" si="13"/>
      </c>
      <c r="I22" s="9410">
        <v>45847</v>
      </c>
      <c r="J22" s="9411">
        <f t="shared" si="0"/>
      </c>
      <c r="K22" s="9407">
        <v>36</v>
      </c>
      <c r="L22" s="9407">
        <v>69</v>
      </c>
      <c r="M22" s="9407">
        <v>0</v>
      </c>
      <c r="N22" s="9407">
        <v>0</v>
      </c>
      <c r="O22" s="9406" t="s">
        <v>11660</v>
      </c>
      <c r="P22" s="9407">
        <v>0</v>
      </c>
      <c r="Q22" s="9407">
        <v>0</v>
      </c>
      <c r="R22" s="9407">
        <v>110</v>
      </c>
      <c r="S22" s="9407">
        <v>109</v>
      </c>
      <c r="T22" s="9407">
        <v>224</v>
      </c>
      <c r="U22" s="9407">
        <v>224</v>
      </c>
      <c r="V22" s="9407">
        <v>0</v>
      </c>
      <c r="W22" s="9407">
        <v>0</v>
      </c>
      <c r="X22" s="9407">
        <v>5</v>
      </c>
      <c r="Y22" s="9407">
        <v>5</v>
      </c>
      <c r="Z22" s="9407">
        <v>0</v>
      </c>
      <c r="AA22" s="9407">
        <v>0</v>
      </c>
      <c r="AB22" s="9412">
        <f t="shared" si="5"/>
      </c>
      <c r="AC22" s="9413">
        <f t="shared" si="8"/>
      </c>
      <c r="AD22" s="9414">
        <f t="shared" si="16"/>
      </c>
      <c r="AE22" s="9415">
        <f t="shared" si="2"/>
      </c>
      <c r="AF22" s="9416">
        <f>VLOOKUP(C22,'Data Products'!$A:$J,10,0)</f>
      </c>
      <c r="AG22" s="9417">
        <f t="shared" si="10"/>
      </c>
      <c r="AH22" s="9418">
        <f t="shared" si="18"/>
      </c>
      <c r="AI22" s="9428"/>
      <c r="AJ22" s="9420"/>
      <c r="AK22" s="9420"/>
      <c r="AL22" s="9419"/>
      <c r="AM22" s="9420"/>
      <c r="AN22" s="9420"/>
    </row>
    <row customHeight="true" hidden="true" ht="18" r="23">
      <c r="A23" s="9406">
        <v>21</v>
      </c>
      <c r="B23" s="9406" t="s">
        <v>11650</v>
      </c>
      <c r="C23" s="9406" t="s">
        <v>11674</v>
      </c>
      <c r="D23" s="9407">
        <v>0</v>
      </c>
      <c r="E23" s="9407">
        <v>0</v>
      </c>
      <c r="F23" s="9407"/>
      <c r="G23" s="9424">
        <f>VLOOKUP(C23,'Data Products'!$A:$B,2,0)</f>
      </c>
      <c r="H23" s="9425">
        <f t="shared" si="13"/>
      </c>
      <c r="I23" s="9410">
        <v>45415</v>
      </c>
      <c r="J23" s="9411">
        <f t="shared" si="0"/>
      </c>
      <c r="K23" s="9407">
        <v>0</v>
      </c>
      <c r="L23" s="9407">
        <v>0</v>
      </c>
      <c r="M23" s="9407">
        <v>0</v>
      </c>
      <c r="N23" s="9407">
        <v>0</v>
      </c>
      <c r="O23" s="9406" t="s">
        <v>11660</v>
      </c>
      <c r="P23" s="9407">
        <v>0</v>
      </c>
      <c r="Q23" s="9407">
        <v>0</v>
      </c>
      <c r="R23" s="9407">
        <v>0</v>
      </c>
      <c r="S23" s="9407">
        <v>0</v>
      </c>
      <c r="T23" s="9407">
        <v>0</v>
      </c>
      <c r="U23" s="9407">
        <v>0</v>
      </c>
      <c r="V23" s="9407">
        <v>0</v>
      </c>
      <c r="W23" s="9407">
        <v>0</v>
      </c>
      <c r="X23" s="9407">
        <v>0</v>
      </c>
      <c r="Y23" s="9407">
        <v>0</v>
      </c>
      <c r="Z23" s="9407">
        <v>0</v>
      </c>
      <c r="AA23" s="9407">
        <v>0</v>
      </c>
      <c r="AB23" s="9412">
        <f t="shared" si="5"/>
      </c>
      <c r="AC23" s="9426">
        <f t="shared" si="8"/>
      </c>
      <c r="AD23" s="9414">
        <f t="shared" si="16"/>
      </c>
      <c r="AE23" s="9427">
        <f t="shared" si="2"/>
      </c>
      <c r="AF23" s="9416">
        <f>VLOOKUP(C23,'Data Products'!$A:$J,10,0)</f>
      </c>
      <c r="AG23" s="9417">
        <f t="shared" si="10"/>
      </c>
      <c r="AH23" s="9418">
        <f t="shared" si="18"/>
      </c>
      <c r="AI23" s="9419" t="s">
        <v>11675</v>
      </c>
      <c r="AJ23" s="9420"/>
      <c r="AK23" s="9420"/>
      <c r="AL23" s="9407"/>
      <c r="AM23" s="9420"/>
      <c r="AN23" s="9420"/>
    </row>
    <row customHeight="true" hidden="true" ht="18" r="24">
      <c r="A24" s="9406">
        <v>22</v>
      </c>
      <c r="B24" s="9406" t="s">
        <v>11676</v>
      </c>
      <c r="C24" s="9406" t="s">
        <v>11677</v>
      </c>
      <c r="D24" s="9407">
        <v>0</v>
      </c>
      <c r="E24" s="9407">
        <v>0</v>
      </c>
      <c r="F24" s="9407"/>
      <c r="G24" s="9424">
        <f>VLOOKUP(C24,'Data Products'!$A:$B,2,0)</f>
      </c>
      <c r="H24" s="9425">
        <f t="shared" si="13"/>
      </c>
      <c r="I24" s="9410">
        <v>45436</v>
      </c>
      <c r="J24" s="9411">
        <f t="shared" si="0"/>
      </c>
      <c r="K24" s="9407">
        <v>0</v>
      </c>
      <c r="L24" s="9407">
        <v>0</v>
      </c>
      <c r="M24" s="9407">
        <v>0</v>
      </c>
      <c r="N24" s="9407">
        <v>0</v>
      </c>
      <c r="O24" s="9406" t="s">
        <v>11660</v>
      </c>
      <c r="P24" s="9407">
        <v>0</v>
      </c>
      <c r="Q24" s="9407">
        <v>0</v>
      </c>
      <c r="R24" s="9407">
        <v>0</v>
      </c>
      <c r="S24" s="9407">
        <v>0</v>
      </c>
      <c r="T24" s="9407">
        <v>0</v>
      </c>
      <c r="U24" s="9407">
        <v>0</v>
      </c>
      <c r="V24" s="9407">
        <v>0</v>
      </c>
      <c r="W24" s="9407">
        <v>0</v>
      </c>
      <c r="X24" s="9407">
        <v>0</v>
      </c>
      <c r="Y24" s="9407">
        <v>0</v>
      </c>
      <c r="Z24" s="9407">
        <v>0</v>
      </c>
      <c r="AA24" s="9407">
        <v>0</v>
      </c>
      <c r="AB24" s="9412">
        <f t="shared" si="5"/>
      </c>
      <c r="AC24" s="9422">
        <f t="shared" si="8"/>
      </c>
      <c r="AD24" s="9414">
        <f t="shared" si="16"/>
      </c>
      <c r="AE24" s="9423">
        <f t="shared" si="2"/>
      </c>
      <c r="AF24" s="9416">
        <f>VLOOKUP(C24,'Data Products'!$A:$J,10,0)</f>
      </c>
      <c r="AG24" s="9417">
        <f t="shared" si="10"/>
      </c>
      <c r="AH24" s="9418">
        <f t="shared" si="18"/>
      </c>
      <c r="AI24" s="9419"/>
      <c r="AJ24" s="9420"/>
      <c r="AK24" s="9420"/>
      <c r="AL24" s="9419"/>
      <c r="AM24" s="9420"/>
      <c r="AN24" s="9420"/>
    </row>
    <row customHeight="true" hidden="true" ht="18" r="25">
      <c r="A25" s="9406">
        <v>23</v>
      </c>
      <c r="B25" s="9406" t="s">
        <v>11650</v>
      </c>
      <c r="C25" s="9406" t="s">
        <v>11678</v>
      </c>
      <c r="D25" s="9407">
        <v>0</v>
      </c>
      <c r="E25" s="9407">
        <v>0</v>
      </c>
      <c r="F25" s="9407"/>
      <c r="G25" s="9424">
        <f>VLOOKUP(C25,'Data Products'!$A:$B,2,0)</f>
      </c>
      <c r="H25" s="9425">
        <f t="shared" si="13"/>
      </c>
      <c r="I25" s="9410">
        <v>45649</v>
      </c>
      <c r="J25" s="9411">
        <f t="shared" si="0"/>
      </c>
      <c r="K25" s="9407">
        <v>0</v>
      </c>
      <c r="L25" s="9407">
        <v>0</v>
      </c>
      <c r="M25" s="9407">
        <v>1000</v>
      </c>
      <c r="N25" s="9407">
        <v>2000</v>
      </c>
      <c r="O25" s="9406" t="s">
        <v>11679</v>
      </c>
      <c r="P25" s="9407">
        <v>0</v>
      </c>
      <c r="Q25" s="9407">
        <v>0</v>
      </c>
      <c r="R25" s="9421">
        <v>0</v>
      </c>
      <c r="S25" s="9407">
        <v>0</v>
      </c>
      <c r="T25" s="9407">
        <v>0</v>
      </c>
      <c r="U25" s="9407">
        <v>0</v>
      </c>
      <c r="V25" s="9407">
        <v>0</v>
      </c>
      <c r="W25" s="9407">
        <v>0</v>
      </c>
      <c r="X25" s="9407">
        <v>0</v>
      </c>
      <c r="Y25" s="9407">
        <v>0</v>
      </c>
      <c r="Z25" s="9407">
        <v>0</v>
      </c>
      <c r="AA25" s="9407">
        <v>0</v>
      </c>
      <c r="AB25" s="9412">
        <f t="shared" si="5"/>
      </c>
      <c r="AC25" s="9422">
        <f t="shared" si="8"/>
      </c>
      <c r="AD25" s="9414">
        <f t="shared" si="16"/>
      </c>
      <c r="AE25" s="9423">
        <f t="shared" si="2"/>
      </c>
      <c r="AF25" s="9416">
        <f>VLOOKUP(C25,'Data Products'!$A:$J,10,0)</f>
      </c>
      <c r="AG25" s="9417">
        <f t="shared" si="10"/>
      </c>
      <c r="AH25" s="9418">
        <f t="shared" si="18"/>
      </c>
      <c r="AI25" s="9419"/>
      <c r="AJ25" s="9420"/>
      <c r="AK25" s="9420"/>
      <c r="AL25" s="9419"/>
      <c r="AM25" s="9420"/>
      <c r="AN25" s="9420"/>
    </row>
    <row customHeight="true" hidden="true" ht="18" r="26">
      <c r="A26" s="9406">
        <v>24</v>
      </c>
      <c r="B26" s="9406" t="s">
        <v>11650</v>
      </c>
      <c r="C26" s="9406" t="s">
        <v>11680</v>
      </c>
      <c r="D26" s="9407">
        <v>0</v>
      </c>
      <c r="E26" s="9407">
        <v>0</v>
      </c>
      <c r="F26" s="9407"/>
      <c r="G26" s="9424">
        <f>VLOOKUP(C26,'Data Products'!$A:$B,2,0)</f>
      </c>
      <c r="H26" s="9425">
        <f t="shared" si="13"/>
      </c>
      <c r="I26" s="9410">
        <v>45415</v>
      </c>
      <c r="J26" s="9411">
        <f t="shared" si="0"/>
      </c>
      <c r="K26" s="9407">
        <v>0</v>
      </c>
      <c r="L26" s="9407">
        <v>0</v>
      </c>
      <c r="M26" s="9407">
        <v>0</v>
      </c>
      <c r="N26" s="9407">
        <v>0</v>
      </c>
      <c r="O26" s="9406" t="s">
        <v>11679</v>
      </c>
      <c r="P26" s="9407">
        <v>0</v>
      </c>
      <c r="Q26" s="9407">
        <v>0</v>
      </c>
      <c r="R26" s="9407">
        <v>0</v>
      </c>
      <c r="S26" s="9407">
        <v>0</v>
      </c>
      <c r="T26" s="9407">
        <v>0</v>
      </c>
      <c r="U26" s="9407">
        <v>0</v>
      </c>
      <c r="V26" s="9407">
        <v>0</v>
      </c>
      <c r="W26" s="9407">
        <v>0</v>
      </c>
      <c r="X26" s="9407">
        <v>0</v>
      </c>
      <c r="Y26" s="9407">
        <v>0</v>
      </c>
      <c r="Z26" s="9407">
        <v>0</v>
      </c>
      <c r="AA26" s="9407">
        <v>0</v>
      </c>
      <c r="AB26" s="9412">
        <f t="shared" si="5"/>
      </c>
      <c r="AC26" s="9422">
        <f t="shared" si="8"/>
      </c>
      <c r="AD26" s="9414">
        <f t="shared" si="16"/>
      </c>
      <c r="AE26" s="9423">
        <f t="shared" si="2"/>
      </c>
      <c r="AF26" s="9416">
        <f>VLOOKUP(C26,'Data Products'!$A:$J,10,0)</f>
      </c>
      <c r="AG26" s="9417">
        <f t="shared" si="10"/>
      </c>
      <c r="AH26" s="9418">
        <f t="shared" si="18"/>
      </c>
      <c r="AI26" s="9419"/>
      <c r="AJ26" s="9419"/>
      <c r="AK26" s="9420"/>
      <c r="AL26" s="9419"/>
      <c r="AM26" s="9420"/>
      <c r="AN26" s="9420"/>
    </row>
    <row r="27">
      <c r="A27" s="9406">
        <v>25</v>
      </c>
      <c r="B27" s="9406" t="s">
        <v>11647</v>
      </c>
      <c r="C27" s="9406" t="s">
        <v>11681</v>
      </c>
      <c r="D27" s="9407">
        <v>2748</v>
      </c>
      <c r="E27" s="9407">
        <v>2693</v>
      </c>
      <c r="F27" s="9407"/>
      <c r="G27" s="9408">
        <f>VLOOKUP(C27,'Data Products'!$A:$B,2,0)</f>
      </c>
      <c r="H27" s="9409">
        <f t="shared" si="13"/>
      </c>
      <c r="I27" s="9410">
        <v>45454</v>
      </c>
      <c r="J27" s="9411">
        <f t="shared" si="0"/>
      </c>
      <c r="K27" s="9407">
        <v>380</v>
      </c>
      <c r="L27" s="9407">
        <v>605</v>
      </c>
      <c r="M27" s="9407">
        <v>0</v>
      </c>
      <c r="N27" s="9407">
        <v>0</v>
      </c>
      <c r="O27" s="9406" t="s">
        <v>11679</v>
      </c>
      <c r="P27" s="9407">
        <v>0</v>
      </c>
      <c r="Q27" s="9407">
        <v>0</v>
      </c>
      <c r="R27" s="9407">
        <v>1345</v>
      </c>
      <c r="S27" s="9407">
        <v>1291</v>
      </c>
      <c r="T27" s="9407">
        <v>1353</v>
      </c>
      <c r="U27" s="9407">
        <v>1352</v>
      </c>
      <c r="V27" s="9407">
        <v>0</v>
      </c>
      <c r="W27" s="9407">
        <v>0</v>
      </c>
      <c r="X27" s="9407">
        <v>50</v>
      </c>
      <c r="Y27" s="9407">
        <v>50</v>
      </c>
      <c r="Z27" s="9407">
        <v>0</v>
      </c>
      <c r="AA27" s="9407">
        <v>0</v>
      </c>
      <c r="AB27" s="9412">
        <f t="shared" si="5"/>
      </c>
      <c r="AC27" s="9426">
        <f t="shared" si="8"/>
      </c>
      <c r="AD27" s="9414">
        <f t="shared" si="16"/>
      </c>
      <c r="AE27" s="9427">
        <f t="shared" si="2"/>
      </c>
      <c r="AF27" s="9416">
        <f>VLOOKUP(C27,'Data Products'!$A:$J,10,0)</f>
      </c>
      <c r="AG27" s="9417">
        <f t="shared" si="10"/>
      </c>
      <c r="AH27" s="9418">
        <f t="shared" si="18"/>
      </c>
      <c r="AI27" s="9428"/>
      <c r="AJ27" s="9419"/>
      <c r="AK27" s="9420"/>
      <c r="AL27" s="9419"/>
      <c r="AM27" s="9420"/>
      <c r="AN27" s="9420"/>
    </row>
    <row r="28">
      <c r="A28" s="9406">
        <v>26</v>
      </c>
      <c r="B28" s="9406" t="s">
        <v>11647</v>
      </c>
      <c r="C28" s="9406" t="s">
        <v>11682</v>
      </c>
      <c r="D28" s="9407">
        <v>3768</v>
      </c>
      <c r="E28" s="9407">
        <v>3754</v>
      </c>
      <c r="F28" s="9407"/>
      <c r="G28" s="9408">
        <f>VLOOKUP(C28,'Data Products'!$A:$B,2,0)</f>
      </c>
      <c r="H28" s="9409">
        <f t="shared" si="13"/>
      </c>
      <c r="I28" s="9410">
        <v>45974</v>
      </c>
      <c r="J28" s="9411">
        <f t="shared" si="0"/>
      </c>
      <c r="K28" s="9407">
        <v>124</v>
      </c>
      <c r="L28" s="9407">
        <v>276</v>
      </c>
      <c r="M28" s="9407">
        <v>500</v>
      </c>
      <c r="N28" s="9407">
        <v>1000</v>
      </c>
      <c r="O28" s="9406" t="s">
        <v>11679</v>
      </c>
      <c r="P28" s="9407">
        <v>1000</v>
      </c>
      <c r="Q28" s="9407">
        <v>1000</v>
      </c>
      <c r="R28" s="9407">
        <v>865</v>
      </c>
      <c r="S28" s="9407">
        <v>861</v>
      </c>
      <c r="T28" s="9407">
        <v>1807</v>
      </c>
      <c r="U28" s="9407">
        <v>1802</v>
      </c>
      <c r="V28" s="9407">
        <v>18</v>
      </c>
      <c r="W28" s="9407">
        <v>13</v>
      </c>
      <c r="X28" s="9407">
        <v>78</v>
      </c>
      <c r="Y28" s="9407">
        <v>78</v>
      </c>
      <c r="Z28" s="9407">
        <v>0</v>
      </c>
      <c r="AA28" s="9407">
        <v>0</v>
      </c>
      <c r="AB28" s="9412">
        <f t="shared" si="5"/>
      </c>
      <c r="AC28" s="9413">
        <f t="shared" si="8"/>
      </c>
      <c r="AD28" s="9414">
        <f t="shared" si="16"/>
      </c>
      <c r="AE28" s="9415">
        <f t="shared" si="2"/>
      </c>
      <c r="AF28" s="9416">
        <f>VLOOKUP(C28,'Data Products'!$A:$J,10,0)</f>
      </c>
      <c r="AG28" s="9417">
        <f t="shared" si="10"/>
      </c>
      <c r="AH28" s="9418">
        <f t="shared" si="18"/>
      </c>
      <c r="AI28" s="9419"/>
      <c r="AJ28" s="9419"/>
      <c r="AK28" s="9420"/>
      <c r="AL28" s="9419"/>
      <c r="AM28" s="9420"/>
      <c r="AN28" s="9420"/>
    </row>
    <row r="29">
      <c r="A29" s="9406">
        <v>27</v>
      </c>
      <c r="B29" s="9430" t="s">
        <v>11650</v>
      </c>
      <c r="C29" s="9406" t="s">
        <v>11683</v>
      </c>
      <c r="D29" s="9407">
        <v>0</v>
      </c>
      <c r="E29" s="9407">
        <v>0</v>
      </c>
      <c r="F29" s="9407"/>
      <c r="G29" s="9408">
        <f>VLOOKUP(C29,'Data Products'!$A:$B,2,0)</f>
      </c>
      <c r="H29" s="9409">
        <f t="shared" si="13"/>
      </c>
      <c r="I29" s="9410">
        <v>45827</v>
      </c>
      <c r="J29" s="9411">
        <f t="shared" si="0"/>
      </c>
      <c r="K29" s="9407">
        <v>23</v>
      </c>
      <c r="L29" s="9407">
        <v>179</v>
      </c>
      <c r="M29" s="9407">
        <v>0</v>
      </c>
      <c r="N29" s="9407">
        <v>0</v>
      </c>
      <c r="O29" s="9406" t="s">
        <v>11679</v>
      </c>
      <c r="P29" s="9407">
        <v>0</v>
      </c>
      <c r="Q29" s="9407">
        <v>0</v>
      </c>
      <c r="R29" s="9407">
        <v>0</v>
      </c>
      <c r="S29" s="9407">
        <v>0</v>
      </c>
      <c r="T29" s="9407">
        <v>0</v>
      </c>
      <c r="U29" s="9407">
        <v>0</v>
      </c>
      <c r="V29" s="9407">
        <v>0</v>
      </c>
      <c r="W29" s="9407">
        <v>0</v>
      </c>
      <c r="X29" s="9407">
        <v>0</v>
      </c>
      <c r="Y29" s="9407">
        <v>0</v>
      </c>
      <c r="Z29" s="9407">
        <v>0</v>
      </c>
      <c r="AA29" s="9407">
        <v>0</v>
      </c>
      <c r="AB29" s="9412">
        <f t="shared" si="5"/>
      </c>
      <c r="AC29" s="9431">
        <f t="shared" si="8"/>
      </c>
      <c r="AD29" s="9414">
        <f t="shared" si="16"/>
      </c>
      <c r="AE29" s="9432">
        <f t="shared" si="2"/>
      </c>
      <c r="AF29" s="9416">
        <f>VLOOKUP(C29,'Data Products'!$A:$J,10,0)</f>
      </c>
      <c r="AG29" s="9417">
        <f t="shared" si="10"/>
      </c>
      <c r="AH29" s="9418">
        <f t="shared" si="18"/>
      </c>
      <c r="AI29" s="9419" t="s">
        <v>11684</v>
      </c>
      <c r="AJ29" s="9419"/>
      <c r="AK29" s="9420"/>
      <c r="AL29" s="9419"/>
      <c r="AM29" s="9420"/>
      <c r="AN29" s="9420"/>
    </row>
    <row r="30">
      <c r="A30" s="9406">
        <v>28</v>
      </c>
      <c r="B30" s="9406" t="s">
        <v>11647</v>
      </c>
      <c r="C30" s="9406" t="s">
        <v>11685</v>
      </c>
      <c r="D30" s="9407">
        <v>4560</v>
      </c>
      <c r="E30" s="9407">
        <v>4558</v>
      </c>
      <c r="F30" s="9407"/>
      <c r="G30" s="9408">
        <f>VLOOKUP(C30,'Data Products'!$A:$B,2,0)</f>
      </c>
      <c r="H30" s="9409">
        <f t="shared" si="13"/>
      </c>
      <c r="I30" s="9410">
        <v>45590</v>
      </c>
      <c r="J30" s="9411">
        <f t="shared" si="0"/>
      </c>
      <c r="K30" s="9407">
        <v>13</v>
      </c>
      <c r="L30" s="9407">
        <v>4032</v>
      </c>
      <c r="M30" s="9407">
        <v>0</v>
      </c>
      <c r="N30" s="9407">
        <v>0</v>
      </c>
      <c r="O30" s="9406" t="s">
        <v>11679</v>
      </c>
      <c r="P30" s="9407">
        <v>2500</v>
      </c>
      <c r="Q30" s="9407">
        <v>2500</v>
      </c>
      <c r="R30" s="9407">
        <v>868</v>
      </c>
      <c r="S30" s="9407">
        <v>866</v>
      </c>
      <c r="T30" s="9407">
        <v>1192</v>
      </c>
      <c r="U30" s="9407">
        <v>1192</v>
      </c>
      <c r="V30" s="9407">
        <v>0</v>
      </c>
      <c r="W30" s="9407">
        <v>0</v>
      </c>
      <c r="X30" s="9407">
        <v>0</v>
      </c>
      <c r="Y30" s="9407">
        <v>0</v>
      </c>
      <c r="Z30" s="9407">
        <v>0</v>
      </c>
      <c r="AA30" s="9407">
        <v>0</v>
      </c>
      <c r="AB30" s="9412">
        <f t="shared" si="5"/>
      </c>
      <c r="AC30" s="9422">
        <f t="shared" si="8"/>
      </c>
      <c r="AD30" s="9414">
        <f t="shared" si="16"/>
      </c>
      <c r="AE30" s="9423">
        <f t="shared" si="2"/>
      </c>
      <c r="AF30" s="9416">
        <f>VLOOKUP(C30,'Data Products'!$A:$J,10,0)</f>
      </c>
      <c r="AG30" s="9417">
        <f t="shared" si="10"/>
      </c>
      <c r="AH30" s="9418">
        <f t="shared" si="18"/>
      </c>
      <c r="AI30" s="9419"/>
      <c r="AJ30" s="9419"/>
      <c r="AK30" s="9420"/>
      <c r="AL30" s="9419"/>
      <c r="AM30" s="9420"/>
      <c r="AN30" s="9420"/>
    </row>
    <row customHeight="true" hidden="true" ht="18" r="31">
      <c r="A31" s="9406">
        <v>29</v>
      </c>
      <c r="B31" s="9406" t="s">
        <v>11650</v>
      </c>
      <c r="C31" s="9406" t="s">
        <v>11686</v>
      </c>
      <c r="D31" s="9407">
        <v>0</v>
      </c>
      <c r="E31" s="9407">
        <v>0</v>
      </c>
      <c r="F31" s="9407"/>
      <c r="G31" s="9424">
        <f>VLOOKUP(C31,'Data Products'!$A:$B,2,0)</f>
      </c>
      <c r="H31" s="9425">
        <f t="shared" si="13"/>
      </c>
      <c r="I31" s="9410">
        <v>45513</v>
      </c>
      <c r="J31" s="9411">
        <f t="shared" si="0"/>
      </c>
      <c r="K31" s="9407">
        <v>0</v>
      </c>
      <c r="L31" s="9407">
        <v>0</v>
      </c>
      <c r="M31" s="9407">
        <v>100</v>
      </c>
      <c r="N31" s="9407">
        <v>150</v>
      </c>
      <c r="O31" s="9406" t="s">
        <v>11687</v>
      </c>
      <c r="P31" s="9407">
        <v>0</v>
      </c>
      <c r="Q31" s="9407">
        <v>0</v>
      </c>
      <c r="R31" s="9407">
        <v>0</v>
      </c>
      <c r="S31" s="9407">
        <v>0</v>
      </c>
      <c r="T31" s="9407">
        <v>0</v>
      </c>
      <c r="U31" s="9407">
        <v>0</v>
      </c>
      <c r="V31" s="9407">
        <v>0</v>
      </c>
      <c r="W31" s="9407">
        <v>0</v>
      </c>
      <c r="X31" s="9407">
        <v>0</v>
      </c>
      <c r="Y31" s="9407">
        <v>0</v>
      </c>
      <c r="Z31" s="9407">
        <v>0</v>
      </c>
      <c r="AA31" s="9407">
        <v>0</v>
      </c>
      <c r="AB31" s="9412">
        <f t="shared" si="5"/>
      </c>
      <c r="AC31" s="9422">
        <f t="shared" si="8"/>
      </c>
      <c r="AD31" s="9414">
        <f t="shared" si="16"/>
      </c>
      <c r="AE31" s="9423">
        <f t="shared" si="2"/>
      </c>
      <c r="AF31" s="9416">
        <f>VLOOKUP(C31,'Data Products'!$A:$J,10,0)</f>
      </c>
      <c r="AG31" s="9417">
        <f t="shared" si="10"/>
      </c>
      <c r="AH31" s="9418">
        <f t="shared" si="18"/>
      </c>
      <c r="AI31" s="9428"/>
      <c r="AJ31" s="9419"/>
      <c r="AK31" s="9420"/>
      <c r="AL31" s="9419"/>
      <c r="AM31" s="9420"/>
      <c r="AN31" s="9420"/>
    </row>
    <row customHeight="true" hidden="true" ht="18" r="32">
      <c r="A32" s="9406">
        <v>30</v>
      </c>
      <c r="B32" s="9406" t="s">
        <v>11676</v>
      </c>
      <c r="C32" s="9406" t="s">
        <v>11688</v>
      </c>
      <c r="D32" s="9407">
        <v>0</v>
      </c>
      <c r="E32" s="9407">
        <v>0</v>
      </c>
      <c r="F32" s="9407"/>
      <c r="G32" s="9424">
        <f>VLOOKUP(C32,'Data Products'!$A:$B,2,0)</f>
      </c>
      <c r="H32" s="9425">
        <f t="shared" si="13"/>
      </c>
      <c r="I32" s="9410">
        <v>45513</v>
      </c>
      <c r="J32" s="9411">
        <f t="shared" si="0"/>
      </c>
      <c r="K32" s="9407">
        <v>0</v>
      </c>
      <c r="L32" s="9407">
        <v>0</v>
      </c>
      <c r="M32" s="9407">
        <v>0</v>
      </c>
      <c r="N32" s="9407">
        <v>0</v>
      </c>
      <c r="O32" s="9406" t="s">
        <v>11687</v>
      </c>
      <c r="P32" s="9407">
        <v>0</v>
      </c>
      <c r="Q32" s="9407">
        <v>0</v>
      </c>
      <c r="R32" s="9407">
        <v>0</v>
      </c>
      <c r="S32" s="9407">
        <v>0</v>
      </c>
      <c r="T32" s="9407">
        <v>0</v>
      </c>
      <c r="U32" s="9407">
        <v>0</v>
      </c>
      <c r="V32" s="9407">
        <v>0</v>
      </c>
      <c r="W32" s="9407">
        <v>0</v>
      </c>
      <c r="X32" s="9407">
        <v>0</v>
      </c>
      <c r="Y32" s="9407">
        <v>0</v>
      </c>
      <c r="Z32" s="9407">
        <v>0</v>
      </c>
      <c r="AA32" s="9407">
        <v>0</v>
      </c>
      <c r="AB32" s="9412">
        <f t="shared" si="5"/>
      </c>
      <c r="AC32" s="9422">
        <f t="shared" si="8"/>
      </c>
      <c r="AD32" s="9414">
        <f t="shared" si="16"/>
      </c>
      <c r="AE32" s="9423">
        <f t="shared" si="2"/>
      </c>
      <c r="AF32" s="9416">
        <f>VLOOKUP(C32,'Data Products'!$A:$J,10,0)</f>
      </c>
      <c r="AG32" s="9417">
        <f t="shared" si="10"/>
      </c>
      <c r="AH32" s="9418">
        <f t="shared" si="18"/>
      </c>
      <c r="AI32" s="9419"/>
      <c r="AJ32" s="9419"/>
      <c r="AK32" s="9420"/>
      <c r="AL32" s="9433"/>
      <c r="AM32" s="9420"/>
      <c r="AN32" s="9420"/>
    </row>
    <row customHeight="true" hidden="true" ht="18" r="33">
      <c r="A33" s="9406">
        <v>31</v>
      </c>
      <c r="B33" s="9406" t="s">
        <v>11650</v>
      </c>
      <c r="C33" s="9406" t="s">
        <v>11689</v>
      </c>
      <c r="D33" s="9407">
        <v>0</v>
      </c>
      <c r="E33" s="9407">
        <v>0</v>
      </c>
      <c r="F33" s="9407"/>
      <c r="G33" s="9424">
        <f>VLOOKUP(C33,'Data Products'!$A:$B,2,0)</f>
      </c>
      <c r="H33" s="9425">
        <f t="shared" si="13"/>
      </c>
      <c r="I33" s="9410">
        <v>45841</v>
      </c>
      <c r="J33" s="9411">
        <f t="shared" si="0"/>
      </c>
      <c r="K33" s="9407">
        <v>0</v>
      </c>
      <c r="L33" s="9407">
        <v>0</v>
      </c>
      <c r="M33" s="9407">
        <v>0</v>
      </c>
      <c r="N33" s="9407">
        <v>0</v>
      </c>
      <c r="O33" s="9406" t="s">
        <v>11690</v>
      </c>
      <c r="P33" s="9407">
        <v>0</v>
      </c>
      <c r="Q33" s="9407">
        <v>0</v>
      </c>
      <c r="R33" s="9407">
        <v>0</v>
      </c>
      <c r="S33" s="9407">
        <v>0</v>
      </c>
      <c r="T33" s="9407">
        <v>0</v>
      </c>
      <c r="U33" s="9407">
        <v>0</v>
      </c>
      <c r="V33" s="9407">
        <v>0</v>
      </c>
      <c r="W33" s="9407">
        <v>0</v>
      </c>
      <c r="X33" s="9407">
        <v>0</v>
      </c>
      <c r="Y33" s="9407">
        <v>0</v>
      </c>
      <c r="Z33" s="9407">
        <v>0</v>
      </c>
      <c r="AA33" s="9407">
        <v>0</v>
      </c>
      <c r="AB33" s="9412">
        <f t="shared" si="5"/>
      </c>
      <c r="AC33" s="9426">
        <f t="shared" si="8"/>
      </c>
      <c r="AD33" s="9414">
        <f t="shared" si="16"/>
      </c>
      <c r="AE33" s="9427">
        <f t="shared" si="2"/>
      </c>
      <c r="AF33" s="9416">
        <f>VLOOKUP(C33,'Data Products'!$A:$J,10,0)</f>
      </c>
      <c r="AG33" s="9417">
        <f t="shared" si="10"/>
      </c>
      <c r="AH33" s="9418">
        <f t="shared" si="18"/>
      </c>
      <c r="AI33" s="9419" t="s">
        <v>11691</v>
      </c>
      <c r="AJ33" s="9419"/>
      <c r="AK33" s="9420"/>
      <c r="AL33" s="9433"/>
      <c r="AM33" s="9420"/>
      <c r="AN33" s="9420"/>
    </row>
    <row customHeight="true" hidden="true" ht="18" r="34">
      <c r="A34" s="9406">
        <v>32</v>
      </c>
      <c r="B34" s="9406" t="s">
        <v>11650</v>
      </c>
      <c r="C34" s="9406" t="s">
        <v>11692</v>
      </c>
      <c r="D34" s="9407">
        <v>0</v>
      </c>
      <c r="E34" s="9407">
        <v>0</v>
      </c>
      <c r="F34" s="9407"/>
      <c r="G34" s="9424">
        <f>VLOOKUP(C34,'Data Products'!$A:$B,2,0)</f>
      </c>
      <c r="H34" s="9425">
        <f t="shared" si="13"/>
      </c>
      <c r="I34" s="9410">
        <v>45841</v>
      </c>
      <c r="J34" s="9411">
        <f t="shared" si="0"/>
      </c>
      <c r="K34" s="9407">
        <v>0</v>
      </c>
      <c r="L34" s="9407">
        <v>0</v>
      </c>
      <c r="M34" s="9407">
        <v>0</v>
      </c>
      <c r="N34" s="9407">
        <v>0</v>
      </c>
      <c r="O34" s="9406" t="s">
        <v>11690</v>
      </c>
      <c r="P34" s="9407">
        <v>0</v>
      </c>
      <c r="Q34" s="9407">
        <v>0</v>
      </c>
      <c r="R34" s="9407">
        <v>0</v>
      </c>
      <c r="S34" s="9407">
        <v>0</v>
      </c>
      <c r="T34" s="9407">
        <v>0</v>
      </c>
      <c r="U34" s="9407">
        <v>0</v>
      </c>
      <c r="V34" s="9407">
        <v>0</v>
      </c>
      <c r="W34" s="9407">
        <v>0</v>
      </c>
      <c r="X34" s="9407">
        <v>0</v>
      </c>
      <c r="Y34" s="9407">
        <v>0</v>
      </c>
      <c r="Z34" s="9407">
        <v>0</v>
      </c>
      <c r="AA34" s="9407">
        <v>0</v>
      </c>
      <c r="AB34" s="9412">
        <f t="shared" si="5"/>
      </c>
      <c r="AC34" s="9426">
        <f t="shared" si="8"/>
      </c>
      <c r="AD34" s="9414">
        <f t="shared" si="16"/>
      </c>
      <c r="AE34" s="9427">
        <f t="shared" si="2"/>
      </c>
      <c r="AF34" s="9416">
        <f>VLOOKUP(C34,'Data Products'!$A:$J,10,0)</f>
      </c>
      <c r="AG34" s="9417">
        <f t="shared" si="10"/>
      </c>
      <c r="AH34" s="9418">
        <f t="shared" si="18"/>
      </c>
      <c r="AI34" s="9419" t="s">
        <v>11691</v>
      </c>
      <c r="AJ34" s="9419"/>
      <c r="AK34" s="9420"/>
      <c r="AL34" s="9433"/>
      <c r="AM34" s="9420"/>
      <c r="AN34" s="9420"/>
    </row>
    <row r="35">
      <c r="A35" s="9406">
        <v>33</v>
      </c>
      <c r="B35" s="9406" t="s">
        <v>11647</v>
      </c>
      <c r="C35" s="9406" t="s">
        <v>11693</v>
      </c>
      <c r="D35" s="9407">
        <v>659</v>
      </c>
      <c r="E35" s="9407">
        <v>658</v>
      </c>
      <c r="F35" s="9407"/>
      <c r="G35" s="9408">
        <f>VLOOKUP(C35,'Data Products'!$A:$B,2,0)</f>
      </c>
      <c r="H35" s="9409">
        <f t="shared" si="13"/>
      </c>
      <c r="I35" s="9410">
        <v>45646</v>
      </c>
      <c r="J35" s="9411">
        <f t="shared" si="0"/>
      </c>
      <c r="K35" s="9407">
        <v>11</v>
      </c>
      <c r="L35" s="9407">
        <v>15</v>
      </c>
      <c r="M35" s="9407">
        <v>100</v>
      </c>
      <c r="N35" s="9407">
        <v>200</v>
      </c>
      <c r="O35" s="9406" t="s">
        <v>11694</v>
      </c>
      <c r="P35" s="9407">
        <v>0</v>
      </c>
      <c r="Q35" s="9407">
        <v>0</v>
      </c>
      <c r="R35" s="9407">
        <v>284</v>
      </c>
      <c r="S35" s="9407">
        <v>283</v>
      </c>
      <c r="T35" s="9407">
        <v>367</v>
      </c>
      <c r="U35" s="9407">
        <v>367</v>
      </c>
      <c r="V35" s="9407">
        <v>0</v>
      </c>
      <c r="W35" s="9407">
        <v>0</v>
      </c>
      <c r="X35" s="9407">
        <v>8</v>
      </c>
      <c r="Y35" s="9407">
        <v>8</v>
      </c>
      <c r="Z35" s="9407">
        <v>0</v>
      </c>
      <c r="AA35" s="9407">
        <v>0</v>
      </c>
      <c r="AB35" s="9412">
        <f t="shared" si="5"/>
      </c>
      <c r="AC35" s="9413">
        <f t="shared" si="8"/>
      </c>
      <c r="AD35" s="9414">
        <f t="shared" si="16"/>
      </c>
      <c r="AE35" s="9415">
        <f t="shared" si="2"/>
      </c>
      <c r="AF35" s="9416">
        <f>VLOOKUP(C35,'Data Products'!$A:$J,10,0)</f>
      </c>
      <c r="AG35" s="9417">
        <f t="shared" si="10"/>
      </c>
      <c r="AH35" s="9418">
        <f t="shared" si="18"/>
      </c>
      <c r="AI35" s="9434" t="s">
        <v>11695</v>
      </c>
      <c r="AJ35" s="9419"/>
      <c r="AK35" s="9420"/>
      <c r="AL35" s="9433"/>
      <c r="AM35" s="9420"/>
      <c r="AN35" s="9420"/>
    </row>
    <row customHeight="true" hidden="true" ht="18" r="36">
      <c r="A36" s="9406">
        <v>34</v>
      </c>
      <c r="B36" s="9406" t="s">
        <v>11650</v>
      </c>
      <c r="C36" s="9406" t="s">
        <v>11696</v>
      </c>
      <c r="D36" s="9407">
        <v>0</v>
      </c>
      <c r="E36" s="9407">
        <v>0</v>
      </c>
      <c r="F36" s="9407"/>
      <c r="G36" s="9408">
        <f>VLOOKUP(C36,'Data Products'!$A:$B,2,0)</f>
      </c>
      <c r="H36" s="9409">
        <f t="shared" si="13"/>
      </c>
      <c r="I36" s="9410">
        <v>45646</v>
      </c>
      <c r="J36" s="9411">
        <f t="shared" si="0"/>
      </c>
      <c r="K36" s="9407">
        <v>0</v>
      </c>
      <c r="L36" s="9407">
        <v>0</v>
      </c>
      <c r="M36" s="9407">
        <v>100</v>
      </c>
      <c r="N36" s="9407">
        <v>200</v>
      </c>
      <c r="O36" s="9406" t="s">
        <v>11694</v>
      </c>
      <c r="P36" s="9407">
        <v>0</v>
      </c>
      <c r="Q36" s="9407">
        <v>0</v>
      </c>
      <c r="R36" s="9407">
        <v>0</v>
      </c>
      <c r="S36" s="9407">
        <v>0</v>
      </c>
      <c r="T36" s="9407">
        <v>0</v>
      </c>
      <c r="U36" s="9407">
        <v>0</v>
      </c>
      <c r="V36" s="9407">
        <v>0</v>
      </c>
      <c r="W36" s="9407">
        <v>0</v>
      </c>
      <c r="X36" s="9407">
        <v>0</v>
      </c>
      <c r="Y36" s="9407">
        <v>0</v>
      </c>
      <c r="Z36" s="9407">
        <v>0</v>
      </c>
      <c r="AA36" s="9407">
        <v>0</v>
      </c>
      <c r="AB36" s="9412">
        <f t="shared" si="5"/>
      </c>
      <c r="AC36" s="9422">
        <f t="shared" si="8"/>
      </c>
      <c r="AD36" s="9414">
        <f t="shared" si="16"/>
      </c>
      <c r="AE36" s="9423">
        <f t="shared" si="2"/>
      </c>
      <c r="AF36" s="9416">
        <f>VLOOKUP(C36,'Data Products'!$A:$J,10,0)</f>
      </c>
      <c r="AG36" s="9417">
        <f t="shared" si="10"/>
      </c>
      <c r="AH36" s="9418">
        <f t="shared" si="18"/>
      </c>
      <c r="AI36" s="9419"/>
      <c r="AJ36" s="9419"/>
      <c r="AK36" s="9420"/>
      <c r="AL36" s="9433"/>
      <c r="AM36" s="9420"/>
      <c r="AN36" s="9420"/>
    </row>
    <row r="37">
      <c r="A37" s="9406">
        <v>35</v>
      </c>
      <c r="B37" s="9406" t="s">
        <v>11647</v>
      </c>
      <c r="C37" s="9406" t="s">
        <v>11697</v>
      </c>
      <c r="D37" s="9407">
        <v>1660</v>
      </c>
      <c r="E37" s="9407">
        <v>1652</v>
      </c>
      <c r="F37" s="9407"/>
      <c r="G37" s="9408">
        <f>VLOOKUP(C37,'Data Products'!$A:$B,2,0)</f>
      </c>
      <c r="H37" s="9409">
        <f t="shared" si="13"/>
      </c>
      <c r="I37" s="9410">
        <v>45681</v>
      </c>
      <c r="J37" s="9411">
        <f t="shared" si="0"/>
      </c>
      <c r="K37" s="9407">
        <v>56</v>
      </c>
      <c r="L37" s="9407">
        <v>102</v>
      </c>
      <c r="M37" s="9407">
        <v>1500</v>
      </c>
      <c r="N37" s="9407">
        <v>3000</v>
      </c>
      <c r="O37" s="9406" t="s">
        <v>11698</v>
      </c>
      <c r="P37" s="9407">
        <v>0</v>
      </c>
      <c r="Q37" s="9407">
        <v>0</v>
      </c>
      <c r="R37" s="9407">
        <v>785</v>
      </c>
      <c r="S37" s="9407">
        <v>782</v>
      </c>
      <c r="T37" s="9407">
        <v>824</v>
      </c>
      <c r="U37" s="9407">
        <v>819</v>
      </c>
      <c r="V37" s="9407">
        <v>8</v>
      </c>
      <c r="W37" s="9407">
        <v>8</v>
      </c>
      <c r="X37" s="9407">
        <v>43</v>
      </c>
      <c r="Y37" s="9407">
        <v>43</v>
      </c>
      <c r="Z37" s="9407">
        <v>0</v>
      </c>
      <c r="AA37" s="9407">
        <v>0</v>
      </c>
      <c r="AB37" s="9412">
        <f t="shared" si="5"/>
      </c>
      <c r="AC37" s="9413">
        <f t="shared" si="8"/>
      </c>
      <c r="AD37" s="9414">
        <f t="shared" si="16"/>
      </c>
      <c r="AE37" s="9415">
        <f t="shared" si="2"/>
      </c>
      <c r="AF37" s="9416">
        <f>VLOOKUP(C37,'Data Products'!$A:$J,10,0)</f>
      </c>
      <c r="AG37" s="9417">
        <f t="shared" si="10"/>
      </c>
      <c r="AH37" s="9418">
        <f t="shared" si="18"/>
      </c>
      <c r="AI37" s="9419"/>
      <c r="AJ37" s="9435"/>
      <c r="AK37" s="9435"/>
      <c r="AL37" s="9436"/>
      <c r="AM37" s="9435"/>
      <c r="AN37" s="9435"/>
    </row>
    <row r="38">
      <c r="A38" s="9406">
        <v>36</v>
      </c>
      <c r="B38" s="9406" t="s">
        <v>11647</v>
      </c>
      <c r="C38" s="9406" t="s">
        <v>11699</v>
      </c>
      <c r="D38" s="9407">
        <v>2718</v>
      </c>
      <c r="E38" s="9407">
        <v>2718</v>
      </c>
      <c r="F38" s="9407"/>
      <c r="G38" s="9408">
        <f>VLOOKUP(C38,'Data Products'!$A:$B,2,0)</f>
      </c>
      <c r="H38" s="9409">
        <f t="shared" si="13"/>
      </c>
      <c r="I38" s="9410">
        <v>45520</v>
      </c>
      <c r="J38" s="9411">
        <f t="shared" si="0"/>
      </c>
      <c r="K38" s="9407">
        <v>35</v>
      </c>
      <c r="L38" s="9407">
        <v>47</v>
      </c>
      <c r="M38" s="9407">
        <v>150</v>
      </c>
      <c r="N38" s="9407">
        <v>300</v>
      </c>
      <c r="O38" s="9406" t="s">
        <v>11698</v>
      </c>
      <c r="P38" s="9407">
        <v>0</v>
      </c>
      <c r="Q38" s="9407">
        <v>0</v>
      </c>
      <c r="R38" s="9407">
        <v>1581</v>
      </c>
      <c r="S38" s="9407">
        <v>1581</v>
      </c>
      <c r="T38" s="9407">
        <v>1137</v>
      </c>
      <c r="U38" s="9407">
        <v>1137</v>
      </c>
      <c r="V38" s="9407">
        <v>0</v>
      </c>
      <c r="W38" s="9407">
        <v>0</v>
      </c>
      <c r="X38" s="9407">
        <v>0</v>
      </c>
      <c r="Y38" s="9407">
        <v>0</v>
      </c>
      <c r="Z38" s="9407">
        <v>0</v>
      </c>
      <c r="AA38" s="9407">
        <v>0</v>
      </c>
      <c r="AB38" s="9412">
        <f t="shared" si="5"/>
      </c>
      <c r="AC38" s="9413">
        <f t="shared" si="8"/>
      </c>
      <c r="AD38" s="9414">
        <f t="shared" si="16"/>
      </c>
      <c r="AE38" s="9415">
        <f t="shared" si="2"/>
      </c>
      <c r="AF38" s="9416">
        <f>VLOOKUP(C38,'Data Products'!$A:$J,10,0)</f>
      </c>
      <c r="AG38" s="9417">
        <f t="shared" si="10"/>
      </c>
      <c r="AH38" s="9418">
        <f t="shared" si="18"/>
      </c>
      <c r="AI38" s="9419"/>
      <c r="AJ38" s="9420"/>
      <c r="AK38" s="9420"/>
      <c r="AL38" s="9433"/>
      <c r="AM38" s="9420"/>
      <c r="AN38" s="9420"/>
    </row>
    <row r="39">
      <c r="A39" s="9406">
        <v>37</v>
      </c>
      <c r="B39" s="9406" t="s">
        <v>11700</v>
      </c>
      <c r="C39" s="9406" t="s">
        <v>11701</v>
      </c>
      <c r="D39" s="9407">
        <v>2062</v>
      </c>
      <c r="E39" s="9407">
        <v>2062</v>
      </c>
      <c r="F39" s="9407"/>
      <c r="G39" s="9408">
        <f>VLOOKUP(C39,'Data Products'!$A:$B,2,0)</f>
      </c>
      <c r="H39" s="9409">
        <f t="shared" si="13"/>
      </c>
      <c r="I39" s="9410">
        <v>45558</v>
      </c>
      <c r="J39" s="9411">
        <f t="shared" si="0"/>
      </c>
      <c r="K39" s="9407">
        <v>0</v>
      </c>
      <c r="L39" s="9407">
        <v>0</v>
      </c>
      <c r="M39" s="9407">
        <v>500</v>
      </c>
      <c r="N39" s="9407">
        <v>1000</v>
      </c>
      <c r="O39" s="9406" t="s">
        <v>11702</v>
      </c>
      <c r="P39" s="9407">
        <v>0</v>
      </c>
      <c r="Q39" s="9407">
        <v>0</v>
      </c>
      <c r="R39" s="9407">
        <v>1289</v>
      </c>
      <c r="S39" s="9407">
        <v>1289</v>
      </c>
      <c r="T39" s="9407">
        <v>773</v>
      </c>
      <c r="U39" s="9407">
        <v>773</v>
      </c>
      <c r="V39" s="9407">
        <v>0</v>
      </c>
      <c r="W39" s="9407">
        <v>0</v>
      </c>
      <c r="X39" s="9407">
        <v>0</v>
      </c>
      <c r="Y39" s="9407">
        <v>0</v>
      </c>
      <c r="Z39" s="9407">
        <v>0</v>
      </c>
      <c r="AA39" s="9407">
        <v>0</v>
      </c>
      <c r="AB39" s="9412">
        <f t="shared" si="5"/>
      </c>
      <c r="AC39" s="9422">
        <f t="shared" si="8"/>
      </c>
      <c r="AD39" s="9414">
        <f t="shared" si="16"/>
      </c>
      <c r="AE39" s="9423">
        <f t="shared" si="2"/>
      </c>
      <c r="AF39" s="9416">
        <f>VLOOKUP(C39,'Data Products'!$A:$J,10,0)</f>
      </c>
      <c r="AG39" s="9417">
        <f t="shared" si="10"/>
      </c>
      <c r="AH39" s="9418">
        <f t="shared" si="18"/>
      </c>
      <c r="AI39" s="9437" t="s">
        <v>11703</v>
      </c>
      <c r="AJ39" s="9420"/>
      <c r="AK39" s="9420"/>
      <c r="AL39" s="9433"/>
      <c r="AM39" s="9420"/>
      <c r="AN39" s="9420"/>
    </row>
    <row customHeight="true" hidden="true" ht="18" r="40">
      <c r="A40" s="9406">
        <v>38</v>
      </c>
      <c r="B40" s="9406" t="s">
        <v>11650</v>
      </c>
      <c r="C40" s="9406" t="s">
        <v>11704</v>
      </c>
      <c r="D40" s="9407">
        <v>0</v>
      </c>
      <c r="E40" s="9407">
        <v>0</v>
      </c>
      <c r="F40" s="9407"/>
      <c r="G40" s="9408">
        <f>VLOOKUP(C40,'Data Products'!$A:$B,2,0)</f>
      </c>
      <c r="H40" s="9409">
        <f t="shared" si="13"/>
      </c>
      <c r="I40" s="9410">
        <v>45630</v>
      </c>
      <c r="J40" s="9411">
        <f t="shared" si="0"/>
      </c>
      <c r="K40" s="9407">
        <v>0</v>
      </c>
      <c r="L40" s="9407">
        <v>0</v>
      </c>
      <c r="M40" s="9407">
        <v>0</v>
      </c>
      <c r="N40" s="9407">
        <v>0</v>
      </c>
      <c r="O40" s="9406" t="s">
        <v>11705</v>
      </c>
      <c r="P40" s="9407">
        <v>0</v>
      </c>
      <c r="Q40" s="9407">
        <v>0</v>
      </c>
      <c r="R40" s="9407">
        <v>0</v>
      </c>
      <c r="S40" s="9407">
        <v>0</v>
      </c>
      <c r="T40" s="9407">
        <v>0</v>
      </c>
      <c r="U40" s="9407">
        <v>0</v>
      </c>
      <c r="V40" s="9407">
        <v>0</v>
      </c>
      <c r="W40" s="9407">
        <v>0</v>
      </c>
      <c r="X40" s="9407">
        <v>0</v>
      </c>
      <c r="Y40" s="9407">
        <v>0</v>
      </c>
      <c r="Z40" s="9407">
        <v>0</v>
      </c>
      <c r="AA40" s="9407">
        <v>0</v>
      </c>
      <c r="AB40" s="9412">
        <f t="shared" si="5"/>
      </c>
      <c r="AC40" s="9422">
        <f t="shared" si="8"/>
      </c>
      <c r="AD40" s="9414">
        <f t="shared" si="16"/>
      </c>
      <c r="AE40" s="9423">
        <f t="shared" si="2"/>
      </c>
      <c r="AF40" s="9416">
        <f>VLOOKUP(C40,'Data Products'!$A:$J,10,0)</f>
      </c>
      <c r="AG40" s="9417">
        <f t="shared" si="10"/>
      </c>
      <c r="AH40" s="9418">
        <f t="shared" si="18"/>
      </c>
      <c r="AI40" s="9419"/>
      <c r="AJ40" s="9420"/>
      <c r="AK40" s="9420"/>
      <c r="AL40" s="9433"/>
      <c r="AM40" s="9420"/>
      <c r="AN40" s="9420"/>
    </row>
    <row customHeight="true" hidden="true" ht="18" r="41">
      <c r="A41" s="9406">
        <v>39</v>
      </c>
      <c r="B41" s="9406" t="s">
        <v>11650</v>
      </c>
      <c r="C41" s="9406" t="s">
        <v>11706</v>
      </c>
      <c r="D41" s="9407">
        <v>0</v>
      </c>
      <c r="E41" s="9407">
        <v>0</v>
      </c>
      <c r="F41" s="9407"/>
      <c r="G41" s="9408">
        <f>VLOOKUP(C41,'Data Products'!$A:$B,2,0)</f>
      </c>
      <c r="H41" s="9438">
        <f t="shared" si="13"/>
      </c>
      <c r="I41" s="9410">
        <v>45630</v>
      </c>
      <c r="J41" s="9411">
        <f t="shared" si="0"/>
      </c>
      <c r="K41" s="9407">
        <v>0</v>
      </c>
      <c r="L41" s="9407">
        <v>5</v>
      </c>
      <c r="M41" s="9407">
        <v>0</v>
      </c>
      <c r="N41" s="9407">
        <v>0</v>
      </c>
      <c r="O41" s="9406" t="s">
        <v>11705</v>
      </c>
      <c r="P41" s="9407">
        <v>0</v>
      </c>
      <c r="Q41" s="9407">
        <v>0</v>
      </c>
      <c r="R41" s="9407">
        <v>0</v>
      </c>
      <c r="S41" s="9407">
        <v>0</v>
      </c>
      <c r="T41" s="9407">
        <v>0</v>
      </c>
      <c r="U41" s="9407">
        <v>0</v>
      </c>
      <c r="V41" s="9407">
        <v>0</v>
      </c>
      <c r="W41" s="9407">
        <v>0</v>
      </c>
      <c r="X41" s="9407">
        <v>0</v>
      </c>
      <c r="Y41" s="9407">
        <v>0</v>
      </c>
      <c r="Z41" s="9407">
        <v>0</v>
      </c>
      <c r="AA41" s="9407">
        <v>0</v>
      </c>
      <c r="AB41" s="9412">
        <f t="shared" si="5"/>
      </c>
      <c r="AC41" s="9426">
        <f t="shared" si="8"/>
      </c>
      <c r="AD41" s="9414">
        <f t="shared" si="16"/>
      </c>
      <c r="AE41" s="9427">
        <f t="shared" si="2"/>
      </c>
      <c r="AF41" s="9416">
        <f>VLOOKUP(C41,'Data Products'!$A:$J,10,0)</f>
      </c>
      <c r="AG41" s="9417">
        <f t="shared" si="10"/>
      </c>
      <c r="AH41" s="9418">
        <f t="shared" si="18"/>
      </c>
      <c r="AI41" s="9439"/>
      <c r="AJ41" s="9440"/>
      <c r="AK41" s="9440"/>
      <c r="AL41" s="9441"/>
      <c r="AM41" s="9440"/>
      <c r="AN41" s="9440"/>
    </row>
    <row customHeight="true" hidden="true" ht="18" r="42">
      <c r="A42" s="9406">
        <v>40</v>
      </c>
      <c r="B42" s="9406" t="s">
        <v>11650</v>
      </c>
      <c r="C42" s="9406" t="s">
        <v>11707</v>
      </c>
      <c r="D42" s="9407">
        <v>0</v>
      </c>
      <c r="E42" s="9407">
        <v>0</v>
      </c>
      <c r="F42" s="9407"/>
      <c r="G42" s="9408">
        <f>VLOOKUP(C42,'Data Products'!$A:$B,2,0)</f>
      </c>
      <c r="H42" s="9438">
        <f t="shared" si="13"/>
      </c>
      <c r="I42" s="9410">
        <v>45630</v>
      </c>
      <c r="J42" s="9411">
        <f t="shared" si="0"/>
      </c>
      <c r="K42" s="9407">
        <v>0</v>
      </c>
      <c r="L42" s="9407">
        <v>0</v>
      </c>
      <c r="M42" s="9407">
        <v>0</v>
      </c>
      <c r="N42" s="9407">
        <v>0</v>
      </c>
      <c r="O42" s="9406" t="s">
        <v>11705</v>
      </c>
      <c r="P42" s="9407">
        <v>0</v>
      </c>
      <c r="Q42" s="9407">
        <v>0</v>
      </c>
      <c r="R42" s="9407">
        <v>0</v>
      </c>
      <c r="S42" s="9407">
        <v>0</v>
      </c>
      <c r="T42" s="9407">
        <v>0</v>
      </c>
      <c r="U42" s="9407">
        <v>0</v>
      </c>
      <c r="V42" s="9407">
        <v>0</v>
      </c>
      <c r="W42" s="9407">
        <v>0</v>
      </c>
      <c r="X42" s="9407">
        <v>0</v>
      </c>
      <c r="Y42" s="9407">
        <v>0</v>
      </c>
      <c r="Z42" s="9407">
        <v>0</v>
      </c>
      <c r="AA42" s="9407">
        <v>0</v>
      </c>
      <c r="AB42" s="9412">
        <f t="shared" si="5"/>
      </c>
      <c r="AC42" s="9422">
        <f t="shared" si="8"/>
      </c>
      <c r="AD42" s="9414">
        <f t="shared" si="16"/>
      </c>
      <c r="AE42" s="9423">
        <f t="shared" si="2"/>
      </c>
      <c r="AF42" s="9416">
        <f>VLOOKUP(C42,'Data Products'!$A:$J,10,0)</f>
      </c>
      <c r="AG42" s="9417">
        <f t="shared" si="10"/>
      </c>
      <c r="AH42" s="9418">
        <f t="shared" si="18"/>
      </c>
      <c r="AI42" s="9442"/>
      <c r="AJ42" s="9443"/>
      <c r="AK42" s="9443"/>
      <c r="AL42" s="9442"/>
      <c r="AM42" s="9443"/>
      <c r="AN42" s="9443"/>
    </row>
    <row r="43">
      <c r="A43" s="9406">
        <v>41</v>
      </c>
      <c r="B43" s="9406" t="s">
        <v>11642</v>
      </c>
      <c r="C43" s="9406" t="s">
        <v>11708</v>
      </c>
      <c r="D43" s="9407">
        <v>236</v>
      </c>
      <c r="E43" s="9407">
        <v>236</v>
      </c>
      <c r="F43" s="9444"/>
      <c r="G43" s="9408">
        <f>VLOOKUP(C43,'Data Products'!$A:$B,2,0)</f>
      </c>
      <c r="H43" s="9438">
        <f t="shared" si="13"/>
      </c>
      <c r="I43" s="9410">
        <v>45898</v>
      </c>
      <c r="J43" s="9411">
        <f t="shared" si="0"/>
      </c>
      <c r="K43" s="9407">
        <v>0</v>
      </c>
      <c r="L43" s="9407">
        <v>10</v>
      </c>
      <c r="M43" s="9407">
        <v>0</v>
      </c>
      <c r="N43" s="9407">
        <v>0</v>
      </c>
      <c r="O43" s="9406" t="s">
        <v>11709</v>
      </c>
      <c r="P43" s="9407">
        <v>0</v>
      </c>
      <c r="Q43" s="9407">
        <v>0</v>
      </c>
      <c r="R43" s="9407">
        <v>130</v>
      </c>
      <c r="S43" s="9407">
        <v>130</v>
      </c>
      <c r="T43" s="9407">
        <v>106</v>
      </c>
      <c r="U43" s="9407">
        <v>106</v>
      </c>
      <c r="V43" s="9407">
        <v>0</v>
      </c>
      <c r="W43" s="9407">
        <v>0</v>
      </c>
      <c r="X43" s="9407">
        <v>0</v>
      </c>
      <c r="Y43" s="9407">
        <v>0</v>
      </c>
      <c r="Z43" s="9407">
        <v>0</v>
      </c>
      <c r="AA43" s="9407">
        <v>0</v>
      </c>
      <c r="AB43" s="9412">
        <f t="shared" si="5"/>
      </c>
      <c r="AC43" s="9431">
        <f t="shared" si="8"/>
      </c>
      <c r="AD43" s="9414">
        <f t="shared" si="16"/>
      </c>
      <c r="AE43" s="9432">
        <f t="shared" si="2"/>
      </c>
      <c r="AF43" s="9416">
        <f>VLOOKUP(C43,'Data Products'!$A:$J,10,0)</f>
      </c>
      <c r="AG43" s="9417">
        <f t="shared" si="10"/>
      </c>
      <c r="AH43" s="9418">
        <f t="shared" si="18"/>
      </c>
      <c r="AI43" s="9445" t="s">
        <v>11710</v>
      </c>
      <c r="AJ43" s="9443"/>
      <c r="AK43" s="9443"/>
      <c r="AL43" s="9442"/>
      <c r="AM43" s="9443"/>
      <c r="AN43" s="9443"/>
    </row>
    <row customHeight="true" ht="18" r="44">
      <c r="A44" s="9406">
        <v>42</v>
      </c>
      <c r="B44" s="9406" t="s">
        <v>11647</v>
      </c>
      <c r="C44" s="9406" t="s">
        <v>11711</v>
      </c>
      <c r="D44" s="9446">
        <v>1919</v>
      </c>
      <c r="E44" s="9446">
        <v>1916</v>
      </c>
      <c r="F44" s="9444"/>
      <c r="G44" s="9408">
        <f>VLOOKUP(C44,'Data Products'!$A:$B,2,0)</f>
      </c>
      <c r="H44" s="9438">
        <f t="shared" si="13"/>
      </c>
      <c r="I44" s="9447">
        <v>46030</v>
      </c>
      <c r="J44" s="9411">
        <f t="shared" si="0"/>
      </c>
      <c r="K44" s="9446">
        <v>64</v>
      </c>
      <c r="L44" s="9446">
        <v>86</v>
      </c>
      <c r="M44" s="9407">
        <v>0</v>
      </c>
      <c r="N44" s="9407">
        <v>0</v>
      </c>
      <c r="O44" s="9406" t="s">
        <v>11712</v>
      </c>
      <c r="P44" s="9407">
        <v>0</v>
      </c>
      <c r="Q44" s="9407">
        <v>0</v>
      </c>
      <c r="R44" s="9407">
        <v>932</v>
      </c>
      <c r="S44" s="9407">
        <v>932</v>
      </c>
      <c r="T44" s="9407">
        <v>987</v>
      </c>
      <c r="U44" s="9407">
        <v>984</v>
      </c>
      <c r="V44" s="9407">
        <v>0</v>
      </c>
      <c r="W44" s="9407">
        <v>0</v>
      </c>
      <c r="X44" s="9407">
        <v>0</v>
      </c>
      <c r="Y44" s="9407">
        <v>0</v>
      </c>
      <c r="Z44" s="9407">
        <v>0</v>
      </c>
      <c r="AA44" s="9407">
        <v>0</v>
      </c>
      <c r="AB44" s="9412">
        <f t="shared" si="5"/>
      </c>
      <c r="AC44" s="9431">
        <f t="shared" si="8"/>
      </c>
      <c r="AD44" s="9414">
        <f t="shared" si="16"/>
      </c>
      <c r="AE44" s="9432">
        <f t="shared" si="2"/>
      </c>
      <c r="AF44" s="9416">
        <f>VLOOKUP(C44,'Data Products'!$A:$J,10,0)</f>
      </c>
      <c r="AG44" s="9417">
        <f t="shared" si="10"/>
      </c>
      <c r="AH44" s="9418">
        <f t="shared" si="18"/>
      </c>
      <c r="AI44" s="9445"/>
      <c r="AJ44" s="9443"/>
      <c r="AK44" s="9443"/>
      <c r="AL44" s="9442"/>
      <c r="AM44" s="9443"/>
      <c r="AN44" s="9443"/>
    </row>
    <row r="45">
      <c r="A45" s="9448"/>
      <c r="B45" s="9449"/>
      <c r="C45" s="9448"/>
      <c r="D45" s="9448"/>
      <c r="E45" s="9448"/>
      <c r="F45" s="9448"/>
      <c r="G45" s="9448"/>
      <c r="H45" s="9448"/>
      <c r="I45" s="9448"/>
      <c r="J45" s="9450"/>
      <c r="K45" s="9444"/>
      <c r="L45" s="9444" t="s">
        <v>11713</v>
      </c>
      <c r="M45" s="9444"/>
      <c r="N45" s="9444"/>
      <c r="O45" s="9444"/>
      <c r="P45" s="9444"/>
      <c r="Q45" s="9444"/>
      <c r="R45" s="9444"/>
      <c r="S45" s="9444"/>
      <c r="T45" s="9444"/>
      <c r="U45" s="9444"/>
      <c r="V45" s="9444"/>
      <c r="W45" s="9444"/>
      <c r="X45" s="9444"/>
      <c r="Y45" s="9444"/>
      <c r="Z45" s="9444"/>
      <c r="AA45" s="9444"/>
      <c r="AB45" s="9444"/>
      <c r="AC45" s="9444"/>
      <c r="AD45" s="9444"/>
      <c r="AE45" s="9451" t="s">
        <v>11714</v>
      </c>
      <c r="AF45" s="9452"/>
      <c r="AG45" s="9452">
        <f>SUM(AG3:AG43)</f>
      </c>
      <c r="AH45" s="9453"/>
      <c r="AI45" s="9454"/>
      <c r="AJ45" s="9455"/>
      <c r="AK45" s="9455"/>
      <c r="AL45" s="9454"/>
      <c r="AM45" s="9455"/>
      <c r="AN45" s="9455"/>
    </row>
    <row r="46">
      <c r="A46" s="9444"/>
      <c r="B46" s="9449"/>
      <c r="C46" s="9449"/>
      <c r="D46" s="9444"/>
      <c r="E46" s="9444"/>
      <c r="F46" s="9444"/>
      <c r="G46" s="9449"/>
      <c r="H46" s="9450"/>
      <c r="I46" s="9450"/>
      <c r="J46" s="9450"/>
      <c r="K46" s="9444"/>
      <c r="L46" s="9444"/>
      <c r="M46" s="9444"/>
      <c r="N46" s="9444"/>
      <c r="O46" s="9444"/>
      <c r="P46" s="9444"/>
      <c r="Q46" s="9444"/>
      <c r="R46" s="9444"/>
      <c r="S46" s="9444"/>
      <c r="T46" s="9444"/>
      <c r="U46" s="9444"/>
      <c r="V46" s="9444"/>
      <c r="W46" s="9444"/>
      <c r="X46" s="9444"/>
      <c r="Y46" s="9444"/>
      <c r="Z46" s="9444"/>
      <c r="AA46" s="9444"/>
      <c r="AB46" s="9444"/>
      <c r="AC46" s="9444"/>
      <c r="AD46" s="9444"/>
      <c r="AE46" s="9456" t="s">
        <v>11715</v>
      </c>
      <c r="AF46" s="9457">
        <f t="shared" ref="AF46:AF49" si="7">AG46/$AG$45</f>
      </c>
      <c r="AG46" s="9458">
        <f t="shared" ref="AG46:AG49" si="12">SUMIFS($AG$3:$AG$43,$AE$3:$AE$43,AE46)</f>
      </c>
      <c r="AH46" s="9459"/>
      <c r="AI46" s="9454"/>
      <c r="AJ46" s="9455"/>
      <c r="AK46" s="9455"/>
      <c r="AL46" s="9454"/>
      <c r="AM46" s="9455"/>
      <c r="AN46" s="9455"/>
    </row>
    <row r="47">
      <c r="A47" s="9444"/>
      <c r="B47" s="9449"/>
      <c r="C47" s="9449"/>
      <c r="D47" s="9444"/>
      <c r="E47" s="9444"/>
      <c r="F47" s="9444"/>
      <c r="G47" s="9449"/>
      <c r="H47" s="9450"/>
      <c r="I47" s="9450"/>
      <c r="J47" s="9450"/>
      <c r="K47" s="9444"/>
      <c r="L47" s="9444"/>
      <c r="M47" s="9444"/>
      <c r="N47" s="9444"/>
      <c r="O47" s="9444"/>
      <c r="P47" s="9444"/>
      <c r="Q47" s="9444"/>
      <c r="R47" s="9444"/>
      <c r="S47" s="9444"/>
      <c r="T47" s="9444"/>
      <c r="U47" s="9444"/>
      <c r="V47" s="9444"/>
      <c r="W47" s="9444"/>
      <c r="X47" s="9444"/>
      <c r="Y47" s="9444"/>
      <c r="Z47" s="9444"/>
      <c r="AA47" s="9444"/>
      <c r="AB47" s="9444"/>
      <c r="AC47" s="9444"/>
      <c r="AD47" s="9444"/>
      <c r="AE47" s="9456" t="s">
        <v>11716</v>
      </c>
      <c r="AF47" s="9457">
        <f t="shared" si="7"/>
      </c>
      <c r="AG47" s="9458">
        <f t="shared" si="12"/>
      </c>
      <c r="AH47" s="9459"/>
      <c r="AI47" s="9454"/>
      <c r="AJ47" s="9455"/>
      <c r="AK47" s="9455"/>
      <c r="AL47" s="9454"/>
      <c r="AM47" s="9455"/>
      <c r="AN47" s="9455"/>
    </row>
    <row r="48">
      <c r="A48" s="9444"/>
      <c r="B48" s="9449"/>
      <c r="C48" s="9449"/>
      <c r="D48" s="9444"/>
      <c r="E48" s="9444"/>
      <c r="F48" s="9444"/>
      <c r="G48" s="9449"/>
      <c r="H48" s="9450"/>
      <c r="I48" s="9450"/>
      <c r="J48" s="9450"/>
      <c r="K48" s="9444"/>
      <c r="L48" s="9444"/>
      <c r="M48" s="9444"/>
      <c r="N48" s="9444"/>
      <c r="O48" s="9444"/>
      <c r="P48" s="9444"/>
      <c r="Q48" s="9444"/>
      <c r="R48" s="9444"/>
      <c r="S48" s="9444"/>
      <c r="T48" s="9444"/>
      <c r="U48" s="9444"/>
      <c r="V48" s="9444"/>
      <c r="W48" s="9444"/>
      <c r="X48" s="9444"/>
      <c r="Y48" s="9444"/>
      <c r="Z48" s="9444"/>
      <c r="AA48" s="9444"/>
      <c r="AB48" s="9444"/>
      <c r="AC48" s="9444"/>
      <c r="AD48" s="9444"/>
      <c r="AE48" s="9456" t="s">
        <v>11717</v>
      </c>
      <c r="AF48" s="9457">
        <f t="shared" si="7"/>
      </c>
      <c r="AG48" s="9458">
        <f t="shared" si="12"/>
      </c>
      <c r="AH48" s="9459"/>
      <c r="AI48" s="9454"/>
      <c r="AJ48" s="9455"/>
      <c r="AK48" s="9455"/>
      <c r="AL48" s="9454"/>
      <c r="AM48" s="9455"/>
      <c r="AN48" s="9455"/>
    </row>
    <row r="49">
      <c r="A49" s="9444"/>
      <c r="B49" s="9449"/>
      <c r="C49" s="9449"/>
      <c r="D49" s="9444"/>
      <c r="E49" s="9444"/>
      <c r="F49" s="9444"/>
      <c r="G49" s="9449"/>
      <c r="H49" s="9450"/>
      <c r="I49" s="9450"/>
      <c r="J49" s="9450"/>
      <c r="K49" s="9444"/>
      <c r="L49" s="9444"/>
      <c r="M49" s="9444"/>
      <c r="N49" s="9444"/>
      <c r="O49" s="9444"/>
      <c r="P49" s="9444"/>
      <c r="Q49" s="9444"/>
      <c r="R49" s="9444"/>
      <c r="S49" s="9444"/>
      <c r="T49" s="9444"/>
      <c r="U49" s="9444"/>
      <c r="V49" s="9444"/>
      <c r="W49" s="9444"/>
      <c r="X49" s="9444"/>
      <c r="Y49" s="9444"/>
      <c r="Z49" s="9444"/>
      <c r="AA49" s="9444"/>
      <c r="AB49" s="9444"/>
      <c r="AC49" s="9444"/>
      <c r="AD49" s="9444"/>
      <c r="AE49" s="9456" t="s">
        <v>11718</v>
      </c>
      <c r="AF49" s="9457">
        <f t="shared" si="7"/>
      </c>
      <c r="AG49" s="9458">
        <f t="shared" si="12"/>
      </c>
      <c r="AH49" s="9459"/>
      <c r="AI49" s="9454"/>
      <c r="AJ49" s="9455"/>
      <c r="AK49" s="9455"/>
      <c r="AL49" s="9454"/>
      <c r="AM49" s="9455"/>
      <c r="AN49" s="9455"/>
    </row>
    <row r="50">
      <c r="A50" s="9444"/>
      <c r="B50" s="9449"/>
      <c r="C50" s="9449"/>
      <c r="D50" s="9444"/>
      <c r="E50" s="9444"/>
      <c r="F50" s="9444"/>
      <c r="G50" s="9449"/>
      <c r="H50" s="9450"/>
      <c r="I50" s="9450"/>
      <c r="J50" s="9450"/>
      <c r="K50" s="9444"/>
      <c r="L50" s="9444"/>
      <c r="M50" s="9444"/>
      <c r="N50" s="9444"/>
      <c r="O50" s="9444"/>
      <c r="P50" s="9444"/>
      <c r="Q50" s="9444"/>
      <c r="R50" s="9444"/>
      <c r="S50" s="9444"/>
      <c r="T50" s="9444"/>
      <c r="U50" s="9444"/>
      <c r="V50" s="9444"/>
      <c r="W50" s="9444"/>
      <c r="X50" s="9444"/>
      <c r="Y50" s="9444"/>
      <c r="Z50" s="9444"/>
      <c r="AA50" s="9444"/>
      <c r="AB50" s="9444"/>
      <c r="AC50" s="9444"/>
      <c r="AD50" s="9444"/>
      <c r="AE50" s="9456" t="s">
        <v>11631</v>
      </c>
      <c r="AF50" s="9460">
        <f>AVERAGE(AH3:AH43)/AVERAGE(D3:D43)</f>
      </c>
      <c r="AG50" s="9458">
        <f>SUMIF($H$3:$H$43,"&lt;90",$AG$3:$AG$43)</f>
      </c>
      <c r="AH50" s="9461"/>
      <c r="AI50" s="9454"/>
      <c r="AJ50" s="9455"/>
      <c r="AK50" s="9455"/>
      <c r="AL50" s="9454"/>
      <c r="AM50" s="9455"/>
      <c r="AN50" s="9455"/>
    </row>
    <row r="51">
      <c r="A51" s="9444"/>
      <c r="B51" s="9449"/>
      <c r="C51" s="9449"/>
      <c r="D51" s="9444"/>
      <c r="E51" s="9444"/>
      <c r="F51" s="9444"/>
      <c r="G51" s="9449"/>
      <c r="H51" s="9450"/>
      <c r="I51" s="9450"/>
      <c r="J51" s="9450"/>
      <c r="K51" s="9444"/>
      <c r="L51" s="9444"/>
      <c r="M51" s="9444"/>
      <c r="N51" s="9444"/>
      <c r="O51" s="9444"/>
      <c r="P51" s="9444"/>
      <c r="Q51" s="9444"/>
      <c r="R51" s="9444"/>
      <c r="S51" s="9444"/>
      <c r="T51" s="9444"/>
      <c r="U51" s="9444"/>
      <c r="V51" s="9444"/>
      <c r="W51" s="9444"/>
      <c r="X51" s="9444"/>
      <c r="Y51" s="9444"/>
      <c r="Z51" s="9444"/>
      <c r="AA51" s="9444"/>
      <c r="AB51" s="9444"/>
      <c r="AC51" s="9444"/>
      <c r="AD51" s="9444"/>
      <c r="AE51" s="9444"/>
      <c r="AF51" s="9461"/>
      <c r="AG51" s="9461"/>
      <c r="AH51" s="9461"/>
      <c r="AI51" s="9454"/>
      <c r="AJ51" s="9455"/>
      <c r="AK51" s="9455"/>
      <c r="AL51" s="9454"/>
      <c r="AM51" s="9455"/>
      <c r="AN51" s="9455"/>
    </row>
    <row r="52">
      <c r="A52" s="9401" t="s">
        <v>11719</v>
      </c>
      <c r="B52" s="9401" t="s">
        <v>11606</v>
      </c>
      <c r="C52" s="9401" t="s">
        <v>11607</v>
      </c>
      <c r="D52" s="9401" t="s">
        <v>11608</v>
      </c>
      <c r="E52" s="9401"/>
      <c r="F52" s="9401" t="s">
        <v>11720</v>
      </c>
      <c r="G52" s="9462" t="s">
        <v>11610</v>
      </c>
      <c r="H52" s="9463" t="s">
        <v>11611</v>
      </c>
      <c r="I52" s="9400" t="s">
        <v>11612</v>
      </c>
      <c r="J52" s="9400" t="s">
        <v>11613</v>
      </c>
      <c r="K52" s="9401" t="s">
        <v>11614</v>
      </c>
      <c r="L52" s="9401" t="s">
        <v>11615</v>
      </c>
      <c r="M52" s="9401" t="s">
        <v>11721</v>
      </c>
      <c r="N52" s="9401" t="s">
        <v>11722</v>
      </c>
      <c r="O52" s="9401" t="s">
        <v>11618</v>
      </c>
      <c r="P52" s="9464"/>
      <c r="Q52" s="9464"/>
      <c r="R52" s="9464"/>
      <c r="S52" s="9464"/>
      <c r="T52" s="9464"/>
      <c r="U52" s="9464"/>
      <c r="V52" s="9464"/>
      <c r="W52" s="9464"/>
      <c r="X52" s="9464"/>
      <c r="Y52" s="9464"/>
      <c r="Z52" s="9464"/>
      <c r="AA52" s="9464"/>
      <c r="AB52" s="9465" t="s">
        <v>11625</v>
      </c>
      <c r="AC52" s="9463" t="s">
        <v>11626</v>
      </c>
      <c r="AD52" s="9463" t="s">
        <v>11723</v>
      </c>
      <c r="AE52" s="9463" t="s">
        <v>11724</v>
      </c>
      <c r="AF52" s="9466" t="s">
        <v>11629</v>
      </c>
      <c r="AG52" s="9466" t="s">
        <v>11630</v>
      </c>
      <c r="AH52" s="9400" t="s">
        <v>11631</v>
      </c>
      <c r="AI52" s="9463" t="s">
        <v>11632</v>
      </c>
      <c r="AJ52" s="9400" t="s">
        <v>11633</v>
      </c>
      <c r="AK52" s="9401" t="s">
        <v>11634</v>
      </c>
      <c r="AL52" s="9401" t="s">
        <v>11725</v>
      </c>
      <c r="AM52" s="9401" t="s">
        <v>11636</v>
      </c>
      <c r="AN52" s="9401" t="s">
        <v>11637</v>
      </c>
    </row>
    <row r="53">
      <c r="A53" s="9401" t="s">
        <v>11638</v>
      </c>
      <c r="B53" s="9401"/>
      <c r="C53" s="9401"/>
      <c r="D53" s="9401" t="s">
        <v>11639</v>
      </c>
      <c r="E53" s="9405" t="s">
        <v>11640</v>
      </c>
      <c r="F53" s="9401"/>
      <c r="G53" s="9467"/>
      <c r="H53" s="9463"/>
      <c r="I53" s="9400"/>
      <c r="J53" s="9400"/>
      <c r="K53" s="9401" t="s">
        <v>11641</v>
      </c>
      <c r="L53" s="9401" t="s">
        <v>11641</v>
      </c>
      <c r="M53" s="9401"/>
      <c r="N53" s="9401"/>
      <c r="O53" s="9401"/>
      <c r="P53" s="9464"/>
      <c r="Q53" s="9464"/>
      <c r="R53" s="9464"/>
      <c r="S53" s="9464"/>
      <c r="T53" s="9464"/>
      <c r="U53" s="9464"/>
      <c r="V53" s="9464"/>
      <c r="W53" s="9464"/>
      <c r="X53" s="9464"/>
      <c r="Y53" s="9464"/>
      <c r="Z53" s="9464"/>
      <c r="AA53" s="9464"/>
      <c r="AB53" s="9465"/>
      <c r="AC53" s="9463"/>
      <c r="AD53" s="9463"/>
      <c r="AE53" s="9463"/>
      <c r="AF53" s="9466"/>
      <c r="AG53" s="9466"/>
      <c r="AH53" s="9400"/>
      <c r="AI53" s="9463"/>
      <c r="AJ53" s="9400"/>
      <c r="AK53" s="9401"/>
      <c r="AL53" s="9401"/>
      <c r="AM53" s="9401"/>
      <c r="AN53" s="9401"/>
    </row>
    <row r="54">
      <c r="A54" s="9468">
        <v>1</v>
      </c>
      <c r="B54" s="9406" t="s">
        <v>11647</v>
      </c>
      <c r="C54" s="9406" t="s">
        <v>11726</v>
      </c>
      <c r="D54" s="9407">
        <v>11278</v>
      </c>
      <c r="E54" s="9421">
        <v>11278</v>
      </c>
      <c r="F54" s="9469"/>
      <c r="G54" s="9470">
        <f>VLOOKUP(C54,'Data Products'!$A:$J,2,0)</f>
      </c>
      <c r="H54" s="9471">
        <f t="shared" ref="H54:H78" si="14">IFERROR(G54-TODAY(),"")</f>
      </c>
      <c r="I54" s="9410">
        <v>45840</v>
      </c>
      <c r="J54" s="9411">
        <f t="shared" ref="J54:J125" si="1">TODAY()-I54</f>
      </c>
      <c r="K54" s="9446">
        <v>1021</v>
      </c>
      <c r="L54" s="9472">
        <v>9858</v>
      </c>
      <c r="M54" s="9407">
        <v>6000</v>
      </c>
      <c r="N54" s="9407">
        <v>12000</v>
      </c>
      <c r="O54" s="9406" t="s">
        <v>11652</v>
      </c>
      <c r="P54" s="9444"/>
      <c r="Q54" s="9444"/>
      <c r="R54" s="9473"/>
      <c r="S54" s="9444"/>
      <c r="T54" s="9444"/>
      <c r="U54" s="9444"/>
      <c r="V54" s="9444"/>
      <c r="W54" s="9444"/>
      <c r="X54" s="9444"/>
      <c r="Y54" s="9444"/>
      <c r="Z54" s="9444"/>
      <c r="AA54" s="9444"/>
      <c r="AB54" s="9474">
        <f t="shared" ref="AB54:AB125" si="6">L54/30</f>
      </c>
      <c r="AC54" s="9426">
        <f t="shared" ref="AC54:AC125" si="9">IFERROR(D54/AB54,"-")</f>
      </c>
      <c r="AD54" s="9414">
        <f t="shared" ref="AD54:AD125" si="17">IFERROR(TODAY()+AC54,"-")</f>
      </c>
      <c r="AE54" s="9427">
        <f t="shared" ref="AE54:AE125" si="3">_xlfn.IFS(AC54="-","Not sold yet",AND(AC54&lt;=150,AC54&gt;60),"Out of stock more than 60 days",AC54&lt;=60,"Out of stock less than 60 days",AC54&gt;=150,"Out of stock more than 150 days")</f>
      </c>
      <c r="AF54" s="9416">
        <f>VLOOKUP(C54,'Data Products'!$A:$J,10,0)</f>
      </c>
      <c r="AG54" s="9417">
        <f t="shared" ref="AG54:AG125" si="11">AF54*D54</f>
      </c>
      <c r="AH54" s="9417"/>
      <c r="AI54" s="9434" t="s">
        <v>11727</v>
      </c>
      <c r="AJ54" s="9419"/>
      <c r="AK54" s="9420"/>
      <c r="AL54" s="9419"/>
      <c r="AM54" s="9420"/>
      <c r="AN54" s="9420"/>
    </row>
    <row customHeight="true" hidden="true" ht="18" r="55">
      <c r="A55" s="9468">
        <v>2</v>
      </c>
      <c r="B55" s="9406" t="s">
        <v>11650</v>
      </c>
      <c r="C55" s="9406" t="s">
        <v>11728</v>
      </c>
      <c r="D55" s="9407">
        <v>0</v>
      </c>
      <c r="E55" s="9421">
        <v>0</v>
      </c>
      <c r="F55" s="9469"/>
      <c r="G55" s="9470">
        <f>VLOOKUP(C55,'Data Products'!$A:$J,2,0)</f>
      </c>
      <c r="H55" s="9471">
        <f t="shared" si="14"/>
      </c>
      <c r="I55" s="9410">
        <v>45376</v>
      </c>
      <c r="J55" s="9411">
        <f t="shared" si="1"/>
      </c>
      <c r="K55" s="9407">
        <v>0</v>
      </c>
      <c r="L55" s="9407">
        <v>0</v>
      </c>
      <c r="M55" s="9407">
        <v>0</v>
      </c>
      <c r="N55" s="9407">
        <v>0</v>
      </c>
      <c r="O55" s="9406" t="s">
        <v>11729</v>
      </c>
      <c r="P55" s="9444"/>
      <c r="Q55" s="9444"/>
      <c r="R55" s="9473"/>
      <c r="S55" s="9444"/>
      <c r="T55" s="9444"/>
      <c r="U55" s="9444"/>
      <c r="V55" s="9444"/>
      <c r="W55" s="9444"/>
      <c r="X55" s="9444"/>
      <c r="Y55" s="9444"/>
      <c r="Z55" s="9444"/>
      <c r="AA55" s="9444"/>
      <c r="AB55" s="9474">
        <f t="shared" si="6"/>
      </c>
      <c r="AC55" s="9422">
        <f t="shared" si="9"/>
      </c>
      <c r="AD55" s="9414">
        <f t="shared" si="17"/>
      </c>
      <c r="AE55" s="9423">
        <f t="shared" si="3"/>
      </c>
      <c r="AF55" s="9416">
        <f>VLOOKUP(C55,'Data Products'!$A:$J,10,0)</f>
      </c>
      <c r="AG55" s="9417">
        <f t="shared" si="11"/>
      </c>
      <c r="AH55" s="9417">
        <f t="shared" ref="AH55:AH90" si="19">IF(H55&lt;=90,D55,0)</f>
      </c>
      <c r="AI55" s="9428"/>
      <c r="AJ55" s="9419"/>
      <c r="AK55" s="9420"/>
      <c r="AL55" s="9419"/>
      <c r="AM55" s="9420"/>
      <c r="AN55" s="9420"/>
    </row>
    <row customHeight="true" hidden="true" ht="18" r="56">
      <c r="A56" s="9468">
        <v>3</v>
      </c>
      <c r="B56" s="9406" t="s">
        <v>11650</v>
      </c>
      <c r="C56" s="9406" t="s">
        <v>11730</v>
      </c>
      <c r="D56" s="9407">
        <v>0</v>
      </c>
      <c r="E56" s="9421">
        <v>0</v>
      </c>
      <c r="F56" s="9469"/>
      <c r="G56" s="9470">
        <f>VLOOKUP(C56,'Data Products'!$A:$J,2,0)</f>
      </c>
      <c r="H56" s="9471">
        <f t="shared" si="14"/>
      </c>
      <c r="I56" s="9447">
        <v>45721</v>
      </c>
      <c r="J56" s="9411">
        <f t="shared" si="1"/>
      </c>
      <c r="K56" s="9407">
        <v>0</v>
      </c>
      <c r="L56" s="9407">
        <v>0</v>
      </c>
      <c r="M56" s="9475" t="s">
        <v>11731</v>
      </c>
      <c r="N56" s="9475" t="s">
        <v>11731</v>
      </c>
      <c r="O56" s="9406" t="s">
        <v>11729</v>
      </c>
      <c r="P56" s="9444"/>
      <c r="Q56" s="9444"/>
      <c r="R56" s="9473"/>
      <c r="S56" s="9444"/>
      <c r="T56" s="9444"/>
      <c r="U56" s="9444"/>
      <c r="V56" s="9444"/>
      <c r="W56" s="9444"/>
      <c r="X56" s="9444"/>
      <c r="Y56" s="9444"/>
      <c r="Z56" s="9444"/>
      <c r="AA56" s="9444"/>
      <c r="AB56" s="9474">
        <f t="shared" si="6"/>
      </c>
      <c r="AC56" s="9422">
        <f t="shared" si="9"/>
      </c>
      <c r="AD56" s="9414">
        <f t="shared" si="17"/>
      </c>
      <c r="AE56" s="9423">
        <f t="shared" si="3"/>
      </c>
      <c r="AF56" s="9416">
        <f>VLOOKUP(C56,'Data Products'!$A:$J,10,0)</f>
      </c>
      <c r="AG56" s="9417">
        <f t="shared" si="11"/>
      </c>
      <c r="AH56" s="9417">
        <f t="shared" si="19"/>
      </c>
      <c r="AI56" s="9428"/>
      <c r="AJ56" s="9419"/>
      <c r="AK56" s="9420"/>
      <c r="AL56" s="9419"/>
      <c r="AM56" s="9420"/>
      <c r="AN56" s="9420"/>
    </row>
    <row customHeight="true" hidden="true" ht="18" r="57">
      <c r="A57" s="9468">
        <v>4</v>
      </c>
      <c r="B57" s="9406" t="s">
        <v>11650</v>
      </c>
      <c r="C57" s="9406" t="s">
        <v>11732</v>
      </c>
      <c r="D57" s="9407">
        <v>0</v>
      </c>
      <c r="E57" s="9421">
        <v>0</v>
      </c>
      <c r="F57" s="9469"/>
      <c r="G57" s="9470">
        <f>VLOOKUP(C57,'Data Products'!$A:$J,2,0)</f>
      </c>
      <c r="H57" s="9471">
        <f t="shared" si="14"/>
      </c>
      <c r="I57" s="9410">
        <v>45460</v>
      </c>
      <c r="J57" s="9411">
        <f t="shared" si="1"/>
      </c>
      <c r="K57" s="9407">
        <v>0</v>
      </c>
      <c r="L57" s="9407">
        <v>0</v>
      </c>
      <c r="M57" s="9407">
        <v>0</v>
      </c>
      <c r="N57" s="9407">
        <v>0</v>
      </c>
      <c r="O57" s="9406" t="s">
        <v>11729</v>
      </c>
      <c r="P57" s="9444"/>
      <c r="Q57" s="9444"/>
      <c r="R57" s="9476"/>
      <c r="S57" s="9444"/>
      <c r="T57" s="9444"/>
      <c r="U57" s="9444"/>
      <c r="V57" s="9444"/>
      <c r="W57" s="9444"/>
      <c r="X57" s="9444"/>
      <c r="Y57" s="9444"/>
      <c r="Z57" s="9444"/>
      <c r="AA57" s="9444"/>
      <c r="AB57" s="9474">
        <f t="shared" si="6"/>
      </c>
      <c r="AC57" s="9422">
        <f t="shared" si="9"/>
      </c>
      <c r="AD57" s="9414">
        <f t="shared" si="17"/>
      </c>
      <c r="AE57" s="9423">
        <f t="shared" si="3"/>
      </c>
      <c r="AF57" s="9416">
        <f>VLOOKUP(C57,'Data Products'!$A:$J,10,0)</f>
      </c>
      <c r="AG57" s="9417">
        <f t="shared" si="11"/>
      </c>
      <c r="AH57" s="9417">
        <f t="shared" si="19"/>
      </c>
      <c r="AI57" s="9419"/>
      <c r="AJ57" s="9420"/>
      <c r="AK57" s="9420"/>
      <c r="AL57" s="9419"/>
      <c r="AM57" s="9420"/>
      <c r="AN57" s="9420"/>
    </row>
    <row customHeight="true" hidden="true" ht="18" r="58">
      <c r="A58" s="9468">
        <v>5</v>
      </c>
      <c r="B58" s="9406" t="s">
        <v>11676</v>
      </c>
      <c r="C58" s="9406" t="s">
        <v>11733</v>
      </c>
      <c r="D58" s="9407">
        <v>0</v>
      </c>
      <c r="E58" s="9421">
        <v>0</v>
      </c>
      <c r="F58" s="9469"/>
      <c r="G58" s="9470">
        <f>VLOOKUP(C58,'Data Products'!$A:$J,2,0)</f>
      </c>
      <c r="H58" s="9471">
        <f t="shared" si="14"/>
      </c>
      <c r="I58" s="9410">
        <v>45667</v>
      </c>
      <c r="J58" s="9411">
        <f t="shared" si="1"/>
      </c>
      <c r="K58" s="9407">
        <v>0</v>
      </c>
      <c r="L58" s="9407">
        <v>0</v>
      </c>
      <c r="M58" s="9407">
        <v>500</v>
      </c>
      <c r="N58" s="9407">
        <v>1000</v>
      </c>
      <c r="O58" s="9477" t="s">
        <v>11660</v>
      </c>
      <c r="P58" s="9444"/>
      <c r="Q58" s="9444"/>
      <c r="R58" s="9473"/>
      <c r="S58" s="9444"/>
      <c r="T58" s="9444"/>
      <c r="U58" s="9444"/>
      <c r="V58" s="9444"/>
      <c r="W58" s="9444"/>
      <c r="X58" s="9444"/>
      <c r="Y58" s="9444"/>
      <c r="Z58" s="9444"/>
      <c r="AA58" s="9444"/>
      <c r="AB58" s="9474">
        <f t="shared" si="6"/>
      </c>
      <c r="AC58" s="9422">
        <f t="shared" si="9"/>
      </c>
      <c r="AD58" s="9414">
        <f t="shared" si="17"/>
      </c>
      <c r="AE58" s="9423">
        <f t="shared" si="3"/>
      </c>
      <c r="AF58" s="9416">
        <f>VLOOKUP(C58,'Data Products'!$A:$J,10,0)</f>
      </c>
      <c r="AG58" s="9417">
        <f t="shared" si="11"/>
      </c>
      <c r="AH58" s="9417">
        <f t="shared" si="19"/>
      </c>
      <c r="AI58" s="9428"/>
      <c r="AJ58" s="9420"/>
      <c r="AK58" s="9420">
        <v>200</v>
      </c>
      <c r="AL58" s="9419"/>
      <c r="AM58" s="9420"/>
      <c r="AN58" s="9420"/>
    </row>
    <row r="59">
      <c r="A59" s="9468">
        <v>6</v>
      </c>
      <c r="B59" s="9406" t="s">
        <v>11650</v>
      </c>
      <c r="C59" s="9406" t="s">
        <v>11734</v>
      </c>
      <c r="D59" s="9407">
        <v>2</v>
      </c>
      <c r="E59" s="9421">
        <v>2</v>
      </c>
      <c r="F59" s="9469"/>
      <c r="G59" s="9470">
        <f>VLOOKUP(C59,'Data Products'!$A:$J,2,0)</f>
      </c>
      <c r="H59" s="9471">
        <f t="shared" si="14"/>
      </c>
      <c r="I59" s="9410">
        <v>45667</v>
      </c>
      <c r="J59" s="9411">
        <f t="shared" si="1"/>
      </c>
      <c r="K59" s="9407">
        <v>0</v>
      </c>
      <c r="L59" s="9407">
        <v>0</v>
      </c>
      <c r="M59" s="9407">
        <v>500</v>
      </c>
      <c r="N59" s="9407">
        <v>1000</v>
      </c>
      <c r="O59" s="9406" t="s">
        <v>11660</v>
      </c>
      <c r="P59" s="9444"/>
      <c r="Q59" s="9444"/>
      <c r="R59" s="9473"/>
      <c r="S59" s="9444"/>
      <c r="T59" s="9444"/>
      <c r="U59" s="9444"/>
      <c r="V59" s="9444"/>
      <c r="W59" s="9444"/>
      <c r="X59" s="9444"/>
      <c r="Y59" s="9444"/>
      <c r="Z59" s="9444"/>
      <c r="AA59" s="9444"/>
      <c r="AB59" s="9474">
        <f t="shared" si="6"/>
      </c>
      <c r="AC59" s="9426">
        <f t="shared" si="9"/>
      </c>
      <c r="AD59" s="9414">
        <f t="shared" si="17"/>
      </c>
      <c r="AE59" s="9427">
        <f t="shared" si="3"/>
      </c>
      <c r="AF59" s="9416">
        <f>VLOOKUP(C59,'Data Products'!$A:$J,10,0)</f>
      </c>
      <c r="AG59" s="9417">
        <f t="shared" si="11"/>
      </c>
      <c r="AH59" s="9417">
        <f t="shared" si="19"/>
      </c>
      <c r="AI59" s="9428"/>
      <c r="AJ59" s="9420"/>
      <c r="AK59" s="9420"/>
      <c r="AL59" s="9419"/>
      <c r="AM59" s="9420"/>
      <c r="AN59" s="9420"/>
    </row>
    <row r="60">
      <c r="A60" s="9468">
        <v>7</v>
      </c>
      <c r="B60" s="9406" t="s">
        <v>11647</v>
      </c>
      <c r="C60" s="9406" t="s">
        <v>11735</v>
      </c>
      <c r="D60" s="9407">
        <v>219</v>
      </c>
      <c r="E60" s="9421">
        <v>219</v>
      </c>
      <c r="F60" s="9469"/>
      <c r="G60" s="9470">
        <f>VLOOKUP(C60,'Data Products'!$A:$J,2,0)</f>
      </c>
      <c r="H60" s="9471">
        <f t="shared" si="14"/>
      </c>
      <c r="I60" s="9410">
        <v>45617</v>
      </c>
      <c r="J60" s="9411">
        <f t="shared" si="1"/>
      </c>
      <c r="K60" s="9407">
        <v>24</v>
      </c>
      <c r="L60" s="9407">
        <v>51</v>
      </c>
      <c r="M60" s="9407">
        <v>300</v>
      </c>
      <c r="N60" s="9407">
        <v>500</v>
      </c>
      <c r="O60" s="9478" t="s">
        <v>11660</v>
      </c>
      <c r="P60" s="9444"/>
      <c r="Q60" s="9444"/>
      <c r="R60" s="9473"/>
      <c r="S60" s="9444"/>
      <c r="T60" s="9444"/>
      <c r="U60" s="9444"/>
      <c r="V60" s="9444"/>
      <c r="W60" s="9444"/>
      <c r="X60" s="9444"/>
      <c r="Y60" s="9444"/>
      <c r="Z60" s="9444"/>
      <c r="AA60" s="9444"/>
      <c r="AB60" s="9474">
        <f t="shared" si="6"/>
      </c>
      <c r="AC60" s="9431">
        <f t="shared" si="9"/>
      </c>
      <c r="AD60" s="9414">
        <f t="shared" si="17"/>
      </c>
      <c r="AE60" s="9432">
        <f t="shared" si="3"/>
      </c>
      <c r="AF60" s="9416">
        <f>VLOOKUP(C60,'Data Products'!$A:$J,10,0)</f>
      </c>
      <c r="AG60" s="9417">
        <f t="shared" si="11"/>
      </c>
      <c r="AH60" s="9417">
        <f t="shared" si="19"/>
      </c>
      <c r="AI60" s="9419"/>
      <c r="AJ60" s="9420"/>
      <c r="AK60" s="9420"/>
      <c r="AL60" s="9419"/>
      <c r="AM60" s="9420"/>
      <c r="AN60" s="9420"/>
    </row>
    <row customHeight="true" hidden="true" ht="18" r="61">
      <c r="A61" s="9468">
        <v>8</v>
      </c>
      <c r="B61" s="9406" t="s">
        <v>11650</v>
      </c>
      <c r="C61" s="9406" t="s">
        <v>11736</v>
      </c>
      <c r="D61" s="9407">
        <v>0</v>
      </c>
      <c r="E61" s="9421">
        <v>0</v>
      </c>
      <c r="F61" s="9469"/>
      <c r="G61" s="9470">
        <f>VLOOKUP(C61,'Data Products'!$A:$J,2,0)</f>
      </c>
      <c r="H61" s="9479">
        <f t="shared" si="14"/>
      </c>
      <c r="I61" s="9410">
        <v>45504</v>
      </c>
      <c r="J61" s="9411">
        <f t="shared" si="1"/>
      </c>
      <c r="K61" s="9407">
        <v>0</v>
      </c>
      <c r="L61" s="9407">
        <v>0</v>
      </c>
      <c r="M61" s="9407">
        <v>0</v>
      </c>
      <c r="N61" s="9407">
        <v>0</v>
      </c>
      <c r="O61" s="9406" t="s">
        <v>11660</v>
      </c>
      <c r="P61" s="9444"/>
      <c r="Q61" s="9444"/>
      <c r="R61" s="9473"/>
      <c r="S61" s="9444"/>
      <c r="T61" s="9444"/>
      <c r="U61" s="9444"/>
      <c r="V61" s="9444"/>
      <c r="W61" s="9444"/>
      <c r="X61" s="9444"/>
      <c r="Y61" s="9444"/>
      <c r="Z61" s="9444"/>
      <c r="AA61" s="9444"/>
      <c r="AB61" s="9474">
        <f t="shared" si="6"/>
      </c>
      <c r="AC61" s="9422">
        <f t="shared" si="9"/>
      </c>
      <c r="AD61" s="9414">
        <f t="shared" si="17"/>
      </c>
      <c r="AE61" s="9423">
        <f t="shared" si="3"/>
      </c>
      <c r="AF61" s="9416">
        <f>VLOOKUP(C61,'Data Products'!$A:$J,10,0)</f>
      </c>
      <c r="AG61" s="9417">
        <f t="shared" si="11"/>
      </c>
      <c r="AH61" s="9417">
        <f t="shared" si="19"/>
      </c>
      <c r="AI61" s="9419"/>
      <c r="AJ61" s="9420"/>
      <c r="AK61" s="9420"/>
      <c r="AL61" s="9419"/>
      <c r="AM61" s="9420"/>
      <c r="AN61" s="9420"/>
    </row>
    <row customHeight="true" hidden="true" ht="18" r="62">
      <c r="A62" s="9468">
        <v>9</v>
      </c>
      <c r="B62" s="9406" t="s">
        <v>11650</v>
      </c>
      <c r="C62" s="9406" t="s">
        <v>11737</v>
      </c>
      <c r="D62" s="9407">
        <v>0</v>
      </c>
      <c r="E62" s="9421">
        <v>0</v>
      </c>
      <c r="F62" s="9469"/>
      <c r="G62" s="9470">
        <f>VLOOKUP(C62,'Data Products'!$A:$J,2,0)</f>
      </c>
      <c r="H62" s="9471">
        <f t="shared" si="14"/>
      </c>
      <c r="I62" s="9410">
        <v>45530</v>
      </c>
      <c r="J62" s="9411">
        <f t="shared" si="1"/>
      </c>
      <c r="K62" s="9407">
        <v>0</v>
      </c>
      <c r="L62" s="9407">
        <v>34</v>
      </c>
      <c r="M62" s="9407">
        <v>100</v>
      </c>
      <c r="N62" s="9407">
        <v>300</v>
      </c>
      <c r="O62" s="9406" t="s">
        <v>11660</v>
      </c>
      <c r="P62" s="9444"/>
      <c r="Q62" s="9444"/>
      <c r="R62" s="9473"/>
      <c r="S62" s="9444"/>
      <c r="T62" s="9444"/>
      <c r="U62" s="9444"/>
      <c r="V62" s="9444"/>
      <c r="W62" s="9444"/>
      <c r="X62" s="9444"/>
      <c r="Y62" s="9444"/>
      <c r="Z62" s="9444"/>
      <c r="AA62" s="9444"/>
      <c r="AB62" s="9474">
        <f t="shared" si="6"/>
      </c>
      <c r="AC62" s="9426">
        <f t="shared" si="9"/>
      </c>
      <c r="AD62" s="9414">
        <f t="shared" si="17"/>
      </c>
      <c r="AE62" s="9427">
        <f t="shared" si="3"/>
      </c>
      <c r="AF62" s="9416">
        <f>VLOOKUP(C62,'Data Products'!$A:$J,10,0)</f>
      </c>
      <c r="AG62" s="9417">
        <f t="shared" si="11"/>
      </c>
      <c r="AH62" s="9417">
        <f t="shared" si="19"/>
      </c>
      <c r="AI62" s="9419"/>
      <c r="AJ62" s="9420"/>
      <c r="AK62" s="9420"/>
      <c r="AL62" s="9419"/>
      <c r="AM62" s="9420"/>
      <c r="AN62" s="9420"/>
    </row>
    <row customHeight="true" hidden="true" ht="18" r="63">
      <c r="A63" s="9468">
        <v>10</v>
      </c>
      <c r="B63" s="9406" t="s">
        <v>11676</v>
      </c>
      <c r="C63" s="9406" t="s">
        <v>11738</v>
      </c>
      <c r="D63" s="9407">
        <v>0</v>
      </c>
      <c r="E63" s="9421">
        <v>0</v>
      </c>
      <c r="F63" s="9469"/>
      <c r="G63" s="9470">
        <f>VLOOKUP(C63,'Data Products'!$A:$J,2,0)</f>
      </c>
      <c r="H63" s="9471">
        <f t="shared" si="14"/>
      </c>
      <c r="I63" s="9410">
        <v>45667</v>
      </c>
      <c r="J63" s="9411">
        <f t="shared" si="1"/>
      </c>
      <c r="K63" s="9407">
        <v>0</v>
      </c>
      <c r="L63" s="9407">
        <v>0</v>
      </c>
      <c r="M63" s="9407">
        <v>500</v>
      </c>
      <c r="N63" s="9407">
        <v>1000</v>
      </c>
      <c r="O63" s="9406" t="s">
        <v>11660</v>
      </c>
      <c r="P63" s="9444"/>
      <c r="Q63" s="9444"/>
      <c r="R63" s="9473"/>
      <c r="S63" s="9444"/>
      <c r="T63" s="9444"/>
      <c r="U63" s="9444"/>
      <c r="V63" s="9444"/>
      <c r="W63" s="9444"/>
      <c r="X63" s="9444"/>
      <c r="Y63" s="9444"/>
      <c r="Z63" s="9444"/>
      <c r="AA63" s="9444"/>
      <c r="AB63" s="9474">
        <f t="shared" si="6"/>
      </c>
      <c r="AC63" s="9422">
        <f t="shared" si="9"/>
      </c>
      <c r="AD63" s="9414">
        <f t="shared" si="17"/>
      </c>
      <c r="AE63" s="9423">
        <f t="shared" si="3"/>
      </c>
      <c r="AF63" s="9416">
        <f>VLOOKUP(C63,'Data Products'!$A:$J,10,0)</f>
      </c>
      <c r="AG63" s="9417">
        <f t="shared" si="11"/>
      </c>
      <c r="AH63" s="9417">
        <f t="shared" si="19"/>
      </c>
      <c r="AI63" s="9428"/>
      <c r="AJ63" s="9420"/>
      <c r="AK63" s="9420">
        <v>150</v>
      </c>
      <c r="AL63" s="9419"/>
      <c r="AM63" s="9420"/>
      <c r="AN63" s="9420"/>
    </row>
    <row r="64">
      <c r="A64" s="9468">
        <v>11</v>
      </c>
      <c r="B64" s="9406" t="s">
        <v>11647</v>
      </c>
      <c r="C64" s="9406" t="s">
        <v>11739</v>
      </c>
      <c r="D64" s="9407">
        <v>282</v>
      </c>
      <c r="E64" s="9421">
        <v>282</v>
      </c>
      <c r="F64" s="9469"/>
      <c r="G64" s="9470">
        <f>VLOOKUP(C64,'Data Products'!$A:$J,2,0)</f>
      </c>
      <c r="H64" s="9471">
        <f t="shared" si="14"/>
      </c>
      <c r="I64" s="9447">
        <v>45716</v>
      </c>
      <c r="J64" s="9411">
        <f t="shared" si="1"/>
      </c>
      <c r="K64" s="9407">
        <v>69</v>
      </c>
      <c r="L64" s="9407">
        <v>136</v>
      </c>
      <c r="M64" s="9407">
        <v>0</v>
      </c>
      <c r="N64" s="9407">
        <v>0</v>
      </c>
      <c r="O64" s="9406" t="s">
        <v>11660</v>
      </c>
      <c r="P64" s="9444"/>
      <c r="Q64" s="9444"/>
      <c r="R64" s="9473"/>
      <c r="S64" s="9444"/>
      <c r="T64" s="9444"/>
      <c r="U64" s="9444"/>
      <c r="V64" s="9444"/>
      <c r="W64" s="9444"/>
      <c r="X64" s="9444"/>
      <c r="Y64" s="9444"/>
      <c r="Z64" s="9444"/>
      <c r="AA64" s="9444"/>
      <c r="AB64" s="9474">
        <f t="shared" si="6"/>
      </c>
      <c r="AC64" s="9431">
        <f t="shared" si="9"/>
      </c>
      <c r="AD64" s="9414">
        <f t="shared" si="17"/>
      </c>
      <c r="AE64" s="9432">
        <f t="shared" si="3"/>
      </c>
      <c r="AF64" s="9416">
        <f>VLOOKUP(C64,'Data Products'!$A:$J,10,0)</f>
      </c>
      <c r="AG64" s="9417">
        <f t="shared" si="11"/>
      </c>
      <c r="AH64" s="9417">
        <f t="shared" si="19"/>
      </c>
      <c r="AI64" s="9428"/>
      <c r="AJ64" s="9420"/>
      <c r="AK64" s="9420"/>
      <c r="AL64" s="9419"/>
      <c r="AM64" s="9420"/>
      <c r="AN64" s="9420"/>
    </row>
    <row r="65">
      <c r="A65" s="9468">
        <v>12</v>
      </c>
      <c r="B65" s="9406" t="s">
        <v>11647</v>
      </c>
      <c r="C65" s="9406" t="s">
        <v>11740</v>
      </c>
      <c r="D65" s="9407">
        <v>341</v>
      </c>
      <c r="E65" s="9421">
        <v>341</v>
      </c>
      <c r="F65" s="9469"/>
      <c r="G65" s="9470">
        <f>VLOOKUP(C65,'Data Products'!$A:$J,2,0)</f>
      </c>
      <c r="H65" s="9471">
        <f t="shared" si="14"/>
      </c>
      <c r="I65" s="9447">
        <v>45716</v>
      </c>
      <c r="J65" s="9411">
        <f t="shared" si="1"/>
      </c>
      <c r="K65" s="9407">
        <v>15</v>
      </c>
      <c r="L65" s="9407">
        <v>47</v>
      </c>
      <c r="M65" s="9407">
        <v>0</v>
      </c>
      <c r="N65" s="9407">
        <v>0</v>
      </c>
      <c r="O65" s="9406" t="s">
        <v>11660</v>
      </c>
      <c r="P65" s="9444"/>
      <c r="Q65" s="9444"/>
      <c r="R65" s="9473"/>
      <c r="S65" s="9444"/>
      <c r="T65" s="9444"/>
      <c r="U65" s="9444"/>
      <c r="V65" s="9444"/>
      <c r="W65" s="9444"/>
      <c r="X65" s="9444"/>
      <c r="Y65" s="9444"/>
      <c r="Z65" s="9444"/>
      <c r="AA65" s="9444"/>
      <c r="AB65" s="9474">
        <f t="shared" si="6"/>
      </c>
      <c r="AC65" s="9431">
        <f t="shared" si="9"/>
      </c>
      <c r="AD65" s="9414">
        <f t="shared" si="17"/>
      </c>
      <c r="AE65" s="9432">
        <f t="shared" si="3"/>
      </c>
      <c r="AF65" s="9416">
        <f>VLOOKUP(C65,'Data Products'!$A:$J,10,0)</f>
      </c>
      <c r="AG65" s="9417">
        <f t="shared" si="11"/>
      </c>
      <c r="AH65" s="9417">
        <f t="shared" si="19"/>
      </c>
      <c r="AI65" s="9428"/>
      <c r="AJ65" s="9420"/>
      <c r="AK65" s="9420"/>
      <c r="AL65" s="9419"/>
      <c r="AM65" s="9420"/>
      <c r="AN65" s="9420"/>
    </row>
    <row customHeight="true" hidden="true" ht="18" r="66">
      <c r="A66" s="9468">
        <v>13</v>
      </c>
      <c r="B66" s="9406" t="s">
        <v>11676</v>
      </c>
      <c r="C66" s="9406" t="s">
        <v>11741</v>
      </c>
      <c r="D66" s="9407">
        <v>0</v>
      </c>
      <c r="E66" s="9421">
        <v>0</v>
      </c>
      <c r="F66" s="9469"/>
      <c r="G66" s="9470">
        <f>VLOOKUP(C66,'Data Products'!$A:$J,2,0)</f>
      </c>
      <c r="H66" s="9479">
        <f t="shared" si="14"/>
      </c>
      <c r="I66" s="9410">
        <v>45363</v>
      </c>
      <c r="J66" s="9411">
        <f t="shared" si="1"/>
      </c>
      <c r="K66" s="9407">
        <v>0</v>
      </c>
      <c r="L66" s="9407">
        <v>0</v>
      </c>
      <c r="M66" s="9407">
        <v>0</v>
      </c>
      <c r="N66" s="9407">
        <v>0</v>
      </c>
      <c r="O66" s="9406" t="s">
        <v>11660</v>
      </c>
      <c r="P66" s="9444"/>
      <c r="Q66" s="9444"/>
      <c r="R66" s="9473"/>
      <c r="S66" s="9444"/>
      <c r="T66" s="9444"/>
      <c r="U66" s="9444"/>
      <c r="V66" s="9444"/>
      <c r="W66" s="9444"/>
      <c r="X66" s="9444"/>
      <c r="Y66" s="9444"/>
      <c r="Z66" s="9444"/>
      <c r="AA66" s="9444"/>
      <c r="AB66" s="9474">
        <f t="shared" si="6"/>
      </c>
      <c r="AC66" s="9422">
        <f t="shared" si="9"/>
      </c>
      <c r="AD66" s="9414">
        <f t="shared" si="17"/>
      </c>
      <c r="AE66" s="9423">
        <f t="shared" si="3"/>
      </c>
      <c r="AF66" s="9416">
        <f>VLOOKUP(C66,'Data Products'!$A:$J,10,0)</f>
      </c>
      <c r="AG66" s="9417">
        <f t="shared" si="11"/>
      </c>
      <c r="AH66" s="9417">
        <f t="shared" si="19"/>
      </c>
      <c r="AI66" s="9419"/>
      <c r="AJ66" s="9420"/>
      <c r="AK66" s="9420"/>
      <c r="AL66" s="9419"/>
      <c r="AM66" s="9420"/>
      <c r="AN66" s="9420"/>
    </row>
    <row r="67">
      <c r="A67" s="9468">
        <v>14</v>
      </c>
      <c r="B67" s="9406" t="s">
        <v>11647</v>
      </c>
      <c r="C67" s="9406" t="s">
        <v>11742</v>
      </c>
      <c r="D67" s="9407">
        <v>73</v>
      </c>
      <c r="E67" s="9421">
        <v>73</v>
      </c>
      <c r="F67" s="9469"/>
      <c r="G67" s="9470">
        <f>VLOOKUP(C67,'Data Products'!$A:$J,2,0)</f>
      </c>
      <c r="H67" s="9471">
        <f t="shared" si="14"/>
      </c>
      <c r="I67" s="9410">
        <v>45617</v>
      </c>
      <c r="J67" s="9411">
        <f t="shared" si="1"/>
      </c>
      <c r="K67" s="9407">
        <v>3</v>
      </c>
      <c r="L67" s="9407">
        <v>22</v>
      </c>
      <c r="M67" s="9407">
        <v>300</v>
      </c>
      <c r="N67" s="9407">
        <v>500</v>
      </c>
      <c r="O67" s="9406" t="s">
        <v>11660</v>
      </c>
      <c r="P67" s="9444"/>
      <c r="Q67" s="9444"/>
      <c r="R67" s="9473"/>
      <c r="S67" s="9444"/>
      <c r="T67" s="9444"/>
      <c r="U67" s="9444"/>
      <c r="V67" s="9444"/>
      <c r="W67" s="9444"/>
      <c r="X67" s="9444"/>
      <c r="Y67" s="9444"/>
      <c r="Z67" s="9444"/>
      <c r="AA67" s="9444"/>
      <c r="AB67" s="9474">
        <f t="shared" si="6"/>
      </c>
      <c r="AC67" s="9431">
        <f t="shared" si="9"/>
      </c>
      <c r="AD67" s="9414">
        <f t="shared" si="17"/>
      </c>
      <c r="AE67" s="9432">
        <f t="shared" si="3"/>
      </c>
      <c r="AF67" s="9416">
        <f>VLOOKUP(C67,'Data Products'!$A:$J,10,0)</f>
      </c>
      <c r="AG67" s="9417">
        <f t="shared" si="11"/>
      </c>
      <c r="AH67" s="9417">
        <f t="shared" si="19"/>
      </c>
      <c r="AI67" s="9428"/>
      <c r="AJ67" s="9420"/>
      <c r="AK67" s="9420"/>
      <c r="AL67" s="9419"/>
      <c r="AM67" s="9420"/>
      <c r="AN67" s="9420"/>
    </row>
    <row r="68">
      <c r="A68" s="9468">
        <v>15</v>
      </c>
      <c r="B68" s="9406" t="s">
        <v>11647</v>
      </c>
      <c r="C68" s="9406" t="s">
        <v>11743</v>
      </c>
      <c r="D68" s="9407">
        <v>521</v>
      </c>
      <c r="E68" s="9421">
        <v>521</v>
      </c>
      <c r="F68" s="9469"/>
      <c r="G68" s="9470">
        <f>VLOOKUP(C68,'Data Products'!$A:$J,2,0)</f>
      </c>
      <c r="H68" s="9471">
        <f t="shared" si="14"/>
      </c>
      <c r="I68" s="9410">
        <v>45667</v>
      </c>
      <c r="J68" s="9411">
        <f t="shared" si="1"/>
      </c>
      <c r="K68" s="9407">
        <v>28</v>
      </c>
      <c r="L68" s="9407">
        <v>104</v>
      </c>
      <c r="M68" s="9407">
        <v>1000</v>
      </c>
      <c r="N68" s="9407">
        <v>2000</v>
      </c>
      <c r="O68" s="9406" t="s">
        <v>11660</v>
      </c>
      <c r="P68" s="9444"/>
      <c r="Q68" s="9444"/>
      <c r="R68" s="9473"/>
      <c r="S68" s="9444"/>
      <c r="T68" s="9444"/>
      <c r="U68" s="9444"/>
      <c r="V68" s="9444"/>
      <c r="W68" s="9444"/>
      <c r="X68" s="9444"/>
      <c r="Y68" s="9444"/>
      <c r="Z68" s="9444"/>
      <c r="AA68" s="9444"/>
      <c r="AB68" s="9474">
        <f t="shared" si="6"/>
      </c>
      <c r="AC68" s="9431">
        <f t="shared" si="9"/>
      </c>
      <c r="AD68" s="9414">
        <f t="shared" si="17"/>
      </c>
      <c r="AE68" s="9432">
        <f t="shared" si="3"/>
      </c>
      <c r="AF68" s="9416">
        <f>VLOOKUP(C68,'Data Products'!$A:$J,10,0)</f>
      </c>
      <c r="AG68" s="9417">
        <f t="shared" si="11"/>
      </c>
      <c r="AH68" s="9417">
        <f t="shared" si="19"/>
      </c>
      <c r="AI68" s="9428"/>
      <c r="AJ68" s="9420"/>
      <c r="AK68" s="9420">
        <v>340</v>
      </c>
      <c r="AL68" s="9419"/>
      <c r="AM68" s="9420"/>
      <c r="AN68" s="9420"/>
    </row>
    <row customHeight="true" hidden="true" ht="18" r="69">
      <c r="A69" s="9468">
        <v>16</v>
      </c>
      <c r="B69" s="9406" t="s">
        <v>11650</v>
      </c>
      <c r="C69" s="9406" t="s">
        <v>11744</v>
      </c>
      <c r="D69" s="9407">
        <v>0</v>
      </c>
      <c r="E69" s="9421">
        <v>0</v>
      </c>
      <c r="F69" s="9469"/>
      <c r="G69" s="9470">
        <f>VLOOKUP(C69,'Data Products'!$A:$J,2,0)</f>
      </c>
      <c r="H69" s="9479">
        <f t="shared" si="14"/>
      </c>
      <c r="I69" s="9410">
        <v>45668</v>
      </c>
      <c r="J69" s="9411">
        <f t="shared" si="1"/>
      </c>
      <c r="K69" s="9407">
        <v>0</v>
      </c>
      <c r="L69" s="9407">
        <v>0</v>
      </c>
      <c r="M69" s="9407">
        <v>0</v>
      </c>
      <c r="N69" s="9407">
        <v>0</v>
      </c>
      <c r="O69" s="9406" t="s">
        <v>11679</v>
      </c>
      <c r="P69" s="9444"/>
      <c r="Q69" s="9444"/>
      <c r="R69" s="9473"/>
      <c r="S69" s="9444"/>
      <c r="T69" s="9444"/>
      <c r="U69" s="9444"/>
      <c r="V69" s="9444"/>
      <c r="W69" s="9444"/>
      <c r="X69" s="9444"/>
      <c r="Y69" s="9444"/>
      <c r="Z69" s="9444"/>
      <c r="AA69" s="9444"/>
      <c r="AB69" s="9474">
        <f t="shared" si="6"/>
      </c>
      <c r="AC69" s="9422">
        <f t="shared" si="9"/>
      </c>
      <c r="AD69" s="9414">
        <f t="shared" si="17"/>
      </c>
      <c r="AE69" s="9423">
        <f t="shared" si="3"/>
      </c>
      <c r="AF69" s="9416">
        <f>VLOOKUP(C69,'Data Products'!$A:$J,10,0)</f>
      </c>
      <c r="AG69" s="9417">
        <f t="shared" si="11"/>
      </c>
      <c r="AH69" s="9417">
        <f t="shared" si="19"/>
      </c>
      <c r="AI69" s="9428"/>
      <c r="AJ69" s="9420"/>
      <c r="AK69" s="9420"/>
      <c r="AL69" s="9419"/>
      <c r="AM69" s="9420"/>
      <c r="AN69" s="9420"/>
    </row>
    <row customHeight="true" hidden="true" ht="18" r="70">
      <c r="A70" s="9468">
        <v>17</v>
      </c>
      <c r="B70" s="9406" t="s">
        <v>11650</v>
      </c>
      <c r="C70" s="9406" t="s">
        <v>11745</v>
      </c>
      <c r="D70" s="9407">
        <v>0</v>
      </c>
      <c r="E70" s="9421">
        <v>0</v>
      </c>
      <c r="F70" s="9469"/>
      <c r="G70" s="9470">
        <f>VLOOKUP(C70,'Data Products'!$A:$J,2,0)</f>
      </c>
      <c r="H70" s="9479">
        <f t="shared" si="14"/>
      </c>
      <c r="I70" s="9410">
        <v>45669</v>
      </c>
      <c r="J70" s="9411">
        <f t="shared" si="1"/>
      </c>
      <c r="K70" s="9407">
        <v>0</v>
      </c>
      <c r="L70" s="9407">
        <v>4</v>
      </c>
      <c r="M70" s="9407">
        <v>4000</v>
      </c>
      <c r="N70" s="9407">
        <v>8000</v>
      </c>
      <c r="O70" s="9406" t="s">
        <v>11679</v>
      </c>
      <c r="P70" s="9444"/>
      <c r="Q70" s="9444"/>
      <c r="R70" s="9473"/>
      <c r="S70" s="9444"/>
      <c r="T70" s="9444"/>
      <c r="U70" s="9444"/>
      <c r="V70" s="9444"/>
      <c r="W70" s="9444"/>
      <c r="X70" s="9444"/>
      <c r="Y70" s="9444"/>
      <c r="Z70" s="9444"/>
      <c r="AA70" s="9444"/>
      <c r="AB70" s="9474">
        <f t="shared" si="6"/>
      </c>
      <c r="AC70" s="9426">
        <f t="shared" si="9"/>
      </c>
      <c r="AD70" s="9414">
        <f t="shared" si="17"/>
      </c>
      <c r="AE70" s="9427">
        <f t="shared" si="3"/>
      </c>
      <c r="AF70" s="9416">
        <f>VLOOKUP(C70,'Data Products'!$A:$J,10,0)</f>
      </c>
      <c r="AG70" s="9417">
        <f t="shared" si="11"/>
      </c>
      <c r="AH70" s="9417">
        <f t="shared" si="19"/>
      </c>
      <c r="AI70" s="9428"/>
      <c r="AJ70" s="9420"/>
      <c r="AK70" s="9420">
        <v>3620</v>
      </c>
      <c r="AL70" s="9419"/>
      <c r="AM70" s="9420"/>
      <c r="AN70" s="9420"/>
    </row>
    <row customHeight="true" hidden="true" ht="18" r="71">
      <c r="A71" s="9468">
        <v>18</v>
      </c>
      <c r="B71" s="9406" t="s">
        <v>11650</v>
      </c>
      <c r="C71" s="9406" t="s">
        <v>11746</v>
      </c>
      <c r="D71" s="9407">
        <v>0</v>
      </c>
      <c r="E71" s="9421">
        <v>0</v>
      </c>
      <c r="F71" s="9469"/>
      <c r="G71" s="9470">
        <f>VLOOKUP(C71,'Data Products'!$A:$J,2,0)</f>
      </c>
      <c r="H71" s="9479">
        <f t="shared" si="14"/>
      </c>
      <c r="I71" s="9410">
        <v>45670</v>
      </c>
      <c r="J71" s="9411">
        <f t="shared" si="1"/>
      </c>
      <c r="K71" s="9407">
        <v>0</v>
      </c>
      <c r="L71" s="9407">
        <v>0</v>
      </c>
      <c r="M71" s="9407">
        <v>0</v>
      </c>
      <c r="N71" s="9407">
        <v>0</v>
      </c>
      <c r="O71" s="9406" t="s">
        <v>11679</v>
      </c>
      <c r="P71" s="9444"/>
      <c r="Q71" s="9444"/>
      <c r="R71" s="9473"/>
      <c r="S71" s="9444"/>
      <c r="T71" s="9444"/>
      <c r="U71" s="9444"/>
      <c r="V71" s="9444"/>
      <c r="W71" s="9444"/>
      <c r="X71" s="9444"/>
      <c r="Y71" s="9444"/>
      <c r="Z71" s="9444"/>
      <c r="AA71" s="9444"/>
      <c r="AB71" s="9474">
        <f t="shared" si="6"/>
      </c>
      <c r="AC71" s="9422">
        <f t="shared" si="9"/>
      </c>
      <c r="AD71" s="9414">
        <f t="shared" si="17"/>
      </c>
      <c r="AE71" s="9423">
        <f t="shared" si="3"/>
      </c>
      <c r="AF71" s="9416">
        <f>VLOOKUP(C71,'Data Products'!$A:$J,10,0)</f>
      </c>
      <c r="AG71" s="9417">
        <f t="shared" si="11"/>
      </c>
      <c r="AH71" s="9417">
        <f t="shared" si="19"/>
      </c>
      <c r="AI71" s="9428"/>
      <c r="AJ71" s="9420"/>
      <c r="AK71" s="9420"/>
      <c r="AL71" s="9419"/>
      <c r="AM71" s="9420"/>
      <c r="AN71" s="9420"/>
    </row>
    <row r="72">
      <c r="A72" s="9468">
        <v>19</v>
      </c>
      <c r="B72" s="9406" t="s">
        <v>11647</v>
      </c>
      <c r="C72" s="9406" t="s">
        <v>11747</v>
      </c>
      <c r="D72" s="9407">
        <v>6801</v>
      </c>
      <c r="E72" s="9421">
        <v>6801</v>
      </c>
      <c r="F72" s="9469"/>
      <c r="G72" s="9470">
        <f>VLOOKUP(C72,'Data Products'!$A:$J,2,0)</f>
      </c>
      <c r="H72" s="9471">
        <f t="shared" si="14"/>
      </c>
      <c r="I72" s="9410">
        <v>45671</v>
      </c>
      <c r="J72" s="9411">
        <f t="shared" si="1"/>
      </c>
      <c r="K72" s="9407">
        <v>2255</v>
      </c>
      <c r="L72" s="9407">
        <v>3107</v>
      </c>
      <c r="M72" s="9407">
        <v>0</v>
      </c>
      <c r="N72" s="9407">
        <v>0</v>
      </c>
      <c r="O72" s="9406" t="s">
        <v>11748</v>
      </c>
      <c r="P72" s="9444"/>
      <c r="Q72" s="9444"/>
      <c r="R72" s="9473"/>
      <c r="S72" s="9444"/>
      <c r="T72" s="9444"/>
      <c r="U72" s="9444"/>
      <c r="V72" s="9444"/>
      <c r="W72" s="9444"/>
      <c r="X72" s="9444"/>
      <c r="Y72" s="9444"/>
      <c r="Z72" s="9444"/>
      <c r="AA72" s="9444"/>
      <c r="AB72" s="9474">
        <f t="shared" si="6"/>
      </c>
      <c r="AC72" s="9426">
        <f t="shared" si="9"/>
      </c>
      <c r="AD72" s="9414">
        <f t="shared" si="17"/>
      </c>
      <c r="AE72" s="9427">
        <f t="shared" si="3"/>
      </c>
      <c r="AF72" s="9416">
        <f>VLOOKUP(C72,'Data Products'!$A:$J,10,0)</f>
      </c>
      <c r="AG72" s="9417">
        <f t="shared" si="11"/>
      </c>
      <c r="AH72" s="9417">
        <f t="shared" si="19"/>
      </c>
      <c r="AI72" s="9428" t="s">
        <v>11749</v>
      </c>
      <c r="AJ72" s="9420"/>
      <c r="AK72" s="9420"/>
      <c r="AL72" s="9419"/>
      <c r="AM72" s="9420"/>
      <c r="AN72" s="9420"/>
    </row>
    <row r="73">
      <c r="A73" s="9468">
        <v>20</v>
      </c>
      <c r="B73" s="9406" t="s">
        <v>11647</v>
      </c>
      <c r="C73" s="9406" t="s">
        <v>11750</v>
      </c>
      <c r="D73" s="9407">
        <v>6976</v>
      </c>
      <c r="E73" s="9421">
        <v>6976</v>
      </c>
      <c r="F73" s="9469"/>
      <c r="G73" s="9470">
        <f>VLOOKUP(C73,'Data Products'!$A:$J,2,0)</f>
      </c>
      <c r="H73" s="9471">
        <f t="shared" si="14"/>
      </c>
      <c r="I73" s="9447">
        <v>45980</v>
      </c>
      <c r="J73" s="9411">
        <f t="shared" si="1"/>
      </c>
      <c r="K73" s="9407">
        <v>1585</v>
      </c>
      <c r="L73" s="9407">
        <v>3738</v>
      </c>
      <c r="M73" s="9407">
        <v>0</v>
      </c>
      <c r="N73" s="9407">
        <v>0</v>
      </c>
      <c r="O73" s="9406" t="s">
        <v>11748</v>
      </c>
      <c r="P73" s="9444"/>
      <c r="Q73" s="9444"/>
      <c r="R73" s="9473"/>
      <c r="S73" s="9444"/>
      <c r="T73" s="9444"/>
      <c r="U73" s="9444"/>
      <c r="V73" s="9444"/>
      <c r="W73" s="9444"/>
      <c r="X73" s="9444"/>
      <c r="Y73" s="9444"/>
      <c r="Z73" s="9444"/>
      <c r="AA73" s="9444"/>
      <c r="AB73" s="9474">
        <f t="shared" si="6"/>
      </c>
      <c r="AC73" s="9426">
        <f t="shared" si="9"/>
      </c>
      <c r="AD73" s="9414">
        <f t="shared" si="17"/>
      </c>
      <c r="AE73" s="9427">
        <f t="shared" si="3"/>
      </c>
      <c r="AF73" s="9416">
        <f>VLOOKUP(C73,'Data Products'!$A:$J,10,0)</f>
      </c>
      <c r="AG73" s="9417">
        <f t="shared" si="11"/>
      </c>
      <c r="AH73" s="9417">
        <f t="shared" si="19"/>
      </c>
      <c r="AI73" s="9434" t="s">
        <v>11751</v>
      </c>
      <c r="AJ73" s="9420"/>
      <c r="AK73" s="9420"/>
      <c r="AL73" s="9419"/>
      <c r="AM73" s="9420"/>
      <c r="AN73" s="9420"/>
    </row>
    <row r="74">
      <c r="A74" s="9468">
        <v>21</v>
      </c>
      <c r="B74" s="9406" t="s">
        <v>11647</v>
      </c>
      <c r="C74" s="9406" t="s">
        <v>11752</v>
      </c>
      <c r="D74" s="9407">
        <v>1</v>
      </c>
      <c r="E74" s="9421">
        <v>1</v>
      </c>
      <c r="F74" s="9469"/>
      <c r="G74" s="9470">
        <f>VLOOKUP(C74,'Data Products'!$A:$J,2,0)</f>
      </c>
      <c r="H74" s="9471">
        <f t="shared" si="14"/>
      </c>
      <c r="I74" s="9447">
        <v>45895</v>
      </c>
      <c r="J74" s="9411">
        <f t="shared" si="1"/>
      </c>
      <c r="K74" s="9407">
        <v>1</v>
      </c>
      <c r="L74" s="9407">
        <v>2316</v>
      </c>
      <c r="M74" s="9407">
        <v>0</v>
      </c>
      <c r="N74" s="9407">
        <v>0</v>
      </c>
      <c r="O74" s="9406" t="s">
        <v>11753</v>
      </c>
      <c r="P74" s="9444"/>
      <c r="Q74" s="9444"/>
      <c r="R74" s="9473"/>
      <c r="S74" s="9444"/>
      <c r="T74" s="9444"/>
      <c r="U74" s="9444"/>
      <c r="V74" s="9444"/>
      <c r="W74" s="9444"/>
      <c r="X74" s="9444"/>
      <c r="Y74" s="9444"/>
      <c r="Z74" s="9444"/>
      <c r="AA74" s="9444"/>
      <c r="AB74" s="9474">
        <f t="shared" si="6"/>
      </c>
      <c r="AC74" s="9426">
        <f t="shared" si="9"/>
      </c>
      <c r="AD74" s="9414">
        <f t="shared" si="17"/>
      </c>
      <c r="AE74" s="9427">
        <f t="shared" si="3"/>
      </c>
      <c r="AF74" s="9416">
        <f>VLOOKUP(C74,'Data Products'!$A:$J,10,0)</f>
      </c>
      <c r="AG74" s="9417">
        <f t="shared" si="11"/>
      </c>
      <c r="AH74" s="9417">
        <f t="shared" si="19"/>
      </c>
      <c r="AI74" s="9428" t="s">
        <v>11749</v>
      </c>
      <c r="AJ74" s="9420"/>
      <c r="AK74" s="9420"/>
      <c r="AL74" s="9419"/>
      <c r="AM74" s="9420"/>
      <c r="AN74" s="9420"/>
    </row>
    <row customHeight="true" hidden="true" ht="18" r="75">
      <c r="A75" s="9468">
        <v>22</v>
      </c>
      <c r="B75" s="9406" t="s">
        <v>11650</v>
      </c>
      <c r="C75" s="9406" t="s">
        <v>11754</v>
      </c>
      <c r="D75" s="9407">
        <v>0</v>
      </c>
      <c r="E75" s="9421">
        <v>0</v>
      </c>
      <c r="F75" s="9469"/>
      <c r="G75" s="9470">
        <f>VLOOKUP(C75,'Data Products'!$A:$J,2,0)</f>
      </c>
      <c r="H75" s="9471">
        <f t="shared" si="14"/>
      </c>
      <c r="I75" s="9447">
        <v>45994</v>
      </c>
      <c r="J75" s="9411">
        <f t="shared" si="1"/>
      </c>
      <c r="K75" s="9407">
        <v>0</v>
      </c>
      <c r="L75" s="9407">
        <v>0</v>
      </c>
      <c r="M75" s="9407">
        <v>0</v>
      </c>
      <c r="N75" s="9407">
        <v>0</v>
      </c>
      <c r="O75" s="9406" t="s">
        <v>11755</v>
      </c>
      <c r="P75" s="9444"/>
      <c r="Q75" s="9444"/>
      <c r="R75" s="9473"/>
      <c r="S75" s="9444"/>
      <c r="T75" s="9444"/>
      <c r="U75" s="9444"/>
      <c r="V75" s="9444"/>
      <c r="W75" s="9444"/>
      <c r="X75" s="9444"/>
      <c r="Y75" s="9444"/>
      <c r="Z75" s="9444"/>
      <c r="AA75" s="9444"/>
      <c r="AB75" s="9474">
        <f t="shared" si="6"/>
      </c>
      <c r="AC75" s="9426">
        <f t="shared" si="9"/>
      </c>
      <c r="AD75" s="9414">
        <f t="shared" si="17"/>
      </c>
      <c r="AE75" s="9427">
        <f t="shared" si="3"/>
      </c>
      <c r="AF75" s="9416">
        <f>VLOOKUP(C75,'Data Products'!$A:$J,10,0)</f>
      </c>
      <c r="AG75" s="9417">
        <f t="shared" si="11"/>
      </c>
      <c r="AH75" s="9417">
        <f t="shared" si="19"/>
      </c>
      <c r="AI75" s="9428"/>
      <c r="AJ75" s="9420"/>
      <c r="AK75" s="9420"/>
      <c r="AL75" s="9419"/>
      <c r="AM75" s="9420"/>
      <c r="AN75" s="9420"/>
    </row>
    <row customHeight="true" hidden="true" ht="18" r="76">
      <c r="A76" s="9468">
        <v>23</v>
      </c>
      <c r="B76" s="9406" t="s">
        <v>11650</v>
      </c>
      <c r="C76" s="9406" t="s">
        <v>11756</v>
      </c>
      <c r="D76" s="9407">
        <v>0</v>
      </c>
      <c r="E76" s="9421">
        <v>0</v>
      </c>
      <c r="F76" s="9469"/>
      <c r="G76" s="9470">
        <f>VLOOKUP(C76,'Data Products'!$A:$J,2,0)</f>
      </c>
      <c r="H76" s="9479">
        <f t="shared" si="14"/>
      </c>
      <c r="I76" s="9447">
        <v>45749</v>
      </c>
      <c r="J76" s="9411">
        <f t="shared" si="1"/>
      </c>
      <c r="K76" s="9407">
        <v>0</v>
      </c>
      <c r="L76" s="9407">
        <v>0</v>
      </c>
      <c r="M76" s="9407">
        <v>0</v>
      </c>
      <c r="N76" s="9407">
        <v>0</v>
      </c>
      <c r="O76" s="9406" t="s">
        <v>11652</v>
      </c>
      <c r="P76" s="9444"/>
      <c r="Q76" s="9444"/>
      <c r="R76" s="9473"/>
      <c r="S76" s="9444"/>
      <c r="T76" s="9444"/>
      <c r="U76" s="9444"/>
      <c r="V76" s="9444"/>
      <c r="W76" s="9444"/>
      <c r="X76" s="9444"/>
      <c r="Y76" s="9444"/>
      <c r="Z76" s="9444"/>
      <c r="AA76" s="9444"/>
      <c r="AB76" s="9474">
        <f t="shared" si="6"/>
      </c>
      <c r="AC76" s="9426">
        <f t="shared" si="9"/>
      </c>
      <c r="AD76" s="9414">
        <f t="shared" si="17"/>
      </c>
      <c r="AE76" s="9427">
        <f t="shared" si="3"/>
      </c>
      <c r="AF76" s="9416">
        <f>VLOOKUP(C76,'Data Products'!$A:$J,10,0)</f>
      </c>
      <c r="AG76" s="9417">
        <f t="shared" si="11"/>
      </c>
      <c r="AH76" s="9417">
        <f t="shared" si="19"/>
      </c>
      <c r="AI76" s="9428" t="s">
        <v>11757</v>
      </c>
      <c r="AJ76" s="9420"/>
      <c r="AK76" s="9420"/>
      <c r="AL76" s="9419"/>
      <c r="AM76" s="9420"/>
      <c r="AN76" s="9420"/>
    </row>
    <row customHeight="true" hidden="true" ht="18" r="77">
      <c r="A77" s="9468">
        <v>24</v>
      </c>
      <c r="B77" s="9406" t="s">
        <v>11650</v>
      </c>
      <c r="C77" s="9406" t="s">
        <v>11758</v>
      </c>
      <c r="D77" s="9407">
        <v>0</v>
      </c>
      <c r="E77" s="9421">
        <v>0</v>
      </c>
      <c r="F77" s="9469"/>
      <c r="G77" s="9470">
        <f>VLOOKUP(C77,'Data Products'!$A:$J,2,0)</f>
      </c>
      <c r="H77" s="9479">
        <f t="shared" si="14"/>
      </c>
      <c r="I77" s="9447">
        <v>45749</v>
      </c>
      <c r="J77" s="9411">
        <f t="shared" si="1"/>
      </c>
      <c r="K77" s="9407">
        <v>0</v>
      </c>
      <c r="L77" s="9407">
        <v>0</v>
      </c>
      <c r="M77" s="9407">
        <v>0</v>
      </c>
      <c r="N77" s="9407">
        <v>0</v>
      </c>
      <c r="O77" s="9406" t="s">
        <v>11652</v>
      </c>
      <c r="P77" s="9444"/>
      <c r="Q77" s="9444"/>
      <c r="R77" s="9473"/>
      <c r="S77" s="9444"/>
      <c r="T77" s="9444"/>
      <c r="U77" s="9444"/>
      <c r="V77" s="9444"/>
      <c r="W77" s="9444"/>
      <c r="X77" s="9444"/>
      <c r="Y77" s="9444"/>
      <c r="Z77" s="9444"/>
      <c r="AA77" s="9444"/>
      <c r="AB77" s="9474">
        <f t="shared" si="6"/>
      </c>
      <c r="AC77" s="9426">
        <f t="shared" si="9"/>
      </c>
      <c r="AD77" s="9414">
        <f t="shared" si="17"/>
      </c>
      <c r="AE77" s="9427">
        <f t="shared" si="3"/>
      </c>
      <c r="AF77" s="9416">
        <f>VLOOKUP(C77,'Data Products'!$A:$J,10,0)</f>
      </c>
      <c r="AG77" s="9417">
        <f t="shared" si="11"/>
      </c>
      <c r="AH77" s="9417">
        <f t="shared" si="19"/>
      </c>
      <c r="AI77" s="9428"/>
      <c r="AJ77" s="9420"/>
      <c r="AK77" s="9420"/>
      <c r="AL77" s="9419"/>
      <c r="AM77" s="9420"/>
      <c r="AN77" s="9420"/>
    </row>
    <row customHeight="true" hidden="true" ht="18" r="78">
      <c r="A78" s="9468">
        <v>25</v>
      </c>
      <c r="B78" s="9406" t="s">
        <v>11650</v>
      </c>
      <c r="C78" s="9406" t="s">
        <v>11759</v>
      </c>
      <c r="D78" s="9407">
        <v>0</v>
      </c>
      <c r="E78" s="9421">
        <v>0</v>
      </c>
      <c r="F78" s="9469" t="s">
        <v>11760</v>
      </c>
      <c r="G78" s="9470">
        <f>VLOOKUP(C78,'Data Products'!$A:$J,2,0)</f>
      </c>
      <c r="H78" s="9479">
        <f t="shared" si="14"/>
      </c>
      <c r="I78" s="9410">
        <v>45650</v>
      </c>
      <c r="J78" s="9411">
        <f t="shared" si="1"/>
      </c>
      <c r="K78" s="9407">
        <v>0</v>
      </c>
      <c r="L78" s="9407">
        <v>0</v>
      </c>
      <c r="M78" s="9407">
        <v>0</v>
      </c>
      <c r="N78" s="9407">
        <v>0</v>
      </c>
      <c r="O78" s="9406" t="s">
        <v>11690</v>
      </c>
      <c r="P78" s="9444"/>
      <c r="Q78" s="9444"/>
      <c r="R78" s="9480"/>
      <c r="S78" s="9444"/>
      <c r="T78" s="9444"/>
      <c r="U78" s="9444"/>
      <c r="V78" s="9444"/>
      <c r="W78" s="9444"/>
      <c r="X78" s="9444"/>
      <c r="Y78" s="9444"/>
      <c r="Z78" s="9444"/>
      <c r="AA78" s="9444"/>
      <c r="AB78" s="9474">
        <f t="shared" si="6"/>
      </c>
      <c r="AC78" s="9426">
        <f t="shared" si="9"/>
      </c>
      <c r="AD78" s="9414">
        <f t="shared" si="17"/>
      </c>
      <c r="AE78" s="9427">
        <f t="shared" si="3"/>
      </c>
      <c r="AF78" s="9416">
        <f>VLOOKUP(C78,'Data Products'!$A:$J,10,0)</f>
      </c>
      <c r="AG78" s="9417">
        <f t="shared" si="11"/>
      </c>
      <c r="AH78" s="9417">
        <f t="shared" si="19"/>
      </c>
      <c r="AI78" s="9419"/>
      <c r="AJ78" s="9420"/>
      <c r="AK78" s="9420">
        <v>50</v>
      </c>
      <c r="AL78" s="9419"/>
      <c r="AM78" s="9420"/>
      <c r="AN78" s="9420"/>
    </row>
    <row customHeight="true" hidden="true" ht="18" r="79">
      <c r="A79" s="9468">
        <v>26</v>
      </c>
      <c r="B79" s="9406" t="s">
        <v>11650</v>
      </c>
      <c r="C79" s="9406" t="s">
        <v>11761</v>
      </c>
      <c r="D79" s="9407">
        <v>0</v>
      </c>
      <c r="E79" s="9421">
        <v>0</v>
      </c>
      <c r="F79" s="9469"/>
      <c r="G79" s="9470"/>
      <c r="H79" s="9471"/>
      <c r="I79" s="9410">
        <v>45650</v>
      </c>
      <c r="J79" s="9411">
        <f t="shared" si="1"/>
      </c>
      <c r="K79" s="9407">
        <v>0</v>
      </c>
      <c r="L79" s="9407">
        <v>0</v>
      </c>
      <c r="M79" s="9407">
        <v>150</v>
      </c>
      <c r="N79" s="9407">
        <v>300</v>
      </c>
      <c r="O79" s="9406" t="s">
        <v>11690</v>
      </c>
      <c r="P79" s="9448"/>
      <c r="Q79" s="9448"/>
      <c r="R79" s="9480"/>
      <c r="S79" s="9444"/>
      <c r="T79" s="9448"/>
      <c r="U79" s="9448"/>
      <c r="V79" s="9448"/>
      <c r="W79" s="9448"/>
      <c r="X79" s="9448"/>
      <c r="Y79" s="9448"/>
      <c r="Z79" s="9448"/>
      <c r="AA79" s="9448"/>
      <c r="AB79" s="9474">
        <f t="shared" si="6"/>
      </c>
      <c r="AC79" s="9426">
        <f t="shared" si="9"/>
      </c>
      <c r="AD79" s="9414">
        <f t="shared" si="17"/>
      </c>
      <c r="AE79" s="9427">
        <f t="shared" si="3"/>
      </c>
      <c r="AF79" s="9416">
        <f>VLOOKUP(C79,'Data Products'!$A:$J,10,0)</f>
      </c>
      <c r="AG79" s="9417">
        <f t="shared" si="11"/>
      </c>
      <c r="AH79" s="9417">
        <f t="shared" si="19"/>
      </c>
      <c r="AI79" s="9419"/>
      <c r="AJ79" s="9420"/>
      <c r="AK79" s="9420">
        <v>80</v>
      </c>
      <c r="AL79" s="9419"/>
      <c r="AM79" s="9420"/>
      <c r="AN79" s="9420"/>
    </row>
    <row customHeight="true" hidden="true" ht="18" r="80">
      <c r="A80" s="9468">
        <v>27</v>
      </c>
      <c r="B80" s="9406" t="s">
        <v>11650</v>
      </c>
      <c r="C80" s="9406" t="s">
        <v>11762</v>
      </c>
      <c r="D80" s="9407">
        <v>0</v>
      </c>
      <c r="E80" s="9421">
        <v>0</v>
      </c>
      <c r="F80" s="9469"/>
      <c r="G80" s="9470">
        <f>VLOOKUP(C80,'Data Products'!$A:$J,2,0)</f>
      </c>
      <c r="H80" s="9479">
        <f t="shared" ref="H80:H125" si="15">IFERROR(G80-TODAY(),"")</f>
      </c>
      <c r="I80" s="9410">
        <v>45650</v>
      </c>
      <c r="J80" s="9411">
        <f t="shared" si="1"/>
      </c>
      <c r="K80" s="9407">
        <v>0</v>
      </c>
      <c r="L80" s="9407">
        <v>1</v>
      </c>
      <c r="M80" s="9407">
        <v>100</v>
      </c>
      <c r="N80" s="9407">
        <v>250</v>
      </c>
      <c r="O80" s="9406" t="s">
        <v>11690</v>
      </c>
      <c r="P80" s="9448"/>
      <c r="Q80" s="9448"/>
      <c r="R80" s="9473"/>
      <c r="S80" s="9444"/>
      <c r="T80" s="9448"/>
      <c r="U80" s="9448"/>
      <c r="V80" s="9448"/>
      <c r="W80" s="9448"/>
      <c r="X80" s="9448"/>
      <c r="Y80" s="9448"/>
      <c r="Z80" s="9448"/>
      <c r="AA80" s="9448"/>
      <c r="AB80" s="9474">
        <f t="shared" si="6"/>
      </c>
      <c r="AC80" s="9422">
        <f t="shared" si="9"/>
      </c>
      <c r="AD80" s="9414">
        <f t="shared" si="17"/>
      </c>
      <c r="AE80" s="9423">
        <f t="shared" si="3"/>
      </c>
      <c r="AF80" s="9416">
        <f>VLOOKUP(C80,'Data Products'!$A:$J,10,0)</f>
      </c>
      <c r="AG80" s="9417">
        <f t="shared" si="11"/>
      </c>
      <c r="AH80" s="9417">
        <f t="shared" si="19"/>
      </c>
      <c r="AI80" s="9419"/>
      <c r="AJ80" s="9420"/>
      <c r="AK80" s="9420">
        <v>60</v>
      </c>
      <c r="AL80" s="9419"/>
      <c r="AM80" s="9420"/>
      <c r="AN80" s="9420"/>
    </row>
    <row customHeight="true" hidden="true" ht="18" r="81">
      <c r="A81" s="9468">
        <v>28</v>
      </c>
      <c r="B81" s="9406" t="s">
        <v>11650</v>
      </c>
      <c r="C81" s="9406" t="s">
        <v>11763</v>
      </c>
      <c r="D81" s="9407">
        <v>0</v>
      </c>
      <c r="E81" s="9421">
        <v>0</v>
      </c>
      <c r="F81" s="9469" t="s">
        <v>11764</v>
      </c>
      <c r="G81" s="9470">
        <f>VLOOKUP(C81,'Data Products'!$A:$J,2,0)</f>
      </c>
      <c r="H81" s="9479">
        <f t="shared" si="15"/>
      </c>
      <c r="I81" s="9410">
        <v>45678</v>
      </c>
      <c r="J81" s="9411">
        <f t="shared" si="1"/>
      </c>
      <c r="K81" s="9407">
        <v>0</v>
      </c>
      <c r="L81" s="9407">
        <v>0</v>
      </c>
      <c r="M81" s="9407">
        <v>0</v>
      </c>
      <c r="N81" s="9407">
        <v>0</v>
      </c>
      <c r="O81" s="9406" t="s">
        <v>11690</v>
      </c>
      <c r="P81" s="9448"/>
      <c r="Q81" s="9448"/>
      <c r="R81" s="9473"/>
      <c r="S81" s="9444"/>
      <c r="T81" s="9448"/>
      <c r="U81" s="9448"/>
      <c r="V81" s="9448"/>
      <c r="W81" s="9448"/>
      <c r="X81" s="9448"/>
      <c r="Y81" s="9448"/>
      <c r="Z81" s="9448"/>
      <c r="AA81" s="9448"/>
      <c r="AB81" s="9474">
        <f t="shared" si="6"/>
      </c>
      <c r="AC81" s="9422">
        <f t="shared" si="9"/>
      </c>
      <c r="AD81" s="9414">
        <f t="shared" si="17"/>
      </c>
      <c r="AE81" s="9423">
        <f t="shared" si="3"/>
      </c>
      <c r="AF81" s="9416">
        <f>VLOOKUP(C81,'Data Products'!$A:$J,10,0)</f>
      </c>
      <c r="AG81" s="9417">
        <f t="shared" si="11"/>
      </c>
      <c r="AH81" s="9417">
        <f t="shared" si="19"/>
      </c>
      <c r="AI81" s="9428" t="s">
        <v>11765</v>
      </c>
      <c r="AJ81" s="9420"/>
      <c r="AK81" s="9420">
        <v>40</v>
      </c>
      <c r="AL81" s="9419"/>
      <c r="AM81" s="9420"/>
      <c r="AN81" s="9420"/>
    </row>
    <row customHeight="true" hidden="true" ht="18" r="82">
      <c r="A82" s="9468">
        <v>29</v>
      </c>
      <c r="B82" s="9406" t="s">
        <v>11650</v>
      </c>
      <c r="C82" s="9406" t="s">
        <v>11766</v>
      </c>
      <c r="D82" s="9407">
        <v>0</v>
      </c>
      <c r="E82" s="9407">
        <v>0</v>
      </c>
      <c r="F82" s="9469"/>
      <c r="G82" s="9470">
        <f>VLOOKUP(C82,'Data Products'!$A:$J,2,0)</f>
      </c>
      <c r="H82" s="9479">
        <f t="shared" si="15"/>
      </c>
      <c r="I82" s="9410">
        <v>45824</v>
      </c>
      <c r="J82" s="9411">
        <f t="shared" si="1"/>
      </c>
      <c r="K82" s="9407">
        <v>0</v>
      </c>
      <c r="L82" s="9407">
        <v>0</v>
      </c>
      <c r="M82" s="9407">
        <v>0</v>
      </c>
      <c r="N82" s="9407">
        <v>0</v>
      </c>
      <c r="O82" s="9406" t="s">
        <v>11690</v>
      </c>
      <c r="P82" s="9448"/>
      <c r="Q82" s="9448"/>
      <c r="R82" s="9473"/>
      <c r="S82" s="9444"/>
      <c r="T82" s="9448"/>
      <c r="U82" s="9448"/>
      <c r="V82" s="9448"/>
      <c r="W82" s="9448"/>
      <c r="X82" s="9448"/>
      <c r="Y82" s="9448"/>
      <c r="Z82" s="9448"/>
      <c r="AA82" s="9448"/>
      <c r="AB82" s="9474">
        <f t="shared" si="6"/>
      </c>
      <c r="AC82" s="9422">
        <f t="shared" si="9"/>
      </c>
      <c r="AD82" s="9414">
        <f t="shared" si="17"/>
      </c>
      <c r="AE82" s="9423">
        <f t="shared" si="3"/>
      </c>
      <c r="AF82" s="9416">
        <f>VLOOKUP(C82,'Data Products'!$A:$J,10,0)</f>
      </c>
      <c r="AG82" s="9417">
        <f t="shared" si="11"/>
      </c>
      <c r="AH82" s="9417">
        <f t="shared" si="19"/>
      </c>
      <c r="AI82" s="9419" t="s">
        <v>11767</v>
      </c>
      <c r="AJ82" s="9420"/>
      <c r="AK82" s="9420"/>
      <c r="AL82" s="9419"/>
      <c r="AM82" s="9420"/>
      <c r="AN82" s="9420"/>
    </row>
    <row customHeight="true" hidden="true" ht="18" r="83">
      <c r="A83" s="9468">
        <v>30</v>
      </c>
      <c r="B83" s="9406" t="s">
        <v>11650</v>
      </c>
      <c r="C83" s="9406" t="s">
        <v>11768</v>
      </c>
      <c r="D83" s="9407">
        <v>0</v>
      </c>
      <c r="E83" s="9407">
        <v>0</v>
      </c>
      <c r="F83" s="9469"/>
      <c r="G83" s="9470">
        <f>VLOOKUP(C83,'Data Products'!$A:$J,2,0)</f>
      </c>
      <c r="H83" s="9479">
        <f t="shared" si="15"/>
      </c>
      <c r="I83" s="9410">
        <v>45824</v>
      </c>
      <c r="J83" s="9411">
        <f t="shared" si="1"/>
      </c>
      <c r="K83" s="9407">
        <v>0</v>
      </c>
      <c r="L83" s="9407">
        <v>0</v>
      </c>
      <c r="M83" s="9407">
        <v>100</v>
      </c>
      <c r="N83" s="9407">
        <v>150</v>
      </c>
      <c r="O83" s="9406" t="s">
        <v>11690</v>
      </c>
      <c r="P83" s="9448"/>
      <c r="Q83" s="9448"/>
      <c r="R83" s="9473"/>
      <c r="S83" s="9444"/>
      <c r="T83" s="9448"/>
      <c r="U83" s="9448"/>
      <c r="V83" s="9448"/>
      <c r="W83" s="9448"/>
      <c r="X83" s="9448"/>
      <c r="Y83" s="9448"/>
      <c r="Z83" s="9448"/>
      <c r="AA83" s="9448"/>
      <c r="AB83" s="9474">
        <f t="shared" si="6"/>
      </c>
      <c r="AC83" s="9426">
        <f t="shared" si="9"/>
      </c>
      <c r="AD83" s="9414">
        <f t="shared" si="17"/>
      </c>
      <c r="AE83" s="9427">
        <f t="shared" si="3"/>
      </c>
      <c r="AF83" s="9416">
        <f>VLOOKUP(C83,'Data Products'!$A:$J,10,0)</f>
      </c>
      <c r="AG83" s="9417">
        <f t="shared" si="11"/>
      </c>
      <c r="AH83" s="9417">
        <f t="shared" si="19"/>
      </c>
      <c r="AI83" s="9419"/>
      <c r="AJ83" s="9420"/>
      <c r="AK83" s="9420"/>
      <c r="AL83" s="9419"/>
      <c r="AM83" s="9420"/>
      <c r="AN83" s="9420"/>
    </row>
    <row customHeight="true" hidden="true" ht="18" r="84">
      <c r="A84" s="9468">
        <v>31</v>
      </c>
      <c r="B84" s="9406" t="s">
        <v>11650</v>
      </c>
      <c r="C84" s="9406" t="s">
        <v>11769</v>
      </c>
      <c r="D84" s="9407">
        <v>0</v>
      </c>
      <c r="E84" s="9421">
        <v>0</v>
      </c>
      <c r="F84" s="9469"/>
      <c r="G84" s="9470">
        <f>VLOOKUP(C84,'Data Products'!$A:$J,2,0)</f>
      </c>
      <c r="H84" s="9479">
        <f t="shared" si="15"/>
      </c>
      <c r="I84" s="9481"/>
      <c r="J84" s="9411">
        <f t="shared" si="1"/>
      </c>
      <c r="K84" s="9407">
        <v>0</v>
      </c>
      <c r="L84" s="9407">
        <v>0</v>
      </c>
      <c r="M84" s="9407">
        <v>0</v>
      </c>
      <c r="N84" s="9407">
        <v>0</v>
      </c>
      <c r="O84" s="9406" t="s">
        <v>11770</v>
      </c>
      <c r="P84" s="9448"/>
      <c r="Q84" s="9448"/>
      <c r="R84" s="9473"/>
      <c r="S84" s="9444"/>
      <c r="T84" s="9448"/>
      <c r="U84" s="9448"/>
      <c r="V84" s="9448"/>
      <c r="W84" s="9448"/>
      <c r="X84" s="9448"/>
      <c r="Y84" s="9448"/>
      <c r="Z84" s="9448"/>
      <c r="AA84" s="9448"/>
      <c r="AB84" s="9474">
        <f t="shared" si="6"/>
      </c>
      <c r="AC84" s="9422">
        <f t="shared" si="9"/>
      </c>
      <c r="AD84" s="9414">
        <f t="shared" si="17"/>
      </c>
      <c r="AE84" s="9423">
        <f t="shared" si="3"/>
      </c>
      <c r="AF84" s="9416">
        <f>VLOOKUP(C84,'Data Products'!$A:$J,10,0)</f>
      </c>
      <c r="AG84" s="9417">
        <f t="shared" si="11"/>
      </c>
      <c r="AH84" s="9417">
        <f t="shared" si="19"/>
      </c>
      <c r="AI84" s="9419"/>
      <c r="AJ84" s="9420"/>
      <c r="AK84" s="9420"/>
      <c r="AL84" s="9419"/>
      <c r="AM84" s="9420"/>
      <c r="AN84" s="9420"/>
    </row>
    <row customHeight="true" hidden="true" ht="18" r="85">
      <c r="A85" s="9468">
        <v>32</v>
      </c>
      <c r="B85" s="9406" t="s">
        <v>11650</v>
      </c>
      <c r="C85" s="9406" t="s">
        <v>11771</v>
      </c>
      <c r="D85" s="9407">
        <v>0</v>
      </c>
      <c r="E85" s="9421">
        <v>0</v>
      </c>
      <c r="F85" s="9469"/>
      <c r="G85" s="9470">
        <f>VLOOKUP(C85,'Data Products'!$A:$J,2,0)</f>
      </c>
      <c r="H85" s="9479">
        <f t="shared" si="15"/>
      </c>
      <c r="I85" s="9481"/>
      <c r="J85" s="9411">
        <f t="shared" si="1"/>
      </c>
      <c r="K85" s="9407">
        <v>0</v>
      </c>
      <c r="L85" s="9407">
        <v>0</v>
      </c>
      <c r="M85" s="9407">
        <v>0</v>
      </c>
      <c r="N85" s="9407">
        <v>0</v>
      </c>
      <c r="O85" s="9406" t="s">
        <v>11770</v>
      </c>
      <c r="P85" s="9448"/>
      <c r="Q85" s="9448"/>
      <c r="R85" s="9473"/>
      <c r="S85" s="9444"/>
      <c r="T85" s="9448"/>
      <c r="U85" s="9448"/>
      <c r="V85" s="9448"/>
      <c r="W85" s="9448"/>
      <c r="X85" s="9448"/>
      <c r="Y85" s="9448"/>
      <c r="Z85" s="9448"/>
      <c r="AA85" s="9448"/>
      <c r="AB85" s="9474">
        <f t="shared" si="6"/>
      </c>
      <c r="AC85" s="9422">
        <f t="shared" si="9"/>
      </c>
      <c r="AD85" s="9414">
        <f t="shared" si="17"/>
      </c>
      <c r="AE85" s="9423">
        <f t="shared" si="3"/>
      </c>
      <c r="AF85" s="9416">
        <f>VLOOKUP(C85,'Data Products'!$A:$J,10,0)</f>
      </c>
      <c r="AG85" s="9417">
        <f t="shared" si="11"/>
      </c>
      <c r="AH85" s="9417">
        <f t="shared" si="19"/>
      </c>
      <c r="AI85" s="9419"/>
      <c r="AJ85" s="9420"/>
      <c r="AK85" s="9420"/>
      <c r="AL85" s="9419"/>
      <c r="AM85" s="9420"/>
      <c r="AN85" s="9420"/>
    </row>
    <row customHeight="true" hidden="true" ht="18" r="86">
      <c r="A86" s="9468">
        <v>33</v>
      </c>
      <c r="B86" s="9477" t="s">
        <v>11650</v>
      </c>
      <c r="C86" s="9477" t="s">
        <v>11772</v>
      </c>
      <c r="D86" s="9407">
        <v>0</v>
      </c>
      <c r="E86" s="9421">
        <v>0</v>
      </c>
      <c r="F86" s="9469"/>
      <c r="G86" s="9470">
        <f>VLOOKUP(C86,'Data Products'!$A:$J,2,0)</f>
      </c>
      <c r="H86" s="9479">
        <f t="shared" si="15"/>
      </c>
      <c r="I86" s="9481"/>
      <c r="J86" s="9411">
        <f t="shared" si="1"/>
      </c>
      <c r="K86" s="9407">
        <v>0</v>
      </c>
      <c r="L86" s="9407">
        <v>0</v>
      </c>
      <c r="M86" s="9482">
        <v>0</v>
      </c>
      <c r="N86" s="9482">
        <v>0</v>
      </c>
      <c r="O86" s="9406" t="s">
        <v>11770</v>
      </c>
      <c r="P86" s="9448"/>
      <c r="Q86" s="9448"/>
      <c r="R86" s="9473"/>
      <c r="S86" s="9448"/>
      <c r="T86" s="9448"/>
      <c r="U86" s="9448"/>
      <c r="V86" s="9448"/>
      <c r="W86" s="9448"/>
      <c r="X86" s="9448"/>
      <c r="Y86" s="9448"/>
      <c r="Z86" s="9448"/>
      <c r="AA86" s="9448"/>
      <c r="AB86" s="9474">
        <f t="shared" si="6"/>
      </c>
      <c r="AC86" s="9422">
        <f t="shared" si="9"/>
      </c>
      <c r="AD86" s="9414">
        <f t="shared" si="17"/>
      </c>
      <c r="AE86" s="9423">
        <f t="shared" si="3"/>
      </c>
      <c r="AF86" s="9416">
        <f>VLOOKUP(C86,'Data Products'!$A:$J,10,0)</f>
      </c>
      <c r="AG86" s="9417">
        <f t="shared" si="11"/>
      </c>
      <c r="AH86" s="9417">
        <f t="shared" si="19"/>
      </c>
      <c r="AI86" s="9419"/>
      <c r="AJ86" s="9420"/>
      <c r="AK86" s="9420"/>
      <c r="AL86" s="9419"/>
      <c r="AM86" s="9420"/>
      <c r="AN86" s="9420"/>
    </row>
    <row r="87">
      <c r="A87" s="9468">
        <v>34</v>
      </c>
      <c r="B87" s="9468" t="s">
        <v>11647</v>
      </c>
      <c r="C87" s="9406" t="s">
        <v>11773</v>
      </c>
      <c r="D87" s="9429">
        <v>1127</v>
      </c>
      <c r="E87" s="9429">
        <v>1127</v>
      </c>
      <c r="F87" s="9483" t="s">
        <v>11774</v>
      </c>
      <c r="G87" s="9470">
        <f>VLOOKUP(C87,'Data Products'!$A:$J,2,0)</f>
      </c>
      <c r="H87" s="9484">
        <f t="shared" si="15"/>
      </c>
      <c r="I87" s="9410">
        <v>45694</v>
      </c>
      <c r="J87" s="9411">
        <f t="shared" si="1"/>
      </c>
      <c r="K87" s="9482">
        <v>137</v>
      </c>
      <c r="L87" s="9482">
        <v>183</v>
      </c>
      <c r="M87" s="9407">
        <v>0</v>
      </c>
      <c r="N87" s="9407">
        <v>0</v>
      </c>
      <c r="O87" s="9477" t="s">
        <v>11775</v>
      </c>
      <c r="P87" s="9448"/>
      <c r="Q87" s="9448"/>
      <c r="R87" s="9473"/>
      <c r="S87" s="9448"/>
      <c r="T87" s="9448"/>
      <c r="U87" s="9448"/>
      <c r="V87" s="9448"/>
      <c r="W87" s="9448"/>
      <c r="X87" s="9448"/>
      <c r="Y87" s="9448"/>
      <c r="Z87" s="9448"/>
      <c r="AA87" s="9448"/>
      <c r="AB87" s="9474">
        <f t="shared" si="6"/>
      </c>
      <c r="AC87" s="9426">
        <f t="shared" si="9"/>
      </c>
      <c r="AD87" s="9414">
        <f t="shared" si="17"/>
      </c>
      <c r="AE87" s="9427">
        <f t="shared" si="3"/>
      </c>
      <c r="AF87" s="9416">
        <f>VLOOKUP(C87,'Data Products'!$A:$J,10,0)</f>
      </c>
      <c r="AG87" s="9417">
        <f t="shared" si="11"/>
      </c>
      <c r="AH87" s="9417">
        <f t="shared" si="19"/>
      </c>
      <c r="AI87" s="9428"/>
      <c r="AJ87" s="9420"/>
      <c r="AK87" s="9420">
        <v>50</v>
      </c>
      <c r="AL87" s="9419"/>
      <c r="AM87" s="9420"/>
      <c r="AN87" s="9420"/>
    </row>
    <row customHeight="true" hidden="true" ht="18" r="88">
      <c r="A88" s="9468">
        <v>35</v>
      </c>
      <c r="B88" s="9478" t="s">
        <v>11676</v>
      </c>
      <c r="C88" s="9478" t="s">
        <v>11776</v>
      </c>
      <c r="D88" s="9485">
        <v>0</v>
      </c>
      <c r="E88" s="9421">
        <v>0</v>
      </c>
      <c r="F88" s="9469"/>
      <c r="G88" s="9470">
        <f>VLOOKUP(C88,'Data Products'!$A:$J,2,0)</f>
      </c>
      <c r="H88" s="9479">
        <f t="shared" si="15"/>
      </c>
      <c r="I88" s="9410">
        <v>45433</v>
      </c>
      <c r="J88" s="9411">
        <f t="shared" si="1"/>
      </c>
      <c r="K88" s="9407">
        <v>0</v>
      </c>
      <c r="L88" s="9407">
        <v>0</v>
      </c>
      <c r="M88" s="9485">
        <v>0</v>
      </c>
      <c r="N88" s="9485">
        <v>0</v>
      </c>
      <c r="O88" s="9406" t="s">
        <v>11775</v>
      </c>
      <c r="P88" s="9448"/>
      <c r="Q88" s="9448"/>
      <c r="R88" s="9473"/>
      <c r="S88" s="9448"/>
      <c r="T88" s="9448"/>
      <c r="U88" s="9448"/>
      <c r="V88" s="9448"/>
      <c r="W88" s="9448"/>
      <c r="X88" s="9448"/>
      <c r="Y88" s="9448"/>
      <c r="Z88" s="9448"/>
      <c r="AA88" s="9448"/>
      <c r="AB88" s="9474">
        <f t="shared" si="6"/>
      </c>
      <c r="AC88" s="9426">
        <f t="shared" si="9"/>
      </c>
      <c r="AD88" s="9414">
        <f t="shared" si="17"/>
      </c>
      <c r="AE88" s="9427">
        <f t="shared" si="3"/>
      </c>
      <c r="AF88" s="9416">
        <f>VLOOKUP(C88,'Data Products'!$A:$J,10,0)</f>
      </c>
      <c r="AG88" s="9417">
        <f t="shared" si="11"/>
      </c>
      <c r="AH88" s="9417">
        <f t="shared" si="19"/>
      </c>
      <c r="AI88" s="9419"/>
      <c r="AJ88" s="9435"/>
      <c r="AK88" s="9435"/>
      <c r="AL88" s="9428"/>
      <c r="AM88" s="9435"/>
      <c r="AN88" s="9435"/>
    </row>
    <row customHeight="true" hidden="true" ht="18" r="89">
      <c r="A89" s="9468">
        <v>36</v>
      </c>
      <c r="B89" s="9478" t="s">
        <v>11676</v>
      </c>
      <c r="C89" s="9406" t="s">
        <v>11777</v>
      </c>
      <c r="D89" s="9407">
        <v>0</v>
      </c>
      <c r="E89" s="9407">
        <v>0</v>
      </c>
      <c r="F89" s="9486"/>
      <c r="G89" s="9470">
        <f>VLOOKUP(C89,'Data Products'!$A:$J,2,0)</f>
      </c>
      <c r="H89" s="9479">
        <f t="shared" si="15"/>
      </c>
      <c r="I89" s="9410">
        <v>45433</v>
      </c>
      <c r="J89" s="9411">
        <f t="shared" si="1"/>
      </c>
      <c r="K89" s="9407">
        <v>0</v>
      </c>
      <c r="L89" s="9407">
        <v>0</v>
      </c>
      <c r="M89" s="9407">
        <v>0</v>
      </c>
      <c r="N89" s="9407">
        <v>0</v>
      </c>
      <c r="O89" s="9406" t="s">
        <v>11775</v>
      </c>
      <c r="P89" s="9448"/>
      <c r="Q89" s="9448"/>
      <c r="R89" s="9473"/>
      <c r="S89" s="9448"/>
      <c r="T89" s="9448"/>
      <c r="U89" s="9448"/>
      <c r="V89" s="9448"/>
      <c r="W89" s="9448"/>
      <c r="X89" s="9448"/>
      <c r="Y89" s="9448"/>
      <c r="Z89" s="9448"/>
      <c r="AA89" s="9448"/>
      <c r="AB89" s="9474">
        <f t="shared" si="6"/>
      </c>
      <c r="AC89" s="9426">
        <f t="shared" si="9"/>
      </c>
      <c r="AD89" s="9414">
        <f t="shared" si="17"/>
      </c>
      <c r="AE89" s="9427">
        <f t="shared" si="3"/>
      </c>
      <c r="AF89" s="9416">
        <f>VLOOKUP(C89,'Data Products'!$A:$J,10,0)</f>
      </c>
      <c r="AG89" s="9417">
        <f t="shared" si="11"/>
      </c>
      <c r="AH89" s="9417">
        <f t="shared" si="19"/>
      </c>
      <c r="AI89" s="9419"/>
      <c r="AJ89" s="9420"/>
      <c r="AK89" s="9420"/>
      <c r="AL89" s="9419"/>
      <c r="AM89" s="9420"/>
      <c r="AN89" s="9420"/>
    </row>
    <row customHeight="true" hidden="true" ht="18" r="90">
      <c r="A90" s="9468">
        <v>37</v>
      </c>
      <c r="B90" s="9478" t="s">
        <v>11676</v>
      </c>
      <c r="C90" s="9406" t="s">
        <v>11778</v>
      </c>
      <c r="D90" s="9407">
        <v>0</v>
      </c>
      <c r="E90" s="9407">
        <v>0</v>
      </c>
      <c r="F90" s="9486"/>
      <c r="G90" s="9470">
        <f>VLOOKUP(C90,'Data Products'!$A:$J,2,0)</f>
      </c>
      <c r="H90" s="9479">
        <f t="shared" si="15"/>
      </c>
      <c r="I90" s="9410">
        <v>45433</v>
      </c>
      <c r="J90" s="9411">
        <f t="shared" si="1"/>
      </c>
      <c r="K90" s="9407">
        <v>0</v>
      </c>
      <c r="L90" s="9407">
        <v>0</v>
      </c>
      <c r="M90" s="9407">
        <v>0</v>
      </c>
      <c r="N90" s="9407">
        <v>0</v>
      </c>
      <c r="O90" s="9406" t="s">
        <v>11775</v>
      </c>
      <c r="P90" s="9448"/>
      <c r="Q90" s="9448"/>
      <c r="R90" s="9473"/>
      <c r="S90" s="9448"/>
      <c r="T90" s="9448"/>
      <c r="U90" s="9448"/>
      <c r="V90" s="9448"/>
      <c r="W90" s="9448"/>
      <c r="X90" s="9448"/>
      <c r="Y90" s="9448"/>
      <c r="Z90" s="9448"/>
      <c r="AA90" s="9448"/>
      <c r="AB90" s="9474">
        <f t="shared" si="6"/>
      </c>
      <c r="AC90" s="9426">
        <f t="shared" si="9"/>
      </c>
      <c r="AD90" s="9414">
        <f t="shared" si="17"/>
      </c>
      <c r="AE90" s="9427">
        <f t="shared" si="3"/>
      </c>
      <c r="AF90" s="9416">
        <f>VLOOKUP(C90,'Data Products'!$A:$J,10,0)</f>
      </c>
      <c r="AG90" s="9417">
        <f t="shared" si="11"/>
      </c>
      <c r="AH90" s="9417">
        <f t="shared" si="19"/>
      </c>
      <c r="AI90" s="9419"/>
      <c r="AJ90" s="9420"/>
      <c r="AK90" s="9420"/>
      <c r="AL90" s="9419"/>
      <c r="AM90" s="9420"/>
      <c r="AN90" s="9420"/>
    </row>
    <row customHeight="true" ht="18" r="91">
      <c r="A91" s="9468">
        <v>38</v>
      </c>
      <c r="B91" s="9478" t="s">
        <v>11647</v>
      </c>
      <c r="C91" s="9406" t="s">
        <v>11779</v>
      </c>
      <c r="D91" s="9407">
        <v>982</v>
      </c>
      <c r="E91" s="9407">
        <v>982</v>
      </c>
      <c r="F91" s="9486"/>
      <c r="G91" s="9470">
        <f>VLOOKUP(C91,'Data Products'!$A:$J,2,0)</f>
      </c>
      <c r="H91">
        <f t="shared" si="15"/>
      </c>
      <c r="I91" s="9447">
        <v>46048</v>
      </c>
      <c r="J91" s="9411">
        <f t="shared" si="1"/>
      </c>
      <c r="K91" s="9407">
        <v>17</v>
      </c>
      <c r="L91" s="9407">
        <v>17</v>
      </c>
      <c r="M91" s="9407">
        <v>0</v>
      </c>
      <c r="N91" s="9407">
        <v>0</v>
      </c>
      <c r="O91" s="9406" t="s">
        <v>11780</v>
      </c>
      <c r="P91" s="9448"/>
      <c r="Q91" s="9448"/>
      <c r="R91" s="9473"/>
      <c r="S91" s="9448"/>
      <c r="T91" s="9448"/>
      <c r="U91" s="9448"/>
      <c r="V91" s="9448"/>
      <c r="W91" s="9448"/>
      <c r="X91" s="9448"/>
      <c r="Y91" s="9448"/>
      <c r="Z91" s="9448"/>
      <c r="AA91" s="9448"/>
      <c r="AB91" s="9474">
        <f t="shared" si="6"/>
      </c>
      <c r="AC91" s="9426">
        <f t="shared" si="9"/>
      </c>
      <c r="AD91" s="9414">
        <f t="shared" si="17"/>
      </c>
      <c r="AE91" s="9427">
        <f t="shared" si="3"/>
      </c>
      <c r="AF91" s="9416">
        <f>VLOOKUP(C91,'Data Products'!$A:$J,10,0)</f>
      </c>
      <c r="AG91" s="9417">
        <f t="shared" si="11"/>
      </c>
      <c r="AH91" s="9417"/>
      <c r="AI91" s="9419"/>
      <c r="AJ91" s="9420"/>
      <c r="AK91" s="9420"/>
      <c r="AL91" s="9419"/>
      <c r="AM91" s="9420"/>
      <c r="AN91" s="9420"/>
    </row>
    <row customHeight="true" hidden="true" ht="18" r="92">
      <c r="A92" s="9468">
        <v>39</v>
      </c>
      <c r="B92" s="9406" t="s">
        <v>11650</v>
      </c>
      <c r="C92" s="9406" t="s">
        <v>11781</v>
      </c>
      <c r="D92" s="9443">
        <v>0</v>
      </c>
      <c r="E92" s="9407">
        <v>0</v>
      </c>
      <c r="F92" s="9486"/>
      <c r="G92" s="9470">
        <f>VLOOKUP(C92,'Data Products'!$A:$J,2,0)</f>
      </c>
      <c r="H92" s="9479">
        <f t="shared" si="15"/>
      </c>
      <c r="I92" s="9410">
        <v>45644</v>
      </c>
      <c r="J92" s="9411">
        <f t="shared" si="1"/>
      </c>
      <c r="K92" s="9407">
        <v>0</v>
      </c>
      <c r="L92" s="9407">
        <v>0</v>
      </c>
      <c r="M92" s="9421">
        <v>0</v>
      </c>
      <c r="N92" s="9421">
        <v>0</v>
      </c>
      <c r="O92" s="9406" t="s">
        <v>11782</v>
      </c>
      <c r="P92" s="9448"/>
      <c r="Q92" s="9448"/>
      <c r="R92" s="9473"/>
      <c r="S92" s="9448"/>
      <c r="T92" s="9448"/>
      <c r="U92" s="9448"/>
      <c r="V92" s="9448"/>
      <c r="W92" s="9448"/>
      <c r="X92" s="9448"/>
      <c r="Y92" s="9448"/>
      <c r="Z92" s="9448"/>
      <c r="AA92" s="9448"/>
      <c r="AB92" s="9487">
        <f t="shared" si="6"/>
      </c>
      <c r="AC92" s="9488">
        <f t="shared" si="9"/>
      </c>
      <c r="AD92" s="9414">
        <f t="shared" si="17"/>
      </c>
      <c r="AE92" s="9423">
        <f t="shared" si="3"/>
      </c>
      <c r="AF92" s="9416">
        <f>VLOOKUP(C92,'Data Products'!$A:$J,10,0)</f>
      </c>
      <c r="AG92" s="9489">
        <f t="shared" si="11"/>
      </c>
      <c r="AH92" s="9417">
        <f t="shared" ref="AH92:AH125" si="20">IF(H92&lt;=90,D92,0)</f>
      </c>
      <c r="AI92" s="9490"/>
      <c r="AJ92" s="9420"/>
      <c r="AK92" s="9420"/>
      <c r="AL92" s="9419"/>
      <c r="AM92" s="9420"/>
      <c r="AN92" s="9420"/>
    </row>
    <row customHeight="true" hidden="true" ht="18" r="93">
      <c r="A93" s="9468">
        <v>40</v>
      </c>
      <c r="B93" s="9406" t="s">
        <v>11650</v>
      </c>
      <c r="C93" s="9406" t="s">
        <v>11783</v>
      </c>
      <c r="D93" s="9407">
        <v>0</v>
      </c>
      <c r="E93" s="9407">
        <v>0</v>
      </c>
      <c r="F93" s="9486"/>
      <c r="G93" s="9470">
        <f>VLOOKUP(C93,'Data Products'!$A:$J,2,0)</f>
      </c>
      <c r="H93" s="9479">
        <f t="shared" si="15"/>
      </c>
      <c r="I93" s="9410">
        <v>45602</v>
      </c>
      <c r="J93" s="9411">
        <f t="shared" si="1"/>
      </c>
      <c r="K93" s="9407">
        <v>0</v>
      </c>
      <c r="L93" s="9407">
        <v>0</v>
      </c>
      <c r="M93" s="9443">
        <v>0</v>
      </c>
      <c r="N93" s="9443">
        <v>0</v>
      </c>
      <c r="O93" s="9406" t="s">
        <v>11782</v>
      </c>
      <c r="P93" s="9448"/>
      <c r="Q93" s="9448"/>
      <c r="R93" s="9448"/>
      <c r="S93" s="9448"/>
      <c r="T93" s="9448"/>
      <c r="U93" s="9448"/>
      <c r="V93" s="9448"/>
      <c r="W93" s="9448"/>
      <c r="X93" s="9448"/>
      <c r="Y93" s="9448"/>
      <c r="Z93" s="9448"/>
      <c r="AA93" s="9448"/>
      <c r="AB93" s="9474">
        <f t="shared" si="6"/>
      </c>
      <c r="AC93" s="9488">
        <f t="shared" si="9"/>
      </c>
      <c r="AD93" s="9414">
        <f t="shared" si="17"/>
      </c>
      <c r="AE93" s="9423">
        <f t="shared" si="3"/>
      </c>
      <c r="AF93" s="9416">
        <f>VLOOKUP(C93,'Data Products'!$A:$J,10,0)</f>
      </c>
      <c r="AG93" s="9489">
        <f t="shared" si="11"/>
      </c>
      <c r="AH93" s="9417">
        <f t="shared" si="20"/>
      </c>
      <c r="AI93" s="9490"/>
      <c r="AJ93" s="9420"/>
      <c r="AK93" s="9420"/>
      <c r="AL93" s="9419"/>
      <c r="AM93" s="9420"/>
      <c r="AN93" s="9420"/>
    </row>
    <row customHeight="true" hidden="true" ht="18" r="94">
      <c r="A94" s="9468">
        <v>41</v>
      </c>
      <c r="B94" s="9406" t="s">
        <v>11650</v>
      </c>
      <c r="C94" s="9406" t="s">
        <v>11784</v>
      </c>
      <c r="D94" s="9407">
        <v>0</v>
      </c>
      <c r="E94" s="9407">
        <v>0</v>
      </c>
      <c r="F94" s="9486"/>
      <c r="G94" s="9470">
        <f>VLOOKUP(C94,'Data Products'!$A:$J,2,0)</f>
      </c>
      <c r="H94" s="9479">
        <f t="shared" si="15"/>
      </c>
      <c r="I94" s="9410">
        <v>45602</v>
      </c>
      <c r="J94" s="9411">
        <f t="shared" si="1"/>
      </c>
      <c r="K94" s="9407">
        <v>0</v>
      </c>
      <c r="L94" s="9407">
        <v>0</v>
      </c>
      <c r="M94" s="9443">
        <v>0</v>
      </c>
      <c r="N94" s="9443">
        <v>0</v>
      </c>
      <c r="O94" s="9406" t="s">
        <v>11782</v>
      </c>
      <c r="P94" s="9448"/>
      <c r="Q94" s="9448"/>
      <c r="R94" s="9448"/>
      <c r="S94" s="9448"/>
      <c r="T94" s="9448"/>
      <c r="U94" s="9448"/>
      <c r="V94" s="9448"/>
      <c r="W94" s="9448"/>
      <c r="X94" s="9448"/>
      <c r="Y94" s="9448"/>
      <c r="Z94" s="9448"/>
      <c r="AA94" s="9448"/>
      <c r="AB94" s="9474">
        <f t="shared" si="6"/>
      </c>
      <c r="AC94" s="9488">
        <f t="shared" si="9"/>
      </c>
      <c r="AD94" s="9414">
        <f t="shared" si="17"/>
      </c>
      <c r="AE94" s="9423">
        <f t="shared" si="3"/>
      </c>
      <c r="AF94" s="9416">
        <f>VLOOKUP(C94,'Data Products'!$A:$J,10,0)</f>
      </c>
      <c r="AG94" s="9489">
        <f t="shared" si="11"/>
      </c>
      <c r="AH94" s="9417">
        <f t="shared" si="20"/>
      </c>
      <c r="AI94" s="9490"/>
      <c r="AJ94" s="9420"/>
      <c r="AK94" s="9420"/>
      <c r="AL94" s="9419"/>
      <c r="AM94" s="9420"/>
      <c r="AN94" s="9420"/>
    </row>
    <row customHeight="true" hidden="true" ht="18" r="95">
      <c r="A95" s="9468">
        <v>42</v>
      </c>
      <c r="B95" s="9406" t="s">
        <v>11650</v>
      </c>
      <c r="C95" s="9406" t="s">
        <v>11785</v>
      </c>
      <c r="D95" s="9407">
        <v>0</v>
      </c>
      <c r="E95" s="9407">
        <v>0</v>
      </c>
      <c r="F95" s="9486"/>
      <c r="G95" s="9470">
        <f>VLOOKUP(C95,'Data Products'!$A:$J,2,0)</f>
      </c>
      <c r="H95" s="9479">
        <f t="shared" si="15"/>
      </c>
      <c r="I95" s="9410">
        <v>45602</v>
      </c>
      <c r="J95" s="9411">
        <f t="shared" si="1"/>
      </c>
      <c r="K95" s="9407">
        <v>0</v>
      </c>
      <c r="L95" s="9407">
        <v>0</v>
      </c>
      <c r="M95" s="9443">
        <v>0</v>
      </c>
      <c r="N95" s="9443">
        <v>0</v>
      </c>
      <c r="O95" s="9406" t="s">
        <v>11782</v>
      </c>
      <c r="P95" s="9448"/>
      <c r="Q95" s="9448"/>
      <c r="R95" s="9448"/>
      <c r="S95" s="9448"/>
      <c r="T95" s="9448"/>
      <c r="U95" s="9448"/>
      <c r="V95" s="9448"/>
      <c r="W95" s="9448"/>
      <c r="X95" s="9448"/>
      <c r="Y95" s="9448"/>
      <c r="Z95" s="9448"/>
      <c r="AA95" s="9448"/>
      <c r="AB95" s="9474">
        <f t="shared" si="6"/>
      </c>
      <c r="AC95" s="9488">
        <f t="shared" si="9"/>
      </c>
      <c r="AD95" s="9414">
        <f t="shared" si="17"/>
      </c>
      <c r="AE95" s="9423">
        <f t="shared" si="3"/>
      </c>
      <c r="AF95" s="9416">
        <f>VLOOKUP(C95,'Data Products'!$A:$J,10,0)</f>
      </c>
      <c r="AG95" s="9491">
        <f t="shared" si="11"/>
      </c>
      <c r="AH95" s="9417">
        <f t="shared" si="20"/>
      </c>
      <c r="AI95" s="9490"/>
      <c r="AJ95" s="9420"/>
      <c r="AK95" s="9420"/>
      <c r="AL95" s="9419"/>
      <c r="AM95" s="9420"/>
      <c r="AN95" s="9420"/>
    </row>
    <row r="96">
      <c r="A96" s="9468">
        <v>43</v>
      </c>
      <c r="B96" s="9406" t="s">
        <v>11647</v>
      </c>
      <c r="C96" s="9406" t="s">
        <v>11786</v>
      </c>
      <c r="D96" s="9407">
        <v>489</v>
      </c>
      <c r="E96" s="9407">
        <v>489</v>
      </c>
      <c r="F96" s="9486"/>
      <c r="G96" s="9470">
        <f>VLOOKUP(C96,'Data Products'!$A:$J,2,0)</f>
      </c>
      <c r="H96" s="9471">
        <f t="shared" si="15"/>
      </c>
      <c r="I96" s="9447">
        <v>45904</v>
      </c>
      <c r="J96" s="9411">
        <f t="shared" si="1"/>
      </c>
      <c r="K96" s="9407">
        <v>53</v>
      </c>
      <c r="L96" s="9407">
        <v>100</v>
      </c>
      <c r="M96" s="9443">
        <v>0</v>
      </c>
      <c r="N96" s="9443">
        <v>0</v>
      </c>
      <c r="O96" s="9406" t="s">
        <v>11782</v>
      </c>
      <c r="P96" s="9448"/>
      <c r="Q96" s="9448"/>
      <c r="R96" s="9448"/>
      <c r="S96" s="9448"/>
      <c r="T96" s="9448"/>
      <c r="U96" s="9448"/>
      <c r="V96" s="9448"/>
      <c r="W96" s="9448"/>
      <c r="X96" s="9448"/>
      <c r="Y96" s="9448"/>
      <c r="Z96" s="9448"/>
      <c r="AA96" s="9448"/>
      <c r="AB96" s="9474">
        <f t="shared" si="6"/>
      </c>
      <c r="AC96" s="9492">
        <f t="shared" si="9"/>
      </c>
      <c r="AD96" s="9414">
        <f t="shared" si="17"/>
      </c>
      <c r="AE96" s="9427">
        <f t="shared" si="3"/>
      </c>
      <c r="AF96" s="9416">
        <f>VLOOKUP(C96,'Data Products'!$A:$J,10,0)</f>
      </c>
      <c r="AG96" s="9491">
        <f t="shared" si="11"/>
      </c>
      <c r="AH96" s="9417">
        <f t="shared" si="20"/>
      </c>
      <c r="AI96" s="9490"/>
      <c r="AJ96" s="9420"/>
      <c r="AK96" s="9420"/>
      <c r="AL96" s="9419"/>
      <c r="AM96" s="9420"/>
      <c r="AN96" s="9420"/>
    </row>
    <row customHeight="true" hidden="true" ht="18" r="97">
      <c r="A97" s="9468">
        <v>44</v>
      </c>
      <c r="B97" s="9406" t="s">
        <v>11650</v>
      </c>
      <c r="C97" s="9406" t="s">
        <v>11787</v>
      </c>
      <c r="D97" s="9407">
        <v>0</v>
      </c>
      <c r="E97" s="9421">
        <v>0</v>
      </c>
      <c r="F97" s="9486"/>
      <c r="G97" s="9470">
        <f>VLOOKUP(C97,'Data Products'!$A:$J,2,0)</f>
      </c>
      <c r="H97" s="9479">
        <f t="shared" si="15"/>
      </c>
      <c r="I97" s="9410">
        <v>45623</v>
      </c>
      <c r="J97" s="9411">
        <f t="shared" si="1"/>
      </c>
      <c r="K97" s="9407">
        <v>0</v>
      </c>
      <c r="L97" s="9407">
        <v>0</v>
      </c>
      <c r="M97" s="9443">
        <v>0</v>
      </c>
      <c r="N97" s="9443">
        <v>0</v>
      </c>
      <c r="O97" s="9406" t="s">
        <v>11788</v>
      </c>
      <c r="P97" s="9448"/>
      <c r="Q97" s="9448"/>
      <c r="R97" s="9448"/>
      <c r="S97" s="9448"/>
      <c r="T97" s="9448"/>
      <c r="U97" s="9448"/>
      <c r="V97" s="9448"/>
      <c r="W97" s="9448"/>
      <c r="X97" s="9448"/>
      <c r="Y97" s="9448"/>
      <c r="Z97" s="9448"/>
      <c r="AA97" s="9448"/>
      <c r="AB97" s="9474">
        <f t="shared" si="6"/>
      </c>
      <c r="AC97" s="9488">
        <f t="shared" si="9"/>
      </c>
      <c r="AD97" s="9414">
        <f t="shared" si="17"/>
      </c>
      <c r="AE97" s="9423">
        <f t="shared" si="3"/>
      </c>
      <c r="AF97" s="9416">
        <f>VLOOKUP(C97,'Data Products'!$A:$J,10,0)</f>
      </c>
      <c r="AG97" s="9491">
        <f t="shared" si="11"/>
      </c>
      <c r="AH97" s="9417">
        <f t="shared" si="20"/>
      </c>
      <c r="AI97" s="9490"/>
      <c r="AJ97" s="9420"/>
      <c r="AK97" s="9420"/>
      <c r="AL97" s="9419"/>
      <c r="AM97" s="9420"/>
      <c r="AN97" s="9420"/>
    </row>
    <row customHeight="true" hidden="true" ht="18" r="98">
      <c r="A98" s="9468">
        <v>45</v>
      </c>
      <c r="B98" s="9406" t="s">
        <v>11650</v>
      </c>
      <c r="C98" s="9406" t="s">
        <v>11789</v>
      </c>
      <c r="D98" s="9407">
        <v>0</v>
      </c>
      <c r="E98" s="9421">
        <v>0</v>
      </c>
      <c r="F98" s="9486"/>
      <c r="G98" s="9470">
        <f>VLOOKUP(C98,'Data Products'!$A:$J,2,0)</f>
      </c>
      <c r="H98" s="9479">
        <f t="shared" si="15"/>
      </c>
      <c r="I98" s="9410">
        <v>45623</v>
      </c>
      <c r="J98" s="9411">
        <f t="shared" si="1"/>
      </c>
      <c r="K98" s="9407">
        <v>0</v>
      </c>
      <c r="L98" s="9407">
        <v>0</v>
      </c>
      <c r="M98" s="9443">
        <v>0</v>
      </c>
      <c r="N98" s="9443">
        <v>0</v>
      </c>
      <c r="O98" s="9406" t="s">
        <v>11788</v>
      </c>
      <c r="P98" s="9448"/>
      <c r="Q98" s="9448"/>
      <c r="R98" s="9448"/>
      <c r="S98" s="9448"/>
      <c r="T98" s="9448"/>
      <c r="U98" s="9448"/>
      <c r="V98" s="9448"/>
      <c r="W98" s="9448"/>
      <c r="X98" s="9448"/>
      <c r="Y98" s="9448"/>
      <c r="Z98" s="9448"/>
      <c r="AA98" s="9448"/>
      <c r="AB98" s="9474">
        <f t="shared" si="6"/>
      </c>
      <c r="AC98" s="9488">
        <f t="shared" si="9"/>
      </c>
      <c r="AD98" s="9414">
        <f t="shared" si="17"/>
      </c>
      <c r="AE98" s="9423">
        <f t="shared" si="3"/>
      </c>
      <c r="AF98" s="9416">
        <f>VLOOKUP(C98,'Data Products'!$A:$J,10,0)</f>
      </c>
      <c r="AG98" s="9491">
        <f t="shared" si="11"/>
      </c>
      <c r="AH98" s="9417">
        <f t="shared" si="20"/>
      </c>
      <c r="AI98" s="9490"/>
      <c r="AJ98" s="9420"/>
      <c r="AK98" s="9420"/>
      <c r="AL98" s="9419"/>
      <c r="AM98" s="9420"/>
      <c r="AN98" s="9420"/>
    </row>
    <row customHeight="true" hidden="true" ht="18" r="99">
      <c r="A99" s="9468">
        <v>46</v>
      </c>
      <c r="B99" s="9406" t="s">
        <v>11650</v>
      </c>
      <c r="C99" s="9477" t="s">
        <v>11790</v>
      </c>
      <c r="D99" s="9407">
        <v>0</v>
      </c>
      <c r="E99" s="9421">
        <v>0</v>
      </c>
      <c r="F99" s="9493"/>
      <c r="G99" s="9470">
        <f>VLOOKUP(C99,'Data Products'!$A:$J,2,0)</f>
      </c>
      <c r="H99" s="9479">
        <f t="shared" si="15"/>
      </c>
      <c r="I99" s="9410">
        <v>45623</v>
      </c>
      <c r="J99" s="9411">
        <f t="shared" si="1"/>
      </c>
      <c r="K99" s="9482">
        <v>0</v>
      </c>
      <c r="L99" s="9482">
        <v>0</v>
      </c>
      <c r="M99" s="9494">
        <v>0</v>
      </c>
      <c r="N99" s="9494">
        <v>0</v>
      </c>
      <c r="O99" s="9477" t="s">
        <v>11788</v>
      </c>
      <c r="P99" s="9448"/>
      <c r="Q99" s="9448"/>
      <c r="R99" s="9448"/>
      <c r="S99" s="9448"/>
      <c r="T99" s="9448"/>
      <c r="U99" s="9448"/>
      <c r="V99" s="9448"/>
      <c r="W99" s="9448"/>
      <c r="X99" s="9448"/>
      <c r="Y99" s="9448"/>
      <c r="Z99" s="9448"/>
      <c r="AA99" s="9448"/>
      <c r="AB99" s="9495">
        <f t="shared" si="6"/>
      </c>
      <c r="AC99" s="9488">
        <f t="shared" si="9"/>
      </c>
      <c r="AD99" s="9414">
        <f t="shared" si="17"/>
      </c>
      <c r="AE99" s="9423">
        <f t="shared" si="3"/>
      </c>
      <c r="AF99" s="9416">
        <f>VLOOKUP(C99,'Data Products'!$A:$J,10,0)</f>
      </c>
      <c r="AG99" s="9491">
        <f t="shared" si="11"/>
      </c>
      <c r="AH99" s="9417">
        <f t="shared" si="20"/>
      </c>
      <c r="AI99" s="9490"/>
      <c r="AJ99" s="9420"/>
      <c r="AK99" s="9420"/>
      <c r="AL99" s="9419"/>
      <c r="AM99" s="9420"/>
      <c r="AN99" s="9420"/>
    </row>
    <row customHeight="true" hidden="true" ht="18" r="100">
      <c r="A100" s="9468">
        <v>47</v>
      </c>
      <c r="B100" s="9406" t="s">
        <v>11650</v>
      </c>
      <c r="C100" s="9406" t="s">
        <v>11791</v>
      </c>
      <c r="D100" s="9407">
        <v>0</v>
      </c>
      <c r="E100" s="9421">
        <v>0</v>
      </c>
      <c r="F100" s="9486"/>
      <c r="G100" s="9470">
        <f>VLOOKUP(C100,'Data Products'!$A:$J,2,0)</f>
      </c>
      <c r="H100" s="9479">
        <f t="shared" si="15"/>
      </c>
      <c r="I100" s="9410">
        <v>45623</v>
      </c>
      <c r="J100" s="9411">
        <f t="shared" si="1"/>
      </c>
      <c r="K100" s="9407">
        <v>0</v>
      </c>
      <c r="L100" s="9407">
        <v>0</v>
      </c>
      <c r="M100" s="9443">
        <v>0</v>
      </c>
      <c r="N100" s="9443">
        <v>0</v>
      </c>
      <c r="O100" s="9406" t="s">
        <v>11788</v>
      </c>
      <c r="P100" s="9407"/>
      <c r="Q100" s="9407"/>
      <c r="R100" s="9407"/>
      <c r="S100" s="9407"/>
      <c r="T100" s="9407"/>
      <c r="U100" s="9407"/>
      <c r="V100" s="9407"/>
      <c r="W100" s="9407"/>
      <c r="X100" s="9407"/>
      <c r="Y100" s="9407"/>
      <c r="Z100" s="9407"/>
      <c r="AA100" s="9407"/>
      <c r="AB100" s="9474">
        <f t="shared" si="6"/>
      </c>
      <c r="AC100" s="9488">
        <f t="shared" si="9"/>
      </c>
      <c r="AD100" s="9414">
        <f t="shared" si="17"/>
      </c>
      <c r="AE100" s="9423">
        <f t="shared" si="3"/>
      </c>
      <c r="AF100" s="9416">
        <f>VLOOKUP(C100,'Data Products'!$A:$J,10,0)</f>
      </c>
      <c r="AG100" s="9491">
        <f t="shared" si="11"/>
      </c>
      <c r="AH100" s="9417">
        <f t="shared" si="20"/>
      </c>
      <c r="AI100" s="9496"/>
      <c r="AJ100" s="9420"/>
      <c r="AK100" s="9420"/>
      <c r="AL100" s="9419"/>
      <c r="AM100" s="9420"/>
      <c r="AN100" s="9420"/>
    </row>
    <row customHeight="true" hidden="true" ht="18" r="101">
      <c r="A101" s="9468">
        <v>48</v>
      </c>
      <c r="B101" s="9406" t="s">
        <v>11650</v>
      </c>
      <c r="C101" s="9406" t="s">
        <v>11792</v>
      </c>
      <c r="D101" s="9407">
        <v>0</v>
      </c>
      <c r="E101" s="9421">
        <v>0</v>
      </c>
      <c r="F101" s="9486"/>
      <c r="G101" s="9470">
        <f>VLOOKUP(C101,'Data Products'!$A:$J,2,0)</f>
      </c>
      <c r="H101" s="9479">
        <f t="shared" si="15"/>
      </c>
      <c r="I101" s="9410">
        <v>45623</v>
      </c>
      <c r="J101" s="9411">
        <f t="shared" si="1"/>
      </c>
      <c r="K101" s="9407">
        <v>0</v>
      </c>
      <c r="L101" s="9407">
        <v>0</v>
      </c>
      <c r="M101" s="9443">
        <v>0</v>
      </c>
      <c r="N101" s="9443">
        <v>0</v>
      </c>
      <c r="O101" s="9406" t="s">
        <v>11788</v>
      </c>
      <c r="P101" s="9407"/>
      <c r="Q101" s="9407"/>
      <c r="R101" s="9407"/>
      <c r="S101" s="9407"/>
      <c r="T101" s="9407"/>
      <c r="U101" s="9407"/>
      <c r="V101" s="9407"/>
      <c r="W101" s="9407"/>
      <c r="X101" s="9407"/>
      <c r="Y101" s="9407"/>
      <c r="Z101" s="9407"/>
      <c r="AA101" s="9407"/>
      <c r="AB101" s="9474">
        <f t="shared" si="6"/>
      </c>
      <c r="AC101" s="9488">
        <f t="shared" si="9"/>
      </c>
      <c r="AD101" s="9414">
        <f t="shared" si="17"/>
      </c>
      <c r="AE101" s="9423">
        <f t="shared" si="3"/>
      </c>
      <c r="AF101" s="9497">
        <f>VLOOKUP(C101,'Data Products'!$A:$J,10,0)</f>
      </c>
      <c r="AG101" s="9416">
        <f t="shared" si="11"/>
      </c>
      <c r="AH101" s="9417">
        <f t="shared" si="20"/>
      </c>
      <c r="AI101" s="9490"/>
      <c r="AJ101" s="9420"/>
      <c r="AK101" s="9420"/>
      <c r="AL101" s="9419"/>
      <c r="AM101" s="9420"/>
      <c r="AN101" s="9420"/>
    </row>
    <row r="102">
      <c r="A102" s="9468">
        <v>49</v>
      </c>
      <c r="B102" s="9406" t="s">
        <v>11642</v>
      </c>
      <c r="C102" s="9406" t="s">
        <v>11793</v>
      </c>
      <c r="D102" s="9407">
        <v>4</v>
      </c>
      <c r="E102" s="9421">
        <v>4</v>
      </c>
      <c r="F102" s="9486"/>
      <c r="G102" s="9470">
        <f>VLOOKUP(C102,'Data Products'!$A:$J,2,0)</f>
      </c>
      <c r="H102" s="9471">
        <f t="shared" si="15"/>
      </c>
      <c r="I102" s="9410">
        <v>45951</v>
      </c>
      <c r="J102" s="9411">
        <f t="shared" si="1"/>
      </c>
      <c r="K102" s="9407">
        <v>0</v>
      </c>
      <c r="L102" s="9407">
        <v>0</v>
      </c>
      <c r="M102" s="9443">
        <v>0</v>
      </c>
      <c r="N102" s="9443">
        <v>0</v>
      </c>
      <c r="O102" s="9406" t="s">
        <v>11702</v>
      </c>
      <c r="P102" s="9407"/>
      <c r="Q102" s="9407"/>
      <c r="R102" s="9407"/>
      <c r="S102" s="9407"/>
      <c r="T102" s="9407"/>
      <c r="U102" s="9407"/>
      <c r="V102" s="9407"/>
      <c r="W102" s="9407"/>
      <c r="X102" s="9407"/>
      <c r="Y102" s="9407"/>
      <c r="Z102" s="9407"/>
      <c r="AA102" s="9407"/>
      <c r="AB102" s="9474">
        <f t="shared" si="6"/>
      </c>
      <c r="AC102" s="9498">
        <f t="shared" si="9"/>
      </c>
      <c r="AD102" s="9414">
        <f t="shared" si="17"/>
      </c>
      <c r="AE102" s="9432">
        <f t="shared" si="3"/>
      </c>
      <c r="AF102" s="9497">
        <f>VLOOKUP(C102,'Data Products'!$A:$J,10,0)</f>
      </c>
      <c r="AG102" s="9416">
        <f t="shared" si="11"/>
      </c>
      <c r="AH102" s="9417">
        <f t="shared" si="20"/>
      </c>
      <c r="AI102" s="9490"/>
      <c r="AJ102" s="9420"/>
      <c r="AK102" s="9420"/>
      <c r="AL102" s="9419"/>
      <c r="AM102" s="9420"/>
      <c r="AN102" s="9420"/>
    </row>
    <row r="103">
      <c r="A103" s="9468">
        <v>50</v>
      </c>
      <c r="B103" s="9406" t="s">
        <v>11642</v>
      </c>
      <c r="C103" s="9406" t="s">
        <v>11794</v>
      </c>
      <c r="D103" s="9407">
        <v>3</v>
      </c>
      <c r="E103" s="9421">
        <v>3</v>
      </c>
      <c r="F103" s="9486"/>
      <c r="G103" s="9470">
        <f>VLOOKUP(C103,'Data Products'!$A:$J,2,0)</f>
      </c>
      <c r="H103" s="9471">
        <f t="shared" si="15"/>
      </c>
      <c r="I103" s="9410">
        <v>45951</v>
      </c>
      <c r="J103" s="9411">
        <f t="shared" si="1"/>
      </c>
      <c r="K103" s="9407">
        <v>0</v>
      </c>
      <c r="L103" s="9407">
        <v>0</v>
      </c>
      <c r="M103" s="9443">
        <v>0</v>
      </c>
      <c r="N103" s="9443">
        <v>0</v>
      </c>
      <c r="O103" s="9406" t="s">
        <v>11702</v>
      </c>
      <c r="P103" s="9407"/>
      <c r="Q103" s="9407"/>
      <c r="R103" s="9407"/>
      <c r="S103" s="9407"/>
      <c r="T103" s="9407"/>
      <c r="U103" s="9407"/>
      <c r="V103" s="9407"/>
      <c r="W103" s="9407"/>
      <c r="X103" s="9407"/>
      <c r="Y103" s="9407"/>
      <c r="Z103" s="9407"/>
      <c r="AA103" s="9407"/>
      <c r="AB103" s="9474">
        <f t="shared" si="6"/>
      </c>
      <c r="AC103" s="9426">
        <f t="shared" si="9"/>
      </c>
      <c r="AD103" s="9414">
        <f t="shared" si="17"/>
      </c>
      <c r="AE103" s="9427">
        <f t="shared" si="3"/>
      </c>
      <c r="AF103" s="9497">
        <f>VLOOKUP(C103,'Data Products'!$A:$J,10,0)</f>
      </c>
      <c r="AG103" s="9416">
        <f t="shared" si="11"/>
      </c>
      <c r="AH103" s="9417">
        <f t="shared" si="20"/>
      </c>
      <c r="AI103" s="9490"/>
      <c r="AJ103" s="9420"/>
      <c r="AK103" s="9420"/>
      <c r="AL103" s="9419"/>
      <c r="AM103" s="9420"/>
      <c r="AN103" s="9420"/>
    </row>
    <row r="104">
      <c r="A104" s="9468">
        <v>51</v>
      </c>
      <c r="B104" s="9406" t="s">
        <v>11642</v>
      </c>
      <c r="C104" s="9406" t="s">
        <v>11795</v>
      </c>
      <c r="D104" s="9407">
        <v>4</v>
      </c>
      <c r="E104" s="9421">
        <v>4</v>
      </c>
      <c r="F104" s="9486"/>
      <c r="G104" s="9470">
        <f>VLOOKUP(C104,'Data Products'!$A:$J,2,0)</f>
      </c>
      <c r="H104" s="9471">
        <f t="shared" si="15"/>
      </c>
      <c r="I104" s="9410">
        <v>45951</v>
      </c>
      <c r="J104" s="9411">
        <f t="shared" si="1"/>
      </c>
      <c r="K104" s="9407">
        <v>0</v>
      </c>
      <c r="L104" s="9407">
        <v>0</v>
      </c>
      <c r="M104" s="9443">
        <v>0</v>
      </c>
      <c r="N104" s="9443">
        <v>0</v>
      </c>
      <c r="O104" s="9406" t="s">
        <v>11702</v>
      </c>
      <c r="P104" s="9407"/>
      <c r="Q104" s="9407"/>
      <c r="R104" s="9407"/>
      <c r="S104" s="9407"/>
      <c r="T104" s="9407"/>
      <c r="U104" s="9407"/>
      <c r="V104" s="9407"/>
      <c r="W104" s="9407"/>
      <c r="X104" s="9407"/>
      <c r="Y104" s="9407"/>
      <c r="Z104" s="9407"/>
      <c r="AA104" s="9407"/>
      <c r="AB104" s="9474">
        <f t="shared" si="6"/>
      </c>
      <c r="AC104" s="9422">
        <f t="shared" si="9"/>
      </c>
      <c r="AD104" s="9414">
        <f t="shared" si="17"/>
      </c>
      <c r="AE104" s="9423">
        <f t="shared" si="3"/>
      </c>
      <c r="AF104" s="9497">
        <f>VLOOKUP(C104,'Data Products'!$A:$J,10,0)</f>
      </c>
      <c r="AG104" s="9416">
        <f t="shared" si="11"/>
      </c>
      <c r="AH104" s="9417">
        <f t="shared" si="20"/>
      </c>
      <c r="AI104" s="9490"/>
      <c r="AJ104" s="9420"/>
      <c r="AK104" s="9420"/>
      <c r="AL104" s="9419"/>
      <c r="AM104" s="9420"/>
      <c r="AN104" s="9420"/>
    </row>
    <row r="105">
      <c r="A105" s="9468">
        <v>52</v>
      </c>
      <c r="B105" s="9406" t="s">
        <v>11642</v>
      </c>
      <c r="C105" s="9406" t="s">
        <v>11796</v>
      </c>
      <c r="D105" s="9407">
        <v>4</v>
      </c>
      <c r="E105" s="9421">
        <v>4</v>
      </c>
      <c r="F105" s="9486"/>
      <c r="G105" s="9470">
        <f>VLOOKUP(C105,'Data Products'!$A:$J,2,0)</f>
      </c>
      <c r="H105" s="9471">
        <f t="shared" si="15"/>
      </c>
      <c r="I105" s="9410">
        <v>45951</v>
      </c>
      <c r="J105" s="9411">
        <f t="shared" si="1"/>
      </c>
      <c r="K105" s="9407">
        <v>0</v>
      </c>
      <c r="L105" s="9407">
        <v>0</v>
      </c>
      <c r="M105" s="9443">
        <v>0</v>
      </c>
      <c r="N105" s="9443">
        <v>0</v>
      </c>
      <c r="O105" s="9406" t="s">
        <v>11702</v>
      </c>
      <c r="P105" s="9407"/>
      <c r="Q105" s="9407"/>
      <c r="R105" s="9407"/>
      <c r="S105" s="9407"/>
      <c r="T105" s="9407"/>
      <c r="U105" s="9407"/>
      <c r="V105" s="9407"/>
      <c r="W105" s="9407"/>
      <c r="X105" s="9407"/>
      <c r="Y105" s="9407"/>
      <c r="Z105" s="9407"/>
      <c r="AA105" s="9407"/>
      <c r="AB105" s="9474">
        <f t="shared" si="6"/>
      </c>
      <c r="AC105" s="9431">
        <f t="shared" si="9"/>
      </c>
      <c r="AD105" s="9414">
        <f t="shared" si="17"/>
      </c>
      <c r="AE105" s="9432">
        <f t="shared" si="3"/>
      </c>
      <c r="AF105" s="9497">
        <f>VLOOKUP(C105,'Data Products'!$A:$J,10,0)</f>
      </c>
      <c r="AG105" s="9416">
        <f t="shared" si="11"/>
      </c>
      <c r="AH105" s="9417">
        <f t="shared" si="20"/>
      </c>
      <c r="AI105" s="9490"/>
      <c r="AJ105" s="9420"/>
      <c r="AK105" s="9420"/>
      <c r="AL105" s="9419"/>
      <c r="AM105" s="9420"/>
      <c r="AN105" s="9420"/>
    </row>
    <row customHeight="true" hidden="true" ht="18" r="106">
      <c r="A106" s="9468">
        <v>53</v>
      </c>
      <c r="B106" s="9406" t="s">
        <v>11650</v>
      </c>
      <c r="C106" s="9406" t="s">
        <v>11797</v>
      </c>
      <c r="D106" s="9407">
        <v>0</v>
      </c>
      <c r="E106" s="9421">
        <v>0</v>
      </c>
      <c r="F106" s="9486"/>
      <c r="G106" s="9470">
        <f>VLOOKUP(C106,'Data Products'!$A:$J,2,0)</f>
      </c>
      <c r="H106" s="9471">
        <f t="shared" si="15"/>
      </c>
      <c r="I106" s="9410">
        <v>45951</v>
      </c>
      <c r="J106" s="9411">
        <f t="shared" si="1"/>
      </c>
      <c r="K106" s="9407">
        <v>0</v>
      </c>
      <c r="L106" s="9407">
        <v>3</v>
      </c>
      <c r="M106" s="9443">
        <v>0</v>
      </c>
      <c r="N106" s="9443">
        <v>0</v>
      </c>
      <c r="O106" s="9406" t="s">
        <v>11702</v>
      </c>
      <c r="P106" s="9407"/>
      <c r="Q106" s="9407"/>
      <c r="R106" s="9407"/>
      <c r="S106" s="9407"/>
      <c r="T106" s="9407"/>
      <c r="U106" s="9407"/>
      <c r="V106" s="9407"/>
      <c r="W106" s="9407"/>
      <c r="X106" s="9407"/>
      <c r="Y106" s="9407"/>
      <c r="Z106" s="9407"/>
      <c r="AA106" s="9407"/>
      <c r="AB106" s="9474">
        <f t="shared" si="6"/>
      </c>
      <c r="AC106" s="9431">
        <f t="shared" si="9"/>
      </c>
      <c r="AD106" s="9414">
        <f t="shared" si="17"/>
      </c>
      <c r="AE106" s="9432">
        <f t="shared" si="3"/>
      </c>
      <c r="AF106" s="9497">
        <f>VLOOKUP(C106,'Data Products'!$A:$J,10,0)</f>
      </c>
      <c r="AG106" s="9416">
        <f t="shared" si="11"/>
      </c>
      <c r="AH106" s="9417">
        <f t="shared" si="20"/>
      </c>
      <c r="AI106" s="9490"/>
      <c r="AJ106" s="9420"/>
      <c r="AK106" s="9420"/>
      <c r="AL106" s="9419"/>
      <c r="AM106" s="9420"/>
      <c r="AN106" s="9420"/>
    </row>
    <row r="107">
      <c r="A107" s="9468">
        <v>54</v>
      </c>
      <c r="B107" s="9406" t="s">
        <v>11642</v>
      </c>
      <c r="C107" s="9406" t="s">
        <v>11798</v>
      </c>
      <c r="D107" s="9407">
        <v>5</v>
      </c>
      <c r="E107" s="9421">
        <v>5</v>
      </c>
      <c r="F107" s="9486"/>
      <c r="G107" s="9470">
        <f>VLOOKUP(C107,'Data Products'!$A:$J,2,0)</f>
      </c>
      <c r="H107" s="9471">
        <f t="shared" si="15"/>
      </c>
      <c r="I107" s="9410">
        <v>45951</v>
      </c>
      <c r="J107" s="9411">
        <f t="shared" si="1"/>
      </c>
      <c r="K107" s="9407">
        <v>0</v>
      </c>
      <c r="L107" s="9407">
        <v>0</v>
      </c>
      <c r="M107" s="9443">
        <v>0</v>
      </c>
      <c r="N107" s="9443">
        <v>0</v>
      </c>
      <c r="O107" s="9406" t="s">
        <v>11702</v>
      </c>
      <c r="P107" s="9407"/>
      <c r="Q107" s="9407"/>
      <c r="R107" s="9407"/>
      <c r="S107" s="9407"/>
      <c r="T107" s="9407"/>
      <c r="U107" s="9407"/>
      <c r="V107" s="9407"/>
      <c r="W107" s="9407"/>
      <c r="X107" s="9407"/>
      <c r="Y107" s="9407"/>
      <c r="Z107" s="9407"/>
      <c r="AA107" s="9407"/>
      <c r="AB107" s="9474">
        <f t="shared" si="6"/>
      </c>
      <c r="AC107" s="9422">
        <f t="shared" si="9"/>
      </c>
      <c r="AD107" s="9414">
        <f t="shared" si="17"/>
      </c>
      <c r="AE107" s="9423">
        <f t="shared" si="3"/>
      </c>
      <c r="AF107" s="9497">
        <f>VLOOKUP(C107,'Data Products'!$A:$J,10,0)</f>
      </c>
      <c r="AG107" s="9416">
        <f t="shared" si="11"/>
      </c>
      <c r="AH107" s="9417">
        <f t="shared" si="20"/>
      </c>
      <c r="AI107" s="9490"/>
      <c r="AJ107" s="9420"/>
      <c r="AK107" s="9420"/>
      <c r="AL107" s="9419"/>
      <c r="AM107" s="9420"/>
      <c r="AN107" s="9420"/>
    </row>
    <row customHeight="true" hidden="true" ht="18" r="108">
      <c r="A108" s="9468">
        <v>55</v>
      </c>
      <c r="B108" s="9406" t="s">
        <v>11650</v>
      </c>
      <c r="C108" s="9406" t="s">
        <v>11799</v>
      </c>
      <c r="D108" s="9407">
        <v>0</v>
      </c>
      <c r="E108" s="9421">
        <v>0</v>
      </c>
      <c r="F108" s="9486"/>
      <c r="G108" s="9470">
        <f>VLOOKUP(C108,'Data Products'!$A:$J,2,0)</f>
      </c>
      <c r="H108" s="9471">
        <f t="shared" si="15"/>
      </c>
      <c r="I108" s="9410">
        <v>45951</v>
      </c>
      <c r="J108" s="9411">
        <f t="shared" si="1"/>
      </c>
      <c r="K108" s="9407">
        <v>0</v>
      </c>
      <c r="L108" s="9407">
        <v>0</v>
      </c>
      <c r="M108" s="9443">
        <v>0</v>
      </c>
      <c r="N108" s="9443">
        <v>0</v>
      </c>
      <c r="O108" s="9406" t="s">
        <v>11702</v>
      </c>
      <c r="P108" s="9407"/>
      <c r="Q108" s="9407"/>
      <c r="R108" s="9407"/>
      <c r="S108" s="9407"/>
      <c r="T108" s="9407"/>
      <c r="U108" s="9407"/>
      <c r="V108" s="9407"/>
      <c r="W108" s="9407"/>
      <c r="X108" s="9407"/>
      <c r="Y108" s="9407"/>
      <c r="Z108" s="9407"/>
      <c r="AA108" s="9407"/>
      <c r="AB108" s="9474">
        <f t="shared" si="6"/>
      </c>
      <c r="AC108" s="9426">
        <f t="shared" si="9"/>
      </c>
      <c r="AD108" s="9499">
        <f t="shared" si="17"/>
      </c>
      <c r="AE108" s="9427">
        <f t="shared" si="3"/>
      </c>
      <c r="AF108" s="9497">
        <f>VLOOKUP(C108,'Data Products'!$A:$J,10,0)</f>
      </c>
      <c r="AG108" s="9416">
        <f t="shared" si="11"/>
      </c>
      <c r="AH108" s="9417">
        <f t="shared" si="20"/>
      </c>
      <c r="AI108" s="9490"/>
      <c r="AJ108" s="9420"/>
      <c r="AK108" s="9420"/>
      <c r="AL108" s="9419"/>
      <c r="AM108" s="9420"/>
      <c r="AN108" s="9420"/>
    </row>
    <row r="109">
      <c r="A109" s="9468">
        <v>56</v>
      </c>
      <c r="B109" s="9406" t="s">
        <v>11642</v>
      </c>
      <c r="C109" s="9406" t="s">
        <v>11800</v>
      </c>
      <c r="D109" s="9407">
        <v>19</v>
      </c>
      <c r="E109" s="9421">
        <v>19</v>
      </c>
      <c r="F109" s="9486"/>
      <c r="G109" s="9470">
        <f>VLOOKUP(C109,'Data Products'!$A:$J,2,0)</f>
      </c>
      <c r="H109" s="9471">
        <f t="shared" si="15"/>
      </c>
      <c r="I109" s="9410">
        <v>45951</v>
      </c>
      <c r="J109" s="9411">
        <f t="shared" si="1"/>
      </c>
      <c r="K109" s="9407">
        <v>4</v>
      </c>
      <c r="L109" s="9407">
        <v>6</v>
      </c>
      <c r="M109" s="9443">
        <v>0</v>
      </c>
      <c r="N109" s="9443">
        <v>0</v>
      </c>
      <c r="O109" s="9406" t="s">
        <v>11702</v>
      </c>
      <c r="P109" s="9407"/>
      <c r="Q109" s="9407"/>
      <c r="R109" s="9407"/>
      <c r="S109" s="9407"/>
      <c r="T109" s="9407"/>
      <c r="U109" s="9407"/>
      <c r="V109" s="9407"/>
      <c r="W109" s="9407"/>
      <c r="X109" s="9407"/>
      <c r="Y109" s="9407"/>
      <c r="Z109" s="9407"/>
      <c r="AA109" s="9407"/>
      <c r="AB109" s="9474">
        <f t="shared" si="6"/>
      </c>
      <c r="AC109" s="9413">
        <f t="shared" si="9"/>
      </c>
      <c r="AD109" s="9499">
        <f t="shared" si="17"/>
      </c>
      <c r="AE109" s="9415">
        <f t="shared" si="3"/>
      </c>
      <c r="AF109" s="9497">
        <f>VLOOKUP(C109,'Data Products'!$A:$J,10,0)</f>
      </c>
      <c r="AG109" s="9416">
        <f t="shared" si="11"/>
      </c>
      <c r="AH109" s="9417">
        <f t="shared" si="20"/>
      </c>
      <c r="AI109" s="9490"/>
      <c r="AJ109" s="9420"/>
      <c r="AK109" s="9420"/>
      <c r="AL109" s="9419"/>
      <c r="AM109" s="9420"/>
      <c r="AN109" s="9420"/>
    </row>
    <row r="110">
      <c r="A110" s="9468">
        <v>57</v>
      </c>
      <c r="B110" s="9406" t="s">
        <v>11642</v>
      </c>
      <c r="C110" s="9406" t="s">
        <v>11801</v>
      </c>
      <c r="D110" s="9407">
        <v>27</v>
      </c>
      <c r="E110" s="9421">
        <v>27</v>
      </c>
      <c r="F110" s="9486"/>
      <c r="G110" s="9470">
        <f>VLOOKUP(C110,'Data Products'!$A:$J,2,0)</f>
      </c>
      <c r="H110" s="9471">
        <f t="shared" si="15"/>
      </c>
      <c r="I110" s="9410">
        <v>45951</v>
      </c>
      <c r="J110" s="9411">
        <f t="shared" si="1"/>
      </c>
      <c r="K110" s="9407">
        <v>0</v>
      </c>
      <c r="L110" s="9407">
        <v>3</v>
      </c>
      <c r="M110" s="9443">
        <v>0</v>
      </c>
      <c r="N110" s="9443">
        <v>0</v>
      </c>
      <c r="O110" s="9406" t="s">
        <v>11702</v>
      </c>
      <c r="P110" s="9407"/>
      <c r="Q110" s="9407"/>
      <c r="R110" s="9407"/>
      <c r="S110" s="9407"/>
      <c r="T110" s="9407"/>
      <c r="U110" s="9407"/>
      <c r="V110" s="9407"/>
      <c r="W110" s="9407"/>
      <c r="X110" s="9407"/>
      <c r="Y110" s="9407"/>
      <c r="Z110" s="9407"/>
      <c r="AA110" s="9407"/>
      <c r="AB110" s="9474">
        <f t="shared" si="6"/>
      </c>
      <c r="AC110" s="9413">
        <f t="shared" si="9"/>
      </c>
      <c r="AD110" s="9499">
        <f t="shared" si="17"/>
      </c>
      <c r="AE110" s="9415">
        <f t="shared" si="3"/>
      </c>
      <c r="AF110" s="9497">
        <f>VLOOKUP(C110,'Data Products'!$A:$J,10,0)</f>
      </c>
      <c r="AG110" s="9416">
        <f t="shared" si="11"/>
      </c>
      <c r="AH110" s="9417">
        <f t="shared" si="20"/>
      </c>
      <c r="AI110" s="9490"/>
      <c r="AJ110" s="9420"/>
      <c r="AK110" s="9420"/>
      <c r="AL110" s="9419"/>
      <c r="AM110" s="9420"/>
      <c r="AN110" s="9420"/>
    </row>
    <row r="111">
      <c r="A111" s="9468">
        <v>58</v>
      </c>
      <c r="B111" s="9406" t="s">
        <v>11642</v>
      </c>
      <c r="C111" s="9406" t="s">
        <v>11802</v>
      </c>
      <c r="D111" s="9407">
        <v>19</v>
      </c>
      <c r="E111" s="9421">
        <v>19</v>
      </c>
      <c r="F111" s="9486"/>
      <c r="G111" s="9470">
        <f>VLOOKUP(C111,'Data Products'!$A:$J,2,0)</f>
      </c>
      <c r="H111" s="9471">
        <f t="shared" si="15"/>
      </c>
      <c r="I111" s="9410">
        <v>45951</v>
      </c>
      <c r="J111" s="9411">
        <f t="shared" si="1"/>
      </c>
      <c r="K111" s="9407">
        <v>1</v>
      </c>
      <c r="L111" s="9407">
        <v>3</v>
      </c>
      <c r="M111" s="9443">
        <v>0</v>
      </c>
      <c r="N111" s="9443">
        <v>0</v>
      </c>
      <c r="O111" s="9406" t="s">
        <v>11702</v>
      </c>
      <c r="P111" s="9407"/>
      <c r="Q111" s="9407"/>
      <c r="R111" s="9407"/>
      <c r="S111" s="9407"/>
      <c r="T111" s="9407"/>
      <c r="U111" s="9407"/>
      <c r="V111" s="9407"/>
      <c r="W111" s="9407"/>
      <c r="X111" s="9407"/>
      <c r="Y111" s="9407"/>
      <c r="Z111" s="9407"/>
      <c r="AA111" s="9407"/>
      <c r="AB111" s="9474">
        <f t="shared" si="6"/>
      </c>
      <c r="AC111" s="9413">
        <f t="shared" si="9"/>
      </c>
      <c r="AD111" s="9499">
        <f t="shared" si="17"/>
      </c>
      <c r="AE111" s="9415">
        <f t="shared" si="3"/>
      </c>
      <c r="AF111" s="9497">
        <f>VLOOKUP(C111,'Data Products'!$A:$J,10,0)</f>
      </c>
      <c r="AG111" s="9416">
        <f t="shared" si="11"/>
      </c>
      <c r="AH111" s="9417">
        <f t="shared" si="20"/>
      </c>
      <c r="AI111" s="9490"/>
      <c r="AJ111" s="9420"/>
      <c r="AK111" s="9420"/>
      <c r="AL111" s="9419"/>
      <c r="AM111" s="9420"/>
      <c r="AN111" s="9420"/>
    </row>
    <row r="112">
      <c r="A112" s="9468">
        <v>59</v>
      </c>
      <c r="B112" s="9406" t="s">
        <v>11642</v>
      </c>
      <c r="C112" s="9406" t="s">
        <v>11803</v>
      </c>
      <c r="D112" s="9407">
        <v>14</v>
      </c>
      <c r="E112" s="9421">
        <v>14</v>
      </c>
      <c r="F112" s="9486"/>
      <c r="G112" s="9470">
        <f>VLOOKUP(C112,'Data Products'!$A:$J,2,0)</f>
      </c>
      <c r="H112" s="9471">
        <f t="shared" si="15"/>
      </c>
      <c r="I112" s="9410">
        <v>45951</v>
      </c>
      <c r="J112" s="9411">
        <f t="shared" si="1"/>
      </c>
      <c r="K112" s="9407">
        <v>0</v>
      </c>
      <c r="L112" s="9407">
        <v>0</v>
      </c>
      <c r="M112" s="9443">
        <v>0</v>
      </c>
      <c r="N112" s="9443">
        <v>0</v>
      </c>
      <c r="O112" s="9406" t="s">
        <v>11702</v>
      </c>
      <c r="P112" s="9407"/>
      <c r="Q112" s="9407"/>
      <c r="R112" s="9407"/>
      <c r="S112" s="9407"/>
      <c r="T112" s="9407"/>
      <c r="U112" s="9407"/>
      <c r="V112" s="9407"/>
      <c r="W112" s="9407"/>
      <c r="X112" s="9407"/>
      <c r="Y112" s="9407"/>
      <c r="Z112" s="9407"/>
      <c r="AA112" s="9407"/>
      <c r="AB112" s="9474">
        <f t="shared" si="6"/>
      </c>
      <c r="AC112" s="9413">
        <f t="shared" si="9"/>
      </c>
      <c r="AD112" s="9499">
        <f t="shared" si="17"/>
      </c>
      <c r="AE112" s="9415">
        <f t="shared" si="3"/>
      </c>
      <c r="AF112" s="9497">
        <f>VLOOKUP(C112,'Data Products'!$A:$J,10,0)</f>
      </c>
      <c r="AG112" s="9416">
        <f t="shared" si="11"/>
      </c>
      <c r="AH112" s="9417">
        <f t="shared" si="20"/>
      </c>
      <c r="AI112" s="9490"/>
      <c r="AJ112" s="9420"/>
      <c r="AK112" s="9420"/>
      <c r="AL112" s="9419"/>
      <c r="AM112" s="9420"/>
      <c r="AN112" s="9420"/>
    </row>
    <row r="113">
      <c r="A113" s="9468">
        <v>60</v>
      </c>
      <c r="B113" s="9406" t="s">
        <v>11642</v>
      </c>
      <c r="C113" s="9406" t="s">
        <v>11804</v>
      </c>
      <c r="D113" s="9407">
        <v>18</v>
      </c>
      <c r="E113" s="9421">
        <v>18</v>
      </c>
      <c r="F113" s="9486"/>
      <c r="G113" s="9470">
        <f>VLOOKUP(C113,'Data Products'!$A:$J,2,0)</f>
      </c>
      <c r="H113" s="9471">
        <f t="shared" si="15"/>
      </c>
      <c r="I113" s="9410">
        <v>45951</v>
      </c>
      <c r="J113" s="9411">
        <f t="shared" si="1"/>
      </c>
      <c r="K113" s="9407">
        <v>0</v>
      </c>
      <c r="L113" s="9407">
        <v>0</v>
      </c>
      <c r="M113" s="9443">
        <v>0</v>
      </c>
      <c r="N113" s="9443">
        <v>0</v>
      </c>
      <c r="O113" s="9406" t="s">
        <v>11702</v>
      </c>
      <c r="P113" s="9407"/>
      <c r="Q113" s="9407"/>
      <c r="R113" s="9407"/>
      <c r="S113" s="9407"/>
      <c r="T113" s="9407"/>
      <c r="U113" s="9407"/>
      <c r="V113" s="9407"/>
      <c r="W113" s="9407"/>
      <c r="X113" s="9407"/>
      <c r="Y113" s="9407"/>
      <c r="Z113" s="9407"/>
      <c r="AA113" s="9407"/>
      <c r="AB113" s="9474">
        <f t="shared" si="6"/>
      </c>
      <c r="AC113" s="9413">
        <f t="shared" si="9"/>
      </c>
      <c r="AD113" s="9499">
        <f t="shared" si="17"/>
      </c>
      <c r="AE113" s="9415">
        <f t="shared" si="3"/>
      </c>
      <c r="AF113" s="9497">
        <f>VLOOKUP(C113,'Data Products'!$A:$J,10,0)</f>
      </c>
      <c r="AG113" s="9416">
        <f t="shared" si="11"/>
      </c>
      <c r="AH113" s="9417">
        <f t="shared" si="20"/>
      </c>
      <c r="AI113" s="9490"/>
      <c r="AJ113" s="9420"/>
      <c r="AK113" s="9420"/>
      <c r="AL113" s="9419"/>
      <c r="AM113" s="9420"/>
      <c r="AN113" s="9420"/>
    </row>
    <row r="114">
      <c r="A114" s="9468">
        <v>61</v>
      </c>
      <c r="B114" s="9406" t="s">
        <v>11642</v>
      </c>
      <c r="C114" s="9406" t="s">
        <v>11805</v>
      </c>
      <c r="D114" s="9407">
        <v>10</v>
      </c>
      <c r="E114" s="9421">
        <v>10</v>
      </c>
      <c r="F114" s="9486"/>
      <c r="G114" s="9470">
        <f>VLOOKUP(C114,'Data Products'!$A:$J,2,0)</f>
      </c>
      <c r="H114" s="9471">
        <f t="shared" si="15"/>
      </c>
      <c r="I114" s="9410">
        <v>45951</v>
      </c>
      <c r="J114" s="9411">
        <f t="shared" si="1"/>
      </c>
      <c r="K114" s="9407">
        <v>0</v>
      </c>
      <c r="L114" s="9407">
        <v>0</v>
      </c>
      <c r="M114" s="9443">
        <v>0</v>
      </c>
      <c r="N114" s="9443">
        <v>0</v>
      </c>
      <c r="O114" s="9406" t="s">
        <v>11702</v>
      </c>
      <c r="P114" s="9407"/>
      <c r="Q114" s="9407"/>
      <c r="R114" s="9407"/>
      <c r="S114" s="9407"/>
      <c r="T114" s="9407"/>
      <c r="U114" s="9407"/>
      <c r="V114" s="9407"/>
      <c r="W114" s="9407"/>
      <c r="X114" s="9407"/>
      <c r="Y114" s="9407"/>
      <c r="Z114" s="9407"/>
      <c r="AA114" s="9407"/>
      <c r="AB114" s="9474">
        <f t="shared" si="6"/>
      </c>
      <c r="AC114" s="9426">
        <f t="shared" si="9"/>
      </c>
      <c r="AD114" s="9499">
        <f t="shared" si="17"/>
      </c>
      <c r="AE114" s="9427">
        <f t="shared" si="3"/>
      </c>
      <c r="AF114" s="9497">
        <f>VLOOKUP(C114,'Data Products'!$A:$J,10,0)</f>
      </c>
      <c r="AG114" s="9416">
        <f t="shared" si="11"/>
      </c>
      <c r="AH114" s="9417">
        <f t="shared" si="20"/>
      </c>
      <c r="AI114" s="9490"/>
      <c r="AJ114" s="9420"/>
      <c r="AK114" s="9420"/>
      <c r="AL114" s="9419"/>
      <c r="AM114" s="9420"/>
      <c r="AN114" s="9420"/>
    </row>
    <row customHeight="true" hidden="true" ht="18" r="115">
      <c r="A115" s="9468">
        <v>62</v>
      </c>
      <c r="B115" s="9406" t="s">
        <v>11650</v>
      </c>
      <c r="C115" s="9406" t="s">
        <v>11806</v>
      </c>
      <c r="D115" s="9407">
        <v>0</v>
      </c>
      <c r="E115" s="9421">
        <v>0</v>
      </c>
      <c r="F115" s="9486"/>
      <c r="G115" s="9470">
        <f>VLOOKUP(C115,'Data Products'!$A:$J,2,0)</f>
      </c>
      <c r="H115" s="9471">
        <f t="shared" si="15"/>
      </c>
      <c r="I115" s="9410">
        <v>45951</v>
      </c>
      <c r="J115" s="9411">
        <f t="shared" si="1"/>
      </c>
      <c r="K115" s="9407">
        <v>0</v>
      </c>
      <c r="L115" s="9407">
        <v>0</v>
      </c>
      <c r="M115" s="9443">
        <v>0</v>
      </c>
      <c r="N115" s="9443">
        <v>0</v>
      </c>
      <c r="O115" s="9406" t="s">
        <v>11702</v>
      </c>
      <c r="P115" s="9407"/>
      <c r="Q115" s="9407"/>
      <c r="R115" s="9407"/>
      <c r="S115" s="9407"/>
      <c r="T115" s="9407"/>
      <c r="U115" s="9407"/>
      <c r="V115" s="9407"/>
      <c r="W115" s="9407"/>
      <c r="X115" s="9407"/>
      <c r="Y115" s="9407"/>
      <c r="Z115" s="9407"/>
      <c r="AA115" s="9407"/>
      <c r="AB115" s="9474">
        <f t="shared" si="6"/>
      </c>
      <c r="AC115" s="9422">
        <f t="shared" si="9"/>
      </c>
      <c r="AD115" s="9499">
        <f t="shared" si="17"/>
      </c>
      <c r="AE115" s="9423">
        <f t="shared" si="3"/>
      </c>
      <c r="AF115" s="9497">
        <f>VLOOKUP(C115,'Data Products'!$A:$J,10,0)</f>
      </c>
      <c r="AG115" s="9416">
        <f t="shared" si="11"/>
      </c>
      <c r="AH115" s="9417">
        <f t="shared" si="20"/>
      </c>
      <c r="AI115" s="9490"/>
      <c r="AJ115" s="9420"/>
      <c r="AK115" s="9420"/>
      <c r="AL115" s="9419"/>
      <c r="AM115" s="9420"/>
      <c r="AN115" s="9420"/>
    </row>
    <row r="116">
      <c r="A116" s="9468">
        <v>63</v>
      </c>
      <c r="B116" s="9406" t="s">
        <v>11642</v>
      </c>
      <c r="C116" s="9406" t="s">
        <v>11807</v>
      </c>
      <c r="D116" s="9407">
        <v>8</v>
      </c>
      <c r="E116" s="9421">
        <v>8</v>
      </c>
      <c r="F116" s="9486"/>
      <c r="G116" s="9470">
        <f>VLOOKUP(C116,'Data Products'!$A:$J,2,0)</f>
      </c>
      <c r="H116" s="9471">
        <f t="shared" si="15"/>
      </c>
      <c r="I116" s="9410">
        <v>45951</v>
      </c>
      <c r="J116" s="9411">
        <f t="shared" si="1"/>
      </c>
      <c r="K116" s="9407">
        <v>6</v>
      </c>
      <c r="L116" s="9407">
        <v>10</v>
      </c>
      <c r="M116" s="9443">
        <v>0</v>
      </c>
      <c r="N116" s="9443">
        <v>0</v>
      </c>
      <c r="O116" s="9406" t="s">
        <v>11702</v>
      </c>
      <c r="P116" s="9407"/>
      <c r="Q116" s="9407"/>
      <c r="R116" s="9407"/>
      <c r="S116" s="9407"/>
      <c r="T116" s="9407"/>
      <c r="U116" s="9407"/>
      <c r="V116" s="9407"/>
      <c r="W116" s="9407"/>
      <c r="X116" s="9407"/>
      <c r="Y116" s="9407"/>
      <c r="Z116" s="9407"/>
      <c r="AA116" s="9407"/>
      <c r="AB116" s="9474">
        <f t="shared" si="6"/>
      </c>
      <c r="AC116" s="9426">
        <f t="shared" si="9"/>
      </c>
      <c r="AD116" s="9499">
        <f t="shared" si="17"/>
      </c>
      <c r="AE116" s="9427">
        <f t="shared" si="3"/>
      </c>
      <c r="AF116" s="9497">
        <f>VLOOKUP(C116,'Data Products'!$A:$J,10,0)</f>
      </c>
      <c r="AG116" s="9416">
        <f t="shared" si="11"/>
      </c>
      <c r="AH116" s="9417">
        <f t="shared" si="20"/>
      </c>
      <c r="AI116" s="9490"/>
      <c r="AJ116" s="9420"/>
      <c r="AK116" s="9420"/>
      <c r="AL116" s="9419"/>
      <c r="AM116" s="9420"/>
      <c r="AN116" s="9420"/>
    </row>
    <row customHeight="true" hidden="true" ht="18" r="117">
      <c r="A117" s="9468">
        <v>64</v>
      </c>
      <c r="B117" s="9406" t="s">
        <v>11642</v>
      </c>
      <c r="C117" s="9406" t="s">
        <v>11808</v>
      </c>
      <c r="D117" s="9407">
        <v>0</v>
      </c>
      <c r="E117" s="9421">
        <v>0</v>
      </c>
      <c r="F117" s="9486"/>
      <c r="G117" s="9470">
        <f>VLOOKUP(C117,'Data Products'!$A:$J,2,0)</f>
      </c>
      <c r="H117" s="9471">
        <f t="shared" si="15"/>
      </c>
      <c r="I117" s="9410">
        <v>45951</v>
      </c>
      <c r="J117" s="9411">
        <f t="shared" si="1"/>
      </c>
      <c r="K117" s="9407">
        <v>3</v>
      </c>
      <c r="L117" s="9407">
        <v>7</v>
      </c>
      <c r="M117" s="9443">
        <v>0</v>
      </c>
      <c r="N117" s="9443">
        <v>0</v>
      </c>
      <c r="O117" s="9406" t="s">
        <v>11702</v>
      </c>
      <c r="P117" s="9407"/>
      <c r="Q117" s="9407"/>
      <c r="R117" s="9407"/>
      <c r="S117" s="9407"/>
      <c r="T117" s="9407"/>
      <c r="U117" s="9407"/>
      <c r="V117" s="9407"/>
      <c r="W117" s="9407"/>
      <c r="X117" s="9407"/>
      <c r="Y117" s="9407"/>
      <c r="Z117" s="9407"/>
      <c r="AA117" s="9407"/>
      <c r="AB117" s="9474">
        <f t="shared" si="6"/>
      </c>
      <c r="AC117" s="9426">
        <f t="shared" si="9"/>
      </c>
      <c r="AD117" s="9499">
        <f t="shared" si="17"/>
      </c>
      <c r="AE117" s="9427">
        <f t="shared" si="3"/>
      </c>
      <c r="AF117" s="9497">
        <f>VLOOKUP(C117,'Data Products'!$A:$J,10,0)</f>
      </c>
      <c r="AG117" s="9416">
        <f t="shared" si="11"/>
      </c>
      <c r="AH117" s="9417">
        <f t="shared" si="20"/>
      </c>
      <c r="AI117" s="9490"/>
      <c r="AJ117" s="9420"/>
      <c r="AK117" s="9420"/>
      <c r="AL117" s="9419"/>
      <c r="AM117" s="9420"/>
      <c r="AN117" s="9420"/>
    </row>
    <row customHeight="true" hidden="true" ht="18" r="118">
      <c r="A118" s="9468">
        <v>65</v>
      </c>
      <c r="B118" s="9406" t="s">
        <v>11650</v>
      </c>
      <c r="C118" s="9406" t="s">
        <v>11809</v>
      </c>
      <c r="D118" s="9407">
        <v>0</v>
      </c>
      <c r="E118" s="9421">
        <v>0</v>
      </c>
      <c r="F118" s="9486"/>
      <c r="G118" s="9470">
        <f>VLOOKUP(C118,'Data Products'!$A:$J,2,0)</f>
      </c>
      <c r="H118" s="9471">
        <f t="shared" si="15"/>
      </c>
      <c r="I118" s="9410">
        <v>45951</v>
      </c>
      <c r="J118" s="9411">
        <f t="shared" si="1"/>
      </c>
      <c r="K118" s="9407">
        <v>0</v>
      </c>
      <c r="L118" s="9407">
        <v>0</v>
      </c>
      <c r="M118" s="9443">
        <v>0</v>
      </c>
      <c r="N118" s="9443">
        <v>0</v>
      </c>
      <c r="O118" s="9406" t="s">
        <v>11702</v>
      </c>
      <c r="P118" s="9407"/>
      <c r="Q118" s="9407"/>
      <c r="R118" s="9407"/>
      <c r="S118" s="9407"/>
      <c r="T118" s="9407"/>
      <c r="U118" s="9407"/>
      <c r="V118" s="9407"/>
      <c r="W118" s="9407"/>
      <c r="X118" s="9407"/>
      <c r="Y118" s="9407"/>
      <c r="Z118" s="9407"/>
      <c r="AA118" s="9407"/>
      <c r="AB118" s="9474">
        <f t="shared" si="6"/>
      </c>
      <c r="AC118" s="9426">
        <f t="shared" si="9"/>
      </c>
      <c r="AD118" s="9499">
        <f t="shared" si="17"/>
      </c>
      <c r="AE118" s="9427">
        <f t="shared" si="3"/>
      </c>
      <c r="AF118" s="9497">
        <f>VLOOKUP(C118,'Data Products'!$A:$J,10,0)</f>
      </c>
      <c r="AG118" s="9416">
        <f t="shared" si="11"/>
      </c>
      <c r="AH118" s="9417">
        <f t="shared" si="20"/>
      </c>
      <c r="AI118" s="9490"/>
      <c r="AJ118" s="9420"/>
      <c r="AK118" s="9420"/>
      <c r="AL118" s="9419"/>
      <c r="AM118" s="9420"/>
      <c r="AN118" s="9420"/>
    </row>
    <row r="119">
      <c r="A119" s="9468">
        <v>66</v>
      </c>
      <c r="B119" s="9406" t="s">
        <v>11642</v>
      </c>
      <c r="C119" s="9406" t="s">
        <v>11810</v>
      </c>
      <c r="D119" s="9407">
        <v>2</v>
      </c>
      <c r="E119" s="9421">
        <v>2</v>
      </c>
      <c r="F119" s="9486"/>
      <c r="G119" s="9470">
        <f>VLOOKUP(C119,'Data Products'!$A:$J,2,0)</f>
      </c>
      <c r="H119" s="9471">
        <f t="shared" si="15"/>
      </c>
      <c r="I119" s="9410">
        <v>45951</v>
      </c>
      <c r="J119" s="9411">
        <f t="shared" si="1"/>
      </c>
      <c r="K119" s="9407">
        <v>4</v>
      </c>
      <c r="L119" s="9407">
        <v>4</v>
      </c>
      <c r="M119" s="9443">
        <v>0</v>
      </c>
      <c r="N119" s="9443">
        <v>0</v>
      </c>
      <c r="O119" s="9406" t="s">
        <v>11702</v>
      </c>
      <c r="P119" s="9407"/>
      <c r="Q119" s="9407"/>
      <c r="R119" s="9407"/>
      <c r="S119" s="9407"/>
      <c r="T119" s="9407"/>
      <c r="U119" s="9407"/>
      <c r="V119" s="9407"/>
      <c r="W119" s="9407"/>
      <c r="X119" s="9407"/>
      <c r="Y119" s="9407"/>
      <c r="Z119" s="9407"/>
      <c r="AA119" s="9407"/>
      <c r="AB119" s="9474">
        <f t="shared" si="6"/>
      </c>
      <c r="AC119" s="9426">
        <f t="shared" si="9"/>
      </c>
      <c r="AD119" s="9499">
        <f t="shared" si="17"/>
      </c>
      <c r="AE119" s="9427">
        <f t="shared" si="3"/>
      </c>
      <c r="AF119" s="9497">
        <f>VLOOKUP(C119,'Data Products'!$A:$J,10,0)</f>
      </c>
      <c r="AG119" s="9416">
        <f t="shared" si="11"/>
      </c>
      <c r="AH119" s="9417">
        <f t="shared" si="20"/>
      </c>
      <c r="AI119" s="9490"/>
      <c r="AJ119" s="9420"/>
      <c r="AK119" s="9420"/>
      <c r="AL119" s="9419"/>
      <c r="AM119" s="9420"/>
      <c r="AN119" s="9420"/>
    </row>
    <row customHeight="true" hidden="true" ht="18" r="120">
      <c r="A120" s="9468">
        <v>67</v>
      </c>
      <c r="B120" s="9406" t="s">
        <v>11650</v>
      </c>
      <c r="C120" s="9406" t="s">
        <v>11811</v>
      </c>
      <c r="D120" s="9407">
        <v>0</v>
      </c>
      <c r="E120" s="9421">
        <v>0</v>
      </c>
      <c r="F120" s="9486"/>
      <c r="G120" s="9470">
        <f>VLOOKUP(C120,'Data Products'!$A:$J,2,0)</f>
      </c>
      <c r="H120" s="9471">
        <f t="shared" si="15"/>
      </c>
      <c r="I120" s="9410">
        <v>45951</v>
      </c>
      <c r="J120" s="9411">
        <f t="shared" si="1"/>
      </c>
      <c r="K120" s="9407">
        <v>0</v>
      </c>
      <c r="L120" s="9407">
        <v>0</v>
      </c>
      <c r="M120" s="9443">
        <v>0</v>
      </c>
      <c r="N120" s="9443">
        <v>0</v>
      </c>
      <c r="O120" s="9406" t="s">
        <v>11702</v>
      </c>
      <c r="P120" s="9407"/>
      <c r="Q120" s="9407"/>
      <c r="R120" s="9407"/>
      <c r="S120" s="9407"/>
      <c r="T120" s="9407"/>
      <c r="U120" s="9407"/>
      <c r="V120" s="9407"/>
      <c r="W120" s="9407"/>
      <c r="X120" s="9407"/>
      <c r="Y120" s="9407"/>
      <c r="Z120" s="9407"/>
      <c r="AA120" s="9407"/>
      <c r="AB120" s="9474">
        <f t="shared" si="6"/>
      </c>
      <c r="AC120" s="9426">
        <f t="shared" si="9"/>
      </c>
      <c r="AD120" s="9499">
        <f t="shared" si="17"/>
      </c>
      <c r="AE120" s="9427">
        <f t="shared" si="3"/>
      </c>
      <c r="AF120" s="9497">
        <f>VLOOKUP(C120,'Data Products'!$A:$J,10,0)</f>
      </c>
      <c r="AG120" s="9416">
        <f t="shared" si="11"/>
      </c>
      <c r="AH120" s="9417">
        <f t="shared" si="20"/>
      </c>
      <c r="AI120" s="9490"/>
      <c r="AJ120" s="9420"/>
      <c r="AK120" s="9420"/>
      <c r="AL120" s="9419"/>
      <c r="AM120" s="9420"/>
      <c r="AN120" s="9420"/>
    </row>
    <row r="121">
      <c r="A121" s="9468">
        <v>68</v>
      </c>
      <c r="B121" s="9406" t="s">
        <v>11642</v>
      </c>
      <c r="C121" s="9406" t="s">
        <v>11812</v>
      </c>
      <c r="D121" s="9407">
        <v>10</v>
      </c>
      <c r="E121" s="9421">
        <v>10</v>
      </c>
      <c r="F121" s="9486"/>
      <c r="G121" s="9470">
        <f>VLOOKUP(C121,'Data Products'!$A:$J,2,0)</f>
      </c>
      <c r="H121" s="9471">
        <f t="shared" si="15"/>
      </c>
      <c r="I121" s="9410">
        <v>45951</v>
      </c>
      <c r="J121" s="9411">
        <f t="shared" si="1"/>
      </c>
      <c r="K121" s="9407">
        <v>0</v>
      </c>
      <c r="L121" s="9407">
        <v>0</v>
      </c>
      <c r="M121" s="9443">
        <v>0</v>
      </c>
      <c r="N121" s="9443">
        <v>0</v>
      </c>
      <c r="O121" s="9406" t="s">
        <v>11702</v>
      </c>
      <c r="P121" s="9407"/>
      <c r="Q121" s="9407"/>
      <c r="R121" s="9407"/>
      <c r="S121" s="9407"/>
      <c r="T121" s="9407"/>
      <c r="U121" s="9407"/>
      <c r="V121" s="9407"/>
      <c r="W121" s="9407"/>
      <c r="X121" s="9407"/>
      <c r="Y121" s="9407"/>
      <c r="Z121" s="9407"/>
      <c r="AA121" s="9407"/>
      <c r="AB121" s="9474">
        <f t="shared" si="6"/>
      </c>
      <c r="AC121" s="9413">
        <f t="shared" si="9"/>
      </c>
      <c r="AD121" s="9499">
        <f t="shared" si="17"/>
      </c>
      <c r="AE121" s="9415">
        <f t="shared" si="3"/>
      </c>
      <c r="AF121" s="9497">
        <f>VLOOKUP(C121,'Data Products'!$A:$J,10,0)</f>
      </c>
      <c r="AG121" s="9416">
        <f t="shared" si="11"/>
      </c>
      <c r="AH121" s="9417">
        <f t="shared" si="20"/>
      </c>
      <c r="AI121" s="9490"/>
      <c r="AJ121" s="9420"/>
      <c r="AK121" s="9420"/>
      <c r="AL121" s="9419"/>
      <c r="AM121" s="9420"/>
      <c r="AN121" s="9420"/>
    </row>
    <row customHeight="true" hidden="true" ht="18" r="122">
      <c r="A122" s="9468">
        <v>69</v>
      </c>
      <c r="B122" s="9406" t="s">
        <v>11650</v>
      </c>
      <c r="C122" s="9406" t="s">
        <v>11813</v>
      </c>
      <c r="D122" s="9407">
        <v>0</v>
      </c>
      <c r="E122" s="9421">
        <v>0</v>
      </c>
      <c r="F122" s="9486"/>
      <c r="G122" s="9470">
        <f>VLOOKUP(C122,'Data Products'!$A:$J,2,0)</f>
      </c>
      <c r="H122" s="9471">
        <f t="shared" si="15"/>
      </c>
      <c r="I122" s="9410">
        <v>45952</v>
      </c>
      <c r="J122" s="9411">
        <f t="shared" si="1"/>
      </c>
      <c r="K122" s="9407">
        <v>4</v>
      </c>
      <c r="L122" s="9407">
        <v>5</v>
      </c>
      <c r="M122" s="9443">
        <v>0</v>
      </c>
      <c r="N122" s="9443">
        <v>0</v>
      </c>
      <c r="O122" s="9406" t="s">
        <v>11814</v>
      </c>
      <c r="P122" s="9407"/>
      <c r="Q122" s="9407"/>
      <c r="R122" s="9407"/>
      <c r="S122" s="9407"/>
      <c r="T122" s="9407"/>
      <c r="U122" s="9407"/>
      <c r="V122" s="9407"/>
      <c r="W122" s="9407"/>
      <c r="X122" s="9407"/>
      <c r="Y122" s="9407"/>
      <c r="Z122" s="9407"/>
      <c r="AA122" s="9407"/>
      <c r="AB122" s="9474">
        <f t="shared" si="6"/>
      </c>
      <c r="AC122" s="9422">
        <f t="shared" si="9"/>
      </c>
      <c r="AD122" s="9499">
        <f t="shared" si="17"/>
      </c>
      <c r="AE122" s="9423">
        <f t="shared" si="3"/>
      </c>
      <c r="AF122" s="9497">
        <f>VLOOKUP(C122,'Data Products'!$A:$J,10,0)</f>
      </c>
      <c r="AG122" s="9416">
        <f t="shared" si="11"/>
      </c>
      <c r="AH122" s="9417">
        <f t="shared" si="20"/>
      </c>
      <c r="AI122" s="9490"/>
      <c r="AJ122" s="9420"/>
      <c r="AK122" s="9420"/>
      <c r="AL122" s="9419"/>
      <c r="AM122" s="9420"/>
      <c r="AN122" s="9420"/>
    </row>
    <row r="123">
      <c r="A123" s="9468">
        <v>70</v>
      </c>
      <c r="B123" s="9406" t="s">
        <v>11642</v>
      </c>
      <c r="C123" s="9406" t="s">
        <v>11815</v>
      </c>
      <c r="D123" s="9407">
        <v>6</v>
      </c>
      <c r="E123" s="9421">
        <v>6</v>
      </c>
      <c r="F123" s="9486"/>
      <c r="G123" s="9470">
        <f>VLOOKUP(C123,'Data Products'!$A:$J,2,0)</f>
      </c>
      <c r="H123" s="9471">
        <f t="shared" si="15"/>
      </c>
      <c r="I123" s="9410">
        <v>45953</v>
      </c>
      <c r="J123" s="9411">
        <f t="shared" si="1"/>
      </c>
      <c r="K123" s="9407">
        <v>0</v>
      </c>
      <c r="L123" s="9407">
        <v>0</v>
      </c>
      <c r="M123" s="9443">
        <v>0</v>
      </c>
      <c r="N123" s="9443">
        <v>0</v>
      </c>
      <c r="O123" s="9406" t="s">
        <v>11814</v>
      </c>
      <c r="P123" s="9407"/>
      <c r="Q123" s="9407"/>
      <c r="R123" s="9407"/>
      <c r="S123" s="9407"/>
      <c r="T123" s="9407"/>
      <c r="U123" s="9407"/>
      <c r="V123" s="9407"/>
      <c r="W123" s="9407"/>
      <c r="X123" s="9407"/>
      <c r="Y123" s="9407"/>
      <c r="Z123" s="9407"/>
      <c r="AA123" s="9407"/>
      <c r="AB123" s="9474">
        <f t="shared" si="6"/>
      </c>
      <c r="AC123" s="9431">
        <f t="shared" si="9"/>
      </c>
      <c r="AD123" s="9499">
        <f t="shared" si="17"/>
      </c>
      <c r="AE123" s="9432">
        <f t="shared" si="3"/>
      </c>
      <c r="AF123" s="9497">
        <f>VLOOKUP(C123,'Data Products'!$A:$J,10,0)</f>
      </c>
      <c r="AG123" s="9416">
        <f t="shared" si="11"/>
      </c>
      <c r="AH123" s="9417">
        <f t="shared" si="20"/>
      </c>
      <c r="AI123" s="9490"/>
      <c r="AJ123" s="9420"/>
      <c r="AK123" s="9420"/>
      <c r="AL123" s="9419"/>
      <c r="AM123" s="9420"/>
      <c r="AN123" s="9420"/>
    </row>
    <row r="124">
      <c r="A124" s="9468">
        <v>71</v>
      </c>
      <c r="B124" s="9406" t="s">
        <v>11642</v>
      </c>
      <c r="C124" s="9406" t="s">
        <v>11816</v>
      </c>
      <c r="D124" s="9407">
        <v>4</v>
      </c>
      <c r="E124" s="9421">
        <v>4</v>
      </c>
      <c r="F124" s="9486"/>
      <c r="G124" s="9470">
        <f>VLOOKUP(C124,'Data Products'!$A:$J,2,0)</f>
      </c>
      <c r="H124" s="9471">
        <f t="shared" si="15"/>
      </c>
      <c r="I124" s="9410">
        <v>45954</v>
      </c>
      <c r="J124" s="9411">
        <f t="shared" si="1"/>
      </c>
      <c r="K124" s="9407">
        <v>1</v>
      </c>
      <c r="L124" s="9407">
        <v>1</v>
      </c>
      <c r="M124" s="9443">
        <v>0</v>
      </c>
      <c r="N124" s="9443">
        <v>0</v>
      </c>
      <c r="O124" s="9406" t="s">
        <v>11814</v>
      </c>
      <c r="P124" s="9407"/>
      <c r="Q124" s="9407"/>
      <c r="R124" s="9407"/>
      <c r="S124" s="9407"/>
      <c r="T124" s="9407"/>
      <c r="U124" s="9407"/>
      <c r="V124" s="9407"/>
      <c r="W124" s="9407"/>
      <c r="X124" s="9407"/>
      <c r="Y124" s="9407"/>
      <c r="Z124" s="9407"/>
      <c r="AA124" s="9407"/>
      <c r="AB124" s="9474">
        <f t="shared" si="6"/>
      </c>
      <c r="AC124" s="9422">
        <f t="shared" si="9"/>
      </c>
      <c r="AD124" s="9499">
        <f t="shared" si="17"/>
      </c>
      <c r="AE124" s="9423">
        <f t="shared" si="3"/>
      </c>
      <c r="AF124" s="9497">
        <f>VLOOKUP(C124,'Data Products'!$A:$J,10,0)</f>
      </c>
      <c r="AG124" s="9416">
        <f t="shared" si="11"/>
      </c>
      <c r="AH124" s="9417">
        <f t="shared" si="20"/>
      </c>
      <c r="AI124" s="9490"/>
      <c r="AJ124" s="9420"/>
      <c r="AK124" s="9420"/>
      <c r="AL124" s="9419"/>
      <c r="AM124" s="9420"/>
      <c r="AN124" s="9420"/>
    </row>
    <row r="125">
      <c r="A125" s="9468">
        <v>72</v>
      </c>
      <c r="B125" s="9406" t="s">
        <v>11642</v>
      </c>
      <c r="C125" s="9406" t="s">
        <v>11817</v>
      </c>
      <c r="D125" s="9407">
        <v>7</v>
      </c>
      <c r="E125" s="9421">
        <v>7</v>
      </c>
      <c r="F125" s="9486"/>
      <c r="G125" s="9470">
        <f>VLOOKUP(C125,'Data Products'!$A:$J,2,0)</f>
      </c>
      <c r="H125" s="9471">
        <f t="shared" si="15"/>
      </c>
      <c r="I125" s="9410">
        <v>45955</v>
      </c>
      <c r="J125" s="9411">
        <f t="shared" si="1"/>
      </c>
      <c r="K125" s="9407">
        <v>0</v>
      </c>
      <c r="L125" s="9407">
        <v>0</v>
      </c>
      <c r="M125" s="9443">
        <v>0</v>
      </c>
      <c r="N125" s="9443">
        <v>0</v>
      </c>
      <c r="O125" s="9406" t="s">
        <v>11814</v>
      </c>
      <c r="P125" s="9407"/>
      <c r="Q125" s="9407"/>
      <c r="R125" s="9407"/>
      <c r="S125" s="9407"/>
      <c r="T125" s="9407"/>
      <c r="U125" s="9407"/>
      <c r="V125" s="9407"/>
      <c r="W125" s="9407"/>
      <c r="X125" s="9407"/>
      <c r="Y125" s="9407"/>
      <c r="Z125" s="9407"/>
      <c r="AA125" s="9407"/>
      <c r="AB125" s="9474">
        <f t="shared" si="6"/>
      </c>
      <c r="AC125" s="9431">
        <f t="shared" si="9"/>
      </c>
      <c r="AD125" s="9499">
        <f t="shared" si="17"/>
      </c>
      <c r="AE125" s="9432">
        <f t="shared" si="3"/>
      </c>
      <c r="AF125" s="9497">
        <f>VLOOKUP(C125,'Data Products'!$A:$J,10,0)</f>
      </c>
      <c r="AG125" s="9416">
        <f t="shared" si="11"/>
      </c>
      <c r="AH125" s="9417">
        <f t="shared" si="20"/>
      </c>
      <c r="AI125" s="9490"/>
      <c r="AJ125" s="9420"/>
      <c r="AK125" s="9420"/>
      <c r="AL125" s="9419"/>
      <c r="AM125" s="9420"/>
      <c r="AN125" s="9420"/>
    </row>
    <row r="126">
      <c r="A126" s="9449"/>
      <c r="B126" s="9449"/>
      <c r="C126" s="9449"/>
      <c r="D126" s="9448"/>
      <c r="E126" s="9448"/>
      <c r="F126" s="9448"/>
      <c r="G126" s="9500"/>
      <c r="H126" s="9501"/>
      <c r="I126" s="9501"/>
      <c r="J126" s="9501"/>
      <c r="K126" s="9448"/>
      <c r="L126" s="9448"/>
      <c r="M126" s="9455"/>
      <c r="N126" s="9455"/>
      <c r="O126" s="9449"/>
      <c r="P126" s="9448"/>
      <c r="Q126" s="9448"/>
      <c r="R126" s="9448"/>
      <c r="S126" s="9448"/>
      <c r="T126" s="9448"/>
      <c r="U126" s="9448"/>
      <c r="V126" s="9448"/>
      <c r="W126" s="9448"/>
      <c r="X126" s="9448"/>
      <c r="Y126" s="9448"/>
      <c r="Z126" s="9448"/>
      <c r="AA126" s="9448"/>
      <c r="AB126" s="9450"/>
      <c r="AC126" s="9502"/>
      <c r="AD126" s="9503"/>
      <c r="AE126" s="9504" t="s">
        <v>11714</v>
      </c>
      <c r="AF126" s="9505"/>
      <c r="AG126" s="9506">
        <f>SUM(AG55:AG125)</f>
      </c>
      <c r="AH126" s="9459"/>
      <c r="AI126" s="9507"/>
      <c r="AJ126" s="9508"/>
      <c r="AK126" s="9508"/>
      <c r="AL126" s="9507"/>
      <c r="AM126" s="9508"/>
      <c r="AN126" s="9508"/>
    </row>
    <row r="127">
      <c r="A127" s="9449"/>
      <c r="B127" s="9449"/>
      <c r="C127" s="9449"/>
      <c r="D127" s="9448"/>
      <c r="E127" s="9448"/>
      <c r="F127" s="9448"/>
      <c r="G127" s="9500"/>
      <c r="H127" s="9501"/>
      <c r="I127" s="9501"/>
      <c r="J127" s="9501"/>
      <c r="K127" s="9448"/>
      <c r="L127" s="9448"/>
      <c r="M127" s="9455"/>
      <c r="N127" s="9455"/>
      <c r="O127" s="9449"/>
      <c r="P127" s="9448"/>
      <c r="Q127" s="9448"/>
      <c r="R127" s="9448"/>
      <c r="S127" s="9448"/>
      <c r="T127" s="9448"/>
      <c r="U127" s="9448"/>
      <c r="V127" s="9448"/>
      <c r="W127" s="9448"/>
      <c r="X127" s="9448"/>
      <c r="Y127" s="9448"/>
      <c r="Z127" s="9448"/>
      <c r="AA127" s="9448"/>
      <c r="AB127" s="9450"/>
      <c r="AC127" s="9502"/>
      <c r="AD127" s="9503"/>
      <c r="AE127" s="9509" t="s">
        <v>11715</v>
      </c>
      <c r="AF127" s="9510">
        <f t="shared" ref="AF127:AF130" si="21">AG127/$AG$126</f>
      </c>
      <c r="AG127" s="9511">
        <f t="shared" ref="AG127:AG130" si="4">SUMIFS($AG$55:$AG$125,$AE$55:$AE$125,AE127)</f>
      </c>
      <c r="AH127" s="9459"/>
      <c r="AI127" s="9507"/>
      <c r="AJ127" s="9508"/>
      <c r="AK127" s="9508"/>
      <c r="AL127" s="9507"/>
      <c r="AM127" s="9508"/>
      <c r="AN127" s="9508"/>
    </row>
    <row r="128">
      <c r="A128" s="9449"/>
      <c r="B128" s="9449"/>
      <c r="C128" s="9449"/>
      <c r="D128" s="9448"/>
      <c r="E128" s="9448"/>
      <c r="F128" s="9448"/>
      <c r="G128" s="9500"/>
      <c r="H128" s="9501"/>
      <c r="I128" s="9501"/>
      <c r="J128" s="9501"/>
      <c r="K128" s="9448"/>
      <c r="L128" s="9448"/>
      <c r="M128" s="9455"/>
      <c r="N128" s="9455"/>
      <c r="O128" s="9449"/>
      <c r="P128" s="9448"/>
      <c r="Q128" s="9448"/>
      <c r="R128" s="9448"/>
      <c r="S128" s="9448"/>
      <c r="T128" s="9448"/>
      <c r="U128" s="9448"/>
      <c r="V128" s="9448"/>
      <c r="W128" s="9448"/>
      <c r="X128" s="9448"/>
      <c r="Y128" s="9448"/>
      <c r="Z128" s="9448"/>
      <c r="AA128" s="9448"/>
      <c r="AB128" s="9450"/>
      <c r="AC128" s="9502"/>
      <c r="AD128" s="9503"/>
      <c r="AE128" s="9512" t="s">
        <v>11716</v>
      </c>
      <c r="AF128" s="9513">
        <f t="shared" si="21"/>
      </c>
      <c r="AG128" s="9511">
        <f t="shared" si="4"/>
      </c>
      <c r="AH128" s="9459"/>
      <c r="AI128" s="9507"/>
      <c r="AJ128" s="9508"/>
      <c r="AK128" s="9508"/>
      <c r="AL128" s="9507"/>
      <c r="AM128" s="9508"/>
      <c r="AN128" s="9508"/>
    </row>
    <row r="129">
      <c r="A129" s="9449"/>
      <c r="B129" s="9449"/>
      <c r="C129" s="9449"/>
      <c r="D129" s="9448"/>
      <c r="E129" s="9448"/>
      <c r="F129" s="9448"/>
      <c r="G129" s="9500"/>
      <c r="H129" s="9501"/>
      <c r="I129" s="9501"/>
      <c r="J129" s="9501"/>
      <c r="K129" s="9448"/>
      <c r="L129" s="9448"/>
      <c r="M129" s="9455"/>
      <c r="N129" s="9455"/>
      <c r="O129" s="9449"/>
      <c r="P129" s="9448"/>
      <c r="Q129" s="9448"/>
      <c r="R129" s="9448"/>
      <c r="S129" s="9448"/>
      <c r="T129" s="9448"/>
      <c r="U129" s="9448"/>
      <c r="V129" s="9448"/>
      <c r="W129" s="9448"/>
      <c r="X129" s="9448"/>
      <c r="Y129" s="9448"/>
      <c r="Z129" s="9448"/>
      <c r="AA129" s="9448"/>
      <c r="AB129" s="9450"/>
      <c r="AC129" s="9502"/>
      <c r="AD129" s="9514"/>
      <c r="AE129" s="9456" t="s">
        <v>11717</v>
      </c>
      <c r="AF129" s="9510">
        <f t="shared" si="21"/>
      </c>
      <c r="AG129" s="9511">
        <f t="shared" si="4"/>
      </c>
      <c r="AH129" s="9459"/>
      <c r="AI129" s="9507"/>
      <c r="AJ129" s="9508"/>
      <c r="AK129" s="9508"/>
      <c r="AL129" s="9507"/>
      <c r="AM129" s="9508"/>
      <c r="AN129" s="9508"/>
    </row>
    <row r="130">
      <c r="A130" s="9449"/>
      <c r="B130" s="9449"/>
      <c r="C130" s="9449"/>
      <c r="D130" s="9448"/>
      <c r="E130" s="9448"/>
      <c r="F130" s="9448"/>
      <c r="G130" s="9500"/>
      <c r="H130" s="9501"/>
      <c r="I130" s="9501"/>
      <c r="J130" s="9501"/>
      <c r="K130" s="9448"/>
      <c r="L130" s="9448"/>
      <c r="M130" s="9455"/>
      <c r="N130" s="9455"/>
      <c r="O130" s="9449"/>
      <c r="P130" s="9448"/>
      <c r="Q130" s="9448"/>
      <c r="R130" s="9448"/>
      <c r="S130" s="9448"/>
      <c r="T130" s="9448"/>
      <c r="U130" s="9448"/>
      <c r="V130" s="9448"/>
      <c r="W130" s="9448"/>
      <c r="X130" s="9448"/>
      <c r="Y130" s="9448"/>
      <c r="Z130" s="9448"/>
      <c r="AA130" s="9448"/>
      <c r="AB130" s="9450"/>
      <c r="AC130" s="9502"/>
      <c r="AD130" s="9514"/>
      <c r="AE130" s="9456" t="s">
        <v>11718</v>
      </c>
      <c r="AF130" s="9510">
        <f t="shared" si="21"/>
      </c>
      <c r="AG130" s="9511">
        <f t="shared" si="4"/>
      </c>
      <c r="AH130" s="9459"/>
      <c r="AI130" s="9507"/>
      <c r="AJ130" s="9508"/>
      <c r="AK130" s="9508"/>
      <c r="AL130" s="9507"/>
      <c r="AM130" s="9508"/>
      <c r="AN130" s="9508"/>
    </row>
    <row r="131">
      <c r="A131" s="9449"/>
      <c r="B131" s="9449"/>
      <c r="C131" s="9449"/>
      <c r="D131" s="9448"/>
      <c r="E131" s="9448"/>
      <c r="F131" s="9448"/>
      <c r="G131" s="9500"/>
      <c r="H131" s="9501"/>
      <c r="I131" s="9501"/>
      <c r="J131" s="9501"/>
      <c r="K131" s="9448"/>
      <c r="L131" s="9448"/>
      <c r="M131" s="9455"/>
      <c r="N131" s="9455"/>
      <c r="O131" s="9449"/>
      <c r="P131" s="9448"/>
      <c r="Q131" s="9448"/>
      <c r="R131" s="9448"/>
      <c r="S131" s="9448"/>
      <c r="T131" s="9448"/>
      <c r="U131" s="9448"/>
      <c r="V131" s="9448"/>
      <c r="W131" s="9448"/>
      <c r="X131" s="9448"/>
      <c r="Y131" s="9448"/>
      <c r="Z131" s="9448"/>
      <c r="AA131" s="9448"/>
      <c r="AB131" s="9450"/>
      <c r="AC131" s="9502"/>
      <c r="AD131" s="9514"/>
      <c r="AE131" s="9456" t="s">
        <v>11631</v>
      </c>
      <c r="AF131" s="9460">
        <f>AVERAGE(AH53:AH101)/AVERAGE(D53:D101)</f>
      </c>
      <c r="AG131" s="9458">
        <f>SUMIF($H$55:$H$125,"&lt;90",AG55:AG125)</f>
      </c>
      <c r="AH131" s="9459"/>
      <c r="AI131" s="9507"/>
      <c r="AJ131" s="9508"/>
      <c r="AK131" s="9508"/>
      <c r="AL131" s="9507"/>
      <c r="AM131" s="9508"/>
      <c r="AN131" s="9508"/>
    </row>
    <row r="132">
      <c r="A132" s="9401" t="s">
        <v>11638</v>
      </c>
      <c r="B132" s="9401" t="s">
        <v>11618</v>
      </c>
      <c r="C132" s="9401" t="s">
        <v>11818</v>
      </c>
      <c r="D132" s="9401" t="s">
        <v>11819</v>
      </c>
      <c r="E132" s="9401" t="s">
        <v>11820</v>
      </c>
      <c r="F132" s="9448"/>
      <c r="G132" s="9448"/>
      <c r="H132" s="9501"/>
      <c r="I132" s="9501"/>
      <c r="J132" s="9501"/>
      <c r="K132" s="9448"/>
      <c r="L132" s="9448"/>
      <c r="M132" s="9455"/>
      <c r="N132" s="9455"/>
      <c r="O132" s="9448"/>
      <c r="P132" s="9448"/>
      <c r="Q132" s="9448"/>
      <c r="R132" s="9448"/>
      <c r="S132" s="9448"/>
      <c r="T132" s="9448"/>
      <c r="U132" s="9448"/>
      <c r="V132" s="9448"/>
      <c r="W132" s="9448"/>
      <c r="X132" s="9448"/>
      <c r="Y132" s="9448"/>
      <c r="Z132" s="9448"/>
      <c r="AA132" s="9448"/>
      <c r="AB132" s="9448"/>
      <c r="AC132" s="9448"/>
      <c r="AD132" s="9448"/>
      <c r="AE132" s="9448"/>
      <c r="AF132" s="9448"/>
      <c r="AG132" s="9448"/>
      <c r="AH132" s="9448"/>
      <c r="AI132" s="9507"/>
      <c r="AJ132" s="9508"/>
      <c r="AK132" s="9508"/>
      <c r="AL132" s="9507"/>
      <c r="AM132" s="9508"/>
      <c r="AN132" s="9508"/>
    </row>
    <row r="133">
      <c r="A133" s="9401"/>
      <c r="B133" s="9401"/>
      <c r="C133" s="9401"/>
      <c r="D133" s="9401"/>
      <c r="E133" s="9401"/>
      <c r="F133" s="9448"/>
      <c r="G133" s="9448"/>
      <c r="H133" s="9501"/>
      <c r="I133" s="9501"/>
      <c r="J133" s="9501"/>
      <c r="K133" s="9448"/>
      <c r="L133" s="9448"/>
      <c r="M133" s="9455"/>
      <c r="N133" s="9455"/>
      <c r="O133" s="9448"/>
      <c r="P133" s="9448"/>
      <c r="Q133" s="9448"/>
      <c r="R133" s="9448"/>
      <c r="S133" s="9448"/>
      <c r="T133" s="9448"/>
      <c r="U133" s="9448"/>
      <c r="V133" s="9448"/>
      <c r="W133" s="9448"/>
      <c r="X133" s="9448"/>
      <c r="Y133" s="9448"/>
      <c r="Z133" s="9448"/>
      <c r="AA133" s="9448"/>
      <c r="AB133" s="9448"/>
      <c r="AC133" s="9448"/>
      <c r="AD133" s="9448"/>
      <c r="AE133" s="9448"/>
      <c r="AF133" s="9448"/>
      <c r="AG133" s="9448"/>
      <c r="AH133" s="9448"/>
      <c r="AI133" s="9507"/>
      <c r="AJ133" s="9508"/>
      <c r="AK133" s="9508"/>
      <c r="AL133" s="9507"/>
      <c r="AM133" s="9508"/>
      <c r="AN133" s="9508"/>
    </row>
    <row r="134">
      <c r="A134" s="9406">
        <v>1</v>
      </c>
      <c r="B134" s="9406" t="s">
        <v>11821</v>
      </c>
      <c r="C134" s="9515">
        <v>23164</v>
      </c>
      <c r="D134" s="9406" t="s">
        <v>11822</v>
      </c>
      <c r="E134" s="9406" t="s">
        <v>11823</v>
      </c>
      <c r="F134" s="9448"/>
      <c r="G134" s="9448"/>
      <c r="H134" s="9501"/>
      <c r="I134" s="9501" t="s">
        <v>11713</v>
      </c>
      <c r="J134" s="9501"/>
      <c r="K134" s="9448"/>
      <c r="L134" s="9448"/>
      <c r="M134" s="9455"/>
      <c r="N134" s="9455"/>
      <c r="O134" s="9448"/>
      <c r="P134" s="9448"/>
      <c r="Q134" s="9448"/>
      <c r="R134" s="9448"/>
      <c r="S134" s="9448"/>
      <c r="T134" s="9448"/>
      <c r="U134" s="9448"/>
      <c r="V134" s="9448"/>
      <c r="W134" s="9448"/>
      <c r="X134" s="9448"/>
      <c r="Y134" s="9448"/>
      <c r="Z134" s="9448"/>
      <c r="AA134" s="9448"/>
      <c r="AB134" s="9448"/>
      <c r="AC134" s="9448"/>
      <c r="AD134" s="9448"/>
      <c r="AE134" s="9448"/>
      <c r="AF134" s="9448"/>
      <c r="AG134" s="9448"/>
      <c r="AH134" s="9448"/>
      <c r="AI134" s="9507"/>
      <c r="AJ134" s="9508"/>
      <c r="AK134" s="9508"/>
      <c r="AL134" s="9507"/>
      <c r="AM134" s="9508"/>
      <c r="AN134" s="9508"/>
    </row>
    <row r="135">
      <c r="A135" s="9406">
        <v>2</v>
      </c>
      <c r="B135" s="9406" t="s">
        <v>11824</v>
      </c>
      <c r="C135" s="9406">
        <v>36334</v>
      </c>
      <c r="D135" s="9406" t="s">
        <v>11822</v>
      </c>
      <c r="E135" s="9406" t="s">
        <v>11823</v>
      </c>
      <c r="F135" s="9448"/>
      <c r="G135" s="9448"/>
      <c r="H135" s="9501"/>
      <c r="I135" s="9501"/>
      <c r="J135" s="9501"/>
      <c r="K135" s="9448"/>
      <c r="L135" s="9448"/>
      <c r="M135" s="9455"/>
      <c r="N135" s="9455"/>
      <c r="O135" s="9448"/>
      <c r="P135" s="9448"/>
      <c r="Q135" s="9448"/>
      <c r="R135" s="9448"/>
      <c r="S135" s="9448"/>
      <c r="T135" s="9448"/>
      <c r="U135" s="9448"/>
      <c r="V135" s="9448"/>
      <c r="W135" s="9448"/>
      <c r="X135" s="9448"/>
      <c r="Y135" s="9448"/>
      <c r="Z135" s="9448"/>
      <c r="AA135" s="9448"/>
      <c r="AB135" s="9448"/>
      <c r="AC135" s="9448"/>
      <c r="AD135" s="9448"/>
      <c r="AE135" s="9448"/>
      <c r="AF135" s="9448"/>
      <c r="AG135" s="9448"/>
      <c r="AH135" s="9448"/>
      <c r="AI135" s="9507"/>
      <c r="AJ135" s="9508"/>
      <c r="AK135" s="9508"/>
      <c r="AL135" s="9507"/>
      <c r="AM135" s="9508"/>
      <c r="AN135" s="9508"/>
    </row>
    <row r="136">
      <c r="A136" s="9406">
        <v>3</v>
      </c>
      <c r="B136" s="9406" t="s">
        <v>11825</v>
      </c>
      <c r="C136" s="9515">
        <v>9078</v>
      </c>
      <c r="D136" s="9406" t="s">
        <v>11822</v>
      </c>
      <c r="E136" s="9406" t="s">
        <v>11823</v>
      </c>
      <c r="F136" s="9448"/>
      <c r="G136" s="9448"/>
      <c r="H136" s="9501"/>
      <c r="I136" s="9501"/>
      <c r="J136" s="9501"/>
      <c r="K136" s="9448"/>
      <c r="L136" s="9448"/>
      <c r="M136" s="9455"/>
      <c r="N136" s="9455"/>
      <c r="O136" s="9448"/>
      <c r="P136" s="9448"/>
      <c r="Q136" s="9448"/>
      <c r="R136" s="9448"/>
      <c r="S136" s="9448"/>
      <c r="T136" s="9448"/>
      <c r="U136" s="9448"/>
      <c r="V136" s="9448"/>
      <c r="W136" s="9448"/>
      <c r="X136" s="9448"/>
      <c r="Y136" s="9448"/>
      <c r="Z136" s="9448"/>
      <c r="AA136" s="9448"/>
      <c r="AB136" s="9448"/>
      <c r="AC136" s="9448"/>
      <c r="AD136" s="9448"/>
      <c r="AE136" s="9448"/>
      <c r="AF136" s="9448"/>
      <c r="AG136" s="9448"/>
      <c r="AH136" s="9448"/>
      <c r="AI136" s="9507"/>
      <c r="AJ136" s="9508"/>
      <c r="AK136" s="9508"/>
      <c r="AL136" s="9507"/>
      <c r="AM136" s="9508"/>
      <c r="AN136" s="9508"/>
    </row>
    <row r="137">
      <c r="A137" s="9406">
        <v>4</v>
      </c>
      <c r="B137" s="9406" t="s">
        <v>11826</v>
      </c>
      <c r="C137" s="9406">
        <v>2109</v>
      </c>
      <c r="D137" s="9406" t="s">
        <v>11827</v>
      </c>
      <c r="E137" s="9406" t="s">
        <v>11828</v>
      </c>
      <c r="F137" s="9448"/>
      <c r="G137" s="9448"/>
      <c r="H137" s="9501"/>
      <c r="I137" s="9501"/>
      <c r="J137" s="9501"/>
      <c r="K137" s="9448"/>
      <c r="L137" s="9448"/>
      <c r="M137" s="9455"/>
      <c r="N137" s="9455"/>
      <c r="O137" s="9448"/>
      <c r="P137" s="9448"/>
      <c r="Q137" s="9448"/>
      <c r="R137" s="9448"/>
      <c r="S137" s="9448"/>
      <c r="T137" s="9448"/>
      <c r="U137" s="9448"/>
      <c r="V137" s="9448"/>
      <c r="W137" s="9448"/>
      <c r="X137" s="9448"/>
      <c r="Y137" s="9448"/>
      <c r="Z137" s="9448"/>
      <c r="AA137" s="9448"/>
      <c r="AB137" s="9448"/>
      <c r="AC137" s="9448"/>
      <c r="AD137" s="9448"/>
      <c r="AE137" s="9448"/>
      <c r="AF137" s="9448"/>
      <c r="AG137" s="9448"/>
      <c r="AH137" s="9448"/>
      <c r="AI137" s="9507"/>
      <c r="AJ137" s="9508"/>
      <c r="AK137" s="9508"/>
      <c r="AL137" s="9507"/>
      <c r="AM137" s="9508"/>
      <c r="AN137" s="9508"/>
    </row>
    <row r="138">
      <c r="A138" s="9406">
        <v>5</v>
      </c>
      <c r="B138" s="9406" t="s">
        <v>11829</v>
      </c>
      <c r="C138" s="9406">
        <v>64716</v>
      </c>
      <c r="D138" s="9406"/>
      <c r="E138" s="9406"/>
      <c r="F138" s="9448"/>
      <c r="G138" s="9448" t="s">
        <v>11830</v>
      </c>
      <c r="H138" s="9501"/>
      <c r="I138" s="9501"/>
      <c r="J138" s="9501"/>
      <c r="K138" s="9448"/>
      <c r="L138" s="9448"/>
      <c r="M138" s="9455"/>
      <c r="N138" s="9455"/>
      <c r="O138" s="9448"/>
      <c r="P138" s="9448"/>
      <c r="Q138" s="9448"/>
      <c r="R138" s="9448"/>
      <c r="S138" s="9448"/>
      <c r="T138" s="9448"/>
      <c r="U138" s="9448"/>
      <c r="V138" s="9448"/>
      <c r="W138" s="9448"/>
      <c r="X138" s="9448"/>
      <c r="Y138" s="9448"/>
      <c r="Z138" s="9448"/>
      <c r="AA138" s="9448"/>
      <c r="AB138" s="9448"/>
      <c r="AC138" s="9448"/>
      <c r="AD138" s="9448"/>
      <c r="AE138" s="9448"/>
      <c r="AF138" s="9448"/>
      <c r="AG138" s="9448"/>
      <c r="AH138" s="9448"/>
      <c r="AI138" s="9507"/>
      <c r="AJ138" s="9508"/>
      <c r="AK138" s="9508"/>
      <c r="AL138" s="9507"/>
      <c r="AM138" s="9508"/>
      <c r="AN138" s="9508"/>
    </row>
    <row r="139">
      <c r="A139" s="9508"/>
      <c r="B139" s="9449"/>
      <c r="C139" s="9449"/>
      <c r="D139" s="9448"/>
      <c r="E139" s="9448"/>
      <c r="F139" s="9448"/>
      <c r="G139" s="9448"/>
      <c r="H139" s="9501"/>
      <c r="I139" s="9501"/>
      <c r="J139" s="9501"/>
      <c r="K139" s="9448"/>
      <c r="L139" s="9448"/>
      <c r="M139" s="9455"/>
      <c r="N139" s="9455"/>
      <c r="O139" s="9448"/>
      <c r="P139" s="9448"/>
      <c r="Q139" s="9448"/>
      <c r="R139" s="9448"/>
      <c r="S139" s="9448"/>
      <c r="T139" s="9448"/>
      <c r="U139" s="9448"/>
      <c r="V139" s="9448"/>
      <c r="W139" s="9448"/>
      <c r="X139" s="9448"/>
      <c r="Y139" s="9448"/>
      <c r="Z139" s="9448"/>
      <c r="AA139" s="9448"/>
      <c r="AB139" s="9448"/>
      <c r="AC139" s="9448"/>
      <c r="AD139" s="9448"/>
      <c r="AE139" s="9448"/>
      <c r="AF139" s="9448"/>
      <c r="AG139" s="9448"/>
      <c r="AH139" s="9448"/>
      <c r="AI139" s="9507"/>
      <c r="AJ139" s="9508"/>
      <c r="AK139" s="9508"/>
      <c r="AL139" s="9507"/>
      <c r="AM139" s="9508"/>
      <c r="AN139" s="9508"/>
    </row>
    <row r="140">
      <c r="A140" s="9448"/>
      <c r="B140" s="9449"/>
      <c r="C140" s="9449"/>
      <c r="D140" s="9448"/>
      <c r="E140" s="9448"/>
      <c r="F140" s="9448"/>
      <c r="G140" s="9448"/>
      <c r="H140" s="9501"/>
      <c r="I140" s="9501"/>
      <c r="J140" s="9501"/>
      <c r="K140" s="9448"/>
      <c r="L140" s="9448"/>
      <c r="M140" s="9455"/>
      <c r="N140" s="9455"/>
      <c r="O140" s="9448"/>
      <c r="P140" s="9448"/>
      <c r="Q140" s="9448"/>
      <c r="R140" s="9448"/>
      <c r="S140" s="9448"/>
      <c r="T140" s="9448"/>
      <c r="U140" s="9448"/>
      <c r="V140" s="9448"/>
      <c r="W140" s="9448"/>
      <c r="X140" s="9448"/>
      <c r="Y140" s="9448"/>
      <c r="Z140" s="9448"/>
      <c r="AA140" s="9448"/>
      <c r="AB140" s="9448"/>
      <c r="AC140" s="9448"/>
      <c r="AD140" s="9448"/>
      <c r="AE140" s="9448"/>
      <c r="AF140" s="9448"/>
      <c r="AG140" s="9448"/>
      <c r="AH140" s="9448"/>
      <c r="AI140" s="9507"/>
      <c r="AJ140" s="9508"/>
      <c r="AK140" s="9508"/>
      <c r="AL140" s="9507"/>
      <c r="AM140" s="9508"/>
      <c r="AN140" s="9508"/>
    </row>
    <row r="141">
      <c r="A141" s="9448"/>
      <c r="B141" s="9448"/>
      <c r="C141" s="9448"/>
      <c r="D141" s="9448"/>
      <c r="E141" s="9448"/>
      <c r="F141" s="9448"/>
      <c r="G141" s="9448"/>
      <c r="H141" s="9448"/>
      <c r="I141" s="9448"/>
      <c r="J141" s="9448"/>
      <c r="K141" s="9448"/>
      <c r="L141" s="9448"/>
      <c r="M141" s="9448"/>
      <c r="N141" s="9448"/>
      <c r="O141" s="9448"/>
      <c r="P141" s="9448"/>
      <c r="Q141" s="9448"/>
      <c r="R141" s="9448"/>
      <c r="S141" s="9448"/>
      <c r="T141" s="9448"/>
      <c r="U141" s="9448"/>
      <c r="V141" s="9448"/>
      <c r="W141" s="9448"/>
      <c r="X141" s="9448"/>
      <c r="Y141" s="9448"/>
      <c r="Z141" s="9448"/>
      <c r="AA141" s="9448"/>
      <c r="AB141" s="9448"/>
      <c r="AC141" s="9448"/>
      <c r="AD141" s="9448"/>
      <c r="AE141" s="9448"/>
      <c r="AF141" s="9448"/>
      <c r="AG141" s="9448"/>
      <c r="AH141" s="9448"/>
      <c r="AI141" s="9448"/>
      <c r="AJ141" s="9448"/>
      <c r="AK141" s="9448"/>
      <c r="AL141" s="9448"/>
      <c r="AM141" s="9448"/>
      <c r="AN141" s="9448"/>
    </row>
    <row r="142">
      <c r="A142" s="9448"/>
      <c r="B142" s="9448"/>
      <c r="C142" s="9448"/>
      <c r="D142" s="9448"/>
      <c r="E142" s="9448"/>
      <c r="F142" s="9448"/>
      <c r="G142" s="9448"/>
      <c r="H142" s="9448"/>
      <c r="I142" s="9448"/>
      <c r="J142" s="9448"/>
      <c r="K142" s="9448"/>
      <c r="L142" s="9448"/>
      <c r="M142" s="9448"/>
      <c r="N142" s="9448"/>
      <c r="O142" s="9448"/>
      <c r="P142" s="9448"/>
      <c r="Q142" s="9448"/>
      <c r="R142" s="9448"/>
      <c r="S142" s="9448"/>
      <c r="T142" s="9448"/>
      <c r="U142" s="9448"/>
      <c r="V142" s="9448"/>
      <c r="W142" s="9448"/>
      <c r="X142" s="9448"/>
      <c r="Y142" s="9448"/>
      <c r="Z142" s="9448"/>
      <c r="AA142" s="9448"/>
      <c r="AB142" s="9448"/>
      <c r="AC142" s="9448"/>
      <c r="AD142" s="9448"/>
      <c r="AE142" s="9448"/>
      <c r="AF142" s="9448"/>
      <c r="AG142" s="9448"/>
      <c r="AH142" s="9448"/>
      <c r="AI142" s="9448"/>
      <c r="AJ142" s="9448"/>
      <c r="AK142" s="9448"/>
      <c r="AL142" s="9448"/>
      <c r="AM142" s="9448"/>
      <c r="AN142" s="9448"/>
    </row>
    <row r="143">
      <c r="A143" s="9448"/>
      <c r="B143" s="9448"/>
      <c r="C143" s="9448"/>
      <c r="D143" s="9448"/>
      <c r="E143" s="9448"/>
      <c r="F143" s="9448"/>
      <c r="G143" s="9448"/>
      <c r="H143" s="9448"/>
      <c r="I143" s="9448"/>
      <c r="J143" s="9448"/>
      <c r="K143" s="9448"/>
      <c r="L143" s="9448"/>
      <c r="M143" s="9448"/>
      <c r="N143" s="9448"/>
      <c r="O143" s="9448"/>
      <c r="P143" s="9448"/>
      <c r="Q143" s="9448"/>
      <c r="R143" s="9448"/>
      <c r="S143" s="9448"/>
      <c r="T143" s="9448"/>
      <c r="U143" s="9448"/>
      <c r="V143" s="9448"/>
      <c r="W143" s="9448"/>
      <c r="X143" s="9448"/>
      <c r="Y143" s="9448"/>
      <c r="Z143" s="9448"/>
      <c r="AA143" s="9448"/>
      <c r="AB143" s="9448"/>
      <c r="AC143" s="9448"/>
      <c r="AD143" s="9448"/>
      <c r="AE143" s="9448"/>
      <c r="AF143" s="9448"/>
      <c r="AG143" s="9448"/>
      <c r="AH143" s="9448"/>
      <c r="AI143" s="9448"/>
      <c r="AJ143" s="9448"/>
      <c r="AK143" s="9448"/>
      <c r="AL143" s="9448"/>
      <c r="AM143" s="9448"/>
      <c r="AN143" s="9448"/>
    </row>
    <row r="144">
      <c r="A144" s="9448"/>
      <c r="B144" s="9448"/>
      <c r="C144" s="9448"/>
      <c r="D144" s="9448"/>
      <c r="E144" s="9448"/>
      <c r="F144" s="9448"/>
      <c r="G144" s="9448"/>
      <c r="H144" s="9448"/>
      <c r="I144" s="9448"/>
      <c r="J144" s="9448"/>
      <c r="K144" s="9448"/>
      <c r="L144" s="9448"/>
      <c r="M144" s="9448"/>
      <c r="N144" s="9448"/>
      <c r="O144" s="9448"/>
      <c r="P144" s="9448"/>
      <c r="Q144" s="9448"/>
      <c r="R144" s="9448"/>
      <c r="S144" s="9448"/>
      <c r="T144" s="9448"/>
      <c r="U144" s="9448"/>
      <c r="V144" s="9448"/>
      <c r="W144" s="9448"/>
      <c r="X144" s="9448"/>
      <c r="Y144" s="9448"/>
      <c r="Z144" s="9448"/>
      <c r="AA144" s="9448"/>
      <c r="AB144" s="9448"/>
      <c r="AC144" s="9448"/>
      <c r="AD144" s="9448"/>
      <c r="AE144" s="9448"/>
      <c r="AF144" s="9448"/>
      <c r="AG144" s="9448"/>
      <c r="AH144" s="9448"/>
      <c r="AI144" s="9448"/>
      <c r="AJ144" s="9448"/>
      <c r="AK144" s="9448"/>
      <c r="AL144" s="9448"/>
      <c r="AM144" s="9448"/>
      <c r="AN144" s="9448"/>
    </row>
    <row r="145">
      <c r="A145" s="9448"/>
      <c r="B145" s="9448"/>
      <c r="C145" s="9448"/>
      <c r="D145" s="9448"/>
      <c r="E145" s="9448"/>
      <c r="F145" s="9448"/>
      <c r="G145" s="9448"/>
      <c r="H145" s="9448"/>
      <c r="I145" s="9448"/>
      <c r="J145" s="9448"/>
      <c r="K145" s="9448"/>
      <c r="L145" s="9448"/>
      <c r="M145" s="9448"/>
      <c r="N145" s="9448"/>
      <c r="O145" s="9448"/>
      <c r="P145" s="9448"/>
      <c r="Q145" s="9448"/>
      <c r="R145" s="9448"/>
      <c r="S145" s="9448"/>
      <c r="T145" s="9448"/>
      <c r="U145" s="9448"/>
      <c r="V145" s="9448"/>
      <c r="W145" s="9448"/>
      <c r="X145" s="9448"/>
      <c r="Y145" s="9448"/>
      <c r="Z145" s="9448"/>
      <c r="AA145" s="9448"/>
      <c r="AB145" s="9448"/>
      <c r="AC145" s="9448"/>
      <c r="AD145" s="9448"/>
      <c r="AE145" s="9448"/>
      <c r="AF145" s="9448"/>
      <c r="AG145" s="9448"/>
      <c r="AH145" s="9448"/>
      <c r="AI145" s="9448"/>
      <c r="AJ145" s="9448"/>
      <c r="AK145" s="9448"/>
      <c r="AL145" s="9448"/>
      <c r="AM145" s="9448"/>
      <c r="AN145" s="9448"/>
    </row>
    <row r="146">
      <c r="A146" s="9448"/>
      <c r="B146" s="9448"/>
      <c r="C146" s="9448"/>
      <c r="D146" s="9448"/>
      <c r="E146" s="9448"/>
      <c r="F146" s="9448"/>
      <c r="G146" s="9448"/>
      <c r="H146" s="9448"/>
      <c r="I146" s="9448"/>
      <c r="J146" s="9448"/>
      <c r="K146" s="9448"/>
      <c r="L146" s="9448"/>
      <c r="M146" s="9448"/>
      <c r="N146" s="9448"/>
      <c r="O146" s="9448"/>
      <c r="P146" s="9448"/>
      <c r="Q146" s="9448"/>
      <c r="R146" s="9448"/>
      <c r="S146" s="9448"/>
      <c r="T146" s="9448"/>
      <c r="U146" s="9448"/>
      <c r="V146" s="9448"/>
      <c r="W146" s="9448"/>
      <c r="X146" s="9448"/>
      <c r="Y146" s="9448"/>
      <c r="Z146" s="9448"/>
      <c r="AA146" s="9448"/>
      <c r="AB146" s="9448"/>
      <c r="AC146" s="9448"/>
      <c r="AD146" s="9448"/>
      <c r="AE146" s="9448"/>
      <c r="AF146" s="9448"/>
      <c r="AG146" s="9448"/>
      <c r="AH146" s="9448"/>
      <c r="AI146" s="9448"/>
      <c r="AJ146" s="9448"/>
      <c r="AK146" s="9448"/>
      <c r="AL146" s="9448"/>
      <c r="AM146" s="9448"/>
      <c r="AN146" s="9448"/>
    </row>
    <row r="147">
      <c r="A147" s="9448"/>
      <c r="B147" s="9448"/>
      <c r="C147" s="9448"/>
      <c r="D147" s="9448"/>
      <c r="E147" s="9448"/>
      <c r="F147" s="9448"/>
      <c r="G147" s="9448"/>
      <c r="H147" s="9448"/>
      <c r="I147" s="9448"/>
      <c r="J147" s="9448"/>
      <c r="K147" s="9448"/>
      <c r="L147" s="9448"/>
      <c r="M147" s="9448"/>
      <c r="N147" s="9448"/>
      <c r="O147" s="9448"/>
      <c r="P147" s="9448"/>
      <c r="Q147" s="9448"/>
      <c r="R147" s="9448"/>
      <c r="S147" s="9448"/>
      <c r="T147" s="9448"/>
      <c r="U147" s="9448"/>
      <c r="V147" s="9448"/>
      <c r="W147" s="9448"/>
      <c r="X147" s="9448"/>
      <c r="Y147" s="9448"/>
      <c r="Z147" s="9448"/>
      <c r="AA147" s="9448"/>
      <c r="AB147" s="9448"/>
      <c r="AC147" s="9448"/>
      <c r="AD147" s="9448"/>
      <c r="AE147" s="9448"/>
      <c r="AF147" s="9448"/>
      <c r="AG147" s="9448"/>
      <c r="AH147" s="9448"/>
      <c r="AI147" s="9448"/>
      <c r="AJ147" s="9448"/>
      <c r="AK147" s="9448"/>
      <c r="AL147" s="9448"/>
      <c r="AM147" s="9448"/>
      <c r="AN147" s="9448"/>
    </row>
    <row r="148">
      <c r="A148" s="9448"/>
      <c r="B148" s="9448"/>
      <c r="C148" s="9448"/>
      <c r="D148" s="9448"/>
      <c r="E148" s="9448"/>
      <c r="F148" s="9448"/>
      <c r="G148" s="9448"/>
      <c r="H148" s="9448"/>
      <c r="I148" s="9448"/>
      <c r="J148" s="9448"/>
      <c r="K148" s="9448"/>
      <c r="L148" s="9448"/>
      <c r="M148" s="9448"/>
      <c r="N148" s="9448"/>
      <c r="O148" s="9448"/>
      <c r="P148" s="9448"/>
      <c r="Q148" s="9448"/>
      <c r="R148" s="9448"/>
      <c r="S148" s="9448"/>
      <c r="T148" s="9448"/>
      <c r="U148" s="9448"/>
      <c r="V148" s="9448"/>
      <c r="W148" s="9448"/>
      <c r="X148" s="9448"/>
      <c r="Y148" s="9448"/>
      <c r="Z148" s="9448"/>
      <c r="AA148" s="9448"/>
      <c r="AB148" s="9448"/>
      <c r="AC148" s="9448"/>
      <c r="AD148" s="9448"/>
      <c r="AE148" s="9448"/>
      <c r="AF148" s="9448"/>
      <c r="AG148" s="9448"/>
      <c r="AH148" s="9448"/>
      <c r="AI148" s="9448"/>
      <c r="AJ148" s="9448"/>
      <c r="AK148" s="9448"/>
      <c r="AL148" s="9448"/>
      <c r="AM148" s="9448"/>
      <c r="AN148" s="9448"/>
    </row>
    <row r="149">
      <c r="A149" s="9448"/>
      <c r="B149" s="9448"/>
      <c r="C149" s="9448"/>
      <c r="D149" s="9448"/>
      <c r="E149" s="9448"/>
      <c r="F149" s="9448"/>
      <c r="G149" s="9448"/>
      <c r="H149" s="9448"/>
      <c r="I149" s="9448"/>
      <c r="J149" s="9448"/>
      <c r="K149" s="9448"/>
      <c r="L149" s="9448"/>
      <c r="M149" s="9448"/>
      <c r="N149" s="9448"/>
      <c r="O149" s="9448"/>
      <c r="P149" s="9448"/>
      <c r="Q149" s="9448"/>
      <c r="R149" s="9448"/>
      <c r="S149" s="9448"/>
      <c r="T149" s="9448"/>
      <c r="U149" s="9448"/>
      <c r="V149" s="9448"/>
      <c r="W149" s="9448"/>
      <c r="X149" s="9448"/>
      <c r="Y149" s="9448"/>
      <c r="Z149" s="9448"/>
      <c r="AA149" s="9448"/>
      <c r="AB149" s="9448"/>
      <c r="AC149" s="9448"/>
      <c r="AD149" s="9448"/>
      <c r="AE149" s="9448"/>
      <c r="AF149" s="9448"/>
      <c r="AG149" s="9448"/>
      <c r="AH149" s="9448"/>
      <c r="AI149" s="9448"/>
      <c r="AJ149" s="9448"/>
      <c r="AK149" s="9448"/>
      <c r="AL149" s="9448"/>
      <c r="AM149" s="9448"/>
      <c r="AN149" s="9448"/>
    </row>
    <row r="150">
      <c r="A150" s="9448"/>
      <c r="B150" s="9448"/>
      <c r="C150" s="9448"/>
      <c r="D150" s="9448"/>
      <c r="E150" s="9448"/>
      <c r="F150" s="9448"/>
      <c r="G150" s="9448"/>
      <c r="H150" s="9448"/>
      <c r="I150" s="9448"/>
      <c r="J150" s="9448"/>
      <c r="K150" s="9448"/>
      <c r="L150" s="9448"/>
      <c r="M150" s="9448"/>
      <c r="N150" s="9448"/>
      <c r="O150" s="9448"/>
      <c r="P150" s="9448"/>
      <c r="Q150" s="9448"/>
      <c r="R150" s="9448"/>
      <c r="S150" s="9448"/>
      <c r="T150" s="9448"/>
      <c r="U150" s="9448"/>
      <c r="V150" s="9448"/>
      <c r="W150" s="9448"/>
      <c r="X150" s="9448"/>
      <c r="Y150" s="9448"/>
      <c r="Z150" s="9448"/>
      <c r="AA150" s="9448"/>
      <c r="AB150" s="9448"/>
      <c r="AC150" s="9448"/>
      <c r="AD150" s="9448"/>
      <c r="AE150" s="9448"/>
      <c r="AF150" s="9448"/>
      <c r="AG150" s="9448"/>
      <c r="AH150" s="9448"/>
      <c r="AI150" s="9448"/>
      <c r="AJ150" s="9448"/>
      <c r="AK150" s="9448"/>
      <c r="AL150" s="9448"/>
      <c r="AM150" s="9448"/>
      <c r="AN150" s="9448"/>
    </row>
    <row r="151">
      <c r="A151" s="9449"/>
      <c r="B151" s="9448"/>
      <c r="C151" s="9449"/>
      <c r="D151" s="9449"/>
      <c r="E151" s="9449"/>
      <c r="F151" s="9449"/>
      <c r="G151" s="9449"/>
      <c r="H151" s="9449"/>
      <c r="I151" s="9449"/>
      <c r="J151" s="9449"/>
      <c r="K151" s="9508"/>
      <c r="L151" s="9448"/>
      <c r="M151" s="9448"/>
      <c r="N151" s="9448"/>
      <c r="O151" s="9448"/>
      <c r="P151" s="9448"/>
      <c r="Q151" s="9448"/>
      <c r="R151" s="9448"/>
      <c r="S151" s="9448"/>
      <c r="T151" s="9448"/>
      <c r="U151" s="9448"/>
      <c r="V151" s="9448"/>
      <c r="W151" s="9448"/>
      <c r="X151" s="9448"/>
      <c r="Y151" s="9448"/>
      <c r="Z151" s="9448"/>
      <c r="AA151" s="9448"/>
      <c r="AB151" s="9448"/>
      <c r="AC151" s="9448"/>
      <c r="AD151" s="9448"/>
      <c r="AE151" s="9448"/>
      <c r="AF151" s="9448"/>
      <c r="AG151" s="9448"/>
      <c r="AH151" s="9448"/>
      <c r="AI151" s="9507"/>
      <c r="AJ151" s="9508"/>
      <c r="AK151" s="9508"/>
      <c r="AL151" s="9507"/>
      <c r="AM151" s="9508"/>
      <c r="AN151" s="9508"/>
    </row>
    <row r="152">
      <c r="A152" s="9448"/>
      <c r="B152" s="9449"/>
      <c r="C152" s="9449"/>
      <c r="D152" s="9448"/>
      <c r="E152" s="9448"/>
      <c r="F152" s="9448"/>
      <c r="G152" s="9448"/>
      <c r="H152" s="9501"/>
      <c r="I152" s="9501"/>
      <c r="J152" s="9501"/>
      <c r="K152" s="9508"/>
      <c r="L152" s="9448"/>
      <c r="M152" s="9448"/>
      <c r="N152" s="9448"/>
      <c r="O152" s="9448"/>
      <c r="P152" s="9448"/>
      <c r="Q152" s="9448"/>
      <c r="R152" s="9448"/>
      <c r="S152" s="9448"/>
      <c r="T152" s="9448"/>
      <c r="U152" s="9448"/>
      <c r="V152" s="9448"/>
      <c r="W152" s="9448"/>
      <c r="X152" s="9448"/>
      <c r="Y152" s="9448"/>
      <c r="Z152" s="9448"/>
      <c r="AA152" s="9448"/>
      <c r="AB152" s="9448"/>
      <c r="AC152" s="9448"/>
      <c r="AD152" s="9448"/>
      <c r="AE152" s="9448"/>
      <c r="AF152" s="9448"/>
      <c r="AG152" s="9448"/>
      <c r="AH152" s="9448"/>
      <c r="AI152" s="9507"/>
      <c r="AJ152" s="9508"/>
      <c r="AK152" s="9508"/>
      <c r="AL152" s="9507"/>
      <c r="AM152" s="9508"/>
      <c r="AN152" s="9508"/>
    </row>
    <row r="153">
      <c r="A153" s="9448"/>
      <c r="B153" s="9449"/>
      <c r="C153" s="9449"/>
      <c r="D153" s="9448"/>
      <c r="E153" s="9448"/>
      <c r="F153" s="9448"/>
      <c r="G153" s="9448"/>
      <c r="H153" s="9501"/>
      <c r="I153" s="9501"/>
      <c r="J153" s="9501"/>
      <c r="K153" s="9448"/>
      <c r="L153" s="9448"/>
      <c r="M153" s="9448"/>
      <c r="N153" s="9448"/>
      <c r="O153" s="9448"/>
      <c r="P153" s="9448"/>
      <c r="Q153" s="9448"/>
      <c r="R153" s="9448"/>
      <c r="S153" s="9448"/>
      <c r="T153" s="9448"/>
      <c r="U153" s="9448"/>
      <c r="V153" s="9448"/>
      <c r="W153" s="9448"/>
      <c r="X153" s="9448"/>
      <c r="Y153" s="9448"/>
      <c r="Z153" s="9448"/>
      <c r="AA153" s="9448"/>
      <c r="AB153" s="9448"/>
      <c r="AC153" s="9448"/>
      <c r="AD153" s="9448"/>
      <c r="AE153" s="9448"/>
      <c r="AF153" s="9448"/>
      <c r="AG153" s="9448"/>
      <c r="AH153" s="9448"/>
      <c r="AI153" s="9507"/>
      <c r="AJ153" s="9508"/>
      <c r="AK153" s="9508"/>
      <c r="AL153" s="9507"/>
      <c r="AM153" s="9508"/>
      <c r="AN153" s="9508"/>
    </row>
    <row r="154">
      <c r="A154" s="9448"/>
      <c r="B154" s="9449"/>
      <c r="C154" s="9449"/>
      <c r="D154" s="9448"/>
      <c r="E154" s="9448"/>
      <c r="F154" s="9448"/>
      <c r="G154" s="9448"/>
      <c r="H154" s="9501"/>
      <c r="I154" s="9501"/>
      <c r="J154" s="9501"/>
      <c r="K154" s="9448"/>
      <c r="L154" s="9448"/>
      <c r="M154" s="9448"/>
      <c r="N154" s="9448"/>
      <c r="O154" s="9448"/>
      <c r="P154" s="9448"/>
      <c r="Q154" s="9448"/>
      <c r="R154" s="9448"/>
      <c r="S154" s="9448"/>
      <c r="T154" s="9448"/>
      <c r="U154" s="9448"/>
      <c r="V154" s="9448"/>
      <c r="W154" s="9448"/>
      <c r="X154" s="9448"/>
      <c r="Y154" s="9448"/>
      <c r="Z154" s="9448"/>
      <c r="AA154" s="9448"/>
      <c r="AB154" s="9448"/>
      <c r="AC154" s="9448"/>
      <c r="AD154" s="9448"/>
      <c r="AE154" s="9448"/>
      <c r="AF154" s="9448"/>
      <c r="AG154" s="9448"/>
      <c r="AH154" s="9448"/>
      <c r="AI154" s="9507"/>
      <c r="AJ154" s="9508"/>
      <c r="AK154" s="9508"/>
      <c r="AL154" s="9507"/>
      <c r="AM154" s="9508"/>
      <c r="AN154" s="9508"/>
    </row>
    <row r="155">
      <c r="A155" s="9448"/>
      <c r="B155" s="9449"/>
      <c r="C155" s="9449"/>
      <c r="D155" s="9448"/>
      <c r="E155" s="9448"/>
      <c r="F155" s="9448"/>
      <c r="G155" s="9448"/>
      <c r="H155" s="9501"/>
      <c r="I155" s="9501"/>
      <c r="J155" s="9501"/>
      <c r="K155" s="9448"/>
      <c r="L155" s="9448"/>
      <c r="M155" s="9448"/>
      <c r="N155" s="9448"/>
      <c r="O155" s="9448"/>
      <c r="P155" s="9448"/>
      <c r="Q155" s="9448"/>
      <c r="R155" s="9448"/>
      <c r="S155" s="9448"/>
      <c r="T155" s="9448"/>
      <c r="U155" s="9448"/>
      <c r="V155" s="9448"/>
      <c r="W155" s="9448"/>
      <c r="X155" s="9448"/>
      <c r="Y155" s="9448"/>
      <c r="Z155" s="9448"/>
      <c r="AA155" s="9448"/>
      <c r="AB155" s="9448"/>
      <c r="AC155" s="9448"/>
      <c r="AD155" s="9448"/>
      <c r="AE155" s="9448"/>
      <c r="AF155" s="9448"/>
      <c r="AG155" s="9448"/>
      <c r="AH155" s="9448"/>
      <c r="AI155" s="9507"/>
      <c r="AJ155" s="9508"/>
      <c r="AK155" s="9508"/>
      <c r="AL155" s="9507"/>
      <c r="AM155" s="9508"/>
      <c r="AN155" s="9508"/>
    </row>
    <row r="156">
      <c r="A156" s="9448"/>
      <c r="B156" s="9449"/>
      <c r="C156" s="9449"/>
      <c r="D156" s="9448"/>
      <c r="E156" s="9448"/>
      <c r="F156" s="9448"/>
      <c r="G156" s="9448"/>
      <c r="H156" s="9501"/>
      <c r="I156" s="9501"/>
      <c r="J156" s="9501"/>
      <c r="K156" s="9448"/>
      <c r="L156" s="9448"/>
      <c r="M156" s="9448"/>
      <c r="N156" s="9448"/>
      <c r="O156" s="9448"/>
      <c r="P156" s="9448"/>
      <c r="Q156" s="9448"/>
      <c r="R156" s="9448"/>
      <c r="S156" s="9448"/>
      <c r="T156" s="9448"/>
      <c r="U156" s="9448"/>
      <c r="V156" s="9448"/>
      <c r="W156" s="9448"/>
      <c r="X156" s="9448"/>
      <c r="Y156" s="9448"/>
      <c r="Z156" s="9448"/>
      <c r="AA156" s="9448"/>
      <c r="AB156" s="9448"/>
      <c r="AC156" s="9448"/>
      <c r="AD156" s="9448"/>
      <c r="AE156" s="9448"/>
      <c r="AF156" s="9448"/>
      <c r="AG156" s="9448"/>
      <c r="AH156" s="9448"/>
      <c r="AI156" s="9507"/>
      <c r="AJ156" s="9508"/>
      <c r="AK156" s="9508"/>
      <c r="AL156" s="9507"/>
      <c r="AM156" s="9508"/>
      <c r="AN156" s="9508"/>
    </row>
    <row r="157">
      <c r="A157" s="9448"/>
      <c r="B157" s="9449"/>
      <c r="C157" s="9449"/>
      <c r="D157" s="9448"/>
      <c r="E157" s="9448"/>
      <c r="F157" s="9448"/>
      <c r="G157" s="9448"/>
      <c r="H157" s="9501"/>
      <c r="I157" s="9501"/>
      <c r="J157" s="9501"/>
      <c r="K157" s="9448"/>
      <c r="L157" s="9448"/>
      <c r="M157" s="9448"/>
      <c r="N157" s="9448"/>
      <c r="O157" s="9448"/>
      <c r="P157" s="9448"/>
      <c r="Q157" s="9448"/>
      <c r="R157" s="9448"/>
      <c r="S157" s="9448"/>
      <c r="T157" s="9448"/>
      <c r="U157" s="9448"/>
      <c r="V157" s="9448"/>
      <c r="W157" s="9448"/>
      <c r="X157" s="9448"/>
      <c r="Y157" s="9448"/>
      <c r="Z157" s="9448"/>
      <c r="AA157" s="9448"/>
      <c r="AB157" s="9448"/>
      <c r="AC157" s="9448"/>
      <c r="AD157" s="9448"/>
      <c r="AE157" s="9448"/>
      <c r="AF157" s="9448"/>
      <c r="AG157" s="9448"/>
      <c r="AH157" s="9448"/>
      <c r="AI157" s="9507"/>
      <c r="AJ157" s="9508"/>
      <c r="AK157" s="9508"/>
      <c r="AL157" s="9507"/>
      <c r="AM157" s="9508"/>
      <c r="AN157" s="9508"/>
    </row>
    <row r="158">
      <c r="A158" s="9448"/>
      <c r="B158" s="9449"/>
      <c r="C158" s="9449"/>
      <c r="D158" s="9448"/>
      <c r="E158" s="9448"/>
      <c r="F158" s="9448"/>
      <c r="G158" s="9448"/>
      <c r="H158" s="9501"/>
      <c r="I158" s="9501"/>
      <c r="J158" s="9501"/>
      <c r="K158" s="9448"/>
      <c r="L158" s="9448"/>
      <c r="M158" s="9448"/>
      <c r="N158" s="9448"/>
      <c r="O158" s="9448"/>
      <c r="P158" s="9448"/>
      <c r="Q158" s="9448"/>
      <c r="R158" s="9448"/>
      <c r="S158" s="9448"/>
      <c r="T158" s="9448"/>
      <c r="U158" s="9448"/>
      <c r="V158" s="9448"/>
      <c r="W158" s="9448"/>
      <c r="X158" s="9448"/>
      <c r="Y158" s="9448"/>
      <c r="Z158" s="9448"/>
      <c r="AA158" s="9448"/>
      <c r="AB158" s="9448"/>
      <c r="AC158" s="9448"/>
      <c r="AD158" s="9448"/>
      <c r="AE158" s="9448"/>
      <c r="AF158" s="9448"/>
      <c r="AG158" s="9448"/>
      <c r="AH158" s="9448"/>
      <c r="AI158" s="9507"/>
      <c r="AJ158" s="9508"/>
      <c r="AK158" s="9508"/>
      <c r="AL158" s="9507"/>
      <c r="AM158" s="9508"/>
      <c r="AN158" s="9508"/>
    </row>
    <row r="159">
      <c r="A159" s="9448"/>
      <c r="B159" s="9449"/>
      <c r="C159" s="9449"/>
      <c r="D159" s="9448"/>
      <c r="E159" s="9448"/>
      <c r="F159" s="9448"/>
      <c r="G159" s="9448"/>
      <c r="H159" s="9501"/>
      <c r="I159" s="9501"/>
      <c r="J159" s="9501"/>
      <c r="K159" s="9448"/>
      <c r="L159" s="9448"/>
      <c r="M159" s="9448"/>
      <c r="N159" s="9448"/>
      <c r="O159" s="9448"/>
      <c r="P159" s="9448"/>
      <c r="Q159" s="9448"/>
      <c r="R159" s="9448"/>
      <c r="S159" s="9448"/>
      <c r="T159" s="9448"/>
      <c r="U159" s="9448"/>
      <c r="V159" s="9448"/>
      <c r="W159" s="9448"/>
      <c r="X159" s="9448"/>
      <c r="Y159" s="9448"/>
      <c r="Z159" s="9448"/>
      <c r="AA159" s="9448"/>
      <c r="AB159" s="9448"/>
      <c r="AC159" s="9448"/>
      <c r="AD159" s="9448"/>
      <c r="AE159" s="9448"/>
      <c r="AF159" s="9448"/>
      <c r="AG159" s="9448"/>
      <c r="AH159" s="9448"/>
      <c r="AI159" s="9507"/>
      <c r="AJ159" s="9508"/>
      <c r="AK159" s="9508"/>
      <c r="AL159" s="9507"/>
      <c r="AM159" s="9508"/>
      <c r="AN159" s="9508"/>
    </row>
    <row r="160">
      <c r="A160" s="9448"/>
      <c r="B160" s="9449"/>
      <c r="C160" s="9449"/>
      <c r="D160" s="9448"/>
      <c r="E160" s="9448"/>
      <c r="F160" s="9448"/>
      <c r="G160" s="9448"/>
      <c r="H160" s="9501"/>
      <c r="I160" s="9501"/>
      <c r="J160" s="9501"/>
      <c r="K160" s="9448"/>
      <c r="L160" s="9448"/>
      <c r="M160" s="9448"/>
      <c r="N160" s="9448"/>
      <c r="O160" s="9448"/>
      <c r="P160" s="9448"/>
      <c r="Q160" s="9448"/>
      <c r="R160" s="9448"/>
      <c r="S160" s="9448"/>
      <c r="T160" s="9448"/>
      <c r="U160" s="9448"/>
      <c r="V160" s="9448"/>
      <c r="W160" s="9448"/>
      <c r="X160" s="9448"/>
      <c r="Y160" s="9448"/>
      <c r="Z160" s="9448"/>
      <c r="AA160" s="9448"/>
      <c r="AB160" s="9448"/>
      <c r="AC160" s="9448"/>
      <c r="AD160" s="9448"/>
      <c r="AE160" s="9448"/>
      <c r="AF160" s="9448"/>
      <c r="AG160" s="9448"/>
      <c r="AH160" s="9448"/>
      <c r="AI160" s="9507"/>
      <c r="AJ160" s="9508"/>
      <c r="AK160" s="9508"/>
      <c r="AL160" s="9507"/>
      <c r="AM160" s="9508"/>
      <c r="AN160" s="9508"/>
    </row>
    <row r="161">
      <c r="A161" s="9448"/>
      <c r="B161" s="9449"/>
      <c r="C161" s="9449"/>
      <c r="D161" s="9448"/>
      <c r="E161" s="9448"/>
      <c r="F161" s="9448"/>
      <c r="G161" s="9448"/>
      <c r="H161" s="9501"/>
      <c r="I161" s="9501"/>
      <c r="J161" s="9501"/>
      <c r="K161" s="9448"/>
      <c r="L161" s="9448"/>
      <c r="M161" s="9444"/>
      <c r="N161" s="9444"/>
      <c r="O161" s="9448"/>
      <c r="P161" s="9448"/>
      <c r="Q161" s="9448"/>
      <c r="R161" s="9448"/>
      <c r="S161" s="9448"/>
      <c r="T161" s="9448"/>
      <c r="U161" s="9448"/>
      <c r="V161" s="9448"/>
      <c r="W161" s="9448"/>
      <c r="X161" s="9448"/>
      <c r="Y161" s="9448"/>
      <c r="Z161" s="9448"/>
      <c r="AA161" s="9448"/>
      <c r="AB161" s="9448"/>
      <c r="AC161" s="9448"/>
      <c r="AD161" s="9448"/>
      <c r="AE161" s="9448"/>
      <c r="AF161" s="9448"/>
      <c r="AG161" s="9448"/>
      <c r="AH161" s="9448"/>
      <c r="AI161" s="9507"/>
      <c r="AJ161" s="9508"/>
      <c r="AK161" s="9508"/>
      <c r="AL161" s="9507"/>
      <c r="AM161" s="9508"/>
      <c r="AN161" s="9508"/>
    </row>
    <row r="162">
      <c r="A162" s="9448"/>
      <c r="B162" s="9449"/>
      <c r="C162" s="9449"/>
      <c r="D162" s="9448"/>
      <c r="E162" s="9448"/>
      <c r="F162" s="9448"/>
      <c r="G162" s="9448"/>
      <c r="H162" s="9501"/>
      <c r="I162" s="9501"/>
      <c r="J162" s="9501"/>
      <c r="K162" s="9448"/>
      <c r="L162" s="9448"/>
      <c r="M162" s="9444"/>
      <c r="N162" s="9444"/>
      <c r="O162" s="9448"/>
      <c r="P162" s="9448"/>
      <c r="Q162" s="9448"/>
      <c r="R162" s="9448"/>
      <c r="S162" s="9448"/>
      <c r="T162" s="9448"/>
      <c r="U162" s="9448"/>
      <c r="V162" s="9448"/>
      <c r="W162" s="9448"/>
      <c r="X162" s="9448"/>
      <c r="Y162" s="9448"/>
      <c r="Z162" s="9448"/>
      <c r="AA162" s="9448"/>
      <c r="AB162" s="9448"/>
      <c r="AC162" s="9448"/>
      <c r="AD162" s="9448"/>
      <c r="AE162" s="9448"/>
      <c r="AF162" s="9448"/>
      <c r="AG162" s="9448"/>
      <c r="AH162" s="9448"/>
      <c r="AI162" s="9507"/>
      <c r="AJ162" s="9508"/>
      <c r="AK162" s="9508"/>
      <c r="AL162" s="9507"/>
      <c r="AM162" s="9508"/>
      <c r="AN162" s="9508"/>
    </row>
    <row r="163">
      <c r="A163" s="9448"/>
      <c r="B163" s="9449"/>
      <c r="C163" s="9449"/>
      <c r="D163" s="9448"/>
      <c r="E163" s="9448"/>
      <c r="F163" s="9448"/>
      <c r="G163" s="9448"/>
      <c r="H163" s="9501"/>
      <c r="I163" s="9501"/>
      <c r="J163" s="9501"/>
      <c r="K163" s="9448"/>
      <c r="L163" s="9448"/>
      <c r="M163" s="9444"/>
      <c r="N163" s="9444"/>
      <c r="O163" s="9448"/>
      <c r="P163" s="9448"/>
      <c r="Q163" s="9448"/>
      <c r="R163" s="9448"/>
      <c r="S163" s="9448"/>
      <c r="T163" s="9448"/>
      <c r="U163" s="9448"/>
      <c r="V163" s="9448"/>
      <c r="W163" s="9448"/>
      <c r="X163" s="9448"/>
      <c r="Y163" s="9448"/>
      <c r="Z163" s="9448"/>
      <c r="AA163" s="9448"/>
      <c r="AB163" s="9448"/>
      <c r="AC163" s="9448"/>
      <c r="AD163" s="9448"/>
      <c r="AE163" s="9448"/>
      <c r="AF163" s="9448"/>
      <c r="AG163" s="9448"/>
      <c r="AH163" s="9448"/>
      <c r="AI163" s="9507"/>
      <c r="AJ163" s="9508"/>
      <c r="AK163" s="9508"/>
      <c r="AL163" s="9507"/>
      <c r="AM163" s="9508"/>
      <c r="AN163" s="9508"/>
    </row>
    <row r="164">
      <c r="A164" s="9448"/>
      <c r="B164" s="9449"/>
      <c r="C164" s="9449"/>
      <c r="D164" s="9448"/>
      <c r="E164" s="9448"/>
      <c r="F164" s="9448"/>
      <c r="G164" s="9448"/>
      <c r="H164" s="9501"/>
      <c r="I164" s="9501"/>
      <c r="J164" s="9501"/>
      <c r="K164" s="9448"/>
      <c r="L164" s="9448"/>
      <c r="M164" s="9444"/>
      <c r="N164" s="9444"/>
      <c r="O164" s="9448"/>
      <c r="P164" s="9448"/>
      <c r="Q164" s="9448"/>
      <c r="R164" s="9448"/>
      <c r="S164" s="9448"/>
      <c r="T164" s="9448"/>
      <c r="U164" s="9448"/>
      <c r="V164" s="9448"/>
      <c r="W164" s="9448"/>
      <c r="X164" s="9448"/>
      <c r="Y164" s="9448"/>
      <c r="Z164" s="9448"/>
      <c r="AA164" s="9448"/>
      <c r="AB164" s="9448"/>
      <c r="AC164" s="9448"/>
      <c r="AD164" s="9448"/>
      <c r="AE164" s="9448"/>
      <c r="AF164" s="9448"/>
      <c r="AG164" s="9448"/>
      <c r="AH164" s="9448"/>
      <c r="AI164" s="9507"/>
      <c r="AJ164" s="9508"/>
      <c r="AK164" s="9508"/>
      <c r="AL164" s="9507"/>
      <c r="AM164" s="9508"/>
      <c r="AN164" s="9508"/>
    </row>
    <row r="165">
      <c r="A165" s="9448"/>
      <c r="B165" s="9449"/>
      <c r="C165" s="9449"/>
      <c r="D165" s="9448"/>
      <c r="E165" s="9448"/>
      <c r="F165" s="9448"/>
      <c r="G165" s="9448"/>
      <c r="H165" s="9501"/>
      <c r="I165" s="9501"/>
      <c r="J165" s="9501"/>
      <c r="K165" s="9448"/>
      <c r="L165" s="9448"/>
      <c r="M165" s="9444"/>
      <c r="N165" s="9444"/>
      <c r="O165" s="9448"/>
      <c r="P165" s="9448"/>
      <c r="Q165" s="9448"/>
      <c r="R165" s="9448"/>
      <c r="S165" s="9448"/>
      <c r="T165" s="9448"/>
      <c r="U165" s="9448"/>
      <c r="V165" s="9448"/>
      <c r="W165" s="9448"/>
      <c r="X165" s="9448"/>
      <c r="Y165" s="9448"/>
      <c r="Z165" s="9448"/>
      <c r="AA165" s="9448"/>
      <c r="AB165" s="9448"/>
      <c r="AC165" s="9448"/>
      <c r="AD165" s="9448"/>
      <c r="AE165" s="9448"/>
      <c r="AF165" s="9448"/>
      <c r="AG165" s="9448"/>
      <c r="AH165" s="9448"/>
      <c r="AI165" s="9507"/>
      <c r="AJ165" s="9508"/>
      <c r="AK165" s="9508"/>
      <c r="AL165" s="9507"/>
      <c r="AM165" s="9508"/>
      <c r="AN165" s="9508"/>
    </row>
    <row r="166">
      <c r="A166" s="9448"/>
      <c r="B166" s="9449"/>
      <c r="C166" s="9449"/>
      <c r="D166" s="9448"/>
      <c r="E166" s="9448"/>
      <c r="F166" s="9448"/>
      <c r="G166" s="9448"/>
      <c r="H166" s="9501"/>
      <c r="I166" s="9501"/>
      <c r="J166" s="9501"/>
      <c r="K166" s="9448"/>
      <c r="L166" s="9448"/>
      <c r="M166" s="9444"/>
      <c r="N166" s="9444"/>
      <c r="O166" s="9448"/>
      <c r="P166" s="9448"/>
      <c r="Q166" s="9448"/>
      <c r="R166" s="9448"/>
      <c r="S166" s="9448"/>
      <c r="T166" s="9448"/>
      <c r="U166" s="9448"/>
      <c r="V166" s="9448"/>
      <c r="W166" s="9448"/>
      <c r="X166" s="9448"/>
      <c r="Y166" s="9448"/>
      <c r="Z166" s="9448"/>
      <c r="AA166" s="9448"/>
      <c r="AB166" s="9448"/>
      <c r="AC166" s="9448"/>
      <c r="AD166" s="9448"/>
      <c r="AE166" s="9448"/>
      <c r="AF166" s="9448"/>
      <c r="AG166" s="9448"/>
      <c r="AH166" s="9448"/>
      <c r="AI166" s="9507"/>
      <c r="AJ166" s="9508"/>
      <c r="AK166" s="9508"/>
      <c r="AL166" s="9507"/>
      <c r="AM166" s="9508"/>
      <c r="AN166" s="9508"/>
    </row>
    <row r="167">
      <c r="A167" s="9448"/>
      <c r="B167" s="9449"/>
      <c r="C167" s="9449"/>
      <c r="D167" s="9448"/>
      <c r="E167" s="9448"/>
      <c r="F167" s="9448"/>
      <c r="G167" s="9448"/>
      <c r="H167" s="9501"/>
      <c r="I167" s="9501"/>
      <c r="J167" s="9501"/>
      <c r="K167" s="9448"/>
      <c r="L167" s="9448"/>
      <c r="M167" s="9444"/>
      <c r="N167" s="9444"/>
      <c r="O167" s="9448"/>
      <c r="P167" s="9448"/>
      <c r="Q167" s="9448"/>
      <c r="R167" s="9448"/>
      <c r="S167" s="9448"/>
      <c r="T167" s="9448"/>
      <c r="U167" s="9448"/>
      <c r="V167" s="9448"/>
      <c r="W167" s="9448"/>
      <c r="X167" s="9448"/>
      <c r="Y167" s="9448"/>
      <c r="Z167" s="9448"/>
      <c r="AA167" s="9448"/>
      <c r="AB167" s="9448"/>
      <c r="AC167" s="9448"/>
      <c r="AD167" s="9448"/>
      <c r="AE167" s="9448"/>
      <c r="AF167" s="9448"/>
      <c r="AG167" s="9448"/>
      <c r="AH167" s="9448"/>
      <c r="AI167" s="9507"/>
      <c r="AJ167" s="9508"/>
      <c r="AK167" s="9508"/>
      <c r="AL167" s="9507"/>
      <c r="AM167" s="9508"/>
      <c r="AN167" s="9508"/>
    </row>
    <row r="168">
      <c r="A168" s="9448"/>
      <c r="B168" s="9449"/>
      <c r="C168" s="9449"/>
      <c r="D168" s="9448"/>
      <c r="E168" s="9448"/>
      <c r="F168" s="9448"/>
      <c r="G168" s="9448"/>
      <c r="H168" s="9501"/>
      <c r="I168" s="9501"/>
      <c r="J168" s="9501"/>
      <c r="K168" s="9448"/>
      <c r="L168" s="9448"/>
      <c r="M168" s="9444"/>
      <c r="N168" s="9444"/>
      <c r="O168" s="9448"/>
      <c r="P168" s="9448"/>
      <c r="Q168" s="9448"/>
      <c r="R168" s="9448"/>
      <c r="S168" s="9448"/>
      <c r="T168" s="9448"/>
      <c r="U168" s="9448"/>
      <c r="V168" s="9448"/>
      <c r="W168" s="9448"/>
      <c r="X168" s="9448"/>
      <c r="Y168" s="9448"/>
      <c r="Z168" s="9448"/>
      <c r="AA168" s="9448"/>
      <c r="AB168" s="9448"/>
      <c r="AC168" s="9448"/>
      <c r="AD168" s="9448"/>
      <c r="AE168" s="9448"/>
      <c r="AF168" s="9448"/>
      <c r="AG168" s="9448"/>
      <c r="AH168" s="9448"/>
      <c r="AI168" s="9419"/>
      <c r="AJ168" s="9448"/>
      <c r="AK168" s="9448"/>
      <c r="AL168" s="9508"/>
      <c r="AM168" s="9508"/>
      <c r="AN168" s="9448"/>
    </row>
  </sheetData>
  <mergeCells>
    <mergeCell ref="B1:B2"/>
    <mergeCell ref="C1:C2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N52:AN53"/>
    <mergeCell ref="AM52:AM53"/>
    <mergeCell ref="AL52:AL53"/>
    <mergeCell ref="AK52:AK53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AB52:AB53"/>
    <mergeCell ref="Y52:Y53"/>
    <mergeCell ref="X52:X53"/>
    <mergeCell ref="W52:W53"/>
    <mergeCell ref="V52:V53"/>
    <mergeCell ref="U52:U53"/>
    <mergeCell ref="T52:T53"/>
    <mergeCell ref="S52:S53"/>
    <mergeCell ref="R52:R53"/>
    <mergeCell ref="O52:O53"/>
    <mergeCell ref="N52:N53"/>
    <mergeCell ref="M52:M53"/>
    <mergeCell ref="J52:J53"/>
    <mergeCell ref="I52:I53"/>
    <mergeCell ref="H52:H53"/>
    <mergeCell ref="G52:G53"/>
    <mergeCell ref="F52:F53"/>
    <mergeCell ref="D52:E52"/>
    <mergeCell ref="C52:C53"/>
    <mergeCell ref="B52:B53"/>
    <mergeCell ref="A132:A133"/>
    <mergeCell ref="B132:B133"/>
    <mergeCell ref="C132:C133"/>
    <mergeCell ref="D132:D133"/>
    <mergeCell ref="E132:E133"/>
    <mergeCell ref="D1:E1"/>
  </mergeCells>
  <conditionalFormatting sqref="AE3:AE44">
    <cfRule dxfId="981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982" operator="between" priority="2" stopIfTrue="true" type="cellIs">
      <formula>61</formula>
      <formula>150</formula>
    </cfRule>
  </conditionalFormatting>
  <conditionalFormatting sqref="AC54:AC125">
    <cfRule dxfId="983" operator="between" priority="3" stopIfTrue="true" type="cellIs">
      <formula>61</formula>
      <formula>149</formula>
    </cfRule>
  </conditionalFormatting>
  <conditionalFormatting sqref="AC54:AC125">
    <cfRule dxfId="984" operator="equal" priority="4" stopIfTrue="true" type="cellIs">
      <formula>"-"</formula>
    </cfRule>
  </conditionalFormatting>
  <conditionalFormatting sqref="AC54:AC125">
    <cfRule dxfId="985" operator="greaterThan" priority="5" stopIfTrue="true" type="cellIs">
      <formula>150</formula>
    </cfRule>
  </conditionalFormatting>
  <conditionalFormatting sqref="AC54:AC125">
    <cfRule dxfId="986" operator="lessThan" priority="6" stopIfTrue="true" type="cellIs">
      <formula>60</formula>
    </cfRule>
  </conditionalFormatting>
  <conditionalFormatting sqref="AE54:AE125">
    <cfRule dxfId="987" operator="equal" priority="7" stopIfTrue="true" type="cellIs">
      <formula>"Out of stock more than 60 days"</formula>
    </cfRule>
  </conditionalFormatting>
  <conditionalFormatting sqref="AE54:AE125">
    <cfRule dxfId="988" operator="equal" priority="8" stopIfTrue="true" type="cellIs">
      <formula>"Out of stock more than 150 days"</formula>
    </cfRule>
  </conditionalFormatting>
  <conditionalFormatting sqref="AE54:AE125">
    <cfRule dxfId="989" operator="equal" priority="9" stopIfTrue="true" type="cellIs">
      <formula>"Out of stock less than 60 days"</formula>
    </cfRule>
  </conditionalFormatting>
  <conditionalFormatting sqref="AE54:AE125">
    <cfRule dxfId="990" operator="equal" priority="10" stopIfTrue="true" type="cellIs">
      <formula>"Not sold yet"</formula>
    </cfRule>
  </conditionalFormatting>
  <conditionalFormatting sqref="H54:H125">
    <cfRule dxfId="991" operator="lessThanOrEqual" priority="11" stopIfTrue="true" type="cellIs">
      <formula>90</formula>
    </cfRule>
  </conditionalFormatting>
  <conditionalFormatting sqref="AC3:AC44">
    <cfRule dxfId="992" operator="equal" priority="12" stopIfTrue="true" type="cellIs">
      <formula>"-"</formula>
    </cfRule>
  </conditionalFormatting>
  <conditionalFormatting sqref="AC3:AC44">
    <cfRule dxfId="993" operator="greaterThan" priority="13" stopIfTrue="true" type="cellIs">
      <formula>150</formula>
    </cfRule>
  </conditionalFormatting>
  <conditionalFormatting sqref="AC3:AC44">
    <cfRule dxfId="994" operator="lessThan" priority="14" stopIfTrue="true" type="cellIs">
      <formula>60</formula>
    </cfRule>
  </conditionalFormatting>
  <conditionalFormatting sqref="AE3:AE44">
    <cfRule dxfId="995" operator="equal" priority="15" stopIfTrue="true" type="cellIs">
      <formula>"Out of stock less than 60 days"</formula>
    </cfRule>
  </conditionalFormatting>
  <conditionalFormatting sqref="AE3:AE44">
    <cfRule dxfId="996" operator="equal" priority="16" stopIfTrue="true" type="cellIs">
      <formula>"Not sold yet"</formula>
    </cfRule>
  </conditionalFormatting>
  <conditionalFormatting sqref="AE3:AE44">
    <cfRule dxfId="997" operator="equal" priority="17" stopIfTrue="true" type="cellIs">
      <formula>"Out of stock more than 150 days"</formula>
    </cfRule>
  </conditionalFormatting>
  <conditionalFormatting sqref="H3:H44">
    <cfRule dxfId="998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5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1" min="1" style="0" width="9"/>
    <col collapsed="false" customWidth="true" hidden="false" max="9" min="9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0" min="10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38" min="38" style="0" width="5"/>
    <col collapsed="false" customWidth="true" hidden="false" max="5" min="5" style="0" width="11"/>
    <col collapsed="false" customWidth="true" hidden="false" max="13" min="13" style="0" width="10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41"/>
    <col collapsed="false" customWidth="true" hidden="false" max="3" min="3" style="0" width="18"/>
    <col collapsed="false" customWidth="true" hidden="false" max="11" min="11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4" min="4" style="0" width="12"/>
    <col collapsed="false" customWidth="true" hidden="false" max="12" min="12" style="0" width="12"/>
  </cols>
  <sheetData>
    <row r="1">
      <c r="A1" s="9516" t="s">
        <v>11831</v>
      </c>
      <c r="B1" s="9516" t="s">
        <v>11832</v>
      </c>
      <c r="C1" s="9516" t="s">
        <v>11833</v>
      </c>
      <c r="D1" s="9516" t="s">
        <v>11834</v>
      </c>
      <c r="E1" s="9516"/>
      <c r="F1" s="9517" t="s">
        <v>11835</v>
      </c>
      <c r="G1" s="9518" t="s">
        <v>11836</v>
      </c>
      <c r="H1" s="9519" t="s">
        <v>11837</v>
      </c>
      <c r="I1" s="9519" t="s">
        <v>11838</v>
      </c>
      <c r="J1" s="9519" t="s">
        <v>11839</v>
      </c>
      <c r="K1" s="9516" t="s">
        <v>11840</v>
      </c>
      <c r="L1" s="9516" t="s">
        <v>11841</v>
      </c>
      <c r="M1" s="9516" t="s">
        <v>11842</v>
      </c>
      <c r="N1" s="9516" t="s">
        <v>11843</v>
      </c>
      <c r="O1" s="9516" t="s">
        <v>11844</v>
      </c>
      <c r="P1" s="9520" t="s">
        <v>11845</v>
      </c>
      <c r="Q1" s="9520"/>
      <c r="R1" s="9520" t="s">
        <v>11846</v>
      </c>
      <c r="S1" s="9520"/>
      <c r="T1" s="9520" t="s">
        <v>11847</v>
      </c>
      <c r="U1" s="9520"/>
      <c r="V1" s="9520" t="s">
        <v>11848</v>
      </c>
      <c r="W1" s="9520"/>
      <c r="X1" s="9521" t="s">
        <v>11849</v>
      </c>
      <c r="Y1" s="9521"/>
      <c r="Z1" s="9522" t="s">
        <v>11850</v>
      </c>
      <c r="AA1" s="9522"/>
      <c r="AB1" s="9523" t="s">
        <v>11851</v>
      </c>
      <c r="AC1" s="9519" t="s">
        <v>11852</v>
      </c>
      <c r="AD1" s="9519" t="s">
        <v>11853</v>
      </c>
      <c r="AE1" s="9519" t="s">
        <v>11854</v>
      </c>
      <c r="AF1" s="9519" t="s">
        <v>11855</v>
      </c>
      <c r="AG1" s="9519" t="s">
        <v>11856</v>
      </c>
      <c r="AH1" s="9519" t="s">
        <v>11857</v>
      </c>
      <c r="AI1" s="9519" t="s">
        <v>11858</v>
      </c>
      <c r="AJ1" s="9519" t="s">
        <v>11859</v>
      </c>
      <c r="AK1" s="9516" t="s">
        <v>11860</v>
      </c>
      <c r="AL1" s="9516" t="s">
        <v>11861</v>
      </c>
      <c r="AM1" s="9516" t="s">
        <v>11862</v>
      </c>
      <c r="AN1" s="9516" t="s">
        <v>11863</v>
      </c>
    </row>
    <row r="2">
      <c r="A2" s="9516" t="s">
        <v>11864</v>
      </c>
      <c r="B2" s="9516"/>
      <c r="C2" s="9516"/>
      <c r="D2" s="9516" t="s">
        <v>11865</v>
      </c>
      <c r="E2" s="9517" t="s">
        <v>11866</v>
      </c>
      <c r="F2" s="9517"/>
      <c r="G2" s="9518"/>
      <c r="H2" s="9519"/>
      <c r="I2" s="9519"/>
      <c r="J2" s="9519"/>
      <c r="K2" s="9516" t="s">
        <v>11867</v>
      </c>
      <c r="L2" s="9516" t="s">
        <v>11867</v>
      </c>
      <c r="M2" s="9516"/>
      <c r="N2" s="9516"/>
      <c r="O2" s="9516"/>
      <c r="P2" s="9520" t="s">
        <v>11865</v>
      </c>
      <c r="Q2" s="9524" t="s">
        <v>11866</v>
      </c>
      <c r="R2" s="9520" t="s">
        <v>11865</v>
      </c>
      <c r="S2" s="9524" t="s">
        <v>11866</v>
      </c>
      <c r="T2" s="9520" t="s">
        <v>11865</v>
      </c>
      <c r="U2" s="9524" t="s">
        <v>11866</v>
      </c>
      <c r="V2" s="9520" t="s">
        <v>11865</v>
      </c>
      <c r="W2" s="9524" t="s">
        <v>11866</v>
      </c>
      <c r="X2" s="9520" t="s">
        <v>11865</v>
      </c>
      <c r="Y2" s="9524" t="s">
        <v>11866</v>
      </c>
      <c r="Z2" s="9520" t="s">
        <v>11865</v>
      </c>
      <c r="AA2" s="9524" t="s">
        <v>11866</v>
      </c>
      <c r="AB2" s="9523"/>
      <c r="AC2" s="9519"/>
      <c r="AD2" s="9519"/>
      <c r="AE2" s="9519"/>
      <c r="AF2" s="9519"/>
      <c r="AG2" s="9519"/>
      <c r="AH2" s="9519"/>
      <c r="AI2" s="9519"/>
      <c r="AJ2" s="9519"/>
      <c r="AK2" s="9516"/>
      <c r="AL2" s="9516"/>
      <c r="AM2" s="9516"/>
      <c r="AN2" s="9516"/>
    </row>
    <row r="3">
      <c r="A3" s="9525">
        <v>1</v>
      </c>
      <c r="B3" s="9525" t="s">
        <v>11868</v>
      </c>
      <c r="C3" s="9525" t="s">
        <v>11869</v>
      </c>
      <c r="D3" s="9526">
        <v>661</v>
      </c>
      <c r="E3" s="9526">
        <v>660</v>
      </c>
      <c r="F3" s="9526"/>
      <c r="G3" s="9527">
        <f>VLOOKUP(C3,'Data Products'!$A:$B,2,0)</f>
      </c>
      <c r="H3" s="9528">
        <f t="shared" ref="H3:H44" si="4">IFERROR(G3-TODAY(),"")</f>
      </c>
      <c r="I3" s="9529">
        <v>45723</v>
      </c>
      <c r="J3" s="9530">
        <f t="shared" ref="J3:J44" si="18">TODAY()-I3</f>
      </c>
      <c r="K3" s="9526">
        <v>62</v>
      </c>
      <c r="L3" s="9526">
        <v>86</v>
      </c>
      <c r="M3" s="9526">
        <v>500</v>
      </c>
      <c r="N3" s="9526">
        <v>1000</v>
      </c>
      <c r="O3" s="9525" t="s">
        <v>11870</v>
      </c>
      <c r="P3" s="9526">
        <v>0</v>
      </c>
      <c r="Q3" s="9526">
        <v>0</v>
      </c>
      <c r="R3" s="9526">
        <v>165</v>
      </c>
      <c r="S3" s="9526">
        <v>165</v>
      </c>
      <c r="T3" s="9526">
        <v>457</v>
      </c>
      <c r="U3" s="9526">
        <v>457</v>
      </c>
      <c r="V3" s="9526">
        <v>39</v>
      </c>
      <c r="W3" s="9526">
        <v>38</v>
      </c>
      <c r="X3" s="9526">
        <v>0</v>
      </c>
      <c r="Y3" s="9526">
        <v>0</v>
      </c>
      <c r="Z3" s="9526">
        <v>0</v>
      </c>
      <c r="AA3" s="9526">
        <v>0</v>
      </c>
      <c r="AB3" s="9531">
        <f t="shared" ref="AB3:AB44" si="15">L3/30</f>
      </c>
      <c r="AC3" s="9532">
        <f t="shared" ref="AC3:AC44" si="12">IFERROR(D3/AB3,"-")</f>
      </c>
      <c r="AD3" s="9533">
        <f t="shared" ref="AD3:AD44" si="7">IFERROR(TODAY()+AC3,"-")</f>
      </c>
      <c r="AE3" s="9534">
        <f t="shared" ref="AE3:AE44" si="20">_xlfn.IFS(AC3="-","Not sold yet",AND(AC3&lt;=150,AC3&gt;60),"Out of stock more than 60 days",AC3&lt;=60,"Out of stock less than 60 days",AC3&gt;=150,"Out of stock more than 150 days")</f>
      </c>
      <c r="AF3" s="9535">
        <f>VLOOKUP(C3,'Data Products'!$A:$J,10,0)</f>
      </c>
      <c r="AG3" s="9536">
        <f t="shared" ref="AG3:AG44" si="9">AF3*D3</f>
      </c>
      <c r="AH3" s="9537">
        <f t="shared" ref="AH3:AH44" si="0">IF(H3&lt;=90,D3,0)</f>
      </c>
      <c r="AI3" s="9538"/>
      <c r="AJ3" s="9538"/>
      <c r="AK3" s="9539"/>
      <c r="AL3" s="9538"/>
      <c r="AM3" s="9539"/>
      <c r="AN3" s="9539"/>
    </row>
    <row r="4">
      <c r="A4" s="9525">
        <v>2</v>
      </c>
      <c r="B4" s="9525" t="s">
        <v>11868</v>
      </c>
      <c r="C4" s="9525" t="s">
        <v>11871</v>
      </c>
      <c r="D4" s="9526">
        <v>4477</v>
      </c>
      <c r="E4" s="9526">
        <v>4477</v>
      </c>
      <c r="F4" s="9526"/>
      <c r="G4" s="9527">
        <f>VLOOKUP(C4,'Data Products'!$A:$B,2,0)</f>
      </c>
      <c r="H4" s="9528">
        <f t="shared" si="4"/>
      </c>
      <c r="I4" s="9529">
        <v>45617</v>
      </c>
      <c r="J4" s="9530">
        <f t="shared" si="18"/>
      </c>
      <c r="K4" s="9526">
        <v>21</v>
      </c>
      <c r="L4" s="9526">
        <v>22</v>
      </c>
      <c r="M4" s="9526">
        <v>0</v>
      </c>
      <c r="N4" s="9526">
        <v>0</v>
      </c>
      <c r="O4" s="9525" t="s">
        <v>11872</v>
      </c>
      <c r="P4" s="9526">
        <v>0</v>
      </c>
      <c r="Q4" s="9526">
        <v>0</v>
      </c>
      <c r="R4" s="9540">
        <v>4010</v>
      </c>
      <c r="S4" s="9540">
        <v>4010</v>
      </c>
      <c r="T4" s="9526">
        <v>467</v>
      </c>
      <c r="U4" s="9526">
        <v>467</v>
      </c>
      <c r="V4" s="9526">
        <v>0</v>
      </c>
      <c r="W4" s="9526">
        <v>0</v>
      </c>
      <c r="X4" s="9526">
        <v>0</v>
      </c>
      <c r="Y4" s="9526">
        <v>0</v>
      </c>
      <c r="Z4" s="9526">
        <v>0</v>
      </c>
      <c r="AA4" s="9526">
        <v>0</v>
      </c>
      <c r="AB4" s="9531">
        <f t="shared" si="15"/>
      </c>
      <c r="AC4" s="9541">
        <f t="shared" si="12"/>
      </c>
      <c r="AD4" s="9533">
        <f t="shared" si="7"/>
      </c>
      <c r="AE4" s="9542">
        <f t="shared" si="20"/>
      </c>
      <c r="AF4" s="9535">
        <f>VLOOKUP(C4,'Data Products'!$A:$J,10,0)</f>
      </c>
      <c r="AG4" s="9536">
        <f t="shared" si="9"/>
      </c>
      <c r="AH4" s="9537">
        <f t="shared" si="0"/>
      </c>
      <c r="AI4" s="9538"/>
      <c r="AJ4" s="9539"/>
      <c r="AK4" s="9539"/>
      <c r="AL4" s="9538"/>
      <c r="AM4" s="9539"/>
      <c r="AN4" s="9539"/>
    </row>
    <row r="5">
      <c r="A5" s="9525">
        <v>3</v>
      </c>
      <c r="B5" s="9525" t="s">
        <v>11873</v>
      </c>
      <c r="C5" s="9525" t="s">
        <v>11874</v>
      </c>
      <c r="D5" s="9526">
        <v>1520</v>
      </c>
      <c r="E5" s="9526">
        <v>1520</v>
      </c>
      <c r="F5" s="9526"/>
      <c r="G5" s="9527">
        <f>VLOOKUP(C5,'Data Products'!$A:$B,2,0)</f>
      </c>
      <c r="H5" s="9528">
        <f t="shared" si="4"/>
      </c>
      <c r="I5" s="9529">
        <v>45191</v>
      </c>
      <c r="J5" s="9530">
        <f t="shared" si="18"/>
      </c>
      <c r="K5" s="9526">
        <v>0</v>
      </c>
      <c r="L5" s="9526">
        <v>0</v>
      </c>
      <c r="M5" s="9526">
        <v>0</v>
      </c>
      <c r="N5" s="9526">
        <v>0</v>
      </c>
      <c r="O5" s="9525" t="s">
        <v>11875</v>
      </c>
      <c r="P5" s="9526">
        <v>1520</v>
      </c>
      <c r="Q5" s="9526">
        <v>1520</v>
      </c>
      <c r="R5" s="9526">
        <v>0</v>
      </c>
      <c r="S5" s="9526">
        <v>0</v>
      </c>
      <c r="T5" s="9526">
        <v>0</v>
      </c>
      <c r="U5" s="9526">
        <v>0</v>
      </c>
      <c r="V5" s="9526">
        <v>0</v>
      </c>
      <c r="W5" s="9526">
        <v>0</v>
      </c>
      <c r="X5" s="9526">
        <v>0</v>
      </c>
      <c r="Y5" s="9526">
        <v>0</v>
      </c>
      <c r="Z5" s="9526">
        <v>0</v>
      </c>
      <c r="AA5" s="9526">
        <v>0</v>
      </c>
      <c r="AB5" s="9531">
        <f t="shared" si="15"/>
      </c>
      <c r="AC5" s="9541">
        <f t="shared" si="12"/>
      </c>
      <c r="AD5" s="9533">
        <f t="shared" si="7"/>
      </c>
      <c r="AE5" s="9542">
        <f t="shared" si="20"/>
      </c>
      <c r="AF5" s="9535">
        <f>VLOOKUP(C5,'Data Products'!$A:$J,10,0)</f>
      </c>
      <c r="AG5" s="9536">
        <f t="shared" si="9"/>
      </c>
      <c r="AH5" s="9537">
        <f t="shared" si="0"/>
      </c>
      <c r="AI5" s="9538"/>
      <c r="AJ5" s="9539"/>
      <c r="AK5" s="9539"/>
      <c r="AL5" s="9538"/>
      <c r="AM5" s="9539"/>
      <c r="AN5" s="9539"/>
    </row>
    <row customHeight="true" hidden="true" ht="18" r="6">
      <c r="A6" s="9525">
        <v>4</v>
      </c>
      <c r="B6" s="9525" t="s">
        <v>11876</v>
      </c>
      <c r="C6" s="9525" t="s">
        <v>11877</v>
      </c>
      <c r="D6" s="9526">
        <v>0</v>
      </c>
      <c r="E6" s="9526">
        <v>0</v>
      </c>
      <c r="F6" s="9526"/>
      <c r="G6" s="9543">
        <f>VLOOKUP(C6,'Data Products'!$A:$B,2,0)</f>
      </c>
      <c r="H6" s="9544">
        <f t="shared" si="4"/>
      </c>
      <c r="I6" s="9529">
        <v>45752</v>
      </c>
      <c r="J6" s="9530">
        <f t="shared" si="18"/>
      </c>
      <c r="K6" s="9526">
        <v>0</v>
      </c>
      <c r="L6" s="9526">
        <v>0</v>
      </c>
      <c r="M6" s="9526">
        <v>0</v>
      </c>
      <c r="N6" s="9526">
        <v>0</v>
      </c>
      <c r="O6" s="9525" t="s">
        <v>11878</v>
      </c>
      <c r="P6" s="9526">
        <v>0</v>
      </c>
      <c r="Q6" s="9526">
        <v>0</v>
      </c>
      <c r="R6" s="9526">
        <v>0</v>
      </c>
      <c r="S6" s="9526">
        <v>0</v>
      </c>
      <c r="T6" s="9526">
        <v>0</v>
      </c>
      <c r="U6" s="9526">
        <v>0</v>
      </c>
      <c r="V6" s="9526">
        <v>0</v>
      </c>
      <c r="W6" s="9526">
        <v>0</v>
      </c>
      <c r="X6" s="9526">
        <v>0</v>
      </c>
      <c r="Y6" s="9526">
        <v>0</v>
      </c>
      <c r="Z6" s="9526">
        <v>0</v>
      </c>
      <c r="AA6" s="9526">
        <v>0</v>
      </c>
      <c r="AB6" s="9531">
        <f t="shared" si="15"/>
      </c>
      <c r="AC6" s="9541">
        <f t="shared" si="12"/>
      </c>
      <c r="AD6" s="9533">
        <f t="shared" si="7"/>
      </c>
      <c r="AE6" s="9542">
        <f t="shared" si="20"/>
      </c>
      <c r="AF6" s="9535">
        <f>VLOOKUP(C6,'Data Products'!$A:$J,10,0)</f>
      </c>
      <c r="AG6" s="9536">
        <f t="shared" si="9"/>
      </c>
      <c r="AH6" s="9537">
        <f t="shared" si="0"/>
      </c>
      <c r="AI6" s="9538"/>
      <c r="AJ6" s="9539"/>
      <c r="AK6" s="9539"/>
      <c r="AL6" s="9538"/>
      <c r="AM6" s="9539"/>
      <c r="AN6" s="9539"/>
    </row>
    <row r="7">
      <c r="A7" s="9525">
        <v>5</v>
      </c>
      <c r="B7" s="9525" t="s">
        <v>11873</v>
      </c>
      <c r="C7" s="9525" t="s">
        <v>11879</v>
      </c>
      <c r="D7" s="9526">
        <v>18382</v>
      </c>
      <c r="E7" s="9526">
        <v>18336</v>
      </c>
      <c r="F7" s="9526"/>
      <c r="G7" s="9527">
        <f>VLOOKUP(C7,'Data Products'!$A:$B,2,0)</f>
      </c>
      <c r="H7" s="9528">
        <f t="shared" si="4"/>
      </c>
      <c r="I7" s="9529">
        <v>45854</v>
      </c>
      <c r="J7" s="9530">
        <f t="shared" si="18"/>
      </c>
      <c r="K7" s="9526">
        <v>3419</v>
      </c>
      <c r="L7" s="9526">
        <v>7819</v>
      </c>
      <c r="M7" s="9526">
        <v>2000</v>
      </c>
      <c r="N7" s="9526">
        <v>4500</v>
      </c>
      <c r="O7" s="9525" t="s">
        <v>11878</v>
      </c>
      <c r="P7" s="9526">
        <v>0</v>
      </c>
      <c r="Q7" s="9526">
        <v>0</v>
      </c>
      <c r="R7" s="9526">
        <v>10589</v>
      </c>
      <c r="S7" s="9526">
        <v>10574</v>
      </c>
      <c r="T7" s="9526">
        <v>7678</v>
      </c>
      <c r="U7" s="9526">
        <v>7663</v>
      </c>
      <c r="V7" s="9526">
        <v>61</v>
      </c>
      <c r="W7" s="9526">
        <v>45</v>
      </c>
      <c r="X7" s="9526">
        <v>54</v>
      </c>
      <c r="Y7" s="9526">
        <v>54</v>
      </c>
      <c r="Z7" s="9526">
        <v>0</v>
      </c>
      <c r="AA7" s="9526">
        <v>0</v>
      </c>
      <c r="AB7" s="9531">
        <f t="shared" si="15"/>
      </c>
      <c r="AC7" s="9545">
        <f t="shared" si="12"/>
      </c>
      <c r="AD7" s="9533">
        <f t="shared" si="7"/>
      </c>
      <c r="AE7" s="9546">
        <f t="shared" si="20"/>
      </c>
      <c r="AF7" s="9535">
        <f>VLOOKUP(C7,'Data Products'!$A:$J,10,0)</f>
      </c>
      <c r="AG7" s="9536">
        <f t="shared" si="9"/>
      </c>
      <c r="AH7" s="9537">
        <f t="shared" si="0"/>
      </c>
      <c r="AI7" s="9538"/>
      <c r="AJ7" s="9539"/>
      <c r="AK7" s="9539"/>
      <c r="AL7" s="9538"/>
      <c r="AM7" s="9539"/>
      <c r="AN7" s="9539"/>
    </row>
    <row customHeight="true" hidden="true" ht="18" r="8">
      <c r="A8" s="9525">
        <v>6</v>
      </c>
      <c r="B8" s="9525" t="s">
        <v>11876</v>
      </c>
      <c r="C8" s="9525" t="s">
        <v>11880</v>
      </c>
      <c r="D8" s="9526">
        <v>0</v>
      </c>
      <c r="E8" s="9526">
        <v>0</v>
      </c>
      <c r="F8" s="9526"/>
      <c r="G8" s="9543">
        <f>VLOOKUP(C8,'Data Products'!$A:$B,2,0)</f>
      </c>
      <c r="H8" s="9544">
        <f t="shared" si="4"/>
      </c>
      <c r="I8" s="9529"/>
      <c r="J8" s="9530">
        <f t="shared" si="18"/>
      </c>
      <c r="K8" s="9526">
        <v>0</v>
      </c>
      <c r="L8" s="9526">
        <v>0</v>
      </c>
      <c r="M8" s="9526">
        <v>0</v>
      </c>
      <c r="N8" s="9526">
        <v>0</v>
      </c>
      <c r="O8" s="9525" t="s">
        <v>11875</v>
      </c>
      <c r="P8" s="9526">
        <v>0</v>
      </c>
      <c r="Q8" s="9526">
        <v>0</v>
      </c>
      <c r="R8" s="9526">
        <v>0</v>
      </c>
      <c r="S8" s="9526">
        <v>0</v>
      </c>
      <c r="T8" s="9526">
        <v>0</v>
      </c>
      <c r="U8" s="9526">
        <v>0</v>
      </c>
      <c r="V8" s="9526">
        <v>0</v>
      </c>
      <c r="W8" s="9526">
        <v>0</v>
      </c>
      <c r="X8" s="9526">
        <v>0</v>
      </c>
      <c r="Y8" s="9526">
        <v>0</v>
      </c>
      <c r="Z8" s="9526">
        <v>0</v>
      </c>
      <c r="AA8" s="9526">
        <v>0</v>
      </c>
      <c r="AB8" s="9531">
        <f t="shared" si="15"/>
      </c>
      <c r="AC8" s="9541">
        <f t="shared" si="12"/>
      </c>
      <c r="AD8" s="9533">
        <f t="shared" si="7"/>
      </c>
      <c r="AE8" s="9542">
        <f t="shared" si="20"/>
      </c>
      <c r="AF8" s="9535">
        <f>VLOOKUP(C8,'Data Products'!$A:$J,10,0)</f>
      </c>
      <c r="AG8" s="9536">
        <f t="shared" si="9"/>
      </c>
      <c r="AH8" s="9537">
        <f t="shared" si="0"/>
      </c>
      <c r="AI8" s="9538"/>
      <c r="AJ8" s="9539"/>
      <c r="AK8" s="9539"/>
      <c r="AL8" s="9538"/>
      <c r="AM8" s="9539"/>
      <c r="AN8" s="9539"/>
    </row>
    <row customHeight="true" hidden="true" ht="18" r="9">
      <c r="A9" s="9525">
        <v>7</v>
      </c>
      <c r="B9" s="9525" t="s">
        <v>11876</v>
      </c>
      <c r="C9" s="9525" t="s">
        <v>11881</v>
      </c>
      <c r="D9" s="9526">
        <v>0</v>
      </c>
      <c r="E9" s="9526">
        <v>0</v>
      </c>
      <c r="F9" s="9526"/>
      <c r="G9" s="9543">
        <f>VLOOKUP(C9,'Data Products'!$A:$B,2,0)</f>
      </c>
      <c r="H9" s="9544">
        <f t="shared" si="4"/>
      </c>
      <c r="I9" s="9529"/>
      <c r="J9" s="9530">
        <f t="shared" si="18"/>
      </c>
      <c r="K9" s="9526">
        <v>0</v>
      </c>
      <c r="L9" s="9526">
        <v>0</v>
      </c>
      <c r="M9" s="9526">
        <v>0</v>
      </c>
      <c r="N9" s="9526">
        <v>0</v>
      </c>
      <c r="O9" s="9525" t="s">
        <v>11875</v>
      </c>
      <c r="P9" s="9526">
        <v>0</v>
      </c>
      <c r="Q9" s="9526">
        <v>0</v>
      </c>
      <c r="R9" s="9526">
        <v>0</v>
      </c>
      <c r="S9" s="9526">
        <v>0</v>
      </c>
      <c r="T9" s="9526">
        <v>0</v>
      </c>
      <c r="U9" s="9526">
        <v>0</v>
      </c>
      <c r="V9" s="9526">
        <v>0</v>
      </c>
      <c r="W9" s="9526">
        <v>0</v>
      </c>
      <c r="X9" s="9526">
        <v>0</v>
      </c>
      <c r="Y9" s="9526">
        <v>0</v>
      </c>
      <c r="Z9" s="9526">
        <v>0</v>
      </c>
      <c r="AA9" s="9526">
        <v>0</v>
      </c>
      <c r="AB9" s="9531">
        <f t="shared" si="15"/>
      </c>
      <c r="AC9" s="9541">
        <f t="shared" si="12"/>
      </c>
      <c r="AD9" s="9533">
        <f t="shared" si="7"/>
      </c>
      <c r="AE9" s="9542">
        <f t="shared" si="20"/>
      </c>
      <c r="AF9" s="9535">
        <f>VLOOKUP(C9,'Data Products'!$A:$J,10,0)</f>
      </c>
      <c r="AG9" s="9536">
        <f t="shared" si="9"/>
      </c>
      <c r="AH9" s="9537">
        <f t="shared" si="0"/>
      </c>
      <c r="AI9" s="9538"/>
      <c r="AJ9" s="9539"/>
      <c r="AK9" s="9539"/>
      <c r="AL9" s="9538"/>
      <c r="AM9" s="9539"/>
      <c r="AN9" s="9539"/>
    </row>
    <row customHeight="true" hidden="true" ht="18" r="10">
      <c r="A10" s="9525">
        <v>8</v>
      </c>
      <c r="B10" s="9525" t="s">
        <v>11876</v>
      </c>
      <c r="C10" s="9525" t="s">
        <v>11882</v>
      </c>
      <c r="D10" s="9526">
        <v>0</v>
      </c>
      <c r="E10" s="9526">
        <v>0</v>
      </c>
      <c r="F10" s="9526"/>
      <c r="G10" s="9543">
        <f>VLOOKUP(C10,'Data Products'!$A:$B,2,0)</f>
      </c>
      <c r="H10" s="9544">
        <f t="shared" si="4"/>
      </c>
      <c r="I10" s="9529"/>
      <c r="J10" s="9530">
        <f t="shared" si="18"/>
      </c>
      <c r="K10" s="9526">
        <v>0</v>
      </c>
      <c r="L10" s="9526">
        <v>0</v>
      </c>
      <c r="M10" s="9526">
        <v>0</v>
      </c>
      <c r="N10" s="9526">
        <v>0</v>
      </c>
      <c r="O10" s="9525" t="s">
        <v>11875</v>
      </c>
      <c r="P10" s="9526">
        <v>0</v>
      </c>
      <c r="Q10" s="9526">
        <v>0</v>
      </c>
      <c r="R10" s="9526">
        <v>0</v>
      </c>
      <c r="S10" s="9526">
        <v>0</v>
      </c>
      <c r="T10" s="9526">
        <v>0</v>
      </c>
      <c r="U10" s="9526">
        <v>0</v>
      </c>
      <c r="V10" s="9526">
        <v>0</v>
      </c>
      <c r="W10" s="9526">
        <v>0</v>
      </c>
      <c r="X10" s="9526">
        <v>0</v>
      </c>
      <c r="Y10" s="9526">
        <v>0</v>
      </c>
      <c r="Z10" s="9526">
        <v>0</v>
      </c>
      <c r="AA10" s="9526">
        <v>0</v>
      </c>
      <c r="AB10" s="9531">
        <f t="shared" si="15"/>
      </c>
      <c r="AC10" s="9541">
        <f t="shared" si="12"/>
      </c>
      <c r="AD10" s="9533">
        <f t="shared" si="7"/>
      </c>
      <c r="AE10" s="9542">
        <f t="shared" si="20"/>
      </c>
      <c r="AF10" s="9535">
        <f>VLOOKUP(C10,'Data Products'!$A:$J,10,0)</f>
      </c>
      <c r="AG10" s="9536">
        <f t="shared" si="9"/>
      </c>
      <c r="AH10" s="9537">
        <f t="shared" si="0"/>
      </c>
      <c r="AI10" s="9538"/>
      <c r="AJ10" s="9539"/>
      <c r="AK10" s="9539"/>
      <c r="AL10" s="9538"/>
      <c r="AM10" s="9539"/>
      <c r="AN10" s="9539"/>
    </row>
    <row customHeight="true" hidden="true" ht="18" r="11">
      <c r="A11" s="9525">
        <v>9</v>
      </c>
      <c r="B11" s="9525" t="s">
        <v>11876</v>
      </c>
      <c r="C11" s="9525" t="s">
        <v>11883</v>
      </c>
      <c r="D11" s="9526">
        <v>0</v>
      </c>
      <c r="E11" s="9526">
        <v>0</v>
      </c>
      <c r="F11" s="9526"/>
      <c r="G11" s="9543">
        <f>VLOOKUP(C11,'Data Products'!$A:$B,2,0)</f>
      </c>
      <c r="H11" s="9544">
        <f t="shared" si="4"/>
      </c>
      <c r="I11" s="9529"/>
      <c r="J11" s="9530">
        <f t="shared" si="18"/>
      </c>
      <c r="K11" s="9526">
        <v>0</v>
      </c>
      <c r="L11" s="9526">
        <v>0</v>
      </c>
      <c r="M11" s="9526">
        <v>0</v>
      </c>
      <c r="N11" s="9526">
        <v>0</v>
      </c>
      <c r="O11" s="9525" t="s">
        <v>11875</v>
      </c>
      <c r="P11" s="9526">
        <v>0</v>
      </c>
      <c r="Q11" s="9526">
        <v>0</v>
      </c>
      <c r="R11" s="9526">
        <v>0</v>
      </c>
      <c r="S11" s="9526">
        <v>0</v>
      </c>
      <c r="T11" s="9526">
        <v>0</v>
      </c>
      <c r="U11" s="9526">
        <v>0</v>
      </c>
      <c r="V11" s="9526">
        <v>0</v>
      </c>
      <c r="W11" s="9526">
        <v>0</v>
      </c>
      <c r="X11" s="9526">
        <v>0</v>
      </c>
      <c r="Y11" s="9526">
        <v>0</v>
      </c>
      <c r="Z11" s="9526">
        <v>0</v>
      </c>
      <c r="AA11" s="9526">
        <v>0</v>
      </c>
      <c r="AB11" s="9531">
        <f t="shared" si="15"/>
      </c>
      <c r="AC11" s="9541">
        <f t="shared" si="12"/>
      </c>
      <c r="AD11" s="9533">
        <f t="shared" si="7"/>
      </c>
      <c r="AE11" s="9542">
        <f t="shared" si="20"/>
      </c>
      <c r="AF11" s="9535">
        <f>VLOOKUP(C11,'Data Products'!$A:$J,10,0)</f>
      </c>
      <c r="AG11" s="9536">
        <f t="shared" si="9"/>
      </c>
      <c r="AH11" s="9537">
        <f t="shared" si="0"/>
      </c>
      <c r="AI11" s="9538"/>
      <c r="AJ11" s="9539"/>
      <c r="AK11" s="9539"/>
      <c r="AL11" s="9538"/>
      <c r="AM11" s="9539"/>
      <c r="AN11" s="9539"/>
    </row>
    <row customHeight="true" hidden="true" ht="18" r="12">
      <c r="A12" s="9525">
        <v>10</v>
      </c>
      <c r="B12" s="9525" t="s">
        <v>11876</v>
      </c>
      <c r="C12" s="9525" t="s">
        <v>11884</v>
      </c>
      <c r="D12" s="9526">
        <v>0</v>
      </c>
      <c r="E12" s="9526">
        <v>0</v>
      </c>
      <c r="F12" s="9526" t="s">
        <v>11885</v>
      </c>
      <c r="G12" s="9527">
        <f>VLOOKUP(C12,'Data Products'!$A:$B,2,0)</f>
      </c>
      <c r="H12" s="9528">
        <f t="shared" si="4"/>
      </c>
      <c r="I12" s="9529">
        <v>45532</v>
      </c>
      <c r="J12" s="9530">
        <f t="shared" si="18"/>
      </c>
      <c r="K12" s="9526">
        <v>0</v>
      </c>
      <c r="L12" s="9526">
        <v>0</v>
      </c>
      <c r="M12" s="9526">
        <v>300</v>
      </c>
      <c r="N12" s="9526">
        <v>500</v>
      </c>
      <c r="O12" s="9525" t="s">
        <v>11886</v>
      </c>
      <c r="P12" s="9526">
        <v>0</v>
      </c>
      <c r="Q12" s="9526">
        <v>0</v>
      </c>
      <c r="R12" s="9526">
        <v>0</v>
      </c>
      <c r="S12" s="9526">
        <v>0</v>
      </c>
      <c r="T12" s="9526">
        <v>0</v>
      </c>
      <c r="U12" s="9526">
        <v>0</v>
      </c>
      <c r="V12" s="9526">
        <v>0</v>
      </c>
      <c r="W12" s="9526">
        <v>0</v>
      </c>
      <c r="X12" s="9526">
        <v>0</v>
      </c>
      <c r="Y12" s="9526">
        <v>0</v>
      </c>
      <c r="Z12" s="9526">
        <v>0</v>
      </c>
      <c r="AA12" s="9526">
        <v>0</v>
      </c>
      <c r="AB12" s="9531">
        <f t="shared" si="15"/>
      </c>
      <c r="AC12" s="9541">
        <f t="shared" si="12"/>
      </c>
      <c r="AD12" s="9533">
        <f t="shared" si="7"/>
      </c>
      <c r="AE12" s="9542">
        <f t="shared" si="20"/>
      </c>
      <c r="AF12" s="9535">
        <f>VLOOKUP(C12,'Data Products'!$A:$J,10,0)</f>
      </c>
      <c r="AG12" s="9536">
        <f t="shared" si="9"/>
      </c>
      <c r="AH12" s="9537">
        <f t="shared" si="0"/>
      </c>
      <c r="AI12" s="9547"/>
      <c r="AJ12" s="9539"/>
      <c r="AK12" s="9539"/>
      <c r="AL12" s="9538"/>
      <c r="AM12" s="9539"/>
      <c r="AN12" s="9539"/>
    </row>
    <row r="13">
      <c r="A13" s="9525">
        <v>11</v>
      </c>
      <c r="B13" s="9525" t="s">
        <v>11873</v>
      </c>
      <c r="C13" s="9525" t="s">
        <v>11887</v>
      </c>
      <c r="D13" s="9526">
        <v>14</v>
      </c>
      <c r="E13" s="9526">
        <v>14</v>
      </c>
      <c r="F13" s="9526"/>
      <c r="G13" s="9527">
        <f>VLOOKUP(C13,'Data Products'!$A:$B,2,0)</f>
      </c>
      <c r="H13" s="9528">
        <f t="shared" si="4"/>
      </c>
      <c r="I13" s="9529">
        <v>45504</v>
      </c>
      <c r="J13" s="9530">
        <f t="shared" si="18"/>
      </c>
      <c r="K13" s="9526">
        <v>0</v>
      </c>
      <c r="L13" s="9526">
        <v>1</v>
      </c>
      <c r="M13" s="9526">
        <v>0</v>
      </c>
      <c r="N13" s="9526">
        <v>0</v>
      </c>
      <c r="O13" s="9525" t="s">
        <v>11886</v>
      </c>
      <c r="P13" s="9526">
        <v>0</v>
      </c>
      <c r="Q13" s="9526">
        <v>0</v>
      </c>
      <c r="R13" s="9526">
        <v>0</v>
      </c>
      <c r="S13" s="9526">
        <v>0</v>
      </c>
      <c r="T13" s="9526">
        <v>14</v>
      </c>
      <c r="U13" s="9526">
        <v>14</v>
      </c>
      <c r="V13" s="9526">
        <v>0</v>
      </c>
      <c r="W13" s="9526">
        <v>0</v>
      </c>
      <c r="X13" s="9526">
        <v>0</v>
      </c>
      <c r="Y13" s="9526">
        <v>0</v>
      </c>
      <c r="Z13" s="9526">
        <v>0</v>
      </c>
      <c r="AA13" s="9526">
        <v>0</v>
      </c>
      <c r="AB13" s="9531">
        <f t="shared" si="15"/>
      </c>
      <c r="AC13" s="9532">
        <f t="shared" si="12"/>
      </c>
      <c r="AD13" s="9533">
        <f t="shared" si="7"/>
      </c>
      <c r="AE13" s="9534">
        <f t="shared" si="20"/>
      </c>
      <c r="AF13" s="9535">
        <f>VLOOKUP(C13,'Data Products'!$A:$J,10,0)</f>
      </c>
      <c r="AG13" s="9536">
        <f t="shared" si="9"/>
      </c>
      <c r="AH13" s="9537">
        <f t="shared" si="0"/>
      </c>
      <c r="AI13" s="9547" t="s">
        <v>11888</v>
      </c>
      <c r="AJ13" s="9539"/>
      <c r="AK13" s="9539"/>
      <c r="AL13" s="9548"/>
      <c r="AM13" s="9539"/>
      <c r="AN13" s="9539"/>
    </row>
    <row customHeight="true" hidden="true" ht="18" r="14">
      <c r="A14" s="9525">
        <v>12</v>
      </c>
      <c r="B14" s="9525" t="s">
        <v>11876</v>
      </c>
      <c r="C14" s="9525" t="s">
        <v>11889</v>
      </c>
      <c r="D14" s="9526">
        <v>0</v>
      </c>
      <c r="E14" s="9526">
        <v>0</v>
      </c>
      <c r="F14" s="9526"/>
      <c r="G14" s="9543">
        <f>VLOOKUP(C14,'Data Products'!$A:$B,2,0)</f>
      </c>
      <c r="H14" s="9544">
        <f t="shared" si="4"/>
      </c>
      <c r="I14" s="9529">
        <v>45504</v>
      </c>
      <c r="J14" s="9530">
        <f t="shared" si="18"/>
      </c>
      <c r="K14" s="9526">
        <v>0</v>
      </c>
      <c r="L14" s="9526">
        <v>0</v>
      </c>
      <c r="M14" s="9540">
        <v>300</v>
      </c>
      <c r="N14" s="9540">
        <v>500</v>
      </c>
      <c r="O14" s="9525" t="s">
        <v>11886</v>
      </c>
      <c r="P14" s="9526">
        <v>0</v>
      </c>
      <c r="Q14" s="9526">
        <v>0</v>
      </c>
      <c r="R14" s="9526">
        <v>0</v>
      </c>
      <c r="S14" s="9526">
        <v>0</v>
      </c>
      <c r="T14" s="9526">
        <v>0</v>
      </c>
      <c r="U14" s="9526">
        <v>0</v>
      </c>
      <c r="V14" s="9526">
        <v>0</v>
      </c>
      <c r="W14" s="9526">
        <v>0</v>
      </c>
      <c r="X14" s="9526">
        <v>0</v>
      </c>
      <c r="Y14" s="9526">
        <v>0</v>
      </c>
      <c r="Z14" s="9526">
        <v>0</v>
      </c>
      <c r="AA14" s="9526">
        <v>0</v>
      </c>
      <c r="AB14" s="9531">
        <f t="shared" si="15"/>
      </c>
      <c r="AC14" s="9541">
        <f t="shared" si="12"/>
      </c>
      <c r="AD14" s="9533">
        <f t="shared" si="7"/>
      </c>
      <c r="AE14" s="9542">
        <f t="shared" si="20"/>
      </c>
      <c r="AF14" s="9535">
        <f>VLOOKUP(C14,'Data Products'!$A:$J,10,0)</f>
      </c>
      <c r="AG14" s="9536">
        <f t="shared" si="9"/>
      </c>
      <c r="AH14" s="9537">
        <f t="shared" si="0"/>
      </c>
      <c r="AI14" s="9547"/>
      <c r="AJ14" s="9538"/>
      <c r="AK14" s="9539"/>
      <c r="AL14" s="9548"/>
      <c r="AM14" s="9539"/>
      <c r="AN14" s="9539"/>
    </row>
    <row customHeight="true" hidden="true" ht="18" r="15">
      <c r="A15" s="9525">
        <v>13</v>
      </c>
      <c r="B15" s="9525" t="s">
        <v>11876</v>
      </c>
      <c r="C15" s="9525" t="s">
        <v>11890</v>
      </c>
      <c r="D15" s="9526">
        <v>0</v>
      </c>
      <c r="E15" s="9526">
        <v>0</v>
      </c>
      <c r="F15" s="9526"/>
      <c r="G15" s="9543">
        <f>VLOOKUP(C15,'Data Products'!$A:$B,2,0)</f>
      </c>
      <c r="H15" s="9544">
        <f t="shared" si="4"/>
      </c>
      <c r="I15" s="9529">
        <v>45648</v>
      </c>
      <c r="J15" s="9530">
        <f t="shared" si="18"/>
      </c>
      <c r="K15" s="9526">
        <v>0</v>
      </c>
      <c r="L15" s="9526">
        <v>0</v>
      </c>
      <c r="M15" s="9540">
        <v>0</v>
      </c>
      <c r="N15" s="9540">
        <v>0</v>
      </c>
      <c r="O15" s="9525" t="s">
        <v>11886</v>
      </c>
      <c r="P15" s="9526">
        <v>0</v>
      </c>
      <c r="Q15" s="9526">
        <v>0</v>
      </c>
      <c r="R15" s="9526">
        <v>0</v>
      </c>
      <c r="S15" s="9526">
        <v>0</v>
      </c>
      <c r="T15" s="9526">
        <v>0</v>
      </c>
      <c r="U15" s="9526">
        <v>0</v>
      </c>
      <c r="V15" s="9526">
        <v>0</v>
      </c>
      <c r="W15" s="9526">
        <v>0</v>
      </c>
      <c r="X15" s="9526">
        <v>0</v>
      </c>
      <c r="Y15" s="9526">
        <v>0</v>
      </c>
      <c r="Z15" s="9526">
        <v>0</v>
      </c>
      <c r="AA15" s="9526">
        <v>0</v>
      </c>
      <c r="AB15" s="9531">
        <f t="shared" si="15"/>
      </c>
      <c r="AC15" s="9541">
        <f t="shared" si="12"/>
      </c>
      <c r="AD15" s="9533">
        <f t="shared" si="7"/>
      </c>
      <c r="AE15" s="9542">
        <f t="shared" si="20"/>
      </c>
      <c r="AF15" s="9535">
        <f>VLOOKUP(C15,'Data Products'!$A:$J,10,0)</f>
      </c>
      <c r="AG15" s="9536">
        <f t="shared" si="9"/>
      </c>
      <c r="AH15" s="9537">
        <f t="shared" si="0"/>
      </c>
      <c r="AI15" s="9547"/>
      <c r="AJ15" s="9538"/>
      <c r="AK15" s="9539"/>
      <c r="AL15" s="9548"/>
      <c r="AM15" s="9539"/>
      <c r="AN15" s="9539"/>
    </row>
    <row customHeight="true" hidden="true" ht="18" r="16">
      <c r="A16" s="9525">
        <v>14</v>
      </c>
      <c r="B16" s="9525" t="s">
        <v>11876</v>
      </c>
      <c r="C16" s="9525" t="s">
        <v>11891</v>
      </c>
      <c r="D16" s="9526">
        <v>0</v>
      </c>
      <c r="E16" s="9526">
        <v>0</v>
      </c>
      <c r="F16" s="9526"/>
      <c r="G16" s="9543">
        <f>VLOOKUP(C16,'Data Products'!$A:$B,2,0)</f>
      </c>
      <c r="H16" s="9544">
        <f t="shared" si="4"/>
      </c>
      <c r="I16" s="9529">
        <v>45504</v>
      </c>
      <c r="J16" s="9530">
        <f t="shared" si="18"/>
      </c>
      <c r="K16" s="9526">
        <v>0</v>
      </c>
      <c r="L16" s="9526">
        <v>0</v>
      </c>
      <c r="M16" s="9526">
        <v>0</v>
      </c>
      <c r="N16" s="9526">
        <v>0</v>
      </c>
      <c r="O16" s="9525" t="s">
        <v>11886</v>
      </c>
      <c r="P16" s="9526">
        <v>0</v>
      </c>
      <c r="Q16" s="9526">
        <v>0</v>
      </c>
      <c r="R16" s="9526">
        <v>0</v>
      </c>
      <c r="S16" s="9526">
        <v>0</v>
      </c>
      <c r="T16" s="9526">
        <v>0</v>
      </c>
      <c r="U16" s="9526">
        <v>0</v>
      </c>
      <c r="V16" s="9526">
        <v>0</v>
      </c>
      <c r="W16" s="9526">
        <v>0</v>
      </c>
      <c r="X16" s="9526">
        <v>0</v>
      </c>
      <c r="Y16" s="9526">
        <v>0</v>
      </c>
      <c r="Z16" s="9526">
        <v>0</v>
      </c>
      <c r="AA16" s="9526">
        <v>0</v>
      </c>
      <c r="AB16" s="9531">
        <f t="shared" si="15"/>
      </c>
      <c r="AC16" s="9541">
        <f t="shared" si="12"/>
      </c>
      <c r="AD16" s="9533">
        <f t="shared" si="7"/>
      </c>
      <c r="AE16" s="9542">
        <f t="shared" si="20"/>
      </c>
      <c r="AF16" s="9535">
        <f>VLOOKUP(C16,'Data Products'!$A:$J,10,0)</f>
      </c>
      <c r="AG16" s="9536">
        <f t="shared" si="9"/>
      </c>
      <c r="AH16" s="9537">
        <f t="shared" si="0"/>
      </c>
      <c r="AI16" s="9547"/>
      <c r="AJ16" s="9538"/>
      <c r="AK16" s="9539"/>
      <c r="AL16" s="9538"/>
      <c r="AM16" s="9539"/>
      <c r="AN16" s="9539"/>
    </row>
    <row customHeight="true" hidden="true" ht="18" r="17">
      <c r="A17" s="9525">
        <v>15</v>
      </c>
      <c r="B17" s="9525" t="s">
        <v>11876</v>
      </c>
      <c r="C17" s="9525" t="s">
        <v>11892</v>
      </c>
      <c r="D17" s="9526">
        <v>0</v>
      </c>
      <c r="E17" s="9526">
        <v>0</v>
      </c>
      <c r="F17" s="9526"/>
      <c r="G17" s="9527">
        <f>VLOOKUP(C17,'Data Products'!$A:$B,2,0)</f>
      </c>
      <c r="H17" s="9528">
        <f t="shared" si="4"/>
      </c>
      <c r="I17" s="9529">
        <v>45653</v>
      </c>
      <c r="J17" s="9530">
        <f t="shared" si="18"/>
      </c>
      <c r="K17" s="9526">
        <v>0</v>
      </c>
      <c r="L17" s="9526">
        <v>0</v>
      </c>
      <c r="M17" s="9526">
        <v>1000</v>
      </c>
      <c r="N17" s="9526">
        <v>1500</v>
      </c>
      <c r="O17" s="9525" t="s">
        <v>11886</v>
      </c>
      <c r="P17" s="9526">
        <v>0</v>
      </c>
      <c r="Q17" s="9526">
        <v>0</v>
      </c>
      <c r="R17" s="9526">
        <v>0</v>
      </c>
      <c r="S17" s="9526">
        <v>0</v>
      </c>
      <c r="T17" s="9526">
        <v>0</v>
      </c>
      <c r="U17" s="9526">
        <v>0</v>
      </c>
      <c r="V17" s="9526">
        <v>0</v>
      </c>
      <c r="W17" s="9526">
        <v>0</v>
      </c>
      <c r="X17" s="9526">
        <v>0</v>
      </c>
      <c r="Y17" s="9526">
        <v>0</v>
      </c>
      <c r="Z17" s="9526">
        <v>0</v>
      </c>
      <c r="AA17" s="9526">
        <v>0</v>
      </c>
      <c r="AB17" s="9531">
        <f t="shared" si="15"/>
      </c>
      <c r="AC17" s="9541">
        <f t="shared" si="12"/>
      </c>
      <c r="AD17" s="9533">
        <f t="shared" si="7"/>
      </c>
      <c r="AE17" s="9542">
        <f t="shared" si="20"/>
      </c>
      <c r="AF17" s="9535">
        <f>VLOOKUP(C17,'Data Products'!$A:$J,10,0)</f>
      </c>
      <c r="AG17" s="9536">
        <f t="shared" si="9"/>
      </c>
      <c r="AH17" s="9537">
        <f t="shared" si="0"/>
      </c>
      <c r="AI17" s="9547"/>
      <c r="AJ17" s="9539"/>
      <c r="AK17" s="9539"/>
      <c r="AL17" s="9538"/>
      <c r="AM17" s="9539"/>
      <c r="AN17" s="9539"/>
    </row>
    <row r="18">
      <c r="A18" s="9525">
        <v>16</v>
      </c>
      <c r="B18" s="9525" t="s">
        <v>11873</v>
      </c>
      <c r="C18" s="9525" t="s">
        <v>11893</v>
      </c>
      <c r="D18" s="9526">
        <v>2743</v>
      </c>
      <c r="E18" s="9526">
        <v>2743</v>
      </c>
      <c r="F18" s="9526"/>
      <c r="G18" s="9527">
        <f>VLOOKUP(C18,'Data Products'!$A:$B,2,0)</f>
      </c>
      <c r="H18" s="9528">
        <f t="shared" si="4"/>
      </c>
      <c r="I18" s="9529">
        <v>45737</v>
      </c>
      <c r="J18" s="9530">
        <f t="shared" si="18"/>
      </c>
      <c r="K18" s="9526">
        <v>4</v>
      </c>
      <c r="L18" s="9526">
        <v>4</v>
      </c>
      <c r="M18" s="9526">
        <v>0</v>
      </c>
      <c r="N18" s="9526">
        <v>0</v>
      </c>
      <c r="O18" s="9525" t="s">
        <v>11886</v>
      </c>
      <c r="P18" s="9526">
        <v>1400</v>
      </c>
      <c r="Q18" s="9526">
        <v>1400</v>
      </c>
      <c r="R18" s="9526">
        <v>219</v>
      </c>
      <c r="S18" s="9526">
        <v>219</v>
      </c>
      <c r="T18" s="9526">
        <v>1114</v>
      </c>
      <c r="U18" s="9526">
        <v>1114</v>
      </c>
      <c r="V18" s="9526">
        <v>0</v>
      </c>
      <c r="W18" s="9526">
        <v>0</v>
      </c>
      <c r="X18" s="9526">
        <v>10</v>
      </c>
      <c r="Y18" s="9526">
        <v>10</v>
      </c>
      <c r="Z18" s="9526">
        <v>0</v>
      </c>
      <c r="AA18" s="9526">
        <v>0</v>
      </c>
      <c r="AB18" s="9531">
        <f t="shared" si="15"/>
      </c>
      <c r="AC18" s="9532">
        <f t="shared" si="12"/>
      </c>
      <c r="AD18" s="9533">
        <f t="shared" si="7"/>
      </c>
      <c r="AE18" s="9534">
        <f t="shared" si="20"/>
      </c>
      <c r="AF18" s="9535">
        <f>VLOOKUP(C18,'Data Products'!$A:$J,10,0)</f>
      </c>
      <c r="AG18" s="9536">
        <f t="shared" si="9"/>
      </c>
      <c r="AH18" s="9537">
        <f t="shared" si="0"/>
      </c>
      <c r="AI18" s="9547" t="s">
        <v>11888</v>
      </c>
      <c r="AJ18" s="9539"/>
      <c r="AK18" s="9539"/>
      <c r="AL18" s="9538"/>
      <c r="AM18" s="9539"/>
      <c r="AN18" s="9539"/>
    </row>
    <row r="19">
      <c r="A19" s="9525">
        <v>17</v>
      </c>
      <c r="B19" s="9525" t="s">
        <v>11873</v>
      </c>
      <c r="C19" s="9525" t="s">
        <v>11894</v>
      </c>
      <c r="D19" s="9526">
        <v>1227</v>
      </c>
      <c r="E19" s="9526">
        <v>1227</v>
      </c>
      <c r="F19" s="9526"/>
      <c r="G19" s="9527">
        <f>VLOOKUP(C19,'Data Products'!$A:$B,2,0)</f>
      </c>
      <c r="H19" s="9528">
        <f t="shared" si="4"/>
      </c>
      <c r="I19" s="9529">
        <v>45653</v>
      </c>
      <c r="J19" s="9530">
        <f t="shared" si="18"/>
      </c>
      <c r="K19" s="9526">
        <v>12</v>
      </c>
      <c r="L19" s="9526">
        <v>520</v>
      </c>
      <c r="M19" s="9526">
        <v>0</v>
      </c>
      <c r="N19" s="9526">
        <v>0</v>
      </c>
      <c r="O19" s="9525" t="s">
        <v>11886</v>
      </c>
      <c r="P19" s="9526">
        <v>250</v>
      </c>
      <c r="Q19" s="9526">
        <v>250</v>
      </c>
      <c r="R19" s="9526">
        <v>105</v>
      </c>
      <c r="S19" s="9526">
        <v>105</v>
      </c>
      <c r="T19" s="9526">
        <v>854</v>
      </c>
      <c r="U19" s="9526">
        <v>854</v>
      </c>
      <c r="V19" s="9526">
        <v>0</v>
      </c>
      <c r="W19" s="9526">
        <v>0</v>
      </c>
      <c r="X19" s="9526">
        <v>18</v>
      </c>
      <c r="Y19" s="9526">
        <v>18</v>
      </c>
      <c r="Z19" s="9526">
        <v>0</v>
      </c>
      <c r="AA19" s="9526">
        <v>0</v>
      </c>
      <c r="AB19" s="9531">
        <f t="shared" si="15"/>
      </c>
      <c r="AC19" s="9532">
        <f t="shared" si="12"/>
      </c>
      <c r="AD19" s="9533">
        <f t="shared" si="7"/>
      </c>
      <c r="AE19" s="9534">
        <f t="shared" si="20"/>
      </c>
      <c r="AF19" s="9535">
        <f>VLOOKUP(C19,'Data Products'!$A:$J,10,0)</f>
      </c>
      <c r="AG19" s="9536">
        <f t="shared" si="9"/>
      </c>
      <c r="AH19" s="9537">
        <f t="shared" si="0"/>
      </c>
      <c r="AI19" s="9547"/>
      <c r="AJ19" s="9539"/>
      <c r="AK19" s="9539"/>
      <c r="AL19" s="9538"/>
      <c r="AM19" s="9539"/>
      <c r="AN19" s="9539"/>
    </row>
    <row r="20">
      <c r="A20" s="9525">
        <v>18</v>
      </c>
      <c r="B20" s="9525" t="s">
        <v>11895</v>
      </c>
      <c r="C20" s="9525" t="s">
        <v>11896</v>
      </c>
      <c r="D20" s="9526">
        <v>16</v>
      </c>
      <c r="E20" s="9526">
        <v>16</v>
      </c>
      <c r="F20" s="9526"/>
      <c r="G20" s="9527">
        <f>VLOOKUP(C20,'Data Products'!$A:$B,2,0)</f>
      </c>
      <c r="H20" s="9528">
        <f t="shared" si="4"/>
      </c>
      <c r="I20" s="9529">
        <v>45653</v>
      </c>
      <c r="J20" s="9530">
        <f t="shared" si="18"/>
      </c>
      <c r="K20" s="9526">
        <v>1</v>
      </c>
      <c r="L20" s="9526">
        <v>4</v>
      </c>
      <c r="M20" s="9526">
        <v>0</v>
      </c>
      <c r="N20" s="9526">
        <v>0</v>
      </c>
      <c r="O20" s="9525" t="s">
        <v>11886</v>
      </c>
      <c r="P20" s="9526">
        <v>0</v>
      </c>
      <c r="Q20" s="9526">
        <v>0</v>
      </c>
      <c r="R20" s="9526">
        <v>7</v>
      </c>
      <c r="S20" s="9526">
        <v>7</v>
      </c>
      <c r="T20" s="9526">
        <v>3</v>
      </c>
      <c r="U20" s="9526">
        <v>3</v>
      </c>
      <c r="V20" s="9526">
        <v>0</v>
      </c>
      <c r="W20" s="9526">
        <v>0</v>
      </c>
      <c r="X20" s="9526">
        <v>6</v>
      </c>
      <c r="Y20" s="9526">
        <v>6</v>
      </c>
      <c r="Z20" s="9526">
        <v>0</v>
      </c>
      <c r="AA20" s="9526">
        <v>0</v>
      </c>
      <c r="AB20" s="9531">
        <f t="shared" si="15"/>
      </c>
      <c r="AC20" s="9545">
        <f t="shared" si="12"/>
      </c>
      <c r="AD20" s="9533">
        <f t="shared" si="7"/>
      </c>
      <c r="AE20" s="9546">
        <f t="shared" si="20"/>
      </c>
      <c r="AF20" s="9535">
        <f>VLOOKUP(C20,'Data Products'!$A:$J,10,0)</f>
      </c>
      <c r="AG20" s="9536">
        <f t="shared" si="9"/>
      </c>
      <c r="AH20" s="9537">
        <f t="shared" si="0"/>
      </c>
      <c r="AI20" s="9547" t="s">
        <v>11897</v>
      </c>
      <c r="AJ20" s="9539"/>
      <c r="AK20" s="9539"/>
      <c r="AL20" s="9538"/>
      <c r="AM20" s="9539"/>
      <c r="AN20" s="9539"/>
    </row>
    <row r="21">
      <c r="A21" s="9525">
        <v>19</v>
      </c>
      <c r="B21" s="9525" t="s">
        <v>11895</v>
      </c>
      <c r="C21" s="9525" t="s">
        <v>11898</v>
      </c>
      <c r="D21" s="9526">
        <v>7</v>
      </c>
      <c r="E21" s="9526">
        <v>7</v>
      </c>
      <c r="F21" s="9526"/>
      <c r="G21" s="9527">
        <f>VLOOKUP(C21,'Data Products'!$A:$B,2,0)</f>
      </c>
      <c r="H21" s="9528">
        <f t="shared" si="4"/>
      </c>
      <c r="I21" s="9529">
        <v>45847</v>
      </c>
      <c r="J21" s="9530">
        <f t="shared" si="18"/>
      </c>
      <c r="K21" s="9526">
        <v>0</v>
      </c>
      <c r="L21" s="9526">
        <v>0</v>
      </c>
      <c r="M21" s="9526">
        <v>0</v>
      </c>
      <c r="N21" s="9526">
        <v>0</v>
      </c>
      <c r="O21" s="9525" t="s">
        <v>11886</v>
      </c>
      <c r="P21" s="9526">
        <v>0</v>
      </c>
      <c r="Q21" s="9526">
        <v>0</v>
      </c>
      <c r="R21" s="9526">
        <v>0</v>
      </c>
      <c r="S21" s="9526">
        <v>0</v>
      </c>
      <c r="T21" s="9526">
        <v>0</v>
      </c>
      <c r="U21" s="9526">
        <v>0</v>
      </c>
      <c r="V21" s="9526">
        <v>0</v>
      </c>
      <c r="W21" s="9526">
        <v>0</v>
      </c>
      <c r="X21" s="9526">
        <v>7</v>
      </c>
      <c r="Y21" s="9526">
        <v>7</v>
      </c>
      <c r="Z21" s="9526">
        <v>0</v>
      </c>
      <c r="AA21" s="9526">
        <v>0</v>
      </c>
      <c r="AB21" s="9531">
        <f t="shared" si="15"/>
      </c>
      <c r="AC21" s="9541">
        <f t="shared" si="12"/>
      </c>
      <c r="AD21" s="9533">
        <f t="shared" si="7"/>
      </c>
      <c r="AE21" s="9542">
        <f t="shared" si="20"/>
      </c>
      <c r="AF21" s="9535">
        <f>VLOOKUP(C21,'Data Products'!$A:$J,10,0)</f>
      </c>
      <c r="AG21" s="9536">
        <f t="shared" si="9"/>
      </c>
      <c r="AH21" s="9537">
        <f t="shared" si="0"/>
      </c>
      <c r="AI21" s="9547" t="s">
        <v>11897</v>
      </c>
      <c r="AJ21" s="9539"/>
      <c r="AK21" s="9539"/>
      <c r="AL21" s="9538"/>
      <c r="AM21" s="9539"/>
      <c r="AN21" s="9539"/>
    </row>
    <row r="22">
      <c r="A22" s="9525">
        <v>20</v>
      </c>
      <c r="B22" s="9525" t="s">
        <v>11873</v>
      </c>
      <c r="C22" s="9525" t="s">
        <v>11899</v>
      </c>
      <c r="D22" s="9526">
        <v>342</v>
      </c>
      <c r="E22" s="9526">
        <v>342</v>
      </c>
      <c r="F22" s="9526"/>
      <c r="G22" s="9527">
        <f>VLOOKUP(C22,'Data Products'!$A:$B,2,0)</f>
      </c>
      <c r="H22" s="9528">
        <f t="shared" si="4"/>
      </c>
      <c r="I22" s="9529">
        <v>45847</v>
      </c>
      <c r="J22" s="9530">
        <f t="shared" si="18"/>
      </c>
      <c r="K22" s="9526">
        <v>62</v>
      </c>
      <c r="L22" s="9526">
        <v>66</v>
      </c>
      <c r="M22" s="9526">
        <v>0</v>
      </c>
      <c r="N22" s="9526">
        <v>0</v>
      </c>
      <c r="O22" s="9525" t="s">
        <v>11886</v>
      </c>
      <c r="P22" s="9526">
        <v>0</v>
      </c>
      <c r="Q22" s="9526">
        <v>0</v>
      </c>
      <c r="R22" s="9526">
        <v>113</v>
      </c>
      <c r="S22" s="9526">
        <v>113</v>
      </c>
      <c r="T22" s="9526">
        <v>224</v>
      </c>
      <c r="U22" s="9526">
        <v>224</v>
      </c>
      <c r="V22" s="9526">
        <v>0</v>
      </c>
      <c r="W22" s="9526">
        <v>0</v>
      </c>
      <c r="X22" s="9526">
        <v>5</v>
      </c>
      <c r="Y22" s="9526">
        <v>5</v>
      </c>
      <c r="Z22" s="9526">
        <v>0</v>
      </c>
      <c r="AA22" s="9526">
        <v>0</v>
      </c>
      <c r="AB22" s="9531">
        <f t="shared" si="15"/>
      </c>
      <c r="AC22" s="9532">
        <f t="shared" si="12"/>
      </c>
      <c r="AD22" s="9533">
        <f t="shared" si="7"/>
      </c>
      <c r="AE22" s="9534">
        <f t="shared" si="20"/>
      </c>
      <c r="AF22" s="9535">
        <f>VLOOKUP(C22,'Data Products'!$A:$J,10,0)</f>
      </c>
      <c r="AG22" s="9536">
        <f t="shared" si="9"/>
      </c>
      <c r="AH22" s="9537">
        <f t="shared" si="0"/>
      </c>
      <c r="AI22" s="9547"/>
      <c r="AJ22" s="9539"/>
      <c r="AK22" s="9539"/>
      <c r="AL22" s="9538"/>
      <c r="AM22" s="9539"/>
      <c r="AN22" s="9539"/>
    </row>
    <row customHeight="true" hidden="true" ht="18" r="23">
      <c r="A23" s="9525">
        <v>21</v>
      </c>
      <c r="B23" s="9525" t="s">
        <v>11876</v>
      </c>
      <c r="C23" s="9525" t="s">
        <v>11900</v>
      </c>
      <c r="D23" s="9526">
        <v>0</v>
      </c>
      <c r="E23" s="9526">
        <v>0</v>
      </c>
      <c r="F23" s="9526"/>
      <c r="G23" s="9543">
        <f>VLOOKUP(C23,'Data Products'!$A:$B,2,0)</f>
      </c>
      <c r="H23" s="9544">
        <f t="shared" si="4"/>
      </c>
      <c r="I23" s="9529">
        <v>45415</v>
      </c>
      <c r="J23" s="9530">
        <f t="shared" si="18"/>
      </c>
      <c r="K23" s="9526">
        <v>0</v>
      </c>
      <c r="L23" s="9526">
        <v>0</v>
      </c>
      <c r="M23" s="9526">
        <v>0</v>
      </c>
      <c r="N23" s="9526">
        <v>0</v>
      </c>
      <c r="O23" s="9525" t="s">
        <v>11886</v>
      </c>
      <c r="P23" s="9526">
        <v>0</v>
      </c>
      <c r="Q23" s="9526">
        <v>0</v>
      </c>
      <c r="R23" s="9526">
        <v>0</v>
      </c>
      <c r="S23" s="9526">
        <v>0</v>
      </c>
      <c r="T23" s="9526">
        <v>0</v>
      </c>
      <c r="U23" s="9526">
        <v>0</v>
      </c>
      <c r="V23" s="9526">
        <v>0</v>
      </c>
      <c r="W23" s="9526">
        <v>0</v>
      </c>
      <c r="X23" s="9526">
        <v>0</v>
      </c>
      <c r="Y23" s="9526">
        <v>0</v>
      </c>
      <c r="Z23" s="9526">
        <v>0</v>
      </c>
      <c r="AA23" s="9526">
        <v>0</v>
      </c>
      <c r="AB23" s="9531">
        <f t="shared" si="15"/>
      </c>
      <c r="AC23" s="9545">
        <f t="shared" si="12"/>
      </c>
      <c r="AD23" s="9533">
        <f t="shared" si="7"/>
      </c>
      <c r="AE23" s="9546">
        <f t="shared" si="20"/>
      </c>
      <c r="AF23" s="9535">
        <f>VLOOKUP(C23,'Data Products'!$A:$J,10,0)</f>
      </c>
      <c r="AG23" s="9536">
        <f t="shared" si="9"/>
      </c>
      <c r="AH23" s="9537">
        <f t="shared" si="0"/>
      </c>
      <c r="AI23" s="9538" t="s">
        <v>11901</v>
      </c>
      <c r="AJ23" s="9539"/>
      <c r="AK23" s="9539"/>
      <c r="AL23" s="9526"/>
      <c r="AM23" s="9539"/>
      <c r="AN23" s="9539"/>
    </row>
    <row customHeight="true" hidden="true" ht="18" r="24">
      <c r="A24" s="9525">
        <v>22</v>
      </c>
      <c r="B24" s="9525" t="s">
        <v>11902</v>
      </c>
      <c r="C24" s="9525" t="s">
        <v>11903</v>
      </c>
      <c r="D24" s="9526">
        <v>0</v>
      </c>
      <c r="E24" s="9526">
        <v>0</v>
      </c>
      <c r="F24" s="9526"/>
      <c r="G24" s="9543">
        <f>VLOOKUP(C24,'Data Products'!$A:$B,2,0)</f>
      </c>
      <c r="H24" s="9544">
        <f t="shared" si="4"/>
      </c>
      <c r="I24" s="9529">
        <v>45436</v>
      </c>
      <c r="J24" s="9530">
        <f t="shared" si="18"/>
      </c>
      <c r="K24" s="9526">
        <v>0</v>
      </c>
      <c r="L24" s="9526">
        <v>0</v>
      </c>
      <c r="M24" s="9526">
        <v>0</v>
      </c>
      <c r="N24" s="9526">
        <v>0</v>
      </c>
      <c r="O24" s="9525" t="s">
        <v>11886</v>
      </c>
      <c r="P24" s="9526">
        <v>0</v>
      </c>
      <c r="Q24" s="9526">
        <v>0</v>
      </c>
      <c r="R24" s="9526">
        <v>0</v>
      </c>
      <c r="S24" s="9526">
        <v>0</v>
      </c>
      <c r="T24" s="9526">
        <v>0</v>
      </c>
      <c r="U24" s="9526">
        <v>0</v>
      </c>
      <c r="V24" s="9526">
        <v>0</v>
      </c>
      <c r="W24" s="9526">
        <v>0</v>
      </c>
      <c r="X24" s="9526">
        <v>0</v>
      </c>
      <c r="Y24" s="9526">
        <v>0</v>
      </c>
      <c r="Z24" s="9526">
        <v>0</v>
      </c>
      <c r="AA24" s="9526">
        <v>0</v>
      </c>
      <c r="AB24" s="9531">
        <f t="shared" si="15"/>
      </c>
      <c r="AC24" s="9541">
        <f t="shared" si="12"/>
      </c>
      <c r="AD24" s="9533">
        <f t="shared" si="7"/>
      </c>
      <c r="AE24" s="9542">
        <f t="shared" si="20"/>
      </c>
      <c r="AF24" s="9535">
        <f>VLOOKUP(C24,'Data Products'!$A:$J,10,0)</f>
      </c>
      <c r="AG24" s="9536">
        <f t="shared" si="9"/>
      </c>
      <c r="AH24" s="9537">
        <f t="shared" si="0"/>
      </c>
      <c r="AI24" s="9538"/>
      <c r="AJ24" s="9539"/>
      <c r="AK24" s="9539"/>
      <c r="AL24" s="9538"/>
      <c r="AM24" s="9539"/>
      <c r="AN24" s="9539"/>
    </row>
    <row customHeight="true" hidden="true" ht="18" r="25">
      <c r="A25" s="9525">
        <v>23</v>
      </c>
      <c r="B25" s="9525" t="s">
        <v>11876</v>
      </c>
      <c r="C25" s="9525" t="s">
        <v>11904</v>
      </c>
      <c r="D25" s="9526">
        <v>0</v>
      </c>
      <c r="E25" s="9526">
        <v>0</v>
      </c>
      <c r="F25" s="9526"/>
      <c r="G25" s="9543">
        <f>VLOOKUP(C25,'Data Products'!$A:$B,2,0)</f>
      </c>
      <c r="H25" s="9544">
        <f t="shared" si="4"/>
      </c>
      <c r="I25" s="9529">
        <v>45649</v>
      </c>
      <c r="J25" s="9530">
        <f t="shared" si="18"/>
      </c>
      <c r="K25" s="9526">
        <v>0</v>
      </c>
      <c r="L25" s="9526">
        <v>0</v>
      </c>
      <c r="M25" s="9526">
        <v>1000</v>
      </c>
      <c r="N25" s="9526">
        <v>2000</v>
      </c>
      <c r="O25" s="9525" t="s">
        <v>11905</v>
      </c>
      <c r="P25" s="9526">
        <v>0</v>
      </c>
      <c r="Q25" s="9526">
        <v>0</v>
      </c>
      <c r="R25" s="9540">
        <v>0</v>
      </c>
      <c r="S25" s="9526">
        <v>0</v>
      </c>
      <c r="T25" s="9526">
        <v>0</v>
      </c>
      <c r="U25" s="9526">
        <v>0</v>
      </c>
      <c r="V25" s="9526">
        <v>0</v>
      </c>
      <c r="W25" s="9526">
        <v>0</v>
      </c>
      <c r="X25" s="9526">
        <v>0</v>
      </c>
      <c r="Y25" s="9526">
        <v>0</v>
      </c>
      <c r="Z25" s="9526">
        <v>0</v>
      </c>
      <c r="AA25" s="9526">
        <v>0</v>
      </c>
      <c r="AB25" s="9531">
        <f t="shared" si="15"/>
      </c>
      <c r="AC25" s="9541">
        <f t="shared" si="12"/>
      </c>
      <c r="AD25" s="9533">
        <f t="shared" si="7"/>
      </c>
      <c r="AE25" s="9542">
        <f t="shared" si="20"/>
      </c>
      <c r="AF25" s="9535">
        <f>VLOOKUP(C25,'Data Products'!$A:$J,10,0)</f>
      </c>
      <c r="AG25" s="9536">
        <f t="shared" si="9"/>
      </c>
      <c r="AH25" s="9537">
        <f t="shared" si="0"/>
      </c>
      <c r="AI25" s="9538"/>
      <c r="AJ25" s="9539"/>
      <c r="AK25" s="9539"/>
      <c r="AL25" s="9538"/>
      <c r="AM25" s="9539"/>
      <c r="AN25" s="9539"/>
    </row>
    <row customHeight="true" hidden="true" ht="18" r="26">
      <c r="A26" s="9525">
        <v>24</v>
      </c>
      <c r="B26" s="9525" t="s">
        <v>11876</v>
      </c>
      <c r="C26" s="9525" t="s">
        <v>11906</v>
      </c>
      <c r="D26" s="9526">
        <v>0</v>
      </c>
      <c r="E26" s="9526">
        <v>0</v>
      </c>
      <c r="F26" s="9526"/>
      <c r="G26" s="9543">
        <f>VLOOKUP(C26,'Data Products'!$A:$B,2,0)</f>
      </c>
      <c r="H26" s="9544">
        <f t="shared" si="4"/>
      </c>
      <c r="I26" s="9529">
        <v>45415</v>
      </c>
      <c r="J26" s="9530">
        <f t="shared" si="18"/>
      </c>
      <c r="K26" s="9526">
        <v>0</v>
      </c>
      <c r="L26" s="9526">
        <v>0</v>
      </c>
      <c r="M26" s="9526">
        <v>0</v>
      </c>
      <c r="N26" s="9526">
        <v>0</v>
      </c>
      <c r="O26" s="9525" t="s">
        <v>11905</v>
      </c>
      <c r="P26" s="9526">
        <v>0</v>
      </c>
      <c r="Q26" s="9526">
        <v>0</v>
      </c>
      <c r="R26" s="9526">
        <v>0</v>
      </c>
      <c r="S26" s="9526">
        <v>0</v>
      </c>
      <c r="T26" s="9526">
        <v>0</v>
      </c>
      <c r="U26" s="9526">
        <v>0</v>
      </c>
      <c r="V26" s="9526">
        <v>0</v>
      </c>
      <c r="W26" s="9526">
        <v>0</v>
      </c>
      <c r="X26" s="9526">
        <v>0</v>
      </c>
      <c r="Y26" s="9526">
        <v>0</v>
      </c>
      <c r="Z26" s="9526">
        <v>0</v>
      </c>
      <c r="AA26" s="9526">
        <v>0</v>
      </c>
      <c r="AB26" s="9531">
        <f t="shared" si="15"/>
      </c>
      <c r="AC26" s="9541">
        <f t="shared" si="12"/>
      </c>
      <c r="AD26" s="9533">
        <f t="shared" si="7"/>
      </c>
      <c r="AE26" s="9542">
        <f t="shared" si="20"/>
      </c>
      <c r="AF26" s="9535">
        <f>VLOOKUP(C26,'Data Products'!$A:$J,10,0)</f>
      </c>
      <c r="AG26" s="9536">
        <f t="shared" si="9"/>
      </c>
      <c r="AH26" s="9537">
        <f t="shared" si="0"/>
      </c>
      <c r="AI26" s="9538"/>
      <c r="AJ26" s="9538"/>
      <c r="AK26" s="9539"/>
      <c r="AL26" s="9538"/>
      <c r="AM26" s="9539"/>
      <c r="AN26" s="9539"/>
    </row>
    <row r="27">
      <c r="A27" s="9525">
        <v>25</v>
      </c>
      <c r="B27" s="9525" t="s">
        <v>11873</v>
      </c>
      <c r="C27" s="9525" t="s">
        <v>11907</v>
      </c>
      <c r="D27" s="9526">
        <v>2945</v>
      </c>
      <c r="E27" s="9526">
        <v>2943</v>
      </c>
      <c r="F27" s="9526"/>
      <c r="G27" s="9527">
        <f>VLOOKUP(C27,'Data Products'!$A:$B,2,0)</f>
      </c>
      <c r="H27" s="9528">
        <f t="shared" si="4"/>
      </c>
      <c r="I27" s="9529">
        <v>45454</v>
      </c>
      <c r="J27" s="9530">
        <f t="shared" si="18"/>
      </c>
      <c r="K27" s="9526">
        <v>179</v>
      </c>
      <c r="L27" s="9526">
        <v>471</v>
      </c>
      <c r="M27" s="9526">
        <v>0</v>
      </c>
      <c r="N27" s="9526">
        <v>0</v>
      </c>
      <c r="O27" s="9525" t="s">
        <v>11905</v>
      </c>
      <c r="P27" s="9526">
        <v>0</v>
      </c>
      <c r="Q27" s="9526">
        <v>0</v>
      </c>
      <c r="R27" s="9526">
        <v>1535</v>
      </c>
      <c r="S27" s="9526">
        <v>1533</v>
      </c>
      <c r="T27" s="9526">
        <v>1360</v>
      </c>
      <c r="U27" s="9526">
        <v>1360</v>
      </c>
      <c r="V27" s="9526">
        <v>0</v>
      </c>
      <c r="W27" s="9526">
        <v>0</v>
      </c>
      <c r="X27" s="9526">
        <v>50</v>
      </c>
      <c r="Y27" s="9526">
        <v>50</v>
      </c>
      <c r="Z27" s="9526">
        <v>0</v>
      </c>
      <c r="AA27" s="9526">
        <v>0</v>
      </c>
      <c r="AB27" s="9531">
        <f t="shared" si="15"/>
      </c>
      <c r="AC27" s="9545">
        <f t="shared" si="12"/>
      </c>
      <c r="AD27" s="9533">
        <f t="shared" si="7"/>
      </c>
      <c r="AE27" s="9546">
        <f t="shared" si="20"/>
      </c>
      <c r="AF27" s="9535">
        <f>VLOOKUP(C27,'Data Products'!$A:$J,10,0)</f>
      </c>
      <c r="AG27" s="9536">
        <f t="shared" si="9"/>
      </c>
      <c r="AH27" s="9537">
        <f t="shared" si="0"/>
      </c>
      <c r="AI27" s="9547"/>
      <c r="AJ27" s="9538"/>
      <c r="AK27" s="9539"/>
      <c r="AL27" s="9538"/>
      <c r="AM27" s="9539"/>
      <c r="AN27" s="9539"/>
    </row>
    <row r="28">
      <c r="A28" s="9525">
        <v>26</v>
      </c>
      <c r="B28" s="9525" t="s">
        <v>11873</v>
      </c>
      <c r="C28" s="9525" t="s">
        <v>11908</v>
      </c>
      <c r="D28" s="9526">
        <v>3800</v>
      </c>
      <c r="E28" s="9526">
        <v>3788</v>
      </c>
      <c r="F28" s="9526"/>
      <c r="G28" s="9527">
        <f>VLOOKUP(C28,'Data Products'!$A:$B,2,0)</f>
      </c>
      <c r="H28" s="9528">
        <f t="shared" si="4"/>
      </c>
      <c r="I28" s="9529">
        <v>45974</v>
      </c>
      <c r="J28" s="9530">
        <f t="shared" si="18"/>
      </c>
      <c r="K28" s="9526">
        <v>118</v>
      </c>
      <c r="L28" s="9526">
        <v>568</v>
      </c>
      <c r="M28" s="9526">
        <v>500</v>
      </c>
      <c r="N28" s="9526">
        <v>1000</v>
      </c>
      <c r="O28" s="9525" t="s">
        <v>11905</v>
      </c>
      <c r="P28" s="9526">
        <v>1600</v>
      </c>
      <c r="Q28" s="9526">
        <v>1600</v>
      </c>
      <c r="R28" s="9526">
        <v>290</v>
      </c>
      <c r="S28" s="9526">
        <v>284</v>
      </c>
      <c r="T28" s="9526">
        <v>1814</v>
      </c>
      <c r="U28" s="9526">
        <v>1813</v>
      </c>
      <c r="V28" s="9526">
        <v>18</v>
      </c>
      <c r="W28" s="9526">
        <v>13</v>
      </c>
      <c r="X28" s="9526">
        <v>78</v>
      </c>
      <c r="Y28" s="9526">
        <v>78</v>
      </c>
      <c r="Z28" s="9526">
        <v>0</v>
      </c>
      <c r="AA28" s="9526">
        <v>0</v>
      </c>
      <c r="AB28" s="9531">
        <f t="shared" si="15"/>
      </c>
      <c r="AC28" s="9532">
        <f t="shared" si="12"/>
      </c>
      <c r="AD28" s="9533">
        <f t="shared" si="7"/>
      </c>
      <c r="AE28" s="9534">
        <f t="shared" si="20"/>
      </c>
      <c r="AF28" s="9535">
        <f>VLOOKUP(C28,'Data Products'!$A:$J,10,0)</f>
      </c>
      <c r="AG28" s="9536">
        <f t="shared" si="9"/>
      </c>
      <c r="AH28" s="9537">
        <f t="shared" si="0"/>
      </c>
      <c r="AI28" s="9538"/>
      <c r="AJ28" s="9538"/>
      <c r="AK28" s="9539"/>
      <c r="AL28" s="9538"/>
      <c r="AM28" s="9539"/>
      <c r="AN28" s="9539"/>
    </row>
    <row r="29">
      <c r="A29" s="9525">
        <v>27</v>
      </c>
      <c r="B29" s="9525" t="s">
        <v>11868</v>
      </c>
      <c r="C29" s="9525" t="s">
        <v>11909</v>
      </c>
      <c r="D29" s="9526">
        <v>4</v>
      </c>
      <c r="E29" s="9526">
        <v>4</v>
      </c>
      <c r="F29" s="9526"/>
      <c r="G29" s="9527">
        <f>VLOOKUP(C29,'Data Products'!$A:$B,2,0)</f>
      </c>
      <c r="H29" s="9528">
        <f t="shared" si="4"/>
      </c>
      <c r="I29" s="9529">
        <v>45827</v>
      </c>
      <c r="J29" s="9530">
        <f t="shared" si="18"/>
      </c>
      <c r="K29" s="9526">
        <v>169</v>
      </c>
      <c r="L29" s="9526">
        <v>176</v>
      </c>
      <c r="M29" s="9526">
        <v>0</v>
      </c>
      <c r="N29" s="9526">
        <v>0</v>
      </c>
      <c r="O29" s="9525" t="s">
        <v>11905</v>
      </c>
      <c r="P29" s="9526">
        <v>0</v>
      </c>
      <c r="Q29" s="9526">
        <v>0</v>
      </c>
      <c r="R29" s="9526">
        <v>4</v>
      </c>
      <c r="S29" s="9526">
        <v>4</v>
      </c>
      <c r="T29" s="9526">
        <v>0</v>
      </c>
      <c r="U29" s="9526">
        <v>0</v>
      </c>
      <c r="V29" s="9526">
        <v>0</v>
      </c>
      <c r="W29" s="9526">
        <v>0</v>
      </c>
      <c r="X29" s="9526">
        <v>0</v>
      </c>
      <c r="Y29" s="9526">
        <v>0</v>
      </c>
      <c r="Z29" s="9526">
        <v>0</v>
      </c>
      <c r="AA29" s="9526">
        <v>0</v>
      </c>
      <c r="AB29" s="9531">
        <f t="shared" si="15"/>
      </c>
      <c r="AC29" s="9549">
        <f t="shared" si="12"/>
      </c>
      <c r="AD29" s="9533">
        <f t="shared" si="7"/>
      </c>
      <c r="AE29" s="9550">
        <f t="shared" si="20"/>
      </c>
      <c r="AF29" s="9535">
        <f>VLOOKUP(C29,'Data Products'!$A:$J,10,0)</f>
      </c>
      <c r="AG29" s="9536">
        <f t="shared" si="9"/>
      </c>
      <c r="AH29" s="9537">
        <f t="shared" si="0"/>
      </c>
      <c r="AI29" s="9538" t="s">
        <v>11910</v>
      </c>
      <c r="AJ29" s="9538"/>
      <c r="AK29" s="9539"/>
      <c r="AL29" s="9538"/>
      <c r="AM29" s="9539"/>
      <c r="AN29" s="9539"/>
    </row>
    <row r="30">
      <c r="A30" s="9525">
        <v>28</v>
      </c>
      <c r="B30" s="9525" t="s">
        <v>11873</v>
      </c>
      <c r="C30" s="9525" t="s">
        <v>11911</v>
      </c>
      <c r="D30" s="9526">
        <v>4562</v>
      </c>
      <c r="E30" s="9526">
        <v>4562</v>
      </c>
      <c r="F30" s="9526"/>
      <c r="G30" s="9527">
        <f>VLOOKUP(C30,'Data Products'!$A:$B,2,0)</f>
      </c>
      <c r="H30" s="9528">
        <f t="shared" si="4"/>
      </c>
      <c r="I30" s="9529">
        <v>45590</v>
      </c>
      <c r="J30" s="9530">
        <f t="shared" si="18"/>
      </c>
      <c r="K30" s="9526">
        <v>15</v>
      </c>
      <c r="L30" s="9526">
        <v>4333</v>
      </c>
      <c r="M30" s="9526">
        <v>0</v>
      </c>
      <c r="N30" s="9526">
        <v>0</v>
      </c>
      <c r="O30" s="9525" t="s">
        <v>11905</v>
      </c>
      <c r="P30" s="9526">
        <v>2500</v>
      </c>
      <c r="Q30" s="9526">
        <v>2500</v>
      </c>
      <c r="R30" s="9526">
        <v>869</v>
      </c>
      <c r="S30" s="9526">
        <v>869</v>
      </c>
      <c r="T30" s="9526">
        <v>1193</v>
      </c>
      <c r="U30" s="9526">
        <v>1193</v>
      </c>
      <c r="V30" s="9526">
        <v>0</v>
      </c>
      <c r="W30" s="9526">
        <v>0</v>
      </c>
      <c r="X30" s="9526">
        <v>0</v>
      </c>
      <c r="Y30" s="9526">
        <v>0</v>
      </c>
      <c r="Z30" s="9526">
        <v>0</v>
      </c>
      <c r="AA30" s="9526">
        <v>0</v>
      </c>
      <c r="AB30" s="9531">
        <f t="shared" si="15"/>
      </c>
      <c r="AC30" s="9541">
        <f t="shared" si="12"/>
      </c>
      <c r="AD30" s="9533">
        <f t="shared" si="7"/>
      </c>
      <c r="AE30" s="9542">
        <f t="shared" si="20"/>
      </c>
      <c r="AF30" s="9535">
        <f>VLOOKUP(C30,'Data Products'!$A:$J,10,0)</f>
      </c>
      <c r="AG30" s="9536">
        <f t="shared" si="9"/>
      </c>
      <c r="AH30" s="9537">
        <f t="shared" si="0"/>
      </c>
      <c r="AI30" s="9538"/>
      <c r="AJ30" s="9538"/>
      <c r="AK30" s="9539"/>
      <c r="AL30" s="9538"/>
      <c r="AM30" s="9539"/>
      <c r="AN30" s="9539"/>
    </row>
    <row customHeight="true" hidden="true" ht="18" r="31">
      <c r="A31" s="9525">
        <v>29</v>
      </c>
      <c r="B31" s="9525" t="s">
        <v>11876</v>
      </c>
      <c r="C31" s="9525" t="s">
        <v>11912</v>
      </c>
      <c r="D31" s="9526">
        <v>0</v>
      </c>
      <c r="E31" s="9526">
        <v>0</v>
      </c>
      <c r="F31" s="9526"/>
      <c r="G31" s="9543">
        <f>VLOOKUP(C31,'Data Products'!$A:$B,2,0)</f>
      </c>
      <c r="H31" s="9544">
        <f t="shared" si="4"/>
      </c>
      <c r="I31" s="9529">
        <v>45513</v>
      </c>
      <c r="J31" s="9530">
        <f t="shared" si="18"/>
      </c>
      <c r="K31" s="9526">
        <v>0</v>
      </c>
      <c r="L31" s="9526">
        <v>0</v>
      </c>
      <c r="M31" s="9526">
        <v>100</v>
      </c>
      <c r="N31" s="9526">
        <v>150</v>
      </c>
      <c r="O31" s="9525" t="s">
        <v>11913</v>
      </c>
      <c r="P31" s="9526">
        <v>0</v>
      </c>
      <c r="Q31" s="9526">
        <v>0</v>
      </c>
      <c r="R31" s="9526">
        <v>0</v>
      </c>
      <c r="S31" s="9526">
        <v>0</v>
      </c>
      <c r="T31" s="9526">
        <v>0</v>
      </c>
      <c r="U31" s="9526">
        <v>0</v>
      </c>
      <c r="V31" s="9526">
        <v>0</v>
      </c>
      <c r="W31" s="9526">
        <v>0</v>
      </c>
      <c r="X31" s="9526">
        <v>0</v>
      </c>
      <c r="Y31" s="9526">
        <v>0</v>
      </c>
      <c r="Z31" s="9526">
        <v>0</v>
      </c>
      <c r="AA31" s="9526">
        <v>0</v>
      </c>
      <c r="AB31" s="9531">
        <f t="shared" si="15"/>
      </c>
      <c r="AC31" s="9541">
        <f t="shared" si="12"/>
      </c>
      <c r="AD31" s="9533">
        <f t="shared" si="7"/>
      </c>
      <c r="AE31" s="9542">
        <f t="shared" si="20"/>
      </c>
      <c r="AF31" s="9535">
        <f>VLOOKUP(C31,'Data Products'!$A:$J,10,0)</f>
      </c>
      <c r="AG31" s="9536">
        <f t="shared" si="9"/>
      </c>
      <c r="AH31" s="9537">
        <f t="shared" si="0"/>
      </c>
      <c r="AI31" s="9547"/>
      <c r="AJ31" s="9538"/>
      <c r="AK31" s="9539"/>
      <c r="AL31" s="9538"/>
      <c r="AM31" s="9539"/>
      <c r="AN31" s="9539"/>
    </row>
    <row customHeight="true" hidden="true" ht="18" r="32">
      <c r="A32" s="9525">
        <v>30</v>
      </c>
      <c r="B32" s="9525" t="s">
        <v>11902</v>
      </c>
      <c r="C32" s="9525" t="s">
        <v>11914</v>
      </c>
      <c r="D32" s="9526">
        <v>0</v>
      </c>
      <c r="E32" s="9526">
        <v>0</v>
      </c>
      <c r="F32" s="9526"/>
      <c r="G32" s="9543">
        <f>VLOOKUP(C32,'Data Products'!$A:$B,2,0)</f>
      </c>
      <c r="H32" s="9544">
        <f t="shared" si="4"/>
      </c>
      <c r="I32" s="9529">
        <v>45513</v>
      </c>
      <c r="J32" s="9530">
        <f t="shared" si="18"/>
      </c>
      <c r="K32" s="9526">
        <v>0</v>
      </c>
      <c r="L32" s="9526">
        <v>0</v>
      </c>
      <c r="M32" s="9526">
        <v>0</v>
      </c>
      <c r="N32" s="9526">
        <v>0</v>
      </c>
      <c r="O32" s="9525" t="s">
        <v>11913</v>
      </c>
      <c r="P32" s="9526">
        <v>0</v>
      </c>
      <c r="Q32" s="9526">
        <v>0</v>
      </c>
      <c r="R32" s="9526">
        <v>0</v>
      </c>
      <c r="S32" s="9526">
        <v>0</v>
      </c>
      <c r="T32" s="9526">
        <v>0</v>
      </c>
      <c r="U32" s="9526">
        <v>0</v>
      </c>
      <c r="V32" s="9526">
        <v>0</v>
      </c>
      <c r="W32" s="9526">
        <v>0</v>
      </c>
      <c r="X32" s="9526">
        <v>0</v>
      </c>
      <c r="Y32" s="9526">
        <v>0</v>
      </c>
      <c r="Z32" s="9526">
        <v>0</v>
      </c>
      <c r="AA32" s="9526">
        <v>0</v>
      </c>
      <c r="AB32" s="9531">
        <f t="shared" si="15"/>
      </c>
      <c r="AC32" s="9541">
        <f t="shared" si="12"/>
      </c>
      <c r="AD32" s="9533">
        <f t="shared" si="7"/>
      </c>
      <c r="AE32" s="9542">
        <f t="shared" si="20"/>
      </c>
      <c r="AF32" s="9535">
        <f>VLOOKUP(C32,'Data Products'!$A:$J,10,0)</f>
      </c>
      <c r="AG32" s="9536">
        <f t="shared" si="9"/>
      </c>
      <c r="AH32" s="9537">
        <f t="shared" si="0"/>
      </c>
      <c r="AI32" s="9538"/>
      <c r="AJ32" s="9538"/>
      <c r="AK32" s="9539"/>
      <c r="AL32" s="9551"/>
      <c r="AM32" s="9539"/>
      <c r="AN32" s="9539"/>
    </row>
    <row customHeight="true" hidden="true" ht="18" r="33">
      <c r="A33" s="9525">
        <v>31</v>
      </c>
      <c r="B33" s="9525" t="s">
        <v>11876</v>
      </c>
      <c r="C33" s="9525" t="s">
        <v>11915</v>
      </c>
      <c r="D33" s="9526">
        <v>0</v>
      </c>
      <c r="E33" s="9526">
        <v>0</v>
      </c>
      <c r="F33" s="9526"/>
      <c r="G33" s="9543">
        <f>VLOOKUP(C33,'Data Products'!$A:$B,2,0)</f>
      </c>
      <c r="H33" s="9544">
        <f t="shared" si="4"/>
      </c>
      <c r="I33" s="9529">
        <v>45841</v>
      </c>
      <c r="J33" s="9530">
        <f t="shared" si="18"/>
      </c>
      <c r="K33" s="9526">
        <v>0</v>
      </c>
      <c r="L33" s="9526">
        <v>0</v>
      </c>
      <c r="M33" s="9526">
        <v>0</v>
      </c>
      <c r="N33" s="9526">
        <v>0</v>
      </c>
      <c r="O33" s="9525" t="s">
        <v>11916</v>
      </c>
      <c r="P33" s="9526">
        <v>0</v>
      </c>
      <c r="Q33" s="9526">
        <v>0</v>
      </c>
      <c r="R33" s="9526">
        <v>0</v>
      </c>
      <c r="S33" s="9526">
        <v>0</v>
      </c>
      <c r="T33" s="9526">
        <v>0</v>
      </c>
      <c r="U33" s="9526">
        <v>0</v>
      </c>
      <c r="V33" s="9526">
        <v>0</v>
      </c>
      <c r="W33" s="9526">
        <v>0</v>
      </c>
      <c r="X33" s="9526">
        <v>0</v>
      </c>
      <c r="Y33" s="9526">
        <v>0</v>
      </c>
      <c r="Z33" s="9526">
        <v>0</v>
      </c>
      <c r="AA33" s="9526">
        <v>0</v>
      </c>
      <c r="AB33" s="9531">
        <f t="shared" si="15"/>
      </c>
      <c r="AC33" s="9545">
        <f t="shared" si="12"/>
      </c>
      <c r="AD33" s="9533">
        <f t="shared" si="7"/>
      </c>
      <c r="AE33" s="9546">
        <f t="shared" si="20"/>
      </c>
      <c r="AF33" s="9535">
        <f>VLOOKUP(C33,'Data Products'!$A:$J,10,0)</f>
      </c>
      <c r="AG33" s="9536">
        <f t="shared" si="9"/>
      </c>
      <c r="AH33" s="9537">
        <f t="shared" si="0"/>
      </c>
      <c r="AI33" s="9538" t="s">
        <v>11917</v>
      </c>
      <c r="AJ33" s="9538"/>
      <c r="AK33" s="9539"/>
      <c r="AL33" s="9551"/>
      <c r="AM33" s="9539"/>
      <c r="AN33" s="9539"/>
    </row>
    <row customHeight="true" hidden="true" ht="18" r="34">
      <c r="A34" s="9525">
        <v>32</v>
      </c>
      <c r="B34" s="9525" t="s">
        <v>11876</v>
      </c>
      <c r="C34" s="9525" t="s">
        <v>11918</v>
      </c>
      <c r="D34" s="9526">
        <v>0</v>
      </c>
      <c r="E34" s="9526">
        <v>0</v>
      </c>
      <c r="F34" s="9526"/>
      <c r="G34" s="9543">
        <f>VLOOKUP(C34,'Data Products'!$A:$B,2,0)</f>
      </c>
      <c r="H34" s="9544">
        <f t="shared" si="4"/>
      </c>
      <c r="I34" s="9529">
        <v>45841</v>
      </c>
      <c r="J34" s="9530">
        <f t="shared" si="18"/>
      </c>
      <c r="K34" s="9526">
        <v>0</v>
      </c>
      <c r="L34" s="9526">
        <v>0</v>
      </c>
      <c r="M34" s="9526">
        <v>0</v>
      </c>
      <c r="N34" s="9526">
        <v>0</v>
      </c>
      <c r="O34" s="9525" t="s">
        <v>11916</v>
      </c>
      <c r="P34" s="9526">
        <v>0</v>
      </c>
      <c r="Q34" s="9526">
        <v>0</v>
      </c>
      <c r="R34" s="9526">
        <v>0</v>
      </c>
      <c r="S34" s="9526">
        <v>0</v>
      </c>
      <c r="T34" s="9526">
        <v>0</v>
      </c>
      <c r="U34" s="9526">
        <v>0</v>
      </c>
      <c r="V34" s="9526">
        <v>0</v>
      </c>
      <c r="W34" s="9526">
        <v>0</v>
      </c>
      <c r="X34" s="9526">
        <v>0</v>
      </c>
      <c r="Y34" s="9526">
        <v>0</v>
      </c>
      <c r="Z34" s="9526">
        <v>0</v>
      </c>
      <c r="AA34" s="9526">
        <v>0</v>
      </c>
      <c r="AB34" s="9531">
        <f t="shared" si="15"/>
      </c>
      <c r="AC34" s="9545">
        <f t="shared" si="12"/>
      </c>
      <c r="AD34" s="9533">
        <f t="shared" si="7"/>
      </c>
      <c r="AE34" s="9546">
        <f t="shared" si="20"/>
      </c>
      <c r="AF34" s="9535">
        <f>VLOOKUP(C34,'Data Products'!$A:$J,10,0)</f>
      </c>
      <c r="AG34" s="9536">
        <f t="shared" si="9"/>
      </c>
      <c r="AH34" s="9537">
        <f t="shared" si="0"/>
      </c>
      <c r="AI34" s="9538" t="s">
        <v>11917</v>
      </c>
      <c r="AJ34" s="9538"/>
      <c r="AK34" s="9539"/>
      <c r="AL34" s="9551"/>
      <c r="AM34" s="9539"/>
      <c r="AN34" s="9539"/>
    </row>
    <row r="35">
      <c r="A35" s="9525">
        <v>33</v>
      </c>
      <c r="B35" s="9525" t="s">
        <v>11873</v>
      </c>
      <c r="C35" s="9525" t="s">
        <v>11919</v>
      </c>
      <c r="D35" s="9526">
        <v>662</v>
      </c>
      <c r="E35" s="9526">
        <v>661</v>
      </c>
      <c r="F35" s="9526"/>
      <c r="G35" s="9527">
        <f>VLOOKUP(C35,'Data Products'!$A:$B,2,0)</f>
      </c>
      <c r="H35" s="9528">
        <f t="shared" si="4"/>
      </c>
      <c r="I35" s="9529">
        <v>45646</v>
      </c>
      <c r="J35" s="9530">
        <f t="shared" si="18"/>
      </c>
      <c r="K35" s="9526">
        <v>10</v>
      </c>
      <c r="L35" s="9526">
        <v>13</v>
      </c>
      <c r="M35" s="9526">
        <v>100</v>
      </c>
      <c r="N35" s="9526">
        <v>200</v>
      </c>
      <c r="O35" s="9525" t="s">
        <v>11920</v>
      </c>
      <c r="P35" s="9526">
        <v>150</v>
      </c>
      <c r="Q35" s="9526">
        <v>150</v>
      </c>
      <c r="R35" s="9526">
        <v>134</v>
      </c>
      <c r="S35" s="9526">
        <v>134</v>
      </c>
      <c r="T35" s="9526">
        <v>370</v>
      </c>
      <c r="U35" s="9526">
        <v>369</v>
      </c>
      <c r="V35" s="9526">
        <v>0</v>
      </c>
      <c r="W35" s="9526">
        <v>0</v>
      </c>
      <c r="X35" s="9526">
        <v>8</v>
      </c>
      <c r="Y35" s="9526">
        <v>8</v>
      </c>
      <c r="Z35" s="9526">
        <v>0</v>
      </c>
      <c r="AA35" s="9526">
        <v>0</v>
      </c>
      <c r="AB35" s="9531">
        <f t="shared" si="15"/>
      </c>
      <c r="AC35" s="9532">
        <f t="shared" si="12"/>
      </c>
      <c r="AD35" s="9533">
        <f t="shared" si="7"/>
      </c>
      <c r="AE35" s="9534">
        <f t="shared" si="20"/>
      </c>
      <c r="AF35" s="9535">
        <f>VLOOKUP(C35,'Data Products'!$A:$J,10,0)</f>
      </c>
      <c r="AG35" s="9536">
        <f t="shared" si="9"/>
      </c>
      <c r="AH35" s="9537">
        <f t="shared" si="0"/>
      </c>
      <c r="AI35" s="9552" t="s">
        <v>11921</v>
      </c>
      <c r="AJ35" s="9538"/>
      <c r="AK35" s="9539"/>
      <c r="AL35" s="9551"/>
      <c r="AM35" s="9539"/>
      <c r="AN35" s="9539"/>
    </row>
    <row customHeight="true" hidden="true" ht="18" r="36">
      <c r="A36" s="9525">
        <v>34</v>
      </c>
      <c r="B36" s="9525" t="s">
        <v>11876</v>
      </c>
      <c r="C36" s="9525" t="s">
        <v>11922</v>
      </c>
      <c r="D36" s="9526">
        <v>0</v>
      </c>
      <c r="E36" s="9526">
        <v>0</v>
      </c>
      <c r="F36" s="9526"/>
      <c r="G36" s="9527">
        <f>VLOOKUP(C36,'Data Products'!$A:$B,2,0)</f>
      </c>
      <c r="H36" s="9528">
        <f t="shared" si="4"/>
      </c>
      <c r="I36" s="9529">
        <v>45646</v>
      </c>
      <c r="J36" s="9530">
        <f t="shared" si="18"/>
      </c>
      <c r="K36" s="9526">
        <v>0</v>
      </c>
      <c r="L36" s="9526">
        <v>0</v>
      </c>
      <c r="M36" s="9526">
        <v>100</v>
      </c>
      <c r="N36" s="9526">
        <v>200</v>
      </c>
      <c r="O36" s="9525" t="s">
        <v>11920</v>
      </c>
      <c r="P36" s="9526">
        <v>0</v>
      </c>
      <c r="Q36" s="9526">
        <v>0</v>
      </c>
      <c r="R36" s="9526">
        <v>0</v>
      </c>
      <c r="S36" s="9526">
        <v>0</v>
      </c>
      <c r="T36" s="9526">
        <v>0</v>
      </c>
      <c r="U36" s="9526">
        <v>0</v>
      </c>
      <c r="V36" s="9526">
        <v>0</v>
      </c>
      <c r="W36" s="9526">
        <v>0</v>
      </c>
      <c r="X36" s="9526">
        <v>0</v>
      </c>
      <c r="Y36" s="9526">
        <v>0</v>
      </c>
      <c r="Z36" s="9526">
        <v>0</v>
      </c>
      <c r="AA36" s="9526">
        <v>0</v>
      </c>
      <c r="AB36" s="9531">
        <f t="shared" si="15"/>
      </c>
      <c r="AC36" s="9541">
        <f t="shared" si="12"/>
      </c>
      <c r="AD36" s="9533">
        <f t="shared" si="7"/>
      </c>
      <c r="AE36" s="9542">
        <f t="shared" si="20"/>
      </c>
      <c r="AF36" s="9535">
        <f>VLOOKUP(C36,'Data Products'!$A:$J,10,0)</f>
      </c>
      <c r="AG36" s="9536">
        <f t="shared" si="9"/>
      </c>
      <c r="AH36" s="9537">
        <f t="shared" si="0"/>
      </c>
      <c r="AI36" s="9538"/>
      <c r="AJ36" s="9538"/>
      <c r="AK36" s="9539"/>
      <c r="AL36" s="9551"/>
      <c r="AM36" s="9539"/>
      <c r="AN36" s="9539"/>
    </row>
    <row r="37">
      <c r="A37" s="9525">
        <v>35</v>
      </c>
      <c r="B37" s="9525" t="s">
        <v>11873</v>
      </c>
      <c r="C37" s="9525" t="s">
        <v>11923</v>
      </c>
      <c r="D37" s="9526">
        <v>1675</v>
      </c>
      <c r="E37" s="9526">
        <v>1673</v>
      </c>
      <c r="F37" s="9526"/>
      <c r="G37" s="9527">
        <f>VLOOKUP(C37,'Data Products'!$A:$B,2,0)</f>
      </c>
      <c r="H37" s="9528">
        <f t="shared" si="4"/>
      </c>
      <c r="I37" s="9529">
        <v>45681</v>
      </c>
      <c r="J37" s="9530">
        <f t="shared" si="18"/>
      </c>
      <c r="K37" s="9526">
        <v>44</v>
      </c>
      <c r="L37" s="9526">
        <v>113</v>
      </c>
      <c r="M37" s="9526">
        <v>1500</v>
      </c>
      <c r="N37" s="9526">
        <v>3000</v>
      </c>
      <c r="O37" s="9525" t="s">
        <v>11924</v>
      </c>
      <c r="P37" s="9526">
        <v>0</v>
      </c>
      <c r="Q37" s="9526">
        <v>0</v>
      </c>
      <c r="R37" s="9526">
        <v>796</v>
      </c>
      <c r="S37" s="9526">
        <v>795</v>
      </c>
      <c r="T37" s="9526">
        <v>828</v>
      </c>
      <c r="U37" s="9526">
        <v>827</v>
      </c>
      <c r="V37" s="9526">
        <v>8</v>
      </c>
      <c r="W37" s="9526">
        <v>8</v>
      </c>
      <c r="X37" s="9526">
        <v>43</v>
      </c>
      <c r="Y37" s="9526">
        <v>43</v>
      </c>
      <c r="Z37" s="9526">
        <v>0</v>
      </c>
      <c r="AA37" s="9526">
        <v>0</v>
      </c>
      <c r="AB37" s="9531">
        <f t="shared" si="15"/>
      </c>
      <c r="AC37" s="9532">
        <f t="shared" si="12"/>
      </c>
      <c r="AD37" s="9533">
        <f t="shared" si="7"/>
      </c>
      <c r="AE37" s="9534">
        <f t="shared" si="20"/>
      </c>
      <c r="AF37" s="9535">
        <f>VLOOKUP(C37,'Data Products'!$A:$J,10,0)</f>
      </c>
      <c r="AG37" s="9536">
        <f t="shared" si="9"/>
      </c>
      <c r="AH37" s="9537">
        <f t="shared" si="0"/>
      </c>
      <c r="AI37" s="9538"/>
      <c r="AJ37" s="9553"/>
      <c r="AK37" s="9553"/>
      <c r="AL37" s="9554"/>
      <c r="AM37" s="9553"/>
      <c r="AN37" s="9553"/>
    </row>
    <row r="38">
      <c r="A38" s="9525">
        <v>36</v>
      </c>
      <c r="B38" s="9525" t="s">
        <v>11873</v>
      </c>
      <c r="C38" s="9525" t="s">
        <v>11925</v>
      </c>
      <c r="D38" s="9526">
        <v>2723</v>
      </c>
      <c r="E38" s="9526">
        <v>2722</v>
      </c>
      <c r="F38" s="9526"/>
      <c r="G38" s="9527">
        <f>VLOOKUP(C38,'Data Products'!$A:$B,2,0)</f>
      </c>
      <c r="H38" s="9528">
        <f t="shared" si="4"/>
      </c>
      <c r="I38" s="9529">
        <v>45520</v>
      </c>
      <c r="J38" s="9530">
        <f t="shared" si="18"/>
      </c>
      <c r="K38" s="9526">
        <v>37</v>
      </c>
      <c r="L38" s="9526">
        <v>45</v>
      </c>
      <c r="M38" s="9526">
        <v>150</v>
      </c>
      <c r="N38" s="9526">
        <v>300</v>
      </c>
      <c r="O38" s="9525" t="s">
        <v>11924</v>
      </c>
      <c r="P38" s="9526">
        <v>0</v>
      </c>
      <c r="Q38" s="9526">
        <v>0</v>
      </c>
      <c r="R38" s="9526">
        <v>1585</v>
      </c>
      <c r="S38" s="9526">
        <v>1585</v>
      </c>
      <c r="T38" s="9526">
        <v>1138</v>
      </c>
      <c r="U38" s="9526">
        <v>1137</v>
      </c>
      <c r="V38" s="9526">
        <v>0</v>
      </c>
      <c r="W38" s="9526">
        <v>0</v>
      </c>
      <c r="X38" s="9526">
        <v>0</v>
      </c>
      <c r="Y38" s="9526">
        <v>0</v>
      </c>
      <c r="Z38" s="9526">
        <v>0</v>
      </c>
      <c r="AA38" s="9526">
        <v>0</v>
      </c>
      <c r="AB38" s="9531">
        <f t="shared" si="15"/>
      </c>
      <c r="AC38" s="9532">
        <f t="shared" si="12"/>
      </c>
      <c r="AD38" s="9533">
        <f t="shared" si="7"/>
      </c>
      <c r="AE38" s="9534">
        <f t="shared" si="20"/>
      </c>
      <c r="AF38" s="9535">
        <f>VLOOKUP(C38,'Data Products'!$A:$J,10,0)</f>
      </c>
      <c r="AG38" s="9536">
        <f t="shared" si="9"/>
      </c>
      <c r="AH38" s="9537">
        <f t="shared" si="0"/>
      </c>
      <c r="AI38" s="9538"/>
      <c r="AJ38" s="9539"/>
      <c r="AK38" s="9539"/>
      <c r="AL38" s="9551"/>
      <c r="AM38" s="9539"/>
      <c r="AN38" s="9539"/>
    </row>
    <row r="39">
      <c r="A39" s="9525">
        <v>37</v>
      </c>
      <c r="B39" s="9525" t="s">
        <v>11926</v>
      </c>
      <c r="C39" s="9525" t="s">
        <v>11927</v>
      </c>
      <c r="D39" s="9526">
        <v>2062</v>
      </c>
      <c r="E39" s="9526">
        <v>2062</v>
      </c>
      <c r="F39" s="9526"/>
      <c r="G39" s="9527">
        <f>VLOOKUP(C39,'Data Products'!$A:$B,2,0)</f>
      </c>
      <c r="H39" s="9528">
        <f t="shared" si="4"/>
      </c>
      <c r="I39" s="9529">
        <v>45558</v>
      </c>
      <c r="J39" s="9530">
        <f t="shared" si="18"/>
      </c>
      <c r="K39" s="9526">
        <v>0</v>
      </c>
      <c r="L39" s="9526">
        <v>0</v>
      </c>
      <c r="M39" s="9526">
        <v>500</v>
      </c>
      <c r="N39" s="9526">
        <v>1000</v>
      </c>
      <c r="O39" s="9525" t="s">
        <v>11928</v>
      </c>
      <c r="P39" s="9526">
        <v>0</v>
      </c>
      <c r="Q39" s="9526">
        <v>0</v>
      </c>
      <c r="R39" s="9526">
        <v>1289</v>
      </c>
      <c r="S39" s="9526">
        <v>1289</v>
      </c>
      <c r="T39" s="9526">
        <v>773</v>
      </c>
      <c r="U39" s="9526">
        <v>773</v>
      </c>
      <c r="V39" s="9526">
        <v>0</v>
      </c>
      <c r="W39" s="9526">
        <v>0</v>
      </c>
      <c r="X39" s="9526">
        <v>0</v>
      </c>
      <c r="Y39" s="9526">
        <v>0</v>
      </c>
      <c r="Z39" s="9526">
        <v>0</v>
      </c>
      <c r="AA39" s="9526">
        <v>0</v>
      </c>
      <c r="AB39" s="9531">
        <f t="shared" si="15"/>
      </c>
      <c r="AC39" s="9541">
        <f t="shared" si="12"/>
      </c>
      <c r="AD39" s="9533">
        <f t="shared" si="7"/>
      </c>
      <c r="AE39" s="9542">
        <f t="shared" si="20"/>
      </c>
      <c r="AF39" s="9535">
        <f>VLOOKUP(C39,'Data Products'!$A:$J,10,0)</f>
      </c>
      <c r="AG39" s="9536">
        <f t="shared" si="9"/>
      </c>
      <c r="AH39" s="9537">
        <f t="shared" si="0"/>
      </c>
      <c r="AI39" s="9555" t="s">
        <v>11929</v>
      </c>
      <c r="AJ39" s="9539"/>
      <c r="AK39" s="9539"/>
      <c r="AL39" s="9551"/>
      <c r="AM39" s="9539"/>
      <c r="AN39" s="9539"/>
    </row>
    <row customHeight="true" hidden="true" ht="18" r="40">
      <c r="A40" s="9525">
        <v>38</v>
      </c>
      <c r="B40" s="9525" t="s">
        <v>11876</v>
      </c>
      <c r="C40" s="9525" t="s">
        <v>11930</v>
      </c>
      <c r="D40" s="9526">
        <v>0</v>
      </c>
      <c r="E40" s="9526">
        <v>0</v>
      </c>
      <c r="F40" s="9526"/>
      <c r="G40" s="9527">
        <f>VLOOKUP(C40,'Data Products'!$A:$B,2,0)</f>
      </c>
      <c r="H40" s="9528">
        <f t="shared" si="4"/>
      </c>
      <c r="I40" s="9529">
        <v>45630</v>
      </c>
      <c r="J40" s="9530">
        <f t="shared" si="18"/>
      </c>
      <c r="K40" s="9526">
        <v>0</v>
      </c>
      <c r="L40" s="9526">
        <v>0</v>
      </c>
      <c r="M40" s="9526">
        <v>0</v>
      </c>
      <c r="N40" s="9526">
        <v>0</v>
      </c>
      <c r="O40" s="9525" t="s">
        <v>11931</v>
      </c>
      <c r="P40" s="9526">
        <v>0</v>
      </c>
      <c r="Q40" s="9526">
        <v>0</v>
      </c>
      <c r="R40" s="9526">
        <v>0</v>
      </c>
      <c r="S40" s="9526">
        <v>0</v>
      </c>
      <c r="T40" s="9526">
        <v>0</v>
      </c>
      <c r="U40" s="9526">
        <v>0</v>
      </c>
      <c r="V40" s="9526">
        <v>0</v>
      </c>
      <c r="W40" s="9526">
        <v>0</v>
      </c>
      <c r="X40" s="9526">
        <v>0</v>
      </c>
      <c r="Y40" s="9526">
        <v>0</v>
      </c>
      <c r="Z40" s="9526">
        <v>0</v>
      </c>
      <c r="AA40" s="9526">
        <v>0</v>
      </c>
      <c r="AB40" s="9531">
        <f t="shared" si="15"/>
      </c>
      <c r="AC40" s="9541">
        <f t="shared" si="12"/>
      </c>
      <c r="AD40" s="9533">
        <f t="shared" si="7"/>
      </c>
      <c r="AE40" s="9542">
        <f t="shared" si="20"/>
      </c>
      <c r="AF40" s="9535">
        <f>VLOOKUP(C40,'Data Products'!$A:$J,10,0)</f>
      </c>
      <c r="AG40" s="9536">
        <f t="shared" si="9"/>
      </c>
      <c r="AH40" s="9537">
        <f t="shared" si="0"/>
      </c>
      <c r="AI40" s="9538"/>
      <c r="AJ40" s="9539"/>
      <c r="AK40" s="9539"/>
      <c r="AL40" s="9551"/>
      <c r="AM40" s="9539"/>
      <c r="AN40" s="9539"/>
    </row>
    <row customHeight="true" hidden="true" ht="18" r="41">
      <c r="A41" s="9525">
        <v>39</v>
      </c>
      <c r="B41" s="9525" t="s">
        <v>11876</v>
      </c>
      <c r="C41" s="9525" t="s">
        <v>11932</v>
      </c>
      <c r="D41" s="9526">
        <v>0</v>
      </c>
      <c r="E41" s="9526">
        <v>0</v>
      </c>
      <c r="F41" s="9526"/>
      <c r="G41" s="9527">
        <f>VLOOKUP(C41,'Data Products'!$A:$B,2,0)</f>
      </c>
      <c r="H41" s="9556">
        <f t="shared" si="4"/>
      </c>
      <c r="I41" s="9529">
        <v>45630</v>
      </c>
      <c r="J41" s="9530">
        <f t="shared" si="18"/>
      </c>
      <c r="K41" s="9526">
        <v>0</v>
      </c>
      <c r="L41" s="9526">
        <v>5</v>
      </c>
      <c r="M41" s="9526">
        <v>0</v>
      </c>
      <c r="N41" s="9526">
        <v>0</v>
      </c>
      <c r="O41" s="9525" t="s">
        <v>11931</v>
      </c>
      <c r="P41" s="9526">
        <v>0</v>
      </c>
      <c r="Q41" s="9526">
        <v>0</v>
      </c>
      <c r="R41" s="9526">
        <v>0</v>
      </c>
      <c r="S41" s="9526">
        <v>0</v>
      </c>
      <c r="T41" s="9526">
        <v>0</v>
      </c>
      <c r="U41" s="9526">
        <v>0</v>
      </c>
      <c r="V41" s="9526">
        <v>0</v>
      </c>
      <c r="W41" s="9526">
        <v>0</v>
      </c>
      <c r="X41" s="9526">
        <v>0</v>
      </c>
      <c r="Y41" s="9526">
        <v>0</v>
      </c>
      <c r="Z41" s="9526">
        <v>0</v>
      </c>
      <c r="AA41" s="9526">
        <v>0</v>
      </c>
      <c r="AB41" s="9531">
        <f t="shared" si="15"/>
      </c>
      <c r="AC41" s="9545">
        <f t="shared" si="12"/>
      </c>
      <c r="AD41" s="9533">
        <f t="shared" si="7"/>
      </c>
      <c r="AE41" s="9546">
        <f t="shared" si="20"/>
      </c>
      <c r="AF41" s="9535">
        <f>VLOOKUP(C41,'Data Products'!$A:$J,10,0)</f>
      </c>
      <c r="AG41" s="9536">
        <f t="shared" si="9"/>
      </c>
      <c r="AH41" s="9537">
        <f t="shared" si="0"/>
      </c>
      <c r="AI41" s="9557"/>
      <c r="AJ41" s="9558"/>
      <c r="AK41" s="9558"/>
      <c r="AL41" s="9559"/>
      <c r="AM41" s="9558"/>
      <c r="AN41" s="9558"/>
    </row>
    <row customHeight="true" hidden="true" ht="18" r="42">
      <c r="A42" s="9525">
        <v>40</v>
      </c>
      <c r="B42" s="9525" t="s">
        <v>11876</v>
      </c>
      <c r="C42" s="9525" t="s">
        <v>11933</v>
      </c>
      <c r="D42" s="9526">
        <v>0</v>
      </c>
      <c r="E42" s="9526">
        <v>0</v>
      </c>
      <c r="F42" s="9526"/>
      <c r="G42" s="9527">
        <f>VLOOKUP(C42,'Data Products'!$A:$B,2,0)</f>
      </c>
      <c r="H42" s="9556">
        <f t="shared" si="4"/>
      </c>
      <c r="I42" s="9529">
        <v>45630</v>
      </c>
      <c r="J42" s="9530">
        <f t="shared" si="18"/>
      </c>
      <c r="K42" s="9526">
        <v>0</v>
      </c>
      <c r="L42" s="9526">
        <v>0</v>
      </c>
      <c r="M42" s="9526">
        <v>0</v>
      </c>
      <c r="N42" s="9526">
        <v>0</v>
      </c>
      <c r="O42" s="9525" t="s">
        <v>11931</v>
      </c>
      <c r="P42" s="9526">
        <v>0</v>
      </c>
      <c r="Q42" s="9526">
        <v>0</v>
      </c>
      <c r="R42" s="9526">
        <v>0</v>
      </c>
      <c r="S42" s="9526">
        <v>0</v>
      </c>
      <c r="T42" s="9526">
        <v>0</v>
      </c>
      <c r="U42" s="9526">
        <v>0</v>
      </c>
      <c r="V42" s="9526">
        <v>0</v>
      </c>
      <c r="W42" s="9526">
        <v>0</v>
      </c>
      <c r="X42" s="9526">
        <v>0</v>
      </c>
      <c r="Y42" s="9526">
        <v>0</v>
      </c>
      <c r="Z42" s="9526">
        <v>0</v>
      </c>
      <c r="AA42" s="9526">
        <v>0</v>
      </c>
      <c r="AB42" s="9531">
        <f t="shared" si="15"/>
      </c>
      <c r="AC42" s="9541">
        <f t="shared" si="12"/>
      </c>
      <c r="AD42" s="9533">
        <f t="shared" si="7"/>
      </c>
      <c r="AE42" s="9542">
        <f t="shared" si="20"/>
      </c>
      <c r="AF42" s="9535">
        <f>VLOOKUP(C42,'Data Products'!$A:$J,10,0)</f>
      </c>
      <c r="AG42" s="9536">
        <f t="shared" si="9"/>
      </c>
      <c r="AH42" s="9537">
        <f t="shared" si="0"/>
      </c>
      <c r="AI42" s="9560"/>
      <c r="AJ42" s="9561"/>
      <c r="AK42" s="9561"/>
      <c r="AL42" s="9560"/>
      <c r="AM42" s="9561"/>
      <c r="AN42" s="9561"/>
    </row>
    <row r="43">
      <c r="A43" s="9525">
        <v>41</v>
      </c>
      <c r="B43" s="9525" t="s">
        <v>11868</v>
      </c>
      <c r="C43" s="9525" t="s">
        <v>11934</v>
      </c>
      <c r="D43" s="9526">
        <v>236</v>
      </c>
      <c r="E43" s="9526">
        <v>236</v>
      </c>
      <c r="F43" s="9562"/>
      <c r="G43" s="9527">
        <f>VLOOKUP(C43,'Data Products'!$A:$B,2,0)</f>
      </c>
      <c r="H43" s="9556">
        <f t="shared" si="4"/>
      </c>
      <c r="I43" s="9529">
        <v>45898</v>
      </c>
      <c r="J43" s="9530">
        <f t="shared" si="18"/>
      </c>
      <c r="K43" s="9526">
        <v>0</v>
      </c>
      <c r="L43" s="9526">
        <v>20</v>
      </c>
      <c r="M43" s="9526">
        <v>0</v>
      </c>
      <c r="N43" s="9526">
        <v>0</v>
      </c>
      <c r="O43" s="9525" t="s">
        <v>11935</v>
      </c>
      <c r="P43" s="9526">
        <v>0</v>
      </c>
      <c r="Q43" s="9526">
        <v>0</v>
      </c>
      <c r="R43" s="9526">
        <v>130</v>
      </c>
      <c r="S43" s="9526">
        <v>130</v>
      </c>
      <c r="T43" s="9526">
        <v>106</v>
      </c>
      <c r="U43" s="9526">
        <v>106</v>
      </c>
      <c r="V43" s="9526">
        <v>0</v>
      </c>
      <c r="W43" s="9526">
        <v>0</v>
      </c>
      <c r="X43" s="9526">
        <v>0</v>
      </c>
      <c r="Y43" s="9526">
        <v>0</v>
      </c>
      <c r="Z43" s="9526">
        <v>0</v>
      </c>
      <c r="AA43" s="9526">
        <v>0</v>
      </c>
      <c r="AB43" s="9531">
        <f t="shared" si="15"/>
      </c>
      <c r="AC43" s="9549">
        <f t="shared" si="12"/>
      </c>
      <c r="AD43" s="9533">
        <f t="shared" si="7"/>
      </c>
      <c r="AE43" s="9550">
        <f t="shared" si="20"/>
      </c>
      <c r="AF43" s="9535">
        <f>VLOOKUP(C43,'Data Products'!$A:$J,10,0)</f>
      </c>
      <c r="AG43" s="9536">
        <f t="shared" si="9"/>
      </c>
      <c r="AH43" s="9537">
        <f t="shared" si="0"/>
      </c>
      <c r="AI43" s="9563" t="s">
        <v>11936</v>
      </c>
      <c r="AJ43" s="9561"/>
      <c r="AK43" s="9561"/>
      <c r="AL43" s="9560"/>
      <c r="AM43" s="9561"/>
      <c r="AN43" s="9561"/>
    </row>
    <row customHeight="true" ht="18" r="44">
      <c r="A44" s="9525">
        <v>42</v>
      </c>
      <c r="B44" s="9525" t="s">
        <v>11873</v>
      </c>
      <c r="C44" s="9525" t="s">
        <v>11937</v>
      </c>
      <c r="D44" s="9564">
        <v>1930</v>
      </c>
      <c r="E44" s="9564">
        <v>1928</v>
      </c>
      <c r="F44" s="9562"/>
      <c r="G44" s="9527">
        <f>VLOOKUP(C44,'Data Products'!$A:$B,2,0)</f>
      </c>
      <c r="H44" s="9556">
        <f t="shared" si="4"/>
      </c>
      <c r="I44" s="9565">
        <v>46030</v>
      </c>
      <c r="J44" s="9530">
        <f t="shared" si="18"/>
      </c>
      <c r="K44" s="9564">
        <v>60</v>
      </c>
      <c r="L44" s="9564">
        <v>81</v>
      </c>
      <c r="M44" s="9526">
        <v>0</v>
      </c>
      <c r="N44" s="9526">
        <v>0</v>
      </c>
      <c r="O44" s="9525" t="s">
        <v>11938</v>
      </c>
      <c r="P44" s="9526">
        <v>0</v>
      </c>
      <c r="Q44" s="9526">
        <v>0</v>
      </c>
      <c r="R44" s="9526">
        <v>938</v>
      </c>
      <c r="S44" s="9526">
        <v>936</v>
      </c>
      <c r="T44" s="9526">
        <v>992</v>
      </c>
      <c r="U44" s="9526">
        <v>992</v>
      </c>
      <c r="V44" s="9526">
        <v>0</v>
      </c>
      <c r="W44" s="9526">
        <v>0</v>
      </c>
      <c r="X44" s="9526">
        <v>0</v>
      </c>
      <c r="Y44" s="9526">
        <v>0</v>
      </c>
      <c r="Z44" s="9526">
        <v>0</v>
      </c>
      <c r="AA44" s="9526">
        <v>0</v>
      </c>
      <c r="AB44" s="9531">
        <f t="shared" si="15"/>
      </c>
      <c r="AC44" s="9549">
        <f t="shared" si="12"/>
      </c>
      <c r="AD44" s="9533">
        <f t="shared" si="7"/>
      </c>
      <c r="AE44" s="9550">
        <f t="shared" si="20"/>
      </c>
      <c r="AF44" s="9535">
        <f>VLOOKUP(C44,'Data Products'!$A:$J,10,0)</f>
      </c>
      <c r="AG44" s="9536">
        <f t="shared" si="9"/>
      </c>
      <c r="AH44" s="9537">
        <f t="shared" si="0"/>
      </c>
      <c r="AI44" s="9563"/>
      <c r="AJ44" s="9561"/>
      <c r="AK44" s="9561"/>
      <c r="AL44" s="9560"/>
      <c r="AM44" s="9561"/>
      <c r="AN44" s="9561"/>
    </row>
    <row r="45">
      <c r="A45" s="9566"/>
      <c r="B45" s="9567"/>
      <c r="C45" s="9566"/>
      <c r="D45" s="9566"/>
      <c r="E45" s="9566"/>
      <c r="F45" s="9566"/>
      <c r="G45" s="9566"/>
      <c r="H45" s="9566"/>
      <c r="I45" s="9566"/>
      <c r="J45" s="9568"/>
      <c r="K45" s="9562"/>
      <c r="L45" s="9562" t="s">
        <v>11939</v>
      </c>
      <c r="M45" s="9562"/>
      <c r="N45" s="9562"/>
      <c r="O45" s="9562"/>
      <c r="P45" s="9562"/>
      <c r="Q45" s="9562"/>
      <c r="R45" s="9562"/>
      <c r="S45" s="9562"/>
      <c r="T45" s="9562"/>
      <c r="U45" s="9562"/>
      <c r="V45" s="9562"/>
      <c r="W45" s="9562"/>
      <c r="X45" s="9562"/>
      <c r="Y45" s="9562"/>
      <c r="Z45" s="9562"/>
      <c r="AA45" s="9562"/>
      <c r="AB45" s="9562"/>
      <c r="AC45" s="9562"/>
      <c r="AD45" s="9562"/>
      <c r="AE45" s="9569" t="s">
        <v>11940</v>
      </c>
      <c r="AF45" s="9570"/>
      <c r="AG45" s="9570">
        <f>SUM(AG3:AG43)</f>
      </c>
      <c r="AH45" s="9571"/>
      <c r="AI45" s="9572"/>
      <c r="AJ45" s="9573"/>
      <c r="AK45" s="9573"/>
      <c r="AL45" s="9572"/>
      <c r="AM45" s="9573"/>
      <c r="AN45" s="9573"/>
    </row>
    <row r="46">
      <c r="A46" s="9562"/>
      <c r="B46" s="9567"/>
      <c r="C46" s="9567"/>
      <c r="D46" s="9562"/>
      <c r="E46" s="9562"/>
      <c r="F46" s="9562"/>
      <c r="G46" s="9567"/>
      <c r="H46" s="9568"/>
      <c r="I46" s="9568"/>
      <c r="J46" s="9568"/>
      <c r="K46" s="9562"/>
      <c r="L46" s="9562"/>
      <c r="M46" s="9562"/>
      <c r="N46" s="9562"/>
      <c r="O46" s="9562"/>
      <c r="P46" s="9562"/>
      <c r="Q46" s="9562"/>
      <c r="R46" s="9562"/>
      <c r="S46" s="9562"/>
      <c r="T46" s="9562"/>
      <c r="U46" s="9562"/>
      <c r="V46" s="9562"/>
      <c r="W46" s="9562"/>
      <c r="X46" s="9562"/>
      <c r="Y46" s="9562"/>
      <c r="Z46" s="9562"/>
      <c r="AA46" s="9562"/>
      <c r="AB46" s="9562"/>
      <c r="AC46" s="9562"/>
      <c r="AD46" s="9562"/>
      <c r="AE46" s="9574" t="s">
        <v>11941</v>
      </c>
      <c r="AF46" s="9575">
        <f t="shared" ref="AF46:AF49" si="14">AG46/$AG$45</f>
      </c>
      <c r="AG46" s="9576">
        <f t="shared" ref="AG46:AG49" si="11">SUMIFS($AG$3:$AG$43,$AE$3:$AE$43,AE46)</f>
      </c>
      <c r="AH46" s="9577"/>
      <c r="AI46" s="9572"/>
      <c r="AJ46" s="9573"/>
      <c r="AK46" s="9573"/>
      <c r="AL46" s="9572"/>
      <c r="AM46" s="9573"/>
      <c r="AN46" s="9573"/>
    </row>
    <row r="47">
      <c r="A47" s="9562"/>
      <c r="B47" s="9567"/>
      <c r="C47" s="9567"/>
      <c r="D47" s="9562"/>
      <c r="E47" s="9562"/>
      <c r="F47" s="9562"/>
      <c r="G47" s="9567"/>
      <c r="H47" s="9568"/>
      <c r="I47" s="9568"/>
      <c r="J47" s="9568"/>
      <c r="K47" s="9562"/>
      <c r="L47" s="9562"/>
      <c r="M47" s="9562"/>
      <c r="N47" s="9562"/>
      <c r="O47" s="9562"/>
      <c r="P47" s="9562"/>
      <c r="Q47" s="9562"/>
      <c r="R47" s="9562"/>
      <c r="S47" s="9562"/>
      <c r="T47" s="9562"/>
      <c r="U47" s="9562"/>
      <c r="V47" s="9562"/>
      <c r="W47" s="9562"/>
      <c r="X47" s="9562"/>
      <c r="Y47" s="9562"/>
      <c r="Z47" s="9562"/>
      <c r="AA47" s="9562"/>
      <c r="AB47" s="9562"/>
      <c r="AC47" s="9562"/>
      <c r="AD47" s="9562"/>
      <c r="AE47" s="9574" t="s">
        <v>11942</v>
      </c>
      <c r="AF47" s="9575">
        <f t="shared" si="14"/>
      </c>
      <c r="AG47" s="9576">
        <f t="shared" si="11"/>
      </c>
      <c r="AH47" s="9577"/>
      <c r="AI47" s="9572"/>
      <c r="AJ47" s="9573"/>
      <c r="AK47" s="9573"/>
      <c r="AL47" s="9572"/>
      <c r="AM47" s="9573"/>
      <c r="AN47" s="9573"/>
    </row>
    <row r="48">
      <c r="A48" s="9562"/>
      <c r="B48" s="9567"/>
      <c r="C48" s="9567"/>
      <c r="D48" s="9562"/>
      <c r="E48" s="9562"/>
      <c r="F48" s="9562"/>
      <c r="G48" s="9567"/>
      <c r="H48" s="9568"/>
      <c r="I48" s="9568"/>
      <c r="J48" s="9568"/>
      <c r="K48" s="9562"/>
      <c r="L48" s="9562"/>
      <c r="M48" s="9562"/>
      <c r="N48" s="9562"/>
      <c r="O48" s="9562"/>
      <c r="P48" s="9562"/>
      <c r="Q48" s="9562"/>
      <c r="R48" s="9562"/>
      <c r="S48" s="9562"/>
      <c r="T48" s="9562"/>
      <c r="U48" s="9562"/>
      <c r="V48" s="9562"/>
      <c r="W48" s="9562"/>
      <c r="X48" s="9562"/>
      <c r="Y48" s="9562"/>
      <c r="Z48" s="9562"/>
      <c r="AA48" s="9562"/>
      <c r="AB48" s="9562"/>
      <c r="AC48" s="9562"/>
      <c r="AD48" s="9562"/>
      <c r="AE48" s="9574" t="s">
        <v>11943</v>
      </c>
      <c r="AF48" s="9575">
        <f t="shared" si="14"/>
      </c>
      <c r="AG48" s="9576">
        <f t="shared" si="11"/>
      </c>
      <c r="AH48" s="9577"/>
      <c r="AI48" s="9572"/>
      <c r="AJ48" s="9573"/>
      <c r="AK48" s="9573"/>
      <c r="AL48" s="9572"/>
      <c r="AM48" s="9573"/>
      <c r="AN48" s="9573"/>
    </row>
    <row r="49">
      <c r="A49" s="9562"/>
      <c r="B49" s="9567"/>
      <c r="C49" s="9567"/>
      <c r="D49" s="9562"/>
      <c r="E49" s="9562"/>
      <c r="F49" s="9562"/>
      <c r="G49" s="9567"/>
      <c r="H49" s="9568"/>
      <c r="I49" s="9568"/>
      <c r="J49" s="9568"/>
      <c r="K49" s="9562"/>
      <c r="L49" s="9562"/>
      <c r="M49" s="9562"/>
      <c r="N49" s="9562"/>
      <c r="O49" s="9562"/>
      <c r="P49" s="9562"/>
      <c r="Q49" s="9562"/>
      <c r="R49" s="9562"/>
      <c r="S49" s="9562"/>
      <c r="T49" s="9562"/>
      <c r="U49" s="9562"/>
      <c r="V49" s="9562"/>
      <c r="W49" s="9562"/>
      <c r="X49" s="9562"/>
      <c r="Y49" s="9562"/>
      <c r="Z49" s="9562"/>
      <c r="AA49" s="9562"/>
      <c r="AB49" s="9562"/>
      <c r="AC49" s="9562"/>
      <c r="AD49" s="9562"/>
      <c r="AE49" s="9574" t="s">
        <v>11944</v>
      </c>
      <c r="AF49" s="9575">
        <f t="shared" si="14"/>
      </c>
      <c r="AG49" s="9576">
        <f t="shared" si="11"/>
      </c>
      <c r="AH49" s="9577"/>
      <c r="AI49" s="9572"/>
      <c r="AJ49" s="9573"/>
      <c r="AK49" s="9573"/>
      <c r="AL49" s="9572"/>
      <c r="AM49" s="9573"/>
      <c r="AN49" s="9573"/>
    </row>
    <row r="50">
      <c r="A50" s="9562"/>
      <c r="B50" s="9567"/>
      <c r="C50" s="9567"/>
      <c r="D50" s="9562"/>
      <c r="E50" s="9562"/>
      <c r="F50" s="9562"/>
      <c r="G50" s="9567"/>
      <c r="H50" s="9568"/>
      <c r="I50" s="9568"/>
      <c r="J50" s="9568"/>
      <c r="K50" s="9562"/>
      <c r="L50" s="9562"/>
      <c r="M50" s="9562"/>
      <c r="N50" s="9562"/>
      <c r="O50" s="9562"/>
      <c r="P50" s="9562"/>
      <c r="Q50" s="9562"/>
      <c r="R50" s="9562"/>
      <c r="S50" s="9562"/>
      <c r="T50" s="9562"/>
      <c r="U50" s="9562"/>
      <c r="V50" s="9562"/>
      <c r="W50" s="9562"/>
      <c r="X50" s="9562"/>
      <c r="Y50" s="9562"/>
      <c r="Z50" s="9562"/>
      <c r="AA50" s="9562"/>
      <c r="AB50" s="9562"/>
      <c r="AC50" s="9562"/>
      <c r="AD50" s="9562"/>
      <c r="AE50" s="9574" t="s">
        <v>11857</v>
      </c>
      <c r="AF50" s="9578">
        <f>AVERAGE(AH3:AH43)/AVERAGE(D3:D43)</f>
      </c>
      <c r="AG50" s="9576">
        <f>SUMIF($H$3:$H$43,"&lt;90",$AG$3:$AG$43)</f>
      </c>
      <c r="AH50" s="9579"/>
      <c r="AI50" s="9572"/>
      <c r="AJ50" s="9573"/>
      <c r="AK50" s="9573"/>
      <c r="AL50" s="9572"/>
      <c r="AM50" s="9573"/>
      <c r="AN50" s="9573"/>
    </row>
    <row r="51">
      <c r="A51" s="9562"/>
      <c r="B51" s="9567"/>
      <c r="C51" s="9567"/>
      <c r="D51" s="9562"/>
      <c r="E51" s="9562"/>
      <c r="F51" s="9562"/>
      <c r="G51" s="9567"/>
      <c r="H51" s="9568"/>
      <c r="I51" s="9568"/>
      <c r="J51" s="9568"/>
      <c r="K51" s="9562"/>
      <c r="L51" s="9562"/>
      <c r="M51" s="9562"/>
      <c r="N51" s="9562"/>
      <c r="O51" s="9562"/>
      <c r="P51" s="9562"/>
      <c r="Q51" s="9562"/>
      <c r="R51" s="9562"/>
      <c r="S51" s="9562"/>
      <c r="T51" s="9562"/>
      <c r="U51" s="9562"/>
      <c r="V51" s="9562"/>
      <c r="W51" s="9562"/>
      <c r="X51" s="9562"/>
      <c r="Y51" s="9562"/>
      <c r="Z51" s="9562"/>
      <c r="AA51" s="9562"/>
      <c r="AB51" s="9562"/>
      <c r="AC51" s="9562"/>
      <c r="AD51" s="9562"/>
      <c r="AE51" s="9562"/>
      <c r="AF51" s="9579"/>
      <c r="AG51" s="9579"/>
      <c r="AH51" s="9579"/>
      <c r="AI51" s="9572"/>
      <c r="AJ51" s="9573"/>
      <c r="AK51" s="9573"/>
      <c r="AL51" s="9572"/>
      <c r="AM51" s="9573"/>
      <c r="AN51" s="9573"/>
    </row>
    <row r="52">
      <c r="A52" s="9520" t="s">
        <v>11945</v>
      </c>
      <c r="B52" s="9520" t="s">
        <v>11832</v>
      </c>
      <c r="C52" s="9520" t="s">
        <v>11833</v>
      </c>
      <c r="D52" s="9520" t="s">
        <v>11834</v>
      </c>
      <c r="E52" s="9520"/>
      <c r="F52" s="9520" t="s">
        <v>11946</v>
      </c>
      <c r="G52" s="9580" t="s">
        <v>11836</v>
      </c>
      <c r="H52" s="9581" t="s">
        <v>11837</v>
      </c>
      <c r="I52" s="9519" t="s">
        <v>11838</v>
      </c>
      <c r="J52" s="9519" t="s">
        <v>11839</v>
      </c>
      <c r="K52" s="9520" t="s">
        <v>11840</v>
      </c>
      <c r="L52" s="9520" t="s">
        <v>11841</v>
      </c>
      <c r="M52" s="9520" t="s">
        <v>11947</v>
      </c>
      <c r="N52" s="9520" t="s">
        <v>11948</v>
      </c>
      <c r="O52" s="9520" t="s">
        <v>11844</v>
      </c>
      <c r="P52" s="9582"/>
      <c r="Q52" s="9582"/>
      <c r="R52" s="9582"/>
      <c r="S52" s="9582"/>
      <c r="T52" s="9582"/>
      <c r="U52" s="9582"/>
      <c r="V52" s="9582"/>
      <c r="W52" s="9582"/>
      <c r="X52" s="9582"/>
      <c r="Y52" s="9582"/>
      <c r="Z52" s="9582"/>
      <c r="AA52" s="9582"/>
      <c r="AB52" s="9583" t="s">
        <v>11851</v>
      </c>
      <c r="AC52" s="9581" t="s">
        <v>11852</v>
      </c>
      <c r="AD52" s="9581" t="s">
        <v>11949</v>
      </c>
      <c r="AE52" s="9581" t="s">
        <v>11950</v>
      </c>
      <c r="AF52" s="9584" t="s">
        <v>11855</v>
      </c>
      <c r="AG52" s="9584" t="s">
        <v>11856</v>
      </c>
      <c r="AH52" s="9519" t="s">
        <v>11857</v>
      </c>
      <c r="AI52" s="9581" t="s">
        <v>11858</v>
      </c>
      <c r="AJ52" s="9519" t="s">
        <v>11859</v>
      </c>
      <c r="AK52" s="9520" t="s">
        <v>11860</v>
      </c>
      <c r="AL52" s="9520" t="s">
        <v>11951</v>
      </c>
      <c r="AM52" s="9520" t="s">
        <v>11862</v>
      </c>
      <c r="AN52" s="9520" t="s">
        <v>11863</v>
      </c>
    </row>
    <row r="53">
      <c r="A53" s="9520" t="s">
        <v>11864</v>
      </c>
      <c r="B53" s="9520"/>
      <c r="C53" s="9520"/>
      <c r="D53" s="9520" t="s">
        <v>11865</v>
      </c>
      <c r="E53" s="9524" t="s">
        <v>11866</v>
      </c>
      <c r="F53" s="9520"/>
      <c r="G53" s="9585"/>
      <c r="H53" s="9581"/>
      <c r="I53" s="9519"/>
      <c r="J53" s="9519"/>
      <c r="K53" s="9520" t="s">
        <v>11867</v>
      </c>
      <c r="L53" s="9520" t="s">
        <v>11867</v>
      </c>
      <c r="M53" s="9520"/>
      <c r="N53" s="9520"/>
      <c r="O53" s="9520"/>
      <c r="P53" s="9582"/>
      <c r="Q53" s="9582"/>
      <c r="R53" s="9582"/>
      <c r="S53" s="9582"/>
      <c r="T53" s="9582"/>
      <c r="U53" s="9582"/>
      <c r="V53" s="9582"/>
      <c r="W53" s="9582"/>
      <c r="X53" s="9582"/>
      <c r="Y53" s="9582"/>
      <c r="Z53" s="9582"/>
      <c r="AA53" s="9582"/>
      <c r="AB53" s="9583"/>
      <c r="AC53" s="9581"/>
      <c r="AD53" s="9581"/>
      <c r="AE53" s="9581"/>
      <c r="AF53" s="9584"/>
      <c r="AG53" s="9584"/>
      <c r="AH53" s="9519"/>
      <c r="AI53" s="9581"/>
      <c r="AJ53" s="9519"/>
      <c r="AK53" s="9520"/>
      <c r="AL53" s="9520"/>
      <c r="AM53" s="9520"/>
      <c r="AN53" s="9520"/>
    </row>
    <row r="54">
      <c r="A54" s="9586">
        <v>1</v>
      </c>
      <c r="B54" s="9525" t="s">
        <v>11873</v>
      </c>
      <c r="C54" s="9525" t="s">
        <v>11952</v>
      </c>
      <c r="D54" s="9526">
        <v>3615</v>
      </c>
      <c r="E54" s="9540">
        <v>3615</v>
      </c>
      <c r="F54" s="9587"/>
      <c r="G54" s="9588">
        <f>VLOOKUP(C54,'Data Products'!$A:$J,2,0)</f>
      </c>
      <c r="H54" s="9589">
        <f t="shared" ref="H54:H78" si="5">IFERROR(G54-TODAY(),"")</f>
      </c>
      <c r="I54" s="9529">
        <v>45840</v>
      </c>
      <c r="J54" s="9530">
        <f t="shared" ref="J54:J125" si="19">TODAY()-I54</f>
      </c>
      <c r="K54" s="9564">
        <v>0</v>
      </c>
      <c r="L54" s="9590">
        <v>9327</v>
      </c>
      <c r="M54" s="9526">
        <v>6000</v>
      </c>
      <c r="N54" s="9526">
        <v>12000</v>
      </c>
      <c r="O54" s="9525" t="s">
        <v>11878</v>
      </c>
      <c r="P54" s="9562"/>
      <c r="Q54" s="9562"/>
      <c r="R54" s="9591"/>
      <c r="S54" s="9562"/>
      <c r="T54" s="9562"/>
      <c r="U54" s="9562"/>
      <c r="V54" s="9562"/>
      <c r="W54" s="9562"/>
      <c r="X54" s="9562"/>
      <c r="Y54" s="9562"/>
      <c r="Z54" s="9562"/>
      <c r="AA54" s="9562"/>
      <c r="AB54" s="9592">
        <f t="shared" ref="AB54:AB125" si="16">L54/30</f>
      </c>
      <c r="AC54" s="9545">
        <f t="shared" ref="AC54:AC125" si="13">IFERROR(D54/AB54,"-")</f>
      </c>
      <c r="AD54" s="9533">
        <f t="shared" ref="AD54:AD125" si="8">IFERROR(TODAY()+AC54,"-")</f>
      </c>
      <c r="AE54" s="9546">
        <f t="shared" ref="AE54:AE125" si="21">_xlfn.IFS(AC54="-","Not sold yet",AND(AC54&lt;=150,AC54&gt;60),"Out of stock more than 60 days",AC54&lt;=60,"Out of stock less than 60 days",AC54&gt;=150,"Out of stock more than 150 days")</f>
      </c>
      <c r="AF54" s="9535">
        <f>VLOOKUP(C54,'Data Products'!$A:$J,10,0)</f>
      </c>
      <c r="AG54" s="9536">
        <f t="shared" ref="AG54:AG125" si="10">AF54*D54</f>
      </c>
      <c r="AH54" s="9536"/>
      <c r="AI54" s="9552" t="s">
        <v>11953</v>
      </c>
      <c r="AJ54" s="9538"/>
      <c r="AK54" s="9539"/>
      <c r="AL54" s="9538"/>
      <c r="AM54" s="9539"/>
      <c r="AN54" s="9539"/>
    </row>
    <row customHeight="true" hidden="true" ht="18" r="55">
      <c r="A55" s="9586">
        <v>2</v>
      </c>
      <c r="B55" s="9525" t="s">
        <v>11876</v>
      </c>
      <c r="C55" s="9525" t="s">
        <v>11954</v>
      </c>
      <c r="D55" s="9526">
        <v>0</v>
      </c>
      <c r="E55" s="9540">
        <v>0</v>
      </c>
      <c r="F55" s="9587"/>
      <c r="G55" s="9588">
        <f>VLOOKUP(C55,'Data Products'!$A:$J,2,0)</f>
      </c>
      <c r="H55" s="9589">
        <f t="shared" si="5"/>
      </c>
      <c r="I55" s="9529">
        <v>45376</v>
      </c>
      <c r="J55" s="9530">
        <f t="shared" si="19"/>
      </c>
      <c r="K55" s="9526">
        <v>0</v>
      </c>
      <c r="L55" s="9526">
        <v>0</v>
      </c>
      <c r="M55" s="9526">
        <v>0</v>
      </c>
      <c r="N55" s="9526">
        <v>0</v>
      </c>
      <c r="O55" s="9525" t="s">
        <v>11955</v>
      </c>
      <c r="P55" s="9562"/>
      <c r="Q55" s="9562"/>
      <c r="R55" s="9591"/>
      <c r="S55" s="9562"/>
      <c r="T55" s="9562"/>
      <c r="U55" s="9562"/>
      <c r="V55" s="9562"/>
      <c r="W55" s="9562"/>
      <c r="X55" s="9562"/>
      <c r="Y55" s="9562"/>
      <c r="Z55" s="9562"/>
      <c r="AA55" s="9562"/>
      <c r="AB55" s="9592">
        <f t="shared" si="16"/>
      </c>
      <c r="AC55" s="9541">
        <f t="shared" si="13"/>
      </c>
      <c r="AD55" s="9533">
        <f t="shared" si="8"/>
      </c>
      <c r="AE55" s="9542">
        <f t="shared" si="21"/>
      </c>
      <c r="AF55" s="9535">
        <f>VLOOKUP(C55,'Data Products'!$A:$J,10,0)</f>
      </c>
      <c r="AG55" s="9536">
        <f t="shared" si="10"/>
      </c>
      <c r="AH55" s="9536">
        <f t="shared" ref="AH55:AH90" si="1">IF(H55&lt;=90,D55,0)</f>
      </c>
      <c r="AI55" s="9547"/>
      <c r="AJ55" s="9538"/>
      <c r="AK55" s="9539"/>
      <c r="AL55" s="9538"/>
      <c r="AM55" s="9539"/>
      <c r="AN55" s="9539"/>
    </row>
    <row customHeight="true" hidden="true" ht="18" r="56">
      <c r="A56" s="9586">
        <v>3</v>
      </c>
      <c r="B56" s="9525" t="s">
        <v>11876</v>
      </c>
      <c r="C56" s="9525" t="s">
        <v>11956</v>
      </c>
      <c r="D56" s="9526">
        <v>0</v>
      </c>
      <c r="E56" s="9540">
        <v>0</v>
      </c>
      <c r="F56" s="9587"/>
      <c r="G56" s="9588">
        <f>VLOOKUP(C56,'Data Products'!$A:$J,2,0)</f>
      </c>
      <c r="H56" s="9589">
        <f t="shared" si="5"/>
      </c>
      <c r="I56" s="9565">
        <v>45721</v>
      </c>
      <c r="J56" s="9530">
        <f t="shared" si="19"/>
      </c>
      <c r="K56" s="9526">
        <v>0</v>
      </c>
      <c r="L56" s="9526">
        <v>0</v>
      </c>
      <c r="M56" s="9593" t="s">
        <v>11957</v>
      </c>
      <c r="N56" s="9593" t="s">
        <v>11957</v>
      </c>
      <c r="O56" s="9525" t="s">
        <v>11955</v>
      </c>
      <c r="P56" s="9562"/>
      <c r="Q56" s="9562"/>
      <c r="R56" s="9591"/>
      <c r="S56" s="9562"/>
      <c r="T56" s="9562"/>
      <c r="U56" s="9562"/>
      <c r="V56" s="9562"/>
      <c r="W56" s="9562"/>
      <c r="X56" s="9562"/>
      <c r="Y56" s="9562"/>
      <c r="Z56" s="9562"/>
      <c r="AA56" s="9562"/>
      <c r="AB56" s="9592">
        <f t="shared" si="16"/>
      </c>
      <c r="AC56" s="9541">
        <f t="shared" si="13"/>
      </c>
      <c r="AD56" s="9533">
        <f t="shared" si="8"/>
      </c>
      <c r="AE56" s="9542">
        <f t="shared" si="21"/>
      </c>
      <c r="AF56" s="9535">
        <f>VLOOKUP(C56,'Data Products'!$A:$J,10,0)</f>
      </c>
      <c r="AG56" s="9536">
        <f t="shared" si="10"/>
      </c>
      <c r="AH56" s="9536">
        <f t="shared" si="1"/>
      </c>
      <c r="AI56" s="9547"/>
      <c r="AJ56" s="9538"/>
      <c r="AK56" s="9539"/>
      <c r="AL56" s="9538"/>
      <c r="AM56" s="9539"/>
      <c r="AN56" s="9539"/>
    </row>
    <row customHeight="true" hidden="true" ht="18" r="57">
      <c r="A57" s="9586">
        <v>4</v>
      </c>
      <c r="B57" s="9525" t="s">
        <v>11876</v>
      </c>
      <c r="C57" s="9525" t="s">
        <v>11958</v>
      </c>
      <c r="D57" s="9526">
        <v>0</v>
      </c>
      <c r="E57" s="9540">
        <v>0</v>
      </c>
      <c r="F57" s="9587"/>
      <c r="G57" s="9588">
        <f>VLOOKUP(C57,'Data Products'!$A:$J,2,0)</f>
      </c>
      <c r="H57" s="9589">
        <f t="shared" si="5"/>
      </c>
      <c r="I57" s="9529">
        <v>45460</v>
      </c>
      <c r="J57" s="9530">
        <f t="shared" si="19"/>
      </c>
      <c r="K57" s="9526">
        <v>0</v>
      </c>
      <c r="L57" s="9526">
        <v>0</v>
      </c>
      <c r="M57" s="9526">
        <v>0</v>
      </c>
      <c r="N57" s="9526">
        <v>0</v>
      </c>
      <c r="O57" s="9525" t="s">
        <v>11955</v>
      </c>
      <c r="P57" s="9562"/>
      <c r="Q57" s="9562"/>
      <c r="R57" s="9594"/>
      <c r="S57" s="9562"/>
      <c r="T57" s="9562"/>
      <c r="U57" s="9562"/>
      <c r="V57" s="9562"/>
      <c r="W57" s="9562"/>
      <c r="X57" s="9562"/>
      <c r="Y57" s="9562"/>
      <c r="Z57" s="9562"/>
      <c r="AA57" s="9562"/>
      <c r="AB57" s="9592">
        <f t="shared" si="16"/>
      </c>
      <c r="AC57" s="9541">
        <f t="shared" si="13"/>
      </c>
      <c r="AD57" s="9533">
        <f t="shared" si="8"/>
      </c>
      <c r="AE57" s="9542">
        <f t="shared" si="21"/>
      </c>
      <c r="AF57" s="9535">
        <f>VLOOKUP(C57,'Data Products'!$A:$J,10,0)</f>
      </c>
      <c r="AG57" s="9536">
        <f t="shared" si="10"/>
      </c>
      <c r="AH57" s="9536">
        <f t="shared" si="1"/>
      </c>
      <c r="AI57" s="9538"/>
      <c r="AJ57" s="9539"/>
      <c r="AK57" s="9539"/>
      <c r="AL57" s="9538"/>
      <c r="AM57" s="9539"/>
      <c r="AN57" s="9539"/>
    </row>
    <row customHeight="true" hidden="true" ht="18" r="58">
      <c r="A58" s="9586">
        <v>5</v>
      </c>
      <c r="B58" s="9525" t="s">
        <v>11902</v>
      </c>
      <c r="C58" s="9525" t="s">
        <v>11959</v>
      </c>
      <c r="D58" s="9526">
        <v>0</v>
      </c>
      <c r="E58" s="9540">
        <v>0</v>
      </c>
      <c r="F58" s="9587"/>
      <c r="G58" s="9588">
        <f>VLOOKUP(C58,'Data Products'!$A:$J,2,0)</f>
      </c>
      <c r="H58" s="9589">
        <f t="shared" si="5"/>
      </c>
      <c r="I58" s="9529">
        <v>45667</v>
      </c>
      <c r="J58" s="9530">
        <f t="shared" si="19"/>
      </c>
      <c r="K58" s="9526">
        <v>0</v>
      </c>
      <c r="L58" s="9526">
        <v>0</v>
      </c>
      <c r="M58" s="9526">
        <v>500</v>
      </c>
      <c r="N58" s="9526">
        <v>1000</v>
      </c>
      <c r="O58" s="9595" t="s">
        <v>11886</v>
      </c>
      <c r="P58" s="9562"/>
      <c r="Q58" s="9562"/>
      <c r="R58" s="9591"/>
      <c r="S58" s="9562"/>
      <c r="T58" s="9562"/>
      <c r="U58" s="9562"/>
      <c r="V58" s="9562"/>
      <c r="W58" s="9562"/>
      <c r="X58" s="9562"/>
      <c r="Y58" s="9562"/>
      <c r="Z58" s="9562"/>
      <c r="AA58" s="9562"/>
      <c r="AB58" s="9592">
        <f t="shared" si="16"/>
      </c>
      <c r="AC58" s="9541">
        <f t="shared" si="13"/>
      </c>
      <c r="AD58" s="9533">
        <f t="shared" si="8"/>
      </c>
      <c r="AE58" s="9542">
        <f t="shared" si="21"/>
      </c>
      <c r="AF58" s="9535">
        <f>VLOOKUP(C58,'Data Products'!$A:$J,10,0)</f>
      </c>
      <c r="AG58" s="9536">
        <f t="shared" si="10"/>
      </c>
      <c r="AH58" s="9536">
        <f t="shared" si="1"/>
      </c>
      <c r="AI58" s="9547"/>
      <c r="AJ58" s="9539"/>
      <c r="AK58" s="9539">
        <v>200</v>
      </c>
      <c r="AL58" s="9538"/>
      <c r="AM58" s="9539"/>
      <c r="AN58" s="9539"/>
    </row>
    <row r="59">
      <c r="A59" s="9586">
        <v>6</v>
      </c>
      <c r="B59" s="9525" t="s">
        <v>11876</v>
      </c>
      <c r="C59" s="9525" t="s">
        <v>11960</v>
      </c>
      <c r="D59" s="9526">
        <v>2</v>
      </c>
      <c r="E59" s="9540">
        <v>2</v>
      </c>
      <c r="F59" s="9587"/>
      <c r="G59" s="9588">
        <f>VLOOKUP(C59,'Data Products'!$A:$J,2,0)</f>
      </c>
      <c r="H59" s="9589">
        <f t="shared" si="5"/>
      </c>
      <c r="I59" s="9529">
        <v>45667</v>
      </c>
      <c r="J59" s="9530">
        <f t="shared" si="19"/>
      </c>
      <c r="K59" s="9526">
        <v>0</v>
      </c>
      <c r="L59" s="9526">
        <v>0</v>
      </c>
      <c r="M59" s="9526">
        <v>500</v>
      </c>
      <c r="N59" s="9526">
        <v>1000</v>
      </c>
      <c r="O59" s="9525" t="s">
        <v>11886</v>
      </c>
      <c r="P59" s="9562"/>
      <c r="Q59" s="9562"/>
      <c r="R59" s="9591"/>
      <c r="S59" s="9562"/>
      <c r="T59" s="9562"/>
      <c r="U59" s="9562"/>
      <c r="V59" s="9562"/>
      <c r="W59" s="9562"/>
      <c r="X59" s="9562"/>
      <c r="Y59" s="9562"/>
      <c r="Z59" s="9562"/>
      <c r="AA59" s="9562"/>
      <c r="AB59" s="9592">
        <f t="shared" si="16"/>
      </c>
      <c r="AC59" s="9545">
        <f t="shared" si="13"/>
      </c>
      <c r="AD59" s="9533">
        <f t="shared" si="8"/>
      </c>
      <c r="AE59" s="9546">
        <f t="shared" si="21"/>
      </c>
      <c r="AF59" s="9535">
        <f>VLOOKUP(C59,'Data Products'!$A:$J,10,0)</f>
      </c>
      <c r="AG59" s="9536">
        <f t="shared" si="10"/>
      </c>
      <c r="AH59" s="9536">
        <f t="shared" si="1"/>
      </c>
      <c r="AI59" s="9547"/>
      <c r="AJ59" s="9539"/>
      <c r="AK59" s="9539"/>
      <c r="AL59" s="9538"/>
      <c r="AM59" s="9539"/>
      <c r="AN59" s="9539"/>
    </row>
    <row r="60">
      <c r="A60" s="9586">
        <v>7</v>
      </c>
      <c r="B60" s="9525" t="s">
        <v>11873</v>
      </c>
      <c r="C60" s="9525" t="s">
        <v>11961</v>
      </c>
      <c r="D60" s="9526">
        <v>223</v>
      </c>
      <c r="E60" s="9540">
        <v>223</v>
      </c>
      <c r="F60" s="9587"/>
      <c r="G60" s="9588">
        <f>VLOOKUP(C60,'Data Products'!$A:$J,2,0)</f>
      </c>
      <c r="H60" s="9589">
        <f t="shared" si="5"/>
      </c>
      <c r="I60" s="9529">
        <v>45617</v>
      </c>
      <c r="J60" s="9530">
        <f t="shared" si="19"/>
      </c>
      <c r="K60" s="9526">
        <v>25</v>
      </c>
      <c r="L60" s="9526">
        <v>52</v>
      </c>
      <c r="M60" s="9526">
        <v>300</v>
      </c>
      <c r="N60" s="9526">
        <v>500</v>
      </c>
      <c r="O60" s="9596" t="s">
        <v>11886</v>
      </c>
      <c r="P60" s="9562"/>
      <c r="Q60" s="9562"/>
      <c r="R60" s="9591"/>
      <c r="S60" s="9562"/>
      <c r="T60" s="9562"/>
      <c r="U60" s="9562"/>
      <c r="V60" s="9562"/>
      <c r="W60" s="9562"/>
      <c r="X60" s="9562"/>
      <c r="Y60" s="9562"/>
      <c r="Z60" s="9562"/>
      <c r="AA60" s="9562"/>
      <c r="AB60" s="9592">
        <f t="shared" si="16"/>
      </c>
      <c r="AC60" s="9549">
        <f t="shared" si="13"/>
      </c>
      <c r="AD60" s="9533">
        <f t="shared" si="8"/>
      </c>
      <c r="AE60" s="9550">
        <f t="shared" si="21"/>
      </c>
      <c r="AF60" s="9535">
        <f>VLOOKUP(C60,'Data Products'!$A:$J,10,0)</f>
      </c>
      <c r="AG60" s="9536">
        <f t="shared" si="10"/>
      </c>
      <c r="AH60" s="9536">
        <f t="shared" si="1"/>
      </c>
      <c r="AI60" s="9538"/>
      <c r="AJ60" s="9539"/>
      <c r="AK60" s="9539"/>
      <c r="AL60" s="9538"/>
      <c r="AM60" s="9539"/>
      <c r="AN60" s="9539"/>
    </row>
    <row customHeight="true" hidden="true" ht="18" r="61">
      <c r="A61" s="9586">
        <v>8</v>
      </c>
      <c r="B61" s="9525" t="s">
        <v>11876</v>
      </c>
      <c r="C61" s="9525" t="s">
        <v>11962</v>
      </c>
      <c r="D61" s="9526">
        <v>0</v>
      </c>
      <c r="E61" s="9540">
        <v>0</v>
      </c>
      <c r="F61" s="9587"/>
      <c r="G61" s="9588">
        <f>VLOOKUP(C61,'Data Products'!$A:$J,2,0)</f>
      </c>
      <c r="H61" s="9597">
        <f t="shared" si="5"/>
      </c>
      <c r="I61" s="9529">
        <v>45504</v>
      </c>
      <c r="J61" s="9530">
        <f t="shared" si="19"/>
      </c>
      <c r="K61" s="9526">
        <v>0</v>
      </c>
      <c r="L61" s="9526">
        <v>0</v>
      </c>
      <c r="M61" s="9526">
        <v>0</v>
      </c>
      <c r="N61" s="9526">
        <v>0</v>
      </c>
      <c r="O61" s="9525" t="s">
        <v>11886</v>
      </c>
      <c r="P61" s="9562"/>
      <c r="Q61" s="9562"/>
      <c r="R61" s="9591"/>
      <c r="S61" s="9562"/>
      <c r="T61" s="9562"/>
      <c r="U61" s="9562"/>
      <c r="V61" s="9562"/>
      <c r="W61" s="9562"/>
      <c r="X61" s="9562"/>
      <c r="Y61" s="9562"/>
      <c r="Z61" s="9562"/>
      <c r="AA61" s="9562"/>
      <c r="AB61" s="9592">
        <f t="shared" si="16"/>
      </c>
      <c r="AC61" s="9541">
        <f t="shared" si="13"/>
      </c>
      <c r="AD61" s="9533">
        <f t="shared" si="8"/>
      </c>
      <c r="AE61" s="9542">
        <f t="shared" si="21"/>
      </c>
      <c r="AF61" s="9535">
        <f>VLOOKUP(C61,'Data Products'!$A:$J,10,0)</f>
      </c>
      <c r="AG61" s="9536">
        <f t="shared" si="10"/>
      </c>
      <c r="AH61" s="9536">
        <f t="shared" si="1"/>
      </c>
      <c r="AI61" s="9538"/>
      <c r="AJ61" s="9539"/>
      <c r="AK61" s="9539"/>
      <c r="AL61" s="9538"/>
      <c r="AM61" s="9539"/>
      <c r="AN61" s="9539"/>
    </row>
    <row customHeight="true" hidden="true" ht="18" r="62">
      <c r="A62" s="9586">
        <v>9</v>
      </c>
      <c r="B62" s="9525" t="s">
        <v>11876</v>
      </c>
      <c r="C62" s="9525" t="s">
        <v>11963</v>
      </c>
      <c r="D62" s="9526">
        <v>0</v>
      </c>
      <c r="E62" s="9540">
        <v>0</v>
      </c>
      <c r="F62" s="9587"/>
      <c r="G62" s="9588">
        <f>VLOOKUP(C62,'Data Products'!$A:$J,2,0)</f>
      </c>
      <c r="H62" s="9589">
        <f t="shared" si="5"/>
      </c>
      <c r="I62" s="9529">
        <v>45530</v>
      </c>
      <c r="J62" s="9530">
        <f t="shared" si="19"/>
      </c>
      <c r="K62" s="9526">
        <v>0</v>
      </c>
      <c r="L62" s="9526">
        <v>54</v>
      </c>
      <c r="M62" s="9526">
        <v>100</v>
      </c>
      <c r="N62" s="9526">
        <v>300</v>
      </c>
      <c r="O62" s="9525" t="s">
        <v>11886</v>
      </c>
      <c r="P62" s="9562"/>
      <c r="Q62" s="9562"/>
      <c r="R62" s="9591"/>
      <c r="S62" s="9562"/>
      <c r="T62" s="9562"/>
      <c r="U62" s="9562"/>
      <c r="V62" s="9562"/>
      <c r="W62" s="9562"/>
      <c r="X62" s="9562"/>
      <c r="Y62" s="9562"/>
      <c r="Z62" s="9562"/>
      <c r="AA62" s="9562"/>
      <c r="AB62" s="9592">
        <f t="shared" si="16"/>
      </c>
      <c r="AC62" s="9545">
        <f t="shared" si="13"/>
      </c>
      <c r="AD62" s="9533">
        <f t="shared" si="8"/>
      </c>
      <c r="AE62" s="9546">
        <f t="shared" si="21"/>
      </c>
      <c r="AF62" s="9535">
        <f>VLOOKUP(C62,'Data Products'!$A:$J,10,0)</f>
      </c>
      <c r="AG62" s="9536">
        <f t="shared" si="10"/>
      </c>
      <c r="AH62" s="9536">
        <f t="shared" si="1"/>
      </c>
      <c r="AI62" s="9538"/>
      <c r="AJ62" s="9539"/>
      <c r="AK62" s="9539"/>
      <c r="AL62" s="9538"/>
      <c r="AM62" s="9539"/>
      <c r="AN62" s="9539"/>
    </row>
    <row customHeight="true" hidden="true" ht="18" r="63">
      <c r="A63" s="9586">
        <v>10</v>
      </c>
      <c r="B63" s="9525" t="s">
        <v>11902</v>
      </c>
      <c r="C63" s="9525" t="s">
        <v>11964</v>
      </c>
      <c r="D63" s="9526">
        <v>0</v>
      </c>
      <c r="E63" s="9540">
        <v>0</v>
      </c>
      <c r="F63" s="9587"/>
      <c r="G63" s="9588">
        <f>VLOOKUP(C63,'Data Products'!$A:$J,2,0)</f>
      </c>
      <c r="H63" s="9589">
        <f t="shared" si="5"/>
      </c>
      <c r="I63" s="9529">
        <v>45667</v>
      </c>
      <c r="J63" s="9530">
        <f t="shared" si="19"/>
      </c>
      <c r="K63" s="9526">
        <v>0</v>
      </c>
      <c r="L63" s="9526">
        <v>0</v>
      </c>
      <c r="M63" s="9526">
        <v>500</v>
      </c>
      <c r="N63" s="9526">
        <v>1000</v>
      </c>
      <c r="O63" s="9525" t="s">
        <v>11886</v>
      </c>
      <c r="P63" s="9562"/>
      <c r="Q63" s="9562"/>
      <c r="R63" s="9591"/>
      <c r="S63" s="9562"/>
      <c r="T63" s="9562"/>
      <c r="U63" s="9562"/>
      <c r="V63" s="9562"/>
      <c r="W63" s="9562"/>
      <c r="X63" s="9562"/>
      <c r="Y63" s="9562"/>
      <c r="Z63" s="9562"/>
      <c r="AA63" s="9562"/>
      <c r="AB63" s="9592">
        <f t="shared" si="16"/>
      </c>
      <c r="AC63" s="9541">
        <f t="shared" si="13"/>
      </c>
      <c r="AD63" s="9533">
        <f t="shared" si="8"/>
      </c>
      <c r="AE63" s="9542">
        <f t="shared" si="21"/>
      </c>
      <c r="AF63" s="9535">
        <f>VLOOKUP(C63,'Data Products'!$A:$J,10,0)</f>
      </c>
      <c r="AG63" s="9536">
        <f t="shared" si="10"/>
      </c>
      <c r="AH63" s="9536">
        <f t="shared" si="1"/>
      </c>
      <c r="AI63" s="9547"/>
      <c r="AJ63" s="9539"/>
      <c r="AK63" s="9539">
        <v>150</v>
      </c>
      <c r="AL63" s="9538"/>
      <c r="AM63" s="9539"/>
      <c r="AN63" s="9539"/>
    </row>
    <row r="64">
      <c r="A64" s="9586">
        <v>11</v>
      </c>
      <c r="B64" s="9525" t="s">
        <v>11873</v>
      </c>
      <c r="C64" s="9525" t="s">
        <v>11965</v>
      </c>
      <c r="D64" s="9526">
        <v>302</v>
      </c>
      <c r="E64" s="9540">
        <v>302</v>
      </c>
      <c r="F64" s="9587"/>
      <c r="G64" s="9588">
        <f>VLOOKUP(C64,'Data Products'!$A:$J,2,0)</f>
      </c>
      <c r="H64" s="9589">
        <f t="shared" si="5"/>
      </c>
      <c r="I64" s="9565">
        <v>45716</v>
      </c>
      <c r="J64" s="9530">
        <f t="shared" si="19"/>
      </c>
      <c r="K64" s="9526">
        <v>72</v>
      </c>
      <c r="L64" s="9526">
        <v>140</v>
      </c>
      <c r="M64" s="9526">
        <v>0</v>
      </c>
      <c r="N64" s="9526">
        <v>0</v>
      </c>
      <c r="O64" s="9525" t="s">
        <v>11886</v>
      </c>
      <c r="P64" s="9562"/>
      <c r="Q64" s="9562"/>
      <c r="R64" s="9591"/>
      <c r="S64" s="9562"/>
      <c r="T64" s="9562"/>
      <c r="U64" s="9562"/>
      <c r="V64" s="9562"/>
      <c r="W64" s="9562"/>
      <c r="X64" s="9562"/>
      <c r="Y64" s="9562"/>
      <c r="Z64" s="9562"/>
      <c r="AA64" s="9562"/>
      <c r="AB64" s="9592">
        <f t="shared" si="16"/>
      </c>
      <c r="AC64" s="9549">
        <f t="shared" si="13"/>
      </c>
      <c r="AD64" s="9533">
        <f t="shared" si="8"/>
      </c>
      <c r="AE64" s="9550">
        <f t="shared" si="21"/>
      </c>
      <c r="AF64" s="9535">
        <f>VLOOKUP(C64,'Data Products'!$A:$J,10,0)</f>
      </c>
      <c r="AG64" s="9536">
        <f t="shared" si="10"/>
      </c>
      <c r="AH64" s="9536">
        <f t="shared" si="1"/>
      </c>
      <c r="AI64" s="9547"/>
      <c r="AJ64" s="9539"/>
      <c r="AK64" s="9539"/>
      <c r="AL64" s="9538"/>
      <c r="AM64" s="9539"/>
      <c r="AN64" s="9539"/>
    </row>
    <row r="65">
      <c r="A65" s="9586">
        <v>12</v>
      </c>
      <c r="B65" s="9525" t="s">
        <v>11873</v>
      </c>
      <c r="C65" s="9525" t="s">
        <v>11966</v>
      </c>
      <c r="D65" s="9526">
        <v>345</v>
      </c>
      <c r="E65" s="9540">
        <v>345</v>
      </c>
      <c r="F65" s="9587"/>
      <c r="G65" s="9588">
        <f>VLOOKUP(C65,'Data Products'!$A:$J,2,0)</f>
      </c>
      <c r="H65" s="9589">
        <f t="shared" si="5"/>
      </c>
      <c r="I65" s="9565">
        <v>45716</v>
      </c>
      <c r="J65" s="9530">
        <f t="shared" si="19"/>
      </c>
      <c r="K65" s="9526">
        <v>16</v>
      </c>
      <c r="L65" s="9526">
        <v>51</v>
      </c>
      <c r="M65" s="9526">
        <v>0</v>
      </c>
      <c r="N65" s="9526">
        <v>0</v>
      </c>
      <c r="O65" s="9525" t="s">
        <v>11886</v>
      </c>
      <c r="P65" s="9562"/>
      <c r="Q65" s="9562"/>
      <c r="R65" s="9591"/>
      <c r="S65" s="9562"/>
      <c r="T65" s="9562"/>
      <c r="U65" s="9562"/>
      <c r="V65" s="9562"/>
      <c r="W65" s="9562"/>
      <c r="X65" s="9562"/>
      <c r="Y65" s="9562"/>
      <c r="Z65" s="9562"/>
      <c r="AA65" s="9562"/>
      <c r="AB65" s="9592">
        <f t="shared" si="16"/>
      </c>
      <c r="AC65" s="9549">
        <f t="shared" si="13"/>
      </c>
      <c r="AD65" s="9533">
        <f t="shared" si="8"/>
      </c>
      <c r="AE65" s="9550">
        <f t="shared" si="21"/>
      </c>
      <c r="AF65" s="9535">
        <f>VLOOKUP(C65,'Data Products'!$A:$J,10,0)</f>
      </c>
      <c r="AG65" s="9536">
        <f t="shared" si="10"/>
      </c>
      <c r="AH65" s="9536">
        <f t="shared" si="1"/>
      </c>
      <c r="AI65" s="9547"/>
      <c r="AJ65" s="9539"/>
      <c r="AK65" s="9539"/>
      <c r="AL65" s="9538"/>
      <c r="AM65" s="9539"/>
      <c r="AN65" s="9539"/>
    </row>
    <row customHeight="true" hidden="true" ht="18" r="66">
      <c r="A66" s="9586">
        <v>13</v>
      </c>
      <c r="B66" s="9525" t="s">
        <v>11902</v>
      </c>
      <c r="C66" s="9525" t="s">
        <v>11967</v>
      </c>
      <c r="D66" s="9526">
        <v>0</v>
      </c>
      <c r="E66" s="9540">
        <v>0</v>
      </c>
      <c r="F66" s="9587"/>
      <c r="G66" s="9588">
        <f>VLOOKUP(C66,'Data Products'!$A:$J,2,0)</f>
      </c>
      <c r="H66" s="9597">
        <f t="shared" si="5"/>
      </c>
      <c r="I66" s="9529">
        <v>45363</v>
      </c>
      <c r="J66" s="9530">
        <f t="shared" si="19"/>
      </c>
      <c r="K66" s="9526">
        <v>0</v>
      </c>
      <c r="L66" s="9526">
        <v>0</v>
      </c>
      <c r="M66" s="9526">
        <v>0</v>
      </c>
      <c r="N66" s="9526">
        <v>0</v>
      </c>
      <c r="O66" s="9525" t="s">
        <v>11886</v>
      </c>
      <c r="P66" s="9562"/>
      <c r="Q66" s="9562"/>
      <c r="R66" s="9591"/>
      <c r="S66" s="9562"/>
      <c r="T66" s="9562"/>
      <c r="U66" s="9562"/>
      <c r="V66" s="9562"/>
      <c r="W66" s="9562"/>
      <c r="X66" s="9562"/>
      <c r="Y66" s="9562"/>
      <c r="Z66" s="9562"/>
      <c r="AA66" s="9562"/>
      <c r="AB66" s="9592">
        <f t="shared" si="16"/>
      </c>
      <c r="AC66" s="9541">
        <f t="shared" si="13"/>
      </c>
      <c r="AD66" s="9533">
        <f t="shared" si="8"/>
      </c>
      <c r="AE66" s="9542">
        <f t="shared" si="21"/>
      </c>
      <c r="AF66" s="9535">
        <f>VLOOKUP(C66,'Data Products'!$A:$J,10,0)</f>
      </c>
      <c r="AG66" s="9536">
        <f t="shared" si="10"/>
      </c>
      <c r="AH66" s="9536">
        <f t="shared" si="1"/>
      </c>
      <c r="AI66" s="9538"/>
      <c r="AJ66" s="9539"/>
      <c r="AK66" s="9539"/>
      <c r="AL66" s="9538"/>
      <c r="AM66" s="9539"/>
      <c r="AN66" s="9539"/>
    </row>
    <row r="67">
      <c r="A67" s="9586">
        <v>14</v>
      </c>
      <c r="B67" s="9525" t="s">
        <v>11873</v>
      </c>
      <c r="C67" s="9525" t="s">
        <v>11968</v>
      </c>
      <c r="D67" s="9526">
        <v>74</v>
      </c>
      <c r="E67" s="9540">
        <v>74</v>
      </c>
      <c r="F67" s="9587"/>
      <c r="G67" s="9588">
        <f>VLOOKUP(C67,'Data Products'!$A:$J,2,0)</f>
      </c>
      <c r="H67" s="9589">
        <f t="shared" si="5"/>
      </c>
      <c r="I67" s="9529">
        <v>45617</v>
      </c>
      <c r="J67" s="9530">
        <f t="shared" si="19"/>
      </c>
      <c r="K67" s="9526">
        <v>3</v>
      </c>
      <c r="L67" s="9526">
        <v>28</v>
      </c>
      <c r="M67" s="9526">
        <v>300</v>
      </c>
      <c r="N67" s="9526">
        <v>500</v>
      </c>
      <c r="O67" s="9525" t="s">
        <v>11886</v>
      </c>
      <c r="P67" s="9562"/>
      <c r="Q67" s="9562"/>
      <c r="R67" s="9591"/>
      <c r="S67" s="9562"/>
      <c r="T67" s="9562"/>
      <c r="U67" s="9562"/>
      <c r="V67" s="9562"/>
      <c r="W67" s="9562"/>
      <c r="X67" s="9562"/>
      <c r="Y67" s="9562"/>
      <c r="Z67" s="9562"/>
      <c r="AA67" s="9562"/>
      <c r="AB67" s="9592">
        <f t="shared" si="16"/>
      </c>
      <c r="AC67" s="9549">
        <f t="shared" si="13"/>
      </c>
      <c r="AD67" s="9533">
        <f t="shared" si="8"/>
      </c>
      <c r="AE67" s="9550">
        <f t="shared" si="21"/>
      </c>
      <c r="AF67" s="9535">
        <f>VLOOKUP(C67,'Data Products'!$A:$J,10,0)</f>
      </c>
      <c r="AG67" s="9536">
        <f t="shared" si="10"/>
      </c>
      <c r="AH67" s="9536">
        <f t="shared" si="1"/>
      </c>
      <c r="AI67" s="9547"/>
      <c r="AJ67" s="9539"/>
      <c r="AK67" s="9539"/>
      <c r="AL67" s="9538"/>
      <c r="AM67" s="9539"/>
      <c r="AN67" s="9539"/>
    </row>
    <row r="68">
      <c r="A68" s="9586">
        <v>15</v>
      </c>
      <c r="B68" s="9525" t="s">
        <v>11873</v>
      </c>
      <c r="C68" s="9525" t="s">
        <v>11969</v>
      </c>
      <c r="D68" s="9526">
        <v>525</v>
      </c>
      <c r="E68" s="9540">
        <v>525</v>
      </c>
      <c r="F68" s="9587"/>
      <c r="G68" s="9588">
        <f>VLOOKUP(C68,'Data Products'!$A:$J,2,0)</f>
      </c>
      <c r="H68" s="9589">
        <f t="shared" si="5"/>
      </c>
      <c r="I68" s="9529">
        <v>45667</v>
      </c>
      <c r="J68" s="9530">
        <f t="shared" si="19"/>
      </c>
      <c r="K68" s="9526">
        <v>38</v>
      </c>
      <c r="L68" s="9526">
        <v>113</v>
      </c>
      <c r="M68" s="9526">
        <v>1000</v>
      </c>
      <c r="N68" s="9526">
        <v>2000</v>
      </c>
      <c r="O68" s="9525" t="s">
        <v>11886</v>
      </c>
      <c r="P68" s="9562"/>
      <c r="Q68" s="9562"/>
      <c r="R68" s="9591"/>
      <c r="S68" s="9562"/>
      <c r="T68" s="9562"/>
      <c r="U68" s="9562"/>
      <c r="V68" s="9562"/>
      <c r="W68" s="9562"/>
      <c r="X68" s="9562"/>
      <c r="Y68" s="9562"/>
      <c r="Z68" s="9562"/>
      <c r="AA68" s="9562"/>
      <c r="AB68" s="9592">
        <f t="shared" si="16"/>
      </c>
      <c r="AC68" s="9549">
        <f t="shared" si="13"/>
      </c>
      <c r="AD68" s="9533">
        <f t="shared" si="8"/>
      </c>
      <c r="AE68" s="9550">
        <f t="shared" si="21"/>
      </c>
      <c r="AF68" s="9535">
        <f>VLOOKUP(C68,'Data Products'!$A:$J,10,0)</f>
      </c>
      <c r="AG68" s="9536">
        <f t="shared" si="10"/>
      </c>
      <c r="AH68" s="9536">
        <f t="shared" si="1"/>
      </c>
      <c r="AI68" s="9547"/>
      <c r="AJ68" s="9539"/>
      <c r="AK68" s="9539">
        <v>340</v>
      </c>
      <c r="AL68" s="9538"/>
      <c r="AM68" s="9539"/>
      <c r="AN68" s="9539"/>
    </row>
    <row customHeight="true" hidden="true" ht="18" r="69">
      <c r="A69" s="9586">
        <v>16</v>
      </c>
      <c r="B69" s="9525" t="s">
        <v>11876</v>
      </c>
      <c r="C69" s="9525" t="s">
        <v>11970</v>
      </c>
      <c r="D69" s="9526">
        <v>0</v>
      </c>
      <c r="E69" s="9540">
        <v>0</v>
      </c>
      <c r="F69" s="9587"/>
      <c r="G69" s="9588">
        <f>VLOOKUP(C69,'Data Products'!$A:$J,2,0)</f>
      </c>
      <c r="H69" s="9597">
        <f t="shared" si="5"/>
      </c>
      <c r="I69" s="9529">
        <v>45668</v>
      </c>
      <c r="J69" s="9530">
        <f t="shared" si="19"/>
      </c>
      <c r="K69" s="9526">
        <v>0</v>
      </c>
      <c r="L69" s="9526">
        <v>0</v>
      </c>
      <c r="M69" s="9526">
        <v>0</v>
      </c>
      <c r="N69" s="9526">
        <v>0</v>
      </c>
      <c r="O69" s="9525" t="s">
        <v>11905</v>
      </c>
      <c r="P69" s="9562"/>
      <c r="Q69" s="9562"/>
      <c r="R69" s="9591"/>
      <c r="S69" s="9562"/>
      <c r="T69" s="9562"/>
      <c r="U69" s="9562"/>
      <c r="V69" s="9562"/>
      <c r="W69" s="9562"/>
      <c r="X69" s="9562"/>
      <c r="Y69" s="9562"/>
      <c r="Z69" s="9562"/>
      <c r="AA69" s="9562"/>
      <c r="AB69" s="9592">
        <f t="shared" si="16"/>
      </c>
      <c r="AC69" s="9541">
        <f t="shared" si="13"/>
      </c>
      <c r="AD69" s="9533">
        <f t="shared" si="8"/>
      </c>
      <c r="AE69" s="9542">
        <f t="shared" si="21"/>
      </c>
      <c r="AF69" s="9535">
        <f>VLOOKUP(C69,'Data Products'!$A:$J,10,0)</f>
      </c>
      <c r="AG69" s="9536">
        <f t="shared" si="10"/>
      </c>
      <c r="AH69" s="9536">
        <f t="shared" si="1"/>
      </c>
      <c r="AI69" s="9547"/>
      <c r="AJ69" s="9539"/>
      <c r="AK69" s="9539"/>
      <c r="AL69" s="9538"/>
      <c r="AM69" s="9539"/>
      <c r="AN69" s="9539"/>
    </row>
    <row customHeight="true" hidden="true" ht="18" r="70">
      <c r="A70" s="9586">
        <v>17</v>
      </c>
      <c r="B70" s="9525" t="s">
        <v>11876</v>
      </c>
      <c r="C70" s="9525" t="s">
        <v>11971</v>
      </c>
      <c r="D70" s="9526">
        <v>0</v>
      </c>
      <c r="E70" s="9540">
        <v>0</v>
      </c>
      <c r="F70" s="9587"/>
      <c r="G70" s="9588">
        <f>VLOOKUP(C70,'Data Products'!$A:$J,2,0)</f>
      </c>
      <c r="H70" s="9597">
        <f t="shared" si="5"/>
      </c>
      <c r="I70" s="9529">
        <v>45669</v>
      </c>
      <c r="J70" s="9530">
        <f t="shared" si="19"/>
      </c>
      <c r="K70" s="9526">
        <v>2</v>
      </c>
      <c r="L70" s="9526">
        <v>4</v>
      </c>
      <c r="M70" s="9526">
        <v>4000</v>
      </c>
      <c r="N70" s="9526">
        <v>8000</v>
      </c>
      <c r="O70" s="9525" t="s">
        <v>11905</v>
      </c>
      <c r="P70" s="9562"/>
      <c r="Q70" s="9562"/>
      <c r="R70" s="9591"/>
      <c r="S70" s="9562"/>
      <c r="T70" s="9562"/>
      <c r="U70" s="9562"/>
      <c r="V70" s="9562"/>
      <c r="W70" s="9562"/>
      <c r="X70" s="9562"/>
      <c r="Y70" s="9562"/>
      <c r="Z70" s="9562"/>
      <c r="AA70" s="9562"/>
      <c r="AB70" s="9592">
        <f t="shared" si="16"/>
      </c>
      <c r="AC70" s="9545">
        <f t="shared" si="13"/>
      </c>
      <c r="AD70" s="9533">
        <f t="shared" si="8"/>
      </c>
      <c r="AE70" s="9546">
        <f t="shared" si="21"/>
      </c>
      <c r="AF70" s="9535">
        <f>VLOOKUP(C70,'Data Products'!$A:$J,10,0)</f>
      </c>
      <c r="AG70" s="9536">
        <f t="shared" si="10"/>
      </c>
      <c r="AH70" s="9536">
        <f t="shared" si="1"/>
      </c>
      <c r="AI70" s="9547"/>
      <c r="AJ70" s="9539"/>
      <c r="AK70" s="9539">
        <v>3620</v>
      </c>
      <c r="AL70" s="9538"/>
      <c r="AM70" s="9539"/>
      <c r="AN70" s="9539"/>
    </row>
    <row customHeight="true" hidden="true" ht="18" r="71">
      <c r="A71" s="9586">
        <v>18</v>
      </c>
      <c r="B71" s="9525" t="s">
        <v>11876</v>
      </c>
      <c r="C71" s="9525" t="s">
        <v>11972</v>
      </c>
      <c r="D71" s="9526">
        <v>0</v>
      </c>
      <c r="E71" s="9540">
        <v>0</v>
      </c>
      <c r="F71" s="9587"/>
      <c r="G71" s="9588">
        <f>VLOOKUP(C71,'Data Products'!$A:$J,2,0)</f>
      </c>
      <c r="H71" s="9597">
        <f t="shared" si="5"/>
      </c>
      <c r="I71" s="9529">
        <v>45670</v>
      </c>
      <c r="J71" s="9530">
        <f t="shared" si="19"/>
      </c>
      <c r="K71" s="9526">
        <v>0</v>
      </c>
      <c r="L71" s="9526">
        <v>0</v>
      </c>
      <c r="M71" s="9526">
        <v>0</v>
      </c>
      <c r="N71" s="9526">
        <v>0</v>
      </c>
      <c r="O71" s="9525" t="s">
        <v>11905</v>
      </c>
      <c r="P71" s="9562"/>
      <c r="Q71" s="9562"/>
      <c r="R71" s="9591"/>
      <c r="S71" s="9562"/>
      <c r="T71" s="9562"/>
      <c r="U71" s="9562"/>
      <c r="V71" s="9562"/>
      <c r="W71" s="9562"/>
      <c r="X71" s="9562"/>
      <c r="Y71" s="9562"/>
      <c r="Z71" s="9562"/>
      <c r="AA71" s="9562"/>
      <c r="AB71" s="9592">
        <f t="shared" si="16"/>
      </c>
      <c r="AC71" s="9541">
        <f t="shared" si="13"/>
      </c>
      <c r="AD71" s="9533">
        <f t="shared" si="8"/>
      </c>
      <c r="AE71" s="9542">
        <f t="shared" si="21"/>
      </c>
      <c r="AF71" s="9535">
        <f>VLOOKUP(C71,'Data Products'!$A:$J,10,0)</f>
      </c>
      <c r="AG71" s="9536">
        <f t="shared" si="10"/>
      </c>
      <c r="AH71" s="9536">
        <f t="shared" si="1"/>
      </c>
      <c r="AI71" s="9547"/>
      <c r="AJ71" s="9539"/>
      <c r="AK71" s="9539"/>
      <c r="AL71" s="9538"/>
      <c r="AM71" s="9539"/>
      <c r="AN71" s="9539"/>
    </row>
    <row r="72">
      <c r="A72" s="9586">
        <v>19</v>
      </c>
      <c r="B72" s="9525" t="s">
        <v>11873</v>
      </c>
      <c r="C72" s="9525" t="s">
        <v>11973</v>
      </c>
      <c r="D72" s="9526">
        <v>7372</v>
      </c>
      <c r="E72" s="9540">
        <v>7372</v>
      </c>
      <c r="F72" s="9587"/>
      <c r="G72" s="9588">
        <f>VLOOKUP(C72,'Data Products'!$A:$J,2,0)</f>
      </c>
      <c r="H72" s="9589">
        <f t="shared" si="5"/>
      </c>
      <c r="I72" s="9529">
        <v>45671</v>
      </c>
      <c r="J72" s="9530">
        <f t="shared" si="19"/>
      </c>
      <c r="K72" s="9526">
        <v>2478</v>
      </c>
      <c r="L72" s="9526">
        <v>2580</v>
      </c>
      <c r="M72" s="9526">
        <v>0</v>
      </c>
      <c r="N72" s="9526">
        <v>0</v>
      </c>
      <c r="O72" s="9525" t="s">
        <v>11974</v>
      </c>
      <c r="P72" s="9562"/>
      <c r="Q72" s="9562"/>
      <c r="R72" s="9591"/>
      <c r="S72" s="9562"/>
      <c r="T72" s="9562"/>
      <c r="U72" s="9562"/>
      <c r="V72" s="9562"/>
      <c r="W72" s="9562"/>
      <c r="X72" s="9562"/>
      <c r="Y72" s="9562"/>
      <c r="Z72" s="9562"/>
      <c r="AA72" s="9562"/>
      <c r="AB72" s="9592">
        <f t="shared" si="16"/>
      </c>
      <c r="AC72" s="9545">
        <f t="shared" si="13"/>
      </c>
      <c r="AD72" s="9533">
        <f t="shared" si="8"/>
      </c>
      <c r="AE72" s="9546">
        <f t="shared" si="21"/>
      </c>
      <c r="AF72" s="9535">
        <f>VLOOKUP(C72,'Data Products'!$A:$J,10,0)</f>
      </c>
      <c r="AG72" s="9536">
        <f t="shared" si="10"/>
      </c>
      <c r="AH72" s="9536">
        <f t="shared" si="1"/>
      </c>
      <c r="AI72" s="9547" t="s">
        <v>11975</v>
      </c>
      <c r="AJ72" s="9539"/>
      <c r="AK72" s="9539"/>
      <c r="AL72" s="9538"/>
      <c r="AM72" s="9539"/>
      <c r="AN72" s="9539"/>
    </row>
    <row r="73">
      <c r="A73" s="9586">
        <v>20</v>
      </c>
      <c r="B73" s="9525" t="s">
        <v>11873</v>
      </c>
      <c r="C73" s="9525" t="s">
        <v>11976</v>
      </c>
      <c r="D73" s="9598">
        <v>8322</v>
      </c>
      <c r="E73" s="9540">
        <v>8322</v>
      </c>
      <c r="F73" s="9587"/>
      <c r="G73" s="9588">
        <f>VLOOKUP(C73,'Data Products'!$A:$J,2,0)</f>
      </c>
      <c r="H73" s="9589">
        <f t="shared" si="5"/>
      </c>
      <c r="I73" s="9565">
        <v>45980</v>
      </c>
      <c r="J73" s="9530">
        <f t="shared" si="19"/>
      </c>
      <c r="K73" s="9526">
        <v>1722</v>
      </c>
      <c r="L73" s="9526">
        <v>3672</v>
      </c>
      <c r="M73" s="9526">
        <v>0</v>
      </c>
      <c r="N73" s="9526">
        <v>0</v>
      </c>
      <c r="O73" s="9525" t="s">
        <v>11974</v>
      </c>
      <c r="P73" s="9562"/>
      <c r="Q73" s="9562"/>
      <c r="R73" s="9591"/>
      <c r="S73" s="9562"/>
      <c r="T73" s="9562"/>
      <c r="U73" s="9562"/>
      <c r="V73" s="9562"/>
      <c r="W73" s="9562"/>
      <c r="X73" s="9562"/>
      <c r="Y73" s="9562"/>
      <c r="Z73" s="9562"/>
      <c r="AA73" s="9562"/>
      <c r="AB73" s="9592">
        <f t="shared" si="16"/>
      </c>
      <c r="AC73" s="9545">
        <f t="shared" si="13"/>
      </c>
      <c r="AD73" s="9533">
        <f t="shared" si="8"/>
      </c>
      <c r="AE73" s="9546">
        <f t="shared" si="21"/>
      </c>
      <c r="AF73" s="9535">
        <f>VLOOKUP(C73,'Data Products'!$A:$J,10,0)</f>
      </c>
      <c r="AG73" s="9536">
        <f t="shared" si="10"/>
      </c>
      <c r="AH73" s="9536">
        <f t="shared" si="1"/>
      </c>
      <c r="AI73" s="9552" t="s">
        <v>11977</v>
      </c>
      <c r="AJ73" s="9539"/>
      <c r="AK73" s="9539"/>
      <c r="AL73" s="9538"/>
      <c r="AM73" s="9539"/>
      <c r="AN73" s="9539"/>
    </row>
    <row r="74">
      <c r="A74" s="9586">
        <v>21</v>
      </c>
      <c r="B74" s="9525" t="s">
        <v>11873</v>
      </c>
      <c r="C74" s="9525" t="s">
        <v>11978</v>
      </c>
      <c r="D74" s="9526">
        <v>1</v>
      </c>
      <c r="E74" s="9540">
        <v>1</v>
      </c>
      <c r="F74" s="9587"/>
      <c r="G74" s="9588">
        <f>VLOOKUP(C74,'Data Products'!$A:$J,2,0)</f>
      </c>
      <c r="H74" s="9589">
        <f t="shared" si="5"/>
      </c>
      <c r="I74" s="9565">
        <v>45895</v>
      </c>
      <c r="J74" s="9530">
        <f t="shared" si="19"/>
      </c>
      <c r="K74" s="9526">
        <v>68</v>
      </c>
      <c r="L74" s="9526">
        <v>3339</v>
      </c>
      <c r="M74" s="9526">
        <v>0</v>
      </c>
      <c r="N74" s="9526">
        <v>0</v>
      </c>
      <c r="O74" s="9525" t="s">
        <v>11979</v>
      </c>
      <c r="P74" s="9562"/>
      <c r="Q74" s="9562"/>
      <c r="R74" s="9591"/>
      <c r="S74" s="9562"/>
      <c r="T74" s="9562"/>
      <c r="U74" s="9562"/>
      <c r="V74" s="9562"/>
      <c r="W74" s="9562"/>
      <c r="X74" s="9562"/>
      <c r="Y74" s="9562"/>
      <c r="Z74" s="9562"/>
      <c r="AA74" s="9562"/>
      <c r="AB74" s="9592">
        <f t="shared" si="16"/>
      </c>
      <c r="AC74" s="9545">
        <f t="shared" si="13"/>
      </c>
      <c r="AD74" s="9533">
        <f t="shared" si="8"/>
      </c>
      <c r="AE74" s="9546">
        <f t="shared" si="21"/>
      </c>
      <c r="AF74" s="9535">
        <f>VLOOKUP(C74,'Data Products'!$A:$J,10,0)</f>
      </c>
      <c r="AG74" s="9536">
        <f t="shared" si="10"/>
      </c>
      <c r="AH74" s="9536">
        <f t="shared" si="1"/>
      </c>
      <c r="AI74" s="9547" t="s">
        <v>11975</v>
      </c>
      <c r="AJ74" s="9539"/>
      <c r="AK74" s="9539"/>
      <c r="AL74" s="9538"/>
      <c r="AM74" s="9539"/>
      <c r="AN74" s="9539"/>
    </row>
    <row customHeight="true" hidden="true" ht="18" r="75">
      <c r="A75" s="9586">
        <v>22</v>
      </c>
      <c r="B75" s="9525" t="s">
        <v>11876</v>
      </c>
      <c r="C75" s="9525" t="s">
        <v>11980</v>
      </c>
      <c r="D75" s="9526">
        <v>0</v>
      </c>
      <c r="E75" s="9540">
        <v>0</v>
      </c>
      <c r="F75" s="9587"/>
      <c r="G75" s="9588">
        <f>VLOOKUP(C75,'Data Products'!$A:$J,2,0)</f>
      </c>
      <c r="H75" s="9589">
        <f t="shared" si="5"/>
      </c>
      <c r="I75" s="9565">
        <v>45994</v>
      </c>
      <c r="J75" s="9530">
        <f t="shared" si="19"/>
      </c>
      <c r="K75" s="9526">
        <v>0</v>
      </c>
      <c r="L75" s="9526">
        <v>0</v>
      </c>
      <c r="M75" s="9526">
        <v>0</v>
      </c>
      <c r="N75" s="9526">
        <v>0</v>
      </c>
      <c r="O75" s="9525" t="s">
        <v>11981</v>
      </c>
      <c r="P75" s="9562"/>
      <c r="Q75" s="9562"/>
      <c r="R75" s="9591"/>
      <c r="S75" s="9562"/>
      <c r="T75" s="9562"/>
      <c r="U75" s="9562"/>
      <c r="V75" s="9562"/>
      <c r="W75" s="9562"/>
      <c r="X75" s="9562"/>
      <c r="Y75" s="9562"/>
      <c r="Z75" s="9562"/>
      <c r="AA75" s="9562"/>
      <c r="AB75" s="9592">
        <f t="shared" si="16"/>
      </c>
      <c r="AC75" s="9545">
        <f t="shared" si="13"/>
      </c>
      <c r="AD75" s="9533">
        <f t="shared" si="8"/>
      </c>
      <c r="AE75" s="9546">
        <f t="shared" si="21"/>
      </c>
      <c r="AF75" s="9535">
        <f>VLOOKUP(C75,'Data Products'!$A:$J,10,0)</f>
      </c>
      <c r="AG75" s="9536">
        <f t="shared" si="10"/>
      </c>
      <c r="AH75" s="9536">
        <f t="shared" si="1"/>
      </c>
      <c r="AI75" s="9547"/>
      <c r="AJ75" s="9539"/>
      <c r="AK75" s="9539"/>
      <c r="AL75" s="9538"/>
      <c r="AM75" s="9539"/>
      <c r="AN75" s="9539"/>
    </row>
    <row customHeight="true" hidden="true" ht="18" r="76">
      <c r="A76" s="9586">
        <v>23</v>
      </c>
      <c r="B76" s="9525" t="s">
        <v>11876</v>
      </c>
      <c r="C76" s="9525" t="s">
        <v>11982</v>
      </c>
      <c r="D76" s="9526">
        <v>0</v>
      </c>
      <c r="E76" s="9540">
        <v>0</v>
      </c>
      <c r="F76" s="9587"/>
      <c r="G76" s="9588">
        <f>VLOOKUP(C76,'Data Products'!$A:$J,2,0)</f>
      </c>
      <c r="H76" s="9597">
        <f t="shared" si="5"/>
      </c>
      <c r="I76" s="9565">
        <v>45749</v>
      </c>
      <c r="J76" s="9530">
        <f t="shared" si="19"/>
      </c>
      <c r="K76" s="9526">
        <v>0</v>
      </c>
      <c r="L76" s="9526">
        <v>0</v>
      </c>
      <c r="M76" s="9526">
        <v>0</v>
      </c>
      <c r="N76" s="9526">
        <v>0</v>
      </c>
      <c r="O76" s="9525" t="s">
        <v>11878</v>
      </c>
      <c r="P76" s="9562"/>
      <c r="Q76" s="9562"/>
      <c r="R76" s="9591"/>
      <c r="S76" s="9562"/>
      <c r="T76" s="9562"/>
      <c r="U76" s="9562"/>
      <c r="V76" s="9562"/>
      <c r="W76" s="9562"/>
      <c r="X76" s="9562"/>
      <c r="Y76" s="9562"/>
      <c r="Z76" s="9562"/>
      <c r="AA76" s="9562"/>
      <c r="AB76" s="9592">
        <f t="shared" si="16"/>
      </c>
      <c r="AC76" s="9545">
        <f t="shared" si="13"/>
      </c>
      <c r="AD76" s="9533">
        <f t="shared" si="8"/>
      </c>
      <c r="AE76" s="9546">
        <f t="shared" si="21"/>
      </c>
      <c r="AF76" s="9535">
        <f>VLOOKUP(C76,'Data Products'!$A:$J,10,0)</f>
      </c>
      <c r="AG76" s="9536">
        <f t="shared" si="10"/>
      </c>
      <c r="AH76" s="9536">
        <f t="shared" si="1"/>
      </c>
      <c r="AI76" s="9547" t="s">
        <v>11983</v>
      </c>
      <c r="AJ76" s="9539"/>
      <c r="AK76" s="9539"/>
      <c r="AL76" s="9538"/>
      <c r="AM76" s="9539"/>
      <c r="AN76" s="9539"/>
    </row>
    <row customHeight="true" hidden="true" ht="18" r="77">
      <c r="A77" s="9586">
        <v>24</v>
      </c>
      <c r="B77" s="9525" t="s">
        <v>11876</v>
      </c>
      <c r="C77" s="9525" t="s">
        <v>11984</v>
      </c>
      <c r="D77" s="9526">
        <v>0</v>
      </c>
      <c r="E77" s="9540">
        <v>0</v>
      </c>
      <c r="F77" s="9587"/>
      <c r="G77" s="9588">
        <f>VLOOKUP(C77,'Data Products'!$A:$J,2,0)</f>
      </c>
      <c r="H77" s="9597">
        <f t="shared" si="5"/>
      </c>
      <c r="I77" s="9565">
        <v>45749</v>
      </c>
      <c r="J77" s="9530">
        <f t="shared" si="19"/>
      </c>
      <c r="K77" s="9526">
        <v>0</v>
      </c>
      <c r="L77" s="9526">
        <v>0</v>
      </c>
      <c r="M77" s="9526">
        <v>0</v>
      </c>
      <c r="N77" s="9526">
        <v>0</v>
      </c>
      <c r="O77" s="9525" t="s">
        <v>11878</v>
      </c>
      <c r="P77" s="9562"/>
      <c r="Q77" s="9562"/>
      <c r="R77" s="9591"/>
      <c r="S77" s="9562"/>
      <c r="T77" s="9562"/>
      <c r="U77" s="9562"/>
      <c r="V77" s="9562"/>
      <c r="W77" s="9562"/>
      <c r="X77" s="9562"/>
      <c r="Y77" s="9562"/>
      <c r="Z77" s="9562"/>
      <c r="AA77" s="9562"/>
      <c r="AB77" s="9592">
        <f t="shared" si="16"/>
      </c>
      <c r="AC77" s="9545">
        <f t="shared" si="13"/>
      </c>
      <c r="AD77" s="9533">
        <f t="shared" si="8"/>
      </c>
      <c r="AE77" s="9546">
        <f t="shared" si="21"/>
      </c>
      <c r="AF77" s="9535">
        <f>VLOOKUP(C77,'Data Products'!$A:$J,10,0)</f>
      </c>
      <c r="AG77" s="9536">
        <f t="shared" si="10"/>
      </c>
      <c r="AH77" s="9536">
        <f t="shared" si="1"/>
      </c>
      <c r="AI77" s="9547"/>
      <c r="AJ77" s="9539"/>
      <c r="AK77" s="9539"/>
      <c r="AL77" s="9538"/>
      <c r="AM77" s="9539"/>
      <c r="AN77" s="9539"/>
    </row>
    <row customHeight="true" hidden="true" ht="18" r="78">
      <c r="A78" s="9586">
        <v>25</v>
      </c>
      <c r="B78" s="9525" t="s">
        <v>11876</v>
      </c>
      <c r="C78" s="9525" t="s">
        <v>11985</v>
      </c>
      <c r="D78" s="9526">
        <v>0</v>
      </c>
      <c r="E78" s="9540">
        <v>0</v>
      </c>
      <c r="F78" s="9587" t="s">
        <v>11986</v>
      </c>
      <c r="G78" s="9588">
        <f>VLOOKUP(C78,'Data Products'!$A:$J,2,0)</f>
      </c>
      <c r="H78" s="9597">
        <f t="shared" si="5"/>
      </c>
      <c r="I78" s="9529">
        <v>45650</v>
      </c>
      <c r="J78" s="9530">
        <f t="shared" si="19"/>
      </c>
      <c r="K78" s="9526">
        <v>0</v>
      </c>
      <c r="L78" s="9526">
        <v>0</v>
      </c>
      <c r="M78" s="9526">
        <v>0</v>
      </c>
      <c r="N78" s="9526">
        <v>0</v>
      </c>
      <c r="O78" s="9525" t="s">
        <v>11916</v>
      </c>
      <c r="P78" s="9562"/>
      <c r="Q78" s="9562"/>
      <c r="R78" s="9599"/>
      <c r="S78" s="9562"/>
      <c r="T78" s="9562"/>
      <c r="U78" s="9562"/>
      <c r="V78" s="9562"/>
      <c r="W78" s="9562"/>
      <c r="X78" s="9562"/>
      <c r="Y78" s="9562"/>
      <c r="Z78" s="9562"/>
      <c r="AA78" s="9562"/>
      <c r="AB78" s="9592">
        <f t="shared" si="16"/>
      </c>
      <c r="AC78" s="9545">
        <f t="shared" si="13"/>
      </c>
      <c r="AD78" s="9533">
        <f t="shared" si="8"/>
      </c>
      <c r="AE78" s="9546">
        <f t="shared" si="21"/>
      </c>
      <c r="AF78" s="9535">
        <f>VLOOKUP(C78,'Data Products'!$A:$J,10,0)</f>
      </c>
      <c r="AG78" s="9536">
        <f t="shared" si="10"/>
      </c>
      <c r="AH78" s="9536">
        <f t="shared" si="1"/>
      </c>
      <c r="AI78" s="9538"/>
      <c r="AJ78" s="9539"/>
      <c r="AK78" s="9539">
        <v>50</v>
      </c>
      <c r="AL78" s="9538"/>
      <c r="AM78" s="9539"/>
      <c r="AN78" s="9539"/>
    </row>
    <row customHeight="true" hidden="true" ht="18" r="79">
      <c r="A79" s="9586">
        <v>26</v>
      </c>
      <c r="B79" s="9525" t="s">
        <v>11876</v>
      </c>
      <c r="C79" s="9525" t="s">
        <v>11987</v>
      </c>
      <c r="D79" s="9526">
        <v>0</v>
      </c>
      <c r="E79" s="9540">
        <v>0</v>
      </c>
      <c r="F79" s="9587"/>
      <c r="G79" s="9588"/>
      <c r="H79" s="9589"/>
      <c r="I79" s="9529">
        <v>45650</v>
      </c>
      <c r="J79" s="9530">
        <f t="shared" si="19"/>
      </c>
      <c r="K79" s="9526">
        <v>0</v>
      </c>
      <c r="L79" s="9526">
        <v>0</v>
      </c>
      <c r="M79" s="9526">
        <v>150</v>
      </c>
      <c r="N79" s="9526">
        <v>300</v>
      </c>
      <c r="O79" s="9525" t="s">
        <v>11916</v>
      </c>
      <c r="P79" s="9566"/>
      <c r="Q79" s="9566"/>
      <c r="R79" s="9599"/>
      <c r="S79" s="9562"/>
      <c r="T79" s="9566"/>
      <c r="U79" s="9566"/>
      <c r="V79" s="9566"/>
      <c r="W79" s="9566"/>
      <c r="X79" s="9566"/>
      <c r="Y79" s="9566"/>
      <c r="Z79" s="9566"/>
      <c r="AA79" s="9566"/>
      <c r="AB79" s="9592">
        <f t="shared" si="16"/>
      </c>
      <c r="AC79" s="9545">
        <f t="shared" si="13"/>
      </c>
      <c r="AD79" s="9533">
        <f t="shared" si="8"/>
      </c>
      <c r="AE79" s="9546">
        <f t="shared" si="21"/>
      </c>
      <c r="AF79" s="9535">
        <f>VLOOKUP(C79,'Data Products'!$A:$J,10,0)</f>
      </c>
      <c r="AG79" s="9536">
        <f t="shared" si="10"/>
      </c>
      <c r="AH79" s="9536">
        <f t="shared" si="1"/>
      </c>
      <c r="AI79" s="9538"/>
      <c r="AJ79" s="9539"/>
      <c r="AK79" s="9539">
        <v>80</v>
      </c>
      <c r="AL79" s="9538"/>
      <c r="AM79" s="9539"/>
      <c r="AN79" s="9539"/>
    </row>
    <row customHeight="true" hidden="true" ht="18" r="80">
      <c r="A80" s="9586">
        <v>27</v>
      </c>
      <c r="B80" s="9525" t="s">
        <v>11876</v>
      </c>
      <c r="C80" s="9525" t="s">
        <v>11988</v>
      </c>
      <c r="D80" s="9526">
        <v>0</v>
      </c>
      <c r="E80" s="9540">
        <v>0</v>
      </c>
      <c r="F80" s="9587"/>
      <c r="G80" s="9588">
        <f>VLOOKUP(C80,'Data Products'!$A:$J,2,0)</f>
      </c>
      <c r="H80" s="9597">
        <f t="shared" ref="H80:H125" si="6">IFERROR(G80-TODAY(),"")</f>
      </c>
      <c r="I80" s="9529">
        <v>45650</v>
      </c>
      <c r="J80" s="9530">
        <f t="shared" si="19"/>
      </c>
      <c r="K80" s="9526">
        <v>0</v>
      </c>
      <c r="L80" s="9526">
        <v>1</v>
      </c>
      <c r="M80" s="9526">
        <v>100</v>
      </c>
      <c r="N80" s="9526">
        <v>250</v>
      </c>
      <c r="O80" s="9525" t="s">
        <v>11916</v>
      </c>
      <c r="P80" s="9566"/>
      <c r="Q80" s="9566"/>
      <c r="R80" s="9591"/>
      <c r="S80" s="9562"/>
      <c r="T80" s="9566"/>
      <c r="U80" s="9566"/>
      <c r="V80" s="9566"/>
      <c r="W80" s="9566"/>
      <c r="X80" s="9566"/>
      <c r="Y80" s="9566"/>
      <c r="Z80" s="9566"/>
      <c r="AA80" s="9566"/>
      <c r="AB80" s="9592">
        <f t="shared" si="16"/>
      </c>
      <c r="AC80" s="9541">
        <f t="shared" si="13"/>
      </c>
      <c r="AD80" s="9533">
        <f t="shared" si="8"/>
      </c>
      <c r="AE80" s="9542">
        <f t="shared" si="21"/>
      </c>
      <c r="AF80" s="9535">
        <f>VLOOKUP(C80,'Data Products'!$A:$J,10,0)</f>
      </c>
      <c r="AG80" s="9536">
        <f t="shared" si="10"/>
      </c>
      <c r="AH80" s="9536">
        <f t="shared" si="1"/>
      </c>
      <c r="AI80" s="9538"/>
      <c r="AJ80" s="9539"/>
      <c r="AK80" s="9539">
        <v>60</v>
      </c>
      <c r="AL80" s="9538"/>
      <c r="AM80" s="9539"/>
      <c r="AN80" s="9539"/>
    </row>
    <row customHeight="true" hidden="true" ht="18" r="81">
      <c r="A81" s="9586">
        <v>28</v>
      </c>
      <c r="B81" s="9525" t="s">
        <v>11876</v>
      </c>
      <c r="C81" s="9525" t="s">
        <v>11989</v>
      </c>
      <c r="D81" s="9526">
        <v>0</v>
      </c>
      <c r="E81" s="9540">
        <v>0</v>
      </c>
      <c r="F81" s="9587" t="s">
        <v>11990</v>
      </c>
      <c r="G81" s="9588">
        <f>VLOOKUP(C81,'Data Products'!$A:$J,2,0)</f>
      </c>
      <c r="H81" s="9597">
        <f t="shared" si="6"/>
      </c>
      <c r="I81" s="9529">
        <v>45678</v>
      </c>
      <c r="J81" s="9530">
        <f t="shared" si="19"/>
      </c>
      <c r="K81" s="9526">
        <v>0</v>
      </c>
      <c r="L81" s="9526">
        <v>0</v>
      </c>
      <c r="M81" s="9526">
        <v>0</v>
      </c>
      <c r="N81" s="9526">
        <v>0</v>
      </c>
      <c r="O81" s="9525" t="s">
        <v>11916</v>
      </c>
      <c r="P81" s="9566"/>
      <c r="Q81" s="9566"/>
      <c r="R81" s="9591"/>
      <c r="S81" s="9562"/>
      <c r="T81" s="9566"/>
      <c r="U81" s="9566"/>
      <c r="V81" s="9566"/>
      <c r="W81" s="9566"/>
      <c r="X81" s="9566"/>
      <c r="Y81" s="9566"/>
      <c r="Z81" s="9566"/>
      <c r="AA81" s="9566"/>
      <c r="AB81" s="9592">
        <f t="shared" si="16"/>
      </c>
      <c r="AC81" s="9541">
        <f t="shared" si="13"/>
      </c>
      <c r="AD81" s="9533">
        <f t="shared" si="8"/>
      </c>
      <c r="AE81" s="9542">
        <f t="shared" si="21"/>
      </c>
      <c r="AF81" s="9535">
        <f>VLOOKUP(C81,'Data Products'!$A:$J,10,0)</f>
      </c>
      <c r="AG81" s="9536">
        <f t="shared" si="10"/>
      </c>
      <c r="AH81" s="9536">
        <f t="shared" si="1"/>
      </c>
      <c r="AI81" s="9547" t="s">
        <v>11991</v>
      </c>
      <c r="AJ81" s="9539"/>
      <c r="AK81" s="9539">
        <v>40</v>
      </c>
      <c r="AL81" s="9538"/>
      <c r="AM81" s="9539"/>
      <c r="AN81" s="9539"/>
    </row>
    <row customHeight="true" hidden="true" ht="18" r="82">
      <c r="A82" s="9586">
        <v>29</v>
      </c>
      <c r="B82" s="9525" t="s">
        <v>11876</v>
      </c>
      <c r="C82" s="9525" t="s">
        <v>11992</v>
      </c>
      <c r="D82" s="9526">
        <v>0</v>
      </c>
      <c r="E82" s="9526">
        <v>0</v>
      </c>
      <c r="F82" s="9587"/>
      <c r="G82" s="9588">
        <f>VLOOKUP(C82,'Data Products'!$A:$J,2,0)</f>
      </c>
      <c r="H82" s="9597">
        <f t="shared" si="6"/>
      </c>
      <c r="I82" s="9529">
        <v>45824</v>
      </c>
      <c r="J82" s="9530">
        <f t="shared" si="19"/>
      </c>
      <c r="K82" s="9526">
        <v>0</v>
      </c>
      <c r="L82" s="9526">
        <v>0</v>
      </c>
      <c r="M82" s="9526">
        <v>0</v>
      </c>
      <c r="N82" s="9526">
        <v>0</v>
      </c>
      <c r="O82" s="9525" t="s">
        <v>11916</v>
      </c>
      <c r="P82" s="9566"/>
      <c r="Q82" s="9566"/>
      <c r="R82" s="9591"/>
      <c r="S82" s="9562"/>
      <c r="T82" s="9566"/>
      <c r="U82" s="9566"/>
      <c r="V82" s="9566"/>
      <c r="W82" s="9566"/>
      <c r="X82" s="9566"/>
      <c r="Y82" s="9566"/>
      <c r="Z82" s="9566"/>
      <c r="AA82" s="9566"/>
      <c r="AB82" s="9592">
        <f t="shared" si="16"/>
      </c>
      <c r="AC82" s="9541">
        <f t="shared" si="13"/>
      </c>
      <c r="AD82" s="9533">
        <f t="shared" si="8"/>
      </c>
      <c r="AE82" s="9542">
        <f t="shared" si="21"/>
      </c>
      <c r="AF82" s="9535">
        <f>VLOOKUP(C82,'Data Products'!$A:$J,10,0)</f>
      </c>
      <c r="AG82" s="9536">
        <f t="shared" si="10"/>
      </c>
      <c r="AH82" s="9536">
        <f t="shared" si="1"/>
      </c>
      <c r="AI82" s="9538" t="s">
        <v>11993</v>
      </c>
      <c r="AJ82" s="9539"/>
      <c r="AK82" s="9539"/>
      <c r="AL82" s="9538"/>
      <c r="AM82" s="9539"/>
      <c r="AN82" s="9539"/>
    </row>
    <row customHeight="true" hidden="true" ht="18" r="83">
      <c r="A83" s="9586">
        <v>30</v>
      </c>
      <c r="B83" s="9525" t="s">
        <v>11876</v>
      </c>
      <c r="C83" s="9525" t="s">
        <v>11994</v>
      </c>
      <c r="D83" s="9526">
        <v>0</v>
      </c>
      <c r="E83" s="9526">
        <v>0</v>
      </c>
      <c r="F83" s="9587"/>
      <c r="G83" s="9588">
        <f>VLOOKUP(C83,'Data Products'!$A:$J,2,0)</f>
      </c>
      <c r="H83" s="9597">
        <f t="shared" si="6"/>
      </c>
      <c r="I83" s="9529">
        <v>45824</v>
      </c>
      <c r="J83" s="9530">
        <f t="shared" si="19"/>
      </c>
      <c r="K83" s="9526">
        <v>0</v>
      </c>
      <c r="L83" s="9526">
        <v>0</v>
      </c>
      <c r="M83" s="9526">
        <v>100</v>
      </c>
      <c r="N83" s="9526">
        <v>150</v>
      </c>
      <c r="O83" s="9525" t="s">
        <v>11916</v>
      </c>
      <c r="P83" s="9566"/>
      <c r="Q83" s="9566"/>
      <c r="R83" s="9591"/>
      <c r="S83" s="9562"/>
      <c r="T83" s="9566"/>
      <c r="U83" s="9566"/>
      <c r="V83" s="9566"/>
      <c r="W83" s="9566"/>
      <c r="X83" s="9566"/>
      <c r="Y83" s="9566"/>
      <c r="Z83" s="9566"/>
      <c r="AA83" s="9566"/>
      <c r="AB83" s="9592">
        <f t="shared" si="16"/>
      </c>
      <c r="AC83" s="9545">
        <f t="shared" si="13"/>
      </c>
      <c r="AD83" s="9533">
        <f t="shared" si="8"/>
      </c>
      <c r="AE83" s="9546">
        <f t="shared" si="21"/>
      </c>
      <c r="AF83" s="9535">
        <f>VLOOKUP(C83,'Data Products'!$A:$J,10,0)</f>
      </c>
      <c r="AG83" s="9536">
        <f t="shared" si="10"/>
      </c>
      <c r="AH83" s="9536">
        <f t="shared" si="1"/>
      </c>
      <c r="AI83" s="9538"/>
      <c r="AJ83" s="9539"/>
      <c r="AK83" s="9539"/>
      <c r="AL83" s="9538"/>
      <c r="AM83" s="9539"/>
      <c r="AN83" s="9539"/>
    </row>
    <row customHeight="true" hidden="true" ht="18" r="84">
      <c r="A84" s="9586">
        <v>31</v>
      </c>
      <c r="B84" s="9525" t="s">
        <v>11876</v>
      </c>
      <c r="C84" s="9525" t="s">
        <v>11995</v>
      </c>
      <c r="D84" s="9526">
        <v>0</v>
      </c>
      <c r="E84" s="9540">
        <v>0</v>
      </c>
      <c r="F84" s="9587"/>
      <c r="G84" s="9588">
        <f>VLOOKUP(C84,'Data Products'!$A:$J,2,0)</f>
      </c>
      <c r="H84" s="9597">
        <f t="shared" si="6"/>
      </c>
      <c r="I84" s="9600"/>
      <c r="J84" s="9530">
        <f t="shared" si="19"/>
      </c>
      <c r="K84" s="9526">
        <v>0</v>
      </c>
      <c r="L84" s="9526">
        <v>0</v>
      </c>
      <c r="M84" s="9526">
        <v>0</v>
      </c>
      <c r="N84" s="9526">
        <v>0</v>
      </c>
      <c r="O84" s="9525" t="s">
        <v>11996</v>
      </c>
      <c r="P84" s="9566"/>
      <c r="Q84" s="9566"/>
      <c r="R84" s="9591"/>
      <c r="S84" s="9562"/>
      <c r="T84" s="9566"/>
      <c r="U84" s="9566"/>
      <c r="V84" s="9566"/>
      <c r="W84" s="9566"/>
      <c r="X84" s="9566"/>
      <c r="Y84" s="9566"/>
      <c r="Z84" s="9566"/>
      <c r="AA84" s="9566"/>
      <c r="AB84" s="9592">
        <f t="shared" si="16"/>
      </c>
      <c r="AC84" s="9541">
        <f t="shared" si="13"/>
      </c>
      <c r="AD84" s="9533">
        <f t="shared" si="8"/>
      </c>
      <c r="AE84" s="9542">
        <f t="shared" si="21"/>
      </c>
      <c r="AF84" s="9535">
        <f>VLOOKUP(C84,'Data Products'!$A:$J,10,0)</f>
      </c>
      <c r="AG84" s="9536">
        <f t="shared" si="10"/>
      </c>
      <c r="AH84" s="9536">
        <f t="shared" si="1"/>
      </c>
      <c r="AI84" s="9538"/>
      <c r="AJ84" s="9539"/>
      <c r="AK84" s="9539"/>
      <c r="AL84" s="9538"/>
      <c r="AM84" s="9539"/>
      <c r="AN84" s="9539"/>
    </row>
    <row customHeight="true" hidden="true" ht="18" r="85">
      <c r="A85" s="9586">
        <v>32</v>
      </c>
      <c r="B85" s="9525" t="s">
        <v>11876</v>
      </c>
      <c r="C85" s="9525" t="s">
        <v>11997</v>
      </c>
      <c r="D85" s="9526">
        <v>0</v>
      </c>
      <c r="E85" s="9540">
        <v>0</v>
      </c>
      <c r="F85" s="9587"/>
      <c r="G85" s="9588">
        <f>VLOOKUP(C85,'Data Products'!$A:$J,2,0)</f>
      </c>
      <c r="H85" s="9597">
        <f t="shared" si="6"/>
      </c>
      <c r="I85" s="9600"/>
      <c r="J85" s="9530">
        <f t="shared" si="19"/>
      </c>
      <c r="K85" s="9526">
        <v>0</v>
      </c>
      <c r="L85" s="9526">
        <v>0</v>
      </c>
      <c r="M85" s="9526">
        <v>0</v>
      </c>
      <c r="N85" s="9526">
        <v>0</v>
      </c>
      <c r="O85" s="9525" t="s">
        <v>11996</v>
      </c>
      <c r="P85" s="9566"/>
      <c r="Q85" s="9566"/>
      <c r="R85" s="9591"/>
      <c r="S85" s="9562"/>
      <c r="T85" s="9566"/>
      <c r="U85" s="9566"/>
      <c r="V85" s="9566"/>
      <c r="W85" s="9566"/>
      <c r="X85" s="9566"/>
      <c r="Y85" s="9566"/>
      <c r="Z85" s="9566"/>
      <c r="AA85" s="9566"/>
      <c r="AB85" s="9592">
        <f t="shared" si="16"/>
      </c>
      <c r="AC85" s="9541">
        <f t="shared" si="13"/>
      </c>
      <c r="AD85" s="9533">
        <f t="shared" si="8"/>
      </c>
      <c r="AE85" s="9542">
        <f t="shared" si="21"/>
      </c>
      <c r="AF85" s="9535">
        <f>VLOOKUP(C85,'Data Products'!$A:$J,10,0)</f>
      </c>
      <c r="AG85" s="9536">
        <f t="shared" si="10"/>
      </c>
      <c r="AH85" s="9536">
        <f t="shared" si="1"/>
      </c>
      <c r="AI85" s="9538"/>
      <c r="AJ85" s="9539"/>
      <c r="AK85" s="9539"/>
      <c r="AL85" s="9538"/>
      <c r="AM85" s="9539"/>
      <c r="AN85" s="9539"/>
    </row>
    <row customHeight="true" hidden="true" ht="18" r="86">
      <c r="A86" s="9586">
        <v>33</v>
      </c>
      <c r="B86" s="9595" t="s">
        <v>11876</v>
      </c>
      <c r="C86" s="9595" t="s">
        <v>11998</v>
      </c>
      <c r="D86" s="9526">
        <v>0</v>
      </c>
      <c r="E86" s="9540">
        <v>0</v>
      </c>
      <c r="F86" s="9587"/>
      <c r="G86" s="9588">
        <f>VLOOKUP(C86,'Data Products'!$A:$J,2,0)</f>
      </c>
      <c r="H86" s="9597">
        <f t="shared" si="6"/>
      </c>
      <c r="I86" s="9600"/>
      <c r="J86" s="9530">
        <f t="shared" si="19"/>
      </c>
      <c r="K86" s="9526">
        <v>0</v>
      </c>
      <c r="L86" s="9526">
        <v>0</v>
      </c>
      <c r="M86" s="9601">
        <v>0</v>
      </c>
      <c r="N86" s="9601">
        <v>0</v>
      </c>
      <c r="O86" s="9525" t="s">
        <v>11996</v>
      </c>
      <c r="P86" s="9566"/>
      <c r="Q86" s="9566"/>
      <c r="R86" s="9591"/>
      <c r="S86" s="9566"/>
      <c r="T86" s="9566"/>
      <c r="U86" s="9566"/>
      <c r="V86" s="9566"/>
      <c r="W86" s="9566"/>
      <c r="X86" s="9566"/>
      <c r="Y86" s="9566"/>
      <c r="Z86" s="9566"/>
      <c r="AA86" s="9566"/>
      <c r="AB86" s="9592">
        <f t="shared" si="16"/>
      </c>
      <c r="AC86" s="9541">
        <f t="shared" si="13"/>
      </c>
      <c r="AD86" s="9533">
        <f t="shared" si="8"/>
      </c>
      <c r="AE86" s="9542">
        <f t="shared" si="21"/>
      </c>
      <c r="AF86" s="9535">
        <f>VLOOKUP(C86,'Data Products'!$A:$J,10,0)</f>
      </c>
      <c r="AG86" s="9536">
        <f t="shared" si="10"/>
      </c>
      <c r="AH86" s="9536">
        <f t="shared" si="1"/>
      </c>
      <c r="AI86" s="9538"/>
      <c r="AJ86" s="9539"/>
      <c r="AK86" s="9539"/>
      <c r="AL86" s="9538"/>
      <c r="AM86" s="9539"/>
      <c r="AN86" s="9539"/>
    </row>
    <row r="87">
      <c r="A87" s="9586">
        <v>34</v>
      </c>
      <c r="B87" s="9586" t="s">
        <v>11873</v>
      </c>
      <c r="C87" s="9525" t="s">
        <v>11999</v>
      </c>
      <c r="D87" s="9548">
        <v>1195</v>
      </c>
      <c r="E87" s="9548">
        <v>1195</v>
      </c>
      <c r="F87" s="9602" t="s">
        <v>12000</v>
      </c>
      <c r="G87" s="9588">
        <f>VLOOKUP(C87,'Data Products'!$A:$J,2,0)</f>
      </c>
      <c r="H87" s="9603">
        <f t="shared" si="6"/>
      </c>
      <c r="I87" s="9529">
        <v>45694</v>
      </c>
      <c r="J87" s="9530">
        <f t="shared" si="19"/>
      </c>
      <c r="K87" s="9601">
        <v>50</v>
      </c>
      <c r="L87" s="9601">
        <v>89</v>
      </c>
      <c r="M87" s="9526">
        <v>0</v>
      </c>
      <c r="N87" s="9526">
        <v>0</v>
      </c>
      <c r="O87" s="9595" t="s">
        <v>12001</v>
      </c>
      <c r="P87" s="9566"/>
      <c r="Q87" s="9566"/>
      <c r="R87" s="9591"/>
      <c r="S87" s="9566"/>
      <c r="T87" s="9566"/>
      <c r="U87" s="9566"/>
      <c r="V87" s="9566"/>
      <c r="W87" s="9566"/>
      <c r="X87" s="9566"/>
      <c r="Y87" s="9566"/>
      <c r="Z87" s="9566"/>
      <c r="AA87" s="9566"/>
      <c r="AB87" s="9592">
        <f t="shared" si="16"/>
      </c>
      <c r="AC87" s="9545">
        <f t="shared" si="13"/>
      </c>
      <c r="AD87" s="9533">
        <f t="shared" si="8"/>
      </c>
      <c r="AE87" s="9546">
        <f t="shared" si="21"/>
      </c>
      <c r="AF87" s="9535">
        <f>VLOOKUP(C87,'Data Products'!$A:$J,10,0)</f>
      </c>
      <c r="AG87" s="9536">
        <f t="shared" si="10"/>
      </c>
      <c r="AH87" s="9536">
        <f t="shared" si="1"/>
      </c>
      <c r="AI87" s="9547"/>
      <c r="AJ87" s="9539"/>
      <c r="AK87" s="9539">
        <v>50</v>
      </c>
      <c r="AL87" s="9538"/>
      <c r="AM87" s="9539"/>
      <c r="AN87" s="9539"/>
    </row>
    <row customHeight="true" hidden="true" ht="18" r="88">
      <c r="A88" s="9586">
        <v>35</v>
      </c>
      <c r="B88" s="9596" t="s">
        <v>11902</v>
      </c>
      <c r="C88" s="9596" t="s">
        <v>12002</v>
      </c>
      <c r="D88" s="9604">
        <v>0</v>
      </c>
      <c r="E88" s="9540">
        <v>0</v>
      </c>
      <c r="F88" s="9587"/>
      <c r="G88" s="9588">
        <f>VLOOKUP(C88,'Data Products'!$A:$J,2,0)</f>
      </c>
      <c r="H88" s="9597">
        <f t="shared" si="6"/>
      </c>
      <c r="I88" s="9529">
        <v>45433</v>
      </c>
      <c r="J88" s="9530">
        <f t="shared" si="19"/>
      </c>
      <c r="K88" s="9526">
        <v>0</v>
      </c>
      <c r="L88" s="9526">
        <v>0</v>
      </c>
      <c r="M88" s="9604">
        <v>0</v>
      </c>
      <c r="N88" s="9604">
        <v>0</v>
      </c>
      <c r="O88" s="9525" t="s">
        <v>12001</v>
      </c>
      <c r="P88" s="9566"/>
      <c r="Q88" s="9566"/>
      <c r="R88" s="9591"/>
      <c r="S88" s="9566"/>
      <c r="T88" s="9566"/>
      <c r="U88" s="9566"/>
      <c r="V88" s="9566"/>
      <c r="W88" s="9566"/>
      <c r="X88" s="9566"/>
      <c r="Y88" s="9566"/>
      <c r="Z88" s="9566"/>
      <c r="AA88" s="9566"/>
      <c r="AB88" s="9592">
        <f t="shared" si="16"/>
      </c>
      <c r="AC88" s="9545">
        <f t="shared" si="13"/>
      </c>
      <c r="AD88" s="9533">
        <f t="shared" si="8"/>
      </c>
      <c r="AE88" s="9546">
        <f t="shared" si="21"/>
      </c>
      <c r="AF88" s="9535">
        <f>VLOOKUP(C88,'Data Products'!$A:$J,10,0)</f>
      </c>
      <c r="AG88" s="9536">
        <f t="shared" si="10"/>
      </c>
      <c r="AH88" s="9536">
        <f t="shared" si="1"/>
      </c>
      <c r="AI88" s="9538"/>
      <c r="AJ88" s="9553"/>
      <c r="AK88" s="9553"/>
      <c r="AL88" s="9547"/>
      <c r="AM88" s="9553"/>
      <c r="AN88" s="9553"/>
    </row>
    <row customHeight="true" hidden="true" ht="18" r="89">
      <c r="A89" s="9586">
        <v>36</v>
      </c>
      <c r="B89" s="9596" t="s">
        <v>11902</v>
      </c>
      <c r="C89" s="9525" t="s">
        <v>12003</v>
      </c>
      <c r="D89" s="9526">
        <v>0</v>
      </c>
      <c r="E89" s="9526">
        <v>0</v>
      </c>
      <c r="F89" s="9605"/>
      <c r="G89" s="9588">
        <f>VLOOKUP(C89,'Data Products'!$A:$J,2,0)</f>
      </c>
      <c r="H89" s="9597">
        <f t="shared" si="6"/>
      </c>
      <c r="I89" s="9529">
        <v>45433</v>
      </c>
      <c r="J89" s="9530">
        <f t="shared" si="19"/>
      </c>
      <c r="K89" s="9526">
        <v>0</v>
      </c>
      <c r="L89" s="9526">
        <v>0</v>
      </c>
      <c r="M89" s="9526">
        <v>0</v>
      </c>
      <c r="N89" s="9526">
        <v>0</v>
      </c>
      <c r="O89" s="9525" t="s">
        <v>12001</v>
      </c>
      <c r="P89" s="9566"/>
      <c r="Q89" s="9566"/>
      <c r="R89" s="9591"/>
      <c r="S89" s="9566"/>
      <c r="T89" s="9566"/>
      <c r="U89" s="9566"/>
      <c r="V89" s="9566"/>
      <c r="W89" s="9566"/>
      <c r="X89" s="9566"/>
      <c r="Y89" s="9566"/>
      <c r="Z89" s="9566"/>
      <c r="AA89" s="9566"/>
      <c r="AB89" s="9592">
        <f t="shared" si="16"/>
      </c>
      <c r="AC89" s="9545">
        <f t="shared" si="13"/>
      </c>
      <c r="AD89" s="9533">
        <f t="shared" si="8"/>
      </c>
      <c r="AE89" s="9546">
        <f t="shared" si="21"/>
      </c>
      <c r="AF89" s="9535">
        <f>VLOOKUP(C89,'Data Products'!$A:$J,10,0)</f>
      </c>
      <c r="AG89" s="9536">
        <f t="shared" si="10"/>
      </c>
      <c r="AH89" s="9536">
        <f t="shared" si="1"/>
      </c>
      <c r="AI89" s="9538"/>
      <c r="AJ89" s="9539"/>
      <c r="AK89" s="9539"/>
      <c r="AL89" s="9538"/>
      <c r="AM89" s="9539"/>
      <c r="AN89" s="9539"/>
    </row>
    <row customHeight="true" hidden="true" ht="18" r="90">
      <c r="A90" s="9586">
        <v>37</v>
      </c>
      <c r="B90" s="9596" t="s">
        <v>11902</v>
      </c>
      <c r="C90" s="9525" t="s">
        <v>12004</v>
      </c>
      <c r="D90" s="9526">
        <v>0</v>
      </c>
      <c r="E90" s="9526">
        <v>0</v>
      </c>
      <c r="F90" s="9605"/>
      <c r="G90" s="9588">
        <f>VLOOKUP(C90,'Data Products'!$A:$J,2,0)</f>
      </c>
      <c r="H90" s="9597">
        <f t="shared" si="6"/>
      </c>
      <c r="I90" s="9529">
        <v>45433</v>
      </c>
      <c r="J90" s="9530">
        <f t="shared" si="19"/>
      </c>
      <c r="K90" s="9526">
        <v>0</v>
      </c>
      <c r="L90" s="9526">
        <v>0</v>
      </c>
      <c r="M90" s="9526">
        <v>0</v>
      </c>
      <c r="N90" s="9526">
        <v>0</v>
      </c>
      <c r="O90" s="9525" t="s">
        <v>12001</v>
      </c>
      <c r="P90" s="9566"/>
      <c r="Q90" s="9566"/>
      <c r="R90" s="9591"/>
      <c r="S90" s="9566"/>
      <c r="T90" s="9566"/>
      <c r="U90" s="9566"/>
      <c r="V90" s="9566"/>
      <c r="W90" s="9566"/>
      <c r="X90" s="9566"/>
      <c r="Y90" s="9566"/>
      <c r="Z90" s="9566"/>
      <c r="AA90" s="9566"/>
      <c r="AB90" s="9592">
        <f t="shared" si="16"/>
      </c>
      <c r="AC90" s="9545">
        <f t="shared" si="13"/>
      </c>
      <c r="AD90" s="9533">
        <f t="shared" si="8"/>
      </c>
      <c r="AE90" s="9546">
        <f t="shared" si="21"/>
      </c>
      <c r="AF90" s="9535">
        <f>VLOOKUP(C90,'Data Products'!$A:$J,10,0)</f>
      </c>
      <c r="AG90" s="9536">
        <f t="shared" si="10"/>
      </c>
      <c r="AH90" s="9536">
        <f t="shared" si="1"/>
      </c>
      <c r="AI90" s="9538"/>
      <c r="AJ90" s="9539"/>
      <c r="AK90" s="9539"/>
      <c r="AL90" s="9538"/>
      <c r="AM90" s="9539"/>
      <c r="AN90" s="9539"/>
    </row>
    <row customHeight="true" ht="18" r="91">
      <c r="A91" s="9586">
        <v>38</v>
      </c>
      <c r="B91" s="9596" t="s">
        <v>11873</v>
      </c>
      <c r="C91" s="9525" t="s">
        <v>12005</v>
      </c>
      <c r="D91" s="9526">
        <v>998</v>
      </c>
      <c r="E91" s="9526">
        <v>998</v>
      </c>
      <c r="F91" s="9605"/>
      <c r="G91" s="9588">
        <f>VLOOKUP(C91,'Data Products'!$A:$J,2,0)</f>
      </c>
      <c r="H91">
        <f t="shared" si="6"/>
      </c>
      <c r="I91" s="9565">
        <v>46048</v>
      </c>
      <c r="J91" s="9530">
        <f t="shared" si="19"/>
      </c>
      <c r="K91" s="9526">
        <v>0</v>
      </c>
      <c r="L91" s="9526">
        <v>0</v>
      </c>
      <c r="M91" s="9526">
        <v>0</v>
      </c>
      <c r="N91" s="9526">
        <v>0</v>
      </c>
      <c r="O91" s="9525" t="s">
        <v>12006</v>
      </c>
      <c r="P91" s="9566"/>
      <c r="Q91" s="9566"/>
      <c r="R91" s="9591"/>
      <c r="S91" s="9566"/>
      <c r="T91" s="9566"/>
      <c r="U91" s="9566"/>
      <c r="V91" s="9566"/>
      <c r="W91" s="9566"/>
      <c r="X91" s="9566"/>
      <c r="Y91" s="9566"/>
      <c r="Z91" s="9566"/>
      <c r="AA91" s="9566"/>
      <c r="AB91" s="9592">
        <f t="shared" si="16"/>
      </c>
      <c r="AC91" s="9545">
        <f t="shared" si="13"/>
      </c>
      <c r="AD91" s="9533">
        <f t="shared" si="8"/>
      </c>
      <c r="AE91" s="9546">
        <f t="shared" si="21"/>
      </c>
      <c r="AF91" s="9535">
        <f>VLOOKUP(C91,'Data Products'!$A:$J,10,0)</f>
      </c>
      <c r="AG91" s="9536">
        <f t="shared" si="10"/>
      </c>
      <c r="AH91" s="9536"/>
      <c r="AI91" s="9538"/>
      <c r="AJ91" s="9539"/>
      <c r="AK91" s="9539"/>
      <c r="AL91" s="9538"/>
      <c r="AM91" s="9539"/>
      <c r="AN91" s="9539"/>
    </row>
    <row customHeight="true" hidden="true" ht="18" r="92">
      <c r="A92" s="9586">
        <v>39</v>
      </c>
      <c r="B92" s="9525" t="s">
        <v>11876</v>
      </c>
      <c r="C92" s="9525" t="s">
        <v>12007</v>
      </c>
      <c r="D92" s="9561">
        <v>0</v>
      </c>
      <c r="E92" s="9526">
        <v>0</v>
      </c>
      <c r="F92" s="9605"/>
      <c r="G92" s="9588">
        <f>VLOOKUP(C92,'Data Products'!$A:$J,2,0)</f>
      </c>
      <c r="H92" s="9597">
        <f t="shared" si="6"/>
      </c>
      <c r="I92" s="9529">
        <v>45644</v>
      </c>
      <c r="J92" s="9530">
        <f t="shared" si="19"/>
      </c>
      <c r="K92" s="9526">
        <v>0</v>
      </c>
      <c r="L92" s="9526">
        <v>0</v>
      </c>
      <c r="M92" s="9540">
        <v>0</v>
      </c>
      <c r="N92" s="9540">
        <v>0</v>
      </c>
      <c r="O92" s="9525" t="s">
        <v>12008</v>
      </c>
      <c r="P92" s="9566"/>
      <c r="Q92" s="9566"/>
      <c r="R92" s="9591"/>
      <c r="S92" s="9566"/>
      <c r="T92" s="9566"/>
      <c r="U92" s="9566"/>
      <c r="V92" s="9566"/>
      <c r="W92" s="9566"/>
      <c r="X92" s="9566"/>
      <c r="Y92" s="9566"/>
      <c r="Z92" s="9566"/>
      <c r="AA92" s="9566"/>
      <c r="AB92" s="9606">
        <f t="shared" si="16"/>
      </c>
      <c r="AC92" s="9607">
        <f t="shared" si="13"/>
      </c>
      <c r="AD92" s="9533">
        <f t="shared" si="8"/>
      </c>
      <c r="AE92" s="9542">
        <f t="shared" si="21"/>
      </c>
      <c r="AF92" s="9535">
        <f>VLOOKUP(C92,'Data Products'!$A:$J,10,0)</f>
      </c>
      <c r="AG92" s="9608">
        <f t="shared" si="10"/>
      </c>
      <c r="AH92" s="9536">
        <f t="shared" ref="AH92:AH125" si="2">IF(H92&lt;=90,D92,0)</f>
      </c>
      <c r="AI92" s="9609"/>
      <c r="AJ92" s="9539"/>
      <c r="AK92" s="9539"/>
      <c r="AL92" s="9538"/>
      <c r="AM92" s="9539"/>
      <c r="AN92" s="9539"/>
    </row>
    <row customHeight="true" hidden="true" ht="18" r="93">
      <c r="A93" s="9586">
        <v>40</v>
      </c>
      <c r="B93" s="9525" t="s">
        <v>11876</v>
      </c>
      <c r="C93" s="9525" t="s">
        <v>12009</v>
      </c>
      <c r="D93" s="9526">
        <v>0</v>
      </c>
      <c r="E93" s="9526">
        <v>0</v>
      </c>
      <c r="F93" s="9605"/>
      <c r="G93" s="9588">
        <f>VLOOKUP(C93,'Data Products'!$A:$J,2,0)</f>
      </c>
      <c r="H93" s="9597">
        <f t="shared" si="6"/>
      </c>
      <c r="I93" s="9529">
        <v>45602</v>
      </c>
      <c r="J93" s="9530">
        <f t="shared" si="19"/>
      </c>
      <c r="K93" s="9526">
        <v>0</v>
      </c>
      <c r="L93" s="9526">
        <v>0</v>
      </c>
      <c r="M93" s="9561">
        <v>0</v>
      </c>
      <c r="N93" s="9561">
        <v>0</v>
      </c>
      <c r="O93" s="9525" t="s">
        <v>12008</v>
      </c>
      <c r="P93" s="9566"/>
      <c r="Q93" s="9566"/>
      <c r="R93" s="9566"/>
      <c r="S93" s="9566"/>
      <c r="T93" s="9566"/>
      <c r="U93" s="9566"/>
      <c r="V93" s="9566"/>
      <c r="W93" s="9566"/>
      <c r="X93" s="9566"/>
      <c r="Y93" s="9566"/>
      <c r="Z93" s="9566"/>
      <c r="AA93" s="9566"/>
      <c r="AB93" s="9592">
        <f t="shared" si="16"/>
      </c>
      <c r="AC93" s="9607">
        <f t="shared" si="13"/>
      </c>
      <c r="AD93" s="9533">
        <f t="shared" si="8"/>
      </c>
      <c r="AE93" s="9542">
        <f t="shared" si="21"/>
      </c>
      <c r="AF93" s="9535">
        <f>VLOOKUP(C93,'Data Products'!$A:$J,10,0)</f>
      </c>
      <c r="AG93" s="9608">
        <f t="shared" si="10"/>
      </c>
      <c r="AH93" s="9536">
        <f t="shared" si="2"/>
      </c>
      <c r="AI93" s="9609"/>
      <c r="AJ93" s="9539"/>
      <c r="AK93" s="9539"/>
      <c r="AL93" s="9538"/>
      <c r="AM93" s="9539"/>
      <c r="AN93" s="9539"/>
    </row>
    <row customHeight="true" hidden="true" ht="18" r="94">
      <c r="A94" s="9586">
        <v>41</v>
      </c>
      <c r="B94" s="9525" t="s">
        <v>11876</v>
      </c>
      <c r="C94" s="9525" t="s">
        <v>12010</v>
      </c>
      <c r="D94" s="9526">
        <v>0</v>
      </c>
      <c r="E94" s="9526">
        <v>0</v>
      </c>
      <c r="F94" s="9605"/>
      <c r="G94" s="9588">
        <f>VLOOKUP(C94,'Data Products'!$A:$J,2,0)</f>
      </c>
      <c r="H94" s="9597">
        <f t="shared" si="6"/>
      </c>
      <c r="I94" s="9529">
        <v>45602</v>
      </c>
      <c r="J94" s="9530">
        <f t="shared" si="19"/>
      </c>
      <c r="K94" s="9526">
        <v>0</v>
      </c>
      <c r="L94" s="9526">
        <v>0</v>
      </c>
      <c r="M94" s="9561">
        <v>0</v>
      </c>
      <c r="N94" s="9561">
        <v>0</v>
      </c>
      <c r="O94" s="9525" t="s">
        <v>12008</v>
      </c>
      <c r="P94" s="9566"/>
      <c r="Q94" s="9566"/>
      <c r="R94" s="9566"/>
      <c r="S94" s="9566"/>
      <c r="T94" s="9566"/>
      <c r="U94" s="9566"/>
      <c r="V94" s="9566"/>
      <c r="W94" s="9566"/>
      <c r="X94" s="9566"/>
      <c r="Y94" s="9566"/>
      <c r="Z94" s="9566"/>
      <c r="AA94" s="9566"/>
      <c r="AB94" s="9592">
        <f t="shared" si="16"/>
      </c>
      <c r="AC94" s="9607">
        <f t="shared" si="13"/>
      </c>
      <c r="AD94" s="9533">
        <f t="shared" si="8"/>
      </c>
      <c r="AE94" s="9542">
        <f t="shared" si="21"/>
      </c>
      <c r="AF94" s="9535">
        <f>VLOOKUP(C94,'Data Products'!$A:$J,10,0)</f>
      </c>
      <c r="AG94" s="9608">
        <f t="shared" si="10"/>
      </c>
      <c r="AH94" s="9536">
        <f t="shared" si="2"/>
      </c>
      <c r="AI94" s="9609"/>
      <c r="AJ94" s="9539"/>
      <c r="AK94" s="9539"/>
      <c r="AL94" s="9538"/>
      <c r="AM94" s="9539"/>
      <c r="AN94" s="9539"/>
    </row>
    <row customHeight="true" hidden="true" ht="18" r="95">
      <c r="A95" s="9586">
        <v>42</v>
      </c>
      <c r="B95" s="9525" t="s">
        <v>11876</v>
      </c>
      <c r="C95" s="9525" t="s">
        <v>12011</v>
      </c>
      <c r="D95" s="9526">
        <v>0</v>
      </c>
      <c r="E95" s="9526">
        <v>0</v>
      </c>
      <c r="F95" s="9605"/>
      <c r="G95" s="9588">
        <f>VLOOKUP(C95,'Data Products'!$A:$J,2,0)</f>
      </c>
      <c r="H95" s="9597">
        <f t="shared" si="6"/>
      </c>
      <c r="I95" s="9529">
        <v>45602</v>
      </c>
      <c r="J95" s="9530">
        <f t="shared" si="19"/>
      </c>
      <c r="K95" s="9526">
        <v>0</v>
      </c>
      <c r="L95" s="9526">
        <v>0</v>
      </c>
      <c r="M95" s="9561">
        <v>0</v>
      </c>
      <c r="N95" s="9561">
        <v>0</v>
      </c>
      <c r="O95" s="9525" t="s">
        <v>12008</v>
      </c>
      <c r="P95" s="9566"/>
      <c r="Q95" s="9566"/>
      <c r="R95" s="9566"/>
      <c r="S95" s="9566"/>
      <c r="T95" s="9566"/>
      <c r="U95" s="9566"/>
      <c r="V95" s="9566"/>
      <c r="W95" s="9566"/>
      <c r="X95" s="9566"/>
      <c r="Y95" s="9566"/>
      <c r="Z95" s="9566"/>
      <c r="AA95" s="9566"/>
      <c r="AB95" s="9592">
        <f t="shared" si="16"/>
      </c>
      <c r="AC95" s="9607">
        <f t="shared" si="13"/>
      </c>
      <c r="AD95" s="9533">
        <f t="shared" si="8"/>
      </c>
      <c r="AE95" s="9542">
        <f t="shared" si="21"/>
      </c>
      <c r="AF95" s="9535">
        <f>VLOOKUP(C95,'Data Products'!$A:$J,10,0)</f>
      </c>
      <c r="AG95" s="9610">
        <f t="shared" si="10"/>
      </c>
      <c r="AH95" s="9536">
        <f t="shared" si="2"/>
      </c>
      <c r="AI95" s="9609"/>
      <c r="AJ95" s="9539"/>
      <c r="AK95" s="9539"/>
      <c r="AL95" s="9538"/>
      <c r="AM95" s="9539"/>
      <c r="AN95" s="9539"/>
    </row>
    <row r="96">
      <c r="A96" s="9586">
        <v>43</v>
      </c>
      <c r="B96" s="9525" t="s">
        <v>11873</v>
      </c>
      <c r="C96" s="9525" t="s">
        <v>12012</v>
      </c>
      <c r="D96" s="9526">
        <v>499</v>
      </c>
      <c r="E96" s="9526">
        <v>499</v>
      </c>
      <c r="F96" s="9605"/>
      <c r="G96" s="9588">
        <f>VLOOKUP(C96,'Data Products'!$A:$J,2,0)</f>
      </c>
      <c r="H96" s="9589">
        <f t="shared" si="6"/>
      </c>
      <c r="I96" s="9565">
        <v>45904</v>
      </c>
      <c r="J96" s="9530">
        <f t="shared" si="19"/>
      </c>
      <c r="K96" s="9526">
        <v>49</v>
      </c>
      <c r="L96" s="9526">
        <v>105</v>
      </c>
      <c r="M96" s="9561">
        <v>0</v>
      </c>
      <c r="N96" s="9561">
        <v>0</v>
      </c>
      <c r="O96" s="9525" t="s">
        <v>12008</v>
      </c>
      <c r="P96" s="9566"/>
      <c r="Q96" s="9566"/>
      <c r="R96" s="9566"/>
      <c r="S96" s="9566"/>
      <c r="T96" s="9566"/>
      <c r="U96" s="9566"/>
      <c r="V96" s="9566"/>
      <c r="W96" s="9566"/>
      <c r="X96" s="9566"/>
      <c r="Y96" s="9566"/>
      <c r="Z96" s="9566"/>
      <c r="AA96" s="9566"/>
      <c r="AB96" s="9592">
        <f t="shared" si="16"/>
      </c>
      <c r="AC96" s="9611">
        <f t="shared" si="13"/>
      </c>
      <c r="AD96" s="9533">
        <f t="shared" si="8"/>
      </c>
      <c r="AE96" s="9546">
        <f t="shared" si="21"/>
      </c>
      <c r="AF96" s="9535">
        <f>VLOOKUP(C96,'Data Products'!$A:$J,10,0)</f>
      </c>
      <c r="AG96" s="9610">
        <f t="shared" si="10"/>
      </c>
      <c r="AH96" s="9536">
        <f t="shared" si="2"/>
      </c>
      <c r="AI96" s="9609"/>
      <c r="AJ96" s="9539"/>
      <c r="AK96" s="9539"/>
      <c r="AL96" s="9538"/>
      <c r="AM96" s="9539"/>
      <c r="AN96" s="9539"/>
    </row>
    <row customHeight="true" hidden="true" ht="18" r="97">
      <c r="A97" s="9586">
        <v>44</v>
      </c>
      <c r="B97" s="9525" t="s">
        <v>11876</v>
      </c>
      <c r="C97" s="9525" t="s">
        <v>12013</v>
      </c>
      <c r="D97" s="9526">
        <v>0</v>
      </c>
      <c r="E97" s="9540">
        <v>0</v>
      </c>
      <c r="F97" s="9605"/>
      <c r="G97" s="9588">
        <f>VLOOKUP(C97,'Data Products'!$A:$J,2,0)</f>
      </c>
      <c r="H97" s="9597">
        <f t="shared" si="6"/>
      </c>
      <c r="I97" s="9529">
        <v>45623</v>
      </c>
      <c r="J97" s="9530">
        <f t="shared" si="19"/>
      </c>
      <c r="K97" s="9526">
        <v>0</v>
      </c>
      <c r="L97" s="9526">
        <v>0</v>
      </c>
      <c r="M97" s="9561">
        <v>0</v>
      </c>
      <c r="N97" s="9561">
        <v>0</v>
      </c>
      <c r="O97" s="9525" t="s">
        <v>12014</v>
      </c>
      <c r="P97" s="9566"/>
      <c r="Q97" s="9566"/>
      <c r="R97" s="9566"/>
      <c r="S97" s="9566"/>
      <c r="T97" s="9566"/>
      <c r="U97" s="9566"/>
      <c r="V97" s="9566"/>
      <c r="W97" s="9566"/>
      <c r="X97" s="9566"/>
      <c r="Y97" s="9566"/>
      <c r="Z97" s="9566"/>
      <c r="AA97" s="9566"/>
      <c r="AB97" s="9592">
        <f t="shared" si="16"/>
      </c>
      <c r="AC97" s="9607">
        <f t="shared" si="13"/>
      </c>
      <c r="AD97" s="9533">
        <f t="shared" si="8"/>
      </c>
      <c r="AE97" s="9542">
        <f t="shared" si="21"/>
      </c>
      <c r="AF97" s="9535">
        <f>VLOOKUP(C97,'Data Products'!$A:$J,10,0)</f>
      </c>
      <c r="AG97" s="9610">
        <f t="shared" si="10"/>
      </c>
      <c r="AH97" s="9536">
        <f t="shared" si="2"/>
      </c>
      <c r="AI97" s="9609"/>
      <c r="AJ97" s="9539"/>
      <c r="AK97" s="9539"/>
      <c r="AL97" s="9538"/>
      <c r="AM97" s="9539"/>
      <c r="AN97" s="9539"/>
    </row>
    <row customHeight="true" hidden="true" ht="18" r="98">
      <c r="A98" s="9586">
        <v>45</v>
      </c>
      <c r="B98" s="9525" t="s">
        <v>11876</v>
      </c>
      <c r="C98" s="9525" t="s">
        <v>12015</v>
      </c>
      <c r="D98" s="9526">
        <v>0</v>
      </c>
      <c r="E98" s="9540">
        <v>0</v>
      </c>
      <c r="F98" s="9605"/>
      <c r="G98" s="9588">
        <f>VLOOKUP(C98,'Data Products'!$A:$J,2,0)</f>
      </c>
      <c r="H98" s="9597">
        <f t="shared" si="6"/>
      </c>
      <c r="I98" s="9529">
        <v>45623</v>
      </c>
      <c r="J98" s="9530">
        <f t="shared" si="19"/>
      </c>
      <c r="K98" s="9526">
        <v>0</v>
      </c>
      <c r="L98" s="9526">
        <v>0</v>
      </c>
      <c r="M98" s="9561">
        <v>0</v>
      </c>
      <c r="N98" s="9561">
        <v>0</v>
      </c>
      <c r="O98" s="9525" t="s">
        <v>12014</v>
      </c>
      <c r="P98" s="9566"/>
      <c r="Q98" s="9566"/>
      <c r="R98" s="9566"/>
      <c r="S98" s="9566"/>
      <c r="T98" s="9566"/>
      <c r="U98" s="9566"/>
      <c r="V98" s="9566"/>
      <c r="W98" s="9566"/>
      <c r="X98" s="9566"/>
      <c r="Y98" s="9566"/>
      <c r="Z98" s="9566"/>
      <c r="AA98" s="9566"/>
      <c r="AB98" s="9592">
        <f t="shared" si="16"/>
      </c>
      <c r="AC98" s="9607">
        <f t="shared" si="13"/>
      </c>
      <c r="AD98" s="9533">
        <f t="shared" si="8"/>
      </c>
      <c r="AE98" s="9542">
        <f t="shared" si="21"/>
      </c>
      <c r="AF98" s="9535">
        <f>VLOOKUP(C98,'Data Products'!$A:$J,10,0)</f>
      </c>
      <c r="AG98" s="9610">
        <f t="shared" si="10"/>
      </c>
      <c r="AH98" s="9536">
        <f t="shared" si="2"/>
      </c>
      <c r="AI98" s="9609"/>
      <c r="AJ98" s="9539"/>
      <c r="AK98" s="9539"/>
      <c r="AL98" s="9538"/>
      <c r="AM98" s="9539"/>
      <c r="AN98" s="9539"/>
    </row>
    <row customHeight="true" hidden="true" ht="18" r="99">
      <c r="A99" s="9586">
        <v>46</v>
      </c>
      <c r="B99" s="9525" t="s">
        <v>11876</v>
      </c>
      <c r="C99" s="9595" t="s">
        <v>12016</v>
      </c>
      <c r="D99" s="9526">
        <v>0</v>
      </c>
      <c r="E99" s="9540">
        <v>0</v>
      </c>
      <c r="F99" s="9612"/>
      <c r="G99" s="9588">
        <f>VLOOKUP(C99,'Data Products'!$A:$J,2,0)</f>
      </c>
      <c r="H99" s="9597">
        <f t="shared" si="6"/>
      </c>
      <c r="I99" s="9529">
        <v>45623</v>
      </c>
      <c r="J99" s="9530">
        <f t="shared" si="19"/>
      </c>
      <c r="K99" s="9601">
        <v>0</v>
      </c>
      <c r="L99" s="9601">
        <v>0</v>
      </c>
      <c r="M99" s="9613">
        <v>0</v>
      </c>
      <c r="N99" s="9613">
        <v>0</v>
      </c>
      <c r="O99" s="9595" t="s">
        <v>12014</v>
      </c>
      <c r="P99" s="9566"/>
      <c r="Q99" s="9566"/>
      <c r="R99" s="9566"/>
      <c r="S99" s="9566"/>
      <c r="T99" s="9566"/>
      <c r="U99" s="9566"/>
      <c r="V99" s="9566"/>
      <c r="W99" s="9566"/>
      <c r="X99" s="9566"/>
      <c r="Y99" s="9566"/>
      <c r="Z99" s="9566"/>
      <c r="AA99" s="9566"/>
      <c r="AB99" s="9614">
        <f t="shared" si="16"/>
      </c>
      <c r="AC99" s="9607">
        <f t="shared" si="13"/>
      </c>
      <c r="AD99" s="9533">
        <f t="shared" si="8"/>
      </c>
      <c r="AE99" s="9542">
        <f t="shared" si="21"/>
      </c>
      <c r="AF99" s="9535">
        <f>VLOOKUP(C99,'Data Products'!$A:$J,10,0)</f>
      </c>
      <c r="AG99" s="9610">
        <f t="shared" si="10"/>
      </c>
      <c r="AH99" s="9536">
        <f t="shared" si="2"/>
      </c>
      <c r="AI99" s="9609"/>
      <c r="AJ99" s="9539"/>
      <c r="AK99" s="9539"/>
      <c r="AL99" s="9538"/>
      <c r="AM99" s="9539"/>
      <c r="AN99" s="9539"/>
    </row>
    <row customHeight="true" hidden="true" ht="18" r="100">
      <c r="A100" s="9586">
        <v>47</v>
      </c>
      <c r="B100" s="9525" t="s">
        <v>11876</v>
      </c>
      <c r="C100" s="9525" t="s">
        <v>12017</v>
      </c>
      <c r="D100" s="9526">
        <v>0</v>
      </c>
      <c r="E100" s="9540">
        <v>0</v>
      </c>
      <c r="F100" s="9605"/>
      <c r="G100" s="9588">
        <f>VLOOKUP(C100,'Data Products'!$A:$J,2,0)</f>
      </c>
      <c r="H100" s="9597">
        <f t="shared" si="6"/>
      </c>
      <c r="I100" s="9529">
        <v>45623</v>
      </c>
      <c r="J100" s="9530">
        <f t="shared" si="19"/>
      </c>
      <c r="K100" s="9526">
        <v>0</v>
      </c>
      <c r="L100" s="9526">
        <v>0</v>
      </c>
      <c r="M100" s="9561">
        <v>0</v>
      </c>
      <c r="N100" s="9561">
        <v>0</v>
      </c>
      <c r="O100" s="9525" t="s">
        <v>12014</v>
      </c>
      <c r="P100" s="9526"/>
      <c r="Q100" s="9526"/>
      <c r="R100" s="9526"/>
      <c r="S100" s="9526"/>
      <c r="T100" s="9526"/>
      <c r="U100" s="9526"/>
      <c r="V100" s="9526"/>
      <c r="W100" s="9526"/>
      <c r="X100" s="9526"/>
      <c r="Y100" s="9526"/>
      <c r="Z100" s="9526"/>
      <c r="AA100" s="9526"/>
      <c r="AB100" s="9592">
        <f t="shared" si="16"/>
      </c>
      <c r="AC100" s="9607">
        <f t="shared" si="13"/>
      </c>
      <c r="AD100" s="9533">
        <f t="shared" si="8"/>
      </c>
      <c r="AE100" s="9542">
        <f t="shared" si="21"/>
      </c>
      <c r="AF100" s="9535">
        <f>VLOOKUP(C100,'Data Products'!$A:$J,10,0)</f>
      </c>
      <c r="AG100" s="9610">
        <f t="shared" si="10"/>
      </c>
      <c r="AH100" s="9536">
        <f t="shared" si="2"/>
      </c>
      <c r="AI100" s="9615"/>
      <c r="AJ100" s="9539"/>
      <c r="AK100" s="9539"/>
      <c r="AL100" s="9538"/>
      <c r="AM100" s="9539"/>
      <c r="AN100" s="9539"/>
    </row>
    <row customHeight="true" hidden="true" ht="18" r="101">
      <c r="A101" s="9586">
        <v>48</v>
      </c>
      <c r="B101" s="9525" t="s">
        <v>11876</v>
      </c>
      <c r="C101" s="9525" t="s">
        <v>12018</v>
      </c>
      <c r="D101" s="9526">
        <v>0</v>
      </c>
      <c r="E101" s="9540">
        <v>0</v>
      </c>
      <c r="F101" s="9605"/>
      <c r="G101" s="9588">
        <f>VLOOKUP(C101,'Data Products'!$A:$J,2,0)</f>
      </c>
      <c r="H101" s="9597">
        <f t="shared" si="6"/>
      </c>
      <c r="I101" s="9529">
        <v>45623</v>
      </c>
      <c r="J101" s="9530">
        <f t="shared" si="19"/>
      </c>
      <c r="K101" s="9526">
        <v>0</v>
      </c>
      <c r="L101" s="9526">
        <v>0</v>
      </c>
      <c r="M101" s="9561">
        <v>0</v>
      </c>
      <c r="N101" s="9561">
        <v>0</v>
      </c>
      <c r="O101" s="9525" t="s">
        <v>12014</v>
      </c>
      <c r="P101" s="9526"/>
      <c r="Q101" s="9526"/>
      <c r="R101" s="9526"/>
      <c r="S101" s="9526"/>
      <c r="T101" s="9526"/>
      <c r="U101" s="9526"/>
      <c r="V101" s="9526"/>
      <c r="W101" s="9526"/>
      <c r="X101" s="9526"/>
      <c r="Y101" s="9526"/>
      <c r="Z101" s="9526"/>
      <c r="AA101" s="9526"/>
      <c r="AB101" s="9592">
        <f t="shared" si="16"/>
      </c>
      <c r="AC101" s="9607">
        <f t="shared" si="13"/>
      </c>
      <c r="AD101" s="9533">
        <f t="shared" si="8"/>
      </c>
      <c r="AE101" s="9542">
        <f t="shared" si="21"/>
      </c>
      <c r="AF101" s="9616">
        <f>VLOOKUP(C101,'Data Products'!$A:$J,10,0)</f>
      </c>
      <c r="AG101" s="9535">
        <f t="shared" si="10"/>
      </c>
      <c r="AH101" s="9536">
        <f t="shared" si="2"/>
      </c>
      <c r="AI101" s="9609"/>
      <c r="AJ101" s="9539"/>
      <c r="AK101" s="9539"/>
      <c r="AL101" s="9538"/>
      <c r="AM101" s="9539"/>
      <c r="AN101" s="9539"/>
    </row>
    <row r="102">
      <c r="A102" s="9586">
        <v>49</v>
      </c>
      <c r="B102" s="9525" t="s">
        <v>11868</v>
      </c>
      <c r="C102" s="9525" t="s">
        <v>12019</v>
      </c>
      <c r="D102" s="9526">
        <v>4</v>
      </c>
      <c r="E102" s="9540">
        <v>4</v>
      </c>
      <c r="F102" s="9605"/>
      <c r="G102" s="9588">
        <f>VLOOKUP(C102,'Data Products'!$A:$J,2,0)</f>
      </c>
      <c r="H102" s="9589">
        <f t="shared" si="6"/>
      </c>
      <c r="I102" s="9529">
        <v>45951</v>
      </c>
      <c r="J102" s="9530">
        <f t="shared" si="19"/>
      </c>
      <c r="K102" s="9526">
        <v>0</v>
      </c>
      <c r="L102" s="9526">
        <v>0</v>
      </c>
      <c r="M102" s="9561">
        <v>0</v>
      </c>
      <c r="N102" s="9561">
        <v>0</v>
      </c>
      <c r="O102" s="9525" t="s">
        <v>11928</v>
      </c>
      <c r="P102" s="9526"/>
      <c r="Q102" s="9526"/>
      <c r="R102" s="9526"/>
      <c r="S102" s="9526"/>
      <c r="T102" s="9526"/>
      <c r="U102" s="9526"/>
      <c r="V102" s="9526"/>
      <c r="W102" s="9526"/>
      <c r="X102" s="9526"/>
      <c r="Y102" s="9526"/>
      <c r="Z102" s="9526"/>
      <c r="AA102" s="9526"/>
      <c r="AB102" s="9592">
        <f t="shared" si="16"/>
      </c>
      <c r="AC102" s="9617">
        <f t="shared" si="13"/>
      </c>
      <c r="AD102" s="9533">
        <f t="shared" si="8"/>
      </c>
      <c r="AE102" s="9550">
        <f t="shared" si="21"/>
      </c>
      <c r="AF102" s="9616">
        <f>VLOOKUP(C102,'Data Products'!$A:$J,10,0)</f>
      </c>
      <c r="AG102" s="9535">
        <f t="shared" si="10"/>
      </c>
      <c r="AH102" s="9536">
        <f t="shared" si="2"/>
      </c>
      <c r="AI102" s="9609"/>
      <c r="AJ102" s="9539"/>
      <c r="AK102" s="9539"/>
      <c r="AL102" s="9538"/>
      <c r="AM102" s="9539"/>
      <c r="AN102" s="9539"/>
    </row>
    <row r="103">
      <c r="A103" s="9586">
        <v>50</v>
      </c>
      <c r="B103" s="9525" t="s">
        <v>11868</v>
      </c>
      <c r="C103" s="9525" t="s">
        <v>12020</v>
      </c>
      <c r="D103" s="9526">
        <v>3</v>
      </c>
      <c r="E103" s="9540">
        <v>3</v>
      </c>
      <c r="F103" s="9605"/>
      <c r="G103" s="9588">
        <f>VLOOKUP(C103,'Data Products'!$A:$J,2,0)</f>
      </c>
      <c r="H103" s="9589">
        <f t="shared" si="6"/>
      </c>
      <c r="I103" s="9529">
        <v>45951</v>
      </c>
      <c r="J103" s="9530">
        <f t="shared" si="19"/>
      </c>
      <c r="K103" s="9526">
        <v>0</v>
      </c>
      <c r="L103" s="9526">
        <v>0</v>
      </c>
      <c r="M103" s="9561">
        <v>0</v>
      </c>
      <c r="N103" s="9561">
        <v>0</v>
      </c>
      <c r="O103" s="9525" t="s">
        <v>11928</v>
      </c>
      <c r="P103" s="9526"/>
      <c r="Q103" s="9526"/>
      <c r="R103" s="9526"/>
      <c r="S103" s="9526"/>
      <c r="T103" s="9526"/>
      <c r="U103" s="9526"/>
      <c r="V103" s="9526"/>
      <c r="W103" s="9526"/>
      <c r="X103" s="9526"/>
      <c r="Y103" s="9526"/>
      <c r="Z103" s="9526"/>
      <c r="AA103" s="9526"/>
      <c r="AB103" s="9592">
        <f t="shared" si="16"/>
      </c>
      <c r="AC103" s="9545">
        <f t="shared" si="13"/>
      </c>
      <c r="AD103" s="9533">
        <f t="shared" si="8"/>
      </c>
      <c r="AE103" s="9546">
        <f t="shared" si="21"/>
      </c>
      <c r="AF103" s="9616">
        <f>VLOOKUP(C103,'Data Products'!$A:$J,10,0)</f>
      </c>
      <c r="AG103" s="9535">
        <f t="shared" si="10"/>
      </c>
      <c r="AH103" s="9536">
        <f t="shared" si="2"/>
      </c>
      <c r="AI103" s="9609"/>
      <c r="AJ103" s="9539"/>
      <c r="AK103" s="9539"/>
      <c r="AL103" s="9538"/>
      <c r="AM103" s="9539"/>
      <c r="AN103" s="9539"/>
    </row>
    <row r="104">
      <c r="A104" s="9586">
        <v>51</v>
      </c>
      <c r="B104" s="9525" t="s">
        <v>11868</v>
      </c>
      <c r="C104" s="9525" t="s">
        <v>12021</v>
      </c>
      <c r="D104" s="9526">
        <v>5</v>
      </c>
      <c r="E104" s="9540">
        <v>5</v>
      </c>
      <c r="F104" s="9605"/>
      <c r="G104" s="9588">
        <f>VLOOKUP(C104,'Data Products'!$A:$J,2,0)</f>
      </c>
      <c r="H104" s="9589">
        <f t="shared" si="6"/>
      </c>
      <c r="I104" s="9529">
        <v>45951</v>
      </c>
      <c r="J104" s="9530">
        <f t="shared" si="19"/>
      </c>
      <c r="K104" s="9526">
        <v>0</v>
      </c>
      <c r="L104" s="9526">
        <v>0</v>
      </c>
      <c r="M104" s="9561">
        <v>0</v>
      </c>
      <c r="N104" s="9561">
        <v>0</v>
      </c>
      <c r="O104" s="9525" t="s">
        <v>11928</v>
      </c>
      <c r="P104" s="9526"/>
      <c r="Q104" s="9526"/>
      <c r="R104" s="9526"/>
      <c r="S104" s="9526"/>
      <c r="T104" s="9526"/>
      <c r="U104" s="9526"/>
      <c r="V104" s="9526"/>
      <c r="W104" s="9526"/>
      <c r="X104" s="9526"/>
      <c r="Y104" s="9526"/>
      <c r="Z104" s="9526"/>
      <c r="AA104" s="9526"/>
      <c r="AB104" s="9592">
        <f t="shared" si="16"/>
      </c>
      <c r="AC104" s="9541">
        <f t="shared" si="13"/>
      </c>
      <c r="AD104" s="9533">
        <f t="shared" si="8"/>
      </c>
      <c r="AE104" s="9542">
        <f t="shared" si="21"/>
      </c>
      <c r="AF104" s="9616">
        <f>VLOOKUP(C104,'Data Products'!$A:$J,10,0)</f>
      </c>
      <c r="AG104" s="9535">
        <f t="shared" si="10"/>
      </c>
      <c r="AH104" s="9536">
        <f t="shared" si="2"/>
      </c>
      <c r="AI104" s="9609"/>
      <c r="AJ104" s="9539"/>
      <c r="AK104" s="9539"/>
      <c r="AL104" s="9538"/>
      <c r="AM104" s="9539"/>
      <c r="AN104" s="9539"/>
    </row>
    <row r="105">
      <c r="A105" s="9586">
        <v>52</v>
      </c>
      <c r="B105" s="9525" t="s">
        <v>11868</v>
      </c>
      <c r="C105" s="9525" t="s">
        <v>12022</v>
      </c>
      <c r="D105" s="9526">
        <v>4</v>
      </c>
      <c r="E105" s="9540">
        <v>4</v>
      </c>
      <c r="F105" s="9605"/>
      <c r="G105" s="9588">
        <f>VLOOKUP(C105,'Data Products'!$A:$J,2,0)</f>
      </c>
      <c r="H105" s="9589">
        <f t="shared" si="6"/>
      </c>
      <c r="I105" s="9529">
        <v>45951</v>
      </c>
      <c r="J105" s="9530">
        <f t="shared" si="19"/>
      </c>
      <c r="K105" s="9526">
        <v>0</v>
      </c>
      <c r="L105" s="9526">
        <v>0</v>
      </c>
      <c r="M105" s="9561">
        <v>0</v>
      </c>
      <c r="N105" s="9561">
        <v>0</v>
      </c>
      <c r="O105" s="9525" t="s">
        <v>11928</v>
      </c>
      <c r="P105" s="9526"/>
      <c r="Q105" s="9526"/>
      <c r="R105" s="9526"/>
      <c r="S105" s="9526"/>
      <c r="T105" s="9526"/>
      <c r="U105" s="9526"/>
      <c r="V105" s="9526"/>
      <c r="W105" s="9526"/>
      <c r="X105" s="9526"/>
      <c r="Y105" s="9526"/>
      <c r="Z105" s="9526"/>
      <c r="AA105" s="9526"/>
      <c r="AB105" s="9592">
        <f t="shared" si="16"/>
      </c>
      <c r="AC105" s="9549">
        <f t="shared" si="13"/>
      </c>
      <c r="AD105" s="9533">
        <f t="shared" si="8"/>
      </c>
      <c r="AE105" s="9550">
        <f t="shared" si="21"/>
      </c>
      <c r="AF105" s="9616">
        <f>VLOOKUP(C105,'Data Products'!$A:$J,10,0)</f>
      </c>
      <c r="AG105" s="9535">
        <f t="shared" si="10"/>
      </c>
      <c r="AH105" s="9536">
        <f t="shared" si="2"/>
      </c>
      <c r="AI105" s="9609"/>
      <c r="AJ105" s="9539"/>
      <c r="AK105" s="9539"/>
      <c r="AL105" s="9538"/>
      <c r="AM105" s="9539"/>
      <c r="AN105" s="9539"/>
    </row>
    <row customHeight="true" hidden="true" ht="18" r="106">
      <c r="A106" s="9586">
        <v>53</v>
      </c>
      <c r="B106" s="9525" t="s">
        <v>11876</v>
      </c>
      <c r="C106" s="9525" t="s">
        <v>12023</v>
      </c>
      <c r="D106" s="9526">
        <v>0</v>
      </c>
      <c r="E106" s="9540">
        <v>0</v>
      </c>
      <c r="F106" s="9605"/>
      <c r="G106" s="9588">
        <f>VLOOKUP(C106,'Data Products'!$A:$J,2,0)</f>
      </c>
      <c r="H106" s="9589">
        <f t="shared" si="6"/>
      </c>
      <c r="I106" s="9529">
        <v>45951</v>
      </c>
      <c r="J106" s="9530">
        <f t="shared" si="19"/>
      </c>
      <c r="K106" s="9526">
        <v>1</v>
      </c>
      <c r="L106" s="9526">
        <v>4</v>
      </c>
      <c r="M106" s="9561">
        <v>0</v>
      </c>
      <c r="N106" s="9561">
        <v>0</v>
      </c>
      <c r="O106" s="9525" t="s">
        <v>11928</v>
      </c>
      <c r="P106" s="9526"/>
      <c r="Q106" s="9526"/>
      <c r="R106" s="9526"/>
      <c r="S106" s="9526"/>
      <c r="T106" s="9526"/>
      <c r="U106" s="9526"/>
      <c r="V106" s="9526"/>
      <c r="W106" s="9526"/>
      <c r="X106" s="9526"/>
      <c r="Y106" s="9526"/>
      <c r="Z106" s="9526"/>
      <c r="AA106" s="9526"/>
      <c r="AB106" s="9592">
        <f t="shared" si="16"/>
      </c>
      <c r="AC106" s="9549">
        <f t="shared" si="13"/>
      </c>
      <c r="AD106" s="9533">
        <f t="shared" si="8"/>
      </c>
      <c r="AE106" s="9550">
        <f t="shared" si="21"/>
      </c>
      <c r="AF106" s="9616">
        <f>VLOOKUP(C106,'Data Products'!$A:$J,10,0)</f>
      </c>
      <c r="AG106" s="9535">
        <f t="shared" si="10"/>
      </c>
      <c r="AH106" s="9536">
        <f t="shared" si="2"/>
      </c>
      <c r="AI106" s="9609"/>
      <c r="AJ106" s="9539"/>
      <c r="AK106" s="9539"/>
      <c r="AL106" s="9538"/>
      <c r="AM106" s="9539"/>
      <c r="AN106" s="9539"/>
    </row>
    <row r="107">
      <c r="A107" s="9586">
        <v>54</v>
      </c>
      <c r="B107" s="9525" t="s">
        <v>11868</v>
      </c>
      <c r="C107" s="9525" t="s">
        <v>12024</v>
      </c>
      <c r="D107" s="9526">
        <v>5</v>
      </c>
      <c r="E107" s="9540">
        <v>5</v>
      </c>
      <c r="F107" s="9605"/>
      <c r="G107" s="9588">
        <f>VLOOKUP(C107,'Data Products'!$A:$J,2,0)</f>
      </c>
      <c r="H107" s="9589">
        <f t="shared" si="6"/>
      </c>
      <c r="I107" s="9529">
        <v>45951</v>
      </c>
      <c r="J107" s="9530">
        <f t="shared" si="19"/>
      </c>
      <c r="K107" s="9526">
        <v>0</v>
      </c>
      <c r="L107" s="9526">
        <v>0</v>
      </c>
      <c r="M107" s="9561">
        <v>0</v>
      </c>
      <c r="N107" s="9561">
        <v>0</v>
      </c>
      <c r="O107" s="9525" t="s">
        <v>11928</v>
      </c>
      <c r="P107" s="9526"/>
      <c r="Q107" s="9526"/>
      <c r="R107" s="9526"/>
      <c r="S107" s="9526"/>
      <c r="T107" s="9526"/>
      <c r="U107" s="9526"/>
      <c r="V107" s="9526"/>
      <c r="W107" s="9526"/>
      <c r="X107" s="9526"/>
      <c r="Y107" s="9526"/>
      <c r="Z107" s="9526"/>
      <c r="AA107" s="9526"/>
      <c r="AB107" s="9592">
        <f t="shared" si="16"/>
      </c>
      <c r="AC107" s="9541">
        <f t="shared" si="13"/>
      </c>
      <c r="AD107" s="9533">
        <f t="shared" si="8"/>
      </c>
      <c r="AE107" s="9542">
        <f t="shared" si="21"/>
      </c>
      <c r="AF107" s="9616">
        <f>VLOOKUP(C107,'Data Products'!$A:$J,10,0)</f>
      </c>
      <c r="AG107" s="9535">
        <f t="shared" si="10"/>
      </c>
      <c r="AH107" s="9536">
        <f t="shared" si="2"/>
      </c>
      <c r="AI107" s="9609"/>
      <c r="AJ107" s="9539"/>
      <c r="AK107" s="9539"/>
      <c r="AL107" s="9538"/>
      <c r="AM107" s="9539"/>
      <c r="AN107" s="9539"/>
    </row>
    <row customHeight="true" hidden="true" ht="18" r="108">
      <c r="A108" s="9586">
        <v>55</v>
      </c>
      <c r="B108" s="9525" t="s">
        <v>11876</v>
      </c>
      <c r="C108" s="9525" t="s">
        <v>12025</v>
      </c>
      <c r="D108" s="9526">
        <v>0</v>
      </c>
      <c r="E108" s="9540">
        <v>0</v>
      </c>
      <c r="F108" s="9605"/>
      <c r="G108" s="9588">
        <f>VLOOKUP(C108,'Data Products'!$A:$J,2,0)</f>
      </c>
      <c r="H108" s="9589">
        <f t="shared" si="6"/>
      </c>
      <c r="I108" s="9529">
        <v>45951</v>
      </c>
      <c r="J108" s="9530">
        <f t="shared" si="19"/>
      </c>
      <c r="K108" s="9526">
        <v>0</v>
      </c>
      <c r="L108" s="9526">
        <v>0</v>
      </c>
      <c r="M108" s="9561">
        <v>0</v>
      </c>
      <c r="N108" s="9561">
        <v>0</v>
      </c>
      <c r="O108" s="9525" t="s">
        <v>11928</v>
      </c>
      <c r="P108" s="9526"/>
      <c r="Q108" s="9526"/>
      <c r="R108" s="9526"/>
      <c r="S108" s="9526"/>
      <c r="T108" s="9526"/>
      <c r="U108" s="9526"/>
      <c r="V108" s="9526"/>
      <c r="W108" s="9526"/>
      <c r="X108" s="9526"/>
      <c r="Y108" s="9526"/>
      <c r="Z108" s="9526"/>
      <c r="AA108" s="9526"/>
      <c r="AB108" s="9592">
        <f t="shared" si="16"/>
      </c>
      <c r="AC108" s="9545">
        <f t="shared" si="13"/>
      </c>
      <c r="AD108" s="9618">
        <f t="shared" si="8"/>
      </c>
      <c r="AE108" s="9546">
        <f t="shared" si="21"/>
      </c>
      <c r="AF108" s="9616">
        <f>VLOOKUP(C108,'Data Products'!$A:$J,10,0)</f>
      </c>
      <c r="AG108" s="9535">
        <f t="shared" si="10"/>
      </c>
      <c r="AH108" s="9536">
        <f t="shared" si="2"/>
      </c>
      <c r="AI108" s="9609"/>
      <c r="AJ108" s="9539"/>
      <c r="AK108" s="9539"/>
      <c r="AL108" s="9538"/>
      <c r="AM108" s="9539"/>
      <c r="AN108" s="9539"/>
    </row>
    <row r="109">
      <c r="A109" s="9586">
        <v>56</v>
      </c>
      <c r="B109" s="9525" t="s">
        <v>11868</v>
      </c>
      <c r="C109" s="9525" t="s">
        <v>12026</v>
      </c>
      <c r="D109" s="9526">
        <v>19</v>
      </c>
      <c r="E109" s="9540">
        <v>19</v>
      </c>
      <c r="F109" s="9605"/>
      <c r="G109" s="9588">
        <f>VLOOKUP(C109,'Data Products'!$A:$J,2,0)</f>
      </c>
      <c r="H109" s="9589">
        <f t="shared" si="6"/>
      </c>
      <c r="I109" s="9529">
        <v>45951</v>
      </c>
      <c r="J109" s="9530">
        <f t="shared" si="19"/>
      </c>
      <c r="K109" s="9526">
        <v>5</v>
      </c>
      <c r="L109" s="9526">
        <v>6</v>
      </c>
      <c r="M109" s="9561">
        <v>0</v>
      </c>
      <c r="N109" s="9561">
        <v>0</v>
      </c>
      <c r="O109" s="9525" t="s">
        <v>11928</v>
      </c>
      <c r="P109" s="9526"/>
      <c r="Q109" s="9526"/>
      <c r="R109" s="9526"/>
      <c r="S109" s="9526"/>
      <c r="T109" s="9526"/>
      <c r="U109" s="9526"/>
      <c r="V109" s="9526"/>
      <c r="W109" s="9526"/>
      <c r="X109" s="9526"/>
      <c r="Y109" s="9526"/>
      <c r="Z109" s="9526"/>
      <c r="AA109" s="9526"/>
      <c r="AB109" s="9592">
        <f t="shared" si="16"/>
      </c>
      <c r="AC109" s="9532">
        <f t="shared" si="13"/>
      </c>
      <c r="AD109" s="9618">
        <f t="shared" si="8"/>
      </c>
      <c r="AE109" s="9534">
        <f t="shared" si="21"/>
      </c>
      <c r="AF109" s="9616">
        <f>VLOOKUP(C109,'Data Products'!$A:$J,10,0)</f>
      </c>
      <c r="AG109" s="9535">
        <f t="shared" si="10"/>
      </c>
      <c r="AH109" s="9536">
        <f t="shared" si="2"/>
      </c>
      <c r="AI109" s="9609"/>
      <c r="AJ109" s="9539"/>
      <c r="AK109" s="9539"/>
      <c r="AL109" s="9538"/>
      <c r="AM109" s="9539"/>
      <c r="AN109" s="9539"/>
    </row>
    <row r="110">
      <c r="A110" s="9586">
        <v>57</v>
      </c>
      <c r="B110" s="9525" t="s">
        <v>11868</v>
      </c>
      <c r="C110" s="9525" t="s">
        <v>12027</v>
      </c>
      <c r="D110" s="9526">
        <v>27</v>
      </c>
      <c r="E110" s="9540">
        <v>27</v>
      </c>
      <c r="F110" s="9605"/>
      <c r="G110" s="9588">
        <f>VLOOKUP(C110,'Data Products'!$A:$J,2,0)</f>
      </c>
      <c r="H110" s="9589">
        <f t="shared" si="6"/>
      </c>
      <c r="I110" s="9529">
        <v>45951</v>
      </c>
      <c r="J110" s="9530">
        <f t="shared" si="19"/>
      </c>
      <c r="K110" s="9526">
        <v>0</v>
      </c>
      <c r="L110" s="9526">
        <v>4</v>
      </c>
      <c r="M110" s="9561">
        <v>0</v>
      </c>
      <c r="N110" s="9561">
        <v>0</v>
      </c>
      <c r="O110" s="9525" t="s">
        <v>11928</v>
      </c>
      <c r="P110" s="9526"/>
      <c r="Q110" s="9526"/>
      <c r="R110" s="9526"/>
      <c r="S110" s="9526"/>
      <c r="T110" s="9526"/>
      <c r="U110" s="9526"/>
      <c r="V110" s="9526"/>
      <c r="W110" s="9526"/>
      <c r="X110" s="9526"/>
      <c r="Y110" s="9526"/>
      <c r="Z110" s="9526"/>
      <c r="AA110" s="9526"/>
      <c r="AB110" s="9592">
        <f t="shared" si="16"/>
      </c>
      <c r="AC110" s="9532">
        <f t="shared" si="13"/>
      </c>
      <c r="AD110" s="9618">
        <f t="shared" si="8"/>
      </c>
      <c r="AE110" s="9534">
        <f t="shared" si="21"/>
      </c>
      <c r="AF110" s="9616">
        <f>VLOOKUP(C110,'Data Products'!$A:$J,10,0)</f>
      </c>
      <c r="AG110" s="9535">
        <f t="shared" si="10"/>
      </c>
      <c r="AH110" s="9536">
        <f t="shared" si="2"/>
      </c>
      <c r="AI110" s="9609"/>
      <c r="AJ110" s="9539"/>
      <c r="AK110" s="9539"/>
      <c r="AL110" s="9538"/>
      <c r="AM110" s="9539"/>
      <c r="AN110" s="9539"/>
    </row>
    <row r="111">
      <c r="A111" s="9586">
        <v>58</v>
      </c>
      <c r="B111" s="9525" t="s">
        <v>11868</v>
      </c>
      <c r="C111" s="9525" t="s">
        <v>12028</v>
      </c>
      <c r="D111" s="9526">
        <v>19</v>
      </c>
      <c r="E111" s="9540">
        <v>19</v>
      </c>
      <c r="F111" s="9605"/>
      <c r="G111" s="9588">
        <f>VLOOKUP(C111,'Data Products'!$A:$J,2,0)</f>
      </c>
      <c r="H111" s="9589">
        <f t="shared" si="6"/>
      </c>
      <c r="I111" s="9529">
        <v>45951</v>
      </c>
      <c r="J111" s="9530">
        <f t="shared" si="19"/>
      </c>
      <c r="K111" s="9526">
        <v>1</v>
      </c>
      <c r="L111" s="9526">
        <v>7</v>
      </c>
      <c r="M111" s="9561">
        <v>0</v>
      </c>
      <c r="N111" s="9561">
        <v>0</v>
      </c>
      <c r="O111" s="9525" t="s">
        <v>11928</v>
      </c>
      <c r="P111" s="9526"/>
      <c r="Q111" s="9526"/>
      <c r="R111" s="9526"/>
      <c r="S111" s="9526"/>
      <c r="T111" s="9526"/>
      <c r="U111" s="9526"/>
      <c r="V111" s="9526"/>
      <c r="W111" s="9526"/>
      <c r="X111" s="9526"/>
      <c r="Y111" s="9526"/>
      <c r="Z111" s="9526"/>
      <c r="AA111" s="9526"/>
      <c r="AB111" s="9592">
        <f t="shared" si="16"/>
      </c>
      <c r="AC111" s="9532">
        <f t="shared" si="13"/>
      </c>
      <c r="AD111" s="9618">
        <f t="shared" si="8"/>
      </c>
      <c r="AE111" s="9534">
        <f t="shared" si="21"/>
      </c>
      <c r="AF111" s="9616">
        <f>VLOOKUP(C111,'Data Products'!$A:$J,10,0)</f>
      </c>
      <c r="AG111" s="9535">
        <f t="shared" si="10"/>
      </c>
      <c r="AH111" s="9536">
        <f t="shared" si="2"/>
      </c>
      <c r="AI111" s="9609"/>
      <c r="AJ111" s="9539"/>
      <c r="AK111" s="9539"/>
      <c r="AL111" s="9538"/>
      <c r="AM111" s="9539"/>
      <c r="AN111" s="9539"/>
    </row>
    <row r="112">
      <c r="A112" s="9586">
        <v>59</v>
      </c>
      <c r="B112" s="9525" t="s">
        <v>11868</v>
      </c>
      <c r="C112" s="9525" t="s">
        <v>12029</v>
      </c>
      <c r="D112" s="9526">
        <v>14</v>
      </c>
      <c r="E112" s="9540">
        <v>14</v>
      </c>
      <c r="F112" s="9605"/>
      <c r="G112" s="9588">
        <f>VLOOKUP(C112,'Data Products'!$A:$J,2,0)</f>
      </c>
      <c r="H112" s="9589">
        <f t="shared" si="6"/>
      </c>
      <c r="I112" s="9529">
        <v>45951</v>
      </c>
      <c r="J112" s="9530">
        <f t="shared" si="19"/>
      </c>
      <c r="K112" s="9526">
        <v>0</v>
      </c>
      <c r="L112" s="9526">
        <v>0</v>
      </c>
      <c r="M112" s="9561">
        <v>0</v>
      </c>
      <c r="N112" s="9561">
        <v>0</v>
      </c>
      <c r="O112" s="9525" t="s">
        <v>11928</v>
      </c>
      <c r="P112" s="9526"/>
      <c r="Q112" s="9526"/>
      <c r="R112" s="9526"/>
      <c r="S112" s="9526"/>
      <c r="T112" s="9526"/>
      <c r="U112" s="9526"/>
      <c r="V112" s="9526"/>
      <c r="W112" s="9526"/>
      <c r="X112" s="9526"/>
      <c r="Y112" s="9526"/>
      <c r="Z112" s="9526"/>
      <c r="AA112" s="9526"/>
      <c r="AB112" s="9592">
        <f t="shared" si="16"/>
      </c>
      <c r="AC112" s="9532">
        <f t="shared" si="13"/>
      </c>
      <c r="AD112" s="9618">
        <f t="shared" si="8"/>
      </c>
      <c r="AE112" s="9534">
        <f t="shared" si="21"/>
      </c>
      <c r="AF112" s="9616">
        <f>VLOOKUP(C112,'Data Products'!$A:$J,10,0)</f>
      </c>
      <c r="AG112" s="9535">
        <f t="shared" si="10"/>
      </c>
      <c r="AH112" s="9536">
        <f t="shared" si="2"/>
      </c>
      <c r="AI112" s="9609"/>
      <c r="AJ112" s="9539"/>
      <c r="AK112" s="9539"/>
      <c r="AL112" s="9538"/>
      <c r="AM112" s="9539"/>
      <c r="AN112" s="9539"/>
    </row>
    <row r="113">
      <c r="A113" s="9586">
        <v>60</v>
      </c>
      <c r="B113" s="9525" t="s">
        <v>11868</v>
      </c>
      <c r="C113" s="9525" t="s">
        <v>12030</v>
      </c>
      <c r="D113" s="9526">
        <v>18</v>
      </c>
      <c r="E113" s="9540">
        <v>18</v>
      </c>
      <c r="F113" s="9605"/>
      <c r="G113" s="9588">
        <f>VLOOKUP(C113,'Data Products'!$A:$J,2,0)</f>
      </c>
      <c r="H113" s="9589">
        <f t="shared" si="6"/>
      </c>
      <c r="I113" s="9529">
        <v>45951</v>
      </c>
      <c r="J113" s="9530">
        <f t="shared" si="19"/>
      </c>
      <c r="K113" s="9526">
        <v>0</v>
      </c>
      <c r="L113" s="9526">
        <v>0</v>
      </c>
      <c r="M113" s="9561">
        <v>0</v>
      </c>
      <c r="N113" s="9561">
        <v>0</v>
      </c>
      <c r="O113" s="9525" t="s">
        <v>11928</v>
      </c>
      <c r="P113" s="9526"/>
      <c r="Q113" s="9526"/>
      <c r="R113" s="9526"/>
      <c r="S113" s="9526"/>
      <c r="T113" s="9526"/>
      <c r="U113" s="9526"/>
      <c r="V113" s="9526"/>
      <c r="W113" s="9526"/>
      <c r="X113" s="9526"/>
      <c r="Y113" s="9526"/>
      <c r="Z113" s="9526"/>
      <c r="AA113" s="9526"/>
      <c r="AB113" s="9592">
        <f t="shared" si="16"/>
      </c>
      <c r="AC113" s="9532">
        <f t="shared" si="13"/>
      </c>
      <c r="AD113" s="9618">
        <f t="shared" si="8"/>
      </c>
      <c r="AE113" s="9534">
        <f t="shared" si="21"/>
      </c>
      <c r="AF113" s="9616">
        <f>VLOOKUP(C113,'Data Products'!$A:$J,10,0)</f>
      </c>
      <c r="AG113" s="9535">
        <f t="shared" si="10"/>
      </c>
      <c r="AH113" s="9536">
        <f t="shared" si="2"/>
      </c>
      <c r="AI113" s="9609"/>
      <c r="AJ113" s="9539"/>
      <c r="AK113" s="9539"/>
      <c r="AL113" s="9538"/>
      <c r="AM113" s="9539"/>
      <c r="AN113" s="9539"/>
    </row>
    <row r="114">
      <c r="A114" s="9586">
        <v>61</v>
      </c>
      <c r="B114" s="9525" t="s">
        <v>11868</v>
      </c>
      <c r="C114" s="9525" t="s">
        <v>12031</v>
      </c>
      <c r="D114" s="9526">
        <v>10</v>
      </c>
      <c r="E114" s="9540">
        <v>10</v>
      </c>
      <c r="F114" s="9605"/>
      <c r="G114" s="9588">
        <f>VLOOKUP(C114,'Data Products'!$A:$J,2,0)</f>
      </c>
      <c r="H114" s="9589">
        <f t="shared" si="6"/>
      </c>
      <c r="I114" s="9529">
        <v>45951</v>
      </c>
      <c r="J114" s="9530">
        <f t="shared" si="19"/>
      </c>
      <c r="K114" s="9526">
        <v>0</v>
      </c>
      <c r="L114" s="9526">
        <v>1</v>
      </c>
      <c r="M114" s="9561">
        <v>0</v>
      </c>
      <c r="N114" s="9561">
        <v>0</v>
      </c>
      <c r="O114" s="9525" t="s">
        <v>11928</v>
      </c>
      <c r="P114" s="9526"/>
      <c r="Q114" s="9526"/>
      <c r="R114" s="9526"/>
      <c r="S114" s="9526"/>
      <c r="T114" s="9526"/>
      <c r="U114" s="9526"/>
      <c r="V114" s="9526"/>
      <c r="W114" s="9526"/>
      <c r="X114" s="9526"/>
      <c r="Y114" s="9526"/>
      <c r="Z114" s="9526"/>
      <c r="AA114" s="9526"/>
      <c r="AB114" s="9592">
        <f t="shared" si="16"/>
      </c>
      <c r="AC114" s="9545">
        <f t="shared" si="13"/>
      </c>
      <c r="AD114" s="9618">
        <f t="shared" si="8"/>
      </c>
      <c r="AE114" s="9546">
        <f t="shared" si="21"/>
      </c>
      <c r="AF114" s="9616">
        <f>VLOOKUP(C114,'Data Products'!$A:$J,10,0)</f>
      </c>
      <c r="AG114" s="9535">
        <f t="shared" si="10"/>
      </c>
      <c r="AH114" s="9536">
        <f t="shared" si="2"/>
      </c>
      <c r="AI114" s="9609"/>
      <c r="AJ114" s="9539"/>
      <c r="AK114" s="9539"/>
      <c r="AL114" s="9538"/>
      <c r="AM114" s="9539"/>
      <c r="AN114" s="9539"/>
    </row>
    <row customHeight="true" hidden="true" ht="18" r="115">
      <c r="A115" s="9586">
        <v>62</v>
      </c>
      <c r="B115" s="9525" t="s">
        <v>11876</v>
      </c>
      <c r="C115" s="9525" t="s">
        <v>12032</v>
      </c>
      <c r="D115" s="9526">
        <v>0</v>
      </c>
      <c r="E115" s="9540">
        <v>0</v>
      </c>
      <c r="F115" s="9605"/>
      <c r="G115" s="9588">
        <f>VLOOKUP(C115,'Data Products'!$A:$J,2,0)</f>
      </c>
      <c r="H115" s="9589">
        <f t="shared" si="6"/>
      </c>
      <c r="I115" s="9529">
        <v>45951</v>
      </c>
      <c r="J115" s="9530">
        <f t="shared" si="19"/>
      </c>
      <c r="K115" s="9526">
        <v>0</v>
      </c>
      <c r="L115" s="9526">
        <v>0</v>
      </c>
      <c r="M115" s="9561">
        <v>0</v>
      </c>
      <c r="N115" s="9561">
        <v>0</v>
      </c>
      <c r="O115" s="9525" t="s">
        <v>11928</v>
      </c>
      <c r="P115" s="9526"/>
      <c r="Q115" s="9526"/>
      <c r="R115" s="9526"/>
      <c r="S115" s="9526"/>
      <c r="T115" s="9526"/>
      <c r="U115" s="9526"/>
      <c r="V115" s="9526"/>
      <c r="W115" s="9526"/>
      <c r="X115" s="9526"/>
      <c r="Y115" s="9526"/>
      <c r="Z115" s="9526"/>
      <c r="AA115" s="9526"/>
      <c r="AB115" s="9592">
        <f t="shared" si="16"/>
      </c>
      <c r="AC115" s="9541">
        <f t="shared" si="13"/>
      </c>
      <c r="AD115" s="9618">
        <f t="shared" si="8"/>
      </c>
      <c r="AE115" s="9542">
        <f t="shared" si="21"/>
      </c>
      <c r="AF115" s="9616">
        <f>VLOOKUP(C115,'Data Products'!$A:$J,10,0)</f>
      </c>
      <c r="AG115" s="9535">
        <f t="shared" si="10"/>
      </c>
      <c r="AH115" s="9536">
        <f t="shared" si="2"/>
      </c>
      <c r="AI115" s="9609"/>
      <c r="AJ115" s="9539"/>
      <c r="AK115" s="9539"/>
      <c r="AL115" s="9538"/>
      <c r="AM115" s="9539"/>
      <c r="AN115" s="9539"/>
    </row>
    <row r="116">
      <c r="A116" s="9586">
        <v>63</v>
      </c>
      <c r="B116" s="9525" t="s">
        <v>11868</v>
      </c>
      <c r="C116" s="9525" t="s">
        <v>12033</v>
      </c>
      <c r="D116" s="9526">
        <v>8</v>
      </c>
      <c r="E116" s="9540">
        <v>8</v>
      </c>
      <c r="F116" s="9605"/>
      <c r="G116" s="9588">
        <f>VLOOKUP(C116,'Data Products'!$A:$J,2,0)</f>
      </c>
      <c r="H116" s="9589">
        <f t="shared" si="6"/>
      </c>
      <c r="I116" s="9529">
        <v>45951</v>
      </c>
      <c r="J116" s="9530">
        <f t="shared" si="19"/>
      </c>
      <c r="K116" s="9526">
        <v>8</v>
      </c>
      <c r="L116" s="9526">
        <v>14</v>
      </c>
      <c r="M116" s="9561">
        <v>0</v>
      </c>
      <c r="N116" s="9561">
        <v>0</v>
      </c>
      <c r="O116" s="9525" t="s">
        <v>11928</v>
      </c>
      <c r="P116" s="9526"/>
      <c r="Q116" s="9526"/>
      <c r="R116" s="9526"/>
      <c r="S116" s="9526"/>
      <c r="T116" s="9526"/>
      <c r="U116" s="9526"/>
      <c r="V116" s="9526"/>
      <c r="W116" s="9526"/>
      <c r="X116" s="9526"/>
      <c r="Y116" s="9526"/>
      <c r="Z116" s="9526"/>
      <c r="AA116" s="9526"/>
      <c r="AB116" s="9592">
        <f t="shared" si="16"/>
      </c>
      <c r="AC116" s="9545">
        <f t="shared" si="13"/>
      </c>
      <c r="AD116" s="9618">
        <f t="shared" si="8"/>
      </c>
      <c r="AE116" s="9546">
        <f t="shared" si="21"/>
      </c>
      <c r="AF116" s="9616">
        <f>VLOOKUP(C116,'Data Products'!$A:$J,10,0)</f>
      </c>
      <c r="AG116" s="9535">
        <f t="shared" si="10"/>
      </c>
      <c r="AH116" s="9536">
        <f t="shared" si="2"/>
      </c>
      <c r="AI116" s="9609"/>
      <c r="AJ116" s="9539"/>
      <c r="AK116" s="9539"/>
      <c r="AL116" s="9538"/>
      <c r="AM116" s="9539"/>
      <c r="AN116" s="9539"/>
    </row>
    <row r="117">
      <c r="A117" s="9586">
        <v>64</v>
      </c>
      <c r="B117" s="9525" t="s">
        <v>11868</v>
      </c>
      <c r="C117" s="9525" t="s">
        <v>12034</v>
      </c>
      <c r="D117" s="9526">
        <v>0</v>
      </c>
      <c r="E117" s="9540">
        <v>0</v>
      </c>
      <c r="F117" s="9605"/>
      <c r="G117" s="9588">
        <f>VLOOKUP(C117,'Data Products'!$A:$J,2,0)</f>
      </c>
      <c r="H117" s="9589">
        <f t="shared" si="6"/>
      </c>
      <c r="I117" s="9529">
        <v>45951</v>
      </c>
      <c r="J117" s="9530">
        <f t="shared" si="19"/>
      </c>
      <c r="K117" s="9526">
        <v>6</v>
      </c>
      <c r="L117" s="9526">
        <v>10</v>
      </c>
      <c r="M117" s="9561">
        <v>0</v>
      </c>
      <c r="N117" s="9561">
        <v>0</v>
      </c>
      <c r="O117" s="9525" t="s">
        <v>11928</v>
      </c>
      <c r="P117" s="9526"/>
      <c r="Q117" s="9526"/>
      <c r="R117" s="9526"/>
      <c r="S117" s="9526"/>
      <c r="T117" s="9526"/>
      <c r="U117" s="9526"/>
      <c r="V117" s="9526"/>
      <c r="W117" s="9526"/>
      <c r="X117" s="9526"/>
      <c r="Y117" s="9526"/>
      <c r="Z117" s="9526"/>
      <c r="AA117" s="9526"/>
      <c r="AB117" s="9592">
        <f t="shared" si="16"/>
      </c>
      <c r="AC117" s="9545">
        <f t="shared" si="13"/>
      </c>
      <c r="AD117" s="9618">
        <f t="shared" si="8"/>
      </c>
      <c r="AE117" s="9546">
        <f t="shared" si="21"/>
      </c>
      <c r="AF117" s="9616">
        <f>VLOOKUP(C117,'Data Products'!$A:$J,10,0)</f>
      </c>
      <c r="AG117" s="9535">
        <f t="shared" si="10"/>
      </c>
      <c r="AH117" s="9536">
        <f t="shared" si="2"/>
      </c>
      <c r="AI117" s="9609"/>
      <c r="AJ117" s="9539"/>
      <c r="AK117" s="9539"/>
      <c r="AL117" s="9538"/>
      <c r="AM117" s="9539"/>
      <c r="AN117" s="9539"/>
    </row>
    <row customHeight="true" hidden="true" ht="18" r="118">
      <c r="A118" s="9586">
        <v>65</v>
      </c>
      <c r="B118" s="9525" t="s">
        <v>11876</v>
      </c>
      <c r="C118" s="9525" t="s">
        <v>12035</v>
      </c>
      <c r="D118" s="9526">
        <v>0</v>
      </c>
      <c r="E118" s="9540">
        <v>0</v>
      </c>
      <c r="F118" s="9605"/>
      <c r="G118" s="9588">
        <f>VLOOKUP(C118,'Data Products'!$A:$J,2,0)</f>
      </c>
      <c r="H118" s="9589">
        <f t="shared" si="6"/>
      </c>
      <c r="I118" s="9529">
        <v>45951</v>
      </c>
      <c r="J118" s="9530">
        <f t="shared" si="19"/>
      </c>
      <c r="K118" s="9526">
        <v>0</v>
      </c>
      <c r="L118" s="9526">
        <v>3</v>
      </c>
      <c r="M118" s="9561">
        <v>0</v>
      </c>
      <c r="N118" s="9561">
        <v>0</v>
      </c>
      <c r="O118" s="9525" t="s">
        <v>11928</v>
      </c>
      <c r="P118" s="9526"/>
      <c r="Q118" s="9526"/>
      <c r="R118" s="9526"/>
      <c r="S118" s="9526"/>
      <c r="T118" s="9526"/>
      <c r="U118" s="9526"/>
      <c r="V118" s="9526"/>
      <c r="W118" s="9526"/>
      <c r="X118" s="9526"/>
      <c r="Y118" s="9526"/>
      <c r="Z118" s="9526"/>
      <c r="AA118" s="9526"/>
      <c r="AB118" s="9592">
        <f t="shared" si="16"/>
      </c>
      <c r="AC118" s="9545">
        <f t="shared" si="13"/>
      </c>
      <c r="AD118" s="9618">
        <f t="shared" si="8"/>
      </c>
      <c r="AE118" s="9546">
        <f t="shared" si="21"/>
      </c>
      <c r="AF118" s="9616">
        <f>VLOOKUP(C118,'Data Products'!$A:$J,10,0)</f>
      </c>
      <c r="AG118" s="9535">
        <f t="shared" si="10"/>
      </c>
      <c r="AH118" s="9536">
        <f t="shared" si="2"/>
      </c>
      <c r="AI118" s="9609"/>
      <c r="AJ118" s="9539"/>
      <c r="AK118" s="9539"/>
      <c r="AL118" s="9538"/>
      <c r="AM118" s="9539"/>
      <c r="AN118" s="9539"/>
    </row>
    <row r="119">
      <c r="A119" s="9586">
        <v>66</v>
      </c>
      <c r="B119" s="9525" t="s">
        <v>11868</v>
      </c>
      <c r="C119" s="9525" t="s">
        <v>12036</v>
      </c>
      <c r="D119" s="9526">
        <v>2</v>
      </c>
      <c r="E119" s="9540">
        <v>2</v>
      </c>
      <c r="F119" s="9605"/>
      <c r="G119" s="9588">
        <f>VLOOKUP(C119,'Data Products'!$A:$J,2,0)</f>
      </c>
      <c r="H119" s="9589">
        <f t="shared" si="6"/>
      </c>
      <c r="I119" s="9529">
        <v>45951</v>
      </c>
      <c r="J119" s="9530">
        <f t="shared" si="19"/>
      </c>
      <c r="K119" s="9526">
        <v>4</v>
      </c>
      <c r="L119" s="9526">
        <v>4</v>
      </c>
      <c r="M119" s="9561">
        <v>0</v>
      </c>
      <c r="N119" s="9561">
        <v>0</v>
      </c>
      <c r="O119" s="9525" t="s">
        <v>11928</v>
      </c>
      <c r="P119" s="9526"/>
      <c r="Q119" s="9526"/>
      <c r="R119" s="9526"/>
      <c r="S119" s="9526"/>
      <c r="T119" s="9526"/>
      <c r="U119" s="9526"/>
      <c r="V119" s="9526"/>
      <c r="W119" s="9526"/>
      <c r="X119" s="9526"/>
      <c r="Y119" s="9526"/>
      <c r="Z119" s="9526"/>
      <c r="AA119" s="9526"/>
      <c r="AB119" s="9592">
        <f t="shared" si="16"/>
      </c>
      <c r="AC119" s="9545">
        <f t="shared" si="13"/>
      </c>
      <c r="AD119" s="9618">
        <f t="shared" si="8"/>
      </c>
      <c r="AE119" s="9546">
        <f t="shared" si="21"/>
      </c>
      <c r="AF119" s="9616">
        <f>VLOOKUP(C119,'Data Products'!$A:$J,10,0)</f>
      </c>
      <c r="AG119" s="9535">
        <f t="shared" si="10"/>
      </c>
      <c r="AH119" s="9536">
        <f t="shared" si="2"/>
      </c>
      <c r="AI119" s="9609"/>
      <c r="AJ119" s="9539"/>
      <c r="AK119" s="9539"/>
      <c r="AL119" s="9538"/>
      <c r="AM119" s="9539"/>
      <c r="AN119" s="9539"/>
    </row>
    <row customHeight="true" hidden="true" ht="18" r="120">
      <c r="A120" s="9586">
        <v>67</v>
      </c>
      <c r="B120" s="9525" t="s">
        <v>11876</v>
      </c>
      <c r="C120" s="9525" t="s">
        <v>12037</v>
      </c>
      <c r="D120" s="9526">
        <v>0</v>
      </c>
      <c r="E120" s="9540">
        <v>0</v>
      </c>
      <c r="F120" s="9605"/>
      <c r="G120" s="9588">
        <f>VLOOKUP(C120,'Data Products'!$A:$J,2,0)</f>
      </c>
      <c r="H120" s="9589">
        <f t="shared" si="6"/>
      </c>
      <c r="I120" s="9529">
        <v>45951</v>
      </c>
      <c r="J120" s="9530">
        <f t="shared" si="19"/>
      </c>
      <c r="K120" s="9526">
        <v>0</v>
      </c>
      <c r="L120" s="9526">
        <v>0</v>
      </c>
      <c r="M120" s="9561">
        <v>0</v>
      </c>
      <c r="N120" s="9561">
        <v>0</v>
      </c>
      <c r="O120" s="9525" t="s">
        <v>11928</v>
      </c>
      <c r="P120" s="9526"/>
      <c r="Q120" s="9526"/>
      <c r="R120" s="9526"/>
      <c r="S120" s="9526"/>
      <c r="T120" s="9526"/>
      <c r="U120" s="9526"/>
      <c r="V120" s="9526"/>
      <c r="W120" s="9526"/>
      <c r="X120" s="9526"/>
      <c r="Y120" s="9526"/>
      <c r="Z120" s="9526"/>
      <c r="AA120" s="9526"/>
      <c r="AB120" s="9592">
        <f t="shared" si="16"/>
      </c>
      <c r="AC120" s="9545">
        <f t="shared" si="13"/>
      </c>
      <c r="AD120" s="9618">
        <f t="shared" si="8"/>
      </c>
      <c r="AE120" s="9546">
        <f t="shared" si="21"/>
      </c>
      <c r="AF120" s="9616">
        <f>VLOOKUP(C120,'Data Products'!$A:$J,10,0)</f>
      </c>
      <c r="AG120" s="9535">
        <f t="shared" si="10"/>
      </c>
      <c r="AH120" s="9536">
        <f t="shared" si="2"/>
      </c>
      <c r="AI120" s="9609"/>
      <c r="AJ120" s="9539"/>
      <c r="AK120" s="9539"/>
      <c r="AL120" s="9538"/>
      <c r="AM120" s="9539"/>
      <c r="AN120" s="9539"/>
    </row>
    <row r="121">
      <c r="A121" s="9586">
        <v>68</v>
      </c>
      <c r="B121" s="9525" t="s">
        <v>11868</v>
      </c>
      <c r="C121" s="9525" t="s">
        <v>12038</v>
      </c>
      <c r="D121" s="9526">
        <v>10</v>
      </c>
      <c r="E121" s="9540">
        <v>10</v>
      </c>
      <c r="F121" s="9605"/>
      <c r="G121" s="9588">
        <f>VLOOKUP(C121,'Data Products'!$A:$J,2,0)</f>
      </c>
      <c r="H121" s="9589">
        <f t="shared" si="6"/>
      </c>
      <c r="I121" s="9529">
        <v>45951</v>
      </c>
      <c r="J121" s="9530">
        <f t="shared" si="19"/>
      </c>
      <c r="K121" s="9526">
        <v>0</v>
      </c>
      <c r="L121" s="9526">
        <v>1</v>
      </c>
      <c r="M121" s="9561">
        <v>0</v>
      </c>
      <c r="N121" s="9561">
        <v>0</v>
      </c>
      <c r="O121" s="9525" t="s">
        <v>11928</v>
      </c>
      <c r="P121" s="9526"/>
      <c r="Q121" s="9526"/>
      <c r="R121" s="9526"/>
      <c r="S121" s="9526"/>
      <c r="T121" s="9526"/>
      <c r="U121" s="9526"/>
      <c r="V121" s="9526"/>
      <c r="W121" s="9526"/>
      <c r="X121" s="9526"/>
      <c r="Y121" s="9526"/>
      <c r="Z121" s="9526"/>
      <c r="AA121" s="9526"/>
      <c r="AB121" s="9592">
        <f t="shared" si="16"/>
      </c>
      <c r="AC121" s="9532">
        <f t="shared" si="13"/>
      </c>
      <c r="AD121" s="9618">
        <f t="shared" si="8"/>
      </c>
      <c r="AE121" s="9534">
        <f t="shared" si="21"/>
      </c>
      <c r="AF121" s="9616">
        <f>VLOOKUP(C121,'Data Products'!$A:$J,10,0)</f>
      </c>
      <c r="AG121" s="9535">
        <f t="shared" si="10"/>
      </c>
      <c r="AH121" s="9536">
        <f t="shared" si="2"/>
      </c>
      <c r="AI121" s="9609"/>
      <c r="AJ121" s="9539"/>
      <c r="AK121" s="9539"/>
      <c r="AL121" s="9538"/>
      <c r="AM121" s="9539"/>
      <c r="AN121" s="9539"/>
    </row>
    <row r="122">
      <c r="A122" s="9586">
        <v>69</v>
      </c>
      <c r="B122" s="9525" t="s">
        <v>11868</v>
      </c>
      <c r="C122" s="9525" t="s">
        <v>12039</v>
      </c>
      <c r="D122" s="9526">
        <v>3</v>
      </c>
      <c r="E122" s="9540">
        <v>3</v>
      </c>
      <c r="F122" s="9605"/>
      <c r="G122" s="9588">
        <f>VLOOKUP(C122,'Data Products'!$A:$J,2,0)</f>
      </c>
      <c r="H122" s="9589">
        <f t="shared" si="6"/>
      </c>
      <c r="I122" s="9529">
        <v>45952</v>
      </c>
      <c r="J122" s="9530">
        <f t="shared" si="19"/>
      </c>
      <c r="K122" s="9526">
        <v>1</v>
      </c>
      <c r="L122" s="9526">
        <v>2</v>
      </c>
      <c r="M122" s="9561">
        <v>0</v>
      </c>
      <c r="N122" s="9561">
        <v>0</v>
      </c>
      <c r="O122" s="9525" t="s">
        <v>12040</v>
      </c>
      <c r="P122" s="9526"/>
      <c r="Q122" s="9526"/>
      <c r="R122" s="9526"/>
      <c r="S122" s="9526"/>
      <c r="T122" s="9526"/>
      <c r="U122" s="9526"/>
      <c r="V122" s="9526"/>
      <c r="W122" s="9526"/>
      <c r="X122" s="9526"/>
      <c r="Y122" s="9526"/>
      <c r="Z122" s="9526"/>
      <c r="AA122" s="9526"/>
      <c r="AB122" s="9592">
        <f t="shared" si="16"/>
      </c>
      <c r="AC122" s="9541">
        <f t="shared" si="13"/>
      </c>
      <c r="AD122" s="9618">
        <f t="shared" si="8"/>
      </c>
      <c r="AE122" s="9542">
        <f t="shared" si="21"/>
      </c>
      <c r="AF122" s="9616">
        <f>VLOOKUP(C122,'Data Products'!$A:$J,10,0)</f>
      </c>
      <c r="AG122" s="9535">
        <f t="shared" si="10"/>
      </c>
      <c r="AH122" s="9536">
        <f t="shared" si="2"/>
      </c>
      <c r="AI122" s="9609"/>
      <c r="AJ122" s="9539"/>
      <c r="AK122" s="9539"/>
      <c r="AL122" s="9538"/>
      <c r="AM122" s="9539"/>
      <c r="AN122" s="9539"/>
    </row>
    <row r="123">
      <c r="A123" s="9586">
        <v>70</v>
      </c>
      <c r="B123" s="9525" t="s">
        <v>11868</v>
      </c>
      <c r="C123" s="9525" t="s">
        <v>12041</v>
      </c>
      <c r="D123" s="9526">
        <v>6</v>
      </c>
      <c r="E123" s="9540">
        <v>6</v>
      </c>
      <c r="F123" s="9605"/>
      <c r="G123" s="9588">
        <f>VLOOKUP(C123,'Data Products'!$A:$J,2,0)</f>
      </c>
      <c r="H123" s="9589">
        <f t="shared" si="6"/>
      </c>
      <c r="I123" s="9529">
        <v>45953</v>
      </c>
      <c r="J123" s="9530">
        <f t="shared" si="19"/>
      </c>
      <c r="K123" s="9526">
        <v>0</v>
      </c>
      <c r="L123" s="9526">
        <v>1</v>
      </c>
      <c r="M123" s="9561">
        <v>0</v>
      </c>
      <c r="N123" s="9561">
        <v>0</v>
      </c>
      <c r="O123" s="9525" t="s">
        <v>12040</v>
      </c>
      <c r="P123" s="9526"/>
      <c r="Q123" s="9526"/>
      <c r="R123" s="9526"/>
      <c r="S123" s="9526"/>
      <c r="T123" s="9526"/>
      <c r="U123" s="9526"/>
      <c r="V123" s="9526"/>
      <c r="W123" s="9526"/>
      <c r="X123" s="9526"/>
      <c r="Y123" s="9526"/>
      <c r="Z123" s="9526"/>
      <c r="AA123" s="9526"/>
      <c r="AB123" s="9592">
        <f t="shared" si="16"/>
      </c>
      <c r="AC123" s="9549">
        <f t="shared" si="13"/>
      </c>
      <c r="AD123" s="9618">
        <f t="shared" si="8"/>
      </c>
      <c r="AE123" s="9550">
        <f t="shared" si="21"/>
      </c>
      <c r="AF123" s="9616">
        <f>VLOOKUP(C123,'Data Products'!$A:$J,10,0)</f>
      </c>
      <c r="AG123" s="9535">
        <f t="shared" si="10"/>
      </c>
      <c r="AH123" s="9536">
        <f t="shared" si="2"/>
      </c>
      <c r="AI123" s="9609"/>
      <c r="AJ123" s="9539"/>
      <c r="AK123" s="9539"/>
      <c r="AL123" s="9538"/>
      <c r="AM123" s="9539"/>
      <c r="AN123" s="9539"/>
    </row>
    <row r="124">
      <c r="A124" s="9586">
        <v>71</v>
      </c>
      <c r="B124" s="9525" t="s">
        <v>11868</v>
      </c>
      <c r="C124" s="9525" t="s">
        <v>12042</v>
      </c>
      <c r="D124" s="9526">
        <v>5</v>
      </c>
      <c r="E124" s="9540">
        <v>5</v>
      </c>
      <c r="F124" s="9605"/>
      <c r="G124" s="9588">
        <f>VLOOKUP(C124,'Data Products'!$A:$J,2,0)</f>
      </c>
      <c r="H124" s="9589">
        <f t="shared" si="6"/>
      </c>
      <c r="I124" s="9529">
        <v>45954</v>
      </c>
      <c r="J124" s="9530">
        <f t="shared" si="19"/>
      </c>
      <c r="K124" s="9526">
        <v>0</v>
      </c>
      <c r="L124" s="9526">
        <v>0</v>
      </c>
      <c r="M124" s="9561">
        <v>0</v>
      </c>
      <c r="N124" s="9561">
        <v>0</v>
      </c>
      <c r="O124" s="9525" t="s">
        <v>12040</v>
      </c>
      <c r="P124" s="9526"/>
      <c r="Q124" s="9526"/>
      <c r="R124" s="9526"/>
      <c r="S124" s="9526"/>
      <c r="T124" s="9526"/>
      <c r="U124" s="9526"/>
      <c r="V124" s="9526"/>
      <c r="W124" s="9526"/>
      <c r="X124" s="9526"/>
      <c r="Y124" s="9526"/>
      <c r="Z124" s="9526"/>
      <c r="AA124" s="9526"/>
      <c r="AB124" s="9592">
        <f t="shared" si="16"/>
      </c>
      <c r="AC124" s="9541">
        <f t="shared" si="13"/>
      </c>
      <c r="AD124" s="9618">
        <f t="shared" si="8"/>
      </c>
      <c r="AE124" s="9542">
        <f t="shared" si="21"/>
      </c>
      <c r="AF124" s="9616">
        <f>VLOOKUP(C124,'Data Products'!$A:$J,10,0)</f>
      </c>
      <c r="AG124" s="9535">
        <f t="shared" si="10"/>
      </c>
      <c r="AH124" s="9536">
        <f t="shared" si="2"/>
      </c>
      <c r="AI124" s="9609"/>
      <c r="AJ124" s="9539"/>
      <c r="AK124" s="9539"/>
      <c r="AL124" s="9538"/>
      <c r="AM124" s="9539"/>
      <c r="AN124" s="9539"/>
    </row>
    <row r="125">
      <c r="A125" s="9586">
        <v>72</v>
      </c>
      <c r="B125" s="9525" t="s">
        <v>11868</v>
      </c>
      <c r="C125" s="9525" t="s">
        <v>12043</v>
      </c>
      <c r="D125" s="9526">
        <v>7</v>
      </c>
      <c r="E125" s="9540">
        <v>7</v>
      </c>
      <c r="F125" s="9605"/>
      <c r="G125" s="9588">
        <f>VLOOKUP(C125,'Data Products'!$A:$J,2,0)</f>
      </c>
      <c r="H125" s="9589">
        <f t="shared" si="6"/>
      </c>
      <c r="I125" s="9529">
        <v>45955</v>
      </c>
      <c r="J125" s="9530">
        <f t="shared" si="19"/>
      </c>
      <c r="K125" s="9526">
        <v>0</v>
      </c>
      <c r="L125" s="9526">
        <v>0</v>
      </c>
      <c r="M125" s="9561">
        <v>0</v>
      </c>
      <c r="N125" s="9561">
        <v>0</v>
      </c>
      <c r="O125" s="9525" t="s">
        <v>12040</v>
      </c>
      <c r="P125" s="9526"/>
      <c r="Q125" s="9526"/>
      <c r="R125" s="9526"/>
      <c r="S125" s="9526"/>
      <c r="T125" s="9526"/>
      <c r="U125" s="9526"/>
      <c r="V125" s="9526"/>
      <c r="W125" s="9526"/>
      <c r="X125" s="9526"/>
      <c r="Y125" s="9526"/>
      <c r="Z125" s="9526"/>
      <c r="AA125" s="9526"/>
      <c r="AB125" s="9592">
        <f t="shared" si="16"/>
      </c>
      <c r="AC125" s="9549">
        <f t="shared" si="13"/>
      </c>
      <c r="AD125" s="9618">
        <f t="shared" si="8"/>
      </c>
      <c r="AE125" s="9550">
        <f t="shared" si="21"/>
      </c>
      <c r="AF125" s="9616">
        <f>VLOOKUP(C125,'Data Products'!$A:$J,10,0)</f>
      </c>
      <c r="AG125" s="9535">
        <f t="shared" si="10"/>
      </c>
      <c r="AH125" s="9536">
        <f t="shared" si="2"/>
      </c>
      <c r="AI125" s="9609"/>
      <c r="AJ125" s="9539"/>
      <c r="AK125" s="9539"/>
      <c r="AL125" s="9538"/>
      <c r="AM125" s="9539"/>
      <c r="AN125" s="9539"/>
    </row>
    <row r="126">
      <c r="A126" s="9567"/>
      <c r="B126" s="9567"/>
      <c r="C126" s="9567"/>
      <c r="D126" s="9566"/>
      <c r="E126" s="9566"/>
      <c r="F126" s="9566"/>
      <c r="G126" s="9619"/>
      <c r="H126" s="9620"/>
      <c r="I126" s="9620"/>
      <c r="J126" s="9620"/>
      <c r="K126" s="9566"/>
      <c r="L126" s="9566"/>
      <c r="M126" s="9573"/>
      <c r="N126" s="9573"/>
      <c r="O126" s="9567"/>
      <c r="P126" s="9566"/>
      <c r="Q126" s="9566"/>
      <c r="R126" s="9566"/>
      <c r="S126" s="9566"/>
      <c r="T126" s="9566"/>
      <c r="U126" s="9566"/>
      <c r="V126" s="9566"/>
      <c r="W126" s="9566"/>
      <c r="X126" s="9566"/>
      <c r="Y126" s="9566"/>
      <c r="Z126" s="9566"/>
      <c r="AA126" s="9566"/>
      <c r="AB126" s="9568"/>
      <c r="AC126" s="9621"/>
      <c r="AD126" s="9622"/>
      <c r="AE126" s="9623" t="s">
        <v>11940</v>
      </c>
      <c r="AF126" s="9624"/>
      <c r="AG126" s="9625">
        <f>SUM(AG55:AG125)</f>
      </c>
      <c r="AH126" s="9577"/>
      <c r="AI126" s="9626"/>
      <c r="AJ126" s="9627"/>
      <c r="AK126" s="9627"/>
      <c r="AL126" s="9626"/>
      <c r="AM126" s="9627"/>
      <c r="AN126" s="9627"/>
    </row>
    <row r="127">
      <c r="A127" s="9567"/>
      <c r="B127" s="9567"/>
      <c r="C127" s="9567"/>
      <c r="D127" s="9566"/>
      <c r="E127" s="9566"/>
      <c r="F127" s="9566"/>
      <c r="G127" s="9619"/>
      <c r="H127" s="9620"/>
      <c r="I127" s="9620"/>
      <c r="J127" s="9620"/>
      <c r="K127" s="9566"/>
      <c r="L127" s="9566"/>
      <c r="M127" s="9573"/>
      <c r="N127" s="9573"/>
      <c r="O127" s="9567"/>
      <c r="P127" s="9566"/>
      <c r="Q127" s="9566"/>
      <c r="R127" s="9566"/>
      <c r="S127" s="9566"/>
      <c r="T127" s="9566"/>
      <c r="U127" s="9566"/>
      <c r="V127" s="9566"/>
      <c r="W127" s="9566"/>
      <c r="X127" s="9566"/>
      <c r="Y127" s="9566"/>
      <c r="Z127" s="9566"/>
      <c r="AA127" s="9566"/>
      <c r="AB127" s="9568"/>
      <c r="AC127" s="9621"/>
      <c r="AD127" s="9622"/>
      <c r="AE127" s="9628" t="s">
        <v>11941</v>
      </c>
      <c r="AF127" s="9629">
        <f t="shared" ref="AF127:AF130" si="3">AG127/$AG$126</f>
      </c>
      <c r="AG127" s="9630">
        <f t="shared" ref="AG127:AG130" si="17">SUMIFS($AG$55:$AG$125,$AE$55:$AE$125,AE127)</f>
      </c>
      <c r="AH127" s="9577"/>
      <c r="AI127" s="9626"/>
      <c r="AJ127" s="9627"/>
      <c r="AK127" s="9627"/>
      <c r="AL127" s="9626"/>
      <c r="AM127" s="9627"/>
      <c r="AN127" s="9627"/>
    </row>
    <row r="128">
      <c r="A128" s="9567"/>
      <c r="B128" s="9567"/>
      <c r="C128" s="9567"/>
      <c r="D128" s="9566"/>
      <c r="E128" s="9566"/>
      <c r="F128" s="9566"/>
      <c r="G128" s="9619"/>
      <c r="H128" s="9620"/>
      <c r="I128" s="9620"/>
      <c r="J128" s="9620"/>
      <c r="K128" s="9566"/>
      <c r="L128" s="9566"/>
      <c r="M128" s="9573"/>
      <c r="N128" s="9573"/>
      <c r="O128" s="9567"/>
      <c r="P128" s="9566"/>
      <c r="Q128" s="9566"/>
      <c r="R128" s="9566"/>
      <c r="S128" s="9566"/>
      <c r="T128" s="9566"/>
      <c r="U128" s="9566"/>
      <c r="V128" s="9566"/>
      <c r="W128" s="9566"/>
      <c r="X128" s="9566"/>
      <c r="Y128" s="9566"/>
      <c r="Z128" s="9566"/>
      <c r="AA128" s="9566"/>
      <c r="AB128" s="9568"/>
      <c r="AC128" s="9621"/>
      <c r="AD128" s="9622"/>
      <c r="AE128" s="9631" t="s">
        <v>11942</v>
      </c>
      <c r="AF128" s="9632">
        <f t="shared" si="3"/>
      </c>
      <c r="AG128" s="9630">
        <f t="shared" si="17"/>
      </c>
      <c r="AH128" s="9577"/>
      <c r="AI128" s="9626"/>
      <c r="AJ128" s="9627"/>
      <c r="AK128" s="9627"/>
      <c r="AL128" s="9626"/>
      <c r="AM128" s="9627"/>
      <c r="AN128" s="9627"/>
    </row>
    <row r="129">
      <c r="A129" s="9567"/>
      <c r="B129" s="9567"/>
      <c r="C129" s="9567"/>
      <c r="D129" s="9566"/>
      <c r="E129" s="9566"/>
      <c r="F129" s="9566"/>
      <c r="G129" s="9619"/>
      <c r="H129" s="9620"/>
      <c r="I129" s="9620"/>
      <c r="J129" s="9620"/>
      <c r="K129" s="9566"/>
      <c r="L129" s="9566"/>
      <c r="M129" s="9573"/>
      <c r="N129" s="9573"/>
      <c r="O129" s="9567"/>
      <c r="P129" s="9566"/>
      <c r="Q129" s="9566"/>
      <c r="R129" s="9566"/>
      <c r="S129" s="9566"/>
      <c r="T129" s="9566"/>
      <c r="U129" s="9566"/>
      <c r="V129" s="9566"/>
      <c r="W129" s="9566"/>
      <c r="X129" s="9566"/>
      <c r="Y129" s="9566"/>
      <c r="Z129" s="9566"/>
      <c r="AA129" s="9566"/>
      <c r="AB129" s="9568"/>
      <c r="AC129" s="9621"/>
      <c r="AD129" s="9633"/>
      <c r="AE129" s="9574" t="s">
        <v>11943</v>
      </c>
      <c r="AF129" s="9629">
        <f t="shared" si="3"/>
      </c>
      <c r="AG129" s="9630">
        <f t="shared" si="17"/>
      </c>
      <c r="AH129" s="9577"/>
      <c r="AI129" s="9626"/>
      <c r="AJ129" s="9627"/>
      <c r="AK129" s="9627"/>
      <c r="AL129" s="9626"/>
      <c r="AM129" s="9627"/>
      <c r="AN129" s="9627"/>
    </row>
    <row r="130">
      <c r="A130" s="9567"/>
      <c r="B130" s="9567"/>
      <c r="C130" s="9567"/>
      <c r="D130" s="9566"/>
      <c r="E130" s="9566"/>
      <c r="F130" s="9566"/>
      <c r="G130" s="9619"/>
      <c r="H130" s="9620"/>
      <c r="I130" s="9620"/>
      <c r="J130" s="9620"/>
      <c r="K130" s="9566"/>
      <c r="L130" s="9566"/>
      <c r="M130" s="9573"/>
      <c r="N130" s="9573"/>
      <c r="O130" s="9567"/>
      <c r="P130" s="9566"/>
      <c r="Q130" s="9566"/>
      <c r="R130" s="9566"/>
      <c r="S130" s="9566"/>
      <c r="T130" s="9566"/>
      <c r="U130" s="9566"/>
      <c r="V130" s="9566"/>
      <c r="W130" s="9566"/>
      <c r="X130" s="9566"/>
      <c r="Y130" s="9566"/>
      <c r="Z130" s="9566"/>
      <c r="AA130" s="9566"/>
      <c r="AB130" s="9568"/>
      <c r="AC130" s="9621"/>
      <c r="AD130" s="9633"/>
      <c r="AE130" s="9574" t="s">
        <v>11944</v>
      </c>
      <c r="AF130" s="9629">
        <f t="shared" si="3"/>
      </c>
      <c r="AG130" s="9630">
        <f t="shared" si="17"/>
      </c>
      <c r="AH130" s="9577"/>
      <c r="AI130" s="9626"/>
      <c r="AJ130" s="9627"/>
      <c r="AK130" s="9627"/>
      <c r="AL130" s="9626"/>
      <c r="AM130" s="9627"/>
      <c r="AN130" s="9627"/>
    </row>
    <row r="131">
      <c r="A131" s="9567"/>
      <c r="B131" s="9567"/>
      <c r="C131" s="9567"/>
      <c r="D131" s="9566"/>
      <c r="E131" s="9566"/>
      <c r="F131" s="9566"/>
      <c r="G131" s="9619"/>
      <c r="H131" s="9620"/>
      <c r="I131" s="9620"/>
      <c r="J131" s="9620"/>
      <c r="K131" s="9566"/>
      <c r="L131" s="9566"/>
      <c r="M131" s="9573"/>
      <c r="N131" s="9573"/>
      <c r="O131" s="9567"/>
      <c r="P131" s="9566"/>
      <c r="Q131" s="9566"/>
      <c r="R131" s="9566"/>
      <c r="S131" s="9566"/>
      <c r="T131" s="9566"/>
      <c r="U131" s="9566"/>
      <c r="V131" s="9566"/>
      <c r="W131" s="9566"/>
      <c r="X131" s="9566"/>
      <c r="Y131" s="9566"/>
      <c r="Z131" s="9566"/>
      <c r="AA131" s="9566"/>
      <c r="AB131" s="9568"/>
      <c r="AC131" s="9621"/>
      <c r="AD131" s="9633"/>
      <c r="AE131" s="9574" t="s">
        <v>11857</v>
      </c>
      <c r="AF131" s="9578">
        <f>AVERAGE(AH53:AH101)/AVERAGE(D53:D101)</f>
      </c>
      <c r="AG131" s="9576">
        <f>SUMIF($H$55:$H$125,"&lt;90",AG55:AG125)</f>
      </c>
      <c r="AH131" s="9577"/>
      <c r="AI131" s="9626"/>
      <c r="AJ131" s="9627"/>
      <c r="AK131" s="9627"/>
      <c r="AL131" s="9626"/>
      <c r="AM131" s="9627"/>
      <c r="AN131" s="9627"/>
    </row>
    <row r="132">
      <c r="A132" s="9520" t="s">
        <v>11864</v>
      </c>
      <c r="B132" s="9520" t="s">
        <v>11844</v>
      </c>
      <c r="C132" s="9520" t="s">
        <v>12044</v>
      </c>
      <c r="D132" s="9520" t="s">
        <v>12045</v>
      </c>
      <c r="E132" s="9520" t="s">
        <v>12046</v>
      </c>
      <c r="F132" s="9566"/>
      <c r="G132" s="9566"/>
      <c r="H132" s="9620"/>
      <c r="I132" s="9620"/>
      <c r="J132" s="9620"/>
      <c r="K132" s="9566"/>
      <c r="L132" s="9566"/>
      <c r="M132" s="9573"/>
      <c r="N132" s="9573"/>
      <c r="O132" s="9566"/>
      <c r="P132" s="9566"/>
      <c r="Q132" s="9566"/>
      <c r="R132" s="9566"/>
      <c r="S132" s="9566"/>
      <c r="T132" s="9566"/>
      <c r="U132" s="9566"/>
      <c r="V132" s="9566"/>
      <c r="W132" s="9566"/>
      <c r="X132" s="9566"/>
      <c r="Y132" s="9566"/>
      <c r="Z132" s="9566"/>
      <c r="AA132" s="9566"/>
      <c r="AB132" s="9566"/>
      <c r="AC132" s="9566"/>
      <c r="AD132" s="9566"/>
      <c r="AE132" s="9566"/>
      <c r="AF132" s="9566"/>
      <c r="AG132" s="9566"/>
      <c r="AH132" s="9566"/>
      <c r="AI132" s="9626"/>
      <c r="AJ132" s="9627"/>
      <c r="AK132" s="9627"/>
      <c r="AL132" s="9626"/>
      <c r="AM132" s="9627"/>
      <c r="AN132" s="9627"/>
    </row>
    <row r="133">
      <c r="A133" s="9520"/>
      <c r="B133" s="9520"/>
      <c r="C133" s="9520"/>
      <c r="D133" s="9520"/>
      <c r="E133" s="9520"/>
      <c r="F133" s="9566"/>
      <c r="G133" s="9566"/>
      <c r="H133" s="9620"/>
      <c r="I133" s="9620"/>
      <c r="J133" s="9620"/>
      <c r="K133" s="9566"/>
      <c r="L133" s="9566"/>
      <c r="M133" s="9573"/>
      <c r="N133" s="9573"/>
      <c r="O133" s="9566"/>
      <c r="P133" s="9566"/>
      <c r="Q133" s="9566"/>
      <c r="R133" s="9566"/>
      <c r="S133" s="9566"/>
      <c r="T133" s="9566"/>
      <c r="U133" s="9566"/>
      <c r="V133" s="9566"/>
      <c r="W133" s="9566"/>
      <c r="X133" s="9566"/>
      <c r="Y133" s="9566"/>
      <c r="Z133" s="9566"/>
      <c r="AA133" s="9566"/>
      <c r="AB133" s="9566"/>
      <c r="AC133" s="9566"/>
      <c r="AD133" s="9566"/>
      <c r="AE133" s="9566"/>
      <c r="AF133" s="9566"/>
      <c r="AG133" s="9566"/>
      <c r="AH133" s="9566"/>
      <c r="AI133" s="9626"/>
      <c r="AJ133" s="9627"/>
      <c r="AK133" s="9627"/>
      <c r="AL133" s="9626"/>
      <c r="AM133" s="9627"/>
      <c r="AN133" s="9627"/>
    </row>
    <row r="134">
      <c r="A134" s="9525">
        <v>1</v>
      </c>
      <c r="B134" s="9525" t="s">
        <v>12047</v>
      </c>
      <c r="C134" s="9634">
        <v>17916</v>
      </c>
      <c r="D134" s="9525" t="s">
        <v>12048</v>
      </c>
      <c r="E134" s="9525" t="s">
        <v>12049</v>
      </c>
      <c r="F134" s="9566"/>
      <c r="G134" s="9566"/>
      <c r="H134" s="9620"/>
      <c r="I134" s="9620" t="s">
        <v>11939</v>
      </c>
      <c r="J134" s="9620"/>
      <c r="K134" s="9566"/>
      <c r="L134" s="9566"/>
      <c r="M134" s="9573"/>
      <c r="N134" s="9573"/>
      <c r="O134" s="9566"/>
      <c r="P134" s="9566"/>
      <c r="Q134" s="9566"/>
      <c r="R134" s="9566"/>
      <c r="S134" s="9566"/>
      <c r="T134" s="9566"/>
      <c r="U134" s="9566"/>
      <c r="V134" s="9566"/>
      <c r="W134" s="9566"/>
      <c r="X134" s="9566"/>
      <c r="Y134" s="9566"/>
      <c r="Z134" s="9566"/>
      <c r="AA134" s="9566"/>
      <c r="AB134" s="9566"/>
      <c r="AC134" s="9566"/>
      <c r="AD134" s="9566"/>
      <c r="AE134" s="9566"/>
      <c r="AF134" s="9566"/>
      <c r="AG134" s="9566"/>
      <c r="AH134" s="9566"/>
      <c r="AI134" s="9626"/>
      <c r="AJ134" s="9627"/>
      <c r="AK134" s="9627"/>
      <c r="AL134" s="9626"/>
      <c r="AM134" s="9627"/>
      <c r="AN134" s="9627"/>
    </row>
    <row r="135">
      <c r="A135" s="9525">
        <v>2</v>
      </c>
      <c r="B135" s="9525" t="s">
        <v>12050</v>
      </c>
      <c r="C135" s="9525">
        <v>17890</v>
      </c>
      <c r="D135" s="9525" t="s">
        <v>12048</v>
      </c>
      <c r="E135" s="9525" t="s">
        <v>12049</v>
      </c>
      <c r="F135" s="9566"/>
      <c r="G135" s="9566"/>
      <c r="H135" s="9620"/>
      <c r="I135" s="9620"/>
      <c r="J135" s="9620"/>
      <c r="K135" s="9566"/>
      <c r="L135" s="9566"/>
      <c r="M135" s="9573"/>
      <c r="N135" s="9573"/>
      <c r="O135" s="9566"/>
      <c r="P135" s="9566"/>
      <c r="Q135" s="9566"/>
      <c r="R135" s="9566"/>
      <c r="S135" s="9566"/>
      <c r="T135" s="9566"/>
      <c r="U135" s="9566"/>
      <c r="V135" s="9566"/>
      <c r="W135" s="9566"/>
      <c r="X135" s="9566"/>
      <c r="Y135" s="9566"/>
      <c r="Z135" s="9566"/>
      <c r="AA135" s="9566"/>
      <c r="AB135" s="9566"/>
      <c r="AC135" s="9566"/>
      <c r="AD135" s="9566"/>
      <c r="AE135" s="9566"/>
      <c r="AF135" s="9566"/>
      <c r="AG135" s="9566"/>
      <c r="AH135" s="9566"/>
      <c r="AI135" s="9626"/>
      <c r="AJ135" s="9627"/>
      <c r="AK135" s="9627"/>
      <c r="AL135" s="9626"/>
      <c r="AM135" s="9627"/>
      <c r="AN135" s="9627"/>
    </row>
    <row r="136">
      <c r="A136" s="9525">
        <v>3</v>
      </c>
      <c r="B136" s="9525" t="s">
        <v>12051</v>
      </c>
      <c r="C136" s="9634">
        <v>9078</v>
      </c>
      <c r="D136" s="9525" t="s">
        <v>12048</v>
      </c>
      <c r="E136" s="9525" t="s">
        <v>12049</v>
      </c>
      <c r="F136" s="9566"/>
      <c r="G136" s="9566"/>
      <c r="H136" s="9620"/>
      <c r="I136" s="9620"/>
      <c r="J136" s="9620"/>
      <c r="K136" s="9566"/>
      <c r="L136" s="9566"/>
      <c r="M136" s="9573"/>
      <c r="N136" s="9573"/>
      <c r="O136" s="9566"/>
      <c r="P136" s="9566"/>
      <c r="Q136" s="9566"/>
      <c r="R136" s="9566"/>
      <c r="S136" s="9566"/>
      <c r="T136" s="9566"/>
      <c r="U136" s="9566"/>
      <c r="V136" s="9566"/>
      <c r="W136" s="9566"/>
      <c r="X136" s="9566"/>
      <c r="Y136" s="9566"/>
      <c r="Z136" s="9566"/>
      <c r="AA136" s="9566"/>
      <c r="AB136" s="9566"/>
      <c r="AC136" s="9566"/>
      <c r="AD136" s="9566"/>
      <c r="AE136" s="9566"/>
      <c r="AF136" s="9566"/>
      <c r="AG136" s="9566"/>
      <c r="AH136" s="9566"/>
      <c r="AI136" s="9626"/>
      <c r="AJ136" s="9627"/>
      <c r="AK136" s="9627"/>
      <c r="AL136" s="9626"/>
      <c r="AM136" s="9627"/>
      <c r="AN136" s="9627"/>
    </row>
    <row r="137">
      <c r="A137" s="9525">
        <v>4</v>
      </c>
      <c r="B137" s="9525" t="s">
        <v>12052</v>
      </c>
      <c r="C137" s="9525">
        <v>2109</v>
      </c>
      <c r="D137" s="9525" t="s">
        <v>12053</v>
      </c>
      <c r="E137" s="9525" t="s">
        <v>12054</v>
      </c>
      <c r="F137" s="9566"/>
      <c r="G137" s="9566"/>
      <c r="H137" s="9620"/>
      <c r="I137" s="9620"/>
      <c r="J137" s="9620"/>
      <c r="K137" s="9566"/>
      <c r="L137" s="9566"/>
      <c r="M137" s="9573"/>
      <c r="N137" s="9573"/>
      <c r="O137" s="9566"/>
      <c r="P137" s="9566"/>
      <c r="Q137" s="9566"/>
      <c r="R137" s="9566"/>
      <c r="S137" s="9566"/>
      <c r="T137" s="9566"/>
      <c r="U137" s="9566"/>
      <c r="V137" s="9566"/>
      <c r="W137" s="9566"/>
      <c r="X137" s="9566"/>
      <c r="Y137" s="9566"/>
      <c r="Z137" s="9566"/>
      <c r="AA137" s="9566"/>
      <c r="AB137" s="9566"/>
      <c r="AC137" s="9566"/>
      <c r="AD137" s="9566"/>
      <c r="AE137" s="9566"/>
      <c r="AF137" s="9566"/>
      <c r="AG137" s="9566"/>
      <c r="AH137" s="9566"/>
      <c r="AI137" s="9626"/>
      <c r="AJ137" s="9627"/>
      <c r="AK137" s="9627"/>
      <c r="AL137" s="9626"/>
      <c r="AM137" s="9627"/>
      <c r="AN137" s="9627"/>
    </row>
    <row r="138">
      <c r="A138" s="9525">
        <v>5</v>
      </c>
      <c r="B138" s="9525" t="s">
        <v>12055</v>
      </c>
      <c r="C138" s="9525">
        <v>64716</v>
      </c>
      <c r="D138" s="9525"/>
      <c r="E138" s="9525"/>
      <c r="F138" s="9566"/>
      <c r="G138" s="9566" t="s">
        <v>12056</v>
      </c>
      <c r="H138" s="9620"/>
      <c r="I138" s="9620"/>
      <c r="J138" s="9620"/>
      <c r="K138" s="9566"/>
      <c r="L138" s="9566"/>
      <c r="M138" s="9573"/>
      <c r="N138" s="9573"/>
      <c r="O138" s="9566"/>
      <c r="P138" s="9566"/>
      <c r="Q138" s="9566"/>
      <c r="R138" s="9566"/>
      <c r="S138" s="9566"/>
      <c r="T138" s="9566"/>
      <c r="U138" s="9566"/>
      <c r="V138" s="9566"/>
      <c r="W138" s="9566"/>
      <c r="X138" s="9566"/>
      <c r="Y138" s="9566"/>
      <c r="Z138" s="9566"/>
      <c r="AA138" s="9566"/>
      <c r="AB138" s="9566"/>
      <c r="AC138" s="9566"/>
      <c r="AD138" s="9566"/>
      <c r="AE138" s="9566"/>
      <c r="AF138" s="9566"/>
      <c r="AG138" s="9566"/>
      <c r="AH138" s="9566"/>
      <c r="AI138" s="9626"/>
      <c r="AJ138" s="9627"/>
      <c r="AK138" s="9627"/>
      <c r="AL138" s="9626"/>
      <c r="AM138" s="9627"/>
      <c r="AN138" s="9627"/>
    </row>
    <row r="139">
      <c r="A139" s="9627"/>
      <c r="B139" s="9567"/>
      <c r="C139" s="9567"/>
      <c r="D139" s="9566"/>
      <c r="E139" s="9566"/>
      <c r="F139" s="9566"/>
      <c r="G139" s="9566"/>
      <c r="H139" s="9620"/>
      <c r="I139" s="9620"/>
      <c r="J139" s="9620"/>
      <c r="K139" s="9566"/>
      <c r="L139" s="9566"/>
      <c r="M139" s="9573"/>
      <c r="N139" s="9573"/>
      <c r="O139" s="9566"/>
      <c r="P139" s="9566"/>
      <c r="Q139" s="9566"/>
      <c r="R139" s="9566"/>
      <c r="S139" s="9566"/>
      <c r="T139" s="9566"/>
      <c r="U139" s="9566"/>
      <c r="V139" s="9566"/>
      <c r="W139" s="9566"/>
      <c r="X139" s="9566"/>
      <c r="Y139" s="9566"/>
      <c r="Z139" s="9566"/>
      <c r="AA139" s="9566"/>
      <c r="AB139" s="9566"/>
      <c r="AC139" s="9566"/>
      <c r="AD139" s="9566"/>
      <c r="AE139" s="9566"/>
      <c r="AF139" s="9566"/>
      <c r="AG139" s="9566"/>
      <c r="AH139" s="9566"/>
      <c r="AI139" s="9626"/>
      <c r="AJ139" s="9627"/>
      <c r="AK139" s="9627"/>
      <c r="AL139" s="9626"/>
      <c r="AM139" s="9627"/>
      <c r="AN139" s="9627"/>
    </row>
    <row r="140">
      <c r="A140" s="9566"/>
      <c r="B140" s="9567"/>
      <c r="C140" s="9567"/>
      <c r="D140" s="9566"/>
      <c r="E140" s="9566"/>
      <c r="F140" s="9566"/>
      <c r="G140" s="9566"/>
      <c r="H140" s="9620"/>
      <c r="I140" s="9620"/>
      <c r="J140" s="9620"/>
      <c r="K140" s="9566"/>
      <c r="L140" s="9566"/>
      <c r="M140" s="9573"/>
      <c r="N140" s="9573"/>
      <c r="O140" s="9566"/>
      <c r="P140" s="9566"/>
      <c r="Q140" s="9566"/>
      <c r="R140" s="9566"/>
      <c r="S140" s="9566"/>
      <c r="T140" s="9566"/>
      <c r="U140" s="9566"/>
      <c r="V140" s="9566"/>
      <c r="W140" s="9566"/>
      <c r="X140" s="9566"/>
      <c r="Y140" s="9566"/>
      <c r="Z140" s="9566"/>
      <c r="AA140" s="9566"/>
      <c r="AB140" s="9566"/>
      <c r="AC140" s="9566"/>
      <c r="AD140" s="9566"/>
      <c r="AE140" s="9566"/>
      <c r="AF140" s="9566"/>
      <c r="AG140" s="9566"/>
      <c r="AH140" s="9566"/>
      <c r="AI140" s="9626"/>
      <c r="AJ140" s="9627"/>
      <c r="AK140" s="9627"/>
      <c r="AL140" s="9626"/>
      <c r="AM140" s="9627"/>
      <c r="AN140" s="9627"/>
    </row>
    <row r="141">
      <c r="A141" s="9566"/>
      <c r="B141" s="9566"/>
      <c r="C141" s="9566"/>
      <c r="D141" s="9566"/>
      <c r="E141" s="9566"/>
      <c r="F141" s="9566"/>
      <c r="G141" s="9566"/>
      <c r="H141" s="9566"/>
      <c r="I141" s="9566"/>
      <c r="J141" s="9566"/>
      <c r="K141" s="9566"/>
      <c r="L141" s="9566"/>
      <c r="M141" s="9566"/>
      <c r="N141" s="9566"/>
      <c r="O141" s="9566"/>
      <c r="P141" s="9566"/>
      <c r="Q141" s="9566"/>
      <c r="R141" s="9566"/>
      <c r="S141" s="9566"/>
      <c r="T141" s="9566"/>
      <c r="U141" s="9566"/>
      <c r="V141" s="9566"/>
      <c r="W141" s="9566"/>
      <c r="X141" s="9566"/>
      <c r="Y141" s="9566"/>
      <c r="Z141" s="9566"/>
      <c r="AA141" s="9566"/>
      <c r="AB141" s="9566"/>
      <c r="AC141" s="9566"/>
      <c r="AD141" s="9566"/>
      <c r="AE141" s="9566"/>
      <c r="AF141" s="9566"/>
      <c r="AG141" s="9566"/>
      <c r="AH141" s="9566"/>
      <c r="AI141" s="9566"/>
      <c r="AJ141" s="9566"/>
      <c r="AK141" s="9566"/>
      <c r="AL141" s="9566"/>
      <c r="AM141" s="9566"/>
      <c r="AN141" s="9566"/>
    </row>
    <row r="142">
      <c r="A142" s="9566"/>
      <c r="B142" s="9566"/>
      <c r="C142" s="9566"/>
      <c r="D142" s="9566"/>
      <c r="E142" s="9566"/>
      <c r="F142" s="9566"/>
      <c r="G142" s="9566"/>
      <c r="H142" s="9566"/>
      <c r="I142" s="9566"/>
      <c r="J142" s="9566"/>
      <c r="K142" s="9566"/>
      <c r="L142" s="9566"/>
      <c r="M142" s="9566"/>
      <c r="N142" s="9566"/>
      <c r="O142" s="9566"/>
      <c r="P142" s="9566"/>
      <c r="Q142" s="9566"/>
      <c r="R142" s="9566"/>
      <c r="S142" s="9566"/>
      <c r="T142" s="9566"/>
      <c r="U142" s="9566"/>
      <c r="V142" s="9566"/>
      <c r="W142" s="9566"/>
      <c r="X142" s="9566"/>
      <c r="Y142" s="9566"/>
      <c r="Z142" s="9566"/>
      <c r="AA142" s="9566"/>
      <c r="AB142" s="9566"/>
      <c r="AC142" s="9566"/>
      <c r="AD142" s="9566"/>
      <c r="AE142" s="9566"/>
      <c r="AF142" s="9566"/>
      <c r="AG142" s="9566"/>
      <c r="AH142" s="9566"/>
      <c r="AI142" s="9566"/>
      <c r="AJ142" s="9566"/>
      <c r="AK142" s="9566"/>
      <c r="AL142" s="9566"/>
      <c r="AM142" s="9566"/>
      <c r="AN142" s="9566"/>
    </row>
    <row r="143">
      <c r="A143" s="9566"/>
      <c r="B143" s="9566"/>
      <c r="C143" s="9566"/>
      <c r="D143" s="9566"/>
      <c r="E143" s="9566"/>
      <c r="F143" s="9566"/>
      <c r="G143" s="9566"/>
      <c r="H143" s="9566"/>
      <c r="I143" s="9566"/>
      <c r="J143" s="9566"/>
      <c r="K143" s="9566"/>
      <c r="L143" s="9566"/>
      <c r="M143" s="9566"/>
      <c r="N143" s="9566"/>
      <c r="O143" s="9566"/>
      <c r="P143" s="9566"/>
      <c r="Q143" s="9566"/>
      <c r="R143" s="9566"/>
      <c r="S143" s="9566"/>
      <c r="T143" s="9566"/>
      <c r="U143" s="9566"/>
      <c r="V143" s="9566"/>
      <c r="W143" s="9566"/>
      <c r="X143" s="9566"/>
      <c r="Y143" s="9566"/>
      <c r="Z143" s="9566"/>
      <c r="AA143" s="9566"/>
      <c r="AB143" s="9566"/>
      <c r="AC143" s="9566"/>
      <c r="AD143" s="9566"/>
      <c r="AE143" s="9566"/>
      <c r="AF143" s="9566"/>
      <c r="AG143" s="9566"/>
      <c r="AH143" s="9566"/>
      <c r="AI143" s="9566"/>
      <c r="AJ143" s="9566"/>
      <c r="AK143" s="9566"/>
      <c r="AL143" s="9566"/>
      <c r="AM143" s="9566"/>
      <c r="AN143" s="9566"/>
    </row>
    <row r="144">
      <c r="A144" s="9566"/>
      <c r="B144" s="9566"/>
      <c r="C144" s="9566"/>
      <c r="D144" s="9566"/>
      <c r="E144" s="9566"/>
      <c r="F144" s="9566"/>
      <c r="G144" s="9566"/>
      <c r="H144" s="9566"/>
      <c r="I144" s="9566"/>
      <c r="J144" s="9566"/>
      <c r="K144" s="9566"/>
      <c r="L144" s="9566"/>
      <c r="M144" s="9566"/>
      <c r="N144" s="9566"/>
      <c r="O144" s="9566"/>
      <c r="P144" s="9566"/>
      <c r="Q144" s="9566"/>
      <c r="R144" s="9566"/>
      <c r="S144" s="9566"/>
      <c r="T144" s="9566"/>
      <c r="U144" s="9566"/>
      <c r="V144" s="9566"/>
      <c r="W144" s="9566"/>
      <c r="X144" s="9566"/>
      <c r="Y144" s="9566"/>
      <c r="Z144" s="9566"/>
      <c r="AA144" s="9566"/>
      <c r="AB144" s="9566"/>
      <c r="AC144" s="9566"/>
      <c r="AD144" s="9566"/>
      <c r="AE144" s="9566"/>
      <c r="AF144" s="9566"/>
      <c r="AG144" s="9566"/>
      <c r="AH144" s="9566"/>
      <c r="AI144" s="9566"/>
      <c r="AJ144" s="9566"/>
      <c r="AK144" s="9566"/>
      <c r="AL144" s="9566"/>
      <c r="AM144" s="9566"/>
      <c r="AN144" s="9566"/>
    </row>
    <row r="145">
      <c r="A145" s="9566"/>
      <c r="B145" s="9566"/>
      <c r="C145" s="9566"/>
      <c r="D145" s="9566"/>
      <c r="E145" s="9566"/>
      <c r="F145" s="9566"/>
      <c r="G145" s="9566"/>
      <c r="H145" s="9566"/>
      <c r="I145" s="9566"/>
      <c r="J145" s="9566"/>
      <c r="K145" s="9566"/>
      <c r="L145" s="9566"/>
      <c r="M145" s="9566"/>
      <c r="N145" s="9566"/>
      <c r="O145" s="9566"/>
      <c r="P145" s="9566"/>
      <c r="Q145" s="9566"/>
      <c r="R145" s="9566"/>
      <c r="S145" s="9566"/>
      <c r="T145" s="9566"/>
      <c r="U145" s="9566"/>
      <c r="V145" s="9566"/>
      <c r="W145" s="9566"/>
      <c r="X145" s="9566"/>
      <c r="Y145" s="9566"/>
      <c r="Z145" s="9566"/>
      <c r="AA145" s="9566"/>
      <c r="AB145" s="9566"/>
      <c r="AC145" s="9566"/>
      <c r="AD145" s="9566"/>
      <c r="AE145" s="9566"/>
      <c r="AF145" s="9566"/>
      <c r="AG145" s="9566"/>
      <c r="AH145" s="9566"/>
      <c r="AI145" s="9566"/>
      <c r="AJ145" s="9566"/>
      <c r="AK145" s="9566"/>
      <c r="AL145" s="9566"/>
      <c r="AM145" s="9566"/>
      <c r="AN145" s="9566"/>
    </row>
    <row r="146">
      <c r="A146" s="9566"/>
      <c r="B146" s="9566"/>
      <c r="C146" s="9566"/>
      <c r="D146" s="9566"/>
      <c r="E146" s="9566"/>
      <c r="F146" s="9566"/>
      <c r="G146" s="9566"/>
      <c r="H146" s="9566"/>
      <c r="I146" s="9566"/>
      <c r="J146" s="9566"/>
      <c r="K146" s="9566"/>
      <c r="L146" s="9566"/>
      <c r="M146" s="9566"/>
      <c r="N146" s="9566"/>
      <c r="O146" s="9566"/>
      <c r="P146" s="9566"/>
      <c r="Q146" s="9566"/>
      <c r="R146" s="9566"/>
      <c r="S146" s="9566"/>
      <c r="T146" s="9566"/>
      <c r="U146" s="9566"/>
      <c r="V146" s="9566"/>
      <c r="W146" s="9566"/>
      <c r="X146" s="9566"/>
      <c r="Y146" s="9566"/>
      <c r="Z146" s="9566"/>
      <c r="AA146" s="9566"/>
      <c r="AB146" s="9566"/>
      <c r="AC146" s="9566"/>
      <c r="AD146" s="9566"/>
      <c r="AE146" s="9566"/>
      <c r="AF146" s="9566"/>
      <c r="AG146" s="9566"/>
      <c r="AH146" s="9566"/>
      <c r="AI146" s="9566"/>
      <c r="AJ146" s="9566"/>
      <c r="AK146" s="9566"/>
      <c r="AL146" s="9566"/>
      <c r="AM146" s="9566"/>
      <c r="AN146" s="9566"/>
    </row>
    <row r="147">
      <c r="A147" s="9566"/>
      <c r="B147" s="9566"/>
      <c r="C147" s="9566"/>
      <c r="D147" s="9566"/>
      <c r="E147" s="9566"/>
      <c r="F147" s="9566"/>
      <c r="G147" s="9566"/>
      <c r="H147" s="9566"/>
      <c r="I147" s="9566"/>
      <c r="J147" s="9566"/>
      <c r="K147" s="9566"/>
      <c r="L147" s="9566"/>
      <c r="M147" s="9566"/>
      <c r="N147" s="9566"/>
      <c r="O147" s="9566"/>
      <c r="P147" s="9566"/>
      <c r="Q147" s="9566"/>
      <c r="R147" s="9566"/>
      <c r="S147" s="9566"/>
      <c r="T147" s="9566"/>
      <c r="U147" s="9566"/>
      <c r="V147" s="9566"/>
      <c r="W147" s="9566"/>
      <c r="X147" s="9566"/>
      <c r="Y147" s="9566"/>
      <c r="Z147" s="9566"/>
      <c r="AA147" s="9566"/>
      <c r="AB147" s="9566"/>
      <c r="AC147" s="9566"/>
      <c r="AD147" s="9566"/>
      <c r="AE147" s="9566"/>
      <c r="AF147" s="9566"/>
      <c r="AG147" s="9566"/>
      <c r="AH147" s="9566"/>
      <c r="AI147" s="9566"/>
      <c r="AJ147" s="9566"/>
      <c r="AK147" s="9566"/>
      <c r="AL147" s="9566"/>
      <c r="AM147" s="9566"/>
      <c r="AN147" s="9566"/>
    </row>
    <row r="148">
      <c r="A148" s="9566"/>
      <c r="B148" s="9566"/>
      <c r="C148" s="9566"/>
      <c r="D148" s="9566"/>
      <c r="E148" s="9566"/>
      <c r="F148" s="9566"/>
      <c r="G148" s="9566"/>
      <c r="H148" s="9566"/>
      <c r="I148" s="9566"/>
      <c r="J148" s="9566"/>
      <c r="K148" s="9566"/>
      <c r="L148" s="9566"/>
      <c r="M148" s="9566"/>
      <c r="N148" s="9566"/>
      <c r="O148" s="9566"/>
      <c r="P148" s="9566"/>
      <c r="Q148" s="9566"/>
      <c r="R148" s="9566"/>
      <c r="S148" s="9566"/>
      <c r="T148" s="9566"/>
      <c r="U148" s="9566"/>
      <c r="V148" s="9566"/>
      <c r="W148" s="9566"/>
      <c r="X148" s="9566"/>
      <c r="Y148" s="9566"/>
      <c r="Z148" s="9566"/>
      <c r="AA148" s="9566"/>
      <c r="AB148" s="9566"/>
      <c r="AC148" s="9566"/>
      <c r="AD148" s="9566"/>
      <c r="AE148" s="9566"/>
      <c r="AF148" s="9566"/>
      <c r="AG148" s="9566"/>
      <c r="AH148" s="9566"/>
      <c r="AI148" s="9566"/>
      <c r="AJ148" s="9566"/>
      <c r="AK148" s="9566"/>
      <c r="AL148" s="9566"/>
      <c r="AM148" s="9566"/>
      <c r="AN148" s="9566"/>
    </row>
    <row r="149">
      <c r="A149" s="9566"/>
      <c r="B149" s="9566"/>
      <c r="C149" s="9566"/>
      <c r="D149" s="9566"/>
      <c r="E149" s="9566"/>
      <c r="F149" s="9566"/>
      <c r="G149" s="9566"/>
      <c r="H149" s="9566"/>
      <c r="I149" s="9566"/>
      <c r="J149" s="9566"/>
      <c r="K149" s="9566"/>
      <c r="L149" s="9566"/>
      <c r="M149" s="9566"/>
      <c r="N149" s="9566"/>
      <c r="O149" s="9566"/>
      <c r="P149" s="9566"/>
      <c r="Q149" s="9566"/>
      <c r="R149" s="9566"/>
      <c r="S149" s="9566"/>
      <c r="T149" s="9566"/>
      <c r="U149" s="9566"/>
      <c r="V149" s="9566"/>
      <c r="W149" s="9566"/>
      <c r="X149" s="9566"/>
      <c r="Y149" s="9566"/>
      <c r="Z149" s="9566"/>
      <c r="AA149" s="9566"/>
      <c r="AB149" s="9566"/>
      <c r="AC149" s="9566"/>
      <c r="AD149" s="9566"/>
      <c r="AE149" s="9566"/>
      <c r="AF149" s="9566"/>
      <c r="AG149" s="9566"/>
      <c r="AH149" s="9566"/>
      <c r="AI149" s="9566"/>
      <c r="AJ149" s="9566"/>
      <c r="AK149" s="9566"/>
      <c r="AL149" s="9566"/>
      <c r="AM149" s="9566"/>
      <c r="AN149" s="9566"/>
    </row>
    <row r="150">
      <c r="A150" s="9566"/>
      <c r="B150" s="9566"/>
      <c r="C150" s="9566"/>
      <c r="D150" s="9566"/>
      <c r="E150" s="9566"/>
      <c r="F150" s="9566"/>
      <c r="G150" s="9566"/>
      <c r="H150" s="9566"/>
      <c r="I150" s="9566"/>
      <c r="J150" s="9566"/>
      <c r="K150" s="9566"/>
      <c r="L150" s="9566"/>
      <c r="M150" s="9566"/>
      <c r="N150" s="9566"/>
      <c r="O150" s="9566"/>
      <c r="P150" s="9566"/>
      <c r="Q150" s="9566"/>
      <c r="R150" s="9566"/>
      <c r="S150" s="9566"/>
      <c r="T150" s="9566"/>
      <c r="U150" s="9566"/>
      <c r="V150" s="9566"/>
      <c r="W150" s="9566"/>
      <c r="X150" s="9566"/>
      <c r="Y150" s="9566"/>
      <c r="Z150" s="9566"/>
      <c r="AA150" s="9566"/>
      <c r="AB150" s="9566"/>
      <c r="AC150" s="9566"/>
      <c r="AD150" s="9566"/>
      <c r="AE150" s="9566"/>
      <c r="AF150" s="9566"/>
      <c r="AG150" s="9566"/>
      <c r="AH150" s="9566"/>
      <c r="AI150" s="9566"/>
      <c r="AJ150" s="9566"/>
      <c r="AK150" s="9566"/>
      <c r="AL150" s="9566"/>
      <c r="AM150" s="9566"/>
      <c r="AN150" s="9566"/>
    </row>
    <row r="151">
      <c r="A151" s="9567"/>
      <c r="B151" s="9566"/>
      <c r="C151" s="9567"/>
      <c r="D151" s="9567"/>
      <c r="E151" s="9567"/>
      <c r="F151" s="9567"/>
      <c r="G151" s="9567"/>
      <c r="H151" s="9567"/>
      <c r="I151" s="9567"/>
      <c r="J151" s="9567"/>
      <c r="K151" s="9627"/>
      <c r="L151" s="9566"/>
      <c r="M151" s="9566"/>
      <c r="N151" s="9566"/>
      <c r="O151" s="9566"/>
      <c r="P151" s="9566"/>
      <c r="Q151" s="9566"/>
      <c r="R151" s="9566"/>
      <c r="S151" s="9566"/>
      <c r="T151" s="9566"/>
      <c r="U151" s="9566"/>
      <c r="V151" s="9566"/>
      <c r="W151" s="9566"/>
      <c r="X151" s="9566"/>
      <c r="Y151" s="9566"/>
      <c r="Z151" s="9566"/>
      <c r="AA151" s="9566"/>
      <c r="AB151" s="9566"/>
      <c r="AC151" s="9566"/>
      <c r="AD151" s="9566"/>
      <c r="AE151" s="9566"/>
      <c r="AF151" s="9566"/>
      <c r="AG151" s="9566"/>
      <c r="AH151" s="9566"/>
      <c r="AI151" s="9626"/>
      <c r="AJ151" s="9627"/>
      <c r="AK151" s="9627"/>
      <c r="AL151" s="9626"/>
      <c r="AM151" s="9627"/>
      <c r="AN151" s="9627"/>
    </row>
    <row r="152">
      <c r="A152" s="9566"/>
      <c r="B152" s="9567"/>
      <c r="C152" s="9567"/>
      <c r="D152" s="9566"/>
      <c r="E152" s="9566"/>
      <c r="F152" s="9566"/>
      <c r="G152" s="9566"/>
      <c r="H152" s="9620"/>
      <c r="I152" s="9620"/>
      <c r="J152" s="9620"/>
      <c r="K152" s="9627"/>
      <c r="L152" s="9566"/>
      <c r="M152" s="9566"/>
      <c r="N152" s="9566"/>
      <c r="O152" s="9566"/>
      <c r="P152" s="9566"/>
      <c r="Q152" s="9566"/>
      <c r="R152" s="9566"/>
      <c r="S152" s="9566"/>
      <c r="T152" s="9566"/>
      <c r="U152" s="9566"/>
      <c r="V152" s="9566"/>
      <c r="W152" s="9566"/>
      <c r="X152" s="9566"/>
      <c r="Y152" s="9566"/>
      <c r="Z152" s="9566"/>
      <c r="AA152" s="9566"/>
      <c r="AB152" s="9566"/>
      <c r="AC152" s="9566"/>
      <c r="AD152" s="9566"/>
      <c r="AE152" s="9566"/>
      <c r="AF152" s="9566"/>
      <c r="AG152" s="9566"/>
      <c r="AH152" s="9566"/>
      <c r="AI152" s="9626"/>
      <c r="AJ152" s="9627"/>
      <c r="AK152" s="9627"/>
      <c r="AL152" s="9626"/>
      <c r="AM152" s="9627"/>
      <c r="AN152" s="9627"/>
    </row>
    <row r="153">
      <c r="A153" s="9566"/>
      <c r="B153" s="9567"/>
      <c r="C153" s="9567"/>
      <c r="D153" s="9566"/>
      <c r="E153" s="9566"/>
      <c r="F153" s="9566"/>
      <c r="G153" s="9566"/>
      <c r="H153" s="9620"/>
      <c r="I153" s="9620"/>
      <c r="J153" s="9620"/>
      <c r="K153" s="9566"/>
      <c r="L153" s="9566"/>
      <c r="M153" s="9566"/>
      <c r="N153" s="9566"/>
      <c r="O153" s="9566"/>
      <c r="P153" s="9566"/>
      <c r="Q153" s="9566"/>
      <c r="R153" s="9566"/>
      <c r="S153" s="9566"/>
      <c r="T153" s="9566"/>
      <c r="U153" s="9566"/>
      <c r="V153" s="9566"/>
      <c r="W153" s="9566"/>
      <c r="X153" s="9566"/>
      <c r="Y153" s="9566"/>
      <c r="Z153" s="9566"/>
      <c r="AA153" s="9566"/>
      <c r="AB153" s="9566"/>
      <c r="AC153" s="9566"/>
      <c r="AD153" s="9566"/>
      <c r="AE153" s="9566"/>
      <c r="AF153" s="9566"/>
      <c r="AG153" s="9566"/>
      <c r="AH153" s="9566"/>
      <c r="AI153" s="9626"/>
      <c r="AJ153" s="9627"/>
      <c r="AK153" s="9627"/>
      <c r="AL153" s="9626"/>
      <c r="AM153" s="9627"/>
      <c r="AN153" s="9627"/>
    </row>
    <row r="154">
      <c r="A154" s="9566"/>
      <c r="B154" s="9567"/>
      <c r="C154" s="9567"/>
      <c r="D154" s="9566"/>
      <c r="E154" s="9566"/>
      <c r="F154" s="9566"/>
      <c r="G154" s="9566"/>
      <c r="H154" s="9620"/>
      <c r="I154" s="9620"/>
      <c r="J154" s="9620"/>
      <c r="K154" s="9566"/>
      <c r="L154" s="9566"/>
      <c r="M154" s="9566"/>
      <c r="N154" s="9566"/>
      <c r="O154" s="9566"/>
      <c r="P154" s="9566"/>
      <c r="Q154" s="9566"/>
      <c r="R154" s="9566"/>
      <c r="S154" s="9566"/>
      <c r="T154" s="9566"/>
      <c r="U154" s="9566"/>
      <c r="V154" s="9566"/>
      <c r="W154" s="9566"/>
      <c r="X154" s="9566"/>
      <c r="Y154" s="9566"/>
      <c r="Z154" s="9566"/>
      <c r="AA154" s="9566"/>
      <c r="AB154" s="9566"/>
      <c r="AC154" s="9566"/>
      <c r="AD154" s="9566"/>
      <c r="AE154" s="9566"/>
      <c r="AF154" s="9566"/>
      <c r="AG154" s="9566"/>
      <c r="AH154" s="9566"/>
      <c r="AI154" s="9626"/>
      <c r="AJ154" s="9627"/>
      <c r="AK154" s="9627"/>
      <c r="AL154" s="9626"/>
      <c r="AM154" s="9627"/>
      <c r="AN154" s="9627"/>
    </row>
    <row r="155">
      <c r="A155" s="9566"/>
      <c r="B155" s="9567"/>
      <c r="C155" s="9567"/>
      <c r="D155" s="9566"/>
      <c r="E155" s="9566"/>
      <c r="F155" s="9566"/>
      <c r="G155" s="9566"/>
      <c r="H155" s="9620"/>
      <c r="I155" s="9620"/>
      <c r="J155" s="9620"/>
      <c r="K155" s="9566"/>
      <c r="L155" s="9566"/>
      <c r="M155" s="9566"/>
      <c r="N155" s="9566"/>
      <c r="O155" s="9566"/>
      <c r="P155" s="9566"/>
      <c r="Q155" s="9566"/>
      <c r="R155" s="9566"/>
      <c r="S155" s="9566"/>
      <c r="T155" s="9566"/>
      <c r="U155" s="9566"/>
      <c r="V155" s="9566"/>
      <c r="W155" s="9566"/>
      <c r="X155" s="9566"/>
      <c r="Y155" s="9566"/>
      <c r="Z155" s="9566"/>
      <c r="AA155" s="9566"/>
      <c r="AB155" s="9566"/>
      <c r="AC155" s="9566"/>
      <c r="AD155" s="9566"/>
      <c r="AE155" s="9566"/>
      <c r="AF155" s="9566"/>
      <c r="AG155" s="9566"/>
      <c r="AH155" s="9566"/>
      <c r="AI155" s="9626"/>
      <c r="AJ155" s="9627"/>
      <c r="AK155" s="9627"/>
      <c r="AL155" s="9626"/>
      <c r="AM155" s="9627"/>
      <c r="AN155" s="9627"/>
    </row>
    <row r="156">
      <c r="A156" s="9566"/>
      <c r="B156" s="9567"/>
      <c r="C156" s="9567"/>
      <c r="D156" s="9566"/>
      <c r="E156" s="9566"/>
      <c r="F156" s="9566"/>
      <c r="G156" s="9566"/>
      <c r="H156" s="9620"/>
      <c r="I156" s="9620"/>
      <c r="J156" s="9620"/>
      <c r="K156" s="9566"/>
      <c r="L156" s="9566"/>
      <c r="M156" s="9566"/>
      <c r="N156" s="9566"/>
      <c r="O156" s="9566"/>
      <c r="P156" s="9566"/>
      <c r="Q156" s="9566"/>
      <c r="R156" s="9566"/>
      <c r="S156" s="9566"/>
      <c r="T156" s="9566"/>
      <c r="U156" s="9566"/>
      <c r="V156" s="9566"/>
      <c r="W156" s="9566"/>
      <c r="X156" s="9566"/>
      <c r="Y156" s="9566"/>
      <c r="Z156" s="9566"/>
      <c r="AA156" s="9566"/>
      <c r="AB156" s="9566"/>
      <c r="AC156" s="9566"/>
      <c r="AD156" s="9566"/>
      <c r="AE156" s="9566"/>
      <c r="AF156" s="9566"/>
      <c r="AG156" s="9566"/>
      <c r="AH156" s="9566"/>
      <c r="AI156" s="9626"/>
      <c r="AJ156" s="9627"/>
      <c r="AK156" s="9627"/>
      <c r="AL156" s="9626"/>
      <c r="AM156" s="9627"/>
      <c r="AN156" s="9627"/>
    </row>
    <row r="157">
      <c r="A157" s="9566"/>
      <c r="B157" s="9567"/>
      <c r="C157" s="9567"/>
      <c r="D157" s="9566"/>
      <c r="E157" s="9566"/>
      <c r="F157" s="9566"/>
      <c r="G157" s="9566"/>
      <c r="H157" s="9620"/>
      <c r="I157" s="9620"/>
      <c r="J157" s="9620"/>
      <c r="K157" s="9566"/>
      <c r="L157" s="9566"/>
      <c r="M157" s="9566"/>
      <c r="N157" s="9566"/>
      <c r="O157" s="9566"/>
      <c r="P157" s="9566"/>
      <c r="Q157" s="9566"/>
      <c r="R157" s="9566"/>
      <c r="S157" s="9566"/>
      <c r="T157" s="9566"/>
      <c r="U157" s="9566"/>
      <c r="V157" s="9566"/>
      <c r="W157" s="9566"/>
      <c r="X157" s="9566"/>
      <c r="Y157" s="9566"/>
      <c r="Z157" s="9566"/>
      <c r="AA157" s="9566"/>
      <c r="AB157" s="9566"/>
      <c r="AC157" s="9566"/>
      <c r="AD157" s="9566"/>
      <c r="AE157" s="9566"/>
      <c r="AF157" s="9566"/>
      <c r="AG157" s="9566"/>
      <c r="AH157" s="9566"/>
      <c r="AI157" s="9626"/>
      <c r="AJ157" s="9627"/>
      <c r="AK157" s="9627"/>
      <c r="AL157" s="9626"/>
      <c r="AM157" s="9627"/>
      <c r="AN157" s="9627"/>
    </row>
    <row r="158">
      <c r="A158" s="9566"/>
      <c r="B158" s="9567"/>
      <c r="C158" s="9567"/>
      <c r="D158" s="9566"/>
      <c r="E158" s="9566"/>
      <c r="F158" s="9566"/>
      <c r="G158" s="9566"/>
      <c r="H158" s="9620"/>
      <c r="I158" s="9620"/>
      <c r="J158" s="9620"/>
      <c r="K158" s="9566"/>
      <c r="L158" s="9566"/>
      <c r="M158" s="9566"/>
      <c r="N158" s="9566"/>
      <c r="O158" s="9566"/>
      <c r="P158" s="9566"/>
      <c r="Q158" s="9566"/>
      <c r="R158" s="9566"/>
      <c r="S158" s="9566"/>
      <c r="T158" s="9566"/>
      <c r="U158" s="9566"/>
      <c r="V158" s="9566"/>
      <c r="W158" s="9566"/>
      <c r="X158" s="9566"/>
      <c r="Y158" s="9566"/>
      <c r="Z158" s="9566"/>
      <c r="AA158" s="9566"/>
      <c r="AB158" s="9566"/>
      <c r="AC158" s="9566"/>
      <c r="AD158" s="9566"/>
      <c r="AE158" s="9566"/>
      <c r="AF158" s="9566"/>
      <c r="AG158" s="9566"/>
      <c r="AH158" s="9566"/>
      <c r="AI158" s="9626"/>
      <c r="AJ158" s="9627"/>
      <c r="AK158" s="9627"/>
      <c r="AL158" s="9626"/>
      <c r="AM158" s="9627"/>
      <c r="AN158" s="9627"/>
    </row>
    <row r="159">
      <c r="A159" s="9566"/>
      <c r="B159" s="9567"/>
      <c r="C159" s="9567"/>
      <c r="D159" s="9566"/>
      <c r="E159" s="9566"/>
      <c r="F159" s="9566"/>
      <c r="G159" s="9566"/>
      <c r="H159" s="9620"/>
      <c r="I159" s="9620"/>
      <c r="J159" s="9620"/>
      <c r="K159" s="9566"/>
      <c r="L159" s="9566"/>
      <c r="M159" s="9566"/>
      <c r="N159" s="9566"/>
      <c r="O159" s="9566"/>
      <c r="P159" s="9566"/>
      <c r="Q159" s="9566"/>
      <c r="R159" s="9566"/>
      <c r="S159" s="9566"/>
      <c r="T159" s="9566"/>
      <c r="U159" s="9566"/>
      <c r="V159" s="9566"/>
      <c r="W159" s="9566"/>
      <c r="X159" s="9566"/>
      <c r="Y159" s="9566"/>
      <c r="Z159" s="9566"/>
      <c r="AA159" s="9566"/>
      <c r="AB159" s="9566"/>
      <c r="AC159" s="9566"/>
      <c r="AD159" s="9566"/>
      <c r="AE159" s="9566"/>
      <c r="AF159" s="9566"/>
      <c r="AG159" s="9566"/>
      <c r="AH159" s="9566"/>
      <c r="AI159" s="9626"/>
      <c r="AJ159" s="9627"/>
      <c r="AK159" s="9627"/>
      <c r="AL159" s="9626"/>
      <c r="AM159" s="9627"/>
      <c r="AN159" s="9627"/>
    </row>
    <row r="160">
      <c r="A160" s="9566"/>
      <c r="B160" s="9567"/>
      <c r="C160" s="9567"/>
      <c r="D160" s="9566"/>
      <c r="E160" s="9566"/>
      <c r="F160" s="9566"/>
      <c r="G160" s="9566"/>
      <c r="H160" s="9620"/>
      <c r="I160" s="9620"/>
      <c r="J160" s="9620"/>
      <c r="K160" s="9566"/>
      <c r="L160" s="9566"/>
      <c r="M160" s="9566"/>
      <c r="N160" s="9566"/>
      <c r="O160" s="9566"/>
      <c r="P160" s="9566"/>
      <c r="Q160" s="9566"/>
      <c r="R160" s="9566"/>
      <c r="S160" s="9566"/>
      <c r="T160" s="9566"/>
      <c r="U160" s="9566"/>
      <c r="V160" s="9566"/>
      <c r="W160" s="9566"/>
      <c r="X160" s="9566"/>
      <c r="Y160" s="9566"/>
      <c r="Z160" s="9566"/>
      <c r="AA160" s="9566"/>
      <c r="AB160" s="9566"/>
      <c r="AC160" s="9566"/>
      <c r="AD160" s="9566"/>
      <c r="AE160" s="9566"/>
      <c r="AF160" s="9566"/>
      <c r="AG160" s="9566"/>
      <c r="AH160" s="9566"/>
      <c r="AI160" s="9626"/>
      <c r="AJ160" s="9627"/>
      <c r="AK160" s="9627"/>
      <c r="AL160" s="9626"/>
      <c r="AM160" s="9627"/>
      <c r="AN160" s="9627"/>
    </row>
    <row r="161">
      <c r="A161" s="9566"/>
      <c r="B161" s="9567"/>
      <c r="C161" s="9567"/>
      <c r="D161" s="9566"/>
      <c r="E161" s="9566"/>
      <c r="F161" s="9566"/>
      <c r="G161" s="9566"/>
      <c r="H161" s="9620"/>
      <c r="I161" s="9620"/>
      <c r="J161" s="9620"/>
      <c r="K161" s="9566"/>
      <c r="L161" s="9566"/>
      <c r="M161" s="9562"/>
      <c r="N161" s="9562"/>
      <c r="O161" s="9566"/>
      <c r="P161" s="9566"/>
      <c r="Q161" s="9566"/>
      <c r="R161" s="9566"/>
      <c r="S161" s="9566"/>
      <c r="T161" s="9566"/>
      <c r="U161" s="9566"/>
      <c r="V161" s="9566"/>
      <c r="W161" s="9566"/>
      <c r="X161" s="9566"/>
      <c r="Y161" s="9566"/>
      <c r="Z161" s="9566"/>
      <c r="AA161" s="9566"/>
      <c r="AB161" s="9566"/>
      <c r="AC161" s="9566"/>
      <c r="AD161" s="9566"/>
      <c r="AE161" s="9566"/>
      <c r="AF161" s="9566"/>
      <c r="AG161" s="9566"/>
      <c r="AH161" s="9566"/>
      <c r="AI161" s="9626"/>
      <c r="AJ161" s="9627"/>
      <c r="AK161" s="9627"/>
      <c r="AL161" s="9626"/>
      <c r="AM161" s="9627"/>
      <c r="AN161" s="9627"/>
    </row>
    <row r="162">
      <c r="A162" s="9566"/>
      <c r="B162" s="9567"/>
      <c r="C162" s="9567"/>
      <c r="D162" s="9566"/>
      <c r="E162" s="9566"/>
      <c r="F162" s="9566"/>
      <c r="G162" s="9566"/>
      <c r="H162" s="9620"/>
      <c r="I162" s="9620"/>
      <c r="J162" s="9620"/>
      <c r="K162" s="9566"/>
      <c r="L162" s="9566"/>
      <c r="M162" s="9562"/>
      <c r="N162" s="9562"/>
      <c r="O162" s="9566"/>
      <c r="P162" s="9566"/>
      <c r="Q162" s="9566"/>
      <c r="R162" s="9566"/>
      <c r="S162" s="9566"/>
      <c r="T162" s="9566"/>
      <c r="U162" s="9566"/>
      <c r="V162" s="9566"/>
      <c r="W162" s="9566"/>
      <c r="X162" s="9566"/>
      <c r="Y162" s="9566"/>
      <c r="Z162" s="9566"/>
      <c r="AA162" s="9566"/>
      <c r="AB162" s="9566"/>
      <c r="AC162" s="9566"/>
      <c r="AD162" s="9566"/>
      <c r="AE162" s="9566"/>
      <c r="AF162" s="9566"/>
      <c r="AG162" s="9566"/>
      <c r="AH162" s="9566"/>
      <c r="AI162" s="9626"/>
      <c r="AJ162" s="9627"/>
      <c r="AK162" s="9627"/>
      <c r="AL162" s="9626"/>
      <c r="AM162" s="9627"/>
      <c r="AN162" s="9627"/>
    </row>
    <row r="163">
      <c r="A163" s="9566"/>
      <c r="B163" s="9567"/>
      <c r="C163" s="9567"/>
      <c r="D163" s="9566"/>
      <c r="E163" s="9566"/>
      <c r="F163" s="9566"/>
      <c r="G163" s="9566"/>
      <c r="H163" s="9620"/>
      <c r="I163" s="9620"/>
      <c r="J163" s="9620"/>
      <c r="K163" s="9566"/>
      <c r="L163" s="9566"/>
      <c r="M163" s="9562"/>
      <c r="N163" s="9562"/>
      <c r="O163" s="9566"/>
      <c r="P163" s="9566"/>
      <c r="Q163" s="9566"/>
      <c r="R163" s="9566"/>
      <c r="S163" s="9566"/>
      <c r="T163" s="9566"/>
      <c r="U163" s="9566"/>
      <c r="V163" s="9566"/>
      <c r="W163" s="9566"/>
      <c r="X163" s="9566"/>
      <c r="Y163" s="9566"/>
      <c r="Z163" s="9566"/>
      <c r="AA163" s="9566"/>
      <c r="AB163" s="9566"/>
      <c r="AC163" s="9566"/>
      <c r="AD163" s="9566"/>
      <c r="AE163" s="9566"/>
      <c r="AF163" s="9566"/>
      <c r="AG163" s="9566"/>
      <c r="AH163" s="9566"/>
      <c r="AI163" s="9626"/>
      <c r="AJ163" s="9627"/>
      <c r="AK163" s="9627"/>
      <c r="AL163" s="9626"/>
      <c r="AM163" s="9627"/>
      <c r="AN163" s="9627"/>
    </row>
    <row r="164">
      <c r="A164" s="9566"/>
      <c r="B164" s="9567"/>
      <c r="C164" s="9567"/>
      <c r="D164" s="9566"/>
      <c r="E164" s="9566"/>
      <c r="F164" s="9566"/>
      <c r="G164" s="9566"/>
      <c r="H164" s="9620"/>
      <c r="I164" s="9620"/>
      <c r="J164" s="9620"/>
      <c r="K164" s="9566"/>
      <c r="L164" s="9566"/>
      <c r="M164" s="9562"/>
      <c r="N164" s="9562"/>
      <c r="O164" s="9566"/>
      <c r="P164" s="9566"/>
      <c r="Q164" s="9566"/>
      <c r="R164" s="9566"/>
      <c r="S164" s="9566"/>
      <c r="T164" s="9566"/>
      <c r="U164" s="9566"/>
      <c r="V164" s="9566"/>
      <c r="W164" s="9566"/>
      <c r="X164" s="9566"/>
      <c r="Y164" s="9566"/>
      <c r="Z164" s="9566"/>
      <c r="AA164" s="9566"/>
      <c r="AB164" s="9566"/>
      <c r="AC164" s="9566"/>
      <c r="AD164" s="9566"/>
      <c r="AE164" s="9566"/>
      <c r="AF164" s="9566"/>
      <c r="AG164" s="9566"/>
      <c r="AH164" s="9566"/>
      <c r="AI164" s="9626"/>
      <c r="AJ164" s="9627"/>
      <c r="AK164" s="9627"/>
      <c r="AL164" s="9626"/>
      <c r="AM164" s="9627"/>
      <c r="AN164" s="9627"/>
    </row>
    <row r="165">
      <c r="A165" s="9566"/>
      <c r="B165" s="9567"/>
      <c r="C165" s="9567"/>
      <c r="D165" s="9566"/>
      <c r="E165" s="9566"/>
      <c r="F165" s="9566"/>
      <c r="G165" s="9566"/>
      <c r="H165" s="9620"/>
      <c r="I165" s="9620"/>
      <c r="J165" s="9620"/>
      <c r="K165" s="9566"/>
      <c r="L165" s="9566"/>
      <c r="M165" s="9562"/>
      <c r="N165" s="9562"/>
      <c r="O165" s="9566"/>
      <c r="P165" s="9566"/>
      <c r="Q165" s="9566"/>
      <c r="R165" s="9566"/>
      <c r="S165" s="9566"/>
      <c r="T165" s="9566"/>
      <c r="U165" s="9566"/>
      <c r="V165" s="9566"/>
      <c r="W165" s="9566"/>
      <c r="X165" s="9566"/>
      <c r="Y165" s="9566"/>
      <c r="Z165" s="9566"/>
      <c r="AA165" s="9566"/>
      <c r="AB165" s="9566"/>
      <c r="AC165" s="9566"/>
      <c r="AD165" s="9566"/>
      <c r="AE165" s="9566"/>
      <c r="AF165" s="9566"/>
      <c r="AG165" s="9566"/>
      <c r="AH165" s="9566"/>
      <c r="AI165" s="9626"/>
      <c r="AJ165" s="9627"/>
      <c r="AK165" s="9627"/>
      <c r="AL165" s="9626"/>
      <c r="AM165" s="9627"/>
      <c r="AN165" s="9627"/>
    </row>
    <row r="166">
      <c r="A166" s="9566"/>
      <c r="B166" s="9567"/>
      <c r="C166" s="9567"/>
      <c r="D166" s="9566"/>
      <c r="E166" s="9566"/>
      <c r="F166" s="9566"/>
      <c r="G166" s="9566"/>
      <c r="H166" s="9620"/>
      <c r="I166" s="9620"/>
      <c r="J166" s="9620"/>
      <c r="K166" s="9566"/>
      <c r="L166" s="9566"/>
      <c r="M166" s="9562"/>
      <c r="N166" s="9562"/>
      <c r="O166" s="9566"/>
      <c r="P166" s="9566"/>
      <c r="Q166" s="9566"/>
      <c r="R166" s="9566"/>
      <c r="S166" s="9566"/>
      <c r="T166" s="9566"/>
      <c r="U166" s="9566"/>
      <c r="V166" s="9566"/>
      <c r="W166" s="9566"/>
      <c r="X166" s="9566"/>
      <c r="Y166" s="9566"/>
      <c r="Z166" s="9566"/>
      <c r="AA166" s="9566"/>
      <c r="AB166" s="9566"/>
      <c r="AC166" s="9566"/>
      <c r="AD166" s="9566"/>
      <c r="AE166" s="9566"/>
      <c r="AF166" s="9566"/>
      <c r="AG166" s="9566"/>
      <c r="AH166" s="9566"/>
      <c r="AI166" s="9626"/>
      <c r="AJ166" s="9627"/>
      <c r="AK166" s="9627"/>
      <c r="AL166" s="9626"/>
      <c r="AM166" s="9627"/>
      <c r="AN166" s="9627"/>
    </row>
    <row r="167">
      <c r="A167" s="9566"/>
      <c r="B167" s="9567"/>
      <c r="C167" s="9567"/>
      <c r="D167" s="9566"/>
      <c r="E167" s="9566"/>
      <c r="F167" s="9566"/>
      <c r="G167" s="9566"/>
      <c r="H167" s="9620"/>
      <c r="I167" s="9620"/>
      <c r="J167" s="9620"/>
      <c r="K167" s="9566"/>
      <c r="L167" s="9566"/>
      <c r="M167" s="9562"/>
      <c r="N167" s="9562"/>
      <c r="O167" s="9566"/>
      <c r="P167" s="9566"/>
      <c r="Q167" s="9566"/>
      <c r="R167" s="9566"/>
      <c r="S167" s="9566"/>
      <c r="T167" s="9566"/>
      <c r="U167" s="9566"/>
      <c r="V167" s="9566"/>
      <c r="W167" s="9566"/>
      <c r="X167" s="9566"/>
      <c r="Y167" s="9566"/>
      <c r="Z167" s="9566"/>
      <c r="AA167" s="9566"/>
      <c r="AB167" s="9566"/>
      <c r="AC167" s="9566"/>
      <c r="AD167" s="9566"/>
      <c r="AE167" s="9566"/>
      <c r="AF167" s="9566"/>
      <c r="AG167" s="9566"/>
      <c r="AH167" s="9566"/>
      <c r="AI167" s="9626"/>
      <c r="AJ167" s="9627"/>
      <c r="AK167" s="9627"/>
      <c r="AL167" s="9626"/>
      <c r="AM167" s="9627"/>
      <c r="AN167" s="9627"/>
    </row>
    <row r="168">
      <c r="A168" s="9566"/>
      <c r="B168" s="9567"/>
      <c r="C168" s="9567"/>
      <c r="D168" s="9566"/>
      <c r="E168" s="9566"/>
      <c r="F168" s="9566"/>
      <c r="G168" s="9566"/>
      <c r="H168" s="9620"/>
      <c r="I168" s="9620"/>
      <c r="J168" s="9620"/>
      <c r="K168" s="9566"/>
      <c r="L168" s="9566"/>
      <c r="M168" s="9562"/>
      <c r="N168" s="9562"/>
      <c r="O168" s="9566"/>
      <c r="P168" s="9566"/>
      <c r="Q168" s="9566"/>
      <c r="R168" s="9566"/>
      <c r="S168" s="9566"/>
      <c r="T168" s="9566"/>
      <c r="U168" s="9566"/>
      <c r="V168" s="9566"/>
      <c r="W168" s="9566"/>
      <c r="X168" s="9566"/>
      <c r="Y168" s="9566"/>
      <c r="Z168" s="9566"/>
      <c r="AA168" s="9566"/>
      <c r="AB168" s="9566"/>
      <c r="AC168" s="9566"/>
      <c r="AD168" s="9566"/>
      <c r="AE168" s="9566"/>
      <c r="AF168" s="9566"/>
      <c r="AG168" s="9566"/>
      <c r="AH168" s="9566"/>
      <c r="AI168" s="9538"/>
      <c r="AJ168" s="9566"/>
      <c r="AK168" s="9566"/>
      <c r="AL168" s="9627"/>
      <c r="AM168" s="9627"/>
      <c r="AN168" s="9566"/>
    </row>
  </sheetData>
  <mergeCells>
    <mergeCell ref="B1:B2"/>
    <mergeCell ref="C1:C2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N52:AN53"/>
    <mergeCell ref="AM52:AM53"/>
    <mergeCell ref="AL52:AL53"/>
    <mergeCell ref="AK52:AK53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AB52:AB53"/>
    <mergeCell ref="Y52:Y53"/>
    <mergeCell ref="X52:X53"/>
    <mergeCell ref="W52:W53"/>
    <mergeCell ref="V52:V53"/>
    <mergeCell ref="U52:U53"/>
    <mergeCell ref="T52:T53"/>
    <mergeCell ref="S52:S53"/>
    <mergeCell ref="R52:R53"/>
    <mergeCell ref="O52:O53"/>
    <mergeCell ref="N52:N53"/>
    <mergeCell ref="M52:M53"/>
    <mergeCell ref="J52:J53"/>
    <mergeCell ref="I52:I53"/>
    <mergeCell ref="H52:H53"/>
    <mergeCell ref="G52:G53"/>
    <mergeCell ref="F52:F53"/>
    <mergeCell ref="D52:E52"/>
    <mergeCell ref="C52:C53"/>
    <mergeCell ref="B52:B53"/>
    <mergeCell ref="A132:A133"/>
    <mergeCell ref="B132:B133"/>
    <mergeCell ref="C132:C133"/>
    <mergeCell ref="D132:D133"/>
    <mergeCell ref="E132:E133"/>
    <mergeCell ref="D1:E1"/>
  </mergeCells>
  <conditionalFormatting sqref="AE3:AE44">
    <cfRule dxfId="999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1000" operator="between" priority="2" stopIfTrue="true" type="cellIs">
      <formula>61</formula>
      <formula>150</formula>
    </cfRule>
  </conditionalFormatting>
  <conditionalFormatting sqref="AC54:AC125">
    <cfRule dxfId="1001" operator="between" priority="3" stopIfTrue="true" type="cellIs">
      <formula>61</formula>
      <formula>149</formula>
    </cfRule>
  </conditionalFormatting>
  <conditionalFormatting sqref="AC54:AC125">
    <cfRule dxfId="1002" operator="equal" priority="4" stopIfTrue="true" type="cellIs">
      <formula>"-"</formula>
    </cfRule>
  </conditionalFormatting>
  <conditionalFormatting sqref="AC54:AC125">
    <cfRule dxfId="1003" operator="greaterThan" priority="5" stopIfTrue="true" type="cellIs">
      <formula>150</formula>
    </cfRule>
  </conditionalFormatting>
  <conditionalFormatting sqref="AC54:AC125">
    <cfRule dxfId="1004" operator="lessThan" priority="6" stopIfTrue="true" type="cellIs">
      <formula>60</formula>
    </cfRule>
  </conditionalFormatting>
  <conditionalFormatting sqref="AE54:AE125">
    <cfRule dxfId="1005" operator="equal" priority="7" stopIfTrue="true" type="cellIs">
      <formula>"Out of stock more than 60 days"</formula>
    </cfRule>
  </conditionalFormatting>
  <conditionalFormatting sqref="AE54:AE125">
    <cfRule dxfId="1006" operator="equal" priority="8" stopIfTrue="true" type="cellIs">
      <formula>"Out of stock more than 150 days"</formula>
    </cfRule>
  </conditionalFormatting>
  <conditionalFormatting sqref="AE54:AE125">
    <cfRule dxfId="1007" operator="equal" priority="9" stopIfTrue="true" type="cellIs">
      <formula>"Out of stock less than 60 days"</formula>
    </cfRule>
  </conditionalFormatting>
  <conditionalFormatting sqref="AE54:AE125">
    <cfRule dxfId="1008" operator="equal" priority="10" stopIfTrue="true" type="cellIs">
      <formula>"Not sold yet"</formula>
    </cfRule>
  </conditionalFormatting>
  <conditionalFormatting sqref="H54:H125">
    <cfRule dxfId="1009" operator="lessThanOrEqual" priority="11" stopIfTrue="true" type="cellIs">
      <formula>90</formula>
    </cfRule>
  </conditionalFormatting>
  <conditionalFormatting sqref="AC3:AC44">
    <cfRule dxfId="1010" operator="equal" priority="12" stopIfTrue="true" type="cellIs">
      <formula>"-"</formula>
    </cfRule>
  </conditionalFormatting>
  <conditionalFormatting sqref="AC3:AC44">
    <cfRule dxfId="1011" operator="greaterThan" priority="13" stopIfTrue="true" type="cellIs">
      <formula>150</formula>
    </cfRule>
  </conditionalFormatting>
  <conditionalFormatting sqref="AC3:AC44">
    <cfRule dxfId="1012" operator="lessThan" priority="14" stopIfTrue="true" type="cellIs">
      <formula>60</formula>
    </cfRule>
  </conditionalFormatting>
  <conditionalFormatting sqref="AE3:AE44">
    <cfRule dxfId="1013" operator="equal" priority="15" stopIfTrue="true" type="cellIs">
      <formula>"Out of stock less than 60 days"</formula>
    </cfRule>
  </conditionalFormatting>
  <conditionalFormatting sqref="AE3:AE44">
    <cfRule dxfId="1014" operator="equal" priority="16" stopIfTrue="true" type="cellIs">
      <formula>"Not sold yet"</formula>
    </cfRule>
  </conditionalFormatting>
  <conditionalFormatting sqref="AE3:AE44">
    <cfRule dxfId="1015" operator="equal" priority="17" stopIfTrue="true" type="cellIs">
      <formula>"Out of stock more than 150 days"</formula>
    </cfRule>
  </conditionalFormatting>
  <conditionalFormatting sqref="H3:H44">
    <cfRule dxfId="1016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5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16" min="16" style="0" width="12"/>
    <col collapsed="false" customWidth="true" hidden="true" max="16" min="16" style="0" width="12"/>
    <col collapsed="false" customWidth="true" hidden="false" max="23" min="23" style="0" width="12"/>
    <col collapsed="false" customWidth="true" hidden="true" max="23" min="23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8" min="8" style="0" width="8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1" min="1" style="0" width="9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41"/>
    <col collapsed="false" customWidth="true" hidden="false" max="3" min="3" style="0" width="18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4" min="4" style="0" width="12"/>
    <col collapsed="false" customWidth="true" hidden="false" max="13" min="13" style="0" width="10"/>
    <col collapsed="false" customWidth="true" hidden="false" max="29" min="29" style="0" width="9"/>
    <col collapsed="false" customWidth="true" hidden="false" max="37" min="37" style="0" width="6"/>
    <col collapsed="false" customWidth="true" hidden="false" max="5" min="5" style="0" width="11"/>
    <col collapsed="false" customWidth="true" hidden="false" max="14" min="14" style="0" width="11"/>
    <col collapsed="false" customWidth="true" hidden="false" max="21" min="21" style="0" width="12"/>
    <col collapsed="false" customWidth="true" hidden="true" max="21" min="21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15" min="15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7" min="7" style="0" width="11"/>
  </cols>
  <sheetData>
    <row r="1">
      <c r="A1" s="9635" t="s">
        <v>12057</v>
      </c>
      <c r="B1" s="9635" t="s">
        <v>12058</v>
      </c>
      <c r="C1" s="9635" t="s">
        <v>12059</v>
      </c>
      <c r="D1" s="9635" t="s">
        <v>12060</v>
      </c>
      <c r="E1" s="9635"/>
      <c r="F1" s="9636" t="s">
        <v>12061</v>
      </c>
      <c r="G1" s="9637" t="s">
        <v>12062</v>
      </c>
      <c r="H1" s="9638" t="s">
        <v>12063</v>
      </c>
      <c r="I1" s="9638" t="s">
        <v>12064</v>
      </c>
      <c r="J1" s="9638" t="s">
        <v>12065</v>
      </c>
      <c r="K1" s="9635" t="s">
        <v>12066</v>
      </c>
      <c r="L1" s="9635" t="s">
        <v>12067</v>
      </c>
      <c r="M1" s="9635" t="s">
        <v>12068</v>
      </c>
      <c r="N1" s="9635" t="s">
        <v>12069</v>
      </c>
      <c r="O1" s="9635" t="s">
        <v>12070</v>
      </c>
      <c r="P1" s="9639" t="s">
        <v>12071</v>
      </c>
      <c r="Q1" s="9639"/>
      <c r="R1" s="9639" t="s">
        <v>12072</v>
      </c>
      <c r="S1" s="9639"/>
      <c r="T1" s="9639" t="s">
        <v>12073</v>
      </c>
      <c r="U1" s="9639"/>
      <c r="V1" s="9639" t="s">
        <v>12074</v>
      </c>
      <c r="W1" s="9639"/>
      <c r="X1" s="9640" t="s">
        <v>12075</v>
      </c>
      <c r="Y1" s="9640"/>
      <c r="Z1" s="9641" t="s">
        <v>12076</v>
      </c>
      <c r="AA1" s="9641"/>
      <c r="AB1" s="9642" t="s">
        <v>12077</v>
      </c>
      <c r="AC1" s="9638" t="s">
        <v>12078</v>
      </c>
      <c r="AD1" s="9638" t="s">
        <v>12079</v>
      </c>
      <c r="AE1" s="9638" t="s">
        <v>12080</v>
      </c>
      <c r="AF1" s="9638" t="s">
        <v>12081</v>
      </c>
      <c r="AG1" s="9638" t="s">
        <v>12082</v>
      </c>
      <c r="AH1" s="9638" t="s">
        <v>12083</v>
      </c>
      <c r="AI1" s="9638" t="s">
        <v>12084</v>
      </c>
      <c r="AJ1" s="9638" t="s">
        <v>12085</v>
      </c>
      <c r="AK1" s="9635" t="s">
        <v>12086</v>
      </c>
      <c r="AL1" s="9635" t="s">
        <v>12087</v>
      </c>
      <c r="AM1" s="9635" t="s">
        <v>12088</v>
      </c>
      <c r="AN1" s="9635" t="s">
        <v>12089</v>
      </c>
    </row>
    <row r="2">
      <c r="A2" s="9635" t="s">
        <v>12090</v>
      </c>
      <c r="B2" s="9635"/>
      <c r="C2" s="9635"/>
      <c r="D2" s="9635" t="s">
        <v>12091</v>
      </c>
      <c r="E2" s="9636" t="s">
        <v>12092</v>
      </c>
      <c r="F2" s="9636"/>
      <c r="G2" s="9637"/>
      <c r="H2" s="9638"/>
      <c r="I2" s="9638"/>
      <c r="J2" s="9638"/>
      <c r="K2" s="9635" t="s">
        <v>12093</v>
      </c>
      <c r="L2" s="9635" t="s">
        <v>12093</v>
      </c>
      <c r="M2" s="9635"/>
      <c r="N2" s="9635"/>
      <c r="O2" s="9635"/>
      <c r="P2" s="9639" t="s">
        <v>12091</v>
      </c>
      <c r="Q2" s="9643" t="s">
        <v>12092</v>
      </c>
      <c r="R2" s="9639" t="s">
        <v>12091</v>
      </c>
      <c r="S2" s="9643" t="s">
        <v>12092</v>
      </c>
      <c r="T2" s="9639" t="s">
        <v>12091</v>
      </c>
      <c r="U2" s="9643" t="s">
        <v>12092</v>
      </c>
      <c r="V2" s="9639" t="s">
        <v>12091</v>
      </c>
      <c r="W2" s="9643" t="s">
        <v>12092</v>
      </c>
      <c r="X2" s="9639" t="s">
        <v>12091</v>
      </c>
      <c r="Y2" s="9643" t="s">
        <v>12092</v>
      </c>
      <c r="Z2" s="9639" t="s">
        <v>12091</v>
      </c>
      <c r="AA2" s="9643" t="s">
        <v>12092</v>
      </c>
      <c r="AB2" s="9642"/>
      <c r="AC2" s="9638"/>
      <c r="AD2" s="9638"/>
      <c r="AE2" s="9638"/>
      <c r="AF2" s="9638"/>
      <c r="AG2" s="9638"/>
      <c r="AH2" s="9638"/>
      <c r="AI2" s="9638"/>
      <c r="AJ2" s="9638"/>
      <c r="AK2" s="9635"/>
      <c r="AL2" s="9635"/>
      <c r="AM2" s="9635"/>
      <c r="AN2" s="9635"/>
    </row>
    <row r="3">
      <c r="A3" s="9644">
        <v>1</v>
      </c>
      <c r="B3" s="9644" t="s">
        <v>12094</v>
      </c>
      <c r="C3" s="9644" t="s">
        <v>12095</v>
      </c>
      <c r="D3" s="9645">
        <v>704</v>
      </c>
      <c r="E3" s="9645">
        <v>703</v>
      </c>
      <c r="F3" s="9645"/>
      <c r="G3" s="9646">
        <f>VLOOKUP(C3,'Data Products'!$A:$B,2,0)</f>
      </c>
      <c r="H3" s="9647">
        <f t="shared" ref="H3:H44" si="0">IFERROR(G3-TODAY(),"")</f>
      </c>
      <c r="I3" s="9648">
        <v>45723</v>
      </c>
      <c r="J3" s="9649">
        <f t="shared" ref="J3:J44" si="9">TODAY()-I3</f>
      </c>
      <c r="K3" s="9645">
        <v>26</v>
      </c>
      <c r="L3" s="9645">
        <v>47</v>
      </c>
      <c r="M3" s="9645">
        <v>500</v>
      </c>
      <c r="N3" s="9645">
        <v>1000</v>
      </c>
      <c r="O3" s="9644" t="s">
        <v>12096</v>
      </c>
      <c r="P3" s="9645">
        <v>0</v>
      </c>
      <c r="Q3" s="9645">
        <v>0</v>
      </c>
      <c r="R3" s="9645">
        <v>207</v>
      </c>
      <c r="S3" s="9645">
        <v>207</v>
      </c>
      <c r="T3" s="9645">
        <v>458</v>
      </c>
      <c r="U3" s="9645">
        <v>458</v>
      </c>
      <c r="V3" s="9645">
        <v>39</v>
      </c>
      <c r="W3" s="9645">
        <v>38</v>
      </c>
      <c r="X3" s="9645">
        <v>0</v>
      </c>
      <c r="Y3" s="9645">
        <v>0</v>
      </c>
      <c r="Z3" s="9645">
        <v>0</v>
      </c>
      <c r="AA3" s="9645">
        <v>0</v>
      </c>
      <c r="AB3" s="9650">
        <f t="shared" ref="AB3:AB44" si="11">L3/30</f>
      </c>
      <c r="AC3" s="9651">
        <f t="shared" ref="AC3:AC44" si="17">IFERROR(D3/AB3,"-")</f>
      </c>
      <c r="AD3" s="9652">
        <f t="shared" ref="AD3:AD44" si="3">IFERROR(TODAY()+AC3,"-")</f>
      </c>
      <c r="AE3" s="9653">
        <f t="shared" ref="AE3:AE44" si="13">_xlfn.IFS(AC3="-","Not sold yet",AND(AC3&lt;=150,AC3&gt;60),"Out of stock more than 60 days",AC3&lt;=60,"Out of stock less than 60 days",AC3&gt;=150,"Out of stock more than 150 days")</f>
      </c>
      <c r="AF3" s="9654">
        <f>VLOOKUP(C3,'Data Products'!$A:$J,10,0)</f>
      </c>
      <c r="AG3" s="9655">
        <f t="shared" ref="AG3:AG44" si="19">AF3*D3</f>
      </c>
      <c r="AH3" s="9656">
        <f t="shared" ref="AH3:AH44" si="5">IF(H3&lt;=90,D3,0)</f>
      </c>
      <c r="AI3" s="9657"/>
      <c r="AJ3" s="9657"/>
      <c r="AK3" s="9658"/>
      <c r="AL3" s="9657"/>
      <c r="AM3" s="9658"/>
      <c r="AN3" s="9658"/>
    </row>
    <row r="4">
      <c r="A4" s="9644">
        <v>2</v>
      </c>
      <c r="B4" s="9644" t="s">
        <v>12094</v>
      </c>
      <c r="C4" s="9644" t="s">
        <v>12097</v>
      </c>
      <c r="D4" s="9645">
        <v>4482</v>
      </c>
      <c r="E4" s="9645">
        <v>4482</v>
      </c>
      <c r="F4" s="9645"/>
      <c r="G4" s="9646">
        <f>VLOOKUP(C4,'Data Products'!$A:$B,2,0)</f>
      </c>
      <c r="H4" s="9647">
        <f t="shared" si="0"/>
      </c>
      <c r="I4" s="9648">
        <v>45617</v>
      </c>
      <c r="J4" s="9649">
        <f t="shared" si="9"/>
      </c>
      <c r="K4" s="9645">
        <v>16</v>
      </c>
      <c r="L4" s="9645">
        <v>17</v>
      </c>
      <c r="M4" s="9645">
        <v>0</v>
      </c>
      <c r="N4" s="9645">
        <v>0</v>
      </c>
      <c r="O4" s="9644" t="s">
        <v>12098</v>
      </c>
      <c r="P4" s="9645">
        <v>0</v>
      </c>
      <c r="Q4" s="9645">
        <v>0</v>
      </c>
      <c r="R4" s="9659">
        <v>4010</v>
      </c>
      <c r="S4" s="9659">
        <v>4010</v>
      </c>
      <c r="T4" s="9645">
        <v>472</v>
      </c>
      <c r="U4" s="9645">
        <v>472</v>
      </c>
      <c r="V4" s="9645">
        <v>0</v>
      </c>
      <c r="W4" s="9645">
        <v>0</v>
      </c>
      <c r="X4" s="9645">
        <v>0</v>
      </c>
      <c r="Y4" s="9645">
        <v>0</v>
      </c>
      <c r="Z4" s="9645">
        <v>0</v>
      </c>
      <c r="AA4" s="9645">
        <v>0</v>
      </c>
      <c r="AB4" s="9650">
        <f t="shared" si="11"/>
      </c>
      <c r="AC4" s="9660">
        <f t="shared" si="17"/>
      </c>
      <c r="AD4" s="9652">
        <f t="shared" si="3"/>
      </c>
      <c r="AE4" s="9661">
        <f t="shared" si="13"/>
      </c>
      <c r="AF4" s="9654">
        <f>VLOOKUP(C4,'Data Products'!$A:$J,10,0)</f>
      </c>
      <c r="AG4" s="9655">
        <f t="shared" si="19"/>
      </c>
      <c r="AH4" s="9656">
        <f t="shared" si="5"/>
      </c>
      <c r="AI4" s="9657"/>
      <c r="AJ4" s="9658"/>
      <c r="AK4" s="9658"/>
      <c r="AL4" s="9657"/>
      <c r="AM4" s="9658"/>
      <c r="AN4" s="9658"/>
    </row>
    <row r="5">
      <c r="A5" s="9644">
        <v>3</v>
      </c>
      <c r="B5" s="9644" t="s">
        <v>12099</v>
      </c>
      <c r="C5" s="9644" t="s">
        <v>12100</v>
      </c>
      <c r="D5" s="9645">
        <v>1520</v>
      </c>
      <c r="E5" s="9645">
        <v>1520</v>
      </c>
      <c r="F5" s="9645"/>
      <c r="G5" s="9646">
        <f>VLOOKUP(C5,'Data Products'!$A:$B,2,0)</f>
      </c>
      <c r="H5" s="9647">
        <f t="shared" si="0"/>
      </c>
      <c r="I5" s="9648">
        <v>45191</v>
      </c>
      <c r="J5" s="9649">
        <f t="shared" si="9"/>
      </c>
      <c r="K5" s="9645">
        <v>0</v>
      </c>
      <c r="L5" s="9645">
        <v>0</v>
      </c>
      <c r="M5" s="9645">
        <v>0</v>
      </c>
      <c r="N5" s="9645">
        <v>0</v>
      </c>
      <c r="O5" s="9644" t="s">
        <v>12101</v>
      </c>
      <c r="P5" s="9645">
        <v>1520</v>
      </c>
      <c r="Q5" s="9645">
        <v>1520</v>
      </c>
      <c r="R5" s="9645">
        <v>0</v>
      </c>
      <c r="S5" s="9645">
        <v>0</v>
      </c>
      <c r="T5" s="9645">
        <v>0</v>
      </c>
      <c r="U5" s="9645">
        <v>0</v>
      </c>
      <c r="V5" s="9645">
        <v>0</v>
      </c>
      <c r="W5" s="9645">
        <v>0</v>
      </c>
      <c r="X5" s="9645">
        <v>0</v>
      </c>
      <c r="Y5" s="9645">
        <v>0</v>
      </c>
      <c r="Z5" s="9645">
        <v>0</v>
      </c>
      <c r="AA5" s="9645">
        <v>0</v>
      </c>
      <c r="AB5" s="9650">
        <f t="shared" si="11"/>
      </c>
      <c r="AC5" s="9660">
        <f t="shared" si="17"/>
      </c>
      <c r="AD5" s="9652">
        <f t="shared" si="3"/>
      </c>
      <c r="AE5" s="9661">
        <f t="shared" si="13"/>
      </c>
      <c r="AF5" s="9654">
        <f>VLOOKUP(C5,'Data Products'!$A:$J,10,0)</f>
      </c>
      <c r="AG5" s="9655">
        <f t="shared" si="19"/>
      </c>
      <c r="AH5" s="9656">
        <f t="shared" si="5"/>
      </c>
      <c r="AI5" s="9657"/>
      <c r="AJ5" s="9658"/>
      <c r="AK5" s="9658"/>
      <c r="AL5" s="9657"/>
      <c r="AM5" s="9658"/>
      <c r="AN5" s="9658"/>
    </row>
    <row customHeight="true" hidden="true" ht="18" r="6">
      <c r="A6" s="9644">
        <v>4</v>
      </c>
      <c r="B6" s="9644" t="s">
        <v>12102</v>
      </c>
      <c r="C6" s="9644" t="s">
        <v>12103</v>
      </c>
      <c r="D6" s="9645">
        <v>0</v>
      </c>
      <c r="E6" s="9645">
        <v>0</v>
      </c>
      <c r="F6" s="9645"/>
      <c r="G6" s="9662">
        <f>VLOOKUP(C6,'Data Products'!$A:$B,2,0)</f>
      </c>
      <c r="H6" s="9663">
        <f t="shared" si="0"/>
      </c>
      <c r="I6" s="9648">
        <v>45752</v>
      </c>
      <c r="J6" s="9649">
        <f t="shared" si="9"/>
      </c>
      <c r="K6" s="9645">
        <v>0</v>
      </c>
      <c r="L6" s="9645">
        <v>0</v>
      </c>
      <c r="M6" s="9645">
        <v>0</v>
      </c>
      <c r="N6" s="9645">
        <v>0</v>
      </c>
      <c r="O6" s="9644" t="s">
        <v>12104</v>
      </c>
      <c r="P6" s="9645">
        <v>0</v>
      </c>
      <c r="Q6" s="9645">
        <v>0</v>
      </c>
      <c r="R6" s="9645">
        <v>0</v>
      </c>
      <c r="S6" s="9645">
        <v>0</v>
      </c>
      <c r="T6" s="9645">
        <v>0</v>
      </c>
      <c r="U6" s="9645">
        <v>0</v>
      </c>
      <c r="V6" s="9645">
        <v>0</v>
      </c>
      <c r="W6" s="9645">
        <v>0</v>
      </c>
      <c r="X6" s="9645">
        <v>0</v>
      </c>
      <c r="Y6" s="9645">
        <v>0</v>
      </c>
      <c r="Z6" s="9645">
        <v>0</v>
      </c>
      <c r="AA6" s="9645">
        <v>0</v>
      </c>
      <c r="AB6" s="9650">
        <f t="shared" si="11"/>
      </c>
      <c r="AC6" s="9660">
        <f t="shared" si="17"/>
      </c>
      <c r="AD6" s="9652">
        <f t="shared" si="3"/>
      </c>
      <c r="AE6" s="9661">
        <f t="shared" si="13"/>
      </c>
      <c r="AF6" s="9654">
        <f>VLOOKUP(C6,'Data Products'!$A:$J,10,0)</f>
      </c>
      <c r="AG6" s="9655">
        <f t="shared" si="19"/>
      </c>
      <c r="AH6" s="9656">
        <f t="shared" si="5"/>
      </c>
      <c r="AI6" s="9657"/>
      <c r="AJ6" s="9658"/>
      <c r="AK6" s="9658"/>
      <c r="AL6" s="9657"/>
      <c r="AM6" s="9658"/>
      <c r="AN6" s="9658"/>
    </row>
    <row r="7">
      <c r="A7" s="9644">
        <v>5</v>
      </c>
      <c r="B7" s="9644" t="s">
        <v>12099</v>
      </c>
      <c r="C7" s="9644" t="s">
        <v>12105</v>
      </c>
      <c r="D7" s="9645">
        <v>20432</v>
      </c>
      <c r="E7" s="9645">
        <v>20365</v>
      </c>
      <c r="F7" s="9645"/>
      <c r="G7" s="9646">
        <f>VLOOKUP(C7,'Data Products'!$A:$B,2,0)</f>
      </c>
      <c r="H7" s="9647">
        <f t="shared" si="0"/>
      </c>
      <c r="I7" s="9648">
        <v>45854</v>
      </c>
      <c r="J7" s="9649">
        <f t="shared" si="9"/>
      </c>
      <c r="K7" s="9645">
        <v>3136</v>
      </c>
      <c r="L7" s="9645">
        <v>5964</v>
      </c>
      <c r="M7" s="9645">
        <v>2000</v>
      </c>
      <c r="N7" s="9645">
        <v>4500</v>
      </c>
      <c r="O7" s="9644" t="s">
        <v>12104</v>
      </c>
      <c r="P7" s="9645">
        <v>0</v>
      </c>
      <c r="Q7" s="9645">
        <v>0</v>
      </c>
      <c r="R7" s="9645">
        <v>12970</v>
      </c>
      <c r="S7" s="9645">
        <v>12941</v>
      </c>
      <c r="T7" s="9645">
        <v>7375</v>
      </c>
      <c r="U7" s="9645">
        <v>7349</v>
      </c>
      <c r="V7" s="9645">
        <v>31</v>
      </c>
      <c r="W7" s="9645">
        <v>19</v>
      </c>
      <c r="X7" s="9645">
        <v>56</v>
      </c>
      <c r="Y7" s="9645">
        <v>56</v>
      </c>
      <c r="Z7" s="9645">
        <v>0</v>
      </c>
      <c r="AA7" s="9645">
        <v>0</v>
      </c>
      <c r="AB7" s="9650">
        <f t="shared" si="11"/>
      </c>
      <c r="AC7" s="9664">
        <f t="shared" si="17"/>
      </c>
      <c r="AD7" s="9652">
        <f t="shared" si="3"/>
      </c>
      <c r="AE7" s="9665">
        <f t="shared" si="13"/>
      </c>
      <c r="AF7" s="9654">
        <f>VLOOKUP(C7,'Data Products'!$A:$J,10,0)</f>
      </c>
      <c r="AG7" s="9655">
        <f t="shared" si="19"/>
      </c>
      <c r="AH7" s="9656">
        <f t="shared" si="5"/>
      </c>
      <c r="AI7" s="9657"/>
      <c r="AJ7" s="9658"/>
      <c r="AK7" s="9658"/>
      <c r="AL7" s="9657"/>
      <c r="AM7" s="9658"/>
      <c r="AN7" s="9658"/>
    </row>
    <row customHeight="true" hidden="true" ht="18" r="8">
      <c r="A8" s="9644">
        <v>6</v>
      </c>
      <c r="B8" s="9644" t="s">
        <v>12102</v>
      </c>
      <c r="C8" s="9644" t="s">
        <v>12106</v>
      </c>
      <c r="D8" s="9645">
        <v>0</v>
      </c>
      <c r="E8" s="9645">
        <v>0</v>
      </c>
      <c r="F8" s="9645"/>
      <c r="G8" s="9662">
        <f>VLOOKUP(C8,'Data Products'!$A:$B,2,0)</f>
      </c>
      <c r="H8" s="9663">
        <f t="shared" si="0"/>
      </c>
      <c r="I8" s="9648"/>
      <c r="J8" s="9649">
        <f t="shared" si="9"/>
      </c>
      <c r="K8" s="9645">
        <v>0</v>
      </c>
      <c r="L8" s="9645">
        <v>0</v>
      </c>
      <c r="M8" s="9645">
        <v>0</v>
      </c>
      <c r="N8" s="9645">
        <v>0</v>
      </c>
      <c r="O8" s="9644" t="s">
        <v>12101</v>
      </c>
      <c r="P8" s="9645">
        <v>0</v>
      </c>
      <c r="Q8" s="9645">
        <v>0</v>
      </c>
      <c r="R8" s="9645">
        <v>0</v>
      </c>
      <c r="S8" s="9645">
        <v>0</v>
      </c>
      <c r="T8" s="9645">
        <v>0</v>
      </c>
      <c r="U8" s="9645">
        <v>0</v>
      </c>
      <c r="V8" s="9645">
        <v>0</v>
      </c>
      <c r="W8" s="9645">
        <v>0</v>
      </c>
      <c r="X8" s="9645">
        <v>0</v>
      </c>
      <c r="Y8" s="9645">
        <v>0</v>
      </c>
      <c r="Z8" s="9645">
        <v>0</v>
      </c>
      <c r="AA8" s="9645">
        <v>0</v>
      </c>
      <c r="AB8" s="9650">
        <f t="shared" si="11"/>
      </c>
      <c r="AC8" s="9660">
        <f t="shared" si="17"/>
      </c>
      <c r="AD8" s="9652">
        <f t="shared" si="3"/>
      </c>
      <c r="AE8" s="9661">
        <f t="shared" si="13"/>
      </c>
      <c r="AF8" s="9654">
        <f>VLOOKUP(C8,'Data Products'!$A:$J,10,0)</f>
      </c>
      <c r="AG8" s="9655">
        <f t="shared" si="19"/>
      </c>
      <c r="AH8" s="9656">
        <f t="shared" si="5"/>
      </c>
      <c r="AI8" s="9657"/>
      <c r="AJ8" s="9658"/>
      <c r="AK8" s="9658"/>
      <c r="AL8" s="9657"/>
      <c r="AM8" s="9658"/>
      <c r="AN8" s="9658"/>
    </row>
    <row customHeight="true" hidden="true" ht="18" r="9">
      <c r="A9" s="9644">
        <v>7</v>
      </c>
      <c r="B9" s="9644" t="s">
        <v>12102</v>
      </c>
      <c r="C9" s="9644" t="s">
        <v>12107</v>
      </c>
      <c r="D9" s="9645">
        <v>0</v>
      </c>
      <c r="E9" s="9645">
        <v>0</v>
      </c>
      <c r="F9" s="9645"/>
      <c r="G9" s="9662">
        <f>VLOOKUP(C9,'Data Products'!$A:$B,2,0)</f>
      </c>
      <c r="H9" s="9663">
        <f t="shared" si="0"/>
      </c>
      <c r="I9" s="9648"/>
      <c r="J9" s="9649">
        <f t="shared" si="9"/>
      </c>
      <c r="K9" s="9645">
        <v>0</v>
      </c>
      <c r="L9" s="9645">
        <v>0</v>
      </c>
      <c r="M9" s="9645">
        <v>0</v>
      </c>
      <c r="N9" s="9645">
        <v>0</v>
      </c>
      <c r="O9" s="9644" t="s">
        <v>12101</v>
      </c>
      <c r="P9" s="9645">
        <v>0</v>
      </c>
      <c r="Q9" s="9645">
        <v>0</v>
      </c>
      <c r="R9" s="9645">
        <v>0</v>
      </c>
      <c r="S9" s="9645">
        <v>0</v>
      </c>
      <c r="T9" s="9645">
        <v>0</v>
      </c>
      <c r="U9" s="9645">
        <v>0</v>
      </c>
      <c r="V9" s="9645">
        <v>0</v>
      </c>
      <c r="W9" s="9645">
        <v>0</v>
      </c>
      <c r="X9" s="9645">
        <v>0</v>
      </c>
      <c r="Y9" s="9645">
        <v>0</v>
      </c>
      <c r="Z9" s="9645">
        <v>0</v>
      </c>
      <c r="AA9" s="9645">
        <v>0</v>
      </c>
      <c r="AB9" s="9650">
        <f t="shared" si="11"/>
      </c>
      <c r="AC9" s="9660">
        <f t="shared" si="17"/>
      </c>
      <c r="AD9" s="9652">
        <f t="shared" si="3"/>
      </c>
      <c r="AE9" s="9661">
        <f t="shared" si="13"/>
      </c>
      <c r="AF9" s="9654">
        <f>VLOOKUP(C9,'Data Products'!$A:$J,10,0)</f>
      </c>
      <c r="AG9" s="9655">
        <f t="shared" si="19"/>
      </c>
      <c r="AH9" s="9656">
        <f t="shared" si="5"/>
      </c>
      <c r="AI9" s="9657"/>
      <c r="AJ9" s="9658"/>
      <c r="AK9" s="9658"/>
      <c r="AL9" s="9657"/>
      <c r="AM9" s="9658"/>
      <c r="AN9" s="9658"/>
    </row>
    <row customHeight="true" hidden="true" ht="18" r="10">
      <c r="A10" s="9644">
        <v>8</v>
      </c>
      <c r="B10" s="9644" t="s">
        <v>12102</v>
      </c>
      <c r="C10" s="9644" t="s">
        <v>12108</v>
      </c>
      <c r="D10" s="9645">
        <v>0</v>
      </c>
      <c r="E10" s="9645">
        <v>0</v>
      </c>
      <c r="F10" s="9645"/>
      <c r="G10" s="9662">
        <f>VLOOKUP(C10,'Data Products'!$A:$B,2,0)</f>
      </c>
      <c r="H10" s="9663">
        <f t="shared" si="0"/>
      </c>
      <c r="I10" s="9648"/>
      <c r="J10" s="9649">
        <f t="shared" si="9"/>
      </c>
      <c r="K10" s="9645">
        <v>0</v>
      </c>
      <c r="L10" s="9645">
        <v>0</v>
      </c>
      <c r="M10" s="9645">
        <v>0</v>
      </c>
      <c r="N10" s="9645">
        <v>0</v>
      </c>
      <c r="O10" s="9644" t="s">
        <v>12101</v>
      </c>
      <c r="P10" s="9645">
        <v>0</v>
      </c>
      <c r="Q10" s="9645">
        <v>0</v>
      </c>
      <c r="R10" s="9645">
        <v>0</v>
      </c>
      <c r="S10" s="9645">
        <v>0</v>
      </c>
      <c r="T10" s="9645">
        <v>0</v>
      </c>
      <c r="U10" s="9645">
        <v>0</v>
      </c>
      <c r="V10" s="9645">
        <v>0</v>
      </c>
      <c r="W10" s="9645">
        <v>0</v>
      </c>
      <c r="X10" s="9645">
        <v>0</v>
      </c>
      <c r="Y10" s="9645">
        <v>0</v>
      </c>
      <c r="Z10" s="9645">
        <v>0</v>
      </c>
      <c r="AA10" s="9645">
        <v>0</v>
      </c>
      <c r="AB10" s="9650">
        <f t="shared" si="11"/>
      </c>
      <c r="AC10" s="9660">
        <f t="shared" si="17"/>
      </c>
      <c r="AD10" s="9652">
        <f t="shared" si="3"/>
      </c>
      <c r="AE10" s="9661">
        <f t="shared" si="13"/>
      </c>
      <c r="AF10" s="9654">
        <f>VLOOKUP(C10,'Data Products'!$A:$J,10,0)</f>
      </c>
      <c r="AG10" s="9655">
        <f t="shared" si="19"/>
      </c>
      <c r="AH10" s="9656">
        <f t="shared" si="5"/>
      </c>
      <c r="AI10" s="9657"/>
      <c r="AJ10" s="9658"/>
      <c r="AK10" s="9658"/>
      <c r="AL10" s="9657"/>
      <c r="AM10" s="9658"/>
      <c r="AN10" s="9658"/>
    </row>
    <row customHeight="true" hidden="true" ht="18" r="11">
      <c r="A11" s="9644">
        <v>9</v>
      </c>
      <c r="B11" s="9644" t="s">
        <v>12102</v>
      </c>
      <c r="C11" s="9644" t="s">
        <v>12109</v>
      </c>
      <c r="D11" s="9645">
        <v>0</v>
      </c>
      <c r="E11" s="9645">
        <v>0</v>
      </c>
      <c r="F11" s="9645"/>
      <c r="G11" s="9662">
        <f>VLOOKUP(C11,'Data Products'!$A:$B,2,0)</f>
      </c>
      <c r="H11" s="9663">
        <f t="shared" si="0"/>
      </c>
      <c r="I11" s="9648"/>
      <c r="J11" s="9649">
        <f t="shared" si="9"/>
      </c>
      <c r="K11" s="9645">
        <v>0</v>
      </c>
      <c r="L11" s="9645">
        <v>0</v>
      </c>
      <c r="M11" s="9645">
        <v>0</v>
      </c>
      <c r="N11" s="9645">
        <v>0</v>
      </c>
      <c r="O11" s="9644" t="s">
        <v>12101</v>
      </c>
      <c r="P11" s="9645">
        <v>0</v>
      </c>
      <c r="Q11" s="9645">
        <v>0</v>
      </c>
      <c r="R11" s="9645">
        <v>0</v>
      </c>
      <c r="S11" s="9645">
        <v>0</v>
      </c>
      <c r="T11" s="9645">
        <v>0</v>
      </c>
      <c r="U11" s="9645">
        <v>0</v>
      </c>
      <c r="V11" s="9645">
        <v>0</v>
      </c>
      <c r="W11" s="9645">
        <v>0</v>
      </c>
      <c r="X11" s="9645">
        <v>0</v>
      </c>
      <c r="Y11" s="9645">
        <v>0</v>
      </c>
      <c r="Z11" s="9645">
        <v>0</v>
      </c>
      <c r="AA11" s="9645">
        <v>0</v>
      </c>
      <c r="AB11" s="9650">
        <f t="shared" si="11"/>
      </c>
      <c r="AC11" s="9660">
        <f t="shared" si="17"/>
      </c>
      <c r="AD11" s="9652">
        <f t="shared" si="3"/>
      </c>
      <c r="AE11" s="9661">
        <f t="shared" si="13"/>
      </c>
      <c r="AF11" s="9654">
        <f>VLOOKUP(C11,'Data Products'!$A:$J,10,0)</f>
      </c>
      <c r="AG11" s="9655">
        <f t="shared" si="19"/>
      </c>
      <c r="AH11" s="9656">
        <f t="shared" si="5"/>
      </c>
      <c r="AI11" s="9657"/>
      <c r="AJ11" s="9658"/>
      <c r="AK11" s="9658"/>
      <c r="AL11" s="9657"/>
      <c r="AM11" s="9658"/>
      <c r="AN11" s="9658"/>
    </row>
    <row customHeight="true" hidden="true" ht="18" r="12">
      <c r="A12" s="9644">
        <v>10</v>
      </c>
      <c r="B12" s="9644" t="s">
        <v>12102</v>
      </c>
      <c r="C12" s="9644" t="s">
        <v>12110</v>
      </c>
      <c r="D12" s="9645">
        <v>0</v>
      </c>
      <c r="E12" s="9645">
        <v>0</v>
      </c>
      <c r="F12" s="9645" t="s">
        <v>12111</v>
      </c>
      <c r="G12" s="9646">
        <f>VLOOKUP(C12,'Data Products'!$A:$B,2,0)</f>
      </c>
      <c r="H12" s="9647">
        <f t="shared" si="0"/>
      </c>
      <c r="I12" s="9648">
        <v>45532</v>
      </c>
      <c r="J12" s="9649">
        <f t="shared" si="9"/>
      </c>
      <c r="K12" s="9645">
        <v>0</v>
      </c>
      <c r="L12" s="9645">
        <v>0</v>
      </c>
      <c r="M12" s="9645">
        <v>300</v>
      </c>
      <c r="N12" s="9645">
        <v>500</v>
      </c>
      <c r="O12" s="9644" t="s">
        <v>12112</v>
      </c>
      <c r="P12" s="9645">
        <v>0</v>
      </c>
      <c r="Q12" s="9645">
        <v>0</v>
      </c>
      <c r="R12" s="9645">
        <v>0</v>
      </c>
      <c r="S12" s="9645">
        <v>0</v>
      </c>
      <c r="T12" s="9645">
        <v>0</v>
      </c>
      <c r="U12" s="9645">
        <v>0</v>
      </c>
      <c r="V12" s="9645">
        <v>0</v>
      </c>
      <c r="W12" s="9645">
        <v>0</v>
      </c>
      <c r="X12" s="9645">
        <v>0</v>
      </c>
      <c r="Y12" s="9645">
        <v>0</v>
      </c>
      <c r="Z12" s="9645">
        <v>0</v>
      </c>
      <c r="AA12" s="9645">
        <v>0</v>
      </c>
      <c r="AB12" s="9650">
        <f t="shared" si="11"/>
      </c>
      <c r="AC12" s="9660">
        <f t="shared" si="17"/>
      </c>
      <c r="AD12" s="9652">
        <f t="shared" si="3"/>
      </c>
      <c r="AE12" s="9661">
        <f t="shared" si="13"/>
      </c>
      <c r="AF12" s="9654">
        <f>VLOOKUP(C12,'Data Products'!$A:$J,10,0)</f>
      </c>
      <c r="AG12" s="9655">
        <f t="shared" si="19"/>
      </c>
      <c r="AH12" s="9656">
        <f t="shared" si="5"/>
      </c>
      <c r="AI12" s="9666"/>
      <c r="AJ12" s="9658"/>
      <c r="AK12" s="9658"/>
      <c r="AL12" s="9657"/>
      <c r="AM12" s="9658"/>
      <c r="AN12" s="9658"/>
    </row>
    <row r="13">
      <c r="A13" s="9644">
        <v>11</v>
      </c>
      <c r="B13" s="9644" t="s">
        <v>12099</v>
      </c>
      <c r="C13" s="9644" t="s">
        <v>12113</v>
      </c>
      <c r="D13" s="9645">
        <v>14</v>
      </c>
      <c r="E13" s="9645">
        <v>14</v>
      </c>
      <c r="F13" s="9645"/>
      <c r="G13" s="9646">
        <f>VLOOKUP(C13,'Data Products'!$A:$B,2,0)</f>
      </c>
      <c r="H13" s="9647">
        <f t="shared" si="0"/>
      </c>
      <c r="I13" s="9648">
        <v>45504</v>
      </c>
      <c r="J13" s="9649">
        <f t="shared" si="9"/>
      </c>
      <c r="K13" s="9645">
        <v>0</v>
      </c>
      <c r="L13" s="9645">
        <v>15</v>
      </c>
      <c r="M13" s="9645">
        <v>0</v>
      </c>
      <c r="N13" s="9645">
        <v>0</v>
      </c>
      <c r="O13" s="9644" t="s">
        <v>12112</v>
      </c>
      <c r="P13" s="9645">
        <v>0</v>
      </c>
      <c r="Q13" s="9645">
        <v>0</v>
      </c>
      <c r="R13" s="9645">
        <v>0</v>
      </c>
      <c r="S13" s="9645">
        <v>0</v>
      </c>
      <c r="T13" s="9645">
        <v>14</v>
      </c>
      <c r="U13" s="9645">
        <v>14</v>
      </c>
      <c r="V13" s="9645">
        <v>0</v>
      </c>
      <c r="W13" s="9645">
        <v>0</v>
      </c>
      <c r="X13" s="9645">
        <v>0</v>
      </c>
      <c r="Y13" s="9645">
        <v>0</v>
      </c>
      <c r="Z13" s="9645">
        <v>0</v>
      </c>
      <c r="AA13" s="9645">
        <v>0</v>
      </c>
      <c r="AB13" s="9650">
        <f t="shared" si="11"/>
      </c>
      <c r="AC13" s="9651">
        <f t="shared" si="17"/>
      </c>
      <c r="AD13" s="9652">
        <f t="shared" si="3"/>
      </c>
      <c r="AE13" s="9653">
        <f t="shared" si="13"/>
      </c>
      <c r="AF13" s="9654">
        <f>VLOOKUP(C13,'Data Products'!$A:$J,10,0)</f>
      </c>
      <c r="AG13" s="9655">
        <f t="shared" si="19"/>
      </c>
      <c r="AH13" s="9656">
        <f t="shared" si="5"/>
      </c>
      <c r="AI13" s="9666" t="s">
        <v>12114</v>
      </c>
      <c r="AJ13" s="9658"/>
      <c r="AK13" s="9658"/>
      <c r="AL13" s="9667"/>
      <c r="AM13" s="9658"/>
      <c r="AN13" s="9658"/>
    </row>
    <row customHeight="true" hidden="true" ht="18" r="14">
      <c r="A14" s="9644">
        <v>12</v>
      </c>
      <c r="B14" s="9644" t="s">
        <v>12102</v>
      </c>
      <c r="C14" s="9644" t="s">
        <v>12115</v>
      </c>
      <c r="D14" s="9645">
        <v>0</v>
      </c>
      <c r="E14" s="9645">
        <v>0</v>
      </c>
      <c r="F14" s="9645"/>
      <c r="G14" s="9662">
        <f>VLOOKUP(C14,'Data Products'!$A:$B,2,0)</f>
      </c>
      <c r="H14" s="9663">
        <f t="shared" si="0"/>
      </c>
      <c r="I14" s="9648">
        <v>45504</v>
      </c>
      <c r="J14" s="9649">
        <f t="shared" si="9"/>
      </c>
      <c r="K14" s="9645">
        <v>0</v>
      </c>
      <c r="L14" s="9645">
        <v>0</v>
      </c>
      <c r="M14" s="9659">
        <v>300</v>
      </c>
      <c r="N14" s="9659">
        <v>500</v>
      </c>
      <c r="O14" s="9644" t="s">
        <v>12112</v>
      </c>
      <c r="P14" s="9645">
        <v>0</v>
      </c>
      <c r="Q14" s="9645">
        <v>0</v>
      </c>
      <c r="R14" s="9645">
        <v>0</v>
      </c>
      <c r="S14" s="9645">
        <v>0</v>
      </c>
      <c r="T14" s="9645">
        <v>0</v>
      </c>
      <c r="U14" s="9645">
        <v>0</v>
      </c>
      <c r="V14" s="9645">
        <v>0</v>
      </c>
      <c r="W14" s="9645">
        <v>0</v>
      </c>
      <c r="X14" s="9645">
        <v>0</v>
      </c>
      <c r="Y14" s="9645">
        <v>0</v>
      </c>
      <c r="Z14" s="9645">
        <v>0</v>
      </c>
      <c r="AA14" s="9645">
        <v>0</v>
      </c>
      <c r="AB14" s="9650">
        <f t="shared" si="11"/>
      </c>
      <c r="AC14" s="9660">
        <f t="shared" si="17"/>
      </c>
      <c r="AD14" s="9652">
        <f t="shared" si="3"/>
      </c>
      <c r="AE14" s="9661">
        <f t="shared" si="13"/>
      </c>
      <c r="AF14" s="9654">
        <f>VLOOKUP(C14,'Data Products'!$A:$J,10,0)</f>
      </c>
      <c r="AG14" s="9655">
        <f t="shared" si="19"/>
      </c>
      <c r="AH14" s="9656">
        <f t="shared" si="5"/>
      </c>
      <c r="AI14" s="9666"/>
      <c r="AJ14" s="9657"/>
      <c r="AK14" s="9658"/>
      <c r="AL14" s="9667"/>
      <c r="AM14" s="9658"/>
      <c r="AN14" s="9658"/>
    </row>
    <row customHeight="true" hidden="true" ht="18" r="15">
      <c r="A15" s="9644">
        <v>13</v>
      </c>
      <c r="B15" s="9644" t="s">
        <v>12102</v>
      </c>
      <c r="C15" s="9644" t="s">
        <v>12116</v>
      </c>
      <c r="D15" s="9645">
        <v>0</v>
      </c>
      <c r="E15" s="9645">
        <v>0</v>
      </c>
      <c r="F15" s="9645"/>
      <c r="G15" s="9662">
        <f>VLOOKUP(C15,'Data Products'!$A:$B,2,0)</f>
      </c>
      <c r="H15" s="9663">
        <f t="shared" si="0"/>
      </c>
      <c r="I15" s="9648">
        <v>45648</v>
      </c>
      <c r="J15" s="9649">
        <f t="shared" si="9"/>
      </c>
      <c r="K15" s="9645">
        <v>0</v>
      </c>
      <c r="L15" s="9645">
        <v>0</v>
      </c>
      <c r="M15" s="9659">
        <v>0</v>
      </c>
      <c r="N15" s="9659">
        <v>0</v>
      </c>
      <c r="O15" s="9644" t="s">
        <v>12112</v>
      </c>
      <c r="P15" s="9645">
        <v>0</v>
      </c>
      <c r="Q15" s="9645">
        <v>0</v>
      </c>
      <c r="R15" s="9645">
        <v>0</v>
      </c>
      <c r="S15" s="9645">
        <v>0</v>
      </c>
      <c r="T15" s="9645">
        <v>0</v>
      </c>
      <c r="U15" s="9645">
        <v>0</v>
      </c>
      <c r="V15" s="9645">
        <v>0</v>
      </c>
      <c r="W15" s="9645">
        <v>0</v>
      </c>
      <c r="X15" s="9645">
        <v>0</v>
      </c>
      <c r="Y15" s="9645">
        <v>0</v>
      </c>
      <c r="Z15" s="9645">
        <v>0</v>
      </c>
      <c r="AA15" s="9645">
        <v>0</v>
      </c>
      <c r="AB15" s="9650">
        <f t="shared" si="11"/>
      </c>
      <c r="AC15" s="9660">
        <f t="shared" si="17"/>
      </c>
      <c r="AD15" s="9652">
        <f t="shared" si="3"/>
      </c>
      <c r="AE15" s="9661">
        <f t="shared" si="13"/>
      </c>
      <c r="AF15" s="9654">
        <f>VLOOKUP(C15,'Data Products'!$A:$J,10,0)</f>
      </c>
      <c r="AG15" s="9655">
        <f t="shared" si="19"/>
      </c>
      <c r="AH15" s="9656">
        <f t="shared" si="5"/>
      </c>
      <c r="AI15" s="9666"/>
      <c r="AJ15" s="9657"/>
      <c r="AK15" s="9658"/>
      <c r="AL15" s="9667"/>
      <c r="AM15" s="9658"/>
      <c r="AN15" s="9658"/>
    </row>
    <row customHeight="true" hidden="true" ht="18" r="16">
      <c r="A16" s="9644">
        <v>14</v>
      </c>
      <c r="B16" s="9644" t="s">
        <v>12102</v>
      </c>
      <c r="C16" s="9644" t="s">
        <v>12117</v>
      </c>
      <c r="D16" s="9645">
        <v>0</v>
      </c>
      <c r="E16" s="9645">
        <v>0</v>
      </c>
      <c r="F16" s="9645"/>
      <c r="G16" s="9662">
        <f>VLOOKUP(C16,'Data Products'!$A:$B,2,0)</f>
      </c>
      <c r="H16" s="9663">
        <f t="shared" si="0"/>
      </c>
      <c r="I16" s="9648">
        <v>45504</v>
      </c>
      <c r="J16" s="9649">
        <f t="shared" si="9"/>
      </c>
      <c r="K16" s="9645">
        <v>0</v>
      </c>
      <c r="L16" s="9645">
        <v>0</v>
      </c>
      <c r="M16" s="9645">
        <v>0</v>
      </c>
      <c r="N16" s="9645">
        <v>0</v>
      </c>
      <c r="O16" s="9644" t="s">
        <v>12112</v>
      </c>
      <c r="P16" s="9645">
        <v>0</v>
      </c>
      <c r="Q16" s="9645">
        <v>0</v>
      </c>
      <c r="R16" s="9645">
        <v>0</v>
      </c>
      <c r="S16" s="9645">
        <v>0</v>
      </c>
      <c r="T16" s="9645">
        <v>0</v>
      </c>
      <c r="U16" s="9645">
        <v>0</v>
      </c>
      <c r="V16" s="9645">
        <v>0</v>
      </c>
      <c r="W16" s="9645">
        <v>0</v>
      </c>
      <c r="X16" s="9645">
        <v>0</v>
      </c>
      <c r="Y16" s="9645">
        <v>0</v>
      </c>
      <c r="Z16" s="9645">
        <v>0</v>
      </c>
      <c r="AA16" s="9645">
        <v>0</v>
      </c>
      <c r="AB16" s="9650">
        <f t="shared" si="11"/>
      </c>
      <c r="AC16" s="9660">
        <f t="shared" si="17"/>
      </c>
      <c r="AD16" s="9652">
        <f t="shared" si="3"/>
      </c>
      <c r="AE16" s="9661">
        <f t="shared" si="13"/>
      </c>
      <c r="AF16" s="9654">
        <f>VLOOKUP(C16,'Data Products'!$A:$J,10,0)</f>
      </c>
      <c r="AG16" s="9655">
        <f t="shared" si="19"/>
      </c>
      <c r="AH16" s="9656">
        <f t="shared" si="5"/>
      </c>
      <c r="AI16" s="9666"/>
      <c r="AJ16" s="9657"/>
      <c r="AK16" s="9658"/>
      <c r="AL16" s="9657"/>
      <c r="AM16" s="9658"/>
      <c r="AN16" s="9658"/>
    </row>
    <row customHeight="true" hidden="true" ht="18" r="17">
      <c r="A17" s="9644">
        <v>15</v>
      </c>
      <c r="B17" s="9644" t="s">
        <v>12102</v>
      </c>
      <c r="C17" s="9644" t="s">
        <v>12118</v>
      </c>
      <c r="D17" s="9645">
        <v>0</v>
      </c>
      <c r="E17" s="9645">
        <v>0</v>
      </c>
      <c r="F17" s="9645"/>
      <c r="G17" s="9646">
        <f>VLOOKUP(C17,'Data Products'!$A:$B,2,0)</f>
      </c>
      <c r="H17" s="9647">
        <f t="shared" si="0"/>
      </c>
      <c r="I17" s="9648">
        <v>45653</v>
      </c>
      <c r="J17" s="9649">
        <f t="shared" si="9"/>
      </c>
      <c r="K17" s="9645">
        <v>0</v>
      </c>
      <c r="L17" s="9645">
        <v>0</v>
      </c>
      <c r="M17" s="9645">
        <v>1000</v>
      </c>
      <c r="N17" s="9645">
        <v>1500</v>
      </c>
      <c r="O17" s="9644" t="s">
        <v>12112</v>
      </c>
      <c r="P17" s="9645">
        <v>0</v>
      </c>
      <c r="Q17" s="9645">
        <v>0</v>
      </c>
      <c r="R17" s="9645">
        <v>0</v>
      </c>
      <c r="S17" s="9645">
        <v>0</v>
      </c>
      <c r="T17" s="9645">
        <v>0</v>
      </c>
      <c r="U17" s="9645">
        <v>0</v>
      </c>
      <c r="V17" s="9645">
        <v>0</v>
      </c>
      <c r="W17" s="9645">
        <v>0</v>
      </c>
      <c r="X17" s="9645">
        <v>0</v>
      </c>
      <c r="Y17" s="9645">
        <v>0</v>
      </c>
      <c r="Z17" s="9645">
        <v>0</v>
      </c>
      <c r="AA17" s="9645">
        <v>0</v>
      </c>
      <c r="AB17" s="9650">
        <f t="shared" si="11"/>
      </c>
      <c r="AC17" s="9660">
        <f t="shared" si="17"/>
      </c>
      <c r="AD17" s="9652">
        <f t="shared" si="3"/>
      </c>
      <c r="AE17" s="9661">
        <f t="shared" si="13"/>
      </c>
      <c r="AF17" s="9654">
        <f>VLOOKUP(C17,'Data Products'!$A:$J,10,0)</f>
      </c>
      <c r="AG17" s="9655">
        <f t="shared" si="19"/>
      </c>
      <c r="AH17" s="9656">
        <f t="shared" si="5"/>
      </c>
      <c r="AI17" s="9666"/>
      <c r="AJ17" s="9658"/>
      <c r="AK17" s="9658"/>
      <c r="AL17" s="9657"/>
      <c r="AM17" s="9658"/>
      <c r="AN17" s="9658"/>
    </row>
    <row r="18">
      <c r="A18" s="9644">
        <v>16</v>
      </c>
      <c r="B18" s="9644" t="s">
        <v>12099</v>
      </c>
      <c r="C18" s="9644" t="s">
        <v>12119</v>
      </c>
      <c r="D18" s="9645">
        <v>2743</v>
      </c>
      <c r="E18" s="9645">
        <v>2743</v>
      </c>
      <c r="F18" s="9645"/>
      <c r="G18" s="9646">
        <f>VLOOKUP(C18,'Data Products'!$A:$B,2,0)</f>
      </c>
      <c r="H18" s="9647">
        <f t="shared" si="0"/>
      </c>
      <c r="I18" s="9648">
        <v>45737</v>
      </c>
      <c r="J18" s="9649">
        <f t="shared" si="9"/>
      </c>
      <c r="K18" s="9645">
        <v>4</v>
      </c>
      <c r="L18" s="9645">
        <v>4</v>
      </c>
      <c r="M18" s="9645">
        <v>0</v>
      </c>
      <c r="N18" s="9645">
        <v>0</v>
      </c>
      <c r="O18" s="9644" t="s">
        <v>12112</v>
      </c>
      <c r="P18" s="9645">
        <v>1400</v>
      </c>
      <c r="Q18" s="9645">
        <v>1400</v>
      </c>
      <c r="R18" s="9645">
        <v>219</v>
      </c>
      <c r="S18" s="9645">
        <v>219</v>
      </c>
      <c r="T18" s="9645">
        <v>1114</v>
      </c>
      <c r="U18" s="9645">
        <v>1114</v>
      </c>
      <c r="V18" s="9645">
        <v>0</v>
      </c>
      <c r="W18" s="9645">
        <v>0</v>
      </c>
      <c r="X18" s="9645">
        <v>10</v>
      </c>
      <c r="Y18" s="9645">
        <v>10</v>
      </c>
      <c r="Z18" s="9645">
        <v>0</v>
      </c>
      <c r="AA18" s="9645">
        <v>0</v>
      </c>
      <c r="AB18" s="9650">
        <f t="shared" si="11"/>
      </c>
      <c r="AC18" s="9651">
        <f t="shared" si="17"/>
      </c>
      <c r="AD18" s="9652">
        <f t="shared" si="3"/>
      </c>
      <c r="AE18" s="9653">
        <f t="shared" si="13"/>
      </c>
      <c r="AF18" s="9654">
        <f>VLOOKUP(C18,'Data Products'!$A:$J,10,0)</f>
      </c>
      <c r="AG18" s="9655">
        <f t="shared" si="19"/>
      </c>
      <c r="AH18" s="9656">
        <f t="shared" si="5"/>
      </c>
      <c r="AI18" s="9666" t="s">
        <v>12114</v>
      </c>
      <c r="AJ18" s="9658"/>
      <c r="AK18" s="9658"/>
      <c r="AL18" s="9657"/>
      <c r="AM18" s="9658"/>
      <c r="AN18" s="9658"/>
    </row>
    <row r="19">
      <c r="A19" s="9644">
        <v>17</v>
      </c>
      <c r="B19" s="9644" t="s">
        <v>12099</v>
      </c>
      <c r="C19" s="9644" t="s">
        <v>12120</v>
      </c>
      <c r="D19" s="9645">
        <v>1229</v>
      </c>
      <c r="E19" s="9645">
        <v>1229</v>
      </c>
      <c r="F19" s="9645"/>
      <c r="G19" s="9646">
        <f>VLOOKUP(C19,'Data Products'!$A:$B,2,0)</f>
      </c>
      <c r="H19" s="9647">
        <f t="shared" si="0"/>
      </c>
      <c r="I19" s="9648">
        <v>45653</v>
      </c>
      <c r="J19" s="9649">
        <f t="shared" si="9"/>
      </c>
      <c r="K19" s="9645">
        <v>510</v>
      </c>
      <c r="L19" s="9645">
        <v>519</v>
      </c>
      <c r="M19" s="9645">
        <v>0</v>
      </c>
      <c r="N19" s="9645">
        <v>0</v>
      </c>
      <c r="O19" s="9644" t="s">
        <v>12112</v>
      </c>
      <c r="P19" s="9645">
        <v>250</v>
      </c>
      <c r="Q19" s="9645">
        <v>250</v>
      </c>
      <c r="R19" s="9645">
        <v>107</v>
      </c>
      <c r="S19" s="9645">
        <v>107</v>
      </c>
      <c r="T19" s="9645">
        <v>854</v>
      </c>
      <c r="U19" s="9645">
        <v>854</v>
      </c>
      <c r="V19" s="9645">
        <v>0</v>
      </c>
      <c r="W19" s="9645">
        <v>0</v>
      </c>
      <c r="X19" s="9645">
        <v>18</v>
      </c>
      <c r="Y19" s="9645">
        <v>18</v>
      </c>
      <c r="Z19" s="9645">
        <v>0</v>
      </c>
      <c r="AA19" s="9645">
        <v>0</v>
      </c>
      <c r="AB19" s="9650">
        <f t="shared" si="11"/>
      </c>
      <c r="AC19" s="9651">
        <f t="shared" si="17"/>
      </c>
      <c r="AD19" s="9652">
        <f t="shared" si="3"/>
      </c>
      <c r="AE19" s="9653">
        <f t="shared" si="13"/>
      </c>
      <c r="AF19" s="9654">
        <f>VLOOKUP(C19,'Data Products'!$A:$J,10,0)</f>
      </c>
      <c r="AG19" s="9655">
        <f t="shared" si="19"/>
      </c>
      <c r="AH19" s="9656">
        <f t="shared" si="5"/>
      </c>
      <c r="AI19" s="9666"/>
      <c r="AJ19" s="9658"/>
      <c r="AK19" s="9658"/>
      <c r="AL19" s="9657"/>
      <c r="AM19" s="9658"/>
      <c r="AN19" s="9658"/>
    </row>
    <row r="20">
      <c r="A20" s="9644">
        <v>18</v>
      </c>
      <c r="B20" s="9644" t="s">
        <v>12121</v>
      </c>
      <c r="C20" s="9644" t="s">
        <v>12122</v>
      </c>
      <c r="D20" s="9645">
        <v>16</v>
      </c>
      <c r="E20" s="9645">
        <v>16</v>
      </c>
      <c r="F20" s="9645"/>
      <c r="G20" s="9646">
        <f>VLOOKUP(C20,'Data Products'!$A:$B,2,0)</f>
      </c>
      <c r="H20" s="9647">
        <f t="shared" si="0"/>
      </c>
      <c r="I20" s="9648">
        <v>45653</v>
      </c>
      <c r="J20" s="9649">
        <f t="shared" si="9"/>
      </c>
      <c r="K20" s="9645">
        <v>1</v>
      </c>
      <c r="L20" s="9645">
        <v>4</v>
      </c>
      <c r="M20" s="9645">
        <v>0</v>
      </c>
      <c r="N20" s="9645">
        <v>0</v>
      </c>
      <c r="O20" s="9644" t="s">
        <v>12112</v>
      </c>
      <c r="P20" s="9645">
        <v>0</v>
      </c>
      <c r="Q20" s="9645">
        <v>0</v>
      </c>
      <c r="R20" s="9645">
        <v>7</v>
      </c>
      <c r="S20" s="9645">
        <v>7</v>
      </c>
      <c r="T20" s="9645">
        <v>3</v>
      </c>
      <c r="U20" s="9645">
        <v>3</v>
      </c>
      <c r="V20" s="9645">
        <v>0</v>
      </c>
      <c r="W20" s="9645">
        <v>0</v>
      </c>
      <c r="X20" s="9645">
        <v>6</v>
      </c>
      <c r="Y20" s="9645">
        <v>6</v>
      </c>
      <c r="Z20" s="9645">
        <v>0</v>
      </c>
      <c r="AA20" s="9645">
        <v>0</v>
      </c>
      <c r="AB20" s="9650">
        <f t="shared" si="11"/>
      </c>
      <c r="AC20" s="9664">
        <f t="shared" si="17"/>
      </c>
      <c r="AD20" s="9652">
        <f t="shared" si="3"/>
      </c>
      <c r="AE20" s="9665">
        <f t="shared" si="13"/>
      </c>
      <c r="AF20" s="9654">
        <f>VLOOKUP(C20,'Data Products'!$A:$J,10,0)</f>
      </c>
      <c r="AG20" s="9655">
        <f t="shared" si="19"/>
      </c>
      <c r="AH20" s="9656">
        <f t="shared" si="5"/>
      </c>
      <c r="AI20" s="9666" t="s">
        <v>12123</v>
      </c>
      <c r="AJ20" s="9658"/>
      <c r="AK20" s="9658"/>
      <c r="AL20" s="9657"/>
      <c r="AM20" s="9658"/>
      <c r="AN20" s="9658"/>
    </row>
    <row r="21">
      <c r="A21" s="9644">
        <v>19</v>
      </c>
      <c r="B21" s="9644" t="s">
        <v>12121</v>
      </c>
      <c r="C21" s="9644" t="s">
        <v>12124</v>
      </c>
      <c r="D21" s="9645">
        <v>7</v>
      </c>
      <c r="E21" s="9645">
        <v>7</v>
      </c>
      <c r="F21" s="9645"/>
      <c r="G21" s="9646">
        <f>VLOOKUP(C21,'Data Products'!$A:$B,2,0)</f>
      </c>
      <c r="H21" s="9647">
        <f t="shared" si="0"/>
      </c>
      <c r="I21" s="9648">
        <v>45847</v>
      </c>
      <c r="J21" s="9649">
        <f t="shared" si="9"/>
      </c>
      <c r="K21" s="9645">
        <v>0</v>
      </c>
      <c r="L21" s="9645">
        <v>0</v>
      </c>
      <c r="M21" s="9645">
        <v>0</v>
      </c>
      <c r="N21" s="9645">
        <v>0</v>
      </c>
      <c r="O21" s="9644" t="s">
        <v>12112</v>
      </c>
      <c r="P21" s="9645">
        <v>0</v>
      </c>
      <c r="Q21" s="9645">
        <v>0</v>
      </c>
      <c r="R21" s="9645">
        <v>0</v>
      </c>
      <c r="S21" s="9645">
        <v>0</v>
      </c>
      <c r="T21" s="9645">
        <v>0</v>
      </c>
      <c r="U21" s="9645">
        <v>0</v>
      </c>
      <c r="V21" s="9645">
        <v>0</v>
      </c>
      <c r="W21" s="9645">
        <v>0</v>
      </c>
      <c r="X21" s="9645">
        <v>7</v>
      </c>
      <c r="Y21" s="9645">
        <v>7</v>
      </c>
      <c r="Z21" s="9645">
        <v>0</v>
      </c>
      <c r="AA21" s="9645">
        <v>0</v>
      </c>
      <c r="AB21" s="9650">
        <f t="shared" si="11"/>
      </c>
      <c r="AC21" s="9660">
        <f t="shared" si="17"/>
      </c>
      <c r="AD21" s="9652">
        <f t="shared" si="3"/>
      </c>
      <c r="AE21" s="9661">
        <f t="shared" si="13"/>
      </c>
      <c r="AF21" s="9654">
        <f>VLOOKUP(C21,'Data Products'!$A:$J,10,0)</f>
      </c>
      <c r="AG21" s="9655">
        <f t="shared" si="19"/>
      </c>
      <c r="AH21" s="9656">
        <f t="shared" si="5"/>
      </c>
      <c r="AI21" s="9666" t="s">
        <v>12123</v>
      </c>
      <c r="AJ21" s="9658"/>
      <c r="AK21" s="9658"/>
      <c r="AL21" s="9657"/>
      <c r="AM21" s="9658"/>
      <c r="AN21" s="9658"/>
    </row>
    <row r="22">
      <c r="A22" s="9644">
        <v>20</v>
      </c>
      <c r="B22" s="9644" t="s">
        <v>12099</v>
      </c>
      <c r="C22" s="9644" t="s">
        <v>12125</v>
      </c>
      <c r="D22" s="9645">
        <v>372</v>
      </c>
      <c r="E22" s="9645">
        <v>372</v>
      </c>
      <c r="F22" s="9645"/>
      <c r="G22" s="9646">
        <f>VLOOKUP(C22,'Data Products'!$A:$B,2,0)</f>
      </c>
      <c r="H22" s="9647">
        <f t="shared" si="0"/>
      </c>
      <c r="I22" s="9648">
        <v>45847</v>
      </c>
      <c r="J22" s="9649">
        <f t="shared" si="9"/>
      </c>
      <c r="K22" s="9645">
        <v>62</v>
      </c>
      <c r="L22" s="9645">
        <v>67</v>
      </c>
      <c r="M22" s="9645">
        <v>0</v>
      </c>
      <c r="N22" s="9645">
        <v>0</v>
      </c>
      <c r="O22" s="9644" t="s">
        <v>12112</v>
      </c>
      <c r="P22" s="9645">
        <v>0</v>
      </c>
      <c r="Q22" s="9645">
        <v>0</v>
      </c>
      <c r="R22" s="9645">
        <v>143</v>
      </c>
      <c r="S22" s="9645">
        <v>143</v>
      </c>
      <c r="T22" s="9645">
        <v>224</v>
      </c>
      <c r="U22" s="9645">
        <v>224</v>
      </c>
      <c r="V22" s="9645">
        <v>0</v>
      </c>
      <c r="W22" s="9645">
        <v>0</v>
      </c>
      <c r="X22" s="9645">
        <v>5</v>
      </c>
      <c r="Y22" s="9645">
        <v>5</v>
      </c>
      <c r="Z22" s="9645">
        <v>0</v>
      </c>
      <c r="AA22" s="9645">
        <v>0</v>
      </c>
      <c r="AB22" s="9650">
        <f t="shared" si="11"/>
      </c>
      <c r="AC22" s="9651">
        <f t="shared" si="17"/>
      </c>
      <c r="AD22" s="9652">
        <f t="shared" si="3"/>
      </c>
      <c r="AE22" s="9653">
        <f t="shared" si="13"/>
      </c>
      <c r="AF22" s="9654">
        <f>VLOOKUP(C22,'Data Products'!$A:$J,10,0)</f>
      </c>
      <c r="AG22" s="9655">
        <f t="shared" si="19"/>
      </c>
      <c r="AH22" s="9656">
        <f t="shared" si="5"/>
      </c>
      <c r="AI22" s="9666"/>
      <c r="AJ22" s="9658"/>
      <c r="AK22" s="9658"/>
      <c r="AL22" s="9657"/>
      <c r="AM22" s="9658"/>
      <c r="AN22" s="9658"/>
    </row>
    <row customHeight="true" hidden="true" ht="18" r="23">
      <c r="A23" s="9644">
        <v>21</v>
      </c>
      <c r="B23" s="9644" t="s">
        <v>12102</v>
      </c>
      <c r="C23" s="9644" t="s">
        <v>12126</v>
      </c>
      <c r="D23" s="9645">
        <v>0</v>
      </c>
      <c r="E23" s="9645">
        <v>0</v>
      </c>
      <c r="F23" s="9645"/>
      <c r="G23" s="9662">
        <f>VLOOKUP(C23,'Data Products'!$A:$B,2,0)</f>
      </c>
      <c r="H23" s="9663">
        <f t="shared" si="0"/>
      </c>
      <c r="I23" s="9648">
        <v>45415</v>
      </c>
      <c r="J23" s="9649">
        <f t="shared" si="9"/>
      </c>
      <c r="K23" s="9645">
        <v>0</v>
      </c>
      <c r="L23" s="9645">
        <v>0</v>
      </c>
      <c r="M23" s="9645">
        <v>0</v>
      </c>
      <c r="N23" s="9645">
        <v>0</v>
      </c>
      <c r="O23" s="9644" t="s">
        <v>12112</v>
      </c>
      <c r="P23" s="9645">
        <v>0</v>
      </c>
      <c r="Q23" s="9645">
        <v>0</v>
      </c>
      <c r="R23" s="9645">
        <v>0</v>
      </c>
      <c r="S23" s="9645">
        <v>0</v>
      </c>
      <c r="T23" s="9645">
        <v>0</v>
      </c>
      <c r="U23" s="9645">
        <v>0</v>
      </c>
      <c r="V23" s="9645">
        <v>0</v>
      </c>
      <c r="W23" s="9645">
        <v>0</v>
      </c>
      <c r="X23" s="9645">
        <v>0</v>
      </c>
      <c r="Y23" s="9645">
        <v>0</v>
      </c>
      <c r="Z23" s="9645">
        <v>0</v>
      </c>
      <c r="AA23" s="9645">
        <v>0</v>
      </c>
      <c r="AB23" s="9650">
        <f t="shared" si="11"/>
      </c>
      <c r="AC23" s="9664">
        <f t="shared" si="17"/>
      </c>
      <c r="AD23" s="9652">
        <f t="shared" si="3"/>
      </c>
      <c r="AE23" s="9665">
        <f t="shared" si="13"/>
      </c>
      <c r="AF23" s="9654">
        <f>VLOOKUP(C23,'Data Products'!$A:$J,10,0)</f>
      </c>
      <c r="AG23" s="9655">
        <f t="shared" si="19"/>
      </c>
      <c r="AH23" s="9656">
        <f t="shared" si="5"/>
      </c>
      <c r="AI23" s="9657" t="s">
        <v>12127</v>
      </c>
      <c r="AJ23" s="9658"/>
      <c r="AK23" s="9658"/>
      <c r="AL23" s="9645"/>
      <c r="AM23" s="9658"/>
      <c r="AN23" s="9658"/>
    </row>
    <row customHeight="true" hidden="true" ht="18" r="24">
      <c r="A24" s="9644">
        <v>22</v>
      </c>
      <c r="B24" s="9644" t="s">
        <v>12128</v>
      </c>
      <c r="C24" s="9644" t="s">
        <v>12129</v>
      </c>
      <c r="D24" s="9645">
        <v>0</v>
      </c>
      <c r="E24" s="9645">
        <v>0</v>
      </c>
      <c r="F24" s="9645"/>
      <c r="G24" s="9662">
        <f>VLOOKUP(C24,'Data Products'!$A:$B,2,0)</f>
      </c>
      <c r="H24" s="9663">
        <f t="shared" si="0"/>
      </c>
      <c r="I24" s="9648">
        <v>45436</v>
      </c>
      <c r="J24" s="9649">
        <f t="shared" si="9"/>
      </c>
      <c r="K24" s="9645">
        <v>0</v>
      </c>
      <c r="L24" s="9645">
        <v>0</v>
      </c>
      <c r="M24" s="9645">
        <v>0</v>
      </c>
      <c r="N24" s="9645">
        <v>0</v>
      </c>
      <c r="O24" s="9644" t="s">
        <v>12112</v>
      </c>
      <c r="P24" s="9645">
        <v>0</v>
      </c>
      <c r="Q24" s="9645">
        <v>0</v>
      </c>
      <c r="R24" s="9645">
        <v>0</v>
      </c>
      <c r="S24" s="9645">
        <v>0</v>
      </c>
      <c r="T24" s="9645">
        <v>0</v>
      </c>
      <c r="U24" s="9645">
        <v>0</v>
      </c>
      <c r="V24" s="9645">
        <v>0</v>
      </c>
      <c r="W24" s="9645">
        <v>0</v>
      </c>
      <c r="X24" s="9645">
        <v>0</v>
      </c>
      <c r="Y24" s="9645">
        <v>0</v>
      </c>
      <c r="Z24" s="9645">
        <v>0</v>
      </c>
      <c r="AA24" s="9645">
        <v>0</v>
      </c>
      <c r="AB24" s="9650">
        <f t="shared" si="11"/>
      </c>
      <c r="AC24" s="9660">
        <f t="shared" si="17"/>
      </c>
      <c r="AD24" s="9652">
        <f t="shared" si="3"/>
      </c>
      <c r="AE24" s="9661">
        <f t="shared" si="13"/>
      </c>
      <c r="AF24" s="9654">
        <f>VLOOKUP(C24,'Data Products'!$A:$J,10,0)</f>
      </c>
      <c r="AG24" s="9655">
        <f t="shared" si="19"/>
      </c>
      <c r="AH24" s="9656">
        <f t="shared" si="5"/>
      </c>
      <c r="AI24" s="9657"/>
      <c r="AJ24" s="9658"/>
      <c r="AK24" s="9658"/>
      <c r="AL24" s="9657"/>
      <c r="AM24" s="9658"/>
      <c r="AN24" s="9658"/>
    </row>
    <row customHeight="true" hidden="true" ht="18" r="25">
      <c r="A25" s="9644">
        <v>23</v>
      </c>
      <c r="B25" s="9644" t="s">
        <v>12102</v>
      </c>
      <c r="C25" s="9644" t="s">
        <v>12130</v>
      </c>
      <c r="D25" s="9645">
        <v>0</v>
      </c>
      <c r="E25" s="9645">
        <v>0</v>
      </c>
      <c r="F25" s="9645"/>
      <c r="G25" s="9662">
        <f>VLOOKUP(C25,'Data Products'!$A:$B,2,0)</f>
      </c>
      <c r="H25" s="9663">
        <f t="shared" si="0"/>
      </c>
      <c r="I25" s="9648">
        <v>45649</v>
      </c>
      <c r="J25" s="9649">
        <f t="shared" si="9"/>
      </c>
      <c r="K25" s="9645">
        <v>0</v>
      </c>
      <c r="L25" s="9645">
        <v>0</v>
      </c>
      <c r="M25" s="9645">
        <v>1000</v>
      </c>
      <c r="N25" s="9645">
        <v>2000</v>
      </c>
      <c r="O25" s="9644" t="s">
        <v>12131</v>
      </c>
      <c r="P25" s="9645">
        <v>0</v>
      </c>
      <c r="Q25" s="9645">
        <v>0</v>
      </c>
      <c r="R25" s="9659">
        <v>0</v>
      </c>
      <c r="S25" s="9645">
        <v>0</v>
      </c>
      <c r="T25" s="9645">
        <v>0</v>
      </c>
      <c r="U25" s="9645">
        <v>0</v>
      </c>
      <c r="V25" s="9645">
        <v>0</v>
      </c>
      <c r="W25" s="9645">
        <v>0</v>
      </c>
      <c r="X25" s="9645">
        <v>0</v>
      </c>
      <c r="Y25" s="9645">
        <v>0</v>
      </c>
      <c r="Z25" s="9645">
        <v>0</v>
      </c>
      <c r="AA25" s="9645">
        <v>0</v>
      </c>
      <c r="AB25" s="9650">
        <f t="shared" si="11"/>
      </c>
      <c r="AC25" s="9660">
        <f t="shared" si="17"/>
      </c>
      <c r="AD25" s="9652">
        <f t="shared" si="3"/>
      </c>
      <c r="AE25" s="9661">
        <f t="shared" si="13"/>
      </c>
      <c r="AF25" s="9654">
        <f>VLOOKUP(C25,'Data Products'!$A:$J,10,0)</f>
      </c>
      <c r="AG25" s="9655">
        <f t="shared" si="19"/>
      </c>
      <c r="AH25" s="9656">
        <f t="shared" si="5"/>
      </c>
      <c r="AI25" s="9657"/>
      <c r="AJ25" s="9658"/>
      <c r="AK25" s="9658"/>
      <c r="AL25" s="9657"/>
      <c r="AM25" s="9658"/>
      <c r="AN25" s="9658"/>
    </row>
    <row customHeight="true" hidden="true" ht="18" r="26">
      <c r="A26" s="9644">
        <v>24</v>
      </c>
      <c r="B26" s="9644" t="s">
        <v>12102</v>
      </c>
      <c r="C26" s="9644" t="s">
        <v>12132</v>
      </c>
      <c r="D26" s="9645">
        <v>0</v>
      </c>
      <c r="E26" s="9645">
        <v>0</v>
      </c>
      <c r="F26" s="9645"/>
      <c r="G26" s="9662">
        <f>VLOOKUP(C26,'Data Products'!$A:$B,2,0)</f>
      </c>
      <c r="H26" s="9663">
        <f t="shared" si="0"/>
      </c>
      <c r="I26" s="9648">
        <v>45415</v>
      </c>
      <c r="J26" s="9649">
        <f t="shared" si="9"/>
      </c>
      <c r="K26" s="9645">
        <v>0</v>
      </c>
      <c r="L26" s="9645">
        <v>0</v>
      </c>
      <c r="M26" s="9645">
        <v>0</v>
      </c>
      <c r="N26" s="9645">
        <v>0</v>
      </c>
      <c r="O26" s="9644" t="s">
        <v>12131</v>
      </c>
      <c r="P26" s="9645">
        <v>0</v>
      </c>
      <c r="Q26" s="9645">
        <v>0</v>
      </c>
      <c r="R26" s="9645">
        <v>0</v>
      </c>
      <c r="S26" s="9645">
        <v>0</v>
      </c>
      <c r="T26" s="9645">
        <v>0</v>
      </c>
      <c r="U26" s="9645">
        <v>0</v>
      </c>
      <c r="V26" s="9645">
        <v>0</v>
      </c>
      <c r="W26" s="9645">
        <v>0</v>
      </c>
      <c r="X26" s="9645">
        <v>0</v>
      </c>
      <c r="Y26" s="9645">
        <v>0</v>
      </c>
      <c r="Z26" s="9645">
        <v>0</v>
      </c>
      <c r="AA26" s="9645">
        <v>0</v>
      </c>
      <c r="AB26" s="9650">
        <f t="shared" si="11"/>
      </c>
      <c r="AC26" s="9660">
        <f t="shared" si="17"/>
      </c>
      <c r="AD26" s="9652">
        <f t="shared" si="3"/>
      </c>
      <c r="AE26" s="9661">
        <f t="shared" si="13"/>
      </c>
      <c r="AF26" s="9654">
        <f>VLOOKUP(C26,'Data Products'!$A:$J,10,0)</f>
      </c>
      <c r="AG26" s="9655">
        <f t="shared" si="19"/>
      </c>
      <c r="AH26" s="9656">
        <f t="shared" si="5"/>
      </c>
      <c r="AI26" s="9657"/>
      <c r="AJ26" s="9657"/>
      <c r="AK26" s="9658"/>
      <c r="AL26" s="9657"/>
      <c r="AM26" s="9658"/>
      <c r="AN26" s="9658"/>
    </row>
    <row r="27">
      <c r="A27" s="9644">
        <v>25</v>
      </c>
      <c r="B27" s="9644" t="s">
        <v>12099</v>
      </c>
      <c r="C27" s="9644" t="s">
        <v>12133</v>
      </c>
      <c r="D27" s="9645">
        <v>2997</v>
      </c>
      <c r="E27" s="9645">
        <v>2978</v>
      </c>
      <c r="F27" s="9645"/>
      <c r="G27" s="9646">
        <f>VLOOKUP(C27,'Data Products'!$A:$B,2,0)</f>
      </c>
      <c r="H27" s="9647">
        <f t="shared" si="0"/>
      </c>
      <c r="I27" s="9648">
        <v>45454</v>
      </c>
      <c r="J27" s="9649">
        <f t="shared" si="9"/>
      </c>
      <c r="K27" s="9645">
        <v>161</v>
      </c>
      <c r="L27" s="9645">
        <v>454</v>
      </c>
      <c r="M27" s="9645">
        <v>0</v>
      </c>
      <c r="N27" s="9645">
        <v>0</v>
      </c>
      <c r="O27" s="9644" t="s">
        <v>12131</v>
      </c>
      <c r="P27" s="9645">
        <v>0</v>
      </c>
      <c r="Q27" s="9645">
        <v>0</v>
      </c>
      <c r="R27" s="9645">
        <v>1580</v>
      </c>
      <c r="S27" s="9645">
        <v>1561</v>
      </c>
      <c r="T27" s="9645">
        <v>1367</v>
      </c>
      <c r="U27" s="9645">
        <v>1367</v>
      </c>
      <c r="V27" s="9645">
        <v>0</v>
      </c>
      <c r="W27" s="9645">
        <v>0</v>
      </c>
      <c r="X27" s="9645">
        <v>50</v>
      </c>
      <c r="Y27" s="9645">
        <v>50</v>
      </c>
      <c r="Z27" s="9645">
        <v>0</v>
      </c>
      <c r="AA27" s="9645">
        <v>0</v>
      </c>
      <c r="AB27" s="9650">
        <f t="shared" si="11"/>
      </c>
      <c r="AC27" s="9664">
        <f t="shared" si="17"/>
      </c>
      <c r="AD27" s="9652">
        <f t="shared" si="3"/>
      </c>
      <c r="AE27" s="9665">
        <f t="shared" si="13"/>
      </c>
      <c r="AF27" s="9654">
        <f>VLOOKUP(C27,'Data Products'!$A:$J,10,0)</f>
      </c>
      <c r="AG27" s="9655">
        <f t="shared" si="19"/>
      </c>
      <c r="AH27" s="9656">
        <f t="shared" si="5"/>
      </c>
      <c r="AI27" s="9666"/>
      <c r="AJ27" s="9657"/>
      <c r="AK27" s="9658"/>
      <c r="AL27" s="9657"/>
      <c r="AM27" s="9658"/>
      <c r="AN27" s="9658"/>
    </row>
    <row r="28">
      <c r="A28" s="9644">
        <v>26</v>
      </c>
      <c r="B28" s="9644" t="s">
        <v>12099</v>
      </c>
      <c r="C28" s="9644" t="s">
        <v>12134</v>
      </c>
      <c r="D28" s="9645">
        <v>3828</v>
      </c>
      <c r="E28" s="9645">
        <v>3813</v>
      </c>
      <c r="F28" s="9645"/>
      <c r="G28" s="9646">
        <f>VLOOKUP(C28,'Data Products'!$A:$B,2,0)</f>
      </c>
      <c r="H28" s="9647">
        <f t="shared" si="0"/>
      </c>
      <c r="I28" s="9648">
        <v>45974</v>
      </c>
      <c r="J28" s="9649">
        <f t="shared" si="9"/>
      </c>
      <c r="K28" s="9645">
        <v>105</v>
      </c>
      <c r="L28" s="9645">
        <v>551</v>
      </c>
      <c r="M28" s="9645">
        <v>500</v>
      </c>
      <c r="N28" s="9645">
        <v>1000</v>
      </c>
      <c r="O28" s="9644" t="s">
        <v>12131</v>
      </c>
      <c r="P28" s="9645">
        <v>1600</v>
      </c>
      <c r="Q28" s="9645">
        <v>1600</v>
      </c>
      <c r="R28" s="9645">
        <v>320</v>
      </c>
      <c r="S28" s="9645">
        <v>311</v>
      </c>
      <c r="T28" s="9645">
        <v>1817</v>
      </c>
      <c r="U28" s="9645">
        <v>1816</v>
      </c>
      <c r="V28" s="9645">
        <v>13</v>
      </c>
      <c r="W28" s="9645">
        <v>8</v>
      </c>
      <c r="X28" s="9645">
        <v>78</v>
      </c>
      <c r="Y28" s="9645">
        <v>78</v>
      </c>
      <c r="Z28" s="9645">
        <v>0</v>
      </c>
      <c r="AA28" s="9645">
        <v>0</v>
      </c>
      <c r="AB28" s="9650">
        <f t="shared" si="11"/>
      </c>
      <c r="AC28" s="9651">
        <f t="shared" si="17"/>
      </c>
      <c r="AD28" s="9652">
        <f t="shared" si="3"/>
      </c>
      <c r="AE28" s="9653">
        <f t="shared" si="13"/>
      </c>
      <c r="AF28" s="9654">
        <f>VLOOKUP(C28,'Data Products'!$A:$J,10,0)</f>
      </c>
      <c r="AG28" s="9655">
        <f t="shared" si="19"/>
      </c>
      <c r="AH28" s="9656">
        <f t="shared" si="5"/>
      </c>
      <c r="AI28" s="9657"/>
      <c r="AJ28" s="9657"/>
      <c r="AK28" s="9658"/>
      <c r="AL28" s="9657"/>
      <c r="AM28" s="9658"/>
      <c r="AN28" s="9658"/>
    </row>
    <row r="29">
      <c r="A29" s="9644">
        <v>27</v>
      </c>
      <c r="B29" s="9644" t="s">
        <v>12094</v>
      </c>
      <c r="C29" s="9644" t="s">
        <v>12135</v>
      </c>
      <c r="D29" s="9645">
        <v>9</v>
      </c>
      <c r="E29" s="9645">
        <v>7</v>
      </c>
      <c r="F29" s="9645"/>
      <c r="G29" s="9646">
        <f>VLOOKUP(C29,'Data Products'!$A:$B,2,0)</f>
      </c>
      <c r="H29" s="9647">
        <f t="shared" si="0"/>
      </c>
      <c r="I29" s="9648">
        <v>45827</v>
      </c>
      <c r="J29" s="9649">
        <f t="shared" si="9"/>
      </c>
      <c r="K29" s="9645">
        <v>164</v>
      </c>
      <c r="L29" s="9645">
        <v>271</v>
      </c>
      <c r="M29" s="9645">
        <v>0</v>
      </c>
      <c r="N29" s="9645">
        <v>0</v>
      </c>
      <c r="O29" s="9644" t="s">
        <v>12131</v>
      </c>
      <c r="P29" s="9645">
        <v>0</v>
      </c>
      <c r="Q29" s="9645">
        <v>0</v>
      </c>
      <c r="R29" s="9645">
        <v>9</v>
      </c>
      <c r="S29" s="9645">
        <v>7</v>
      </c>
      <c r="T29" s="9645">
        <v>0</v>
      </c>
      <c r="U29" s="9645">
        <v>0</v>
      </c>
      <c r="V29" s="9645">
        <v>0</v>
      </c>
      <c r="W29" s="9645">
        <v>0</v>
      </c>
      <c r="X29" s="9645">
        <v>0</v>
      </c>
      <c r="Y29" s="9645">
        <v>0</v>
      </c>
      <c r="Z29" s="9645">
        <v>0</v>
      </c>
      <c r="AA29" s="9645">
        <v>0</v>
      </c>
      <c r="AB29" s="9650">
        <f t="shared" si="11"/>
      </c>
      <c r="AC29" s="9668">
        <f t="shared" si="17"/>
      </c>
      <c r="AD29" s="9652">
        <f t="shared" si="3"/>
      </c>
      <c r="AE29" s="9669">
        <f t="shared" si="13"/>
      </c>
      <c r="AF29" s="9654">
        <f>VLOOKUP(C29,'Data Products'!$A:$J,10,0)</f>
      </c>
      <c r="AG29" s="9655">
        <f t="shared" si="19"/>
      </c>
      <c r="AH29" s="9656">
        <f t="shared" si="5"/>
      </c>
      <c r="AI29" s="9657" t="s">
        <v>12136</v>
      </c>
      <c r="AJ29" s="9657"/>
      <c r="AK29" s="9658"/>
      <c r="AL29" s="9657"/>
      <c r="AM29" s="9658"/>
      <c r="AN29" s="9658"/>
    </row>
    <row r="30">
      <c r="A30" s="9644">
        <v>28</v>
      </c>
      <c r="B30" s="9644" t="s">
        <v>12099</v>
      </c>
      <c r="C30" s="9644" t="s">
        <v>12137</v>
      </c>
      <c r="D30" s="9645">
        <v>4567</v>
      </c>
      <c r="E30" s="9645">
        <v>4567</v>
      </c>
      <c r="F30" s="9645"/>
      <c r="G30" s="9646">
        <f>VLOOKUP(C30,'Data Products'!$A:$B,2,0)</f>
      </c>
      <c r="H30" s="9647">
        <f t="shared" si="0"/>
      </c>
      <c r="I30" s="9648">
        <v>45590</v>
      </c>
      <c r="J30" s="9649">
        <f t="shared" si="9"/>
      </c>
      <c r="K30" s="9645">
        <v>10</v>
      </c>
      <c r="L30" s="9645">
        <v>4328</v>
      </c>
      <c r="M30" s="9645">
        <v>0</v>
      </c>
      <c r="N30" s="9645">
        <v>0</v>
      </c>
      <c r="O30" s="9644" t="s">
        <v>12131</v>
      </c>
      <c r="P30" s="9645">
        <v>2500</v>
      </c>
      <c r="Q30" s="9645">
        <v>2500</v>
      </c>
      <c r="R30" s="9645">
        <v>874</v>
      </c>
      <c r="S30" s="9645">
        <v>874</v>
      </c>
      <c r="T30" s="9645">
        <v>1193</v>
      </c>
      <c r="U30" s="9645">
        <v>1193</v>
      </c>
      <c r="V30" s="9645">
        <v>0</v>
      </c>
      <c r="W30" s="9645">
        <v>0</v>
      </c>
      <c r="X30" s="9645">
        <v>0</v>
      </c>
      <c r="Y30" s="9645">
        <v>0</v>
      </c>
      <c r="Z30" s="9645">
        <v>0</v>
      </c>
      <c r="AA30" s="9645">
        <v>0</v>
      </c>
      <c r="AB30" s="9650">
        <f t="shared" si="11"/>
      </c>
      <c r="AC30" s="9660">
        <f t="shared" si="17"/>
      </c>
      <c r="AD30" s="9652">
        <f t="shared" si="3"/>
      </c>
      <c r="AE30" s="9661">
        <f t="shared" si="13"/>
      </c>
      <c r="AF30" s="9654">
        <f>VLOOKUP(C30,'Data Products'!$A:$J,10,0)</f>
      </c>
      <c r="AG30" s="9655">
        <f t="shared" si="19"/>
      </c>
      <c r="AH30" s="9656">
        <f t="shared" si="5"/>
      </c>
      <c r="AI30" s="9657"/>
      <c r="AJ30" s="9657"/>
      <c r="AK30" s="9658"/>
      <c r="AL30" s="9657"/>
      <c r="AM30" s="9658"/>
      <c r="AN30" s="9658"/>
    </row>
    <row customHeight="true" hidden="true" ht="18" r="31">
      <c r="A31" s="9644">
        <v>29</v>
      </c>
      <c r="B31" s="9644" t="s">
        <v>12102</v>
      </c>
      <c r="C31" s="9644" t="s">
        <v>12138</v>
      </c>
      <c r="D31" s="9645">
        <v>0</v>
      </c>
      <c r="E31" s="9645">
        <v>0</v>
      </c>
      <c r="F31" s="9645"/>
      <c r="G31" s="9662">
        <f>VLOOKUP(C31,'Data Products'!$A:$B,2,0)</f>
      </c>
      <c r="H31" s="9663">
        <f t="shared" si="0"/>
      </c>
      <c r="I31" s="9648">
        <v>45513</v>
      </c>
      <c r="J31" s="9649">
        <f t="shared" si="9"/>
      </c>
      <c r="K31" s="9645">
        <v>0</v>
      </c>
      <c r="L31" s="9645">
        <v>0</v>
      </c>
      <c r="M31" s="9645">
        <v>100</v>
      </c>
      <c r="N31" s="9645">
        <v>150</v>
      </c>
      <c r="O31" s="9644" t="s">
        <v>12139</v>
      </c>
      <c r="P31" s="9645">
        <v>0</v>
      </c>
      <c r="Q31" s="9645">
        <v>0</v>
      </c>
      <c r="R31" s="9645">
        <v>0</v>
      </c>
      <c r="S31" s="9645">
        <v>0</v>
      </c>
      <c r="T31" s="9645">
        <v>0</v>
      </c>
      <c r="U31" s="9645">
        <v>0</v>
      </c>
      <c r="V31" s="9645">
        <v>0</v>
      </c>
      <c r="W31" s="9645">
        <v>0</v>
      </c>
      <c r="X31" s="9645">
        <v>0</v>
      </c>
      <c r="Y31" s="9645">
        <v>0</v>
      </c>
      <c r="Z31" s="9645">
        <v>0</v>
      </c>
      <c r="AA31" s="9645">
        <v>0</v>
      </c>
      <c r="AB31" s="9650">
        <f t="shared" si="11"/>
      </c>
      <c r="AC31" s="9660">
        <f t="shared" si="17"/>
      </c>
      <c r="AD31" s="9652">
        <f t="shared" si="3"/>
      </c>
      <c r="AE31" s="9661">
        <f t="shared" si="13"/>
      </c>
      <c r="AF31" s="9654">
        <f>VLOOKUP(C31,'Data Products'!$A:$J,10,0)</f>
      </c>
      <c r="AG31" s="9655">
        <f t="shared" si="19"/>
      </c>
      <c r="AH31" s="9656">
        <f t="shared" si="5"/>
      </c>
      <c r="AI31" s="9666"/>
      <c r="AJ31" s="9657"/>
      <c r="AK31" s="9658"/>
      <c r="AL31" s="9657"/>
      <c r="AM31" s="9658"/>
      <c r="AN31" s="9658"/>
    </row>
    <row customHeight="true" hidden="true" ht="18" r="32">
      <c r="A32" s="9644">
        <v>30</v>
      </c>
      <c r="B32" s="9644" t="s">
        <v>12128</v>
      </c>
      <c r="C32" s="9644" t="s">
        <v>12140</v>
      </c>
      <c r="D32" s="9645">
        <v>0</v>
      </c>
      <c r="E32" s="9645">
        <v>0</v>
      </c>
      <c r="F32" s="9645"/>
      <c r="G32" s="9662">
        <f>VLOOKUP(C32,'Data Products'!$A:$B,2,0)</f>
      </c>
      <c r="H32" s="9663">
        <f t="shared" si="0"/>
      </c>
      <c r="I32" s="9648">
        <v>45513</v>
      </c>
      <c r="J32" s="9649">
        <f t="shared" si="9"/>
      </c>
      <c r="K32" s="9645">
        <v>0</v>
      </c>
      <c r="L32" s="9645">
        <v>0</v>
      </c>
      <c r="M32" s="9645">
        <v>0</v>
      </c>
      <c r="N32" s="9645">
        <v>0</v>
      </c>
      <c r="O32" s="9644" t="s">
        <v>12139</v>
      </c>
      <c r="P32" s="9645">
        <v>0</v>
      </c>
      <c r="Q32" s="9645">
        <v>0</v>
      </c>
      <c r="R32" s="9645">
        <v>0</v>
      </c>
      <c r="S32" s="9645">
        <v>0</v>
      </c>
      <c r="T32" s="9645">
        <v>0</v>
      </c>
      <c r="U32" s="9645">
        <v>0</v>
      </c>
      <c r="V32" s="9645">
        <v>0</v>
      </c>
      <c r="W32" s="9645">
        <v>0</v>
      </c>
      <c r="X32" s="9645">
        <v>0</v>
      </c>
      <c r="Y32" s="9645">
        <v>0</v>
      </c>
      <c r="Z32" s="9645">
        <v>0</v>
      </c>
      <c r="AA32" s="9645">
        <v>0</v>
      </c>
      <c r="AB32" s="9650">
        <f t="shared" si="11"/>
      </c>
      <c r="AC32" s="9660">
        <f t="shared" si="17"/>
      </c>
      <c r="AD32" s="9652">
        <f t="shared" si="3"/>
      </c>
      <c r="AE32" s="9661">
        <f t="shared" si="13"/>
      </c>
      <c r="AF32" s="9654">
        <f>VLOOKUP(C32,'Data Products'!$A:$J,10,0)</f>
      </c>
      <c r="AG32" s="9655">
        <f t="shared" si="19"/>
      </c>
      <c r="AH32" s="9656">
        <f t="shared" si="5"/>
      </c>
      <c r="AI32" s="9657"/>
      <c r="AJ32" s="9657"/>
      <c r="AK32" s="9658"/>
      <c r="AL32" s="9670"/>
      <c r="AM32" s="9658"/>
      <c r="AN32" s="9658"/>
    </row>
    <row customHeight="true" hidden="true" ht="18" r="33">
      <c r="A33" s="9644">
        <v>31</v>
      </c>
      <c r="B33" s="9644" t="s">
        <v>12102</v>
      </c>
      <c r="C33" s="9644" t="s">
        <v>12141</v>
      </c>
      <c r="D33" s="9645">
        <v>0</v>
      </c>
      <c r="E33" s="9645">
        <v>0</v>
      </c>
      <c r="F33" s="9645"/>
      <c r="G33" s="9662">
        <f>VLOOKUP(C33,'Data Products'!$A:$B,2,0)</f>
      </c>
      <c r="H33" s="9663">
        <f t="shared" si="0"/>
      </c>
      <c r="I33" s="9648">
        <v>45841</v>
      </c>
      <c r="J33" s="9649">
        <f t="shared" si="9"/>
      </c>
      <c r="K33" s="9645">
        <v>0</v>
      </c>
      <c r="L33" s="9645">
        <v>0</v>
      </c>
      <c r="M33" s="9645">
        <v>0</v>
      </c>
      <c r="N33" s="9645">
        <v>0</v>
      </c>
      <c r="O33" s="9644" t="s">
        <v>12142</v>
      </c>
      <c r="P33" s="9645">
        <v>0</v>
      </c>
      <c r="Q33" s="9645">
        <v>0</v>
      </c>
      <c r="R33" s="9645">
        <v>0</v>
      </c>
      <c r="S33" s="9645">
        <v>0</v>
      </c>
      <c r="T33" s="9645">
        <v>0</v>
      </c>
      <c r="U33" s="9645">
        <v>0</v>
      </c>
      <c r="V33" s="9645">
        <v>0</v>
      </c>
      <c r="W33" s="9645">
        <v>0</v>
      </c>
      <c r="X33" s="9645">
        <v>0</v>
      </c>
      <c r="Y33" s="9645">
        <v>0</v>
      </c>
      <c r="Z33" s="9645">
        <v>0</v>
      </c>
      <c r="AA33" s="9645">
        <v>0</v>
      </c>
      <c r="AB33" s="9650">
        <f t="shared" si="11"/>
      </c>
      <c r="AC33" s="9664">
        <f t="shared" si="17"/>
      </c>
      <c r="AD33" s="9652">
        <f t="shared" si="3"/>
      </c>
      <c r="AE33" s="9665">
        <f t="shared" si="13"/>
      </c>
      <c r="AF33" s="9654">
        <f>VLOOKUP(C33,'Data Products'!$A:$J,10,0)</f>
      </c>
      <c r="AG33" s="9655">
        <f t="shared" si="19"/>
      </c>
      <c r="AH33" s="9656">
        <f t="shared" si="5"/>
      </c>
      <c r="AI33" s="9657" t="s">
        <v>12143</v>
      </c>
      <c r="AJ33" s="9657"/>
      <c r="AK33" s="9658"/>
      <c r="AL33" s="9670"/>
      <c r="AM33" s="9658"/>
      <c r="AN33" s="9658"/>
    </row>
    <row customHeight="true" hidden="true" ht="18" r="34">
      <c r="A34" s="9644">
        <v>32</v>
      </c>
      <c r="B34" s="9644" t="s">
        <v>12102</v>
      </c>
      <c r="C34" s="9644" t="s">
        <v>12144</v>
      </c>
      <c r="D34" s="9645">
        <v>0</v>
      </c>
      <c r="E34" s="9645">
        <v>0</v>
      </c>
      <c r="F34" s="9645"/>
      <c r="G34" s="9662">
        <f>VLOOKUP(C34,'Data Products'!$A:$B,2,0)</f>
      </c>
      <c r="H34" s="9663">
        <f t="shared" si="0"/>
      </c>
      <c r="I34" s="9648">
        <v>45841</v>
      </c>
      <c r="J34" s="9649">
        <f t="shared" si="9"/>
      </c>
      <c r="K34" s="9645">
        <v>0</v>
      </c>
      <c r="L34" s="9645">
        <v>0</v>
      </c>
      <c r="M34" s="9645">
        <v>0</v>
      </c>
      <c r="N34" s="9645">
        <v>0</v>
      </c>
      <c r="O34" s="9644" t="s">
        <v>12142</v>
      </c>
      <c r="P34" s="9645">
        <v>0</v>
      </c>
      <c r="Q34" s="9645">
        <v>0</v>
      </c>
      <c r="R34" s="9645">
        <v>0</v>
      </c>
      <c r="S34" s="9645">
        <v>0</v>
      </c>
      <c r="T34" s="9645">
        <v>0</v>
      </c>
      <c r="U34" s="9645">
        <v>0</v>
      </c>
      <c r="V34" s="9645">
        <v>0</v>
      </c>
      <c r="W34" s="9645">
        <v>0</v>
      </c>
      <c r="X34" s="9645">
        <v>0</v>
      </c>
      <c r="Y34" s="9645">
        <v>0</v>
      </c>
      <c r="Z34" s="9645">
        <v>0</v>
      </c>
      <c r="AA34" s="9645">
        <v>0</v>
      </c>
      <c r="AB34" s="9650">
        <f t="shared" si="11"/>
      </c>
      <c r="AC34" s="9664">
        <f t="shared" si="17"/>
      </c>
      <c r="AD34" s="9652">
        <f t="shared" si="3"/>
      </c>
      <c r="AE34" s="9665">
        <f t="shared" si="13"/>
      </c>
      <c r="AF34" s="9654">
        <f>VLOOKUP(C34,'Data Products'!$A:$J,10,0)</f>
      </c>
      <c r="AG34" s="9655">
        <f t="shared" si="19"/>
      </c>
      <c r="AH34" s="9656">
        <f t="shared" si="5"/>
      </c>
      <c r="AI34" s="9657" t="s">
        <v>12143</v>
      </c>
      <c r="AJ34" s="9657"/>
      <c r="AK34" s="9658"/>
      <c r="AL34" s="9670"/>
      <c r="AM34" s="9658"/>
      <c r="AN34" s="9658"/>
    </row>
    <row r="35">
      <c r="A35" s="9644">
        <v>33</v>
      </c>
      <c r="B35" s="9644" t="s">
        <v>12099</v>
      </c>
      <c r="C35" s="9644" t="s">
        <v>12145</v>
      </c>
      <c r="D35" s="9645">
        <v>663</v>
      </c>
      <c r="E35" s="9645">
        <v>663</v>
      </c>
      <c r="F35" s="9645"/>
      <c r="G35" s="9646">
        <f>VLOOKUP(C35,'Data Products'!$A:$B,2,0)</f>
      </c>
      <c r="H35" s="9647">
        <f t="shared" si="0"/>
      </c>
      <c r="I35" s="9648">
        <v>45646</v>
      </c>
      <c r="J35" s="9649">
        <f t="shared" si="9"/>
      </c>
      <c r="K35" s="9645">
        <v>7</v>
      </c>
      <c r="L35" s="9645">
        <v>10</v>
      </c>
      <c r="M35" s="9645">
        <v>100</v>
      </c>
      <c r="N35" s="9645">
        <v>200</v>
      </c>
      <c r="O35" s="9644" t="s">
        <v>12146</v>
      </c>
      <c r="P35" s="9645">
        <v>150</v>
      </c>
      <c r="Q35" s="9645">
        <v>150</v>
      </c>
      <c r="R35" s="9645">
        <v>135</v>
      </c>
      <c r="S35" s="9645">
        <v>135</v>
      </c>
      <c r="T35" s="9645">
        <v>370</v>
      </c>
      <c r="U35" s="9645">
        <v>370</v>
      </c>
      <c r="V35" s="9645">
        <v>0</v>
      </c>
      <c r="W35" s="9645">
        <v>0</v>
      </c>
      <c r="X35" s="9645">
        <v>8</v>
      </c>
      <c r="Y35" s="9645">
        <v>8</v>
      </c>
      <c r="Z35" s="9645">
        <v>0</v>
      </c>
      <c r="AA35" s="9645">
        <v>0</v>
      </c>
      <c r="AB35" s="9650">
        <f t="shared" si="11"/>
      </c>
      <c r="AC35" s="9651">
        <f t="shared" si="17"/>
      </c>
      <c r="AD35" s="9652">
        <f t="shared" si="3"/>
      </c>
      <c r="AE35" s="9653">
        <f t="shared" si="13"/>
      </c>
      <c r="AF35" s="9654">
        <f>VLOOKUP(C35,'Data Products'!$A:$J,10,0)</f>
      </c>
      <c r="AG35" s="9655">
        <f t="shared" si="19"/>
      </c>
      <c r="AH35" s="9656">
        <f t="shared" si="5"/>
      </c>
      <c r="AI35" s="9671" t="s">
        <v>12147</v>
      </c>
      <c r="AJ35" s="9657"/>
      <c r="AK35" s="9658"/>
      <c r="AL35" s="9670"/>
      <c r="AM35" s="9658"/>
      <c r="AN35" s="9658"/>
    </row>
    <row customHeight="true" hidden="true" ht="18" r="36">
      <c r="A36" s="9644">
        <v>34</v>
      </c>
      <c r="B36" s="9644" t="s">
        <v>12102</v>
      </c>
      <c r="C36" s="9644" t="s">
        <v>12148</v>
      </c>
      <c r="D36" s="9645">
        <v>0</v>
      </c>
      <c r="E36" s="9645">
        <v>0</v>
      </c>
      <c r="F36" s="9645"/>
      <c r="G36" s="9646">
        <f>VLOOKUP(C36,'Data Products'!$A:$B,2,0)</f>
      </c>
      <c r="H36" s="9647">
        <f t="shared" si="0"/>
      </c>
      <c r="I36" s="9648">
        <v>45646</v>
      </c>
      <c r="J36" s="9649">
        <f t="shared" si="9"/>
      </c>
      <c r="K36" s="9645">
        <v>0</v>
      </c>
      <c r="L36" s="9645">
        <v>0</v>
      </c>
      <c r="M36" s="9645">
        <v>100</v>
      </c>
      <c r="N36" s="9645">
        <v>200</v>
      </c>
      <c r="O36" s="9644" t="s">
        <v>12146</v>
      </c>
      <c r="P36" s="9645">
        <v>0</v>
      </c>
      <c r="Q36" s="9645">
        <v>0</v>
      </c>
      <c r="R36" s="9645">
        <v>0</v>
      </c>
      <c r="S36" s="9645">
        <v>0</v>
      </c>
      <c r="T36" s="9645">
        <v>0</v>
      </c>
      <c r="U36" s="9645">
        <v>0</v>
      </c>
      <c r="V36" s="9645">
        <v>0</v>
      </c>
      <c r="W36" s="9645">
        <v>0</v>
      </c>
      <c r="X36" s="9645">
        <v>0</v>
      </c>
      <c r="Y36" s="9645">
        <v>0</v>
      </c>
      <c r="Z36" s="9645">
        <v>0</v>
      </c>
      <c r="AA36" s="9645">
        <v>0</v>
      </c>
      <c r="AB36" s="9650">
        <f t="shared" si="11"/>
      </c>
      <c r="AC36" s="9660">
        <f t="shared" si="17"/>
      </c>
      <c r="AD36" s="9652">
        <f t="shared" si="3"/>
      </c>
      <c r="AE36" s="9661">
        <f t="shared" si="13"/>
      </c>
      <c r="AF36" s="9654">
        <f>VLOOKUP(C36,'Data Products'!$A:$J,10,0)</f>
      </c>
      <c r="AG36" s="9655">
        <f t="shared" si="19"/>
      </c>
      <c r="AH36" s="9656">
        <f t="shared" si="5"/>
      </c>
      <c r="AI36" s="9657"/>
      <c r="AJ36" s="9657"/>
      <c r="AK36" s="9658"/>
      <c r="AL36" s="9670"/>
      <c r="AM36" s="9658"/>
      <c r="AN36" s="9658"/>
    </row>
    <row r="37">
      <c r="A37" s="9644">
        <v>35</v>
      </c>
      <c r="B37" s="9644" t="s">
        <v>12099</v>
      </c>
      <c r="C37" s="9644" t="s">
        <v>12149</v>
      </c>
      <c r="D37" s="9645">
        <v>1688</v>
      </c>
      <c r="E37" s="9645">
        <v>1685</v>
      </c>
      <c r="F37" s="9645"/>
      <c r="G37" s="9646">
        <f>VLOOKUP(C37,'Data Products'!$A:$B,2,0)</f>
      </c>
      <c r="H37" s="9647">
        <f t="shared" si="0"/>
      </c>
      <c r="I37" s="9648">
        <v>45681</v>
      </c>
      <c r="J37" s="9649">
        <f t="shared" si="9"/>
      </c>
      <c r="K37" s="9645">
        <v>47</v>
      </c>
      <c r="L37" s="9645">
        <v>108</v>
      </c>
      <c r="M37" s="9645">
        <v>1500</v>
      </c>
      <c r="N37" s="9645">
        <v>3000</v>
      </c>
      <c r="O37" s="9644" t="s">
        <v>12150</v>
      </c>
      <c r="P37" s="9645">
        <v>0</v>
      </c>
      <c r="Q37" s="9645">
        <v>0</v>
      </c>
      <c r="R37" s="9645">
        <v>805</v>
      </c>
      <c r="S37" s="9645">
        <v>803</v>
      </c>
      <c r="T37" s="9645">
        <v>832</v>
      </c>
      <c r="U37" s="9645">
        <v>831</v>
      </c>
      <c r="V37" s="9645">
        <v>8</v>
      </c>
      <c r="W37" s="9645">
        <v>8</v>
      </c>
      <c r="X37" s="9645">
        <v>43</v>
      </c>
      <c r="Y37" s="9645">
        <v>43</v>
      </c>
      <c r="Z37" s="9645">
        <v>0</v>
      </c>
      <c r="AA37" s="9645">
        <v>0</v>
      </c>
      <c r="AB37" s="9650">
        <f t="shared" si="11"/>
      </c>
      <c r="AC37" s="9651">
        <f t="shared" si="17"/>
      </c>
      <c r="AD37" s="9652">
        <f t="shared" si="3"/>
      </c>
      <c r="AE37" s="9653">
        <f t="shared" si="13"/>
      </c>
      <c r="AF37" s="9654">
        <f>VLOOKUP(C37,'Data Products'!$A:$J,10,0)</f>
      </c>
      <c r="AG37" s="9655">
        <f t="shared" si="19"/>
      </c>
      <c r="AH37" s="9656">
        <f t="shared" si="5"/>
      </c>
      <c r="AI37" s="9657"/>
      <c r="AJ37" s="9672"/>
      <c r="AK37" s="9672"/>
      <c r="AL37" s="9673"/>
      <c r="AM37" s="9672"/>
      <c r="AN37" s="9672"/>
    </row>
    <row r="38">
      <c r="A38" s="9644">
        <v>36</v>
      </c>
      <c r="B38" s="9644" t="s">
        <v>12099</v>
      </c>
      <c r="C38" s="9644" t="s">
        <v>12151</v>
      </c>
      <c r="D38" s="9645">
        <v>2747</v>
      </c>
      <c r="E38" s="9645">
        <v>2747</v>
      </c>
      <c r="F38" s="9645"/>
      <c r="G38" s="9646">
        <f>VLOOKUP(C38,'Data Products'!$A:$B,2,0)</f>
      </c>
      <c r="H38" s="9647">
        <f t="shared" si="0"/>
      </c>
      <c r="I38" s="9648">
        <v>45520</v>
      </c>
      <c r="J38" s="9649">
        <f t="shared" si="9"/>
      </c>
      <c r="K38" s="9645">
        <v>14</v>
      </c>
      <c r="L38" s="9645">
        <v>21</v>
      </c>
      <c r="M38" s="9645">
        <v>150</v>
      </c>
      <c r="N38" s="9645">
        <v>300</v>
      </c>
      <c r="O38" s="9644" t="s">
        <v>12150</v>
      </c>
      <c r="P38" s="9645">
        <v>0</v>
      </c>
      <c r="Q38" s="9645">
        <v>0</v>
      </c>
      <c r="R38" s="9645">
        <v>1609</v>
      </c>
      <c r="S38" s="9645">
        <v>1609</v>
      </c>
      <c r="T38" s="9645">
        <v>1138</v>
      </c>
      <c r="U38" s="9645">
        <v>1138</v>
      </c>
      <c r="V38" s="9645">
        <v>0</v>
      </c>
      <c r="W38" s="9645">
        <v>0</v>
      </c>
      <c r="X38" s="9645">
        <v>0</v>
      </c>
      <c r="Y38" s="9645">
        <v>0</v>
      </c>
      <c r="Z38" s="9645">
        <v>0</v>
      </c>
      <c r="AA38" s="9645">
        <v>0</v>
      </c>
      <c r="AB38" s="9650">
        <f t="shared" si="11"/>
      </c>
      <c r="AC38" s="9651">
        <f t="shared" si="17"/>
      </c>
      <c r="AD38" s="9652">
        <f t="shared" si="3"/>
      </c>
      <c r="AE38" s="9653">
        <f t="shared" si="13"/>
      </c>
      <c r="AF38" s="9654">
        <f>VLOOKUP(C38,'Data Products'!$A:$J,10,0)</f>
      </c>
      <c r="AG38" s="9655">
        <f t="shared" si="19"/>
      </c>
      <c r="AH38" s="9656">
        <f t="shared" si="5"/>
      </c>
      <c r="AI38" s="9657"/>
      <c r="AJ38" s="9658"/>
      <c r="AK38" s="9658"/>
      <c r="AL38" s="9670"/>
      <c r="AM38" s="9658"/>
      <c r="AN38" s="9658"/>
    </row>
    <row r="39">
      <c r="A39" s="9644">
        <v>37</v>
      </c>
      <c r="B39" s="9644" t="s">
        <v>12152</v>
      </c>
      <c r="C39" s="9644" t="s">
        <v>12153</v>
      </c>
      <c r="D39" s="9645">
        <v>2062</v>
      </c>
      <c r="E39" s="9645">
        <v>2062</v>
      </c>
      <c r="F39" s="9645"/>
      <c r="G39" s="9646">
        <f>VLOOKUP(C39,'Data Products'!$A:$B,2,0)</f>
      </c>
      <c r="H39" s="9647">
        <f t="shared" si="0"/>
      </c>
      <c r="I39" s="9648">
        <v>45558</v>
      </c>
      <c r="J39" s="9649">
        <f t="shared" si="9"/>
      </c>
      <c r="K39" s="9645">
        <v>0</v>
      </c>
      <c r="L39" s="9645">
        <v>0</v>
      </c>
      <c r="M39" s="9645">
        <v>500</v>
      </c>
      <c r="N39" s="9645">
        <v>1000</v>
      </c>
      <c r="O39" s="9644" t="s">
        <v>12154</v>
      </c>
      <c r="P39" s="9645">
        <v>0</v>
      </c>
      <c r="Q39" s="9645">
        <v>0</v>
      </c>
      <c r="R39" s="9645">
        <v>1289</v>
      </c>
      <c r="S39" s="9645">
        <v>1289</v>
      </c>
      <c r="T39" s="9645">
        <v>773</v>
      </c>
      <c r="U39" s="9645">
        <v>773</v>
      </c>
      <c r="V39" s="9645">
        <v>0</v>
      </c>
      <c r="W39" s="9645">
        <v>0</v>
      </c>
      <c r="X39" s="9645">
        <v>0</v>
      </c>
      <c r="Y39" s="9645">
        <v>0</v>
      </c>
      <c r="Z39" s="9645">
        <v>0</v>
      </c>
      <c r="AA39" s="9645">
        <v>0</v>
      </c>
      <c r="AB39" s="9650">
        <f t="shared" si="11"/>
      </c>
      <c r="AC39" s="9660">
        <f t="shared" si="17"/>
      </c>
      <c r="AD39" s="9652">
        <f t="shared" si="3"/>
      </c>
      <c r="AE39" s="9661">
        <f t="shared" si="13"/>
      </c>
      <c r="AF39" s="9654">
        <f>VLOOKUP(C39,'Data Products'!$A:$J,10,0)</f>
      </c>
      <c r="AG39" s="9655">
        <f t="shared" si="19"/>
      </c>
      <c r="AH39" s="9656">
        <f t="shared" si="5"/>
      </c>
      <c r="AI39" s="9674" t="s">
        <v>12155</v>
      </c>
      <c r="AJ39" s="9658"/>
      <c r="AK39" s="9658"/>
      <c r="AL39" s="9670"/>
      <c r="AM39" s="9658"/>
      <c r="AN39" s="9658"/>
    </row>
    <row customHeight="true" hidden="true" ht="18" r="40">
      <c r="A40" s="9644">
        <v>38</v>
      </c>
      <c r="B40" s="9644" t="s">
        <v>12102</v>
      </c>
      <c r="C40" s="9644" t="s">
        <v>12156</v>
      </c>
      <c r="D40" s="9645">
        <v>0</v>
      </c>
      <c r="E40" s="9645">
        <v>0</v>
      </c>
      <c r="F40" s="9645"/>
      <c r="G40" s="9646">
        <f>VLOOKUP(C40,'Data Products'!$A:$B,2,0)</f>
      </c>
      <c r="H40" s="9647">
        <f t="shared" si="0"/>
      </c>
      <c r="I40" s="9648">
        <v>45630</v>
      </c>
      <c r="J40" s="9649">
        <f t="shared" si="9"/>
      </c>
      <c r="K40" s="9645">
        <v>0</v>
      </c>
      <c r="L40" s="9645">
        <v>0</v>
      </c>
      <c r="M40" s="9645">
        <v>0</v>
      </c>
      <c r="N40" s="9645">
        <v>0</v>
      </c>
      <c r="O40" s="9644" t="s">
        <v>12157</v>
      </c>
      <c r="P40" s="9645">
        <v>0</v>
      </c>
      <c r="Q40" s="9645">
        <v>0</v>
      </c>
      <c r="R40" s="9645">
        <v>0</v>
      </c>
      <c r="S40" s="9645">
        <v>0</v>
      </c>
      <c r="T40" s="9645">
        <v>0</v>
      </c>
      <c r="U40" s="9645">
        <v>0</v>
      </c>
      <c r="V40" s="9645">
        <v>0</v>
      </c>
      <c r="W40" s="9645">
        <v>0</v>
      </c>
      <c r="X40" s="9645">
        <v>0</v>
      </c>
      <c r="Y40" s="9645">
        <v>0</v>
      </c>
      <c r="Z40" s="9645">
        <v>0</v>
      </c>
      <c r="AA40" s="9645">
        <v>0</v>
      </c>
      <c r="AB40" s="9650">
        <f t="shared" si="11"/>
      </c>
      <c r="AC40" s="9660">
        <f t="shared" si="17"/>
      </c>
      <c r="AD40" s="9652">
        <f t="shared" si="3"/>
      </c>
      <c r="AE40" s="9661">
        <f t="shared" si="13"/>
      </c>
      <c r="AF40" s="9654">
        <f>VLOOKUP(C40,'Data Products'!$A:$J,10,0)</f>
      </c>
      <c r="AG40" s="9655">
        <f t="shared" si="19"/>
      </c>
      <c r="AH40" s="9656">
        <f t="shared" si="5"/>
      </c>
      <c r="AI40" s="9657"/>
      <c r="AJ40" s="9658"/>
      <c r="AK40" s="9658"/>
      <c r="AL40" s="9670"/>
      <c r="AM40" s="9658"/>
      <c r="AN40" s="9658"/>
    </row>
    <row customHeight="true" hidden="true" ht="18" r="41">
      <c r="A41" s="9644">
        <v>39</v>
      </c>
      <c r="B41" s="9644" t="s">
        <v>12102</v>
      </c>
      <c r="C41" s="9644" t="s">
        <v>12158</v>
      </c>
      <c r="D41" s="9645">
        <v>0</v>
      </c>
      <c r="E41" s="9645">
        <v>0</v>
      </c>
      <c r="F41" s="9645"/>
      <c r="G41" s="9646">
        <f>VLOOKUP(C41,'Data Products'!$A:$B,2,0)</f>
      </c>
      <c r="H41" s="9675">
        <f t="shared" si="0"/>
      </c>
      <c r="I41" s="9648">
        <v>45630</v>
      </c>
      <c r="J41" s="9649">
        <f t="shared" si="9"/>
      </c>
      <c r="K41" s="9645">
        <v>0</v>
      </c>
      <c r="L41" s="9645">
        <v>6</v>
      </c>
      <c r="M41" s="9645">
        <v>0</v>
      </c>
      <c r="N41" s="9645">
        <v>0</v>
      </c>
      <c r="O41" s="9644" t="s">
        <v>12157</v>
      </c>
      <c r="P41" s="9645">
        <v>0</v>
      </c>
      <c r="Q41" s="9645">
        <v>0</v>
      </c>
      <c r="R41" s="9645">
        <v>0</v>
      </c>
      <c r="S41" s="9645">
        <v>0</v>
      </c>
      <c r="T41" s="9645">
        <v>0</v>
      </c>
      <c r="U41" s="9645">
        <v>0</v>
      </c>
      <c r="V41" s="9645">
        <v>0</v>
      </c>
      <c r="W41" s="9645">
        <v>0</v>
      </c>
      <c r="X41" s="9645">
        <v>0</v>
      </c>
      <c r="Y41" s="9645">
        <v>0</v>
      </c>
      <c r="Z41" s="9645">
        <v>0</v>
      </c>
      <c r="AA41" s="9645">
        <v>0</v>
      </c>
      <c r="AB41" s="9650">
        <f t="shared" si="11"/>
      </c>
      <c r="AC41" s="9664">
        <f t="shared" si="17"/>
      </c>
      <c r="AD41" s="9652">
        <f t="shared" si="3"/>
      </c>
      <c r="AE41" s="9665">
        <f t="shared" si="13"/>
      </c>
      <c r="AF41" s="9654">
        <f>VLOOKUP(C41,'Data Products'!$A:$J,10,0)</f>
      </c>
      <c r="AG41" s="9655">
        <f t="shared" si="19"/>
      </c>
      <c r="AH41" s="9656">
        <f t="shared" si="5"/>
      </c>
      <c r="AI41" s="9676"/>
      <c r="AJ41" s="9677"/>
      <c r="AK41" s="9677"/>
      <c r="AL41" s="9678"/>
      <c r="AM41" s="9677"/>
      <c r="AN41" s="9677"/>
    </row>
    <row customHeight="true" hidden="true" ht="18" r="42">
      <c r="A42" s="9644">
        <v>40</v>
      </c>
      <c r="B42" s="9644" t="s">
        <v>12102</v>
      </c>
      <c r="C42" s="9644" t="s">
        <v>12159</v>
      </c>
      <c r="D42" s="9645">
        <v>0</v>
      </c>
      <c r="E42" s="9645">
        <v>0</v>
      </c>
      <c r="F42" s="9645"/>
      <c r="G42" s="9646">
        <f>VLOOKUP(C42,'Data Products'!$A:$B,2,0)</f>
      </c>
      <c r="H42" s="9675">
        <f t="shared" si="0"/>
      </c>
      <c r="I42" s="9648">
        <v>45630</v>
      </c>
      <c r="J42" s="9649">
        <f t="shared" si="9"/>
      </c>
      <c r="K42" s="9645">
        <v>0</v>
      </c>
      <c r="L42" s="9645">
        <v>0</v>
      </c>
      <c r="M42" s="9645">
        <v>0</v>
      </c>
      <c r="N42" s="9645">
        <v>0</v>
      </c>
      <c r="O42" s="9644" t="s">
        <v>12157</v>
      </c>
      <c r="P42" s="9645">
        <v>0</v>
      </c>
      <c r="Q42" s="9645">
        <v>0</v>
      </c>
      <c r="R42" s="9645">
        <v>0</v>
      </c>
      <c r="S42" s="9645">
        <v>0</v>
      </c>
      <c r="T42" s="9645">
        <v>0</v>
      </c>
      <c r="U42" s="9645">
        <v>0</v>
      </c>
      <c r="V42" s="9645">
        <v>0</v>
      </c>
      <c r="W42" s="9645">
        <v>0</v>
      </c>
      <c r="X42" s="9645">
        <v>0</v>
      </c>
      <c r="Y42" s="9645">
        <v>0</v>
      </c>
      <c r="Z42" s="9645">
        <v>0</v>
      </c>
      <c r="AA42" s="9645">
        <v>0</v>
      </c>
      <c r="AB42" s="9650">
        <f t="shared" si="11"/>
      </c>
      <c r="AC42" s="9660">
        <f t="shared" si="17"/>
      </c>
      <c r="AD42" s="9652">
        <f t="shared" si="3"/>
      </c>
      <c r="AE42" s="9661">
        <f t="shared" si="13"/>
      </c>
      <c r="AF42" s="9654">
        <f>VLOOKUP(C42,'Data Products'!$A:$J,10,0)</f>
      </c>
      <c r="AG42" s="9655">
        <f t="shared" si="19"/>
      </c>
      <c r="AH42" s="9656">
        <f t="shared" si="5"/>
      </c>
      <c r="AI42" s="9679"/>
      <c r="AJ42" s="9680"/>
      <c r="AK42" s="9680"/>
      <c r="AL42" s="9679"/>
      <c r="AM42" s="9680"/>
      <c r="AN42" s="9680"/>
    </row>
    <row r="43">
      <c r="A43" s="9644">
        <v>41</v>
      </c>
      <c r="B43" s="9644" t="s">
        <v>12094</v>
      </c>
      <c r="C43" s="9644" t="s">
        <v>12160</v>
      </c>
      <c r="D43" s="9645">
        <v>236</v>
      </c>
      <c r="E43" s="9645">
        <v>236</v>
      </c>
      <c r="F43" s="9681"/>
      <c r="G43" s="9646">
        <f>VLOOKUP(C43,'Data Products'!$A:$B,2,0)</f>
      </c>
      <c r="H43" s="9675">
        <f t="shared" si="0"/>
      </c>
      <c r="I43" s="9648">
        <v>45898</v>
      </c>
      <c r="J43" s="9649">
        <f t="shared" si="9"/>
      </c>
      <c r="K43" s="9645">
        <v>0</v>
      </c>
      <c r="L43" s="9645">
        <v>20</v>
      </c>
      <c r="M43" s="9645">
        <v>0</v>
      </c>
      <c r="N43" s="9645">
        <v>0</v>
      </c>
      <c r="O43" s="9644" t="s">
        <v>12161</v>
      </c>
      <c r="P43" s="9645">
        <v>0</v>
      </c>
      <c r="Q43" s="9645">
        <v>0</v>
      </c>
      <c r="R43" s="9645">
        <v>130</v>
      </c>
      <c r="S43" s="9645">
        <v>130</v>
      </c>
      <c r="T43" s="9645">
        <v>106</v>
      </c>
      <c r="U43" s="9645">
        <v>106</v>
      </c>
      <c r="V43" s="9645">
        <v>0</v>
      </c>
      <c r="W43" s="9645">
        <v>0</v>
      </c>
      <c r="X43" s="9645">
        <v>0</v>
      </c>
      <c r="Y43" s="9645">
        <v>0</v>
      </c>
      <c r="Z43" s="9645">
        <v>0</v>
      </c>
      <c r="AA43" s="9645">
        <v>0</v>
      </c>
      <c r="AB43" s="9650">
        <f t="shared" si="11"/>
      </c>
      <c r="AC43" s="9668">
        <f t="shared" si="17"/>
      </c>
      <c r="AD43" s="9652">
        <f t="shared" si="3"/>
      </c>
      <c r="AE43" s="9669">
        <f t="shared" si="13"/>
      </c>
      <c r="AF43" s="9654">
        <f>VLOOKUP(C43,'Data Products'!$A:$J,10,0)</f>
      </c>
      <c r="AG43" s="9655">
        <f t="shared" si="19"/>
      </c>
      <c r="AH43" s="9656">
        <f t="shared" si="5"/>
      </c>
      <c r="AI43" s="9682" t="s">
        <v>12162</v>
      </c>
      <c r="AJ43" s="9680"/>
      <c r="AK43" s="9680"/>
      <c r="AL43" s="9679"/>
      <c r="AM43" s="9680"/>
      <c r="AN43" s="9680"/>
    </row>
    <row customHeight="true" ht="18" r="44">
      <c r="A44" s="9644">
        <v>42</v>
      </c>
      <c r="B44" s="9644" t="s">
        <v>12099</v>
      </c>
      <c r="C44" s="9644" t="s">
        <v>12163</v>
      </c>
      <c r="D44" s="9683">
        <v>1951</v>
      </c>
      <c r="E44" s="9683">
        <v>1946</v>
      </c>
      <c r="F44" s="9681"/>
      <c r="G44" s="9646">
        <f>VLOOKUP(C44,'Data Products'!$A:$B,2,0)</f>
      </c>
      <c r="H44" s="9675">
        <f t="shared" si="0"/>
      </c>
      <c r="I44" s="9684">
        <v>46030</v>
      </c>
      <c r="J44" s="9649">
        <f t="shared" si="9"/>
      </c>
      <c r="K44" s="9683">
        <v>46</v>
      </c>
      <c r="L44" s="9683">
        <v>62</v>
      </c>
      <c r="M44" s="9645">
        <v>0</v>
      </c>
      <c r="N44" s="9645">
        <v>0</v>
      </c>
      <c r="O44" s="9644" t="s">
        <v>12164</v>
      </c>
      <c r="P44" s="9645">
        <v>0</v>
      </c>
      <c r="Q44" s="9645">
        <v>0</v>
      </c>
      <c r="R44" s="9645">
        <v>957</v>
      </c>
      <c r="S44" s="9645">
        <v>953</v>
      </c>
      <c r="T44" s="9645">
        <v>994</v>
      </c>
      <c r="U44" s="9645">
        <v>993</v>
      </c>
      <c r="V44" s="9645">
        <v>0</v>
      </c>
      <c r="W44" s="9645">
        <v>0</v>
      </c>
      <c r="X44" s="9645">
        <v>0</v>
      </c>
      <c r="Y44" s="9645">
        <v>0</v>
      </c>
      <c r="Z44" s="9645">
        <v>0</v>
      </c>
      <c r="AA44" s="9645">
        <v>0</v>
      </c>
      <c r="AB44" s="9650">
        <f t="shared" si="11"/>
      </c>
      <c r="AC44" s="9668">
        <f t="shared" si="17"/>
      </c>
      <c r="AD44" s="9652">
        <f t="shared" si="3"/>
      </c>
      <c r="AE44" s="9669">
        <f t="shared" si="13"/>
      </c>
      <c r="AF44" s="9654">
        <f>VLOOKUP(C44,'Data Products'!$A:$J,10,0)</f>
      </c>
      <c r="AG44" s="9655">
        <f t="shared" si="19"/>
      </c>
      <c r="AH44" s="9656">
        <f t="shared" si="5"/>
      </c>
      <c r="AI44" s="9682"/>
      <c r="AJ44" s="9680"/>
      <c r="AK44" s="9680"/>
      <c r="AL44" s="9679"/>
      <c r="AM44" s="9680"/>
      <c r="AN44" s="9680"/>
    </row>
    <row r="45">
      <c r="A45" s="9685"/>
      <c r="B45" s="9686"/>
      <c r="C45" s="9685"/>
      <c r="D45" s="9685"/>
      <c r="E45" s="9685"/>
      <c r="F45" s="9685"/>
      <c r="G45" s="9685"/>
      <c r="H45" s="9685"/>
      <c r="I45" s="9685"/>
      <c r="J45" s="9687"/>
      <c r="K45" s="9681"/>
      <c r="L45" s="9681" t="s">
        <v>12165</v>
      </c>
      <c r="M45" s="9681"/>
      <c r="N45" s="9681"/>
      <c r="O45" s="9681"/>
      <c r="P45" s="9681"/>
      <c r="Q45" s="9681"/>
      <c r="R45" s="9681"/>
      <c r="S45" s="9681"/>
      <c r="T45" s="9681"/>
      <c r="U45" s="9681"/>
      <c r="V45" s="9681"/>
      <c r="W45" s="9681"/>
      <c r="X45" s="9681"/>
      <c r="Y45" s="9681"/>
      <c r="Z45" s="9681"/>
      <c r="AA45" s="9681"/>
      <c r="AB45" s="9681"/>
      <c r="AC45" s="9681"/>
      <c r="AD45" s="9681"/>
      <c r="AE45" s="9688" t="s">
        <v>12166</v>
      </c>
      <c r="AF45" s="9689"/>
      <c r="AG45" s="9689">
        <f>SUM(AG3:AG43)</f>
      </c>
      <c r="AH45" s="9690"/>
      <c r="AI45" s="9691"/>
      <c r="AJ45" s="9692"/>
      <c r="AK45" s="9692"/>
      <c r="AL45" s="9691"/>
      <c r="AM45" s="9692"/>
      <c r="AN45" s="9692"/>
    </row>
    <row r="46">
      <c r="A46" s="9681"/>
      <c r="B46" s="9686"/>
      <c r="C46" s="9686"/>
      <c r="D46" s="9681"/>
      <c r="E46" s="9681"/>
      <c r="F46" s="9681"/>
      <c r="G46" s="9686"/>
      <c r="H46" s="9687"/>
      <c r="I46" s="9687"/>
      <c r="J46" s="9687"/>
      <c r="K46" s="9681"/>
      <c r="L46" s="9681"/>
      <c r="M46" s="9681"/>
      <c r="N46" s="9681"/>
      <c r="O46" s="9681"/>
      <c r="P46" s="9681"/>
      <c r="Q46" s="9681"/>
      <c r="R46" s="9681"/>
      <c r="S46" s="9681"/>
      <c r="T46" s="9681"/>
      <c r="U46" s="9681"/>
      <c r="V46" s="9681"/>
      <c r="W46" s="9681"/>
      <c r="X46" s="9681"/>
      <c r="Y46" s="9681"/>
      <c r="Z46" s="9681"/>
      <c r="AA46" s="9681"/>
      <c r="AB46" s="9681"/>
      <c r="AC46" s="9681"/>
      <c r="AD46" s="9681"/>
      <c r="AE46" s="9693" t="s">
        <v>12167</v>
      </c>
      <c r="AF46" s="9694">
        <f t="shared" ref="AF46:AF49" si="16">AG46/$AG$45</f>
      </c>
      <c r="AG46" s="9695">
        <f t="shared" ref="AG46:AG49" si="21">SUMIFS($AG$3:$AG$43,$AE$3:$AE$43,AE46)</f>
      </c>
      <c r="AH46" s="9696"/>
      <c r="AI46" s="9691"/>
      <c r="AJ46" s="9692"/>
      <c r="AK46" s="9692"/>
      <c r="AL46" s="9691"/>
      <c r="AM46" s="9692"/>
      <c r="AN46" s="9692"/>
    </row>
    <row r="47">
      <c r="A47" s="9681"/>
      <c r="B47" s="9686"/>
      <c r="C47" s="9686"/>
      <c r="D47" s="9681"/>
      <c r="E47" s="9681"/>
      <c r="F47" s="9681"/>
      <c r="G47" s="9686"/>
      <c r="H47" s="9687"/>
      <c r="I47" s="9687"/>
      <c r="J47" s="9687"/>
      <c r="K47" s="9681"/>
      <c r="L47" s="9681"/>
      <c r="M47" s="9681"/>
      <c r="N47" s="9681"/>
      <c r="O47" s="9681"/>
      <c r="P47" s="9681"/>
      <c r="Q47" s="9681"/>
      <c r="R47" s="9681"/>
      <c r="S47" s="9681"/>
      <c r="T47" s="9681"/>
      <c r="U47" s="9681"/>
      <c r="V47" s="9681"/>
      <c r="W47" s="9681"/>
      <c r="X47" s="9681"/>
      <c r="Y47" s="9681"/>
      <c r="Z47" s="9681"/>
      <c r="AA47" s="9681"/>
      <c r="AB47" s="9681"/>
      <c r="AC47" s="9681"/>
      <c r="AD47" s="9681"/>
      <c r="AE47" s="9693" t="s">
        <v>12168</v>
      </c>
      <c r="AF47" s="9694">
        <f t="shared" si="16"/>
      </c>
      <c r="AG47" s="9695">
        <f t="shared" si="21"/>
      </c>
      <c r="AH47" s="9696"/>
      <c r="AI47" s="9691"/>
      <c r="AJ47" s="9692"/>
      <c r="AK47" s="9692"/>
      <c r="AL47" s="9691"/>
      <c r="AM47" s="9692"/>
      <c r="AN47" s="9692"/>
    </row>
    <row r="48">
      <c r="A48" s="9681"/>
      <c r="B48" s="9686"/>
      <c r="C48" s="9686"/>
      <c r="D48" s="9681"/>
      <c r="E48" s="9681"/>
      <c r="F48" s="9681"/>
      <c r="G48" s="9686"/>
      <c r="H48" s="9687"/>
      <c r="I48" s="9687"/>
      <c r="J48" s="9687"/>
      <c r="K48" s="9681"/>
      <c r="L48" s="9681"/>
      <c r="M48" s="9681"/>
      <c r="N48" s="9681"/>
      <c r="O48" s="9681"/>
      <c r="P48" s="9681"/>
      <c r="Q48" s="9681"/>
      <c r="R48" s="9681"/>
      <c r="S48" s="9681"/>
      <c r="T48" s="9681"/>
      <c r="U48" s="9681"/>
      <c r="V48" s="9681"/>
      <c r="W48" s="9681"/>
      <c r="X48" s="9681"/>
      <c r="Y48" s="9681"/>
      <c r="Z48" s="9681"/>
      <c r="AA48" s="9681"/>
      <c r="AB48" s="9681"/>
      <c r="AC48" s="9681"/>
      <c r="AD48" s="9681"/>
      <c r="AE48" s="9693" t="s">
        <v>12169</v>
      </c>
      <c r="AF48" s="9694">
        <f t="shared" si="16"/>
      </c>
      <c r="AG48" s="9695">
        <f t="shared" si="21"/>
      </c>
      <c r="AH48" s="9696"/>
      <c r="AI48" s="9691"/>
      <c r="AJ48" s="9692"/>
      <c r="AK48" s="9692"/>
      <c r="AL48" s="9691"/>
      <c r="AM48" s="9692"/>
      <c r="AN48" s="9692"/>
    </row>
    <row r="49">
      <c r="A49" s="9681"/>
      <c r="B49" s="9686"/>
      <c r="C49" s="9686"/>
      <c r="D49" s="9681"/>
      <c r="E49" s="9681"/>
      <c r="F49" s="9681"/>
      <c r="G49" s="9686"/>
      <c r="H49" s="9687"/>
      <c r="I49" s="9687"/>
      <c r="J49" s="9687"/>
      <c r="K49" s="9681"/>
      <c r="L49" s="9681"/>
      <c r="M49" s="9681"/>
      <c r="N49" s="9681"/>
      <c r="O49" s="9681"/>
      <c r="P49" s="9681"/>
      <c r="Q49" s="9681"/>
      <c r="R49" s="9681"/>
      <c r="S49" s="9681"/>
      <c r="T49" s="9681"/>
      <c r="U49" s="9681"/>
      <c r="V49" s="9681"/>
      <c r="W49" s="9681"/>
      <c r="X49" s="9681"/>
      <c r="Y49" s="9681"/>
      <c r="Z49" s="9681"/>
      <c r="AA49" s="9681"/>
      <c r="AB49" s="9681"/>
      <c r="AC49" s="9681"/>
      <c r="AD49" s="9681"/>
      <c r="AE49" s="9693" t="s">
        <v>12170</v>
      </c>
      <c r="AF49" s="9694">
        <f t="shared" si="16"/>
      </c>
      <c r="AG49" s="9695">
        <f t="shared" si="21"/>
      </c>
      <c r="AH49" s="9696"/>
      <c r="AI49" s="9691"/>
      <c r="AJ49" s="9692"/>
      <c r="AK49" s="9692"/>
      <c r="AL49" s="9691"/>
      <c r="AM49" s="9692"/>
      <c r="AN49" s="9692"/>
    </row>
    <row r="50">
      <c r="A50" s="9681"/>
      <c r="B50" s="9686"/>
      <c r="C50" s="9686"/>
      <c r="D50" s="9681"/>
      <c r="E50" s="9681"/>
      <c r="F50" s="9681"/>
      <c r="G50" s="9686"/>
      <c r="H50" s="9687"/>
      <c r="I50" s="9687"/>
      <c r="J50" s="9687"/>
      <c r="K50" s="9681"/>
      <c r="L50" s="9681"/>
      <c r="M50" s="9681"/>
      <c r="N50" s="9681"/>
      <c r="O50" s="9681"/>
      <c r="P50" s="9681"/>
      <c r="Q50" s="9681"/>
      <c r="R50" s="9681"/>
      <c r="S50" s="9681"/>
      <c r="T50" s="9681"/>
      <c r="U50" s="9681"/>
      <c r="V50" s="9681"/>
      <c r="W50" s="9681"/>
      <c r="X50" s="9681"/>
      <c r="Y50" s="9681"/>
      <c r="Z50" s="9681"/>
      <c r="AA50" s="9681"/>
      <c r="AB50" s="9681"/>
      <c r="AC50" s="9681"/>
      <c r="AD50" s="9681"/>
      <c r="AE50" s="9693" t="s">
        <v>12083</v>
      </c>
      <c r="AF50" s="9697">
        <f>AVERAGE(AH3:AH43)/AVERAGE(D3:D43)</f>
      </c>
      <c r="AG50" s="9695">
        <f>SUMIF($H$3:$H$43,"&lt;90",$AG$3:$AG$43)</f>
      </c>
      <c r="AH50" s="9698"/>
      <c r="AI50" s="9691"/>
      <c r="AJ50" s="9692"/>
      <c r="AK50" s="9692"/>
      <c r="AL50" s="9691"/>
      <c r="AM50" s="9692"/>
      <c r="AN50" s="9692"/>
    </row>
    <row r="51">
      <c r="A51" s="9681"/>
      <c r="B51" s="9686"/>
      <c r="C51" s="9686"/>
      <c r="D51" s="9681"/>
      <c r="E51" s="9681"/>
      <c r="F51" s="9681"/>
      <c r="G51" s="9686"/>
      <c r="H51" s="9687"/>
      <c r="I51" s="9687"/>
      <c r="J51" s="9687"/>
      <c r="K51" s="9681"/>
      <c r="L51" s="9681"/>
      <c r="M51" s="9681"/>
      <c r="N51" s="9681"/>
      <c r="O51" s="9681"/>
      <c r="P51" s="9681"/>
      <c r="Q51" s="9681"/>
      <c r="R51" s="9681"/>
      <c r="S51" s="9681"/>
      <c r="T51" s="9681"/>
      <c r="U51" s="9681"/>
      <c r="V51" s="9681"/>
      <c r="W51" s="9681"/>
      <c r="X51" s="9681"/>
      <c r="Y51" s="9681"/>
      <c r="Z51" s="9681"/>
      <c r="AA51" s="9681"/>
      <c r="AB51" s="9681"/>
      <c r="AC51" s="9681"/>
      <c r="AD51" s="9681"/>
      <c r="AE51" s="9681"/>
      <c r="AF51" s="9698"/>
      <c r="AG51" s="9698"/>
      <c r="AH51" s="9698"/>
      <c r="AI51" s="9691"/>
      <c r="AJ51" s="9692"/>
      <c r="AK51" s="9692"/>
      <c r="AL51" s="9691"/>
      <c r="AM51" s="9692"/>
      <c r="AN51" s="9692"/>
    </row>
    <row r="52">
      <c r="A52" s="9639" t="s">
        <v>12171</v>
      </c>
      <c r="B52" s="9639" t="s">
        <v>12058</v>
      </c>
      <c r="C52" s="9639" t="s">
        <v>12059</v>
      </c>
      <c r="D52" s="9639" t="s">
        <v>12060</v>
      </c>
      <c r="E52" s="9639"/>
      <c r="F52" s="9639" t="s">
        <v>12172</v>
      </c>
      <c r="G52" s="9699" t="s">
        <v>12062</v>
      </c>
      <c r="H52" s="9700" t="s">
        <v>12063</v>
      </c>
      <c r="I52" s="9638" t="s">
        <v>12064</v>
      </c>
      <c r="J52" s="9638" t="s">
        <v>12065</v>
      </c>
      <c r="K52" s="9639" t="s">
        <v>12066</v>
      </c>
      <c r="L52" s="9639" t="s">
        <v>12067</v>
      </c>
      <c r="M52" s="9639" t="s">
        <v>12173</v>
      </c>
      <c r="N52" s="9639" t="s">
        <v>12174</v>
      </c>
      <c r="O52" s="9639" t="s">
        <v>12070</v>
      </c>
      <c r="P52" s="9701"/>
      <c r="Q52" s="9701"/>
      <c r="R52" s="9701"/>
      <c r="S52" s="9701"/>
      <c r="T52" s="9701"/>
      <c r="U52" s="9701"/>
      <c r="V52" s="9701"/>
      <c r="W52" s="9701"/>
      <c r="X52" s="9701"/>
      <c r="Y52" s="9701"/>
      <c r="Z52" s="9701"/>
      <c r="AA52" s="9701"/>
      <c r="AB52" s="9702" t="s">
        <v>12077</v>
      </c>
      <c r="AC52" s="9700" t="s">
        <v>12078</v>
      </c>
      <c r="AD52" s="9700" t="s">
        <v>12175</v>
      </c>
      <c r="AE52" s="9700" t="s">
        <v>12176</v>
      </c>
      <c r="AF52" s="9703" t="s">
        <v>12081</v>
      </c>
      <c r="AG52" s="9703" t="s">
        <v>12082</v>
      </c>
      <c r="AH52" s="9638" t="s">
        <v>12083</v>
      </c>
      <c r="AI52" s="9700" t="s">
        <v>12084</v>
      </c>
      <c r="AJ52" s="9638" t="s">
        <v>12085</v>
      </c>
      <c r="AK52" s="9639" t="s">
        <v>12086</v>
      </c>
      <c r="AL52" s="9639" t="s">
        <v>12177</v>
      </c>
      <c r="AM52" s="9639" t="s">
        <v>12088</v>
      </c>
      <c r="AN52" s="9639" t="s">
        <v>12089</v>
      </c>
    </row>
    <row r="53">
      <c r="A53" s="9639" t="s">
        <v>12090</v>
      </c>
      <c r="B53" s="9639"/>
      <c r="C53" s="9639"/>
      <c r="D53" s="9639" t="s">
        <v>12091</v>
      </c>
      <c r="E53" s="9643" t="s">
        <v>12092</v>
      </c>
      <c r="F53" s="9639"/>
      <c r="G53" s="9704"/>
      <c r="H53" s="9700"/>
      <c r="I53" s="9638"/>
      <c r="J53" s="9638"/>
      <c r="K53" s="9639" t="s">
        <v>12093</v>
      </c>
      <c r="L53" s="9639" t="s">
        <v>12093</v>
      </c>
      <c r="M53" s="9639"/>
      <c r="N53" s="9639"/>
      <c r="O53" s="9639"/>
      <c r="P53" s="9701"/>
      <c r="Q53" s="9701"/>
      <c r="R53" s="9701"/>
      <c r="S53" s="9701"/>
      <c r="T53" s="9701"/>
      <c r="U53" s="9701"/>
      <c r="V53" s="9701"/>
      <c r="W53" s="9701"/>
      <c r="X53" s="9701"/>
      <c r="Y53" s="9701"/>
      <c r="Z53" s="9701"/>
      <c r="AA53" s="9701"/>
      <c r="AB53" s="9702"/>
      <c r="AC53" s="9700"/>
      <c r="AD53" s="9700"/>
      <c r="AE53" s="9700"/>
      <c r="AF53" s="9703"/>
      <c r="AG53" s="9703"/>
      <c r="AH53" s="9638"/>
      <c r="AI53" s="9700"/>
      <c r="AJ53" s="9638"/>
      <c r="AK53" s="9639"/>
      <c r="AL53" s="9639"/>
      <c r="AM53" s="9639"/>
      <c r="AN53" s="9639"/>
    </row>
    <row r="54">
      <c r="A54" s="9705">
        <v>1</v>
      </c>
      <c r="B54" s="9644" t="s">
        <v>12099</v>
      </c>
      <c r="C54" s="9644" t="s">
        <v>12178</v>
      </c>
      <c r="D54" s="9645">
        <v>4867</v>
      </c>
      <c r="E54" s="9659">
        <v>4867</v>
      </c>
      <c r="F54" s="9706"/>
      <c r="G54" s="9707">
        <f>VLOOKUP(C54,'Data Products'!$A:$J,2,0)</f>
      </c>
      <c r="H54" s="9708">
        <f t="shared" ref="H54:H78" si="1">IFERROR(G54-TODAY(),"")</f>
      </c>
      <c r="I54" s="9648">
        <v>45840</v>
      </c>
      <c r="J54" s="9649">
        <f t="shared" ref="J54:J125" si="10">TODAY()-I54</f>
      </c>
      <c r="K54" s="9683">
        <v>0</v>
      </c>
      <c r="L54" s="9709">
        <v>9198</v>
      </c>
      <c r="M54" s="9645">
        <v>6000</v>
      </c>
      <c r="N54" s="9645">
        <v>12000</v>
      </c>
      <c r="O54" s="9644" t="s">
        <v>12104</v>
      </c>
      <c r="P54" s="9681"/>
      <c r="Q54" s="9681"/>
      <c r="R54" s="9710"/>
      <c r="S54" s="9681"/>
      <c r="T54" s="9681"/>
      <c r="U54" s="9681"/>
      <c r="V54" s="9681"/>
      <c r="W54" s="9681"/>
      <c r="X54" s="9681"/>
      <c r="Y54" s="9681"/>
      <c r="Z54" s="9681"/>
      <c r="AA54" s="9681"/>
      <c r="AB54" s="9711">
        <f t="shared" ref="AB54:AB125" si="12">L54/30</f>
      </c>
      <c r="AC54" s="9664">
        <f t="shared" ref="AC54:AC125" si="18">IFERROR(D54/AB54,"-")</f>
      </c>
      <c r="AD54" s="9652">
        <f t="shared" ref="AD54:AD125" si="4">IFERROR(TODAY()+AC54,"-")</f>
      </c>
      <c r="AE54" s="9665">
        <f t="shared" ref="AE54:AE125" si="14">_xlfn.IFS(AC54="-","Not sold yet",AND(AC54&lt;=150,AC54&gt;60),"Out of stock more than 60 days",AC54&lt;=60,"Out of stock less than 60 days",AC54&gt;=150,"Out of stock more than 150 days")</f>
      </c>
      <c r="AF54" s="9654">
        <f>VLOOKUP(C54,'Data Products'!$A:$J,10,0)</f>
      </c>
      <c r="AG54" s="9655">
        <f t="shared" ref="AG54:AG125" si="20">AF54*D54</f>
      </c>
      <c r="AH54" s="9655"/>
      <c r="AI54" s="9671" t="s">
        <v>12179</v>
      </c>
      <c r="AJ54" s="9657"/>
      <c r="AK54" s="9658"/>
      <c r="AL54" s="9657"/>
      <c r="AM54" s="9658"/>
      <c r="AN54" s="9658"/>
    </row>
    <row customHeight="true" hidden="true" ht="18" r="55">
      <c r="A55" s="9705">
        <v>2</v>
      </c>
      <c r="B55" s="9644" t="s">
        <v>12102</v>
      </c>
      <c r="C55" s="9644" t="s">
        <v>12180</v>
      </c>
      <c r="D55" s="9645">
        <v>0</v>
      </c>
      <c r="E55" s="9659">
        <v>0</v>
      </c>
      <c r="F55" s="9706"/>
      <c r="G55" s="9707">
        <f>VLOOKUP(C55,'Data Products'!$A:$J,2,0)</f>
      </c>
      <c r="H55" s="9708">
        <f t="shared" si="1"/>
      </c>
      <c r="I55" s="9648">
        <v>45376</v>
      </c>
      <c r="J55" s="9649">
        <f t="shared" si="10"/>
      </c>
      <c r="K55" s="9645">
        <v>0</v>
      </c>
      <c r="L55" s="9645">
        <v>0</v>
      </c>
      <c r="M55" s="9645">
        <v>0</v>
      </c>
      <c r="N55" s="9645">
        <v>0</v>
      </c>
      <c r="O55" s="9644" t="s">
        <v>12181</v>
      </c>
      <c r="P55" s="9681"/>
      <c r="Q55" s="9681"/>
      <c r="R55" s="9710"/>
      <c r="S55" s="9681"/>
      <c r="T55" s="9681"/>
      <c r="U55" s="9681"/>
      <c r="V55" s="9681"/>
      <c r="W55" s="9681"/>
      <c r="X55" s="9681"/>
      <c r="Y55" s="9681"/>
      <c r="Z55" s="9681"/>
      <c r="AA55" s="9681"/>
      <c r="AB55" s="9711">
        <f t="shared" si="12"/>
      </c>
      <c r="AC55" s="9660">
        <f t="shared" si="18"/>
      </c>
      <c r="AD55" s="9652">
        <f t="shared" si="4"/>
      </c>
      <c r="AE55" s="9661">
        <f t="shared" si="14"/>
      </c>
      <c r="AF55" s="9654">
        <f>VLOOKUP(C55,'Data Products'!$A:$J,10,0)</f>
      </c>
      <c r="AG55" s="9655">
        <f t="shared" si="20"/>
      </c>
      <c r="AH55" s="9655">
        <f t="shared" ref="AH55:AH90" si="6">IF(H55&lt;=90,D55,0)</f>
      </c>
      <c r="AI55" s="9666"/>
      <c r="AJ55" s="9657"/>
      <c r="AK55" s="9658"/>
      <c r="AL55" s="9657"/>
      <c r="AM55" s="9658"/>
      <c r="AN55" s="9658"/>
    </row>
    <row customHeight="true" hidden="true" ht="18" r="56">
      <c r="A56" s="9705">
        <v>3</v>
      </c>
      <c r="B56" s="9644" t="s">
        <v>12102</v>
      </c>
      <c r="C56" s="9644" t="s">
        <v>12182</v>
      </c>
      <c r="D56" s="9645">
        <v>0</v>
      </c>
      <c r="E56" s="9659">
        <v>0</v>
      </c>
      <c r="F56" s="9706"/>
      <c r="G56" s="9707">
        <f>VLOOKUP(C56,'Data Products'!$A:$J,2,0)</f>
      </c>
      <c r="H56" s="9708">
        <f t="shared" si="1"/>
      </c>
      <c r="I56" s="9684">
        <v>45721</v>
      </c>
      <c r="J56" s="9649">
        <f t="shared" si="10"/>
      </c>
      <c r="K56" s="9645">
        <v>0</v>
      </c>
      <c r="L56" s="9645">
        <v>0</v>
      </c>
      <c r="M56" s="9712" t="s">
        <v>12183</v>
      </c>
      <c r="N56" s="9712" t="s">
        <v>12183</v>
      </c>
      <c r="O56" s="9644" t="s">
        <v>12181</v>
      </c>
      <c r="P56" s="9681"/>
      <c r="Q56" s="9681"/>
      <c r="R56" s="9710"/>
      <c r="S56" s="9681"/>
      <c r="T56" s="9681"/>
      <c r="U56" s="9681"/>
      <c r="V56" s="9681"/>
      <c r="W56" s="9681"/>
      <c r="X56" s="9681"/>
      <c r="Y56" s="9681"/>
      <c r="Z56" s="9681"/>
      <c r="AA56" s="9681"/>
      <c r="AB56" s="9711">
        <f t="shared" si="12"/>
      </c>
      <c r="AC56" s="9660">
        <f t="shared" si="18"/>
      </c>
      <c r="AD56" s="9652">
        <f t="shared" si="4"/>
      </c>
      <c r="AE56" s="9661">
        <f t="shared" si="14"/>
      </c>
      <c r="AF56" s="9654">
        <f>VLOOKUP(C56,'Data Products'!$A:$J,10,0)</f>
      </c>
      <c r="AG56" s="9655">
        <f t="shared" si="20"/>
      </c>
      <c r="AH56" s="9655">
        <f t="shared" si="6"/>
      </c>
      <c r="AI56" s="9666"/>
      <c r="AJ56" s="9657"/>
      <c r="AK56" s="9658"/>
      <c r="AL56" s="9657"/>
      <c r="AM56" s="9658"/>
      <c r="AN56" s="9658"/>
    </row>
    <row customHeight="true" hidden="true" ht="18" r="57">
      <c r="A57" s="9705">
        <v>4</v>
      </c>
      <c r="B57" s="9644" t="s">
        <v>12102</v>
      </c>
      <c r="C57" s="9644" t="s">
        <v>12184</v>
      </c>
      <c r="D57" s="9645">
        <v>0</v>
      </c>
      <c r="E57" s="9659">
        <v>0</v>
      </c>
      <c r="F57" s="9706"/>
      <c r="G57" s="9707">
        <f>VLOOKUP(C57,'Data Products'!$A:$J,2,0)</f>
      </c>
      <c r="H57" s="9708">
        <f t="shared" si="1"/>
      </c>
      <c r="I57" s="9648">
        <v>45460</v>
      </c>
      <c r="J57" s="9649">
        <f t="shared" si="10"/>
      </c>
      <c r="K57" s="9645">
        <v>0</v>
      </c>
      <c r="L57" s="9645">
        <v>0</v>
      </c>
      <c r="M57" s="9645">
        <v>0</v>
      </c>
      <c r="N57" s="9645">
        <v>0</v>
      </c>
      <c r="O57" s="9644" t="s">
        <v>12181</v>
      </c>
      <c r="P57" s="9681"/>
      <c r="Q57" s="9681"/>
      <c r="R57" s="9713"/>
      <c r="S57" s="9681"/>
      <c r="T57" s="9681"/>
      <c r="U57" s="9681"/>
      <c r="V57" s="9681"/>
      <c r="W57" s="9681"/>
      <c r="X57" s="9681"/>
      <c r="Y57" s="9681"/>
      <c r="Z57" s="9681"/>
      <c r="AA57" s="9681"/>
      <c r="AB57" s="9711">
        <f t="shared" si="12"/>
      </c>
      <c r="AC57" s="9660">
        <f t="shared" si="18"/>
      </c>
      <c r="AD57" s="9652">
        <f t="shared" si="4"/>
      </c>
      <c r="AE57" s="9661">
        <f t="shared" si="14"/>
      </c>
      <c r="AF57" s="9654">
        <f>VLOOKUP(C57,'Data Products'!$A:$J,10,0)</f>
      </c>
      <c r="AG57" s="9655">
        <f t="shared" si="20"/>
      </c>
      <c r="AH57" s="9655">
        <f t="shared" si="6"/>
      </c>
      <c r="AI57" s="9657"/>
      <c r="AJ57" s="9658"/>
      <c r="AK57" s="9658"/>
      <c r="AL57" s="9657"/>
      <c r="AM57" s="9658"/>
      <c r="AN57" s="9658"/>
    </row>
    <row customHeight="true" hidden="true" ht="18" r="58">
      <c r="A58" s="9705">
        <v>5</v>
      </c>
      <c r="B58" s="9644" t="s">
        <v>12128</v>
      </c>
      <c r="C58" s="9644" t="s">
        <v>12185</v>
      </c>
      <c r="D58" s="9645">
        <v>0</v>
      </c>
      <c r="E58" s="9659">
        <v>0</v>
      </c>
      <c r="F58" s="9706"/>
      <c r="G58" s="9707">
        <f>VLOOKUP(C58,'Data Products'!$A:$J,2,0)</f>
      </c>
      <c r="H58" s="9708">
        <f t="shared" si="1"/>
      </c>
      <c r="I58" s="9648">
        <v>45667</v>
      </c>
      <c r="J58" s="9649">
        <f t="shared" si="10"/>
      </c>
      <c r="K58" s="9645">
        <v>0</v>
      </c>
      <c r="L58" s="9645">
        <v>0</v>
      </c>
      <c r="M58" s="9645">
        <v>500</v>
      </c>
      <c r="N58" s="9645">
        <v>1000</v>
      </c>
      <c r="O58" s="9714" t="s">
        <v>12112</v>
      </c>
      <c r="P58" s="9681"/>
      <c r="Q58" s="9681"/>
      <c r="R58" s="9710"/>
      <c r="S58" s="9681"/>
      <c r="T58" s="9681"/>
      <c r="U58" s="9681"/>
      <c r="V58" s="9681"/>
      <c r="W58" s="9681"/>
      <c r="X58" s="9681"/>
      <c r="Y58" s="9681"/>
      <c r="Z58" s="9681"/>
      <c r="AA58" s="9681"/>
      <c r="AB58" s="9711">
        <f t="shared" si="12"/>
      </c>
      <c r="AC58" s="9660">
        <f t="shared" si="18"/>
      </c>
      <c r="AD58" s="9652">
        <f t="shared" si="4"/>
      </c>
      <c r="AE58" s="9661">
        <f t="shared" si="14"/>
      </c>
      <c r="AF58" s="9654">
        <f>VLOOKUP(C58,'Data Products'!$A:$J,10,0)</f>
      </c>
      <c r="AG58" s="9655">
        <f t="shared" si="20"/>
      </c>
      <c r="AH58" s="9655">
        <f t="shared" si="6"/>
      </c>
      <c r="AI58" s="9666"/>
      <c r="AJ58" s="9658"/>
      <c r="AK58" s="9658">
        <v>200</v>
      </c>
      <c r="AL58" s="9657"/>
      <c r="AM58" s="9658"/>
      <c r="AN58" s="9658"/>
    </row>
    <row r="59">
      <c r="A59" s="9705">
        <v>6</v>
      </c>
      <c r="B59" s="9644" t="s">
        <v>12102</v>
      </c>
      <c r="C59" s="9644" t="s">
        <v>12186</v>
      </c>
      <c r="D59" s="9645">
        <v>2</v>
      </c>
      <c r="E59" s="9659">
        <v>2</v>
      </c>
      <c r="F59" s="9706"/>
      <c r="G59" s="9707">
        <f>VLOOKUP(C59,'Data Products'!$A:$J,2,0)</f>
      </c>
      <c r="H59" s="9708">
        <f t="shared" si="1"/>
      </c>
      <c r="I59" s="9648">
        <v>45667</v>
      </c>
      <c r="J59" s="9649">
        <f t="shared" si="10"/>
      </c>
      <c r="K59" s="9645">
        <v>0</v>
      </c>
      <c r="L59" s="9645">
        <v>0</v>
      </c>
      <c r="M59" s="9645">
        <v>500</v>
      </c>
      <c r="N59" s="9645">
        <v>1000</v>
      </c>
      <c r="O59" s="9644" t="s">
        <v>12112</v>
      </c>
      <c r="P59" s="9681"/>
      <c r="Q59" s="9681"/>
      <c r="R59" s="9710"/>
      <c r="S59" s="9681"/>
      <c r="T59" s="9681"/>
      <c r="U59" s="9681"/>
      <c r="V59" s="9681"/>
      <c r="W59" s="9681"/>
      <c r="X59" s="9681"/>
      <c r="Y59" s="9681"/>
      <c r="Z59" s="9681"/>
      <c r="AA59" s="9681"/>
      <c r="AB59" s="9711">
        <f t="shared" si="12"/>
      </c>
      <c r="AC59" s="9664">
        <f t="shared" si="18"/>
      </c>
      <c r="AD59" s="9652">
        <f t="shared" si="4"/>
      </c>
      <c r="AE59" s="9665">
        <f t="shared" si="14"/>
      </c>
      <c r="AF59" s="9654">
        <f>VLOOKUP(C59,'Data Products'!$A:$J,10,0)</f>
      </c>
      <c r="AG59" s="9655">
        <f t="shared" si="20"/>
      </c>
      <c r="AH59" s="9655">
        <f t="shared" si="6"/>
      </c>
      <c r="AI59" s="9666"/>
      <c r="AJ59" s="9658"/>
      <c r="AK59" s="9658"/>
      <c r="AL59" s="9657"/>
      <c r="AM59" s="9658"/>
      <c r="AN59" s="9658"/>
    </row>
    <row r="60">
      <c r="A60" s="9705">
        <v>7</v>
      </c>
      <c r="B60" s="9644" t="s">
        <v>12099</v>
      </c>
      <c r="C60" s="9644" t="s">
        <v>12187</v>
      </c>
      <c r="D60" s="9645">
        <v>228</v>
      </c>
      <c r="E60" s="9659">
        <v>228</v>
      </c>
      <c r="F60" s="9706"/>
      <c r="G60" s="9707">
        <f>VLOOKUP(C60,'Data Products'!$A:$J,2,0)</f>
      </c>
      <c r="H60" s="9708">
        <f t="shared" si="1"/>
      </c>
      <c r="I60" s="9648">
        <v>45617</v>
      </c>
      <c r="J60" s="9649">
        <f t="shared" si="10"/>
      </c>
      <c r="K60" s="9645">
        <v>24</v>
      </c>
      <c r="L60" s="9645">
        <v>57</v>
      </c>
      <c r="M60" s="9645">
        <v>300</v>
      </c>
      <c r="N60" s="9645">
        <v>500</v>
      </c>
      <c r="O60" s="9715" t="s">
        <v>12112</v>
      </c>
      <c r="P60" s="9681"/>
      <c r="Q60" s="9681"/>
      <c r="R60" s="9710"/>
      <c r="S60" s="9681"/>
      <c r="T60" s="9681"/>
      <c r="U60" s="9681"/>
      <c r="V60" s="9681"/>
      <c r="W60" s="9681"/>
      <c r="X60" s="9681"/>
      <c r="Y60" s="9681"/>
      <c r="Z60" s="9681"/>
      <c r="AA60" s="9681"/>
      <c r="AB60" s="9711">
        <f t="shared" si="12"/>
      </c>
      <c r="AC60" s="9668">
        <f t="shared" si="18"/>
      </c>
      <c r="AD60" s="9652">
        <f t="shared" si="4"/>
      </c>
      <c r="AE60" s="9669">
        <f t="shared" si="14"/>
      </c>
      <c r="AF60" s="9654">
        <f>VLOOKUP(C60,'Data Products'!$A:$J,10,0)</f>
      </c>
      <c r="AG60" s="9655">
        <f t="shared" si="20"/>
      </c>
      <c r="AH60" s="9655">
        <f t="shared" si="6"/>
      </c>
      <c r="AI60" s="9657"/>
      <c r="AJ60" s="9658"/>
      <c r="AK60" s="9658"/>
      <c r="AL60" s="9657"/>
      <c r="AM60" s="9658"/>
      <c r="AN60" s="9658"/>
    </row>
    <row customHeight="true" hidden="true" ht="18" r="61">
      <c r="A61" s="9705">
        <v>8</v>
      </c>
      <c r="B61" s="9644" t="s">
        <v>12102</v>
      </c>
      <c r="C61" s="9644" t="s">
        <v>12188</v>
      </c>
      <c r="D61" s="9645">
        <v>0</v>
      </c>
      <c r="E61" s="9659">
        <v>0</v>
      </c>
      <c r="F61" s="9706"/>
      <c r="G61" s="9707">
        <f>VLOOKUP(C61,'Data Products'!$A:$J,2,0)</f>
      </c>
      <c r="H61" s="9716">
        <f t="shared" si="1"/>
      </c>
      <c r="I61" s="9648">
        <v>45504</v>
      </c>
      <c r="J61" s="9649">
        <f t="shared" si="10"/>
      </c>
      <c r="K61" s="9645">
        <v>0</v>
      </c>
      <c r="L61" s="9645">
        <v>0</v>
      </c>
      <c r="M61" s="9645">
        <v>0</v>
      </c>
      <c r="N61" s="9645">
        <v>0</v>
      </c>
      <c r="O61" s="9644" t="s">
        <v>12112</v>
      </c>
      <c r="P61" s="9681"/>
      <c r="Q61" s="9681"/>
      <c r="R61" s="9710"/>
      <c r="S61" s="9681"/>
      <c r="T61" s="9681"/>
      <c r="U61" s="9681"/>
      <c r="V61" s="9681"/>
      <c r="W61" s="9681"/>
      <c r="X61" s="9681"/>
      <c r="Y61" s="9681"/>
      <c r="Z61" s="9681"/>
      <c r="AA61" s="9681"/>
      <c r="AB61" s="9711">
        <f t="shared" si="12"/>
      </c>
      <c r="AC61" s="9660">
        <f t="shared" si="18"/>
      </c>
      <c r="AD61" s="9652">
        <f t="shared" si="4"/>
      </c>
      <c r="AE61" s="9661">
        <f t="shared" si="14"/>
      </c>
      <c r="AF61" s="9654">
        <f>VLOOKUP(C61,'Data Products'!$A:$J,10,0)</f>
      </c>
      <c r="AG61" s="9655">
        <f t="shared" si="20"/>
      </c>
      <c r="AH61" s="9655">
        <f t="shared" si="6"/>
      </c>
      <c r="AI61" s="9657"/>
      <c r="AJ61" s="9658"/>
      <c r="AK61" s="9658"/>
      <c r="AL61" s="9657"/>
      <c r="AM61" s="9658"/>
      <c r="AN61" s="9658"/>
    </row>
    <row customHeight="true" hidden="true" ht="18" r="62">
      <c r="A62" s="9705">
        <v>9</v>
      </c>
      <c r="B62" s="9644" t="s">
        <v>12102</v>
      </c>
      <c r="C62" s="9644" t="s">
        <v>12189</v>
      </c>
      <c r="D62" s="9645">
        <v>0</v>
      </c>
      <c r="E62" s="9659">
        <v>0</v>
      </c>
      <c r="F62" s="9706"/>
      <c r="G62" s="9707">
        <f>VLOOKUP(C62,'Data Products'!$A:$J,2,0)</f>
      </c>
      <c r="H62" s="9708">
        <f t="shared" si="1"/>
      </c>
      <c r="I62" s="9648">
        <v>45530</v>
      </c>
      <c r="J62" s="9649">
        <f t="shared" si="10"/>
      </c>
      <c r="K62" s="9645">
        <v>0</v>
      </c>
      <c r="L62" s="9645">
        <v>73</v>
      </c>
      <c r="M62" s="9645">
        <v>100</v>
      </c>
      <c r="N62" s="9645">
        <v>300</v>
      </c>
      <c r="O62" s="9644" t="s">
        <v>12112</v>
      </c>
      <c r="P62" s="9681"/>
      <c r="Q62" s="9681"/>
      <c r="R62" s="9710"/>
      <c r="S62" s="9681"/>
      <c r="T62" s="9681"/>
      <c r="U62" s="9681"/>
      <c r="V62" s="9681"/>
      <c r="W62" s="9681"/>
      <c r="X62" s="9681"/>
      <c r="Y62" s="9681"/>
      <c r="Z62" s="9681"/>
      <c r="AA62" s="9681"/>
      <c r="AB62" s="9711">
        <f t="shared" si="12"/>
      </c>
      <c r="AC62" s="9664">
        <f t="shared" si="18"/>
      </c>
      <c r="AD62" s="9652">
        <f t="shared" si="4"/>
      </c>
      <c r="AE62" s="9665">
        <f t="shared" si="14"/>
      </c>
      <c r="AF62" s="9654">
        <f>VLOOKUP(C62,'Data Products'!$A:$J,10,0)</f>
      </c>
      <c r="AG62" s="9655">
        <f t="shared" si="20"/>
      </c>
      <c r="AH62" s="9655">
        <f t="shared" si="6"/>
      </c>
      <c r="AI62" s="9657"/>
      <c r="AJ62" s="9658"/>
      <c r="AK62" s="9658"/>
      <c r="AL62" s="9657"/>
      <c r="AM62" s="9658"/>
      <c r="AN62" s="9658"/>
    </row>
    <row customHeight="true" hidden="true" ht="18" r="63">
      <c r="A63" s="9705">
        <v>10</v>
      </c>
      <c r="B63" s="9644" t="s">
        <v>12128</v>
      </c>
      <c r="C63" s="9644" t="s">
        <v>12190</v>
      </c>
      <c r="D63" s="9645">
        <v>0</v>
      </c>
      <c r="E63" s="9659">
        <v>0</v>
      </c>
      <c r="F63" s="9706"/>
      <c r="G63" s="9707">
        <f>VLOOKUP(C63,'Data Products'!$A:$J,2,0)</f>
      </c>
      <c r="H63" s="9708">
        <f t="shared" si="1"/>
      </c>
      <c r="I63" s="9648">
        <v>45667</v>
      </c>
      <c r="J63" s="9649">
        <f t="shared" si="10"/>
      </c>
      <c r="K63" s="9645">
        <v>0</v>
      </c>
      <c r="L63" s="9645">
        <v>0</v>
      </c>
      <c r="M63" s="9645">
        <v>500</v>
      </c>
      <c r="N63" s="9645">
        <v>1000</v>
      </c>
      <c r="O63" s="9644" t="s">
        <v>12112</v>
      </c>
      <c r="P63" s="9681"/>
      <c r="Q63" s="9681"/>
      <c r="R63" s="9710"/>
      <c r="S63" s="9681"/>
      <c r="T63" s="9681"/>
      <c r="U63" s="9681"/>
      <c r="V63" s="9681"/>
      <c r="W63" s="9681"/>
      <c r="X63" s="9681"/>
      <c r="Y63" s="9681"/>
      <c r="Z63" s="9681"/>
      <c r="AA63" s="9681"/>
      <c r="AB63" s="9711">
        <f t="shared" si="12"/>
      </c>
      <c r="AC63" s="9660">
        <f t="shared" si="18"/>
      </c>
      <c r="AD63" s="9652">
        <f t="shared" si="4"/>
      </c>
      <c r="AE63" s="9661">
        <f t="shared" si="14"/>
      </c>
      <c r="AF63" s="9654">
        <f>VLOOKUP(C63,'Data Products'!$A:$J,10,0)</f>
      </c>
      <c r="AG63" s="9655">
        <f t="shared" si="20"/>
      </c>
      <c r="AH63" s="9655">
        <f t="shared" si="6"/>
      </c>
      <c r="AI63" s="9666"/>
      <c r="AJ63" s="9658"/>
      <c r="AK63" s="9658">
        <v>150</v>
      </c>
      <c r="AL63" s="9657"/>
      <c r="AM63" s="9658"/>
      <c r="AN63" s="9658"/>
    </row>
    <row r="64">
      <c r="A64" s="9705">
        <v>11</v>
      </c>
      <c r="B64" s="9644" t="s">
        <v>12099</v>
      </c>
      <c r="C64" s="9644" t="s">
        <v>12191</v>
      </c>
      <c r="D64" s="9645">
        <v>313</v>
      </c>
      <c r="E64" s="9659">
        <v>313</v>
      </c>
      <c r="F64" s="9706"/>
      <c r="G64" s="9707">
        <f>VLOOKUP(C64,'Data Products'!$A:$J,2,0)</f>
      </c>
      <c r="H64" s="9708">
        <f t="shared" si="1"/>
      </c>
      <c r="I64" s="9684">
        <v>45716</v>
      </c>
      <c r="J64" s="9649">
        <f t="shared" si="10"/>
      </c>
      <c r="K64" s="9645">
        <v>74</v>
      </c>
      <c r="L64" s="9645">
        <v>139</v>
      </c>
      <c r="M64" s="9645">
        <v>0</v>
      </c>
      <c r="N64" s="9645">
        <v>0</v>
      </c>
      <c r="O64" s="9644" t="s">
        <v>12112</v>
      </c>
      <c r="P64" s="9681"/>
      <c r="Q64" s="9681"/>
      <c r="R64" s="9710"/>
      <c r="S64" s="9681"/>
      <c r="T64" s="9681"/>
      <c r="U64" s="9681"/>
      <c r="V64" s="9681"/>
      <c r="W64" s="9681"/>
      <c r="X64" s="9681"/>
      <c r="Y64" s="9681"/>
      <c r="Z64" s="9681"/>
      <c r="AA64" s="9681"/>
      <c r="AB64" s="9711">
        <f t="shared" si="12"/>
      </c>
      <c r="AC64" s="9668">
        <f t="shared" si="18"/>
      </c>
      <c r="AD64" s="9652">
        <f t="shared" si="4"/>
      </c>
      <c r="AE64" s="9669">
        <f t="shared" si="14"/>
      </c>
      <c r="AF64" s="9654">
        <f>VLOOKUP(C64,'Data Products'!$A:$J,10,0)</f>
      </c>
      <c r="AG64" s="9655">
        <f t="shared" si="20"/>
      </c>
      <c r="AH64" s="9655">
        <f t="shared" si="6"/>
      </c>
      <c r="AI64" s="9666"/>
      <c r="AJ64" s="9658"/>
      <c r="AK64" s="9658"/>
      <c r="AL64" s="9657"/>
      <c r="AM64" s="9658"/>
      <c r="AN64" s="9658"/>
    </row>
    <row r="65">
      <c r="A65" s="9705">
        <v>12</v>
      </c>
      <c r="B65" s="9644" t="s">
        <v>12099</v>
      </c>
      <c r="C65" s="9644" t="s">
        <v>12192</v>
      </c>
      <c r="D65" s="9645">
        <v>351</v>
      </c>
      <c r="E65" s="9659">
        <v>351</v>
      </c>
      <c r="F65" s="9706"/>
      <c r="G65" s="9707">
        <f>VLOOKUP(C65,'Data Products'!$A:$J,2,0)</f>
      </c>
      <c r="H65" s="9708">
        <f t="shared" si="1"/>
      </c>
      <c r="I65" s="9684">
        <v>45716</v>
      </c>
      <c r="J65" s="9649">
        <f t="shared" si="10"/>
      </c>
      <c r="K65" s="9645">
        <v>16</v>
      </c>
      <c r="L65" s="9645">
        <v>52</v>
      </c>
      <c r="M65" s="9645">
        <v>0</v>
      </c>
      <c r="N65" s="9645">
        <v>0</v>
      </c>
      <c r="O65" s="9644" t="s">
        <v>12112</v>
      </c>
      <c r="P65" s="9681"/>
      <c r="Q65" s="9681"/>
      <c r="R65" s="9710"/>
      <c r="S65" s="9681"/>
      <c r="T65" s="9681"/>
      <c r="U65" s="9681"/>
      <c r="V65" s="9681"/>
      <c r="W65" s="9681"/>
      <c r="X65" s="9681"/>
      <c r="Y65" s="9681"/>
      <c r="Z65" s="9681"/>
      <c r="AA65" s="9681"/>
      <c r="AB65" s="9711">
        <f t="shared" si="12"/>
      </c>
      <c r="AC65" s="9668">
        <f t="shared" si="18"/>
      </c>
      <c r="AD65" s="9652">
        <f t="shared" si="4"/>
      </c>
      <c r="AE65" s="9669">
        <f t="shared" si="14"/>
      </c>
      <c r="AF65" s="9654">
        <f>VLOOKUP(C65,'Data Products'!$A:$J,10,0)</f>
      </c>
      <c r="AG65" s="9655">
        <f t="shared" si="20"/>
      </c>
      <c r="AH65" s="9655">
        <f t="shared" si="6"/>
      </c>
      <c r="AI65" s="9666"/>
      <c r="AJ65" s="9658"/>
      <c r="AK65" s="9658"/>
      <c r="AL65" s="9657"/>
      <c r="AM65" s="9658"/>
      <c r="AN65" s="9658"/>
    </row>
    <row customHeight="true" hidden="true" ht="18" r="66">
      <c r="A66" s="9705">
        <v>13</v>
      </c>
      <c r="B66" s="9644" t="s">
        <v>12128</v>
      </c>
      <c r="C66" s="9644" t="s">
        <v>12193</v>
      </c>
      <c r="D66" s="9645">
        <v>0</v>
      </c>
      <c r="E66" s="9659">
        <v>0</v>
      </c>
      <c r="F66" s="9706"/>
      <c r="G66" s="9707">
        <f>VLOOKUP(C66,'Data Products'!$A:$J,2,0)</f>
      </c>
      <c r="H66" s="9716">
        <f t="shared" si="1"/>
      </c>
      <c r="I66" s="9648">
        <v>45363</v>
      </c>
      <c r="J66" s="9649">
        <f t="shared" si="10"/>
      </c>
      <c r="K66" s="9645">
        <v>0</v>
      </c>
      <c r="L66" s="9645">
        <v>0</v>
      </c>
      <c r="M66" s="9645">
        <v>0</v>
      </c>
      <c r="N66" s="9645">
        <v>0</v>
      </c>
      <c r="O66" s="9644" t="s">
        <v>12112</v>
      </c>
      <c r="P66" s="9681"/>
      <c r="Q66" s="9681"/>
      <c r="R66" s="9710"/>
      <c r="S66" s="9681"/>
      <c r="T66" s="9681"/>
      <c r="U66" s="9681"/>
      <c r="V66" s="9681"/>
      <c r="W66" s="9681"/>
      <c r="X66" s="9681"/>
      <c r="Y66" s="9681"/>
      <c r="Z66" s="9681"/>
      <c r="AA66" s="9681"/>
      <c r="AB66" s="9711">
        <f t="shared" si="12"/>
      </c>
      <c r="AC66" s="9660">
        <f t="shared" si="18"/>
      </c>
      <c r="AD66" s="9652">
        <f t="shared" si="4"/>
      </c>
      <c r="AE66" s="9661">
        <f t="shared" si="14"/>
      </c>
      <c r="AF66" s="9654">
        <f>VLOOKUP(C66,'Data Products'!$A:$J,10,0)</f>
      </c>
      <c r="AG66" s="9655">
        <f t="shared" si="20"/>
      </c>
      <c r="AH66" s="9655">
        <f t="shared" si="6"/>
      </c>
      <c r="AI66" s="9657"/>
      <c r="AJ66" s="9658"/>
      <c r="AK66" s="9658"/>
      <c r="AL66" s="9657"/>
      <c r="AM66" s="9658"/>
      <c r="AN66" s="9658"/>
    </row>
    <row r="67">
      <c r="A67" s="9705">
        <v>14</v>
      </c>
      <c r="B67" s="9644" t="s">
        <v>12099</v>
      </c>
      <c r="C67" s="9644" t="s">
        <v>12194</v>
      </c>
      <c r="D67" s="9645">
        <v>75</v>
      </c>
      <c r="E67" s="9659">
        <v>75</v>
      </c>
      <c r="F67" s="9706"/>
      <c r="G67" s="9707">
        <f>VLOOKUP(C67,'Data Products'!$A:$J,2,0)</f>
      </c>
      <c r="H67" s="9708">
        <f t="shared" si="1"/>
      </c>
      <c r="I67" s="9648">
        <v>45617</v>
      </c>
      <c r="J67" s="9649">
        <f t="shared" si="10"/>
      </c>
      <c r="K67" s="9645">
        <v>4</v>
      </c>
      <c r="L67" s="9645">
        <v>29</v>
      </c>
      <c r="M67" s="9645">
        <v>300</v>
      </c>
      <c r="N67" s="9645">
        <v>500</v>
      </c>
      <c r="O67" s="9644" t="s">
        <v>12112</v>
      </c>
      <c r="P67" s="9681"/>
      <c r="Q67" s="9681"/>
      <c r="R67" s="9710"/>
      <c r="S67" s="9681"/>
      <c r="T67" s="9681"/>
      <c r="U67" s="9681"/>
      <c r="V67" s="9681"/>
      <c r="W67" s="9681"/>
      <c r="X67" s="9681"/>
      <c r="Y67" s="9681"/>
      <c r="Z67" s="9681"/>
      <c r="AA67" s="9681"/>
      <c r="AB67" s="9711">
        <f t="shared" si="12"/>
      </c>
      <c r="AC67" s="9668">
        <f t="shared" si="18"/>
      </c>
      <c r="AD67" s="9652">
        <f t="shared" si="4"/>
      </c>
      <c r="AE67" s="9669">
        <f t="shared" si="14"/>
      </c>
      <c r="AF67" s="9654">
        <f>VLOOKUP(C67,'Data Products'!$A:$J,10,0)</f>
      </c>
      <c r="AG67" s="9655">
        <f t="shared" si="20"/>
      </c>
      <c r="AH67" s="9655">
        <f t="shared" si="6"/>
      </c>
      <c r="AI67" s="9666"/>
      <c r="AJ67" s="9658"/>
      <c r="AK67" s="9658"/>
      <c r="AL67" s="9657"/>
      <c r="AM67" s="9658"/>
      <c r="AN67" s="9658"/>
    </row>
    <row r="68">
      <c r="A68" s="9705">
        <v>15</v>
      </c>
      <c r="B68" s="9644" t="s">
        <v>12099</v>
      </c>
      <c r="C68" s="9644" t="s">
        <v>12195</v>
      </c>
      <c r="D68" s="9645">
        <v>531</v>
      </c>
      <c r="E68" s="9659">
        <v>531</v>
      </c>
      <c r="F68" s="9706"/>
      <c r="G68" s="9707">
        <f>VLOOKUP(C68,'Data Products'!$A:$J,2,0)</f>
      </c>
      <c r="H68" s="9708">
        <f t="shared" si="1"/>
      </c>
      <c r="I68" s="9648">
        <v>45667</v>
      </c>
      <c r="J68" s="9649">
        <f t="shared" si="10"/>
      </c>
      <c r="K68" s="9645">
        <v>36</v>
      </c>
      <c r="L68" s="9645">
        <v>121</v>
      </c>
      <c r="M68" s="9645">
        <v>1000</v>
      </c>
      <c r="N68" s="9645">
        <v>2000</v>
      </c>
      <c r="O68" s="9644" t="s">
        <v>12112</v>
      </c>
      <c r="P68" s="9681"/>
      <c r="Q68" s="9681"/>
      <c r="R68" s="9710"/>
      <c r="S68" s="9681"/>
      <c r="T68" s="9681"/>
      <c r="U68" s="9681"/>
      <c r="V68" s="9681"/>
      <c r="W68" s="9681"/>
      <c r="X68" s="9681"/>
      <c r="Y68" s="9681"/>
      <c r="Z68" s="9681"/>
      <c r="AA68" s="9681"/>
      <c r="AB68" s="9711">
        <f t="shared" si="12"/>
      </c>
      <c r="AC68" s="9668">
        <f t="shared" si="18"/>
      </c>
      <c r="AD68" s="9652">
        <f t="shared" si="4"/>
      </c>
      <c r="AE68" s="9669">
        <f t="shared" si="14"/>
      </c>
      <c r="AF68" s="9654">
        <f>VLOOKUP(C68,'Data Products'!$A:$J,10,0)</f>
      </c>
      <c r="AG68" s="9655">
        <f t="shared" si="20"/>
      </c>
      <c r="AH68" s="9655">
        <f t="shared" si="6"/>
      </c>
      <c r="AI68" s="9666"/>
      <c r="AJ68" s="9658"/>
      <c r="AK68" s="9658">
        <v>340</v>
      </c>
      <c r="AL68" s="9657"/>
      <c r="AM68" s="9658"/>
      <c r="AN68" s="9658"/>
    </row>
    <row customHeight="true" hidden="true" ht="18" r="69">
      <c r="A69" s="9705">
        <v>16</v>
      </c>
      <c r="B69" s="9644" t="s">
        <v>12102</v>
      </c>
      <c r="C69" s="9644" t="s">
        <v>12196</v>
      </c>
      <c r="D69" s="9645">
        <v>0</v>
      </c>
      <c r="E69" s="9659">
        <v>0</v>
      </c>
      <c r="F69" s="9706"/>
      <c r="G69" s="9707">
        <f>VLOOKUP(C69,'Data Products'!$A:$J,2,0)</f>
      </c>
      <c r="H69" s="9716">
        <f t="shared" si="1"/>
      </c>
      <c r="I69" s="9648">
        <v>45668</v>
      </c>
      <c r="J69" s="9649">
        <f t="shared" si="10"/>
      </c>
      <c r="K69" s="9645">
        <v>0</v>
      </c>
      <c r="L69" s="9645">
        <v>0</v>
      </c>
      <c r="M69" s="9645">
        <v>0</v>
      </c>
      <c r="N69" s="9645">
        <v>0</v>
      </c>
      <c r="O69" s="9644" t="s">
        <v>12131</v>
      </c>
      <c r="P69" s="9681"/>
      <c r="Q69" s="9681"/>
      <c r="R69" s="9710"/>
      <c r="S69" s="9681"/>
      <c r="T69" s="9681"/>
      <c r="U69" s="9681"/>
      <c r="V69" s="9681"/>
      <c r="W69" s="9681"/>
      <c r="X69" s="9681"/>
      <c r="Y69" s="9681"/>
      <c r="Z69" s="9681"/>
      <c r="AA69" s="9681"/>
      <c r="AB69" s="9711">
        <f t="shared" si="12"/>
      </c>
      <c r="AC69" s="9660">
        <f t="shared" si="18"/>
      </c>
      <c r="AD69" s="9652">
        <f t="shared" si="4"/>
      </c>
      <c r="AE69" s="9661">
        <f t="shared" si="14"/>
      </c>
      <c r="AF69" s="9654">
        <f>VLOOKUP(C69,'Data Products'!$A:$J,10,0)</f>
      </c>
      <c r="AG69" s="9655">
        <f t="shared" si="20"/>
      </c>
      <c r="AH69" s="9655">
        <f t="shared" si="6"/>
      </c>
      <c r="AI69" s="9666"/>
      <c r="AJ69" s="9658"/>
      <c r="AK69" s="9658"/>
      <c r="AL69" s="9657"/>
      <c r="AM69" s="9658"/>
      <c r="AN69" s="9658"/>
    </row>
    <row customHeight="true" hidden="true" ht="18" r="70">
      <c r="A70" s="9705">
        <v>17</v>
      </c>
      <c r="B70" s="9644" t="s">
        <v>12102</v>
      </c>
      <c r="C70" s="9644" t="s">
        <v>12197</v>
      </c>
      <c r="D70" s="9645">
        <v>0</v>
      </c>
      <c r="E70" s="9659">
        <v>0</v>
      </c>
      <c r="F70" s="9706"/>
      <c r="G70" s="9707">
        <f>VLOOKUP(C70,'Data Products'!$A:$J,2,0)</f>
      </c>
      <c r="H70" s="9716">
        <f t="shared" si="1"/>
      </c>
      <c r="I70" s="9648">
        <v>45669</v>
      </c>
      <c r="J70" s="9649">
        <f t="shared" si="10"/>
      </c>
      <c r="K70" s="9645">
        <v>2</v>
      </c>
      <c r="L70" s="9645">
        <v>4</v>
      </c>
      <c r="M70" s="9645">
        <v>4000</v>
      </c>
      <c r="N70" s="9645">
        <v>8000</v>
      </c>
      <c r="O70" s="9644" t="s">
        <v>12131</v>
      </c>
      <c r="P70" s="9681"/>
      <c r="Q70" s="9681"/>
      <c r="R70" s="9710"/>
      <c r="S70" s="9681"/>
      <c r="T70" s="9681"/>
      <c r="U70" s="9681"/>
      <c r="V70" s="9681"/>
      <c r="W70" s="9681"/>
      <c r="X70" s="9681"/>
      <c r="Y70" s="9681"/>
      <c r="Z70" s="9681"/>
      <c r="AA70" s="9681"/>
      <c r="AB70" s="9711">
        <f t="shared" si="12"/>
      </c>
      <c r="AC70" s="9664">
        <f t="shared" si="18"/>
      </c>
      <c r="AD70" s="9652">
        <f t="shared" si="4"/>
      </c>
      <c r="AE70" s="9665">
        <f t="shared" si="14"/>
      </c>
      <c r="AF70" s="9654">
        <f>VLOOKUP(C70,'Data Products'!$A:$J,10,0)</f>
      </c>
      <c r="AG70" s="9655">
        <f t="shared" si="20"/>
      </c>
      <c r="AH70" s="9655">
        <f t="shared" si="6"/>
      </c>
      <c r="AI70" s="9666"/>
      <c r="AJ70" s="9658"/>
      <c r="AK70" s="9658">
        <v>3620</v>
      </c>
      <c r="AL70" s="9657"/>
      <c r="AM70" s="9658"/>
      <c r="AN70" s="9658"/>
    </row>
    <row customHeight="true" hidden="true" ht="18" r="71">
      <c r="A71" s="9705">
        <v>18</v>
      </c>
      <c r="B71" s="9644" t="s">
        <v>12102</v>
      </c>
      <c r="C71" s="9644" t="s">
        <v>12198</v>
      </c>
      <c r="D71" s="9645">
        <v>0</v>
      </c>
      <c r="E71" s="9659">
        <v>0</v>
      </c>
      <c r="F71" s="9706"/>
      <c r="G71" s="9707">
        <f>VLOOKUP(C71,'Data Products'!$A:$J,2,0)</f>
      </c>
      <c r="H71" s="9716">
        <f t="shared" si="1"/>
      </c>
      <c r="I71" s="9648">
        <v>45670</v>
      </c>
      <c r="J71" s="9649">
        <f t="shared" si="10"/>
      </c>
      <c r="K71" s="9645">
        <v>0</v>
      </c>
      <c r="L71" s="9645">
        <v>0</v>
      </c>
      <c r="M71" s="9645">
        <v>0</v>
      </c>
      <c r="N71" s="9645">
        <v>0</v>
      </c>
      <c r="O71" s="9644" t="s">
        <v>12131</v>
      </c>
      <c r="P71" s="9681"/>
      <c r="Q71" s="9681"/>
      <c r="R71" s="9710"/>
      <c r="S71" s="9681"/>
      <c r="T71" s="9681"/>
      <c r="U71" s="9681"/>
      <c r="V71" s="9681"/>
      <c r="W71" s="9681"/>
      <c r="X71" s="9681"/>
      <c r="Y71" s="9681"/>
      <c r="Z71" s="9681"/>
      <c r="AA71" s="9681"/>
      <c r="AB71" s="9711">
        <f t="shared" si="12"/>
      </c>
      <c r="AC71" s="9660">
        <f t="shared" si="18"/>
      </c>
      <c r="AD71" s="9652">
        <f t="shared" si="4"/>
      </c>
      <c r="AE71" s="9661">
        <f t="shared" si="14"/>
      </c>
      <c r="AF71" s="9654">
        <f>VLOOKUP(C71,'Data Products'!$A:$J,10,0)</f>
      </c>
      <c r="AG71" s="9655">
        <f t="shared" si="20"/>
      </c>
      <c r="AH71" s="9655">
        <f t="shared" si="6"/>
      </c>
      <c r="AI71" s="9666"/>
      <c r="AJ71" s="9658"/>
      <c r="AK71" s="9658"/>
      <c r="AL71" s="9657"/>
      <c r="AM71" s="9658"/>
      <c r="AN71" s="9658"/>
    </row>
    <row r="72">
      <c r="A72" s="9705">
        <v>19</v>
      </c>
      <c r="B72" s="9644" t="s">
        <v>12099</v>
      </c>
      <c r="C72" s="9644" t="s">
        <v>12199</v>
      </c>
      <c r="D72" s="9645">
        <v>8017</v>
      </c>
      <c r="E72" s="9659">
        <v>8017</v>
      </c>
      <c r="F72" s="9706"/>
      <c r="G72" s="9707">
        <f>VLOOKUP(C72,'Data Products'!$A:$J,2,0)</f>
      </c>
      <c r="H72" s="9708">
        <f t="shared" si="1"/>
      </c>
      <c r="I72" s="9648">
        <v>45671</v>
      </c>
      <c r="J72" s="9649">
        <f t="shared" si="10"/>
      </c>
      <c r="K72" s="9645">
        <v>1942</v>
      </c>
      <c r="L72" s="9645">
        <v>1944</v>
      </c>
      <c r="M72" s="9645">
        <v>0</v>
      </c>
      <c r="N72" s="9645">
        <v>0</v>
      </c>
      <c r="O72" s="9644" t="s">
        <v>12200</v>
      </c>
      <c r="P72" s="9681"/>
      <c r="Q72" s="9681"/>
      <c r="R72" s="9710"/>
      <c r="S72" s="9681"/>
      <c r="T72" s="9681"/>
      <c r="U72" s="9681"/>
      <c r="V72" s="9681"/>
      <c r="W72" s="9681"/>
      <c r="X72" s="9681"/>
      <c r="Y72" s="9681"/>
      <c r="Z72" s="9681"/>
      <c r="AA72" s="9681"/>
      <c r="AB72" s="9711">
        <f t="shared" si="12"/>
      </c>
      <c r="AC72" s="9664">
        <f t="shared" si="18"/>
      </c>
      <c r="AD72" s="9652">
        <f t="shared" si="4"/>
      </c>
      <c r="AE72" s="9665">
        <f t="shared" si="14"/>
      </c>
      <c r="AF72" s="9654">
        <f>VLOOKUP(C72,'Data Products'!$A:$J,10,0)</f>
      </c>
      <c r="AG72" s="9655">
        <f t="shared" si="20"/>
      </c>
      <c r="AH72" s="9655">
        <f t="shared" si="6"/>
      </c>
      <c r="AI72" s="9666" t="s">
        <v>12201</v>
      </c>
      <c r="AJ72" s="9658"/>
      <c r="AK72" s="9658"/>
      <c r="AL72" s="9657"/>
      <c r="AM72" s="9658"/>
      <c r="AN72" s="9658"/>
    </row>
    <row r="73">
      <c r="A73" s="9705">
        <v>20</v>
      </c>
      <c r="B73" s="9644" t="s">
        <v>12099</v>
      </c>
      <c r="C73" s="9644" t="s">
        <v>12202</v>
      </c>
      <c r="D73" s="9645">
        <v>9106</v>
      </c>
      <c r="E73" s="9659">
        <v>9106</v>
      </c>
      <c r="F73" s="9706"/>
      <c r="G73" s="9707">
        <f>VLOOKUP(C73,'Data Products'!$A:$J,2,0)</f>
      </c>
      <c r="H73" s="9708">
        <f t="shared" si="1"/>
      </c>
      <c r="I73" s="9684">
        <v>45980</v>
      </c>
      <c r="J73" s="9649">
        <f t="shared" si="10"/>
      </c>
      <c r="K73" s="9645">
        <v>1542</v>
      </c>
      <c r="L73" s="9645">
        <v>3605</v>
      </c>
      <c r="M73" s="9645">
        <v>0</v>
      </c>
      <c r="N73" s="9645">
        <v>0</v>
      </c>
      <c r="O73" s="9644" t="s">
        <v>12200</v>
      </c>
      <c r="P73" s="9681"/>
      <c r="Q73" s="9681"/>
      <c r="R73" s="9710"/>
      <c r="S73" s="9681"/>
      <c r="T73" s="9681"/>
      <c r="U73" s="9681"/>
      <c r="V73" s="9681"/>
      <c r="W73" s="9681"/>
      <c r="X73" s="9681"/>
      <c r="Y73" s="9681"/>
      <c r="Z73" s="9681"/>
      <c r="AA73" s="9681"/>
      <c r="AB73" s="9711">
        <f t="shared" si="12"/>
      </c>
      <c r="AC73" s="9664">
        <f t="shared" si="18"/>
      </c>
      <c r="AD73" s="9652">
        <f t="shared" si="4"/>
      </c>
      <c r="AE73" s="9665">
        <f t="shared" si="14"/>
      </c>
      <c r="AF73" s="9654">
        <f>VLOOKUP(C73,'Data Products'!$A:$J,10,0)</f>
      </c>
      <c r="AG73" s="9655">
        <f t="shared" si="20"/>
      </c>
      <c r="AH73" s="9655">
        <f t="shared" si="6"/>
      </c>
      <c r="AI73" s="9671" t="s">
        <v>12203</v>
      </c>
      <c r="AJ73" s="9658"/>
      <c r="AK73" s="9658"/>
      <c r="AL73" s="9657"/>
      <c r="AM73" s="9658"/>
      <c r="AN73" s="9658"/>
    </row>
    <row r="74">
      <c r="A74" s="9705">
        <v>21</v>
      </c>
      <c r="B74" s="9644" t="s">
        <v>12099</v>
      </c>
      <c r="C74" s="9644" t="s">
        <v>12204</v>
      </c>
      <c r="D74" s="9645">
        <v>1</v>
      </c>
      <c r="E74" s="9659">
        <v>1</v>
      </c>
      <c r="F74" s="9706"/>
      <c r="G74" s="9707">
        <f>VLOOKUP(C74,'Data Products'!$A:$J,2,0)</f>
      </c>
      <c r="H74" s="9708">
        <f t="shared" si="1"/>
      </c>
      <c r="I74" s="9684">
        <v>45895</v>
      </c>
      <c r="J74" s="9649">
        <f t="shared" si="10"/>
      </c>
      <c r="K74" s="9645">
        <v>564</v>
      </c>
      <c r="L74" s="9645">
        <v>3849</v>
      </c>
      <c r="M74" s="9645">
        <v>0</v>
      </c>
      <c r="N74" s="9645">
        <v>0</v>
      </c>
      <c r="O74" s="9644" t="s">
        <v>12205</v>
      </c>
      <c r="P74" s="9681"/>
      <c r="Q74" s="9681"/>
      <c r="R74" s="9710"/>
      <c r="S74" s="9681"/>
      <c r="T74" s="9681"/>
      <c r="U74" s="9681"/>
      <c r="V74" s="9681"/>
      <c r="W74" s="9681"/>
      <c r="X74" s="9681"/>
      <c r="Y74" s="9681"/>
      <c r="Z74" s="9681"/>
      <c r="AA74" s="9681"/>
      <c r="AB74" s="9711">
        <f t="shared" si="12"/>
      </c>
      <c r="AC74" s="9664">
        <f t="shared" si="18"/>
      </c>
      <c r="AD74" s="9652">
        <f t="shared" si="4"/>
      </c>
      <c r="AE74" s="9665">
        <f t="shared" si="14"/>
      </c>
      <c r="AF74" s="9654">
        <f>VLOOKUP(C74,'Data Products'!$A:$J,10,0)</f>
      </c>
      <c r="AG74" s="9655">
        <f t="shared" si="20"/>
      </c>
      <c r="AH74" s="9655">
        <f t="shared" si="6"/>
      </c>
      <c r="AI74" s="9666" t="s">
        <v>12201</v>
      </c>
      <c r="AJ74" s="9658"/>
      <c r="AK74" s="9658"/>
      <c r="AL74" s="9657"/>
      <c r="AM74" s="9658"/>
      <c r="AN74" s="9658"/>
    </row>
    <row customHeight="true" hidden="true" ht="18" r="75">
      <c r="A75" s="9705">
        <v>22</v>
      </c>
      <c r="B75" s="9644" t="s">
        <v>12102</v>
      </c>
      <c r="C75" s="9644" t="s">
        <v>12206</v>
      </c>
      <c r="D75" s="9645">
        <v>0</v>
      </c>
      <c r="E75" s="9659">
        <v>0</v>
      </c>
      <c r="F75" s="9706"/>
      <c r="G75" s="9707">
        <f>VLOOKUP(C75,'Data Products'!$A:$J,2,0)</f>
      </c>
      <c r="H75" s="9708">
        <f t="shared" si="1"/>
      </c>
      <c r="I75" s="9684">
        <v>45994</v>
      </c>
      <c r="J75" s="9649">
        <f t="shared" si="10"/>
      </c>
      <c r="K75" s="9645">
        <v>0</v>
      </c>
      <c r="L75" s="9645">
        <v>0</v>
      </c>
      <c r="M75" s="9645">
        <v>0</v>
      </c>
      <c r="N75" s="9645">
        <v>0</v>
      </c>
      <c r="O75" s="9644" t="s">
        <v>12207</v>
      </c>
      <c r="P75" s="9681"/>
      <c r="Q75" s="9681"/>
      <c r="R75" s="9710"/>
      <c r="S75" s="9681"/>
      <c r="T75" s="9681"/>
      <c r="U75" s="9681"/>
      <c r="V75" s="9681"/>
      <c r="W75" s="9681"/>
      <c r="X75" s="9681"/>
      <c r="Y75" s="9681"/>
      <c r="Z75" s="9681"/>
      <c r="AA75" s="9681"/>
      <c r="AB75" s="9711">
        <f t="shared" si="12"/>
      </c>
      <c r="AC75" s="9664">
        <f t="shared" si="18"/>
      </c>
      <c r="AD75" s="9652">
        <f t="shared" si="4"/>
      </c>
      <c r="AE75" s="9665">
        <f t="shared" si="14"/>
      </c>
      <c r="AF75" s="9654">
        <f>VLOOKUP(C75,'Data Products'!$A:$J,10,0)</f>
      </c>
      <c r="AG75" s="9655">
        <f t="shared" si="20"/>
      </c>
      <c r="AH75" s="9655">
        <f t="shared" si="6"/>
      </c>
      <c r="AI75" s="9666"/>
      <c r="AJ75" s="9658"/>
      <c r="AK75" s="9658"/>
      <c r="AL75" s="9657"/>
      <c r="AM75" s="9658"/>
      <c r="AN75" s="9658"/>
    </row>
    <row customHeight="true" hidden="true" ht="18" r="76">
      <c r="A76" s="9705">
        <v>23</v>
      </c>
      <c r="B76" s="9644" t="s">
        <v>12102</v>
      </c>
      <c r="C76" s="9644" t="s">
        <v>12208</v>
      </c>
      <c r="D76" s="9645">
        <v>0</v>
      </c>
      <c r="E76" s="9659">
        <v>0</v>
      </c>
      <c r="F76" s="9706"/>
      <c r="G76" s="9707">
        <f>VLOOKUP(C76,'Data Products'!$A:$J,2,0)</f>
      </c>
      <c r="H76" s="9716">
        <f t="shared" si="1"/>
      </c>
      <c r="I76" s="9684">
        <v>45749</v>
      </c>
      <c r="J76" s="9649">
        <f t="shared" si="10"/>
      </c>
      <c r="K76" s="9645">
        <v>0</v>
      </c>
      <c r="L76" s="9645">
        <v>0</v>
      </c>
      <c r="M76" s="9645">
        <v>0</v>
      </c>
      <c r="N76" s="9645">
        <v>0</v>
      </c>
      <c r="O76" s="9644" t="s">
        <v>12104</v>
      </c>
      <c r="P76" s="9681"/>
      <c r="Q76" s="9681"/>
      <c r="R76" s="9710"/>
      <c r="S76" s="9681"/>
      <c r="T76" s="9681"/>
      <c r="U76" s="9681"/>
      <c r="V76" s="9681"/>
      <c r="W76" s="9681"/>
      <c r="X76" s="9681"/>
      <c r="Y76" s="9681"/>
      <c r="Z76" s="9681"/>
      <c r="AA76" s="9681"/>
      <c r="AB76" s="9711">
        <f t="shared" si="12"/>
      </c>
      <c r="AC76" s="9664">
        <f t="shared" si="18"/>
      </c>
      <c r="AD76" s="9652">
        <f t="shared" si="4"/>
      </c>
      <c r="AE76" s="9665">
        <f t="shared" si="14"/>
      </c>
      <c r="AF76" s="9654">
        <f>VLOOKUP(C76,'Data Products'!$A:$J,10,0)</f>
      </c>
      <c r="AG76" s="9655">
        <f t="shared" si="20"/>
      </c>
      <c r="AH76" s="9655">
        <f t="shared" si="6"/>
      </c>
      <c r="AI76" s="9666" t="s">
        <v>12209</v>
      </c>
      <c r="AJ76" s="9658"/>
      <c r="AK76" s="9658"/>
      <c r="AL76" s="9657"/>
      <c r="AM76" s="9658"/>
      <c r="AN76" s="9658"/>
    </row>
    <row customHeight="true" hidden="true" ht="18" r="77">
      <c r="A77" s="9705">
        <v>24</v>
      </c>
      <c r="B77" s="9644" t="s">
        <v>12102</v>
      </c>
      <c r="C77" s="9644" t="s">
        <v>12210</v>
      </c>
      <c r="D77" s="9645">
        <v>0</v>
      </c>
      <c r="E77" s="9659">
        <v>0</v>
      </c>
      <c r="F77" s="9706"/>
      <c r="G77" s="9707">
        <f>VLOOKUP(C77,'Data Products'!$A:$J,2,0)</f>
      </c>
      <c r="H77" s="9716">
        <f t="shared" si="1"/>
      </c>
      <c r="I77" s="9684">
        <v>45749</v>
      </c>
      <c r="J77" s="9649">
        <f t="shared" si="10"/>
      </c>
      <c r="K77" s="9645">
        <v>0</v>
      </c>
      <c r="L77" s="9645">
        <v>0</v>
      </c>
      <c r="M77" s="9645">
        <v>0</v>
      </c>
      <c r="N77" s="9645">
        <v>0</v>
      </c>
      <c r="O77" s="9644" t="s">
        <v>12104</v>
      </c>
      <c r="P77" s="9681"/>
      <c r="Q77" s="9681"/>
      <c r="R77" s="9710"/>
      <c r="S77" s="9681"/>
      <c r="T77" s="9681"/>
      <c r="U77" s="9681"/>
      <c r="V77" s="9681"/>
      <c r="W77" s="9681"/>
      <c r="X77" s="9681"/>
      <c r="Y77" s="9681"/>
      <c r="Z77" s="9681"/>
      <c r="AA77" s="9681"/>
      <c r="AB77" s="9711">
        <f t="shared" si="12"/>
      </c>
      <c r="AC77" s="9664">
        <f t="shared" si="18"/>
      </c>
      <c r="AD77" s="9652">
        <f t="shared" si="4"/>
      </c>
      <c r="AE77" s="9665">
        <f t="shared" si="14"/>
      </c>
      <c r="AF77" s="9654">
        <f>VLOOKUP(C77,'Data Products'!$A:$J,10,0)</f>
      </c>
      <c r="AG77" s="9655">
        <f t="shared" si="20"/>
      </c>
      <c r="AH77" s="9655">
        <f t="shared" si="6"/>
      </c>
      <c r="AI77" s="9666"/>
      <c r="AJ77" s="9658"/>
      <c r="AK77" s="9658"/>
      <c r="AL77" s="9657"/>
      <c r="AM77" s="9658"/>
      <c r="AN77" s="9658"/>
    </row>
    <row customHeight="true" hidden="true" ht="18" r="78">
      <c r="A78" s="9705">
        <v>25</v>
      </c>
      <c r="B78" s="9644" t="s">
        <v>12102</v>
      </c>
      <c r="C78" s="9644" t="s">
        <v>12211</v>
      </c>
      <c r="D78" s="9645">
        <v>0</v>
      </c>
      <c r="E78" s="9659">
        <v>0</v>
      </c>
      <c r="F78" s="9706" t="s">
        <v>12212</v>
      </c>
      <c r="G78" s="9707">
        <f>VLOOKUP(C78,'Data Products'!$A:$J,2,0)</f>
      </c>
      <c r="H78" s="9716">
        <f t="shared" si="1"/>
      </c>
      <c r="I78" s="9648">
        <v>45650</v>
      </c>
      <c r="J78" s="9649">
        <f t="shared" si="10"/>
      </c>
      <c r="K78" s="9645">
        <v>0</v>
      </c>
      <c r="L78" s="9645">
        <v>0</v>
      </c>
      <c r="M78" s="9645">
        <v>0</v>
      </c>
      <c r="N78" s="9645">
        <v>0</v>
      </c>
      <c r="O78" s="9644" t="s">
        <v>12142</v>
      </c>
      <c r="P78" s="9681"/>
      <c r="Q78" s="9681"/>
      <c r="R78" s="9717"/>
      <c r="S78" s="9681"/>
      <c r="T78" s="9681"/>
      <c r="U78" s="9681"/>
      <c r="V78" s="9681"/>
      <c r="W78" s="9681"/>
      <c r="X78" s="9681"/>
      <c r="Y78" s="9681"/>
      <c r="Z78" s="9681"/>
      <c r="AA78" s="9681"/>
      <c r="AB78" s="9711">
        <f t="shared" si="12"/>
      </c>
      <c r="AC78" s="9664">
        <f t="shared" si="18"/>
      </c>
      <c r="AD78" s="9652">
        <f t="shared" si="4"/>
      </c>
      <c r="AE78" s="9665">
        <f t="shared" si="14"/>
      </c>
      <c r="AF78" s="9654">
        <f>VLOOKUP(C78,'Data Products'!$A:$J,10,0)</f>
      </c>
      <c r="AG78" s="9655">
        <f t="shared" si="20"/>
      </c>
      <c r="AH78" s="9655">
        <f t="shared" si="6"/>
      </c>
      <c r="AI78" s="9657"/>
      <c r="AJ78" s="9658"/>
      <c r="AK78" s="9658">
        <v>50</v>
      </c>
      <c r="AL78" s="9657"/>
      <c r="AM78" s="9658"/>
      <c r="AN78" s="9658"/>
    </row>
    <row customHeight="true" hidden="true" ht="18" r="79">
      <c r="A79" s="9705">
        <v>26</v>
      </c>
      <c r="B79" s="9644" t="s">
        <v>12102</v>
      </c>
      <c r="C79" s="9644" t="s">
        <v>12213</v>
      </c>
      <c r="D79" s="9645">
        <v>0</v>
      </c>
      <c r="E79" s="9659">
        <v>0</v>
      </c>
      <c r="F79" s="9706"/>
      <c r="G79" s="9707"/>
      <c r="H79" s="9708"/>
      <c r="I79" s="9648">
        <v>45650</v>
      </c>
      <c r="J79" s="9649">
        <f t="shared" si="10"/>
      </c>
      <c r="K79" s="9645">
        <v>0</v>
      </c>
      <c r="L79" s="9645">
        <v>0</v>
      </c>
      <c r="M79" s="9645">
        <v>150</v>
      </c>
      <c r="N79" s="9645">
        <v>300</v>
      </c>
      <c r="O79" s="9644" t="s">
        <v>12142</v>
      </c>
      <c r="P79" s="9685"/>
      <c r="Q79" s="9685"/>
      <c r="R79" s="9717"/>
      <c r="S79" s="9681"/>
      <c r="T79" s="9685"/>
      <c r="U79" s="9685"/>
      <c r="V79" s="9685"/>
      <c r="W79" s="9685"/>
      <c r="X79" s="9685"/>
      <c r="Y79" s="9685"/>
      <c r="Z79" s="9685"/>
      <c r="AA79" s="9685"/>
      <c r="AB79" s="9711">
        <f t="shared" si="12"/>
      </c>
      <c r="AC79" s="9664">
        <f t="shared" si="18"/>
      </c>
      <c r="AD79" s="9652">
        <f t="shared" si="4"/>
      </c>
      <c r="AE79" s="9665">
        <f t="shared" si="14"/>
      </c>
      <c r="AF79" s="9654">
        <f>VLOOKUP(C79,'Data Products'!$A:$J,10,0)</f>
      </c>
      <c r="AG79" s="9655">
        <f t="shared" si="20"/>
      </c>
      <c r="AH79" s="9655">
        <f t="shared" si="6"/>
      </c>
      <c r="AI79" s="9657"/>
      <c r="AJ79" s="9658"/>
      <c r="AK79" s="9658">
        <v>80</v>
      </c>
      <c r="AL79" s="9657"/>
      <c r="AM79" s="9658"/>
      <c r="AN79" s="9658"/>
    </row>
    <row customHeight="true" hidden="true" ht="18" r="80">
      <c r="A80" s="9705">
        <v>27</v>
      </c>
      <c r="B80" s="9644" t="s">
        <v>12102</v>
      </c>
      <c r="C80" s="9644" t="s">
        <v>12214</v>
      </c>
      <c r="D80" s="9645">
        <v>0</v>
      </c>
      <c r="E80" s="9659">
        <v>0</v>
      </c>
      <c r="F80" s="9706"/>
      <c r="G80" s="9707">
        <f>VLOOKUP(C80,'Data Products'!$A:$J,2,0)</f>
      </c>
      <c r="H80" s="9716">
        <f t="shared" ref="H80:H125" si="2">IFERROR(G80-TODAY(),"")</f>
      </c>
      <c r="I80" s="9648">
        <v>45650</v>
      </c>
      <c r="J80" s="9649">
        <f t="shared" si="10"/>
      </c>
      <c r="K80" s="9645">
        <v>0</v>
      </c>
      <c r="L80" s="9645">
        <v>1</v>
      </c>
      <c r="M80" s="9645">
        <v>100</v>
      </c>
      <c r="N80" s="9645">
        <v>250</v>
      </c>
      <c r="O80" s="9644" t="s">
        <v>12142</v>
      </c>
      <c r="P80" s="9685"/>
      <c r="Q80" s="9685"/>
      <c r="R80" s="9710"/>
      <c r="S80" s="9681"/>
      <c r="T80" s="9685"/>
      <c r="U80" s="9685"/>
      <c r="V80" s="9685"/>
      <c r="W80" s="9685"/>
      <c r="X80" s="9685"/>
      <c r="Y80" s="9685"/>
      <c r="Z80" s="9685"/>
      <c r="AA80" s="9685"/>
      <c r="AB80" s="9711">
        <f t="shared" si="12"/>
      </c>
      <c r="AC80" s="9660">
        <f t="shared" si="18"/>
      </c>
      <c r="AD80" s="9652">
        <f t="shared" si="4"/>
      </c>
      <c r="AE80" s="9661">
        <f t="shared" si="14"/>
      </c>
      <c r="AF80" s="9654">
        <f>VLOOKUP(C80,'Data Products'!$A:$J,10,0)</f>
      </c>
      <c r="AG80" s="9655">
        <f t="shared" si="20"/>
      </c>
      <c r="AH80" s="9655">
        <f t="shared" si="6"/>
      </c>
      <c r="AI80" s="9657"/>
      <c r="AJ80" s="9658"/>
      <c r="AK80" s="9658">
        <v>60</v>
      </c>
      <c r="AL80" s="9657"/>
      <c r="AM80" s="9658"/>
      <c r="AN80" s="9658"/>
    </row>
    <row customHeight="true" hidden="true" ht="18" r="81">
      <c r="A81" s="9705">
        <v>28</v>
      </c>
      <c r="B81" s="9644" t="s">
        <v>12102</v>
      </c>
      <c r="C81" s="9644" t="s">
        <v>12215</v>
      </c>
      <c r="D81" s="9645">
        <v>0</v>
      </c>
      <c r="E81" s="9659">
        <v>0</v>
      </c>
      <c r="F81" s="9706" t="s">
        <v>12216</v>
      </c>
      <c r="G81" s="9707">
        <f>VLOOKUP(C81,'Data Products'!$A:$J,2,0)</f>
      </c>
      <c r="H81" s="9716">
        <f t="shared" si="2"/>
      </c>
      <c r="I81" s="9648">
        <v>45678</v>
      </c>
      <c r="J81" s="9649">
        <f t="shared" si="10"/>
      </c>
      <c r="K81" s="9645">
        <v>0</v>
      </c>
      <c r="L81" s="9645">
        <v>0</v>
      </c>
      <c r="M81" s="9645">
        <v>0</v>
      </c>
      <c r="N81" s="9645">
        <v>0</v>
      </c>
      <c r="O81" s="9644" t="s">
        <v>12142</v>
      </c>
      <c r="P81" s="9685"/>
      <c r="Q81" s="9685"/>
      <c r="R81" s="9710"/>
      <c r="S81" s="9681"/>
      <c r="T81" s="9685"/>
      <c r="U81" s="9685"/>
      <c r="V81" s="9685"/>
      <c r="W81" s="9685"/>
      <c r="X81" s="9685"/>
      <c r="Y81" s="9685"/>
      <c r="Z81" s="9685"/>
      <c r="AA81" s="9685"/>
      <c r="AB81" s="9711">
        <f t="shared" si="12"/>
      </c>
      <c r="AC81" s="9660">
        <f t="shared" si="18"/>
      </c>
      <c r="AD81" s="9652">
        <f t="shared" si="4"/>
      </c>
      <c r="AE81" s="9661">
        <f t="shared" si="14"/>
      </c>
      <c r="AF81" s="9654">
        <f>VLOOKUP(C81,'Data Products'!$A:$J,10,0)</f>
      </c>
      <c r="AG81" s="9655">
        <f t="shared" si="20"/>
      </c>
      <c r="AH81" s="9655">
        <f t="shared" si="6"/>
      </c>
      <c r="AI81" s="9666" t="s">
        <v>12217</v>
      </c>
      <c r="AJ81" s="9658"/>
      <c r="AK81" s="9658">
        <v>40</v>
      </c>
      <c r="AL81" s="9657"/>
      <c r="AM81" s="9658"/>
      <c r="AN81" s="9658"/>
    </row>
    <row customHeight="true" hidden="true" ht="18" r="82">
      <c r="A82" s="9705">
        <v>29</v>
      </c>
      <c r="B82" s="9644" t="s">
        <v>12102</v>
      </c>
      <c r="C82" s="9644" t="s">
        <v>12218</v>
      </c>
      <c r="D82" s="9645">
        <v>0</v>
      </c>
      <c r="E82" s="9645">
        <v>0</v>
      </c>
      <c r="F82" s="9706"/>
      <c r="G82" s="9707">
        <f>VLOOKUP(C82,'Data Products'!$A:$J,2,0)</f>
      </c>
      <c r="H82" s="9716">
        <f t="shared" si="2"/>
      </c>
      <c r="I82" s="9648">
        <v>45824</v>
      </c>
      <c r="J82" s="9649">
        <f t="shared" si="10"/>
      </c>
      <c r="K82" s="9645">
        <v>0</v>
      </c>
      <c r="L82" s="9645">
        <v>0</v>
      </c>
      <c r="M82" s="9645">
        <v>0</v>
      </c>
      <c r="N82" s="9645">
        <v>0</v>
      </c>
      <c r="O82" s="9644" t="s">
        <v>12142</v>
      </c>
      <c r="P82" s="9685"/>
      <c r="Q82" s="9685"/>
      <c r="R82" s="9710"/>
      <c r="S82" s="9681"/>
      <c r="T82" s="9685"/>
      <c r="U82" s="9685"/>
      <c r="V82" s="9685"/>
      <c r="W82" s="9685"/>
      <c r="X82" s="9685"/>
      <c r="Y82" s="9685"/>
      <c r="Z82" s="9685"/>
      <c r="AA82" s="9685"/>
      <c r="AB82" s="9711">
        <f t="shared" si="12"/>
      </c>
      <c r="AC82" s="9660">
        <f t="shared" si="18"/>
      </c>
      <c r="AD82" s="9652">
        <f t="shared" si="4"/>
      </c>
      <c r="AE82" s="9661">
        <f t="shared" si="14"/>
      </c>
      <c r="AF82" s="9654">
        <f>VLOOKUP(C82,'Data Products'!$A:$J,10,0)</f>
      </c>
      <c r="AG82" s="9655">
        <f t="shared" si="20"/>
      </c>
      <c r="AH82" s="9655">
        <f t="shared" si="6"/>
      </c>
      <c r="AI82" s="9657" t="s">
        <v>12219</v>
      </c>
      <c r="AJ82" s="9658"/>
      <c r="AK82" s="9658"/>
      <c r="AL82" s="9657"/>
      <c r="AM82" s="9658"/>
      <c r="AN82" s="9658"/>
    </row>
    <row customHeight="true" hidden="true" ht="18" r="83">
      <c r="A83" s="9705">
        <v>30</v>
      </c>
      <c r="B83" s="9644" t="s">
        <v>12102</v>
      </c>
      <c r="C83" s="9644" t="s">
        <v>12220</v>
      </c>
      <c r="D83" s="9645">
        <v>0</v>
      </c>
      <c r="E83" s="9645">
        <v>0</v>
      </c>
      <c r="F83" s="9706"/>
      <c r="G83" s="9707">
        <f>VLOOKUP(C83,'Data Products'!$A:$J,2,0)</f>
      </c>
      <c r="H83" s="9716">
        <f t="shared" si="2"/>
      </c>
      <c r="I83" s="9648">
        <v>45824</v>
      </c>
      <c r="J83" s="9649">
        <f t="shared" si="10"/>
      </c>
      <c r="K83" s="9645">
        <v>0</v>
      </c>
      <c r="L83" s="9645">
        <v>0</v>
      </c>
      <c r="M83" s="9645">
        <v>100</v>
      </c>
      <c r="N83" s="9645">
        <v>150</v>
      </c>
      <c r="O83" s="9644" t="s">
        <v>12142</v>
      </c>
      <c r="P83" s="9685"/>
      <c r="Q83" s="9685"/>
      <c r="R83" s="9710"/>
      <c r="S83" s="9681"/>
      <c r="T83" s="9685"/>
      <c r="U83" s="9685"/>
      <c r="V83" s="9685"/>
      <c r="W83" s="9685"/>
      <c r="X83" s="9685"/>
      <c r="Y83" s="9685"/>
      <c r="Z83" s="9685"/>
      <c r="AA83" s="9685"/>
      <c r="AB83" s="9711">
        <f t="shared" si="12"/>
      </c>
      <c r="AC83" s="9664">
        <f t="shared" si="18"/>
      </c>
      <c r="AD83" s="9652">
        <f t="shared" si="4"/>
      </c>
      <c r="AE83" s="9665">
        <f t="shared" si="14"/>
      </c>
      <c r="AF83" s="9654">
        <f>VLOOKUP(C83,'Data Products'!$A:$J,10,0)</f>
      </c>
      <c r="AG83" s="9655">
        <f t="shared" si="20"/>
      </c>
      <c r="AH83" s="9655">
        <f t="shared" si="6"/>
      </c>
      <c r="AI83" s="9657"/>
      <c r="AJ83" s="9658"/>
      <c r="AK83" s="9658"/>
      <c r="AL83" s="9657"/>
      <c r="AM83" s="9658"/>
      <c r="AN83" s="9658"/>
    </row>
    <row customHeight="true" hidden="true" ht="18" r="84">
      <c r="A84" s="9705">
        <v>31</v>
      </c>
      <c r="B84" s="9644" t="s">
        <v>12102</v>
      </c>
      <c r="C84" s="9644" t="s">
        <v>12221</v>
      </c>
      <c r="D84" s="9645">
        <v>0</v>
      </c>
      <c r="E84" s="9659">
        <v>0</v>
      </c>
      <c r="F84" s="9706"/>
      <c r="G84" s="9707">
        <f>VLOOKUP(C84,'Data Products'!$A:$J,2,0)</f>
      </c>
      <c r="H84" s="9716">
        <f t="shared" si="2"/>
      </c>
      <c r="I84" s="9718"/>
      <c r="J84" s="9649">
        <f t="shared" si="10"/>
      </c>
      <c r="K84" s="9645">
        <v>0</v>
      </c>
      <c r="L84" s="9645">
        <v>0</v>
      </c>
      <c r="M84" s="9645">
        <v>0</v>
      </c>
      <c r="N84" s="9645">
        <v>0</v>
      </c>
      <c r="O84" s="9644" t="s">
        <v>12222</v>
      </c>
      <c r="P84" s="9685"/>
      <c r="Q84" s="9685"/>
      <c r="R84" s="9710"/>
      <c r="S84" s="9681"/>
      <c r="T84" s="9685"/>
      <c r="U84" s="9685"/>
      <c r="V84" s="9685"/>
      <c r="W84" s="9685"/>
      <c r="X84" s="9685"/>
      <c r="Y84" s="9685"/>
      <c r="Z84" s="9685"/>
      <c r="AA84" s="9685"/>
      <c r="AB84" s="9711">
        <f t="shared" si="12"/>
      </c>
      <c r="AC84" s="9660">
        <f t="shared" si="18"/>
      </c>
      <c r="AD84" s="9652">
        <f t="shared" si="4"/>
      </c>
      <c r="AE84" s="9661">
        <f t="shared" si="14"/>
      </c>
      <c r="AF84" s="9654">
        <f>VLOOKUP(C84,'Data Products'!$A:$J,10,0)</f>
      </c>
      <c r="AG84" s="9655">
        <f t="shared" si="20"/>
      </c>
      <c r="AH84" s="9655">
        <f t="shared" si="6"/>
      </c>
      <c r="AI84" s="9657"/>
      <c r="AJ84" s="9658"/>
      <c r="AK84" s="9658"/>
      <c r="AL84" s="9657"/>
      <c r="AM84" s="9658"/>
      <c r="AN84" s="9658"/>
    </row>
    <row customHeight="true" hidden="true" ht="18" r="85">
      <c r="A85" s="9705">
        <v>32</v>
      </c>
      <c r="B85" s="9644" t="s">
        <v>12102</v>
      </c>
      <c r="C85" s="9644" t="s">
        <v>12223</v>
      </c>
      <c r="D85" s="9645">
        <v>0</v>
      </c>
      <c r="E85" s="9659">
        <v>0</v>
      </c>
      <c r="F85" s="9706"/>
      <c r="G85" s="9707">
        <f>VLOOKUP(C85,'Data Products'!$A:$J,2,0)</f>
      </c>
      <c r="H85" s="9716">
        <f t="shared" si="2"/>
      </c>
      <c r="I85" s="9718"/>
      <c r="J85" s="9649">
        <f t="shared" si="10"/>
      </c>
      <c r="K85" s="9645">
        <v>0</v>
      </c>
      <c r="L85" s="9645">
        <v>0</v>
      </c>
      <c r="M85" s="9645">
        <v>0</v>
      </c>
      <c r="N85" s="9645">
        <v>0</v>
      </c>
      <c r="O85" s="9644" t="s">
        <v>12222</v>
      </c>
      <c r="P85" s="9685"/>
      <c r="Q85" s="9685"/>
      <c r="R85" s="9710"/>
      <c r="S85" s="9681"/>
      <c r="T85" s="9685"/>
      <c r="U85" s="9685"/>
      <c r="V85" s="9685"/>
      <c r="W85" s="9685"/>
      <c r="X85" s="9685"/>
      <c r="Y85" s="9685"/>
      <c r="Z85" s="9685"/>
      <c r="AA85" s="9685"/>
      <c r="AB85" s="9711">
        <f t="shared" si="12"/>
      </c>
      <c r="AC85" s="9660">
        <f t="shared" si="18"/>
      </c>
      <c r="AD85" s="9652">
        <f t="shared" si="4"/>
      </c>
      <c r="AE85" s="9661">
        <f t="shared" si="14"/>
      </c>
      <c r="AF85" s="9654">
        <f>VLOOKUP(C85,'Data Products'!$A:$J,10,0)</f>
      </c>
      <c r="AG85" s="9655">
        <f t="shared" si="20"/>
      </c>
      <c r="AH85" s="9655">
        <f t="shared" si="6"/>
      </c>
      <c r="AI85" s="9657"/>
      <c r="AJ85" s="9658"/>
      <c r="AK85" s="9658"/>
      <c r="AL85" s="9657"/>
      <c r="AM85" s="9658"/>
      <c r="AN85" s="9658"/>
    </row>
    <row customHeight="true" hidden="true" ht="18" r="86">
      <c r="A86" s="9705">
        <v>33</v>
      </c>
      <c r="B86" s="9714" t="s">
        <v>12102</v>
      </c>
      <c r="C86" s="9714" t="s">
        <v>12224</v>
      </c>
      <c r="D86" s="9645">
        <v>0</v>
      </c>
      <c r="E86" s="9659">
        <v>0</v>
      </c>
      <c r="F86" s="9706"/>
      <c r="G86" s="9707">
        <f>VLOOKUP(C86,'Data Products'!$A:$J,2,0)</f>
      </c>
      <c r="H86" s="9716">
        <f t="shared" si="2"/>
      </c>
      <c r="I86" s="9718"/>
      <c r="J86" s="9649">
        <f t="shared" si="10"/>
      </c>
      <c r="K86" s="9645">
        <v>0</v>
      </c>
      <c r="L86" s="9645">
        <v>0</v>
      </c>
      <c r="M86" s="9719">
        <v>0</v>
      </c>
      <c r="N86" s="9719">
        <v>0</v>
      </c>
      <c r="O86" s="9644" t="s">
        <v>12222</v>
      </c>
      <c r="P86" s="9685"/>
      <c r="Q86" s="9685"/>
      <c r="R86" s="9710"/>
      <c r="S86" s="9685"/>
      <c r="T86" s="9685"/>
      <c r="U86" s="9685"/>
      <c r="V86" s="9685"/>
      <c r="W86" s="9685"/>
      <c r="X86" s="9685"/>
      <c r="Y86" s="9685"/>
      <c r="Z86" s="9685"/>
      <c r="AA86" s="9685"/>
      <c r="AB86" s="9711">
        <f t="shared" si="12"/>
      </c>
      <c r="AC86" s="9660">
        <f t="shared" si="18"/>
      </c>
      <c r="AD86" s="9652">
        <f t="shared" si="4"/>
      </c>
      <c r="AE86" s="9661">
        <f t="shared" si="14"/>
      </c>
      <c r="AF86" s="9654">
        <f>VLOOKUP(C86,'Data Products'!$A:$J,10,0)</f>
      </c>
      <c r="AG86" s="9655">
        <f t="shared" si="20"/>
      </c>
      <c r="AH86" s="9655">
        <f t="shared" si="6"/>
      </c>
      <c r="AI86" s="9657"/>
      <c r="AJ86" s="9658"/>
      <c r="AK86" s="9658"/>
      <c r="AL86" s="9657"/>
      <c r="AM86" s="9658"/>
      <c r="AN86" s="9658"/>
    </row>
    <row r="87">
      <c r="A87" s="9705">
        <v>34</v>
      </c>
      <c r="B87" s="9705" t="s">
        <v>12099</v>
      </c>
      <c r="C87" s="9644" t="s">
        <v>12225</v>
      </c>
      <c r="D87" s="9667">
        <v>1221</v>
      </c>
      <c r="E87" s="9667">
        <v>1221</v>
      </c>
      <c r="F87" s="9720" t="s">
        <v>12226</v>
      </c>
      <c r="G87" s="9707">
        <f>VLOOKUP(C87,'Data Products'!$A:$J,2,0)</f>
      </c>
      <c r="H87" s="9721">
        <f t="shared" si="2"/>
      </c>
      <c r="I87" s="9648">
        <v>45694</v>
      </c>
      <c r="J87" s="9649">
        <f t="shared" si="10"/>
      </c>
      <c r="K87" s="9719">
        <v>51</v>
      </c>
      <c r="L87" s="9719">
        <v>88</v>
      </c>
      <c r="M87" s="9645">
        <v>0</v>
      </c>
      <c r="N87" s="9645">
        <v>0</v>
      </c>
      <c r="O87" s="9714" t="s">
        <v>12227</v>
      </c>
      <c r="P87" s="9685"/>
      <c r="Q87" s="9685"/>
      <c r="R87" s="9710"/>
      <c r="S87" s="9685"/>
      <c r="T87" s="9685"/>
      <c r="U87" s="9685"/>
      <c r="V87" s="9685"/>
      <c r="W87" s="9685"/>
      <c r="X87" s="9685"/>
      <c r="Y87" s="9685"/>
      <c r="Z87" s="9685"/>
      <c r="AA87" s="9685"/>
      <c r="AB87" s="9711">
        <f t="shared" si="12"/>
      </c>
      <c r="AC87" s="9664">
        <f t="shared" si="18"/>
      </c>
      <c r="AD87" s="9652">
        <f t="shared" si="4"/>
      </c>
      <c r="AE87" s="9665">
        <f t="shared" si="14"/>
      </c>
      <c r="AF87" s="9654">
        <f>VLOOKUP(C87,'Data Products'!$A:$J,10,0)</f>
      </c>
      <c r="AG87" s="9655">
        <f t="shared" si="20"/>
      </c>
      <c r="AH87" s="9655">
        <f t="shared" si="6"/>
      </c>
      <c r="AI87" s="9666"/>
      <c r="AJ87" s="9658"/>
      <c r="AK87" s="9658">
        <v>50</v>
      </c>
      <c r="AL87" s="9657"/>
      <c r="AM87" s="9658"/>
      <c r="AN87" s="9658"/>
    </row>
    <row customHeight="true" hidden="true" ht="18" r="88">
      <c r="A88" s="9705">
        <v>35</v>
      </c>
      <c r="B88" s="9715" t="s">
        <v>12128</v>
      </c>
      <c r="C88" s="9715" t="s">
        <v>12228</v>
      </c>
      <c r="D88" s="9722">
        <v>0</v>
      </c>
      <c r="E88" s="9659">
        <v>0</v>
      </c>
      <c r="F88" s="9706"/>
      <c r="G88" s="9707">
        <f>VLOOKUP(C88,'Data Products'!$A:$J,2,0)</f>
      </c>
      <c r="H88" s="9716">
        <f t="shared" si="2"/>
      </c>
      <c r="I88" s="9648">
        <v>45433</v>
      </c>
      <c r="J88" s="9649">
        <f t="shared" si="10"/>
      </c>
      <c r="K88" s="9645">
        <v>0</v>
      </c>
      <c r="L88" s="9645">
        <v>0</v>
      </c>
      <c r="M88" s="9722">
        <v>0</v>
      </c>
      <c r="N88" s="9722">
        <v>0</v>
      </c>
      <c r="O88" s="9644" t="s">
        <v>12227</v>
      </c>
      <c r="P88" s="9685"/>
      <c r="Q88" s="9685"/>
      <c r="R88" s="9710"/>
      <c r="S88" s="9685"/>
      <c r="T88" s="9685"/>
      <c r="U88" s="9685"/>
      <c r="V88" s="9685"/>
      <c r="W88" s="9685"/>
      <c r="X88" s="9685"/>
      <c r="Y88" s="9685"/>
      <c r="Z88" s="9685"/>
      <c r="AA88" s="9685"/>
      <c r="AB88" s="9711">
        <f t="shared" si="12"/>
      </c>
      <c r="AC88" s="9664">
        <f t="shared" si="18"/>
      </c>
      <c r="AD88" s="9652">
        <f t="shared" si="4"/>
      </c>
      <c r="AE88" s="9665">
        <f t="shared" si="14"/>
      </c>
      <c r="AF88" s="9654">
        <f>VLOOKUP(C88,'Data Products'!$A:$J,10,0)</f>
      </c>
      <c r="AG88" s="9655">
        <f t="shared" si="20"/>
      </c>
      <c r="AH88" s="9655">
        <f t="shared" si="6"/>
      </c>
      <c r="AI88" s="9657"/>
      <c r="AJ88" s="9672"/>
      <c r="AK88" s="9672"/>
      <c r="AL88" s="9666"/>
      <c r="AM88" s="9672"/>
      <c r="AN88" s="9672"/>
    </row>
    <row customHeight="true" hidden="true" ht="18" r="89">
      <c r="A89" s="9705">
        <v>36</v>
      </c>
      <c r="B89" s="9715" t="s">
        <v>12128</v>
      </c>
      <c r="C89" s="9644" t="s">
        <v>12229</v>
      </c>
      <c r="D89" s="9645">
        <v>0</v>
      </c>
      <c r="E89" s="9645">
        <v>0</v>
      </c>
      <c r="F89" s="9723"/>
      <c r="G89" s="9707">
        <f>VLOOKUP(C89,'Data Products'!$A:$J,2,0)</f>
      </c>
      <c r="H89" s="9716">
        <f t="shared" si="2"/>
      </c>
      <c r="I89" s="9648">
        <v>45433</v>
      </c>
      <c r="J89" s="9649">
        <f t="shared" si="10"/>
      </c>
      <c r="K89" s="9645">
        <v>0</v>
      </c>
      <c r="L89" s="9645">
        <v>0</v>
      </c>
      <c r="M89" s="9645">
        <v>0</v>
      </c>
      <c r="N89" s="9645">
        <v>0</v>
      </c>
      <c r="O89" s="9644" t="s">
        <v>12227</v>
      </c>
      <c r="P89" s="9685"/>
      <c r="Q89" s="9685"/>
      <c r="R89" s="9710"/>
      <c r="S89" s="9685"/>
      <c r="T89" s="9685"/>
      <c r="U89" s="9685"/>
      <c r="V89" s="9685"/>
      <c r="W89" s="9685"/>
      <c r="X89" s="9685"/>
      <c r="Y89" s="9685"/>
      <c r="Z89" s="9685"/>
      <c r="AA89" s="9685"/>
      <c r="AB89" s="9711">
        <f t="shared" si="12"/>
      </c>
      <c r="AC89" s="9664">
        <f t="shared" si="18"/>
      </c>
      <c r="AD89" s="9652">
        <f t="shared" si="4"/>
      </c>
      <c r="AE89" s="9665">
        <f t="shared" si="14"/>
      </c>
      <c r="AF89" s="9654">
        <f>VLOOKUP(C89,'Data Products'!$A:$J,10,0)</f>
      </c>
      <c r="AG89" s="9655">
        <f t="shared" si="20"/>
      </c>
      <c r="AH89" s="9655">
        <f t="shared" si="6"/>
      </c>
      <c r="AI89" s="9657"/>
      <c r="AJ89" s="9658"/>
      <c r="AK89" s="9658"/>
      <c r="AL89" s="9657"/>
      <c r="AM89" s="9658"/>
      <c r="AN89" s="9658"/>
    </row>
    <row customHeight="true" hidden="true" ht="18" r="90">
      <c r="A90" s="9705">
        <v>37</v>
      </c>
      <c r="B90" s="9715" t="s">
        <v>12128</v>
      </c>
      <c r="C90" s="9644" t="s">
        <v>12230</v>
      </c>
      <c r="D90" s="9645">
        <v>0</v>
      </c>
      <c r="E90" s="9645">
        <v>0</v>
      </c>
      <c r="F90" s="9723"/>
      <c r="G90" s="9707">
        <f>VLOOKUP(C90,'Data Products'!$A:$J,2,0)</f>
      </c>
      <c r="H90" s="9716">
        <f t="shared" si="2"/>
      </c>
      <c r="I90" s="9648">
        <v>45433</v>
      </c>
      <c r="J90" s="9649">
        <f t="shared" si="10"/>
      </c>
      <c r="K90" s="9645">
        <v>0</v>
      </c>
      <c r="L90" s="9645">
        <v>0</v>
      </c>
      <c r="M90" s="9645">
        <v>0</v>
      </c>
      <c r="N90" s="9645">
        <v>0</v>
      </c>
      <c r="O90" s="9644" t="s">
        <v>12227</v>
      </c>
      <c r="P90" s="9685"/>
      <c r="Q90" s="9685"/>
      <c r="R90" s="9710"/>
      <c r="S90" s="9685"/>
      <c r="T90" s="9685"/>
      <c r="U90" s="9685"/>
      <c r="V90" s="9685"/>
      <c r="W90" s="9685"/>
      <c r="X90" s="9685"/>
      <c r="Y90" s="9685"/>
      <c r="Z90" s="9685"/>
      <c r="AA90" s="9685"/>
      <c r="AB90" s="9711">
        <f t="shared" si="12"/>
      </c>
      <c r="AC90" s="9664">
        <f t="shared" si="18"/>
      </c>
      <c r="AD90" s="9652">
        <f t="shared" si="4"/>
      </c>
      <c r="AE90" s="9665">
        <f t="shared" si="14"/>
      </c>
      <c r="AF90" s="9654">
        <f>VLOOKUP(C90,'Data Products'!$A:$J,10,0)</f>
      </c>
      <c r="AG90" s="9655">
        <f t="shared" si="20"/>
      </c>
      <c r="AH90" s="9655">
        <f t="shared" si="6"/>
      </c>
      <c r="AI90" s="9657"/>
      <c r="AJ90" s="9658"/>
      <c r="AK90" s="9658"/>
      <c r="AL90" s="9657"/>
      <c r="AM90" s="9658"/>
      <c r="AN90" s="9658"/>
    </row>
    <row customHeight="true" ht="18" r="91">
      <c r="A91" s="9705">
        <v>38</v>
      </c>
      <c r="B91" s="9715" t="s">
        <v>12231</v>
      </c>
      <c r="C91" s="9644" t="s">
        <v>12232</v>
      </c>
      <c r="D91" s="9645">
        <v>1000</v>
      </c>
      <c r="E91" s="9645">
        <v>1000</v>
      </c>
      <c r="F91" s="9723"/>
      <c r="G91" s="9707">
        <f>VLOOKUP(C91,'Data Products'!$A:$J,2,0)</f>
      </c>
      <c r="H91">
        <f t="shared" si="2"/>
      </c>
      <c r="I91" s="9684">
        <v>46048</v>
      </c>
      <c r="J91" s="9649">
        <f t="shared" si="10"/>
      </c>
      <c r="K91" s="9645">
        <v>0</v>
      </c>
      <c r="L91" s="9645">
        <v>0</v>
      </c>
      <c r="M91" s="9645">
        <v>0</v>
      </c>
      <c r="N91" s="9645">
        <v>0</v>
      </c>
      <c r="O91" s="9644" t="s">
        <v>12233</v>
      </c>
      <c r="P91" s="9685"/>
      <c r="Q91" s="9685"/>
      <c r="R91" s="9710"/>
      <c r="S91" s="9685"/>
      <c r="T91" s="9685"/>
      <c r="U91" s="9685"/>
      <c r="V91" s="9685"/>
      <c r="W91" s="9685"/>
      <c r="X91" s="9685"/>
      <c r="Y91" s="9685"/>
      <c r="Z91" s="9685"/>
      <c r="AA91" s="9685"/>
      <c r="AB91" s="9711">
        <f t="shared" si="12"/>
      </c>
      <c r="AC91" s="9664">
        <f t="shared" si="18"/>
      </c>
      <c r="AD91" s="9652">
        <f t="shared" si="4"/>
      </c>
      <c r="AE91" s="9665">
        <f t="shared" si="14"/>
      </c>
      <c r="AF91" s="9654">
        <f>VLOOKUP(C91,'Data Products'!$A:$J,10,0)</f>
      </c>
      <c r="AG91" s="9655">
        <f t="shared" si="20"/>
      </c>
      <c r="AH91" s="9655"/>
      <c r="AI91" s="9657"/>
      <c r="AJ91" s="9658"/>
      <c r="AK91" s="9658"/>
      <c r="AL91" s="9657"/>
      <c r="AM91" s="9658"/>
      <c r="AN91" s="9658"/>
    </row>
    <row customHeight="true" hidden="true" ht="18" r="92">
      <c r="A92" s="9705">
        <v>39</v>
      </c>
      <c r="B92" s="9644" t="s">
        <v>12102</v>
      </c>
      <c r="C92" s="9644" t="s">
        <v>12234</v>
      </c>
      <c r="D92" s="9680">
        <v>0</v>
      </c>
      <c r="E92" s="9645">
        <v>0</v>
      </c>
      <c r="F92" s="9723"/>
      <c r="G92" s="9707">
        <f>VLOOKUP(C92,'Data Products'!$A:$J,2,0)</f>
      </c>
      <c r="H92" s="9716">
        <f t="shared" si="2"/>
      </c>
      <c r="I92" s="9648">
        <v>45644</v>
      </c>
      <c r="J92" s="9649">
        <f t="shared" si="10"/>
      </c>
      <c r="K92" s="9645">
        <v>0</v>
      </c>
      <c r="L92" s="9645">
        <v>0</v>
      </c>
      <c r="M92" s="9659">
        <v>0</v>
      </c>
      <c r="N92" s="9659">
        <v>0</v>
      </c>
      <c r="O92" s="9644" t="s">
        <v>12235</v>
      </c>
      <c r="P92" s="9685"/>
      <c r="Q92" s="9685"/>
      <c r="R92" s="9710"/>
      <c r="S92" s="9685"/>
      <c r="T92" s="9685"/>
      <c r="U92" s="9685"/>
      <c r="V92" s="9685"/>
      <c r="W92" s="9685"/>
      <c r="X92" s="9685"/>
      <c r="Y92" s="9685"/>
      <c r="Z92" s="9685"/>
      <c r="AA92" s="9685"/>
      <c r="AB92" s="9724">
        <f t="shared" si="12"/>
      </c>
      <c r="AC92" s="9725">
        <f t="shared" si="18"/>
      </c>
      <c r="AD92" s="9652">
        <f t="shared" si="4"/>
      </c>
      <c r="AE92" s="9661">
        <f t="shared" si="14"/>
      </c>
      <c r="AF92" s="9654">
        <f>VLOOKUP(C92,'Data Products'!$A:$J,10,0)</f>
      </c>
      <c r="AG92" s="9726">
        <f t="shared" si="20"/>
      </c>
      <c r="AH92" s="9655">
        <f t="shared" ref="AH92:AH125" si="7">IF(H92&lt;=90,D92,0)</f>
      </c>
      <c r="AI92" s="9727"/>
      <c r="AJ92" s="9658"/>
      <c r="AK92" s="9658"/>
      <c r="AL92" s="9657"/>
      <c r="AM92" s="9658"/>
      <c r="AN92" s="9658"/>
    </row>
    <row customHeight="true" hidden="true" ht="18" r="93">
      <c r="A93" s="9705">
        <v>40</v>
      </c>
      <c r="B93" s="9644" t="s">
        <v>12102</v>
      </c>
      <c r="C93" s="9644" t="s">
        <v>12236</v>
      </c>
      <c r="D93" s="9645">
        <v>0</v>
      </c>
      <c r="E93" s="9645">
        <v>0</v>
      </c>
      <c r="F93" s="9723"/>
      <c r="G93" s="9707">
        <f>VLOOKUP(C93,'Data Products'!$A:$J,2,0)</f>
      </c>
      <c r="H93" s="9716">
        <f t="shared" si="2"/>
      </c>
      <c r="I93" s="9648">
        <v>45602</v>
      </c>
      <c r="J93" s="9649">
        <f t="shared" si="10"/>
      </c>
      <c r="K93" s="9645">
        <v>0</v>
      </c>
      <c r="L93" s="9645">
        <v>0</v>
      </c>
      <c r="M93" s="9680">
        <v>0</v>
      </c>
      <c r="N93" s="9680">
        <v>0</v>
      </c>
      <c r="O93" s="9644" t="s">
        <v>12235</v>
      </c>
      <c r="P93" s="9685"/>
      <c r="Q93" s="9685"/>
      <c r="R93" s="9685"/>
      <c r="S93" s="9685"/>
      <c r="T93" s="9685"/>
      <c r="U93" s="9685"/>
      <c r="V93" s="9685"/>
      <c r="W93" s="9685"/>
      <c r="X93" s="9685"/>
      <c r="Y93" s="9685"/>
      <c r="Z93" s="9685"/>
      <c r="AA93" s="9685"/>
      <c r="AB93" s="9711">
        <f t="shared" si="12"/>
      </c>
      <c r="AC93" s="9725">
        <f t="shared" si="18"/>
      </c>
      <c r="AD93" s="9652">
        <f t="shared" si="4"/>
      </c>
      <c r="AE93" s="9661">
        <f t="shared" si="14"/>
      </c>
      <c r="AF93" s="9654">
        <f>VLOOKUP(C93,'Data Products'!$A:$J,10,0)</f>
      </c>
      <c r="AG93" s="9726">
        <f t="shared" si="20"/>
      </c>
      <c r="AH93" s="9655">
        <f t="shared" si="7"/>
      </c>
      <c r="AI93" s="9727"/>
      <c r="AJ93" s="9658"/>
      <c r="AK93" s="9658"/>
      <c r="AL93" s="9657"/>
      <c r="AM93" s="9658"/>
      <c r="AN93" s="9658"/>
    </row>
    <row customHeight="true" hidden="true" ht="18" r="94">
      <c r="A94" s="9705">
        <v>41</v>
      </c>
      <c r="B94" s="9644" t="s">
        <v>12102</v>
      </c>
      <c r="C94" s="9644" t="s">
        <v>12237</v>
      </c>
      <c r="D94" s="9645">
        <v>0</v>
      </c>
      <c r="E94" s="9645">
        <v>0</v>
      </c>
      <c r="F94" s="9723"/>
      <c r="G94" s="9707">
        <f>VLOOKUP(C94,'Data Products'!$A:$J,2,0)</f>
      </c>
      <c r="H94" s="9716">
        <f t="shared" si="2"/>
      </c>
      <c r="I94" s="9648">
        <v>45602</v>
      </c>
      <c r="J94" s="9649">
        <f t="shared" si="10"/>
      </c>
      <c r="K94" s="9645">
        <v>0</v>
      </c>
      <c r="L94" s="9645">
        <v>0</v>
      </c>
      <c r="M94" s="9680">
        <v>0</v>
      </c>
      <c r="N94" s="9680">
        <v>0</v>
      </c>
      <c r="O94" s="9644" t="s">
        <v>12235</v>
      </c>
      <c r="P94" s="9685"/>
      <c r="Q94" s="9685"/>
      <c r="R94" s="9685"/>
      <c r="S94" s="9685"/>
      <c r="T94" s="9685"/>
      <c r="U94" s="9685"/>
      <c r="V94" s="9685"/>
      <c r="W94" s="9685"/>
      <c r="X94" s="9685"/>
      <c r="Y94" s="9685"/>
      <c r="Z94" s="9685"/>
      <c r="AA94" s="9685"/>
      <c r="AB94" s="9711">
        <f t="shared" si="12"/>
      </c>
      <c r="AC94" s="9725">
        <f t="shared" si="18"/>
      </c>
      <c r="AD94" s="9652">
        <f t="shared" si="4"/>
      </c>
      <c r="AE94" s="9661">
        <f t="shared" si="14"/>
      </c>
      <c r="AF94" s="9654">
        <f>VLOOKUP(C94,'Data Products'!$A:$J,10,0)</f>
      </c>
      <c r="AG94" s="9726">
        <f t="shared" si="20"/>
      </c>
      <c r="AH94" s="9655">
        <f t="shared" si="7"/>
      </c>
      <c r="AI94" s="9727"/>
      <c r="AJ94" s="9658"/>
      <c r="AK94" s="9658"/>
      <c r="AL94" s="9657"/>
      <c r="AM94" s="9658"/>
      <c r="AN94" s="9658"/>
    </row>
    <row customHeight="true" hidden="true" ht="18" r="95">
      <c r="A95" s="9705">
        <v>42</v>
      </c>
      <c r="B95" s="9644" t="s">
        <v>12102</v>
      </c>
      <c r="C95" s="9644" t="s">
        <v>12238</v>
      </c>
      <c r="D95" s="9645">
        <v>0</v>
      </c>
      <c r="E95" s="9645">
        <v>0</v>
      </c>
      <c r="F95" s="9723"/>
      <c r="G95" s="9707">
        <f>VLOOKUP(C95,'Data Products'!$A:$J,2,0)</f>
      </c>
      <c r="H95" s="9716">
        <f t="shared" si="2"/>
      </c>
      <c r="I95" s="9648">
        <v>45602</v>
      </c>
      <c r="J95" s="9649">
        <f t="shared" si="10"/>
      </c>
      <c r="K95" s="9645">
        <v>0</v>
      </c>
      <c r="L95" s="9645">
        <v>0</v>
      </c>
      <c r="M95" s="9680">
        <v>0</v>
      </c>
      <c r="N95" s="9680">
        <v>0</v>
      </c>
      <c r="O95" s="9644" t="s">
        <v>12235</v>
      </c>
      <c r="P95" s="9685"/>
      <c r="Q95" s="9685"/>
      <c r="R95" s="9685"/>
      <c r="S95" s="9685"/>
      <c r="T95" s="9685"/>
      <c r="U95" s="9685"/>
      <c r="V95" s="9685"/>
      <c r="W95" s="9685"/>
      <c r="X95" s="9685"/>
      <c r="Y95" s="9685"/>
      <c r="Z95" s="9685"/>
      <c r="AA95" s="9685"/>
      <c r="AB95" s="9711">
        <f t="shared" si="12"/>
      </c>
      <c r="AC95" s="9725">
        <f t="shared" si="18"/>
      </c>
      <c r="AD95" s="9652">
        <f t="shared" si="4"/>
      </c>
      <c r="AE95" s="9661">
        <f t="shared" si="14"/>
      </c>
      <c r="AF95" s="9654">
        <f>VLOOKUP(C95,'Data Products'!$A:$J,10,0)</f>
      </c>
      <c r="AG95" s="9728">
        <f t="shared" si="20"/>
      </c>
      <c r="AH95" s="9655">
        <f t="shared" si="7"/>
      </c>
      <c r="AI95" s="9727"/>
      <c r="AJ95" s="9658"/>
      <c r="AK95" s="9658"/>
      <c r="AL95" s="9657"/>
      <c r="AM95" s="9658"/>
      <c r="AN95" s="9658"/>
    </row>
    <row r="96">
      <c r="A96" s="9705">
        <v>43</v>
      </c>
      <c r="B96" s="9644" t="s">
        <v>12099</v>
      </c>
      <c r="C96" s="9644" t="s">
        <v>12239</v>
      </c>
      <c r="D96" s="9645">
        <v>511</v>
      </c>
      <c r="E96" s="9645">
        <v>511</v>
      </c>
      <c r="F96" s="9723"/>
      <c r="G96" s="9707">
        <f>VLOOKUP(C96,'Data Products'!$A:$J,2,0)</f>
      </c>
      <c r="H96" s="9708">
        <f t="shared" si="2"/>
      </c>
      <c r="I96" s="9684">
        <v>45904</v>
      </c>
      <c r="J96" s="9649">
        <f t="shared" si="10"/>
      </c>
      <c r="K96" s="9645">
        <v>47</v>
      </c>
      <c r="L96" s="9645">
        <v>103</v>
      </c>
      <c r="M96" s="9680">
        <v>0</v>
      </c>
      <c r="N96" s="9680">
        <v>0</v>
      </c>
      <c r="O96" s="9644" t="s">
        <v>12235</v>
      </c>
      <c r="P96" s="9685"/>
      <c r="Q96" s="9685"/>
      <c r="R96" s="9685"/>
      <c r="S96" s="9685"/>
      <c r="T96" s="9685"/>
      <c r="U96" s="9685"/>
      <c r="V96" s="9685"/>
      <c r="W96" s="9685"/>
      <c r="X96" s="9685"/>
      <c r="Y96" s="9685"/>
      <c r="Z96" s="9685"/>
      <c r="AA96" s="9685"/>
      <c r="AB96" s="9711">
        <f t="shared" si="12"/>
      </c>
      <c r="AC96" s="9729">
        <f t="shared" si="18"/>
      </c>
      <c r="AD96" s="9652">
        <f t="shared" si="4"/>
      </c>
      <c r="AE96" s="9665">
        <f t="shared" si="14"/>
      </c>
      <c r="AF96" s="9654">
        <f>VLOOKUP(C96,'Data Products'!$A:$J,10,0)</f>
      </c>
      <c r="AG96" s="9728">
        <f t="shared" si="20"/>
      </c>
      <c r="AH96" s="9655">
        <f t="shared" si="7"/>
      </c>
      <c r="AI96" s="9727"/>
      <c r="AJ96" s="9658"/>
      <c r="AK96" s="9658"/>
      <c r="AL96" s="9657"/>
      <c r="AM96" s="9658"/>
      <c r="AN96" s="9658"/>
    </row>
    <row customHeight="true" hidden="true" ht="18" r="97">
      <c r="A97" s="9705">
        <v>44</v>
      </c>
      <c r="B97" s="9644" t="s">
        <v>12102</v>
      </c>
      <c r="C97" s="9644" t="s">
        <v>12240</v>
      </c>
      <c r="D97" s="9645">
        <v>0</v>
      </c>
      <c r="E97" s="9659">
        <v>0</v>
      </c>
      <c r="F97" s="9723"/>
      <c r="G97" s="9707">
        <f>VLOOKUP(C97,'Data Products'!$A:$J,2,0)</f>
      </c>
      <c r="H97" s="9716">
        <f t="shared" si="2"/>
      </c>
      <c r="I97" s="9648">
        <v>45623</v>
      </c>
      <c r="J97" s="9649">
        <f t="shared" si="10"/>
      </c>
      <c r="K97" s="9645">
        <v>0</v>
      </c>
      <c r="L97" s="9645">
        <v>0</v>
      </c>
      <c r="M97" s="9680">
        <v>0</v>
      </c>
      <c r="N97" s="9680">
        <v>0</v>
      </c>
      <c r="O97" s="9644" t="s">
        <v>12241</v>
      </c>
      <c r="P97" s="9685"/>
      <c r="Q97" s="9685"/>
      <c r="R97" s="9685"/>
      <c r="S97" s="9685"/>
      <c r="T97" s="9685"/>
      <c r="U97" s="9685"/>
      <c r="V97" s="9685"/>
      <c r="W97" s="9685"/>
      <c r="X97" s="9685"/>
      <c r="Y97" s="9685"/>
      <c r="Z97" s="9685"/>
      <c r="AA97" s="9685"/>
      <c r="AB97" s="9711">
        <f t="shared" si="12"/>
      </c>
      <c r="AC97" s="9725">
        <f t="shared" si="18"/>
      </c>
      <c r="AD97" s="9652">
        <f t="shared" si="4"/>
      </c>
      <c r="AE97" s="9661">
        <f t="shared" si="14"/>
      </c>
      <c r="AF97" s="9654">
        <f>VLOOKUP(C97,'Data Products'!$A:$J,10,0)</f>
      </c>
      <c r="AG97" s="9728">
        <f t="shared" si="20"/>
      </c>
      <c r="AH97" s="9655">
        <f t="shared" si="7"/>
      </c>
      <c r="AI97" s="9727"/>
      <c r="AJ97" s="9658"/>
      <c r="AK97" s="9658"/>
      <c r="AL97" s="9657"/>
      <c r="AM97" s="9658"/>
      <c r="AN97" s="9658"/>
    </row>
    <row customHeight="true" hidden="true" ht="18" r="98">
      <c r="A98" s="9705">
        <v>45</v>
      </c>
      <c r="B98" s="9644" t="s">
        <v>12102</v>
      </c>
      <c r="C98" s="9644" t="s">
        <v>12242</v>
      </c>
      <c r="D98" s="9645">
        <v>0</v>
      </c>
      <c r="E98" s="9659">
        <v>0</v>
      </c>
      <c r="F98" s="9723"/>
      <c r="G98" s="9707">
        <f>VLOOKUP(C98,'Data Products'!$A:$J,2,0)</f>
      </c>
      <c r="H98" s="9716">
        <f t="shared" si="2"/>
      </c>
      <c r="I98" s="9648">
        <v>45623</v>
      </c>
      <c r="J98" s="9649">
        <f t="shared" si="10"/>
      </c>
      <c r="K98" s="9645">
        <v>0</v>
      </c>
      <c r="L98" s="9645">
        <v>0</v>
      </c>
      <c r="M98" s="9680">
        <v>0</v>
      </c>
      <c r="N98" s="9680">
        <v>0</v>
      </c>
      <c r="O98" s="9644" t="s">
        <v>12241</v>
      </c>
      <c r="P98" s="9685"/>
      <c r="Q98" s="9685"/>
      <c r="R98" s="9685"/>
      <c r="S98" s="9685"/>
      <c r="T98" s="9685"/>
      <c r="U98" s="9685"/>
      <c r="V98" s="9685"/>
      <c r="W98" s="9685"/>
      <c r="X98" s="9685"/>
      <c r="Y98" s="9685"/>
      <c r="Z98" s="9685"/>
      <c r="AA98" s="9685"/>
      <c r="AB98" s="9711">
        <f t="shared" si="12"/>
      </c>
      <c r="AC98" s="9725">
        <f t="shared" si="18"/>
      </c>
      <c r="AD98" s="9652">
        <f t="shared" si="4"/>
      </c>
      <c r="AE98" s="9661">
        <f t="shared" si="14"/>
      </c>
      <c r="AF98" s="9654">
        <f>VLOOKUP(C98,'Data Products'!$A:$J,10,0)</f>
      </c>
      <c r="AG98" s="9728">
        <f t="shared" si="20"/>
      </c>
      <c r="AH98" s="9655">
        <f t="shared" si="7"/>
      </c>
      <c r="AI98" s="9727"/>
      <c r="AJ98" s="9658"/>
      <c r="AK98" s="9658"/>
      <c r="AL98" s="9657"/>
      <c r="AM98" s="9658"/>
      <c r="AN98" s="9658"/>
    </row>
    <row customHeight="true" hidden="true" ht="18" r="99">
      <c r="A99" s="9705">
        <v>46</v>
      </c>
      <c r="B99" s="9644" t="s">
        <v>12102</v>
      </c>
      <c r="C99" s="9714" t="s">
        <v>12243</v>
      </c>
      <c r="D99" s="9645">
        <v>0</v>
      </c>
      <c r="E99" s="9659">
        <v>0</v>
      </c>
      <c r="F99" s="9730"/>
      <c r="G99" s="9707">
        <f>VLOOKUP(C99,'Data Products'!$A:$J,2,0)</f>
      </c>
      <c r="H99" s="9716">
        <f t="shared" si="2"/>
      </c>
      <c r="I99" s="9648">
        <v>45623</v>
      </c>
      <c r="J99" s="9649">
        <f t="shared" si="10"/>
      </c>
      <c r="K99" s="9719">
        <v>0</v>
      </c>
      <c r="L99" s="9719">
        <v>0</v>
      </c>
      <c r="M99" s="9731">
        <v>0</v>
      </c>
      <c r="N99" s="9731">
        <v>0</v>
      </c>
      <c r="O99" s="9714" t="s">
        <v>12241</v>
      </c>
      <c r="P99" s="9685"/>
      <c r="Q99" s="9685"/>
      <c r="R99" s="9685"/>
      <c r="S99" s="9685"/>
      <c r="T99" s="9685"/>
      <c r="U99" s="9685"/>
      <c r="V99" s="9685"/>
      <c r="W99" s="9685"/>
      <c r="X99" s="9685"/>
      <c r="Y99" s="9685"/>
      <c r="Z99" s="9685"/>
      <c r="AA99" s="9685"/>
      <c r="AB99" s="9732">
        <f t="shared" si="12"/>
      </c>
      <c r="AC99" s="9725">
        <f t="shared" si="18"/>
      </c>
      <c r="AD99" s="9652">
        <f t="shared" si="4"/>
      </c>
      <c r="AE99" s="9661">
        <f t="shared" si="14"/>
      </c>
      <c r="AF99" s="9654">
        <f>VLOOKUP(C99,'Data Products'!$A:$J,10,0)</f>
      </c>
      <c r="AG99" s="9728">
        <f t="shared" si="20"/>
      </c>
      <c r="AH99" s="9655">
        <f t="shared" si="7"/>
      </c>
      <c r="AI99" s="9727"/>
      <c r="AJ99" s="9658"/>
      <c r="AK99" s="9658"/>
      <c r="AL99" s="9657"/>
      <c r="AM99" s="9658"/>
      <c r="AN99" s="9658"/>
    </row>
    <row customHeight="true" hidden="true" ht="18" r="100">
      <c r="A100" s="9705">
        <v>47</v>
      </c>
      <c r="B100" s="9644" t="s">
        <v>12102</v>
      </c>
      <c r="C100" s="9644" t="s">
        <v>12244</v>
      </c>
      <c r="D100" s="9645">
        <v>0</v>
      </c>
      <c r="E100" s="9659">
        <v>0</v>
      </c>
      <c r="F100" s="9723"/>
      <c r="G100" s="9707">
        <f>VLOOKUP(C100,'Data Products'!$A:$J,2,0)</f>
      </c>
      <c r="H100" s="9716">
        <f t="shared" si="2"/>
      </c>
      <c r="I100" s="9648">
        <v>45623</v>
      </c>
      <c r="J100" s="9649">
        <f t="shared" si="10"/>
      </c>
      <c r="K100" s="9645">
        <v>0</v>
      </c>
      <c r="L100" s="9645">
        <v>0</v>
      </c>
      <c r="M100" s="9680">
        <v>0</v>
      </c>
      <c r="N100" s="9680">
        <v>0</v>
      </c>
      <c r="O100" s="9644" t="s">
        <v>12241</v>
      </c>
      <c r="P100" s="9645"/>
      <c r="Q100" s="9645"/>
      <c r="R100" s="9645"/>
      <c r="S100" s="9645"/>
      <c r="T100" s="9645"/>
      <c r="U100" s="9645"/>
      <c r="V100" s="9645"/>
      <c r="W100" s="9645"/>
      <c r="X100" s="9645"/>
      <c r="Y100" s="9645"/>
      <c r="Z100" s="9645"/>
      <c r="AA100" s="9645"/>
      <c r="AB100" s="9711">
        <f t="shared" si="12"/>
      </c>
      <c r="AC100" s="9725">
        <f t="shared" si="18"/>
      </c>
      <c r="AD100" s="9652">
        <f t="shared" si="4"/>
      </c>
      <c r="AE100" s="9661">
        <f t="shared" si="14"/>
      </c>
      <c r="AF100" s="9654">
        <f>VLOOKUP(C100,'Data Products'!$A:$J,10,0)</f>
      </c>
      <c r="AG100" s="9728">
        <f t="shared" si="20"/>
      </c>
      <c r="AH100" s="9655">
        <f t="shared" si="7"/>
      </c>
      <c r="AI100" s="9733"/>
      <c r="AJ100" s="9658"/>
      <c r="AK100" s="9658"/>
      <c r="AL100" s="9657"/>
      <c r="AM100" s="9658"/>
      <c r="AN100" s="9658"/>
    </row>
    <row customHeight="true" hidden="true" ht="18" r="101">
      <c r="A101" s="9705">
        <v>48</v>
      </c>
      <c r="B101" s="9644" t="s">
        <v>12102</v>
      </c>
      <c r="C101" s="9644" t="s">
        <v>12245</v>
      </c>
      <c r="D101" s="9645">
        <v>0</v>
      </c>
      <c r="E101" s="9659">
        <v>0</v>
      </c>
      <c r="F101" s="9723"/>
      <c r="G101" s="9707">
        <f>VLOOKUP(C101,'Data Products'!$A:$J,2,0)</f>
      </c>
      <c r="H101" s="9716">
        <f t="shared" si="2"/>
      </c>
      <c r="I101" s="9648">
        <v>45623</v>
      </c>
      <c r="J101" s="9649">
        <f t="shared" si="10"/>
      </c>
      <c r="K101" s="9645">
        <v>0</v>
      </c>
      <c r="L101" s="9645">
        <v>0</v>
      </c>
      <c r="M101" s="9680">
        <v>0</v>
      </c>
      <c r="N101" s="9680">
        <v>0</v>
      </c>
      <c r="O101" s="9644" t="s">
        <v>12241</v>
      </c>
      <c r="P101" s="9645"/>
      <c r="Q101" s="9645"/>
      <c r="R101" s="9645"/>
      <c r="S101" s="9645"/>
      <c r="T101" s="9645"/>
      <c r="U101" s="9645"/>
      <c r="V101" s="9645"/>
      <c r="W101" s="9645"/>
      <c r="X101" s="9645"/>
      <c r="Y101" s="9645"/>
      <c r="Z101" s="9645"/>
      <c r="AA101" s="9645"/>
      <c r="AB101" s="9711">
        <f t="shared" si="12"/>
      </c>
      <c r="AC101" s="9725">
        <f t="shared" si="18"/>
      </c>
      <c r="AD101" s="9652">
        <f t="shared" si="4"/>
      </c>
      <c r="AE101" s="9661">
        <f t="shared" si="14"/>
      </c>
      <c r="AF101" s="9734">
        <f>VLOOKUP(C101,'Data Products'!$A:$J,10,0)</f>
      </c>
      <c r="AG101" s="9654">
        <f t="shared" si="20"/>
      </c>
      <c r="AH101" s="9655">
        <f t="shared" si="7"/>
      </c>
      <c r="AI101" s="9727"/>
      <c r="AJ101" s="9658"/>
      <c r="AK101" s="9658"/>
      <c r="AL101" s="9657"/>
      <c r="AM101" s="9658"/>
      <c r="AN101" s="9658"/>
    </row>
    <row r="102">
      <c r="A102" s="9705">
        <v>49</v>
      </c>
      <c r="B102" s="9644" t="s">
        <v>12094</v>
      </c>
      <c r="C102" s="9644" t="s">
        <v>12246</v>
      </c>
      <c r="D102" s="9645">
        <v>4</v>
      </c>
      <c r="E102" s="9659">
        <v>4</v>
      </c>
      <c r="F102" s="9723"/>
      <c r="G102" s="9707">
        <f>VLOOKUP(C102,'Data Products'!$A:$J,2,0)</f>
      </c>
      <c r="H102" s="9708">
        <f t="shared" si="2"/>
      </c>
      <c r="I102" s="9648">
        <v>45951</v>
      </c>
      <c r="J102" s="9649">
        <f t="shared" si="10"/>
      </c>
      <c r="K102" s="9645">
        <v>0</v>
      </c>
      <c r="L102" s="9645">
        <v>0</v>
      </c>
      <c r="M102" s="9680">
        <v>0</v>
      </c>
      <c r="N102" s="9680">
        <v>0</v>
      </c>
      <c r="O102" s="9644" t="s">
        <v>12154</v>
      </c>
      <c r="P102" s="9645"/>
      <c r="Q102" s="9645"/>
      <c r="R102" s="9645"/>
      <c r="S102" s="9645"/>
      <c r="T102" s="9645"/>
      <c r="U102" s="9645"/>
      <c r="V102" s="9645"/>
      <c r="W102" s="9645"/>
      <c r="X102" s="9645"/>
      <c r="Y102" s="9645"/>
      <c r="Z102" s="9645"/>
      <c r="AA102" s="9645"/>
      <c r="AB102" s="9711">
        <f t="shared" si="12"/>
      </c>
      <c r="AC102" s="9735">
        <f t="shared" si="18"/>
      </c>
      <c r="AD102" s="9652">
        <f t="shared" si="4"/>
      </c>
      <c r="AE102" s="9669">
        <f t="shared" si="14"/>
      </c>
      <c r="AF102" s="9734">
        <f>VLOOKUP(C102,'Data Products'!$A:$J,10,0)</f>
      </c>
      <c r="AG102" s="9654">
        <f t="shared" si="20"/>
      </c>
      <c r="AH102" s="9655">
        <f t="shared" si="7"/>
      </c>
      <c r="AI102" s="9727"/>
      <c r="AJ102" s="9658"/>
      <c r="AK102" s="9658"/>
      <c r="AL102" s="9657"/>
      <c r="AM102" s="9658"/>
      <c r="AN102" s="9658"/>
    </row>
    <row r="103">
      <c r="A103" s="9705">
        <v>50</v>
      </c>
      <c r="B103" s="9644" t="s">
        <v>12094</v>
      </c>
      <c r="C103" s="9644" t="s">
        <v>12247</v>
      </c>
      <c r="D103" s="9645">
        <v>3</v>
      </c>
      <c r="E103" s="9659">
        <v>3</v>
      </c>
      <c r="F103" s="9723"/>
      <c r="G103" s="9707">
        <f>VLOOKUP(C103,'Data Products'!$A:$J,2,0)</f>
      </c>
      <c r="H103" s="9708">
        <f t="shared" si="2"/>
      </c>
      <c r="I103" s="9648">
        <v>45951</v>
      </c>
      <c r="J103" s="9649">
        <f t="shared" si="10"/>
      </c>
      <c r="K103" s="9645">
        <v>0</v>
      </c>
      <c r="L103" s="9645">
        <v>0</v>
      </c>
      <c r="M103" s="9680">
        <v>0</v>
      </c>
      <c r="N103" s="9680">
        <v>0</v>
      </c>
      <c r="O103" s="9644" t="s">
        <v>12154</v>
      </c>
      <c r="P103" s="9645"/>
      <c r="Q103" s="9645"/>
      <c r="R103" s="9645"/>
      <c r="S103" s="9645"/>
      <c r="T103" s="9645"/>
      <c r="U103" s="9645"/>
      <c r="V103" s="9645"/>
      <c r="W103" s="9645"/>
      <c r="X103" s="9645"/>
      <c r="Y103" s="9645"/>
      <c r="Z103" s="9645"/>
      <c r="AA103" s="9645"/>
      <c r="AB103" s="9711">
        <f t="shared" si="12"/>
      </c>
      <c r="AC103" s="9664">
        <f t="shared" si="18"/>
      </c>
      <c r="AD103" s="9652">
        <f t="shared" si="4"/>
      </c>
      <c r="AE103" s="9665">
        <f t="shared" si="14"/>
      </c>
      <c r="AF103" s="9734">
        <f>VLOOKUP(C103,'Data Products'!$A:$J,10,0)</f>
      </c>
      <c r="AG103" s="9654">
        <f t="shared" si="20"/>
      </c>
      <c r="AH103" s="9655">
        <f t="shared" si="7"/>
      </c>
      <c r="AI103" s="9727"/>
      <c r="AJ103" s="9658"/>
      <c r="AK103" s="9658"/>
      <c r="AL103" s="9657"/>
      <c r="AM103" s="9658"/>
      <c r="AN103" s="9658"/>
    </row>
    <row r="104">
      <c r="A104" s="9705">
        <v>51</v>
      </c>
      <c r="B104" s="9644" t="s">
        <v>12094</v>
      </c>
      <c r="C104" s="9644" t="s">
        <v>12248</v>
      </c>
      <c r="D104" s="9645">
        <v>5</v>
      </c>
      <c r="E104" s="9659">
        <v>5</v>
      </c>
      <c r="F104" s="9723"/>
      <c r="G104" s="9707">
        <f>VLOOKUP(C104,'Data Products'!$A:$J,2,0)</f>
      </c>
      <c r="H104" s="9708">
        <f t="shared" si="2"/>
      </c>
      <c r="I104" s="9648">
        <v>45951</v>
      </c>
      <c r="J104" s="9649">
        <f t="shared" si="10"/>
      </c>
      <c r="K104" s="9645">
        <v>0</v>
      </c>
      <c r="L104" s="9645">
        <v>0</v>
      </c>
      <c r="M104" s="9680">
        <v>0</v>
      </c>
      <c r="N104" s="9680">
        <v>0</v>
      </c>
      <c r="O104" s="9644" t="s">
        <v>12154</v>
      </c>
      <c r="P104" s="9645"/>
      <c r="Q104" s="9645"/>
      <c r="R104" s="9645"/>
      <c r="S104" s="9645"/>
      <c r="T104" s="9645"/>
      <c r="U104" s="9645"/>
      <c r="V104" s="9645"/>
      <c r="W104" s="9645"/>
      <c r="X104" s="9645"/>
      <c r="Y104" s="9645"/>
      <c r="Z104" s="9645"/>
      <c r="AA104" s="9645"/>
      <c r="AB104" s="9711">
        <f t="shared" si="12"/>
      </c>
      <c r="AC104" s="9660">
        <f t="shared" si="18"/>
      </c>
      <c r="AD104" s="9652">
        <f t="shared" si="4"/>
      </c>
      <c r="AE104" s="9661">
        <f t="shared" si="14"/>
      </c>
      <c r="AF104" s="9734">
        <f>VLOOKUP(C104,'Data Products'!$A:$J,10,0)</f>
      </c>
      <c r="AG104" s="9654">
        <f t="shared" si="20"/>
      </c>
      <c r="AH104" s="9655">
        <f t="shared" si="7"/>
      </c>
      <c r="AI104" s="9727"/>
      <c r="AJ104" s="9658"/>
      <c r="AK104" s="9658"/>
      <c r="AL104" s="9657"/>
      <c r="AM104" s="9658"/>
      <c r="AN104" s="9658"/>
    </row>
    <row r="105">
      <c r="A105" s="9705">
        <v>52</v>
      </c>
      <c r="B105" s="9644" t="s">
        <v>12094</v>
      </c>
      <c r="C105" s="9644" t="s">
        <v>12249</v>
      </c>
      <c r="D105" s="9645">
        <v>4</v>
      </c>
      <c r="E105" s="9659">
        <v>4</v>
      </c>
      <c r="F105" s="9723"/>
      <c r="G105" s="9707">
        <f>VLOOKUP(C105,'Data Products'!$A:$J,2,0)</f>
      </c>
      <c r="H105" s="9708">
        <f t="shared" si="2"/>
      </c>
      <c r="I105" s="9648">
        <v>45951</v>
      </c>
      <c r="J105" s="9649">
        <f t="shared" si="10"/>
      </c>
      <c r="K105" s="9645">
        <v>0</v>
      </c>
      <c r="L105" s="9645">
        <v>0</v>
      </c>
      <c r="M105" s="9680">
        <v>0</v>
      </c>
      <c r="N105" s="9680">
        <v>0</v>
      </c>
      <c r="O105" s="9644" t="s">
        <v>12154</v>
      </c>
      <c r="P105" s="9645"/>
      <c r="Q105" s="9645"/>
      <c r="R105" s="9645"/>
      <c r="S105" s="9645"/>
      <c r="T105" s="9645"/>
      <c r="U105" s="9645"/>
      <c r="V105" s="9645"/>
      <c r="W105" s="9645"/>
      <c r="X105" s="9645"/>
      <c r="Y105" s="9645"/>
      <c r="Z105" s="9645"/>
      <c r="AA105" s="9645"/>
      <c r="AB105" s="9711">
        <f t="shared" si="12"/>
      </c>
      <c r="AC105" s="9668">
        <f t="shared" si="18"/>
      </c>
      <c r="AD105" s="9652">
        <f t="shared" si="4"/>
      </c>
      <c r="AE105" s="9669">
        <f t="shared" si="14"/>
      </c>
      <c r="AF105" s="9734">
        <f>VLOOKUP(C105,'Data Products'!$A:$J,10,0)</f>
      </c>
      <c r="AG105" s="9654">
        <f t="shared" si="20"/>
      </c>
      <c r="AH105" s="9655">
        <f t="shared" si="7"/>
      </c>
      <c r="AI105" s="9727"/>
      <c r="AJ105" s="9658"/>
      <c r="AK105" s="9658"/>
      <c r="AL105" s="9657"/>
      <c r="AM105" s="9658"/>
      <c r="AN105" s="9658"/>
    </row>
    <row customHeight="true" hidden="true" ht="18" r="106">
      <c r="A106" s="9705">
        <v>53</v>
      </c>
      <c r="B106" s="9644" t="s">
        <v>12102</v>
      </c>
      <c r="C106" s="9644" t="s">
        <v>12250</v>
      </c>
      <c r="D106" s="9645">
        <v>0</v>
      </c>
      <c r="E106" s="9659">
        <v>0</v>
      </c>
      <c r="F106" s="9723"/>
      <c r="G106" s="9707">
        <f>VLOOKUP(C106,'Data Products'!$A:$J,2,0)</f>
      </c>
      <c r="H106" s="9708">
        <f t="shared" si="2"/>
      </c>
      <c r="I106" s="9648">
        <v>45951</v>
      </c>
      <c r="J106" s="9649">
        <f t="shared" si="10"/>
      </c>
      <c r="K106" s="9645">
        <v>1</v>
      </c>
      <c r="L106" s="9645">
        <v>4</v>
      </c>
      <c r="M106" s="9680">
        <v>0</v>
      </c>
      <c r="N106" s="9680">
        <v>0</v>
      </c>
      <c r="O106" s="9644" t="s">
        <v>12154</v>
      </c>
      <c r="P106" s="9645"/>
      <c r="Q106" s="9645"/>
      <c r="R106" s="9645"/>
      <c r="S106" s="9645"/>
      <c r="T106" s="9645"/>
      <c r="U106" s="9645"/>
      <c r="V106" s="9645"/>
      <c r="W106" s="9645"/>
      <c r="X106" s="9645"/>
      <c r="Y106" s="9645"/>
      <c r="Z106" s="9645"/>
      <c r="AA106" s="9645"/>
      <c r="AB106" s="9711">
        <f t="shared" si="12"/>
      </c>
      <c r="AC106" s="9668">
        <f t="shared" si="18"/>
      </c>
      <c r="AD106" s="9652">
        <f t="shared" si="4"/>
      </c>
      <c r="AE106" s="9669">
        <f t="shared" si="14"/>
      </c>
      <c r="AF106" s="9734">
        <f>VLOOKUP(C106,'Data Products'!$A:$J,10,0)</f>
      </c>
      <c r="AG106" s="9654">
        <f t="shared" si="20"/>
      </c>
      <c r="AH106" s="9655">
        <f t="shared" si="7"/>
      </c>
      <c r="AI106" s="9727"/>
      <c r="AJ106" s="9658"/>
      <c r="AK106" s="9658"/>
      <c r="AL106" s="9657"/>
      <c r="AM106" s="9658"/>
      <c r="AN106" s="9658"/>
    </row>
    <row r="107">
      <c r="A107" s="9705">
        <v>54</v>
      </c>
      <c r="B107" s="9644" t="s">
        <v>12094</v>
      </c>
      <c r="C107" s="9644" t="s">
        <v>12251</v>
      </c>
      <c r="D107" s="9645">
        <v>5</v>
      </c>
      <c r="E107" s="9659">
        <v>5</v>
      </c>
      <c r="F107" s="9723"/>
      <c r="G107" s="9707">
        <f>VLOOKUP(C107,'Data Products'!$A:$J,2,0)</f>
      </c>
      <c r="H107" s="9708">
        <f t="shared" si="2"/>
      </c>
      <c r="I107" s="9648">
        <v>45951</v>
      </c>
      <c r="J107" s="9649">
        <f t="shared" si="10"/>
      </c>
      <c r="K107" s="9645">
        <v>0</v>
      </c>
      <c r="L107" s="9645">
        <v>0</v>
      </c>
      <c r="M107" s="9680">
        <v>0</v>
      </c>
      <c r="N107" s="9680">
        <v>0</v>
      </c>
      <c r="O107" s="9644" t="s">
        <v>12154</v>
      </c>
      <c r="P107" s="9645"/>
      <c r="Q107" s="9645"/>
      <c r="R107" s="9645"/>
      <c r="S107" s="9645"/>
      <c r="T107" s="9645"/>
      <c r="U107" s="9645"/>
      <c r="V107" s="9645"/>
      <c r="W107" s="9645"/>
      <c r="X107" s="9645"/>
      <c r="Y107" s="9645"/>
      <c r="Z107" s="9645"/>
      <c r="AA107" s="9645"/>
      <c r="AB107" s="9711">
        <f t="shared" si="12"/>
      </c>
      <c r="AC107" s="9660">
        <f t="shared" si="18"/>
      </c>
      <c r="AD107" s="9652">
        <f t="shared" si="4"/>
      </c>
      <c r="AE107" s="9661">
        <f t="shared" si="14"/>
      </c>
      <c r="AF107" s="9734">
        <f>VLOOKUP(C107,'Data Products'!$A:$J,10,0)</f>
      </c>
      <c r="AG107" s="9654">
        <f t="shared" si="20"/>
      </c>
      <c r="AH107" s="9655">
        <f t="shared" si="7"/>
      </c>
      <c r="AI107" s="9727"/>
      <c r="AJ107" s="9658"/>
      <c r="AK107" s="9658"/>
      <c r="AL107" s="9657"/>
      <c r="AM107" s="9658"/>
      <c r="AN107" s="9658"/>
    </row>
    <row customHeight="true" hidden="true" ht="18" r="108">
      <c r="A108" s="9705">
        <v>55</v>
      </c>
      <c r="B108" s="9644" t="s">
        <v>12102</v>
      </c>
      <c r="C108" s="9644" t="s">
        <v>12252</v>
      </c>
      <c r="D108" s="9645">
        <v>0</v>
      </c>
      <c r="E108" s="9659">
        <v>0</v>
      </c>
      <c r="F108" s="9723"/>
      <c r="G108" s="9707">
        <f>VLOOKUP(C108,'Data Products'!$A:$J,2,0)</f>
      </c>
      <c r="H108" s="9708">
        <f t="shared" si="2"/>
      </c>
      <c r="I108" s="9648">
        <v>45951</v>
      </c>
      <c r="J108" s="9649">
        <f t="shared" si="10"/>
      </c>
      <c r="K108" s="9645">
        <v>0</v>
      </c>
      <c r="L108" s="9645">
        <v>0</v>
      </c>
      <c r="M108" s="9680">
        <v>0</v>
      </c>
      <c r="N108" s="9680">
        <v>0</v>
      </c>
      <c r="O108" s="9644" t="s">
        <v>12154</v>
      </c>
      <c r="P108" s="9645"/>
      <c r="Q108" s="9645"/>
      <c r="R108" s="9645"/>
      <c r="S108" s="9645"/>
      <c r="T108" s="9645"/>
      <c r="U108" s="9645"/>
      <c r="V108" s="9645"/>
      <c r="W108" s="9645"/>
      <c r="X108" s="9645"/>
      <c r="Y108" s="9645"/>
      <c r="Z108" s="9645"/>
      <c r="AA108" s="9645"/>
      <c r="AB108" s="9711">
        <f t="shared" si="12"/>
      </c>
      <c r="AC108" s="9664">
        <f t="shared" si="18"/>
      </c>
      <c r="AD108" s="9736">
        <f t="shared" si="4"/>
      </c>
      <c r="AE108" s="9665">
        <f t="shared" si="14"/>
      </c>
      <c r="AF108" s="9734">
        <f>VLOOKUP(C108,'Data Products'!$A:$J,10,0)</f>
      </c>
      <c r="AG108" s="9654">
        <f t="shared" si="20"/>
      </c>
      <c r="AH108" s="9655">
        <f t="shared" si="7"/>
      </c>
      <c r="AI108" s="9727"/>
      <c r="AJ108" s="9658"/>
      <c r="AK108" s="9658"/>
      <c r="AL108" s="9657"/>
      <c r="AM108" s="9658"/>
      <c r="AN108" s="9658"/>
    </row>
    <row r="109">
      <c r="A109" s="9705">
        <v>56</v>
      </c>
      <c r="B109" s="9644" t="s">
        <v>12094</v>
      </c>
      <c r="C109" s="9644" t="s">
        <v>12253</v>
      </c>
      <c r="D109" s="9645">
        <v>19</v>
      </c>
      <c r="E109" s="9659">
        <v>19</v>
      </c>
      <c r="F109" s="9723"/>
      <c r="G109" s="9707">
        <f>VLOOKUP(C109,'Data Products'!$A:$J,2,0)</f>
      </c>
      <c r="H109" s="9708">
        <f t="shared" si="2"/>
      </c>
      <c r="I109" s="9648">
        <v>45951</v>
      </c>
      <c r="J109" s="9649">
        <f t="shared" si="10"/>
      </c>
      <c r="K109" s="9645">
        <v>5</v>
      </c>
      <c r="L109" s="9645">
        <v>6</v>
      </c>
      <c r="M109" s="9680">
        <v>0</v>
      </c>
      <c r="N109" s="9680">
        <v>0</v>
      </c>
      <c r="O109" s="9644" t="s">
        <v>12154</v>
      </c>
      <c r="P109" s="9645"/>
      <c r="Q109" s="9645"/>
      <c r="R109" s="9645"/>
      <c r="S109" s="9645"/>
      <c r="T109" s="9645"/>
      <c r="U109" s="9645"/>
      <c r="V109" s="9645"/>
      <c r="W109" s="9645"/>
      <c r="X109" s="9645"/>
      <c r="Y109" s="9645"/>
      <c r="Z109" s="9645"/>
      <c r="AA109" s="9645"/>
      <c r="AB109" s="9711">
        <f t="shared" si="12"/>
      </c>
      <c r="AC109" s="9651">
        <f t="shared" si="18"/>
      </c>
      <c r="AD109" s="9736">
        <f t="shared" si="4"/>
      </c>
      <c r="AE109" s="9653">
        <f t="shared" si="14"/>
      </c>
      <c r="AF109" s="9734">
        <f>VLOOKUP(C109,'Data Products'!$A:$J,10,0)</f>
      </c>
      <c r="AG109" s="9654">
        <f t="shared" si="20"/>
      </c>
      <c r="AH109" s="9655">
        <f t="shared" si="7"/>
      </c>
      <c r="AI109" s="9727"/>
      <c r="AJ109" s="9658"/>
      <c r="AK109" s="9658"/>
      <c r="AL109" s="9657"/>
      <c r="AM109" s="9658"/>
      <c r="AN109" s="9658"/>
    </row>
    <row r="110">
      <c r="A110" s="9705">
        <v>57</v>
      </c>
      <c r="B110" s="9644" t="s">
        <v>12094</v>
      </c>
      <c r="C110" s="9644" t="s">
        <v>12254</v>
      </c>
      <c r="D110" s="9645">
        <v>27</v>
      </c>
      <c r="E110" s="9659">
        <v>27</v>
      </c>
      <c r="F110" s="9723"/>
      <c r="G110" s="9707">
        <f>VLOOKUP(C110,'Data Products'!$A:$J,2,0)</f>
      </c>
      <c r="H110" s="9708">
        <f t="shared" si="2"/>
      </c>
      <c r="I110" s="9648">
        <v>45951</v>
      </c>
      <c r="J110" s="9649">
        <f t="shared" si="10"/>
      </c>
      <c r="K110" s="9645">
        <v>2</v>
      </c>
      <c r="L110" s="9645">
        <v>4</v>
      </c>
      <c r="M110" s="9680">
        <v>0</v>
      </c>
      <c r="N110" s="9680">
        <v>0</v>
      </c>
      <c r="O110" s="9644" t="s">
        <v>12154</v>
      </c>
      <c r="P110" s="9645"/>
      <c r="Q110" s="9645"/>
      <c r="R110" s="9645"/>
      <c r="S110" s="9645"/>
      <c r="T110" s="9645"/>
      <c r="U110" s="9645"/>
      <c r="V110" s="9645"/>
      <c r="W110" s="9645"/>
      <c r="X110" s="9645"/>
      <c r="Y110" s="9645"/>
      <c r="Z110" s="9645"/>
      <c r="AA110" s="9645"/>
      <c r="AB110" s="9711">
        <f t="shared" si="12"/>
      </c>
      <c r="AC110" s="9651">
        <f t="shared" si="18"/>
      </c>
      <c r="AD110" s="9736">
        <f t="shared" si="4"/>
      </c>
      <c r="AE110" s="9653">
        <f t="shared" si="14"/>
      </c>
      <c r="AF110" s="9734">
        <f>VLOOKUP(C110,'Data Products'!$A:$J,10,0)</f>
      </c>
      <c r="AG110" s="9654">
        <f t="shared" si="20"/>
      </c>
      <c r="AH110" s="9655">
        <f t="shared" si="7"/>
      </c>
      <c r="AI110" s="9727"/>
      <c r="AJ110" s="9658"/>
      <c r="AK110" s="9658"/>
      <c r="AL110" s="9657"/>
      <c r="AM110" s="9658"/>
      <c r="AN110" s="9658"/>
    </row>
    <row r="111">
      <c r="A111" s="9705">
        <v>58</v>
      </c>
      <c r="B111" s="9644" t="s">
        <v>12094</v>
      </c>
      <c r="C111" s="9644" t="s">
        <v>12255</v>
      </c>
      <c r="D111" s="9645">
        <v>19</v>
      </c>
      <c r="E111" s="9659">
        <v>19</v>
      </c>
      <c r="F111" s="9723"/>
      <c r="G111" s="9707">
        <f>VLOOKUP(C111,'Data Products'!$A:$J,2,0)</f>
      </c>
      <c r="H111" s="9708">
        <f t="shared" si="2"/>
      </c>
      <c r="I111" s="9648">
        <v>45951</v>
      </c>
      <c r="J111" s="9649">
        <f t="shared" si="10"/>
      </c>
      <c r="K111" s="9645">
        <v>3</v>
      </c>
      <c r="L111" s="9645">
        <v>7</v>
      </c>
      <c r="M111" s="9680">
        <v>0</v>
      </c>
      <c r="N111" s="9680">
        <v>0</v>
      </c>
      <c r="O111" s="9644" t="s">
        <v>12154</v>
      </c>
      <c r="P111" s="9645"/>
      <c r="Q111" s="9645"/>
      <c r="R111" s="9645"/>
      <c r="S111" s="9645"/>
      <c r="T111" s="9645"/>
      <c r="U111" s="9645"/>
      <c r="V111" s="9645"/>
      <c r="W111" s="9645"/>
      <c r="X111" s="9645"/>
      <c r="Y111" s="9645"/>
      <c r="Z111" s="9645"/>
      <c r="AA111" s="9645"/>
      <c r="AB111" s="9711">
        <f t="shared" si="12"/>
      </c>
      <c r="AC111" s="9651">
        <f t="shared" si="18"/>
      </c>
      <c r="AD111" s="9736">
        <f t="shared" si="4"/>
      </c>
      <c r="AE111" s="9653">
        <f t="shared" si="14"/>
      </c>
      <c r="AF111" s="9734">
        <f>VLOOKUP(C111,'Data Products'!$A:$J,10,0)</f>
      </c>
      <c r="AG111" s="9654">
        <f t="shared" si="20"/>
      </c>
      <c r="AH111" s="9655">
        <f t="shared" si="7"/>
      </c>
      <c r="AI111" s="9727"/>
      <c r="AJ111" s="9658"/>
      <c r="AK111" s="9658"/>
      <c r="AL111" s="9657"/>
      <c r="AM111" s="9658"/>
      <c r="AN111" s="9658"/>
    </row>
    <row r="112">
      <c r="A112" s="9705">
        <v>59</v>
      </c>
      <c r="B112" s="9644" t="s">
        <v>12094</v>
      </c>
      <c r="C112" s="9644" t="s">
        <v>12256</v>
      </c>
      <c r="D112" s="9645">
        <v>14</v>
      </c>
      <c r="E112" s="9659">
        <v>14</v>
      </c>
      <c r="F112" s="9723"/>
      <c r="G112" s="9707">
        <f>VLOOKUP(C112,'Data Products'!$A:$J,2,0)</f>
      </c>
      <c r="H112" s="9708">
        <f t="shared" si="2"/>
      </c>
      <c r="I112" s="9648">
        <v>45951</v>
      </c>
      <c r="J112" s="9649">
        <f t="shared" si="10"/>
      </c>
      <c r="K112" s="9645">
        <v>0</v>
      </c>
      <c r="L112" s="9645">
        <v>0</v>
      </c>
      <c r="M112" s="9680">
        <v>0</v>
      </c>
      <c r="N112" s="9680">
        <v>0</v>
      </c>
      <c r="O112" s="9644" t="s">
        <v>12154</v>
      </c>
      <c r="P112" s="9645"/>
      <c r="Q112" s="9645"/>
      <c r="R112" s="9645"/>
      <c r="S112" s="9645"/>
      <c r="T112" s="9645"/>
      <c r="U112" s="9645"/>
      <c r="V112" s="9645"/>
      <c r="W112" s="9645"/>
      <c r="X112" s="9645"/>
      <c r="Y112" s="9645"/>
      <c r="Z112" s="9645"/>
      <c r="AA112" s="9645"/>
      <c r="AB112" s="9711">
        <f t="shared" si="12"/>
      </c>
      <c r="AC112" s="9651">
        <f t="shared" si="18"/>
      </c>
      <c r="AD112" s="9736">
        <f t="shared" si="4"/>
      </c>
      <c r="AE112" s="9653">
        <f t="shared" si="14"/>
      </c>
      <c r="AF112" s="9734">
        <f>VLOOKUP(C112,'Data Products'!$A:$J,10,0)</f>
      </c>
      <c r="AG112" s="9654">
        <f t="shared" si="20"/>
      </c>
      <c r="AH112" s="9655">
        <f t="shared" si="7"/>
      </c>
      <c r="AI112" s="9727"/>
      <c r="AJ112" s="9658"/>
      <c r="AK112" s="9658"/>
      <c r="AL112" s="9657"/>
      <c r="AM112" s="9658"/>
      <c r="AN112" s="9658"/>
    </row>
    <row r="113">
      <c r="A113" s="9705">
        <v>60</v>
      </c>
      <c r="B113" s="9644" t="s">
        <v>12094</v>
      </c>
      <c r="C113" s="9644" t="s">
        <v>12257</v>
      </c>
      <c r="D113" s="9645">
        <v>18</v>
      </c>
      <c r="E113" s="9659">
        <v>18</v>
      </c>
      <c r="F113" s="9723"/>
      <c r="G113" s="9707">
        <f>VLOOKUP(C113,'Data Products'!$A:$J,2,0)</f>
      </c>
      <c r="H113" s="9708">
        <f t="shared" si="2"/>
      </c>
      <c r="I113" s="9648">
        <v>45951</v>
      </c>
      <c r="J113" s="9649">
        <f t="shared" si="10"/>
      </c>
      <c r="K113" s="9645">
        <v>0</v>
      </c>
      <c r="L113" s="9645">
        <v>0</v>
      </c>
      <c r="M113" s="9680">
        <v>0</v>
      </c>
      <c r="N113" s="9680">
        <v>0</v>
      </c>
      <c r="O113" s="9644" t="s">
        <v>12154</v>
      </c>
      <c r="P113" s="9645"/>
      <c r="Q113" s="9645"/>
      <c r="R113" s="9645"/>
      <c r="S113" s="9645"/>
      <c r="T113" s="9645"/>
      <c r="U113" s="9645"/>
      <c r="V113" s="9645"/>
      <c r="W113" s="9645"/>
      <c r="X113" s="9645"/>
      <c r="Y113" s="9645"/>
      <c r="Z113" s="9645"/>
      <c r="AA113" s="9645"/>
      <c r="AB113" s="9711">
        <f t="shared" si="12"/>
      </c>
      <c r="AC113" s="9651">
        <f t="shared" si="18"/>
      </c>
      <c r="AD113" s="9736">
        <f t="shared" si="4"/>
      </c>
      <c r="AE113" s="9653">
        <f t="shared" si="14"/>
      </c>
      <c r="AF113" s="9734">
        <f>VLOOKUP(C113,'Data Products'!$A:$J,10,0)</f>
      </c>
      <c r="AG113" s="9654">
        <f t="shared" si="20"/>
      </c>
      <c r="AH113" s="9655">
        <f t="shared" si="7"/>
      </c>
      <c r="AI113" s="9727"/>
      <c r="AJ113" s="9658"/>
      <c r="AK113" s="9658"/>
      <c r="AL113" s="9657"/>
      <c r="AM113" s="9658"/>
      <c r="AN113" s="9658"/>
    </row>
    <row r="114">
      <c r="A114" s="9705">
        <v>61</v>
      </c>
      <c r="B114" s="9644" t="s">
        <v>12094</v>
      </c>
      <c r="C114" s="9644" t="s">
        <v>12258</v>
      </c>
      <c r="D114" s="9645">
        <v>10</v>
      </c>
      <c r="E114" s="9659">
        <v>10</v>
      </c>
      <c r="F114" s="9723"/>
      <c r="G114" s="9707">
        <f>VLOOKUP(C114,'Data Products'!$A:$J,2,0)</f>
      </c>
      <c r="H114" s="9708">
        <f t="shared" si="2"/>
      </c>
      <c r="I114" s="9648">
        <v>45951</v>
      </c>
      <c r="J114" s="9649">
        <f t="shared" si="10"/>
      </c>
      <c r="K114" s="9645">
        <v>0</v>
      </c>
      <c r="L114" s="9645">
        <v>1</v>
      </c>
      <c r="M114" s="9680">
        <v>0</v>
      </c>
      <c r="N114" s="9680">
        <v>0</v>
      </c>
      <c r="O114" s="9644" t="s">
        <v>12154</v>
      </c>
      <c r="P114" s="9645"/>
      <c r="Q114" s="9645"/>
      <c r="R114" s="9645"/>
      <c r="S114" s="9645"/>
      <c r="T114" s="9645"/>
      <c r="U114" s="9645"/>
      <c r="V114" s="9645"/>
      <c r="W114" s="9645"/>
      <c r="X114" s="9645"/>
      <c r="Y114" s="9645"/>
      <c r="Z114" s="9645"/>
      <c r="AA114" s="9645"/>
      <c r="AB114" s="9711">
        <f t="shared" si="12"/>
      </c>
      <c r="AC114" s="9664">
        <f t="shared" si="18"/>
      </c>
      <c r="AD114" s="9736">
        <f t="shared" si="4"/>
      </c>
      <c r="AE114" s="9665">
        <f t="shared" si="14"/>
      </c>
      <c r="AF114" s="9734">
        <f>VLOOKUP(C114,'Data Products'!$A:$J,10,0)</f>
      </c>
      <c r="AG114" s="9654">
        <f t="shared" si="20"/>
      </c>
      <c r="AH114" s="9655">
        <f t="shared" si="7"/>
      </c>
      <c r="AI114" s="9727"/>
      <c r="AJ114" s="9658"/>
      <c r="AK114" s="9658"/>
      <c r="AL114" s="9657"/>
      <c r="AM114" s="9658"/>
      <c r="AN114" s="9658"/>
    </row>
    <row customHeight="true" hidden="true" ht="18" r="115">
      <c r="A115" s="9705">
        <v>62</v>
      </c>
      <c r="B115" s="9644" t="s">
        <v>12102</v>
      </c>
      <c r="C115" s="9644" t="s">
        <v>12259</v>
      </c>
      <c r="D115" s="9645">
        <v>0</v>
      </c>
      <c r="E115" s="9659">
        <v>0</v>
      </c>
      <c r="F115" s="9723"/>
      <c r="G115" s="9707">
        <f>VLOOKUP(C115,'Data Products'!$A:$J,2,0)</f>
      </c>
      <c r="H115" s="9708">
        <f t="shared" si="2"/>
      </c>
      <c r="I115" s="9648">
        <v>45951</v>
      </c>
      <c r="J115" s="9649">
        <f t="shared" si="10"/>
      </c>
      <c r="K115" s="9645">
        <v>0</v>
      </c>
      <c r="L115" s="9645">
        <v>0</v>
      </c>
      <c r="M115" s="9680">
        <v>0</v>
      </c>
      <c r="N115" s="9680">
        <v>0</v>
      </c>
      <c r="O115" s="9644" t="s">
        <v>12154</v>
      </c>
      <c r="P115" s="9645"/>
      <c r="Q115" s="9645"/>
      <c r="R115" s="9645"/>
      <c r="S115" s="9645"/>
      <c r="T115" s="9645"/>
      <c r="U115" s="9645"/>
      <c r="V115" s="9645"/>
      <c r="W115" s="9645"/>
      <c r="X115" s="9645"/>
      <c r="Y115" s="9645"/>
      <c r="Z115" s="9645"/>
      <c r="AA115" s="9645"/>
      <c r="AB115" s="9711">
        <f t="shared" si="12"/>
      </c>
      <c r="AC115" s="9660">
        <f t="shared" si="18"/>
      </c>
      <c r="AD115" s="9736">
        <f t="shared" si="4"/>
      </c>
      <c r="AE115" s="9661">
        <f t="shared" si="14"/>
      </c>
      <c r="AF115" s="9734">
        <f>VLOOKUP(C115,'Data Products'!$A:$J,10,0)</f>
      </c>
      <c r="AG115" s="9654">
        <f t="shared" si="20"/>
      </c>
      <c r="AH115" s="9655">
        <f t="shared" si="7"/>
      </c>
      <c r="AI115" s="9727"/>
      <c r="AJ115" s="9658"/>
      <c r="AK115" s="9658"/>
      <c r="AL115" s="9657"/>
      <c r="AM115" s="9658"/>
      <c r="AN115" s="9658"/>
    </row>
    <row r="116">
      <c r="A116" s="9705">
        <v>63</v>
      </c>
      <c r="B116" s="9644" t="s">
        <v>12094</v>
      </c>
      <c r="C116" s="9644" t="s">
        <v>12260</v>
      </c>
      <c r="D116" s="9645">
        <v>9</v>
      </c>
      <c r="E116" s="9659">
        <v>9</v>
      </c>
      <c r="F116" s="9723"/>
      <c r="G116" s="9707">
        <f>VLOOKUP(C116,'Data Products'!$A:$J,2,0)</f>
      </c>
      <c r="H116" s="9708">
        <f t="shared" si="2"/>
      </c>
      <c r="I116" s="9648">
        <v>45951</v>
      </c>
      <c r="J116" s="9649">
        <f t="shared" si="10"/>
      </c>
      <c r="K116" s="9645">
        <v>7</v>
      </c>
      <c r="L116" s="9645">
        <v>13</v>
      </c>
      <c r="M116" s="9680">
        <v>0</v>
      </c>
      <c r="N116" s="9680">
        <v>0</v>
      </c>
      <c r="O116" s="9644" t="s">
        <v>12154</v>
      </c>
      <c r="P116" s="9645"/>
      <c r="Q116" s="9645"/>
      <c r="R116" s="9645"/>
      <c r="S116" s="9645"/>
      <c r="T116" s="9645"/>
      <c r="U116" s="9645"/>
      <c r="V116" s="9645"/>
      <c r="W116" s="9645"/>
      <c r="X116" s="9645"/>
      <c r="Y116" s="9645"/>
      <c r="Z116" s="9645"/>
      <c r="AA116" s="9645"/>
      <c r="AB116" s="9711">
        <f t="shared" si="12"/>
      </c>
      <c r="AC116" s="9664">
        <f t="shared" si="18"/>
      </c>
      <c r="AD116" s="9736">
        <f t="shared" si="4"/>
      </c>
      <c r="AE116" s="9665">
        <f t="shared" si="14"/>
      </c>
      <c r="AF116" s="9734">
        <f>VLOOKUP(C116,'Data Products'!$A:$J,10,0)</f>
      </c>
      <c r="AG116" s="9654">
        <f t="shared" si="20"/>
      </c>
      <c r="AH116" s="9655">
        <f t="shared" si="7"/>
      </c>
      <c r="AI116" s="9727"/>
      <c r="AJ116" s="9658"/>
      <c r="AK116" s="9658"/>
      <c r="AL116" s="9657"/>
      <c r="AM116" s="9658"/>
      <c r="AN116" s="9658"/>
    </row>
    <row r="117">
      <c r="A117" s="9705">
        <v>64</v>
      </c>
      <c r="B117" s="9644" t="s">
        <v>12094</v>
      </c>
      <c r="C117" s="9644" t="s">
        <v>12261</v>
      </c>
      <c r="D117" s="9645">
        <v>0</v>
      </c>
      <c r="E117" s="9659">
        <v>0</v>
      </c>
      <c r="F117" s="9723"/>
      <c r="G117" s="9707">
        <f>VLOOKUP(C117,'Data Products'!$A:$J,2,0)</f>
      </c>
      <c r="H117" s="9708">
        <f t="shared" si="2"/>
      </c>
      <c r="I117" s="9648">
        <v>45951</v>
      </c>
      <c r="J117" s="9649">
        <f t="shared" si="10"/>
      </c>
      <c r="K117" s="9645">
        <v>7</v>
      </c>
      <c r="L117" s="9645">
        <v>10</v>
      </c>
      <c r="M117" s="9680">
        <v>0</v>
      </c>
      <c r="N117" s="9680">
        <v>0</v>
      </c>
      <c r="O117" s="9644" t="s">
        <v>12154</v>
      </c>
      <c r="P117" s="9645"/>
      <c r="Q117" s="9645"/>
      <c r="R117" s="9645"/>
      <c r="S117" s="9645"/>
      <c r="T117" s="9645"/>
      <c r="U117" s="9645"/>
      <c r="V117" s="9645"/>
      <c r="W117" s="9645"/>
      <c r="X117" s="9645"/>
      <c r="Y117" s="9645"/>
      <c r="Z117" s="9645"/>
      <c r="AA117" s="9645"/>
      <c r="AB117" s="9711">
        <f t="shared" si="12"/>
      </c>
      <c r="AC117" s="9664">
        <f t="shared" si="18"/>
      </c>
      <c r="AD117" s="9736">
        <f t="shared" si="4"/>
      </c>
      <c r="AE117" s="9665">
        <f t="shared" si="14"/>
      </c>
      <c r="AF117" s="9734">
        <f>VLOOKUP(C117,'Data Products'!$A:$J,10,0)</f>
      </c>
      <c r="AG117" s="9654">
        <f t="shared" si="20"/>
      </c>
      <c r="AH117" s="9655">
        <f t="shared" si="7"/>
      </c>
      <c r="AI117" s="9727"/>
      <c r="AJ117" s="9658"/>
      <c r="AK117" s="9658"/>
      <c r="AL117" s="9657"/>
      <c r="AM117" s="9658"/>
      <c r="AN117" s="9658"/>
    </row>
    <row customHeight="true" hidden="true" ht="18" r="118">
      <c r="A118" s="9705">
        <v>65</v>
      </c>
      <c r="B118" s="9644" t="s">
        <v>12102</v>
      </c>
      <c r="C118" s="9644" t="s">
        <v>12262</v>
      </c>
      <c r="D118" s="9645">
        <v>0</v>
      </c>
      <c r="E118" s="9659">
        <v>0</v>
      </c>
      <c r="F118" s="9723"/>
      <c r="G118" s="9707">
        <f>VLOOKUP(C118,'Data Products'!$A:$J,2,0)</f>
      </c>
      <c r="H118" s="9708">
        <f t="shared" si="2"/>
      </c>
      <c r="I118" s="9648">
        <v>45951</v>
      </c>
      <c r="J118" s="9649">
        <f t="shared" si="10"/>
      </c>
      <c r="K118" s="9645">
        <v>0</v>
      </c>
      <c r="L118" s="9645">
        <v>3</v>
      </c>
      <c r="M118" s="9680">
        <v>0</v>
      </c>
      <c r="N118" s="9680">
        <v>0</v>
      </c>
      <c r="O118" s="9644" t="s">
        <v>12154</v>
      </c>
      <c r="P118" s="9645"/>
      <c r="Q118" s="9645"/>
      <c r="R118" s="9645"/>
      <c r="S118" s="9645"/>
      <c r="T118" s="9645"/>
      <c r="U118" s="9645"/>
      <c r="V118" s="9645"/>
      <c r="W118" s="9645"/>
      <c r="X118" s="9645"/>
      <c r="Y118" s="9645"/>
      <c r="Z118" s="9645"/>
      <c r="AA118" s="9645"/>
      <c r="AB118" s="9711">
        <f t="shared" si="12"/>
      </c>
      <c r="AC118" s="9664">
        <f t="shared" si="18"/>
      </c>
      <c r="AD118" s="9736">
        <f t="shared" si="4"/>
      </c>
      <c r="AE118" s="9665">
        <f t="shared" si="14"/>
      </c>
      <c r="AF118" s="9734">
        <f>VLOOKUP(C118,'Data Products'!$A:$J,10,0)</f>
      </c>
      <c r="AG118" s="9654">
        <f t="shared" si="20"/>
      </c>
      <c r="AH118" s="9655">
        <f t="shared" si="7"/>
      </c>
      <c r="AI118" s="9727"/>
      <c r="AJ118" s="9658"/>
      <c r="AK118" s="9658"/>
      <c r="AL118" s="9657"/>
      <c r="AM118" s="9658"/>
      <c r="AN118" s="9658"/>
    </row>
    <row r="119">
      <c r="A119" s="9705">
        <v>66</v>
      </c>
      <c r="B119" s="9644" t="s">
        <v>12094</v>
      </c>
      <c r="C119" s="9644" t="s">
        <v>12263</v>
      </c>
      <c r="D119" s="9645">
        <v>2</v>
      </c>
      <c r="E119" s="9659">
        <v>2</v>
      </c>
      <c r="F119" s="9723"/>
      <c r="G119" s="9707">
        <f>VLOOKUP(C119,'Data Products'!$A:$J,2,0)</f>
      </c>
      <c r="H119" s="9708">
        <f t="shared" si="2"/>
      </c>
      <c r="I119" s="9648">
        <v>45951</v>
      </c>
      <c r="J119" s="9649">
        <f t="shared" si="10"/>
      </c>
      <c r="K119" s="9645">
        <v>4</v>
      </c>
      <c r="L119" s="9645">
        <v>5</v>
      </c>
      <c r="M119" s="9680">
        <v>0</v>
      </c>
      <c r="N119" s="9680">
        <v>0</v>
      </c>
      <c r="O119" s="9644" t="s">
        <v>12154</v>
      </c>
      <c r="P119" s="9645"/>
      <c r="Q119" s="9645"/>
      <c r="R119" s="9645"/>
      <c r="S119" s="9645"/>
      <c r="T119" s="9645"/>
      <c r="U119" s="9645"/>
      <c r="V119" s="9645"/>
      <c r="W119" s="9645"/>
      <c r="X119" s="9645"/>
      <c r="Y119" s="9645"/>
      <c r="Z119" s="9645"/>
      <c r="AA119" s="9645"/>
      <c r="AB119" s="9711">
        <f t="shared" si="12"/>
      </c>
      <c r="AC119" s="9664">
        <f t="shared" si="18"/>
      </c>
      <c r="AD119" s="9736">
        <f t="shared" si="4"/>
      </c>
      <c r="AE119" s="9665">
        <f t="shared" si="14"/>
      </c>
      <c r="AF119" s="9734">
        <f>VLOOKUP(C119,'Data Products'!$A:$J,10,0)</f>
      </c>
      <c r="AG119" s="9654">
        <f t="shared" si="20"/>
      </c>
      <c r="AH119" s="9655">
        <f t="shared" si="7"/>
      </c>
      <c r="AI119" s="9727"/>
      <c r="AJ119" s="9658"/>
      <c r="AK119" s="9658"/>
      <c r="AL119" s="9657"/>
      <c r="AM119" s="9658"/>
      <c r="AN119" s="9658"/>
    </row>
    <row customHeight="true" hidden="true" ht="18" r="120">
      <c r="A120" s="9705">
        <v>67</v>
      </c>
      <c r="B120" s="9644" t="s">
        <v>12102</v>
      </c>
      <c r="C120" s="9644" t="s">
        <v>12264</v>
      </c>
      <c r="D120" s="9645">
        <v>0</v>
      </c>
      <c r="E120" s="9659">
        <v>0</v>
      </c>
      <c r="F120" s="9723"/>
      <c r="G120" s="9707">
        <f>VLOOKUP(C120,'Data Products'!$A:$J,2,0)</f>
      </c>
      <c r="H120" s="9708">
        <f t="shared" si="2"/>
      </c>
      <c r="I120" s="9648">
        <v>45951</v>
      </c>
      <c r="J120" s="9649">
        <f t="shared" si="10"/>
      </c>
      <c r="K120" s="9645">
        <v>0</v>
      </c>
      <c r="L120" s="9645">
        <v>0</v>
      </c>
      <c r="M120" s="9680">
        <v>0</v>
      </c>
      <c r="N120" s="9680">
        <v>0</v>
      </c>
      <c r="O120" s="9644" t="s">
        <v>12154</v>
      </c>
      <c r="P120" s="9645"/>
      <c r="Q120" s="9645"/>
      <c r="R120" s="9645"/>
      <c r="S120" s="9645"/>
      <c r="T120" s="9645"/>
      <c r="U120" s="9645"/>
      <c r="V120" s="9645"/>
      <c r="W120" s="9645"/>
      <c r="X120" s="9645"/>
      <c r="Y120" s="9645"/>
      <c r="Z120" s="9645"/>
      <c r="AA120" s="9645"/>
      <c r="AB120" s="9711">
        <f t="shared" si="12"/>
      </c>
      <c r="AC120" s="9664">
        <f t="shared" si="18"/>
      </c>
      <c r="AD120" s="9736">
        <f t="shared" si="4"/>
      </c>
      <c r="AE120" s="9665">
        <f t="shared" si="14"/>
      </c>
      <c r="AF120" s="9734">
        <f>VLOOKUP(C120,'Data Products'!$A:$J,10,0)</f>
      </c>
      <c r="AG120" s="9654">
        <f t="shared" si="20"/>
      </c>
      <c r="AH120" s="9655">
        <f t="shared" si="7"/>
      </c>
      <c r="AI120" s="9727"/>
      <c r="AJ120" s="9658"/>
      <c r="AK120" s="9658"/>
      <c r="AL120" s="9657"/>
      <c r="AM120" s="9658"/>
      <c r="AN120" s="9658"/>
    </row>
    <row r="121">
      <c r="A121" s="9705">
        <v>68</v>
      </c>
      <c r="B121" s="9644" t="s">
        <v>12094</v>
      </c>
      <c r="C121" s="9644" t="s">
        <v>12265</v>
      </c>
      <c r="D121" s="9645">
        <v>10</v>
      </c>
      <c r="E121" s="9659">
        <v>10</v>
      </c>
      <c r="F121" s="9723"/>
      <c r="G121" s="9707">
        <f>VLOOKUP(C121,'Data Products'!$A:$J,2,0)</f>
      </c>
      <c r="H121" s="9708">
        <f t="shared" si="2"/>
      </c>
      <c r="I121" s="9648">
        <v>45951</v>
      </c>
      <c r="J121" s="9649">
        <f t="shared" si="10"/>
      </c>
      <c r="K121" s="9645">
        <v>0</v>
      </c>
      <c r="L121" s="9645">
        <v>1</v>
      </c>
      <c r="M121" s="9680">
        <v>0</v>
      </c>
      <c r="N121" s="9680">
        <v>0</v>
      </c>
      <c r="O121" s="9644" t="s">
        <v>12154</v>
      </c>
      <c r="P121" s="9645"/>
      <c r="Q121" s="9645"/>
      <c r="R121" s="9645"/>
      <c r="S121" s="9645"/>
      <c r="T121" s="9645"/>
      <c r="U121" s="9645"/>
      <c r="V121" s="9645"/>
      <c r="W121" s="9645"/>
      <c r="X121" s="9645"/>
      <c r="Y121" s="9645"/>
      <c r="Z121" s="9645"/>
      <c r="AA121" s="9645"/>
      <c r="AB121" s="9711">
        <f t="shared" si="12"/>
      </c>
      <c r="AC121" s="9651">
        <f t="shared" si="18"/>
      </c>
      <c r="AD121" s="9736">
        <f t="shared" si="4"/>
      </c>
      <c r="AE121" s="9653">
        <f t="shared" si="14"/>
      </c>
      <c r="AF121" s="9734">
        <f>VLOOKUP(C121,'Data Products'!$A:$J,10,0)</f>
      </c>
      <c r="AG121" s="9654">
        <f t="shared" si="20"/>
      </c>
      <c r="AH121" s="9655">
        <f t="shared" si="7"/>
      </c>
      <c r="AI121" s="9727"/>
      <c r="AJ121" s="9658"/>
      <c r="AK121" s="9658"/>
      <c r="AL121" s="9657"/>
      <c r="AM121" s="9658"/>
      <c r="AN121" s="9658"/>
    </row>
    <row r="122">
      <c r="A122" s="9705">
        <v>69</v>
      </c>
      <c r="B122" s="9644" t="s">
        <v>12094</v>
      </c>
      <c r="C122" s="9644" t="s">
        <v>12266</v>
      </c>
      <c r="D122" s="9645">
        <v>4</v>
      </c>
      <c r="E122" s="9659">
        <v>4</v>
      </c>
      <c r="F122" s="9723"/>
      <c r="G122" s="9707">
        <f>VLOOKUP(C122,'Data Products'!$A:$J,2,0)</f>
      </c>
      <c r="H122" s="9708">
        <f t="shared" si="2"/>
      </c>
      <c r="I122" s="9648">
        <v>45952</v>
      </c>
      <c r="J122" s="9649">
        <f t="shared" si="10"/>
      </c>
      <c r="K122" s="9645">
        <v>0</v>
      </c>
      <c r="L122" s="9645">
        <v>1</v>
      </c>
      <c r="M122" s="9680">
        <v>0</v>
      </c>
      <c r="N122" s="9680">
        <v>0</v>
      </c>
      <c r="O122" s="9644" t="s">
        <v>12267</v>
      </c>
      <c r="P122" s="9645"/>
      <c r="Q122" s="9645"/>
      <c r="R122" s="9645"/>
      <c r="S122" s="9645"/>
      <c r="T122" s="9645"/>
      <c r="U122" s="9645"/>
      <c r="V122" s="9645"/>
      <c r="W122" s="9645"/>
      <c r="X122" s="9645"/>
      <c r="Y122" s="9645"/>
      <c r="Z122" s="9645"/>
      <c r="AA122" s="9645"/>
      <c r="AB122" s="9711">
        <f t="shared" si="12"/>
      </c>
      <c r="AC122" s="9660">
        <f t="shared" si="18"/>
      </c>
      <c r="AD122" s="9736">
        <f t="shared" si="4"/>
      </c>
      <c r="AE122" s="9661">
        <f t="shared" si="14"/>
      </c>
      <c r="AF122" s="9734">
        <f>VLOOKUP(C122,'Data Products'!$A:$J,10,0)</f>
      </c>
      <c r="AG122" s="9654">
        <f t="shared" si="20"/>
      </c>
      <c r="AH122" s="9655">
        <f t="shared" si="7"/>
      </c>
      <c r="AI122" s="9727"/>
      <c r="AJ122" s="9658"/>
      <c r="AK122" s="9658"/>
      <c r="AL122" s="9657"/>
      <c r="AM122" s="9658"/>
      <c r="AN122" s="9658"/>
    </row>
    <row r="123">
      <c r="A123" s="9705">
        <v>70</v>
      </c>
      <c r="B123" s="9644" t="s">
        <v>12094</v>
      </c>
      <c r="C123" s="9644" t="s">
        <v>12268</v>
      </c>
      <c r="D123" s="9645">
        <v>6</v>
      </c>
      <c r="E123" s="9659">
        <v>6</v>
      </c>
      <c r="F123" s="9723"/>
      <c r="G123" s="9707">
        <f>VLOOKUP(C123,'Data Products'!$A:$J,2,0)</f>
      </c>
      <c r="H123" s="9708">
        <f t="shared" si="2"/>
      </c>
      <c r="I123" s="9648">
        <v>45953</v>
      </c>
      <c r="J123" s="9649">
        <f t="shared" si="10"/>
      </c>
      <c r="K123" s="9645">
        <v>0</v>
      </c>
      <c r="L123" s="9645">
        <v>2</v>
      </c>
      <c r="M123" s="9680">
        <v>0</v>
      </c>
      <c r="N123" s="9680">
        <v>0</v>
      </c>
      <c r="O123" s="9644" t="s">
        <v>12267</v>
      </c>
      <c r="P123" s="9645"/>
      <c r="Q123" s="9645"/>
      <c r="R123" s="9645"/>
      <c r="S123" s="9645"/>
      <c r="T123" s="9645"/>
      <c r="U123" s="9645"/>
      <c r="V123" s="9645"/>
      <c r="W123" s="9645"/>
      <c r="X123" s="9645"/>
      <c r="Y123" s="9645"/>
      <c r="Z123" s="9645"/>
      <c r="AA123" s="9645"/>
      <c r="AB123" s="9711">
        <f t="shared" si="12"/>
      </c>
      <c r="AC123" s="9668">
        <f t="shared" si="18"/>
      </c>
      <c r="AD123" s="9736">
        <f t="shared" si="4"/>
      </c>
      <c r="AE123" s="9669">
        <f t="shared" si="14"/>
      </c>
      <c r="AF123" s="9734">
        <f>VLOOKUP(C123,'Data Products'!$A:$J,10,0)</f>
      </c>
      <c r="AG123" s="9654">
        <f t="shared" si="20"/>
      </c>
      <c r="AH123" s="9655">
        <f t="shared" si="7"/>
      </c>
      <c r="AI123" s="9727"/>
      <c r="AJ123" s="9658"/>
      <c r="AK123" s="9658"/>
      <c r="AL123" s="9657"/>
      <c r="AM123" s="9658"/>
      <c r="AN123" s="9658"/>
    </row>
    <row r="124">
      <c r="A124" s="9705">
        <v>71</v>
      </c>
      <c r="B124" s="9644" t="s">
        <v>12094</v>
      </c>
      <c r="C124" s="9644" t="s">
        <v>12269</v>
      </c>
      <c r="D124" s="9645">
        <v>5</v>
      </c>
      <c r="E124" s="9659">
        <v>5</v>
      </c>
      <c r="F124" s="9723"/>
      <c r="G124" s="9707">
        <f>VLOOKUP(C124,'Data Products'!$A:$J,2,0)</f>
      </c>
      <c r="H124" s="9708">
        <f t="shared" si="2"/>
      </c>
      <c r="I124" s="9648">
        <v>45954</v>
      </c>
      <c r="J124" s="9649">
        <f t="shared" si="10"/>
      </c>
      <c r="K124" s="9645">
        <v>0</v>
      </c>
      <c r="L124" s="9645">
        <v>0</v>
      </c>
      <c r="M124" s="9680">
        <v>0</v>
      </c>
      <c r="N124" s="9680">
        <v>0</v>
      </c>
      <c r="O124" s="9644" t="s">
        <v>12267</v>
      </c>
      <c r="P124" s="9645"/>
      <c r="Q124" s="9645"/>
      <c r="R124" s="9645"/>
      <c r="S124" s="9645"/>
      <c r="T124" s="9645"/>
      <c r="U124" s="9645"/>
      <c r="V124" s="9645"/>
      <c r="W124" s="9645"/>
      <c r="X124" s="9645"/>
      <c r="Y124" s="9645"/>
      <c r="Z124" s="9645"/>
      <c r="AA124" s="9645"/>
      <c r="AB124" s="9711">
        <f t="shared" si="12"/>
      </c>
      <c r="AC124" s="9660">
        <f t="shared" si="18"/>
      </c>
      <c r="AD124" s="9736">
        <f t="shared" si="4"/>
      </c>
      <c r="AE124" s="9661">
        <f t="shared" si="14"/>
      </c>
      <c r="AF124" s="9734">
        <f>VLOOKUP(C124,'Data Products'!$A:$J,10,0)</f>
      </c>
      <c r="AG124" s="9654">
        <f t="shared" si="20"/>
      </c>
      <c r="AH124" s="9655">
        <f t="shared" si="7"/>
      </c>
      <c r="AI124" s="9727"/>
      <c r="AJ124" s="9658"/>
      <c r="AK124" s="9658"/>
      <c r="AL124" s="9657"/>
      <c r="AM124" s="9658"/>
      <c r="AN124" s="9658"/>
    </row>
    <row r="125">
      <c r="A125" s="9705">
        <v>72</v>
      </c>
      <c r="B125" s="9644" t="s">
        <v>12094</v>
      </c>
      <c r="C125" s="9644" t="s">
        <v>12270</v>
      </c>
      <c r="D125" s="9645">
        <v>7</v>
      </c>
      <c r="E125" s="9659">
        <v>7</v>
      </c>
      <c r="F125" s="9723"/>
      <c r="G125" s="9707">
        <f>VLOOKUP(C125,'Data Products'!$A:$J,2,0)</f>
      </c>
      <c r="H125" s="9708">
        <f t="shared" si="2"/>
      </c>
      <c r="I125" s="9648">
        <v>45955</v>
      </c>
      <c r="J125" s="9649">
        <f t="shared" si="10"/>
      </c>
      <c r="K125" s="9645">
        <v>0</v>
      </c>
      <c r="L125" s="9645">
        <v>0</v>
      </c>
      <c r="M125" s="9680">
        <v>0</v>
      </c>
      <c r="N125" s="9680">
        <v>0</v>
      </c>
      <c r="O125" s="9644" t="s">
        <v>12267</v>
      </c>
      <c r="P125" s="9645"/>
      <c r="Q125" s="9645"/>
      <c r="R125" s="9645"/>
      <c r="S125" s="9645"/>
      <c r="T125" s="9645"/>
      <c r="U125" s="9645"/>
      <c r="V125" s="9645"/>
      <c r="W125" s="9645"/>
      <c r="X125" s="9645"/>
      <c r="Y125" s="9645"/>
      <c r="Z125" s="9645"/>
      <c r="AA125" s="9645"/>
      <c r="AB125" s="9711">
        <f t="shared" si="12"/>
      </c>
      <c r="AC125" s="9668">
        <f t="shared" si="18"/>
      </c>
      <c r="AD125" s="9736">
        <f t="shared" si="4"/>
      </c>
      <c r="AE125" s="9669">
        <f t="shared" si="14"/>
      </c>
      <c r="AF125" s="9734">
        <f>VLOOKUP(C125,'Data Products'!$A:$J,10,0)</f>
      </c>
      <c r="AG125" s="9654">
        <f t="shared" si="20"/>
      </c>
      <c r="AH125" s="9655">
        <f t="shared" si="7"/>
      </c>
      <c r="AI125" s="9727"/>
      <c r="AJ125" s="9658"/>
      <c r="AK125" s="9658"/>
      <c r="AL125" s="9657"/>
      <c r="AM125" s="9658"/>
      <c r="AN125" s="9658"/>
    </row>
    <row r="126">
      <c r="A126" s="9686"/>
      <c r="B126" s="9686"/>
      <c r="C126" s="9686"/>
      <c r="D126" s="9685"/>
      <c r="E126" s="9685"/>
      <c r="F126" s="9685"/>
      <c r="G126" s="9737"/>
      <c r="H126" s="9738"/>
      <c r="I126" s="9738"/>
      <c r="J126" s="9738"/>
      <c r="K126" s="9685"/>
      <c r="L126" s="9685"/>
      <c r="M126" s="9692"/>
      <c r="N126" s="9692"/>
      <c r="O126" s="9686"/>
      <c r="P126" s="9685"/>
      <c r="Q126" s="9685"/>
      <c r="R126" s="9685"/>
      <c r="S126" s="9685"/>
      <c r="T126" s="9685"/>
      <c r="U126" s="9685"/>
      <c r="V126" s="9685"/>
      <c r="W126" s="9685"/>
      <c r="X126" s="9685"/>
      <c r="Y126" s="9685"/>
      <c r="Z126" s="9685"/>
      <c r="AA126" s="9685"/>
      <c r="AB126" s="9687"/>
      <c r="AC126" s="9739"/>
      <c r="AD126" s="9740"/>
      <c r="AE126" s="9741" t="s">
        <v>12166</v>
      </c>
      <c r="AF126" s="9742"/>
      <c r="AG126" s="9743">
        <f>SUM(AG55:AG125)</f>
      </c>
      <c r="AH126" s="9696"/>
      <c r="AI126" s="9744"/>
      <c r="AJ126" s="9745"/>
      <c r="AK126" s="9745"/>
      <c r="AL126" s="9744"/>
      <c r="AM126" s="9745"/>
      <c r="AN126" s="9745"/>
    </row>
    <row r="127">
      <c r="A127" s="9686"/>
      <c r="B127" s="9686"/>
      <c r="C127" s="9686"/>
      <c r="D127" s="9685"/>
      <c r="E127" s="9685"/>
      <c r="F127" s="9685"/>
      <c r="G127" s="9737"/>
      <c r="H127" s="9738"/>
      <c r="I127" s="9738"/>
      <c r="J127" s="9738"/>
      <c r="K127" s="9685"/>
      <c r="L127" s="9685"/>
      <c r="M127" s="9692"/>
      <c r="N127" s="9692"/>
      <c r="O127" s="9686"/>
      <c r="P127" s="9685"/>
      <c r="Q127" s="9685"/>
      <c r="R127" s="9685"/>
      <c r="S127" s="9685"/>
      <c r="T127" s="9685"/>
      <c r="U127" s="9685"/>
      <c r="V127" s="9685"/>
      <c r="W127" s="9685"/>
      <c r="X127" s="9685"/>
      <c r="Y127" s="9685"/>
      <c r="Z127" s="9685"/>
      <c r="AA127" s="9685"/>
      <c r="AB127" s="9687"/>
      <c r="AC127" s="9739"/>
      <c r="AD127" s="9740"/>
      <c r="AE127" s="9746" t="s">
        <v>12167</v>
      </c>
      <c r="AF127" s="9747">
        <f t="shared" ref="AF127:AF130" si="8">AG127/$AG$126</f>
      </c>
      <c r="AG127" s="9748">
        <f t="shared" ref="AG127:AG130" si="15">SUMIFS($AG$55:$AG$125,$AE$55:$AE$125,AE127)</f>
      </c>
      <c r="AH127" s="9696"/>
      <c r="AI127" s="9744"/>
      <c r="AJ127" s="9745"/>
      <c r="AK127" s="9745"/>
      <c r="AL127" s="9744"/>
      <c r="AM127" s="9745"/>
      <c r="AN127" s="9745"/>
    </row>
    <row r="128">
      <c r="A128" s="9686"/>
      <c r="B128" s="9686"/>
      <c r="C128" s="9686"/>
      <c r="D128" s="9685"/>
      <c r="E128" s="9685"/>
      <c r="F128" s="9685"/>
      <c r="G128" s="9737"/>
      <c r="H128" s="9738"/>
      <c r="I128" s="9738"/>
      <c r="J128" s="9738"/>
      <c r="K128" s="9685"/>
      <c r="L128" s="9685"/>
      <c r="M128" s="9692"/>
      <c r="N128" s="9692"/>
      <c r="O128" s="9686"/>
      <c r="P128" s="9685"/>
      <c r="Q128" s="9685"/>
      <c r="R128" s="9685"/>
      <c r="S128" s="9685"/>
      <c r="T128" s="9685"/>
      <c r="U128" s="9685"/>
      <c r="V128" s="9685"/>
      <c r="W128" s="9685"/>
      <c r="X128" s="9685"/>
      <c r="Y128" s="9685"/>
      <c r="Z128" s="9685"/>
      <c r="AA128" s="9685"/>
      <c r="AB128" s="9687"/>
      <c r="AC128" s="9739"/>
      <c r="AD128" s="9740"/>
      <c r="AE128" s="9749" t="s">
        <v>12168</v>
      </c>
      <c r="AF128" s="9750">
        <f t="shared" si="8"/>
      </c>
      <c r="AG128" s="9748">
        <f t="shared" si="15"/>
      </c>
      <c r="AH128" s="9696"/>
      <c r="AI128" s="9744"/>
      <c r="AJ128" s="9745"/>
      <c r="AK128" s="9745"/>
      <c r="AL128" s="9744"/>
      <c r="AM128" s="9745"/>
      <c r="AN128" s="9745"/>
    </row>
    <row r="129">
      <c r="A129" s="9686"/>
      <c r="B129" s="9686"/>
      <c r="C129" s="9686"/>
      <c r="D129" s="9685"/>
      <c r="E129" s="9685"/>
      <c r="F129" s="9685"/>
      <c r="G129" s="9737"/>
      <c r="H129" s="9738"/>
      <c r="I129" s="9738"/>
      <c r="J129" s="9738"/>
      <c r="K129" s="9685"/>
      <c r="L129" s="9685"/>
      <c r="M129" s="9692"/>
      <c r="N129" s="9692"/>
      <c r="O129" s="9686"/>
      <c r="P129" s="9685"/>
      <c r="Q129" s="9685"/>
      <c r="R129" s="9685"/>
      <c r="S129" s="9685"/>
      <c r="T129" s="9685"/>
      <c r="U129" s="9685"/>
      <c r="V129" s="9685"/>
      <c r="W129" s="9685"/>
      <c r="X129" s="9685"/>
      <c r="Y129" s="9685"/>
      <c r="Z129" s="9685"/>
      <c r="AA129" s="9685"/>
      <c r="AB129" s="9687"/>
      <c r="AC129" s="9739"/>
      <c r="AD129" s="9751"/>
      <c r="AE129" s="9693" t="s">
        <v>12169</v>
      </c>
      <c r="AF129" s="9747">
        <f t="shared" si="8"/>
      </c>
      <c r="AG129" s="9748">
        <f t="shared" si="15"/>
      </c>
      <c r="AH129" s="9696"/>
      <c r="AI129" s="9744"/>
      <c r="AJ129" s="9745"/>
      <c r="AK129" s="9745"/>
      <c r="AL129" s="9744"/>
      <c r="AM129" s="9745"/>
      <c r="AN129" s="9745"/>
    </row>
    <row r="130">
      <c r="A130" s="9686"/>
      <c r="B130" s="9686"/>
      <c r="C130" s="9686"/>
      <c r="D130" s="9685"/>
      <c r="E130" s="9685"/>
      <c r="F130" s="9685"/>
      <c r="G130" s="9737"/>
      <c r="H130" s="9738"/>
      <c r="I130" s="9738"/>
      <c r="J130" s="9738"/>
      <c r="K130" s="9685"/>
      <c r="L130" s="9685"/>
      <c r="M130" s="9692"/>
      <c r="N130" s="9692"/>
      <c r="O130" s="9686"/>
      <c r="P130" s="9685"/>
      <c r="Q130" s="9685"/>
      <c r="R130" s="9685"/>
      <c r="S130" s="9685"/>
      <c r="T130" s="9685"/>
      <c r="U130" s="9685"/>
      <c r="V130" s="9685"/>
      <c r="W130" s="9685"/>
      <c r="X130" s="9685"/>
      <c r="Y130" s="9685"/>
      <c r="Z130" s="9685"/>
      <c r="AA130" s="9685"/>
      <c r="AB130" s="9687"/>
      <c r="AC130" s="9739"/>
      <c r="AD130" s="9751"/>
      <c r="AE130" s="9693" t="s">
        <v>12170</v>
      </c>
      <c r="AF130" s="9747">
        <f t="shared" si="8"/>
      </c>
      <c r="AG130" s="9748">
        <f t="shared" si="15"/>
      </c>
      <c r="AH130" s="9696"/>
      <c r="AI130" s="9744"/>
      <c r="AJ130" s="9745"/>
      <c r="AK130" s="9745"/>
      <c r="AL130" s="9744"/>
      <c r="AM130" s="9745"/>
      <c r="AN130" s="9745"/>
    </row>
    <row r="131">
      <c r="A131" s="9686"/>
      <c r="B131" s="9686"/>
      <c r="C131" s="9686"/>
      <c r="D131" s="9685"/>
      <c r="E131" s="9685"/>
      <c r="F131" s="9685"/>
      <c r="G131" s="9737"/>
      <c r="H131" s="9738"/>
      <c r="I131" s="9738"/>
      <c r="J131" s="9738"/>
      <c r="K131" s="9685"/>
      <c r="L131" s="9685"/>
      <c r="M131" s="9692"/>
      <c r="N131" s="9692"/>
      <c r="O131" s="9686"/>
      <c r="P131" s="9685"/>
      <c r="Q131" s="9685"/>
      <c r="R131" s="9685"/>
      <c r="S131" s="9685"/>
      <c r="T131" s="9685"/>
      <c r="U131" s="9685"/>
      <c r="V131" s="9685"/>
      <c r="W131" s="9685"/>
      <c r="X131" s="9685"/>
      <c r="Y131" s="9685"/>
      <c r="Z131" s="9685"/>
      <c r="AA131" s="9685"/>
      <c r="AB131" s="9687"/>
      <c r="AC131" s="9739"/>
      <c r="AD131" s="9751"/>
      <c r="AE131" s="9693" t="s">
        <v>12083</v>
      </c>
      <c r="AF131" s="9697">
        <f>AVERAGE(AH53:AH101)/AVERAGE(D53:D101)</f>
      </c>
      <c r="AG131" s="9695">
        <f>SUMIF($H$55:$H$125,"&lt;90",AG55:AG125)</f>
      </c>
      <c r="AH131" s="9696"/>
      <c r="AI131" s="9744"/>
      <c r="AJ131" s="9745"/>
      <c r="AK131" s="9745"/>
      <c r="AL131" s="9744"/>
      <c r="AM131" s="9745"/>
      <c r="AN131" s="9745"/>
    </row>
    <row r="132">
      <c r="A132" s="9639" t="s">
        <v>12090</v>
      </c>
      <c r="B132" s="9639" t="s">
        <v>12070</v>
      </c>
      <c r="C132" s="9639" t="s">
        <v>12271</v>
      </c>
      <c r="D132" s="9639" t="s">
        <v>12272</v>
      </c>
      <c r="E132" s="9639" t="s">
        <v>12273</v>
      </c>
      <c r="F132" s="9685"/>
      <c r="G132" s="9685"/>
      <c r="H132" s="9738"/>
      <c r="I132" s="9738"/>
      <c r="J132" s="9738"/>
      <c r="K132" s="9685"/>
      <c r="L132" s="9685"/>
      <c r="M132" s="9692"/>
      <c r="N132" s="9692"/>
      <c r="O132" s="9685"/>
      <c r="P132" s="9685"/>
      <c r="Q132" s="9685"/>
      <c r="R132" s="9685"/>
      <c r="S132" s="9685"/>
      <c r="T132" s="9685"/>
      <c r="U132" s="9685"/>
      <c r="V132" s="9685"/>
      <c r="W132" s="9685"/>
      <c r="X132" s="9685"/>
      <c r="Y132" s="9685"/>
      <c r="Z132" s="9685"/>
      <c r="AA132" s="9685"/>
      <c r="AB132" s="9685"/>
      <c r="AC132" s="9685"/>
      <c r="AD132" s="9685"/>
      <c r="AE132" s="9685"/>
      <c r="AF132" s="9685"/>
      <c r="AG132" s="9685"/>
      <c r="AH132" s="9685"/>
      <c r="AI132" s="9744"/>
      <c r="AJ132" s="9745"/>
      <c r="AK132" s="9745"/>
      <c r="AL132" s="9744"/>
      <c r="AM132" s="9745"/>
      <c r="AN132" s="9745"/>
    </row>
    <row r="133">
      <c r="A133" s="9639"/>
      <c r="B133" s="9639"/>
      <c r="C133" s="9639"/>
      <c r="D133" s="9639"/>
      <c r="E133" s="9639"/>
      <c r="F133" s="9685"/>
      <c r="G133" s="9685"/>
      <c r="H133" s="9738"/>
      <c r="I133" s="9738"/>
      <c r="J133" s="9738"/>
      <c r="K133" s="9685"/>
      <c r="L133" s="9685"/>
      <c r="M133" s="9692"/>
      <c r="N133" s="9692"/>
      <c r="O133" s="9685"/>
      <c r="P133" s="9685"/>
      <c r="Q133" s="9685"/>
      <c r="R133" s="9685"/>
      <c r="S133" s="9685"/>
      <c r="T133" s="9685"/>
      <c r="U133" s="9685"/>
      <c r="V133" s="9685"/>
      <c r="W133" s="9685"/>
      <c r="X133" s="9685"/>
      <c r="Y133" s="9685"/>
      <c r="Z133" s="9685"/>
      <c r="AA133" s="9685"/>
      <c r="AB133" s="9685"/>
      <c r="AC133" s="9685"/>
      <c r="AD133" s="9685"/>
      <c r="AE133" s="9685"/>
      <c r="AF133" s="9685"/>
      <c r="AG133" s="9685"/>
      <c r="AH133" s="9685"/>
      <c r="AI133" s="9744"/>
      <c r="AJ133" s="9745"/>
      <c r="AK133" s="9745"/>
      <c r="AL133" s="9744"/>
      <c r="AM133" s="9745"/>
      <c r="AN133" s="9745"/>
    </row>
    <row r="134">
      <c r="A134" s="9644">
        <v>1</v>
      </c>
      <c r="B134" s="9644" t="s">
        <v>12274</v>
      </c>
      <c r="C134" s="9752">
        <v>22107</v>
      </c>
      <c r="D134" s="9644" t="s">
        <v>12275</v>
      </c>
      <c r="E134" s="9644" t="s">
        <v>12276</v>
      </c>
      <c r="F134" s="9685"/>
      <c r="G134" s="9685"/>
      <c r="H134" s="9738"/>
      <c r="I134" s="9738" t="s">
        <v>12165</v>
      </c>
      <c r="J134" s="9738"/>
      <c r="K134" s="9685"/>
      <c r="L134" s="9685"/>
      <c r="M134" s="9692"/>
      <c r="N134" s="9692"/>
      <c r="O134" s="9685"/>
      <c r="P134" s="9685"/>
      <c r="Q134" s="9685"/>
      <c r="R134" s="9685"/>
      <c r="S134" s="9685"/>
      <c r="T134" s="9685"/>
      <c r="U134" s="9685"/>
      <c r="V134" s="9685"/>
      <c r="W134" s="9685"/>
      <c r="X134" s="9685"/>
      <c r="Y134" s="9685"/>
      <c r="Z134" s="9685"/>
      <c r="AA134" s="9685"/>
      <c r="AB134" s="9685"/>
      <c r="AC134" s="9685"/>
      <c r="AD134" s="9685"/>
      <c r="AE134" s="9685"/>
      <c r="AF134" s="9685"/>
      <c r="AG134" s="9685"/>
      <c r="AH134" s="9685"/>
      <c r="AI134" s="9744"/>
      <c r="AJ134" s="9745"/>
      <c r="AK134" s="9745"/>
      <c r="AL134" s="9744"/>
      <c r="AM134" s="9745"/>
      <c r="AN134" s="9745"/>
    </row>
    <row r="135">
      <c r="A135" s="9644">
        <v>2</v>
      </c>
      <c r="B135" s="9644" t="s">
        <v>12277</v>
      </c>
      <c r="C135" s="9644">
        <v>28037</v>
      </c>
      <c r="D135" s="9644" t="s">
        <v>12275</v>
      </c>
      <c r="E135" s="9644" t="s">
        <v>12276</v>
      </c>
      <c r="F135" s="9685"/>
      <c r="G135" s="9685"/>
      <c r="H135" s="9738"/>
      <c r="I135" s="9738"/>
      <c r="J135" s="9738"/>
      <c r="K135" s="9685"/>
      <c r="L135" s="9685"/>
      <c r="M135" s="9692"/>
      <c r="N135" s="9692"/>
      <c r="O135" s="9685"/>
      <c r="P135" s="9685"/>
      <c r="Q135" s="9685"/>
      <c r="R135" s="9685"/>
      <c r="S135" s="9685"/>
      <c r="T135" s="9685"/>
      <c r="U135" s="9685"/>
      <c r="V135" s="9685"/>
      <c r="W135" s="9685"/>
      <c r="X135" s="9685"/>
      <c r="Y135" s="9685"/>
      <c r="Z135" s="9685"/>
      <c r="AA135" s="9685"/>
      <c r="AB135" s="9685"/>
      <c r="AC135" s="9685"/>
      <c r="AD135" s="9685"/>
      <c r="AE135" s="9685"/>
      <c r="AF135" s="9685"/>
      <c r="AG135" s="9685"/>
      <c r="AH135" s="9685"/>
      <c r="AI135" s="9744"/>
      <c r="AJ135" s="9745"/>
      <c r="AK135" s="9745"/>
      <c r="AL135" s="9744"/>
      <c r="AM135" s="9745"/>
      <c r="AN135" s="9745"/>
    </row>
    <row r="136">
      <c r="A136" s="9644">
        <v>3</v>
      </c>
      <c r="B136" s="9644" t="s">
        <v>12278</v>
      </c>
      <c r="C136" s="9752">
        <v>9078</v>
      </c>
      <c r="D136" s="9644" t="s">
        <v>12275</v>
      </c>
      <c r="E136" s="9644" t="s">
        <v>12276</v>
      </c>
      <c r="F136" s="9685"/>
      <c r="G136" s="9685"/>
      <c r="H136" s="9738"/>
      <c r="I136" s="9738"/>
      <c r="J136" s="9738"/>
      <c r="K136" s="9685"/>
      <c r="L136" s="9685"/>
      <c r="M136" s="9692"/>
      <c r="N136" s="9692"/>
      <c r="O136" s="9685"/>
      <c r="P136" s="9685"/>
      <c r="Q136" s="9685"/>
      <c r="R136" s="9685"/>
      <c r="S136" s="9685"/>
      <c r="T136" s="9685"/>
      <c r="U136" s="9685"/>
      <c r="V136" s="9685"/>
      <c r="W136" s="9685"/>
      <c r="X136" s="9685"/>
      <c r="Y136" s="9685"/>
      <c r="Z136" s="9685"/>
      <c r="AA136" s="9685"/>
      <c r="AB136" s="9685"/>
      <c r="AC136" s="9685"/>
      <c r="AD136" s="9685"/>
      <c r="AE136" s="9685"/>
      <c r="AF136" s="9685"/>
      <c r="AG136" s="9685"/>
      <c r="AH136" s="9685"/>
      <c r="AI136" s="9744"/>
      <c r="AJ136" s="9745"/>
      <c r="AK136" s="9745"/>
      <c r="AL136" s="9744"/>
      <c r="AM136" s="9745"/>
      <c r="AN136" s="9745"/>
    </row>
    <row r="137">
      <c r="A137" s="9644">
        <v>4</v>
      </c>
      <c r="B137" s="9644" t="s">
        <v>12279</v>
      </c>
      <c r="C137" s="9644">
        <v>2109</v>
      </c>
      <c r="D137" s="9644" t="s">
        <v>12280</v>
      </c>
      <c r="E137" s="9644" t="s">
        <v>12281</v>
      </c>
      <c r="F137" s="9685"/>
      <c r="G137" s="9685"/>
      <c r="H137" s="9738"/>
      <c r="I137" s="9738"/>
      <c r="J137" s="9738"/>
      <c r="K137" s="9685"/>
      <c r="L137" s="9685"/>
      <c r="M137" s="9692"/>
      <c r="N137" s="9692"/>
      <c r="O137" s="9685"/>
      <c r="P137" s="9685"/>
      <c r="Q137" s="9685"/>
      <c r="R137" s="9685"/>
      <c r="S137" s="9685"/>
      <c r="T137" s="9685"/>
      <c r="U137" s="9685"/>
      <c r="V137" s="9685"/>
      <c r="W137" s="9685"/>
      <c r="X137" s="9685"/>
      <c r="Y137" s="9685"/>
      <c r="Z137" s="9685"/>
      <c r="AA137" s="9685"/>
      <c r="AB137" s="9685"/>
      <c r="AC137" s="9685"/>
      <c r="AD137" s="9685"/>
      <c r="AE137" s="9685"/>
      <c r="AF137" s="9685"/>
      <c r="AG137" s="9685"/>
      <c r="AH137" s="9685"/>
      <c r="AI137" s="9744"/>
      <c r="AJ137" s="9745"/>
      <c r="AK137" s="9745"/>
      <c r="AL137" s="9744"/>
      <c r="AM137" s="9745"/>
      <c r="AN137" s="9745"/>
    </row>
    <row r="138">
      <c r="A138" s="9644">
        <v>5</v>
      </c>
      <c r="B138" s="9644" t="s">
        <v>12282</v>
      </c>
      <c r="C138" s="9644">
        <v>64716</v>
      </c>
      <c r="D138" s="9644"/>
      <c r="E138" s="9644"/>
      <c r="F138" s="9685"/>
      <c r="G138" s="9685" t="s">
        <v>12283</v>
      </c>
      <c r="H138" s="9738"/>
      <c r="I138" s="9738"/>
      <c r="J138" s="9738"/>
      <c r="K138" s="9685"/>
      <c r="L138" s="9685"/>
      <c r="M138" s="9692"/>
      <c r="N138" s="9692"/>
      <c r="O138" s="9685"/>
      <c r="P138" s="9685"/>
      <c r="Q138" s="9685"/>
      <c r="R138" s="9685"/>
      <c r="S138" s="9685"/>
      <c r="T138" s="9685"/>
      <c r="U138" s="9685"/>
      <c r="V138" s="9685"/>
      <c r="W138" s="9685"/>
      <c r="X138" s="9685"/>
      <c r="Y138" s="9685"/>
      <c r="Z138" s="9685"/>
      <c r="AA138" s="9685"/>
      <c r="AB138" s="9685"/>
      <c r="AC138" s="9685"/>
      <c r="AD138" s="9685"/>
      <c r="AE138" s="9685"/>
      <c r="AF138" s="9685"/>
      <c r="AG138" s="9685"/>
      <c r="AH138" s="9685"/>
      <c r="AI138" s="9744"/>
      <c r="AJ138" s="9745"/>
      <c r="AK138" s="9745"/>
      <c r="AL138" s="9744"/>
      <c r="AM138" s="9745"/>
      <c r="AN138" s="9745"/>
    </row>
    <row r="139">
      <c r="A139" s="9745"/>
      <c r="B139" s="9686"/>
      <c r="C139" s="9686"/>
      <c r="D139" s="9685"/>
      <c r="E139" s="9685"/>
      <c r="F139" s="9685"/>
      <c r="G139" s="9685"/>
      <c r="H139" s="9738"/>
      <c r="I139" s="9738"/>
      <c r="J139" s="9738"/>
      <c r="K139" s="9685"/>
      <c r="L139" s="9685"/>
      <c r="M139" s="9692"/>
      <c r="N139" s="9692"/>
      <c r="O139" s="9685"/>
      <c r="P139" s="9685"/>
      <c r="Q139" s="9685"/>
      <c r="R139" s="9685"/>
      <c r="S139" s="9685"/>
      <c r="T139" s="9685"/>
      <c r="U139" s="9685"/>
      <c r="V139" s="9685"/>
      <c r="W139" s="9685"/>
      <c r="X139" s="9685"/>
      <c r="Y139" s="9685"/>
      <c r="Z139" s="9685"/>
      <c r="AA139" s="9685"/>
      <c r="AB139" s="9685"/>
      <c r="AC139" s="9685"/>
      <c r="AD139" s="9685"/>
      <c r="AE139" s="9685"/>
      <c r="AF139" s="9685"/>
      <c r="AG139" s="9685"/>
      <c r="AH139" s="9685"/>
      <c r="AI139" s="9744"/>
      <c r="AJ139" s="9745"/>
      <c r="AK139" s="9745"/>
      <c r="AL139" s="9744"/>
      <c r="AM139" s="9745"/>
      <c r="AN139" s="9745"/>
    </row>
    <row r="140">
      <c r="A140" s="9685"/>
      <c r="B140" s="9686"/>
      <c r="C140" s="9686"/>
      <c r="D140" s="9685"/>
      <c r="E140" s="9685"/>
      <c r="F140" s="9685"/>
      <c r="G140" s="9685"/>
      <c r="H140" s="9738"/>
      <c r="I140" s="9738"/>
      <c r="J140" s="9738"/>
      <c r="K140" s="9685"/>
      <c r="L140" s="9685"/>
      <c r="M140" s="9692"/>
      <c r="N140" s="9692"/>
      <c r="O140" s="9685"/>
      <c r="P140" s="9685"/>
      <c r="Q140" s="9685"/>
      <c r="R140" s="9685"/>
      <c r="S140" s="9685"/>
      <c r="T140" s="9685"/>
      <c r="U140" s="9685"/>
      <c r="V140" s="9685"/>
      <c r="W140" s="9685"/>
      <c r="X140" s="9685"/>
      <c r="Y140" s="9685"/>
      <c r="Z140" s="9685"/>
      <c r="AA140" s="9685"/>
      <c r="AB140" s="9685"/>
      <c r="AC140" s="9685"/>
      <c r="AD140" s="9685"/>
      <c r="AE140" s="9685"/>
      <c r="AF140" s="9685"/>
      <c r="AG140" s="9685"/>
      <c r="AH140" s="9685"/>
      <c r="AI140" s="9744"/>
      <c r="AJ140" s="9745"/>
      <c r="AK140" s="9745"/>
      <c r="AL140" s="9744"/>
      <c r="AM140" s="9745"/>
      <c r="AN140" s="9745"/>
    </row>
    <row r="141">
      <c r="A141" s="9685"/>
      <c r="B141" s="9685"/>
      <c r="C141" s="9685"/>
      <c r="D141" s="9685"/>
      <c r="E141" s="9685"/>
      <c r="F141" s="9685"/>
      <c r="G141" s="9685"/>
      <c r="H141" s="9685"/>
      <c r="I141" s="9685"/>
      <c r="J141" s="9685"/>
      <c r="K141" s="9685"/>
      <c r="L141" s="9685"/>
      <c r="M141" s="9685"/>
      <c r="N141" s="9685"/>
      <c r="O141" s="9685"/>
      <c r="P141" s="9685"/>
      <c r="Q141" s="9685"/>
      <c r="R141" s="9685"/>
      <c r="S141" s="9685"/>
      <c r="T141" s="9685"/>
      <c r="U141" s="9685"/>
      <c r="V141" s="9685"/>
      <c r="W141" s="9685"/>
      <c r="X141" s="9685"/>
      <c r="Y141" s="9685"/>
      <c r="Z141" s="9685"/>
      <c r="AA141" s="9685"/>
      <c r="AB141" s="9685"/>
      <c r="AC141" s="9685"/>
      <c r="AD141" s="9685"/>
      <c r="AE141" s="9685"/>
      <c r="AF141" s="9685"/>
      <c r="AG141" s="9685"/>
      <c r="AH141" s="9685"/>
      <c r="AI141" s="9685"/>
      <c r="AJ141" s="9685"/>
      <c r="AK141" s="9685"/>
      <c r="AL141" s="9685"/>
      <c r="AM141" s="9685"/>
      <c r="AN141" s="9685"/>
    </row>
    <row r="142">
      <c r="A142" s="9685"/>
      <c r="B142" s="9685"/>
      <c r="C142" s="9685"/>
      <c r="D142" s="9685"/>
      <c r="E142" s="9685"/>
      <c r="F142" s="9685"/>
      <c r="G142" s="9685"/>
      <c r="H142" s="9685"/>
      <c r="I142" s="9685"/>
      <c r="J142" s="9685"/>
      <c r="K142" s="9685"/>
      <c r="L142" s="9685"/>
      <c r="M142" s="9685"/>
      <c r="N142" s="9685"/>
      <c r="O142" s="9685"/>
      <c r="P142" s="9685"/>
      <c r="Q142" s="9685"/>
      <c r="R142" s="9685"/>
      <c r="S142" s="9685"/>
      <c r="T142" s="9685"/>
      <c r="U142" s="9685"/>
      <c r="V142" s="9685"/>
      <c r="W142" s="9685"/>
      <c r="X142" s="9685"/>
      <c r="Y142" s="9685"/>
      <c r="Z142" s="9685"/>
      <c r="AA142" s="9685"/>
      <c r="AB142" s="9685"/>
      <c r="AC142" s="9685"/>
      <c r="AD142" s="9685"/>
      <c r="AE142" s="9685"/>
      <c r="AF142" s="9685"/>
      <c r="AG142" s="9685"/>
      <c r="AH142" s="9685"/>
      <c r="AI142" s="9685"/>
      <c r="AJ142" s="9685"/>
      <c r="AK142" s="9685"/>
      <c r="AL142" s="9685"/>
      <c r="AM142" s="9685"/>
      <c r="AN142" s="9685"/>
    </row>
    <row r="143">
      <c r="A143" s="9685"/>
      <c r="B143" s="9685"/>
      <c r="C143" s="9685"/>
      <c r="D143" s="9685"/>
      <c r="E143" s="9685"/>
      <c r="F143" s="9685"/>
      <c r="G143" s="9685"/>
      <c r="H143" s="9685"/>
      <c r="I143" s="9685"/>
      <c r="J143" s="9685"/>
      <c r="K143" s="9685"/>
      <c r="L143" s="9685"/>
      <c r="M143" s="9685"/>
      <c r="N143" s="9685"/>
      <c r="O143" s="9685"/>
      <c r="P143" s="9685"/>
      <c r="Q143" s="9685"/>
      <c r="R143" s="9685"/>
      <c r="S143" s="9685"/>
      <c r="T143" s="9685"/>
      <c r="U143" s="9685"/>
      <c r="V143" s="9685"/>
      <c r="W143" s="9685"/>
      <c r="X143" s="9685"/>
      <c r="Y143" s="9685"/>
      <c r="Z143" s="9685"/>
      <c r="AA143" s="9685"/>
      <c r="AB143" s="9685"/>
      <c r="AC143" s="9685"/>
      <c r="AD143" s="9685"/>
      <c r="AE143" s="9685"/>
      <c r="AF143" s="9685"/>
      <c r="AG143" s="9685"/>
      <c r="AH143" s="9685"/>
      <c r="AI143" s="9685"/>
      <c r="AJ143" s="9685"/>
      <c r="AK143" s="9685"/>
      <c r="AL143" s="9685"/>
      <c r="AM143" s="9685"/>
      <c r="AN143" s="9685"/>
    </row>
    <row r="144">
      <c r="A144" s="9685"/>
      <c r="B144" s="9685"/>
      <c r="C144" s="9685"/>
      <c r="D144" s="9685"/>
      <c r="E144" s="9685"/>
      <c r="F144" s="9685"/>
      <c r="G144" s="9685"/>
      <c r="H144" s="9685"/>
      <c r="I144" s="9685"/>
      <c r="J144" s="9685"/>
      <c r="K144" s="9685"/>
      <c r="L144" s="9685"/>
      <c r="M144" s="9685"/>
      <c r="N144" s="9685"/>
      <c r="O144" s="9685"/>
      <c r="P144" s="9685"/>
      <c r="Q144" s="9685"/>
      <c r="R144" s="9685"/>
      <c r="S144" s="9685"/>
      <c r="T144" s="9685"/>
      <c r="U144" s="9685"/>
      <c r="V144" s="9685"/>
      <c r="W144" s="9685"/>
      <c r="X144" s="9685"/>
      <c r="Y144" s="9685"/>
      <c r="Z144" s="9685"/>
      <c r="AA144" s="9685"/>
      <c r="AB144" s="9685"/>
      <c r="AC144" s="9685"/>
      <c r="AD144" s="9685"/>
      <c r="AE144" s="9685"/>
      <c r="AF144" s="9685"/>
      <c r="AG144" s="9685"/>
      <c r="AH144" s="9685"/>
      <c r="AI144" s="9685"/>
      <c r="AJ144" s="9685"/>
      <c r="AK144" s="9685"/>
      <c r="AL144" s="9685"/>
      <c r="AM144" s="9685"/>
      <c r="AN144" s="9685"/>
    </row>
    <row r="145">
      <c r="A145" s="9685"/>
      <c r="B145" s="9685"/>
      <c r="C145" s="9685"/>
      <c r="D145" s="9685"/>
      <c r="E145" s="9685"/>
      <c r="F145" s="9685"/>
      <c r="G145" s="9685"/>
      <c r="H145" s="9685"/>
      <c r="I145" s="9685"/>
      <c r="J145" s="9685"/>
      <c r="K145" s="9685"/>
      <c r="L145" s="9685"/>
      <c r="M145" s="9685"/>
      <c r="N145" s="9685"/>
      <c r="O145" s="9685"/>
      <c r="P145" s="9685"/>
      <c r="Q145" s="9685"/>
      <c r="R145" s="9685"/>
      <c r="S145" s="9685"/>
      <c r="T145" s="9685"/>
      <c r="U145" s="9685"/>
      <c r="V145" s="9685"/>
      <c r="W145" s="9685"/>
      <c r="X145" s="9685"/>
      <c r="Y145" s="9685"/>
      <c r="Z145" s="9685"/>
      <c r="AA145" s="9685"/>
      <c r="AB145" s="9685"/>
      <c r="AC145" s="9685"/>
      <c r="AD145" s="9685"/>
      <c r="AE145" s="9685"/>
      <c r="AF145" s="9685"/>
      <c r="AG145" s="9685"/>
      <c r="AH145" s="9685"/>
      <c r="AI145" s="9685"/>
      <c r="AJ145" s="9685"/>
      <c r="AK145" s="9685"/>
      <c r="AL145" s="9685"/>
      <c r="AM145" s="9685"/>
      <c r="AN145" s="9685"/>
    </row>
    <row r="146">
      <c r="A146" s="9685"/>
      <c r="B146" s="9685"/>
      <c r="C146" s="9685"/>
      <c r="D146" s="9685"/>
      <c r="E146" s="9685"/>
      <c r="F146" s="9685"/>
      <c r="G146" s="9685"/>
      <c r="H146" s="9685"/>
      <c r="I146" s="9685"/>
      <c r="J146" s="9685"/>
      <c r="K146" s="9685"/>
      <c r="L146" s="9685"/>
      <c r="M146" s="9685"/>
      <c r="N146" s="9685"/>
      <c r="O146" s="9685"/>
      <c r="P146" s="9685"/>
      <c r="Q146" s="9685"/>
      <c r="R146" s="9685"/>
      <c r="S146" s="9685"/>
      <c r="T146" s="9685"/>
      <c r="U146" s="9685"/>
      <c r="V146" s="9685"/>
      <c r="W146" s="9685"/>
      <c r="X146" s="9685"/>
      <c r="Y146" s="9685"/>
      <c r="Z146" s="9685"/>
      <c r="AA146" s="9685"/>
      <c r="AB146" s="9685"/>
      <c r="AC146" s="9685"/>
      <c r="AD146" s="9685"/>
      <c r="AE146" s="9685"/>
      <c r="AF146" s="9685"/>
      <c r="AG146" s="9685"/>
      <c r="AH146" s="9685"/>
      <c r="AI146" s="9685"/>
      <c r="AJ146" s="9685"/>
      <c r="AK146" s="9685"/>
      <c r="AL146" s="9685"/>
      <c r="AM146" s="9685"/>
      <c r="AN146" s="9685"/>
    </row>
    <row r="147">
      <c r="A147" s="9685"/>
      <c r="B147" s="9685"/>
      <c r="C147" s="9685"/>
      <c r="D147" s="9685"/>
      <c r="E147" s="9685"/>
      <c r="F147" s="9685"/>
      <c r="G147" s="9685"/>
      <c r="H147" s="9685"/>
      <c r="I147" s="9685"/>
      <c r="J147" s="9685"/>
      <c r="K147" s="9685"/>
      <c r="L147" s="9685"/>
      <c r="M147" s="9685"/>
      <c r="N147" s="9685"/>
      <c r="O147" s="9685"/>
      <c r="P147" s="9685"/>
      <c r="Q147" s="9685"/>
      <c r="R147" s="9685"/>
      <c r="S147" s="9685"/>
      <c r="T147" s="9685"/>
      <c r="U147" s="9685"/>
      <c r="V147" s="9685"/>
      <c r="W147" s="9685"/>
      <c r="X147" s="9685"/>
      <c r="Y147" s="9685"/>
      <c r="Z147" s="9685"/>
      <c r="AA147" s="9685"/>
      <c r="AB147" s="9685"/>
      <c r="AC147" s="9685"/>
      <c r="AD147" s="9685"/>
      <c r="AE147" s="9685"/>
      <c r="AF147" s="9685"/>
      <c r="AG147" s="9685"/>
      <c r="AH147" s="9685"/>
      <c r="AI147" s="9685"/>
      <c r="AJ147" s="9685"/>
      <c r="AK147" s="9685"/>
      <c r="AL147" s="9685"/>
      <c r="AM147" s="9685"/>
      <c r="AN147" s="9685"/>
    </row>
    <row r="148">
      <c r="A148" s="9685"/>
      <c r="B148" s="9685"/>
      <c r="C148" s="9685"/>
      <c r="D148" s="9685"/>
      <c r="E148" s="9685"/>
      <c r="F148" s="9685"/>
      <c r="G148" s="9685"/>
      <c r="H148" s="9685"/>
      <c r="I148" s="9685"/>
      <c r="J148" s="9685"/>
      <c r="K148" s="9685"/>
      <c r="L148" s="9685"/>
      <c r="M148" s="9685"/>
      <c r="N148" s="9685"/>
      <c r="O148" s="9685"/>
      <c r="P148" s="9685"/>
      <c r="Q148" s="9685"/>
      <c r="R148" s="9685"/>
      <c r="S148" s="9685"/>
      <c r="T148" s="9685"/>
      <c r="U148" s="9685"/>
      <c r="V148" s="9685"/>
      <c r="W148" s="9685"/>
      <c r="X148" s="9685"/>
      <c r="Y148" s="9685"/>
      <c r="Z148" s="9685"/>
      <c r="AA148" s="9685"/>
      <c r="AB148" s="9685"/>
      <c r="AC148" s="9685"/>
      <c r="AD148" s="9685"/>
      <c r="AE148" s="9685"/>
      <c r="AF148" s="9685"/>
      <c r="AG148" s="9685"/>
      <c r="AH148" s="9685"/>
      <c r="AI148" s="9685"/>
      <c r="AJ148" s="9685"/>
      <c r="AK148" s="9685"/>
      <c r="AL148" s="9685"/>
      <c r="AM148" s="9685"/>
      <c r="AN148" s="9685"/>
    </row>
    <row r="149">
      <c r="A149" s="9685"/>
      <c r="B149" s="9685"/>
      <c r="C149" s="9685"/>
      <c r="D149" s="9685"/>
      <c r="E149" s="9685"/>
      <c r="F149" s="9685"/>
      <c r="G149" s="9685"/>
      <c r="H149" s="9685"/>
      <c r="I149" s="9685"/>
      <c r="J149" s="9685"/>
      <c r="K149" s="9685"/>
      <c r="L149" s="9685"/>
      <c r="M149" s="9685"/>
      <c r="N149" s="9685"/>
      <c r="O149" s="9685"/>
      <c r="P149" s="9685"/>
      <c r="Q149" s="9685"/>
      <c r="R149" s="9685"/>
      <c r="S149" s="9685"/>
      <c r="T149" s="9685"/>
      <c r="U149" s="9685"/>
      <c r="V149" s="9685"/>
      <c r="W149" s="9685"/>
      <c r="X149" s="9685"/>
      <c r="Y149" s="9685"/>
      <c r="Z149" s="9685"/>
      <c r="AA149" s="9685"/>
      <c r="AB149" s="9685"/>
      <c r="AC149" s="9685"/>
      <c r="AD149" s="9685"/>
      <c r="AE149" s="9685"/>
      <c r="AF149" s="9685"/>
      <c r="AG149" s="9685"/>
      <c r="AH149" s="9685"/>
      <c r="AI149" s="9685"/>
      <c r="AJ149" s="9685"/>
      <c r="AK149" s="9685"/>
      <c r="AL149" s="9685"/>
      <c r="AM149" s="9685"/>
      <c r="AN149" s="9685"/>
    </row>
    <row r="150">
      <c r="A150" s="9685"/>
      <c r="B150" s="9685"/>
      <c r="C150" s="9685"/>
      <c r="D150" s="9685"/>
      <c r="E150" s="9685"/>
      <c r="F150" s="9685"/>
      <c r="G150" s="9685"/>
      <c r="H150" s="9685"/>
      <c r="I150" s="9685"/>
      <c r="J150" s="9685"/>
      <c r="K150" s="9685"/>
      <c r="L150" s="9685"/>
      <c r="M150" s="9685"/>
      <c r="N150" s="9685"/>
      <c r="O150" s="9685"/>
      <c r="P150" s="9685"/>
      <c r="Q150" s="9685"/>
      <c r="R150" s="9685"/>
      <c r="S150" s="9685"/>
      <c r="T150" s="9685"/>
      <c r="U150" s="9685"/>
      <c r="V150" s="9685"/>
      <c r="W150" s="9685"/>
      <c r="X150" s="9685"/>
      <c r="Y150" s="9685"/>
      <c r="Z150" s="9685"/>
      <c r="AA150" s="9685"/>
      <c r="AB150" s="9685"/>
      <c r="AC150" s="9685"/>
      <c r="AD150" s="9685"/>
      <c r="AE150" s="9685"/>
      <c r="AF150" s="9685"/>
      <c r="AG150" s="9685"/>
      <c r="AH150" s="9685"/>
      <c r="AI150" s="9685"/>
      <c r="AJ150" s="9685"/>
      <c r="AK150" s="9685"/>
      <c r="AL150" s="9685"/>
      <c r="AM150" s="9685"/>
      <c r="AN150" s="9685"/>
    </row>
    <row r="151">
      <c r="A151" s="9686"/>
      <c r="B151" s="9685"/>
      <c r="C151" s="9686"/>
      <c r="D151" s="9686"/>
      <c r="E151" s="9686"/>
      <c r="F151" s="9686"/>
      <c r="G151" s="9686"/>
      <c r="H151" s="9686"/>
      <c r="I151" s="9686"/>
      <c r="J151" s="9686"/>
      <c r="K151" s="9745"/>
      <c r="L151" s="9685"/>
      <c r="M151" s="9685"/>
      <c r="N151" s="9685"/>
      <c r="O151" s="9685"/>
      <c r="P151" s="9685"/>
      <c r="Q151" s="9685"/>
      <c r="R151" s="9685"/>
      <c r="S151" s="9685"/>
      <c r="T151" s="9685"/>
      <c r="U151" s="9685"/>
      <c r="V151" s="9685"/>
      <c r="W151" s="9685"/>
      <c r="X151" s="9685"/>
      <c r="Y151" s="9685"/>
      <c r="Z151" s="9685"/>
      <c r="AA151" s="9685"/>
      <c r="AB151" s="9685"/>
      <c r="AC151" s="9685"/>
      <c r="AD151" s="9685"/>
      <c r="AE151" s="9685"/>
      <c r="AF151" s="9685"/>
      <c r="AG151" s="9685"/>
      <c r="AH151" s="9685"/>
      <c r="AI151" s="9744"/>
      <c r="AJ151" s="9745"/>
      <c r="AK151" s="9745"/>
      <c r="AL151" s="9744"/>
      <c r="AM151" s="9745"/>
      <c r="AN151" s="9745"/>
    </row>
    <row r="152">
      <c r="A152" s="9685"/>
      <c r="B152" s="9686"/>
      <c r="C152" s="9686"/>
      <c r="D152" s="9685"/>
      <c r="E152" s="9685"/>
      <c r="F152" s="9685"/>
      <c r="G152" s="9685"/>
      <c r="H152" s="9738"/>
      <c r="I152" s="9738"/>
      <c r="J152" s="9738"/>
      <c r="K152" s="9745"/>
      <c r="L152" s="9685"/>
      <c r="M152" s="9685"/>
      <c r="N152" s="9685"/>
      <c r="O152" s="9685"/>
      <c r="P152" s="9685"/>
      <c r="Q152" s="9685"/>
      <c r="R152" s="9685"/>
      <c r="S152" s="9685"/>
      <c r="T152" s="9685"/>
      <c r="U152" s="9685"/>
      <c r="V152" s="9685"/>
      <c r="W152" s="9685"/>
      <c r="X152" s="9685"/>
      <c r="Y152" s="9685"/>
      <c r="Z152" s="9685"/>
      <c r="AA152" s="9685"/>
      <c r="AB152" s="9685"/>
      <c r="AC152" s="9685"/>
      <c r="AD152" s="9685"/>
      <c r="AE152" s="9685"/>
      <c r="AF152" s="9685"/>
      <c r="AG152" s="9685"/>
      <c r="AH152" s="9685"/>
      <c r="AI152" s="9744"/>
      <c r="AJ152" s="9745"/>
      <c r="AK152" s="9745"/>
      <c r="AL152" s="9744"/>
      <c r="AM152" s="9745"/>
      <c r="AN152" s="9745"/>
    </row>
    <row r="153">
      <c r="A153" s="9685"/>
      <c r="B153" s="9686"/>
      <c r="C153" s="9686"/>
      <c r="D153" s="9685"/>
      <c r="E153" s="9685"/>
      <c r="F153" s="9685"/>
      <c r="G153" s="9685"/>
      <c r="H153" s="9738"/>
      <c r="I153" s="9738"/>
      <c r="J153" s="9738"/>
      <c r="K153" s="9685"/>
      <c r="L153" s="9685"/>
      <c r="M153" s="9685"/>
      <c r="N153" s="9685"/>
      <c r="O153" s="9685"/>
      <c r="P153" s="9685"/>
      <c r="Q153" s="9685"/>
      <c r="R153" s="9685"/>
      <c r="S153" s="9685"/>
      <c r="T153" s="9685"/>
      <c r="U153" s="9685"/>
      <c r="V153" s="9685"/>
      <c r="W153" s="9685"/>
      <c r="X153" s="9685"/>
      <c r="Y153" s="9685"/>
      <c r="Z153" s="9685"/>
      <c r="AA153" s="9685"/>
      <c r="AB153" s="9685"/>
      <c r="AC153" s="9685"/>
      <c r="AD153" s="9685"/>
      <c r="AE153" s="9685"/>
      <c r="AF153" s="9685"/>
      <c r="AG153" s="9685"/>
      <c r="AH153" s="9685"/>
      <c r="AI153" s="9744"/>
      <c r="AJ153" s="9745"/>
      <c r="AK153" s="9745"/>
      <c r="AL153" s="9744"/>
      <c r="AM153" s="9745"/>
      <c r="AN153" s="9745"/>
    </row>
    <row r="154">
      <c r="A154" s="9685"/>
      <c r="B154" s="9686"/>
      <c r="C154" s="9686"/>
      <c r="D154" s="9685"/>
      <c r="E154" s="9685"/>
      <c r="F154" s="9685"/>
      <c r="G154" s="9685"/>
      <c r="H154" s="9738"/>
      <c r="I154" s="9738"/>
      <c r="J154" s="9738"/>
      <c r="K154" s="9685"/>
      <c r="L154" s="9685"/>
      <c r="M154" s="9685"/>
      <c r="N154" s="9685"/>
      <c r="O154" s="9685"/>
      <c r="P154" s="9685"/>
      <c r="Q154" s="9685"/>
      <c r="R154" s="9685"/>
      <c r="S154" s="9685"/>
      <c r="T154" s="9685"/>
      <c r="U154" s="9685"/>
      <c r="V154" s="9685"/>
      <c r="W154" s="9685"/>
      <c r="X154" s="9685"/>
      <c r="Y154" s="9685"/>
      <c r="Z154" s="9685"/>
      <c r="AA154" s="9685"/>
      <c r="AB154" s="9685"/>
      <c r="AC154" s="9685"/>
      <c r="AD154" s="9685"/>
      <c r="AE154" s="9685"/>
      <c r="AF154" s="9685"/>
      <c r="AG154" s="9685"/>
      <c r="AH154" s="9685"/>
      <c r="AI154" s="9744"/>
      <c r="AJ154" s="9745"/>
      <c r="AK154" s="9745"/>
      <c r="AL154" s="9744"/>
      <c r="AM154" s="9745"/>
      <c r="AN154" s="9745"/>
    </row>
    <row r="155">
      <c r="A155" s="9685"/>
      <c r="B155" s="9686"/>
      <c r="C155" s="9686"/>
      <c r="D155" s="9685"/>
      <c r="E155" s="9685"/>
      <c r="F155" s="9685"/>
      <c r="G155" s="9685"/>
      <c r="H155" s="9738"/>
      <c r="I155" s="9738"/>
      <c r="J155" s="9738"/>
      <c r="K155" s="9685"/>
      <c r="L155" s="9685"/>
      <c r="M155" s="9685"/>
      <c r="N155" s="9685"/>
      <c r="O155" s="9685"/>
      <c r="P155" s="9685"/>
      <c r="Q155" s="9685"/>
      <c r="R155" s="9685"/>
      <c r="S155" s="9685"/>
      <c r="T155" s="9685"/>
      <c r="U155" s="9685"/>
      <c r="V155" s="9685"/>
      <c r="W155" s="9685"/>
      <c r="X155" s="9685"/>
      <c r="Y155" s="9685"/>
      <c r="Z155" s="9685"/>
      <c r="AA155" s="9685"/>
      <c r="AB155" s="9685"/>
      <c r="AC155" s="9685"/>
      <c r="AD155" s="9685"/>
      <c r="AE155" s="9685"/>
      <c r="AF155" s="9685"/>
      <c r="AG155" s="9685"/>
      <c r="AH155" s="9685"/>
      <c r="AI155" s="9744"/>
      <c r="AJ155" s="9745"/>
      <c r="AK155" s="9745"/>
      <c r="AL155" s="9744"/>
      <c r="AM155" s="9745"/>
      <c r="AN155" s="9745"/>
    </row>
    <row r="156">
      <c r="A156" s="9685"/>
      <c r="B156" s="9686"/>
      <c r="C156" s="9686"/>
      <c r="D156" s="9685"/>
      <c r="E156" s="9685"/>
      <c r="F156" s="9685"/>
      <c r="G156" s="9685"/>
      <c r="H156" s="9738"/>
      <c r="I156" s="9738"/>
      <c r="J156" s="9738"/>
      <c r="K156" s="9685"/>
      <c r="L156" s="9685"/>
      <c r="M156" s="9685"/>
      <c r="N156" s="9685"/>
      <c r="O156" s="9685"/>
      <c r="P156" s="9685"/>
      <c r="Q156" s="9685"/>
      <c r="R156" s="9685"/>
      <c r="S156" s="9685"/>
      <c r="T156" s="9685"/>
      <c r="U156" s="9685"/>
      <c r="V156" s="9685"/>
      <c r="W156" s="9685"/>
      <c r="X156" s="9685"/>
      <c r="Y156" s="9685"/>
      <c r="Z156" s="9685"/>
      <c r="AA156" s="9685"/>
      <c r="AB156" s="9685"/>
      <c r="AC156" s="9685"/>
      <c r="AD156" s="9685"/>
      <c r="AE156" s="9685"/>
      <c r="AF156" s="9685"/>
      <c r="AG156" s="9685"/>
      <c r="AH156" s="9685"/>
      <c r="AI156" s="9744"/>
      <c r="AJ156" s="9745"/>
      <c r="AK156" s="9745"/>
      <c r="AL156" s="9744"/>
      <c r="AM156" s="9745"/>
      <c r="AN156" s="9745"/>
    </row>
    <row r="157">
      <c r="A157" s="9685"/>
      <c r="B157" s="9686"/>
      <c r="C157" s="9686"/>
      <c r="D157" s="9685"/>
      <c r="E157" s="9685"/>
      <c r="F157" s="9685"/>
      <c r="G157" s="9685"/>
      <c r="H157" s="9738"/>
      <c r="I157" s="9738"/>
      <c r="J157" s="9738"/>
      <c r="K157" s="9685"/>
      <c r="L157" s="9685"/>
      <c r="M157" s="9685"/>
      <c r="N157" s="9685"/>
      <c r="O157" s="9685"/>
      <c r="P157" s="9685"/>
      <c r="Q157" s="9685"/>
      <c r="R157" s="9685"/>
      <c r="S157" s="9685"/>
      <c r="T157" s="9685"/>
      <c r="U157" s="9685"/>
      <c r="V157" s="9685"/>
      <c r="W157" s="9685"/>
      <c r="X157" s="9685"/>
      <c r="Y157" s="9685"/>
      <c r="Z157" s="9685"/>
      <c r="AA157" s="9685"/>
      <c r="AB157" s="9685"/>
      <c r="AC157" s="9685"/>
      <c r="AD157" s="9685"/>
      <c r="AE157" s="9685"/>
      <c r="AF157" s="9685"/>
      <c r="AG157" s="9685"/>
      <c r="AH157" s="9685"/>
      <c r="AI157" s="9744"/>
      <c r="AJ157" s="9745"/>
      <c r="AK157" s="9745"/>
      <c r="AL157" s="9744"/>
      <c r="AM157" s="9745"/>
      <c r="AN157" s="9745"/>
    </row>
    <row r="158">
      <c r="A158" s="9685"/>
      <c r="B158" s="9686"/>
      <c r="C158" s="9686"/>
      <c r="D158" s="9685"/>
      <c r="E158" s="9685"/>
      <c r="F158" s="9685"/>
      <c r="G158" s="9685"/>
      <c r="H158" s="9738"/>
      <c r="I158" s="9738"/>
      <c r="J158" s="9738"/>
      <c r="K158" s="9685"/>
      <c r="L158" s="9685"/>
      <c r="M158" s="9685"/>
      <c r="N158" s="9685"/>
      <c r="O158" s="9685"/>
      <c r="P158" s="9685"/>
      <c r="Q158" s="9685"/>
      <c r="R158" s="9685"/>
      <c r="S158" s="9685"/>
      <c r="T158" s="9685"/>
      <c r="U158" s="9685"/>
      <c r="V158" s="9685"/>
      <c r="W158" s="9685"/>
      <c r="X158" s="9685"/>
      <c r="Y158" s="9685"/>
      <c r="Z158" s="9685"/>
      <c r="AA158" s="9685"/>
      <c r="AB158" s="9685"/>
      <c r="AC158" s="9685"/>
      <c r="AD158" s="9685"/>
      <c r="AE158" s="9685"/>
      <c r="AF158" s="9685"/>
      <c r="AG158" s="9685"/>
      <c r="AH158" s="9685"/>
      <c r="AI158" s="9744"/>
      <c r="AJ158" s="9745"/>
      <c r="AK158" s="9745"/>
      <c r="AL158" s="9744"/>
      <c r="AM158" s="9745"/>
      <c r="AN158" s="9745"/>
    </row>
    <row r="159">
      <c r="A159" s="9685"/>
      <c r="B159" s="9686"/>
      <c r="C159" s="9686"/>
      <c r="D159" s="9685"/>
      <c r="E159" s="9685"/>
      <c r="F159" s="9685"/>
      <c r="G159" s="9685"/>
      <c r="H159" s="9738"/>
      <c r="I159" s="9738"/>
      <c r="J159" s="9738"/>
      <c r="K159" s="9685"/>
      <c r="L159" s="9685"/>
      <c r="M159" s="9685"/>
      <c r="N159" s="9685"/>
      <c r="O159" s="9685"/>
      <c r="P159" s="9685"/>
      <c r="Q159" s="9685"/>
      <c r="R159" s="9685"/>
      <c r="S159" s="9685"/>
      <c r="T159" s="9685"/>
      <c r="U159" s="9685"/>
      <c r="V159" s="9685"/>
      <c r="W159" s="9685"/>
      <c r="X159" s="9685"/>
      <c r="Y159" s="9685"/>
      <c r="Z159" s="9685"/>
      <c r="AA159" s="9685"/>
      <c r="AB159" s="9685"/>
      <c r="AC159" s="9685"/>
      <c r="AD159" s="9685"/>
      <c r="AE159" s="9685"/>
      <c r="AF159" s="9685"/>
      <c r="AG159" s="9685"/>
      <c r="AH159" s="9685"/>
      <c r="AI159" s="9744"/>
      <c r="AJ159" s="9745"/>
      <c r="AK159" s="9745"/>
      <c r="AL159" s="9744"/>
      <c r="AM159" s="9745"/>
      <c r="AN159" s="9745"/>
    </row>
    <row r="160">
      <c r="A160" s="9685"/>
      <c r="B160" s="9686"/>
      <c r="C160" s="9686"/>
      <c r="D160" s="9685"/>
      <c r="E160" s="9685"/>
      <c r="F160" s="9685"/>
      <c r="G160" s="9685"/>
      <c r="H160" s="9738"/>
      <c r="I160" s="9738"/>
      <c r="J160" s="9738"/>
      <c r="K160" s="9685"/>
      <c r="L160" s="9685"/>
      <c r="M160" s="9685"/>
      <c r="N160" s="9685"/>
      <c r="O160" s="9685"/>
      <c r="P160" s="9685"/>
      <c r="Q160" s="9685"/>
      <c r="R160" s="9685"/>
      <c r="S160" s="9685"/>
      <c r="T160" s="9685"/>
      <c r="U160" s="9685"/>
      <c r="V160" s="9685"/>
      <c r="W160" s="9685"/>
      <c r="X160" s="9685"/>
      <c r="Y160" s="9685"/>
      <c r="Z160" s="9685"/>
      <c r="AA160" s="9685"/>
      <c r="AB160" s="9685"/>
      <c r="AC160" s="9685"/>
      <c r="AD160" s="9685"/>
      <c r="AE160" s="9685"/>
      <c r="AF160" s="9685"/>
      <c r="AG160" s="9685"/>
      <c r="AH160" s="9685"/>
      <c r="AI160" s="9744"/>
      <c r="AJ160" s="9745"/>
      <c r="AK160" s="9745"/>
      <c r="AL160" s="9744"/>
      <c r="AM160" s="9745"/>
      <c r="AN160" s="9745"/>
    </row>
    <row r="161">
      <c r="A161" s="9685"/>
      <c r="B161" s="9686"/>
      <c r="C161" s="9686"/>
      <c r="D161" s="9685"/>
      <c r="E161" s="9685"/>
      <c r="F161" s="9685"/>
      <c r="G161" s="9685"/>
      <c r="H161" s="9738"/>
      <c r="I161" s="9738"/>
      <c r="J161" s="9738"/>
      <c r="K161" s="9685"/>
      <c r="L161" s="9685"/>
      <c r="M161" s="9681"/>
      <c r="N161" s="9681"/>
      <c r="O161" s="9685"/>
      <c r="P161" s="9685"/>
      <c r="Q161" s="9685"/>
      <c r="R161" s="9685"/>
      <c r="S161" s="9685"/>
      <c r="T161" s="9685"/>
      <c r="U161" s="9685"/>
      <c r="V161" s="9685"/>
      <c r="W161" s="9685"/>
      <c r="X161" s="9685"/>
      <c r="Y161" s="9685"/>
      <c r="Z161" s="9685"/>
      <c r="AA161" s="9685"/>
      <c r="AB161" s="9685"/>
      <c r="AC161" s="9685"/>
      <c r="AD161" s="9685"/>
      <c r="AE161" s="9685"/>
      <c r="AF161" s="9685"/>
      <c r="AG161" s="9685"/>
      <c r="AH161" s="9685"/>
      <c r="AI161" s="9744"/>
      <c r="AJ161" s="9745"/>
      <c r="AK161" s="9745"/>
      <c r="AL161" s="9744"/>
      <c r="AM161" s="9745"/>
      <c r="AN161" s="9745"/>
    </row>
    <row r="162">
      <c r="A162" s="9685"/>
      <c r="B162" s="9686"/>
      <c r="C162" s="9686"/>
      <c r="D162" s="9685"/>
      <c r="E162" s="9685"/>
      <c r="F162" s="9685"/>
      <c r="G162" s="9685"/>
      <c r="H162" s="9738"/>
      <c r="I162" s="9738"/>
      <c r="J162" s="9738"/>
      <c r="K162" s="9685"/>
      <c r="L162" s="9685"/>
      <c r="M162" s="9681"/>
      <c r="N162" s="9681"/>
      <c r="O162" s="9685"/>
      <c r="P162" s="9685"/>
      <c r="Q162" s="9685"/>
      <c r="R162" s="9685"/>
      <c r="S162" s="9685"/>
      <c r="T162" s="9685"/>
      <c r="U162" s="9685"/>
      <c r="V162" s="9685"/>
      <c r="W162" s="9685"/>
      <c r="X162" s="9685"/>
      <c r="Y162" s="9685"/>
      <c r="Z162" s="9685"/>
      <c r="AA162" s="9685"/>
      <c r="AB162" s="9685"/>
      <c r="AC162" s="9685"/>
      <c r="AD162" s="9685"/>
      <c r="AE162" s="9685"/>
      <c r="AF162" s="9685"/>
      <c r="AG162" s="9685"/>
      <c r="AH162" s="9685"/>
      <c r="AI162" s="9744"/>
      <c r="AJ162" s="9745"/>
      <c r="AK162" s="9745"/>
      <c r="AL162" s="9744"/>
      <c r="AM162" s="9745"/>
      <c r="AN162" s="9745"/>
    </row>
    <row r="163">
      <c r="A163" s="9685"/>
      <c r="B163" s="9686"/>
      <c r="C163" s="9686"/>
      <c r="D163" s="9685"/>
      <c r="E163" s="9685"/>
      <c r="F163" s="9685"/>
      <c r="G163" s="9685"/>
      <c r="H163" s="9738"/>
      <c r="I163" s="9738"/>
      <c r="J163" s="9738"/>
      <c r="K163" s="9685"/>
      <c r="L163" s="9685"/>
      <c r="M163" s="9681"/>
      <c r="N163" s="9681"/>
      <c r="O163" s="9685"/>
      <c r="P163" s="9685"/>
      <c r="Q163" s="9685"/>
      <c r="R163" s="9685"/>
      <c r="S163" s="9685"/>
      <c r="T163" s="9685"/>
      <c r="U163" s="9685"/>
      <c r="V163" s="9685"/>
      <c r="W163" s="9685"/>
      <c r="X163" s="9685"/>
      <c r="Y163" s="9685"/>
      <c r="Z163" s="9685"/>
      <c r="AA163" s="9685"/>
      <c r="AB163" s="9685"/>
      <c r="AC163" s="9685"/>
      <c r="AD163" s="9685"/>
      <c r="AE163" s="9685"/>
      <c r="AF163" s="9685"/>
      <c r="AG163" s="9685"/>
      <c r="AH163" s="9685"/>
      <c r="AI163" s="9744"/>
      <c r="AJ163" s="9745"/>
      <c r="AK163" s="9745"/>
      <c r="AL163" s="9744"/>
      <c r="AM163" s="9745"/>
      <c r="AN163" s="9745"/>
    </row>
    <row r="164">
      <c r="A164" s="9685"/>
      <c r="B164" s="9686"/>
      <c r="C164" s="9686"/>
      <c r="D164" s="9685"/>
      <c r="E164" s="9685"/>
      <c r="F164" s="9685"/>
      <c r="G164" s="9685"/>
      <c r="H164" s="9738"/>
      <c r="I164" s="9738"/>
      <c r="J164" s="9738"/>
      <c r="K164" s="9685"/>
      <c r="L164" s="9685"/>
      <c r="M164" s="9681"/>
      <c r="N164" s="9681"/>
      <c r="O164" s="9685"/>
      <c r="P164" s="9685"/>
      <c r="Q164" s="9685"/>
      <c r="R164" s="9685"/>
      <c r="S164" s="9685"/>
      <c r="T164" s="9685"/>
      <c r="U164" s="9685"/>
      <c r="V164" s="9685"/>
      <c r="W164" s="9685"/>
      <c r="X164" s="9685"/>
      <c r="Y164" s="9685"/>
      <c r="Z164" s="9685"/>
      <c r="AA164" s="9685"/>
      <c r="AB164" s="9685"/>
      <c r="AC164" s="9685"/>
      <c r="AD164" s="9685"/>
      <c r="AE164" s="9685"/>
      <c r="AF164" s="9685"/>
      <c r="AG164" s="9685"/>
      <c r="AH164" s="9685"/>
      <c r="AI164" s="9744"/>
      <c r="AJ164" s="9745"/>
      <c r="AK164" s="9745"/>
      <c r="AL164" s="9744"/>
      <c r="AM164" s="9745"/>
      <c r="AN164" s="9745"/>
    </row>
    <row r="165">
      <c r="A165" s="9685"/>
      <c r="B165" s="9686"/>
      <c r="C165" s="9686"/>
      <c r="D165" s="9685"/>
      <c r="E165" s="9685"/>
      <c r="F165" s="9685"/>
      <c r="G165" s="9685"/>
      <c r="H165" s="9738"/>
      <c r="I165" s="9738"/>
      <c r="J165" s="9738"/>
      <c r="K165" s="9685"/>
      <c r="L165" s="9685"/>
      <c r="M165" s="9681"/>
      <c r="N165" s="9681"/>
      <c r="O165" s="9685"/>
      <c r="P165" s="9685"/>
      <c r="Q165" s="9685"/>
      <c r="R165" s="9685"/>
      <c r="S165" s="9685"/>
      <c r="T165" s="9685"/>
      <c r="U165" s="9685"/>
      <c r="V165" s="9685"/>
      <c r="W165" s="9685"/>
      <c r="X165" s="9685"/>
      <c r="Y165" s="9685"/>
      <c r="Z165" s="9685"/>
      <c r="AA165" s="9685"/>
      <c r="AB165" s="9685"/>
      <c r="AC165" s="9685"/>
      <c r="AD165" s="9685"/>
      <c r="AE165" s="9685"/>
      <c r="AF165" s="9685"/>
      <c r="AG165" s="9685"/>
      <c r="AH165" s="9685"/>
      <c r="AI165" s="9744"/>
      <c r="AJ165" s="9745"/>
      <c r="AK165" s="9745"/>
      <c r="AL165" s="9744"/>
      <c r="AM165" s="9745"/>
      <c r="AN165" s="9745"/>
    </row>
    <row r="166">
      <c r="A166" s="9685"/>
      <c r="B166" s="9686"/>
      <c r="C166" s="9686"/>
      <c r="D166" s="9685"/>
      <c r="E166" s="9685"/>
      <c r="F166" s="9685"/>
      <c r="G166" s="9685"/>
      <c r="H166" s="9738"/>
      <c r="I166" s="9738"/>
      <c r="J166" s="9738"/>
      <c r="K166" s="9685"/>
      <c r="L166" s="9685"/>
      <c r="M166" s="9681"/>
      <c r="N166" s="9681"/>
      <c r="O166" s="9685"/>
      <c r="P166" s="9685"/>
      <c r="Q166" s="9685"/>
      <c r="R166" s="9685"/>
      <c r="S166" s="9685"/>
      <c r="T166" s="9685"/>
      <c r="U166" s="9685"/>
      <c r="V166" s="9685"/>
      <c r="W166" s="9685"/>
      <c r="X166" s="9685"/>
      <c r="Y166" s="9685"/>
      <c r="Z166" s="9685"/>
      <c r="AA166" s="9685"/>
      <c r="AB166" s="9685"/>
      <c r="AC166" s="9685"/>
      <c r="AD166" s="9685"/>
      <c r="AE166" s="9685"/>
      <c r="AF166" s="9685"/>
      <c r="AG166" s="9685"/>
      <c r="AH166" s="9685"/>
      <c r="AI166" s="9744"/>
      <c r="AJ166" s="9745"/>
      <c r="AK166" s="9745"/>
      <c r="AL166" s="9744"/>
      <c r="AM166" s="9745"/>
      <c r="AN166" s="9745"/>
    </row>
    <row r="167">
      <c r="A167" s="9685"/>
      <c r="B167" s="9686"/>
      <c r="C167" s="9686"/>
      <c r="D167" s="9685"/>
      <c r="E167" s="9685"/>
      <c r="F167" s="9685"/>
      <c r="G167" s="9685"/>
      <c r="H167" s="9738"/>
      <c r="I167" s="9738"/>
      <c r="J167" s="9738"/>
      <c r="K167" s="9685"/>
      <c r="L167" s="9685"/>
      <c r="M167" s="9681"/>
      <c r="N167" s="9681"/>
      <c r="O167" s="9685"/>
      <c r="P167" s="9685"/>
      <c r="Q167" s="9685"/>
      <c r="R167" s="9685"/>
      <c r="S167" s="9685"/>
      <c r="T167" s="9685"/>
      <c r="U167" s="9685"/>
      <c r="V167" s="9685"/>
      <c r="W167" s="9685"/>
      <c r="X167" s="9685"/>
      <c r="Y167" s="9685"/>
      <c r="Z167" s="9685"/>
      <c r="AA167" s="9685"/>
      <c r="AB167" s="9685"/>
      <c r="AC167" s="9685"/>
      <c r="AD167" s="9685"/>
      <c r="AE167" s="9685"/>
      <c r="AF167" s="9685"/>
      <c r="AG167" s="9685"/>
      <c r="AH167" s="9685"/>
      <c r="AI167" s="9744"/>
      <c r="AJ167" s="9745"/>
      <c r="AK167" s="9745"/>
      <c r="AL167" s="9744"/>
      <c r="AM167" s="9745"/>
      <c r="AN167" s="9745"/>
    </row>
    <row r="168">
      <c r="A168" s="9685"/>
      <c r="B168" s="9686"/>
      <c r="C168" s="9686"/>
      <c r="D168" s="9685"/>
      <c r="E168" s="9685"/>
      <c r="F168" s="9685"/>
      <c r="G168" s="9685"/>
      <c r="H168" s="9738"/>
      <c r="I168" s="9738"/>
      <c r="J168" s="9738"/>
      <c r="K168" s="9685"/>
      <c r="L168" s="9685"/>
      <c r="M168" s="9681"/>
      <c r="N168" s="9681"/>
      <c r="O168" s="9685"/>
      <c r="P168" s="9685"/>
      <c r="Q168" s="9685"/>
      <c r="R168" s="9685"/>
      <c r="S168" s="9685"/>
      <c r="T168" s="9685"/>
      <c r="U168" s="9685"/>
      <c r="V168" s="9685"/>
      <c r="W168" s="9685"/>
      <c r="X168" s="9685"/>
      <c r="Y168" s="9685"/>
      <c r="Z168" s="9685"/>
      <c r="AA168" s="9685"/>
      <c r="AB168" s="9685"/>
      <c r="AC168" s="9685"/>
      <c r="AD168" s="9685"/>
      <c r="AE168" s="9685"/>
      <c r="AF168" s="9685"/>
      <c r="AG168" s="9685"/>
      <c r="AH168" s="9685"/>
      <c r="AI168" s="9657"/>
      <c r="AJ168" s="9685"/>
      <c r="AK168" s="9685"/>
      <c r="AL168" s="9745"/>
      <c r="AM168" s="9745"/>
      <c r="AN168" s="9685"/>
    </row>
  </sheetData>
  <mergeCells>
    <mergeCell ref="B1:B2"/>
    <mergeCell ref="C1:C2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N52:AN53"/>
    <mergeCell ref="AM52:AM53"/>
    <mergeCell ref="AL52:AL53"/>
    <mergeCell ref="AK52:AK53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AB52:AB53"/>
    <mergeCell ref="Y52:Y53"/>
    <mergeCell ref="X52:X53"/>
    <mergeCell ref="W52:W53"/>
    <mergeCell ref="V52:V53"/>
    <mergeCell ref="U52:U53"/>
    <mergeCell ref="T52:T53"/>
    <mergeCell ref="S52:S53"/>
    <mergeCell ref="R52:R53"/>
    <mergeCell ref="O52:O53"/>
    <mergeCell ref="N52:N53"/>
    <mergeCell ref="M52:M53"/>
    <mergeCell ref="J52:J53"/>
    <mergeCell ref="I52:I53"/>
    <mergeCell ref="H52:H53"/>
    <mergeCell ref="G52:G53"/>
    <mergeCell ref="F52:F53"/>
    <mergeCell ref="D52:E52"/>
    <mergeCell ref="C52:C53"/>
    <mergeCell ref="B52:B53"/>
    <mergeCell ref="A132:A133"/>
    <mergeCell ref="B132:B133"/>
    <mergeCell ref="C132:C133"/>
    <mergeCell ref="D132:D133"/>
    <mergeCell ref="E132:E133"/>
    <mergeCell ref="D1:E1"/>
  </mergeCells>
  <conditionalFormatting sqref="AE3:AE44">
    <cfRule dxfId="1017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1018" operator="between" priority="2" stopIfTrue="true" type="cellIs">
      <formula>61</formula>
      <formula>150</formula>
    </cfRule>
  </conditionalFormatting>
  <conditionalFormatting sqref="AC54:AC125">
    <cfRule dxfId="1019" operator="between" priority="3" stopIfTrue="true" type="cellIs">
      <formula>61</formula>
      <formula>149</formula>
    </cfRule>
  </conditionalFormatting>
  <conditionalFormatting sqref="AC54:AC125">
    <cfRule dxfId="1020" operator="equal" priority="4" stopIfTrue="true" type="cellIs">
      <formula>"-"</formula>
    </cfRule>
  </conditionalFormatting>
  <conditionalFormatting sqref="AC54:AC125">
    <cfRule dxfId="1021" operator="greaterThan" priority="5" stopIfTrue="true" type="cellIs">
      <formula>150</formula>
    </cfRule>
  </conditionalFormatting>
  <conditionalFormatting sqref="AC54:AC125">
    <cfRule dxfId="1022" operator="lessThan" priority="6" stopIfTrue="true" type="cellIs">
      <formula>60</formula>
    </cfRule>
  </conditionalFormatting>
  <conditionalFormatting sqref="AE54:AE125">
    <cfRule dxfId="1023" operator="equal" priority="7" stopIfTrue="true" type="cellIs">
      <formula>"Out of stock more than 60 days"</formula>
    </cfRule>
  </conditionalFormatting>
  <conditionalFormatting sqref="AE54:AE125">
    <cfRule dxfId="1024" operator="equal" priority="8" stopIfTrue="true" type="cellIs">
      <formula>"Out of stock more than 150 days"</formula>
    </cfRule>
  </conditionalFormatting>
  <conditionalFormatting sqref="AE54:AE125">
    <cfRule dxfId="1025" operator="equal" priority="9" stopIfTrue="true" type="cellIs">
      <formula>"Out of stock less than 60 days"</formula>
    </cfRule>
  </conditionalFormatting>
  <conditionalFormatting sqref="AE54:AE125">
    <cfRule dxfId="1026" operator="equal" priority="10" stopIfTrue="true" type="cellIs">
      <formula>"Not sold yet"</formula>
    </cfRule>
  </conditionalFormatting>
  <conditionalFormatting sqref="H54:H125">
    <cfRule dxfId="1027" operator="lessThanOrEqual" priority="11" stopIfTrue="true" type="cellIs">
      <formula>90</formula>
    </cfRule>
  </conditionalFormatting>
  <conditionalFormatting sqref="AC3:AC44">
    <cfRule dxfId="1028" operator="equal" priority="12" stopIfTrue="true" type="cellIs">
      <formula>"-"</formula>
    </cfRule>
  </conditionalFormatting>
  <conditionalFormatting sqref="AC3:AC44">
    <cfRule dxfId="1029" operator="greaterThan" priority="13" stopIfTrue="true" type="cellIs">
      <formula>150</formula>
    </cfRule>
  </conditionalFormatting>
  <conditionalFormatting sqref="AC3:AC44">
    <cfRule dxfId="1030" operator="lessThan" priority="14" stopIfTrue="true" type="cellIs">
      <formula>60</formula>
    </cfRule>
  </conditionalFormatting>
  <conditionalFormatting sqref="AE3:AE44">
    <cfRule dxfId="1031" operator="equal" priority="15" stopIfTrue="true" type="cellIs">
      <formula>"Out of stock less than 60 days"</formula>
    </cfRule>
  </conditionalFormatting>
  <conditionalFormatting sqref="AE3:AE44">
    <cfRule dxfId="1032" operator="equal" priority="16" stopIfTrue="true" type="cellIs">
      <formula>"Not sold yet"</formula>
    </cfRule>
  </conditionalFormatting>
  <conditionalFormatting sqref="AE3:AE44">
    <cfRule dxfId="1033" operator="equal" priority="17" stopIfTrue="true" type="cellIs">
      <formula>"Out of stock more than 150 days"</formula>
    </cfRule>
  </conditionalFormatting>
  <conditionalFormatting sqref="H3:H44">
    <cfRule dxfId="1034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5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10" min="10" style="0" width="10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1" min="1" style="0" width="9"/>
    <col collapsed="false" customWidth="true" hidden="false" max="11" min="11" style="0" width="12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5" min="35" style="0" width="41"/>
    <col collapsed="false" customWidth="true" hidden="false" max="2" min="2" style="0" width="13"/>
    <col collapsed="false" customWidth="true" hidden="false" max="4" min="4" style="0" width="12"/>
    <col collapsed="false" customWidth="true" hidden="false" max="12" min="12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6" min="36" style="0" width="6"/>
    <col collapsed="false" customWidth="true" hidden="false" max="3" min="3" style="0" width="18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7" min="37" style="0" width="6"/>
    <col collapsed="false" customWidth="true" hidden="false" max="13" min="13" style="0" width="10"/>
    <col collapsed="false" customWidth="true" hidden="false" max="14" min="14" style="0" width="11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8" min="38" style="0" width="5"/>
    <col collapsed="false" customWidth="true" hidden="false" max="5" min="5" style="0" width="11"/>
    <col collapsed="false" customWidth="true" hidden="false" max="15" min="15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9" min="39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16" min="16" style="0" width="12"/>
    <col collapsed="false" customWidth="true" hidden="true" max="16" min="16" style="0" width="12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40" min="40" style="0" width="7"/>
    <col collapsed="false" customWidth="true" hidden="false" max="7" min="7" style="0" width="11"/>
    <col collapsed="false" customWidth="true" hidden="false" max="9" min="9" style="0" width="8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3" min="33" style="0" width="11"/>
    <col collapsed="false" customWidth="true" hidden="false" max="8" min="8" style="0" width="8"/>
  </cols>
  <sheetData>
    <row r="1">
      <c r="A1" s="9753" t="s">
        <v>12284</v>
      </c>
      <c r="B1" s="9753" t="s">
        <v>12285</v>
      </c>
      <c r="C1" s="9753" t="s">
        <v>12286</v>
      </c>
      <c r="D1" s="9753" t="s">
        <v>12287</v>
      </c>
      <c r="E1" s="9753"/>
      <c r="F1" s="9754" t="s">
        <v>12288</v>
      </c>
      <c r="G1" s="9755" t="s">
        <v>12289</v>
      </c>
      <c r="H1" s="9756" t="s">
        <v>12290</v>
      </c>
      <c r="I1" s="9756" t="s">
        <v>12291</v>
      </c>
      <c r="J1" s="9756" t="s">
        <v>12292</v>
      </c>
      <c r="K1" s="9753" t="s">
        <v>12293</v>
      </c>
      <c r="L1" s="9753" t="s">
        <v>12294</v>
      </c>
      <c r="M1" s="9753" t="s">
        <v>12295</v>
      </c>
      <c r="N1" s="9753" t="s">
        <v>12296</v>
      </c>
      <c r="O1" s="9753" t="s">
        <v>12297</v>
      </c>
      <c r="P1" s="9757" t="s">
        <v>12298</v>
      </c>
      <c r="Q1" s="9757"/>
      <c r="R1" s="9757" t="s">
        <v>12299</v>
      </c>
      <c r="S1" s="9757"/>
      <c r="T1" s="9757" t="s">
        <v>12300</v>
      </c>
      <c r="U1" s="9757"/>
      <c r="V1" s="9757" t="s">
        <v>12301</v>
      </c>
      <c r="W1" s="9757"/>
      <c r="X1" s="9758" t="s">
        <v>12302</v>
      </c>
      <c r="Y1" s="9758"/>
      <c r="Z1" s="9759" t="s">
        <v>12303</v>
      </c>
      <c r="AA1" s="9759"/>
      <c r="AB1" s="9760" t="s">
        <v>12304</v>
      </c>
      <c r="AC1" s="9756" t="s">
        <v>12305</v>
      </c>
      <c r="AD1" s="9756" t="s">
        <v>12306</v>
      </c>
      <c r="AE1" s="9756" t="s">
        <v>12307</v>
      </c>
      <c r="AF1" s="9756" t="s">
        <v>12308</v>
      </c>
      <c r="AG1" s="9756" t="s">
        <v>12309</v>
      </c>
      <c r="AH1" s="9756" t="s">
        <v>12310</v>
      </c>
      <c r="AI1" s="9756" t="s">
        <v>12311</v>
      </c>
      <c r="AJ1" s="9756" t="s">
        <v>12312</v>
      </c>
      <c r="AK1" s="9753" t="s">
        <v>12313</v>
      </c>
      <c r="AL1" s="9753" t="s">
        <v>12314</v>
      </c>
      <c r="AM1" s="9753" t="s">
        <v>12315</v>
      </c>
      <c r="AN1" s="9753" t="s">
        <v>12316</v>
      </c>
    </row>
    <row r="2">
      <c r="A2" s="9753" t="s">
        <v>12317</v>
      </c>
      <c r="B2" s="9753"/>
      <c r="C2" s="9753"/>
      <c r="D2" s="9753" t="s">
        <v>12318</v>
      </c>
      <c r="E2" s="9754" t="s">
        <v>12319</v>
      </c>
      <c r="F2" s="9754"/>
      <c r="G2" s="9755"/>
      <c r="H2" s="9756"/>
      <c r="I2" s="9756"/>
      <c r="J2" s="9756"/>
      <c r="K2" s="9753" t="s">
        <v>12320</v>
      </c>
      <c r="L2" s="9753" t="s">
        <v>12320</v>
      </c>
      <c r="M2" s="9753"/>
      <c r="N2" s="9753"/>
      <c r="O2" s="9753"/>
      <c r="P2" s="9757" t="s">
        <v>12318</v>
      </c>
      <c r="Q2" s="9761" t="s">
        <v>12319</v>
      </c>
      <c r="R2" s="9757" t="s">
        <v>12318</v>
      </c>
      <c r="S2" s="9761" t="s">
        <v>12319</v>
      </c>
      <c r="T2" s="9757" t="s">
        <v>12318</v>
      </c>
      <c r="U2" s="9761" t="s">
        <v>12319</v>
      </c>
      <c r="V2" s="9757" t="s">
        <v>12318</v>
      </c>
      <c r="W2" s="9761" t="s">
        <v>12319</v>
      </c>
      <c r="X2" s="9757" t="s">
        <v>12318</v>
      </c>
      <c r="Y2" s="9761" t="s">
        <v>12319</v>
      </c>
      <c r="Z2" s="9757" t="s">
        <v>12318</v>
      </c>
      <c r="AA2" s="9761" t="s">
        <v>12319</v>
      </c>
      <c r="AB2" s="9760"/>
      <c r="AC2" s="9756"/>
      <c r="AD2" s="9756"/>
      <c r="AE2" s="9756"/>
      <c r="AF2" s="9756"/>
      <c r="AG2" s="9756"/>
      <c r="AH2" s="9756"/>
      <c r="AI2" s="9756"/>
      <c r="AJ2" s="9756"/>
      <c r="AK2" s="9753"/>
      <c r="AL2" s="9753"/>
      <c r="AM2" s="9753"/>
      <c r="AN2" s="9753"/>
    </row>
    <row r="3">
      <c r="A3" s="9762">
        <v>1</v>
      </c>
      <c r="B3" s="9762" t="s">
        <v>12321</v>
      </c>
      <c r="C3" s="9762" t="s">
        <v>12322</v>
      </c>
      <c r="D3" s="9763">
        <v>713</v>
      </c>
      <c r="E3" s="9763">
        <v>712</v>
      </c>
      <c r="F3" s="9763"/>
      <c r="G3" s="9764">
        <f>VLOOKUP(C3,'Data Products'!$A:$B,2,0)</f>
      </c>
      <c r="H3" s="9765">
        <f t="shared" ref="H3:H44" si="6">IFERROR(G3-TODAY(),"")</f>
      </c>
      <c r="I3" s="9766">
        <v>45723</v>
      </c>
      <c r="J3" s="9767">
        <f t="shared" ref="J3:J44" si="0">TODAY()-I3</f>
      </c>
      <c r="K3" s="9763">
        <v>21</v>
      </c>
      <c r="L3" s="9763">
        <v>46</v>
      </c>
      <c r="M3" s="9763">
        <v>500</v>
      </c>
      <c r="N3" s="9763">
        <v>1000</v>
      </c>
      <c r="O3" s="9762" t="s">
        <v>12323</v>
      </c>
      <c r="P3" s="9763">
        <v>0</v>
      </c>
      <c r="Q3" s="9763">
        <v>0</v>
      </c>
      <c r="R3" s="9763">
        <v>215</v>
      </c>
      <c r="S3" s="9763">
        <v>215</v>
      </c>
      <c r="T3" s="9763">
        <v>459</v>
      </c>
      <c r="U3" s="9763">
        <v>459</v>
      </c>
      <c r="V3" s="9763">
        <v>39</v>
      </c>
      <c r="W3" s="9763">
        <v>38</v>
      </c>
      <c r="X3" s="9763">
        <v>0</v>
      </c>
      <c r="Y3" s="9763">
        <v>0</v>
      </c>
      <c r="Z3" s="9763">
        <v>0</v>
      </c>
      <c r="AA3" s="9763">
        <v>0</v>
      </c>
      <c r="AB3" s="9768">
        <f t="shared" ref="AB3:AB44" si="17">L3/30</f>
      </c>
      <c r="AC3" s="9769">
        <f t="shared" ref="AC3:AC44" si="12">IFERROR(D3/AB3,"-")</f>
      </c>
      <c r="AD3" s="9770">
        <f t="shared" ref="AD3:AD44" si="9">IFERROR(TODAY()+AC3,"-")</f>
      </c>
      <c r="AE3" s="9771">
        <f t="shared" ref="AE3:AE44" si="2">_xlfn.IFS(AC3="-","Not sold yet",AND(AC3&lt;=150,AC3&gt;60),"Out of stock more than 60 days",AC3&lt;=60,"Out of stock less than 60 days",AC3&gt;=150,"Out of stock more than 150 days")</f>
      </c>
      <c r="AF3" s="9772">
        <f>VLOOKUP(C3,'Data Products'!$A:$J,10,0)</f>
      </c>
      <c r="AG3" s="9773">
        <f t="shared" ref="AG3:AG44" si="19">AF3*D3</f>
      </c>
      <c r="AH3" s="9774">
        <f t="shared" ref="AH3:AH44" si="14">IF(H3&lt;=90,D3,0)</f>
      </c>
      <c r="AI3" s="9775"/>
      <c r="AJ3" s="9775"/>
      <c r="AK3" s="9776"/>
      <c r="AL3" s="9775"/>
      <c r="AM3" s="9776"/>
      <c r="AN3" s="9776"/>
    </row>
    <row r="4">
      <c r="A4" s="9762">
        <v>2</v>
      </c>
      <c r="B4" s="9762" t="s">
        <v>12321</v>
      </c>
      <c r="C4" s="9762" t="s">
        <v>12324</v>
      </c>
      <c r="D4" s="9763">
        <v>4482</v>
      </c>
      <c r="E4" s="9763">
        <v>4482</v>
      </c>
      <c r="F4" s="9763"/>
      <c r="G4" s="9764">
        <f>VLOOKUP(C4,'Data Products'!$A:$B,2,0)</f>
      </c>
      <c r="H4" s="9765">
        <f t="shared" si="6"/>
      </c>
      <c r="I4" s="9766">
        <v>45617</v>
      </c>
      <c r="J4" s="9767">
        <f t="shared" si="0"/>
      </c>
      <c r="K4" s="9763">
        <v>16</v>
      </c>
      <c r="L4" s="9763">
        <v>17</v>
      </c>
      <c r="M4" s="9763">
        <v>0</v>
      </c>
      <c r="N4" s="9763">
        <v>0</v>
      </c>
      <c r="O4" s="9762" t="s">
        <v>12325</v>
      </c>
      <c r="P4" s="9763">
        <v>0</v>
      </c>
      <c r="Q4" s="9763">
        <v>0</v>
      </c>
      <c r="R4" s="9777">
        <v>4010</v>
      </c>
      <c r="S4" s="9777">
        <v>4010</v>
      </c>
      <c r="T4" s="9763">
        <v>472</v>
      </c>
      <c r="U4" s="9763">
        <v>472</v>
      </c>
      <c r="V4" s="9763">
        <v>0</v>
      </c>
      <c r="W4" s="9763">
        <v>0</v>
      </c>
      <c r="X4" s="9763">
        <v>0</v>
      </c>
      <c r="Y4" s="9763">
        <v>0</v>
      </c>
      <c r="Z4" s="9763">
        <v>0</v>
      </c>
      <c r="AA4" s="9763">
        <v>0</v>
      </c>
      <c r="AB4" s="9768">
        <f t="shared" si="17"/>
      </c>
      <c r="AC4" s="9778">
        <f t="shared" si="12"/>
      </c>
      <c r="AD4" s="9770">
        <f t="shared" si="9"/>
      </c>
      <c r="AE4" s="9779">
        <f t="shared" si="2"/>
      </c>
      <c r="AF4" s="9772">
        <f>VLOOKUP(C4,'Data Products'!$A:$J,10,0)</f>
      </c>
      <c r="AG4" s="9773">
        <f t="shared" si="19"/>
      </c>
      <c r="AH4" s="9774">
        <f t="shared" si="14"/>
      </c>
      <c r="AI4" s="9775"/>
      <c r="AJ4" s="9776"/>
      <c r="AK4" s="9776"/>
      <c r="AL4" s="9775"/>
      <c r="AM4" s="9776"/>
      <c r="AN4" s="9776"/>
    </row>
    <row r="5">
      <c r="A5" s="9762">
        <v>3</v>
      </c>
      <c r="B5" s="9762" t="s">
        <v>12326</v>
      </c>
      <c r="C5" s="9762" t="s">
        <v>12327</v>
      </c>
      <c r="D5" s="9763">
        <v>1520</v>
      </c>
      <c r="E5" s="9763">
        <v>1520</v>
      </c>
      <c r="F5" s="9763"/>
      <c r="G5" s="9764">
        <f>VLOOKUP(C5,'Data Products'!$A:$B,2,0)</f>
      </c>
      <c r="H5" s="9765">
        <f t="shared" si="6"/>
      </c>
      <c r="I5" s="9766">
        <v>45191</v>
      </c>
      <c r="J5" s="9767">
        <f t="shared" si="0"/>
      </c>
      <c r="K5" s="9763">
        <v>0</v>
      </c>
      <c r="L5" s="9763">
        <v>0</v>
      </c>
      <c r="M5" s="9763">
        <v>0</v>
      </c>
      <c r="N5" s="9763">
        <v>0</v>
      </c>
      <c r="O5" s="9762" t="s">
        <v>12328</v>
      </c>
      <c r="P5" s="9763">
        <v>1520</v>
      </c>
      <c r="Q5" s="9763">
        <v>1520</v>
      </c>
      <c r="R5" s="9763">
        <v>0</v>
      </c>
      <c r="S5" s="9763">
        <v>0</v>
      </c>
      <c r="T5" s="9763">
        <v>0</v>
      </c>
      <c r="U5" s="9763">
        <v>0</v>
      </c>
      <c r="V5" s="9763">
        <v>0</v>
      </c>
      <c r="W5" s="9763">
        <v>0</v>
      </c>
      <c r="X5" s="9763">
        <v>0</v>
      </c>
      <c r="Y5" s="9763">
        <v>0</v>
      </c>
      <c r="Z5" s="9763">
        <v>0</v>
      </c>
      <c r="AA5" s="9763">
        <v>0</v>
      </c>
      <c r="AB5" s="9768">
        <f t="shared" si="17"/>
      </c>
      <c r="AC5" s="9778">
        <f t="shared" si="12"/>
      </c>
      <c r="AD5" s="9770">
        <f t="shared" si="9"/>
      </c>
      <c r="AE5" s="9779">
        <f t="shared" si="2"/>
      </c>
      <c r="AF5" s="9772">
        <f>VLOOKUP(C5,'Data Products'!$A:$J,10,0)</f>
      </c>
      <c r="AG5" s="9773">
        <f t="shared" si="19"/>
      </c>
      <c r="AH5" s="9774">
        <f t="shared" si="14"/>
      </c>
      <c r="AI5" s="9775"/>
      <c r="AJ5" s="9776"/>
      <c r="AK5" s="9776"/>
      <c r="AL5" s="9775"/>
      <c r="AM5" s="9776"/>
      <c r="AN5" s="9776"/>
    </row>
    <row customHeight="true" hidden="true" ht="18" r="6">
      <c r="A6" s="9762">
        <v>4</v>
      </c>
      <c r="B6" s="9762" t="s">
        <v>12329</v>
      </c>
      <c r="C6" s="9762" t="s">
        <v>12330</v>
      </c>
      <c r="D6" s="9763">
        <v>0</v>
      </c>
      <c r="E6" s="9763">
        <v>0</v>
      </c>
      <c r="F6" s="9763"/>
      <c r="G6" s="9780">
        <f>VLOOKUP(C6,'Data Products'!$A:$B,2,0)</f>
      </c>
      <c r="H6" s="9781">
        <f t="shared" si="6"/>
      </c>
      <c r="I6" s="9766">
        <v>45752</v>
      </c>
      <c r="J6" s="9767">
        <f t="shared" si="0"/>
      </c>
      <c r="K6" s="9763">
        <v>0</v>
      </c>
      <c r="L6" s="9763">
        <v>0</v>
      </c>
      <c r="M6" s="9763">
        <v>0</v>
      </c>
      <c r="N6" s="9763">
        <v>0</v>
      </c>
      <c r="O6" s="9762" t="s">
        <v>12331</v>
      </c>
      <c r="P6" s="9763">
        <v>0</v>
      </c>
      <c r="Q6" s="9763">
        <v>0</v>
      </c>
      <c r="R6" s="9763">
        <v>0</v>
      </c>
      <c r="S6" s="9763">
        <v>0</v>
      </c>
      <c r="T6" s="9763">
        <v>0</v>
      </c>
      <c r="U6" s="9763">
        <v>0</v>
      </c>
      <c r="V6" s="9763">
        <v>0</v>
      </c>
      <c r="W6" s="9763">
        <v>0</v>
      </c>
      <c r="X6" s="9763">
        <v>0</v>
      </c>
      <c r="Y6" s="9763">
        <v>0</v>
      </c>
      <c r="Z6" s="9763">
        <v>0</v>
      </c>
      <c r="AA6" s="9763">
        <v>0</v>
      </c>
      <c r="AB6" s="9768">
        <f t="shared" si="17"/>
      </c>
      <c r="AC6" s="9778">
        <f t="shared" si="12"/>
      </c>
      <c r="AD6" s="9770">
        <f t="shared" si="9"/>
      </c>
      <c r="AE6" s="9779">
        <f t="shared" si="2"/>
      </c>
      <c r="AF6" s="9772">
        <f>VLOOKUP(C6,'Data Products'!$A:$J,10,0)</f>
      </c>
      <c r="AG6" s="9773">
        <f t="shared" si="19"/>
      </c>
      <c r="AH6" s="9774">
        <f t="shared" si="14"/>
      </c>
      <c r="AI6" s="9775"/>
      <c r="AJ6" s="9776"/>
      <c r="AK6" s="9776"/>
      <c r="AL6" s="9775"/>
      <c r="AM6" s="9776"/>
      <c r="AN6" s="9776"/>
    </row>
    <row r="7">
      <c r="A7" s="9762">
        <v>5</v>
      </c>
      <c r="B7" s="9762" t="s">
        <v>12326</v>
      </c>
      <c r="C7" s="9762" t="s">
        <v>12332</v>
      </c>
      <c r="D7" s="9763">
        <v>20960</v>
      </c>
      <c r="E7" s="9763">
        <v>18936</v>
      </c>
      <c r="F7" s="9763"/>
      <c r="G7" s="9764">
        <f>VLOOKUP(C7,'Data Products'!$A:$B,2,0)</f>
      </c>
      <c r="H7" s="9765">
        <f t="shared" si="6"/>
      </c>
      <c r="I7" s="9766">
        <v>45854</v>
      </c>
      <c r="J7" s="9767">
        <f t="shared" si="0"/>
      </c>
      <c r="K7" s="9763">
        <v>3146</v>
      </c>
      <c r="L7" s="9763">
        <v>6018</v>
      </c>
      <c r="M7" s="9763">
        <v>2000</v>
      </c>
      <c r="N7" s="9763">
        <v>4500</v>
      </c>
      <c r="O7" s="9762" t="s">
        <v>12331</v>
      </c>
      <c r="P7" s="9763">
        <v>0</v>
      </c>
      <c r="Q7" s="9763">
        <v>0</v>
      </c>
      <c r="R7" s="9763">
        <v>15143</v>
      </c>
      <c r="S7" s="9763">
        <v>13133</v>
      </c>
      <c r="T7" s="9763">
        <v>5728</v>
      </c>
      <c r="U7" s="9763">
        <v>5726</v>
      </c>
      <c r="V7" s="9763">
        <v>33</v>
      </c>
      <c r="W7" s="9763">
        <v>21</v>
      </c>
      <c r="X7" s="9763">
        <v>56</v>
      </c>
      <c r="Y7" s="9763">
        <v>56</v>
      </c>
      <c r="Z7" s="9763">
        <v>0</v>
      </c>
      <c r="AA7" s="9763">
        <v>0</v>
      </c>
      <c r="AB7" s="9768">
        <f t="shared" si="17"/>
      </c>
      <c r="AC7" s="9782">
        <f t="shared" si="12"/>
      </c>
      <c r="AD7" s="9770">
        <f t="shared" si="9"/>
      </c>
      <c r="AE7" s="9783">
        <f t="shared" si="2"/>
      </c>
      <c r="AF7" s="9772">
        <f>VLOOKUP(C7,'Data Products'!$A:$J,10,0)</f>
      </c>
      <c r="AG7" s="9773">
        <f t="shared" si="19"/>
      </c>
      <c r="AH7" s="9774">
        <f t="shared" si="14"/>
      </c>
      <c r="AI7" s="9775"/>
      <c r="AJ7" s="9776"/>
      <c r="AK7" s="9776"/>
      <c r="AL7" s="9775"/>
      <c r="AM7" s="9776"/>
      <c r="AN7" s="9776"/>
    </row>
    <row customHeight="true" hidden="true" ht="18" r="8">
      <c r="A8" s="9762">
        <v>6</v>
      </c>
      <c r="B8" s="9762" t="s">
        <v>12329</v>
      </c>
      <c r="C8" s="9762" t="s">
        <v>12333</v>
      </c>
      <c r="D8" s="9763">
        <v>0</v>
      </c>
      <c r="E8" s="9763">
        <v>0</v>
      </c>
      <c r="F8" s="9763"/>
      <c r="G8" s="9780">
        <f>VLOOKUP(C8,'Data Products'!$A:$B,2,0)</f>
      </c>
      <c r="H8" s="9781">
        <f t="shared" si="6"/>
      </c>
      <c r="I8" s="9766"/>
      <c r="J8" s="9767">
        <f t="shared" si="0"/>
      </c>
      <c r="K8" s="9763">
        <v>0</v>
      </c>
      <c r="L8" s="9763">
        <v>0</v>
      </c>
      <c r="M8" s="9763">
        <v>0</v>
      </c>
      <c r="N8" s="9763">
        <v>0</v>
      </c>
      <c r="O8" s="9762" t="s">
        <v>12328</v>
      </c>
      <c r="P8" s="9763">
        <v>0</v>
      </c>
      <c r="Q8" s="9763">
        <v>0</v>
      </c>
      <c r="R8" s="9763">
        <v>0</v>
      </c>
      <c r="S8" s="9763">
        <v>0</v>
      </c>
      <c r="T8" s="9763">
        <v>0</v>
      </c>
      <c r="U8" s="9763">
        <v>0</v>
      </c>
      <c r="V8" s="9763">
        <v>0</v>
      </c>
      <c r="W8" s="9763">
        <v>0</v>
      </c>
      <c r="X8" s="9763">
        <v>0</v>
      </c>
      <c r="Y8" s="9763">
        <v>0</v>
      </c>
      <c r="Z8" s="9763">
        <v>0</v>
      </c>
      <c r="AA8" s="9763">
        <v>0</v>
      </c>
      <c r="AB8" s="9768">
        <f t="shared" si="17"/>
      </c>
      <c r="AC8" s="9778">
        <f t="shared" si="12"/>
      </c>
      <c r="AD8" s="9770">
        <f t="shared" si="9"/>
      </c>
      <c r="AE8" s="9779">
        <f t="shared" si="2"/>
      </c>
      <c r="AF8" s="9772">
        <f>VLOOKUP(C8,'Data Products'!$A:$J,10,0)</f>
      </c>
      <c r="AG8" s="9773">
        <f t="shared" si="19"/>
      </c>
      <c r="AH8" s="9774">
        <f t="shared" si="14"/>
      </c>
      <c r="AI8" s="9775"/>
      <c r="AJ8" s="9776"/>
      <c r="AK8" s="9776"/>
      <c r="AL8" s="9775"/>
      <c r="AM8" s="9776"/>
      <c r="AN8" s="9776"/>
    </row>
    <row customHeight="true" hidden="true" ht="18" r="9">
      <c r="A9" s="9762">
        <v>7</v>
      </c>
      <c r="B9" s="9762" t="s">
        <v>12329</v>
      </c>
      <c r="C9" s="9762" t="s">
        <v>12334</v>
      </c>
      <c r="D9" s="9763">
        <v>0</v>
      </c>
      <c r="E9" s="9763">
        <v>0</v>
      </c>
      <c r="F9" s="9763"/>
      <c r="G9" s="9780">
        <f>VLOOKUP(C9,'Data Products'!$A:$B,2,0)</f>
      </c>
      <c r="H9" s="9781">
        <f t="shared" si="6"/>
      </c>
      <c r="I9" s="9766"/>
      <c r="J9" s="9767">
        <f t="shared" si="0"/>
      </c>
      <c r="K9" s="9763">
        <v>0</v>
      </c>
      <c r="L9" s="9763">
        <v>0</v>
      </c>
      <c r="M9" s="9763">
        <v>0</v>
      </c>
      <c r="N9" s="9763">
        <v>0</v>
      </c>
      <c r="O9" s="9762" t="s">
        <v>12328</v>
      </c>
      <c r="P9" s="9763">
        <v>0</v>
      </c>
      <c r="Q9" s="9763">
        <v>0</v>
      </c>
      <c r="R9" s="9763">
        <v>0</v>
      </c>
      <c r="S9" s="9763">
        <v>0</v>
      </c>
      <c r="T9" s="9763">
        <v>0</v>
      </c>
      <c r="U9" s="9763">
        <v>0</v>
      </c>
      <c r="V9" s="9763">
        <v>0</v>
      </c>
      <c r="W9" s="9763">
        <v>0</v>
      </c>
      <c r="X9" s="9763">
        <v>0</v>
      </c>
      <c r="Y9" s="9763">
        <v>0</v>
      </c>
      <c r="Z9" s="9763">
        <v>0</v>
      </c>
      <c r="AA9" s="9763">
        <v>0</v>
      </c>
      <c r="AB9" s="9768">
        <f t="shared" si="17"/>
      </c>
      <c r="AC9" s="9778">
        <f t="shared" si="12"/>
      </c>
      <c r="AD9" s="9770">
        <f t="shared" si="9"/>
      </c>
      <c r="AE9" s="9779">
        <f t="shared" si="2"/>
      </c>
      <c r="AF9" s="9772">
        <f>VLOOKUP(C9,'Data Products'!$A:$J,10,0)</f>
      </c>
      <c r="AG9" s="9773">
        <f t="shared" si="19"/>
      </c>
      <c r="AH9" s="9774">
        <f t="shared" si="14"/>
      </c>
      <c r="AI9" s="9775"/>
      <c r="AJ9" s="9776"/>
      <c r="AK9" s="9776"/>
      <c r="AL9" s="9775"/>
      <c r="AM9" s="9776"/>
      <c r="AN9" s="9776"/>
    </row>
    <row customHeight="true" hidden="true" ht="18" r="10">
      <c r="A10" s="9762">
        <v>8</v>
      </c>
      <c r="B10" s="9762" t="s">
        <v>12329</v>
      </c>
      <c r="C10" s="9762" t="s">
        <v>12335</v>
      </c>
      <c r="D10" s="9763">
        <v>0</v>
      </c>
      <c r="E10" s="9763">
        <v>0</v>
      </c>
      <c r="F10" s="9763"/>
      <c r="G10" s="9780">
        <f>VLOOKUP(C10,'Data Products'!$A:$B,2,0)</f>
      </c>
      <c r="H10" s="9781">
        <f t="shared" si="6"/>
      </c>
      <c r="I10" s="9766"/>
      <c r="J10" s="9767">
        <f t="shared" si="0"/>
      </c>
      <c r="K10" s="9763">
        <v>0</v>
      </c>
      <c r="L10" s="9763">
        <v>0</v>
      </c>
      <c r="M10" s="9763">
        <v>0</v>
      </c>
      <c r="N10" s="9763">
        <v>0</v>
      </c>
      <c r="O10" s="9762" t="s">
        <v>12328</v>
      </c>
      <c r="P10" s="9763">
        <v>0</v>
      </c>
      <c r="Q10" s="9763">
        <v>0</v>
      </c>
      <c r="R10" s="9763">
        <v>0</v>
      </c>
      <c r="S10" s="9763">
        <v>0</v>
      </c>
      <c r="T10" s="9763">
        <v>0</v>
      </c>
      <c r="U10" s="9763">
        <v>0</v>
      </c>
      <c r="V10" s="9763">
        <v>0</v>
      </c>
      <c r="W10" s="9763">
        <v>0</v>
      </c>
      <c r="X10" s="9763">
        <v>0</v>
      </c>
      <c r="Y10" s="9763">
        <v>0</v>
      </c>
      <c r="Z10" s="9763">
        <v>0</v>
      </c>
      <c r="AA10" s="9763">
        <v>0</v>
      </c>
      <c r="AB10" s="9768">
        <f t="shared" si="17"/>
      </c>
      <c r="AC10" s="9778">
        <f t="shared" si="12"/>
      </c>
      <c r="AD10" s="9770">
        <f t="shared" si="9"/>
      </c>
      <c r="AE10" s="9779">
        <f t="shared" si="2"/>
      </c>
      <c r="AF10" s="9772">
        <f>VLOOKUP(C10,'Data Products'!$A:$J,10,0)</f>
      </c>
      <c r="AG10" s="9773">
        <f t="shared" si="19"/>
      </c>
      <c r="AH10" s="9774">
        <f t="shared" si="14"/>
      </c>
      <c r="AI10" s="9775"/>
      <c r="AJ10" s="9776"/>
      <c r="AK10" s="9776"/>
      <c r="AL10" s="9775"/>
      <c r="AM10" s="9776"/>
      <c r="AN10" s="9776"/>
    </row>
    <row customHeight="true" hidden="true" ht="18" r="11">
      <c r="A11" s="9762">
        <v>9</v>
      </c>
      <c r="B11" s="9762" t="s">
        <v>12329</v>
      </c>
      <c r="C11" s="9762" t="s">
        <v>12336</v>
      </c>
      <c r="D11" s="9763">
        <v>0</v>
      </c>
      <c r="E11" s="9763">
        <v>0</v>
      </c>
      <c r="F11" s="9763"/>
      <c r="G11" s="9780">
        <f>VLOOKUP(C11,'Data Products'!$A:$B,2,0)</f>
      </c>
      <c r="H11" s="9781">
        <f t="shared" si="6"/>
      </c>
      <c r="I11" s="9766"/>
      <c r="J11" s="9767">
        <f t="shared" si="0"/>
      </c>
      <c r="K11" s="9763">
        <v>0</v>
      </c>
      <c r="L11" s="9763">
        <v>0</v>
      </c>
      <c r="M11" s="9763">
        <v>0</v>
      </c>
      <c r="N11" s="9763">
        <v>0</v>
      </c>
      <c r="O11" s="9762" t="s">
        <v>12328</v>
      </c>
      <c r="P11" s="9763">
        <v>0</v>
      </c>
      <c r="Q11" s="9763">
        <v>0</v>
      </c>
      <c r="R11" s="9763">
        <v>0</v>
      </c>
      <c r="S11" s="9763">
        <v>0</v>
      </c>
      <c r="T11" s="9763">
        <v>0</v>
      </c>
      <c r="U11" s="9763">
        <v>0</v>
      </c>
      <c r="V11" s="9763">
        <v>0</v>
      </c>
      <c r="W11" s="9763">
        <v>0</v>
      </c>
      <c r="X11" s="9763">
        <v>0</v>
      </c>
      <c r="Y11" s="9763">
        <v>0</v>
      </c>
      <c r="Z11" s="9763">
        <v>0</v>
      </c>
      <c r="AA11" s="9763">
        <v>0</v>
      </c>
      <c r="AB11" s="9768">
        <f t="shared" si="17"/>
      </c>
      <c r="AC11" s="9778">
        <f t="shared" si="12"/>
      </c>
      <c r="AD11" s="9770">
        <f t="shared" si="9"/>
      </c>
      <c r="AE11" s="9779">
        <f t="shared" si="2"/>
      </c>
      <c r="AF11" s="9772">
        <f>VLOOKUP(C11,'Data Products'!$A:$J,10,0)</f>
      </c>
      <c r="AG11" s="9773">
        <f t="shared" si="19"/>
      </c>
      <c r="AH11" s="9774">
        <f t="shared" si="14"/>
      </c>
      <c r="AI11" s="9775"/>
      <c r="AJ11" s="9776"/>
      <c r="AK11" s="9776"/>
      <c r="AL11" s="9775"/>
      <c r="AM11" s="9776"/>
      <c r="AN11" s="9776"/>
    </row>
    <row customHeight="true" hidden="true" ht="18" r="12">
      <c r="A12" s="9762">
        <v>10</v>
      </c>
      <c r="B12" s="9762" t="s">
        <v>12329</v>
      </c>
      <c r="C12" s="9762" t="s">
        <v>12337</v>
      </c>
      <c r="D12" s="9763">
        <v>0</v>
      </c>
      <c r="E12" s="9763">
        <v>0</v>
      </c>
      <c r="F12" s="9763" t="s">
        <v>12338</v>
      </c>
      <c r="G12" s="9764">
        <f>VLOOKUP(C12,'Data Products'!$A:$B,2,0)</f>
      </c>
      <c r="H12" s="9765">
        <f t="shared" si="6"/>
      </c>
      <c r="I12" s="9766">
        <v>45532</v>
      </c>
      <c r="J12" s="9767">
        <f t="shared" si="0"/>
      </c>
      <c r="K12" s="9763">
        <v>0</v>
      </c>
      <c r="L12" s="9763">
        <v>0</v>
      </c>
      <c r="M12" s="9763">
        <v>300</v>
      </c>
      <c r="N12" s="9763">
        <v>500</v>
      </c>
      <c r="O12" s="9762" t="s">
        <v>12339</v>
      </c>
      <c r="P12" s="9763">
        <v>0</v>
      </c>
      <c r="Q12" s="9763">
        <v>0</v>
      </c>
      <c r="R12" s="9763">
        <v>0</v>
      </c>
      <c r="S12" s="9763">
        <v>0</v>
      </c>
      <c r="T12" s="9763">
        <v>0</v>
      </c>
      <c r="U12" s="9763">
        <v>0</v>
      </c>
      <c r="V12" s="9763">
        <v>0</v>
      </c>
      <c r="W12" s="9763">
        <v>0</v>
      </c>
      <c r="X12" s="9763">
        <v>0</v>
      </c>
      <c r="Y12" s="9763">
        <v>0</v>
      </c>
      <c r="Z12" s="9763">
        <v>0</v>
      </c>
      <c r="AA12" s="9763">
        <v>0</v>
      </c>
      <c r="AB12" s="9768">
        <f t="shared" si="17"/>
      </c>
      <c r="AC12" s="9778">
        <f t="shared" si="12"/>
      </c>
      <c r="AD12" s="9770">
        <f t="shared" si="9"/>
      </c>
      <c r="AE12" s="9779">
        <f t="shared" si="2"/>
      </c>
      <c r="AF12" s="9772">
        <f>VLOOKUP(C12,'Data Products'!$A:$J,10,0)</f>
      </c>
      <c r="AG12" s="9773">
        <f t="shared" si="19"/>
      </c>
      <c r="AH12" s="9774">
        <f t="shared" si="14"/>
      </c>
      <c r="AI12" s="9784"/>
      <c r="AJ12" s="9776"/>
      <c r="AK12" s="9776"/>
      <c r="AL12" s="9775"/>
      <c r="AM12" s="9776"/>
      <c r="AN12" s="9776"/>
    </row>
    <row r="13">
      <c r="A13" s="9762">
        <v>11</v>
      </c>
      <c r="B13" s="9762" t="s">
        <v>12326</v>
      </c>
      <c r="C13" s="9762" t="s">
        <v>12340</v>
      </c>
      <c r="D13" s="9763">
        <v>14</v>
      </c>
      <c r="E13" s="9763">
        <v>14</v>
      </c>
      <c r="F13" s="9763"/>
      <c r="G13" s="9764">
        <f>VLOOKUP(C13,'Data Products'!$A:$B,2,0)</f>
      </c>
      <c r="H13" s="9765">
        <f t="shared" si="6"/>
      </c>
      <c r="I13" s="9766">
        <v>45504</v>
      </c>
      <c r="J13" s="9767">
        <f t="shared" si="0"/>
      </c>
      <c r="K13" s="9763">
        <v>0</v>
      </c>
      <c r="L13" s="9763">
        <v>15</v>
      </c>
      <c r="M13" s="9763">
        <v>0</v>
      </c>
      <c r="N13" s="9763">
        <v>0</v>
      </c>
      <c r="O13" s="9762" t="s">
        <v>12339</v>
      </c>
      <c r="P13" s="9763">
        <v>0</v>
      </c>
      <c r="Q13" s="9763">
        <v>0</v>
      </c>
      <c r="R13" s="9763">
        <v>0</v>
      </c>
      <c r="S13" s="9763">
        <v>0</v>
      </c>
      <c r="T13" s="9763">
        <v>14</v>
      </c>
      <c r="U13" s="9763">
        <v>14</v>
      </c>
      <c r="V13" s="9763">
        <v>0</v>
      </c>
      <c r="W13" s="9763">
        <v>0</v>
      </c>
      <c r="X13" s="9763">
        <v>0</v>
      </c>
      <c r="Y13" s="9763">
        <v>0</v>
      </c>
      <c r="Z13" s="9763">
        <v>0</v>
      </c>
      <c r="AA13" s="9763">
        <v>0</v>
      </c>
      <c r="AB13" s="9768">
        <f t="shared" si="17"/>
      </c>
      <c r="AC13" s="9769">
        <f t="shared" si="12"/>
      </c>
      <c r="AD13" s="9770">
        <f t="shared" si="9"/>
      </c>
      <c r="AE13" s="9771">
        <f t="shared" si="2"/>
      </c>
      <c r="AF13" s="9772">
        <f>VLOOKUP(C13,'Data Products'!$A:$J,10,0)</f>
      </c>
      <c r="AG13" s="9773">
        <f t="shared" si="19"/>
      </c>
      <c r="AH13" s="9774">
        <f t="shared" si="14"/>
      </c>
      <c r="AI13" s="9784" t="s">
        <v>12341</v>
      </c>
      <c r="AJ13" s="9776"/>
      <c r="AK13" s="9776"/>
      <c r="AL13" s="9785"/>
      <c r="AM13" s="9776"/>
      <c r="AN13" s="9776"/>
    </row>
    <row customHeight="true" hidden="true" ht="18" r="14">
      <c r="A14" s="9762">
        <v>12</v>
      </c>
      <c r="B14" s="9762" t="s">
        <v>12329</v>
      </c>
      <c r="C14" s="9762" t="s">
        <v>12342</v>
      </c>
      <c r="D14" s="9763">
        <v>0</v>
      </c>
      <c r="E14" s="9763">
        <v>0</v>
      </c>
      <c r="F14" s="9763"/>
      <c r="G14" s="9780">
        <f>VLOOKUP(C14,'Data Products'!$A:$B,2,0)</f>
      </c>
      <c r="H14" s="9781">
        <f t="shared" si="6"/>
      </c>
      <c r="I14" s="9766">
        <v>45504</v>
      </c>
      <c r="J14" s="9767">
        <f t="shared" si="0"/>
      </c>
      <c r="K14" s="9763">
        <v>0</v>
      </c>
      <c r="L14" s="9763">
        <v>0</v>
      </c>
      <c r="M14" s="9777">
        <v>300</v>
      </c>
      <c r="N14" s="9777">
        <v>500</v>
      </c>
      <c r="O14" s="9762" t="s">
        <v>12339</v>
      </c>
      <c r="P14" s="9763">
        <v>0</v>
      </c>
      <c r="Q14" s="9763">
        <v>0</v>
      </c>
      <c r="R14" s="9763">
        <v>0</v>
      </c>
      <c r="S14" s="9763">
        <v>0</v>
      </c>
      <c r="T14" s="9763">
        <v>0</v>
      </c>
      <c r="U14" s="9763">
        <v>0</v>
      </c>
      <c r="V14" s="9763">
        <v>0</v>
      </c>
      <c r="W14" s="9763">
        <v>0</v>
      </c>
      <c r="X14" s="9763">
        <v>0</v>
      </c>
      <c r="Y14" s="9763">
        <v>0</v>
      </c>
      <c r="Z14" s="9763">
        <v>0</v>
      </c>
      <c r="AA14" s="9763">
        <v>0</v>
      </c>
      <c r="AB14" s="9768">
        <f t="shared" si="17"/>
      </c>
      <c r="AC14" s="9778">
        <f t="shared" si="12"/>
      </c>
      <c r="AD14" s="9770">
        <f t="shared" si="9"/>
      </c>
      <c r="AE14" s="9779">
        <f t="shared" si="2"/>
      </c>
      <c r="AF14" s="9772">
        <f>VLOOKUP(C14,'Data Products'!$A:$J,10,0)</f>
      </c>
      <c r="AG14" s="9773">
        <f t="shared" si="19"/>
      </c>
      <c r="AH14" s="9774">
        <f t="shared" si="14"/>
      </c>
      <c r="AI14" s="9784"/>
      <c r="AJ14" s="9775"/>
      <c r="AK14" s="9776"/>
      <c r="AL14" s="9785"/>
      <c r="AM14" s="9776"/>
      <c r="AN14" s="9776"/>
    </row>
    <row customHeight="true" hidden="true" ht="18" r="15">
      <c r="A15" s="9762">
        <v>13</v>
      </c>
      <c r="B15" s="9762" t="s">
        <v>12329</v>
      </c>
      <c r="C15" s="9762" t="s">
        <v>12343</v>
      </c>
      <c r="D15" s="9763">
        <v>0</v>
      </c>
      <c r="E15" s="9763">
        <v>0</v>
      </c>
      <c r="F15" s="9763"/>
      <c r="G15" s="9780">
        <f>VLOOKUP(C15,'Data Products'!$A:$B,2,0)</f>
      </c>
      <c r="H15" s="9781">
        <f t="shared" si="6"/>
      </c>
      <c r="I15" s="9766">
        <v>45648</v>
      </c>
      <c r="J15" s="9767">
        <f t="shared" si="0"/>
      </c>
      <c r="K15" s="9763">
        <v>0</v>
      </c>
      <c r="L15" s="9763">
        <v>0</v>
      </c>
      <c r="M15" s="9777">
        <v>0</v>
      </c>
      <c r="N15" s="9777">
        <v>0</v>
      </c>
      <c r="O15" s="9762" t="s">
        <v>12339</v>
      </c>
      <c r="P15" s="9763">
        <v>0</v>
      </c>
      <c r="Q15" s="9763">
        <v>0</v>
      </c>
      <c r="R15" s="9763">
        <v>0</v>
      </c>
      <c r="S15" s="9763">
        <v>0</v>
      </c>
      <c r="T15" s="9763">
        <v>0</v>
      </c>
      <c r="U15" s="9763">
        <v>0</v>
      </c>
      <c r="V15" s="9763">
        <v>0</v>
      </c>
      <c r="W15" s="9763">
        <v>0</v>
      </c>
      <c r="X15" s="9763">
        <v>0</v>
      </c>
      <c r="Y15" s="9763">
        <v>0</v>
      </c>
      <c r="Z15" s="9763">
        <v>0</v>
      </c>
      <c r="AA15" s="9763">
        <v>0</v>
      </c>
      <c r="AB15" s="9768">
        <f t="shared" si="17"/>
      </c>
      <c r="AC15" s="9778">
        <f t="shared" si="12"/>
      </c>
      <c r="AD15" s="9770">
        <f t="shared" si="9"/>
      </c>
      <c r="AE15" s="9779">
        <f t="shared" si="2"/>
      </c>
      <c r="AF15" s="9772">
        <f>VLOOKUP(C15,'Data Products'!$A:$J,10,0)</f>
      </c>
      <c r="AG15" s="9773">
        <f t="shared" si="19"/>
      </c>
      <c r="AH15" s="9774">
        <f t="shared" si="14"/>
      </c>
      <c r="AI15" s="9784"/>
      <c r="AJ15" s="9775"/>
      <c r="AK15" s="9776"/>
      <c r="AL15" s="9785"/>
      <c r="AM15" s="9776"/>
      <c r="AN15" s="9776"/>
    </row>
    <row customHeight="true" hidden="true" ht="18" r="16">
      <c r="A16" s="9762">
        <v>14</v>
      </c>
      <c r="B16" s="9762" t="s">
        <v>12329</v>
      </c>
      <c r="C16" s="9762" t="s">
        <v>12344</v>
      </c>
      <c r="D16" s="9763">
        <v>0</v>
      </c>
      <c r="E16" s="9763">
        <v>0</v>
      </c>
      <c r="F16" s="9763"/>
      <c r="G16" s="9780">
        <f>VLOOKUP(C16,'Data Products'!$A:$B,2,0)</f>
      </c>
      <c r="H16" s="9781">
        <f t="shared" si="6"/>
      </c>
      <c r="I16" s="9766">
        <v>45504</v>
      </c>
      <c r="J16" s="9767">
        <f t="shared" si="0"/>
      </c>
      <c r="K16" s="9763">
        <v>0</v>
      </c>
      <c r="L16" s="9763">
        <v>0</v>
      </c>
      <c r="M16" s="9763">
        <v>0</v>
      </c>
      <c r="N16" s="9763">
        <v>0</v>
      </c>
      <c r="O16" s="9762" t="s">
        <v>12339</v>
      </c>
      <c r="P16" s="9763">
        <v>0</v>
      </c>
      <c r="Q16" s="9763">
        <v>0</v>
      </c>
      <c r="R16" s="9763">
        <v>0</v>
      </c>
      <c r="S16" s="9763">
        <v>0</v>
      </c>
      <c r="T16" s="9763">
        <v>0</v>
      </c>
      <c r="U16" s="9763">
        <v>0</v>
      </c>
      <c r="V16" s="9763">
        <v>0</v>
      </c>
      <c r="W16" s="9763">
        <v>0</v>
      </c>
      <c r="X16" s="9763">
        <v>0</v>
      </c>
      <c r="Y16" s="9763">
        <v>0</v>
      </c>
      <c r="Z16" s="9763">
        <v>0</v>
      </c>
      <c r="AA16" s="9763">
        <v>0</v>
      </c>
      <c r="AB16" s="9768">
        <f t="shared" si="17"/>
      </c>
      <c r="AC16" s="9778">
        <f t="shared" si="12"/>
      </c>
      <c r="AD16" s="9770">
        <f t="shared" si="9"/>
      </c>
      <c r="AE16" s="9779">
        <f t="shared" si="2"/>
      </c>
      <c r="AF16" s="9772">
        <f>VLOOKUP(C16,'Data Products'!$A:$J,10,0)</f>
      </c>
      <c r="AG16" s="9773">
        <f t="shared" si="19"/>
      </c>
      <c r="AH16" s="9774">
        <f t="shared" si="14"/>
      </c>
      <c r="AI16" s="9784"/>
      <c r="AJ16" s="9775"/>
      <c r="AK16" s="9776"/>
      <c r="AL16" s="9775"/>
      <c r="AM16" s="9776"/>
      <c r="AN16" s="9776"/>
    </row>
    <row customHeight="true" hidden="true" ht="18" r="17">
      <c r="A17" s="9762">
        <v>15</v>
      </c>
      <c r="B17" s="9762" t="s">
        <v>12329</v>
      </c>
      <c r="C17" s="9762" t="s">
        <v>12345</v>
      </c>
      <c r="D17" s="9763">
        <v>0</v>
      </c>
      <c r="E17" s="9763">
        <v>0</v>
      </c>
      <c r="F17" s="9763"/>
      <c r="G17" s="9764">
        <f>VLOOKUP(C17,'Data Products'!$A:$B,2,0)</f>
      </c>
      <c r="H17" s="9765">
        <f t="shared" si="6"/>
      </c>
      <c r="I17" s="9766">
        <v>45653</v>
      </c>
      <c r="J17" s="9767">
        <f t="shared" si="0"/>
      </c>
      <c r="K17" s="9763">
        <v>0</v>
      </c>
      <c r="L17" s="9763">
        <v>0</v>
      </c>
      <c r="M17" s="9763">
        <v>1000</v>
      </c>
      <c r="N17" s="9763">
        <v>1500</v>
      </c>
      <c r="O17" s="9762" t="s">
        <v>12339</v>
      </c>
      <c r="P17" s="9763">
        <v>0</v>
      </c>
      <c r="Q17" s="9763">
        <v>0</v>
      </c>
      <c r="R17" s="9763">
        <v>0</v>
      </c>
      <c r="S17" s="9763">
        <v>0</v>
      </c>
      <c r="T17" s="9763">
        <v>0</v>
      </c>
      <c r="U17" s="9763">
        <v>0</v>
      </c>
      <c r="V17" s="9763">
        <v>0</v>
      </c>
      <c r="W17" s="9763">
        <v>0</v>
      </c>
      <c r="X17" s="9763">
        <v>0</v>
      </c>
      <c r="Y17" s="9763">
        <v>0</v>
      </c>
      <c r="Z17" s="9763">
        <v>0</v>
      </c>
      <c r="AA17" s="9763">
        <v>0</v>
      </c>
      <c r="AB17" s="9768">
        <f t="shared" si="17"/>
      </c>
      <c r="AC17" s="9778">
        <f t="shared" si="12"/>
      </c>
      <c r="AD17" s="9770">
        <f t="shared" si="9"/>
      </c>
      <c r="AE17" s="9779">
        <f t="shared" si="2"/>
      </c>
      <c r="AF17" s="9772">
        <f>VLOOKUP(C17,'Data Products'!$A:$J,10,0)</f>
      </c>
      <c r="AG17" s="9773">
        <f t="shared" si="19"/>
      </c>
      <c r="AH17" s="9774">
        <f t="shared" si="14"/>
      </c>
      <c r="AI17" s="9784"/>
      <c r="AJ17" s="9776"/>
      <c r="AK17" s="9776"/>
      <c r="AL17" s="9775"/>
      <c r="AM17" s="9776"/>
      <c r="AN17" s="9776"/>
    </row>
    <row r="18">
      <c r="A18" s="9762">
        <v>16</v>
      </c>
      <c r="B18" s="9762" t="s">
        <v>12326</v>
      </c>
      <c r="C18" s="9762" t="s">
        <v>12346</v>
      </c>
      <c r="D18" s="9763">
        <v>2744</v>
      </c>
      <c r="E18" s="9763">
        <v>2744</v>
      </c>
      <c r="F18" s="9763"/>
      <c r="G18" s="9764">
        <f>VLOOKUP(C18,'Data Products'!$A:$B,2,0)</f>
      </c>
      <c r="H18" s="9765">
        <f t="shared" si="6"/>
      </c>
      <c r="I18" s="9766">
        <v>45737</v>
      </c>
      <c r="J18" s="9767">
        <f t="shared" si="0"/>
      </c>
      <c r="K18" s="9763">
        <v>3</v>
      </c>
      <c r="L18" s="9763">
        <v>4</v>
      </c>
      <c r="M18" s="9763">
        <v>0</v>
      </c>
      <c r="N18" s="9763">
        <v>0</v>
      </c>
      <c r="O18" s="9762" t="s">
        <v>12339</v>
      </c>
      <c r="P18" s="9763">
        <v>1400</v>
      </c>
      <c r="Q18" s="9763">
        <v>1400</v>
      </c>
      <c r="R18" s="9763">
        <v>220</v>
      </c>
      <c r="S18" s="9763">
        <v>220</v>
      </c>
      <c r="T18" s="9763">
        <v>1114</v>
      </c>
      <c r="U18" s="9763">
        <v>1114</v>
      </c>
      <c r="V18" s="9763">
        <v>0</v>
      </c>
      <c r="W18" s="9763">
        <v>0</v>
      </c>
      <c r="X18" s="9763">
        <v>10</v>
      </c>
      <c r="Y18" s="9763">
        <v>10</v>
      </c>
      <c r="Z18" s="9763">
        <v>0</v>
      </c>
      <c r="AA18" s="9763">
        <v>0</v>
      </c>
      <c r="AB18" s="9768">
        <f t="shared" si="17"/>
      </c>
      <c r="AC18" s="9769">
        <f t="shared" si="12"/>
      </c>
      <c r="AD18" s="9770">
        <f t="shared" si="9"/>
      </c>
      <c r="AE18" s="9771">
        <f t="shared" si="2"/>
      </c>
      <c r="AF18" s="9772">
        <f>VLOOKUP(C18,'Data Products'!$A:$J,10,0)</f>
      </c>
      <c r="AG18" s="9773">
        <f t="shared" si="19"/>
      </c>
      <c r="AH18" s="9774">
        <f t="shared" si="14"/>
      </c>
      <c r="AI18" s="9784" t="s">
        <v>12341</v>
      </c>
      <c r="AJ18" s="9776"/>
      <c r="AK18" s="9776"/>
      <c r="AL18" s="9775"/>
      <c r="AM18" s="9776"/>
      <c r="AN18" s="9776"/>
    </row>
    <row r="19">
      <c r="A19" s="9762">
        <v>17</v>
      </c>
      <c r="B19" s="9762" t="s">
        <v>12326</v>
      </c>
      <c r="C19" s="9762" t="s">
        <v>12347</v>
      </c>
      <c r="D19" s="9763">
        <v>1230</v>
      </c>
      <c r="E19" s="9763">
        <v>1229</v>
      </c>
      <c r="F19" s="9763"/>
      <c r="G19" s="9764">
        <f>VLOOKUP(C19,'Data Products'!$A:$B,2,0)</f>
      </c>
      <c r="H19" s="9765">
        <f t="shared" si="6"/>
      </c>
      <c r="I19" s="9766">
        <v>45653</v>
      </c>
      <c r="J19" s="9767">
        <f t="shared" si="0"/>
      </c>
      <c r="K19" s="9763">
        <v>514</v>
      </c>
      <c r="L19" s="9763">
        <v>519</v>
      </c>
      <c r="M19" s="9763">
        <v>0</v>
      </c>
      <c r="N19" s="9763">
        <v>0</v>
      </c>
      <c r="O19" s="9762" t="s">
        <v>12339</v>
      </c>
      <c r="P19" s="9763">
        <v>250</v>
      </c>
      <c r="Q19" s="9763">
        <v>250</v>
      </c>
      <c r="R19" s="9763">
        <v>108</v>
      </c>
      <c r="S19" s="9763">
        <v>107</v>
      </c>
      <c r="T19" s="9763">
        <v>854</v>
      </c>
      <c r="U19" s="9763">
        <v>854</v>
      </c>
      <c r="V19" s="9763">
        <v>0</v>
      </c>
      <c r="W19" s="9763">
        <v>0</v>
      </c>
      <c r="X19" s="9763">
        <v>18</v>
      </c>
      <c r="Y19" s="9763">
        <v>18</v>
      </c>
      <c r="Z19" s="9763">
        <v>0</v>
      </c>
      <c r="AA19" s="9763">
        <v>0</v>
      </c>
      <c r="AB19" s="9768">
        <f t="shared" si="17"/>
      </c>
      <c r="AC19" s="9769">
        <f t="shared" si="12"/>
      </c>
      <c r="AD19" s="9770">
        <f t="shared" si="9"/>
      </c>
      <c r="AE19" s="9771">
        <f t="shared" si="2"/>
      </c>
      <c r="AF19" s="9772">
        <f>VLOOKUP(C19,'Data Products'!$A:$J,10,0)</f>
      </c>
      <c r="AG19" s="9773">
        <f t="shared" si="19"/>
      </c>
      <c r="AH19" s="9774">
        <f t="shared" si="14"/>
      </c>
      <c r="AI19" s="9784"/>
      <c r="AJ19" s="9776"/>
      <c r="AK19" s="9776"/>
      <c r="AL19" s="9775"/>
      <c r="AM19" s="9776"/>
      <c r="AN19" s="9776"/>
    </row>
    <row r="20">
      <c r="A20" s="9762">
        <v>18</v>
      </c>
      <c r="B20" s="9762" t="s">
        <v>12348</v>
      </c>
      <c r="C20" s="9762" t="s">
        <v>12349</v>
      </c>
      <c r="D20" s="9763">
        <v>16</v>
      </c>
      <c r="E20" s="9763">
        <v>16</v>
      </c>
      <c r="F20" s="9763"/>
      <c r="G20" s="9764">
        <f>VLOOKUP(C20,'Data Products'!$A:$B,2,0)</f>
      </c>
      <c r="H20" s="9765">
        <f t="shared" si="6"/>
      </c>
      <c r="I20" s="9766">
        <v>45653</v>
      </c>
      <c r="J20" s="9767">
        <f t="shared" si="0"/>
      </c>
      <c r="K20" s="9763">
        <v>1</v>
      </c>
      <c r="L20" s="9763">
        <v>4</v>
      </c>
      <c r="M20" s="9763">
        <v>0</v>
      </c>
      <c r="N20" s="9763">
        <v>0</v>
      </c>
      <c r="O20" s="9762" t="s">
        <v>12339</v>
      </c>
      <c r="P20" s="9763">
        <v>0</v>
      </c>
      <c r="Q20" s="9763">
        <v>0</v>
      </c>
      <c r="R20" s="9763">
        <v>7</v>
      </c>
      <c r="S20" s="9763">
        <v>7</v>
      </c>
      <c r="T20" s="9763">
        <v>3</v>
      </c>
      <c r="U20" s="9763">
        <v>3</v>
      </c>
      <c r="V20" s="9763">
        <v>0</v>
      </c>
      <c r="W20" s="9763">
        <v>0</v>
      </c>
      <c r="X20" s="9763">
        <v>6</v>
      </c>
      <c r="Y20" s="9763">
        <v>6</v>
      </c>
      <c r="Z20" s="9763">
        <v>0</v>
      </c>
      <c r="AA20" s="9763">
        <v>0</v>
      </c>
      <c r="AB20" s="9768">
        <f t="shared" si="17"/>
      </c>
      <c r="AC20" s="9782">
        <f t="shared" si="12"/>
      </c>
      <c r="AD20" s="9770">
        <f t="shared" si="9"/>
      </c>
      <c r="AE20" s="9783">
        <f t="shared" si="2"/>
      </c>
      <c r="AF20" s="9772">
        <f>VLOOKUP(C20,'Data Products'!$A:$J,10,0)</f>
      </c>
      <c r="AG20" s="9773">
        <f t="shared" si="19"/>
      </c>
      <c r="AH20" s="9774">
        <f t="shared" si="14"/>
      </c>
      <c r="AI20" s="9784" t="s">
        <v>12350</v>
      </c>
      <c r="AJ20" s="9776"/>
      <c r="AK20" s="9776"/>
      <c r="AL20" s="9775"/>
      <c r="AM20" s="9776"/>
      <c r="AN20" s="9776"/>
    </row>
    <row r="21">
      <c r="A21" s="9762">
        <v>19</v>
      </c>
      <c r="B21" s="9762" t="s">
        <v>12348</v>
      </c>
      <c r="C21" s="9762" t="s">
        <v>12351</v>
      </c>
      <c r="D21" s="9763">
        <v>7</v>
      </c>
      <c r="E21" s="9763">
        <v>7</v>
      </c>
      <c r="F21" s="9763"/>
      <c r="G21" s="9764">
        <f>VLOOKUP(C21,'Data Products'!$A:$B,2,0)</f>
      </c>
      <c r="H21" s="9765">
        <f t="shared" si="6"/>
      </c>
      <c r="I21" s="9766">
        <v>45847</v>
      </c>
      <c r="J21" s="9767">
        <f t="shared" si="0"/>
      </c>
      <c r="K21" s="9763">
        <v>0</v>
      </c>
      <c r="L21" s="9763">
        <v>0</v>
      </c>
      <c r="M21" s="9763">
        <v>0</v>
      </c>
      <c r="N21" s="9763">
        <v>0</v>
      </c>
      <c r="O21" s="9762" t="s">
        <v>12339</v>
      </c>
      <c r="P21" s="9763">
        <v>0</v>
      </c>
      <c r="Q21" s="9763">
        <v>0</v>
      </c>
      <c r="R21" s="9763">
        <v>0</v>
      </c>
      <c r="S21" s="9763">
        <v>0</v>
      </c>
      <c r="T21" s="9763">
        <v>0</v>
      </c>
      <c r="U21" s="9763">
        <v>0</v>
      </c>
      <c r="V21" s="9763">
        <v>0</v>
      </c>
      <c r="W21" s="9763">
        <v>0</v>
      </c>
      <c r="X21" s="9763">
        <v>7</v>
      </c>
      <c r="Y21" s="9763">
        <v>7</v>
      </c>
      <c r="Z21" s="9763">
        <v>0</v>
      </c>
      <c r="AA21" s="9763">
        <v>0</v>
      </c>
      <c r="AB21" s="9768">
        <f t="shared" si="17"/>
      </c>
      <c r="AC21" s="9778">
        <f t="shared" si="12"/>
      </c>
      <c r="AD21" s="9770">
        <f t="shared" si="9"/>
      </c>
      <c r="AE21" s="9779">
        <f t="shared" si="2"/>
      </c>
      <c r="AF21" s="9772">
        <f>VLOOKUP(C21,'Data Products'!$A:$J,10,0)</f>
      </c>
      <c r="AG21" s="9773">
        <f t="shared" si="19"/>
      </c>
      <c r="AH21" s="9774">
        <f t="shared" si="14"/>
      </c>
      <c r="AI21" s="9784" t="s">
        <v>12350</v>
      </c>
      <c r="AJ21" s="9776"/>
      <c r="AK21" s="9776"/>
      <c r="AL21" s="9775"/>
      <c r="AM21" s="9776"/>
      <c r="AN21" s="9776"/>
    </row>
    <row r="22">
      <c r="A22" s="9762">
        <v>20</v>
      </c>
      <c r="B22" s="9762" t="s">
        <v>12326</v>
      </c>
      <c r="C22" s="9762" t="s">
        <v>12352</v>
      </c>
      <c r="D22" s="9763">
        <v>374</v>
      </c>
      <c r="E22" s="9786">
        <v>374</v>
      </c>
      <c r="F22" s="9763"/>
      <c r="G22" s="9764">
        <f>VLOOKUP(C22,'Data Products'!$A:$B,2,0)</f>
      </c>
      <c r="H22" s="9765">
        <f t="shared" si="6"/>
      </c>
      <c r="I22" s="9766">
        <v>45847</v>
      </c>
      <c r="J22" s="9767">
        <f t="shared" si="0"/>
      </c>
      <c r="K22" s="9763">
        <v>63</v>
      </c>
      <c r="L22" s="9763">
        <v>66</v>
      </c>
      <c r="M22" s="9763">
        <v>0</v>
      </c>
      <c r="N22" s="9763">
        <v>0</v>
      </c>
      <c r="O22" s="9762" t="s">
        <v>12339</v>
      </c>
      <c r="P22" s="9763">
        <v>0</v>
      </c>
      <c r="Q22" s="9763">
        <v>0</v>
      </c>
      <c r="R22" s="9763">
        <v>145</v>
      </c>
      <c r="S22" s="9763">
        <v>145</v>
      </c>
      <c r="T22" s="9763">
        <v>224</v>
      </c>
      <c r="U22" s="9763">
        <v>224</v>
      </c>
      <c r="V22" s="9763">
        <v>0</v>
      </c>
      <c r="W22" s="9763">
        <v>0</v>
      </c>
      <c r="X22" s="9763">
        <v>5</v>
      </c>
      <c r="Y22" s="9763">
        <v>5</v>
      </c>
      <c r="Z22" s="9763">
        <v>0</v>
      </c>
      <c r="AA22" s="9763">
        <v>0</v>
      </c>
      <c r="AB22" s="9768">
        <f t="shared" si="17"/>
      </c>
      <c r="AC22" s="9769">
        <f t="shared" si="12"/>
      </c>
      <c r="AD22" s="9770">
        <f t="shared" si="9"/>
      </c>
      <c r="AE22" s="9771">
        <f t="shared" si="2"/>
      </c>
      <c r="AF22" s="9772">
        <f>VLOOKUP(C22,'Data Products'!$A:$J,10,0)</f>
      </c>
      <c r="AG22" s="9773">
        <f t="shared" si="19"/>
      </c>
      <c r="AH22" s="9774">
        <f t="shared" si="14"/>
      </c>
      <c r="AI22" s="9784"/>
      <c r="AJ22" s="9776"/>
      <c r="AK22" s="9776"/>
      <c r="AL22" s="9775"/>
      <c r="AM22" s="9776"/>
      <c r="AN22" s="9776"/>
    </row>
    <row customHeight="true" hidden="true" ht="18" r="23">
      <c r="A23" s="9762">
        <v>21</v>
      </c>
      <c r="B23" s="9762" t="s">
        <v>12329</v>
      </c>
      <c r="C23" s="9762" t="s">
        <v>12353</v>
      </c>
      <c r="D23" s="9763">
        <v>0</v>
      </c>
      <c r="E23" s="9763">
        <v>0</v>
      </c>
      <c r="F23" s="9763"/>
      <c r="G23" s="9780">
        <f>VLOOKUP(C23,'Data Products'!$A:$B,2,0)</f>
      </c>
      <c r="H23" s="9781">
        <f t="shared" si="6"/>
      </c>
      <c r="I23" s="9766">
        <v>45415</v>
      </c>
      <c r="J23" s="9767">
        <f t="shared" si="0"/>
      </c>
      <c r="K23" s="9763">
        <v>0</v>
      </c>
      <c r="L23" s="9763">
        <v>0</v>
      </c>
      <c r="M23" s="9763">
        <v>0</v>
      </c>
      <c r="N23" s="9763">
        <v>0</v>
      </c>
      <c r="O23" s="9762" t="s">
        <v>12339</v>
      </c>
      <c r="P23" s="9763">
        <v>0</v>
      </c>
      <c r="Q23" s="9763">
        <v>0</v>
      </c>
      <c r="R23" s="9763">
        <v>0</v>
      </c>
      <c r="S23" s="9763">
        <v>0</v>
      </c>
      <c r="T23" s="9763">
        <v>0</v>
      </c>
      <c r="U23" s="9763">
        <v>0</v>
      </c>
      <c r="V23" s="9763">
        <v>0</v>
      </c>
      <c r="W23" s="9763">
        <v>0</v>
      </c>
      <c r="X23" s="9763">
        <v>0</v>
      </c>
      <c r="Y23" s="9763">
        <v>0</v>
      </c>
      <c r="Z23" s="9763">
        <v>0</v>
      </c>
      <c r="AA23" s="9763">
        <v>0</v>
      </c>
      <c r="AB23" s="9768">
        <f t="shared" si="17"/>
      </c>
      <c r="AC23" s="9782">
        <f t="shared" si="12"/>
      </c>
      <c r="AD23" s="9770">
        <f t="shared" si="9"/>
      </c>
      <c r="AE23" s="9783">
        <f t="shared" si="2"/>
      </c>
      <c r="AF23" s="9772">
        <f>VLOOKUP(C23,'Data Products'!$A:$J,10,0)</f>
      </c>
      <c r="AG23" s="9773">
        <f t="shared" si="19"/>
      </c>
      <c r="AH23" s="9774">
        <f t="shared" si="14"/>
      </c>
      <c r="AI23" s="9775" t="s">
        <v>12354</v>
      </c>
      <c r="AJ23" s="9776"/>
      <c r="AK23" s="9776"/>
      <c r="AL23" s="9763"/>
      <c r="AM23" s="9776"/>
      <c r="AN23" s="9776"/>
    </row>
    <row customHeight="true" hidden="true" ht="18" r="24">
      <c r="A24" s="9762">
        <v>22</v>
      </c>
      <c r="B24" s="9762" t="s">
        <v>12355</v>
      </c>
      <c r="C24" s="9762" t="s">
        <v>12356</v>
      </c>
      <c r="D24" s="9763">
        <v>0</v>
      </c>
      <c r="E24" s="9763">
        <v>0</v>
      </c>
      <c r="F24" s="9763"/>
      <c r="G24" s="9780">
        <f>VLOOKUP(C24,'Data Products'!$A:$B,2,0)</f>
      </c>
      <c r="H24" s="9781">
        <f t="shared" si="6"/>
      </c>
      <c r="I24" s="9766">
        <v>45436</v>
      </c>
      <c r="J24" s="9767">
        <f t="shared" si="0"/>
      </c>
      <c r="K24" s="9763">
        <v>0</v>
      </c>
      <c r="L24" s="9763">
        <v>0</v>
      </c>
      <c r="M24" s="9763">
        <v>0</v>
      </c>
      <c r="N24" s="9763">
        <v>0</v>
      </c>
      <c r="O24" s="9762" t="s">
        <v>12339</v>
      </c>
      <c r="P24" s="9763">
        <v>0</v>
      </c>
      <c r="Q24" s="9763">
        <v>0</v>
      </c>
      <c r="R24" s="9763">
        <v>0</v>
      </c>
      <c r="S24" s="9763">
        <v>0</v>
      </c>
      <c r="T24" s="9763">
        <v>0</v>
      </c>
      <c r="U24" s="9763">
        <v>0</v>
      </c>
      <c r="V24" s="9763">
        <v>0</v>
      </c>
      <c r="W24" s="9763">
        <v>0</v>
      </c>
      <c r="X24" s="9763">
        <v>0</v>
      </c>
      <c r="Y24" s="9763">
        <v>0</v>
      </c>
      <c r="Z24" s="9763">
        <v>0</v>
      </c>
      <c r="AA24" s="9763">
        <v>0</v>
      </c>
      <c r="AB24" s="9768">
        <f t="shared" si="17"/>
      </c>
      <c r="AC24" s="9778">
        <f t="shared" si="12"/>
      </c>
      <c r="AD24" s="9770">
        <f t="shared" si="9"/>
      </c>
      <c r="AE24" s="9779">
        <f t="shared" si="2"/>
      </c>
      <c r="AF24" s="9772">
        <f>VLOOKUP(C24,'Data Products'!$A:$J,10,0)</f>
      </c>
      <c r="AG24" s="9773">
        <f t="shared" si="19"/>
      </c>
      <c r="AH24" s="9774">
        <f t="shared" si="14"/>
      </c>
      <c r="AI24" s="9775"/>
      <c r="AJ24" s="9776"/>
      <c r="AK24" s="9776"/>
      <c r="AL24" s="9775"/>
      <c r="AM24" s="9776"/>
      <c r="AN24" s="9776"/>
    </row>
    <row customHeight="true" hidden="true" ht="18" r="25">
      <c r="A25" s="9762">
        <v>23</v>
      </c>
      <c r="B25" s="9762" t="s">
        <v>12329</v>
      </c>
      <c r="C25" s="9762" t="s">
        <v>12357</v>
      </c>
      <c r="D25" s="9763">
        <v>0</v>
      </c>
      <c r="E25" s="9763">
        <v>0</v>
      </c>
      <c r="F25" s="9763"/>
      <c r="G25" s="9780">
        <f>VLOOKUP(C25,'Data Products'!$A:$B,2,0)</f>
      </c>
      <c r="H25" s="9781">
        <f t="shared" si="6"/>
      </c>
      <c r="I25" s="9766">
        <v>45649</v>
      </c>
      <c r="J25" s="9767">
        <f t="shared" si="0"/>
      </c>
      <c r="K25" s="9763">
        <v>0</v>
      </c>
      <c r="L25" s="9763">
        <v>0</v>
      </c>
      <c r="M25" s="9763">
        <v>1000</v>
      </c>
      <c r="N25" s="9763">
        <v>2000</v>
      </c>
      <c r="O25" s="9762" t="s">
        <v>12358</v>
      </c>
      <c r="P25" s="9763">
        <v>0</v>
      </c>
      <c r="Q25" s="9763">
        <v>0</v>
      </c>
      <c r="R25" s="9777">
        <v>0</v>
      </c>
      <c r="S25" s="9763">
        <v>0</v>
      </c>
      <c r="T25" s="9763">
        <v>0</v>
      </c>
      <c r="U25" s="9763">
        <v>0</v>
      </c>
      <c r="V25" s="9763">
        <v>0</v>
      </c>
      <c r="W25" s="9763">
        <v>0</v>
      </c>
      <c r="X25" s="9763">
        <v>0</v>
      </c>
      <c r="Y25" s="9763">
        <v>0</v>
      </c>
      <c r="Z25" s="9763">
        <v>0</v>
      </c>
      <c r="AA25" s="9763">
        <v>0</v>
      </c>
      <c r="AB25" s="9768">
        <f t="shared" si="17"/>
      </c>
      <c r="AC25" s="9778">
        <f t="shared" si="12"/>
      </c>
      <c r="AD25" s="9770">
        <f t="shared" si="9"/>
      </c>
      <c r="AE25" s="9779">
        <f t="shared" si="2"/>
      </c>
      <c r="AF25" s="9772">
        <f>VLOOKUP(C25,'Data Products'!$A:$J,10,0)</f>
      </c>
      <c r="AG25" s="9773">
        <f t="shared" si="19"/>
      </c>
      <c r="AH25" s="9774">
        <f t="shared" si="14"/>
      </c>
      <c r="AI25" s="9775"/>
      <c r="AJ25" s="9776"/>
      <c r="AK25" s="9776"/>
      <c r="AL25" s="9775"/>
      <c r="AM25" s="9776"/>
      <c r="AN25" s="9776"/>
    </row>
    <row customHeight="true" hidden="true" ht="18" r="26">
      <c r="A26" s="9762">
        <v>24</v>
      </c>
      <c r="B26" s="9762" t="s">
        <v>12329</v>
      </c>
      <c r="C26" s="9762" t="s">
        <v>12359</v>
      </c>
      <c r="D26" s="9763">
        <v>0</v>
      </c>
      <c r="E26" s="9763">
        <v>0</v>
      </c>
      <c r="F26" s="9763"/>
      <c r="G26" s="9780">
        <f>VLOOKUP(C26,'Data Products'!$A:$B,2,0)</f>
      </c>
      <c r="H26" s="9781">
        <f t="shared" si="6"/>
      </c>
      <c r="I26" s="9766">
        <v>45415</v>
      </c>
      <c r="J26" s="9767">
        <f t="shared" si="0"/>
      </c>
      <c r="K26" s="9763">
        <v>0</v>
      </c>
      <c r="L26" s="9763">
        <v>0</v>
      </c>
      <c r="M26" s="9763">
        <v>0</v>
      </c>
      <c r="N26" s="9763">
        <v>0</v>
      </c>
      <c r="O26" s="9762" t="s">
        <v>12358</v>
      </c>
      <c r="P26" s="9763">
        <v>0</v>
      </c>
      <c r="Q26" s="9763">
        <v>0</v>
      </c>
      <c r="R26" s="9763">
        <v>0</v>
      </c>
      <c r="S26" s="9763">
        <v>0</v>
      </c>
      <c r="T26" s="9763">
        <v>0</v>
      </c>
      <c r="U26" s="9763">
        <v>0</v>
      </c>
      <c r="V26" s="9763">
        <v>0</v>
      </c>
      <c r="W26" s="9763">
        <v>0</v>
      </c>
      <c r="X26" s="9763">
        <v>0</v>
      </c>
      <c r="Y26" s="9763">
        <v>0</v>
      </c>
      <c r="Z26" s="9763">
        <v>0</v>
      </c>
      <c r="AA26" s="9763">
        <v>0</v>
      </c>
      <c r="AB26" s="9768">
        <f t="shared" si="17"/>
      </c>
      <c r="AC26" s="9778">
        <f t="shared" si="12"/>
      </c>
      <c r="AD26" s="9770">
        <f t="shared" si="9"/>
      </c>
      <c r="AE26" s="9779">
        <f t="shared" si="2"/>
      </c>
      <c r="AF26" s="9772">
        <f>VLOOKUP(C26,'Data Products'!$A:$J,10,0)</f>
      </c>
      <c r="AG26" s="9773">
        <f t="shared" si="19"/>
      </c>
      <c r="AH26" s="9774">
        <f t="shared" si="14"/>
      </c>
      <c r="AI26" s="9775"/>
      <c r="AJ26" s="9775"/>
      <c r="AK26" s="9776"/>
      <c r="AL26" s="9775"/>
      <c r="AM26" s="9776"/>
      <c r="AN26" s="9776"/>
    </row>
    <row r="27">
      <c r="A27" s="9762">
        <v>25</v>
      </c>
      <c r="B27" s="9762" t="s">
        <v>12326</v>
      </c>
      <c r="C27" s="9762" t="s">
        <v>12360</v>
      </c>
      <c r="D27" s="9763">
        <v>3022</v>
      </c>
      <c r="E27" s="9763">
        <v>3016</v>
      </c>
      <c r="F27" s="9763"/>
      <c r="G27" s="9764">
        <f>VLOOKUP(C27,'Data Products'!$A:$B,2,0)</f>
      </c>
      <c r="H27" s="9765">
        <f t="shared" si="6"/>
      </c>
      <c r="I27" s="9766">
        <v>45454</v>
      </c>
      <c r="J27" s="9767">
        <f t="shared" si="0"/>
      </c>
      <c r="K27" s="9763">
        <v>247</v>
      </c>
      <c r="L27" s="9763">
        <v>3496</v>
      </c>
      <c r="M27" s="9763">
        <v>0</v>
      </c>
      <c r="N27" s="9763">
        <v>0</v>
      </c>
      <c r="O27" s="9762" t="s">
        <v>12358</v>
      </c>
      <c r="P27" s="9763">
        <v>0</v>
      </c>
      <c r="Q27" s="9763">
        <v>0</v>
      </c>
      <c r="R27" s="9763">
        <v>1604</v>
      </c>
      <c r="S27" s="9763">
        <v>1598</v>
      </c>
      <c r="T27" s="9763">
        <v>1368</v>
      </c>
      <c r="U27" s="9763">
        <v>1368</v>
      </c>
      <c r="V27" s="9763">
        <v>0</v>
      </c>
      <c r="W27" s="9763">
        <v>0</v>
      </c>
      <c r="X27" s="9763">
        <v>50</v>
      </c>
      <c r="Y27" s="9763">
        <v>50</v>
      </c>
      <c r="Z27" s="9763">
        <v>0</v>
      </c>
      <c r="AA27" s="9763">
        <v>0</v>
      </c>
      <c r="AB27" s="9768">
        <f t="shared" si="17"/>
      </c>
      <c r="AC27" s="9782">
        <f t="shared" si="12"/>
      </c>
      <c r="AD27" s="9770">
        <f t="shared" si="9"/>
      </c>
      <c r="AE27" s="9783">
        <f t="shared" si="2"/>
      </c>
      <c r="AF27" s="9772">
        <f>VLOOKUP(C27,'Data Products'!$A:$J,10,0)</f>
      </c>
      <c r="AG27" s="9773">
        <f t="shared" si="19"/>
      </c>
      <c r="AH27" s="9774">
        <f t="shared" si="14"/>
      </c>
      <c r="AI27" s="9784"/>
      <c r="AJ27" s="9775"/>
      <c r="AK27" s="9776"/>
      <c r="AL27" s="9775"/>
      <c r="AM27" s="9776"/>
      <c r="AN27" s="9776"/>
    </row>
    <row r="28">
      <c r="A28" s="9762">
        <v>26</v>
      </c>
      <c r="B28" s="9762" t="s">
        <v>12326</v>
      </c>
      <c r="C28" s="9762" t="s">
        <v>12361</v>
      </c>
      <c r="D28" s="9763">
        <v>3855</v>
      </c>
      <c r="E28" s="9763">
        <v>3845</v>
      </c>
      <c r="F28" s="9763"/>
      <c r="G28" s="9764">
        <f>VLOOKUP(C28,'Data Products'!$A:$B,2,0)</f>
      </c>
      <c r="H28" s="9765">
        <f t="shared" si="6"/>
      </c>
      <c r="I28" s="9766">
        <v>45974</v>
      </c>
      <c r="J28" s="9767">
        <f t="shared" si="0"/>
      </c>
      <c r="K28" s="9763">
        <v>159</v>
      </c>
      <c r="L28" s="9763">
        <v>595</v>
      </c>
      <c r="M28" s="9763">
        <v>500</v>
      </c>
      <c r="N28" s="9763">
        <v>1000</v>
      </c>
      <c r="O28" s="9762" t="s">
        <v>12358</v>
      </c>
      <c r="P28" s="9763">
        <v>1600</v>
      </c>
      <c r="Q28" s="9763">
        <v>1600</v>
      </c>
      <c r="R28" s="9763">
        <v>341</v>
      </c>
      <c r="S28" s="9763">
        <v>337</v>
      </c>
      <c r="T28" s="9763">
        <v>1823</v>
      </c>
      <c r="U28" s="9763">
        <v>1822</v>
      </c>
      <c r="V28" s="9763">
        <v>13</v>
      </c>
      <c r="W28" s="9763">
        <v>8</v>
      </c>
      <c r="X28" s="9763">
        <v>78</v>
      </c>
      <c r="Y28" s="9763">
        <v>78</v>
      </c>
      <c r="Z28" s="9763">
        <v>0</v>
      </c>
      <c r="AA28" s="9763">
        <v>0</v>
      </c>
      <c r="AB28" s="9768">
        <f t="shared" si="17"/>
      </c>
      <c r="AC28" s="9769">
        <f t="shared" si="12"/>
      </c>
      <c r="AD28" s="9770">
        <f t="shared" si="9"/>
      </c>
      <c r="AE28" s="9771">
        <f t="shared" si="2"/>
      </c>
      <c r="AF28" s="9772">
        <f>VLOOKUP(C28,'Data Products'!$A:$J,10,0)</f>
      </c>
      <c r="AG28" s="9773">
        <f t="shared" si="19"/>
      </c>
      <c r="AH28" s="9774">
        <f t="shared" si="14"/>
      </c>
      <c r="AI28" s="9775"/>
      <c r="AJ28" s="9775"/>
      <c r="AK28" s="9776"/>
      <c r="AL28" s="9775"/>
      <c r="AM28" s="9776"/>
      <c r="AN28" s="9776"/>
    </row>
    <row r="29">
      <c r="A29" s="9762">
        <v>27</v>
      </c>
      <c r="B29" s="9762" t="s">
        <v>12321</v>
      </c>
      <c r="C29" s="9762" t="s">
        <v>12362</v>
      </c>
      <c r="D29" s="9763">
        <v>22</v>
      </c>
      <c r="E29" s="9763">
        <v>22</v>
      </c>
      <c r="F29" s="9763"/>
      <c r="G29" s="9764">
        <f>VLOOKUP(C29,'Data Products'!$A:$B,2,0)</f>
      </c>
      <c r="H29" s="9765">
        <f t="shared" si="6"/>
      </c>
      <c r="I29" s="9766">
        <v>45827</v>
      </c>
      <c r="J29" s="9767">
        <f t="shared" si="0"/>
      </c>
      <c r="K29" s="9763">
        <v>155</v>
      </c>
      <c r="L29" s="9763">
        <v>270</v>
      </c>
      <c r="M29" s="9763">
        <v>0</v>
      </c>
      <c r="N29" s="9763">
        <v>0</v>
      </c>
      <c r="O29" s="9762" t="s">
        <v>12358</v>
      </c>
      <c r="P29" s="9763">
        <v>0</v>
      </c>
      <c r="Q29" s="9763">
        <v>0</v>
      </c>
      <c r="R29" s="9763">
        <v>10</v>
      </c>
      <c r="S29" s="9763">
        <v>10</v>
      </c>
      <c r="T29" s="9763">
        <v>12</v>
      </c>
      <c r="U29" s="9763">
        <v>12</v>
      </c>
      <c r="V29" s="9763">
        <v>0</v>
      </c>
      <c r="W29" s="9763">
        <v>0</v>
      </c>
      <c r="X29" s="9763">
        <v>0</v>
      </c>
      <c r="Y29" s="9763">
        <v>0</v>
      </c>
      <c r="Z29" s="9763">
        <v>0</v>
      </c>
      <c r="AA29" s="9763">
        <v>0</v>
      </c>
      <c r="AB29" s="9768">
        <f t="shared" si="17"/>
      </c>
      <c r="AC29" s="9787">
        <f t="shared" si="12"/>
      </c>
      <c r="AD29" s="9770">
        <f t="shared" si="9"/>
      </c>
      <c r="AE29" s="9788">
        <f t="shared" si="2"/>
      </c>
      <c r="AF29" s="9772">
        <f>VLOOKUP(C29,'Data Products'!$A:$J,10,0)</f>
      </c>
      <c r="AG29" s="9773">
        <f t="shared" si="19"/>
      </c>
      <c r="AH29" s="9774">
        <f t="shared" si="14"/>
      </c>
      <c r="AI29" s="9775" t="s">
        <v>12363</v>
      </c>
      <c r="AJ29" s="9775"/>
      <c r="AK29" s="9776"/>
      <c r="AL29" s="9775"/>
      <c r="AM29" s="9776"/>
      <c r="AN29" s="9776"/>
    </row>
    <row r="30">
      <c r="A30" s="9762">
        <v>28</v>
      </c>
      <c r="B30" s="9762" t="s">
        <v>12326</v>
      </c>
      <c r="C30" s="9762" t="s">
        <v>12364</v>
      </c>
      <c r="D30" s="9763">
        <v>4573</v>
      </c>
      <c r="E30" s="9763">
        <v>4573</v>
      </c>
      <c r="F30" s="9763"/>
      <c r="G30" s="9764">
        <f>VLOOKUP(C30,'Data Products'!$A:$B,2,0)</f>
      </c>
      <c r="H30" s="9765">
        <f t="shared" si="6"/>
      </c>
      <c r="I30" s="9766">
        <v>45590</v>
      </c>
      <c r="J30" s="9767">
        <f t="shared" si="0"/>
      </c>
      <c r="K30" s="9763">
        <v>4017</v>
      </c>
      <c r="L30" s="9763">
        <v>5627</v>
      </c>
      <c r="M30" s="9763">
        <v>0</v>
      </c>
      <c r="N30" s="9763">
        <v>0</v>
      </c>
      <c r="O30" s="9762" t="s">
        <v>12358</v>
      </c>
      <c r="P30" s="9763">
        <v>2500</v>
      </c>
      <c r="Q30" s="9763">
        <v>2500</v>
      </c>
      <c r="R30" s="9763">
        <v>880</v>
      </c>
      <c r="S30" s="9763">
        <v>880</v>
      </c>
      <c r="T30" s="9763">
        <v>1193</v>
      </c>
      <c r="U30" s="9763">
        <v>1193</v>
      </c>
      <c r="V30" s="9763">
        <v>0</v>
      </c>
      <c r="W30" s="9763">
        <v>0</v>
      </c>
      <c r="X30" s="9763">
        <v>0</v>
      </c>
      <c r="Y30" s="9763">
        <v>0</v>
      </c>
      <c r="Z30" s="9763">
        <v>0</v>
      </c>
      <c r="AA30" s="9763">
        <v>0</v>
      </c>
      <c r="AB30" s="9768">
        <f t="shared" si="17"/>
      </c>
      <c r="AC30" s="9778">
        <f t="shared" si="12"/>
      </c>
      <c r="AD30" s="9770">
        <f t="shared" si="9"/>
      </c>
      <c r="AE30" s="9779">
        <f t="shared" si="2"/>
      </c>
      <c r="AF30" s="9772">
        <f>VLOOKUP(C30,'Data Products'!$A:$J,10,0)</f>
      </c>
      <c r="AG30" s="9773">
        <f t="shared" si="19"/>
      </c>
      <c r="AH30" s="9774">
        <f t="shared" si="14"/>
      </c>
      <c r="AI30" s="9775"/>
      <c r="AJ30" s="9775"/>
      <c r="AK30" s="9776"/>
      <c r="AL30" s="9775"/>
      <c r="AM30" s="9776"/>
      <c r="AN30" s="9776"/>
    </row>
    <row customHeight="true" hidden="true" ht="18" r="31">
      <c r="A31" s="9762">
        <v>29</v>
      </c>
      <c r="B31" s="9762" t="s">
        <v>12329</v>
      </c>
      <c r="C31" s="9762" t="s">
        <v>12365</v>
      </c>
      <c r="D31" s="9763">
        <v>0</v>
      </c>
      <c r="E31" s="9763">
        <v>0</v>
      </c>
      <c r="F31" s="9763"/>
      <c r="G31" s="9780">
        <f>VLOOKUP(C31,'Data Products'!$A:$B,2,0)</f>
      </c>
      <c r="H31" s="9781">
        <f t="shared" si="6"/>
      </c>
      <c r="I31" s="9766">
        <v>45513</v>
      </c>
      <c r="J31" s="9767">
        <f t="shared" si="0"/>
      </c>
      <c r="K31" s="9763">
        <v>0</v>
      </c>
      <c r="L31" s="9763">
        <v>0</v>
      </c>
      <c r="M31" s="9763">
        <v>100</v>
      </c>
      <c r="N31" s="9763">
        <v>150</v>
      </c>
      <c r="O31" s="9762" t="s">
        <v>12366</v>
      </c>
      <c r="P31" s="9763">
        <v>0</v>
      </c>
      <c r="Q31" s="9763">
        <v>0</v>
      </c>
      <c r="R31" s="9763">
        <v>0</v>
      </c>
      <c r="S31" s="9763">
        <v>0</v>
      </c>
      <c r="T31" s="9763">
        <v>0</v>
      </c>
      <c r="U31" s="9763">
        <v>0</v>
      </c>
      <c r="V31" s="9763">
        <v>0</v>
      </c>
      <c r="W31" s="9763">
        <v>0</v>
      </c>
      <c r="X31" s="9763">
        <v>0</v>
      </c>
      <c r="Y31" s="9763">
        <v>0</v>
      </c>
      <c r="Z31" s="9763">
        <v>0</v>
      </c>
      <c r="AA31" s="9763">
        <v>0</v>
      </c>
      <c r="AB31" s="9768">
        <f t="shared" si="17"/>
      </c>
      <c r="AC31" s="9778">
        <f t="shared" si="12"/>
      </c>
      <c r="AD31" s="9770">
        <f t="shared" si="9"/>
      </c>
      <c r="AE31" s="9779">
        <f t="shared" si="2"/>
      </c>
      <c r="AF31" s="9772">
        <f>VLOOKUP(C31,'Data Products'!$A:$J,10,0)</f>
      </c>
      <c r="AG31" s="9773">
        <f t="shared" si="19"/>
      </c>
      <c r="AH31" s="9774">
        <f t="shared" si="14"/>
      </c>
      <c r="AI31" s="9784"/>
      <c r="AJ31" s="9775"/>
      <c r="AK31" s="9776"/>
      <c r="AL31" s="9775"/>
      <c r="AM31" s="9776"/>
      <c r="AN31" s="9776"/>
    </row>
    <row customHeight="true" hidden="true" ht="18" r="32">
      <c r="A32" s="9762">
        <v>30</v>
      </c>
      <c r="B32" s="9762" t="s">
        <v>12355</v>
      </c>
      <c r="C32" s="9762" t="s">
        <v>12367</v>
      </c>
      <c r="D32" s="9763">
        <v>0</v>
      </c>
      <c r="E32" s="9763">
        <v>0</v>
      </c>
      <c r="F32" s="9763"/>
      <c r="G32" s="9780">
        <f>VLOOKUP(C32,'Data Products'!$A:$B,2,0)</f>
      </c>
      <c r="H32" s="9781">
        <f t="shared" si="6"/>
      </c>
      <c r="I32" s="9766">
        <v>45513</v>
      </c>
      <c r="J32" s="9767">
        <f t="shared" si="0"/>
      </c>
      <c r="K32" s="9763">
        <v>0</v>
      </c>
      <c r="L32" s="9763">
        <v>0</v>
      </c>
      <c r="M32" s="9763">
        <v>0</v>
      </c>
      <c r="N32" s="9763">
        <v>0</v>
      </c>
      <c r="O32" s="9762" t="s">
        <v>12366</v>
      </c>
      <c r="P32" s="9763">
        <v>0</v>
      </c>
      <c r="Q32" s="9763">
        <v>0</v>
      </c>
      <c r="R32" s="9763">
        <v>0</v>
      </c>
      <c r="S32" s="9763">
        <v>0</v>
      </c>
      <c r="T32" s="9763">
        <v>0</v>
      </c>
      <c r="U32" s="9763">
        <v>0</v>
      </c>
      <c r="V32" s="9763">
        <v>0</v>
      </c>
      <c r="W32" s="9763">
        <v>0</v>
      </c>
      <c r="X32" s="9763">
        <v>0</v>
      </c>
      <c r="Y32" s="9763">
        <v>0</v>
      </c>
      <c r="Z32" s="9763">
        <v>0</v>
      </c>
      <c r="AA32" s="9763">
        <v>0</v>
      </c>
      <c r="AB32" s="9768">
        <f t="shared" si="17"/>
      </c>
      <c r="AC32" s="9778">
        <f t="shared" si="12"/>
      </c>
      <c r="AD32" s="9770">
        <f t="shared" si="9"/>
      </c>
      <c r="AE32" s="9779">
        <f t="shared" si="2"/>
      </c>
      <c r="AF32" s="9772">
        <f>VLOOKUP(C32,'Data Products'!$A:$J,10,0)</f>
      </c>
      <c r="AG32" s="9773">
        <f t="shared" si="19"/>
      </c>
      <c r="AH32" s="9774">
        <f t="shared" si="14"/>
      </c>
      <c r="AI32" s="9775"/>
      <c r="AJ32" s="9775"/>
      <c r="AK32" s="9776"/>
      <c r="AL32" s="9789"/>
      <c r="AM32" s="9776"/>
      <c r="AN32" s="9776"/>
    </row>
    <row customHeight="true" hidden="true" ht="18" r="33">
      <c r="A33" s="9762">
        <v>31</v>
      </c>
      <c r="B33" s="9762" t="s">
        <v>12329</v>
      </c>
      <c r="C33" s="9762" t="s">
        <v>12368</v>
      </c>
      <c r="D33" s="9763">
        <v>0</v>
      </c>
      <c r="E33" s="9763">
        <v>0</v>
      </c>
      <c r="F33" s="9763"/>
      <c r="G33" s="9780">
        <f>VLOOKUP(C33,'Data Products'!$A:$B,2,0)</f>
      </c>
      <c r="H33" s="9781">
        <f t="shared" si="6"/>
      </c>
      <c r="I33" s="9766">
        <v>45841</v>
      </c>
      <c r="J33" s="9767">
        <f t="shared" si="0"/>
      </c>
      <c r="K33" s="9763">
        <v>0</v>
      </c>
      <c r="L33" s="9763">
        <v>0</v>
      </c>
      <c r="M33" s="9763">
        <v>0</v>
      </c>
      <c r="N33" s="9763">
        <v>0</v>
      </c>
      <c r="O33" s="9762" t="s">
        <v>12369</v>
      </c>
      <c r="P33" s="9763">
        <v>0</v>
      </c>
      <c r="Q33" s="9763">
        <v>0</v>
      </c>
      <c r="R33" s="9763">
        <v>0</v>
      </c>
      <c r="S33" s="9763">
        <v>0</v>
      </c>
      <c r="T33" s="9763">
        <v>0</v>
      </c>
      <c r="U33" s="9763">
        <v>0</v>
      </c>
      <c r="V33" s="9763">
        <v>0</v>
      </c>
      <c r="W33" s="9763">
        <v>0</v>
      </c>
      <c r="X33" s="9763">
        <v>0</v>
      </c>
      <c r="Y33" s="9763">
        <v>0</v>
      </c>
      <c r="Z33" s="9763">
        <v>0</v>
      </c>
      <c r="AA33" s="9763">
        <v>0</v>
      </c>
      <c r="AB33" s="9768">
        <f t="shared" si="17"/>
      </c>
      <c r="AC33" s="9782">
        <f t="shared" si="12"/>
      </c>
      <c r="AD33" s="9770">
        <f t="shared" si="9"/>
      </c>
      <c r="AE33" s="9783">
        <f t="shared" si="2"/>
      </c>
      <c r="AF33" s="9772">
        <f>VLOOKUP(C33,'Data Products'!$A:$J,10,0)</f>
      </c>
      <c r="AG33" s="9773">
        <f t="shared" si="19"/>
      </c>
      <c r="AH33" s="9774">
        <f t="shared" si="14"/>
      </c>
      <c r="AI33" s="9775" t="s">
        <v>12370</v>
      </c>
      <c r="AJ33" s="9775"/>
      <c r="AK33" s="9776"/>
      <c r="AL33" s="9789"/>
      <c r="AM33" s="9776"/>
      <c r="AN33" s="9776"/>
    </row>
    <row customHeight="true" hidden="true" ht="18" r="34">
      <c r="A34" s="9762">
        <v>32</v>
      </c>
      <c r="B34" s="9762" t="s">
        <v>12329</v>
      </c>
      <c r="C34" s="9762" t="s">
        <v>12371</v>
      </c>
      <c r="D34" s="9763">
        <v>0</v>
      </c>
      <c r="E34" s="9763">
        <v>0</v>
      </c>
      <c r="F34" s="9763"/>
      <c r="G34" s="9780">
        <f>VLOOKUP(C34,'Data Products'!$A:$B,2,0)</f>
      </c>
      <c r="H34" s="9781">
        <f t="shared" si="6"/>
      </c>
      <c r="I34" s="9766">
        <v>45841</v>
      </c>
      <c r="J34" s="9767">
        <f t="shared" si="0"/>
      </c>
      <c r="K34" s="9763">
        <v>0</v>
      </c>
      <c r="L34" s="9763">
        <v>0</v>
      </c>
      <c r="M34" s="9763">
        <v>0</v>
      </c>
      <c r="N34" s="9763">
        <v>0</v>
      </c>
      <c r="O34" s="9762" t="s">
        <v>12369</v>
      </c>
      <c r="P34" s="9763">
        <v>0</v>
      </c>
      <c r="Q34" s="9763">
        <v>0</v>
      </c>
      <c r="R34" s="9763">
        <v>0</v>
      </c>
      <c r="S34" s="9763">
        <v>0</v>
      </c>
      <c r="T34" s="9763">
        <v>0</v>
      </c>
      <c r="U34" s="9763">
        <v>0</v>
      </c>
      <c r="V34" s="9763">
        <v>0</v>
      </c>
      <c r="W34" s="9763">
        <v>0</v>
      </c>
      <c r="X34" s="9763">
        <v>0</v>
      </c>
      <c r="Y34" s="9763">
        <v>0</v>
      </c>
      <c r="Z34" s="9763">
        <v>0</v>
      </c>
      <c r="AA34" s="9763">
        <v>0</v>
      </c>
      <c r="AB34" s="9768">
        <f t="shared" si="17"/>
      </c>
      <c r="AC34" s="9782">
        <f t="shared" si="12"/>
      </c>
      <c r="AD34" s="9770">
        <f t="shared" si="9"/>
      </c>
      <c r="AE34" s="9783">
        <f t="shared" si="2"/>
      </c>
      <c r="AF34" s="9772">
        <f>VLOOKUP(C34,'Data Products'!$A:$J,10,0)</f>
      </c>
      <c r="AG34" s="9773">
        <f t="shared" si="19"/>
      </c>
      <c r="AH34" s="9774">
        <f t="shared" si="14"/>
      </c>
      <c r="AI34" s="9775" t="s">
        <v>12370</v>
      </c>
      <c r="AJ34" s="9775"/>
      <c r="AK34" s="9776"/>
      <c r="AL34" s="9789"/>
      <c r="AM34" s="9776"/>
      <c r="AN34" s="9776"/>
    </row>
    <row r="35">
      <c r="A35" s="9762">
        <v>33</v>
      </c>
      <c r="B35" s="9762" t="s">
        <v>12326</v>
      </c>
      <c r="C35" s="9762" t="s">
        <v>12372</v>
      </c>
      <c r="D35" s="9763">
        <v>663</v>
      </c>
      <c r="E35" s="9763">
        <v>663</v>
      </c>
      <c r="F35" s="9763"/>
      <c r="G35" s="9764">
        <f>VLOOKUP(C35,'Data Products'!$A:$B,2,0)</f>
      </c>
      <c r="H35" s="9765">
        <f t="shared" si="6"/>
      </c>
      <c r="I35" s="9766">
        <v>45646</v>
      </c>
      <c r="J35" s="9767">
        <f t="shared" si="0"/>
      </c>
      <c r="K35" s="9763">
        <v>7</v>
      </c>
      <c r="L35" s="9763">
        <v>10</v>
      </c>
      <c r="M35" s="9763">
        <v>100</v>
      </c>
      <c r="N35" s="9763">
        <v>200</v>
      </c>
      <c r="O35" s="9762" t="s">
        <v>12373</v>
      </c>
      <c r="P35" s="9763">
        <v>150</v>
      </c>
      <c r="Q35" s="9763">
        <v>150</v>
      </c>
      <c r="R35" s="9763">
        <v>135</v>
      </c>
      <c r="S35" s="9763">
        <v>135</v>
      </c>
      <c r="T35" s="9763">
        <v>370</v>
      </c>
      <c r="U35" s="9763">
        <v>370</v>
      </c>
      <c r="V35" s="9763">
        <v>0</v>
      </c>
      <c r="W35" s="9763">
        <v>0</v>
      </c>
      <c r="X35" s="9763">
        <v>8</v>
      </c>
      <c r="Y35" s="9763">
        <v>8</v>
      </c>
      <c r="Z35" s="9763">
        <v>0</v>
      </c>
      <c r="AA35" s="9763">
        <v>0</v>
      </c>
      <c r="AB35" s="9768">
        <f t="shared" si="17"/>
      </c>
      <c r="AC35" s="9769">
        <f t="shared" si="12"/>
      </c>
      <c r="AD35" s="9770">
        <f t="shared" si="9"/>
      </c>
      <c r="AE35" s="9771">
        <f t="shared" si="2"/>
      </c>
      <c r="AF35" s="9772">
        <f>VLOOKUP(C35,'Data Products'!$A:$J,10,0)</f>
      </c>
      <c r="AG35" s="9773">
        <f t="shared" si="19"/>
      </c>
      <c r="AH35" s="9774">
        <f t="shared" si="14"/>
      </c>
      <c r="AI35" s="9790" t="s">
        <v>12374</v>
      </c>
      <c r="AJ35" s="9775"/>
      <c r="AK35" s="9776"/>
      <c r="AL35" s="9789"/>
      <c r="AM35" s="9776"/>
      <c r="AN35" s="9776"/>
    </row>
    <row customHeight="true" hidden="true" ht="18" r="36">
      <c r="A36" s="9762">
        <v>34</v>
      </c>
      <c r="B36" s="9762" t="s">
        <v>12329</v>
      </c>
      <c r="C36" s="9762" t="s">
        <v>12375</v>
      </c>
      <c r="D36" s="9763">
        <v>0</v>
      </c>
      <c r="E36" s="9763">
        <v>0</v>
      </c>
      <c r="F36" s="9763"/>
      <c r="G36" s="9764">
        <f>VLOOKUP(C36,'Data Products'!$A:$B,2,0)</f>
      </c>
      <c r="H36" s="9765">
        <f t="shared" si="6"/>
      </c>
      <c r="I36" s="9766">
        <v>45646</v>
      </c>
      <c r="J36" s="9767">
        <f t="shared" si="0"/>
      </c>
      <c r="K36" s="9763">
        <v>0</v>
      </c>
      <c r="L36" s="9763">
        <v>0</v>
      </c>
      <c r="M36" s="9763">
        <v>100</v>
      </c>
      <c r="N36" s="9763">
        <v>200</v>
      </c>
      <c r="O36" s="9762" t="s">
        <v>12373</v>
      </c>
      <c r="P36" s="9763">
        <v>0</v>
      </c>
      <c r="Q36" s="9763">
        <v>0</v>
      </c>
      <c r="R36" s="9763">
        <v>0</v>
      </c>
      <c r="S36" s="9763">
        <v>0</v>
      </c>
      <c r="T36" s="9763">
        <v>0</v>
      </c>
      <c r="U36" s="9763">
        <v>0</v>
      </c>
      <c r="V36" s="9763">
        <v>0</v>
      </c>
      <c r="W36" s="9763">
        <v>0</v>
      </c>
      <c r="X36" s="9763">
        <v>0</v>
      </c>
      <c r="Y36" s="9763">
        <v>0</v>
      </c>
      <c r="Z36" s="9763">
        <v>0</v>
      </c>
      <c r="AA36" s="9763">
        <v>0</v>
      </c>
      <c r="AB36" s="9768">
        <f t="shared" si="17"/>
      </c>
      <c r="AC36" s="9778">
        <f t="shared" si="12"/>
      </c>
      <c r="AD36" s="9770">
        <f t="shared" si="9"/>
      </c>
      <c r="AE36" s="9779">
        <f t="shared" si="2"/>
      </c>
      <c r="AF36" s="9772">
        <f>VLOOKUP(C36,'Data Products'!$A:$J,10,0)</f>
      </c>
      <c r="AG36" s="9773">
        <f t="shared" si="19"/>
      </c>
      <c r="AH36" s="9774">
        <f t="shared" si="14"/>
      </c>
      <c r="AI36" s="9775"/>
      <c r="AJ36" s="9775"/>
      <c r="AK36" s="9776"/>
      <c r="AL36" s="9789"/>
      <c r="AM36" s="9776"/>
      <c r="AN36" s="9776"/>
    </row>
    <row r="37">
      <c r="A37" s="9762">
        <v>35</v>
      </c>
      <c r="B37" s="9762" t="s">
        <v>12326</v>
      </c>
      <c r="C37" s="9762" t="s">
        <v>12376</v>
      </c>
      <c r="D37" s="9763">
        <v>1703</v>
      </c>
      <c r="E37" s="9763">
        <v>1703</v>
      </c>
      <c r="F37" s="9763"/>
      <c r="G37" s="9764">
        <f>VLOOKUP(C37,'Data Products'!$A:$B,2,0)</f>
      </c>
      <c r="H37" s="9765">
        <f t="shared" si="6"/>
      </c>
      <c r="I37" s="9766">
        <v>45681</v>
      </c>
      <c r="J37" s="9767">
        <f t="shared" si="0"/>
      </c>
      <c r="K37" s="9763">
        <v>45</v>
      </c>
      <c r="L37" s="9763">
        <v>106</v>
      </c>
      <c r="M37" s="9763">
        <v>1500</v>
      </c>
      <c r="N37" s="9763">
        <v>3000</v>
      </c>
      <c r="O37" s="9762" t="s">
        <v>12377</v>
      </c>
      <c r="P37" s="9763">
        <v>0</v>
      </c>
      <c r="Q37" s="9763">
        <v>0</v>
      </c>
      <c r="R37" s="9763">
        <v>818</v>
      </c>
      <c r="S37" s="9763">
        <v>818</v>
      </c>
      <c r="T37" s="9763">
        <v>834</v>
      </c>
      <c r="U37" s="9763">
        <v>834</v>
      </c>
      <c r="V37" s="9763">
        <v>8</v>
      </c>
      <c r="W37" s="9763">
        <v>8</v>
      </c>
      <c r="X37" s="9763">
        <v>43</v>
      </c>
      <c r="Y37" s="9763">
        <v>43</v>
      </c>
      <c r="Z37" s="9763">
        <v>0</v>
      </c>
      <c r="AA37" s="9763">
        <v>0</v>
      </c>
      <c r="AB37" s="9768">
        <f t="shared" si="17"/>
      </c>
      <c r="AC37" s="9769">
        <f t="shared" si="12"/>
      </c>
      <c r="AD37" s="9770">
        <f t="shared" si="9"/>
      </c>
      <c r="AE37" s="9771">
        <f t="shared" si="2"/>
      </c>
      <c r="AF37" s="9772">
        <f>VLOOKUP(C37,'Data Products'!$A:$J,10,0)</f>
      </c>
      <c r="AG37" s="9773">
        <f t="shared" si="19"/>
      </c>
      <c r="AH37" s="9774">
        <f t="shared" si="14"/>
      </c>
      <c r="AI37" s="9775"/>
      <c r="AJ37" s="9791"/>
      <c r="AK37" s="9791"/>
      <c r="AL37" s="9792"/>
      <c r="AM37" s="9791"/>
      <c r="AN37" s="9791"/>
    </row>
    <row r="38">
      <c r="A38" s="9762">
        <v>36</v>
      </c>
      <c r="B38" s="9762" t="s">
        <v>12326</v>
      </c>
      <c r="C38" s="9762" t="s">
        <v>12378</v>
      </c>
      <c r="D38" s="9763">
        <v>2751</v>
      </c>
      <c r="E38" s="9763">
        <v>2751</v>
      </c>
      <c r="F38" s="9763"/>
      <c r="G38" s="9764">
        <f>VLOOKUP(C38,'Data Products'!$A:$B,2,0)</f>
      </c>
      <c r="H38" s="9765">
        <f t="shared" si="6"/>
      </c>
      <c r="I38" s="9766">
        <v>45520</v>
      </c>
      <c r="J38" s="9767">
        <f t="shared" si="0"/>
      </c>
      <c r="K38" s="9763">
        <v>12</v>
      </c>
      <c r="L38" s="9763">
        <v>20</v>
      </c>
      <c r="M38" s="9763">
        <v>150</v>
      </c>
      <c r="N38" s="9763">
        <v>300</v>
      </c>
      <c r="O38" s="9762" t="s">
        <v>12377</v>
      </c>
      <c r="P38" s="9763">
        <v>0</v>
      </c>
      <c r="Q38" s="9763">
        <v>0</v>
      </c>
      <c r="R38" s="9763">
        <v>1613</v>
      </c>
      <c r="S38" s="9763">
        <v>1613</v>
      </c>
      <c r="T38" s="9763">
        <v>1138</v>
      </c>
      <c r="U38" s="9763">
        <v>1138</v>
      </c>
      <c r="V38" s="9763">
        <v>0</v>
      </c>
      <c r="W38" s="9763">
        <v>0</v>
      </c>
      <c r="X38" s="9763">
        <v>0</v>
      </c>
      <c r="Y38" s="9763">
        <v>0</v>
      </c>
      <c r="Z38" s="9763">
        <v>0</v>
      </c>
      <c r="AA38" s="9763">
        <v>0</v>
      </c>
      <c r="AB38" s="9768">
        <f t="shared" si="17"/>
      </c>
      <c r="AC38" s="9769">
        <f t="shared" si="12"/>
      </c>
      <c r="AD38" s="9770">
        <f t="shared" si="9"/>
      </c>
      <c r="AE38" s="9771">
        <f t="shared" si="2"/>
      </c>
      <c r="AF38" s="9772">
        <f>VLOOKUP(C38,'Data Products'!$A:$J,10,0)</f>
      </c>
      <c r="AG38" s="9773">
        <f t="shared" si="19"/>
      </c>
      <c r="AH38" s="9774">
        <f t="shared" si="14"/>
      </c>
      <c r="AI38" s="9775"/>
      <c r="AJ38" s="9776"/>
      <c r="AK38" s="9776"/>
      <c r="AL38" s="9789"/>
      <c r="AM38" s="9776"/>
      <c r="AN38" s="9776"/>
    </row>
    <row r="39">
      <c r="A39" s="9762">
        <v>37</v>
      </c>
      <c r="B39" s="9762" t="s">
        <v>12379</v>
      </c>
      <c r="C39" s="9762" t="s">
        <v>12380</v>
      </c>
      <c r="D39" s="9763">
        <v>2062</v>
      </c>
      <c r="E39" s="9763">
        <v>2062</v>
      </c>
      <c r="F39" s="9763"/>
      <c r="G39" s="9764">
        <f>VLOOKUP(C39,'Data Products'!$A:$B,2,0)</f>
      </c>
      <c r="H39" s="9765">
        <f t="shared" si="6"/>
      </c>
      <c r="I39" s="9766">
        <v>45558</v>
      </c>
      <c r="J39" s="9767">
        <f t="shared" si="0"/>
      </c>
      <c r="K39" s="9763">
        <v>0</v>
      </c>
      <c r="L39" s="9763">
        <v>0</v>
      </c>
      <c r="M39" s="9763">
        <v>500</v>
      </c>
      <c r="N39" s="9763">
        <v>1000</v>
      </c>
      <c r="O39" s="9762" t="s">
        <v>12381</v>
      </c>
      <c r="P39" s="9763">
        <v>0</v>
      </c>
      <c r="Q39" s="9763">
        <v>0</v>
      </c>
      <c r="R39" s="9763">
        <v>1289</v>
      </c>
      <c r="S39" s="9763">
        <v>1289</v>
      </c>
      <c r="T39" s="9763">
        <v>773</v>
      </c>
      <c r="U39" s="9763">
        <v>773</v>
      </c>
      <c r="V39" s="9763">
        <v>0</v>
      </c>
      <c r="W39" s="9763">
        <v>0</v>
      </c>
      <c r="X39" s="9763">
        <v>0</v>
      </c>
      <c r="Y39" s="9763">
        <v>0</v>
      </c>
      <c r="Z39" s="9763">
        <v>0</v>
      </c>
      <c r="AA39" s="9763">
        <v>0</v>
      </c>
      <c r="AB39" s="9768">
        <f t="shared" si="17"/>
      </c>
      <c r="AC39" s="9778">
        <f t="shared" si="12"/>
      </c>
      <c r="AD39" s="9770">
        <f t="shared" si="9"/>
      </c>
      <c r="AE39" s="9779">
        <f t="shared" si="2"/>
      </c>
      <c r="AF39" s="9772">
        <f>VLOOKUP(C39,'Data Products'!$A:$J,10,0)</f>
      </c>
      <c r="AG39" s="9773">
        <f t="shared" si="19"/>
      </c>
      <c r="AH39" s="9774">
        <f t="shared" si="14"/>
      </c>
      <c r="AI39" s="9793" t="s">
        <v>12382</v>
      </c>
      <c r="AJ39" s="9776"/>
      <c r="AK39" s="9776"/>
      <c r="AL39" s="9789"/>
      <c r="AM39" s="9776"/>
      <c r="AN39" s="9776"/>
    </row>
    <row customHeight="true" hidden="true" ht="18" r="40">
      <c r="A40" s="9762">
        <v>38</v>
      </c>
      <c r="B40" s="9762" t="s">
        <v>12329</v>
      </c>
      <c r="C40" s="9762" t="s">
        <v>12383</v>
      </c>
      <c r="D40" s="9763">
        <v>0</v>
      </c>
      <c r="E40" s="9763">
        <v>0</v>
      </c>
      <c r="F40" s="9763"/>
      <c r="G40" s="9764">
        <f>VLOOKUP(C40,'Data Products'!$A:$B,2,0)</f>
      </c>
      <c r="H40" s="9765">
        <f t="shared" si="6"/>
      </c>
      <c r="I40" s="9766">
        <v>45630</v>
      </c>
      <c r="J40" s="9767">
        <f t="shared" si="0"/>
      </c>
      <c r="K40" s="9763">
        <v>0</v>
      </c>
      <c r="L40" s="9763">
        <v>0</v>
      </c>
      <c r="M40" s="9763">
        <v>0</v>
      </c>
      <c r="N40" s="9763">
        <v>0</v>
      </c>
      <c r="O40" s="9762" t="s">
        <v>12384</v>
      </c>
      <c r="P40" s="9763">
        <v>0</v>
      </c>
      <c r="Q40" s="9763">
        <v>0</v>
      </c>
      <c r="R40" s="9763">
        <v>0</v>
      </c>
      <c r="S40" s="9763">
        <v>0</v>
      </c>
      <c r="T40" s="9763">
        <v>0</v>
      </c>
      <c r="U40" s="9763">
        <v>0</v>
      </c>
      <c r="V40" s="9763">
        <v>0</v>
      </c>
      <c r="W40" s="9763">
        <v>0</v>
      </c>
      <c r="X40" s="9763">
        <v>0</v>
      </c>
      <c r="Y40" s="9763">
        <v>0</v>
      </c>
      <c r="Z40" s="9763">
        <v>0</v>
      </c>
      <c r="AA40" s="9763">
        <v>0</v>
      </c>
      <c r="AB40" s="9768">
        <f t="shared" si="17"/>
      </c>
      <c r="AC40" s="9778">
        <f t="shared" si="12"/>
      </c>
      <c r="AD40" s="9770">
        <f t="shared" si="9"/>
      </c>
      <c r="AE40" s="9779">
        <f t="shared" si="2"/>
      </c>
      <c r="AF40" s="9772">
        <f>VLOOKUP(C40,'Data Products'!$A:$J,10,0)</f>
      </c>
      <c r="AG40" s="9773">
        <f t="shared" si="19"/>
      </c>
      <c r="AH40" s="9774">
        <f t="shared" si="14"/>
      </c>
      <c r="AI40" s="9775"/>
      <c r="AJ40" s="9776"/>
      <c r="AK40" s="9776"/>
      <c r="AL40" s="9789"/>
      <c r="AM40" s="9776"/>
      <c r="AN40" s="9776"/>
    </row>
    <row customHeight="true" hidden="true" ht="18" r="41">
      <c r="A41" s="9762">
        <v>39</v>
      </c>
      <c r="B41" s="9762" t="s">
        <v>12329</v>
      </c>
      <c r="C41" s="9762" t="s">
        <v>12385</v>
      </c>
      <c r="D41" s="9763">
        <v>0</v>
      </c>
      <c r="E41" s="9763">
        <v>0</v>
      </c>
      <c r="F41" s="9763"/>
      <c r="G41" s="9764">
        <f>VLOOKUP(C41,'Data Products'!$A:$B,2,0)</f>
      </c>
      <c r="H41" s="9794">
        <f t="shared" si="6"/>
      </c>
      <c r="I41" s="9766">
        <v>45630</v>
      </c>
      <c r="J41" s="9767">
        <f t="shared" si="0"/>
      </c>
      <c r="K41" s="9763">
        <v>0</v>
      </c>
      <c r="L41" s="9763">
        <v>7</v>
      </c>
      <c r="M41" s="9763">
        <v>0</v>
      </c>
      <c r="N41" s="9763">
        <v>0</v>
      </c>
      <c r="O41" s="9762" t="s">
        <v>12384</v>
      </c>
      <c r="P41" s="9763">
        <v>0</v>
      </c>
      <c r="Q41" s="9763">
        <v>0</v>
      </c>
      <c r="R41" s="9763">
        <v>0</v>
      </c>
      <c r="S41" s="9763">
        <v>0</v>
      </c>
      <c r="T41" s="9763">
        <v>0</v>
      </c>
      <c r="U41" s="9763">
        <v>0</v>
      </c>
      <c r="V41" s="9763">
        <v>0</v>
      </c>
      <c r="W41" s="9763">
        <v>0</v>
      </c>
      <c r="X41" s="9763">
        <v>0</v>
      </c>
      <c r="Y41" s="9763">
        <v>0</v>
      </c>
      <c r="Z41" s="9763">
        <v>0</v>
      </c>
      <c r="AA41" s="9763">
        <v>0</v>
      </c>
      <c r="AB41" s="9768">
        <f t="shared" si="17"/>
      </c>
      <c r="AC41" s="9782">
        <f t="shared" si="12"/>
      </c>
      <c r="AD41" s="9770">
        <f t="shared" si="9"/>
      </c>
      <c r="AE41" s="9783">
        <f t="shared" si="2"/>
      </c>
      <c r="AF41" s="9772">
        <f>VLOOKUP(C41,'Data Products'!$A:$J,10,0)</f>
      </c>
      <c r="AG41" s="9773">
        <f t="shared" si="19"/>
      </c>
      <c r="AH41" s="9774">
        <f t="shared" si="14"/>
      </c>
      <c r="AI41" s="9795"/>
      <c r="AJ41" s="9796"/>
      <c r="AK41" s="9796"/>
      <c r="AL41" s="9797"/>
      <c r="AM41" s="9796"/>
      <c r="AN41" s="9796"/>
    </row>
    <row customHeight="true" hidden="true" ht="18" r="42">
      <c r="A42" s="9762">
        <v>40</v>
      </c>
      <c r="B42" s="9762" t="s">
        <v>12329</v>
      </c>
      <c r="C42" s="9762" t="s">
        <v>12386</v>
      </c>
      <c r="D42" s="9763">
        <v>0</v>
      </c>
      <c r="E42" s="9763">
        <v>0</v>
      </c>
      <c r="F42" s="9763"/>
      <c r="G42" s="9764">
        <f>VLOOKUP(C42,'Data Products'!$A:$B,2,0)</f>
      </c>
      <c r="H42" s="9794">
        <f t="shared" si="6"/>
      </c>
      <c r="I42" s="9766">
        <v>45630</v>
      </c>
      <c r="J42" s="9767">
        <f t="shared" si="0"/>
      </c>
      <c r="K42" s="9763">
        <v>0</v>
      </c>
      <c r="L42" s="9763">
        <v>0</v>
      </c>
      <c r="M42" s="9763">
        <v>0</v>
      </c>
      <c r="N42" s="9763">
        <v>0</v>
      </c>
      <c r="O42" s="9762" t="s">
        <v>12384</v>
      </c>
      <c r="P42" s="9763">
        <v>0</v>
      </c>
      <c r="Q42" s="9763">
        <v>0</v>
      </c>
      <c r="R42" s="9763">
        <v>0</v>
      </c>
      <c r="S42" s="9763">
        <v>0</v>
      </c>
      <c r="T42" s="9763">
        <v>0</v>
      </c>
      <c r="U42" s="9763">
        <v>0</v>
      </c>
      <c r="V42" s="9763">
        <v>0</v>
      </c>
      <c r="W42" s="9763">
        <v>0</v>
      </c>
      <c r="X42" s="9763">
        <v>0</v>
      </c>
      <c r="Y42" s="9763">
        <v>0</v>
      </c>
      <c r="Z42" s="9763">
        <v>0</v>
      </c>
      <c r="AA42" s="9763">
        <v>0</v>
      </c>
      <c r="AB42" s="9768">
        <f t="shared" si="17"/>
      </c>
      <c r="AC42" s="9778">
        <f t="shared" si="12"/>
      </c>
      <c r="AD42" s="9770">
        <f t="shared" si="9"/>
      </c>
      <c r="AE42" s="9779">
        <f t="shared" si="2"/>
      </c>
      <c r="AF42" s="9772">
        <f>VLOOKUP(C42,'Data Products'!$A:$J,10,0)</f>
      </c>
      <c r="AG42" s="9773">
        <f t="shared" si="19"/>
      </c>
      <c r="AH42" s="9774">
        <f t="shared" si="14"/>
      </c>
      <c r="AI42" s="9798"/>
      <c r="AJ42" s="9799"/>
      <c r="AK42" s="9799"/>
      <c r="AL42" s="9798"/>
      <c r="AM42" s="9799"/>
      <c r="AN42" s="9799"/>
    </row>
    <row r="43">
      <c r="A43" s="9762">
        <v>41</v>
      </c>
      <c r="B43" s="9762" t="s">
        <v>12321</v>
      </c>
      <c r="C43" s="9762" t="s">
        <v>12387</v>
      </c>
      <c r="D43" s="9763">
        <v>236</v>
      </c>
      <c r="E43" s="9763">
        <v>236</v>
      </c>
      <c r="F43" s="9800"/>
      <c r="G43" s="9764">
        <f>VLOOKUP(C43,'Data Products'!$A:$B,2,0)</f>
      </c>
      <c r="H43" s="9794">
        <f t="shared" si="6"/>
      </c>
      <c r="I43" s="9766">
        <v>45898</v>
      </c>
      <c r="J43" s="9767">
        <f t="shared" si="0"/>
      </c>
      <c r="K43" s="9763">
        <v>0</v>
      </c>
      <c r="L43" s="9763">
        <v>21</v>
      </c>
      <c r="M43" s="9763">
        <v>0</v>
      </c>
      <c r="N43" s="9763">
        <v>0</v>
      </c>
      <c r="O43" s="9762" t="s">
        <v>12388</v>
      </c>
      <c r="P43" s="9763">
        <v>0</v>
      </c>
      <c r="Q43" s="9763">
        <v>0</v>
      </c>
      <c r="R43" s="9763">
        <v>130</v>
      </c>
      <c r="S43" s="9763">
        <v>130</v>
      </c>
      <c r="T43" s="9763">
        <v>106</v>
      </c>
      <c r="U43" s="9763">
        <v>106</v>
      </c>
      <c r="V43" s="9763">
        <v>0</v>
      </c>
      <c r="W43" s="9763">
        <v>0</v>
      </c>
      <c r="X43" s="9763">
        <v>0</v>
      </c>
      <c r="Y43" s="9763">
        <v>0</v>
      </c>
      <c r="Z43" s="9763">
        <v>0</v>
      </c>
      <c r="AA43" s="9763">
        <v>0</v>
      </c>
      <c r="AB43" s="9768">
        <f t="shared" si="17"/>
      </c>
      <c r="AC43" s="9787">
        <f t="shared" si="12"/>
      </c>
      <c r="AD43" s="9770">
        <f t="shared" si="9"/>
      </c>
      <c r="AE43" s="9788">
        <f t="shared" si="2"/>
      </c>
      <c r="AF43" s="9772">
        <f>VLOOKUP(C43,'Data Products'!$A:$J,10,0)</f>
      </c>
      <c r="AG43" s="9773">
        <f t="shared" si="19"/>
      </c>
      <c r="AH43" s="9774">
        <f t="shared" si="14"/>
      </c>
      <c r="AI43" s="9801" t="s">
        <v>12389</v>
      </c>
      <c r="AJ43" s="9799"/>
      <c r="AK43" s="9799"/>
      <c r="AL43" s="9798"/>
      <c r="AM43" s="9799"/>
      <c r="AN43" s="9799"/>
    </row>
    <row customHeight="true" ht="18" r="44">
      <c r="A44" s="9762">
        <v>42</v>
      </c>
      <c r="B44" s="9762" t="s">
        <v>12326</v>
      </c>
      <c r="C44" s="9762" t="s">
        <v>12390</v>
      </c>
      <c r="D44" s="9802">
        <v>1965</v>
      </c>
      <c r="E44" s="9802">
        <v>1965</v>
      </c>
      <c r="F44" s="9800"/>
      <c r="G44" s="9764">
        <f>VLOOKUP(C44,'Data Products'!$A:$B,2,0)</f>
      </c>
      <c r="H44" s="9794">
        <f t="shared" si="6"/>
      </c>
      <c r="I44" s="9803">
        <v>46030</v>
      </c>
      <c r="J44" s="9767">
        <f t="shared" si="0"/>
      </c>
      <c r="K44" s="9802">
        <v>36</v>
      </c>
      <c r="L44" s="9802">
        <v>44</v>
      </c>
      <c r="M44" s="9763">
        <v>0</v>
      </c>
      <c r="N44" s="9763">
        <v>0</v>
      </c>
      <c r="O44" s="9762" t="s">
        <v>12391</v>
      </c>
      <c r="P44" s="9763">
        <v>0</v>
      </c>
      <c r="Q44" s="9763">
        <v>0</v>
      </c>
      <c r="R44" s="9763">
        <v>970</v>
      </c>
      <c r="S44" s="9763">
        <v>970</v>
      </c>
      <c r="T44" s="9763">
        <v>995</v>
      </c>
      <c r="U44" s="9763">
        <v>995</v>
      </c>
      <c r="V44" s="9763">
        <v>0</v>
      </c>
      <c r="W44" s="9763">
        <v>0</v>
      </c>
      <c r="X44" s="9763">
        <v>0</v>
      </c>
      <c r="Y44" s="9763">
        <v>0</v>
      </c>
      <c r="Z44" s="9763">
        <v>0</v>
      </c>
      <c r="AA44" s="9763">
        <v>0</v>
      </c>
      <c r="AB44" s="9768">
        <f t="shared" si="17"/>
      </c>
      <c r="AC44" s="9787">
        <f t="shared" si="12"/>
      </c>
      <c r="AD44" s="9770">
        <f t="shared" si="9"/>
      </c>
      <c r="AE44" s="9788">
        <f t="shared" si="2"/>
      </c>
      <c r="AF44" s="9772">
        <f>VLOOKUP(C44,'Data Products'!$A:$J,10,0)</f>
      </c>
      <c r="AG44" s="9773">
        <f t="shared" si="19"/>
      </c>
      <c r="AH44" s="9774">
        <f t="shared" si="14"/>
      </c>
      <c r="AI44" s="9801"/>
      <c r="AJ44" s="9799"/>
      <c r="AK44" s="9799"/>
      <c r="AL44" s="9798"/>
      <c r="AM44" s="9799"/>
      <c r="AN44" s="9799"/>
    </row>
    <row r="45">
      <c r="A45" s="9804"/>
      <c r="B45" s="9805"/>
      <c r="C45" s="9804"/>
      <c r="D45" s="9804"/>
      <c r="E45" s="9804"/>
      <c r="F45" s="9804"/>
      <c r="G45" s="9804"/>
      <c r="H45" s="9804"/>
      <c r="I45" s="9804"/>
      <c r="J45" s="9806"/>
      <c r="K45" s="9800"/>
      <c r="L45" s="9800" t="s">
        <v>12392</v>
      </c>
      <c r="M45" s="9800"/>
      <c r="N45" s="9800"/>
      <c r="O45" s="9800"/>
      <c r="P45" s="9800"/>
      <c r="Q45" s="9800"/>
      <c r="R45" s="9800"/>
      <c r="S45" s="9800"/>
      <c r="T45" s="9800"/>
      <c r="U45" s="9800"/>
      <c r="V45" s="9800"/>
      <c r="W45" s="9800"/>
      <c r="X45" s="9800"/>
      <c r="Y45" s="9800"/>
      <c r="Z45" s="9800"/>
      <c r="AA45" s="9800"/>
      <c r="AB45" s="9800"/>
      <c r="AC45" s="9800"/>
      <c r="AD45" s="9800"/>
      <c r="AE45" s="9807" t="s">
        <v>12393</v>
      </c>
      <c r="AF45" s="9808"/>
      <c r="AG45" s="9808">
        <f>SUM(AG3:AG43)</f>
      </c>
      <c r="AH45" s="9809"/>
      <c r="AI45" s="9810"/>
      <c r="AJ45" s="9811"/>
      <c r="AK45" s="9811"/>
      <c r="AL45" s="9810"/>
      <c r="AM45" s="9811"/>
      <c r="AN45" s="9811"/>
    </row>
    <row r="46">
      <c r="A46" s="9800"/>
      <c r="B46" s="9805"/>
      <c r="C46" s="9805"/>
      <c r="D46" s="9800"/>
      <c r="E46" s="9800"/>
      <c r="F46" s="9800"/>
      <c r="G46" s="9805"/>
      <c r="H46" s="9806"/>
      <c r="I46" s="9806"/>
      <c r="J46" s="9806"/>
      <c r="K46" s="9800"/>
      <c r="L46" s="9800"/>
      <c r="M46" s="9800"/>
      <c r="N46" s="9800"/>
      <c r="O46" s="9800"/>
      <c r="P46" s="9800"/>
      <c r="Q46" s="9800"/>
      <c r="R46" s="9800"/>
      <c r="S46" s="9800"/>
      <c r="T46" s="9800"/>
      <c r="U46" s="9800"/>
      <c r="V46" s="9800"/>
      <c r="W46" s="9800"/>
      <c r="X46" s="9800"/>
      <c r="Y46" s="9800"/>
      <c r="Z46" s="9800"/>
      <c r="AA46" s="9800"/>
      <c r="AB46" s="9800"/>
      <c r="AC46" s="9800"/>
      <c r="AD46" s="9800"/>
      <c r="AE46" s="9812" t="s">
        <v>12394</v>
      </c>
      <c r="AF46" s="9813">
        <f t="shared" ref="AF46:AF49" si="4">AG46/$AG$45</f>
      </c>
      <c r="AG46" s="9814">
        <f t="shared" ref="AG46:AG49" si="21">SUMIFS($AG$3:$AG$43,$AE$3:$AE$43,AE46)</f>
      </c>
      <c r="AH46" s="9815"/>
      <c r="AI46" s="9810"/>
      <c r="AJ46" s="9811"/>
      <c r="AK46" s="9811"/>
      <c r="AL46" s="9810"/>
      <c r="AM46" s="9811"/>
      <c r="AN46" s="9811"/>
    </row>
    <row r="47">
      <c r="A47" s="9800"/>
      <c r="B47" s="9805"/>
      <c r="C47" s="9805"/>
      <c r="D47" s="9800"/>
      <c r="E47" s="9800"/>
      <c r="F47" s="9800"/>
      <c r="G47" s="9805"/>
      <c r="H47" s="9806"/>
      <c r="I47" s="9806"/>
      <c r="J47" s="9806"/>
      <c r="K47" s="9800"/>
      <c r="L47" s="9800"/>
      <c r="M47" s="9800"/>
      <c r="N47" s="9800"/>
      <c r="O47" s="9800"/>
      <c r="P47" s="9800"/>
      <c r="Q47" s="9800"/>
      <c r="R47" s="9800"/>
      <c r="S47" s="9800"/>
      <c r="T47" s="9800"/>
      <c r="U47" s="9800"/>
      <c r="V47" s="9800"/>
      <c r="W47" s="9800"/>
      <c r="X47" s="9800"/>
      <c r="Y47" s="9800"/>
      <c r="Z47" s="9800"/>
      <c r="AA47" s="9800"/>
      <c r="AB47" s="9800"/>
      <c r="AC47" s="9800"/>
      <c r="AD47" s="9800"/>
      <c r="AE47" s="9812" t="s">
        <v>12395</v>
      </c>
      <c r="AF47" s="9813">
        <f t="shared" si="4"/>
      </c>
      <c r="AG47" s="9814">
        <f t="shared" si="21"/>
      </c>
      <c r="AH47" s="9815"/>
      <c r="AI47" s="9810"/>
      <c r="AJ47" s="9811"/>
      <c r="AK47" s="9811"/>
      <c r="AL47" s="9810"/>
      <c r="AM47" s="9811"/>
      <c r="AN47" s="9811"/>
    </row>
    <row r="48">
      <c r="A48" s="9800"/>
      <c r="B48" s="9805"/>
      <c r="C48" s="9805"/>
      <c r="D48" s="9800"/>
      <c r="E48" s="9800"/>
      <c r="F48" s="9800"/>
      <c r="G48" s="9805"/>
      <c r="H48" s="9806"/>
      <c r="I48" s="9806"/>
      <c r="J48" s="9806"/>
      <c r="K48" s="9800"/>
      <c r="L48" s="9800"/>
      <c r="M48" s="9800"/>
      <c r="N48" s="9800"/>
      <c r="O48" s="9800"/>
      <c r="P48" s="9800"/>
      <c r="Q48" s="9800"/>
      <c r="R48" s="9800"/>
      <c r="S48" s="9800"/>
      <c r="T48" s="9800"/>
      <c r="U48" s="9800"/>
      <c r="V48" s="9800"/>
      <c r="W48" s="9800"/>
      <c r="X48" s="9800"/>
      <c r="Y48" s="9800"/>
      <c r="Z48" s="9800"/>
      <c r="AA48" s="9800"/>
      <c r="AB48" s="9800"/>
      <c r="AC48" s="9800"/>
      <c r="AD48" s="9800"/>
      <c r="AE48" s="9812" t="s">
        <v>12396</v>
      </c>
      <c r="AF48" s="9813">
        <f t="shared" si="4"/>
      </c>
      <c r="AG48" s="9814">
        <f t="shared" si="21"/>
      </c>
      <c r="AH48" s="9815"/>
      <c r="AI48" s="9810"/>
      <c r="AJ48" s="9811"/>
      <c r="AK48" s="9811"/>
      <c r="AL48" s="9810"/>
      <c r="AM48" s="9811"/>
      <c r="AN48" s="9811"/>
    </row>
    <row r="49">
      <c r="A49" s="9800"/>
      <c r="B49" s="9805"/>
      <c r="C49" s="9805"/>
      <c r="D49" s="9800"/>
      <c r="E49" s="9800"/>
      <c r="F49" s="9800"/>
      <c r="G49" s="9805"/>
      <c r="H49" s="9806"/>
      <c r="I49" s="9806"/>
      <c r="J49" s="9806"/>
      <c r="K49" s="9800"/>
      <c r="L49" s="9800"/>
      <c r="M49" s="9800"/>
      <c r="N49" s="9800"/>
      <c r="O49" s="9800"/>
      <c r="P49" s="9800"/>
      <c r="Q49" s="9800"/>
      <c r="R49" s="9800"/>
      <c r="S49" s="9800"/>
      <c r="T49" s="9800"/>
      <c r="U49" s="9800"/>
      <c r="V49" s="9800"/>
      <c r="W49" s="9800"/>
      <c r="X49" s="9800"/>
      <c r="Y49" s="9800"/>
      <c r="Z49" s="9800"/>
      <c r="AA49" s="9800"/>
      <c r="AB49" s="9800"/>
      <c r="AC49" s="9800"/>
      <c r="AD49" s="9800"/>
      <c r="AE49" s="9812" t="s">
        <v>12397</v>
      </c>
      <c r="AF49" s="9813">
        <f t="shared" si="4"/>
      </c>
      <c r="AG49" s="9814">
        <f t="shared" si="21"/>
      </c>
      <c r="AH49" s="9815"/>
      <c r="AI49" s="9810"/>
      <c r="AJ49" s="9811"/>
      <c r="AK49" s="9811"/>
      <c r="AL49" s="9810"/>
      <c r="AM49" s="9811"/>
      <c r="AN49" s="9811"/>
    </row>
    <row r="50">
      <c r="A50" s="9800"/>
      <c r="B50" s="9805"/>
      <c r="C50" s="9805"/>
      <c r="D50" s="9800"/>
      <c r="E50" s="9800"/>
      <c r="F50" s="9800"/>
      <c r="G50" s="9805"/>
      <c r="H50" s="9806"/>
      <c r="I50" s="9806"/>
      <c r="J50" s="9806"/>
      <c r="K50" s="9800"/>
      <c r="L50" s="9800"/>
      <c r="M50" s="9800"/>
      <c r="N50" s="9800"/>
      <c r="O50" s="9800"/>
      <c r="P50" s="9800"/>
      <c r="Q50" s="9800"/>
      <c r="R50" s="9800"/>
      <c r="S50" s="9800"/>
      <c r="T50" s="9800"/>
      <c r="U50" s="9800"/>
      <c r="V50" s="9800"/>
      <c r="W50" s="9800"/>
      <c r="X50" s="9800"/>
      <c r="Y50" s="9800"/>
      <c r="Z50" s="9800"/>
      <c r="AA50" s="9800"/>
      <c r="AB50" s="9800"/>
      <c r="AC50" s="9800"/>
      <c r="AD50" s="9800"/>
      <c r="AE50" s="9812" t="s">
        <v>12310</v>
      </c>
      <c r="AF50" s="9816">
        <f>AVERAGE(AH3:AH43)/AVERAGE(D3:D43)</f>
      </c>
      <c r="AG50" s="9814">
        <f>SUMIF($H$3:$H$43,"&lt;90",$AG$3:$AG$43)</f>
      </c>
      <c r="AH50" s="9817"/>
      <c r="AI50" s="9810"/>
      <c r="AJ50" s="9811"/>
      <c r="AK50" s="9811"/>
      <c r="AL50" s="9810"/>
      <c r="AM50" s="9811"/>
      <c r="AN50" s="9811"/>
    </row>
    <row r="51">
      <c r="A51" s="9800"/>
      <c r="B51" s="9805"/>
      <c r="C51" s="9805"/>
      <c r="D51" s="9800"/>
      <c r="E51" s="9800"/>
      <c r="F51" s="9800"/>
      <c r="G51" s="9805"/>
      <c r="H51" s="9806"/>
      <c r="I51" s="9806"/>
      <c r="J51" s="9806"/>
      <c r="K51" s="9800"/>
      <c r="L51" s="9800"/>
      <c r="M51" s="9800"/>
      <c r="N51" s="9800"/>
      <c r="O51" s="9800"/>
      <c r="P51" s="9800"/>
      <c r="Q51" s="9800"/>
      <c r="R51" s="9800"/>
      <c r="S51" s="9800"/>
      <c r="T51" s="9800"/>
      <c r="U51" s="9800"/>
      <c r="V51" s="9800"/>
      <c r="W51" s="9800"/>
      <c r="X51" s="9800"/>
      <c r="Y51" s="9800"/>
      <c r="Z51" s="9800"/>
      <c r="AA51" s="9800"/>
      <c r="AB51" s="9800"/>
      <c r="AC51" s="9800"/>
      <c r="AD51" s="9800"/>
      <c r="AE51" s="9800"/>
      <c r="AF51" s="9817"/>
      <c r="AG51" s="9817"/>
      <c r="AH51" s="9817"/>
      <c r="AI51" s="9810"/>
      <c r="AJ51" s="9811"/>
      <c r="AK51" s="9811"/>
      <c r="AL51" s="9810"/>
      <c r="AM51" s="9811"/>
      <c r="AN51" s="9811"/>
    </row>
    <row r="52">
      <c r="A52" s="9757" t="s">
        <v>12398</v>
      </c>
      <c r="B52" s="9757" t="s">
        <v>12285</v>
      </c>
      <c r="C52" s="9757" t="s">
        <v>12286</v>
      </c>
      <c r="D52" s="9757" t="s">
        <v>12287</v>
      </c>
      <c r="E52" s="9757"/>
      <c r="F52" s="9757" t="s">
        <v>12399</v>
      </c>
      <c r="G52" s="9818" t="s">
        <v>12289</v>
      </c>
      <c r="H52" s="9819" t="s">
        <v>12290</v>
      </c>
      <c r="I52" s="9756" t="s">
        <v>12291</v>
      </c>
      <c r="J52" s="9756" t="s">
        <v>12292</v>
      </c>
      <c r="K52" s="9757" t="s">
        <v>12293</v>
      </c>
      <c r="L52" s="9757" t="s">
        <v>12294</v>
      </c>
      <c r="M52" s="9757" t="s">
        <v>12400</v>
      </c>
      <c r="N52" s="9757" t="s">
        <v>12401</v>
      </c>
      <c r="O52" s="9757" t="s">
        <v>12297</v>
      </c>
      <c r="P52" s="9820"/>
      <c r="Q52" s="9820"/>
      <c r="R52" s="9820"/>
      <c r="S52" s="9820"/>
      <c r="T52" s="9820"/>
      <c r="U52" s="9820"/>
      <c r="V52" s="9820"/>
      <c r="W52" s="9820"/>
      <c r="X52" s="9820"/>
      <c r="Y52" s="9820"/>
      <c r="Z52" s="9820"/>
      <c r="AA52" s="9820"/>
      <c r="AB52" s="9821" t="s">
        <v>12304</v>
      </c>
      <c r="AC52" s="9819" t="s">
        <v>12305</v>
      </c>
      <c r="AD52" s="9819" t="s">
        <v>12402</v>
      </c>
      <c r="AE52" s="9819" t="s">
        <v>12403</v>
      </c>
      <c r="AF52" s="9822" t="s">
        <v>12308</v>
      </c>
      <c r="AG52" s="9822" t="s">
        <v>12309</v>
      </c>
      <c r="AH52" s="9756" t="s">
        <v>12310</v>
      </c>
      <c r="AI52" s="9819" t="s">
        <v>12311</v>
      </c>
      <c r="AJ52" s="9756" t="s">
        <v>12312</v>
      </c>
      <c r="AK52" s="9757" t="s">
        <v>12313</v>
      </c>
      <c r="AL52" s="9757" t="s">
        <v>12404</v>
      </c>
      <c r="AM52" s="9757" t="s">
        <v>12315</v>
      </c>
      <c r="AN52" s="9757" t="s">
        <v>12316</v>
      </c>
    </row>
    <row r="53">
      <c r="A53" s="9757" t="s">
        <v>12317</v>
      </c>
      <c r="B53" s="9757"/>
      <c r="C53" s="9757"/>
      <c r="D53" s="9757" t="s">
        <v>12318</v>
      </c>
      <c r="E53" s="9761" t="s">
        <v>12319</v>
      </c>
      <c r="F53" s="9757"/>
      <c r="G53" s="9823"/>
      <c r="H53" s="9819"/>
      <c r="I53" s="9756"/>
      <c r="J53" s="9756"/>
      <c r="K53" s="9757" t="s">
        <v>12320</v>
      </c>
      <c r="L53" s="9757" t="s">
        <v>12320</v>
      </c>
      <c r="M53" s="9757"/>
      <c r="N53" s="9757"/>
      <c r="O53" s="9757"/>
      <c r="P53" s="9820"/>
      <c r="Q53" s="9820"/>
      <c r="R53" s="9820"/>
      <c r="S53" s="9820"/>
      <c r="T53" s="9820"/>
      <c r="U53" s="9820"/>
      <c r="V53" s="9820"/>
      <c r="W53" s="9820"/>
      <c r="X53" s="9820"/>
      <c r="Y53" s="9820"/>
      <c r="Z53" s="9820"/>
      <c r="AA53" s="9820"/>
      <c r="AB53" s="9821"/>
      <c r="AC53" s="9819"/>
      <c r="AD53" s="9819"/>
      <c r="AE53" s="9819"/>
      <c r="AF53" s="9822"/>
      <c r="AG53" s="9822"/>
      <c r="AH53" s="9756"/>
      <c r="AI53" s="9819"/>
      <c r="AJ53" s="9756"/>
      <c r="AK53" s="9757"/>
      <c r="AL53" s="9757"/>
      <c r="AM53" s="9757"/>
      <c r="AN53" s="9757"/>
    </row>
    <row r="54">
      <c r="A54" s="9824">
        <v>1</v>
      </c>
      <c r="B54" s="9762" t="s">
        <v>12326</v>
      </c>
      <c r="C54" s="9762" t="s">
        <v>12405</v>
      </c>
      <c r="D54" s="9763">
        <v>6806</v>
      </c>
      <c r="E54" s="9777">
        <v>6806</v>
      </c>
      <c r="F54" s="9825"/>
      <c r="G54" s="9826">
        <f>VLOOKUP(C54,'Data Products'!$A:$J,2,0)</f>
      </c>
      <c r="H54" s="9827">
        <f t="shared" ref="H54:H78" si="7">IFERROR(G54-TODAY(),"")</f>
      </c>
      <c r="I54" s="9766">
        <v>45840</v>
      </c>
      <c r="J54" s="9767">
        <f t="shared" ref="J54:J125" si="1">TODAY()-I54</f>
      </c>
      <c r="K54" s="9802">
        <v>0</v>
      </c>
      <c r="L54" s="9828">
        <v>9436</v>
      </c>
      <c r="M54" s="9763">
        <v>6000</v>
      </c>
      <c r="N54" s="9763">
        <v>12000</v>
      </c>
      <c r="O54" s="9762" t="s">
        <v>12331</v>
      </c>
      <c r="P54" s="9800"/>
      <c r="Q54" s="9800"/>
      <c r="R54" s="9829"/>
      <c r="S54" s="9800"/>
      <c r="T54" s="9800"/>
      <c r="U54" s="9800"/>
      <c r="V54" s="9800"/>
      <c r="W54" s="9800"/>
      <c r="X54" s="9800"/>
      <c r="Y54" s="9800"/>
      <c r="Z54" s="9800"/>
      <c r="AA54" s="9800"/>
      <c r="AB54" s="9830">
        <f t="shared" ref="AB54:AB125" si="18">L54/30</f>
      </c>
      <c r="AC54" s="9782">
        <f t="shared" ref="AC54:AC125" si="13">IFERROR(D54/AB54,"-")</f>
      </c>
      <c r="AD54" s="9770">
        <f t="shared" ref="AD54:AD125" si="10">IFERROR(TODAY()+AC54,"-")</f>
      </c>
      <c r="AE54" s="9783">
        <f t="shared" ref="AE54:AE125" si="3">_xlfn.IFS(AC54="-","Not sold yet",AND(AC54&lt;=150,AC54&gt;60),"Out of stock more than 60 days",AC54&lt;=60,"Out of stock less than 60 days",AC54&gt;=150,"Out of stock more than 150 days")</f>
      </c>
      <c r="AF54" s="9772">
        <f>VLOOKUP(C54,'Data Products'!$A:$J,10,0)</f>
      </c>
      <c r="AG54" s="9773">
        <f t="shared" ref="AG54:AG125" si="20">AF54*D54</f>
      </c>
      <c r="AH54" s="9773"/>
      <c r="AI54" s="9790" t="s">
        <v>12406</v>
      </c>
      <c r="AJ54" s="9775"/>
      <c r="AK54" s="9776"/>
      <c r="AL54" s="9775"/>
      <c r="AM54" s="9776"/>
      <c r="AN54" s="9776"/>
    </row>
    <row customHeight="true" hidden="true" ht="18" r="55">
      <c r="A55" s="9824">
        <v>2</v>
      </c>
      <c r="B55" s="9762" t="s">
        <v>12329</v>
      </c>
      <c r="C55" s="9762" t="s">
        <v>12407</v>
      </c>
      <c r="D55" s="9763">
        <v>0</v>
      </c>
      <c r="E55" s="9777">
        <v>0</v>
      </c>
      <c r="F55" s="9825"/>
      <c r="G55" s="9826">
        <f>VLOOKUP(C55,'Data Products'!$A:$J,2,0)</f>
      </c>
      <c r="H55" s="9827">
        <f t="shared" si="7"/>
      </c>
      <c r="I55" s="9766">
        <v>45376</v>
      </c>
      <c r="J55" s="9767">
        <f t="shared" si="1"/>
      </c>
      <c r="K55" s="9763">
        <v>0</v>
      </c>
      <c r="L55" s="9763">
        <v>0</v>
      </c>
      <c r="M55" s="9763">
        <v>0</v>
      </c>
      <c r="N55" s="9763">
        <v>0</v>
      </c>
      <c r="O55" s="9762" t="s">
        <v>12408</v>
      </c>
      <c r="P55" s="9800"/>
      <c r="Q55" s="9800"/>
      <c r="R55" s="9829"/>
      <c r="S55" s="9800"/>
      <c r="T55" s="9800"/>
      <c r="U55" s="9800"/>
      <c r="V55" s="9800"/>
      <c r="W55" s="9800"/>
      <c r="X55" s="9800"/>
      <c r="Y55" s="9800"/>
      <c r="Z55" s="9800"/>
      <c r="AA55" s="9800"/>
      <c r="AB55" s="9830">
        <f t="shared" si="18"/>
      </c>
      <c r="AC55" s="9778">
        <f t="shared" si="13"/>
      </c>
      <c r="AD55" s="9770">
        <f t="shared" si="10"/>
      </c>
      <c r="AE55" s="9779">
        <f t="shared" si="3"/>
      </c>
      <c r="AF55" s="9772">
        <f>VLOOKUP(C55,'Data Products'!$A:$J,10,0)</f>
      </c>
      <c r="AG55" s="9773">
        <f t="shared" si="20"/>
      </c>
      <c r="AH55" s="9773">
        <f t="shared" ref="AH55:AH90" si="15">IF(H55&lt;=90,D55,0)</f>
      </c>
      <c r="AI55" s="9784"/>
      <c r="AJ55" s="9775"/>
      <c r="AK55" s="9776"/>
      <c r="AL55" s="9775"/>
      <c r="AM55" s="9776"/>
      <c r="AN55" s="9776"/>
    </row>
    <row customHeight="true" hidden="true" ht="18" r="56">
      <c r="A56" s="9824">
        <v>3</v>
      </c>
      <c r="B56" s="9762" t="s">
        <v>12329</v>
      </c>
      <c r="C56" s="9762" t="s">
        <v>12409</v>
      </c>
      <c r="D56" s="9763">
        <v>0</v>
      </c>
      <c r="E56" s="9777">
        <v>0</v>
      </c>
      <c r="F56" s="9825"/>
      <c r="G56" s="9826">
        <f>VLOOKUP(C56,'Data Products'!$A:$J,2,0)</f>
      </c>
      <c r="H56" s="9827">
        <f t="shared" si="7"/>
      </c>
      <c r="I56" s="9803">
        <v>45721</v>
      </c>
      <c r="J56" s="9767">
        <f t="shared" si="1"/>
      </c>
      <c r="K56" s="9763">
        <v>0</v>
      </c>
      <c r="L56" s="9763">
        <v>0</v>
      </c>
      <c r="M56" s="9831" t="s">
        <v>12410</v>
      </c>
      <c r="N56" s="9831" t="s">
        <v>12410</v>
      </c>
      <c r="O56" s="9762" t="s">
        <v>12408</v>
      </c>
      <c r="P56" s="9800"/>
      <c r="Q56" s="9800"/>
      <c r="R56" s="9829"/>
      <c r="S56" s="9800"/>
      <c r="T56" s="9800"/>
      <c r="U56" s="9800"/>
      <c r="V56" s="9800"/>
      <c r="W56" s="9800"/>
      <c r="X56" s="9800"/>
      <c r="Y56" s="9800"/>
      <c r="Z56" s="9800"/>
      <c r="AA56" s="9800"/>
      <c r="AB56" s="9830">
        <f t="shared" si="18"/>
      </c>
      <c r="AC56" s="9778">
        <f t="shared" si="13"/>
      </c>
      <c r="AD56" s="9770">
        <f t="shared" si="10"/>
      </c>
      <c r="AE56" s="9779">
        <f t="shared" si="3"/>
      </c>
      <c r="AF56" s="9772">
        <f>VLOOKUP(C56,'Data Products'!$A:$J,10,0)</f>
      </c>
      <c r="AG56" s="9773">
        <f t="shared" si="20"/>
      </c>
      <c r="AH56" s="9773">
        <f t="shared" si="15"/>
      </c>
      <c r="AI56" s="9784"/>
      <c r="AJ56" s="9775"/>
      <c r="AK56" s="9776"/>
      <c r="AL56" s="9775"/>
      <c r="AM56" s="9776"/>
      <c r="AN56" s="9776"/>
    </row>
    <row customHeight="true" hidden="true" ht="18" r="57">
      <c r="A57" s="9824">
        <v>4</v>
      </c>
      <c r="B57" s="9762" t="s">
        <v>12329</v>
      </c>
      <c r="C57" s="9762" t="s">
        <v>12411</v>
      </c>
      <c r="D57" s="9763">
        <v>0</v>
      </c>
      <c r="E57" s="9777">
        <v>0</v>
      </c>
      <c r="F57" s="9825"/>
      <c r="G57" s="9826">
        <f>VLOOKUP(C57,'Data Products'!$A:$J,2,0)</f>
      </c>
      <c r="H57" s="9827">
        <f t="shared" si="7"/>
      </c>
      <c r="I57" s="9766">
        <v>45460</v>
      </c>
      <c r="J57" s="9767">
        <f t="shared" si="1"/>
      </c>
      <c r="K57" s="9763">
        <v>0</v>
      </c>
      <c r="L57" s="9763">
        <v>0</v>
      </c>
      <c r="M57" s="9763">
        <v>0</v>
      </c>
      <c r="N57" s="9763">
        <v>0</v>
      </c>
      <c r="O57" s="9762" t="s">
        <v>12408</v>
      </c>
      <c r="P57" s="9800"/>
      <c r="Q57" s="9800"/>
      <c r="R57" s="9832"/>
      <c r="S57" s="9800"/>
      <c r="T57" s="9800"/>
      <c r="U57" s="9800"/>
      <c r="V57" s="9800"/>
      <c r="W57" s="9800"/>
      <c r="X57" s="9800"/>
      <c r="Y57" s="9800"/>
      <c r="Z57" s="9800"/>
      <c r="AA57" s="9800"/>
      <c r="AB57" s="9830">
        <f t="shared" si="18"/>
      </c>
      <c r="AC57" s="9778">
        <f t="shared" si="13"/>
      </c>
      <c r="AD57" s="9770">
        <f t="shared" si="10"/>
      </c>
      <c r="AE57" s="9779">
        <f t="shared" si="3"/>
      </c>
      <c r="AF57" s="9772">
        <f>VLOOKUP(C57,'Data Products'!$A:$J,10,0)</f>
      </c>
      <c r="AG57" s="9773">
        <f t="shared" si="20"/>
      </c>
      <c r="AH57" s="9773">
        <f t="shared" si="15"/>
      </c>
      <c r="AI57" s="9775"/>
      <c r="AJ57" s="9776"/>
      <c r="AK57" s="9776"/>
      <c r="AL57" s="9775"/>
      <c r="AM57" s="9776"/>
      <c r="AN57" s="9776"/>
    </row>
    <row customHeight="true" hidden="true" ht="18" r="58">
      <c r="A58" s="9824">
        <v>5</v>
      </c>
      <c r="B58" s="9762" t="s">
        <v>12355</v>
      </c>
      <c r="C58" s="9762" t="s">
        <v>12412</v>
      </c>
      <c r="D58" s="9763">
        <v>0</v>
      </c>
      <c r="E58" s="9777">
        <v>0</v>
      </c>
      <c r="F58" s="9825"/>
      <c r="G58" s="9826">
        <f>VLOOKUP(C58,'Data Products'!$A:$J,2,0)</f>
      </c>
      <c r="H58" s="9827">
        <f t="shared" si="7"/>
      </c>
      <c r="I58" s="9766">
        <v>45667</v>
      </c>
      <c r="J58" s="9767">
        <f t="shared" si="1"/>
      </c>
      <c r="K58" s="9763">
        <v>0</v>
      </c>
      <c r="L58" s="9763">
        <v>0</v>
      </c>
      <c r="M58" s="9763">
        <v>500</v>
      </c>
      <c r="N58" s="9763">
        <v>1000</v>
      </c>
      <c r="O58" s="9833" t="s">
        <v>12339</v>
      </c>
      <c r="P58" s="9800"/>
      <c r="Q58" s="9800"/>
      <c r="R58" s="9829"/>
      <c r="S58" s="9800"/>
      <c r="T58" s="9800"/>
      <c r="U58" s="9800"/>
      <c r="V58" s="9800"/>
      <c r="W58" s="9800"/>
      <c r="X58" s="9800"/>
      <c r="Y58" s="9800"/>
      <c r="Z58" s="9800"/>
      <c r="AA58" s="9800"/>
      <c r="AB58" s="9830">
        <f t="shared" si="18"/>
      </c>
      <c r="AC58" s="9778">
        <f t="shared" si="13"/>
      </c>
      <c r="AD58" s="9770">
        <f t="shared" si="10"/>
      </c>
      <c r="AE58" s="9779">
        <f t="shared" si="3"/>
      </c>
      <c r="AF58" s="9772">
        <f>VLOOKUP(C58,'Data Products'!$A:$J,10,0)</f>
      </c>
      <c r="AG58" s="9773">
        <f t="shared" si="20"/>
      </c>
      <c r="AH58" s="9773">
        <f t="shared" si="15"/>
      </c>
      <c r="AI58" s="9784"/>
      <c r="AJ58" s="9776"/>
      <c r="AK58" s="9776">
        <v>200</v>
      </c>
      <c r="AL58" s="9775"/>
      <c r="AM58" s="9776"/>
      <c r="AN58" s="9776"/>
    </row>
    <row r="59">
      <c r="A59" s="9824">
        <v>6</v>
      </c>
      <c r="B59" s="9762" t="s">
        <v>12329</v>
      </c>
      <c r="C59" s="9762" t="s">
        <v>12413</v>
      </c>
      <c r="D59" s="9763">
        <v>2</v>
      </c>
      <c r="E59" s="9777">
        <v>2</v>
      </c>
      <c r="F59" s="9825"/>
      <c r="G59" s="9826">
        <f>VLOOKUP(C59,'Data Products'!$A:$J,2,0)</f>
      </c>
      <c r="H59" s="9827">
        <f t="shared" si="7"/>
      </c>
      <c r="I59" s="9766">
        <v>45667</v>
      </c>
      <c r="J59" s="9767">
        <f t="shared" si="1"/>
      </c>
      <c r="K59" s="9763">
        <v>0</v>
      </c>
      <c r="L59" s="9763">
        <v>1</v>
      </c>
      <c r="M59" s="9763">
        <v>500</v>
      </c>
      <c r="N59" s="9763">
        <v>1000</v>
      </c>
      <c r="O59" s="9762" t="s">
        <v>12339</v>
      </c>
      <c r="P59" s="9800"/>
      <c r="Q59" s="9800"/>
      <c r="R59" s="9829"/>
      <c r="S59" s="9800"/>
      <c r="T59" s="9800"/>
      <c r="U59" s="9800"/>
      <c r="V59" s="9800"/>
      <c r="W59" s="9800"/>
      <c r="X59" s="9800"/>
      <c r="Y59" s="9800"/>
      <c r="Z59" s="9800"/>
      <c r="AA59" s="9800"/>
      <c r="AB59" s="9830">
        <f t="shared" si="18"/>
      </c>
      <c r="AC59" s="9782">
        <f t="shared" si="13"/>
      </c>
      <c r="AD59" s="9770">
        <f t="shared" si="10"/>
      </c>
      <c r="AE59" s="9783">
        <f t="shared" si="3"/>
      </c>
      <c r="AF59" s="9772">
        <f>VLOOKUP(C59,'Data Products'!$A:$J,10,0)</f>
      </c>
      <c r="AG59" s="9773">
        <f t="shared" si="20"/>
      </c>
      <c r="AH59" s="9773">
        <f t="shared" si="15"/>
      </c>
      <c r="AI59" s="9784"/>
      <c r="AJ59" s="9776"/>
      <c r="AK59" s="9776"/>
      <c r="AL59" s="9775"/>
      <c r="AM59" s="9776"/>
      <c r="AN59" s="9776"/>
    </row>
    <row r="60">
      <c r="A60" s="9824">
        <v>7</v>
      </c>
      <c r="B60" s="9762" t="s">
        <v>12326</v>
      </c>
      <c r="C60" s="9762" t="s">
        <v>12414</v>
      </c>
      <c r="D60" s="9763">
        <v>233</v>
      </c>
      <c r="E60" s="9777">
        <v>233</v>
      </c>
      <c r="F60" s="9825"/>
      <c r="G60" s="9826">
        <f>VLOOKUP(C60,'Data Products'!$A:$J,2,0)</f>
      </c>
      <c r="H60" s="9827">
        <f t="shared" si="7"/>
      </c>
      <c r="I60" s="9766">
        <v>45617</v>
      </c>
      <c r="J60" s="9767">
        <f t="shared" si="1"/>
      </c>
      <c r="K60" s="9763">
        <v>30</v>
      </c>
      <c r="L60" s="9763">
        <v>64</v>
      </c>
      <c r="M60" s="9763">
        <v>300</v>
      </c>
      <c r="N60" s="9763">
        <v>500</v>
      </c>
      <c r="O60" s="9834" t="s">
        <v>12339</v>
      </c>
      <c r="P60" s="9800"/>
      <c r="Q60" s="9800"/>
      <c r="R60" s="9829"/>
      <c r="S60" s="9800"/>
      <c r="T60" s="9800"/>
      <c r="U60" s="9800"/>
      <c r="V60" s="9800"/>
      <c r="W60" s="9800"/>
      <c r="X60" s="9800"/>
      <c r="Y60" s="9800"/>
      <c r="Z60" s="9800"/>
      <c r="AA60" s="9800"/>
      <c r="AB60" s="9830">
        <f t="shared" si="18"/>
      </c>
      <c r="AC60" s="9787">
        <f t="shared" si="13"/>
      </c>
      <c r="AD60" s="9770">
        <f t="shared" si="10"/>
      </c>
      <c r="AE60" s="9788">
        <f t="shared" si="3"/>
      </c>
      <c r="AF60" s="9772">
        <f>VLOOKUP(C60,'Data Products'!$A:$J,10,0)</f>
      </c>
      <c r="AG60" s="9773">
        <f t="shared" si="20"/>
      </c>
      <c r="AH60" s="9773">
        <f t="shared" si="15"/>
      </c>
      <c r="AI60" s="9775"/>
      <c r="AJ60" s="9776"/>
      <c r="AK60" s="9776"/>
      <c r="AL60" s="9775"/>
      <c r="AM60" s="9776"/>
      <c r="AN60" s="9776"/>
    </row>
    <row customHeight="true" hidden="true" ht="18" r="61">
      <c r="A61" s="9824">
        <v>8</v>
      </c>
      <c r="B61" s="9762" t="s">
        <v>12329</v>
      </c>
      <c r="C61" s="9762" t="s">
        <v>12415</v>
      </c>
      <c r="D61" s="9763">
        <v>0</v>
      </c>
      <c r="E61" s="9777">
        <v>0</v>
      </c>
      <c r="F61" s="9825"/>
      <c r="G61" s="9826">
        <f>VLOOKUP(C61,'Data Products'!$A:$J,2,0)</f>
      </c>
      <c r="H61" s="9835">
        <f t="shared" si="7"/>
      </c>
      <c r="I61" s="9766">
        <v>45504</v>
      </c>
      <c r="J61" s="9767">
        <f t="shared" si="1"/>
      </c>
      <c r="K61" s="9763">
        <v>0</v>
      </c>
      <c r="L61" s="9763">
        <v>0</v>
      </c>
      <c r="M61" s="9763">
        <v>0</v>
      </c>
      <c r="N61" s="9763">
        <v>0</v>
      </c>
      <c r="O61" s="9762" t="s">
        <v>12339</v>
      </c>
      <c r="P61" s="9800"/>
      <c r="Q61" s="9800"/>
      <c r="R61" s="9829"/>
      <c r="S61" s="9800"/>
      <c r="T61" s="9800"/>
      <c r="U61" s="9800"/>
      <c r="V61" s="9800"/>
      <c r="W61" s="9800"/>
      <c r="X61" s="9800"/>
      <c r="Y61" s="9800"/>
      <c r="Z61" s="9800"/>
      <c r="AA61" s="9800"/>
      <c r="AB61" s="9830">
        <f t="shared" si="18"/>
      </c>
      <c r="AC61" s="9778">
        <f t="shared" si="13"/>
      </c>
      <c r="AD61" s="9770">
        <f t="shared" si="10"/>
      </c>
      <c r="AE61" s="9779">
        <f t="shared" si="3"/>
      </c>
      <c r="AF61" s="9772">
        <f>VLOOKUP(C61,'Data Products'!$A:$J,10,0)</f>
      </c>
      <c r="AG61" s="9773">
        <f t="shared" si="20"/>
      </c>
      <c r="AH61" s="9773">
        <f t="shared" si="15"/>
      </c>
      <c r="AI61" s="9775"/>
      <c r="AJ61" s="9776"/>
      <c r="AK61" s="9776"/>
      <c r="AL61" s="9775"/>
      <c r="AM61" s="9776"/>
      <c r="AN61" s="9776"/>
    </row>
    <row customHeight="true" hidden="true" ht="18" r="62">
      <c r="A62" s="9824">
        <v>9</v>
      </c>
      <c r="B62" s="9762" t="s">
        <v>12329</v>
      </c>
      <c r="C62" s="9762" t="s">
        <v>12416</v>
      </c>
      <c r="D62" s="9763">
        <v>0</v>
      </c>
      <c r="E62" s="9777">
        <v>0</v>
      </c>
      <c r="F62" s="9825"/>
      <c r="G62" s="9826">
        <f>VLOOKUP(C62,'Data Products'!$A:$J,2,0)</f>
      </c>
      <c r="H62" s="9827">
        <f t="shared" si="7"/>
      </c>
      <c r="I62" s="9766">
        <v>45530</v>
      </c>
      <c r="J62" s="9767">
        <f t="shared" si="1"/>
      </c>
      <c r="K62" s="9763">
        <v>14</v>
      </c>
      <c r="L62" s="9763">
        <v>85</v>
      </c>
      <c r="M62" s="9763">
        <v>100</v>
      </c>
      <c r="N62" s="9763">
        <v>300</v>
      </c>
      <c r="O62" s="9762" t="s">
        <v>12339</v>
      </c>
      <c r="P62" s="9800"/>
      <c r="Q62" s="9800"/>
      <c r="R62" s="9829"/>
      <c r="S62" s="9800"/>
      <c r="T62" s="9800"/>
      <c r="U62" s="9800"/>
      <c r="V62" s="9800"/>
      <c r="W62" s="9800"/>
      <c r="X62" s="9800"/>
      <c r="Y62" s="9800"/>
      <c r="Z62" s="9800"/>
      <c r="AA62" s="9800"/>
      <c r="AB62" s="9830">
        <f t="shared" si="18"/>
      </c>
      <c r="AC62" s="9782">
        <f t="shared" si="13"/>
      </c>
      <c r="AD62" s="9770">
        <f t="shared" si="10"/>
      </c>
      <c r="AE62" s="9783">
        <f t="shared" si="3"/>
      </c>
      <c r="AF62" s="9772">
        <f>VLOOKUP(C62,'Data Products'!$A:$J,10,0)</f>
      </c>
      <c r="AG62" s="9773">
        <f t="shared" si="20"/>
      </c>
      <c r="AH62" s="9773">
        <f t="shared" si="15"/>
      </c>
      <c r="AI62" s="9775"/>
      <c r="AJ62" s="9776"/>
      <c r="AK62" s="9776"/>
      <c r="AL62" s="9775"/>
      <c r="AM62" s="9776"/>
      <c r="AN62" s="9776"/>
    </row>
    <row customHeight="true" hidden="true" ht="18" r="63">
      <c r="A63" s="9824">
        <v>10</v>
      </c>
      <c r="B63" s="9762" t="s">
        <v>12355</v>
      </c>
      <c r="C63" s="9762" t="s">
        <v>12417</v>
      </c>
      <c r="D63" s="9763">
        <v>0</v>
      </c>
      <c r="E63" s="9777">
        <v>0</v>
      </c>
      <c r="F63" s="9825"/>
      <c r="G63" s="9826">
        <f>VLOOKUP(C63,'Data Products'!$A:$J,2,0)</f>
      </c>
      <c r="H63" s="9827">
        <f t="shared" si="7"/>
      </c>
      <c r="I63" s="9766">
        <v>45667</v>
      </c>
      <c r="J63" s="9767">
        <f t="shared" si="1"/>
      </c>
      <c r="K63" s="9763">
        <v>0</v>
      </c>
      <c r="L63" s="9763">
        <v>0</v>
      </c>
      <c r="M63" s="9763">
        <v>500</v>
      </c>
      <c r="N63" s="9763">
        <v>1000</v>
      </c>
      <c r="O63" s="9762" t="s">
        <v>12339</v>
      </c>
      <c r="P63" s="9800"/>
      <c r="Q63" s="9800"/>
      <c r="R63" s="9829"/>
      <c r="S63" s="9800"/>
      <c r="T63" s="9800"/>
      <c r="U63" s="9800"/>
      <c r="V63" s="9800"/>
      <c r="W63" s="9800"/>
      <c r="X63" s="9800"/>
      <c r="Y63" s="9800"/>
      <c r="Z63" s="9800"/>
      <c r="AA63" s="9800"/>
      <c r="AB63" s="9830">
        <f t="shared" si="18"/>
      </c>
      <c r="AC63" s="9778">
        <f t="shared" si="13"/>
      </c>
      <c r="AD63" s="9770">
        <f t="shared" si="10"/>
      </c>
      <c r="AE63" s="9779">
        <f t="shared" si="3"/>
      </c>
      <c r="AF63" s="9772">
        <f>VLOOKUP(C63,'Data Products'!$A:$J,10,0)</f>
      </c>
      <c r="AG63" s="9773">
        <f t="shared" si="20"/>
      </c>
      <c r="AH63" s="9773">
        <f t="shared" si="15"/>
      </c>
      <c r="AI63" s="9784"/>
      <c r="AJ63" s="9776"/>
      <c r="AK63" s="9776">
        <v>150</v>
      </c>
      <c r="AL63" s="9775"/>
      <c r="AM63" s="9776"/>
      <c r="AN63" s="9776"/>
    </row>
    <row r="64">
      <c r="A64" s="9824">
        <v>11</v>
      </c>
      <c r="B64" s="9762" t="s">
        <v>12326</v>
      </c>
      <c r="C64" s="9762" t="s">
        <v>12418</v>
      </c>
      <c r="D64" s="9763">
        <v>326</v>
      </c>
      <c r="E64" s="9777">
        <v>326</v>
      </c>
      <c r="F64" s="9825"/>
      <c r="G64" s="9826">
        <f>VLOOKUP(C64,'Data Products'!$A:$J,2,0)</f>
      </c>
      <c r="H64" s="9827">
        <f t="shared" si="7"/>
      </c>
      <c r="I64" s="9803">
        <v>45716</v>
      </c>
      <c r="J64" s="9767">
        <f t="shared" si="1"/>
      </c>
      <c r="K64" s="9763">
        <v>78</v>
      </c>
      <c r="L64" s="9763">
        <v>148</v>
      </c>
      <c r="M64" s="9763">
        <v>0</v>
      </c>
      <c r="N64" s="9763">
        <v>0</v>
      </c>
      <c r="O64" s="9762" t="s">
        <v>12339</v>
      </c>
      <c r="P64" s="9800"/>
      <c r="Q64" s="9800"/>
      <c r="R64" s="9829"/>
      <c r="S64" s="9800"/>
      <c r="T64" s="9800"/>
      <c r="U64" s="9800"/>
      <c r="V64" s="9800"/>
      <c r="W64" s="9800"/>
      <c r="X64" s="9800"/>
      <c r="Y64" s="9800"/>
      <c r="Z64" s="9800"/>
      <c r="AA64" s="9800"/>
      <c r="AB64" s="9830">
        <f t="shared" si="18"/>
      </c>
      <c r="AC64" s="9787">
        <f t="shared" si="13"/>
      </c>
      <c r="AD64" s="9770">
        <f t="shared" si="10"/>
      </c>
      <c r="AE64" s="9788">
        <f t="shared" si="3"/>
      </c>
      <c r="AF64" s="9772">
        <f>VLOOKUP(C64,'Data Products'!$A:$J,10,0)</f>
      </c>
      <c r="AG64" s="9773">
        <f t="shared" si="20"/>
      </c>
      <c r="AH64" s="9773">
        <f t="shared" si="15"/>
      </c>
      <c r="AI64" s="9784"/>
      <c r="AJ64" s="9776"/>
      <c r="AK64" s="9776"/>
      <c r="AL64" s="9775"/>
      <c r="AM64" s="9776"/>
      <c r="AN64" s="9776"/>
    </row>
    <row r="65">
      <c r="A65" s="9824">
        <v>12</v>
      </c>
      <c r="B65" s="9762" t="s">
        <v>12326</v>
      </c>
      <c r="C65" s="9762" t="s">
        <v>12419</v>
      </c>
      <c r="D65" s="9763">
        <v>352</v>
      </c>
      <c r="E65" s="9777">
        <v>352</v>
      </c>
      <c r="F65" s="9825"/>
      <c r="G65" s="9826">
        <f>VLOOKUP(C65,'Data Products'!$A:$J,2,0)</f>
      </c>
      <c r="H65" s="9827">
        <f t="shared" si="7"/>
      </c>
      <c r="I65" s="9803">
        <v>45716</v>
      </c>
      <c r="J65" s="9767">
        <f t="shared" si="1"/>
      </c>
      <c r="K65" s="9763">
        <v>30</v>
      </c>
      <c r="L65" s="9763">
        <v>57</v>
      </c>
      <c r="M65" s="9763">
        <v>0</v>
      </c>
      <c r="N65" s="9763">
        <v>0</v>
      </c>
      <c r="O65" s="9762" t="s">
        <v>12339</v>
      </c>
      <c r="P65" s="9800"/>
      <c r="Q65" s="9800"/>
      <c r="R65" s="9829"/>
      <c r="S65" s="9800"/>
      <c r="T65" s="9800"/>
      <c r="U65" s="9800"/>
      <c r="V65" s="9800"/>
      <c r="W65" s="9800"/>
      <c r="X65" s="9800"/>
      <c r="Y65" s="9800"/>
      <c r="Z65" s="9800"/>
      <c r="AA65" s="9800"/>
      <c r="AB65" s="9830">
        <f t="shared" si="18"/>
      </c>
      <c r="AC65" s="9787">
        <f t="shared" si="13"/>
      </c>
      <c r="AD65" s="9770">
        <f t="shared" si="10"/>
      </c>
      <c r="AE65" s="9788">
        <f t="shared" si="3"/>
      </c>
      <c r="AF65" s="9772">
        <f>VLOOKUP(C65,'Data Products'!$A:$J,10,0)</f>
      </c>
      <c r="AG65" s="9773">
        <f t="shared" si="20"/>
      </c>
      <c r="AH65" s="9773">
        <f t="shared" si="15"/>
      </c>
      <c r="AI65" s="9784"/>
      <c r="AJ65" s="9776"/>
      <c r="AK65" s="9776"/>
      <c r="AL65" s="9775"/>
      <c r="AM65" s="9776"/>
      <c r="AN65" s="9776"/>
    </row>
    <row customHeight="true" hidden="true" ht="18" r="66">
      <c r="A66" s="9824">
        <v>13</v>
      </c>
      <c r="B66" s="9762" t="s">
        <v>12355</v>
      </c>
      <c r="C66" s="9762" t="s">
        <v>12420</v>
      </c>
      <c r="D66" s="9763">
        <v>0</v>
      </c>
      <c r="E66" s="9777">
        <v>0</v>
      </c>
      <c r="F66" s="9825"/>
      <c r="G66" s="9826">
        <f>VLOOKUP(C66,'Data Products'!$A:$J,2,0)</f>
      </c>
      <c r="H66" s="9835">
        <f t="shared" si="7"/>
      </c>
      <c r="I66" s="9766">
        <v>45363</v>
      </c>
      <c r="J66" s="9767">
        <f t="shared" si="1"/>
      </c>
      <c r="K66" s="9763">
        <v>0</v>
      </c>
      <c r="L66" s="9763">
        <v>0</v>
      </c>
      <c r="M66" s="9763">
        <v>0</v>
      </c>
      <c r="N66" s="9763">
        <v>0</v>
      </c>
      <c r="O66" s="9762" t="s">
        <v>12339</v>
      </c>
      <c r="P66" s="9800"/>
      <c r="Q66" s="9800"/>
      <c r="R66" s="9829"/>
      <c r="S66" s="9800"/>
      <c r="T66" s="9800"/>
      <c r="U66" s="9800"/>
      <c r="V66" s="9800"/>
      <c r="W66" s="9800"/>
      <c r="X66" s="9800"/>
      <c r="Y66" s="9800"/>
      <c r="Z66" s="9800"/>
      <c r="AA66" s="9800"/>
      <c r="AB66" s="9830">
        <f t="shared" si="18"/>
      </c>
      <c r="AC66" s="9778">
        <f t="shared" si="13"/>
      </c>
      <c r="AD66" s="9770">
        <f t="shared" si="10"/>
      </c>
      <c r="AE66" s="9779">
        <f t="shared" si="3"/>
      </c>
      <c r="AF66" s="9772">
        <f>VLOOKUP(C66,'Data Products'!$A:$J,10,0)</f>
      </c>
      <c r="AG66" s="9773">
        <f t="shared" si="20"/>
      </c>
      <c r="AH66" s="9773">
        <f t="shared" si="15"/>
      </c>
      <c r="AI66" s="9775"/>
      <c r="AJ66" s="9776"/>
      <c r="AK66" s="9776"/>
      <c r="AL66" s="9775"/>
      <c r="AM66" s="9776"/>
      <c r="AN66" s="9776"/>
    </row>
    <row r="67">
      <c r="A67" s="9824">
        <v>14</v>
      </c>
      <c r="B67" s="9762" t="s">
        <v>12326</v>
      </c>
      <c r="C67" s="9762" t="s">
        <v>12421</v>
      </c>
      <c r="D67" s="9763">
        <v>76</v>
      </c>
      <c r="E67" s="9777">
        <v>76</v>
      </c>
      <c r="F67" s="9825"/>
      <c r="G67" s="9826">
        <f>VLOOKUP(C67,'Data Products'!$A:$J,2,0)</f>
      </c>
      <c r="H67" s="9827">
        <f t="shared" si="7"/>
      </c>
      <c r="I67" s="9766">
        <v>45617</v>
      </c>
      <c r="J67" s="9767">
        <f t="shared" si="1"/>
      </c>
      <c r="K67" s="9763">
        <v>12</v>
      </c>
      <c r="L67" s="9763">
        <v>32</v>
      </c>
      <c r="M67" s="9763">
        <v>300</v>
      </c>
      <c r="N67" s="9763">
        <v>500</v>
      </c>
      <c r="O67" s="9762" t="s">
        <v>12339</v>
      </c>
      <c r="P67" s="9800"/>
      <c r="Q67" s="9800"/>
      <c r="R67" s="9829"/>
      <c r="S67" s="9800"/>
      <c r="T67" s="9800"/>
      <c r="U67" s="9800"/>
      <c r="V67" s="9800"/>
      <c r="W67" s="9800"/>
      <c r="X67" s="9800"/>
      <c r="Y67" s="9800"/>
      <c r="Z67" s="9800"/>
      <c r="AA67" s="9800"/>
      <c r="AB67" s="9830">
        <f t="shared" si="18"/>
      </c>
      <c r="AC67" s="9787">
        <f t="shared" si="13"/>
      </c>
      <c r="AD67" s="9770">
        <f t="shared" si="10"/>
      </c>
      <c r="AE67" s="9788">
        <f t="shared" si="3"/>
      </c>
      <c r="AF67" s="9772">
        <f>VLOOKUP(C67,'Data Products'!$A:$J,10,0)</f>
      </c>
      <c r="AG67" s="9773">
        <f t="shared" si="20"/>
      </c>
      <c r="AH67" s="9773">
        <f t="shared" si="15"/>
      </c>
      <c r="AI67" s="9784"/>
      <c r="AJ67" s="9776"/>
      <c r="AK67" s="9776"/>
      <c r="AL67" s="9775"/>
      <c r="AM67" s="9776"/>
      <c r="AN67" s="9776"/>
    </row>
    <row r="68">
      <c r="A68" s="9824">
        <v>15</v>
      </c>
      <c r="B68" s="9762" t="s">
        <v>12326</v>
      </c>
      <c r="C68" s="9762" t="s">
        <v>12422</v>
      </c>
      <c r="D68" s="9763">
        <v>542</v>
      </c>
      <c r="E68" s="9777">
        <v>542</v>
      </c>
      <c r="F68" s="9825"/>
      <c r="G68" s="9826">
        <f>VLOOKUP(C68,'Data Products'!$A:$J,2,0)</f>
      </c>
      <c r="H68" s="9827">
        <f t="shared" si="7"/>
      </c>
      <c r="I68" s="9766">
        <v>45667</v>
      </c>
      <c r="J68" s="9767">
        <f t="shared" si="1"/>
      </c>
      <c r="K68" s="9763">
        <v>65</v>
      </c>
      <c r="L68" s="9763">
        <v>131</v>
      </c>
      <c r="M68" s="9763">
        <v>1000</v>
      </c>
      <c r="N68" s="9763">
        <v>2000</v>
      </c>
      <c r="O68" s="9762" t="s">
        <v>12339</v>
      </c>
      <c r="P68" s="9800"/>
      <c r="Q68" s="9800"/>
      <c r="R68" s="9829"/>
      <c r="S68" s="9800"/>
      <c r="T68" s="9800"/>
      <c r="U68" s="9800"/>
      <c r="V68" s="9800"/>
      <c r="W68" s="9800"/>
      <c r="X68" s="9800"/>
      <c r="Y68" s="9800"/>
      <c r="Z68" s="9800"/>
      <c r="AA68" s="9800"/>
      <c r="AB68" s="9830">
        <f t="shared" si="18"/>
      </c>
      <c r="AC68" s="9787">
        <f t="shared" si="13"/>
      </c>
      <c r="AD68" s="9770">
        <f t="shared" si="10"/>
      </c>
      <c r="AE68" s="9788">
        <f t="shared" si="3"/>
      </c>
      <c r="AF68" s="9772">
        <f>VLOOKUP(C68,'Data Products'!$A:$J,10,0)</f>
      </c>
      <c r="AG68" s="9773">
        <f t="shared" si="20"/>
      </c>
      <c r="AH68" s="9773">
        <f t="shared" si="15"/>
      </c>
      <c r="AI68" s="9784"/>
      <c r="AJ68" s="9776"/>
      <c r="AK68" s="9776">
        <v>340</v>
      </c>
      <c r="AL68" s="9775"/>
      <c r="AM68" s="9776"/>
      <c r="AN68" s="9776"/>
    </row>
    <row customHeight="true" hidden="true" ht="18" r="69">
      <c r="A69" s="9824">
        <v>16</v>
      </c>
      <c r="B69" s="9762" t="s">
        <v>12329</v>
      </c>
      <c r="C69" s="9762" t="s">
        <v>12423</v>
      </c>
      <c r="D69" s="9763">
        <v>0</v>
      </c>
      <c r="E69" s="9777">
        <v>0</v>
      </c>
      <c r="F69" s="9825"/>
      <c r="G69" s="9826">
        <f>VLOOKUP(C69,'Data Products'!$A:$J,2,0)</f>
      </c>
      <c r="H69" s="9835">
        <f t="shared" si="7"/>
      </c>
      <c r="I69" s="9766">
        <v>45668</v>
      </c>
      <c r="J69" s="9767">
        <f t="shared" si="1"/>
      </c>
      <c r="K69" s="9763">
        <v>0</v>
      </c>
      <c r="L69" s="9763">
        <v>0</v>
      </c>
      <c r="M69" s="9763">
        <v>0</v>
      </c>
      <c r="N69" s="9763">
        <v>0</v>
      </c>
      <c r="O69" s="9762" t="s">
        <v>12358</v>
      </c>
      <c r="P69" s="9800"/>
      <c r="Q69" s="9800"/>
      <c r="R69" s="9829"/>
      <c r="S69" s="9800"/>
      <c r="T69" s="9800"/>
      <c r="U69" s="9800"/>
      <c r="V69" s="9800"/>
      <c r="W69" s="9800"/>
      <c r="X69" s="9800"/>
      <c r="Y69" s="9800"/>
      <c r="Z69" s="9800"/>
      <c r="AA69" s="9800"/>
      <c r="AB69" s="9830">
        <f t="shared" si="18"/>
      </c>
      <c r="AC69" s="9778">
        <f t="shared" si="13"/>
      </c>
      <c r="AD69" s="9770">
        <f t="shared" si="10"/>
      </c>
      <c r="AE69" s="9779">
        <f t="shared" si="3"/>
      </c>
      <c r="AF69" s="9772">
        <f>VLOOKUP(C69,'Data Products'!$A:$J,10,0)</f>
      </c>
      <c r="AG69" s="9773">
        <f t="shared" si="20"/>
      </c>
      <c r="AH69" s="9773">
        <f t="shared" si="15"/>
      </c>
      <c r="AI69" s="9784"/>
      <c r="AJ69" s="9776"/>
      <c r="AK69" s="9776"/>
      <c r="AL69" s="9775"/>
      <c r="AM69" s="9776"/>
      <c r="AN69" s="9776"/>
    </row>
    <row customHeight="true" hidden="true" ht="18" r="70">
      <c r="A70" s="9824">
        <v>17</v>
      </c>
      <c r="B70" s="9762" t="s">
        <v>12329</v>
      </c>
      <c r="C70" s="9762" t="s">
        <v>12424</v>
      </c>
      <c r="D70" s="9763">
        <v>0</v>
      </c>
      <c r="E70" s="9777">
        <v>0</v>
      </c>
      <c r="F70" s="9825"/>
      <c r="G70" s="9826">
        <f>VLOOKUP(C70,'Data Products'!$A:$J,2,0)</f>
      </c>
      <c r="H70" s="9835">
        <f t="shared" si="7"/>
      </c>
      <c r="I70" s="9766">
        <v>45669</v>
      </c>
      <c r="J70" s="9767">
        <f t="shared" si="1"/>
      </c>
      <c r="K70" s="9763">
        <v>4</v>
      </c>
      <c r="L70" s="9763">
        <v>4</v>
      </c>
      <c r="M70" s="9763">
        <v>4000</v>
      </c>
      <c r="N70" s="9763">
        <v>8000</v>
      </c>
      <c r="O70" s="9762" t="s">
        <v>12358</v>
      </c>
      <c r="P70" s="9800"/>
      <c r="Q70" s="9800"/>
      <c r="R70" s="9829"/>
      <c r="S70" s="9800"/>
      <c r="T70" s="9800"/>
      <c r="U70" s="9800"/>
      <c r="V70" s="9800"/>
      <c r="W70" s="9800"/>
      <c r="X70" s="9800"/>
      <c r="Y70" s="9800"/>
      <c r="Z70" s="9800"/>
      <c r="AA70" s="9800"/>
      <c r="AB70" s="9830">
        <f t="shared" si="18"/>
      </c>
      <c r="AC70" s="9782">
        <f t="shared" si="13"/>
      </c>
      <c r="AD70" s="9770">
        <f t="shared" si="10"/>
      </c>
      <c r="AE70" s="9783">
        <f t="shared" si="3"/>
      </c>
      <c r="AF70" s="9772">
        <f>VLOOKUP(C70,'Data Products'!$A:$J,10,0)</f>
      </c>
      <c r="AG70" s="9773">
        <f t="shared" si="20"/>
      </c>
      <c r="AH70" s="9773">
        <f t="shared" si="15"/>
      </c>
      <c r="AI70" s="9784"/>
      <c r="AJ70" s="9776"/>
      <c r="AK70" s="9776">
        <v>3620</v>
      </c>
      <c r="AL70" s="9775"/>
      <c r="AM70" s="9776"/>
      <c r="AN70" s="9776"/>
    </row>
    <row customHeight="true" hidden="true" ht="18" r="71">
      <c r="A71" s="9824">
        <v>18</v>
      </c>
      <c r="B71" s="9762" t="s">
        <v>12329</v>
      </c>
      <c r="C71" s="9762" t="s">
        <v>12425</v>
      </c>
      <c r="D71" s="9763">
        <v>0</v>
      </c>
      <c r="E71" s="9777">
        <v>0</v>
      </c>
      <c r="F71" s="9825"/>
      <c r="G71" s="9826">
        <f>VLOOKUP(C71,'Data Products'!$A:$J,2,0)</f>
      </c>
      <c r="H71" s="9835">
        <f t="shared" si="7"/>
      </c>
      <c r="I71" s="9766">
        <v>45670</v>
      </c>
      <c r="J71" s="9767">
        <f t="shared" si="1"/>
      </c>
      <c r="K71" s="9763">
        <v>0</v>
      </c>
      <c r="L71" s="9763">
        <v>0</v>
      </c>
      <c r="M71" s="9763">
        <v>0</v>
      </c>
      <c r="N71" s="9763">
        <v>0</v>
      </c>
      <c r="O71" s="9762" t="s">
        <v>12358</v>
      </c>
      <c r="P71" s="9800"/>
      <c r="Q71" s="9800"/>
      <c r="R71" s="9829"/>
      <c r="S71" s="9800"/>
      <c r="T71" s="9800"/>
      <c r="U71" s="9800"/>
      <c r="V71" s="9800"/>
      <c r="W71" s="9800"/>
      <c r="X71" s="9800"/>
      <c r="Y71" s="9800"/>
      <c r="Z71" s="9800"/>
      <c r="AA71" s="9800"/>
      <c r="AB71" s="9830">
        <f t="shared" si="18"/>
      </c>
      <c r="AC71" s="9778">
        <f t="shared" si="13"/>
      </c>
      <c r="AD71" s="9770">
        <f t="shared" si="10"/>
      </c>
      <c r="AE71" s="9779">
        <f t="shared" si="3"/>
      </c>
      <c r="AF71" s="9772">
        <f>VLOOKUP(C71,'Data Products'!$A:$J,10,0)</f>
      </c>
      <c r="AG71" s="9773">
        <f t="shared" si="20"/>
      </c>
      <c r="AH71" s="9773">
        <f t="shared" si="15"/>
      </c>
      <c r="AI71" s="9784"/>
      <c r="AJ71" s="9776"/>
      <c r="AK71" s="9776"/>
      <c r="AL71" s="9775"/>
      <c r="AM71" s="9776"/>
      <c r="AN71" s="9776"/>
    </row>
    <row r="72">
      <c r="A72" s="9824">
        <v>19</v>
      </c>
      <c r="B72" s="9762" t="s">
        <v>12326</v>
      </c>
      <c r="C72" s="9762" t="s">
        <v>12426</v>
      </c>
      <c r="D72" s="9763">
        <v>8449</v>
      </c>
      <c r="E72" s="9777">
        <v>8449</v>
      </c>
      <c r="F72" s="9825"/>
      <c r="G72" s="9826">
        <f>VLOOKUP(C72,'Data Products'!$A:$J,2,0)</f>
      </c>
      <c r="H72" s="9827">
        <f t="shared" si="7"/>
      </c>
      <c r="I72" s="9766">
        <v>45671</v>
      </c>
      <c r="J72" s="9767">
        <f t="shared" si="1"/>
      </c>
      <c r="K72" s="9763">
        <v>1500</v>
      </c>
      <c r="L72" s="9763">
        <v>1504</v>
      </c>
      <c r="M72" s="9763">
        <v>0</v>
      </c>
      <c r="N72" s="9763">
        <v>0</v>
      </c>
      <c r="O72" s="9762" t="s">
        <v>12427</v>
      </c>
      <c r="P72" s="9800"/>
      <c r="Q72" s="9800"/>
      <c r="R72" s="9829"/>
      <c r="S72" s="9800"/>
      <c r="T72" s="9800"/>
      <c r="U72" s="9800"/>
      <c r="V72" s="9800"/>
      <c r="W72" s="9800"/>
      <c r="X72" s="9800"/>
      <c r="Y72" s="9800"/>
      <c r="Z72" s="9800"/>
      <c r="AA72" s="9800"/>
      <c r="AB72" s="9830">
        <f t="shared" si="18"/>
      </c>
      <c r="AC72" s="9782">
        <f t="shared" si="13"/>
      </c>
      <c r="AD72" s="9770">
        <f t="shared" si="10"/>
      </c>
      <c r="AE72" s="9783">
        <f t="shared" si="3"/>
      </c>
      <c r="AF72" s="9772">
        <f>VLOOKUP(C72,'Data Products'!$A:$J,10,0)</f>
      </c>
      <c r="AG72" s="9773">
        <f t="shared" si="20"/>
      </c>
      <c r="AH72" s="9773">
        <f t="shared" si="15"/>
      </c>
      <c r="AI72" s="9784" t="s">
        <v>12428</v>
      </c>
      <c r="AJ72" s="9776"/>
      <c r="AK72" s="9776"/>
      <c r="AL72" s="9775"/>
      <c r="AM72" s="9776"/>
      <c r="AN72" s="9776"/>
    </row>
    <row r="73">
      <c r="A73" s="9824">
        <v>20</v>
      </c>
      <c r="B73" s="9762" t="s">
        <v>12326</v>
      </c>
      <c r="C73" s="9762" t="s">
        <v>12429</v>
      </c>
      <c r="D73" s="9763">
        <v>9430</v>
      </c>
      <c r="E73" s="9777">
        <v>9430</v>
      </c>
      <c r="F73" s="9825"/>
      <c r="G73" s="9826">
        <f>VLOOKUP(C73,'Data Products'!$A:$J,2,0)</f>
      </c>
      <c r="H73" s="9827">
        <f t="shared" si="7"/>
      </c>
      <c r="I73" s="9803">
        <v>45980</v>
      </c>
      <c r="J73" s="9767">
        <f t="shared" si="1"/>
      </c>
      <c r="K73" s="9763">
        <v>2102</v>
      </c>
      <c r="L73" s="9763">
        <v>3615</v>
      </c>
      <c r="M73" s="9763">
        <v>0</v>
      </c>
      <c r="N73" s="9763">
        <v>0</v>
      </c>
      <c r="O73" s="9762" t="s">
        <v>12427</v>
      </c>
      <c r="P73" s="9800"/>
      <c r="Q73" s="9800"/>
      <c r="R73" s="9829"/>
      <c r="S73" s="9800"/>
      <c r="T73" s="9800"/>
      <c r="U73" s="9800"/>
      <c r="V73" s="9800"/>
      <c r="W73" s="9800"/>
      <c r="X73" s="9800"/>
      <c r="Y73" s="9800"/>
      <c r="Z73" s="9800"/>
      <c r="AA73" s="9800"/>
      <c r="AB73" s="9830">
        <f t="shared" si="18"/>
      </c>
      <c r="AC73" s="9782">
        <f t="shared" si="13"/>
      </c>
      <c r="AD73" s="9770">
        <f t="shared" si="10"/>
      </c>
      <c r="AE73" s="9783">
        <f t="shared" si="3"/>
      </c>
      <c r="AF73" s="9772">
        <f>VLOOKUP(C73,'Data Products'!$A:$J,10,0)</f>
      </c>
      <c r="AG73" s="9773">
        <f t="shared" si="20"/>
      </c>
      <c r="AH73" s="9773">
        <f t="shared" si="15"/>
      </c>
      <c r="AI73" s="9790" t="s">
        <v>12430</v>
      </c>
      <c r="AJ73" s="9776"/>
      <c r="AK73" s="9776"/>
      <c r="AL73" s="9775"/>
      <c r="AM73" s="9776"/>
      <c r="AN73" s="9776"/>
    </row>
    <row r="74">
      <c r="A74" s="9824">
        <v>21</v>
      </c>
      <c r="B74" s="9762" t="s">
        <v>12326</v>
      </c>
      <c r="C74" s="9762" t="s">
        <v>12431</v>
      </c>
      <c r="D74" s="9763">
        <v>0</v>
      </c>
      <c r="E74" s="9777">
        <v>0</v>
      </c>
      <c r="F74" s="9825"/>
      <c r="G74" s="9826">
        <f>VLOOKUP(C74,'Data Products'!$A:$J,2,0)</f>
      </c>
      <c r="H74" s="9827">
        <f t="shared" si="7"/>
      </c>
      <c r="I74" s="9803">
        <v>45895</v>
      </c>
      <c r="J74" s="9767">
        <f t="shared" si="1"/>
      </c>
      <c r="K74" s="9763">
        <v>1711</v>
      </c>
      <c r="L74" s="9763">
        <v>4794</v>
      </c>
      <c r="M74" s="9763">
        <v>0</v>
      </c>
      <c r="N74" s="9763">
        <v>0</v>
      </c>
      <c r="O74" s="9762" t="s">
        <v>12432</v>
      </c>
      <c r="P74" s="9800"/>
      <c r="Q74" s="9800"/>
      <c r="R74" s="9829"/>
      <c r="S74" s="9800"/>
      <c r="T74" s="9800"/>
      <c r="U74" s="9800"/>
      <c r="V74" s="9800"/>
      <c r="W74" s="9800"/>
      <c r="X74" s="9800"/>
      <c r="Y74" s="9800"/>
      <c r="Z74" s="9800"/>
      <c r="AA74" s="9800"/>
      <c r="AB74" s="9830">
        <f t="shared" si="18"/>
      </c>
      <c r="AC74" s="9782">
        <f t="shared" si="13"/>
      </c>
      <c r="AD74" s="9770">
        <f t="shared" si="10"/>
      </c>
      <c r="AE74" s="9783">
        <f t="shared" si="3"/>
      </c>
      <c r="AF74" s="9772">
        <f>VLOOKUP(C74,'Data Products'!$A:$J,10,0)</f>
      </c>
      <c r="AG74" s="9773">
        <f t="shared" si="20"/>
      </c>
      <c r="AH74" s="9773">
        <f t="shared" si="15"/>
      </c>
      <c r="AI74" s="9784" t="s">
        <v>12428</v>
      </c>
      <c r="AJ74" s="9776"/>
      <c r="AK74" s="9776"/>
      <c r="AL74" s="9775"/>
      <c r="AM74" s="9776"/>
      <c r="AN74" s="9776"/>
    </row>
    <row customHeight="true" hidden="true" ht="18" r="75">
      <c r="A75" s="9824">
        <v>22</v>
      </c>
      <c r="B75" s="9762" t="s">
        <v>12329</v>
      </c>
      <c r="C75" s="9762" t="s">
        <v>12433</v>
      </c>
      <c r="D75" s="9763">
        <v>0</v>
      </c>
      <c r="E75" s="9777">
        <v>0</v>
      </c>
      <c r="F75" s="9825"/>
      <c r="G75" s="9826">
        <f>VLOOKUP(C75,'Data Products'!$A:$J,2,0)</f>
      </c>
      <c r="H75" s="9827">
        <f t="shared" si="7"/>
      </c>
      <c r="I75" s="9803">
        <v>45994</v>
      </c>
      <c r="J75" s="9767">
        <f t="shared" si="1"/>
      </c>
      <c r="K75" s="9763">
        <v>0</v>
      </c>
      <c r="L75" s="9763">
        <v>0</v>
      </c>
      <c r="M75" s="9763">
        <v>0</v>
      </c>
      <c r="N75" s="9763">
        <v>0</v>
      </c>
      <c r="O75" s="9762" t="s">
        <v>12434</v>
      </c>
      <c r="P75" s="9800"/>
      <c r="Q75" s="9800"/>
      <c r="R75" s="9829"/>
      <c r="S75" s="9800"/>
      <c r="T75" s="9800"/>
      <c r="U75" s="9800"/>
      <c r="V75" s="9800"/>
      <c r="W75" s="9800"/>
      <c r="X75" s="9800"/>
      <c r="Y75" s="9800"/>
      <c r="Z75" s="9800"/>
      <c r="AA75" s="9800"/>
      <c r="AB75" s="9830">
        <f t="shared" si="18"/>
      </c>
      <c r="AC75" s="9782">
        <f t="shared" si="13"/>
      </c>
      <c r="AD75" s="9770">
        <f t="shared" si="10"/>
      </c>
      <c r="AE75" s="9783">
        <f t="shared" si="3"/>
      </c>
      <c r="AF75" s="9772">
        <f>VLOOKUP(C75,'Data Products'!$A:$J,10,0)</f>
      </c>
      <c r="AG75" s="9773">
        <f t="shared" si="20"/>
      </c>
      <c r="AH75" s="9773">
        <f t="shared" si="15"/>
      </c>
      <c r="AI75" s="9784"/>
      <c r="AJ75" s="9776"/>
      <c r="AK75" s="9776"/>
      <c r="AL75" s="9775"/>
      <c r="AM75" s="9776"/>
      <c r="AN75" s="9776"/>
    </row>
    <row customHeight="true" hidden="true" ht="18" r="76">
      <c r="A76" s="9824">
        <v>23</v>
      </c>
      <c r="B76" s="9762" t="s">
        <v>12329</v>
      </c>
      <c r="C76" s="9762" t="s">
        <v>12435</v>
      </c>
      <c r="D76" s="9763">
        <v>0</v>
      </c>
      <c r="E76" s="9777">
        <v>0</v>
      </c>
      <c r="F76" s="9825"/>
      <c r="G76" s="9826">
        <f>VLOOKUP(C76,'Data Products'!$A:$J,2,0)</f>
      </c>
      <c r="H76" s="9835">
        <f t="shared" si="7"/>
      </c>
      <c r="I76" s="9803">
        <v>45749</v>
      </c>
      <c r="J76" s="9767">
        <f t="shared" si="1"/>
      </c>
      <c r="K76" s="9763">
        <v>0</v>
      </c>
      <c r="L76" s="9763">
        <v>0</v>
      </c>
      <c r="M76" s="9763">
        <v>0</v>
      </c>
      <c r="N76" s="9763">
        <v>0</v>
      </c>
      <c r="O76" s="9762" t="s">
        <v>12331</v>
      </c>
      <c r="P76" s="9800"/>
      <c r="Q76" s="9800"/>
      <c r="R76" s="9829"/>
      <c r="S76" s="9800"/>
      <c r="T76" s="9800"/>
      <c r="U76" s="9800"/>
      <c r="V76" s="9800"/>
      <c r="W76" s="9800"/>
      <c r="X76" s="9800"/>
      <c r="Y76" s="9800"/>
      <c r="Z76" s="9800"/>
      <c r="AA76" s="9800"/>
      <c r="AB76" s="9830">
        <f t="shared" si="18"/>
      </c>
      <c r="AC76" s="9782">
        <f t="shared" si="13"/>
      </c>
      <c r="AD76" s="9770">
        <f t="shared" si="10"/>
      </c>
      <c r="AE76" s="9783">
        <f t="shared" si="3"/>
      </c>
      <c r="AF76" s="9772">
        <f>VLOOKUP(C76,'Data Products'!$A:$J,10,0)</f>
      </c>
      <c r="AG76" s="9773">
        <f t="shared" si="20"/>
      </c>
      <c r="AH76" s="9773">
        <f t="shared" si="15"/>
      </c>
      <c r="AI76" s="9784" t="s">
        <v>12436</v>
      </c>
      <c r="AJ76" s="9776"/>
      <c r="AK76" s="9776"/>
      <c r="AL76" s="9775"/>
      <c r="AM76" s="9776"/>
      <c r="AN76" s="9776"/>
    </row>
    <row customHeight="true" hidden="true" ht="18" r="77">
      <c r="A77" s="9824">
        <v>24</v>
      </c>
      <c r="B77" s="9762" t="s">
        <v>12329</v>
      </c>
      <c r="C77" s="9762" t="s">
        <v>12437</v>
      </c>
      <c r="D77" s="9763">
        <v>0</v>
      </c>
      <c r="E77" s="9777">
        <v>0</v>
      </c>
      <c r="F77" s="9825"/>
      <c r="G77" s="9826">
        <f>VLOOKUP(C77,'Data Products'!$A:$J,2,0)</f>
      </c>
      <c r="H77" s="9835">
        <f t="shared" si="7"/>
      </c>
      <c r="I77" s="9803">
        <v>45749</v>
      </c>
      <c r="J77" s="9767">
        <f t="shared" si="1"/>
      </c>
      <c r="K77" s="9763">
        <v>0</v>
      </c>
      <c r="L77" s="9763">
        <v>0</v>
      </c>
      <c r="M77" s="9763">
        <v>0</v>
      </c>
      <c r="N77" s="9763">
        <v>0</v>
      </c>
      <c r="O77" s="9762" t="s">
        <v>12331</v>
      </c>
      <c r="P77" s="9800"/>
      <c r="Q77" s="9800"/>
      <c r="R77" s="9829"/>
      <c r="S77" s="9800"/>
      <c r="T77" s="9800"/>
      <c r="U77" s="9800"/>
      <c r="V77" s="9800"/>
      <c r="W77" s="9800"/>
      <c r="X77" s="9800"/>
      <c r="Y77" s="9800"/>
      <c r="Z77" s="9800"/>
      <c r="AA77" s="9800"/>
      <c r="AB77" s="9830">
        <f t="shared" si="18"/>
      </c>
      <c r="AC77" s="9782">
        <f t="shared" si="13"/>
      </c>
      <c r="AD77" s="9770">
        <f t="shared" si="10"/>
      </c>
      <c r="AE77" s="9783">
        <f t="shared" si="3"/>
      </c>
      <c r="AF77" s="9772">
        <f>VLOOKUP(C77,'Data Products'!$A:$J,10,0)</f>
      </c>
      <c r="AG77" s="9773">
        <f t="shared" si="20"/>
      </c>
      <c r="AH77" s="9773">
        <f t="shared" si="15"/>
      </c>
      <c r="AI77" s="9784"/>
      <c r="AJ77" s="9776"/>
      <c r="AK77" s="9776"/>
      <c r="AL77" s="9775"/>
      <c r="AM77" s="9776"/>
      <c r="AN77" s="9776"/>
    </row>
    <row customHeight="true" hidden="true" ht="18" r="78">
      <c r="A78" s="9824">
        <v>25</v>
      </c>
      <c r="B78" s="9762" t="s">
        <v>12329</v>
      </c>
      <c r="C78" s="9762" t="s">
        <v>12438</v>
      </c>
      <c r="D78" s="9763">
        <v>0</v>
      </c>
      <c r="E78" s="9777">
        <v>0</v>
      </c>
      <c r="F78" s="9825" t="s">
        <v>12439</v>
      </c>
      <c r="G78" s="9826">
        <f>VLOOKUP(C78,'Data Products'!$A:$J,2,0)</f>
      </c>
      <c r="H78" s="9835">
        <f t="shared" si="7"/>
      </c>
      <c r="I78" s="9766">
        <v>45650</v>
      </c>
      <c r="J78" s="9767">
        <f t="shared" si="1"/>
      </c>
      <c r="K78" s="9763">
        <v>0</v>
      </c>
      <c r="L78" s="9763">
        <v>0</v>
      </c>
      <c r="M78" s="9763">
        <v>0</v>
      </c>
      <c r="N78" s="9763">
        <v>0</v>
      </c>
      <c r="O78" s="9762" t="s">
        <v>12369</v>
      </c>
      <c r="P78" s="9800"/>
      <c r="Q78" s="9800"/>
      <c r="R78" s="9836"/>
      <c r="S78" s="9800"/>
      <c r="T78" s="9800"/>
      <c r="U78" s="9800"/>
      <c r="V78" s="9800"/>
      <c r="W78" s="9800"/>
      <c r="X78" s="9800"/>
      <c r="Y78" s="9800"/>
      <c r="Z78" s="9800"/>
      <c r="AA78" s="9800"/>
      <c r="AB78" s="9830">
        <f t="shared" si="18"/>
      </c>
      <c r="AC78" s="9782">
        <f t="shared" si="13"/>
      </c>
      <c r="AD78" s="9770">
        <f t="shared" si="10"/>
      </c>
      <c r="AE78" s="9783">
        <f t="shared" si="3"/>
      </c>
      <c r="AF78" s="9772">
        <f>VLOOKUP(C78,'Data Products'!$A:$J,10,0)</f>
      </c>
      <c r="AG78" s="9773">
        <f t="shared" si="20"/>
      </c>
      <c r="AH78" s="9773">
        <f t="shared" si="15"/>
      </c>
      <c r="AI78" s="9775"/>
      <c r="AJ78" s="9776"/>
      <c r="AK78" s="9776">
        <v>50</v>
      </c>
      <c r="AL78" s="9775"/>
      <c r="AM78" s="9776"/>
      <c r="AN78" s="9776"/>
    </row>
    <row customHeight="true" hidden="true" ht="18" r="79">
      <c r="A79" s="9824">
        <v>26</v>
      </c>
      <c r="B79" s="9762" t="s">
        <v>12329</v>
      </c>
      <c r="C79" s="9762" t="s">
        <v>12440</v>
      </c>
      <c r="D79" s="9763">
        <v>0</v>
      </c>
      <c r="E79" s="9777">
        <v>0</v>
      </c>
      <c r="F79" s="9825"/>
      <c r="G79" s="9826"/>
      <c r="H79" s="9827"/>
      <c r="I79" s="9766">
        <v>45650</v>
      </c>
      <c r="J79" s="9767">
        <f t="shared" si="1"/>
      </c>
      <c r="K79" s="9763">
        <v>0</v>
      </c>
      <c r="L79" s="9763">
        <v>0</v>
      </c>
      <c r="M79" s="9763">
        <v>150</v>
      </c>
      <c r="N79" s="9763">
        <v>300</v>
      </c>
      <c r="O79" s="9762" t="s">
        <v>12369</v>
      </c>
      <c r="P79" s="9804"/>
      <c r="Q79" s="9804"/>
      <c r="R79" s="9836"/>
      <c r="S79" s="9800"/>
      <c r="T79" s="9804"/>
      <c r="U79" s="9804"/>
      <c r="V79" s="9804"/>
      <c r="W79" s="9804"/>
      <c r="X79" s="9804"/>
      <c r="Y79" s="9804"/>
      <c r="Z79" s="9804"/>
      <c r="AA79" s="9804"/>
      <c r="AB79" s="9830">
        <f t="shared" si="18"/>
      </c>
      <c r="AC79" s="9782">
        <f t="shared" si="13"/>
      </c>
      <c r="AD79" s="9770">
        <f t="shared" si="10"/>
      </c>
      <c r="AE79" s="9783">
        <f t="shared" si="3"/>
      </c>
      <c r="AF79" s="9772">
        <f>VLOOKUP(C79,'Data Products'!$A:$J,10,0)</f>
      </c>
      <c r="AG79" s="9773">
        <f t="shared" si="20"/>
      </c>
      <c r="AH79" s="9773">
        <f t="shared" si="15"/>
      </c>
      <c r="AI79" s="9775"/>
      <c r="AJ79" s="9776"/>
      <c r="AK79" s="9776">
        <v>80</v>
      </c>
      <c r="AL79" s="9775"/>
      <c r="AM79" s="9776"/>
      <c r="AN79" s="9776"/>
    </row>
    <row customHeight="true" hidden="true" ht="18" r="80">
      <c r="A80" s="9824">
        <v>27</v>
      </c>
      <c r="B80" s="9762" t="s">
        <v>12329</v>
      </c>
      <c r="C80" s="9762" t="s">
        <v>12441</v>
      </c>
      <c r="D80" s="9763">
        <v>0</v>
      </c>
      <c r="E80" s="9777">
        <v>0</v>
      </c>
      <c r="F80" s="9825"/>
      <c r="G80" s="9826">
        <f>VLOOKUP(C80,'Data Products'!$A:$J,2,0)</f>
      </c>
      <c r="H80" s="9835">
        <f t="shared" ref="H80:H125" si="8">IFERROR(G80-TODAY(),"")</f>
      </c>
      <c r="I80" s="9766">
        <v>45650</v>
      </c>
      <c r="J80" s="9767">
        <f t="shared" si="1"/>
      </c>
      <c r="K80" s="9763">
        <v>1</v>
      </c>
      <c r="L80" s="9763">
        <v>1</v>
      </c>
      <c r="M80" s="9763">
        <v>100</v>
      </c>
      <c r="N80" s="9763">
        <v>250</v>
      </c>
      <c r="O80" s="9762" t="s">
        <v>12369</v>
      </c>
      <c r="P80" s="9804"/>
      <c r="Q80" s="9804"/>
      <c r="R80" s="9829"/>
      <c r="S80" s="9800"/>
      <c r="T80" s="9804"/>
      <c r="U80" s="9804"/>
      <c r="V80" s="9804"/>
      <c r="W80" s="9804"/>
      <c r="X80" s="9804"/>
      <c r="Y80" s="9804"/>
      <c r="Z80" s="9804"/>
      <c r="AA80" s="9804"/>
      <c r="AB80" s="9830">
        <f t="shared" si="18"/>
      </c>
      <c r="AC80" s="9778">
        <f t="shared" si="13"/>
      </c>
      <c r="AD80" s="9770">
        <f t="shared" si="10"/>
      </c>
      <c r="AE80" s="9779">
        <f t="shared" si="3"/>
      </c>
      <c r="AF80" s="9772">
        <f>VLOOKUP(C80,'Data Products'!$A:$J,10,0)</f>
      </c>
      <c r="AG80" s="9773">
        <f t="shared" si="20"/>
      </c>
      <c r="AH80" s="9773">
        <f t="shared" si="15"/>
      </c>
      <c r="AI80" s="9775"/>
      <c r="AJ80" s="9776"/>
      <c r="AK80" s="9776">
        <v>60</v>
      </c>
      <c r="AL80" s="9775"/>
      <c r="AM80" s="9776"/>
      <c r="AN80" s="9776"/>
    </row>
    <row customHeight="true" hidden="true" ht="18" r="81">
      <c r="A81" s="9824">
        <v>28</v>
      </c>
      <c r="B81" s="9762" t="s">
        <v>12329</v>
      </c>
      <c r="C81" s="9762" t="s">
        <v>12442</v>
      </c>
      <c r="D81" s="9763">
        <v>0</v>
      </c>
      <c r="E81" s="9777">
        <v>0</v>
      </c>
      <c r="F81" s="9825" t="s">
        <v>12443</v>
      </c>
      <c r="G81" s="9826">
        <f>VLOOKUP(C81,'Data Products'!$A:$J,2,0)</f>
      </c>
      <c r="H81" s="9835">
        <f t="shared" si="8"/>
      </c>
      <c r="I81" s="9766">
        <v>45678</v>
      </c>
      <c r="J81" s="9767">
        <f t="shared" si="1"/>
      </c>
      <c r="K81" s="9763">
        <v>0</v>
      </c>
      <c r="L81" s="9763">
        <v>0</v>
      </c>
      <c r="M81" s="9763">
        <v>0</v>
      </c>
      <c r="N81" s="9763">
        <v>0</v>
      </c>
      <c r="O81" s="9762" t="s">
        <v>12369</v>
      </c>
      <c r="P81" s="9804"/>
      <c r="Q81" s="9804"/>
      <c r="R81" s="9829"/>
      <c r="S81" s="9800"/>
      <c r="T81" s="9804"/>
      <c r="U81" s="9804"/>
      <c r="V81" s="9804"/>
      <c r="W81" s="9804"/>
      <c r="X81" s="9804"/>
      <c r="Y81" s="9804"/>
      <c r="Z81" s="9804"/>
      <c r="AA81" s="9804"/>
      <c r="AB81" s="9830">
        <f t="shared" si="18"/>
      </c>
      <c r="AC81" s="9778">
        <f t="shared" si="13"/>
      </c>
      <c r="AD81" s="9770">
        <f t="shared" si="10"/>
      </c>
      <c r="AE81" s="9779">
        <f t="shared" si="3"/>
      </c>
      <c r="AF81" s="9772">
        <f>VLOOKUP(C81,'Data Products'!$A:$J,10,0)</f>
      </c>
      <c r="AG81" s="9773">
        <f t="shared" si="20"/>
      </c>
      <c r="AH81" s="9773">
        <f t="shared" si="15"/>
      </c>
      <c r="AI81" s="9784" t="s">
        <v>12444</v>
      </c>
      <c r="AJ81" s="9776"/>
      <c r="AK81" s="9776">
        <v>40</v>
      </c>
      <c r="AL81" s="9775"/>
      <c r="AM81" s="9776"/>
      <c r="AN81" s="9776"/>
    </row>
    <row customHeight="true" hidden="true" ht="18" r="82">
      <c r="A82" s="9824">
        <v>29</v>
      </c>
      <c r="B82" s="9762" t="s">
        <v>12329</v>
      </c>
      <c r="C82" s="9762" t="s">
        <v>12445</v>
      </c>
      <c r="D82" s="9763">
        <v>0</v>
      </c>
      <c r="E82" s="9763">
        <v>0</v>
      </c>
      <c r="F82" s="9825"/>
      <c r="G82" s="9826">
        <f>VLOOKUP(C82,'Data Products'!$A:$J,2,0)</f>
      </c>
      <c r="H82" s="9835">
        <f t="shared" si="8"/>
      </c>
      <c r="I82" s="9766">
        <v>45824</v>
      </c>
      <c r="J82" s="9767">
        <f t="shared" si="1"/>
      </c>
      <c r="K82" s="9763">
        <v>0</v>
      </c>
      <c r="L82" s="9763">
        <v>0</v>
      </c>
      <c r="M82" s="9763">
        <v>0</v>
      </c>
      <c r="N82" s="9763">
        <v>0</v>
      </c>
      <c r="O82" s="9762" t="s">
        <v>12369</v>
      </c>
      <c r="P82" s="9804"/>
      <c r="Q82" s="9804"/>
      <c r="R82" s="9829"/>
      <c r="S82" s="9800"/>
      <c r="T82" s="9804"/>
      <c r="U82" s="9804"/>
      <c r="V82" s="9804"/>
      <c r="W82" s="9804"/>
      <c r="X82" s="9804"/>
      <c r="Y82" s="9804"/>
      <c r="Z82" s="9804"/>
      <c r="AA82" s="9804"/>
      <c r="AB82" s="9830">
        <f t="shared" si="18"/>
      </c>
      <c r="AC82" s="9778">
        <f t="shared" si="13"/>
      </c>
      <c r="AD82" s="9770">
        <f t="shared" si="10"/>
      </c>
      <c r="AE82" s="9779">
        <f t="shared" si="3"/>
      </c>
      <c r="AF82" s="9772">
        <f>VLOOKUP(C82,'Data Products'!$A:$J,10,0)</f>
      </c>
      <c r="AG82" s="9773">
        <f t="shared" si="20"/>
      </c>
      <c r="AH82" s="9773">
        <f t="shared" si="15"/>
      </c>
      <c r="AI82" s="9775" t="s">
        <v>12446</v>
      </c>
      <c r="AJ82" s="9776"/>
      <c r="AK82" s="9776"/>
      <c r="AL82" s="9775"/>
      <c r="AM82" s="9776"/>
      <c r="AN82" s="9776"/>
    </row>
    <row customHeight="true" hidden="true" ht="18" r="83">
      <c r="A83" s="9824">
        <v>30</v>
      </c>
      <c r="B83" s="9762" t="s">
        <v>12329</v>
      </c>
      <c r="C83" s="9762" t="s">
        <v>12447</v>
      </c>
      <c r="D83" s="9763">
        <v>0</v>
      </c>
      <c r="E83" s="9763">
        <v>0</v>
      </c>
      <c r="F83" s="9825"/>
      <c r="G83" s="9826">
        <f>VLOOKUP(C83,'Data Products'!$A:$J,2,0)</f>
      </c>
      <c r="H83" s="9835">
        <f t="shared" si="8"/>
      </c>
      <c r="I83" s="9766">
        <v>45824</v>
      </c>
      <c r="J83" s="9767">
        <f t="shared" si="1"/>
      </c>
      <c r="K83" s="9763">
        <v>0</v>
      </c>
      <c r="L83" s="9763">
        <v>0</v>
      </c>
      <c r="M83" s="9763">
        <v>100</v>
      </c>
      <c r="N83" s="9763">
        <v>150</v>
      </c>
      <c r="O83" s="9762" t="s">
        <v>12369</v>
      </c>
      <c r="P83" s="9804"/>
      <c r="Q83" s="9804"/>
      <c r="R83" s="9829"/>
      <c r="S83" s="9800"/>
      <c r="T83" s="9804"/>
      <c r="U83" s="9804"/>
      <c r="V83" s="9804"/>
      <c r="W83" s="9804"/>
      <c r="X83" s="9804"/>
      <c r="Y83" s="9804"/>
      <c r="Z83" s="9804"/>
      <c r="AA83" s="9804"/>
      <c r="AB83" s="9830">
        <f t="shared" si="18"/>
      </c>
      <c r="AC83" s="9782">
        <f t="shared" si="13"/>
      </c>
      <c r="AD83" s="9770">
        <f t="shared" si="10"/>
      </c>
      <c r="AE83" s="9783">
        <f t="shared" si="3"/>
      </c>
      <c r="AF83" s="9772">
        <f>VLOOKUP(C83,'Data Products'!$A:$J,10,0)</f>
      </c>
      <c r="AG83" s="9773">
        <f t="shared" si="20"/>
      </c>
      <c r="AH83" s="9773">
        <f t="shared" si="15"/>
      </c>
      <c r="AI83" s="9775"/>
      <c r="AJ83" s="9776"/>
      <c r="AK83" s="9776"/>
      <c r="AL83" s="9775"/>
      <c r="AM83" s="9776"/>
      <c r="AN83" s="9776"/>
    </row>
    <row customHeight="true" hidden="true" ht="18" r="84">
      <c r="A84" s="9824">
        <v>31</v>
      </c>
      <c r="B84" s="9762" t="s">
        <v>12329</v>
      </c>
      <c r="C84" s="9762" t="s">
        <v>12448</v>
      </c>
      <c r="D84" s="9763">
        <v>0</v>
      </c>
      <c r="E84" s="9777">
        <v>0</v>
      </c>
      <c r="F84" s="9825"/>
      <c r="G84" s="9826">
        <f>VLOOKUP(C84,'Data Products'!$A:$J,2,0)</f>
      </c>
      <c r="H84" s="9835">
        <f t="shared" si="8"/>
      </c>
      <c r="I84" s="9837"/>
      <c r="J84" s="9767">
        <f t="shared" si="1"/>
      </c>
      <c r="K84" s="9763">
        <v>0</v>
      </c>
      <c r="L84" s="9763">
        <v>0</v>
      </c>
      <c r="M84" s="9763">
        <v>0</v>
      </c>
      <c r="N84" s="9763">
        <v>0</v>
      </c>
      <c r="O84" s="9762" t="s">
        <v>12449</v>
      </c>
      <c r="P84" s="9804"/>
      <c r="Q84" s="9804"/>
      <c r="R84" s="9829"/>
      <c r="S84" s="9800"/>
      <c r="T84" s="9804"/>
      <c r="U84" s="9804"/>
      <c r="V84" s="9804"/>
      <c r="W84" s="9804"/>
      <c r="X84" s="9804"/>
      <c r="Y84" s="9804"/>
      <c r="Z84" s="9804"/>
      <c r="AA84" s="9804"/>
      <c r="AB84" s="9830">
        <f t="shared" si="18"/>
      </c>
      <c r="AC84" s="9778">
        <f t="shared" si="13"/>
      </c>
      <c r="AD84" s="9770">
        <f t="shared" si="10"/>
      </c>
      <c r="AE84" s="9779">
        <f t="shared" si="3"/>
      </c>
      <c r="AF84" s="9772">
        <f>VLOOKUP(C84,'Data Products'!$A:$J,10,0)</f>
      </c>
      <c r="AG84" s="9773">
        <f t="shared" si="20"/>
      </c>
      <c r="AH84" s="9773">
        <f t="shared" si="15"/>
      </c>
      <c r="AI84" s="9775"/>
      <c r="AJ84" s="9776"/>
      <c r="AK84" s="9776"/>
      <c r="AL84" s="9775"/>
      <c r="AM84" s="9776"/>
      <c r="AN84" s="9776"/>
    </row>
    <row customHeight="true" hidden="true" ht="18" r="85">
      <c r="A85" s="9824">
        <v>32</v>
      </c>
      <c r="B85" s="9762" t="s">
        <v>12329</v>
      </c>
      <c r="C85" s="9762" t="s">
        <v>12450</v>
      </c>
      <c r="D85" s="9763">
        <v>0</v>
      </c>
      <c r="E85" s="9777">
        <v>0</v>
      </c>
      <c r="F85" s="9825"/>
      <c r="G85" s="9826">
        <f>VLOOKUP(C85,'Data Products'!$A:$J,2,0)</f>
      </c>
      <c r="H85" s="9835">
        <f t="shared" si="8"/>
      </c>
      <c r="I85" s="9837"/>
      <c r="J85" s="9767">
        <f t="shared" si="1"/>
      </c>
      <c r="K85" s="9763">
        <v>0</v>
      </c>
      <c r="L85" s="9763">
        <v>0</v>
      </c>
      <c r="M85" s="9763">
        <v>0</v>
      </c>
      <c r="N85" s="9763">
        <v>0</v>
      </c>
      <c r="O85" s="9762" t="s">
        <v>12449</v>
      </c>
      <c r="P85" s="9804"/>
      <c r="Q85" s="9804"/>
      <c r="R85" s="9829"/>
      <c r="S85" s="9800"/>
      <c r="T85" s="9804"/>
      <c r="U85" s="9804"/>
      <c r="V85" s="9804"/>
      <c r="W85" s="9804"/>
      <c r="X85" s="9804"/>
      <c r="Y85" s="9804"/>
      <c r="Z85" s="9804"/>
      <c r="AA85" s="9804"/>
      <c r="AB85" s="9830">
        <f t="shared" si="18"/>
      </c>
      <c r="AC85" s="9778">
        <f t="shared" si="13"/>
      </c>
      <c r="AD85" s="9770">
        <f t="shared" si="10"/>
      </c>
      <c r="AE85" s="9779">
        <f t="shared" si="3"/>
      </c>
      <c r="AF85" s="9772">
        <f>VLOOKUP(C85,'Data Products'!$A:$J,10,0)</f>
      </c>
      <c r="AG85" s="9773">
        <f t="shared" si="20"/>
      </c>
      <c r="AH85" s="9773">
        <f t="shared" si="15"/>
      </c>
      <c r="AI85" s="9775"/>
      <c r="AJ85" s="9776"/>
      <c r="AK85" s="9776"/>
      <c r="AL85" s="9775"/>
      <c r="AM85" s="9776"/>
      <c r="AN85" s="9776"/>
    </row>
    <row customHeight="true" hidden="true" ht="18" r="86">
      <c r="A86" s="9824">
        <v>33</v>
      </c>
      <c r="B86" s="9833" t="s">
        <v>12329</v>
      </c>
      <c r="C86" s="9833" t="s">
        <v>12451</v>
      </c>
      <c r="D86" s="9763">
        <v>0</v>
      </c>
      <c r="E86" s="9777">
        <v>0</v>
      </c>
      <c r="F86" s="9825"/>
      <c r="G86" s="9826">
        <f>VLOOKUP(C86,'Data Products'!$A:$J,2,0)</f>
      </c>
      <c r="H86" s="9835">
        <f t="shared" si="8"/>
      </c>
      <c r="I86" s="9837"/>
      <c r="J86" s="9767">
        <f t="shared" si="1"/>
      </c>
      <c r="K86" s="9763">
        <v>0</v>
      </c>
      <c r="L86" s="9763">
        <v>0</v>
      </c>
      <c r="M86" s="9838">
        <v>0</v>
      </c>
      <c r="N86" s="9838">
        <v>0</v>
      </c>
      <c r="O86" s="9762" t="s">
        <v>12449</v>
      </c>
      <c r="P86" s="9804"/>
      <c r="Q86" s="9804"/>
      <c r="R86" s="9829"/>
      <c r="S86" s="9804"/>
      <c r="T86" s="9804"/>
      <c r="U86" s="9804"/>
      <c r="V86" s="9804"/>
      <c r="W86" s="9804"/>
      <c r="X86" s="9804"/>
      <c r="Y86" s="9804"/>
      <c r="Z86" s="9804"/>
      <c r="AA86" s="9804"/>
      <c r="AB86" s="9830">
        <f t="shared" si="18"/>
      </c>
      <c r="AC86" s="9778">
        <f t="shared" si="13"/>
      </c>
      <c r="AD86" s="9770">
        <f t="shared" si="10"/>
      </c>
      <c r="AE86" s="9779">
        <f t="shared" si="3"/>
      </c>
      <c r="AF86" s="9772">
        <f>VLOOKUP(C86,'Data Products'!$A:$J,10,0)</f>
      </c>
      <c r="AG86" s="9773">
        <f t="shared" si="20"/>
      </c>
      <c r="AH86" s="9773">
        <f t="shared" si="15"/>
      </c>
      <c r="AI86" s="9775"/>
      <c r="AJ86" s="9776"/>
      <c r="AK86" s="9776"/>
      <c r="AL86" s="9775"/>
      <c r="AM86" s="9776"/>
      <c r="AN86" s="9776"/>
    </row>
    <row r="87">
      <c r="A87" s="9824">
        <v>34</v>
      </c>
      <c r="B87" s="9824" t="s">
        <v>12326</v>
      </c>
      <c r="C87" s="9762" t="s">
        <v>12452</v>
      </c>
      <c r="D87" s="9785">
        <v>1261</v>
      </c>
      <c r="E87" s="9785">
        <v>1261</v>
      </c>
      <c r="F87" s="9839" t="s">
        <v>12453</v>
      </c>
      <c r="G87" s="9826">
        <f>VLOOKUP(C87,'Data Products'!$A:$J,2,0)</f>
      </c>
      <c r="H87" s="9840">
        <f t="shared" si="8"/>
      </c>
      <c r="I87" s="9766">
        <v>45694</v>
      </c>
      <c r="J87" s="9767">
        <f t="shared" si="1"/>
      </c>
      <c r="K87" s="9838">
        <v>53</v>
      </c>
      <c r="L87" s="9838">
        <v>86</v>
      </c>
      <c r="M87" s="9763">
        <v>0</v>
      </c>
      <c r="N87" s="9763">
        <v>0</v>
      </c>
      <c r="O87" s="9833" t="s">
        <v>12454</v>
      </c>
      <c r="P87" s="9804"/>
      <c r="Q87" s="9804"/>
      <c r="R87" s="9829"/>
      <c r="S87" s="9804"/>
      <c r="T87" s="9804"/>
      <c r="U87" s="9804"/>
      <c r="V87" s="9804"/>
      <c r="W87" s="9804"/>
      <c r="X87" s="9804"/>
      <c r="Y87" s="9804"/>
      <c r="Z87" s="9804"/>
      <c r="AA87" s="9804"/>
      <c r="AB87" s="9830">
        <f t="shared" si="18"/>
      </c>
      <c r="AC87" s="9782">
        <f t="shared" si="13"/>
      </c>
      <c r="AD87" s="9770">
        <f t="shared" si="10"/>
      </c>
      <c r="AE87" s="9783">
        <f t="shared" si="3"/>
      </c>
      <c r="AF87" s="9772">
        <f>VLOOKUP(C87,'Data Products'!$A:$J,10,0)</f>
      </c>
      <c r="AG87" s="9773">
        <f t="shared" si="20"/>
      </c>
      <c r="AH87" s="9773">
        <f t="shared" si="15"/>
      </c>
      <c r="AI87" s="9784"/>
      <c r="AJ87" s="9776"/>
      <c r="AK87" s="9776">
        <v>50</v>
      </c>
      <c r="AL87" s="9775"/>
      <c r="AM87" s="9776"/>
      <c r="AN87" s="9776"/>
    </row>
    <row customHeight="true" hidden="true" ht="18" r="88">
      <c r="A88" s="9824">
        <v>35</v>
      </c>
      <c r="B88" s="9834" t="s">
        <v>12355</v>
      </c>
      <c r="C88" s="9834" t="s">
        <v>12455</v>
      </c>
      <c r="D88" s="9841">
        <v>0</v>
      </c>
      <c r="E88" s="9777">
        <v>0</v>
      </c>
      <c r="F88" s="9825"/>
      <c r="G88" s="9826">
        <f>VLOOKUP(C88,'Data Products'!$A:$J,2,0)</f>
      </c>
      <c r="H88" s="9835">
        <f t="shared" si="8"/>
      </c>
      <c r="I88" s="9766">
        <v>45433</v>
      </c>
      <c r="J88" s="9767">
        <f t="shared" si="1"/>
      </c>
      <c r="K88" s="9763">
        <v>0</v>
      </c>
      <c r="L88" s="9763">
        <v>0</v>
      </c>
      <c r="M88" s="9841">
        <v>0</v>
      </c>
      <c r="N88" s="9841">
        <v>0</v>
      </c>
      <c r="O88" s="9762" t="s">
        <v>12454</v>
      </c>
      <c r="P88" s="9804"/>
      <c r="Q88" s="9804"/>
      <c r="R88" s="9829"/>
      <c r="S88" s="9804"/>
      <c r="T88" s="9804"/>
      <c r="U88" s="9804"/>
      <c r="V88" s="9804"/>
      <c r="W88" s="9804"/>
      <c r="X88" s="9804"/>
      <c r="Y88" s="9804"/>
      <c r="Z88" s="9804"/>
      <c r="AA88" s="9804"/>
      <c r="AB88" s="9830">
        <f t="shared" si="18"/>
      </c>
      <c r="AC88" s="9782">
        <f t="shared" si="13"/>
      </c>
      <c r="AD88" s="9770">
        <f t="shared" si="10"/>
      </c>
      <c r="AE88" s="9783">
        <f t="shared" si="3"/>
      </c>
      <c r="AF88" s="9772">
        <f>VLOOKUP(C88,'Data Products'!$A:$J,10,0)</f>
      </c>
      <c r="AG88" s="9773">
        <f t="shared" si="20"/>
      </c>
      <c r="AH88" s="9773">
        <f t="shared" si="15"/>
      </c>
      <c r="AI88" s="9775"/>
      <c r="AJ88" s="9791"/>
      <c r="AK88" s="9791"/>
      <c r="AL88" s="9784"/>
      <c r="AM88" s="9791"/>
      <c r="AN88" s="9791"/>
    </row>
    <row customHeight="true" hidden="true" ht="18" r="89">
      <c r="A89" s="9824">
        <v>36</v>
      </c>
      <c r="B89" s="9834" t="s">
        <v>12355</v>
      </c>
      <c r="C89" s="9762" t="s">
        <v>12456</v>
      </c>
      <c r="D89" s="9763">
        <v>0</v>
      </c>
      <c r="E89" s="9763">
        <v>0</v>
      </c>
      <c r="F89" s="9842"/>
      <c r="G89" s="9826">
        <f>VLOOKUP(C89,'Data Products'!$A:$J,2,0)</f>
      </c>
      <c r="H89" s="9835">
        <f t="shared" si="8"/>
      </c>
      <c r="I89" s="9766">
        <v>45433</v>
      </c>
      <c r="J89" s="9767">
        <f t="shared" si="1"/>
      </c>
      <c r="K89" s="9763">
        <v>0</v>
      </c>
      <c r="L89" s="9763">
        <v>0</v>
      </c>
      <c r="M89" s="9763">
        <v>0</v>
      </c>
      <c r="N89" s="9763">
        <v>0</v>
      </c>
      <c r="O89" s="9762" t="s">
        <v>12454</v>
      </c>
      <c r="P89" s="9804"/>
      <c r="Q89" s="9804"/>
      <c r="R89" s="9829"/>
      <c r="S89" s="9804"/>
      <c r="T89" s="9804"/>
      <c r="U89" s="9804"/>
      <c r="V89" s="9804"/>
      <c r="W89" s="9804"/>
      <c r="X89" s="9804"/>
      <c r="Y89" s="9804"/>
      <c r="Z89" s="9804"/>
      <c r="AA89" s="9804"/>
      <c r="AB89" s="9830">
        <f t="shared" si="18"/>
      </c>
      <c r="AC89" s="9782">
        <f t="shared" si="13"/>
      </c>
      <c r="AD89" s="9770">
        <f t="shared" si="10"/>
      </c>
      <c r="AE89" s="9783">
        <f t="shared" si="3"/>
      </c>
      <c r="AF89" s="9772">
        <f>VLOOKUP(C89,'Data Products'!$A:$J,10,0)</f>
      </c>
      <c r="AG89" s="9773">
        <f t="shared" si="20"/>
      </c>
      <c r="AH89" s="9773">
        <f t="shared" si="15"/>
      </c>
      <c r="AI89" s="9775"/>
      <c r="AJ89" s="9776"/>
      <c r="AK89" s="9776"/>
      <c r="AL89" s="9775"/>
      <c r="AM89" s="9776"/>
      <c r="AN89" s="9776"/>
    </row>
    <row customHeight="true" hidden="true" ht="18" r="90">
      <c r="A90" s="9824">
        <v>37</v>
      </c>
      <c r="B90" s="9834" t="s">
        <v>12355</v>
      </c>
      <c r="C90" s="9762" t="s">
        <v>12457</v>
      </c>
      <c r="D90" s="9763">
        <v>0</v>
      </c>
      <c r="E90" s="9763">
        <v>0</v>
      </c>
      <c r="F90" s="9842"/>
      <c r="G90" s="9826">
        <f>VLOOKUP(C90,'Data Products'!$A:$J,2,0)</f>
      </c>
      <c r="H90" s="9835">
        <f t="shared" si="8"/>
      </c>
      <c r="I90" s="9766">
        <v>45433</v>
      </c>
      <c r="J90" s="9767">
        <f t="shared" si="1"/>
      </c>
      <c r="K90" s="9763">
        <v>0</v>
      </c>
      <c r="L90" s="9763">
        <v>0</v>
      </c>
      <c r="M90" s="9763">
        <v>0</v>
      </c>
      <c r="N90" s="9763">
        <v>0</v>
      </c>
      <c r="O90" s="9762" t="s">
        <v>12454</v>
      </c>
      <c r="P90" s="9804"/>
      <c r="Q90" s="9804"/>
      <c r="R90" s="9829"/>
      <c r="S90" s="9804"/>
      <c r="T90" s="9804"/>
      <c r="U90" s="9804"/>
      <c r="V90" s="9804"/>
      <c r="W90" s="9804"/>
      <c r="X90" s="9804"/>
      <c r="Y90" s="9804"/>
      <c r="Z90" s="9804"/>
      <c r="AA90" s="9804"/>
      <c r="AB90" s="9830">
        <f t="shared" si="18"/>
      </c>
      <c r="AC90" s="9782">
        <f t="shared" si="13"/>
      </c>
      <c r="AD90" s="9770">
        <f t="shared" si="10"/>
      </c>
      <c r="AE90" s="9783">
        <f t="shared" si="3"/>
      </c>
      <c r="AF90" s="9772">
        <f>VLOOKUP(C90,'Data Products'!$A:$J,10,0)</f>
      </c>
      <c r="AG90" s="9773">
        <f t="shared" si="20"/>
      </c>
      <c r="AH90" s="9773">
        <f t="shared" si="15"/>
      </c>
      <c r="AI90" s="9775"/>
      <c r="AJ90" s="9776"/>
      <c r="AK90" s="9776"/>
      <c r="AL90" s="9775"/>
      <c r="AM90" s="9776"/>
      <c r="AN90" s="9776"/>
    </row>
    <row customHeight="true" ht="18" r="91">
      <c r="A91" s="9824">
        <v>38</v>
      </c>
      <c r="B91" s="9834" t="s">
        <v>12458</v>
      </c>
      <c r="C91" s="9762" t="s">
        <v>12459</v>
      </c>
      <c r="D91" s="9763">
        <v>1000</v>
      </c>
      <c r="E91" s="9763">
        <v>1000</v>
      </c>
      <c r="F91" s="9842"/>
      <c r="G91" s="9826">
        <f>VLOOKUP(C91,'Data Products'!$A:$J,2,0)</f>
      </c>
      <c r="H91">
        <f t="shared" si="8"/>
      </c>
      <c r="I91" s="9803">
        <v>46048</v>
      </c>
      <c r="J91" s="9767">
        <f t="shared" si="1"/>
      </c>
      <c r="K91" s="9763">
        <v>0</v>
      </c>
      <c r="L91" s="9763">
        <v>0</v>
      </c>
      <c r="M91" s="9763">
        <v>0</v>
      </c>
      <c r="N91" s="9763">
        <v>0</v>
      </c>
      <c r="O91" s="9762" t="s">
        <v>12460</v>
      </c>
      <c r="P91" s="9804"/>
      <c r="Q91" s="9804"/>
      <c r="R91" s="9829"/>
      <c r="S91" s="9804"/>
      <c r="T91" s="9804"/>
      <c r="U91" s="9804"/>
      <c r="V91" s="9804"/>
      <c r="W91" s="9804"/>
      <c r="X91" s="9804"/>
      <c r="Y91" s="9804"/>
      <c r="Z91" s="9804"/>
      <c r="AA91" s="9804"/>
      <c r="AB91" s="9830">
        <f t="shared" si="18"/>
      </c>
      <c r="AC91" s="9782">
        <f t="shared" si="13"/>
      </c>
      <c r="AD91" s="9770">
        <f t="shared" si="10"/>
      </c>
      <c r="AE91" s="9783">
        <f t="shared" si="3"/>
      </c>
      <c r="AF91" s="9772">
        <f>VLOOKUP(C91,'Data Products'!$A:$J,10,0)</f>
      </c>
      <c r="AG91" s="9773">
        <f t="shared" si="20"/>
      </c>
      <c r="AH91" s="9773"/>
      <c r="AI91" s="9775"/>
      <c r="AJ91" s="9776"/>
      <c r="AK91" s="9776"/>
      <c r="AL91" s="9775"/>
      <c r="AM91" s="9776"/>
      <c r="AN91" s="9776"/>
    </row>
    <row customHeight="true" hidden="true" ht="18" r="92">
      <c r="A92" s="9824">
        <v>39</v>
      </c>
      <c r="B92" s="9762" t="s">
        <v>12329</v>
      </c>
      <c r="C92" s="9762" t="s">
        <v>12461</v>
      </c>
      <c r="D92" s="9799">
        <v>0</v>
      </c>
      <c r="E92" s="9763">
        <v>0</v>
      </c>
      <c r="F92" s="9842"/>
      <c r="G92" s="9826">
        <f>VLOOKUP(C92,'Data Products'!$A:$J,2,0)</f>
      </c>
      <c r="H92" s="9835">
        <f t="shared" si="8"/>
      </c>
      <c r="I92" s="9766">
        <v>45644</v>
      </c>
      <c r="J92" s="9767">
        <f t="shared" si="1"/>
      </c>
      <c r="K92" s="9763">
        <v>0</v>
      </c>
      <c r="L92" s="9763">
        <v>0</v>
      </c>
      <c r="M92" s="9777">
        <v>0</v>
      </c>
      <c r="N92" s="9777">
        <v>0</v>
      </c>
      <c r="O92" s="9762" t="s">
        <v>12462</v>
      </c>
      <c r="P92" s="9804"/>
      <c r="Q92" s="9804"/>
      <c r="R92" s="9829"/>
      <c r="S92" s="9804"/>
      <c r="T92" s="9804"/>
      <c r="U92" s="9804"/>
      <c r="V92" s="9804"/>
      <c r="W92" s="9804"/>
      <c r="X92" s="9804"/>
      <c r="Y92" s="9804"/>
      <c r="Z92" s="9804"/>
      <c r="AA92" s="9804"/>
      <c r="AB92" s="9843">
        <f t="shared" si="18"/>
      </c>
      <c r="AC92" s="9844">
        <f t="shared" si="13"/>
      </c>
      <c r="AD92" s="9770">
        <f t="shared" si="10"/>
      </c>
      <c r="AE92" s="9779">
        <f t="shared" si="3"/>
      </c>
      <c r="AF92" s="9772">
        <f>VLOOKUP(C92,'Data Products'!$A:$J,10,0)</f>
      </c>
      <c r="AG92" s="9845">
        <f t="shared" si="20"/>
      </c>
      <c r="AH92" s="9773">
        <f t="shared" ref="AH92:AH125" si="16">IF(H92&lt;=90,D92,0)</f>
      </c>
      <c r="AI92" s="9846"/>
      <c r="AJ92" s="9776"/>
      <c r="AK92" s="9776"/>
      <c r="AL92" s="9775"/>
      <c r="AM92" s="9776"/>
      <c r="AN92" s="9776"/>
    </row>
    <row customHeight="true" hidden="true" ht="18" r="93">
      <c r="A93" s="9824">
        <v>40</v>
      </c>
      <c r="B93" s="9762" t="s">
        <v>12329</v>
      </c>
      <c r="C93" s="9762" t="s">
        <v>12463</v>
      </c>
      <c r="D93" s="9763">
        <v>0</v>
      </c>
      <c r="E93" s="9763">
        <v>0</v>
      </c>
      <c r="F93" s="9842"/>
      <c r="G93" s="9826">
        <f>VLOOKUP(C93,'Data Products'!$A:$J,2,0)</f>
      </c>
      <c r="H93" s="9835">
        <f t="shared" si="8"/>
      </c>
      <c r="I93" s="9766">
        <v>45602</v>
      </c>
      <c r="J93" s="9767">
        <f t="shared" si="1"/>
      </c>
      <c r="K93" s="9763">
        <v>0</v>
      </c>
      <c r="L93" s="9763">
        <v>0</v>
      </c>
      <c r="M93" s="9799">
        <v>0</v>
      </c>
      <c r="N93" s="9799">
        <v>0</v>
      </c>
      <c r="O93" s="9762" t="s">
        <v>12462</v>
      </c>
      <c r="P93" s="9804"/>
      <c r="Q93" s="9804"/>
      <c r="R93" s="9804"/>
      <c r="S93" s="9804"/>
      <c r="T93" s="9804"/>
      <c r="U93" s="9804"/>
      <c r="V93" s="9804"/>
      <c r="W93" s="9804"/>
      <c r="X93" s="9804"/>
      <c r="Y93" s="9804"/>
      <c r="Z93" s="9804"/>
      <c r="AA93" s="9804"/>
      <c r="AB93" s="9830">
        <f t="shared" si="18"/>
      </c>
      <c r="AC93" s="9844">
        <f t="shared" si="13"/>
      </c>
      <c r="AD93" s="9770">
        <f t="shared" si="10"/>
      </c>
      <c r="AE93" s="9779">
        <f t="shared" si="3"/>
      </c>
      <c r="AF93" s="9772">
        <f>VLOOKUP(C93,'Data Products'!$A:$J,10,0)</f>
      </c>
      <c r="AG93" s="9845">
        <f t="shared" si="20"/>
      </c>
      <c r="AH93" s="9773">
        <f t="shared" si="16"/>
      </c>
      <c r="AI93" s="9846"/>
      <c r="AJ93" s="9776"/>
      <c r="AK93" s="9776"/>
      <c r="AL93" s="9775"/>
      <c r="AM93" s="9776"/>
      <c r="AN93" s="9776"/>
    </row>
    <row customHeight="true" hidden="true" ht="18" r="94">
      <c r="A94" s="9824">
        <v>41</v>
      </c>
      <c r="B94" s="9762" t="s">
        <v>12329</v>
      </c>
      <c r="C94" s="9762" t="s">
        <v>12464</v>
      </c>
      <c r="D94" s="9763">
        <v>0</v>
      </c>
      <c r="E94" s="9763">
        <v>0</v>
      </c>
      <c r="F94" s="9842"/>
      <c r="G94" s="9826">
        <f>VLOOKUP(C94,'Data Products'!$A:$J,2,0)</f>
      </c>
      <c r="H94" s="9835">
        <f t="shared" si="8"/>
      </c>
      <c r="I94" s="9766">
        <v>45602</v>
      </c>
      <c r="J94" s="9767">
        <f t="shared" si="1"/>
      </c>
      <c r="K94" s="9763">
        <v>0</v>
      </c>
      <c r="L94" s="9763">
        <v>0</v>
      </c>
      <c r="M94" s="9799">
        <v>0</v>
      </c>
      <c r="N94" s="9799">
        <v>0</v>
      </c>
      <c r="O94" s="9762" t="s">
        <v>12462</v>
      </c>
      <c r="P94" s="9804"/>
      <c r="Q94" s="9804"/>
      <c r="R94" s="9804"/>
      <c r="S94" s="9804"/>
      <c r="T94" s="9804"/>
      <c r="U94" s="9804"/>
      <c r="V94" s="9804"/>
      <c r="W94" s="9804"/>
      <c r="X94" s="9804"/>
      <c r="Y94" s="9804"/>
      <c r="Z94" s="9804"/>
      <c r="AA94" s="9804"/>
      <c r="AB94" s="9830">
        <f t="shared" si="18"/>
      </c>
      <c r="AC94" s="9844">
        <f t="shared" si="13"/>
      </c>
      <c r="AD94" s="9770">
        <f t="shared" si="10"/>
      </c>
      <c r="AE94" s="9779">
        <f t="shared" si="3"/>
      </c>
      <c r="AF94" s="9772">
        <f>VLOOKUP(C94,'Data Products'!$A:$J,10,0)</f>
      </c>
      <c r="AG94" s="9845">
        <f t="shared" si="20"/>
      </c>
      <c r="AH94" s="9773">
        <f t="shared" si="16"/>
      </c>
      <c r="AI94" s="9846"/>
      <c r="AJ94" s="9776"/>
      <c r="AK94" s="9776"/>
      <c r="AL94" s="9775"/>
      <c r="AM94" s="9776"/>
      <c r="AN94" s="9776"/>
    </row>
    <row customHeight="true" hidden="true" ht="18" r="95">
      <c r="A95" s="9824">
        <v>42</v>
      </c>
      <c r="B95" s="9762" t="s">
        <v>12329</v>
      </c>
      <c r="C95" s="9762" t="s">
        <v>12465</v>
      </c>
      <c r="D95" s="9763">
        <v>0</v>
      </c>
      <c r="E95" s="9763">
        <v>0</v>
      </c>
      <c r="F95" s="9842"/>
      <c r="G95" s="9826">
        <f>VLOOKUP(C95,'Data Products'!$A:$J,2,0)</f>
      </c>
      <c r="H95" s="9835">
        <f t="shared" si="8"/>
      </c>
      <c r="I95" s="9766">
        <v>45602</v>
      </c>
      <c r="J95" s="9767">
        <f t="shared" si="1"/>
      </c>
      <c r="K95" s="9763">
        <v>0</v>
      </c>
      <c r="L95" s="9763">
        <v>0</v>
      </c>
      <c r="M95" s="9799">
        <v>0</v>
      </c>
      <c r="N95" s="9799">
        <v>0</v>
      </c>
      <c r="O95" s="9762" t="s">
        <v>12462</v>
      </c>
      <c r="P95" s="9804"/>
      <c r="Q95" s="9804"/>
      <c r="R95" s="9804"/>
      <c r="S95" s="9804"/>
      <c r="T95" s="9804"/>
      <c r="U95" s="9804"/>
      <c r="V95" s="9804"/>
      <c r="W95" s="9804"/>
      <c r="X95" s="9804"/>
      <c r="Y95" s="9804"/>
      <c r="Z95" s="9804"/>
      <c r="AA95" s="9804"/>
      <c r="AB95" s="9830">
        <f t="shared" si="18"/>
      </c>
      <c r="AC95" s="9844">
        <f t="shared" si="13"/>
      </c>
      <c r="AD95" s="9770">
        <f t="shared" si="10"/>
      </c>
      <c r="AE95" s="9779">
        <f t="shared" si="3"/>
      </c>
      <c r="AF95" s="9772">
        <f>VLOOKUP(C95,'Data Products'!$A:$J,10,0)</f>
      </c>
      <c r="AG95" s="9847">
        <f t="shared" si="20"/>
      </c>
      <c r="AH95" s="9773">
        <f t="shared" si="16"/>
      </c>
      <c r="AI95" s="9846"/>
      <c r="AJ95" s="9776"/>
      <c r="AK95" s="9776"/>
      <c r="AL95" s="9775"/>
      <c r="AM95" s="9776"/>
      <c r="AN95" s="9776"/>
    </row>
    <row r="96">
      <c r="A96" s="9824">
        <v>43</v>
      </c>
      <c r="B96" s="9762" t="s">
        <v>12326</v>
      </c>
      <c r="C96" s="9762" t="s">
        <v>12466</v>
      </c>
      <c r="D96" s="9763">
        <v>525</v>
      </c>
      <c r="E96" s="9763">
        <v>525</v>
      </c>
      <c r="F96" s="9842"/>
      <c r="G96" s="9826">
        <f>VLOOKUP(C96,'Data Products'!$A:$J,2,0)</f>
      </c>
      <c r="H96" s="9827">
        <f t="shared" si="8"/>
      </c>
      <c r="I96" s="9803">
        <v>45904</v>
      </c>
      <c r="J96" s="9767">
        <f t="shared" si="1"/>
      </c>
      <c r="K96" s="9763">
        <v>52</v>
      </c>
      <c r="L96" s="9763">
        <v>122</v>
      </c>
      <c r="M96" s="9799">
        <v>0</v>
      </c>
      <c r="N96" s="9799">
        <v>0</v>
      </c>
      <c r="O96" s="9762" t="s">
        <v>12462</v>
      </c>
      <c r="P96" s="9804"/>
      <c r="Q96" s="9804"/>
      <c r="R96" s="9804"/>
      <c r="S96" s="9804"/>
      <c r="T96" s="9804"/>
      <c r="U96" s="9804"/>
      <c r="V96" s="9804"/>
      <c r="W96" s="9804"/>
      <c r="X96" s="9804"/>
      <c r="Y96" s="9804"/>
      <c r="Z96" s="9804"/>
      <c r="AA96" s="9804"/>
      <c r="AB96" s="9830">
        <f t="shared" si="18"/>
      </c>
      <c r="AC96" s="9848">
        <f t="shared" si="13"/>
      </c>
      <c r="AD96" s="9770">
        <f t="shared" si="10"/>
      </c>
      <c r="AE96" s="9783">
        <f t="shared" si="3"/>
      </c>
      <c r="AF96" s="9772">
        <f>VLOOKUP(C96,'Data Products'!$A:$J,10,0)</f>
      </c>
      <c r="AG96" s="9847">
        <f t="shared" si="20"/>
      </c>
      <c r="AH96" s="9773">
        <f t="shared" si="16"/>
      </c>
      <c r="AI96" s="9846"/>
      <c r="AJ96" s="9776"/>
      <c r="AK96" s="9776"/>
      <c r="AL96" s="9775"/>
      <c r="AM96" s="9776"/>
      <c r="AN96" s="9776"/>
    </row>
    <row customHeight="true" hidden="true" ht="18" r="97">
      <c r="A97" s="9824">
        <v>44</v>
      </c>
      <c r="B97" s="9762" t="s">
        <v>12329</v>
      </c>
      <c r="C97" s="9762" t="s">
        <v>12467</v>
      </c>
      <c r="D97" s="9763">
        <v>0</v>
      </c>
      <c r="E97" s="9777">
        <v>0</v>
      </c>
      <c r="F97" s="9842"/>
      <c r="G97" s="9826">
        <f>VLOOKUP(C97,'Data Products'!$A:$J,2,0)</f>
      </c>
      <c r="H97" s="9835">
        <f t="shared" si="8"/>
      </c>
      <c r="I97" s="9766">
        <v>45623</v>
      </c>
      <c r="J97" s="9767">
        <f t="shared" si="1"/>
      </c>
      <c r="K97" s="9763">
        <v>0</v>
      </c>
      <c r="L97" s="9763">
        <v>0</v>
      </c>
      <c r="M97" s="9799">
        <v>0</v>
      </c>
      <c r="N97" s="9799">
        <v>0</v>
      </c>
      <c r="O97" s="9762" t="s">
        <v>12468</v>
      </c>
      <c r="P97" s="9804"/>
      <c r="Q97" s="9804"/>
      <c r="R97" s="9804"/>
      <c r="S97" s="9804"/>
      <c r="T97" s="9804"/>
      <c r="U97" s="9804"/>
      <c r="V97" s="9804"/>
      <c r="W97" s="9804"/>
      <c r="X97" s="9804"/>
      <c r="Y97" s="9804"/>
      <c r="Z97" s="9804"/>
      <c r="AA97" s="9804"/>
      <c r="AB97" s="9830">
        <f t="shared" si="18"/>
      </c>
      <c r="AC97" s="9844">
        <f t="shared" si="13"/>
      </c>
      <c r="AD97" s="9770">
        <f t="shared" si="10"/>
      </c>
      <c r="AE97" s="9779">
        <f t="shared" si="3"/>
      </c>
      <c r="AF97" s="9772">
        <f>VLOOKUP(C97,'Data Products'!$A:$J,10,0)</f>
      </c>
      <c r="AG97" s="9847">
        <f t="shared" si="20"/>
      </c>
      <c r="AH97" s="9773">
        <f t="shared" si="16"/>
      </c>
      <c r="AI97" s="9846"/>
      <c r="AJ97" s="9776"/>
      <c r="AK97" s="9776"/>
      <c r="AL97" s="9775"/>
      <c r="AM97" s="9776"/>
      <c r="AN97" s="9776"/>
    </row>
    <row customHeight="true" hidden="true" ht="18" r="98">
      <c r="A98" s="9824">
        <v>45</v>
      </c>
      <c r="B98" s="9762" t="s">
        <v>12329</v>
      </c>
      <c r="C98" s="9762" t="s">
        <v>12469</v>
      </c>
      <c r="D98" s="9763">
        <v>0</v>
      </c>
      <c r="E98" s="9777">
        <v>0</v>
      </c>
      <c r="F98" s="9842"/>
      <c r="G98" s="9826">
        <f>VLOOKUP(C98,'Data Products'!$A:$J,2,0)</f>
      </c>
      <c r="H98" s="9835">
        <f t="shared" si="8"/>
      </c>
      <c r="I98" s="9766">
        <v>45623</v>
      </c>
      <c r="J98" s="9767">
        <f t="shared" si="1"/>
      </c>
      <c r="K98" s="9763">
        <v>0</v>
      </c>
      <c r="L98" s="9763">
        <v>0</v>
      </c>
      <c r="M98" s="9799">
        <v>0</v>
      </c>
      <c r="N98" s="9799">
        <v>0</v>
      </c>
      <c r="O98" s="9762" t="s">
        <v>12468</v>
      </c>
      <c r="P98" s="9804"/>
      <c r="Q98" s="9804"/>
      <c r="R98" s="9804"/>
      <c r="S98" s="9804"/>
      <c r="T98" s="9804"/>
      <c r="U98" s="9804"/>
      <c r="V98" s="9804"/>
      <c r="W98" s="9804"/>
      <c r="X98" s="9804"/>
      <c r="Y98" s="9804"/>
      <c r="Z98" s="9804"/>
      <c r="AA98" s="9804"/>
      <c r="AB98" s="9830">
        <f t="shared" si="18"/>
      </c>
      <c r="AC98" s="9844">
        <f t="shared" si="13"/>
      </c>
      <c r="AD98" s="9770">
        <f t="shared" si="10"/>
      </c>
      <c r="AE98" s="9779">
        <f t="shared" si="3"/>
      </c>
      <c r="AF98" s="9772">
        <f>VLOOKUP(C98,'Data Products'!$A:$J,10,0)</f>
      </c>
      <c r="AG98" s="9847">
        <f t="shared" si="20"/>
      </c>
      <c r="AH98" s="9773">
        <f t="shared" si="16"/>
      </c>
      <c r="AI98" s="9846"/>
      <c r="AJ98" s="9776"/>
      <c r="AK98" s="9776"/>
      <c r="AL98" s="9775"/>
      <c r="AM98" s="9776"/>
      <c r="AN98" s="9776"/>
    </row>
    <row customHeight="true" hidden="true" ht="18" r="99">
      <c r="A99" s="9824">
        <v>46</v>
      </c>
      <c r="B99" s="9762" t="s">
        <v>12329</v>
      </c>
      <c r="C99" s="9833" t="s">
        <v>12470</v>
      </c>
      <c r="D99" s="9763">
        <v>0</v>
      </c>
      <c r="E99" s="9777">
        <v>0</v>
      </c>
      <c r="F99" s="9849"/>
      <c r="G99" s="9826">
        <f>VLOOKUP(C99,'Data Products'!$A:$J,2,0)</f>
      </c>
      <c r="H99" s="9835">
        <f t="shared" si="8"/>
      </c>
      <c r="I99" s="9766">
        <v>45623</v>
      </c>
      <c r="J99" s="9767">
        <f t="shared" si="1"/>
      </c>
      <c r="K99" s="9838">
        <v>0</v>
      </c>
      <c r="L99" s="9838">
        <v>0</v>
      </c>
      <c r="M99" s="9850">
        <v>0</v>
      </c>
      <c r="N99" s="9850">
        <v>0</v>
      </c>
      <c r="O99" s="9833" t="s">
        <v>12468</v>
      </c>
      <c r="P99" s="9804"/>
      <c r="Q99" s="9804"/>
      <c r="R99" s="9804"/>
      <c r="S99" s="9804"/>
      <c r="T99" s="9804"/>
      <c r="U99" s="9804"/>
      <c r="V99" s="9804"/>
      <c r="W99" s="9804"/>
      <c r="X99" s="9804"/>
      <c r="Y99" s="9804"/>
      <c r="Z99" s="9804"/>
      <c r="AA99" s="9804"/>
      <c r="AB99" s="9851">
        <f t="shared" si="18"/>
      </c>
      <c r="AC99" s="9844">
        <f t="shared" si="13"/>
      </c>
      <c r="AD99" s="9770">
        <f t="shared" si="10"/>
      </c>
      <c r="AE99" s="9779">
        <f t="shared" si="3"/>
      </c>
      <c r="AF99" s="9772">
        <f>VLOOKUP(C99,'Data Products'!$A:$J,10,0)</f>
      </c>
      <c r="AG99" s="9847">
        <f t="shared" si="20"/>
      </c>
      <c r="AH99" s="9773">
        <f t="shared" si="16"/>
      </c>
      <c r="AI99" s="9846"/>
      <c r="AJ99" s="9776"/>
      <c r="AK99" s="9776"/>
      <c r="AL99" s="9775"/>
      <c r="AM99" s="9776"/>
      <c r="AN99" s="9776"/>
    </row>
    <row customHeight="true" hidden="true" ht="18" r="100">
      <c r="A100" s="9824">
        <v>47</v>
      </c>
      <c r="B100" s="9762" t="s">
        <v>12329</v>
      </c>
      <c r="C100" s="9762" t="s">
        <v>12471</v>
      </c>
      <c r="D100" s="9763">
        <v>0</v>
      </c>
      <c r="E100" s="9777">
        <v>0</v>
      </c>
      <c r="F100" s="9842"/>
      <c r="G100" s="9826">
        <f>VLOOKUP(C100,'Data Products'!$A:$J,2,0)</f>
      </c>
      <c r="H100" s="9835">
        <f t="shared" si="8"/>
      </c>
      <c r="I100" s="9766">
        <v>45623</v>
      </c>
      <c r="J100" s="9767">
        <f t="shared" si="1"/>
      </c>
      <c r="K100" s="9763">
        <v>0</v>
      </c>
      <c r="L100" s="9763">
        <v>0</v>
      </c>
      <c r="M100" s="9799">
        <v>0</v>
      </c>
      <c r="N100" s="9799">
        <v>0</v>
      </c>
      <c r="O100" s="9762" t="s">
        <v>12468</v>
      </c>
      <c r="P100" s="9763"/>
      <c r="Q100" s="9763"/>
      <c r="R100" s="9763"/>
      <c r="S100" s="9763"/>
      <c r="T100" s="9763"/>
      <c r="U100" s="9763"/>
      <c r="V100" s="9763"/>
      <c r="W100" s="9763"/>
      <c r="X100" s="9763"/>
      <c r="Y100" s="9763"/>
      <c r="Z100" s="9763"/>
      <c r="AA100" s="9763"/>
      <c r="AB100" s="9830">
        <f t="shared" si="18"/>
      </c>
      <c r="AC100" s="9844">
        <f t="shared" si="13"/>
      </c>
      <c r="AD100" s="9770">
        <f t="shared" si="10"/>
      </c>
      <c r="AE100" s="9779">
        <f t="shared" si="3"/>
      </c>
      <c r="AF100" s="9772">
        <f>VLOOKUP(C100,'Data Products'!$A:$J,10,0)</f>
      </c>
      <c r="AG100" s="9847">
        <f t="shared" si="20"/>
      </c>
      <c r="AH100" s="9773">
        <f t="shared" si="16"/>
      </c>
      <c r="AI100" s="9852"/>
      <c r="AJ100" s="9776"/>
      <c r="AK100" s="9776"/>
      <c r="AL100" s="9775"/>
      <c r="AM100" s="9776"/>
      <c r="AN100" s="9776"/>
    </row>
    <row customHeight="true" hidden="true" ht="18" r="101">
      <c r="A101" s="9824">
        <v>48</v>
      </c>
      <c r="B101" s="9762" t="s">
        <v>12329</v>
      </c>
      <c r="C101" s="9762" t="s">
        <v>12472</v>
      </c>
      <c r="D101" s="9763">
        <v>0</v>
      </c>
      <c r="E101" s="9777">
        <v>0</v>
      </c>
      <c r="F101" s="9842"/>
      <c r="G101" s="9826">
        <f>VLOOKUP(C101,'Data Products'!$A:$J,2,0)</f>
      </c>
      <c r="H101" s="9835">
        <f t="shared" si="8"/>
      </c>
      <c r="I101" s="9766">
        <v>45623</v>
      </c>
      <c r="J101" s="9767">
        <f t="shared" si="1"/>
      </c>
      <c r="K101" s="9763">
        <v>0</v>
      </c>
      <c r="L101" s="9763">
        <v>0</v>
      </c>
      <c r="M101" s="9799">
        <v>0</v>
      </c>
      <c r="N101" s="9799">
        <v>0</v>
      </c>
      <c r="O101" s="9762" t="s">
        <v>12468</v>
      </c>
      <c r="P101" s="9763"/>
      <c r="Q101" s="9763"/>
      <c r="R101" s="9763"/>
      <c r="S101" s="9763"/>
      <c r="T101" s="9763"/>
      <c r="U101" s="9763"/>
      <c r="V101" s="9763"/>
      <c r="W101" s="9763"/>
      <c r="X101" s="9763"/>
      <c r="Y101" s="9763"/>
      <c r="Z101" s="9763"/>
      <c r="AA101" s="9763"/>
      <c r="AB101" s="9830">
        <f t="shared" si="18"/>
      </c>
      <c r="AC101" s="9844">
        <f t="shared" si="13"/>
      </c>
      <c r="AD101" s="9770">
        <f t="shared" si="10"/>
      </c>
      <c r="AE101" s="9779">
        <f t="shared" si="3"/>
      </c>
      <c r="AF101" s="9853">
        <f>VLOOKUP(C101,'Data Products'!$A:$J,10,0)</f>
      </c>
      <c r="AG101" s="9772">
        <f t="shared" si="20"/>
      </c>
      <c r="AH101" s="9773">
        <f t="shared" si="16"/>
      </c>
      <c r="AI101" s="9846"/>
      <c r="AJ101" s="9776"/>
      <c r="AK101" s="9776"/>
      <c r="AL101" s="9775"/>
      <c r="AM101" s="9776"/>
      <c r="AN101" s="9776"/>
    </row>
    <row r="102">
      <c r="A102" s="9824">
        <v>49</v>
      </c>
      <c r="B102" s="9762" t="s">
        <v>12321</v>
      </c>
      <c r="C102" s="9762" t="s">
        <v>12473</v>
      </c>
      <c r="D102" s="9763">
        <v>4</v>
      </c>
      <c r="E102" s="9777">
        <v>4</v>
      </c>
      <c r="F102" s="9842"/>
      <c r="G102" s="9826">
        <f>VLOOKUP(C102,'Data Products'!$A:$J,2,0)</f>
      </c>
      <c r="H102" s="9827">
        <f t="shared" si="8"/>
      </c>
      <c r="I102" s="9766">
        <v>45951</v>
      </c>
      <c r="J102" s="9767">
        <f t="shared" si="1"/>
      </c>
      <c r="K102" s="9763">
        <v>0</v>
      </c>
      <c r="L102" s="9763">
        <v>0</v>
      </c>
      <c r="M102" s="9799">
        <v>0</v>
      </c>
      <c r="N102" s="9799">
        <v>0</v>
      </c>
      <c r="O102" s="9762" t="s">
        <v>12381</v>
      </c>
      <c r="P102" s="9763"/>
      <c r="Q102" s="9763"/>
      <c r="R102" s="9763"/>
      <c r="S102" s="9763"/>
      <c r="T102" s="9763"/>
      <c r="U102" s="9763"/>
      <c r="V102" s="9763"/>
      <c r="W102" s="9763"/>
      <c r="X102" s="9763"/>
      <c r="Y102" s="9763"/>
      <c r="Z102" s="9763"/>
      <c r="AA102" s="9763"/>
      <c r="AB102" s="9830">
        <f t="shared" si="18"/>
      </c>
      <c r="AC102" s="9854">
        <f t="shared" si="13"/>
      </c>
      <c r="AD102" s="9770">
        <f t="shared" si="10"/>
      </c>
      <c r="AE102" s="9788">
        <f t="shared" si="3"/>
      </c>
      <c r="AF102" s="9853">
        <f>VLOOKUP(C102,'Data Products'!$A:$J,10,0)</f>
      </c>
      <c r="AG102" s="9772">
        <f t="shared" si="20"/>
      </c>
      <c r="AH102" s="9773">
        <f t="shared" si="16"/>
      </c>
      <c r="AI102" s="9846"/>
      <c r="AJ102" s="9776"/>
      <c r="AK102" s="9776"/>
      <c r="AL102" s="9775"/>
      <c r="AM102" s="9776"/>
      <c r="AN102" s="9776"/>
    </row>
    <row r="103">
      <c r="A103" s="9824">
        <v>50</v>
      </c>
      <c r="B103" s="9762" t="s">
        <v>12321</v>
      </c>
      <c r="C103" s="9762" t="s">
        <v>12474</v>
      </c>
      <c r="D103" s="9763">
        <v>3</v>
      </c>
      <c r="E103" s="9777">
        <v>3</v>
      </c>
      <c r="F103" s="9842"/>
      <c r="G103" s="9826">
        <f>VLOOKUP(C103,'Data Products'!$A:$J,2,0)</f>
      </c>
      <c r="H103" s="9827">
        <f t="shared" si="8"/>
      </c>
      <c r="I103" s="9766">
        <v>45951</v>
      </c>
      <c r="J103" s="9767">
        <f t="shared" si="1"/>
      </c>
      <c r="K103" s="9763">
        <v>0</v>
      </c>
      <c r="L103" s="9763">
        <v>0</v>
      </c>
      <c r="M103" s="9799">
        <v>0</v>
      </c>
      <c r="N103" s="9799">
        <v>0</v>
      </c>
      <c r="O103" s="9762" t="s">
        <v>12381</v>
      </c>
      <c r="P103" s="9763"/>
      <c r="Q103" s="9763"/>
      <c r="R103" s="9763"/>
      <c r="S103" s="9763"/>
      <c r="T103" s="9763"/>
      <c r="U103" s="9763"/>
      <c r="V103" s="9763"/>
      <c r="W103" s="9763"/>
      <c r="X103" s="9763"/>
      <c r="Y103" s="9763"/>
      <c r="Z103" s="9763"/>
      <c r="AA103" s="9763"/>
      <c r="AB103" s="9830">
        <f t="shared" si="18"/>
      </c>
      <c r="AC103" s="9782">
        <f t="shared" si="13"/>
      </c>
      <c r="AD103" s="9770">
        <f t="shared" si="10"/>
      </c>
      <c r="AE103" s="9783">
        <f t="shared" si="3"/>
      </c>
      <c r="AF103" s="9853">
        <f>VLOOKUP(C103,'Data Products'!$A:$J,10,0)</f>
      </c>
      <c r="AG103" s="9772">
        <f t="shared" si="20"/>
      </c>
      <c r="AH103" s="9773">
        <f t="shared" si="16"/>
      </c>
      <c r="AI103" s="9846"/>
      <c r="AJ103" s="9776"/>
      <c r="AK103" s="9776"/>
      <c r="AL103" s="9775"/>
      <c r="AM103" s="9776"/>
      <c r="AN103" s="9776"/>
    </row>
    <row r="104">
      <c r="A104" s="9824">
        <v>51</v>
      </c>
      <c r="B104" s="9762" t="s">
        <v>12321</v>
      </c>
      <c r="C104" s="9762" t="s">
        <v>12475</v>
      </c>
      <c r="D104" s="9763">
        <v>5</v>
      </c>
      <c r="E104" s="9777">
        <v>5</v>
      </c>
      <c r="F104" s="9842"/>
      <c r="G104" s="9826">
        <f>VLOOKUP(C104,'Data Products'!$A:$J,2,0)</f>
      </c>
      <c r="H104" s="9827">
        <f t="shared" si="8"/>
      </c>
      <c r="I104" s="9766">
        <v>45951</v>
      </c>
      <c r="J104" s="9767">
        <f t="shared" si="1"/>
      </c>
      <c r="K104" s="9763">
        <v>0</v>
      </c>
      <c r="L104" s="9763">
        <v>0</v>
      </c>
      <c r="M104" s="9799">
        <v>0</v>
      </c>
      <c r="N104" s="9799">
        <v>0</v>
      </c>
      <c r="O104" s="9762" t="s">
        <v>12381</v>
      </c>
      <c r="P104" s="9763"/>
      <c r="Q104" s="9763"/>
      <c r="R104" s="9763"/>
      <c r="S104" s="9763"/>
      <c r="T104" s="9763"/>
      <c r="U104" s="9763"/>
      <c r="V104" s="9763"/>
      <c r="W104" s="9763"/>
      <c r="X104" s="9763"/>
      <c r="Y104" s="9763"/>
      <c r="Z104" s="9763"/>
      <c r="AA104" s="9763"/>
      <c r="AB104" s="9830">
        <f t="shared" si="18"/>
      </c>
      <c r="AC104" s="9778">
        <f t="shared" si="13"/>
      </c>
      <c r="AD104" s="9770">
        <f t="shared" si="10"/>
      </c>
      <c r="AE104" s="9779">
        <f t="shared" si="3"/>
      </c>
      <c r="AF104" s="9853">
        <f>VLOOKUP(C104,'Data Products'!$A:$J,10,0)</f>
      </c>
      <c r="AG104" s="9772">
        <f t="shared" si="20"/>
      </c>
      <c r="AH104" s="9773">
        <f t="shared" si="16"/>
      </c>
      <c r="AI104" s="9846"/>
      <c r="AJ104" s="9776"/>
      <c r="AK104" s="9776"/>
      <c r="AL104" s="9775"/>
      <c r="AM104" s="9776"/>
      <c r="AN104" s="9776"/>
    </row>
    <row r="105">
      <c r="A105" s="9824">
        <v>52</v>
      </c>
      <c r="B105" s="9762" t="s">
        <v>12321</v>
      </c>
      <c r="C105" s="9762" t="s">
        <v>12476</v>
      </c>
      <c r="D105" s="9763">
        <v>4</v>
      </c>
      <c r="E105" s="9777">
        <v>4</v>
      </c>
      <c r="F105" s="9842"/>
      <c r="G105" s="9826">
        <f>VLOOKUP(C105,'Data Products'!$A:$J,2,0)</f>
      </c>
      <c r="H105" s="9827">
        <f t="shared" si="8"/>
      </c>
      <c r="I105" s="9766">
        <v>45951</v>
      </c>
      <c r="J105" s="9767">
        <f t="shared" si="1"/>
      </c>
      <c r="K105" s="9763">
        <v>0</v>
      </c>
      <c r="L105" s="9763">
        <v>0</v>
      </c>
      <c r="M105" s="9799">
        <v>0</v>
      </c>
      <c r="N105" s="9799">
        <v>0</v>
      </c>
      <c r="O105" s="9762" t="s">
        <v>12381</v>
      </c>
      <c r="P105" s="9763"/>
      <c r="Q105" s="9763"/>
      <c r="R105" s="9763"/>
      <c r="S105" s="9763"/>
      <c r="T105" s="9763"/>
      <c r="U105" s="9763"/>
      <c r="V105" s="9763"/>
      <c r="W105" s="9763"/>
      <c r="X105" s="9763"/>
      <c r="Y105" s="9763"/>
      <c r="Z105" s="9763"/>
      <c r="AA105" s="9763"/>
      <c r="AB105" s="9830">
        <f t="shared" si="18"/>
      </c>
      <c r="AC105" s="9787">
        <f t="shared" si="13"/>
      </c>
      <c r="AD105" s="9770">
        <f t="shared" si="10"/>
      </c>
      <c r="AE105" s="9788">
        <f t="shared" si="3"/>
      </c>
      <c r="AF105" s="9853">
        <f>VLOOKUP(C105,'Data Products'!$A:$J,10,0)</f>
      </c>
      <c r="AG105" s="9772">
        <f t="shared" si="20"/>
      </c>
      <c r="AH105" s="9773">
        <f t="shared" si="16"/>
      </c>
      <c r="AI105" s="9846"/>
      <c r="AJ105" s="9776"/>
      <c r="AK105" s="9776"/>
      <c r="AL105" s="9775"/>
      <c r="AM105" s="9776"/>
      <c r="AN105" s="9776"/>
    </row>
    <row customHeight="true" hidden="true" ht="18" r="106">
      <c r="A106" s="9824">
        <v>53</v>
      </c>
      <c r="B106" s="9762" t="s">
        <v>12329</v>
      </c>
      <c r="C106" s="9762" t="s">
        <v>12477</v>
      </c>
      <c r="D106" s="9763">
        <v>0</v>
      </c>
      <c r="E106" s="9777">
        <v>0</v>
      </c>
      <c r="F106" s="9842"/>
      <c r="G106" s="9826">
        <f>VLOOKUP(C106,'Data Products'!$A:$J,2,0)</f>
      </c>
      <c r="H106" s="9827">
        <f t="shared" si="8"/>
      </c>
      <c r="I106" s="9766">
        <v>45951</v>
      </c>
      <c r="J106" s="9767">
        <f t="shared" si="1"/>
      </c>
      <c r="K106" s="9763">
        <v>2</v>
      </c>
      <c r="L106" s="9763">
        <v>4</v>
      </c>
      <c r="M106" s="9799">
        <v>0</v>
      </c>
      <c r="N106" s="9799">
        <v>0</v>
      </c>
      <c r="O106" s="9762" t="s">
        <v>12381</v>
      </c>
      <c r="P106" s="9763"/>
      <c r="Q106" s="9763"/>
      <c r="R106" s="9763"/>
      <c r="S106" s="9763"/>
      <c r="T106" s="9763"/>
      <c r="U106" s="9763"/>
      <c r="V106" s="9763"/>
      <c r="W106" s="9763"/>
      <c r="X106" s="9763"/>
      <c r="Y106" s="9763"/>
      <c r="Z106" s="9763"/>
      <c r="AA106" s="9763"/>
      <c r="AB106" s="9830">
        <f t="shared" si="18"/>
      </c>
      <c r="AC106" s="9787">
        <f t="shared" si="13"/>
      </c>
      <c r="AD106" s="9770">
        <f t="shared" si="10"/>
      </c>
      <c r="AE106" s="9788">
        <f t="shared" si="3"/>
      </c>
      <c r="AF106" s="9853">
        <f>VLOOKUP(C106,'Data Products'!$A:$J,10,0)</f>
      </c>
      <c r="AG106" s="9772">
        <f t="shared" si="20"/>
      </c>
      <c r="AH106" s="9773">
        <f t="shared" si="16"/>
      </c>
      <c r="AI106" s="9846"/>
      <c r="AJ106" s="9776"/>
      <c r="AK106" s="9776"/>
      <c r="AL106" s="9775"/>
      <c r="AM106" s="9776"/>
      <c r="AN106" s="9776"/>
    </row>
    <row r="107">
      <c r="A107" s="9824">
        <v>54</v>
      </c>
      <c r="B107" s="9762" t="s">
        <v>12321</v>
      </c>
      <c r="C107" s="9762" t="s">
        <v>12478</v>
      </c>
      <c r="D107" s="9763">
        <v>5</v>
      </c>
      <c r="E107" s="9777">
        <v>5</v>
      </c>
      <c r="F107" s="9842"/>
      <c r="G107" s="9826">
        <f>VLOOKUP(C107,'Data Products'!$A:$J,2,0)</f>
      </c>
      <c r="H107" s="9827">
        <f t="shared" si="8"/>
      </c>
      <c r="I107" s="9766">
        <v>45951</v>
      </c>
      <c r="J107" s="9767">
        <f t="shared" si="1"/>
      </c>
      <c r="K107" s="9763">
        <v>0</v>
      </c>
      <c r="L107" s="9763">
        <v>0</v>
      </c>
      <c r="M107" s="9799">
        <v>0</v>
      </c>
      <c r="N107" s="9799">
        <v>0</v>
      </c>
      <c r="O107" s="9762" t="s">
        <v>12381</v>
      </c>
      <c r="P107" s="9763"/>
      <c r="Q107" s="9763"/>
      <c r="R107" s="9763"/>
      <c r="S107" s="9763"/>
      <c r="T107" s="9763"/>
      <c r="U107" s="9763"/>
      <c r="V107" s="9763"/>
      <c r="W107" s="9763"/>
      <c r="X107" s="9763"/>
      <c r="Y107" s="9763"/>
      <c r="Z107" s="9763"/>
      <c r="AA107" s="9763"/>
      <c r="AB107" s="9830">
        <f t="shared" si="18"/>
      </c>
      <c r="AC107" s="9778">
        <f t="shared" si="13"/>
      </c>
      <c r="AD107" s="9770">
        <f t="shared" si="10"/>
      </c>
      <c r="AE107" s="9779">
        <f t="shared" si="3"/>
      </c>
      <c r="AF107" s="9853">
        <f>VLOOKUP(C107,'Data Products'!$A:$J,10,0)</f>
      </c>
      <c r="AG107" s="9772">
        <f t="shared" si="20"/>
      </c>
      <c r="AH107" s="9773">
        <f t="shared" si="16"/>
      </c>
      <c r="AI107" s="9846"/>
      <c r="AJ107" s="9776"/>
      <c r="AK107" s="9776"/>
      <c r="AL107" s="9775"/>
      <c r="AM107" s="9776"/>
      <c r="AN107" s="9776"/>
    </row>
    <row customHeight="true" hidden="true" ht="18" r="108">
      <c r="A108" s="9824">
        <v>55</v>
      </c>
      <c r="B108" s="9762" t="s">
        <v>12329</v>
      </c>
      <c r="C108" s="9762" t="s">
        <v>12479</v>
      </c>
      <c r="D108" s="9763">
        <v>0</v>
      </c>
      <c r="E108" s="9777">
        <v>0</v>
      </c>
      <c r="F108" s="9842"/>
      <c r="G108" s="9826">
        <f>VLOOKUP(C108,'Data Products'!$A:$J,2,0)</f>
      </c>
      <c r="H108" s="9827">
        <f t="shared" si="8"/>
      </c>
      <c r="I108" s="9766">
        <v>45951</v>
      </c>
      <c r="J108" s="9767">
        <f t="shared" si="1"/>
      </c>
      <c r="K108" s="9763">
        <v>0</v>
      </c>
      <c r="L108" s="9763">
        <v>0</v>
      </c>
      <c r="M108" s="9799">
        <v>0</v>
      </c>
      <c r="N108" s="9799">
        <v>0</v>
      </c>
      <c r="O108" s="9762" t="s">
        <v>12381</v>
      </c>
      <c r="P108" s="9763"/>
      <c r="Q108" s="9763"/>
      <c r="R108" s="9763"/>
      <c r="S108" s="9763"/>
      <c r="T108" s="9763"/>
      <c r="U108" s="9763"/>
      <c r="V108" s="9763"/>
      <c r="W108" s="9763"/>
      <c r="X108" s="9763"/>
      <c r="Y108" s="9763"/>
      <c r="Z108" s="9763"/>
      <c r="AA108" s="9763"/>
      <c r="AB108" s="9830">
        <f t="shared" si="18"/>
      </c>
      <c r="AC108" s="9782">
        <f t="shared" si="13"/>
      </c>
      <c r="AD108" s="9855">
        <f t="shared" si="10"/>
      </c>
      <c r="AE108" s="9783">
        <f t="shared" si="3"/>
      </c>
      <c r="AF108" s="9853">
        <f>VLOOKUP(C108,'Data Products'!$A:$J,10,0)</f>
      </c>
      <c r="AG108" s="9772">
        <f t="shared" si="20"/>
      </c>
      <c r="AH108" s="9773">
        <f t="shared" si="16"/>
      </c>
      <c r="AI108" s="9846"/>
      <c r="AJ108" s="9776"/>
      <c r="AK108" s="9776"/>
      <c r="AL108" s="9775"/>
      <c r="AM108" s="9776"/>
      <c r="AN108" s="9776"/>
    </row>
    <row r="109">
      <c r="A109" s="9824">
        <v>56</v>
      </c>
      <c r="B109" s="9762" t="s">
        <v>12321</v>
      </c>
      <c r="C109" s="9762" t="s">
        <v>12480</v>
      </c>
      <c r="D109" s="9763">
        <v>20</v>
      </c>
      <c r="E109" s="9777">
        <v>20</v>
      </c>
      <c r="F109" s="9842"/>
      <c r="G109" s="9826">
        <f>VLOOKUP(C109,'Data Products'!$A:$J,2,0)</f>
      </c>
      <c r="H109" s="9827">
        <f t="shared" si="8"/>
      </c>
      <c r="I109" s="9766">
        <v>45951</v>
      </c>
      <c r="J109" s="9767">
        <f t="shared" si="1"/>
      </c>
      <c r="K109" s="9763">
        <v>5</v>
      </c>
      <c r="L109" s="9763">
        <v>5</v>
      </c>
      <c r="M109" s="9799">
        <v>0</v>
      </c>
      <c r="N109" s="9799">
        <v>0</v>
      </c>
      <c r="O109" s="9762" t="s">
        <v>12381</v>
      </c>
      <c r="P109" s="9763"/>
      <c r="Q109" s="9763"/>
      <c r="R109" s="9763"/>
      <c r="S109" s="9763"/>
      <c r="T109" s="9763"/>
      <c r="U109" s="9763"/>
      <c r="V109" s="9763"/>
      <c r="W109" s="9763"/>
      <c r="X109" s="9763"/>
      <c r="Y109" s="9763"/>
      <c r="Z109" s="9763"/>
      <c r="AA109" s="9763"/>
      <c r="AB109" s="9830">
        <f t="shared" si="18"/>
      </c>
      <c r="AC109" s="9769">
        <f t="shared" si="13"/>
      </c>
      <c r="AD109" s="9855">
        <f t="shared" si="10"/>
      </c>
      <c r="AE109" s="9771">
        <f t="shared" si="3"/>
      </c>
      <c r="AF109" s="9853">
        <f>VLOOKUP(C109,'Data Products'!$A:$J,10,0)</f>
      </c>
      <c r="AG109" s="9772">
        <f t="shared" si="20"/>
      </c>
      <c r="AH109" s="9773">
        <f t="shared" si="16"/>
      </c>
      <c r="AI109" s="9846"/>
      <c r="AJ109" s="9776"/>
      <c r="AK109" s="9776"/>
      <c r="AL109" s="9775"/>
      <c r="AM109" s="9776"/>
      <c r="AN109" s="9776"/>
    </row>
    <row r="110">
      <c r="A110" s="9824">
        <v>57</v>
      </c>
      <c r="B110" s="9762" t="s">
        <v>12321</v>
      </c>
      <c r="C110" s="9762" t="s">
        <v>12481</v>
      </c>
      <c r="D110" s="9763">
        <v>27</v>
      </c>
      <c r="E110" s="9777">
        <v>27</v>
      </c>
      <c r="F110" s="9842"/>
      <c r="G110" s="9826">
        <f>VLOOKUP(C110,'Data Products'!$A:$J,2,0)</f>
      </c>
      <c r="H110" s="9827">
        <f t="shared" si="8"/>
      </c>
      <c r="I110" s="9766">
        <v>45951</v>
      </c>
      <c r="J110" s="9767">
        <f t="shared" si="1"/>
      </c>
      <c r="K110" s="9763">
        <v>2</v>
      </c>
      <c r="L110" s="9763">
        <v>5</v>
      </c>
      <c r="M110" s="9799">
        <v>0</v>
      </c>
      <c r="N110" s="9799">
        <v>0</v>
      </c>
      <c r="O110" s="9762" t="s">
        <v>12381</v>
      </c>
      <c r="P110" s="9763"/>
      <c r="Q110" s="9763"/>
      <c r="R110" s="9763"/>
      <c r="S110" s="9763"/>
      <c r="T110" s="9763"/>
      <c r="U110" s="9763"/>
      <c r="V110" s="9763"/>
      <c r="W110" s="9763"/>
      <c r="X110" s="9763"/>
      <c r="Y110" s="9763"/>
      <c r="Z110" s="9763"/>
      <c r="AA110" s="9763"/>
      <c r="AB110" s="9830">
        <f t="shared" si="18"/>
      </c>
      <c r="AC110" s="9769">
        <f t="shared" si="13"/>
      </c>
      <c r="AD110" s="9855">
        <f t="shared" si="10"/>
      </c>
      <c r="AE110" s="9771">
        <f t="shared" si="3"/>
      </c>
      <c r="AF110" s="9853">
        <f>VLOOKUP(C110,'Data Products'!$A:$J,10,0)</f>
      </c>
      <c r="AG110" s="9772">
        <f t="shared" si="20"/>
      </c>
      <c r="AH110" s="9773">
        <f t="shared" si="16"/>
      </c>
      <c r="AI110" s="9846"/>
      <c r="AJ110" s="9776"/>
      <c r="AK110" s="9776"/>
      <c r="AL110" s="9775"/>
      <c r="AM110" s="9776"/>
      <c r="AN110" s="9776"/>
    </row>
    <row r="111">
      <c r="A111" s="9824">
        <v>58</v>
      </c>
      <c r="B111" s="9762" t="s">
        <v>12321</v>
      </c>
      <c r="C111" s="9762" t="s">
        <v>12482</v>
      </c>
      <c r="D111" s="9763">
        <v>20</v>
      </c>
      <c r="E111" s="9777">
        <v>20</v>
      </c>
      <c r="F111" s="9842"/>
      <c r="G111" s="9826">
        <f>VLOOKUP(C111,'Data Products'!$A:$J,2,0)</f>
      </c>
      <c r="H111" s="9827">
        <f t="shared" si="8"/>
      </c>
      <c r="I111" s="9766">
        <v>45951</v>
      </c>
      <c r="J111" s="9767">
        <f t="shared" si="1"/>
      </c>
      <c r="K111" s="9763">
        <v>2</v>
      </c>
      <c r="L111" s="9763">
        <v>6</v>
      </c>
      <c r="M111" s="9799">
        <v>0</v>
      </c>
      <c r="N111" s="9799">
        <v>0</v>
      </c>
      <c r="O111" s="9762" t="s">
        <v>12381</v>
      </c>
      <c r="P111" s="9763"/>
      <c r="Q111" s="9763"/>
      <c r="R111" s="9763"/>
      <c r="S111" s="9763"/>
      <c r="T111" s="9763"/>
      <c r="U111" s="9763"/>
      <c r="V111" s="9763"/>
      <c r="W111" s="9763"/>
      <c r="X111" s="9763"/>
      <c r="Y111" s="9763"/>
      <c r="Z111" s="9763"/>
      <c r="AA111" s="9763"/>
      <c r="AB111" s="9830">
        <f t="shared" si="18"/>
      </c>
      <c r="AC111" s="9769">
        <f t="shared" si="13"/>
      </c>
      <c r="AD111" s="9855">
        <f t="shared" si="10"/>
      </c>
      <c r="AE111" s="9771">
        <f t="shared" si="3"/>
      </c>
      <c r="AF111" s="9853">
        <f>VLOOKUP(C111,'Data Products'!$A:$J,10,0)</f>
      </c>
      <c r="AG111" s="9772">
        <f t="shared" si="20"/>
      </c>
      <c r="AH111" s="9773">
        <f t="shared" si="16"/>
      </c>
      <c r="AI111" s="9846"/>
      <c r="AJ111" s="9776"/>
      <c r="AK111" s="9776"/>
      <c r="AL111" s="9775"/>
      <c r="AM111" s="9776"/>
      <c r="AN111" s="9776"/>
    </row>
    <row r="112">
      <c r="A112" s="9824">
        <v>59</v>
      </c>
      <c r="B112" s="9762" t="s">
        <v>12321</v>
      </c>
      <c r="C112" s="9762" t="s">
        <v>12483</v>
      </c>
      <c r="D112" s="9763">
        <v>14</v>
      </c>
      <c r="E112" s="9777">
        <v>14</v>
      </c>
      <c r="F112" s="9842"/>
      <c r="G112" s="9826">
        <f>VLOOKUP(C112,'Data Products'!$A:$J,2,0)</f>
      </c>
      <c r="H112" s="9827">
        <f t="shared" si="8"/>
      </c>
      <c r="I112" s="9766">
        <v>45951</v>
      </c>
      <c r="J112" s="9767">
        <f t="shared" si="1"/>
      </c>
      <c r="K112" s="9763">
        <v>0</v>
      </c>
      <c r="L112" s="9763">
        <v>0</v>
      </c>
      <c r="M112" s="9799">
        <v>0</v>
      </c>
      <c r="N112" s="9799">
        <v>0</v>
      </c>
      <c r="O112" s="9762" t="s">
        <v>12381</v>
      </c>
      <c r="P112" s="9763"/>
      <c r="Q112" s="9763"/>
      <c r="R112" s="9763"/>
      <c r="S112" s="9763"/>
      <c r="T112" s="9763"/>
      <c r="U112" s="9763"/>
      <c r="V112" s="9763"/>
      <c r="W112" s="9763"/>
      <c r="X112" s="9763"/>
      <c r="Y112" s="9763"/>
      <c r="Z112" s="9763"/>
      <c r="AA112" s="9763"/>
      <c r="AB112" s="9830">
        <f t="shared" si="18"/>
      </c>
      <c r="AC112" s="9769">
        <f t="shared" si="13"/>
      </c>
      <c r="AD112" s="9855">
        <f t="shared" si="10"/>
      </c>
      <c r="AE112" s="9771">
        <f t="shared" si="3"/>
      </c>
      <c r="AF112" s="9853">
        <f>VLOOKUP(C112,'Data Products'!$A:$J,10,0)</f>
      </c>
      <c r="AG112" s="9772">
        <f t="shared" si="20"/>
      </c>
      <c r="AH112" s="9773">
        <f t="shared" si="16"/>
      </c>
      <c r="AI112" s="9846"/>
      <c r="AJ112" s="9776"/>
      <c r="AK112" s="9776"/>
      <c r="AL112" s="9775"/>
      <c r="AM112" s="9776"/>
      <c r="AN112" s="9776"/>
    </row>
    <row r="113">
      <c r="A113" s="9824">
        <v>60</v>
      </c>
      <c r="B113" s="9762" t="s">
        <v>12321</v>
      </c>
      <c r="C113" s="9762" t="s">
        <v>12484</v>
      </c>
      <c r="D113" s="9763">
        <v>18</v>
      </c>
      <c r="E113" s="9777">
        <v>18</v>
      </c>
      <c r="F113" s="9842"/>
      <c r="G113" s="9826">
        <f>VLOOKUP(C113,'Data Products'!$A:$J,2,0)</f>
      </c>
      <c r="H113" s="9827">
        <f t="shared" si="8"/>
      </c>
      <c r="I113" s="9766">
        <v>45951</v>
      </c>
      <c r="J113" s="9767">
        <f t="shared" si="1"/>
      </c>
      <c r="K113" s="9763">
        <v>0</v>
      </c>
      <c r="L113" s="9763">
        <v>0</v>
      </c>
      <c r="M113" s="9799">
        <v>0</v>
      </c>
      <c r="N113" s="9799">
        <v>0</v>
      </c>
      <c r="O113" s="9762" t="s">
        <v>12381</v>
      </c>
      <c r="P113" s="9763"/>
      <c r="Q113" s="9763"/>
      <c r="R113" s="9763"/>
      <c r="S113" s="9763"/>
      <c r="T113" s="9763"/>
      <c r="U113" s="9763"/>
      <c r="V113" s="9763"/>
      <c r="W113" s="9763"/>
      <c r="X113" s="9763"/>
      <c r="Y113" s="9763"/>
      <c r="Z113" s="9763"/>
      <c r="AA113" s="9763"/>
      <c r="AB113" s="9830">
        <f t="shared" si="18"/>
      </c>
      <c r="AC113" s="9769">
        <f t="shared" si="13"/>
      </c>
      <c r="AD113" s="9855">
        <f t="shared" si="10"/>
      </c>
      <c r="AE113" s="9771">
        <f t="shared" si="3"/>
      </c>
      <c r="AF113" s="9853">
        <f>VLOOKUP(C113,'Data Products'!$A:$J,10,0)</f>
      </c>
      <c r="AG113" s="9772">
        <f t="shared" si="20"/>
      </c>
      <c r="AH113" s="9773">
        <f t="shared" si="16"/>
      </c>
      <c r="AI113" s="9846"/>
      <c r="AJ113" s="9776"/>
      <c r="AK113" s="9776"/>
      <c r="AL113" s="9775"/>
      <c r="AM113" s="9776"/>
      <c r="AN113" s="9776"/>
    </row>
    <row r="114">
      <c r="A114" s="9824">
        <v>61</v>
      </c>
      <c r="B114" s="9762" t="s">
        <v>12321</v>
      </c>
      <c r="C114" s="9762" t="s">
        <v>12485</v>
      </c>
      <c r="D114" s="9763">
        <v>10</v>
      </c>
      <c r="E114" s="9777">
        <v>10</v>
      </c>
      <c r="F114" s="9842"/>
      <c r="G114" s="9826">
        <f>VLOOKUP(C114,'Data Products'!$A:$J,2,0)</f>
      </c>
      <c r="H114" s="9827">
        <f t="shared" si="8"/>
      </c>
      <c r="I114" s="9766">
        <v>45951</v>
      </c>
      <c r="J114" s="9767">
        <f t="shared" si="1"/>
      </c>
      <c r="K114" s="9763">
        <v>0</v>
      </c>
      <c r="L114" s="9763">
        <v>1</v>
      </c>
      <c r="M114" s="9799">
        <v>0</v>
      </c>
      <c r="N114" s="9799">
        <v>0</v>
      </c>
      <c r="O114" s="9762" t="s">
        <v>12381</v>
      </c>
      <c r="P114" s="9763"/>
      <c r="Q114" s="9763"/>
      <c r="R114" s="9763"/>
      <c r="S114" s="9763"/>
      <c r="T114" s="9763"/>
      <c r="U114" s="9763"/>
      <c r="V114" s="9763"/>
      <c r="W114" s="9763"/>
      <c r="X114" s="9763"/>
      <c r="Y114" s="9763"/>
      <c r="Z114" s="9763"/>
      <c r="AA114" s="9763"/>
      <c r="AB114" s="9830">
        <f t="shared" si="18"/>
      </c>
      <c r="AC114" s="9782">
        <f t="shared" si="13"/>
      </c>
      <c r="AD114" s="9855">
        <f t="shared" si="10"/>
      </c>
      <c r="AE114" s="9783">
        <f t="shared" si="3"/>
      </c>
      <c r="AF114" s="9853">
        <f>VLOOKUP(C114,'Data Products'!$A:$J,10,0)</f>
      </c>
      <c r="AG114" s="9772">
        <f t="shared" si="20"/>
      </c>
      <c r="AH114" s="9773">
        <f t="shared" si="16"/>
      </c>
      <c r="AI114" s="9846"/>
      <c r="AJ114" s="9776"/>
      <c r="AK114" s="9776"/>
      <c r="AL114" s="9775"/>
      <c r="AM114" s="9776"/>
      <c r="AN114" s="9776"/>
    </row>
    <row customHeight="true" hidden="true" ht="18" r="115">
      <c r="A115" s="9824">
        <v>62</v>
      </c>
      <c r="B115" s="9762" t="s">
        <v>12329</v>
      </c>
      <c r="C115" s="9762" t="s">
        <v>12486</v>
      </c>
      <c r="D115" s="9763">
        <v>0</v>
      </c>
      <c r="E115" s="9777">
        <v>0</v>
      </c>
      <c r="F115" s="9842"/>
      <c r="G115" s="9826">
        <f>VLOOKUP(C115,'Data Products'!$A:$J,2,0)</f>
      </c>
      <c r="H115" s="9827">
        <f t="shared" si="8"/>
      </c>
      <c r="I115" s="9766">
        <v>45951</v>
      </c>
      <c r="J115" s="9767">
        <f t="shared" si="1"/>
      </c>
      <c r="K115" s="9763">
        <v>0</v>
      </c>
      <c r="L115" s="9763">
        <v>0</v>
      </c>
      <c r="M115" s="9799">
        <v>0</v>
      </c>
      <c r="N115" s="9799">
        <v>0</v>
      </c>
      <c r="O115" s="9762" t="s">
        <v>12381</v>
      </c>
      <c r="P115" s="9763"/>
      <c r="Q115" s="9763"/>
      <c r="R115" s="9763"/>
      <c r="S115" s="9763"/>
      <c r="T115" s="9763"/>
      <c r="U115" s="9763"/>
      <c r="V115" s="9763"/>
      <c r="W115" s="9763"/>
      <c r="X115" s="9763"/>
      <c r="Y115" s="9763"/>
      <c r="Z115" s="9763"/>
      <c r="AA115" s="9763"/>
      <c r="AB115" s="9830">
        <f t="shared" si="18"/>
      </c>
      <c r="AC115" s="9778">
        <f t="shared" si="13"/>
      </c>
      <c r="AD115" s="9855">
        <f t="shared" si="10"/>
      </c>
      <c r="AE115" s="9779">
        <f t="shared" si="3"/>
      </c>
      <c r="AF115" s="9853">
        <f>VLOOKUP(C115,'Data Products'!$A:$J,10,0)</f>
      </c>
      <c r="AG115" s="9772">
        <f t="shared" si="20"/>
      </c>
      <c r="AH115" s="9773">
        <f t="shared" si="16"/>
      </c>
      <c r="AI115" s="9846"/>
      <c r="AJ115" s="9776"/>
      <c r="AK115" s="9776"/>
      <c r="AL115" s="9775"/>
      <c r="AM115" s="9776"/>
      <c r="AN115" s="9776"/>
    </row>
    <row r="116">
      <c r="A116" s="9824">
        <v>63</v>
      </c>
      <c r="B116" s="9762" t="s">
        <v>12321</v>
      </c>
      <c r="C116" s="9762" t="s">
        <v>12487</v>
      </c>
      <c r="D116" s="9763">
        <v>12</v>
      </c>
      <c r="E116" s="9777">
        <v>12</v>
      </c>
      <c r="F116" s="9842"/>
      <c r="G116" s="9826">
        <f>VLOOKUP(C116,'Data Products'!$A:$J,2,0)</f>
      </c>
      <c r="H116" s="9827">
        <f t="shared" si="8"/>
      </c>
      <c r="I116" s="9766">
        <v>45951</v>
      </c>
      <c r="J116" s="9767">
        <f t="shared" si="1"/>
      </c>
      <c r="K116" s="9763">
        <v>6</v>
      </c>
      <c r="L116" s="9763">
        <v>12</v>
      </c>
      <c r="M116" s="9799">
        <v>0</v>
      </c>
      <c r="N116" s="9799">
        <v>0</v>
      </c>
      <c r="O116" s="9762" t="s">
        <v>12381</v>
      </c>
      <c r="P116" s="9763"/>
      <c r="Q116" s="9763"/>
      <c r="R116" s="9763"/>
      <c r="S116" s="9763"/>
      <c r="T116" s="9763"/>
      <c r="U116" s="9763"/>
      <c r="V116" s="9763"/>
      <c r="W116" s="9763"/>
      <c r="X116" s="9763"/>
      <c r="Y116" s="9763"/>
      <c r="Z116" s="9763"/>
      <c r="AA116" s="9763"/>
      <c r="AB116" s="9830">
        <f t="shared" si="18"/>
      </c>
      <c r="AC116" s="9782">
        <f t="shared" si="13"/>
      </c>
      <c r="AD116" s="9855">
        <f t="shared" si="10"/>
      </c>
      <c r="AE116" s="9783">
        <f t="shared" si="3"/>
      </c>
      <c r="AF116" s="9853">
        <f>VLOOKUP(C116,'Data Products'!$A:$J,10,0)</f>
      </c>
      <c r="AG116" s="9772">
        <f t="shared" si="20"/>
      </c>
      <c r="AH116" s="9773">
        <f t="shared" si="16"/>
      </c>
      <c r="AI116" s="9846"/>
      <c r="AJ116" s="9776"/>
      <c r="AK116" s="9776"/>
      <c r="AL116" s="9775"/>
      <c r="AM116" s="9776"/>
      <c r="AN116" s="9776"/>
    </row>
    <row r="117">
      <c r="A117" s="9824">
        <v>64</v>
      </c>
      <c r="B117" s="9762" t="s">
        <v>12321</v>
      </c>
      <c r="C117" s="9762" t="s">
        <v>12488</v>
      </c>
      <c r="D117" s="9763">
        <v>1</v>
      </c>
      <c r="E117" s="9777">
        <v>1</v>
      </c>
      <c r="F117" s="9842"/>
      <c r="G117" s="9826">
        <f>VLOOKUP(C117,'Data Products'!$A:$J,2,0)</f>
      </c>
      <c r="H117" s="9827">
        <f t="shared" si="8"/>
      </c>
      <c r="I117" s="9766">
        <v>45951</v>
      </c>
      <c r="J117" s="9767">
        <f t="shared" si="1"/>
      </c>
      <c r="K117" s="9763">
        <v>6</v>
      </c>
      <c r="L117" s="9763">
        <v>10</v>
      </c>
      <c r="M117" s="9799">
        <v>0</v>
      </c>
      <c r="N117" s="9799">
        <v>0</v>
      </c>
      <c r="O117" s="9762" t="s">
        <v>12381</v>
      </c>
      <c r="P117" s="9763"/>
      <c r="Q117" s="9763"/>
      <c r="R117" s="9763"/>
      <c r="S117" s="9763"/>
      <c r="T117" s="9763"/>
      <c r="U117" s="9763"/>
      <c r="V117" s="9763"/>
      <c r="W117" s="9763"/>
      <c r="X117" s="9763"/>
      <c r="Y117" s="9763"/>
      <c r="Z117" s="9763"/>
      <c r="AA117" s="9763"/>
      <c r="AB117" s="9830">
        <f t="shared" si="18"/>
      </c>
      <c r="AC117" s="9782">
        <f t="shared" si="13"/>
      </c>
      <c r="AD117" s="9855">
        <f t="shared" si="10"/>
      </c>
      <c r="AE117" s="9783">
        <f t="shared" si="3"/>
      </c>
      <c r="AF117" s="9853">
        <f>VLOOKUP(C117,'Data Products'!$A:$J,10,0)</f>
      </c>
      <c r="AG117" s="9772">
        <f t="shared" si="20"/>
      </c>
      <c r="AH117" s="9773">
        <f t="shared" si="16"/>
      </c>
      <c r="AI117" s="9846"/>
      <c r="AJ117" s="9776"/>
      <c r="AK117" s="9776"/>
      <c r="AL117" s="9775"/>
      <c r="AM117" s="9776"/>
      <c r="AN117" s="9776"/>
    </row>
    <row customHeight="true" hidden="true" ht="18" r="118">
      <c r="A118" s="9824">
        <v>65</v>
      </c>
      <c r="B118" s="9762" t="s">
        <v>12329</v>
      </c>
      <c r="C118" s="9762" t="s">
        <v>12489</v>
      </c>
      <c r="D118" s="9763">
        <v>0</v>
      </c>
      <c r="E118" s="9777">
        <v>0</v>
      </c>
      <c r="F118" s="9842"/>
      <c r="G118" s="9826">
        <f>VLOOKUP(C118,'Data Products'!$A:$J,2,0)</f>
      </c>
      <c r="H118" s="9827">
        <f t="shared" si="8"/>
      </c>
      <c r="I118" s="9766">
        <v>45951</v>
      </c>
      <c r="J118" s="9767">
        <f t="shared" si="1"/>
      </c>
      <c r="K118" s="9763">
        <v>0</v>
      </c>
      <c r="L118" s="9763">
        <v>3</v>
      </c>
      <c r="M118" s="9799">
        <v>0</v>
      </c>
      <c r="N118" s="9799">
        <v>0</v>
      </c>
      <c r="O118" s="9762" t="s">
        <v>12381</v>
      </c>
      <c r="P118" s="9763"/>
      <c r="Q118" s="9763"/>
      <c r="R118" s="9763"/>
      <c r="S118" s="9763"/>
      <c r="T118" s="9763"/>
      <c r="U118" s="9763"/>
      <c r="V118" s="9763"/>
      <c r="W118" s="9763"/>
      <c r="X118" s="9763"/>
      <c r="Y118" s="9763"/>
      <c r="Z118" s="9763"/>
      <c r="AA118" s="9763"/>
      <c r="AB118" s="9830">
        <f t="shared" si="18"/>
      </c>
      <c r="AC118" s="9782">
        <f t="shared" si="13"/>
      </c>
      <c r="AD118" s="9855">
        <f t="shared" si="10"/>
      </c>
      <c r="AE118" s="9783">
        <f t="shared" si="3"/>
      </c>
      <c r="AF118" s="9853">
        <f>VLOOKUP(C118,'Data Products'!$A:$J,10,0)</f>
      </c>
      <c r="AG118" s="9772">
        <f t="shared" si="20"/>
      </c>
      <c r="AH118" s="9773">
        <f t="shared" si="16"/>
      </c>
      <c r="AI118" s="9846"/>
      <c r="AJ118" s="9776"/>
      <c r="AK118" s="9776"/>
      <c r="AL118" s="9775"/>
      <c r="AM118" s="9776"/>
      <c r="AN118" s="9776"/>
    </row>
    <row r="119">
      <c r="A119" s="9824">
        <v>66</v>
      </c>
      <c r="B119" s="9762" t="s">
        <v>12321</v>
      </c>
      <c r="C119" s="9762" t="s">
        <v>12490</v>
      </c>
      <c r="D119" s="9763">
        <v>5</v>
      </c>
      <c r="E119" s="9777">
        <v>5</v>
      </c>
      <c r="F119" s="9842"/>
      <c r="G119" s="9826">
        <f>VLOOKUP(C119,'Data Products'!$A:$J,2,0)</f>
      </c>
      <c r="H119" s="9827">
        <f t="shared" si="8"/>
      </c>
      <c r="I119" s="9766">
        <v>45951</v>
      </c>
      <c r="J119" s="9767">
        <f t="shared" si="1"/>
      </c>
      <c r="K119" s="9763">
        <v>1</v>
      </c>
      <c r="L119" s="9763">
        <v>3</v>
      </c>
      <c r="M119" s="9799">
        <v>0</v>
      </c>
      <c r="N119" s="9799">
        <v>0</v>
      </c>
      <c r="O119" s="9762" t="s">
        <v>12381</v>
      </c>
      <c r="P119" s="9763"/>
      <c r="Q119" s="9763"/>
      <c r="R119" s="9763"/>
      <c r="S119" s="9763"/>
      <c r="T119" s="9763"/>
      <c r="U119" s="9763"/>
      <c r="V119" s="9763"/>
      <c r="W119" s="9763"/>
      <c r="X119" s="9763"/>
      <c r="Y119" s="9763"/>
      <c r="Z119" s="9763"/>
      <c r="AA119" s="9763"/>
      <c r="AB119" s="9830">
        <f t="shared" si="18"/>
      </c>
      <c r="AC119" s="9782">
        <f t="shared" si="13"/>
      </c>
      <c r="AD119" s="9855">
        <f t="shared" si="10"/>
      </c>
      <c r="AE119" s="9783">
        <f t="shared" si="3"/>
      </c>
      <c r="AF119" s="9853">
        <f>VLOOKUP(C119,'Data Products'!$A:$J,10,0)</f>
      </c>
      <c r="AG119" s="9772">
        <f t="shared" si="20"/>
      </c>
      <c r="AH119" s="9773">
        <f t="shared" si="16"/>
      </c>
      <c r="AI119" s="9846"/>
      <c r="AJ119" s="9776"/>
      <c r="AK119" s="9776"/>
      <c r="AL119" s="9775"/>
      <c r="AM119" s="9776"/>
      <c r="AN119" s="9776"/>
    </row>
    <row customHeight="true" hidden="true" ht="18" r="120">
      <c r="A120" s="9824">
        <v>67</v>
      </c>
      <c r="B120" s="9762" t="s">
        <v>12329</v>
      </c>
      <c r="C120" s="9762" t="s">
        <v>12491</v>
      </c>
      <c r="D120" s="9763">
        <v>0</v>
      </c>
      <c r="E120" s="9777">
        <v>0</v>
      </c>
      <c r="F120" s="9842"/>
      <c r="G120" s="9826">
        <f>VLOOKUP(C120,'Data Products'!$A:$J,2,0)</f>
      </c>
      <c r="H120" s="9827">
        <f t="shared" si="8"/>
      </c>
      <c r="I120" s="9766">
        <v>45951</v>
      </c>
      <c r="J120" s="9767">
        <f t="shared" si="1"/>
      </c>
      <c r="K120" s="9763">
        <v>0</v>
      </c>
      <c r="L120" s="9763">
        <v>0</v>
      </c>
      <c r="M120" s="9799">
        <v>0</v>
      </c>
      <c r="N120" s="9799">
        <v>0</v>
      </c>
      <c r="O120" s="9762" t="s">
        <v>12381</v>
      </c>
      <c r="P120" s="9763"/>
      <c r="Q120" s="9763"/>
      <c r="R120" s="9763"/>
      <c r="S120" s="9763"/>
      <c r="T120" s="9763"/>
      <c r="U120" s="9763"/>
      <c r="V120" s="9763"/>
      <c r="W120" s="9763"/>
      <c r="X120" s="9763"/>
      <c r="Y120" s="9763"/>
      <c r="Z120" s="9763"/>
      <c r="AA120" s="9763"/>
      <c r="AB120" s="9830">
        <f t="shared" si="18"/>
      </c>
      <c r="AC120" s="9782">
        <f t="shared" si="13"/>
      </c>
      <c r="AD120" s="9855">
        <f t="shared" si="10"/>
      </c>
      <c r="AE120" s="9783">
        <f t="shared" si="3"/>
      </c>
      <c r="AF120" s="9853">
        <f>VLOOKUP(C120,'Data Products'!$A:$J,10,0)</f>
      </c>
      <c r="AG120" s="9772">
        <f t="shared" si="20"/>
      </c>
      <c r="AH120" s="9773">
        <f t="shared" si="16"/>
      </c>
      <c r="AI120" s="9846"/>
      <c r="AJ120" s="9776"/>
      <c r="AK120" s="9776"/>
      <c r="AL120" s="9775"/>
      <c r="AM120" s="9776"/>
      <c r="AN120" s="9776"/>
    </row>
    <row r="121">
      <c r="A121" s="9824">
        <v>68</v>
      </c>
      <c r="B121" s="9762" t="s">
        <v>12321</v>
      </c>
      <c r="C121" s="9762" t="s">
        <v>12492</v>
      </c>
      <c r="D121" s="9763">
        <v>10</v>
      </c>
      <c r="E121" s="9777">
        <v>10</v>
      </c>
      <c r="F121" s="9842"/>
      <c r="G121" s="9826">
        <f>VLOOKUP(C121,'Data Products'!$A:$J,2,0)</f>
      </c>
      <c r="H121" s="9827">
        <f t="shared" si="8"/>
      </c>
      <c r="I121" s="9766">
        <v>45951</v>
      </c>
      <c r="J121" s="9767">
        <f t="shared" si="1"/>
      </c>
      <c r="K121" s="9763">
        <v>0</v>
      </c>
      <c r="L121" s="9763">
        <v>2</v>
      </c>
      <c r="M121" s="9799">
        <v>0</v>
      </c>
      <c r="N121" s="9799">
        <v>0</v>
      </c>
      <c r="O121" s="9762" t="s">
        <v>12381</v>
      </c>
      <c r="P121" s="9763"/>
      <c r="Q121" s="9763"/>
      <c r="R121" s="9763"/>
      <c r="S121" s="9763"/>
      <c r="T121" s="9763"/>
      <c r="U121" s="9763"/>
      <c r="V121" s="9763"/>
      <c r="W121" s="9763"/>
      <c r="X121" s="9763"/>
      <c r="Y121" s="9763"/>
      <c r="Z121" s="9763"/>
      <c r="AA121" s="9763"/>
      <c r="AB121" s="9830">
        <f t="shared" si="18"/>
      </c>
      <c r="AC121" s="9769">
        <f t="shared" si="13"/>
      </c>
      <c r="AD121" s="9855">
        <f t="shared" si="10"/>
      </c>
      <c r="AE121" s="9771">
        <f t="shared" si="3"/>
      </c>
      <c r="AF121" s="9853">
        <f>VLOOKUP(C121,'Data Products'!$A:$J,10,0)</f>
      </c>
      <c r="AG121" s="9772">
        <f t="shared" si="20"/>
      </c>
      <c r="AH121" s="9773">
        <f t="shared" si="16"/>
      </c>
      <c r="AI121" s="9846"/>
      <c r="AJ121" s="9776"/>
      <c r="AK121" s="9776"/>
      <c r="AL121" s="9775"/>
      <c r="AM121" s="9776"/>
      <c r="AN121" s="9776"/>
    </row>
    <row r="122">
      <c r="A122" s="9824">
        <v>69</v>
      </c>
      <c r="B122" s="9762" t="s">
        <v>12321</v>
      </c>
      <c r="C122" s="9762" t="s">
        <v>12493</v>
      </c>
      <c r="D122" s="9763">
        <v>4</v>
      </c>
      <c r="E122" s="9777">
        <v>4</v>
      </c>
      <c r="F122" s="9842"/>
      <c r="G122" s="9826">
        <f>VLOOKUP(C122,'Data Products'!$A:$J,2,0)</f>
      </c>
      <c r="H122" s="9827">
        <f t="shared" si="8"/>
      </c>
      <c r="I122" s="9766">
        <v>45952</v>
      </c>
      <c r="J122" s="9767">
        <f t="shared" si="1"/>
      </c>
      <c r="K122" s="9763">
        <v>1</v>
      </c>
      <c r="L122" s="9763">
        <v>1</v>
      </c>
      <c r="M122" s="9799">
        <v>0</v>
      </c>
      <c r="N122" s="9799">
        <v>0</v>
      </c>
      <c r="O122" s="9762" t="s">
        <v>12494</v>
      </c>
      <c r="P122" s="9763"/>
      <c r="Q122" s="9763"/>
      <c r="R122" s="9763"/>
      <c r="S122" s="9763"/>
      <c r="T122" s="9763"/>
      <c r="U122" s="9763"/>
      <c r="V122" s="9763"/>
      <c r="W122" s="9763"/>
      <c r="X122" s="9763"/>
      <c r="Y122" s="9763"/>
      <c r="Z122" s="9763"/>
      <c r="AA122" s="9763"/>
      <c r="AB122" s="9830">
        <f t="shared" si="18"/>
      </c>
      <c r="AC122" s="9778">
        <f t="shared" si="13"/>
      </c>
      <c r="AD122" s="9855">
        <f t="shared" si="10"/>
      </c>
      <c r="AE122" s="9779">
        <f t="shared" si="3"/>
      </c>
      <c r="AF122" s="9853">
        <f>VLOOKUP(C122,'Data Products'!$A:$J,10,0)</f>
      </c>
      <c r="AG122" s="9772">
        <f t="shared" si="20"/>
      </c>
      <c r="AH122" s="9773">
        <f t="shared" si="16"/>
      </c>
      <c r="AI122" s="9846"/>
      <c r="AJ122" s="9776"/>
      <c r="AK122" s="9776"/>
      <c r="AL122" s="9775"/>
      <c r="AM122" s="9776"/>
      <c r="AN122" s="9776"/>
    </row>
    <row r="123">
      <c r="A123" s="9824">
        <v>70</v>
      </c>
      <c r="B123" s="9762" t="s">
        <v>12321</v>
      </c>
      <c r="C123" s="9762" t="s">
        <v>12495</v>
      </c>
      <c r="D123" s="9763">
        <v>6</v>
      </c>
      <c r="E123" s="9777">
        <v>6</v>
      </c>
      <c r="F123" s="9842"/>
      <c r="G123" s="9826">
        <f>VLOOKUP(C123,'Data Products'!$A:$J,2,0)</f>
      </c>
      <c r="H123" s="9827">
        <f t="shared" si="8"/>
      </c>
      <c r="I123" s="9766">
        <v>45953</v>
      </c>
      <c r="J123" s="9767">
        <f t="shared" si="1"/>
      </c>
      <c r="K123" s="9763">
        <v>0</v>
      </c>
      <c r="L123" s="9763">
        <v>2</v>
      </c>
      <c r="M123" s="9799">
        <v>0</v>
      </c>
      <c r="N123" s="9799">
        <v>0</v>
      </c>
      <c r="O123" s="9762" t="s">
        <v>12494</v>
      </c>
      <c r="P123" s="9763"/>
      <c r="Q123" s="9763"/>
      <c r="R123" s="9763"/>
      <c r="S123" s="9763"/>
      <c r="T123" s="9763"/>
      <c r="U123" s="9763"/>
      <c r="V123" s="9763"/>
      <c r="W123" s="9763"/>
      <c r="X123" s="9763"/>
      <c r="Y123" s="9763"/>
      <c r="Z123" s="9763"/>
      <c r="AA123" s="9763"/>
      <c r="AB123" s="9830">
        <f t="shared" si="18"/>
      </c>
      <c r="AC123" s="9787">
        <f t="shared" si="13"/>
      </c>
      <c r="AD123" s="9855">
        <f t="shared" si="10"/>
      </c>
      <c r="AE123" s="9788">
        <f t="shared" si="3"/>
      </c>
      <c r="AF123" s="9853">
        <f>VLOOKUP(C123,'Data Products'!$A:$J,10,0)</f>
      </c>
      <c r="AG123" s="9772">
        <f t="shared" si="20"/>
      </c>
      <c r="AH123" s="9773">
        <f t="shared" si="16"/>
      </c>
      <c r="AI123" s="9846"/>
      <c r="AJ123" s="9776"/>
      <c r="AK123" s="9776"/>
      <c r="AL123" s="9775"/>
      <c r="AM123" s="9776"/>
      <c r="AN123" s="9776"/>
    </row>
    <row r="124">
      <c r="A124" s="9824">
        <v>71</v>
      </c>
      <c r="B124" s="9762" t="s">
        <v>12321</v>
      </c>
      <c r="C124" s="9762" t="s">
        <v>12496</v>
      </c>
      <c r="D124" s="9763">
        <v>5</v>
      </c>
      <c r="E124" s="9777">
        <v>5</v>
      </c>
      <c r="F124" s="9842"/>
      <c r="G124" s="9826">
        <f>VLOOKUP(C124,'Data Products'!$A:$J,2,0)</f>
      </c>
      <c r="H124" s="9827">
        <f t="shared" si="8"/>
      </c>
      <c r="I124" s="9766">
        <v>45954</v>
      </c>
      <c r="J124" s="9767">
        <f t="shared" si="1"/>
      </c>
      <c r="K124" s="9763">
        <v>0</v>
      </c>
      <c r="L124" s="9763">
        <v>0</v>
      </c>
      <c r="M124" s="9799">
        <v>0</v>
      </c>
      <c r="N124" s="9799">
        <v>0</v>
      </c>
      <c r="O124" s="9762" t="s">
        <v>12494</v>
      </c>
      <c r="P124" s="9763"/>
      <c r="Q124" s="9763"/>
      <c r="R124" s="9763"/>
      <c r="S124" s="9763"/>
      <c r="T124" s="9763"/>
      <c r="U124" s="9763"/>
      <c r="V124" s="9763"/>
      <c r="W124" s="9763"/>
      <c r="X124" s="9763"/>
      <c r="Y124" s="9763"/>
      <c r="Z124" s="9763"/>
      <c r="AA124" s="9763"/>
      <c r="AB124" s="9830">
        <f t="shared" si="18"/>
      </c>
      <c r="AC124" s="9778">
        <f t="shared" si="13"/>
      </c>
      <c r="AD124" s="9855">
        <f t="shared" si="10"/>
      </c>
      <c r="AE124" s="9779">
        <f t="shared" si="3"/>
      </c>
      <c r="AF124" s="9853">
        <f>VLOOKUP(C124,'Data Products'!$A:$J,10,0)</f>
      </c>
      <c r="AG124" s="9772">
        <f t="shared" si="20"/>
      </c>
      <c r="AH124" s="9773">
        <f t="shared" si="16"/>
      </c>
      <c r="AI124" s="9846"/>
      <c r="AJ124" s="9776"/>
      <c r="AK124" s="9776"/>
      <c r="AL124" s="9775"/>
      <c r="AM124" s="9776"/>
      <c r="AN124" s="9776"/>
    </row>
    <row r="125">
      <c r="A125" s="9824">
        <v>72</v>
      </c>
      <c r="B125" s="9762" t="s">
        <v>12321</v>
      </c>
      <c r="C125" s="9762" t="s">
        <v>12497</v>
      </c>
      <c r="D125" s="9763">
        <v>7</v>
      </c>
      <c r="E125" s="9777">
        <v>7</v>
      </c>
      <c r="F125" s="9842"/>
      <c r="G125" s="9826">
        <f>VLOOKUP(C125,'Data Products'!$A:$J,2,0)</f>
      </c>
      <c r="H125" s="9827">
        <f t="shared" si="8"/>
      </c>
      <c r="I125" s="9766">
        <v>45955</v>
      </c>
      <c r="J125" s="9767">
        <f t="shared" si="1"/>
      </c>
      <c r="K125" s="9763">
        <v>0</v>
      </c>
      <c r="L125" s="9763">
        <v>0</v>
      </c>
      <c r="M125" s="9799">
        <v>0</v>
      </c>
      <c r="N125" s="9799">
        <v>0</v>
      </c>
      <c r="O125" s="9762" t="s">
        <v>12494</v>
      </c>
      <c r="P125" s="9763"/>
      <c r="Q125" s="9763"/>
      <c r="R125" s="9763"/>
      <c r="S125" s="9763"/>
      <c r="T125" s="9763"/>
      <c r="U125" s="9763"/>
      <c r="V125" s="9763"/>
      <c r="W125" s="9763"/>
      <c r="X125" s="9763"/>
      <c r="Y125" s="9763"/>
      <c r="Z125" s="9763"/>
      <c r="AA125" s="9763"/>
      <c r="AB125" s="9830">
        <f t="shared" si="18"/>
      </c>
      <c r="AC125" s="9787">
        <f t="shared" si="13"/>
      </c>
      <c r="AD125" s="9855">
        <f t="shared" si="10"/>
      </c>
      <c r="AE125" s="9788">
        <f t="shared" si="3"/>
      </c>
      <c r="AF125" s="9853">
        <f>VLOOKUP(C125,'Data Products'!$A:$J,10,0)</f>
      </c>
      <c r="AG125" s="9772">
        <f t="shared" si="20"/>
      </c>
      <c r="AH125" s="9773">
        <f t="shared" si="16"/>
      </c>
      <c r="AI125" s="9846"/>
      <c r="AJ125" s="9776"/>
      <c r="AK125" s="9776"/>
      <c r="AL125" s="9775"/>
      <c r="AM125" s="9776"/>
      <c r="AN125" s="9776"/>
    </row>
    <row r="126">
      <c r="A126" s="9805"/>
      <c r="B126" s="9805"/>
      <c r="C126" s="9805"/>
      <c r="D126" s="9804"/>
      <c r="E126" s="9804"/>
      <c r="F126" s="9804"/>
      <c r="G126" s="9856"/>
      <c r="H126" s="9857"/>
      <c r="I126" s="9857"/>
      <c r="J126" s="9857"/>
      <c r="K126" s="9804"/>
      <c r="L126" s="9804"/>
      <c r="M126" s="9811"/>
      <c r="N126" s="9811"/>
      <c r="O126" s="9805"/>
      <c r="P126" s="9804"/>
      <c r="Q126" s="9804"/>
      <c r="R126" s="9804"/>
      <c r="S126" s="9804"/>
      <c r="T126" s="9804"/>
      <c r="U126" s="9804"/>
      <c r="V126" s="9804"/>
      <c r="W126" s="9804"/>
      <c r="X126" s="9804"/>
      <c r="Y126" s="9804"/>
      <c r="Z126" s="9804"/>
      <c r="AA126" s="9804"/>
      <c r="AB126" s="9806"/>
      <c r="AC126" s="9858"/>
      <c r="AD126" s="9859"/>
      <c r="AE126" s="9860" t="s">
        <v>12393</v>
      </c>
      <c r="AF126" s="9861"/>
      <c r="AG126" s="9862">
        <f>SUM(AG55:AG125)</f>
      </c>
      <c r="AH126" s="9815"/>
      <c r="AI126" s="9863"/>
      <c r="AJ126" s="9864"/>
      <c r="AK126" s="9864"/>
      <c r="AL126" s="9863"/>
      <c r="AM126" s="9864"/>
      <c r="AN126" s="9864"/>
    </row>
    <row r="127">
      <c r="A127" s="9805"/>
      <c r="B127" s="9805"/>
      <c r="C127" s="9805"/>
      <c r="D127" s="9804"/>
      <c r="E127" s="9804"/>
      <c r="F127" s="9804"/>
      <c r="G127" s="9856"/>
      <c r="H127" s="9857"/>
      <c r="I127" s="9857"/>
      <c r="J127" s="9857"/>
      <c r="K127" s="9804"/>
      <c r="L127" s="9804"/>
      <c r="M127" s="9811"/>
      <c r="N127" s="9811"/>
      <c r="O127" s="9805"/>
      <c r="P127" s="9804"/>
      <c r="Q127" s="9804"/>
      <c r="R127" s="9804"/>
      <c r="S127" s="9804"/>
      <c r="T127" s="9804"/>
      <c r="U127" s="9804"/>
      <c r="V127" s="9804"/>
      <c r="W127" s="9804"/>
      <c r="X127" s="9804"/>
      <c r="Y127" s="9804"/>
      <c r="Z127" s="9804"/>
      <c r="AA127" s="9804"/>
      <c r="AB127" s="9806"/>
      <c r="AC127" s="9858"/>
      <c r="AD127" s="9859"/>
      <c r="AE127" s="9865" t="s">
        <v>12394</v>
      </c>
      <c r="AF127" s="9866">
        <f t="shared" ref="AF127:AF130" si="11">AG127/$AG$126</f>
      </c>
      <c r="AG127" s="9867">
        <f t="shared" ref="AG127:AG130" si="5">SUMIFS($AG$55:$AG$125,$AE$55:$AE$125,AE127)</f>
      </c>
      <c r="AH127" s="9815"/>
      <c r="AI127" s="9863"/>
      <c r="AJ127" s="9864"/>
      <c r="AK127" s="9864"/>
      <c r="AL127" s="9863"/>
      <c r="AM127" s="9864"/>
      <c r="AN127" s="9864"/>
    </row>
    <row r="128">
      <c r="A128" s="9805"/>
      <c r="B128" s="9805"/>
      <c r="C128" s="9805"/>
      <c r="D128" s="9804"/>
      <c r="E128" s="9804"/>
      <c r="F128" s="9804"/>
      <c r="G128" s="9856"/>
      <c r="H128" s="9857"/>
      <c r="I128" s="9857"/>
      <c r="J128" s="9857"/>
      <c r="K128" s="9804"/>
      <c r="L128" s="9804"/>
      <c r="M128" s="9811"/>
      <c r="N128" s="9811"/>
      <c r="O128" s="9805"/>
      <c r="P128" s="9804"/>
      <c r="Q128" s="9804"/>
      <c r="R128" s="9804"/>
      <c r="S128" s="9804"/>
      <c r="T128" s="9804"/>
      <c r="U128" s="9804"/>
      <c r="V128" s="9804"/>
      <c r="W128" s="9804"/>
      <c r="X128" s="9804"/>
      <c r="Y128" s="9804"/>
      <c r="Z128" s="9804"/>
      <c r="AA128" s="9804"/>
      <c r="AB128" s="9806"/>
      <c r="AC128" s="9858"/>
      <c r="AD128" s="9859"/>
      <c r="AE128" s="9868" t="s">
        <v>12395</v>
      </c>
      <c r="AF128" s="9869">
        <f t="shared" si="11"/>
      </c>
      <c r="AG128" s="9867">
        <f t="shared" si="5"/>
      </c>
      <c r="AH128" s="9815"/>
      <c r="AI128" s="9863"/>
      <c r="AJ128" s="9864"/>
      <c r="AK128" s="9864"/>
      <c r="AL128" s="9863"/>
      <c r="AM128" s="9864"/>
      <c r="AN128" s="9864"/>
    </row>
    <row r="129">
      <c r="A129" s="9805"/>
      <c r="B129" s="9805"/>
      <c r="C129" s="9805"/>
      <c r="D129" s="9804"/>
      <c r="E129" s="9804"/>
      <c r="F129" s="9804"/>
      <c r="G129" s="9856"/>
      <c r="H129" s="9857"/>
      <c r="I129" s="9857"/>
      <c r="J129" s="9857"/>
      <c r="K129" s="9804"/>
      <c r="L129" s="9804"/>
      <c r="M129" s="9811"/>
      <c r="N129" s="9811"/>
      <c r="O129" s="9805"/>
      <c r="P129" s="9804"/>
      <c r="Q129" s="9804"/>
      <c r="R129" s="9804"/>
      <c r="S129" s="9804"/>
      <c r="T129" s="9804"/>
      <c r="U129" s="9804"/>
      <c r="V129" s="9804"/>
      <c r="W129" s="9804"/>
      <c r="X129" s="9804"/>
      <c r="Y129" s="9804"/>
      <c r="Z129" s="9804"/>
      <c r="AA129" s="9804"/>
      <c r="AB129" s="9806"/>
      <c r="AC129" s="9858"/>
      <c r="AD129" s="9870"/>
      <c r="AE129" s="9812" t="s">
        <v>12396</v>
      </c>
      <c r="AF129" s="9866">
        <f t="shared" si="11"/>
      </c>
      <c r="AG129" s="9867">
        <f t="shared" si="5"/>
      </c>
      <c r="AH129" s="9815"/>
      <c r="AI129" s="9863"/>
      <c r="AJ129" s="9864"/>
      <c r="AK129" s="9864"/>
      <c r="AL129" s="9863"/>
      <c r="AM129" s="9864"/>
      <c r="AN129" s="9864"/>
    </row>
    <row r="130">
      <c r="A130" s="9805"/>
      <c r="B130" s="9805"/>
      <c r="C130" s="9805"/>
      <c r="D130" s="9804"/>
      <c r="E130" s="9804"/>
      <c r="F130" s="9804"/>
      <c r="G130" s="9856"/>
      <c r="H130" s="9857"/>
      <c r="I130" s="9857"/>
      <c r="J130" s="9857"/>
      <c r="K130" s="9804"/>
      <c r="L130" s="9804"/>
      <c r="M130" s="9811"/>
      <c r="N130" s="9811"/>
      <c r="O130" s="9805"/>
      <c r="P130" s="9804"/>
      <c r="Q130" s="9804"/>
      <c r="R130" s="9804"/>
      <c r="S130" s="9804"/>
      <c r="T130" s="9804"/>
      <c r="U130" s="9804"/>
      <c r="V130" s="9804"/>
      <c r="W130" s="9804"/>
      <c r="X130" s="9804"/>
      <c r="Y130" s="9804"/>
      <c r="Z130" s="9804"/>
      <c r="AA130" s="9804"/>
      <c r="AB130" s="9806"/>
      <c r="AC130" s="9858"/>
      <c r="AD130" s="9870"/>
      <c r="AE130" s="9812" t="s">
        <v>12397</v>
      </c>
      <c r="AF130" s="9866">
        <f t="shared" si="11"/>
      </c>
      <c r="AG130" s="9867">
        <f t="shared" si="5"/>
      </c>
      <c r="AH130" s="9815"/>
      <c r="AI130" s="9863"/>
      <c r="AJ130" s="9864"/>
      <c r="AK130" s="9864"/>
      <c r="AL130" s="9863"/>
      <c r="AM130" s="9864"/>
      <c r="AN130" s="9864"/>
    </row>
    <row r="131">
      <c r="A131" s="9805"/>
      <c r="B131" s="9805"/>
      <c r="C131" s="9805"/>
      <c r="D131" s="9804"/>
      <c r="E131" s="9804"/>
      <c r="F131" s="9804"/>
      <c r="G131" s="9856"/>
      <c r="H131" s="9857"/>
      <c r="I131" s="9857"/>
      <c r="J131" s="9857"/>
      <c r="K131" s="9804"/>
      <c r="L131" s="9804"/>
      <c r="M131" s="9811"/>
      <c r="N131" s="9811"/>
      <c r="O131" s="9805"/>
      <c r="P131" s="9804"/>
      <c r="Q131" s="9804"/>
      <c r="R131" s="9804"/>
      <c r="S131" s="9804"/>
      <c r="T131" s="9804"/>
      <c r="U131" s="9804"/>
      <c r="V131" s="9804"/>
      <c r="W131" s="9804"/>
      <c r="X131" s="9804"/>
      <c r="Y131" s="9804"/>
      <c r="Z131" s="9804"/>
      <c r="AA131" s="9804"/>
      <c r="AB131" s="9806"/>
      <c r="AC131" s="9858"/>
      <c r="AD131" s="9870"/>
      <c r="AE131" s="9812" t="s">
        <v>12310</v>
      </c>
      <c r="AF131" s="9816">
        <f>AVERAGE(AH53:AH101)/AVERAGE(D53:D101)</f>
      </c>
      <c r="AG131" s="9814">
        <f>SUMIF($H$55:$H$125,"&lt;90",AG55:AG125)</f>
      </c>
      <c r="AH131" s="9815"/>
      <c r="AI131" s="9863"/>
      <c r="AJ131" s="9864"/>
      <c r="AK131" s="9864"/>
      <c r="AL131" s="9863"/>
      <c r="AM131" s="9864"/>
      <c r="AN131" s="9864"/>
    </row>
    <row r="132">
      <c r="A132" s="9757" t="s">
        <v>12317</v>
      </c>
      <c r="B132" s="9757" t="s">
        <v>12297</v>
      </c>
      <c r="C132" s="9757" t="s">
        <v>12498</v>
      </c>
      <c r="D132" s="9757" t="s">
        <v>12499</v>
      </c>
      <c r="E132" s="9757" t="s">
        <v>12500</v>
      </c>
      <c r="F132" s="9804"/>
      <c r="G132" s="9804"/>
      <c r="H132" s="9857"/>
      <c r="I132" s="9857"/>
      <c r="J132" s="9857"/>
      <c r="K132" s="9804"/>
      <c r="L132" s="9804"/>
      <c r="M132" s="9811"/>
      <c r="N132" s="9811"/>
      <c r="O132" s="9804"/>
      <c r="P132" s="9804"/>
      <c r="Q132" s="9804"/>
      <c r="R132" s="9804"/>
      <c r="S132" s="9804"/>
      <c r="T132" s="9804"/>
      <c r="U132" s="9804"/>
      <c r="V132" s="9804"/>
      <c r="W132" s="9804"/>
      <c r="X132" s="9804"/>
      <c r="Y132" s="9804"/>
      <c r="Z132" s="9804"/>
      <c r="AA132" s="9804"/>
      <c r="AB132" s="9804"/>
      <c r="AC132" s="9804"/>
      <c r="AD132" s="9804"/>
      <c r="AE132" s="9804"/>
      <c r="AF132" s="9804"/>
      <c r="AG132" s="9804"/>
      <c r="AH132" s="9804"/>
      <c r="AI132" s="9863"/>
      <c r="AJ132" s="9864"/>
      <c r="AK132" s="9864"/>
      <c r="AL132" s="9863"/>
      <c r="AM132" s="9864"/>
      <c r="AN132" s="9864"/>
    </row>
    <row r="133">
      <c r="A133" s="9757"/>
      <c r="B133" s="9757"/>
      <c r="C133" s="9757"/>
      <c r="D133" s="9757"/>
      <c r="E133" s="9757"/>
      <c r="F133" s="9804"/>
      <c r="G133" s="9804"/>
      <c r="H133" s="9857"/>
      <c r="I133" s="9857"/>
      <c r="J133" s="9857"/>
      <c r="K133" s="9804"/>
      <c r="L133" s="9804"/>
      <c r="M133" s="9811"/>
      <c r="N133" s="9811"/>
      <c r="O133" s="9804"/>
      <c r="P133" s="9804"/>
      <c r="Q133" s="9804"/>
      <c r="R133" s="9804"/>
      <c r="S133" s="9804"/>
      <c r="T133" s="9804"/>
      <c r="U133" s="9804"/>
      <c r="V133" s="9804"/>
      <c r="W133" s="9804"/>
      <c r="X133" s="9804"/>
      <c r="Y133" s="9804"/>
      <c r="Z133" s="9804"/>
      <c r="AA133" s="9804"/>
      <c r="AB133" s="9804"/>
      <c r="AC133" s="9804"/>
      <c r="AD133" s="9804"/>
      <c r="AE133" s="9804"/>
      <c r="AF133" s="9804"/>
      <c r="AG133" s="9804"/>
      <c r="AH133" s="9804"/>
      <c r="AI133" s="9863"/>
      <c r="AJ133" s="9864"/>
      <c r="AK133" s="9864"/>
      <c r="AL133" s="9863"/>
      <c r="AM133" s="9864"/>
      <c r="AN133" s="9864"/>
    </row>
    <row r="134">
      <c r="A134" s="9762">
        <v>1</v>
      </c>
      <c r="B134" s="9762" t="s">
        <v>12501</v>
      </c>
      <c r="C134" s="9871">
        <v>27430</v>
      </c>
      <c r="D134" s="9762" t="s">
        <v>12502</v>
      </c>
      <c r="E134" s="9762" t="s">
        <v>12503</v>
      </c>
      <c r="F134" s="9804"/>
      <c r="G134" s="9804"/>
      <c r="H134" s="9857"/>
      <c r="I134" s="9857" t="s">
        <v>12392</v>
      </c>
      <c r="J134" s="9857"/>
      <c r="K134" s="9804"/>
      <c r="L134" s="9804"/>
      <c r="M134" s="9811"/>
      <c r="N134" s="9811"/>
      <c r="O134" s="9804"/>
      <c r="P134" s="9804"/>
      <c r="Q134" s="9804"/>
      <c r="R134" s="9804"/>
      <c r="S134" s="9804"/>
      <c r="T134" s="9804"/>
      <c r="U134" s="9804"/>
      <c r="V134" s="9804"/>
      <c r="W134" s="9804"/>
      <c r="X134" s="9804"/>
      <c r="Y134" s="9804"/>
      <c r="Z134" s="9804"/>
      <c r="AA134" s="9804"/>
      <c r="AB134" s="9804"/>
      <c r="AC134" s="9804"/>
      <c r="AD134" s="9804"/>
      <c r="AE134" s="9804"/>
      <c r="AF134" s="9804"/>
      <c r="AG134" s="9804"/>
      <c r="AH134" s="9804"/>
      <c r="AI134" s="9863"/>
      <c r="AJ134" s="9864"/>
      <c r="AK134" s="9864"/>
      <c r="AL134" s="9863"/>
      <c r="AM134" s="9864"/>
      <c r="AN134" s="9864"/>
    </row>
    <row r="135">
      <c r="A135" s="9762">
        <v>2</v>
      </c>
      <c r="B135" s="9762" t="s">
        <v>12504</v>
      </c>
      <c r="C135" s="9762">
        <v>40250</v>
      </c>
      <c r="D135" s="9762" t="s">
        <v>12502</v>
      </c>
      <c r="E135" s="9762" t="s">
        <v>12503</v>
      </c>
      <c r="F135" s="9804"/>
      <c r="G135" s="9804"/>
      <c r="H135" s="9857"/>
      <c r="I135" s="9857"/>
      <c r="J135" s="9857"/>
      <c r="K135" s="9804"/>
      <c r="L135" s="9804"/>
      <c r="M135" s="9811"/>
      <c r="N135" s="9811"/>
      <c r="O135" s="9804"/>
      <c r="P135" s="9804"/>
      <c r="Q135" s="9804"/>
      <c r="R135" s="9804"/>
      <c r="S135" s="9804"/>
      <c r="T135" s="9804"/>
      <c r="U135" s="9804"/>
      <c r="V135" s="9804"/>
      <c r="W135" s="9804"/>
      <c r="X135" s="9804"/>
      <c r="Y135" s="9804"/>
      <c r="Z135" s="9804"/>
      <c r="AA135" s="9804"/>
      <c r="AB135" s="9804"/>
      <c r="AC135" s="9804"/>
      <c r="AD135" s="9804"/>
      <c r="AE135" s="9804"/>
      <c r="AF135" s="9804"/>
      <c r="AG135" s="9804"/>
      <c r="AH135" s="9804"/>
      <c r="AI135" s="9863"/>
      <c r="AJ135" s="9864"/>
      <c r="AK135" s="9864"/>
      <c r="AL135" s="9863"/>
      <c r="AM135" s="9864"/>
      <c r="AN135" s="9864"/>
    </row>
    <row r="136">
      <c r="A136" s="9762">
        <v>3</v>
      </c>
      <c r="B136" s="9762" t="s">
        <v>12505</v>
      </c>
      <c r="C136" s="9871">
        <v>9078</v>
      </c>
      <c r="D136" s="9762" t="s">
        <v>12502</v>
      </c>
      <c r="E136" s="9762" t="s">
        <v>12503</v>
      </c>
      <c r="F136" s="9804"/>
      <c r="G136" s="9804"/>
      <c r="H136" s="9857"/>
      <c r="I136" s="9857"/>
      <c r="J136" s="9857"/>
      <c r="K136" s="9804"/>
      <c r="L136" s="9804"/>
      <c r="M136" s="9811"/>
      <c r="N136" s="9811"/>
      <c r="O136" s="9804"/>
      <c r="P136" s="9804"/>
      <c r="Q136" s="9804"/>
      <c r="R136" s="9804"/>
      <c r="S136" s="9804"/>
      <c r="T136" s="9804"/>
      <c r="U136" s="9804"/>
      <c r="V136" s="9804"/>
      <c r="W136" s="9804"/>
      <c r="X136" s="9804"/>
      <c r="Y136" s="9804"/>
      <c r="Z136" s="9804"/>
      <c r="AA136" s="9804"/>
      <c r="AB136" s="9804"/>
      <c r="AC136" s="9804"/>
      <c r="AD136" s="9804"/>
      <c r="AE136" s="9804"/>
      <c r="AF136" s="9804"/>
      <c r="AG136" s="9804"/>
      <c r="AH136" s="9804"/>
      <c r="AI136" s="9863"/>
      <c r="AJ136" s="9864"/>
      <c r="AK136" s="9864"/>
      <c r="AL136" s="9863"/>
      <c r="AM136" s="9864"/>
      <c r="AN136" s="9864"/>
    </row>
    <row r="137">
      <c r="A137" s="9762">
        <v>4</v>
      </c>
      <c r="B137" s="9762" t="s">
        <v>12506</v>
      </c>
      <c r="C137" s="9762">
        <v>2109</v>
      </c>
      <c r="D137" s="9762" t="s">
        <v>12507</v>
      </c>
      <c r="E137" s="9762" t="s">
        <v>12508</v>
      </c>
      <c r="F137" s="9804"/>
      <c r="G137" s="9804"/>
      <c r="H137" s="9857"/>
      <c r="I137" s="9857"/>
      <c r="J137" s="9857"/>
      <c r="K137" s="9804"/>
      <c r="L137" s="9804"/>
      <c r="M137" s="9811"/>
      <c r="N137" s="9811"/>
      <c r="O137" s="9804"/>
      <c r="P137" s="9804"/>
      <c r="Q137" s="9804"/>
      <c r="R137" s="9804"/>
      <c r="S137" s="9804"/>
      <c r="T137" s="9804"/>
      <c r="U137" s="9804"/>
      <c r="V137" s="9804"/>
      <c r="W137" s="9804"/>
      <c r="X137" s="9804"/>
      <c r="Y137" s="9804"/>
      <c r="Z137" s="9804"/>
      <c r="AA137" s="9804"/>
      <c r="AB137" s="9804"/>
      <c r="AC137" s="9804"/>
      <c r="AD137" s="9804"/>
      <c r="AE137" s="9804"/>
      <c r="AF137" s="9804"/>
      <c r="AG137" s="9804"/>
      <c r="AH137" s="9804"/>
      <c r="AI137" s="9863"/>
      <c r="AJ137" s="9864"/>
      <c r="AK137" s="9864"/>
      <c r="AL137" s="9863"/>
      <c r="AM137" s="9864"/>
      <c r="AN137" s="9864"/>
    </row>
    <row r="138">
      <c r="A138" s="9762">
        <v>5</v>
      </c>
      <c r="B138" s="9762" t="s">
        <v>12509</v>
      </c>
      <c r="C138" s="9762">
        <v>64716</v>
      </c>
      <c r="D138" s="9762"/>
      <c r="E138" s="9762"/>
      <c r="F138" s="9804"/>
      <c r="G138" s="9804" t="s">
        <v>12510</v>
      </c>
      <c r="H138" s="9857"/>
      <c r="I138" s="9857"/>
      <c r="J138" s="9857"/>
      <c r="K138" s="9804"/>
      <c r="L138" s="9804"/>
      <c r="M138" s="9811"/>
      <c r="N138" s="9811"/>
      <c r="O138" s="9804"/>
      <c r="P138" s="9804"/>
      <c r="Q138" s="9804"/>
      <c r="R138" s="9804"/>
      <c r="S138" s="9804"/>
      <c r="T138" s="9804"/>
      <c r="U138" s="9804"/>
      <c r="V138" s="9804"/>
      <c r="W138" s="9804"/>
      <c r="X138" s="9804"/>
      <c r="Y138" s="9804"/>
      <c r="Z138" s="9804"/>
      <c r="AA138" s="9804"/>
      <c r="AB138" s="9804"/>
      <c r="AC138" s="9804"/>
      <c r="AD138" s="9804"/>
      <c r="AE138" s="9804"/>
      <c r="AF138" s="9804"/>
      <c r="AG138" s="9804"/>
      <c r="AH138" s="9804"/>
      <c r="AI138" s="9863"/>
      <c r="AJ138" s="9864"/>
      <c r="AK138" s="9864"/>
      <c r="AL138" s="9863"/>
      <c r="AM138" s="9864"/>
      <c r="AN138" s="9864"/>
    </row>
    <row r="139">
      <c r="A139" s="9864"/>
      <c r="B139" s="9805"/>
      <c r="C139" s="9805"/>
      <c r="D139" s="9804"/>
      <c r="E139" s="9804"/>
      <c r="F139" s="9804"/>
      <c r="G139" s="9804"/>
      <c r="H139" s="9857"/>
      <c r="I139" s="9857"/>
      <c r="J139" s="9857"/>
      <c r="K139" s="9804"/>
      <c r="L139" s="9804"/>
      <c r="M139" s="9811"/>
      <c r="N139" s="9811"/>
      <c r="O139" s="9804"/>
      <c r="P139" s="9804"/>
      <c r="Q139" s="9804"/>
      <c r="R139" s="9804"/>
      <c r="S139" s="9804"/>
      <c r="T139" s="9804"/>
      <c r="U139" s="9804"/>
      <c r="V139" s="9804"/>
      <c r="W139" s="9804"/>
      <c r="X139" s="9804"/>
      <c r="Y139" s="9804"/>
      <c r="Z139" s="9804"/>
      <c r="AA139" s="9804"/>
      <c r="AB139" s="9804"/>
      <c r="AC139" s="9804"/>
      <c r="AD139" s="9804"/>
      <c r="AE139" s="9804"/>
      <c r="AF139" s="9804"/>
      <c r="AG139" s="9804"/>
      <c r="AH139" s="9804"/>
      <c r="AI139" s="9863"/>
      <c r="AJ139" s="9864"/>
      <c r="AK139" s="9864"/>
      <c r="AL139" s="9863"/>
      <c r="AM139" s="9864"/>
      <c r="AN139" s="9864"/>
    </row>
    <row r="140">
      <c r="A140" s="9804"/>
      <c r="B140" s="9805"/>
      <c r="C140" s="9805"/>
      <c r="D140" s="9804"/>
      <c r="E140" s="9804"/>
      <c r="F140" s="9804"/>
      <c r="G140" s="9804"/>
      <c r="H140" s="9857"/>
      <c r="I140" s="9857"/>
      <c r="J140" s="9857"/>
      <c r="K140" s="9804"/>
      <c r="L140" s="9804"/>
      <c r="M140" s="9811"/>
      <c r="N140" s="9811"/>
      <c r="O140" s="9804"/>
      <c r="P140" s="9804"/>
      <c r="Q140" s="9804"/>
      <c r="R140" s="9804"/>
      <c r="S140" s="9804"/>
      <c r="T140" s="9804"/>
      <c r="U140" s="9804"/>
      <c r="V140" s="9804"/>
      <c r="W140" s="9804"/>
      <c r="X140" s="9804"/>
      <c r="Y140" s="9804"/>
      <c r="Z140" s="9804"/>
      <c r="AA140" s="9804"/>
      <c r="AB140" s="9804"/>
      <c r="AC140" s="9804"/>
      <c r="AD140" s="9804"/>
      <c r="AE140" s="9804"/>
      <c r="AF140" s="9804"/>
      <c r="AG140" s="9804"/>
      <c r="AH140" s="9804"/>
      <c r="AI140" s="9863"/>
      <c r="AJ140" s="9864"/>
      <c r="AK140" s="9864"/>
      <c r="AL140" s="9863"/>
      <c r="AM140" s="9864"/>
      <c r="AN140" s="9864"/>
    </row>
    <row r="141">
      <c r="A141" s="9804"/>
      <c r="B141" s="9804"/>
      <c r="C141" s="9804"/>
      <c r="D141" s="9804"/>
      <c r="E141" s="9804"/>
      <c r="F141" s="9804"/>
      <c r="G141" s="9804"/>
      <c r="H141" s="9804"/>
      <c r="I141" s="9804"/>
      <c r="J141" s="9804"/>
      <c r="K141" s="9804"/>
      <c r="L141" s="9804"/>
      <c r="M141" s="9804"/>
      <c r="N141" s="9804"/>
      <c r="O141" s="9804"/>
      <c r="P141" s="9804"/>
      <c r="Q141" s="9804"/>
      <c r="R141" s="9804"/>
      <c r="S141" s="9804"/>
      <c r="T141" s="9804"/>
      <c r="U141" s="9804"/>
      <c r="V141" s="9804"/>
      <c r="W141" s="9804"/>
      <c r="X141" s="9804"/>
      <c r="Y141" s="9804"/>
      <c r="Z141" s="9804"/>
      <c r="AA141" s="9804"/>
      <c r="AB141" s="9804"/>
      <c r="AC141" s="9804"/>
      <c r="AD141" s="9804"/>
      <c r="AE141" s="9804"/>
      <c r="AF141" s="9804"/>
      <c r="AG141" s="9804"/>
      <c r="AH141" s="9804"/>
      <c r="AI141" s="9804"/>
      <c r="AJ141" s="9804"/>
      <c r="AK141" s="9804"/>
      <c r="AL141" s="9804"/>
      <c r="AM141" s="9804"/>
      <c r="AN141" s="9804"/>
    </row>
    <row r="142">
      <c r="A142" s="9804"/>
      <c r="B142" s="9804"/>
      <c r="C142" s="9804"/>
      <c r="D142" s="9804"/>
      <c r="E142" s="9804"/>
      <c r="F142" s="9804"/>
      <c r="G142" s="9804"/>
      <c r="H142" s="9804"/>
      <c r="I142" s="9804"/>
      <c r="J142" s="9804"/>
      <c r="K142" s="9804"/>
      <c r="L142" s="9804"/>
      <c r="M142" s="9804"/>
      <c r="N142" s="9804"/>
      <c r="O142" s="9804"/>
      <c r="P142" s="9804"/>
      <c r="Q142" s="9804"/>
      <c r="R142" s="9804"/>
      <c r="S142" s="9804"/>
      <c r="T142" s="9804"/>
      <c r="U142" s="9804"/>
      <c r="V142" s="9804"/>
      <c r="W142" s="9804"/>
      <c r="X142" s="9804"/>
      <c r="Y142" s="9804"/>
      <c r="Z142" s="9804"/>
      <c r="AA142" s="9804"/>
      <c r="AB142" s="9804"/>
      <c r="AC142" s="9804"/>
      <c r="AD142" s="9804"/>
      <c r="AE142" s="9804"/>
      <c r="AF142" s="9804"/>
      <c r="AG142" s="9804"/>
      <c r="AH142" s="9804"/>
      <c r="AI142" s="9804"/>
      <c r="AJ142" s="9804"/>
      <c r="AK142" s="9804"/>
      <c r="AL142" s="9804"/>
      <c r="AM142" s="9804"/>
      <c r="AN142" s="9804"/>
    </row>
    <row r="143">
      <c r="A143" s="9804"/>
      <c r="B143" s="9804"/>
      <c r="C143" s="9804"/>
      <c r="D143" s="9804"/>
      <c r="E143" s="9804"/>
      <c r="F143" s="9804"/>
      <c r="G143" s="9804"/>
      <c r="H143" s="9804"/>
      <c r="I143" s="9804"/>
      <c r="J143" s="9804"/>
      <c r="K143" s="9804"/>
      <c r="L143" s="9804"/>
      <c r="M143" s="9804"/>
      <c r="N143" s="9804"/>
      <c r="O143" s="9804"/>
      <c r="P143" s="9804"/>
      <c r="Q143" s="9804"/>
      <c r="R143" s="9804"/>
      <c r="S143" s="9804"/>
      <c r="T143" s="9804"/>
      <c r="U143" s="9804"/>
      <c r="V143" s="9804"/>
      <c r="W143" s="9804"/>
      <c r="X143" s="9804"/>
      <c r="Y143" s="9804"/>
      <c r="Z143" s="9804"/>
      <c r="AA143" s="9804"/>
      <c r="AB143" s="9804"/>
      <c r="AC143" s="9804"/>
      <c r="AD143" s="9804"/>
      <c r="AE143" s="9804"/>
      <c r="AF143" s="9804"/>
      <c r="AG143" s="9804"/>
      <c r="AH143" s="9804"/>
      <c r="AI143" s="9804"/>
      <c r="AJ143" s="9804"/>
      <c r="AK143" s="9804"/>
      <c r="AL143" s="9804"/>
      <c r="AM143" s="9804"/>
      <c r="AN143" s="9804"/>
    </row>
    <row r="144">
      <c r="A144" s="9804"/>
      <c r="B144" s="9804"/>
      <c r="C144" s="9804"/>
      <c r="D144" s="9804"/>
      <c r="E144" s="9804"/>
      <c r="F144" s="9804"/>
      <c r="G144" s="9804"/>
      <c r="H144" s="9804"/>
      <c r="I144" s="9804"/>
      <c r="J144" s="9804"/>
      <c r="K144" s="9804"/>
      <c r="L144" s="9804"/>
      <c r="M144" s="9804"/>
      <c r="N144" s="9804"/>
      <c r="O144" s="9804"/>
      <c r="P144" s="9804"/>
      <c r="Q144" s="9804"/>
      <c r="R144" s="9804"/>
      <c r="S144" s="9804"/>
      <c r="T144" s="9804"/>
      <c r="U144" s="9804"/>
      <c r="V144" s="9804"/>
      <c r="W144" s="9804"/>
      <c r="X144" s="9804"/>
      <c r="Y144" s="9804"/>
      <c r="Z144" s="9804"/>
      <c r="AA144" s="9804"/>
      <c r="AB144" s="9804"/>
      <c r="AC144" s="9804"/>
      <c r="AD144" s="9804"/>
      <c r="AE144" s="9804"/>
      <c r="AF144" s="9804"/>
      <c r="AG144" s="9804"/>
      <c r="AH144" s="9804"/>
      <c r="AI144" s="9804"/>
      <c r="AJ144" s="9804"/>
      <c r="AK144" s="9804"/>
      <c r="AL144" s="9804"/>
      <c r="AM144" s="9804"/>
      <c r="AN144" s="9804"/>
    </row>
    <row r="145">
      <c r="A145" s="9804"/>
      <c r="B145" s="9804"/>
      <c r="C145" s="9804"/>
      <c r="D145" s="9804"/>
      <c r="E145" s="9804"/>
      <c r="F145" s="9804"/>
      <c r="G145" s="9804"/>
      <c r="H145" s="9804"/>
      <c r="I145" s="9804"/>
      <c r="J145" s="9804"/>
      <c r="K145" s="9804"/>
      <c r="L145" s="9804"/>
      <c r="M145" s="9804"/>
      <c r="N145" s="9804"/>
      <c r="O145" s="9804"/>
      <c r="P145" s="9804"/>
      <c r="Q145" s="9804"/>
      <c r="R145" s="9804"/>
      <c r="S145" s="9804"/>
      <c r="T145" s="9804"/>
      <c r="U145" s="9804"/>
      <c r="V145" s="9804"/>
      <c r="W145" s="9804"/>
      <c r="X145" s="9804"/>
      <c r="Y145" s="9804"/>
      <c r="Z145" s="9804"/>
      <c r="AA145" s="9804"/>
      <c r="AB145" s="9804"/>
      <c r="AC145" s="9804"/>
      <c r="AD145" s="9804"/>
      <c r="AE145" s="9804"/>
      <c r="AF145" s="9804"/>
      <c r="AG145" s="9804"/>
      <c r="AH145" s="9804"/>
      <c r="AI145" s="9804"/>
      <c r="AJ145" s="9804"/>
      <c r="AK145" s="9804"/>
      <c r="AL145" s="9804"/>
      <c r="AM145" s="9804"/>
      <c r="AN145" s="9804"/>
    </row>
    <row r="146">
      <c r="A146" s="9804"/>
      <c r="B146" s="9804"/>
      <c r="C146" s="9804"/>
      <c r="D146" s="9804"/>
      <c r="E146" s="9804"/>
      <c r="F146" s="9804"/>
      <c r="G146" s="9804"/>
      <c r="H146" s="9804"/>
      <c r="I146" s="9804"/>
      <c r="J146" s="9804"/>
      <c r="K146" s="9804"/>
      <c r="L146" s="9804"/>
      <c r="M146" s="9804"/>
      <c r="N146" s="9804"/>
      <c r="O146" s="9804"/>
      <c r="P146" s="9804"/>
      <c r="Q146" s="9804"/>
      <c r="R146" s="9804"/>
      <c r="S146" s="9804"/>
      <c r="T146" s="9804"/>
      <c r="U146" s="9804"/>
      <c r="V146" s="9804"/>
      <c r="W146" s="9804"/>
      <c r="X146" s="9804"/>
      <c r="Y146" s="9804"/>
      <c r="Z146" s="9804"/>
      <c r="AA146" s="9804"/>
      <c r="AB146" s="9804"/>
      <c r="AC146" s="9804"/>
      <c r="AD146" s="9804"/>
      <c r="AE146" s="9804"/>
      <c r="AF146" s="9804"/>
      <c r="AG146" s="9804"/>
      <c r="AH146" s="9804"/>
      <c r="AI146" s="9804"/>
      <c r="AJ146" s="9804"/>
      <c r="AK146" s="9804"/>
      <c r="AL146" s="9804"/>
      <c r="AM146" s="9804"/>
      <c r="AN146" s="9804"/>
    </row>
    <row r="147">
      <c r="A147" s="9804"/>
      <c r="B147" s="9804"/>
      <c r="C147" s="9804"/>
      <c r="D147" s="9804"/>
      <c r="E147" s="9804"/>
      <c r="F147" s="9804"/>
      <c r="G147" s="9804"/>
      <c r="H147" s="9804"/>
      <c r="I147" s="9804"/>
      <c r="J147" s="9804"/>
      <c r="K147" s="9804"/>
      <c r="L147" s="9804"/>
      <c r="M147" s="9804"/>
      <c r="N147" s="9804"/>
      <c r="O147" s="9804"/>
      <c r="P147" s="9804"/>
      <c r="Q147" s="9804"/>
      <c r="R147" s="9804"/>
      <c r="S147" s="9804"/>
      <c r="T147" s="9804"/>
      <c r="U147" s="9804"/>
      <c r="V147" s="9804"/>
      <c r="W147" s="9804"/>
      <c r="X147" s="9804"/>
      <c r="Y147" s="9804"/>
      <c r="Z147" s="9804"/>
      <c r="AA147" s="9804"/>
      <c r="AB147" s="9804"/>
      <c r="AC147" s="9804"/>
      <c r="AD147" s="9804"/>
      <c r="AE147" s="9804"/>
      <c r="AF147" s="9804"/>
      <c r="AG147" s="9804"/>
      <c r="AH147" s="9804"/>
      <c r="AI147" s="9804"/>
      <c r="AJ147" s="9804"/>
      <c r="AK147" s="9804"/>
      <c r="AL147" s="9804"/>
      <c r="AM147" s="9804"/>
      <c r="AN147" s="9804"/>
    </row>
    <row r="148">
      <c r="A148" s="9804"/>
      <c r="B148" s="9804"/>
      <c r="C148" s="9804"/>
      <c r="D148" s="9804"/>
      <c r="E148" s="9804"/>
      <c r="F148" s="9804"/>
      <c r="G148" s="9804"/>
      <c r="H148" s="9804"/>
      <c r="I148" s="9804"/>
      <c r="J148" s="9804"/>
      <c r="K148" s="9804"/>
      <c r="L148" s="9804"/>
      <c r="M148" s="9804"/>
      <c r="N148" s="9804"/>
      <c r="O148" s="9804"/>
      <c r="P148" s="9804"/>
      <c r="Q148" s="9804"/>
      <c r="R148" s="9804"/>
      <c r="S148" s="9804"/>
      <c r="T148" s="9804"/>
      <c r="U148" s="9804"/>
      <c r="V148" s="9804"/>
      <c r="W148" s="9804"/>
      <c r="X148" s="9804"/>
      <c r="Y148" s="9804"/>
      <c r="Z148" s="9804"/>
      <c r="AA148" s="9804"/>
      <c r="AB148" s="9804"/>
      <c r="AC148" s="9804"/>
      <c r="AD148" s="9804"/>
      <c r="AE148" s="9804"/>
      <c r="AF148" s="9804"/>
      <c r="AG148" s="9804"/>
      <c r="AH148" s="9804"/>
      <c r="AI148" s="9804"/>
      <c r="AJ148" s="9804"/>
      <c r="AK148" s="9804"/>
      <c r="AL148" s="9804"/>
      <c r="AM148" s="9804"/>
      <c r="AN148" s="9804"/>
    </row>
    <row r="149">
      <c r="A149" s="9804"/>
      <c r="B149" s="9804"/>
      <c r="C149" s="9804"/>
      <c r="D149" s="9804"/>
      <c r="E149" s="9804"/>
      <c r="F149" s="9804"/>
      <c r="G149" s="9804"/>
      <c r="H149" s="9804"/>
      <c r="I149" s="9804"/>
      <c r="J149" s="9804"/>
      <c r="K149" s="9804"/>
      <c r="L149" s="9804"/>
      <c r="M149" s="9804"/>
      <c r="N149" s="9804"/>
      <c r="O149" s="9804"/>
      <c r="P149" s="9804"/>
      <c r="Q149" s="9804"/>
      <c r="R149" s="9804"/>
      <c r="S149" s="9804"/>
      <c r="T149" s="9804"/>
      <c r="U149" s="9804"/>
      <c r="V149" s="9804"/>
      <c r="W149" s="9804"/>
      <c r="X149" s="9804"/>
      <c r="Y149" s="9804"/>
      <c r="Z149" s="9804"/>
      <c r="AA149" s="9804"/>
      <c r="AB149" s="9804"/>
      <c r="AC149" s="9804"/>
      <c r="AD149" s="9804"/>
      <c r="AE149" s="9804"/>
      <c r="AF149" s="9804"/>
      <c r="AG149" s="9804"/>
      <c r="AH149" s="9804"/>
      <c r="AI149" s="9804"/>
      <c r="AJ149" s="9804"/>
      <c r="AK149" s="9804"/>
      <c r="AL149" s="9804"/>
      <c r="AM149" s="9804"/>
      <c r="AN149" s="9804"/>
    </row>
    <row r="150">
      <c r="A150" s="9804"/>
      <c r="B150" s="9804"/>
      <c r="C150" s="9804"/>
      <c r="D150" s="9804"/>
      <c r="E150" s="9804"/>
      <c r="F150" s="9804"/>
      <c r="G150" s="9804"/>
      <c r="H150" s="9804"/>
      <c r="I150" s="9804"/>
      <c r="J150" s="9804"/>
      <c r="K150" s="9804"/>
      <c r="L150" s="9804"/>
      <c r="M150" s="9804"/>
      <c r="N150" s="9804"/>
      <c r="O150" s="9804"/>
      <c r="P150" s="9804"/>
      <c r="Q150" s="9804"/>
      <c r="R150" s="9804"/>
      <c r="S150" s="9804"/>
      <c r="T150" s="9804"/>
      <c r="U150" s="9804"/>
      <c r="V150" s="9804"/>
      <c r="W150" s="9804"/>
      <c r="X150" s="9804"/>
      <c r="Y150" s="9804"/>
      <c r="Z150" s="9804"/>
      <c r="AA150" s="9804"/>
      <c r="AB150" s="9804"/>
      <c r="AC150" s="9804"/>
      <c r="AD150" s="9804"/>
      <c r="AE150" s="9804"/>
      <c r="AF150" s="9804"/>
      <c r="AG150" s="9804"/>
      <c r="AH150" s="9804"/>
      <c r="AI150" s="9804"/>
      <c r="AJ150" s="9804"/>
      <c r="AK150" s="9804"/>
      <c r="AL150" s="9804"/>
      <c r="AM150" s="9804"/>
      <c r="AN150" s="9804"/>
    </row>
    <row r="151">
      <c r="A151" s="9805"/>
      <c r="B151" s="9804"/>
      <c r="C151" s="9805"/>
      <c r="D151" s="9805"/>
      <c r="E151" s="9805"/>
      <c r="F151" s="9805"/>
      <c r="G151" s="9805"/>
      <c r="H151" s="9805"/>
      <c r="I151" s="9805"/>
      <c r="J151" s="9805"/>
      <c r="K151" s="9864"/>
      <c r="L151" s="9804"/>
      <c r="M151" s="9804"/>
      <c r="N151" s="9804"/>
      <c r="O151" s="9804"/>
      <c r="P151" s="9804"/>
      <c r="Q151" s="9804"/>
      <c r="R151" s="9804"/>
      <c r="S151" s="9804"/>
      <c r="T151" s="9804"/>
      <c r="U151" s="9804"/>
      <c r="V151" s="9804"/>
      <c r="W151" s="9804"/>
      <c r="X151" s="9804"/>
      <c r="Y151" s="9804"/>
      <c r="Z151" s="9804"/>
      <c r="AA151" s="9804"/>
      <c r="AB151" s="9804"/>
      <c r="AC151" s="9804"/>
      <c r="AD151" s="9804"/>
      <c r="AE151" s="9804"/>
      <c r="AF151" s="9804"/>
      <c r="AG151" s="9804"/>
      <c r="AH151" s="9804"/>
      <c r="AI151" s="9863"/>
      <c r="AJ151" s="9864"/>
      <c r="AK151" s="9864"/>
      <c r="AL151" s="9863"/>
      <c r="AM151" s="9864"/>
      <c r="AN151" s="9864"/>
    </row>
    <row r="152">
      <c r="A152" s="9804"/>
      <c r="B152" s="9805"/>
      <c r="C152" s="9805"/>
      <c r="D152" s="9804"/>
      <c r="E152" s="9804"/>
      <c r="F152" s="9804"/>
      <c r="G152" s="9804"/>
      <c r="H152" s="9857"/>
      <c r="I152" s="9857"/>
      <c r="J152" s="9857"/>
      <c r="K152" s="9864"/>
      <c r="L152" s="9804"/>
      <c r="M152" s="9804"/>
      <c r="N152" s="9804"/>
      <c r="O152" s="9804"/>
      <c r="P152" s="9804"/>
      <c r="Q152" s="9804"/>
      <c r="R152" s="9804"/>
      <c r="S152" s="9804"/>
      <c r="T152" s="9804"/>
      <c r="U152" s="9804"/>
      <c r="V152" s="9804"/>
      <c r="W152" s="9804"/>
      <c r="X152" s="9804"/>
      <c r="Y152" s="9804"/>
      <c r="Z152" s="9804"/>
      <c r="AA152" s="9804"/>
      <c r="AB152" s="9804"/>
      <c r="AC152" s="9804"/>
      <c r="AD152" s="9804"/>
      <c r="AE152" s="9804"/>
      <c r="AF152" s="9804"/>
      <c r="AG152" s="9804"/>
      <c r="AH152" s="9804"/>
      <c r="AI152" s="9863"/>
      <c r="AJ152" s="9864"/>
      <c r="AK152" s="9864"/>
      <c r="AL152" s="9863"/>
      <c r="AM152" s="9864"/>
      <c r="AN152" s="9864"/>
    </row>
    <row r="153">
      <c r="A153" s="9804"/>
      <c r="B153" s="9805"/>
      <c r="C153" s="9805"/>
      <c r="D153" s="9804"/>
      <c r="E153" s="9804"/>
      <c r="F153" s="9804"/>
      <c r="G153" s="9804"/>
      <c r="H153" s="9857"/>
      <c r="I153" s="9857"/>
      <c r="J153" s="9857"/>
      <c r="K153" s="9804"/>
      <c r="L153" s="9804"/>
      <c r="M153" s="9804"/>
      <c r="N153" s="9804"/>
      <c r="O153" s="9804"/>
      <c r="P153" s="9804"/>
      <c r="Q153" s="9804"/>
      <c r="R153" s="9804"/>
      <c r="S153" s="9804"/>
      <c r="T153" s="9804"/>
      <c r="U153" s="9804"/>
      <c r="V153" s="9804"/>
      <c r="W153" s="9804"/>
      <c r="X153" s="9804"/>
      <c r="Y153" s="9804"/>
      <c r="Z153" s="9804"/>
      <c r="AA153" s="9804"/>
      <c r="AB153" s="9804"/>
      <c r="AC153" s="9804"/>
      <c r="AD153" s="9804"/>
      <c r="AE153" s="9804"/>
      <c r="AF153" s="9804"/>
      <c r="AG153" s="9804"/>
      <c r="AH153" s="9804"/>
      <c r="AI153" s="9863"/>
      <c r="AJ153" s="9864"/>
      <c r="AK153" s="9864"/>
      <c r="AL153" s="9863"/>
      <c r="AM153" s="9864"/>
      <c r="AN153" s="9864"/>
    </row>
    <row r="154">
      <c r="A154" s="9804"/>
      <c r="B154" s="9805"/>
      <c r="C154" s="9805"/>
      <c r="D154" s="9804"/>
      <c r="E154" s="9804"/>
      <c r="F154" s="9804"/>
      <c r="G154" s="9804"/>
      <c r="H154" s="9857"/>
      <c r="I154" s="9857"/>
      <c r="J154" s="9857"/>
      <c r="K154" s="9804"/>
      <c r="L154" s="9804"/>
      <c r="M154" s="9804"/>
      <c r="N154" s="9804"/>
      <c r="O154" s="9804"/>
      <c r="P154" s="9804"/>
      <c r="Q154" s="9804"/>
      <c r="R154" s="9804"/>
      <c r="S154" s="9804"/>
      <c r="T154" s="9804"/>
      <c r="U154" s="9804"/>
      <c r="V154" s="9804"/>
      <c r="W154" s="9804"/>
      <c r="X154" s="9804"/>
      <c r="Y154" s="9804"/>
      <c r="Z154" s="9804"/>
      <c r="AA154" s="9804"/>
      <c r="AB154" s="9804"/>
      <c r="AC154" s="9804"/>
      <c r="AD154" s="9804"/>
      <c r="AE154" s="9804"/>
      <c r="AF154" s="9804"/>
      <c r="AG154" s="9804"/>
      <c r="AH154" s="9804"/>
      <c r="AI154" s="9863"/>
      <c r="AJ154" s="9864"/>
      <c r="AK154" s="9864"/>
      <c r="AL154" s="9863"/>
      <c r="AM154" s="9864"/>
      <c r="AN154" s="9864"/>
    </row>
    <row r="155">
      <c r="A155" s="9804"/>
      <c r="B155" s="9805"/>
      <c r="C155" s="9805"/>
      <c r="D155" s="9804"/>
      <c r="E155" s="9804"/>
      <c r="F155" s="9804"/>
      <c r="G155" s="9804"/>
      <c r="H155" s="9857"/>
      <c r="I155" s="9857"/>
      <c r="J155" s="9857"/>
      <c r="K155" s="9804"/>
      <c r="L155" s="9804"/>
      <c r="M155" s="9804"/>
      <c r="N155" s="9804"/>
      <c r="O155" s="9804"/>
      <c r="P155" s="9804"/>
      <c r="Q155" s="9804"/>
      <c r="R155" s="9804"/>
      <c r="S155" s="9804"/>
      <c r="T155" s="9804"/>
      <c r="U155" s="9804"/>
      <c r="V155" s="9804"/>
      <c r="W155" s="9804"/>
      <c r="X155" s="9804"/>
      <c r="Y155" s="9804"/>
      <c r="Z155" s="9804"/>
      <c r="AA155" s="9804"/>
      <c r="AB155" s="9804"/>
      <c r="AC155" s="9804"/>
      <c r="AD155" s="9804"/>
      <c r="AE155" s="9804"/>
      <c r="AF155" s="9804"/>
      <c r="AG155" s="9804"/>
      <c r="AH155" s="9804"/>
      <c r="AI155" s="9863"/>
      <c r="AJ155" s="9864"/>
      <c r="AK155" s="9864"/>
      <c r="AL155" s="9863"/>
      <c r="AM155" s="9864"/>
      <c r="AN155" s="9864"/>
    </row>
    <row r="156">
      <c r="A156" s="9804"/>
      <c r="B156" s="9805"/>
      <c r="C156" s="9805"/>
      <c r="D156" s="9804"/>
      <c r="E156" s="9804"/>
      <c r="F156" s="9804"/>
      <c r="G156" s="9804"/>
      <c r="H156" s="9857"/>
      <c r="I156" s="9857"/>
      <c r="J156" s="9857"/>
      <c r="K156" s="9804"/>
      <c r="L156" s="9804"/>
      <c r="M156" s="9804"/>
      <c r="N156" s="9804"/>
      <c r="O156" s="9804"/>
      <c r="P156" s="9804"/>
      <c r="Q156" s="9804"/>
      <c r="R156" s="9804"/>
      <c r="S156" s="9804"/>
      <c r="T156" s="9804"/>
      <c r="U156" s="9804"/>
      <c r="V156" s="9804"/>
      <c r="W156" s="9804"/>
      <c r="X156" s="9804"/>
      <c r="Y156" s="9804"/>
      <c r="Z156" s="9804"/>
      <c r="AA156" s="9804"/>
      <c r="AB156" s="9804"/>
      <c r="AC156" s="9804"/>
      <c r="AD156" s="9804"/>
      <c r="AE156" s="9804"/>
      <c r="AF156" s="9804"/>
      <c r="AG156" s="9804"/>
      <c r="AH156" s="9804"/>
      <c r="AI156" s="9863"/>
      <c r="AJ156" s="9864"/>
      <c r="AK156" s="9864"/>
      <c r="AL156" s="9863"/>
      <c r="AM156" s="9864"/>
      <c r="AN156" s="9864"/>
    </row>
    <row r="157">
      <c r="A157" s="9804"/>
      <c r="B157" s="9805"/>
      <c r="C157" s="9805"/>
      <c r="D157" s="9804"/>
      <c r="E157" s="9804"/>
      <c r="F157" s="9804"/>
      <c r="G157" s="9804"/>
      <c r="H157" s="9857"/>
      <c r="I157" s="9857"/>
      <c r="J157" s="9857"/>
      <c r="K157" s="9804"/>
      <c r="L157" s="9804"/>
      <c r="M157" s="9804"/>
      <c r="N157" s="9804"/>
      <c r="O157" s="9804"/>
      <c r="P157" s="9804"/>
      <c r="Q157" s="9804"/>
      <c r="R157" s="9804"/>
      <c r="S157" s="9804"/>
      <c r="T157" s="9804"/>
      <c r="U157" s="9804"/>
      <c r="V157" s="9804"/>
      <c r="W157" s="9804"/>
      <c r="X157" s="9804"/>
      <c r="Y157" s="9804"/>
      <c r="Z157" s="9804"/>
      <c r="AA157" s="9804"/>
      <c r="AB157" s="9804"/>
      <c r="AC157" s="9804"/>
      <c r="AD157" s="9804"/>
      <c r="AE157" s="9804"/>
      <c r="AF157" s="9804"/>
      <c r="AG157" s="9804"/>
      <c r="AH157" s="9804"/>
      <c r="AI157" s="9863"/>
      <c r="AJ157" s="9864"/>
      <c r="AK157" s="9864"/>
      <c r="AL157" s="9863"/>
      <c r="AM157" s="9864"/>
      <c r="AN157" s="9864"/>
    </row>
    <row r="158">
      <c r="A158" s="9804"/>
      <c r="B158" s="9805"/>
      <c r="C158" s="9805"/>
      <c r="D158" s="9804"/>
      <c r="E158" s="9804"/>
      <c r="F158" s="9804"/>
      <c r="G158" s="9804"/>
      <c r="H158" s="9857"/>
      <c r="I158" s="9857"/>
      <c r="J158" s="9857"/>
      <c r="K158" s="9804"/>
      <c r="L158" s="9804"/>
      <c r="M158" s="9804"/>
      <c r="N158" s="9804"/>
      <c r="O158" s="9804"/>
      <c r="P158" s="9804"/>
      <c r="Q158" s="9804"/>
      <c r="R158" s="9804"/>
      <c r="S158" s="9804"/>
      <c r="T158" s="9804"/>
      <c r="U158" s="9804"/>
      <c r="V158" s="9804"/>
      <c r="W158" s="9804"/>
      <c r="X158" s="9804"/>
      <c r="Y158" s="9804"/>
      <c r="Z158" s="9804"/>
      <c r="AA158" s="9804"/>
      <c r="AB158" s="9804"/>
      <c r="AC158" s="9804"/>
      <c r="AD158" s="9804"/>
      <c r="AE158" s="9804"/>
      <c r="AF158" s="9804"/>
      <c r="AG158" s="9804"/>
      <c r="AH158" s="9804"/>
      <c r="AI158" s="9863"/>
      <c r="AJ158" s="9864"/>
      <c r="AK158" s="9864"/>
      <c r="AL158" s="9863"/>
      <c r="AM158" s="9864"/>
      <c r="AN158" s="9864"/>
    </row>
    <row r="159">
      <c r="A159" s="9804"/>
      <c r="B159" s="9805"/>
      <c r="C159" s="9805"/>
      <c r="D159" s="9804"/>
      <c r="E159" s="9804"/>
      <c r="F159" s="9804"/>
      <c r="G159" s="9804"/>
      <c r="H159" s="9857"/>
      <c r="I159" s="9857"/>
      <c r="J159" s="9857"/>
      <c r="K159" s="9804"/>
      <c r="L159" s="9804"/>
      <c r="M159" s="9804"/>
      <c r="N159" s="9804"/>
      <c r="O159" s="9804"/>
      <c r="P159" s="9804"/>
      <c r="Q159" s="9804"/>
      <c r="R159" s="9804"/>
      <c r="S159" s="9804"/>
      <c r="T159" s="9804"/>
      <c r="U159" s="9804"/>
      <c r="V159" s="9804"/>
      <c r="W159" s="9804"/>
      <c r="X159" s="9804"/>
      <c r="Y159" s="9804"/>
      <c r="Z159" s="9804"/>
      <c r="AA159" s="9804"/>
      <c r="AB159" s="9804"/>
      <c r="AC159" s="9804"/>
      <c r="AD159" s="9804"/>
      <c r="AE159" s="9804"/>
      <c r="AF159" s="9804"/>
      <c r="AG159" s="9804"/>
      <c r="AH159" s="9804"/>
      <c r="AI159" s="9863"/>
      <c r="AJ159" s="9864"/>
      <c r="AK159" s="9864"/>
      <c r="AL159" s="9863"/>
      <c r="AM159" s="9864"/>
      <c r="AN159" s="9864"/>
    </row>
    <row r="160">
      <c r="A160" s="9804"/>
      <c r="B160" s="9805"/>
      <c r="C160" s="9805"/>
      <c r="D160" s="9804"/>
      <c r="E160" s="9804"/>
      <c r="F160" s="9804"/>
      <c r="G160" s="9804"/>
      <c r="H160" s="9857"/>
      <c r="I160" s="9857"/>
      <c r="J160" s="9857"/>
      <c r="K160" s="9804"/>
      <c r="L160" s="9804"/>
      <c r="M160" s="9804"/>
      <c r="N160" s="9804"/>
      <c r="O160" s="9804"/>
      <c r="P160" s="9804"/>
      <c r="Q160" s="9804"/>
      <c r="R160" s="9804"/>
      <c r="S160" s="9804"/>
      <c r="T160" s="9804"/>
      <c r="U160" s="9804"/>
      <c r="V160" s="9804"/>
      <c r="W160" s="9804"/>
      <c r="X160" s="9804"/>
      <c r="Y160" s="9804"/>
      <c r="Z160" s="9804"/>
      <c r="AA160" s="9804"/>
      <c r="AB160" s="9804"/>
      <c r="AC160" s="9804"/>
      <c r="AD160" s="9804"/>
      <c r="AE160" s="9804"/>
      <c r="AF160" s="9804"/>
      <c r="AG160" s="9804"/>
      <c r="AH160" s="9804"/>
      <c r="AI160" s="9863"/>
      <c r="AJ160" s="9864"/>
      <c r="AK160" s="9864"/>
      <c r="AL160" s="9863"/>
      <c r="AM160" s="9864"/>
      <c r="AN160" s="9864"/>
    </row>
    <row r="161">
      <c r="A161" s="9804"/>
      <c r="B161" s="9805"/>
      <c r="C161" s="9805"/>
      <c r="D161" s="9804"/>
      <c r="E161" s="9804"/>
      <c r="F161" s="9804"/>
      <c r="G161" s="9804"/>
      <c r="H161" s="9857"/>
      <c r="I161" s="9857"/>
      <c r="J161" s="9857"/>
      <c r="K161" s="9804"/>
      <c r="L161" s="9804"/>
      <c r="M161" s="9800"/>
      <c r="N161" s="9800"/>
      <c r="O161" s="9804"/>
      <c r="P161" s="9804"/>
      <c r="Q161" s="9804"/>
      <c r="R161" s="9804"/>
      <c r="S161" s="9804"/>
      <c r="T161" s="9804"/>
      <c r="U161" s="9804"/>
      <c r="V161" s="9804"/>
      <c r="W161" s="9804"/>
      <c r="X161" s="9804"/>
      <c r="Y161" s="9804"/>
      <c r="Z161" s="9804"/>
      <c r="AA161" s="9804"/>
      <c r="AB161" s="9804"/>
      <c r="AC161" s="9804"/>
      <c r="AD161" s="9804"/>
      <c r="AE161" s="9804"/>
      <c r="AF161" s="9804"/>
      <c r="AG161" s="9804"/>
      <c r="AH161" s="9804"/>
      <c r="AI161" s="9863"/>
      <c r="AJ161" s="9864"/>
      <c r="AK161" s="9864"/>
      <c r="AL161" s="9863"/>
      <c r="AM161" s="9864"/>
      <c r="AN161" s="9864"/>
    </row>
    <row r="162">
      <c r="A162" s="9804"/>
      <c r="B162" s="9805"/>
      <c r="C162" s="9805"/>
      <c r="D162" s="9804"/>
      <c r="E162" s="9804"/>
      <c r="F162" s="9804"/>
      <c r="G162" s="9804"/>
      <c r="H162" s="9857"/>
      <c r="I162" s="9857"/>
      <c r="J162" s="9857"/>
      <c r="K162" s="9804"/>
      <c r="L162" s="9804"/>
      <c r="M162" s="9800"/>
      <c r="N162" s="9800"/>
      <c r="O162" s="9804"/>
      <c r="P162" s="9804"/>
      <c r="Q162" s="9804"/>
      <c r="R162" s="9804"/>
      <c r="S162" s="9804"/>
      <c r="T162" s="9804"/>
      <c r="U162" s="9804"/>
      <c r="V162" s="9804"/>
      <c r="W162" s="9804"/>
      <c r="X162" s="9804"/>
      <c r="Y162" s="9804"/>
      <c r="Z162" s="9804"/>
      <c r="AA162" s="9804"/>
      <c r="AB162" s="9804"/>
      <c r="AC162" s="9804"/>
      <c r="AD162" s="9804"/>
      <c r="AE162" s="9804"/>
      <c r="AF162" s="9804"/>
      <c r="AG162" s="9804"/>
      <c r="AH162" s="9804"/>
      <c r="AI162" s="9863"/>
      <c r="AJ162" s="9864"/>
      <c r="AK162" s="9864"/>
      <c r="AL162" s="9863"/>
      <c r="AM162" s="9864"/>
      <c r="AN162" s="9864"/>
    </row>
    <row r="163">
      <c r="A163" s="9804"/>
      <c r="B163" s="9805"/>
      <c r="C163" s="9805"/>
      <c r="D163" s="9804"/>
      <c r="E163" s="9804"/>
      <c r="F163" s="9804"/>
      <c r="G163" s="9804"/>
      <c r="H163" s="9857"/>
      <c r="I163" s="9857"/>
      <c r="J163" s="9857"/>
      <c r="K163" s="9804"/>
      <c r="L163" s="9804"/>
      <c r="M163" s="9800"/>
      <c r="N163" s="9800"/>
      <c r="O163" s="9804"/>
      <c r="P163" s="9804"/>
      <c r="Q163" s="9804"/>
      <c r="R163" s="9804"/>
      <c r="S163" s="9804"/>
      <c r="T163" s="9804"/>
      <c r="U163" s="9804"/>
      <c r="V163" s="9804"/>
      <c r="W163" s="9804"/>
      <c r="X163" s="9804"/>
      <c r="Y163" s="9804"/>
      <c r="Z163" s="9804"/>
      <c r="AA163" s="9804"/>
      <c r="AB163" s="9804"/>
      <c r="AC163" s="9804"/>
      <c r="AD163" s="9804"/>
      <c r="AE163" s="9804"/>
      <c r="AF163" s="9804"/>
      <c r="AG163" s="9804"/>
      <c r="AH163" s="9804"/>
      <c r="AI163" s="9863"/>
      <c r="AJ163" s="9864"/>
      <c r="AK163" s="9864"/>
      <c r="AL163" s="9863"/>
      <c r="AM163" s="9864"/>
      <c r="AN163" s="9864"/>
    </row>
    <row r="164">
      <c r="A164" s="9804"/>
      <c r="B164" s="9805"/>
      <c r="C164" s="9805"/>
      <c r="D164" s="9804"/>
      <c r="E164" s="9804"/>
      <c r="F164" s="9804"/>
      <c r="G164" s="9804"/>
      <c r="H164" s="9857"/>
      <c r="I164" s="9857"/>
      <c r="J164" s="9857"/>
      <c r="K164" s="9804"/>
      <c r="L164" s="9804"/>
      <c r="M164" s="9800"/>
      <c r="N164" s="9800"/>
      <c r="O164" s="9804"/>
      <c r="P164" s="9804"/>
      <c r="Q164" s="9804"/>
      <c r="R164" s="9804"/>
      <c r="S164" s="9804"/>
      <c r="T164" s="9804"/>
      <c r="U164" s="9804"/>
      <c r="V164" s="9804"/>
      <c r="W164" s="9804"/>
      <c r="X164" s="9804"/>
      <c r="Y164" s="9804"/>
      <c r="Z164" s="9804"/>
      <c r="AA164" s="9804"/>
      <c r="AB164" s="9804"/>
      <c r="AC164" s="9804"/>
      <c r="AD164" s="9804"/>
      <c r="AE164" s="9804"/>
      <c r="AF164" s="9804"/>
      <c r="AG164" s="9804"/>
      <c r="AH164" s="9804"/>
      <c r="AI164" s="9863"/>
      <c r="AJ164" s="9864"/>
      <c r="AK164" s="9864"/>
      <c r="AL164" s="9863"/>
      <c r="AM164" s="9864"/>
      <c r="AN164" s="9864"/>
    </row>
    <row r="165">
      <c r="A165" s="9804"/>
      <c r="B165" s="9805"/>
      <c r="C165" s="9805"/>
      <c r="D165" s="9804"/>
      <c r="E165" s="9804"/>
      <c r="F165" s="9804"/>
      <c r="G165" s="9804"/>
      <c r="H165" s="9857"/>
      <c r="I165" s="9857"/>
      <c r="J165" s="9857"/>
      <c r="K165" s="9804"/>
      <c r="L165" s="9804"/>
      <c r="M165" s="9800"/>
      <c r="N165" s="9800"/>
      <c r="O165" s="9804"/>
      <c r="P165" s="9804"/>
      <c r="Q165" s="9804"/>
      <c r="R165" s="9804"/>
      <c r="S165" s="9804"/>
      <c r="T165" s="9804"/>
      <c r="U165" s="9804"/>
      <c r="V165" s="9804"/>
      <c r="W165" s="9804"/>
      <c r="X165" s="9804"/>
      <c r="Y165" s="9804"/>
      <c r="Z165" s="9804"/>
      <c r="AA165" s="9804"/>
      <c r="AB165" s="9804"/>
      <c r="AC165" s="9804"/>
      <c r="AD165" s="9804"/>
      <c r="AE165" s="9804"/>
      <c r="AF165" s="9804"/>
      <c r="AG165" s="9804"/>
      <c r="AH165" s="9804"/>
      <c r="AI165" s="9863"/>
      <c r="AJ165" s="9864"/>
      <c r="AK165" s="9864"/>
      <c r="AL165" s="9863"/>
      <c r="AM165" s="9864"/>
      <c r="AN165" s="9864"/>
    </row>
    <row r="166">
      <c r="A166" s="9804"/>
      <c r="B166" s="9805"/>
      <c r="C166" s="9805"/>
      <c r="D166" s="9804"/>
      <c r="E166" s="9804"/>
      <c r="F166" s="9804"/>
      <c r="G166" s="9804"/>
      <c r="H166" s="9857"/>
      <c r="I166" s="9857"/>
      <c r="J166" s="9857"/>
      <c r="K166" s="9804"/>
      <c r="L166" s="9804"/>
      <c r="M166" s="9800"/>
      <c r="N166" s="9800"/>
      <c r="O166" s="9804"/>
      <c r="P166" s="9804"/>
      <c r="Q166" s="9804"/>
      <c r="R166" s="9804"/>
      <c r="S166" s="9804"/>
      <c r="T166" s="9804"/>
      <c r="U166" s="9804"/>
      <c r="V166" s="9804"/>
      <c r="W166" s="9804"/>
      <c r="X166" s="9804"/>
      <c r="Y166" s="9804"/>
      <c r="Z166" s="9804"/>
      <c r="AA166" s="9804"/>
      <c r="AB166" s="9804"/>
      <c r="AC166" s="9804"/>
      <c r="AD166" s="9804"/>
      <c r="AE166" s="9804"/>
      <c r="AF166" s="9804"/>
      <c r="AG166" s="9804"/>
      <c r="AH166" s="9804"/>
      <c r="AI166" s="9863"/>
      <c r="AJ166" s="9864"/>
      <c r="AK166" s="9864"/>
      <c r="AL166" s="9863"/>
      <c r="AM166" s="9864"/>
      <c r="AN166" s="9864"/>
    </row>
    <row r="167">
      <c r="A167" s="9804"/>
      <c r="B167" s="9805"/>
      <c r="C167" s="9805"/>
      <c r="D167" s="9804"/>
      <c r="E167" s="9804"/>
      <c r="F167" s="9804"/>
      <c r="G167" s="9804"/>
      <c r="H167" s="9857"/>
      <c r="I167" s="9857"/>
      <c r="J167" s="9857"/>
      <c r="K167" s="9804"/>
      <c r="L167" s="9804"/>
      <c r="M167" s="9800"/>
      <c r="N167" s="9800"/>
      <c r="O167" s="9804"/>
      <c r="P167" s="9804"/>
      <c r="Q167" s="9804"/>
      <c r="R167" s="9804"/>
      <c r="S167" s="9804"/>
      <c r="T167" s="9804"/>
      <c r="U167" s="9804"/>
      <c r="V167" s="9804"/>
      <c r="W167" s="9804"/>
      <c r="X167" s="9804"/>
      <c r="Y167" s="9804"/>
      <c r="Z167" s="9804"/>
      <c r="AA167" s="9804"/>
      <c r="AB167" s="9804"/>
      <c r="AC167" s="9804"/>
      <c r="AD167" s="9804"/>
      <c r="AE167" s="9804"/>
      <c r="AF167" s="9804"/>
      <c r="AG167" s="9804"/>
      <c r="AH167" s="9804"/>
      <c r="AI167" s="9863"/>
      <c r="AJ167" s="9864"/>
      <c r="AK167" s="9864"/>
      <c r="AL167" s="9863"/>
      <c r="AM167" s="9864"/>
      <c r="AN167" s="9864"/>
    </row>
    <row r="168">
      <c r="A168" s="9804"/>
      <c r="B168" s="9805"/>
      <c r="C168" s="9805"/>
      <c r="D168" s="9804"/>
      <c r="E168" s="9804"/>
      <c r="F168" s="9804"/>
      <c r="G168" s="9804"/>
      <c r="H168" s="9857"/>
      <c r="I168" s="9857"/>
      <c r="J168" s="9857"/>
      <c r="K168" s="9804"/>
      <c r="L168" s="9804"/>
      <c r="M168" s="9800"/>
      <c r="N168" s="9800"/>
      <c r="O168" s="9804"/>
      <c r="P168" s="9804"/>
      <c r="Q168" s="9804"/>
      <c r="R168" s="9804"/>
      <c r="S168" s="9804"/>
      <c r="T168" s="9804"/>
      <c r="U168" s="9804"/>
      <c r="V168" s="9804"/>
      <c r="W168" s="9804"/>
      <c r="X168" s="9804"/>
      <c r="Y168" s="9804"/>
      <c r="Z168" s="9804"/>
      <c r="AA168" s="9804"/>
      <c r="AB168" s="9804"/>
      <c r="AC168" s="9804"/>
      <c r="AD168" s="9804"/>
      <c r="AE168" s="9804"/>
      <c r="AF168" s="9804"/>
      <c r="AG168" s="9804"/>
      <c r="AH168" s="9804"/>
      <c r="AI168" s="9775"/>
      <c r="AJ168" s="9804"/>
      <c r="AK168" s="9804"/>
      <c r="AL168" s="9864"/>
      <c r="AM168" s="9864"/>
      <c r="AN168" s="9804"/>
    </row>
  </sheetData>
  <mergeCells>
    <mergeCell ref="B1:B2"/>
    <mergeCell ref="C1:C2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N52:AN53"/>
    <mergeCell ref="AM52:AM53"/>
    <mergeCell ref="AL52:AL53"/>
    <mergeCell ref="AK52:AK53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AB52:AB53"/>
    <mergeCell ref="Y52:Y53"/>
    <mergeCell ref="X52:X53"/>
    <mergeCell ref="W52:W53"/>
    <mergeCell ref="V52:V53"/>
    <mergeCell ref="U52:U53"/>
    <mergeCell ref="T52:T53"/>
    <mergeCell ref="S52:S53"/>
    <mergeCell ref="R52:R53"/>
    <mergeCell ref="O52:O53"/>
    <mergeCell ref="N52:N53"/>
    <mergeCell ref="M52:M53"/>
    <mergeCell ref="J52:J53"/>
    <mergeCell ref="I52:I53"/>
    <mergeCell ref="H52:H53"/>
    <mergeCell ref="G52:G53"/>
    <mergeCell ref="F52:F53"/>
    <mergeCell ref="D52:E52"/>
    <mergeCell ref="C52:C53"/>
    <mergeCell ref="B52:B53"/>
    <mergeCell ref="A132:A133"/>
    <mergeCell ref="B132:B133"/>
    <mergeCell ref="C132:C133"/>
    <mergeCell ref="D132:D133"/>
    <mergeCell ref="E132:E133"/>
    <mergeCell ref="D1:E1"/>
  </mergeCells>
  <conditionalFormatting sqref="AE3:AE44">
    <cfRule dxfId="1035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1036" operator="between" priority="2" stopIfTrue="true" type="cellIs">
      <formula>61</formula>
      <formula>150</formula>
    </cfRule>
  </conditionalFormatting>
  <conditionalFormatting sqref="AC54:AC125">
    <cfRule dxfId="1037" operator="between" priority="3" stopIfTrue="true" type="cellIs">
      <formula>61</formula>
      <formula>149</formula>
    </cfRule>
  </conditionalFormatting>
  <conditionalFormatting sqref="AC54:AC125">
    <cfRule dxfId="1038" operator="equal" priority="4" stopIfTrue="true" type="cellIs">
      <formula>"-"</formula>
    </cfRule>
  </conditionalFormatting>
  <conditionalFormatting sqref="AC54:AC125">
    <cfRule dxfId="1039" operator="greaterThan" priority="5" stopIfTrue="true" type="cellIs">
      <formula>150</formula>
    </cfRule>
  </conditionalFormatting>
  <conditionalFormatting sqref="AC54:AC125">
    <cfRule dxfId="1040" operator="lessThan" priority="6" stopIfTrue="true" type="cellIs">
      <formula>60</formula>
    </cfRule>
  </conditionalFormatting>
  <conditionalFormatting sqref="AE54:AE125">
    <cfRule dxfId="1041" operator="equal" priority="7" stopIfTrue="true" type="cellIs">
      <formula>"Out of stock more than 60 days"</formula>
    </cfRule>
  </conditionalFormatting>
  <conditionalFormatting sqref="AE54:AE125">
    <cfRule dxfId="1042" operator="equal" priority="8" stopIfTrue="true" type="cellIs">
      <formula>"Out of stock more than 150 days"</formula>
    </cfRule>
  </conditionalFormatting>
  <conditionalFormatting sqref="AE54:AE125">
    <cfRule dxfId="1043" operator="equal" priority="9" stopIfTrue="true" type="cellIs">
      <formula>"Out of stock less than 60 days"</formula>
    </cfRule>
  </conditionalFormatting>
  <conditionalFormatting sqref="AE54:AE125">
    <cfRule dxfId="1044" operator="equal" priority="10" stopIfTrue="true" type="cellIs">
      <formula>"Not sold yet"</formula>
    </cfRule>
  </conditionalFormatting>
  <conditionalFormatting sqref="H54:H125">
    <cfRule dxfId="1045" operator="lessThanOrEqual" priority="11" stopIfTrue="true" type="cellIs">
      <formula>90</formula>
    </cfRule>
  </conditionalFormatting>
  <conditionalFormatting sqref="AC3:AC44">
    <cfRule dxfId="1046" operator="equal" priority="12" stopIfTrue="true" type="cellIs">
      <formula>"-"</formula>
    </cfRule>
  </conditionalFormatting>
  <conditionalFormatting sqref="AC3:AC44">
    <cfRule dxfId="1047" operator="greaterThan" priority="13" stopIfTrue="true" type="cellIs">
      <formula>150</formula>
    </cfRule>
  </conditionalFormatting>
  <conditionalFormatting sqref="AC3:AC44">
    <cfRule dxfId="1048" operator="lessThan" priority="14" stopIfTrue="true" type="cellIs">
      <formula>60</formula>
    </cfRule>
  </conditionalFormatting>
  <conditionalFormatting sqref="AE3:AE44">
    <cfRule dxfId="1049" operator="equal" priority="15" stopIfTrue="true" type="cellIs">
      <formula>"Out of stock less than 60 days"</formula>
    </cfRule>
  </conditionalFormatting>
  <conditionalFormatting sqref="AE3:AE44">
    <cfRule dxfId="1050" operator="equal" priority="16" stopIfTrue="true" type="cellIs">
      <formula>"Not sold yet"</formula>
    </cfRule>
  </conditionalFormatting>
  <conditionalFormatting sqref="AE3:AE44">
    <cfRule dxfId="1051" operator="equal" priority="17" stopIfTrue="true" type="cellIs">
      <formula>"Out of stock more than 150 days"</formula>
    </cfRule>
  </conditionalFormatting>
  <conditionalFormatting sqref="H3:H44">
    <cfRule dxfId="1052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5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2" defaultRowHeight="18"/>
  <cols>
    <col collapsed="false" customWidth="true" hidden="false" max="38" min="38" style="0" width="5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41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</cols>
  <sheetData>
    <row r="1">
      <c r="A1" s="9872" t="s">
        <v>12511</v>
      </c>
      <c r="B1" s="9872" t="s">
        <v>12512</v>
      </c>
      <c r="C1" s="9872" t="s">
        <v>12513</v>
      </c>
      <c r="D1" s="9872" t="s">
        <v>12514</v>
      </c>
      <c r="E1" s="9872"/>
      <c r="F1" s="9873" t="s">
        <v>12515</v>
      </c>
      <c r="G1" s="9874" t="s">
        <v>12516</v>
      </c>
      <c r="H1" s="9875" t="s">
        <v>12517</v>
      </c>
      <c r="I1" s="9875" t="s">
        <v>12518</v>
      </c>
      <c r="J1" s="9875" t="s">
        <v>12519</v>
      </c>
      <c r="K1" s="9872" t="s">
        <v>12520</v>
      </c>
      <c r="L1" s="9872" t="s">
        <v>12521</v>
      </c>
      <c r="M1" s="9872" t="s">
        <v>12522</v>
      </c>
      <c r="N1" s="9872" t="s">
        <v>12523</v>
      </c>
      <c r="O1" s="9872" t="s">
        <v>12524</v>
      </c>
      <c r="P1" s="9876" t="s">
        <v>12525</v>
      </c>
      <c r="Q1" s="9876"/>
      <c r="R1" s="9876" t="s">
        <v>12526</v>
      </c>
      <c r="S1" s="9876"/>
      <c r="T1" s="9876" t="s">
        <v>12527</v>
      </c>
      <c r="U1" s="9876"/>
      <c r="V1" s="9876" t="s">
        <v>12528</v>
      </c>
      <c r="W1" s="9876"/>
      <c r="X1" s="9877" t="s">
        <v>12529</v>
      </c>
      <c r="Y1" s="9877"/>
      <c r="Z1" s="9878" t="s">
        <v>12530</v>
      </c>
      <c r="AA1" s="9878"/>
      <c r="AB1" s="9879" t="s">
        <v>12531</v>
      </c>
      <c r="AC1" s="9875" t="s">
        <v>12532</v>
      </c>
      <c r="AD1" s="9875" t="s">
        <v>12533</v>
      </c>
      <c r="AE1" s="9875" t="s">
        <v>12534</v>
      </c>
      <c r="AF1" s="9875" t="s">
        <v>12535</v>
      </c>
      <c r="AG1" s="9875" t="s">
        <v>12536</v>
      </c>
      <c r="AH1" s="9875" t="s">
        <v>12537</v>
      </c>
      <c r="AI1" s="9875" t="s">
        <v>12538</v>
      </c>
      <c r="AJ1" s="9875" t="s">
        <v>12539</v>
      </c>
      <c r="AK1" s="9872" t="s">
        <v>12540</v>
      </c>
      <c r="AL1" s="9872" t="s">
        <v>12541</v>
      </c>
      <c r="AM1" s="9872" t="s">
        <v>12542</v>
      </c>
      <c r="AN1" s="9872" t="s">
        <v>12543</v>
      </c>
    </row>
    <row r="2">
      <c r="A2" s="9872" t="s">
        <v>12544</v>
      </c>
      <c r="B2" s="9872"/>
      <c r="C2" s="9872"/>
      <c r="D2" s="9872" t="s">
        <v>12545</v>
      </c>
      <c r="E2" s="9873" t="s">
        <v>12546</v>
      </c>
      <c r="F2" s="9873"/>
      <c r="G2" s="9874"/>
      <c r="H2" s="9875"/>
      <c r="I2" s="9875"/>
      <c r="J2" s="9875"/>
      <c r="K2" s="9872" t="s">
        <v>12547</v>
      </c>
      <c r="L2" s="9872" t="s">
        <v>12547</v>
      </c>
      <c r="M2" s="9872"/>
      <c r="N2" s="9872"/>
      <c r="O2" s="9872"/>
      <c r="P2" s="9876" t="s">
        <v>12545</v>
      </c>
      <c r="Q2" s="9880" t="s">
        <v>12546</v>
      </c>
      <c r="R2" s="9876" t="s">
        <v>12545</v>
      </c>
      <c r="S2" s="9880" t="s">
        <v>12546</v>
      </c>
      <c r="T2" s="9876" t="s">
        <v>12545</v>
      </c>
      <c r="U2" s="9880" t="s">
        <v>12546</v>
      </c>
      <c r="V2" s="9876" t="s">
        <v>12545</v>
      </c>
      <c r="W2" s="9880" t="s">
        <v>12546</v>
      </c>
      <c r="X2" s="9876" t="s">
        <v>12545</v>
      </c>
      <c r="Y2" s="9880" t="s">
        <v>12546</v>
      </c>
      <c r="Z2" s="9876" t="s">
        <v>12545</v>
      </c>
      <c r="AA2" s="9880" t="s">
        <v>12546</v>
      </c>
      <c r="AB2" s="9879"/>
      <c r="AC2" s="9875"/>
      <c r="AD2" s="9875"/>
      <c r="AE2" s="9875"/>
      <c r="AF2" s="9875"/>
      <c r="AG2" s="9875"/>
      <c r="AH2" s="9875"/>
      <c r="AI2" s="9875"/>
      <c r="AJ2" s="9875"/>
      <c r="AK2" s="9872"/>
      <c r="AL2" s="9872"/>
      <c r="AM2" s="9872"/>
      <c r="AN2" s="9872"/>
    </row>
    <row r="3">
      <c r="A3" s="9881">
        <v>1</v>
      </c>
      <c r="B3" s="9881" t="s">
        <v>12548</v>
      </c>
      <c r="C3" s="9881" t="s">
        <v>12549</v>
      </c>
      <c r="D3" s="9882">
        <v>720</v>
      </c>
      <c r="E3" s="9882">
        <v>719</v>
      </c>
      <c r="F3" s="9882"/>
      <c r="G3" s="9883">
        <f>VLOOKUP(C3,'Data Products'!$A:$B,2,0)</f>
      </c>
      <c r="H3" s="9884">
        <f t="shared" ref="H3:H44" si="16">IFERROR(G3-TODAY(),"")</f>
      </c>
      <c r="I3" s="9885">
        <v>45723</v>
      </c>
      <c r="J3" s="9886">
        <f t="shared" ref="J3:J44" si="0">TODAY()-I3</f>
      </c>
      <c r="K3" s="9882">
        <v>21</v>
      </c>
      <c r="L3" s="9882">
        <v>47</v>
      </c>
      <c r="M3" s="9882">
        <v>500</v>
      </c>
      <c r="N3" s="9882">
        <v>1000</v>
      </c>
      <c r="O3" s="9881" t="s">
        <v>12550</v>
      </c>
      <c r="P3" s="9882">
        <v>0</v>
      </c>
      <c r="Q3" s="9882">
        <v>0</v>
      </c>
      <c r="R3" s="9882">
        <v>217</v>
      </c>
      <c r="S3" s="9882">
        <v>217</v>
      </c>
      <c r="T3" s="9882">
        <v>464</v>
      </c>
      <c r="U3" s="9882">
        <v>464</v>
      </c>
      <c r="V3" s="9882">
        <v>39</v>
      </c>
      <c r="W3" s="9882">
        <v>38</v>
      </c>
      <c r="X3" s="9882">
        <v>0</v>
      </c>
      <c r="Y3" s="9882">
        <v>0</v>
      </c>
      <c r="Z3" s="9882">
        <v>0</v>
      </c>
      <c r="AA3" s="9882">
        <v>0</v>
      </c>
      <c r="AB3" s="9887">
        <f t="shared" ref="AB3:AB44" si="6">L3/30</f>
      </c>
      <c r="AC3" s="9888">
        <f t="shared" ref="AC3:AC44" si="10">IFERROR(D3/AB3,"-")</f>
      </c>
      <c r="AD3" s="9889">
        <f t="shared" ref="AD3:AD44" si="19">IFERROR(TODAY()+AC3,"-")</f>
      </c>
      <c r="AE3" s="9890">
        <f t="shared" ref="AE3:AE44" si="2">_xlfn.IFS(AC3="-","Not sold yet",AND(AC3&lt;=150,AC3&gt;60),"Out of stock more than 60 days",AC3&lt;=60,"Out of stock less than 60 days",AC3&gt;=150,"Out of stock more than 150 days")</f>
      </c>
      <c r="AF3" s="9891">
        <f>VLOOKUP(C3,'Data Products'!$A:$J,10,0)</f>
      </c>
      <c r="AG3" s="9892">
        <f t="shared" ref="AG3:AG44" si="13">AF3*D3</f>
      </c>
      <c r="AH3" s="9893">
        <f t="shared" ref="AH3:AH44" si="22">IF(H3&lt;=90,D3,0)</f>
      </c>
      <c r="AI3" s="9894"/>
      <c r="AJ3" s="9894"/>
      <c r="AK3" s="9895"/>
      <c r="AL3" s="9894"/>
      <c r="AM3" s="9895"/>
      <c r="AN3" s="9895"/>
    </row>
    <row r="4">
      <c r="A4" s="9881">
        <v>2</v>
      </c>
      <c r="B4" s="9881" t="s">
        <v>12548</v>
      </c>
      <c r="C4" s="9881" t="s">
        <v>12551</v>
      </c>
      <c r="D4" s="9882">
        <v>4482</v>
      </c>
      <c r="E4" s="9882">
        <v>4482</v>
      </c>
      <c r="F4" s="9882"/>
      <c r="G4" s="9883">
        <f>VLOOKUP(C4,'Data Products'!$A:$B,2,0)</f>
      </c>
      <c r="H4" s="9884">
        <f t="shared" si="16"/>
      </c>
      <c r="I4" s="9885">
        <v>45617</v>
      </c>
      <c r="J4" s="9886">
        <f t="shared" si="0"/>
      </c>
      <c r="K4" s="9882">
        <v>17</v>
      </c>
      <c r="L4" s="9882">
        <v>17</v>
      </c>
      <c r="M4" s="9882">
        <v>0</v>
      </c>
      <c r="N4" s="9882">
        <v>0</v>
      </c>
      <c r="O4" s="9881" t="s">
        <v>12552</v>
      </c>
      <c r="P4" s="9882">
        <v>0</v>
      </c>
      <c r="Q4" s="9882">
        <v>0</v>
      </c>
      <c r="R4" s="9896">
        <v>4010</v>
      </c>
      <c r="S4" s="9896">
        <v>4010</v>
      </c>
      <c r="T4" s="9882">
        <v>472</v>
      </c>
      <c r="U4" s="9882">
        <v>472</v>
      </c>
      <c r="V4" s="9882">
        <v>0</v>
      </c>
      <c r="W4" s="9882">
        <v>0</v>
      </c>
      <c r="X4" s="9882">
        <v>0</v>
      </c>
      <c r="Y4" s="9882">
        <v>0</v>
      </c>
      <c r="Z4" s="9882">
        <v>0</v>
      </c>
      <c r="AA4" s="9882">
        <v>0</v>
      </c>
      <c r="AB4" s="9887">
        <f t="shared" si="6"/>
      </c>
      <c r="AC4" s="9897">
        <f t="shared" si="10"/>
      </c>
      <c r="AD4" s="9889">
        <f t="shared" si="19"/>
      </c>
      <c r="AE4" s="9898">
        <f t="shared" si="2"/>
      </c>
      <c r="AF4" s="9891">
        <f>VLOOKUP(C4,'Data Products'!$A:$J,10,0)</f>
      </c>
      <c r="AG4" s="9892">
        <f t="shared" si="13"/>
      </c>
      <c r="AH4" s="9893">
        <f t="shared" si="22"/>
      </c>
      <c r="AI4" s="9894"/>
      <c r="AJ4" s="9895"/>
      <c r="AK4" s="9895"/>
      <c r="AL4" s="9894"/>
      <c r="AM4" s="9895"/>
      <c r="AN4" s="9895"/>
    </row>
    <row r="5">
      <c r="A5" s="9881">
        <v>3</v>
      </c>
      <c r="B5" s="9881" t="s">
        <v>12553</v>
      </c>
      <c r="C5" s="9881" t="s">
        <v>12554</v>
      </c>
      <c r="D5" s="9882">
        <v>1520</v>
      </c>
      <c r="E5" s="9882">
        <v>1520</v>
      </c>
      <c r="F5" s="9882"/>
      <c r="G5" s="9883">
        <f>VLOOKUP(C5,'Data Products'!$A:$B,2,0)</f>
      </c>
      <c r="H5" s="9884">
        <f t="shared" si="16"/>
      </c>
      <c r="I5" s="9885">
        <v>45191</v>
      </c>
      <c r="J5" s="9886">
        <f t="shared" si="0"/>
      </c>
      <c r="K5" s="9882">
        <v>0</v>
      </c>
      <c r="L5" s="9882">
        <v>0</v>
      </c>
      <c r="M5" s="9882">
        <v>0</v>
      </c>
      <c r="N5" s="9882">
        <v>0</v>
      </c>
      <c r="O5" s="9881" t="s">
        <v>12555</v>
      </c>
      <c r="P5" s="9882">
        <v>1520</v>
      </c>
      <c r="Q5" s="9882">
        <v>1520</v>
      </c>
      <c r="R5" s="9882">
        <v>0</v>
      </c>
      <c r="S5" s="9882">
        <v>0</v>
      </c>
      <c r="T5" s="9882">
        <v>0</v>
      </c>
      <c r="U5" s="9882">
        <v>0</v>
      </c>
      <c r="V5" s="9882">
        <v>0</v>
      </c>
      <c r="W5" s="9882">
        <v>0</v>
      </c>
      <c r="X5" s="9882">
        <v>0</v>
      </c>
      <c r="Y5" s="9882">
        <v>0</v>
      </c>
      <c r="Z5" s="9882">
        <v>0</v>
      </c>
      <c r="AA5" s="9882">
        <v>0</v>
      </c>
      <c r="AB5" s="9887">
        <f t="shared" si="6"/>
      </c>
      <c r="AC5" s="9897">
        <f t="shared" si="10"/>
      </c>
      <c r="AD5" s="9889">
        <f t="shared" si="19"/>
      </c>
      <c r="AE5" s="9898">
        <f t="shared" si="2"/>
      </c>
      <c r="AF5" s="9891">
        <f>VLOOKUP(C5,'Data Products'!$A:$J,10,0)</f>
      </c>
      <c r="AG5" s="9892">
        <f t="shared" si="13"/>
      </c>
      <c r="AH5" s="9893">
        <f t="shared" si="22"/>
      </c>
      <c r="AI5" s="9894"/>
      <c r="AJ5" s="9895"/>
      <c r="AK5" s="9895"/>
      <c r="AL5" s="9894"/>
      <c r="AM5" s="9895"/>
      <c r="AN5" s="9895"/>
    </row>
    <row customHeight="true" hidden="true" ht="18" r="6">
      <c r="A6" s="9881">
        <v>4</v>
      </c>
      <c r="B6" s="9881" t="s">
        <v>12556</v>
      </c>
      <c r="C6" s="9881" t="s">
        <v>12557</v>
      </c>
      <c r="D6" s="9882">
        <v>0</v>
      </c>
      <c r="E6" s="9882">
        <v>0</v>
      </c>
      <c r="F6" s="9882"/>
      <c r="G6" s="9899">
        <f>VLOOKUP(C6,'Data Products'!$A:$B,2,0)</f>
      </c>
      <c r="H6" s="9900">
        <f t="shared" si="16"/>
      </c>
      <c r="I6" s="9885">
        <v>45752</v>
      </c>
      <c r="J6" s="9886">
        <f t="shared" si="0"/>
      </c>
      <c r="K6" s="9882">
        <v>0</v>
      </c>
      <c r="L6" s="9882">
        <v>0</v>
      </c>
      <c r="M6" s="9882">
        <v>0</v>
      </c>
      <c r="N6" s="9882">
        <v>0</v>
      </c>
      <c r="O6" s="9881" t="s">
        <v>12558</v>
      </c>
      <c r="P6" s="9882">
        <v>0</v>
      </c>
      <c r="Q6" s="9882">
        <v>0</v>
      </c>
      <c r="R6" s="9882">
        <v>0</v>
      </c>
      <c r="S6" s="9882">
        <v>0</v>
      </c>
      <c r="T6" s="9882">
        <v>0</v>
      </c>
      <c r="U6" s="9882">
        <v>0</v>
      </c>
      <c r="V6" s="9882">
        <v>0</v>
      </c>
      <c r="W6" s="9882">
        <v>0</v>
      </c>
      <c r="X6" s="9882">
        <v>0</v>
      </c>
      <c r="Y6" s="9882">
        <v>0</v>
      </c>
      <c r="Z6" s="9882">
        <v>0</v>
      </c>
      <c r="AA6" s="9882">
        <v>0</v>
      </c>
      <c r="AB6" s="9887">
        <f t="shared" si="6"/>
      </c>
      <c r="AC6" s="9897">
        <f t="shared" si="10"/>
      </c>
      <c r="AD6" s="9889">
        <f t="shared" si="19"/>
      </c>
      <c r="AE6" s="9898">
        <f t="shared" si="2"/>
      </c>
      <c r="AF6" s="9891">
        <f>VLOOKUP(C6,'Data Products'!$A:$J,10,0)</f>
      </c>
      <c r="AG6" s="9892">
        <f t="shared" si="13"/>
      </c>
      <c r="AH6" s="9893">
        <f t="shared" si="22"/>
      </c>
      <c r="AI6" s="9894"/>
      <c r="AJ6" s="9895"/>
      <c r="AK6" s="9895"/>
      <c r="AL6" s="9894"/>
      <c r="AM6" s="9895"/>
      <c r="AN6" s="9895"/>
    </row>
    <row r="7">
      <c r="A7" s="9881">
        <v>5</v>
      </c>
      <c r="B7" s="9881" t="s">
        <v>12553</v>
      </c>
      <c r="C7" s="9881" t="s">
        <v>12559</v>
      </c>
      <c r="D7" s="9882">
        <v>21215</v>
      </c>
      <c r="E7" s="9882">
        <v>21174</v>
      </c>
      <c r="F7" s="9882"/>
      <c r="G7" s="9883">
        <f>VLOOKUP(C7,'Data Products'!$A:$B,2,0)</f>
      </c>
      <c r="H7" s="9884">
        <f t="shared" si="16"/>
      </c>
      <c r="I7" s="9885">
        <v>45854</v>
      </c>
      <c r="J7" s="9886">
        <f t="shared" si="0"/>
      </c>
      <c r="K7" s="9882">
        <v>3282</v>
      </c>
      <c r="L7" s="9882">
        <v>5986</v>
      </c>
      <c r="M7" s="9882">
        <v>2000</v>
      </c>
      <c r="N7" s="9882">
        <v>4500</v>
      </c>
      <c r="O7" s="9881" t="s">
        <v>12558</v>
      </c>
      <c r="P7" s="9882">
        <v>0</v>
      </c>
      <c r="Q7" s="9882">
        <v>0</v>
      </c>
      <c r="R7" s="9882">
        <v>15303</v>
      </c>
      <c r="S7" s="9882">
        <v>15284</v>
      </c>
      <c r="T7" s="9882">
        <v>5819</v>
      </c>
      <c r="U7" s="9882">
        <v>5811</v>
      </c>
      <c r="V7" s="9882">
        <v>34</v>
      </c>
      <c r="W7" s="9882">
        <v>22</v>
      </c>
      <c r="X7" s="9882">
        <v>59</v>
      </c>
      <c r="Y7" s="9882">
        <v>57</v>
      </c>
      <c r="Z7" s="9882">
        <v>0</v>
      </c>
      <c r="AA7" s="9882">
        <v>0</v>
      </c>
      <c r="AB7" s="9887">
        <f t="shared" si="6"/>
      </c>
      <c r="AC7" s="9901">
        <f t="shared" si="10"/>
      </c>
      <c r="AD7" s="9889">
        <f t="shared" si="19"/>
      </c>
      <c r="AE7" s="9902">
        <f t="shared" si="2"/>
      </c>
      <c r="AF7" s="9891">
        <f>VLOOKUP(C7,'Data Products'!$A:$J,10,0)</f>
      </c>
      <c r="AG7" s="9892">
        <f t="shared" si="13"/>
      </c>
      <c r="AH7" s="9893">
        <f t="shared" si="22"/>
      </c>
      <c r="AI7" s="9894"/>
      <c r="AJ7" s="9895"/>
      <c r="AK7" s="9895"/>
      <c r="AL7" s="9894"/>
      <c r="AM7" s="9895"/>
      <c r="AN7" s="9895"/>
    </row>
    <row customHeight="true" hidden="true" ht="18" r="8">
      <c r="A8" s="9881">
        <v>6</v>
      </c>
      <c r="B8" s="9881" t="s">
        <v>12556</v>
      </c>
      <c r="C8" s="9881" t="s">
        <v>12560</v>
      </c>
      <c r="D8" s="9882">
        <v>0</v>
      </c>
      <c r="E8" s="9882">
        <v>0</v>
      </c>
      <c r="F8" s="9882"/>
      <c r="G8" s="9899">
        <f>VLOOKUP(C8,'Data Products'!$A:$B,2,0)</f>
      </c>
      <c r="H8" s="9900">
        <f t="shared" si="16"/>
      </c>
      <c r="I8" s="9885"/>
      <c r="J8" s="9886">
        <f t="shared" si="0"/>
      </c>
      <c r="K8" s="9882">
        <v>0</v>
      </c>
      <c r="L8" s="9882">
        <v>0</v>
      </c>
      <c r="M8" s="9882">
        <v>0</v>
      </c>
      <c r="N8" s="9882">
        <v>0</v>
      </c>
      <c r="O8" s="9881" t="s">
        <v>12555</v>
      </c>
      <c r="P8" s="9882">
        <v>0</v>
      </c>
      <c r="Q8" s="9882">
        <v>0</v>
      </c>
      <c r="R8" s="9882">
        <v>0</v>
      </c>
      <c r="S8" s="9882">
        <v>0</v>
      </c>
      <c r="T8" s="9882">
        <v>0</v>
      </c>
      <c r="U8" s="9882">
        <v>0</v>
      </c>
      <c r="V8" s="9882">
        <v>0</v>
      </c>
      <c r="W8" s="9882">
        <v>0</v>
      </c>
      <c r="X8" s="9882">
        <v>0</v>
      </c>
      <c r="Y8" s="9882">
        <v>0</v>
      </c>
      <c r="Z8" s="9882">
        <v>0</v>
      </c>
      <c r="AA8" s="9882">
        <v>0</v>
      </c>
      <c r="AB8" s="9887">
        <f t="shared" si="6"/>
      </c>
      <c r="AC8" s="9897">
        <f t="shared" si="10"/>
      </c>
      <c r="AD8" s="9889">
        <f t="shared" si="19"/>
      </c>
      <c r="AE8" s="9898">
        <f t="shared" si="2"/>
      </c>
      <c r="AF8" s="9891">
        <f>VLOOKUP(C8,'Data Products'!$A:$J,10,0)</f>
      </c>
      <c r="AG8" s="9892">
        <f t="shared" si="13"/>
      </c>
      <c r="AH8" s="9893">
        <f t="shared" si="22"/>
      </c>
      <c r="AI8" s="9894"/>
      <c r="AJ8" s="9895"/>
      <c r="AK8" s="9895"/>
      <c r="AL8" s="9894"/>
      <c r="AM8" s="9895"/>
      <c r="AN8" s="9895"/>
    </row>
    <row customHeight="true" hidden="true" ht="18" r="9">
      <c r="A9" s="9881">
        <v>7</v>
      </c>
      <c r="B9" s="9881" t="s">
        <v>12556</v>
      </c>
      <c r="C9" s="9881" t="s">
        <v>12561</v>
      </c>
      <c r="D9" s="9882">
        <v>0</v>
      </c>
      <c r="E9" s="9882">
        <v>0</v>
      </c>
      <c r="F9" s="9882"/>
      <c r="G9" s="9899">
        <f>VLOOKUP(C9,'Data Products'!$A:$B,2,0)</f>
      </c>
      <c r="H9" s="9900">
        <f t="shared" si="16"/>
      </c>
      <c r="I9" s="9885"/>
      <c r="J9" s="9886">
        <f t="shared" si="0"/>
      </c>
      <c r="K9" s="9882">
        <v>0</v>
      </c>
      <c r="L9" s="9882">
        <v>0</v>
      </c>
      <c r="M9" s="9882">
        <v>0</v>
      </c>
      <c r="N9" s="9882">
        <v>0</v>
      </c>
      <c r="O9" s="9881" t="s">
        <v>12555</v>
      </c>
      <c r="P9" s="9882">
        <v>0</v>
      </c>
      <c r="Q9" s="9882">
        <v>0</v>
      </c>
      <c r="R9" s="9882">
        <v>0</v>
      </c>
      <c r="S9" s="9882">
        <v>0</v>
      </c>
      <c r="T9" s="9882">
        <v>0</v>
      </c>
      <c r="U9" s="9882">
        <v>0</v>
      </c>
      <c r="V9" s="9882">
        <v>0</v>
      </c>
      <c r="W9" s="9882">
        <v>0</v>
      </c>
      <c r="X9" s="9882">
        <v>0</v>
      </c>
      <c r="Y9" s="9882">
        <v>0</v>
      </c>
      <c r="Z9" s="9882">
        <v>0</v>
      </c>
      <c r="AA9" s="9882">
        <v>0</v>
      </c>
      <c r="AB9" s="9887">
        <f t="shared" si="6"/>
      </c>
      <c r="AC9" s="9897">
        <f t="shared" si="10"/>
      </c>
      <c r="AD9" s="9889">
        <f t="shared" si="19"/>
      </c>
      <c r="AE9" s="9898">
        <f t="shared" si="2"/>
      </c>
      <c r="AF9" s="9891">
        <f>VLOOKUP(C9,'Data Products'!$A:$J,10,0)</f>
      </c>
      <c r="AG9" s="9892">
        <f t="shared" si="13"/>
      </c>
      <c r="AH9" s="9893">
        <f t="shared" si="22"/>
      </c>
      <c r="AI9" s="9894"/>
      <c r="AJ9" s="9895"/>
      <c r="AK9" s="9895"/>
      <c r="AL9" s="9894"/>
      <c r="AM9" s="9895"/>
      <c r="AN9" s="9895"/>
    </row>
    <row customHeight="true" hidden="true" ht="18" r="10">
      <c r="A10" s="9881">
        <v>8</v>
      </c>
      <c r="B10" s="9881" t="s">
        <v>12556</v>
      </c>
      <c r="C10" s="9881" t="s">
        <v>12562</v>
      </c>
      <c r="D10" s="9882">
        <v>0</v>
      </c>
      <c r="E10" s="9882">
        <v>0</v>
      </c>
      <c r="F10" s="9882"/>
      <c r="G10" s="9899">
        <f>VLOOKUP(C10,'Data Products'!$A:$B,2,0)</f>
      </c>
      <c r="H10" s="9900">
        <f t="shared" si="16"/>
      </c>
      <c r="I10" s="9885"/>
      <c r="J10" s="9886">
        <f t="shared" si="0"/>
      </c>
      <c r="K10" s="9882">
        <v>0</v>
      </c>
      <c r="L10" s="9882">
        <v>0</v>
      </c>
      <c r="M10" s="9882">
        <v>0</v>
      </c>
      <c r="N10" s="9882">
        <v>0</v>
      </c>
      <c r="O10" s="9881" t="s">
        <v>12555</v>
      </c>
      <c r="P10" s="9882">
        <v>0</v>
      </c>
      <c r="Q10" s="9882">
        <v>0</v>
      </c>
      <c r="R10" s="9882">
        <v>0</v>
      </c>
      <c r="S10" s="9882">
        <v>0</v>
      </c>
      <c r="T10" s="9882">
        <v>0</v>
      </c>
      <c r="U10" s="9882">
        <v>0</v>
      </c>
      <c r="V10" s="9882">
        <v>0</v>
      </c>
      <c r="W10" s="9882">
        <v>0</v>
      </c>
      <c r="X10" s="9882">
        <v>0</v>
      </c>
      <c r="Y10" s="9882">
        <v>0</v>
      </c>
      <c r="Z10" s="9882">
        <v>0</v>
      </c>
      <c r="AA10" s="9882">
        <v>0</v>
      </c>
      <c r="AB10" s="9887">
        <f t="shared" si="6"/>
      </c>
      <c r="AC10" s="9897">
        <f t="shared" si="10"/>
      </c>
      <c r="AD10" s="9889">
        <f t="shared" si="19"/>
      </c>
      <c r="AE10" s="9898">
        <f t="shared" si="2"/>
      </c>
      <c r="AF10" s="9891">
        <f>VLOOKUP(C10,'Data Products'!$A:$J,10,0)</f>
      </c>
      <c r="AG10" s="9892">
        <f t="shared" si="13"/>
      </c>
      <c r="AH10" s="9893">
        <f t="shared" si="22"/>
      </c>
      <c r="AI10" s="9894"/>
      <c r="AJ10" s="9895"/>
      <c r="AK10" s="9895"/>
      <c r="AL10" s="9894"/>
      <c r="AM10" s="9895"/>
      <c r="AN10" s="9895"/>
    </row>
    <row customHeight="true" hidden="true" ht="18" r="11">
      <c r="A11" s="9881">
        <v>9</v>
      </c>
      <c r="B11" s="9881" t="s">
        <v>12556</v>
      </c>
      <c r="C11" s="9881" t="s">
        <v>12563</v>
      </c>
      <c r="D11" s="9882">
        <v>0</v>
      </c>
      <c r="E11" s="9882">
        <v>0</v>
      </c>
      <c r="F11" s="9882"/>
      <c r="G11" s="9899">
        <f>VLOOKUP(C11,'Data Products'!$A:$B,2,0)</f>
      </c>
      <c r="H11" s="9900">
        <f t="shared" si="16"/>
      </c>
      <c r="I11" s="9885"/>
      <c r="J11" s="9886">
        <f t="shared" si="0"/>
      </c>
      <c r="K11" s="9882">
        <v>0</v>
      </c>
      <c r="L11" s="9882">
        <v>0</v>
      </c>
      <c r="M11" s="9882">
        <v>0</v>
      </c>
      <c r="N11" s="9882">
        <v>0</v>
      </c>
      <c r="O11" s="9881" t="s">
        <v>12555</v>
      </c>
      <c r="P11" s="9882">
        <v>0</v>
      </c>
      <c r="Q11" s="9882">
        <v>0</v>
      </c>
      <c r="R11" s="9882">
        <v>0</v>
      </c>
      <c r="S11" s="9882">
        <v>0</v>
      </c>
      <c r="T11" s="9882">
        <v>0</v>
      </c>
      <c r="U11" s="9882">
        <v>0</v>
      </c>
      <c r="V11" s="9882">
        <v>0</v>
      </c>
      <c r="W11" s="9882">
        <v>0</v>
      </c>
      <c r="X11" s="9882">
        <v>0</v>
      </c>
      <c r="Y11" s="9882">
        <v>0</v>
      </c>
      <c r="Z11" s="9882">
        <v>0</v>
      </c>
      <c r="AA11" s="9882">
        <v>0</v>
      </c>
      <c r="AB11" s="9887">
        <f t="shared" si="6"/>
      </c>
      <c r="AC11" s="9897">
        <f t="shared" si="10"/>
      </c>
      <c r="AD11" s="9889">
        <f t="shared" si="19"/>
      </c>
      <c r="AE11" s="9898">
        <f t="shared" si="2"/>
      </c>
      <c r="AF11" s="9891">
        <f>VLOOKUP(C11,'Data Products'!$A:$J,10,0)</f>
      </c>
      <c r="AG11" s="9892">
        <f t="shared" si="13"/>
      </c>
      <c r="AH11" s="9893">
        <f t="shared" si="22"/>
      </c>
      <c r="AI11" s="9894"/>
      <c r="AJ11" s="9895"/>
      <c r="AK11" s="9895"/>
      <c r="AL11" s="9894"/>
      <c r="AM11" s="9895"/>
      <c r="AN11" s="9895"/>
    </row>
    <row customHeight="true" hidden="true" ht="18" r="12">
      <c r="A12" s="9881">
        <v>10</v>
      </c>
      <c r="B12" s="9881" t="s">
        <v>12556</v>
      </c>
      <c r="C12" s="9881" t="s">
        <v>12564</v>
      </c>
      <c r="D12" s="9882">
        <v>0</v>
      </c>
      <c r="E12" s="9882">
        <v>0</v>
      </c>
      <c r="F12" s="9882" t="s">
        <v>12565</v>
      </c>
      <c r="G12" s="9883">
        <f>VLOOKUP(C12,'Data Products'!$A:$B,2,0)</f>
      </c>
      <c r="H12" s="9884">
        <f t="shared" si="16"/>
      </c>
      <c r="I12" s="9885">
        <v>45532</v>
      </c>
      <c r="J12" s="9886">
        <f t="shared" si="0"/>
      </c>
      <c r="K12" s="9882">
        <v>0</v>
      </c>
      <c r="L12" s="9882">
        <v>0</v>
      </c>
      <c r="M12" s="9882">
        <v>300</v>
      </c>
      <c r="N12" s="9882">
        <v>500</v>
      </c>
      <c r="O12" s="9881" t="s">
        <v>12566</v>
      </c>
      <c r="P12" s="9882">
        <v>0</v>
      </c>
      <c r="Q12" s="9882">
        <v>0</v>
      </c>
      <c r="R12" s="9882">
        <v>0</v>
      </c>
      <c r="S12" s="9882">
        <v>0</v>
      </c>
      <c r="T12" s="9882">
        <v>0</v>
      </c>
      <c r="U12" s="9882">
        <v>0</v>
      </c>
      <c r="V12" s="9882">
        <v>0</v>
      </c>
      <c r="W12" s="9882">
        <v>0</v>
      </c>
      <c r="X12" s="9882">
        <v>0</v>
      </c>
      <c r="Y12" s="9882">
        <v>0</v>
      </c>
      <c r="Z12" s="9882">
        <v>0</v>
      </c>
      <c r="AA12" s="9882">
        <v>0</v>
      </c>
      <c r="AB12" s="9887">
        <f t="shared" si="6"/>
      </c>
      <c r="AC12" s="9897">
        <f t="shared" si="10"/>
      </c>
      <c r="AD12" s="9889">
        <f t="shared" si="19"/>
      </c>
      <c r="AE12" s="9898">
        <f t="shared" si="2"/>
      </c>
      <c r="AF12" s="9891">
        <f>VLOOKUP(C12,'Data Products'!$A:$J,10,0)</f>
      </c>
      <c r="AG12" s="9892">
        <f t="shared" si="13"/>
      </c>
      <c r="AH12" s="9893">
        <f t="shared" si="22"/>
      </c>
      <c r="AI12" s="9903"/>
      <c r="AJ12" s="9895"/>
      <c r="AK12" s="9895"/>
      <c r="AL12" s="9894"/>
      <c r="AM12" s="9895"/>
      <c r="AN12" s="9895"/>
    </row>
    <row r="13">
      <c r="A13" s="9881">
        <v>11</v>
      </c>
      <c r="B13" s="9881" t="s">
        <v>12553</v>
      </c>
      <c r="C13" s="9881" t="s">
        <v>12567</v>
      </c>
      <c r="D13" s="9882">
        <v>14</v>
      </c>
      <c r="E13" s="9882">
        <v>14</v>
      </c>
      <c r="F13" s="9882"/>
      <c r="G13" s="9883">
        <f>VLOOKUP(C13,'Data Products'!$A:$B,2,0)</f>
      </c>
      <c r="H13" s="9884">
        <f t="shared" si="16"/>
      </c>
      <c r="I13" s="9885">
        <v>45504</v>
      </c>
      <c r="J13" s="9886">
        <f t="shared" si="0"/>
      </c>
      <c r="K13" s="9882">
        <v>0</v>
      </c>
      <c r="L13" s="9882">
        <v>15</v>
      </c>
      <c r="M13" s="9882">
        <v>0</v>
      </c>
      <c r="N13" s="9882">
        <v>0</v>
      </c>
      <c r="O13" s="9881" t="s">
        <v>12566</v>
      </c>
      <c r="P13" s="9882">
        <v>0</v>
      </c>
      <c r="Q13" s="9882">
        <v>0</v>
      </c>
      <c r="R13" s="9882">
        <v>0</v>
      </c>
      <c r="S13" s="9882">
        <v>0</v>
      </c>
      <c r="T13" s="9882">
        <v>14</v>
      </c>
      <c r="U13" s="9882">
        <v>14</v>
      </c>
      <c r="V13" s="9882">
        <v>0</v>
      </c>
      <c r="W13" s="9882">
        <v>0</v>
      </c>
      <c r="X13" s="9882">
        <v>0</v>
      </c>
      <c r="Y13" s="9882">
        <v>0</v>
      </c>
      <c r="Z13" s="9882">
        <v>0</v>
      </c>
      <c r="AA13" s="9882">
        <v>0</v>
      </c>
      <c r="AB13" s="9887">
        <f t="shared" si="6"/>
      </c>
      <c r="AC13" s="9888">
        <f t="shared" si="10"/>
      </c>
      <c r="AD13" s="9889">
        <f t="shared" si="19"/>
      </c>
      <c r="AE13" s="9890">
        <f t="shared" si="2"/>
      </c>
      <c r="AF13" s="9891">
        <f>VLOOKUP(C13,'Data Products'!$A:$J,10,0)</f>
      </c>
      <c r="AG13" s="9892">
        <f t="shared" si="13"/>
      </c>
      <c r="AH13" s="9893">
        <f t="shared" si="22"/>
      </c>
      <c r="AI13" s="9903" t="s">
        <v>12568</v>
      </c>
      <c r="AJ13" s="9895"/>
      <c r="AK13" s="9895"/>
      <c r="AL13" s="9904"/>
      <c r="AM13" s="9895"/>
      <c r="AN13" s="9895"/>
    </row>
    <row customHeight="true" hidden="true" ht="18" r="14">
      <c r="A14" s="9881">
        <v>12</v>
      </c>
      <c r="B14" s="9881" t="s">
        <v>12556</v>
      </c>
      <c r="C14" s="9881" t="s">
        <v>12569</v>
      </c>
      <c r="D14" s="9882">
        <v>0</v>
      </c>
      <c r="E14" s="9882">
        <v>0</v>
      </c>
      <c r="F14" s="9882"/>
      <c r="G14" s="9899">
        <f>VLOOKUP(C14,'Data Products'!$A:$B,2,0)</f>
      </c>
      <c r="H14" s="9900">
        <f t="shared" si="16"/>
      </c>
      <c r="I14" s="9885">
        <v>45504</v>
      </c>
      <c r="J14" s="9886">
        <f t="shared" si="0"/>
      </c>
      <c r="K14" s="9882">
        <v>0</v>
      </c>
      <c r="L14" s="9882">
        <v>0</v>
      </c>
      <c r="M14" s="9896">
        <v>300</v>
      </c>
      <c r="N14" s="9896">
        <v>500</v>
      </c>
      <c r="O14" s="9881" t="s">
        <v>12566</v>
      </c>
      <c r="P14" s="9882">
        <v>0</v>
      </c>
      <c r="Q14" s="9882">
        <v>0</v>
      </c>
      <c r="R14" s="9882">
        <v>0</v>
      </c>
      <c r="S14" s="9882">
        <v>0</v>
      </c>
      <c r="T14" s="9882">
        <v>0</v>
      </c>
      <c r="U14" s="9882">
        <v>0</v>
      </c>
      <c r="V14" s="9882">
        <v>0</v>
      </c>
      <c r="W14" s="9882">
        <v>0</v>
      </c>
      <c r="X14" s="9882">
        <v>0</v>
      </c>
      <c r="Y14" s="9882">
        <v>0</v>
      </c>
      <c r="Z14" s="9882">
        <v>0</v>
      </c>
      <c r="AA14" s="9882">
        <v>0</v>
      </c>
      <c r="AB14" s="9887">
        <f t="shared" si="6"/>
      </c>
      <c r="AC14" s="9897">
        <f t="shared" si="10"/>
      </c>
      <c r="AD14" s="9889">
        <f t="shared" si="19"/>
      </c>
      <c r="AE14" s="9898">
        <f t="shared" si="2"/>
      </c>
      <c r="AF14" s="9891">
        <f>VLOOKUP(C14,'Data Products'!$A:$J,10,0)</f>
      </c>
      <c r="AG14" s="9892">
        <f t="shared" si="13"/>
      </c>
      <c r="AH14" s="9893">
        <f t="shared" si="22"/>
      </c>
      <c r="AI14" s="9903"/>
      <c r="AJ14" s="9894"/>
      <c r="AK14" s="9895"/>
      <c r="AL14" s="9904"/>
      <c r="AM14" s="9895"/>
      <c r="AN14" s="9895"/>
    </row>
    <row customHeight="true" hidden="true" ht="18" r="15">
      <c r="A15" s="9881">
        <v>13</v>
      </c>
      <c r="B15" s="9881" t="s">
        <v>12556</v>
      </c>
      <c r="C15" s="9881" t="s">
        <v>12570</v>
      </c>
      <c r="D15" s="9882">
        <v>0</v>
      </c>
      <c r="E15" s="9882">
        <v>0</v>
      </c>
      <c r="F15" s="9882"/>
      <c r="G15" s="9899">
        <f>VLOOKUP(C15,'Data Products'!$A:$B,2,0)</f>
      </c>
      <c r="H15" s="9900">
        <f t="shared" si="16"/>
      </c>
      <c r="I15" s="9885">
        <v>45648</v>
      </c>
      <c r="J15" s="9886">
        <f t="shared" si="0"/>
      </c>
      <c r="K15" s="9882">
        <v>0</v>
      </c>
      <c r="L15" s="9882">
        <v>0</v>
      </c>
      <c r="M15" s="9896">
        <v>0</v>
      </c>
      <c r="N15" s="9896">
        <v>0</v>
      </c>
      <c r="O15" s="9881" t="s">
        <v>12566</v>
      </c>
      <c r="P15" s="9882">
        <v>0</v>
      </c>
      <c r="Q15" s="9882">
        <v>0</v>
      </c>
      <c r="R15" s="9882">
        <v>0</v>
      </c>
      <c r="S15" s="9882">
        <v>0</v>
      </c>
      <c r="T15" s="9882">
        <v>0</v>
      </c>
      <c r="U15" s="9882">
        <v>0</v>
      </c>
      <c r="V15" s="9882">
        <v>0</v>
      </c>
      <c r="W15" s="9882">
        <v>0</v>
      </c>
      <c r="X15" s="9882">
        <v>0</v>
      </c>
      <c r="Y15" s="9882">
        <v>0</v>
      </c>
      <c r="Z15" s="9882">
        <v>0</v>
      </c>
      <c r="AA15" s="9882">
        <v>0</v>
      </c>
      <c r="AB15" s="9887">
        <f t="shared" si="6"/>
      </c>
      <c r="AC15" s="9897">
        <f t="shared" si="10"/>
      </c>
      <c r="AD15" s="9889">
        <f t="shared" si="19"/>
      </c>
      <c r="AE15" s="9898">
        <f t="shared" si="2"/>
      </c>
      <c r="AF15" s="9891">
        <f>VLOOKUP(C15,'Data Products'!$A:$J,10,0)</f>
      </c>
      <c r="AG15" s="9892">
        <f t="shared" si="13"/>
      </c>
      <c r="AH15" s="9893">
        <f t="shared" si="22"/>
      </c>
      <c r="AI15" s="9903"/>
      <c r="AJ15" s="9894"/>
      <c r="AK15" s="9895"/>
      <c r="AL15" s="9904"/>
      <c r="AM15" s="9895"/>
      <c r="AN15" s="9895"/>
    </row>
    <row customHeight="true" hidden="true" ht="18" r="16">
      <c r="A16" s="9881">
        <v>14</v>
      </c>
      <c r="B16" s="9881" t="s">
        <v>12556</v>
      </c>
      <c r="C16" s="9881" t="s">
        <v>12571</v>
      </c>
      <c r="D16" s="9882">
        <v>0</v>
      </c>
      <c r="E16" s="9882">
        <v>0</v>
      </c>
      <c r="F16" s="9882"/>
      <c r="G16" s="9899">
        <f>VLOOKUP(C16,'Data Products'!$A:$B,2,0)</f>
      </c>
      <c r="H16" s="9900">
        <f t="shared" si="16"/>
      </c>
      <c r="I16" s="9885">
        <v>45504</v>
      </c>
      <c r="J16" s="9886">
        <f t="shared" si="0"/>
      </c>
      <c r="K16" s="9882">
        <v>0</v>
      </c>
      <c r="L16" s="9882">
        <v>0</v>
      </c>
      <c r="M16" s="9882">
        <v>0</v>
      </c>
      <c r="N16" s="9882">
        <v>0</v>
      </c>
      <c r="O16" s="9881" t="s">
        <v>12566</v>
      </c>
      <c r="P16" s="9882">
        <v>0</v>
      </c>
      <c r="Q16" s="9882">
        <v>0</v>
      </c>
      <c r="R16" s="9882">
        <v>0</v>
      </c>
      <c r="S16" s="9882">
        <v>0</v>
      </c>
      <c r="T16" s="9882">
        <v>0</v>
      </c>
      <c r="U16" s="9882">
        <v>0</v>
      </c>
      <c r="V16" s="9882">
        <v>0</v>
      </c>
      <c r="W16" s="9882">
        <v>0</v>
      </c>
      <c r="X16" s="9882">
        <v>0</v>
      </c>
      <c r="Y16" s="9882">
        <v>0</v>
      </c>
      <c r="Z16" s="9882">
        <v>0</v>
      </c>
      <c r="AA16" s="9882">
        <v>0</v>
      </c>
      <c r="AB16" s="9887">
        <f t="shared" si="6"/>
      </c>
      <c r="AC16" s="9897">
        <f t="shared" si="10"/>
      </c>
      <c r="AD16" s="9889">
        <f t="shared" si="19"/>
      </c>
      <c r="AE16" s="9898">
        <f t="shared" si="2"/>
      </c>
      <c r="AF16" s="9891">
        <f>VLOOKUP(C16,'Data Products'!$A:$J,10,0)</f>
      </c>
      <c r="AG16" s="9892">
        <f t="shared" si="13"/>
      </c>
      <c r="AH16" s="9893">
        <f t="shared" si="22"/>
      </c>
      <c r="AI16" s="9903"/>
      <c r="AJ16" s="9894"/>
      <c r="AK16" s="9895"/>
      <c r="AL16" s="9894"/>
      <c r="AM16" s="9895"/>
      <c r="AN16" s="9895"/>
    </row>
    <row customHeight="true" hidden="true" ht="18" r="17">
      <c r="A17" s="9881">
        <v>15</v>
      </c>
      <c r="B17" s="9881" t="s">
        <v>12556</v>
      </c>
      <c r="C17" s="9881" t="s">
        <v>12572</v>
      </c>
      <c r="D17" s="9882">
        <v>0</v>
      </c>
      <c r="E17" s="9882">
        <v>0</v>
      </c>
      <c r="F17" s="9882"/>
      <c r="G17" s="9883">
        <f>VLOOKUP(C17,'Data Products'!$A:$B,2,0)</f>
      </c>
      <c r="H17" s="9884">
        <f t="shared" si="16"/>
      </c>
      <c r="I17" s="9885">
        <v>45653</v>
      </c>
      <c r="J17" s="9886">
        <f t="shared" si="0"/>
      </c>
      <c r="K17" s="9882">
        <v>0</v>
      </c>
      <c r="L17" s="9882">
        <v>0</v>
      </c>
      <c r="M17" s="9882">
        <v>1000</v>
      </c>
      <c r="N17" s="9882">
        <v>1500</v>
      </c>
      <c r="O17" s="9881" t="s">
        <v>12566</v>
      </c>
      <c r="P17" s="9882">
        <v>0</v>
      </c>
      <c r="Q17" s="9882">
        <v>0</v>
      </c>
      <c r="R17" s="9882">
        <v>0</v>
      </c>
      <c r="S17" s="9882">
        <v>0</v>
      </c>
      <c r="T17" s="9882">
        <v>0</v>
      </c>
      <c r="U17" s="9882">
        <v>0</v>
      </c>
      <c r="V17" s="9882">
        <v>0</v>
      </c>
      <c r="W17" s="9882">
        <v>0</v>
      </c>
      <c r="X17" s="9882">
        <v>0</v>
      </c>
      <c r="Y17" s="9882">
        <v>0</v>
      </c>
      <c r="Z17" s="9882">
        <v>0</v>
      </c>
      <c r="AA17" s="9882">
        <v>0</v>
      </c>
      <c r="AB17" s="9887">
        <f t="shared" si="6"/>
      </c>
      <c r="AC17" s="9897">
        <f t="shared" si="10"/>
      </c>
      <c r="AD17" s="9889">
        <f t="shared" si="19"/>
      </c>
      <c r="AE17" s="9898">
        <f t="shared" si="2"/>
      </c>
      <c r="AF17" s="9891">
        <f>VLOOKUP(C17,'Data Products'!$A:$J,10,0)</f>
      </c>
      <c r="AG17" s="9892">
        <f t="shared" si="13"/>
      </c>
      <c r="AH17" s="9893">
        <f t="shared" si="22"/>
      </c>
      <c r="AI17" s="9903"/>
      <c r="AJ17" s="9895"/>
      <c r="AK17" s="9895"/>
      <c r="AL17" s="9894"/>
      <c r="AM17" s="9895"/>
      <c r="AN17" s="9895"/>
    </row>
    <row r="18">
      <c r="A18" s="9881">
        <v>16</v>
      </c>
      <c r="B18" s="9881" t="s">
        <v>12553</v>
      </c>
      <c r="C18" s="9881" t="s">
        <v>12573</v>
      </c>
      <c r="D18" s="9882">
        <v>2747</v>
      </c>
      <c r="E18" s="9882">
        <v>2747</v>
      </c>
      <c r="F18" s="9882"/>
      <c r="G18" s="9883">
        <f>VLOOKUP(C18,'Data Products'!$A:$B,2,0)</f>
      </c>
      <c r="H18" s="9884">
        <f t="shared" si="16"/>
      </c>
      <c r="I18" s="9885">
        <v>45737</v>
      </c>
      <c r="J18" s="9886">
        <f t="shared" si="0"/>
      </c>
      <c r="K18" s="9882">
        <v>0</v>
      </c>
      <c r="L18" s="9882">
        <v>1</v>
      </c>
      <c r="M18" s="9882">
        <v>0</v>
      </c>
      <c r="N18" s="9882">
        <v>0</v>
      </c>
      <c r="O18" s="9881" t="s">
        <v>12566</v>
      </c>
      <c r="P18" s="9882">
        <v>1400</v>
      </c>
      <c r="Q18" s="9882">
        <v>1400</v>
      </c>
      <c r="R18" s="9882">
        <v>223</v>
      </c>
      <c r="S18" s="9882">
        <v>223</v>
      </c>
      <c r="T18" s="9882">
        <v>1114</v>
      </c>
      <c r="U18" s="9882">
        <v>1114</v>
      </c>
      <c r="V18" s="9882">
        <v>0</v>
      </c>
      <c r="W18" s="9882">
        <v>0</v>
      </c>
      <c r="X18" s="9882">
        <v>10</v>
      </c>
      <c r="Y18" s="9882">
        <v>10</v>
      </c>
      <c r="Z18" s="9882">
        <v>0</v>
      </c>
      <c r="AA18" s="9882">
        <v>0</v>
      </c>
      <c r="AB18" s="9887">
        <f t="shared" si="6"/>
      </c>
      <c r="AC18" s="9888">
        <f t="shared" si="10"/>
      </c>
      <c r="AD18" s="9889">
        <f t="shared" si="19"/>
      </c>
      <c r="AE18" s="9890">
        <f t="shared" si="2"/>
      </c>
      <c r="AF18" s="9891">
        <f>VLOOKUP(C18,'Data Products'!$A:$J,10,0)</f>
      </c>
      <c r="AG18" s="9892">
        <f t="shared" si="13"/>
      </c>
      <c r="AH18" s="9893">
        <f t="shared" si="22"/>
      </c>
      <c r="AI18" s="9903" t="s">
        <v>12568</v>
      </c>
      <c r="AJ18" s="9895"/>
      <c r="AK18" s="9895"/>
      <c r="AL18" s="9894"/>
      <c r="AM18" s="9895"/>
      <c r="AN18" s="9895"/>
    </row>
    <row r="19">
      <c r="A19" s="9881">
        <v>17</v>
      </c>
      <c r="B19" s="9881" t="s">
        <v>12553</v>
      </c>
      <c r="C19" s="9881" t="s">
        <v>12574</v>
      </c>
      <c r="D19" s="9882">
        <v>1230</v>
      </c>
      <c r="E19" s="9882">
        <v>1230</v>
      </c>
      <c r="F19" s="9882"/>
      <c r="G19" s="9883">
        <f>VLOOKUP(C19,'Data Products'!$A:$B,2,0)</f>
      </c>
      <c r="H19" s="9884">
        <f t="shared" si="16"/>
      </c>
      <c r="I19" s="9885">
        <v>45653</v>
      </c>
      <c r="J19" s="9886">
        <f t="shared" si="0"/>
      </c>
      <c r="K19" s="9882">
        <v>516</v>
      </c>
      <c r="L19" s="9882">
        <v>525</v>
      </c>
      <c r="M19" s="9882">
        <v>0</v>
      </c>
      <c r="N19" s="9882">
        <v>0</v>
      </c>
      <c r="O19" s="9881" t="s">
        <v>12566</v>
      </c>
      <c r="P19" s="9882">
        <v>250</v>
      </c>
      <c r="Q19" s="9882">
        <v>250</v>
      </c>
      <c r="R19" s="9882">
        <v>108</v>
      </c>
      <c r="S19" s="9882">
        <v>108</v>
      </c>
      <c r="T19" s="9882">
        <v>854</v>
      </c>
      <c r="U19" s="9882">
        <v>854</v>
      </c>
      <c r="V19" s="9882">
        <v>0</v>
      </c>
      <c r="W19" s="9882">
        <v>0</v>
      </c>
      <c r="X19" s="9882">
        <v>18</v>
      </c>
      <c r="Y19" s="9882">
        <v>18</v>
      </c>
      <c r="Z19" s="9882">
        <v>0</v>
      </c>
      <c r="AA19" s="9882">
        <v>0</v>
      </c>
      <c r="AB19" s="9887">
        <f t="shared" si="6"/>
      </c>
      <c r="AC19" s="9888">
        <f t="shared" si="10"/>
      </c>
      <c r="AD19" s="9889">
        <f t="shared" si="19"/>
      </c>
      <c r="AE19" s="9890">
        <f t="shared" si="2"/>
      </c>
      <c r="AF19" s="9891">
        <f>VLOOKUP(C19,'Data Products'!$A:$J,10,0)</f>
      </c>
      <c r="AG19" s="9892">
        <f t="shared" si="13"/>
      </c>
      <c r="AH19" s="9893">
        <f t="shared" si="22"/>
      </c>
      <c r="AI19" s="9903"/>
      <c r="AJ19" s="9895"/>
      <c r="AK19" s="9895"/>
      <c r="AL19" s="9894"/>
      <c r="AM19" s="9895"/>
      <c r="AN19" s="9895"/>
    </row>
    <row r="20">
      <c r="A20" s="9881">
        <v>18</v>
      </c>
      <c r="B20" s="9881" t="s">
        <v>12575</v>
      </c>
      <c r="C20" s="9881" t="s">
        <v>12576</v>
      </c>
      <c r="D20" s="9882">
        <v>16</v>
      </c>
      <c r="E20" s="9882">
        <v>16</v>
      </c>
      <c r="F20" s="9882"/>
      <c r="G20" s="9883">
        <f>VLOOKUP(C20,'Data Products'!$A:$B,2,0)</f>
      </c>
      <c r="H20" s="9884">
        <f t="shared" si="16"/>
      </c>
      <c r="I20" s="9885">
        <v>45653</v>
      </c>
      <c r="J20" s="9886">
        <f t="shared" si="0"/>
      </c>
      <c r="K20" s="9882">
        <v>1</v>
      </c>
      <c r="L20" s="9882">
        <v>4</v>
      </c>
      <c r="M20" s="9882">
        <v>0</v>
      </c>
      <c r="N20" s="9882">
        <v>0</v>
      </c>
      <c r="O20" s="9881" t="s">
        <v>12566</v>
      </c>
      <c r="P20" s="9882">
        <v>0</v>
      </c>
      <c r="Q20" s="9882">
        <v>0</v>
      </c>
      <c r="R20" s="9882">
        <v>7</v>
      </c>
      <c r="S20" s="9882">
        <v>7</v>
      </c>
      <c r="T20" s="9882">
        <v>3</v>
      </c>
      <c r="U20" s="9882">
        <v>3</v>
      </c>
      <c r="V20" s="9882">
        <v>0</v>
      </c>
      <c r="W20" s="9882">
        <v>0</v>
      </c>
      <c r="X20" s="9882">
        <v>6</v>
      </c>
      <c r="Y20" s="9882">
        <v>6</v>
      </c>
      <c r="Z20" s="9882">
        <v>0</v>
      </c>
      <c r="AA20" s="9882">
        <v>0</v>
      </c>
      <c r="AB20" s="9887">
        <f t="shared" si="6"/>
      </c>
      <c r="AC20" s="9901">
        <f t="shared" si="10"/>
      </c>
      <c r="AD20" s="9889">
        <f t="shared" si="19"/>
      </c>
      <c r="AE20" s="9902">
        <f t="shared" si="2"/>
      </c>
      <c r="AF20" s="9891">
        <f>VLOOKUP(C20,'Data Products'!$A:$J,10,0)</f>
      </c>
      <c r="AG20" s="9892">
        <f t="shared" si="13"/>
      </c>
      <c r="AH20" s="9893">
        <f t="shared" si="22"/>
      </c>
      <c r="AI20" s="9903" t="s">
        <v>12577</v>
      </c>
      <c r="AJ20" s="9895"/>
      <c r="AK20" s="9895"/>
      <c r="AL20" s="9894"/>
      <c r="AM20" s="9895"/>
      <c r="AN20" s="9895"/>
    </row>
    <row r="21">
      <c r="A21" s="9881">
        <v>19</v>
      </c>
      <c r="B21" s="9881" t="s">
        <v>12575</v>
      </c>
      <c r="C21" s="9881" t="s">
        <v>12578</v>
      </c>
      <c r="D21" s="9882">
        <v>7</v>
      </c>
      <c r="E21" s="9882">
        <v>7</v>
      </c>
      <c r="F21" s="9882"/>
      <c r="G21" s="9883">
        <f>VLOOKUP(C21,'Data Products'!$A:$B,2,0)</f>
      </c>
      <c r="H21" s="9884">
        <f t="shared" si="16"/>
      </c>
      <c r="I21" s="9885">
        <v>45847</v>
      </c>
      <c r="J21" s="9886">
        <f t="shared" si="0"/>
      </c>
      <c r="K21" s="9882">
        <v>0</v>
      </c>
      <c r="L21" s="9882">
        <v>0</v>
      </c>
      <c r="M21" s="9882">
        <v>0</v>
      </c>
      <c r="N21" s="9882">
        <v>0</v>
      </c>
      <c r="O21" s="9881" t="s">
        <v>12566</v>
      </c>
      <c r="P21" s="9882">
        <v>0</v>
      </c>
      <c r="Q21" s="9882">
        <v>0</v>
      </c>
      <c r="R21" s="9882">
        <v>0</v>
      </c>
      <c r="S21" s="9882">
        <v>0</v>
      </c>
      <c r="T21" s="9882">
        <v>0</v>
      </c>
      <c r="U21" s="9882">
        <v>0</v>
      </c>
      <c r="V21" s="9882">
        <v>0</v>
      </c>
      <c r="W21" s="9882">
        <v>0</v>
      </c>
      <c r="X21" s="9882">
        <v>7</v>
      </c>
      <c r="Y21" s="9882">
        <v>7</v>
      </c>
      <c r="Z21" s="9882">
        <v>0</v>
      </c>
      <c r="AA21" s="9882">
        <v>0</v>
      </c>
      <c r="AB21" s="9887">
        <f t="shared" si="6"/>
      </c>
      <c r="AC21" s="9897">
        <f t="shared" si="10"/>
      </c>
      <c r="AD21" s="9889">
        <f t="shared" si="19"/>
      </c>
      <c r="AE21" s="9898">
        <f t="shared" si="2"/>
      </c>
      <c r="AF21" s="9891">
        <f>VLOOKUP(C21,'Data Products'!$A:$J,10,0)</f>
      </c>
      <c r="AG21" s="9892">
        <f t="shared" si="13"/>
      </c>
      <c r="AH21" s="9893">
        <f t="shared" si="22"/>
      </c>
      <c r="AI21" s="9903" t="s">
        <v>12577</v>
      </c>
      <c r="AJ21" s="9895"/>
      <c r="AK21" s="9895"/>
      <c r="AL21" s="9894"/>
      <c r="AM21" s="9895"/>
      <c r="AN21" s="9895"/>
    </row>
    <row r="22">
      <c r="A22" s="9881">
        <v>20</v>
      </c>
      <c r="B22" s="9881" t="s">
        <v>12553</v>
      </c>
      <c r="C22" s="9881" t="s">
        <v>12579</v>
      </c>
      <c r="D22" s="9882">
        <v>404</v>
      </c>
      <c r="E22" s="9882">
        <v>404</v>
      </c>
      <c r="F22" s="9882"/>
      <c r="G22" s="9883">
        <f>VLOOKUP(C22,'Data Products'!$A:$B,2,0)</f>
      </c>
      <c r="H22" s="9884">
        <f t="shared" si="16"/>
      </c>
      <c r="I22" s="9885">
        <v>45847</v>
      </c>
      <c r="J22" s="9886">
        <f t="shared" si="0"/>
      </c>
      <c r="K22" s="9882">
        <v>33</v>
      </c>
      <c r="L22" s="9882">
        <v>38</v>
      </c>
      <c r="M22" s="9882">
        <v>0</v>
      </c>
      <c r="N22" s="9882">
        <v>0</v>
      </c>
      <c r="O22" s="9881" t="s">
        <v>12566</v>
      </c>
      <c r="P22" s="9882">
        <v>0</v>
      </c>
      <c r="Q22" s="9882">
        <v>0</v>
      </c>
      <c r="R22" s="9882">
        <v>175</v>
      </c>
      <c r="S22" s="9882">
        <v>175</v>
      </c>
      <c r="T22" s="9882">
        <v>224</v>
      </c>
      <c r="U22" s="9882">
        <v>224</v>
      </c>
      <c r="V22" s="9882">
        <v>0</v>
      </c>
      <c r="W22" s="9882">
        <v>0</v>
      </c>
      <c r="X22" s="9882">
        <v>5</v>
      </c>
      <c r="Y22" s="9882">
        <v>5</v>
      </c>
      <c r="Z22" s="9882">
        <v>0</v>
      </c>
      <c r="AA22" s="9882">
        <v>0</v>
      </c>
      <c r="AB22" s="9887">
        <f t="shared" si="6"/>
      </c>
      <c r="AC22" s="9888">
        <f t="shared" si="10"/>
      </c>
      <c r="AD22" s="9889">
        <f t="shared" si="19"/>
      </c>
      <c r="AE22" s="9890">
        <f t="shared" si="2"/>
      </c>
      <c r="AF22" s="9891">
        <f>VLOOKUP(C22,'Data Products'!$A:$J,10,0)</f>
      </c>
      <c r="AG22" s="9892">
        <f t="shared" si="13"/>
      </c>
      <c r="AH22" s="9893">
        <f t="shared" si="22"/>
      </c>
      <c r="AI22" s="9903"/>
      <c r="AJ22" s="9895"/>
      <c r="AK22" s="9895"/>
      <c r="AL22" s="9894"/>
      <c r="AM22" s="9895"/>
      <c r="AN22" s="9895"/>
    </row>
    <row customHeight="true" hidden="true" ht="18" r="23">
      <c r="A23" s="9881">
        <v>21</v>
      </c>
      <c r="B23" s="9881" t="s">
        <v>12556</v>
      </c>
      <c r="C23" s="9881" t="s">
        <v>12580</v>
      </c>
      <c r="D23" s="9882">
        <v>0</v>
      </c>
      <c r="E23" s="9882">
        <v>0</v>
      </c>
      <c r="F23" s="9882"/>
      <c r="G23" s="9899">
        <f>VLOOKUP(C23,'Data Products'!$A:$B,2,0)</f>
      </c>
      <c r="H23" s="9900">
        <f t="shared" si="16"/>
      </c>
      <c r="I23" s="9885">
        <v>45415</v>
      </c>
      <c r="J23" s="9886">
        <f t="shared" si="0"/>
      </c>
      <c r="K23" s="9882">
        <v>0</v>
      </c>
      <c r="L23" s="9882">
        <v>2</v>
      </c>
      <c r="M23" s="9882">
        <v>0</v>
      </c>
      <c r="N23" s="9882">
        <v>0</v>
      </c>
      <c r="O23" s="9881" t="s">
        <v>12566</v>
      </c>
      <c r="P23" s="9882">
        <v>0</v>
      </c>
      <c r="Q23" s="9882">
        <v>0</v>
      </c>
      <c r="R23" s="9882">
        <v>0</v>
      </c>
      <c r="S23" s="9882">
        <v>0</v>
      </c>
      <c r="T23" s="9882">
        <v>0</v>
      </c>
      <c r="U23" s="9882">
        <v>0</v>
      </c>
      <c r="V23" s="9882">
        <v>0</v>
      </c>
      <c r="W23" s="9882">
        <v>0</v>
      </c>
      <c r="X23" s="9882">
        <v>0</v>
      </c>
      <c r="Y23" s="9882">
        <v>0</v>
      </c>
      <c r="Z23" s="9882">
        <v>0</v>
      </c>
      <c r="AA23" s="9882">
        <v>0</v>
      </c>
      <c r="AB23" s="9887">
        <f t="shared" si="6"/>
      </c>
      <c r="AC23" s="9901">
        <f t="shared" si="10"/>
      </c>
      <c r="AD23" s="9889">
        <f t="shared" si="19"/>
      </c>
      <c r="AE23" s="9902">
        <f t="shared" si="2"/>
      </c>
      <c r="AF23" s="9891">
        <f>VLOOKUP(C23,'Data Products'!$A:$J,10,0)</f>
      </c>
      <c r="AG23" s="9892">
        <f t="shared" si="13"/>
      </c>
      <c r="AH23" s="9893">
        <f t="shared" si="22"/>
      </c>
      <c r="AI23" s="9894" t="s">
        <v>12581</v>
      </c>
      <c r="AJ23" s="9895"/>
      <c r="AK23" s="9895"/>
      <c r="AL23" s="9882"/>
      <c r="AM23" s="9895"/>
      <c r="AN23" s="9895"/>
    </row>
    <row customHeight="true" hidden="true" ht="18" r="24">
      <c r="A24" s="9881">
        <v>22</v>
      </c>
      <c r="B24" s="9881" t="s">
        <v>12582</v>
      </c>
      <c r="C24" s="9881" t="s">
        <v>12583</v>
      </c>
      <c r="D24" s="9882">
        <v>0</v>
      </c>
      <c r="E24" s="9882">
        <v>0</v>
      </c>
      <c r="F24" s="9882"/>
      <c r="G24" s="9899">
        <f>VLOOKUP(C24,'Data Products'!$A:$B,2,0)</f>
      </c>
      <c r="H24" s="9900">
        <f t="shared" si="16"/>
      </c>
      <c r="I24" s="9885">
        <v>45436</v>
      </c>
      <c r="J24" s="9886">
        <f t="shared" si="0"/>
      </c>
      <c r="K24" s="9882">
        <v>0</v>
      </c>
      <c r="L24" s="9882">
        <v>0</v>
      </c>
      <c r="M24" s="9882">
        <v>0</v>
      </c>
      <c r="N24" s="9882">
        <v>0</v>
      </c>
      <c r="O24" s="9881" t="s">
        <v>12566</v>
      </c>
      <c r="P24" s="9882">
        <v>0</v>
      </c>
      <c r="Q24" s="9882">
        <v>0</v>
      </c>
      <c r="R24" s="9882">
        <v>0</v>
      </c>
      <c r="S24" s="9882">
        <v>0</v>
      </c>
      <c r="T24" s="9882">
        <v>0</v>
      </c>
      <c r="U24" s="9882">
        <v>0</v>
      </c>
      <c r="V24" s="9882">
        <v>0</v>
      </c>
      <c r="W24" s="9882">
        <v>0</v>
      </c>
      <c r="X24" s="9882">
        <v>0</v>
      </c>
      <c r="Y24" s="9882">
        <v>0</v>
      </c>
      <c r="Z24" s="9882">
        <v>0</v>
      </c>
      <c r="AA24" s="9882">
        <v>0</v>
      </c>
      <c r="AB24" s="9887">
        <f t="shared" si="6"/>
      </c>
      <c r="AC24" s="9897">
        <f t="shared" si="10"/>
      </c>
      <c r="AD24" s="9889">
        <f t="shared" si="19"/>
      </c>
      <c r="AE24" s="9898">
        <f t="shared" si="2"/>
      </c>
      <c r="AF24" s="9891">
        <f>VLOOKUP(C24,'Data Products'!$A:$J,10,0)</f>
      </c>
      <c r="AG24" s="9892">
        <f t="shared" si="13"/>
      </c>
      <c r="AH24" s="9893">
        <f t="shared" si="22"/>
      </c>
      <c r="AI24" s="9894"/>
      <c r="AJ24" s="9895"/>
      <c r="AK24" s="9895"/>
      <c r="AL24" s="9894"/>
      <c r="AM24" s="9895"/>
      <c r="AN24" s="9895"/>
    </row>
    <row customHeight="true" hidden="true" ht="18" r="25">
      <c r="A25" s="9881">
        <v>23</v>
      </c>
      <c r="B25" s="9881" t="s">
        <v>12556</v>
      </c>
      <c r="C25" s="9881" t="s">
        <v>12584</v>
      </c>
      <c r="D25" s="9882">
        <v>0</v>
      </c>
      <c r="E25" s="9882">
        <v>0</v>
      </c>
      <c r="F25" s="9882"/>
      <c r="G25" s="9899">
        <f>VLOOKUP(C25,'Data Products'!$A:$B,2,0)</f>
      </c>
      <c r="H25" s="9900">
        <f t="shared" si="16"/>
      </c>
      <c r="I25" s="9885">
        <v>45649</v>
      </c>
      <c r="J25" s="9886">
        <f t="shared" si="0"/>
      </c>
      <c r="K25" s="9882">
        <v>0</v>
      </c>
      <c r="L25" s="9882">
        <v>0</v>
      </c>
      <c r="M25" s="9882">
        <v>1000</v>
      </c>
      <c r="N25" s="9882">
        <v>2000</v>
      </c>
      <c r="O25" s="9881" t="s">
        <v>12585</v>
      </c>
      <c r="P25" s="9882">
        <v>0</v>
      </c>
      <c r="Q25" s="9882">
        <v>0</v>
      </c>
      <c r="R25" s="9896">
        <v>0</v>
      </c>
      <c r="S25" s="9882">
        <v>0</v>
      </c>
      <c r="T25" s="9882">
        <v>0</v>
      </c>
      <c r="U25" s="9882">
        <v>0</v>
      </c>
      <c r="V25" s="9882">
        <v>0</v>
      </c>
      <c r="W25" s="9882">
        <v>0</v>
      </c>
      <c r="X25" s="9882">
        <v>0</v>
      </c>
      <c r="Y25" s="9882">
        <v>0</v>
      </c>
      <c r="Z25" s="9882">
        <v>0</v>
      </c>
      <c r="AA25" s="9882">
        <v>0</v>
      </c>
      <c r="AB25" s="9887">
        <f t="shared" si="6"/>
      </c>
      <c r="AC25" s="9897">
        <f t="shared" si="10"/>
      </c>
      <c r="AD25" s="9889">
        <f t="shared" si="19"/>
      </c>
      <c r="AE25" s="9898">
        <f t="shared" si="2"/>
      </c>
      <c r="AF25" s="9891">
        <f>VLOOKUP(C25,'Data Products'!$A:$J,10,0)</f>
      </c>
      <c r="AG25" s="9892">
        <f t="shared" si="13"/>
      </c>
      <c r="AH25" s="9893">
        <f t="shared" si="22"/>
      </c>
      <c r="AI25" s="9894"/>
      <c r="AJ25" s="9895"/>
      <c r="AK25" s="9895"/>
      <c r="AL25" s="9894"/>
      <c r="AM25" s="9895"/>
      <c r="AN25" s="9895"/>
    </row>
    <row customHeight="true" hidden="true" ht="18" r="26">
      <c r="A26" s="9881">
        <v>24</v>
      </c>
      <c r="B26" s="9881" t="s">
        <v>12556</v>
      </c>
      <c r="C26" s="9881" t="s">
        <v>12586</v>
      </c>
      <c r="D26" s="9882">
        <v>0</v>
      </c>
      <c r="E26" s="9882">
        <v>0</v>
      </c>
      <c r="F26" s="9882"/>
      <c r="G26" s="9899">
        <f>VLOOKUP(C26,'Data Products'!$A:$B,2,0)</f>
      </c>
      <c r="H26" s="9900">
        <f t="shared" si="16"/>
      </c>
      <c r="I26" s="9885">
        <v>45415</v>
      </c>
      <c r="J26" s="9886">
        <f t="shared" si="0"/>
      </c>
      <c r="K26" s="9882">
        <v>0</v>
      </c>
      <c r="L26" s="9882">
        <v>0</v>
      </c>
      <c r="M26" s="9882">
        <v>0</v>
      </c>
      <c r="N26" s="9882">
        <v>0</v>
      </c>
      <c r="O26" s="9881" t="s">
        <v>12585</v>
      </c>
      <c r="P26" s="9882">
        <v>0</v>
      </c>
      <c r="Q26" s="9882">
        <v>0</v>
      </c>
      <c r="R26" s="9882">
        <v>0</v>
      </c>
      <c r="S26" s="9882">
        <v>0</v>
      </c>
      <c r="T26" s="9882">
        <v>0</v>
      </c>
      <c r="U26" s="9882">
        <v>0</v>
      </c>
      <c r="V26" s="9882">
        <v>0</v>
      </c>
      <c r="W26" s="9882">
        <v>0</v>
      </c>
      <c r="X26" s="9882">
        <v>0</v>
      </c>
      <c r="Y26" s="9882">
        <v>0</v>
      </c>
      <c r="Z26" s="9882">
        <v>0</v>
      </c>
      <c r="AA26" s="9882">
        <v>0</v>
      </c>
      <c r="AB26" s="9887">
        <f t="shared" si="6"/>
      </c>
      <c r="AC26" s="9897">
        <f t="shared" si="10"/>
      </c>
      <c r="AD26" s="9889">
        <f t="shared" si="19"/>
      </c>
      <c r="AE26" s="9898">
        <f t="shared" si="2"/>
      </c>
      <c r="AF26" s="9891">
        <f>VLOOKUP(C26,'Data Products'!$A:$J,10,0)</f>
      </c>
      <c r="AG26" s="9892">
        <f t="shared" si="13"/>
      </c>
      <c r="AH26" s="9893">
        <f t="shared" si="22"/>
      </c>
      <c r="AI26" s="9894"/>
      <c r="AJ26" s="9894"/>
      <c r="AK26" s="9895"/>
      <c r="AL26" s="9894"/>
      <c r="AM26" s="9895"/>
      <c r="AN26" s="9895"/>
    </row>
    <row r="27">
      <c r="A27" s="9881">
        <v>25</v>
      </c>
      <c r="B27" s="9881" t="s">
        <v>12553</v>
      </c>
      <c r="C27" s="9881" t="s">
        <v>12587</v>
      </c>
      <c r="D27" s="9882">
        <v>3060</v>
      </c>
      <c r="E27" s="9882">
        <v>3049</v>
      </c>
      <c r="F27" s="9882"/>
      <c r="G27" s="9883">
        <f>VLOOKUP(C27,'Data Products'!$A:$B,2,0)</f>
      </c>
      <c r="H27" s="9884">
        <f t="shared" si="16"/>
      </c>
      <c r="I27" s="9885">
        <v>45454</v>
      </c>
      <c r="J27" s="9886">
        <f t="shared" si="0"/>
      </c>
      <c r="K27" s="9882">
        <v>237</v>
      </c>
      <c r="L27" s="9882">
        <v>3578</v>
      </c>
      <c r="M27" s="9882">
        <v>0</v>
      </c>
      <c r="N27" s="9882">
        <v>0</v>
      </c>
      <c r="O27" s="9881" t="s">
        <v>12585</v>
      </c>
      <c r="P27" s="9882">
        <v>0</v>
      </c>
      <c r="Q27" s="9882">
        <v>0</v>
      </c>
      <c r="R27" s="9882">
        <v>1637</v>
      </c>
      <c r="S27" s="9882">
        <v>1629</v>
      </c>
      <c r="T27" s="9882">
        <v>1373</v>
      </c>
      <c r="U27" s="9882">
        <v>1370</v>
      </c>
      <c r="V27" s="9882">
        <v>0</v>
      </c>
      <c r="W27" s="9882">
        <v>0</v>
      </c>
      <c r="X27" s="9882">
        <v>50</v>
      </c>
      <c r="Y27" s="9882">
        <v>50</v>
      </c>
      <c r="Z27" s="9882">
        <v>0</v>
      </c>
      <c r="AA27" s="9882">
        <v>0</v>
      </c>
      <c r="AB27" s="9887">
        <f t="shared" si="6"/>
      </c>
      <c r="AC27" s="9901">
        <f t="shared" si="10"/>
      </c>
      <c r="AD27" s="9889">
        <f t="shared" si="19"/>
      </c>
      <c r="AE27" s="9902">
        <f t="shared" si="2"/>
      </c>
      <c r="AF27" s="9891">
        <f>VLOOKUP(C27,'Data Products'!$A:$J,10,0)</f>
      </c>
      <c r="AG27" s="9892">
        <f t="shared" si="13"/>
      </c>
      <c r="AH27" s="9893">
        <f t="shared" si="22"/>
      </c>
      <c r="AI27" s="9903"/>
      <c r="AJ27" s="9894"/>
      <c r="AK27" s="9895"/>
      <c r="AL27" s="9894"/>
      <c r="AM27" s="9895"/>
      <c r="AN27" s="9895"/>
    </row>
    <row r="28">
      <c r="A28" s="9881">
        <v>26</v>
      </c>
      <c r="B28" s="9881" t="s">
        <v>12553</v>
      </c>
      <c r="C28" s="9881" t="s">
        <v>12588</v>
      </c>
      <c r="D28" s="9882">
        <v>3871</v>
      </c>
      <c r="E28" s="9882">
        <v>3860</v>
      </c>
      <c r="F28" s="9882"/>
      <c r="G28" s="9883">
        <f>VLOOKUP(C28,'Data Products'!$A:$B,2,0)</f>
      </c>
      <c r="H28" s="9884">
        <f t="shared" si="16"/>
      </c>
      <c r="I28" s="9885">
        <v>45974</v>
      </c>
      <c r="J28" s="9886">
        <f t="shared" si="0"/>
      </c>
      <c r="K28" s="9882">
        <v>158</v>
      </c>
      <c r="L28" s="9882">
        <v>601</v>
      </c>
      <c r="M28" s="9882">
        <v>500</v>
      </c>
      <c r="N28" s="9882">
        <v>1000</v>
      </c>
      <c r="O28" s="9881" t="s">
        <v>12585</v>
      </c>
      <c r="P28" s="9882">
        <v>1600</v>
      </c>
      <c r="Q28" s="9882">
        <v>1600</v>
      </c>
      <c r="R28" s="9882">
        <v>357</v>
      </c>
      <c r="S28" s="9882">
        <v>353</v>
      </c>
      <c r="T28" s="9882">
        <v>1823</v>
      </c>
      <c r="U28" s="9882">
        <v>1821</v>
      </c>
      <c r="V28" s="9882">
        <v>13</v>
      </c>
      <c r="W28" s="9882">
        <v>8</v>
      </c>
      <c r="X28" s="9882">
        <v>78</v>
      </c>
      <c r="Y28" s="9882">
        <v>78</v>
      </c>
      <c r="Z28" s="9882">
        <v>0</v>
      </c>
      <c r="AA28" s="9882">
        <v>0</v>
      </c>
      <c r="AB28" s="9887">
        <f t="shared" si="6"/>
      </c>
      <c r="AC28" s="9888">
        <f t="shared" si="10"/>
      </c>
      <c r="AD28" s="9889">
        <f t="shared" si="19"/>
      </c>
      <c r="AE28" s="9890">
        <f t="shared" si="2"/>
      </c>
      <c r="AF28" s="9891">
        <f>VLOOKUP(C28,'Data Products'!$A:$J,10,0)</f>
      </c>
      <c r="AG28" s="9892">
        <f t="shared" si="13"/>
      </c>
      <c r="AH28" s="9893">
        <f t="shared" si="22"/>
      </c>
      <c r="AI28" s="9894"/>
      <c r="AJ28" s="9894"/>
      <c r="AK28" s="9895"/>
      <c r="AL28" s="9894"/>
      <c r="AM28" s="9895"/>
      <c r="AN28" s="9895"/>
    </row>
    <row r="29">
      <c r="A29" s="9881">
        <v>27</v>
      </c>
      <c r="B29" s="9881" t="s">
        <v>12548</v>
      </c>
      <c r="C29" s="9881" t="s">
        <v>12589</v>
      </c>
      <c r="D29" s="9882">
        <v>22</v>
      </c>
      <c r="E29" s="9882">
        <v>22</v>
      </c>
      <c r="F29" s="9882"/>
      <c r="G29" s="9883">
        <f>VLOOKUP(C29,'Data Products'!$A:$B,2,0)</f>
      </c>
      <c r="H29" s="9884">
        <f t="shared" si="16"/>
      </c>
      <c r="I29" s="9885">
        <v>45827</v>
      </c>
      <c r="J29" s="9886">
        <f t="shared" si="0"/>
      </c>
      <c r="K29" s="9882">
        <v>157</v>
      </c>
      <c r="L29" s="9882">
        <v>270</v>
      </c>
      <c r="M29" s="9882">
        <v>0</v>
      </c>
      <c r="N29" s="9882">
        <v>0</v>
      </c>
      <c r="O29" s="9881" t="s">
        <v>12585</v>
      </c>
      <c r="P29" s="9882">
        <v>0</v>
      </c>
      <c r="Q29" s="9882">
        <v>0</v>
      </c>
      <c r="R29" s="9882">
        <v>10</v>
      </c>
      <c r="S29" s="9882">
        <v>10</v>
      </c>
      <c r="T29" s="9882">
        <v>12</v>
      </c>
      <c r="U29" s="9882">
        <v>12</v>
      </c>
      <c r="V29" s="9882">
        <v>0</v>
      </c>
      <c r="W29" s="9882">
        <v>0</v>
      </c>
      <c r="X29" s="9882">
        <v>0</v>
      </c>
      <c r="Y29" s="9882">
        <v>0</v>
      </c>
      <c r="Z29" s="9882">
        <v>0</v>
      </c>
      <c r="AA29" s="9882">
        <v>0</v>
      </c>
      <c r="AB29" s="9887">
        <f t="shared" si="6"/>
      </c>
      <c r="AC29" s="9905">
        <f t="shared" si="10"/>
      </c>
      <c r="AD29" s="9889">
        <f t="shared" si="19"/>
      </c>
      <c r="AE29" s="9906">
        <f t="shared" si="2"/>
      </c>
      <c r="AF29" s="9891">
        <f>VLOOKUP(C29,'Data Products'!$A:$J,10,0)</f>
      </c>
      <c r="AG29" s="9892">
        <f t="shared" si="13"/>
      </c>
      <c r="AH29" s="9893">
        <f t="shared" si="22"/>
      </c>
      <c r="AI29" s="9894" t="s">
        <v>12590</v>
      </c>
      <c r="AJ29" s="9894"/>
      <c r="AK29" s="9895"/>
      <c r="AL29" s="9894"/>
      <c r="AM29" s="9895"/>
      <c r="AN29" s="9895"/>
    </row>
    <row r="30">
      <c r="A30" s="9881">
        <v>28</v>
      </c>
      <c r="B30" s="9881" t="s">
        <v>12553</v>
      </c>
      <c r="C30" s="9881" t="s">
        <v>12591</v>
      </c>
      <c r="D30" s="9882">
        <v>4573</v>
      </c>
      <c r="E30" s="9882">
        <v>4573</v>
      </c>
      <c r="F30" s="9882"/>
      <c r="G30" s="9883">
        <f>VLOOKUP(C30,'Data Products'!$A:$B,2,0)</f>
      </c>
      <c r="H30" s="9884">
        <f t="shared" si="16"/>
      </c>
      <c r="I30" s="9885">
        <v>45590</v>
      </c>
      <c r="J30" s="9886">
        <f t="shared" si="0"/>
      </c>
      <c r="K30" s="9882">
        <v>4019</v>
      </c>
      <c r="L30" s="9882">
        <v>5627</v>
      </c>
      <c r="M30" s="9882">
        <v>0</v>
      </c>
      <c r="N30" s="9882">
        <v>0</v>
      </c>
      <c r="O30" s="9881" t="s">
        <v>12585</v>
      </c>
      <c r="P30" s="9882">
        <v>2500</v>
      </c>
      <c r="Q30" s="9882">
        <v>2500</v>
      </c>
      <c r="R30" s="9882">
        <v>880</v>
      </c>
      <c r="S30" s="9882">
        <v>880</v>
      </c>
      <c r="T30" s="9882">
        <v>1193</v>
      </c>
      <c r="U30" s="9882">
        <v>1193</v>
      </c>
      <c r="V30" s="9882">
        <v>0</v>
      </c>
      <c r="W30" s="9882">
        <v>0</v>
      </c>
      <c r="X30" s="9882">
        <v>0</v>
      </c>
      <c r="Y30" s="9882">
        <v>0</v>
      </c>
      <c r="Z30" s="9882">
        <v>0</v>
      </c>
      <c r="AA30" s="9882">
        <v>0</v>
      </c>
      <c r="AB30" s="9887">
        <f t="shared" si="6"/>
      </c>
      <c r="AC30" s="9897">
        <f t="shared" si="10"/>
      </c>
      <c r="AD30" s="9889">
        <f t="shared" si="19"/>
      </c>
      <c r="AE30" s="9898">
        <f t="shared" si="2"/>
      </c>
      <c r="AF30" s="9891">
        <f>VLOOKUP(C30,'Data Products'!$A:$J,10,0)</f>
      </c>
      <c r="AG30" s="9892">
        <f t="shared" si="13"/>
      </c>
      <c r="AH30" s="9893">
        <f t="shared" si="22"/>
      </c>
      <c r="AI30" s="9894"/>
      <c r="AJ30" s="9894"/>
      <c r="AK30" s="9895"/>
      <c r="AL30" s="9894"/>
      <c r="AM30" s="9895"/>
      <c r="AN30" s="9895"/>
    </row>
    <row customHeight="true" hidden="true" ht="18" r="31">
      <c r="A31" s="9881">
        <v>29</v>
      </c>
      <c r="B31" s="9881" t="s">
        <v>12556</v>
      </c>
      <c r="C31" s="9881" t="s">
        <v>12592</v>
      </c>
      <c r="D31" s="9882">
        <v>0</v>
      </c>
      <c r="E31" s="9882">
        <v>0</v>
      </c>
      <c r="F31" s="9882"/>
      <c r="G31" s="9899">
        <f>VLOOKUP(C31,'Data Products'!$A:$B,2,0)</f>
      </c>
      <c r="H31" s="9900">
        <f t="shared" si="16"/>
      </c>
      <c r="I31" s="9885">
        <v>45513</v>
      </c>
      <c r="J31" s="9886">
        <f t="shared" si="0"/>
      </c>
      <c r="K31" s="9882">
        <v>0</v>
      </c>
      <c r="L31" s="9882">
        <v>0</v>
      </c>
      <c r="M31" s="9882">
        <v>100</v>
      </c>
      <c r="N31" s="9882">
        <v>150</v>
      </c>
      <c r="O31" s="9881" t="s">
        <v>12593</v>
      </c>
      <c r="P31" s="9882">
        <v>0</v>
      </c>
      <c r="Q31" s="9882">
        <v>0</v>
      </c>
      <c r="R31" s="9882">
        <v>0</v>
      </c>
      <c r="S31" s="9882">
        <v>0</v>
      </c>
      <c r="T31" s="9882">
        <v>0</v>
      </c>
      <c r="U31" s="9882">
        <v>0</v>
      </c>
      <c r="V31" s="9882">
        <v>0</v>
      </c>
      <c r="W31" s="9882">
        <v>0</v>
      </c>
      <c r="X31" s="9882">
        <v>0</v>
      </c>
      <c r="Y31" s="9882">
        <v>0</v>
      </c>
      <c r="Z31" s="9882">
        <v>0</v>
      </c>
      <c r="AA31" s="9882">
        <v>0</v>
      </c>
      <c r="AB31" s="9887">
        <f t="shared" si="6"/>
      </c>
      <c r="AC31" s="9897">
        <f t="shared" si="10"/>
      </c>
      <c r="AD31" s="9889">
        <f t="shared" si="19"/>
      </c>
      <c r="AE31" s="9898">
        <f t="shared" si="2"/>
      </c>
      <c r="AF31" s="9891">
        <f>VLOOKUP(C31,'Data Products'!$A:$J,10,0)</f>
      </c>
      <c r="AG31" s="9892">
        <f t="shared" si="13"/>
      </c>
      <c r="AH31" s="9893">
        <f t="shared" si="22"/>
      </c>
      <c r="AI31" s="9903"/>
      <c r="AJ31" s="9894"/>
      <c r="AK31" s="9895"/>
      <c r="AL31" s="9894"/>
      <c r="AM31" s="9895"/>
      <c r="AN31" s="9895"/>
    </row>
    <row customHeight="true" hidden="true" ht="18" r="32">
      <c r="A32" s="9881">
        <v>30</v>
      </c>
      <c r="B32" s="9881" t="s">
        <v>12582</v>
      </c>
      <c r="C32" s="9881" t="s">
        <v>12594</v>
      </c>
      <c r="D32" s="9882">
        <v>0</v>
      </c>
      <c r="E32" s="9882">
        <v>0</v>
      </c>
      <c r="F32" s="9882"/>
      <c r="G32" s="9899">
        <f>VLOOKUP(C32,'Data Products'!$A:$B,2,0)</f>
      </c>
      <c r="H32" s="9900">
        <f t="shared" si="16"/>
      </c>
      <c r="I32" s="9885">
        <v>45513</v>
      </c>
      <c r="J32" s="9886">
        <f t="shared" si="0"/>
      </c>
      <c r="K32" s="9882">
        <v>0</v>
      </c>
      <c r="L32" s="9882">
        <v>0</v>
      </c>
      <c r="M32" s="9882">
        <v>0</v>
      </c>
      <c r="N32" s="9882">
        <v>0</v>
      </c>
      <c r="O32" s="9881" t="s">
        <v>12593</v>
      </c>
      <c r="P32" s="9882">
        <v>0</v>
      </c>
      <c r="Q32" s="9882">
        <v>0</v>
      </c>
      <c r="R32" s="9882">
        <v>0</v>
      </c>
      <c r="S32" s="9882">
        <v>0</v>
      </c>
      <c r="T32" s="9882">
        <v>0</v>
      </c>
      <c r="U32" s="9882">
        <v>0</v>
      </c>
      <c r="V32" s="9882">
        <v>0</v>
      </c>
      <c r="W32" s="9882">
        <v>0</v>
      </c>
      <c r="X32" s="9882">
        <v>0</v>
      </c>
      <c r="Y32" s="9882">
        <v>0</v>
      </c>
      <c r="Z32" s="9882">
        <v>0</v>
      </c>
      <c r="AA32" s="9882">
        <v>0</v>
      </c>
      <c r="AB32" s="9887">
        <f t="shared" si="6"/>
      </c>
      <c r="AC32" s="9897">
        <f t="shared" si="10"/>
      </c>
      <c r="AD32" s="9889">
        <f t="shared" si="19"/>
      </c>
      <c r="AE32" s="9898">
        <f t="shared" si="2"/>
      </c>
      <c r="AF32" s="9891">
        <f>VLOOKUP(C32,'Data Products'!$A:$J,10,0)</f>
      </c>
      <c r="AG32" s="9892">
        <f t="shared" si="13"/>
      </c>
      <c r="AH32" s="9893">
        <f t="shared" si="22"/>
      </c>
      <c r="AI32" s="9894"/>
      <c r="AJ32" s="9894"/>
      <c r="AK32" s="9895"/>
      <c r="AL32" s="9907"/>
      <c r="AM32" s="9895"/>
      <c r="AN32" s="9895"/>
    </row>
    <row customHeight="true" hidden="true" ht="18" r="33">
      <c r="A33" s="9881">
        <v>31</v>
      </c>
      <c r="B33" s="9881" t="s">
        <v>12556</v>
      </c>
      <c r="C33" s="9881" t="s">
        <v>12595</v>
      </c>
      <c r="D33" s="9882">
        <v>0</v>
      </c>
      <c r="E33" s="9882">
        <v>0</v>
      </c>
      <c r="F33" s="9882"/>
      <c r="G33" s="9899">
        <f>VLOOKUP(C33,'Data Products'!$A:$B,2,0)</f>
      </c>
      <c r="H33" s="9900">
        <f t="shared" si="16"/>
      </c>
      <c r="I33" s="9885">
        <v>45841</v>
      </c>
      <c r="J33" s="9886">
        <f t="shared" si="0"/>
      </c>
      <c r="K33" s="9882">
        <v>0</v>
      </c>
      <c r="L33" s="9882">
        <v>0</v>
      </c>
      <c r="M33" s="9882">
        <v>0</v>
      </c>
      <c r="N33" s="9882">
        <v>0</v>
      </c>
      <c r="O33" s="9881" t="s">
        <v>12596</v>
      </c>
      <c r="P33" s="9882">
        <v>0</v>
      </c>
      <c r="Q33" s="9882">
        <v>0</v>
      </c>
      <c r="R33" s="9882">
        <v>0</v>
      </c>
      <c r="S33" s="9882">
        <v>0</v>
      </c>
      <c r="T33" s="9882">
        <v>0</v>
      </c>
      <c r="U33" s="9882">
        <v>0</v>
      </c>
      <c r="V33" s="9882">
        <v>0</v>
      </c>
      <c r="W33" s="9882">
        <v>0</v>
      </c>
      <c r="X33" s="9882">
        <v>0</v>
      </c>
      <c r="Y33" s="9882">
        <v>0</v>
      </c>
      <c r="Z33" s="9882">
        <v>0</v>
      </c>
      <c r="AA33" s="9882">
        <v>0</v>
      </c>
      <c r="AB33" s="9887">
        <f t="shared" si="6"/>
      </c>
      <c r="AC33" s="9901">
        <f t="shared" si="10"/>
      </c>
      <c r="AD33" s="9889">
        <f t="shared" si="19"/>
      </c>
      <c r="AE33" s="9902">
        <f t="shared" si="2"/>
      </c>
      <c r="AF33" s="9891">
        <f>VLOOKUP(C33,'Data Products'!$A:$J,10,0)</f>
      </c>
      <c r="AG33" s="9892">
        <f t="shared" si="13"/>
      </c>
      <c r="AH33" s="9893">
        <f t="shared" si="22"/>
      </c>
      <c r="AI33" s="9894" t="s">
        <v>12597</v>
      </c>
      <c r="AJ33" s="9894"/>
      <c r="AK33" s="9895"/>
      <c r="AL33" s="9907"/>
      <c r="AM33" s="9895"/>
      <c r="AN33" s="9895"/>
    </row>
    <row customHeight="true" hidden="true" ht="18" r="34">
      <c r="A34" s="9881">
        <v>32</v>
      </c>
      <c r="B34" s="9881" t="s">
        <v>12556</v>
      </c>
      <c r="C34" s="9881" t="s">
        <v>12598</v>
      </c>
      <c r="D34" s="9882">
        <v>0</v>
      </c>
      <c r="E34" s="9882">
        <v>0</v>
      </c>
      <c r="F34" s="9882"/>
      <c r="G34" s="9899">
        <f>VLOOKUP(C34,'Data Products'!$A:$B,2,0)</f>
      </c>
      <c r="H34" s="9900">
        <f t="shared" si="16"/>
      </c>
      <c r="I34" s="9885">
        <v>45841</v>
      </c>
      <c r="J34" s="9886">
        <f t="shared" si="0"/>
      </c>
      <c r="K34" s="9882">
        <v>0</v>
      </c>
      <c r="L34" s="9882">
        <v>0</v>
      </c>
      <c r="M34" s="9882">
        <v>0</v>
      </c>
      <c r="N34" s="9882">
        <v>0</v>
      </c>
      <c r="O34" s="9881" t="s">
        <v>12596</v>
      </c>
      <c r="P34" s="9882">
        <v>0</v>
      </c>
      <c r="Q34" s="9882">
        <v>0</v>
      </c>
      <c r="R34" s="9882">
        <v>0</v>
      </c>
      <c r="S34" s="9882">
        <v>0</v>
      </c>
      <c r="T34" s="9882">
        <v>0</v>
      </c>
      <c r="U34" s="9882">
        <v>0</v>
      </c>
      <c r="V34" s="9882">
        <v>0</v>
      </c>
      <c r="W34" s="9882">
        <v>0</v>
      </c>
      <c r="X34" s="9882">
        <v>0</v>
      </c>
      <c r="Y34" s="9882">
        <v>0</v>
      </c>
      <c r="Z34" s="9882">
        <v>0</v>
      </c>
      <c r="AA34" s="9882">
        <v>0</v>
      </c>
      <c r="AB34" s="9887">
        <f t="shared" si="6"/>
      </c>
      <c r="AC34" s="9901">
        <f t="shared" si="10"/>
      </c>
      <c r="AD34" s="9889">
        <f t="shared" si="19"/>
      </c>
      <c r="AE34" s="9902">
        <f t="shared" si="2"/>
      </c>
      <c r="AF34" s="9891">
        <f>VLOOKUP(C34,'Data Products'!$A:$J,10,0)</f>
      </c>
      <c r="AG34" s="9892">
        <f t="shared" si="13"/>
      </c>
      <c r="AH34" s="9893">
        <f t="shared" si="22"/>
      </c>
      <c r="AI34" s="9894" t="s">
        <v>12597</v>
      </c>
      <c r="AJ34" s="9894"/>
      <c r="AK34" s="9895"/>
      <c r="AL34" s="9907"/>
      <c r="AM34" s="9895"/>
      <c r="AN34" s="9895"/>
    </row>
    <row r="35">
      <c r="A35" s="9881">
        <v>33</v>
      </c>
      <c r="B35" s="9881" t="s">
        <v>12553</v>
      </c>
      <c r="C35" s="9881" t="s">
        <v>12599</v>
      </c>
      <c r="D35" s="9882">
        <v>667</v>
      </c>
      <c r="E35" s="9882">
        <v>663</v>
      </c>
      <c r="F35" s="9882"/>
      <c r="G35" s="9883">
        <f>VLOOKUP(C35,'Data Products'!$A:$B,2,0)</f>
      </c>
      <c r="H35" s="9884">
        <f t="shared" si="16"/>
      </c>
      <c r="I35" s="9885">
        <v>45646</v>
      </c>
      <c r="J35" s="9886">
        <f t="shared" si="0"/>
      </c>
      <c r="K35" s="9882">
        <v>8</v>
      </c>
      <c r="L35" s="9882">
        <v>10</v>
      </c>
      <c r="M35" s="9882">
        <v>100</v>
      </c>
      <c r="N35" s="9882">
        <v>200</v>
      </c>
      <c r="O35" s="9881" t="s">
        <v>12600</v>
      </c>
      <c r="P35" s="9882">
        <v>150</v>
      </c>
      <c r="Q35" s="9882">
        <v>150</v>
      </c>
      <c r="R35" s="9882">
        <v>139</v>
      </c>
      <c r="S35" s="9882">
        <v>135</v>
      </c>
      <c r="T35" s="9882">
        <v>370</v>
      </c>
      <c r="U35" s="9882">
        <v>370</v>
      </c>
      <c r="V35" s="9882">
        <v>0</v>
      </c>
      <c r="W35" s="9882">
        <v>0</v>
      </c>
      <c r="X35" s="9882">
        <v>8</v>
      </c>
      <c r="Y35" s="9882">
        <v>8</v>
      </c>
      <c r="Z35" s="9882">
        <v>0</v>
      </c>
      <c r="AA35" s="9882">
        <v>0</v>
      </c>
      <c r="AB35" s="9887">
        <f t="shared" si="6"/>
      </c>
      <c r="AC35" s="9888">
        <f t="shared" si="10"/>
      </c>
      <c r="AD35" s="9889">
        <f t="shared" si="19"/>
      </c>
      <c r="AE35" s="9890">
        <f t="shared" si="2"/>
      </c>
      <c r="AF35" s="9891">
        <f>VLOOKUP(C35,'Data Products'!$A:$J,10,0)</f>
      </c>
      <c r="AG35" s="9892">
        <f t="shared" si="13"/>
      </c>
      <c r="AH35" s="9893">
        <f t="shared" si="22"/>
      </c>
      <c r="AI35" s="9908" t="s">
        <v>12601</v>
      </c>
      <c r="AJ35" s="9894"/>
      <c r="AK35" s="9895"/>
      <c r="AL35" s="9907"/>
      <c r="AM35" s="9895"/>
      <c r="AN35" s="9895"/>
    </row>
    <row customHeight="true" hidden="true" ht="18" r="36">
      <c r="A36" s="9881">
        <v>34</v>
      </c>
      <c r="B36" s="9881" t="s">
        <v>12556</v>
      </c>
      <c r="C36" s="9881" t="s">
        <v>12602</v>
      </c>
      <c r="D36" s="9882">
        <v>0</v>
      </c>
      <c r="E36" s="9882">
        <v>0</v>
      </c>
      <c r="F36" s="9882"/>
      <c r="G36" s="9883">
        <f>VLOOKUP(C36,'Data Products'!$A:$B,2,0)</f>
      </c>
      <c r="H36" s="9884">
        <f t="shared" si="16"/>
      </c>
      <c r="I36" s="9885">
        <v>45646</v>
      </c>
      <c r="J36" s="9886">
        <f t="shared" si="0"/>
      </c>
      <c r="K36" s="9882">
        <v>0</v>
      </c>
      <c r="L36" s="9882">
        <v>0</v>
      </c>
      <c r="M36" s="9882">
        <v>100</v>
      </c>
      <c r="N36" s="9882">
        <v>200</v>
      </c>
      <c r="O36" s="9881" t="s">
        <v>12600</v>
      </c>
      <c r="P36" s="9882">
        <v>0</v>
      </c>
      <c r="Q36" s="9882">
        <v>0</v>
      </c>
      <c r="R36" s="9882">
        <v>0</v>
      </c>
      <c r="S36" s="9882">
        <v>0</v>
      </c>
      <c r="T36" s="9882">
        <v>0</v>
      </c>
      <c r="U36" s="9882">
        <v>0</v>
      </c>
      <c r="V36" s="9882">
        <v>0</v>
      </c>
      <c r="W36" s="9882">
        <v>0</v>
      </c>
      <c r="X36" s="9882">
        <v>0</v>
      </c>
      <c r="Y36" s="9882">
        <v>0</v>
      </c>
      <c r="Z36" s="9882">
        <v>0</v>
      </c>
      <c r="AA36" s="9882">
        <v>0</v>
      </c>
      <c r="AB36" s="9887">
        <f t="shared" si="6"/>
      </c>
      <c r="AC36" s="9897">
        <f t="shared" si="10"/>
      </c>
      <c r="AD36" s="9889">
        <f t="shared" si="19"/>
      </c>
      <c r="AE36" s="9898">
        <f t="shared" si="2"/>
      </c>
      <c r="AF36" s="9891">
        <f>VLOOKUP(C36,'Data Products'!$A:$J,10,0)</f>
      </c>
      <c r="AG36" s="9892">
        <f t="shared" si="13"/>
      </c>
      <c r="AH36" s="9893">
        <f t="shared" si="22"/>
      </c>
      <c r="AI36" s="9894"/>
      <c r="AJ36" s="9894"/>
      <c r="AK36" s="9895"/>
      <c r="AL36" s="9907"/>
      <c r="AM36" s="9895"/>
      <c r="AN36" s="9895"/>
    </row>
    <row r="37">
      <c r="A37" s="9881">
        <v>35</v>
      </c>
      <c r="B37" s="9881" t="s">
        <v>12553</v>
      </c>
      <c r="C37" s="9881" t="s">
        <v>12603</v>
      </c>
      <c r="D37" s="9882">
        <v>1708</v>
      </c>
      <c r="E37" s="9882">
        <v>1708</v>
      </c>
      <c r="F37" s="9882"/>
      <c r="G37" s="9883">
        <f>VLOOKUP(C37,'Data Products'!$A:$B,2,0)</f>
      </c>
      <c r="H37" s="9884">
        <f t="shared" si="16"/>
      </c>
      <c r="I37" s="9885">
        <v>45681</v>
      </c>
      <c r="J37" s="9886">
        <f t="shared" si="0"/>
      </c>
      <c r="K37" s="9882">
        <v>48</v>
      </c>
      <c r="L37" s="9882">
        <v>115</v>
      </c>
      <c r="M37" s="9882">
        <v>1500</v>
      </c>
      <c r="N37" s="9882">
        <v>3000</v>
      </c>
      <c r="O37" s="9881" t="s">
        <v>12604</v>
      </c>
      <c r="P37" s="9882">
        <v>0</v>
      </c>
      <c r="Q37" s="9882">
        <v>0</v>
      </c>
      <c r="R37" s="9882">
        <v>822</v>
      </c>
      <c r="S37" s="9882">
        <v>822</v>
      </c>
      <c r="T37" s="9882">
        <v>834</v>
      </c>
      <c r="U37" s="9882">
        <v>834</v>
      </c>
      <c r="V37" s="9882">
        <v>9</v>
      </c>
      <c r="W37" s="9882">
        <v>9</v>
      </c>
      <c r="X37" s="9882">
        <v>43</v>
      </c>
      <c r="Y37" s="9882">
        <v>43</v>
      </c>
      <c r="Z37" s="9882">
        <v>0</v>
      </c>
      <c r="AA37" s="9882">
        <v>0</v>
      </c>
      <c r="AB37" s="9887">
        <f t="shared" si="6"/>
      </c>
      <c r="AC37" s="9888">
        <f t="shared" si="10"/>
      </c>
      <c r="AD37" s="9889">
        <f t="shared" si="19"/>
      </c>
      <c r="AE37" s="9890">
        <f t="shared" si="2"/>
      </c>
      <c r="AF37" s="9891">
        <f>VLOOKUP(C37,'Data Products'!$A:$J,10,0)</f>
      </c>
      <c r="AG37" s="9892">
        <f t="shared" si="13"/>
      </c>
      <c r="AH37" s="9893">
        <f t="shared" si="22"/>
      </c>
      <c r="AI37" s="9894"/>
      <c r="AJ37" s="9909"/>
      <c r="AK37" s="9909"/>
      <c r="AL37" s="9910"/>
      <c r="AM37" s="9909"/>
      <c r="AN37" s="9909"/>
    </row>
    <row r="38">
      <c r="A38" s="9881">
        <v>36</v>
      </c>
      <c r="B38" s="9881" t="s">
        <v>12553</v>
      </c>
      <c r="C38" s="9881" t="s">
        <v>12605</v>
      </c>
      <c r="D38" s="9882">
        <v>2754</v>
      </c>
      <c r="E38" s="9882">
        <v>2754</v>
      </c>
      <c r="F38" s="9882"/>
      <c r="G38" s="9883">
        <f>VLOOKUP(C38,'Data Products'!$A:$B,2,0)</f>
      </c>
      <c r="H38" s="9884">
        <f t="shared" si="16"/>
      </c>
      <c r="I38" s="9885">
        <v>45520</v>
      </c>
      <c r="J38" s="9886">
        <f t="shared" si="0"/>
      </c>
      <c r="K38" s="9882">
        <v>12</v>
      </c>
      <c r="L38" s="9882">
        <v>18</v>
      </c>
      <c r="M38" s="9882">
        <v>150</v>
      </c>
      <c r="N38" s="9882">
        <v>300</v>
      </c>
      <c r="O38" s="9881" t="s">
        <v>12604</v>
      </c>
      <c r="P38" s="9882">
        <v>0</v>
      </c>
      <c r="Q38" s="9882">
        <v>0</v>
      </c>
      <c r="R38" s="9882">
        <v>1616</v>
      </c>
      <c r="S38" s="9882">
        <v>1616</v>
      </c>
      <c r="T38" s="9882">
        <v>1138</v>
      </c>
      <c r="U38" s="9882">
        <v>1138</v>
      </c>
      <c r="V38" s="9882">
        <v>0</v>
      </c>
      <c r="W38" s="9882">
        <v>0</v>
      </c>
      <c r="X38" s="9882">
        <v>0</v>
      </c>
      <c r="Y38" s="9882">
        <v>0</v>
      </c>
      <c r="Z38" s="9882">
        <v>0</v>
      </c>
      <c r="AA38" s="9882">
        <v>0</v>
      </c>
      <c r="AB38" s="9887">
        <f t="shared" si="6"/>
      </c>
      <c r="AC38" s="9888">
        <f t="shared" si="10"/>
      </c>
      <c r="AD38" s="9889">
        <f t="shared" si="19"/>
      </c>
      <c r="AE38" s="9890">
        <f t="shared" si="2"/>
      </c>
      <c r="AF38" s="9891">
        <f>VLOOKUP(C38,'Data Products'!$A:$J,10,0)</f>
      </c>
      <c r="AG38" s="9892">
        <f t="shared" si="13"/>
      </c>
      <c r="AH38" s="9893">
        <f t="shared" si="22"/>
      </c>
      <c r="AI38" s="9894"/>
      <c r="AJ38" s="9895"/>
      <c r="AK38" s="9895"/>
      <c r="AL38" s="9907"/>
      <c r="AM38" s="9895"/>
      <c r="AN38" s="9895"/>
    </row>
    <row r="39">
      <c r="A39" s="9881">
        <v>37</v>
      </c>
      <c r="B39" s="9881" t="s">
        <v>12606</v>
      </c>
      <c r="C39" s="9881" t="s">
        <v>12607</v>
      </c>
      <c r="D39" s="9882">
        <v>2062</v>
      </c>
      <c r="E39" s="9882">
        <v>2062</v>
      </c>
      <c r="F39" s="9882"/>
      <c r="G39" s="9883">
        <f>VLOOKUP(C39,'Data Products'!$A:$B,2,0)</f>
      </c>
      <c r="H39" s="9884">
        <f t="shared" si="16"/>
      </c>
      <c r="I39" s="9885">
        <v>45558</v>
      </c>
      <c r="J39" s="9886">
        <f t="shared" si="0"/>
      </c>
      <c r="K39" s="9882">
        <v>0</v>
      </c>
      <c r="L39" s="9882">
        <v>0</v>
      </c>
      <c r="M39" s="9882">
        <v>500</v>
      </c>
      <c r="N39" s="9882">
        <v>1000</v>
      </c>
      <c r="O39" s="9881" t="s">
        <v>12608</v>
      </c>
      <c r="P39" s="9882">
        <v>0</v>
      </c>
      <c r="Q39" s="9882">
        <v>0</v>
      </c>
      <c r="R39" s="9882">
        <v>1289</v>
      </c>
      <c r="S39" s="9882">
        <v>1289</v>
      </c>
      <c r="T39" s="9882">
        <v>773</v>
      </c>
      <c r="U39" s="9882">
        <v>773</v>
      </c>
      <c r="V39" s="9882">
        <v>0</v>
      </c>
      <c r="W39" s="9882">
        <v>0</v>
      </c>
      <c r="X39" s="9882">
        <v>0</v>
      </c>
      <c r="Y39" s="9882">
        <v>0</v>
      </c>
      <c r="Z39" s="9882">
        <v>0</v>
      </c>
      <c r="AA39" s="9882">
        <v>0</v>
      </c>
      <c r="AB39" s="9887">
        <f t="shared" si="6"/>
      </c>
      <c r="AC39" s="9897">
        <f t="shared" si="10"/>
      </c>
      <c r="AD39" s="9889">
        <f t="shared" si="19"/>
      </c>
      <c r="AE39" s="9898">
        <f t="shared" si="2"/>
      </c>
      <c r="AF39" s="9891">
        <f>VLOOKUP(C39,'Data Products'!$A:$J,10,0)</f>
      </c>
      <c r="AG39" s="9892">
        <f t="shared" si="13"/>
      </c>
      <c r="AH39" s="9893">
        <f t="shared" si="22"/>
      </c>
      <c r="AI39" s="9911" t="s">
        <v>12609</v>
      </c>
      <c r="AJ39" s="9895"/>
      <c r="AK39" s="9895"/>
      <c r="AL39" s="9907"/>
      <c r="AM39" s="9895"/>
      <c r="AN39" s="9895"/>
    </row>
    <row customHeight="true" hidden="true" ht="18" r="40">
      <c r="A40" s="9881">
        <v>38</v>
      </c>
      <c r="B40" s="9881" t="s">
        <v>12556</v>
      </c>
      <c r="C40" s="9881" t="s">
        <v>12610</v>
      </c>
      <c r="D40" s="9882">
        <v>0</v>
      </c>
      <c r="E40" s="9882">
        <v>0</v>
      </c>
      <c r="F40" s="9882"/>
      <c r="G40" s="9883">
        <f>VLOOKUP(C40,'Data Products'!$A:$B,2,0)</f>
      </c>
      <c r="H40" s="9884">
        <f t="shared" si="16"/>
      </c>
      <c r="I40" s="9885">
        <v>45630</v>
      </c>
      <c r="J40" s="9886">
        <f t="shared" si="0"/>
      </c>
      <c r="K40" s="9882">
        <v>0</v>
      </c>
      <c r="L40" s="9882">
        <v>0</v>
      </c>
      <c r="M40" s="9882">
        <v>0</v>
      </c>
      <c r="N40" s="9882">
        <v>0</v>
      </c>
      <c r="O40" s="9881" t="s">
        <v>12611</v>
      </c>
      <c r="P40" s="9882">
        <v>0</v>
      </c>
      <c r="Q40" s="9882">
        <v>0</v>
      </c>
      <c r="R40" s="9882">
        <v>0</v>
      </c>
      <c r="S40" s="9882">
        <v>0</v>
      </c>
      <c r="T40" s="9882">
        <v>0</v>
      </c>
      <c r="U40" s="9882">
        <v>0</v>
      </c>
      <c r="V40" s="9882">
        <v>0</v>
      </c>
      <c r="W40" s="9882">
        <v>0</v>
      </c>
      <c r="X40" s="9882">
        <v>0</v>
      </c>
      <c r="Y40" s="9882">
        <v>0</v>
      </c>
      <c r="Z40" s="9882">
        <v>0</v>
      </c>
      <c r="AA40" s="9882">
        <v>0</v>
      </c>
      <c r="AB40" s="9887">
        <f t="shared" si="6"/>
      </c>
      <c r="AC40" s="9897">
        <f t="shared" si="10"/>
      </c>
      <c r="AD40" s="9889">
        <f t="shared" si="19"/>
      </c>
      <c r="AE40" s="9898">
        <f t="shared" si="2"/>
      </c>
      <c r="AF40" s="9891">
        <f>VLOOKUP(C40,'Data Products'!$A:$J,10,0)</f>
      </c>
      <c r="AG40" s="9892">
        <f t="shared" si="13"/>
      </c>
      <c r="AH40" s="9893">
        <f t="shared" si="22"/>
      </c>
      <c r="AI40" s="9894"/>
      <c r="AJ40" s="9895"/>
      <c r="AK40" s="9895"/>
      <c r="AL40" s="9907"/>
      <c r="AM40" s="9895"/>
      <c r="AN40" s="9895"/>
    </row>
    <row customHeight="true" hidden="true" ht="18" r="41">
      <c r="A41" s="9881">
        <v>39</v>
      </c>
      <c r="B41" s="9881" t="s">
        <v>12556</v>
      </c>
      <c r="C41" s="9881" t="s">
        <v>12612</v>
      </c>
      <c r="D41" s="9882">
        <v>0</v>
      </c>
      <c r="E41" s="9882">
        <v>0</v>
      </c>
      <c r="F41" s="9882"/>
      <c r="G41" s="9883">
        <f>VLOOKUP(C41,'Data Products'!$A:$B,2,0)</f>
      </c>
      <c r="H41" s="9912">
        <f t="shared" si="16"/>
      </c>
      <c r="I41" s="9885">
        <v>45630</v>
      </c>
      <c r="J41" s="9886">
        <f t="shared" si="0"/>
      </c>
      <c r="K41" s="9882">
        <v>5</v>
      </c>
      <c r="L41" s="9882">
        <v>7</v>
      </c>
      <c r="M41" s="9882">
        <v>0</v>
      </c>
      <c r="N41" s="9882">
        <v>0</v>
      </c>
      <c r="O41" s="9881" t="s">
        <v>12611</v>
      </c>
      <c r="P41" s="9882">
        <v>0</v>
      </c>
      <c r="Q41" s="9882">
        <v>0</v>
      </c>
      <c r="R41" s="9882">
        <v>0</v>
      </c>
      <c r="S41" s="9882">
        <v>0</v>
      </c>
      <c r="T41" s="9882">
        <v>0</v>
      </c>
      <c r="U41" s="9882">
        <v>0</v>
      </c>
      <c r="V41" s="9882">
        <v>0</v>
      </c>
      <c r="W41" s="9882">
        <v>0</v>
      </c>
      <c r="X41" s="9882">
        <v>0</v>
      </c>
      <c r="Y41" s="9882">
        <v>0</v>
      </c>
      <c r="Z41" s="9882">
        <v>0</v>
      </c>
      <c r="AA41" s="9882">
        <v>0</v>
      </c>
      <c r="AB41" s="9887">
        <f t="shared" si="6"/>
      </c>
      <c r="AC41" s="9901">
        <f t="shared" si="10"/>
      </c>
      <c r="AD41" s="9889">
        <f t="shared" si="19"/>
      </c>
      <c r="AE41" s="9902">
        <f t="shared" si="2"/>
      </c>
      <c r="AF41" s="9891">
        <f>VLOOKUP(C41,'Data Products'!$A:$J,10,0)</f>
      </c>
      <c r="AG41" s="9892">
        <f t="shared" si="13"/>
      </c>
      <c r="AH41" s="9893">
        <f t="shared" si="22"/>
      </c>
      <c r="AI41" s="9913"/>
      <c r="AJ41" s="9914"/>
      <c r="AK41" s="9914"/>
      <c r="AL41" s="9915"/>
      <c r="AM41" s="9914"/>
      <c r="AN41" s="9914"/>
    </row>
    <row customHeight="true" hidden="true" ht="18" r="42">
      <c r="A42" s="9881">
        <v>40</v>
      </c>
      <c r="B42" s="9881" t="s">
        <v>12556</v>
      </c>
      <c r="C42" s="9881" t="s">
        <v>12613</v>
      </c>
      <c r="D42" s="9882">
        <v>0</v>
      </c>
      <c r="E42" s="9882">
        <v>0</v>
      </c>
      <c r="F42" s="9882"/>
      <c r="G42" s="9883">
        <f>VLOOKUP(C42,'Data Products'!$A:$B,2,0)</f>
      </c>
      <c r="H42" s="9912">
        <f t="shared" si="16"/>
      </c>
      <c r="I42" s="9885">
        <v>45630</v>
      </c>
      <c r="J42" s="9886">
        <f t="shared" si="0"/>
      </c>
      <c r="K42" s="9882">
        <v>0</v>
      </c>
      <c r="L42" s="9882">
        <v>0</v>
      </c>
      <c r="M42" s="9882">
        <v>0</v>
      </c>
      <c r="N42" s="9882">
        <v>0</v>
      </c>
      <c r="O42" s="9881" t="s">
        <v>12611</v>
      </c>
      <c r="P42" s="9882">
        <v>0</v>
      </c>
      <c r="Q42" s="9882">
        <v>0</v>
      </c>
      <c r="R42" s="9882">
        <v>0</v>
      </c>
      <c r="S42" s="9882">
        <v>0</v>
      </c>
      <c r="T42" s="9882">
        <v>0</v>
      </c>
      <c r="U42" s="9882">
        <v>0</v>
      </c>
      <c r="V42" s="9882">
        <v>0</v>
      </c>
      <c r="W42" s="9882">
        <v>0</v>
      </c>
      <c r="X42" s="9882">
        <v>0</v>
      </c>
      <c r="Y42" s="9882">
        <v>0</v>
      </c>
      <c r="Z42" s="9882">
        <v>0</v>
      </c>
      <c r="AA42" s="9882">
        <v>0</v>
      </c>
      <c r="AB42" s="9887">
        <f t="shared" si="6"/>
      </c>
      <c r="AC42" s="9897">
        <f t="shared" si="10"/>
      </c>
      <c r="AD42" s="9889">
        <f t="shared" si="19"/>
      </c>
      <c r="AE42" s="9898">
        <f t="shared" si="2"/>
      </c>
      <c r="AF42" s="9891">
        <f>VLOOKUP(C42,'Data Products'!$A:$J,10,0)</f>
      </c>
      <c r="AG42" s="9892">
        <f t="shared" si="13"/>
      </c>
      <c r="AH42" s="9893">
        <f t="shared" si="22"/>
      </c>
      <c r="AI42" s="9916"/>
      <c r="AJ42" s="9917"/>
      <c r="AK42" s="9917"/>
      <c r="AL42" s="9916"/>
      <c r="AM42" s="9917"/>
      <c r="AN42" s="9917"/>
    </row>
    <row r="43">
      <c r="A43" s="9881">
        <v>41</v>
      </c>
      <c r="B43" s="9881" t="s">
        <v>12548</v>
      </c>
      <c r="C43" s="9881" t="s">
        <v>12614</v>
      </c>
      <c r="D43" s="9882">
        <v>236</v>
      </c>
      <c r="E43" s="9882">
        <v>236</v>
      </c>
      <c r="F43" s="9918"/>
      <c r="G43" s="9883">
        <f>VLOOKUP(C43,'Data Products'!$A:$B,2,0)</f>
      </c>
      <c r="H43" s="9912">
        <f t="shared" si="16"/>
      </c>
      <c r="I43" s="9885">
        <v>45898</v>
      </c>
      <c r="J43" s="9886">
        <f t="shared" si="0"/>
      </c>
      <c r="K43" s="9882">
        <v>10</v>
      </c>
      <c r="L43" s="9882">
        <v>21</v>
      </c>
      <c r="M43" s="9882">
        <v>0</v>
      </c>
      <c r="N43" s="9882">
        <v>0</v>
      </c>
      <c r="O43" s="9881" t="s">
        <v>12615</v>
      </c>
      <c r="P43" s="9882">
        <v>0</v>
      </c>
      <c r="Q43" s="9882">
        <v>0</v>
      </c>
      <c r="R43" s="9882">
        <v>130</v>
      </c>
      <c r="S43" s="9882">
        <v>130</v>
      </c>
      <c r="T43" s="9882">
        <v>106</v>
      </c>
      <c r="U43" s="9882">
        <v>106</v>
      </c>
      <c r="V43" s="9882">
        <v>0</v>
      </c>
      <c r="W43" s="9882">
        <v>0</v>
      </c>
      <c r="X43" s="9882">
        <v>0</v>
      </c>
      <c r="Y43" s="9882">
        <v>0</v>
      </c>
      <c r="Z43" s="9882">
        <v>0</v>
      </c>
      <c r="AA43" s="9882">
        <v>0</v>
      </c>
      <c r="AB43" s="9887">
        <f t="shared" si="6"/>
      </c>
      <c r="AC43" s="9905">
        <f t="shared" si="10"/>
      </c>
      <c r="AD43" s="9889">
        <f t="shared" si="19"/>
      </c>
      <c r="AE43" s="9906">
        <f t="shared" si="2"/>
      </c>
      <c r="AF43" s="9891">
        <f>VLOOKUP(C43,'Data Products'!$A:$J,10,0)</f>
      </c>
      <c r="AG43" s="9892">
        <f t="shared" si="13"/>
      </c>
      <c r="AH43" s="9893">
        <f t="shared" si="22"/>
      </c>
      <c r="AI43" s="9919" t="s">
        <v>12616</v>
      </c>
      <c r="AJ43" s="9917"/>
      <c r="AK43" s="9917"/>
      <c r="AL43" s="9916"/>
      <c r="AM43" s="9917"/>
      <c r="AN43" s="9917"/>
    </row>
    <row customHeight="true" ht="18" r="44">
      <c r="A44" s="9881">
        <v>42</v>
      </c>
      <c r="B44" s="9881" t="s">
        <v>12553</v>
      </c>
      <c r="C44" s="9881" t="s">
        <v>12617</v>
      </c>
      <c r="D44" s="9920">
        <v>1978</v>
      </c>
      <c r="E44" s="9920">
        <v>1973</v>
      </c>
      <c r="F44" s="9918"/>
      <c r="G44" s="9883">
        <f>VLOOKUP(C44,'Data Products'!$A:$B,2,0)</f>
      </c>
      <c r="H44" s="9912">
        <f t="shared" si="16"/>
      </c>
      <c r="I44" s="9921">
        <v>46030</v>
      </c>
      <c r="J44" s="9886">
        <f t="shared" si="0"/>
      </c>
      <c r="K44" s="9920">
        <v>24</v>
      </c>
      <c r="L44" s="9920">
        <v>32</v>
      </c>
      <c r="M44" s="9882">
        <v>0</v>
      </c>
      <c r="N44" s="9882">
        <v>0</v>
      </c>
      <c r="O44" s="9881" t="s">
        <v>12618</v>
      </c>
      <c r="P44" s="9882">
        <v>0</v>
      </c>
      <c r="Q44" s="9882">
        <v>0</v>
      </c>
      <c r="R44" s="9882">
        <v>979</v>
      </c>
      <c r="S44" s="9882">
        <v>974</v>
      </c>
      <c r="T44" s="9882">
        <v>999</v>
      </c>
      <c r="U44" s="9882">
        <v>999</v>
      </c>
      <c r="V44" s="9882">
        <v>0</v>
      </c>
      <c r="W44" s="9882">
        <v>0</v>
      </c>
      <c r="X44" s="9882">
        <v>0</v>
      </c>
      <c r="Y44" s="9882">
        <v>0</v>
      </c>
      <c r="Z44" s="9882">
        <v>0</v>
      </c>
      <c r="AA44" s="9882">
        <v>0</v>
      </c>
      <c r="AB44" s="9887">
        <f t="shared" si="6"/>
      </c>
      <c r="AC44" s="9905">
        <f t="shared" si="10"/>
      </c>
      <c r="AD44" s="9889">
        <f t="shared" si="19"/>
      </c>
      <c r="AE44" s="9906">
        <f t="shared" si="2"/>
      </c>
      <c r="AF44" s="9891">
        <f>VLOOKUP(C44,'Data Products'!$A:$J,10,0)</f>
      </c>
      <c r="AG44" s="9892">
        <f t="shared" si="13"/>
      </c>
      <c r="AH44" s="9893">
        <f t="shared" si="22"/>
      </c>
      <c r="AI44" s="9919"/>
      <c r="AJ44" s="9917"/>
      <c r="AK44" s="9917"/>
      <c r="AL44" s="9916"/>
      <c r="AM44" s="9917"/>
      <c r="AN44" s="9917"/>
    </row>
    <row r="45">
      <c r="A45" s="9922"/>
      <c r="B45" s="9923"/>
      <c r="C45" s="9922"/>
      <c r="D45" s="9922"/>
      <c r="E45" s="9922"/>
      <c r="F45" s="9922"/>
      <c r="G45" s="9922"/>
      <c r="H45" s="9922"/>
      <c r="I45" s="9922"/>
      <c r="J45" s="9924"/>
      <c r="K45" s="9918"/>
      <c r="L45" s="9918" t="s">
        <v>12619</v>
      </c>
      <c r="M45" s="9918"/>
      <c r="N45" s="9918"/>
      <c r="O45" s="9918"/>
      <c r="P45" s="9918"/>
      <c r="Q45" s="9918"/>
      <c r="R45" s="9918"/>
      <c r="S45" s="9918"/>
      <c r="T45" s="9918"/>
      <c r="U45" s="9918"/>
      <c r="V45" s="9918"/>
      <c r="W45" s="9918"/>
      <c r="X45" s="9918"/>
      <c r="Y45" s="9918"/>
      <c r="Z45" s="9918"/>
      <c r="AA45" s="9918"/>
      <c r="AB45" s="9918"/>
      <c r="AC45" s="9918"/>
      <c r="AD45" s="9918"/>
      <c r="AE45" s="9925" t="s">
        <v>12620</v>
      </c>
      <c r="AF45" s="9926"/>
      <c r="AG45" s="9926">
        <f>SUM(AG3:AG43)</f>
      </c>
      <c r="AH45" s="9927"/>
      <c r="AI45" s="9928"/>
      <c r="AJ45" s="9929"/>
      <c r="AK45" s="9929"/>
      <c r="AL45" s="9928"/>
      <c r="AM45" s="9929"/>
      <c r="AN45" s="9929"/>
    </row>
    <row r="46">
      <c r="A46" s="9918"/>
      <c r="B46" s="9923"/>
      <c r="C46" s="9923"/>
      <c r="D46" s="9918"/>
      <c r="E46" s="9918"/>
      <c r="F46" s="9918"/>
      <c r="G46" s="9923"/>
      <c r="H46" s="9924"/>
      <c r="I46" s="9924"/>
      <c r="J46" s="9924"/>
      <c r="K46" s="9918"/>
      <c r="L46" s="9918"/>
      <c r="M46" s="9918"/>
      <c r="N46" s="9918"/>
      <c r="O46" s="9918"/>
      <c r="P46" s="9918"/>
      <c r="Q46" s="9918"/>
      <c r="R46" s="9918"/>
      <c r="S46" s="9918"/>
      <c r="T46" s="9918"/>
      <c r="U46" s="9918"/>
      <c r="V46" s="9918"/>
      <c r="W46" s="9918"/>
      <c r="X46" s="9918"/>
      <c r="Y46" s="9918"/>
      <c r="Z46" s="9918"/>
      <c r="AA46" s="9918"/>
      <c r="AB46" s="9918"/>
      <c r="AC46" s="9918"/>
      <c r="AD46" s="9918"/>
      <c r="AE46" s="9930" t="s">
        <v>12621</v>
      </c>
      <c r="AF46" s="9931">
        <f t="shared" ref="AF46:AF49" si="9">AG46/$AG$45</f>
      </c>
      <c r="AG46" s="9932">
        <f t="shared" ref="AG46:AG49" si="15">SUMIFS($AG$3:$AG$43,$AE$3:$AE$43,AE46)</f>
      </c>
      <c r="AH46" s="9933"/>
      <c r="AI46" s="9928"/>
      <c r="AJ46" s="9929"/>
      <c r="AK46" s="9929"/>
      <c r="AL46" s="9928"/>
      <c r="AM46" s="9929"/>
      <c r="AN46" s="9929"/>
    </row>
    <row r="47">
      <c r="A47" s="9918"/>
      <c r="B47" s="9923"/>
      <c r="C47" s="9923"/>
      <c r="D47" s="9918"/>
      <c r="E47" s="9918"/>
      <c r="F47" s="9918"/>
      <c r="G47" s="9923"/>
      <c r="H47" s="9924"/>
      <c r="I47" s="9924"/>
      <c r="J47" s="9924"/>
      <c r="K47" s="9918"/>
      <c r="L47" s="9918"/>
      <c r="M47" s="9918"/>
      <c r="N47" s="9918"/>
      <c r="O47" s="9918"/>
      <c r="P47" s="9918"/>
      <c r="Q47" s="9918"/>
      <c r="R47" s="9918"/>
      <c r="S47" s="9918"/>
      <c r="T47" s="9918"/>
      <c r="U47" s="9918"/>
      <c r="V47" s="9918"/>
      <c r="W47" s="9918"/>
      <c r="X47" s="9918"/>
      <c r="Y47" s="9918"/>
      <c r="Z47" s="9918"/>
      <c r="AA47" s="9918"/>
      <c r="AB47" s="9918"/>
      <c r="AC47" s="9918"/>
      <c r="AD47" s="9918"/>
      <c r="AE47" s="9930" t="s">
        <v>12622</v>
      </c>
      <c r="AF47" s="9931">
        <f t="shared" si="9"/>
      </c>
      <c r="AG47" s="9932">
        <f t="shared" si="15"/>
      </c>
      <c r="AH47" s="9933"/>
      <c r="AI47" s="9928"/>
      <c r="AJ47" s="9929"/>
      <c r="AK47" s="9929"/>
      <c r="AL47" s="9928"/>
      <c r="AM47" s="9929"/>
      <c r="AN47" s="9929"/>
    </row>
    <row r="48">
      <c r="A48" s="9918"/>
      <c r="B48" s="9923"/>
      <c r="C48" s="9923"/>
      <c r="D48" s="9918"/>
      <c r="E48" s="9918"/>
      <c r="F48" s="9918"/>
      <c r="G48" s="9923"/>
      <c r="H48" s="9924"/>
      <c r="I48" s="9924"/>
      <c r="J48" s="9924"/>
      <c r="K48" s="9918"/>
      <c r="L48" s="9918"/>
      <c r="M48" s="9918"/>
      <c r="N48" s="9918"/>
      <c r="O48" s="9918"/>
      <c r="P48" s="9918"/>
      <c r="Q48" s="9918"/>
      <c r="R48" s="9918"/>
      <c r="S48" s="9918"/>
      <c r="T48" s="9918"/>
      <c r="U48" s="9918"/>
      <c r="V48" s="9918"/>
      <c r="W48" s="9918"/>
      <c r="X48" s="9918"/>
      <c r="Y48" s="9918"/>
      <c r="Z48" s="9918"/>
      <c r="AA48" s="9918"/>
      <c r="AB48" s="9918"/>
      <c r="AC48" s="9918"/>
      <c r="AD48" s="9918"/>
      <c r="AE48" s="9930" t="s">
        <v>12623</v>
      </c>
      <c r="AF48" s="9931">
        <f t="shared" si="9"/>
      </c>
      <c r="AG48" s="9932">
        <f t="shared" si="15"/>
      </c>
      <c r="AH48" s="9933"/>
      <c r="AI48" s="9928"/>
      <c r="AJ48" s="9929"/>
      <c r="AK48" s="9929"/>
      <c r="AL48" s="9928"/>
      <c r="AM48" s="9929"/>
      <c r="AN48" s="9929"/>
    </row>
    <row r="49">
      <c r="A49" s="9918"/>
      <c r="B49" s="9923"/>
      <c r="C49" s="9923"/>
      <c r="D49" s="9918"/>
      <c r="E49" s="9918"/>
      <c r="F49" s="9918"/>
      <c r="G49" s="9923"/>
      <c r="H49" s="9924"/>
      <c r="I49" s="9924"/>
      <c r="J49" s="9924"/>
      <c r="K49" s="9918"/>
      <c r="L49" s="9918"/>
      <c r="M49" s="9918"/>
      <c r="N49" s="9918"/>
      <c r="O49" s="9918"/>
      <c r="P49" s="9918"/>
      <c r="Q49" s="9918"/>
      <c r="R49" s="9918"/>
      <c r="S49" s="9918"/>
      <c r="T49" s="9918"/>
      <c r="U49" s="9918"/>
      <c r="V49" s="9918"/>
      <c r="W49" s="9918"/>
      <c r="X49" s="9918"/>
      <c r="Y49" s="9918"/>
      <c r="Z49" s="9918"/>
      <c r="AA49" s="9918"/>
      <c r="AB49" s="9918"/>
      <c r="AC49" s="9918"/>
      <c r="AD49" s="9918"/>
      <c r="AE49" s="9930" t="s">
        <v>12624</v>
      </c>
      <c r="AF49" s="9931">
        <f t="shared" si="9"/>
      </c>
      <c r="AG49" s="9932">
        <f t="shared" si="15"/>
      </c>
      <c r="AH49" s="9933"/>
      <c r="AI49" s="9928"/>
      <c r="AJ49" s="9929"/>
      <c r="AK49" s="9929"/>
      <c r="AL49" s="9928"/>
      <c r="AM49" s="9929"/>
      <c r="AN49" s="9929"/>
    </row>
    <row r="50">
      <c r="A50" s="9918"/>
      <c r="B50" s="9923"/>
      <c r="C50" s="9923"/>
      <c r="D50" s="9918"/>
      <c r="E50" s="9918"/>
      <c r="F50" s="9918"/>
      <c r="G50" s="9923"/>
      <c r="H50" s="9924"/>
      <c r="I50" s="9924"/>
      <c r="J50" s="9924"/>
      <c r="K50" s="9918"/>
      <c r="L50" s="9918"/>
      <c r="M50" s="9918"/>
      <c r="N50" s="9918"/>
      <c r="O50" s="9918"/>
      <c r="P50" s="9918"/>
      <c r="Q50" s="9918"/>
      <c r="R50" s="9918"/>
      <c r="S50" s="9918"/>
      <c r="T50" s="9918"/>
      <c r="U50" s="9918"/>
      <c r="V50" s="9918"/>
      <c r="W50" s="9918"/>
      <c r="X50" s="9918"/>
      <c r="Y50" s="9918"/>
      <c r="Z50" s="9918"/>
      <c r="AA50" s="9918"/>
      <c r="AB50" s="9918"/>
      <c r="AC50" s="9918"/>
      <c r="AD50" s="9918"/>
      <c r="AE50" s="9930" t="s">
        <v>12537</v>
      </c>
      <c r="AF50" s="9934">
        <f>AVERAGE(AH3:AH43)/AVERAGE(D3:D43)</f>
      </c>
      <c r="AG50" s="9932">
        <f>SUMIF($H$3:$H$43,"&lt;90",$AG$3:$AG$43)</f>
      </c>
      <c r="AH50" s="9935"/>
      <c r="AI50" s="9928"/>
      <c r="AJ50" s="9929"/>
      <c r="AK50" s="9929"/>
      <c r="AL50" s="9928"/>
      <c r="AM50" s="9929"/>
      <c r="AN50" s="9929"/>
    </row>
    <row r="51">
      <c r="A51" s="9918"/>
      <c r="B51" s="9923"/>
      <c r="C51" s="9923"/>
      <c r="D51" s="9918"/>
      <c r="E51" s="9918"/>
      <c r="F51" s="9918"/>
      <c r="G51" s="9923"/>
      <c r="H51" s="9924"/>
      <c r="I51" s="9924"/>
      <c r="J51" s="9924"/>
      <c r="K51" s="9918"/>
      <c r="L51" s="9918"/>
      <c r="M51" s="9918"/>
      <c r="N51" s="9918"/>
      <c r="O51" s="9918"/>
      <c r="P51" s="9918"/>
      <c r="Q51" s="9918"/>
      <c r="R51" s="9918"/>
      <c r="S51" s="9918"/>
      <c r="T51" s="9918"/>
      <c r="U51" s="9918"/>
      <c r="V51" s="9918"/>
      <c r="W51" s="9918"/>
      <c r="X51" s="9918"/>
      <c r="Y51" s="9918"/>
      <c r="Z51" s="9918"/>
      <c r="AA51" s="9918"/>
      <c r="AB51" s="9918"/>
      <c r="AC51" s="9918"/>
      <c r="AD51" s="9918"/>
      <c r="AE51" s="9918"/>
      <c r="AF51" s="9935"/>
      <c r="AG51" s="9935"/>
      <c r="AH51" s="9935"/>
      <c r="AI51" s="9928"/>
      <c r="AJ51" s="9929"/>
      <c r="AK51" s="9929"/>
      <c r="AL51" s="9928"/>
      <c r="AM51" s="9929"/>
      <c r="AN51" s="9929"/>
    </row>
    <row r="52">
      <c r="A52" s="9876" t="s">
        <v>12625</v>
      </c>
      <c r="B52" s="9876" t="s">
        <v>12512</v>
      </c>
      <c r="C52" s="9876" t="s">
        <v>12513</v>
      </c>
      <c r="D52" s="9876" t="s">
        <v>12514</v>
      </c>
      <c r="E52" s="9876"/>
      <c r="F52" s="9876" t="s">
        <v>12626</v>
      </c>
      <c r="G52" s="9936" t="s">
        <v>12516</v>
      </c>
      <c r="H52" s="9937" t="s">
        <v>12517</v>
      </c>
      <c r="I52" s="9875" t="s">
        <v>12518</v>
      </c>
      <c r="J52" s="9875" t="s">
        <v>12519</v>
      </c>
      <c r="K52" s="9876" t="s">
        <v>12520</v>
      </c>
      <c r="L52" s="9876" t="s">
        <v>12521</v>
      </c>
      <c r="M52" s="9876" t="s">
        <v>12627</v>
      </c>
      <c r="N52" s="9876" t="s">
        <v>12628</v>
      </c>
      <c r="O52" s="9876" t="s">
        <v>12524</v>
      </c>
      <c r="P52" s="9938"/>
      <c r="Q52" s="9938"/>
      <c r="R52" s="9938"/>
      <c r="S52" s="9938"/>
      <c r="T52" s="9938"/>
      <c r="U52" s="9938"/>
      <c r="V52" s="9938"/>
      <c r="W52" s="9938"/>
      <c r="X52" s="9938"/>
      <c r="Y52" s="9938"/>
      <c r="Z52" s="9938"/>
      <c r="AA52" s="9938"/>
      <c r="AB52" s="9939" t="s">
        <v>12531</v>
      </c>
      <c r="AC52" s="9937" t="s">
        <v>12532</v>
      </c>
      <c r="AD52" s="9937" t="s">
        <v>12629</v>
      </c>
      <c r="AE52" s="9937" t="s">
        <v>12630</v>
      </c>
      <c r="AF52" s="9940" t="s">
        <v>12535</v>
      </c>
      <c r="AG52" s="9940" t="s">
        <v>12536</v>
      </c>
      <c r="AH52" s="9875" t="s">
        <v>12537</v>
      </c>
      <c r="AI52" s="9937" t="s">
        <v>12538</v>
      </c>
      <c r="AJ52" s="9875" t="s">
        <v>12539</v>
      </c>
      <c r="AK52" s="9876" t="s">
        <v>12540</v>
      </c>
      <c r="AL52" s="9876" t="s">
        <v>12631</v>
      </c>
      <c r="AM52" s="9876" t="s">
        <v>12542</v>
      </c>
      <c r="AN52" s="9876" t="s">
        <v>12543</v>
      </c>
    </row>
    <row r="53">
      <c r="A53" s="9876" t="s">
        <v>12544</v>
      </c>
      <c r="B53" s="9876"/>
      <c r="C53" s="9876"/>
      <c r="D53" s="9876" t="s">
        <v>12545</v>
      </c>
      <c r="E53" s="9880" t="s">
        <v>12546</v>
      </c>
      <c r="F53" s="9876"/>
      <c r="G53" s="9941"/>
      <c r="H53" s="9937"/>
      <c r="I53" s="9875"/>
      <c r="J53" s="9875"/>
      <c r="K53" s="9876" t="s">
        <v>12547</v>
      </c>
      <c r="L53" s="9876" t="s">
        <v>12547</v>
      </c>
      <c r="M53" s="9876"/>
      <c r="N53" s="9876"/>
      <c r="O53" s="9876"/>
      <c r="P53" s="9938"/>
      <c r="Q53" s="9938"/>
      <c r="R53" s="9938"/>
      <c r="S53" s="9938"/>
      <c r="T53" s="9938"/>
      <c r="U53" s="9938"/>
      <c r="V53" s="9938"/>
      <c r="W53" s="9938"/>
      <c r="X53" s="9938"/>
      <c r="Y53" s="9938"/>
      <c r="Z53" s="9938"/>
      <c r="AA53" s="9938"/>
      <c r="AB53" s="9939"/>
      <c r="AC53" s="9937"/>
      <c r="AD53" s="9937"/>
      <c r="AE53" s="9937"/>
      <c r="AF53" s="9940"/>
      <c r="AG53" s="9940"/>
      <c r="AH53" s="9875"/>
      <c r="AI53" s="9937"/>
      <c r="AJ53" s="9875"/>
      <c r="AK53" s="9876"/>
      <c r="AL53" s="9876"/>
      <c r="AM53" s="9876"/>
      <c r="AN53" s="9876"/>
    </row>
    <row r="54">
      <c r="A54" s="9942">
        <v>1</v>
      </c>
      <c r="B54" s="9881" t="s">
        <v>12553</v>
      </c>
      <c r="C54" s="9881" t="s">
        <v>12632</v>
      </c>
      <c r="D54" s="9882">
        <v>8096</v>
      </c>
      <c r="E54" s="9896">
        <v>8096</v>
      </c>
      <c r="F54" s="9943"/>
      <c r="G54" s="9944">
        <f>VLOOKUP(C54,'Data Products'!$A:$J,2,0)</f>
      </c>
      <c r="H54" s="9945">
        <f t="shared" ref="H54:H78" si="17">IFERROR(G54-TODAY(),"")</f>
      </c>
      <c r="I54" s="9885">
        <v>45840</v>
      </c>
      <c r="J54" s="9886">
        <f t="shared" ref="J54:J125" si="1">TODAY()-I54</f>
      </c>
      <c r="K54" s="9920">
        <v>0</v>
      </c>
      <c r="L54" s="9946">
        <v>9777</v>
      </c>
      <c r="M54" s="9882">
        <v>6000</v>
      </c>
      <c r="N54" s="9882">
        <v>12000</v>
      </c>
      <c r="O54" s="9881" t="s">
        <v>12558</v>
      </c>
      <c r="P54" s="9918"/>
      <c r="Q54" s="9918"/>
      <c r="R54" s="9947"/>
      <c r="S54" s="9918"/>
      <c r="T54" s="9918"/>
      <c r="U54" s="9918"/>
      <c r="V54" s="9918"/>
      <c r="W54" s="9918"/>
      <c r="X54" s="9918"/>
      <c r="Y54" s="9918"/>
      <c r="Z54" s="9918"/>
      <c r="AA54" s="9918"/>
      <c r="AB54" s="9948">
        <f t="shared" ref="AB54:AB90" si="7">L54/30</f>
      </c>
      <c r="AC54" s="9901">
        <f t="shared" ref="AC54:AC90" si="11">IFERROR(D54/AB54,"-")</f>
      </c>
      <c r="AD54" s="9889">
        <f t="shared" ref="AD54:AD90" si="20">IFERROR(TODAY()+AC54,"-")</f>
      </c>
      <c r="AE54" s="9902">
        <f t="shared" ref="AE54:AE90" si="3">_xlfn.IFS(AC54="-","Not sold yet",AND(AC54&lt;=150,AC54&gt;60),"Out of stock more than 60 days",AC54&lt;=60,"Out of stock less than 60 days",AC54&gt;=150,"Out of stock more than 150 days")</f>
      </c>
      <c r="AF54" s="9891">
        <f>VLOOKUP(C54,'Data Products'!$A:$J,10,0)</f>
      </c>
      <c r="AG54" s="9892">
        <f t="shared" ref="AG54:AG125" si="14">AF54*D54</f>
      </c>
      <c r="AH54" s="9892"/>
      <c r="AI54" s="9908" t="s">
        <v>12633</v>
      </c>
      <c r="AJ54" s="9894"/>
      <c r="AK54" s="9895"/>
      <c r="AL54" s="9894"/>
      <c r="AM54" s="9895"/>
      <c r="AN54" s="9895"/>
    </row>
    <row customHeight="true" hidden="true" ht="18" r="55">
      <c r="A55" s="9942">
        <v>2</v>
      </c>
      <c r="B55" s="9881" t="s">
        <v>12556</v>
      </c>
      <c r="C55" s="9881" t="s">
        <v>12634</v>
      </c>
      <c r="D55" s="9882">
        <v>0</v>
      </c>
      <c r="E55" s="9896">
        <v>0</v>
      </c>
      <c r="F55" s="9943"/>
      <c r="G55" s="9944">
        <f>VLOOKUP(C55,'Data Products'!$A:$J,2,0)</f>
      </c>
      <c r="H55" s="9945">
        <f t="shared" si="17"/>
      </c>
      <c r="I55" s="9885">
        <v>45376</v>
      </c>
      <c r="J55" s="9886">
        <f t="shared" si="1"/>
      </c>
      <c r="K55" s="9882">
        <v>0</v>
      </c>
      <c r="L55" s="9882">
        <v>0</v>
      </c>
      <c r="M55" s="9882">
        <v>0</v>
      </c>
      <c r="N55" s="9882">
        <v>0</v>
      </c>
      <c r="O55" s="9881" t="s">
        <v>12635</v>
      </c>
      <c r="P55" s="9918"/>
      <c r="Q55" s="9918"/>
      <c r="R55" s="9947"/>
      <c r="S55" s="9918"/>
      <c r="T55" s="9918"/>
      <c r="U55" s="9918"/>
      <c r="V55" s="9918"/>
      <c r="W55" s="9918"/>
      <c r="X55" s="9918"/>
      <c r="Y55" s="9918"/>
      <c r="Z55" s="9918"/>
      <c r="AA55" s="9918"/>
      <c r="AB55" s="9948">
        <f t="shared" si="7"/>
      </c>
      <c r="AC55" s="9897">
        <f t="shared" si="11"/>
      </c>
      <c r="AD55" s="9889">
        <f t="shared" si="20"/>
      </c>
      <c r="AE55" s="9898">
        <f t="shared" si="3"/>
      </c>
      <c r="AF55" s="9891">
        <f>VLOOKUP(C55,'Data Products'!$A:$J,10,0)</f>
      </c>
      <c r="AG55" s="9892">
        <f t="shared" si="14"/>
      </c>
      <c r="AH55" s="9892">
        <f t="shared" ref="AH55:AH90" si="23">IF(H55&lt;=90,D55,0)</f>
      </c>
      <c r="AI55" s="9903"/>
      <c r="AJ55" s="9894"/>
      <c r="AK55" s="9895"/>
      <c r="AL55" s="9894"/>
      <c r="AM55" s="9895"/>
      <c r="AN55" s="9895"/>
    </row>
    <row customHeight="true" hidden="true" ht="18" r="56">
      <c r="A56" s="9942">
        <v>3</v>
      </c>
      <c r="B56" s="9881" t="s">
        <v>12556</v>
      </c>
      <c r="C56" s="9881" t="s">
        <v>12636</v>
      </c>
      <c r="D56" s="9882">
        <v>0</v>
      </c>
      <c r="E56" s="9896">
        <v>0</v>
      </c>
      <c r="F56" s="9943"/>
      <c r="G56" s="9944">
        <f>VLOOKUP(C56,'Data Products'!$A:$J,2,0)</f>
      </c>
      <c r="H56" s="9945">
        <f t="shared" si="17"/>
      </c>
      <c r="I56" s="9921">
        <v>45721</v>
      </c>
      <c r="J56" s="9886">
        <f t="shared" si="1"/>
      </c>
      <c r="K56" s="9882">
        <v>0</v>
      </c>
      <c r="L56" s="9882">
        <v>0</v>
      </c>
      <c r="M56" s="9949" t="s">
        <v>12637</v>
      </c>
      <c r="N56" s="9949" t="s">
        <v>12637</v>
      </c>
      <c r="O56" s="9881" t="s">
        <v>12635</v>
      </c>
      <c r="P56" s="9918"/>
      <c r="Q56" s="9918"/>
      <c r="R56" s="9947"/>
      <c r="S56" s="9918"/>
      <c r="T56" s="9918"/>
      <c r="U56" s="9918"/>
      <c r="V56" s="9918"/>
      <c r="W56" s="9918"/>
      <c r="X56" s="9918"/>
      <c r="Y56" s="9918"/>
      <c r="Z56" s="9918"/>
      <c r="AA56" s="9918"/>
      <c r="AB56" s="9948">
        <f t="shared" si="7"/>
      </c>
      <c r="AC56" s="9897">
        <f t="shared" si="11"/>
      </c>
      <c r="AD56" s="9889">
        <f t="shared" si="20"/>
      </c>
      <c r="AE56" s="9898">
        <f t="shared" si="3"/>
      </c>
      <c r="AF56" s="9891">
        <f>VLOOKUP(C56,'Data Products'!$A:$J,10,0)</f>
      </c>
      <c r="AG56" s="9892">
        <f t="shared" si="14"/>
      </c>
      <c r="AH56" s="9892">
        <f t="shared" si="23"/>
      </c>
      <c r="AI56" s="9903"/>
      <c r="AJ56" s="9894"/>
      <c r="AK56" s="9895"/>
      <c r="AL56" s="9894"/>
      <c r="AM56" s="9895"/>
      <c r="AN56" s="9895"/>
    </row>
    <row customHeight="true" hidden="true" ht="18" r="57">
      <c r="A57" s="9942">
        <v>4</v>
      </c>
      <c r="B57" s="9881" t="s">
        <v>12556</v>
      </c>
      <c r="C57" s="9881" t="s">
        <v>12638</v>
      </c>
      <c r="D57" s="9882">
        <v>0</v>
      </c>
      <c r="E57" s="9896">
        <v>0</v>
      </c>
      <c r="F57" s="9943"/>
      <c r="G57" s="9944">
        <f>VLOOKUP(C57,'Data Products'!$A:$J,2,0)</f>
      </c>
      <c r="H57" s="9945">
        <f t="shared" si="17"/>
      </c>
      <c r="I57" s="9885">
        <v>45460</v>
      </c>
      <c r="J57" s="9886">
        <f t="shared" si="1"/>
      </c>
      <c r="K57" s="9882">
        <v>0</v>
      </c>
      <c r="L57" s="9882">
        <v>0</v>
      </c>
      <c r="M57" s="9882">
        <v>0</v>
      </c>
      <c r="N57" s="9882">
        <v>0</v>
      </c>
      <c r="O57" s="9881" t="s">
        <v>12635</v>
      </c>
      <c r="P57" s="9918"/>
      <c r="Q57" s="9918"/>
      <c r="R57" s="9950"/>
      <c r="S57" s="9918"/>
      <c r="T57" s="9918"/>
      <c r="U57" s="9918"/>
      <c r="V57" s="9918"/>
      <c r="W57" s="9918"/>
      <c r="X57" s="9918"/>
      <c r="Y57" s="9918"/>
      <c r="Z57" s="9918"/>
      <c r="AA57" s="9918"/>
      <c r="AB57" s="9948">
        <f t="shared" si="7"/>
      </c>
      <c r="AC57" s="9897">
        <f t="shared" si="11"/>
      </c>
      <c r="AD57" s="9889">
        <f t="shared" si="20"/>
      </c>
      <c r="AE57" s="9898">
        <f t="shared" si="3"/>
      </c>
      <c r="AF57" s="9891">
        <f>VLOOKUP(C57,'Data Products'!$A:$J,10,0)</f>
      </c>
      <c r="AG57" s="9892">
        <f t="shared" si="14"/>
      </c>
      <c r="AH57" s="9892">
        <f t="shared" si="23"/>
      </c>
      <c r="AI57" s="9894"/>
      <c r="AJ57" s="9895"/>
      <c r="AK57" s="9895"/>
      <c r="AL57" s="9894"/>
      <c r="AM57" s="9895"/>
      <c r="AN57" s="9895"/>
    </row>
    <row customHeight="true" hidden="true" ht="18" r="58">
      <c r="A58" s="9942">
        <v>5</v>
      </c>
      <c r="B58" s="9881" t="s">
        <v>12582</v>
      </c>
      <c r="C58" s="9881" t="s">
        <v>12639</v>
      </c>
      <c r="D58" s="9882">
        <v>0</v>
      </c>
      <c r="E58" s="9896">
        <v>0</v>
      </c>
      <c r="F58" s="9943"/>
      <c r="G58" s="9944">
        <f>VLOOKUP(C58,'Data Products'!$A:$J,2,0)</f>
      </c>
      <c r="H58" s="9945">
        <f t="shared" si="17"/>
      </c>
      <c r="I58" s="9885">
        <v>45667</v>
      </c>
      <c r="J58" s="9886">
        <f t="shared" si="1"/>
      </c>
      <c r="K58" s="9882">
        <v>0</v>
      </c>
      <c r="L58" s="9882">
        <v>0</v>
      </c>
      <c r="M58" s="9882">
        <v>500</v>
      </c>
      <c r="N58" s="9882">
        <v>1000</v>
      </c>
      <c r="O58" s="9951" t="s">
        <v>12566</v>
      </c>
      <c r="P58" s="9918"/>
      <c r="Q58" s="9918"/>
      <c r="R58" s="9947"/>
      <c r="S58" s="9918"/>
      <c r="T58" s="9918"/>
      <c r="U58" s="9918"/>
      <c r="V58" s="9918"/>
      <c r="W58" s="9918"/>
      <c r="X58" s="9918"/>
      <c r="Y58" s="9918"/>
      <c r="Z58" s="9918"/>
      <c r="AA58" s="9918"/>
      <c r="AB58" s="9948">
        <f t="shared" si="7"/>
      </c>
      <c r="AC58" s="9897">
        <f t="shared" si="11"/>
      </c>
      <c r="AD58" s="9889">
        <f t="shared" si="20"/>
      </c>
      <c r="AE58" s="9898">
        <f t="shared" si="3"/>
      </c>
      <c r="AF58" s="9891">
        <f>VLOOKUP(C58,'Data Products'!$A:$J,10,0)</f>
      </c>
      <c r="AG58" s="9892">
        <f t="shared" si="14"/>
      </c>
      <c r="AH58" s="9892">
        <f t="shared" si="23"/>
      </c>
      <c r="AI58" s="9903"/>
      <c r="AJ58" s="9895"/>
      <c r="AK58" s="9895">
        <v>200</v>
      </c>
      <c r="AL58" s="9894"/>
      <c r="AM58" s="9895"/>
      <c r="AN58" s="9895"/>
    </row>
    <row r="59">
      <c r="A59" s="9942">
        <v>6</v>
      </c>
      <c r="B59" s="9881" t="s">
        <v>12556</v>
      </c>
      <c r="C59" s="9881" t="s">
        <v>12640</v>
      </c>
      <c r="D59" s="9882">
        <v>2</v>
      </c>
      <c r="E59" s="9896">
        <v>2</v>
      </c>
      <c r="F59" s="9943"/>
      <c r="G59" s="9944">
        <f>VLOOKUP(C59,'Data Products'!$A:$J,2,0)</f>
      </c>
      <c r="H59" s="9945">
        <f t="shared" si="17"/>
      </c>
      <c r="I59" s="9885">
        <v>45667</v>
      </c>
      <c r="J59" s="9886">
        <f t="shared" si="1"/>
      </c>
      <c r="K59" s="9882">
        <v>0</v>
      </c>
      <c r="L59" s="9882">
        <v>1</v>
      </c>
      <c r="M59" s="9882">
        <v>500</v>
      </c>
      <c r="N59" s="9882">
        <v>1000</v>
      </c>
      <c r="O59" s="9881" t="s">
        <v>12566</v>
      </c>
      <c r="P59" s="9918"/>
      <c r="Q59" s="9918"/>
      <c r="R59" s="9947"/>
      <c r="S59" s="9918"/>
      <c r="T59" s="9918"/>
      <c r="U59" s="9918"/>
      <c r="V59" s="9918"/>
      <c r="W59" s="9918"/>
      <c r="X59" s="9918"/>
      <c r="Y59" s="9918"/>
      <c r="Z59" s="9918"/>
      <c r="AA59" s="9918"/>
      <c r="AB59" s="9948">
        <f t="shared" si="7"/>
      </c>
      <c r="AC59" s="9901">
        <f t="shared" si="11"/>
      </c>
      <c r="AD59" s="9889">
        <f t="shared" si="20"/>
      </c>
      <c r="AE59" s="9902">
        <f t="shared" si="3"/>
      </c>
      <c r="AF59" s="9891">
        <f>VLOOKUP(C59,'Data Products'!$A:$J,10,0)</f>
      </c>
      <c r="AG59" s="9892">
        <f t="shared" si="14"/>
      </c>
      <c r="AH59" s="9892">
        <f t="shared" si="23"/>
      </c>
      <c r="AI59" s="9903"/>
      <c r="AJ59" s="9895"/>
      <c r="AK59" s="9895"/>
      <c r="AL59" s="9894"/>
      <c r="AM59" s="9895"/>
      <c r="AN59" s="9895"/>
    </row>
    <row r="60">
      <c r="A60" s="9942">
        <v>7</v>
      </c>
      <c r="B60" s="9881" t="s">
        <v>12553</v>
      </c>
      <c r="C60" s="9881" t="s">
        <v>12641</v>
      </c>
      <c r="D60" s="9882">
        <v>244</v>
      </c>
      <c r="E60" s="9896">
        <v>244</v>
      </c>
      <c r="F60" s="9943"/>
      <c r="G60" s="9944">
        <f>VLOOKUP(C60,'Data Products'!$A:$J,2,0)</f>
      </c>
      <c r="H60" s="9945">
        <f t="shared" si="17"/>
      </c>
      <c r="I60" s="9885">
        <v>45617</v>
      </c>
      <c r="J60" s="9886">
        <f t="shared" si="1"/>
      </c>
      <c r="K60" s="9882">
        <v>27</v>
      </c>
      <c r="L60" s="9882">
        <v>66</v>
      </c>
      <c r="M60" s="9882">
        <v>300</v>
      </c>
      <c r="N60" s="9882">
        <v>500</v>
      </c>
      <c r="O60" s="9952" t="s">
        <v>12566</v>
      </c>
      <c r="P60" s="9918"/>
      <c r="Q60" s="9918"/>
      <c r="R60" s="9947"/>
      <c r="S60" s="9918"/>
      <c r="T60" s="9918"/>
      <c r="U60" s="9918"/>
      <c r="V60" s="9918"/>
      <c r="W60" s="9918"/>
      <c r="X60" s="9918"/>
      <c r="Y60" s="9918"/>
      <c r="Z60" s="9918"/>
      <c r="AA60" s="9918"/>
      <c r="AB60" s="9948">
        <f t="shared" si="7"/>
      </c>
      <c r="AC60" s="9905">
        <f t="shared" si="11"/>
      </c>
      <c r="AD60" s="9889">
        <f t="shared" si="20"/>
      </c>
      <c r="AE60" s="9906">
        <f t="shared" si="3"/>
      </c>
      <c r="AF60" s="9891">
        <f>VLOOKUP(C60,'Data Products'!$A:$J,10,0)</f>
      </c>
      <c r="AG60" s="9892">
        <f t="shared" si="14"/>
      </c>
      <c r="AH60" s="9892">
        <f t="shared" si="23"/>
      </c>
      <c r="AI60" s="9894"/>
      <c r="AJ60" s="9895"/>
      <c r="AK60" s="9895"/>
      <c r="AL60" s="9894"/>
      <c r="AM60" s="9895"/>
      <c r="AN60" s="9895"/>
    </row>
    <row customHeight="true" hidden="true" ht="18" r="61">
      <c r="A61" s="9942">
        <v>8</v>
      </c>
      <c r="B61" s="9881" t="s">
        <v>12556</v>
      </c>
      <c r="C61" s="9881" t="s">
        <v>12642</v>
      </c>
      <c r="D61" s="9882">
        <v>0</v>
      </c>
      <c r="E61" s="9896">
        <v>0</v>
      </c>
      <c r="F61" s="9943"/>
      <c r="G61" s="9944">
        <f>VLOOKUP(C61,'Data Products'!$A:$J,2,0)</f>
      </c>
      <c r="H61" s="9953">
        <f t="shared" si="17"/>
      </c>
      <c r="I61" s="9885">
        <v>45504</v>
      </c>
      <c r="J61" s="9886">
        <f t="shared" si="1"/>
      </c>
      <c r="K61" s="9882">
        <v>0</v>
      </c>
      <c r="L61" s="9882">
        <v>0</v>
      </c>
      <c r="M61" s="9882">
        <v>0</v>
      </c>
      <c r="N61" s="9882">
        <v>0</v>
      </c>
      <c r="O61" s="9881" t="s">
        <v>12566</v>
      </c>
      <c r="P61" s="9918"/>
      <c r="Q61" s="9918"/>
      <c r="R61" s="9947"/>
      <c r="S61" s="9918"/>
      <c r="T61" s="9918"/>
      <c r="U61" s="9918"/>
      <c r="V61" s="9918"/>
      <c r="W61" s="9918"/>
      <c r="X61" s="9918"/>
      <c r="Y61" s="9918"/>
      <c r="Z61" s="9918"/>
      <c r="AA61" s="9918"/>
      <c r="AB61" s="9948">
        <f t="shared" si="7"/>
      </c>
      <c r="AC61" s="9897">
        <f t="shared" si="11"/>
      </c>
      <c r="AD61" s="9889">
        <f t="shared" si="20"/>
      </c>
      <c r="AE61" s="9898">
        <f t="shared" si="3"/>
      </c>
      <c r="AF61" s="9891">
        <f>VLOOKUP(C61,'Data Products'!$A:$J,10,0)</f>
      </c>
      <c r="AG61" s="9892">
        <f t="shared" si="14"/>
      </c>
      <c r="AH61" s="9892">
        <f t="shared" si="23"/>
      </c>
      <c r="AI61" s="9894"/>
      <c r="AJ61" s="9895"/>
      <c r="AK61" s="9895"/>
      <c r="AL61" s="9894"/>
      <c r="AM61" s="9895"/>
      <c r="AN61" s="9895"/>
    </row>
    <row customHeight="true" hidden="true" ht="18" r="62">
      <c r="A62" s="9942">
        <v>9</v>
      </c>
      <c r="B62" s="9881" t="s">
        <v>12556</v>
      </c>
      <c r="C62" s="9881" t="s">
        <v>12643</v>
      </c>
      <c r="D62" s="9882">
        <v>0</v>
      </c>
      <c r="E62" s="9896">
        <v>0</v>
      </c>
      <c r="F62" s="9943"/>
      <c r="G62" s="9944">
        <f>VLOOKUP(C62,'Data Products'!$A:$J,2,0)</f>
      </c>
      <c r="H62" s="9945">
        <f t="shared" si="17"/>
      </c>
      <c r="I62" s="9885">
        <v>45530</v>
      </c>
      <c r="J62" s="9886">
        <f t="shared" si="1"/>
      </c>
      <c r="K62" s="9882">
        <v>34</v>
      </c>
      <c r="L62" s="9882">
        <v>102</v>
      </c>
      <c r="M62" s="9882">
        <v>100</v>
      </c>
      <c r="N62" s="9882">
        <v>300</v>
      </c>
      <c r="O62" s="9881" t="s">
        <v>12566</v>
      </c>
      <c r="P62" s="9918"/>
      <c r="Q62" s="9918"/>
      <c r="R62" s="9947"/>
      <c r="S62" s="9918"/>
      <c r="T62" s="9918"/>
      <c r="U62" s="9918"/>
      <c r="V62" s="9918"/>
      <c r="W62" s="9918"/>
      <c r="X62" s="9918"/>
      <c r="Y62" s="9918"/>
      <c r="Z62" s="9918"/>
      <c r="AA62" s="9918"/>
      <c r="AB62" s="9948">
        <f t="shared" si="7"/>
      </c>
      <c r="AC62" s="9901">
        <f t="shared" si="11"/>
      </c>
      <c r="AD62" s="9889">
        <f t="shared" si="20"/>
      </c>
      <c r="AE62" s="9902">
        <f t="shared" si="3"/>
      </c>
      <c r="AF62" s="9891">
        <f>VLOOKUP(C62,'Data Products'!$A:$J,10,0)</f>
      </c>
      <c r="AG62" s="9892">
        <f t="shared" si="14"/>
      </c>
      <c r="AH62" s="9892">
        <f t="shared" si="23"/>
      </c>
      <c r="AI62" s="9894"/>
      <c r="AJ62" s="9895"/>
      <c r="AK62" s="9895"/>
      <c r="AL62" s="9894"/>
      <c r="AM62" s="9895"/>
      <c r="AN62" s="9895"/>
    </row>
    <row customHeight="true" hidden="true" ht="18" r="63">
      <c r="A63" s="9942">
        <v>10</v>
      </c>
      <c r="B63" s="9881" t="s">
        <v>12582</v>
      </c>
      <c r="C63" s="9881" t="s">
        <v>12644</v>
      </c>
      <c r="D63" s="9882">
        <v>0</v>
      </c>
      <c r="E63" s="9896">
        <v>0</v>
      </c>
      <c r="F63" s="9943"/>
      <c r="G63" s="9944">
        <f>VLOOKUP(C63,'Data Products'!$A:$J,2,0)</f>
      </c>
      <c r="H63" s="9945">
        <f t="shared" si="17"/>
      </c>
      <c r="I63" s="9885">
        <v>45667</v>
      </c>
      <c r="J63" s="9886">
        <f t="shared" si="1"/>
      </c>
      <c r="K63" s="9882">
        <v>0</v>
      </c>
      <c r="L63" s="9882">
        <v>0</v>
      </c>
      <c r="M63" s="9882">
        <v>500</v>
      </c>
      <c r="N63" s="9882">
        <v>1000</v>
      </c>
      <c r="O63" s="9881" t="s">
        <v>12566</v>
      </c>
      <c r="P63" s="9918"/>
      <c r="Q63" s="9918"/>
      <c r="R63" s="9947"/>
      <c r="S63" s="9918"/>
      <c r="T63" s="9918"/>
      <c r="U63" s="9918"/>
      <c r="V63" s="9918"/>
      <c r="W63" s="9918"/>
      <c r="X63" s="9918"/>
      <c r="Y63" s="9918"/>
      <c r="Z63" s="9918"/>
      <c r="AA63" s="9918"/>
      <c r="AB63" s="9948">
        <f t="shared" si="7"/>
      </c>
      <c r="AC63" s="9897">
        <f t="shared" si="11"/>
      </c>
      <c r="AD63" s="9889">
        <f t="shared" si="20"/>
      </c>
      <c r="AE63" s="9898">
        <f t="shared" si="3"/>
      </c>
      <c r="AF63" s="9891">
        <f>VLOOKUP(C63,'Data Products'!$A:$J,10,0)</f>
      </c>
      <c r="AG63" s="9892">
        <f t="shared" si="14"/>
      </c>
      <c r="AH63" s="9892">
        <f t="shared" si="23"/>
      </c>
      <c r="AI63" s="9903"/>
      <c r="AJ63" s="9895"/>
      <c r="AK63" s="9895">
        <v>150</v>
      </c>
      <c r="AL63" s="9894"/>
      <c r="AM63" s="9895"/>
      <c r="AN63" s="9895"/>
    </row>
    <row r="64">
      <c r="A64" s="9942">
        <v>11</v>
      </c>
      <c r="B64" s="9881" t="s">
        <v>12553</v>
      </c>
      <c r="C64" s="9881" t="s">
        <v>12645</v>
      </c>
      <c r="D64" s="9882">
        <v>342</v>
      </c>
      <c r="E64" s="9896">
        <v>342</v>
      </c>
      <c r="F64" s="9943"/>
      <c r="G64" s="9944">
        <f>VLOOKUP(C64,'Data Products'!$A:$J,2,0)</f>
      </c>
      <c r="H64" s="9945">
        <f t="shared" si="17"/>
      </c>
      <c r="I64" s="9921">
        <v>45716</v>
      </c>
      <c r="J64" s="9886">
        <f t="shared" si="1"/>
      </c>
      <c r="K64" s="9882">
        <v>75</v>
      </c>
      <c r="L64" s="9882">
        <v>144</v>
      </c>
      <c r="M64" s="9882">
        <v>0</v>
      </c>
      <c r="N64" s="9882">
        <v>0</v>
      </c>
      <c r="O64" s="9881" t="s">
        <v>12566</v>
      </c>
      <c r="P64" s="9918"/>
      <c r="Q64" s="9918"/>
      <c r="R64" s="9947"/>
      <c r="S64" s="9918"/>
      <c r="T64" s="9918"/>
      <c r="U64" s="9918"/>
      <c r="V64" s="9918"/>
      <c r="W64" s="9918"/>
      <c r="X64" s="9918"/>
      <c r="Y64" s="9918"/>
      <c r="Z64" s="9918"/>
      <c r="AA64" s="9918"/>
      <c r="AB64" s="9948">
        <f t="shared" si="7"/>
      </c>
      <c r="AC64" s="9905">
        <f t="shared" si="11"/>
      </c>
      <c r="AD64" s="9889">
        <f t="shared" si="20"/>
      </c>
      <c r="AE64" s="9906">
        <f t="shared" si="3"/>
      </c>
      <c r="AF64" s="9891">
        <f>VLOOKUP(C64,'Data Products'!$A:$J,10,0)</f>
      </c>
      <c r="AG64" s="9892">
        <f t="shared" si="14"/>
      </c>
      <c r="AH64" s="9892">
        <f t="shared" si="23"/>
      </c>
      <c r="AI64" s="9903"/>
      <c r="AJ64" s="9895"/>
      <c r="AK64" s="9895"/>
      <c r="AL64" s="9894"/>
      <c r="AM64" s="9895"/>
      <c r="AN64" s="9895"/>
    </row>
    <row r="65">
      <c r="A65" s="9942">
        <v>12</v>
      </c>
      <c r="B65" s="9881" t="s">
        <v>12553</v>
      </c>
      <c r="C65" s="9881" t="s">
        <v>12646</v>
      </c>
      <c r="D65" s="9882">
        <v>353</v>
      </c>
      <c r="E65" s="9896">
        <v>353</v>
      </c>
      <c r="F65" s="9943"/>
      <c r="G65" s="9944">
        <f>VLOOKUP(C65,'Data Products'!$A:$J,2,0)</f>
      </c>
      <c r="H65" s="9945">
        <f t="shared" si="17"/>
      </c>
      <c r="I65" s="9921">
        <v>45716</v>
      </c>
      <c r="J65" s="9886">
        <f t="shared" si="1"/>
      </c>
      <c r="K65" s="9882">
        <v>35</v>
      </c>
      <c r="L65" s="9882">
        <v>66</v>
      </c>
      <c r="M65" s="9882">
        <v>0</v>
      </c>
      <c r="N65" s="9882">
        <v>0</v>
      </c>
      <c r="O65" s="9881" t="s">
        <v>12566</v>
      </c>
      <c r="P65" s="9918"/>
      <c r="Q65" s="9918"/>
      <c r="R65" s="9947"/>
      <c r="S65" s="9918"/>
      <c r="T65" s="9918"/>
      <c r="U65" s="9918"/>
      <c r="V65" s="9918"/>
      <c r="W65" s="9918"/>
      <c r="X65" s="9918"/>
      <c r="Y65" s="9918"/>
      <c r="Z65" s="9918"/>
      <c r="AA65" s="9918"/>
      <c r="AB65" s="9948">
        <f t="shared" si="7"/>
      </c>
      <c r="AC65" s="9905">
        <f t="shared" si="11"/>
      </c>
      <c r="AD65" s="9889">
        <f t="shared" si="20"/>
      </c>
      <c r="AE65" s="9906">
        <f t="shared" si="3"/>
      </c>
      <c r="AF65" s="9891">
        <f>VLOOKUP(C65,'Data Products'!$A:$J,10,0)</f>
      </c>
      <c r="AG65" s="9892">
        <f t="shared" si="14"/>
      </c>
      <c r="AH65" s="9892">
        <f t="shared" si="23"/>
      </c>
      <c r="AI65" s="9903"/>
      <c r="AJ65" s="9895"/>
      <c r="AK65" s="9895"/>
      <c r="AL65" s="9894"/>
      <c r="AM65" s="9895"/>
      <c r="AN65" s="9895"/>
    </row>
    <row customHeight="true" hidden="true" ht="18" r="66">
      <c r="A66" s="9942">
        <v>13</v>
      </c>
      <c r="B66" s="9881" t="s">
        <v>12582</v>
      </c>
      <c r="C66" s="9881" t="s">
        <v>12647</v>
      </c>
      <c r="D66" s="9882">
        <v>0</v>
      </c>
      <c r="E66" s="9896">
        <v>0</v>
      </c>
      <c r="F66" s="9943"/>
      <c r="G66" s="9944">
        <f>VLOOKUP(C66,'Data Products'!$A:$J,2,0)</f>
      </c>
      <c r="H66" s="9953">
        <f t="shared" si="17"/>
      </c>
      <c r="I66" s="9885">
        <v>45363</v>
      </c>
      <c r="J66" s="9886">
        <f t="shared" si="1"/>
      </c>
      <c r="K66" s="9882">
        <v>0</v>
      </c>
      <c r="L66" s="9882">
        <v>0</v>
      </c>
      <c r="M66" s="9882">
        <v>0</v>
      </c>
      <c r="N66" s="9882">
        <v>0</v>
      </c>
      <c r="O66" s="9881" t="s">
        <v>12566</v>
      </c>
      <c r="P66" s="9918"/>
      <c r="Q66" s="9918"/>
      <c r="R66" s="9947"/>
      <c r="S66" s="9918"/>
      <c r="T66" s="9918"/>
      <c r="U66" s="9918"/>
      <c r="V66" s="9918"/>
      <c r="W66" s="9918"/>
      <c r="X66" s="9918"/>
      <c r="Y66" s="9918"/>
      <c r="Z66" s="9918"/>
      <c r="AA66" s="9918"/>
      <c r="AB66" s="9948">
        <f t="shared" si="7"/>
      </c>
      <c r="AC66" s="9897">
        <f t="shared" si="11"/>
      </c>
      <c r="AD66" s="9889">
        <f t="shared" si="20"/>
      </c>
      <c r="AE66" s="9898">
        <f t="shared" si="3"/>
      </c>
      <c r="AF66" s="9891">
        <f>VLOOKUP(C66,'Data Products'!$A:$J,10,0)</f>
      </c>
      <c r="AG66" s="9892">
        <f t="shared" si="14"/>
      </c>
      <c r="AH66" s="9892">
        <f t="shared" si="23"/>
      </c>
      <c r="AI66" s="9894"/>
      <c r="AJ66" s="9895"/>
      <c r="AK66" s="9895"/>
      <c r="AL66" s="9894"/>
      <c r="AM66" s="9895"/>
      <c r="AN66" s="9895"/>
    </row>
    <row r="67">
      <c r="A67" s="9942">
        <v>14</v>
      </c>
      <c r="B67" s="9881" t="s">
        <v>12553</v>
      </c>
      <c r="C67" s="9881" t="s">
        <v>12648</v>
      </c>
      <c r="D67" s="9882">
        <v>76</v>
      </c>
      <c r="E67" s="9896">
        <v>76</v>
      </c>
      <c r="F67" s="9943"/>
      <c r="G67" s="9944">
        <f>VLOOKUP(C67,'Data Products'!$A:$J,2,0)</f>
      </c>
      <c r="H67" s="9945">
        <f t="shared" si="17"/>
      </c>
      <c r="I67" s="9885">
        <v>45617</v>
      </c>
      <c r="J67" s="9886">
        <f t="shared" si="1"/>
      </c>
      <c r="K67" s="9882">
        <v>19</v>
      </c>
      <c r="L67" s="9882">
        <v>35</v>
      </c>
      <c r="M67" s="9882">
        <v>300</v>
      </c>
      <c r="N67" s="9882">
        <v>500</v>
      </c>
      <c r="O67" s="9881" t="s">
        <v>12566</v>
      </c>
      <c r="P67" s="9918"/>
      <c r="Q67" s="9918"/>
      <c r="R67" s="9947"/>
      <c r="S67" s="9918"/>
      <c r="T67" s="9918"/>
      <c r="U67" s="9918"/>
      <c r="V67" s="9918"/>
      <c r="W67" s="9918"/>
      <c r="X67" s="9918"/>
      <c r="Y67" s="9918"/>
      <c r="Z67" s="9918"/>
      <c r="AA67" s="9918"/>
      <c r="AB67" s="9948">
        <f t="shared" si="7"/>
      </c>
      <c r="AC67" s="9905">
        <f t="shared" si="11"/>
      </c>
      <c r="AD67" s="9889">
        <f t="shared" si="20"/>
      </c>
      <c r="AE67" s="9906">
        <f t="shared" si="3"/>
      </c>
      <c r="AF67" s="9891">
        <f>VLOOKUP(C67,'Data Products'!$A:$J,10,0)</f>
      </c>
      <c r="AG67" s="9892">
        <f t="shared" si="14"/>
      </c>
      <c r="AH67" s="9892">
        <f t="shared" si="23"/>
      </c>
      <c r="AI67" s="9903"/>
      <c r="AJ67" s="9895"/>
      <c r="AK67" s="9895"/>
      <c r="AL67" s="9894"/>
      <c r="AM67" s="9895"/>
      <c r="AN67" s="9895"/>
    </row>
    <row r="68">
      <c r="A68" s="9942">
        <v>15</v>
      </c>
      <c r="B68" s="9881" t="s">
        <v>12553</v>
      </c>
      <c r="C68" s="9881" t="s">
        <v>12649</v>
      </c>
      <c r="D68" s="9882">
        <v>546</v>
      </c>
      <c r="E68" s="9896">
        <v>546</v>
      </c>
      <c r="F68" s="9943"/>
      <c r="G68" s="9944">
        <f>VLOOKUP(C68,'Data Products'!$A:$J,2,0)</f>
      </c>
      <c r="H68" s="9945">
        <f t="shared" si="17"/>
      </c>
      <c r="I68" s="9885">
        <v>45667</v>
      </c>
      <c r="J68" s="9886">
        <f t="shared" si="1"/>
      </c>
      <c r="K68" s="9882">
        <v>78</v>
      </c>
      <c r="L68" s="9882">
        <v>149</v>
      </c>
      <c r="M68" s="9882">
        <v>1000</v>
      </c>
      <c r="N68" s="9882">
        <v>2000</v>
      </c>
      <c r="O68" s="9881" t="s">
        <v>12566</v>
      </c>
      <c r="P68" s="9918"/>
      <c r="Q68" s="9918"/>
      <c r="R68" s="9947"/>
      <c r="S68" s="9918"/>
      <c r="T68" s="9918"/>
      <c r="U68" s="9918"/>
      <c r="V68" s="9918"/>
      <c r="W68" s="9918"/>
      <c r="X68" s="9918"/>
      <c r="Y68" s="9918"/>
      <c r="Z68" s="9918"/>
      <c r="AA68" s="9918"/>
      <c r="AB68" s="9948">
        <f t="shared" si="7"/>
      </c>
      <c r="AC68" s="9905">
        <f t="shared" si="11"/>
      </c>
      <c r="AD68" s="9889">
        <f t="shared" si="20"/>
      </c>
      <c r="AE68" s="9906">
        <f t="shared" si="3"/>
      </c>
      <c r="AF68" s="9891">
        <f>VLOOKUP(C68,'Data Products'!$A:$J,10,0)</f>
      </c>
      <c r="AG68" s="9892">
        <f t="shared" si="14"/>
      </c>
      <c r="AH68" s="9892">
        <f t="shared" si="23"/>
      </c>
      <c r="AI68" s="9903"/>
      <c r="AJ68" s="9895"/>
      <c r="AK68" s="9895">
        <v>340</v>
      </c>
      <c r="AL68" s="9894"/>
      <c r="AM68" s="9895"/>
      <c r="AN68" s="9895"/>
    </row>
    <row customHeight="true" hidden="true" ht="18" r="69">
      <c r="A69" s="9942">
        <v>16</v>
      </c>
      <c r="B69" s="9881" t="s">
        <v>12556</v>
      </c>
      <c r="C69" s="9881" t="s">
        <v>12650</v>
      </c>
      <c r="D69" s="9882">
        <v>0</v>
      </c>
      <c r="E69" s="9896">
        <v>0</v>
      </c>
      <c r="F69" s="9943"/>
      <c r="G69" s="9944">
        <f>VLOOKUP(C69,'Data Products'!$A:$J,2,0)</f>
      </c>
      <c r="H69" s="9953">
        <f t="shared" si="17"/>
      </c>
      <c r="I69" s="9885">
        <v>45668</v>
      </c>
      <c r="J69" s="9886">
        <f t="shared" si="1"/>
      </c>
      <c r="K69" s="9882">
        <v>0</v>
      </c>
      <c r="L69" s="9882">
        <v>0</v>
      </c>
      <c r="M69" s="9882">
        <v>0</v>
      </c>
      <c r="N69" s="9882">
        <v>0</v>
      </c>
      <c r="O69" s="9881" t="s">
        <v>12585</v>
      </c>
      <c r="P69" s="9918"/>
      <c r="Q69" s="9918"/>
      <c r="R69" s="9947"/>
      <c r="S69" s="9918"/>
      <c r="T69" s="9918"/>
      <c r="U69" s="9918"/>
      <c r="V69" s="9918"/>
      <c r="W69" s="9918"/>
      <c r="X69" s="9918"/>
      <c r="Y69" s="9918"/>
      <c r="Z69" s="9918"/>
      <c r="AA69" s="9918"/>
      <c r="AB69" s="9948">
        <f t="shared" si="7"/>
      </c>
      <c r="AC69" s="9897">
        <f t="shared" si="11"/>
      </c>
      <c r="AD69" s="9889">
        <f t="shared" si="20"/>
      </c>
      <c r="AE69" s="9898">
        <f t="shared" si="3"/>
      </c>
      <c r="AF69" s="9891">
        <f>VLOOKUP(C69,'Data Products'!$A:$J,10,0)</f>
      </c>
      <c r="AG69" s="9892">
        <f t="shared" si="14"/>
      </c>
      <c r="AH69" s="9892">
        <f t="shared" si="23"/>
      </c>
      <c r="AI69" s="9903"/>
      <c r="AJ69" s="9895"/>
      <c r="AK69" s="9895"/>
      <c r="AL69" s="9894"/>
      <c r="AM69" s="9895"/>
      <c r="AN69" s="9895"/>
    </row>
    <row customHeight="true" hidden="true" ht="18" r="70">
      <c r="A70" s="9942">
        <v>17</v>
      </c>
      <c r="B70" s="9881" t="s">
        <v>12556</v>
      </c>
      <c r="C70" s="9881" t="s">
        <v>12651</v>
      </c>
      <c r="D70" s="9882">
        <v>0</v>
      </c>
      <c r="E70" s="9896">
        <v>0</v>
      </c>
      <c r="F70" s="9943"/>
      <c r="G70" s="9944">
        <f>VLOOKUP(C70,'Data Products'!$A:$J,2,0)</f>
      </c>
      <c r="H70" s="9953">
        <f t="shared" si="17"/>
      </c>
      <c r="I70" s="9885">
        <v>45669</v>
      </c>
      <c r="J70" s="9886">
        <f t="shared" si="1"/>
      </c>
      <c r="K70" s="9882">
        <v>4</v>
      </c>
      <c r="L70" s="9882">
        <v>4</v>
      </c>
      <c r="M70" s="9882">
        <v>4000</v>
      </c>
      <c r="N70" s="9882">
        <v>8000</v>
      </c>
      <c r="O70" s="9881" t="s">
        <v>12585</v>
      </c>
      <c r="P70" s="9918"/>
      <c r="Q70" s="9918"/>
      <c r="R70" s="9947"/>
      <c r="S70" s="9918"/>
      <c r="T70" s="9918"/>
      <c r="U70" s="9918"/>
      <c r="V70" s="9918"/>
      <c r="W70" s="9918"/>
      <c r="X70" s="9918"/>
      <c r="Y70" s="9918"/>
      <c r="Z70" s="9918"/>
      <c r="AA70" s="9918"/>
      <c r="AB70" s="9948">
        <f t="shared" si="7"/>
      </c>
      <c r="AC70" s="9901">
        <f t="shared" si="11"/>
      </c>
      <c r="AD70" s="9889">
        <f t="shared" si="20"/>
      </c>
      <c r="AE70" s="9902">
        <f t="shared" si="3"/>
      </c>
      <c r="AF70" s="9891">
        <f>VLOOKUP(C70,'Data Products'!$A:$J,10,0)</f>
      </c>
      <c r="AG70" s="9892">
        <f t="shared" si="14"/>
      </c>
      <c r="AH70" s="9892">
        <f t="shared" si="23"/>
      </c>
      <c r="AI70" s="9903"/>
      <c r="AJ70" s="9895"/>
      <c r="AK70" s="9895">
        <v>3620</v>
      </c>
      <c r="AL70" s="9894"/>
      <c r="AM70" s="9895"/>
      <c r="AN70" s="9895"/>
    </row>
    <row customHeight="true" hidden="true" ht="18" r="71">
      <c r="A71" s="9942">
        <v>18</v>
      </c>
      <c r="B71" s="9881" t="s">
        <v>12556</v>
      </c>
      <c r="C71" s="9881" t="s">
        <v>12652</v>
      </c>
      <c r="D71" s="9882">
        <v>0</v>
      </c>
      <c r="E71" s="9896">
        <v>0</v>
      </c>
      <c r="F71" s="9943"/>
      <c r="G71" s="9944">
        <f>VLOOKUP(C71,'Data Products'!$A:$J,2,0)</f>
      </c>
      <c r="H71" s="9953">
        <f t="shared" si="17"/>
      </c>
      <c r="I71" s="9885">
        <v>45670</v>
      </c>
      <c r="J71" s="9886">
        <f t="shared" si="1"/>
      </c>
      <c r="K71" s="9882">
        <v>0</v>
      </c>
      <c r="L71" s="9882">
        <v>0</v>
      </c>
      <c r="M71" s="9882">
        <v>0</v>
      </c>
      <c r="N71" s="9882">
        <v>0</v>
      </c>
      <c r="O71" s="9881" t="s">
        <v>12585</v>
      </c>
      <c r="P71" s="9918"/>
      <c r="Q71" s="9918"/>
      <c r="R71" s="9947"/>
      <c r="S71" s="9918"/>
      <c r="T71" s="9918"/>
      <c r="U71" s="9918"/>
      <c r="V71" s="9918"/>
      <c r="W71" s="9918"/>
      <c r="X71" s="9918"/>
      <c r="Y71" s="9918"/>
      <c r="Z71" s="9918"/>
      <c r="AA71" s="9918"/>
      <c r="AB71" s="9948">
        <f t="shared" si="7"/>
      </c>
      <c r="AC71" s="9897">
        <f t="shared" si="11"/>
      </c>
      <c r="AD71" s="9889">
        <f t="shared" si="20"/>
      </c>
      <c r="AE71" s="9898">
        <f t="shared" si="3"/>
      </c>
      <c r="AF71" s="9891">
        <f>VLOOKUP(C71,'Data Products'!$A:$J,10,0)</f>
      </c>
      <c r="AG71" s="9892">
        <f t="shared" si="14"/>
      </c>
      <c r="AH71" s="9892">
        <f t="shared" si="23"/>
      </c>
      <c r="AI71" s="9903"/>
      <c r="AJ71" s="9895"/>
      <c r="AK71" s="9895"/>
      <c r="AL71" s="9894"/>
      <c r="AM71" s="9895"/>
      <c r="AN71" s="9895"/>
    </row>
    <row r="72">
      <c r="A72" s="9942">
        <v>19</v>
      </c>
      <c r="B72" s="9881" t="s">
        <v>12553</v>
      </c>
      <c r="C72" s="9881" t="s">
        <v>12653</v>
      </c>
      <c r="D72" s="9882">
        <v>9007</v>
      </c>
      <c r="E72" s="9896">
        <v>9007</v>
      </c>
      <c r="F72" s="9943"/>
      <c r="G72" s="9944">
        <f>VLOOKUP(C72,'Data Products'!$A:$J,2,0)</f>
      </c>
      <c r="H72" s="9945">
        <f t="shared" si="17"/>
      </c>
      <c r="I72" s="9885">
        <v>45671</v>
      </c>
      <c r="J72" s="9886">
        <f t="shared" si="1"/>
      </c>
      <c r="K72" s="9882">
        <v>954</v>
      </c>
      <c r="L72" s="9882">
        <v>964</v>
      </c>
      <c r="M72" s="9882">
        <v>0</v>
      </c>
      <c r="N72" s="9882">
        <v>0</v>
      </c>
      <c r="O72" s="9881" t="s">
        <v>12654</v>
      </c>
      <c r="P72" s="9918"/>
      <c r="Q72" s="9918"/>
      <c r="R72" s="9947"/>
      <c r="S72" s="9918"/>
      <c r="T72" s="9918"/>
      <c r="U72" s="9918"/>
      <c r="V72" s="9918"/>
      <c r="W72" s="9918"/>
      <c r="X72" s="9918"/>
      <c r="Y72" s="9918"/>
      <c r="Z72" s="9918"/>
      <c r="AA72" s="9918"/>
      <c r="AB72" s="9948">
        <f t="shared" si="7"/>
      </c>
      <c r="AC72" s="9901">
        <f t="shared" si="11"/>
      </c>
      <c r="AD72" s="9889">
        <f t="shared" si="20"/>
      </c>
      <c r="AE72" s="9902">
        <f t="shared" si="3"/>
      </c>
      <c r="AF72" s="9891">
        <f>VLOOKUP(C72,'Data Products'!$A:$J,10,0)</f>
      </c>
      <c r="AG72" s="9892">
        <f t="shared" si="14"/>
      </c>
      <c r="AH72" s="9892">
        <f t="shared" si="23"/>
      </c>
      <c r="AI72" s="9903" t="s">
        <v>12655</v>
      </c>
      <c r="AJ72" s="9895"/>
      <c r="AK72" s="9895"/>
      <c r="AL72" s="9894"/>
      <c r="AM72" s="9895"/>
      <c r="AN72" s="9895"/>
    </row>
    <row r="73">
      <c r="A73" s="9942">
        <v>20</v>
      </c>
      <c r="B73" s="9881" t="s">
        <v>12553</v>
      </c>
      <c r="C73" s="9881" t="s">
        <v>12656</v>
      </c>
      <c r="D73" s="9882">
        <v>9629</v>
      </c>
      <c r="E73" s="9896">
        <v>9629</v>
      </c>
      <c r="F73" s="9943"/>
      <c r="G73" s="9944">
        <f>VLOOKUP(C73,'Data Products'!$A:$J,2,0)</f>
      </c>
      <c r="H73" s="9945">
        <f t="shared" si="17"/>
      </c>
      <c r="I73" s="9921">
        <v>45980</v>
      </c>
      <c r="J73" s="9886">
        <f t="shared" si="1"/>
      </c>
      <c r="K73" s="9882">
        <v>2197</v>
      </c>
      <c r="L73" s="9882">
        <v>3668</v>
      </c>
      <c r="M73" s="9882">
        <v>0</v>
      </c>
      <c r="N73" s="9882">
        <v>0</v>
      </c>
      <c r="O73" s="9881" t="s">
        <v>12654</v>
      </c>
      <c r="P73" s="9918"/>
      <c r="Q73" s="9918"/>
      <c r="R73" s="9947"/>
      <c r="S73" s="9918"/>
      <c r="T73" s="9918"/>
      <c r="U73" s="9918"/>
      <c r="V73" s="9918"/>
      <c r="W73" s="9918"/>
      <c r="X73" s="9918"/>
      <c r="Y73" s="9918"/>
      <c r="Z73" s="9918"/>
      <c r="AA73" s="9918"/>
      <c r="AB73" s="9948">
        <f t="shared" si="7"/>
      </c>
      <c r="AC73" s="9901">
        <f t="shared" si="11"/>
      </c>
      <c r="AD73" s="9889">
        <f t="shared" si="20"/>
      </c>
      <c r="AE73" s="9902">
        <f t="shared" si="3"/>
      </c>
      <c r="AF73" s="9891">
        <f>VLOOKUP(C73,'Data Products'!$A:$J,10,0)</f>
      </c>
      <c r="AG73" s="9892">
        <f t="shared" si="14"/>
      </c>
      <c r="AH73" s="9892">
        <f t="shared" si="23"/>
      </c>
      <c r="AI73" s="9908" t="s">
        <v>12657</v>
      </c>
      <c r="AJ73" s="9895"/>
      <c r="AK73" s="9895"/>
      <c r="AL73" s="9894"/>
      <c r="AM73" s="9895"/>
      <c r="AN73" s="9895"/>
    </row>
    <row r="74">
      <c r="A74" s="9942">
        <v>21</v>
      </c>
      <c r="B74" s="9881" t="s">
        <v>12553</v>
      </c>
      <c r="C74" s="9881" t="s">
        <v>12658</v>
      </c>
      <c r="D74" s="9882">
        <v>0</v>
      </c>
      <c r="E74" s="9896">
        <v>0</v>
      </c>
      <c r="F74" s="9943"/>
      <c r="G74" s="9944">
        <f>VLOOKUP(C74,'Data Products'!$A:$J,2,0)</f>
      </c>
      <c r="H74" s="9945">
        <f t="shared" si="17"/>
      </c>
      <c r="I74" s="9921">
        <v>45895</v>
      </c>
      <c r="J74" s="9886">
        <f t="shared" si="1"/>
      </c>
      <c r="K74" s="9882">
        <v>2315</v>
      </c>
      <c r="L74" s="9882">
        <v>5618</v>
      </c>
      <c r="M74" s="9882">
        <v>0</v>
      </c>
      <c r="N74" s="9882">
        <v>0</v>
      </c>
      <c r="O74" s="9881" t="s">
        <v>12659</v>
      </c>
      <c r="P74" s="9918"/>
      <c r="Q74" s="9918"/>
      <c r="R74" s="9947"/>
      <c r="S74" s="9918"/>
      <c r="T74" s="9918"/>
      <c r="U74" s="9918"/>
      <c r="V74" s="9918"/>
      <c r="W74" s="9918"/>
      <c r="X74" s="9918"/>
      <c r="Y74" s="9918"/>
      <c r="Z74" s="9918"/>
      <c r="AA74" s="9918"/>
      <c r="AB74" s="9948">
        <f t="shared" si="7"/>
      </c>
      <c r="AC74" s="9901">
        <f t="shared" si="11"/>
      </c>
      <c r="AD74" s="9889">
        <f t="shared" si="20"/>
      </c>
      <c r="AE74" s="9902">
        <f t="shared" si="3"/>
      </c>
      <c r="AF74" s="9891">
        <f>VLOOKUP(C74,'Data Products'!$A:$J,10,0)</f>
      </c>
      <c r="AG74" s="9892">
        <f t="shared" si="14"/>
      </c>
      <c r="AH74" s="9892">
        <f t="shared" si="23"/>
      </c>
      <c r="AI74" s="9903" t="s">
        <v>12655</v>
      </c>
      <c r="AJ74" s="9895"/>
      <c r="AK74" s="9895"/>
      <c r="AL74" s="9894"/>
      <c r="AM74" s="9895"/>
      <c r="AN74" s="9895"/>
    </row>
    <row customHeight="true" hidden="true" ht="18" r="75">
      <c r="A75" s="9942">
        <v>22</v>
      </c>
      <c r="B75" s="9881" t="s">
        <v>12556</v>
      </c>
      <c r="C75" s="9881" t="s">
        <v>12660</v>
      </c>
      <c r="D75" s="9882">
        <v>0</v>
      </c>
      <c r="E75" s="9896">
        <v>0</v>
      </c>
      <c r="F75" s="9943"/>
      <c r="G75" s="9944">
        <f>VLOOKUP(C75,'Data Products'!$A:$J,2,0)</f>
      </c>
      <c r="H75" s="9945">
        <f t="shared" si="17"/>
      </c>
      <c r="I75" s="9921">
        <v>45994</v>
      </c>
      <c r="J75" s="9886">
        <f t="shared" si="1"/>
      </c>
      <c r="K75" s="9882">
        <v>0</v>
      </c>
      <c r="L75" s="9882">
        <v>0</v>
      </c>
      <c r="M75" s="9882">
        <v>0</v>
      </c>
      <c r="N75" s="9882">
        <v>0</v>
      </c>
      <c r="O75" s="9881" t="s">
        <v>12661</v>
      </c>
      <c r="P75" s="9918"/>
      <c r="Q75" s="9918"/>
      <c r="R75" s="9947"/>
      <c r="S75" s="9918"/>
      <c r="T75" s="9918"/>
      <c r="U75" s="9918"/>
      <c r="V75" s="9918"/>
      <c r="W75" s="9918"/>
      <c r="X75" s="9918"/>
      <c r="Y75" s="9918"/>
      <c r="Z75" s="9918"/>
      <c r="AA75" s="9918"/>
      <c r="AB75" s="9948">
        <f t="shared" si="7"/>
      </c>
      <c r="AC75" s="9901">
        <f t="shared" si="11"/>
      </c>
      <c r="AD75" s="9889">
        <f t="shared" si="20"/>
      </c>
      <c r="AE75" s="9902">
        <f t="shared" si="3"/>
      </c>
      <c r="AF75" s="9891">
        <f>VLOOKUP(C75,'Data Products'!$A:$J,10,0)</f>
      </c>
      <c r="AG75" s="9892">
        <f t="shared" si="14"/>
      </c>
      <c r="AH75" s="9892">
        <f t="shared" si="23"/>
      </c>
      <c r="AI75" s="9903"/>
      <c r="AJ75" s="9895"/>
      <c r="AK75" s="9895"/>
      <c r="AL75" s="9894"/>
      <c r="AM75" s="9895"/>
      <c r="AN75" s="9895"/>
    </row>
    <row customHeight="true" hidden="true" ht="18" r="76">
      <c r="A76" s="9942">
        <v>23</v>
      </c>
      <c r="B76" s="9881" t="s">
        <v>12556</v>
      </c>
      <c r="C76" s="9881" t="s">
        <v>12662</v>
      </c>
      <c r="D76" s="9882">
        <v>0</v>
      </c>
      <c r="E76" s="9896">
        <v>0</v>
      </c>
      <c r="F76" s="9943"/>
      <c r="G76" s="9944">
        <f>VLOOKUP(C76,'Data Products'!$A:$J,2,0)</f>
      </c>
      <c r="H76" s="9953">
        <f t="shared" si="17"/>
      </c>
      <c r="I76" s="9921">
        <v>45749</v>
      </c>
      <c r="J76" s="9886">
        <f t="shared" si="1"/>
      </c>
      <c r="K76" s="9882">
        <v>0</v>
      </c>
      <c r="L76" s="9882">
        <v>0</v>
      </c>
      <c r="M76" s="9882">
        <v>0</v>
      </c>
      <c r="N76" s="9882">
        <v>0</v>
      </c>
      <c r="O76" s="9881" t="s">
        <v>12558</v>
      </c>
      <c r="P76" s="9918"/>
      <c r="Q76" s="9918"/>
      <c r="R76" s="9947"/>
      <c r="S76" s="9918"/>
      <c r="T76" s="9918"/>
      <c r="U76" s="9918"/>
      <c r="V76" s="9918"/>
      <c r="W76" s="9918"/>
      <c r="X76" s="9918"/>
      <c r="Y76" s="9918"/>
      <c r="Z76" s="9918"/>
      <c r="AA76" s="9918"/>
      <c r="AB76" s="9948">
        <f t="shared" si="7"/>
      </c>
      <c r="AC76" s="9901">
        <f t="shared" si="11"/>
      </c>
      <c r="AD76" s="9889">
        <f t="shared" si="20"/>
      </c>
      <c r="AE76" s="9902">
        <f t="shared" si="3"/>
      </c>
      <c r="AF76" s="9891">
        <f>VLOOKUP(C76,'Data Products'!$A:$J,10,0)</f>
      </c>
      <c r="AG76" s="9892">
        <f t="shared" si="14"/>
      </c>
      <c r="AH76" s="9892">
        <f t="shared" si="23"/>
      </c>
      <c r="AI76" s="9903" t="s">
        <v>12663</v>
      </c>
      <c r="AJ76" s="9895"/>
      <c r="AK76" s="9895"/>
      <c r="AL76" s="9894"/>
      <c r="AM76" s="9895"/>
      <c r="AN76" s="9895"/>
    </row>
    <row customHeight="true" hidden="true" ht="18" r="77">
      <c r="A77" s="9942">
        <v>24</v>
      </c>
      <c r="B77" s="9881" t="s">
        <v>12556</v>
      </c>
      <c r="C77" s="9881" t="s">
        <v>12664</v>
      </c>
      <c r="D77" s="9882">
        <v>0</v>
      </c>
      <c r="E77" s="9896">
        <v>0</v>
      </c>
      <c r="F77" s="9943"/>
      <c r="G77" s="9944">
        <f>VLOOKUP(C77,'Data Products'!$A:$J,2,0)</f>
      </c>
      <c r="H77" s="9953">
        <f t="shared" si="17"/>
      </c>
      <c r="I77" s="9921">
        <v>45749</v>
      </c>
      <c r="J77" s="9886">
        <f t="shared" si="1"/>
      </c>
      <c r="K77" s="9882">
        <v>0</v>
      </c>
      <c r="L77" s="9882">
        <v>0</v>
      </c>
      <c r="M77" s="9882">
        <v>0</v>
      </c>
      <c r="N77" s="9882">
        <v>0</v>
      </c>
      <c r="O77" s="9881" t="s">
        <v>12558</v>
      </c>
      <c r="P77" s="9918"/>
      <c r="Q77" s="9918"/>
      <c r="R77" s="9947"/>
      <c r="S77" s="9918"/>
      <c r="T77" s="9918"/>
      <c r="U77" s="9918"/>
      <c r="V77" s="9918"/>
      <c r="W77" s="9918"/>
      <c r="X77" s="9918"/>
      <c r="Y77" s="9918"/>
      <c r="Z77" s="9918"/>
      <c r="AA77" s="9918"/>
      <c r="AB77" s="9948">
        <f t="shared" si="7"/>
      </c>
      <c r="AC77" s="9901">
        <f t="shared" si="11"/>
      </c>
      <c r="AD77" s="9889">
        <f t="shared" si="20"/>
      </c>
      <c r="AE77" s="9902">
        <f t="shared" si="3"/>
      </c>
      <c r="AF77" s="9891">
        <f>VLOOKUP(C77,'Data Products'!$A:$J,10,0)</f>
      </c>
      <c r="AG77" s="9892">
        <f t="shared" si="14"/>
      </c>
      <c r="AH77" s="9892">
        <f t="shared" si="23"/>
      </c>
      <c r="AI77" s="9903"/>
      <c r="AJ77" s="9895"/>
      <c r="AK77" s="9895"/>
      <c r="AL77" s="9894"/>
      <c r="AM77" s="9895"/>
      <c r="AN77" s="9895"/>
    </row>
    <row customHeight="true" hidden="true" ht="18" r="78">
      <c r="A78" s="9942">
        <v>25</v>
      </c>
      <c r="B78" s="9881" t="s">
        <v>12556</v>
      </c>
      <c r="C78" s="9881" t="s">
        <v>12665</v>
      </c>
      <c r="D78" s="9882">
        <v>0</v>
      </c>
      <c r="E78" s="9896">
        <v>0</v>
      </c>
      <c r="F78" s="9943" t="s">
        <v>12666</v>
      </c>
      <c r="G78" s="9944">
        <f>VLOOKUP(C78,'Data Products'!$A:$J,2,0)</f>
      </c>
      <c r="H78" s="9953">
        <f t="shared" si="17"/>
      </c>
      <c r="I78" s="9885">
        <v>45650</v>
      </c>
      <c r="J78" s="9886">
        <f t="shared" si="1"/>
      </c>
      <c r="K78" s="9882">
        <v>0</v>
      </c>
      <c r="L78" s="9882">
        <v>0</v>
      </c>
      <c r="M78" s="9882">
        <v>0</v>
      </c>
      <c r="N78" s="9882">
        <v>0</v>
      </c>
      <c r="O78" s="9881" t="s">
        <v>12596</v>
      </c>
      <c r="P78" s="9918"/>
      <c r="Q78" s="9918"/>
      <c r="R78" s="9954"/>
      <c r="S78" s="9918"/>
      <c r="T78" s="9918"/>
      <c r="U78" s="9918"/>
      <c r="V78" s="9918"/>
      <c r="W78" s="9918"/>
      <c r="X78" s="9918"/>
      <c r="Y78" s="9918"/>
      <c r="Z78" s="9918"/>
      <c r="AA78" s="9918"/>
      <c r="AB78" s="9948">
        <f t="shared" si="7"/>
      </c>
      <c r="AC78" s="9901">
        <f t="shared" si="11"/>
      </c>
      <c r="AD78" s="9889">
        <f t="shared" si="20"/>
      </c>
      <c r="AE78" s="9902">
        <f t="shared" si="3"/>
      </c>
      <c r="AF78" s="9891">
        <f>VLOOKUP(C78,'Data Products'!$A:$J,10,0)</f>
      </c>
      <c r="AG78" s="9892">
        <f t="shared" si="14"/>
      </c>
      <c r="AH78" s="9892">
        <f t="shared" si="23"/>
      </c>
      <c r="AI78" s="9894"/>
      <c r="AJ78" s="9895"/>
      <c r="AK78" s="9895">
        <v>50</v>
      </c>
      <c r="AL78" s="9894"/>
      <c r="AM78" s="9895"/>
      <c r="AN78" s="9895"/>
    </row>
    <row customHeight="true" hidden="true" ht="18" r="79">
      <c r="A79" s="9942">
        <v>26</v>
      </c>
      <c r="B79" s="9881" t="s">
        <v>12556</v>
      </c>
      <c r="C79" s="9881" t="s">
        <v>12667</v>
      </c>
      <c r="D79" s="9882">
        <v>0</v>
      </c>
      <c r="E79" s="9896">
        <v>0</v>
      </c>
      <c r="F79" s="9943"/>
      <c r="G79" s="9944"/>
      <c r="H79" s="9945"/>
      <c r="I79" s="9885">
        <v>45650</v>
      </c>
      <c r="J79" s="9886">
        <f t="shared" si="1"/>
      </c>
      <c r="K79" s="9882">
        <v>0</v>
      </c>
      <c r="L79" s="9882">
        <v>0</v>
      </c>
      <c r="M79" s="9882">
        <v>150</v>
      </c>
      <c r="N79" s="9882">
        <v>300</v>
      </c>
      <c r="O79" s="9881" t="s">
        <v>12596</v>
      </c>
      <c r="P79" s="9922"/>
      <c r="Q79" s="9922"/>
      <c r="R79" s="9954"/>
      <c r="S79" s="9918"/>
      <c r="T79" s="9922"/>
      <c r="U79" s="9922"/>
      <c r="V79" s="9922"/>
      <c r="W79" s="9922"/>
      <c r="X79" s="9922"/>
      <c r="Y79" s="9922"/>
      <c r="Z79" s="9922"/>
      <c r="AA79" s="9922"/>
      <c r="AB79" s="9948">
        <f t="shared" si="7"/>
      </c>
      <c r="AC79" s="9901">
        <f t="shared" si="11"/>
      </c>
      <c r="AD79" s="9889">
        <f t="shared" si="20"/>
      </c>
      <c r="AE79" s="9902">
        <f t="shared" si="3"/>
      </c>
      <c r="AF79" s="9891">
        <f>VLOOKUP(C79,'Data Products'!$A:$J,10,0)</f>
      </c>
      <c r="AG79" s="9892">
        <f t="shared" si="14"/>
      </c>
      <c r="AH79" s="9892">
        <f t="shared" si="23"/>
      </c>
      <c r="AI79" s="9894"/>
      <c r="AJ79" s="9895"/>
      <c r="AK79" s="9895">
        <v>80</v>
      </c>
      <c r="AL79" s="9894"/>
      <c r="AM79" s="9895"/>
      <c r="AN79" s="9895"/>
    </row>
    <row customHeight="true" hidden="true" ht="18" r="80">
      <c r="A80" s="9942">
        <v>27</v>
      </c>
      <c r="B80" s="9881" t="s">
        <v>12556</v>
      </c>
      <c r="C80" s="9881" t="s">
        <v>12668</v>
      </c>
      <c r="D80" s="9882">
        <v>0</v>
      </c>
      <c r="E80" s="9896">
        <v>0</v>
      </c>
      <c r="F80" s="9943"/>
      <c r="G80" s="9944">
        <f>VLOOKUP(C80,'Data Products'!$A:$J,2,0)</f>
      </c>
      <c r="H80" s="9953">
        <f t="shared" ref="H80:H125" si="18">IFERROR(G80-TODAY(),"")</f>
      </c>
      <c r="I80" s="9885">
        <v>45650</v>
      </c>
      <c r="J80" s="9886">
        <f t="shared" si="1"/>
      </c>
      <c r="K80" s="9882">
        <v>1</v>
      </c>
      <c r="L80" s="9882">
        <v>1</v>
      </c>
      <c r="M80" s="9882">
        <v>100</v>
      </c>
      <c r="N80" s="9882">
        <v>250</v>
      </c>
      <c r="O80" s="9881" t="s">
        <v>12596</v>
      </c>
      <c r="P80" s="9922"/>
      <c r="Q80" s="9922"/>
      <c r="R80" s="9947"/>
      <c r="S80" s="9918"/>
      <c r="T80" s="9922"/>
      <c r="U80" s="9922"/>
      <c r="V80" s="9922"/>
      <c r="W80" s="9922"/>
      <c r="X80" s="9922"/>
      <c r="Y80" s="9922"/>
      <c r="Z80" s="9922"/>
      <c r="AA80" s="9922"/>
      <c r="AB80" s="9948">
        <f t="shared" si="7"/>
      </c>
      <c r="AC80" s="9897">
        <f t="shared" si="11"/>
      </c>
      <c r="AD80" s="9889">
        <f t="shared" si="20"/>
      </c>
      <c r="AE80" s="9898">
        <f t="shared" si="3"/>
      </c>
      <c r="AF80" s="9891">
        <f>VLOOKUP(C80,'Data Products'!$A:$J,10,0)</f>
      </c>
      <c r="AG80" s="9892">
        <f t="shared" si="14"/>
      </c>
      <c r="AH80" s="9892">
        <f t="shared" si="23"/>
      </c>
      <c r="AI80" s="9894"/>
      <c r="AJ80" s="9895"/>
      <c r="AK80" s="9895">
        <v>60</v>
      </c>
      <c r="AL80" s="9894"/>
      <c r="AM80" s="9895"/>
      <c r="AN80" s="9895"/>
    </row>
    <row customHeight="true" hidden="true" ht="18" r="81">
      <c r="A81" s="9942">
        <v>28</v>
      </c>
      <c r="B81" s="9881" t="s">
        <v>12556</v>
      </c>
      <c r="C81" s="9881" t="s">
        <v>12669</v>
      </c>
      <c r="D81" s="9882">
        <v>0</v>
      </c>
      <c r="E81" s="9896">
        <v>0</v>
      </c>
      <c r="F81" s="9943" t="s">
        <v>12670</v>
      </c>
      <c r="G81" s="9944">
        <f>VLOOKUP(C81,'Data Products'!$A:$J,2,0)</f>
      </c>
      <c r="H81" s="9953">
        <f t="shared" si="18"/>
      </c>
      <c r="I81" s="9885">
        <v>45678</v>
      </c>
      <c r="J81" s="9886">
        <f t="shared" si="1"/>
      </c>
      <c r="K81" s="9882">
        <v>0</v>
      </c>
      <c r="L81" s="9882">
        <v>0</v>
      </c>
      <c r="M81" s="9882">
        <v>0</v>
      </c>
      <c r="N81" s="9882">
        <v>0</v>
      </c>
      <c r="O81" s="9881" t="s">
        <v>12596</v>
      </c>
      <c r="P81" s="9922"/>
      <c r="Q81" s="9922"/>
      <c r="R81" s="9947"/>
      <c r="S81" s="9918"/>
      <c r="T81" s="9922"/>
      <c r="U81" s="9922"/>
      <c r="V81" s="9922"/>
      <c r="W81" s="9922"/>
      <c r="X81" s="9922"/>
      <c r="Y81" s="9922"/>
      <c r="Z81" s="9922"/>
      <c r="AA81" s="9922"/>
      <c r="AB81" s="9948">
        <f t="shared" si="7"/>
      </c>
      <c r="AC81" s="9897">
        <f t="shared" si="11"/>
      </c>
      <c r="AD81" s="9889">
        <f t="shared" si="20"/>
      </c>
      <c r="AE81" s="9898">
        <f t="shared" si="3"/>
      </c>
      <c r="AF81" s="9891">
        <f>VLOOKUP(C81,'Data Products'!$A:$J,10,0)</f>
      </c>
      <c r="AG81" s="9892">
        <f t="shared" si="14"/>
      </c>
      <c r="AH81" s="9892">
        <f t="shared" si="23"/>
      </c>
      <c r="AI81" s="9903" t="s">
        <v>12671</v>
      </c>
      <c r="AJ81" s="9895"/>
      <c r="AK81" s="9895">
        <v>40</v>
      </c>
      <c r="AL81" s="9894"/>
      <c r="AM81" s="9895"/>
      <c r="AN81" s="9895"/>
    </row>
    <row customHeight="true" hidden="true" ht="18" r="82">
      <c r="A82" s="9942">
        <v>29</v>
      </c>
      <c r="B82" s="9881" t="s">
        <v>12556</v>
      </c>
      <c r="C82" s="9881" t="s">
        <v>12672</v>
      </c>
      <c r="D82" s="9882">
        <v>0</v>
      </c>
      <c r="E82" s="9882">
        <v>0</v>
      </c>
      <c r="F82" s="9943"/>
      <c r="G82" s="9944">
        <f>VLOOKUP(C82,'Data Products'!$A:$J,2,0)</f>
      </c>
      <c r="H82" s="9953">
        <f t="shared" si="18"/>
      </c>
      <c r="I82" s="9885">
        <v>45824</v>
      </c>
      <c r="J82" s="9886">
        <f t="shared" si="1"/>
      </c>
      <c r="K82" s="9882">
        <v>0</v>
      </c>
      <c r="L82" s="9882">
        <v>0</v>
      </c>
      <c r="M82" s="9882">
        <v>0</v>
      </c>
      <c r="N82" s="9882">
        <v>0</v>
      </c>
      <c r="O82" s="9881" t="s">
        <v>12596</v>
      </c>
      <c r="P82" s="9922"/>
      <c r="Q82" s="9922"/>
      <c r="R82" s="9947"/>
      <c r="S82" s="9918"/>
      <c r="T82" s="9922"/>
      <c r="U82" s="9922"/>
      <c r="V82" s="9922"/>
      <c r="W82" s="9922"/>
      <c r="X82" s="9922"/>
      <c r="Y82" s="9922"/>
      <c r="Z82" s="9922"/>
      <c r="AA82" s="9922"/>
      <c r="AB82" s="9948">
        <f t="shared" si="7"/>
      </c>
      <c r="AC82" s="9897">
        <f t="shared" si="11"/>
      </c>
      <c r="AD82" s="9889">
        <f t="shared" si="20"/>
      </c>
      <c r="AE82" s="9898">
        <f t="shared" si="3"/>
      </c>
      <c r="AF82" s="9891">
        <f>VLOOKUP(C82,'Data Products'!$A:$J,10,0)</f>
      </c>
      <c r="AG82" s="9892">
        <f t="shared" si="14"/>
      </c>
      <c r="AH82" s="9892">
        <f t="shared" si="23"/>
      </c>
      <c r="AI82" s="9894" t="s">
        <v>12673</v>
      </c>
      <c r="AJ82" s="9895"/>
      <c r="AK82" s="9895"/>
      <c r="AL82" s="9894"/>
      <c r="AM82" s="9895"/>
      <c r="AN82" s="9895"/>
    </row>
    <row customHeight="true" hidden="true" ht="18" r="83">
      <c r="A83" s="9942">
        <v>30</v>
      </c>
      <c r="B83" s="9881" t="s">
        <v>12556</v>
      </c>
      <c r="C83" s="9881" t="s">
        <v>12674</v>
      </c>
      <c r="D83" s="9882">
        <v>0</v>
      </c>
      <c r="E83" s="9882">
        <v>0</v>
      </c>
      <c r="F83" s="9943"/>
      <c r="G83" s="9944">
        <f>VLOOKUP(C83,'Data Products'!$A:$J,2,0)</f>
      </c>
      <c r="H83" s="9953">
        <f t="shared" si="18"/>
      </c>
      <c r="I83" s="9885">
        <v>45824</v>
      </c>
      <c r="J83" s="9886">
        <f t="shared" si="1"/>
      </c>
      <c r="K83" s="9882">
        <v>0</v>
      </c>
      <c r="L83" s="9882">
        <v>0</v>
      </c>
      <c r="M83" s="9882">
        <v>100</v>
      </c>
      <c r="N83" s="9882">
        <v>150</v>
      </c>
      <c r="O83" s="9881" t="s">
        <v>12596</v>
      </c>
      <c r="P83" s="9922"/>
      <c r="Q83" s="9922"/>
      <c r="R83" s="9947"/>
      <c r="S83" s="9918"/>
      <c r="T83" s="9922"/>
      <c r="U83" s="9922"/>
      <c r="V83" s="9922"/>
      <c r="W83" s="9922"/>
      <c r="X83" s="9922"/>
      <c r="Y83" s="9922"/>
      <c r="Z83" s="9922"/>
      <c r="AA83" s="9922"/>
      <c r="AB83" s="9948">
        <f t="shared" si="7"/>
      </c>
      <c r="AC83" s="9901">
        <f t="shared" si="11"/>
      </c>
      <c r="AD83" s="9889">
        <f t="shared" si="20"/>
      </c>
      <c r="AE83" s="9902">
        <f t="shared" si="3"/>
      </c>
      <c r="AF83" s="9891">
        <f>VLOOKUP(C83,'Data Products'!$A:$J,10,0)</f>
      </c>
      <c r="AG83" s="9892">
        <f t="shared" si="14"/>
      </c>
      <c r="AH83" s="9892">
        <f t="shared" si="23"/>
      </c>
      <c r="AI83" s="9894"/>
      <c r="AJ83" s="9895"/>
      <c r="AK83" s="9895"/>
      <c r="AL83" s="9894"/>
      <c r="AM83" s="9895"/>
      <c r="AN83" s="9895"/>
    </row>
    <row customHeight="true" hidden="true" ht="18" r="84">
      <c r="A84" s="9942">
        <v>31</v>
      </c>
      <c r="B84" s="9881" t="s">
        <v>12556</v>
      </c>
      <c r="C84" s="9881" t="s">
        <v>12675</v>
      </c>
      <c r="D84" s="9882">
        <v>0</v>
      </c>
      <c r="E84" s="9896">
        <v>0</v>
      </c>
      <c r="F84" s="9943"/>
      <c r="G84" s="9944">
        <f>VLOOKUP(C84,'Data Products'!$A:$J,2,0)</f>
      </c>
      <c r="H84" s="9953">
        <f t="shared" si="18"/>
      </c>
      <c r="I84" s="9955"/>
      <c r="J84" s="9886">
        <f t="shared" si="1"/>
      </c>
      <c r="K84" s="9882">
        <v>0</v>
      </c>
      <c r="L84" s="9882">
        <v>0</v>
      </c>
      <c r="M84" s="9882">
        <v>0</v>
      </c>
      <c r="N84" s="9882">
        <v>0</v>
      </c>
      <c r="O84" s="9881" t="s">
        <v>12676</v>
      </c>
      <c r="P84" s="9922"/>
      <c r="Q84" s="9922"/>
      <c r="R84" s="9947"/>
      <c r="S84" s="9918"/>
      <c r="T84" s="9922"/>
      <c r="U84" s="9922"/>
      <c r="V84" s="9922"/>
      <c r="W84" s="9922"/>
      <c r="X84" s="9922"/>
      <c r="Y84" s="9922"/>
      <c r="Z84" s="9922"/>
      <c r="AA84" s="9922"/>
      <c r="AB84" s="9948">
        <f t="shared" si="7"/>
      </c>
      <c r="AC84" s="9897">
        <f t="shared" si="11"/>
      </c>
      <c r="AD84" s="9889">
        <f t="shared" si="20"/>
      </c>
      <c r="AE84" s="9898">
        <f t="shared" si="3"/>
      </c>
      <c r="AF84" s="9891">
        <f>VLOOKUP(C84,'Data Products'!$A:$J,10,0)</f>
      </c>
      <c r="AG84" s="9892">
        <f t="shared" si="14"/>
      </c>
      <c r="AH84" s="9892">
        <f t="shared" si="23"/>
      </c>
      <c r="AI84" s="9894"/>
      <c r="AJ84" s="9895"/>
      <c r="AK84" s="9895"/>
      <c r="AL84" s="9894"/>
      <c r="AM84" s="9895"/>
      <c r="AN84" s="9895"/>
    </row>
    <row customHeight="true" hidden="true" ht="18" r="85">
      <c r="A85" s="9942">
        <v>32</v>
      </c>
      <c r="B85" s="9881" t="s">
        <v>12556</v>
      </c>
      <c r="C85" s="9881" t="s">
        <v>12677</v>
      </c>
      <c r="D85" s="9882">
        <v>0</v>
      </c>
      <c r="E85" s="9896">
        <v>0</v>
      </c>
      <c r="F85" s="9943"/>
      <c r="G85" s="9944">
        <f>VLOOKUP(C85,'Data Products'!$A:$J,2,0)</f>
      </c>
      <c r="H85" s="9953">
        <f t="shared" si="18"/>
      </c>
      <c r="I85" s="9955"/>
      <c r="J85" s="9886">
        <f t="shared" si="1"/>
      </c>
      <c r="K85" s="9882">
        <v>0</v>
      </c>
      <c r="L85" s="9882">
        <v>0</v>
      </c>
      <c r="M85" s="9882">
        <v>0</v>
      </c>
      <c r="N85" s="9882">
        <v>0</v>
      </c>
      <c r="O85" s="9881" t="s">
        <v>12676</v>
      </c>
      <c r="P85" s="9922"/>
      <c r="Q85" s="9922"/>
      <c r="R85" s="9947"/>
      <c r="S85" s="9918"/>
      <c r="T85" s="9922"/>
      <c r="U85" s="9922"/>
      <c r="V85" s="9922"/>
      <c r="W85" s="9922"/>
      <c r="X85" s="9922"/>
      <c r="Y85" s="9922"/>
      <c r="Z85" s="9922"/>
      <c r="AA85" s="9922"/>
      <c r="AB85" s="9948">
        <f t="shared" si="7"/>
      </c>
      <c r="AC85" s="9897">
        <f t="shared" si="11"/>
      </c>
      <c r="AD85" s="9889">
        <f t="shared" si="20"/>
      </c>
      <c r="AE85" s="9898">
        <f t="shared" si="3"/>
      </c>
      <c r="AF85" s="9891">
        <f>VLOOKUP(C85,'Data Products'!$A:$J,10,0)</f>
      </c>
      <c r="AG85" s="9892">
        <f t="shared" si="14"/>
      </c>
      <c r="AH85" s="9892">
        <f t="shared" si="23"/>
      </c>
      <c r="AI85" s="9894"/>
      <c r="AJ85" s="9895"/>
      <c r="AK85" s="9895"/>
      <c r="AL85" s="9894"/>
      <c r="AM85" s="9895"/>
      <c r="AN85" s="9895"/>
    </row>
    <row customHeight="true" hidden="true" ht="18" r="86">
      <c r="A86" s="9942">
        <v>33</v>
      </c>
      <c r="B86" s="9951" t="s">
        <v>12556</v>
      </c>
      <c r="C86" s="9951" t="s">
        <v>12678</v>
      </c>
      <c r="D86" s="9882">
        <v>0</v>
      </c>
      <c r="E86" s="9896">
        <v>0</v>
      </c>
      <c r="F86" s="9943"/>
      <c r="G86" s="9944">
        <f>VLOOKUP(C86,'Data Products'!$A:$J,2,0)</f>
      </c>
      <c r="H86" s="9953">
        <f t="shared" si="18"/>
      </c>
      <c r="I86" s="9955"/>
      <c r="J86" s="9886">
        <f t="shared" si="1"/>
      </c>
      <c r="K86" s="9882">
        <v>0</v>
      </c>
      <c r="L86" s="9882">
        <v>0</v>
      </c>
      <c r="M86" s="9956">
        <v>0</v>
      </c>
      <c r="N86" s="9956">
        <v>0</v>
      </c>
      <c r="O86" s="9881" t="s">
        <v>12676</v>
      </c>
      <c r="P86" s="9922"/>
      <c r="Q86" s="9922"/>
      <c r="R86" s="9947"/>
      <c r="S86" s="9922"/>
      <c r="T86" s="9922"/>
      <c r="U86" s="9922"/>
      <c r="V86" s="9922"/>
      <c r="W86" s="9922"/>
      <c r="X86" s="9922"/>
      <c r="Y86" s="9922"/>
      <c r="Z86" s="9922"/>
      <c r="AA86" s="9922"/>
      <c r="AB86" s="9948">
        <f t="shared" si="7"/>
      </c>
      <c r="AC86" s="9897">
        <f t="shared" si="11"/>
      </c>
      <c r="AD86" s="9889">
        <f t="shared" si="20"/>
      </c>
      <c r="AE86" s="9898">
        <f t="shared" si="3"/>
      </c>
      <c r="AF86" s="9891">
        <f>VLOOKUP(C86,'Data Products'!$A:$J,10,0)</f>
      </c>
      <c r="AG86" s="9892">
        <f t="shared" si="14"/>
      </c>
      <c r="AH86" s="9892">
        <f t="shared" si="23"/>
      </c>
      <c r="AI86" s="9894"/>
      <c r="AJ86" s="9895"/>
      <c r="AK86" s="9895"/>
      <c r="AL86" s="9894"/>
      <c r="AM86" s="9895"/>
      <c r="AN86" s="9895"/>
    </row>
    <row r="87">
      <c r="A87" s="9942">
        <v>34</v>
      </c>
      <c r="B87" s="9942" t="s">
        <v>12553</v>
      </c>
      <c r="C87" s="9881" t="s">
        <v>12679</v>
      </c>
      <c r="D87" s="9904">
        <v>1296</v>
      </c>
      <c r="E87" s="9904">
        <v>1296</v>
      </c>
      <c r="F87" s="9957" t="s">
        <v>12680</v>
      </c>
      <c r="G87" s="9944">
        <f>VLOOKUP(C87,'Data Products'!$A:$J,2,0)</f>
      </c>
      <c r="H87" s="9958">
        <f t="shared" si="18"/>
      </c>
      <c r="I87" s="9885">
        <v>45694</v>
      </c>
      <c r="J87" s="9886">
        <f t="shared" si="1"/>
      </c>
      <c r="K87" s="9956">
        <v>47</v>
      </c>
      <c r="L87" s="9956">
        <v>88</v>
      </c>
      <c r="M87" s="9882">
        <v>0</v>
      </c>
      <c r="N87" s="9882">
        <v>0</v>
      </c>
      <c r="O87" s="9951" t="s">
        <v>12681</v>
      </c>
      <c r="P87" s="9922"/>
      <c r="Q87" s="9922"/>
      <c r="R87" s="9947"/>
      <c r="S87" s="9922"/>
      <c r="T87" s="9922"/>
      <c r="U87" s="9922"/>
      <c r="V87" s="9922"/>
      <c r="W87" s="9922"/>
      <c r="X87" s="9922"/>
      <c r="Y87" s="9922"/>
      <c r="Z87" s="9922"/>
      <c r="AA87" s="9922"/>
      <c r="AB87" s="9948">
        <f t="shared" si="7"/>
      </c>
      <c r="AC87" s="9901">
        <f t="shared" si="11"/>
      </c>
      <c r="AD87" s="9889">
        <f t="shared" si="20"/>
      </c>
      <c r="AE87" s="9902">
        <f t="shared" si="3"/>
      </c>
      <c r="AF87" s="9891">
        <f>VLOOKUP(C87,'Data Products'!$A:$J,10,0)</f>
      </c>
      <c r="AG87" s="9892">
        <f t="shared" si="14"/>
      </c>
      <c r="AH87" s="9892">
        <f t="shared" si="23"/>
      </c>
      <c r="AI87" s="9903"/>
      <c r="AJ87" s="9895"/>
      <c r="AK87" s="9895">
        <v>50</v>
      </c>
      <c r="AL87" s="9894"/>
      <c r="AM87" s="9895"/>
      <c r="AN87" s="9895"/>
    </row>
    <row customHeight="true" hidden="true" ht="18" r="88">
      <c r="A88" s="9942">
        <v>35</v>
      </c>
      <c r="B88" s="9952" t="s">
        <v>12582</v>
      </c>
      <c r="C88" s="9952" t="s">
        <v>12682</v>
      </c>
      <c r="D88" s="9959">
        <v>0</v>
      </c>
      <c r="E88" s="9896">
        <v>0</v>
      </c>
      <c r="F88" s="9943"/>
      <c r="G88" s="9944">
        <f>VLOOKUP(C88,'Data Products'!$A:$J,2,0)</f>
      </c>
      <c r="H88" s="9953">
        <f t="shared" si="18"/>
      </c>
      <c r="I88" s="9885">
        <v>45433</v>
      </c>
      <c r="J88" s="9886">
        <f t="shared" si="1"/>
      </c>
      <c r="K88" s="9882">
        <v>0</v>
      </c>
      <c r="L88" s="9882">
        <v>0</v>
      </c>
      <c r="M88" s="9959">
        <v>0</v>
      </c>
      <c r="N88" s="9959">
        <v>0</v>
      </c>
      <c r="O88" s="9881" t="s">
        <v>12681</v>
      </c>
      <c r="P88" s="9922"/>
      <c r="Q88" s="9922"/>
      <c r="R88" s="9947"/>
      <c r="S88" s="9922"/>
      <c r="T88" s="9922"/>
      <c r="U88" s="9922"/>
      <c r="V88" s="9922"/>
      <c r="W88" s="9922"/>
      <c r="X88" s="9922"/>
      <c r="Y88" s="9922"/>
      <c r="Z88" s="9922"/>
      <c r="AA88" s="9922"/>
      <c r="AB88" s="9948">
        <f t="shared" si="7"/>
      </c>
      <c r="AC88" s="9897">
        <f t="shared" si="11"/>
      </c>
      <c r="AD88" s="9889">
        <f t="shared" si="20"/>
      </c>
      <c r="AE88" s="9898">
        <f t="shared" si="3"/>
      </c>
      <c r="AF88" s="9960">
        <f>VLOOKUP(C88,'Data Products'!$A:$J,10,0)</f>
      </c>
      <c r="AG88" s="9961">
        <f t="shared" si="14"/>
      </c>
      <c r="AH88" s="9892">
        <f t="shared" si="23"/>
      </c>
      <c r="AI88" s="9894"/>
      <c r="AJ88" s="9909"/>
      <c r="AK88" s="9909"/>
      <c r="AL88" s="9903"/>
      <c r="AM88" s="9909"/>
      <c r="AN88" s="9909"/>
    </row>
    <row customHeight="true" hidden="true" ht="18" r="89">
      <c r="A89" s="9942">
        <v>36</v>
      </c>
      <c r="B89" s="9952" t="s">
        <v>12582</v>
      </c>
      <c r="C89" s="9881" t="s">
        <v>12683</v>
      </c>
      <c r="D89" s="9882">
        <v>0</v>
      </c>
      <c r="E89" s="9882">
        <v>0</v>
      </c>
      <c r="F89" s="9962"/>
      <c r="G89" s="9944">
        <f>VLOOKUP(C89,'Data Products'!$A:$J,2,0)</f>
      </c>
      <c r="H89" s="9953">
        <f t="shared" si="18"/>
      </c>
      <c r="I89" s="9885">
        <v>45433</v>
      </c>
      <c r="J89" s="9886">
        <f t="shared" si="1"/>
      </c>
      <c r="K89" s="9882">
        <v>0</v>
      </c>
      <c r="L89" s="9882">
        <v>0</v>
      </c>
      <c r="M89" s="9882">
        <v>0</v>
      </c>
      <c r="N89" s="9882">
        <v>0</v>
      </c>
      <c r="O89" s="9881" t="s">
        <v>12681</v>
      </c>
      <c r="P89" s="9922"/>
      <c r="Q89" s="9922"/>
      <c r="R89" s="9947"/>
      <c r="S89" s="9922"/>
      <c r="T89" s="9922"/>
      <c r="U89" s="9922"/>
      <c r="V89" s="9922"/>
      <c r="W89" s="9922"/>
      <c r="X89" s="9922"/>
      <c r="Y89" s="9922"/>
      <c r="Z89" s="9922"/>
      <c r="AA89" s="9922"/>
      <c r="AB89" s="9963">
        <f t="shared" si="7"/>
      </c>
      <c r="AC89" s="9897">
        <f t="shared" si="11"/>
      </c>
      <c r="AD89" s="9889">
        <f t="shared" si="20"/>
      </c>
      <c r="AE89" s="9898">
        <f t="shared" si="3"/>
      </c>
      <c r="AF89" s="9960">
        <f>VLOOKUP(C89,'Data Products'!$A:$J,10,0)</f>
      </c>
      <c r="AG89" s="9961">
        <f t="shared" si="14"/>
      </c>
      <c r="AH89" s="9892">
        <f t="shared" si="23"/>
      </c>
      <c r="AI89" s="9894"/>
      <c r="AJ89" s="9895"/>
      <c r="AK89" s="9895"/>
      <c r="AL89" s="9894"/>
      <c r="AM89" s="9895"/>
      <c r="AN89" s="9895"/>
    </row>
    <row customHeight="true" hidden="true" ht="18" r="90">
      <c r="A90" s="9942">
        <v>37</v>
      </c>
      <c r="B90" s="9952" t="s">
        <v>12582</v>
      </c>
      <c r="C90" s="9881" t="s">
        <v>12684</v>
      </c>
      <c r="D90" s="9882">
        <v>0</v>
      </c>
      <c r="E90" s="9882">
        <v>0</v>
      </c>
      <c r="F90" s="9962"/>
      <c r="G90" s="9944">
        <f>VLOOKUP(C90,'Data Products'!$A:$J,2,0)</f>
      </c>
      <c r="H90" s="9953">
        <f t="shared" si="18"/>
      </c>
      <c r="I90" s="9885">
        <v>45433</v>
      </c>
      <c r="J90" s="9886">
        <f t="shared" si="1"/>
      </c>
      <c r="K90" s="9882">
        <v>0</v>
      </c>
      <c r="L90" s="9882">
        <v>0</v>
      </c>
      <c r="M90" s="9882">
        <v>0</v>
      </c>
      <c r="N90" s="9882">
        <v>0</v>
      </c>
      <c r="O90" s="9881" t="s">
        <v>12681</v>
      </c>
      <c r="P90" s="9922"/>
      <c r="Q90" s="9922"/>
      <c r="R90" s="9947"/>
      <c r="S90" s="9922"/>
      <c r="T90" s="9922"/>
      <c r="U90" s="9922"/>
      <c r="V90" s="9922"/>
      <c r="W90" s="9922"/>
      <c r="X90" s="9922"/>
      <c r="Y90" s="9922"/>
      <c r="Z90" s="9922"/>
      <c r="AA90" s="9922"/>
      <c r="AB90" s="9948">
        <f t="shared" si="7"/>
      </c>
      <c r="AC90" s="9964">
        <f t="shared" si="11"/>
      </c>
      <c r="AD90" s="9889">
        <f t="shared" si="20"/>
      </c>
      <c r="AE90" s="9898">
        <f t="shared" si="3"/>
      </c>
      <c r="AF90" s="9960">
        <f>VLOOKUP(C90,'Data Products'!$A:$J,10,0)</f>
      </c>
      <c r="AG90" s="9961">
        <f t="shared" si="14"/>
      </c>
      <c r="AH90" s="9892">
        <f t="shared" si="23"/>
      </c>
      <c r="AI90" s="9894"/>
      <c r="AJ90" s="9895"/>
      <c r="AK90" s="9895"/>
      <c r="AL90" s="9894"/>
      <c r="AM90" s="9895"/>
      <c r="AN90" s="9895"/>
    </row>
    <row customHeight="true" ht="18" r="91">
      <c r="A91" s="9942">
        <v>38</v>
      </c>
      <c r="B91" s="9952" t="s">
        <v>12685</v>
      </c>
      <c r="C91" s="9881" t="s">
        <v>12686</v>
      </c>
      <c r="D91" s="9882"/>
      <c r="E91" s="9882"/>
      <c r="F91" s="9962"/>
      <c r="G91" s="9944">
        <f>VLOOKUP(C91,'Data Products'!$A:$J,2,0)</f>
      </c>
      <c r="H91">
        <f t="shared" si="18"/>
      </c>
      <c r="I91" s="9921">
        <v>46048</v>
      </c>
      <c r="J91" s="9886">
        <f t="shared" si="1"/>
      </c>
      <c r="K91" s="9882"/>
      <c r="L91" s="9882"/>
      <c r="M91" s="9882"/>
      <c r="N91" s="9882"/>
      <c r="O91" s="9881"/>
      <c r="P91" s="9922"/>
      <c r="Q91" s="9922"/>
      <c r="R91" s="9947"/>
      <c r="S91" s="9922"/>
      <c r="T91" s="9922"/>
      <c r="U91" s="9922"/>
      <c r="V91" s="9922"/>
      <c r="W91" s="9922"/>
      <c r="X91" s="9922"/>
      <c r="Y91" s="9922"/>
      <c r="Z91" s="9922"/>
      <c r="AA91" s="9922"/>
      <c r="AB91" s="9948"/>
      <c r="AC91" s="9964"/>
      <c r="AD91" s="9889"/>
      <c r="AE91" s="9898"/>
      <c r="AF91" s="9960">
        <f>VLOOKUP(C91,'Data Products'!$A:$J,10,0)</f>
      </c>
      <c r="AG91" s="9961">
        <f t="shared" si="14"/>
      </c>
      <c r="AH91" s="9892"/>
      <c r="AI91" s="9894"/>
      <c r="AJ91" s="9895"/>
      <c r="AK91" s="9895"/>
      <c r="AL91" s="9894"/>
      <c r="AM91" s="9895"/>
      <c r="AN91" s="9895"/>
    </row>
    <row customHeight="true" hidden="true" ht="18" r="92">
      <c r="A92" s="9942">
        <v>39</v>
      </c>
      <c r="B92" s="9881" t="s">
        <v>12556</v>
      </c>
      <c r="C92" s="9881" t="s">
        <v>12687</v>
      </c>
      <c r="D92" s="9917">
        <v>0</v>
      </c>
      <c r="E92" s="9882">
        <v>0</v>
      </c>
      <c r="F92" s="9962"/>
      <c r="G92" s="9944">
        <f>VLOOKUP(C92,'Data Products'!$A:$J,2,0)</f>
      </c>
      <c r="H92" s="9953">
        <f t="shared" si="18"/>
      </c>
      <c r="I92" s="9885">
        <v>45644</v>
      </c>
      <c r="J92" s="9886">
        <f t="shared" si="1"/>
      </c>
      <c r="K92" s="9882">
        <v>0</v>
      </c>
      <c r="L92" s="9882">
        <v>0</v>
      </c>
      <c r="M92" s="9896">
        <v>0</v>
      </c>
      <c r="N92" s="9896">
        <v>0</v>
      </c>
      <c r="O92" s="9881" t="s">
        <v>12688</v>
      </c>
      <c r="P92" s="9922"/>
      <c r="Q92" s="9922"/>
      <c r="R92" s="9947"/>
      <c r="S92" s="9922"/>
      <c r="T92" s="9922"/>
      <c r="U92" s="9922"/>
      <c r="V92" s="9922"/>
      <c r="W92" s="9922"/>
      <c r="X92" s="9922"/>
      <c r="Y92" s="9922"/>
      <c r="Z92" s="9922"/>
      <c r="AA92" s="9922"/>
      <c r="AB92" s="9965">
        <f t="shared" ref="AB92:AB125" si="8">L92/30</f>
      </c>
      <c r="AC92" s="9964">
        <f t="shared" ref="AC92:AC125" si="12">IFERROR(D92/AB92,"-")</f>
      </c>
      <c r="AD92" s="9889">
        <f t="shared" ref="AD92:AD125" si="21">IFERROR(TODAY()+AC92,"-")</f>
      </c>
      <c r="AE92" s="9898">
        <f t="shared" ref="AE92:AE125" si="4">_xlfn.IFS(AC92="-","Not sold yet",AND(AC92&lt;=150,AC92&gt;60),"Out of stock more than 60 days",AC92&lt;=60,"Out of stock less than 60 days",AC92&gt;=150,"Out of stock more than 150 days")</f>
      </c>
      <c r="AF92" s="9891">
        <f>VLOOKUP(C92,'Data Products'!$A:$J,10,0)</f>
      </c>
      <c r="AG92" s="9966">
        <f t="shared" si="14"/>
      </c>
      <c r="AH92" s="9892">
        <f t="shared" ref="AH92:AH125" si="24">IF(H92&lt;=90,D92,0)</f>
      </c>
      <c r="AI92" s="9967"/>
      <c r="AJ92" s="9895"/>
      <c r="AK92" s="9895"/>
      <c r="AL92" s="9894"/>
      <c r="AM92" s="9895"/>
      <c r="AN92" s="9895"/>
    </row>
    <row customHeight="true" hidden="true" ht="18" r="93">
      <c r="A93" s="9942">
        <v>40</v>
      </c>
      <c r="B93" s="9881" t="s">
        <v>12556</v>
      </c>
      <c r="C93" s="9881" t="s">
        <v>12689</v>
      </c>
      <c r="D93" s="9882">
        <v>0</v>
      </c>
      <c r="E93" s="9882">
        <v>0</v>
      </c>
      <c r="F93" s="9962"/>
      <c r="G93" s="9944">
        <f>VLOOKUP(C93,'Data Products'!$A:$J,2,0)</f>
      </c>
      <c r="H93" s="9953">
        <f t="shared" si="18"/>
      </c>
      <c r="I93" s="9885">
        <v>45602</v>
      </c>
      <c r="J93" s="9886">
        <f t="shared" si="1"/>
      </c>
      <c r="K93" s="9882">
        <v>0</v>
      </c>
      <c r="L93" s="9882">
        <v>0</v>
      </c>
      <c r="M93" s="9917">
        <v>0</v>
      </c>
      <c r="N93" s="9917">
        <v>0</v>
      </c>
      <c r="O93" s="9881" t="s">
        <v>12688</v>
      </c>
      <c r="P93" s="9922"/>
      <c r="Q93" s="9922"/>
      <c r="R93" s="9922"/>
      <c r="S93" s="9922"/>
      <c r="T93" s="9922"/>
      <c r="U93" s="9922"/>
      <c r="V93" s="9922"/>
      <c r="W93" s="9922"/>
      <c r="X93" s="9922"/>
      <c r="Y93" s="9922"/>
      <c r="Z93" s="9922"/>
      <c r="AA93" s="9922"/>
      <c r="AB93" s="9948">
        <f t="shared" si="8"/>
      </c>
      <c r="AC93" s="9964">
        <f t="shared" si="12"/>
      </c>
      <c r="AD93" s="9889">
        <f t="shared" si="21"/>
      </c>
      <c r="AE93" s="9898">
        <f t="shared" si="4"/>
      </c>
      <c r="AF93" s="9891">
        <f>VLOOKUP(C93,'Data Products'!$A:$J,10,0)</f>
      </c>
      <c r="AG93" s="9966">
        <f t="shared" si="14"/>
      </c>
      <c r="AH93" s="9892">
        <f t="shared" si="24"/>
      </c>
      <c r="AI93" s="9967"/>
      <c r="AJ93" s="9895"/>
      <c r="AK93" s="9895"/>
      <c r="AL93" s="9894"/>
      <c r="AM93" s="9895"/>
      <c r="AN93" s="9895"/>
    </row>
    <row customHeight="true" hidden="true" ht="18" r="94">
      <c r="A94" s="9942">
        <v>41</v>
      </c>
      <c r="B94" s="9881" t="s">
        <v>12556</v>
      </c>
      <c r="C94" s="9881" t="s">
        <v>12690</v>
      </c>
      <c r="D94" s="9882">
        <v>0</v>
      </c>
      <c r="E94" s="9882">
        <v>0</v>
      </c>
      <c r="F94" s="9962"/>
      <c r="G94" s="9944">
        <f>VLOOKUP(C94,'Data Products'!$A:$J,2,0)</f>
      </c>
      <c r="H94" s="9953">
        <f t="shared" si="18"/>
      </c>
      <c r="I94" s="9885">
        <v>45602</v>
      </c>
      <c r="J94" s="9886">
        <f t="shared" si="1"/>
      </c>
      <c r="K94" s="9882">
        <v>0</v>
      </c>
      <c r="L94" s="9882">
        <v>0</v>
      </c>
      <c r="M94" s="9917">
        <v>0</v>
      </c>
      <c r="N94" s="9917">
        <v>0</v>
      </c>
      <c r="O94" s="9881" t="s">
        <v>12688</v>
      </c>
      <c r="P94" s="9922"/>
      <c r="Q94" s="9922"/>
      <c r="R94" s="9922"/>
      <c r="S94" s="9922"/>
      <c r="T94" s="9922"/>
      <c r="U94" s="9922"/>
      <c r="V94" s="9922"/>
      <c r="W94" s="9922"/>
      <c r="X94" s="9922"/>
      <c r="Y94" s="9922"/>
      <c r="Z94" s="9922"/>
      <c r="AA94" s="9922"/>
      <c r="AB94" s="9948">
        <f t="shared" si="8"/>
      </c>
      <c r="AC94" s="9964">
        <f t="shared" si="12"/>
      </c>
      <c r="AD94" s="9889">
        <f t="shared" si="21"/>
      </c>
      <c r="AE94" s="9898">
        <f t="shared" si="4"/>
      </c>
      <c r="AF94" s="9891">
        <f>VLOOKUP(C94,'Data Products'!$A:$J,10,0)</f>
      </c>
      <c r="AG94" s="9966">
        <f t="shared" si="14"/>
      </c>
      <c r="AH94" s="9892">
        <f t="shared" si="24"/>
      </c>
      <c r="AI94" s="9967"/>
      <c r="AJ94" s="9895"/>
      <c r="AK94" s="9895"/>
      <c r="AL94" s="9894"/>
      <c r="AM94" s="9895"/>
      <c r="AN94" s="9895"/>
    </row>
    <row customHeight="true" hidden="true" ht="18" r="95">
      <c r="A95" s="9942">
        <v>42</v>
      </c>
      <c r="B95" s="9881" t="s">
        <v>12556</v>
      </c>
      <c r="C95" s="9881" t="s">
        <v>12691</v>
      </c>
      <c r="D95" s="9882">
        <v>0</v>
      </c>
      <c r="E95" s="9882">
        <v>0</v>
      </c>
      <c r="F95" s="9962"/>
      <c r="G95" s="9944">
        <f>VLOOKUP(C95,'Data Products'!$A:$J,2,0)</f>
      </c>
      <c r="H95" s="9953">
        <f t="shared" si="18"/>
      </c>
      <c r="I95" s="9885">
        <v>45602</v>
      </c>
      <c r="J95" s="9886">
        <f t="shared" si="1"/>
      </c>
      <c r="K95" s="9882">
        <v>0</v>
      </c>
      <c r="L95" s="9882">
        <v>0</v>
      </c>
      <c r="M95" s="9917">
        <v>0</v>
      </c>
      <c r="N95" s="9917">
        <v>0</v>
      </c>
      <c r="O95" s="9881" t="s">
        <v>12688</v>
      </c>
      <c r="P95" s="9922"/>
      <c r="Q95" s="9922"/>
      <c r="R95" s="9922"/>
      <c r="S95" s="9922"/>
      <c r="T95" s="9922"/>
      <c r="U95" s="9922"/>
      <c r="V95" s="9922"/>
      <c r="W95" s="9922"/>
      <c r="X95" s="9922"/>
      <c r="Y95" s="9922"/>
      <c r="Z95" s="9922"/>
      <c r="AA95" s="9922"/>
      <c r="AB95" s="9948">
        <f t="shared" si="8"/>
      </c>
      <c r="AC95" s="9964">
        <f t="shared" si="12"/>
      </c>
      <c r="AD95" s="9889">
        <f t="shared" si="21"/>
      </c>
      <c r="AE95" s="9898">
        <f t="shared" si="4"/>
      </c>
      <c r="AF95" s="9891">
        <f>VLOOKUP(C95,'Data Products'!$A:$J,10,0)</f>
      </c>
      <c r="AG95" s="9968">
        <f t="shared" si="14"/>
      </c>
      <c r="AH95" s="9892">
        <f t="shared" si="24"/>
      </c>
      <c r="AI95" s="9967"/>
      <c r="AJ95" s="9895"/>
      <c r="AK95" s="9895"/>
      <c r="AL95" s="9894"/>
      <c r="AM95" s="9895"/>
      <c r="AN95" s="9895"/>
    </row>
    <row r="96">
      <c r="A96" s="9942">
        <v>43</v>
      </c>
      <c r="B96" s="9881" t="s">
        <v>12553</v>
      </c>
      <c r="C96" s="9881" t="s">
        <v>12692</v>
      </c>
      <c r="D96" s="9882">
        <v>539</v>
      </c>
      <c r="E96" s="9882">
        <v>539</v>
      </c>
      <c r="F96" s="9962"/>
      <c r="G96" s="9944">
        <f>VLOOKUP(C96,'Data Products'!$A:$J,2,0)</f>
      </c>
      <c r="H96" s="9945">
        <f t="shared" si="18"/>
      </c>
      <c r="I96" s="9921">
        <v>45904</v>
      </c>
      <c r="J96" s="9886">
        <f t="shared" si="1"/>
      </c>
      <c r="K96" s="9882">
        <v>49</v>
      </c>
      <c r="L96" s="9882">
        <v>128</v>
      </c>
      <c r="M96" s="9917">
        <v>0</v>
      </c>
      <c r="N96" s="9917">
        <v>0</v>
      </c>
      <c r="O96" s="9881" t="s">
        <v>12688</v>
      </c>
      <c r="P96" s="9922"/>
      <c r="Q96" s="9922"/>
      <c r="R96" s="9922"/>
      <c r="S96" s="9922"/>
      <c r="T96" s="9922"/>
      <c r="U96" s="9922"/>
      <c r="V96" s="9922"/>
      <c r="W96" s="9922"/>
      <c r="X96" s="9922"/>
      <c r="Y96" s="9922"/>
      <c r="Z96" s="9922"/>
      <c r="AA96" s="9922"/>
      <c r="AB96" s="9948">
        <f t="shared" si="8"/>
      </c>
      <c r="AC96" s="9969">
        <f t="shared" si="12"/>
      </c>
      <c r="AD96" s="9889">
        <f t="shared" si="21"/>
      </c>
      <c r="AE96" s="9902">
        <f t="shared" si="4"/>
      </c>
      <c r="AF96" s="9891">
        <f>VLOOKUP(C96,'Data Products'!$A:$J,10,0)</f>
      </c>
      <c r="AG96" s="9968">
        <f t="shared" si="14"/>
      </c>
      <c r="AH96" s="9892">
        <f t="shared" si="24"/>
      </c>
      <c r="AI96" s="9967"/>
      <c r="AJ96" s="9895"/>
      <c r="AK96" s="9895"/>
      <c r="AL96" s="9894"/>
      <c r="AM96" s="9895"/>
      <c r="AN96" s="9895"/>
    </row>
    <row customHeight="true" hidden="true" ht="18" r="97">
      <c r="A97" s="9942">
        <v>44</v>
      </c>
      <c r="B97" s="9881" t="s">
        <v>12556</v>
      </c>
      <c r="C97" s="9881" t="s">
        <v>12693</v>
      </c>
      <c r="D97" s="9882">
        <v>0</v>
      </c>
      <c r="E97" s="9896">
        <v>0</v>
      </c>
      <c r="F97" s="9962"/>
      <c r="G97" s="9944">
        <f>VLOOKUP(C97,'Data Products'!$A:$J,2,0)</f>
      </c>
      <c r="H97" s="9953">
        <f t="shared" si="18"/>
      </c>
      <c r="I97" s="9885">
        <v>45623</v>
      </c>
      <c r="J97" s="9886">
        <f t="shared" si="1"/>
      </c>
      <c r="K97" s="9882">
        <v>0</v>
      </c>
      <c r="L97" s="9882">
        <v>0</v>
      </c>
      <c r="M97" s="9917">
        <v>0</v>
      </c>
      <c r="N97" s="9917">
        <v>0</v>
      </c>
      <c r="O97" s="9881" t="s">
        <v>12694</v>
      </c>
      <c r="P97" s="9922"/>
      <c r="Q97" s="9922"/>
      <c r="R97" s="9922"/>
      <c r="S97" s="9922"/>
      <c r="T97" s="9922"/>
      <c r="U97" s="9922"/>
      <c r="V97" s="9922"/>
      <c r="W97" s="9922"/>
      <c r="X97" s="9922"/>
      <c r="Y97" s="9922"/>
      <c r="Z97" s="9922"/>
      <c r="AA97" s="9922"/>
      <c r="AB97" s="9948">
        <f t="shared" si="8"/>
      </c>
      <c r="AC97" s="9964">
        <f t="shared" si="12"/>
      </c>
      <c r="AD97" s="9889">
        <f t="shared" si="21"/>
      </c>
      <c r="AE97" s="9898">
        <f t="shared" si="4"/>
      </c>
      <c r="AF97" s="9891">
        <f>VLOOKUP(C97,'Data Products'!$A:$J,10,0)</f>
      </c>
      <c r="AG97" s="9968">
        <f t="shared" si="14"/>
      </c>
      <c r="AH97" s="9892">
        <f t="shared" si="24"/>
      </c>
      <c r="AI97" s="9967"/>
      <c r="AJ97" s="9895"/>
      <c r="AK97" s="9895"/>
      <c r="AL97" s="9894"/>
      <c r="AM97" s="9895"/>
      <c r="AN97" s="9895"/>
    </row>
    <row customHeight="true" hidden="true" ht="18" r="98">
      <c r="A98" s="9942">
        <v>45</v>
      </c>
      <c r="B98" s="9881" t="s">
        <v>12556</v>
      </c>
      <c r="C98" s="9881" t="s">
        <v>12695</v>
      </c>
      <c r="D98" s="9882">
        <v>0</v>
      </c>
      <c r="E98" s="9896">
        <v>0</v>
      </c>
      <c r="F98" s="9962"/>
      <c r="G98" s="9944">
        <f>VLOOKUP(C98,'Data Products'!$A:$J,2,0)</f>
      </c>
      <c r="H98" s="9953">
        <f t="shared" si="18"/>
      </c>
      <c r="I98" s="9885">
        <v>45623</v>
      </c>
      <c r="J98" s="9886">
        <f t="shared" si="1"/>
      </c>
      <c r="K98" s="9882">
        <v>0</v>
      </c>
      <c r="L98" s="9882">
        <v>0</v>
      </c>
      <c r="M98" s="9917">
        <v>0</v>
      </c>
      <c r="N98" s="9917">
        <v>0</v>
      </c>
      <c r="O98" s="9881" t="s">
        <v>12694</v>
      </c>
      <c r="P98" s="9922"/>
      <c r="Q98" s="9922"/>
      <c r="R98" s="9922"/>
      <c r="S98" s="9922"/>
      <c r="T98" s="9922"/>
      <c r="U98" s="9922"/>
      <c r="V98" s="9922"/>
      <c r="W98" s="9922"/>
      <c r="X98" s="9922"/>
      <c r="Y98" s="9922"/>
      <c r="Z98" s="9922"/>
      <c r="AA98" s="9922"/>
      <c r="AB98" s="9948">
        <f t="shared" si="8"/>
      </c>
      <c r="AC98" s="9964">
        <f t="shared" si="12"/>
      </c>
      <c r="AD98" s="9889">
        <f t="shared" si="21"/>
      </c>
      <c r="AE98" s="9898">
        <f t="shared" si="4"/>
      </c>
      <c r="AF98" s="9891">
        <f>VLOOKUP(C98,'Data Products'!$A:$J,10,0)</f>
      </c>
      <c r="AG98" s="9968">
        <f t="shared" si="14"/>
      </c>
      <c r="AH98" s="9892">
        <f t="shared" si="24"/>
      </c>
      <c r="AI98" s="9967"/>
      <c r="AJ98" s="9895"/>
      <c r="AK98" s="9895"/>
      <c r="AL98" s="9894"/>
      <c r="AM98" s="9895"/>
      <c r="AN98" s="9895"/>
    </row>
    <row customHeight="true" hidden="true" ht="18" r="99">
      <c r="A99" s="9942">
        <v>46</v>
      </c>
      <c r="B99" s="9881" t="s">
        <v>12556</v>
      </c>
      <c r="C99" s="9951" t="s">
        <v>12696</v>
      </c>
      <c r="D99" s="9882">
        <v>0</v>
      </c>
      <c r="E99" s="9896">
        <v>0</v>
      </c>
      <c r="F99" s="9970"/>
      <c r="G99" s="9944">
        <f>VLOOKUP(C99,'Data Products'!$A:$J,2,0)</f>
      </c>
      <c r="H99" s="9953">
        <f t="shared" si="18"/>
      </c>
      <c r="I99" s="9885">
        <v>45623</v>
      </c>
      <c r="J99" s="9886">
        <f t="shared" si="1"/>
      </c>
      <c r="K99" s="9956">
        <v>0</v>
      </c>
      <c r="L99" s="9956">
        <v>0</v>
      </c>
      <c r="M99" s="9971">
        <v>0</v>
      </c>
      <c r="N99" s="9971">
        <v>0</v>
      </c>
      <c r="O99" s="9951" t="s">
        <v>12694</v>
      </c>
      <c r="P99" s="9922"/>
      <c r="Q99" s="9922"/>
      <c r="R99" s="9922"/>
      <c r="S99" s="9922"/>
      <c r="T99" s="9922"/>
      <c r="U99" s="9922"/>
      <c r="V99" s="9922"/>
      <c r="W99" s="9922"/>
      <c r="X99" s="9922"/>
      <c r="Y99" s="9922"/>
      <c r="Z99" s="9922"/>
      <c r="AA99" s="9922"/>
      <c r="AB99" s="9963">
        <f t="shared" si="8"/>
      </c>
      <c r="AC99" s="9964">
        <f t="shared" si="12"/>
      </c>
      <c r="AD99" s="9889">
        <f t="shared" si="21"/>
      </c>
      <c r="AE99" s="9898">
        <f t="shared" si="4"/>
      </c>
      <c r="AF99" s="9891">
        <f>VLOOKUP(C99,'Data Products'!$A:$J,10,0)</f>
      </c>
      <c r="AG99" s="9968">
        <f t="shared" si="14"/>
      </c>
      <c r="AH99" s="9892">
        <f t="shared" si="24"/>
      </c>
      <c r="AI99" s="9967"/>
      <c r="AJ99" s="9895"/>
      <c r="AK99" s="9895"/>
      <c r="AL99" s="9894"/>
      <c r="AM99" s="9895"/>
      <c r="AN99" s="9895"/>
    </row>
    <row customHeight="true" hidden="true" ht="18" r="100">
      <c r="A100" s="9942">
        <v>47</v>
      </c>
      <c r="B100" s="9881" t="s">
        <v>12556</v>
      </c>
      <c r="C100" s="9881" t="s">
        <v>12697</v>
      </c>
      <c r="D100" s="9882">
        <v>0</v>
      </c>
      <c r="E100" s="9896">
        <v>0</v>
      </c>
      <c r="F100" s="9962"/>
      <c r="G100" s="9944">
        <f>VLOOKUP(C100,'Data Products'!$A:$J,2,0)</f>
      </c>
      <c r="H100" s="9953">
        <f t="shared" si="18"/>
      </c>
      <c r="I100" s="9885">
        <v>45623</v>
      </c>
      <c r="J100" s="9886">
        <f t="shared" si="1"/>
      </c>
      <c r="K100" s="9882">
        <v>0</v>
      </c>
      <c r="L100" s="9882">
        <v>0</v>
      </c>
      <c r="M100" s="9917">
        <v>0</v>
      </c>
      <c r="N100" s="9917">
        <v>0</v>
      </c>
      <c r="O100" s="9881" t="s">
        <v>12694</v>
      </c>
      <c r="P100" s="9882"/>
      <c r="Q100" s="9882"/>
      <c r="R100" s="9882"/>
      <c r="S100" s="9882"/>
      <c r="T100" s="9882"/>
      <c r="U100" s="9882"/>
      <c r="V100" s="9882"/>
      <c r="W100" s="9882"/>
      <c r="X100" s="9882"/>
      <c r="Y100" s="9882"/>
      <c r="Z100" s="9882"/>
      <c r="AA100" s="9882"/>
      <c r="AB100" s="9948">
        <f t="shared" si="8"/>
      </c>
      <c r="AC100" s="9964">
        <f t="shared" si="12"/>
      </c>
      <c r="AD100" s="9889">
        <f t="shared" si="21"/>
      </c>
      <c r="AE100" s="9898">
        <f t="shared" si="4"/>
      </c>
      <c r="AF100" s="9891">
        <f>VLOOKUP(C100,'Data Products'!$A:$J,10,0)</f>
      </c>
      <c r="AG100" s="9968">
        <f t="shared" si="14"/>
      </c>
      <c r="AH100" s="9892">
        <f t="shared" si="24"/>
      </c>
      <c r="AI100" s="9972"/>
      <c r="AJ100" s="9895"/>
      <c r="AK100" s="9895"/>
      <c r="AL100" s="9894"/>
      <c r="AM100" s="9895"/>
      <c r="AN100" s="9895"/>
    </row>
    <row customHeight="true" hidden="true" ht="18" r="101">
      <c r="A101" s="9942">
        <v>48</v>
      </c>
      <c r="B101" s="9881" t="s">
        <v>12556</v>
      </c>
      <c r="C101" s="9881" t="s">
        <v>12698</v>
      </c>
      <c r="D101" s="9882">
        <v>0</v>
      </c>
      <c r="E101" s="9896">
        <v>0</v>
      </c>
      <c r="F101" s="9962"/>
      <c r="G101" s="9944">
        <f>VLOOKUP(C101,'Data Products'!$A:$J,2,0)</f>
      </c>
      <c r="H101" s="9953">
        <f t="shared" si="18"/>
      </c>
      <c r="I101" s="9885">
        <v>45623</v>
      </c>
      <c r="J101" s="9886">
        <f t="shared" si="1"/>
      </c>
      <c r="K101" s="9882">
        <v>0</v>
      </c>
      <c r="L101" s="9882">
        <v>0</v>
      </c>
      <c r="M101" s="9917">
        <v>0</v>
      </c>
      <c r="N101" s="9917">
        <v>0</v>
      </c>
      <c r="O101" s="9881" t="s">
        <v>12694</v>
      </c>
      <c r="P101" s="9882"/>
      <c r="Q101" s="9882"/>
      <c r="R101" s="9882"/>
      <c r="S101" s="9882"/>
      <c r="T101" s="9882"/>
      <c r="U101" s="9882"/>
      <c r="V101" s="9882"/>
      <c r="W101" s="9882"/>
      <c r="X101" s="9882"/>
      <c r="Y101" s="9882"/>
      <c r="Z101" s="9882"/>
      <c r="AA101" s="9882"/>
      <c r="AB101" s="9948">
        <f t="shared" si="8"/>
      </c>
      <c r="AC101" s="9964">
        <f t="shared" si="12"/>
      </c>
      <c r="AD101" s="9889">
        <f t="shared" si="21"/>
      </c>
      <c r="AE101" s="9898">
        <f t="shared" si="4"/>
      </c>
      <c r="AF101" s="9973">
        <f>VLOOKUP(C101,'Data Products'!$A:$J,10,0)</f>
      </c>
      <c r="AG101" s="9891">
        <f t="shared" si="14"/>
      </c>
      <c r="AH101" s="9892">
        <f t="shared" si="24"/>
      </c>
      <c r="AI101" s="9967"/>
      <c r="AJ101" s="9895"/>
      <c r="AK101" s="9895"/>
      <c r="AL101" s="9894"/>
      <c r="AM101" s="9895"/>
      <c r="AN101" s="9895"/>
    </row>
    <row r="102">
      <c r="A102" s="9942">
        <v>49</v>
      </c>
      <c r="B102" s="9881" t="s">
        <v>12548</v>
      </c>
      <c r="C102" s="9881" t="s">
        <v>12699</v>
      </c>
      <c r="D102" s="9882">
        <v>4</v>
      </c>
      <c r="E102" s="9896">
        <v>4</v>
      </c>
      <c r="F102" s="9962"/>
      <c r="G102" s="9944">
        <f>VLOOKUP(C102,'Data Products'!$A:$J,2,0)</f>
      </c>
      <c r="H102" s="9945">
        <f t="shared" si="18"/>
      </c>
      <c r="I102" s="9885">
        <v>45951</v>
      </c>
      <c r="J102" s="9886">
        <f t="shared" si="1"/>
      </c>
      <c r="K102" s="9882">
        <v>0</v>
      </c>
      <c r="L102" s="9882">
        <v>0</v>
      </c>
      <c r="M102" s="9917">
        <v>0</v>
      </c>
      <c r="N102" s="9917">
        <v>0</v>
      </c>
      <c r="O102" s="9881" t="s">
        <v>12608</v>
      </c>
      <c r="P102" s="9882"/>
      <c r="Q102" s="9882"/>
      <c r="R102" s="9882"/>
      <c r="S102" s="9882"/>
      <c r="T102" s="9882"/>
      <c r="U102" s="9882"/>
      <c r="V102" s="9882"/>
      <c r="W102" s="9882"/>
      <c r="X102" s="9882"/>
      <c r="Y102" s="9882"/>
      <c r="Z102" s="9882"/>
      <c r="AA102" s="9882"/>
      <c r="AB102" s="9948">
        <f t="shared" si="8"/>
      </c>
      <c r="AC102" s="9974">
        <f t="shared" si="12"/>
      </c>
      <c r="AD102" s="9889">
        <f t="shared" si="21"/>
      </c>
      <c r="AE102" s="9906">
        <f t="shared" si="4"/>
      </c>
      <c r="AF102" s="9973">
        <f>VLOOKUP(C102,'Data Products'!$A:$J,10,0)</f>
      </c>
      <c r="AG102" s="9891">
        <f t="shared" si="14"/>
      </c>
      <c r="AH102" s="9892">
        <f t="shared" si="24"/>
      </c>
      <c r="AI102" s="9967"/>
      <c r="AJ102" s="9895"/>
      <c r="AK102" s="9895"/>
      <c r="AL102" s="9894"/>
      <c r="AM102" s="9895"/>
      <c r="AN102" s="9895"/>
    </row>
    <row r="103">
      <c r="A103" s="9942">
        <v>50</v>
      </c>
      <c r="B103" s="9881" t="s">
        <v>12548</v>
      </c>
      <c r="C103" s="9881" t="s">
        <v>12700</v>
      </c>
      <c r="D103" s="9882">
        <v>3</v>
      </c>
      <c r="E103" s="9896">
        <v>3</v>
      </c>
      <c r="F103" s="9962"/>
      <c r="G103" s="9944">
        <f>VLOOKUP(C103,'Data Products'!$A:$J,2,0)</f>
      </c>
      <c r="H103" s="9945">
        <f t="shared" si="18"/>
      </c>
      <c r="I103" s="9885">
        <v>45951</v>
      </c>
      <c r="J103" s="9886">
        <f t="shared" si="1"/>
      </c>
      <c r="K103" s="9882">
        <v>0</v>
      </c>
      <c r="L103" s="9882">
        <v>0</v>
      </c>
      <c r="M103" s="9917">
        <v>0</v>
      </c>
      <c r="N103" s="9917">
        <v>0</v>
      </c>
      <c r="O103" s="9881" t="s">
        <v>12608</v>
      </c>
      <c r="P103" s="9882"/>
      <c r="Q103" s="9882"/>
      <c r="R103" s="9882"/>
      <c r="S103" s="9882"/>
      <c r="T103" s="9882"/>
      <c r="U103" s="9882"/>
      <c r="V103" s="9882"/>
      <c r="W103" s="9882"/>
      <c r="X103" s="9882"/>
      <c r="Y103" s="9882"/>
      <c r="Z103" s="9882"/>
      <c r="AA103" s="9882"/>
      <c r="AB103" s="9948">
        <f t="shared" si="8"/>
      </c>
      <c r="AC103" s="9901">
        <f t="shared" si="12"/>
      </c>
      <c r="AD103" s="9889">
        <f t="shared" si="21"/>
      </c>
      <c r="AE103" s="9902">
        <f t="shared" si="4"/>
      </c>
      <c r="AF103" s="9973">
        <f>VLOOKUP(C103,'Data Products'!$A:$J,10,0)</f>
      </c>
      <c r="AG103" s="9891">
        <f t="shared" si="14"/>
      </c>
      <c r="AH103" s="9892">
        <f t="shared" si="24"/>
      </c>
      <c r="AI103" s="9967"/>
      <c r="AJ103" s="9895"/>
      <c r="AK103" s="9895"/>
      <c r="AL103" s="9894"/>
      <c r="AM103" s="9895"/>
      <c r="AN103" s="9895"/>
    </row>
    <row r="104">
      <c r="A104" s="9942">
        <v>51</v>
      </c>
      <c r="B104" s="9881" t="s">
        <v>12548</v>
      </c>
      <c r="C104" s="9881" t="s">
        <v>12701</v>
      </c>
      <c r="D104" s="9882">
        <v>5</v>
      </c>
      <c r="E104" s="9896">
        <v>5</v>
      </c>
      <c r="F104" s="9962"/>
      <c r="G104" s="9944">
        <f>VLOOKUP(C104,'Data Products'!$A:$J,2,0)</f>
      </c>
      <c r="H104" s="9945">
        <f t="shared" si="18"/>
      </c>
      <c r="I104" s="9885">
        <v>45951</v>
      </c>
      <c r="J104" s="9886">
        <f t="shared" si="1"/>
      </c>
      <c r="K104" s="9882">
        <v>0</v>
      </c>
      <c r="L104" s="9882">
        <v>0</v>
      </c>
      <c r="M104" s="9917">
        <v>0</v>
      </c>
      <c r="N104" s="9917">
        <v>0</v>
      </c>
      <c r="O104" s="9881" t="s">
        <v>12608</v>
      </c>
      <c r="P104" s="9882"/>
      <c r="Q104" s="9882"/>
      <c r="R104" s="9882"/>
      <c r="S104" s="9882"/>
      <c r="T104" s="9882"/>
      <c r="U104" s="9882"/>
      <c r="V104" s="9882"/>
      <c r="W104" s="9882"/>
      <c r="X104" s="9882"/>
      <c r="Y104" s="9882"/>
      <c r="Z104" s="9882"/>
      <c r="AA104" s="9882"/>
      <c r="AB104" s="9948">
        <f t="shared" si="8"/>
      </c>
      <c r="AC104" s="9897">
        <f t="shared" si="12"/>
      </c>
      <c r="AD104" s="9889">
        <f t="shared" si="21"/>
      </c>
      <c r="AE104" s="9898">
        <f t="shared" si="4"/>
      </c>
      <c r="AF104" s="9973">
        <f>VLOOKUP(C104,'Data Products'!$A:$J,10,0)</f>
      </c>
      <c r="AG104" s="9891">
        <f t="shared" si="14"/>
      </c>
      <c r="AH104" s="9892">
        <f t="shared" si="24"/>
      </c>
      <c r="AI104" s="9967"/>
      <c r="AJ104" s="9895"/>
      <c r="AK104" s="9895"/>
      <c r="AL104" s="9894"/>
      <c r="AM104" s="9895"/>
      <c r="AN104" s="9895"/>
    </row>
    <row r="105">
      <c r="A105" s="9942">
        <v>52</v>
      </c>
      <c r="B105" s="9881" t="s">
        <v>12548</v>
      </c>
      <c r="C105" s="9881" t="s">
        <v>12702</v>
      </c>
      <c r="D105" s="9882">
        <v>4</v>
      </c>
      <c r="E105" s="9896">
        <v>4</v>
      </c>
      <c r="F105" s="9962"/>
      <c r="G105" s="9944">
        <f>VLOOKUP(C105,'Data Products'!$A:$J,2,0)</f>
      </c>
      <c r="H105" s="9945">
        <f t="shared" si="18"/>
      </c>
      <c r="I105" s="9885">
        <v>45951</v>
      </c>
      <c r="J105" s="9886">
        <f t="shared" si="1"/>
      </c>
      <c r="K105" s="9882">
        <v>0</v>
      </c>
      <c r="L105" s="9882">
        <v>0</v>
      </c>
      <c r="M105" s="9917">
        <v>0</v>
      </c>
      <c r="N105" s="9917">
        <v>0</v>
      </c>
      <c r="O105" s="9881" t="s">
        <v>12608</v>
      </c>
      <c r="P105" s="9882"/>
      <c r="Q105" s="9882"/>
      <c r="R105" s="9882"/>
      <c r="S105" s="9882"/>
      <c r="T105" s="9882"/>
      <c r="U105" s="9882"/>
      <c r="V105" s="9882"/>
      <c r="W105" s="9882"/>
      <c r="X105" s="9882"/>
      <c r="Y105" s="9882"/>
      <c r="Z105" s="9882"/>
      <c r="AA105" s="9882"/>
      <c r="AB105" s="9948">
        <f t="shared" si="8"/>
      </c>
      <c r="AC105" s="9905">
        <f t="shared" si="12"/>
      </c>
      <c r="AD105" s="9889">
        <f t="shared" si="21"/>
      </c>
      <c r="AE105" s="9906">
        <f t="shared" si="4"/>
      </c>
      <c r="AF105" s="9973">
        <f>VLOOKUP(C105,'Data Products'!$A:$J,10,0)</f>
      </c>
      <c r="AG105" s="9891">
        <f t="shared" si="14"/>
      </c>
      <c r="AH105" s="9892">
        <f t="shared" si="24"/>
      </c>
      <c r="AI105" s="9967"/>
      <c r="AJ105" s="9895"/>
      <c r="AK105" s="9895"/>
      <c r="AL105" s="9894"/>
      <c r="AM105" s="9895"/>
      <c r="AN105" s="9895"/>
    </row>
    <row customHeight="true" hidden="true" ht="18" r="106">
      <c r="A106" s="9942">
        <v>53</v>
      </c>
      <c r="B106" s="9881" t="s">
        <v>12556</v>
      </c>
      <c r="C106" s="9881" t="s">
        <v>12703</v>
      </c>
      <c r="D106" s="9882">
        <v>0</v>
      </c>
      <c r="E106" s="9896">
        <v>0</v>
      </c>
      <c r="F106" s="9962"/>
      <c r="G106" s="9944">
        <f>VLOOKUP(C106,'Data Products'!$A:$J,2,0)</f>
      </c>
      <c r="H106" s="9945">
        <f t="shared" si="18"/>
      </c>
      <c r="I106" s="9885">
        <v>45951</v>
      </c>
      <c r="J106" s="9886">
        <f t="shared" si="1"/>
      </c>
      <c r="K106" s="9882">
        <v>3</v>
      </c>
      <c r="L106" s="9882">
        <v>4</v>
      </c>
      <c r="M106" s="9917">
        <v>0</v>
      </c>
      <c r="N106" s="9917">
        <v>0</v>
      </c>
      <c r="O106" s="9881" t="s">
        <v>12608</v>
      </c>
      <c r="P106" s="9882"/>
      <c r="Q106" s="9882"/>
      <c r="R106" s="9882"/>
      <c r="S106" s="9882"/>
      <c r="T106" s="9882"/>
      <c r="U106" s="9882"/>
      <c r="V106" s="9882"/>
      <c r="W106" s="9882"/>
      <c r="X106" s="9882"/>
      <c r="Y106" s="9882"/>
      <c r="Z106" s="9882"/>
      <c r="AA106" s="9882"/>
      <c r="AB106" s="9948">
        <f t="shared" si="8"/>
      </c>
      <c r="AC106" s="9905">
        <f t="shared" si="12"/>
      </c>
      <c r="AD106" s="9889">
        <f t="shared" si="21"/>
      </c>
      <c r="AE106" s="9906">
        <f t="shared" si="4"/>
      </c>
      <c r="AF106" s="9973">
        <f>VLOOKUP(C106,'Data Products'!$A:$J,10,0)</f>
      </c>
      <c r="AG106" s="9891">
        <f t="shared" si="14"/>
      </c>
      <c r="AH106" s="9892">
        <f t="shared" si="24"/>
      </c>
      <c r="AI106" s="9967"/>
      <c r="AJ106" s="9895"/>
      <c r="AK106" s="9895"/>
      <c r="AL106" s="9894"/>
      <c r="AM106" s="9895"/>
      <c r="AN106" s="9895"/>
    </row>
    <row r="107">
      <c r="A107" s="9942">
        <v>54</v>
      </c>
      <c r="B107" s="9881" t="s">
        <v>12548</v>
      </c>
      <c r="C107" s="9881" t="s">
        <v>12704</v>
      </c>
      <c r="D107" s="9882">
        <v>5</v>
      </c>
      <c r="E107" s="9896">
        <v>5</v>
      </c>
      <c r="F107" s="9962"/>
      <c r="G107" s="9944">
        <f>VLOOKUP(C107,'Data Products'!$A:$J,2,0)</f>
      </c>
      <c r="H107" s="9945">
        <f t="shared" si="18"/>
      </c>
      <c r="I107" s="9885">
        <v>45951</v>
      </c>
      <c r="J107" s="9886">
        <f t="shared" si="1"/>
      </c>
      <c r="K107" s="9882">
        <v>0</v>
      </c>
      <c r="L107" s="9882">
        <v>0</v>
      </c>
      <c r="M107" s="9917">
        <v>0</v>
      </c>
      <c r="N107" s="9917">
        <v>0</v>
      </c>
      <c r="O107" s="9881" t="s">
        <v>12608</v>
      </c>
      <c r="P107" s="9882"/>
      <c r="Q107" s="9882"/>
      <c r="R107" s="9882"/>
      <c r="S107" s="9882"/>
      <c r="T107" s="9882"/>
      <c r="U107" s="9882"/>
      <c r="V107" s="9882"/>
      <c r="W107" s="9882"/>
      <c r="X107" s="9882"/>
      <c r="Y107" s="9882"/>
      <c r="Z107" s="9882"/>
      <c r="AA107" s="9882"/>
      <c r="AB107" s="9948">
        <f t="shared" si="8"/>
      </c>
      <c r="AC107" s="9897">
        <f t="shared" si="12"/>
      </c>
      <c r="AD107" s="9889">
        <f t="shared" si="21"/>
      </c>
      <c r="AE107" s="9898">
        <f t="shared" si="4"/>
      </c>
      <c r="AF107" s="9973">
        <f>VLOOKUP(C107,'Data Products'!$A:$J,10,0)</f>
      </c>
      <c r="AG107" s="9891">
        <f t="shared" si="14"/>
      </c>
      <c r="AH107" s="9892">
        <f t="shared" si="24"/>
      </c>
      <c r="AI107" s="9967"/>
      <c r="AJ107" s="9895"/>
      <c r="AK107" s="9895"/>
      <c r="AL107" s="9894"/>
      <c r="AM107" s="9895"/>
      <c r="AN107" s="9895"/>
    </row>
    <row customHeight="true" hidden="true" ht="18" r="108">
      <c r="A108" s="9942">
        <v>55</v>
      </c>
      <c r="B108" s="9881" t="s">
        <v>12556</v>
      </c>
      <c r="C108" s="9881" t="s">
        <v>12705</v>
      </c>
      <c r="D108" s="9882">
        <v>0</v>
      </c>
      <c r="E108" s="9896">
        <v>0</v>
      </c>
      <c r="F108" s="9962"/>
      <c r="G108" s="9944">
        <f>VLOOKUP(C108,'Data Products'!$A:$J,2,0)</f>
      </c>
      <c r="H108" s="9945">
        <f t="shared" si="18"/>
      </c>
      <c r="I108" s="9885">
        <v>45951</v>
      </c>
      <c r="J108" s="9886">
        <f t="shared" si="1"/>
      </c>
      <c r="K108" s="9882">
        <v>0</v>
      </c>
      <c r="L108" s="9882">
        <v>0</v>
      </c>
      <c r="M108" s="9917">
        <v>0</v>
      </c>
      <c r="N108" s="9917">
        <v>0</v>
      </c>
      <c r="O108" s="9881" t="s">
        <v>12608</v>
      </c>
      <c r="P108" s="9882"/>
      <c r="Q108" s="9882"/>
      <c r="R108" s="9882"/>
      <c r="S108" s="9882"/>
      <c r="T108" s="9882"/>
      <c r="U108" s="9882"/>
      <c r="V108" s="9882"/>
      <c r="W108" s="9882"/>
      <c r="X108" s="9882"/>
      <c r="Y108" s="9882"/>
      <c r="Z108" s="9882"/>
      <c r="AA108" s="9882"/>
      <c r="AB108" s="9948">
        <f t="shared" si="8"/>
      </c>
      <c r="AC108" s="9901">
        <f t="shared" si="12"/>
      </c>
      <c r="AD108" s="9975">
        <f t="shared" si="21"/>
      </c>
      <c r="AE108" s="9902">
        <f t="shared" si="4"/>
      </c>
      <c r="AF108" s="9973">
        <f>VLOOKUP(C108,'Data Products'!$A:$J,10,0)</f>
      </c>
      <c r="AG108" s="9891">
        <f t="shared" si="14"/>
      </c>
      <c r="AH108" s="9892">
        <f t="shared" si="24"/>
      </c>
      <c r="AI108" s="9967"/>
      <c r="AJ108" s="9895"/>
      <c r="AK108" s="9895"/>
      <c r="AL108" s="9894"/>
      <c r="AM108" s="9895"/>
      <c r="AN108" s="9895"/>
    </row>
    <row r="109">
      <c r="A109" s="9942">
        <v>56</v>
      </c>
      <c r="B109" s="9881" t="s">
        <v>12548</v>
      </c>
      <c r="C109" s="9881" t="s">
        <v>12706</v>
      </c>
      <c r="D109" s="9882">
        <v>21</v>
      </c>
      <c r="E109" s="9896">
        <v>21</v>
      </c>
      <c r="F109" s="9962"/>
      <c r="G109" s="9944">
        <f>VLOOKUP(C109,'Data Products'!$A:$J,2,0)</f>
      </c>
      <c r="H109" s="9945">
        <f t="shared" si="18"/>
      </c>
      <c r="I109" s="9885">
        <v>45951</v>
      </c>
      <c r="J109" s="9886">
        <f t="shared" si="1"/>
      </c>
      <c r="K109" s="9882">
        <v>4</v>
      </c>
      <c r="L109" s="9882">
        <v>4</v>
      </c>
      <c r="M109" s="9917">
        <v>0</v>
      </c>
      <c r="N109" s="9917">
        <v>0</v>
      </c>
      <c r="O109" s="9881" t="s">
        <v>12608</v>
      </c>
      <c r="P109" s="9882"/>
      <c r="Q109" s="9882"/>
      <c r="R109" s="9882"/>
      <c r="S109" s="9882"/>
      <c r="T109" s="9882"/>
      <c r="U109" s="9882"/>
      <c r="V109" s="9882"/>
      <c r="W109" s="9882"/>
      <c r="X109" s="9882"/>
      <c r="Y109" s="9882"/>
      <c r="Z109" s="9882"/>
      <c r="AA109" s="9882"/>
      <c r="AB109" s="9948">
        <f t="shared" si="8"/>
      </c>
      <c r="AC109" s="9888">
        <f t="shared" si="12"/>
      </c>
      <c r="AD109" s="9975">
        <f t="shared" si="21"/>
      </c>
      <c r="AE109" s="9890">
        <f t="shared" si="4"/>
      </c>
      <c r="AF109" s="9973">
        <f>VLOOKUP(C109,'Data Products'!$A:$J,10,0)</f>
      </c>
      <c r="AG109" s="9891">
        <f t="shared" si="14"/>
      </c>
      <c r="AH109" s="9892">
        <f t="shared" si="24"/>
      </c>
      <c r="AI109" s="9967"/>
      <c r="AJ109" s="9895"/>
      <c r="AK109" s="9895"/>
      <c r="AL109" s="9894"/>
      <c r="AM109" s="9895"/>
      <c r="AN109" s="9895"/>
    </row>
    <row r="110">
      <c r="A110" s="9942">
        <v>57</v>
      </c>
      <c r="B110" s="9881" t="s">
        <v>12548</v>
      </c>
      <c r="C110" s="9881" t="s">
        <v>12707</v>
      </c>
      <c r="D110" s="9882">
        <v>27</v>
      </c>
      <c r="E110" s="9896">
        <v>27</v>
      </c>
      <c r="F110" s="9962"/>
      <c r="G110" s="9944">
        <f>VLOOKUP(C110,'Data Products'!$A:$J,2,0)</f>
      </c>
      <c r="H110" s="9945">
        <f t="shared" si="18"/>
      </c>
      <c r="I110" s="9885">
        <v>45951</v>
      </c>
      <c r="J110" s="9886">
        <f t="shared" si="1"/>
      </c>
      <c r="K110" s="9882">
        <v>3</v>
      </c>
      <c r="L110" s="9882">
        <v>5</v>
      </c>
      <c r="M110" s="9917">
        <v>0</v>
      </c>
      <c r="N110" s="9917">
        <v>0</v>
      </c>
      <c r="O110" s="9881" t="s">
        <v>12608</v>
      </c>
      <c r="P110" s="9882"/>
      <c r="Q110" s="9882"/>
      <c r="R110" s="9882"/>
      <c r="S110" s="9882"/>
      <c r="T110" s="9882"/>
      <c r="U110" s="9882"/>
      <c r="V110" s="9882"/>
      <c r="W110" s="9882"/>
      <c r="X110" s="9882"/>
      <c r="Y110" s="9882"/>
      <c r="Z110" s="9882"/>
      <c r="AA110" s="9882"/>
      <c r="AB110" s="9948">
        <f t="shared" si="8"/>
      </c>
      <c r="AC110" s="9888">
        <f t="shared" si="12"/>
      </c>
      <c r="AD110" s="9975">
        <f t="shared" si="21"/>
      </c>
      <c r="AE110" s="9890">
        <f t="shared" si="4"/>
      </c>
      <c r="AF110" s="9973">
        <f>VLOOKUP(C110,'Data Products'!$A:$J,10,0)</f>
      </c>
      <c r="AG110" s="9891">
        <f t="shared" si="14"/>
      </c>
      <c r="AH110" s="9892">
        <f t="shared" si="24"/>
      </c>
      <c r="AI110" s="9967"/>
      <c r="AJ110" s="9895"/>
      <c r="AK110" s="9895"/>
      <c r="AL110" s="9894"/>
      <c r="AM110" s="9895"/>
      <c r="AN110" s="9895"/>
    </row>
    <row r="111">
      <c r="A111" s="9942">
        <v>58</v>
      </c>
      <c r="B111" s="9881" t="s">
        <v>12548</v>
      </c>
      <c r="C111" s="9881" t="s">
        <v>12708</v>
      </c>
      <c r="D111" s="9882">
        <v>20</v>
      </c>
      <c r="E111" s="9896">
        <v>20</v>
      </c>
      <c r="F111" s="9962"/>
      <c r="G111" s="9944">
        <f>VLOOKUP(C111,'Data Products'!$A:$J,2,0)</f>
      </c>
      <c r="H111" s="9945">
        <f t="shared" si="18"/>
      </c>
      <c r="I111" s="9885">
        <v>45951</v>
      </c>
      <c r="J111" s="9886">
        <f t="shared" si="1"/>
      </c>
      <c r="K111" s="9882">
        <v>2</v>
      </c>
      <c r="L111" s="9882">
        <v>6</v>
      </c>
      <c r="M111" s="9917">
        <v>0</v>
      </c>
      <c r="N111" s="9917">
        <v>0</v>
      </c>
      <c r="O111" s="9881" t="s">
        <v>12608</v>
      </c>
      <c r="P111" s="9882"/>
      <c r="Q111" s="9882"/>
      <c r="R111" s="9882"/>
      <c r="S111" s="9882"/>
      <c r="T111" s="9882"/>
      <c r="U111" s="9882"/>
      <c r="V111" s="9882"/>
      <c r="W111" s="9882"/>
      <c r="X111" s="9882"/>
      <c r="Y111" s="9882"/>
      <c r="Z111" s="9882"/>
      <c r="AA111" s="9882"/>
      <c r="AB111" s="9948">
        <f t="shared" si="8"/>
      </c>
      <c r="AC111" s="9888">
        <f t="shared" si="12"/>
      </c>
      <c r="AD111" s="9975">
        <f t="shared" si="21"/>
      </c>
      <c r="AE111" s="9890">
        <f t="shared" si="4"/>
      </c>
      <c r="AF111" s="9973">
        <f>VLOOKUP(C111,'Data Products'!$A:$J,10,0)</f>
      </c>
      <c r="AG111" s="9891">
        <f t="shared" si="14"/>
      </c>
      <c r="AH111" s="9892">
        <f t="shared" si="24"/>
      </c>
      <c r="AI111" s="9967"/>
      <c r="AJ111" s="9895"/>
      <c r="AK111" s="9895"/>
      <c r="AL111" s="9894"/>
      <c r="AM111" s="9895"/>
      <c r="AN111" s="9895"/>
    </row>
    <row r="112">
      <c r="A112" s="9942">
        <v>59</v>
      </c>
      <c r="B112" s="9881" t="s">
        <v>12548</v>
      </c>
      <c r="C112" s="9881" t="s">
        <v>12709</v>
      </c>
      <c r="D112" s="9882">
        <v>14</v>
      </c>
      <c r="E112" s="9896">
        <v>14</v>
      </c>
      <c r="F112" s="9962"/>
      <c r="G112" s="9944">
        <f>VLOOKUP(C112,'Data Products'!$A:$J,2,0)</f>
      </c>
      <c r="H112" s="9945">
        <f t="shared" si="18"/>
      </c>
      <c r="I112" s="9885">
        <v>45951</v>
      </c>
      <c r="J112" s="9886">
        <f t="shared" si="1"/>
      </c>
      <c r="K112" s="9882">
        <v>0</v>
      </c>
      <c r="L112" s="9882">
        <v>0</v>
      </c>
      <c r="M112" s="9917">
        <v>0</v>
      </c>
      <c r="N112" s="9917">
        <v>0</v>
      </c>
      <c r="O112" s="9881" t="s">
        <v>12608</v>
      </c>
      <c r="P112" s="9882"/>
      <c r="Q112" s="9882"/>
      <c r="R112" s="9882"/>
      <c r="S112" s="9882"/>
      <c r="T112" s="9882"/>
      <c r="U112" s="9882"/>
      <c r="V112" s="9882"/>
      <c r="W112" s="9882"/>
      <c r="X112" s="9882"/>
      <c r="Y112" s="9882"/>
      <c r="Z112" s="9882"/>
      <c r="AA112" s="9882"/>
      <c r="AB112" s="9948">
        <f t="shared" si="8"/>
      </c>
      <c r="AC112" s="9888">
        <f t="shared" si="12"/>
      </c>
      <c r="AD112" s="9975">
        <f t="shared" si="21"/>
      </c>
      <c r="AE112" s="9890">
        <f t="shared" si="4"/>
      </c>
      <c r="AF112" s="9973">
        <f>VLOOKUP(C112,'Data Products'!$A:$J,10,0)</f>
      </c>
      <c r="AG112" s="9891">
        <f t="shared" si="14"/>
      </c>
      <c r="AH112" s="9892">
        <f t="shared" si="24"/>
      </c>
      <c r="AI112" s="9967"/>
      <c r="AJ112" s="9895"/>
      <c r="AK112" s="9895"/>
      <c r="AL112" s="9894"/>
      <c r="AM112" s="9895"/>
      <c r="AN112" s="9895"/>
    </row>
    <row r="113">
      <c r="A113" s="9942">
        <v>60</v>
      </c>
      <c r="B113" s="9881" t="s">
        <v>12548</v>
      </c>
      <c r="C113" s="9881" t="s">
        <v>12710</v>
      </c>
      <c r="D113" s="9882">
        <v>18</v>
      </c>
      <c r="E113" s="9896">
        <v>18</v>
      </c>
      <c r="F113" s="9962"/>
      <c r="G113" s="9944">
        <f>VLOOKUP(C113,'Data Products'!$A:$J,2,0)</f>
      </c>
      <c r="H113" s="9945">
        <f t="shared" si="18"/>
      </c>
      <c r="I113" s="9885">
        <v>45951</v>
      </c>
      <c r="J113" s="9886">
        <f t="shared" si="1"/>
      </c>
      <c r="K113" s="9882">
        <v>0</v>
      </c>
      <c r="L113" s="9882">
        <v>0</v>
      </c>
      <c r="M113" s="9917">
        <v>0</v>
      </c>
      <c r="N113" s="9917">
        <v>0</v>
      </c>
      <c r="O113" s="9881" t="s">
        <v>12608</v>
      </c>
      <c r="P113" s="9882"/>
      <c r="Q113" s="9882"/>
      <c r="R113" s="9882"/>
      <c r="S113" s="9882"/>
      <c r="T113" s="9882"/>
      <c r="U113" s="9882"/>
      <c r="V113" s="9882"/>
      <c r="W113" s="9882"/>
      <c r="X113" s="9882"/>
      <c r="Y113" s="9882"/>
      <c r="Z113" s="9882"/>
      <c r="AA113" s="9882"/>
      <c r="AB113" s="9948">
        <f t="shared" si="8"/>
      </c>
      <c r="AC113" s="9888">
        <f t="shared" si="12"/>
      </c>
      <c r="AD113" s="9975">
        <f t="shared" si="21"/>
      </c>
      <c r="AE113" s="9890">
        <f t="shared" si="4"/>
      </c>
      <c r="AF113" s="9973">
        <f>VLOOKUP(C113,'Data Products'!$A:$J,10,0)</f>
      </c>
      <c r="AG113" s="9891">
        <f t="shared" si="14"/>
      </c>
      <c r="AH113" s="9892">
        <f t="shared" si="24"/>
      </c>
      <c r="AI113" s="9967"/>
      <c r="AJ113" s="9895"/>
      <c r="AK113" s="9895"/>
      <c r="AL113" s="9894"/>
      <c r="AM113" s="9895"/>
      <c r="AN113" s="9895"/>
    </row>
    <row r="114">
      <c r="A114" s="9942">
        <v>61</v>
      </c>
      <c r="B114" s="9881" t="s">
        <v>12548</v>
      </c>
      <c r="C114" s="9881" t="s">
        <v>12711</v>
      </c>
      <c r="D114" s="9882">
        <v>10</v>
      </c>
      <c r="E114" s="9896">
        <v>10</v>
      </c>
      <c r="F114" s="9962"/>
      <c r="G114" s="9944">
        <f>VLOOKUP(C114,'Data Products'!$A:$J,2,0)</f>
      </c>
      <c r="H114" s="9945">
        <f t="shared" si="18"/>
      </c>
      <c r="I114" s="9885">
        <v>45951</v>
      </c>
      <c r="J114" s="9886">
        <f t="shared" si="1"/>
      </c>
      <c r="K114" s="9882">
        <v>0</v>
      </c>
      <c r="L114" s="9882">
        <v>2</v>
      </c>
      <c r="M114" s="9917">
        <v>0</v>
      </c>
      <c r="N114" s="9917">
        <v>0</v>
      </c>
      <c r="O114" s="9881" t="s">
        <v>12608</v>
      </c>
      <c r="P114" s="9882"/>
      <c r="Q114" s="9882"/>
      <c r="R114" s="9882"/>
      <c r="S114" s="9882"/>
      <c r="T114" s="9882"/>
      <c r="U114" s="9882"/>
      <c r="V114" s="9882"/>
      <c r="W114" s="9882"/>
      <c r="X114" s="9882"/>
      <c r="Y114" s="9882"/>
      <c r="Z114" s="9882"/>
      <c r="AA114" s="9882"/>
      <c r="AB114" s="9948">
        <f t="shared" si="8"/>
      </c>
      <c r="AC114" s="9901">
        <f t="shared" si="12"/>
      </c>
      <c r="AD114" s="9975">
        <f t="shared" si="21"/>
      </c>
      <c r="AE114" s="9902">
        <f t="shared" si="4"/>
      </c>
      <c r="AF114" s="9973">
        <f>VLOOKUP(C114,'Data Products'!$A:$J,10,0)</f>
      </c>
      <c r="AG114" s="9891">
        <f t="shared" si="14"/>
      </c>
      <c r="AH114" s="9892">
        <f t="shared" si="24"/>
      </c>
      <c r="AI114" s="9967"/>
      <c r="AJ114" s="9895"/>
      <c r="AK114" s="9895"/>
      <c r="AL114" s="9894"/>
      <c r="AM114" s="9895"/>
      <c r="AN114" s="9895"/>
    </row>
    <row customHeight="true" hidden="true" ht="18" r="115">
      <c r="A115" s="9942">
        <v>62</v>
      </c>
      <c r="B115" s="9881" t="s">
        <v>12556</v>
      </c>
      <c r="C115" s="9881" t="s">
        <v>12712</v>
      </c>
      <c r="D115" s="9882">
        <v>0</v>
      </c>
      <c r="E115" s="9896">
        <v>0</v>
      </c>
      <c r="F115" s="9962"/>
      <c r="G115" s="9944">
        <f>VLOOKUP(C115,'Data Products'!$A:$J,2,0)</f>
      </c>
      <c r="H115" s="9945">
        <f t="shared" si="18"/>
      </c>
      <c r="I115" s="9885">
        <v>45951</v>
      </c>
      <c r="J115" s="9886">
        <f t="shared" si="1"/>
      </c>
      <c r="K115" s="9882">
        <v>0</v>
      </c>
      <c r="L115" s="9882">
        <v>0</v>
      </c>
      <c r="M115" s="9917">
        <v>0</v>
      </c>
      <c r="N115" s="9917">
        <v>0</v>
      </c>
      <c r="O115" s="9881" t="s">
        <v>12608</v>
      </c>
      <c r="P115" s="9882"/>
      <c r="Q115" s="9882"/>
      <c r="R115" s="9882"/>
      <c r="S115" s="9882"/>
      <c r="T115" s="9882"/>
      <c r="U115" s="9882"/>
      <c r="V115" s="9882"/>
      <c r="W115" s="9882"/>
      <c r="X115" s="9882"/>
      <c r="Y115" s="9882"/>
      <c r="Z115" s="9882"/>
      <c r="AA115" s="9882"/>
      <c r="AB115" s="9948">
        <f t="shared" si="8"/>
      </c>
      <c r="AC115" s="9897">
        <f t="shared" si="12"/>
      </c>
      <c r="AD115" s="9975">
        <f t="shared" si="21"/>
      </c>
      <c r="AE115" s="9898">
        <f t="shared" si="4"/>
      </c>
      <c r="AF115" s="9973">
        <f>VLOOKUP(C115,'Data Products'!$A:$J,10,0)</f>
      </c>
      <c r="AG115" s="9891">
        <f t="shared" si="14"/>
      </c>
      <c r="AH115" s="9892">
        <f t="shared" si="24"/>
      </c>
      <c r="AI115" s="9967"/>
      <c r="AJ115" s="9895"/>
      <c r="AK115" s="9895"/>
      <c r="AL115" s="9894"/>
      <c r="AM115" s="9895"/>
      <c r="AN115" s="9895"/>
    </row>
    <row r="116">
      <c r="A116" s="9942">
        <v>63</v>
      </c>
      <c r="B116" s="9881" t="s">
        <v>12548</v>
      </c>
      <c r="C116" s="9881" t="s">
        <v>12713</v>
      </c>
      <c r="D116" s="9882">
        <v>14</v>
      </c>
      <c r="E116" s="9896">
        <v>14</v>
      </c>
      <c r="F116" s="9962"/>
      <c r="G116" s="9944">
        <f>VLOOKUP(C116,'Data Products'!$A:$J,2,0)</f>
      </c>
      <c r="H116" s="9945">
        <f t="shared" si="18"/>
      </c>
      <c r="I116" s="9885">
        <v>45951</v>
      </c>
      <c r="J116" s="9886">
        <f t="shared" si="1"/>
      </c>
      <c r="K116" s="9882">
        <v>4</v>
      </c>
      <c r="L116" s="9882">
        <v>10</v>
      </c>
      <c r="M116" s="9917">
        <v>0</v>
      </c>
      <c r="N116" s="9917">
        <v>0</v>
      </c>
      <c r="O116" s="9881" t="s">
        <v>12608</v>
      </c>
      <c r="P116" s="9882"/>
      <c r="Q116" s="9882"/>
      <c r="R116" s="9882"/>
      <c r="S116" s="9882"/>
      <c r="T116" s="9882"/>
      <c r="U116" s="9882"/>
      <c r="V116" s="9882"/>
      <c r="W116" s="9882"/>
      <c r="X116" s="9882"/>
      <c r="Y116" s="9882"/>
      <c r="Z116" s="9882"/>
      <c r="AA116" s="9882"/>
      <c r="AB116" s="9948">
        <f t="shared" si="8"/>
      </c>
      <c r="AC116" s="9901">
        <f t="shared" si="12"/>
      </c>
      <c r="AD116" s="9975">
        <f t="shared" si="21"/>
      </c>
      <c r="AE116" s="9902">
        <f t="shared" si="4"/>
      </c>
      <c r="AF116" s="9973">
        <f>VLOOKUP(C116,'Data Products'!$A:$J,10,0)</f>
      </c>
      <c r="AG116" s="9891">
        <f t="shared" si="14"/>
      </c>
      <c r="AH116" s="9892">
        <f t="shared" si="24"/>
      </c>
      <c r="AI116" s="9967"/>
      <c r="AJ116" s="9895"/>
      <c r="AK116" s="9895"/>
      <c r="AL116" s="9894"/>
      <c r="AM116" s="9895"/>
      <c r="AN116" s="9895"/>
    </row>
    <row r="117">
      <c r="A117" s="9942">
        <v>64</v>
      </c>
      <c r="B117" s="9881" t="s">
        <v>12548</v>
      </c>
      <c r="C117" s="9881" t="s">
        <v>12714</v>
      </c>
      <c r="D117" s="9882">
        <v>3</v>
      </c>
      <c r="E117" s="9896">
        <v>3</v>
      </c>
      <c r="F117" s="9962"/>
      <c r="G117" s="9944">
        <f>VLOOKUP(C117,'Data Products'!$A:$J,2,0)</f>
      </c>
      <c r="H117" s="9945">
        <f t="shared" si="18"/>
      </c>
      <c r="I117" s="9885">
        <v>45951</v>
      </c>
      <c r="J117" s="9886">
        <f t="shared" si="1"/>
      </c>
      <c r="K117" s="9882">
        <v>4</v>
      </c>
      <c r="L117" s="9882">
        <v>8</v>
      </c>
      <c r="M117" s="9917">
        <v>0</v>
      </c>
      <c r="N117" s="9917">
        <v>0</v>
      </c>
      <c r="O117" s="9881" t="s">
        <v>12608</v>
      </c>
      <c r="P117" s="9882"/>
      <c r="Q117" s="9882"/>
      <c r="R117" s="9882"/>
      <c r="S117" s="9882"/>
      <c r="T117" s="9882"/>
      <c r="U117" s="9882"/>
      <c r="V117" s="9882"/>
      <c r="W117" s="9882"/>
      <c r="X117" s="9882"/>
      <c r="Y117" s="9882"/>
      <c r="Z117" s="9882"/>
      <c r="AA117" s="9882"/>
      <c r="AB117" s="9948">
        <f t="shared" si="8"/>
      </c>
      <c r="AC117" s="9901">
        <f t="shared" si="12"/>
      </c>
      <c r="AD117" s="9975">
        <f t="shared" si="21"/>
      </c>
      <c r="AE117" s="9902">
        <f t="shared" si="4"/>
      </c>
      <c r="AF117" s="9973">
        <f>VLOOKUP(C117,'Data Products'!$A:$J,10,0)</f>
      </c>
      <c r="AG117" s="9891">
        <f t="shared" si="14"/>
      </c>
      <c r="AH117" s="9892">
        <f t="shared" si="24"/>
      </c>
      <c r="AI117" s="9967"/>
      <c r="AJ117" s="9895"/>
      <c r="AK117" s="9895"/>
      <c r="AL117" s="9894"/>
      <c r="AM117" s="9895"/>
      <c r="AN117" s="9895"/>
    </row>
    <row customHeight="true" hidden="true" ht="18" r="118">
      <c r="A118" s="9942">
        <v>65</v>
      </c>
      <c r="B118" s="9881" t="s">
        <v>12556</v>
      </c>
      <c r="C118" s="9881" t="s">
        <v>12715</v>
      </c>
      <c r="D118" s="9882">
        <v>0</v>
      </c>
      <c r="E118" s="9896">
        <v>0</v>
      </c>
      <c r="F118" s="9962"/>
      <c r="G118" s="9944">
        <f>VLOOKUP(C118,'Data Products'!$A:$J,2,0)</f>
      </c>
      <c r="H118" s="9945">
        <f t="shared" si="18"/>
      </c>
      <c r="I118" s="9885">
        <v>45951</v>
      </c>
      <c r="J118" s="9886">
        <f t="shared" si="1"/>
      </c>
      <c r="K118" s="9882">
        <v>0</v>
      </c>
      <c r="L118" s="9882">
        <v>3</v>
      </c>
      <c r="M118" s="9917">
        <v>0</v>
      </c>
      <c r="N118" s="9917">
        <v>0</v>
      </c>
      <c r="O118" s="9881" t="s">
        <v>12608</v>
      </c>
      <c r="P118" s="9882"/>
      <c r="Q118" s="9882"/>
      <c r="R118" s="9882"/>
      <c r="S118" s="9882"/>
      <c r="T118" s="9882"/>
      <c r="U118" s="9882"/>
      <c r="V118" s="9882"/>
      <c r="W118" s="9882"/>
      <c r="X118" s="9882"/>
      <c r="Y118" s="9882"/>
      <c r="Z118" s="9882"/>
      <c r="AA118" s="9882"/>
      <c r="AB118" s="9948">
        <f t="shared" si="8"/>
      </c>
      <c r="AC118" s="9901">
        <f t="shared" si="12"/>
      </c>
      <c r="AD118" s="9975">
        <f t="shared" si="21"/>
      </c>
      <c r="AE118" s="9902">
        <f t="shared" si="4"/>
      </c>
      <c r="AF118" s="9973">
        <f>VLOOKUP(C118,'Data Products'!$A:$J,10,0)</f>
      </c>
      <c r="AG118" s="9891">
        <f t="shared" si="14"/>
      </c>
      <c r="AH118" s="9892">
        <f t="shared" si="24"/>
      </c>
      <c r="AI118" s="9967"/>
      <c r="AJ118" s="9895"/>
      <c r="AK118" s="9895"/>
      <c r="AL118" s="9894"/>
      <c r="AM118" s="9895"/>
      <c r="AN118" s="9895"/>
    </row>
    <row r="119">
      <c r="A119" s="9942">
        <v>66</v>
      </c>
      <c r="B119" s="9881" t="s">
        <v>12548</v>
      </c>
      <c r="C119" s="9881" t="s">
        <v>12716</v>
      </c>
      <c r="D119" s="9882">
        <v>6</v>
      </c>
      <c r="E119" s="9896">
        <v>6</v>
      </c>
      <c r="F119" s="9962"/>
      <c r="G119" s="9944">
        <f>VLOOKUP(C119,'Data Products'!$A:$J,2,0)</f>
      </c>
      <c r="H119" s="9945">
        <f t="shared" si="18"/>
      </c>
      <c r="I119" s="9885">
        <v>45951</v>
      </c>
      <c r="J119" s="9886">
        <f t="shared" si="1"/>
      </c>
      <c r="K119" s="9882">
        <v>0</v>
      </c>
      <c r="L119" s="9882">
        <v>2</v>
      </c>
      <c r="M119" s="9917">
        <v>0</v>
      </c>
      <c r="N119" s="9917">
        <v>0</v>
      </c>
      <c r="O119" s="9881" t="s">
        <v>12608</v>
      </c>
      <c r="P119" s="9882"/>
      <c r="Q119" s="9882"/>
      <c r="R119" s="9882"/>
      <c r="S119" s="9882"/>
      <c r="T119" s="9882"/>
      <c r="U119" s="9882"/>
      <c r="V119" s="9882"/>
      <c r="W119" s="9882"/>
      <c r="X119" s="9882"/>
      <c r="Y119" s="9882"/>
      <c r="Z119" s="9882"/>
      <c r="AA119" s="9882"/>
      <c r="AB119" s="9948">
        <f t="shared" si="8"/>
      </c>
      <c r="AC119" s="9901">
        <f t="shared" si="12"/>
      </c>
      <c r="AD119" s="9975">
        <f t="shared" si="21"/>
      </c>
      <c r="AE119" s="9902">
        <f t="shared" si="4"/>
      </c>
      <c r="AF119" s="9973">
        <f>VLOOKUP(C119,'Data Products'!$A:$J,10,0)</f>
      </c>
      <c r="AG119" s="9891">
        <f t="shared" si="14"/>
      </c>
      <c r="AH119" s="9892">
        <f t="shared" si="24"/>
      </c>
      <c r="AI119" s="9967"/>
      <c r="AJ119" s="9895"/>
      <c r="AK119" s="9895"/>
      <c r="AL119" s="9894"/>
      <c r="AM119" s="9895"/>
      <c r="AN119" s="9895"/>
    </row>
    <row customHeight="true" hidden="true" ht="18" r="120">
      <c r="A120" s="9942">
        <v>67</v>
      </c>
      <c r="B120" s="9881" t="s">
        <v>12556</v>
      </c>
      <c r="C120" s="9881" t="s">
        <v>12717</v>
      </c>
      <c r="D120" s="9882">
        <v>0</v>
      </c>
      <c r="E120" s="9896">
        <v>0</v>
      </c>
      <c r="F120" s="9962"/>
      <c r="G120" s="9944">
        <f>VLOOKUP(C120,'Data Products'!$A:$J,2,0)</f>
      </c>
      <c r="H120" s="9945">
        <f t="shared" si="18"/>
      </c>
      <c r="I120" s="9885">
        <v>45951</v>
      </c>
      <c r="J120" s="9886">
        <f t="shared" si="1"/>
      </c>
      <c r="K120" s="9882">
        <v>0</v>
      </c>
      <c r="L120" s="9882">
        <v>0</v>
      </c>
      <c r="M120" s="9917">
        <v>0</v>
      </c>
      <c r="N120" s="9917">
        <v>0</v>
      </c>
      <c r="O120" s="9881" t="s">
        <v>12608</v>
      </c>
      <c r="P120" s="9882"/>
      <c r="Q120" s="9882"/>
      <c r="R120" s="9882"/>
      <c r="S120" s="9882"/>
      <c r="T120" s="9882"/>
      <c r="U120" s="9882"/>
      <c r="V120" s="9882"/>
      <c r="W120" s="9882"/>
      <c r="X120" s="9882"/>
      <c r="Y120" s="9882"/>
      <c r="Z120" s="9882"/>
      <c r="AA120" s="9882"/>
      <c r="AB120" s="9948">
        <f t="shared" si="8"/>
      </c>
      <c r="AC120" s="9901">
        <f t="shared" si="12"/>
      </c>
      <c r="AD120" s="9975">
        <f t="shared" si="21"/>
      </c>
      <c r="AE120" s="9902">
        <f t="shared" si="4"/>
      </c>
      <c r="AF120" s="9973">
        <f>VLOOKUP(C120,'Data Products'!$A:$J,10,0)</f>
      </c>
      <c r="AG120" s="9891">
        <f t="shared" si="14"/>
      </c>
      <c r="AH120" s="9892">
        <f t="shared" si="24"/>
      </c>
      <c r="AI120" s="9967"/>
      <c r="AJ120" s="9895"/>
      <c r="AK120" s="9895"/>
      <c r="AL120" s="9894"/>
      <c r="AM120" s="9895"/>
      <c r="AN120" s="9895"/>
    </row>
    <row r="121">
      <c r="A121" s="9942">
        <v>68</v>
      </c>
      <c r="B121" s="9881" t="s">
        <v>12548</v>
      </c>
      <c r="C121" s="9881" t="s">
        <v>12718</v>
      </c>
      <c r="D121" s="9882">
        <v>10</v>
      </c>
      <c r="E121" s="9896">
        <v>10</v>
      </c>
      <c r="F121" s="9962"/>
      <c r="G121" s="9944">
        <f>VLOOKUP(C121,'Data Products'!$A:$J,2,0)</f>
      </c>
      <c r="H121" s="9945">
        <f t="shared" si="18"/>
      </c>
      <c r="I121" s="9885">
        <v>45951</v>
      </c>
      <c r="J121" s="9886">
        <f t="shared" si="1"/>
      </c>
      <c r="K121" s="9882">
        <v>0</v>
      </c>
      <c r="L121" s="9882">
        <v>2</v>
      </c>
      <c r="M121" s="9917">
        <v>0</v>
      </c>
      <c r="N121" s="9917">
        <v>0</v>
      </c>
      <c r="O121" s="9881" t="s">
        <v>12608</v>
      </c>
      <c r="P121" s="9882"/>
      <c r="Q121" s="9882"/>
      <c r="R121" s="9882"/>
      <c r="S121" s="9882"/>
      <c r="T121" s="9882"/>
      <c r="U121" s="9882"/>
      <c r="V121" s="9882"/>
      <c r="W121" s="9882"/>
      <c r="X121" s="9882"/>
      <c r="Y121" s="9882"/>
      <c r="Z121" s="9882"/>
      <c r="AA121" s="9882"/>
      <c r="AB121" s="9948">
        <f t="shared" si="8"/>
      </c>
      <c r="AC121" s="9888">
        <f t="shared" si="12"/>
      </c>
      <c r="AD121" s="9975">
        <f t="shared" si="21"/>
      </c>
      <c r="AE121" s="9890">
        <f t="shared" si="4"/>
      </c>
      <c r="AF121" s="9973">
        <f>VLOOKUP(C121,'Data Products'!$A:$J,10,0)</f>
      </c>
      <c r="AG121" s="9891">
        <f t="shared" si="14"/>
      </c>
      <c r="AH121" s="9892">
        <f t="shared" si="24"/>
      </c>
      <c r="AI121" s="9967"/>
      <c r="AJ121" s="9895"/>
      <c r="AK121" s="9895"/>
      <c r="AL121" s="9894"/>
      <c r="AM121" s="9895"/>
      <c r="AN121" s="9895"/>
    </row>
    <row r="122">
      <c r="A122" s="9942">
        <v>69</v>
      </c>
      <c r="B122" s="9881" t="s">
        <v>12548</v>
      </c>
      <c r="C122" s="9881" t="s">
        <v>12719</v>
      </c>
      <c r="D122" s="9882">
        <v>4</v>
      </c>
      <c r="E122" s="9896">
        <v>4</v>
      </c>
      <c r="F122" s="9962"/>
      <c r="G122" s="9944">
        <f>VLOOKUP(C122,'Data Products'!$A:$J,2,0)</f>
      </c>
      <c r="H122" s="9945">
        <f t="shared" si="18"/>
      </c>
      <c r="I122" s="9885">
        <v>45952</v>
      </c>
      <c r="J122" s="9886">
        <f t="shared" si="1"/>
      </c>
      <c r="K122" s="9882">
        <v>1</v>
      </c>
      <c r="L122" s="9882">
        <v>1</v>
      </c>
      <c r="M122" s="9917">
        <v>0</v>
      </c>
      <c r="N122" s="9917">
        <v>0</v>
      </c>
      <c r="O122" s="9881" t="s">
        <v>12720</v>
      </c>
      <c r="P122" s="9882"/>
      <c r="Q122" s="9882"/>
      <c r="R122" s="9882"/>
      <c r="S122" s="9882"/>
      <c r="T122" s="9882"/>
      <c r="U122" s="9882"/>
      <c r="V122" s="9882"/>
      <c r="W122" s="9882"/>
      <c r="X122" s="9882"/>
      <c r="Y122" s="9882"/>
      <c r="Z122" s="9882"/>
      <c r="AA122" s="9882"/>
      <c r="AB122" s="9948">
        <f t="shared" si="8"/>
      </c>
      <c r="AC122" s="9897">
        <f t="shared" si="12"/>
      </c>
      <c r="AD122" s="9975">
        <f t="shared" si="21"/>
      </c>
      <c r="AE122" s="9898">
        <f t="shared" si="4"/>
      </c>
      <c r="AF122" s="9973">
        <f>VLOOKUP(C122,'Data Products'!$A:$J,10,0)</f>
      </c>
      <c r="AG122" s="9891">
        <f t="shared" si="14"/>
      </c>
      <c r="AH122" s="9892">
        <f t="shared" si="24"/>
      </c>
      <c r="AI122" s="9967"/>
      <c r="AJ122" s="9895"/>
      <c r="AK122" s="9895"/>
      <c r="AL122" s="9894"/>
      <c r="AM122" s="9895"/>
      <c r="AN122" s="9895"/>
    </row>
    <row r="123">
      <c r="A123" s="9942">
        <v>70</v>
      </c>
      <c r="B123" s="9881" t="s">
        <v>12548</v>
      </c>
      <c r="C123" s="9881" t="s">
        <v>12721</v>
      </c>
      <c r="D123" s="9882">
        <v>6</v>
      </c>
      <c r="E123" s="9896">
        <v>6</v>
      </c>
      <c r="F123" s="9962"/>
      <c r="G123" s="9944">
        <f>VLOOKUP(C123,'Data Products'!$A:$J,2,0)</f>
      </c>
      <c r="H123" s="9945">
        <f t="shared" si="18"/>
      </c>
      <c r="I123" s="9885">
        <v>45953</v>
      </c>
      <c r="J123" s="9886">
        <f t="shared" si="1"/>
      </c>
      <c r="K123" s="9882">
        <v>0</v>
      </c>
      <c r="L123" s="9882">
        <v>2</v>
      </c>
      <c r="M123" s="9917">
        <v>0</v>
      </c>
      <c r="N123" s="9917">
        <v>0</v>
      </c>
      <c r="O123" s="9881" t="s">
        <v>12720</v>
      </c>
      <c r="P123" s="9882"/>
      <c r="Q123" s="9882"/>
      <c r="R123" s="9882"/>
      <c r="S123" s="9882"/>
      <c r="T123" s="9882"/>
      <c r="U123" s="9882"/>
      <c r="V123" s="9882"/>
      <c r="W123" s="9882"/>
      <c r="X123" s="9882"/>
      <c r="Y123" s="9882"/>
      <c r="Z123" s="9882"/>
      <c r="AA123" s="9882"/>
      <c r="AB123" s="9948">
        <f t="shared" si="8"/>
      </c>
      <c r="AC123" s="9905">
        <f t="shared" si="12"/>
      </c>
      <c r="AD123" s="9975">
        <f t="shared" si="21"/>
      </c>
      <c r="AE123" s="9906">
        <f t="shared" si="4"/>
      </c>
      <c r="AF123" s="9973">
        <f>VLOOKUP(C123,'Data Products'!$A:$J,10,0)</f>
      </c>
      <c r="AG123" s="9891">
        <f t="shared" si="14"/>
      </c>
      <c r="AH123" s="9892">
        <f t="shared" si="24"/>
      </c>
      <c r="AI123" s="9967"/>
      <c r="AJ123" s="9895"/>
      <c r="AK123" s="9895"/>
      <c r="AL123" s="9894"/>
      <c r="AM123" s="9895"/>
      <c r="AN123" s="9895"/>
    </row>
    <row r="124">
      <c r="A124" s="9942">
        <v>71</v>
      </c>
      <c r="B124" s="9881" t="s">
        <v>12548</v>
      </c>
      <c r="C124" s="9881" t="s">
        <v>12722</v>
      </c>
      <c r="D124" s="9882">
        <v>5</v>
      </c>
      <c r="E124" s="9896">
        <v>5</v>
      </c>
      <c r="F124" s="9962"/>
      <c r="G124" s="9944">
        <f>VLOOKUP(C124,'Data Products'!$A:$J,2,0)</f>
      </c>
      <c r="H124" s="9945">
        <f t="shared" si="18"/>
      </c>
      <c r="I124" s="9885">
        <v>45954</v>
      </c>
      <c r="J124" s="9886">
        <f t="shared" si="1"/>
      </c>
      <c r="K124" s="9882">
        <v>0</v>
      </c>
      <c r="L124" s="9882">
        <v>0</v>
      </c>
      <c r="M124" s="9917">
        <v>0</v>
      </c>
      <c r="N124" s="9917">
        <v>0</v>
      </c>
      <c r="O124" s="9881" t="s">
        <v>12720</v>
      </c>
      <c r="P124" s="9882"/>
      <c r="Q124" s="9882"/>
      <c r="R124" s="9882"/>
      <c r="S124" s="9882"/>
      <c r="T124" s="9882"/>
      <c r="U124" s="9882"/>
      <c r="V124" s="9882"/>
      <c r="W124" s="9882"/>
      <c r="X124" s="9882"/>
      <c r="Y124" s="9882"/>
      <c r="Z124" s="9882"/>
      <c r="AA124" s="9882"/>
      <c r="AB124" s="9948">
        <f t="shared" si="8"/>
      </c>
      <c r="AC124" s="9897">
        <f t="shared" si="12"/>
      </c>
      <c r="AD124" s="9975">
        <f t="shared" si="21"/>
      </c>
      <c r="AE124" s="9898">
        <f t="shared" si="4"/>
      </c>
      <c r="AF124" s="9973">
        <f>VLOOKUP(C124,'Data Products'!$A:$J,10,0)</f>
      </c>
      <c r="AG124" s="9891">
        <f t="shared" si="14"/>
      </c>
      <c r="AH124" s="9892">
        <f t="shared" si="24"/>
      </c>
      <c r="AI124" s="9967"/>
      <c r="AJ124" s="9895"/>
      <c r="AK124" s="9895"/>
      <c r="AL124" s="9894"/>
      <c r="AM124" s="9895"/>
      <c r="AN124" s="9895"/>
    </row>
    <row r="125">
      <c r="A125" s="9942">
        <v>72</v>
      </c>
      <c r="B125" s="9881" t="s">
        <v>12548</v>
      </c>
      <c r="C125" s="9881" t="s">
        <v>12723</v>
      </c>
      <c r="D125" s="9882">
        <v>7</v>
      </c>
      <c r="E125" s="9896">
        <v>7</v>
      </c>
      <c r="F125" s="9962"/>
      <c r="G125" s="9944">
        <f>VLOOKUP(C125,'Data Products'!$A:$J,2,0)</f>
      </c>
      <c r="H125" s="9945">
        <f t="shared" si="18"/>
      </c>
      <c r="I125" s="9885">
        <v>45955</v>
      </c>
      <c r="J125" s="9886">
        <f t="shared" si="1"/>
      </c>
      <c r="K125" s="9882">
        <v>0</v>
      </c>
      <c r="L125" s="9882">
        <v>0</v>
      </c>
      <c r="M125" s="9917">
        <v>0</v>
      </c>
      <c r="N125" s="9917">
        <v>0</v>
      </c>
      <c r="O125" s="9881" t="s">
        <v>12720</v>
      </c>
      <c r="P125" s="9882"/>
      <c r="Q125" s="9882"/>
      <c r="R125" s="9882"/>
      <c r="S125" s="9882"/>
      <c r="T125" s="9882"/>
      <c r="U125" s="9882"/>
      <c r="V125" s="9882"/>
      <c r="W125" s="9882"/>
      <c r="X125" s="9882"/>
      <c r="Y125" s="9882"/>
      <c r="Z125" s="9882"/>
      <c r="AA125" s="9882"/>
      <c r="AB125" s="9948">
        <f t="shared" si="8"/>
      </c>
      <c r="AC125" s="9905">
        <f t="shared" si="12"/>
      </c>
      <c r="AD125" s="9975">
        <f t="shared" si="21"/>
      </c>
      <c r="AE125" s="9906">
        <f t="shared" si="4"/>
      </c>
      <c r="AF125" s="9973">
        <f>VLOOKUP(C125,'Data Products'!$A:$J,10,0)</f>
      </c>
      <c r="AG125" s="9891">
        <f t="shared" si="14"/>
      </c>
      <c r="AH125" s="9892">
        <f t="shared" si="24"/>
      </c>
      <c r="AI125" s="9967"/>
      <c r="AJ125" s="9895"/>
      <c r="AK125" s="9895"/>
      <c r="AL125" s="9894"/>
      <c r="AM125" s="9895"/>
      <c r="AN125" s="9895"/>
    </row>
    <row r="126">
      <c r="A126" s="9923"/>
      <c r="B126" s="9923"/>
      <c r="C126" s="9923"/>
      <c r="D126" s="9922"/>
      <c r="E126" s="9922"/>
      <c r="F126" s="9922"/>
      <c r="G126" s="9976"/>
      <c r="H126" s="9977"/>
      <c r="I126" s="9977"/>
      <c r="J126" s="9977"/>
      <c r="K126" s="9922"/>
      <c r="L126" s="9922"/>
      <c r="M126" s="9929"/>
      <c r="N126" s="9929"/>
      <c r="O126" s="9923"/>
      <c r="P126" s="9922"/>
      <c r="Q126" s="9922"/>
      <c r="R126" s="9922"/>
      <c r="S126" s="9922"/>
      <c r="T126" s="9922"/>
      <c r="U126" s="9922"/>
      <c r="V126" s="9922"/>
      <c r="W126" s="9922"/>
      <c r="X126" s="9922"/>
      <c r="Y126" s="9922"/>
      <c r="Z126" s="9922"/>
      <c r="AA126" s="9922"/>
      <c r="AB126" s="9924"/>
      <c r="AC126" s="9978"/>
      <c r="AD126" s="9979"/>
      <c r="AE126" s="9980" t="s">
        <v>12620</v>
      </c>
      <c r="AF126" s="9981"/>
      <c r="AG126" s="9982">
        <f>SUM(AG55:AG125)</f>
      </c>
      <c r="AH126" s="9933"/>
      <c r="AI126" s="9983"/>
      <c r="AJ126" s="9984"/>
      <c r="AK126" s="9984"/>
      <c r="AL126" s="9983"/>
      <c r="AM126" s="9984"/>
      <c r="AN126" s="9984"/>
    </row>
    <row r="127">
      <c r="A127" s="9923"/>
      <c r="B127" s="9923"/>
      <c r="C127" s="9923"/>
      <c r="D127" s="9922"/>
      <c r="E127" s="9922"/>
      <c r="F127" s="9922"/>
      <c r="G127" s="9985"/>
      <c r="H127" s="9977"/>
      <c r="I127" s="9977"/>
      <c r="J127" s="9977"/>
      <c r="K127" s="9922"/>
      <c r="L127" s="9922"/>
      <c r="M127" s="9929"/>
      <c r="N127" s="9929"/>
      <c r="O127" s="9923"/>
      <c r="P127" s="9922"/>
      <c r="Q127" s="9922"/>
      <c r="R127" s="9922"/>
      <c r="S127" s="9922"/>
      <c r="T127" s="9922"/>
      <c r="U127" s="9922"/>
      <c r="V127" s="9922"/>
      <c r="W127" s="9922"/>
      <c r="X127" s="9922"/>
      <c r="Y127" s="9922"/>
      <c r="Z127" s="9922"/>
      <c r="AA127" s="9922"/>
      <c r="AB127" s="9924"/>
      <c r="AC127" s="9978"/>
      <c r="AD127" s="9979"/>
      <c r="AE127" s="9986" t="s">
        <v>12621</v>
      </c>
      <c r="AF127" s="9987">
        <f t="shared" ref="AF127:AF130" si="25">AG127/$AG$126</f>
      </c>
      <c r="AG127" s="9988">
        <f t="shared" ref="AG127:AG130" si="5">SUMIFS($AG$55:$AG$125,$AE$55:$AE$125,AE127)</f>
      </c>
      <c r="AH127" s="9933"/>
      <c r="AI127" s="9983"/>
      <c r="AJ127" s="9984"/>
      <c r="AK127" s="9984"/>
      <c r="AL127" s="9983"/>
      <c r="AM127" s="9984"/>
      <c r="AN127" s="9984"/>
    </row>
    <row r="128">
      <c r="A128" s="9923"/>
      <c r="B128" s="9923"/>
      <c r="C128" s="9923"/>
      <c r="D128" s="9922"/>
      <c r="E128" s="9922"/>
      <c r="F128" s="9922"/>
      <c r="G128" s="9985"/>
      <c r="H128" s="9977"/>
      <c r="I128" s="9977"/>
      <c r="J128" s="9977"/>
      <c r="K128" s="9922"/>
      <c r="L128" s="9922"/>
      <c r="M128" s="9929"/>
      <c r="N128" s="9929"/>
      <c r="O128" s="9923"/>
      <c r="P128" s="9922"/>
      <c r="Q128" s="9922"/>
      <c r="R128" s="9922"/>
      <c r="S128" s="9922"/>
      <c r="T128" s="9922"/>
      <c r="U128" s="9922"/>
      <c r="V128" s="9922"/>
      <c r="W128" s="9922"/>
      <c r="X128" s="9922"/>
      <c r="Y128" s="9922"/>
      <c r="Z128" s="9922"/>
      <c r="AA128" s="9922"/>
      <c r="AB128" s="9924"/>
      <c r="AC128" s="9978"/>
      <c r="AD128" s="9979"/>
      <c r="AE128" s="9989" t="s">
        <v>12622</v>
      </c>
      <c r="AF128" s="9990">
        <f t="shared" si="25"/>
      </c>
      <c r="AG128" s="9988">
        <f t="shared" si="5"/>
      </c>
      <c r="AH128" s="9933"/>
      <c r="AI128" s="9983"/>
      <c r="AJ128" s="9984"/>
      <c r="AK128" s="9984"/>
      <c r="AL128" s="9983"/>
      <c r="AM128" s="9984"/>
      <c r="AN128" s="9984"/>
    </row>
    <row r="129">
      <c r="A129" s="9923"/>
      <c r="B129" s="9923"/>
      <c r="C129" s="9923"/>
      <c r="D129" s="9922"/>
      <c r="E129" s="9922"/>
      <c r="F129" s="9922"/>
      <c r="G129" s="9985"/>
      <c r="H129" s="9977"/>
      <c r="I129" s="9977"/>
      <c r="J129" s="9977"/>
      <c r="K129" s="9922"/>
      <c r="L129" s="9922"/>
      <c r="M129" s="9929"/>
      <c r="N129" s="9929"/>
      <c r="O129" s="9923"/>
      <c r="P129" s="9922"/>
      <c r="Q129" s="9922"/>
      <c r="R129" s="9922"/>
      <c r="S129" s="9922"/>
      <c r="T129" s="9922"/>
      <c r="U129" s="9922"/>
      <c r="V129" s="9922"/>
      <c r="W129" s="9922"/>
      <c r="X129" s="9922"/>
      <c r="Y129" s="9922"/>
      <c r="Z129" s="9922"/>
      <c r="AA129" s="9922"/>
      <c r="AB129" s="9924"/>
      <c r="AC129" s="9978"/>
      <c r="AD129" s="9991"/>
      <c r="AE129" s="9930" t="s">
        <v>12623</v>
      </c>
      <c r="AF129" s="9987">
        <f t="shared" si="25"/>
      </c>
      <c r="AG129" s="9988">
        <f t="shared" si="5"/>
      </c>
      <c r="AH129" s="9933"/>
      <c r="AI129" s="9983"/>
      <c r="AJ129" s="9984"/>
      <c r="AK129" s="9984"/>
      <c r="AL129" s="9983"/>
      <c r="AM129" s="9984"/>
      <c r="AN129" s="9984"/>
    </row>
    <row r="130">
      <c r="A130" s="9923"/>
      <c r="B130" s="9923"/>
      <c r="C130" s="9923"/>
      <c r="D130" s="9922"/>
      <c r="E130" s="9922"/>
      <c r="F130" s="9922"/>
      <c r="G130" s="9985"/>
      <c r="H130" s="9977"/>
      <c r="I130" s="9977"/>
      <c r="J130" s="9977"/>
      <c r="K130" s="9922"/>
      <c r="L130" s="9922"/>
      <c r="M130" s="9929"/>
      <c r="N130" s="9929"/>
      <c r="O130" s="9923"/>
      <c r="P130" s="9922"/>
      <c r="Q130" s="9922"/>
      <c r="R130" s="9922"/>
      <c r="S130" s="9922"/>
      <c r="T130" s="9922"/>
      <c r="U130" s="9922"/>
      <c r="V130" s="9922"/>
      <c r="W130" s="9922"/>
      <c r="X130" s="9922"/>
      <c r="Y130" s="9922"/>
      <c r="Z130" s="9922"/>
      <c r="AA130" s="9922"/>
      <c r="AB130" s="9924"/>
      <c r="AC130" s="9978"/>
      <c r="AD130" s="9991"/>
      <c r="AE130" s="9930" t="s">
        <v>12624</v>
      </c>
      <c r="AF130" s="9987">
        <f t="shared" si="25"/>
      </c>
      <c r="AG130" s="9988">
        <f t="shared" si="5"/>
      </c>
      <c r="AH130" s="9933"/>
      <c r="AI130" s="9983"/>
      <c r="AJ130" s="9984"/>
      <c r="AK130" s="9984"/>
      <c r="AL130" s="9983"/>
      <c r="AM130" s="9984"/>
      <c r="AN130" s="9984"/>
    </row>
    <row r="131">
      <c r="A131" s="9923"/>
      <c r="B131" s="9923"/>
      <c r="C131" s="9923"/>
      <c r="D131" s="9922"/>
      <c r="E131" s="9922"/>
      <c r="F131" s="9922"/>
      <c r="G131" s="9985"/>
      <c r="H131" s="9977"/>
      <c r="I131" s="9977"/>
      <c r="J131" s="9977"/>
      <c r="K131" s="9922"/>
      <c r="L131" s="9922"/>
      <c r="M131" s="9929"/>
      <c r="N131" s="9929"/>
      <c r="O131" s="9923"/>
      <c r="P131" s="9922"/>
      <c r="Q131" s="9922"/>
      <c r="R131" s="9922"/>
      <c r="S131" s="9922"/>
      <c r="T131" s="9922"/>
      <c r="U131" s="9922"/>
      <c r="V131" s="9922"/>
      <c r="W131" s="9922"/>
      <c r="X131" s="9922"/>
      <c r="Y131" s="9922"/>
      <c r="Z131" s="9922"/>
      <c r="AA131" s="9922"/>
      <c r="AB131" s="9924"/>
      <c r="AC131" s="9978"/>
      <c r="AD131" s="9991"/>
      <c r="AE131" s="9930" t="s">
        <v>12537</v>
      </c>
      <c r="AF131" s="9934">
        <f>AVERAGE(AH53:AH101)/AVERAGE(D53:D101)</f>
      </c>
      <c r="AG131" s="9932">
        <f>SUMIF($H$55:$H$125,"&lt;90",AG55:AG125)</f>
      </c>
      <c r="AH131" s="9933"/>
      <c r="AI131" s="9983"/>
      <c r="AJ131" s="9984"/>
      <c r="AK131" s="9984"/>
      <c r="AL131" s="9983"/>
      <c r="AM131" s="9984"/>
      <c r="AN131" s="9984"/>
    </row>
    <row r="132">
      <c r="A132" s="9876" t="s">
        <v>12544</v>
      </c>
      <c r="B132" s="9876" t="s">
        <v>12524</v>
      </c>
      <c r="C132" s="9876" t="s">
        <v>12724</v>
      </c>
      <c r="D132" s="9876" t="s">
        <v>12725</v>
      </c>
      <c r="E132" s="9876" t="s">
        <v>12726</v>
      </c>
      <c r="F132" s="9922"/>
      <c r="G132" s="9922"/>
      <c r="H132" s="9977"/>
      <c r="I132" s="9977"/>
      <c r="J132" s="9977"/>
      <c r="K132" s="9922"/>
      <c r="L132" s="9922"/>
      <c r="M132" s="9929"/>
      <c r="N132" s="9929"/>
      <c r="O132" s="9922"/>
      <c r="P132" s="9922"/>
      <c r="Q132" s="9922"/>
      <c r="R132" s="9922"/>
      <c r="S132" s="9922"/>
      <c r="T132" s="9922"/>
      <c r="U132" s="9922"/>
      <c r="V132" s="9922"/>
      <c r="W132" s="9922"/>
      <c r="X132" s="9922"/>
      <c r="Y132" s="9922"/>
      <c r="Z132" s="9922"/>
      <c r="AA132" s="9922"/>
      <c r="AB132" s="9922"/>
      <c r="AC132" s="9922"/>
      <c r="AD132" s="9922"/>
      <c r="AE132" s="9922"/>
      <c r="AF132" s="9922"/>
      <c r="AG132" s="9922"/>
      <c r="AH132" s="9922"/>
      <c r="AI132" s="9983"/>
      <c r="AJ132" s="9984"/>
      <c r="AK132" s="9984"/>
      <c r="AL132" s="9983"/>
      <c r="AM132" s="9984"/>
      <c r="AN132" s="9984"/>
    </row>
    <row r="133">
      <c r="A133" s="9876"/>
      <c r="B133" s="9876"/>
      <c r="C133" s="9876"/>
      <c r="D133" s="9876"/>
      <c r="E133" s="9876"/>
      <c r="F133" s="9922"/>
      <c r="G133" s="9922"/>
      <c r="H133" s="9977"/>
      <c r="I133" s="9977"/>
      <c r="J133" s="9977"/>
      <c r="K133" s="9922"/>
      <c r="L133" s="9922"/>
      <c r="M133" s="9929"/>
      <c r="N133" s="9929"/>
      <c r="O133" s="9922"/>
      <c r="P133" s="9922"/>
      <c r="Q133" s="9922"/>
      <c r="R133" s="9922"/>
      <c r="S133" s="9922"/>
      <c r="T133" s="9922"/>
      <c r="U133" s="9922"/>
      <c r="V133" s="9922"/>
      <c r="W133" s="9922"/>
      <c r="X133" s="9922"/>
      <c r="Y133" s="9922"/>
      <c r="Z133" s="9922"/>
      <c r="AA133" s="9922"/>
      <c r="AB133" s="9922"/>
      <c r="AC133" s="9922"/>
      <c r="AD133" s="9922"/>
      <c r="AE133" s="9922"/>
      <c r="AF133" s="9922"/>
      <c r="AG133" s="9922"/>
      <c r="AH133" s="9922"/>
      <c r="AI133" s="9983"/>
      <c r="AJ133" s="9984"/>
      <c r="AK133" s="9984"/>
      <c r="AL133" s="9983"/>
      <c r="AM133" s="9984"/>
      <c r="AN133" s="9984"/>
    </row>
    <row r="134">
      <c r="A134" s="9881">
        <v>1</v>
      </c>
      <c r="B134" s="9881" t="s">
        <v>12727</v>
      </c>
      <c r="C134" s="9992">
        <v>19472</v>
      </c>
      <c r="D134" s="9881" t="s">
        <v>12728</v>
      </c>
      <c r="E134" s="9881" t="s">
        <v>12729</v>
      </c>
      <c r="F134" s="9922"/>
      <c r="G134" s="9922"/>
      <c r="H134" s="9977"/>
      <c r="I134" s="9977" t="s">
        <v>12619</v>
      </c>
      <c r="J134" s="9977"/>
      <c r="K134" s="9922"/>
      <c r="L134" s="9922"/>
      <c r="M134" s="9929"/>
      <c r="N134" s="9929"/>
      <c r="O134" s="9922"/>
      <c r="P134" s="9922"/>
      <c r="Q134" s="9922"/>
      <c r="R134" s="9922"/>
      <c r="S134" s="9922"/>
      <c r="T134" s="9922"/>
      <c r="U134" s="9922"/>
      <c r="V134" s="9922"/>
      <c r="W134" s="9922"/>
      <c r="X134" s="9922"/>
      <c r="Y134" s="9922"/>
      <c r="Z134" s="9922"/>
      <c r="AA134" s="9922"/>
      <c r="AB134" s="9922"/>
      <c r="AC134" s="9922"/>
      <c r="AD134" s="9922"/>
      <c r="AE134" s="9922"/>
      <c r="AF134" s="9922"/>
      <c r="AG134" s="9922"/>
      <c r="AH134" s="9922"/>
      <c r="AI134" s="9983"/>
      <c r="AJ134" s="9984"/>
      <c r="AK134" s="9984"/>
      <c r="AL134" s="9983"/>
      <c r="AM134" s="9984"/>
      <c r="AN134" s="9984"/>
    </row>
    <row r="135">
      <c r="A135" s="9881">
        <v>2</v>
      </c>
      <c r="B135" s="9881" t="s">
        <v>12730</v>
      </c>
      <c r="C135" s="9881">
        <v>12287</v>
      </c>
      <c r="D135" s="9881" t="s">
        <v>12728</v>
      </c>
      <c r="E135" s="9881" t="s">
        <v>12729</v>
      </c>
      <c r="F135" s="9922"/>
      <c r="G135" s="9922"/>
      <c r="H135" s="9977"/>
      <c r="I135" s="9977"/>
      <c r="J135" s="9977"/>
      <c r="K135" s="9922"/>
      <c r="L135" s="9922"/>
      <c r="M135" s="9929"/>
      <c r="N135" s="9929"/>
      <c r="O135" s="9922"/>
      <c r="P135" s="9922"/>
      <c r="Q135" s="9922"/>
      <c r="R135" s="9922"/>
      <c r="S135" s="9922"/>
      <c r="T135" s="9922"/>
      <c r="U135" s="9922"/>
      <c r="V135" s="9922"/>
      <c r="W135" s="9922"/>
      <c r="X135" s="9922"/>
      <c r="Y135" s="9922"/>
      <c r="Z135" s="9922"/>
      <c r="AA135" s="9922"/>
      <c r="AB135" s="9922"/>
      <c r="AC135" s="9922"/>
      <c r="AD135" s="9922"/>
      <c r="AE135" s="9922"/>
      <c r="AF135" s="9922"/>
      <c r="AG135" s="9922"/>
      <c r="AH135" s="9922"/>
      <c r="AI135" s="9983"/>
      <c r="AJ135" s="9984"/>
      <c r="AK135" s="9984"/>
      <c r="AL135" s="9983"/>
      <c r="AM135" s="9984"/>
      <c r="AN135" s="9984"/>
    </row>
    <row r="136">
      <c r="A136" s="9881">
        <v>3</v>
      </c>
      <c r="B136" s="9881" t="s">
        <v>12731</v>
      </c>
      <c r="C136" s="9992">
        <v>9078</v>
      </c>
      <c r="D136" s="9881" t="s">
        <v>12728</v>
      </c>
      <c r="E136" s="9881" t="s">
        <v>12729</v>
      </c>
      <c r="F136" s="9922"/>
      <c r="G136" s="9922"/>
      <c r="H136" s="9977"/>
      <c r="I136" s="9977"/>
      <c r="J136" s="9977"/>
      <c r="K136" s="9922"/>
      <c r="L136" s="9922"/>
      <c r="M136" s="9929"/>
      <c r="N136" s="9929"/>
      <c r="O136" s="9922"/>
      <c r="P136" s="9922"/>
      <c r="Q136" s="9922"/>
      <c r="R136" s="9922"/>
      <c r="S136" s="9922"/>
      <c r="T136" s="9922"/>
      <c r="U136" s="9922"/>
      <c r="V136" s="9922"/>
      <c r="W136" s="9922"/>
      <c r="X136" s="9922"/>
      <c r="Y136" s="9922"/>
      <c r="Z136" s="9922"/>
      <c r="AA136" s="9922"/>
      <c r="AB136" s="9922"/>
      <c r="AC136" s="9922"/>
      <c r="AD136" s="9922"/>
      <c r="AE136" s="9922"/>
      <c r="AF136" s="9922"/>
      <c r="AG136" s="9922"/>
      <c r="AH136" s="9922"/>
      <c r="AI136" s="9983"/>
      <c r="AJ136" s="9984"/>
      <c r="AK136" s="9984"/>
      <c r="AL136" s="9983"/>
      <c r="AM136" s="9984"/>
      <c r="AN136" s="9984"/>
    </row>
    <row r="137">
      <c r="A137" s="9881">
        <v>4</v>
      </c>
      <c r="B137" s="9881" t="s">
        <v>12732</v>
      </c>
      <c r="C137" s="9881">
        <v>2109</v>
      </c>
      <c r="D137" s="9881" t="s">
        <v>12733</v>
      </c>
      <c r="E137" s="9881" t="s">
        <v>12734</v>
      </c>
      <c r="F137" s="9922"/>
      <c r="G137" s="9922"/>
      <c r="H137" s="9977"/>
      <c r="I137" s="9977"/>
      <c r="J137" s="9977"/>
      <c r="K137" s="9922"/>
      <c r="L137" s="9922"/>
      <c r="M137" s="9929"/>
      <c r="N137" s="9929"/>
      <c r="O137" s="9922"/>
      <c r="P137" s="9922"/>
      <c r="Q137" s="9922"/>
      <c r="R137" s="9922"/>
      <c r="S137" s="9922"/>
      <c r="T137" s="9922"/>
      <c r="U137" s="9922"/>
      <c r="V137" s="9922"/>
      <c r="W137" s="9922"/>
      <c r="X137" s="9922"/>
      <c r="Y137" s="9922"/>
      <c r="Z137" s="9922"/>
      <c r="AA137" s="9922"/>
      <c r="AB137" s="9922"/>
      <c r="AC137" s="9922"/>
      <c r="AD137" s="9922"/>
      <c r="AE137" s="9922"/>
      <c r="AF137" s="9922"/>
      <c r="AG137" s="9922"/>
      <c r="AH137" s="9922"/>
      <c r="AI137" s="9983"/>
      <c r="AJ137" s="9984"/>
      <c r="AK137" s="9984"/>
      <c r="AL137" s="9983"/>
      <c r="AM137" s="9984"/>
      <c r="AN137" s="9984"/>
    </row>
    <row r="138">
      <c r="A138" s="9881">
        <v>5</v>
      </c>
      <c r="B138" s="9881" t="s">
        <v>12735</v>
      </c>
      <c r="C138" s="9881">
        <v>64716</v>
      </c>
      <c r="D138" s="9881"/>
      <c r="E138" s="9881"/>
      <c r="F138" s="9922"/>
      <c r="G138" s="9922" t="s">
        <v>12736</v>
      </c>
      <c r="H138" s="9977"/>
      <c r="I138" s="9977"/>
      <c r="J138" s="9977"/>
      <c r="K138" s="9922"/>
      <c r="L138" s="9922"/>
      <c r="M138" s="9929"/>
      <c r="N138" s="9929"/>
      <c r="O138" s="9922"/>
      <c r="P138" s="9922"/>
      <c r="Q138" s="9922"/>
      <c r="R138" s="9922"/>
      <c r="S138" s="9922"/>
      <c r="T138" s="9922"/>
      <c r="U138" s="9922"/>
      <c r="V138" s="9922"/>
      <c r="W138" s="9922"/>
      <c r="X138" s="9922"/>
      <c r="Y138" s="9922"/>
      <c r="Z138" s="9922"/>
      <c r="AA138" s="9922"/>
      <c r="AB138" s="9922"/>
      <c r="AC138" s="9922"/>
      <c r="AD138" s="9922"/>
      <c r="AE138" s="9922"/>
      <c r="AF138" s="9922"/>
      <c r="AG138" s="9922"/>
      <c r="AH138" s="9922"/>
      <c r="AI138" s="9983"/>
      <c r="AJ138" s="9984"/>
      <c r="AK138" s="9984"/>
      <c r="AL138" s="9983"/>
      <c r="AM138" s="9984"/>
      <c r="AN138" s="9984"/>
    </row>
    <row r="139">
      <c r="A139" s="9984"/>
      <c r="B139" s="9923"/>
      <c r="C139" s="9923"/>
      <c r="D139" s="9922"/>
      <c r="E139" s="9922"/>
      <c r="F139" s="9922"/>
      <c r="G139" s="9922"/>
      <c r="H139" s="9977"/>
      <c r="I139" s="9977"/>
      <c r="J139" s="9977"/>
      <c r="K139" s="9922"/>
      <c r="L139" s="9922"/>
      <c r="M139" s="9929"/>
      <c r="N139" s="9929"/>
      <c r="O139" s="9922"/>
      <c r="P139" s="9922"/>
      <c r="Q139" s="9922"/>
      <c r="R139" s="9922"/>
      <c r="S139" s="9922"/>
      <c r="T139" s="9922"/>
      <c r="U139" s="9922"/>
      <c r="V139" s="9922"/>
      <c r="W139" s="9922"/>
      <c r="X139" s="9922"/>
      <c r="Y139" s="9922"/>
      <c r="Z139" s="9922"/>
      <c r="AA139" s="9922"/>
      <c r="AB139" s="9922"/>
      <c r="AC139" s="9922"/>
      <c r="AD139" s="9922"/>
      <c r="AE139" s="9922"/>
      <c r="AF139" s="9922"/>
      <c r="AG139" s="9922"/>
      <c r="AH139" s="9922"/>
      <c r="AI139" s="9983"/>
      <c r="AJ139" s="9984"/>
      <c r="AK139" s="9984"/>
      <c r="AL139" s="9983"/>
      <c r="AM139" s="9984"/>
      <c r="AN139" s="9984"/>
    </row>
    <row r="140">
      <c r="A140" s="9922"/>
      <c r="B140" s="9923"/>
      <c r="C140" s="9923"/>
      <c r="D140" s="9922"/>
      <c r="E140" s="9922"/>
      <c r="F140" s="9922"/>
      <c r="G140" s="9922"/>
      <c r="H140" s="9977"/>
      <c r="I140" s="9977"/>
      <c r="J140" s="9977"/>
      <c r="K140" s="9922"/>
      <c r="L140" s="9922"/>
      <c r="M140" s="9929"/>
      <c r="N140" s="9929"/>
      <c r="O140" s="9922"/>
      <c r="P140" s="9922"/>
      <c r="Q140" s="9922"/>
      <c r="R140" s="9922"/>
      <c r="S140" s="9922"/>
      <c r="T140" s="9922"/>
      <c r="U140" s="9922"/>
      <c r="V140" s="9922"/>
      <c r="W140" s="9922"/>
      <c r="X140" s="9922"/>
      <c r="Y140" s="9922"/>
      <c r="Z140" s="9922"/>
      <c r="AA140" s="9922"/>
      <c r="AB140" s="9922"/>
      <c r="AC140" s="9922"/>
      <c r="AD140" s="9922"/>
      <c r="AE140" s="9922"/>
      <c r="AF140" s="9922"/>
      <c r="AG140" s="9922"/>
      <c r="AH140" s="9922"/>
      <c r="AI140" s="9983"/>
      <c r="AJ140" s="9984"/>
      <c r="AK140" s="9984"/>
      <c r="AL140" s="9983"/>
      <c r="AM140" s="9984"/>
      <c r="AN140" s="9984"/>
    </row>
    <row r="141">
      <c r="A141" s="9922"/>
      <c r="B141" s="9922"/>
      <c r="C141" s="9922"/>
      <c r="D141" s="9922"/>
      <c r="E141" s="9922"/>
      <c r="F141" s="9922"/>
      <c r="G141" s="9922"/>
      <c r="H141" s="9922"/>
      <c r="I141" s="9922"/>
      <c r="J141" s="9922"/>
      <c r="K141" s="9922"/>
      <c r="L141" s="9922"/>
      <c r="M141" s="9922"/>
      <c r="N141" s="9922"/>
      <c r="O141" s="9922"/>
      <c r="P141" s="9922"/>
      <c r="Q141" s="9922"/>
      <c r="R141" s="9922"/>
      <c r="S141" s="9922"/>
      <c r="T141" s="9922"/>
      <c r="U141" s="9922"/>
      <c r="V141" s="9922"/>
      <c r="W141" s="9922"/>
      <c r="X141" s="9922"/>
      <c r="Y141" s="9922"/>
      <c r="Z141" s="9922"/>
      <c r="AA141" s="9922"/>
      <c r="AB141" s="9922"/>
      <c r="AC141" s="9922"/>
      <c r="AD141" s="9922"/>
      <c r="AE141" s="9922"/>
      <c r="AF141" s="9922"/>
      <c r="AG141" s="9922"/>
      <c r="AH141" s="9922"/>
      <c r="AI141" s="9922"/>
      <c r="AJ141" s="9922"/>
      <c r="AK141" s="9922"/>
      <c r="AL141" s="9922"/>
      <c r="AM141" s="9922"/>
      <c r="AN141" s="9922"/>
    </row>
    <row r="142">
      <c r="A142" s="9922"/>
      <c r="B142" s="9922"/>
      <c r="C142" s="9922"/>
      <c r="D142" s="9922"/>
      <c r="E142" s="9922"/>
      <c r="F142" s="9922"/>
      <c r="G142" s="9922"/>
      <c r="H142" s="9922"/>
      <c r="I142" s="9922"/>
      <c r="J142" s="9922"/>
      <c r="K142" s="9922"/>
      <c r="L142" s="9922"/>
      <c r="M142" s="9922"/>
      <c r="N142" s="9922"/>
      <c r="O142" s="9922"/>
      <c r="P142" s="9922"/>
      <c r="Q142" s="9922"/>
      <c r="R142" s="9922"/>
      <c r="S142" s="9922"/>
      <c r="T142" s="9922"/>
      <c r="U142" s="9922"/>
      <c r="V142" s="9922"/>
      <c r="W142" s="9922"/>
      <c r="X142" s="9922"/>
      <c r="Y142" s="9922"/>
      <c r="Z142" s="9922"/>
      <c r="AA142" s="9922"/>
      <c r="AB142" s="9922"/>
      <c r="AC142" s="9922"/>
      <c r="AD142" s="9922"/>
      <c r="AE142" s="9922"/>
      <c r="AF142" s="9922"/>
      <c r="AG142" s="9922"/>
      <c r="AH142" s="9922"/>
      <c r="AI142" s="9922"/>
      <c r="AJ142" s="9922"/>
      <c r="AK142" s="9922"/>
      <c r="AL142" s="9922"/>
      <c r="AM142" s="9922"/>
      <c r="AN142" s="9922"/>
    </row>
    <row r="143">
      <c r="A143" s="9922"/>
      <c r="B143" s="9922"/>
      <c r="C143" s="9922"/>
      <c r="D143" s="9922"/>
      <c r="E143" s="9922"/>
      <c r="F143" s="9922"/>
      <c r="G143" s="9922"/>
      <c r="H143" s="9922"/>
      <c r="I143" s="9922"/>
      <c r="J143" s="9922"/>
      <c r="K143" s="9922"/>
      <c r="L143" s="9922"/>
      <c r="M143" s="9922"/>
      <c r="N143" s="9922"/>
      <c r="O143" s="9922"/>
      <c r="P143" s="9922"/>
      <c r="Q143" s="9922"/>
      <c r="R143" s="9922"/>
      <c r="S143" s="9922"/>
      <c r="T143" s="9922"/>
      <c r="U143" s="9922"/>
      <c r="V143" s="9922"/>
      <c r="W143" s="9922"/>
      <c r="X143" s="9922"/>
      <c r="Y143" s="9922"/>
      <c r="Z143" s="9922"/>
      <c r="AA143" s="9922"/>
      <c r="AB143" s="9922"/>
      <c r="AC143" s="9922"/>
      <c r="AD143" s="9922"/>
      <c r="AE143" s="9922"/>
      <c r="AF143" s="9922"/>
      <c r="AG143" s="9922"/>
      <c r="AH143" s="9922"/>
      <c r="AI143" s="9922"/>
      <c r="AJ143" s="9922"/>
      <c r="AK143" s="9922"/>
      <c r="AL143" s="9922"/>
      <c r="AM143" s="9922"/>
      <c r="AN143" s="9922"/>
    </row>
    <row r="144">
      <c r="A144" s="9922"/>
      <c r="B144" s="9922"/>
      <c r="C144" s="9922"/>
      <c r="D144" s="9922"/>
      <c r="E144" s="9922"/>
      <c r="F144" s="9922"/>
      <c r="G144" s="9922"/>
      <c r="H144" s="9922"/>
      <c r="I144" s="9922"/>
      <c r="J144" s="9922"/>
      <c r="K144" s="9922"/>
      <c r="L144" s="9922"/>
      <c r="M144" s="9922"/>
      <c r="N144" s="9922"/>
      <c r="O144" s="9922"/>
      <c r="P144" s="9922"/>
      <c r="Q144" s="9922"/>
      <c r="R144" s="9922"/>
      <c r="S144" s="9922"/>
      <c r="T144" s="9922"/>
      <c r="U144" s="9922"/>
      <c r="V144" s="9922"/>
      <c r="W144" s="9922"/>
      <c r="X144" s="9922"/>
      <c r="Y144" s="9922"/>
      <c r="Z144" s="9922"/>
      <c r="AA144" s="9922"/>
      <c r="AB144" s="9922"/>
      <c r="AC144" s="9922"/>
      <c r="AD144" s="9922"/>
      <c r="AE144" s="9922"/>
      <c r="AF144" s="9922"/>
      <c r="AG144" s="9922"/>
      <c r="AH144" s="9922"/>
      <c r="AI144" s="9922"/>
      <c r="AJ144" s="9922"/>
      <c r="AK144" s="9922"/>
      <c r="AL144" s="9922"/>
      <c r="AM144" s="9922"/>
      <c r="AN144" s="9922"/>
    </row>
    <row r="145">
      <c r="A145" s="9922"/>
      <c r="B145" s="9922"/>
      <c r="C145" s="9922"/>
      <c r="D145" s="9922"/>
      <c r="E145" s="9922"/>
      <c r="F145" s="9922"/>
      <c r="G145" s="9922"/>
      <c r="H145" s="9922"/>
      <c r="I145" s="9922"/>
      <c r="J145" s="9922"/>
      <c r="K145" s="9922"/>
      <c r="L145" s="9922"/>
      <c r="M145" s="9922"/>
      <c r="N145" s="9922"/>
      <c r="O145" s="9922"/>
      <c r="P145" s="9922"/>
      <c r="Q145" s="9922"/>
      <c r="R145" s="9922"/>
      <c r="S145" s="9922"/>
      <c r="T145" s="9922"/>
      <c r="U145" s="9922"/>
      <c r="V145" s="9922"/>
      <c r="W145" s="9922"/>
      <c r="X145" s="9922"/>
      <c r="Y145" s="9922"/>
      <c r="Z145" s="9922"/>
      <c r="AA145" s="9922"/>
      <c r="AB145" s="9922"/>
      <c r="AC145" s="9922"/>
      <c r="AD145" s="9922"/>
      <c r="AE145" s="9922"/>
      <c r="AF145" s="9922"/>
      <c r="AG145" s="9922"/>
      <c r="AH145" s="9922"/>
      <c r="AI145" s="9922"/>
      <c r="AJ145" s="9922"/>
      <c r="AK145" s="9922"/>
      <c r="AL145" s="9922"/>
      <c r="AM145" s="9922"/>
      <c r="AN145" s="9922"/>
    </row>
    <row r="146">
      <c r="A146" s="9922"/>
      <c r="B146" s="9922"/>
      <c r="C146" s="9922"/>
      <c r="D146" s="9922"/>
      <c r="E146" s="9922"/>
      <c r="F146" s="9922"/>
      <c r="G146" s="9922"/>
      <c r="H146" s="9922"/>
      <c r="I146" s="9922"/>
      <c r="J146" s="9922"/>
      <c r="K146" s="9922"/>
      <c r="L146" s="9922"/>
      <c r="M146" s="9922"/>
      <c r="N146" s="9922"/>
      <c r="O146" s="9922"/>
      <c r="P146" s="9922"/>
      <c r="Q146" s="9922"/>
      <c r="R146" s="9922"/>
      <c r="S146" s="9922"/>
      <c r="T146" s="9922"/>
      <c r="U146" s="9922"/>
      <c r="V146" s="9922"/>
      <c r="W146" s="9922"/>
      <c r="X146" s="9922"/>
      <c r="Y146" s="9922"/>
      <c r="Z146" s="9922"/>
      <c r="AA146" s="9922"/>
      <c r="AB146" s="9922"/>
      <c r="AC146" s="9922"/>
      <c r="AD146" s="9922"/>
      <c r="AE146" s="9922"/>
      <c r="AF146" s="9922"/>
      <c r="AG146" s="9922"/>
      <c r="AH146" s="9922"/>
      <c r="AI146" s="9922"/>
      <c r="AJ146" s="9922"/>
      <c r="AK146" s="9922"/>
      <c r="AL146" s="9922"/>
      <c r="AM146" s="9922"/>
      <c r="AN146" s="9922"/>
    </row>
    <row r="147">
      <c r="A147" s="9922"/>
      <c r="B147" s="9922"/>
      <c r="C147" s="9922"/>
      <c r="D147" s="9922"/>
      <c r="E147" s="9922"/>
      <c r="F147" s="9922"/>
      <c r="G147" s="9922"/>
      <c r="H147" s="9922"/>
      <c r="I147" s="9922"/>
      <c r="J147" s="9922"/>
      <c r="K147" s="9922"/>
      <c r="L147" s="9922"/>
      <c r="M147" s="9922"/>
      <c r="N147" s="9922"/>
      <c r="O147" s="9922"/>
      <c r="P147" s="9922"/>
      <c r="Q147" s="9922"/>
      <c r="R147" s="9922"/>
      <c r="S147" s="9922"/>
      <c r="T147" s="9922"/>
      <c r="U147" s="9922"/>
      <c r="V147" s="9922"/>
      <c r="W147" s="9922"/>
      <c r="X147" s="9922"/>
      <c r="Y147" s="9922"/>
      <c r="Z147" s="9922"/>
      <c r="AA147" s="9922"/>
      <c r="AB147" s="9922"/>
      <c r="AC147" s="9922"/>
      <c r="AD147" s="9922"/>
      <c r="AE147" s="9922"/>
      <c r="AF147" s="9922"/>
      <c r="AG147" s="9922"/>
      <c r="AH147" s="9922"/>
      <c r="AI147" s="9922"/>
      <c r="AJ147" s="9922"/>
      <c r="AK147" s="9922"/>
      <c r="AL147" s="9922"/>
      <c r="AM147" s="9922"/>
      <c r="AN147" s="9922"/>
    </row>
    <row r="148">
      <c r="A148" s="9922"/>
      <c r="B148" s="9922"/>
      <c r="C148" s="9922"/>
      <c r="D148" s="9922"/>
      <c r="E148" s="9922"/>
      <c r="F148" s="9922"/>
      <c r="G148" s="9922"/>
      <c r="H148" s="9922"/>
      <c r="I148" s="9922"/>
      <c r="J148" s="9922"/>
      <c r="K148" s="9922"/>
      <c r="L148" s="9922"/>
      <c r="M148" s="9922"/>
      <c r="N148" s="9922"/>
      <c r="O148" s="9922"/>
      <c r="P148" s="9922"/>
      <c r="Q148" s="9922"/>
      <c r="R148" s="9922"/>
      <c r="S148" s="9922"/>
      <c r="T148" s="9922"/>
      <c r="U148" s="9922"/>
      <c r="V148" s="9922"/>
      <c r="W148" s="9922"/>
      <c r="X148" s="9922"/>
      <c r="Y148" s="9922"/>
      <c r="Z148" s="9922"/>
      <c r="AA148" s="9922"/>
      <c r="AB148" s="9922"/>
      <c r="AC148" s="9922"/>
      <c r="AD148" s="9922"/>
      <c r="AE148" s="9922"/>
      <c r="AF148" s="9922"/>
      <c r="AG148" s="9922"/>
      <c r="AH148" s="9922"/>
      <c r="AI148" s="9922"/>
      <c r="AJ148" s="9922"/>
      <c r="AK148" s="9922"/>
      <c r="AL148" s="9922"/>
      <c r="AM148" s="9922"/>
      <c r="AN148" s="9922"/>
    </row>
    <row r="149">
      <c r="A149" s="9922"/>
      <c r="B149" s="9922"/>
      <c r="C149" s="9922"/>
      <c r="D149" s="9922"/>
      <c r="E149" s="9922"/>
      <c r="F149" s="9922"/>
      <c r="G149" s="9922"/>
      <c r="H149" s="9922"/>
      <c r="I149" s="9922"/>
      <c r="J149" s="9922"/>
      <c r="K149" s="9922"/>
      <c r="L149" s="9922"/>
      <c r="M149" s="9922"/>
      <c r="N149" s="9922"/>
      <c r="O149" s="9922"/>
      <c r="P149" s="9922"/>
      <c r="Q149" s="9922"/>
      <c r="R149" s="9922"/>
      <c r="S149" s="9922"/>
      <c r="T149" s="9922"/>
      <c r="U149" s="9922"/>
      <c r="V149" s="9922"/>
      <c r="W149" s="9922"/>
      <c r="X149" s="9922"/>
      <c r="Y149" s="9922"/>
      <c r="Z149" s="9922"/>
      <c r="AA149" s="9922"/>
      <c r="AB149" s="9922"/>
      <c r="AC149" s="9922"/>
      <c r="AD149" s="9922"/>
      <c r="AE149" s="9922"/>
      <c r="AF149" s="9922"/>
      <c r="AG149" s="9922"/>
      <c r="AH149" s="9922"/>
      <c r="AI149" s="9922"/>
      <c r="AJ149" s="9922"/>
      <c r="AK149" s="9922"/>
      <c r="AL149" s="9922"/>
      <c r="AM149" s="9922"/>
      <c r="AN149" s="9922"/>
    </row>
    <row r="150">
      <c r="A150" s="9922"/>
      <c r="B150" s="9922"/>
      <c r="C150" s="9922"/>
      <c r="D150" s="9922"/>
      <c r="E150" s="9922"/>
      <c r="F150" s="9922"/>
      <c r="G150" s="9922"/>
      <c r="H150" s="9922"/>
      <c r="I150" s="9922"/>
      <c r="J150" s="9922"/>
      <c r="K150" s="9922"/>
      <c r="L150" s="9922"/>
      <c r="M150" s="9922"/>
      <c r="N150" s="9922"/>
      <c r="O150" s="9922"/>
      <c r="P150" s="9922"/>
      <c r="Q150" s="9922"/>
      <c r="R150" s="9922"/>
      <c r="S150" s="9922"/>
      <c r="T150" s="9922"/>
      <c r="U150" s="9922"/>
      <c r="V150" s="9922"/>
      <c r="W150" s="9922"/>
      <c r="X150" s="9922"/>
      <c r="Y150" s="9922"/>
      <c r="Z150" s="9922"/>
      <c r="AA150" s="9922"/>
      <c r="AB150" s="9922"/>
      <c r="AC150" s="9922"/>
      <c r="AD150" s="9922"/>
      <c r="AE150" s="9922"/>
      <c r="AF150" s="9922"/>
      <c r="AG150" s="9922"/>
      <c r="AH150" s="9922"/>
      <c r="AI150" s="9922"/>
      <c r="AJ150" s="9922"/>
      <c r="AK150" s="9922"/>
      <c r="AL150" s="9922"/>
      <c r="AM150" s="9922"/>
      <c r="AN150" s="9922"/>
    </row>
    <row r="151">
      <c r="A151" s="9923"/>
      <c r="B151" s="9922"/>
      <c r="C151" s="9923"/>
      <c r="D151" s="9923"/>
      <c r="E151" s="9923"/>
      <c r="F151" s="9923"/>
      <c r="G151" s="9923"/>
      <c r="H151" s="9923"/>
      <c r="I151" s="9923"/>
      <c r="J151" s="9923"/>
      <c r="K151" s="9984"/>
      <c r="L151" s="9922"/>
      <c r="M151" s="9922"/>
      <c r="N151" s="9922"/>
      <c r="O151" s="9922"/>
      <c r="P151" s="9922"/>
      <c r="Q151" s="9922"/>
      <c r="R151" s="9922"/>
      <c r="S151" s="9922"/>
      <c r="T151" s="9922"/>
      <c r="U151" s="9922"/>
      <c r="V151" s="9922"/>
      <c r="W151" s="9922"/>
      <c r="X151" s="9922"/>
      <c r="Y151" s="9922"/>
      <c r="Z151" s="9922"/>
      <c r="AA151" s="9922"/>
      <c r="AB151" s="9922"/>
      <c r="AC151" s="9922"/>
      <c r="AD151" s="9922"/>
      <c r="AE151" s="9922"/>
      <c r="AF151" s="9922"/>
      <c r="AG151" s="9922"/>
      <c r="AH151" s="9922"/>
      <c r="AI151" s="9983"/>
      <c r="AJ151" s="9984"/>
      <c r="AK151" s="9984"/>
      <c r="AL151" s="9983"/>
      <c r="AM151" s="9984"/>
      <c r="AN151" s="9984"/>
    </row>
    <row r="152">
      <c r="A152" s="9922"/>
      <c r="B152" s="9923"/>
      <c r="C152" s="9923"/>
      <c r="D152" s="9922"/>
      <c r="E152" s="9922"/>
      <c r="F152" s="9922"/>
      <c r="G152" s="9922"/>
      <c r="H152" s="9977"/>
      <c r="I152" s="9977"/>
      <c r="J152" s="9977"/>
      <c r="K152" s="9984"/>
      <c r="L152" s="9922"/>
      <c r="M152" s="9922"/>
      <c r="N152" s="9922"/>
      <c r="O152" s="9922"/>
      <c r="P152" s="9922"/>
      <c r="Q152" s="9922"/>
      <c r="R152" s="9922"/>
      <c r="S152" s="9922"/>
      <c r="T152" s="9922"/>
      <c r="U152" s="9922"/>
      <c r="V152" s="9922"/>
      <c r="W152" s="9922"/>
      <c r="X152" s="9922"/>
      <c r="Y152" s="9922"/>
      <c r="Z152" s="9922"/>
      <c r="AA152" s="9922"/>
      <c r="AB152" s="9922"/>
      <c r="AC152" s="9922"/>
      <c r="AD152" s="9922"/>
      <c r="AE152" s="9922"/>
      <c r="AF152" s="9922"/>
      <c r="AG152" s="9922"/>
      <c r="AH152" s="9922"/>
      <c r="AI152" s="9983"/>
      <c r="AJ152" s="9984"/>
      <c r="AK152" s="9984"/>
      <c r="AL152" s="9983"/>
      <c r="AM152" s="9984"/>
      <c r="AN152" s="9984"/>
    </row>
    <row r="153">
      <c r="A153" s="9922"/>
      <c r="B153" s="9923"/>
      <c r="C153" s="9923"/>
      <c r="D153" s="9922"/>
      <c r="E153" s="9922"/>
      <c r="F153" s="9922"/>
      <c r="G153" s="9922"/>
      <c r="H153" s="9977"/>
      <c r="I153" s="9977"/>
      <c r="J153" s="9977"/>
      <c r="K153" s="9922"/>
      <c r="L153" s="9922"/>
      <c r="M153" s="9922"/>
      <c r="N153" s="9922"/>
      <c r="O153" s="9922"/>
      <c r="P153" s="9922"/>
      <c r="Q153" s="9922"/>
      <c r="R153" s="9922"/>
      <c r="S153" s="9922"/>
      <c r="T153" s="9922"/>
      <c r="U153" s="9922"/>
      <c r="V153" s="9922"/>
      <c r="W153" s="9922"/>
      <c r="X153" s="9922"/>
      <c r="Y153" s="9922"/>
      <c r="Z153" s="9922"/>
      <c r="AA153" s="9922"/>
      <c r="AB153" s="9922"/>
      <c r="AC153" s="9922"/>
      <c r="AD153" s="9922"/>
      <c r="AE153" s="9922"/>
      <c r="AF153" s="9922"/>
      <c r="AG153" s="9922"/>
      <c r="AH153" s="9922"/>
      <c r="AI153" s="9983"/>
      <c r="AJ153" s="9984"/>
      <c r="AK153" s="9984"/>
      <c r="AL153" s="9983"/>
      <c r="AM153" s="9984"/>
      <c r="AN153" s="9984"/>
    </row>
    <row r="154">
      <c r="A154" s="9922"/>
      <c r="B154" s="9923"/>
      <c r="C154" s="9923"/>
      <c r="D154" s="9922"/>
      <c r="E154" s="9922"/>
      <c r="F154" s="9922"/>
      <c r="G154" s="9922"/>
      <c r="H154" s="9977"/>
      <c r="I154" s="9977"/>
      <c r="J154" s="9977"/>
      <c r="K154" s="9922"/>
      <c r="L154" s="9922"/>
      <c r="M154" s="9922"/>
      <c r="N154" s="9922"/>
      <c r="O154" s="9922"/>
      <c r="P154" s="9922"/>
      <c r="Q154" s="9922"/>
      <c r="R154" s="9922"/>
      <c r="S154" s="9922"/>
      <c r="T154" s="9922"/>
      <c r="U154" s="9922"/>
      <c r="V154" s="9922"/>
      <c r="W154" s="9922"/>
      <c r="X154" s="9922"/>
      <c r="Y154" s="9922"/>
      <c r="Z154" s="9922"/>
      <c r="AA154" s="9922"/>
      <c r="AB154" s="9922"/>
      <c r="AC154" s="9922"/>
      <c r="AD154" s="9922"/>
      <c r="AE154" s="9922"/>
      <c r="AF154" s="9922"/>
      <c r="AG154" s="9922"/>
      <c r="AH154" s="9922"/>
      <c r="AI154" s="9983"/>
      <c r="AJ154" s="9984"/>
      <c r="AK154" s="9984"/>
      <c r="AL154" s="9983"/>
      <c r="AM154" s="9984"/>
      <c r="AN154" s="9984"/>
    </row>
    <row r="155">
      <c r="A155" s="9922"/>
      <c r="B155" s="9923"/>
      <c r="C155" s="9923"/>
      <c r="D155" s="9922"/>
      <c r="E155" s="9922"/>
      <c r="F155" s="9922"/>
      <c r="G155" s="9922"/>
      <c r="H155" s="9977"/>
      <c r="I155" s="9977"/>
      <c r="J155" s="9977"/>
      <c r="K155" s="9922"/>
      <c r="L155" s="9922"/>
      <c r="M155" s="9922"/>
      <c r="N155" s="9922"/>
      <c r="O155" s="9922"/>
      <c r="P155" s="9922"/>
      <c r="Q155" s="9922"/>
      <c r="R155" s="9922"/>
      <c r="S155" s="9922"/>
      <c r="T155" s="9922"/>
      <c r="U155" s="9922"/>
      <c r="V155" s="9922"/>
      <c r="W155" s="9922"/>
      <c r="X155" s="9922"/>
      <c r="Y155" s="9922"/>
      <c r="Z155" s="9922"/>
      <c r="AA155" s="9922"/>
      <c r="AB155" s="9922"/>
      <c r="AC155" s="9922"/>
      <c r="AD155" s="9922"/>
      <c r="AE155" s="9922"/>
      <c r="AF155" s="9922"/>
      <c r="AG155" s="9922"/>
      <c r="AH155" s="9922"/>
      <c r="AI155" s="9983"/>
      <c r="AJ155" s="9984"/>
      <c r="AK155" s="9984"/>
      <c r="AL155" s="9983"/>
      <c r="AM155" s="9984"/>
      <c r="AN155" s="9984"/>
    </row>
    <row r="156">
      <c r="A156" s="9922"/>
      <c r="B156" s="9923"/>
      <c r="C156" s="9923"/>
      <c r="D156" s="9922"/>
      <c r="E156" s="9922"/>
      <c r="F156" s="9922"/>
      <c r="G156" s="9922"/>
      <c r="H156" s="9977"/>
      <c r="I156" s="9977"/>
      <c r="J156" s="9977"/>
      <c r="K156" s="9922"/>
      <c r="L156" s="9922"/>
      <c r="M156" s="9922"/>
      <c r="N156" s="9922"/>
      <c r="O156" s="9922"/>
      <c r="P156" s="9922"/>
      <c r="Q156" s="9922"/>
      <c r="R156" s="9922"/>
      <c r="S156" s="9922"/>
      <c r="T156" s="9922"/>
      <c r="U156" s="9922"/>
      <c r="V156" s="9922"/>
      <c r="W156" s="9922"/>
      <c r="X156" s="9922"/>
      <c r="Y156" s="9922"/>
      <c r="Z156" s="9922"/>
      <c r="AA156" s="9922"/>
      <c r="AB156" s="9922"/>
      <c r="AC156" s="9922"/>
      <c r="AD156" s="9922"/>
      <c r="AE156" s="9922"/>
      <c r="AF156" s="9922"/>
      <c r="AG156" s="9922"/>
      <c r="AH156" s="9922"/>
      <c r="AI156" s="9983"/>
      <c r="AJ156" s="9984"/>
      <c r="AK156" s="9984"/>
      <c r="AL156" s="9983"/>
      <c r="AM156" s="9984"/>
      <c r="AN156" s="9984"/>
    </row>
    <row r="157">
      <c r="A157" s="9922"/>
      <c r="B157" s="9923"/>
      <c r="C157" s="9923"/>
      <c r="D157" s="9922"/>
      <c r="E157" s="9922"/>
      <c r="F157" s="9922"/>
      <c r="G157" s="9922"/>
      <c r="H157" s="9977"/>
      <c r="I157" s="9977"/>
      <c r="J157" s="9977"/>
      <c r="K157" s="9922"/>
      <c r="L157" s="9922"/>
      <c r="M157" s="9922"/>
      <c r="N157" s="9922"/>
      <c r="O157" s="9922"/>
      <c r="P157" s="9922"/>
      <c r="Q157" s="9922"/>
      <c r="R157" s="9922"/>
      <c r="S157" s="9922"/>
      <c r="T157" s="9922"/>
      <c r="U157" s="9922"/>
      <c r="V157" s="9922"/>
      <c r="W157" s="9922"/>
      <c r="X157" s="9922"/>
      <c r="Y157" s="9922"/>
      <c r="Z157" s="9922"/>
      <c r="AA157" s="9922"/>
      <c r="AB157" s="9922"/>
      <c r="AC157" s="9922"/>
      <c r="AD157" s="9922"/>
      <c r="AE157" s="9922"/>
      <c r="AF157" s="9922"/>
      <c r="AG157" s="9922"/>
      <c r="AH157" s="9922"/>
      <c r="AI157" s="9983"/>
      <c r="AJ157" s="9984"/>
      <c r="AK157" s="9984"/>
      <c r="AL157" s="9983"/>
      <c r="AM157" s="9984"/>
      <c r="AN157" s="9984"/>
    </row>
    <row r="158">
      <c r="A158" s="9922"/>
      <c r="B158" s="9923"/>
      <c r="C158" s="9923"/>
      <c r="D158" s="9922"/>
      <c r="E158" s="9922"/>
      <c r="F158" s="9922"/>
      <c r="G158" s="9922"/>
      <c r="H158" s="9977"/>
      <c r="I158" s="9977"/>
      <c r="J158" s="9977"/>
      <c r="K158" s="9922"/>
      <c r="L158" s="9922"/>
      <c r="M158" s="9922"/>
      <c r="N158" s="9922"/>
      <c r="O158" s="9922"/>
      <c r="P158" s="9922"/>
      <c r="Q158" s="9922"/>
      <c r="R158" s="9922"/>
      <c r="S158" s="9922"/>
      <c r="T158" s="9922"/>
      <c r="U158" s="9922"/>
      <c r="V158" s="9922"/>
      <c r="W158" s="9922"/>
      <c r="X158" s="9922"/>
      <c r="Y158" s="9922"/>
      <c r="Z158" s="9922"/>
      <c r="AA158" s="9922"/>
      <c r="AB158" s="9922"/>
      <c r="AC158" s="9922"/>
      <c r="AD158" s="9922"/>
      <c r="AE158" s="9922"/>
      <c r="AF158" s="9922"/>
      <c r="AG158" s="9922"/>
      <c r="AH158" s="9922"/>
      <c r="AI158" s="9983"/>
      <c r="AJ158" s="9984"/>
      <c r="AK158" s="9984"/>
      <c r="AL158" s="9983"/>
      <c r="AM158" s="9984"/>
      <c r="AN158" s="9984"/>
    </row>
    <row r="159">
      <c r="A159" s="9922"/>
      <c r="B159" s="9923"/>
      <c r="C159" s="9923"/>
      <c r="D159" s="9922"/>
      <c r="E159" s="9922"/>
      <c r="F159" s="9922"/>
      <c r="G159" s="9922"/>
      <c r="H159" s="9977"/>
      <c r="I159" s="9977"/>
      <c r="J159" s="9977"/>
      <c r="K159" s="9922"/>
      <c r="L159" s="9922"/>
      <c r="M159" s="9922"/>
      <c r="N159" s="9922"/>
      <c r="O159" s="9922"/>
      <c r="P159" s="9922"/>
      <c r="Q159" s="9922"/>
      <c r="R159" s="9922"/>
      <c r="S159" s="9922"/>
      <c r="T159" s="9922"/>
      <c r="U159" s="9922"/>
      <c r="V159" s="9922"/>
      <c r="W159" s="9922"/>
      <c r="X159" s="9922"/>
      <c r="Y159" s="9922"/>
      <c r="Z159" s="9922"/>
      <c r="AA159" s="9922"/>
      <c r="AB159" s="9922"/>
      <c r="AC159" s="9922"/>
      <c r="AD159" s="9922"/>
      <c r="AE159" s="9922"/>
      <c r="AF159" s="9922"/>
      <c r="AG159" s="9922"/>
      <c r="AH159" s="9922"/>
      <c r="AI159" s="9983"/>
      <c r="AJ159" s="9984"/>
      <c r="AK159" s="9984"/>
      <c r="AL159" s="9983"/>
      <c r="AM159" s="9984"/>
      <c r="AN159" s="9984"/>
    </row>
    <row r="160">
      <c r="A160" s="9922"/>
      <c r="B160" s="9923"/>
      <c r="C160" s="9923"/>
      <c r="D160" s="9922"/>
      <c r="E160" s="9922"/>
      <c r="F160" s="9922"/>
      <c r="G160" s="9922"/>
      <c r="H160" s="9977"/>
      <c r="I160" s="9977"/>
      <c r="J160" s="9977"/>
      <c r="K160" s="9922"/>
      <c r="L160" s="9922"/>
      <c r="M160" s="9922"/>
      <c r="N160" s="9922"/>
      <c r="O160" s="9922"/>
      <c r="P160" s="9922"/>
      <c r="Q160" s="9922"/>
      <c r="R160" s="9922"/>
      <c r="S160" s="9922"/>
      <c r="T160" s="9922"/>
      <c r="U160" s="9922"/>
      <c r="V160" s="9922"/>
      <c r="W160" s="9922"/>
      <c r="X160" s="9922"/>
      <c r="Y160" s="9922"/>
      <c r="Z160" s="9922"/>
      <c r="AA160" s="9922"/>
      <c r="AB160" s="9922"/>
      <c r="AC160" s="9922"/>
      <c r="AD160" s="9922"/>
      <c r="AE160" s="9922"/>
      <c r="AF160" s="9922"/>
      <c r="AG160" s="9922"/>
      <c r="AH160" s="9922"/>
      <c r="AI160" s="9983"/>
      <c r="AJ160" s="9984"/>
      <c r="AK160" s="9984"/>
      <c r="AL160" s="9983"/>
      <c r="AM160" s="9984"/>
      <c r="AN160" s="9984"/>
    </row>
    <row r="161">
      <c r="A161" s="9922"/>
      <c r="B161" s="9923"/>
      <c r="C161" s="9923"/>
      <c r="D161" s="9922"/>
      <c r="E161" s="9922"/>
      <c r="F161" s="9922"/>
      <c r="G161" s="9922"/>
      <c r="H161" s="9977"/>
      <c r="I161" s="9977"/>
      <c r="J161" s="9977"/>
      <c r="K161" s="9922"/>
      <c r="L161" s="9922"/>
      <c r="M161" s="9918"/>
      <c r="N161" s="9918"/>
      <c r="O161" s="9922"/>
      <c r="P161" s="9922"/>
      <c r="Q161" s="9922"/>
      <c r="R161" s="9922"/>
      <c r="S161" s="9922"/>
      <c r="T161" s="9922"/>
      <c r="U161" s="9922"/>
      <c r="V161" s="9922"/>
      <c r="W161" s="9922"/>
      <c r="X161" s="9922"/>
      <c r="Y161" s="9922"/>
      <c r="Z161" s="9922"/>
      <c r="AA161" s="9922"/>
      <c r="AB161" s="9922"/>
      <c r="AC161" s="9922"/>
      <c r="AD161" s="9922"/>
      <c r="AE161" s="9922"/>
      <c r="AF161" s="9922"/>
      <c r="AG161" s="9922"/>
      <c r="AH161" s="9922"/>
      <c r="AI161" s="9983"/>
      <c r="AJ161" s="9984"/>
      <c r="AK161" s="9984"/>
      <c r="AL161" s="9983"/>
      <c r="AM161" s="9984"/>
      <c r="AN161" s="9984"/>
    </row>
    <row r="162">
      <c r="A162" s="9922"/>
      <c r="B162" s="9923"/>
      <c r="C162" s="9923"/>
      <c r="D162" s="9922"/>
      <c r="E162" s="9922"/>
      <c r="F162" s="9922"/>
      <c r="G162" s="9922"/>
      <c r="H162" s="9977"/>
      <c r="I162" s="9977"/>
      <c r="J162" s="9977"/>
      <c r="K162" s="9922"/>
      <c r="L162" s="9922"/>
      <c r="M162" s="9918"/>
      <c r="N162" s="9918"/>
      <c r="O162" s="9922"/>
      <c r="P162" s="9922"/>
      <c r="Q162" s="9922"/>
      <c r="R162" s="9922"/>
      <c r="S162" s="9922"/>
      <c r="T162" s="9922"/>
      <c r="U162" s="9922"/>
      <c r="V162" s="9922"/>
      <c r="W162" s="9922"/>
      <c r="X162" s="9922"/>
      <c r="Y162" s="9922"/>
      <c r="Z162" s="9922"/>
      <c r="AA162" s="9922"/>
      <c r="AB162" s="9922"/>
      <c r="AC162" s="9922"/>
      <c r="AD162" s="9922"/>
      <c r="AE162" s="9922"/>
      <c r="AF162" s="9922"/>
      <c r="AG162" s="9922"/>
      <c r="AH162" s="9922"/>
      <c r="AI162" s="9983"/>
      <c r="AJ162" s="9984"/>
      <c r="AK162" s="9984"/>
      <c r="AL162" s="9983"/>
      <c r="AM162" s="9984"/>
      <c r="AN162" s="9984"/>
    </row>
    <row r="163">
      <c r="A163" s="9922"/>
      <c r="B163" s="9923"/>
      <c r="C163" s="9923"/>
      <c r="D163" s="9922"/>
      <c r="E163" s="9922"/>
      <c r="F163" s="9922"/>
      <c r="G163" s="9922"/>
      <c r="H163" s="9977"/>
      <c r="I163" s="9977"/>
      <c r="J163" s="9977"/>
      <c r="K163" s="9922"/>
      <c r="L163" s="9922"/>
      <c r="M163" s="9918"/>
      <c r="N163" s="9918"/>
      <c r="O163" s="9922"/>
      <c r="P163" s="9922"/>
      <c r="Q163" s="9922"/>
      <c r="R163" s="9922"/>
      <c r="S163" s="9922"/>
      <c r="T163" s="9922"/>
      <c r="U163" s="9922"/>
      <c r="V163" s="9922"/>
      <c r="W163" s="9922"/>
      <c r="X163" s="9922"/>
      <c r="Y163" s="9922"/>
      <c r="Z163" s="9922"/>
      <c r="AA163" s="9922"/>
      <c r="AB163" s="9922"/>
      <c r="AC163" s="9922"/>
      <c r="AD163" s="9922"/>
      <c r="AE163" s="9922"/>
      <c r="AF163" s="9922"/>
      <c r="AG163" s="9922"/>
      <c r="AH163" s="9922"/>
      <c r="AI163" s="9983"/>
      <c r="AJ163" s="9984"/>
      <c r="AK163" s="9984"/>
      <c r="AL163" s="9983"/>
      <c r="AM163" s="9984"/>
      <c r="AN163" s="9984"/>
    </row>
    <row r="164">
      <c r="A164" s="9922"/>
      <c r="B164" s="9923"/>
      <c r="C164" s="9923"/>
      <c r="D164" s="9922"/>
      <c r="E164" s="9922"/>
      <c r="F164" s="9922"/>
      <c r="G164" s="9922"/>
      <c r="H164" s="9977"/>
      <c r="I164" s="9977"/>
      <c r="J164" s="9977"/>
      <c r="K164" s="9922"/>
      <c r="L164" s="9922"/>
      <c r="M164" s="9918"/>
      <c r="N164" s="9918"/>
      <c r="O164" s="9922"/>
      <c r="P164" s="9922"/>
      <c r="Q164" s="9922"/>
      <c r="R164" s="9922"/>
      <c r="S164" s="9922"/>
      <c r="T164" s="9922"/>
      <c r="U164" s="9922"/>
      <c r="V164" s="9922"/>
      <c r="W164" s="9922"/>
      <c r="X164" s="9922"/>
      <c r="Y164" s="9922"/>
      <c r="Z164" s="9922"/>
      <c r="AA164" s="9922"/>
      <c r="AB164" s="9922"/>
      <c r="AC164" s="9922"/>
      <c r="AD164" s="9922"/>
      <c r="AE164" s="9922"/>
      <c r="AF164" s="9922"/>
      <c r="AG164" s="9922"/>
      <c r="AH164" s="9922"/>
      <c r="AI164" s="9983"/>
      <c r="AJ164" s="9984"/>
      <c r="AK164" s="9984"/>
      <c r="AL164" s="9983"/>
      <c r="AM164" s="9984"/>
      <c r="AN164" s="9984"/>
    </row>
    <row r="165">
      <c r="A165" s="9922"/>
      <c r="B165" s="9923"/>
      <c r="C165" s="9923"/>
      <c r="D165" s="9922"/>
      <c r="E165" s="9922"/>
      <c r="F165" s="9922"/>
      <c r="G165" s="9922"/>
      <c r="H165" s="9977"/>
      <c r="I165" s="9977"/>
      <c r="J165" s="9977"/>
      <c r="K165" s="9922"/>
      <c r="L165" s="9922"/>
      <c r="M165" s="9918"/>
      <c r="N165" s="9918"/>
      <c r="O165" s="9922"/>
      <c r="P165" s="9922"/>
      <c r="Q165" s="9922"/>
      <c r="R165" s="9922"/>
      <c r="S165" s="9922"/>
      <c r="T165" s="9922"/>
      <c r="U165" s="9922"/>
      <c r="V165" s="9922"/>
      <c r="W165" s="9922"/>
      <c r="X165" s="9922"/>
      <c r="Y165" s="9922"/>
      <c r="Z165" s="9922"/>
      <c r="AA165" s="9922"/>
      <c r="AB165" s="9922"/>
      <c r="AC165" s="9922"/>
      <c r="AD165" s="9922"/>
      <c r="AE165" s="9922"/>
      <c r="AF165" s="9922"/>
      <c r="AG165" s="9922"/>
      <c r="AH165" s="9922"/>
      <c r="AI165" s="9983"/>
      <c r="AJ165" s="9984"/>
      <c r="AK165" s="9984"/>
      <c r="AL165" s="9983"/>
      <c r="AM165" s="9984"/>
      <c r="AN165" s="9984"/>
    </row>
    <row r="166">
      <c r="A166" s="9922"/>
      <c r="B166" s="9923"/>
      <c r="C166" s="9923"/>
      <c r="D166" s="9922"/>
      <c r="E166" s="9922"/>
      <c r="F166" s="9922"/>
      <c r="G166" s="9922"/>
      <c r="H166" s="9977"/>
      <c r="I166" s="9977"/>
      <c r="J166" s="9977"/>
      <c r="K166" s="9922"/>
      <c r="L166" s="9922"/>
      <c r="M166" s="9918"/>
      <c r="N166" s="9918"/>
      <c r="O166" s="9922"/>
      <c r="P166" s="9922"/>
      <c r="Q166" s="9922"/>
      <c r="R166" s="9922"/>
      <c r="S166" s="9922"/>
      <c r="T166" s="9922"/>
      <c r="U166" s="9922"/>
      <c r="V166" s="9922"/>
      <c r="W166" s="9922"/>
      <c r="X166" s="9922"/>
      <c r="Y166" s="9922"/>
      <c r="Z166" s="9922"/>
      <c r="AA166" s="9922"/>
      <c r="AB166" s="9922"/>
      <c r="AC166" s="9922"/>
      <c r="AD166" s="9922"/>
      <c r="AE166" s="9922"/>
      <c r="AF166" s="9922"/>
      <c r="AG166" s="9922"/>
      <c r="AH166" s="9922"/>
      <c r="AI166" s="9983"/>
      <c r="AJ166" s="9984"/>
      <c r="AK166" s="9984"/>
      <c r="AL166" s="9983"/>
      <c r="AM166" s="9984"/>
      <c r="AN166" s="9984"/>
    </row>
    <row r="167">
      <c r="A167" s="9922"/>
      <c r="B167" s="9923"/>
      <c r="C167" s="9923"/>
      <c r="D167" s="9922"/>
      <c r="E167" s="9922"/>
      <c r="F167" s="9922"/>
      <c r="G167" s="9922"/>
      <c r="H167" s="9977"/>
      <c r="I167" s="9977"/>
      <c r="J167" s="9977"/>
      <c r="K167" s="9922"/>
      <c r="L167" s="9922"/>
      <c r="M167" s="9918"/>
      <c r="N167" s="9918"/>
      <c r="O167" s="9922"/>
      <c r="P167" s="9922"/>
      <c r="Q167" s="9922"/>
      <c r="R167" s="9922"/>
      <c r="S167" s="9922"/>
      <c r="T167" s="9922"/>
      <c r="U167" s="9922"/>
      <c r="V167" s="9922"/>
      <c r="W167" s="9922"/>
      <c r="X167" s="9922"/>
      <c r="Y167" s="9922"/>
      <c r="Z167" s="9922"/>
      <c r="AA167" s="9922"/>
      <c r="AB167" s="9922"/>
      <c r="AC167" s="9922"/>
      <c r="AD167" s="9922"/>
      <c r="AE167" s="9922"/>
      <c r="AF167" s="9922"/>
      <c r="AG167" s="9922"/>
      <c r="AH167" s="9922"/>
      <c r="AI167" s="9983"/>
      <c r="AJ167" s="9984"/>
      <c r="AK167" s="9984"/>
      <c r="AL167" s="9983"/>
      <c r="AM167" s="9984"/>
      <c r="AN167" s="9984"/>
    </row>
    <row r="168">
      <c r="A168" s="9922"/>
      <c r="B168" s="9923"/>
      <c r="C168" s="9923"/>
      <c r="D168" s="9922"/>
      <c r="E168" s="9922"/>
      <c r="F168" s="9922"/>
      <c r="G168" s="9922"/>
      <c r="H168" s="9977"/>
      <c r="I168" s="9977"/>
      <c r="J168" s="9977"/>
      <c r="K168" s="9922"/>
      <c r="L168" s="9922"/>
      <c r="M168" s="9918"/>
      <c r="N168" s="9918"/>
      <c r="O168" s="9922"/>
      <c r="P168" s="9922"/>
      <c r="Q168" s="9922"/>
      <c r="R168" s="9922"/>
      <c r="S168" s="9922"/>
      <c r="T168" s="9922"/>
      <c r="U168" s="9922"/>
      <c r="V168" s="9922"/>
      <c r="W168" s="9922"/>
      <c r="X168" s="9922"/>
      <c r="Y168" s="9922"/>
      <c r="Z168" s="9922"/>
      <c r="AA168" s="9922"/>
      <c r="AB168" s="9922"/>
      <c r="AC168" s="9922"/>
      <c r="AD168" s="9922"/>
      <c r="AE168" s="9922"/>
      <c r="AF168" s="9922"/>
      <c r="AG168" s="9922"/>
      <c r="AH168" s="9922"/>
      <c r="AI168" s="9894"/>
      <c r="AJ168" s="9922"/>
      <c r="AK168" s="9922"/>
      <c r="AL168" s="9984"/>
      <c r="AM168" s="9984"/>
      <c r="AN168" s="9922"/>
    </row>
  </sheetData>
  <mergeCells>
    <mergeCell ref="B1:B2"/>
    <mergeCell ref="C1:C2"/>
    <mergeCell ref="D1:E1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N52:AN53"/>
    <mergeCell ref="AM52:AM53"/>
    <mergeCell ref="AL52:AL53"/>
    <mergeCell ref="AK52:AK53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AB52:AB53"/>
    <mergeCell ref="Y52:Y53"/>
    <mergeCell ref="X52:X53"/>
    <mergeCell ref="W52:W53"/>
    <mergeCell ref="V52:V53"/>
    <mergeCell ref="U52:U53"/>
    <mergeCell ref="T52:T53"/>
    <mergeCell ref="S52:S53"/>
    <mergeCell ref="R52:R53"/>
    <mergeCell ref="O52:O53"/>
    <mergeCell ref="N52:N53"/>
    <mergeCell ref="M52:M53"/>
    <mergeCell ref="J52:J53"/>
    <mergeCell ref="I52:I53"/>
    <mergeCell ref="H52:H53"/>
    <mergeCell ref="G52:G53"/>
    <mergeCell ref="F52:F53"/>
    <mergeCell ref="D52:E52"/>
    <mergeCell ref="C52:C53"/>
    <mergeCell ref="B52:B53"/>
    <mergeCell ref="A132:A133"/>
    <mergeCell ref="B132:B133"/>
    <mergeCell ref="C132:C133"/>
    <mergeCell ref="D132:D133"/>
    <mergeCell ref="E132:E133"/>
  </mergeCells>
  <conditionalFormatting sqref="AE3:AE44">
    <cfRule dxfId="1053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1054" operator="between" priority="2" stopIfTrue="true" type="cellIs">
      <formula>61</formula>
      <formula>150</formula>
    </cfRule>
  </conditionalFormatting>
  <conditionalFormatting sqref="AC54:AC125">
    <cfRule dxfId="1055" operator="between" priority="3" stopIfTrue="true" type="cellIs">
      <formula>61</formula>
      <formula>149</formula>
    </cfRule>
  </conditionalFormatting>
  <conditionalFormatting sqref="AC54:AC125">
    <cfRule dxfId="1056" operator="equal" priority="4" stopIfTrue="true" type="cellIs">
      <formula>"-"</formula>
    </cfRule>
  </conditionalFormatting>
  <conditionalFormatting sqref="AC54:AC125">
    <cfRule dxfId="1057" operator="greaterThan" priority="5" stopIfTrue="true" type="cellIs">
      <formula>150</formula>
    </cfRule>
  </conditionalFormatting>
  <conditionalFormatting sqref="AC54:AC125">
    <cfRule dxfId="1058" operator="lessThan" priority="6" stopIfTrue="true" type="cellIs">
      <formula>60</formula>
    </cfRule>
  </conditionalFormatting>
  <conditionalFormatting sqref="AE54:AE125">
    <cfRule dxfId="1059" operator="equal" priority="7" stopIfTrue="true" type="cellIs">
      <formula>"Out of stock more than 60 days"</formula>
    </cfRule>
  </conditionalFormatting>
  <conditionalFormatting sqref="AE54:AE125">
    <cfRule dxfId="1060" operator="equal" priority="8" stopIfTrue="true" type="cellIs">
      <formula>"Out of stock more than 150 days"</formula>
    </cfRule>
  </conditionalFormatting>
  <conditionalFormatting sqref="AE54:AE125">
    <cfRule dxfId="1061" operator="equal" priority="9" stopIfTrue="true" type="cellIs">
      <formula>"Out of stock less than 60 days"</formula>
    </cfRule>
  </conditionalFormatting>
  <conditionalFormatting sqref="AE54:AE125">
    <cfRule dxfId="1062" operator="equal" priority="10" stopIfTrue="true" type="cellIs">
      <formula>"Not sold yet"</formula>
    </cfRule>
  </conditionalFormatting>
  <conditionalFormatting sqref="H54:H125">
    <cfRule dxfId="1063" operator="lessThanOrEqual" priority="11" stopIfTrue="true" type="cellIs">
      <formula>90</formula>
    </cfRule>
  </conditionalFormatting>
  <conditionalFormatting sqref="AC3:AC44">
    <cfRule dxfId="1064" operator="equal" priority="12" stopIfTrue="true" type="cellIs">
      <formula>"-"</formula>
    </cfRule>
  </conditionalFormatting>
  <conditionalFormatting sqref="AC3:AC44">
    <cfRule dxfId="1065" operator="greaterThan" priority="13" stopIfTrue="true" type="cellIs">
      <formula>150</formula>
    </cfRule>
  </conditionalFormatting>
  <conditionalFormatting sqref="AC3:AC44">
    <cfRule dxfId="1066" operator="lessThan" priority="14" stopIfTrue="true" type="cellIs">
      <formula>60</formula>
    </cfRule>
  </conditionalFormatting>
  <conditionalFormatting sqref="AE3:AE44">
    <cfRule dxfId="1067" operator="equal" priority="15" stopIfTrue="true" type="cellIs">
      <formula>"Out of stock less than 60 days"</formula>
    </cfRule>
  </conditionalFormatting>
  <conditionalFormatting sqref="AE3:AE44">
    <cfRule dxfId="1068" operator="equal" priority="16" stopIfTrue="true" type="cellIs">
      <formula>"Not sold yet"</formula>
    </cfRule>
  </conditionalFormatting>
  <conditionalFormatting sqref="AE3:AE44">
    <cfRule dxfId="1069" operator="equal" priority="17" stopIfTrue="true" type="cellIs">
      <formula>"Out of stock more than 150 days"</formula>
    </cfRule>
  </conditionalFormatting>
  <conditionalFormatting sqref="H3:H44">
    <cfRule dxfId="1070" operator="lessThan" priority="18" stopIfTrue="true" type="cellIs">
      <formula>90</formula>
    </cfRule>
  </conditionalFormatting>
  <dataValidations count="1">
    <dataValidation allowBlank="true" errorStyle="stop" showErrorMessage="true" sqref="B3:B44 B54:B125" type="list">
      <formula1>"Active,Inactive,Deleted,Temporary,B2B Only,Ecom Only,Preparing"</formula1>
    </dataValidation>
  </dataValidations>
</worksheet>
</file>

<file path=xl/worksheets/sheet5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2" defaultRowHeight="18"/>
  <cols>
    <col collapsed="false" customWidth="true" hidden="false" max="10" min="10" style="0" width="10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9" min="39" style="0" width="5"/>
    <col collapsed="false" customWidth="true" hidden="false" max="15" min="15" style="0" width="11"/>
    <col collapsed="false" customWidth="true" hidden="false" max="16" min="16" style="0" width="12"/>
    <col collapsed="false" customWidth="true" hidden="true" max="16" min="16" style="0" width="12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40" min="40" style="0" width="7"/>
    <col collapsed="false" customWidth="true" hidden="false" max="7" min="7" style="0" width="11"/>
    <col collapsed="false" customWidth="true" hidden="false" max="13" min="13" style="0" width="10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7" min="37" style="0" width="6"/>
    <col collapsed="false" customWidth="true" hidden="false" max="8" min="8" style="0" width="8"/>
    <col collapsed="false" customWidth="true" hidden="false" max="14" min="14" style="0" width="11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8" min="38" style="0" width="5"/>
    <col collapsed="false" customWidth="true" hidden="false" max="5" min="5" style="0" width="11"/>
    <col collapsed="false" customWidth="true" hidden="false" max="6" min="6" style="0" width="12"/>
    <col collapsed="false" customWidth="true" hidden="true" max="6" min="6" style="0" width="12"/>
    <col collapsed="false" customWidth="true" hidden="false" max="11" min="11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5" min="35" style="0" width="41"/>
    <col collapsed="false" customWidth="true" hidden="false" max="3" min="3" style="0" width="18"/>
    <col collapsed="false" customWidth="true" hidden="false" max="12" min="12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6" min="36" style="0" width="6"/>
    <col collapsed="false" customWidth="true" hidden="false" max="4" min="4" style="0" width="12"/>
    <col collapsed="false" customWidth="true" hidden="false" max="9" min="9" style="0" width="8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3" min="33" style="0" width="11"/>
    <col collapsed="false" customWidth="true" hidden="false" max="1" min="1" style="0" width="9"/>
  </cols>
  <sheetData>
    <row r="1">
      <c r="A1" s="9993" t="s">
        <v>12737</v>
      </c>
      <c r="B1" s="9993" t="s">
        <v>12738</v>
      </c>
      <c r="C1" s="9993" t="s">
        <v>12739</v>
      </c>
      <c r="D1" s="9993" t="s">
        <v>12740</v>
      </c>
      <c r="E1" s="9993"/>
      <c r="F1" s="9994" t="s">
        <v>12741</v>
      </c>
      <c r="G1" s="9995" t="s">
        <v>12742</v>
      </c>
      <c r="H1" s="9996" t="s">
        <v>12743</v>
      </c>
      <c r="I1" s="9996" t="s">
        <v>12744</v>
      </c>
      <c r="J1" s="9996" t="s">
        <v>12745</v>
      </c>
      <c r="K1" s="9993" t="s">
        <v>12746</v>
      </c>
      <c r="L1" s="9993" t="s">
        <v>12747</v>
      </c>
      <c r="M1" s="9993" t="s">
        <v>12748</v>
      </c>
      <c r="N1" s="9993" t="s">
        <v>12749</v>
      </c>
      <c r="O1" s="9993" t="s">
        <v>12750</v>
      </c>
      <c r="P1" s="9997" t="s">
        <v>12751</v>
      </c>
      <c r="Q1" s="9997"/>
      <c r="R1" s="9997" t="s">
        <v>12752</v>
      </c>
      <c r="S1" s="9997"/>
      <c r="T1" s="9997" t="s">
        <v>12753</v>
      </c>
      <c r="U1" s="9997"/>
      <c r="V1" s="9997" t="s">
        <v>12754</v>
      </c>
      <c r="W1" s="9997"/>
      <c r="X1" s="9998" t="s">
        <v>12755</v>
      </c>
      <c r="Y1" s="9998"/>
      <c r="Z1" s="9999" t="s">
        <v>12756</v>
      </c>
      <c r="AA1" s="9999"/>
      <c r="AB1" s="10000" t="s">
        <v>12757</v>
      </c>
      <c r="AC1" s="9996" t="s">
        <v>12758</v>
      </c>
      <c r="AD1" s="9996" t="s">
        <v>12759</v>
      </c>
      <c r="AE1" s="9996" t="s">
        <v>12760</v>
      </c>
      <c r="AF1" s="9996" t="s">
        <v>12761</v>
      </c>
      <c r="AG1" s="9996" t="s">
        <v>12762</v>
      </c>
      <c r="AH1" s="9996" t="s">
        <v>12763</v>
      </c>
      <c r="AI1" s="9996" t="s">
        <v>12764</v>
      </c>
      <c r="AJ1" s="9996" t="s">
        <v>12765</v>
      </c>
      <c r="AK1" s="9993" t="s">
        <v>12766</v>
      </c>
      <c r="AL1" s="9993" t="s">
        <v>12767</v>
      </c>
      <c r="AM1" s="9993" t="s">
        <v>12768</v>
      </c>
      <c r="AN1" s="9993" t="s">
        <v>12769</v>
      </c>
    </row>
    <row r="2">
      <c r="A2" s="9993" t="s">
        <v>12770</v>
      </c>
      <c r="B2" s="9993"/>
      <c r="C2" s="9993"/>
      <c r="D2" s="9993" t="s">
        <v>12771</v>
      </c>
      <c r="E2" s="9994" t="s">
        <v>12772</v>
      </c>
      <c r="F2" s="9994"/>
      <c r="G2" s="9995"/>
      <c r="H2" s="9996"/>
      <c r="I2" s="9996"/>
      <c r="J2" s="9996"/>
      <c r="K2" s="9993" t="s">
        <v>12773</v>
      </c>
      <c r="L2" s="9993" t="s">
        <v>12773</v>
      </c>
      <c r="M2" s="9993"/>
      <c r="N2" s="9993"/>
      <c r="O2" s="9993"/>
      <c r="P2" s="9997" t="s">
        <v>12771</v>
      </c>
      <c r="Q2" s="10001" t="s">
        <v>12772</v>
      </c>
      <c r="R2" s="9997" t="s">
        <v>12771</v>
      </c>
      <c r="S2" s="10001" t="s">
        <v>12772</v>
      </c>
      <c r="T2" s="9997" t="s">
        <v>12771</v>
      </c>
      <c r="U2" s="10001" t="s">
        <v>12772</v>
      </c>
      <c r="V2" s="9997" t="s">
        <v>12771</v>
      </c>
      <c r="W2" s="10001" t="s">
        <v>12772</v>
      </c>
      <c r="X2" s="9997" t="s">
        <v>12771</v>
      </c>
      <c r="Y2" s="10001" t="s">
        <v>12772</v>
      </c>
      <c r="Z2" s="9997" t="s">
        <v>12771</v>
      </c>
      <c r="AA2" s="10001" t="s">
        <v>12772</v>
      </c>
      <c r="AB2" s="10000"/>
      <c r="AC2" s="9996"/>
      <c r="AD2" s="9996"/>
      <c r="AE2" s="9996"/>
      <c r="AF2" s="9996"/>
      <c r="AG2" s="9996"/>
      <c r="AH2" s="9996"/>
      <c r="AI2" s="9996"/>
      <c r="AJ2" s="9996"/>
      <c r="AK2" s="9993"/>
      <c r="AL2" s="9993"/>
      <c r="AM2" s="9993"/>
      <c r="AN2" s="9993"/>
    </row>
    <row r="3">
      <c r="A3" s="10002">
        <v>1</v>
      </c>
      <c r="B3" s="10003" t="s">
        <v>12774</v>
      </c>
      <c r="C3" s="10002" t="s">
        <v>12775</v>
      </c>
      <c r="D3" s="10004">
        <v>722</v>
      </c>
      <c r="E3" s="10004">
        <v>721</v>
      </c>
      <c r="F3" s="10004"/>
      <c r="G3" s="10005">
        <f>VLOOKUP(C3,'Data Products'!$A:$B,2,0)</f>
      </c>
      <c r="H3" s="10006">
        <f t="shared" ref="H3:H44" si="13">IFERROR(G3-TODAY(),"")</f>
      </c>
      <c r="I3" s="10007">
        <v>45723</v>
      </c>
      <c r="J3" s="10008">
        <f t="shared" ref="J3:J44" si="19">TODAY()-I3</f>
      </c>
      <c r="K3" s="10004">
        <v>25</v>
      </c>
      <c r="L3" s="10004">
        <v>64</v>
      </c>
      <c r="M3" s="10004">
        <v>500</v>
      </c>
      <c r="N3" s="10004">
        <v>1000</v>
      </c>
      <c r="O3" s="10002" t="s">
        <v>12776</v>
      </c>
      <c r="P3" s="10004">
        <v>0</v>
      </c>
      <c r="Q3" s="10004">
        <v>0</v>
      </c>
      <c r="R3" s="10004">
        <v>219</v>
      </c>
      <c r="S3" s="10004">
        <v>219</v>
      </c>
      <c r="T3" s="10004">
        <v>464</v>
      </c>
      <c r="U3" s="10004">
        <v>464</v>
      </c>
      <c r="V3" s="10004">
        <v>39</v>
      </c>
      <c r="W3" s="10004">
        <v>38</v>
      </c>
      <c r="X3" s="10004">
        <v>0</v>
      </c>
      <c r="Y3" s="10004">
        <v>0</v>
      </c>
      <c r="Z3" s="10004">
        <v>0</v>
      </c>
      <c r="AA3" s="10004">
        <v>0</v>
      </c>
      <c r="AB3" s="10009">
        <f t="shared" ref="AB3:AB44" si="1">L3/30</f>
      </c>
      <c r="AC3" s="10010">
        <f t="shared" ref="AC3:AC44" si="3">IFERROR(D3/AB3,"-")</f>
      </c>
      <c r="AD3" s="10011">
        <f t="shared" ref="AD3:AD44" si="8">IFERROR(TODAY()+AC3,"-")</f>
      </c>
      <c r="AE3" s="10012">
        <f t="shared" ref="AE3:AE44" si="16">_xlfn.IFS(AC3="-","Not sold yet",AND(AC3&lt;=150,AC3&gt;60),"Out of stock more than 60 days",AC3&lt;=60,"Out of stock less than 60 days",AC3&gt;=150,"Out of stock more than 150 days")</f>
      </c>
      <c r="AF3" s="10013">
        <f>VLOOKUP(C3,'Data Products'!$A:$J,10,0)</f>
      </c>
      <c r="AG3" s="10014">
        <f t="shared" ref="AG3:AG44" si="5">AF3*D3</f>
      </c>
      <c r="AH3" s="10015">
        <f t="shared" ref="AH3:AH44" si="10">IF(H3&lt;=90,D3,0)</f>
      </c>
      <c r="AI3" s="10016"/>
      <c r="AJ3" s="10016"/>
      <c r="AK3" s="10017"/>
      <c r="AL3" s="10016"/>
      <c r="AM3" s="10017"/>
      <c r="AN3" s="10017"/>
    </row>
    <row r="4">
      <c r="A4" s="10002">
        <v>2</v>
      </c>
      <c r="B4" s="10002" t="s">
        <v>12774</v>
      </c>
      <c r="C4" s="10002" t="s">
        <v>12777</v>
      </c>
      <c r="D4" s="10004">
        <v>4497</v>
      </c>
      <c r="E4" s="10004">
        <v>4497</v>
      </c>
      <c r="F4" s="10004"/>
      <c r="G4" s="10005">
        <f>VLOOKUP(C4,'Data Products'!$A:$B,2,0)</f>
      </c>
      <c r="H4" s="10006">
        <f t="shared" si="13"/>
      </c>
      <c r="I4" s="10007">
        <v>45617</v>
      </c>
      <c r="J4" s="10008">
        <f t="shared" si="19"/>
      </c>
      <c r="K4" s="10004">
        <v>2</v>
      </c>
      <c r="L4" s="10004">
        <v>2</v>
      </c>
      <c r="M4" s="10004">
        <v>0</v>
      </c>
      <c r="N4" s="10004">
        <v>0</v>
      </c>
      <c r="O4" s="10002" t="s">
        <v>12778</v>
      </c>
      <c r="P4" s="10004">
        <v>0</v>
      </c>
      <c r="Q4" s="10004">
        <v>0</v>
      </c>
      <c r="R4" s="10018">
        <v>4025</v>
      </c>
      <c r="S4" s="10018">
        <v>4025</v>
      </c>
      <c r="T4" s="10004">
        <v>472</v>
      </c>
      <c r="U4" s="10004">
        <v>472</v>
      </c>
      <c r="V4" s="10004">
        <v>0</v>
      </c>
      <c r="W4" s="10004">
        <v>0</v>
      </c>
      <c r="X4" s="10004">
        <v>0</v>
      </c>
      <c r="Y4" s="10004">
        <v>0</v>
      </c>
      <c r="Z4" s="10004">
        <v>0</v>
      </c>
      <c r="AA4" s="10004">
        <v>0</v>
      </c>
      <c r="AB4" s="10009">
        <f t="shared" si="1"/>
      </c>
      <c r="AC4" s="10019">
        <f t="shared" si="3"/>
      </c>
      <c r="AD4" s="10011">
        <f t="shared" si="8"/>
      </c>
      <c r="AE4" s="10020">
        <f t="shared" si="16"/>
      </c>
      <c r="AF4" s="10013">
        <f>VLOOKUP(C4,'Data Products'!$A:$J,10,0)</f>
      </c>
      <c r="AG4" s="10014">
        <f t="shared" si="5"/>
      </c>
      <c r="AH4" s="10015">
        <f t="shared" si="10"/>
      </c>
      <c r="AI4" s="10016"/>
      <c r="AJ4" s="10017"/>
      <c r="AK4" s="10017"/>
      <c r="AL4" s="10016"/>
      <c r="AM4" s="10017"/>
      <c r="AN4" s="10017"/>
    </row>
    <row r="5">
      <c r="A5" s="10002">
        <v>3</v>
      </c>
      <c r="B5" s="10002" t="s">
        <v>12779</v>
      </c>
      <c r="C5" s="10002" t="s">
        <v>12780</v>
      </c>
      <c r="D5" s="10004">
        <v>1520</v>
      </c>
      <c r="E5" s="10004">
        <v>1520</v>
      </c>
      <c r="F5" s="10004"/>
      <c r="G5" s="10005">
        <f>VLOOKUP(C5,'Data Products'!$A:$B,2,0)</f>
      </c>
      <c r="H5" s="10006">
        <f t="shared" si="13"/>
      </c>
      <c r="I5" s="10007">
        <v>45191</v>
      </c>
      <c r="J5" s="10008">
        <f t="shared" si="19"/>
      </c>
      <c r="K5" s="10004">
        <v>0</v>
      </c>
      <c r="L5" s="10004">
        <v>0</v>
      </c>
      <c r="M5" s="10004">
        <v>0</v>
      </c>
      <c r="N5" s="10004">
        <v>0</v>
      </c>
      <c r="O5" s="10002" t="s">
        <v>12781</v>
      </c>
      <c r="P5" s="10004">
        <v>1520</v>
      </c>
      <c r="Q5" s="10004">
        <v>1520</v>
      </c>
      <c r="R5" s="10004">
        <v>0</v>
      </c>
      <c r="S5" s="10004">
        <v>0</v>
      </c>
      <c r="T5" s="10004">
        <v>0</v>
      </c>
      <c r="U5" s="10004">
        <v>0</v>
      </c>
      <c r="V5" s="10004">
        <v>0</v>
      </c>
      <c r="W5" s="10004">
        <v>0</v>
      </c>
      <c r="X5" s="10004">
        <v>0</v>
      </c>
      <c r="Y5" s="10004">
        <v>0</v>
      </c>
      <c r="Z5" s="10004">
        <v>0</v>
      </c>
      <c r="AA5" s="10004">
        <v>0</v>
      </c>
      <c r="AB5" s="10009">
        <f t="shared" si="1"/>
      </c>
      <c r="AC5" s="10019">
        <f t="shared" si="3"/>
      </c>
      <c r="AD5" s="10011">
        <f t="shared" si="8"/>
      </c>
      <c r="AE5" s="10020">
        <f t="shared" si="16"/>
      </c>
      <c r="AF5" s="10013">
        <f>VLOOKUP(C5,'Data Products'!$A:$J,10,0)</f>
      </c>
      <c r="AG5" s="10014">
        <f t="shared" si="5"/>
      </c>
      <c r="AH5" s="10015">
        <f t="shared" si="10"/>
      </c>
      <c r="AI5" s="10016"/>
      <c r="AJ5" s="10017"/>
      <c r="AK5" s="10017"/>
      <c r="AL5" s="10016"/>
      <c r="AM5" s="10017"/>
      <c r="AN5" s="10017"/>
    </row>
    <row customHeight="true" hidden="true" ht="18" r="6">
      <c r="A6" s="10002">
        <v>4</v>
      </c>
      <c r="B6" s="10002" t="s">
        <v>12782</v>
      </c>
      <c r="C6" s="10002" t="s">
        <v>12783</v>
      </c>
      <c r="D6" s="10004">
        <v>0</v>
      </c>
      <c r="E6" s="10004">
        <v>0</v>
      </c>
      <c r="F6" s="10004"/>
      <c r="G6" s="10021">
        <f>VLOOKUP(C6,'Data Products'!$A:$B,2,0)</f>
      </c>
      <c r="H6" s="10022">
        <f t="shared" si="13"/>
      </c>
      <c r="I6" s="10007">
        <v>45752</v>
      </c>
      <c r="J6" s="10008">
        <f t="shared" si="19"/>
      </c>
      <c r="K6" s="10004">
        <v>0</v>
      </c>
      <c r="L6" s="10004">
        <v>0</v>
      </c>
      <c r="M6" s="10004">
        <v>0</v>
      </c>
      <c r="N6" s="10004">
        <v>0</v>
      </c>
      <c r="O6" s="10002" t="s">
        <v>12784</v>
      </c>
      <c r="P6" s="10004">
        <v>0</v>
      </c>
      <c r="Q6" s="10004">
        <v>0</v>
      </c>
      <c r="R6" s="10004">
        <v>0</v>
      </c>
      <c r="S6" s="10004">
        <v>0</v>
      </c>
      <c r="T6" s="10004">
        <v>0</v>
      </c>
      <c r="U6" s="10004">
        <v>0</v>
      </c>
      <c r="V6" s="10004">
        <v>0</v>
      </c>
      <c r="W6" s="10004">
        <v>0</v>
      </c>
      <c r="X6" s="10004">
        <v>0</v>
      </c>
      <c r="Y6" s="10004">
        <v>0</v>
      </c>
      <c r="Z6" s="10004">
        <v>0</v>
      </c>
      <c r="AA6" s="10004">
        <v>0</v>
      </c>
      <c r="AB6" s="10009">
        <f t="shared" si="1"/>
      </c>
      <c r="AC6" s="10019">
        <f t="shared" si="3"/>
      </c>
      <c r="AD6" s="10011">
        <f t="shared" si="8"/>
      </c>
      <c r="AE6" s="10020">
        <f t="shared" si="16"/>
      </c>
      <c r="AF6" s="10013">
        <f>VLOOKUP(C6,'Data Products'!$A:$J,10,0)</f>
      </c>
      <c r="AG6" s="10014">
        <f t="shared" si="5"/>
      </c>
      <c r="AH6" s="10015">
        <f t="shared" si="10"/>
      </c>
      <c r="AI6" s="10016"/>
      <c r="AJ6" s="10017"/>
      <c r="AK6" s="10017"/>
      <c r="AL6" s="10016"/>
      <c r="AM6" s="10017"/>
      <c r="AN6" s="10017"/>
    </row>
    <row r="7">
      <c r="A7" s="10002">
        <v>5</v>
      </c>
      <c r="B7" s="10002" t="s">
        <v>12779</v>
      </c>
      <c r="C7" s="10002" t="s">
        <v>12785</v>
      </c>
      <c r="D7" s="10004">
        <v>21674</v>
      </c>
      <c r="E7" s="10004">
        <v>21649</v>
      </c>
      <c r="F7" s="10004"/>
      <c r="G7" s="10005">
        <f>VLOOKUP(C7,'Data Products'!$A:$B,2,0)</f>
      </c>
      <c r="H7" s="10006">
        <f t="shared" si="13"/>
      </c>
      <c r="I7" s="10007">
        <v>45854</v>
      </c>
      <c r="J7" s="10008">
        <f t="shared" si="19"/>
      </c>
      <c r="K7" s="10004">
        <v>4473</v>
      </c>
      <c r="L7" s="10004">
        <v>7220</v>
      </c>
      <c r="M7" s="10004">
        <v>2000</v>
      </c>
      <c r="N7" s="10004">
        <v>4500</v>
      </c>
      <c r="O7" s="10002" t="s">
        <v>12784</v>
      </c>
      <c r="P7" s="10004">
        <v>0</v>
      </c>
      <c r="Q7" s="10004">
        <v>0</v>
      </c>
      <c r="R7" s="10004">
        <v>17479</v>
      </c>
      <c r="S7" s="10004">
        <v>17468</v>
      </c>
      <c r="T7" s="10004">
        <v>4094</v>
      </c>
      <c r="U7" s="10004">
        <v>4091</v>
      </c>
      <c r="V7" s="10004">
        <v>34</v>
      </c>
      <c r="W7" s="10004">
        <v>23</v>
      </c>
      <c r="X7" s="10004">
        <v>67</v>
      </c>
      <c r="Y7" s="10004">
        <v>67</v>
      </c>
      <c r="Z7" s="10004">
        <v>0</v>
      </c>
      <c r="AA7" s="10004">
        <v>0</v>
      </c>
      <c r="AB7" s="10009">
        <f t="shared" si="1"/>
      </c>
      <c r="AC7" s="10023">
        <f t="shared" si="3"/>
      </c>
      <c r="AD7" s="10011">
        <f t="shared" si="8"/>
      </c>
      <c r="AE7" s="10024">
        <f t="shared" si="16"/>
      </c>
      <c r="AF7" s="10013">
        <f>VLOOKUP(C7,'Data Products'!$A:$J,10,0)</f>
      </c>
      <c r="AG7" s="10014">
        <f t="shared" si="5"/>
      </c>
      <c r="AH7" s="10015">
        <f t="shared" si="10"/>
      </c>
      <c r="AI7" s="10016"/>
      <c r="AJ7" s="10017"/>
      <c r="AK7" s="10017"/>
      <c r="AL7" s="10016"/>
      <c r="AM7" s="10017"/>
      <c r="AN7" s="10017"/>
    </row>
    <row customHeight="true" hidden="true" ht="18" r="8">
      <c r="A8" s="10002">
        <v>6</v>
      </c>
      <c r="B8" s="10002" t="s">
        <v>12782</v>
      </c>
      <c r="C8" s="10002" t="s">
        <v>12786</v>
      </c>
      <c r="D8" s="10004">
        <v>0</v>
      </c>
      <c r="E8" s="10004">
        <v>0</v>
      </c>
      <c r="F8" s="10004"/>
      <c r="G8" s="10021">
        <f>VLOOKUP(C8,'Data Products'!$A:$B,2,0)</f>
      </c>
      <c r="H8" s="10022">
        <f t="shared" si="13"/>
      </c>
      <c r="I8" s="10007"/>
      <c r="J8" s="10008">
        <f t="shared" si="19"/>
      </c>
      <c r="K8" s="10004">
        <v>0</v>
      </c>
      <c r="L8" s="10004">
        <v>0</v>
      </c>
      <c r="M8" s="10004">
        <v>0</v>
      </c>
      <c r="N8" s="10004">
        <v>0</v>
      </c>
      <c r="O8" s="10002" t="s">
        <v>12781</v>
      </c>
      <c r="P8" s="10004">
        <v>0</v>
      </c>
      <c r="Q8" s="10004">
        <v>0</v>
      </c>
      <c r="R8" s="10004">
        <v>0</v>
      </c>
      <c r="S8" s="10004">
        <v>0</v>
      </c>
      <c r="T8" s="10004">
        <v>0</v>
      </c>
      <c r="U8" s="10004">
        <v>0</v>
      </c>
      <c r="V8" s="10004">
        <v>0</v>
      </c>
      <c r="W8" s="10004">
        <v>0</v>
      </c>
      <c r="X8" s="10004">
        <v>0</v>
      </c>
      <c r="Y8" s="10004">
        <v>0</v>
      </c>
      <c r="Z8" s="10004">
        <v>0</v>
      </c>
      <c r="AA8" s="10004">
        <v>0</v>
      </c>
      <c r="AB8" s="10009">
        <f t="shared" si="1"/>
      </c>
      <c r="AC8" s="10019">
        <f t="shared" si="3"/>
      </c>
      <c r="AD8" s="10011">
        <f t="shared" si="8"/>
      </c>
      <c r="AE8" s="10020">
        <f t="shared" si="16"/>
      </c>
      <c r="AF8" s="10013">
        <f>VLOOKUP(C8,'Data Products'!$A:$J,10,0)</f>
      </c>
      <c r="AG8" s="10014">
        <f t="shared" si="5"/>
      </c>
      <c r="AH8" s="10015">
        <f t="shared" si="10"/>
      </c>
      <c r="AI8" s="10016"/>
      <c r="AJ8" s="10017"/>
      <c r="AK8" s="10017"/>
      <c r="AL8" s="10016"/>
      <c r="AM8" s="10017"/>
      <c r="AN8" s="10017"/>
    </row>
    <row customHeight="true" hidden="true" ht="18" r="9">
      <c r="A9" s="10002">
        <v>7</v>
      </c>
      <c r="B9" s="10002" t="s">
        <v>12782</v>
      </c>
      <c r="C9" s="10002" t="s">
        <v>12787</v>
      </c>
      <c r="D9" s="10004">
        <v>0</v>
      </c>
      <c r="E9" s="10004">
        <v>0</v>
      </c>
      <c r="F9" s="10004"/>
      <c r="G9" s="10021">
        <f>VLOOKUP(C9,'Data Products'!$A:$B,2,0)</f>
      </c>
      <c r="H9" s="10022">
        <f t="shared" si="13"/>
      </c>
      <c r="I9" s="10007"/>
      <c r="J9" s="10008">
        <f t="shared" si="19"/>
      </c>
      <c r="K9" s="10004">
        <v>0</v>
      </c>
      <c r="L9" s="10004">
        <v>0</v>
      </c>
      <c r="M9" s="10004">
        <v>0</v>
      </c>
      <c r="N9" s="10004">
        <v>0</v>
      </c>
      <c r="O9" s="10002" t="s">
        <v>12781</v>
      </c>
      <c r="P9" s="10004">
        <v>0</v>
      </c>
      <c r="Q9" s="10004">
        <v>0</v>
      </c>
      <c r="R9" s="10004">
        <v>0</v>
      </c>
      <c r="S9" s="10004">
        <v>0</v>
      </c>
      <c r="T9" s="10004">
        <v>0</v>
      </c>
      <c r="U9" s="10004">
        <v>0</v>
      </c>
      <c r="V9" s="10004">
        <v>0</v>
      </c>
      <c r="W9" s="10004">
        <v>0</v>
      </c>
      <c r="X9" s="10004">
        <v>0</v>
      </c>
      <c r="Y9" s="10004">
        <v>0</v>
      </c>
      <c r="Z9" s="10004">
        <v>0</v>
      </c>
      <c r="AA9" s="10004">
        <v>0</v>
      </c>
      <c r="AB9" s="10009">
        <f t="shared" si="1"/>
      </c>
      <c r="AC9" s="10019">
        <f t="shared" si="3"/>
      </c>
      <c r="AD9" s="10011">
        <f t="shared" si="8"/>
      </c>
      <c r="AE9" s="10020">
        <f t="shared" si="16"/>
      </c>
      <c r="AF9" s="10013">
        <f>VLOOKUP(C9,'Data Products'!$A:$J,10,0)</f>
      </c>
      <c r="AG9" s="10014">
        <f t="shared" si="5"/>
      </c>
      <c r="AH9" s="10015">
        <f t="shared" si="10"/>
      </c>
      <c r="AI9" s="10016"/>
      <c r="AJ9" s="10017"/>
      <c r="AK9" s="10017"/>
      <c r="AL9" s="10016"/>
      <c r="AM9" s="10017"/>
      <c r="AN9" s="10017"/>
    </row>
    <row customHeight="true" hidden="true" ht="18" r="10">
      <c r="A10" s="10002">
        <v>8</v>
      </c>
      <c r="B10" s="10002" t="s">
        <v>12782</v>
      </c>
      <c r="C10" s="10002" t="s">
        <v>12788</v>
      </c>
      <c r="D10" s="10004">
        <v>0</v>
      </c>
      <c r="E10" s="10004">
        <v>0</v>
      </c>
      <c r="F10" s="10004"/>
      <c r="G10" s="10021">
        <f>VLOOKUP(C10,'Data Products'!$A:$B,2,0)</f>
      </c>
      <c r="H10" s="10022">
        <f t="shared" si="13"/>
      </c>
      <c r="I10" s="10007"/>
      <c r="J10" s="10008">
        <f t="shared" si="19"/>
      </c>
      <c r="K10" s="10004">
        <v>0</v>
      </c>
      <c r="L10" s="10004">
        <v>0</v>
      </c>
      <c r="M10" s="10004">
        <v>0</v>
      </c>
      <c r="N10" s="10004">
        <v>0</v>
      </c>
      <c r="O10" s="10002" t="s">
        <v>12781</v>
      </c>
      <c r="P10" s="10004">
        <v>0</v>
      </c>
      <c r="Q10" s="10004">
        <v>0</v>
      </c>
      <c r="R10" s="10004">
        <v>0</v>
      </c>
      <c r="S10" s="10004">
        <v>0</v>
      </c>
      <c r="T10" s="10004">
        <v>0</v>
      </c>
      <c r="U10" s="10004">
        <v>0</v>
      </c>
      <c r="V10" s="10004">
        <v>0</v>
      </c>
      <c r="W10" s="10004">
        <v>0</v>
      </c>
      <c r="X10" s="10004">
        <v>0</v>
      </c>
      <c r="Y10" s="10004">
        <v>0</v>
      </c>
      <c r="Z10" s="10004">
        <v>0</v>
      </c>
      <c r="AA10" s="10004">
        <v>0</v>
      </c>
      <c r="AB10" s="10009">
        <f t="shared" si="1"/>
      </c>
      <c r="AC10" s="10019">
        <f t="shared" si="3"/>
      </c>
      <c r="AD10" s="10011">
        <f t="shared" si="8"/>
      </c>
      <c r="AE10" s="10020">
        <f t="shared" si="16"/>
      </c>
      <c r="AF10" s="10013">
        <f>VLOOKUP(C10,'Data Products'!$A:$J,10,0)</f>
      </c>
      <c r="AG10" s="10014">
        <f t="shared" si="5"/>
      </c>
      <c r="AH10" s="10015">
        <f t="shared" si="10"/>
      </c>
      <c r="AI10" s="10016"/>
      <c r="AJ10" s="10017"/>
      <c r="AK10" s="10017"/>
      <c r="AL10" s="10016"/>
      <c r="AM10" s="10017"/>
      <c r="AN10" s="10017"/>
    </row>
    <row customHeight="true" hidden="true" ht="18" r="11">
      <c r="A11" s="10002">
        <v>9</v>
      </c>
      <c r="B11" s="10002" t="s">
        <v>12782</v>
      </c>
      <c r="C11" s="10002" t="s">
        <v>12789</v>
      </c>
      <c r="D11" s="10004">
        <v>0</v>
      </c>
      <c r="E11" s="10004">
        <v>0</v>
      </c>
      <c r="F11" s="10004"/>
      <c r="G11" s="10021">
        <f>VLOOKUP(C11,'Data Products'!$A:$B,2,0)</f>
      </c>
      <c r="H11" s="10022">
        <f t="shared" si="13"/>
      </c>
      <c r="I11" s="10007"/>
      <c r="J11" s="10008">
        <f t="shared" si="19"/>
      </c>
      <c r="K11" s="10004">
        <v>0</v>
      </c>
      <c r="L11" s="10004">
        <v>0</v>
      </c>
      <c r="M11" s="10004">
        <v>0</v>
      </c>
      <c r="N11" s="10004">
        <v>0</v>
      </c>
      <c r="O11" s="10002" t="s">
        <v>12781</v>
      </c>
      <c r="P11" s="10004">
        <v>0</v>
      </c>
      <c r="Q11" s="10004">
        <v>0</v>
      </c>
      <c r="R11" s="10004">
        <v>0</v>
      </c>
      <c r="S11" s="10004">
        <v>0</v>
      </c>
      <c r="T11" s="10004">
        <v>0</v>
      </c>
      <c r="U11" s="10004">
        <v>0</v>
      </c>
      <c r="V11" s="10004">
        <v>0</v>
      </c>
      <c r="W11" s="10004">
        <v>0</v>
      </c>
      <c r="X11" s="10004">
        <v>0</v>
      </c>
      <c r="Y11" s="10004">
        <v>0</v>
      </c>
      <c r="Z11" s="10004">
        <v>0</v>
      </c>
      <c r="AA11" s="10004">
        <v>0</v>
      </c>
      <c r="AB11" s="10009">
        <f t="shared" si="1"/>
      </c>
      <c r="AC11" s="10019">
        <f t="shared" si="3"/>
      </c>
      <c r="AD11" s="10011">
        <f t="shared" si="8"/>
      </c>
      <c r="AE11" s="10020">
        <f t="shared" si="16"/>
      </c>
      <c r="AF11" s="10013">
        <f>VLOOKUP(C11,'Data Products'!$A:$J,10,0)</f>
      </c>
      <c r="AG11" s="10014">
        <f t="shared" si="5"/>
      </c>
      <c r="AH11" s="10015">
        <f t="shared" si="10"/>
      </c>
      <c r="AI11" s="10016"/>
      <c r="AJ11" s="10017"/>
      <c r="AK11" s="10017"/>
      <c r="AL11" s="10016"/>
      <c r="AM11" s="10017"/>
      <c r="AN11" s="10017"/>
    </row>
    <row customHeight="true" hidden="true" ht="18" r="12">
      <c r="A12" s="10002">
        <v>10</v>
      </c>
      <c r="B12" s="10002" t="s">
        <v>12782</v>
      </c>
      <c r="C12" s="10002" t="s">
        <v>12790</v>
      </c>
      <c r="D12" s="10004">
        <v>0</v>
      </c>
      <c r="E12" s="10004">
        <v>0</v>
      </c>
      <c r="F12" s="10004" t="s">
        <v>12791</v>
      </c>
      <c r="G12" s="10005">
        <f>VLOOKUP(C12,'Data Products'!$A:$B,2,0)</f>
      </c>
      <c r="H12" s="10006">
        <f t="shared" si="13"/>
      </c>
      <c r="I12" s="10007">
        <v>45532</v>
      </c>
      <c r="J12" s="10008">
        <f t="shared" si="19"/>
      </c>
      <c r="K12" s="10004">
        <v>0</v>
      </c>
      <c r="L12" s="10004">
        <v>0</v>
      </c>
      <c r="M12" s="10004">
        <v>300</v>
      </c>
      <c r="N12" s="10004">
        <v>500</v>
      </c>
      <c r="O12" s="10002" t="s">
        <v>12792</v>
      </c>
      <c r="P12" s="10004">
        <v>0</v>
      </c>
      <c r="Q12" s="10004">
        <v>0</v>
      </c>
      <c r="R12" s="10004">
        <v>0</v>
      </c>
      <c r="S12" s="10004">
        <v>0</v>
      </c>
      <c r="T12" s="10004">
        <v>0</v>
      </c>
      <c r="U12" s="10004">
        <v>0</v>
      </c>
      <c r="V12" s="10004">
        <v>0</v>
      </c>
      <c r="W12" s="10004">
        <v>0</v>
      </c>
      <c r="X12" s="10004">
        <v>0</v>
      </c>
      <c r="Y12" s="10004">
        <v>0</v>
      </c>
      <c r="Z12" s="10004">
        <v>0</v>
      </c>
      <c r="AA12" s="10004">
        <v>0</v>
      </c>
      <c r="AB12" s="10009">
        <f t="shared" si="1"/>
      </c>
      <c r="AC12" s="10019">
        <f t="shared" si="3"/>
      </c>
      <c r="AD12" s="10011">
        <f t="shared" si="8"/>
      </c>
      <c r="AE12" s="10020">
        <f t="shared" si="16"/>
      </c>
      <c r="AF12" s="10013">
        <f>VLOOKUP(C12,'Data Products'!$A:$J,10,0)</f>
      </c>
      <c r="AG12" s="10014">
        <f t="shared" si="5"/>
      </c>
      <c r="AH12" s="10015">
        <f t="shared" si="10"/>
      </c>
      <c r="AI12" s="10025"/>
      <c r="AJ12" s="10017"/>
      <c r="AK12" s="10017"/>
      <c r="AL12" s="10016"/>
      <c r="AM12" s="10017"/>
      <c r="AN12" s="10017"/>
    </row>
    <row r="13">
      <c r="A13" s="10002">
        <v>11</v>
      </c>
      <c r="B13" s="10002" t="s">
        <v>12779</v>
      </c>
      <c r="C13" s="10002" t="s">
        <v>12793</v>
      </c>
      <c r="D13" s="10004">
        <v>14</v>
      </c>
      <c r="E13" s="10004">
        <v>14</v>
      </c>
      <c r="F13" s="10004"/>
      <c r="G13" s="10005">
        <f>VLOOKUP(C13,'Data Products'!$A:$B,2,0)</f>
      </c>
      <c r="H13" s="10006">
        <f t="shared" si="13"/>
      </c>
      <c r="I13" s="10007">
        <v>45504</v>
      </c>
      <c r="J13" s="10008">
        <f t="shared" si="19"/>
      </c>
      <c r="K13" s="10004">
        <v>1</v>
      </c>
      <c r="L13" s="10004">
        <v>15</v>
      </c>
      <c r="M13" s="10004">
        <v>0</v>
      </c>
      <c r="N13" s="10004">
        <v>0</v>
      </c>
      <c r="O13" s="10002" t="s">
        <v>12792</v>
      </c>
      <c r="P13" s="10004">
        <v>0</v>
      </c>
      <c r="Q13" s="10004">
        <v>0</v>
      </c>
      <c r="R13" s="10004">
        <v>0</v>
      </c>
      <c r="S13" s="10004">
        <v>0</v>
      </c>
      <c r="T13" s="10004">
        <v>14</v>
      </c>
      <c r="U13" s="10004">
        <v>14</v>
      </c>
      <c r="V13" s="10004">
        <v>0</v>
      </c>
      <c r="W13" s="10004">
        <v>0</v>
      </c>
      <c r="X13" s="10004">
        <v>0</v>
      </c>
      <c r="Y13" s="10004">
        <v>0</v>
      </c>
      <c r="Z13" s="10004">
        <v>0</v>
      </c>
      <c r="AA13" s="10004">
        <v>0</v>
      </c>
      <c r="AB13" s="10009">
        <f t="shared" si="1"/>
      </c>
      <c r="AC13" s="10010">
        <f t="shared" si="3"/>
      </c>
      <c r="AD13" s="10011">
        <f t="shared" si="8"/>
      </c>
      <c r="AE13" s="10012">
        <f t="shared" si="16"/>
      </c>
      <c r="AF13" s="10013">
        <f>VLOOKUP(C13,'Data Products'!$A:$J,10,0)</f>
      </c>
      <c r="AG13" s="10014">
        <f t="shared" si="5"/>
      </c>
      <c r="AH13" s="10015">
        <f t="shared" si="10"/>
      </c>
      <c r="AI13" s="10025" t="s">
        <v>12794</v>
      </c>
      <c r="AJ13" s="10017"/>
      <c r="AK13" s="10017"/>
      <c r="AL13" s="10026"/>
      <c r="AM13" s="10017"/>
      <c r="AN13" s="10017"/>
    </row>
    <row customHeight="true" hidden="true" ht="18" r="14">
      <c r="A14" s="10002">
        <v>12</v>
      </c>
      <c r="B14" s="10002" t="s">
        <v>12782</v>
      </c>
      <c r="C14" s="10002" t="s">
        <v>12795</v>
      </c>
      <c r="D14" s="10004">
        <v>0</v>
      </c>
      <c r="E14" s="10004">
        <v>0</v>
      </c>
      <c r="F14" s="10004"/>
      <c r="G14" s="10021">
        <f>VLOOKUP(C14,'Data Products'!$A:$B,2,0)</f>
      </c>
      <c r="H14" s="10022">
        <f t="shared" si="13"/>
      </c>
      <c r="I14" s="10007">
        <v>45504</v>
      </c>
      <c r="J14" s="10008">
        <f t="shared" si="19"/>
      </c>
      <c r="K14" s="10004">
        <v>0</v>
      </c>
      <c r="L14" s="10004">
        <v>0</v>
      </c>
      <c r="M14" s="10018">
        <v>300</v>
      </c>
      <c r="N14" s="10018">
        <v>500</v>
      </c>
      <c r="O14" s="10002" t="s">
        <v>12792</v>
      </c>
      <c r="P14" s="10004">
        <v>0</v>
      </c>
      <c r="Q14" s="10004">
        <v>0</v>
      </c>
      <c r="R14" s="10004">
        <v>0</v>
      </c>
      <c r="S14" s="10004">
        <v>0</v>
      </c>
      <c r="T14" s="10004">
        <v>0</v>
      </c>
      <c r="U14" s="10004">
        <v>0</v>
      </c>
      <c r="V14" s="10004">
        <v>0</v>
      </c>
      <c r="W14" s="10004">
        <v>0</v>
      </c>
      <c r="X14" s="10004">
        <v>0</v>
      </c>
      <c r="Y14" s="10004">
        <v>0</v>
      </c>
      <c r="Z14" s="10004">
        <v>0</v>
      </c>
      <c r="AA14" s="10004">
        <v>0</v>
      </c>
      <c r="AB14" s="10009">
        <f t="shared" si="1"/>
      </c>
      <c r="AC14" s="10019">
        <f t="shared" si="3"/>
      </c>
      <c r="AD14" s="10011">
        <f t="shared" si="8"/>
      </c>
      <c r="AE14" s="10020">
        <f t="shared" si="16"/>
      </c>
      <c r="AF14" s="10013">
        <f>VLOOKUP(C14,'Data Products'!$A:$J,10,0)</f>
      </c>
      <c r="AG14" s="10014">
        <f t="shared" si="5"/>
      </c>
      <c r="AH14" s="10015">
        <f t="shared" si="10"/>
      </c>
      <c r="AI14" s="10025"/>
      <c r="AJ14" s="10016"/>
      <c r="AK14" s="10017"/>
      <c r="AL14" s="10026"/>
      <c r="AM14" s="10017"/>
      <c r="AN14" s="10017"/>
    </row>
    <row customHeight="true" hidden="true" ht="18" r="15">
      <c r="A15" s="10002">
        <v>13</v>
      </c>
      <c r="B15" s="10002" t="s">
        <v>12782</v>
      </c>
      <c r="C15" s="10002" t="s">
        <v>12796</v>
      </c>
      <c r="D15" s="10004">
        <v>0</v>
      </c>
      <c r="E15" s="10004">
        <v>0</v>
      </c>
      <c r="F15" s="10004"/>
      <c r="G15" s="10021">
        <f>VLOOKUP(C15,'Data Products'!$A:$B,2,0)</f>
      </c>
      <c r="H15" s="10022">
        <f t="shared" si="13"/>
      </c>
      <c r="I15" s="10007">
        <v>45648</v>
      </c>
      <c r="J15" s="10008">
        <f t="shared" si="19"/>
      </c>
      <c r="K15" s="10004">
        <v>0</v>
      </c>
      <c r="L15" s="10004">
        <v>0</v>
      </c>
      <c r="M15" s="10018">
        <v>0</v>
      </c>
      <c r="N15" s="10018">
        <v>0</v>
      </c>
      <c r="O15" s="10002" t="s">
        <v>12792</v>
      </c>
      <c r="P15" s="10004">
        <v>0</v>
      </c>
      <c r="Q15" s="10004">
        <v>0</v>
      </c>
      <c r="R15" s="10004">
        <v>0</v>
      </c>
      <c r="S15" s="10004">
        <v>0</v>
      </c>
      <c r="T15" s="10004">
        <v>0</v>
      </c>
      <c r="U15" s="10004">
        <v>0</v>
      </c>
      <c r="V15" s="10004">
        <v>0</v>
      </c>
      <c r="W15" s="10004">
        <v>0</v>
      </c>
      <c r="X15" s="10004">
        <v>0</v>
      </c>
      <c r="Y15" s="10004">
        <v>0</v>
      </c>
      <c r="Z15" s="10004">
        <v>0</v>
      </c>
      <c r="AA15" s="10004">
        <v>0</v>
      </c>
      <c r="AB15" s="10009">
        <f t="shared" si="1"/>
      </c>
      <c r="AC15" s="10019">
        <f t="shared" si="3"/>
      </c>
      <c r="AD15" s="10011">
        <f t="shared" si="8"/>
      </c>
      <c r="AE15" s="10020">
        <f t="shared" si="16"/>
      </c>
      <c r="AF15" s="10013">
        <f>VLOOKUP(C15,'Data Products'!$A:$J,10,0)</f>
      </c>
      <c r="AG15" s="10014">
        <f t="shared" si="5"/>
      </c>
      <c r="AH15" s="10015">
        <f t="shared" si="10"/>
      </c>
      <c r="AI15" s="10025"/>
      <c r="AJ15" s="10016"/>
      <c r="AK15" s="10017"/>
      <c r="AL15" s="10026"/>
      <c r="AM15" s="10017"/>
      <c r="AN15" s="10017"/>
    </row>
    <row customHeight="true" hidden="true" ht="18" r="16">
      <c r="A16" s="10002">
        <v>14</v>
      </c>
      <c r="B16" s="10002" t="s">
        <v>12782</v>
      </c>
      <c r="C16" s="10002" t="s">
        <v>12797</v>
      </c>
      <c r="D16" s="10004">
        <v>0</v>
      </c>
      <c r="E16" s="10004">
        <v>0</v>
      </c>
      <c r="F16" s="10004"/>
      <c r="G16" s="10021">
        <f>VLOOKUP(C16,'Data Products'!$A:$B,2,0)</f>
      </c>
      <c r="H16" s="10022">
        <f t="shared" si="13"/>
      </c>
      <c r="I16" s="10007">
        <v>45504</v>
      </c>
      <c r="J16" s="10008">
        <f t="shared" si="19"/>
      </c>
      <c r="K16" s="10004">
        <v>0</v>
      </c>
      <c r="L16" s="10004">
        <v>0</v>
      </c>
      <c r="M16" s="10004">
        <v>0</v>
      </c>
      <c r="N16" s="10004">
        <v>0</v>
      </c>
      <c r="O16" s="10002" t="s">
        <v>12792</v>
      </c>
      <c r="P16" s="10004">
        <v>0</v>
      </c>
      <c r="Q16" s="10004">
        <v>0</v>
      </c>
      <c r="R16" s="10004">
        <v>0</v>
      </c>
      <c r="S16" s="10004">
        <v>0</v>
      </c>
      <c r="T16" s="10004">
        <v>0</v>
      </c>
      <c r="U16" s="10004">
        <v>0</v>
      </c>
      <c r="V16" s="10004">
        <v>0</v>
      </c>
      <c r="W16" s="10004">
        <v>0</v>
      </c>
      <c r="X16" s="10004">
        <v>0</v>
      </c>
      <c r="Y16" s="10004">
        <v>0</v>
      </c>
      <c r="Z16" s="10004">
        <v>0</v>
      </c>
      <c r="AA16" s="10004">
        <v>0</v>
      </c>
      <c r="AB16" s="10009">
        <f t="shared" si="1"/>
      </c>
      <c r="AC16" s="10019">
        <f t="shared" si="3"/>
      </c>
      <c r="AD16" s="10011">
        <f t="shared" si="8"/>
      </c>
      <c r="AE16" s="10020">
        <f t="shared" si="16"/>
      </c>
      <c r="AF16" s="10013">
        <f>VLOOKUP(C16,'Data Products'!$A:$J,10,0)</f>
      </c>
      <c r="AG16" s="10014">
        <f t="shared" si="5"/>
      </c>
      <c r="AH16" s="10015">
        <f t="shared" si="10"/>
      </c>
      <c r="AI16" s="10025"/>
      <c r="AJ16" s="10016"/>
      <c r="AK16" s="10017"/>
      <c r="AL16" s="10016"/>
      <c r="AM16" s="10017"/>
      <c r="AN16" s="10017"/>
    </row>
    <row customHeight="true" hidden="true" ht="18" r="17">
      <c r="A17" s="10002">
        <v>15</v>
      </c>
      <c r="B17" s="10002" t="s">
        <v>12782</v>
      </c>
      <c r="C17" s="10002" t="s">
        <v>12798</v>
      </c>
      <c r="D17" s="10004">
        <v>0</v>
      </c>
      <c r="E17" s="10004">
        <v>0</v>
      </c>
      <c r="F17" s="10004"/>
      <c r="G17" s="10005">
        <f>VLOOKUP(C17,'Data Products'!$A:$B,2,0)</f>
      </c>
      <c r="H17" s="10006">
        <f t="shared" si="13"/>
      </c>
      <c r="I17" s="10007">
        <v>45653</v>
      </c>
      <c r="J17" s="10008">
        <f t="shared" si="19"/>
      </c>
      <c r="K17" s="10004">
        <v>0</v>
      </c>
      <c r="L17" s="10004">
        <v>0</v>
      </c>
      <c r="M17" s="10004">
        <v>1000</v>
      </c>
      <c r="N17" s="10004">
        <v>1500</v>
      </c>
      <c r="O17" s="10002" t="s">
        <v>12792</v>
      </c>
      <c r="P17" s="10004">
        <v>0</v>
      </c>
      <c r="Q17" s="10004">
        <v>0</v>
      </c>
      <c r="R17" s="10004">
        <v>0</v>
      </c>
      <c r="S17" s="10004">
        <v>0</v>
      </c>
      <c r="T17" s="10004">
        <v>0</v>
      </c>
      <c r="U17" s="10004">
        <v>0</v>
      </c>
      <c r="V17" s="10004">
        <v>0</v>
      </c>
      <c r="W17" s="10004">
        <v>0</v>
      </c>
      <c r="X17" s="10004">
        <v>0</v>
      </c>
      <c r="Y17" s="10004">
        <v>0</v>
      </c>
      <c r="Z17" s="10004">
        <v>0</v>
      </c>
      <c r="AA17" s="10004">
        <v>0</v>
      </c>
      <c r="AB17" s="10009">
        <f t="shared" si="1"/>
      </c>
      <c r="AC17" s="10019">
        <f t="shared" si="3"/>
      </c>
      <c r="AD17" s="10011">
        <f t="shared" si="8"/>
      </c>
      <c r="AE17" s="10020">
        <f t="shared" si="16"/>
      </c>
      <c r="AF17" s="10013">
        <f>VLOOKUP(C17,'Data Products'!$A:$J,10,0)</f>
      </c>
      <c r="AG17" s="10014">
        <f t="shared" si="5"/>
      </c>
      <c r="AH17" s="10015">
        <f t="shared" si="10"/>
      </c>
      <c r="AI17" s="10025"/>
      <c r="AJ17" s="10017"/>
      <c r="AK17" s="10017"/>
      <c r="AL17" s="10016"/>
      <c r="AM17" s="10017"/>
      <c r="AN17" s="10017"/>
    </row>
    <row r="18">
      <c r="A18" s="10002">
        <v>16</v>
      </c>
      <c r="B18" s="10002" t="s">
        <v>12779</v>
      </c>
      <c r="C18" s="10002" t="s">
        <v>12799</v>
      </c>
      <c r="D18" s="10004">
        <v>2747</v>
      </c>
      <c r="E18" s="10004">
        <v>2747</v>
      </c>
      <c r="F18" s="10004"/>
      <c r="G18" s="10005">
        <f>VLOOKUP(C18,'Data Products'!$A:$B,2,0)</f>
      </c>
      <c r="H18" s="10006">
        <f t="shared" si="13"/>
      </c>
      <c r="I18" s="10007">
        <v>45737</v>
      </c>
      <c r="J18" s="10008">
        <f t="shared" si="19"/>
      </c>
      <c r="K18" s="10004">
        <v>0</v>
      </c>
      <c r="L18" s="10004">
        <v>1</v>
      </c>
      <c r="M18" s="10004">
        <v>0</v>
      </c>
      <c r="N18" s="10004">
        <v>0</v>
      </c>
      <c r="O18" s="10002" t="s">
        <v>12792</v>
      </c>
      <c r="P18" s="10004">
        <v>1400</v>
      </c>
      <c r="Q18" s="10004">
        <v>1400</v>
      </c>
      <c r="R18" s="10004">
        <v>223</v>
      </c>
      <c r="S18" s="10004">
        <v>223</v>
      </c>
      <c r="T18" s="10004">
        <v>1114</v>
      </c>
      <c r="U18" s="10004">
        <v>1114</v>
      </c>
      <c r="V18" s="10004">
        <v>0</v>
      </c>
      <c r="W18" s="10004">
        <v>0</v>
      </c>
      <c r="X18" s="10004">
        <v>10</v>
      </c>
      <c r="Y18" s="10004">
        <v>10</v>
      </c>
      <c r="Z18" s="10004">
        <v>0</v>
      </c>
      <c r="AA18" s="10004">
        <v>0</v>
      </c>
      <c r="AB18" s="10009">
        <f t="shared" si="1"/>
      </c>
      <c r="AC18" s="10010">
        <f t="shared" si="3"/>
      </c>
      <c r="AD18" s="10011">
        <f t="shared" si="8"/>
      </c>
      <c r="AE18" s="10012">
        <f t="shared" si="16"/>
      </c>
      <c r="AF18" s="10013">
        <f>VLOOKUP(C18,'Data Products'!$A:$J,10,0)</f>
      </c>
      <c r="AG18" s="10014">
        <f t="shared" si="5"/>
      </c>
      <c r="AH18" s="10015">
        <f t="shared" si="10"/>
      </c>
      <c r="AI18" s="10025" t="s">
        <v>12794</v>
      </c>
      <c r="AJ18" s="10017"/>
      <c r="AK18" s="10017"/>
      <c r="AL18" s="10016"/>
      <c r="AM18" s="10017"/>
      <c r="AN18" s="10017"/>
    </row>
    <row r="19">
      <c r="A19" s="10002">
        <v>17</v>
      </c>
      <c r="B19" s="10002" t="s">
        <v>12779</v>
      </c>
      <c r="C19" s="10002" t="s">
        <v>12800</v>
      </c>
      <c r="D19" s="10004">
        <v>1237</v>
      </c>
      <c r="E19" s="10004">
        <v>1236</v>
      </c>
      <c r="F19" s="10004"/>
      <c r="G19" s="10005">
        <f>VLOOKUP(C19,'Data Products'!$A:$B,2,0)</f>
      </c>
      <c r="H19" s="10006">
        <f t="shared" si="13"/>
      </c>
      <c r="I19" s="10007">
        <v>45653</v>
      </c>
      <c r="J19" s="10008">
        <f t="shared" si="19"/>
      </c>
      <c r="K19" s="10004">
        <v>511</v>
      </c>
      <c r="L19" s="10004">
        <v>526</v>
      </c>
      <c r="M19" s="10004">
        <v>0</v>
      </c>
      <c r="N19" s="10004">
        <v>0</v>
      </c>
      <c r="O19" s="10002" t="s">
        <v>12792</v>
      </c>
      <c r="P19" s="10004">
        <v>1000</v>
      </c>
      <c r="Q19" s="10004">
        <v>1000</v>
      </c>
      <c r="R19" s="10004">
        <v>110</v>
      </c>
      <c r="S19" s="10004">
        <v>109</v>
      </c>
      <c r="T19" s="10004">
        <v>109</v>
      </c>
      <c r="U19" s="10004">
        <v>109</v>
      </c>
      <c r="V19" s="10004">
        <v>0</v>
      </c>
      <c r="W19" s="10004">
        <v>0</v>
      </c>
      <c r="X19" s="10004">
        <v>18</v>
      </c>
      <c r="Y19" s="10004">
        <v>18</v>
      </c>
      <c r="Z19" s="10004">
        <v>0</v>
      </c>
      <c r="AA19" s="10004">
        <v>0</v>
      </c>
      <c r="AB19" s="10009">
        <f t="shared" si="1"/>
      </c>
      <c r="AC19" s="10010">
        <f t="shared" si="3"/>
      </c>
      <c r="AD19" s="10011">
        <f t="shared" si="8"/>
      </c>
      <c r="AE19" s="10012">
        <f t="shared" si="16"/>
      </c>
      <c r="AF19" s="10013">
        <f>VLOOKUP(C19,'Data Products'!$A:$J,10,0)</f>
      </c>
      <c r="AG19" s="10014">
        <f t="shared" si="5"/>
      </c>
      <c r="AH19" s="10015">
        <f t="shared" si="10"/>
      </c>
      <c r="AI19" s="10025"/>
      <c r="AJ19" s="10017"/>
      <c r="AK19" s="10017"/>
      <c r="AL19" s="10016"/>
      <c r="AM19" s="10017"/>
      <c r="AN19" s="10017"/>
    </row>
    <row r="20">
      <c r="A20" s="10002">
        <v>18</v>
      </c>
      <c r="B20" s="10002" t="s">
        <v>12801</v>
      </c>
      <c r="C20" s="10002" t="s">
        <v>12802</v>
      </c>
      <c r="D20" s="10004">
        <v>16</v>
      </c>
      <c r="E20" s="10004">
        <v>16</v>
      </c>
      <c r="F20" s="10004"/>
      <c r="G20" s="10005">
        <f>VLOOKUP(C20,'Data Products'!$A:$B,2,0)</f>
      </c>
      <c r="H20" s="10006">
        <f t="shared" si="13"/>
      </c>
      <c r="I20" s="10007">
        <v>45653</v>
      </c>
      <c r="J20" s="10008">
        <f t="shared" si="19"/>
      </c>
      <c r="K20" s="10004">
        <v>3</v>
      </c>
      <c r="L20" s="10004">
        <v>5</v>
      </c>
      <c r="M20" s="10004">
        <v>0</v>
      </c>
      <c r="N20" s="10004">
        <v>0</v>
      </c>
      <c r="O20" s="10002" t="s">
        <v>12792</v>
      </c>
      <c r="P20" s="10004">
        <v>0</v>
      </c>
      <c r="Q20" s="10004">
        <v>0</v>
      </c>
      <c r="R20" s="10004">
        <v>7</v>
      </c>
      <c r="S20" s="10004">
        <v>7</v>
      </c>
      <c r="T20" s="10004">
        <v>3</v>
      </c>
      <c r="U20" s="10004">
        <v>3</v>
      </c>
      <c r="V20" s="10004">
        <v>0</v>
      </c>
      <c r="W20" s="10004">
        <v>0</v>
      </c>
      <c r="X20" s="10004">
        <v>6</v>
      </c>
      <c r="Y20" s="10004">
        <v>6</v>
      </c>
      <c r="Z20" s="10004">
        <v>0</v>
      </c>
      <c r="AA20" s="10004">
        <v>0</v>
      </c>
      <c r="AB20" s="10009">
        <f t="shared" si="1"/>
      </c>
      <c r="AC20" s="10023">
        <f t="shared" si="3"/>
      </c>
      <c r="AD20" s="10011">
        <f t="shared" si="8"/>
      </c>
      <c r="AE20" s="10024">
        <f t="shared" si="16"/>
      </c>
      <c r="AF20" s="10013">
        <f>VLOOKUP(C20,'Data Products'!$A:$J,10,0)</f>
      </c>
      <c r="AG20" s="10014">
        <f t="shared" si="5"/>
      </c>
      <c r="AH20" s="10015">
        <f t="shared" si="10"/>
      </c>
      <c r="AI20" s="10025" t="s">
        <v>12803</v>
      </c>
      <c r="AJ20" s="10017"/>
      <c r="AK20" s="10017"/>
      <c r="AL20" s="10016"/>
      <c r="AM20" s="10017"/>
      <c r="AN20" s="10017"/>
    </row>
    <row r="21">
      <c r="A21" s="10002">
        <v>19</v>
      </c>
      <c r="B21" s="10002" t="s">
        <v>12801</v>
      </c>
      <c r="C21" s="10002" t="s">
        <v>12804</v>
      </c>
      <c r="D21" s="10004">
        <v>7</v>
      </c>
      <c r="E21" s="10004">
        <v>7</v>
      </c>
      <c r="F21" s="10004"/>
      <c r="G21" s="10005">
        <f>VLOOKUP(C21,'Data Products'!$A:$B,2,0)</f>
      </c>
      <c r="H21" s="10006">
        <f t="shared" si="13"/>
      </c>
      <c r="I21" s="10007">
        <v>45847</v>
      </c>
      <c r="J21" s="10008">
        <f t="shared" si="19"/>
      </c>
      <c r="K21" s="10004">
        <v>0</v>
      </c>
      <c r="L21" s="10004">
        <v>0</v>
      </c>
      <c r="M21" s="10004">
        <v>0</v>
      </c>
      <c r="N21" s="10004">
        <v>0</v>
      </c>
      <c r="O21" s="10002" t="s">
        <v>12792</v>
      </c>
      <c r="P21" s="10004">
        <v>0</v>
      </c>
      <c r="Q21" s="10004">
        <v>0</v>
      </c>
      <c r="R21" s="10004">
        <v>0</v>
      </c>
      <c r="S21" s="10004">
        <v>0</v>
      </c>
      <c r="T21" s="10004">
        <v>0</v>
      </c>
      <c r="U21" s="10004">
        <v>0</v>
      </c>
      <c r="V21" s="10004">
        <v>0</v>
      </c>
      <c r="W21" s="10004">
        <v>0</v>
      </c>
      <c r="X21" s="10004">
        <v>7</v>
      </c>
      <c r="Y21" s="10004">
        <v>7</v>
      </c>
      <c r="Z21" s="10004">
        <v>0</v>
      </c>
      <c r="AA21" s="10004">
        <v>0</v>
      </c>
      <c r="AB21" s="10009">
        <f t="shared" si="1"/>
      </c>
      <c r="AC21" s="10019">
        <f t="shared" si="3"/>
      </c>
      <c r="AD21" s="10011">
        <f t="shared" si="8"/>
      </c>
      <c r="AE21" s="10020">
        <f t="shared" si="16"/>
      </c>
      <c r="AF21" s="10013">
        <f>VLOOKUP(C21,'Data Products'!$A:$J,10,0)</f>
      </c>
      <c r="AG21" s="10014">
        <f t="shared" si="5"/>
      </c>
      <c r="AH21" s="10015">
        <f t="shared" si="10"/>
      </c>
      <c r="AI21" s="10025" t="s">
        <v>12803</v>
      </c>
      <c r="AJ21" s="10017"/>
      <c r="AK21" s="10017"/>
      <c r="AL21" s="10016"/>
      <c r="AM21" s="10017"/>
      <c r="AN21" s="10017"/>
    </row>
    <row r="22">
      <c r="A22" s="10002">
        <v>20</v>
      </c>
      <c r="B22" s="10002" t="s">
        <v>12779</v>
      </c>
      <c r="C22" s="10002" t="s">
        <v>12805</v>
      </c>
      <c r="D22" s="10004">
        <v>404</v>
      </c>
      <c r="E22" s="10004">
        <v>404</v>
      </c>
      <c r="F22" s="10004"/>
      <c r="G22" s="10005">
        <f>VLOOKUP(C22,'Data Products'!$A:$B,2,0)</f>
      </c>
      <c r="H22" s="10006">
        <f t="shared" si="13"/>
      </c>
      <c r="I22" s="10007">
        <v>45847</v>
      </c>
      <c r="J22" s="10008">
        <f t="shared" si="19"/>
      </c>
      <c r="K22" s="10004">
        <v>4</v>
      </c>
      <c r="L22" s="10004">
        <v>11</v>
      </c>
      <c r="M22" s="10004">
        <v>0</v>
      </c>
      <c r="N22" s="10004">
        <v>0</v>
      </c>
      <c r="O22" s="10002" t="s">
        <v>12792</v>
      </c>
      <c r="P22" s="10004">
        <v>0</v>
      </c>
      <c r="Q22" s="10004">
        <v>0</v>
      </c>
      <c r="R22" s="10004">
        <v>175</v>
      </c>
      <c r="S22" s="10004">
        <v>175</v>
      </c>
      <c r="T22" s="10004">
        <v>224</v>
      </c>
      <c r="U22" s="10004">
        <v>224</v>
      </c>
      <c r="V22" s="10004">
        <v>0</v>
      </c>
      <c r="W22" s="10004">
        <v>0</v>
      </c>
      <c r="X22" s="10004">
        <v>5</v>
      </c>
      <c r="Y22" s="10004">
        <v>5</v>
      </c>
      <c r="Z22" s="10004">
        <v>0</v>
      </c>
      <c r="AA22" s="10004">
        <v>0</v>
      </c>
      <c r="AB22" s="10009">
        <f t="shared" si="1"/>
      </c>
      <c r="AC22" s="10010">
        <f t="shared" si="3"/>
      </c>
      <c r="AD22" s="10011">
        <f t="shared" si="8"/>
      </c>
      <c r="AE22" s="10012">
        <f t="shared" si="16"/>
      </c>
      <c r="AF22" s="10013">
        <f>VLOOKUP(C22,'Data Products'!$A:$J,10,0)</f>
      </c>
      <c r="AG22" s="10014">
        <f t="shared" si="5"/>
      </c>
      <c r="AH22" s="10015">
        <f t="shared" si="10"/>
      </c>
      <c r="AI22" s="10025"/>
      <c r="AJ22" s="10017"/>
      <c r="AK22" s="10017"/>
      <c r="AL22" s="10016"/>
      <c r="AM22" s="10017"/>
      <c r="AN22" s="10017"/>
    </row>
    <row customHeight="true" hidden="true" ht="18" r="23">
      <c r="A23" s="10002">
        <v>21</v>
      </c>
      <c r="B23" s="10002" t="s">
        <v>12782</v>
      </c>
      <c r="C23" s="10002" t="s">
        <v>12806</v>
      </c>
      <c r="D23" s="10004">
        <v>0</v>
      </c>
      <c r="E23" s="10004">
        <v>0</v>
      </c>
      <c r="F23" s="10004"/>
      <c r="G23" s="10021">
        <f>VLOOKUP(C23,'Data Products'!$A:$B,2,0)</f>
      </c>
      <c r="H23" s="10022">
        <f t="shared" si="13"/>
      </c>
      <c r="I23" s="10007">
        <v>45415</v>
      </c>
      <c r="J23" s="10008">
        <f t="shared" si="19"/>
      </c>
      <c r="K23" s="10004">
        <v>0</v>
      </c>
      <c r="L23" s="10004">
        <v>2</v>
      </c>
      <c r="M23" s="10004">
        <v>0</v>
      </c>
      <c r="N23" s="10004">
        <v>0</v>
      </c>
      <c r="O23" s="10002" t="s">
        <v>12792</v>
      </c>
      <c r="P23" s="10004">
        <v>0</v>
      </c>
      <c r="Q23" s="10004">
        <v>0</v>
      </c>
      <c r="R23" s="10004">
        <v>0</v>
      </c>
      <c r="S23" s="10004">
        <v>0</v>
      </c>
      <c r="T23" s="10004">
        <v>0</v>
      </c>
      <c r="U23" s="10004">
        <v>0</v>
      </c>
      <c r="V23" s="10004">
        <v>0</v>
      </c>
      <c r="W23" s="10004">
        <v>0</v>
      </c>
      <c r="X23" s="10004">
        <v>0</v>
      </c>
      <c r="Y23" s="10004">
        <v>0</v>
      </c>
      <c r="Z23" s="10004">
        <v>0</v>
      </c>
      <c r="AA23" s="10004">
        <v>0</v>
      </c>
      <c r="AB23" s="10009">
        <f t="shared" si="1"/>
      </c>
      <c r="AC23" s="10023">
        <f t="shared" si="3"/>
      </c>
      <c r="AD23" s="10011">
        <f t="shared" si="8"/>
      </c>
      <c r="AE23" s="10024">
        <f t="shared" si="16"/>
      </c>
      <c r="AF23" s="10013">
        <f>VLOOKUP(C23,'Data Products'!$A:$J,10,0)</f>
      </c>
      <c r="AG23" s="10014">
        <f t="shared" si="5"/>
      </c>
      <c r="AH23" s="10015">
        <f t="shared" si="10"/>
      </c>
      <c r="AI23" s="10016" t="s">
        <v>12807</v>
      </c>
      <c r="AJ23" s="10017"/>
      <c r="AK23" s="10017"/>
      <c r="AL23" s="10004"/>
      <c r="AM23" s="10017"/>
      <c r="AN23" s="10017"/>
    </row>
    <row customHeight="true" hidden="true" ht="18" r="24">
      <c r="A24" s="10002">
        <v>22</v>
      </c>
      <c r="B24" s="10002" t="s">
        <v>12808</v>
      </c>
      <c r="C24" s="10002" t="s">
        <v>12809</v>
      </c>
      <c r="D24" s="10004">
        <v>0</v>
      </c>
      <c r="E24" s="10004">
        <v>0</v>
      </c>
      <c r="F24" s="10004"/>
      <c r="G24" s="10021">
        <f>VLOOKUP(C24,'Data Products'!$A:$B,2,0)</f>
      </c>
      <c r="H24" s="10022">
        <f t="shared" si="13"/>
      </c>
      <c r="I24" s="10007">
        <v>45436</v>
      </c>
      <c r="J24" s="10008">
        <f t="shared" si="19"/>
      </c>
      <c r="K24" s="10004">
        <v>0</v>
      </c>
      <c r="L24" s="10004">
        <v>0</v>
      </c>
      <c r="M24" s="10004">
        <v>0</v>
      </c>
      <c r="N24" s="10004">
        <v>0</v>
      </c>
      <c r="O24" s="10002" t="s">
        <v>12792</v>
      </c>
      <c r="P24" s="10004">
        <v>0</v>
      </c>
      <c r="Q24" s="10004">
        <v>0</v>
      </c>
      <c r="R24" s="10004">
        <v>0</v>
      </c>
      <c r="S24" s="10004">
        <v>0</v>
      </c>
      <c r="T24" s="10004">
        <v>0</v>
      </c>
      <c r="U24" s="10004">
        <v>0</v>
      </c>
      <c r="V24" s="10004">
        <v>0</v>
      </c>
      <c r="W24" s="10004">
        <v>0</v>
      </c>
      <c r="X24" s="10004">
        <v>0</v>
      </c>
      <c r="Y24" s="10004">
        <v>0</v>
      </c>
      <c r="Z24" s="10004">
        <v>0</v>
      </c>
      <c r="AA24" s="10004">
        <v>0</v>
      </c>
      <c r="AB24" s="10009">
        <f t="shared" si="1"/>
      </c>
      <c r="AC24" s="10019">
        <f t="shared" si="3"/>
      </c>
      <c r="AD24" s="10011">
        <f t="shared" si="8"/>
      </c>
      <c r="AE24" s="10020">
        <f t="shared" si="16"/>
      </c>
      <c r="AF24" s="10013">
        <f>VLOOKUP(C24,'Data Products'!$A:$J,10,0)</f>
      </c>
      <c r="AG24" s="10014">
        <f t="shared" si="5"/>
      </c>
      <c r="AH24" s="10015">
        <f t="shared" si="10"/>
      </c>
      <c r="AI24" s="10016"/>
      <c r="AJ24" s="10017"/>
      <c r="AK24" s="10017"/>
      <c r="AL24" s="10016"/>
      <c r="AM24" s="10017"/>
      <c r="AN24" s="10017"/>
    </row>
    <row customHeight="true" hidden="true" ht="18" r="25">
      <c r="A25" s="10002">
        <v>23</v>
      </c>
      <c r="B25" s="10002" t="s">
        <v>12782</v>
      </c>
      <c r="C25" s="10002" t="s">
        <v>12810</v>
      </c>
      <c r="D25" s="10004">
        <v>0</v>
      </c>
      <c r="E25" s="10004">
        <v>0</v>
      </c>
      <c r="F25" s="10004"/>
      <c r="G25" s="10021">
        <f>VLOOKUP(C25,'Data Products'!$A:$B,2,0)</f>
      </c>
      <c r="H25" s="10022">
        <f t="shared" si="13"/>
      </c>
      <c r="I25" s="10007">
        <v>45649</v>
      </c>
      <c r="J25" s="10008">
        <f t="shared" si="19"/>
      </c>
      <c r="K25" s="10004">
        <v>0</v>
      </c>
      <c r="L25" s="10004">
        <v>0</v>
      </c>
      <c r="M25" s="10004">
        <v>1000</v>
      </c>
      <c r="N25" s="10004">
        <v>2000</v>
      </c>
      <c r="O25" s="10002" t="s">
        <v>12811</v>
      </c>
      <c r="P25" s="10004">
        <v>0</v>
      </c>
      <c r="Q25" s="10004">
        <v>0</v>
      </c>
      <c r="R25" s="10018">
        <v>0</v>
      </c>
      <c r="S25" s="10004">
        <v>0</v>
      </c>
      <c r="T25" s="10004">
        <v>0</v>
      </c>
      <c r="U25" s="10004">
        <v>0</v>
      </c>
      <c r="V25" s="10004">
        <v>0</v>
      </c>
      <c r="W25" s="10004">
        <v>0</v>
      </c>
      <c r="X25" s="10004">
        <v>0</v>
      </c>
      <c r="Y25" s="10004">
        <v>0</v>
      </c>
      <c r="Z25" s="10004">
        <v>0</v>
      </c>
      <c r="AA25" s="10004">
        <v>0</v>
      </c>
      <c r="AB25" s="10009">
        <f t="shared" si="1"/>
      </c>
      <c r="AC25" s="10019">
        <f t="shared" si="3"/>
      </c>
      <c r="AD25" s="10011">
        <f t="shared" si="8"/>
      </c>
      <c r="AE25" s="10020">
        <f t="shared" si="16"/>
      </c>
      <c r="AF25" s="10013">
        <f>VLOOKUP(C25,'Data Products'!$A:$J,10,0)</f>
      </c>
      <c r="AG25" s="10014">
        <f t="shared" si="5"/>
      </c>
      <c r="AH25" s="10015">
        <f t="shared" si="10"/>
      </c>
      <c r="AI25" s="10016"/>
      <c r="AJ25" s="10017"/>
      <c r="AK25" s="10017"/>
      <c r="AL25" s="10016"/>
      <c r="AM25" s="10017"/>
      <c r="AN25" s="10017"/>
    </row>
    <row customHeight="true" hidden="true" ht="18" r="26">
      <c r="A26" s="10002">
        <v>24</v>
      </c>
      <c r="B26" s="10002" t="s">
        <v>12782</v>
      </c>
      <c r="C26" s="10002" t="s">
        <v>12812</v>
      </c>
      <c r="D26" s="10004">
        <v>0</v>
      </c>
      <c r="E26" s="10004">
        <v>0</v>
      </c>
      <c r="F26" s="10004"/>
      <c r="G26" s="10021">
        <f>VLOOKUP(C26,'Data Products'!$A:$B,2,0)</f>
      </c>
      <c r="H26" s="10022">
        <f t="shared" si="13"/>
      </c>
      <c r="I26" s="10007">
        <v>45415</v>
      </c>
      <c r="J26" s="10008">
        <f t="shared" si="19"/>
      </c>
      <c r="K26" s="10004">
        <v>0</v>
      </c>
      <c r="L26" s="10004">
        <v>0</v>
      </c>
      <c r="M26" s="10004">
        <v>0</v>
      </c>
      <c r="N26" s="10004">
        <v>0</v>
      </c>
      <c r="O26" s="10002" t="s">
        <v>12811</v>
      </c>
      <c r="P26" s="10004">
        <v>0</v>
      </c>
      <c r="Q26" s="10004">
        <v>0</v>
      </c>
      <c r="R26" s="10004">
        <v>0</v>
      </c>
      <c r="S26" s="10004">
        <v>0</v>
      </c>
      <c r="T26" s="10004">
        <v>0</v>
      </c>
      <c r="U26" s="10004">
        <v>0</v>
      </c>
      <c r="V26" s="10004">
        <v>0</v>
      </c>
      <c r="W26" s="10004">
        <v>0</v>
      </c>
      <c r="X26" s="10004">
        <v>0</v>
      </c>
      <c r="Y26" s="10004">
        <v>0</v>
      </c>
      <c r="Z26" s="10004">
        <v>0</v>
      </c>
      <c r="AA26" s="10004">
        <v>0</v>
      </c>
      <c r="AB26" s="10009">
        <f t="shared" si="1"/>
      </c>
      <c r="AC26" s="10019">
        <f t="shared" si="3"/>
      </c>
      <c r="AD26" s="10011">
        <f t="shared" si="8"/>
      </c>
      <c r="AE26" s="10020">
        <f t="shared" si="16"/>
      </c>
      <c r="AF26" s="10013">
        <f>VLOOKUP(C26,'Data Products'!$A:$J,10,0)</f>
      </c>
      <c r="AG26" s="10014">
        <f t="shared" si="5"/>
      </c>
      <c r="AH26" s="10015">
        <f t="shared" si="10"/>
      </c>
      <c r="AI26" s="10016"/>
      <c r="AJ26" s="10016"/>
      <c r="AK26" s="10017"/>
      <c r="AL26" s="10016"/>
      <c r="AM26" s="10017"/>
      <c r="AN26" s="10017"/>
    </row>
    <row r="27">
      <c r="A27" s="10002">
        <v>25</v>
      </c>
      <c r="B27" s="10002" t="s">
        <v>12779</v>
      </c>
      <c r="C27" s="10002" t="s">
        <v>12813</v>
      </c>
      <c r="D27" s="10004">
        <v>3099</v>
      </c>
      <c r="E27" s="10004">
        <v>3098</v>
      </c>
      <c r="F27" s="10004"/>
      <c r="G27" s="10005">
        <f>VLOOKUP(C27,'Data Products'!$A:$B,2,0)</f>
      </c>
      <c r="H27" s="10006">
        <f t="shared" si="13"/>
      </c>
      <c r="I27" s="10007">
        <v>45454</v>
      </c>
      <c r="J27" s="10008">
        <f t="shared" si="19"/>
      </c>
      <c r="K27" s="10004">
        <v>310</v>
      </c>
      <c r="L27" s="10004">
        <v>3600</v>
      </c>
      <c r="M27" s="10004">
        <v>0</v>
      </c>
      <c r="N27" s="10004">
        <v>0</v>
      </c>
      <c r="O27" s="10002" t="s">
        <v>12811</v>
      </c>
      <c r="P27" s="10004">
        <v>500</v>
      </c>
      <c r="Q27" s="10004">
        <v>500</v>
      </c>
      <c r="R27" s="10004">
        <v>1676</v>
      </c>
      <c r="S27" s="10004">
        <v>1675</v>
      </c>
      <c r="T27" s="10004">
        <v>873</v>
      </c>
      <c r="U27" s="10004">
        <v>873</v>
      </c>
      <c r="V27" s="10004">
        <v>0</v>
      </c>
      <c r="W27" s="10004">
        <v>0</v>
      </c>
      <c r="X27" s="10004">
        <v>50</v>
      </c>
      <c r="Y27" s="10004">
        <v>50</v>
      </c>
      <c r="Z27" s="10004">
        <v>0</v>
      </c>
      <c r="AA27" s="10004">
        <v>0</v>
      </c>
      <c r="AB27" s="10009">
        <f t="shared" si="1"/>
      </c>
      <c r="AC27" s="10023">
        <f t="shared" si="3"/>
      </c>
      <c r="AD27" s="10011">
        <f t="shared" si="8"/>
      </c>
      <c r="AE27" s="10024">
        <f t="shared" si="16"/>
      </c>
      <c r="AF27" s="10013">
        <f>VLOOKUP(C27,'Data Products'!$A:$J,10,0)</f>
      </c>
      <c r="AG27" s="10014">
        <f t="shared" si="5"/>
      </c>
      <c r="AH27" s="10015">
        <f t="shared" si="10"/>
      </c>
      <c r="AI27" s="10025"/>
      <c r="AJ27" s="10016"/>
      <c r="AK27" s="10017"/>
      <c r="AL27" s="10016"/>
      <c r="AM27" s="10017"/>
      <c r="AN27" s="10017"/>
    </row>
    <row r="28">
      <c r="A28" s="10002">
        <v>26</v>
      </c>
      <c r="B28" s="10002" t="s">
        <v>12779</v>
      </c>
      <c r="C28" s="10002" t="s">
        <v>12814</v>
      </c>
      <c r="D28" s="10004">
        <v>3886</v>
      </c>
      <c r="E28" s="10004">
        <v>3880</v>
      </c>
      <c r="F28" s="10004"/>
      <c r="G28" s="10005">
        <f>VLOOKUP(C28,'Data Products'!$A:$B,2,0)</f>
      </c>
      <c r="H28" s="10006">
        <f t="shared" si="13"/>
      </c>
      <c r="I28" s="10007">
        <v>45974</v>
      </c>
      <c r="J28" s="10008">
        <f t="shared" si="19"/>
      </c>
      <c r="K28" s="10004">
        <v>455</v>
      </c>
      <c r="L28" s="10004">
        <v>617</v>
      </c>
      <c r="M28" s="10004">
        <v>500</v>
      </c>
      <c r="N28" s="10004">
        <v>1000</v>
      </c>
      <c r="O28" s="10002" t="s">
        <v>12811</v>
      </c>
      <c r="P28" s="10004">
        <v>1600</v>
      </c>
      <c r="Q28" s="10004">
        <v>1600</v>
      </c>
      <c r="R28" s="10004">
        <v>369</v>
      </c>
      <c r="S28" s="10004">
        <v>369</v>
      </c>
      <c r="T28" s="10004">
        <v>1826</v>
      </c>
      <c r="U28" s="10004">
        <v>1825</v>
      </c>
      <c r="V28" s="10004">
        <v>13</v>
      </c>
      <c r="W28" s="10004">
        <v>8</v>
      </c>
      <c r="X28" s="10004">
        <v>78</v>
      </c>
      <c r="Y28" s="10004">
        <v>78</v>
      </c>
      <c r="Z28" s="10004">
        <v>0</v>
      </c>
      <c r="AA28" s="10004">
        <v>0</v>
      </c>
      <c r="AB28" s="10009">
        <f t="shared" si="1"/>
      </c>
      <c r="AC28" s="10010">
        <f t="shared" si="3"/>
      </c>
      <c r="AD28" s="10011">
        <f t="shared" si="8"/>
      </c>
      <c r="AE28" s="10012">
        <f t="shared" si="16"/>
      </c>
      <c r="AF28" s="10013">
        <f>VLOOKUP(C28,'Data Products'!$A:$J,10,0)</f>
      </c>
      <c r="AG28" s="10014">
        <f t="shared" si="5"/>
      </c>
      <c r="AH28" s="10015">
        <f t="shared" si="10"/>
      </c>
      <c r="AI28" s="10016"/>
      <c r="AJ28" s="10016"/>
      <c r="AK28" s="10017"/>
      <c r="AL28" s="10016"/>
      <c r="AM28" s="10017"/>
      <c r="AN28" s="10017"/>
    </row>
    <row r="29">
      <c r="A29" s="10002">
        <v>27</v>
      </c>
      <c r="B29" s="10003" t="s">
        <v>12774</v>
      </c>
      <c r="C29" s="10002" t="s">
        <v>12815</v>
      </c>
      <c r="D29" s="10004">
        <v>173</v>
      </c>
      <c r="E29" s="10004">
        <v>173</v>
      </c>
      <c r="F29" s="10004"/>
      <c r="G29" s="10005">
        <f>VLOOKUP(C29,'Data Products'!$A:$B,2,0)</f>
      </c>
      <c r="H29" s="10006">
        <f t="shared" si="13"/>
      </c>
      <c r="I29" s="10007">
        <v>45827</v>
      </c>
      <c r="J29" s="10008">
        <f t="shared" si="19"/>
      </c>
      <c r="K29" s="10004">
        <v>7</v>
      </c>
      <c r="L29" s="10004">
        <v>120</v>
      </c>
      <c r="M29" s="10004">
        <v>0</v>
      </c>
      <c r="N29" s="10004">
        <v>0</v>
      </c>
      <c r="O29" s="10002" t="s">
        <v>12811</v>
      </c>
      <c r="P29" s="10004">
        <v>0</v>
      </c>
      <c r="Q29" s="10004">
        <v>0</v>
      </c>
      <c r="R29" s="10004">
        <v>111</v>
      </c>
      <c r="S29" s="10004">
        <v>111</v>
      </c>
      <c r="T29" s="10004">
        <v>62</v>
      </c>
      <c r="U29" s="10004">
        <v>62</v>
      </c>
      <c r="V29" s="10004">
        <v>0</v>
      </c>
      <c r="W29" s="10004">
        <v>0</v>
      </c>
      <c r="X29" s="10004">
        <v>0</v>
      </c>
      <c r="Y29" s="10004">
        <v>0</v>
      </c>
      <c r="Z29" s="10004">
        <v>0</v>
      </c>
      <c r="AA29" s="10004">
        <v>0</v>
      </c>
      <c r="AB29" s="10009">
        <f t="shared" si="1"/>
      </c>
      <c r="AC29" s="10027">
        <f t="shared" si="3"/>
      </c>
      <c r="AD29" s="10011">
        <f t="shared" si="8"/>
      </c>
      <c r="AE29" s="10028">
        <f t="shared" si="16"/>
      </c>
      <c r="AF29" s="10013">
        <f>VLOOKUP(C29,'Data Products'!$A:$J,10,0)</f>
      </c>
      <c r="AG29" s="10014">
        <f t="shared" si="5"/>
      </c>
      <c r="AH29" s="10015">
        <f t="shared" si="10"/>
      </c>
      <c r="AI29" s="10016" t="s">
        <v>12816</v>
      </c>
      <c r="AJ29" s="10016"/>
      <c r="AK29" s="10017"/>
      <c r="AL29" s="10016"/>
      <c r="AM29" s="10017"/>
      <c r="AN29" s="10017"/>
    </row>
    <row r="30">
      <c r="A30" s="10002">
        <v>28</v>
      </c>
      <c r="B30" s="10002" t="s">
        <v>12779</v>
      </c>
      <c r="C30" s="10002" t="s">
        <v>12817</v>
      </c>
      <c r="D30" s="10004">
        <v>4573</v>
      </c>
      <c r="E30" s="10004">
        <v>4573</v>
      </c>
      <c r="F30" s="10004"/>
      <c r="G30" s="10005">
        <f>VLOOKUP(C30,'Data Products'!$A:$B,2,0)</f>
      </c>
      <c r="H30" s="10006">
        <f t="shared" si="13"/>
      </c>
      <c r="I30" s="10007">
        <v>45590</v>
      </c>
      <c r="J30" s="10008">
        <f t="shared" si="19"/>
      </c>
      <c r="K30" s="10004">
        <v>4322</v>
      </c>
      <c r="L30" s="10004">
        <v>5627</v>
      </c>
      <c r="M30" s="10004">
        <v>0</v>
      </c>
      <c r="N30" s="10004">
        <v>0</v>
      </c>
      <c r="O30" s="10002" t="s">
        <v>12811</v>
      </c>
      <c r="P30" s="10004">
        <v>2500</v>
      </c>
      <c r="Q30" s="10004">
        <v>2500</v>
      </c>
      <c r="R30" s="10004">
        <v>880</v>
      </c>
      <c r="S30" s="10004">
        <v>880</v>
      </c>
      <c r="T30" s="10004">
        <v>1193</v>
      </c>
      <c r="U30" s="10004">
        <v>1193</v>
      </c>
      <c r="V30" s="10004">
        <v>0</v>
      </c>
      <c r="W30" s="10004">
        <v>0</v>
      </c>
      <c r="X30" s="10004">
        <v>0</v>
      </c>
      <c r="Y30" s="10004">
        <v>0</v>
      </c>
      <c r="Z30" s="10004">
        <v>0</v>
      </c>
      <c r="AA30" s="10004">
        <v>0</v>
      </c>
      <c r="AB30" s="10009">
        <f t="shared" si="1"/>
      </c>
      <c r="AC30" s="10019">
        <f t="shared" si="3"/>
      </c>
      <c r="AD30" s="10011">
        <f t="shared" si="8"/>
      </c>
      <c r="AE30" s="10020">
        <f t="shared" si="16"/>
      </c>
      <c r="AF30" s="10013">
        <f>VLOOKUP(C30,'Data Products'!$A:$J,10,0)</f>
      </c>
      <c r="AG30" s="10014">
        <f t="shared" si="5"/>
      </c>
      <c r="AH30" s="10015">
        <f t="shared" si="10"/>
      </c>
      <c r="AI30" s="10016"/>
      <c r="AJ30" s="10016"/>
      <c r="AK30" s="10017"/>
      <c r="AL30" s="10016"/>
      <c r="AM30" s="10017"/>
      <c r="AN30" s="10017"/>
    </row>
    <row customHeight="true" hidden="true" ht="18" r="31">
      <c r="A31" s="10002">
        <v>29</v>
      </c>
      <c r="B31" s="10002" t="s">
        <v>12782</v>
      </c>
      <c r="C31" s="10002" t="s">
        <v>12818</v>
      </c>
      <c r="D31" s="10004">
        <v>0</v>
      </c>
      <c r="E31" s="10004">
        <v>0</v>
      </c>
      <c r="F31" s="10004"/>
      <c r="G31" s="10021">
        <f>VLOOKUP(C31,'Data Products'!$A:$B,2,0)</f>
      </c>
      <c r="H31" s="10022">
        <f t="shared" si="13"/>
      </c>
      <c r="I31" s="10007">
        <v>45513</v>
      </c>
      <c r="J31" s="10008">
        <f t="shared" si="19"/>
      </c>
      <c r="K31" s="10004">
        <v>0</v>
      </c>
      <c r="L31" s="10004">
        <v>0</v>
      </c>
      <c r="M31" s="10004">
        <v>100</v>
      </c>
      <c r="N31" s="10004">
        <v>150</v>
      </c>
      <c r="O31" s="10002" t="s">
        <v>12819</v>
      </c>
      <c r="P31" s="10004">
        <v>0</v>
      </c>
      <c r="Q31" s="10004">
        <v>0</v>
      </c>
      <c r="R31" s="10004">
        <v>0</v>
      </c>
      <c r="S31" s="10004">
        <v>0</v>
      </c>
      <c r="T31" s="10004">
        <v>0</v>
      </c>
      <c r="U31" s="10004">
        <v>0</v>
      </c>
      <c r="V31" s="10004">
        <v>0</v>
      </c>
      <c r="W31" s="10004">
        <v>0</v>
      </c>
      <c r="X31" s="10004">
        <v>0</v>
      </c>
      <c r="Y31" s="10004">
        <v>0</v>
      </c>
      <c r="Z31" s="10004">
        <v>0</v>
      </c>
      <c r="AA31" s="10004">
        <v>0</v>
      </c>
      <c r="AB31" s="10009">
        <f t="shared" si="1"/>
      </c>
      <c r="AC31" s="10019">
        <f t="shared" si="3"/>
      </c>
      <c r="AD31" s="10011">
        <f t="shared" si="8"/>
      </c>
      <c r="AE31" s="10020">
        <f t="shared" si="16"/>
      </c>
      <c r="AF31" s="10013">
        <f>VLOOKUP(C31,'Data Products'!$A:$J,10,0)</f>
      </c>
      <c r="AG31" s="10014">
        <f t="shared" si="5"/>
      </c>
      <c r="AH31" s="10015">
        <f t="shared" si="10"/>
      </c>
      <c r="AI31" s="10025"/>
      <c r="AJ31" s="10016"/>
      <c r="AK31" s="10017"/>
      <c r="AL31" s="10016"/>
      <c r="AM31" s="10017"/>
      <c r="AN31" s="10017"/>
    </row>
    <row customHeight="true" hidden="true" ht="18" r="32">
      <c r="A32" s="10002">
        <v>30</v>
      </c>
      <c r="B32" s="10002" t="s">
        <v>12808</v>
      </c>
      <c r="C32" s="10002" t="s">
        <v>12820</v>
      </c>
      <c r="D32" s="10004">
        <v>0</v>
      </c>
      <c r="E32" s="10004">
        <v>0</v>
      </c>
      <c r="F32" s="10004"/>
      <c r="G32" s="10021">
        <f>VLOOKUP(C32,'Data Products'!$A:$B,2,0)</f>
      </c>
      <c r="H32" s="10022">
        <f t="shared" si="13"/>
      </c>
      <c r="I32" s="10007">
        <v>45513</v>
      </c>
      <c r="J32" s="10008">
        <f t="shared" si="19"/>
      </c>
      <c r="K32" s="10004">
        <v>0</v>
      </c>
      <c r="L32" s="10004">
        <v>0</v>
      </c>
      <c r="M32" s="10004">
        <v>0</v>
      </c>
      <c r="N32" s="10004">
        <v>0</v>
      </c>
      <c r="O32" s="10002" t="s">
        <v>12819</v>
      </c>
      <c r="P32" s="10004">
        <v>0</v>
      </c>
      <c r="Q32" s="10004">
        <v>0</v>
      </c>
      <c r="R32" s="10004">
        <v>0</v>
      </c>
      <c r="S32" s="10004">
        <v>0</v>
      </c>
      <c r="T32" s="10004">
        <v>0</v>
      </c>
      <c r="U32" s="10004">
        <v>0</v>
      </c>
      <c r="V32" s="10004">
        <v>0</v>
      </c>
      <c r="W32" s="10004">
        <v>0</v>
      </c>
      <c r="X32" s="10004">
        <v>0</v>
      </c>
      <c r="Y32" s="10004">
        <v>0</v>
      </c>
      <c r="Z32" s="10004">
        <v>0</v>
      </c>
      <c r="AA32" s="10004">
        <v>0</v>
      </c>
      <c r="AB32" s="10009">
        <f t="shared" si="1"/>
      </c>
      <c r="AC32" s="10019">
        <f t="shared" si="3"/>
      </c>
      <c r="AD32" s="10011">
        <f t="shared" si="8"/>
      </c>
      <c r="AE32" s="10020">
        <f t="shared" si="16"/>
      </c>
      <c r="AF32" s="10013">
        <f>VLOOKUP(C32,'Data Products'!$A:$J,10,0)</f>
      </c>
      <c r="AG32" s="10014">
        <f t="shared" si="5"/>
      </c>
      <c r="AH32" s="10015">
        <f t="shared" si="10"/>
      </c>
      <c r="AI32" s="10016"/>
      <c r="AJ32" s="10016"/>
      <c r="AK32" s="10017"/>
      <c r="AL32" s="10029"/>
      <c r="AM32" s="10017"/>
      <c r="AN32" s="10017"/>
    </row>
    <row customHeight="true" hidden="true" ht="18" r="33">
      <c r="A33" s="10002">
        <v>31</v>
      </c>
      <c r="B33" s="10002" t="s">
        <v>12782</v>
      </c>
      <c r="C33" s="10002" t="s">
        <v>12821</v>
      </c>
      <c r="D33" s="10004">
        <v>0</v>
      </c>
      <c r="E33" s="10004">
        <v>0</v>
      </c>
      <c r="F33" s="10004"/>
      <c r="G33" s="10021">
        <f>VLOOKUP(C33,'Data Products'!$A:$B,2,0)</f>
      </c>
      <c r="H33" s="10022">
        <f t="shared" si="13"/>
      </c>
      <c r="I33" s="10007">
        <v>45841</v>
      </c>
      <c r="J33" s="10008">
        <f t="shared" si="19"/>
      </c>
      <c r="K33" s="10004">
        <v>0</v>
      </c>
      <c r="L33" s="10004">
        <v>0</v>
      </c>
      <c r="M33" s="10004">
        <v>0</v>
      </c>
      <c r="N33" s="10004">
        <v>0</v>
      </c>
      <c r="O33" s="10002" t="s">
        <v>12822</v>
      </c>
      <c r="P33" s="10004">
        <v>0</v>
      </c>
      <c r="Q33" s="10004">
        <v>0</v>
      </c>
      <c r="R33" s="10004">
        <v>0</v>
      </c>
      <c r="S33" s="10004">
        <v>0</v>
      </c>
      <c r="T33" s="10004">
        <v>0</v>
      </c>
      <c r="U33" s="10004">
        <v>0</v>
      </c>
      <c r="V33" s="10004">
        <v>0</v>
      </c>
      <c r="W33" s="10004">
        <v>0</v>
      </c>
      <c r="X33" s="10004">
        <v>0</v>
      </c>
      <c r="Y33" s="10004">
        <v>0</v>
      </c>
      <c r="Z33" s="10004">
        <v>0</v>
      </c>
      <c r="AA33" s="10004">
        <v>0</v>
      </c>
      <c r="AB33" s="10009">
        <f t="shared" si="1"/>
      </c>
      <c r="AC33" s="10023">
        <f t="shared" si="3"/>
      </c>
      <c r="AD33" s="10011">
        <f t="shared" si="8"/>
      </c>
      <c r="AE33" s="10024">
        <f t="shared" si="16"/>
      </c>
      <c r="AF33" s="10013">
        <f>VLOOKUP(C33,'Data Products'!$A:$J,10,0)</f>
      </c>
      <c r="AG33" s="10014">
        <f t="shared" si="5"/>
      </c>
      <c r="AH33" s="10015">
        <f t="shared" si="10"/>
      </c>
      <c r="AI33" s="10016" t="s">
        <v>12823</v>
      </c>
      <c r="AJ33" s="10016"/>
      <c r="AK33" s="10017"/>
      <c r="AL33" s="10029"/>
      <c r="AM33" s="10017"/>
      <c r="AN33" s="10017"/>
    </row>
    <row customHeight="true" hidden="true" ht="18" r="34">
      <c r="A34" s="10002">
        <v>32</v>
      </c>
      <c r="B34" s="10002" t="s">
        <v>12782</v>
      </c>
      <c r="C34" s="10002" t="s">
        <v>12824</v>
      </c>
      <c r="D34" s="10004">
        <v>0</v>
      </c>
      <c r="E34" s="10004">
        <v>0</v>
      </c>
      <c r="F34" s="10004"/>
      <c r="G34" s="10021">
        <f>VLOOKUP(C34,'Data Products'!$A:$B,2,0)</f>
      </c>
      <c r="H34" s="10022">
        <f t="shared" si="13"/>
      </c>
      <c r="I34" s="10007">
        <v>45841</v>
      </c>
      <c r="J34" s="10008">
        <f t="shared" si="19"/>
      </c>
      <c r="K34" s="10004">
        <v>0</v>
      </c>
      <c r="L34" s="10004">
        <v>0</v>
      </c>
      <c r="M34" s="10004">
        <v>0</v>
      </c>
      <c r="N34" s="10004">
        <v>0</v>
      </c>
      <c r="O34" s="10002" t="s">
        <v>12822</v>
      </c>
      <c r="P34" s="10004">
        <v>0</v>
      </c>
      <c r="Q34" s="10004">
        <v>0</v>
      </c>
      <c r="R34" s="10004">
        <v>0</v>
      </c>
      <c r="S34" s="10004">
        <v>0</v>
      </c>
      <c r="T34" s="10004">
        <v>0</v>
      </c>
      <c r="U34" s="10004">
        <v>0</v>
      </c>
      <c r="V34" s="10004">
        <v>0</v>
      </c>
      <c r="W34" s="10004">
        <v>0</v>
      </c>
      <c r="X34" s="10004">
        <v>0</v>
      </c>
      <c r="Y34" s="10004">
        <v>0</v>
      </c>
      <c r="Z34" s="10004">
        <v>0</v>
      </c>
      <c r="AA34" s="10004">
        <v>0</v>
      </c>
      <c r="AB34" s="10009">
        <f t="shared" si="1"/>
      </c>
      <c r="AC34" s="10023">
        <f t="shared" si="3"/>
      </c>
      <c r="AD34" s="10011">
        <f t="shared" si="8"/>
      </c>
      <c r="AE34" s="10024">
        <f t="shared" si="16"/>
      </c>
      <c r="AF34" s="10013">
        <f>VLOOKUP(C34,'Data Products'!$A:$J,10,0)</f>
      </c>
      <c r="AG34" s="10014">
        <f t="shared" si="5"/>
      </c>
      <c r="AH34" s="10015">
        <f t="shared" si="10"/>
      </c>
      <c r="AI34" s="10016" t="s">
        <v>12823</v>
      </c>
      <c r="AJ34" s="10016"/>
      <c r="AK34" s="10017"/>
      <c r="AL34" s="10029"/>
      <c r="AM34" s="10017"/>
      <c r="AN34" s="10017"/>
    </row>
    <row r="35">
      <c r="A35" s="10002">
        <v>33</v>
      </c>
      <c r="B35" s="10002" t="s">
        <v>12779</v>
      </c>
      <c r="C35" s="10002" t="s">
        <v>12825</v>
      </c>
      <c r="D35" s="10004">
        <v>667</v>
      </c>
      <c r="E35" s="10004">
        <v>667</v>
      </c>
      <c r="F35" s="10004"/>
      <c r="G35" s="10005">
        <f>VLOOKUP(C35,'Data Products'!$A:$B,2,0)</f>
      </c>
      <c r="H35" s="10006">
        <f t="shared" si="13"/>
      </c>
      <c r="I35" s="10007">
        <v>45646</v>
      </c>
      <c r="J35" s="10008">
        <f t="shared" si="19"/>
      </c>
      <c r="K35" s="10004">
        <v>3</v>
      </c>
      <c r="L35" s="10004">
        <v>3</v>
      </c>
      <c r="M35" s="10004">
        <v>100</v>
      </c>
      <c r="N35" s="10004">
        <v>200</v>
      </c>
      <c r="O35" s="10002" t="s">
        <v>12826</v>
      </c>
      <c r="P35" s="10004">
        <v>150</v>
      </c>
      <c r="Q35" s="10004">
        <v>150</v>
      </c>
      <c r="R35" s="10004">
        <v>139</v>
      </c>
      <c r="S35" s="10004">
        <v>139</v>
      </c>
      <c r="T35" s="10004">
        <v>370</v>
      </c>
      <c r="U35" s="10004">
        <v>370</v>
      </c>
      <c r="V35" s="10004">
        <v>0</v>
      </c>
      <c r="W35" s="10004">
        <v>0</v>
      </c>
      <c r="X35" s="10004">
        <v>8</v>
      </c>
      <c r="Y35" s="10004">
        <v>8</v>
      </c>
      <c r="Z35" s="10004">
        <v>0</v>
      </c>
      <c r="AA35" s="10004">
        <v>0</v>
      </c>
      <c r="AB35" s="10009">
        <f t="shared" si="1"/>
      </c>
      <c r="AC35" s="10010">
        <f t="shared" si="3"/>
      </c>
      <c r="AD35" s="10011">
        <f t="shared" si="8"/>
      </c>
      <c r="AE35" s="10012">
        <f t="shared" si="16"/>
      </c>
      <c r="AF35" s="10013">
        <f>VLOOKUP(C35,'Data Products'!$A:$J,10,0)</f>
      </c>
      <c r="AG35" s="10014">
        <f t="shared" si="5"/>
      </c>
      <c r="AH35" s="10015">
        <f t="shared" si="10"/>
      </c>
      <c r="AI35" s="10030" t="s">
        <v>12827</v>
      </c>
      <c r="AJ35" s="10016"/>
      <c r="AK35" s="10017"/>
      <c r="AL35" s="10029"/>
      <c r="AM35" s="10017"/>
      <c r="AN35" s="10017"/>
    </row>
    <row customHeight="true" hidden="true" ht="18" r="36">
      <c r="A36" s="10002">
        <v>34</v>
      </c>
      <c r="B36" s="10002" t="s">
        <v>12782</v>
      </c>
      <c r="C36" s="10002" t="s">
        <v>12828</v>
      </c>
      <c r="D36" s="10004">
        <v>0</v>
      </c>
      <c r="E36" s="10004">
        <v>0</v>
      </c>
      <c r="F36" s="10004"/>
      <c r="G36" s="10005">
        <f>VLOOKUP(C36,'Data Products'!$A:$B,2,0)</f>
      </c>
      <c r="H36" s="10006">
        <f t="shared" si="13"/>
      </c>
      <c r="I36" s="10007">
        <v>45646</v>
      </c>
      <c r="J36" s="10008">
        <f t="shared" si="19"/>
      </c>
      <c r="K36" s="10004">
        <v>0</v>
      </c>
      <c r="L36" s="10004">
        <v>0</v>
      </c>
      <c r="M36" s="10004">
        <v>100</v>
      </c>
      <c r="N36" s="10004">
        <v>200</v>
      </c>
      <c r="O36" s="10002" t="s">
        <v>12826</v>
      </c>
      <c r="P36" s="10004">
        <v>0</v>
      </c>
      <c r="Q36" s="10004">
        <v>0</v>
      </c>
      <c r="R36" s="10004">
        <v>0</v>
      </c>
      <c r="S36" s="10004">
        <v>0</v>
      </c>
      <c r="T36" s="10004">
        <v>0</v>
      </c>
      <c r="U36" s="10004">
        <v>0</v>
      </c>
      <c r="V36" s="10004">
        <v>0</v>
      </c>
      <c r="W36" s="10004">
        <v>0</v>
      </c>
      <c r="X36" s="10004">
        <v>0</v>
      </c>
      <c r="Y36" s="10004">
        <v>0</v>
      </c>
      <c r="Z36" s="10004">
        <v>0</v>
      </c>
      <c r="AA36" s="10004">
        <v>0</v>
      </c>
      <c r="AB36" s="10009">
        <f t="shared" si="1"/>
      </c>
      <c r="AC36" s="10019">
        <f t="shared" si="3"/>
      </c>
      <c r="AD36" s="10011">
        <f t="shared" si="8"/>
      </c>
      <c r="AE36" s="10020">
        <f t="shared" si="16"/>
      </c>
      <c r="AF36" s="10013">
        <f>VLOOKUP(C36,'Data Products'!$A:$J,10,0)</f>
      </c>
      <c r="AG36" s="10014">
        <f t="shared" si="5"/>
      </c>
      <c r="AH36" s="10015">
        <f t="shared" si="10"/>
      </c>
      <c r="AI36" s="10016"/>
      <c r="AJ36" s="10016"/>
      <c r="AK36" s="10017"/>
      <c r="AL36" s="10029"/>
      <c r="AM36" s="10017"/>
      <c r="AN36" s="10017"/>
    </row>
    <row r="37">
      <c r="A37" s="10002">
        <v>35</v>
      </c>
      <c r="B37" s="10002" t="s">
        <v>12779</v>
      </c>
      <c r="C37" s="10002" t="s">
        <v>12829</v>
      </c>
      <c r="D37" s="10004">
        <v>1715</v>
      </c>
      <c r="E37" s="10004">
        <v>1715</v>
      </c>
      <c r="F37" s="10004"/>
      <c r="G37" s="10005">
        <f>VLOOKUP(C37,'Data Products'!$A:$B,2,0)</f>
      </c>
      <c r="H37" s="10006">
        <f t="shared" si="13"/>
      </c>
      <c r="I37" s="10007">
        <v>45681</v>
      </c>
      <c r="J37" s="10008">
        <f t="shared" si="19"/>
      </c>
      <c r="K37" s="10004">
        <v>71</v>
      </c>
      <c r="L37" s="10004">
        <v>145</v>
      </c>
      <c r="M37" s="10004">
        <v>1500</v>
      </c>
      <c r="N37" s="10004">
        <v>3000</v>
      </c>
      <c r="O37" s="10002" t="s">
        <v>12830</v>
      </c>
      <c r="P37" s="10004">
        <v>0</v>
      </c>
      <c r="Q37" s="10004">
        <v>0</v>
      </c>
      <c r="R37" s="10004">
        <v>823</v>
      </c>
      <c r="S37" s="10004">
        <v>823</v>
      </c>
      <c r="T37" s="10004">
        <v>840</v>
      </c>
      <c r="U37" s="10004">
        <v>840</v>
      </c>
      <c r="V37" s="10004">
        <v>9</v>
      </c>
      <c r="W37" s="10004">
        <v>9</v>
      </c>
      <c r="X37" s="10004">
        <v>43</v>
      </c>
      <c r="Y37" s="10004">
        <v>43</v>
      </c>
      <c r="Z37" s="10004">
        <v>0</v>
      </c>
      <c r="AA37" s="10004">
        <v>0</v>
      </c>
      <c r="AB37" s="10009">
        <f t="shared" si="1"/>
      </c>
      <c r="AC37" s="10010">
        <f t="shared" si="3"/>
      </c>
      <c r="AD37" s="10011">
        <f t="shared" si="8"/>
      </c>
      <c r="AE37" s="10012">
        <f t="shared" si="16"/>
      </c>
      <c r="AF37" s="10013">
        <f>VLOOKUP(C37,'Data Products'!$A:$J,10,0)</f>
      </c>
      <c r="AG37" s="10014">
        <f t="shared" si="5"/>
      </c>
      <c r="AH37" s="10015">
        <f t="shared" si="10"/>
      </c>
      <c r="AI37" s="10016"/>
      <c r="AJ37" s="10031"/>
      <c r="AK37" s="10031"/>
      <c r="AL37" s="10032"/>
      <c r="AM37" s="10031"/>
      <c r="AN37" s="10031"/>
    </row>
    <row r="38">
      <c r="A38" s="10002">
        <v>36</v>
      </c>
      <c r="B38" s="10002" t="s">
        <v>12779</v>
      </c>
      <c r="C38" s="10002" t="s">
        <v>12831</v>
      </c>
      <c r="D38" s="10004">
        <v>2759</v>
      </c>
      <c r="E38" s="10004">
        <v>2759</v>
      </c>
      <c r="F38" s="10004"/>
      <c r="G38" s="10005">
        <f>VLOOKUP(C38,'Data Products'!$A:$B,2,0)</f>
      </c>
      <c r="H38" s="10006">
        <f t="shared" si="13"/>
      </c>
      <c r="I38" s="10007">
        <v>45520</v>
      </c>
      <c r="J38" s="10008">
        <f t="shared" si="19"/>
      </c>
      <c r="K38" s="10004">
        <v>9</v>
      </c>
      <c r="L38" s="10004">
        <v>20</v>
      </c>
      <c r="M38" s="10004">
        <v>150</v>
      </c>
      <c r="N38" s="10004">
        <v>300</v>
      </c>
      <c r="O38" s="10002" t="s">
        <v>12830</v>
      </c>
      <c r="P38" s="10004">
        <v>0</v>
      </c>
      <c r="Q38" s="10004">
        <v>0</v>
      </c>
      <c r="R38" s="10004">
        <v>1619</v>
      </c>
      <c r="S38" s="10004">
        <v>1619</v>
      </c>
      <c r="T38" s="10004">
        <v>1140</v>
      </c>
      <c r="U38" s="10004">
        <v>1140</v>
      </c>
      <c r="V38" s="10004">
        <v>0</v>
      </c>
      <c r="W38" s="10004">
        <v>0</v>
      </c>
      <c r="X38" s="10004">
        <v>0</v>
      </c>
      <c r="Y38" s="10004">
        <v>0</v>
      </c>
      <c r="Z38" s="10004">
        <v>0</v>
      </c>
      <c r="AA38" s="10004">
        <v>0</v>
      </c>
      <c r="AB38" s="10009">
        <f t="shared" si="1"/>
      </c>
      <c r="AC38" s="10010">
        <f t="shared" si="3"/>
      </c>
      <c r="AD38" s="10011">
        <f t="shared" si="8"/>
      </c>
      <c r="AE38" s="10012">
        <f t="shared" si="16"/>
      </c>
      <c r="AF38" s="10013">
        <f>VLOOKUP(C38,'Data Products'!$A:$J,10,0)</f>
      </c>
      <c r="AG38" s="10014">
        <f t="shared" si="5"/>
      </c>
      <c r="AH38" s="10015">
        <f t="shared" si="10"/>
      </c>
      <c r="AI38" s="10016"/>
      <c r="AJ38" s="10017"/>
      <c r="AK38" s="10017"/>
      <c r="AL38" s="10029"/>
      <c r="AM38" s="10017"/>
      <c r="AN38" s="10017"/>
    </row>
    <row r="39">
      <c r="A39" s="10002">
        <v>37</v>
      </c>
      <c r="B39" s="10002" t="s">
        <v>12832</v>
      </c>
      <c r="C39" s="10002" t="s">
        <v>12833</v>
      </c>
      <c r="D39" s="10004">
        <v>2062</v>
      </c>
      <c r="E39" s="10004">
        <v>2062</v>
      </c>
      <c r="F39" s="10004"/>
      <c r="G39" s="10005">
        <f>VLOOKUP(C39,'Data Products'!$A:$B,2,0)</f>
      </c>
      <c r="H39" s="10006">
        <f t="shared" si="13"/>
      </c>
      <c r="I39" s="10007">
        <v>45558</v>
      </c>
      <c r="J39" s="10008">
        <f t="shared" si="19"/>
      </c>
      <c r="K39" s="10004">
        <v>0</v>
      </c>
      <c r="L39" s="10004">
        <v>0</v>
      </c>
      <c r="M39" s="10004">
        <v>500</v>
      </c>
      <c r="N39" s="10004">
        <v>1000</v>
      </c>
      <c r="O39" s="10002" t="s">
        <v>12834</v>
      </c>
      <c r="P39" s="10004">
        <v>0</v>
      </c>
      <c r="Q39" s="10004">
        <v>0</v>
      </c>
      <c r="R39" s="10004">
        <v>1289</v>
      </c>
      <c r="S39" s="10004">
        <v>1289</v>
      </c>
      <c r="T39" s="10004">
        <v>773</v>
      </c>
      <c r="U39" s="10004">
        <v>773</v>
      </c>
      <c r="V39" s="10004">
        <v>0</v>
      </c>
      <c r="W39" s="10004">
        <v>0</v>
      </c>
      <c r="X39" s="10004">
        <v>0</v>
      </c>
      <c r="Y39" s="10004">
        <v>0</v>
      </c>
      <c r="Z39" s="10004">
        <v>0</v>
      </c>
      <c r="AA39" s="10004">
        <v>0</v>
      </c>
      <c r="AB39" s="10009">
        <f t="shared" si="1"/>
      </c>
      <c r="AC39" s="10019">
        <f t="shared" si="3"/>
      </c>
      <c r="AD39" s="10011">
        <f t="shared" si="8"/>
      </c>
      <c r="AE39" s="10020">
        <f t="shared" si="16"/>
      </c>
      <c r="AF39" s="10013">
        <f>VLOOKUP(C39,'Data Products'!$A:$J,10,0)</f>
      </c>
      <c r="AG39" s="10014">
        <f t="shared" si="5"/>
      </c>
      <c r="AH39" s="10015">
        <f t="shared" si="10"/>
      </c>
      <c r="AI39" s="10033" t="s">
        <v>12835</v>
      </c>
      <c r="AJ39" s="10017"/>
      <c r="AK39" s="10017"/>
      <c r="AL39" s="10029"/>
      <c r="AM39" s="10017"/>
      <c r="AN39" s="10017"/>
    </row>
    <row customHeight="true" hidden="true" ht="18" r="40">
      <c r="A40" s="10002">
        <v>38</v>
      </c>
      <c r="B40" s="10002" t="s">
        <v>12782</v>
      </c>
      <c r="C40" s="10002" t="s">
        <v>12836</v>
      </c>
      <c r="D40" s="10004">
        <v>0</v>
      </c>
      <c r="E40" s="10004">
        <v>0</v>
      </c>
      <c r="F40" s="10004"/>
      <c r="G40" s="10005">
        <f>VLOOKUP(C40,'Data Products'!$A:$B,2,0)</f>
      </c>
      <c r="H40" s="10006">
        <f t="shared" si="13"/>
      </c>
      <c r="I40" s="10007">
        <v>45630</v>
      </c>
      <c r="J40" s="10008">
        <f t="shared" si="19"/>
      </c>
      <c r="K40" s="10004">
        <v>0</v>
      </c>
      <c r="L40" s="10004">
        <v>0</v>
      </c>
      <c r="M40" s="10004">
        <v>0</v>
      </c>
      <c r="N40" s="10004">
        <v>0</v>
      </c>
      <c r="O40" s="10002" t="s">
        <v>12837</v>
      </c>
      <c r="P40" s="10004">
        <v>0</v>
      </c>
      <c r="Q40" s="10004">
        <v>0</v>
      </c>
      <c r="R40" s="10004">
        <v>0</v>
      </c>
      <c r="S40" s="10004">
        <v>0</v>
      </c>
      <c r="T40" s="10004">
        <v>0</v>
      </c>
      <c r="U40" s="10004">
        <v>0</v>
      </c>
      <c r="V40" s="10004">
        <v>0</v>
      </c>
      <c r="W40" s="10004">
        <v>0</v>
      </c>
      <c r="X40" s="10004">
        <v>0</v>
      </c>
      <c r="Y40" s="10004">
        <v>0</v>
      </c>
      <c r="Z40" s="10004">
        <v>0</v>
      </c>
      <c r="AA40" s="10004">
        <v>0</v>
      </c>
      <c r="AB40" s="10009">
        <f t="shared" si="1"/>
      </c>
      <c r="AC40" s="10019">
        <f t="shared" si="3"/>
      </c>
      <c r="AD40" s="10011">
        <f t="shared" si="8"/>
      </c>
      <c r="AE40" s="10020">
        <f t="shared" si="16"/>
      </c>
      <c r="AF40" s="10013">
        <f>VLOOKUP(C40,'Data Products'!$A:$J,10,0)</f>
      </c>
      <c r="AG40" s="10014">
        <f t="shared" si="5"/>
      </c>
      <c r="AH40" s="10015">
        <f t="shared" si="10"/>
      </c>
      <c r="AI40" s="10016"/>
      <c r="AJ40" s="10017"/>
      <c r="AK40" s="10017"/>
      <c r="AL40" s="10029"/>
      <c r="AM40" s="10017"/>
      <c r="AN40" s="10017"/>
    </row>
    <row customHeight="true" hidden="true" ht="18" r="41">
      <c r="A41" s="10002">
        <v>39</v>
      </c>
      <c r="B41" s="10002" t="s">
        <v>12782</v>
      </c>
      <c r="C41" s="10002" t="s">
        <v>12838</v>
      </c>
      <c r="D41" s="10004">
        <v>0</v>
      </c>
      <c r="E41" s="10004">
        <v>0</v>
      </c>
      <c r="F41" s="10004"/>
      <c r="G41" s="10005">
        <f>VLOOKUP(C41,'Data Products'!$A:$B,2,0)</f>
      </c>
      <c r="H41" s="10034">
        <f t="shared" si="13"/>
      </c>
      <c r="I41" s="10007">
        <v>45630</v>
      </c>
      <c r="J41" s="10008">
        <f t="shared" si="19"/>
      </c>
      <c r="K41" s="10004">
        <v>5</v>
      </c>
      <c r="L41" s="10004">
        <v>7</v>
      </c>
      <c r="M41" s="10004">
        <v>0</v>
      </c>
      <c r="N41" s="10004">
        <v>0</v>
      </c>
      <c r="O41" s="10002" t="s">
        <v>12837</v>
      </c>
      <c r="P41" s="10004">
        <v>0</v>
      </c>
      <c r="Q41" s="10004">
        <v>0</v>
      </c>
      <c r="R41" s="10004">
        <v>0</v>
      </c>
      <c r="S41" s="10004">
        <v>0</v>
      </c>
      <c r="T41" s="10004">
        <v>0</v>
      </c>
      <c r="U41" s="10004">
        <v>0</v>
      </c>
      <c r="V41" s="10004">
        <v>0</v>
      </c>
      <c r="W41" s="10004">
        <v>0</v>
      </c>
      <c r="X41" s="10004">
        <v>0</v>
      </c>
      <c r="Y41" s="10004">
        <v>0</v>
      </c>
      <c r="Z41" s="10004">
        <v>0</v>
      </c>
      <c r="AA41" s="10004">
        <v>0</v>
      </c>
      <c r="AB41" s="10009">
        <f t="shared" si="1"/>
      </c>
      <c r="AC41" s="10023">
        <f t="shared" si="3"/>
      </c>
      <c r="AD41" s="10011">
        <f t="shared" si="8"/>
      </c>
      <c r="AE41" s="10024">
        <f t="shared" si="16"/>
      </c>
      <c r="AF41" s="10013">
        <f>VLOOKUP(C41,'Data Products'!$A:$J,10,0)</f>
      </c>
      <c r="AG41" s="10014">
        <f t="shared" si="5"/>
      </c>
      <c r="AH41" s="10015">
        <f t="shared" si="10"/>
      </c>
      <c r="AI41" s="10035"/>
      <c r="AJ41" s="10036"/>
      <c r="AK41" s="10036"/>
      <c r="AL41" s="10037"/>
      <c r="AM41" s="10036"/>
      <c r="AN41" s="10036"/>
    </row>
    <row customHeight="true" hidden="true" ht="18" r="42">
      <c r="A42" s="10002">
        <v>40</v>
      </c>
      <c r="B42" s="10002" t="s">
        <v>12782</v>
      </c>
      <c r="C42" s="10002" t="s">
        <v>12839</v>
      </c>
      <c r="D42" s="10004">
        <v>0</v>
      </c>
      <c r="E42" s="10004">
        <v>0</v>
      </c>
      <c r="F42" s="10004"/>
      <c r="G42" s="10005">
        <f>VLOOKUP(C42,'Data Products'!$A:$B,2,0)</f>
      </c>
      <c r="H42" s="10034">
        <f t="shared" si="13"/>
      </c>
      <c r="I42" s="10007">
        <v>45630</v>
      </c>
      <c r="J42" s="10008">
        <f t="shared" si="19"/>
      </c>
      <c r="K42" s="10004">
        <v>0</v>
      </c>
      <c r="L42" s="10004">
        <v>0</v>
      </c>
      <c r="M42" s="10004">
        <v>0</v>
      </c>
      <c r="N42" s="10004">
        <v>0</v>
      </c>
      <c r="O42" s="10002" t="s">
        <v>12837</v>
      </c>
      <c r="P42" s="10004">
        <v>0</v>
      </c>
      <c r="Q42" s="10004">
        <v>0</v>
      </c>
      <c r="R42" s="10004">
        <v>0</v>
      </c>
      <c r="S42" s="10004">
        <v>0</v>
      </c>
      <c r="T42" s="10004">
        <v>0</v>
      </c>
      <c r="U42" s="10004">
        <v>0</v>
      </c>
      <c r="V42" s="10004">
        <v>0</v>
      </c>
      <c r="W42" s="10004">
        <v>0</v>
      </c>
      <c r="X42" s="10004">
        <v>0</v>
      </c>
      <c r="Y42" s="10004">
        <v>0</v>
      </c>
      <c r="Z42" s="10004">
        <v>0</v>
      </c>
      <c r="AA42" s="10004">
        <v>0</v>
      </c>
      <c r="AB42" s="10009">
        <f t="shared" si="1"/>
      </c>
      <c r="AC42" s="10019">
        <f t="shared" si="3"/>
      </c>
      <c r="AD42" s="10011">
        <f t="shared" si="8"/>
      </c>
      <c r="AE42" s="10020">
        <f t="shared" si="16"/>
      </c>
      <c r="AF42" s="10013">
        <f>VLOOKUP(C42,'Data Products'!$A:$J,10,0)</f>
      </c>
      <c r="AG42" s="10014">
        <f t="shared" si="5"/>
      </c>
      <c r="AH42" s="10015">
        <f t="shared" si="10"/>
      </c>
      <c r="AI42" s="10038"/>
      <c r="AJ42" s="10039"/>
      <c r="AK42" s="10039"/>
      <c r="AL42" s="10038"/>
      <c r="AM42" s="10039"/>
      <c r="AN42" s="10039"/>
    </row>
    <row r="43">
      <c r="A43" s="10002">
        <v>41</v>
      </c>
      <c r="B43" s="10002" t="s">
        <v>12774</v>
      </c>
      <c r="C43" s="10002" t="s">
        <v>12840</v>
      </c>
      <c r="D43" s="10004">
        <v>236</v>
      </c>
      <c r="E43" s="10004">
        <v>236</v>
      </c>
      <c r="F43" s="10040"/>
      <c r="G43" s="10005">
        <f>VLOOKUP(C43,'Data Products'!$A:$B,2,0)</f>
      </c>
      <c r="H43" s="10034">
        <f t="shared" si="13"/>
      </c>
      <c r="I43" s="10007">
        <v>45898</v>
      </c>
      <c r="J43" s="10008">
        <f t="shared" si="19"/>
      </c>
      <c r="K43" s="10004">
        <v>20</v>
      </c>
      <c r="L43" s="10004">
        <v>22</v>
      </c>
      <c r="M43" s="10004">
        <v>0</v>
      </c>
      <c r="N43" s="10004">
        <v>0</v>
      </c>
      <c r="O43" s="10002" t="s">
        <v>12841</v>
      </c>
      <c r="P43" s="10004">
        <v>0</v>
      </c>
      <c r="Q43" s="10004">
        <v>0</v>
      </c>
      <c r="R43" s="10004">
        <v>130</v>
      </c>
      <c r="S43" s="10004">
        <v>130</v>
      </c>
      <c r="T43" s="10004">
        <v>106</v>
      </c>
      <c r="U43" s="10004">
        <v>106</v>
      </c>
      <c r="V43" s="10004">
        <v>0</v>
      </c>
      <c r="W43" s="10004">
        <v>0</v>
      </c>
      <c r="X43" s="10004">
        <v>0</v>
      </c>
      <c r="Y43" s="10004">
        <v>0</v>
      </c>
      <c r="Z43" s="10004">
        <v>0</v>
      </c>
      <c r="AA43" s="10004">
        <v>0</v>
      </c>
      <c r="AB43" s="10009">
        <f t="shared" si="1"/>
      </c>
      <c r="AC43" s="10027">
        <f t="shared" si="3"/>
      </c>
      <c r="AD43" s="10011">
        <f t="shared" si="8"/>
      </c>
      <c r="AE43" s="10028">
        <f t="shared" si="16"/>
      </c>
      <c r="AF43" s="10013">
        <f>VLOOKUP(C43,'Data Products'!$A:$J,10,0)</f>
      </c>
      <c r="AG43" s="10014">
        <f t="shared" si="5"/>
      </c>
      <c r="AH43" s="10015">
        <f t="shared" si="10"/>
      </c>
      <c r="AI43" s="10041" t="s">
        <v>12842</v>
      </c>
      <c r="AJ43" s="10039"/>
      <c r="AK43" s="10039"/>
      <c r="AL43" s="10038"/>
      <c r="AM43" s="10039"/>
      <c r="AN43" s="10039"/>
    </row>
    <row customHeight="true" ht="18" r="44">
      <c r="A44" s="10002">
        <v>42</v>
      </c>
      <c r="B44" s="10002" t="s">
        <v>12779</v>
      </c>
      <c r="C44" s="10002" t="s">
        <v>12843</v>
      </c>
      <c r="D44" s="10042">
        <v>1982</v>
      </c>
      <c r="E44" s="10042">
        <v>1981</v>
      </c>
      <c r="F44" s="10040"/>
      <c r="G44" s="10005">
        <f>VLOOKUP(C44,'Data Products'!$A:$B,2,0)</f>
      </c>
      <c r="H44" s="10034">
        <f t="shared" si="13"/>
      </c>
      <c r="I44" s="10043">
        <v>46030</v>
      </c>
      <c r="J44" s="10008">
        <f t="shared" si="19"/>
      </c>
      <c r="K44" s="10042">
        <v>28</v>
      </c>
      <c r="L44" s="10042">
        <v>28</v>
      </c>
      <c r="M44" s="10004">
        <v>0</v>
      </c>
      <c r="N44" s="10004">
        <v>0</v>
      </c>
      <c r="O44" s="10002" t="s">
        <v>12844</v>
      </c>
      <c r="P44" s="10004">
        <v>0</v>
      </c>
      <c r="Q44" s="10004">
        <v>0</v>
      </c>
      <c r="R44" s="10004">
        <v>982</v>
      </c>
      <c r="S44" s="10004">
        <v>981</v>
      </c>
      <c r="T44" s="10004">
        <v>1000</v>
      </c>
      <c r="U44" s="10004">
        <v>1000</v>
      </c>
      <c r="V44" s="10004">
        <v>0</v>
      </c>
      <c r="W44" s="10004">
        <v>0</v>
      </c>
      <c r="X44" s="10004">
        <v>0</v>
      </c>
      <c r="Y44" s="10004">
        <v>0</v>
      </c>
      <c r="Z44" s="10004">
        <v>0</v>
      </c>
      <c r="AA44" s="10004">
        <v>0</v>
      </c>
      <c r="AB44" s="10009">
        <f t="shared" si="1"/>
      </c>
      <c r="AC44" s="10027">
        <f t="shared" si="3"/>
      </c>
      <c r="AD44" s="10011">
        <f t="shared" si="8"/>
      </c>
      <c r="AE44" s="10028">
        <f t="shared" si="16"/>
      </c>
      <c r="AF44" s="10013">
        <f>VLOOKUP(C44,'Data Products'!$A:$J,10,0)</f>
      </c>
      <c r="AG44" s="10014">
        <f t="shared" si="5"/>
      </c>
      <c r="AH44" s="10015">
        <f t="shared" si="10"/>
      </c>
      <c r="AI44" s="10041"/>
      <c r="AJ44" s="10039"/>
      <c r="AK44" s="10039"/>
      <c r="AL44" s="10038"/>
      <c r="AM44" s="10039"/>
      <c r="AN44" s="10039"/>
    </row>
    <row r="45">
      <c r="A45" s="10044"/>
      <c r="B45" s="10045"/>
      <c r="C45" s="10044"/>
      <c r="D45" s="10044"/>
      <c r="E45" s="10044"/>
      <c r="F45" s="10044"/>
      <c r="G45" s="10044"/>
      <c r="H45" s="10044"/>
      <c r="I45" s="10044"/>
      <c r="J45" s="10046"/>
      <c r="K45" s="10040"/>
      <c r="L45" s="10040" t="s">
        <v>12845</v>
      </c>
      <c r="M45" s="10040"/>
      <c r="N45" s="10040"/>
      <c r="O45" s="10040"/>
      <c r="P45" s="10040"/>
      <c r="Q45" s="10040"/>
      <c r="R45" s="10040"/>
      <c r="S45" s="10040"/>
      <c r="T45" s="10040"/>
      <c r="U45" s="10040"/>
      <c r="V45" s="10040"/>
      <c r="W45" s="10040"/>
      <c r="X45" s="10040"/>
      <c r="Y45" s="10040"/>
      <c r="Z45" s="10040"/>
      <c r="AA45" s="10040"/>
      <c r="AB45" s="10040"/>
      <c r="AC45" s="10040"/>
      <c r="AD45" s="10040"/>
      <c r="AE45" s="10047" t="s">
        <v>12846</v>
      </c>
      <c r="AF45" s="10048"/>
      <c r="AG45" s="10048">
        <f>SUM(AG3:AG43)</f>
      </c>
      <c r="AH45" s="10049"/>
      <c r="AI45" s="10050"/>
      <c r="AJ45" s="10051"/>
      <c r="AK45" s="10051"/>
      <c r="AL45" s="10050"/>
      <c r="AM45" s="10051"/>
      <c r="AN45" s="10051"/>
    </row>
    <row r="46">
      <c r="A46" s="10040"/>
      <c r="B46" s="10045"/>
      <c r="C46" s="10045"/>
      <c r="D46" s="10040"/>
      <c r="E46" s="10040"/>
      <c r="F46" s="10040"/>
      <c r="G46" s="10045"/>
      <c r="H46" s="10046"/>
      <c r="I46" s="10046"/>
      <c r="J46" s="10046"/>
      <c r="K46" s="10040"/>
      <c r="L46" s="10040"/>
      <c r="M46" s="10040"/>
      <c r="N46" s="10040"/>
      <c r="O46" s="10040"/>
      <c r="P46" s="10040"/>
      <c r="Q46" s="10040"/>
      <c r="R46" s="10040"/>
      <c r="S46" s="10040"/>
      <c r="T46" s="10040"/>
      <c r="U46" s="10040"/>
      <c r="V46" s="10040"/>
      <c r="W46" s="10040"/>
      <c r="X46" s="10040"/>
      <c r="Y46" s="10040"/>
      <c r="Z46" s="10040"/>
      <c r="AA46" s="10040"/>
      <c r="AB46" s="10040"/>
      <c r="AC46" s="10040"/>
      <c r="AD46" s="10040"/>
      <c r="AE46" s="10052" t="s">
        <v>12847</v>
      </c>
      <c r="AF46" s="10053">
        <f t="shared" ref="AF46:AF49" si="0">AG46/$AG$45</f>
      </c>
      <c r="AG46" s="10054">
        <f t="shared" ref="AG46:AG49" si="7">SUMIFS($AG$3:$AG$43,$AE$3:$AE$43,AE46)</f>
      </c>
      <c r="AH46" s="10055"/>
      <c r="AI46" s="10050"/>
      <c r="AJ46" s="10051"/>
      <c r="AK46" s="10051"/>
      <c r="AL46" s="10050"/>
      <c r="AM46" s="10051"/>
      <c r="AN46" s="10051"/>
    </row>
    <row r="47">
      <c r="A47" s="10040"/>
      <c r="B47" s="10045"/>
      <c r="C47" s="10045"/>
      <c r="D47" s="10040"/>
      <c r="E47" s="10040"/>
      <c r="F47" s="10040"/>
      <c r="G47" s="10045"/>
      <c r="H47" s="10046"/>
      <c r="I47" s="10046"/>
      <c r="J47" s="10046"/>
      <c r="K47" s="10040"/>
      <c r="L47" s="10040"/>
      <c r="M47" s="10040"/>
      <c r="N47" s="10040"/>
      <c r="O47" s="10040"/>
      <c r="P47" s="10040"/>
      <c r="Q47" s="10040"/>
      <c r="R47" s="10040"/>
      <c r="S47" s="10040"/>
      <c r="T47" s="10040"/>
      <c r="U47" s="10040"/>
      <c r="V47" s="10040"/>
      <c r="W47" s="10040"/>
      <c r="X47" s="10040"/>
      <c r="Y47" s="10040"/>
      <c r="Z47" s="10040"/>
      <c r="AA47" s="10040"/>
      <c r="AB47" s="10040"/>
      <c r="AC47" s="10040"/>
      <c r="AD47" s="10040"/>
      <c r="AE47" s="10052" t="s">
        <v>12848</v>
      </c>
      <c r="AF47" s="10053">
        <f t="shared" si="0"/>
      </c>
      <c r="AG47" s="10054">
        <f t="shared" si="7"/>
      </c>
      <c r="AH47" s="10055"/>
      <c r="AI47" s="10050"/>
      <c r="AJ47" s="10051"/>
      <c r="AK47" s="10051"/>
      <c r="AL47" s="10050"/>
      <c r="AM47" s="10051"/>
      <c r="AN47" s="10051"/>
    </row>
    <row r="48">
      <c r="A48" s="10040"/>
      <c r="B48" s="10045"/>
      <c r="C48" s="10045"/>
      <c r="D48" s="10040"/>
      <c r="E48" s="10040"/>
      <c r="F48" s="10040"/>
      <c r="G48" s="10045"/>
      <c r="H48" s="10046"/>
      <c r="I48" s="10046"/>
      <c r="J48" s="10046"/>
      <c r="K48" s="10040"/>
      <c r="L48" s="10040"/>
      <c r="M48" s="10040"/>
      <c r="N48" s="10040"/>
      <c r="O48" s="10040"/>
      <c r="P48" s="10040"/>
      <c r="Q48" s="10040"/>
      <c r="R48" s="10040"/>
      <c r="S48" s="10040"/>
      <c r="T48" s="10040"/>
      <c r="U48" s="10040"/>
      <c r="V48" s="10040"/>
      <c r="W48" s="10040"/>
      <c r="X48" s="10040"/>
      <c r="Y48" s="10040"/>
      <c r="Z48" s="10040"/>
      <c r="AA48" s="10040"/>
      <c r="AB48" s="10040"/>
      <c r="AC48" s="10040"/>
      <c r="AD48" s="10040"/>
      <c r="AE48" s="10052" t="s">
        <v>12849</v>
      </c>
      <c r="AF48" s="10053">
        <f t="shared" si="0"/>
      </c>
      <c r="AG48" s="10054">
        <f t="shared" si="7"/>
      </c>
      <c r="AH48" s="10055"/>
      <c r="AI48" s="10050"/>
      <c r="AJ48" s="10051"/>
      <c r="AK48" s="10051"/>
      <c r="AL48" s="10050"/>
      <c r="AM48" s="10051"/>
      <c r="AN48" s="10051"/>
    </row>
    <row r="49">
      <c r="A49" s="10040"/>
      <c r="B49" s="10045"/>
      <c r="C49" s="10045"/>
      <c r="D49" s="10040"/>
      <c r="E49" s="10040"/>
      <c r="F49" s="10040"/>
      <c r="G49" s="10045"/>
      <c r="H49" s="10046"/>
      <c r="I49" s="10046"/>
      <c r="J49" s="10046"/>
      <c r="K49" s="10040"/>
      <c r="L49" s="10040"/>
      <c r="M49" s="10040"/>
      <c r="N49" s="10040"/>
      <c r="O49" s="10040"/>
      <c r="P49" s="10040"/>
      <c r="Q49" s="10040"/>
      <c r="R49" s="10040"/>
      <c r="S49" s="10040"/>
      <c r="T49" s="10040"/>
      <c r="U49" s="10040"/>
      <c r="V49" s="10040"/>
      <c r="W49" s="10040"/>
      <c r="X49" s="10040"/>
      <c r="Y49" s="10040"/>
      <c r="Z49" s="10040"/>
      <c r="AA49" s="10040"/>
      <c r="AB49" s="10040"/>
      <c r="AC49" s="10040"/>
      <c r="AD49" s="10040"/>
      <c r="AE49" s="10052" t="s">
        <v>12850</v>
      </c>
      <c r="AF49" s="10053">
        <f t="shared" si="0"/>
      </c>
      <c r="AG49" s="10054">
        <f t="shared" si="7"/>
      </c>
      <c r="AH49" s="10055"/>
      <c r="AI49" s="10050"/>
      <c r="AJ49" s="10051"/>
      <c r="AK49" s="10051"/>
      <c r="AL49" s="10050"/>
      <c r="AM49" s="10051"/>
      <c r="AN49" s="10051"/>
    </row>
    <row r="50">
      <c r="A50" s="10040"/>
      <c r="B50" s="10045"/>
      <c r="C50" s="10045"/>
      <c r="D50" s="10040"/>
      <c r="E50" s="10040"/>
      <c r="F50" s="10040"/>
      <c r="G50" s="10045"/>
      <c r="H50" s="10046"/>
      <c r="I50" s="10046"/>
      <c r="J50" s="10046"/>
      <c r="K50" s="10040"/>
      <c r="L50" s="10040"/>
      <c r="M50" s="10040"/>
      <c r="N50" s="10040"/>
      <c r="O50" s="10040"/>
      <c r="P50" s="10040"/>
      <c r="Q50" s="10040"/>
      <c r="R50" s="10040"/>
      <c r="S50" s="10040"/>
      <c r="T50" s="10040"/>
      <c r="U50" s="10040"/>
      <c r="V50" s="10040"/>
      <c r="W50" s="10040"/>
      <c r="X50" s="10040"/>
      <c r="Y50" s="10040"/>
      <c r="Z50" s="10040"/>
      <c r="AA50" s="10040"/>
      <c r="AB50" s="10040"/>
      <c r="AC50" s="10040"/>
      <c r="AD50" s="10040"/>
      <c r="AE50" s="10052" t="s">
        <v>12763</v>
      </c>
      <c r="AF50" s="10056">
        <f>AVERAGE(AH3:AH43)/AVERAGE(D3:D43)</f>
      </c>
      <c r="AG50" s="10054">
        <f>SUMIF($H$3:$H$43,"&lt;90",$AG$3:$AG$43)</f>
      </c>
      <c r="AH50" s="10057"/>
      <c r="AI50" s="10050"/>
      <c r="AJ50" s="10051"/>
      <c r="AK50" s="10051"/>
      <c r="AL50" s="10050"/>
      <c r="AM50" s="10051"/>
      <c r="AN50" s="10051"/>
    </row>
    <row r="51">
      <c r="A51" s="10040"/>
      <c r="B51" s="10045"/>
      <c r="C51" s="10045"/>
      <c r="D51" s="10040"/>
      <c r="E51" s="10040"/>
      <c r="F51" s="10040"/>
      <c r="G51" s="10045"/>
      <c r="H51" s="10046"/>
      <c r="I51" s="10046"/>
      <c r="J51" s="10046"/>
      <c r="K51" s="10040"/>
      <c r="L51" s="10040"/>
      <c r="M51" s="10040"/>
      <c r="N51" s="10040"/>
      <c r="O51" s="10040"/>
      <c r="P51" s="10040"/>
      <c r="Q51" s="10040"/>
      <c r="R51" s="10040"/>
      <c r="S51" s="10040"/>
      <c r="T51" s="10040"/>
      <c r="U51" s="10040"/>
      <c r="V51" s="10040"/>
      <c r="W51" s="10040"/>
      <c r="X51" s="10040"/>
      <c r="Y51" s="10040"/>
      <c r="Z51" s="10040"/>
      <c r="AA51" s="10040"/>
      <c r="AB51" s="10040"/>
      <c r="AC51" s="10040"/>
      <c r="AD51" s="10040"/>
      <c r="AE51" s="10040"/>
      <c r="AF51" s="10057"/>
      <c r="AG51" s="10057"/>
      <c r="AH51" s="10057"/>
      <c r="AI51" s="10050"/>
      <c r="AJ51" s="10051"/>
      <c r="AK51" s="10051"/>
      <c r="AL51" s="10050"/>
      <c r="AM51" s="10051"/>
      <c r="AN51" s="10051"/>
    </row>
    <row r="52">
      <c r="A52" s="9997" t="s">
        <v>12851</v>
      </c>
      <c r="B52" s="9997" t="s">
        <v>12738</v>
      </c>
      <c r="C52" s="9997" t="s">
        <v>12739</v>
      </c>
      <c r="D52" s="9997" t="s">
        <v>12740</v>
      </c>
      <c r="E52" s="9997"/>
      <c r="F52" s="9997" t="s">
        <v>12852</v>
      </c>
      <c r="G52" s="10058" t="s">
        <v>12742</v>
      </c>
      <c r="H52" s="10059" t="s">
        <v>12743</v>
      </c>
      <c r="I52" s="9996" t="s">
        <v>12744</v>
      </c>
      <c r="J52" s="9996" t="s">
        <v>12745</v>
      </c>
      <c r="K52" s="9997" t="s">
        <v>12746</v>
      </c>
      <c r="L52" s="9997" t="s">
        <v>12747</v>
      </c>
      <c r="M52" s="9997" t="s">
        <v>12853</v>
      </c>
      <c r="N52" s="9997" t="s">
        <v>12854</v>
      </c>
      <c r="O52" s="9997" t="s">
        <v>12750</v>
      </c>
      <c r="P52" s="10060"/>
      <c r="Q52" s="10060"/>
      <c r="R52" s="10060"/>
      <c r="S52" s="10060"/>
      <c r="T52" s="10060"/>
      <c r="U52" s="10060"/>
      <c r="V52" s="10060"/>
      <c r="W52" s="10060"/>
      <c r="X52" s="10060"/>
      <c r="Y52" s="10060"/>
      <c r="Z52" s="10060"/>
      <c r="AA52" s="10060"/>
      <c r="AB52" s="10061" t="s">
        <v>12757</v>
      </c>
      <c r="AC52" s="10059" t="s">
        <v>12758</v>
      </c>
      <c r="AD52" s="10059" t="s">
        <v>12855</v>
      </c>
      <c r="AE52" s="10059" t="s">
        <v>12856</v>
      </c>
      <c r="AF52" s="10062" t="s">
        <v>12761</v>
      </c>
      <c r="AG52" s="10062" t="s">
        <v>12762</v>
      </c>
      <c r="AH52" s="9996" t="s">
        <v>12763</v>
      </c>
      <c r="AI52" s="10059" t="s">
        <v>12764</v>
      </c>
      <c r="AJ52" s="9996" t="s">
        <v>12765</v>
      </c>
      <c r="AK52" s="9997" t="s">
        <v>12766</v>
      </c>
      <c r="AL52" s="9997" t="s">
        <v>12857</v>
      </c>
      <c r="AM52" s="9997" t="s">
        <v>12768</v>
      </c>
      <c r="AN52" s="9997" t="s">
        <v>12769</v>
      </c>
    </row>
    <row r="53">
      <c r="A53" s="9997" t="s">
        <v>12770</v>
      </c>
      <c r="B53" s="9997"/>
      <c r="C53" s="9997"/>
      <c r="D53" s="9997" t="s">
        <v>12771</v>
      </c>
      <c r="E53" s="10001" t="s">
        <v>12772</v>
      </c>
      <c r="F53" s="9997"/>
      <c r="G53" s="10058"/>
      <c r="H53" s="10059"/>
      <c r="I53" s="9996"/>
      <c r="J53" s="9996"/>
      <c r="K53" s="9997" t="s">
        <v>12773</v>
      </c>
      <c r="L53" s="9997" t="s">
        <v>12773</v>
      </c>
      <c r="M53" s="9997"/>
      <c r="N53" s="9997"/>
      <c r="O53" s="9997"/>
      <c r="P53" s="10060"/>
      <c r="Q53" s="10060"/>
      <c r="R53" s="10060"/>
      <c r="S53" s="10060"/>
      <c r="T53" s="10060"/>
      <c r="U53" s="10060"/>
      <c r="V53" s="10060"/>
      <c r="W53" s="10060"/>
      <c r="X53" s="10060"/>
      <c r="Y53" s="10060"/>
      <c r="Z53" s="10060"/>
      <c r="AA53" s="10060"/>
      <c r="AB53" s="10061"/>
      <c r="AC53" s="10059"/>
      <c r="AD53" s="10059"/>
      <c r="AE53" s="10059"/>
      <c r="AF53" s="10062"/>
      <c r="AG53" s="10062"/>
      <c r="AH53" s="9996"/>
      <c r="AI53" s="10059"/>
      <c r="AJ53" s="9996"/>
      <c r="AK53" s="9997"/>
      <c r="AL53" s="9997"/>
      <c r="AM53" s="9997"/>
      <c r="AN53" s="9997"/>
    </row>
    <row r="54">
      <c r="A54" s="10063">
        <v>1</v>
      </c>
      <c r="B54" s="10002" t="s">
        <v>12779</v>
      </c>
      <c r="C54" s="10002" t="s">
        <v>12858</v>
      </c>
      <c r="D54" s="10004">
        <v>9941</v>
      </c>
      <c r="E54" s="10018">
        <v>9941</v>
      </c>
      <c r="F54" s="10018"/>
      <c r="G54" s="10064">
        <f>VLOOKUP(C54,'Data Products'!$A:$J,2,0)</f>
      </c>
      <c r="H54" s="10065">
        <f t="shared" ref="H54:H78" si="14">IFERROR(G54-TODAY(),"")</f>
      </c>
      <c r="I54" s="10007">
        <v>45840</v>
      </c>
      <c r="J54" s="10008">
        <f t="shared" ref="J54:J124" si="20">TODAY()-I54</f>
      </c>
      <c r="K54" s="10042">
        <v>0</v>
      </c>
      <c r="L54" s="10066">
        <v>10542</v>
      </c>
      <c r="M54" s="10004">
        <v>6000</v>
      </c>
      <c r="N54" s="10004">
        <v>12000</v>
      </c>
      <c r="O54" s="10002" t="s">
        <v>12784</v>
      </c>
      <c r="P54" s="10040"/>
      <c r="Q54" s="10040"/>
      <c r="R54" s="10067"/>
      <c r="S54" s="10040"/>
      <c r="T54" s="10040"/>
      <c r="U54" s="10040"/>
      <c r="V54" s="10040"/>
      <c r="W54" s="10040"/>
      <c r="X54" s="10040"/>
      <c r="Y54" s="10040"/>
      <c r="Z54" s="10040"/>
      <c r="AA54" s="10040"/>
      <c r="AB54" s="10068">
        <f t="shared" ref="AB54:AB124" si="2">L54/30</f>
      </c>
      <c r="AC54" s="10023">
        <f t="shared" ref="AC54:AC124" si="4">IFERROR(D54/AB54,"-")</f>
      </c>
      <c r="AD54" s="10011">
        <f t="shared" ref="AD54:AD124" si="9">IFERROR(TODAY()+AC54,"-")</f>
      </c>
      <c r="AE54" s="10024">
        <f t="shared" ref="AE54:AE124" si="17">_xlfn.IFS(AC54="-","Not sold yet",AND(AC54&lt;=150,AC54&gt;60),"Out of stock more than 60 days",AC54&lt;=60,"Out of stock less than 60 days",AC54&gt;=150,"Out of stock more than 150 days")</f>
      </c>
      <c r="AF54" s="10013">
        <f>VLOOKUP(C54,'Data Products'!$A:$J,10,0)</f>
      </c>
      <c r="AG54" s="10014">
        <f t="shared" ref="AG54:AG124" si="6">AF54*D54</f>
      </c>
      <c r="AH54" s="10014"/>
      <c r="AI54" s="10030" t="s">
        <v>12859</v>
      </c>
      <c r="AJ54" s="10016"/>
      <c r="AK54" s="10017"/>
      <c r="AL54" s="10016"/>
      <c r="AM54" s="10017"/>
      <c r="AN54" s="10017"/>
    </row>
    <row customHeight="true" hidden="true" ht="18" r="55">
      <c r="A55" s="10063">
        <v>2</v>
      </c>
      <c r="B55" s="10002" t="s">
        <v>12782</v>
      </c>
      <c r="C55" s="10002" t="s">
        <v>12860</v>
      </c>
      <c r="D55" s="10004">
        <v>0</v>
      </c>
      <c r="E55" s="10018">
        <v>0</v>
      </c>
      <c r="F55" s="10018"/>
      <c r="G55" s="10064">
        <f>VLOOKUP(C55,'Data Products'!$A:$J,2,0)</f>
      </c>
      <c r="H55" s="10065">
        <f t="shared" si="14"/>
      </c>
      <c r="I55" s="10007">
        <v>45376</v>
      </c>
      <c r="J55" s="10008">
        <f t="shared" si="20"/>
      </c>
      <c r="K55" s="10004">
        <v>0</v>
      </c>
      <c r="L55" s="10004">
        <v>0</v>
      </c>
      <c r="M55" s="10004">
        <v>0</v>
      </c>
      <c r="N55" s="10004">
        <v>0</v>
      </c>
      <c r="O55" s="10002" t="s">
        <v>12861</v>
      </c>
      <c r="P55" s="10040"/>
      <c r="Q55" s="10040"/>
      <c r="R55" s="10067"/>
      <c r="S55" s="10040"/>
      <c r="T55" s="10040"/>
      <c r="U55" s="10040"/>
      <c r="V55" s="10040"/>
      <c r="W55" s="10040"/>
      <c r="X55" s="10040"/>
      <c r="Y55" s="10040"/>
      <c r="Z55" s="10040"/>
      <c r="AA55" s="10040"/>
      <c r="AB55" s="10068">
        <f t="shared" si="2"/>
      </c>
      <c r="AC55" s="10019">
        <f t="shared" si="4"/>
      </c>
      <c r="AD55" s="10011">
        <f t="shared" si="9"/>
      </c>
      <c r="AE55" s="10020">
        <f t="shared" si="17"/>
      </c>
      <c r="AF55" s="10013">
        <f>VLOOKUP(C55,'Data Products'!$A:$J,10,0)</f>
      </c>
      <c r="AG55" s="10014">
        <f t="shared" si="6"/>
      </c>
      <c r="AH55" s="10014">
        <f t="shared" ref="AH55:AH124" si="11">IF(H55&lt;=90,D55,0)</f>
      </c>
      <c r="AI55" s="10025"/>
      <c r="AJ55" s="10016"/>
      <c r="AK55" s="10017"/>
      <c r="AL55" s="10016"/>
      <c r="AM55" s="10017"/>
      <c r="AN55" s="10017"/>
    </row>
    <row customHeight="true" hidden="true" ht="18" r="56">
      <c r="A56" s="10063">
        <v>3</v>
      </c>
      <c r="B56" s="10002" t="s">
        <v>12782</v>
      </c>
      <c r="C56" s="10002" t="s">
        <v>12862</v>
      </c>
      <c r="D56" s="10004">
        <v>0</v>
      </c>
      <c r="E56" s="10018">
        <v>0</v>
      </c>
      <c r="F56" s="10018"/>
      <c r="G56" s="10064">
        <f>VLOOKUP(C56,'Data Products'!$A:$J,2,0)</f>
      </c>
      <c r="H56" s="10065">
        <f t="shared" si="14"/>
      </c>
      <c r="I56" s="10043">
        <v>45721</v>
      </c>
      <c r="J56" s="10008">
        <f t="shared" si="20"/>
      </c>
      <c r="K56" s="10004">
        <v>0</v>
      </c>
      <c r="L56" s="10004">
        <v>0</v>
      </c>
      <c r="M56" s="10069" t="s">
        <v>12863</v>
      </c>
      <c r="N56" s="10069" t="s">
        <v>12863</v>
      </c>
      <c r="O56" s="10002" t="s">
        <v>12861</v>
      </c>
      <c r="P56" s="10040"/>
      <c r="Q56" s="10040"/>
      <c r="R56" s="10067"/>
      <c r="S56" s="10040"/>
      <c r="T56" s="10040"/>
      <c r="U56" s="10040"/>
      <c r="V56" s="10040"/>
      <c r="W56" s="10040"/>
      <c r="X56" s="10040"/>
      <c r="Y56" s="10040"/>
      <c r="Z56" s="10040"/>
      <c r="AA56" s="10040"/>
      <c r="AB56" s="10068">
        <f t="shared" si="2"/>
      </c>
      <c r="AC56" s="10019">
        <f t="shared" si="4"/>
      </c>
      <c r="AD56" s="10011">
        <f t="shared" si="9"/>
      </c>
      <c r="AE56" s="10020">
        <f t="shared" si="17"/>
      </c>
      <c r="AF56" s="10013">
        <f>VLOOKUP(C56,'Data Products'!$A:$J,10,0)</f>
      </c>
      <c r="AG56" s="10014">
        <f t="shared" si="6"/>
      </c>
      <c r="AH56" s="10014">
        <f t="shared" si="11"/>
      </c>
      <c r="AI56" s="10025"/>
      <c r="AJ56" s="10016"/>
      <c r="AK56" s="10017"/>
      <c r="AL56" s="10016"/>
      <c r="AM56" s="10017"/>
      <c r="AN56" s="10017"/>
    </row>
    <row customHeight="true" hidden="true" ht="18" r="57">
      <c r="A57" s="10063">
        <v>4</v>
      </c>
      <c r="B57" s="10002" t="s">
        <v>12782</v>
      </c>
      <c r="C57" s="10002" t="s">
        <v>12864</v>
      </c>
      <c r="D57" s="10004">
        <v>0</v>
      </c>
      <c r="E57" s="10018">
        <v>0</v>
      </c>
      <c r="F57" s="10018"/>
      <c r="G57" s="10064">
        <f>VLOOKUP(C57,'Data Products'!$A:$J,2,0)</f>
      </c>
      <c r="H57" s="10065">
        <f t="shared" si="14"/>
      </c>
      <c r="I57" s="10007">
        <v>45460</v>
      </c>
      <c r="J57" s="10008">
        <f t="shared" si="20"/>
      </c>
      <c r="K57" s="10004">
        <v>0</v>
      </c>
      <c r="L57" s="10004">
        <v>0</v>
      </c>
      <c r="M57" s="10004">
        <v>0</v>
      </c>
      <c r="N57" s="10004">
        <v>0</v>
      </c>
      <c r="O57" s="10002" t="s">
        <v>12861</v>
      </c>
      <c r="P57" s="10040"/>
      <c r="Q57" s="10040"/>
      <c r="R57" s="10070"/>
      <c r="S57" s="10040"/>
      <c r="T57" s="10040"/>
      <c r="U57" s="10040"/>
      <c r="V57" s="10040"/>
      <c r="W57" s="10040"/>
      <c r="X57" s="10040"/>
      <c r="Y57" s="10040"/>
      <c r="Z57" s="10040"/>
      <c r="AA57" s="10040"/>
      <c r="AB57" s="10068">
        <f t="shared" si="2"/>
      </c>
      <c r="AC57" s="10019">
        <f t="shared" si="4"/>
      </c>
      <c r="AD57" s="10011">
        <f t="shared" si="9"/>
      </c>
      <c r="AE57" s="10020">
        <f t="shared" si="17"/>
      </c>
      <c r="AF57" s="10013">
        <f>VLOOKUP(C57,'Data Products'!$A:$J,10,0)</f>
      </c>
      <c r="AG57" s="10014">
        <f t="shared" si="6"/>
      </c>
      <c r="AH57" s="10014">
        <f t="shared" si="11"/>
      </c>
      <c r="AI57" s="10016"/>
      <c r="AJ57" s="10017"/>
      <c r="AK57" s="10017"/>
      <c r="AL57" s="10016"/>
      <c r="AM57" s="10017"/>
      <c r="AN57" s="10017"/>
    </row>
    <row customHeight="true" hidden="true" ht="18" r="58">
      <c r="A58" s="10063">
        <v>5</v>
      </c>
      <c r="B58" s="10002" t="s">
        <v>12808</v>
      </c>
      <c r="C58" s="10002" t="s">
        <v>12865</v>
      </c>
      <c r="D58" s="10004">
        <v>0</v>
      </c>
      <c r="E58" s="10018">
        <v>0</v>
      </c>
      <c r="F58" s="10018"/>
      <c r="G58" s="10064">
        <f>VLOOKUP(C58,'Data Products'!$A:$J,2,0)</f>
      </c>
      <c r="H58" s="10065">
        <f t="shared" si="14"/>
      </c>
      <c r="I58" s="10007">
        <v>45667</v>
      </c>
      <c r="J58" s="10008">
        <f t="shared" si="20"/>
      </c>
      <c r="K58" s="10004">
        <v>0</v>
      </c>
      <c r="L58" s="10004">
        <v>0</v>
      </c>
      <c r="M58" s="10004">
        <v>500</v>
      </c>
      <c r="N58" s="10004">
        <v>1000</v>
      </c>
      <c r="O58" s="10071" t="s">
        <v>12792</v>
      </c>
      <c r="P58" s="10040"/>
      <c r="Q58" s="10040"/>
      <c r="R58" s="10067"/>
      <c r="S58" s="10040"/>
      <c r="T58" s="10040"/>
      <c r="U58" s="10040"/>
      <c r="V58" s="10040"/>
      <c r="W58" s="10040"/>
      <c r="X58" s="10040"/>
      <c r="Y58" s="10040"/>
      <c r="Z58" s="10040"/>
      <c r="AA58" s="10040"/>
      <c r="AB58" s="10068">
        <f t="shared" si="2"/>
      </c>
      <c r="AC58" s="10019">
        <f t="shared" si="4"/>
      </c>
      <c r="AD58" s="10011">
        <f t="shared" si="9"/>
      </c>
      <c r="AE58" s="10020">
        <f t="shared" si="17"/>
      </c>
      <c r="AF58" s="10013">
        <f>VLOOKUP(C58,'Data Products'!$A:$J,10,0)</f>
      </c>
      <c r="AG58" s="10014">
        <f t="shared" si="6"/>
      </c>
      <c r="AH58" s="10014">
        <f t="shared" si="11"/>
      </c>
      <c r="AI58" s="10025"/>
      <c r="AJ58" s="10017"/>
      <c r="AK58" s="10017">
        <v>200</v>
      </c>
      <c r="AL58" s="10016"/>
      <c r="AM58" s="10017"/>
      <c r="AN58" s="10017"/>
    </row>
    <row r="59">
      <c r="A59" s="10063">
        <v>6</v>
      </c>
      <c r="B59" s="10002" t="s">
        <v>12782</v>
      </c>
      <c r="C59" s="10002" t="s">
        <v>12866</v>
      </c>
      <c r="D59" s="10004">
        <v>2</v>
      </c>
      <c r="E59" s="10018">
        <v>2</v>
      </c>
      <c r="F59" s="10018"/>
      <c r="G59" s="10064">
        <f>VLOOKUP(C59,'Data Products'!$A:$J,2,0)</f>
      </c>
      <c r="H59" s="10065">
        <f t="shared" si="14"/>
      </c>
      <c r="I59" s="10007">
        <v>45667</v>
      </c>
      <c r="J59" s="10008">
        <f t="shared" si="20"/>
      </c>
      <c r="K59" s="10004">
        <v>0</v>
      </c>
      <c r="L59" s="10004">
        <v>3</v>
      </c>
      <c r="M59" s="10004">
        <v>500</v>
      </c>
      <c r="N59" s="10004">
        <v>1000</v>
      </c>
      <c r="O59" s="10002" t="s">
        <v>12792</v>
      </c>
      <c r="P59" s="10040"/>
      <c r="Q59" s="10040"/>
      <c r="R59" s="10067"/>
      <c r="S59" s="10040"/>
      <c r="T59" s="10040"/>
      <c r="U59" s="10040"/>
      <c r="V59" s="10040"/>
      <c r="W59" s="10040"/>
      <c r="X59" s="10040"/>
      <c r="Y59" s="10040"/>
      <c r="Z59" s="10040"/>
      <c r="AA59" s="10040"/>
      <c r="AB59" s="10068">
        <f t="shared" si="2"/>
      </c>
      <c r="AC59" s="10023">
        <f t="shared" si="4"/>
      </c>
      <c r="AD59" s="10011">
        <f t="shared" si="9"/>
      </c>
      <c r="AE59" s="10024">
        <f t="shared" si="17"/>
      </c>
      <c r="AF59" s="10013">
        <f>VLOOKUP(C59,'Data Products'!$A:$J,10,0)</f>
      </c>
      <c r="AG59" s="10014">
        <f t="shared" si="6"/>
      </c>
      <c r="AH59" s="10014">
        <f t="shared" si="11"/>
      </c>
      <c r="AI59" s="10025"/>
      <c r="AJ59" s="10017"/>
      <c r="AK59" s="10017"/>
      <c r="AL59" s="10016"/>
      <c r="AM59" s="10017"/>
      <c r="AN59" s="10017"/>
    </row>
    <row r="60">
      <c r="A60" s="10063">
        <v>7</v>
      </c>
      <c r="B60" s="10002" t="s">
        <v>12779</v>
      </c>
      <c r="C60" s="10002" t="s">
        <v>12867</v>
      </c>
      <c r="D60" s="10004">
        <v>246</v>
      </c>
      <c r="E60" s="10018">
        <v>246</v>
      </c>
      <c r="F60" s="10018"/>
      <c r="G60" s="10064">
        <f>VLOOKUP(C60,'Data Products'!$A:$J,2,0)</f>
      </c>
      <c r="H60" s="10065">
        <f t="shared" si="14"/>
      </c>
      <c r="I60" s="10007">
        <v>45617</v>
      </c>
      <c r="J60" s="10008">
        <f t="shared" si="20"/>
      </c>
      <c r="K60" s="10004">
        <v>32</v>
      </c>
      <c r="L60" s="10004">
        <v>72</v>
      </c>
      <c r="M60" s="10004">
        <v>300</v>
      </c>
      <c r="N60" s="10004">
        <v>500</v>
      </c>
      <c r="O60" s="10072" t="s">
        <v>12792</v>
      </c>
      <c r="P60" s="10040"/>
      <c r="Q60" s="10040"/>
      <c r="R60" s="10067"/>
      <c r="S60" s="10040"/>
      <c r="T60" s="10040"/>
      <c r="U60" s="10040"/>
      <c r="V60" s="10040"/>
      <c r="W60" s="10040"/>
      <c r="X60" s="10040"/>
      <c r="Y60" s="10040"/>
      <c r="Z60" s="10040"/>
      <c r="AA60" s="10040"/>
      <c r="AB60" s="10068">
        <f t="shared" si="2"/>
      </c>
      <c r="AC60" s="10027">
        <f t="shared" si="4"/>
      </c>
      <c r="AD60" s="10011">
        <f t="shared" si="9"/>
      </c>
      <c r="AE60" s="10028">
        <f t="shared" si="17"/>
      </c>
      <c r="AF60" s="10013">
        <f>VLOOKUP(C60,'Data Products'!$A:$J,10,0)</f>
      </c>
      <c r="AG60" s="10014">
        <f t="shared" si="6"/>
      </c>
      <c r="AH60" s="10014">
        <f t="shared" si="11"/>
      </c>
      <c r="AI60" s="10016"/>
      <c r="AJ60" s="10017"/>
      <c r="AK60" s="10017"/>
      <c r="AL60" s="10016"/>
      <c r="AM60" s="10017"/>
      <c r="AN60" s="10017"/>
    </row>
    <row customHeight="true" hidden="true" ht="18" r="61">
      <c r="A61" s="10063">
        <v>8</v>
      </c>
      <c r="B61" s="10002" t="s">
        <v>12782</v>
      </c>
      <c r="C61" s="10002" t="s">
        <v>12868</v>
      </c>
      <c r="D61" s="10004">
        <v>0</v>
      </c>
      <c r="E61" s="10018">
        <v>0</v>
      </c>
      <c r="F61" s="10018"/>
      <c r="G61" s="10073">
        <f>VLOOKUP(C61,'Data Products'!$A:$J,2,0)</f>
      </c>
      <c r="H61" s="10023">
        <f t="shared" si="14"/>
      </c>
      <c r="I61" s="10007">
        <v>45504</v>
      </c>
      <c r="J61" s="10008">
        <f t="shared" si="20"/>
      </c>
      <c r="K61" s="10004">
        <v>0</v>
      </c>
      <c r="L61" s="10004">
        <v>0</v>
      </c>
      <c r="M61" s="10004">
        <v>0</v>
      </c>
      <c r="N61" s="10004">
        <v>0</v>
      </c>
      <c r="O61" s="10002" t="s">
        <v>12792</v>
      </c>
      <c r="P61" s="10040"/>
      <c r="Q61" s="10040"/>
      <c r="R61" s="10067"/>
      <c r="S61" s="10040"/>
      <c r="T61" s="10040"/>
      <c r="U61" s="10040"/>
      <c r="V61" s="10040"/>
      <c r="W61" s="10040"/>
      <c r="X61" s="10040"/>
      <c r="Y61" s="10040"/>
      <c r="Z61" s="10040"/>
      <c r="AA61" s="10040"/>
      <c r="AB61" s="10068">
        <f t="shared" si="2"/>
      </c>
      <c r="AC61" s="10019">
        <f t="shared" si="4"/>
      </c>
      <c r="AD61" s="10011">
        <f t="shared" si="9"/>
      </c>
      <c r="AE61" s="10020">
        <f t="shared" si="17"/>
      </c>
      <c r="AF61" s="10013">
        <f>VLOOKUP(C61,'Data Products'!$A:$J,10,0)</f>
      </c>
      <c r="AG61" s="10014">
        <f t="shared" si="6"/>
      </c>
      <c r="AH61" s="10014">
        <f t="shared" si="11"/>
      </c>
      <c r="AI61" s="10016"/>
      <c r="AJ61" s="10017"/>
      <c r="AK61" s="10017"/>
      <c r="AL61" s="10016"/>
      <c r="AM61" s="10017"/>
      <c r="AN61" s="10017"/>
    </row>
    <row customHeight="true" hidden="true" ht="18" r="62">
      <c r="A62" s="10063">
        <v>9</v>
      </c>
      <c r="B62" s="10002" t="s">
        <v>12782</v>
      </c>
      <c r="C62" s="10002" t="s">
        <v>12869</v>
      </c>
      <c r="D62" s="10004">
        <v>0</v>
      </c>
      <c r="E62" s="10018">
        <v>0</v>
      </c>
      <c r="F62" s="10018"/>
      <c r="G62" s="10064">
        <f>VLOOKUP(C62,'Data Products'!$A:$J,2,0)</f>
      </c>
      <c r="H62" s="10065">
        <f t="shared" si="14"/>
      </c>
      <c r="I62" s="10007">
        <v>45530</v>
      </c>
      <c r="J62" s="10008">
        <f t="shared" si="20"/>
      </c>
      <c r="K62" s="10004">
        <v>54</v>
      </c>
      <c r="L62" s="10004">
        <v>132</v>
      </c>
      <c r="M62" s="10004">
        <v>100</v>
      </c>
      <c r="N62" s="10004">
        <v>300</v>
      </c>
      <c r="O62" s="10002" t="s">
        <v>12792</v>
      </c>
      <c r="P62" s="10040"/>
      <c r="Q62" s="10040"/>
      <c r="R62" s="10067"/>
      <c r="S62" s="10040"/>
      <c r="T62" s="10040"/>
      <c r="U62" s="10040"/>
      <c r="V62" s="10040"/>
      <c r="W62" s="10040"/>
      <c r="X62" s="10040"/>
      <c r="Y62" s="10040"/>
      <c r="Z62" s="10040"/>
      <c r="AA62" s="10040"/>
      <c r="AB62" s="10068">
        <f t="shared" si="2"/>
      </c>
      <c r="AC62" s="10023">
        <f t="shared" si="4"/>
      </c>
      <c r="AD62" s="10011">
        <f t="shared" si="9"/>
      </c>
      <c r="AE62" s="10024">
        <f t="shared" si="17"/>
      </c>
      <c r="AF62" s="10013">
        <f>VLOOKUP(C62,'Data Products'!$A:$J,10,0)</f>
      </c>
      <c r="AG62" s="10014">
        <f t="shared" si="6"/>
      </c>
      <c r="AH62" s="10014">
        <f t="shared" si="11"/>
      </c>
      <c r="AI62" s="10016"/>
      <c r="AJ62" s="10017"/>
      <c r="AK62" s="10017"/>
      <c r="AL62" s="10016"/>
      <c r="AM62" s="10017"/>
      <c r="AN62" s="10017"/>
    </row>
    <row customHeight="true" hidden="true" ht="18" r="63">
      <c r="A63" s="10063">
        <v>10</v>
      </c>
      <c r="B63" s="10002" t="s">
        <v>12808</v>
      </c>
      <c r="C63" s="10002" t="s">
        <v>12870</v>
      </c>
      <c r="D63" s="10004">
        <v>0</v>
      </c>
      <c r="E63" s="10018">
        <v>0</v>
      </c>
      <c r="F63" s="10018"/>
      <c r="G63" s="10064">
        <f>VLOOKUP(C63,'Data Products'!$A:$J,2,0)</f>
      </c>
      <c r="H63" s="10065">
        <f t="shared" si="14"/>
      </c>
      <c r="I63" s="10007">
        <v>45667</v>
      </c>
      <c r="J63" s="10008">
        <f t="shared" si="20"/>
      </c>
      <c r="K63" s="10004">
        <v>0</v>
      </c>
      <c r="L63" s="10004">
        <v>0</v>
      </c>
      <c r="M63" s="10004">
        <v>500</v>
      </c>
      <c r="N63" s="10004">
        <v>1000</v>
      </c>
      <c r="O63" s="10002" t="s">
        <v>12792</v>
      </c>
      <c r="P63" s="10040"/>
      <c r="Q63" s="10040"/>
      <c r="R63" s="10067"/>
      <c r="S63" s="10040"/>
      <c r="T63" s="10040"/>
      <c r="U63" s="10040"/>
      <c r="V63" s="10040"/>
      <c r="W63" s="10040"/>
      <c r="X63" s="10040"/>
      <c r="Y63" s="10040"/>
      <c r="Z63" s="10040"/>
      <c r="AA63" s="10040"/>
      <c r="AB63" s="10068">
        <f t="shared" si="2"/>
      </c>
      <c r="AC63" s="10019">
        <f t="shared" si="4"/>
      </c>
      <c r="AD63" s="10011">
        <f t="shared" si="9"/>
      </c>
      <c r="AE63" s="10020">
        <f t="shared" si="17"/>
      </c>
      <c r="AF63" s="10013">
        <f>VLOOKUP(C63,'Data Products'!$A:$J,10,0)</f>
      </c>
      <c r="AG63" s="10014">
        <f t="shared" si="6"/>
      </c>
      <c r="AH63" s="10014">
        <f t="shared" si="11"/>
      </c>
      <c r="AI63" s="10025"/>
      <c r="AJ63" s="10017"/>
      <c r="AK63" s="10017">
        <v>150</v>
      </c>
      <c r="AL63" s="10016"/>
      <c r="AM63" s="10017"/>
      <c r="AN63" s="10017"/>
    </row>
    <row r="64">
      <c r="A64" s="10063">
        <v>11</v>
      </c>
      <c r="B64" s="10002" t="s">
        <v>12779</v>
      </c>
      <c r="C64" s="10002" t="s">
        <v>12871</v>
      </c>
      <c r="D64" s="10004">
        <v>364</v>
      </c>
      <c r="E64" s="10018">
        <v>364</v>
      </c>
      <c r="F64" s="10018"/>
      <c r="G64" s="10064">
        <f>VLOOKUP(C64,'Data Products'!$A:$J,2,0)</f>
      </c>
      <c r="H64" s="10065">
        <f t="shared" si="14"/>
      </c>
      <c r="I64" s="10043">
        <v>45716</v>
      </c>
      <c r="J64" s="10008">
        <f t="shared" si="20"/>
      </c>
      <c r="K64" s="10004">
        <v>74</v>
      </c>
      <c r="L64" s="10004">
        <v>138</v>
      </c>
      <c r="M64" s="10004">
        <v>0</v>
      </c>
      <c r="N64" s="10004">
        <v>0</v>
      </c>
      <c r="O64" s="10002" t="s">
        <v>12792</v>
      </c>
      <c r="P64" s="10040"/>
      <c r="Q64" s="10040"/>
      <c r="R64" s="10067"/>
      <c r="S64" s="10040"/>
      <c r="T64" s="10040"/>
      <c r="U64" s="10040"/>
      <c r="V64" s="10040"/>
      <c r="W64" s="10040"/>
      <c r="X64" s="10040"/>
      <c r="Y64" s="10040"/>
      <c r="Z64" s="10040"/>
      <c r="AA64" s="10040"/>
      <c r="AB64" s="10068">
        <f t="shared" si="2"/>
      </c>
      <c r="AC64" s="10027">
        <f t="shared" si="4"/>
      </c>
      <c r="AD64" s="10011">
        <f t="shared" si="9"/>
      </c>
      <c r="AE64" s="10028">
        <f t="shared" si="17"/>
      </c>
      <c r="AF64" s="10013">
        <f>VLOOKUP(C64,'Data Products'!$A:$J,10,0)</f>
      </c>
      <c r="AG64" s="10014">
        <f t="shared" si="6"/>
      </c>
      <c r="AH64" s="10014">
        <f t="shared" si="11"/>
      </c>
      <c r="AI64" s="10025"/>
      <c r="AJ64" s="10017"/>
      <c r="AK64" s="10017"/>
      <c r="AL64" s="10016"/>
      <c r="AM64" s="10017"/>
      <c r="AN64" s="10017"/>
    </row>
    <row r="65">
      <c r="A65" s="10063">
        <v>12</v>
      </c>
      <c r="B65" s="10002" t="s">
        <v>12779</v>
      </c>
      <c r="C65" s="10002" t="s">
        <v>12872</v>
      </c>
      <c r="D65" s="10004">
        <v>358</v>
      </c>
      <c r="E65" s="10018">
        <v>358</v>
      </c>
      <c r="F65" s="10018"/>
      <c r="G65" s="10064">
        <f>VLOOKUP(C65,'Data Products'!$A:$J,2,0)</f>
      </c>
      <c r="H65" s="10065">
        <f t="shared" si="14"/>
      </c>
      <c r="I65" s="10043">
        <v>45716</v>
      </c>
      <c r="J65" s="10008">
        <f t="shared" si="20"/>
      </c>
      <c r="K65" s="10004">
        <v>36</v>
      </c>
      <c r="L65" s="10004">
        <v>68</v>
      </c>
      <c r="M65" s="10004">
        <v>0</v>
      </c>
      <c r="N65" s="10004">
        <v>0</v>
      </c>
      <c r="O65" s="10002" t="s">
        <v>12792</v>
      </c>
      <c r="P65" s="10040"/>
      <c r="Q65" s="10040"/>
      <c r="R65" s="10067"/>
      <c r="S65" s="10040"/>
      <c r="T65" s="10040"/>
      <c r="U65" s="10040"/>
      <c r="V65" s="10040"/>
      <c r="W65" s="10040"/>
      <c r="X65" s="10040"/>
      <c r="Y65" s="10040"/>
      <c r="Z65" s="10040"/>
      <c r="AA65" s="10040"/>
      <c r="AB65" s="10068">
        <f t="shared" si="2"/>
      </c>
      <c r="AC65" s="10027">
        <f t="shared" si="4"/>
      </c>
      <c r="AD65" s="10011">
        <f t="shared" si="9"/>
      </c>
      <c r="AE65" s="10028">
        <f t="shared" si="17"/>
      </c>
      <c r="AF65" s="10013">
        <f>VLOOKUP(C65,'Data Products'!$A:$J,10,0)</f>
      </c>
      <c r="AG65" s="10014">
        <f t="shared" si="6"/>
      </c>
      <c r="AH65" s="10014">
        <f t="shared" si="11"/>
      </c>
      <c r="AI65" s="10025"/>
      <c r="AJ65" s="10017"/>
      <c r="AK65" s="10017"/>
      <c r="AL65" s="10016"/>
      <c r="AM65" s="10017"/>
      <c r="AN65" s="10017"/>
    </row>
    <row customHeight="true" hidden="true" ht="18" r="66">
      <c r="A66" s="10063">
        <v>13</v>
      </c>
      <c r="B66" s="10002" t="s">
        <v>12808</v>
      </c>
      <c r="C66" s="10002" t="s">
        <v>12873</v>
      </c>
      <c r="D66" s="10004">
        <v>0</v>
      </c>
      <c r="E66" s="10018">
        <v>0</v>
      </c>
      <c r="F66" s="10018"/>
      <c r="G66" s="10073">
        <f>VLOOKUP(C66,'Data Products'!$A:$J,2,0)</f>
      </c>
      <c r="H66" s="10023">
        <f t="shared" si="14"/>
      </c>
      <c r="I66" s="10007">
        <v>45363</v>
      </c>
      <c r="J66" s="10008">
        <f t="shared" si="20"/>
      </c>
      <c r="K66" s="10004">
        <v>0</v>
      </c>
      <c r="L66" s="10004">
        <v>0</v>
      </c>
      <c r="M66" s="10004">
        <v>0</v>
      </c>
      <c r="N66" s="10004">
        <v>0</v>
      </c>
      <c r="O66" s="10002" t="s">
        <v>12792</v>
      </c>
      <c r="P66" s="10040"/>
      <c r="Q66" s="10040"/>
      <c r="R66" s="10067"/>
      <c r="S66" s="10040"/>
      <c r="T66" s="10040"/>
      <c r="U66" s="10040"/>
      <c r="V66" s="10040"/>
      <c r="W66" s="10040"/>
      <c r="X66" s="10040"/>
      <c r="Y66" s="10040"/>
      <c r="Z66" s="10040"/>
      <c r="AA66" s="10040"/>
      <c r="AB66" s="10068">
        <f t="shared" si="2"/>
      </c>
      <c r="AC66" s="10019">
        <f t="shared" si="4"/>
      </c>
      <c r="AD66" s="10011">
        <f t="shared" si="9"/>
      </c>
      <c r="AE66" s="10020">
        <f t="shared" si="17"/>
      </c>
      <c r="AF66" s="10013">
        <f>VLOOKUP(C66,'Data Products'!$A:$J,10,0)</f>
      </c>
      <c r="AG66" s="10014">
        <f t="shared" si="6"/>
      </c>
      <c r="AH66" s="10014">
        <f t="shared" si="11"/>
      </c>
      <c r="AI66" s="10016"/>
      <c r="AJ66" s="10017"/>
      <c r="AK66" s="10017"/>
      <c r="AL66" s="10016"/>
      <c r="AM66" s="10017"/>
      <c r="AN66" s="10017"/>
    </row>
    <row r="67">
      <c r="A67" s="10063">
        <v>14</v>
      </c>
      <c r="B67" s="10002" t="s">
        <v>12779</v>
      </c>
      <c r="C67" s="10002" t="s">
        <v>12874</v>
      </c>
      <c r="D67" s="10004">
        <v>76</v>
      </c>
      <c r="E67" s="10018">
        <v>76</v>
      </c>
      <c r="F67" s="10018"/>
      <c r="G67" s="10064">
        <f>VLOOKUP(C67,'Data Products'!$A:$J,2,0)</f>
      </c>
      <c r="H67" s="10065">
        <f t="shared" si="14"/>
      </c>
      <c r="I67" s="10007">
        <v>45617</v>
      </c>
      <c r="J67" s="10008">
        <f t="shared" si="20"/>
      </c>
      <c r="K67" s="10004">
        <v>26</v>
      </c>
      <c r="L67" s="10004">
        <v>41</v>
      </c>
      <c r="M67" s="10004">
        <v>300</v>
      </c>
      <c r="N67" s="10004">
        <v>500</v>
      </c>
      <c r="O67" s="10002" t="s">
        <v>12792</v>
      </c>
      <c r="P67" s="10040"/>
      <c r="Q67" s="10040"/>
      <c r="R67" s="10067"/>
      <c r="S67" s="10040"/>
      <c r="T67" s="10040"/>
      <c r="U67" s="10040"/>
      <c r="V67" s="10040"/>
      <c r="W67" s="10040"/>
      <c r="X67" s="10040"/>
      <c r="Y67" s="10040"/>
      <c r="Z67" s="10040"/>
      <c r="AA67" s="10040"/>
      <c r="AB67" s="10068">
        <f t="shared" si="2"/>
      </c>
      <c r="AC67" s="10027">
        <f t="shared" si="4"/>
      </c>
      <c r="AD67" s="10011">
        <f t="shared" si="9"/>
      </c>
      <c r="AE67" s="10028">
        <f t="shared" si="17"/>
      </c>
      <c r="AF67" s="10013">
        <f>VLOOKUP(C67,'Data Products'!$A:$J,10,0)</f>
      </c>
      <c r="AG67" s="10014">
        <f t="shared" si="6"/>
      </c>
      <c r="AH67" s="10014">
        <f t="shared" si="11"/>
      </c>
      <c r="AI67" s="10025"/>
      <c r="AJ67" s="10017"/>
      <c r="AK67" s="10017"/>
      <c r="AL67" s="10016"/>
      <c r="AM67" s="10017"/>
      <c r="AN67" s="10017"/>
    </row>
    <row r="68">
      <c r="A68" s="10063">
        <v>15</v>
      </c>
      <c r="B68" s="10002" t="s">
        <v>12779</v>
      </c>
      <c r="C68" s="10002" t="s">
        <v>12875</v>
      </c>
      <c r="D68" s="10004">
        <v>558</v>
      </c>
      <c r="E68" s="10018">
        <v>558</v>
      </c>
      <c r="F68" s="10018"/>
      <c r="G68" s="10064">
        <f>VLOOKUP(C68,'Data Products'!$A:$J,2,0)</f>
      </c>
      <c r="H68" s="10065">
        <f t="shared" si="14"/>
      </c>
      <c r="I68" s="10007">
        <v>45667</v>
      </c>
      <c r="J68" s="10008">
        <f t="shared" si="20"/>
      </c>
      <c r="K68" s="10004">
        <v>79</v>
      </c>
      <c r="L68" s="10004">
        <v>164</v>
      </c>
      <c r="M68" s="10004">
        <v>1000</v>
      </c>
      <c r="N68" s="10004">
        <v>2000</v>
      </c>
      <c r="O68" s="10002" t="s">
        <v>12792</v>
      </c>
      <c r="P68" s="10040"/>
      <c r="Q68" s="10040"/>
      <c r="R68" s="10067"/>
      <c r="S68" s="10040"/>
      <c r="T68" s="10040"/>
      <c r="U68" s="10040"/>
      <c r="V68" s="10040"/>
      <c r="W68" s="10040"/>
      <c r="X68" s="10040"/>
      <c r="Y68" s="10040"/>
      <c r="Z68" s="10040"/>
      <c r="AA68" s="10040"/>
      <c r="AB68" s="10068">
        <f t="shared" si="2"/>
      </c>
      <c r="AC68" s="10027">
        <f t="shared" si="4"/>
      </c>
      <c r="AD68" s="10011">
        <f t="shared" si="9"/>
      </c>
      <c r="AE68" s="10028">
        <f t="shared" si="17"/>
      </c>
      <c r="AF68" s="10013">
        <f>VLOOKUP(C68,'Data Products'!$A:$J,10,0)</f>
      </c>
      <c r="AG68" s="10014">
        <f t="shared" si="6"/>
      </c>
      <c r="AH68" s="10014">
        <f t="shared" si="11"/>
      </c>
      <c r="AI68" s="10025"/>
      <c r="AJ68" s="10017"/>
      <c r="AK68" s="10017">
        <v>340</v>
      </c>
      <c r="AL68" s="10016"/>
      <c r="AM68" s="10017"/>
      <c r="AN68" s="10017"/>
    </row>
    <row customHeight="true" hidden="true" ht="18" r="69">
      <c r="A69" s="10063">
        <v>16</v>
      </c>
      <c r="B69" s="10002" t="s">
        <v>12782</v>
      </c>
      <c r="C69" s="10002" t="s">
        <v>12876</v>
      </c>
      <c r="D69" s="10004">
        <v>0</v>
      </c>
      <c r="E69" s="10018">
        <v>0</v>
      </c>
      <c r="F69" s="10018"/>
      <c r="G69" s="10073">
        <f>VLOOKUP(C69,'Data Products'!$A:$J,2,0)</f>
      </c>
      <c r="H69" s="10023">
        <f t="shared" si="14"/>
      </c>
      <c r="I69" s="10007">
        <v>45668</v>
      </c>
      <c r="J69" s="10008">
        <f t="shared" si="20"/>
      </c>
      <c r="K69" s="10004">
        <v>0</v>
      </c>
      <c r="L69" s="10004">
        <v>0</v>
      </c>
      <c r="M69" s="10004">
        <v>0</v>
      </c>
      <c r="N69" s="10004">
        <v>0</v>
      </c>
      <c r="O69" s="10002" t="s">
        <v>12811</v>
      </c>
      <c r="P69" s="10040"/>
      <c r="Q69" s="10040"/>
      <c r="R69" s="10067"/>
      <c r="S69" s="10040"/>
      <c r="T69" s="10040"/>
      <c r="U69" s="10040"/>
      <c r="V69" s="10040"/>
      <c r="W69" s="10040"/>
      <c r="X69" s="10040"/>
      <c r="Y69" s="10040"/>
      <c r="Z69" s="10040"/>
      <c r="AA69" s="10040"/>
      <c r="AB69" s="10068">
        <f t="shared" si="2"/>
      </c>
      <c r="AC69" s="10019">
        <f t="shared" si="4"/>
      </c>
      <c r="AD69" s="10011">
        <f t="shared" si="9"/>
      </c>
      <c r="AE69" s="10020">
        <f t="shared" si="17"/>
      </c>
      <c r="AF69" s="10013">
        <f>VLOOKUP(C69,'Data Products'!$A:$J,10,0)</f>
      </c>
      <c r="AG69" s="10014">
        <f t="shared" si="6"/>
      </c>
      <c r="AH69" s="10014">
        <f t="shared" si="11"/>
      </c>
      <c r="AI69" s="10025"/>
      <c r="AJ69" s="10017"/>
      <c r="AK69" s="10017"/>
      <c r="AL69" s="10016"/>
      <c r="AM69" s="10017"/>
      <c r="AN69" s="10017"/>
    </row>
    <row customHeight="true" hidden="true" ht="18" r="70">
      <c r="A70" s="10063">
        <v>17</v>
      </c>
      <c r="B70" s="10002" t="s">
        <v>12782</v>
      </c>
      <c r="C70" s="10002" t="s">
        <v>12877</v>
      </c>
      <c r="D70" s="10004">
        <v>0</v>
      </c>
      <c r="E70" s="10018">
        <v>0</v>
      </c>
      <c r="F70" s="10018"/>
      <c r="G70" s="10073">
        <f>VLOOKUP(C70,'Data Products'!$A:$J,2,0)</f>
      </c>
      <c r="H70" s="10023">
        <f t="shared" si="14"/>
      </c>
      <c r="I70" s="10007">
        <v>45669</v>
      </c>
      <c r="J70" s="10008">
        <f t="shared" si="20"/>
      </c>
      <c r="K70" s="10004">
        <v>2</v>
      </c>
      <c r="L70" s="10004">
        <v>4</v>
      </c>
      <c r="M70" s="10004">
        <v>4000</v>
      </c>
      <c r="N70" s="10004">
        <v>8000</v>
      </c>
      <c r="O70" s="10002" t="s">
        <v>12811</v>
      </c>
      <c r="P70" s="10040"/>
      <c r="Q70" s="10040"/>
      <c r="R70" s="10067"/>
      <c r="S70" s="10040"/>
      <c r="T70" s="10040"/>
      <c r="U70" s="10040"/>
      <c r="V70" s="10040"/>
      <c r="W70" s="10040"/>
      <c r="X70" s="10040"/>
      <c r="Y70" s="10040"/>
      <c r="Z70" s="10040"/>
      <c r="AA70" s="10040"/>
      <c r="AB70" s="10068">
        <f t="shared" si="2"/>
      </c>
      <c r="AC70" s="10023">
        <f t="shared" si="4"/>
      </c>
      <c r="AD70" s="10011">
        <f t="shared" si="9"/>
      </c>
      <c r="AE70" s="10024">
        <f t="shared" si="17"/>
      </c>
      <c r="AF70" s="10013">
        <f>VLOOKUP(C70,'Data Products'!$A:$J,10,0)</f>
      </c>
      <c r="AG70" s="10014">
        <f t="shared" si="6"/>
      </c>
      <c r="AH70" s="10014">
        <f t="shared" si="11"/>
      </c>
      <c r="AI70" s="10025"/>
      <c r="AJ70" s="10017"/>
      <c r="AK70" s="10017">
        <v>3620</v>
      </c>
      <c r="AL70" s="10016"/>
      <c r="AM70" s="10017"/>
      <c r="AN70" s="10017"/>
    </row>
    <row customHeight="true" hidden="true" ht="18" r="71">
      <c r="A71" s="10063">
        <v>18</v>
      </c>
      <c r="B71" s="10002" t="s">
        <v>12782</v>
      </c>
      <c r="C71" s="10002" t="s">
        <v>12878</v>
      </c>
      <c r="D71" s="10004">
        <v>0</v>
      </c>
      <c r="E71" s="10018">
        <v>0</v>
      </c>
      <c r="F71" s="10018"/>
      <c r="G71" s="10073">
        <f>VLOOKUP(C71,'Data Products'!$A:$J,2,0)</f>
      </c>
      <c r="H71" s="10023">
        <f t="shared" si="14"/>
      </c>
      <c r="I71" s="10007">
        <v>45670</v>
      </c>
      <c r="J71" s="10008">
        <f t="shared" si="20"/>
      </c>
      <c r="K71" s="10004">
        <v>0</v>
      </c>
      <c r="L71" s="10004">
        <v>0</v>
      </c>
      <c r="M71" s="10004">
        <v>0</v>
      </c>
      <c r="N71" s="10004">
        <v>0</v>
      </c>
      <c r="O71" s="10002" t="s">
        <v>12811</v>
      </c>
      <c r="P71" s="10040"/>
      <c r="Q71" s="10040"/>
      <c r="R71" s="10067"/>
      <c r="S71" s="10040"/>
      <c r="T71" s="10040"/>
      <c r="U71" s="10040"/>
      <c r="V71" s="10040"/>
      <c r="W71" s="10040"/>
      <c r="X71" s="10040"/>
      <c r="Y71" s="10040"/>
      <c r="Z71" s="10040"/>
      <c r="AA71" s="10040"/>
      <c r="AB71" s="10068">
        <f t="shared" si="2"/>
      </c>
      <c r="AC71" s="10019">
        <f t="shared" si="4"/>
      </c>
      <c r="AD71" s="10011">
        <f t="shared" si="9"/>
      </c>
      <c r="AE71" s="10020">
        <f t="shared" si="17"/>
      </c>
      <c r="AF71" s="10013">
        <f>VLOOKUP(C71,'Data Products'!$A:$J,10,0)</f>
      </c>
      <c r="AG71" s="10014">
        <f t="shared" si="6"/>
      </c>
      <c r="AH71" s="10014">
        <f t="shared" si="11"/>
      </c>
      <c r="AI71" s="10025"/>
      <c r="AJ71" s="10017"/>
      <c r="AK71" s="10017"/>
      <c r="AL71" s="10016"/>
      <c r="AM71" s="10017"/>
      <c r="AN71" s="10017"/>
    </row>
    <row r="72">
      <c r="A72" s="10063">
        <v>19</v>
      </c>
      <c r="B72" s="10002" t="s">
        <v>12779</v>
      </c>
      <c r="C72" s="10002" t="s">
        <v>12879</v>
      </c>
      <c r="D72" s="10004">
        <v>9763</v>
      </c>
      <c r="E72" s="10018">
        <v>9763</v>
      </c>
      <c r="F72" s="10018"/>
      <c r="G72" s="10064">
        <f>VLOOKUP(C72,'Data Products'!$A:$J,2,0)</f>
      </c>
      <c r="H72" s="10065">
        <f t="shared" si="14"/>
      </c>
      <c r="I72" s="10007">
        <v>45671</v>
      </c>
      <c r="J72" s="10008">
        <f t="shared" si="20"/>
      </c>
      <c r="K72" s="10004">
        <v>189</v>
      </c>
      <c r="L72" s="10004">
        <v>207</v>
      </c>
      <c r="M72" s="10004">
        <v>0</v>
      </c>
      <c r="N72" s="10004">
        <v>0</v>
      </c>
      <c r="O72" s="10002" t="s">
        <v>12880</v>
      </c>
      <c r="P72" s="10040"/>
      <c r="Q72" s="10040"/>
      <c r="R72" s="10067"/>
      <c r="S72" s="10040"/>
      <c r="T72" s="10040"/>
      <c r="U72" s="10040"/>
      <c r="V72" s="10040"/>
      <c r="W72" s="10040"/>
      <c r="X72" s="10040"/>
      <c r="Y72" s="10040"/>
      <c r="Z72" s="10040"/>
      <c r="AA72" s="10040"/>
      <c r="AB72" s="10068">
        <f t="shared" si="2"/>
      </c>
      <c r="AC72" s="10023">
        <f t="shared" si="4"/>
      </c>
      <c r="AD72" s="10011">
        <f t="shared" si="9"/>
      </c>
      <c r="AE72" s="10024">
        <f t="shared" si="17"/>
      </c>
      <c r="AF72" s="10013">
        <f>VLOOKUP(C72,'Data Products'!$A:$J,10,0)</f>
      </c>
      <c r="AG72" s="10014">
        <f t="shared" si="6"/>
      </c>
      <c r="AH72" s="10014">
        <f t="shared" si="11"/>
      </c>
      <c r="AI72" s="10025" t="s">
        <v>12881</v>
      </c>
      <c r="AJ72" s="10017"/>
      <c r="AK72" s="10017"/>
      <c r="AL72" s="10016"/>
      <c r="AM72" s="10017"/>
      <c r="AN72" s="10017"/>
    </row>
    <row r="73">
      <c r="A73" s="10063">
        <v>20</v>
      </c>
      <c r="B73" s="10002" t="s">
        <v>12779</v>
      </c>
      <c r="C73" s="10002" t="s">
        <v>12882</v>
      </c>
      <c r="D73" s="10004">
        <v>9540</v>
      </c>
      <c r="E73" s="10018">
        <v>9540</v>
      </c>
      <c r="F73" s="10018"/>
      <c r="G73" s="10064">
        <f>VLOOKUP(C73,'Data Products'!$A:$J,2,0)</f>
      </c>
      <c r="H73" s="10065">
        <f t="shared" si="14"/>
      </c>
      <c r="I73" s="10043">
        <v>45980</v>
      </c>
      <c r="J73" s="10008">
        <f t="shared" si="20"/>
      </c>
      <c r="K73" s="10004">
        <v>2016</v>
      </c>
      <c r="L73" s="10004">
        <v>3494</v>
      </c>
      <c r="M73" s="10004">
        <v>0</v>
      </c>
      <c r="N73" s="10004">
        <v>0</v>
      </c>
      <c r="O73" s="10002" t="s">
        <v>12880</v>
      </c>
      <c r="P73" s="10040"/>
      <c r="Q73" s="10040"/>
      <c r="R73" s="10067"/>
      <c r="S73" s="10040"/>
      <c r="T73" s="10040"/>
      <c r="U73" s="10040"/>
      <c r="V73" s="10040"/>
      <c r="W73" s="10040"/>
      <c r="X73" s="10040"/>
      <c r="Y73" s="10040"/>
      <c r="Z73" s="10040"/>
      <c r="AA73" s="10040"/>
      <c r="AB73" s="10068">
        <f t="shared" si="2"/>
      </c>
      <c r="AC73" s="10023">
        <f t="shared" si="4"/>
      </c>
      <c r="AD73" s="10011">
        <f t="shared" si="9"/>
      </c>
      <c r="AE73" s="10024">
        <f t="shared" si="17"/>
      </c>
      <c r="AF73" s="10013">
        <f>VLOOKUP(C73,'Data Products'!$A:$J,10,0)</f>
      </c>
      <c r="AG73" s="10014">
        <f t="shared" si="6"/>
      </c>
      <c r="AH73" s="10014">
        <f t="shared" si="11"/>
      </c>
      <c r="AI73" s="10030" t="s">
        <v>12883</v>
      </c>
      <c r="AJ73" s="10017"/>
      <c r="AK73" s="10017"/>
      <c r="AL73" s="10016"/>
      <c r="AM73" s="10017"/>
      <c r="AN73" s="10017"/>
    </row>
    <row r="74">
      <c r="A74" s="10063">
        <v>21</v>
      </c>
      <c r="B74" s="10002" t="s">
        <v>12779</v>
      </c>
      <c r="C74" s="10002" t="s">
        <v>12884</v>
      </c>
      <c r="D74" s="10004">
        <v>0</v>
      </c>
      <c r="E74" s="10018">
        <v>0</v>
      </c>
      <c r="F74" s="10018"/>
      <c r="G74" s="10064">
        <f>VLOOKUP(C74,'Data Products'!$A:$J,2,0)</f>
      </c>
      <c r="H74" s="10065">
        <f t="shared" si="14"/>
      </c>
      <c r="I74" s="10043">
        <v>45895</v>
      </c>
      <c r="J74" s="10008">
        <f t="shared" si="20"/>
      </c>
      <c r="K74" s="10004">
        <v>3338</v>
      </c>
      <c r="L74" s="10004">
        <v>6670</v>
      </c>
      <c r="M74" s="10004">
        <v>0</v>
      </c>
      <c r="N74" s="10004">
        <v>0</v>
      </c>
      <c r="O74" s="10002" t="s">
        <v>12885</v>
      </c>
      <c r="P74" s="10040"/>
      <c r="Q74" s="10040"/>
      <c r="R74" s="10067"/>
      <c r="S74" s="10040"/>
      <c r="T74" s="10040"/>
      <c r="U74" s="10040"/>
      <c r="V74" s="10040"/>
      <c r="W74" s="10040"/>
      <c r="X74" s="10040"/>
      <c r="Y74" s="10040"/>
      <c r="Z74" s="10040"/>
      <c r="AA74" s="10040"/>
      <c r="AB74" s="10068">
        <f t="shared" si="2"/>
      </c>
      <c r="AC74" s="10023">
        <f t="shared" si="4"/>
      </c>
      <c r="AD74" s="10011">
        <f t="shared" si="9"/>
      </c>
      <c r="AE74" s="10024">
        <f t="shared" si="17"/>
      </c>
      <c r="AF74" s="10013">
        <f>VLOOKUP(C74,'Data Products'!$A:$J,10,0)</f>
      </c>
      <c r="AG74" s="10014">
        <f t="shared" si="6"/>
      </c>
      <c r="AH74" s="10014">
        <f t="shared" si="11"/>
      </c>
      <c r="AI74" s="10025" t="s">
        <v>12881</v>
      </c>
      <c r="AJ74" s="10017"/>
      <c r="AK74" s="10017"/>
      <c r="AL74" s="10016"/>
      <c r="AM74" s="10017"/>
      <c r="AN74" s="10017"/>
    </row>
    <row customHeight="true" hidden="true" ht="18" r="75">
      <c r="A75" s="10063">
        <v>22</v>
      </c>
      <c r="B75" s="10002" t="s">
        <v>12782</v>
      </c>
      <c r="C75" s="10002" t="s">
        <v>12886</v>
      </c>
      <c r="D75" s="10004">
        <v>0</v>
      </c>
      <c r="E75" s="10018">
        <v>0</v>
      </c>
      <c r="F75" s="10018"/>
      <c r="G75" s="10064">
        <f>VLOOKUP(C75,'Data Products'!$A:$J,2,0)</f>
      </c>
      <c r="H75" s="10065">
        <f t="shared" si="14"/>
      </c>
      <c r="I75" s="10043">
        <v>45994</v>
      </c>
      <c r="J75" s="10008">
        <f t="shared" si="20"/>
      </c>
      <c r="K75" s="10004">
        <v>0</v>
      </c>
      <c r="L75" s="10004">
        <v>0</v>
      </c>
      <c r="M75" s="10004">
        <v>0</v>
      </c>
      <c r="N75" s="10004">
        <v>0</v>
      </c>
      <c r="O75" s="10002" t="s">
        <v>12887</v>
      </c>
      <c r="P75" s="10040"/>
      <c r="Q75" s="10040"/>
      <c r="R75" s="10067"/>
      <c r="S75" s="10040"/>
      <c r="T75" s="10040"/>
      <c r="U75" s="10040"/>
      <c r="V75" s="10040"/>
      <c r="W75" s="10040"/>
      <c r="X75" s="10040"/>
      <c r="Y75" s="10040"/>
      <c r="Z75" s="10040"/>
      <c r="AA75" s="10040"/>
      <c r="AB75" s="10068">
        <f t="shared" si="2"/>
      </c>
      <c r="AC75" s="10023">
        <f t="shared" si="4"/>
      </c>
      <c r="AD75" s="10011">
        <f t="shared" si="9"/>
      </c>
      <c r="AE75" s="10024">
        <f t="shared" si="17"/>
      </c>
      <c r="AF75" s="10013">
        <f>VLOOKUP(C75,'Data Products'!$A:$J,10,0)</f>
      </c>
      <c r="AG75" s="10014">
        <f t="shared" si="6"/>
      </c>
      <c r="AH75" s="10014">
        <f t="shared" si="11"/>
      </c>
      <c r="AI75" s="10025"/>
      <c r="AJ75" s="10017"/>
      <c r="AK75" s="10017"/>
      <c r="AL75" s="10016"/>
      <c r="AM75" s="10017"/>
      <c r="AN75" s="10017"/>
    </row>
    <row customHeight="true" hidden="true" ht="18" r="76">
      <c r="A76" s="10063">
        <v>23</v>
      </c>
      <c r="B76" s="10002" t="s">
        <v>12782</v>
      </c>
      <c r="C76" s="10002" t="s">
        <v>12888</v>
      </c>
      <c r="D76" s="10004">
        <v>0</v>
      </c>
      <c r="E76" s="10018">
        <v>0</v>
      </c>
      <c r="F76" s="10018"/>
      <c r="G76" s="10073">
        <f>VLOOKUP(C76,'Data Products'!$A:$J,2,0)</f>
      </c>
      <c r="H76" s="10023">
        <f t="shared" si="14"/>
      </c>
      <c r="I76" s="10043">
        <v>45749</v>
      </c>
      <c r="J76" s="10008">
        <f t="shared" si="20"/>
      </c>
      <c r="K76" s="10004">
        <v>0</v>
      </c>
      <c r="L76" s="10004">
        <v>0</v>
      </c>
      <c r="M76" s="10004">
        <v>0</v>
      </c>
      <c r="N76" s="10004">
        <v>0</v>
      </c>
      <c r="O76" s="10002" t="s">
        <v>12784</v>
      </c>
      <c r="P76" s="10040"/>
      <c r="Q76" s="10040"/>
      <c r="R76" s="10067"/>
      <c r="S76" s="10040"/>
      <c r="T76" s="10040"/>
      <c r="U76" s="10040"/>
      <c r="V76" s="10040"/>
      <c r="W76" s="10040"/>
      <c r="X76" s="10040"/>
      <c r="Y76" s="10040"/>
      <c r="Z76" s="10040"/>
      <c r="AA76" s="10040"/>
      <c r="AB76" s="10068">
        <f t="shared" si="2"/>
      </c>
      <c r="AC76" s="10023">
        <f t="shared" si="4"/>
      </c>
      <c r="AD76" s="10011">
        <f t="shared" si="9"/>
      </c>
      <c r="AE76" s="10024">
        <f t="shared" si="17"/>
      </c>
      <c r="AF76" s="10013">
        <f>VLOOKUP(C76,'Data Products'!$A:$J,10,0)</f>
      </c>
      <c r="AG76" s="10014">
        <f t="shared" si="6"/>
      </c>
      <c r="AH76" s="10014">
        <f t="shared" si="11"/>
      </c>
      <c r="AI76" s="10025" t="s">
        <v>12889</v>
      </c>
      <c r="AJ76" s="10017"/>
      <c r="AK76" s="10017"/>
      <c r="AL76" s="10016"/>
      <c r="AM76" s="10017"/>
      <c r="AN76" s="10017"/>
    </row>
    <row customHeight="true" hidden="true" ht="18" r="77">
      <c r="A77" s="10063">
        <v>24</v>
      </c>
      <c r="B77" s="10002" t="s">
        <v>12782</v>
      </c>
      <c r="C77" s="10002" t="s">
        <v>12890</v>
      </c>
      <c r="D77" s="10004">
        <v>0</v>
      </c>
      <c r="E77" s="10018">
        <v>0</v>
      </c>
      <c r="F77" s="10018"/>
      <c r="G77" s="10073">
        <f>VLOOKUP(C77,'Data Products'!$A:$J,2,0)</f>
      </c>
      <c r="H77" s="10023">
        <f t="shared" si="14"/>
      </c>
      <c r="I77" s="10043">
        <v>45749</v>
      </c>
      <c r="J77" s="10008">
        <f t="shared" si="20"/>
      </c>
      <c r="K77" s="10004">
        <v>0</v>
      </c>
      <c r="L77" s="10004">
        <v>0</v>
      </c>
      <c r="M77" s="10004">
        <v>0</v>
      </c>
      <c r="N77" s="10004">
        <v>0</v>
      </c>
      <c r="O77" s="10002" t="s">
        <v>12784</v>
      </c>
      <c r="P77" s="10040"/>
      <c r="Q77" s="10040"/>
      <c r="R77" s="10067"/>
      <c r="S77" s="10040"/>
      <c r="T77" s="10040"/>
      <c r="U77" s="10040"/>
      <c r="V77" s="10040"/>
      <c r="W77" s="10040"/>
      <c r="X77" s="10040"/>
      <c r="Y77" s="10040"/>
      <c r="Z77" s="10040"/>
      <c r="AA77" s="10040"/>
      <c r="AB77" s="10068">
        <f t="shared" si="2"/>
      </c>
      <c r="AC77" s="10023">
        <f t="shared" si="4"/>
      </c>
      <c r="AD77" s="10011">
        <f t="shared" si="9"/>
      </c>
      <c r="AE77" s="10024">
        <f t="shared" si="17"/>
      </c>
      <c r="AF77" s="10013">
        <f>VLOOKUP(C77,'Data Products'!$A:$J,10,0)</f>
      </c>
      <c r="AG77" s="10014">
        <f t="shared" si="6"/>
      </c>
      <c r="AH77" s="10014">
        <f t="shared" si="11"/>
      </c>
      <c r="AI77" s="10025"/>
      <c r="AJ77" s="10017"/>
      <c r="AK77" s="10017"/>
      <c r="AL77" s="10016"/>
      <c r="AM77" s="10017"/>
      <c r="AN77" s="10017"/>
    </row>
    <row customHeight="true" hidden="true" ht="18" r="78">
      <c r="A78" s="10063">
        <v>25</v>
      </c>
      <c r="B78" s="10002" t="s">
        <v>12782</v>
      </c>
      <c r="C78" s="10002" t="s">
        <v>12891</v>
      </c>
      <c r="D78" s="10004">
        <v>0</v>
      </c>
      <c r="E78" s="10018">
        <v>0</v>
      </c>
      <c r="F78" s="10018" t="s">
        <v>12892</v>
      </c>
      <c r="G78" s="10073">
        <f>VLOOKUP(C78,'Data Products'!$A:$J,2,0)</f>
      </c>
      <c r="H78" s="10023">
        <f t="shared" si="14"/>
      </c>
      <c r="I78" s="10007">
        <v>45650</v>
      </c>
      <c r="J78" s="10008">
        <f t="shared" si="20"/>
      </c>
      <c r="K78" s="10004">
        <v>0</v>
      </c>
      <c r="L78" s="10004">
        <v>0</v>
      </c>
      <c r="M78" s="10004">
        <v>0</v>
      </c>
      <c r="N78" s="10004">
        <v>0</v>
      </c>
      <c r="O78" s="10002" t="s">
        <v>12822</v>
      </c>
      <c r="P78" s="10040"/>
      <c r="Q78" s="10040"/>
      <c r="R78" s="10074"/>
      <c r="S78" s="10040"/>
      <c r="T78" s="10040"/>
      <c r="U78" s="10040"/>
      <c r="V78" s="10040"/>
      <c r="W78" s="10040"/>
      <c r="X78" s="10040"/>
      <c r="Y78" s="10040"/>
      <c r="Z78" s="10040"/>
      <c r="AA78" s="10040"/>
      <c r="AB78" s="10068">
        <f t="shared" si="2"/>
      </c>
      <c r="AC78" s="10023">
        <f t="shared" si="4"/>
      </c>
      <c r="AD78" s="10011">
        <f t="shared" si="9"/>
      </c>
      <c r="AE78" s="10024">
        <f t="shared" si="17"/>
      </c>
      <c r="AF78" s="10013">
        <f>VLOOKUP(C78,'Data Products'!$A:$J,10,0)</f>
      </c>
      <c r="AG78" s="10014">
        <f t="shared" si="6"/>
      </c>
      <c r="AH78" s="10014">
        <f t="shared" si="11"/>
      </c>
      <c r="AI78" s="10016"/>
      <c r="AJ78" s="10017"/>
      <c r="AK78" s="10017">
        <v>50</v>
      </c>
      <c r="AL78" s="10016"/>
      <c r="AM78" s="10017"/>
      <c r="AN78" s="10017"/>
    </row>
    <row customHeight="true" hidden="true" ht="18" r="79">
      <c r="A79" s="10063">
        <v>26</v>
      </c>
      <c r="B79" s="10002" t="s">
        <v>12782</v>
      </c>
      <c r="C79" s="10002" t="s">
        <v>12893</v>
      </c>
      <c r="D79" s="10004">
        <v>0</v>
      </c>
      <c r="E79" s="10018">
        <v>0</v>
      </c>
      <c r="F79" s="10018"/>
      <c r="G79" s="10044"/>
      <c r="H79" s="10065"/>
      <c r="I79" s="10007">
        <v>45650</v>
      </c>
      <c r="J79" s="10008">
        <f t="shared" si="20"/>
      </c>
      <c r="K79" s="10004">
        <v>0</v>
      </c>
      <c r="L79" s="10004">
        <v>0</v>
      </c>
      <c r="M79" s="10004">
        <v>150</v>
      </c>
      <c r="N79" s="10004">
        <v>300</v>
      </c>
      <c r="O79" s="10002" t="s">
        <v>12822</v>
      </c>
      <c r="P79" s="10044"/>
      <c r="Q79" s="10044"/>
      <c r="R79" s="10074"/>
      <c r="S79" s="10040"/>
      <c r="T79" s="10044"/>
      <c r="U79" s="10044"/>
      <c r="V79" s="10044"/>
      <c r="W79" s="10044"/>
      <c r="X79" s="10044"/>
      <c r="Y79" s="10044"/>
      <c r="Z79" s="10044"/>
      <c r="AA79" s="10044"/>
      <c r="AB79" s="10068">
        <f t="shared" si="2"/>
      </c>
      <c r="AC79" s="10023">
        <f t="shared" si="4"/>
      </c>
      <c r="AD79" s="10011">
        <f t="shared" si="9"/>
      </c>
      <c r="AE79" s="10024">
        <f t="shared" si="17"/>
      </c>
      <c r="AF79" s="10013">
        <f>VLOOKUP(C79,'Data Products'!$A:$J,10,0)</f>
      </c>
      <c r="AG79" s="10014">
        <f t="shared" si="6"/>
      </c>
      <c r="AH79" s="10014">
        <f t="shared" si="11"/>
      </c>
      <c r="AI79" s="10016"/>
      <c r="AJ79" s="10017"/>
      <c r="AK79" s="10017">
        <v>80</v>
      </c>
      <c r="AL79" s="10016"/>
      <c r="AM79" s="10017"/>
      <c r="AN79" s="10017"/>
    </row>
    <row customHeight="true" hidden="true" ht="18" r="80">
      <c r="A80" s="10063">
        <v>27</v>
      </c>
      <c r="B80" s="10002" t="s">
        <v>12782</v>
      </c>
      <c r="C80" s="10002" t="s">
        <v>12894</v>
      </c>
      <c r="D80" s="10004">
        <v>0</v>
      </c>
      <c r="E80" s="10018">
        <v>0</v>
      </c>
      <c r="F80" s="10018"/>
      <c r="G80" s="10073">
        <f>VLOOKUP(C80,'Data Products'!$A:$J,2,0)</f>
      </c>
      <c r="H80" s="10023">
        <f t="shared" ref="H80:H124" si="15">IFERROR(G80-TODAY(),"")</f>
      </c>
      <c r="I80" s="10007">
        <v>45650</v>
      </c>
      <c r="J80" s="10008">
        <f t="shared" si="20"/>
      </c>
      <c r="K80" s="10004">
        <v>1</v>
      </c>
      <c r="L80" s="10004">
        <v>1</v>
      </c>
      <c r="M80" s="10004">
        <v>100</v>
      </c>
      <c r="N80" s="10004">
        <v>250</v>
      </c>
      <c r="O80" s="10002" t="s">
        <v>12822</v>
      </c>
      <c r="P80" s="10044"/>
      <c r="Q80" s="10044"/>
      <c r="R80" s="10067"/>
      <c r="S80" s="10040"/>
      <c r="T80" s="10044"/>
      <c r="U80" s="10044"/>
      <c r="V80" s="10044"/>
      <c r="W80" s="10044"/>
      <c r="X80" s="10044"/>
      <c r="Y80" s="10044"/>
      <c r="Z80" s="10044"/>
      <c r="AA80" s="10044"/>
      <c r="AB80" s="10068">
        <f t="shared" si="2"/>
      </c>
      <c r="AC80" s="10019">
        <f t="shared" si="4"/>
      </c>
      <c r="AD80" s="10011">
        <f t="shared" si="9"/>
      </c>
      <c r="AE80" s="10020">
        <f t="shared" si="17"/>
      </c>
      <c r="AF80" s="10013">
        <f>VLOOKUP(C80,'Data Products'!$A:$J,10,0)</f>
      </c>
      <c r="AG80" s="10014">
        <f t="shared" si="6"/>
      </c>
      <c r="AH80" s="10014">
        <f t="shared" si="11"/>
      </c>
      <c r="AI80" s="10016"/>
      <c r="AJ80" s="10017"/>
      <c r="AK80" s="10017">
        <v>60</v>
      </c>
      <c r="AL80" s="10016"/>
      <c r="AM80" s="10017"/>
      <c r="AN80" s="10017"/>
    </row>
    <row customHeight="true" hidden="true" ht="18" r="81">
      <c r="A81" s="10063">
        <v>28</v>
      </c>
      <c r="B81" s="10002" t="s">
        <v>12782</v>
      </c>
      <c r="C81" s="10002" t="s">
        <v>12895</v>
      </c>
      <c r="D81" s="10004">
        <v>0</v>
      </c>
      <c r="E81" s="10018">
        <v>0</v>
      </c>
      <c r="F81" s="10018" t="s">
        <v>12896</v>
      </c>
      <c r="G81" s="10073">
        <f>VLOOKUP(C81,'Data Products'!$A:$J,2,0)</f>
      </c>
      <c r="H81" s="10023">
        <f t="shared" si="15"/>
      </c>
      <c r="I81" s="10007">
        <v>45678</v>
      </c>
      <c r="J81" s="10008">
        <f t="shared" si="20"/>
      </c>
      <c r="K81" s="10004">
        <v>0</v>
      </c>
      <c r="L81" s="10004">
        <v>0</v>
      </c>
      <c r="M81" s="10004">
        <v>0</v>
      </c>
      <c r="N81" s="10004">
        <v>0</v>
      </c>
      <c r="O81" s="10002" t="s">
        <v>12822</v>
      </c>
      <c r="P81" s="10044"/>
      <c r="Q81" s="10044"/>
      <c r="R81" s="10067"/>
      <c r="S81" s="10040"/>
      <c r="T81" s="10044"/>
      <c r="U81" s="10044"/>
      <c r="V81" s="10044"/>
      <c r="W81" s="10044"/>
      <c r="X81" s="10044"/>
      <c r="Y81" s="10044"/>
      <c r="Z81" s="10044"/>
      <c r="AA81" s="10044"/>
      <c r="AB81" s="10068">
        <f t="shared" si="2"/>
      </c>
      <c r="AC81" s="10019">
        <f t="shared" si="4"/>
      </c>
      <c r="AD81" s="10011">
        <f t="shared" si="9"/>
      </c>
      <c r="AE81" s="10020">
        <f t="shared" si="17"/>
      </c>
      <c r="AF81" s="10013">
        <f>VLOOKUP(C81,'Data Products'!$A:$J,10,0)</f>
      </c>
      <c r="AG81" s="10014">
        <f t="shared" si="6"/>
      </c>
      <c r="AH81" s="10014">
        <f t="shared" si="11"/>
      </c>
      <c r="AI81" s="10025" t="s">
        <v>12897</v>
      </c>
      <c r="AJ81" s="10017"/>
      <c r="AK81" s="10017">
        <v>40</v>
      </c>
      <c r="AL81" s="10016"/>
      <c r="AM81" s="10017"/>
      <c r="AN81" s="10017"/>
    </row>
    <row customHeight="true" hidden="true" ht="18" r="82">
      <c r="A82" s="10063">
        <v>29</v>
      </c>
      <c r="B82" s="10002" t="s">
        <v>12782</v>
      </c>
      <c r="C82" s="10002" t="s">
        <v>12898</v>
      </c>
      <c r="D82" s="10004">
        <v>0</v>
      </c>
      <c r="E82" s="10004">
        <v>0</v>
      </c>
      <c r="F82" s="10018"/>
      <c r="G82" s="10073">
        <f>VLOOKUP(C82,'Data Products'!$A:$J,2,0)</f>
      </c>
      <c r="H82" s="10023">
        <f t="shared" si="15"/>
      </c>
      <c r="I82" s="10007">
        <v>45824</v>
      </c>
      <c r="J82" s="10008">
        <f t="shared" si="20"/>
      </c>
      <c r="K82" s="10004">
        <v>0</v>
      </c>
      <c r="L82" s="10004">
        <v>0</v>
      </c>
      <c r="M82" s="10004">
        <v>0</v>
      </c>
      <c r="N82" s="10004">
        <v>0</v>
      </c>
      <c r="O82" s="10002" t="s">
        <v>12822</v>
      </c>
      <c r="P82" s="10044"/>
      <c r="Q82" s="10044"/>
      <c r="R82" s="10067"/>
      <c r="S82" s="10040"/>
      <c r="T82" s="10044"/>
      <c r="U82" s="10044"/>
      <c r="V82" s="10044"/>
      <c r="W82" s="10044"/>
      <c r="X82" s="10044"/>
      <c r="Y82" s="10044"/>
      <c r="Z82" s="10044"/>
      <c r="AA82" s="10044"/>
      <c r="AB82" s="10068">
        <f t="shared" si="2"/>
      </c>
      <c r="AC82" s="10019">
        <f t="shared" si="4"/>
      </c>
      <c r="AD82" s="10011">
        <f t="shared" si="9"/>
      </c>
      <c r="AE82" s="10020">
        <f t="shared" si="17"/>
      </c>
      <c r="AF82" s="10013">
        <f>VLOOKUP(C82,'Data Products'!$A:$J,10,0)</f>
      </c>
      <c r="AG82" s="10014">
        <f t="shared" si="6"/>
      </c>
      <c r="AH82" s="10014">
        <f t="shared" si="11"/>
      </c>
      <c r="AI82" s="10016" t="s">
        <v>12899</v>
      </c>
      <c r="AJ82" s="10017"/>
      <c r="AK82" s="10017"/>
      <c r="AL82" s="10016"/>
      <c r="AM82" s="10017"/>
      <c r="AN82" s="10017"/>
    </row>
    <row customHeight="true" hidden="true" ht="18" r="83">
      <c r="A83" s="10063">
        <v>30</v>
      </c>
      <c r="B83" s="10002" t="s">
        <v>12782</v>
      </c>
      <c r="C83" s="10002" t="s">
        <v>12900</v>
      </c>
      <c r="D83" s="10004">
        <v>0</v>
      </c>
      <c r="E83" s="10004">
        <v>0</v>
      </c>
      <c r="F83" s="10018"/>
      <c r="G83" s="10073">
        <f>VLOOKUP(C83,'Data Products'!$A:$J,2,0)</f>
      </c>
      <c r="H83" s="10023">
        <f t="shared" si="15"/>
      </c>
      <c r="I83" s="10007">
        <v>45824</v>
      </c>
      <c r="J83" s="10008">
        <f t="shared" si="20"/>
      </c>
      <c r="K83" s="10004">
        <v>0</v>
      </c>
      <c r="L83" s="10004">
        <v>0</v>
      </c>
      <c r="M83" s="10004">
        <v>100</v>
      </c>
      <c r="N83" s="10004">
        <v>150</v>
      </c>
      <c r="O83" s="10002" t="s">
        <v>12822</v>
      </c>
      <c r="P83" s="10044"/>
      <c r="Q83" s="10044"/>
      <c r="R83" s="10067"/>
      <c r="S83" s="10040"/>
      <c r="T83" s="10044"/>
      <c r="U83" s="10044"/>
      <c r="V83" s="10044"/>
      <c r="W83" s="10044"/>
      <c r="X83" s="10044"/>
      <c r="Y83" s="10044"/>
      <c r="Z83" s="10044"/>
      <c r="AA83" s="10044"/>
      <c r="AB83" s="10068">
        <f t="shared" si="2"/>
      </c>
      <c r="AC83" s="10023">
        <f t="shared" si="4"/>
      </c>
      <c r="AD83" s="10011">
        <f t="shared" si="9"/>
      </c>
      <c r="AE83" s="10024">
        <f t="shared" si="17"/>
      </c>
      <c r="AF83" s="10013">
        <f>VLOOKUP(C83,'Data Products'!$A:$J,10,0)</f>
      </c>
      <c r="AG83" s="10014">
        <f t="shared" si="6"/>
      </c>
      <c r="AH83" s="10014">
        <f t="shared" si="11"/>
      </c>
      <c r="AI83" s="10016"/>
      <c r="AJ83" s="10017"/>
      <c r="AK83" s="10017"/>
      <c r="AL83" s="10016"/>
      <c r="AM83" s="10017"/>
      <c r="AN83" s="10017"/>
    </row>
    <row customHeight="true" hidden="true" ht="18" r="84">
      <c r="A84" s="10063">
        <v>31</v>
      </c>
      <c r="B84" s="10002" t="s">
        <v>12782</v>
      </c>
      <c r="C84" s="10002" t="s">
        <v>12901</v>
      </c>
      <c r="D84" s="10004">
        <v>0</v>
      </c>
      <c r="E84" s="10018">
        <v>0</v>
      </c>
      <c r="F84" s="10018"/>
      <c r="G84" s="10073">
        <f>VLOOKUP(C84,'Data Products'!$A:$J,2,0)</f>
      </c>
      <c r="H84" s="10023">
        <f t="shared" si="15"/>
      </c>
      <c r="I84" s="10065"/>
      <c r="J84" s="10008">
        <f t="shared" si="20"/>
      </c>
      <c r="K84" s="10004">
        <v>0</v>
      </c>
      <c r="L84" s="10004">
        <v>0</v>
      </c>
      <c r="M84" s="10004">
        <v>0</v>
      </c>
      <c r="N84" s="10004">
        <v>0</v>
      </c>
      <c r="O84" s="10002" t="s">
        <v>12902</v>
      </c>
      <c r="P84" s="10044"/>
      <c r="Q84" s="10044"/>
      <c r="R84" s="10067"/>
      <c r="S84" s="10040"/>
      <c r="T84" s="10044"/>
      <c r="U84" s="10044"/>
      <c r="V84" s="10044"/>
      <c r="W84" s="10044"/>
      <c r="X84" s="10044"/>
      <c r="Y84" s="10044"/>
      <c r="Z84" s="10044"/>
      <c r="AA84" s="10044"/>
      <c r="AB84" s="10068">
        <f t="shared" si="2"/>
      </c>
      <c r="AC84" s="10019">
        <f t="shared" si="4"/>
      </c>
      <c r="AD84" s="10011">
        <f t="shared" si="9"/>
      </c>
      <c r="AE84" s="10020">
        <f t="shared" si="17"/>
      </c>
      <c r="AF84" s="10013">
        <f>VLOOKUP(C84,'Data Products'!$A:$J,10,0)</f>
      </c>
      <c r="AG84" s="10014">
        <f t="shared" si="6"/>
      </c>
      <c r="AH84" s="10014">
        <f t="shared" si="11"/>
      </c>
      <c r="AI84" s="10016"/>
      <c r="AJ84" s="10017"/>
      <c r="AK84" s="10017"/>
      <c r="AL84" s="10016"/>
      <c r="AM84" s="10017"/>
      <c r="AN84" s="10017"/>
    </row>
    <row customHeight="true" hidden="true" ht="18" r="85">
      <c r="A85" s="10063">
        <v>32</v>
      </c>
      <c r="B85" s="10002" t="s">
        <v>12782</v>
      </c>
      <c r="C85" s="10002" t="s">
        <v>12903</v>
      </c>
      <c r="D85" s="10004">
        <v>0</v>
      </c>
      <c r="E85" s="10018">
        <v>0</v>
      </c>
      <c r="F85" s="10018"/>
      <c r="G85" s="10073">
        <f>VLOOKUP(C85,'Data Products'!$A:$J,2,0)</f>
      </c>
      <c r="H85" s="10023">
        <f t="shared" si="15"/>
      </c>
      <c r="I85" s="10065"/>
      <c r="J85" s="10008">
        <f t="shared" si="20"/>
      </c>
      <c r="K85" s="10004">
        <v>0</v>
      </c>
      <c r="L85" s="10004">
        <v>0</v>
      </c>
      <c r="M85" s="10004">
        <v>0</v>
      </c>
      <c r="N85" s="10004">
        <v>0</v>
      </c>
      <c r="O85" s="10002" t="s">
        <v>12902</v>
      </c>
      <c r="P85" s="10044"/>
      <c r="Q85" s="10044"/>
      <c r="R85" s="10067"/>
      <c r="S85" s="10040"/>
      <c r="T85" s="10044"/>
      <c r="U85" s="10044"/>
      <c r="V85" s="10044"/>
      <c r="W85" s="10044"/>
      <c r="X85" s="10044"/>
      <c r="Y85" s="10044"/>
      <c r="Z85" s="10044"/>
      <c r="AA85" s="10044"/>
      <c r="AB85" s="10068">
        <f t="shared" si="2"/>
      </c>
      <c r="AC85" s="10019">
        <f t="shared" si="4"/>
      </c>
      <c r="AD85" s="10011">
        <f t="shared" si="9"/>
      </c>
      <c r="AE85" s="10020">
        <f t="shared" si="17"/>
      </c>
      <c r="AF85" s="10013">
        <f>VLOOKUP(C85,'Data Products'!$A:$J,10,0)</f>
      </c>
      <c r="AG85" s="10014">
        <f t="shared" si="6"/>
      </c>
      <c r="AH85" s="10014">
        <f t="shared" si="11"/>
      </c>
      <c r="AI85" s="10016"/>
      <c r="AJ85" s="10017"/>
      <c r="AK85" s="10017"/>
      <c r="AL85" s="10016"/>
      <c r="AM85" s="10017"/>
      <c r="AN85" s="10017"/>
    </row>
    <row customHeight="true" hidden="true" ht="18" r="86">
      <c r="A86" s="10063">
        <v>33</v>
      </c>
      <c r="B86" s="10071" t="s">
        <v>12782</v>
      </c>
      <c r="C86" s="10071" t="s">
        <v>12904</v>
      </c>
      <c r="D86" s="10004">
        <v>0</v>
      </c>
      <c r="E86" s="10018">
        <v>0</v>
      </c>
      <c r="F86" s="10018"/>
      <c r="G86" s="10073">
        <f>VLOOKUP(C86,'Data Products'!$A:$J,2,0)</f>
      </c>
      <c r="H86" s="10023">
        <f t="shared" si="15"/>
      </c>
      <c r="I86" s="10065"/>
      <c r="J86" s="10008">
        <f t="shared" si="20"/>
      </c>
      <c r="K86" s="10004">
        <v>0</v>
      </c>
      <c r="L86" s="10004">
        <v>0</v>
      </c>
      <c r="M86" s="10075">
        <v>0</v>
      </c>
      <c r="N86" s="10075">
        <v>0</v>
      </c>
      <c r="O86" s="10002" t="s">
        <v>12902</v>
      </c>
      <c r="P86" s="10044"/>
      <c r="Q86" s="10044"/>
      <c r="R86" s="10067"/>
      <c r="S86" s="10044"/>
      <c r="T86" s="10044"/>
      <c r="U86" s="10044"/>
      <c r="V86" s="10044"/>
      <c r="W86" s="10044"/>
      <c r="X86" s="10044"/>
      <c r="Y86" s="10044"/>
      <c r="Z86" s="10044"/>
      <c r="AA86" s="10044"/>
      <c r="AB86" s="10068">
        <f t="shared" si="2"/>
      </c>
      <c r="AC86" s="10019">
        <f t="shared" si="4"/>
      </c>
      <c r="AD86" s="10011">
        <f t="shared" si="9"/>
      </c>
      <c r="AE86" s="10020">
        <f t="shared" si="17"/>
      </c>
      <c r="AF86" s="10013">
        <f>VLOOKUP(C86,'Data Products'!$A:$J,10,0)</f>
      </c>
      <c r="AG86" s="10014">
        <f t="shared" si="6"/>
      </c>
      <c r="AH86" s="10014">
        <f t="shared" si="11"/>
      </c>
      <c r="AI86" s="10016"/>
      <c r="AJ86" s="10017"/>
      <c r="AK86" s="10017"/>
      <c r="AL86" s="10016"/>
      <c r="AM86" s="10017"/>
      <c r="AN86" s="10017"/>
    </row>
    <row r="87">
      <c r="A87" s="10063">
        <v>34</v>
      </c>
      <c r="B87" s="10063" t="s">
        <v>12779</v>
      </c>
      <c r="C87" s="10002" t="s">
        <v>12905</v>
      </c>
      <c r="D87" s="10026">
        <v>1331</v>
      </c>
      <c r="E87" s="10026">
        <v>1331</v>
      </c>
      <c r="F87" s="10076" t="s">
        <v>12906</v>
      </c>
      <c r="G87" s="10064">
        <f>VLOOKUP(C87,'Data Products'!$A:$J,2,0)</f>
      </c>
      <c r="H87" s="10077">
        <f t="shared" si="15"/>
      </c>
      <c r="I87" s="10007">
        <v>45694</v>
      </c>
      <c r="J87" s="10008">
        <f t="shared" si="20"/>
      </c>
      <c r="K87" s="10075">
        <v>43</v>
      </c>
      <c r="L87" s="10075">
        <v>156</v>
      </c>
      <c r="M87" s="10004">
        <v>0</v>
      </c>
      <c r="N87" s="10004">
        <v>0</v>
      </c>
      <c r="O87" s="10071" t="s">
        <v>12907</v>
      </c>
      <c r="P87" s="10044"/>
      <c r="Q87" s="10044"/>
      <c r="R87" s="10067"/>
      <c r="S87" s="10044"/>
      <c r="T87" s="10044"/>
      <c r="U87" s="10044"/>
      <c r="V87" s="10044"/>
      <c r="W87" s="10044"/>
      <c r="X87" s="10044"/>
      <c r="Y87" s="10044"/>
      <c r="Z87" s="10044"/>
      <c r="AA87" s="10044"/>
      <c r="AB87" s="10068">
        <f t="shared" si="2"/>
      </c>
      <c r="AC87" s="10023">
        <f t="shared" si="4"/>
      </c>
      <c r="AD87" s="10011">
        <f t="shared" si="9"/>
      </c>
      <c r="AE87" s="10024">
        <f t="shared" si="17"/>
      </c>
      <c r="AF87" s="10013">
        <f>VLOOKUP(C87,'Data Products'!$A:$J,10,0)</f>
      </c>
      <c r="AG87" s="10014">
        <f t="shared" si="6"/>
      </c>
      <c r="AH87" s="10014">
        <f t="shared" si="11"/>
      </c>
      <c r="AI87" s="10025"/>
      <c r="AJ87" s="10017"/>
      <c r="AK87" s="10017">
        <v>50</v>
      </c>
      <c r="AL87" s="10016"/>
      <c r="AM87" s="10017"/>
      <c r="AN87" s="10017"/>
    </row>
    <row customHeight="true" hidden="true" ht="18" r="88">
      <c r="A88" s="10063">
        <v>35</v>
      </c>
      <c r="B88" s="10072" t="s">
        <v>12808</v>
      </c>
      <c r="C88" s="10072" t="s">
        <v>12908</v>
      </c>
      <c r="D88" s="10078">
        <v>0</v>
      </c>
      <c r="E88" s="10018">
        <v>0</v>
      </c>
      <c r="F88" s="10018"/>
      <c r="G88" s="10073">
        <f>VLOOKUP(C88,'Data Products'!$A:$J,2,0)</f>
      </c>
      <c r="H88" s="10023">
        <f t="shared" si="15"/>
      </c>
      <c r="I88" s="10007">
        <v>45433</v>
      </c>
      <c r="J88" s="10008">
        <f t="shared" si="20"/>
      </c>
      <c r="K88" s="10004">
        <v>0</v>
      </c>
      <c r="L88" s="10004">
        <v>0</v>
      </c>
      <c r="M88" s="10078">
        <v>0</v>
      </c>
      <c r="N88" s="10078">
        <v>0</v>
      </c>
      <c r="O88" s="10002" t="s">
        <v>12907</v>
      </c>
      <c r="P88" s="10044"/>
      <c r="Q88" s="10044"/>
      <c r="R88" s="10067"/>
      <c r="S88" s="10044"/>
      <c r="T88" s="10044"/>
      <c r="U88" s="10044"/>
      <c r="V88" s="10044"/>
      <c r="W88" s="10044"/>
      <c r="X88" s="10044"/>
      <c r="Y88" s="10044"/>
      <c r="Z88" s="10044"/>
      <c r="AA88" s="10044"/>
      <c r="AB88" s="10068">
        <f t="shared" si="2"/>
      </c>
      <c r="AC88" s="10019">
        <f t="shared" si="4"/>
      </c>
      <c r="AD88" s="10011">
        <f t="shared" si="9"/>
      </c>
      <c r="AE88" s="10020">
        <f t="shared" si="17"/>
      </c>
      <c r="AF88" s="10013">
        <f>VLOOKUP(C88,'Data Products'!$A:$J,10,0)</f>
      </c>
      <c r="AG88" s="10014">
        <f t="shared" si="6"/>
      </c>
      <c r="AH88" s="10014">
        <f t="shared" si="11"/>
      </c>
      <c r="AI88" s="10016"/>
      <c r="AJ88" s="10031"/>
      <c r="AK88" s="10031"/>
      <c r="AL88" s="10025"/>
      <c r="AM88" s="10031"/>
      <c r="AN88" s="10031"/>
    </row>
    <row customHeight="true" hidden="true" ht="18" r="89">
      <c r="A89" s="10063">
        <v>36</v>
      </c>
      <c r="B89" s="10072" t="s">
        <v>12808</v>
      </c>
      <c r="C89" s="10002" t="s">
        <v>12909</v>
      </c>
      <c r="D89" s="10004">
        <v>0</v>
      </c>
      <c r="E89" s="10004">
        <v>0</v>
      </c>
      <c r="F89" s="10004"/>
      <c r="G89" s="10073">
        <f>VLOOKUP(C89,'Data Products'!$A:$J,2,0)</f>
      </c>
      <c r="H89" s="10023">
        <f t="shared" si="15"/>
      </c>
      <c r="I89" s="10007">
        <v>45433</v>
      </c>
      <c r="J89" s="10008">
        <f t="shared" si="20"/>
      </c>
      <c r="K89" s="10004">
        <v>0</v>
      </c>
      <c r="L89" s="10004">
        <v>0</v>
      </c>
      <c r="M89" s="10004">
        <v>0</v>
      </c>
      <c r="N89" s="10004">
        <v>0</v>
      </c>
      <c r="O89" s="10002" t="s">
        <v>12907</v>
      </c>
      <c r="P89" s="10044"/>
      <c r="Q89" s="10044"/>
      <c r="R89" s="10067"/>
      <c r="S89" s="10044"/>
      <c r="T89" s="10044"/>
      <c r="U89" s="10044"/>
      <c r="V89" s="10044"/>
      <c r="W89" s="10044"/>
      <c r="X89" s="10044"/>
      <c r="Y89" s="10044"/>
      <c r="Z89" s="10044"/>
      <c r="AA89" s="10044"/>
      <c r="AB89" s="10079">
        <f t="shared" si="2"/>
      </c>
      <c r="AC89" s="10019">
        <f t="shared" si="4"/>
      </c>
      <c r="AD89" s="10011">
        <f t="shared" si="9"/>
      </c>
      <c r="AE89" s="10020">
        <f t="shared" si="17"/>
      </c>
      <c r="AF89" s="10013">
        <f>VLOOKUP(C89,'Data Products'!$A:$J,10,0)</f>
      </c>
      <c r="AG89" s="10014">
        <f t="shared" si="6"/>
      </c>
      <c r="AH89" s="10014">
        <f t="shared" si="11"/>
      </c>
      <c r="AI89" s="10016"/>
      <c r="AJ89" s="10017"/>
      <c r="AK89" s="10017"/>
      <c r="AL89" s="10016"/>
      <c r="AM89" s="10017"/>
      <c r="AN89" s="10017"/>
    </row>
    <row customHeight="true" hidden="true" ht="18" r="90">
      <c r="A90" s="10063">
        <v>37</v>
      </c>
      <c r="B90" s="10072" t="s">
        <v>12808</v>
      </c>
      <c r="C90" s="10002" t="s">
        <v>12910</v>
      </c>
      <c r="D90" s="10004">
        <v>0</v>
      </c>
      <c r="E90" s="10004">
        <v>0</v>
      </c>
      <c r="F90" s="10004"/>
      <c r="G90" s="10073">
        <f>VLOOKUP(C90,'Data Products'!$A:$J,2,0)</f>
      </c>
      <c r="H90" s="10023">
        <f t="shared" si="15"/>
      </c>
      <c r="I90" s="10007">
        <v>45433</v>
      </c>
      <c r="J90" s="10008">
        <f t="shared" si="20"/>
      </c>
      <c r="K90" s="10004">
        <v>0</v>
      </c>
      <c r="L90" s="10004">
        <v>0</v>
      </c>
      <c r="M90" s="10004">
        <v>0</v>
      </c>
      <c r="N90" s="10004">
        <v>0</v>
      </c>
      <c r="O90" s="10002" t="s">
        <v>12907</v>
      </c>
      <c r="P90" s="10044"/>
      <c r="Q90" s="10044"/>
      <c r="R90" s="10067"/>
      <c r="S90" s="10044"/>
      <c r="T90" s="10044"/>
      <c r="U90" s="10044"/>
      <c r="V90" s="10044"/>
      <c r="W90" s="10044"/>
      <c r="X90" s="10044"/>
      <c r="Y90" s="10044"/>
      <c r="Z90" s="10044"/>
      <c r="AA90" s="10044"/>
      <c r="AB90" s="10068">
        <f t="shared" si="2"/>
      </c>
      <c r="AC90" s="10080">
        <f t="shared" si="4"/>
      </c>
      <c r="AD90" s="10011">
        <f t="shared" si="9"/>
      </c>
      <c r="AE90" s="10020">
        <f t="shared" si="17"/>
      </c>
      <c r="AF90" s="10013">
        <f>VLOOKUP(C90,'Data Products'!$A:$J,10,0)</f>
      </c>
      <c r="AG90" s="10014">
        <f t="shared" si="6"/>
      </c>
      <c r="AH90" s="10014">
        <f t="shared" si="11"/>
      </c>
      <c r="AI90" s="10016"/>
      <c r="AJ90" s="10017"/>
      <c r="AK90" s="10017"/>
      <c r="AL90" s="10016"/>
      <c r="AM90" s="10017"/>
      <c r="AN90" s="10017"/>
    </row>
    <row customHeight="true" hidden="true" ht="18" r="91">
      <c r="A91" s="10063">
        <v>38</v>
      </c>
      <c r="B91" s="10002" t="s">
        <v>12782</v>
      </c>
      <c r="C91" s="10002" t="s">
        <v>12911</v>
      </c>
      <c r="D91" s="10039">
        <v>0</v>
      </c>
      <c r="E91" s="10004">
        <v>0</v>
      </c>
      <c r="F91" s="10004"/>
      <c r="G91" s="10073">
        <f>VLOOKUP(C91,'Data Products'!$A:$J,2,0)</f>
      </c>
      <c r="H91" s="10023">
        <f t="shared" si="15"/>
      </c>
      <c r="I91" s="10007">
        <v>45644</v>
      </c>
      <c r="J91" s="10008">
        <f t="shared" si="20"/>
      </c>
      <c r="K91" s="10004">
        <v>0</v>
      </c>
      <c r="L91" s="10004">
        <v>0</v>
      </c>
      <c r="M91" s="10018">
        <v>0</v>
      </c>
      <c r="N91" s="10018">
        <v>0</v>
      </c>
      <c r="O91" s="10002" t="s">
        <v>12912</v>
      </c>
      <c r="P91" s="10044"/>
      <c r="Q91" s="10044"/>
      <c r="R91" s="10067"/>
      <c r="S91" s="10044"/>
      <c r="T91" s="10044"/>
      <c r="U91" s="10044"/>
      <c r="V91" s="10044"/>
      <c r="W91" s="10044"/>
      <c r="X91" s="10044"/>
      <c r="Y91" s="10044"/>
      <c r="Z91" s="10044"/>
      <c r="AA91" s="10044"/>
      <c r="AB91" s="10081">
        <f t="shared" si="2"/>
      </c>
      <c r="AC91" s="10080">
        <f t="shared" si="4"/>
      </c>
      <c r="AD91" s="10011">
        <f t="shared" si="9"/>
      </c>
      <c r="AE91" s="10020">
        <f t="shared" si="17"/>
      </c>
      <c r="AF91" s="10013">
        <f>VLOOKUP(C91,'Data Products'!$A:$J,10,0)</f>
      </c>
      <c r="AG91" s="10082">
        <f t="shared" si="6"/>
      </c>
      <c r="AH91" s="10014">
        <f t="shared" si="11"/>
      </c>
      <c r="AI91" s="10083"/>
      <c r="AJ91" s="10017"/>
      <c r="AK91" s="10017"/>
      <c r="AL91" s="10016"/>
      <c r="AM91" s="10017"/>
      <c r="AN91" s="10017"/>
    </row>
    <row customHeight="true" hidden="true" ht="18" r="92">
      <c r="A92" s="10063">
        <v>39</v>
      </c>
      <c r="B92" s="10002" t="s">
        <v>12782</v>
      </c>
      <c r="C92" s="10002" t="s">
        <v>12913</v>
      </c>
      <c r="D92" s="10004">
        <v>0</v>
      </c>
      <c r="E92" s="10004">
        <v>0</v>
      </c>
      <c r="F92" s="10004"/>
      <c r="G92" s="10073">
        <f>VLOOKUP(C92,'Data Products'!$A:$J,2,0)</f>
      </c>
      <c r="H92" s="10023">
        <f t="shared" si="15"/>
      </c>
      <c r="I92" s="10007">
        <v>45602</v>
      </c>
      <c r="J92" s="10008">
        <f t="shared" si="20"/>
      </c>
      <c r="K92" s="10004">
        <v>0</v>
      </c>
      <c r="L92" s="10004">
        <v>0</v>
      </c>
      <c r="M92" s="10039">
        <v>0</v>
      </c>
      <c r="N92" s="10039">
        <v>0</v>
      </c>
      <c r="O92" s="10002" t="s">
        <v>12912</v>
      </c>
      <c r="P92" s="10044"/>
      <c r="Q92" s="10044"/>
      <c r="R92" s="10044"/>
      <c r="S92" s="10044"/>
      <c r="T92" s="10044"/>
      <c r="U92" s="10044"/>
      <c r="V92" s="10044"/>
      <c r="W92" s="10044"/>
      <c r="X92" s="10044"/>
      <c r="Y92" s="10044"/>
      <c r="Z92" s="10044"/>
      <c r="AA92" s="10044"/>
      <c r="AB92" s="10068">
        <f t="shared" si="2"/>
      </c>
      <c r="AC92" s="10080">
        <f t="shared" si="4"/>
      </c>
      <c r="AD92" s="10011">
        <f t="shared" si="9"/>
      </c>
      <c r="AE92" s="10020">
        <f t="shared" si="17"/>
      </c>
      <c r="AF92" s="10013">
        <f>VLOOKUP(C92,'Data Products'!$A:$J,10,0)</f>
      </c>
      <c r="AG92" s="10082">
        <f t="shared" si="6"/>
      </c>
      <c r="AH92" s="10014">
        <f t="shared" si="11"/>
      </c>
      <c r="AI92" s="10083"/>
      <c r="AJ92" s="10017"/>
      <c r="AK92" s="10017"/>
      <c r="AL92" s="10016"/>
      <c r="AM92" s="10017"/>
      <c r="AN92" s="10017"/>
    </row>
    <row customHeight="true" hidden="true" ht="18" r="93">
      <c r="A93" s="10063">
        <v>40</v>
      </c>
      <c r="B93" s="10002" t="s">
        <v>12782</v>
      </c>
      <c r="C93" s="10002" t="s">
        <v>12914</v>
      </c>
      <c r="D93" s="10004">
        <v>0</v>
      </c>
      <c r="E93" s="10004">
        <v>0</v>
      </c>
      <c r="F93" s="10004"/>
      <c r="G93" s="10073">
        <f>VLOOKUP(C93,'Data Products'!$A:$J,2,0)</f>
      </c>
      <c r="H93" s="10023">
        <f t="shared" si="15"/>
      </c>
      <c r="I93" s="10007">
        <v>45602</v>
      </c>
      <c r="J93" s="10008">
        <f t="shared" si="20"/>
      </c>
      <c r="K93" s="10004">
        <v>0</v>
      </c>
      <c r="L93" s="10004">
        <v>0</v>
      </c>
      <c r="M93" s="10039">
        <v>0</v>
      </c>
      <c r="N93" s="10039">
        <v>0</v>
      </c>
      <c r="O93" s="10002" t="s">
        <v>12912</v>
      </c>
      <c r="P93" s="10044"/>
      <c r="Q93" s="10044"/>
      <c r="R93" s="10044"/>
      <c r="S93" s="10044"/>
      <c r="T93" s="10044"/>
      <c r="U93" s="10044"/>
      <c r="V93" s="10044"/>
      <c r="W93" s="10044"/>
      <c r="X93" s="10044"/>
      <c r="Y93" s="10044"/>
      <c r="Z93" s="10044"/>
      <c r="AA93" s="10044"/>
      <c r="AB93" s="10068">
        <f t="shared" si="2"/>
      </c>
      <c r="AC93" s="10080">
        <f t="shared" si="4"/>
      </c>
      <c r="AD93" s="10011">
        <f t="shared" si="9"/>
      </c>
      <c r="AE93" s="10020">
        <f t="shared" si="17"/>
      </c>
      <c r="AF93" s="10013">
        <f>VLOOKUP(C93,'Data Products'!$A:$J,10,0)</f>
      </c>
      <c r="AG93" s="10082">
        <f t="shared" si="6"/>
      </c>
      <c r="AH93" s="10014">
        <f t="shared" si="11"/>
      </c>
      <c r="AI93" s="10083"/>
      <c r="AJ93" s="10017"/>
      <c r="AK93" s="10017"/>
      <c r="AL93" s="10016"/>
      <c r="AM93" s="10017"/>
      <c r="AN93" s="10017"/>
    </row>
    <row customHeight="true" hidden="true" ht="18" r="94">
      <c r="A94" s="10063">
        <v>41</v>
      </c>
      <c r="B94" s="10002" t="s">
        <v>12782</v>
      </c>
      <c r="C94" s="10002" t="s">
        <v>12915</v>
      </c>
      <c r="D94" s="10004">
        <v>0</v>
      </c>
      <c r="E94" s="10004">
        <v>0</v>
      </c>
      <c r="F94" s="10004"/>
      <c r="G94" s="10073">
        <f>VLOOKUP(C94,'Data Products'!$A:$J,2,0)</f>
      </c>
      <c r="H94" s="10023">
        <f t="shared" si="15"/>
      </c>
      <c r="I94" s="10007">
        <v>45602</v>
      </c>
      <c r="J94" s="10008">
        <f t="shared" si="20"/>
      </c>
      <c r="K94" s="10004">
        <v>0</v>
      </c>
      <c r="L94" s="10004">
        <v>0</v>
      </c>
      <c r="M94" s="10039">
        <v>0</v>
      </c>
      <c r="N94" s="10039">
        <v>0</v>
      </c>
      <c r="O94" s="10002" t="s">
        <v>12912</v>
      </c>
      <c r="P94" s="10044"/>
      <c r="Q94" s="10044"/>
      <c r="R94" s="10044"/>
      <c r="S94" s="10044"/>
      <c r="T94" s="10044"/>
      <c r="U94" s="10044"/>
      <c r="V94" s="10044"/>
      <c r="W94" s="10044"/>
      <c r="X94" s="10044"/>
      <c r="Y94" s="10044"/>
      <c r="Z94" s="10044"/>
      <c r="AA94" s="10044"/>
      <c r="AB94" s="10068">
        <f t="shared" si="2"/>
      </c>
      <c r="AC94" s="10080">
        <f t="shared" si="4"/>
      </c>
      <c r="AD94" s="10011">
        <f t="shared" si="9"/>
      </c>
      <c r="AE94" s="10020">
        <f t="shared" si="17"/>
      </c>
      <c r="AF94" s="10013">
        <f>VLOOKUP(C94,'Data Products'!$A:$J,10,0)</f>
      </c>
      <c r="AG94" s="10084">
        <f t="shared" si="6"/>
      </c>
      <c r="AH94" s="10014">
        <f t="shared" si="11"/>
      </c>
      <c r="AI94" s="10083"/>
      <c r="AJ94" s="10017"/>
      <c r="AK94" s="10017"/>
      <c r="AL94" s="10016"/>
      <c r="AM94" s="10017"/>
      <c r="AN94" s="10017"/>
    </row>
    <row r="95">
      <c r="A95" s="10063">
        <v>42</v>
      </c>
      <c r="B95" s="10002" t="s">
        <v>12779</v>
      </c>
      <c r="C95" s="10002" t="s">
        <v>12916</v>
      </c>
      <c r="D95" s="10004">
        <v>547</v>
      </c>
      <c r="E95" s="10004">
        <v>547</v>
      </c>
      <c r="F95" s="10004"/>
      <c r="G95" s="10064">
        <f>VLOOKUP(C95,'Data Products'!$A:$J,2,0)</f>
      </c>
      <c r="H95" s="10065">
        <f t="shared" si="15"/>
      </c>
      <c r="I95" s="10043">
        <v>45904</v>
      </c>
      <c r="J95" s="10008">
        <f t="shared" si="20"/>
      </c>
      <c r="K95" s="10004">
        <v>60</v>
      </c>
      <c r="L95" s="10004">
        <v>151</v>
      </c>
      <c r="M95" s="10039">
        <v>0</v>
      </c>
      <c r="N95" s="10039">
        <v>0</v>
      </c>
      <c r="O95" s="10002" t="s">
        <v>12912</v>
      </c>
      <c r="P95" s="10044"/>
      <c r="Q95" s="10044"/>
      <c r="R95" s="10044"/>
      <c r="S95" s="10044"/>
      <c r="T95" s="10044"/>
      <c r="U95" s="10044"/>
      <c r="V95" s="10044"/>
      <c r="W95" s="10044"/>
      <c r="X95" s="10044"/>
      <c r="Y95" s="10044"/>
      <c r="Z95" s="10044"/>
      <c r="AA95" s="10044"/>
      <c r="AB95" s="10068">
        <f t="shared" si="2"/>
      </c>
      <c r="AC95" s="10085">
        <f t="shared" si="4"/>
      </c>
      <c r="AD95" s="10011">
        <f t="shared" si="9"/>
      </c>
      <c r="AE95" s="10024">
        <f t="shared" si="17"/>
      </c>
      <c r="AF95" s="10013">
        <f>VLOOKUP(C95,'Data Products'!$A:$J,10,0)</f>
      </c>
      <c r="AG95" s="10084">
        <f t="shared" si="6"/>
      </c>
      <c r="AH95" s="10014">
        <f t="shared" si="11"/>
      </c>
      <c r="AI95" s="10083"/>
      <c r="AJ95" s="10017"/>
      <c r="AK95" s="10017"/>
      <c r="AL95" s="10016"/>
      <c r="AM95" s="10017"/>
      <c r="AN95" s="10017"/>
    </row>
    <row customHeight="true" hidden="true" ht="18" r="96">
      <c r="A96" s="10063">
        <v>43</v>
      </c>
      <c r="B96" s="10002" t="s">
        <v>12782</v>
      </c>
      <c r="C96" s="10002" t="s">
        <v>12917</v>
      </c>
      <c r="D96" s="10004">
        <v>0</v>
      </c>
      <c r="E96" s="10018">
        <v>0</v>
      </c>
      <c r="F96" s="10004"/>
      <c r="G96" s="10073">
        <f>VLOOKUP(C96,'Data Products'!$A:$J,2,0)</f>
      </c>
      <c r="H96" s="10023">
        <f t="shared" si="15"/>
      </c>
      <c r="I96" s="10007">
        <v>45623</v>
      </c>
      <c r="J96" s="10008">
        <f t="shared" si="20"/>
      </c>
      <c r="K96" s="10004">
        <v>0</v>
      </c>
      <c r="L96" s="10004">
        <v>0</v>
      </c>
      <c r="M96" s="10039">
        <v>0</v>
      </c>
      <c r="N96" s="10039">
        <v>0</v>
      </c>
      <c r="O96" s="10002" t="s">
        <v>12918</v>
      </c>
      <c r="P96" s="10044"/>
      <c r="Q96" s="10044"/>
      <c r="R96" s="10044"/>
      <c r="S96" s="10044"/>
      <c r="T96" s="10044"/>
      <c r="U96" s="10044"/>
      <c r="V96" s="10044"/>
      <c r="W96" s="10044"/>
      <c r="X96" s="10044"/>
      <c r="Y96" s="10044"/>
      <c r="Z96" s="10044"/>
      <c r="AA96" s="10044"/>
      <c r="AB96" s="10068">
        <f t="shared" si="2"/>
      </c>
      <c r="AC96" s="10080">
        <f t="shared" si="4"/>
      </c>
      <c r="AD96" s="10011">
        <f t="shared" si="9"/>
      </c>
      <c r="AE96" s="10020">
        <f t="shared" si="17"/>
      </c>
      <c r="AF96" s="10013">
        <f>VLOOKUP(C96,'Data Products'!$A:$J,10,0)</f>
      </c>
      <c r="AG96" s="10084">
        <f t="shared" si="6"/>
      </c>
      <c r="AH96" s="10014">
        <f t="shared" si="11"/>
      </c>
      <c r="AI96" s="10083"/>
      <c r="AJ96" s="10017"/>
      <c r="AK96" s="10017"/>
      <c r="AL96" s="10016"/>
      <c r="AM96" s="10017"/>
      <c r="AN96" s="10017"/>
    </row>
    <row customHeight="true" hidden="true" ht="18" r="97">
      <c r="A97" s="10063">
        <v>44</v>
      </c>
      <c r="B97" s="10002" t="s">
        <v>12782</v>
      </c>
      <c r="C97" s="10002" t="s">
        <v>12919</v>
      </c>
      <c r="D97" s="10004">
        <v>0</v>
      </c>
      <c r="E97" s="10018">
        <v>0</v>
      </c>
      <c r="F97" s="10004"/>
      <c r="G97" s="10064">
        <f>VLOOKUP(C97,'Data Products'!$A:$J,2,0)</f>
      </c>
      <c r="H97" s="10023">
        <f t="shared" si="15"/>
      </c>
      <c r="I97" s="10007">
        <v>45623</v>
      </c>
      <c r="J97" s="10008">
        <f t="shared" si="20"/>
      </c>
      <c r="K97" s="10004">
        <v>0</v>
      </c>
      <c r="L97" s="10004">
        <v>0</v>
      </c>
      <c r="M97" s="10039">
        <v>0</v>
      </c>
      <c r="N97" s="10039">
        <v>0</v>
      </c>
      <c r="O97" s="10002" t="s">
        <v>12918</v>
      </c>
      <c r="P97" s="10044"/>
      <c r="Q97" s="10044"/>
      <c r="R97" s="10044"/>
      <c r="S97" s="10044"/>
      <c r="T97" s="10044"/>
      <c r="U97" s="10044"/>
      <c r="V97" s="10044"/>
      <c r="W97" s="10044"/>
      <c r="X97" s="10044"/>
      <c r="Y97" s="10044"/>
      <c r="Z97" s="10044"/>
      <c r="AA97" s="10044"/>
      <c r="AB97" s="10068">
        <f t="shared" si="2"/>
      </c>
      <c r="AC97" s="10080">
        <f t="shared" si="4"/>
      </c>
      <c r="AD97" s="10011">
        <f t="shared" si="9"/>
      </c>
      <c r="AE97" s="10020">
        <f t="shared" si="17"/>
      </c>
      <c r="AF97" s="10013">
        <f>VLOOKUP(C97,'Data Products'!$A:$J,10,0)</f>
      </c>
      <c r="AG97" s="10084">
        <f t="shared" si="6"/>
      </c>
      <c r="AH97" s="10014">
        <f t="shared" si="11"/>
      </c>
      <c r="AI97" s="10083"/>
      <c r="AJ97" s="10017"/>
      <c r="AK97" s="10017"/>
      <c r="AL97" s="10016"/>
      <c r="AM97" s="10017"/>
      <c r="AN97" s="10017"/>
    </row>
    <row customHeight="true" hidden="true" ht="18" r="98">
      <c r="A98" s="10063">
        <v>45</v>
      </c>
      <c r="B98" s="10002" t="s">
        <v>12782</v>
      </c>
      <c r="C98" s="10071" t="s">
        <v>12920</v>
      </c>
      <c r="D98" s="10004">
        <v>0</v>
      </c>
      <c r="E98" s="10018">
        <v>0</v>
      </c>
      <c r="F98" s="10075"/>
      <c r="G98" s="10064">
        <f>VLOOKUP(C98,'Data Products'!$A:$J,2,0)</f>
      </c>
      <c r="H98" s="10023">
        <f t="shared" si="15"/>
      </c>
      <c r="I98" s="10007">
        <v>45623</v>
      </c>
      <c r="J98" s="10008">
        <f t="shared" si="20"/>
      </c>
      <c r="K98" s="10075">
        <v>0</v>
      </c>
      <c r="L98" s="10075">
        <v>0</v>
      </c>
      <c r="M98" s="10086">
        <v>0</v>
      </c>
      <c r="N98" s="10086">
        <v>0</v>
      </c>
      <c r="O98" s="10071" t="s">
        <v>12918</v>
      </c>
      <c r="P98" s="10044"/>
      <c r="Q98" s="10044"/>
      <c r="R98" s="10044"/>
      <c r="S98" s="10044"/>
      <c r="T98" s="10044"/>
      <c r="U98" s="10044"/>
      <c r="V98" s="10044"/>
      <c r="W98" s="10044"/>
      <c r="X98" s="10044"/>
      <c r="Y98" s="10044"/>
      <c r="Z98" s="10044"/>
      <c r="AA98" s="10044"/>
      <c r="AB98" s="10079">
        <f t="shared" si="2"/>
      </c>
      <c r="AC98" s="10080">
        <f t="shared" si="4"/>
      </c>
      <c r="AD98" s="10011">
        <f t="shared" si="9"/>
      </c>
      <c r="AE98" s="10020">
        <f t="shared" si="17"/>
      </c>
      <c r="AF98" s="10013">
        <f>VLOOKUP(C98,'Data Products'!$A:$J,10,0)</f>
      </c>
      <c r="AG98" s="10084">
        <f t="shared" si="6"/>
      </c>
      <c r="AH98" s="10014">
        <f t="shared" si="11"/>
      </c>
      <c r="AI98" s="10083"/>
      <c r="AJ98" s="10017"/>
      <c r="AK98" s="10017"/>
      <c r="AL98" s="10016"/>
      <c r="AM98" s="10017"/>
      <c r="AN98" s="10017"/>
    </row>
    <row customHeight="true" hidden="true" ht="18" r="99">
      <c r="A99" s="10063">
        <v>46</v>
      </c>
      <c r="B99" s="10002" t="s">
        <v>12782</v>
      </c>
      <c r="C99" s="10002" t="s">
        <v>12921</v>
      </c>
      <c r="D99" s="10004">
        <v>0</v>
      </c>
      <c r="E99" s="10018">
        <v>0</v>
      </c>
      <c r="F99" s="10004"/>
      <c r="G99" s="10064">
        <f>VLOOKUP(C99,'Data Products'!$A:$J,2,0)</f>
      </c>
      <c r="H99" s="10023">
        <f t="shared" si="15"/>
      </c>
      <c r="I99" s="10007">
        <v>45623</v>
      </c>
      <c r="J99" s="10008">
        <f t="shared" si="20"/>
      </c>
      <c r="K99" s="10004">
        <v>0</v>
      </c>
      <c r="L99" s="10004">
        <v>0</v>
      </c>
      <c r="M99" s="10039">
        <v>0</v>
      </c>
      <c r="N99" s="10039">
        <v>0</v>
      </c>
      <c r="O99" s="10002" t="s">
        <v>12918</v>
      </c>
      <c r="P99" s="10004"/>
      <c r="Q99" s="10004"/>
      <c r="R99" s="10004"/>
      <c r="S99" s="10004"/>
      <c r="T99" s="10004"/>
      <c r="U99" s="10004"/>
      <c r="V99" s="10004"/>
      <c r="W99" s="10004"/>
      <c r="X99" s="10004"/>
      <c r="Y99" s="10004"/>
      <c r="Z99" s="10004"/>
      <c r="AA99" s="10004"/>
      <c r="AB99" s="10068">
        <f t="shared" si="2"/>
      </c>
      <c r="AC99" s="10080">
        <f t="shared" si="4"/>
      </c>
      <c r="AD99" s="10011">
        <f t="shared" si="9"/>
      </c>
      <c r="AE99" s="10020">
        <f t="shared" si="17"/>
      </c>
      <c r="AF99" s="10013">
        <f>VLOOKUP(C99,'Data Products'!$A:$J,10,0)</f>
      </c>
      <c r="AG99" s="10084">
        <f t="shared" si="6"/>
      </c>
      <c r="AH99" s="10014">
        <f t="shared" si="11"/>
      </c>
      <c r="AI99" s="10087"/>
      <c r="AJ99" s="10017"/>
      <c r="AK99" s="10017"/>
      <c r="AL99" s="10016"/>
      <c r="AM99" s="10017"/>
      <c r="AN99" s="10017"/>
    </row>
    <row customHeight="true" hidden="true" ht="18" r="100">
      <c r="A100" s="10063">
        <v>47</v>
      </c>
      <c r="B100" s="10002" t="s">
        <v>12782</v>
      </c>
      <c r="C100" s="10002" t="s">
        <v>12922</v>
      </c>
      <c r="D100" s="10004">
        <v>0</v>
      </c>
      <c r="E100" s="10018">
        <v>0</v>
      </c>
      <c r="F100" s="10004"/>
      <c r="G100" s="10073">
        <f>VLOOKUP(C100,'Data Products'!$A:$J,2,0)</f>
      </c>
      <c r="H100" s="10023">
        <f t="shared" si="15"/>
      </c>
      <c r="I100" s="10007">
        <v>45623</v>
      </c>
      <c r="J100" s="10008">
        <f t="shared" si="20"/>
      </c>
      <c r="K100" s="10004">
        <v>0</v>
      </c>
      <c r="L100" s="10004">
        <v>0</v>
      </c>
      <c r="M100" s="10039">
        <v>0</v>
      </c>
      <c r="N100" s="10039">
        <v>0</v>
      </c>
      <c r="O100" s="10002" t="s">
        <v>12918</v>
      </c>
      <c r="P100" s="10004"/>
      <c r="Q100" s="10004"/>
      <c r="R100" s="10004"/>
      <c r="S100" s="10004"/>
      <c r="T100" s="10004"/>
      <c r="U100" s="10004"/>
      <c r="V100" s="10004"/>
      <c r="W100" s="10004"/>
      <c r="X100" s="10004"/>
      <c r="Y100" s="10004"/>
      <c r="Z100" s="10004"/>
      <c r="AA100" s="10004"/>
      <c r="AB100" s="10068">
        <f t="shared" si="2"/>
      </c>
      <c r="AC100" s="10080">
        <f t="shared" si="4"/>
      </c>
      <c r="AD100" s="10011">
        <f t="shared" si="9"/>
      </c>
      <c r="AE100" s="10020">
        <f t="shared" si="17"/>
      </c>
      <c r="AF100" s="10088">
        <f>VLOOKUP(C100,'Data Products'!$A:$J,10,0)</f>
      </c>
      <c r="AG100" s="10013">
        <f t="shared" si="6"/>
      </c>
      <c r="AH100" s="10014">
        <f t="shared" si="11"/>
      </c>
      <c r="AI100" s="10083"/>
      <c r="AJ100" s="10017"/>
      <c r="AK100" s="10017"/>
      <c r="AL100" s="10016"/>
      <c r="AM100" s="10017"/>
      <c r="AN100" s="10017"/>
    </row>
    <row r="101">
      <c r="A101" s="10063">
        <v>48</v>
      </c>
      <c r="B101" s="10002" t="s">
        <v>12774</v>
      </c>
      <c r="C101" s="10002" t="s">
        <v>12923</v>
      </c>
      <c r="D101" s="10004">
        <v>4</v>
      </c>
      <c r="E101" s="10018">
        <v>4</v>
      </c>
      <c r="F101" s="10004"/>
      <c r="G101" s="10064">
        <f>VLOOKUP(C101,'Data Products'!$A:$J,2,0)</f>
      </c>
      <c r="H101" s="10065">
        <f t="shared" si="15"/>
      </c>
      <c r="I101" s="10007">
        <v>45951</v>
      </c>
      <c r="J101" s="10008">
        <f t="shared" si="20"/>
      </c>
      <c r="K101" s="10004">
        <v>0</v>
      </c>
      <c r="L101" s="10004">
        <v>0</v>
      </c>
      <c r="M101" s="10039">
        <v>0</v>
      </c>
      <c r="N101" s="10039">
        <v>0</v>
      </c>
      <c r="O101" s="10002" t="s">
        <v>12834</v>
      </c>
      <c r="P101" s="10004"/>
      <c r="Q101" s="10004"/>
      <c r="R101" s="10004"/>
      <c r="S101" s="10004"/>
      <c r="T101" s="10004"/>
      <c r="U101" s="10004"/>
      <c r="V101" s="10004"/>
      <c r="W101" s="10004"/>
      <c r="X101" s="10004"/>
      <c r="Y101" s="10004"/>
      <c r="Z101" s="10004"/>
      <c r="AA101" s="10004"/>
      <c r="AB101" s="10068">
        <f t="shared" si="2"/>
      </c>
      <c r="AC101" s="10089">
        <f t="shared" si="4"/>
      </c>
      <c r="AD101" s="10011">
        <f t="shared" si="9"/>
      </c>
      <c r="AE101" s="10028">
        <f t="shared" si="17"/>
      </c>
      <c r="AF101" s="10088">
        <f>VLOOKUP(C101,'Data Products'!$A:$J,10,0)</f>
      </c>
      <c r="AG101" s="10013">
        <f t="shared" si="6"/>
      </c>
      <c r="AH101" s="10014">
        <f t="shared" si="11"/>
      </c>
      <c r="AI101" s="10083"/>
      <c r="AJ101" s="10017"/>
      <c r="AK101" s="10017"/>
      <c r="AL101" s="10016"/>
      <c r="AM101" s="10017"/>
      <c r="AN101" s="10017"/>
    </row>
    <row r="102">
      <c r="A102" s="10063">
        <v>49</v>
      </c>
      <c r="B102" s="10002" t="s">
        <v>12774</v>
      </c>
      <c r="C102" s="10002" t="s">
        <v>12924</v>
      </c>
      <c r="D102" s="10004">
        <v>3</v>
      </c>
      <c r="E102" s="10018">
        <v>3</v>
      </c>
      <c r="F102" s="10004"/>
      <c r="G102" s="10064">
        <f>VLOOKUP(C102,'Data Products'!$A:$J,2,0)</f>
      </c>
      <c r="H102" s="10065">
        <f t="shared" si="15"/>
      </c>
      <c r="I102" s="10007">
        <v>45951</v>
      </c>
      <c r="J102" s="10008">
        <f t="shared" si="20"/>
      </c>
      <c r="K102" s="10004">
        <v>0</v>
      </c>
      <c r="L102" s="10004">
        <v>0</v>
      </c>
      <c r="M102" s="10039">
        <v>0</v>
      </c>
      <c r="N102" s="10039">
        <v>0</v>
      </c>
      <c r="O102" s="10002" t="s">
        <v>12834</v>
      </c>
      <c r="P102" s="10004"/>
      <c r="Q102" s="10004"/>
      <c r="R102" s="10004"/>
      <c r="S102" s="10004"/>
      <c r="T102" s="10004"/>
      <c r="U102" s="10004"/>
      <c r="V102" s="10004"/>
      <c r="W102" s="10004"/>
      <c r="X102" s="10004"/>
      <c r="Y102" s="10004"/>
      <c r="Z102" s="10004"/>
      <c r="AA102" s="10004"/>
      <c r="AB102" s="10068">
        <f t="shared" si="2"/>
      </c>
      <c r="AC102" s="10023">
        <f t="shared" si="4"/>
      </c>
      <c r="AD102" s="10011">
        <f t="shared" si="9"/>
      </c>
      <c r="AE102" s="10024">
        <f t="shared" si="17"/>
      </c>
      <c r="AF102" s="10088">
        <f>VLOOKUP(C102,'Data Products'!$A:$J,10,0)</f>
      </c>
      <c r="AG102" s="10013">
        <f t="shared" si="6"/>
      </c>
      <c r="AH102" s="10014">
        <f t="shared" si="11"/>
      </c>
      <c r="AI102" s="10083"/>
      <c r="AJ102" s="10017"/>
      <c r="AK102" s="10017"/>
      <c r="AL102" s="10016"/>
      <c r="AM102" s="10017"/>
      <c r="AN102" s="10017"/>
    </row>
    <row r="103">
      <c r="A103" s="10063">
        <v>50</v>
      </c>
      <c r="B103" s="10002" t="s">
        <v>12774</v>
      </c>
      <c r="C103" s="10002" t="s">
        <v>12925</v>
      </c>
      <c r="D103" s="10004">
        <v>5</v>
      </c>
      <c r="E103" s="10018">
        <v>5</v>
      </c>
      <c r="F103" s="10004"/>
      <c r="G103" s="10064">
        <f>VLOOKUP(C103,'Data Products'!$A:$J,2,0)</f>
      </c>
      <c r="H103" s="10065">
        <f t="shared" si="15"/>
      </c>
      <c r="I103" s="10007">
        <v>45951</v>
      </c>
      <c r="J103" s="10008">
        <f t="shared" si="20"/>
      </c>
      <c r="K103" s="10004">
        <v>0</v>
      </c>
      <c r="L103" s="10004">
        <v>0</v>
      </c>
      <c r="M103" s="10039">
        <v>0</v>
      </c>
      <c r="N103" s="10039">
        <v>0</v>
      </c>
      <c r="O103" s="10002" t="s">
        <v>12834</v>
      </c>
      <c r="P103" s="10004"/>
      <c r="Q103" s="10004"/>
      <c r="R103" s="10004"/>
      <c r="S103" s="10004"/>
      <c r="T103" s="10004"/>
      <c r="U103" s="10004"/>
      <c r="V103" s="10004"/>
      <c r="W103" s="10004"/>
      <c r="X103" s="10004"/>
      <c r="Y103" s="10004"/>
      <c r="Z103" s="10004"/>
      <c r="AA103" s="10004"/>
      <c r="AB103" s="10068">
        <f t="shared" si="2"/>
      </c>
      <c r="AC103" s="10019">
        <f t="shared" si="4"/>
      </c>
      <c r="AD103" s="10011">
        <f t="shared" si="9"/>
      </c>
      <c r="AE103" s="10020">
        <f t="shared" si="17"/>
      </c>
      <c r="AF103" s="10088">
        <f>VLOOKUP(C103,'Data Products'!$A:$J,10,0)</f>
      </c>
      <c r="AG103" s="10013">
        <f t="shared" si="6"/>
      </c>
      <c r="AH103" s="10014">
        <f t="shared" si="11"/>
      </c>
      <c r="AI103" s="10083"/>
      <c r="AJ103" s="10017"/>
      <c r="AK103" s="10017"/>
      <c r="AL103" s="10016"/>
      <c r="AM103" s="10017"/>
      <c r="AN103" s="10017"/>
    </row>
    <row r="104">
      <c r="A104" s="10063">
        <v>51</v>
      </c>
      <c r="B104" s="10002" t="s">
        <v>12774</v>
      </c>
      <c r="C104" s="10002" t="s">
        <v>12926</v>
      </c>
      <c r="D104" s="10004">
        <v>4</v>
      </c>
      <c r="E104" s="10018">
        <v>4</v>
      </c>
      <c r="F104" s="10004"/>
      <c r="G104" s="10064">
        <f>VLOOKUP(C104,'Data Products'!$A:$J,2,0)</f>
      </c>
      <c r="H104" s="10065">
        <f t="shared" si="15"/>
      </c>
      <c r="I104" s="10007">
        <v>45951</v>
      </c>
      <c r="J104" s="10008">
        <f t="shared" si="20"/>
      </c>
      <c r="K104" s="10004">
        <v>0</v>
      </c>
      <c r="L104" s="10004">
        <v>0</v>
      </c>
      <c r="M104" s="10039">
        <v>0</v>
      </c>
      <c r="N104" s="10039">
        <v>0</v>
      </c>
      <c r="O104" s="10002" t="s">
        <v>12834</v>
      </c>
      <c r="P104" s="10004"/>
      <c r="Q104" s="10004"/>
      <c r="R104" s="10004"/>
      <c r="S104" s="10004"/>
      <c r="T104" s="10004"/>
      <c r="U104" s="10004"/>
      <c r="V104" s="10004"/>
      <c r="W104" s="10004"/>
      <c r="X104" s="10004"/>
      <c r="Y104" s="10004"/>
      <c r="Z104" s="10004"/>
      <c r="AA104" s="10004"/>
      <c r="AB104" s="10068">
        <f t="shared" si="2"/>
      </c>
      <c r="AC104" s="10027">
        <f t="shared" si="4"/>
      </c>
      <c r="AD104" s="10011">
        <f t="shared" si="9"/>
      </c>
      <c r="AE104" s="10028">
        <f t="shared" si="17"/>
      </c>
      <c r="AF104" s="10088">
        <f>VLOOKUP(C104,'Data Products'!$A:$J,10,0)</f>
      </c>
      <c r="AG104" s="10013">
        <f t="shared" si="6"/>
      </c>
      <c r="AH104" s="10014">
        <f t="shared" si="11"/>
      </c>
      <c r="AI104" s="10083"/>
      <c r="AJ104" s="10017"/>
      <c r="AK104" s="10017"/>
      <c r="AL104" s="10016"/>
      <c r="AM104" s="10017"/>
      <c r="AN104" s="10017"/>
    </row>
    <row r="105">
      <c r="A105" s="10063">
        <v>52</v>
      </c>
      <c r="B105" s="10002" t="s">
        <v>12774</v>
      </c>
      <c r="C105" s="10002" t="s">
        <v>12927</v>
      </c>
      <c r="D105" s="10004">
        <v>1</v>
      </c>
      <c r="E105" s="10018">
        <v>1</v>
      </c>
      <c r="F105" s="10004"/>
      <c r="G105" s="10064">
        <f>VLOOKUP(C105,'Data Products'!$A:$J,2,0)</f>
      </c>
      <c r="H105" s="10065">
        <f t="shared" si="15"/>
      </c>
      <c r="I105" s="10007">
        <v>45951</v>
      </c>
      <c r="J105" s="10008">
        <f t="shared" si="20"/>
      </c>
      <c r="K105" s="10004">
        <v>3</v>
      </c>
      <c r="L105" s="10004">
        <v>3</v>
      </c>
      <c r="M105" s="10039">
        <v>0</v>
      </c>
      <c r="N105" s="10039">
        <v>0</v>
      </c>
      <c r="O105" s="10002" t="s">
        <v>12834</v>
      </c>
      <c r="P105" s="10004"/>
      <c r="Q105" s="10004"/>
      <c r="R105" s="10004"/>
      <c r="S105" s="10004"/>
      <c r="T105" s="10004"/>
      <c r="U105" s="10004"/>
      <c r="V105" s="10004"/>
      <c r="W105" s="10004"/>
      <c r="X105" s="10004"/>
      <c r="Y105" s="10004"/>
      <c r="Z105" s="10004"/>
      <c r="AA105" s="10004"/>
      <c r="AB105" s="10068">
        <f t="shared" si="2"/>
      </c>
      <c r="AC105" s="10027">
        <f t="shared" si="4"/>
      </c>
      <c r="AD105" s="10011">
        <f t="shared" si="9"/>
      </c>
      <c r="AE105" s="10028">
        <f t="shared" si="17"/>
      </c>
      <c r="AF105" s="10088">
        <f>VLOOKUP(C105,'Data Products'!$A:$J,10,0)</f>
      </c>
      <c r="AG105" s="10013">
        <f t="shared" si="6"/>
      </c>
      <c r="AH105" s="10014">
        <f t="shared" si="11"/>
      </c>
      <c r="AI105" s="10083"/>
      <c r="AJ105" s="10017"/>
      <c r="AK105" s="10017"/>
      <c r="AL105" s="10016"/>
      <c r="AM105" s="10017"/>
      <c r="AN105" s="10017"/>
    </row>
    <row r="106">
      <c r="A106" s="10063">
        <v>53</v>
      </c>
      <c r="B106" s="10002" t="s">
        <v>12774</v>
      </c>
      <c r="C106" s="10002" t="s">
        <v>12928</v>
      </c>
      <c r="D106" s="10004">
        <v>5</v>
      </c>
      <c r="E106" s="10018">
        <v>5</v>
      </c>
      <c r="F106" s="10004"/>
      <c r="G106" s="10064">
        <f>VLOOKUP(C106,'Data Products'!$A:$J,2,0)</f>
      </c>
      <c r="H106" s="10065">
        <f t="shared" si="15"/>
      </c>
      <c r="I106" s="10007">
        <v>45951</v>
      </c>
      <c r="J106" s="10008">
        <f t="shared" si="20"/>
      </c>
      <c r="K106" s="10004">
        <v>0</v>
      </c>
      <c r="L106" s="10004">
        <v>0</v>
      </c>
      <c r="M106" s="10039">
        <v>0</v>
      </c>
      <c r="N106" s="10039">
        <v>0</v>
      </c>
      <c r="O106" s="10002" t="s">
        <v>12834</v>
      </c>
      <c r="P106" s="10004"/>
      <c r="Q106" s="10004"/>
      <c r="R106" s="10004"/>
      <c r="S106" s="10004"/>
      <c r="T106" s="10004"/>
      <c r="U106" s="10004"/>
      <c r="V106" s="10004"/>
      <c r="W106" s="10004"/>
      <c r="X106" s="10004"/>
      <c r="Y106" s="10004"/>
      <c r="Z106" s="10004"/>
      <c r="AA106" s="10004"/>
      <c r="AB106" s="10068">
        <f t="shared" si="2"/>
      </c>
      <c r="AC106" s="10019">
        <f t="shared" si="4"/>
      </c>
      <c r="AD106" s="10011">
        <f t="shared" si="9"/>
      </c>
      <c r="AE106" s="10020">
        <f t="shared" si="17"/>
      </c>
      <c r="AF106" s="10088">
        <f>VLOOKUP(C106,'Data Products'!$A:$J,10,0)</f>
      </c>
      <c r="AG106" s="10013">
        <f t="shared" si="6"/>
      </c>
      <c r="AH106" s="10014">
        <f t="shared" si="11"/>
      </c>
      <c r="AI106" s="10083"/>
      <c r="AJ106" s="10017"/>
      <c r="AK106" s="10017"/>
      <c r="AL106" s="10016"/>
      <c r="AM106" s="10017"/>
      <c r="AN106" s="10017"/>
    </row>
    <row customHeight="true" hidden="true" ht="18" r="107">
      <c r="A107" s="10063">
        <v>54</v>
      </c>
      <c r="B107" s="10002" t="s">
        <v>12782</v>
      </c>
      <c r="C107" s="10002" t="s">
        <v>12929</v>
      </c>
      <c r="D107" s="10004">
        <v>0</v>
      </c>
      <c r="E107" s="10018">
        <v>0</v>
      </c>
      <c r="F107" s="10004"/>
      <c r="G107" s="10064">
        <f>VLOOKUP(C107,'Data Products'!$A:$J,2,0)</f>
      </c>
      <c r="H107" s="10065">
        <f t="shared" si="15"/>
      </c>
      <c r="I107" s="10007">
        <v>45951</v>
      </c>
      <c r="J107" s="10008">
        <f t="shared" si="20"/>
      </c>
      <c r="K107" s="10004">
        <v>0</v>
      </c>
      <c r="L107" s="10004">
        <v>2</v>
      </c>
      <c r="M107" s="10039">
        <v>0</v>
      </c>
      <c r="N107" s="10039">
        <v>0</v>
      </c>
      <c r="O107" s="10002" t="s">
        <v>12834</v>
      </c>
      <c r="P107" s="10004"/>
      <c r="Q107" s="10004"/>
      <c r="R107" s="10004"/>
      <c r="S107" s="10004"/>
      <c r="T107" s="10004"/>
      <c r="U107" s="10004"/>
      <c r="V107" s="10004"/>
      <c r="W107" s="10004"/>
      <c r="X107" s="10004"/>
      <c r="Y107" s="10004"/>
      <c r="Z107" s="10004"/>
      <c r="AA107" s="10004"/>
      <c r="AB107" s="10068">
        <f t="shared" si="2"/>
      </c>
      <c r="AC107" s="10023">
        <f t="shared" si="4"/>
      </c>
      <c r="AD107" s="10090">
        <f t="shared" si="9"/>
      </c>
      <c r="AE107" s="10024">
        <f t="shared" si="17"/>
      </c>
      <c r="AF107" s="10088">
        <f>VLOOKUP(C107,'Data Products'!$A:$J,10,0)</f>
      </c>
      <c r="AG107" s="10013">
        <f t="shared" si="6"/>
      </c>
      <c r="AH107" s="10014">
        <f t="shared" si="11"/>
      </c>
      <c r="AI107" s="10083"/>
      <c r="AJ107" s="10017"/>
      <c r="AK107" s="10017"/>
      <c r="AL107" s="10016"/>
      <c r="AM107" s="10017"/>
      <c r="AN107" s="10017"/>
    </row>
    <row r="108">
      <c r="A108" s="10063">
        <v>55</v>
      </c>
      <c r="B108" s="10002" t="s">
        <v>12774</v>
      </c>
      <c r="C108" s="10002" t="s">
        <v>12930</v>
      </c>
      <c r="D108" s="10004">
        <v>23</v>
      </c>
      <c r="E108" s="10018">
        <v>23</v>
      </c>
      <c r="F108" s="10004"/>
      <c r="G108" s="10064">
        <f>VLOOKUP(C108,'Data Products'!$A:$J,2,0)</f>
      </c>
      <c r="H108" s="10065">
        <f t="shared" si="15"/>
      </c>
      <c r="I108" s="10007">
        <v>45951</v>
      </c>
      <c r="J108" s="10008">
        <f t="shared" si="20"/>
      </c>
      <c r="K108" s="10004">
        <v>1</v>
      </c>
      <c r="L108" s="10004">
        <v>1</v>
      </c>
      <c r="M108" s="10039">
        <v>0</v>
      </c>
      <c r="N108" s="10039">
        <v>0</v>
      </c>
      <c r="O108" s="10002" t="s">
        <v>12834</v>
      </c>
      <c r="P108" s="10004"/>
      <c r="Q108" s="10004"/>
      <c r="R108" s="10004"/>
      <c r="S108" s="10004"/>
      <c r="T108" s="10004"/>
      <c r="U108" s="10004"/>
      <c r="V108" s="10004"/>
      <c r="W108" s="10004"/>
      <c r="X108" s="10004"/>
      <c r="Y108" s="10004"/>
      <c r="Z108" s="10004"/>
      <c r="AA108" s="10004"/>
      <c r="AB108" s="10068">
        <f t="shared" si="2"/>
      </c>
      <c r="AC108" s="10010">
        <f t="shared" si="4"/>
      </c>
      <c r="AD108" s="10090">
        <f t="shared" si="9"/>
      </c>
      <c r="AE108" s="10012">
        <f t="shared" si="17"/>
      </c>
      <c r="AF108" s="10088">
        <f>VLOOKUP(C108,'Data Products'!$A:$J,10,0)</f>
      </c>
      <c r="AG108" s="10013">
        <f t="shared" si="6"/>
      </c>
      <c r="AH108" s="10014">
        <f t="shared" si="11"/>
      </c>
      <c r="AI108" s="10083"/>
      <c r="AJ108" s="10017"/>
      <c r="AK108" s="10017"/>
      <c r="AL108" s="10016"/>
      <c r="AM108" s="10017"/>
      <c r="AN108" s="10017"/>
    </row>
    <row r="109">
      <c r="A109" s="10063">
        <v>56</v>
      </c>
      <c r="B109" s="10002" t="s">
        <v>12774</v>
      </c>
      <c r="C109" s="10002" t="s">
        <v>12931</v>
      </c>
      <c r="D109" s="10004">
        <v>27</v>
      </c>
      <c r="E109" s="10018">
        <v>27</v>
      </c>
      <c r="F109" s="10004"/>
      <c r="G109" s="10064">
        <f>VLOOKUP(C109,'Data Products'!$A:$J,2,0)</f>
      </c>
      <c r="H109" s="10065">
        <f t="shared" si="15"/>
      </c>
      <c r="I109" s="10007">
        <v>45951</v>
      </c>
      <c r="J109" s="10008">
        <f t="shared" si="20"/>
      </c>
      <c r="K109" s="10004">
        <v>4</v>
      </c>
      <c r="L109" s="10004">
        <v>5</v>
      </c>
      <c r="M109" s="10039">
        <v>0</v>
      </c>
      <c r="N109" s="10039">
        <v>0</v>
      </c>
      <c r="O109" s="10002" t="s">
        <v>12834</v>
      </c>
      <c r="P109" s="10004"/>
      <c r="Q109" s="10004"/>
      <c r="R109" s="10004"/>
      <c r="S109" s="10004"/>
      <c r="T109" s="10004"/>
      <c r="U109" s="10004"/>
      <c r="V109" s="10004"/>
      <c r="W109" s="10004"/>
      <c r="X109" s="10004"/>
      <c r="Y109" s="10004"/>
      <c r="Z109" s="10004"/>
      <c r="AA109" s="10004"/>
      <c r="AB109" s="10068">
        <f t="shared" si="2"/>
      </c>
      <c r="AC109" s="10010">
        <f t="shared" si="4"/>
      </c>
      <c r="AD109" s="10090">
        <f t="shared" si="9"/>
      </c>
      <c r="AE109" s="10012">
        <f t="shared" si="17"/>
      </c>
      <c r="AF109" s="10088">
        <f>VLOOKUP(C109,'Data Products'!$A:$J,10,0)</f>
      </c>
      <c r="AG109" s="10013">
        <f t="shared" si="6"/>
      </c>
      <c r="AH109" s="10014">
        <f t="shared" si="11"/>
      </c>
      <c r="AI109" s="10083"/>
      <c r="AJ109" s="10017"/>
      <c r="AK109" s="10017"/>
      <c r="AL109" s="10016"/>
      <c r="AM109" s="10017"/>
      <c r="AN109" s="10017"/>
    </row>
    <row r="110">
      <c r="A110" s="10063">
        <v>57</v>
      </c>
      <c r="B110" s="10002" t="s">
        <v>12774</v>
      </c>
      <c r="C110" s="10002" t="s">
        <v>12932</v>
      </c>
      <c r="D110" s="10004">
        <v>20</v>
      </c>
      <c r="E110" s="10018">
        <v>20</v>
      </c>
      <c r="F110" s="10004"/>
      <c r="G110" s="10064">
        <f>VLOOKUP(C110,'Data Products'!$A:$J,2,0)</f>
      </c>
      <c r="H110" s="10065">
        <f t="shared" si="15"/>
      </c>
      <c r="I110" s="10007">
        <v>45951</v>
      </c>
      <c r="J110" s="10008">
        <f t="shared" si="20"/>
      </c>
      <c r="K110" s="10004">
        <v>6</v>
      </c>
      <c r="L110" s="10004">
        <v>7</v>
      </c>
      <c r="M110" s="10039">
        <v>0</v>
      </c>
      <c r="N110" s="10039">
        <v>0</v>
      </c>
      <c r="O110" s="10002" t="s">
        <v>12834</v>
      </c>
      <c r="P110" s="10004"/>
      <c r="Q110" s="10004"/>
      <c r="R110" s="10004"/>
      <c r="S110" s="10004"/>
      <c r="T110" s="10004"/>
      <c r="U110" s="10004"/>
      <c r="V110" s="10004"/>
      <c r="W110" s="10004"/>
      <c r="X110" s="10004"/>
      <c r="Y110" s="10004"/>
      <c r="Z110" s="10004"/>
      <c r="AA110" s="10004"/>
      <c r="AB110" s="10068">
        <f t="shared" si="2"/>
      </c>
      <c r="AC110" s="10010">
        <f t="shared" si="4"/>
      </c>
      <c r="AD110" s="10090">
        <f t="shared" si="9"/>
      </c>
      <c r="AE110" s="10012">
        <f t="shared" si="17"/>
      </c>
      <c r="AF110" s="10088">
        <f>VLOOKUP(C110,'Data Products'!$A:$J,10,0)</f>
      </c>
      <c r="AG110" s="10013">
        <f t="shared" si="6"/>
      </c>
      <c r="AH110" s="10014">
        <f t="shared" si="11"/>
      </c>
      <c r="AI110" s="10083"/>
      <c r="AJ110" s="10017"/>
      <c r="AK110" s="10017"/>
      <c r="AL110" s="10016"/>
      <c r="AM110" s="10017"/>
      <c r="AN110" s="10017"/>
    </row>
    <row r="111">
      <c r="A111" s="10063">
        <v>58</v>
      </c>
      <c r="B111" s="10002" t="s">
        <v>12774</v>
      </c>
      <c r="C111" s="10002" t="s">
        <v>12933</v>
      </c>
      <c r="D111" s="10004">
        <v>14</v>
      </c>
      <c r="E111" s="10018">
        <v>14</v>
      </c>
      <c r="F111" s="10004"/>
      <c r="G111" s="10064">
        <f>VLOOKUP(C111,'Data Products'!$A:$J,2,0)</f>
      </c>
      <c r="H111" s="10065">
        <f t="shared" si="15"/>
      </c>
      <c r="I111" s="10007">
        <v>45951</v>
      </c>
      <c r="J111" s="10008">
        <f t="shared" si="20"/>
      </c>
      <c r="K111" s="10004">
        <v>0</v>
      </c>
      <c r="L111" s="10004">
        <v>0</v>
      </c>
      <c r="M111" s="10039">
        <v>0</v>
      </c>
      <c r="N111" s="10039">
        <v>0</v>
      </c>
      <c r="O111" s="10002" t="s">
        <v>12834</v>
      </c>
      <c r="P111" s="10004"/>
      <c r="Q111" s="10004"/>
      <c r="R111" s="10004"/>
      <c r="S111" s="10004"/>
      <c r="T111" s="10004"/>
      <c r="U111" s="10004"/>
      <c r="V111" s="10004"/>
      <c r="W111" s="10004"/>
      <c r="X111" s="10004"/>
      <c r="Y111" s="10004"/>
      <c r="Z111" s="10004"/>
      <c r="AA111" s="10004"/>
      <c r="AB111" s="10068">
        <f t="shared" si="2"/>
      </c>
      <c r="AC111" s="10010">
        <f t="shared" si="4"/>
      </c>
      <c r="AD111" s="10090">
        <f t="shared" si="9"/>
      </c>
      <c r="AE111" s="10012">
        <f t="shared" si="17"/>
      </c>
      <c r="AF111" s="10088">
        <f>VLOOKUP(C111,'Data Products'!$A:$J,10,0)</f>
      </c>
      <c r="AG111" s="10013">
        <f t="shared" si="6"/>
      </c>
      <c r="AH111" s="10014">
        <f t="shared" si="11"/>
      </c>
      <c r="AI111" s="10083"/>
      <c r="AJ111" s="10017"/>
      <c r="AK111" s="10017"/>
      <c r="AL111" s="10016"/>
      <c r="AM111" s="10017"/>
      <c r="AN111" s="10017"/>
    </row>
    <row r="112">
      <c r="A112" s="10063">
        <v>59</v>
      </c>
      <c r="B112" s="10002" t="s">
        <v>12774</v>
      </c>
      <c r="C112" s="10002" t="s">
        <v>12934</v>
      </c>
      <c r="D112" s="10004">
        <v>18</v>
      </c>
      <c r="E112" s="10018">
        <v>18</v>
      </c>
      <c r="F112" s="10004"/>
      <c r="G112" s="10064">
        <f>VLOOKUP(C112,'Data Products'!$A:$J,2,0)</f>
      </c>
      <c r="H112" s="10065">
        <f t="shared" si="15"/>
      </c>
      <c r="I112" s="10007">
        <v>45951</v>
      </c>
      <c r="J112" s="10008">
        <f t="shared" si="20"/>
      </c>
      <c r="K112" s="10004">
        <v>0</v>
      </c>
      <c r="L112" s="10004">
        <v>0</v>
      </c>
      <c r="M112" s="10039">
        <v>0</v>
      </c>
      <c r="N112" s="10039">
        <v>0</v>
      </c>
      <c r="O112" s="10002" t="s">
        <v>12834</v>
      </c>
      <c r="P112" s="10004"/>
      <c r="Q112" s="10004"/>
      <c r="R112" s="10004"/>
      <c r="S112" s="10004"/>
      <c r="T112" s="10004"/>
      <c r="U112" s="10004"/>
      <c r="V112" s="10004"/>
      <c r="W112" s="10004"/>
      <c r="X112" s="10004"/>
      <c r="Y112" s="10004"/>
      <c r="Z112" s="10004"/>
      <c r="AA112" s="10004"/>
      <c r="AB112" s="10068">
        <f t="shared" si="2"/>
      </c>
      <c r="AC112" s="10010">
        <f t="shared" si="4"/>
      </c>
      <c r="AD112" s="10090">
        <f t="shared" si="9"/>
      </c>
      <c r="AE112" s="10012">
        <f t="shared" si="17"/>
      </c>
      <c r="AF112" s="10088">
        <f>VLOOKUP(C112,'Data Products'!$A:$J,10,0)</f>
      </c>
      <c r="AG112" s="10013">
        <f t="shared" si="6"/>
      </c>
      <c r="AH112" s="10014">
        <f t="shared" si="11"/>
      </c>
      <c r="AI112" s="10083"/>
      <c r="AJ112" s="10017"/>
      <c r="AK112" s="10017"/>
      <c r="AL112" s="10016"/>
      <c r="AM112" s="10017"/>
      <c r="AN112" s="10017"/>
    </row>
    <row r="113">
      <c r="A113" s="10063">
        <v>60</v>
      </c>
      <c r="B113" s="10002" t="s">
        <v>12774</v>
      </c>
      <c r="C113" s="10002" t="s">
        <v>12935</v>
      </c>
      <c r="D113" s="10004">
        <v>10</v>
      </c>
      <c r="E113" s="10018">
        <v>10</v>
      </c>
      <c r="F113" s="10004"/>
      <c r="G113" s="10064">
        <f>VLOOKUP(C113,'Data Products'!$A:$J,2,0)</f>
      </c>
      <c r="H113" s="10065">
        <f t="shared" si="15"/>
      </c>
      <c r="I113" s="10007">
        <v>45951</v>
      </c>
      <c r="J113" s="10008">
        <f t="shared" si="20"/>
      </c>
      <c r="K113" s="10004">
        <v>1</v>
      </c>
      <c r="L113" s="10004">
        <v>2</v>
      </c>
      <c r="M113" s="10039">
        <v>0</v>
      </c>
      <c r="N113" s="10039">
        <v>0</v>
      </c>
      <c r="O113" s="10002" t="s">
        <v>12834</v>
      </c>
      <c r="P113" s="10004"/>
      <c r="Q113" s="10004"/>
      <c r="R113" s="10004"/>
      <c r="S113" s="10004"/>
      <c r="T113" s="10004"/>
      <c r="U113" s="10004"/>
      <c r="V113" s="10004"/>
      <c r="W113" s="10004"/>
      <c r="X113" s="10004"/>
      <c r="Y113" s="10004"/>
      <c r="Z113" s="10004"/>
      <c r="AA113" s="10004"/>
      <c r="AB113" s="10068">
        <f t="shared" si="2"/>
      </c>
      <c r="AC113" s="10023">
        <f t="shared" si="4"/>
      </c>
      <c r="AD113" s="10090">
        <f t="shared" si="9"/>
      </c>
      <c r="AE113" s="10024">
        <f t="shared" si="17"/>
      </c>
      <c r="AF113" s="10088">
        <f>VLOOKUP(C113,'Data Products'!$A:$J,10,0)</f>
      </c>
      <c r="AG113" s="10013">
        <f t="shared" si="6"/>
      </c>
      <c r="AH113" s="10014">
        <f t="shared" si="11"/>
      </c>
      <c r="AI113" s="10083"/>
      <c r="AJ113" s="10017"/>
      <c r="AK113" s="10017"/>
      <c r="AL113" s="10016"/>
      <c r="AM113" s="10017"/>
      <c r="AN113" s="10017"/>
    </row>
    <row customHeight="true" hidden="true" ht="18" r="114">
      <c r="A114" s="10063">
        <v>61</v>
      </c>
      <c r="B114" s="10002" t="s">
        <v>12782</v>
      </c>
      <c r="C114" s="10002" t="s">
        <v>12936</v>
      </c>
      <c r="D114" s="10004">
        <v>0</v>
      </c>
      <c r="E114" s="10018">
        <v>0</v>
      </c>
      <c r="F114" s="10004"/>
      <c r="G114" s="10064">
        <f>VLOOKUP(C114,'Data Products'!$A:$J,2,0)</f>
      </c>
      <c r="H114" s="10065">
        <f t="shared" si="15"/>
      </c>
      <c r="I114" s="10007">
        <v>45951</v>
      </c>
      <c r="J114" s="10008">
        <f t="shared" si="20"/>
      </c>
      <c r="K114" s="10004">
        <v>0</v>
      </c>
      <c r="L114" s="10004">
        <v>0</v>
      </c>
      <c r="M114" s="10039">
        <v>0</v>
      </c>
      <c r="N114" s="10039">
        <v>0</v>
      </c>
      <c r="O114" s="10002" t="s">
        <v>12834</v>
      </c>
      <c r="P114" s="10004"/>
      <c r="Q114" s="10004"/>
      <c r="R114" s="10004"/>
      <c r="S114" s="10004"/>
      <c r="T114" s="10004"/>
      <c r="U114" s="10004"/>
      <c r="V114" s="10004"/>
      <c r="W114" s="10004"/>
      <c r="X114" s="10004"/>
      <c r="Y114" s="10004"/>
      <c r="Z114" s="10004"/>
      <c r="AA114" s="10004"/>
      <c r="AB114" s="10068">
        <f t="shared" si="2"/>
      </c>
      <c r="AC114" s="10019">
        <f t="shared" si="4"/>
      </c>
      <c r="AD114" s="10090">
        <f t="shared" si="9"/>
      </c>
      <c r="AE114" s="10020">
        <f t="shared" si="17"/>
      </c>
      <c r="AF114" s="10088">
        <f>VLOOKUP(C114,'Data Products'!$A:$J,10,0)</f>
      </c>
      <c r="AG114" s="10013">
        <f t="shared" si="6"/>
      </c>
      <c r="AH114" s="10014">
        <f t="shared" si="11"/>
      </c>
      <c r="AI114" s="10083"/>
      <c r="AJ114" s="10017"/>
      <c r="AK114" s="10017"/>
      <c r="AL114" s="10016"/>
      <c r="AM114" s="10017"/>
      <c r="AN114" s="10017"/>
    </row>
    <row r="115">
      <c r="A115" s="10063">
        <v>62</v>
      </c>
      <c r="B115" s="10002" t="s">
        <v>12774</v>
      </c>
      <c r="C115" s="10002" t="s">
        <v>12937</v>
      </c>
      <c r="D115" s="10004">
        <v>16</v>
      </c>
      <c r="E115" s="10018">
        <v>16</v>
      </c>
      <c r="F115" s="10004"/>
      <c r="G115" s="10064">
        <f>VLOOKUP(C115,'Data Products'!$A:$J,2,0)</f>
      </c>
      <c r="H115" s="10065">
        <f t="shared" si="15"/>
      </c>
      <c r="I115" s="10007">
        <v>45951</v>
      </c>
      <c r="J115" s="10008">
        <f t="shared" si="20"/>
      </c>
      <c r="K115" s="10004">
        <v>6</v>
      </c>
      <c r="L115" s="10004">
        <v>11</v>
      </c>
      <c r="M115" s="10039">
        <v>0</v>
      </c>
      <c r="N115" s="10039">
        <v>0</v>
      </c>
      <c r="O115" s="10002" t="s">
        <v>12834</v>
      </c>
      <c r="P115" s="10004"/>
      <c r="Q115" s="10004"/>
      <c r="R115" s="10004"/>
      <c r="S115" s="10004"/>
      <c r="T115" s="10004"/>
      <c r="U115" s="10004"/>
      <c r="V115" s="10004"/>
      <c r="W115" s="10004"/>
      <c r="X115" s="10004"/>
      <c r="Y115" s="10004"/>
      <c r="Z115" s="10004"/>
      <c r="AA115" s="10004"/>
      <c r="AB115" s="10068">
        <f t="shared" si="2"/>
      </c>
      <c r="AC115" s="10023">
        <f t="shared" si="4"/>
      </c>
      <c r="AD115" s="10090">
        <f t="shared" si="9"/>
      </c>
      <c r="AE115" s="10024">
        <f t="shared" si="17"/>
      </c>
      <c r="AF115" s="10088">
        <f>VLOOKUP(C115,'Data Products'!$A:$J,10,0)</f>
      </c>
      <c r="AG115" s="10013">
        <f t="shared" si="6"/>
      </c>
      <c r="AH115" s="10014">
        <f t="shared" si="11"/>
      </c>
      <c r="AI115" s="10083"/>
      <c r="AJ115" s="10017"/>
      <c r="AK115" s="10017"/>
      <c r="AL115" s="10016"/>
      <c r="AM115" s="10017"/>
      <c r="AN115" s="10017"/>
    </row>
    <row r="116">
      <c r="A116" s="10063">
        <v>63</v>
      </c>
      <c r="B116" s="10002" t="s">
        <v>12774</v>
      </c>
      <c r="C116" s="10002" t="s">
        <v>12938</v>
      </c>
      <c r="D116" s="10004">
        <v>6</v>
      </c>
      <c r="E116" s="10018">
        <v>6</v>
      </c>
      <c r="F116" s="10004"/>
      <c r="G116" s="10064">
        <f>VLOOKUP(C116,'Data Products'!$A:$J,2,0)</f>
      </c>
      <c r="H116" s="10065">
        <f t="shared" si="15"/>
      </c>
      <c r="I116" s="10007">
        <v>45951</v>
      </c>
      <c r="J116" s="10008">
        <f t="shared" si="20"/>
      </c>
      <c r="K116" s="10004">
        <v>5</v>
      </c>
      <c r="L116" s="10004">
        <v>9</v>
      </c>
      <c r="M116" s="10039">
        <v>0</v>
      </c>
      <c r="N116" s="10039">
        <v>0</v>
      </c>
      <c r="O116" s="10002" t="s">
        <v>12834</v>
      </c>
      <c r="P116" s="10004"/>
      <c r="Q116" s="10004"/>
      <c r="R116" s="10004"/>
      <c r="S116" s="10004"/>
      <c r="T116" s="10004"/>
      <c r="U116" s="10004"/>
      <c r="V116" s="10004"/>
      <c r="W116" s="10004"/>
      <c r="X116" s="10004"/>
      <c r="Y116" s="10004"/>
      <c r="Z116" s="10004"/>
      <c r="AA116" s="10004"/>
      <c r="AB116" s="10068">
        <f t="shared" si="2"/>
      </c>
      <c r="AC116" s="10023">
        <f t="shared" si="4"/>
      </c>
      <c r="AD116" s="10090">
        <f t="shared" si="9"/>
      </c>
      <c r="AE116" s="10024">
        <f t="shared" si="17"/>
      </c>
      <c r="AF116" s="10088">
        <f>VLOOKUP(C116,'Data Products'!$A:$J,10,0)</f>
      </c>
      <c r="AG116" s="10013">
        <f t="shared" si="6"/>
      </c>
      <c r="AH116" s="10014">
        <f t="shared" si="11"/>
      </c>
      <c r="AI116" s="10083"/>
      <c r="AJ116" s="10017"/>
      <c r="AK116" s="10017"/>
      <c r="AL116" s="10016"/>
      <c r="AM116" s="10017"/>
      <c r="AN116" s="10017"/>
    </row>
    <row customHeight="true" hidden="true" ht="18" r="117">
      <c r="A117" s="10063">
        <v>64</v>
      </c>
      <c r="B117" s="10002" t="s">
        <v>12782</v>
      </c>
      <c r="C117" s="10002" t="s">
        <v>12939</v>
      </c>
      <c r="D117" s="10004">
        <v>0</v>
      </c>
      <c r="E117" s="10018">
        <v>0</v>
      </c>
      <c r="F117" s="10004"/>
      <c r="G117" s="10064">
        <f>VLOOKUP(C117,'Data Products'!$A:$J,2,0)</f>
      </c>
      <c r="H117" s="10065">
        <f t="shared" si="15"/>
      </c>
      <c r="I117" s="10007">
        <v>45951</v>
      </c>
      <c r="J117" s="10008">
        <f t="shared" si="20"/>
      </c>
      <c r="K117" s="10004">
        <v>3</v>
      </c>
      <c r="L117" s="10004">
        <v>10</v>
      </c>
      <c r="M117" s="10039">
        <v>0</v>
      </c>
      <c r="N117" s="10039">
        <v>0</v>
      </c>
      <c r="O117" s="10002" t="s">
        <v>12834</v>
      </c>
      <c r="P117" s="10004"/>
      <c r="Q117" s="10004"/>
      <c r="R117" s="10004"/>
      <c r="S117" s="10004"/>
      <c r="T117" s="10004"/>
      <c r="U117" s="10004"/>
      <c r="V117" s="10004"/>
      <c r="W117" s="10004"/>
      <c r="X117" s="10004"/>
      <c r="Y117" s="10004"/>
      <c r="Z117" s="10004"/>
      <c r="AA117" s="10004"/>
      <c r="AB117" s="10068">
        <f t="shared" si="2"/>
      </c>
      <c r="AC117" s="10023">
        <f t="shared" si="4"/>
      </c>
      <c r="AD117" s="10090">
        <f t="shared" si="9"/>
      </c>
      <c r="AE117" s="10024">
        <f t="shared" si="17"/>
      </c>
      <c r="AF117" s="10088">
        <f>VLOOKUP(C117,'Data Products'!$A:$J,10,0)</f>
      </c>
      <c r="AG117" s="10013">
        <f t="shared" si="6"/>
      </c>
      <c r="AH117" s="10014">
        <f t="shared" si="11"/>
      </c>
      <c r="AI117" s="10083"/>
      <c r="AJ117" s="10017"/>
      <c r="AK117" s="10017"/>
      <c r="AL117" s="10016"/>
      <c r="AM117" s="10017"/>
      <c r="AN117" s="10017"/>
    </row>
    <row r="118">
      <c r="A118" s="10063">
        <v>65</v>
      </c>
      <c r="B118" s="10002" t="s">
        <v>12774</v>
      </c>
      <c r="C118" s="10002" t="s">
        <v>12940</v>
      </c>
      <c r="D118" s="10004">
        <v>6</v>
      </c>
      <c r="E118" s="10018">
        <v>6</v>
      </c>
      <c r="F118" s="10004"/>
      <c r="G118" s="10064">
        <f>VLOOKUP(C118,'Data Products'!$A:$J,2,0)</f>
      </c>
      <c r="H118" s="10065">
        <f t="shared" si="15"/>
      </c>
      <c r="I118" s="10007">
        <v>45951</v>
      </c>
      <c r="J118" s="10008">
        <f t="shared" si="20"/>
      </c>
      <c r="K118" s="10004">
        <v>0</v>
      </c>
      <c r="L118" s="10004">
        <v>2</v>
      </c>
      <c r="M118" s="10039">
        <v>0</v>
      </c>
      <c r="N118" s="10039">
        <v>0</v>
      </c>
      <c r="O118" s="10002" t="s">
        <v>12834</v>
      </c>
      <c r="P118" s="10004"/>
      <c r="Q118" s="10004"/>
      <c r="R118" s="10004"/>
      <c r="S118" s="10004"/>
      <c r="T118" s="10004"/>
      <c r="U118" s="10004"/>
      <c r="V118" s="10004"/>
      <c r="W118" s="10004"/>
      <c r="X118" s="10004"/>
      <c r="Y118" s="10004"/>
      <c r="Z118" s="10004"/>
      <c r="AA118" s="10004"/>
      <c r="AB118" s="10068">
        <f t="shared" si="2"/>
      </c>
      <c r="AC118" s="10023">
        <f t="shared" si="4"/>
      </c>
      <c r="AD118" s="10090">
        <f t="shared" si="9"/>
      </c>
      <c r="AE118" s="10024">
        <f t="shared" si="17"/>
      </c>
      <c r="AF118" s="10088">
        <f>VLOOKUP(C118,'Data Products'!$A:$J,10,0)</f>
      </c>
      <c r="AG118" s="10013">
        <f t="shared" si="6"/>
      </c>
      <c r="AH118" s="10014">
        <f t="shared" si="11"/>
      </c>
      <c r="AI118" s="10083"/>
      <c r="AJ118" s="10017"/>
      <c r="AK118" s="10017"/>
      <c r="AL118" s="10016"/>
      <c r="AM118" s="10017"/>
      <c r="AN118" s="10017"/>
    </row>
    <row customHeight="true" hidden="true" ht="18" r="119">
      <c r="A119" s="10063">
        <v>66</v>
      </c>
      <c r="B119" s="10002" t="s">
        <v>12782</v>
      </c>
      <c r="C119" s="10002" t="s">
        <v>12941</v>
      </c>
      <c r="D119" s="10004">
        <v>0</v>
      </c>
      <c r="E119" s="10018">
        <v>0</v>
      </c>
      <c r="F119" s="10004"/>
      <c r="G119" s="10064">
        <f>VLOOKUP(C119,'Data Products'!$A:$J,2,0)</f>
      </c>
      <c r="H119" s="10065">
        <f t="shared" si="15"/>
      </c>
      <c r="I119" s="10007">
        <v>45951</v>
      </c>
      <c r="J119" s="10008">
        <f t="shared" si="20"/>
      </c>
      <c r="K119" s="10004">
        <v>0</v>
      </c>
      <c r="L119" s="10004">
        <v>0</v>
      </c>
      <c r="M119" s="10039">
        <v>0</v>
      </c>
      <c r="N119" s="10039">
        <v>0</v>
      </c>
      <c r="O119" s="10002" t="s">
        <v>12834</v>
      </c>
      <c r="P119" s="10004"/>
      <c r="Q119" s="10004"/>
      <c r="R119" s="10004"/>
      <c r="S119" s="10004"/>
      <c r="T119" s="10004"/>
      <c r="U119" s="10004"/>
      <c r="V119" s="10004"/>
      <c r="W119" s="10004"/>
      <c r="X119" s="10004"/>
      <c r="Y119" s="10004"/>
      <c r="Z119" s="10004"/>
      <c r="AA119" s="10004"/>
      <c r="AB119" s="10068">
        <f t="shared" si="2"/>
      </c>
      <c r="AC119" s="10023">
        <f t="shared" si="4"/>
      </c>
      <c r="AD119" s="10090">
        <f t="shared" si="9"/>
      </c>
      <c r="AE119" s="10024">
        <f t="shared" si="17"/>
      </c>
      <c r="AF119" s="10088">
        <f>VLOOKUP(C119,'Data Products'!$A:$J,10,0)</f>
      </c>
      <c r="AG119" s="10013">
        <f t="shared" si="6"/>
      </c>
      <c r="AH119" s="10014">
        <f t="shared" si="11"/>
      </c>
      <c r="AI119" s="10083"/>
      <c r="AJ119" s="10017"/>
      <c r="AK119" s="10017"/>
      <c r="AL119" s="10016"/>
      <c r="AM119" s="10017"/>
      <c r="AN119" s="10017"/>
    </row>
    <row r="120">
      <c r="A120" s="10063">
        <v>67</v>
      </c>
      <c r="B120" s="10002" t="s">
        <v>12774</v>
      </c>
      <c r="C120" s="10002" t="s">
        <v>12942</v>
      </c>
      <c r="D120" s="10004">
        <v>10</v>
      </c>
      <c r="E120" s="10018">
        <v>10</v>
      </c>
      <c r="F120" s="10004"/>
      <c r="G120" s="10064">
        <f>VLOOKUP(C120,'Data Products'!$A:$J,2,0)</f>
      </c>
      <c r="H120" s="10065">
        <f t="shared" si="15"/>
      </c>
      <c r="I120" s="10007">
        <v>45951</v>
      </c>
      <c r="J120" s="10008">
        <f t="shared" si="20"/>
      </c>
      <c r="K120" s="10004">
        <v>1</v>
      </c>
      <c r="L120" s="10004">
        <v>2</v>
      </c>
      <c r="M120" s="10039">
        <v>0</v>
      </c>
      <c r="N120" s="10039">
        <v>0</v>
      </c>
      <c r="O120" s="10002" t="s">
        <v>12834</v>
      </c>
      <c r="P120" s="10004"/>
      <c r="Q120" s="10004"/>
      <c r="R120" s="10004"/>
      <c r="S120" s="10004"/>
      <c r="T120" s="10004"/>
      <c r="U120" s="10004"/>
      <c r="V120" s="10004"/>
      <c r="W120" s="10004"/>
      <c r="X120" s="10004"/>
      <c r="Y120" s="10004"/>
      <c r="Z120" s="10004"/>
      <c r="AA120" s="10004"/>
      <c r="AB120" s="10068">
        <f t="shared" si="2"/>
      </c>
      <c r="AC120" s="10010">
        <f t="shared" si="4"/>
      </c>
      <c r="AD120" s="10090">
        <f t="shared" si="9"/>
      </c>
      <c r="AE120" s="10012">
        <f t="shared" si="17"/>
      </c>
      <c r="AF120" s="10088">
        <f>VLOOKUP(C120,'Data Products'!$A:$J,10,0)</f>
      </c>
      <c r="AG120" s="10013">
        <f t="shared" si="6"/>
      </c>
      <c r="AH120" s="10014">
        <f t="shared" si="11"/>
      </c>
      <c r="AI120" s="10083"/>
      <c r="AJ120" s="10017"/>
      <c r="AK120" s="10017"/>
      <c r="AL120" s="10016"/>
      <c r="AM120" s="10017"/>
      <c r="AN120" s="10017"/>
    </row>
    <row r="121">
      <c r="A121" s="10063">
        <v>68</v>
      </c>
      <c r="B121" s="10002" t="s">
        <v>12774</v>
      </c>
      <c r="C121" s="10002" t="s">
        <v>12943</v>
      </c>
      <c r="D121" s="10004">
        <v>4</v>
      </c>
      <c r="E121" s="10018">
        <v>4</v>
      </c>
      <c r="F121" s="10004"/>
      <c r="G121" s="10064">
        <f>VLOOKUP(C121,'Data Products'!$A:$J,2,0)</f>
      </c>
      <c r="H121" s="10065">
        <f t="shared" si="15"/>
      </c>
      <c r="I121" s="10007">
        <v>45952</v>
      </c>
      <c r="J121" s="10008">
        <f t="shared" si="20"/>
      </c>
      <c r="K121" s="10004">
        <v>1</v>
      </c>
      <c r="L121" s="10004">
        <v>1</v>
      </c>
      <c r="M121" s="10039">
        <v>0</v>
      </c>
      <c r="N121" s="10039">
        <v>0</v>
      </c>
      <c r="O121" s="10002" t="s">
        <v>12944</v>
      </c>
      <c r="P121" s="10004"/>
      <c r="Q121" s="10004"/>
      <c r="R121" s="10004"/>
      <c r="S121" s="10004"/>
      <c r="T121" s="10004"/>
      <c r="U121" s="10004"/>
      <c r="V121" s="10004"/>
      <c r="W121" s="10004"/>
      <c r="X121" s="10004"/>
      <c r="Y121" s="10004"/>
      <c r="Z121" s="10004"/>
      <c r="AA121" s="10004"/>
      <c r="AB121" s="10068">
        <f t="shared" si="2"/>
      </c>
      <c r="AC121" s="10019">
        <f t="shared" si="4"/>
      </c>
      <c r="AD121" s="10090">
        <f t="shared" si="9"/>
      </c>
      <c r="AE121" s="10020">
        <f t="shared" si="17"/>
      </c>
      <c r="AF121" s="10088">
        <f>VLOOKUP(C121,'Data Products'!$A:$J,10,0)</f>
      </c>
      <c r="AG121" s="10013">
        <f t="shared" si="6"/>
      </c>
      <c r="AH121" s="10014">
        <f t="shared" si="11"/>
      </c>
      <c r="AI121" s="10083"/>
      <c r="AJ121" s="10017"/>
      <c r="AK121" s="10017"/>
      <c r="AL121" s="10016"/>
      <c r="AM121" s="10017"/>
      <c r="AN121" s="10017"/>
    </row>
    <row r="122">
      <c r="A122" s="10063">
        <v>69</v>
      </c>
      <c r="B122" s="10002" t="s">
        <v>12774</v>
      </c>
      <c r="C122" s="10002" t="s">
        <v>12945</v>
      </c>
      <c r="D122" s="10004">
        <v>6</v>
      </c>
      <c r="E122" s="10018">
        <v>6</v>
      </c>
      <c r="F122" s="10004"/>
      <c r="G122" s="10064">
        <f>VLOOKUP(C122,'Data Products'!$A:$J,2,0)</f>
      </c>
      <c r="H122" s="10065">
        <f t="shared" si="15"/>
      </c>
      <c r="I122" s="10007">
        <v>45953</v>
      </c>
      <c r="J122" s="10008">
        <f t="shared" si="20"/>
      </c>
      <c r="K122" s="10004">
        <v>1</v>
      </c>
      <c r="L122" s="10004">
        <v>2</v>
      </c>
      <c r="M122" s="10039">
        <v>0</v>
      </c>
      <c r="N122" s="10039">
        <v>0</v>
      </c>
      <c r="O122" s="10002" t="s">
        <v>12944</v>
      </c>
      <c r="P122" s="10004"/>
      <c r="Q122" s="10004"/>
      <c r="R122" s="10004"/>
      <c r="S122" s="10004"/>
      <c r="T122" s="10004"/>
      <c r="U122" s="10004"/>
      <c r="V122" s="10004"/>
      <c r="W122" s="10004"/>
      <c r="X122" s="10004"/>
      <c r="Y122" s="10004"/>
      <c r="Z122" s="10004"/>
      <c r="AA122" s="10004"/>
      <c r="AB122" s="10068">
        <f t="shared" si="2"/>
      </c>
      <c r="AC122" s="10027">
        <f t="shared" si="4"/>
      </c>
      <c r="AD122" s="10090">
        <f t="shared" si="9"/>
      </c>
      <c r="AE122" s="10028">
        <f t="shared" si="17"/>
      </c>
      <c r="AF122" s="10088">
        <f>VLOOKUP(C122,'Data Products'!$A:$J,10,0)</f>
      </c>
      <c r="AG122" s="10013">
        <f t="shared" si="6"/>
      </c>
      <c r="AH122" s="10014">
        <f t="shared" si="11"/>
      </c>
      <c r="AI122" s="10083"/>
      <c r="AJ122" s="10017"/>
      <c r="AK122" s="10017"/>
      <c r="AL122" s="10016"/>
      <c r="AM122" s="10017"/>
      <c r="AN122" s="10017"/>
    </row>
    <row r="123">
      <c r="A123" s="10063">
        <v>70</v>
      </c>
      <c r="B123" s="10002" t="s">
        <v>12774</v>
      </c>
      <c r="C123" s="10002" t="s">
        <v>12946</v>
      </c>
      <c r="D123" s="10004">
        <v>5</v>
      </c>
      <c r="E123" s="10018">
        <v>5</v>
      </c>
      <c r="F123" s="10004"/>
      <c r="G123" s="10064">
        <f>VLOOKUP(C123,'Data Products'!$A:$J,2,0)</f>
      </c>
      <c r="H123" s="10065">
        <f t="shared" si="15"/>
      </c>
      <c r="I123" s="10007">
        <v>45954</v>
      </c>
      <c r="J123" s="10008">
        <f t="shared" si="20"/>
      </c>
      <c r="K123" s="10004">
        <v>0</v>
      </c>
      <c r="L123" s="10004">
        <v>0</v>
      </c>
      <c r="M123" s="10039">
        <v>0</v>
      </c>
      <c r="N123" s="10039">
        <v>0</v>
      </c>
      <c r="O123" s="10002" t="s">
        <v>12944</v>
      </c>
      <c r="P123" s="10004"/>
      <c r="Q123" s="10004"/>
      <c r="R123" s="10004"/>
      <c r="S123" s="10004"/>
      <c r="T123" s="10004"/>
      <c r="U123" s="10004"/>
      <c r="V123" s="10004"/>
      <c r="W123" s="10004"/>
      <c r="X123" s="10004"/>
      <c r="Y123" s="10004"/>
      <c r="Z123" s="10004"/>
      <c r="AA123" s="10004"/>
      <c r="AB123" s="10068">
        <f t="shared" si="2"/>
      </c>
      <c r="AC123" s="10019">
        <f t="shared" si="4"/>
      </c>
      <c r="AD123" s="10090">
        <f t="shared" si="9"/>
      </c>
      <c r="AE123" s="10020">
        <f t="shared" si="17"/>
      </c>
      <c r="AF123" s="10088">
        <f>VLOOKUP(C123,'Data Products'!$A:$J,10,0)</f>
      </c>
      <c r="AG123" s="10013">
        <f t="shared" si="6"/>
      </c>
      <c r="AH123" s="10014">
        <f t="shared" si="11"/>
      </c>
      <c r="AI123" s="10083"/>
      <c r="AJ123" s="10017"/>
      <c r="AK123" s="10017"/>
      <c r="AL123" s="10016"/>
      <c r="AM123" s="10017"/>
      <c r="AN123" s="10017"/>
    </row>
    <row r="124">
      <c r="A124" s="10063">
        <v>71</v>
      </c>
      <c r="B124" s="10002" t="s">
        <v>12774</v>
      </c>
      <c r="C124" s="10002" t="s">
        <v>12947</v>
      </c>
      <c r="D124" s="10004">
        <v>7</v>
      </c>
      <c r="E124" s="10018">
        <v>7</v>
      </c>
      <c r="F124" s="10004"/>
      <c r="G124" s="10064">
        <f>VLOOKUP(C124,'Data Products'!$A:$J,2,0)</f>
      </c>
      <c r="H124" s="10065">
        <f t="shared" si="15"/>
      </c>
      <c r="I124" s="10007">
        <v>45955</v>
      </c>
      <c r="J124" s="10008">
        <f t="shared" si="20"/>
      </c>
      <c r="K124" s="10004">
        <v>0</v>
      </c>
      <c r="L124" s="10004">
        <v>0</v>
      </c>
      <c r="M124" s="10039">
        <v>0</v>
      </c>
      <c r="N124" s="10039">
        <v>0</v>
      </c>
      <c r="O124" s="10002" t="s">
        <v>12944</v>
      </c>
      <c r="P124" s="10004"/>
      <c r="Q124" s="10004"/>
      <c r="R124" s="10004"/>
      <c r="S124" s="10004"/>
      <c r="T124" s="10004"/>
      <c r="U124" s="10004"/>
      <c r="V124" s="10004"/>
      <c r="W124" s="10004"/>
      <c r="X124" s="10004"/>
      <c r="Y124" s="10004"/>
      <c r="Z124" s="10004"/>
      <c r="AA124" s="10004"/>
      <c r="AB124" s="10068">
        <f t="shared" si="2"/>
      </c>
      <c r="AC124" s="10027">
        <f t="shared" si="4"/>
      </c>
      <c r="AD124" s="10090">
        <f t="shared" si="9"/>
      </c>
      <c r="AE124" s="10028">
        <f t="shared" si="17"/>
      </c>
      <c r="AF124" s="10088">
        <f>VLOOKUP(C124,'Data Products'!$A:$J,10,0)</f>
      </c>
      <c r="AG124" s="10013">
        <f t="shared" si="6"/>
      </c>
      <c r="AH124" s="10014">
        <f t="shared" si="11"/>
      </c>
      <c r="AI124" s="10083"/>
      <c r="AJ124" s="10017"/>
      <c r="AK124" s="10017"/>
      <c r="AL124" s="10016"/>
      <c r="AM124" s="10017"/>
      <c r="AN124" s="10017"/>
    </row>
    <row r="125">
      <c r="A125" s="10045"/>
      <c r="B125" s="10045"/>
      <c r="C125" s="10045"/>
      <c r="D125" s="10044"/>
      <c r="E125" s="10044"/>
      <c r="F125" s="10044"/>
      <c r="G125" s="10091"/>
      <c r="H125" s="10092"/>
      <c r="I125" s="10092"/>
      <c r="J125" s="10092"/>
      <c r="K125" s="10044"/>
      <c r="L125" s="10044"/>
      <c r="M125" s="10051"/>
      <c r="N125" s="10051"/>
      <c r="O125" s="10045"/>
      <c r="P125" s="10044"/>
      <c r="Q125" s="10044"/>
      <c r="R125" s="10044"/>
      <c r="S125" s="10044"/>
      <c r="T125" s="10044"/>
      <c r="U125" s="10044"/>
      <c r="V125" s="10044"/>
      <c r="W125" s="10044"/>
      <c r="X125" s="10044"/>
      <c r="Y125" s="10044"/>
      <c r="Z125" s="10044"/>
      <c r="AA125" s="10044"/>
      <c r="AB125" s="10046"/>
      <c r="AC125" s="10093"/>
      <c r="AD125" s="10094"/>
      <c r="AE125" s="10095" t="s">
        <v>12846</v>
      </c>
      <c r="AF125" s="10096"/>
      <c r="AG125" s="10097">
        <f>SUM(AG55:AG124)</f>
      </c>
      <c r="AH125" s="10055"/>
      <c r="AI125" s="10098"/>
      <c r="AJ125" s="10099"/>
      <c r="AK125" s="10099"/>
      <c r="AL125" s="10098"/>
      <c r="AM125" s="10099"/>
      <c r="AN125" s="10099"/>
    </row>
    <row r="126">
      <c r="A126" s="10045"/>
      <c r="B126" s="10045"/>
      <c r="C126" s="10045"/>
      <c r="D126" s="10044"/>
      <c r="E126" s="10044"/>
      <c r="F126" s="10044"/>
      <c r="G126" s="10091"/>
      <c r="H126" s="10092"/>
      <c r="I126" s="10092"/>
      <c r="J126" s="10092"/>
      <c r="K126" s="10044"/>
      <c r="L126" s="10044"/>
      <c r="M126" s="10051"/>
      <c r="N126" s="10051"/>
      <c r="O126" s="10045"/>
      <c r="P126" s="10044"/>
      <c r="Q126" s="10044"/>
      <c r="R126" s="10044"/>
      <c r="S126" s="10044"/>
      <c r="T126" s="10044"/>
      <c r="U126" s="10044"/>
      <c r="V126" s="10044"/>
      <c r="W126" s="10044"/>
      <c r="X126" s="10044"/>
      <c r="Y126" s="10044"/>
      <c r="Z126" s="10044"/>
      <c r="AA126" s="10044"/>
      <c r="AB126" s="10046"/>
      <c r="AC126" s="10093"/>
      <c r="AD126" s="10094"/>
      <c r="AE126" s="10100" t="s">
        <v>12847</v>
      </c>
      <c r="AF126" s="10101">
        <f t="shared" ref="AF126:AF129" si="12">AG126/$AG$125</f>
      </c>
      <c r="AG126" s="10102">
        <f t="shared" ref="AG126:AG129" si="18">SUMIFS($AG$55:$AG$124,$AE$55:$AE$124,AE126)</f>
      </c>
      <c r="AH126" s="10055"/>
      <c r="AI126" s="10098"/>
      <c r="AJ126" s="10099"/>
      <c r="AK126" s="10099"/>
      <c r="AL126" s="10098"/>
      <c r="AM126" s="10099"/>
      <c r="AN126" s="10099"/>
    </row>
    <row r="127">
      <c r="A127" s="10045"/>
      <c r="B127" s="10045"/>
      <c r="C127" s="10045"/>
      <c r="D127" s="10044"/>
      <c r="E127" s="10044"/>
      <c r="F127" s="10044"/>
      <c r="G127" s="10091"/>
      <c r="H127" s="10092"/>
      <c r="I127" s="10092"/>
      <c r="J127" s="10092"/>
      <c r="K127" s="10044"/>
      <c r="L127" s="10044"/>
      <c r="M127" s="10051"/>
      <c r="N127" s="10051"/>
      <c r="O127" s="10045"/>
      <c r="P127" s="10044"/>
      <c r="Q127" s="10044"/>
      <c r="R127" s="10044"/>
      <c r="S127" s="10044"/>
      <c r="T127" s="10044"/>
      <c r="U127" s="10044"/>
      <c r="V127" s="10044"/>
      <c r="W127" s="10044"/>
      <c r="X127" s="10044"/>
      <c r="Y127" s="10044"/>
      <c r="Z127" s="10044"/>
      <c r="AA127" s="10044"/>
      <c r="AB127" s="10046"/>
      <c r="AC127" s="10093"/>
      <c r="AD127" s="10094"/>
      <c r="AE127" s="10103" t="s">
        <v>12848</v>
      </c>
      <c r="AF127" s="10104">
        <f t="shared" si="12"/>
      </c>
      <c r="AG127" s="10102">
        <f t="shared" si="18"/>
      </c>
      <c r="AH127" s="10055"/>
      <c r="AI127" s="10098"/>
      <c r="AJ127" s="10099"/>
      <c r="AK127" s="10099"/>
      <c r="AL127" s="10098"/>
      <c r="AM127" s="10099"/>
      <c r="AN127" s="10099"/>
    </row>
    <row r="128">
      <c r="A128" s="10045"/>
      <c r="B128" s="10045"/>
      <c r="C128" s="10045"/>
      <c r="D128" s="10044"/>
      <c r="E128" s="10044"/>
      <c r="F128" s="10044"/>
      <c r="G128" s="10091"/>
      <c r="H128" s="10092"/>
      <c r="I128" s="10092"/>
      <c r="J128" s="10092"/>
      <c r="K128" s="10044"/>
      <c r="L128" s="10044"/>
      <c r="M128" s="10051"/>
      <c r="N128" s="10051"/>
      <c r="O128" s="10045"/>
      <c r="P128" s="10044"/>
      <c r="Q128" s="10044"/>
      <c r="R128" s="10044"/>
      <c r="S128" s="10044"/>
      <c r="T128" s="10044"/>
      <c r="U128" s="10044"/>
      <c r="V128" s="10044"/>
      <c r="W128" s="10044"/>
      <c r="X128" s="10044"/>
      <c r="Y128" s="10044"/>
      <c r="Z128" s="10044"/>
      <c r="AA128" s="10044"/>
      <c r="AB128" s="10046"/>
      <c r="AC128" s="10093"/>
      <c r="AD128" s="10105"/>
      <c r="AE128" s="10052" t="s">
        <v>12849</v>
      </c>
      <c r="AF128" s="10101">
        <f t="shared" si="12"/>
      </c>
      <c r="AG128" s="10102">
        <f t="shared" si="18"/>
      </c>
      <c r="AH128" s="10055"/>
      <c r="AI128" s="10098"/>
      <c r="AJ128" s="10099"/>
      <c r="AK128" s="10099"/>
      <c r="AL128" s="10098"/>
      <c r="AM128" s="10099"/>
      <c r="AN128" s="10099"/>
    </row>
    <row r="129">
      <c r="A129" s="10045"/>
      <c r="B129" s="10045"/>
      <c r="C129" s="10045"/>
      <c r="D129" s="10044"/>
      <c r="E129" s="10044"/>
      <c r="F129" s="10044"/>
      <c r="G129" s="10091"/>
      <c r="H129" s="10092"/>
      <c r="I129" s="10092"/>
      <c r="J129" s="10092"/>
      <c r="K129" s="10044"/>
      <c r="L129" s="10044"/>
      <c r="M129" s="10051"/>
      <c r="N129" s="10051"/>
      <c r="O129" s="10045"/>
      <c r="P129" s="10044"/>
      <c r="Q129" s="10044"/>
      <c r="R129" s="10044"/>
      <c r="S129" s="10044"/>
      <c r="T129" s="10044"/>
      <c r="U129" s="10044"/>
      <c r="V129" s="10044"/>
      <c r="W129" s="10044"/>
      <c r="X129" s="10044"/>
      <c r="Y129" s="10044"/>
      <c r="Z129" s="10044"/>
      <c r="AA129" s="10044"/>
      <c r="AB129" s="10046"/>
      <c r="AC129" s="10093"/>
      <c r="AD129" s="10105"/>
      <c r="AE129" s="10052" t="s">
        <v>12850</v>
      </c>
      <c r="AF129" s="10101">
        <f t="shared" si="12"/>
      </c>
      <c r="AG129" s="10102">
        <f t="shared" si="18"/>
      </c>
      <c r="AH129" s="10055"/>
      <c r="AI129" s="10098"/>
      <c r="AJ129" s="10099"/>
      <c r="AK129" s="10099"/>
      <c r="AL129" s="10098"/>
      <c r="AM129" s="10099"/>
      <c r="AN129" s="10099"/>
    </row>
    <row r="130">
      <c r="A130" s="10045"/>
      <c r="B130" s="10045"/>
      <c r="C130" s="10045"/>
      <c r="D130" s="10044"/>
      <c r="E130" s="10044"/>
      <c r="F130" s="10044"/>
      <c r="G130" s="10091"/>
      <c r="H130" s="10092"/>
      <c r="I130" s="10092"/>
      <c r="J130" s="10092"/>
      <c r="K130" s="10044"/>
      <c r="L130" s="10044"/>
      <c r="M130" s="10051"/>
      <c r="N130" s="10051"/>
      <c r="O130" s="10045"/>
      <c r="P130" s="10044"/>
      <c r="Q130" s="10044"/>
      <c r="R130" s="10044"/>
      <c r="S130" s="10044"/>
      <c r="T130" s="10044"/>
      <c r="U130" s="10044"/>
      <c r="V130" s="10044"/>
      <c r="W130" s="10044"/>
      <c r="X130" s="10044"/>
      <c r="Y130" s="10044"/>
      <c r="Z130" s="10044"/>
      <c r="AA130" s="10044"/>
      <c r="AB130" s="10046"/>
      <c r="AC130" s="10093"/>
      <c r="AD130" s="10105"/>
      <c r="AE130" s="10052" t="s">
        <v>12763</v>
      </c>
      <c r="AF130" s="10056">
        <f>AVERAGE(AH53:AH100)/AVERAGE(D53:D100)</f>
      </c>
      <c r="AG130" s="10054">
        <f>SUMIF($H$55:$H$124,"&lt;90",AG55:AG124)</f>
      </c>
      <c r="AH130" s="10055"/>
      <c r="AI130" s="10098"/>
      <c r="AJ130" s="10099"/>
      <c r="AK130" s="10099"/>
      <c r="AL130" s="10098"/>
      <c r="AM130" s="10099"/>
      <c r="AN130" s="10099"/>
    </row>
    <row r="131">
      <c r="A131" s="9997" t="s">
        <v>12770</v>
      </c>
      <c r="B131" s="9997" t="s">
        <v>12750</v>
      </c>
      <c r="C131" s="9997" t="s">
        <v>12948</v>
      </c>
      <c r="D131" s="9997" t="s">
        <v>12949</v>
      </c>
      <c r="E131" s="9997" t="s">
        <v>12950</v>
      </c>
      <c r="F131" s="10044"/>
      <c r="G131" s="10044"/>
      <c r="H131" s="10092"/>
      <c r="I131" s="10092"/>
      <c r="J131" s="10092"/>
      <c r="K131" s="10044"/>
      <c r="L131" s="10044"/>
      <c r="M131" s="10051"/>
      <c r="N131" s="10051"/>
      <c r="O131" s="10044"/>
      <c r="P131" s="10044"/>
      <c r="Q131" s="10044"/>
      <c r="R131" s="10044"/>
      <c r="S131" s="10044"/>
      <c r="T131" s="10044"/>
      <c r="U131" s="10044"/>
      <c r="V131" s="10044"/>
      <c r="W131" s="10044"/>
      <c r="X131" s="10044"/>
      <c r="Y131" s="10044"/>
      <c r="Z131" s="10044"/>
      <c r="AA131" s="10044"/>
      <c r="AB131" s="10044"/>
      <c r="AC131" s="10044"/>
      <c r="AD131" s="10044"/>
      <c r="AE131" s="10044"/>
      <c r="AF131" s="10044"/>
      <c r="AG131" s="10044"/>
      <c r="AH131" s="10044"/>
      <c r="AI131" s="10098"/>
      <c r="AJ131" s="10099"/>
      <c r="AK131" s="10099"/>
      <c r="AL131" s="10098"/>
      <c r="AM131" s="10099"/>
      <c r="AN131" s="10099"/>
    </row>
    <row r="132">
      <c r="A132" s="9997"/>
      <c r="B132" s="9997"/>
      <c r="C132" s="9997"/>
      <c r="D132" s="9997"/>
      <c r="E132" s="9997"/>
      <c r="F132" s="10044"/>
      <c r="G132" s="10044"/>
      <c r="H132" s="10092"/>
      <c r="I132" s="10092"/>
      <c r="J132" s="10092"/>
      <c r="K132" s="10044"/>
      <c r="L132" s="10044"/>
      <c r="M132" s="10051"/>
      <c r="N132" s="10051"/>
      <c r="O132" s="10044"/>
      <c r="P132" s="10044"/>
      <c r="Q132" s="10044"/>
      <c r="R132" s="10044"/>
      <c r="S132" s="10044"/>
      <c r="T132" s="10044"/>
      <c r="U132" s="10044"/>
      <c r="V132" s="10044"/>
      <c r="W132" s="10044"/>
      <c r="X132" s="10044"/>
      <c r="Y132" s="10044"/>
      <c r="Z132" s="10044"/>
      <c r="AA132" s="10044"/>
      <c r="AB132" s="10044"/>
      <c r="AC132" s="10044"/>
      <c r="AD132" s="10044"/>
      <c r="AE132" s="10044"/>
      <c r="AF132" s="10044"/>
      <c r="AG132" s="10044"/>
      <c r="AH132" s="10044"/>
      <c r="AI132" s="10098"/>
      <c r="AJ132" s="10099"/>
      <c r="AK132" s="10099"/>
      <c r="AL132" s="10098"/>
      <c r="AM132" s="10099"/>
      <c r="AN132" s="10099"/>
    </row>
    <row r="133">
      <c r="A133" s="10002">
        <v>1</v>
      </c>
      <c r="B133" s="10002" t="s">
        <v>12951</v>
      </c>
      <c r="C133" s="10106">
        <v>22412</v>
      </c>
      <c r="D133" s="10002" t="s">
        <v>12952</v>
      </c>
      <c r="E133" s="10002" t="s">
        <v>12953</v>
      </c>
      <c r="F133" s="10044"/>
      <c r="G133" s="10044"/>
      <c r="H133" s="10092"/>
      <c r="I133" s="10092" t="s">
        <v>12845</v>
      </c>
      <c r="J133" s="10092"/>
      <c r="K133" s="10044"/>
      <c r="L133" s="10044"/>
      <c r="M133" s="10051"/>
      <c r="N133" s="10051"/>
      <c r="O133" s="10044"/>
      <c r="P133" s="10044"/>
      <c r="Q133" s="10044"/>
      <c r="R133" s="10044"/>
      <c r="S133" s="10044"/>
      <c r="T133" s="10044"/>
      <c r="U133" s="10044"/>
      <c r="V133" s="10044"/>
      <c r="W133" s="10044"/>
      <c r="X133" s="10044"/>
      <c r="Y133" s="10044"/>
      <c r="Z133" s="10044"/>
      <c r="AA133" s="10044"/>
      <c r="AB133" s="10044"/>
      <c r="AC133" s="10044"/>
      <c r="AD133" s="10044"/>
      <c r="AE133" s="10044"/>
      <c r="AF133" s="10044"/>
      <c r="AG133" s="10044"/>
      <c r="AH133" s="10044"/>
      <c r="AI133" s="10098"/>
      <c r="AJ133" s="10099"/>
      <c r="AK133" s="10099"/>
      <c r="AL133" s="10098"/>
      <c r="AM133" s="10099"/>
      <c r="AN133" s="10099"/>
    </row>
    <row r="134">
      <c r="A134" s="10002">
        <v>2</v>
      </c>
      <c r="B134" s="10002" t="s">
        <v>12954</v>
      </c>
      <c r="C134" s="10002">
        <v>29117</v>
      </c>
      <c r="D134" s="10002" t="s">
        <v>12952</v>
      </c>
      <c r="E134" s="10002" t="s">
        <v>12953</v>
      </c>
      <c r="F134" s="10044"/>
      <c r="G134" s="10044"/>
      <c r="H134" s="10092"/>
      <c r="I134" s="10092"/>
      <c r="J134" s="10092"/>
      <c r="K134" s="10044"/>
      <c r="L134" s="10044"/>
      <c r="M134" s="10051"/>
      <c r="N134" s="10051"/>
      <c r="O134" s="10044"/>
      <c r="P134" s="10044"/>
      <c r="Q134" s="10044"/>
      <c r="R134" s="10044"/>
      <c r="S134" s="10044"/>
      <c r="T134" s="10044"/>
      <c r="U134" s="10044"/>
      <c r="V134" s="10044"/>
      <c r="W134" s="10044"/>
      <c r="X134" s="10044"/>
      <c r="Y134" s="10044"/>
      <c r="Z134" s="10044"/>
      <c r="AA134" s="10044"/>
      <c r="AB134" s="10044"/>
      <c r="AC134" s="10044"/>
      <c r="AD134" s="10044"/>
      <c r="AE134" s="10044"/>
      <c r="AF134" s="10044"/>
      <c r="AG134" s="10044"/>
      <c r="AH134" s="10044"/>
      <c r="AI134" s="10098"/>
      <c r="AJ134" s="10099"/>
      <c r="AK134" s="10099"/>
      <c r="AL134" s="10098"/>
      <c r="AM134" s="10099"/>
      <c r="AN134" s="10099"/>
    </row>
    <row r="135">
      <c r="A135" s="10002">
        <v>3</v>
      </c>
      <c r="B135" s="10002" t="s">
        <v>12955</v>
      </c>
      <c r="C135" s="10002">
        <v>9145</v>
      </c>
      <c r="D135" s="10002" t="s">
        <v>12952</v>
      </c>
      <c r="E135" s="10002" t="s">
        <v>12953</v>
      </c>
      <c r="F135" s="10044"/>
      <c r="G135" s="10044"/>
      <c r="H135" s="10092"/>
      <c r="I135" s="10092"/>
      <c r="J135" s="10092"/>
      <c r="K135" s="10044"/>
      <c r="L135" s="10044"/>
      <c r="M135" s="10051"/>
      <c r="N135" s="10051"/>
      <c r="O135" s="10044"/>
      <c r="P135" s="10044"/>
      <c r="Q135" s="10044"/>
      <c r="R135" s="10044"/>
      <c r="S135" s="10044"/>
      <c r="T135" s="10044"/>
      <c r="U135" s="10044"/>
      <c r="V135" s="10044"/>
      <c r="W135" s="10044"/>
      <c r="X135" s="10044"/>
      <c r="Y135" s="10044"/>
      <c r="Z135" s="10044"/>
      <c r="AA135" s="10044"/>
      <c r="AB135" s="10044"/>
      <c r="AC135" s="10044"/>
      <c r="AD135" s="10044"/>
      <c r="AE135" s="10044"/>
      <c r="AF135" s="10044"/>
      <c r="AG135" s="10044"/>
      <c r="AH135" s="10044"/>
      <c r="AI135" s="10098"/>
      <c r="AJ135" s="10099"/>
      <c r="AK135" s="10099"/>
      <c r="AL135" s="10098"/>
      <c r="AM135" s="10099"/>
      <c r="AN135" s="10099"/>
    </row>
    <row r="136">
      <c r="A136" s="10002">
        <v>4</v>
      </c>
      <c r="B136" s="10002" t="s">
        <v>12956</v>
      </c>
      <c r="C136" s="10002">
        <v>2109</v>
      </c>
      <c r="D136" s="10002" t="s">
        <v>12957</v>
      </c>
      <c r="E136" s="10002" t="s">
        <v>12958</v>
      </c>
      <c r="F136" s="10044"/>
      <c r="G136" s="10044"/>
      <c r="H136" s="10092"/>
      <c r="I136" s="10092"/>
      <c r="J136" s="10092"/>
      <c r="K136" s="10044"/>
      <c r="L136" s="10044"/>
      <c r="M136" s="10051"/>
      <c r="N136" s="10051"/>
      <c r="O136" s="10044"/>
      <c r="P136" s="10044"/>
      <c r="Q136" s="10044"/>
      <c r="R136" s="10044"/>
      <c r="S136" s="10044"/>
      <c r="T136" s="10044"/>
      <c r="U136" s="10044"/>
      <c r="V136" s="10044"/>
      <c r="W136" s="10044"/>
      <c r="X136" s="10044"/>
      <c r="Y136" s="10044"/>
      <c r="Z136" s="10044"/>
      <c r="AA136" s="10044"/>
      <c r="AB136" s="10044"/>
      <c r="AC136" s="10044"/>
      <c r="AD136" s="10044"/>
      <c r="AE136" s="10044"/>
      <c r="AF136" s="10044"/>
      <c r="AG136" s="10044"/>
      <c r="AH136" s="10044"/>
      <c r="AI136" s="10098"/>
      <c r="AJ136" s="10099"/>
      <c r="AK136" s="10099"/>
      <c r="AL136" s="10098"/>
      <c r="AM136" s="10099"/>
      <c r="AN136" s="10099"/>
    </row>
    <row r="137">
      <c r="A137" s="10002">
        <v>5</v>
      </c>
      <c r="B137" s="10002" t="s">
        <v>12959</v>
      </c>
      <c r="C137" s="10002">
        <v>64716</v>
      </c>
      <c r="D137" s="10002"/>
      <c r="E137" s="10002"/>
      <c r="F137" s="10044"/>
      <c r="G137" s="10044" t="s">
        <v>12960</v>
      </c>
      <c r="H137" s="10092"/>
      <c r="I137" s="10092"/>
      <c r="J137" s="10092"/>
      <c r="K137" s="10044"/>
      <c r="L137" s="10044"/>
      <c r="M137" s="10051"/>
      <c r="N137" s="10051"/>
      <c r="O137" s="10044"/>
      <c r="P137" s="10044"/>
      <c r="Q137" s="10044"/>
      <c r="R137" s="10044"/>
      <c r="S137" s="10044"/>
      <c r="T137" s="10044"/>
      <c r="U137" s="10044"/>
      <c r="V137" s="10044"/>
      <c r="W137" s="10044"/>
      <c r="X137" s="10044"/>
      <c r="Y137" s="10044"/>
      <c r="Z137" s="10044"/>
      <c r="AA137" s="10044"/>
      <c r="AB137" s="10044"/>
      <c r="AC137" s="10044"/>
      <c r="AD137" s="10044"/>
      <c r="AE137" s="10044"/>
      <c r="AF137" s="10044"/>
      <c r="AG137" s="10044"/>
      <c r="AH137" s="10044"/>
      <c r="AI137" s="10098"/>
      <c r="AJ137" s="10099"/>
      <c r="AK137" s="10099"/>
      <c r="AL137" s="10098"/>
      <c r="AM137" s="10099"/>
      <c r="AN137" s="10099"/>
    </row>
    <row r="138">
      <c r="A138" s="10099"/>
      <c r="B138" s="10045"/>
      <c r="C138" s="10045"/>
      <c r="D138" s="10044"/>
      <c r="E138" s="10044"/>
      <c r="F138" s="10044"/>
      <c r="G138" s="10044"/>
      <c r="H138" s="10092"/>
      <c r="I138" s="10092"/>
      <c r="J138" s="10092"/>
      <c r="K138" s="10044"/>
      <c r="L138" s="10044"/>
      <c r="M138" s="10051"/>
      <c r="N138" s="10051"/>
      <c r="O138" s="10044"/>
      <c r="P138" s="10044"/>
      <c r="Q138" s="10044"/>
      <c r="R138" s="10044"/>
      <c r="S138" s="10044"/>
      <c r="T138" s="10044"/>
      <c r="U138" s="10044"/>
      <c r="V138" s="10044"/>
      <c r="W138" s="10044"/>
      <c r="X138" s="10044"/>
      <c r="Y138" s="10044"/>
      <c r="Z138" s="10044"/>
      <c r="AA138" s="10044"/>
      <c r="AB138" s="10044"/>
      <c r="AC138" s="10044"/>
      <c r="AD138" s="10044"/>
      <c r="AE138" s="10044"/>
      <c r="AF138" s="10044"/>
      <c r="AG138" s="10044"/>
      <c r="AH138" s="10044"/>
      <c r="AI138" s="10098"/>
      <c r="AJ138" s="10099"/>
      <c r="AK138" s="10099"/>
      <c r="AL138" s="10098"/>
      <c r="AM138" s="10099"/>
      <c r="AN138" s="10099"/>
    </row>
    <row r="139">
      <c r="A139" s="10044"/>
      <c r="B139" s="10045"/>
      <c r="C139" s="10045"/>
      <c r="D139" s="10044"/>
      <c r="E139" s="10044"/>
      <c r="F139" s="10044"/>
      <c r="G139" s="10044"/>
      <c r="H139" s="10092"/>
      <c r="I139" s="10092"/>
      <c r="J139" s="10092"/>
      <c r="K139" s="10044"/>
      <c r="L139" s="10044"/>
      <c r="M139" s="10051"/>
      <c r="N139" s="10051"/>
      <c r="O139" s="10044"/>
      <c r="P139" s="10044"/>
      <c r="Q139" s="10044"/>
      <c r="R139" s="10044"/>
      <c r="S139" s="10044"/>
      <c r="T139" s="10044"/>
      <c r="U139" s="10044"/>
      <c r="V139" s="10044"/>
      <c r="W139" s="10044"/>
      <c r="X139" s="10044"/>
      <c r="Y139" s="10044"/>
      <c r="Z139" s="10044"/>
      <c r="AA139" s="10044"/>
      <c r="AB139" s="10044"/>
      <c r="AC139" s="10044"/>
      <c r="AD139" s="10044"/>
      <c r="AE139" s="10044"/>
      <c r="AF139" s="10044"/>
      <c r="AG139" s="10044"/>
      <c r="AH139" s="10044"/>
      <c r="AI139" s="10098"/>
      <c r="AJ139" s="10099"/>
      <c r="AK139" s="10099"/>
      <c r="AL139" s="10098"/>
      <c r="AM139" s="10099"/>
      <c r="AN139" s="10099"/>
    </row>
    <row r="140">
      <c r="A140" s="10044"/>
      <c r="B140" s="10044"/>
      <c r="C140" s="10044"/>
      <c r="D140" s="10044"/>
      <c r="E140" s="10044"/>
      <c r="F140" s="10044"/>
      <c r="G140" s="10044"/>
      <c r="H140" s="10044"/>
      <c r="I140" s="10044"/>
      <c r="J140" s="10044"/>
      <c r="K140" s="10044"/>
      <c r="L140" s="10044"/>
      <c r="M140" s="10044"/>
      <c r="N140" s="10044"/>
      <c r="O140" s="10044"/>
      <c r="P140" s="10044"/>
      <c r="Q140" s="10044"/>
      <c r="R140" s="10044"/>
      <c r="S140" s="10044"/>
      <c r="T140" s="10044"/>
      <c r="U140" s="10044"/>
      <c r="V140" s="10044"/>
      <c r="W140" s="10044"/>
      <c r="X140" s="10044"/>
      <c r="Y140" s="10044"/>
      <c r="Z140" s="10044"/>
      <c r="AA140" s="10044"/>
      <c r="AB140" s="10044"/>
      <c r="AC140" s="10044"/>
      <c r="AD140" s="10044"/>
      <c r="AE140" s="10044"/>
      <c r="AF140" s="10044"/>
      <c r="AG140" s="10044"/>
      <c r="AH140" s="10044"/>
      <c r="AI140" s="10044"/>
      <c r="AJ140" s="10044"/>
      <c r="AK140" s="10044"/>
      <c r="AL140" s="10044"/>
      <c r="AM140" s="10044"/>
      <c r="AN140" s="10044"/>
    </row>
    <row r="141">
      <c r="A141" s="10044"/>
      <c r="B141" s="10044"/>
      <c r="C141" s="10044"/>
      <c r="D141" s="10044"/>
      <c r="E141" s="10044"/>
      <c r="F141" s="10044"/>
      <c r="G141" s="10044"/>
      <c r="H141" s="10044"/>
      <c r="I141" s="10044"/>
      <c r="J141" s="10044"/>
      <c r="K141" s="10044"/>
      <c r="L141" s="10044"/>
      <c r="M141" s="10044"/>
      <c r="N141" s="10044"/>
      <c r="O141" s="10044"/>
      <c r="P141" s="10044"/>
      <c r="Q141" s="10044"/>
      <c r="R141" s="10044"/>
      <c r="S141" s="10044"/>
      <c r="T141" s="10044"/>
      <c r="U141" s="10044"/>
      <c r="V141" s="10044"/>
      <c r="W141" s="10044"/>
      <c r="X141" s="10044"/>
      <c r="Y141" s="10044"/>
      <c r="Z141" s="10044"/>
      <c r="AA141" s="10044"/>
      <c r="AB141" s="10044"/>
      <c r="AC141" s="10044"/>
      <c r="AD141" s="10044"/>
      <c r="AE141" s="10044"/>
      <c r="AF141" s="10044"/>
      <c r="AG141" s="10044"/>
      <c r="AH141" s="10044"/>
      <c r="AI141" s="10044"/>
      <c r="AJ141" s="10044"/>
      <c r="AK141" s="10044"/>
      <c r="AL141" s="10044"/>
      <c r="AM141" s="10044"/>
      <c r="AN141" s="10044"/>
    </row>
    <row r="142">
      <c r="A142" s="10044"/>
      <c r="B142" s="10044"/>
      <c r="C142" s="10044"/>
      <c r="D142" s="10044"/>
      <c r="E142" s="10044"/>
      <c r="F142" s="10044"/>
      <c r="G142" s="10044"/>
      <c r="H142" s="10044"/>
      <c r="I142" s="10044"/>
      <c r="J142" s="10044"/>
      <c r="K142" s="10044"/>
      <c r="L142" s="10044"/>
      <c r="M142" s="10044"/>
      <c r="N142" s="10044"/>
      <c r="O142" s="10044"/>
      <c r="P142" s="10044"/>
      <c r="Q142" s="10044"/>
      <c r="R142" s="10044"/>
      <c r="S142" s="10044"/>
      <c r="T142" s="10044"/>
      <c r="U142" s="10044"/>
      <c r="V142" s="10044"/>
      <c r="W142" s="10044"/>
      <c r="X142" s="10044"/>
      <c r="Y142" s="10044"/>
      <c r="Z142" s="10044"/>
      <c r="AA142" s="10044"/>
      <c r="AB142" s="10044"/>
      <c r="AC142" s="10044"/>
      <c r="AD142" s="10044"/>
      <c r="AE142" s="10044"/>
      <c r="AF142" s="10044"/>
      <c r="AG142" s="10044"/>
      <c r="AH142" s="10044"/>
      <c r="AI142" s="10044"/>
      <c r="AJ142" s="10044"/>
      <c r="AK142" s="10044"/>
      <c r="AL142" s="10044"/>
      <c r="AM142" s="10044"/>
      <c r="AN142" s="10044"/>
    </row>
    <row r="143">
      <c r="A143" s="10044"/>
      <c r="B143" s="10044"/>
      <c r="C143" s="10044"/>
      <c r="D143" s="10044"/>
      <c r="E143" s="10044"/>
      <c r="F143" s="10044"/>
      <c r="G143" s="10044"/>
      <c r="H143" s="10044"/>
      <c r="I143" s="10044"/>
      <c r="J143" s="10044"/>
      <c r="K143" s="10044"/>
      <c r="L143" s="10044"/>
      <c r="M143" s="10044"/>
      <c r="N143" s="10044"/>
      <c r="O143" s="10044"/>
      <c r="P143" s="10044"/>
      <c r="Q143" s="10044"/>
      <c r="R143" s="10044"/>
      <c r="S143" s="10044"/>
      <c r="T143" s="10044"/>
      <c r="U143" s="10044"/>
      <c r="V143" s="10044"/>
      <c r="W143" s="10044"/>
      <c r="X143" s="10044"/>
      <c r="Y143" s="10044"/>
      <c r="Z143" s="10044"/>
      <c r="AA143" s="10044"/>
      <c r="AB143" s="10044"/>
      <c r="AC143" s="10044"/>
      <c r="AD143" s="10044"/>
      <c r="AE143" s="10044"/>
      <c r="AF143" s="10044"/>
      <c r="AG143" s="10044"/>
      <c r="AH143" s="10044"/>
      <c r="AI143" s="10044"/>
      <c r="AJ143" s="10044"/>
      <c r="AK143" s="10044"/>
      <c r="AL143" s="10044"/>
      <c r="AM143" s="10044"/>
      <c r="AN143" s="10044"/>
    </row>
    <row r="144">
      <c r="A144" s="10044"/>
      <c r="B144" s="10044"/>
      <c r="C144" s="10044"/>
      <c r="D144" s="10044"/>
      <c r="E144" s="10044"/>
      <c r="F144" s="10044"/>
      <c r="G144" s="10044"/>
      <c r="H144" s="10044"/>
      <c r="I144" s="10044"/>
      <c r="J144" s="10044"/>
      <c r="K144" s="10044"/>
      <c r="L144" s="10044"/>
      <c r="M144" s="10044"/>
      <c r="N144" s="10044"/>
      <c r="O144" s="10044"/>
      <c r="P144" s="10044"/>
      <c r="Q144" s="10044"/>
      <c r="R144" s="10044"/>
      <c r="S144" s="10044"/>
      <c r="T144" s="10044"/>
      <c r="U144" s="10044"/>
      <c r="V144" s="10044"/>
      <c r="W144" s="10044"/>
      <c r="X144" s="10044"/>
      <c r="Y144" s="10044"/>
      <c r="Z144" s="10044"/>
      <c r="AA144" s="10044"/>
      <c r="AB144" s="10044"/>
      <c r="AC144" s="10044"/>
      <c r="AD144" s="10044"/>
      <c r="AE144" s="10044"/>
      <c r="AF144" s="10044"/>
      <c r="AG144" s="10044"/>
      <c r="AH144" s="10044"/>
      <c r="AI144" s="10044"/>
      <c r="AJ144" s="10044"/>
      <c r="AK144" s="10044"/>
      <c r="AL144" s="10044"/>
      <c r="AM144" s="10044"/>
      <c r="AN144" s="10044"/>
    </row>
    <row r="145">
      <c r="A145" s="10044"/>
      <c r="B145" s="10044"/>
      <c r="C145" s="10044"/>
      <c r="D145" s="10044"/>
      <c r="E145" s="10044"/>
      <c r="F145" s="10044"/>
      <c r="G145" s="10044"/>
      <c r="H145" s="10044"/>
      <c r="I145" s="10044"/>
      <c r="J145" s="10044"/>
      <c r="K145" s="10044"/>
      <c r="L145" s="10044"/>
      <c r="M145" s="10044"/>
      <c r="N145" s="10044"/>
      <c r="O145" s="10044"/>
      <c r="P145" s="10044"/>
      <c r="Q145" s="10044"/>
      <c r="R145" s="10044"/>
      <c r="S145" s="10044"/>
      <c r="T145" s="10044"/>
      <c r="U145" s="10044"/>
      <c r="V145" s="10044"/>
      <c r="W145" s="10044"/>
      <c r="X145" s="10044"/>
      <c r="Y145" s="10044"/>
      <c r="Z145" s="10044"/>
      <c r="AA145" s="10044"/>
      <c r="AB145" s="10044"/>
      <c r="AC145" s="10044"/>
      <c r="AD145" s="10044"/>
      <c r="AE145" s="10044"/>
      <c r="AF145" s="10044"/>
      <c r="AG145" s="10044"/>
      <c r="AH145" s="10044"/>
      <c r="AI145" s="10044"/>
      <c r="AJ145" s="10044"/>
      <c r="AK145" s="10044"/>
      <c r="AL145" s="10044"/>
      <c r="AM145" s="10044"/>
      <c r="AN145" s="10044"/>
    </row>
    <row r="146">
      <c r="A146" s="10044"/>
      <c r="B146" s="10044"/>
      <c r="C146" s="10044"/>
      <c r="D146" s="10044"/>
      <c r="E146" s="10044"/>
      <c r="F146" s="10044"/>
      <c r="G146" s="10044"/>
      <c r="H146" s="10044"/>
      <c r="I146" s="10044"/>
      <c r="J146" s="10044"/>
      <c r="K146" s="10044"/>
      <c r="L146" s="10044"/>
      <c r="M146" s="10044"/>
      <c r="N146" s="10044"/>
      <c r="O146" s="10044"/>
      <c r="P146" s="10044"/>
      <c r="Q146" s="10044"/>
      <c r="R146" s="10044"/>
      <c r="S146" s="10044"/>
      <c r="T146" s="10044"/>
      <c r="U146" s="10044"/>
      <c r="V146" s="10044"/>
      <c r="W146" s="10044"/>
      <c r="X146" s="10044"/>
      <c r="Y146" s="10044"/>
      <c r="Z146" s="10044"/>
      <c r="AA146" s="10044"/>
      <c r="AB146" s="10044"/>
      <c r="AC146" s="10044"/>
      <c r="AD146" s="10044"/>
      <c r="AE146" s="10044"/>
      <c r="AF146" s="10044"/>
      <c r="AG146" s="10044"/>
      <c r="AH146" s="10044"/>
      <c r="AI146" s="10044"/>
      <c r="AJ146" s="10044"/>
      <c r="AK146" s="10044"/>
      <c r="AL146" s="10044"/>
      <c r="AM146" s="10044"/>
      <c r="AN146" s="10044"/>
    </row>
    <row r="147">
      <c r="A147" s="10044"/>
      <c r="B147" s="10044"/>
      <c r="C147" s="10044"/>
      <c r="D147" s="10044"/>
      <c r="E147" s="10044"/>
      <c r="F147" s="10044"/>
      <c r="G147" s="10044"/>
      <c r="H147" s="10044"/>
      <c r="I147" s="10044"/>
      <c r="J147" s="10044"/>
      <c r="K147" s="10044"/>
      <c r="L147" s="10044"/>
      <c r="M147" s="10044"/>
      <c r="N147" s="10044"/>
      <c r="O147" s="10044"/>
      <c r="P147" s="10044"/>
      <c r="Q147" s="10044"/>
      <c r="R147" s="10044"/>
      <c r="S147" s="10044"/>
      <c r="T147" s="10044"/>
      <c r="U147" s="10044"/>
      <c r="V147" s="10044"/>
      <c r="W147" s="10044"/>
      <c r="X147" s="10044"/>
      <c r="Y147" s="10044"/>
      <c r="Z147" s="10044"/>
      <c r="AA147" s="10044"/>
      <c r="AB147" s="10044"/>
      <c r="AC147" s="10044"/>
      <c r="AD147" s="10044"/>
      <c r="AE147" s="10044"/>
      <c r="AF147" s="10044"/>
      <c r="AG147" s="10044"/>
      <c r="AH147" s="10044"/>
      <c r="AI147" s="10044"/>
      <c r="AJ147" s="10044"/>
      <c r="AK147" s="10044"/>
      <c r="AL147" s="10044"/>
      <c r="AM147" s="10044"/>
      <c r="AN147" s="10044"/>
    </row>
    <row r="148">
      <c r="A148" s="10044"/>
      <c r="B148" s="10044"/>
      <c r="C148" s="10044"/>
      <c r="D148" s="10044"/>
      <c r="E148" s="10044"/>
      <c r="F148" s="10044"/>
      <c r="G148" s="10044"/>
      <c r="H148" s="10044"/>
      <c r="I148" s="10044"/>
      <c r="J148" s="10044"/>
      <c r="K148" s="10044"/>
      <c r="L148" s="10044"/>
      <c r="M148" s="10044"/>
      <c r="N148" s="10044"/>
      <c r="O148" s="10044"/>
      <c r="P148" s="10044"/>
      <c r="Q148" s="10044"/>
      <c r="R148" s="10044"/>
      <c r="S148" s="10044"/>
      <c r="T148" s="10044"/>
      <c r="U148" s="10044"/>
      <c r="V148" s="10044"/>
      <c r="W148" s="10044"/>
      <c r="X148" s="10044"/>
      <c r="Y148" s="10044"/>
      <c r="Z148" s="10044"/>
      <c r="AA148" s="10044"/>
      <c r="AB148" s="10044"/>
      <c r="AC148" s="10044"/>
      <c r="AD148" s="10044"/>
      <c r="AE148" s="10044"/>
      <c r="AF148" s="10044"/>
      <c r="AG148" s="10044"/>
      <c r="AH148" s="10044"/>
      <c r="AI148" s="10044"/>
      <c r="AJ148" s="10044"/>
      <c r="AK148" s="10044"/>
      <c r="AL148" s="10044"/>
      <c r="AM148" s="10044"/>
      <c r="AN148" s="10044"/>
    </row>
    <row r="149">
      <c r="A149" s="10044"/>
      <c r="B149" s="10044"/>
      <c r="C149" s="10044"/>
      <c r="D149" s="10044"/>
      <c r="E149" s="10044"/>
      <c r="F149" s="10044"/>
      <c r="G149" s="10044"/>
      <c r="H149" s="10044"/>
      <c r="I149" s="10044"/>
      <c r="J149" s="10044"/>
      <c r="K149" s="10044"/>
      <c r="L149" s="10044"/>
      <c r="M149" s="10044"/>
      <c r="N149" s="10044"/>
      <c r="O149" s="10044"/>
      <c r="P149" s="10044"/>
      <c r="Q149" s="10044"/>
      <c r="R149" s="10044"/>
      <c r="S149" s="10044"/>
      <c r="T149" s="10044"/>
      <c r="U149" s="10044"/>
      <c r="V149" s="10044"/>
      <c r="W149" s="10044"/>
      <c r="X149" s="10044"/>
      <c r="Y149" s="10044"/>
      <c r="Z149" s="10044"/>
      <c r="AA149" s="10044"/>
      <c r="AB149" s="10044"/>
      <c r="AC149" s="10044"/>
      <c r="AD149" s="10044"/>
      <c r="AE149" s="10044"/>
      <c r="AF149" s="10044"/>
      <c r="AG149" s="10044"/>
      <c r="AH149" s="10044"/>
      <c r="AI149" s="10044"/>
      <c r="AJ149" s="10044"/>
      <c r="AK149" s="10044"/>
      <c r="AL149" s="10044"/>
      <c r="AM149" s="10044"/>
      <c r="AN149" s="10044"/>
    </row>
    <row r="150">
      <c r="A150" s="10045"/>
      <c r="B150" s="10044"/>
      <c r="C150" s="10045"/>
      <c r="D150" s="10045"/>
      <c r="E150" s="10045"/>
      <c r="F150" s="10045"/>
      <c r="G150" s="10045"/>
      <c r="H150" s="10045"/>
      <c r="I150" s="10045"/>
      <c r="J150" s="10045"/>
      <c r="K150" s="10099"/>
      <c r="L150" s="10044"/>
      <c r="M150" s="10044"/>
      <c r="N150" s="10044"/>
      <c r="O150" s="10044"/>
      <c r="P150" s="10044"/>
      <c r="Q150" s="10044"/>
      <c r="R150" s="10044"/>
      <c r="S150" s="10044"/>
      <c r="T150" s="10044"/>
      <c r="U150" s="10044"/>
      <c r="V150" s="10044"/>
      <c r="W150" s="10044"/>
      <c r="X150" s="10044"/>
      <c r="Y150" s="10044"/>
      <c r="Z150" s="10044"/>
      <c r="AA150" s="10044"/>
      <c r="AB150" s="10044"/>
      <c r="AC150" s="10044"/>
      <c r="AD150" s="10044"/>
      <c r="AE150" s="10044"/>
      <c r="AF150" s="10044"/>
      <c r="AG150" s="10044"/>
      <c r="AH150" s="10044"/>
      <c r="AI150" s="10098"/>
      <c r="AJ150" s="10099"/>
      <c r="AK150" s="10099"/>
      <c r="AL150" s="10098"/>
      <c r="AM150" s="10099"/>
      <c r="AN150" s="10099"/>
    </row>
    <row r="151">
      <c r="A151" s="10044"/>
      <c r="B151" s="10045"/>
      <c r="C151" s="10045"/>
      <c r="D151" s="10044"/>
      <c r="E151" s="10044"/>
      <c r="F151" s="10044"/>
      <c r="G151" s="10044"/>
      <c r="H151" s="10092"/>
      <c r="I151" s="10092"/>
      <c r="J151" s="10092"/>
      <c r="K151" s="10099"/>
      <c r="L151" s="10044"/>
      <c r="M151" s="10044"/>
      <c r="N151" s="10044"/>
      <c r="O151" s="10044"/>
      <c r="P151" s="10044"/>
      <c r="Q151" s="10044"/>
      <c r="R151" s="10044"/>
      <c r="S151" s="10044"/>
      <c r="T151" s="10044"/>
      <c r="U151" s="10044"/>
      <c r="V151" s="10044"/>
      <c r="W151" s="10044"/>
      <c r="X151" s="10044"/>
      <c r="Y151" s="10044"/>
      <c r="Z151" s="10044"/>
      <c r="AA151" s="10044"/>
      <c r="AB151" s="10044"/>
      <c r="AC151" s="10044"/>
      <c r="AD151" s="10044"/>
      <c r="AE151" s="10044"/>
      <c r="AF151" s="10044"/>
      <c r="AG151" s="10044"/>
      <c r="AH151" s="10044"/>
      <c r="AI151" s="10098"/>
      <c r="AJ151" s="10099"/>
      <c r="AK151" s="10099"/>
      <c r="AL151" s="10098"/>
      <c r="AM151" s="10099"/>
      <c r="AN151" s="10099"/>
    </row>
    <row r="152">
      <c r="A152" s="10044"/>
      <c r="B152" s="10045"/>
      <c r="C152" s="10045"/>
      <c r="D152" s="10044"/>
      <c r="E152" s="10044"/>
      <c r="F152" s="10044"/>
      <c r="G152" s="10044"/>
      <c r="H152" s="10092"/>
      <c r="I152" s="10092"/>
      <c r="J152" s="10092"/>
      <c r="K152" s="10044"/>
      <c r="L152" s="10044"/>
      <c r="M152" s="10044"/>
      <c r="N152" s="10044"/>
      <c r="O152" s="10044"/>
      <c r="P152" s="10044"/>
      <c r="Q152" s="10044"/>
      <c r="R152" s="10044"/>
      <c r="S152" s="10044"/>
      <c r="T152" s="10044"/>
      <c r="U152" s="10044"/>
      <c r="V152" s="10044"/>
      <c r="W152" s="10044"/>
      <c r="X152" s="10044"/>
      <c r="Y152" s="10044"/>
      <c r="Z152" s="10044"/>
      <c r="AA152" s="10044"/>
      <c r="AB152" s="10044"/>
      <c r="AC152" s="10044"/>
      <c r="AD152" s="10044"/>
      <c r="AE152" s="10044"/>
      <c r="AF152" s="10044"/>
      <c r="AG152" s="10044"/>
      <c r="AH152" s="10044"/>
      <c r="AI152" s="10098"/>
      <c r="AJ152" s="10099"/>
      <c r="AK152" s="10099"/>
      <c r="AL152" s="10098"/>
      <c r="AM152" s="10099"/>
      <c r="AN152" s="10099"/>
    </row>
    <row r="153">
      <c r="A153" s="10044"/>
      <c r="B153" s="10045"/>
      <c r="C153" s="10045"/>
      <c r="D153" s="10044"/>
      <c r="E153" s="10044"/>
      <c r="F153" s="10044"/>
      <c r="G153" s="10044"/>
      <c r="H153" s="10092"/>
      <c r="I153" s="10092"/>
      <c r="J153" s="10092"/>
      <c r="K153" s="10044"/>
      <c r="L153" s="10044"/>
      <c r="M153" s="10044"/>
      <c r="N153" s="10044"/>
      <c r="O153" s="10044"/>
      <c r="P153" s="10044"/>
      <c r="Q153" s="10044"/>
      <c r="R153" s="10044"/>
      <c r="S153" s="10044"/>
      <c r="T153" s="10044"/>
      <c r="U153" s="10044"/>
      <c r="V153" s="10044"/>
      <c r="W153" s="10044"/>
      <c r="X153" s="10044"/>
      <c r="Y153" s="10044"/>
      <c r="Z153" s="10044"/>
      <c r="AA153" s="10044"/>
      <c r="AB153" s="10044"/>
      <c r="AC153" s="10044"/>
      <c r="AD153" s="10044"/>
      <c r="AE153" s="10044"/>
      <c r="AF153" s="10044"/>
      <c r="AG153" s="10044"/>
      <c r="AH153" s="10044"/>
      <c r="AI153" s="10098"/>
      <c r="AJ153" s="10099"/>
      <c r="AK153" s="10099"/>
      <c r="AL153" s="10098"/>
      <c r="AM153" s="10099"/>
      <c r="AN153" s="10099"/>
    </row>
    <row r="154">
      <c r="A154" s="10044"/>
      <c r="B154" s="10045"/>
      <c r="C154" s="10045"/>
      <c r="D154" s="10044"/>
      <c r="E154" s="10044"/>
      <c r="F154" s="10044"/>
      <c r="G154" s="10044"/>
      <c r="H154" s="10092"/>
      <c r="I154" s="10092"/>
      <c r="J154" s="10092"/>
      <c r="K154" s="10044"/>
      <c r="L154" s="10044"/>
      <c r="M154" s="10044"/>
      <c r="N154" s="10044"/>
      <c r="O154" s="10044"/>
      <c r="P154" s="10044"/>
      <c r="Q154" s="10044"/>
      <c r="R154" s="10044"/>
      <c r="S154" s="10044"/>
      <c r="T154" s="10044"/>
      <c r="U154" s="10044"/>
      <c r="V154" s="10044"/>
      <c r="W154" s="10044"/>
      <c r="X154" s="10044"/>
      <c r="Y154" s="10044"/>
      <c r="Z154" s="10044"/>
      <c r="AA154" s="10044"/>
      <c r="AB154" s="10044"/>
      <c r="AC154" s="10044"/>
      <c r="AD154" s="10044"/>
      <c r="AE154" s="10044"/>
      <c r="AF154" s="10044"/>
      <c r="AG154" s="10044"/>
      <c r="AH154" s="10044"/>
      <c r="AI154" s="10098"/>
      <c r="AJ154" s="10099"/>
      <c r="AK154" s="10099"/>
      <c r="AL154" s="10098"/>
      <c r="AM154" s="10099"/>
      <c r="AN154" s="10099"/>
    </row>
    <row r="155">
      <c r="A155" s="10044"/>
      <c r="B155" s="10045"/>
      <c r="C155" s="10045"/>
      <c r="D155" s="10044"/>
      <c r="E155" s="10044"/>
      <c r="F155" s="10044"/>
      <c r="G155" s="10044"/>
      <c r="H155" s="10092"/>
      <c r="I155" s="10092"/>
      <c r="J155" s="10092"/>
      <c r="K155" s="10044"/>
      <c r="L155" s="10044"/>
      <c r="M155" s="10044"/>
      <c r="N155" s="10044"/>
      <c r="O155" s="10044"/>
      <c r="P155" s="10044"/>
      <c r="Q155" s="10044"/>
      <c r="R155" s="10044"/>
      <c r="S155" s="10044"/>
      <c r="T155" s="10044"/>
      <c r="U155" s="10044"/>
      <c r="V155" s="10044"/>
      <c r="W155" s="10044"/>
      <c r="X155" s="10044"/>
      <c r="Y155" s="10044"/>
      <c r="Z155" s="10044"/>
      <c r="AA155" s="10044"/>
      <c r="AB155" s="10044"/>
      <c r="AC155" s="10044"/>
      <c r="AD155" s="10044"/>
      <c r="AE155" s="10044"/>
      <c r="AF155" s="10044"/>
      <c r="AG155" s="10044"/>
      <c r="AH155" s="10044"/>
      <c r="AI155" s="10098"/>
      <c r="AJ155" s="10099"/>
      <c r="AK155" s="10099"/>
      <c r="AL155" s="10098"/>
      <c r="AM155" s="10099"/>
      <c r="AN155" s="10099"/>
    </row>
    <row r="156">
      <c r="A156" s="10044"/>
      <c r="B156" s="10045"/>
      <c r="C156" s="10045"/>
      <c r="D156" s="10044"/>
      <c r="E156" s="10044"/>
      <c r="F156" s="10044"/>
      <c r="G156" s="10044"/>
      <c r="H156" s="10092"/>
      <c r="I156" s="10092"/>
      <c r="J156" s="10092"/>
      <c r="K156" s="10044"/>
      <c r="L156" s="10044"/>
      <c r="M156" s="10044"/>
      <c r="N156" s="10044"/>
      <c r="O156" s="10044"/>
      <c r="P156" s="10044"/>
      <c r="Q156" s="10044"/>
      <c r="R156" s="10044"/>
      <c r="S156" s="10044"/>
      <c r="T156" s="10044"/>
      <c r="U156" s="10044"/>
      <c r="V156" s="10044"/>
      <c r="W156" s="10044"/>
      <c r="X156" s="10044"/>
      <c r="Y156" s="10044"/>
      <c r="Z156" s="10044"/>
      <c r="AA156" s="10044"/>
      <c r="AB156" s="10044"/>
      <c r="AC156" s="10044"/>
      <c r="AD156" s="10044"/>
      <c r="AE156" s="10044"/>
      <c r="AF156" s="10044"/>
      <c r="AG156" s="10044"/>
      <c r="AH156" s="10044"/>
      <c r="AI156" s="10098"/>
      <c r="AJ156" s="10099"/>
      <c r="AK156" s="10099"/>
      <c r="AL156" s="10098"/>
      <c r="AM156" s="10099"/>
      <c r="AN156" s="10099"/>
    </row>
    <row r="157">
      <c r="A157" s="10044"/>
      <c r="B157" s="10045"/>
      <c r="C157" s="10045"/>
      <c r="D157" s="10044"/>
      <c r="E157" s="10044"/>
      <c r="F157" s="10044"/>
      <c r="G157" s="10044"/>
      <c r="H157" s="10092"/>
      <c r="I157" s="10092"/>
      <c r="J157" s="10092"/>
      <c r="K157" s="10044"/>
      <c r="L157" s="10044"/>
      <c r="M157" s="10044"/>
      <c r="N157" s="10044"/>
      <c r="O157" s="10044"/>
      <c r="P157" s="10044"/>
      <c r="Q157" s="10044"/>
      <c r="R157" s="10044"/>
      <c r="S157" s="10044"/>
      <c r="T157" s="10044"/>
      <c r="U157" s="10044"/>
      <c r="V157" s="10044"/>
      <c r="W157" s="10044"/>
      <c r="X157" s="10044"/>
      <c r="Y157" s="10044"/>
      <c r="Z157" s="10044"/>
      <c r="AA157" s="10044"/>
      <c r="AB157" s="10044"/>
      <c r="AC157" s="10044"/>
      <c r="AD157" s="10044"/>
      <c r="AE157" s="10044"/>
      <c r="AF157" s="10044"/>
      <c r="AG157" s="10044"/>
      <c r="AH157" s="10044"/>
      <c r="AI157" s="10098"/>
      <c r="AJ157" s="10099"/>
      <c r="AK157" s="10099"/>
      <c r="AL157" s="10098"/>
      <c r="AM157" s="10099"/>
      <c r="AN157" s="10099"/>
    </row>
    <row r="158">
      <c r="A158" s="10044"/>
      <c r="B158" s="10045"/>
      <c r="C158" s="10045"/>
      <c r="D158" s="10044"/>
      <c r="E158" s="10044"/>
      <c r="F158" s="10044"/>
      <c r="G158" s="10044"/>
      <c r="H158" s="10092"/>
      <c r="I158" s="10092"/>
      <c r="J158" s="10092"/>
      <c r="K158" s="10044"/>
      <c r="L158" s="10044"/>
      <c r="M158" s="10044"/>
      <c r="N158" s="10044"/>
      <c r="O158" s="10044"/>
      <c r="P158" s="10044"/>
      <c r="Q158" s="10044"/>
      <c r="R158" s="10044"/>
      <c r="S158" s="10044"/>
      <c r="T158" s="10044"/>
      <c r="U158" s="10044"/>
      <c r="V158" s="10044"/>
      <c r="W158" s="10044"/>
      <c r="X158" s="10044"/>
      <c r="Y158" s="10044"/>
      <c r="Z158" s="10044"/>
      <c r="AA158" s="10044"/>
      <c r="AB158" s="10044"/>
      <c r="AC158" s="10044"/>
      <c r="AD158" s="10044"/>
      <c r="AE158" s="10044"/>
      <c r="AF158" s="10044"/>
      <c r="AG158" s="10044"/>
      <c r="AH158" s="10044"/>
      <c r="AI158" s="10098"/>
      <c r="AJ158" s="10099"/>
      <c r="AK158" s="10099"/>
      <c r="AL158" s="10098"/>
      <c r="AM158" s="10099"/>
      <c r="AN158" s="10099"/>
    </row>
    <row r="159">
      <c r="A159" s="10044"/>
      <c r="B159" s="10045"/>
      <c r="C159" s="10045"/>
      <c r="D159" s="10044"/>
      <c r="E159" s="10044"/>
      <c r="F159" s="10044"/>
      <c r="G159" s="10044"/>
      <c r="H159" s="10092"/>
      <c r="I159" s="10092"/>
      <c r="J159" s="10092"/>
      <c r="K159" s="10044"/>
      <c r="L159" s="10044"/>
      <c r="M159" s="10044"/>
      <c r="N159" s="10044"/>
      <c r="O159" s="10044"/>
      <c r="P159" s="10044"/>
      <c r="Q159" s="10044"/>
      <c r="R159" s="10044"/>
      <c r="S159" s="10044"/>
      <c r="T159" s="10044"/>
      <c r="U159" s="10044"/>
      <c r="V159" s="10044"/>
      <c r="W159" s="10044"/>
      <c r="X159" s="10044"/>
      <c r="Y159" s="10044"/>
      <c r="Z159" s="10044"/>
      <c r="AA159" s="10044"/>
      <c r="AB159" s="10044"/>
      <c r="AC159" s="10044"/>
      <c r="AD159" s="10044"/>
      <c r="AE159" s="10044"/>
      <c r="AF159" s="10044"/>
      <c r="AG159" s="10044"/>
      <c r="AH159" s="10044"/>
      <c r="AI159" s="10098"/>
      <c r="AJ159" s="10099"/>
      <c r="AK159" s="10099"/>
      <c r="AL159" s="10098"/>
      <c r="AM159" s="10099"/>
      <c r="AN159" s="10099"/>
    </row>
    <row r="160">
      <c r="A160" s="10044"/>
      <c r="B160" s="10045"/>
      <c r="C160" s="10045"/>
      <c r="D160" s="10044"/>
      <c r="E160" s="10044"/>
      <c r="F160" s="10044"/>
      <c r="G160" s="10044"/>
      <c r="H160" s="10092"/>
      <c r="I160" s="10092"/>
      <c r="J160" s="10092"/>
      <c r="K160" s="10044"/>
      <c r="L160" s="10044"/>
      <c r="M160" s="10040"/>
      <c r="N160" s="10040"/>
      <c r="O160" s="10044"/>
      <c r="P160" s="10044"/>
      <c r="Q160" s="10044"/>
      <c r="R160" s="10044"/>
      <c r="S160" s="10044"/>
      <c r="T160" s="10044"/>
      <c r="U160" s="10044"/>
      <c r="V160" s="10044"/>
      <c r="W160" s="10044"/>
      <c r="X160" s="10044"/>
      <c r="Y160" s="10044"/>
      <c r="Z160" s="10044"/>
      <c r="AA160" s="10044"/>
      <c r="AB160" s="10044"/>
      <c r="AC160" s="10044"/>
      <c r="AD160" s="10044"/>
      <c r="AE160" s="10044"/>
      <c r="AF160" s="10044"/>
      <c r="AG160" s="10044"/>
      <c r="AH160" s="10044"/>
      <c r="AI160" s="10098"/>
      <c r="AJ160" s="10099"/>
      <c r="AK160" s="10099"/>
      <c r="AL160" s="10098"/>
      <c r="AM160" s="10099"/>
      <c r="AN160" s="10099"/>
    </row>
    <row r="161">
      <c r="A161" s="10044"/>
      <c r="B161" s="10045"/>
      <c r="C161" s="10045"/>
      <c r="D161" s="10044"/>
      <c r="E161" s="10044"/>
      <c r="F161" s="10044"/>
      <c r="G161" s="10044"/>
      <c r="H161" s="10092"/>
      <c r="I161" s="10092"/>
      <c r="J161" s="10092"/>
      <c r="K161" s="10044"/>
      <c r="L161" s="10044"/>
      <c r="M161" s="10040"/>
      <c r="N161" s="10040"/>
      <c r="O161" s="10044"/>
      <c r="P161" s="10044"/>
      <c r="Q161" s="10044"/>
      <c r="R161" s="10044"/>
      <c r="S161" s="10044"/>
      <c r="T161" s="10044"/>
      <c r="U161" s="10044"/>
      <c r="V161" s="10044"/>
      <c r="W161" s="10044"/>
      <c r="X161" s="10044"/>
      <c r="Y161" s="10044"/>
      <c r="Z161" s="10044"/>
      <c r="AA161" s="10044"/>
      <c r="AB161" s="10044"/>
      <c r="AC161" s="10044"/>
      <c r="AD161" s="10044"/>
      <c r="AE161" s="10044"/>
      <c r="AF161" s="10044"/>
      <c r="AG161" s="10044"/>
      <c r="AH161" s="10044"/>
      <c r="AI161" s="10098"/>
      <c r="AJ161" s="10099"/>
      <c r="AK161" s="10099"/>
      <c r="AL161" s="10098"/>
      <c r="AM161" s="10099"/>
      <c r="AN161" s="10099"/>
    </row>
    <row r="162">
      <c r="A162" s="10044"/>
      <c r="B162" s="10045"/>
      <c r="C162" s="10045"/>
      <c r="D162" s="10044"/>
      <c r="E162" s="10044"/>
      <c r="F162" s="10044"/>
      <c r="G162" s="10044"/>
      <c r="H162" s="10092"/>
      <c r="I162" s="10092"/>
      <c r="J162" s="10092"/>
      <c r="K162" s="10044"/>
      <c r="L162" s="10044"/>
      <c r="M162" s="10040"/>
      <c r="N162" s="10040"/>
      <c r="O162" s="10044"/>
      <c r="P162" s="10044"/>
      <c r="Q162" s="10044"/>
      <c r="R162" s="10044"/>
      <c r="S162" s="10044"/>
      <c r="T162" s="10044"/>
      <c r="U162" s="10044"/>
      <c r="V162" s="10044"/>
      <c r="W162" s="10044"/>
      <c r="X162" s="10044"/>
      <c r="Y162" s="10044"/>
      <c r="Z162" s="10044"/>
      <c r="AA162" s="10044"/>
      <c r="AB162" s="10044"/>
      <c r="AC162" s="10044"/>
      <c r="AD162" s="10044"/>
      <c r="AE162" s="10044"/>
      <c r="AF162" s="10044"/>
      <c r="AG162" s="10044"/>
      <c r="AH162" s="10044"/>
      <c r="AI162" s="10098"/>
      <c r="AJ162" s="10099"/>
      <c r="AK162" s="10099"/>
      <c r="AL162" s="10098"/>
      <c r="AM162" s="10099"/>
      <c r="AN162" s="10099"/>
    </row>
    <row r="163">
      <c r="A163" s="10044"/>
      <c r="B163" s="10045"/>
      <c r="C163" s="10045"/>
      <c r="D163" s="10044"/>
      <c r="E163" s="10044"/>
      <c r="F163" s="10044"/>
      <c r="G163" s="10044"/>
      <c r="H163" s="10092"/>
      <c r="I163" s="10092"/>
      <c r="J163" s="10092"/>
      <c r="K163" s="10044"/>
      <c r="L163" s="10044"/>
      <c r="M163" s="10040"/>
      <c r="N163" s="10040"/>
      <c r="O163" s="10044"/>
      <c r="P163" s="10044"/>
      <c r="Q163" s="10044"/>
      <c r="R163" s="10044"/>
      <c r="S163" s="10044"/>
      <c r="T163" s="10044"/>
      <c r="U163" s="10044"/>
      <c r="V163" s="10044"/>
      <c r="W163" s="10044"/>
      <c r="X163" s="10044"/>
      <c r="Y163" s="10044"/>
      <c r="Z163" s="10044"/>
      <c r="AA163" s="10044"/>
      <c r="AB163" s="10044"/>
      <c r="AC163" s="10044"/>
      <c r="AD163" s="10044"/>
      <c r="AE163" s="10044"/>
      <c r="AF163" s="10044"/>
      <c r="AG163" s="10044"/>
      <c r="AH163" s="10044"/>
      <c r="AI163" s="10098"/>
      <c r="AJ163" s="10099"/>
      <c r="AK163" s="10099"/>
      <c r="AL163" s="10098"/>
      <c r="AM163" s="10099"/>
      <c r="AN163" s="10099"/>
    </row>
    <row r="164">
      <c r="A164" s="10044"/>
      <c r="B164" s="10045"/>
      <c r="C164" s="10045"/>
      <c r="D164" s="10044"/>
      <c r="E164" s="10044"/>
      <c r="F164" s="10044"/>
      <c r="G164" s="10044"/>
      <c r="H164" s="10092"/>
      <c r="I164" s="10092"/>
      <c r="J164" s="10092"/>
      <c r="K164" s="10044"/>
      <c r="L164" s="10044"/>
      <c r="M164" s="10040"/>
      <c r="N164" s="10040"/>
      <c r="O164" s="10044"/>
      <c r="P164" s="10044"/>
      <c r="Q164" s="10044"/>
      <c r="R164" s="10044"/>
      <c r="S164" s="10044"/>
      <c r="T164" s="10044"/>
      <c r="U164" s="10044"/>
      <c r="V164" s="10044"/>
      <c r="W164" s="10044"/>
      <c r="X164" s="10044"/>
      <c r="Y164" s="10044"/>
      <c r="Z164" s="10044"/>
      <c r="AA164" s="10044"/>
      <c r="AB164" s="10044"/>
      <c r="AC164" s="10044"/>
      <c r="AD164" s="10044"/>
      <c r="AE164" s="10044"/>
      <c r="AF164" s="10044"/>
      <c r="AG164" s="10044"/>
      <c r="AH164" s="10044"/>
      <c r="AI164" s="10098"/>
      <c r="AJ164" s="10099"/>
      <c r="AK164" s="10099"/>
      <c r="AL164" s="10098"/>
      <c r="AM164" s="10099"/>
      <c r="AN164" s="10099"/>
    </row>
    <row r="165">
      <c r="A165" s="10044"/>
      <c r="B165" s="10045"/>
      <c r="C165" s="10045"/>
      <c r="D165" s="10044"/>
      <c r="E165" s="10044"/>
      <c r="F165" s="10044"/>
      <c r="G165" s="10044"/>
      <c r="H165" s="10092"/>
      <c r="I165" s="10092"/>
      <c r="J165" s="10092"/>
      <c r="K165" s="10044"/>
      <c r="L165" s="10044"/>
      <c r="M165" s="10040"/>
      <c r="N165" s="10040"/>
      <c r="O165" s="10044"/>
      <c r="P165" s="10044"/>
      <c r="Q165" s="10044"/>
      <c r="R165" s="10044"/>
      <c r="S165" s="10044"/>
      <c r="T165" s="10044"/>
      <c r="U165" s="10044"/>
      <c r="V165" s="10044"/>
      <c r="W165" s="10044"/>
      <c r="X165" s="10044"/>
      <c r="Y165" s="10044"/>
      <c r="Z165" s="10044"/>
      <c r="AA165" s="10044"/>
      <c r="AB165" s="10044"/>
      <c r="AC165" s="10044"/>
      <c r="AD165" s="10044"/>
      <c r="AE165" s="10044"/>
      <c r="AF165" s="10044"/>
      <c r="AG165" s="10044"/>
      <c r="AH165" s="10044"/>
      <c r="AI165" s="10098"/>
      <c r="AJ165" s="10099"/>
      <c r="AK165" s="10099"/>
      <c r="AL165" s="10098"/>
      <c r="AM165" s="10099"/>
      <c r="AN165" s="10099"/>
    </row>
    <row r="166">
      <c r="A166" s="10044"/>
      <c r="B166" s="10045"/>
      <c r="C166" s="10045"/>
      <c r="D166" s="10044"/>
      <c r="E166" s="10044"/>
      <c r="F166" s="10044"/>
      <c r="G166" s="10044"/>
      <c r="H166" s="10092"/>
      <c r="I166" s="10092"/>
      <c r="J166" s="10092"/>
      <c r="K166" s="10044"/>
      <c r="L166" s="10044"/>
      <c r="M166" s="10040"/>
      <c r="N166" s="10040"/>
      <c r="O166" s="10044"/>
      <c r="P166" s="10044"/>
      <c r="Q166" s="10044"/>
      <c r="R166" s="10044"/>
      <c r="S166" s="10044"/>
      <c r="T166" s="10044"/>
      <c r="U166" s="10044"/>
      <c r="V166" s="10044"/>
      <c r="W166" s="10044"/>
      <c r="X166" s="10044"/>
      <c r="Y166" s="10044"/>
      <c r="Z166" s="10044"/>
      <c r="AA166" s="10044"/>
      <c r="AB166" s="10044"/>
      <c r="AC166" s="10044"/>
      <c r="AD166" s="10044"/>
      <c r="AE166" s="10044"/>
      <c r="AF166" s="10044"/>
      <c r="AG166" s="10044"/>
      <c r="AH166" s="10044"/>
      <c r="AI166" s="10098"/>
      <c r="AJ166" s="10099"/>
      <c r="AK166" s="10099"/>
      <c r="AL166" s="10098"/>
      <c r="AM166" s="10099"/>
      <c r="AN166" s="10099"/>
    </row>
    <row r="167">
      <c r="A167" s="10044"/>
      <c r="B167" s="10045"/>
      <c r="C167" s="10045"/>
      <c r="D167" s="10044"/>
      <c r="E167" s="10044"/>
      <c r="F167" s="10044"/>
      <c r="G167" s="10044"/>
      <c r="H167" s="10092"/>
      <c r="I167" s="10092"/>
      <c r="J167" s="10092"/>
      <c r="K167" s="10044"/>
      <c r="L167" s="10044"/>
      <c r="M167" s="10040"/>
      <c r="N167" s="10040"/>
      <c r="O167" s="10044"/>
      <c r="P167" s="10044"/>
      <c r="Q167" s="10044"/>
      <c r="R167" s="10044"/>
      <c r="S167" s="10044"/>
      <c r="T167" s="10044"/>
      <c r="U167" s="10044"/>
      <c r="V167" s="10044"/>
      <c r="W167" s="10044"/>
      <c r="X167" s="10044"/>
      <c r="Y167" s="10044"/>
      <c r="Z167" s="10044"/>
      <c r="AA167" s="10044"/>
      <c r="AB167" s="10044"/>
      <c r="AC167" s="10044"/>
      <c r="AD167" s="10044"/>
      <c r="AE167" s="10044"/>
      <c r="AF167" s="10044"/>
      <c r="AG167" s="10044"/>
      <c r="AH167" s="10044"/>
      <c r="AI167" s="10016"/>
      <c r="AJ167" s="10044"/>
      <c r="AK167" s="10044"/>
      <c r="AL167" s="10099"/>
      <c r="AM167" s="10099"/>
      <c r="AN167" s="10044"/>
    </row>
  </sheetData>
  <mergeCells>
    <mergeCell ref="B1:B2"/>
    <mergeCell ref="C1:C2"/>
    <mergeCell ref="D1:E1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E131:E132"/>
    <mergeCell ref="D131:D132"/>
    <mergeCell ref="C131:C132"/>
    <mergeCell ref="B131:B132"/>
    <mergeCell ref="A131:A132"/>
    <mergeCell ref="AN52:AN53"/>
    <mergeCell ref="AM52:AM53"/>
    <mergeCell ref="AL52:AL53"/>
    <mergeCell ref="AK52:AK53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AB52:AB53"/>
    <mergeCell ref="Y52:Y53"/>
    <mergeCell ref="X52:X53"/>
    <mergeCell ref="W52:W53"/>
    <mergeCell ref="V52:V53"/>
    <mergeCell ref="U52:U53"/>
    <mergeCell ref="T52:T53"/>
    <mergeCell ref="S52:S53"/>
    <mergeCell ref="R52:R53"/>
    <mergeCell ref="O52:O53"/>
    <mergeCell ref="N52:N53"/>
    <mergeCell ref="M52:M53"/>
    <mergeCell ref="J52:J53"/>
    <mergeCell ref="I52:I53"/>
    <mergeCell ref="H52:H53"/>
    <mergeCell ref="G52:G53"/>
    <mergeCell ref="F52:F53"/>
    <mergeCell ref="D52:E52"/>
    <mergeCell ref="C52:C53"/>
    <mergeCell ref="B52:B53"/>
  </mergeCells>
  <conditionalFormatting sqref="AE3:AE44">
    <cfRule dxfId="1071" operator="containsText" priority="1" stopIfTrue="true" text="Out of stock more than 60 days" type="containsText">
      <formula>NOT(ISERROR(SEARCH("Out of stock more than 60 days",AE3)))</formula>
    </cfRule>
  </conditionalFormatting>
  <conditionalFormatting sqref="AC3:AC44">
    <cfRule dxfId="1072" operator="between" priority="2" stopIfTrue="true" type="cellIs">
      <formula>61</formula>
      <formula>150</formula>
    </cfRule>
  </conditionalFormatting>
  <conditionalFormatting sqref="AC54:AC124">
    <cfRule dxfId="1073" operator="between" priority="3" stopIfTrue="true" type="cellIs">
      <formula>61</formula>
      <formula>149</formula>
    </cfRule>
  </conditionalFormatting>
  <conditionalFormatting sqref="AC54:AC124">
    <cfRule dxfId="1074" operator="equal" priority="4" stopIfTrue="true" type="cellIs">
      <formula>"-"</formula>
    </cfRule>
  </conditionalFormatting>
  <conditionalFormatting sqref="AC54:AC124">
    <cfRule dxfId="1075" operator="greaterThan" priority="5" stopIfTrue="true" type="cellIs">
      <formula>150</formula>
    </cfRule>
  </conditionalFormatting>
  <conditionalFormatting sqref="AC54:AC124">
    <cfRule dxfId="1076" operator="lessThan" priority="6" stopIfTrue="true" type="cellIs">
      <formula>60</formula>
    </cfRule>
  </conditionalFormatting>
  <conditionalFormatting sqref="AE54:AE124">
    <cfRule dxfId="1077" operator="equal" priority="7" stopIfTrue="true" type="cellIs">
      <formula>"Out of stock more than 60 days"</formula>
    </cfRule>
  </conditionalFormatting>
  <conditionalFormatting sqref="AE54:AE124">
    <cfRule dxfId="1078" operator="equal" priority="8" stopIfTrue="true" type="cellIs">
      <formula>"Out of stock more than 150 days"</formula>
    </cfRule>
  </conditionalFormatting>
  <conditionalFormatting sqref="AE54:AE124">
    <cfRule dxfId="1079" operator="equal" priority="9" stopIfTrue="true" type="cellIs">
      <formula>"Out of stock less than 60 days"</formula>
    </cfRule>
  </conditionalFormatting>
  <conditionalFormatting sqref="AE54:AE124">
    <cfRule dxfId="1080" operator="equal" priority="10" stopIfTrue="true" type="cellIs">
      <formula>"Not sold yet"</formula>
    </cfRule>
  </conditionalFormatting>
  <conditionalFormatting sqref="H54:H124">
    <cfRule dxfId="1081" operator="lessThan" priority="11" stopIfTrue="true" type="cellIs">
      <formula>90</formula>
    </cfRule>
  </conditionalFormatting>
  <conditionalFormatting sqref="AC3:AC44">
    <cfRule dxfId="1082" operator="equal" priority="12" stopIfTrue="true" type="cellIs">
      <formula>"-"</formula>
    </cfRule>
  </conditionalFormatting>
  <conditionalFormatting sqref="AC3:AC44">
    <cfRule dxfId="1083" operator="greaterThan" priority="13" stopIfTrue="true" type="cellIs">
      <formula>150</formula>
    </cfRule>
  </conditionalFormatting>
  <conditionalFormatting sqref="AC3:AC44">
    <cfRule dxfId="1084" operator="lessThan" priority="14" stopIfTrue="true" type="cellIs">
      <formula>60</formula>
    </cfRule>
  </conditionalFormatting>
  <conditionalFormatting sqref="AE3:AE44">
    <cfRule dxfId="1085" operator="equal" priority="15" stopIfTrue="true" type="cellIs">
      <formula>"Out of stock less than 60 days"</formula>
    </cfRule>
  </conditionalFormatting>
  <conditionalFormatting sqref="AE3:AE44">
    <cfRule dxfId="1086" operator="equal" priority="16" stopIfTrue="true" type="cellIs">
      <formula>"Not sold yet"</formula>
    </cfRule>
  </conditionalFormatting>
  <conditionalFormatting sqref="AE3:AE44">
    <cfRule dxfId="1087" operator="equal" priority="17" stopIfTrue="true" type="cellIs">
      <formula>"Out of stock more than 150 days"</formula>
    </cfRule>
  </conditionalFormatting>
  <conditionalFormatting sqref="H3:H44">
    <cfRule dxfId="1088" operator="lessThan" priority="18" stopIfTrue="true" type="cellIs">
      <formula>90</formula>
    </cfRule>
  </conditionalFormatting>
  <dataValidations count="1">
    <dataValidation allowBlank="true" errorStyle="stop" showErrorMessage="true" sqref="B3:B44 B54:B124" type="list">
      <formula1>"Active,Inactive,Deleted,Temporary,B2B Only,Ecom Only,Preparing"</formula1>
    </dataValidation>
  </dataValidations>
</worksheet>
</file>

<file path=xl/worksheets/sheet5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2" defaultRowHeight="18"/>
  <cols>
    <col collapsed="false" customWidth="true" hidden="false" max="16" min="16" style="0" width="12"/>
    <col collapsed="false" customWidth="true" hidden="true" max="16" min="16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40" min="40" style="0" width="7"/>
    <col collapsed="false" customWidth="true" hidden="false" max="8" min="8" style="0" width="8"/>
    <col collapsed="false" customWidth="true" hidden="false" max="15" min="15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9" min="39" style="0" width="5"/>
    <col collapsed="false" customWidth="true" hidden="false" max="7" min="7" style="0" width="11"/>
    <col collapsed="false" customWidth="true" hidden="false" max="10" min="10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9" min="9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1"/>
    <col collapsed="false" customWidth="true" hidden="false" max="1" min="1" style="0" width="9"/>
    <col collapsed="false" customWidth="true" hidden="false" max="12" min="12" style="0" width="12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6" min="36" style="0" width="6"/>
    <col collapsed="false" customWidth="true" hidden="false" max="4" min="4" style="0" width="12"/>
    <col collapsed="false" customWidth="true" hidden="false" max="11" min="11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28" min="28" style="0" width="11"/>
    <col collapsed="false" customWidth="true" hidden="false" max="35" min="35" style="0" width="41"/>
    <col collapsed="false" customWidth="true" hidden="false" max="3" min="3" style="0" width="18"/>
    <col collapsed="false" customWidth="true" hidden="false" max="14" min="14" style="0" width="11"/>
    <col collapsed="false" customWidth="true" hidden="false" max="19" min="19" style="0" width="12"/>
    <col collapsed="false" customWidth="true" hidden="true" max="19" min="19" style="0" width="12"/>
    <col collapsed="false" customWidth="true" hidden="false" max="38" min="38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13" min="13" style="0" width="10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5" min="5" style="0" width="11"/>
  </cols>
  <sheetData>
    <row r="1">
      <c r="A1" s="10107" t="s">
        <v>12961</v>
      </c>
      <c r="B1" s="10107" t="s">
        <v>12962</v>
      </c>
      <c r="C1" s="10107" t="s">
        <v>12963</v>
      </c>
      <c r="D1" s="10107" t="s">
        <v>12964</v>
      </c>
      <c r="E1" s="10107"/>
      <c r="F1" s="10108" t="s">
        <v>12965</v>
      </c>
      <c r="G1" s="10109" t="s">
        <v>12966</v>
      </c>
      <c r="H1" s="10110" t="s">
        <v>12967</v>
      </c>
      <c r="I1" s="10110" t="s">
        <v>12968</v>
      </c>
      <c r="J1" s="10110" t="s">
        <v>12969</v>
      </c>
      <c r="K1" s="10107" t="s">
        <v>12970</v>
      </c>
      <c r="L1" s="10107" t="s">
        <v>12971</v>
      </c>
      <c r="M1" s="10107" t="s">
        <v>12972</v>
      </c>
      <c r="N1" s="10107" t="s">
        <v>12973</v>
      </c>
      <c r="O1" s="10107" t="s">
        <v>12974</v>
      </c>
      <c r="P1" s="10111" t="s">
        <v>12975</v>
      </c>
      <c r="Q1" s="10111"/>
      <c r="R1" s="10111" t="s">
        <v>12976</v>
      </c>
      <c r="S1" s="10111"/>
      <c r="T1" s="10111" t="s">
        <v>12977</v>
      </c>
      <c r="U1" s="10111"/>
      <c r="V1" s="10111" t="s">
        <v>12978</v>
      </c>
      <c r="W1" s="10111"/>
      <c r="X1" s="10112" t="s">
        <v>12979</v>
      </c>
      <c r="Y1" s="10112"/>
      <c r="Z1" s="10113" t="s">
        <v>12980</v>
      </c>
      <c r="AA1" s="10113"/>
      <c r="AB1" s="10114" t="s">
        <v>12981</v>
      </c>
      <c r="AC1" s="10110" t="s">
        <v>12982</v>
      </c>
      <c r="AD1" s="10110" t="s">
        <v>12983</v>
      </c>
      <c r="AE1" s="10110" t="s">
        <v>12984</v>
      </c>
      <c r="AF1" s="10110" t="s">
        <v>12985</v>
      </c>
      <c r="AG1" s="10110" t="s">
        <v>12986</v>
      </c>
      <c r="AH1" s="10110" t="s">
        <v>12987</v>
      </c>
      <c r="AI1" s="10110" t="s">
        <v>12988</v>
      </c>
      <c r="AJ1" s="10110" t="s">
        <v>12989</v>
      </c>
      <c r="AK1" s="10107" t="s">
        <v>12990</v>
      </c>
      <c r="AL1" s="10107" t="s">
        <v>12991</v>
      </c>
      <c r="AM1" s="10107" t="s">
        <v>12992</v>
      </c>
      <c r="AN1" s="10107" t="s">
        <v>12993</v>
      </c>
    </row>
    <row r="2">
      <c r="A2" s="10107" t="s">
        <v>12994</v>
      </c>
      <c r="B2" s="10107"/>
      <c r="C2" s="10107"/>
      <c r="D2" s="10107" t="s">
        <v>12995</v>
      </c>
      <c r="E2" s="10108" t="s">
        <v>12996</v>
      </c>
      <c r="F2" s="10108"/>
      <c r="G2" s="10109"/>
      <c r="H2" s="10110"/>
      <c r="I2" s="10110"/>
      <c r="J2" s="10110"/>
      <c r="K2" s="10107" t="s">
        <v>12997</v>
      </c>
      <c r="L2" s="10107" t="s">
        <v>12997</v>
      </c>
      <c r="M2" s="10107"/>
      <c r="N2" s="10107"/>
      <c r="O2" s="10107"/>
      <c r="P2" s="10111" t="s">
        <v>12995</v>
      </c>
      <c r="Q2" s="10115" t="s">
        <v>12996</v>
      </c>
      <c r="R2" s="10111" t="s">
        <v>12995</v>
      </c>
      <c r="S2" s="10115" t="s">
        <v>12996</v>
      </c>
      <c r="T2" s="10111" t="s">
        <v>12995</v>
      </c>
      <c r="U2" s="10115" t="s">
        <v>12996</v>
      </c>
      <c r="V2" s="10111" t="s">
        <v>12995</v>
      </c>
      <c r="W2" s="10115" t="s">
        <v>12996</v>
      </c>
      <c r="X2" s="10111" t="s">
        <v>12995</v>
      </c>
      <c r="Y2" s="10115" t="s">
        <v>12996</v>
      </c>
      <c r="Z2" s="10111" t="s">
        <v>12995</v>
      </c>
      <c r="AA2" s="10115" t="s">
        <v>12996</v>
      </c>
      <c r="AB2" s="10114"/>
      <c r="AC2" s="10110"/>
      <c r="AD2" s="10110"/>
      <c r="AE2" s="10110"/>
      <c r="AF2" s="10110"/>
      <c r="AG2" s="10110"/>
      <c r="AH2" s="10110"/>
      <c r="AI2" s="10110"/>
      <c r="AJ2" s="10110"/>
      <c r="AK2" s="10107"/>
      <c r="AL2" s="10107"/>
      <c r="AM2" s="10107"/>
      <c r="AN2" s="10107"/>
    </row>
    <row r="3">
      <c r="A3" s="10116">
        <v>1</v>
      </c>
      <c r="B3" s="10116" t="s">
        <v>12998</v>
      </c>
      <c r="C3" s="10116" t="s">
        <v>12999</v>
      </c>
      <c r="D3" s="10117">
        <v>726</v>
      </c>
      <c r="E3" s="10117">
        <v>725</v>
      </c>
      <c r="F3" s="10117"/>
      <c r="G3" s="10118">
        <f>VLOOKUP(C3,'Data Products'!$A:$B,2,0)</f>
      </c>
      <c r="H3" s="10119">
        <f t="shared" ref="H3:H44" si="1">IFERROR(G3-TODAY(),"")</f>
      </c>
      <c r="I3" s="10120">
        <v>45723</v>
      </c>
      <c r="J3" s="10121">
        <f t="shared" ref="J3:J44" si="17">TODAY()-I3</f>
      </c>
      <c r="K3" s="10117">
        <v>22</v>
      </c>
      <c r="L3" s="10117">
        <v>74</v>
      </c>
      <c r="M3" s="10117">
        <v>500</v>
      </c>
      <c r="N3" s="10117">
        <v>1000</v>
      </c>
      <c r="O3" s="10116" t="s">
        <v>13000</v>
      </c>
      <c r="P3" s="10117">
        <v>0</v>
      </c>
      <c r="Q3" s="10117">
        <v>0</v>
      </c>
      <c r="R3" s="10117">
        <v>223</v>
      </c>
      <c r="S3" s="10117">
        <v>223</v>
      </c>
      <c r="T3" s="10117">
        <v>464</v>
      </c>
      <c r="U3" s="10117">
        <v>464</v>
      </c>
      <c r="V3" s="10117">
        <v>39</v>
      </c>
      <c r="W3" s="10117">
        <v>38</v>
      </c>
      <c r="X3" s="10117">
        <v>0</v>
      </c>
      <c r="Y3" s="10117">
        <v>0</v>
      </c>
      <c r="Z3" s="10117">
        <v>0</v>
      </c>
      <c r="AA3" s="10117">
        <v>0</v>
      </c>
      <c r="AB3" s="10122">
        <f t="shared" ref="AB3:AB44" si="13">L3/30</f>
      </c>
      <c r="AC3" s="10123">
        <f t="shared" ref="AC3:AC44" si="9">IFERROR(D3/AB3,"-")</f>
      </c>
      <c r="AD3" s="10124">
        <f t="shared" ref="AD3:AD44" si="4">IFERROR(TODAY()+AC3,"-")</f>
      </c>
      <c r="AE3" s="10125">
        <f t="shared" ref="AE3:AE44" si="19">_xlfn.IFS(AC3="-","Not sold yet",AND(AC3&lt;=150,AC3&gt;60),"Out of stock more than 60 days",AC3&lt;=60,"Out of stock less than 60 days",AC3&gt;=150,"Out of stock more than 150 days")</f>
      </c>
      <c r="AF3" s="10126">
        <f>VLOOKUP(C3,'Data Products'!$A:$J,10,0)</f>
      </c>
      <c r="AG3" s="10127">
        <f t="shared" ref="AG3:AG44" si="11">AF3*D3</f>
      </c>
      <c r="AH3" s="10128">
        <f t="shared" ref="AH3:AH44" si="6">IF(H3&lt;=90,D3,0)</f>
      </c>
      <c r="AI3" s="10129"/>
      <c r="AJ3" s="10129"/>
      <c r="AK3" s="10130"/>
      <c r="AL3" s="10129"/>
      <c r="AM3" s="10130"/>
      <c r="AN3" s="10130"/>
    </row>
    <row r="4">
      <c r="A4" s="10116">
        <v>2</v>
      </c>
      <c r="B4" s="10116" t="s">
        <v>13001</v>
      </c>
      <c r="C4" s="10116" t="s">
        <v>13002</v>
      </c>
      <c r="D4" s="10117">
        <v>4498</v>
      </c>
      <c r="E4" s="10117">
        <v>4498</v>
      </c>
      <c r="F4" s="10117"/>
      <c r="G4" s="10118">
        <f>VLOOKUP(C4,'Data Products'!$A:$B,2,0)</f>
      </c>
      <c r="H4" s="10119">
        <f t="shared" si="1"/>
      </c>
      <c r="I4" s="10120">
        <v>45617</v>
      </c>
      <c r="J4" s="10121">
        <f t="shared" si="17"/>
      </c>
      <c r="K4" s="10117">
        <v>1</v>
      </c>
      <c r="L4" s="10117">
        <v>1</v>
      </c>
      <c r="M4" s="10117">
        <v>0</v>
      </c>
      <c r="N4" s="10117">
        <v>0</v>
      </c>
      <c r="O4" s="10116" t="s">
        <v>13003</v>
      </c>
      <c r="P4" s="10117">
        <v>0</v>
      </c>
      <c r="Q4" s="10117">
        <v>0</v>
      </c>
      <c r="R4" s="10131">
        <v>4026</v>
      </c>
      <c r="S4" s="10131">
        <v>4026</v>
      </c>
      <c r="T4" s="10117">
        <v>472</v>
      </c>
      <c r="U4" s="10117">
        <v>472</v>
      </c>
      <c r="V4" s="10117">
        <v>0</v>
      </c>
      <c r="W4" s="10117">
        <v>0</v>
      </c>
      <c r="X4" s="10117">
        <v>0</v>
      </c>
      <c r="Y4" s="10117">
        <v>0</v>
      </c>
      <c r="Z4" s="10117">
        <v>0</v>
      </c>
      <c r="AA4" s="10117">
        <v>0</v>
      </c>
      <c r="AB4" s="10122">
        <f t="shared" si="13"/>
      </c>
      <c r="AC4" s="10132">
        <f t="shared" si="9"/>
      </c>
      <c r="AD4" s="10124">
        <f t="shared" si="4"/>
      </c>
      <c r="AE4" s="10133">
        <f t="shared" si="19"/>
      </c>
      <c r="AF4" s="10126">
        <f>VLOOKUP(C4,'Data Products'!$A:$J,10,0)</f>
      </c>
      <c r="AG4" s="10127">
        <f t="shared" si="11"/>
      </c>
      <c r="AH4" s="10128">
        <f t="shared" si="6"/>
      </c>
      <c r="AI4" s="10129"/>
      <c r="AJ4" s="10130"/>
      <c r="AK4" s="10130"/>
      <c r="AL4" s="10129"/>
      <c r="AM4" s="10130"/>
      <c r="AN4" s="10130"/>
    </row>
    <row r="5">
      <c r="A5" s="10116">
        <v>3</v>
      </c>
      <c r="B5" s="10116" t="s">
        <v>12998</v>
      </c>
      <c r="C5" s="10116" t="s">
        <v>13004</v>
      </c>
      <c r="D5" s="10117">
        <v>1520</v>
      </c>
      <c r="E5" s="10117">
        <v>1520</v>
      </c>
      <c r="F5" s="10117"/>
      <c r="G5" s="10118">
        <f>VLOOKUP(C5,'Data Products'!$A:$B,2,0)</f>
      </c>
      <c r="H5" s="10119">
        <f t="shared" si="1"/>
      </c>
      <c r="I5" s="10120">
        <v>45191</v>
      </c>
      <c r="J5" s="10121">
        <f t="shared" si="17"/>
      </c>
      <c r="K5" s="10117">
        <v>0</v>
      </c>
      <c r="L5" s="10117">
        <v>0</v>
      </c>
      <c r="M5" s="10117">
        <v>0</v>
      </c>
      <c r="N5" s="10117">
        <v>0</v>
      </c>
      <c r="O5" s="10116" t="s">
        <v>13005</v>
      </c>
      <c r="P5" s="10117">
        <v>1520</v>
      </c>
      <c r="Q5" s="10117">
        <v>1520</v>
      </c>
      <c r="R5" s="10117">
        <v>0</v>
      </c>
      <c r="S5" s="10117">
        <v>0</v>
      </c>
      <c r="T5" s="10117">
        <v>0</v>
      </c>
      <c r="U5" s="10117">
        <v>0</v>
      </c>
      <c r="V5" s="10117">
        <v>0</v>
      </c>
      <c r="W5" s="10117">
        <v>0</v>
      </c>
      <c r="X5" s="10117">
        <v>0</v>
      </c>
      <c r="Y5" s="10117">
        <v>0</v>
      </c>
      <c r="Z5" s="10117">
        <v>0</v>
      </c>
      <c r="AA5" s="10117">
        <v>0</v>
      </c>
      <c r="AB5" s="10122">
        <f t="shared" si="13"/>
      </c>
      <c r="AC5" s="10132">
        <f t="shared" si="9"/>
      </c>
      <c r="AD5" s="10124">
        <f t="shared" si="4"/>
      </c>
      <c r="AE5" s="10133">
        <f t="shared" si="19"/>
      </c>
      <c r="AF5" s="10126">
        <f>VLOOKUP(C5,'Data Products'!$A:$J,10,0)</f>
      </c>
      <c r="AG5" s="10127">
        <f t="shared" si="11"/>
      </c>
      <c r="AH5" s="10128">
        <f t="shared" si="6"/>
      </c>
      <c r="AI5" s="10129"/>
      <c r="AJ5" s="10130"/>
      <c r="AK5" s="10130"/>
      <c r="AL5" s="10129"/>
      <c r="AM5" s="10130"/>
      <c r="AN5" s="10130"/>
    </row>
    <row customHeight="true" hidden="true" ht="18" r="6">
      <c r="A6" s="10116">
        <v>4</v>
      </c>
      <c r="B6" s="10116" t="s">
        <v>13006</v>
      </c>
      <c r="C6" s="10116" t="s">
        <v>13007</v>
      </c>
      <c r="D6" s="10117">
        <v>0</v>
      </c>
      <c r="E6" s="10117">
        <v>0</v>
      </c>
      <c r="F6" s="10117"/>
      <c r="G6" s="10134">
        <f>VLOOKUP(C6,'Data Products'!$A:$B,2,0)</f>
      </c>
      <c r="H6" s="10135">
        <f t="shared" si="1"/>
      </c>
      <c r="I6" s="10120">
        <v>45752</v>
      </c>
      <c r="J6" s="10121">
        <f t="shared" si="17"/>
      </c>
      <c r="K6" s="10117">
        <v>0</v>
      </c>
      <c r="L6" s="10117">
        <v>0</v>
      </c>
      <c r="M6" s="10117">
        <v>0</v>
      </c>
      <c r="N6" s="10117">
        <v>0</v>
      </c>
      <c r="O6" s="10116" t="s">
        <v>13008</v>
      </c>
      <c r="P6" s="10117">
        <v>0</v>
      </c>
      <c r="Q6" s="10117">
        <v>0</v>
      </c>
      <c r="R6" s="10117">
        <v>0</v>
      </c>
      <c r="S6" s="10117">
        <v>0</v>
      </c>
      <c r="T6" s="10117">
        <v>0</v>
      </c>
      <c r="U6" s="10117">
        <v>0</v>
      </c>
      <c r="V6" s="10117">
        <v>0</v>
      </c>
      <c r="W6" s="10117">
        <v>0</v>
      </c>
      <c r="X6" s="10117">
        <v>0</v>
      </c>
      <c r="Y6" s="10117">
        <v>0</v>
      </c>
      <c r="Z6" s="10117">
        <v>0</v>
      </c>
      <c r="AA6" s="10117">
        <v>0</v>
      </c>
      <c r="AB6" s="10122">
        <f t="shared" si="13"/>
      </c>
      <c r="AC6" s="10132">
        <f t="shared" si="9"/>
      </c>
      <c r="AD6" s="10124">
        <f t="shared" si="4"/>
      </c>
      <c r="AE6" s="10133">
        <f t="shared" si="19"/>
      </c>
      <c r="AF6" s="10126">
        <f>VLOOKUP(C6,'Data Products'!$A:$J,10,0)</f>
      </c>
      <c r="AG6" s="10127">
        <f t="shared" si="11"/>
      </c>
      <c r="AH6" s="10128">
        <f t="shared" si="6"/>
      </c>
      <c r="AI6" s="10129"/>
      <c r="AJ6" s="10130"/>
      <c r="AK6" s="10130"/>
      <c r="AL6" s="10129"/>
      <c r="AM6" s="10130"/>
      <c r="AN6" s="10130"/>
    </row>
    <row r="7">
      <c r="A7" s="10116">
        <v>5</v>
      </c>
      <c r="B7" s="10116" t="s">
        <v>12998</v>
      </c>
      <c r="C7" s="10116" t="s">
        <v>13009</v>
      </c>
      <c r="D7" s="10117">
        <v>23578</v>
      </c>
      <c r="E7" s="10117">
        <v>23498</v>
      </c>
      <c r="F7" s="10117"/>
      <c r="G7" s="10118">
        <f>VLOOKUP(C7,'Data Products'!$A:$B,2,0)</f>
      </c>
      <c r="H7" s="10119">
        <f t="shared" si="1"/>
      </c>
      <c r="I7" s="10120">
        <v>45854</v>
      </c>
      <c r="J7" s="10121">
        <f t="shared" si="17"/>
      </c>
      <c r="K7" s="10117">
        <v>2878</v>
      </c>
      <c r="L7" s="10117">
        <v>5625</v>
      </c>
      <c r="M7" s="10117">
        <v>2000</v>
      </c>
      <c r="N7" s="10117">
        <v>4500</v>
      </c>
      <c r="O7" s="10116" t="s">
        <v>13008</v>
      </c>
      <c r="P7" s="10117">
        <v>0</v>
      </c>
      <c r="Q7" s="10117">
        <v>0</v>
      </c>
      <c r="R7" s="10117">
        <v>17709</v>
      </c>
      <c r="S7" s="10117">
        <v>17659</v>
      </c>
      <c r="T7" s="10117">
        <v>5766</v>
      </c>
      <c r="U7" s="10117">
        <v>5747</v>
      </c>
      <c r="V7" s="10117">
        <v>34</v>
      </c>
      <c r="W7" s="10117">
        <v>23</v>
      </c>
      <c r="X7" s="10117">
        <v>69</v>
      </c>
      <c r="Y7" s="10117">
        <v>69</v>
      </c>
      <c r="Z7" s="10117">
        <v>0</v>
      </c>
      <c r="AA7" s="10117">
        <v>0</v>
      </c>
      <c r="AB7" s="10122">
        <f t="shared" si="13"/>
      </c>
      <c r="AC7" s="10136">
        <f t="shared" si="9"/>
      </c>
      <c r="AD7" s="10124">
        <f t="shared" si="4"/>
      </c>
      <c r="AE7" s="10137">
        <f t="shared" si="19"/>
      </c>
      <c r="AF7" s="10126">
        <f>VLOOKUP(C7,'Data Products'!$A:$J,10,0)</f>
      </c>
      <c r="AG7" s="10127">
        <f t="shared" si="11"/>
      </c>
      <c r="AH7" s="10128">
        <f t="shared" si="6"/>
      </c>
      <c r="AI7" s="10129"/>
      <c r="AJ7" s="10130"/>
      <c r="AK7" s="10130"/>
      <c r="AL7" s="10129"/>
      <c r="AM7" s="10130"/>
      <c r="AN7" s="10130"/>
    </row>
    <row customHeight="true" hidden="true" ht="18" r="8">
      <c r="A8" s="10116">
        <v>6</v>
      </c>
      <c r="B8" s="10116" t="s">
        <v>13006</v>
      </c>
      <c r="C8" s="10116" t="s">
        <v>13010</v>
      </c>
      <c r="D8" s="10117">
        <v>0</v>
      </c>
      <c r="E8" s="10117">
        <v>0</v>
      </c>
      <c r="F8" s="10117"/>
      <c r="G8" s="10134">
        <f>VLOOKUP(C8,'Data Products'!$A:$B,2,0)</f>
      </c>
      <c r="H8" s="10135">
        <f t="shared" si="1"/>
      </c>
      <c r="I8" s="10120"/>
      <c r="J8" s="10121">
        <f t="shared" si="17"/>
      </c>
      <c r="K8" s="10117">
        <v>0</v>
      </c>
      <c r="L8" s="10117">
        <v>0</v>
      </c>
      <c r="M8" s="10117">
        <v>0</v>
      </c>
      <c r="N8" s="10117">
        <v>0</v>
      </c>
      <c r="O8" s="10116" t="s">
        <v>13005</v>
      </c>
      <c r="P8" s="10117">
        <v>0</v>
      </c>
      <c r="Q8" s="10117">
        <v>0</v>
      </c>
      <c r="R8" s="10117">
        <v>0</v>
      </c>
      <c r="S8" s="10117">
        <v>0</v>
      </c>
      <c r="T8" s="10117">
        <v>0</v>
      </c>
      <c r="U8" s="10117">
        <v>0</v>
      </c>
      <c r="V8" s="10117">
        <v>0</v>
      </c>
      <c r="W8" s="10117">
        <v>0</v>
      </c>
      <c r="X8" s="10117">
        <v>0</v>
      </c>
      <c r="Y8" s="10117">
        <v>0</v>
      </c>
      <c r="Z8" s="10117">
        <v>0</v>
      </c>
      <c r="AA8" s="10117">
        <v>0</v>
      </c>
      <c r="AB8" s="10122">
        <f t="shared" si="13"/>
      </c>
      <c r="AC8" s="10132">
        <f t="shared" si="9"/>
      </c>
      <c r="AD8" s="10124">
        <f t="shared" si="4"/>
      </c>
      <c r="AE8" s="10133">
        <f t="shared" si="19"/>
      </c>
      <c r="AF8" s="10126">
        <f>VLOOKUP(C8,'Data Products'!$A:$J,10,0)</f>
      </c>
      <c r="AG8" s="10127">
        <f t="shared" si="11"/>
      </c>
      <c r="AH8" s="10128">
        <f t="shared" si="6"/>
      </c>
      <c r="AI8" s="10129"/>
      <c r="AJ8" s="10130"/>
      <c r="AK8" s="10130"/>
      <c r="AL8" s="10129"/>
      <c r="AM8" s="10130"/>
      <c r="AN8" s="10130"/>
    </row>
    <row customHeight="true" hidden="true" ht="18" r="9">
      <c r="A9" s="10116">
        <v>7</v>
      </c>
      <c r="B9" s="10116" t="s">
        <v>13006</v>
      </c>
      <c r="C9" s="10116" t="s">
        <v>13011</v>
      </c>
      <c r="D9" s="10117">
        <v>0</v>
      </c>
      <c r="E9" s="10117">
        <v>0</v>
      </c>
      <c r="F9" s="10117"/>
      <c r="G9" s="10134">
        <f>VLOOKUP(C9,'Data Products'!$A:$B,2,0)</f>
      </c>
      <c r="H9" s="10135">
        <f t="shared" si="1"/>
      </c>
      <c r="I9" s="10120"/>
      <c r="J9" s="10121">
        <f t="shared" si="17"/>
      </c>
      <c r="K9" s="10117">
        <v>0</v>
      </c>
      <c r="L9" s="10117">
        <v>0</v>
      </c>
      <c r="M9" s="10117">
        <v>0</v>
      </c>
      <c r="N9" s="10117">
        <v>0</v>
      </c>
      <c r="O9" s="10116" t="s">
        <v>13005</v>
      </c>
      <c r="P9" s="10117">
        <v>0</v>
      </c>
      <c r="Q9" s="10117">
        <v>0</v>
      </c>
      <c r="R9" s="10117">
        <v>0</v>
      </c>
      <c r="S9" s="10117">
        <v>0</v>
      </c>
      <c r="T9" s="10117">
        <v>0</v>
      </c>
      <c r="U9" s="10117">
        <v>0</v>
      </c>
      <c r="V9" s="10117">
        <v>0</v>
      </c>
      <c r="W9" s="10117">
        <v>0</v>
      </c>
      <c r="X9" s="10117">
        <v>0</v>
      </c>
      <c r="Y9" s="10117">
        <v>0</v>
      </c>
      <c r="Z9" s="10117">
        <v>0</v>
      </c>
      <c r="AA9" s="10117">
        <v>0</v>
      </c>
      <c r="AB9" s="10122">
        <f t="shared" si="13"/>
      </c>
      <c r="AC9" s="10132">
        <f t="shared" si="9"/>
      </c>
      <c r="AD9" s="10124">
        <f t="shared" si="4"/>
      </c>
      <c r="AE9" s="10133">
        <f t="shared" si="19"/>
      </c>
      <c r="AF9" s="10126">
        <f>VLOOKUP(C9,'Data Products'!$A:$J,10,0)</f>
      </c>
      <c r="AG9" s="10127">
        <f t="shared" si="11"/>
      </c>
      <c r="AH9" s="10128">
        <f t="shared" si="6"/>
      </c>
      <c r="AI9" s="10129"/>
      <c r="AJ9" s="10130"/>
      <c r="AK9" s="10130"/>
      <c r="AL9" s="10129"/>
      <c r="AM9" s="10130"/>
      <c r="AN9" s="10130"/>
    </row>
    <row customHeight="true" hidden="true" ht="18" r="10">
      <c r="A10" s="10116">
        <v>8</v>
      </c>
      <c r="B10" s="10116" t="s">
        <v>13006</v>
      </c>
      <c r="C10" s="10116" t="s">
        <v>13012</v>
      </c>
      <c r="D10" s="10117">
        <v>0</v>
      </c>
      <c r="E10" s="10117">
        <v>0</v>
      </c>
      <c r="F10" s="10117"/>
      <c r="G10" s="10134">
        <f>VLOOKUP(C10,'Data Products'!$A:$B,2,0)</f>
      </c>
      <c r="H10" s="10135">
        <f t="shared" si="1"/>
      </c>
      <c r="I10" s="10120"/>
      <c r="J10" s="10121">
        <f t="shared" si="17"/>
      </c>
      <c r="K10" s="10117">
        <v>0</v>
      </c>
      <c r="L10" s="10117">
        <v>0</v>
      </c>
      <c r="M10" s="10117">
        <v>0</v>
      </c>
      <c r="N10" s="10117">
        <v>0</v>
      </c>
      <c r="O10" s="10116" t="s">
        <v>13005</v>
      </c>
      <c r="P10" s="10117">
        <v>0</v>
      </c>
      <c r="Q10" s="10117">
        <v>0</v>
      </c>
      <c r="R10" s="10117">
        <v>0</v>
      </c>
      <c r="S10" s="10117">
        <v>0</v>
      </c>
      <c r="T10" s="10117">
        <v>0</v>
      </c>
      <c r="U10" s="10117">
        <v>0</v>
      </c>
      <c r="V10" s="10117">
        <v>0</v>
      </c>
      <c r="W10" s="10117">
        <v>0</v>
      </c>
      <c r="X10" s="10117">
        <v>0</v>
      </c>
      <c r="Y10" s="10117">
        <v>0</v>
      </c>
      <c r="Z10" s="10117">
        <v>0</v>
      </c>
      <c r="AA10" s="10117">
        <v>0</v>
      </c>
      <c r="AB10" s="10122">
        <f t="shared" si="13"/>
      </c>
      <c r="AC10" s="10132">
        <f t="shared" si="9"/>
      </c>
      <c r="AD10" s="10124">
        <f t="shared" si="4"/>
      </c>
      <c r="AE10" s="10133">
        <f t="shared" si="19"/>
      </c>
      <c r="AF10" s="10126">
        <f>VLOOKUP(C10,'Data Products'!$A:$J,10,0)</f>
      </c>
      <c r="AG10" s="10127">
        <f t="shared" si="11"/>
      </c>
      <c r="AH10" s="10128">
        <f t="shared" si="6"/>
      </c>
      <c r="AI10" s="10129"/>
      <c r="AJ10" s="10130"/>
      <c r="AK10" s="10130"/>
      <c r="AL10" s="10129"/>
      <c r="AM10" s="10130"/>
      <c r="AN10" s="10130"/>
    </row>
    <row customHeight="true" hidden="true" ht="18" r="11">
      <c r="A11" s="10116">
        <v>9</v>
      </c>
      <c r="B11" s="10116" t="s">
        <v>13006</v>
      </c>
      <c r="C11" s="10116" t="s">
        <v>13013</v>
      </c>
      <c r="D11" s="10117">
        <v>0</v>
      </c>
      <c r="E11" s="10117">
        <v>0</v>
      </c>
      <c r="F11" s="10117"/>
      <c r="G11" s="10134">
        <f>VLOOKUP(C11,'Data Products'!$A:$B,2,0)</f>
      </c>
      <c r="H11" s="10135">
        <f t="shared" si="1"/>
      </c>
      <c r="I11" s="10120"/>
      <c r="J11" s="10121">
        <f t="shared" si="17"/>
      </c>
      <c r="K11" s="10117">
        <v>0</v>
      </c>
      <c r="L11" s="10117">
        <v>0</v>
      </c>
      <c r="M11" s="10117">
        <v>0</v>
      </c>
      <c r="N11" s="10117">
        <v>0</v>
      </c>
      <c r="O11" s="10116" t="s">
        <v>13005</v>
      </c>
      <c r="P11" s="10117">
        <v>0</v>
      </c>
      <c r="Q11" s="10117">
        <v>0</v>
      </c>
      <c r="R11" s="10117">
        <v>0</v>
      </c>
      <c r="S11" s="10117">
        <v>0</v>
      </c>
      <c r="T11" s="10117">
        <v>0</v>
      </c>
      <c r="U11" s="10117">
        <v>0</v>
      </c>
      <c r="V11" s="10117">
        <v>0</v>
      </c>
      <c r="W11" s="10117">
        <v>0</v>
      </c>
      <c r="X11" s="10117">
        <v>0</v>
      </c>
      <c r="Y11" s="10117">
        <v>0</v>
      </c>
      <c r="Z11" s="10117">
        <v>0</v>
      </c>
      <c r="AA11" s="10117">
        <v>0</v>
      </c>
      <c r="AB11" s="10122">
        <f t="shared" si="13"/>
      </c>
      <c r="AC11" s="10132">
        <f t="shared" si="9"/>
      </c>
      <c r="AD11" s="10124">
        <f t="shared" si="4"/>
      </c>
      <c r="AE11" s="10133">
        <f t="shared" si="19"/>
      </c>
      <c r="AF11" s="10126">
        <f>VLOOKUP(C11,'Data Products'!$A:$J,10,0)</f>
      </c>
      <c r="AG11" s="10127">
        <f t="shared" si="11"/>
      </c>
      <c r="AH11" s="10128">
        <f t="shared" si="6"/>
      </c>
      <c r="AI11" s="10129"/>
      <c r="AJ11" s="10130"/>
      <c r="AK11" s="10130"/>
      <c r="AL11" s="10129"/>
      <c r="AM11" s="10130"/>
      <c r="AN11" s="10130"/>
    </row>
    <row customHeight="true" hidden="true" ht="18" r="12">
      <c r="A12" s="10116">
        <v>10</v>
      </c>
      <c r="B12" s="10116" t="s">
        <v>13006</v>
      </c>
      <c r="C12" s="10116" t="s">
        <v>13014</v>
      </c>
      <c r="D12" s="10117">
        <v>0</v>
      </c>
      <c r="E12" s="10117">
        <v>0</v>
      </c>
      <c r="F12" s="10117" t="s">
        <v>13015</v>
      </c>
      <c r="G12" s="10118">
        <f>VLOOKUP(C12,'Data Products'!$A:$B,2,0)</f>
      </c>
      <c r="H12" s="10119">
        <f t="shared" si="1"/>
      </c>
      <c r="I12" s="10120">
        <v>45532</v>
      </c>
      <c r="J12" s="10121">
        <f t="shared" si="17"/>
      </c>
      <c r="K12" s="10117">
        <v>0</v>
      </c>
      <c r="L12" s="10117">
        <v>0</v>
      </c>
      <c r="M12" s="10117">
        <v>300</v>
      </c>
      <c r="N12" s="10117">
        <v>500</v>
      </c>
      <c r="O12" s="10116" t="s">
        <v>13016</v>
      </c>
      <c r="P12" s="10117">
        <v>0</v>
      </c>
      <c r="Q12" s="10117">
        <v>0</v>
      </c>
      <c r="R12" s="10117">
        <v>0</v>
      </c>
      <c r="S12" s="10117">
        <v>0</v>
      </c>
      <c r="T12" s="10117">
        <v>0</v>
      </c>
      <c r="U12" s="10117">
        <v>0</v>
      </c>
      <c r="V12" s="10117">
        <v>0</v>
      </c>
      <c r="W12" s="10117">
        <v>0</v>
      </c>
      <c r="X12" s="10117">
        <v>0</v>
      </c>
      <c r="Y12" s="10117">
        <v>0</v>
      </c>
      <c r="Z12" s="10117">
        <v>0</v>
      </c>
      <c r="AA12" s="10117">
        <v>0</v>
      </c>
      <c r="AB12" s="10122">
        <f t="shared" si="13"/>
      </c>
      <c r="AC12" s="10132">
        <f t="shared" si="9"/>
      </c>
      <c r="AD12" s="10124">
        <f t="shared" si="4"/>
      </c>
      <c r="AE12" s="10133">
        <f t="shared" si="19"/>
      </c>
      <c r="AF12" s="10126">
        <f>VLOOKUP(C12,'Data Products'!$A:$J,10,0)</f>
      </c>
      <c r="AG12" s="10127">
        <f t="shared" si="11"/>
      </c>
      <c r="AH12" s="10128">
        <f t="shared" si="6"/>
      </c>
      <c r="AI12" s="10138"/>
      <c r="AJ12" s="10130"/>
      <c r="AK12" s="10130"/>
      <c r="AL12" s="10129"/>
      <c r="AM12" s="10130"/>
      <c r="AN12" s="10130"/>
    </row>
    <row r="13">
      <c r="A13" s="10116">
        <v>11</v>
      </c>
      <c r="B13" s="10116" t="s">
        <v>12998</v>
      </c>
      <c r="C13" s="10116" t="s">
        <v>13017</v>
      </c>
      <c r="D13" s="10117">
        <v>14</v>
      </c>
      <c r="E13" s="10117">
        <v>14</v>
      </c>
      <c r="F13" s="10117"/>
      <c r="G13" s="10118">
        <f>VLOOKUP(C13,'Data Products'!$A:$B,2,0)</f>
      </c>
      <c r="H13" s="10119">
        <f t="shared" si="1"/>
      </c>
      <c r="I13" s="10120">
        <v>45504</v>
      </c>
      <c r="J13" s="10121">
        <f t="shared" si="17"/>
      </c>
      <c r="K13" s="10117">
        <v>15</v>
      </c>
      <c r="L13" s="10117">
        <v>15</v>
      </c>
      <c r="M13" s="10117">
        <v>0</v>
      </c>
      <c r="N13" s="10117">
        <v>0</v>
      </c>
      <c r="O13" s="10116" t="s">
        <v>13016</v>
      </c>
      <c r="P13" s="10117">
        <v>0</v>
      </c>
      <c r="Q13" s="10117">
        <v>0</v>
      </c>
      <c r="R13" s="10117">
        <v>0</v>
      </c>
      <c r="S13" s="10117">
        <v>0</v>
      </c>
      <c r="T13" s="10117">
        <v>14</v>
      </c>
      <c r="U13" s="10117">
        <v>14</v>
      </c>
      <c r="V13" s="10117">
        <v>0</v>
      </c>
      <c r="W13" s="10117">
        <v>0</v>
      </c>
      <c r="X13" s="10117">
        <v>0</v>
      </c>
      <c r="Y13" s="10117">
        <v>0</v>
      </c>
      <c r="Z13" s="10117">
        <v>0</v>
      </c>
      <c r="AA13" s="10117">
        <v>0</v>
      </c>
      <c r="AB13" s="10122">
        <f t="shared" si="13"/>
      </c>
      <c r="AC13" s="10123">
        <f t="shared" si="9"/>
      </c>
      <c r="AD13" s="10124">
        <f t="shared" si="4"/>
      </c>
      <c r="AE13" s="10125">
        <f t="shared" si="19"/>
      </c>
      <c r="AF13" s="10126">
        <f>VLOOKUP(C13,'Data Products'!$A:$J,10,0)</f>
      </c>
      <c r="AG13" s="10127">
        <f t="shared" si="11"/>
      </c>
      <c r="AH13" s="10128">
        <f t="shared" si="6"/>
      </c>
      <c r="AI13" s="10138" t="s">
        <v>13018</v>
      </c>
      <c r="AJ13" s="10130"/>
      <c r="AK13" s="10130"/>
      <c r="AL13" s="10139"/>
      <c r="AM13" s="10130"/>
      <c r="AN13" s="10130"/>
    </row>
    <row customHeight="true" hidden="true" ht="18" r="14">
      <c r="A14" s="10116">
        <v>12</v>
      </c>
      <c r="B14" s="10116" t="s">
        <v>13006</v>
      </c>
      <c r="C14" s="10116" t="s">
        <v>13019</v>
      </c>
      <c r="D14" s="10117">
        <v>0</v>
      </c>
      <c r="E14" s="10117">
        <v>0</v>
      </c>
      <c r="F14" s="10117"/>
      <c r="G14" s="10134">
        <f>VLOOKUP(C14,'Data Products'!$A:$B,2,0)</f>
      </c>
      <c r="H14" s="10135">
        <f t="shared" si="1"/>
      </c>
      <c r="I14" s="10120">
        <v>45504</v>
      </c>
      <c r="J14" s="10121">
        <f t="shared" si="17"/>
      </c>
      <c r="K14" s="10117">
        <v>0</v>
      </c>
      <c r="L14" s="10117">
        <v>0</v>
      </c>
      <c r="M14" s="10131">
        <v>300</v>
      </c>
      <c r="N14" s="10131">
        <v>500</v>
      </c>
      <c r="O14" s="10116" t="s">
        <v>13016</v>
      </c>
      <c r="P14" s="10117">
        <v>0</v>
      </c>
      <c r="Q14" s="10117">
        <v>0</v>
      </c>
      <c r="R14" s="10117">
        <v>0</v>
      </c>
      <c r="S14" s="10117">
        <v>0</v>
      </c>
      <c r="T14" s="10117">
        <v>0</v>
      </c>
      <c r="U14" s="10117">
        <v>0</v>
      </c>
      <c r="V14" s="10117">
        <v>0</v>
      </c>
      <c r="W14" s="10117">
        <v>0</v>
      </c>
      <c r="X14" s="10117">
        <v>0</v>
      </c>
      <c r="Y14" s="10117">
        <v>0</v>
      </c>
      <c r="Z14" s="10117">
        <v>0</v>
      </c>
      <c r="AA14" s="10117">
        <v>0</v>
      </c>
      <c r="AB14" s="10122">
        <f t="shared" si="13"/>
      </c>
      <c r="AC14" s="10132">
        <f t="shared" si="9"/>
      </c>
      <c r="AD14" s="10124">
        <f t="shared" si="4"/>
      </c>
      <c r="AE14" s="10133">
        <f t="shared" si="19"/>
      </c>
      <c r="AF14" s="10126">
        <f>VLOOKUP(C14,'Data Products'!$A:$J,10,0)</f>
      </c>
      <c r="AG14" s="10127">
        <f t="shared" si="11"/>
      </c>
      <c r="AH14" s="10128">
        <f t="shared" si="6"/>
      </c>
      <c r="AI14" s="10138"/>
      <c r="AJ14" s="10129"/>
      <c r="AK14" s="10130"/>
      <c r="AL14" s="10139"/>
      <c r="AM14" s="10130"/>
      <c r="AN14" s="10130"/>
    </row>
    <row customHeight="true" hidden="true" ht="18" r="15">
      <c r="A15" s="10116">
        <v>13</v>
      </c>
      <c r="B15" s="10116" t="s">
        <v>13006</v>
      </c>
      <c r="C15" s="10116" t="s">
        <v>13020</v>
      </c>
      <c r="D15" s="10117">
        <v>0</v>
      </c>
      <c r="E15" s="10117">
        <v>0</v>
      </c>
      <c r="F15" s="10117"/>
      <c r="G15" s="10134">
        <f>VLOOKUP(C15,'Data Products'!$A:$B,2,0)</f>
      </c>
      <c r="H15" s="10135">
        <f t="shared" si="1"/>
      </c>
      <c r="I15" s="10120">
        <v>45648</v>
      </c>
      <c r="J15" s="10121">
        <f t="shared" si="17"/>
      </c>
      <c r="K15" s="10117">
        <v>0</v>
      </c>
      <c r="L15" s="10117">
        <v>0</v>
      </c>
      <c r="M15" s="10131">
        <v>0</v>
      </c>
      <c r="N15" s="10131">
        <v>0</v>
      </c>
      <c r="O15" s="10116" t="s">
        <v>13016</v>
      </c>
      <c r="P15" s="10117">
        <v>0</v>
      </c>
      <c r="Q15" s="10117">
        <v>0</v>
      </c>
      <c r="R15" s="10117">
        <v>0</v>
      </c>
      <c r="S15" s="10117">
        <v>0</v>
      </c>
      <c r="T15" s="10117">
        <v>0</v>
      </c>
      <c r="U15" s="10117">
        <v>0</v>
      </c>
      <c r="V15" s="10117">
        <v>0</v>
      </c>
      <c r="W15" s="10117">
        <v>0</v>
      </c>
      <c r="X15" s="10117">
        <v>0</v>
      </c>
      <c r="Y15" s="10117">
        <v>0</v>
      </c>
      <c r="Z15" s="10117">
        <v>0</v>
      </c>
      <c r="AA15" s="10117">
        <v>0</v>
      </c>
      <c r="AB15" s="10122">
        <f t="shared" si="13"/>
      </c>
      <c r="AC15" s="10132">
        <f t="shared" si="9"/>
      </c>
      <c r="AD15" s="10124">
        <f t="shared" si="4"/>
      </c>
      <c r="AE15" s="10133">
        <f t="shared" si="19"/>
      </c>
      <c r="AF15" s="10126">
        <f>VLOOKUP(C15,'Data Products'!$A:$J,10,0)</f>
      </c>
      <c r="AG15" s="10127">
        <f t="shared" si="11"/>
      </c>
      <c r="AH15" s="10128">
        <f t="shared" si="6"/>
      </c>
      <c r="AI15" s="10138"/>
      <c r="AJ15" s="10129"/>
      <c r="AK15" s="10130"/>
      <c r="AL15" s="10139"/>
      <c r="AM15" s="10130"/>
      <c r="AN15" s="10130"/>
    </row>
    <row customHeight="true" hidden="true" ht="18" r="16">
      <c r="A16" s="10116">
        <v>14</v>
      </c>
      <c r="B16" s="10116" t="s">
        <v>13006</v>
      </c>
      <c r="C16" s="10116" t="s">
        <v>13021</v>
      </c>
      <c r="D16" s="10117">
        <v>0</v>
      </c>
      <c r="E16" s="10117">
        <v>0</v>
      </c>
      <c r="F16" s="10117"/>
      <c r="G16" s="10134">
        <f>VLOOKUP(C16,'Data Products'!$A:$B,2,0)</f>
      </c>
      <c r="H16" s="10135">
        <f t="shared" si="1"/>
      </c>
      <c r="I16" s="10120">
        <v>45504</v>
      </c>
      <c r="J16" s="10121">
        <f t="shared" si="17"/>
      </c>
      <c r="K16" s="10117">
        <v>0</v>
      </c>
      <c r="L16" s="10117">
        <v>0</v>
      </c>
      <c r="M16" s="10117">
        <v>0</v>
      </c>
      <c r="N16" s="10117">
        <v>0</v>
      </c>
      <c r="O16" s="10116" t="s">
        <v>13016</v>
      </c>
      <c r="P16" s="10117">
        <v>0</v>
      </c>
      <c r="Q16" s="10117">
        <v>0</v>
      </c>
      <c r="R16" s="10117">
        <v>0</v>
      </c>
      <c r="S16" s="10117">
        <v>0</v>
      </c>
      <c r="T16" s="10117">
        <v>0</v>
      </c>
      <c r="U16" s="10117">
        <v>0</v>
      </c>
      <c r="V16" s="10117">
        <v>0</v>
      </c>
      <c r="W16" s="10117">
        <v>0</v>
      </c>
      <c r="X16" s="10117">
        <v>0</v>
      </c>
      <c r="Y16" s="10117">
        <v>0</v>
      </c>
      <c r="Z16" s="10117">
        <v>0</v>
      </c>
      <c r="AA16" s="10117">
        <v>0</v>
      </c>
      <c r="AB16" s="10122">
        <f t="shared" si="13"/>
      </c>
      <c r="AC16" s="10132">
        <f t="shared" si="9"/>
      </c>
      <c r="AD16" s="10124">
        <f t="shared" si="4"/>
      </c>
      <c r="AE16" s="10133">
        <f t="shared" si="19"/>
      </c>
      <c r="AF16" s="10126">
        <f>VLOOKUP(C16,'Data Products'!$A:$J,10,0)</f>
      </c>
      <c r="AG16" s="10127">
        <f t="shared" si="11"/>
      </c>
      <c r="AH16" s="10128">
        <f t="shared" si="6"/>
      </c>
      <c r="AI16" s="10138"/>
      <c r="AJ16" s="10129"/>
      <c r="AK16" s="10130"/>
      <c r="AL16" s="10129"/>
      <c r="AM16" s="10130"/>
      <c r="AN16" s="10130"/>
    </row>
    <row customHeight="true" hidden="true" ht="18" r="17">
      <c r="A17" s="10116">
        <v>15</v>
      </c>
      <c r="B17" s="10116" t="s">
        <v>13006</v>
      </c>
      <c r="C17" s="10116" t="s">
        <v>13022</v>
      </c>
      <c r="D17" s="10117">
        <v>0</v>
      </c>
      <c r="E17" s="10117">
        <v>0</v>
      </c>
      <c r="F17" s="10117"/>
      <c r="G17" s="10118">
        <f>VLOOKUP(C17,'Data Products'!$A:$B,2,0)</f>
      </c>
      <c r="H17" s="10119">
        <f t="shared" si="1"/>
      </c>
      <c r="I17" s="10120">
        <v>45653</v>
      </c>
      <c r="J17" s="10121">
        <f t="shared" si="17"/>
      </c>
      <c r="K17" s="10117">
        <v>0</v>
      </c>
      <c r="L17" s="10117">
        <v>0</v>
      </c>
      <c r="M17" s="10117">
        <v>1000</v>
      </c>
      <c r="N17" s="10117">
        <v>1500</v>
      </c>
      <c r="O17" s="10116" t="s">
        <v>13016</v>
      </c>
      <c r="P17" s="10117">
        <v>0</v>
      </c>
      <c r="Q17" s="10117">
        <v>0</v>
      </c>
      <c r="R17" s="10117">
        <v>0</v>
      </c>
      <c r="S17" s="10117">
        <v>0</v>
      </c>
      <c r="T17" s="10117">
        <v>0</v>
      </c>
      <c r="U17" s="10117">
        <v>0</v>
      </c>
      <c r="V17" s="10117">
        <v>0</v>
      </c>
      <c r="W17" s="10117">
        <v>0</v>
      </c>
      <c r="X17" s="10117">
        <v>0</v>
      </c>
      <c r="Y17" s="10117">
        <v>0</v>
      </c>
      <c r="Z17" s="10117">
        <v>0</v>
      </c>
      <c r="AA17" s="10117">
        <v>0</v>
      </c>
      <c r="AB17" s="10122">
        <f t="shared" si="13"/>
      </c>
      <c r="AC17" s="10132">
        <f t="shared" si="9"/>
      </c>
      <c r="AD17" s="10124">
        <f t="shared" si="4"/>
      </c>
      <c r="AE17" s="10133">
        <f t="shared" si="19"/>
      </c>
      <c r="AF17" s="10126">
        <f>VLOOKUP(C17,'Data Products'!$A:$J,10,0)</f>
      </c>
      <c r="AG17" s="10127">
        <f t="shared" si="11"/>
      </c>
      <c r="AH17" s="10128">
        <f t="shared" si="6"/>
      </c>
      <c r="AI17" s="10138"/>
      <c r="AJ17" s="10130"/>
      <c r="AK17" s="10130"/>
      <c r="AL17" s="10129"/>
      <c r="AM17" s="10130"/>
      <c r="AN17" s="10130"/>
    </row>
    <row r="18">
      <c r="A18" s="10116">
        <v>16</v>
      </c>
      <c r="B18" s="10116" t="s">
        <v>12998</v>
      </c>
      <c r="C18" s="10116" t="s">
        <v>13023</v>
      </c>
      <c r="D18" s="10117">
        <v>2747</v>
      </c>
      <c r="E18" s="10117">
        <v>2747</v>
      </c>
      <c r="F18" s="10117"/>
      <c r="G18" s="10118">
        <f>VLOOKUP(C18,'Data Products'!$A:$B,2,0)</f>
      </c>
      <c r="H18" s="10119">
        <f t="shared" si="1"/>
      </c>
      <c r="I18" s="10120">
        <v>45737</v>
      </c>
      <c r="J18" s="10121">
        <f t="shared" si="17"/>
      </c>
      <c r="K18" s="10117">
        <v>0</v>
      </c>
      <c r="L18" s="10117">
        <v>1</v>
      </c>
      <c r="M18" s="10117">
        <v>0</v>
      </c>
      <c r="N18" s="10117">
        <v>0</v>
      </c>
      <c r="O18" s="10116" t="s">
        <v>13016</v>
      </c>
      <c r="P18" s="10117">
        <v>1400</v>
      </c>
      <c r="Q18" s="10117">
        <v>1400</v>
      </c>
      <c r="R18" s="10117">
        <v>223</v>
      </c>
      <c r="S18" s="10117">
        <v>223</v>
      </c>
      <c r="T18" s="10117">
        <v>1114</v>
      </c>
      <c r="U18" s="10117">
        <v>1114</v>
      </c>
      <c r="V18" s="10117">
        <v>0</v>
      </c>
      <c r="W18" s="10117">
        <v>0</v>
      </c>
      <c r="X18" s="10117">
        <v>10</v>
      </c>
      <c r="Y18" s="10117">
        <v>10</v>
      </c>
      <c r="Z18" s="10117">
        <v>0</v>
      </c>
      <c r="AA18" s="10117">
        <v>0</v>
      </c>
      <c r="AB18" s="10122">
        <f t="shared" si="13"/>
      </c>
      <c r="AC18" s="10123">
        <f t="shared" si="9"/>
      </c>
      <c r="AD18" s="10124">
        <f t="shared" si="4"/>
      </c>
      <c r="AE18" s="10125">
        <f t="shared" si="19"/>
      </c>
      <c r="AF18" s="10126">
        <f>VLOOKUP(C18,'Data Products'!$A:$J,10,0)</f>
      </c>
      <c r="AG18" s="10127">
        <f t="shared" si="11"/>
      </c>
      <c r="AH18" s="10128">
        <f t="shared" si="6"/>
      </c>
      <c r="AI18" s="10138" t="s">
        <v>13018</v>
      </c>
      <c r="AJ18" s="10130"/>
      <c r="AK18" s="10130"/>
      <c r="AL18" s="10129"/>
      <c r="AM18" s="10130"/>
      <c r="AN18" s="10130"/>
    </row>
    <row r="19">
      <c r="A19" s="10116">
        <v>17</v>
      </c>
      <c r="B19" s="10116" t="s">
        <v>12998</v>
      </c>
      <c r="C19" s="10116" t="s">
        <v>13024</v>
      </c>
      <c r="D19" s="10117">
        <v>1739</v>
      </c>
      <c r="E19" s="10117">
        <v>1739</v>
      </c>
      <c r="F19" s="10117"/>
      <c r="G19" s="10118">
        <f>VLOOKUP(C19,'Data Products'!$A:$B,2,0)</f>
      </c>
      <c r="H19" s="10119">
        <f t="shared" si="1"/>
      </c>
      <c r="I19" s="10120">
        <v>45653</v>
      </c>
      <c r="J19" s="10121">
        <f t="shared" si="17"/>
      </c>
      <c r="K19" s="10117">
        <v>9</v>
      </c>
      <c r="L19" s="10117">
        <v>25</v>
      </c>
      <c r="M19" s="10117">
        <v>0</v>
      </c>
      <c r="N19" s="10117">
        <v>0</v>
      </c>
      <c r="O19" s="10116" t="s">
        <v>13016</v>
      </c>
      <c r="P19" s="10117">
        <v>1000</v>
      </c>
      <c r="Q19" s="10117">
        <v>1000</v>
      </c>
      <c r="R19" s="10117">
        <v>112</v>
      </c>
      <c r="S19" s="10117">
        <v>112</v>
      </c>
      <c r="T19" s="10117">
        <v>609</v>
      </c>
      <c r="U19" s="10117">
        <v>609</v>
      </c>
      <c r="V19" s="10117">
        <v>0</v>
      </c>
      <c r="W19" s="10117">
        <v>0</v>
      </c>
      <c r="X19" s="10117">
        <v>18</v>
      </c>
      <c r="Y19" s="10117">
        <v>18</v>
      </c>
      <c r="Z19" s="10117">
        <v>0</v>
      </c>
      <c r="AA19" s="10117">
        <v>0</v>
      </c>
      <c r="AB19" s="10122">
        <f t="shared" si="13"/>
      </c>
      <c r="AC19" s="10123">
        <f t="shared" si="9"/>
      </c>
      <c r="AD19" s="10124">
        <f t="shared" si="4"/>
      </c>
      <c r="AE19" s="10125">
        <f t="shared" si="19"/>
      </c>
      <c r="AF19" s="10126">
        <f>VLOOKUP(C19,'Data Products'!$A:$J,10,0)</f>
      </c>
      <c r="AG19" s="10127">
        <f t="shared" si="11"/>
      </c>
      <c r="AH19" s="10128">
        <f t="shared" si="6"/>
      </c>
      <c r="AI19" s="10138"/>
      <c r="AJ19" s="10130"/>
      <c r="AK19" s="10130"/>
      <c r="AL19" s="10129"/>
      <c r="AM19" s="10130"/>
      <c r="AN19" s="10130"/>
    </row>
    <row r="20">
      <c r="A20" s="10116">
        <v>18</v>
      </c>
      <c r="B20" s="10116" t="s">
        <v>13025</v>
      </c>
      <c r="C20" s="10116" t="s">
        <v>13026</v>
      </c>
      <c r="D20" s="10117">
        <v>17</v>
      </c>
      <c r="E20" s="10117">
        <v>17</v>
      </c>
      <c r="F20" s="10117"/>
      <c r="G20" s="10118">
        <f>VLOOKUP(C20,'Data Products'!$A:$B,2,0)</f>
      </c>
      <c r="H20" s="10119">
        <f t="shared" si="1"/>
      </c>
      <c r="I20" s="10120">
        <v>45653</v>
      </c>
      <c r="J20" s="10121">
        <f t="shared" si="17"/>
      </c>
      <c r="K20" s="10117">
        <v>3</v>
      </c>
      <c r="L20" s="10117">
        <v>4</v>
      </c>
      <c r="M20" s="10117">
        <v>0</v>
      </c>
      <c r="N20" s="10117">
        <v>0</v>
      </c>
      <c r="O20" s="10116" t="s">
        <v>13016</v>
      </c>
      <c r="P20" s="10117">
        <v>0</v>
      </c>
      <c r="Q20" s="10117">
        <v>0</v>
      </c>
      <c r="R20" s="10117">
        <v>8</v>
      </c>
      <c r="S20" s="10117">
        <v>8</v>
      </c>
      <c r="T20" s="10117">
        <v>3</v>
      </c>
      <c r="U20" s="10117">
        <v>3</v>
      </c>
      <c r="V20" s="10117">
        <v>0</v>
      </c>
      <c r="W20" s="10117">
        <v>0</v>
      </c>
      <c r="X20" s="10117">
        <v>6</v>
      </c>
      <c r="Y20" s="10117">
        <v>6</v>
      </c>
      <c r="Z20" s="10117">
        <v>0</v>
      </c>
      <c r="AA20" s="10117">
        <v>0</v>
      </c>
      <c r="AB20" s="10122">
        <f t="shared" si="13"/>
      </c>
      <c r="AC20" s="10136">
        <f t="shared" si="9"/>
      </c>
      <c r="AD20" s="10124">
        <f t="shared" si="4"/>
      </c>
      <c r="AE20" s="10137">
        <f t="shared" si="19"/>
      </c>
      <c r="AF20" s="10126">
        <f>VLOOKUP(C20,'Data Products'!$A:$J,10,0)</f>
      </c>
      <c r="AG20" s="10127">
        <f t="shared" si="11"/>
      </c>
      <c r="AH20" s="10128">
        <f t="shared" si="6"/>
      </c>
      <c r="AI20" s="10138" t="s">
        <v>13027</v>
      </c>
      <c r="AJ20" s="10130"/>
      <c r="AK20" s="10130"/>
      <c r="AL20" s="10129"/>
      <c r="AM20" s="10130"/>
      <c r="AN20" s="10130"/>
    </row>
    <row r="21">
      <c r="A21" s="10116">
        <v>19</v>
      </c>
      <c r="B21" s="10116" t="s">
        <v>13025</v>
      </c>
      <c r="C21" s="10116" t="s">
        <v>13028</v>
      </c>
      <c r="D21" s="10117">
        <v>7</v>
      </c>
      <c r="E21" s="10117">
        <v>7</v>
      </c>
      <c r="F21" s="10117"/>
      <c r="G21" s="10118">
        <f>VLOOKUP(C21,'Data Products'!$A:$B,2,0)</f>
      </c>
      <c r="H21" s="10119">
        <f t="shared" si="1"/>
      </c>
      <c r="I21" s="10120">
        <v>45847</v>
      </c>
      <c r="J21" s="10121">
        <f t="shared" si="17"/>
      </c>
      <c r="K21" s="10117">
        <v>0</v>
      </c>
      <c r="L21" s="10117">
        <v>0</v>
      </c>
      <c r="M21" s="10117">
        <v>0</v>
      </c>
      <c r="N21" s="10117">
        <v>0</v>
      </c>
      <c r="O21" s="10116" t="s">
        <v>13016</v>
      </c>
      <c r="P21" s="10117">
        <v>0</v>
      </c>
      <c r="Q21" s="10117">
        <v>0</v>
      </c>
      <c r="R21" s="10117">
        <v>0</v>
      </c>
      <c r="S21" s="10117">
        <v>0</v>
      </c>
      <c r="T21" s="10117">
        <v>0</v>
      </c>
      <c r="U21" s="10117">
        <v>0</v>
      </c>
      <c r="V21" s="10117">
        <v>0</v>
      </c>
      <c r="W21" s="10117">
        <v>0</v>
      </c>
      <c r="X21" s="10117">
        <v>7</v>
      </c>
      <c r="Y21" s="10117">
        <v>7</v>
      </c>
      <c r="Z21" s="10117">
        <v>0</v>
      </c>
      <c r="AA21" s="10117">
        <v>0</v>
      </c>
      <c r="AB21" s="10122">
        <f t="shared" si="13"/>
      </c>
      <c r="AC21" s="10132">
        <f t="shared" si="9"/>
      </c>
      <c r="AD21" s="10124">
        <f t="shared" si="4"/>
      </c>
      <c r="AE21" s="10133">
        <f t="shared" si="19"/>
      </c>
      <c r="AF21" s="10126">
        <f>VLOOKUP(C21,'Data Products'!$A:$J,10,0)</f>
      </c>
      <c r="AG21" s="10127">
        <f t="shared" si="11"/>
      </c>
      <c r="AH21" s="10128">
        <f t="shared" si="6"/>
      </c>
      <c r="AI21" s="10138" t="s">
        <v>13027</v>
      </c>
      <c r="AJ21" s="10130"/>
      <c r="AK21" s="10130"/>
      <c r="AL21" s="10129"/>
      <c r="AM21" s="10130"/>
      <c r="AN21" s="10130"/>
    </row>
    <row r="22">
      <c r="A22" s="10116">
        <v>20</v>
      </c>
      <c r="B22" s="10116" t="s">
        <v>12998</v>
      </c>
      <c r="C22" s="10116" t="s">
        <v>13029</v>
      </c>
      <c r="D22" s="10117">
        <v>404</v>
      </c>
      <c r="E22" s="10117">
        <v>404</v>
      </c>
      <c r="F22" s="10117"/>
      <c r="G22" s="10118">
        <f>VLOOKUP(C22,'Data Products'!$A:$B,2,0)</f>
      </c>
      <c r="H22" s="10119">
        <f t="shared" si="1"/>
      </c>
      <c r="I22" s="10120">
        <v>45847</v>
      </c>
      <c r="J22" s="10121">
        <f t="shared" si="17"/>
      </c>
      <c r="K22" s="10117">
        <v>5</v>
      </c>
      <c r="L22" s="10117">
        <v>11</v>
      </c>
      <c r="M22" s="10117">
        <v>0</v>
      </c>
      <c r="N22" s="10117">
        <v>0</v>
      </c>
      <c r="O22" s="10116" t="s">
        <v>13016</v>
      </c>
      <c r="P22" s="10117">
        <v>0</v>
      </c>
      <c r="Q22" s="10117">
        <v>0</v>
      </c>
      <c r="R22" s="10117">
        <v>175</v>
      </c>
      <c r="S22" s="10117">
        <v>175</v>
      </c>
      <c r="T22" s="10117">
        <v>224</v>
      </c>
      <c r="U22" s="10117">
        <v>224</v>
      </c>
      <c r="V22" s="10117">
        <v>0</v>
      </c>
      <c r="W22" s="10117">
        <v>0</v>
      </c>
      <c r="X22" s="10117">
        <v>5</v>
      </c>
      <c r="Y22" s="10117">
        <v>5</v>
      </c>
      <c r="Z22" s="10117">
        <v>0</v>
      </c>
      <c r="AA22" s="10117">
        <v>0</v>
      </c>
      <c r="AB22" s="10122">
        <f t="shared" si="13"/>
      </c>
      <c r="AC22" s="10123">
        <f t="shared" si="9"/>
      </c>
      <c r="AD22" s="10124">
        <f t="shared" si="4"/>
      </c>
      <c r="AE22" s="10125">
        <f t="shared" si="19"/>
      </c>
      <c r="AF22" s="10126">
        <f>VLOOKUP(C22,'Data Products'!$A:$J,10,0)</f>
      </c>
      <c r="AG22" s="10127">
        <f t="shared" si="11"/>
      </c>
      <c r="AH22" s="10128">
        <f t="shared" si="6"/>
      </c>
      <c r="AI22" s="10138"/>
      <c r="AJ22" s="10130"/>
      <c r="AK22" s="10130"/>
      <c r="AL22" s="10129"/>
      <c r="AM22" s="10130"/>
      <c r="AN22" s="10130"/>
    </row>
    <row customHeight="true" hidden="true" ht="18" r="23">
      <c r="A23" s="10116">
        <v>21</v>
      </c>
      <c r="B23" s="10116" t="s">
        <v>13006</v>
      </c>
      <c r="C23" s="10116" t="s">
        <v>13030</v>
      </c>
      <c r="D23" s="10117">
        <v>0</v>
      </c>
      <c r="E23" s="10117">
        <v>0</v>
      </c>
      <c r="F23" s="10117"/>
      <c r="G23" s="10134">
        <f>VLOOKUP(C23,'Data Products'!$A:$B,2,0)</f>
      </c>
      <c r="H23" s="10135">
        <f t="shared" si="1"/>
      </c>
      <c r="I23" s="10120">
        <v>45415</v>
      </c>
      <c r="J23" s="10121">
        <f t="shared" si="17"/>
      </c>
      <c r="K23" s="10117">
        <v>0</v>
      </c>
      <c r="L23" s="10117">
        <v>2</v>
      </c>
      <c r="M23" s="10117">
        <v>0</v>
      </c>
      <c r="N23" s="10117">
        <v>0</v>
      </c>
      <c r="O23" s="10116" t="s">
        <v>13016</v>
      </c>
      <c r="P23" s="10117">
        <v>0</v>
      </c>
      <c r="Q23" s="10117">
        <v>0</v>
      </c>
      <c r="R23" s="10117">
        <v>0</v>
      </c>
      <c r="S23" s="10117">
        <v>0</v>
      </c>
      <c r="T23" s="10117">
        <v>0</v>
      </c>
      <c r="U23" s="10117">
        <v>0</v>
      </c>
      <c r="V23" s="10117">
        <v>0</v>
      </c>
      <c r="W23" s="10117">
        <v>0</v>
      </c>
      <c r="X23" s="10117">
        <v>0</v>
      </c>
      <c r="Y23" s="10117">
        <v>0</v>
      </c>
      <c r="Z23" s="10117">
        <v>0</v>
      </c>
      <c r="AA23" s="10117">
        <v>0</v>
      </c>
      <c r="AB23" s="10122">
        <f t="shared" si="13"/>
      </c>
      <c r="AC23" s="10136">
        <f t="shared" si="9"/>
      </c>
      <c r="AD23" s="10124">
        <f t="shared" si="4"/>
      </c>
      <c r="AE23" s="10137">
        <f t="shared" si="19"/>
      </c>
      <c r="AF23" s="10126">
        <f>VLOOKUP(C23,'Data Products'!$A:$J,10,0)</f>
      </c>
      <c r="AG23" s="10127">
        <f t="shared" si="11"/>
      </c>
      <c r="AH23" s="10128">
        <f t="shared" si="6"/>
      </c>
      <c r="AI23" s="10129" t="s">
        <v>13031</v>
      </c>
      <c r="AJ23" s="10130"/>
      <c r="AK23" s="10130"/>
      <c r="AL23" s="10117"/>
      <c r="AM23" s="10130"/>
      <c r="AN23" s="10130"/>
    </row>
    <row customHeight="true" hidden="true" ht="18" r="24">
      <c r="A24" s="10116">
        <v>22</v>
      </c>
      <c r="B24" s="10116" t="s">
        <v>13032</v>
      </c>
      <c r="C24" s="10116" t="s">
        <v>13033</v>
      </c>
      <c r="D24" s="10117">
        <v>0</v>
      </c>
      <c r="E24" s="10117">
        <v>0</v>
      </c>
      <c r="F24" s="10117"/>
      <c r="G24" s="10134">
        <f>VLOOKUP(C24,'Data Products'!$A:$B,2,0)</f>
      </c>
      <c r="H24" s="10135">
        <f t="shared" si="1"/>
      </c>
      <c r="I24" s="10120">
        <v>45436</v>
      </c>
      <c r="J24" s="10121">
        <f t="shared" si="17"/>
      </c>
      <c r="K24" s="10117">
        <v>0</v>
      </c>
      <c r="L24" s="10117">
        <v>0</v>
      </c>
      <c r="M24" s="10117">
        <v>0</v>
      </c>
      <c r="N24" s="10117">
        <v>0</v>
      </c>
      <c r="O24" s="10116" t="s">
        <v>13016</v>
      </c>
      <c r="P24" s="10117">
        <v>0</v>
      </c>
      <c r="Q24" s="10117">
        <v>0</v>
      </c>
      <c r="R24" s="10117">
        <v>0</v>
      </c>
      <c r="S24" s="10117">
        <v>0</v>
      </c>
      <c r="T24" s="10117">
        <v>0</v>
      </c>
      <c r="U24" s="10117">
        <v>0</v>
      </c>
      <c r="V24" s="10117">
        <v>0</v>
      </c>
      <c r="W24" s="10117">
        <v>0</v>
      </c>
      <c r="X24" s="10117">
        <v>0</v>
      </c>
      <c r="Y24" s="10117">
        <v>0</v>
      </c>
      <c r="Z24" s="10117">
        <v>0</v>
      </c>
      <c r="AA24" s="10117">
        <v>0</v>
      </c>
      <c r="AB24" s="10122">
        <f t="shared" si="13"/>
      </c>
      <c r="AC24" s="10132">
        <f t="shared" si="9"/>
      </c>
      <c r="AD24" s="10124">
        <f t="shared" si="4"/>
      </c>
      <c r="AE24" s="10133">
        <f t="shared" si="19"/>
      </c>
      <c r="AF24" s="10126">
        <f>VLOOKUP(C24,'Data Products'!$A:$J,10,0)</f>
      </c>
      <c r="AG24" s="10127">
        <f t="shared" si="11"/>
      </c>
      <c r="AH24" s="10128">
        <f t="shared" si="6"/>
      </c>
      <c r="AI24" s="10129"/>
      <c r="AJ24" s="10130"/>
      <c r="AK24" s="10130"/>
      <c r="AL24" s="10129"/>
      <c r="AM24" s="10130"/>
      <c r="AN24" s="10130"/>
    </row>
    <row customHeight="true" hidden="true" ht="18" r="25">
      <c r="A25" s="10116">
        <v>23</v>
      </c>
      <c r="B25" s="10116" t="s">
        <v>13006</v>
      </c>
      <c r="C25" s="10116" t="s">
        <v>13034</v>
      </c>
      <c r="D25" s="10117">
        <v>0</v>
      </c>
      <c r="E25" s="10117">
        <v>0</v>
      </c>
      <c r="F25" s="10117"/>
      <c r="G25" s="10134">
        <f>VLOOKUP(C25,'Data Products'!$A:$B,2,0)</f>
      </c>
      <c r="H25" s="10135">
        <f t="shared" si="1"/>
      </c>
      <c r="I25" s="10120">
        <v>45649</v>
      </c>
      <c r="J25" s="10121">
        <f t="shared" si="17"/>
      </c>
      <c r="K25" s="10117">
        <v>0</v>
      </c>
      <c r="L25" s="10117">
        <v>0</v>
      </c>
      <c r="M25" s="10117">
        <v>1000</v>
      </c>
      <c r="N25" s="10117">
        <v>2000</v>
      </c>
      <c r="O25" s="10116" t="s">
        <v>13035</v>
      </c>
      <c r="P25" s="10117">
        <v>0</v>
      </c>
      <c r="Q25" s="10117">
        <v>0</v>
      </c>
      <c r="R25" s="10131">
        <v>0</v>
      </c>
      <c r="S25" s="10117">
        <v>0</v>
      </c>
      <c r="T25" s="10117">
        <v>0</v>
      </c>
      <c r="U25" s="10117">
        <v>0</v>
      </c>
      <c r="V25" s="10117">
        <v>0</v>
      </c>
      <c r="W25" s="10117">
        <v>0</v>
      </c>
      <c r="X25" s="10117">
        <v>0</v>
      </c>
      <c r="Y25" s="10117">
        <v>0</v>
      </c>
      <c r="Z25" s="10117">
        <v>0</v>
      </c>
      <c r="AA25" s="10117">
        <v>0</v>
      </c>
      <c r="AB25" s="10122">
        <f t="shared" si="13"/>
      </c>
      <c r="AC25" s="10132">
        <f t="shared" si="9"/>
      </c>
      <c r="AD25" s="10124">
        <f t="shared" si="4"/>
      </c>
      <c r="AE25" s="10133">
        <f t="shared" si="19"/>
      </c>
      <c r="AF25" s="10126">
        <f>VLOOKUP(C25,'Data Products'!$A:$J,10,0)</f>
      </c>
      <c r="AG25" s="10127">
        <f t="shared" si="11"/>
      </c>
      <c r="AH25" s="10128">
        <f t="shared" si="6"/>
      </c>
      <c r="AI25" s="10129"/>
      <c r="AJ25" s="10130"/>
      <c r="AK25" s="10130"/>
      <c r="AL25" s="10129"/>
      <c r="AM25" s="10130"/>
      <c r="AN25" s="10130"/>
    </row>
    <row customHeight="true" hidden="true" ht="18" r="26">
      <c r="A26" s="10116">
        <v>24</v>
      </c>
      <c r="B26" s="10116" t="s">
        <v>13006</v>
      </c>
      <c r="C26" s="10116" t="s">
        <v>13036</v>
      </c>
      <c r="D26" s="10117">
        <v>0</v>
      </c>
      <c r="E26" s="10117">
        <v>0</v>
      </c>
      <c r="F26" s="10117"/>
      <c r="G26" s="10134">
        <f>VLOOKUP(C26,'Data Products'!$A:$B,2,0)</f>
      </c>
      <c r="H26" s="10135">
        <f t="shared" si="1"/>
      </c>
      <c r="I26" s="10120">
        <v>45415</v>
      </c>
      <c r="J26" s="10121">
        <f t="shared" si="17"/>
      </c>
      <c r="K26" s="10117">
        <v>0</v>
      </c>
      <c r="L26" s="10117">
        <v>0</v>
      </c>
      <c r="M26" s="10117">
        <v>0</v>
      </c>
      <c r="N26" s="10117">
        <v>0</v>
      </c>
      <c r="O26" s="10116" t="s">
        <v>13035</v>
      </c>
      <c r="P26" s="10117">
        <v>0</v>
      </c>
      <c r="Q26" s="10117">
        <v>0</v>
      </c>
      <c r="R26" s="10117">
        <v>0</v>
      </c>
      <c r="S26" s="10117">
        <v>0</v>
      </c>
      <c r="T26" s="10117">
        <v>0</v>
      </c>
      <c r="U26" s="10117">
        <v>0</v>
      </c>
      <c r="V26" s="10117">
        <v>0</v>
      </c>
      <c r="W26" s="10117">
        <v>0</v>
      </c>
      <c r="X26" s="10117">
        <v>0</v>
      </c>
      <c r="Y26" s="10117">
        <v>0</v>
      </c>
      <c r="Z26" s="10117">
        <v>0</v>
      </c>
      <c r="AA26" s="10117">
        <v>0</v>
      </c>
      <c r="AB26" s="10122">
        <f t="shared" si="13"/>
      </c>
      <c r="AC26" s="10132">
        <f t="shared" si="9"/>
      </c>
      <c r="AD26" s="10124">
        <f t="shared" si="4"/>
      </c>
      <c r="AE26" s="10133">
        <f t="shared" si="19"/>
      </c>
      <c r="AF26" s="10126">
        <f>VLOOKUP(C26,'Data Products'!$A:$J,10,0)</f>
      </c>
      <c r="AG26" s="10127">
        <f t="shared" si="11"/>
      </c>
      <c r="AH26" s="10128">
        <f t="shared" si="6"/>
      </c>
      <c r="AI26" s="10129"/>
      <c r="AJ26" s="10129"/>
      <c r="AK26" s="10130"/>
      <c r="AL26" s="10129"/>
      <c r="AM26" s="10130"/>
      <c r="AN26" s="10130"/>
    </row>
    <row r="27">
      <c r="A27" s="10116">
        <v>25</v>
      </c>
      <c r="B27" s="10116" t="s">
        <v>12998</v>
      </c>
      <c r="C27" s="10116" t="s">
        <v>13037</v>
      </c>
      <c r="D27" s="10117">
        <v>3138</v>
      </c>
      <c r="E27" s="10117">
        <v>3137</v>
      </c>
      <c r="F27" s="10117"/>
      <c r="G27" s="10118">
        <f>VLOOKUP(C27,'Data Products'!$A:$B,2,0)</f>
      </c>
      <c r="H27" s="10119">
        <f t="shared" si="1"/>
      </c>
      <c r="I27" s="10120">
        <v>45454</v>
      </c>
      <c r="J27" s="10121">
        <f t="shared" si="17"/>
      </c>
      <c r="K27" s="10117">
        <v>296</v>
      </c>
      <c r="L27" s="10117">
        <v>3568</v>
      </c>
      <c r="M27" s="10117">
        <v>0</v>
      </c>
      <c r="N27" s="10117">
        <v>0</v>
      </c>
      <c r="O27" s="10116" t="s">
        <v>13035</v>
      </c>
      <c r="P27" s="10117">
        <v>500</v>
      </c>
      <c r="Q27" s="10117">
        <v>500</v>
      </c>
      <c r="R27" s="10117">
        <v>1700</v>
      </c>
      <c r="S27" s="10117">
        <v>1700</v>
      </c>
      <c r="T27" s="10117">
        <v>888</v>
      </c>
      <c r="U27" s="10117">
        <v>887</v>
      </c>
      <c r="V27" s="10117">
        <v>0</v>
      </c>
      <c r="W27" s="10117">
        <v>0</v>
      </c>
      <c r="X27" s="10117">
        <v>50</v>
      </c>
      <c r="Y27" s="10117">
        <v>50</v>
      </c>
      <c r="Z27" s="10117">
        <v>0</v>
      </c>
      <c r="AA27" s="10117">
        <v>0</v>
      </c>
      <c r="AB27" s="10122">
        <f t="shared" si="13"/>
      </c>
      <c r="AC27" s="10136">
        <f t="shared" si="9"/>
      </c>
      <c r="AD27" s="10124">
        <f t="shared" si="4"/>
      </c>
      <c r="AE27" s="10137">
        <f t="shared" si="19"/>
      </c>
      <c r="AF27" s="10126">
        <f>VLOOKUP(C27,'Data Products'!$A:$J,10,0)</f>
      </c>
      <c r="AG27" s="10127">
        <f t="shared" si="11"/>
      </c>
      <c r="AH27" s="10128">
        <f t="shared" si="6"/>
      </c>
      <c r="AI27" s="10138"/>
      <c r="AJ27" s="10129"/>
      <c r="AK27" s="10130"/>
      <c r="AL27" s="10129"/>
      <c r="AM27" s="10130"/>
      <c r="AN27" s="10130"/>
    </row>
    <row r="28">
      <c r="A28" s="10116">
        <v>26</v>
      </c>
      <c r="B28" s="10116" t="s">
        <v>12998</v>
      </c>
      <c r="C28" s="10116" t="s">
        <v>13038</v>
      </c>
      <c r="D28" s="10117">
        <v>3907</v>
      </c>
      <c r="E28" s="10117">
        <v>3898</v>
      </c>
      <c r="F28" s="10117"/>
      <c r="G28" s="10118">
        <f>VLOOKUP(C28,'Data Products'!$A:$B,2,0)</f>
      </c>
      <c r="H28" s="10119">
        <f t="shared" si="1"/>
      </c>
      <c r="I28" s="10120">
        <v>45974</v>
      </c>
      <c r="J28" s="10121">
        <f t="shared" si="17"/>
      </c>
      <c r="K28" s="10117">
        <v>449</v>
      </c>
      <c r="L28" s="10117">
        <v>664</v>
      </c>
      <c r="M28" s="10117">
        <v>500</v>
      </c>
      <c r="N28" s="10117">
        <v>1000</v>
      </c>
      <c r="O28" s="10116" t="s">
        <v>13035</v>
      </c>
      <c r="P28" s="10117">
        <v>1600</v>
      </c>
      <c r="Q28" s="10117">
        <v>1600</v>
      </c>
      <c r="R28" s="10117">
        <v>388</v>
      </c>
      <c r="S28" s="10117">
        <v>387</v>
      </c>
      <c r="T28" s="10117">
        <v>1828</v>
      </c>
      <c r="U28" s="10117">
        <v>1825</v>
      </c>
      <c r="V28" s="10117">
        <v>13</v>
      </c>
      <c r="W28" s="10117">
        <v>8</v>
      </c>
      <c r="X28" s="10117">
        <v>78</v>
      </c>
      <c r="Y28" s="10117">
        <v>78</v>
      </c>
      <c r="Z28" s="10117">
        <v>0</v>
      </c>
      <c r="AA28" s="10117">
        <v>0</v>
      </c>
      <c r="AB28" s="10122">
        <f t="shared" si="13"/>
      </c>
      <c r="AC28" s="10123">
        <f t="shared" si="9"/>
      </c>
      <c r="AD28" s="10124">
        <f t="shared" si="4"/>
      </c>
      <c r="AE28" s="10125">
        <f t="shared" si="19"/>
      </c>
      <c r="AF28" s="10126">
        <f>VLOOKUP(C28,'Data Products'!$A:$J,10,0)</f>
      </c>
      <c r="AG28" s="10127">
        <f t="shared" si="11"/>
      </c>
      <c r="AH28" s="10128">
        <f t="shared" si="6"/>
      </c>
      <c r="AI28" s="10129"/>
      <c r="AJ28" s="10129"/>
      <c r="AK28" s="10130"/>
      <c r="AL28" s="10129"/>
      <c r="AM28" s="10130"/>
      <c r="AN28" s="10130"/>
    </row>
    <row r="29">
      <c r="A29" s="10116">
        <v>27</v>
      </c>
      <c r="B29" s="10116" t="s">
        <v>12998</v>
      </c>
      <c r="C29" s="10116" t="s">
        <v>13039</v>
      </c>
      <c r="D29" s="10117">
        <v>173</v>
      </c>
      <c r="E29" s="10117">
        <v>173</v>
      </c>
      <c r="F29" s="10117"/>
      <c r="G29" s="10118">
        <f>VLOOKUP(C29,'Data Products'!$A:$B,2,0)</f>
      </c>
      <c r="H29" s="10119">
        <f t="shared" si="1"/>
      </c>
      <c r="I29" s="10120">
        <v>45827</v>
      </c>
      <c r="J29" s="10121">
        <f t="shared" si="17"/>
      </c>
      <c r="K29" s="10117">
        <v>107</v>
      </c>
      <c r="L29" s="10117">
        <v>120</v>
      </c>
      <c r="M29" s="10117">
        <v>0</v>
      </c>
      <c r="N29" s="10117">
        <v>0</v>
      </c>
      <c r="O29" s="10116" t="s">
        <v>13035</v>
      </c>
      <c r="P29" s="10117">
        <v>0</v>
      </c>
      <c r="Q29" s="10117">
        <v>0</v>
      </c>
      <c r="R29" s="10117">
        <v>111</v>
      </c>
      <c r="S29" s="10117">
        <v>111</v>
      </c>
      <c r="T29" s="10117">
        <v>62</v>
      </c>
      <c r="U29" s="10117">
        <v>62</v>
      </c>
      <c r="V29" s="10117">
        <v>0</v>
      </c>
      <c r="W29" s="10117">
        <v>0</v>
      </c>
      <c r="X29" s="10117">
        <v>0</v>
      </c>
      <c r="Y29" s="10117">
        <v>0</v>
      </c>
      <c r="Z29" s="10117">
        <v>0</v>
      </c>
      <c r="AA29" s="10117">
        <v>0</v>
      </c>
      <c r="AB29" s="10122">
        <f t="shared" si="13"/>
      </c>
      <c r="AC29" s="10140">
        <f t="shared" si="9"/>
      </c>
      <c r="AD29" s="10124">
        <f t="shared" si="4"/>
      </c>
      <c r="AE29" s="10141">
        <f t="shared" si="19"/>
      </c>
      <c r="AF29" s="10126">
        <f>VLOOKUP(C29,'Data Products'!$A:$J,10,0)</f>
      </c>
      <c r="AG29" s="10127">
        <f t="shared" si="11"/>
      </c>
      <c r="AH29" s="10128">
        <f t="shared" si="6"/>
      </c>
      <c r="AI29" s="10129" t="s">
        <v>13040</v>
      </c>
      <c r="AJ29" s="10129"/>
      <c r="AK29" s="10130"/>
      <c r="AL29" s="10129"/>
      <c r="AM29" s="10130"/>
      <c r="AN29" s="10130"/>
    </row>
    <row r="30">
      <c r="A30" s="10116">
        <v>28</v>
      </c>
      <c r="B30" s="10116" t="s">
        <v>12998</v>
      </c>
      <c r="C30" s="10116" t="s">
        <v>13041</v>
      </c>
      <c r="D30" s="10117">
        <v>4577</v>
      </c>
      <c r="E30" s="10117">
        <v>4577</v>
      </c>
      <c r="F30" s="10117"/>
      <c r="G30" s="10118">
        <f>VLOOKUP(C30,'Data Products'!$A:$B,2,0)</f>
      </c>
      <c r="H30" s="10119">
        <f t="shared" si="1"/>
      </c>
      <c r="I30" s="10120">
        <v>45590</v>
      </c>
      <c r="J30" s="10121">
        <f t="shared" si="17"/>
      </c>
      <c r="K30" s="10117">
        <v>4318</v>
      </c>
      <c r="L30" s="10117">
        <v>5623</v>
      </c>
      <c r="M30" s="10117">
        <v>0</v>
      </c>
      <c r="N30" s="10117">
        <v>0</v>
      </c>
      <c r="O30" s="10116" t="s">
        <v>13035</v>
      </c>
      <c r="P30" s="10117">
        <v>2500</v>
      </c>
      <c r="Q30" s="10117">
        <v>2500</v>
      </c>
      <c r="R30" s="10117">
        <v>882</v>
      </c>
      <c r="S30" s="10117">
        <v>882</v>
      </c>
      <c r="T30" s="10117">
        <v>1195</v>
      </c>
      <c r="U30" s="10117">
        <v>1195</v>
      </c>
      <c r="V30" s="10117">
        <v>0</v>
      </c>
      <c r="W30" s="10117">
        <v>0</v>
      </c>
      <c r="X30" s="10117">
        <v>0</v>
      </c>
      <c r="Y30" s="10117">
        <v>0</v>
      </c>
      <c r="Z30" s="10117">
        <v>0</v>
      </c>
      <c r="AA30" s="10117">
        <v>0</v>
      </c>
      <c r="AB30" s="10122">
        <f t="shared" si="13"/>
      </c>
      <c r="AC30" s="10132">
        <f t="shared" si="9"/>
      </c>
      <c r="AD30" s="10124">
        <f t="shared" si="4"/>
      </c>
      <c r="AE30" s="10133">
        <f t="shared" si="19"/>
      </c>
      <c r="AF30" s="10126">
        <f>VLOOKUP(C30,'Data Products'!$A:$J,10,0)</f>
      </c>
      <c r="AG30" s="10127">
        <f t="shared" si="11"/>
      </c>
      <c r="AH30" s="10128">
        <f t="shared" si="6"/>
      </c>
      <c r="AI30" s="10129"/>
      <c r="AJ30" s="10129"/>
      <c r="AK30" s="10130"/>
      <c r="AL30" s="10129"/>
      <c r="AM30" s="10130"/>
      <c r="AN30" s="10130"/>
    </row>
    <row customHeight="true" hidden="true" ht="18" r="31">
      <c r="A31" s="10116">
        <v>29</v>
      </c>
      <c r="B31" s="10116" t="s">
        <v>13006</v>
      </c>
      <c r="C31" s="10116" t="s">
        <v>13042</v>
      </c>
      <c r="D31" s="10117">
        <v>0</v>
      </c>
      <c r="E31" s="10117">
        <v>0</v>
      </c>
      <c r="F31" s="10117"/>
      <c r="G31" s="10134">
        <f>VLOOKUP(C31,'Data Products'!$A:$B,2,0)</f>
      </c>
      <c r="H31" s="10135">
        <f t="shared" si="1"/>
      </c>
      <c r="I31" s="10120">
        <v>45513</v>
      </c>
      <c r="J31" s="10121">
        <f t="shared" si="17"/>
      </c>
      <c r="K31" s="10117">
        <v>0</v>
      </c>
      <c r="L31" s="10117">
        <v>0</v>
      </c>
      <c r="M31" s="10117">
        <v>100</v>
      </c>
      <c r="N31" s="10117">
        <v>150</v>
      </c>
      <c r="O31" s="10116" t="s">
        <v>13043</v>
      </c>
      <c r="P31" s="10117">
        <v>0</v>
      </c>
      <c r="Q31" s="10117">
        <v>0</v>
      </c>
      <c r="R31" s="10117">
        <v>0</v>
      </c>
      <c r="S31" s="10117">
        <v>0</v>
      </c>
      <c r="T31" s="10117">
        <v>0</v>
      </c>
      <c r="U31" s="10117">
        <v>0</v>
      </c>
      <c r="V31" s="10117">
        <v>0</v>
      </c>
      <c r="W31" s="10117">
        <v>0</v>
      </c>
      <c r="X31" s="10117">
        <v>0</v>
      </c>
      <c r="Y31" s="10117">
        <v>0</v>
      </c>
      <c r="Z31" s="10117">
        <v>0</v>
      </c>
      <c r="AA31" s="10117">
        <v>0</v>
      </c>
      <c r="AB31" s="10122">
        <f t="shared" si="13"/>
      </c>
      <c r="AC31" s="10132">
        <f t="shared" si="9"/>
      </c>
      <c r="AD31" s="10124">
        <f t="shared" si="4"/>
      </c>
      <c r="AE31" s="10133">
        <f t="shared" si="19"/>
      </c>
      <c r="AF31" s="10126">
        <f>VLOOKUP(C31,'Data Products'!$A:$J,10,0)</f>
      </c>
      <c r="AG31" s="10127">
        <f t="shared" si="11"/>
      </c>
      <c r="AH31" s="10128">
        <f t="shared" si="6"/>
      </c>
      <c r="AI31" s="10138"/>
      <c r="AJ31" s="10129"/>
      <c r="AK31" s="10130"/>
      <c r="AL31" s="10129"/>
      <c r="AM31" s="10130"/>
      <c r="AN31" s="10130"/>
    </row>
    <row customHeight="true" hidden="true" ht="18" r="32">
      <c r="A32" s="10116">
        <v>30</v>
      </c>
      <c r="B32" s="10116" t="s">
        <v>13032</v>
      </c>
      <c r="C32" s="10116" t="s">
        <v>13044</v>
      </c>
      <c r="D32" s="10117">
        <v>0</v>
      </c>
      <c r="E32" s="10117">
        <v>0</v>
      </c>
      <c r="F32" s="10117"/>
      <c r="G32" s="10134">
        <f>VLOOKUP(C32,'Data Products'!$A:$B,2,0)</f>
      </c>
      <c r="H32" s="10135">
        <f t="shared" si="1"/>
      </c>
      <c r="I32" s="10120">
        <v>45513</v>
      </c>
      <c r="J32" s="10121">
        <f t="shared" si="17"/>
      </c>
      <c r="K32" s="10117">
        <v>0</v>
      </c>
      <c r="L32" s="10117">
        <v>0</v>
      </c>
      <c r="M32" s="10117">
        <v>0</v>
      </c>
      <c r="N32" s="10117">
        <v>0</v>
      </c>
      <c r="O32" s="10116" t="s">
        <v>13043</v>
      </c>
      <c r="P32" s="10117">
        <v>0</v>
      </c>
      <c r="Q32" s="10117">
        <v>0</v>
      </c>
      <c r="R32" s="10117">
        <v>0</v>
      </c>
      <c r="S32" s="10117">
        <v>0</v>
      </c>
      <c r="T32" s="10117">
        <v>0</v>
      </c>
      <c r="U32" s="10117">
        <v>0</v>
      </c>
      <c r="V32" s="10117">
        <v>0</v>
      </c>
      <c r="W32" s="10117">
        <v>0</v>
      </c>
      <c r="X32" s="10117">
        <v>0</v>
      </c>
      <c r="Y32" s="10117">
        <v>0</v>
      </c>
      <c r="Z32" s="10117">
        <v>0</v>
      </c>
      <c r="AA32" s="10117">
        <v>0</v>
      </c>
      <c r="AB32" s="10122">
        <f t="shared" si="13"/>
      </c>
      <c r="AC32" s="10132">
        <f t="shared" si="9"/>
      </c>
      <c r="AD32" s="10124">
        <f t="shared" si="4"/>
      </c>
      <c r="AE32" s="10133">
        <f t="shared" si="19"/>
      </c>
      <c r="AF32" s="10126">
        <f>VLOOKUP(C32,'Data Products'!$A:$J,10,0)</f>
      </c>
      <c r="AG32" s="10127">
        <f t="shared" si="11"/>
      </c>
      <c r="AH32" s="10128">
        <f t="shared" si="6"/>
      </c>
      <c r="AI32" s="10129"/>
      <c r="AJ32" s="10129"/>
      <c r="AK32" s="10130"/>
      <c r="AL32" s="10142"/>
      <c r="AM32" s="10130"/>
      <c r="AN32" s="10130"/>
    </row>
    <row customHeight="true" hidden="true" ht="18" r="33">
      <c r="A33" s="10116">
        <v>31</v>
      </c>
      <c r="B33" s="10116" t="s">
        <v>13006</v>
      </c>
      <c r="C33" s="10116" t="s">
        <v>13045</v>
      </c>
      <c r="D33" s="10117">
        <v>0</v>
      </c>
      <c r="E33" s="10117">
        <v>0</v>
      </c>
      <c r="F33" s="10117"/>
      <c r="G33" s="10134">
        <f>VLOOKUP(C33,'Data Products'!$A:$B,2,0)</f>
      </c>
      <c r="H33" s="10135">
        <f t="shared" si="1"/>
      </c>
      <c r="I33" s="10120">
        <v>45841</v>
      </c>
      <c r="J33" s="10121">
        <f t="shared" si="17"/>
      </c>
      <c r="K33" s="10117">
        <v>0</v>
      </c>
      <c r="L33" s="10117">
        <v>0</v>
      </c>
      <c r="M33" s="10117">
        <v>0</v>
      </c>
      <c r="N33" s="10117">
        <v>0</v>
      </c>
      <c r="O33" s="10116" t="s">
        <v>13046</v>
      </c>
      <c r="P33" s="10117">
        <v>0</v>
      </c>
      <c r="Q33" s="10117">
        <v>0</v>
      </c>
      <c r="R33" s="10117">
        <v>0</v>
      </c>
      <c r="S33" s="10117">
        <v>0</v>
      </c>
      <c r="T33" s="10117">
        <v>0</v>
      </c>
      <c r="U33" s="10117">
        <v>0</v>
      </c>
      <c r="V33" s="10117">
        <v>0</v>
      </c>
      <c r="W33" s="10117">
        <v>0</v>
      </c>
      <c r="X33" s="10117">
        <v>0</v>
      </c>
      <c r="Y33" s="10117">
        <v>0</v>
      </c>
      <c r="Z33" s="10117">
        <v>0</v>
      </c>
      <c r="AA33" s="10117">
        <v>0</v>
      </c>
      <c r="AB33" s="10122">
        <f t="shared" si="13"/>
      </c>
      <c r="AC33" s="10136">
        <f t="shared" si="9"/>
      </c>
      <c r="AD33" s="10124">
        <f t="shared" si="4"/>
      </c>
      <c r="AE33" s="10137">
        <f t="shared" si="19"/>
      </c>
      <c r="AF33" s="10126">
        <f>VLOOKUP(C33,'Data Products'!$A:$J,10,0)</f>
      </c>
      <c r="AG33" s="10127">
        <f t="shared" si="11"/>
      </c>
      <c r="AH33" s="10128">
        <f t="shared" si="6"/>
      </c>
      <c r="AI33" s="10129" t="s">
        <v>13047</v>
      </c>
      <c r="AJ33" s="10129"/>
      <c r="AK33" s="10130"/>
      <c r="AL33" s="10142"/>
      <c r="AM33" s="10130"/>
      <c r="AN33" s="10130"/>
    </row>
    <row customHeight="true" hidden="true" ht="18" r="34">
      <c r="A34" s="10116">
        <v>32</v>
      </c>
      <c r="B34" s="10116" t="s">
        <v>13006</v>
      </c>
      <c r="C34" s="10116" t="s">
        <v>13048</v>
      </c>
      <c r="D34" s="10117">
        <v>0</v>
      </c>
      <c r="E34" s="10117">
        <v>0</v>
      </c>
      <c r="F34" s="10117"/>
      <c r="G34" s="10134">
        <f>VLOOKUP(C34,'Data Products'!$A:$B,2,0)</f>
      </c>
      <c r="H34" s="10135">
        <f t="shared" si="1"/>
      </c>
      <c r="I34" s="10120">
        <v>45841</v>
      </c>
      <c r="J34" s="10121">
        <f t="shared" si="17"/>
      </c>
      <c r="K34" s="10117">
        <v>0</v>
      </c>
      <c r="L34" s="10117">
        <v>0</v>
      </c>
      <c r="M34" s="10117">
        <v>0</v>
      </c>
      <c r="N34" s="10117">
        <v>0</v>
      </c>
      <c r="O34" s="10116" t="s">
        <v>13046</v>
      </c>
      <c r="P34" s="10117">
        <v>0</v>
      </c>
      <c r="Q34" s="10117">
        <v>0</v>
      </c>
      <c r="R34" s="10117">
        <v>0</v>
      </c>
      <c r="S34" s="10117">
        <v>0</v>
      </c>
      <c r="T34" s="10117">
        <v>0</v>
      </c>
      <c r="U34" s="10117">
        <v>0</v>
      </c>
      <c r="V34" s="10117">
        <v>0</v>
      </c>
      <c r="W34" s="10117">
        <v>0</v>
      </c>
      <c r="X34" s="10117">
        <v>0</v>
      </c>
      <c r="Y34" s="10117">
        <v>0</v>
      </c>
      <c r="Z34" s="10117">
        <v>0</v>
      </c>
      <c r="AA34" s="10117">
        <v>0</v>
      </c>
      <c r="AB34" s="10122">
        <f t="shared" si="13"/>
      </c>
      <c r="AC34" s="10136">
        <f t="shared" si="9"/>
      </c>
      <c r="AD34" s="10124">
        <f t="shared" si="4"/>
      </c>
      <c r="AE34" s="10137">
        <f t="shared" si="19"/>
      </c>
      <c r="AF34" s="10126">
        <f>VLOOKUP(C34,'Data Products'!$A:$J,10,0)</f>
      </c>
      <c r="AG34" s="10127">
        <f t="shared" si="11"/>
      </c>
      <c r="AH34" s="10128">
        <f t="shared" si="6"/>
      </c>
      <c r="AI34" s="10129" t="s">
        <v>13047</v>
      </c>
      <c r="AJ34" s="10129"/>
      <c r="AK34" s="10130"/>
      <c r="AL34" s="10142"/>
      <c r="AM34" s="10130"/>
      <c r="AN34" s="10130"/>
    </row>
    <row r="35">
      <c r="A35" s="10116">
        <v>33</v>
      </c>
      <c r="B35" s="10116" t="s">
        <v>12998</v>
      </c>
      <c r="C35" s="10116" t="s">
        <v>13049</v>
      </c>
      <c r="D35" s="10117">
        <v>667</v>
      </c>
      <c r="E35" s="10117">
        <v>667</v>
      </c>
      <c r="F35" s="10117"/>
      <c r="G35" s="10118">
        <f>VLOOKUP(C35,'Data Products'!$A:$B,2,0)</f>
      </c>
      <c r="H35" s="10119">
        <f t="shared" si="1"/>
      </c>
      <c r="I35" s="10120">
        <v>45646</v>
      </c>
      <c r="J35" s="10121">
        <f t="shared" si="17"/>
      </c>
      <c r="K35" s="10117">
        <v>3</v>
      </c>
      <c r="L35" s="10117">
        <v>4</v>
      </c>
      <c r="M35" s="10117">
        <v>100</v>
      </c>
      <c r="N35" s="10117">
        <v>200</v>
      </c>
      <c r="O35" s="10116" t="s">
        <v>13050</v>
      </c>
      <c r="P35" s="10117">
        <v>150</v>
      </c>
      <c r="Q35" s="10117">
        <v>150</v>
      </c>
      <c r="R35" s="10117">
        <v>139</v>
      </c>
      <c r="S35" s="10117">
        <v>139</v>
      </c>
      <c r="T35" s="10117">
        <v>370</v>
      </c>
      <c r="U35" s="10117">
        <v>370</v>
      </c>
      <c r="V35" s="10117">
        <v>0</v>
      </c>
      <c r="W35" s="10117">
        <v>0</v>
      </c>
      <c r="X35" s="10117">
        <v>8</v>
      </c>
      <c r="Y35" s="10117">
        <v>8</v>
      </c>
      <c r="Z35" s="10117">
        <v>0</v>
      </c>
      <c r="AA35" s="10117">
        <v>0</v>
      </c>
      <c r="AB35" s="10122">
        <f t="shared" si="13"/>
      </c>
      <c r="AC35" s="10123">
        <f t="shared" si="9"/>
      </c>
      <c r="AD35" s="10124">
        <f t="shared" si="4"/>
      </c>
      <c r="AE35" s="10125">
        <f t="shared" si="19"/>
      </c>
      <c r="AF35" s="10126">
        <f>VLOOKUP(C35,'Data Products'!$A:$J,10,0)</f>
      </c>
      <c r="AG35" s="10127">
        <f t="shared" si="11"/>
      </c>
      <c r="AH35" s="10128">
        <f t="shared" si="6"/>
      </c>
      <c r="AI35" s="10138"/>
      <c r="AJ35" s="10129"/>
      <c r="AK35" s="10130"/>
      <c r="AL35" s="10142"/>
      <c r="AM35" s="10130"/>
      <c r="AN35" s="10130"/>
    </row>
    <row customHeight="true" hidden="true" ht="18" r="36">
      <c r="A36" s="10116">
        <v>34</v>
      </c>
      <c r="B36" s="10116" t="s">
        <v>13006</v>
      </c>
      <c r="C36" s="10116" t="s">
        <v>13051</v>
      </c>
      <c r="D36" s="10117">
        <v>0</v>
      </c>
      <c r="E36" s="10117">
        <v>0</v>
      </c>
      <c r="F36" s="10117"/>
      <c r="G36" s="10118">
        <f>VLOOKUP(C36,'Data Products'!$A:$B,2,0)</f>
      </c>
      <c r="H36" s="10119">
        <f t="shared" si="1"/>
      </c>
      <c r="I36" s="10120">
        <v>45646</v>
      </c>
      <c r="J36" s="10121">
        <f t="shared" si="17"/>
      </c>
      <c r="K36" s="10117">
        <v>0</v>
      </c>
      <c r="L36" s="10117">
        <v>0</v>
      </c>
      <c r="M36" s="10117">
        <v>100</v>
      </c>
      <c r="N36" s="10117">
        <v>200</v>
      </c>
      <c r="O36" s="10116" t="s">
        <v>13050</v>
      </c>
      <c r="P36" s="10117">
        <v>0</v>
      </c>
      <c r="Q36" s="10117">
        <v>0</v>
      </c>
      <c r="R36" s="10117">
        <v>0</v>
      </c>
      <c r="S36" s="10117">
        <v>0</v>
      </c>
      <c r="T36" s="10117">
        <v>0</v>
      </c>
      <c r="U36" s="10117">
        <v>0</v>
      </c>
      <c r="V36" s="10117">
        <v>0</v>
      </c>
      <c r="W36" s="10117">
        <v>0</v>
      </c>
      <c r="X36" s="10117">
        <v>0</v>
      </c>
      <c r="Y36" s="10117">
        <v>0</v>
      </c>
      <c r="Z36" s="10117">
        <v>0</v>
      </c>
      <c r="AA36" s="10117">
        <v>0</v>
      </c>
      <c r="AB36" s="10122">
        <f t="shared" si="13"/>
      </c>
      <c r="AC36" s="10132">
        <f t="shared" si="9"/>
      </c>
      <c r="AD36" s="10124">
        <f t="shared" si="4"/>
      </c>
      <c r="AE36" s="10133">
        <f t="shared" si="19"/>
      </c>
      <c r="AF36" s="10126">
        <f>VLOOKUP(C36,'Data Products'!$A:$J,10,0)</f>
      </c>
      <c r="AG36" s="10127">
        <f t="shared" si="11"/>
      </c>
      <c r="AH36" s="10128">
        <f t="shared" si="6"/>
      </c>
      <c r="AI36" s="10129"/>
      <c r="AJ36" s="10129"/>
      <c r="AK36" s="10130"/>
      <c r="AL36" s="10142"/>
      <c r="AM36" s="10130"/>
      <c r="AN36" s="10130"/>
    </row>
    <row r="37">
      <c r="A37" s="10116">
        <v>35</v>
      </c>
      <c r="B37" s="10116" t="s">
        <v>12998</v>
      </c>
      <c r="C37" s="10116" t="s">
        <v>13052</v>
      </c>
      <c r="D37" s="10117">
        <v>1733</v>
      </c>
      <c r="E37" s="10117">
        <v>1731</v>
      </c>
      <c r="F37" s="10117"/>
      <c r="G37" s="10118">
        <f>VLOOKUP(C37,'Data Products'!$A:$B,2,0)</f>
      </c>
      <c r="H37" s="10119">
        <f t="shared" si="1"/>
      </c>
      <c r="I37" s="10120">
        <v>45681</v>
      </c>
      <c r="J37" s="10121">
        <f t="shared" si="17"/>
      </c>
      <c r="K37" s="10117">
        <v>61</v>
      </c>
      <c r="L37" s="10117">
        <v>159</v>
      </c>
      <c r="M37" s="10117">
        <v>1500</v>
      </c>
      <c r="N37" s="10117">
        <v>3000</v>
      </c>
      <c r="O37" s="10116" t="s">
        <v>13053</v>
      </c>
      <c r="P37" s="10117">
        <v>0</v>
      </c>
      <c r="Q37" s="10117">
        <v>0</v>
      </c>
      <c r="R37" s="10117">
        <v>837</v>
      </c>
      <c r="S37" s="10117">
        <v>837</v>
      </c>
      <c r="T37" s="10117">
        <v>844</v>
      </c>
      <c r="U37" s="10117">
        <v>842</v>
      </c>
      <c r="V37" s="10117">
        <v>9</v>
      </c>
      <c r="W37" s="10117">
        <v>9</v>
      </c>
      <c r="X37" s="10117">
        <v>43</v>
      </c>
      <c r="Y37" s="10117">
        <v>43</v>
      </c>
      <c r="Z37" s="10117">
        <v>0</v>
      </c>
      <c r="AA37" s="10117">
        <v>0</v>
      </c>
      <c r="AB37" s="10122">
        <f t="shared" si="13"/>
      </c>
      <c r="AC37" s="10123">
        <f t="shared" si="9"/>
      </c>
      <c r="AD37" s="10124">
        <f t="shared" si="4"/>
      </c>
      <c r="AE37" s="10125">
        <f t="shared" si="19"/>
      </c>
      <c r="AF37" s="10126">
        <f>VLOOKUP(C37,'Data Products'!$A:$J,10,0)</f>
      </c>
      <c r="AG37" s="10127">
        <f t="shared" si="11"/>
      </c>
      <c r="AH37" s="10128">
        <f t="shared" si="6"/>
      </c>
      <c r="AI37" s="10129"/>
      <c r="AJ37" s="10143"/>
      <c r="AK37" s="10143"/>
      <c r="AL37" s="10144"/>
      <c r="AM37" s="10143"/>
      <c r="AN37" s="10143"/>
    </row>
    <row r="38">
      <c r="A38" s="10116">
        <v>36</v>
      </c>
      <c r="B38" s="10116" t="s">
        <v>12998</v>
      </c>
      <c r="C38" s="10116" t="s">
        <v>13054</v>
      </c>
      <c r="D38" s="10117">
        <v>2761</v>
      </c>
      <c r="E38" s="10117">
        <v>2761</v>
      </c>
      <c r="F38" s="10117"/>
      <c r="G38" s="10118">
        <f>VLOOKUP(C38,'Data Products'!$A:$B,2,0)</f>
      </c>
      <c r="H38" s="10119">
        <f t="shared" si="1"/>
      </c>
      <c r="I38" s="10120">
        <v>45520</v>
      </c>
      <c r="J38" s="10121">
        <f t="shared" si="17"/>
      </c>
      <c r="K38" s="10117">
        <v>7</v>
      </c>
      <c r="L38" s="10117">
        <v>23</v>
      </c>
      <c r="M38" s="10117">
        <v>150</v>
      </c>
      <c r="N38" s="10117">
        <v>300</v>
      </c>
      <c r="O38" s="10116" t="s">
        <v>13053</v>
      </c>
      <c r="P38" s="10117">
        <v>0</v>
      </c>
      <c r="Q38" s="10117">
        <v>0</v>
      </c>
      <c r="R38" s="10117">
        <v>1621</v>
      </c>
      <c r="S38" s="10117">
        <v>1621</v>
      </c>
      <c r="T38" s="10117">
        <v>1140</v>
      </c>
      <c r="U38" s="10117">
        <v>1140</v>
      </c>
      <c r="V38" s="10117">
        <v>0</v>
      </c>
      <c r="W38" s="10117">
        <v>0</v>
      </c>
      <c r="X38" s="10117">
        <v>0</v>
      </c>
      <c r="Y38" s="10117">
        <v>0</v>
      </c>
      <c r="Z38" s="10117">
        <v>0</v>
      </c>
      <c r="AA38" s="10117">
        <v>0</v>
      </c>
      <c r="AB38" s="10122">
        <f t="shared" si="13"/>
      </c>
      <c r="AC38" s="10123">
        <f t="shared" si="9"/>
      </c>
      <c r="AD38" s="10124">
        <f t="shared" si="4"/>
      </c>
      <c r="AE38" s="10125">
        <f t="shared" si="19"/>
      </c>
      <c r="AF38" s="10126">
        <f>VLOOKUP(C38,'Data Products'!$A:$J,10,0)</f>
      </c>
      <c r="AG38" s="10127">
        <f t="shared" si="11"/>
      </c>
      <c r="AH38" s="10128">
        <f t="shared" si="6"/>
      </c>
      <c r="AI38" s="10129"/>
      <c r="AJ38" s="10130"/>
      <c r="AK38" s="10130"/>
      <c r="AL38" s="10142"/>
      <c r="AM38" s="10130"/>
      <c r="AN38" s="10130"/>
    </row>
    <row r="39">
      <c r="A39" s="10116">
        <v>37</v>
      </c>
      <c r="B39" s="10116" t="s">
        <v>13055</v>
      </c>
      <c r="C39" s="10116" t="s">
        <v>13056</v>
      </c>
      <c r="D39" s="10117">
        <v>2062</v>
      </c>
      <c r="E39" s="10117">
        <v>2062</v>
      </c>
      <c r="F39" s="10117"/>
      <c r="G39" s="10118">
        <f>VLOOKUP(C39,'Data Products'!$A:$B,2,0)</f>
      </c>
      <c r="H39" s="10119">
        <f t="shared" si="1"/>
      </c>
      <c r="I39" s="10120">
        <v>45558</v>
      </c>
      <c r="J39" s="10121">
        <f t="shared" si="17"/>
      </c>
      <c r="K39" s="10117">
        <v>0</v>
      </c>
      <c r="L39" s="10117">
        <v>0</v>
      </c>
      <c r="M39" s="10117">
        <v>500</v>
      </c>
      <c r="N39" s="10117">
        <v>1000</v>
      </c>
      <c r="O39" s="10116" t="s">
        <v>13057</v>
      </c>
      <c r="P39" s="10117">
        <v>0</v>
      </c>
      <c r="Q39" s="10117">
        <v>0</v>
      </c>
      <c r="R39" s="10117">
        <v>1289</v>
      </c>
      <c r="S39" s="10117">
        <v>1289</v>
      </c>
      <c r="T39" s="10117">
        <v>773</v>
      </c>
      <c r="U39" s="10117">
        <v>773</v>
      </c>
      <c r="V39" s="10117">
        <v>0</v>
      </c>
      <c r="W39" s="10117">
        <v>0</v>
      </c>
      <c r="X39" s="10117">
        <v>0</v>
      </c>
      <c r="Y39" s="10117">
        <v>0</v>
      </c>
      <c r="Z39" s="10117">
        <v>0</v>
      </c>
      <c r="AA39" s="10117">
        <v>0</v>
      </c>
      <c r="AB39" s="10122">
        <f t="shared" si="13"/>
      </c>
      <c r="AC39" s="10132">
        <f t="shared" si="9"/>
      </c>
      <c r="AD39" s="10124">
        <f t="shared" si="4"/>
      </c>
      <c r="AE39" s="10133">
        <f t="shared" si="19"/>
      </c>
      <c r="AF39" s="10126">
        <f>VLOOKUP(C39,'Data Products'!$A:$J,10,0)</f>
      </c>
      <c r="AG39" s="10127">
        <f t="shared" si="11"/>
      </c>
      <c r="AH39" s="10128">
        <f t="shared" si="6"/>
      </c>
      <c r="AI39" s="10129"/>
      <c r="AJ39" s="10130"/>
      <c r="AK39" s="10130"/>
      <c r="AL39" s="10142"/>
      <c r="AM39" s="10130"/>
      <c r="AN39" s="10130"/>
    </row>
    <row customHeight="true" hidden="true" ht="18" r="40">
      <c r="A40" s="10116">
        <v>38</v>
      </c>
      <c r="B40" s="10116" t="s">
        <v>13006</v>
      </c>
      <c r="C40" s="10116" t="s">
        <v>13058</v>
      </c>
      <c r="D40" s="10117">
        <v>0</v>
      </c>
      <c r="E40" s="10117">
        <v>0</v>
      </c>
      <c r="F40" s="10117"/>
      <c r="G40" s="10118">
        <f>VLOOKUP(C40,'Data Products'!$A:$B,2,0)</f>
      </c>
      <c r="H40" s="10119">
        <f t="shared" si="1"/>
      </c>
      <c r="I40" s="10120">
        <v>45630</v>
      </c>
      <c r="J40" s="10121">
        <f t="shared" si="17"/>
      </c>
      <c r="K40" s="10117">
        <v>0</v>
      </c>
      <c r="L40" s="10117">
        <v>0</v>
      </c>
      <c r="M40" s="10117">
        <v>0</v>
      </c>
      <c r="N40" s="10117">
        <v>0</v>
      </c>
      <c r="O40" s="10116" t="s">
        <v>13059</v>
      </c>
      <c r="P40" s="10117">
        <v>0</v>
      </c>
      <c r="Q40" s="10117">
        <v>0</v>
      </c>
      <c r="R40" s="10117">
        <v>0</v>
      </c>
      <c r="S40" s="10117">
        <v>0</v>
      </c>
      <c r="T40" s="10117">
        <v>0</v>
      </c>
      <c r="U40" s="10117">
        <v>0</v>
      </c>
      <c r="V40" s="10117">
        <v>0</v>
      </c>
      <c r="W40" s="10117">
        <v>0</v>
      </c>
      <c r="X40" s="10117">
        <v>0</v>
      </c>
      <c r="Y40" s="10117">
        <v>0</v>
      </c>
      <c r="Z40" s="10117">
        <v>0</v>
      </c>
      <c r="AA40" s="10117">
        <v>0</v>
      </c>
      <c r="AB40" s="10122">
        <f t="shared" si="13"/>
      </c>
      <c r="AC40" s="10132">
        <f t="shared" si="9"/>
      </c>
      <c r="AD40" s="10124">
        <f t="shared" si="4"/>
      </c>
      <c r="AE40" s="10133">
        <f t="shared" si="19"/>
      </c>
      <c r="AF40" s="10126">
        <f>VLOOKUP(C40,'Data Products'!$A:$J,10,0)</f>
      </c>
      <c r="AG40" s="10127">
        <f t="shared" si="11"/>
      </c>
      <c r="AH40" s="10128">
        <f t="shared" si="6"/>
      </c>
      <c r="AI40" s="10129"/>
      <c r="AJ40" s="10130"/>
      <c r="AK40" s="10130"/>
      <c r="AL40" s="10142"/>
      <c r="AM40" s="10130"/>
      <c r="AN40" s="10130"/>
    </row>
    <row customHeight="true" hidden="true" ht="18" r="41">
      <c r="A41" s="10116">
        <v>39</v>
      </c>
      <c r="B41" s="10116" t="s">
        <v>13006</v>
      </c>
      <c r="C41" s="10116" t="s">
        <v>13060</v>
      </c>
      <c r="D41" s="10117">
        <v>0</v>
      </c>
      <c r="E41" s="10117">
        <v>0</v>
      </c>
      <c r="F41" s="10117"/>
      <c r="G41" s="10118">
        <f>VLOOKUP(C41,'Data Products'!$A:$B,2,0)</f>
      </c>
      <c r="H41" s="10145">
        <f t="shared" si="1"/>
      </c>
      <c r="I41" s="10120">
        <v>45630</v>
      </c>
      <c r="J41" s="10121">
        <f t="shared" si="17"/>
      </c>
      <c r="K41" s="10117">
        <v>6</v>
      </c>
      <c r="L41" s="10117">
        <v>7</v>
      </c>
      <c r="M41" s="10117">
        <v>0</v>
      </c>
      <c r="N41" s="10117">
        <v>0</v>
      </c>
      <c r="O41" s="10116" t="s">
        <v>13059</v>
      </c>
      <c r="P41" s="10117">
        <v>0</v>
      </c>
      <c r="Q41" s="10117">
        <v>0</v>
      </c>
      <c r="R41" s="10117">
        <v>0</v>
      </c>
      <c r="S41" s="10117">
        <v>0</v>
      </c>
      <c r="T41" s="10117">
        <v>0</v>
      </c>
      <c r="U41" s="10117">
        <v>0</v>
      </c>
      <c r="V41" s="10117">
        <v>0</v>
      </c>
      <c r="W41" s="10117">
        <v>0</v>
      </c>
      <c r="X41" s="10117">
        <v>0</v>
      </c>
      <c r="Y41" s="10117">
        <v>0</v>
      </c>
      <c r="Z41" s="10117">
        <v>0</v>
      </c>
      <c r="AA41" s="10117">
        <v>0</v>
      </c>
      <c r="AB41" s="10122">
        <f t="shared" si="13"/>
      </c>
      <c r="AC41" s="10136">
        <f t="shared" si="9"/>
      </c>
      <c r="AD41" s="10124">
        <f t="shared" si="4"/>
      </c>
      <c r="AE41" s="10137">
        <f t="shared" si="19"/>
      </c>
      <c r="AF41" s="10126">
        <f>VLOOKUP(C41,'Data Products'!$A:$J,10,0)</f>
      </c>
      <c r="AG41" s="10127">
        <f t="shared" si="11"/>
      </c>
      <c r="AH41" s="10128">
        <f t="shared" si="6"/>
      </c>
      <c r="AI41" s="10146"/>
      <c r="AJ41" s="10147"/>
      <c r="AK41" s="10147"/>
      <c r="AL41" s="10148"/>
      <c r="AM41" s="10147"/>
      <c r="AN41" s="10147"/>
    </row>
    <row customHeight="true" hidden="true" ht="18" r="42">
      <c r="A42" s="10116">
        <v>40</v>
      </c>
      <c r="B42" s="10116" t="s">
        <v>13006</v>
      </c>
      <c r="C42" s="10116" t="s">
        <v>13061</v>
      </c>
      <c r="D42" s="10117">
        <v>0</v>
      </c>
      <c r="E42" s="10117">
        <v>0</v>
      </c>
      <c r="F42" s="10117"/>
      <c r="G42" s="10118">
        <f>VLOOKUP(C42,'Data Products'!$A:$B,2,0)</f>
      </c>
      <c r="H42" s="10145">
        <f t="shared" si="1"/>
      </c>
      <c r="I42" s="10120">
        <v>45630</v>
      </c>
      <c r="J42" s="10121">
        <f t="shared" si="17"/>
      </c>
      <c r="K42" s="10117">
        <v>0</v>
      </c>
      <c r="L42" s="10117">
        <v>0</v>
      </c>
      <c r="M42" s="10117">
        <v>0</v>
      </c>
      <c r="N42" s="10117">
        <v>0</v>
      </c>
      <c r="O42" s="10116" t="s">
        <v>13059</v>
      </c>
      <c r="P42" s="10117">
        <v>0</v>
      </c>
      <c r="Q42" s="10117">
        <v>0</v>
      </c>
      <c r="R42" s="10117">
        <v>0</v>
      </c>
      <c r="S42" s="10117">
        <v>0</v>
      </c>
      <c r="T42" s="10117">
        <v>0</v>
      </c>
      <c r="U42" s="10117">
        <v>0</v>
      </c>
      <c r="V42" s="10117">
        <v>0</v>
      </c>
      <c r="W42" s="10117">
        <v>0</v>
      </c>
      <c r="X42" s="10117">
        <v>0</v>
      </c>
      <c r="Y42" s="10117">
        <v>0</v>
      </c>
      <c r="Z42" s="10117">
        <v>0</v>
      </c>
      <c r="AA42" s="10117">
        <v>0</v>
      </c>
      <c r="AB42" s="10122">
        <f t="shared" si="13"/>
      </c>
      <c r="AC42" s="10132">
        <f t="shared" si="9"/>
      </c>
      <c r="AD42" s="10124">
        <f t="shared" si="4"/>
      </c>
      <c r="AE42" s="10133">
        <f t="shared" si="19"/>
      </c>
      <c r="AF42" s="10126">
        <f>VLOOKUP(C42,'Data Products'!$A:$J,10,0)</f>
      </c>
      <c r="AG42" s="10127">
        <f t="shared" si="11"/>
      </c>
      <c r="AH42" s="10128">
        <f t="shared" si="6"/>
      </c>
      <c r="AI42" s="10149"/>
      <c r="AJ42" s="10150"/>
      <c r="AK42" s="10150"/>
      <c r="AL42" s="10149"/>
      <c r="AM42" s="10150"/>
      <c r="AN42" s="10150"/>
    </row>
    <row r="43">
      <c r="A43" s="10116">
        <v>41</v>
      </c>
      <c r="B43" s="10116" t="s">
        <v>13001</v>
      </c>
      <c r="C43" s="10116" t="s">
        <v>13062</v>
      </c>
      <c r="D43" s="10117">
        <v>236</v>
      </c>
      <c r="E43" s="10117">
        <v>236</v>
      </c>
      <c r="F43" s="10151"/>
      <c r="G43" s="10118">
        <f>VLOOKUP(C43,'Data Products'!$A:$B,2,0)</f>
      </c>
      <c r="H43" s="10145">
        <f t="shared" si="1"/>
      </c>
      <c r="I43" s="10120">
        <v>45898</v>
      </c>
      <c r="J43" s="10121">
        <f t="shared" si="17"/>
      </c>
      <c r="K43" s="10117">
        <v>20</v>
      </c>
      <c r="L43" s="10117">
        <v>53</v>
      </c>
      <c r="M43" s="10117">
        <v>0</v>
      </c>
      <c r="N43" s="10117">
        <v>0</v>
      </c>
      <c r="O43" s="10116" t="s">
        <v>13063</v>
      </c>
      <c r="P43" s="10117">
        <v>0</v>
      </c>
      <c r="Q43" s="10117">
        <v>0</v>
      </c>
      <c r="R43" s="10117">
        <v>130</v>
      </c>
      <c r="S43" s="10117">
        <v>130</v>
      </c>
      <c r="T43" s="10117">
        <v>106</v>
      </c>
      <c r="U43" s="10117">
        <v>106</v>
      </c>
      <c r="V43" s="10117">
        <v>0</v>
      </c>
      <c r="W43" s="10117">
        <v>0</v>
      </c>
      <c r="X43" s="10117">
        <v>0</v>
      </c>
      <c r="Y43" s="10117">
        <v>0</v>
      </c>
      <c r="Z43" s="10117">
        <v>0</v>
      </c>
      <c r="AA43" s="10117">
        <v>0</v>
      </c>
      <c r="AB43" s="10122">
        <f t="shared" si="13"/>
      </c>
      <c r="AC43" s="10140">
        <f t="shared" si="9"/>
      </c>
      <c r="AD43" s="10124">
        <f t="shared" si="4"/>
      </c>
      <c r="AE43" s="10141">
        <f t="shared" si="19"/>
      </c>
      <c r="AF43" s="10126">
        <f>VLOOKUP(C43,'Data Products'!$A:$J,10,0)</f>
      </c>
      <c r="AG43" s="10127">
        <f t="shared" si="11"/>
      </c>
      <c r="AH43" s="10128">
        <f t="shared" si="6"/>
      </c>
      <c r="AI43" s="10152" t="s">
        <v>13064</v>
      </c>
      <c r="AJ43" s="10150"/>
      <c r="AK43" s="10150"/>
      <c r="AL43" s="10149"/>
      <c r="AM43" s="10150"/>
      <c r="AN43" s="10150"/>
    </row>
    <row customHeight="true" ht="18" r="44">
      <c r="A44" s="10116">
        <v>42</v>
      </c>
      <c r="B44" s="10153" t="s">
        <v>12998</v>
      </c>
      <c r="C44" s="10116" t="s">
        <v>13065</v>
      </c>
      <c r="D44" s="10154">
        <v>1992</v>
      </c>
      <c r="E44" s="10154">
        <v>1992</v>
      </c>
      <c r="F44" s="10151"/>
      <c r="G44" s="10118">
        <f>VLOOKUP(C44,'Data Products'!$A:$B,2,0)</f>
      </c>
      <c r="H44" s="10145">
        <f t="shared" si="1"/>
      </c>
      <c r="I44" s="10155">
        <v>46030</v>
      </c>
      <c r="J44" s="10121">
        <f t="shared" si="17"/>
      </c>
      <c r="K44" s="10154">
        <v>16</v>
      </c>
      <c r="L44" s="10154">
        <v>16</v>
      </c>
      <c r="M44" s="10117">
        <v>0</v>
      </c>
      <c r="N44" s="10117">
        <v>0</v>
      </c>
      <c r="O44" s="10116" t="s">
        <v>13066</v>
      </c>
      <c r="P44" s="10117">
        <v>0</v>
      </c>
      <c r="Q44" s="10117">
        <v>0</v>
      </c>
      <c r="R44" s="10117">
        <v>992</v>
      </c>
      <c r="S44" s="10117">
        <v>992</v>
      </c>
      <c r="T44" s="10117">
        <v>1000</v>
      </c>
      <c r="U44" s="10117">
        <v>1000</v>
      </c>
      <c r="V44" s="10117">
        <v>0</v>
      </c>
      <c r="W44" s="10117">
        <v>0</v>
      </c>
      <c r="X44" s="10117">
        <v>0</v>
      </c>
      <c r="Y44" s="10117">
        <v>0</v>
      </c>
      <c r="Z44" s="10117">
        <v>0</v>
      </c>
      <c r="AA44" s="10117">
        <v>0</v>
      </c>
      <c r="AB44" s="10122">
        <f t="shared" si="13"/>
      </c>
      <c r="AC44" s="10140">
        <f t="shared" si="9"/>
      </c>
      <c r="AD44" s="10124">
        <f t="shared" si="4"/>
      </c>
      <c r="AE44" s="10141">
        <f t="shared" si="19"/>
      </c>
      <c r="AF44" s="10126">
        <f>VLOOKUP(C44,'Data Products'!$A:$J,10,0)</f>
      </c>
      <c r="AG44" s="10127">
        <f t="shared" si="11"/>
      </c>
      <c r="AH44" s="10128">
        <f t="shared" si="6"/>
      </c>
      <c r="AI44" s="10152"/>
      <c r="AJ44" s="10150"/>
      <c r="AK44" s="10150"/>
      <c r="AL44" s="10149"/>
      <c r="AM44" s="10150"/>
      <c r="AN44" s="10150"/>
    </row>
    <row r="45">
      <c r="A45" s="10156"/>
      <c r="B45" s="10157"/>
      <c r="C45" s="10156"/>
      <c r="D45" s="10156"/>
      <c r="E45" s="10156"/>
      <c r="F45" s="10156"/>
      <c r="G45" s="10156"/>
      <c r="H45" s="10156"/>
      <c r="I45" s="10156"/>
      <c r="J45" s="10158"/>
      <c r="K45" s="10151"/>
      <c r="L45" s="10151" t="s">
        <v>13067</v>
      </c>
      <c r="M45" s="10151"/>
      <c r="N45" s="10151"/>
      <c r="O45" s="10151"/>
      <c r="P45" s="10151"/>
      <c r="Q45" s="10151"/>
      <c r="R45" s="10151"/>
      <c r="S45" s="10151"/>
      <c r="T45" s="10151"/>
      <c r="U45" s="10151"/>
      <c r="V45" s="10151"/>
      <c r="W45" s="10151"/>
      <c r="X45" s="10151"/>
      <c r="Y45" s="10151"/>
      <c r="Z45" s="10151"/>
      <c r="AA45" s="10151"/>
      <c r="AB45" s="10151"/>
      <c r="AC45" s="10151"/>
      <c r="AD45" s="10151"/>
      <c r="AE45" s="10159" t="s">
        <v>13068</v>
      </c>
      <c r="AF45" s="10160"/>
      <c r="AG45" s="10160">
        <f>SUM(AG3:AG43)</f>
      </c>
      <c r="AH45" s="10161"/>
      <c r="AI45" s="10162"/>
      <c r="AJ45" s="10163"/>
      <c r="AK45" s="10163"/>
      <c r="AL45" s="10162"/>
      <c r="AM45" s="10163"/>
      <c r="AN45" s="10163"/>
    </row>
    <row r="46">
      <c r="A46" s="10151"/>
      <c r="B46" s="10157"/>
      <c r="C46" s="10157"/>
      <c r="D46" s="10151"/>
      <c r="E46" s="10151"/>
      <c r="F46" s="10151"/>
      <c r="G46" s="10157"/>
      <c r="H46" s="10158"/>
      <c r="I46" s="10158"/>
      <c r="J46" s="10158"/>
      <c r="K46" s="10151"/>
      <c r="L46" s="10151"/>
      <c r="M46" s="10151"/>
      <c r="N46" s="10151"/>
      <c r="O46" s="10151"/>
      <c r="P46" s="10151"/>
      <c r="Q46" s="10151"/>
      <c r="R46" s="10151"/>
      <c r="S46" s="10151"/>
      <c r="T46" s="10151"/>
      <c r="U46" s="10151"/>
      <c r="V46" s="10151"/>
      <c r="W46" s="10151"/>
      <c r="X46" s="10151"/>
      <c r="Y46" s="10151"/>
      <c r="Z46" s="10151"/>
      <c r="AA46" s="10151"/>
      <c r="AB46" s="10151"/>
      <c r="AC46" s="10151"/>
      <c r="AD46" s="10151"/>
      <c r="AE46" s="10164" t="s">
        <v>13069</v>
      </c>
      <c r="AF46" s="10165">
        <f t="shared" ref="AF46:AF49" si="15">AG46/$AG$45</f>
      </c>
      <c r="AG46" s="10166">
        <f t="shared" ref="AG46:AG49" si="8">SUMIFS($AG$3:$AG$43,$AE$3:$AE$43,AE46)</f>
      </c>
      <c r="AH46" s="10167"/>
      <c r="AI46" s="10162"/>
      <c r="AJ46" s="10163"/>
      <c r="AK46" s="10163"/>
      <c r="AL46" s="10162"/>
      <c r="AM46" s="10163"/>
      <c r="AN46" s="10163"/>
    </row>
    <row r="47">
      <c r="A47" s="10151"/>
      <c r="B47" s="10157"/>
      <c r="C47" s="10157"/>
      <c r="D47" s="10151"/>
      <c r="E47" s="10151"/>
      <c r="F47" s="10151"/>
      <c r="G47" s="10157"/>
      <c r="H47" s="10158"/>
      <c r="I47" s="10158"/>
      <c r="J47" s="10158"/>
      <c r="K47" s="10151"/>
      <c r="L47" s="10151"/>
      <c r="M47" s="10151"/>
      <c r="N47" s="10151"/>
      <c r="O47" s="10151"/>
      <c r="P47" s="10151"/>
      <c r="Q47" s="10151"/>
      <c r="R47" s="10151"/>
      <c r="S47" s="10151"/>
      <c r="T47" s="10151"/>
      <c r="U47" s="10151"/>
      <c r="V47" s="10151"/>
      <c r="W47" s="10151"/>
      <c r="X47" s="10151"/>
      <c r="Y47" s="10151"/>
      <c r="Z47" s="10151"/>
      <c r="AA47" s="10151"/>
      <c r="AB47" s="10151"/>
      <c r="AC47" s="10151"/>
      <c r="AD47" s="10151"/>
      <c r="AE47" s="10164" t="s">
        <v>13070</v>
      </c>
      <c r="AF47" s="10165">
        <f t="shared" si="15"/>
      </c>
      <c r="AG47" s="10166">
        <f t="shared" si="8"/>
      </c>
      <c r="AH47" s="10167"/>
      <c r="AI47" s="10162"/>
      <c r="AJ47" s="10163"/>
      <c r="AK47" s="10163"/>
      <c r="AL47" s="10162"/>
      <c r="AM47" s="10163"/>
      <c r="AN47" s="10163"/>
    </row>
    <row r="48">
      <c r="A48" s="10151"/>
      <c r="B48" s="10157"/>
      <c r="C48" s="10157"/>
      <c r="D48" s="10151"/>
      <c r="E48" s="10151"/>
      <c r="F48" s="10151"/>
      <c r="G48" s="10157"/>
      <c r="H48" s="10158"/>
      <c r="I48" s="10158"/>
      <c r="J48" s="10158"/>
      <c r="K48" s="10151"/>
      <c r="L48" s="10151"/>
      <c r="M48" s="10151"/>
      <c r="N48" s="10151"/>
      <c r="O48" s="10151"/>
      <c r="P48" s="10151"/>
      <c r="Q48" s="10151"/>
      <c r="R48" s="10151"/>
      <c r="S48" s="10151"/>
      <c r="T48" s="10151"/>
      <c r="U48" s="10151"/>
      <c r="V48" s="10151"/>
      <c r="W48" s="10151"/>
      <c r="X48" s="10151"/>
      <c r="Y48" s="10151"/>
      <c r="Z48" s="10151"/>
      <c r="AA48" s="10151"/>
      <c r="AB48" s="10151"/>
      <c r="AC48" s="10151"/>
      <c r="AD48" s="10151"/>
      <c r="AE48" s="10164" t="s">
        <v>13071</v>
      </c>
      <c r="AF48" s="10165">
        <f t="shared" si="15"/>
      </c>
      <c r="AG48" s="10166">
        <f t="shared" si="8"/>
      </c>
      <c r="AH48" s="10167"/>
      <c r="AI48" s="10162"/>
      <c r="AJ48" s="10163"/>
      <c r="AK48" s="10163"/>
      <c r="AL48" s="10162"/>
      <c r="AM48" s="10163"/>
      <c r="AN48" s="10163"/>
    </row>
    <row r="49">
      <c r="A49" s="10151"/>
      <c r="B49" s="10157"/>
      <c r="C49" s="10157"/>
      <c r="D49" s="10151"/>
      <c r="E49" s="10151"/>
      <c r="F49" s="10151"/>
      <c r="G49" s="10157"/>
      <c r="H49" s="10158"/>
      <c r="I49" s="10158"/>
      <c r="J49" s="10158"/>
      <c r="K49" s="10151"/>
      <c r="L49" s="10151"/>
      <c r="M49" s="10151"/>
      <c r="N49" s="10151"/>
      <c r="O49" s="10151"/>
      <c r="P49" s="10151"/>
      <c r="Q49" s="10151"/>
      <c r="R49" s="10151"/>
      <c r="S49" s="10151"/>
      <c r="T49" s="10151"/>
      <c r="U49" s="10151"/>
      <c r="V49" s="10151"/>
      <c r="W49" s="10151"/>
      <c r="X49" s="10151"/>
      <c r="Y49" s="10151"/>
      <c r="Z49" s="10151"/>
      <c r="AA49" s="10151"/>
      <c r="AB49" s="10151"/>
      <c r="AC49" s="10151"/>
      <c r="AD49" s="10151"/>
      <c r="AE49" s="10164" t="s">
        <v>13072</v>
      </c>
      <c r="AF49" s="10165">
        <f t="shared" si="15"/>
      </c>
      <c r="AG49" s="10166">
        <f t="shared" si="8"/>
      </c>
      <c r="AH49" s="10167"/>
      <c r="AI49" s="10162"/>
      <c r="AJ49" s="10163"/>
      <c r="AK49" s="10163"/>
      <c r="AL49" s="10162"/>
      <c r="AM49" s="10163"/>
      <c r="AN49" s="10163"/>
    </row>
    <row r="50">
      <c r="A50" s="10151"/>
      <c r="B50" s="10157"/>
      <c r="C50" s="10157"/>
      <c r="D50" s="10151"/>
      <c r="E50" s="10151"/>
      <c r="F50" s="10151"/>
      <c r="G50" s="10157"/>
      <c r="H50" s="10158"/>
      <c r="I50" s="10158"/>
      <c r="J50" s="10158"/>
      <c r="K50" s="10151"/>
      <c r="L50" s="10151"/>
      <c r="M50" s="10151"/>
      <c r="N50" s="10151"/>
      <c r="O50" s="10151"/>
      <c r="P50" s="10151"/>
      <c r="Q50" s="10151"/>
      <c r="R50" s="10151"/>
      <c r="S50" s="10151"/>
      <c r="T50" s="10151"/>
      <c r="U50" s="10151"/>
      <c r="V50" s="10151"/>
      <c r="W50" s="10151"/>
      <c r="X50" s="10151"/>
      <c r="Y50" s="10151"/>
      <c r="Z50" s="10151"/>
      <c r="AA50" s="10151"/>
      <c r="AB50" s="10151"/>
      <c r="AC50" s="10151"/>
      <c r="AD50" s="10151"/>
      <c r="AE50" s="10164" t="s">
        <v>12987</v>
      </c>
      <c r="AF50" s="10168">
        <f>AVERAGE(AH3:AH43)/AVERAGE(D3:D43)</f>
      </c>
      <c r="AG50" s="10166">
        <f>SUMIF($H$3:$H$43,"&lt;90",$AG$3:$AG$43)</f>
      </c>
      <c r="AH50" s="10169"/>
      <c r="AI50" s="10162"/>
      <c r="AJ50" s="10163"/>
      <c r="AK50" s="10163"/>
      <c r="AL50" s="10162"/>
      <c r="AM50" s="10163"/>
      <c r="AN50" s="10163"/>
    </row>
    <row r="51">
      <c r="A51" s="10151"/>
      <c r="B51" s="10157"/>
      <c r="C51" s="10157"/>
      <c r="D51" s="10151"/>
      <c r="E51" s="10151"/>
      <c r="F51" s="10151"/>
      <c r="G51" s="10157"/>
      <c r="H51" s="10158"/>
      <c r="I51" s="10158"/>
      <c r="J51" s="10158"/>
      <c r="K51" s="10151"/>
      <c r="L51" s="10151"/>
      <c r="M51" s="10151"/>
      <c r="N51" s="10151"/>
      <c r="O51" s="10151"/>
      <c r="P51" s="10151"/>
      <c r="Q51" s="10151"/>
      <c r="R51" s="10151"/>
      <c r="S51" s="10151"/>
      <c r="T51" s="10151"/>
      <c r="U51" s="10151"/>
      <c r="V51" s="10151"/>
      <c r="W51" s="10151"/>
      <c r="X51" s="10151"/>
      <c r="Y51" s="10151"/>
      <c r="Z51" s="10151"/>
      <c r="AA51" s="10151"/>
      <c r="AB51" s="10151"/>
      <c r="AC51" s="10151"/>
      <c r="AD51" s="10151"/>
      <c r="AE51" s="10151"/>
      <c r="AF51" s="10169"/>
      <c r="AG51" s="10169"/>
      <c r="AH51" s="10169"/>
      <c r="AI51" s="10162"/>
      <c r="AJ51" s="10163"/>
      <c r="AK51" s="10163"/>
      <c r="AL51" s="10162"/>
      <c r="AM51" s="10163"/>
      <c r="AN51" s="10163"/>
    </row>
    <row r="52">
      <c r="A52" s="10111" t="s">
        <v>13073</v>
      </c>
      <c r="B52" s="10111" t="s">
        <v>12962</v>
      </c>
      <c r="C52" s="10111" t="s">
        <v>12963</v>
      </c>
      <c r="D52" s="10111" t="s">
        <v>12964</v>
      </c>
      <c r="E52" s="10111"/>
      <c r="F52" s="10111" t="s">
        <v>13074</v>
      </c>
      <c r="G52" s="10170" t="s">
        <v>12966</v>
      </c>
      <c r="H52" s="10171" t="s">
        <v>12967</v>
      </c>
      <c r="I52" s="10110" t="s">
        <v>12968</v>
      </c>
      <c r="J52" s="10110" t="s">
        <v>12969</v>
      </c>
      <c r="K52" s="10111" t="s">
        <v>12970</v>
      </c>
      <c r="L52" s="10111" t="s">
        <v>12971</v>
      </c>
      <c r="M52" s="10111" t="s">
        <v>13075</v>
      </c>
      <c r="N52" s="10111" t="s">
        <v>13076</v>
      </c>
      <c r="O52" s="10111" t="s">
        <v>12974</v>
      </c>
      <c r="P52" s="10172"/>
      <c r="Q52" s="10172"/>
      <c r="R52" s="10172"/>
      <c r="S52" s="10172"/>
      <c r="T52" s="10172"/>
      <c r="U52" s="10172"/>
      <c r="V52" s="10172"/>
      <c r="W52" s="10172"/>
      <c r="X52" s="10172"/>
      <c r="Y52" s="10172"/>
      <c r="Z52" s="10172"/>
      <c r="AA52" s="10172"/>
      <c r="AB52" s="10173" t="s">
        <v>12981</v>
      </c>
      <c r="AC52" s="10171" t="s">
        <v>12982</v>
      </c>
      <c r="AD52" s="10171" t="s">
        <v>13077</v>
      </c>
      <c r="AE52" s="10171" t="s">
        <v>13078</v>
      </c>
      <c r="AF52" s="10174" t="s">
        <v>12985</v>
      </c>
      <c r="AG52" s="10174" t="s">
        <v>12986</v>
      </c>
      <c r="AH52" s="10110" t="s">
        <v>12987</v>
      </c>
      <c r="AI52" s="10171" t="s">
        <v>12988</v>
      </c>
      <c r="AJ52" s="10110" t="s">
        <v>12989</v>
      </c>
      <c r="AK52" s="10111" t="s">
        <v>12990</v>
      </c>
      <c r="AL52" s="10111" t="s">
        <v>13079</v>
      </c>
      <c r="AM52" s="10111" t="s">
        <v>12992</v>
      </c>
      <c r="AN52" s="10111" t="s">
        <v>12993</v>
      </c>
    </row>
    <row r="53">
      <c r="A53" s="10111" t="s">
        <v>12994</v>
      </c>
      <c r="B53" s="10111"/>
      <c r="C53" s="10111"/>
      <c r="D53" s="10111" t="s">
        <v>12995</v>
      </c>
      <c r="E53" s="10115" t="s">
        <v>12996</v>
      </c>
      <c r="F53" s="10111"/>
      <c r="G53" s="10170"/>
      <c r="H53" s="10171"/>
      <c r="I53" s="10110"/>
      <c r="J53" s="10110"/>
      <c r="K53" s="10111" t="s">
        <v>12997</v>
      </c>
      <c r="L53" s="10111" t="s">
        <v>12997</v>
      </c>
      <c r="M53" s="10111"/>
      <c r="N53" s="10111"/>
      <c r="O53" s="10111"/>
      <c r="P53" s="10172"/>
      <c r="Q53" s="10172"/>
      <c r="R53" s="10172"/>
      <c r="S53" s="10172"/>
      <c r="T53" s="10172"/>
      <c r="U53" s="10172"/>
      <c r="V53" s="10172"/>
      <c r="W53" s="10172"/>
      <c r="X53" s="10172"/>
      <c r="Y53" s="10172"/>
      <c r="Z53" s="10172"/>
      <c r="AA53" s="10172"/>
      <c r="AB53" s="10173"/>
      <c r="AC53" s="10171"/>
      <c r="AD53" s="10171"/>
      <c r="AE53" s="10171"/>
      <c r="AF53" s="10174"/>
      <c r="AG53" s="10174"/>
      <c r="AH53" s="10110"/>
      <c r="AI53" s="10171"/>
      <c r="AJ53" s="10110"/>
      <c r="AK53" s="10111"/>
      <c r="AL53" s="10111"/>
      <c r="AM53" s="10111"/>
      <c r="AN53" s="10111"/>
    </row>
    <row r="54">
      <c r="A54" s="10175">
        <v>1</v>
      </c>
      <c r="B54" s="10116" t="s">
        <v>12998</v>
      </c>
      <c r="C54" s="10116" t="s">
        <v>13080</v>
      </c>
      <c r="D54" s="10117">
        <v>11529</v>
      </c>
      <c r="E54" s="10131">
        <v>11529</v>
      </c>
      <c r="F54" s="10131"/>
      <c r="G54" s="10176">
        <f>VLOOKUP(C54,'Data Products'!$A:$J,2,0)</f>
      </c>
      <c r="H54" s="10177">
        <f t="shared" ref="H54:H78" si="2">IFERROR(G54-TODAY(),"")</f>
      </c>
      <c r="I54" s="10120">
        <v>45840</v>
      </c>
      <c r="J54" s="10121">
        <f t="shared" ref="J54:J124" si="18">TODAY()-I54</f>
      </c>
      <c r="K54" s="10117">
        <v>0</v>
      </c>
      <c r="L54" s="10178">
        <v>10884</v>
      </c>
      <c r="M54" s="10117">
        <v>6000</v>
      </c>
      <c r="N54" s="10117">
        <v>12000</v>
      </c>
      <c r="O54" s="10116" t="s">
        <v>13008</v>
      </c>
      <c r="P54" s="10151"/>
      <c r="Q54" s="10151"/>
      <c r="R54" s="10179"/>
      <c r="S54" s="10151"/>
      <c r="T54" s="10151"/>
      <c r="U54" s="10151"/>
      <c r="V54" s="10151"/>
      <c r="W54" s="10151"/>
      <c r="X54" s="10151"/>
      <c r="Y54" s="10151"/>
      <c r="Z54" s="10151"/>
      <c r="AA54" s="10151"/>
      <c r="AB54" s="10180">
        <f t="shared" ref="AB54:AB124" si="14">L54/30</f>
      </c>
      <c r="AC54" s="10136">
        <f t="shared" ref="AC54:AC124" si="10">IFERROR(D54/AB54,"-")</f>
      </c>
      <c r="AD54" s="10124">
        <f t="shared" ref="AD54:AD124" si="5">IFERROR(TODAY()+AC54,"-")</f>
      </c>
      <c r="AE54" s="10137">
        <f t="shared" ref="AE54:AE124" si="20">_xlfn.IFS(AC54="-","Not sold yet",AND(AC54&lt;=150,AC54&gt;60),"Out of stock more than 60 days",AC54&lt;=60,"Out of stock less than 60 days",AC54&gt;=150,"Out of stock more than 150 days")</f>
      </c>
      <c r="AF54" s="10126">
        <f>VLOOKUP(C54,'Data Products'!$A:$J,10,0)</f>
      </c>
      <c r="AG54" s="10127">
        <f t="shared" ref="AG54:AG124" si="12">AF54*D54</f>
      </c>
      <c r="AH54" s="10127"/>
      <c r="AI54" s="10138" t="s">
        <v>13081</v>
      </c>
      <c r="AJ54" s="10129"/>
      <c r="AK54" s="10130"/>
      <c r="AL54" s="10129"/>
      <c r="AM54" s="10130"/>
      <c r="AN54" s="10130"/>
    </row>
    <row customHeight="true" hidden="true" ht="18" r="55">
      <c r="A55" s="10175">
        <v>2</v>
      </c>
      <c r="B55" s="10116" t="s">
        <v>13006</v>
      </c>
      <c r="C55" s="10116" t="s">
        <v>13082</v>
      </c>
      <c r="D55" s="10117">
        <v>0</v>
      </c>
      <c r="E55" s="10131">
        <v>0</v>
      </c>
      <c r="F55" s="10131"/>
      <c r="G55" s="10176">
        <f>VLOOKUP(C55,'Data Products'!$A:$J,2,0)</f>
      </c>
      <c r="H55" s="10177">
        <f t="shared" si="2"/>
      </c>
      <c r="I55" s="10120">
        <v>45376</v>
      </c>
      <c r="J55" s="10121">
        <f t="shared" si="18"/>
      </c>
      <c r="K55" s="10117">
        <v>0</v>
      </c>
      <c r="L55" s="10117">
        <v>0</v>
      </c>
      <c r="M55" s="10117">
        <v>0</v>
      </c>
      <c r="N55" s="10117">
        <v>0</v>
      </c>
      <c r="O55" s="10116" t="s">
        <v>13083</v>
      </c>
      <c r="P55" s="10151"/>
      <c r="Q55" s="10151"/>
      <c r="R55" s="10179"/>
      <c r="S55" s="10151"/>
      <c r="T55" s="10151"/>
      <c r="U55" s="10151"/>
      <c r="V55" s="10151"/>
      <c r="W55" s="10151"/>
      <c r="X55" s="10151"/>
      <c r="Y55" s="10151"/>
      <c r="Z55" s="10151"/>
      <c r="AA55" s="10151"/>
      <c r="AB55" s="10180">
        <f t="shared" si="14"/>
      </c>
      <c r="AC55" s="10132">
        <f t="shared" si="10"/>
      </c>
      <c r="AD55" s="10124">
        <f t="shared" si="5"/>
      </c>
      <c r="AE55" s="10133">
        <f t="shared" si="20"/>
      </c>
      <c r="AF55" s="10126">
        <f>VLOOKUP(C55,'Data Products'!$A:$J,10,0)</f>
      </c>
      <c r="AG55" s="10127">
        <f t="shared" si="12"/>
      </c>
      <c r="AH55" s="10127">
        <f t="shared" ref="AH55:AH124" si="7">IF(H55&lt;=90,D55,0)</f>
      </c>
      <c r="AI55" s="10138"/>
      <c r="AJ55" s="10129"/>
      <c r="AK55" s="10130"/>
      <c r="AL55" s="10129"/>
      <c r="AM55" s="10130"/>
      <c r="AN55" s="10130"/>
    </row>
    <row customHeight="true" hidden="true" ht="18" r="56">
      <c r="A56" s="10175">
        <v>3</v>
      </c>
      <c r="B56" s="10116" t="s">
        <v>13006</v>
      </c>
      <c r="C56" s="10116" t="s">
        <v>13084</v>
      </c>
      <c r="D56" s="10117">
        <v>0</v>
      </c>
      <c r="E56" s="10131">
        <v>0</v>
      </c>
      <c r="F56" s="10131"/>
      <c r="G56" s="10176">
        <f>VLOOKUP(C56,'Data Products'!$A:$J,2,0)</f>
      </c>
      <c r="H56" s="10177">
        <f t="shared" si="2"/>
      </c>
      <c r="I56" s="10155">
        <v>45721</v>
      </c>
      <c r="J56" s="10121">
        <f t="shared" si="18"/>
      </c>
      <c r="K56" s="10117">
        <v>0</v>
      </c>
      <c r="L56" s="10117">
        <v>0</v>
      </c>
      <c r="M56" s="10181" t="s">
        <v>13085</v>
      </c>
      <c r="N56" s="10181" t="s">
        <v>13085</v>
      </c>
      <c r="O56" s="10116" t="s">
        <v>13083</v>
      </c>
      <c r="P56" s="10151"/>
      <c r="Q56" s="10151"/>
      <c r="R56" s="10179"/>
      <c r="S56" s="10151"/>
      <c r="T56" s="10151"/>
      <c r="U56" s="10151"/>
      <c r="V56" s="10151"/>
      <c r="W56" s="10151"/>
      <c r="X56" s="10151"/>
      <c r="Y56" s="10151"/>
      <c r="Z56" s="10151"/>
      <c r="AA56" s="10151"/>
      <c r="AB56" s="10180">
        <f t="shared" si="14"/>
      </c>
      <c r="AC56" s="10132">
        <f t="shared" si="10"/>
      </c>
      <c r="AD56" s="10124">
        <f t="shared" si="5"/>
      </c>
      <c r="AE56" s="10133">
        <f t="shared" si="20"/>
      </c>
      <c r="AF56" s="10126">
        <f>VLOOKUP(C56,'Data Products'!$A:$J,10,0)</f>
      </c>
      <c r="AG56" s="10127">
        <f t="shared" si="12"/>
      </c>
      <c r="AH56" s="10127">
        <f t="shared" si="7"/>
      </c>
      <c r="AI56" s="10138"/>
      <c r="AJ56" s="10129"/>
      <c r="AK56" s="10130"/>
      <c r="AL56" s="10129"/>
      <c r="AM56" s="10130"/>
      <c r="AN56" s="10130"/>
    </row>
    <row customHeight="true" hidden="true" ht="18" r="57">
      <c r="A57" s="10175">
        <v>4</v>
      </c>
      <c r="B57" s="10116" t="s">
        <v>13006</v>
      </c>
      <c r="C57" s="10116" t="s">
        <v>13086</v>
      </c>
      <c r="D57" s="10117">
        <v>0</v>
      </c>
      <c r="E57" s="10131">
        <v>0</v>
      </c>
      <c r="F57" s="10131"/>
      <c r="G57" s="10176">
        <f>VLOOKUP(C57,'Data Products'!$A:$J,2,0)</f>
      </c>
      <c r="H57" s="10177">
        <f t="shared" si="2"/>
      </c>
      <c r="I57" s="10120">
        <v>45460</v>
      </c>
      <c r="J57" s="10121">
        <f t="shared" si="18"/>
      </c>
      <c r="K57" s="10117">
        <v>0</v>
      </c>
      <c r="L57" s="10117">
        <v>0</v>
      </c>
      <c r="M57" s="10117">
        <v>0</v>
      </c>
      <c r="N57" s="10117">
        <v>0</v>
      </c>
      <c r="O57" s="10116" t="s">
        <v>13083</v>
      </c>
      <c r="P57" s="10151"/>
      <c r="Q57" s="10151"/>
      <c r="R57" s="10182"/>
      <c r="S57" s="10151"/>
      <c r="T57" s="10151"/>
      <c r="U57" s="10151"/>
      <c r="V57" s="10151"/>
      <c r="W57" s="10151"/>
      <c r="X57" s="10151"/>
      <c r="Y57" s="10151"/>
      <c r="Z57" s="10151"/>
      <c r="AA57" s="10151"/>
      <c r="AB57" s="10180">
        <f t="shared" si="14"/>
      </c>
      <c r="AC57" s="10132">
        <f t="shared" si="10"/>
      </c>
      <c r="AD57" s="10124">
        <f t="shared" si="5"/>
      </c>
      <c r="AE57" s="10133">
        <f t="shared" si="20"/>
      </c>
      <c r="AF57" s="10126">
        <f>VLOOKUP(C57,'Data Products'!$A:$J,10,0)</f>
      </c>
      <c r="AG57" s="10127">
        <f t="shared" si="12"/>
      </c>
      <c r="AH57" s="10127">
        <f t="shared" si="7"/>
      </c>
      <c r="AI57" s="10129"/>
      <c r="AJ57" s="10130"/>
      <c r="AK57" s="10130"/>
      <c r="AL57" s="10129"/>
      <c r="AM57" s="10130"/>
      <c r="AN57" s="10130"/>
    </row>
    <row customHeight="true" hidden="true" ht="18" r="58">
      <c r="A58" s="10175">
        <v>5</v>
      </c>
      <c r="B58" s="10116" t="s">
        <v>13032</v>
      </c>
      <c r="C58" s="10116" t="s">
        <v>13087</v>
      </c>
      <c r="D58" s="10117">
        <v>0</v>
      </c>
      <c r="E58" s="10131">
        <v>0</v>
      </c>
      <c r="F58" s="10131"/>
      <c r="G58" s="10176">
        <f>VLOOKUP(C58,'Data Products'!$A:$J,2,0)</f>
      </c>
      <c r="H58" s="10177">
        <f t="shared" si="2"/>
      </c>
      <c r="I58" s="10120">
        <v>45667</v>
      </c>
      <c r="J58" s="10121">
        <f t="shared" si="18"/>
      </c>
      <c r="K58" s="10117">
        <v>0</v>
      </c>
      <c r="L58" s="10117">
        <v>0</v>
      </c>
      <c r="M58" s="10117">
        <v>500</v>
      </c>
      <c r="N58" s="10117">
        <v>1000</v>
      </c>
      <c r="O58" s="10183" t="s">
        <v>13016</v>
      </c>
      <c r="P58" s="10151"/>
      <c r="Q58" s="10151"/>
      <c r="R58" s="10179"/>
      <c r="S58" s="10151"/>
      <c r="T58" s="10151"/>
      <c r="U58" s="10151"/>
      <c r="V58" s="10151"/>
      <c r="W58" s="10151"/>
      <c r="X58" s="10151"/>
      <c r="Y58" s="10151"/>
      <c r="Z58" s="10151"/>
      <c r="AA58" s="10151"/>
      <c r="AB58" s="10180">
        <f t="shared" si="14"/>
      </c>
      <c r="AC58" s="10132">
        <f t="shared" si="10"/>
      </c>
      <c r="AD58" s="10124">
        <f t="shared" si="5"/>
      </c>
      <c r="AE58" s="10133">
        <f t="shared" si="20"/>
      </c>
      <c r="AF58" s="10126">
        <f>VLOOKUP(C58,'Data Products'!$A:$J,10,0)</f>
      </c>
      <c r="AG58" s="10127">
        <f t="shared" si="12"/>
      </c>
      <c r="AH58" s="10127">
        <f t="shared" si="7"/>
      </c>
      <c r="AI58" s="10138"/>
      <c r="AJ58" s="10130"/>
      <c r="AK58" s="10130">
        <v>200</v>
      </c>
      <c r="AL58" s="10129"/>
      <c r="AM58" s="10130"/>
      <c r="AN58" s="10130"/>
    </row>
    <row r="59">
      <c r="A59" s="10175">
        <v>6</v>
      </c>
      <c r="B59" s="10116" t="s">
        <v>13006</v>
      </c>
      <c r="C59" s="10116" t="s">
        <v>13088</v>
      </c>
      <c r="D59" s="10117">
        <v>2</v>
      </c>
      <c r="E59" s="10131">
        <v>2</v>
      </c>
      <c r="F59" s="10131"/>
      <c r="G59" s="10176">
        <f>VLOOKUP(C59,'Data Products'!$A:$J,2,0)</f>
      </c>
      <c r="H59" s="10177">
        <f t="shared" si="2"/>
      </c>
      <c r="I59" s="10120">
        <v>45667</v>
      </c>
      <c r="J59" s="10121">
        <f t="shared" si="18"/>
      </c>
      <c r="K59" s="10117">
        <v>0</v>
      </c>
      <c r="L59" s="10117">
        <v>3</v>
      </c>
      <c r="M59" s="10117">
        <v>500</v>
      </c>
      <c r="N59" s="10117">
        <v>1000</v>
      </c>
      <c r="O59" s="10116" t="s">
        <v>13016</v>
      </c>
      <c r="P59" s="10151"/>
      <c r="Q59" s="10151"/>
      <c r="R59" s="10179"/>
      <c r="S59" s="10151"/>
      <c r="T59" s="10151"/>
      <c r="U59" s="10151"/>
      <c r="V59" s="10151"/>
      <c r="W59" s="10151"/>
      <c r="X59" s="10151"/>
      <c r="Y59" s="10151"/>
      <c r="Z59" s="10151"/>
      <c r="AA59" s="10151"/>
      <c r="AB59" s="10180">
        <f t="shared" si="14"/>
      </c>
      <c r="AC59" s="10136">
        <f t="shared" si="10"/>
      </c>
      <c r="AD59" s="10124">
        <f t="shared" si="5"/>
      </c>
      <c r="AE59" s="10137">
        <f t="shared" si="20"/>
      </c>
      <c r="AF59" s="10126">
        <f>VLOOKUP(C59,'Data Products'!$A:$J,10,0)</f>
      </c>
      <c r="AG59" s="10127">
        <f t="shared" si="12"/>
      </c>
      <c r="AH59" s="10127">
        <f t="shared" si="7"/>
      </c>
      <c r="AI59" s="10138"/>
      <c r="AJ59" s="10130"/>
      <c r="AK59" s="10130"/>
      <c r="AL59" s="10129"/>
      <c r="AM59" s="10130"/>
      <c r="AN59" s="10130"/>
    </row>
    <row r="60">
      <c r="A60" s="10175">
        <v>7</v>
      </c>
      <c r="B60" s="10116" t="s">
        <v>12998</v>
      </c>
      <c r="C60" s="10116" t="s">
        <v>13089</v>
      </c>
      <c r="D60" s="10117">
        <v>252</v>
      </c>
      <c r="E60" s="10131">
        <v>252</v>
      </c>
      <c r="F60" s="10131"/>
      <c r="G60" s="10176">
        <f>VLOOKUP(C60,'Data Products'!$A:$J,2,0)</f>
      </c>
      <c r="H60" s="10177">
        <f t="shared" si="2"/>
      </c>
      <c r="I60" s="10120">
        <v>45617</v>
      </c>
      <c r="J60" s="10121">
        <f t="shared" si="18"/>
      </c>
      <c r="K60" s="10117">
        <v>35</v>
      </c>
      <c r="L60" s="10117">
        <v>80</v>
      </c>
      <c r="M60" s="10117">
        <v>300</v>
      </c>
      <c r="N60" s="10117">
        <v>500</v>
      </c>
      <c r="O60" s="10184" t="s">
        <v>13016</v>
      </c>
      <c r="P60" s="10151"/>
      <c r="Q60" s="10151"/>
      <c r="R60" s="10179"/>
      <c r="S60" s="10151"/>
      <c r="T60" s="10151"/>
      <c r="U60" s="10151"/>
      <c r="V60" s="10151"/>
      <c r="W60" s="10151"/>
      <c r="X60" s="10151"/>
      <c r="Y60" s="10151"/>
      <c r="Z60" s="10151"/>
      <c r="AA60" s="10151"/>
      <c r="AB60" s="10180">
        <f t="shared" si="14"/>
      </c>
      <c r="AC60" s="10140">
        <f t="shared" si="10"/>
      </c>
      <c r="AD60" s="10124">
        <f t="shared" si="5"/>
      </c>
      <c r="AE60" s="10141">
        <f t="shared" si="20"/>
      </c>
      <c r="AF60" s="10126">
        <f>VLOOKUP(C60,'Data Products'!$A:$J,10,0)</f>
      </c>
      <c r="AG60" s="10127">
        <f t="shared" si="12"/>
      </c>
      <c r="AH60" s="10127">
        <f t="shared" si="7"/>
      </c>
      <c r="AI60" s="10129"/>
      <c r="AJ60" s="10130"/>
      <c r="AK60" s="10130"/>
      <c r="AL60" s="10129"/>
      <c r="AM60" s="10130"/>
      <c r="AN60" s="10130"/>
    </row>
    <row customHeight="true" hidden="true" ht="18" r="61">
      <c r="A61" s="10175">
        <v>8</v>
      </c>
      <c r="B61" s="10116" t="s">
        <v>13006</v>
      </c>
      <c r="C61" s="10116" t="s">
        <v>13090</v>
      </c>
      <c r="D61" s="10117">
        <v>0</v>
      </c>
      <c r="E61" s="10131">
        <v>0</v>
      </c>
      <c r="F61" s="10131"/>
      <c r="G61" s="10185">
        <f>VLOOKUP(C61,'Data Products'!$A:$J,2,0)</f>
      </c>
      <c r="H61" s="10136">
        <f t="shared" si="2"/>
      </c>
      <c r="I61" s="10120">
        <v>45504</v>
      </c>
      <c r="J61" s="10121">
        <f t="shared" si="18"/>
      </c>
      <c r="K61" s="10117">
        <v>0</v>
      </c>
      <c r="L61" s="10117">
        <v>0</v>
      </c>
      <c r="M61" s="10117">
        <v>0</v>
      </c>
      <c r="N61" s="10117">
        <v>0</v>
      </c>
      <c r="O61" s="10116" t="s">
        <v>13016</v>
      </c>
      <c r="P61" s="10151"/>
      <c r="Q61" s="10151"/>
      <c r="R61" s="10179"/>
      <c r="S61" s="10151"/>
      <c r="T61" s="10151"/>
      <c r="U61" s="10151"/>
      <c r="V61" s="10151"/>
      <c r="W61" s="10151"/>
      <c r="X61" s="10151"/>
      <c r="Y61" s="10151"/>
      <c r="Z61" s="10151"/>
      <c r="AA61" s="10151"/>
      <c r="AB61" s="10180">
        <f t="shared" si="14"/>
      </c>
      <c r="AC61" s="10132">
        <f t="shared" si="10"/>
      </c>
      <c r="AD61" s="10124">
        <f t="shared" si="5"/>
      </c>
      <c r="AE61" s="10133">
        <f t="shared" si="20"/>
      </c>
      <c r="AF61" s="10126">
        <f>VLOOKUP(C61,'Data Products'!$A:$J,10,0)</f>
      </c>
      <c r="AG61" s="10127">
        <f t="shared" si="12"/>
      </c>
      <c r="AH61" s="10127">
        <f t="shared" si="7"/>
      </c>
      <c r="AI61" s="10129"/>
      <c r="AJ61" s="10130"/>
      <c r="AK61" s="10130"/>
      <c r="AL61" s="10129"/>
      <c r="AM61" s="10130"/>
      <c r="AN61" s="10130"/>
    </row>
    <row customHeight="true" hidden="true" ht="18" r="62">
      <c r="A62" s="10175">
        <v>9</v>
      </c>
      <c r="B62" s="10116" t="s">
        <v>13006</v>
      </c>
      <c r="C62" s="10116" t="s">
        <v>13091</v>
      </c>
      <c r="D62" s="10117">
        <v>0</v>
      </c>
      <c r="E62" s="10131">
        <v>0</v>
      </c>
      <c r="F62" s="10131"/>
      <c r="G62" s="10176">
        <f>VLOOKUP(C62,'Data Products'!$A:$J,2,0)</f>
      </c>
      <c r="H62" s="10177">
        <f t="shared" si="2"/>
      </c>
      <c r="I62" s="10120">
        <v>45530</v>
      </c>
      <c r="J62" s="10121">
        <f t="shared" si="18"/>
      </c>
      <c r="K62" s="10117">
        <v>73</v>
      </c>
      <c r="L62" s="10117">
        <v>152</v>
      </c>
      <c r="M62" s="10117">
        <v>100</v>
      </c>
      <c r="N62" s="10117">
        <v>300</v>
      </c>
      <c r="O62" s="10116" t="s">
        <v>13016</v>
      </c>
      <c r="P62" s="10151"/>
      <c r="Q62" s="10151"/>
      <c r="R62" s="10179"/>
      <c r="S62" s="10151"/>
      <c r="T62" s="10151"/>
      <c r="U62" s="10151"/>
      <c r="V62" s="10151"/>
      <c r="W62" s="10151"/>
      <c r="X62" s="10151"/>
      <c r="Y62" s="10151"/>
      <c r="Z62" s="10151"/>
      <c r="AA62" s="10151"/>
      <c r="AB62" s="10180">
        <f t="shared" si="14"/>
      </c>
      <c r="AC62" s="10136">
        <f t="shared" si="10"/>
      </c>
      <c r="AD62" s="10124">
        <f t="shared" si="5"/>
      </c>
      <c r="AE62" s="10137">
        <f t="shared" si="20"/>
      </c>
      <c r="AF62" s="10126">
        <f>VLOOKUP(C62,'Data Products'!$A:$J,10,0)</f>
      </c>
      <c r="AG62" s="10127">
        <f t="shared" si="12"/>
      </c>
      <c r="AH62" s="10127">
        <f t="shared" si="7"/>
      </c>
      <c r="AI62" s="10129"/>
      <c r="AJ62" s="10130"/>
      <c r="AK62" s="10130"/>
      <c r="AL62" s="10129"/>
      <c r="AM62" s="10130"/>
      <c r="AN62" s="10130"/>
    </row>
    <row customHeight="true" hidden="true" ht="18" r="63">
      <c r="A63" s="10175">
        <v>10</v>
      </c>
      <c r="B63" s="10116" t="s">
        <v>13032</v>
      </c>
      <c r="C63" s="10116" t="s">
        <v>13092</v>
      </c>
      <c r="D63" s="10117">
        <v>0</v>
      </c>
      <c r="E63" s="10131">
        <v>0</v>
      </c>
      <c r="F63" s="10131"/>
      <c r="G63" s="10176">
        <f>VLOOKUP(C63,'Data Products'!$A:$J,2,0)</f>
      </c>
      <c r="H63" s="10177">
        <f t="shared" si="2"/>
      </c>
      <c r="I63" s="10120">
        <v>45667</v>
      </c>
      <c r="J63" s="10121">
        <f t="shared" si="18"/>
      </c>
      <c r="K63" s="10117">
        <v>0</v>
      </c>
      <c r="L63" s="10117">
        <v>0</v>
      </c>
      <c r="M63" s="10117">
        <v>500</v>
      </c>
      <c r="N63" s="10117">
        <v>1000</v>
      </c>
      <c r="O63" s="10116" t="s">
        <v>13016</v>
      </c>
      <c r="P63" s="10151"/>
      <c r="Q63" s="10151"/>
      <c r="R63" s="10179"/>
      <c r="S63" s="10151"/>
      <c r="T63" s="10151"/>
      <c r="U63" s="10151"/>
      <c r="V63" s="10151"/>
      <c r="W63" s="10151"/>
      <c r="X63" s="10151"/>
      <c r="Y63" s="10151"/>
      <c r="Z63" s="10151"/>
      <c r="AA63" s="10151"/>
      <c r="AB63" s="10180">
        <f t="shared" si="14"/>
      </c>
      <c r="AC63" s="10132">
        <f t="shared" si="10"/>
      </c>
      <c r="AD63" s="10124">
        <f t="shared" si="5"/>
      </c>
      <c r="AE63" s="10133">
        <f t="shared" si="20"/>
      </c>
      <c r="AF63" s="10126">
        <f>VLOOKUP(C63,'Data Products'!$A:$J,10,0)</f>
      </c>
      <c r="AG63" s="10127">
        <f t="shared" si="12"/>
      </c>
      <c r="AH63" s="10127">
        <f t="shared" si="7"/>
      </c>
      <c r="AI63" s="10138"/>
      <c r="AJ63" s="10130"/>
      <c r="AK63" s="10130">
        <v>150</v>
      </c>
      <c r="AL63" s="10129"/>
      <c r="AM63" s="10130"/>
      <c r="AN63" s="10130"/>
    </row>
    <row r="64">
      <c r="A64" s="10175">
        <v>11</v>
      </c>
      <c r="B64" s="10116" t="s">
        <v>12998</v>
      </c>
      <c r="C64" s="10116" t="s">
        <v>13093</v>
      </c>
      <c r="D64" s="10117">
        <v>378</v>
      </c>
      <c r="E64" s="10131">
        <v>378</v>
      </c>
      <c r="F64" s="10131"/>
      <c r="G64" s="10176">
        <f>VLOOKUP(C64,'Data Products'!$A:$J,2,0)</f>
      </c>
      <c r="H64" s="10177">
        <f t="shared" si="2"/>
      </c>
      <c r="I64" s="10155">
        <v>45716</v>
      </c>
      <c r="J64" s="10121">
        <f t="shared" si="18"/>
      </c>
      <c r="K64" s="10117">
        <v>71</v>
      </c>
      <c r="L64" s="10117">
        <v>133</v>
      </c>
      <c r="M64" s="10117">
        <v>0</v>
      </c>
      <c r="N64" s="10117">
        <v>0</v>
      </c>
      <c r="O64" s="10116" t="s">
        <v>13016</v>
      </c>
      <c r="P64" s="10151"/>
      <c r="Q64" s="10151"/>
      <c r="R64" s="10179"/>
      <c r="S64" s="10151"/>
      <c r="T64" s="10151"/>
      <c r="U64" s="10151"/>
      <c r="V64" s="10151"/>
      <c r="W64" s="10151"/>
      <c r="X64" s="10151"/>
      <c r="Y64" s="10151"/>
      <c r="Z64" s="10151"/>
      <c r="AA64" s="10151"/>
      <c r="AB64" s="10180">
        <f t="shared" si="14"/>
      </c>
      <c r="AC64" s="10140">
        <f t="shared" si="10"/>
      </c>
      <c r="AD64" s="10124">
        <f t="shared" si="5"/>
      </c>
      <c r="AE64" s="10141">
        <f t="shared" si="20"/>
      </c>
      <c r="AF64" s="10126">
        <f>VLOOKUP(C64,'Data Products'!$A:$J,10,0)</f>
      </c>
      <c r="AG64" s="10127">
        <f t="shared" si="12"/>
      </c>
      <c r="AH64" s="10127">
        <f t="shared" si="7"/>
      </c>
      <c r="AI64" s="10138"/>
      <c r="AJ64" s="10130"/>
      <c r="AK64" s="10130"/>
      <c r="AL64" s="10129"/>
      <c r="AM64" s="10130"/>
      <c r="AN64" s="10130"/>
    </row>
    <row r="65">
      <c r="A65" s="10175">
        <v>12</v>
      </c>
      <c r="B65" s="10116" t="s">
        <v>12998</v>
      </c>
      <c r="C65" s="10116" t="s">
        <v>13094</v>
      </c>
      <c r="D65" s="10117">
        <v>365</v>
      </c>
      <c r="E65" s="10131">
        <v>365</v>
      </c>
      <c r="F65" s="10131"/>
      <c r="G65" s="10176">
        <f>VLOOKUP(C65,'Data Products'!$A:$J,2,0)</f>
      </c>
      <c r="H65" s="10177">
        <f t="shared" si="2"/>
      </c>
      <c r="I65" s="10155">
        <v>45716</v>
      </c>
      <c r="J65" s="10121">
        <f t="shared" si="18"/>
      </c>
      <c r="K65" s="10117">
        <v>38</v>
      </c>
      <c r="L65" s="10117">
        <v>70</v>
      </c>
      <c r="M65" s="10117">
        <v>0</v>
      </c>
      <c r="N65" s="10117">
        <v>0</v>
      </c>
      <c r="O65" s="10116" t="s">
        <v>13016</v>
      </c>
      <c r="P65" s="10151"/>
      <c r="Q65" s="10151"/>
      <c r="R65" s="10179"/>
      <c r="S65" s="10151"/>
      <c r="T65" s="10151"/>
      <c r="U65" s="10151"/>
      <c r="V65" s="10151"/>
      <c r="W65" s="10151"/>
      <c r="X65" s="10151"/>
      <c r="Y65" s="10151"/>
      <c r="Z65" s="10151"/>
      <c r="AA65" s="10151"/>
      <c r="AB65" s="10180">
        <f t="shared" si="14"/>
      </c>
      <c r="AC65" s="10140">
        <f t="shared" si="10"/>
      </c>
      <c r="AD65" s="10124">
        <f t="shared" si="5"/>
      </c>
      <c r="AE65" s="10141">
        <f t="shared" si="20"/>
      </c>
      <c r="AF65" s="10126">
        <f>VLOOKUP(C65,'Data Products'!$A:$J,10,0)</f>
      </c>
      <c r="AG65" s="10127">
        <f t="shared" si="12"/>
      </c>
      <c r="AH65" s="10127">
        <f t="shared" si="7"/>
      </c>
      <c r="AI65" s="10138"/>
      <c r="AJ65" s="10130"/>
      <c r="AK65" s="10130"/>
      <c r="AL65" s="10129"/>
      <c r="AM65" s="10130"/>
      <c r="AN65" s="10130"/>
    </row>
    <row customHeight="true" hidden="true" ht="18" r="66">
      <c r="A66" s="10175">
        <v>13</v>
      </c>
      <c r="B66" s="10116" t="s">
        <v>13032</v>
      </c>
      <c r="C66" s="10116" t="s">
        <v>13095</v>
      </c>
      <c r="D66" s="10117">
        <v>0</v>
      </c>
      <c r="E66" s="10131">
        <v>0</v>
      </c>
      <c r="F66" s="10131"/>
      <c r="G66" s="10185">
        <f>VLOOKUP(C66,'Data Products'!$A:$J,2,0)</f>
      </c>
      <c r="H66" s="10136">
        <f t="shared" si="2"/>
      </c>
      <c r="I66" s="10120">
        <v>45363</v>
      </c>
      <c r="J66" s="10121">
        <f t="shared" si="18"/>
      </c>
      <c r="K66" s="10117">
        <v>0</v>
      </c>
      <c r="L66" s="10117">
        <v>0</v>
      </c>
      <c r="M66" s="10117">
        <v>0</v>
      </c>
      <c r="N66" s="10117">
        <v>0</v>
      </c>
      <c r="O66" s="10116" t="s">
        <v>13016</v>
      </c>
      <c r="P66" s="10151"/>
      <c r="Q66" s="10151"/>
      <c r="R66" s="10179"/>
      <c r="S66" s="10151"/>
      <c r="T66" s="10151"/>
      <c r="U66" s="10151"/>
      <c r="V66" s="10151"/>
      <c r="W66" s="10151"/>
      <c r="X66" s="10151"/>
      <c r="Y66" s="10151"/>
      <c r="Z66" s="10151"/>
      <c r="AA66" s="10151"/>
      <c r="AB66" s="10180">
        <f t="shared" si="14"/>
      </c>
      <c r="AC66" s="10132">
        <f t="shared" si="10"/>
      </c>
      <c r="AD66" s="10124">
        <f t="shared" si="5"/>
      </c>
      <c r="AE66" s="10133">
        <f t="shared" si="20"/>
      </c>
      <c r="AF66" s="10126">
        <f>VLOOKUP(C66,'Data Products'!$A:$J,10,0)</f>
      </c>
      <c r="AG66" s="10127">
        <f t="shared" si="12"/>
      </c>
      <c r="AH66" s="10127">
        <f t="shared" si="7"/>
      </c>
      <c r="AI66" s="10129"/>
      <c r="AJ66" s="10130"/>
      <c r="AK66" s="10130"/>
      <c r="AL66" s="10129"/>
      <c r="AM66" s="10130"/>
      <c r="AN66" s="10130"/>
    </row>
    <row r="67">
      <c r="A67" s="10175">
        <v>14</v>
      </c>
      <c r="B67" s="10116" t="s">
        <v>12998</v>
      </c>
      <c r="C67" s="10116" t="s">
        <v>13096</v>
      </c>
      <c r="D67" s="10117">
        <v>79</v>
      </c>
      <c r="E67" s="10131">
        <v>79</v>
      </c>
      <c r="F67" s="10131"/>
      <c r="G67" s="10176">
        <f>VLOOKUP(C67,'Data Products'!$A:$J,2,0)</f>
      </c>
      <c r="H67" s="10177">
        <f t="shared" si="2"/>
      </c>
      <c r="I67" s="10120">
        <v>45617</v>
      </c>
      <c r="J67" s="10121">
        <f t="shared" si="18"/>
      </c>
      <c r="K67" s="10117">
        <v>25</v>
      </c>
      <c r="L67" s="10117">
        <v>39</v>
      </c>
      <c r="M67" s="10117">
        <v>300</v>
      </c>
      <c r="N67" s="10117">
        <v>500</v>
      </c>
      <c r="O67" s="10116" t="s">
        <v>13016</v>
      </c>
      <c r="P67" s="10151"/>
      <c r="Q67" s="10151"/>
      <c r="R67" s="10179"/>
      <c r="S67" s="10151"/>
      <c r="T67" s="10151"/>
      <c r="U67" s="10151"/>
      <c r="V67" s="10151"/>
      <c r="W67" s="10151"/>
      <c r="X67" s="10151"/>
      <c r="Y67" s="10151"/>
      <c r="Z67" s="10151"/>
      <c r="AA67" s="10151"/>
      <c r="AB67" s="10180">
        <f t="shared" si="14"/>
      </c>
      <c r="AC67" s="10140">
        <f t="shared" si="10"/>
      </c>
      <c r="AD67" s="10124">
        <f t="shared" si="5"/>
      </c>
      <c r="AE67" s="10141">
        <f t="shared" si="20"/>
      </c>
      <c r="AF67" s="10126">
        <f>VLOOKUP(C67,'Data Products'!$A:$J,10,0)</f>
      </c>
      <c r="AG67" s="10127">
        <f t="shared" si="12"/>
      </c>
      <c r="AH67" s="10127">
        <f t="shared" si="7"/>
      </c>
      <c r="AI67" s="10138"/>
      <c r="AJ67" s="10130"/>
      <c r="AK67" s="10130"/>
      <c r="AL67" s="10129"/>
      <c r="AM67" s="10130"/>
      <c r="AN67" s="10130"/>
    </row>
    <row r="68">
      <c r="A68" s="10175">
        <v>15</v>
      </c>
      <c r="B68" s="10116" t="s">
        <v>12998</v>
      </c>
      <c r="C68" s="10116" t="s">
        <v>13097</v>
      </c>
      <c r="D68" s="10117">
        <v>566</v>
      </c>
      <c r="E68" s="10131">
        <v>566</v>
      </c>
      <c r="F68" s="10131"/>
      <c r="G68" s="10176">
        <f>VLOOKUP(C68,'Data Products'!$A:$J,2,0)</f>
      </c>
      <c r="H68" s="10177">
        <f t="shared" si="2"/>
      </c>
      <c r="I68" s="10120">
        <v>45667</v>
      </c>
      <c r="J68" s="10121">
        <f t="shared" si="18"/>
      </c>
      <c r="K68" s="10117">
        <v>87</v>
      </c>
      <c r="L68" s="10117">
        <v>193</v>
      </c>
      <c r="M68" s="10117">
        <v>1000</v>
      </c>
      <c r="N68" s="10117">
        <v>2000</v>
      </c>
      <c r="O68" s="10116" t="s">
        <v>13016</v>
      </c>
      <c r="P68" s="10151"/>
      <c r="Q68" s="10151"/>
      <c r="R68" s="10179"/>
      <c r="S68" s="10151"/>
      <c r="T68" s="10151"/>
      <c r="U68" s="10151"/>
      <c r="V68" s="10151"/>
      <c r="W68" s="10151"/>
      <c r="X68" s="10151"/>
      <c r="Y68" s="10151"/>
      <c r="Z68" s="10151"/>
      <c r="AA68" s="10151"/>
      <c r="AB68" s="10180">
        <f t="shared" si="14"/>
      </c>
      <c r="AC68" s="10140">
        <f t="shared" si="10"/>
      </c>
      <c r="AD68" s="10124">
        <f t="shared" si="5"/>
      </c>
      <c r="AE68" s="10141">
        <f t="shared" si="20"/>
      </c>
      <c r="AF68" s="10126">
        <f>VLOOKUP(C68,'Data Products'!$A:$J,10,0)</f>
      </c>
      <c r="AG68" s="10127">
        <f t="shared" si="12"/>
      </c>
      <c r="AH68" s="10127">
        <f t="shared" si="7"/>
      </c>
      <c r="AI68" s="10138"/>
      <c r="AJ68" s="10130"/>
      <c r="AK68" s="10130">
        <v>340</v>
      </c>
      <c r="AL68" s="10129"/>
      <c r="AM68" s="10130"/>
      <c r="AN68" s="10130"/>
    </row>
    <row customHeight="true" hidden="true" ht="18" r="69">
      <c r="A69" s="10175">
        <v>16</v>
      </c>
      <c r="B69" s="10116" t="s">
        <v>13006</v>
      </c>
      <c r="C69" s="10116" t="s">
        <v>13098</v>
      </c>
      <c r="D69" s="10117">
        <v>0</v>
      </c>
      <c r="E69" s="10131">
        <v>0</v>
      </c>
      <c r="F69" s="10131"/>
      <c r="G69" s="10185">
        <f>VLOOKUP(C69,'Data Products'!$A:$J,2,0)</f>
      </c>
      <c r="H69" s="10136">
        <f t="shared" si="2"/>
      </c>
      <c r="I69" s="10120">
        <v>45668</v>
      </c>
      <c r="J69" s="10121">
        <f t="shared" si="18"/>
      </c>
      <c r="K69" s="10117">
        <v>0</v>
      </c>
      <c r="L69" s="10117">
        <v>0</v>
      </c>
      <c r="M69" s="10117">
        <v>0</v>
      </c>
      <c r="N69" s="10117">
        <v>0</v>
      </c>
      <c r="O69" s="10116" t="s">
        <v>13035</v>
      </c>
      <c r="P69" s="10151"/>
      <c r="Q69" s="10151"/>
      <c r="R69" s="10179"/>
      <c r="S69" s="10151"/>
      <c r="T69" s="10151"/>
      <c r="U69" s="10151"/>
      <c r="V69" s="10151"/>
      <c r="W69" s="10151"/>
      <c r="X69" s="10151"/>
      <c r="Y69" s="10151"/>
      <c r="Z69" s="10151"/>
      <c r="AA69" s="10151"/>
      <c r="AB69" s="10180">
        <f t="shared" si="14"/>
      </c>
      <c r="AC69" s="10132">
        <f t="shared" si="10"/>
      </c>
      <c r="AD69" s="10124">
        <f t="shared" si="5"/>
      </c>
      <c r="AE69" s="10133">
        <f t="shared" si="20"/>
      </c>
      <c r="AF69" s="10126">
        <f>VLOOKUP(C69,'Data Products'!$A:$J,10,0)</f>
      </c>
      <c r="AG69" s="10127">
        <f t="shared" si="12"/>
      </c>
      <c r="AH69" s="10127">
        <f t="shared" si="7"/>
      </c>
      <c r="AI69" s="10138"/>
      <c r="AJ69" s="10130"/>
      <c r="AK69" s="10130"/>
      <c r="AL69" s="10129"/>
      <c r="AM69" s="10130"/>
      <c r="AN69" s="10130"/>
    </row>
    <row customHeight="true" hidden="true" ht="18" r="70">
      <c r="A70" s="10175">
        <v>17</v>
      </c>
      <c r="B70" s="10116" t="s">
        <v>13006</v>
      </c>
      <c r="C70" s="10116" t="s">
        <v>13099</v>
      </c>
      <c r="D70" s="10117">
        <v>0</v>
      </c>
      <c r="E70" s="10131">
        <v>0</v>
      </c>
      <c r="F70" s="10131"/>
      <c r="G70" s="10185">
        <f>VLOOKUP(C70,'Data Products'!$A:$J,2,0)</f>
      </c>
      <c r="H70" s="10136">
        <f t="shared" si="2"/>
      </c>
      <c r="I70" s="10120">
        <v>45669</v>
      </c>
      <c r="J70" s="10121">
        <f t="shared" si="18"/>
      </c>
      <c r="K70" s="10117">
        <v>2</v>
      </c>
      <c r="L70" s="10117">
        <v>4</v>
      </c>
      <c r="M70" s="10117">
        <v>4000</v>
      </c>
      <c r="N70" s="10117">
        <v>8000</v>
      </c>
      <c r="O70" s="10116" t="s">
        <v>13035</v>
      </c>
      <c r="P70" s="10151"/>
      <c r="Q70" s="10151"/>
      <c r="R70" s="10179"/>
      <c r="S70" s="10151"/>
      <c r="T70" s="10151"/>
      <c r="U70" s="10151"/>
      <c r="V70" s="10151"/>
      <c r="W70" s="10151"/>
      <c r="X70" s="10151"/>
      <c r="Y70" s="10151"/>
      <c r="Z70" s="10151"/>
      <c r="AA70" s="10151"/>
      <c r="AB70" s="10180">
        <f t="shared" si="14"/>
      </c>
      <c r="AC70" s="10136">
        <f t="shared" si="10"/>
      </c>
      <c r="AD70" s="10124">
        <f t="shared" si="5"/>
      </c>
      <c r="AE70" s="10137">
        <f t="shared" si="20"/>
      </c>
      <c r="AF70" s="10126">
        <f>VLOOKUP(C70,'Data Products'!$A:$J,10,0)</f>
      </c>
      <c r="AG70" s="10127">
        <f t="shared" si="12"/>
      </c>
      <c r="AH70" s="10127">
        <f t="shared" si="7"/>
      </c>
      <c r="AI70" s="10138"/>
      <c r="AJ70" s="10130"/>
      <c r="AK70" s="10130">
        <v>3620</v>
      </c>
      <c r="AL70" s="10129"/>
      <c r="AM70" s="10130"/>
      <c r="AN70" s="10130"/>
    </row>
    <row customHeight="true" hidden="true" ht="18" r="71">
      <c r="A71" s="10175">
        <v>18</v>
      </c>
      <c r="B71" s="10116" t="s">
        <v>13006</v>
      </c>
      <c r="C71" s="10116" t="s">
        <v>13100</v>
      </c>
      <c r="D71" s="10117">
        <v>0</v>
      </c>
      <c r="E71" s="10131">
        <v>0</v>
      </c>
      <c r="F71" s="10131"/>
      <c r="G71" s="10185">
        <f>VLOOKUP(C71,'Data Products'!$A:$J,2,0)</f>
      </c>
      <c r="H71" s="10136">
        <f t="shared" si="2"/>
      </c>
      <c r="I71" s="10120">
        <v>45670</v>
      </c>
      <c r="J71" s="10121">
        <f t="shared" si="18"/>
      </c>
      <c r="K71" s="10117">
        <v>0</v>
      </c>
      <c r="L71" s="10117">
        <v>0</v>
      </c>
      <c r="M71" s="10117">
        <v>0</v>
      </c>
      <c r="N71" s="10117">
        <v>0</v>
      </c>
      <c r="O71" s="10116" t="s">
        <v>13035</v>
      </c>
      <c r="P71" s="10151"/>
      <c r="Q71" s="10151"/>
      <c r="R71" s="10179"/>
      <c r="S71" s="10151"/>
      <c r="T71" s="10151"/>
      <c r="U71" s="10151"/>
      <c r="V71" s="10151"/>
      <c r="W71" s="10151"/>
      <c r="X71" s="10151"/>
      <c r="Y71" s="10151"/>
      <c r="Z71" s="10151"/>
      <c r="AA71" s="10151"/>
      <c r="AB71" s="10180">
        <f t="shared" si="14"/>
      </c>
      <c r="AC71" s="10132">
        <f t="shared" si="10"/>
      </c>
      <c r="AD71" s="10124">
        <f t="shared" si="5"/>
      </c>
      <c r="AE71" s="10133">
        <f t="shared" si="20"/>
      </c>
      <c r="AF71" s="10126">
        <f>VLOOKUP(C71,'Data Products'!$A:$J,10,0)</f>
      </c>
      <c r="AG71" s="10127">
        <f t="shared" si="12"/>
      </c>
      <c r="AH71" s="10127">
        <f t="shared" si="7"/>
      </c>
      <c r="AI71" s="10138"/>
      <c r="AJ71" s="10130"/>
      <c r="AK71" s="10130"/>
      <c r="AL71" s="10129"/>
      <c r="AM71" s="10130"/>
      <c r="AN71" s="10130"/>
    </row>
    <row customHeight="true" hidden="true" ht="18" r="72">
      <c r="A72" s="10175">
        <v>19</v>
      </c>
      <c r="B72" s="10116" t="s">
        <v>13006</v>
      </c>
      <c r="C72" s="10116" t="s">
        <v>13101</v>
      </c>
      <c r="D72" s="10117">
        <v>0</v>
      </c>
      <c r="E72" s="10131">
        <v>0</v>
      </c>
      <c r="F72" s="10131"/>
      <c r="G72" s="10176">
        <f>VLOOKUP(C72,'Data Products'!$A:$J,2,0)</f>
      </c>
      <c r="H72" s="10177">
        <f t="shared" si="2"/>
      </c>
      <c r="I72" s="10120">
        <v>45671</v>
      </c>
      <c r="J72" s="10121">
        <f t="shared" si="18"/>
      </c>
      <c r="K72" s="10117">
        <v>2</v>
      </c>
      <c r="L72" s="10117">
        <v>25</v>
      </c>
      <c r="M72" s="10117">
        <v>0</v>
      </c>
      <c r="N72" s="10117">
        <v>0</v>
      </c>
      <c r="O72" s="10116" t="s">
        <v>13102</v>
      </c>
      <c r="P72" s="10151"/>
      <c r="Q72" s="10151"/>
      <c r="R72" s="10179"/>
      <c r="S72" s="10151"/>
      <c r="T72" s="10151"/>
      <c r="U72" s="10151"/>
      <c r="V72" s="10151"/>
      <c r="W72" s="10151"/>
      <c r="X72" s="10151"/>
      <c r="Y72" s="10151"/>
      <c r="Z72" s="10151"/>
      <c r="AA72" s="10151"/>
      <c r="AB72" s="10180">
        <f t="shared" si="14"/>
      </c>
      <c r="AC72" s="10136">
        <f t="shared" si="10"/>
      </c>
      <c r="AD72" s="10124">
        <f t="shared" si="5"/>
      </c>
      <c r="AE72" s="10137">
        <f t="shared" si="20"/>
      </c>
      <c r="AF72" s="10126">
        <f>VLOOKUP(C72,'Data Products'!$A:$J,10,0)</f>
      </c>
      <c r="AG72" s="10127">
        <f t="shared" si="12"/>
      </c>
      <c r="AH72" s="10127">
        <f t="shared" si="7"/>
      </c>
      <c r="AI72" s="10138" t="s">
        <v>13103</v>
      </c>
      <c r="AJ72" s="10130"/>
      <c r="AK72" s="10130"/>
      <c r="AL72" s="10129"/>
      <c r="AM72" s="10130"/>
      <c r="AN72" s="10130"/>
    </row>
    <row r="73">
      <c r="A73" s="10175">
        <v>20</v>
      </c>
      <c r="B73" s="10116" t="s">
        <v>12998</v>
      </c>
      <c r="C73" s="10116" t="s">
        <v>13104</v>
      </c>
      <c r="D73" s="10117">
        <v>10137</v>
      </c>
      <c r="E73" s="10131">
        <v>10137</v>
      </c>
      <c r="F73" s="10131"/>
      <c r="G73" s="10176">
        <f>VLOOKUP(C73,'Data Products'!$A:$J,2,0)</f>
      </c>
      <c r="H73" s="10177">
        <f t="shared" si="2"/>
      </c>
      <c r="I73" s="10155">
        <v>45980</v>
      </c>
      <c r="J73" s="10121">
        <f t="shared" si="18"/>
      </c>
      <c r="K73" s="10117">
        <v>2111</v>
      </c>
      <c r="L73" s="10117">
        <v>3044</v>
      </c>
      <c r="M73" s="10117">
        <v>0</v>
      </c>
      <c r="N73" s="10117">
        <v>0</v>
      </c>
      <c r="O73" s="10116" t="s">
        <v>13102</v>
      </c>
      <c r="P73" s="10151"/>
      <c r="Q73" s="10151"/>
      <c r="R73" s="10179"/>
      <c r="S73" s="10151"/>
      <c r="T73" s="10151"/>
      <c r="U73" s="10151"/>
      <c r="V73" s="10151"/>
      <c r="W73" s="10151"/>
      <c r="X73" s="10151"/>
      <c r="Y73" s="10151"/>
      <c r="Z73" s="10151"/>
      <c r="AA73" s="10151"/>
      <c r="AB73" s="10180">
        <f t="shared" si="14"/>
      </c>
      <c r="AC73" s="10136">
        <f t="shared" si="10"/>
      </c>
      <c r="AD73" s="10124">
        <f t="shared" si="5"/>
      </c>
      <c r="AE73" s="10137">
        <f t="shared" si="20"/>
      </c>
      <c r="AF73" s="10126">
        <f>VLOOKUP(C73,'Data Products'!$A:$J,10,0)</f>
      </c>
      <c r="AG73" s="10127">
        <f t="shared" si="12"/>
      </c>
      <c r="AH73" s="10127">
        <f t="shared" si="7"/>
      </c>
      <c r="AI73" s="10186" t="s">
        <v>13105</v>
      </c>
      <c r="AJ73" s="10130"/>
      <c r="AK73" s="10130"/>
      <c r="AL73" s="10129"/>
      <c r="AM73" s="10130"/>
      <c r="AN73" s="10130"/>
    </row>
    <row r="74">
      <c r="A74" s="10175">
        <v>21</v>
      </c>
      <c r="B74" s="10116" t="s">
        <v>12998</v>
      </c>
      <c r="C74" s="10116" t="s">
        <v>13106</v>
      </c>
      <c r="D74" s="10117">
        <v>348</v>
      </c>
      <c r="E74" s="10131">
        <v>348</v>
      </c>
      <c r="F74" s="10131"/>
      <c r="G74" s="10176">
        <f>VLOOKUP(C74,'Data Products'!$A:$J,2,0)</f>
      </c>
      <c r="H74" s="10177">
        <f t="shared" si="2"/>
      </c>
      <c r="I74" s="10155">
        <v>45895</v>
      </c>
      <c r="J74" s="10121">
        <f t="shared" si="18"/>
      </c>
      <c r="K74" s="10117">
        <v>3450</v>
      </c>
      <c r="L74" s="10117">
        <v>6942</v>
      </c>
      <c r="M74" s="10117">
        <v>0</v>
      </c>
      <c r="N74" s="10117">
        <v>0</v>
      </c>
      <c r="O74" s="10116" t="s">
        <v>13107</v>
      </c>
      <c r="P74" s="10151"/>
      <c r="Q74" s="10151"/>
      <c r="R74" s="10179"/>
      <c r="S74" s="10151"/>
      <c r="T74" s="10151"/>
      <c r="U74" s="10151"/>
      <c r="V74" s="10151"/>
      <c r="W74" s="10151"/>
      <c r="X74" s="10151"/>
      <c r="Y74" s="10151"/>
      <c r="Z74" s="10151"/>
      <c r="AA74" s="10151"/>
      <c r="AB74" s="10180">
        <f t="shared" si="14"/>
      </c>
      <c r="AC74" s="10136">
        <f t="shared" si="10"/>
      </c>
      <c r="AD74" s="10124">
        <f t="shared" si="5"/>
      </c>
      <c r="AE74" s="10137">
        <f t="shared" si="20"/>
      </c>
      <c r="AF74" s="10126">
        <f>VLOOKUP(C74,'Data Products'!$A:$J,10,0)</f>
      </c>
      <c r="AG74" s="10127">
        <f t="shared" si="12"/>
      </c>
      <c r="AH74" s="10127">
        <f t="shared" si="7"/>
      </c>
      <c r="AI74" s="10138" t="s">
        <v>13103</v>
      </c>
      <c r="AJ74" s="10130"/>
      <c r="AK74" s="10130"/>
      <c r="AL74" s="10129"/>
      <c r="AM74" s="10130"/>
      <c r="AN74" s="10130"/>
    </row>
    <row customHeight="true" hidden="true" ht="18" r="75">
      <c r="A75" s="10175">
        <v>22</v>
      </c>
      <c r="B75" s="10116" t="s">
        <v>13006</v>
      </c>
      <c r="C75" s="10116" t="s">
        <v>13108</v>
      </c>
      <c r="D75" s="10117">
        <v>0</v>
      </c>
      <c r="E75" s="10131">
        <v>0</v>
      </c>
      <c r="F75" s="10131"/>
      <c r="G75" s="10176">
        <f>VLOOKUP(C75,'Data Products'!$A:$J,2,0)</f>
      </c>
      <c r="H75" s="10177">
        <f t="shared" si="2"/>
      </c>
      <c r="I75" s="10155">
        <v>45994</v>
      </c>
      <c r="J75" s="10121">
        <f t="shared" si="18"/>
      </c>
      <c r="K75" s="10117">
        <v>0</v>
      </c>
      <c r="L75" s="10117">
        <v>0</v>
      </c>
      <c r="M75" s="10117">
        <v>0</v>
      </c>
      <c r="N75" s="10117">
        <v>0</v>
      </c>
      <c r="O75" s="10116" t="s">
        <v>13109</v>
      </c>
      <c r="P75" s="10151"/>
      <c r="Q75" s="10151"/>
      <c r="R75" s="10179"/>
      <c r="S75" s="10151"/>
      <c r="T75" s="10151"/>
      <c r="U75" s="10151"/>
      <c r="V75" s="10151"/>
      <c r="W75" s="10151"/>
      <c r="X75" s="10151"/>
      <c r="Y75" s="10151"/>
      <c r="Z75" s="10151"/>
      <c r="AA75" s="10151"/>
      <c r="AB75" s="10180">
        <f t="shared" si="14"/>
      </c>
      <c r="AC75" s="10136">
        <f t="shared" si="10"/>
      </c>
      <c r="AD75" s="10124">
        <f t="shared" si="5"/>
      </c>
      <c r="AE75" s="10137">
        <f t="shared" si="20"/>
      </c>
      <c r="AF75" s="10126">
        <f>VLOOKUP(C75,'Data Products'!$A:$J,10,0)</f>
      </c>
      <c r="AG75" s="10127">
        <f t="shared" si="12"/>
      </c>
      <c r="AH75" s="10127">
        <f t="shared" si="7"/>
      </c>
      <c r="AI75" s="10138"/>
      <c r="AJ75" s="10130"/>
      <c r="AK75" s="10130"/>
      <c r="AL75" s="10129"/>
      <c r="AM75" s="10130"/>
      <c r="AN75" s="10130"/>
    </row>
    <row customHeight="true" hidden="true" ht="18" r="76">
      <c r="A76" s="10175">
        <v>23</v>
      </c>
      <c r="B76" s="10116" t="s">
        <v>13006</v>
      </c>
      <c r="C76" s="10116" t="s">
        <v>13110</v>
      </c>
      <c r="D76" s="10117">
        <v>0</v>
      </c>
      <c r="E76" s="10131">
        <v>0</v>
      </c>
      <c r="F76" s="10131"/>
      <c r="G76" s="10185">
        <f>VLOOKUP(C76,'Data Products'!$A:$J,2,0)</f>
      </c>
      <c r="H76" s="10136">
        <f t="shared" si="2"/>
      </c>
      <c r="I76" s="10155">
        <v>45749</v>
      </c>
      <c r="J76" s="10121">
        <f t="shared" si="18"/>
      </c>
      <c r="K76" s="10117">
        <v>0</v>
      </c>
      <c r="L76" s="10117">
        <v>0</v>
      </c>
      <c r="M76" s="10117">
        <v>0</v>
      </c>
      <c r="N76" s="10117">
        <v>0</v>
      </c>
      <c r="O76" s="10116" t="s">
        <v>13008</v>
      </c>
      <c r="P76" s="10151"/>
      <c r="Q76" s="10151"/>
      <c r="R76" s="10179"/>
      <c r="S76" s="10151"/>
      <c r="T76" s="10151"/>
      <c r="U76" s="10151"/>
      <c r="V76" s="10151"/>
      <c r="W76" s="10151"/>
      <c r="X76" s="10151"/>
      <c r="Y76" s="10151"/>
      <c r="Z76" s="10151"/>
      <c r="AA76" s="10151"/>
      <c r="AB76" s="10180">
        <f t="shared" si="14"/>
      </c>
      <c r="AC76" s="10136">
        <f t="shared" si="10"/>
      </c>
      <c r="AD76" s="10124">
        <f t="shared" si="5"/>
      </c>
      <c r="AE76" s="10137">
        <f t="shared" si="20"/>
      </c>
      <c r="AF76" s="10126">
        <f>VLOOKUP(C76,'Data Products'!$A:$J,10,0)</f>
      </c>
      <c r="AG76" s="10127">
        <f t="shared" si="12"/>
      </c>
      <c r="AH76" s="10127">
        <f t="shared" si="7"/>
      </c>
      <c r="AI76" s="10138" t="s">
        <v>13111</v>
      </c>
      <c r="AJ76" s="10130"/>
      <c r="AK76" s="10130"/>
      <c r="AL76" s="10129"/>
      <c r="AM76" s="10130"/>
      <c r="AN76" s="10130"/>
    </row>
    <row customHeight="true" hidden="true" ht="18" r="77">
      <c r="A77" s="10175">
        <v>24</v>
      </c>
      <c r="B77" s="10116" t="s">
        <v>13006</v>
      </c>
      <c r="C77" s="10116" t="s">
        <v>13112</v>
      </c>
      <c r="D77" s="10117">
        <v>0</v>
      </c>
      <c r="E77" s="10131">
        <v>0</v>
      </c>
      <c r="F77" s="10131"/>
      <c r="G77" s="10185">
        <f>VLOOKUP(C77,'Data Products'!$A:$J,2,0)</f>
      </c>
      <c r="H77" s="10136">
        <f t="shared" si="2"/>
      </c>
      <c r="I77" s="10155">
        <v>45749</v>
      </c>
      <c r="J77" s="10121">
        <f t="shared" si="18"/>
      </c>
      <c r="K77" s="10117">
        <v>0</v>
      </c>
      <c r="L77" s="10117">
        <v>0</v>
      </c>
      <c r="M77" s="10117">
        <v>0</v>
      </c>
      <c r="N77" s="10117">
        <v>0</v>
      </c>
      <c r="O77" s="10116" t="s">
        <v>13008</v>
      </c>
      <c r="P77" s="10151"/>
      <c r="Q77" s="10151"/>
      <c r="R77" s="10179"/>
      <c r="S77" s="10151"/>
      <c r="T77" s="10151"/>
      <c r="U77" s="10151"/>
      <c r="V77" s="10151"/>
      <c r="W77" s="10151"/>
      <c r="X77" s="10151"/>
      <c r="Y77" s="10151"/>
      <c r="Z77" s="10151"/>
      <c r="AA77" s="10151"/>
      <c r="AB77" s="10180">
        <f t="shared" si="14"/>
      </c>
      <c r="AC77" s="10136">
        <f t="shared" si="10"/>
      </c>
      <c r="AD77" s="10124">
        <f t="shared" si="5"/>
      </c>
      <c r="AE77" s="10137">
        <f t="shared" si="20"/>
      </c>
      <c r="AF77" s="10126">
        <f>VLOOKUP(C77,'Data Products'!$A:$J,10,0)</f>
      </c>
      <c r="AG77" s="10127">
        <f t="shared" si="12"/>
      </c>
      <c r="AH77" s="10127">
        <f t="shared" si="7"/>
      </c>
      <c r="AI77" s="10138"/>
      <c r="AJ77" s="10130"/>
      <c r="AK77" s="10130"/>
      <c r="AL77" s="10129"/>
      <c r="AM77" s="10130"/>
      <c r="AN77" s="10130"/>
    </row>
    <row customHeight="true" hidden="true" ht="18" r="78">
      <c r="A78" s="10175">
        <v>25</v>
      </c>
      <c r="B78" s="10116" t="s">
        <v>13006</v>
      </c>
      <c r="C78" s="10116" t="s">
        <v>13113</v>
      </c>
      <c r="D78" s="10117">
        <v>0</v>
      </c>
      <c r="E78" s="10131">
        <v>0</v>
      </c>
      <c r="F78" s="10131" t="s">
        <v>13114</v>
      </c>
      <c r="G78" s="10185">
        <f>VLOOKUP(C78,'Data Products'!$A:$J,2,0)</f>
      </c>
      <c r="H78" s="10136">
        <f t="shared" si="2"/>
      </c>
      <c r="I78" s="10120">
        <v>45650</v>
      </c>
      <c r="J78" s="10121">
        <f t="shared" si="18"/>
      </c>
      <c r="K78" s="10117">
        <v>0</v>
      </c>
      <c r="L78" s="10117">
        <v>0</v>
      </c>
      <c r="M78" s="10117">
        <v>0</v>
      </c>
      <c r="N78" s="10117">
        <v>0</v>
      </c>
      <c r="O78" s="10116" t="s">
        <v>13046</v>
      </c>
      <c r="P78" s="10151"/>
      <c r="Q78" s="10151"/>
      <c r="R78" s="10187"/>
      <c r="S78" s="10151"/>
      <c r="T78" s="10151"/>
      <c r="U78" s="10151"/>
      <c r="V78" s="10151"/>
      <c r="W78" s="10151"/>
      <c r="X78" s="10151"/>
      <c r="Y78" s="10151"/>
      <c r="Z78" s="10151"/>
      <c r="AA78" s="10151"/>
      <c r="AB78" s="10180">
        <f t="shared" si="14"/>
      </c>
      <c r="AC78" s="10136">
        <f t="shared" si="10"/>
      </c>
      <c r="AD78" s="10124">
        <f t="shared" si="5"/>
      </c>
      <c r="AE78" s="10137">
        <f t="shared" si="20"/>
      </c>
      <c r="AF78" s="10126">
        <f>VLOOKUP(C78,'Data Products'!$A:$J,10,0)</f>
      </c>
      <c r="AG78" s="10127">
        <f t="shared" si="12"/>
      </c>
      <c r="AH78" s="10127">
        <f t="shared" si="7"/>
      </c>
      <c r="AI78" s="10129"/>
      <c r="AJ78" s="10130"/>
      <c r="AK78" s="10130">
        <v>50</v>
      </c>
      <c r="AL78" s="10129"/>
      <c r="AM78" s="10130"/>
      <c r="AN78" s="10130"/>
    </row>
    <row customHeight="true" hidden="true" ht="18" r="79">
      <c r="A79" s="10175">
        <v>26</v>
      </c>
      <c r="B79" s="10116" t="s">
        <v>13006</v>
      </c>
      <c r="C79" s="10116" t="s">
        <v>13115</v>
      </c>
      <c r="D79" s="10117">
        <v>0</v>
      </c>
      <c r="E79" s="10131">
        <v>0</v>
      </c>
      <c r="F79" s="10131"/>
      <c r="G79" s="10156"/>
      <c r="H79" s="10177"/>
      <c r="I79" s="10120">
        <v>45650</v>
      </c>
      <c r="J79" s="10121">
        <f t="shared" si="18"/>
      </c>
      <c r="K79" s="10117">
        <v>0</v>
      </c>
      <c r="L79" s="10117">
        <v>0</v>
      </c>
      <c r="M79" s="10117">
        <v>150</v>
      </c>
      <c r="N79" s="10117">
        <v>300</v>
      </c>
      <c r="O79" s="10116" t="s">
        <v>13046</v>
      </c>
      <c r="P79" s="10156"/>
      <c r="Q79" s="10156"/>
      <c r="R79" s="10187"/>
      <c r="S79" s="10151"/>
      <c r="T79" s="10156"/>
      <c r="U79" s="10156"/>
      <c r="V79" s="10156"/>
      <c r="W79" s="10156"/>
      <c r="X79" s="10156"/>
      <c r="Y79" s="10156"/>
      <c r="Z79" s="10156"/>
      <c r="AA79" s="10156"/>
      <c r="AB79" s="10180">
        <f t="shared" si="14"/>
      </c>
      <c r="AC79" s="10136">
        <f t="shared" si="10"/>
      </c>
      <c r="AD79" s="10124">
        <f t="shared" si="5"/>
      </c>
      <c r="AE79" s="10137">
        <f t="shared" si="20"/>
      </c>
      <c r="AF79" s="10126">
        <f>VLOOKUP(C79,'Data Products'!$A:$J,10,0)</f>
      </c>
      <c r="AG79" s="10127">
        <f t="shared" si="12"/>
      </c>
      <c r="AH79" s="10127">
        <f t="shared" si="7"/>
      </c>
      <c r="AI79" s="10129"/>
      <c r="AJ79" s="10130"/>
      <c r="AK79" s="10130">
        <v>80</v>
      </c>
      <c r="AL79" s="10129"/>
      <c r="AM79" s="10130"/>
      <c r="AN79" s="10130"/>
    </row>
    <row customHeight="true" hidden="true" ht="18" r="80">
      <c r="A80" s="10175">
        <v>27</v>
      </c>
      <c r="B80" s="10116" t="s">
        <v>13006</v>
      </c>
      <c r="C80" s="10116" t="s">
        <v>13116</v>
      </c>
      <c r="D80" s="10117">
        <v>0</v>
      </c>
      <c r="E80" s="10131">
        <v>0</v>
      </c>
      <c r="F80" s="10131"/>
      <c r="G80" s="10185">
        <f>VLOOKUP(C80,'Data Products'!$A:$J,2,0)</f>
      </c>
      <c r="H80" s="10136">
        <f t="shared" ref="H80:H124" si="3">IFERROR(G80-TODAY(),"")</f>
      </c>
      <c r="I80" s="10120">
        <v>45650</v>
      </c>
      <c r="J80" s="10121">
        <f t="shared" si="18"/>
      </c>
      <c r="K80" s="10117">
        <v>1</v>
      </c>
      <c r="L80" s="10117">
        <v>1</v>
      </c>
      <c r="M80" s="10117">
        <v>100</v>
      </c>
      <c r="N80" s="10117">
        <v>250</v>
      </c>
      <c r="O80" s="10116" t="s">
        <v>13046</v>
      </c>
      <c r="P80" s="10156"/>
      <c r="Q80" s="10156"/>
      <c r="R80" s="10179"/>
      <c r="S80" s="10151"/>
      <c r="T80" s="10156"/>
      <c r="U80" s="10156"/>
      <c r="V80" s="10156"/>
      <c r="W80" s="10156"/>
      <c r="X80" s="10156"/>
      <c r="Y80" s="10156"/>
      <c r="Z80" s="10156"/>
      <c r="AA80" s="10156"/>
      <c r="AB80" s="10180">
        <f t="shared" si="14"/>
      </c>
      <c r="AC80" s="10132">
        <f t="shared" si="10"/>
      </c>
      <c r="AD80" s="10124">
        <f t="shared" si="5"/>
      </c>
      <c r="AE80" s="10133">
        <f t="shared" si="20"/>
      </c>
      <c r="AF80" s="10126">
        <f>VLOOKUP(C80,'Data Products'!$A:$J,10,0)</f>
      </c>
      <c r="AG80" s="10127">
        <f t="shared" si="12"/>
      </c>
      <c r="AH80" s="10127">
        <f t="shared" si="7"/>
      </c>
      <c r="AI80" s="10129"/>
      <c r="AJ80" s="10130"/>
      <c r="AK80" s="10130">
        <v>60</v>
      </c>
      <c r="AL80" s="10129"/>
      <c r="AM80" s="10130"/>
      <c r="AN80" s="10130"/>
    </row>
    <row customHeight="true" hidden="true" ht="18" r="81">
      <c r="A81" s="10175">
        <v>28</v>
      </c>
      <c r="B81" s="10116" t="s">
        <v>13006</v>
      </c>
      <c r="C81" s="10116" t="s">
        <v>13117</v>
      </c>
      <c r="D81" s="10117">
        <v>0</v>
      </c>
      <c r="E81" s="10131">
        <v>0</v>
      </c>
      <c r="F81" s="10131" t="s">
        <v>13118</v>
      </c>
      <c r="G81" s="10185">
        <f>VLOOKUP(C81,'Data Products'!$A:$J,2,0)</f>
      </c>
      <c r="H81" s="10136">
        <f t="shared" si="3"/>
      </c>
      <c r="I81" s="10120">
        <v>45678</v>
      </c>
      <c r="J81" s="10121">
        <f t="shared" si="18"/>
      </c>
      <c r="K81" s="10117">
        <v>0</v>
      </c>
      <c r="L81" s="10117">
        <v>0</v>
      </c>
      <c r="M81" s="10117">
        <v>0</v>
      </c>
      <c r="N81" s="10117">
        <v>0</v>
      </c>
      <c r="O81" s="10116" t="s">
        <v>13046</v>
      </c>
      <c r="P81" s="10156"/>
      <c r="Q81" s="10156"/>
      <c r="R81" s="10179"/>
      <c r="S81" s="10151"/>
      <c r="T81" s="10156"/>
      <c r="U81" s="10156"/>
      <c r="V81" s="10156"/>
      <c r="W81" s="10156"/>
      <c r="X81" s="10156"/>
      <c r="Y81" s="10156"/>
      <c r="Z81" s="10156"/>
      <c r="AA81" s="10156"/>
      <c r="AB81" s="10180">
        <f t="shared" si="14"/>
      </c>
      <c r="AC81" s="10132">
        <f t="shared" si="10"/>
      </c>
      <c r="AD81" s="10124">
        <f t="shared" si="5"/>
      </c>
      <c r="AE81" s="10133">
        <f t="shared" si="20"/>
      </c>
      <c r="AF81" s="10126">
        <f>VLOOKUP(C81,'Data Products'!$A:$J,10,0)</f>
      </c>
      <c r="AG81" s="10127">
        <f t="shared" si="12"/>
      </c>
      <c r="AH81" s="10127">
        <f t="shared" si="7"/>
      </c>
      <c r="AI81" s="10138" t="s">
        <v>13119</v>
      </c>
      <c r="AJ81" s="10130"/>
      <c r="AK81" s="10130">
        <v>40</v>
      </c>
      <c r="AL81" s="10129"/>
      <c r="AM81" s="10130"/>
      <c r="AN81" s="10130"/>
    </row>
    <row customHeight="true" hidden="true" ht="18" r="82">
      <c r="A82" s="10175">
        <v>29</v>
      </c>
      <c r="B82" s="10116" t="s">
        <v>13006</v>
      </c>
      <c r="C82" s="10116" t="s">
        <v>13120</v>
      </c>
      <c r="D82" s="10117">
        <v>0</v>
      </c>
      <c r="E82" s="10117">
        <v>0</v>
      </c>
      <c r="F82" s="10131"/>
      <c r="G82" s="10185">
        <f>VLOOKUP(C82,'Data Products'!$A:$J,2,0)</f>
      </c>
      <c r="H82" s="10136">
        <f t="shared" si="3"/>
      </c>
      <c r="I82" s="10120">
        <v>45824</v>
      </c>
      <c r="J82" s="10121">
        <f t="shared" si="18"/>
      </c>
      <c r="K82" s="10117">
        <v>0</v>
      </c>
      <c r="L82" s="10117">
        <v>0</v>
      </c>
      <c r="M82" s="10117">
        <v>0</v>
      </c>
      <c r="N82" s="10117">
        <v>0</v>
      </c>
      <c r="O82" s="10116" t="s">
        <v>13046</v>
      </c>
      <c r="P82" s="10156"/>
      <c r="Q82" s="10156"/>
      <c r="R82" s="10179"/>
      <c r="S82" s="10151"/>
      <c r="T82" s="10156"/>
      <c r="U82" s="10156"/>
      <c r="V82" s="10156"/>
      <c r="W82" s="10156"/>
      <c r="X82" s="10156"/>
      <c r="Y82" s="10156"/>
      <c r="Z82" s="10156"/>
      <c r="AA82" s="10156"/>
      <c r="AB82" s="10180">
        <f t="shared" si="14"/>
      </c>
      <c r="AC82" s="10132">
        <f t="shared" si="10"/>
      </c>
      <c r="AD82" s="10124">
        <f t="shared" si="5"/>
      </c>
      <c r="AE82" s="10133">
        <f t="shared" si="20"/>
      </c>
      <c r="AF82" s="10126">
        <f>VLOOKUP(C82,'Data Products'!$A:$J,10,0)</f>
      </c>
      <c r="AG82" s="10127">
        <f t="shared" si="12"/>
      </c>
      <c r="AH82" s="10127">
        <f t="shared" si="7"/>
      </c>
      <c r="AI82" s="10129" t="s">
        <v>13121</v>
      </c>
      <c r="AJ82" s="10130"/>
      <c r="AK82" s="10130"/>
      <c r="AL82" s="10129"/>
      <c r="AM82" s="10130"/>
      <c r="AN82" s="10130"/>
    </row>
    <row customHeight="true" hidden="true" ht="18" r="83">
      <c r="A83" s="10175">
        <v>30</v>
      </c>
      <c r="B83" s="10116" t="s">
        <v>13006</v>
      </c>
      <c r="C83" s="10116" t="s">
        <v>13122</v>
      </c>
      <c r="D83" s="10117">
        <v>0</v>
      </c>
      <c r="E83" s="10117">
        <v>0</v>
      </c>
      <c r="F83" s="10131"/>
      <c r="G83" s="10185">
        <f>VLOOKUP(C83,'Data Products'!$A:$J,2,0)</f>
      </c>
      <c r="H83" s="10136">
        <f t="shared" si="3"/>
      </c>
      <c r="I83" s="10120">
        <v>45824</v>
      </c>
      <c r="J83" s="10121">
        <f t="shared" si="18"/>
      </c>
      <c r="K83" s="10117">
        <v>0</v>
      </c>
      <c r="L83" s="10117">
        <v>0</v>
      </c>
      <c r="M83" s="10117">
        <v>100</v>
      </c>
      <c r="N83" s="10117">
        <v>150</v>
      </c>
      <c r="O83" s="10116" t="s">
        <v>13046</v>
      </c>
      <c r="P83" s="10156"/>
      <c r="Q83" s="10156"/>
      <c r="R83" s="10179"/>
      <c r="S83" s="10151"/>
      <c r="T83" s="10156"/>
      <c r="U83" s="10156"/>
      <c r="V83" s="10156"/>
      <c r="W83" s="10156"/>
      <c r="X83" s="10156"/>
      <c r="Y83" s="10156"/>
      <c r="Z83" s="10156"/>
      <c r="AA83" s="10156"/>
      <c r="AB83" s="10180">
        <f t="shared" si="14"/>
      </c>
      <c r="AC83" s="10136">
        <f t="shared" si="10"/>
      </c>
      <c r="AD83" s="10124">
        <f t="shared" si="5"/>
      </c>
      <c r="AE83" s="10137">
        <f t="shared" si="20"/>
      </c>
      <c r="AF83" s="10126">
        <f>VLOOKUP(C83,'Data Products'!$A:$J,10,0)</f>
      </c>
      <c r="AG83" s="10127">
        <f t="shared" si="12"/>
      </c>
      <c r="AH83" s="10127">
        <f t="shared" si="7"/>
      </c>
      <c r="AI83" s="10129"/>
      <c r="AJ83" s="10130"/>
      <c r="AK83" s="10130"/>
      <c r="AL83" s="10129"/>
      <c r="AM83" s="10130"/>
      <c r="AN83" s="10130"/>
    </row>
    <row customHeight="true" hidden="true" ht="18" r="84">
      <c r="A84" s="10175">
        <v>31</v>
      </c>
      <c r="B84" s="10116" t="s">
        <v>13006</v>
      </c>
      <c r="C84" s="10116" t="s">
        <v>13123</v>
      </c>
      <c r="D84" s="10117">
        <v>0</v>
      </c>
      <c r="E84" s="10131">
        <v>0</v>
      </c>
      <c r="F84" s="10131"/>
      <c r="G84" s="10185">
        <f>VLOOKUP(C84,'Data Products'!$A:$J,2,0)</f>
      </c>
      <c r="H84" s="10136">
        <f t="shared" si="3"/>
      </c>
      <c r="I84" s="10177"/>
      <c r="J84" s="10121">
        <f t="shared" si="18"/>
      </c>
      <c r="K84" s="10117">
        <v>0</v>
      </c>
      <c r="L84" s="10117">
        <v>0</v>
      </c>
      <c r="M84" s="10117">
        <v>0</v>
      </c>
      <c r="N84" s="10117">
        <v>0</v>
      </c>
      <c r="O84" s="10116" t="s">
        <v>13124</v>
      </c>
      <c r="P84" s="10156"/>
      <c r="Q84" s="10156"/>
      <c r="R84" s="10179"/>
      <c r="S84" s="10151"/>
      <c r="T84" s="10156"/>
      <c r="U84" s="10156"/>
      <c r="V84" s="10156"/>
      <c r="W84" s="10156"/>
      <c r="X84" s="10156"/>
      <c r="Y84" s="10156"/>
      <c r="Z84" s="10156"/>
      <c r="AA84" s="10156"/>
      <c r="AB84" s="10180">
        <f t="shared" si="14"/>
      </c>
      <c r="AC84" s="10132">
        <f t="shared" si="10"/>
      </c>
      <c r="AD84" s="10124">
        <f t="shared" si="5"/>
      </c>
      <c r="AE84" s="10133">
        <f t="shared" si="20"/>
      </c>
      <c r="AF84" s="10126">
        <f>VLOOKUP(C84,'Data Products'!$A:$J,10,0)</f>
      </c>
      <c r="AG84" s="10127">
        <f t="shared" si="12"/>
      </c>
      <c r="AH84" s="10127">
        <f t="shared" si="7"/>
      </c>
      <c r="AI84" s="10129"/>
      <c r="AJ84" s="10130"/>
      <c r="AK84" s="10130"/>
      <c r="AL84" s="10129"/>
      <c r="AM84" s="10130"/>
      <c r="AN84" s="10130"/>
    </row>
    <row customHeight="true" hidden="true" ht="18" r="85">
      <c r="A85" s="10175">
        <v>32</v>
      </c>
      <c r="B85" s="10116" t="s">
        <v>13006</v>
      </c>
      <c r="C85" s="10116" t="s">
        <v>13125</v>
      </c>
      <c r="D85" s="10117">
        <v>0</v>
      </c>
      <c r="E85" s="10131">
        <v>0</v>
      </c>
      <c r="F85" s="10131"/>
      <c r="G85" s="10185">
        <f>VLOOKUP(C85,'Data Products'!$A:$J,2,0)</f>
      </c>
      <c r="H85" s="10136">
        <f t="shared" si="3"/>
      </c>
      <c r="I85" s="10177"/>
      <c r="J85" s="10121">
        <f t="shared" si="18"/>
      </c>
      <c r="K85" s="10117">
        <v>0</v>
      </c>
      <c r="L85" s="10117">
        <v>0</v>
      </c>
      <c r="M85" s="10117">
        <v>0</v>
      </c>
      <c r="N85" s="10117">
        <v>0</v>
      </c>
      <c r="O85" s="10116" t="s">
        <v>13124</v>
      </c>
      <c r="P85" s="10156"/>
      <c r="Q85" s="10156"/>
      <c r="R85" s="10179"/>
      <c r="S85" s="10151"/>
      <c r="T85" s="10156"/>
      <c r="U85" s="10156"/>
      <c r="V85" s="10156"/>
      <c r="W85" s="10156"/>
      <c r="X85" s="10156"/>
      <c r="Y85" s="10156"/>
      <c r="Z85" s="10156"/>
      <c r="AA85" s="10156"/>
      <c r="AB85" s="10180">
        <f t="shared" si="14"/>
      </c>
      <c r="AC85" s="10132">
        <f t="shared" si="10"/>
      </c>
      <c r="AD85" s="10124">
        <f t="shared" si="5"/>
      </c>
      <c r="AE85" s="10133">
        <f t="shared" si="20"/>
      </c>
      <c r="AF85" s="10126">
        <f>VLOOKUP(C85,'Data Products'!$A:$J,10,0)</f>
      </c>
      <c r="AG85" s="10127">
        <f t="shared" si="12"/>
      </c>
      <c r="AH85" s="10127">
        <f t="shared" si="7"/>
      </c>
      <c r="AI85" s="10129"/>
      <c r="AJ85" s="10130"/>
      <c r="AK85" s="10130"/>
      <c r="AL85" s="10129"/>
      <c r="AM85" s="10130"/>
      <c r="AN85" s="10130"/>
    </row>
    <row customHeight="true" hidden="true" ht="18" r="86">
      <c r="A86" s="10175">
        <v>33</v>
      </c>
      <c r="B86" s="10183" t="s">
        <v>13006</v>
      </c>
      <c r="C86" s="10183" t="s">
        <v>13126</v>
      </c>
      <c r="D86" s="10117">
        <v>0</v>
      </c>
      <c r="E86" s="10131">
        <v>0</v>
      </c>
      <c r="F86" s="10131"/>
      <c r="G86" s="10185">
        <f>VLOOKUP(C86,'Data Products'!$A:$J,2,0)</f>
      </c>
      <c r="H86" s="10136">
        <f t="shared" si="3"/>
      </c>
      <c r="I86" s="10177"/>
      <c r="J86" s="10121">
        <f t="shared" si="18"/>
      </c>
      <c r="K86" s="10117">
        <v>0</v>
      </c>
      <c r="L86" s="10117">
        <v>0</v>
      </c>
      <c r="M86" s="10188">
        <v>0</v>
      </c>
      <c r="N86" s="10188">
        <v>0</v>
      </c>
      <c r="O86" s="10116" t="s">
        <v>13124</v>
      </c>
      <c r="P86" s="10156"/>
      <c r="Q86" s="10156"/>
      <c r="R86" s="10179"/>
      <c r="S86" s="10156"/>
      <c r="T86" s="10156"/>
      <c r="U86" s="10156"/>
      <c r="V86" s="10156"/>
      <c r="W86" s="10156"/>
      <c r="X86" s="10156"/>
      <c r="Y86" s="10156"/>
      <c r="Z86" s="10156"/>
      <c r="AA86" s="10156"/>
      <c r="AB86" s="10180">
        <f t="shared" si="14"/>
      </c>
      <c r="AC86" s="10132">
        <f t="shared" si="10"/>
      </c>
      <c r="AD86" s="10124">
        <f t="shared" si="5"/>
      </c>
      <c r="AE86" s="10133">
        <f t="shared" si="20"/>
      </c>
      <c r="AF86" s="10126">
        <f>VLOOKUP(C86,'Data Products'!$A:$J,10,0)</f>
      </c>
      <c r="AG86" s="10127">
        <f t="shared" si="12"/>
      </c>
      <c r="AH86" s="10127">
        <f t="shared" si="7"/>
      </c>
      <c r="AI86" s="10129"/>
      <c r="AJ86" s="10130"/>
      <c r="AK86" s="10130"/>
      <c r="AL86" s="10129"/>
      <c r="AM86" s="10130"/>
      <c r="AN86" s="10130"/>
    </row>
    <row r="87">
      <c r="A87" s="10175">
        <v>34</v>
      </c>
      <c r="B87" s="10175" t="s">
        <v>12998</v>
      </c>
      <c r="C87" s="10116" t="s">
        <v>13127</v>
      </c>
      <c r="D87" s="10139">
        <v>1366</v>
      </c>
      <c r="E87" s="10139">
        <v>1366</v>
      </c>
      <c r="F87" s="10189" t="s">
        <v>13128</v>
      </c>
      <c r="G87" s="10176">
        <f>VLOOKUP(C87,'Data Products'!$A:$J,2,0)</f>
      </c>
      <c r="H87" s="10190">
        <f t="shared" si="3"/>
      </c>
      <c r="I87" s="10120">
        <v>45694</v>
      </c>
      <c r="J87" s="10121">
        <f t="shared" si="18"/>
      </c>
      <c r="K87" s="10188">
        <v>42</v>
      </c>
      <c r="L87" s="10188">
        <v>228</v>
      </c>
      <c r="M87" s="10117">
        <v>0</v>
      </c>
      <c r="N87" s="10117">
        <v>0</v>
      </c>
      <c r="O87" s="10183" t="s">
        <v>13129</v>
      </c>
      <c r="P87" s="10156"/>
      <c r="Q87" s="10156"/>
      <c r="R87" s="10179"/>
      <c r="S87" s="10156"/>
      <c r="T87" s="10156"/>
      <c r="U87" s="10156"/>
      <c r="V87" s="10156"/>
      <c r="W87" s="10156"/>
      <c r="X87" s="10156"/>
      <c r="Y87" s="10156"/>
      <c r="Z87" s="10156"/>
      <c r="AA87" s="10156"/>
      <c r="AB87" s="10180">
        <f t="shared" si="14"/>
      </c>
      <c r="AC87" s="10136">
        <f t="shared" si="10"/>
      </c>
      <c r="AD87" s="10124">
        <f t="shared" si="5"/>
      </c>
      <c r="AE87" s="10137">
        <f t="shared" si="20"/>
      </c>
      <c r="AF87" s="10126">
        <f>VLOOKUP(C87,'Data Products'!$A:$J,10,0)</f>
      </c>
      <c r="AG87" s="10127">
        <f t="shared" si="12"/>
      </c>
      <c r="AH87" s="10127">
        <f t="shared" si="7"/>
      </c>
      <c r="AI87" s="10138"/>
      <c r="AJ87" s="10130"/>
      <c r="AK87" s="10130">
        <v>50</v>
      </c>
      <c r="AL87" s="10129"/>
      <c r="AM87" s="10130"/>
      <c r="AN87" s="10130"/>
    </row>
    <row customHeight="true" hidden="true" ht="18" r="88">
      <c r="A88" s="10175">
        <v>35</v>
      </c>
      <c r="B88" s="10184" t="s">
        <v>13032</v>
      </c>
      <c r="C88" s="10184" t="s">
        <v>13130</v>
      </c>
      <c r="D88" s="10191">
        <v>0</v>
      </c>
      <c r="E88" s="10131">
        <v>0</v>
      </c>
      <c r="F88" s="10131"/>
      <c r="G88" s="10185">
        <f>VLOOKUP(C88,'Data Products'!$A:$J,2,0)</f>
      </c>
      <c r="H88" s="10136">
        <f t="shared" si="3"/>
      </c>
      <c r="I88" s="10120">
        <v>45433</v>
      </c>
      <c r="J88" s="10121">
        <f t="shared" si="18"/>
      </c>
      <c r="K88" s="10117">
        <v>0</v>
      </c>
      <c r="L88" s="10117">
        <v>0</v>
      </c>
      <c r="M88" s="10191">
        <v>0</v>
      </c>
      <c r="N88" s="10191">
        <v>0</v>
      </c>
      <c r="O88" s="10116" t="s">
        <v>13129</v>
      </c>
      <c r="P88" s="10156"/>
      <c r="Q88" s="10156"/>
      <c r="R88" s="10179"/>
      <c r="S88" s="10156"/>
      <c r="T88" s="10156"/>
      <c r="U88" s="10156"/>
      <c r="V88" s="10156"/>
      <c r="W88" s="10156"/>
      <c r="X88" s="10156"/>
      <c r="Y88" s="10156"/>
      <c r="Z88" s="10156"/>
      <c r="AA88" s="10156"/>
      <c r="AB88" s="10180">
        <f t="shared" si="14"/>
      </c>
      <c r="AC88" s="10132">
        <f t="shared" si="10"/>
      </c>
      <c r="AD88" s="10124">
        <f t="shared" si="5"/>
      </c>
      <c r="AE88" s="10133">
        <f t="shared" si="20"/>
      </c>
      <c r="AF88" s="10126">
        <f>VLOOKUP(C88,'Data Products'!$A:$J,10,0)</f>
      </c>
      <c r="AG88" s="10127">
        <f t="shared" si="12"/>
      </c>
      <c r="AH88" s="10127">
        <f t="shared" si="7"/>
      </c>
      <c r="AI88" s="10129"/>
      <c r="AJ88" s="10143"/>
      <c r="AK88" s="10143"/>
      <c r="AL88" s="10138"/>
      <c r="AM88" s="10143"/>
      <c r="AN88" s="10143"/>
    </row>
    <row customHeight="true" hidden="true" ht="18" r="89">
      <c r="A89" s="10175">
        <v>36</v>
      </c>
      <c r="B89" s="10184" t="s">
        <v>13032</v>
      </c>
      <c r="C89" s="10116" t="s">
        <v>13131</v>
      </c>
      <c r="D89" s="10117">
        <v>0</v>
      </c>
      <c r="E89" s="10117">
        <v>0</v>
      </c>
      <c r="F89" s="10117"/>
      <c r="G89" s="10185">
        <f>VLOOKUP(C89,'Data Products'!$A:$J,2,0)</f>
      </c>
      <c r="H89" s="10136">
        <f t="shared" si="3"/>
      </c>
      <c r="I89" s="10120">
        <v>45433</v>
      </c>
      <c r="J89" s="10121">
        <f t="shared" si="18"/>
      </c>
      <c r="K89" s="10117">
        <v>0</v>
      </c>
      <c r="L89" s="10117">
        <v>0</v>
      </c>
      <c r="M89" s="10117">
        <v>0</v>
      </c>
      <c r="N89" s="10117">
        <v>0</v>
      </c>
      <c r="O89" s="10116" t="s">
        <v>13129</v>
      </c>
      <c r="P89" s="10156"/>
      <c r="Q89" s="10156"/>
      <c r="R89" s="10179"/>
      <c r="S89" s="10156"/>
      <c r="T89" s="10156"/>
      <c r="U89" s="10156"/>
      <c r="V89" s="10156"/>
      <c r="W89" s="10156"/>
      <c r="X89" s="10156"/>
      <c r="Y89" s="10156"/>
      <c r="Z89" s="10156"/>
      <c r="AA89" s="10156"/>
      <c r="AB89" s="10192">
        <f t="shared" si="14"/>
      </c>
      <c r="AC89" s="10132">
        <f t="shared" si="10"/>
      </c>
      <c r="AD89" s="10124">
        <f t="shared" si="5"/>
      </c>
      <c r="AE89" s="10133">
        <f t="shared" si="20"/>
      </c>
      <c r="AF89" s="10126">
        <f>VLOOKUP(C89,'Data Products'!$A:$J,10,0)</f>
      </c>
      <c r="AG89" s="10127">
        <f t="shared" si="12"/>
      </c>
      <c r="AH89" s="10127">
        <f t="shared" si="7"/>
      </c>
      <c r="AI89" s="10129"/>
      <c r="AJ89" s="10130"/>
      <c r="AK89" s="10130"/>
      <c r="AL89" s="10129"/>
      <c r="AM89" s="10130"/>
      <c r="AN89" s="10130"/>
    </row>
    <row customHeight="true" hidden="true" ht="18" r="90">
      <c r="A90" s="10175">
        <v>37</v>
      </c>
      <c r="B90" s="10184" t="s">
        <v>13032</v>
      </c>
      <c r="C90" s="10116" t="s">
        <v>13132</v>
      </c>
      <c r="D90" s="10117">
        <v>0</v>
      </c>
      <c r="E90" s="10117">
        <v>0</v>
      </c>
      <c r="F90" s="10117"/>
      <c r="G90" s="10185">
        <f>VLOOKUP(C90,'Data Products'!$A:$J,2,0)</f>
      </c>
      <c r="H90" s="10136">
        <f t="shared" si="3"/>
      </c>
      <c r="I90" s="10120">
        <v>45433</v>
      </c>
      <c r="J90" s="10121">
        <f t="shared" si="18"/>
      </c>
      <c r="K90" s="10117">
        <v>0</v>
      </c>
      <c r="L90" s="10117">
        <v>0</v>
      </c>
      <c r="M90" s="10117">
        <v>0</v>
      </c>
      <c r="N90" s="10117">
        <v>0</v>
      </c>
      <c r="O90" s="10116" t="s">
        <v>13129</v>
      </c>
      <c r="P90" s="10156"/>
      <c r="Q90" s="10156"/>
      <c r="R90" s="10179"/>
      <c r="S90" s="10156"/>
      <c r="T90" s="10156"/>
      <c r="U90" s="10156"/>
      <c r="V90" s="10156"/>
      <c r="W90" s="10156"/>
      <c r="X90" s="10156"/>
      <c r="Y90" s="10156"/>
      <c r="Z90" s="10156"/>
      <c r="AA90" s="10156"/>
      <c r="AB90" s="10180">
        <f t="shared" si="14"/>
      </c>
      <c r="AC90" s="10193">
        <f t="shared" si="10"/>
      </c>
      <c r="AD90" s="10124">
        <f t="shared" si="5"/>
      </c>
      <c r="AE90" s="10133">
        <f t="shared" si="20"/>
      </c>
      <c r="AF90" s="10126">
        <f>VLOOKUP(C90,'Data Products'!$A:$J,10,0)</f>
      </c>
      <c r="AG90" s="10127">
        <f t="shared" si="12"/>
      </c>
      <c r="AH90" s="10127">
        <f t="shared" si="7"/>
      </c>
      <c r="AI90" s="10129"/>
      <c r="AJ90" s="10130"/>
      <c r="AK90" s="10130"/>
      <c r="AL90" s="10129"/>
      <c r="AM90" s="10130"/>
      <c r="AN90" s="10130"/>
    </row>
    <row customHeight="true" hidden="true" ht="18" r="91">
      <c r="A91" s="10175">
        <v>38</v>
      </c>
      <c r="B91" s="10116" t="s">
        <v>13006</v>
      </c>
      <c r="C91" s="10116" t="s">
        <v>13133</v>
      </c>
      <c r="D91" s="10150">
        <v>0</v>
      </c>
      <c r="E91" s="10117">
        <v>0</v>
      </c>
      <c r="F91" s="10117"/>
      <c r="G91" s="10185">
        <f>VLOOKUP(C91,'Data Products'!$A:$J,2,0)</f>
      </c>
      <c r="H91" s="10136">
        <f t="shared" si="3"/>
      </c>
      <c r="I91" s="10120">
        <v>45644</v>
      </c>
      <c r="J91" s="10121">
        <f t="shared" si="18"/>
      </c>
      <c r="K91" s="10117">
        <v>0</v>
      </c>
      <c r="L91" s="10117">
        <v>0</v>
      </c>
      <c r="M91" s="10131">
        <v>0</v>
      </c>
      <c r="N91" s="10131">
        <v>0</v>
      </c>
      <c r="O91" s="10116" t="s">
        <v>13134</v>
      </c>
      <c r="P91" s="10156"/>
      <c r="Q91" s="10156"/>
      <c r="R91" s="10179"/>
      <c r="S91" s="10156"/>
      <c r="T91" s="10156"/>
      <c r="U91" s="10156"/>
      <c r="V91" s="10156"/>
      <c r="W91" s="10156"/>
      <c r="X91" s="10156"/>
      <c r="Y91" s="10156"/>
      <c r="Z91" s="10156"/>
      <c r="AA91" s="10156"/>
      <c r="AB91" s="10194">
        <f t="shared" si="14"/>
      </c>
      <c r="AC91" s="10193">
        <f t="shared" si="10"/>
      </c>
      <c r="AD91" s="10124">
        <f t="shared" si="5"/>
      </c>
      <c r="AE91" s="10133">
        <f t="shared" si="20"/>
      </c>
      <c r="AF91" s="10126">
        <f>VLOOKUP(C91,'Data Products'!$A:$J,10,0)</f>
      </c>
      <c r="AG91" s="10195">
        <f t="shared" si="12"/>
      </c>
      <c r="AH91" s="10127">
        <f t="shared" si="7"/>
      </c>
      <c r="AI91" s="10196"/>
      <c r="AJ91" s="10130"/>
      <c r="AK91" s="10130"/>
      <c r="AL91" s="10129"/>
      <c r="AM91" s="10130"/>
      <c r="AN91" s="10130"/>
    </row>
    <row customHeight="true" hidden="true" ht="18" r="92">
      <c r="A92" s="10175">
        <v>39</v>
      </c>
      <c r="B92" s="10116" t="s">
        <v>13006</v>
      </c>
      <c r="C92" s="10116" t="s">
        <v>13135</v>
      </c>
      <c r="D92" s="10117">
        <v>0</v>
      </c>
      <c r="E92" s="10117">
        <v>0</v>
      </c>
      <c r="F92" s="10117"/>
      <c r="G92" s="10185">
        <f>VLOOKUP(C92,'Data Products'!$A:$J,2,0)</f>
      </c>
      <c r="H92" s="10136">
        <f t="shared" si="3"/>
      </c>
      <c r="I92" s="10120">
        <v>45602</v>
      </c>
      <c r="J92" s="10121">
        <f t="shared" si="18"/>
      </c>
      <c r="K92" s="10117">
        <v>0</v>
      </c>
      <c r="L92" s="10117">
        <v>0</v>
      </c>
      <c r="M92" s="10150">
        <v>0</v>
      </c>
      <c r="N92" s="10150">
        <v>0</v>
      </c>
      <c r="O92" s="10116" t="s">
        <v>13134</v>
      </c>
      <c r="P92" s="10156"/>
      <c r="Q92" s="10156"/>
      <c r="R92" s="10156"/>
      <c r="S92" s="10156"/>
      <c r="T92" s="10156"/>
      <c r="U92" s="10156"/>
      <c r="V92" s="10156"/>
      <c r="W92" s="10156"/>
      <c r="X92" s="10156"/>
      <c r="Y92" s="10156"/>
      <c r="Z92" s="10156"/>
      <c r="AA92" s="10156"/>
      <c r="AB92" s="10180">
        <f t="shared" si="14"/>
      </c>
      <c r="AC92" s="10193">
        <f t="shared" si="10"/>
      </c>
      <c r="AD92" s="10124">
        <f t="shared" si="5"/>
      </c>
      <c r="AE92" s="10133">
        <f t="shared" si="20"/>
      </c>
      <c r="AF92" s="10126">
        <f>VLOOKUP(C92,'Data Products'!$A:$J,10,0)</f>
      </c>
      <c r="AG92" s="10195">
        <f t="shared" si="12"/>
      </c>
      <c r="AH92" s="10127">
        <f t="shared" si="7"/>
      </c>
      <c r="AI92" s="10196"/>
      <c r="AJ92" s="10130"/>
      <c r="AK92" s="10130"/>
      <c r="AL92" s="10129"/>
      <c r="AM92" s="10130"/>
      <c r="AN92" s="10130"/>
    </row>
    <row customHeight="true" hidden="true" ht="18" r="93">
      <c r="A93" s="10175">
        <v>40</v>
      </c>
      <c r="B93" s="10116" t="s">
        <v>13006</v>
      </c>
      <c r="C93" s="10116" t="s">
        <v>13136</v>
      </c>
      <c r="D93" s="10117">
        <v>0</v>
      </c>
      <c r="E93" s="10117">
        <v>0</v>
      </c>
      <c r="F93" s="10117"/>
      <c r="G93" s="10185">
        <f>VLOOKUP(C93,'Data Products'!$A:$J,2,0)</f>
      </c>
      <c r="H93" s="10136">
        <f t="shared" si="3"/>
      </c>
      <c r="I93" s="10120">
        <v>45602</v>
      </c>
      <c r="J93" s="10121">
        <f t="shared" si="18"/>
      </c>
      <c r="K93" s="10117">
        <v>0</v>
      </c>
      <c r="L93" s="10117">
        <v>0</v>
      </c>
      <c r="M93" s="10150">
        <v>0</v>
      </c>
      <c r="N93" s="10150">
        <v>0</v>
      </c>
      <c r="O93" s="10116" t="s">
        <v>13134</v>
      </c>
      <c r="P93" s="10156"/>
      <c r="Q93" s="10156"/>
      <c r="R93" s="10156"/>
      <c r="S93" s="10156"/>
      <c r="T93" s="10156"/>
      <c r="U93" s="10156"/>
      <c r="V93" s="10156"/>
      <c r="W93" s="10156"/>
      <c r="X93" s="10156"/>
      <c r="Y93" s="10156"/>
      <c r="Z93" s="10156"/>
      <c r="AA93" s="10156"/>
      <c r="AB93" s="10180">
        <f t="shared" si="14"/>
      </c>
      <c r="AC93" s="10193">
        <f t="shared" si="10"/>
      </c>
      <c r="AD93" s="10124">
        <f t="shared" si="5"/>
      </c>
      <c r="AE93" s="10133">
        <f t="shared" si="20"/>
      </c>
      <c r="AF93" s="10126">
        <f>VLOOKUP(C93,'Data Products'!$A:$J,10,0)</f>
      </c>
      <c r="AG93" s="10195">
        <f t="shared" si="12"/>
      </c>
      <c r="AH93" s="10127">
        <f t="shared" si="7"/>
      </c>
      <c r="AI93" s="10196"/>
      <c r="AJ93" s="10130"/>
      <c r="AK93" s="10130"/>
      <c r="AL93" s="10129"/>
      <c r="AM93" s="10130"/>
      <c r="AN93" s="10130"/>
    </row>
    <row customHeight="true" hidden="true" ht="18" r="94">
      <c r="A94" s="10175">
        <v>41</v>
      </c>
      <c r="B94" s="10116" t="s">
        <v>13006</v>
      </c>
      <c r="C94" s="10116" t="s">
        <v>13137</v>
      </c>
      <c r="D94" s="10117">
        <v>0</v>
      </c>
      <c r="E94" s="10117">
        <v>0</v>
      </c>
      <c r="F94" s="10117"/>
      <c r="G94" s="10185">
        <f>VLOOKUP(C94,'Data Products'!$A:$J,2,0)</f>
      </c>
      <c r="H94" s="10136">
        <f t="shared" si="3"/>
      </c>
      <c r="I94" s="10120">
        <v>45602</v>
      </c>
      <c r="J94" s="10121">
        <f t="shared" si="18"/>
      </c>
      <c r="K94" s="10117">
        <v>0</v>
      </c>
      <c r="L94" s="10117">
        <v>0</v>
      </c>
      <c r="M94" s="10150">
        <v>0</v>
      </c>
      <c r="N94" s="10150">
        <v>0</v>
      </c>
      <c r="O94" s="10116" t="s">
        <v>13134</v>
      </c>
      <c r="P94" s="10156"/>
      <c r="Q94" s="10156"/>
      <c r="R94" s="10156"/>
      <c r="S94" s="10156"/>
      <c r="T94" s="10156"/>
      <c r="U94" s="10156"/>
      <c r="V94" s="10156"/>
      <c r="W94" s="10156"/>
      <c r="X94" s="10156"/>
      <c r="Y94" s="10156"/>
      <c r="Z94" s="10156"/>
      <c r="AA94" s="10156"/>
      <c r="AB94" s="10180">
        <f t="shared" si="14"/>
      </c>
      <c r="AC94" s="10193">
        <f t="shared" si="10"/>
      </c>
      <c r="AD94" s="10124">
        <f t="shared" si="5"/>
      </c>
      <c r="AE94" s="10133">
        <f t="shared" si="20"/>
      </c>
      <c r="AF94" s="10126">
        <f>VLOOKUP(C94,'Data Products'!$A:$J,10,0)</f>
      </c>
      <c r="AG94" s="10197">
        <f t="shared" si="12"/>
      </c>
      <c r="AH94" s="10127">
        <f t="shared" si="7"/>
      </c>
      <c r="AI94" s="10196"/>
      <c r="AJ94" s="10130"/>
      <c r="AK94" s="10130"/>
      <c r="AL94" s="10129"/>
      <c r="AM94" s="10130"/>
      <c r="AN94" s="10130"/>
    </row>
    <row r="95">
      <c r="A95" s="10175">
        <v>42</v>
      </c>
      <c r="B95" s="10116" t="s">
        <v>12998</v>
      </c>
      <c r="C95" s="10116" t="s">
        <v>13138</v>
      </c>
      <c r="D95" s="10117">
        <v>557</v>
      </c>
      <c r="E95" s="10117">
        <v>557</v>
      </c>
      <c r="F95" s="10117"/>
      <c r="G95" s="10176">
        <f>VLOOKUP(C95,'Data Products'!$A:$J,2,0)</f>
      </c>
      <c r="H95" s="10177">
        <f t="shared" si="3"/>
      </c>
      <c r="I95" s="10155">
        <v>45904</v>
      </c>
      <c r="J95" s="10121">
        <f t="shared" si="18"/>
      </c>
      <c r="K95" s="10117">
        <v>61</v>
      </c>
      <c r="L95" s="10117">
        <v>161</v>
      </c>
      <c r="M95" s="10150">
        <v>0</v>
      </c>
      <c r="N95" s="10150">
        <v>0</v>
      </c>
      <c r="O95" s="10116" t="s">
        <v>13134</v>
      </c>
      <c r="P95" s="10156"/>
      <c r="Q95" s="10156"/>
      <c r="R95" s="10156"/>
      <c r="S95" s="10156"/>
      <c r="T95" s="10156"/>
      <c r="U95" s="10156"/>
      <c r="V95" s="10156"/>
      <c r="W95" s="10156"/>
      <c r="X95" s="10156"/>
      <c r="Y95" s="10156"/>
      <c r="Z95" s="10156"/>
      <c r="AA95" s="10156"/>
      <c r="AB95" s="10180">
        <f t="shared" si="14"/>
      </c>
      <c r="AC95" s="10198">
        <f t="shared" si="10"/>
      </c>
      <c r="AD95" s="10124">
        <f t="shared" si="5"/>
      </c>
      <c r="AE95" s="10137">
        <f t="shared" si="20"/>
      </c>
      <c r="AF95" s="10126">
        <f>VLOOKUP(C95,'Data Products'!$A:$J,10,0)</f>
      </c>
      <c r="AG95" s="10197">
        <f t="shared" si="12"/>
      </c>
      <c r="AH95" s="10127">
        <f t="shared" si="7"/>
      </c>
      <c r="AI95" s="10196"/>
      <c r="AJ95" s="10130"/>
      <c r="AK95" s="10130"/>
      <c r="AL95" s="10129"/>
      <c r="AM95" s="10130"/>
      <c r="AN95" s="10130"/>
    </row>
    <row customHeight="true" hidden="true" ht="18" r="96">
      <c r="A96" s="10175">
        <v>43</v>
      </c>
      <c r="B96" s="10116" t="s">
        <v>13006</v>
      </c>
      <c r="C96" s="10116" t="s">
        <v>13139</v>
      </c>
      <c r="D96" s="10117">
        <v>0</v>
      </c>
      <c r="E96" s="10131">
        <v>0</v>
      </c>
      <c r="F96" s="10117"/>
      <c r="G96" s="10185">
        <f>VLOOKUP(C96,'Data Products'!$A:$J,2,0)</f>
      </c>
      <c r="H96" s="10136">
        <f t="shared" si="3"/>
      </c>
      <c r="I96" s="10120">
        <v>45623</v>
      </c>
      <c r="J96" s="10121">
        <f t="shared" si="18"/>
      </c>
      <c r="K96" s="10117">
        <v>0</v>
      </c>
      <c r="L96" s="10117">
        <v>0</v>
      </c>
      <c r="M96" s="10150">
        <v>0</v>
      </c>
      <c r="N96" s="10150">
        <v>0</v>
      </c>
      <c r="O96" s="10116" t="s">
        <v>13140</v>
      </c>
      <c r="P96" s="10156"/>
      <c r="Q96" s="10156"/>
      <c r="R96" s="10156"/>
      <c r="S96" s="10156"/>
      <c r="T96" s="10156"/>
      <c r="U96" s="10156"/>
      <c r="V96" s="10156"/>
      <c r="W96" s="10156"/>
      <c r="X96" s="10156"/>
      <c r="Y96" s="10156"/>
      <c r="Z96" s="10156"/>
      <c r="AA96" s="10156"/>
      <c r="AB96" s="10180">
        <f t="shared" si="14"/>
      </c>
      <c r="AC96" s="10193">
        <f t="shared" si="10"/>
      </c>
      <c r="AD96" s="10124">
        <f t="shared" si="5"/>
      </c>
      <c r="AE96" s="10133">
        <f t="shared" si="20"/>
      </c>
      <c r="AF96" s="10126">
        <f>VLOOKUP(C96,'Data Products'!$A:$J,10,0)</f>
      </c>
      <c r="AG96" s="10197">
        <f t="shared" si="12"/>
      </c>
      <c r="AH96" s="10127">
        <f t="shared" si="7"/>
      </c>
      <c r="AI96" s="10196"/>
      <c r="AJ96" s="10130"/>
      <c r="AK96" s="10130"/>
      <c r="AL96" s="10129"/>
      <c r="AM96" s="10130"/>
      <c r="AN96" s="10130"/>
    </row>
    <row customHeight="true" hidden="true" ht="18" r="97">
      <c r="A97" s="10175">
        <v>44</v>
      </c>
      <c r="B97" s="10116" t="s">
        <v>13006</v>
      </c>
      <c r="C97" s="10116" t="s">
        <v>13141</v>
      </c>
      <c r="D97" s="10117">
        <v>0</v>
      </c>
      <c r="E97" s="10131">
        <v>0</v>
      </c>
      <c r="F97" s="10117"/>
      <c r="G97" s="10176">
        <f>VLOOKUP(C97,'Data Products'!$A:$J,2,0)</f>
      </c>
      <c r="H97" s="10136">
        <f t="shared" si="3"/>
      </c>
      <c r="I97" s="10120">
        <v>45623</v>
      </c>
      <c r="J97" s="10121">
        <f t="shared" si="18"/>
      </c>
      <c r="K97" s="10117">
        <v>0</v>
      </c>
      <c r="L97" s="10117">
        <v>0</v>
      </c>
      <c r="M97" s="10150">
        <v>0</v>
      </c>
      <c r="N97" s="10150">
        <v>0</v>
      </c>
      <c r="O97" s="10116" t="s">
        <v>13140</v>
      </c>
      <c r="P97" s="10156"/>
      <c r="Q97" s="10156"/>
      <c r="R97" s="10156"/>
      <c r="S97" s="10156"/>
      <c r="T97" s="10156"/>
      <c r="U97" s="10156"/>
      <c r="V97" s="10156"/>
      <c r="W97" s="10156"/>
      <c r="X97" s="10156"/>
      <c r="Y97" s="10156"/>
      <c r="Z97" s="10156"/>
      <c r="AA97" s="10156"/>
      <c r="AB97" s="10180">
        <f t="shared" si="14"/>
      </c>
      <c r="AC97" s="10193">
        <f t="shared" si="10"/>
      </c>
      <c r="AD97" s="10124">
        <f t="shared" si="5"/>
      </c>
      <c r="AE97" s="10133">
        <f t="shared" si="20"/>
      </c>
      <c r="AF97" s="10126">
        <f>VLOOKUP(C97,'Data Products'!$A:$J,10,0)</f>
      </c>
      <c r="AG97" s="10197">
        <f t="shared" si="12"/>
      </c>
      <c r="AH97" s="10127">
        <f t="shared" si="7"/>
      </c>
      <c r="AI97" s="10196"/>
      <c r="AJ97" s="10130"/>
      <c r="AK97" s="10130"/>
      <c r="AL97" s="10129"/>
      <c r="AM97" s="10130"/>
      <c r="AN97" s="10130"/>
    </row>
    <row customHeight="true" hidden="true" ht="18" r="98">
      <c r="A98" s="10175">
        <v>45</v>
      </c>
      <c r="B98" s="10116" t="s">
        <v>13006</v>
      </c>
      <c r="C98" s="10183" t="s">
        <v>13142</v>
      </c>
      <c r="D98" s="10117">
        <v>0</v>
      </c>
      <c r="E98" s="10131">
        <v>0</v>
      </c>
      <c r="F98" s="10188"/>
      <c r="G98" s="10176">
        <f>VLOOKUP(C98,'Data Products'!$A:$J,2,0)</f>
      </c>
      <c r="H98" s="10136">
        <f t="shared" si="3"/>
      </c>
      <c r="I98" s="10120">
        <v>45623</v>
      </c>
      <c r="J98" s="10121">
        <f t="shared" si="18"/>
      </c>
      <c r="K98" s="10188">
        <v>0</v>
      </c>
      <c r="L98" s="10188">
        <v>0</v>
      </c>
      <c r="M98" s="10199">
        <v>0</v>
      </c>
      <c r="N98" s="10199">
        <v>0</v>
      </c>
      <c r="O98" s="10183" t="s">
        <v>13140</v>
      </c>
      <c r="P98" s="10156"/>
      <c r="Q98" s="10156"/>
      <c r="R98" s="10156"/>
      <c r="S98" s="10156"/>
      <c r="T98" s="10156"/>
      <c r="U98" s="10156"/>
      <c r="V98" s="10156"/>
      <c r="W98" s="10156"/>
      <c r="X98" s="10156"/>
      <c r="Y98" s="10156"/>
      <c r="Z98" s="10156"/>
      <c r="AA98" s="10156"/>
      <c r="AB98" s="10192">
        <f t="shared" si="14"/>
      </c>
      <c r="AC98" s="10193">
        <f t="shared" si="10"/>
      </c>
      <c r="AD98" s="10124">
        <f t="shared" si="5"/>
      </c>
      <c r="AE98" s="10133">
        <f t="shared" si="20"/>
      </c>
      <c r="AF98" s="10126">
        <f>VLOOKUP(C98,'Data Products'!$A:$J,10,0)</f>
      </c>
      <c r="AG98" s="10197">
        <f t="shared" si="12"/>
      </c>
      <c r="AH98" s="10127">
        <f t="shared" si="7"/>
      </c>
      <c r="AI98" s="10196"/>
      <c r="AJ98" s="10130"/>
      <c r="AK98" s="10130"/>
      <c r="AL98" s="10129"/>
      <c r="AM98" s="10130"/>
      <c r="AN98" s="10130"/>
    </row>
    <row customHeight="true" hidden="true" ht="18" r="99">
      <c r="A99" s="10175">
        <v>46</v>
      </c>
      <c r="B99" s="10116" t="s">
        <v>13006</v>
      </c>
      <c r="C99" s="10116" t="s">
        <v>13143</v>
      </c>
      <c r="D99" s="10117">
        <v>0</v>
      </c>
      <c r="E99" s="10131">
        <v>0</v>
      </c>
      <c r="F99" s="10117"/>
      <c r="G99" s="10176">
        <f>VLOOKUP(C99,'Data Products'!$A:$J,2,0)</f>
      </c>
      <c r="H99" s="10136">
        <f t="shared" si="3"/>
      </c>
      <c r="I99" s="10120">
        <v>45623</v>
      </c>
      <c r="J99" s="10121">
        <f t="shared" si="18"/>
      </c>
      <c r="K99" s="10117">
        <v>0</v>
      </c>
      <c r="L99" s="10117">
        <v>0</v>
      </c>
      <c r="M99" s="10150">
        <v>0</v>
      </c>
      <c r="N99" s="10150">
        <v>0</v>
      </c>
      <c r="O99" s="10116" t="s">
        <v>13140</v>
      </c>
      <c r="P99" s="10117"/>
      <c r="Q99" s="10117"/>
      <c r="R99" s="10117"/>
      <c r="S99" s="10117"/>
      <c r="T99" s="10117"/>
      <c r="U99" s="10117"/>
      <c r="V99" s="10117"/>
      <c r="W99" s="10117"/>
      <c r="X99" s="10117"/>
      <c r="Y99" s="10117"/>
      <c r="Z99" s="10117"/>
      <c r="AA99" s="10117"/>
      <c r="AB99" s="10180">
        <f t="shared" si="14"/>
      </c>
      <c r="AC99" s="10193">
        <f t="shared" si="10"/>
      </c>
      <c r="AD99" s="10124">
        <f t="shared" si="5"/>
      </c>
      <c r="AE99" s="10133">
        <f t="shared" si="20"/>
      </c>
      <c r="AF99" s="10126">
        <f>VLOOKUP(C99,'Data Products'!$A:$J,10,0)</f>
      </c>
      <c r="AG99" s="10197">
        <f t="shared" si="12"/>
      </c>
      <c r="AH99" s="10127">
        <f t="shared" si="7"/>
      </c>
      <c r="AI99" s="10200"/>
      <c r="AJ99" s="10130"/>
      <c r="AK99" s="10130"/>
      <c r="AL99" s="10129"/>
      <c r="AM99" s="10130"/>
      <c r="AN99" s="10130"/>
    </row>
    <row customHeight="true" hidden="true" ht="18" r="100">
      <c r="A100" s="10175">
        <v>47</v>
      </c>
      <c r="B100" s="10116" t="s">
        <v>13006</v>
      </c>
      <c r="C100" s="10116" t="s">
        <v>13144</v>
      </c>
      <c r="D100" s="10117">
        <v>0</v>
      </c>
      <c r="E100" s="10131">
        <v>0</v>
      </c>
      <c r="F100" s="10117"/>
      <c r="G100" s="10185">
        <f>VLOOKUP(C100,'Data Products'!$A:$J,2,0)</f>
      </c>
      <c r="H100" s="10136">
        <f t="shared" si="3"/>
      </c>
      <c r="I100" s="10120">
        <v>45623</v>
      </c>
      <c r="J100" s="10121">
        <f t="shared" si="18"/>
      </c>
      <c r="K100" s="10117">
        <v>0</v>
      </c>
      <c r="L100" s="10117">
        <v>0</v>
      </c>
      <c r="M100" s="10150">
        <v>0</v>
      </c>
      <c r="N100" s="10150">
        <v>0</v>
      </c>
      <c r="O100" s="10116" t="s">
        <v>13140</v>
      </c>
      <c r="P100" s="10117"/>
      <c r="Q100" s="10117"/>
      <c r="R100" s="10117"/>
      <c r="S100" s="10117"/>
      <c r="T100" s="10117"/>
      <c r="U100" s="10117"/>
      <c r="V100" s="10117"/>
      <c r="W100" s="10117"/>
      <c r="X100" s="10117"/>
      <c r="Y100" s="10117"/>
      <c r="Z100" s="10117"/>
      <c r="AA100" s="10117"/>
      <c r="AB100" s="10180">
        <f t="shared" si="14"/>
      </c>
      <c r="AC100" s="10193">
        <f t="shared" si="10"/>
      </c>
      <c r="AD100" s="10124">
        <f t="shared" si="5"/>
      </c>
      <c r="AE100" s="10133">
        <f t="shared" si="20"/>
      </c>
      <c r="AF100" s="10201">
        <f>VLOOKUP(C100,'Data Products'!$A:$J,10,0)</f>
      </c>
      <c r="AG100" s="10126">
        <f t="shared" si="12"/>
      </c>
      <c r="AH100" s="10127">
        <f t="shared" si="7"/>
      </c>
      <c r="AI100" s="10196"/>
      <c r="AJ100" s="10130"/>
      <c r="AK100" s="10130"/>
      <c r="AL100" s="10129"/>
      <c r="AM100" s="10130"/>
      <c r="AN100" s="10130"/>
    </row>
    <row r="101">
      <c r="A101" s="10175">
        <v>48</v>
      </c>
      <c r="B101" s="10116" t="s">
        <v>13001</v>
      </c>
      <c r="C101" s="10116" t="s">
        <v>13145</v>
      </c>
      <c r="D101" s="10117">
        <v>4</v>
      </c>
      <c r="E101" s="10131">
        <v>4</v>
      </c>
      <c r="F101" s="10117"/>
      <c r="G101" s="10176">
        <f>VLOOKUP(C101,'Data Products'!$A:$J,2,0)</f>
      </c>
      <c r="H101" s="10177">
        <f t="shared" si="3"/>
      </c>
      <c r="I101" s="10120">
        <v>45951</v>
      </c>
      <c r="J101" s="10121">
        <f t="shared" si="18"/>
      </c>
      <c r="K101" s="10117">
        <v>0</v>
      </c>
      <c r="L101" s="10117">
        <v>0</v>
      </c>
      <c r="M101" s="10150">
        <v>0</v>
      </c>
      <c r="N101" s="10150">
        <v>0</v>
      </c>
      <c r="O101" s="10116" t="s">
        <v>13057</v>
      </c>
      <c r="P101" s="10117"/>
      <c r="Q101" s="10117"/>
      <c r="R101" s="10117"/>
      <c r="S101" s="10117"/>
      <c r="T101" s="10117"/>
      <c r="U101" s="10117"/>
      <c r="V101" s="10117"/>
      <c r="W101" s="10117"/>
      <c r="X101" s="10117"/>
      <c r="Y101" s="10117"/>
      <c r="Z101" s="10117"/>
      <c r="AA101" s="10117"/>
      <c r="AB101" s="10180">
        <f t="shared" si="14"/>
      </c>
      <c r="AC101" s="10202">
        <f t="shared" si="10"/>
      </c>
      <c r="AD101" s="10124">
        <f t="shared" si="5"/>
      </c>
      <c r="AE101" s="10141">
        <f t="shared" si="20"/>
      </c>
      <c r="AF101" s="10201">
        <f>VLOOKUP(C101,'Data Products'!$A:$J,10,0)</f>
      </c>
      <c r="AG101" s="10126">
        <f t="shared" si="12"/>
      </c>
      <c r="AH101" s="10127">
        <f t="shared" si="7"/>
      </c>
      <c r="AI101" s="10196"/>
      <c r="AJ101" s="10130"/>
      <c r="AK101" s="10130"/>
      <c r="AL101" s="10129"/>
      <c r="AM101" s="10130"/>
      <c r="AN101" s="10130"/>
    </row>
    <row r="102">
      <c r="A102" s="10175">
        <v>49</v>
      </c>
      <c r="B102" s="10116" t="s">
        <v>13001</v>
      </c>
      <c r="C102" s="10116" t="s">
        <v>13146</v>
      </c>
      <c r="D102" s="10117">
        <v>3</v>
      </c>
      <c r="E102" s="10131">
        <v>3</v>
      </c>
      <c r="F102" s="10117"/>
      <c r="G102" s="10176">
        <f>VLOOKUP(C102,'Data Products'!$A:$J,2,0)</f>
      </c>
      <c r="H102" s="10177">
        <f t="shared" si="3"/>
      </c>
      <c r="I102" s="10120">
        <v>45951</v>
      </c>
      <c r="J102" s="10121">
        <f t="shared" si="18"/>
      </c>
      <c r="K102" s="10117">
        <v>0</v>
      </c>
      <c r="L102" s="10117">
        <v>1</v>
      </c>
      <c r="M102" s="10150">
        <v>0</v>
      </c>
      <c r="N102" s="10150">
        <v>0</v>
      </c>
      <c r="O102" s="10116" t="s">
        <v>13057</v>
      </c>
      <c r="P102" s="10117"/>
      <c r="Q102" s="10117"/>
      <c r="R102" s="10117"/>
      <c r="S102" s="10117"/>
      <c r="T102" s="10117"/>
      <c r="U102" s="10117"/>
      <c r="V102" s="10117"/>
      <c r="W102" s="10117"/>
      <c r="X102" s="10117"/>
      <c r="Y102" s="10117"/>
      <c r="Z102" s="10117"/>
      <c r="AA102" s="10117"/>
      <c r="AB102" s="10180">
        <f t="shared" si="14"/>
      </c>
      <c r="AC102" s="10136">
        <f t="shared" si="10"/>
      </c>
      <c r="AD102" s="10124">
        <f t="shared" si="5"/>
      </c>
      <c r="AE102" s="10137">
        <f t="shared" si="20"/>
      </c>
      <c r="AF102" s="10201">
        <f>VLOOKUP(C102,'Data Products'!$A:$J,10,0)</f>
      </c>
      <c r="AG102" s="10126">
        <f t="shared" si="12"/>
      </c>
      <c r="AH102" s="10127">
        <f t="shared" si="7"/>
      </c>
      <c r="AI102" s="10196"/>
      <c r="AJ102" s="10130"/>
      <c r="AK102" s="10130"/>
      <c r="AL102" s="10129"/>
      <c r="AM102" s="10130"/>
      <c r="AN102" s="10130"/>
    </row>
    <row r="103">
      <c r="A103" s="10175">
        <v>50</v>
      </c>
      <c r="B103" s="10116" t="s">
        <v>13001</v>
      </c>
      <c r="C103" s="10116" t="s">
        <v>13147</v>
      </c>
      <c r="D103" s="10117">
        <v>5</v>
      </c>
      <c r="E103" s="10131">
        <v>5</v>
      </c>
      <c r="F103" s="10117"/>
      <c r="G103" s="10176">
        <f>VLOOKUP(C103,'Data Products'!$A:$J,2,0)</f>
      </c>
      <c r="H103" s="10177">
        <f t="shared" si="3"/>
      </c>
      <c r="I103" s="10120">
        <v>45951</v>
      </c>
      <c r="J103" s="10121">
        <f t="shared" si="18"/>
      </c>
      <c r="K103" s="10117">
        <v>0</v>
      </c>
      <c r="L103" s="10117">
        <v>0</v>
      </c>
      <c r="M103" s="10150">
        <v>0</v>
      </c>
      <c r="N103" s="10150">
        <v>0</v>
      </c>
      <c r="O103" s="10116" t="s">
        <v>13057</v>
      </c>
      <c r="P103" s="10117"/>
      <c r="Q103" s="10117"/>
      <c r="R103" s="10117"/>
      <c r="S103" s="10117"/>
      <c r="T103" s="10117"/>
      <c r="U103" s="10117"/>
      <c r="V103" s="10117"/>
      <c r="W103" s="10117"/>
      <c r="X103" s="10117"/>
      <c r="Y103" s="10117"/>
      <c r="Z103" s="10117"/>
      <c r="AA103" s="10117"/>
      <c r="AB103" s="10180">
        <f t="shared" si="14"/>
      </c>
      <c r="AC103" s="10132">
        <f t="shared" si="10"/>
      </c>
      <c r="AD103" s="10124">
        <f t="shared" si="5"/>
      </c>
      <c r="AE103" s="10133">
        <f t="shared" si="20"/>
      </c>
      <c r="AF103" s="10201">
        <f>VLOOKUP(C103,'Data Products'!$A:$J,10,0)</f>
      </c>
      <c r="AG103" s="10126">
        <f t="shared" si="12"/>
      </c>
      <c r="AH103" s="10127">
        <f t="shared" si="7"/>
      </c>
      <c r="AI103" s="10196"/>
      <c r="AJ103" s="10130"/>
      <c r="AK103" s="10130"/>
      <c r="AL103" s="10129"/>
      <c r="AM103" s="10130"/>
      <c r="AN103" s="10130"/>
    </row>
    <row r="104">
      <c r="A104" s="10175">
        <v>51</v>
      </c>
      <c r="B104" s="10116" t="s">
        <v>13001</v>
      </c>
      <c r="C104" s="10116" t="s">
        <v>13148</v>
      </c>
      <c r="D104" s="10117">
        <v>4</v>
      </c>
      <c r="E104" s="10131">
        <v>4</v>
      </c>
      <c r="F104" s="10117"/>
      <c r="G104" s="10176">
        <f>VLOOKUP(C104,'Data Products'!$A:$J,2,0)</f>
      </c>
      <c r="H104" s="10177">
        <f t="shared" si="3"/>
      </c>
      <c r="I104" s="10120">
        <v>45951</v>
      </c>
      <c r="J104" s="10121">
        <f t="shared" si="18"/>
      </c>
      <c r="K104" s="10117">
        <v>0</v>
      </c>
      <c r="L104" s="10117">
        <v>0</v>
      </c>
      <c r="M104" s="10150">
        <v>0</v>
      </c>
      <c r="N104" s="10150">
        <v>0</v>
      </c>
      <c r="O104" s="10116" t="s">
        <v>13057</v>
      </c>
      <c r="P104" s="10117"/>
      <c r="Q104" s="10117"/>
      <c r="R104" s="10117"/>
      <c r="S104" s="10117"/>
      <c r="T104" s="10117"/>
      <c r="U104" s="10117"/>
      <c r="V104" s="10117"/>
      <c r="W104" s="10117"/>
      <c r="X104" s="10117"/>
      <c r="Y104" s="10117"/>
      <c r="Z104" s="10117"/>
      <c r="AA104" s="10117"/>
      <c r="AB104" s="10180">
        <f t="shared" si="14"/>
      </c>
      <c r="AC104" s="10140">
        <f t="shared" si="10"/>
      </c>
      <c r="AD104" s="10124">
        <f t="shared" si="5"/>
      </c>
      <c r="AE104" s="10141">
        <f t="shared" si="20"/>
      </c>
      <c r="AF104" s="10201">
        <f>VLOOKUP(C104,'Data Products'!$A:$J,10,0)</f>
      </c>
      <c r="AG104" s="10126">
        <f t="shared" si="12"/>
      </c>
      <c r="AH104" s="10127">
        <f t="shared" si="7"/>
      </c>
      <c r="AI104" s="10196"/>
      <c r="AJ104" s="10130"/>
      <c r="AK104" s="10130"/>
      <c r="AL104" s="10129"/>
      <c r="AM104" s="10130"/>
      <c r="AN104" s="10130"/>
    </row>
    <row r="105">
      <c r="A105" s="10175">
        <v>52</v>
      </c>
      <c r="B105" s="10116" t="s">
        <v>13001</v>
      </c>
      <c r="C105" s="10116" t="s">
        <v>13149</v>
      </c>
      <c r="D105" s="10117">
        <v>1</v>
      </c>
      <c r="E105" s="10131">
        <v>1</v>
      </c>
      <c r="F105" s="10117"/>
      <c r="G105" s="10176">
        <f>VLOOKUP(C105,'Data Products'!$A:$J,2,0)</f>
      </c>
      <c r="H105" s="10177">
        <f t="shared" si="3"/>
      </c>
      <c r="I105" s="10120">
        <v>45951</v>
      </c>
      <c r="J105" s="10121">
        <f t="shared" si="18"/>
      </c>
      <c r="K105" s="10117">
        <v>3</v>
      </c>
      <c r="L105" s="10117">
        <v>4</v>
      </c>
      <c r="M105" s="10150">
        <v>0</v>
      </c>
      <c r="N105" s="10150">
        <v>0</v>
      </c>
      <c r="O105" s="10116" t="s">
        <v>13057</v>
      </c>
      <c r="P105" s="10117"/>
      <c r="Q105" s="10117"/>
      <c r="R105" s="10117"/>
      <c r="S105" s="10117"/>
      <c r="T105" s="10117"/>
      <c r="U105" s="10117"/>
      <c r="V105" s="10117"/>
      <c r="W105" s="10117"/>
      <c r="X105" s="10117"/>
      <c r="Y105" s="10117"/>
      <c r="Z105" s="10117"/>
      <c r="AA105" s="10117"/>
      <c r="AB105" s="10180">
        <f t="shared" si="14"/>
      </c>
      <c r="AC105" s="10140">
        <f t="shared" si="10"/>
      </c>
      <c r="AD105" s="10124">
        <f t="shared" si="5"/>
      </c>
      <c r="AE105" s="10141">
        <f t="shared" si="20"/>
      </c>
      <c r="AF105" s="10201">
        <f>VLOOKUP(C105,'Data Products'!$A:$J,10,0)</f>
      </c>
      <c r="AG105" s="10126">
        <f t="shared" si="12"/>
      </c>
      <c r="AH105" s="10127">
        <f t="shared" si="7"/>
      </c>
      <c r="AI105" s="10196"/>
      <c r="AJ105" s="10130"/>
      <c r="AK105" s="10130"/>
      <c r="AL105" s="10129"/>
      <c r="AM105" s="10130"/>
      <c r="AN105" s="10130"/>
    </row>
    <row r="106">
      <c r="A106" s="10175">
        <v>53</v>
      </c>
      <c r="B106" s="10116" t="s">
        <v>13001</v>
      </c>
      <c r="C106" s="10116" t="s">
        <v>13150</v>
      </c>
      <c r="D106" s="10117">
        <v>5</v>
      </c>
      <c r="E106" s="10131">
        <v>5</v>
      </c>
      <c r="F106" s="10117"/>
      <c r="G106" s="10176">
        <f>VLOOKUP(C106,'Data Products'!$A:$J,2,0)</f>
      </c>
      <c r="H106" s="10177">
        <f t="shared" si="3"/>
      </c>
      <c r="I106" s="10120">
        <v>45951</v>
      </c>
      <c r="J106" s="10121">
        <f t="shared" si="18"/>
      </c>
      <c r="K106" s="10117">
        <v>0</v>
      </c>
      <c r="L106" s="10117">
        <v>0</v>
      </c>
      <c r="M106" s="10150">
        <v>0</v>
      </c>
      <c r="N106" s="10150">
        <v>0</v>
      </c>
      <c r="O106" s="10116" t="s">
        <v>13057</v>
      </c>
      <c r="P106" s="10117"/>
      <c r="Q106" s="10117"/>
      <c r="R106" s="10117"/>
      <c r="S106" s="10117"/>
      <c r="T106" s="10117"/>
      <c r="U106" s="10117"/>
      <c r="V106" s="10117"/>
      <c r="W106" s="10117"/>
      <c r="X106" s="10117"/>
      <c r="Y106" s="10117"/>
      <c r="Z106" s="10117"/>
      <c r="AA106" s="10117"/>
      <c r="AB106" s="10180">
        <f t="shared" si="14"/>
      </c>
      <c r="AC106" s="10132">
        <f t="shared" si="10"/>
      </c>
      <c r="AD106" s="10124">
        <f t="shared" si="5"/>
      </c>
      <c r="AE106" s="10133">
        <f t="shared" si="20"/>
      </c>
      <c r="AF106" s="10201">
        <f>VLOOKUP(C106,'Data Products'!$A:$J,10,0)</f>
      </c>
      <c r="AG106" s="10126">
        <f t="shared" si="12"/>
      </c>
      <c r="AH106" s="10127">
        <f t="shared" si="7"/>
      </c>
      <c r="AI106" s="10196"/>
      <c r="AJ106" s="10130"/>
      <c r="AK106" s="10130"/>
      <c r="AL106" s="10129"/>
      <c r="AM106" s="10130"/>
      <c r="AN106" s="10130"/>
    </row>
    <row customHeight="true" hidden="true" ht="18" r="107">
      <c r="A107" s="10175">
        <v>54</v>
      </c>
      <c r="B107" s="10116" t="s">
        <v>13006</v>
      </c>
      <c r="C107" s="10116" t="s">
        <v>13151</v>
      </c>
      <c r="D107" s="10117">
        <v>0</v>
      </c>
      <c r="E107" s="10131">
        <v>0</v>
      </c>
      <c r="F107" s="10117"/>
      <c r="G107" s="10176">
        <f>VLOOKUP(C107,'Data Products'!$A:$J,2,0)</f>
      </c>
      <c r="H107" s="10177">
        <f t="shared" si="3"/>
      </c>
      <c r="I107" s="10120">
        <v>45951</v>
      </c>
      <c r="J107" s="10121">
        <f t="shared" si="18"/>
      </c>
      <c r="K107" s="10117">
        <v>0</v>
      </c>
      <c r="L107" s="10117">
        <v>2</v>
      </c>
      <c r="M107" s="10150">
        <v>0</v>
      </c>
      <c r="N107" s="10150">
        <v>0</v>
      </c>
      <c r="O107" s="10116" t="s">
        <v>13057</v>
      </c>
      <c r="P107" s="10117"/>
      <c r="Q107" s="10117"/>
      <c r="R107" s="10117"/>
      <c r="S107" s="10117"/>
      <c r="T107" s="10117"/>
      <c r="U107" s="10117"/>
      <c r="V107" s="10117"/>
      <c r="W107" s="10117"/>
      <c r="X107" s="10117"/>
      <c r="Y107" s="10117"/>
      <c r="Z107" s="10117"/>
      <c r="AA107" s="10117"/>
      <c r="AB107" s="10180">
        <f t="shared" si="14"/>
      </c>
      <c r="AC107" s="10136">
        <f t="shared" si="10"/>
      </c>
      <c r="AD107" s="10203">
        <f t="shared" si="5"/>
      </c>
      <c r="AE107" s="10137">
        <f t="shared" si="20"/>
      </c>
      <c r="AF107" s="10201">
        <f>VLOOKUP(C107,'Data Products'!$A:$J,10,0)</f>
      </c>
      <c r="AG107" s="10126">
        <f t="shared" si="12"/>
      </c>
      <c r="AH107" s="10127">
        <f t="shared" si="7"/>
      </c>
      <c r="AI107" s="10196"/>
      <c r="AJ107" s="10130"/>
      <c r="AK107" s="10130"/>
      <c r="AL107" s="10129"/>
      <c r="AM107" s="10130"/>
      <c r="AN107" s="10130"/>
    </row>
    <row r="108">
      <c r="A108" s="10175">
        <v>55</v>
      </c>
      <c r="B108" s="10116" t="s">
        <v>13001</v>
      </c>
      <c r="C108" s="10116" t="s">
        <v>13152</v>
      </c>
      <c r="D108" s="10117">
        <v>24</v>
      </c>
      <c r="E108" s="10131">
        <v>24</v>
      </c>
      <c r="F108" s="10117"/>
      <c r="G108" s="10176">
        <f>VLOOKUP(C108,'Data Products'!$A:$J,2,0)</f>
      </c>
      <c r="H108" s="10177">
        <f t="shared" si="3"/>
      </c>
      <c r="I108" s="10120">
        <v>45951</v>
      </c>
      <c r="J108" s="10121">
        <f t="shared" si="18"/>
      </c>
      <c r="K108" s="10117">
        <v>1</v>
      </c>
      <c r="L108" s="10117">
        <v>1</v>
      </c>
      <c r="M108" s="10150">
        <v>0</v>
      </c>
      <c r="N108" s="10150">
        <v>0</v>
      </c>
      <c r="O108" s="10116" t="s">
        <v>13057</v>
      </c>
      <c r="P108" s="10117"/>
      <c r="Q108" s="10117"/>
      <c r="R108" s="10117"/>
      <c r="S108" s="10117"/>
      <c r="T108" s="10117"/>
      <c r="U108" s="10117"/>
      <c r="V108" s="10117"/>
      <c r="W108" s="10117"/>
      <c r="X108" s="10117"/>
      <c r="Y108" s="10117"/>
      <c r="Z108" s="10117"/>
      <c r="AA108" s="10117"/>
      <c r="AB108" s="10180">
        <f t="shared" si="14"/>
      </c>
      <c r="AC108" s="10123">
        <f t="shared" si="10"/>
      </c>
      <c r="AD108" s="10203">
        <f t="shared" si="5"/>
      </c>
      <c r="AE108" s="10125">
        <f t="shared" si="20"/>
      </c>
      <c r="AF108" s="10201">
        <f>VLOOKUP(C108,'Data Products'!$A:$J,10,0)</f>
      </c>
      <c r="AG108" s="10126">
        <f t="shared" si="12"/>
      </c>
      <c r="AH108" s="10127">
        <f t="shared" si="7"/>
      </c>
      <c r="AI108" s="10196"/>
      <c r="AJ108" s="10130"/>
      <c r="AK108" s="10130"/>
      <c r="AL108" s="10129"/>
      <c r="AM108" s="10130"/>
      <c r="AN108" s="10130"/>
    </row>
    <row r="109">
      <c r="A109" s="10175">
        <v>56</v>
      </c>
      <c r="B109" s="10116" t="s">
        <v>13001</v>
      </c>
      <c r="C109" s="10116" t="s">
        <v>13153</v>
      </c>
      <c r="D109" s="10117">
        <v>27</v>
      </c>
      <c r="E109" s="10131">
        <v>27</v>
      </c>
      <c r="F109" s="10117"/>
      <c r="G109" s="10176">
        <f>VLOOKUP(C109,'Data Products'!$A:$J,2,0)</f>
      </c>
      <c r="H109" s="10177">
        <f t="shared" si="3"/>
      </c>
      <c r="I109" s="10120">
        <v>45951</v>
      </c>
      <c r="J109" s="10121">
        <f t="shared" si="18"/>
      </c>
      <c r="K109" s="10117">
        <v>2</v>
      </c>
      <c r="L109" s="10117">
        <v>3</v>
      </c>
      <c r="M109" s="10150">
        <v>0</v>
      </c>
      <c r="N109" s="10150">
        <v>0</v>
      </c>
      <c r="O109" s="10116" t="s">
        <v>13057</v>
      </c>
      <c r="P109" s="10117"/>
      <c r="Q109" s="10117"/>
      <c r="R109" s="10117"/>
      <c r="S109" s="10117"/>
      <c r="T109" s="10117"/>
      <c r="U109" s="10117"/>
      <c r="V109" s="10117"/>
      <c r="W109" s="10117"/>
      <c r="X109" s="10117"/>
      <c r="Y109" s="10117"/>
      <c r="Z109" s="10117"/>
      <c r="AA109" s="10117"/>
      <c r="AB109" s="10180">
        <f t="shared" si="14"/>
      </c>
      <c r="AC109" s="10123">
        <f t="shared" si="10"/>
      </c>
      <c r="AD109" s="10203">
        <f t="shared" si="5"/>
      </c>
      <c r="AE109" s="10125">
        <f t="shared" si="20"/>
      </c>
      <c r="AF109" s="10201">
        <f>VLOOKUP(C109,'Data Products'!$A:$J,10,0)</f>
      </c>
      <c r="AG109" s="10126">
        <f t="shared" si="12"/>
      </c>
      <c r="AH109" s="10127">
        <f t="shared" si="7"/>
      </c>
      <c r="AI109" s="10196"/>
      <c r="AJ109" s="10130"/>
      <c r="AK109" s="10130"/>
      <c r="AL109" s="10129"/>
      <c r="AM109" s="10130"/>
      <c r="AN109" s="10130"/>
    </row>
    <row r="110">
      <c r="A110" s="10175">
        <v>57</v>
      </c>
      <c r="B110" s="10116" t="s">
        <v>13001</v>
      </c>
      <c r="C110" s="10116" t="s">
        <v>13154</v>
      </c>
      <c r="D110" s="10117">
        <v>20</v>
      </c>
      <c r="E110" s="10131">
        <v>20</v>
      </c>
      <c r="F110" s="10117"/>
      <c r="G110" s="10176">
        <f>VLOOKUP(C110,'Data Products'!$A:$J,2,0)</f>
      </c>
      <c r="H110" s="10177">
        <f t="shared" si="3"/>
      </c>
      <c r="I110" s="10120">
        <v>45951</v>
      </c>
      <c r="J110" s="10121">
        <f t="shared" si="18"/>
      </c>
      <c r="K110" s="10117">
        <v>6</v>
      </c>
      <c r="L110" s="10117">
        <v>9</v>
      </c>
      <c r="M110" s="10150">
        <v>0</v>
      </c>
      <c r="N110" s="10150">
        <v>0</v>
      </c>
      <c r="O110" s="10116" t="s">
        <v>13057</v>
      </c>
      <c r="P110" s="10117"/>
      <c r="Q110" s="10117"/>
      <c r="R110" s="10117"/>
      <c r="S110" s="10117"/>
      <c r="T110" s="10117"/>
      <c r="U110" s="10117"/>
      <c r="V110" s="10117"/>
      <c r="W110" s="10117"/>
      <c r="X110" s="10117"/>
      <c r="Y110" s="10117"/>
      <c r="Z110" s="10117"/>
      <c r="AA110" s="10117"/>
      <c r="AB110" s="10180">
        <f t="shared" si="14"/>
      </c>
      <c r="AC110" s="10123">
        <f t="shared" si="10"/>
      </c>
      <c r="AD110" s="10203">
        <f t="shared" si="5"/>
      </c>
      <c r="AE110" s="10125">
        <f t="shared" si="20"/>
      </c>
      <c r="AF110" s="10201">
        <f>VLOOKUP(C110,'Data Products'!$A:$J,10,0)</f>
      </c>
      <c r="AG110" s="10126">
        <f t="shared" si="12"/>
      </c>
      <c r="AH110" s="10127">
        <f t="shared" si="7"/>
      </c>
      <c r="AI110" s="10196"/>
      <c r="AJ110" s="10130"/>
      <c r="AK110" s="10130"/>
      <c r="AL110" s="10129"/>
      <c r="AM110" s="10130"/>
      <c r="AN110" s="10130"/>
    </row>
    <row r="111">
      <c r="A111" s="10175">
        <v>58</v>
      </c>
      <c r="B111" s="10116" t="s">
        <v>13001</v>
      </c>
      <c r="C111" s="10116" t="s">
        <v>13155</v>
      </c>
      <c r="D111" s="10117">
        <v>14</v>
      </c>
      <c r="E111" s="10131">
        <v>14</v>
      </c>
      <c r="F111" s="10117"/>
      <c r="G111" s="10176">
        <f>VLOOKUP(C111,'Data Products'!$A:$J,2,0)</f>
      </c>
      <c r="H111" s="10177">
        <f t="shared" si="3"/>
      </c>
      <c r="I111" s="10120">
        <v>45951</v>
      </c>
      <c r="J111" s="10121">
        <f t="shared" si="18"/>
      </c>
      <c r="K111" s="10117">
        <v>0</v>
      </c>
      <c r="L111" s="10117">
        <v>0</v>
      </c>
      <c r="M111" s="10150">
        <v>0</v>
      </c>
      <c r="N111" s="10150">
        <v>0</v>
      </c>
      <c r="O111" s="10116" t="s">
        <v>13057</v>
      </c>
      <c r="P111" s="10117"/>
      <c r="Q111" s="10117"/>
      <c r="R111" s="10117"/>
      <c r="S111" s="10117"/>
      <c r="T111" s="10117"/>
      <c r="U111" s="10117"/>
      <c r="V111" s="10117"/>
      <c r="W111" s="10117"/>
      <c r="X111" s="10117"/>
      <c r="Y111" s="10117"/>
      <c r="Z111" s="10117"/>
      <c r="AA111" s="10117"/>
      <c r="AB111" s="10180">
        <f t="shared" si="14"/>
      </c>
      <c r="AC111" s="10123">
        <f t="shared" si="10"/>
      </c>
      <c r="AD111" s="10203">
        <f t="shared" si="5"/>
      </c>
      <c r="AE111" s="10125">
        <f t="shared" si="20"/>
      </c>
      <c r="AF111" s="10201">
        <f>VLOOKUP(C111,'Data Products'!$A:$J,10,0)</f>
      </c>
      <c r="AG111" s="10126">
        <f t="shared" si="12"/>
      </c>
      <c r="AH111" s="10127">
        <f t="shared" si="7"/>
      </c>
      <c r="AI111" s="10196"/>
      <c r="AJ111" s="10130"/>
      <c r="AK111" s="10130"/>
      <c r="AL111" s="10129"/>
      <c r="AM111" s="10130"/>
      <c r="AN111" s="10130"/>
    </row>
    <row r="112">
      <c r="A112" s="10175">
        <v>59</v>
      </c>
      <c r="B112" s="10116" t="s">
        <v>13001</v>
      </c>
      <c r="C112" s="10116" t="s">
        <v>13156</v>
      </c>
      <c r="D112" s="10117">
        <v>18</v>
      </c>
      <c r="E112" s="10131">
        <v>18</v>
      </c>
      <c r="F112" s="10117"/>
      <c r="G112" s="10176">
        <f>VLOOKUP(C112,'Data Products'!$A:$J,2,0)</f>
      </c>
      <c r="H112" s="10177">
        <f t="shared" si="3"/>
      </c>
      <c r="I112" s="10120">
        <v>45951</v>
      </c>
      <c r="J112" s="10121">
        <f t="shared" si="18"/>
      </c>
      <c r="K112" s="10117">
        <v>0</v>
      </c>
      <c r="L112" s="10117">
        <v>0</v>
      </c>
      <c r="M112" s="10150">
        <v>0</v>
      </c>
      <c r="N112" s="10150">
        <v>0</v>
      </c>
      <c r="O112" s="10116" t="s">
        <v>13057</v>
      </c>
      <c r="P112" s="10117"/>
      <c r="Q112" s="10117"/>
      <c r="R112" s="10117"/>
      <c r="S112" s="10117"/>
      <c r="T112" s="10117"/>
      <c r="U112" s="10117"/>
      <c r="V112" s="10117"/>
      <c r="W112" s="10117"/>
      <c r="X112" s="10117"/>
      <c r="Y112" s="10117"/>
      <c r="Z112" s="10117"/>
      <c r="AA112" s="10117"/>
      <c r="AB112" s="10180">
        <f t="shared" si="14"/>
      </c>
      <c r="AC112" s="10123">
        <f t="shared" si="10"/>
      </c>
      <c r="AD112" s="10203">
        <f t="shared" si="5"/>
      </c>
      <c r="AE112" s="10125">
        <f t="shared" si="20"/>
      </c>
      <c r="AF112" s="10201">
        <f>VLOOKUP(C112,'Data Products'!$A:$J,10,0)</f>
      </c>
      <c r="AG112" s="10126">
        <f t="shared" si="12"/>
      </c>
      <c r="AH112" s="10127">
        <f t="shared" si="7"/>
      </c>
      <c r="AI112" s="10196"/>
      <c r="AJ112" s="10130"/>
      <c r="AK112" s="10130"/>
      <c r="AL112" s="10129"/>
      <c r="AM112" s="10130"/>
      <c r="AN112" s="10130"/>
    </row>
    <row r="113">
      <c r="A113" s="10175">
        <v>60</v>
      </c>
      <c r="B113" s="10116" t="s">
        <v>13001</v>
      </c>
      <c r="C113" s="10116" t="s">
        <v>13157</v>
      </c>
      <c r="D113" s="10117">
        <v>10</v>
      </c>
      <c r="E113" s="10131">
        <v>10</v>
      </c>
      <c r="F113" s="10117"/>
      <c r="G113" s="10176">
        <f>VLOOKUP(C113,'Data Products'!$A:$J,2,0)</f>
      </c>
      <c r="H113" s="10177">
        <f t="shared" si="3"/>
      </c>
      <c r="I113" s="10120">
        <v>45951</v>
      </c>
      <c r="J113" s="10121">
        <f t="shared" si="18"/>
      </c>
      <c r="K113" s="10117">
        <v>1</v>
      </c>
      <c r="L113" s="10117">
        <v>2</v>
      </c>
      <c r="M113" s="10150">
        <v>0</v>
      </c>
      <c r="N113" s="10150">
        <v>0</v>
      </c>
      <c r="O113" s="10116" t="s">
        <v>13057</v>
      </c>
      <c r="P113" s="10117"/>
      <c r="Q113" s="10117"/>
      <c r="R113" s="10117"/>
      <c r="S113" s="10117"/>
      <c r="T113" s="10117"/>
      <c r="U113" s="10117"/>
      <c r="V113" s="10117"/>
      <c r="W113" s="10117"/>
      <c r="X113" s="10117"/>
      <c r="Y113" s="10117"/>
      <c r="Z113" s="10117"/>
      <c r="AA113" s="10117"/>
      <c r="AB113" s="10180">
        <f t="shared" si="14"/>
      </c>
      <c r="AC113" s="10136">
        <f t="shared" si="10"/>
      </c>
      <c r="AD113" s="10203">
        <f t="shared" si="5"/>
      </c>
      <c r="AE113" s="10137">
        <f t="shared" si="20"/>
      </c>
      <c r="AF113" s="10201">
        <f>VLOOKUP(C113,'Data Products'!$A:$J,10,0)</f>
      </c>
      <c r="AG113" s="10126">
        <f t="shared" si="12"/>
      </c>
      <c r="AH113" s="10127">
        <f t="shared" si="7"/>
      </c>
      <c r="AI113" s="10196"/>
      <c r="AJ113" s="10130"/>
      <c r="AK113" s="10130"/>
      <c r="AL113" s="10129"/>
      <c r="AM113" s="10130"/>
      <c r="AN113" s="10130"/>
    </row>
    <row customHeight="true" hidden="true" ht="18" r="114">
      <c r="A114" s="10175">
        <v>61</v>
      </c>
      <c r="B114" s="10116" t="s">
        <v>13006</v>
      </c>
      <c r="C114" s="10116" t="s">
        <v>13158</v>
      </c>
      <c r="D114" s="10117">
        <v>0</v>
      </c>
      <c r="E114" s="10131">
        <v>0</v>
      </c>
      <c r="F114" s="10117"/>
      <c r="G114" s="10176">
        <f>VLOOKUP(C114,'Data Products'!$A:$J,2,0)</f>
      </c>
      <c r="H114" s="10177">
        <f t="shared" si="3"/>
      </c>
      <c r="I114" s="10120">
        <v>45951</v>
      </c>
      <c r="J114" s="10121">
        <f t="shared" si="18"/>
      </c>
      <c r="K114" s="10117">
        <v>0</v>
      </c>
      <c r="L114" s="10117">
        <v>0</v>
      </c>
      <c r="M114" s="10150">
        <v>0</v>
      </c>
      <c r="N114" s="10150">
        <v>0</v>
      </c>
      <c r="O114" s="10116" t="s">
        <v>13057</v>
      </c>
      <c r="P114" s="10117"/>
      <c r="Q114" s="10117"/>
      <c r="R114" s="10117"/>
      <c r="S114" s="10117"/>
      <c r="T114" s="10117"/>
      <c r="U114" s="10117"/>
      <c r="V114" s="10117"/>
      <c r="W114" s="10117"/>
      <c r="X114" s="10117"/>
      <c r="Y114" s="10117"/>
      <c r="Z114" s="10117"/>
      <c r="AA114" s="10117"/>
      <c r="AB114" s="10180">
        <f t="shared" si="14"/>
      </c>
      <c r="AC114" s="10132">
        <f t="shared" si="10"/>
      </c>
      <c r="AD114" s="10203">
        <f t="shared" si="5"/>
      </c>
      <c r="AE114" s="10133">
        <f t="shared" si="20"/>
      </c>
      <c r="AF114" s="10201">
        <f>VLOOKUP(C114,'Data Products'!$A:$J,10,0)</f>
      </c>
      <c r="AG114" s="10126">
        <f t="shared" si="12"/>
      </c>
      <c r="AH114" s="10127">
        <f t="shared" si="7"/>
      </c>
      <c r="AI114" s="10196"/>
      <c r="AJ114" s="10130"/>
      <c r="AK114" s="10130"/>
      <c r="AL114" s="10129"/>
      <c r="AM114" s="10130"/>
      <c r="AN114" s="10130"/>
    </row>
    <row r="115">
      <c r="A115" s="10175">
        <v>62</v>
      </c>
      <c r="B115" s="10116" t="s">
        <v>13001</v>
      </c>
      <c r="C115" s="10116" t="s">
        <v>13159</v>
      </c>
      <c r="D115" s="10117">
        <v>16</v>
      </c>
      <c r="E115" s="10131">
        <v>16</v>
      </c>
      <c r="F115" s="10117"/>
      <c r="G115" s="10176">
        <f>VLOOKUP(C115,'Data Products'!$A:$J,2,0)</f>
      </c>
      <c r="H115" s="10177">
        <f t="shared" si="3"/>
      </c>
      <c r="I115" s="10120">
        <v>45951</v>
      </c>
      <c r="J115" s="10121">
        <f t="shared" si="18"/>
      </c>
      <c r="K115" s="10117">
        <v>6</v>
      </c>
      <c r="L115" s="10117">
        <v>11</v>
      </c>
      <c r="M115" s="10150">
        <v>0</v>
      </c>
      <c r="N115" s="10150">
        <v>0</v>
      </c>
      <c r="O115" s="10116" t="s">
        <v>13057</v>
      </c>
      <c r="P115" s="10117"/>
      <c r="Q115" s="10117"/>
      <c r="R115" s="10117"/>
      <c r="S115" s="10117"/>
      <c r="T115" s="10117"/>
      <c r="U115" s="10117"/>
      <c r="V115" s="10117"/>
      <c r="W115" s="10117"/>
      <c r="X115" s="10117"/>
      <c r="Y115" s="10117"/>
      <c r="Z115" s="10117"/>
      <c r="AA115" s="10117"/>
      <c r="AB115" s="10180">
        <f t="shared" si="14"/>
      </c>
      <c r="AC115" s="10136">
        <f t="shared" si="10"/>
      </c>
      <c r="AD115" s="10203">
        <f t="shared" si="5"/>
      </c>
      <c r="AE115" s="10137">
        <f t="shared" si="20"/>
      </c>
      <c r="AF115" s="10201">
        <f>VLOOKUP(C115,'Data Products'!$A:$J,10,0)</f>
      </c>
      <c r="AG115" s="10126">
        <f t="shared" si="12"/>
      </c>
      <c r="AH115" s="10127">
        <f t="shared" si="7"/>
      </c>
      <c r="AI115" s="10196"/>
      <c r="AJ115" s="10130"/>
      <c r="AK115" s="10130"/>
      <c r="AL115" s="10129"/>
      <c r="AM115" s="10130"/>
      <c r="AN115" s="10130"/>
    </row>
    <row r="116">
      <c r="A116" s="10175">
        <v>63</v>
      </c>
      <c r="B116" s="10116" t="s">
        <v>13001</v>
      </c>
      <c r="C116" s="10116" t="s">
        <v>13160</v>
      </c>
      <c r="D116" s="10117">
        <v>8</v>
      </c>
      <c r="E116" s="10131">
        <v>8</v>
      </c>
      <c r="F116" s="10117"/>
      <c r="G116" s="10176">
        <f>VLOOKUP(C116,'Data Products'!$A:$J,2,0)</f>
      </c>
      <c r="H116" s="10177">
        <f t="shared" si="3"/>
      </c>
      <c r="I116" s="10120">
        <v>45951</v>
      </c>
      <c r="J116" s="10121">
        <f t="shared" si="18"/>
      </c>
      <c r="K116" s="10117">
        <v>3</v>
      </c>
      <c r="L116" s="10117">
        <v>9</v>
      </c>
      <c r="M116" s="10150">
        <v>0</v>
      </c>
      <c r="N116" s="10150">
        <v>0</v>
      </c>
      <c r="O116" s="10116" t="s">
        <v>13057</v>
      </c>
      <c r="P116" s="10117"/>
      <c r="Q116" s="10117"/>
      <c r="R116" s="10117"/>
      <c r="S116" s="10117"/>
      <c r="T116" s="10117"/>
      <c r="U116" s="10117"/>
      <c r="V116" s="10117"/>
      <c r="W116" s="10117"/>
      <c r="X116" s="10117"/>
      <c r="Y116" s="10117"/>
      <c r="Z116" s="10117"/>
      <c r="AA116" s="10117"/>
      <c r="AB116" s="10180">
        <f t="shared" si="14"/>
      </c>
      <c r="AC116" s="10136">
        <f t="shared" si="10"/>
      </c>
      <c r="AD116" s="10203">
        <f t="shared" si="5"/>
      </c>
      <c r="AE116" s="10137">
        <f t="shared" si="20"/>
      </c>
      <c r="AF116" s="10201">
        <f>VLOOKUP(C116,'Data Products'!$A:$J,10,0)</f>
      </c>
      <c r="AG116" s="10126">
        <f t="shared" si="12"/>
      </c>
      <c r="AH116" s="10127">
        <f t="shared" si="7"/>
      </c>
      <c r="AI116" s="10196"/>
      <c r="AJ116" s="10130"/>
      <c r="AK116" s="10130"/>
      <c r="AL116" s="10129"/>
      <c r="AM116" s="10130"/>
      <c r="AN116" s="10130"/>
    </row>
    <row r="117">
      <c r="A117" s="10175">
        <v>64</v>
      </c>
      <c r="B117" s="10116" t="s">
        <v>13001</v>
      </c>
      <c r="C117" s="10116" t="s">
        <v>13161</v>
      </c>
      <c r="D117" s="10117">
        <v>0</v>
      </c>
      <c r="E117" s="10131">
        <v>0</v>
      </c>
      <c r="F117" s="10117"/>
      <c r="G117" s="10176">
        <f>VLOOKUP(C117,'Data Products'!$A:$J,2,0)</f>
      </c>
      <c r="H117" s="10177">
        <f t="shared" si="3"/>
      </c>
      <c r="I117" s="10120">
        <v>45951</v>
      </c>
      <c r="J117" s="10121">
        <f t="shared" si="18"/>
      </c>
      <c r="K117" s="10117">
        <v>3</v>
      </c>
      <c r="L117" s="10117">
        <v>13</v>
      </c>
      <c r="M117" s="10150">
        <v>0</v>
      </c>
      <c r="N117" s="10150">
        <v>0</v>
      </c>
      <c r="O117" s="10116" t="s">
        <v>13057</v>
      </c>
      <c r="P117" s="10117"/>
      <c r="Q117" s="10117"/>
      <c r="R117" s="10117"/>
      <c r="S117" s="10117"/>
      <c r="T117" s="10117"/>
      <c r="U117" s="10117"/>
      <c r="V117" s="10117"/>
      <c r="W117" s="10117"/>
      <c r="X117" s="10117"/>
      <c r="Y117" s="10117"/>
      <c r="Z117" s="10117"/>
      <c r="AA117" s="10117"/>
      <c r="AB117" s="10180">
        <f t="shared" si="14"/>
      </c>
      <c r="AC117" s="10136">
        <f t="shared" si="10"/>
      </c>
      <c r="AD117" s="10203">
        <f t="shared" si="5"/>
      </c>
      <c r="AE117" s="10137">
        <f t="shared" si="20"/>
      </c>
      <c r="AF117" s="10201">
        <f>VLOOKUP(C117,'Data Products'!$A:$J,10,0)</f>
      </c>
      <c r="AG117" s="10126">
        <f t="shared" si="12"/>
      </c>
      <c r="AH117" s="10127">
        <f t="shared" si="7"/>
      </c>
      <c r="AI117" s="10196"/>
      <c r="AJ117" s="10130"/>
      <c r="AK117" s="10130"/>
      <c r="AL117" s="10129"/>
      <c r="AM117" s="10130"/>
      <c r="AN117" s="10130"/>
    </row>
    <row r="118">
      <c r="A118" s="10175">
        <v>65</v>
      </c>
      <c r="B118" s="10116" t="s">
        <v>13001</v>
      </c>
      <c r="C118" s="10116" t="s">
        <v>13162</v>
      </c>
      <c r="D118" s="10117">
        <v>6</v>
      </c>
      <c r="E118" s="10131">
        <v>6</v>
      </c>
      <c r="F118" s="10117"/>
      <c r="G118" s="10176">
        <f>VLOOKUP(C118,'Data Products'!$A:$J,2,0)</f>
      </c>
      <c r="H118" s="10177">
        <f t="shared" si="3"/>
      </c>
      <c r="I118" s="10120">
        <v>45951</v>
      </c>
      <c r="J118" s="10121">
        <f t="shared" si="18"/>
      </c>
      <c r="K118" s="10117">
        <v>1</v>
      </c>
      <c r="L118" s="10117">
        <v>5</v>
      </c>
      <c r="M118" s="10150">
        <v>0</v>
      </c>
      <c r="N118" s="10150">
        <v>0</v>
      </c>
      <c r="O118" s="10116" t="s">
        <v>13057</v>
      </c>
      <c r="P118" s="10117"/>
      <c r="Q118" s="10117"/>
      <c r="R118" s="10117"/>
      <c r="S118" s="10117"/>
      <c r="T118" s="10117"/>
      <c r="U118" s="10117"/>
      <c r="V118" s="10117"/>
      <c r="W118" s="10117"/>
      <c r="X118" s="10117"/>
      <c r="Y118" s="10117"/>
      <c r="Z118" s="10117"/>
      <c r="AA118" s="10117"/>
      <c r="AB118" s="10180">
        <f t="shared" si="14"/>
      </c>
      <c r="AC118" s="10136">
        <f t="shared" si="10"/>
      </c>
      <c r="AD118" s="10203">
        <f t="shared" si="5"/>
      </c>
      <c r="AE118" s="10137">
        <f t="shared" si="20"/>
      </c>
      <c r="AF118" s="10201">
        <f>VLOOKUP(C118,'Data Products'!$A:$J,10,0)</f>
      </c>
      <c r="AG118" s="10126">
        <f t="shared" si="12"/>
      </c>
      <c r="AH118" s="10127">
        <f t="shared" si="7"/>
      </c>
      <c r="AI118" s="10196"/>
      <c r="AJ118" s="10130"/>
      <c r="AK118" s="10130"/>
      <c r="AL118" s="10129"/>
      <c r="AM118" s="10130"/>
      <c r="AN118" s="10130"/>
    </row>
    <row customHeight="true" hidden="true" ht="18" r="119">
      <c r="A119" s="10175">
        <v>66</v>
      </c>
      <c r="B119" s="10116" t="s">
        <v>13006</v>
      </c>
      <c r="C119" s="10116" t="s">
        <v>13163</v>
      </c>
      <c r="D119" s="10117">
        <v>0</v>
      </c>
      <c r="E119" s="10131">
        <v>0</v>
      </c>
      <c r="F119" s="10117"/>
      <c r="G119" s="10176">
        <f>VLOOKUP(C119,'Data Products'!$A:$J,2,0)</f>
      </c>
      <c r="H119" s="10177">
        <f t="shared" si="3"/>
      </c>
      <c r="I119" s="10120">
        <v>45951</v>
      </c>
      <c r="J119" s="10121">
        <f t="shared" si="18"/>
      </c>
      <c r="K119" s="10117">
        <v>0</v>
      </c>
      <c r="L119" s="10117">
        <v>0</v>
      </c>
      <c r="M119" s="10150">
        <v>0</v>
      </c>
      <c r="N119" s="10150">
        <v>0</v>
      </c>
      <c r="O119" s="10116" t="s">
        <v>13057</v>
      </c>
      <c r="P119" s="10117"/>
      <c r="Q119" s="10117"/>
      <c r="R119" s="10117"/>
      <c r="S119" s="10117"/>
      <c r="T119" s="10117"/>
      <c r="U119" s="10117"/>
      <c r="V119" s="10117"/>
      <c r="W119" s="10117"/>
      <c r="X119" s="10117"/>
      <c r="Y119" s="10117"/>
      <c r="Z119" s="10117"/>
      <c r="AA119" s="10117"/>
      <c r="AB119" s="10180">
        <f t="shared" si="14"/>
      </c>
      <c r="AC119" s="10136">
        <f t="shared" si="10"/>
      </c>
      <c r="AD119" s="10203">
        <f t="shared" si="5"/>
      </c>
      <c r="AE119" s="10137">
        <f t="shared" si="20"/>
      </c>
      <c r="AF119" s="10201">
        <f>VLOOKUP(C119,'Data Products'!$A:$J,10,0)</f>
      </c>
      <c r="AG119" s="10126">
        <f t="shared" si="12"/>
      </c>
      <c r="AH119" s="10127">
        <f t="shared" si="7"/>
      </c>
      <c r="AI119" s="10196"/>
      <c r="AJ119" s="10130"/>
      <c r="AK119" s="10130"/>
      <c r="AL119" s="10129"/>
      <c r="AM119" s="10130"/>
      <c r="AN119" s="10130"/>
    </row>
    <row r="120">
      <c r="A120" s="10175">
        <v>67</v>
      </c>
      <c r="B120" s="10116" t="s">
        <v>13001</v>
      </c>
      <c r="C120" s="10116" t="s">
        <v>13164</v>
      </c>
      <c r="D120" s="10117">
        <v>10</v>
      </c>
      <c r="E120" s="10131">
        <v>10</v>
      </c>
      <c r="F120" s="10117"/>
      <c r="G120" s="10176">
        <f>VLOOKUP(C120,'Data Products'!$A:$J,2,0)</f>
      </c>
      <c r="H120" s="10177">
        <f t="shared" si="3"/>
      </c>
      <c r="I120" s="10120">
        <v>45951</v>
      </c>
      <c r="J120" s="10121">
        <f t="shared" si="18"/>
      </c>
      <c r="K120" s="10117">
        <v>1</v>
      </c>
      <c r="L120" s="10117">
        <v>2</v>
      </c>
      <c r="M120" s="10150">
        <v>0</v>
      </c>
      <c r="N120" s="10150">
        <v>0</v>
      </c>
      <c r="O120" s="10116" t="s">
        <v>13057</v>
      </c>
      <c r="P120" s="10117"/>
      <c r="Q120" s="10117"/>
      <c r="R120" s="10117"/>
      <c r="S120" s="10117"/>
      <c r="T120" s="10117"/>
      <c r="U120" s="10117"/>
      <c r="V120" s="10117"/>
      <c r="W120" s="10117"/>
      <c r="X120" s="10117"/>
      <c r="Y120" s="10117"/>
      <c r="Z120" s="10117"/>
      <c r="AA120" s="10117"/>
      <c r="AB120" s="10180">
        <f t="shared" si="14"/>
      </c>
      <c r="AC120" s="10123">
        <f t="shared" si="10"/>
      </c>
      <c r="AD120" s="10203">
        <f t="shared" si="5"/>
      </c>
      <c r="AE120" s="10125">
        <f t="shared" si="20"/>
      </c>
      <c r="AF120" s="10201">
        <f>VLOOKUP(C120,'Data Products'!$A:$J,10,0)</f>
      </c>
      <c r="AG120" s="10126">
        <f t="shared" si="12"/>
      </c>
      <c r="AH120" s="10127">
        <f t="shared" si="7"/>
      </c>
      <c r="AI120" s="10196"/>
      <c r="AJ120" s="10130"/>
      <c r="AK120" s="10130"/>
      <c r="AL120" s="10129"/>
      <c r="AM120" s="10130"/>
      <c r="AN120" s="10130"/>
    </row>
    <row r="121">
      <c r="A121" s="10175">
        <v>68</v>
      </c>
      <c r="B121" s="10116" t="s">
        <v>13001</v>
      </c>
      <c r="C121" s="10116" t="s">
        <v>13165</v>
      </c>
      <c r="D121" s="10117">
        <v>4</v>
      </c>
      <c r="E121" s="10131">
        <v>4</v>
      </c>
      <c r="F121" s="10117"/>
      <c r="G121" s="10176">
        <f>VLOOKUP(C121,'Data Products'!$A:$J,2,0)</f>
      </c>
      <c r="H121" s="10177">
        <f t="shared" si="3"/>
      </c>
      <c r="I121" s="10120">
        <v>45952</v>
      </c>
      <c r="J121" s="10121">
        <f t="shared" si="18"/>
      </c>
      <c r="K121" s="10117">
        <v>1</v>
      </c>
      <c r="L121" s="10117">
        <v>1</v>
      </c>
      <c r="M121" s="10150">
        <v>0</v>
      </c>
      <c r="N121" s="10150">
        <v>0</v>
      </c>
      <c r="O121" s="10116" t="s">
        <v>13166</v>
      </c>
      <c r="P121" s="10117"/>
      <c r="Q121" s="10117"/>
      <c r="R121" s="10117"/>
      <c r="S121" s="10117"/>
      <c r="T121" s="10117"/>
      <c r="U121" s="10117"/>
      <c r="V121" s="10117"/>
      <c r="W121" s="10117"/>
      <c r="X121" s="10117"/>
      <c r="Y121" s="10117"/>
      <c r="Z121" s="10117"/>
      <c r="AA121" s="10117"/>
      <c r="AB121" s="10180">
        <f t="shared" si="14"/>
      </c>
      <c r="AC121" s="10132">
        <f t="shared" si="10"/>
      </c>
      <c r="AD121" s="10203">
        <f t="shared" si="5"/>
      </c>
      <c r="AE121" s="10133">
        <f t="shared" si="20"/>
      </c>
      <c r="AF121" s="10201">
        <f>VLOOKUP(C121,'Data Products'!$A:$J,10,0)</f>
      </c>
      <c r="AG121" s="10126">
        <f t="shared" si="12"/>
      </c>
      <c r="AH121" s="10127">
        <f t="shared" si="7"/>
      </c>
      <c r="AI121" s="10196"/>
      <c r="AJ121" s="10130"/>
      <c r="AK121" s="10130"/>
      <c r="AL121" s="10129"/>
      <c r="AM121" s="10130"/>
      <c r="AN121" s="10130"/>
    </row>
    <row r="122">
      <c r="A122" s="10175">
        <v>69</v>
      </c>
      <c r="B122" s="10116" t="s">
        <v>13001</v>
      </c>
      <c r="C122" s="10116" t="s">
        <v>13167</v>
      </c>
      <c r="D122" s="10117">
        <v>6</v>
      </c>
      <c r="E122" s="10131">
        <v>6</v>
      </c>
      <c r="F122" s="10117"/>
      <c r="G122" s="10176">
        <f>VLOOKUP(C122,'Data Products'!$A:$J,2,0)</f>
      </c>
      <c r="H122" s="10177">
        <f t="shared" si="3"/>
      </c>
      <c r="I122" s="10120">
        <v>45953</v>
      </c>
      <c r="J122" s="10121">
        <f t="shared" si="18"/>
      </c>
      <c r="K122" s="10117">
        <v>2</v>
      </c>
      <c r="L122" s="10117">
        <v>2</v>
      </c>
      <c r="M122" s="10150">
        <v>0</v>
      </c>
      <c r="N122" s="10150">
        <v>0</v>
      </c>
      <c r="O122" s="10116" t="s">
        <v>13166</v>
      </c>
      <c r="P122" s="10117"/>
      <c r="Q122" s="10117"/>
      <c r="R122" s="10117"/>
      <c r="S122" s="10117"/>
      <c r="T122" s="10117"/>
      <c r="U122" s="10117"/>
      <c r="V122" s="10117"/>
      <c r="W122" s="10117"/>
      <c r="X122" s="10117"/>
      <c r="Y122" s="10117"/>
      <c r="Z122" s="10117"/>
      <c r="AA122" s="10117"/>
      <c r="AB122" s="10180">
        <f t="shared" si="14"/>
      </c>
      <c r="AC122" s="10140">
        <f t="shared" si="10"/>
      </c>
      <c r="AD122" s="10203">
        <f t="shared" si="5"/>
      </c>
      <c r="AE122" s="10141">
        <f t="shared" si="20"/>
      </c>
      <c r="AF122" s="10201">
        <f>VLOOKUP(C122,'Data Products'!$A:$J,10,0)</f>
      </c>
      <c r="AG122" s="10126">
        <f t="shared" si="12"/>
      </c>
      <c r="AH122" s="10127">
        <f t="shared" si="7"/>
      </c>
      <c r="AI122" s="10196"/>
      <c r="AJ122" s="10130"/>
      <c r="AK122" s="10130"/>
      <c r="AL122" s="10129"/>
      <c r="AM122" s="10130"/>
      <c r="AN122" s="10130"/>
    </row>
    <row r="123">
      <c r="A123" s="10175">
        <v>70</v>
      </c>
      <c r="B123" s="10116" t="s">
        <v>13001</v>
      </c>
      <c r="C123" s="10116" t="s">
        <v>13168</v>
      </c>
      <c r="D123" s="10117">
        <v>5</v>
      </c>
      <c r="E123" s="10131">
        <v>5</v>
      </c>
      <c r="F123" s="10117"/>
      <c r="G123" s="10176">
        <f>VLOOKUP(C123,'Data Products'!$A:$J,2,0)</f>
      </c>
      <c r="H123" s="10177">
        <f t="shared" si="3"/>
      </c>
      <c r="I123" s="10120">
        <v>45954</v>
      </c>
      <c r="J123" s="10121">
        <f t="shared" si="18"/>
      </c>
      <c r="K123" s="10117">
        <v>0</v>
      </c>
      <c r="L123" s="10117">
        <v>0</v>
      </c>
      <c r="M123" s="10150">
        <v>0</v>
      </c>
      <c r="N123" s="10150">
        <v>0</v>
      </c>
      <c r="O123" s="10116" t="s">
        <v>13166</v>
      </c>
      <c r="P123" s="10117"/>
      <c r="Q123" s="10117"/>
      <c r="R123" s="10117"/>
      <c r="S123" s="10117"/>
      <c r="T123" s="10117"/>
      <c r="U123" s="10117"/>
      <c r="V123" s="10117"/>
      <c r="W123" s="10117"/>
      <c r="X123" s="10117"/>
      <c r="Y123" s="10117"/>
      <c r="Z123" s="10117"/>
      <c r="AA123" s="10117"/>
      <c r="AB123" s="10180">
        <f t="shared" si="14"/>
      </c>
      <c r="AC123" s="10132">
        <f t="shared" si="10"/>
      </c>
      <c r="AD123" s="10203">
        <f t="shared" si="5"/>
      </c>
      <c r="AE123" s="10133">
        <f t="shared" si="20"/>
      </c>
      <c r="AF123" s="10201">
        <f>VLOOKUP(C123,'Data Products'!$A:$J,10,0)</f>
      </c>
      <c r="AG123" s="10126">
        <f t="shared" si="12"/>
      </c>
      <c r="AH123" s="10127">
        <f t="shared" si="7"/>
      </c>
      <c r="AI123" s="10196"/>
      <c r="AJ123" s="10130"/>
      <c r="AK123" s="10130"/>
      <c r="AL123" s="10129"/>
      <c r="AM123" s="10130"/>
      <c r="AN123" s="10130"/>
    </row>
    <row r="124">
      <c r="A124" s="10175">
        <v>71</v>
      </c>
      <c r="B124" s="10116" t="s">
        <v>13001</v>
      </c>
      <c r="C124" s="10116" t="s">
        <v>13169</v>
      </c>
      <c r="D124" s="10117">
        <v>7</v>
      </c>
      <c r="E124" s="10131">
        <v>7</v>
      </c>
      <c r="F124" s="10117"/>
      <c r="G124" s="10176">
        <f>VLOOKUP(C124,'Data Products'!$A:$J,2,0)</f>
      </c>
      <c r="H124" s="10177">
        <f t="shared" si="3"/>
      </c>
      <c r="I124" s="10120">
        <v>45955</v>
      </c>
      <c r="J124" s="10121">
        <f t="shared" si="18"/>
      </c>
      <c r="K124" s="10117">
        <v>0</v>
      </c>
      <c r="L124" s="10117">
        <v>0</v>
      </c>
      <c r="M124" s="10150">
        <v>0</v>
      </c>
      <c r="N124" s="10150">
        <v>0</v>
      </c>
      <c r="O124" s="10116" t="s">
        <v>13166</v>
      </c>
      <c r="P124" s="10117"/>
      <c r="Q124" s="10117"/>
      <c r="R124" s="10117"/>
      <c r="S124" s="10117"/>
      <c r="T124" s="10117"/>
      <c r="U124" s="10117"/>
      <c r="V124" s="10117"/>
      <c r="W124" s="10117"/>
      <c r="X124" s="10117"/>
      <c r="Y124" s="10117"/>
      <c r="Z124" s="10117"/>
      <c r="AA124" s="10117"/>
      <c r="AB124" s="10180">
        <f t="shared" si="14"/>
      </c>
      <c r="AC124" s="10140">
        <f t="shared" si="10"/>
      </c>
      <c r="AD124" s="10203">
        <f t="shared" si="5"/>
      </c>
      <c r="AE124" s="10141">
        <f t="shared" si="20"/>
      </c>
      <c r="AF124" s="10201">
        <f>VLOOKUP(C124,'Data Products'!$A:$J,10,0)</f>
      </c>
      <c r="AG124" s="10126">
        <f t="shared" si="12"/>
      </c>
      <c r="AH124" s="10127">
        <f t="shared" si="7"/>
      </c>
      <c r="AI124" s="10196"/>
      <c r="AJ124" s="10130"/>
      <c r="AK124" s="10130"/>
      <c r="AL124" s="10129"/>
      <c r="AM124" s="10130"/>
      <c r="AN124" s="10130"/>
    </row>
    <row r="125">
      <c r="A125" s="10157"/>
      <c r="B125" s="10157"/>
      <c r="C125" s="10157"/>
      <c r="D125" s="10156"/>
      <c r="E125" s="10156"/>
      <c r="F125" s="10156"/>
      <c r="G125" s="10204"/>
      <c r="H125" s="10205"/>
      <c r="I125" s="10205"/>
      <c r="J125" s="10205"/>
      <c r="K125" s="10156"/>
      <c r="L125" s="10156"/>
      <c r="M125" s="10163"/>
      <c r="N125" s="10163"/>
      <c r="O125" s="10157"/>
      <c r="P125" s="10156"/>
      <c r="Q125" s="10156"/>
      <c r="R125" s="10156"/>
      <c r="S125" s="10156"/>
      <c r="T125" s="10156"/>
      <c r="U125" s="10156"/>
      <c r="V125" s="10156"/>
      <c r="W125" s="10156"/>
      <c r="X125" s="10156"/>
      <c r="Y125" s="10156"/>
      <c r="Z125" s="10156"/>
      <c r="AA125" s="10156"/>
      <c r="AB125" s="10158"/>
      <c r="AC125" s="10206"/>
      <c r="AD125" s="10207"/>
      <c r="AE125" s="10208" t="s">
        <v>13068</v>
      </c>
      <c r="AF125" s="10209"/>
      <c r="AG125" s="10210">
        <f>SUM(AG55:AG124)</f>
      </c>
      <c r="AH125" s="10167"/>
      <c r="AI125" s="10211"/>
      <c r="AJ125" s="10212"/>
      <c r="AK125" s="10212"/>
      <c r="AL125" s="10211"/>
      <c r="AM125" s="10212"/>
      <c r="AN125" s="10212"/>
    </row>
    <row r="126">
      <c r="A126" s="10157"/>
      <c r="B126" s="10157"/>
      <c r="C126" s="10157"/>
      <c r="D126" s="10156"/>
      <c r="E126" s="10156"/>
      <c r="F126" s="10156"/>
      <c r="G126" s="10204"/>
      <c r="H126" s="10205"/>
      <c r="I126" s="10205"/>
      <c r="J126" s="10205"/>
      <c r="K126" s="10156"/>
      <c r="L126" s="10156"/>
      <c r="M126" s="10163"/>
      <c r="N126" s="10163"/>
      <c r="O126" s="10157"/>
      <c r="P126" s="10156"/>
      <c r="Q126" s="10156"/>
      <c r="R126" s="10156"/>
      <c r="S126" s="10156"/>
      <c r="T126" s="10156"/>
      <c r="U126" s="10156"/>
      <c r="V126" s="10156"/>
      <c r="W126" s="10156"/>
      <c r="X126" s="10156"/>
      <c r="Y126" s="10156"/>
      <c r="Z126" s="10156"/>
      <c r="AA126" s="10156"/>
      <c r="AB126" s="10158"/>
      <c r="AC126" s="10206"/>
      <c r="AD126" s="10207"/>
      <c r="AE126" s="10213" t="s">
        <v>13069</v>
      </c>
      <c r="AF126" s="10214">
        <f t="shared" ref="AF126:AF129" si="0">AG126/$AG$125</f>
      </c>
      <c r="AG126" s="10215">
        <f t="shared" ref="AG126:AG129" si="16">SUMIFS($AG$55:$AG$124,$AE$55:$AE$124,AE126)</f>
      </c>
      <c r="AH126" s="10167"/>
      <c r="AI126" s="10211"/>
      <c r="AJ126" s="10212"/>
      <c r="AK126" s="10212"/>
      <c r="AL126" s="10211"/>
      <c r="AM126" s="10212"/>
      <c r="AN126" s="10212"/>
    </row>
    <row r="127">
      <c r="A127" s="10157"/>
      <c r="B127" s="10157"/>
      <c r="C127" s="10157"/>
      <c r="D127" s="10156"/>
      <c r="E127" s="10156"/>
      <c r="F127" s="10156"/>
      <c r="G127" s="10204"/>
      <c r="H127" s="10205"/>
      <c r="I127" s="10205"/>
      <c r="J127" s="10205"/>
      <c r="K127" s="10156"/>
      <c r="L127" s="10156"/>
      <c r="M127" s="10163"/>
      <c r="N127" s="10163"/>
      <c r="O127" s="10157"/>
      <c r="P127" s="10156"/>
      <c r="Q127" s="10156"/>
      <c r="R127" s="10156"/>
      <c r="S127" s="10156"/>
      <c r="T127" s="10156"/>
      <c r="U127" s="10156"/>
      <c r="V127" s="10156"/>
      <c r="W127" s="10156"/>
      <c r="X127" s="10156"/>
      <c r="Y127" s="10156"/>
      <c r="Z127" s="10156"/>
      <c r="AA127" s="10156"/>
      <c r="AB127" s="10158"/>
      <c r="AC127" s="10206"/>
      <c r="AD127" s="10207"/>
      <c r="AE127" s="10216" t="s">
        <v>13070</v>
      </c>
      <c r="AF127" s="10217">
        <f t="shared" si="0"/>
      </c>
      <c r="AG127" s="10215">
        <f t="shared" si="16"/>
      </c>
      <c r="AH127" s="10167"/>
      <c r="AI127" s="10211"/>
      <c r="AJ127" s="10212"/>
      <c r="AK127" s="10212"/>
      <c r="AL127" s="10211"/>
      <c r="AM127" s="10212"/>
      <c r="AN127" s="10212"/>
    </row>
    <row r="128">
      <c r="A128" s="10157"/>
      <c r="B128" s="10157"/>
      <c r="C128" s="10157"/>
      <c r="D128" s="10156"/>
      <c r="E128" s="10156"/>
      <c r="F128" s="10156"/>
      <c r="G128" s="10204"/>
      <c r="H128" s="10205"/>
      <c r="I128" s="10205"/>
      <c r="J128" s="10205"/>
      <c r="K128" s="10156"/>
      <c r="L128" s="10156"/>
      <c r="M128" s="10163"/>
      <c r="N128" s="10163"/>
      <c r="O128" s="10157"/>
      <c r="P128" s="10156"/>
      <c r="Q128" s="10156"/>
      <c r="R128" s="10156"/>
      <c r="S128" s="10156"/>
      <c r="T128" s="10156"/>
      <c r="U128" s="10156"/>
      <c r="V128" s="10156"/>
      <c r="W128" s="10156"/>
      <c r="X128" s="10156"/>
      <c r="Y128" s="10156"/>
      <c r="Z128" s="10156"/>
      <c r="AA128" s="10156"/>
      <c r="AB128" s="10158"/>
      <c r="AC128" s="10206"/>
      <c r="AD128" s="10218"/>
      <c r="AE128" s="10164" t="s">
        <v>13071</v>
      </c>
      <c r="AF128" s="10214">
        <f t="shared" si="0"/>
      </c>
      <c r="AG128" s="10215">
        <f t="shared" si="16"/>
      </c>
      <c r="AH128" s="10167"/>
      <c r="AI128" s="10211"/>
      <c r="AJ128" s="10212"/>
      <c r="AK128" s="10212"/>
      <c r="AL128" s="10211"/>
      <c r="AM128" s="10212"/>
      <c r="AN128" s="10212"/>
    </row>
    <row r="129">
      <c r="A129" s="10157"/>
      <c r="B129" s="10157"/>
      <c r="C129" s="10157"/>
      <c r="D129" s="10156"/>
      <c r="E129" s="10156"/>
      <c r="F129" s="10156"/>
      <c r="G129" s="10204"/>
      <c r="H129" s="10205"/>
      <c r="I129" s="10205"/>
      <c r="J129" s="10205"/>
      <c r="K129" s="10156"/>
      <c r="L129" s="10156"/>
      <c r="M129" s="10163"/>
      <c r="N129" s="10163"/>
      <c r="O129" s="10157"/>
      <c r="P129" s="10156"/>
      <c r="Q129" s="10156"/>
      <c r="R129" s="10156"/>
      <c r="S129" s="10156"/>
      <c r="T129" s="10156"/>
      <c r="U129" s="10156"/>
      <c r="V129" s="10156"/>
      <c r="W129" s="10156"/>
      <c r="X129" s="10156"/>
      <c r="Y129" s="10156"/>
      <c r="Z129" s="10156"/>
      <c r="AA129" s="10156"/>
      <c r="AB129" s="10158"/>
      <c r="AC129" s="10206"/>
      <c r="AD129" s="10218"/>
      <c r="AE129" s="10164" t="s">
        <v>13072</v>
      </c>
      <c r="AF129" s="10214">
        <f t="shared" si="0"/>
      </c>
      <c r="AG129" s="10215">
        <f t="shared" si="16"/>
      </c>
      <c r="AH129" s="10167"/>
      <c r="AI129" s="10211"/>
      <c r="AJ129" s="10212"/>
      <c r="AK129" s="10212"/>
      <c r="AL129" s="10211"/>
      <c r="AM129" s="10212"/>
      <c r="AN129" s="10212"/>
    </row>
    <row r="130">
      <c r="A130" s="10157"/>
      <c r="B130" s="10157"/>
      <c r="C130" s="10157"/>
      <c r="D130" s="10156"/>
      <c r="E130" s="10156"/>
      <c r="F130" s="10156"/>
      <c r="G130" s="10204"/>
      <c r="H130" s="10205"/>
      <c r="I130" s="10205"/>
      <c r="J130" s="10205"/>
      <c r="K130" s="10156"/>
      <c r="L130" s="10156"/>
      <c r="M130" s="10163"/>
      <c r="N130" s="10163"/>
      <c r="O130" s="10157"/>
      <c r="P130" s="10156"/>
      <c r="Q130" s="10156"/>
      <c r="R130" s="10156"/>
      <c r="S130" s="10156"/>
      <c r="T130" s="10156"/>
      <c r="U130" s="10156"/>
      <c r="V130" s="10156"/>
      <c r="W130" s="10156"/>
      <c r="X130" s="10156"/>
      <c r="Y130" s="10156"/>
      <c r="Z130" s="10156"/>
      <c r="AA130" s="10156"/>
      <c r="AB130" s="10158"/>
      <c r="AC130" s="10206"/>
      <c r="AD130" s="10218"/>
      <c r="AE130" s="10164" t="s">
        <v>12987</v>
      </c>
      <c r="AF130" s="10168">
        <f>AVERAGE(AH53:AH100)/AVERAGE(D53:D100)</f>
      </c>
      <c r="AG130" s="10166">
        <f>SUMIF($H$55:$H$124,"&lt;90",AG55:AG124)</f>
      </c>
      <c r="AH130" s="10167"/>
      <c r="AI130" s="10211"/>
      <c r="AJ130" s="10212"/>
      <c r="AK130" s="10212"/>
      <c r="AL130" s="10211"/>
      <c r="AM130" s="10212"/>
      <c r="AN130" s="10212"/>
    </row>
    <row r="131">
      <c r="A131" s="10111" t="s">
        <v>12994</v>
      </c>
      <c r="B131" s="10111" t="s">
        <v>12974</v>
      </c>
      <c r="C131" s="10111" t="s">
        <v>13170</v>
      </c>
      <c r="D131" s="10111" t="s">
        <v>13171</v>
      </c>
      <c r="E131" s="10111" t="s">
        <v>13172</v>
      </c>
      <c r="F131" s="10156"/>
      <c r="G131" s="10156"/>
      <c r="H131" s="10205"/>
      <c r="I131" s="10205"/>
      <c r="J131" s="10205"/>
      <c r="K131" s="10156"/>
      <c r="L131" s="10156"/>
      <c r="M131" s="10163"/>
      <c r="N131" s="10163"/>
      <c r="O131" s="10156"/>
      <c r="P131" s="10156"/>
      <c r="Q131" s="10156"/>
      <c r="R131" s="10156"/>
      <c r="S131" s="10156"/>
      <c r="T131" s="10156"/>
      <c r="U131" s="10156"/>
      <c r="V131" s="10156"/>
      <c r="W131" s="10156"/>
      <c r="X131" s="10156"/>
      <c r="Y131" s="10156"/>
      <c r="Z131" s="10156"/>
      <c r="AA131" s="10156"/>
      <c r="AB131" s="10156"/>
      <c r="AC131" s="10156"/>
      <c r="AD131" s="10156"/>
      <c r="AE131" s="10156"/>
      <c r="AF131" s="10156"/>
      <c r="AG131" s="10156"/>
      <c r="AH131" s="10156"/>
      <c r="AI131" s="10211"/>
      <c r="AJ131" s="10212"/>
      <c r="AK131" s="10212"/>
      <c r="AL131" s="10211"/>
      <c r="AM131" s="10212"/>
      <c r="AN131" s="10212"/>
    </row>
    <row r="132">
      <c r="A132" s="10111"/>
      <c r="B132" s="10111"/>
      <c r="C132" s="10111"/>
      <c r="D132" s="10111"/>
      <c r="E132" s="10111"/>
      <c r="F132" s="10156"/>
      <c r="G132" s="10156"/>
      <c r="H132" s="10205"/>
      <c r="I132" s="10205"/>
      <c r="J132" s="10205"/>
      <c r="K132" s="10156"/>
      <c r="L132" s="10156"/>
      <c r="M132" s="10163"/>
      <c r="N132" s="10163"/>
      <c r="O132" s="10156"/>
      <c r="P132" s="10156"/>
      <c r="Q132" s="10156"/>
      <c r="R132" s="10156"/>
      <c r="S132" s="10156"/>
      <c r="T132" s="10156"/>
      <c r="U132" s="10156"/>
      <c r="V132" s="10156"/>
      <c r="W132" s="10156"/>
      <c r="X132" s="10156"/>
      <c r="Y132" s="10156"/>
      <c r="Z132" s="10156"/>
      <c r="AA132" s="10156"/>
      <c r="AB132" s="10156"/>
      <c r="AC132" s="10156"/>
      <c r="AD132" s="10156"/>
      <c r="AE132" s="10156"/>
      <c r="AF132" s="10156"/>
      <c r="AG132" s="10156"/>
      <c r="AH132" s="10156"/>
      <c r="AI132" s="10211"/>
      <c r="AJ132" s="10212"/>
      <c r="AK132" s="10212"/>
      <c r="AL132" s="10211"/>
      <c r="AM132" s="10212"/>
      <c r="AN132" s="10212"/>
    </row>
    <row r="133">
      <c r="A133" s="10116">
        <v>1</v>
      </c>
      <c r="B133" s="10116" t="s">
        <v>13173</v>
      </c>
      <c r="C133" s="10219">
        <v>17669</v>
      </c>
      <c r="D133" s="10116" t="s">
        <v>13174</v>
      </c>
      <c r="E133" s="10116" t="s">
        <v>13175</v>
      </c>
      <c r="F133" s="10156"/>
      <c r="G133" s="10156"/>
      <c r="H133" s="10205"/>
      <c r="I133" s="10205" t="s">
        <v>13067</v>
      </c>
      <c r="J133" s="10205"/>
      <c r="K133" s="10156"/>
      <c r="L133" s="10156"/>
      <c r="M133" s="10163"/>
      <c r="N133" s="10163"/>
      <c r="O133" s="10156"/>
      <c r="P133" s="10156"/>
      <c r="Q133" s="10156"/>
      <c r="R133" s="10156"/>
      <c r="S133" s="10156"/>
      <c r="T133" s="10156"/>
      <c r="U133" s="10156"/>
      <c r="V133" s="10156"/>
      <c r="W133" s="10156"/>
      <c r="X133" s="10156"/>
      <c r="Y133" s="10156"/>
      <c r="Z133" s="10156"/>
      <c r="AA133" s="10156"/>
      <c r="AB133" s="10156"/>
      <c r="AC133" s="10156"/>
      <c r="AD133" s="10156"/>
      <c r="AE133" s="10156"/>
      <c r="AF133" s="10156"/>
      <c r="AG133" s="10156"/>
      <c r="AH133" s="10156"/>
      <c r="AI133" s="10211"/>
      <c r="AJ133" s="10212"/>
      <c r="AK133" s="10212"/>
      <c r="AL133" s="10211"/>
      <c r="AM133" s="10212"/>
      <c r="AN133" s="10212"/>
    </row>
    <row r="134">
      <c r="A134" s="10116">
        <v>2</v>
      </c>
      <c r="B134" s="10116" t="s">
        <v>13176</v>
      </c>
      <c r="C134" s="10116">
        <v>35258</v>
      </c>
      <c r="D134" s="10116" t="s">
        <v>13174</v>
      </c>
      <c r="E134" s="10116" t="s">
        <v>13175</v>
      </c>
      <c r="F134" s="10156"/>
      <c r="G134" s="10156"/>
      <c r="H134" s="10205"/>
      <c r="I134" s="10205"/>
      <c r="J134" s="10205"/>
      <c r="K134" s="10156"/>
      <c r="L134" s="10156"/>
      <c r="M134" s="10163"/>
      <c r="N134" s="10163"/>
      <c r="O134" s="10156"/>
      <c r="P134" s="10156"/>
      <c r="Q134" s="10156"/>
      <c r="R134" s="10156"/>
      <c r="S134" s="10156"/>
      <c r="T134" s="10156"/>
      <c r="U134" s="10156"/>
      <c r="V134" s="10156"/>
      <c r="W134" s="10156"/>
      <c r="X134" s="10156"/>
      <c r="Y134" s="10156"/>
      <c r="Z134" s="10156"/>
      <c r="AA134" s="10156"/>
      <c r="AB134" s="10156"/>
      <c r="AC134" s="10156"/>
      <c r="AD134" s="10156"/>
      <c r="AE134" s="10156"/>
      <c r="AF134" s="10156"/>
      <c r="AG134" s="10156"/>
      <c r="AH134" s="10156"/>
      <c r="AI134" s="10211"/>
      <c r="AJ134" s="10212"/>
      <c r="AK134" s="10212"/>
      <c r="AL134" s="10211"/>
      <c r="AM134" s="10212"/>
      <c r="AN134" s="10212"/>
    </row>
    <row r="135">
      <c r="A135" s="10116">
        <v>3</v>
      </c>
      <c r="B135" s="10116" t="s">
        <v>13177</v>
      </c>
      <c r="C135" s="10116">
        <v>9145</v>
      </c>
      <c r="D135" s="10116" t="s">
        <v>13174</v>
      </c>
      <c r="E135" s="10116" t="s">
        <v>13175</v>
      </c>
      <c r="F135" s="10156"/>
      <c r="G135" s="10156"/>
      <c r="H135" s="10205"/>
      <c r="I135" s="10205"/>
      <c r="J135" s="10205"/>
      <c r="K135" s="10156"/>
      <c r="L135" s="10156"/>
      <c r="M135" s="10163"/>
      <c r="N135" s="10163"/>
      <c r="O135" s="10156"/>
      <c r="P135" s="10156"/>
      <c r="Q135" s="10156"/>
      <c r="R135" s="10156"/>
      <c r="S135" s="10156"/>
      <c r="T135" s="10156"/>
      <c r="U135" s="10156"/>
      <c r="V135" s="10156"/>
      <c r="W135" s="10156"/>
      <c r="X135" s="10156"/>
      <c r="Y135" s="10156"/>
      <c r="Z135" s="10156"/>
      <c r="AA135" s="10156"/>
      <c r="AB135" s="10156"/>
      <c r="AC135" s="10156"/>
      <c r="AD135" s="10156"/>
      <c r="AE135" s="10156"/>
      <c r="AF135" s="10156"/>
      <c r="AG135" s="10156"/>
      <c r="AH135" s="10156"/>
      <c r="AI135" s="10211"/>
      <c r="AJ135" s="10212"/>
      <c r="AK135" s="10212"/>
      <c r="AL135" s="10211"/>
      <c r="AM135" s="10212"/>
      <c r="AN135" s="10212"/>
    </row>
    <row r="136">
      <c r="A136" s="10116">
        <v>4</v>
      </c>
      <c r="B136" s="10116" t="s">
        <v>13178</v>
      </c>
      <c r="C136" s="10116">
        <v>2109</v>
      </c>
      <c r="D136" s="10116" t="s">
        <v>13179</v>
      </c>
      <c r="E136" s="10116" t="s">
        <v>13180</v>
      </c>
      <c r="F136" s="10156"/>
      <c r="G136" s="10156"/>
      <c r="H136" s="10205"/>
      <c r="I136" s="10205"/>
      <c r="J136" s="10205"/>
      <c r="K136" s="10156"/>
      <c r="L136" s="10156"/>
      <c r="M136" s="10163"/>
      <c r="N136" s="10163"/>
      <c r="O136" s="10156"/>
      <c r="P136" s="10156"/>
      <c r="Q136" s="10156"/>
      <c r="R136" s="10156"/>
      <c r="S136" s="10156"/>
      <c r="T136" s="10156"/>
      <c r="U136" s="10156"/>
      <c r="V136" s="10156"/>
      <c r="W136" s="10156"/>
      <c r="X136" s="10156"/>
      <c r="Y136" s="10156"/>
      <c r="Z136" s="10156"/>
      <c r="AA136" s="10156"/>
      <c r="AB136" s="10156"/>
      <c r="AC136" s="10156"/>
      <c r="AD136" s="10156"/>
      <c r="AE136" s="10156"/>
      <c r="AF136" s="10156"/>
      <c r="AG136" s="10156"/>
      <c r="AH136" s="10156"/>
      <c r="AI136" s="10211"/>
      <c r="AJ136" s="10212"/>
      <c r="AK136" s="10212"/>
      <c r="AL136" s="10211"/>
      <c r="AM136" s="10212"/>
      <c r="AN136" s="10212"/>
    </row>
    <row r="137">
      <c r="A137" s="10116">
        <v>5</v>
      </c>
      <c r="B137" s="10116" t="s">
        <v>13181</v>
      </c>
      <c r="C137" s="10116">
        <v>64716</v>
      </c>
      <c r="D137" s="10116"/>
      <c r="E137" s="10116"/>
      <c r="F137" s="10156"/>
      <c r="G137" s="10156" t="s">
        <v>13182</v>
      </c>
      <c r="H137" s="10205"/>
      <c r="I137" s="10205"/>
      <c r="J137" s="10205"/>
      <c r="K137" s="10156"/>
      <c r="L137" s="10156"/>
      <c r="M137" s="10163"/>
      <c r="N137" s="10163"/>
      <c r="O137" s="10156"/>
      <c r="P137" s="10156"/>
      <c r="Q137" s="10156"/>
      <c r="R137" s="10156"/>
      <c r="S137" s="10156"/>
      <c r="T137" s="10156"/>
      <c r="U137" s="10156"/>
      <c r="V137" s="10156"/>
      <c r="W137" s="10156"/>
      <c r="X137" s="10156"/>
      <c r="Y137" s="10156"/>
      <c r="Z137" s="10156"/>
      <c r="AA137" s="10156"/>
      <c r="AB137" s="10156"/>
      <c r="AC137" s="10156"/>
      <c r="AD137" s="10156"/>
      <c r="AE137" s="10156"/>
      <c r="AF137" s="10156"/>
      <c r="AG137" s="10156"/>
      <c r="AH137" s="10156"/>
      <c r="AI137" s="10211"/>
      <c r="AJ137" s="10212"/>
      <c r="AK137" s="10212"/>
      <c r="AL137" s="10211"/>
      <c r="AM137" s="10212"/>
      <c r="AN137" s="10212"/>
    </row>
    <row r="138">
      <c r="A138" s="10212"/>
      <c r="B138" s="10157"/>
      <c r="C138" s="10157"/>
      <c r="D138" s="10156"/>
      <c r="E138" s="10156"/>
      <c r="F138" s="10156"/>
      <c r="G138" s="10156"/>
      <c r="H138" s="10205"/>
      <c r="I138" s="10205"/>
      <c r="J138" s="10205"/>
      <c r="K138" s="10156"/>
      <c r="L138" s="10156"/>
      <c r="M138" s="10163"/>
      <c r="N138" s="10163"/>
      <c r="O138" s="10156"/>
      <c r="P138" s="10156"/>
      <c r="Q138" s="10156"/>
      <c r="R138" s="10156"/>
      <c r="S138" s="10156"/>
      <c r="T138" s="10156"/>
      <c r="U138" s="10156"/>
      <c r="V138" s="10156"/>
      <c r="W138" s="10156"/>
      <c r="X138" s="10156"/>
      <c r="Y138" s="10156"/>
      <c r="Z138" s="10156"/>
      <c r="AA138" s="10156"/>
      <c r="AB138" s="10156"/>
      <c r="AC138" s="10156"/>
      <c r="AD138" s="10156"/>
      <c r="AE138" s="10156"/>
      <c r="AF138" s="10156"/>
      <c r="AG138" s="10156"/>
      <c r="AH138" s="10156"/>
      <c r="AI138" s="10211"/>
      <c r="AJ138" s="10212"/>
      <c r="AK138" s="10212"/>
      <c r="AL138" s="10211"/>
      <c r="AM138" s="10212"/>
      <c r="AN138" s="10212"/>
    </row>
    <row r="139">
      <c r="A139" s="10156"/>
      <c r="B139" s="10157"/>
      <c r="C139" s="10157"/>
      <c r="D139" s="10156"/>
      <c r="E139" s="10156"/>
      <c r="F139" s="10156"/>
      <c r="G139" s="10156"/>
      <c r="H139" s="10205"/>
      <c r="I139" s="10205"/>
      <c r="J139" s="10205"/>
      <c r="K139" s="10156"/>
      <c r="L139" s="10156"/>
      <c r="M139" s="10163"/>
      <c r="N139" s="10163"/>
      <c r="O139" s="10156"/>
      <c r="P139" s="10156"/>
      <c r="Q139" s="10156"/>
      <c r="R139" s="10156"/>
      <c r="S139" s="10156"/>
      <c r="T139" s="10156"/>
      <c r="U139" s="10156"/>
      <c r="V139" s="10156"/>
      <c r="W139" s="10156"/>
      <c r="X139" s="10156"/>
      <c r="Y139" s="10156"/>
      <c r="Z139" s="10156"/>
      <c r="AA139" s="10156"/>
      <c r="AB139" s="10156"/>
      <c r="AC139" s="10156"/>
      <c r="AD139" s="10156"/>
      <c r="AE139" s="10156"/>
      <c r="AF139" s="10156"/>
      <c r="AG139" s="10156"/>
      <c r="AH139" s="10156"/>
      <c r="AI139" s="10211"/>
      <c r="AJ139" s="10212"/>
      <c r="AK139" s="10212"/>
      <c r="AL139" s="10211"/>
      <c r="AM139" s="10212"/>
      <c r="AN139" s="10212"/>
    </row>
    <row r="140">
      <c r="A140" s="10156"/>
      <c r="B140" s="10156"/>
      <c r="C140" s="10156"/>
      <c r="D140" s="10156"/>
      <c r="E140" s="10156"/>
      <c r="F140" s="10156"/>
      <c r="G140" s="10156"/>
      <c r="H140" s="10156"/>
      <c r="I140" s="10156"/>
      <c r="J140" s="10156"/>
      <c r="K140" s="10156"/>
      <c r="L140" s="10156"/>
      <c r="M140" s="10156"/>
      <c r="N140" s="10156"/>
      <c r="O140" s="10156"/>
      <c r="P140" s="10156"/>
      <c r="Q140" s="10156"/>
      <c r="R140" s="10156"/>
      <c r="S140" s="10156"/>
      <c r="T140" s="10156"/>
      <c r="U140" s="10156"/>
      <c r="V140" s="10156"/>
      <c r="W140" s="10156"/>
      <c r="X140" s="10156"/>
      <c r="Y140" s="10156"/>
      <c r="Z140" s="10156"/>
      <c r="AA140" s="10156"/>
      <c r="AB140" s="10156"/>
      <c r="AC140" s="10156"/>
      <c r="AD140" s="10156"/>
      <c r="AE140" s="10156"/>
      <c r="AF140" s="10156"/>
      <c r="AG140" s="10156"/>
      <c r="AH140" s="10156"/>
      <c r="AI140" s="10156"/>
      <c r="AJ140" s="10156"/>
      <c r="AK140" s="10156"/>
      <c r="AL140" s="10156"/>
      <c r="AM140" s="10156"/>
      <c r="AN140" s="10156"/>
    </row>
    <row r="141">
      <c r="A141" s="10156"/>
      <c r="B141" s="10156"/>
      <c r="C141" s="10156"/>
      <c r="D141" s="10156"/>
      <c r="E141" s="10156"/>
      <c r="F141" s="10156"/>
      <c r="G141" s="10156"/>
      <c r="H141" s="10156"/>
      <c r="I141" s="10156"/>
      <c r="J141" s="10156"/>
      <c r="K141" s="10156"/>
      <c r="L141" s="10156"/>
      <c r="M141" s="10156"/>
      <c r="N141" s="10156"/>
      <c r="O141" s="10156"/>
      <c r="P141" s="10156"/>
      <c r="Q141" s="10156"/>
      <c r="R141" s="10156"/>
      <c r="S141" s="10156"/>
      <c r="T141" s="10156"/>
      <c r="U141" s="10156"/>
      <c r="V141" s="10156"/>
      <c r="W141" s="10156"/>
      <c r="X141" s="10156"/>
      <c r="Y141" s="10156"/>
      <c r="Z141" s="10156"/>
      <c r="AA141" s="10156"/>
      <c r="AB141" s="10156"/>
      <c r="AC141" s="10156"/>
      <c r="AD141" s="10156"/>
      <c r="AE141" s="10156"/>
      <c r="AF141" s="10156"/>
      <c r="AG141" s="10156"/>
      <c r="AH141" s="10156"/>
      <c r="AI141" s="10156"/>
      <c r="AJ141" s="10156"/>
      <c r="AK141" s="10156"/>
      <c r="AL141" s="10156"/>
      <c r="AM141" s="10156"/>
      <c r="AN141" s="10156"/>
    </row>
    <row r="142">
      <c r="A142" s="10156"/>
      <c r="B142" s="10156"/>
      <c r="C142" s="10156"/>
      <c r="D142" s="10156"/>
      <c r="E142" s="10156"/>
      <c r="F142" s="10156"/>
      <c r="G142" s="10156"/>
      <c r="H142" s="10156"/>
      <c r="I142" s="10156"/>
      <c r="J142" s="10156"/>
      <c r="K142" s="10156"/>
      <c r="L142" s="10156"/>
      <c r="M142" s="10156"/>
      <c r="N142" s="10156"/>
      <c r="O142" s="10156"/>
      <c r="P142" s="10156"/>
      <c r="Q142" s="10156"/>
      <c r="R142" s="10156"/>
      <c r="S142" s="10156"/>
      <c r="T142" s="10156"/>
      <c r="U142" s="10156"/>
      <c r="V142" s="10156"/>
      <c r="W142" s="10156"/>
      <c r="X142" s="10156"/>
      <c r="Y142" s="10156"/>
      <c r="Z142" s="10156"/>
      <c r="AA142" s="10156"/>
      <c r="AB142" s="10156"/>
      <c r="AC142" s="10156"/>
      <c r="AD142" s="10156"/>
      <c r="AE142" s="10156"/>
      <c r="AF142" s="10156"/>
      <c r="AG142" s="10156"/>
      <c r="AH142" s="10156"/>
      <c r="AI142" s="10156"/>
      <c r="AJ142" s="10156"/>
      <c r="AK142" s="10156"/>
      <c r="AL142" s="10156"/>
      <c r="AM142" s="10156"/>
      <c r="AN142" s="10156"/>
    </row>
    <row r="143">
      <c r="A143" s="10156"/>
      <c r="B143" s="10156"/>
      <c r="C143" s="10156"/>
      <c r="D143" s="10156"/>
      <c r="E143" s="10156"/>
      <c r="F143" s="10156"/>
      <c r="G143" s="10156"/>
      <c r="H143" s="10156"/>
      <c r="I143" s="10156"/>
      <c r="J143" s="10156"/>
      <c r="K143" s="10156"/>
      <c r="L143" s="10156"/>
      <c r="M143" s="10156"/>
      <c r="N143" s="10156"/>
      <c r="O143" s="10156"/>
      <c r="P143" s="10156"/>
      <c r="Q143" s="10156"/>
      <c r="R143" s="10156"/>
      <c r="S143" s="10156"/>
      <c r="T143" s="10156"/>
      <c r="U143" s="10156"/>
      <c r="V143" s="10156"/>
      <c r="W143" s="10156"/>
      <c r="X143" s="10156"/>
      <c r="Y143" s="10156"/>
      <c r="Z143" s="10156"/>
      <c r="AA143" s="10156"/>
      <c r="AB143" s="10156"/>
      <c r="AC143" s="10156"/>
      <c r="AD143" s="10156"/>
      <c r="AE143" s="10156"/>
      <c r="AF143" s="10156"/>
      <c r="AG143" s="10156"/>
      <c r="AH143" s="10156"/>
      <c r="AI143" s="10156"/>
      <c r="AJ143" s="10156"/>
      <c r="AK143" s="10156"/>
      <c r="AL143" s="10156"/>
      <c r="AM143" s="10156"/>
      <c r="AN143" s="10156"/>
    </row>
    <row r="144">
      <c r="A144" s="10156"/>
      <c r="B144" s="10156"/>
      <c r="C144" s="10156"/>
      <c r="D144" s="10156"/>
      <c r="E144" s="10156"/>
      <c r="F144" s="10156"/>
      <c r="G144" s="10156"/>
      <c r="H144" s="10156"/>
      <c r="I144" s="10156"/>
      <c r="J144" s="10156"/>
      <c r="K144" s="10156"/>
      <c r="L144" s="10156"/>
      <c r="M144" s="10156"/>
      <c r="N144" s="10156"/>
      <c r="O144" s="10156"/>
      <c r="P144" s="10156"/>
      <c r="Q144" s="10156"/>
      <c r="R144" s="10156"/>
      <c r="S144" s="10156"/>
      <c r="T144" s="10156"/>
      <c r="U144" s="10156"/>
      <c r="V144" s="10156"/>
      <c r="W144" s="10156"/>
      <c r="X144" s="10156"/>
      <c r="Y144" s="10156"/>
      <c r="Z144" s="10156"/>
      <c r="AA144" s="10156"/>
      <c r="AB144" s="10156"/>
      <c r="AC144" s="10156"/>
      <c r="AD144" s="10156"/>
      <c r="AE144" s="10156"/>
      <c r="AF144" s="10156"/>
      <c r="AG144" s="10156"/>
      <c r="AH144" s="10156"/>
      <c r="AI144" s="10156"/>
      <c r="AJ144" s="10156"/>
      <c r="AK144" s="10156"/>
      <c r="AL144" s="10156"/>
      <c r="AM144" s="10156"/>
      <c r="AN144" s="10156"/>
    </row>
    <row r="145">
      <c r="A145" s="10156"/>
      <c r="B145" s="10156"/>
      <c r="C145" s="10156"/>
      <c r="D145" s="10156"/>
      <c r="E145" s="10156"/>
      <c r="F145" s="10156"/>
      <c r="G145" s="10156"/>
      <c r="H145" s="10156"/>
      <c r="I145" s="10156"/>
      <c r="J145" s="10156"/>
      <c r="K145" s="10156"/>
      <c r="L145" s="10156"/>
      <c r="M145" s="10156"/>
      <c r="N145" s="10156"/>
      <c r="O145" s="10156"/>
      <c r="P145" s="10156"/>
      <c r="Q145" s="10156"/>
      <c r="R145" s="10156"/>
      <c r="S145" s="10156"/>
      <c r="T145" s="10156"/>
      <c r="U145" s="10156"/>
      <c r="V145" s="10156"/>
      <c r="W145" s="10156"/>
      <c r="X145" s="10156"/>
      <c r="Y145" s="10156"/>
      <c r="Z145" s="10156"/>
      <c r="AA145" s="10156"/>
      <c r="AB145" s="10156"/>
      <c r="AC145" s="10156"/>
      <c r="AD145" s="10156"/>
      <c r="AE145" s="10156"/>
      <c r="AF145" s="10156"/>
      <c r="AG145" s="10156"/>
      <c r="AH145" s="10156"/>
      <c r="AI145" s="10156"/>
      <c r="AJ145" s="10156"/>
      <c r="AK145" s="10156"/>
      <c r="AL145" s="10156"/>
      <c r="AM145" s="10156"/>
      <c r="AN145" s="10156"/>
    </row>
    <row r="146">
      <c r="A146" s="10156"/>
      <c r="B146" s="10156"/>
      <c r="C146" s="10156"/>
      <c r="D146" s="10156"/>
      <c r="E146" s="10156"/>
      <c r="F146" s="10156"/>
      <c r="G146" s="10156"/>
      <c r="H146" s="10156"/>
      <c r="I146" s="10156"/>
      <c r="J146" s="10156"/>
      <c r="K146" s="10156"/>
      <c r="L146" s="10156"/>
      <c r="M146" s="10156"/>
      <c r="N146" s="10156"/>
      <c r="O146" s="10156"/>
      <c r="P146" s="10156"/>
      <c r="Q146" s="10156"/>
      <c r="R146" s="10156"/>
      <c r="S146" s="10156"/>
      <c r="T146" s="10156"/>
      <c r="U146" s="10156"/>
      <c r="V146" s="10156"/>
      <c r="W146" s="10156"/>
      <c r="X146" s="10156"/>
      <c r="Y146" s="10156"/>
      <c r="Z146" s="10156"/>
      <c r="AA146" s="10156"/>
      <c r="AB146" s="10156"/>
      <c r="AC146" s="10156"/>
      <c r="AD146" s="10156"/>
      <c r="AE146" s="10156"/>
      <c r="AF146" s="10156"/>
      <c r="AG146" s="10156"/>
      <c r="AH146" s="10156"/>
      <c r="AI146" s="10156"/>
      <c r="AJ146" s="10156"/>
      <c r="AK146" s="10156"/>
      <c r="AL146" s="10156"/>
      <c r="AM146" s="10156"/>
      <c r="AN146" s="10156"/>
    </row>
    <row r="147">
      <c r="A147" s="10156"/>
      <c r="B147" s="10156"/>
      <c r="C147" s="10156"/>
      <c r="D147" s="10156"/>
      <c r="E147" s="10156"/>
      <c r="F147" s="10156"/>
      <c r="G147" s="10156"/>
      <c r="H147" s="10156"/>
      <c r="I147" s="10156"/>
      <c r="J147" s="10156"/>
      <c r="K147" s="10156"/>
      <c r="L147" s="10156"/>
      <c r="M147" s="10156"/>
      <c r="N147" s="10156"/>
      <c r="O147" s="10156"/>
      <c r="P147" s="10156"/>
      <c r="Q147" s="10156"/>
      <c r="R147" s="10156"/>
      <c r="S147" s="10156"/>
      <c r="T147" s="10156"/>
      <c r="U147" s="10156"/>
      <c r="V147" s="10156"/>
      <c r="W147" s="10156"/>
      <c r="X147" s="10156"/>
      <c r="Y147" s="10156"/>
      <c r="Z147" s="10156"/>
      <c r="AA147" s="10156"/>
      <c r="AB147" s="10156"/>
      <c r="AC147" s="10156"/>
      <c r="AD147" s="10156"/>
      <c r="AE147" s="10156"/>
      <c r="AF147" s="10156"/>
      <c r="AG147" s="10156"/>
      <c r="AH147" s="10156"/>
      <c r="AI147" s="10156"/>
      <c r="AJ147" s="10156"/>
      <c r="AK147" s="10156"/>
      <c r="AL147" s="10156"/>
      <c r="AM147" s="10156"/>
      <c r="AN147" s="10156"/>
    </row>
    <row r="148">
      <c r="A148" s="10156"/>
      <c r="B148" s="10156"/>
      <c r="C148" s="10156"/>
      <c r="D148" s="10156"/>
      <c r="E148" s="10156"/>
      <c r="F148" s="10156"/>
      <c r="G148" s="10156"/>
      <c r="H148" s="10156"/>
      <c r="I148" s="10156"/>
      <c r="J148" s="10156"/>
      <c r="K148" s="10156"/>
      <c r="L148" s="10156"/>
      <c r="M148" s="10156"/>
      <c r="N148" s="10156"/>
      <c r="O148" s="10156"/>
      <c r="P148" s="10156"/>
      <c r="Q148" s="10156"/>
      <c r="R148" s="10156"/>
      <c r="S148" s="10156"/>
      <c r="T148" s="10156"/>
      <c r="U148" s="10156"/>
      <c r="V148" s="10156"/>
      <c r="W148" s="10156"/>
      <c r="X148" s="10156"/>
      <c r="Y148" s="10156"/>
      <c r="Z148" s="10156"/>
      <c r="AA148" s="10156"/>
      <c r="AB148" s="10156"/>
      <c r="AC148" s="10156"/>
      <c r="AD148" s="10156"/>
      <c r="AE148" s="10156"/>
      <c r="AF148" s="10156"/>
      <c r="AG148" s="10156"/>
      <c r="AH148" s="10156"/>
      <c r="AI148" s="10156"/>
      <c r="AJ148" s="10156"/>
      <c r="AK148" s="10156"/>
      <c r="AL148" s="10156"/>
      <c r="AM148" s="10156"/>
      <c r="AN148" s="10156"/>
    </row>
    <row r="149">
      <c r="A149" s="10156"/>
      <c r="B149" s="10156"/>
      <c r="C149" s="10156"/>
      <c r="D149" s="10156"/>
      <c r="E149" s="10156"/>
      <c r="F149" s="10156"/>
      <c r="G149" s="10156"/>
      <c r="H149" s="10156"/>
      <c r="I149" s="10156"/>
      <c r="J149" s="10156"/>
      <c r="K149" s="10156"/>
      <c r="L149" s="10156"/>
      <c r="M149" s="10156"/>
      <c r="N149" s="10156"/>
      <c r="O149" s="10156"/>
      <c r="P149" s="10156"/>
      <c r="Q149" s="10156"/>
      <c r="R149" s="10156"/>
      <c r="S149" s="10156"/>
      <c r="T149" s="10156"/>
      <c r="U149" s="10156"/>
      <c r="V149" s="10156"/>
      <c r="W149" s="10156"/>
      <c r="X149" s="10156"/>
      <c r="Y149" s="10156"/>
      <c r="Z149" s="10156"/>
      <c r="AA149" s="10156"/>
      <c r="AB149" s="10156"/>
      <c r="AC149" s="10156"/>
      <c r="AD149" s="10156"/>
      <c r="AE149" s="10156"/>
      <c r="AF149" s="10156"/>
      <c r="AG149" s="10156"/>
      <c r="AH149" s="10156"/>
      <c r="AI149" s="10156"/>
      <c r="AJ149" s="10156"/>
      <c r="AK149" s="10156"/>
      <c r="AL149" s="10156"/>
      <c r="AM149" s="10156"/>
      <c r="AN149" s="10156"/>
    </row>
    <row r="150">
      <c r="A150" s="10157"/>
      <c r="B150" s="10156"/>
      <c r="C150" s="10157"/>
      <c r="D150" s="10157"/>
      <c r="E150" s="10157"/>
      <c r="F150" s="10157"/>
      <c r="G150" s="10157"/>
      <c r="H150" s="10157"/>
      <c r="I150" s="10157"/>
      <c r="J150" s="10157"/>
      <c r="K150" s="10212"/>
      <c r="L150" s="10156"/>
      <c r="M150" s="10156"/>
      <c r="N150" s="10156"/>
      <c r="O150" s="10156"/>
      <c r="P150" s="10156"/>
      <c r="Q150" s="10156"/>
      <c r="R150" s="10156"/>
      <c r="S150" s="10156"/>
      <c r="T150" s="10156"/>
      <c r="U150" s="10156"/>
      <c r="V150" s="10156"/>
      <c r="W150" s="10156"/>
      <c r="X150" s="10156"/>
      <c r="Y150" s="10156"/>
      <c r="Z150" s="10156"/>
      <c r="AA150" s="10156"/>
      <c r="AB150" s="10156"/>
      <c r="AC150" s="10156"/>
      <c r="AD150" s="10156"/>
      <c r="AE150" s="10156"/>
      <c r="AF150" s="10156"/>
      <c r="AG150" s="10156"/>
      <c r="AH150" s="10156"/>
      <c r="AI150" s="10211"/>
      <c r="AJ150" s="10212"/>
      <c r="AK150" s="10212"/>
      <c r="AL150" s="10211"/>
      <c r="AM150" s="10212"/>
      <c r="AN150" s="10212"/>
    </row>
    <row r="151">
      <c r="A151" s="10156"/>
      <c r="B151" s="10157"/>
      <c r="C151" s="10157"/>
      <c r="D151" s="10156"/>
      <c r="E151" s="10156"/>
      <c r="F151" s="10156"/>
      <c r="G151" s="10156"/>
      <c r="H151" s="10205"/>
      <c r="I151" s="10205"/>
      <c r="J151" s="10205"/>
      <c r="K151" s="10212"/>
      <c r="L151" s="10156"/>
      <c r="M151" s="10156"/>
      <c r="N151" s="10156"/>
      <c r="O151" s="10156"/>
      <c r="P151" s="10156"/>
      <c r="Q151" s="10156"/>
      <c r="R151" s="10156"/>
      <c r="S151" s="10156"/>
      <c r="T151" s="10156"/>
      <c r="U151" s="10156"/>
      <c r="V151" s="10156"/>
      <c r="W151" s="10156"/>
      <c r="X151" s="10156"/>
      <c r="Y151" s="10156"/>
      <c r="Z151" s="10156"/>
      <c r="AA151" s="10156"/>
      <c r="AB151" s="10156"/>
      <c r="AC151" s="10156"/>
      <c r="AD151" s="10156"/>
      <c r="AE151" s="10156"/>
      <c r="AF151" s="10156"/>
      <c r="AG151" s="10156"/>
      <c r="AH151" s="10156"/>
      <c r="AI151" s="10211"/>
      <c r="AJ151" s="10212"/>
      <c r="AK151" s="10212"/>
      <c r="AL151" s="10211"/>
      <c r="AM151" s="10212"/>
      <c r="AN151" s="10212"/>
    </row>
    <row r="152">
      <c r="A152" s="10156"/>
      <c r="B152" s="10157"/>
      <c r="C152" s="10157"/>
      <c r="D152" s="10156"/>
      <c r="E152" s="10156"/>
      <c r="F152" s="10156"/>
      <c r="G152" s="10156"/>
      <c r="H152" s="10205"/>
      <c r="I152" s="10205"/>
      <c r="J152" s="10205"/>
      <c r="K152" s="10156"/>
      <c r="L152" s="10156"/>
      <c r="M152" s="10156"/>
      <c r="N152" s="10156"/>
      <c r="O152" s="10156"/>
      <c r="P152" s="10156"/>
      <c r="Q152" s="10156"/>
      <c r="R152" s="10156"/>
      <c r="S152" s="10156"/>
      <c r="T152" s="10156"/>
      <c r="U152" s="10156"/>
      <c r="V152" s="10156"/>
      <c r="W152" s="10156"/>
      <c r="X152" s="10156"/>
      <c r="Y152" s="10156"/>
      <c r="Z152" s="10156"/>
      <c r="AA152" s="10156"/>
      <c r="AB152" s="10156"/>
      <c r="AC152" s="10156"/>
      <c r="AD152" s="10156"/>
      <c r="AE152" s="10156"/>
      <c r="AF152" s="10156"/>
      <c r="AG152" s="10156"/>
      <c r="AH152" s="10156"/>
      <c r="AI152" s="10211"/>
      <c r="AJ152" s="10212"/>
      <c r="AK152" s="10212"/>
      <c r="AL152" s="10211"/>
      <c r="AM152" s="10212"/>
      <c r="AN152" s="10212"/>
    </row>
    <row r="153">
      <c r="A153" s="10156"/>
      <c r="B153" s="10157"/>
      <c r="C153" s="10157"/>
      <c r="D153" s="10156"/>
      <c r="E153" s="10156"/>
      <c r="F153" s="10156"/>
      <c r="G153" s="10156"/>
      <c r="H153" s="10205"/>
      <c r="I153" s="10205"/>
      <c r="J153" s="10205"/>
      <c r="K153" s="10156"/>
      <c r="L153" s="10156"/>
      <c r="M153" s="10156"/>
      <c r="N153" s="10156"/>
      <c r="O153" s="10156"/>
      <c r="P153" s="10156"/>
      <c r="Q153" s="10156"/>
      <c r="R153" s="10156"/>
      <c r="S153" s="10156"/>
      <c r="T153" s="10156"/>
      <c r="U153" s="10156"/>
      <c r="V153" s="10156"/>
      <c r="W153" s="10156"/>
      <c r="X153" s="10156"/>
      <c r="Y153" s="10156"/>
      <c r="Z153" s="10156"/>
      <c r="AA153" s="10156"/>
      <c r="AB153" s="10156"/>
      <c r="AC153" s="10156"/>
      <c r="AD153" s="10156"/>
      <c r="AE153" s="10156"/>
      <c r="AF153" s="10156"/>
      <c r="AG153" s="10156"/>
      <c r="AH153" s="10156"/>
      <c r="AI153" s="10211"/>
      <c r="AJ153" s="10212"/>
      <c r="AK153" s="10212"/>
      <c r="AL153" s="10211"/>
      <c r="AM153" s="10212"/>
      <c r="AN153" s="10212"/>
    </row>
    <row r="154">
      <c r="A154" s="10156"/>
      <c r="B154" s="10157"/>
      <c r="C154" s="10157"/>
      <c r="D154" s="10156"/>
      <c r="E154" s="10156"/>
      <c r="F154" s="10156"/>
      <c r="G154" s="10156"/>
      <c r="H154" s="10205"/>
      <c r="I154" s="10205"/>
      <c r="J154" s="10205"/>
      <c r="K154" s="10156"/>
      <c r="L154" s="10156"/>
      <c r="M154" s="10156"/>
      <c r="N154" s="10156"/>
      <c r="O154" s="10156"/>
      <c r="P154" s="10156"/>
      <c r="Q154" s="10156"/>
      <c r="R154" s="10156"/>
      <c r="S154" s="10156"/>
      <c r="T154" s="10156"/>
      <c r="U154" s="10156"/>
      <c r="V154" s="10156"/>
      <c r="W154" s="10156"/>
      <c r="X154" s="10156"/>
      <c r="Y154" s="10156"/>
      <c r="Z154" s="10156"/>
      <c r="AA154" s="10156"/>
      <c r="AB154" s="10156"/>
      <c r="AC154" s="10156"/>
      <c r="AD154" s="10156"/>
      <c r="AE154" s="10156"/>
      <c r="AF154" s="10156"/>
      <c r="AG154" s="10156"/>
      <c r="AH154" s="10156"/>
      <c r="AI154" s="10211"/>
      <c r="AJ154" s="10212"/>
      <c r="AK154" s="10212"/>
      <c r="AL154" s="10211"/>
      <c r="AM154" s="10212"/>
      <c r="AN154" s="10212"/>
    </row>
    <row r="155">
      <c r="A155" s="10156"/>
      <c r="B155" s="10157"/>
      <c r="C155" s="10157"/>
      <c r="D155" s="10156"/>
      <c r="E155" s="10156"/>
      <c r="F155" s="10156"/>
      <c r="G155" s="10156"/>
      <c r="H155" s="10205"/>
      <c r="I155" s="10205"/>
      <c r="J155" s="10205"/>
      <c r="K155" s="10156"/>
      <c r="L155" s="10156"/>
      <c r="M155" s="10156"/>
      <c r="N155" s="10156"/>
      <c r="O155" s="10156"/>
      <c r="P155" s="10156"/>
      <c r="Q155" s="10156"/>
      <c r="R155" s="10156"/>
      <c r="S155" s="10156"/>
      <c r="T155" s="10156"/>
      <c r="U155" s="10156"/>
      <c r="V155" s="10156"/>
      <c r="W155" s="10156"/>
      <c r="X155" s="10156"/>
      <c r="Y155" s="10156"/>
      <c r="Z155" s="10156"/>
      <c r="AA155" s="10156"/>
      <c r="AB155" s="10156"/>
      <c r="AC155" s="10156"/>
      <c r="AD155" s="10156"/>
      <c r="AE155" s="10156"/>
      <c r="AF155" s="10156"/>
      <c r="AG155" s="10156"/>
      <c r="AH155" s="10156"/>
      <c r="AI155" s="10211"/>
      <c r="AJ155" s="10212"/>
      <c r="AK155" s="10212"/>
      <c r="AL155" s="10211"/>
      <c r="AM155" s="10212"/>
      <c r="AN155" s="10212"/>
    </row>
    <row r="156">
      <c r="A156" s="10156"/>
      <c r="B156" s="10157"/>
      <c r="C156" s="10157"/>
      <c r="D156" s="10156"/>
      <c r="E156" s="10156"/>
      <c r="F156" s="10156"/>
      <c r="G156" s="10156"/>
      <c r="H156" s="10205"/>
      <c r="I156" s="10205"/>
      <c r="J156" s="10205"/>
      <c r="K156" s="10156"/>
      <c r="L156" s="10156"/>
      <c r="M156" s="10156"/>
      <c r="N156" s="10156"/>
      <c r="O156" s="10156"/>
      <c r="P156" s="10156"/>
      <c r="Q156" s="10156"/>
      <c r="R156" s="10156"/>
      <c r="S156" s="10156"/>
      <c r="T156" s="10156"/>
      <c r="U156" s="10156"/>
      <c r="V156" s="10156"/>
      <c r="W156" s="10156"/>
      <c r="X156" s="10156"/>
      <c r="Y156" s="10156"/>
      <c r="Z156" s="10156"/>
      <c r="AA156" s="10156"/>
      <c r="AB156" s="10156"/>
      <c r="AC156" s="10156"/>
      <c r="AD156" s="10156"/>
      <c r="AE156" s="10156"/>
      <c r="AF156" s="10156"/>
      <c r="AG156" s="10156"/>
      <c r="AH156" s="10156"/>
      <c r="AI156" s="10211"/>
      <c r="AJ156" s="10212"/>
      <c r="AK156" s="10212"/>
      <c r="AL156" s="10211"/>
      <c r="AM156" s="10212"/>
      <c r="AN156" s="10212"/>
    </row>
    <row r="157">
      <c r="A157" s="10156"/>
      <c r="B157" s="10157"/>
      <c r="C157" s="10157"/>
      <c r="D157" s="10156"/>
      <c r="E157" s="10156"/>
      <c r="F157" s="10156"/>
      <c r="G157" s="10156"/>
      <c r="H157" s="10205"/>
      <c r="I157" s="10205"/>
      <c r="J157" s="10205"/>
      <c r="K157" s="10156"/>
      <c r="L157" s="10156"/>
      <c r="M157" s="10156"/>
      <c r="N157" s="10156"/>
      <c r="O157" s="10156"/>
      <c r="P157" s="10156"/>
      <c r="Q157" s="10156"/>
      <c r="R157" s="10156"/>
      <c r="S157" s="10156"/>
      <c r="T157" s="10156"/>
      <c r="U157" s="10156"/>
      <c r="V157" s="10156"/>
      <c r="W157" s="10156"/>
      <c r="X157" s="10156"/>
      <c r="Y157" s="10156"/>
      <c r="Z157" s="10156"/>
      <c r="AA157" s="10156"/>
      <c r="AB157" s="10156"/>
      <c r="AC157" s="10156"/>
      <c r="AD157" s="10156"/>
      <c r="AE157" s="10156"/>
      <c r="AF157" s="10156"/>
      <c r="AG157" s="10156"/>
      <c r="AH157" s="10156"/>
      <c r="AI157" s="10211"/>
      <c r="AJ157" s="10212"/>
      <c r="AK157" s="10212"/>
      <c r="AL157" s="10211"/>
      <c r="AM157" s="10212"/>
      <c r="AN157" s="10212"/>
    </row>
    <row r="158">
      <c r="A158" s="10156"/>
      <c r="B158" s="10157"/>
      <c r="C158" s="10157"/>
      <c r="D158" s="10156"/>
      <c r="E158" s="10156"/>
      <c r="F158" s="10156"/>
      <c r="G158" s="10156"/>
      <c r="H158" s="10205"/>
      <c r="I158" s="10205"/>
      <c r="J158" s="10205"/>
      <c r="K158" s="10156"/>
      <c r="L158" s="10156"/>
      <c r="M158" s="10156"/>
      <c r="N158" s="10156"/>
      <c r="O158" s="10156"/>
      <c r="P158" s="10156"/>
      <c r="Q158" s="10156"/>
      <c r="R158" s="10156"/>
      <c r="S158" s="10156"/>
      <c r="T158" s="10156"/>
      <c r="U158" s="10156"/>
      <c r="V158" s="10156"/>
      <c r="W158" s="10156"/>
      <c r="X158" s="10156"/>
      <c r="Y158" s="10156"/>
      <c r="Z158" s="10156"/>
      <c r="AA158" s="10156"/>
      <c r="AB158" s="10156"/>
      <c r="AC158" s="10156"/>
      <c r="AD158" s="10156"/>
      <c r="AE158" s="10156"/>
      <c r="AF158" s="10156"/>
      <c r="AG158" s="10156"/>
      <c r="AH158" s="10156"/>
      <c r="AI158" s="10211"/>
      <c r="AJ158" s="10212"/>
      <c r="AK158" s="10212"/>
      <c r="AL158" s="10211"/>
      <c r="AM158" s="10212"/>
      <c r="AN158" s="10212"/>
    </row>
    <row r="159">
      <c r="A159" s="10156"/>
      <c r="B159" s="10157"/>
      <c r="C159" s="10157"/>
      <c r="D159" s="10156"/>
      <c r="E159" s="10156"/>
      <c r="F159" s="10156"/>
      <c r="G159" s="10156"/>
      <c r="H159" s="10205"/>
      <c r="I159" s="10205"/>
      <c r="J159" s="10205"/>
      <c r="K159" s="10156"/>
      <c r="L159" s="10156"/>
      <c r="M159" s="10156"/>
      <c r="N159" s="10156"/>
      <c r="O159" s="10156"/>
      <c r="P159" s="10156"/>
      <c r="Q159" s="10156"/>
      <c r="R159" s="10156"/>
      <c r="S159" s="10156"/>
      <c r="T159" s="10156"/>
      <c r="U159" s="10156"/>
      <c r="V159" s="10156"/>
      <c r="W159" s="10156"/>
      <c r="X159" s="10156"/>
      <c r="Y159" s="10156"/>
      <c r="Z159" s="10156"/>
      <c r="AA159" s="10156"/>
      <c r="AB159" s="10156"/>
      <c r="AC159" s="10156"/>
      <c r="AD159" s="10156"/>
      <c r="AE159" s="10156"/>
      <c r="AF159" s="10156"/>
      <c r="AG159" s="10156"/>
      <c r="AH159" s="10156"/>
      <c r="AI159" s="10211"/>
      <c r="AJ159" s="10212"/>
      <c r="AK159" s="10212"/>
      <c r="AL159" s="10211"/>
      <c r="AM159" s="10212"/>
      <c r="AN159" s="10212"/>
    </row>
    <row r="160">
      <c r="A160" s="10156"/>
      <c r="B160" s="10157"/>
      <c r="C160" s="10157"/>
      <c r="D160" s="10156"/>
      <c r="E160" s="10156"/>
      <c r="F160" s="10156"/>
      <c r="G160" s="10156"/>
      <c r="H160" s="10205"/>
      <c r="I160" s="10205"/>
      <c r="J160" s="10205"/>
      <c r="K160" s="10156"/>
      <c r="L160" s="10156"/>
      <c r="M160" s="10151"/>
      <c r="N160" s="10151"/>
      <c r="O160" s="10156"/>
      <c r="P160" s="10156"/>
      <c r="Q160" s="10156"/>
      <c r="R160" s="10156"/>
      <c r="S160" s="10156"/>
      <c r="T160" s="10156"/>
      <c r="U160" s="10156"/>
      <c r="V160" s="10156"/>
      <c r="W160" s="10156"/>
      <c r="X160" s="10156"/>
      <c r="Y160" s="10156"/>
      <c r="Z160" s="10156"/>
      <c r="AA160" s="10156"/>
      <c r="AB160" s="10156"/>
      <c r="AC160" s="10156"/>
      <c r="AD160" s="10156"/>
      <c r="AE160" s="10156"/>
      <c r="AF160" s="10156"/>
      <c r="AG160" s="10156"/>
      <c r="AH160" s="10156"/>
      <c r="AI160" s="10211"/>
      <c r="AJ160" s="10212"/>
      <c r="AK160" s="10212"/>
      <c r="AL160" s="10211"/>
      <c r="AM160" s="10212"/>
      <c r="AN160" s="10212"/>
    </row>
    <row r="161">
      <c r="A161" s="10156"/>
      <c r="B161" s="10157"/>
      <c r="C161" s="10157"/>
      <c r="D161" s="10156"/>
      <c r="E161" s="10156"/>
      <c r="F161" s="10156"/>
      <c r="G161" s="10156"/>
      <c r="H161" s="10205"/>
      <c r="I161" s="10205"/>
      <c r="J161" s="10205"/>
      <c r="K161" s="10156"/>
      <c r="L161" s="10156"/>
      <c r="M161" s="10151"/>
      <c r="N161" s="10151"/>
      <c r="O161" s="10156"/>
      <c r="P161" s="10156"/>
      <c r="Q161" s="10156"/>
      <c r="R161" s="10156"/>
      <c r="S161" s="10156"/>
      <c r="T161" s="10156"/>
      <c r="U161" s="10156"/>
      <c r="V161" s="10156"/>
      <c r="W161" s="10156"/>
      <c r="X161" s="10156"/>
      <c r="Y161" s="10156"/>
      <c r="Z161" s="10156"/>
      <c r="AA161" s="10156"/>
      <c r="AB161" s="10156"/>
      <c r="AC161" s="10156"/>
      <c r="AD161" s="10156"/>
      <c r="AE161" s="10156"/>
      <c r="AF161" s="10156"/>
      <c r="AG161" s="10156"/>
      <c r="AH161" s="10156"/>
      <c r="AI161" s="10211"/>
      <c r="AJ161" s="10212"/>
      <c r="AK161" s="10212"/>
      <c r="AL161" s="10211"/>
      <c r="AM161" s="10212"/>
      <c r="AN161" s="10212"/>
    </row>
    <row r="162">
      <c r="A162" s="10156"/>
      <c r="B162" s="10157"/>
      <c r="C162" s="10157"/>
      <c r="D162" s="10156"/>
      <c r="E162" s="10156"/>
      <c r="F162" s="10156"/>
      <c r="G162" s="10156"/>
      <c r="H162" s="10205"/>
      <c r="I162" s="10205"/>
      <c r="J162" s="10205"/>
      <c r="K162" s="10156"/>
      <c r="L162" s="10156"/>
      <c r="M162" s="10151"/>
      <c r="N162" s="10151"/>
      <c r="O162" s="10156"/>
      <c r="P162" s="10156"/>
      <c r="Q162" s="10156"/>
      <c r="R162" s="10156"/>
      <c r="S162" s="10156"/>
      <c r="T162" s="10156"/>
      <c r="U162" s="10156"/>
      <c r="V162" s="10156"/>
      <c r="W162" s="10156"/>
      <c r="X162" s="10156"/>
      <c r="Y162" s="10156"/>
      <c r="Z162" s="10156"/>
      <c r="AA162" s="10156"/>
      <c r="AB162" s="10156"/>
      <c r="AC162" s="10156"/>
      <c r="AD162" s="10156"/>
      <c r="AE162" s="10156"/>
      <c r="AF162" s="10156"/>
      <c r="AG162" s="10156"/>
      <c r="AH162" s="10156"/>
      <c r="AI162" s="10211"/>
      <c r="AJ162" s="10212"/>
      <c r="AK162" s="10212"/>
      <c r="AL162" s="10211"/>
      <c r="AM162" s="10212"/>
      <c r="AN162" s="10212"/>
    </row>
    <row r="163">
      <c r="A163" s="10156"/>
      <c r="B163" s="10157"/>
      <c r="C163" s="10157"/>
      <c r="D163" s="10156"/>
      <c r="E163" s="10156"/>
      <c r="F163" s="10156"/>
      <c r="G163" s="10156"/>
      <c r="H163" s="10205"/>
      <c r="I163" s="10205"/>
      <c r="J163" s="10205"/>
      <c r="K163" s="10156"/>
      <c r="L163" s="10156"/>
      <c r="M163" s="10151"/>
      <c r="N163" s="10151"/>
      <c r="O163" s="10156"/>
      <c r="P163" s="10156"/>
      <c r="Q163" s="10156"/>
      <c r="R163" s="10156"/>
      <c r="S163" s="10156"/>
      <c r="T163" s="10156"/>
      <c r="U163" s="10156"/>
      <c r="V163" s="10156"/>
      <c r="W163" s="10156"/>
      <c r="X163" s="10156"/>
      <c r="Y163" s="10156"/>
      <c r="Z163" s="10156"/>
      <c r="AA163" s="10156"/>
      <c r="AB163" s="10156"/>
      <c r="AC163" s="10156"/>
      <c r="AD163" s="10156"/>
      <c r="AE163" s="10156"/>
      <c r="AF163" s="10156"/>
      <c r="AG163" s="10156"/>
      <c r="AH163" s="10156"/>
      <c r="AI163" s="10211"/>
      <c r="AJ163" s="10212"/>
      <c r="AK163" s="10212"/>
      <c r="AL163" s="10211"/>
      <c r="AM163" s="10212"/>
      <c r="AN163" s="10212"/>
    </row>
    <row r="164">
      <c r="A164" s="10156"/>
      <c r="B164" s="10157"/>
      <c r="C164" s="10157"/>
      <c r="D164" s="10156"/>
      <c r="E164" s="10156"/>
      <c r="F164" s="10156"/>
      <c r="G164" s="10156"/>
      <c r="H164" s="10205"/>
      <c r="I164" s="10205"/>
      <c r="J164" s="10205"/>
      <c r="K164" s="10156"/>
      <c r="L164" s="10156"/>
      <c r="M164" s="10151"/>
      <c r="N164" s="10151"/>
      <c r="O164" s="10156"/>
      <c r="P164" s="10156"/>
      <c r="Q164" s="10156"/>
      <c r="R164" s="10156"/>
      <c r="S164" s="10156"/>
      <c r="T164" s="10156"/>
      <c r="U164" s="10156"/>
      <c r="V164" s="10156"/>
      <c r="W164" s="10156"/>
      <c r="X164" s="10156"/>
      <c r="Y164" s="10156"/>
      <c r="Z164" s="10156"/>
      <c r="AA164" s="10156"/>
      <c r="AB164" s="10156"/>
      <c r="AC164" s="10156"/>
      <c r="AD164" s="10156"/>
      <c r="AE164" s="10156"/>
      <c r="AF164" s="10156"/>
      <c r="AG164" s="10156"/>
      <c r="AH164" s="10156"/>
      <c r="AI164" s="10211"/>
      <c r="AJ164" s="10212"/>
      <c r="AK164" s="10212"/>
      <c r="AL164" s="10211"/>
      <c r="AM164" s="10212"/>
      <c r="AN164" s="10212"/>
    </row>
    <row r="165">
      <c r="A165" s="10156"/>
      <c r="B165" s="10157"/>
      <c r="C165" s="10157"/>
      <c r="D165" s="10156"/>
      <c r="E165" s="10156"/>
      <c r="F165" s="10156"/>
      <c r="G165" s="10156"/>
      <c r="H165" s="10205"/>
      <c r="I165" s="10205"/>
      <c r="J165" s="10205"/>
      <c r="K165" s="10156"/>
      <c r="L165" s="10156"/>
      <c r="M165" s="10151"/>
      <c r="N165" s="10151"/>
      <c r="O165" s="10156"/>
      <c r="P165" s="10156"/>
      <c r="Q165" s="10156"/>
      <c r="R165" s="10156"/>
      <c r="S165" s="10156"/>
      <c r="T165" s="10156"/>
      <c r="U165" s="10156"/>
      <c r="V165" s="10156"/>
      <c r="W165" s="10156"/>
      <c r="X165" s="10156"/>
      <c r="Y165" s="10156"/>
      <c r="Z165" s="10156"/>
      <c r="AA165" s="10156"/>
      <c r="AB165" s="10156"/>
      <c r="AC165" s="10156"/>
      <c r="AD165" s="10156"/>
      <c r="AE165" s="10156"/>
      <c r="AF165" s="10156"/>
      <c r="AG165" s="10156"/>
      <c r="AH165" s="10156"/>
      <c r="AI165" s="10211"/>
      <c r="AJ165" s="10212"/>
      <c r="AK165" s="10212"/>
      <c r="AL165" s="10211"/>
      <c r="AM165" s="10212"/>
      <c r="AN165" s="10212"/>
    </row>
    <row r="166">
      <c r="A166" s="10156"/>
      <c r="B166" s="10157"/>
      <c r="C166" s="10157"/>
      <c r="D166" s="10156"/>
      <c r="E166" s="10156"/>
      <c r="F166" s="10156"/>
      <c r="G166" s="10156"/>
      <c r="H166" s="10205"/>
      <c r="I166" s="10205"/>
      <c r="J166" s="10205"/>
      <c r="K166" s="10156"/>
      <c r="L166" s="10156"/>
      <c r="M166" s="10151"/>
      <c r="N166" s="10151"/>
      <c r="O166" s="10156"/>
      <c r="P166" s="10156"/>
      <c r="Q166" s="10156"/>
      <c r="R166" s="10156"/>
      <c r="S166" s="10156"/>
      <c r="T166" s="10156"/>
      <c r="U166" s="10156"/>
      <c r="V166" s="10156"/>
      <c r="W166" s="10156"/>
      <c r="X166" s="10156"/>
      <c r="Y166" s="10156"/>
      <c r="Z166" s="10156"/>
      <c r="AA166" s="10156"/>
      <c r="AB166" s="10156"/>
      <c r="AC166" s="10156"/>
      <c r="AD166" s="10156"/>
      <c r="AE166" s="10156"/>
      <c r="AF166" s="10156"/>
      <c r="AG166" s="10156"/>
      <c r="AH166" s="10156"/>
      <c r="AI166" s="10211"/>
      <c r="AJ166" s="10212"/>
      <c r="AK166" s="10212"/>
      <c r="AL166" s="10211"/>
      <c r="AM166" s="10212"/>
      <c r="AN166" s="10212"/>
    </row>
    <row r="167">
      <c r="A167" s="10156"/>
      <c r="B167" s="10157"/>
      <c r="C167" s="10157"/>
      <c r="D167" s="10156"/>
      <c r="E167" s="10156"/>
      <c r="F167" s="10156"/>
      <c r="G167" s="10156"/>
      <c r="H167" s="10205"/>
      <c r="I167" s="10205"/>
      <c r="J167" s="10205"/>
      <c r="K167" s="10156"/>
      <c r="L167" s="10156"/>
      <c r="M167" s="10151"/>
      <c r="N167" s="10151"/>
      <c r="O167" s="10156"/>
      <c r="P167" s="10156"/>
      <c r="Q167" s="10156"/>
      <c r="R167" s="10156"/>
      <c r="S167" s="10156"/>
      <c r="T167" s="10156"/>
      <c r="U167" s="10156"/>
      <c r="V167" s="10156"/>
      <c r="W167" s="10156"/>
      <c r="X167" s="10156"/>
      <c r="Y167" s="10156"/>
      <c r="Z167" s="10156"/>
      <c r="AA167" s="10156"/>
      <c r="AB167" s="10156"/>
      <c r="AC167" s="10156"/>
      <c r="AD167" s="10156"/>
      <c r="AE167" s="10156"/>
      <c r="AF167" s="10156"/>
      <c r="AG167" s="10156"/>
      <c r="AH167" s="10156"/>
      <c r="AI167" s="10129"/>
      <c r="AJ167" s="10156"/>
      <c r="AK167" s="10156"/>
      <c r="AL167" s="10212"/>
      <c r="AM167" s="10212"/>
      <c r="AN167" s="10156"/>
    </row>
  </sheetData>
  <mergeCells>
    <mergeCell ref="B1:B2"/>
    <mergeCell ref="C1:C2"/>
    <mergeCell ref="D1:E1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E131:E132"/>
    <mergeCell ref="D131:D132"/>
    <mergeCell ref="C131:C132"/>
    <mergeCell ref="B131:B132"/>
    <mergeCell ref="A131:A132"/>
    <mergeCell ref="AN52:AN53"/>
    <mergeCell ref="AM52:AM53"/>
    <mergeCell ref="AL52:AL53"/>
    <mergeCell ref="AK52:AK53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AB52:AB53"/>
    <mergeCell ref="Y52:Y53"/>
    <mergeCell ref="X52:X53"/>
    <mergeCell ref="W52:W53"/>
    <mergeCell ref="V52:V53"/>
    <mergeCell ref="U52:U53"/>
    <mergeCell ref="T52:T53"/>
    <mergeCell ref="S52:S53"/>
    <mergeCell ref="R52:R53"/>
    <mergeCell ref="O52:O53"/>
    <mergeCell ref="N52:N53"/>
    <mergeCell ref="M52:M53"/>
    <mergeCell ref="J52:J53"/>
    <mergeCell ref="I52:I53"/>
    <mergeCell ref="H52:H53"/>
    <mergeCell ref="G52:G53"/>
    <mergeCell ref="F52:F53"/>
    <mergeCell ref="D52:E52"/>
    <mergeCell ref="C52:C53"/>
    <mergeCell ref="B52:B53"/>
  </mergeCells>
  <conditionalFormatting sqref="AC54:AC124">
    <cfRule dxfId="1089" operator="between" priority="1" stopIfTrue="true" type="cellIs">
      <formula>61</formula>
      <formula>149</formula>
    </cfRule>
  </conditionalFormatting>
  <conditionalFormatting sqref="AC54:AC124">
    <cfRule dxfId="1090" operator="equal" priority="2" stopIfTrue="true" type="cellIs">
      <formula>"-"</formula>
    </cfRule>
  </conditionalFormatting>
  <conditionalFormatting sqref="AC54:AC124">
    <cfRule dxfId="1091" operator="greaterThan" priority="3" stopIfTrue="true" type="cellIs">
      <formula>150</formula>
    </cfRule>
  </conditionalFormatting>
  <conditionalFormatting sqref="AC54:AC124">
    <cfRule dxfId="1092" operator="lessThan" priority="4" stopIfTrue="true" type="cellIs">
      <formula>60</formula>
    </cfRule>
  </conditionalFormatting>
  <conditionalFormatting sqref="AE54:AE124">
    <cfRule dxfId="1093" operator="equal" priority="5" stopIfTrue="true" type="cellIs">
      <formula>"Out of stock more than 60 days"</formula>
    </cfRule>
  </conditionalFormatting>
  <conditionalFormatting sqref="AE54:AE124">
    <cfRule dxfId="1094" operator="equal" priority="6" stopIfTrue="true" type="cellIs">
      <formula>"Out of stock more than 150 days"</formula>
    </cfRule>
  </conditionalFormatting>
  <conditionalFormatting sqref="AE54:AE124">
    <cfRule dxfId="1095" operator="equal" priority="7" stopIfTrue="true" type="cellIs">
      <formula>"Out of stock less than 60 days"</formula>
    </cfRule>
  </conditionalFormatting>
  <conditionalFormatting sqref="AE54:AE124">
    <cfRule dxfId="1096" operator="equal" priority="8" stopIfTrue="true" type="cellIs">
      <formula>"Not sold yet"</formula>
    </cfRule>
  </conditionalFormatting>
  <conditionalFormatting sqref="H54:H124">
    <cfRule dxfId="1097" operator="lessThan" priority="9" stopIfTrue="true" type="cellIs">
      <formula>90</formula>
    </cfRule>
  </conditionalFormatting>
  <conditionalFormatting sqref="AC3:AC44">
    <cfRule dxfId="1098" operator="equal" priority="10" stopIfTrue="true" type="cellIs">
      <formula>"-"</formula>
    </cfRule>
  </conditionalFormatting>
  <conditionalFormatting sqref="AC3:AC44">
    <cfRule dxfId="1099" operator="greaterThan" priority="11" stopIfTrue="true" type="cellIs">
      <formula>150</formula>
    </cfRule>
  </conditionalFormatting>
  <conditionalFormatting sqref="AC3:AC44">
    <cfRule dxfId="1100" operator="lessThan" priority="12" stopIfTrue="true" type="cellIs">
      <formula>60</formula>
    </cfRule>
  </conditionalFormatting>
  <conditionalFormatting sqref="AE3:AE44">
    <cfRule dxfId="1101" operator="equal" priority="13" stopIfTrue="true" type="cellIs">
      <formula>"Out of stock less than 60 days"</formula>
    </cfRule>
  </conditionalFormatting>
  <conditionalFormatting sqref="AE3:AE44">
    <cfRule dxfId="1102" operator="equal" priority="14" stopIfTrue="true" type="cellIs">
      <formula>"Not sold yet"</formula>
    </cfRule>
  </conditionalFormatting>
  <conditionalFormatting sqref="AE3:AE44">
    <cfRule dxfId="1103" operator="equal" priority="15" stopIfTrue="true" type="cellIs">
      <formula>"Out of stock more than 150 days"</formula>
    </cfRule>
  </conditionalFormatting>
  <conditionalFormatting sqref="H3:H44">
    <cfRule dxfId="1104" operator="lessThan" priority="16" stopIfTrue="true" type="cellIs">
      <formula>90</formula>
    </cfRule>
  </conditionalFormatting>
  <dataValidations count="1">
    <dataValidation allowBlank="true" errorStyle="stop" showErrorMessage="true" sqref="B3:B44 B54:B124" type="list">
      <formula1>"Active,Inactive,Deleted,Temporary,B2B Only,Ecom Only,Preparing"</formula1>
    </dataValidation>
  </dataValidations>
</worksheet>
</file>

<file path=xl/worksheets/sheet5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2" defaultRowHeight="18"/>
  <cols>
    <col collapsed="false" customWidth="true" hidden="false" max="36" min="36" style="0" width="6"/>
    <col collapsed="false" customWidth="true" hidden="false" max="1" min="1" style="0" width="9"/>
    <col collapsed="false" customWidth="true" hidden="false" max="9" min="9" style="0" width="8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3" min="33" style="0" width="11"/>
    <col collapsed="false" customWidth="true" hidden="false" max="2" min="2" style="0" width="13"/>
    <col collapsed="false" customWidth="true" hidden="false" max="10" min="10" style="0" width="10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7" min="7" style="0" width="11"/>
    <col collapsed="false" customWidth="true" hidden="false" max="15" min="15" style="0" width="11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9" min="39" style="0" width="5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40" min="40" style="0" width="7"/>
    <col collapsed="false" customWidth="true" hidden="false" max="5" min="5" style="0" width="11"/>
    <col collapsed="false" customWidth="true" hidden="false" max="13" min="13" style="0" width="10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29" min="29" style="0" width="9"/>
    <col collapsed="false" customWidth="true" hidden="false" max="37" min="37" style="0" width="6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1" min="21" style="0" width="12"/>
    <col collapsed="false" customWidth="true" hidden="true" max="21" min="21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" min="3" style="0" width="18"/>
    <col collapsed="false" customWidth="true" hidden="false" max="11" min="11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35" min="35" style="0" width="41"/>
    <col collapsed="false" customWidth="true" hidden="false" max="4" min="4" style="0" width="12"/>
    <col collapsed="false" customWidth="true" hidden="false" max="12" min="12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</cols>
  <sheetData>
    <row r="1">
      <c r="A1" s="10220" t="s">
        <v>13183</v>
      </c>
      <c r="B1" s="10220" t="s">
        <v>13184</v>
      </c>
      <c r="C1" s="10220" t="s">
        <v>13185</v>
      </c>
      <c r="D1" s="10220" t="s">
        <v>13186</v>
      </c>
      <c r="E1" s="10220"/>
      <c r="F1" s="10221" t="s">
        <v>13187</v>
      </c>
      <c r="G1" s="10222" t="s">
        <v>13188</v>
      </c>
      <c r="H1" s="10223" t="s">
        <v>13189</v>
      </c>
      <c r="I1" s="10223" t="s">
        <v>13190</v>
      </c>
      <c r="J1" s="10223" t="s">
        <v>13191</v>
      </c>
      <c r="K1" s="10220" t="s">
        <v>13192</v>
      </c>
      <c r="L1" s="10220" t="s">
        <v>13193</v>
      </c>
      <c r="M1" s="10220" t="s">
        <v>13194</v>
      </c>
      <c r="N1" s="10220" t="s">
        <v>13195</v>
      </c>
      <c r="O1" s="10220" t="s">
        <v>13196</v>
      </c>
      <c r="P1" s="10224" t="s">
        <v>13197</v>
      </c>
      <c r="Q1" s="10224"/>
      <c r="R1" s="10224" t="s">
        <v>13198</v>
      </c>
      <c r="S1" s="10224"/>
      <c r="T1" s="10224" t="s">
        <v>13199</v>
      </c>
      <c r="U1" s="10224"/>
      <c r="V1" s="10224" t="s">
        <v>13200</v>
      </c>
      <c r="W1" s="10224"/>
      <c r="X1" s="10225" t="s">
        <v>13201</v>
      </c>
      <c r="Y1" s="10225"/>
      <c r="Z1" s="10226" t="s">
        <v>13202</v>
      </c>
      <c r="AA1" s="10226"/>
      <c r="AB1" s="10227" t="s">
        <v>13203</v>
      </c>
      <c r="AC1" s="10223" t="s">
        <v>13204</v>
      </c>
      <c r="AD1" s="10223" t="s">
        <v>13205</v>
      </c>
      <c r="AE1" s="10223" t="s">
        <v>13206</v>
      </c>
      <c r="AF1" s="10223" t="s">
        <v>13207</v>
      </c>
      <c r="AG1" s="10223" t="s">
        <v>13208</v>
      </c>
      <c r="AH1" s="10223" t="s">
        <v>13209</v>
      </c>
      <c r="AI1" s="10223" t="s">
        <v>13210</v>
      </c>
      <c r="AJ1" s="10223" t="s">
        <v>13211</v>
      </c>
      <c r="AK1" s="10220" t="s">
        <v>13212</v>
      </c>
      <c r="AL1" s="10220" t="s">
        <v>13213</v>
      </c>
      <c r="AM1" s="10220" t="s">
        <v>13214</v>
      </c>
      <c r="AN1" s="10220" t="s">
        <v>13215</v>
      </c>
    </row>
    <row r="2">
      <c r="A2" s="10220" t="s">
        <v>13216</v>
      </c>
      <c r="B2" s="10220"/>
      <c r="C2" s="10220"/>
      <c r="D2" s="10220" t="s">
        <v>13217</v>
      </c>
      <c r="E2" s="10221" t="s">
        <v>13218</v>
      </c>
      <c r="F2" s="10221"/>
      <c r="G2" s="10222"/>
      <c r="H2" s="10223"/>
      <c r="I2" s="10223"/>
      <c r="J2" s="10223"/>
      <c r="K2" s="10220" t="s">
        <v>13219</v>
      </c>
      <c r="L2" s="10220" t="s">
        <v>13219</v>
      </c>
      <c r="M2" s="10220"/>
      <c r="N2" s="10220"/>
      <c r="O2" s="10220"/>
      <c r="P2" s="10224" t="s">
        <v>13217</v>
      </c>
      <c r="Q2" s="10228" t="s">
        <v>13218</v>
      </c>
      <c r="R2" s="10224" t="s">
        <v>13217</v>
      </c>
      <c r="S2" s="10228" t="s">
        <v>13218</v>
      </c>
      <c r="T2" s="10224" t="s">
        <v>13217</v>
      </c>
      <c r="U2" s="10228" t="s">
        <v>13218</v>
      </c>
      <c r="V2" s="10224" t="s">
        <v>13217</v>
      </c>
      <c r="W2" s="10228" t="s">
        <v>13218</v>
      </c>
      <c r="X2" s="10224" t="s">
        <v>13217</v>
      </c>
      <c r="Y2" s="10228" t="s">
        <v>13218</v>
      </c>
      <c r="Z2" s="10224" t="s">
        <v>13217</v>
      </c>
      <c r="AA2" s="10228" t="s">
        <v>13218</v>
      </c>
      <c r="AB2" s="10227"/>
      <c r="AC2" s="10223"/>
      <c r="AD2" s="10223"/>
      <c r="AE2" s="10223"/>
      <c r="AF2" s="10223"/>
      <c r="AG2" s="10223"/>
      <c r="AH2" s="10223"/>
      <c r="AI2" s="10223"/>
      <c r="AJ2" s="10223"/>
      <c r="AK2" s="10220"/>
      <c r="AL2" s="10220"/>
      <c r="AM2" s="10220"/>
      <c r="AN2" s="10220"/>
    </row>
    <row r="3">
      <c r="A3" s="10229">
        <v>1</v>
      </c>
      <c r="B3" s="10229" t="s">
        <v>13220</v>
      </c>
      <c r="C3" s="10229" t="s">
        <v>13221</v>
      </c>
      <c r="D3" s="10230">
        <v>729</v>
      </c>
      <c r="E3" s="10230">
        <v>728</v>
      </c>
      <c r="F3" s="10230"/>
      <c r="G3" s="10231">
        <f>VLOOKUP(C3,'Data Products'!$A:$B,2,0)</f>
      </c>
      <c r="H3" s="10232">
        <f t="shared" ref="H3:H44" si="13">IFERROR(G3-TODAY(),"")</f>
      </c>
      <c r="I3" s="10233">
        <v>45723</v>
      </c>
      <c r="J3" s="10234">
        <f t="shared" ref="J3:J44" si="8">TODAY()-I3</f>
      </c>
      <c r="K3" s="10230">
        <v>26</v>
      </c>
      <c r="L3" s="10230">
        <v>84</v>
      </c>
      <c r="M3" s="10230">
        <v>500</v>
      </c>
      <c r="N3" s="10230">
        <v>1000</v>
      </c>
      <c r="O3" s="10229" t="s">
        <v>13222</v>
      </c>
      <c r="P3" s="10230">
        <v>0</v>
      </c>
      <c r="Q3" s="10230">
        <v>0</v>
      </c>
      <c r="R3" s="10230">
        <v>226</v>
      </c>
      <c r="S3" s="10230">
        <v>226</v>
      </c>
      <c r="T3" s="10230">
        <v>464</v>
      </c>
      <c r="U3" s="10230">
        <v>464</v>
      </c>
      <c r="V3" s="10230">
        <v>39</v>
      </c>
      <c r="W3" s="10230">
        <v>38</v>
      </c>
      <c r="X3" s="10230">
        <v>0</v>
      </c>
      <c r="Y3" s="10230">
        <v>0</v>
      </c>
      <c r="Z3" s="10230">
        <v>0</v>
      </c>
      <c r="AA3" s="10230">
        <v>0</v>
      </c>
      <c r="AB3" s="10235">
        <f t="shared" ref="AB3:AB44" si="5">L3/30</f>
      </c>
      <c r="AC3" s="10236">
        <f t="shared" ref="AC3:AC44" si="0">IFERROR(D3/AB3,"-")</f>
      </c>
      <c r="AD3" s="10237">
        <f t="shared" ref="AD3:AD44" si="16">IFERROR(TODAY()+AC3,"-")</f>
      </c>
      <c r="AE3" s="10238">
        <f t="shared" ref="AE3:AE44" si="10">_xlfn.IFS(AC3="-","Not sold yet",AND(AC3&lt;=150,AC3&gt;60),"Out of stock more than 60 days",AC3&lt;=60,"Out of stock less than 60 days",AC3&gt;=150,"Out of stock more than 150 days")</f>
      </c>
      <c r="AF3" s="10239">
        <f>VLOOKUP(C3,'Data Products'!$A:$J,10,0)</f>
      </c>
      <c r="AG3" s="10240">
        <f t="shared" ref="AG3:AG44" si="2">AF3*D3</f>
      </c>
      <c r="AH3" s="10241">
        <f t="shared" ref="AH3:AH44" si="18">IF(H3&lt;=90,D3,0)</f>
      </c>
      <c r="AI3" s="10242"/>
      <c r="AJ3" s="10242"/>
      <c r="AK3" s="10243"/>
      <c r="AL3" s="10242"/>
      <c r="AM3" s="10243"/>
      <c r="AN3" s="10243"/>
    </row>
    <row r="4">
      <c r="A4" s="10229">
        <v>2</v>
      </c>
      <c r="B4" s="10229" t="s">
        <v>13223</v>
      </c>
      <c r="C4" s="10229" t="s">
        <v>13224</v>
      </c>
      <c r="D4" s="10230">
        <v>4498</v>
      </c>
      <c r="E4" s="10230">
        <v>4498</v>
      </c>
      <c r="F4" s="10230"/>
      <c r="G4" s="10231">
        <f>VLOOKUP(C4,'Data Products'!$A:$B,2,0)</f>
      </c>
      <c r="H4" s="10232">
        <f t="shared" si="13"/>
      </c>
      <c r="I4" s="10233">
        <v>45617</v>
      </c>
      <c r="J4" s="10234">
        <f t="shared" si="8"/>
      </c>
      <c r="K4" s="10230">
        <v>1</v>
      </c>
      <c r="L4" s="10230">
        <v>1</v>
      </c>
      <c r="M4" s="10230">
        <v>0</v>
      </c>
      <c r="N4" s="10230">
        <v>0</v>
      </c>
      <c r="O4" s="10229" t="s">
        <v>13225</v>
      </c>
      <c r="P4" s="10230">
        <v>0</v>
      </c>
      <c r="Q4" s="10230">
        <v>0</v>
      </c>
      <c r="R4" s="10244">
        <v>4026</v>
      </c>
      <c r="S4" s="10244">
        <v>4026</v>
      </c>
      <c r="T4" s="10230">
        <v>472</v>
      </c>
      <c r="U4" s="10230">
        <v>472</v>
      </c>
      <c r="V4" s="10230">
        <v>0</v>
      </c>
      <c r="W4" s="10230">
        <v>0</v>
      </c>
      <c r="X4" s="10230">
        <v>0</v>
      </c>
      <c r="Y4" s="10230">
        <v>0</v>
      </c>
      <c r="Z4" s="10230">
        <v>0</v>
      </c>
      <c r="AA4" s="10230">
        <v>0</v>
      </c>
      <c r="AB4" s="10235">
        <f t="shared" si="5"/>
      </c>
      <c r="AC4" s="10245">
        <f t="shared" si="0"/>
      </c>
      <c r="AD4" s="10237">
        <f t="shared" si="16"/>
      </c>
      <c r="AE4" s="10246">
        <f t="shared" si="10"/>
      </c>
      <c r="AF4" s="10239">
        <f>VLOOKUP(C4,'Data Products'!$A:$J,10,0)</f>
      </c>
      <c r="AG4" s="10240">
        <f t="shared" si="2"/>
      </c>
      <c r="AH4" s="10241">
        <f t="shared" si="18"/>
      </c>
      <c r="AI4" s="10242"/>
      <c r="AJ4" s="10243"/>
      <c r="AK4" s="10243"/>
      <c r="AL4" s="10242"/>
      <c r="AM4" s="10243"/>
      <c r="AN4" s="10243"/>
    </row>
    <row r="5">
      <c r="A5" s="10229">
        <v>3</v>
      </c>
      <c r="B5" s="10229" t="s">
        <v>13220</v>
      </c>
      <c r="C5" s="10229" t="s">
        <v>13226</v>
      </c>
      <c r="D5" s="10230">
        <v>1520</v>
      </c>
      <c r="E5" s="10230">
        <v>1520</v>
      </c>
      <c r="F5" s="10230"/>
      <c r="G5" s="10231">
        <f>VLOOKUP(C5,'Data Products'!$A:$B,2,0)</f>
      </c>
      <c r="H5" s="10232">
        <f t="shared" si="13"/>
      </c>
      <c r="I5" s="10233">
        <v>45191</v>
      </c>
      <c r="J5" s="10234">
        <f t="shared" si="8"/>
      </c>
      <c r="K5" s="10230">
        <v>0</v>
      </c>
      <c r="L5" s="10230">
        <v>0</v>
      </c>
      <c r="M5" s="10230">
        <v>0</v>
      </c>
      <c r="N5" s="10230">
        <v>0</v>
      </c>
      <c r="O5" s="10229" t="s">
        <v>13227</v>
      </c>
      <c r="P5" s="10230">
        <v>1520</v>
      </c>
      <c r="Q5" s="10230">
        <v>1520</v>
      </c>
      <c r="R5" s="10230">
        <v>0</v>
      </c>
      <c r="S5" s="10230">
        <v>0</v>
      </c>
      <c r="T5" s="10230">
        <v>0</v>
      </c>
      <c r="U5" s="10230">
        <v>0</v>
      </c>
      <c r="V5" s="10230">
        <v>0</v>
      </c>
      <c r="W5" s="10230">
        <v>0</v>
      </c>
      <c r="X5" s="10230">
        <v>0</v>
      </c>
      <c r="Y5" s="10230">
        <v>0</v>
      </c>
      <c r="Z5" s="10230">
        <v>0</v>
      </c>
      <c r="AA5" s="10230">
        <v>0</v>
      </c>
      <c r="AB5" s="10235">
        <f t="shared" si="5"/>
      </c>
      <c r="AC5" s="10245">
        <f t="shared" si="0"/>
      </c>
      <c r="AD5" s="10237">
        <f t="shared" si="16"/>
      </c>
      <c r="AE5" s="10246">
        <f t="shared" si="10"/>
      </c>
      <c r="AF5" s="10239">
        <f>VLOOKUP(C5,'Data Products'!$A:$J,10,0)</f>
      </c>
      <c r="AG5" s="10240">
        <f t="shared" si="2"/>
      </c>
      <c r="AH5" s="10241">
        <f t="shared" si="18"/>
      </c>
      <c r="AI5" s="10242"/>
      <c r="AJ5" s="10243"/>
      <c r="AK5" s="10243"/>
      <c r="AL5" s="10242"/>
      <c r="AM5" s="10243"/>
      <c r="AN5" s="10243"/>
    </row>
    <row customHeight="true" hidden="true" ht="18" r="6">
      <c r="A6" s="10229">
        <v>4</v>
      </c>
      <c r="B6" s="10229" t="s">
        <v>13228</v>
      </c>
      <c r="C6" s="10229" t="s">
        <v>13229</v>
      </c>
      <c r="D6" s="10230">
        <v>0</v>
      </c>
      <c r="E6" s="10230">
        <v>0</v>
      </c>
      <c r="F6" s="10230"/>
      <c r="G6" s="10247">
        <f>VLOOKUP(C6,'Data Products'!$A:$B,2,0)</f>
      </c>
      <c r="H6" s="10248">
        <f t="shared" si="13"/>
      </c>
      <c r="I6" s="10233">
        <v>45752</v>
      </c>
      <c r="J6" s="10234">
        <f t="shared" si="8"/>
      </c>
      <c r="K6" s="10230">
        <v>0</v>
      </c>
      <c r="L6" s="10230">
        <v>0</v>
      </c>
      <c r="M6" s="10230">
        <v>0</v>
      </c>
      <c r="N6" s="10230">
        <v>0</v>
      </c>
      <c r="O6" s="10229" t="s">
        <v>13230</v>
      </c>
      <c r="P6" s="10230">
        <v>0</v>
      </c>
      <c r="Q6" s="10230">
        <v>0</v>
      </c>
      <c r="R6" s="10230">
        <v>0</v>
      </c>
      <c r="S6" s="10230">
        <v>0</v>
      </c>
      <c r="T6" s="10230">
        <v>0</v>
      </c>
      <c r="U6" s="10230">
        <v>0</v>
      </c>
      <c r="V6" s="10230">
        <v>0</v>
      </c>
      <c r="W6" s="10230">
        <v>0</v>
      </c>
      <c r="X6" s="10230">
        <v>0</v>
      </c>
      <c r="Y6" s="10230">
        <v>0</v>
      </c>
      <c r="Z6" s="10230">
        <v>0</v>
      </c>
      <c r="AA6" s="10230">
        <v>0</v>
      </c>
      <c r="AB6" s="10235">
        <f t="shared" si="5"/>
      </c>
      <c r="AC6" s="10245">
        <f t="shared" si="0"/>
      </c>
      <c r="AD6" s="10237">
        <f t="shared" si="16"/>
      </c>
      <c r="AE6" s="10246">
        <f t="shared" si="10"/>
      </c>
      <c r="AF6" s="10239">
        <f>VLOOKUP(C6,'Data Products'!$A:$J,10,0)</f>
      </c>
      <c r="AG6" s="10240">
        <f t="shared" si="2"/>
      </c>
      <c r="AH6" s="10241">
        <f t="shared" si="18"/>
      </c>
      <c r="AI6" s="10242"/>
      <c r="AJ6" s="10243"/>
      <c r="AK6" s="10243"/>
      <c r="AL6" s="10242"/>
      <c r="AM6" s="10243"/>
      <c r="AN6" s="10243"/>
    </row>
    <row r="7">
      <c r="A7" s="10229">
        <v>5</v>
      </c>
      <c r="B7" s="10229" t="s">
        <v>13220</v>
      </c>
      <c r="C7" s="10229" t="s">
        <v>13231</v>
      </c>
      <c r="D7" s="10230">
        <v>23925</v>
      </c>
      <c r="E7" s="10230">
        <v>23878</v>
      </c>
      <c r="F7" s="10230"/>
      <c r="G7" s="10231">
        <f>VLOOKUP(C7,'Data Products'!$A:$B,2,0)</f>
      </c>
      <c r="H7" s="10232">
        <f t="shared" si="13"/>
      </c>
      <c r="I7" s="10233">
        <v>45854</v>
      </c>
      <c r="J7" s="10234">
        <f t="shared" si="8"/>
      </c>
      <c r="K7" s="10230">
        <v>2759</v>
      </c>
      <c r="L7" s="10230">
        <v>6895</v>
      </c>
      <c r="M7" s="10230">
        <v>2000</v>
      </c>
      <c r="N7" s="10230">
        <v>4500</v>
      </c>
      <c r="O7" s="10229" t="s">
        <v>13230</v>
      </c>
      <c r="P7" s="10230">
        <v>0</v>
      </c>
      <c r="Q7" s="10230">
        <v>0</v>
      </c>
      <c r="R7" s="10230">
        <v>17912</v>
      </c>
      <c r="S7" s="10230">
        <v>17893</v>
      </c>
      <c r="T7" s="10230">
        <v>5908</v>
      </c>
      <c r="U7" s="10230">
        <v>5890</v>
      </c>
      <c r="V7" s="10230">
        <v>36</v>
      </c>
      <c r="W7" s="10230">
        <v>26</v>
      </c>
      <c r="X7" s="10230">
        <v>69</v>
      </c>
      <c r="Y7" s="10230">
        <v>69</v>
      </c>
      <c r="Z7" s="10230">
        <v>0</v>
      </c>
      <c r="AA7" s="10230">
        <v>0</v>
      </c>
      <c r="AB7" s="10235">
        <f t="shared" si="5"/>
      </c>
      <c r="AC7" s="10249">
        <f t="shared" si="0"/>
      </c>
      <c r="AD7" s="10237">
        <f t="shared" si="16"/>
      </c>
      <c r="AE7" s="10250">
        <f t="shared" si="10"/>
      </c>
      <c r="AF7" s="10239">
        <f>VLOOKUP(C7,'Data Products'!$A:$J,10,0)</f>
      </c>
      <c r="AG7" s="10240">
        <f t="shared" si="2"/>
      </c>
      <c r="AH7" s="10241">
        <f t="shared" si="18"/>
      </c>
      <c r="AI7" s="10242"/>
      <c r="AJ7" s="10243"/>
      <c r="AK7" s="10243"/>
      <c r="AL7" s="10242"/>
      <c r="AM7" s="10243"/>
      <c r="AN7" s="10243"/>
    </row>
    <row customHeight="true" hidden="true" ht="18" r="8">
      <c r="A8" s="10229">
        <v>6</v>
      </c>
      <c r="B8" s="10229" t="s">
        <v>13228</v>
      </c>
      <c r="C8" s="10229" t="s">
        <v>13232</v>
      </c>
      <c r="D8" s="10230">
        <v>0</v>
      </c>
      <c r="E8" s="10230">
        <v>0</v>
      </c>
      <c r="F8" s="10230"/>
      <c r="G8" s="10247">
        <f>VLOOKUP(C8,'Data Products'!$A:$B,2,0)</f>
      </c>
      <c r="H8" s="10248">
        <f t="shared" si="13"/>
      </c>
      <c r="I8" s="10233"/>
      <c r="J8" s="10234">
        <f t="shared" si="8"/>
      </c>
      <c r="K8" s="10230">
        <v>0</v>
      </c>
      <c r="L8" s="10230">
        <v>0</v>
      </c>
      <c r="M8" s="10230">
        <v>0</v>
      </c>
      <c r="N8" s="10230">
        <v>0</v>
      </c>
      <c r="O8" s="10229" t="s">
        <v>13227</v>
      </c>
      <c r="P8" s="10230">
        <v>0</v>
      </c>
      <c r="Q8" s="10230">
        <v>0</v>
      </c>
      <c r="R8" s="10230">
        <v>0</v>
      </c>
      <c r="S8" s="10230">
        <v>0</v>
      </c>
      <c r="T8" s="10230">
        <v>0</v>
      </c>
      <c r="U8" s="10230">
        <v>0</v>
      </c>
      <c r="V8" s="10230">
        <v>0</v>
      </c>
      <c r="W8" s="10230">
        <v>0</v>
      </c>
      <c r="X8" s="10230">
        <v>0</v>
      </c>
      <c r="Y8" s="10230">
        <v>0</v>
      </c>
      <c r="Z8" s="10230">
        <v>0</v>
      </c>
      <c r="AA8" s="10230">
        <v>0</v>
      </c>
      <c r="AB8" s="10235">
        <f t="shared" si="5"/>
      </c>
      <c r="AC8" s="10245">
        <f t="shared" si="0"/>
      </c>
      <c r="AD8" s="10237">
        <f t="shared" si="16"/>
      </c>
      <c r="AE8" s="10246">
        <f t="shared" si="10"/>
      </c>
      <c r="AF8" s="10239">
        <f>VLOOKUP(C8,'Data Products'!$A:$J,10,0)</f>
      </c>
      <c r="AG8" s="10240">
        <f t="shared" si="2"/>
      </c>
      <c r="AH8" s="10241">
        <f t="shared" si="18"/>
      </c>
      <c r="AI8" s="10242"/>
      <c r="AJ8" s="10243"/>
      <c r="AK8" s="10243"/>
      <c r="AL8" s="10242"/>
      <c r="AM8" s="10243"/>
      <c r="AN8" s="10243"/>
    </row>
    <row customHeight="true" hidden="true" ht="18" r="9">
      <c r="A9" s="10229">
        <v>7</v>
      </c>
      <c r="B9" s="10229" t="s">
        <v>13228</v>
      </c>
      <c r="C9" s="10229" t="s">
        <v>13233</v>
      </c>
      <c r="D9" s="10230">
        <v>0</v>
      </c>
      <c r="E9" s="10230">
        <v>0</v>
      </c>
      <c r="F9" s="10230"/>
      <c r="G9" s="10247">
        <f>VLOOKUP(C9,'Data Products'!$A:$B,2,0)</f>
      </c>
      <c r="H9" s="10248">
        <f t="shared" si="13"/>
      </c>
      <c r="I9" s="10233"/>
      <c r="J9" s="10234">
        <f t="shared" si="8"/>
      </c>
      <c r="K9" s="10230">
        <v>0</v>
      </c>
      <c r="L9" s="10230">
        <v>0</v>
      </c>
      <c r="M9" s="10230">
        <v>0</v>
      </c>
      <c r="N9" s="10230">
        <v>0</v>
      </c>
      <c r="O9" s="10229" t="s">
        <v>13227</v>
      </c>
      <c r="P9" s="10230">
        <v>0</v>
      </c>
      <c r="Q9" s="10230">
        <v>0</v>
      </c>
      <c r="R9" s="10230">
        <v>0</v>
      </c>
      <c r="S9" s="10230">
        <v>0</v>
      </c>
      <c r="T9" s="10230">
        <v>0</v>
      </c>
      <c r="U9" s="10230">
        <v>0</v>
      </c>
      <c r="V9" s="10230">
        <v>0</v>
      </c>
      <c r="W9" s="10230">
        <v>0</v>
      </c>
      <c r="X9" s="10230">
        <v>0</v>
      </c>
      <c r="Y9" s="10230">
        <v>0</v>
      </c>
      <c r="Z9" s="10230">
        <v>0</v>
      </c>
      <c r="AA9" s="10230">
        <v>0</v>
      </c>
      <c r="AB9" s="10235">
        <f t="shared" si="5"/>
      </c>
      <c r="AC9" s="10245">
        <f t="shared" si="0"/>
      </c>
      <c r="AD9" s="10237">
        <f t="shared" si="16"/>
      </c>
      <c r="AE9" s="10246">
        <f t="shared" si="10"/>
      </c>
      <c r="AF9" s="10239">
        <f>VLOOKUP(C9,'Data Products'!$A:$J,10,0)</f>
      </c>
      <c r="AG9" s="10240">
        <f t="shared" si="2"/>
      </c>
      <c r="AH9" s="10241">
        <f t="shared" si="18"/>
      </c>
      <c r="AI9" s="10242"/>
      <c r="AJ9" s="10243"/>
      <c r="AK9" s="10243"/>
      <c r="AL9" s="10242"/>
      <c r="AM9" s="10243"/>
      <c r="AN9" s="10243"/>
    </row>
    <row customHeight="true" hidden="true" ht="18" r="10">
      <c r="A10" s="10229">
        <v>8</v>
      </c>
      <c r="B10" s="10229" t="s">
        <v>13228</v>
      </c>
      <c r="C10" s="10229" t="s">
        <v>13234</v>
      </c>
      <c r="D10" s="10230">
        <v>0</v>
      </c>
      <c r="E10" s="10230">
        <v>0</v>
      </c>
      <c r="F10" s="10230"/>
      <c r="G10" s="10247">
        <f>VLOOKUP(C10,'Data Products'!$A:$B,2,0)</f>
      </c>
      <c r="H10" s="10248">
        <f t="shared" si="13"/>
      </c>
      <c r="I10" s="10233"/>
      <c r="J10" s="10234">
        <f t="shared" si="8"/>
      </c>
      <c r="K10" s="10230">
        <v>0</v>
      </c>
      <c r="L10" s="10230">
        <v>0</v>
      </c>
      <c r="M10" s="10230">
        <v>0</v>
      </c>
      <c r="N10" s="10230">
        <v>0</v>
      </c>
      <c r="O10" s="10229" t="s">
        <v>13227</v>
      </c>
      <c r="P10" s="10230">
        <v>0</v>
      </c>
      <c r="Q10" s="10230">
        <v>0</v>
      </c>
      <c r="R10" s="10230">
        <v>0</v>
      </c>
      <c r="S10" s="10230">
        <v>0</v>
      </c>
      <c r="T10" s="10230">
        <v>0</v>
      </c>
      <c r="U10" s="10230">
        <v>0</v>
      </c>
      <c r="V10" s="10230">
        <v>0</v>
      </c>
      <c r="W10" s="10230">
        <v>0</v>
      </c>
      <c r="X10" s="10230">
        <v>0</v>
      </c>
      <c r="Y10" s="10230">
        <v>0</v>
      </c>
      <c r="Z10" s="10230">
        <v>0</v>
      </c>
      <c r="AA10" s="10230">
        <v>0</v>
      </c>
      <c r="AB10" s="10235">
        <f t="shared" si="5"/>
      </c>
      <c r="AC10" s="10245">
        <f t="shared" si="0"/>
      </c>
      <c r="AD10" s="10237">
        <f t="shared" si="16"/>
      </c>
      <c r="AE10" s="10246">
        <f t="shared" si="10"/>
      </c>
      <c r="AF10" s="10239">
        <f>VLOOKUP(C10,'Data Products'!$A:$J,10,0)</f>
      </c>
      <c r="AG10" s="10240">
        <f t="shared" si="2"/>
      </c>
      <c r="AH10" s="10241">
        <f t="shared" si="18"/>
      </c>
      <c r="AI10" s="10242"/>
      <c r="AJ10" s="10243"/>
      <c r="AK10" s="10243"/>
      <c r="AL10" s="10242"/>
      <c r="AM10" s="10243"/>
      <c r="AN10" s="10243"/>
    </row>
    <row customHeight="true" hidden="true" ht="18" r="11">
      <c r="A11" s="10229">
        <v>9</v>
      </c>
      <c r="B11" s="10229" t="s">
        <v>13228</v>
      </c>
      <c r="C11" s="10229" t="s">
        <v>13235</v>
      </c>
      <c r="D11" s="10230">
        <v>0</v>
      </c>
      <c r="E11" s="10230">
        <v>0</v>
      </c>
      <c r="F11" s="10230"/>
      <c r="G11" s="10247">
        <f>VLOOKUP(C11,'Data Products'!$A:$B,2,0)</f>
      </c>
      <c r="H11" s="10248">
        <f t="shared" si="13"/>
      </c>
      <c r="I11" s="10233"/>
      <c r="J11" s="10234">
        <f t="shared" si="8"/>
      </c>
      <c r="K11" s="10230">
        <v>0</v>
      </c>
      <c r="L11" s="10230">
        <v>0</v>
      </c>
      <c r="M11" s="10230">
        <v>0</v>
      </c>
      <c r="N11" s="10230">
        <v>0</v>
      </c>
      <c r="O11" s="10229" t="s">
        <v>13227</v>
      </c>
      <c r="P11" s="10230">
        <v>0</v>
      </c>
      <c r="Q11" s="10230">
        <v>0</v>
      </c>
      <c r="R11" s="10230">
        <v>0</v>
      </c>
      <c r="S11" s="10230">
        <v>0</v>
      </c>
      <c r="T11" s="10230">
        <v>0</v>
      </c>
      <c r="U11" s="10230">
        <v>0</v>
      </c>
      <c r="V11" s="10230">
        <v>0</v>
      </c>
      <c r="W11" s="10230">
        <v>0</v>
      </c>
      <c r="X11" s="10230">
        <v>0</v>
      </c>
      <c r="Y11" s="10230">
        <v>0</v>
      </c>
      <c r="Z11" s="10230">
        <v>0</v>
      </c>
      <c r="AA11" s="10230">
        <v>0</v>
      </c>
      <c r="AB11" s="10235">
        <f t="shared" si="5"/>
      </c>
      <c r="AC11" s="10245">
        <f t="shared" si="0"/>
      </c>
      <c r="AD11" s="10237">
        <f t="shared" si="16"/>
      </c>
      <c r="AE11" s="10246">
        <f t="shared" si="10"/>
      </c>
      <c r="AF11" s="10239">
        <f>VLOOKUP(C11,'Data Products'!$A:$J,10,0)</f>
      </c>
      <c r="AG11" s="10240">
        <f t="shared" si="2"/>
      </c>
      <c r="AH11" s="10241">
        <f t="shared" si="18"/>
      </c>
      <c r="AI11" s="10242"/>
      <c r="AJ11" s="10243"/>
      <c r="AK11" s="10243"/>
      <c r="AL11" s="10242"/>
      <c r="AM11" s="10243"/>
      <c r="AN11" s="10243"/>
    </row>
    <row customHeight="true" hidden="true" ht="18" r="12">
      <c r="A12" s="10229">
        <v>10</v>
      </c>
      <c r="B12" s="10229" t="s">
        <v>13228</v>
      </c>
      <c r="C12" s="10229" t="s">
        <v>13236</v>
      </c>
      <c r="D12" s="10230">
        <v>0</v>
      </c>
      <c r="E12" s="10230">
        <v>0</v>
      </c>
      <c r="F12" s="10230" t="s">
        <v>13237</v>
      </c>
      <c r="G12" s="10231">
        <f>VLOOKUP(C12,'Data Products'!$A:$B,2,0)</f>
      </c>
      <c r="H12" s="10232">
        <f t="shared" si="13"/>
      </c>
      <c r="I12" s="10233">
        <v>45532</v>
      </c>
      <c r="J12" s="10234">
        <f t="shared" si="8"/>
      </c>
      <c r="K12" s="10230">
        <v>0</v>
      </c>
      <c r="L12" s="10230">
        <v>0</v>
      </c>
      <c r="M12" s="10230">
        <v>300</v>
      </c>
      <c r="N12" s="10230">
        <v>500</v>
      </c>
      <c r="O12" s="10229" t="s">
        <v>13238</v>
      </c>
      <c r="P12" s="10230">
        <v>0</v>
      </c>
      <c r="Q12" s="10230">
        <v>0</v>
      </c>
      <c r="R12" s="10230">
        <v>0</v>
      </c>
      <c r="S12" s="10230">
        <v>0</v>
      </c>
      <c r="T12" s="10230">
        <v>0</v>
      </c>
      <c r="U12" s="10230">
        <v>0</v>
      </c>
      <c r="V12" s="10230">
        <v>0</v>
      </c>
      <c r="W12" s="10230">
        <v>0</v>
      </c>
      <c r="X12" s="10230">
        <v>0</v>
      </c>
      <c r="Y12" s="10230">
        <v>0</v>
      </c>
      <c r="Z12" s="10230">
        <v>0</v>
      </c>
      <c r="AA12" s="10230">
        <v>0</v>
      </c>
      <c r="AB12" s="10235">
        <f t="shared" si="5"/>
      </c>
      <c r="AC12" s="10245">
        <f t="shared" si="0"/>
      </c>
      <c r="AD12" s="10237">
        <f t="shared" si="16"/>
      </c>
      <c r="AE12" s="10246">
        <f t="shared" si="10"/>
      </c>
      <c r="AF12" s="10239">
        <f>VLOOKUP(C12,'Data Products'!$A:$J,10,0)</f>
      </c>
      <c r="AG12" s="10240">
        <f t="shared" si="2"/>
      </c>
      <c r="AH12" s="10241">
        <f t="shared" si="18"/>
      </c>
      <c r="AI12" s="10251"/>
      <c r="AJ12" s="10243"/>
      <c r="AK12" s="10243"/>
      <c r="AL12" s="10242"/>
      <c r="AM12" s="10243"/>
      <c r="AN12" s="10243"/>
    </row>
    <row r="13">
      <c r="A13" s="10229">
        <v>11</v>
      </c>
      <c r="B13" s="10229" t="s">
        <v>13220</v>
      </c>
      <c r="C13" s="10229" t="s">
        <v>13239</v>
      </c>
      <c r="D13" s="10230">
        <v>14</v>
      </c>
      <c r="E13" s="10230">
        <v>14</v>
      </c>
      <c r="F13" s="10230"/>
      <c r="G13" s="10231">
        <f>VLOOKUP(C13,'Data Products'!$A:$B,2,0)</f>
      </c>
      <c r="H13" s="10232">
        <f t="shared" si="13"/>
      </c>
      <c r="I13" s="10233">
        <v>45504</v>
      </c>
      <c r="J13" s="10234">
        <f t="shared" si="8"/>
      </c>
      <c r="K13" s="10230">
        <v>15</v>
      </c>
      <c r="L13" s="10230">
        <v>16</v>
      </c>
      <c r="M13" s="10230">
        <v>0</v>
      </c>
      <c r="N13" s="10230">
        <v>0</v>
      </c>
      <c r="O13" s="10229" t="s">
        <v>13238</v>
      </c>
      <c r="P13" s="10230">
        <v>0</v>
      </c>
      <c r="Q13" s="10230">
        <v>0</v>
      </c>
      <c r="R13" s="10230">
        <v>0</v>
      </c>
      <c r="S13" s="10230">
        <v>0</v>
      </c>
      <c r="T13" s="10230">
        <v>14</v>
      </c>
      <c r="U13" s="10230">
        <v>14</v>
      </c>
      <c r="V13" s="10230">
        <v>0</v>
      </c>
      <c r="W13" s="10230">
        <v>0</v>
      </c>
      <c r="X13" s="10230">
        <v>0</v>
      </c>
      <c r="Y13" s="10230">
        <v>0</v>
      </c>
      <c r="Z13" s="10230">
        <v>0</v>
      </c>
      <c r="AA13" s="10230">
        <v>0</v>
      </c>
      <c r="AB13" s="10235">
        <f t="shared" si="5"/>
      </c>
      <c r="AC13" s="10236">
        <f t="shared" si="0"/>
      </c>
      <c r="AD13" s="10237">
        <f t="shared" si="16"/>
      </c>
      <c r="AE13" s="10238">
        <f t="shared" si="10"/>
      </c>
      <c r="AF13" s="10239">
        <f>VLOOKUP(C13,'Data Products'!$A:$J,10,0)</f>
      </c>
      <c r="AG13" s="10240">
        <f t="shared" si="2"/>
      </c>
      <c r="AH13" s="10241">
        <f t="shared" si="18"/>
      </c>
      <c r="AI13" s="10251" t="s">
        <v>13240</v>
      </c>
      <c r="AJ13" s="10243"/>
      <c r="AK13" s="10243"/>
      <c r="AL13" s="10252"/>
      <c r="AM13" s="10243"/>
      <c r="AN13" s="10243"/>
    </row>
    <row customHeight="true" hidden="true" ht="18" r="14">
      <c r="A14" s="10229">
        <v>12</v>
      </c>
      <c r="B14" s="10229" t="s">
        <v>13228</v>
      </c>
      <c r="C14" s="10229" t="s">
        <v>13241</v>
      </c>
      <c r="D14" s="10230">
        <v>0</v>
      </c>
      <c r="E14" s="10230">
        <v>0</v>
      </c>
      <c r="F14" s="10230"/>
      <c r="G14" s="10247">
        <f>VLOOKUP(C14,'Data Products'!$A:$B,2,0)</f>
      </c>
      <c r="H14" s="10248">
        <f t="shared" si="13"/>
      </c>
      <c r="I14" s="10233">
        <v>45504</v>
      </c>
      <c r="J14" s="10234">
        <f t="shared" si="8"/>
      </c>
      <c r="K14" s="10230">
        <v>0</v>
      </c>
      <c r="L14" s="10230">
        <v>0</v>
      </c>
      <c r="M14" s="10244">
        <v>300</v>
      </c>
      <c r="N14" s="10244">
        <v>500</v>
      </c>
      <c r="O14" s="10229" t="s">
        <v>13238</v>
      </c>
      <c r="P14" s="10230">
        <v>0</v>
      </c>
      <c r="Q14" s="10230">
        <v>0</v>
      </c>
      <c r="R14" s="10230">
        <v>0</v>
      </c>
      <c r="S14" s="10230">
        <v>0</v>
      </c>
      <c r="T14" s="10230">
        <v>0</v>
      </c>
      <c r="U14" s="10230">
        <v>0</v>
      </c>
      <c r="V14" s="10230">
        <v>0</v>
      </c>
      <c r="W14" s="10230">
        <v>0</v>
      </c>
      <c r="X14" s="10230">
        <v>0</v>
      </c>
      <c r="Y14" s="10230">
        <v>0</v>
      </c>
      <c r="Z14" s="10230">
        <v>0</v>
      </c>
      <c r="AA14" s="10230">
        <v>0</v>
      </c>
      <c r="AB14" s="10235">
        <f t="shared" si="5"/>
      </c>
      <c r="AC14" s="10245">
        <f t="shared" si="0"/>
      </c>
      <c r="AD14" s="10237">
        <f t="shared" si="16"/>
      </c>
      <c r="AE14" s="10246">
        <f t="shared" si="10"/>
      </c>
      <c r="AF14" s="10239">
        <f>VLOOKUP(C14,'Data Products'!$A:$J,10,0)</f>
      </c>
      <c r="AG14" s="10240">
        <f t="shared" si="2"/>
      </c>
      <c r="AH14" s="10241">
        <f t="shared" si="18"/>
      </c>
      <c r="AI14" s="10251"/>
      <c r="AJ14" s="10242"/>
      <c r="AK14" s="10243"/>
      <c r="AL14" s="10252"/>
      <c r="AM14" s="10243"/>
      <c r="AN14" s="10243"/>
    </row>
    <row customHeight="true" hidden="true" ht="18" r="15">
      <c r="A15" s="10229">
        <v>13</v>
      </c>
      <c r="B15" s="10229" t="s">
        <v>13228</v>
      </c>
      <c r="C15" s="10229" t="s">
        <v>13242</v>
      </c>
      <c r="D15" s="10230">
        <v>0</v>
      </c>
      <c r="E15" s="10230">
        <v>0</v>
      </c>
      <c r="F15" s="10230"/>
      <c r="G15" s="10247">
        <f>VLOOKUP(C15,'Data Products'!$A:$B,2,0)</f>
      </c>
      <c r="H15" s="10248">
        <f t="shared" si="13"/>
      </c>
      <c r="I15" s="10233">
        <v>45648</v>
      </c>
      <c r="J15" s="10234">
        <f t="shared" si="8"/>
      </c>
      <c r="K15" s="10230">
        <v>0</v>
      </c>
      <c r="L15" s="10230">
        <v>0</v>
      </c>
      <c r="M15" s="10244">
        <v>0</v>
      </c>
      <c r="N15" s="10244">
        <v>0</v>
      </c>
      <c r="O15" s="10229" t="s">
        <v>13238</v>
      </c>
      <c r="P15" s="10230">
        <v>0</v>
      </c>
      <c r="Q15" s="10230">
        <v>0</v>
      </c>
      <c r="R15" s="10230">
        <v>0</v>
      </c>
      <c r="S15" s="10230">
        <v>0</v>
      </c>
      <c r="T15" s="10230">
        <v>0</v>
      </c>
      <c r="U15" s="10230">
        <v>0</v>
      </c>
      <c r="V15" s="10230">
        <v>0</v>
      </c>
      <c r="W15" s="10230">
        <v>0</v>
      </c>
      <c r="X15" s="10230">
        <v>0</v>
      </c>
      <c r="Y15" s="10230">
        <v>0</v>
      </c>
      <c r="Z15" s="10230">
        <v>0</v>
      </c>
      <c r="AA15" s="10230">
        <v>0</v>
      </c>
      <c r="AB15" s="10235">
        <f t="shared" si="5"/>
      </c>
      <c r="AC15" s="10245">
        <f t="shared" si="0"/>
      </c>
      <c r="AD15" s="10237">
        <f t="shared" si="16"/>
      </c>
      <c r="AE15" s="10246">
        <f t="shared" si="10"/>
      </c>
      <c r="AF15" s="10239">
        <f>VLOOKUP(C15,'Data Products'!$A:$J,10,0)</f>
      </c>
      <c r="AG15" s="10240">
        <f t="shared" si="2"/>
      </c>
      <c r="AH15" s="10241">
        <f t="shared" si="18"/>
      </c>
      <c r="AI15" s="10251"/>
      <c r="AJ15" s="10242"/>
      <c r="AK15" s="10243"/>
      <c r="AL15" s="10252"/>
      <c r="AM15" s="10243"/>
      <c r="AN15" s="10243"/>
    </row>
    <row customHeight="true" hidden="true" ht="18" r="16">
      <c r="A16" s="10229">
        <v>14</v>
      </c>
      <c r="B16" s="10229" t="s">
        <v>13228</v>
      </c>
      <c r="C16" s="10229" t="s">
        <v>13243</v>
      </c>
      <c r="D16" s="10230">
        <v>0</v>
      </c>
      <c r="E16" s="10230">
        <v>0</v>
      </c>
      <c r="F16" s="10230"/>
      <c r="G16" s="10247">
        <f>VLOOKUP(C16,'Data Products'!$A:$B,2,0)</f>
      </c>
      <c r="H16" s="10248">
        <f t="shared" si="13"/>
      </c>
      <c r="I16" s="10233">
        <v>45504</v>
      </c>
      <c r="J16" s="10234">
        <f t="shared" si="8"/>
      </c>
      <c r="K16" s="10230">
        <v>0</v>
      </c>
      <c r="L16" s="10230">
        <v>0</v>
      </c>
      <c r="M16" s="10230">
        <v>0</v>
      </c>
      <c r="N16" s="10230">
        <v>0</v>
      </c>
      <c r="O16" s="10229" t="s">
        <v>13238</v>
      </c>
      <c r="P16" s="10230">
        <v>0</v>
      </c>
      <c r="Q16" s="10230">
        <v>0</v>
      </c>
      <c r="R16" s="10230">
        <v>0</v>
      </c>
      <c r="S16" s="10230">
        <v>0</v>
      </c>
      <c r="T16" s="10230">
        <v>0</v>
      </c>
      <c r="U16" s="10230">
        <v>0</v>
      </c>
      <c r="V16" s="10230">
        <v>0</v>
      </c>
      <c r="W16" s="10230">
        <v>0</v>
      </c>
      <c r="X16" s="10230">
        <v>0</v>
      </c>
      <c r="Y16" s="10230">
        <v>0</v>
      </c>
      <c r="Z16" s="10230">
        <v>0</v>
      </c>
      <c r="AA16" s="10230">
        <v>0</v>
      </c>
      <c r="AB16" s="10235">
        <f t="shared" si="5"/>
      </c>
      <c r="AC16" s="10245">
        <f t="shared" si="0"/>
      </c>
      <c r="AD16" s="10237">
        <f t="shared" si="16"/>
      </c>
      <c r="AE16" s="10246">
        <f t="shared" si="10"/>
      </c>
      <c r="AF16" s="10239">
        <f>VLOOKUP(C16,'Data Products'!$A:$J,10,0)</f>
      </c>
      <c r="AG16" s="10240">
        <f t="shared" si="2"/>
      </c>
      <c r="AH16" s="10241">
        <f t="shared" si="18"/>
      </c>
      <c r="AI16" s="10251"/>
      <c r="AJ16" s="10242"/>
      <c r="AK16" s="10243"/>
      <c r="AL16" s="10242"/>
      <c r="AM16" s="10243"/>
      <c r="AN16" s="10243"/>
    </row>
    <row customHeight="true" hidden="true" ht="18" r="17">
      <c r="A17" s="10229">
        <v>15</v>
      </c>
      <c r="B17" s="10229" t="s">
        <v>13228</v>
      </c>
      <c r="C17" s="10229" t="s">
        <v>13244</v>
      </c>
      <c r="D17" s="10230">
        <v>0</v>
      </c>
      <c r="E17" s="10230">
        <v>0</v>
      </c>
      <c r="F17" s="10230"/>
      <c r="G17" s="10231">
        <f>VLOOKUP(C17,'Data Products'!$A:$B,2,0)</f>
      </c>
      <c r="H17" s="10232">
        <f t="shared" si="13"/>
      </c>
      <c r="I17" s="10233">
        <v>45653</v>
      </c>
      <c r="J17" s="10234">
        <f t="shared" si="8"/>
      </c>
      <c r="K17" s="10230">
        <v>0</v>
      </c>
      <c r="L17" s="10230">
        <v>0</v>
      </c>
      <c r="M17" s="10230">
        <v>1000</v>
      </c>
      <c r="N17" s="10230">
        <v>1500</v>
      </c>
      <c r="O17" s="10229" t="s">
        <v>13238</v>
      </c>
      <c r="P17" s="10230">
        <v>0</v>
      </c>
      <c r="Q17" s="10230">
        <v>0</v>
      </c>
      <c r="R17" s="10230">
        <v>0</v>
      </c>
      <c r="S17" s="10230">
        <v>0</v>
      </c>
      <c r="T17" s="10230">
        <v>0</v>
      </c>
      <c r="U17" s="10230">
        <v>0</v>
      </c>
      <c r="V17" s="10230">
        <v>0</v>
      </c>
      <c r="W17" s="10230">
        <v>0</v>
      </c>
      <c r="X17" s="10230">
        <v>0</v>
      </c>
      <c r="Y17" s="10230">
        <v>0</v>
      </c>
      <c r="Z17" s="10230">
        <v>0</v>
      </c>
      <c r="AA17" s="10230">
        <v>0</v>
      </c>
      <c r="AB17" s="10235">
        <f t="shared" si="5"/>
      </c>
      <c r="AC17" s="10245">
        <f t="shared" si="0"/>
      </c>
      <c r="AD17" s="10237">
        <f t="shared" si="16"/>
      </c>
      <c r="AE17" s="10246">
        <f t="shared" si="10"/>
      </c>
      <c r="AF17" s="10239">
        <f>VLOOKUP(C17,'Data Products'!$A:$J,10,0)</f>
      </c>
      <c r="AG17" s="10240">
        <f t="shared" si="2"/>
      </c>
      <c r="AH17" s="10241">
        <f t="shared" si="18"/>
      </c>
      <c r="AI17" s="10251"/>
      <c r="AJ17" s="10243"/>
      <c r="AK17" s="10243"/>
      <c r="AL17" s="10242"/>
      <c r="AM17" s="10243"/>
      <c r="AN17" s="10243"/>
    </row>
    <row r="18">
      <c r="A18" s="10229">
        <v>16</v>
      </c>
      <c r="B18" s="10229" t="s">
        <v>13220</v>
      </c>
      <c r="C18" s="10229" t="s">
        <v>13245</v>
      </c>
      <c r="D18" s="10230">
        <v>2747</v>
      </c>
      <c r="E18" s="10230">
        <v>2747</v>
      </c>
      <c r="F18" s="10230"/>
      <c r="G18" s="10231">
        <f>VLOOKUP(C18,'Data Products'!$A:$B,2,0)</f>
      </c>
      <c r="H18" s="10232">
        <f t="shared" si="13"/>
      </c>
      <c r="I18" s="10233">
        <v>45737</v>
      </c>
      <c r="J18" s="10234">
        <f t="shared" si="8"/>
      </c>
      <c r="K18" s="10230">
        <v>1</v>
      </c>
      <c r="L18" s="10230">
        <v>1</v>
      </c>
      <c r="M18" s="10230">
        <v>0</v>
      </c>
      <c r="N18" s="10230">
        <v>0</v>
      </c>
      <c r="O18" s="10229" t="s">
        <v>13238</v>
      </c>
      <c r="P18" s="10230">
        <v>1400</v>
      </c>
      <c r="Q18" s="10230">
        <v>1400</v>
      </c>
      <c r="R18" s="10230">
        <v>223</v>
      </c>
      <c r="S18" s="10230">
        <v>223</v>
      </c>
      <c r="T18" s="10230">
        <v>1114</v>
      </c>
      <c r="U18" s="10230">
        <v>1114</v>
      </c>
      <c r="V18" s="10230">
        <v>0</v>
      </c>
      <c r="W18" s="10230">
        <v>0</v>
      </c>
      <c r="X18" s="10230">
        <v>10</v>
      </c>
      <c r="Y18" s="10230">
        <v>10</v>
      </c>
      <c r="Z18" s="10230">
        <v>0</v>
      </c>
      <c r="AA18" s="10230">
        <v>0</v>
      </c>
      <c r="AB18" s="10235">
        <f t="shared" si="5"/>
      </c>
      <c r="AC18" s="10236">
        <f t="shared" si="0"/>
      </c>
      <c r="AD18" s="10237">
        <f t="shared" si="16"/>
      </c>
      <c r="AE18" s="10238">
        <f t="shared" si="10"/>
      </c>
      <c r="AF18" s="10239">
        <f>VLOOKUP(C18,'Data Products'!$A:$J,10,0)</f>
      </c>
      <c r="AG18" s="10240">
        <f t="shared" si="2"/>
      </c>
      <c r="AH18" s="10241">
        <f t="shared" si="18"/>
      </c>
      <c r="AI18" s="10251" t="s">
        <v>13240</v>
      </c>
      <c r="AJ18" s="10243"/>
      <c r="AK18" s="10243"/>
      <c r="AL18" s="10242"/>
      <c r="AM18" s="10243"/>
      <c r="AN18" s="10243"/>
    </row>
    <row r="19">
      <c r="A19" s="10229">
        <v>17</v>
      </c>
      <c r="B19" s="10229" t="s">
        <v>13220</v>
      </c>
      <c r="C19" s="10229" t="s">
        <v>13246</v>
      </c>
      <c r="D19" s="10230">
        <v>1740</v>
      </c>
      <c r="E19" s="10230">
        <v>1740</v>
      </c>
      <c r="F19" s="10230"/>
      <c r="G19" s="10231">
        <f>VLOOKUP(C19,'Data Products'!$A:$B,2,0)</f>
      </c>
      <c r="H19" s="10232">
        <f t="shared" si="13"/>
      </c>
      <c r="I19" s="10233">
        <v>45653</v>
      </c>
      <c r="J19" s="10234">
        <f t="shared" si="8"/>
      </c>
      <c r="K19" s="10230">
        <v>7</v>
      </c>
      <c r="L19" s="10230">
        <v>30</v>
      </c>
      <c r="M19" s="10230">
        <v>0</v>
      </c>
      <c r="N19" s="10230">
        <v>0</v>
      </c>
      <c r="O19" s="10229" t="s">
        <v>13238</v>
      </c>
      <c r="P19" s="10230">
        <v>1000</v>
      </c>
      <c r="Q19" s="10230">
        <v>1000</v>
      </c>
      <c r="R19" s="10230">
        <v>113</v>
      </c>
      <c r="S19" s="10230">
        <v>113</v>
      </c>
      <c r="T19" s="10230">
        <v>609</v>
      </c>
      <c r="U19" s="10230">
        <v>609</v>
      </c>
      <c r="V19" s="10230">
        <v>0</v>
      </c>
      <c r="W19" s="10230">
        <v>0</v>
      </c>
      <c r="X19" s="10230">
        <v>18</v>
      </c>
      <c r="Y19" s="10230">
        <v>18</v>
      </c>
      <c r="Z19" s="10230">
        <v>0</v>
      </c>
      <c r="AA19" s="10230">
        <v>0</v>
      </c>
      <c r="AB19" s="10235">
        <f t="shared" si="5"/>
      </c>
      <c r="AC19" s="10236">
        <f t="shared" si="0"/>
      </c>
      <c r="AD19" s="10237">
        <f t="shared" si="16"/>
      </c>
      <c r="AE19" s="10238">
        <f t="shared" si="10"/>
      </c>
      <c r="AF19" s="10239">
        <f>VLOOKUP(C19,'Data Products'!$A:$J,10,0)</f>
      </c>
      <c r="AG19" s="10240">
        <f t="shared" si="2"/>
      </c>
      <c r="AH19" s="10241">
        <f t="shared" si="18"/>
      </c>
      <c r="AI19" s="10251"/>
      <c r="AJ19" s="10243"/>
      <c r="AK19" s="10243"/>
      <c r="AL19" s="10242"/>
      <c r="AM19" s="10243"/>
      <c r="AN19" s="10243"/>
    </row>
    <row r="20">
      <c r="A20" s="10229">
        <v>18</v>
      </c>
      <c r="B20" s="10229" t="s">
        <v>13247</v>
      </c>
      <c r="C20" s="10229" t="s">
        <v>13248</v>
      </c>
      <c r="D20" s="10230">
        <v>17</v>
      </c>
      <c r="E20" s="10230">
        <v>17</v>
      </c>
      <c r="F20" s="10230"/>
      <c r="G20" s="10231">
        <f>VLOOKUP(C20,'Data Products'!$A:$B,2,0)</f>
      </c>
      <c r="H20" s="10232">
        <f t="shared" si="13"/>
      </c>
      <c r="I20" s="10233">
        <v>45653</v>
      </c>
      <c r="J20" s="10234">
        <f t="shared" si="8"/>
      </c>
      <c r="K20" s="10230">
        <v>3</v>
      </c>
      <c r="L20" s="10230">
        <v>7</v>
      </c>
      <c r="M20" s="10230">
        <v>0</v>
      </c>
      <c r="N20" s="10230">
        <v>0</v>
      </c>
      <c r="O20" s="10229" t="s">
        <v>13238</v>
      </c>
      <c r="P20" s="10230">
        <v>0</v>
      </c>
      <c r="Q20" s="10230">
        <v>0</v>
      </c>
      <c r="R20" s="10230">
        <v>8</v>
      </c>
      <c r="S20" s="10230">
        <v>8</v>
      </c>
      <c r="T20" s="10230">
        <v>3</v>
      </c>
      <c r="U20" s="10230">
        <v>3</v>
      </c>
      <c r="V20" s="10230">
        <v>0</v>
      </c>
      <c r="W20" s="10230">
        <v>0</v>
      </c>
      <c r="X20" s="10230">
        <v>6</v>
      </c>
      <c r="Y20" s="10230">
        <v>6</v>
      </c>
      <c r="Z20" s="10230">
        <v>0</v>
      </c>
      <c r="AA20" s="10230">
        <v>0</v>
      </c>
      <c r="AB20" s="10235">
        <f t="shared" si="5"/>
      </c>
      <c r="AC20" s="10249">
        <f t="shared" si="0"/>
      </c>
      <c r="AD20" s="10237">
        <f t="shared" si="16"/>
      </c>
      <c r="AE20" s="10250">
        <f t="shared" si="10"/>
      </c>
      <c r="AF20" s="10239">
        <f>VLOOKUP(C20,'Data Products'!$A:$J,10,0)</f>
      </c>
      <c r="AG20" s="10240">
        <f t="shared" si="2"/>
      </c>
      <c r="AH20" s="10241">
        <f t="shared" si="18"/>
      </c>
      <c r="AI20" s="10251" t="s">
        <v>13249</v>
      </c>
      <c r="AJ20" s="10243"/>
      <c r="AK20" s="10243"/>
      <c r="AL20" s="10242"/>
      <c r="AM20" s="10243"/>
      <c r="AN20" s="10243"/>
    </row>
    <row r="21">
      <c r="A21" s="10229">
        <v>19</v>
      </c>
      <c r="B21" s="10229" t="s">
        <v>13247</v>
      </c>
      <c r="C21" s="10229" t="s">
        <v>13250</v>
      </c>
      <c r="D21" s="10230">
        <v>7</v>
      </c>
      <c r="E21" s="10230">
        <v>7</v>
      </c>
      <c r="F21" s="10230"/>
      <c r="G21" s="10231">
        <f>VLOOKUP(C21,'Data Products'!$A:$B,2,0)</f>
      </c>
      <c r="H21" s="10232">
        <f t="shared" si="13"/>
      </c>
      <c r="I21" s="10233">
        <v>45847</v>
      </c>
      <c r="J21" s="10234">
        <f t="shared" si="8"/>
      </c>
      <c r="K21" s="10230">
        <v>0</v>
      </c>
      <c r="L21" s="10230">
        <v>0</v>
      </c>
      <c r="M21" s="10230">
        <v>0</v>
      </c>
      <c r="N21" s="10230">
        <v>0</v>
      </c>
      <c r="O21" s="10229" t="s">
        <v>13238</v>
      </c>
      <c r="P21" s="10230">
        <v>0</v>
      </c>
      <c r="Q21" s="10230">
        <v>0</v>
      </c>
      <c r="R21" s="10230">
        <v>0</v>
      </c>
      <c r="S21" s="10230">
        <v>0</v>
      </c>
      <c r="T21" s="10230">
        <v>0</v>
      </c>
      <c r="U21" s="10230">
        <v>0</v>
      </c>
      <c r="V21" s="10230">
        <v>0</v>
      </c>
      <c r="W21" s="10230">
        <v>0</v>
      </c>
      <c r="X21" s="10230">
        <v>7</v>
      </c>
      <c r="Y21" s="10230">
        <v>7</v>
      </c>
      <c r="Z21" s="10230">
        <v>0</v>
      </c>
      <c r="AA21" s="10230">
        <v>0</v>
      </c>
      <c r="AB21" s="10235">
        <f t="shared" si="5"/>
      </c>
      <c r="AC21" s="10245">
        <f t="shared" si="0"/>
      </c>
      <c r="AD21" s="10237">
        <f t="shared" si="16"/>
      </c>
      <c r="AE21" s="10246">
        <f t="shared" si="10"/>
      </c>
      <c r="AF21" s="10239">
        <f>VLOOKUP(C21,'Data Products'!$A:$J,10,0)</f>
      </c>
      <c r="AG21" s="10240">
        <f t="shared" si="2"/>
      </c>
      <c r="AH21" s="10241">
        <f t="shared" si="18"/>
      </c>
      <c r="AI21" s="10251" t="s">
        <v>13249</v>
      </c>
      <c r="AJ21" s="10243"/>
      <c r="AK21" s="10243"/>
      <c r="AL21" s="10242"/>
      <c r="AM21" s="10243"/>
      <c r="AN21" s="10243"/>
    </row>
    <row r="22">
      <c r="A22" s="10229">
        <v>20</v>
      </c>
      <c r="B22" s="10229" t="s">
        <v>13220</v>
      </c>
      <c r="C22" s="10229" t="s">
        <v>13251</v>
      </c>
      <c r="D22" s="10230">
        <v>404</v>
      </c>
      <c r="E22" s="10230">
        <v>404</v>
      </c>
      <c r="F22" s="10230"/>
      <c r="G22" s="10231">
        <f>VLOOKUP(C22,'Data Products'!$A:$B,2,0)</f>
      </c>
      <c r="H22" s="10232">
        <f t="shared" si="13"/>
      </c>
      <c r="I22" s="10233">
        <v>45847</v>
      </c>
      <c r="J22" s="10234">
        <f t="shared" si="8"/>
      </c>
      <c r="K22" s="10230">
        <v>3</v>
      </c>
      <c r="L22" s="10230">
        <v>11</v>
      </c>
      <c r="M22" s="10230">
        <v>0</v>
      </c>
      <c r="N22" s="10230">
        <v>0</v>
      </c>
      <c r="O22" s="10229" t="s">
        <v>13238</v>
      </c>
      <c r="P22" s="10230">
        <v>0</v>
      </c>
      <c r="Q22" s="10230">
        <v>0</v>
      </c>
      <c r="R22" s="10230">
        <v>175</v>
      </c>
      <c r="S22" s="10230">
        <v>175</v>
      </c>
      <c r="T22" s="10230">
        <v>224</v>
      </c>
      <c r="U22" s="10230">
        <v>224</v>
      </c>
      <c r="V22" s="10230">
        <v>0</v>
      </c>
      <c r="W22" s="10230">
        <v>0</v>
      </c>
      <c r="X22" s="10230">
        <v>5</v>
      </c>
      <c r="Y22" s="10230">
        <v>5</v>
      </c>
      <c r="Z22" s="10230">
        <v>0</v>
      </c>
      <c r="AA22" s="10230">
        <v>0</v>
      </c>
      <c r="AB22" s="10235">
        <f t="shared" si="5"/>
      </c>
      <c r="AC22" s="10236">
        <f t="shared" si="0"/>
      </c>
      <c r="AD22" s="10237">
        <f t="shared" si="16"/>
      </c>
      <c r="AE22" s="10238">
        <f t="shared" si="10"/>
      </c>
      <c r="AF22" s="10239">
        <f>VLOOKUP(C22,'Data Products'!$A:$J,10,0)</f>
      </c>
      <c r="AG22" s="10240">
        <f t="shared" si="2"/>
      </c>
      <c r="AH22" s="10241">
        <f t="shared" si="18"/>
      </c>
      <c r="AI22" s="10251"/>
      <c r="AJ22" s="10243"/>
      <c r="AK22" s="10243"/>
      <c r="AL22" s="10242"/>
      <c r="AM22" s="10243"/>
      <c r="AN22" s="10243"/>
    </row>
    <row customHeight="true" hidden="true" ht="18" r="23">
      <c r="A23" s="10229">
        <v>21</v>
      </c>
      <c r="B23" s="10229" t="s">
        <v>13228</v>
      </c>
      <c r="C23" s="10229" t="s">
        <v>13252</v>
      </c>
      <c r="D23" s="10230">
        <v>0</v>
      </c>
      <c r="E23" s="10230">
        <v>0</v>
      </c>
      <c r="F23" s="10230"/>
      <c r="G23" s="10247">
        <f>VLOOKUP(C23,'Data Products'!$A:$B,2,0)</f>
      </c>
      <c r="H23" s="10248">
        <f t="shared" si="13"/>
      </c>
      <c r="I23" s="10233">
        <v>45415</v>
      </c>
      <c r="J23" s="10234">
        <f t="shared" si="8"/>
      </c>
      <c r="K23" s="10230">
        <v>0</v>
      </c>
      <c r="L23" s="10230">
        <v>2</v>
      </c>
      <c r="M23" s="10230">
        <v>0</v>
      </c>
      <c r="N23" s="10230">
        <v>0</v>
      </c>
      <c r="O23" s="10229" t="s">
        <v>13238</v>
      </c>
      <c r="P23" s="10230">
        <v>0</v>
      </c>
      <c r="Q23" s="10230">
        <v>0</v>
      </c>
      <c r="R23" s="10230">
        <v>0</v>
      </c>
      <c r="S23" s="10230">
        <v>0</v>
      </c>
      <c r="T23" s="10230">
        <v>0</v>
      </c>
      <c r="U23" s="10230">
        <v>0</v>
      </c>
      <c r="V23" s="10230">
        <v>0</v>
      </c>
      <c r="W23" s="10230">
        <v>0</v>
      </c>
      <c r="X23" s="10230">
        <v>0</v>
      </c>
      <c r="Y23" s="10230">
        <v>0</v>
      </c>
      <c r="Z23" s="10230">
        <v>0</v>
      </c>
      <c r="AA23" s="10230">
        <v>0</v>
      </c>
      <c r="AB23" s="10235">
        <f t="shared" si="5"/>
      </c>
      <c r="AC23" s="10249">
        <f t="shared" si="0"/>
      </c>
      <c r="AD23" s="10237">
        <f t="shared" si="16"/>
      </c>
      <c r="AE23" s="10250">
        <f t="shared" si="10"/>
      </c>
      <c r="AF23" s="10239">
        <f>VLOOKUP(C23,'Data Products'!$A:$J,10,0)</f>
      </c>
      <c r="AG23" s="10240">
        <f t="shared" si="2"/>
      </c>
      <c r="AH23" s="10241">
        <f t="shared" si="18"/>
      </c>
      <c r="AI23" s="10242" t="s">
        <v>13253</v>
      </c>
      <c r="AJ23" s="10243"/>
      <c r="AK23" s="10243"/>
      <c r="AL23" s="10230"/>
      <c r="AM23" s="10243"/>
      <c r="AN23" s="10243"/>
    </row>
    <row customHeight="true" hidden="true" ht="18" r="24">
      <c r="A24" s="10229">
        <v>22</v>
      </c>
      <c r="B24" s="10229" t="s">
        <v>13254</v>
      </c>
      <c r="C24" s="10229" t="s">
        <v>13255</v>
      </c>
      <c r="D24" s="10230">
        <v>0</v>
      </c>
      <c r="E24" s="10230">
        <v>0</v>
      </c>
      <c r="F24" s="10230"/>
      <c r="G24" s="10247">
        <f>VLOOKUP(C24,'Data Products'!$A:$B,2,0)</f>
      </c>
      <c r="H24" s="10248">
        <f t="shared" si="13"/>
      </c>
      <c r="I24" s="10233">
        <v>45436</v>
      </c>
      <c r="J24" s="10234">
        <f t="shared" si="8"/>
      </c>
      <c r="K24" s="10230">
        <v>0</v>
      </c>
      <c r="L24" s="10230">
        <v>0</v>
      </c>
      <c r="M24" s="10230">
        <v>0</v>
      </c>
      <c r="N24" s="10230">
        <v>0</v>
      </c>
      <c r="O24" s="10229" t="s">
        <v>13238</v>
      </c>
      <c r="P24" s="10230">
        <v>0</v>
      </c>
      <c r="Q24" s="10230">
        <v>0</v>
      </c>
      <c r="R24" s="10230">
        <v>0</v>
      </c>
      <c r="S24" s="10230">
        <v>0</v>
      </c>
      <c r="T24" s="10230">
        <v>0</v>
      </c>
      <c r="U24" s="10230">
        <v>0</v>
      </c>
      <c r="V24" s="10230">
        <v>0</v>
      </c>
      <c r="W24" s="10230">
        <v>0</v>
      </c>
      <c r="X24" s="10230">
        <v>0</v>
      </c>
      <c r="Y24" s="10230">
        <v>0</v>
      </c>
      <c r="Z24" s="10230">
        <v>0</v>
      </c>
      <c r="AA24" s="10230">
        <v>0</v>
      </c>
      <c r="AB24" s="10235">
        <f t="shared" si="5"/>
      </c>
      <c r="AC24" s="10245">
        <f t="shared" si="0"/>
      </c>
      <c r="AD24" s="10237">
        <f t="shared" si="16"/>
      </c>
      <c r="AE24" s="10246">
        <f t="shared" si="10"/>
      </c>
      <c r="AF24" s="10239">
        <f>VLOOKUP(C24,'Data Products'!$A:$J,10,0)</f>
      </c>
      <c r="AG24" s="10240">
        <f t="shared" si="2"/>
      </c>
      <c r="AH24" s="10241">
        <f t="shared" si="18"/>
      </c>
      <c r="AI24" s="10242"/>
      <c r="AJ24" s="10243"/>
      <c r="AK24" s="10243"/>
      <c r="AL24" s="10242"/>
      <c r="AM24" s="10243"/>
      <c r="AN24" s="10243"/>
    </row>
    <row customHeight="true" hidden="true" ht="18" r="25">
      <c r="A25" s="10229">
        <v>23</v>
      </c>
      <c r="B25" s="10229" t="s">
        <v>13228</v>
      </c>
      <c r="C25" s="10229" t="s">
        <v>13256</v>
      </c>
      <c r="D25" s="10230">
        <v>0</v>
      </c>
      <c r="E25" s="10230">
        <v>0</v>
      </c>
      <c r="F25" s="10230"/>
      <c r="G25" s="10247">
        <f>VLOOKUP(C25,'Data Products'!$A:$B,2,0)</f>
      </c>
      <c r="H25" s="10248">
        <f t="shared" si="13"/>
      </c>
      <c r="I25" s="10233">
        <v>45649</v>
      </c>
      <c r="J25" s="10234">
        <f t="shared" si="8"/>
      </c>
      <c r="K25" s="10230">
        <v>0</v>
      </c>
      <c r="L25" s="10230">
        <v>0</v>
      </c>
      <c r="M25" s="10230">
        <v>1000</v>
      </c>
      <c r="N25" s="10230">
        <v>2000</v>
      </c>
      <c r="O25" s="10229" t="s">
        <v>13257</v>
      </c>
      <c r="P25" s="10230">
        <v>0</v>
      </c>
      <c r="Q25" s="10230">
        <v>0</v>
      </c>
      <c r="R25" s="10244">
        <v>0</v>
      </c>
      <c r="S25" s="10230">
        <v>0</v>
      </c>
      <c r="T25" s="10230">
        <v>0</v>
      </c>
      <c r="U25" s="10230">
        <v>0</v>
      </c>
      <c r="V25" s="10230">
        <v>0</v>
      </c>
      <c r="W25" s="10230">
        <v>0</v>
      </c>
      <c r="X25" s="10230">
        <v>0</v>
      </c>
      <c r="Y25" s="10230">
        <v>0</v>
      </c>
      <c r="Z25" s="10230">
        <v>0</v>
      </c>
      <c r="AA25" s="10230">
        <v>0</v>
      </c>
      <c r="AB25" s="10235">
        <f t="shared" si="5"/>
      </c>
      <c r="AC25" s="10245">
        <f t="shared" si="0"/>
      </c>
      <c r="AD25" s="10237">
        <f t="shared" si="16"/>
      </c>
      <c r="AE25" s="10246">
        <f t="shared" si="10"/>
      </c>
      <c r="AF25" s="10239">
        <f>VLOOKUP(C25,'Data Products'!$A:$J,10,0)</f>
      </c>
      <c r="AG25" s="10240">
        <f t="shared" si="2"/>
      </c>
      <c r="AH25" s="10241">
        <f t="shared" si="18"/>
      </c>
      <c r="AI25" s="10242"/>
      <c r="AJ25" s="10243"/>
      <c r="AK25" s="10243"/>
      <c r="AL25" s="10242"/>
      <c r="AM25" s="10243"/>
      <c r="AN25" s="10243"/>
    </row>
    <row customHeight="true" hidden="true" ht="18" r="26">
      <c r="A26" s="10229">
        <v>24</v>
      </c>
      <c r="B26" s="10229" t="s">
        <v>13228</v>
      </c>
      <c r="C26" s="10229" t="s">
        <v>13258</v>
      </c>
      <c r="D26" s="10230">
        <v>0</v>
      </c>
      <c r="E26" s="10230">
        <v>0</v>
      </c>
      <c r="F26" s="10230"/>
      <c r="G26" s="10247">
        <f>VLOOKUP(C26,'Data Products'!$A:$B,2,0)</f>
      </c>
      <c r="H26" s="10248">
        <f t="shared" si="13"/>
      </c>
      <c r="I26" s="10233">
        <v>45415</v>
      </c>
      <c r="J26" s="10234">
        <f t="shared" si="8"/>
      </c>
      <c r="K26" s="10230">
        <v>0</v>
      </c>
      <c r="L26" s="10230">
        <v>0</v>
      </c>
      <c r="M26" s="10230">
        <v>0</v>
      </c>
      <c r="N26" s="10230">
        <v>0</v>
      </c>
      <c r="O26" s="10229" t="s">
        <v>13257</v>
      </c>
      <c r="P26" s="10230">
        <v>0</v>
      </c>
      <c r="Q26" s="10230">
        <v>0</v>
      </c>
      <c r="R26" s="10230">
        <v>0</v>
      </c>
      <c r="S26" s="10230">
        <v>0</v>
      </c>
      <c r="T26" s="10230">
        <v>0</v>
      </c>
      <c r="U26" s="10230">
        <v>0</v>
      </c>
      <c r="V26" s="10230">
        <v>0</v>
      </c>
      <c r="W26" s="10230">
        <v>0</v>
      </c>
      <c r="X26" s="10230">
        <v>0</v>
      </c>
      <c r="Y26" s="10230">
        <v>0</v>
      </c>
      <c r="Z26" s="10230">
        <v>0</v>
      </c>
      <c r="AA26" s="10230">
        <v>0</v>
      </c>
      <c r="AB26" s="10235">
        <f t="shared" si="5"/>
      </c>
      <c r="AC26" s="10245">
        <f t="shared" si="0"/>
      </c>
      <c r="AD26" s="10237">
        <f t="shared" si="16"/>
      </c>
      <c r="AE26" s="10246">
        <f t="shared" si="10"/>
      </c>
      <c r="AF26" s="10239">
        <f>VLOOKUP(C26,'Data Products'!$A:$J,10,0)</f>
      </c>
      <c r="AG26" s="10240">
        <f t="shared" si="2"/>
      </c>
      <c r="AH26" s="10241">
        <f t="shared" si="18"/>
      </c>
      <c r="AI26" s="10242"/>
      <c r="AJ26" s="10242"/>
      <c r="AK26" s="10243"/>
      <c r="AL26" s="10242"/>
      <c r="AM26" s="10243"/>
      <c r="AN26" s="10243"/>
    </row>
    <row r="27">
      <c r="A27" s="10229">
        <v>25</v>
      </c>
      <c r="B27" s="10229" t="s">
        <v>13220</v>
      </c>
      <c r="C27" s="10229" t="s">
        <v>13259</v>
      </c>
      <c r="D27" s="10230">
        <v>3180</v>
      </c>
      <c r="E27" s="10230">
        <v>3175</v>
      </c>
      <c r="F27" s="10230"/>
      <c r="G27" s="10231">
        <f>VLOOKUP(C27,'Data Products'!$A:$B,2,0)</f>
      </c>
      <c r="H27" s="10232">
        <f t="shared" si="13"/>
      </c>
      <c r="I27" s="10233">
        <v>45454</v>
      </c>
      <c r="J27" s="10234">
        <f t="shared" si="8"/>
      </c>
      <c r="K27" s="10230">
        <v>3312</v>
      </c>
      <c r="L27" s="10230">
        <v>6538</v>
      </c>
      <c r="M27" s="10230">
        <v>0</v>
      </c>
      <c r="N27" s="10230">
        <v>0</v>
      </c>
      <c r="O27" s="10229" t="s">
        <v>13257</v>
      </c>
      <c r="P27" s="10230">
        <v>500</v>
      </c>
      <c r="Q27" s="10230">
        <v>500</v>
      </c>
      <c r="R27" s="10230">
        <v>1732</v>
      </c>
      <c r="S27" s="10230">
        <v>1732</v>
      </c>
      <c r="T27" s="10230">
        <v>898</v>
      </c>
      <c r="U27" s="10230">
        <v>893</v>
      </c>
      <c r="V27" s="10230">
        <v>0</v>
      </c>
      <c r="W27" s="10230">
        <v>0</v>
      </c>
      <c r="X27" s="10230">
        <v>50</v>
      </c>
      <c r="Y27" s="10230">
        <v>50</v>
      </c>
      <c r="Z27" s="10230">
        <v>0</v>
      </c>
      <c r="AA27" s="10230">
        <v>0</v>
      </c>
      <c r="AB27" s="10235">
        <f t="shared" si="5"/>
      </c>
      <c r="AC27" s="10249">
        <f t="shared" si="0"/>
      </c>
      <c r="AD27" s="10237">
        <f t="shared" si="16"/>
      </c>
      <c r="AE27" s="10250">
        <f t="shared" si="10"/>
      </c>
      <c r="AF27" s="10239">
        <f>VLOOKUP(C27,'Data Products'!$A:$J,10,0)</f>
      </c>
      <c r="AG27" s="10240">
        <f t="shared" si="2"/>
      </c>
      <c r="AH27" s="10241">
        <f t="shared" si="18"/>
      </c>
      <c r="AI27" s="10251"/>
      <c r="AJ27" s="10242"/>
      <c r="AK27" s="10243"/>
      <c r="AL27" s="10242"/>
      <c r="AM27" s="10243"/>
      <c r="AN27" s="10243"/>
    </row>
    <row r="28">
      <c r="A28" s="10229">
        <v>26</v>
      </c>
      <c r="B28" s="10229" t="s">
        <v>13220</v>
      </c>
      <c r="C28" s="10229" t="s">
        <v>13260</v>
      </c>
      <c r="D28" s="10230">
        <v>3980</v>
      </c>
      <c r="E28" s="10230">
        <v>3971</v>
      </c>
      <c r="F28" s="10230"/>
      <c r="G28" s="10231">
        <f>VLOOKUP(C28,'Data Products'!$A:$B,2,0)</f>
      </c>
      <c r="H28" s="10232">
        <f t="shared" si="13"/>
      </c>
      <c r="I28" s="10233">
        <v>45974</v>
      </c>
      <c r="J28" s="10234">
        <f t="shared" si="8"/>
      </c>
      <c r="K28" s="10230">
        <v>404</v>
      </c>
      <c r="L28" s="10230">
        <v>625</v>
      </c>
      <c r="M28" s="10230">
        <v>500</v>
      </c>
      <c r="N28" s="10230">
        <v>1000</v>
      </c>
      <c r="O28" s="10229" t="s">
        <v>13257</v>
      </c>
      <c r="P28" s="10230">
        <v>1600</v>
      </c>
      <c r="Q28" s="10230">
        <v>1600</v>
      </c>
      <c r="R28" s="10230">
        <v>409</v>
      </c>
      <c r="S28" s="10230">
        <v>405</v>
      </c>
      <c r="T28" s="10230">
        <v>1880</v>
      </c>
      <c r="U28" s="10230">
        <v>1880</v>
      </c>
      <c r="V28" s="10230">
        <v>13</v>
      </c>
      <c r="W28" s="10230">
        <v>8</v>
      </c>
      <c r="X28" s="10230">
        <v>78</v>
      </c>
      <c r="Y28" s="10230">
        <v>78</v>
      </c>
      <c r="Z28" s="10230">
        <v>0</v>
      </c>
      <c r="AA28" s="10230">
        <v>0</v>
      </c>
      <c r="AB28" s="10235">
        <f t="shared" si="5"/>
      </c>
      <c r="AC28" s="10236">
        <f t="shared" si="0"/>
      </c>
      <c r="AD28" s="10237">
        <f t="shared" si="16"/>
      </c>
      <c r="AE28" s="10238">
        <f t="shared" si="10"/>
      </c>
      <c r="AF28" s="10239">
        <f>VLOOKUP(C28,'Data Products'!$A:$J,10,0)</f>
      </c>
      <c r="AG28" s="10240">
        <f t="shared" si="2"/>
      </c>
      <c r="AH28" s="10241">
        <f t="shared" si="18"/>
      </c>
      <c r="AI28" s="10242"/>
      <c r="AJ28" s="10242"/>
      <c r="AK28" s="10243"/>
      <c r="AL28" s="10242"/>
      <c r="AM28" s="10243"/>
      <c r="AN28" s="10243"/>
    </row>
    <row r="29">
      <c r="A29" s="10229">
        <v>27</v>
      </c>
      <c r="B29" s="10229" t="s">
        <v>13220</v>
      </c>
      <c r="C29" s="10229" t="s">
        <v>13261</v>
      </c>
      <c r="D29" s="10230">
        <v>174</v>
      </c>
      <c r="E29" s="10230">
        <v>174</v>
      </c>
      <c r="F29" s="10230"/>
      <c r="G29" s="10231">
        <f>VLOOKUP(C29,'Data Products'!$A:$B,2,0)</f>
      </c>
      <c r="H29" s="10232">
        <f t="shared" si="13"/>
      </c>
      <c r="I29" s="10233">
        <v>45827</v>
      </c>
      <c r="J29" s="10234">
        <f t="shared" si="8"/>
      </c>
      <c r="K29" s="10230">
        <v>105</v>
      </c>
      <c r="L29" s="10230">
        <v>180</v>
      </c>
      <c r="M29" s="10230">
        <v>0</v>
      </c>
      <c r="N29" s="10230">
        <v>0</v>
      </c>
      <c r="O29" s="10229" t="s">
        <v>13257</v>
      </c>
      <c r="P29" s="10230">
        <v>100</v>
      </c>
      <c r="Q29" s="10230">
        <v>100</v>
      </c>
      <c r="R29" s="10230">
        <v>12</v>
      </c>
      <c r="S29" s="10230">
        <v>12</v>
      </c>
      <c r="T29" s="10230">
        <v>62</v>
      </c>
      <c r="U29" s="10230">
        <v>62</v>
      </c>
      <c r="V29" s="10230">
        <v>0</v>
      </c>
      <c r="W29" s="10230">
        <v>0</v>
      </c>
      <c r="X29" s="10230">
        <v>0</v>
      </c>
      <c r="Y29" s="10230">
        <v>0</v>
      </c>
      <c r="Z29" s="10230">
        <v>0</v>
      </c>
      <c r="AA29" s="10230">
        <v>0</v>
      </c>
      <c r="AB29" s="10235">
        <f t="shared" si="5"/>
      </c>
      <c r="AC29" s="10253">
        <f t="shared" si="0"/>
      </c>
      <c r="AD29" s="10237">
        <f t="shared" si="16"/>
      </c>
      <c r="AE29" s="10254">
        <f t="shared" si="10"/>
      </c>
      <c r="AF29" s="10239">
        <f>VLOOKUP(C29,'Data Products'!$A:$J,10,0)</f>
      </c>
      <c r="AG29" s="10240">
        <f t="shared" si="2"/>
      </c>
      <c r="AH29" s="10241">
        <f t="shared" si="18"/>
      </c>
      <c r="AI29" s="10242" t="s">
        <v>13262</v>
      </c>
      <c r="AJ29" s="10242"/>
      <c r="AK29" s="10243"/>
      <c r="AL29" s="10242"/>
      <c r="AM29" s="10243"/>
      <c r="AN29" s="10243"/>
    </row>
    <row r="30">
      <c r="A30" s="10229">
        <v>28</v>
      </c>
      <c r="B30" s="10229" t="s">
        <v>13220</v>
      </c>
      <c r="C30" s="10229" t="s">
        <v>13263</v>
      </c>
      <c r="D30" s="10230">
        <v>4578</v>
      </c>
      <c r="E30" s="10230">
        <v>4578</v>
      </c>
      <c r="F30" s="10230"/>
      <c r="G30" s="10231">
        <f>VLOOKUP(C30,'Data Products'!$A:$B,2,0)</f>
      </c>
      <c r="H30" s="10232">
        <f t="shared" si="13"/>
      </c>
      <c r="I30" s="10233">
        <v>45590</v>
      </c>
      <c r="J30" s="10234">
        <f t="shared" si="8"/>
      </c>
      <c r="K30" s="10230">
        <v>4322</v>
      </c>
      <c r="L30" s="10230">
        <v>5622</v>
      </c>
      <c r="M30" s="10230">
        <v>0</v>
      </c>
      <c r="N30" s="10230">
        <v>0</v>
      </c>
      <c r="O30" s="10229" t="s">
        <v>13257</v>
      </c>
      <c r="P30" s="10230">
        <v>2500</v>
      </c>
      <c r="Q30" s="10230">
        <v>2500</v>
      </c>
      <c r="R30" s="10230">
        <v>883</v>
      </c>
      <c r="S30" s="10230">
        <v>883</v>
      </c>
      <c r="T30" s="10230">
        <v>1195</v>
      </c>
      <c r="U30" s="10230">
        <v>1195</v>
      </c>
      <c r="V30" s="10230">
        <v>0</v>
      </c>
      <c r="W30" s="10230">
        <v>0</v>
      </c>
      <c r="X30" s="10230">
        <v>0</v>
      </c>
      <c r="Y30" s="10230">
        <v>0</v>
      </c>
      <c r="Z30" s="10230">
        <v>0</v>
      </c>
      <c r="AA30" s="10230">
        <v>0</v>
      </c>
      <c r="AB30" s="10235">
        <f t="shared" si="5"/>
      </c>
      <c r="AC30" s="10245">
        <f t="shared" si="0"/>
      </c>
      <c r="AD30" s="10237">
        <f t="shared" si="16"/>
      </c>
      <c r="AE30" s="10246">
        <f t="shared" si="10"/>
      </c>
      <c r="AF30" s="10239">
        <f>VLOOKUP(C30,'Data Products'!$A:$J,10,0)</f>
      </c>
      <c r="AG30" s="10240">
        <f t="shared" si="2"/>
      </c>
      <c r="AH30" s="10241">
        <f t="shared" si="18"/>
      </c>
      <c r="AI30" s="10242"/>
      <c r="AJ30" s="10242"/>
      <c r="AK30" s="10243"/>
      <c r="AL30" s="10242"/>
      <c r="AM30" s="10243"/>
      <c r="AN30" s="10243"/>
    </row>
    <row customHeight="true" hidden="true" ht="18" r="31">
      <c r="A31" s="10229">
        <v>29</v>
      </c>
      <c r="B31" s="10229" t="s">
        <v>13228</v>
      </c>
      <c r="C31" s="10229" t="s">
        <v>13264</v>
      </c>
      <c r="D31" s="10230">
        <v>0</v>
      </c>
      <c r="E31" s="10230">
        <v>0</v>
      </c>
      <c r="F31" s="10230"/>
      <c r="G31" s="10247">
        <f>VLOOKUP(C31,'Data Products'!$A:$B,2,0)</f>
      </c>
      <c r="H31" s="10248">
        <f t="shared" si="13"/>
      </c>
      <c r="I31" s="10233">
        <v>45513</v>
      </c>
      <c r="J31" s="10234">
        <f t="shared" si="8"/>
      </c>
      <c r="K31" s="10230">
        <v>0</v>
      </c>
      <c r="L31" s="10230">
        <v>0</v>
      </c>
      <c r="M31" s="10230">
        <v>100</v>
      </c>
      <c r="N31" s="10230">
        <v>150</v>
      </c>
      <c r="O31" s="10229" t="s">
        <v>13265</v>
      </c>
      <c r="P31" s="10230">
        <v>0</v>
      </c>
      <c r="Q31" s="10230">
        <v>0</v>
      </c>
      <c r="R31" s="10230">
        <v>0</v>
      </c>
      <c r="S31" s="10230">
        <v>0</v>
      </c>
      <c r="T31" s="10230">
        <v>0</v>
      </c>
      <c r="U31" s="10230">
        <v>0</v>
      </c>
      <c r="V31" s="10230">
        <v>0</v>
      </c>
      <c r="W31" s="10230">
        <v>0</v>
      </c>
      <c r="X31" s="10230">
        <v>0</v>
      </c>
      <c r="Y31" s="10230">
        <v>0</v>
      </c>
      <c r="Z31" s="10230">
        <v>0</v>
      </c>
      <c r="AA31" s="10230">
        <v>0</v>
      </c>
      <c r="AB31" s="10235">
        <f t="shared" si="5"/>
      </c>
      <c r="AC31" s="10245">
        <f t="shared" si="0"/>
      </c>
      <c r="AD31" s="10237">
        <f t="shared" si="16"/>
      </c>
      <c r="AE31" s="10246">
        <f t="shared" si="10"/>
      </c>
      <c r="AF31" s="10239">
        <f>VLOOKUP(C31,'Data Products'!$A:$J,10,0)</f>
      </c>
      <c r="AG31" s="10240">
        <f t="shared" si="2"/>
      </c>
      <c r="AH31" s="10241">
        <f t="shared" si="18"/>
      </c>
      <c r="AI31" s="10251"/>
      <c r="AJ31" s="10242"/>
      <c r="AK31" s="10243"/>
      <c r="AL31" s="10242"/>
      <c r="AM31" s="10243"/>
      <c r="AN31" s="10243"/>
    </row>
    <row customHeight="true" hidden="true" ht="18" r="32">
      <c r="A32" s="10229">
        <v>30</v>
      </c>
      <c r="B32" s="10229" t="s">
        <v>13254</v>
      </c>
      <c r="C32" s="10229" t="s">
        <v>13266</v>
      </c>
      <c r="D32" s="10230">
        <v>0</v>
      </c>
      <c r="E32" s="10230">
        <v>0</v>
      </c>
      <c r="F32" s="10230"/>
      <c r="G32" s="10247">
        <f>VLOOKUP(C32,'Data Products'!$A:$B,2,0)</f>
      </c>
      <c r="H32" s="10248">
        <f t="shared" si="13"/>
      </c>
      <c r="I32" s="10233">
        <v>45513</v>
      </c>
      <c r="J32" s="10234">
        <f t="shared" si="8"/>
      </c>
      <c r="K32" s="10230">
        <v>0</v>
      </c>
      <c r="L32" s="10230">
        <v>0</v>
      </c>
      <c r="M32" s="10230">
        <v>0</v>
      </c>
      <c r="N32" s="10230">
        <v>0</v>
      </c>
      <c r="O32" s="10229" t="s">
        <v>13265</v>
      </c>
      <c r="P32" s="10230">
        <v>0</v>
      </c>
      <c r="Q32" s="10230">
        <v>0</v>
      </c>
      <c r="R32" s="10230">
        <v>0</v>
      </c>
      <c r="S32" s="10230">
        <v>0</v>
      </c>
      <c r="T32" s="10230">
        <v>0</v>
      </c>
      <c r="U32" s="10230">
        <v>0</v>
      </c>
      <c r="V32" s="10230">
        <v>0</v>
      </c>
      <c r="W32" s="10230">
        <v>0</v>
      </c>
      <c r="X32" s="10230">
        <v>0</v>
      </c>
      <c r="Y32" s="10230">
        <v>0</v>
      </c>
      <c r="Z32" s="10230">
        <v>0</v>
      </c>
      <c r="AA32" s="10230">
        <v>0</v>
      </c>
      <c r="AB32" s="10235">
        <f t="shared" si="5"/>
      </c>
      <c r="AC32" s="10245">
        <f t="shared" si="0"/>
      </c>
      <c r="AD32" s="10237">
        <f t="shared" si="16"/>
      </c>
      <c r="AE32" s="10246">
        <f t="shared" si="10"/>
      </c>
      <c r="AF32" s="10239">
        <f>VLOOKUP(C32,'Data Products'!$A:$J,10,0)</f>
      </c>
      <c r="AG32" s="10240">
        <f t="shared" si="2"/>
      </c>
      <c r="AH32" s="10241">
        <f t="shared" si="18"/>
      </c>
      <c r="AI32" s="10242"/>
      <c r="AJ32" s="10242"/>
      <c r="AK32" s="10243"/>
      <c r="AL32" s="10255"/>
      <c r="AM32" s="10243"/>
      <c r="AN32" s="10243"/>
    </row>
    <row customHeight="true" hidden="true" ht="18" r="33">
      <c r="A33" s="10229">
        <v>31</v>
      </c>
      <c r="B33" s="10229" t="s">
        <v>13228</v>
      </c>
      <c r="C33" s="10229" t="s">
        <v>13267</v>
      </c>
      <c r="D33" s="10230">
        <v>0</v>
      </c>
      <c r="E33" s="10230">
        <v>0</v>
      </c>
      <c r="F33" s="10230"/>
      <c r="G33" s="10247">
        <f>VLOOKUP(C33,'Data Products'!$A:$B,2,0)</f>
      </c>
      <c r="H33" s="10248">
        <f t="shared" si="13"/>
      </c>
      <c r="I33" s="10233">
        <v>45841</v>
      </c>
      <c r="J33" s="10234">
        <f t="shared" si="8"/>
      </c>
      <c r="K33" s="10230">
        <v>0</v>
      </c>
      <c r="L33" s="10230">
        <v>351</v>
      </c>
      <c r="M33" s="10230">
        <v>0</v>
      </c>
      <c r="N33" s="10230">
        <v>0</v>
      </c>
      <c r="O33" s="10229" t="s">
        <v>13268</v>
      </c>
      <c r="P33" s="10230">
        <v>0</v>
      </c>
      <c r="Q33" s="10230">
        <v>0</v>
      </c>
      <c r="R33" s="10230">
        <v>0</v>
      </c>
      <c r="S33" s="10230">
        <v>0</v>
      </c>
      <c r="T33" s="10230">
        <v>0</v>
      </c>
      <c r="U33" s="10230">
        <v>0</v>
      </c>
      <c r="V33" s="10230">
        <v>0</v>
      </c>
      <c r="W33" s="10230">
        <v>0</v>
      </c>
      <c r="X33" s="10230">
        <v>0</v>
      </c>
      <c r="Y33" s="10230">
        <v>0</v>
      </c>
      <c r="Z33" s="10230">
        <v>0</v>
      </c>
      <c r="AA33" s="10230">
        <v>0</v>
      </c>
      <c r="AB33" s="10235">
        <f t="shared" si="5"/>
      </c>
      <c r="AC33" s="10249">
        <f t="shared" si="0"/>
      </c>
      <c r="AD33" s="10237">
        <f t="shared" si="16"/>
      </c>
      <c r="AE33" s="10250">
        <f t="shared" si="10"/>
      </c>
      <c r="AF33" s="10239">
        <f>VLOOKUP(C33,'Data Products'!$A:$J,10,0)</f>
      </c>
      <c r="AG33" s="10240">
        <f t="shared" si="2"/>
      </c>
      <c r="AH33" s="10241">
        <f t="shared" si="18"/>
      </c>
      <c r="AI33" s="10242" t="s">
        <v>13269</v>
      </c>
      <c r="AJ33" s="10242"/>
      <c r="AK33" s="10243"/>
      <c r="AL33" s="10255"/>
      <c r="AM33" s="10243"/>
      <c r="AN33" s="10243"/>
    </row>
    <row customHeight="true" hidden="true" ht="18" r="34">
      <c r="A34" s="10229">
        <v>32</v>
      </c>
      <c r="B34" s="10229" t="s">
        <v>13228</v>
      </c>
      <c r="C34" s="10229" t="s">
        <v>13270</v>
      </c>
      <c r="D34" s="10230">
        <v>0</v>
      </c>
      <c r="E34" s="10230">
        <v>0</v>
      </c>
      <c r="F34" s="10230"/>
      <c r="G34" s="10247">
        <f>VLOOKUP(C34,'Data Products'!$A:$B,2,0)</f>
      </c>
      <c r="H34" s="10248">
        <f t="shared" si="13"/>
      </c>
      <c r="I34" s="10233">
        <v>45841</v>
      </c>
      <c r="J34" s="10234">
        <f t="shared" si="8"/>
      </c>
      <c r="K34" s="10230">
        <v>0</v>
      </c>
      <c r="L34" s="10230">
        <v>243</v>
      </c>
      <c r="M34" s="10230">
        <v>0</v>
      </c>
      <c r="N34" s="10230">
        <v>0</v>
      </c>
      <c r="O34" s="10229" t="s">
        <v>13268</v>
      </c>
      <c r="P34" s="10230">
        <v>0</v>
      </c>
      <c r="Q34" s="10230">
        <v>0</v>
      </c>
      <c r="R34" s="10230">
        <v>0</v>
      </c>
      <c r="S34" s="10230">
        <v>0</v>
      </c>
      <c r="T34" s="10230">
        <v>0</v>
      </c>
      <c r="U34" s="10230">
        <v>0</v>
      </c>
      <c r="V34" s="10230">
        <v>0</v>
      </c>
      <c r="W34" s="10230">
        <v>0</v>
      </c>
      <c r="X34" s="10230">
        <v>0</v>
      </c>
      <c r="Y34" s="10230">
        <v>0</v>
      </c>
      <c r="Z34" s="10230">
        <v>0</v>
      </c>
      <c r="AA34" s="10230">
        <v>0</v>
      </c>
      <c r="AB34" s="10235">
        <f t="shared" si="5"/>
      </c>
      <c r="AC34" s="10249">
        <f t="shared" si="0"/>
      </c>
      <c r="AD34" s="10237">
        <f t="shared" si="16"/>
      </c>
      <c r="AE34" s="10250">
        <f t="shared" si="10"/>
      </c>
      <c r="AF34" s="10239">
        <f>VLOOKUP(C34,'Data Products'!$A:$J,10,0)</f>
      </c>
      <c r="AG34" s="10240">
        <f t="shared" si="2"/>
      </c>
      <c r="AH34" s="10241">
        <f t="shared" si="18"/>
      </c>
      <c r="AI34" s="10242" t="s">
        <v>13269</v>
      </c>
      <c r="AJ34" s="10242"/>
      <c r="AK34" s="10243"/>
      <c r="AL34" s="10255"/>
      <c r="AM34" s="10243"/>
      <c r="AN34" s="10243"/>
    </row>
    <row r="35">
      <c r="A35" s="10229">
        <v>33</v>
      </c>
      <c r="B35" s="10229" t="s">
        <v>13220</v>
      </c>
      <c r="C35" s="10229" t="s">
        <v>13271</v>
      </c>
      <c r="D35" s="10230">
        <v>667</v>
      </c>
      <c r="E35" s="10230">
        <v>667</v>
      </c>
      <c r="F35" s="10230"/>
      <c r="G35" s="10231">
        <f>VLOOKUP(C35,'Data Products'!$A:$B,2,0)</f>
      </c>
      <c r="H35" s="10232">
        <f t="shared" si="13"/>
      </c>
      <c r="I35" s="10233">
        <v>45646</v>
      </c>
      <c r="J35" s="10234">
        <f t="shared" si="8"/>
      </c>
      <c r="K35" s="10230">
        <v>3</v>
      </c>
      <c r="L35" s="10230">
        <v>4</v>
      </c>
      <c r="M35" s="10230">
        <v>100</v>
      </c>
      <c r="N35" s="10230">
        <v>200</v>
      </c>
      <c r="O35" s="10229" t="s">
        <v>13272</v>
      </c>
      <c r="P35" s="10230">
        <v>150</v>
      </c>
      <c r="Q35" s="10230">
        <v>150</v>
      </c>
      <c r="R35" s="10230">
        <v>139</v>
      </c>
      <c r="S35" s="10230">
        <v>139</v>
      </c>
      <c r="T35" s="10230">
        <v>370</v>
      </c>
      <c r="U35" s="10230">
        <v>370</v>
      </c>
      <c r="V35" s="10230">
        <v>0</v>
      </c>
      <c r="W35" s="10230">
        <v>0</v>
      </c>
      <c r="X35" s="10230">
        <v>8</v>
      </c>
      <c r="Y35" s="10230">
        <v>8</v>
      </c>
      <c r="Z35" s="10230">
        <v>0</v>
      </c>
      <c r="AA35" s="10230">
        <v>0</v>
      </c>
      <c r="AB35" s="10235">
        <f t="shared" si="5"/>
      </c>
      <c r="AC35" s="10236">
        <f t="shared" si="0"/>
      </c>
      <c r="AD35" s="10237">
        <f t="shared" si="16"/>
      </c>
      <c r="AE35" s="10238">
        <f t="shared" si="10"/>
      </c>
      <c r="AF35" s="10239">
        <f>VLOOKUP(C35,'Data Products'!$A:$J,10,0)</f>
      </c>
      <c r="AG35" s="10240">
        <f t="shared" si="2"/>
      </c>
      <c r="AH35" s="10241">
        <f t="shared" si="18"/>
      </c>
      <c r="AI35" s="10251"/>
      <c r="AJ35" s="10242"/>
      <c r="AK35" s="10243"/>
      <c r="AL35" s="10255"/>
      <c r="AM35" s="10243"/>
      <c r="AN35" s="10243"/>
    </row>
    <row customHeight="true" hidden="true" ht="18" r="36">
      <c r="A36" s="10229">
        <v>34</v>
      </c>
      <c r="B36" s="10229" t="s">
        <v>13228</v>
      </c>
      <c r="C36" s="10229" t="s">
        <v>13273</v>
      </c>
      <c r="D36" s="10230">
        <v>0</v>
      </c>
      <c r="E36" s="10230">
        <v>0</v>
      </c>
      <c r="F36" s="10230"/>
      <c r="G36" s="10231">
        <f>VLOOKUP(C36,'Data Products'!$A:$B,2,0)</f>
      </c>
      <c r="H36" s="10232">
        <f t="shared" si="13"/>
      </c>
      <c r="I36" s="10233">
        <v>45646</v>
      </c>
      <c r="J36" s="10234">
        <f t="shared" si="8"/>
      </c>
      <c r="K36" s="10230">
        <v>0</v>
      </c>
      <c r="L36" s="10230">
        <v>0</v>
      </c>
      <c r="M36" s="10230">
        <v>100</v>
      </c>
      <c r="N36" s="10230">
        <v>200</v>
      </c>
      <c r="O36" s="10229" t="s">
        <v>13272</v>
      </c>
      <c r="P36" s="10230">
        <v>0</v>
      </c>
      <c r="Q36" s="10230">
        <v>0</v>
      </c>
      <c r="R36" s="10230">
        <v>0</v>
      </c>
      <c r="S36" s="10230">
        <v>0</v>
      </c>
      <c r="T36" s="10230">
        <v>0</v>
      </c>
      <c r="U36" s="10230">
        <v>0</v>
      </c>
      <c r="V36" s="10230">
        <v>0</v>
      </c>
      <c r="W36" s="10230">
        <v>0</v>
      </c>
      <c r="X36" s="10230">
        <v>0</v>
      </c>
      <c r="Y36" s="10230">
        <v>0</v>
      </c>
      <c r="Z36" s="10230">
        <v>0</v>
      </c>
      <c r="AA36" s="10230">
        <v>0</v>
      </c>
      <c r="AB36" s="10235">
        <f t="shared" si="5"/>
      </c>
      <c r="AC36" s="10245">
        <f t="shared" si="0"/>
      </c>
      <c r="AD36" s="10237">
        <f t="shared" si="16"/>
      </c>
      <c r="AE36" s="10246">
        <f t="shared" si="10"/>
      </c>
      <c r="AF36" s="10239">
        <f>VLOOKUP(C36,'Data Products'!$A:$J,10,0)</f>
      </c>
      <c r="AG36" s="10240">
        <f t="shared" si="2"/>
      </c>
      <c r="AH36" s="10241">
        <f t="shared" si="18"/>
      </c>
      <c r="AI36" s="10242"/>
      <c r="AJ36" s="10242"/>
      <c r="AK36" s="10243"/>
      <c r="AL36" s="10255"/>
      <c r="AM36" s="10243"/>
      <c r="AN36" s="10243"/>
    </row>
    <row r="37">
      <c r="A37" s="10229">
        <v>35</v>
      </c>
      <c r="B37" s="10229" t="s">
        <v>13220</v>
      </c>
      <c r="C37" s="10229" t="s">
        <v>13274</v>
      </c>
      <c r="D37" s="10230">
        <v>1743</v>
      </c>
      <c r="E37" s="10230">
        <v>1743</v>
      </c>
      <c r="F37" s="10230"/>
      <c r="G37" s="10231">
        <f>VLOOKUP(C37,'Data Products'!$A:$B,2,0)</f>
      </c>
      <c r="H37" s="10232">
        <f t="shared" si="13"/>
      </c>
      <c r="I37" s="10233">
        <v>45681</v>
      </c>
      <c r="J37" s="10234">
        <f t="shared" si="8"/>
      </c>
      <c r="K37" s="10230">
        <v>59</v>
      </c>
      <c r="L37" s="10230">
        <v>183</v>
      </c>
      <c r="M37" s="10230">
        <v>1500</v>
      </c>
      <c r="N37" s="10230">
        <v>3000</v>
      </c>
      <c r="O37" s="10229" t="s">
        <v>13275</v>
      </c>
      <c r="P37" s="10230">
        <v>0</v>
      </c>
      <c r="Q37" s="10230">
        <v>0</v>
      </c>
      <c r="R37" s="10230">
        <v>845</v>
      </c>
      <c r="S37" s="10230">
        <v>845</v>
      </c>
      <c r="T37" s="10230">
        <v>846</v>
      </c>
      <c r="U37" s="10230">
        <v>846</v>
      </c>
      <c r="V37" s="10230">
        <v>9</v>
      </c>
      <c r="W37" s="10230">
        <v>9</v>
      </c>
      <c r="X37" s="10230">
        <v>43</v>
      </c>
      <c r="Y37" s="10230">
        <v>43</v>
      </c>
      <c r="Z37" s="10230">
        <v>0</v>
      </c>
      <c r="AA37" s="10230">
        <v>0</v>
      </c>
      <c r="AB37" s="10235">
        <f t="shared" si="5"/>
      </c>
      <c r="AC37" s="10236">
        <f t="shared" si="0"/>
      </c>
      <c r="AD37" s="10237">
        <f t="shared" si="16"/>
      </c>
      <c r="AE37" s="10238">
        <f t="shared" si="10"/>
      </c>
      <c r="AF37" s="10239">
        <f>VLOOKUP(C37,'Data Products'!$A:$J,10,0)</f>
      </c>
      <c r="AG37" s="10240">
        <f t="shared" si="2"/>
      </c>
      <c r="AH37" s="10241">
        <f t="shared" si="18"/>
      </c>
      <c r="AI37" s="10242"/>
      <c r="AJ37" s="10256"/>
      <c r="AK37" s="10256"/>
      <c r="AL37" s="10257"/>
      <c r="AM37" s="10256"/>
      <c r="AN37" s="10256"/>
    </row>
    <row r="38">
      <c r="A38" s="10229">
        <v>36</v>
      </c>
      <c r="B38" s="10229" t="s">
        <v>13220</v>
      </c>
      <c r="C38" s="10229" t="s">
        <v>13276</v>
      </c>
      <c r="D38" s="10230">
        <v>2763</v>
      </c>
      <c r="E38" s="10230">
        <v>2763</v>
      </c>
      <c r="F38" s="10230"/>
      <c r="G38" s="10231">
        <f>VLOOKUP(C38,'Data Products'!$A:$B,2,0)</f>
      </c>
      <c r="H38" s="10232">
        <f t="shared" si="13"/>
      </c>
      <c r="I38" s="10233">
        <v>45520</v>
      </c>
      <c r="J38" s="10234">
        <f t="shared" si="8"/>
      </c>
      <c r="K38" s="10230">
        <v>7</v>
      </c>
      <c r="L38" s="10230">
        <v>65</v>
      </c>
      <c r="M38" s="10230">
        <v>150</v>
      </c>
      <c r="N38" s="10230">
        <v>300</v>
      </c>
      <c r="O38" s="10229" t="s">
        <v>13275</v>
      </c>
      <c r="P38" s="10230">
        <v>0</v>
      </c>
      <c r="Q38" s="10230">
        <v>0</v>
      </c>
      <c r="R38" s="10230">
        <v>1623</v>
      </c>
      <c r="S38" s="10230">
        <v>1623</v>
      </c>
      <c r="T38" s="10230">
        <v>1140</v>
      </c>
      <c r="U38" s="10230">
        <v>1140</v>
      </c>
      <c r="V38" s="10230">
        <v>0</v>
      </c>
      <c r="W38" s="10230">
        <v>0</v>
      </c>
      <c r="X38" s="10230">
        <v>0</v>
      </c>
      <c r="Y38" s="10230">
        <v>0</v>
      </c>
      <c r="Z38" s="10230">
        <v>0</v>
      </c>
      <c r="AA38" s="10230">
        <v>0</v>
      </c>
      <c r="AB38" s="10235">
        <f t="shared" si="5"/>
      </c>
      <c r="AC38" s="10236">
        <f t="shared" si="0"/>
      </c>
      <c r="AD38" s="10237">
        <f t="shared" si="16"/>
      </c>
      <c r="AE38" s="10238">
        <f t="shared" si="10"/>
      </c>
      <c r="AF38" s="10239">
        <f>VLOOKUP(C38,'Data Products'!$A:$J,10,0)</f>
      </c>
      <c r="AG38" s="10240">
        <f t="shared" si="2"/>
      </c>
      <c r="AH38" s="10241">
        <f t="shared" si="18"/>
      </c>
      <c r="AI38" s="10242"/>
      <c r="AJ38" s="10243"/>
      <c r="AK38" s="10243"/>
      <c r="AL38" s="10255"/>
      <c r="AM38" s="10243"/>
      <c r="AN38" s="10243"/>
    </row>
    <row r="39">
      <c r="A39" s="10229">
        <v>37</v>
      </c>
      <c r="B39" s="10229" t="s">
        <v>13277</v>
      </c>
      <c r="C39" s="10229" t="s">
        <v>13278</v>
      </c>
      <c r="D39" s="10230">
        <v>2062</v>
      </c>
      <c r="E39" s="10230">
        <v>2062</v>
      </c>
      <c r="F39" s="10230"/>
      <c r="G39" s="10231">
        <f>VLOOKUP(C39,'Data Products'!$A:$B,2,0)</f>
      </c>
      <c r="H39" s="10232">
        <f t="shared" si="13"/>
      </c>
      <c r="I39" s="10233">
        <v>45558</v>
      </c>
      <c r="J39" s="10234">
        <f t="shared" si="8"/>
      </c>
      <c r="K39" s="10230">
        <v>0</v>
      </c>
      <c r="L39" s="10230">
        <v>0</v>
      </c>
      <c r="M39" s="10230">
        <v>500</v>
      </c>
      <c r="N39" s="10230">
        <v>1000</v>
      </c>
      <c r="O39" s="10229" t="s">
        <v>13279</v>
      </c>
      <c r="P39" s="10230">
        <v>0</v>
      </c>
      <c r="Q39" s="10230">
        <v>0</v>
      </c>
      <c r="R39" s="10230">
        <v>1289</v>
      </c>
      <c r="S39" s="10230">
        <v>1289</v>
      </c>
      <c r="T39" s="10230">
        <v>773</v>
      </c>
      <c r="U39" s="10230">
        <v>773</v>
      </c>
      <c r="V39" s="10230">
        <v>0</v>
      </c>
      <c r="W39" s="10230">
        <v>0</v>
      </c>
      <c r="X39" s="10230">
        <v>0</v>
      </c>
      <c r="Y39" s="10230">
        <v>0</v>
      </c>
      <c r="Z39" s="10230">
        <v>0</v>
      </c>
      <c r="AA39" s="10230">
        <v>0</v>
      </c>
      <c r="AB39" s="10235">
        <f t="shared" si="5"/>
      </c>
      <c r="AC39" s="10245">
        <f t="shared" si="0"/>
      </c>
      <c r="AD39" s="10237">
        <f t="shared" si="16"/>
      </c>
      <c r="AE39" s="10246">
        <f t="shared" si="10"/>
      </c>
      <c r="AF39" s="10239">
        <f>VLOOKUP(C39,'Data Products'!$A:$J,10,0)</f>
      </c>
      <c r="AG39" s="10240">
        <f t="shared" si="2"/>
      </c>
      <c r="AH39" s="10241">
        <f t="shared" si="18"/>
      </c>
      <c r="AI39" s="10242"/>
      <c r="AJ39" s="10243"/>
      <c r="AK39" s="10243"/>
      <c r="AL39" s="10255"/>
      <c r="AM39" s="10243"/>
      <c r="AN39" s="10243"/>
    </row>
    <row customHeight="true" hidden="true" ht="18" r="40">
      <c r="A40" s="10229">
        <v>38</v>
      </c>
      <c r="B40" s="10229" t="s">
        <v>13228</v>
      </c>
      <c r="C40" s="10229" t="s">
        <v>13280</v>
      </c>
      <c r="D40" s="10230">
        <v>0</v>
      </c>
      <c r="E40" s="10230">
        <v>0</v>
      </c>
      <c r="F40" s="10230"/>
      <c r="G40" s="10231">
        <f>VLOOKUP(C40,'Data Products'!$A:$B,2,0)</f>
      </c>
      <c r="H40" s="10232">
        <f t="shared" si="13"/>
      </c>
      <c r="I40" s="10233">
        <v>45630</v>
      </c>
      <c r="J40" s="10234">
        <f t="shared" si="8"/>
      </c>
      <c r="K40" s="10230">
        <v>0</v>
      </c>
      <c r="L40" s="10230">
        <v>0</v>
      </c>
      <c r="M40" s="10230">
        <v>0</v>
      </c>
      <c r="N40" s="10230">
        <v>0</v>
      </c>
      <c r="O40" s="10229" t="s">
        <v>13281</v>
      </c>
      <c r="P40" s="10230">
        <v>0</v>
      </c>
      <c r="Q40" s="10230">
        <v>0</v>
      </c>
      <c r="R40" s="10230">
        <v>0</v>
      </c>
      <c r="S40" s="10230">
        <v>0</v>
      </c>
      <c r="T40" s="10230">
        <v>0</v>
      </c>
      <c r="U40" s="10230">
        <v>0</v>
      </c>
      <c r="V40" s="10230">
        <v>0</v>
      </c>
      <c r="W40" s="10230">
        <v>0</v>
      </c>
      <c r="X40" s="10230">
        <v>0</v>
      </c>
      <c r="Y40" s="10230">
        <v>0</v>
      </c>
      <c r="Z40" s="10230">
        <v>0</v>
      </c>
      <c r="AA40" s="10230">
        <v>0</v>
      </c>
      <c r="AB40" s="10235">
        <f t="shared" si="5"/>
      </c>
      <c r="AC40" s="10245">
        <f t="shared" si="0"/>
      </c>
      <c r="AD40" s="10237">
        <f t="shared" si="16"/>
      </c>
      <c r="AE40" s="10246">
        <f t="shared" si="10"/>
      </c>
      <c r="AF40" s="10239">
        <f>VLOOKUP(C40,'Data Products'!$A:$J,10,0)</f>
      </c>
      <c r="AG40" s="10240">
        <f t="shared" si="2"/>
      </c>
      <c r="AH40" s="10241">
        <f t="shared" si="18"/>
      </c>
      <c r="AI40" s="10242"/>
      <c r="AJ40" s="10243"/>
      <c r="AK40" s="10243"/>
      <c r="AL40" s="10255"/>
      <c r="AM40" s="10243"/>
      <c r="AN40" s="10243"/>
    </row>
    <row customHeight="true" hidden="true" ht="18" r="41">
      <c r="A41" s="10229">
        <v>39</v>
      </c>
      <c r="B41" s="10258" t="s">
        <v>13228</v>
      </c>
      <c r="C41" s="10229" t="s">
        <v>13282</v>
      </c>
      <c r="D41" s="10230">
        <v>0</v>
      </c>
      <c r="E41" s="10230">
        <v>0</v>
      </c>
      <c r="F41" s="10230"/>
      <c r="G41" s="10231">
        <f>VLOOKUP(C41,'Data Products'!$A:$B,2,0)</f>
      </c>
      <c r="H41" s="10259">
        <f t="shared" si="13"/>
      </c>
      <c r="I41" s="10233">
        <v>45630</v>
      </c>
      <c r="J41" s="10234">
        <f t="shared" si="8"/>
      </c>
      <c r="K41" s="10230">
        <v>7</v>
      </c>
      <c r="L41" s="10230">
        <v>8</v>
      </c>
      <c r="M41" s="10230">
        <v>0</v>
      </c>
      <c r="N41" s="10230">
        <v>0</v>
      </c>
      <c r="O41" s="10229" t="s">
        <v>13281</v>
      </c>
      <c r="P41" s="10230">
        <v>0</v>
      </c>
      <c r="Q41" s="10230">
        <v>0</v>
      </c>
      <c r="R41" s="10230">
        <v>0</v>
      </c>
      <c r="S41" s="10230">
        <v>0</v>
      </c>
      <c r="T41" s="10230">
        <v>0</v>
      </c>
      <c r="U41" s="10230">
        <v>0</v>
      </c>
      <c r="V41" s="10230">
        <v>0</v>
      </c>
      <c r="W41" s="10230">
        <v>0</v>
      </c>
      <c r="X41" s="10230">
        <v>0</v>
      </c>
      <c r="Y41" s="10230">
        <v>0</v>
      </c>
      <c r="Z41" s="10230">
        <v>0</v>
      </c>
      <c r="AA41" s="10230">
        <v>0</v>
      </c>
      <c r="AB41" s="10235">
        <f t="shared" si="5"/>
      </c>
      <c r="AC41" s="10249">
        <f t="shared" si="0"/>
      </c>
      <c r="AD41" s="10237">
        <f t="shared" si="16"/>
      </c>
      <c r="AE41" s="10250">
        <f t="shared" si="10"/>
      </c>
      <c r="AF41" s="10239">
        <f>VLOOKUP(C41,'Data Products'!$A:$J,10,0)</f>
      </c>
      <c r="AG41" s="10240">
        <f t="shared" si="2"/>
      </c>
      <c r="AH41" s="10241">
        <f t="shared" si="18"/>
      </c>
      <c r="AI41" s="10260"/>
      <c r="AJ41" s="10261"/>
      <c r="AK41" s="10261"/>
      <c r="AL41" s="10262"/>
      <c r="AM41" s="10261"/>
      <c r="AN41" s="10261"/>
    </row>
    <row customHeight="true" hidden="true" ht="18" r="42">
      <c r="A42" s="10229">
        <v>40</v>
      </c>
      <c r="B42" s="10229" t="s">
        <v>13228</v>
      </c>
      <c r="C42" s="10229" t="s">
        <v>13283</v>
      </c>
      <c r="D42" s="10230">
        <v>0</v>
      </c>
      <c r="E42" s="10230">
        <v>0</v>
      </c>
      <c r="F42" s="10230"/>
      <c r="G42" s="10231">
        <f>VLOOKUP(C42,'Data Products'!$A:$B,2,0)</f>
      </c>
      <c r="H42" s="10259">
        <f t="shared" si="13"/>
      </c>
      <c r="I42" s="10233">
        <v>45630</v>
      </c>
      <c r="J42" s="10234">
        <f t="shared" si="8"/>
      </c>
      <c r="K42" s="10230">
        <v>0</v>
      </c>
      <c r="L42" s="10230">
        <v>0</v>
      </c>
      <c r="M42" s="10230">
        <v>0</v>
      </c>
      <c r="N42" s="10230">
        <v>0</v>
      </c>
      <c r="O42" s="10229" t="s">
        <v>13281</v>
      </c>
      <c r="P42" s="10230">
        <v>0</v>
      </c>
      <c r="Q42" s="10230">
        <v>0</v>
      </c>
      <c r="R42" s="10230">
        <v>0</v>
      </c>
      <c r="S42" s="10230">
        <v>0</v>
      </c>
      <c r="T42" s="10230">
        <v>0</v>
      </c>
      <c r="U42" s="10230">
        <v>0</v>
      </c>
      <c r="V42" s="10230">
        <v>0</v>
      </c>
      <c r="W42" s="10230">
        <v>0</v>
      </c>
      <c r="X42" s="10230">
        <v>0</v>
      </c>
      <c r="Y42" s="10230">
        <v>0</v>
      </c>
      <c r="Z42" s="10230">
        <v>0</v>
      </c>
      <c r="AA42" s="10230">
        <v>0</v>
      </c>
      <c r="AB42" s="10235">
        <f t="shared" si="5"/>
      </c>
      <c r="AC42" s="10245">
        <f t="shared" si="0"/>
      </c>
      <c r="AD42" s="10237">
        <f t="shared" si="16"/>
      </c>
      <c r="AE42" s="10246">
        <f t="shared" si="10"/>
      </c>
      <c r="AF42" s="10239">
        <f>VLOOKUP(C42,'Data Products'!$A:$J,10,0)</f>
      </c>
      <c r="AG42" s="10240">
        <f t="shared" si="2"/>
      </c>
      <c r="AH42" s="10241">
        <f t="shared" si="18"/>
      </c>
      <c r="AI42" s="10263"/>
      <c r="AJ42" s="10264"/>
      <c r="AK42" s="10264"/>
      <c r="AL42" s="10263"/>
      <c r="AM42" s="10264"/>
      <c r="AN42" s="10264"/>
    </row>
    <row r="43">
      <c r="A43" s="10229">
        <v>41</v>
      </c>
      <c r="B43" s="10229" t="s">
        <v>13223</v>
      </c>
      <c r="C43" s="10229" t="s">
        <v>13284</v>
      </c>
      <c r="D43" s="10230">
        <v>236</v>
      </c>
      <c r="E43" s="10230">
        <v>236</v>
      </c>
      <c r="F43" s="10265"/>
      <c r="G43" s="10231">
        <f>VLOOKUP(C43,'Data Products'!$A:$B,2,0)</f>
      </c>
      <c r="H43" s="10259">
        <f t="shared" si="13"/>
      </c>
      <c r="I43" s="10233">
        <v>45898</v>
      </c>
      <c r="J43" s="10234">
        <f t="shared" si="8"/>
      </c>
      <c r="K43" s="10230">
        <v>20</v>
      </c>
      <c r="L43" s="10230">
        <v>53</v>
      </c>
      <c r="M43" s="10230">
        <v>0</v>
      </c>
      <c r="N43" s="10230">
        <v>0</v>
      </c>
      <c r="O43" s="10229" t="s">
        <v>13285</v>
      </c>
      <c r="P43" s="10230">
        <v>0</v>
      </c>
      <c r="Q43" s="10230">
        <v>0</v>
      </c>
      <c r="R43" s="10230">
        <v>130</v>
      </c>
      <c r="S43" s="10230">
        <v>130</v>
      </c>
      <c r="T43" s="10230">
        <v>106</v>
      </c>
      <c r="U43" s="10230">
        <v>106</v>
      </c>
      <c r="V43" s="10230">
        <v>0</v>
      </c>
      <c r="W43" s="10230">
        <v>0</v>
      </c>
      <c r="X43" s="10230">
        <v>0</v>
      </c>
      <c r="Y43" s="10230">
        <v>0</v>
      </c>
      <c r="Z43" s="10230">
        <v>0</v>
      </c>
      <c r="AA43" s="10230">
        <v>0</v>
      </c>
      <c r="AB43" s="10235">
        <f t="shared" si="5"/>
      </c>
      <c r="AC43" s="10253">
        <f t="shared" si="0"/>
      </c>
      <c r="AD43" s="10237">
        <f t="shared" si="16"/>
      </c>
      <c r="AE43" s="10254">
        <f t="shared" si="10"/>
      </c>
      <c r="AF43" s="10239">
        <f>VLOOKUP(C43,'Data Products'!$A:$J,10,0)</f>
      </c>
      <c r="AG43" s="10240">
        <f t="shared" si="2"/>
      </c>
      <c r="AH43" s="10241">
        <f t="shared" si="18"/>
      </c>
      <c r="AI43" s="10266" t="s">
        <v>13286</v>
      </c>
      <c r="AJ43" s="10264"/>
      <c r="AK43" s="10264"/>
      <c r="AL43" s="10263"/>
      <c r="AM43" s="10264"/>
      <c r="AN43" s="10264"/>
    </row>
    <row customHeight="true" ht="18" r="44">
      <c r="A44" s="10229">
        <v>42</v>
      </c>
      <c r="B44" s="10229" t="s">
        <v>13228</v>
      </c>
      <c r="C44" s="10229" t="s">
        <v>13287</v>
      </c>
      <c r="D44" s="10267">
        <v>2000</v>
      </c>
      <c r="E44" s="10267">
        <v>2000</v>
      </c>
      <c r="F44" s="10265"/>
      <c r="G44" s="10231">
        <f>VLOOKUP(C44,'Data Products'!$A:$B,2,0)</f>
      </c>
      <c r="H44" s="10259">
        <f t="shared" si="13"/>
      </c>
      <c r="I44" s="10268">
        <v>46030</v>
      </c>
      <c r="J44" s="10234">
        <f t="shared" si="8"/>
      </c>
      <c r="K44" s="10267">
        <v>0</v>
      </c>
      <c r="L44" s="10267">
        <v>0</v>
      </c>
      <c r="M44" s="10230">
        <v>0</v>
      </c>
      <c r="N44" s="10230">
        <v>0</v>
      </c>
      <c r="O44" s="10229" t="s">
        <v>13288</v>
      </c>
      <c r="P44" s="10230">
        <v>0</v>
      </c>
      <c r="Q44" s="10230">
        <v>0</v>
      </c>
      <c r="R44" s="10230">
        <v>1997</v>
      </c>
      <c r="S44" s="10230">
        <v>1997</v>
      </c>
      <c r="T44" s="10230">
        <v>0</v>
      </c>
      <c r="U44" s="10230">
        <v>0</v>
      </c>
      <c r="V44" s="10230">
        <v>0</v>
      </c>
      <c r="W44" s="10230">
        <v>0</v>
      </c>
      <c r="X44" s="10230">
        <v>0</v>
      </c>
      <c r="Y44" s="10230">
        <v>0</v>
      </c>
      <c r="Z44" s="10230">
        <v>0</v>
      </c>
      <c r="AA44" s="10230">
        <v>0</v>
      </c>
      <c r="AB44" s="10235">
        <f t="shared" si="5"/>
      </c>
      <c r="AC44" s="10253">
        <f t="shared" si="0"/>
      </c>
      <c r="AD44" s="10237">
        <f t="shared" si="16"/>
      </c>
      <c r="AE44" s="10254">
        <f t="shared" si="10"/>
      </c>
      <c r="AF44" s="10239">
        <f>VLOOKUP(C44,'Data Products'!$A:$J,10,0)</f>
      </c>
      <c r="AG44" s="10240">
        <f t="shared" si="2"/>
      </c>
      <c r="AH44" s="10241">
        <f t="shared" si="18"/>
      </c>
      <c r="AI44" s="10266"/>
      <c r="AJ44" s="10264"/>
      <c r="AK44" s="10264"/>
      <c r="AL44" s="10263"/>
      <c r="AM44" s="10264"/>
      <c r="AN44" s="10264"/>
    </row>
    <row r="45">
      <c r="A45" s="10269"/>
      <c r="B45" s="10270"/>
      <c r="C45" s="10269"/>
      <c r="D45" s="10269"/>
      <c r="E45" s="10269"/>
      <c r="F45" s="10269"/>
      <c r="G45" s="10269"/>
      <c r="H45" s="10269"/>
      <c r="I45" s="10269"/>
      <c r="J45" s="10271"/>
      <c r="K45" s="10265"/>
      <c r="L45" s="10265" t="s">
        <v>13289</v>
      </c>
      <c r="M45" s="10265"/>
      <c r="N45" s="10265"/>
      <c r="O45" s="10265"/>
      <c r="P45" s="10265"/>
      <c r="Q45" s="10265"/>
      <c r="R45" s="10265"/>
      <c r="S45" s="10265"/>
      <c r="T45" s="10265"/>
      <c r="U45" s="10265"/>
      <c r="V45" s="10265"/>
      <c r="W45" s="10265"/>
      <c r="X45" s="10265"/>
      <c r="Y45" s="10265"/>
      <c r="Z45" s="10265"/>
      <c r="AA45" s="10265"/>
      <c r="AB45" s="10265"/>
      <c r="AC45" s="10265"/>
      <c r="AD45" s="10265"/>
      <c r="AE45" s="10272" t="s">
        <v>13290</v>
      </c>
      <c r="AF45" s="10273"/>
      <c r="AG45" s="10273">
        <f>SUM(AG3:AG43)</f>
      </c>
      <c r="AH45" s="10274"/>
      <c r="AI45" s="10275"/>
      <c r="AJ45" s="10276"/>
      <c r="AK45" s="10276"/>
      <c r="AL45" s="10275"/>
      <c r="AM45" s="10276"/>
      <c r="AN45" s="10276"/>
    </row>
    <row r="46">
      <c r="A46" s="10265"/>
      <c r="B46" s="10270"/>
      <c r="C46" s="10270"/>
      <c r="D46" s="10265"/>
      <c r="E46" s="10265"/>
      <c r="F46" s="10265"/>
      <c r="G46" s="10270"/>
      <c r="H46" s="10271"/>
      <c r="I46" s="10271"/>
      <c r="J46" s="10271"/>
      <c r="K46" s="10265"/>
      <c r="L46" s="10265"/>
      <c r="M46" s="10265"/>
      <c r="N46" s="10265"/>
      <c r="O46" s="10265"/>
      <c r="P46" s="10265"/>
      <c r="Q46" s="10265"/>
      <c r="R46" s="10265"/>
      <c r="S46" s="10265"/>
      <c r="T46" s="10265"/>
      <c r="U46" s="10265"/>
      <c r="V46" s="10265"/>
      <c r="W46" s="10265"/>
      <c r="X46" s="10265"/>
      <c r="Y46" s="10265"/>
      <c r="Z46" s="10265"/>
      <c r="AA46" s="10265"/>
      <c r="AB46" s="10265"/>
      <c r="AC46" s="10265"/>
      <c r="AD46" s="10265"/>
      <c r="AE46" s="10277" t="s">
        <v>13291</v>
      </c>
      <c r="AF46" s="10278">
        <f t="shared" ref="AF46:AF49" si="7">AG46/$AG$45</f>
      </c>
      <c r="AG46" s="10279">
        <f t="shared" ref="AG46:AG49" si="4">SUMIFS($AG$3:$AG$43,$AE$3:$AE$43,AE46)</f>
      </c>
      <c r="AH46" s="10280"/>
      <c r="AI46" s="10275"/>
      <c r="AJ46" s="10276"/>
      <c r="AK46" s="10276"/>
      <c r="AL46" s="10275"/>
      <c r="AM46" s="10276"/>
      <c r="AN46" s="10276"/>
    </row>
    <row r="47">
      <c r="A47" s="10265"/>
      <c r="B47" s="10270"/>
      <c r="C47" s="10270"/>
      <c r="D47" s="10265"/>
      <c r="E47" s="10265"/>
      <c r="F47" s="10265"/>
      <c r="G47" s="10270"/>
      <c r="H47" s="10271"/>
      <c r="I47" s="10271"/>
      <c r="J47" s="10271"/>
      <c r="K47" s="10265"/>
      <c r="L47" s="10265"/>
      <c r="M47" s="10265"/>
      <c r="N47" s="10265"/>
      <c r="O47" s="10265"/>
      <c r="P47" s="10265"/>
      <c r="Q47" s="10265"/>
      <c r="R47" s="10265"/>
      <c r="S47" s="10265"/>
      <c r="T47" s="10265"/>
      <c r="U47" s="10265"/>
      <c r="V47" s="10265"/>
      <c r="W47" s="10265"/>
      <c r="X47" s="10265"/>
      <c r="Y47" s="10265"/>
      <c r="Z47" s="10265"/>
      <c r="AA47" s="10265"/>
      <c r="AB47" s="10265"/>
      <c r="AC47" s="10265"/>
      <c r="AD47" s="10265"/>
      <c r="AE47" s="10277" t="s">
        <v>13292</v>
      </c>
      <c r="AF47" s="10278">
        <f t="shared" si="7"/>
      </c>
      <c r="AG47" s="10279">
        <f t="shared" si="4"/>
      </c>
      <c r="AH47" s="10280"/>
      <c r="AI47" s="10275"/>
      <c r="AJ47" s="10276"/>
      <c r="AK47" s="10276"/>
      <c r="AL47" s="10275"/>
      <c r="AM47" s="10276"/>
      <c r="AN47" s="10276"/>
    </row>
    <row r="48">
      <c r="A48" s="10265"/>
      <c r="B48" s="10270"/>
      <c r="C48" s="10270"/>
      <c r="D48" s="10265"/>
      <c r="E48" s="10265"/>
      <c r="F48" s="10265"/>
      <c r="G48" s="10270"/>
      <c r="H48" s="10271"/>
      <c r="I48" s="10271"/>
      <c r="J48" s="10271"/>
      <c r="K48" s="10265"/>
      <c r="L48" s="10265"/>
      <c r="M48" s="10265"/>
      <c r="N48" s="10265"/>
      <c r="O48" s="10265"/>
      <c r="P48" s="10265"/>
      <c r="Q48" s="10265"/>
      <c r="R48" s="10265"/>
      <c r="S48" s="10265"/>
      <c r="T48" s="10265"/>
      <c r="U48" s="10265"/>
      <c r="V48" s="10265"/>
      <c r="W48" s="10265"/>
      <c r="X48" s="10265"/>
      <c r="Y48" s="10265"/>
      <c r="Z48" s="10265"/>
      <c r="AA48" s="10265"/>
      <c r="AB48" s="10265"/>
      <c r="AC48" s="10265"/>
      <c r="AD48" s="10265"/>
      <c r="AE48" s="10277" t="s">
        <v>13293</v>
      </c>
      <c r="AF48" s="10278">
        <f t="shared" si="7"/>
      </c>
      <c r="AG48" s="10279">
        <f t="shared" si="4"/>
      </c>
      <c r="AH48" s="10280"/>
      <c r="AI48" s="10275"/>
      <c r="AJ48" s="10276"/>
      <c r="AK48" s="10276"/>
      <c r="AL48" s="10275"/>
      <c r="AM48" s="10276"/>
      <c r="AN48" s="10276"/>
    </row>
    <row r="49">
      <c r="A49" s="10265"/>
      <c r="B49" s="10270"/>
      <c r="C49" s="10270"/>
      <c r="D49" s="10265"/>
      <c r="E49" s="10265"/>
      <c r="F49" s="10265"/>
      <c r="G49" s="10270"/>
      <c r="H49" s="10271"/>
      <c r="I49" s="10271"/>
      <c r="J49" s="10271"/>
      <c r="K49" s="10265"/>
      <c r="L49" s="10265"/>
      <c r="M49" s="10265"/>
      <c r="N49" s="10265"/>
      <c r="O49" s="10265"/>
      <c r="P49" s="10265"/>
      <c r="Q49" s="10265"/>
      <c r="R49" s="10265"/>
      <c r="S49" s="10265"/>
      <c r="T49" s="10265"/>
      <c r="U49" s="10265"/>
      <c r="V49" s="10265"/>
      <c r="W49" s="10265"/>
      <c r="X49" s="10265"/>
      <c r="Y49" s="10265"/>
      <c r="Z49" s="10265"/>
      <c r="AA49" s="10265"/>
      <c r="AB49" s="10265"/>
      <c r="AC49" s="10265"/>
      <c r="AD49" s="10265"/>
      <c r="AE49" s="10277" t="s">
        <v>13294</v>
      </c>
      <c r="AF49" s="10278">
        <f t="shared" si="7"/>
      </c>
      <c r="AG49" s="10279">
        <f t="shared" si="4"/>
      </c>
      <c r="AH49" s="10280"/>
      <c r="AI49" s="10275"/>
      <c r="AJ49" s="10276"/>
      <c r="AK49" s="10276"/>
      <c r="AL49" s="10275"/>
      <c r="AM49" s="10276"/>
      <c r="AN49" s="10276"/>
    </row>
    <row r="50">
      <c r="A50" s="10265"/>
      <c r="B50" s="10270"/>
      <c r="C50" s="10270"/>
      <c r="D50" s="10265"/>
      <c r="E50" s="10265"/>
      <c r="F50" s="10265"/>
      <c r="G50" s="10270"/>
      <c r="H50" s="10271"/>
      <c r="I50" s="10271"/>
      <c r="J50" s="10271"/>
      <c r="K50" s="10265"/>
      <c r="L50" s="10265"/>
      <c r="M50" s="10265"/>
      <c r="N50" s="10265"/>
      <c r="O50" s="10265"/>
      <c r="P50" s="10265"/>
      <c r="Q50" s="10265"/>
      <c r="R50" s="10265"/>
      <c r="S50" s="10265"/>
      <c r="T50" s="10265"/>
      <c r="U50" s="10265"/>
      <c r="V50" s="10265"/>
      <c r="W50" s="10265"/>
      <c r="X50" s="10265"/>
      <c r="Y50" s="10265"/>
      <c r="Z50" s="10265"/>
      <c r="AA50" s="10265"/>
      <c r="AB50" s="10265"/>
      <c r="AC50" s="10265"/>
      <c r="AD50" s="10265"/>
      <c r="AE50" s="10277" t="s">
        <v>13209</v>
      </c>
      <c r="AF50" s="10281">
        <f>AVERAGE(AH3:AH43)/AVERAGE(D3:D43)</f>
      </c>
      <c r="AG50" s="10279">
        <f>SUMIF($H$3:$H$43,"&lt;90",$AG$3:$AG$43)</f>
      </c>
      <c r="AH50" s="10282"/>
      <c r="AI50" s="10275"/>
      <c r="AJ50" s="10276"/>
      <c r="AK50" s="10276"/>
      <c r="AL50" s="10275"/>
      <c r="AM50" s="10276"/>
      <c r="AN50" s="10276"/>
    </row>
    <row r="51">
      <c r="A51" s="10265"/>
      <c r="B51" s="10270"/>
      <c r="C51" s="10270"/>
      <c r="D51" s="10265"/>
      <c r="E51" s="10265"/>
      <c r="F51" s="10265"/>
      <c r="G51" s="10270"/>
      <c r="H51" s="10271"/>
      <c r="I51" s="10271"/>
      <c r="J51" s="10271"/>
      <c r="K51" s="10265"/>
      <c r="L51" s="10265"/>
      <c r="M51" s="10265"/>
      <c r="N51" s="10265"/>
      <c r="O51" s="10265"/>
      <c r="P51" s="10265"/>
      <c r="Q51" s="10265"/>
      <c r="R51" s="10265"/>
      <c r="S51" s="10265"/>
      <c r="T51" s="10265"/>
      <c r="U51" s="10265"/>
      <c r="V51" s="10265"/>
      <c r="W51" s="10265"/>
      <c r="X51" s="10265"/>
      <c r="Y51" s="10265"/>
      <c r="Z51" s="10265"/>
      <c r="AA51" s="10265"/>
      <c r="AB51" s="10265"/>
      <c r="AC51" s="10265"/>
      <c r="AD51" s="10265"/>
      <c r="AE51" s="10265"/>
      <c r="AF51" s="10282"/>
      <c r="AG51" s="10282"/>
      <c r="AH51" s="10282"/>
      <c r="AI51" s="10275"/>
      <c r="AJ51" s="10276"/>
      <c r="AK51" s="10276"/>
      <c r="AL51" s="10275"/>
      <c r="AM51" s="10276"/>
      <c r="AN51" s="10276"/>
    </row>
    <row r="52">
      <c r="A52" s="10224" t="s">
        <v>13295</v>
      </c>
      <c r="B52" s="10224" t="s">
        <v>13184</v>
      </c>
      <c r="C52" s="10224" t="s">
        <v>13185</v>
      </c>
      <c r="D52" s="10224" t="s">
        <v>13186</v>
      </c>
      <c r="E52" s="10224"/>
      <c r="F52" s="10224" t="s">
        <v>13296</v>
      </c>
      <c r="G52" s="10283" t="s">
        <v>13188</v>
      </c>
      <c r="H52" s="10284" t="s">
        <v>13189</v>
      </c>
      <c r="I52" s="10223" t="s">
        <v>13190</v>
      </c>
      <c r="J52" s="10223" t="s">
        <v>13191</v>
      </c>
      <c r="K52" s="10224" t="s">
        <v>13192</v>
      </c>
      <c r="L52" s="10224" t="s">
        <v>13193</v>
      </c>
      <c r="M52" s="10224" t="s">
        <v>13297</v>
      </c>
      <c r="N52" s="10224" t="s">
        <v>13298</v>
      </c>
      <c r="O52" s="10224" t="s">
        <v>13196</v>
      </c>
      <c r="P52" s="10285"/>
      <c r="Q52" s="10285"/>
      <c r="R52" s="10285"/>
      <c r="S52" s="10285"/>
      <c r="T52" s="10285"/>
      <c r="U52" s="10285"/>
      <c r="V52" s="10285"/>
      <c r="W52" s="10285"/>
      <c r="X52" s="10285"/>
      <c r="Y52" s="10285"/>
      <c r="Z52" s="10285"/>
      <c r="AA52" s="10285"/>
      <c r="AB52" s="10286" t="s">
        <v>13203</v>
      </c>
      <c r="AC52" s="10284" t="s">
        <v>13204</v>
      </c>
      <c r="AD52" s="10284" t="s">
        <v>13299</v>
      </c>
      <c r="AE52" s="10284" t="s">
        <v>13300</v>
      </c>
      <c r="AF52" s="10287" t="s">
        <v>13207</v>
      </c>
      <c r="AG52" s="10287" t="s">
        <v>13208</v>
      </c>
      <c r="AH52" s="10223" t="s">
        <v>13209</v>
      </c>
      <c r="AI52" s="10284" t="s">
        <v>13210</v>
      </c>
      <c r="AJ52" s="10223" t="s">
        <v>13211</v>
      </c>
      <c r="AK52" s="10224" t="s">
        <v>13212</v>
      </c>
      <c r="AL52" s="10224" t="s">
        <v>13301</v>
      </c>
      <c r="AM52" s="10224" t="s">
        <v>13214</v>
      </c>
      <c r="AN52" s="10224" t="s">
        <v>13215</v>
      </c>
    </row>
    <row r="53">
      <c r="A53" s="10224" t="s">
        <v>13216</v>
      </c>
      <c r="B53" s="10224"/>
      <c r="C53" s="10224"/>
      <c r="D53" s="10224" t="s">
        <v>13217</v>
      </c>
      <c r="E53" s="10228" t="s">
        <v>13218</v>
      </c>
      <c r="F53" s="10224"/>
      <c r="G53" s="10283"/>
      <c r="H53" s="10284"/>
      <c r="I53" s="10223"/>
      <c r="J53" s="10223"/>
      <c r="K53" s="10224" t="s">
        <v>13219</v>
      </c>
      <c r="L53" s="10224" t="s">
        <v>13219</v>
      </c>
      <c r="M53" s="10224"/>
      <c r="N53" s="10224"/>
      <c r="O53" s="10224"/>
      <c r="P53" s="10285"/>
      <c r="Q53" s="10285"/>
      <c r="R53" s="10285"/>
      <c r="S53" s="10285"/>
      <c r="T53" s="10285"/>
      <c r="U53" s="10285"/>
      <c r="V53" s="10285"/>
      <c r="W53" s="10285"/>
      <c r="X53" s="10285"/>
      <c r="Y53" s="10285"/>
      <c r="Z53" s="10285"/>
      <c r="AA53" s="10285"/>
      <c r="AB53" s="10286"/>
      <c r="AC53" s="10284"/>
      <c r="AD53" s="10284"/>
      <c r="AE53" s="10284"/>
      <c r="AF53" s="10287"/>
      <c r="AG53" s="10287"/>
      <c r="AH53" s="10223"/>
      <c r="AI53" s="10284"/>
      <c r="AJ53" s="10223"/>
      <c r="AK53" s="10224"/>
      <c r="AL53" s="10224"/>
      <c r="AM53" s="10224"/>
      <c r="AN53" s="10224"/>
    </row>
    <row r="54">
      <c r="A54" s="10288">
        <v>1</v>
      </c>
      <c r="B54" s="10229" t="s">
        <v>13220</v>
      </c>
      <c r="C54" s="10229" t="s">
        <v>13302</v>
      </c>
      <c r="D54" s="10230">
        <v>13812</v>
      </c>
      <c r="E54" s="10244">
        <v>13812</v>
      </c>
      <c r="F54" s="10244"/>
      <c r="G54" s="10289">
        <f>VLOOKUP(C54,'Data Products'!$A:$J,2,0)</f>
      </c>
      <c r="H54" s="10290">
        <f t="shared" ref="H54:H78" si="14">IFERROR(G54-TODAY(),"")</f>
      </c>
      <c r="I54" s="10233">
        <v>45840</v>
      </c>
      <c r="J54" s="10234">
        <f t="shared" ref="J54:J124" si="9">TODAY()-I54</f>
      </c>
      <c r="K54" s="10230">
        <v>0</v>
      </c>
      <c r="L54" s="10291">
        <v>11434</v>
      </c>
      <c r="M54" s="10230">
        <v>6000</v>
      </c>
      <c r="N54" s="10230">
        <v>12000</v>
      </c>
      <c r="O54" s="10229" t="s">
        <v>13230</v>
      </c>
      <c r="P54" s="10265"/>
      <c r="Q54" s="10265"/>
      <c r="R54" s="10292"/>
      <c r="S54" s="10265"/>
      <c r="T54" s="10265"/>
      <c r="U54" s="10265"/>
      <c r="V54" s="10265"/>
      <c r="W54" s="10265"/>
      <c r="X54" s="10265"/>
      <c r="Y54" s="10265"/>
      <c r="Z54" s="10265"/>
      <c r="AA54" s="10265"/>
      <c r="AB54" s="10293">
        <f t="shared" ref="AB54:AB124" si="6">L54/30</f>
      </c>
      <c r="AC54" s="10249">
        <f t="shared" ref="AC54:AC124" si="1">IFERROR(D54/AB54,"-")</f>
      </c>
      <c r="AD54" s="10237">
        <f t="shared" ref="AD54:AD124" si="17">IFERROR(TODAY()+AC54,"-")</f>
      </c>
      <c r="AE54" s="10250">
        <f t="shared" ref="AE54:AE124" si="11">_xlfn.IFS(AC54="-","Not sold yet",AND(AC54&lt;=150,AC54&gt;60),"Out of stock more than 60 days",AC54&lt;=60,"Out of stock less than 60 days",AC54&gt;=150,"Out of stock more than 150 days")</f>
      </c>
      <c r="AF54" s="10239">
        <f>VLOOKUP(C54,'Data Products'!$A:$J,10,0)</f>
      </c>
      <c r="AG54" s="10240">
        <f t="shared" ref="AG54:AG124" si="3">AF54*D54</f>
      </c>
      <c r="AH54" s="10240"/>
      <c r="AI54" s="10251" t="s">
        <v>13303</v>
      </c>
      <c r="AJ54" s="10242"/>
      <c r="AK54" s="10243"/>
      <c r="AL54" s="10242"/>
      <c r="AM54" s="10243"/>
      <c r="AN54" s="10243"/>
    </row>
    <row customHeight="true" hidden="true" ht="18" r="55">
      <c r="A55" s="10288">
        <v>2</v>
      </c>
      <c r="B55" s="10229" t="s">
        <v>13228</v>
      </c>
      <c r="C55" s="10229" t="s">
        <v>13304</v>
      </c>
      <c r="D55" s="10230">
        <v>0</v>
      </c>
      <c r="E55" s="10244">
        <v>0</v>
      </c>
      <c r="F55" s="10244"/>
      <c r="G55" s="10289">
        <f>VLOOKUP(C55,'Data Products'!$A:$J,2,0)</f>
      </c>
      <c r="H55" s="10290">
        <f t="shared" si="14"/>
      </c>
      <c r="I55" s="10233">
        <v>45376</v>
      </c>
      <c r="J55" s="10234">
        <f t="shared" si="9"/>
      </c>
      <c r="K55" s="10230">
        <v>0</v>
      </c>
      <c r="L55" s="10230">
        <v>0</v>
      </c>
      <c r="M55" s="10230">
        <v>0</v>
      </c>
      <c r="N55" s="10230">
        <v>0</v>
      </c>
      <c r="O55" s="10229" t="s">
        <v>13305</v>
      </c>
      <c r="P55" s="10265"/>
      <c r="Q55" s="10265"/>
      <c r="R55" s="10292"/>
      <c r="S55" s="10265"/>
      <c r="T55" s="10265"/>
      <c r="U55" s="10265"/>
      <c r="V55" s="10265"/>
      <c r="W55" s="10265"/>
      <c r="X55" s="10265"/>
      <c r="Y55" s="10265"/>
      <c r="Z55" s="10265"/>
      <c r="AA55" s="10265"/>
      <c r="AB55" s="10293">
        <f t="shared" si="6"/>
      </c>
      <c r="AC55" s="10245">
        <f t="shared" si="1"/>
      </c>
      <c r="AD55" s="10237">
        <f t="shared" si="17"/>
      </c>
      <c r="AE55" s="10246">
        <f t="shared" si="11"/>
      </c>
      <c r="AF55" s="10239">
        <f>VLOOKUP(C55,'Data Products'!$A:$J,10,0)</f>
      </c>
      <c r="AG55" s="10240">
        <f t="shared" si="3"/>
      </c>
      <c r="AH55" s="10240">
        <f t="shared" ref="AH55:AH124" si="19">IF(H55&lt;=90,D55,0)</f>
      </c>
      <c r="AI55" s="10251"/>
      <c r="AJ55" s="10242"/>
      <c r="AK55" s="10243"/>
      <c r="AL55" s="10242"/>
      <c r="AM55" s="10243"/>
      <c r="AN55" s="10243"/>
    </row>
    <row customHeight="true" hidden="true" ht="18" r="56">
      <c r="A56" s="10288">
        <v>3</v>
      </c>
      <c r="B56" s="10229" t="s">
        <v>13228</v>
      </c>
      <c r="C56" s="10229" t="s">
        <v>13306</v>
      </c>
      <c r="D56" s="10230">
        <v>0</v>
      </c>
      <c r="E56" s="10244">
        <v>0</v>
      </c>
      <c r="F56" s="10244"/>
      <c r="G56" s="10289">
        <f>VLOOKUP(C56,'Data Products'!$A:$J,2,0)</f>
      </c>
      <c r="H56" s="10290">
        <f t="shared" si="14"/>
      </c>
      <c r="I56" s="10268">
        <v>45721</v>
      </c>
      <c r="J56" s="10234">
        <f t="shared" si="9"/>
      </c>
      <c r="K56" s="10230">
        <v>0</v>
      </c>
      <c r="L56" s="10230">
        <v>0</v>
      </c>
      <c r="M56" s="10294" t="s">
        <v>13307</v>
      </c>
      <c r="N56" s="10294" t="s">
        <v>13307</v>
      </c>
      <c r="O56" s="10229" t="s">
        <v>13305</v>
      </c>
      <c r="P56" s="10265"/>
      <c r="Q56" s="10265"/>
      <c r="R56" s="10292"/>
      <c r="S56" s="10265"/>
      <c r="T56" s="10265"/>
      <c r="U56" s="10265"/>
      <c r="V56" s="10265"/>
      <c r="W56" s="10265"/>
      <c r="X56" s="10265"/>
      <c r="Y56" s="10265"/>
      <c r="Z56" s="10265"/>
      <c r="AA56" s="10265"/>
      <c r="AB56" s="10293">
        <f t="shared" si="6"/>
      </c>
      <c r="AC56" s="10245">
        <f t="shared" si="1"/>
      </c>
      <c r="AD56" s="10237">
        <f t="shared" si="17"/>
      </c>
      <c r="AE56" s="10246">
        <f t="shared" si="11"/>
      </c>
      <c r="AF56" s="10239">
        <f>VLOOKUP(C56,'Data Products'!$A:$J,10,0)</f>
      </c>
      <c r="AG56" s="10240">
        <f t="shared" si="3"/>
      </c>
      <c r="AH56" s="10240">
        <f t="shared" si="19"/>
      </c>
      <c r="AI56" s="10251"/>
      <c r="AJ56" s="10242"/>
      <c r="AK56" s="10243"/>
      <c r="AL56" s="10242"/>
      <c r="AM56" s="10243"/>
      <c r="AN56" s="10243"/>
    </row>
    <row customHeight="true" hidden="true" ht="18" r="57">
      <c r="A57" s="10288">
        <v>4</v>
      </c>
      <c r="B57" s="10229" t="s">
        <v>13228</v>
      </c>
      <c r="C57" s="10229" t="s">
        <v>13308</v>
      </c>
      <c r="D57" s="10230">
        <v>0</v>
      </c>
      <c r="E57" s="10244">
        <v>0</v>
      </c>
      <c r="F57" s="10244"/>
      <c r="G57" s="10289">
        <f>VLOOKUP(C57,'Data Products'!$A:$J,2,0)</f>
      </c>
      <c r="H57" s="10290">
        <f t="shared" si="14"/>
      </c>
      <c r="I57" s="10233">
        <v>45460</v>
      </c>
      <c r="J57" s="10234">
        <f t="shared" si="9"/>
      </c>
      <c r="K57" s="10230">
        <v>0</v>
      </c>
      <c r="L57" s="10230">
        <v>0</v>
      </c>
      <c r="M57" s="10230">
        <v>0</v>
      </c>
      <c r="N57" s="10230">
        <v>0</v>
      </c>
      <c r="O57" s="10229" t="s">
        <v>13305</v>
      </c>
      <c r="P57" s="10265"/>
      <c r="Q57" s="10265"/>
      <c r="R57" s="10295"/>
      <c r="S57" s="10265"/>
      <c r="T57" s="10265"/>
      <c r="U57" s="10265"/>
      <c r="V57" s="10265"/>
      <c r="W57" s="10265"/>
      <c r="X57" s="10265"/>
      <c r="Y57" s="10265"/>
      <c r="Z57" s="10265"/>
      <c r="AA57" s="10265"/>
      <c r="AB57" s="10293">
        <f t="shared" si="6"/>
      </c>
      <c r="AC57" s="10245">
        <f t="shared" si="1"/>
      </c>
      <c r="AD57" s="10237">
        <f t="shared" si="17"/>
      </c>
      <c r="AE57" s="10246">
        <f t="shared" si="11"/>
      </c>
      <c r="AF57" s="10239">
        <f>VLOOKUP(C57,'Data Products'!$A:$J,10,0)</f>
      </c>
      <c r="AG57" s="10240">
        <f t="shared" si="3"/>
      </c>
      <c r="AH57" s="10240">
        <f t="shared" si="19"/>
      </c>
      <c r="AI57" s="10242"/>
      <c r="AJ57" s="10243"/>
      <c r="AK57" s="10243"/>
      <c r="AL57" s="10242"/>
      <c r="AM57" s="10243"/>
      <c r="AN57" s="10243"/>
    </row>
    <row customHeight="true" hidden="true" ht="18" r="58">
      <c r="A58" s="10288">
        <v>5</v>
      </c>
      <c r="B58" s="10229" t="s">
        <v>13254</v>
      </c>
      <c r="C58" s="10229" t="s">
        <v>13309</v>
      </c>
      <c r="D58" s="10230">
        <v>0</v>
      </c>
      <c r="E58" s="10244">
        <v>0</v>
      </c>
      <c r="F58" s="10244"/>
      <c r="G58" s="10289">
        <f>VLOOKUP(C58,'Data Products'!$A:$J,2,0)</f>
      </c>
      <c r="H58" s="10290">
        <f t="shared" si="14"/>
      </c>
      <c r="I58" s="10233">
        <v>45667</v>
      </c>
      <c r="J58" s="10234">
        <f t="shared" si="9"/>
      </c>
      <c r="K58" s="10230">
        <v>0</v>
      </c>
      <c r="L58" s="10230">
        <v>0</v>
      </c>
      <c r="M58" s="10230">
        <v>500</v>
      </c>
      <c r="N58" s="10230">
        <v>1000</v>
      </c>
      <c r="O58" s="10296" t="s">
        <v>13238</v>
      </c>
      <c r="P58" s="10265"/>
      <c r="Q58" s="10265"/>
      <c r="R58" s="10292"/>
      <c r="S58" s="10265"/>
      <c r="T58" s="10265"/>
      <c r="U58" s="10265"/>
      <c r="V58" s="10265"/>
      <c r="W58" s="10265"/>
      <c r="X58" s="10265"/>
      <c r="Y58" s="10265"/>
      <c r="Z58" s="10265"/>
      <c r="AA58" s="10265"/>
      <c r="AB58" s="10293">
        <f t="shared" si="6"/>
      </c>
      <c r="AC58" s="10245">
        <f t="shared" si="1"/>
      </c>
      <c r="AD58" s="10237">
        <f t="shared" si="17"/>
      </c>
      <c r="AE58" s="10246">
        <f t="shared" si="11"/>
      </c>
      <c r="AF58" s="10239">
        <f>VLOOKUP(C58,'Data Products'!$A:$J,10,0)</f>
      </c>
      <c r="AG58" s="10240">
        <f t="shared" si="3"/>
      </c>
      <c r="AH58" s="10240">
        <f t="shared" si="19"/>
      </c>
      <c r="AI58" s="10251"/>
      <c r="AJ58" s="10243"/>
      <c r="AK58" s="10243">
        <v>200</v>
      </c>
      <c r="AL58" s="10242"/>
      <c r="AM58" s="10243"/>
      <c r="AN58" s="10243"/>
    </row>
    <row r="59">
      <c r="A59" s="10288">
        <v>6</v>
      </c>
      <c r="B59" s="10229" t="s">
        <v>13228</v>
      </c>
      <c r="C59" s="10229" t="s">
        <v>13310</v>
      </c>
      <c r="D59" s="10230">
        <v>1</v>
      </c>
      <c r="E59" s="10244">
        <v>1</v>
      </c>
      <c r="F59" s="10244"/>
      <c r="G59" s="10289">
        <f>VLOOKUP(C59,'Data Products'!$A:$J,2,0)</f>
      </c>
      <c r="H59" s="10290">
        <f t="shared" si="14"/>
      </c>
      <c r="I59" s="10233">
        <v>45667</v>
      </c>
      <c r="J59" s="10234">
        <f t="shared" si="9"/>
      </c>
      <c r="K59" s="10230">
        <v>0</v>
      </c>
      <c r="L59" s="10230">
        <v>7</v>
      </c>
      <c r="M59" s="10230">
        <v>500</v>
      </c>
      <c r="N59" s="10230">
        <v>1000</v>
      </c>
      <c r="O59" s="10229" t="s">
        <v>13238</v>
      </c>
      <c r="P59" s="10265"/>
      <c r="Q59" s="10265"/>
      <c r="R59" s="10292"/>
      <c r="S59" s="10265"/>
      <c r="T59" s="10265"/>
      <c r="U59" s="10265"/>
      <c r="V59" s="10265"/>
      <c r="W59" s="10265"/>
      <c r="X59" s="10265"/>
      <c r="Y59" s="10265"/>
      <c r="Z59" s="10265"/>
      <c r="AA59" s="10265"/>
      <c r="AB59" s="10293">
        <f t="shared" si="6"/>
      </c>
      <c r="AC59" s="10249">
        <f t="shared" si="1"/>
      </c>
      <c r="AD59" s="10237">
        <f t="shared" si="17"/>
      </c>
      <c r="AE59" s="10250">
        <f t="shared" si="11"/>
      </c>
      <c r="AF59" s="10239">
        <f>VLOOKUP(C59,'Data Products'!$A:$J,10,0)</f>
      </c>
      <c r="AG59" s="10240">
        <f t="shared" si="3"/>
      </c>
      <c r="AH59" s="10240">
        <f t="shared" si="19"/>
      </c>
      <c r="AI59" s="10251"/>
      <c r="AJ59" s="10243"/>
      <c r="AK59" s="10243"/>
      <c r="AL59" s="10242"/>
      <c r="AM59" s="10243"/>
      <c r="AN59" s="10243"/>
    </row>
    <row r="60">
      <c r="A60" s="10288">
        <v>7</v>
      </c>
      <c r="B60" s="10229" t="s">
        <v>13220</v>
      </c>
      <c r="C60" s="10229" t="s">
        <v>13311</v>
      </c>
      <c r="D60" s="10230">
        <v>258</v>
      </c>
      <c r="E60" s="10244">
        <v>258</v>
      </c>
      <c r="F60" s="10244"/>
      <c r="G60" s="10289">
        <f>VLOOKUP(C60,'Data Products'!$A:$J,2,0)</f>
      </c>
      <c r="H60" s="10290">
        <f t="shared" si="14"/>
      </c>
      <c r="I60" s="10233">
        <v>45617</v>
      </c>
      <c r="J60" s="10234">
        <f t="shared" si="9"/>
      </c>
      <c r="K60" s="10230">
        <v>38</v>
      </c>
      <c r="L60" s="10230">
        <v>79</v>
      </c>
      <c r="M60" s="10230">
        <v>300</v>
      </c>
      <c r="N60" s="10230">
        <v>500</v>
      </c>
      <c r="O60" s="10297" t="s">
        <v>13238</v>
      </c>
      <c r="P60" s="10265"/>
      <c r="Q60" s="10265"/>
      <c r="R60" s="10292"/>
      <c r="S60" s="10265"/>
      <c r="T60" s="10265"/>
      <c r="U60" s="10265"/>
      <c r="V60" s="10265"/>
      <c r="W60" s="10265"/>
      <c r="X60" s="10265"/>
      <c r="Y60" s="10265"/>
      <c r="Z60" s="10265"/>
      <c r="AA60" s="10265"/>
      <c r="AB60" s="10293">
        <f t="shared" si="6"/>
      </c>
      <c r="AC60" s="10253">
        <f t="shared" si="1"/>
      </c>
      <c r="AD60" s="10237">
        <f t="shared" si="17"/>
      </c>
      <c r="AE60" s="10254">
        <f t="shared" si="11"/>
      </c>
      <c r="AF60" s="10239">
        <f>VLOOKUP(C60,'Data Products'!$A:$J,10,0)</f>
      </c>
      <c r="AG60" s="10240">
        <f t="shared" si="3"/>
      </c>
      <c r="AH60" s="10240">
        <f t="shared" si="19"/>
      </c>
      <c r="AI60" s="10242"/>
      <c r="AJ60" s="10243"/>
      <c r="AK60" s="10243"/>
      <c r="AL60" s="10242"/>
      <c r="AM60" s="10243"/>
      <c r="AN60" s="10243"/>
    </row>
    <row customHeight="true" hidden="true" ht="18" r="61">
      <c r="A61" s="10288">
        <v>8</v>
      </c>
      <c r="B61" s="10229" t="s">
        <v>13228</v>
      </c>
      <c r="C61" s="10229" t="s">
        <v>13312</v>
      </c>
      <c r="D61" s="10230">
        <v>0</v>
      </c>
      <c r="E61" s="10244">
        <v>0</v>
      </c>
      <c r="F61" s="10244"/>
      <c r="G61" s="10298">
        <f>VLOOKUP(C61,'Data Products'!$A:$J,2,0)</f>
      </c>
      <c r="H61" s="10249">
        <f t="shared" si="14"/>
      </c>
      <c r="I61" s="10233">
        <v>45504</v>
      </c>
      <c r="J61" s="10234">
        <f t="shared" si="9"/>
      </c>
      <c r="K61" s="10230">
        <v>0</v>
      </c>
      <c r="L61" s="10230">
        <v>0</v>
      </c>
      <c r="M61" s="10230">
        <v>0</v>
      </c>
      <c r="N61" s="10230">
        <v>0</v>
      </c>
      <c r="O61" s="10229" t="s">
        <v>13238</v>
      </c>
      <c r="P61" s="10265"/>
      <c r="Q61" s="10265"/>
      <c r="R61" s="10292"/>
      <c r="S61" s="10265"/>
      <c r="T61" s="10265"/>
      <c r="U61" s="10265"/>
      <c r="V61" s="10265"/>
      <c r="W61" s="10265"/>
      <c r="X61" s="10265"/>
      <c r="Y61" s="10265"/>
      <c r="Z61" s="10265"/>
      <c r="AA61" s="10265"/>
      <c r="AB61" s="10293">
        <f t="shared" si="6"/>
      </c>
      <c r="AC61" s="10245">
        <f t="shared" si="1"/>
      </c>
      <c r="AD61" s="10237">
        <f t="shared" si="17"/>
      </c>
      <c r="AE61" s="10246">
        <f t="shared" si="11"/>
      </c>
      <c r="AF61" s="10239">
        <f>VLOOKUP(C61,'Data Products'!$A:$J,10,0)</f>
      </c>
      <c r="AG61" s="10240">
        <f t="shared" si="3"/>
      </c>
      <c r="AH61" s="10240">
        <f t="shared" si="19"/>
      </c>
      <c r="AI61" s="10242"/>
      <c r="AJ61" s="10243"/>
      <c r="AK61" s="10243"/>
      <c r="AL61" s="10242"/>
      <c r="AM61" s="10243"/>
      <c r="AN61" s="10243"/>
    </row>
    <row customHeight="true" hidden="true" ht="18" r="62">
      <c r="A62" s="10288">
        <v>9</v>
      </c>
      <c r="B62" s="10229" t="s">
        <v>13228</v>
      </c>
      <c r="C62" s="10229" t="s">
        <v>13313</v>
      </c>
      <c r="D62" s="10230">
        <v>0</v>
      </c>
      <c r="E62" s="10244">
        <v>0</v>
      </c>
      <c r="F62" s="10244"/>
      <c r="G62" s="10289">
        <f>VLOOKUP(C62,'Data Products'!$A:$J,2,0)</f>
      </c>
      <c r="H62" s="10290">
        <f t="shared" si="14"/>
      </c>
      <c r="I62" s="10233">
        <v>45530</v>
      </c>
      <c r="J62" s="10234">
        <f t="shared" si="9"/>
      </c>
      <c r="K62" s="10230">
        <v>85</v>
      </c>
      <c r="L62" s="10230">
        <v>175</v>
      </c>
      <c r="M62" s="10230">
        <v>100</v>
      </c>
      <c r="N62" s="10230">
        <v>300</v>
      </c>
      <c r="O62" s="10229" t="s">
        <v>13238</v>
      </c>
      <c r="P62" s="10265"/>
      <c r="Q62" s="10265"/>
      <c r="R62" s="10292"/>
      <c r="S62" s="10265"/>
      <c r="T62" s="10265"/>
      <c r="U62" s="10265"/>
      <c r="V62" s="10265"/>
      <c r="W62" s="10265"/>
      <c r="X62" s="10265"/>
      <c r="Y62" s="10265"/>
      <c r="Z62" s="10265"/>
      <c r="AA62" s="10265"/>
      <c r="AB62" s="10293">
        <f t="shared" si="6"/>
      </c>
      <c r="AC62" s="10249">
        <f t="shared" si="1"/>
      </c>
      <c r="AD62" s="10237">
        <f t="shared" si="17"/>
      </c>
      <c r="AE62" s="10250">
        <f t="shared" si="11"/>
      </c>
      <c r="AF62" s="10239">
        <f>VLOOKUP(C62,'Data Products'!$A:$J,10,0)</f>
      </c>
      <c r="AG62" s="10240">
        <f t="shared" si="3"/>
      </c>
      <c r="AH62" s="10240">
        <f t="shared" si="19"/>
      </c>
      <c r="AI62" s="10242"/>
      <c r="AJ62" s="10243"/>
      <c r="AK62" s="10243"/>
      <c r="AL62" s="10242"/>
      <c r="AM62" s="10243"/>
      <c r="AN62" s="10243"/>
    </row>
    <row customHeight="true" hidden="true" ht="18" r="63">
      <c r="A63" s="10288">
        <v>10</v>
      </c>
      <c r="B63" s="10229" t="s">
        <v>13254</v>
      </c>
      <c r="C63" s="10229" t="s">
        <v>13314</v>
      </c>
      <c r="D63" s="10230">
        <v>0</v>
      </c>
      <c r="E63" s="10244">
        <v>0</v>
      </c>
      <c r="F63" s="10244"/>
      <c r="G63" s="10289">
        <f>VLOOKUP(C63,'Data Products'!$A:$J,2,0)</f>
      </c>
      <c r="H63" s="10290">
        <f t="shared" si="14"/>
      </c>
      <c r="I63" s="10233">
        <v>45667</v>
      </c>
      <c r="J63" s="10234">
        <f t="shared" si="9"/>
      </c>
      <c r="K63" s="10230">
        <v>0</v>
      </c>
      <c r="L63" s="10230">
        <v>0</v>
      </c>
      <c r="M63" s="10230">
        <v>500</v>
      </c>
      <c r="N63" s="10230">
        <v>1000</v>
      </c>
      <c r="O63" s="10229" t="s">
        <v>13238</v>
      </c>
      <c r="P63" s="10265"/>
      <c r="Q63" s="10265"/>
      <c r="R63" s="10292"/>
      <c r="S63" s="10265"/>
      <c r="T63" s="10265"/>
      <c r="U63" s="10265"/>
      <c r="V63" s="10265"/>
      <c r="W63" s="10265"/>
      <c r="X63" s="10265"/>
      <c r="Y63" s="10265"/>
      <c r="Z63" s="10265"/>
      <c r="AA63" s="10265"/>
      <c r="AB63" s="10293">
        <f t="shared" si="6"/>
      </c>
      <c r="AC63" s="10245">
        <f t="shared" si="1"/>
      </c>
      <c r="AD63" s="10237">
        <f t="shared" si="17"/>
      </c>
      <c r="AE63" s="10246">
        <f t="shared" si="11"/>
      </c>
      <c r="AF63" s="10239">
        <f>VLOOKUP(C63,'Data Products'!$A:$J,10,0)</f>
      </c>
      <c r="AG63" s="10240">
        <f t="shared" si="3"/>
      </c>
      <c r="AH63" s="10240">
        <f t="shared" si="19"/>
      </c>
      <c r="AI63" s="10251"/>
      <c r="AJ63" s="10243"/>
      <c r="AK63" s="10243">
        <v>150</v>
      </c>
      <c r="AL63" s="10242"/>
      <c r="AM63" s="10243"/>
      <c r="AN63" s="10243"/>
    </row>
    <row r="64">
      <c r="A64" s="10288">
        <v>11</v>
      </c>
      <c r="B64" s="10229" t="s">
        <v>13220</v>
      </c>
      <c r="C64" s="10229" t="s">
        <v>13315</v>
      </c>
      <c r="D64" s="10230">
        <v>396</v>
      </c>
      <c r="E64" s="10244">
        <v>396</v>
      </c>
      <c r="F64" s="10244"/>
      <c r="G64" s="10289">
        <f>VLOOKUP(C64,'Data Products'!$A:$J,2,0)</f>
      </c>
      <c r="H64" s="10290">
        <f t="shared" si="14"/>
      </c>
      <c r="I64" s="10268">
        <v>45716</v>
      </c>
      <c r="J64" s="10234">
        <f t="shared" si="9"/>
      </c>
      <c r="K64" s="10230">
        <v>72</v>
      </c>
      <c r="L64" s="10230">
        <v>128</v>
      </c>
      <c r="M64" s="10230">
        <v>0</v>
      </c>
      <c r="N64" s="10230">
        <v>0</v>
      </c>
      <c r="O64" s="10229" t="s">
        <v>13238</v>
      </c>
      <c r="P64" s="10265"/>
      <c r="Q64" s="10265"/>
      <c r="R64" s="10292"/>
      <c r="S64" s="10265"/>
      <c r="T64" s="10265"/>
      <c r="U64" s="10265"/>
      <c r="V64" s="10265"/>
      <c r="W64" s="10265"/>
      <c r="X64" s="10265"/>
      <c r="Y64" s="10265"/>
      <c r="Z64" s="10265"/>
      <c r="AA64" s="10265"/>
      <c r="AB64" s="10293">
        <f t="shared" si="6"/>
      </c>
      <c r="AC64" s="10253">
        <f t="shared" si="1"/>
      </c>
      <c r="AD64" s="10237">
        <f t="shared" si="17"/>
      </c>
      <c r="AE64" s="10254">
        <f t="shared" si="11"/>
      </c>
      <c r="AF64" s="10239">
        <f>VLOOKUP(C64,'Data Products'!$A:$J,10,0)</f>
      </c>
      <c r="AG64" s="10240">
        <f t="shared" si="3"/>
      </c>
      <c r="AH64" s="10240">
        <f t="shared" si="19"/>
      </c>
      <c r="AI64" s="10251"/>
      <c r="AJ64" s="10243"/>
      <c r="AK64" s="10243"/>
      <c r="AL64" s="10242"/>
      <c r="AM64" s="10243"/>
      <c r="AN64" s="10243"/>
    </row>
    <row r="65">
      <c r="A65" s="10288">
        <v>12</v>
      </c>
      <c r="B65" s="10229" t="s">
        <v>13220</v>
      </c>
      <c r="C65" s="10229" t="s">
        <v>13316</v>
      </c>
      <c r="D65" s="10230">
        <v>378</v>
      </c>
      <c r="E65" s="10244">
        <v>378</v>
      </c>
      <c r="F65" s="10244"/>
      <c r="G65" s="10289">
        <f>VLOOKUP(C65,'Data Products'!$A:$J,2,0)</f>
      </c>
      <c r="H65" s="10290">
        <f t="shared" si="14"/>
      </c>
      <c r="I65" s="10268">
        <v>45716</v>
      </c>
      <c r="J65" s="10234">
        <f t="shared" si="9"/>
      </c>
      <c r="K65" s="10230">
        <v>29</v>
      </c>
      <c r="L65" s="10230">
        <v>102</v>
      </c>
      <c r="M65" s="10230">
        <v>0</v>
      </c>
      <c r="N65" s="10230">
        <v>0</v>
      </c>
      <c r="O65" s="10229" t="s">
        <v>13238</v>
      </c>
      <c r="P65" s="10265"/>
      <c r="Q65" s="10265"/>
      <c r="R65" s="10292"/>
      <c r="S65" s="10265"/>
      <c r="T65" s="10265"/>
      <c r="U65" s="10265"/>
      <c r="V65" s="10265"/>
      <c r="W65" s="10265"/>
      <c r="X65" s="10265"/>
      <c r="Y65" s="10265"/>
      <c r="Z65" s="10265"/>
      <c r="AA65" s="10265"/>
      <c r="AB65" s="10293">
        <f t="shared" si="6"/>
      </c>
      <c r="AC65" s="10253">
        <f t="shared" si="1"/>
      </c>
      <c r="AD65" s="10237">
        <f t="shared" si="17"/>
      </c>
      <c r="AE65" s="10254">
        <f t="shared" si="11"/>
      </c>
      <c r="AF65" s="10239">
        <f>VLOOKUP(C65,'Data Products'!$A:$J,10,0)</f>
      </c>
      <c r="AG65" s="10240">
        <f t="shared" si="3"/>
      </c>
      <c r="AH65" s="10240">
        <f t="shared" si="19"/>
      </c>
      <c r="AI65" s="10251"/>
      <c r="AJ65" s="10243"/>
      <c r="AK65" s="10243"/>
      <c r="AL65" s="10242"/>
      <c r="AM65" s="10243"/>
      <c r="AN65" s="10243"/>
    </row>
    <row customHeight="true" hidden="true" ht="18" r="66">
      <c r="A66" s="10288">
        <v>13</v>
      </c>
      <c r="B66" s="10229" t="s">
        <v>13254</v>
      </c>
      <c r="C66" s="10229" t="s">
        <v>13317</v>
      </c>
      <c r="D66" s="10230">
        <v>0</v>
      </c>
      <c r="E66" s="10244">
        <v>0</v>
      </c>
      <c r="F66" s="10244"/>
      <c r="G66" s="10298">
        <f>VLOOKUP(C66,'Data Products'!$A:$J,2,0)</f>
      </c>
      <c r="H66" s="10249">
        <f t="shared" si="14"/>
      </c>
      <c r="I66" s="10233">
        <v>45363</v>
      </c>
      <c r="J66" s="10234">
        <f t="shared" si="9"/>
      </c>
      <c r="K66" s="10230">
        <v>0</v>
      </c>
      <c r="L66" s="10230">
        <v>0</v>
      </c>
      <c r="M66" s="10230">
        <v>0</v>
      </c>
      <c r="N66" s="10230">
        <v>0</v>
      </c>
      <c r="O66" s="10229" t="s">
        <v>13238</v>
      </c>
      <c r="P66" s="10265"/>
      <c r="Q66" s="10265"/>
      <c r="R66" s="10292"/>
      <c r="S66" s="10265"/>
      <c r="T66" s="10265"/>
      <c r="U66" s="10265"/>
      <c r="V66" s="10265"/>
      <c r="W66" s="10265"/>
      <c r="X66" s="10265"/>
      <c r="Y66" s="10265"/>
      <c r="Z66" s="10265"/>
      <c r="AA66" s="10265"/>
      <c r="AB66" s="10293">
        <f t="shared" si="6"/>
      </c>
      <c r="AC66" s="10245">
        <f t="shared" si="1"/>
      </c>
      <c r="AD66" s="10237">
        <f t="shared" si="17"/>
      </c>
      <c r="AE66" s="10246">
        <f t="shared" si="11"/>
      </c>
      <c r="AF66" s="10239">
        <f>VLOOKUP(C66,'Data Products'!$A:$J,10,0)</f>
      </c>
      <c r="AG66" s="10240">
        <f t="shared" si="3"/>
      </c>
      <c r="AH66" s="10240">
        <f t="shared" si="19"/>
      </c>
      <c r="AI66" s="10242"/>
      <c r="AJ66" s="10243"/>
      <c r="AK66" s="10243"/>
      <c r="AL66" s="10242"/>
      <c r="AM66" s="10243"/>
      <c r="AN66" s="10243"/>
    </row>
    <row r="67">
      <c r="A67" s="10288">
        <v>14</v>
      </c>
      <c r="B67" s="10229" t="s">
        <v>13220</v>
      </c>
      <c r="C67" s="10229" t="s">
        <v>13318</v>
      </c>
      <c r="D67" s="10230">
        <v>85</v>
      </c>
      <c r="E67" s="10244">
        <v>85</v>
      </c>
      <c r="F67" s="10244"/>
      <c r="G67" s="10289">
        <f>VLOOKUP(C67,'Data Products'!$A:$J,2,0)</f>
      </c>
      <c r="H67" s="10290">
        <f t="shared" si="14"/>
      </c>
      <c r="I67" s="10233">
        <v>45617</v>
      </c>
      <c r="J67" s="10234">
        <f t="shared" si="9"/>
      </c>
      <c r="K67" s="10230">
        <v>22</v>
      </c>
      <c r="L67" s="10230">
        <v>36</v>
      </c>
      <c r="M67" s="10230">
        <v>300</v>
      </c>
      <c r="N67" s="10230">
        <v>500</v>
      </c>
      <c r="O67" s="10229" t="s">
        <v>13238</v>
      </c>
      <c r="P67" s="10265"/>
      <c r="Q67" s="10265"/>
      <c r="R67" s="10292"/>
      <c r="S67" s="10265"/>
      <c r="T67" s="10265"/>
      <c r="U67" s="10265"/>
      <c r="V67" s="10265"/>
      <c r="W67" s="10265"/>
      <c r="X67" s="10265"/>
      <c r="Y67" s="10265"/>
      <c r="Z67" s="10265"/>
      <c r="AA67" s="10265"/>
      <c r="AB67" s="10293">
        <f t="shared" si="6"/>
      </c>
      <c r="AC67" s="10253">
        <f t="shared" si="1"/>
      </c>
      <c r="AD67" s="10237">
        <f t="shared" si="17"/>
      </c>
      <c r="AE67" s="10254">
        <f t="shared" si="11"/>
      </c>
      <c r="AF67" s="10239">
        <f>VLOOKUP(C67,'Data Products'!$A:$J,10,0)</f>
      </c>
      <c r="AG67" s="10240">
        <f t="shared" si="3"/>
      </c>
      <c r="AH67" s="10240">
        <f t="shared" si="19"/>
      </c>
      <c r="AI67" s="10251"/>
      <c r="AJ67" s="10243"/>
      <c r="AK67" s="10243"/>
      <c r="AL67" s="10242"/>
      <c r="AM67" s="10243"/>
      <c r="AN67" s="10243"/>
    </row>
    <row r="68">
      <c r="A68" s="10288">
        <v>15</v>
      </c>
      <c r="B68" s="10229" t="s">
        <v>13220</v>
      </c>
      <c r="C68" s="10229" t="s">
        <v>13319</v>
      </c>
      <c r="D68" s="10230">
        <v>595</v>
      </c>
      <c r="E68" s="10244">
        <v>595</v>
      </c>
      <c r="F68" s="10244"/>
      <c r="G68" s="10289">
        <f>VLOOKUP(C68,'Data Products'!$A:$J,2,0)</f>
      </c>
      <c r="H68" s="10290">
        <f t="shared" si="14"/>
      </c>
      <c r="I68" s="10233">
        <v>45667</v>
      </c>
      <c r="J68" s="10234">
        <f t="shared" si="9"/>
      </c>
      <c r="K68" s="10230">
        <v>68</v>
      </c>
      <c r="L68" s="10230">
        <v>184</v>
      </c>
      <c r="M68" s="10230">
        <v>1000</v>
      </c>
      <c r="N68" s="10230">
        <v>2000</v>
      </c>
      <c r="O68" s="10229" t="s">
        <v>13238</v>
      </c>
      <c r="P68" s="10265"/>
      <c r="Q68" s="10265"/>
      <c r="R68" s="10292"/>
      <c r="S68" s="10265"/>
      <c r="T68" s="10265"/>
      <c r="U68" s="10265"/>
      <c r="V68" s="10265"/>
      <c r="W68" s="10265"/>
      <c r="X68" s="10265"/>
      <c r="Y68" s="10265"/>
      <c r="Z68" s="10265"/>
      <c r="AA68" s="10265"/>
      <c r="AB68" s="10293">
        <f t="shared" si="6"/>
      </c>
      <c r="AC68" s="10253">
        <f t="shared" si="1"/>
      </c>
      <c r="AD68" s="10237">
        <f t="shared" si="17"/>
      </c>
      <c r="AE68" s="10254">
        <f t="shared" si="11"/>
      </c>
      <c r="AF68" s="10239">
        <f>VLOOKUP(C68,'Data Products'!$A:$J,10,0)</f>
      </c>
      <c r="AG68" s="10240">
        <f t="shared" si="3"/>
      </c>
      <c r="AH68" s="10240">
        <f t="shared" si="19"/>
      </c>
      <c r="AI68" s="10251"/>
      <c r="AJ68" s="10243"/>
      <c r="AK68" s="10243">
        <v>340</v>
      </c>
      <c r="AL68" s="10242"/>
      <c r="AM68" s="10243"/>
      <c r="AN68" s="10243"/>
    </row>
    <row customHeight="true" hidden="true" ht="18" r="69">
      <c r="A69" s="10288">
        <v>16</v>
      </c>
      <c r="B69" s="10229" t="s">
        <v>13228</v>
      </c>
      <c r="C69" s="10229" t="s">
        <v>13320</v>
      </c>
      <c r="D69" s="10230">
        <v>0</v>
      </c>
      <c r="E69" s="10244">
        <v>0</v>
      </c>
      <c r="F69" s="10244"/>
      <c r="G69" s="10298">
        <f>VLOOKUP(C69,'Data Products'!$A:$J,2,0)</f>
      </c>
      <c r="H69" s="10249">
        <f t="shared" si="14"/>
      </c>
      <c r="I69" s="10233">
        <v>45668</v>
      </c>
      <c r="J69" s="10234">
        <f t="shared" si="9"/>
      </c>
      <c r="K69" s="10230">
        <v>0</v>
      </c>
      <c r="L69" s="10230">
        <v>0</v>
      </c>
      <c r="M69" s="10230">
        <v>0</v>
      </c>
      <c r="N69" s="10230">
        <v>0</v>
      </c>
      <c r="O69" s="10229" t="s">
        <v>13257</v>
      </c>
      <c r="P69" s="10265"/>
      <c r="Q69" s="10265"/>
      <c r="R69" s="10292"/>
      <c r="S69" s="10265"/>
      <c r="T69" s="10265"/>
      <c r="U69" s="10265"/>
      <c r="V69" s="10265"/>
      <c r="W69" s="10265"/>
      <c r="X69" s="10265"/>
      <c r="Y69" s="10265"/>
      <c r="Z69" s="10265"/>
      <c r="AA69" s="10265"/>
      <c r="AB69" s="10293">
        <f t="shared" si="6"/>
      </c>
      <c r="AC69" s="10245">
        <f t="shared" si="1"/>
      </c>
      <c r="AD69" s="10237">
        <f t="shared" si="17"/>
      </c>
      <c r="AE69" s="10246">
        <f t="shared" si="11"/>
      </c>
      <c r="AF69" s="10239">
        <f>VLOOKUP(C69,'Data Products'!$A:$J,10,0)</f>
      </c>
      <c r="AG69" s="10240">
        <f t="shared" si="3"/>
      </c>
      <c r="AH69" s="10240">
        <f t="shared" si="19"/>
      </c>
      <c r="AI69" s="10251"/>
      <c r="AJ69" s="10243"/>
      <c r="AK69" s="10243"/>
      <c r="AL69" s="10242"/>
      <c r="AM69" s="10243"/>
      <c r="AN69" s="10243"/>
    </row>
    <row customHeight="true" hidden="true" ht="18" r="70">
      <c r="A70" s="10288">
        <v>17</v>
      </c>
      <c r="B70" s="10229" t="s">
        <v>13228</v>
      </c>
      <c r="C70" s="10229" t="s">
        <v>13321</v>
      </c>
      <c r="D70" s="10230">
        <v>0</v>
      </c>
      <c r="E70" s="10244">
        <v>0</v>
      </c>
      <c r="F70" s="10244"/>
      <c r="G70" s="10298">
        <f>VLOOKUP(C70,'Data Products'!$A:$J,2,0)</f>
      </c>
      <c r="H70" s="10249">
        <f t="shared" si="14"/>
      </c>
      <c r="I70" s="10233">
        <v>45669</v>
      </c>
      <c r="J70" s="10234">
        <f t="shared" si="9"/>
      </c>
      <c r="K70" s="10230">
        <v>2</v>
      </c>
      <c r="L70" s="10230">
        <v>4</v>
      </c>
      <c r="M70" s="10230">
        <v>4000</v>
      </c>
      <c r="N70" s="10230">
        <v>8000</v>
      </c>
      <c r="O70" s="10229" t="s">
        <v>13257</v>
      </c>
      <c r="P70" s="10265"/>
      <c r="Q70" s="10265"/>
      <c r="R70" s="10292"/>
      <c r="S70" s="10265"/>
      <c r="T70" s="10265"/>
      <c r="U70" s="10265"/>
      <c r="V70" s="10265"/>
      <c r="W70" s="10265"/>
      <c r="X70" s="10265"/>
      <c r="Y70" s="10265"/>
      <c r="Z70" s="10265"/>
      <c r="AA70" s="10265"/>
      <c r="AB70" s="10293">
        <f t="shared" si="6"/>
      </c>
      <c r="AC70" s="10249">
        <f t="shared" si="1"/>
      </c>
      <c r="AD70" s="10237">
        <f t="shared" si="17"/>
      </c>
      <c r="AE70" s="10250">
        <f t="shared" si="11"/>
      </c>
      <c r="AF70" s="10239">
        <f>VLOOKUP(C70,'Data Products'!$A:$J,10,0)</f>
      </c>
      <c r="AG70" s="10240">
        <f t="shared" si="3"/>
      </c>
      <c r="AH70" s="10240">
        <f t="shared" si="19"/>
      </c>
      <c r="AI70" s="10251"/>
      <c r="AJ70" s="10243"/>
      <c r="AK70" s="10243">
        <v>3620</v>
      </c>
      <c r="AL70" s="10242"/>
      <c r="AM70" s="10243"/>
      <c r="AN70" s="10243"/>
    </row>
    <row customHeight="true" hidden="true" ht="18" r="71">
      <c r="A71" s="10288">
        <v>18</v>
      </c>
      <c r="B71" s="10229" t="s">
        <v>13228</v>
      </c>
      <c r="C71" s="10229" t="s">
        <v>13322</v>
      </c>
      <c r="D71" s="10230">
        <v>0</v>
      </c>
      <c r="E71" s="10244">
        <v>0</v>
      </c>
      <c r="F71" s="10244"/>
      <c r="G71" s="10298">
        <f>VLOOKUP(C71,'Data Products'!$A:$J,2,0)</f>
      </c>
      <c r="H71" s="10249">
        <f t="shared" si="14"/>
      </c>
      <c r="I71" s="10233">
        <v>45670</v>
      </c>
      <c r="J71" s="10234">
        <f t="shared" si="9"/>
      </c>
      <c r="K71" s="10230">
        <v>0</v>
      </c>
      <c r="L71" s="10230">
        <v>0</v>
      </c>
      <c r="M71" s="10230">
        <v>0</v>
      </c>
      <c r="N71" s="10230">
        <v>0</v>
      </c>
      <c r="O71" s="10229" t="s">
        <v>13257</v>
      </c>
      <c r="P71" s="10265"/>
      <c r="Q71" s="10265"/>
      <c r="R71" s="10292"/>
      <c r="S71" s="10265"/>
      <c r="T71" s="10265"/>
      <c r="U71" s="10265"/>
      <c r="V71" s="10265"/>
      <c r="W71" s="10265"/>
      <c r="X71" s="10265"/>
      <c r="Y71" s="10265"/>
      <c r="Z71" s="10265"/>
      <c r="AA71" s="10265"/>
      <c r="AB71" s="10293">
        <f t="shared" si="6"/>
      </c>
      <c r="AC71" s="10245">
        <f t="shared" si="1"/>
      </c>
      <c r="AD71" s="10237">
        <f t="shared" si="17"/>
      </c>
      <c r="AE71" s="10246">
        <f t="shared" si="11"/>
      </c>
      <c r="AF71" s="10239">
        <f>VLOOKUP(C71,'Data Products'!$A:$J,10,0)</f>
      </c>
      <c r="AG71" s="10240">
        <f t="shared" si="3"/>
      </c>
      <c r="AH71" s="10240">
        <f t="shared" si="19"/>
      </c>
      <c r="AI71" s="10251"/>
      <c r="AJ71" s="10243"/>
      <c r="AK71" s="10243"/>
      <c r="AL71" s="10242"/>
      <c r="AM71" s="10243"/>
      <c r="AN71" s="10243"/>
    </row>
    <row customHeight="true" hidden="true" ht="18" r="72">
      <c r="A72" s="10288">
        <v>19</v>
      </c>
      <c r="B72" s="10229" t="s">
        <v>13228</v>
      </c>
      <c r="C72" s="10229" t="s">
        <v>13323</v>
      </c>
      <c r="D72" s="10230">
        <v>0</v>
      </c>
      <c r="E72" s="10244">
        <v>0</v>
      </c>
      <c r="F72" s="10244"/>
      <c r="G72" s="10289">
        <f>VLOOKUP(C72,'Data Products'!$A:$J,2,0)</f>
      </c>
      <c r="H72" s="10290">
        <f t="shared" si="14"/>
      </c>
      <c r="I72" s="10233">
        <v>45671</v>
      </c>
      <c r="J72" s="10234">
        <f t="shared" si="9"/>
      </c>
      <c r="K72" s="10230">
        <v>2</v>
      </c>
      <c r="L72" s="10230">
        <v>48</v>
      </c>
      <c r="M72" s="10230">
        <v>0</v>
      </c>
      <c r="N72" s="10230">
        <v>0</v>
      </c>
      <c r="O72" s="10229" t="s">
        <v>13324</v>
      </c>
      <c r="P72" s="10265"/>
      <c r="Q72" s="10265"/>
      <c r="R72" s="10292"/>
      <c r="S72" s="10265"/>
      <c r="T72" s="10265"/>
      <c r="U72" s="10265"/>
      <c r="V72" s="10265"/>
      <c r="W72" s="10265"/>
      <c r="X72" s="10265"/>
      <c r="Y72" s="10265"/>
      <c r="Z72" s="10265"/>
      <c r="AA72" s="10265"/>
      <c r="AB72" s="10293">
        <f t="shared" si="6"/>
      </c>
      <c r="AC72" s="10249">
        <f t="shared" si="1"/>
      </c>
      <c r="AD72" s="10237">
        <f t="shared" si="17"/>
      </c>
      <c r="AE72" s="10250">
        <f t="shared" si="11"/>
      </c>
      <c r="AF72" s="10239">
        <f>VLOOKUP(C72,'Data Products'!$A:$J,10,0)</f>
      </c>
      <c r="AG72" s="10240">
        <f t="shared" si="3"/>
      </c>
      <c r="AH72" s="10240">
        <f t="shared" si="19"/>
      </c>
      <c r="AI72" s="10251" t="s">
        <v>13325</v>
      </c>
      <c r="AJ72" s="10243"/>
      <c r="AK72" s="10243"/>
      <c r="AL72" s="10242"/>
      <c r="AM72" s="10243"/>
      <c r="AN72" s="10243"/>
    </row>
    <row r="73">
      <c r="A73" s="10288">
        <v>20</v>
      </c>
      <c r="B73" s="10229" t="s">
        <v>13220</v>
      </c>
      <c r="C73" s="10229" t="s">
        <v>13326</v>
      </c>
      <c r="D73" s="10230">
        <v>415</v>
      </c>
      <c r="E73" s="10244">
        <v>415</v>
      </c>
      <c r="F73" s="10244"/>
      <c r="G73" s="10289">
        <f>VLOOKUP(C73,'Data Products'!$A:$J,2,0)</f>
      </c>
      <c r="H73" s="10290">
        <f t="shared" si="14"/>
      </c>
      <c r="I73" s="10268">
        <v>45980</v>
      </c>
      <c r="J73" s="10234">
        <f t="shared" si="9"/>
      </c>
      <c r="K73" s="10230">
        <v>2103</v>
      </c>
      <c r="L73" s="10230">
        <v>3073</v>
      </c>
      <c r="M73" s="10230">
        <v>0</v>
      </c>
      <c r="N73" s="10230">
        <v>0</v>
      </c>
      <c r="O73" s="10229" t="s">
        <v>13324</v>
      </c>
      <c r="P73" s="10265"/>
      <c r="Q73" s="10265"/>
      <c r="R73" s="10292"/>
      <c r="S73" s="10265"/>
      <c r="T73" s="10265"/>
      <c r="U73" s="10265"/>
      <c r="V73" s="10265"/>
      <c r="W73" s="10265"/>
      <c r="X73" s="10265"/>
      <c r="Y73" s="10265"/>
      <c r="Z73" s="10265"/>
      <c r="AA73" s="10265"/>
      <c r="AB73" s="10293">
        <f t="shared" si="6"/>
      </c>
      <c r="AC73" s="10249">
        <f t="shared" si="1"/>
      </c>
      <c r="AD73" s="10237">
        <f t="shared" si="17"/>
      </c>
      <c r="AE73" s="10250">
        <f t="shared" si="11"/>
      </c>
      <c r="AF73" s="10239">
        <f>VLOOKUP(C73,'Data Products'!$A:$J,10,0)</f>
      </c>
      <c r="AG73" s="10240">
        <f t="shared" si="3"/>
      </c>
      <c r="AH73" s="10240">
        <f t="shared" si="19"/>
      </c>
      <c r="AI73" s="10299" t="s">
        <v>13327</v>
      </c>
      <c r="AJ73" s="10243"/>
      <c r="AK73" s="10243"/>
      <c r="AL73" s="10242"/>
      <c r="AM73" s="10243"/>
      <c r="AN73" s="10243"/>
    </row>
    <row r="74">
      <c r="A74" s="10288">
        <v>21</v>
      </c>
      <c r="B74" s="10229" t="s">
        <v>13220</v>
      </c>
      <c r="C74" s="10229" t="s">
        <v>13328</v>
      </c>
      <c r="D74" s="10230">
        <v>1020</v>
      </c>
      <c r="E74" s="10244">
        <v>1020</v>
      </c>
      <c r="F74" s="10244"/>
      <c r="G74" s="10289">
        <f>VLOOKUP(C74,'Data Products'!$A:$J,2,0)</f>
      </c>
      <c r="H74" s="10290">
        <f t="shared" si="14"/>
      </c>
      <c r="I74" s="10268">
        <v>45895</v>
      </c>
      <c r="J74" s="10234">
        <f t="shared" si="9"/>
      </c>
      <c r="K74" s="10230">
        <v>3396</v>
      </c>
      <c r="L74" s="10230">
        <v>7165</v>
      </c>
      <c r="M74" s="10230">
        <v>0</v>
      </c>
      <c r="N74" s="10230">
        <v>0</v>
      </c>
      <c r="O74" s="10229" t="s">
        <v>13329</v>
      </c>
      <c r="P74" s="10265"/>
      <c r="Q74" s="10265"/>
      <c r="R74" s="10292"/>
      <c r="S74" s="10265"/>
      <c r="T74" s="10265"/>
      <c r="U74" s="10265"/>
      <c r="V74" s="10265"/>
      <c r="W74" s="10265"/>
      <c r="X74" s="10265"/>
      <c r="Y74" s="10265"/>
      <c r="Z74" s="10265"/>
      <c r="AA74" s="10265"/>
      <c r="AB74" s="10293">
        <f t="shared" si="6"/>
      </c>
      <c r="AC74" s="10249">
        <f t="shared" si="1"/>
      </c>
      <c r="AD74" s="10237">
        <f t="shared" si="17"/>
      </c>
      <c r="AE74" s="10250">
        <f t="shared" si="11"/>
      </c>
      <c r="AF74" s="10239">
        <f>VLOOKUP(C74,'Data Products'!$A:$J,10,0)</f>
      </c>
      <c r="AG74" s="10240">
        <f t="shared" si="3"/>
      </c>
      <c r="AH74" s="10240">
        <f t="shared" si="19"/>
      </c>
      <c r="AI74" s="10251" t="s">
        <v>13325</v>
      </c>
      <c r="AJ74" s="10243"/>
      <c r="AK74" s="10243"/>
      <c r="AL74" s="10242"/>
      <c r="AM74" s="10243"/>
      <c r="AN74" s="10243"/>
    </row>
    <row customHeight="true" hidden="true" ht="18" r="75">
      <c r="A75" s="10288">
        <v>22</v>
      </c>
      <c r="B75" s="10229" t="s">
        <v>13228</v>
      </c>
      <c r="C75" s="10229" t="s">
        <v>13330</v>
      </c>
      <c r="D75" s="10230">
        <v>0</v>
      </c>
      <c r="E75" s="10244">
        <v>0</v>
      </c>
      <c r="F75" s="10244"/>
      <c r="G75" s="10289">
        <f>VLOOKUP(C75,'Data Products'!$A:$J,2,0)</f>
      </c>
      <c r="H75" s="10290">
        <f t="shared" si="14"/>
      </c>
      <c r="I75" s="10268">
        <v>45994</v>
      </c>
      <c r="J75" s="10234">
        <f t="shared" si="9"/>
      </c>
      <c r="K75" s="10230">
        <v>0</v>
      </c>
      <c r="L75" s="10230">
        <v>0</v>
      </c>
      <c r="M75" s="10230">
        <v>0</v>
      </c>
      <c r="N75" s="10230">
        <v>0</v>
      </c>
      <c r="O75" s="10229" t="s">
        <v>13331</v>
      </c>
      <c r="P75" s="10265"/>
      <c r="Q75" s="10265"/>
      <c r="R75" s="10292"/>
      <c r="S75" s="10265"/>
      <c r="T75" s="10265"/>
      <c r="U75" s="10265"/>
      <c r="V75" s="10265"/>
      <c r="W75" s="10265"/>
      <c r="X75" s="10265"/>
      <c r="Y75" s="10265"/>
      <c r="Z75" s="10265"/>
      <c r="AA75" s="10265"/>
      <c r="AB75" s="10293">
        <f t="shared" si="6"/>
      </c>
      <c r="AC75" s="10249">
        <f t="shared" si="1"/>
      </c>
      <c r="AD75" s="10237">
        <f t="shared" si="17"/>
      </c>
      <c r="AE75" s="10250">
        <f t="shared" si="11"/>
      </c>
      <c r="AF75" s="10239">
        <f>VLOOKUP(C75,'Data Products'!$A:$J,10,0)</f>
      </c>
      <c r="AG75" s="10240">
        <f t="shared" si="3"/>
      </c>
      <c r="AH75" s="10240">
        <f t="shared" si="19"/>
      </c>
      <c r="AI75" s="10251"/>
      <c r="AJ75" s="10243"/>
      <c r="AK75" s="10243"/>
      <c r="AL75" s="10242"/>
      <c r="AM75" s="10243"/>
      <c r="AN75" s="10243"/>
    </row>
    <row customHeight="true" hidden="true" ht="18" r="76">
      <c r="A76" s="10288">
        <v>23</v>
      </c>
      <c r="B76" s="10229" t="s">
        <v>13228</v>
      </c>
      <c r="C76" s="10229" t="s">
        <v>13332</v>
      </c>
      <c r="D76" s="10230">
        <v>0</v>
      </c>
      <c r="E76" s="10244">
        <v>0</v>
      </c>
      <c r="F76" s="10244"/>
      <c r="G76" s="10298">
        <f>VLOOKUP(C76,'Data Products'!$A:$J,2,0)</f>
      </c>
      <c r="H76" s="10249">
        <f t="shared" si="14"/>
      </c>
      <c r="I76" s="10268">
        <v>45749</v>
      </c>
      <c r="J76" s="10234">
        <f t="shared" si="9"/>
      </c>
      <c r="K76" s="10230">
        <v>0</v>
      </c>
      <c r="L76" s="10230">
        <v>0</v>
      </c>
      <c r="M76" s="10230">
        <v>0</v>
      </c>
      <c r="N76" s="10230">
        <v>0</v>
      </c>
      <c r="O76" s="10229" t="s">
        <v>13230</v>
      </c>
      <c r="P76" s="10265"/>
      <c r="Q76" s="10265"/>
      <c r="R76" s="10292"/>
      <c r="S76" s="10265"/>
      <c r="T76" s="10265"/>
      <c r="U76" s="10265"/>
      <c r="V76" s="10265"/>
      <c r="W76" s="10265"/>
      <c r="X76" s="10265"/>
      <c r="Y76" s="10265"/>
      <c r="Z76" s="10265"/>
      <c r="AA76" s="10265"/>
      <c r="AB76" s="10293">
        <f t="shared" si="6"/>
      </c>
      <c r="AC76" s="10249">
        <f t="shared" si="1"/>
      </c>
      <c r="AD76" s="10237">
        <f t="shared" si="17"/>
      </c>
      <c r="AE76" s="10250">
        <f t="shared" si="11"/>
      </c>
      <c r="AF76" s="10239">
        <f>VLOOKUP(C76,'Data Products'!$A:$J,10,0)</f>
      </c>
      <c r="AG76" s="10240">
        <f t="shared" si="3"/>
      </c>
      <c r="AH76" s="10240">
        <f t="shared" si="19"/>
      </c>
      <c r="AI76" s="10251" t="s">
        <v>13333</v>
      </c>
      <c r="AJ76" s="10243"/>
      <c r="AK76" s="10243"/>
      <c r="AL76" s="10242"/>
      <c r="AM76" s="10243"/>
      <c r="AN76" s="10243"/>
    </row>
    <row customHeight="true" hidden="true" ht="18" r="77">
      <c r="A77" s="10288">
        <v>24</v>
      </c>
      <c r="B77" s="10229" t="s">
        <v>13228</v>
      </c>
      <c r="C77" s="10229" t="s">
        <v>13334</v>
      </c>
      <c r="D77" s="10230">
        <v>0</v>
      </c>
      <c r="E77" s="10244">
        <v>0</v>
      </c>
      <c r="F77" s="10244"/>
      <c r="G77" s="10298">
        <f>VLOOKUP(C77,'Data Products'!$A:$J,2,0)</f>
      </c>
      <c r="H77" s="10249">
        <f t="shared" si="14"/>
      </c>
      <c r="I77" s="10268">
        <v>45749</v>
      </c>
      <c r="J77" s="10234">
        <f t="shared" si="9"/>
      </c>
      <c r="K77" s="10230">
        <v>0</v>
      </c>
      <c r="L77" s="10230">
        <v>0</v>
      </c>
      <c r="M77" s="10230">
        <v>0</v>
      </c>
      <c r="N77" s="10230">
        <v>0</v>
      </c>
      <c r="O77" s="10229" t="s">
        <v>13230</v>
      </c>
      <c r="P77" s="10265"/>
      <c r="Q77" s="10265"/>
      <c r="R77" s="10292"/>
      <c r="S77" s="10265"/>
      <c r="T77" s="10265"/>
      <c r="U77" s="10265"/>
      <c r="V77" s="10265"/>
      <c r="W77" s="10265"/>
      <c r="X77" s="10265"/>
      <c r="Y77" s="10265"/>
      <c r="Z77" s="10265"/>
      <c r="AA77" s="10265"/>
      <c r="AB77" s="10293">
        <f t="shared" si="6"/>
      </c>
      <c r="AC77" s="10249">
        <f t="shared" si="1"/>
      </c>
      <c r="AD77" s="10237">
        <f t="shared" si="17"/>
      </c>
      <c r="AE77" s="10250">
        <f t="shared" si="11"/>
      </c>
      <c r="AF77" s="10239">
        <f>VLOOKUP(C77,'Data Products'!$A:$J,10,0)</f>
      </c>
      <c r="AG77" s="10240">
        <f t="shared" si="3"/>
      </c>
      <c r="AH77" s="10240">
        <f t="shared" si="19"/>
      </c>
      <c r="AI77" s="10251"/>
      <c r="AJ77" s="10243"/>
      <c r="AK77" s="10243"/>
      <c r="AL77" s="10242"/>
      <c r="AM77" s="10243"/>
      <c r="AN77" s="10243"/>
    </row>
    <row customHeight="true" hidden="true" ht="18" r="78">
      <c r="A78" s="10288">
        <v>25</v>
      </c>
      <c r="B78" s="10229" t="s">
        <v>13228</v>
      </c>
      <c r="C78" s="10229" t="s">
        <v>13335</v>
      </c>
      <c r="D78" s="10230">
        <v>0</v>
      </c>
      <c r="E78" s="10244">
        <v>0</v>
      </c>
      <c r="F78" s="10244" t="s">
        <v>13336</v>
      </c>
      <c r="G78" s="10298">
        <f>VLOOKUP(C78,'Data Products'!$A:$J,2,0)</f>
      </c>
      <c r="H78" s="10249">
        <f t="shared" si="14"/>
      </c>
      <c r="I78" s="10233">
        <v>45650</v>
      </c>
      <c r="J78" s="10234">
        <f t="shared" si="9"/>
      </c>
      <c r="K78" s="10230">
        <v>0</v>
      </c>
      <c r="L78" s="10230">
        <v>0</v>
      </c>
      <c r="M78" s="10230">
        <v>0</v>
      </c>
      <c r="N78" s="10230">
        <v>0</v>
      </c>
      <c r="O78" s="10229" t="s">
        <v>13268</v>
      </c>
      <c r="P78" s="10265"/>
      <c r="Q78" s="10265"/>
      <c r="R78" s="10300"/>
      <c r="S78" s="10265"/>
      <c r="T78" s="10265"/>
      <c r="U78" s="10265"/>
      <c r="V78" s="10265"/>
      <c r="W78" s="10265"/>
      <c r="X78" s="10265"/>
      <c r="Y78" s="10265"/>
      <c r="Z78" s="10265"/>
      <c r="AA78" s="10265"/>
      <c r="AB78" s="10293">
        <f t="shared" si="6"/>
      </c>
      <c r="AC78" s="10249">
        <f t="shared" si="1"/>
      </c>
      <c r="AD78" s="10237">
        <f t="shared" si="17"/>
      </c>
      <c r="AE78" s="10250">
        <f t="shared" si="11"/>
      </c>
      <c r="AF78" s="10239">
        <f>VLOOKUP(C78,'Data Products'!$A:$J,10,0)</f>
      </c>
      <c r="AG78" s="10240">
        <f t="shared" si="3"/>
      </c>
      <c r="AH78" s="10240">
        <f t="shared" si="19"/>
      </c>
      <c r="AI78" s="10242"/>
      <c r="AJ78" s="10243"/>
      <c r="AK78" s="10243">
        <v>50</v>
      </c>
      <c r="AL78" s="10242"/>
      <c r="AM78" s="10243"/>
      <c r="AN78" s="10243"/>
    </row>
    <row customHeight="true" hidden="true" ht="18" r="79">
      <c r="A79" s="10288">
        <v>26</v>
      </c>
      <c r="B79" s="10229" t="s">
        <v>13228</v>
      </c>
      <c r="C79" s="10229" t="s">
        <v>13337</v>
      </c>
      <c r="D79" s="10230">
        <v>0</v>
      </c>
      <c r="E79" s="10244">
        <v>0</v>
      </c>
      <c r="F79" s="10244"/>
      <c r="G79" s="10269"/>
      <c r="H79" s="10290"/>
      <c r="I79" s="10233">
        <v>45650</v>
      </c>
      <c r="J79" s="10234">
        <f t="shared" si="9"/>
      </c>
      <c r="K79" s="10230">
        <v>0</v>
      </c>
      <c r="L79" s="10230">
        <v>0</v>
      </c>
      <c r="M79" s="10230">
        <v>150</v>
      </c>
      <c r="N79" s="10230">
        <v>300</v>
      </c>
      <c r="O79" s="10229" t="s">
        <v>13268</v>
      </c>
      <c r="P79" s="10269"/>
      <c r="Q79" s="10269"/>
      <c r="R79" s="10300"/>
      <c r="S79" s="10265"/>
      <c r="T79" s="10269"/>
      <c r="U79" s="10269"/>
      <c r="V79" s="10269"/>
      <c r="W79" s="10269"/>
      <c r="X79" s="10269"/>
      <c r="Y79" s="10269"/>
      <c r="Z79" s="10269"/>
      <c r="AA79" s="10269"/>
      <c r="AB79" s="10293">
        <f t="shared" si="6"/>
      </c>
      <c r="AC79" s="10249">
        <f t="shared" si="1"/>
      </c>
      <c r="AD79" s="10237">
        <f t="shared" si="17"/>
      </c>
      <c r="AE79" s="10250">
        <f t="shared" si="11"/>
      </c>
      <c r="AF79" s="10239">
        <f>VLOOKUP(C79,'Data Products'!$A:$J,10,0)</f>
      </c>
      <c r="AG79" s="10240">
        <f t="shared" si="3"/>
      </c>
      <c r="AH79" s="10240">
        <f t="shared" si="19"/>
      </c>
      <c r="AI79" s="10242"/>
      <c r="AJ79" s="10243"/>
      <c r="AK79" s="10243">
        <v>80</v>
      </c>
      <c r="AL79" s="10242"/>
      <c r="AM79" s="10243"/>
      <c r="AN79" s="10243"/>
    </row>
    <row customHeight="true" hidden="true" ht="18" r="80">
      <c r="A80" s="10288">
        <v>27</v>
      </c>
      <c r="B80" s="10229" t="s">
        <v>13228</v>
      </c>
      <c r="C80" s="10229" t="s">
        <v>13338</v>
      </c>
      <c r="D80" s="10230">
        <v>0</v>
      </c>
      <c r="E80" s="10244">
        <v>0</v>
      </c>
      <c r="F80" s="10244"/>
      <c r="G80" s="10298">
        <f>VLOOKUP(C80,'Data Products'!$A:$J,2,0)</f>
      </c>
      <c r="H80" s="10249">
        <f t="shared" ref="H80:H124" si="15">IFERROR(G80-TODAY(),"")</f>
      </c>
      <c r="I80" s="10233">
        <v>45650</v>
      </c>
      <c r="J80" s="10234">
        <f t="shared" si="9"/>
      </c>
      <c r="K80" s="10230">
        <v>0</v>
      </c>
      <c r="L80" s="10230">
        <v>0</v>
      </c>
      <c r="M80" s="10230">
        <v>100</v>
      </c>
      <c r="N80" s="10230">
        <v>250</v>
      </c>
      <c r="O80" s="10229" t="s">
        <v>13268</v>
      </c>
      <c r="P80" s="10269"/>
      <c r="Q80" s="10269"/>
      <c r="R80" s="10292"/>
      <c r="S80" s="10265"/>
      <c r="T80" s="10269"/>
      <c r="U80" s="10269"/>
      <c r="V80" s="10269"/>
      <c r="W80" s="10269"/>
      <c r="X80" s="10269"/>
      <c r="Y80" s="10269"/>
      <c r="Z80" s="10269"/>
      <c r="AA80" s="10269"/>
      <c r="AB80" s="10293">
        <f t="shared" si="6"/>
      </c>
      <c r="AC80" s="10245">
        <f t="shared" si="1"/>
      </c>
      <c r="AD80" s="10237">
        <f t="shared" si="17"/>
      </c>
      <c r="AE80" s="10246">
        <f t="shared" si="11"/>
      </c>
      <c r="AF80" s="10239">
        <f>VLOOKUP(C80,'Data Products'!$A:$J,10,0)</f>
      </c>
      <c r="AG80" s="10240">
        <f t="shared" si="3"/>
      </c>
      <c r="AH80" s="10240">
        <f t="shared" si="19"/>
      </c>
      <c r="AI80" s="10242"/>
      <c r="AJ80" s="10243"/>
      <c r="AK80" s="10243">
        <v>60</v>
      </c>
      <c r="AL80" s="10242"/>
      <c r="AM80" s="10243"/>
      <c r="AN80" s="10243"/>
    </row>
    <row customHeight="true" hidden="true" ht="18" r="81">
      <c r="A81" s="10288">
        <v>28</v>
      </c>
      <c r="B81" s="10229" t="s">
        <v>13228</v>
      </c>
      <c r="C81" s="10229" t="s">
        <v>13339</v>
      </c>
      <c r="D81" s="10230">
        <v>0</v>
      </c>
      <c r="E81" s="10244">
        <v>0</v>
      </c>
      <c r="F81" s="10244" t="s">
        <v>13340</v>
      </c>
      <c r="G81" s="10298">
        <f>VLOOKUP(C81,'Data Products'!$A:$J,2,0)</f>
      </c>
      <c r="H81" s="10249">
        <f t="shared" si="15"/>
      </c>
      <c r="I81" s="10233">
        <v>45678</v>
      </c>
      <c r="J81" s="10234">
        <f t="shared" si="9"/>
      </c>
      <c r="K81" s="10230">
        <v>0</v>
      </c>
      <c r="L81" s="10230">
        <v>0</v>
      </c>
      <c r="M81" s="10230">
        <v>0</v>
      </c>
      <c r="N81" s="10230">
        <v>0</v>
      </c>
      <c r="O81" s="10229" t="s">
        <v>13268</v>
      </c>
      <c r="P81" s="10269"/>
      <c r="Q81" s="10269"/>
      <c r="R81" s="10292"/>
      <c r="S81" s="10265"/>
      <c r="T81" s="10269"/>
      <c r="U81" s="10269"/>
      <c r="V81" s="10269"/>
      <c r="W81" s="10269"/>
      <c r="X81" s="10269"/>
      <c r="Y81" s="10269"/>
      <c r="Z81" s="10269"/>
      <c r="AA81" s="10269"/>
      <c r="AB81" s="10293">
        <f t="shared" si="6"/>
      </c>
      <c r="AC81" s="10245">
        <f t="shared" si="1"/>
      </c>
      <c r="AD81" s="10237">
        <f t="shared" si="17"/>
      </c>
      <c r="AE81" s="10246">
        <f t="shared" si="11"/>
      </c>
      <c r="AF81" s="10239">
        <f>VLOOKUP(C81,'Data Products'!$A:$J,10,0)</f>
      </c>
      <c r="AG81" s="10240">
        <f t="shared" si="3"/>
      </c>
      <c r="AH81" s="10240">
        <f t="shared" si="19"/>
      </c>
      <c r="AI81" s="10251" t="s">
        <v>13341</v>
      </c>
      <c r="AJ81" s="10243"/>
      <c r="AK81" s="10243">
        <v>40</v>
      </c>
      <c r="AL81" s="10242"/>
      <c r="AM81" s="10243"/>
      <c r="AN81" s="10243"/>
    </row>
    <row customHeight="true" hidden="true" ht="18" r="82">
      <c r="A82" s="10288">
        <v>29</v>
      </c>
      <c r="B82" s="10229" t="s">
        <v>13228</v>
      </c>
      <c r="C82" s="10229" t="s">
        <v>13342</v>
      </c>
      <c r="D82" s="10230">
        <v>0</v>
      </c>
      <c r="E82" s="10230">
        <v>0</v>
      </c>
      <c r="F82" s="10244"/>
      <c r="G82" s="10298">
        <f>VLOOKUP(C82,'Data Products'!$A:$J,2,0)</f>
      </c>
      <c r="H82" s="10249">
        <f t="shared" si="15"/>
      </c>
      <c r="I82" s="10233">
        <v>45824</v>
      </c>
      <c r="J82" s="10234">
        <f t="shared" si="9"/>
      </c>
      <c r="K82" s="10230">
        <v>0</v>
      </c>
      <c r="L82" s="10230">
        <v>0</v>
      </c>
      <c r="M82" s="10230">
        <v>0</v>
      </c>
      <c r="N82" s="10230">
        <v>0</v>
      </c>
      <c r="O82" s="10229" t="s">
        <v>13268</v>
      </c>
      <c r="P82" s="10269"/>
      <c r="Q82" s="10269"/>
      <c r="R82" s="10292"/>
      <c r="S82" s="10265"/>
      <c r="T82" s="10269"/>
      <c r="U82" s="10269"/>
      <c r="V82" s="10269"/>
      <c r="W82" s="10269"/>
      <c r="X82" s="10269"/>
      <c r="Y82" s="10269"/>
      <c r="Z82" s="10269"/>
      <c r="AA82" s="10269"/>
      <c r="AB82" s="10293">
        <f t="shared" si="6"/>
      </c>
      <c r="AC82" s="10245">
        <f t="shared" si="1"/>
      </c>
      <c r="AD82" s="10237">
        <f t="shared" si="17"/>
      </c>
      <c r="AE82" s="10246">
        <f t="shared" si="11"/>
      </c>
      <c r="AF82" s="10239">
        <f>VLOOKUP(C82,'Data Products'!$A:$J,10,0)</f>
      </c>
      <c r="AG82" s="10240">
        <f t="shared" si="3"/>
      </c>
      <c r="AH82" s="10240">
        <f t="shared" si="19"/>
      </c>
      <c r="AI82" s="10242" t="s">
        <v>13343</v>
      </c>
      <c r="AJ82" s="10243"/>
      <c r="AK82" s="10243"/>
      <c r="AL82" s="10242"/>
      <c r="AM82" s="10243"/>
      <c r="AN82" s="10243"/>
    </row>
    <row customHeight="true" hidden="true" ht="18" r="83">
      <c r="A83" s="10288">
        <v>30</v>
      </c>
      <c r="B83" s="10229" t="s">
        <v>13228</v>
      </c>
      <c r="C83" s="10229" t="s">
        <v>13344</v>
      </c>
      <c r="D83" s="10230">
        <v>0</v>
      </c>
      <c r="E83" s="10230">
        <v>0</v>
      </c>
      <c r="F83" s="10244"/>
      <c r="G83" s="10298">
        <f>VLOOKUP(C83,'Data Products'!$A:$J,2,0)</f>
      </c>
      <c r="H83" s="10249">
        <f t="shared" si="15"/>
      </c>
      <c r="I83" s="10233">
        <v>45824</v>
      </c>
      <c r="J83" s="10234">
        <f t="shared" si="9"/>
      </c>
      <c r="K83" s="10230">
        <v>0</v>
      </c>
      <c r="L83" s="10230">
        <v>0</v>
      </c>
      <c r="M83" s="10230">
        <v>100</v>
      </c>
      <c r="N83" s="10230">
        <v>150</v>
      </c>
      <c r="O83" s="10229" t="s">
        <v>13268</v>
      </c>
      <c r="P83" s="10269"/>
      <c r="Q83" s="10269"/>
      <c r="R83" s="10292"/>
      <c r="S83" s="10265"/>
      <c r="T83" s="10269"/>
      <c r="U83" s="10269"/>
      <c r="V83" s="10269"/>
      <c r="W83" s="10269"/>
      <c r="X83" s="10269"/>
      <c r="Y83" s="10269"/>
      <c r="Z83" s="10269"/>
      <c r="AA83" s="10269"/>
      <c r="AB83" s="10293">
        <f t="shared" si="6"/>
      </c>
      <c r="AC83" s="10249">
        <f t="shared" si="1"/>
      </c>
      <c r="AD83" s="10237">
        <f t="shared" si="17"/>
      </c>
      <c r="AE83" s="10250">
        <f t="shared" si="11"/>
      </c>
      <c r="AF83" s="10239">
        <f>VLOOKUP(C83,'Data Products'!$A:$J,10,0)</f>
      </c>
      <c r="AG83" s="10240">
        <f t="shared" si="3"/>
      </c>
      <c r="AH83" s="10240">
        <f t="shared" si="19"/>
      </c>
      <c r="AI83" s="10242"/>
      <c r="AJ83" s="10243"/>
      <c r="AK83" s="10243"/>
      <c r="AL83" s="10242"/>
      <c r="AM83" s="10243"/>
      <c r="AN83" s="10243"/>
    </row>
    <row customHeight="true" hidden="true" ht="18" r="84">
      <c r="A84" s="10288">
        <v>31</v>
      </c>
      <c r="B84" s="10229" t="s">
        <v>13228</v>
      </c>
      <c r="C84" s="10229" t="s">
        <v>13345</v>
      </c>
      <c r="D84" s="10230">
        <v>0</v>
      </c>
      <c r="E84" s="10244">
        <v>0</v>
      </c>
      <c r="F84" s="10244"/>
      <c r="G84" s="10298">
        <f>VLOOKUP(C84,'Data Products'!$A:$J,2,0)</f>
      </c>
      <c r="H84" s="10249">
        <f t="shared" si="15"/>
      </c>
      <c r="I84" s="10290"/>
      <c r="J84" s="10234">
        <f t="shared" si="9"/>
      </c>
      <c r="K84" s="10230">
        <v>0</v>
      </c>
      <c r="L84" s="10230">
        <v>0</v>
      </c>
      <c r="M84" s="10230">
        <v>0</v>
      </c>
      <c r="N84" s="10230">
        <v>0</v>
      </c>
      <c r="O84" s="10229" t="s">
        <v>13346</v>
      </c>
      <c r="P84" s="10269"/>
      <c r="Q84" s="10269"/>
      <c r="R84" s="10292"/>
      <c r="S84" s="10265"/>
      <c r="T84" s="10269"/>
      <c r="U84" s="10269"/>
      <c r="V84" s="10269"/>
      <c r="W84" s="10269"/>
      <c r="X84" s="10269"/>
      <c r="Y84" s="10269"/>
      <c r="Z84" s="10269"/>
      <c r="AA84" s="10269"/>
      <c r="AB84" s="10293">
        <f t="shared" si="6"/>
      </c>
      <c r="AC84" s="10245">
        <f t="shared" si="1"/>
      </c>
      <c r="AD84" s="10237">
        <f t="shared" si="17"/>
      </c>
      <c r="AE84" s="10246">
        <f t="shared" si="11"/>
      </c>
      <c r="AF84" s="10239">
        <f>VLOOKUP(C84,'Data Products'!$A:$J,10,0)</f>
      </c>
      <c r="AG84" s="10240">
        <f t="shared" si="3"/>
      </c>
      <c r="AH84" s="10240">
        <f t="shared" si="19"/>
      </c>
      <c r="AI84" s="10242"/>
      <c r="AJ84" s="10243"/>
      <c r="AK84" s="10243"/>
      <c r="AL84" s="10242"/>
      <c r="AM84" s="10243"/>
      <c r="AN84" s="10243"/>
    </row>
    <row customHeight="true" hidden="true" ht="18" r="85">
      <c r="A85" s="10288">
        <v>32</v>
      </c>
      <c r="B85" s="10229" t="s">
        <v>13228</v>
      </c>
      <c r="C85" s="10229" t="s">
        <v>13347</v>
      </c>
      <c r="D85" s="10230">
        <v>0</v>
      </c>
      <c r="E85" s="10244">
        <v>0</v>
      </c>
      <c r="F85" s="10244"/>
      <c r="G85" s="10298">
        <f>VLOOKUP(C85,'Data Products'!$A:$J,2,0)</f>
      </c>
      <c r="H85" s="10249">
        <f t="shared" si="15"/>
      </c>
      <c r="I85" s="10290"/>
      <c r="J85" s="10234">
        <f t="shared" si="9"/>
      </c>
      <c r="K85" s="10230">
        <v>0</v>
      </c>
      <c r="L85" s="10230">
        <v>0</v>
      </c>
      <c r="M85" s="10230">
        <v>0</v>
      </c>
      <c r="N85" s="10230">
        <v>0</v>
      </c>
      <c r="O85" s="10229" t="s">
        <v>13346</v>
      </c>
      <c r="P85" s="10269"/>
      <c r="Q85" s="10269"/>
      <c r="R85" s="10292"/>
      <c r="S85" s="10265"/>
      <c r="T85" s="10269"/>
      <c r="U85" s="10269"/>
      <c r="V85" s="10269"/>
      <c r="W85" s="10269"/>
      <c r="X85" s="10269"/>
      <c r="Y85" s="10269"/>
      <c r="Z85" s="10269"/>
      <c r="AA85" s="10269"/>
      <c r="AB85" s="10293">
        <f t="shared" si="6"/>
      </c>
      <c r="AC85" s="10245">
        <f t="shared" si="1"/>
      </c>
      <c r="AD85" s="10237">
        <f t="shared" si="17"/>
      </c>
      <c r="AE85" s="10246">
        <f t="shared" si="11"/>
      </c>
      <c r="AF85" s="10239">
        <f>VLOOKUP(C85,'Data Products'!$A:$J,10,0)</f>
      </c>
      <c r="AG85" s="10240">
        <f t="shared" si="3"/>
      </c>
      <c r="AH85" s="10240">
        <f t="shared" si="19"/>
      </c>
      <c r="AI85" s="10242"/>
      <c r="AJ85" s="10243"/>
      <c r="AK85" s="10243"/>
      <c r="AL85" s="10242"/>
      <c r="AM85" s="10243"/>
      <c r="AN85" s="10243"/>
    </row>
    <row customHeight="true" hidden="true" ht="18" r="86">
      <c r="A86" s="10288">
        <v>33</v>
      </c>
      <c r="B86" s="10296" t="s">
        <v>13228</v>
      </c>
      <c r="C86" s="10296" t="s">
        <v>13348</v>
      </c>
      <c r="D86" s="10230">
        <v>0</v>
      </c>
      <c r="E86" s="10244">
        <v>0</v>
      </c>
      <c r="F86" s="10244"/>
      <c r="G86" s="10298">
        <f>VLOOKUP(C86,'Data Products'!$A:$J,2,0)</f>
      </c>
      <c r="H86" s="10249">
        <f t="shared" si="15"/>
      </c>
      <c r="I86" s="10290"/>
      <c r="J86" s="10234">
        <f t="shared" si="9"/>
      </c>
      <c r="K86" s="10230">
        <v>0</v>
      </c>
      <c r="L86" s="10230">
        <v>0</v>
      </c>
      <c r="M86" s="10301">
        <v>0</v>
      </c>
      <c r="N86" s="10301">
        <v>0</v>
      </c>
      <c r="O86" s="10229" t="s">
        <v>13346</v>
      </c>
      <c r="P86" s="10269"/>
      <c r="Q86" s="10269"/>
      <c r="R86" s="10292"/>
      <c r="S86" s="10269"/>
      <c r="T86" s="10269"/>
      <c r="U86" s="10269"/>
      <c r="V86" s="10269"/>
      <c r="W86" s="10269"/>
      <c r="X86" s="10269"/>
      <c r="Y86" s="10269"/>
      <c r="Z86" s="10269"/>
      <c r="AA86" s="10269"/>
      <c r="AB86" s="10293">
        <f t="shared" si="6"/>
      </c>
      <c r="AC86" s="10245">
        <f t="shared" si="1"/>
      </c>
      <c r="AD86" s="10237">
        <f t="shared" si="17"/>
      </c>
      <c r="AE86" s="10246">
        <f t="shared" si="11"/>
      </c>
      <c r="AF86" s="10239">
        <f>VLOOKUP(C86,'Data Products'!$A:$J,10,0)</f>
      </c>
      <c r="AG86" s="10240">
        <f t="shared" si="3"/>
      </c>
      <c r="AH86" s="10240">
        <f t="shared" si="19"/>
      </c>
      <c r="AI86" s="10242"/>
      <c r="AJ86" s="10243"/>
      <c r="AK86" s="10243"/>
      <c r="AL86" s="10242"/>
      <c r="AM86" s="10243"/>
      <c r="AN86" s="10243"/>
    </row>
    <row r="87">
      <c r="A87" s="10288">
        <v>34</v>
      </c>
      <c r="B87" s="10288" t="s">
        <v>13220</v>
      </c>
      <c r="C87" s="10229" t="s">
        <v>13349</v>
      </c>
      <c r="D87" s="10252">
        <v>1418</v>
      </c>
      <c r="E87" s="10252">
        <v>1418</v>
      </c>
      <c r="F87" s="10302" t="s">
        <v>13350</v>
      </c>
      <c r="G87" s="10289">
        <f>VLOOKUP(C87,'Data Products'!$A:$J,2,0)</f>
      </c>
      <c r="H87" s="10303">
        <f t="shared" si="15"/>
      </c>
      <c r="I87" s="10233">
        <v>45694</v>
      </c>
      <c r="J87" s="10234">
        <f t="shared" si="9"/>
      </c>
      <c r="K87" s="10301">
        <v>34</v>
      </c>
      <c r="L87" s="10301">
        <v>312</v>
      </c>
      <c r="M87" s="10230">
        <v>0</v>
      </c>
      <c r="N87" s="10230">
        <v>0</v>
      </c>
      <c r="O87" s="10296" t="s">
        <v>13351</v>
      </c>
      <c r="P87" s="10269"/>
      <c r="Q87" s="10269"/>
      <c r="R87" s="10292"/>
      <c r="S87" s="10269"/>
      <c r="T87" s="10269"/>
      <c r="U87" s="10269"/>
      <c r="V87" s="10269"/>
      <c r="W87" s="10269"/>
      <c r="X87" s="10269"/>
      <c r="Y87" s="10269"/>
      <c r="Z87" s="10269"/>
      <c r="AA87" s="10269"/>
      <c r="AB87" s="10293">
        <f t="shared" si="6"/>
      </c>
      <c r="AC87" s="10249">
        <f t="shared" si="1"/>
      </c>
      <c r="AD87" s="10237">
        <f t="shared" si="17"/>
      </c>
      <c r="AE87" s="10250">
        <f t="shared" si="11"/>
      </c>
      <c r="AF87" s="10239">
        <f>VLOOKUP(C87,'Data Products'!$A:$J,10,0)</f>
      </c>
      <c r="AG87" s="10240">
        <f t="shared" si="3"/>
      </c>
      <c r="AH87" s="10240">
        <f t="shared" si="19"/>
      </c>
      <c r="AI87" s="10251"/>
      <c r="AJ87" s="10243"/>
      <c r="AK87" s="10243">
        <v>50</v>
      </c>
      <c r="AL87" s="10242"/>
      <c r="AM87" s="10243"/>
      <c r="AN87" s="10243"/>
    </row>
    <row customHeight="true" hidden="true" ht="18" r="88">
      <c r="A88" s="10288">
        <v>35</v>
      </c>
      <c r="B88" s="10297" t="s">
        <v>13254</v>
      </c>
      <c r="C88" s="10297" t="s">
        <v>13352</v>
      </c>
      <c r="D88" s="10304">
        <v>0</v>
      </c>
      <c r="E88" s="10244">
        <v>0</v>
      </c>
      <c r="F88" s="10244"/>
      <c r="G88" s="10298">
        <f>VLOOKUP(C88,'Data Products'!$A:$J,2,0)</f>
      </c>
      <c r="H88" s="10249">
        <f t="shared" si="15"/>
      </c>
      <c r="I88" s="10233">
        <v>45433</v>
      </c>
      <c r="J88" s="10234">
        <f t="shared" si="9"/>
      </c>
      <c r="K88" s="10230">
        <v>0</v>
      </c>
      <c r="L88" s="10230">
        <v>0</v>
      </c>
      <c r="M88" s="10304">
        <v>0</v>
      </c>
      <c r="N88" s="10304">
        <v>0</v>
      </c>
      <c r="O88" s="10229" t="s">
        <v>13351</v>
      </c>
      <c r="P88" s="10269"/>
      <c r="Q88" s="10269"/>
      <c r="R88" s="10292"/>
      <c r="S88" s="10269"/>
      <c r="T88" s="10269"/>
      <c r="U88" s="10269"/>
      <c r="V88" s="10269"/>
      <c r="W88" s="10269"/>
      <c r="X88" s="10269"/>
      <c r="Y88" s="10269"/>
      <c r="Z88" s="10269"/>
      <c r="AA88" s="10269"/>
      <c r="AB88" s="10293">
        <f t="shared" si="6"/>
      </c>
      <c r="AC88" s="10245">
        <f t="shared" si="1"/>
      </c>
      <c r="AD88" s="10237">
        <f t="shared" si="17"/>
      </c>
      <c r="AE88" s="10246">
        <f t="shared" si="11"/>
      </c>
      <c r="AF88" s="10239">
        <f>VLOOKUP(C88,'Data Products'!$A:$J,10,0)</f>
      </c>
      <c r="AG88" s="10240">
        <f t="shared" si="3"/>
      </c>
      <c r="AH88" s="10240">
        <f t="shared" si="19"/>
      </c>
      <c r="AI88" s="10242"/>
      <c r="AJ88" s="10256"/>
      <c r="AK88" s="10256"/>
      <c r="AL88" s="10251"/>
      <c r="AM88" s="10256"/>
      <c r="AN88" s="10256"/>
    </row>
    <row customHeight="true" hidden="true" ht="18" r="89">
      <c r="A89" s="10288">
        <v>36</v>
      </c>
      <c r="B89" s="10297" t="s">
        <v>13254</v>
      </c>
      <c r="C89" s="10229" t="s">
        <v>13353</v>
      </c>
      <c r="D89" s="10230">
        <v>0</v>
      </c>
      <c r="E89" s="10230">
        <v>0</v>
      </c>
      <c r="F89" s="10230"/>
      <c r="G89" s="10298">
        <f>VLOOKUP(C89,'Data Products'!$A:$J,2,0)</f>
      </c>
      <c r="H89" s="10249">
        <f t="shared" si="15"/>
      </c>
      <c r="I89" s="10233">
        <v>45433</v>
      </c>
      <c r="J89" s="10234">
        <f t="shared" si="9"/>
      </c>
      <c r="K89" s="10230">
        <v>0</v>
      </c>
      <c r="L89" s="10230">
        <v>0</v>
      </c>
      <c r="M89" s="10230">
        <v>0</v>
      </c>
      <c r="N89" s="10230">
        <v>0</v>
      </c>
      <c r="O89" s="10229" t="s">
        <v>13351</v>
      </c>
      <c r="P89" s="10269"/>
      <c r="Q89" s="10269"/>
      <c r="R89" s="10292"/>
      <c r="S89" s="10269"/>
      <c r="T89" s="10269"/>
      <c r="U89" s="10269"/>
      <c r="V89" s="10269"/>
      <c r="W89" s="10269"/>
      <c r="X89" s="10269"/>
      <c r="Y89" s="10269"/>
      <c r="Z89" s="10269"/>
      <c r="AA89" s="10269"/>
      <c r="AB89" s="10305">
        <f t="shared" si="6"/>
      </c>
      <c r="AC89" s="10245">
        <f t="shared" si="1"/>
      </c>
      <c r="AD89" s="10237">
        <f t="shared" si="17"/>
      </c>
      <c r="AE89" s="10246">
        <f t="shared" si="11"/>
      </c>
      <c r="AF89" s="10239">
        <f>VLOOKUP(C89,'Data Products'!$A:$J,10,0)</f>
      </c>
      <c r="AG89" s="10240">
        <f t="shared" si="3"/>
      </c>
      <c r="AH89" s="10240">
        <f t="shared" si="19"/>
      </c>
      <c r="AI89" s="10242"/>
      <c r="AJ89" s="10243"/>
      <c r="AK89" s="10243"/>
      <c r="AL89" s="10242"/>
      <c r="AM89" s="10243"/>
      <c r="AN89" s="10243"/>
    </row>
    <row customHeight="true" hidden="true" ht="18" r="90">
      <c r="A90" s="10288">
        <v>37</v>
      </c>
      <c r="B90" s="10297" t="s">
        <v>13254</v>
      </c>
      <c r="C90" s="10229" t="s">
        <v>13354</v>
      </c>
      <c r="D90" s="10230">
        <v>0</v>
      </c>
      <c r="E90" s="10230">
        <v>0</v>
      </c>
      <c r="F90" s="10230"/>
      <c r="G90" s="10298">
        <f>VLOOKUP(C90,'Data Products'!$A:$J,2,0)</f>
      </c>
      <c r="H90" s="10249">
        <f t="shared" si="15"/>
      </c>
      <c r="I90" s="10233">
        <v>45433</v>
      </c>
      <c r="J90" s="10234">
        <f t="shared" si="9"/>
      </c>
      <c r="K90" s="10230">
        <v>0</v>
      </c>
      <c r="L90" s="10230">
        <v>0</v>
      </c>
      <c r="M90" s="10230">
        <v>0</v>
      </c>
      <c r="N90" s="10230">
        <v>0</v>
      </c>
      <c r="O90" s="10229" t="s">
        <v>13351</v>
      </c>
      <c r="P90" s="10269"/>
      <c r="Q90" s="10269"/>
      <c r="R90" s="10292"/>
      <c r="S90" s="10269"/>
      <c r="T90" s="10269"/>
      <c r="U90" s="10269"/>
      <c r="V90" s="10269"/>
      <c r="W90" s="10269"/>
      <c r="X90" s="10269"/>
      <c r="Y90" s="10269"/>
      <c r="Z90" s="10269"/>
      <c r="AA90" s="10269"/>
      <c r="AB90" s="10293">
        <f t="shared" si="6"/>
      </c>
      <c r="AC90" s="10306">
        <f t="shared" si="1"/>
      </c>
      <c r="AD90" s="10237">
        <f t="shared" si="17"/>
      </c>
      <c r="AE90" s="10246">
        <f t="shared" si="11"/>
      </c>
      <c r="AF90" s="10239">
        <f>VLOOKUP(C90,'Data Products'!$A:$J,10,0)</f>
      </c>
      <c r="AG90" s="10240">
        <f t="shared" si="3"/>
      </c>
      <c r="AH90" s="10240">
        <f t="shared" si="19"/>
      </c>
      <c r="AI90" s="10242"/>
      <c r="AJ90" s="10243"/>
      <c r="AK90" s="10243"/>
      <c r="AL90" s="10242"/>
      <c r="AM90" s="10243"/>
      <c r="AN90" s="10243"/>
    </row>
    <row customHeight="true" hidden="true" ht="18" r="91">
      <c r="A91" s="10288">
        <v>38</v>
      </c>
      <c r="B91" s="10229" t="s">
        <v>13228</v>
      </c>
      <c r="C91" s="10229" t="s">
        <v>13355</v>
      </c>
      <c r="D91" s="10264">
        <v>0</v>
      </c>
      <c r="E91" s="10230">
        <v>0</v>
      </c>
      <c r="F91" s="10230"/>
      <c r="G91" s="10298">
        <f>VLOOKUP(C91,'Data Products'!$A:$J,2,0)</f>
      </c>
      <c r="H91" s="10249">
        <f t="shared" si="15"/>
      </c>
      <c r="I91" s="10233">
        <v>45644</v>
      </c>
      <c r="J91" s="10234">
        <f t="shared" si="9"/>
      </c>
      <c r="K91" s="10230">
        <v>0</v>
      </c>
      <c r="L91" s="10230">
        <v>0</v>
      </c>
      <c r="M91" s="10244">
        <v>0</v>
      </c>
      <c r="N91" s="10244">
        <v>0</v>
      </c>
      <c r="O91" s="10229" t="s">
        <v>13356</v>
      </c>
      <c r="P91" s="10269"/>
      <c r="Q91" s="10269"/>
      <c r="R91" s="10292"/>
      <c r="S91" s="10269"/>
      <c r="T91" s="10269"/>
      <c r="U91" s="10269"/>
      <c r="V91" s="10269"/>
      <c r="W91" s="10269"/>
      <c r="X91" s="10269"/>
      <c r="Y91" s="10269"/>
      <c r="Z91" s="10269"/>
      <c r="AA91" s="10269"/>
      <c r="AB91" s="10307">
        <f t="shared" si="6"/>
      </c>
      <c r="AC91" s="10306">
        <f t="shared" si="1"/>
      </c>
      <c r="AD91" s="10237">
        <f t="shared" si="17"/>
      </c>
      <c r="AE91" s="10246">
        <f t="shared" si="11"/>
      </c>
      <c r="AF91" s="10239">
        <f>VLOOKUP(C91,'Data Products'!$A:$J,10,0)</f>
      </c>
      <c r="AG91" s="10308">
        <f t="shared" si="3"/>
      </c>
      <c r="AH91" s="10240">
        <f t="shared" si="19"/>
      </c>
      <c r="AI91" s="10309"/>
      <c r="AJ91" s="10243"/>
      <c r="AK91" s="10243"/>
      <c r="AL91" s="10242"/>
      <c r="AM91" s="10243"/>
      <c r="AN91" s="10243"/>
    </row>
    <row customHeight="true" hidden="true" ht="18" r="92">
      <c r="A92" s="10288">
        <v>39</v>
      </c>
      <c r="B92" s="10229" t="s">
        <v>13228</v>
      </c>
      <c r="C92" s="10229" t="s">
        <v>13357</v>
      </c>
      <c r="D92" s="10230">
        <v>0</v>
      </c>
      <c r="E92" s="10230">
        <v>0</v>
      </c>
      <c r="F92" s="10230"/>
      <c r="G92" s="10298">
        <f>VLOOKUP(C92,'Data Products'!$A:$J,2,0)</f>
      </c>
      <c r="H92" s="10249">
        <f t="shared" si="15"/>
      </c>
      <c r="I92" s="10233">
        <v>45602</v>
      </c>
      <c r="J92" s="10234">
        <f t="shared" si="9"/>
      </c>
      <c r="K92" s="10230">
        <v>0</v>
      </c>
      <c r="L92" s="10230">
        <v>0</v>
      </c>
      <c r="M92" s="10264">
        <v>0</v>
      </c>
      <c r="N92" s="10264">
        <v>0</v>
      </c>
      <c r="O92" s="10229" t="s">
        <v>13356</v>
      </c>
      <c r="P92" s="10269"/>
      <c r="Q92" s="10269"/>
      <c r="R92" s="10269"/>
      <c r="S92" s="10269"/>
      <c r="T92" s="10269"/>
      <c r="U92" s="10269"/>
      <c r="V92" s="10269"/>
      <c r="W92" s="10269"/>
      <c r="X92" s="10269"/>
      <c r="Y92" s="10269"/>
      <c r="Z92" s="10269"/>
      <c r="AA92" s="10269"/>
      <c r="AB92" s="10293">
        <f t="shared" si="6"/>
      </c>
      <c r="AC92" s="10306">
        <f t="shared" si="1"/>
      </c>
      <c r="AD92" s="10237">
        <f t="shared" si="17"/>
      </c>
      <c r="AE92" s="10246">
        <f t="shared" si="11"/>
      </c>
      <c r="AF92" s="10239">
        <f>VLOOKUP(C92,'Data Products'!$A:$J,10,0)</f>
      </c>
      <c r="AG92" s="10308">
        <f t="shared" si="3"/>
      </c>
      <c r="AH92" s="10240">
        <f t="shared" si="19"/>
      </c>
      <c r="AI92" s="10309"/>
      <c r="AJ92" s="10243"/>
      <c r="AK92" s="10243"/>
      <c r="AL92" s="10242"/>
      <c r="AM92" s="10243"/>
      <c r="AN92" s="10243"/>
    </row>
    <row customHeight="true" hidden="true" ht="18" r="93">
      <c r="A93" s="10288">
        <v>40</v>
      </c>
      <c r="B93" s="10229" t="s">
        <v>13228</v>
      </c>
      <c r="C93" s="10229" t="s">
        <v>13358</v>
      </c>
      <c r="D93" s="10230">
        <v>0</v>
      </c>
      <c r="E93" s="10230">
        <v>0</v>
      </c>
      <c r="F93" s="10230"/>
      <c r="G93" s="10298">
        <f>VLOOKUP(C93,'Data Products'!$A:$J,2,0)</f>
      </c>
      <c r="H93" s="10249">
        <f t="shared" si="15"/>
      </c>
      <c r="I93" s="10233">
        <v>45602</v>
      </c>
      <c r="J93" s="10234">
        <f t="shared" si="9"/>
      </c>
      <c r="K93" s="10230">
        <v>0</v>
      </c>
      <c r="L93" s="10230">
        <v>0</v>
      </c>
      <c r="M93" s="10264">
        <v>0</v>
      </c>
      <c r="N93" s="10264">
        <v>0</v>
      </c>
      <c r="O93" s="10229" t="s">
        <v>13356</v>
      </c>
      <c r="P93" s="10269"/>
      <c r="Q93" s="10269"/>
      <c r="R93" s="10269"/>
      <c r="S93" s="10269"/>
      <c r="T93" s="10269"/>
      <c r="U93" s="10269"/>
      <c r="V93" s="10269"/>
      <c r="W93" s="10269"/>
      <c r="X93" s="10269"/>
      <c r="Y93" s="10269"/>
      <c r="Z93" s="10269"/>
      <c r="AA93" s="10269"/>
      <c r="AB93" s="10293">
        <f t="shared" si="6"/>
      </c>
      <c r="AC93" s="10306">
        <f t="shared" si="1"/>
      </c>
      <c r="AD93" s="10237">
        <f t="shared" si="17"/>
      </c>
      <c r="AE93" s="10246">
        <f t="shared" si="11"/>
      </c>
      <c r="AF93" s="10239">
        <f>VLOOKUP(C93,'Data Products'!$A:$J,10,0)</f>
      </c>
      <c r="AG93" s="10308">
        <f t="shared" si="3"/>
      </c>
      <c r="AH93" s="10240">
        <f t="shared" si="19"/>
      </c>
      <c r="AI93" s="10309"/>
      <c r="AJ93" s="10243"/>
      <c r="AK93" s="10243"/>
      <c r="AL93" s="10242"/>
      <c r="AM93" s="10243"/>
      <c r="AN93" s="10243"/>
    </row>
    <row customHeight="true" hidden="true" ht="18" r="94">
      <c r="A94" s="10288">
        <v>41</v>
      </c>
      <c r="B94" s="10229" t="s">
        <v>13228</v>
      </c>
      <c r="C94" s="10229" t="s">
        <v>13359</v>
      </c>
      <c r="D94" s="10230">
        <v>0</v>
      </c>
      <c r="E94" s="10230">
        <v>0</v>
      </c>
      <c r="F94" s="10230"/>
      <c r="G94" s="10298">
        <f>VLOOKUP(C94,'Data Products'!$A:$J,2,0)</f>
      </c>
      <c r="H94" s="10249">
        <f t="shared" si="15"/>
      </c>
      <c r="I94" s="10233">
        <v>45602</v>
      </c>
      <c r="J94" s="10234">
        <f t="shared" si="9"/>
      </c>
      <c r="K94" s="10230">
        <v>0</v>
      </c>
      <c r="L94" s="10230">
        <v>0</v>
      </c>
      <c r="M94" s="10264">
        <v>0</v>
      </c>
      <c r="N94" s="10264">
        <v>0</v>
      </c>
      <c r="O94" s="10229" t="s">
        <v>13356</v>
      </c>
      <c r="P94" s="10269"/>
      <c r="Q94" s="10269"/>
      <c r="R94" s="10269"/>
      <c r="S94" s="10269"/>
      <c r="T94" s="10269"/>
      <c r="U94" s="10269"/>
      <c r="V94" s="10269"/>
      <c r="W94" s="10269"/>
      <c r="X94" s="10269"/>
      <c r="Y94" s="10269"/>
      <c r="Z94" s="10269"/>
      <c r="AA94" s="10269"/>
      <c r="AB94" s="10293">
        <f t="shared" si="6"/>
      </c>
      <c r="AC94" s="10306">
        <f t="shared" si="1"/>
      </c>
      <c r="AD94" s="10237">
        <f t="shared" si="17"/>
      </c>
      <c r="AE94" s="10246">
        <f t="shared" si="11"/>
      </c>
      <c r="AF94" s="10239">
        <f>VLOOKUP(C94,'Data Products'!$A:$J,10,0)</f>
      </c>
      <c r="AG94" s="10310">
        <f t="shared" si="3"/>
      </c>
      <c r="AH94" s="10240">
        <f t="shared" si="19"/>
      </c>
      <c r="AI94" s="10309"/>
      <c r="AJ94" s="10243"/>
      <c r="AK94" s="10243"/>
      <c r="AL94" s="10242"/>
      <c r="AM94" s="10243"/>
      <c r="AN94" s="10243"/>
    </row>
    <row r="95">
      <c r="A95" s="10288">
        <v>42</v>
      </c>
      <c r="B95" s="10229" t="s">
        <v>13220</v>
      </c>
      <c r="C95" s="10229" t="s">
        <v>13360</v>
      </c>
      <c r="D95" s="10230">
        <v>575</v>
      </c>
      <c r="E95" s="10230">
        <v>575</v>
      </c>
      <c r="F95" s="10230"/>
      <c r="G95" s="10289">
        <f>VLOOKUP(C95,'Data Products'!$A:$J,2,0)</f>
      </c>
      <c r="H95" s="10290">
        <f t="shared" si="15"/>
      </c>
      <c r="I95" s="10268">
        <v>45904</v>
      </c>
      <c r="J95" s="10234">
        <f t="shared" si="9"/>
      </c>
      <c r="K95" s="10230">
        <v>73</v>
      </c>
      <c r="L95" s="10230">
        <v>165</v>
      </c>
      <c r="M95" s="10264">
        <v>0</v>
      </c>
      <c r="N95" s="10264">
        <v>0</v>
      </c>
      <c r="O95" s="10229" t="s">
        <v>13356</v>
      </c>
      <c r="P95" s="10269"/>
      <c r="Q95" s="10269"/>
      <c r="R95" s="10269"/>
      <c r="S95" s="10269"/>
      <c r="T95" s="10269"/>
      <c r="U95" s="10269"/>
      <c r="V95" s="10269"/>
      <c r="W95" s="10269"/>
      <c r="X95" s="10269"/>
      <c r="Y95" s="10269"/>
      <c r="Z95" s="10269"/>
      <c r="AA95" s="10269"/>
      <c r="AB95" s="10293">
        <f t="shared" si="6"/>
      </c>
      <c r="AC95" s="10311">
        <f t="shared" si="1"/>
      </c>
      <c r="AD95" s="10237">
        <f t="shared" si="17"/>
      </c>
      <c r="AE95" s="10250">
        <f t="shared" si="11"/>
      </c>
      <c r="AF95" s="10239">
        <f>VLOOKUP(C95,'Data Products'!$A:$J,10,0)</f>
      </c>
      <c r="AG95" s="10310">
        <f t="shared" si="3"/>
      </c>
      <c r="AH95" s="10240">
        <f t="shared" si="19"/>
      </c>
      <c r="AI95" s="10309"/>
      <c r="AJ95" s="10243"/>
      <c r="AK95" s="10243"/>
      <c r="AL95" s="10242"/>
      <c r="AM95" s="10243"/>
      <c r="AN95" s="10243"/>
    </row>
    <row customHeight="true" hidden="true" ht="18" r="96">
      <c r="A96" s="10288">
        <v>43</v>
      </c>
      <c r="B96" s="10229" t="s">
        <v>13228</v>
      </c>
      <c r="C96" s="10229" t="s">
        <v>13361</v>
      </c>
      <c r="D96" s="10230">
        <v>0</v>
      </c>
      <c r="E96" s="10244">
        <v>0</v>
      </c>
      <c r="F96" s="10230"/>
      <c r="G96" s="10298">
        <f>VLOOKUP(C96,'Data Products'!$A:$J,2,0)</f>
      </c>
      <c r="H96" s="10249">
        <f t="shared" si="15"/>
      </c>
      <c r="I96" s="10233">
        <v>45623</v>
      </c>
      <c r="J96" s="10234">
        <f t="shared" si="9"/>
      </c>
      <c r="K96" s="10230">
        <v>0</v>
      </c>
      <c r="L96" s="10230">
        <v>0</v>
      </c>
      <c r="M96" s="10264">
        <v>0</v>
      </c>
      <c r="N96" s="10264">
        <v>0</v>
      </c>
      <c r="O96" s="10229" t="s">
        <v>13362</v>
      </c>
      <c r="P96" s="10269"/>
      <c r="Q96" s="10269"/>
      <c r="R96" s="10269"/>
      <c r="S96" s="10269"/>
      <c r="T96" s="10269"/>
      <c r="U96" s="10269"/>
      <c r="V96" s="10269"/>
      <c r="W96" s="10269"/>
      <c r="X96" s="10269"/>
      <c r="Y96" s="10269"/>
      <c r="Z96" s="10269"/>
      <c r="AA96" s="10269"/>
      <c r="AB96" s="10293">
        <f t="shared" si="6"/>
      </c>
      <c r="AC96" s="10306">
        <f t="shared" si="1"/>
      </c>
      <c r="AD96" s="10237">
        <f t="shared" si="17"/>
      </c>
      <c r="AE96" s="10246">
        <f t="shared" si="11"/>
      </c>
      <c r="AF96" s="10239">
        <f>VLOOKUP(C96,'Data Products'!$A:$J,10,0)</f>
      </c>
      <c r="AG96" s="10310">
        <f t="shared" si="3"/>
      </c>
      <c r="AH96" s="10240">
        <f t="shared" si="19"/>
      </c>
      <c r="AI96" s="10309"/>
      <c r="AJ96" s="10243"/>
      <c r="AK96" s="10243"/>
      <c r="AL96" s="10242"/>
      <c r="AM96" s="10243"/>
      <c r="AN96" s="10243"/>
    </row>
    <row customHeight="true" hidden="true" ht="18" r="97">
      <c r="A97" s="10288">
        <v>44</v>
      </c>
      <c r="B97" s="10229" t="s">
        <v>13228</v>
      </c>
      <c r="C97" s="10229" t="s">
        <v>13363</v>
      </c>
      <c r="D97" s="10230">
        <v>0</v>
      </c>
      <c r="E97" s="10244">
        <v>0</v>
      </c>
      <c r="F97" s="10230"/>
      <c r="G97" s="10289">
        <f>VLOOKUP(C97,'Data Products'!$A:$J,2,0)</f>
      </c>
      <c r="H97" s="10249">
        <f t="shared" si="15"/>
      </c>
      <c r="I97" s="10233">
        <v>45623</v>
      </c>
      <c r="J97" s="10234">
        <f t="shared" si="9"/>
      </c>
      <c r="K97" s="10230">
        <v>0</v>
      </c>
      <c r="L97" s="10230">
        <v>0</v>
      </c>
      <c r="M97" s="10264">
        <v>0</v>
      </c>
      <c r="N97" s="10264">
        <v>0</v>
      </c>
      <c r="O97" s="10229" t="s">
        <v>13362</v>
      </c>
      <c r="P97" s="10269"/>
      <c r="Q97" s="10269"/>
      <c r="R97" s="10269"/>
      <c r="S97" s="10269"/>
      <c r="T97" s="10269"/>
      <c r="U97" s="10269"/>
      <c r="V97" s="10269"/>
      <c r="W97" s="10269"/>
      <c r="X97" s="10269"/>
      <c r="Y97" s="10269"/>
      <c r="Z97" s="10269"/>
      <c r="AA97" s="10269"/>
      <c r="AB97" s="10293">
        <f t="shared" si="6"/>
      </c>
      <c r="AC97" s="10306">
        <f t="shared" si="1"/>
      </c>
      <c r="AD97" s="10237">
        <f t="shared" si="17"/>
      </c>
      <c r="AE97" s="10246">
        <f t="shared" si="11"/>
      </c>
      <c r="AF97" s="10239">
        <f>VLOOKUP(C97,'Data Products'!$A:$J,10,0)</f>
      </c>
      <c r="AG97" s="10310">
        <f t="shared" si="3"/>
      </c>
      <c r="AH97" s="10240">
        <f t="shared" si="19"/>
      </c>
      <c r="AI97" s="10309"/>
      <c r="AJ97" s="10243"/>
      <c r="AK97" s="10243"/>
      <c r="AL97" s="10242"/>
      <c r="AM97" s="10243"/>
      <c r="AN97" s="10243"/>
    </row>
    <row customHeight="true" hidden="true" ht="18" r="98">
      <c r="A98" s="10288">
        <v>45</v>
      </c>
      <c r="B98" s="10229" t="s">
        <v>13228</v>
      </c>
      <c r="C98" s="10296" t="s">
        <v>13364</v>
      </c>
      <c r="D98" s="10230">
        <v>0</v>
      </c>
      <c r="E98" s="10244">
        <v>0</v>
      </c>
      <c r="F98" s="10301"/>
      <c r="G98" s="10289">
        <f>VLOOKUP(C98,'Data Products'!$A:$J,2,0)</f>
      </c>
      <c r="H98" s="10249">
        <f t="shared" si="15"/>
      </c>
      <c r="I98" s="10233">
        <v>45623</v>
      </c>
      <c r="J98" s="10234">
        <f t="shared" si="9"/>
      </c>
      <c r="K98" s="10301">
        <v>0</v>
      </c>
      <c r="L98" s="10301">
        <v>0</v>
      </c>
      <c r="M98" s="10312">
        <v>0</v>
      </c>
      <c r="N98" s="10312">
        <v>0</v>
      </c>
      <c r="O98" s="10296" t="s">
        <v>13362</v>
      </c>
      <c r="P98" s="10269"/>
      <c r="Q98" s="10269"/>
      <c r="R98" s="10269"/>
      <c r="S98" s="10269"/>
      <c r="T98" s="10269"/>
      <c r="U98" s="10269"/>
      <c r="V98" s="10269"/>
      <c r="W98" s="10269"/>
      <c r="X98" s="10269"/>
      <c r="Y98" s="10269"/>
      <c r="Z98" s="10269"/>
      <c r="AA98" s="10269"/>
      <c r="AB98" s="10305">
        <f t="shared" si="6"/>
      </c>
      <c r="AC98" s="10306">
        <f t="shared" si="1"/>
      </c>
      <c r="AD98" s="10237">
        <f t="shared" si="17"/>
      </c>
      <c r="AE98" s="10246">
        <f t="shared" si="11"/>
      </c>
      <c r="AF98" s="10239">
        <f>VLOOKUP(C98,'Data Products'!$A:$J,10,0)</f>
      </c>
      <c r="AG98" s="10310">
        <f t="shared" si="3"/>
      </c>
      <c r="AH98" s="10240">
        <f t="shared" si="19"/>
      </c>
      <c r="AI98" s="10309"/>
      <c r="AJ98" s="10243"/>
      <c r="AK98" s="10243"/>
      <c r="AL98" s="10242"/>
      <c r="AM98" s="10243"/>
      <c r="AN98" s="10243"/>
    </row>
    <row customHeight="true" hidden="true" ht="18" r="99">
      <c r="A99" s="10288">
        <v>46</v>
      </c>
      <c r="B99" s="10229" t="s">
        <v>13228</v>
      </c>
      <c r="C99" s="10229" t="s">
        <v>13365</v>
      </c>
      <c r="D99" s="10230">
        <v>0</v>
      </c>
      <c r="E99" s="10244">
        <v>0</v>
      </c>
      <c r="F99" s="10230"/>
      <c r="G99" s="10289">
        <f>VLOOKUP(C99,'Data Products'!$A:$J,2,0)</f>
      </c>
      <c r="H99" s="10249">
        <f t="shared" si="15"/>
      </c>
      <c r="I99" s="10233">
        <v>45623</v>
      </c>
      <c r="J99" s="10234">
        <f t="shared" si="9"/>
      </c>
      <c r="K99" s="10230">
        <v>0</v>
      </c>
      <c r="L99" s="10230">
        <v>0</v>
      </c>
      <c r="M99" s="10264">
        <v>0</v>
      </c>
      <c r="N99" s="10264">
        <v>0</v>
      </c>
      <c r="O99" s="10229" t="s">
        <v>13362</v>
      </c>
      <c r="P99" s="10230"/>
      <c r="Q99" s="10230"/>
      <c r="R99" s="10230"/>
      <c r="S99" s="10230"/>
      <c r="T99" s="10230"/>
      <c r="U99" s="10230"/>
      <c r="V99" s="10230"/>
      <c r="W99" s="10230"/>
      <c r="X99" s="10230"/>
      <c r="Y99" s="10230"/>
      <c r="Z99" s="10230"/>
      <c r="AA99" s="10230"/>
      <c r="AB99" s="10293">
        <f t="shared" si="6"/>
      </c>
      <c r="AC99" s="10306">
        <f t="shared" si="1"/>
      </c>
      <c r="AD99" s="10237">
        <f t="shared" si="17"/>
      </c>
      <c r="AE99" s="10246">
        <f t="shared" si="11"/>
      </c>
      <c r="AF99" s="10239">
        <f>VLOOKUP(C99,'Data Products'!$A:$J,10,0)</f>
      </c>
      <c r="AG99" s="10310">
        <f t="shared" si="3"/>
      </c>
      <c r="AH99" s="10240">
        <f t="shared" si="19"/>
      </c>
      <c r="AI99" s="10313"/>
      <c r="AJ99" s="10243"/>
      <c r="AK99" s="10243"/>
      <c r="AL99" s="10242"/>
      <c r="AM99" s="10243"/>
      <c r="AN99" s="10243"/>
    </row>
    <row customHeight="true" hidden="true" ht="18" r="100">
      <c r="A100" s="10288">
        <v>47</v>
      </c>
      <c r="B100" s="10229" t="s">
        <v>13228</v>
      </c>
      <c r="C100" s="10229" t="s">
        <v>13366</v>
      </c>
      <c r="D100" s="10230">
        <v>0</v>
      </c>
      <c r="E100" s="10244">
        <v>0</v>
      </c>
      <c r="F100" s="10230"/>
      <c r="G100" s="10298">
        <f>VLOOKUP(C100,'Data Products'!$A:$J,2,0)</f>
      </c>
      <c r="H100" s="10249">
        <f t="shared" si="15"/>
      </c>
      <c r="I100" s="10233">
        <v>45623</v>
      </c>
      <c r="J100" s="10234">
        <f t="shared" si="9"/>
      </c>
      <c r="K100" s="10230">
        <v>0</v>
      </c>
      <c r="L100" s="10230">
        <v>0</v>
      </c>
      <c r="M100" s="10264">
        <v>0</v>
      </c>
      <c r="N100" s="10264">
        <v>0</v>
      </c>
      <c r="O100" s="10229" t="s">
        <v>13362</v>
      </c>
      <c r="P100" s="10230"/>
      <c r="Q100" s="10230"/>
      <c r="R100" s="10230"/>
      <c r="S100" s="10230"/>
      <c r="T100" s="10230"/>
      <c r="U100" s="10230"/>
      <c r="V100" s="10230"/>
      <c r="W100" s="10230"/>
      <c r="X100" s="10230"/>
      <c r="Y100" s="10230"/>
      <c r="Z100" s="10230"/>
      <c r="AA100" s="10230"/>
      <c r="AB100" s="10293">
        <f t="shared" si="6"/>
      </c>
      <c r="AC100" s="10306">
        <f t="shared" si="1"/>
      </c>
      <c r="AD100" s="10237">
        <f t="shared" si="17"/>
      </c>
      <c r="AE100" s="10246">
        <f t="shared" si="11"/>
      </c>
      <c r="AF100" s="10314">
        <f>VLOOKUP(C100,'Data Products'!$A:$J,10,0)</f>
      </c>
      <c r="AG100" s="10239">
        <f t="shared" si="3"/>
      </c>
      <c r="AH100" s="10240">
        <f t="shared" si="19"/>
      </c>
      <c r="AI100" s="10309"/>
      <c r="AJ100" s="10243"/>
      <c r="AK100" s="10243"/>
      <c r="AL100" s="10242"/>
      <c r="AM100" s="10243"/>
      <c r="AN100" s="10243"/>
    </row>
    <row r="101">
      <c r="A101" s="10288">
        <v>48</v>
      </c>
      <c r="B101" s="10229" t="s">
        <v>13223</v>
      </c>
      <c r="C101" s="10229" t="s">
        <v>13367</v>
      </c>
      <c r="D101" s="10230">
        <v>4</v>
      </c>
      <c r="E101" s="10244">
        <v>4</v>
      </c>
      <c r="F101" s="10230"/>
      <c r="G101" s="10289">
        <f>VLOOKUP(C101,'Data Products'!$A:$J,2,0)</f>
      </c>
      <c r="H101" s="10290">
        <f t="shared" si="15"/>
      </c>
      <c r="I101" s="10233">
        <v>45951</v>
      </c>
      <c r="J101" s="10234">
        <f t="shared" si="9"/>
      </c>
      <c r="K101" s="10230">
        <v>0</v>
      </c>
      <c r="L101" s="10230">
        <v>0</v>
      </c>
      <c r="M101" s="10264">
        <v>0</v>
      </c>
      <c r="N101" s="10264">
        <v>0</v>
      </c>
      <c r="O101" s="10229" t="s">
        <v>13279</v>
      </c>
      <c r="P101" s="10230"/>
      <c r="Q101" s="10230"/>
      <c r="R101" s="10230"/>
      <c r="S101" s="10230"/>
      <c r="T101" s="10230"/>
      <c r="U101" s="10230"/>
      <c r="V101" s="10230"/>
      <c r="W101" s="10230"/>
      <c r="X101" s="10230"/>
      <c r="Y101" s="10230"/>
      <c r="Z101" s="10230"/>
      <c r="AA101" s="10230"/>
      <c r="AB101" s="10293">
        <f t="shared" si="6"/>
      </c>
      <c r="AC101" s="10315">
        <f t="shared" si="1"/>
      </c>
      <c r="AD101" s="10237">
        <f t="shared" si="17"/>
      </c>
      <c r="AE101" s="10254">
        <f t="shared" si="11"/>
      </c>
      <c r="AF101" s="10314">
        <f>VLOOKUP(C101,'Data Products'!$A:$J,10,0)</f>
      </c>
      <c r="AG101" s="10239">
        <f t="shared" si="3"/>
      </c>
      <c r="AH101" s="10240">
        <f t="shared" si="19"/>
      </c>
      <c r="AI101" s="10309"/>
      <c r="AJ101" s="10243"/>
      <c r="AK101" s="10243"/>
      <c r="AL101" s="10242"/>
      <c r="AM101" s="10243"/>
      <c r="AN101" s="10243"/>
    </row>
    <row r="102">
      <c r="A102" s="10288">
        <v>49</v>
      </c>
      <c r="B102" s="10229" t="s">
        <v>13223</v>
      </c>
      <c r="C102" s="10229" t="s">
        <v>13368</v>
      </c>
      <c r="D102" s="10230">
        <v>3</v>
      </c>
      <c r="E102" s="10244">
        <v>3</v>
      </c>
      <c r="F102" s="10230"/>
      <c r="G102" s="10289">
        <f>VLOOKUP(C102,'Data Products'!$A:$J,2,0)</f>
      </c>
      <c r="H102" s="10290">
        <f t="shared" si="15"/>
      </c>
      <c r="I102" s="10233">
        <v>45951</v>
      </c>
      <c r="J102" s="10234">
        <f t="shared" si="9"/>
      </c>
      <c r="K102" s="10230">
        <v>0</v>
      </c>
      <c r="L102" s="10230">
        <v>2</v>
      </c>
      <c r="M102" s="10264">
        <v>0</v>
      </c>
      <c r="N102" s="10264">
        <v>0</v>
      </c>
      <c r="O102" s="10229" t="s">
        <v>13279</v>
      </c>
      <c r="P102" s="10230"/>
      <c r="Q102" s="10230"/>
      <c r="R102" s="10230"/>
      <c r="S102" s="10230"/>
      <c r="T102" s="10230"/>
      <c r="U102" s="10230"/>
      <c r="V102" s="10230"/>
      <c r="W102" s="10230"/>
      <c r="X102" s="10230"/>
      <c r="Y102" s="10230"/>
      <c r="Z102" s="10230"/>
      <c r="AA102" s="10230"/>
      <c r="AB102" s="10293">
        <f t="shared" si="6"/>
      </c>
      <c r="AC102" s="10249">
        <f t="shared" si="1"/>
      </c>
      <c r="AD102" s="10237">
        <f t="shared" si="17"/>
      </c>
      <c r="AE102" s="10250">
        <f t="shared" si="11"/>
      </c>
      <c r="AF102" s="10314">
        <f>VLOOKUP(C102,'Data Products'!$A:$J,10,0)</f>
      </c>
      <c r="AG102" s="10239">
        <f t="shared" si="3"/>
      </c>
      <c r="AH102" s="10240">
        <f t="shared" si="19"/>
      </c>
      <c r="AI102" s="10309"/>
      <c r="AJ102" s="10243"/>
      <c r="AK102" s="10243"/>
      <c r="AL102" s="10242"/>
      <c r="AM102" s="10243"/>
      <c r="AN102" s="10243"/>
    </row>
    <row r="103">
      <c r="A103" s="10288">
        <v>50</v>
      </c>
      <c r="B103" s="10229" t="s">
        <v>13223</v>
      </c>
      <c r="C103" s="10229" t="s">
        <v>13369</v>
      </c>
      <c r="D103" s="10230">
        <v>5</v>
      </c>
      <c r="E103" s="10244">
        <v>5</v>
      </c>
      <c r="F103" s="10230"/>
      <c r="G103" s="10289">
        <f>VLOOKUP(C103,'Data Products'!$A:$J,2,0)</f>
      </c>
      <c r="H103" s="10290">
        <f t="shared" si="15"/>
      </c>
      <c r="I103" s="10233">
        <v>45951</v>
      </c>
      <c r="J103" s="10234">
        <f t="shared" si="9"/>
      </c>
      <c r="K103" s="10230">
        <v>0</v>
      </c>
      <c r="L103" s="10230">
        <v>0</v>
      </c>
      <c r="M103" s="10264">
        <v>0</v>
      </c>
      <c r="N103" s="10264">
        <v>0</v>
      </c>
      <c r="O103" s="10229" t="s">
        <v>13279</v>
      </c>
      <c r="P103" s="10230"/>
      <c r="Q103" s="10230"/>
      <c r="R103" s="10230"/>
      <c r="S103" s="10230"/>
      <c r="T103" s="10230"/>
      <c r="U103" s="10230"/>
      <c r="V103" s="10230"/>
      <c r="W103" s="10230"/>
      <c r="X103" s="10230"/>
      <c r="Y103" s="10230"/>
      <c r="Z103" s="10230"/>
      <c r="AA103" s="10230"/>
      <c r="AB103" s="10293">
        <f t="shared" si="6"/>
      </c>
      <c r="AC103" s="10245">
        <f t="shared" si="1"/>
      </c>
      <c r="AD103" s="10237">
        <f t="shared" si="17"/>
      </c>
      <c r="AE103" s="10246">
        <f t="shared" si="11"/>
      </c>
      <c r="AF103" s="10314">
        <f>VLOOKUP(C103,'Data Products'!$A:$J,10,0)</f>
      </c>
      <c r="AG103" s="10239">
        <f t="shared" si="3"/>
      </c>
      <c r="AH103" s="10240">
        <f t="shared" si="19"/>
      </c>
      <c r="AI103" s="10309"/>
      <c r="AJ103" s="10243"/>
      <c r="AK103" s="10243"/>
      <c r="AL103" s="10242"/>
      <c r="AM103" s="10243"/>
      <c r="AN103" s="10243"/>
    </row>
    <row r="104">
      <c r="A104" s="10288">
        <v>51</v>
      </c>
      <c r="B104" s="10229" t="s">
        <v>13223</v>
      </c>
      <c r="C104" s="10229" t="s">
        <v>13370</v>
      </c>
      <c r="D104" s="10230">
        <v>4</v>
      </c>
      <c r="E104" s="10244">
        <v>4</v>
      </c>
      <c r="F104" s="10230"/>
      <c r="G104" s="10289">
        <f>VLOOKUP(C104,'Data Products'!$A:$J,2,0)</f>
      </c>
      <c r="H104" s="10290">
        <f t="shared" si="15"/>
      </c>
      <c r="I104" s="10233">
        <v>45951</v>
      </c>
      <c r="J104" s="10234">
        <f t="shared" si="9"/>
      </c>
      <c r="K104" s="10230">
        <v>0</v>
      </c>
      <c r="L104" s="10230">
        <v>0</v>
      </c>
      <c r="M104" s="10264">
        <v>0</v>
      </c>
      <c r="N104" s="10264">
        <v>0</v>
      </c>
      <c r="O104" s="10229" t="s">
        <v>13279</v>
      </c>
      <c r="P104" s="10230"/>
      <c r="Q104" s="10230"/>
      <c r="R104" s="10230"/>
      <c r="S104" s="10230"/>
      <c r="T104" s="10230"/>
      <c r="U104" s="10230"/>
      <c r="V104" s="10230"/>
      <c r="W104" s="10230"/>
      <c r="X104" s="10230"/>
      <c r="Y104" s="10230"/>
      <c r="Z104" s="10230"/>
      <c r="AA104" s="10230"/>
      <c r="AB104" s="10293">
        <f t="shared" si="6"/>
      </c>
      <c r="AC104" s="10253">
        <f t="shared" si="1"/>
      </c>
      <c r="AD104" s="10237">
        <f t="shared" si="17"/>
      </c>
      <c r="AE104" s="10254">
        <f t="shared" si="11"/>
      </c>
      <c r="AF104" s="10314">
        <f>VLOOKUP(C104,'Data Products'!$A:$J,10,0)</f>
      </c>
      <c r="AG104" s="10239">
        <f t="shared" si="3"/>
      </c>
      <c r="AH104" s="10240">
        <f t="shared" si="19"/>
      </c>
      <c r="AI104" s="10309"/>
      <c r="AJ104" s="10243"/>
      <c r="AK104" s="10243"/>
      <c r="AL104" s="10242"/>
      <c r="AM104" s="10243"/>
      <c r="AN104" s="10243"/>
    </row>
    <row r="105">
      <c r="A105" s="10288">
        <v>52</v>
      </c>
      <c r="B105" s="10229" t="s">
        <v>13223</v>
      </c>
      <c r="C105" s="10229" t="s">
        <v>13371</v>
      </c>
      <c r="D105" s="10230">
        <v>2</v>
      </c>
      <c r="E105" s="10244">
        <v>2</v>
      </c>
      <c r="F105" s="10230"/>
      <c r="G105" s="10289">
        <f>VLOOKUP(C105,'Data Products'!$A:$J,2,0)</f>
      </c>
      <c r="H105" s="10290">
        <f t="shared" si="15"/>
      </c>
      <c r="I105" s="10233">
        <v>45951</v>
      </c>
      <c r="J105" s="10234">
        <f t="shared" si="9"/>
      </c>
      <c r="K105" s="10230">
        <v>2</v>
      </c>
      <c r="L105" s="10230">
        <v>3</v>
      </c>
      <c r="M105" s="10264">
        <v>0</v>
      </c>
      <c r="N105" s="10264">
        <v>0</v>
      </c>
      <c r="O105" s="10229" t="s">
        <v>13279</v>
      </c>
      <c r="P105" s="10230"/>
      <c r="Q105" s="10230"/>
      <c r="R105" s="10230"/>
      <c r="S105" s="10230"/>
      <c r="T105" s="10230"/>
      <c r="U105" s="10230"/>
      <c r="V105" s="10230"/>
      <c r="W105" s="10230"/>
      <c r="X105" s="10230"/>
      <c r="Y105" s="10230"/>
      <c r="Z105" s="10230"/>
      <c r="AA105" s="10230"/>
      <c r="AB105" s="10293">
        <f t="shared" si="6"/>
      </c>
      <c r="AC105" s="10253">
        <f t="shared" si="1"/>
      </c>
      <c r="AD105" s="10237">
        <f t="shared" si="17"/>
      </c>
      <c r="AE105" s="10254">
        <f t="shared" si="11"/>
      </c>
      <c r="AF105" s="10314">
        <f>VLOOKUP(C105,'Data Products'!$A:$J,10,0)</f>
      </c>
      <c r="AG105" s="10239">
        <f t="shared" si="3"/>
      </c>
      <c r="AH105" s="10240">
        <f t="shared" si="19"/>
      </c>
      <c r="AI105" s="10309"/>
      <c r="AJ105" s="10243"/>
      <c r="AK105" s="10243"/>
      <c r="AL105" s="10242"/>
      <c r="AM105" s="10243"/>
      <c r="AN105" s="10243"/>
    </row>
    <row r="106">
      <c r="A106" s="10288">
        <v>53</v>
      </c>
      <c r="B106" s="10229" t="s">
        <v>13223</v>
      </c>
      <c r="C106" s="10229" t="s">
        <v>13372</v>
      </c>
      <c r="D106" s="10230">
        <v>5</v>
      </c>
      <c r="E106" s="10244">
        <v>5</v>
      </c>
      <c r="F106" s="10230"/>
      <c r="G106" s="10289">
        <f>VLOOKUP(C106,'Data Products'!$A:$J,2,0)</f>
      </c>
      <c r="H106" s="10290">
        <f t="shared" si="15"/>
      </c>
      <c r="I106" s="10233">
        <v>45951</v>
      </c>
      <c r="J106" s="10234">
        <f t="shared" si="9"/>
      </c>
      <c r="K106" s="10230">
        <v>0</v>
      </c>
      <c r="L106" s="10230">
        <v>0</v>
      </c>
      <c r="M106" s="10264">
        <v>0</v>
      </c>
      <c r="N106" s="10264">
        <v>0</v>
      </c>
      <c r="O106" s="10229" t="s">
        <v>13279</v>
      </c>
      <c r="P106" s="10230"/>
      <c r="Q106" s="10230"/>
      <c r="R106" s="10230"/>
      <c r="S106" s="10230"/>
      <c r="T106" s="10230"/>
      <c r="U106" s="10230"/>
      <c r="V106" s="10230"/>
      <c r="W106" s="10230"/>
      <c r="X106" s="10230"/>
      <c r="Y106" s="10230"/>
      <c r="Z106" s="10230"/>
      <c r="AA106" s="10230"/>
      <c r="AB106" s="10293">
        <f t="shared" si="6"/>
      </c>
      <c r="AC106" s="10245">
        <f t="shared" si="1"/>
      </c>
      <c r="AD106" s="10237">
        <f t="shared" si="17"/>
      </c>
      <c r="AE106" s="10246">
        <f t="shared" si="11"/>
      </c>
      <c r="AF106" s="10314">
        <f>VLOOKUP(C106,'Data Products'!$A:$J,10,0)</f>
      </c>
      <c r="AG106" s="10239">
        <f t="shared" si="3"/>
      </c>
      <c r="AH106" s="10240">
        <f t="shared" si="19"/>
      </c>
      <c r="AI106" s="10309"/>
      <c r="AJ106" s="10243"/>
      <c r="AK106" s="10243"/>
      <c r="AL106" s="10242"/>
      <c r="AM106" s="10243"/>
      <c r="AN106" s="10243"/>
    </row>
    <row customHeight="true" hidden="true" ht="18" r="107">
      <c r="A107" s="10288">
        <v>54</v>
      </c>
      <c r="B107" s="10229" t="s">
        <v>13228</v>
      </c>
      <c r="C107" s="10229" t="s">
        <v>13373</v>
      </c>
      <c r="D107" s="10230">
        <v>0</v>
      </c>
      <c r="E107" s="10244">
        <v>0</v>
      </c>
      <c r="F107" s="10230"/>
      <c r="G107" s="10289">
        <f>VLOOKUP(C107,'Data Products'!$A:$J,2,0)</f>
      </c>
      <c r="H107" s="10290">
        <f t="shared" si="15"/>
      </c>
      <c r="I107" s="10233">
        <v>45951</v>
      </c>
      <c r="J107" s="10234">
        <f t="shared" si="9"/>
      </c>
      <c r="K107" s="10230">
        <v>0</v>
      </c>
      <c r="L107" s="10230">
        <v>3</v>
      </c>
      <c r="M107" s="10264">
        <v>0</v>
      </c>
      <c r="N107" s="10264">
        <v>0</v>
      </c>
      <c r="O107" s="10229" t="s">
        <v>13279</v>
      </c>
      <c r="P107" s="10230"/>
      <c r="Q107" s="10230"/>
      <c r="R107" s="10230"/>
      <c r="S107" s="10230"/>
      <c r="T107" s="10230"/>
      <c r="U107" s="10230"/>
      <c r="V107" s="10230"/>
      <c r="W107" s="10230"/>
      <c r="X107" s="10230"/>
      <c r="Y107" s="10230"/>
      <c r="Z107" s="10230"/>
      <c r="AA107" s="10230"/>
      <c r="AB107" s="10293">
        <f t="shared" si="6"/>
      </c>
      <c r="AC107" s="10249">
        <f t="shared" si="1"/>
      </c>
      <c r="AD107" s="10316">
        <f t="shared" si="17"/>
      </c>
      <c r="AE107" s="10250">
        <f t="shared" si="11"/>
      </c>
      <c r="AF107" s="10314">
        <f>VLOOKUP(C107,'Data Products'!$A:$J,10,0)</f>
      </c>
      <c r="AG107" s="10239">
        <f t="shared" si="3"/>
      </c>
      <c r="AH107" s="10240">
        <f t="shared" si="19"/>
      </c>
      <c r="AI107" s="10309"/>
      <c r="AJ107" s="10243"/>
      <c r="AK107" s="10243"/>
      <c r="AL107" s="10242"/>
      <c r="AM107" s="10243"/>
      <c r="AN107" s="10243"/>
    </row>
    <row r="108">
      <c r="A108" s="10288">
        <v>55</v>
      </c>
      <c r="B108" s="10229" t="s">
        <v>13223</v>
      </c>
      <c r="C108" s="10229" t="s">
        <v>13374</v>
      </c>
      <c r="D108" s="10230">
        <v>24</v>
      </c>
      <c r="E108" s="10244">
        <v>24</v>
      </c>
      <c r="F108" s="10230"/>
      <c r="G108" s="10289">
        <f>VLOOKUP(C108,'Data Products'!$A:$J,2,0)</f>
      </c>
      <c r="H108" s="10290">
        <f t="shared" si="15"/>
      </c>
      <c r="I108" s="10233">
        <v>45951</v>
      </c>
      <c r="J108" s="10234">
        <f t="shared" si="9"/>
      </c>
      <c r="K108" s="10230">
        <v>1</v>
      </c>
      <c r="L108" s="10230">
        <v>1</v>
      </c>
      <c r="M108" s="10264">
        <v>0</v>
      </c>
      <c r="N108" s="10264">
        <v>0</v>
      </c>
      <c r="O108" s="10229" t="s">
        <v>13279</v>
      </c>
      <c r="P108" s="10230"/>
      <c r="Q108" s="10230"/>
      <c r="R108" s="10230"/>
      <c r="S108" s="10230"/>
      <c r="T108" s="10230"/>
      <c r="U108" s="10230"/>
      <c r="V108" s="10230"/>
      <c r="W108" s="10230"/>
      <c r="X108" s="10230"/>
      <c r="Y108" s="10230"/>
      <c r="Z108" s="10230"/>
      <c r="AA108" s="10230"/>
      <c r="AB108" s="10293">
        <f t="shared" si="6"/>
      </c>
      <c r="AC108" s="10236">
        <f t="shared" si="1"/>
      </c>
      <c r="AD108" s="10316">
        <f t="shared" si="17"/>
      </c>
      <c r="AE108" s="10238">
        <f t="shared" si="11"/>
      </c>
      <c r="AF108" s="10314">
        <f>VLOOKUP(C108,'Data Products'!$A:$J,10,0)</f>
      </c>
      <c r="AG108" s="10239">
        <f t="shared" si="3"/>
      </c>
      <c r="AH108" s="10240">
        <f t="shared" si="19"/>
      </c>
      <c r="AI108" s="10309"/>
      <c r="AJ108" s="10243"/>
      <c r="AK108" s="10243"/>
      <c r="AL108" s="10242"/>
      <c r="AM108" s="10243"/>
      <c r="AN108" s="10243"/>
    </row>
    <row r="109">
      <c r="A109" s="10288">
        <v>56</v>
      </c>
      <c r="B109" s="10229" t="s">
        <v>13223</v>
      </c>
      <c r="C109" s="10229" t="s">
        <v>13375</v>
      </c>
      <c r="D109" s="10230">
        <v>29</v>
      </c>
      <c r="E109" s="10244">
        <v>29</v>
      </c>
      <c r="F109" s="10230"/>
      <c r="G109" s="10289">
        <f>VLOOKUP(C109,'Data Products'!$A:$J,2,0)</f>
      </c>
      <c r="H109" s="10290">
        <f t="shared" si="15"/>
      </c>
      <c r="I109" s="10233">
        <v>45951</v>
      </c>
      <c r="J109" s="10234">
        <f t="shared" si="9"/>
      </c>
      <c r="K109" s="10230">
        <v>3</v>
      </c>
      <c r="L109" s="10230">
        <v>3</v>
      </c>
      <c r="M109" s="10264">
        <v>0</v>
      </c>
      <c r="N109" s="10264">
        <v>0</v>
      </c>
      <c r="O109" s="10229" t="s">
        <v>13279</v>
      </c>
      <c r="P109" s="10230"/>
      <c r="Q109" s="10230"/>
      <c r="R109" s="10230"/>
      <c r="S109" s="10230"/>
      <c r="T109" s="10230"/>
      <c r="U109" s="10230"/>
      <c r="V109" s="10230"/>
      <c r="W109" s="10230"/>
      <c r="X109" s="10230"/>
      <c r="Y109" s="10230"/>
      <c r="Z109" s="10230"/>
      <c r="AA109" s="10230"/>
      <c r="AB109" s="10293">
        <f t="shared" si="6"/>
      </c>
      <c r="AC109" s="10236">
        <f t="shared" si="1"/>
      </c>
      <c r="AD109" s="10316">
        <f t="shared" si="17"/>
      </c>
      <c r="AE109" s="10238">
        <f t="shared" si="11"/>
      </c>
      <c r="AF109" s="10314">
        <f>VLOOKUP(C109,'Data Products'!$A:$J,10,0)</f>
      </c>
      <c r="AG109" s="10239">
        <f t="shared" si="3"/>
      </c>
      <c r="AH109" s="10240">
        <f t="shared" si="19"/>
      </c>
      <c r="AI109" s="10309"/>
      <c r="AJ109" s="10243"/>
      <c r="AK109" s="10243"/>
      <c r="AL109" s="10242"/>
      <c r="AM109" s="10243"/>
      <c r="AN109" s="10243"/>
    </row>
    <row r="110">
      <c r="A110" s="10288">
        <v>57</v>
      </c>
      <c r="B110" s="10229" t="s">
        <v>13223</v>
      </c>
      <c r="C110" s="10229" t="s">
        <v>13376</v>
      </c>
      <c r="D110" s="10230">
        <v>22</v>
      </c>
      <c r="E110" s="10244">
        <v>22</v>
      </c>
      <c r="F110" s="10230"/>
      <c r="G110" s="10289">
        <f>VLOOKUP(C110,'Data Products'!$A:$J,2,0)</f>
      </c>
      <c r="H110" s="10290">
        <f t="shared" si="15"/>
      </c>
      <c r="I110" s="10233">
        <v>45951</v>
      </c>
      <c r="J110" s="10234">
        <f t="shared" si="9"/>
      </c>
      <c r="K110" s="10230">
        <v>4</v>
      </c>
      <c r="L110" s="10230">
        <v>8</v>
      </c>
      <c r="M110" s="10264">
        <v>0</v>
      </c>
      <c r="N110" s="10264">
        <v>0</v>
      </c>
      <c r="O110" s="10229" t="s">
        <v>13279</v>
      </c>
      <c r="P110" s="10230"/>
      <c r="Q110" s="10230"/>
      <c r="R110" s="10230"/>
      <c r="S110" s="10230"/>
      <c r="T110" s="10230"/>
      <c r="U110" s="10230"/>
      <c r="V110" s="10230"/>
      <c r="W110" s="10230"/>
      <c r="X110" s="10230"/>
      <c r="Y110" s="10230"/>
      <c r="Z110" s="10230"/>
      <c r="AA110" s="10230"/>
      <c r="AB110" s="10293">
        <f t="shared" si="6"/>
      </c>
      <c r="AC110" s="10236">
        <f t="shared" si="1"/>
      </c>
      <c r="AD110" s="10316">
        <f t="shared" si="17"/>
      </c>
      <c r="AE110" s="10238">
        <f t="shared" si="11"/>
      </c>
      <c r="AF110" s="10314">
        <f>VLOOKUP(C110,'Data Products'!$A:$J,10,0)</f>
      </c>
      <c r="AG110" s="10239">
        <f t="shared" si="3"/>
      </c>
      <c r="AH110" s="10240">
        <f t="shared" si="19"/>
      </c>
      <c r="AI110" s="10309"/>
      <c r="AJ110" s="10243"/>
      <c r="AK110" s="10243"/>
      <c r="AL110" s="10242"/>
      <c r="AM110" s="10243"/>
      <c r="AN110" s="10243"/>
    </row>
    <row r="111">
      <c r="A111" s="10288">
        <v>58</v>
      </c>
      <c r="B111" s="10229" t="s">
        <v>13223</v>
      </c>
      <c r="C111" s="10229" t="s">
        <v>13377</v>
      </c>
      <c r="D111" s="10230">
        <v>14</v>
      </c>
      <c r="E111" s="10244">
        <v>14</v>
      </c>
      <c r="F111" s="10230"/>
      <c r="G111" s="10289">
        <f>VLOOKUP(C111,'Data Products'!$A:$J,2,0)</f>
      </c>
      <c r="H111" s="10290">
        <f t="shared" si="15"/>
      </c>
      <c r="I111" s="10233">
        <v>45951</v>
      </c>
      <c r="J111" s="10234">
        <f t="shared" si="9"/>
      </c>
      <c r="K111" s="10230">
        <v>0</v>
      </c>
      <c r="L111" s="10230">
        <v>1</v>
      </c>
      <c r="M111" s="10264">
        <v>0</v>
      </c>
      <c r="N111" s="10264">
        <v>0</v>
      </c>
      <c r="O111" s="10229" t="s">
        <v>13279</v>
      </c>
      <c r="P111" s="10230"/>
      <c r="Q111" s="10230"/>
      <c r="R111" s="10230"/>
      <c r="S111" s="10230"/>
      <c r="T111" s="10230"/>
      <c r="U111" s="10230"/>
      <c r="V111" s="10230"/>
      <c r="W111" s="10230"/>
      <c r="X111" s="10230"/>
      <c r="Y111" s="10230"/>
      <c r="Z111" s="10230"/>
      <c r="AA111" s="10230"/>
      <c r="AB111" s="10293">
        <f t="shared" si="6"/>
      </c>
      <c r="AC111" s="10236">
        <f t="shared" si="1"/>
      </c>
      <c r="AD111" s="10316">
        <f t="shared" si="17"/>
      </c>
      <c r="AE111" s="10238">
        <f t="shared" si="11"/>
      </c>
      <c r="AF111" s="10314">
        <f>VLOOKUP(C111,'Data Products'!$A:$J,10,0)</f>
      </c>
      <c r="AG111" s="10239">
        <f t="shared" si="3"/>
      </c>
      <c r="AH111" s="10240">
        <f t="shared" si="19"/>
      </c>
      <c r="AI111" s="10309"/>
      <c r="AJ111" s="10243"/>
      <c r="AK111" s="10243"/>
      <c r="AL111" s="10242"/>
      <c r="AM111" s="10243"/>
      <c r="AN111" s="10243"/>
    </row>
    <row r="112">
      <c r="A112" s="10288">
        <v>59</v>
      </c>
      <c r="B112" s="10229" t="s">
        <v>13223</v>
      </c>
      <c r="C112" s="10229" t="s">
        <v>13378</v>
      </c>
      <c r="D112" s="10230">
        <v>18</v>
      </c>
      <c r="E112" s="10244">
        <v>18</v>
      </c>
      <c r="F112" s="10230"/>
      <c r="G112" s="10289">
        <f>VLOOKUP(C112,'Data Products'!$A:$J,2,0)</f>
      </c>
      <c r="H112" s="10290">
        <f t="shared" si="15"/>
      </c>
      <c r="I112" s="10233">
        <v>45951</v>
      </c>
      <c r="J112" s="10234">
        <f t="shared" si="9"/>
      </c>
      <c r="K112" s="10230">
        <v>0</v>
      </c>
      <c r="L112" s="10230">
        <v>0</v>
      </c>
      <c r="M112" s="10264">
        <v>0</v>
      </c>
      <c r="N112" s="10264">
        <v>0</v>
      </c>
      <c r="O112" s="10229" t="s">
        <v>13279</v>
      </c>
      <c r="P112" s="10230"/>
      <c r="Q112" s="10230"/>
      <c r="R112" s="10230"/>
      <c r="S112" s="10230"/>
      <c r="T112" s="10230"/>
      <c r="U112" s="10230"/>
      <c r="V112" s="10230"/>
      <c r="W112" s="10230"/>
      <c r="X112" s="10230"/>
      <c r="Y112" s="10230"/>
      <c r="Z112" s="10230"/>
      <c r="AA112" s="10230"/>
      <c r="AB112" s="10293">
        <f t="shared" si="6"/>
      </c>
      <c r="AC112" s="10236">
        <f t="shared" si="1"/>
      </c>
      <c r="AD112" s="10316">
        <f t="shared" si="17"/>
      </c>
      <c r="AE112" s="10238">
        <f t="shared" si="11"/>
      </c>
      <c r="AF112" s="10314">
        <f>VLOOKUP(C112,'Data Products'!$A:$J,10,0)</f>
      </c>
      <c r="AG112" s="10239">
        <f t="shared" si="3"/>
      </c>
      <c r="AH112" s="10240">
        <f t="shared" si="19"/>
      </c>
      <c r="AI112" s="10309"/>
      <c r="AJ112" s="10243"/>
      <c r="AK112" s="10243"/>
      <c r="AL112" s="10242"/>
      <c r="AM112" s="10243"/>
      <c r="AN112" s="10243"/>
    </row>
    <row r="113">
      <c r="A113" s="10288">
        <v>60</v>
      </c>
      <c r="B113" s="10229" t="s">
        <v>13223</v>
      </c>
      <c r="C113" s="10229" t="s">
        <v>13379</v>
      </c>
      <c r="D113" s="10230">
        <v>10</v>
      </c>
      <c r="E113" s="10244">
        <v>10</v>
      </c>
      <c r="F113" s="10230"/>
      <c r="G113" s="10289">
        <f>VLOOKUP(C113,'Data Products'!$A:$J,2,0)</f>
      </c>
      <c r="H113" s="10290">
        <f t="shared" si="15"/>
      </c>
      <c r="I113" s="10233">
        <v>45951</v>
      </c>
      <c r="J113" s="10234">
        <f t="shared" si="9"/>
      </c>
      <c r="K113" s="10230">
        <v>1</v>
      </c>
      <c r="L113" s="10230">
        <v>3</v>
      </c>
      <c r="M113" s="10264">
        <v>0</v>
      </c>
      <c r="N113" s="10264">
        <v>0</v>
      </c>
      <c r="O113" s="10229" t="s">
        <v>13279</v>
      </c>
      <c r="P113" s="10230"/>
      <c r="Q113" s="10230"/>
      <c r="R113" s="10230"/>
      <c r="S113" s="10230"/>
      <c r="T113" s="10230"/>
      <c r="U113" s="10230"/>
      <c r="V113" s="10230"/>
      <c r="W113" s="10230"/>
      <c r="X113" s="10230"/>
      <c r="Y113" s="10230"/>
      <c r="Z113" s="10230"/>
      <c r="AA113" s="10230"/>
      <c r="AB113" s="10293">
        <f t="shared" si="6"/>
      </c>
      <c r="AC113" s="10249">
        <f t="shared" si="1"/>
      </c>
      <c r="AD113" s="10316">
        <f t="shared" si="17"/>
      </c>
      <c r="AE113" s="10250">
        <f t="shared" si="11"/>
      </c>
      <c r="AF113" s="10314">
        <f>VLOOKUP(C113,'Data Products'!$A:$J,10,0)</f>
      </c>
      <c r="AG113" s="10239">
        <f t="shared" si="3"/>
      </c>
      <c r="AH113" s="10240">
        <f t="shared" si="19"/>
      </c>
      <c r="AI113" s="10309"/>
      <c r="AJ113" s="10243"/>
      <c r="AK113" s="10243"/>
      <c r="AL113" s="10242"/>
      <c r="AM113" s="10243"/>
      <c r="AN113" s="10243"/>
    </row>
    <row customHeight="true" hidden="true" ht="18" r="114">
      <c r="A114" s="10288">
        <v>61</v>
      </c>
      <c r="B114" s="10229" t="s">
        <v>13228</v>
      </c>
      <c r="C114" s="10229" t="s">
        <v>13380</v>
      </c>
      <c r="D114" s="10230">
        <v>0</v>
      </c>
      <c r="E114" s="10244">
        <v>0</v>
      </c>
      <c r="F114" s="10230"/>
      <c r="G114" s="10289">
        <f>VLOOKUP(C114,'Data Products'!$A:$J,2,0)</f>
      </c>
      <c r="H114" s="10290">
        <f t="shared" si="15"/>
      </c>
      <c r="I114" s="10233">
        <v>45951</v>
      </c>
      <c r="J114" s="10234">
        <f t="shared" si="9"/>
      </c>
      <c r="K114" s="10230">
        <v>0</v>
      </c>
      <c r="L114" s="10230">
        <v>0</v>
      </c>
      <c r="M114" s="10264">
        <v>0</v>
      </c>
      <c r="N114" s="10264">
        <v>0</v>
      </c>
      <c r="O114" s="10229" t="s">
        <v>13279</v>
      </c>
      <c r="P114" s="10230"/>
      <c r="Q114" s="10230"/>
      <c r="R114" s="10230"/>
      <c r="S114" s="10230"/>
      <c r="T114" s="10230"/>
      <c r="U114" s="10230"/>
      <c r="V114" s="10230"/>
      <c r="W114" s="10230"/>
      <c r="X114" s="10230"/>
      <c r="Y114" s="10230"/>
      <c r="Z114" s="10230"/>
      <c r="AA114" s="10230"/>
      <c r="AB114" s="10293">
        <f t="shared" si="6"/>
      </c>
      <c r="AC114" s="10245">
        <f t="shared" si="1"/>
      </c>
      <c r="AD114" s="10316">
        <f t="shared" si="17"/>
      </c>
      <c r="AE114" s="10246">
        <f t="shared" si="11"/>
      </c>
      <c r="AF114" s="10314">
        <f>VLOOKUP(C114,'Data Products'!$A:$J,10,0)</f>
      </c>
      <c r="AG114" s="10239">
        <f t="shared" si="3"/>
      </c>
      <c r="AH114" s="10240">
        <f t="shared" si="19"/>
      </c>
      <c r="AI114" s="10309"/>
      <c r="AJ114" s="10243"/>
      <c r="AK114" s="10243"/>
      <c r="AL114" s="10242"/>
      <c r="AM114" s="10243"/>
      <c r="AN114" s="10243"/>
    </row>
    <row r="115">
      <c r="A115" s="10288">
        <v>62</v>
      </c>
      <c r="B115" s="10229" t="s">
        <v>13223</v>
      </c>
      <c r="C115" s="10229" t="s">
        <v>13381</v>
      </c>
      <c r="D115" s="10230">
        <v>18</v>
      </c>
      <c r="E115" s="10244">
        <v>18</v>
      </c>
      <c r="F115" s="10230"/>
      <c r="G115" s="10289">
        <f>VLOOKUP(C115,'Data Products'!$A:$J,2,0)</f>
      </c>
      <c r="H115" s="10290">
        <f t="shared" si="15"/>
      </c>
      <c r="I115" s="10233">
        <v>45951</v>
      </c>
      <c r="J115" s="10234">
        <f t="shared" si="9"/>
      </c>
      <c r="K115" s="10230">
        <v>6</v>
      </c>
      <c r="L115" s="10230">
        <v>11</v>
      </c>
      <c r="M115" s="10264">
        <v>0</v>
      </c>
      <c r="N115" s="10264">
        <v>0</v>
      </c>
      <c r="O115" s="10229" t="s">
        <v>13279</v>
      </c>
      <c r="P115" s="10230"/>
      <c r="Q115" s="10230"/>
      <c r="R115" s="10230"/>
      <c r="S115" s="10230"/>
      <c r="T115" s="10230"/>
      <c r="U115" s="10230"/>
      <c r="V115" s="10230"/>
      <c r="W115" s="10230"/>
      <c r="X115" s="10230"/>
      <c r="Y115" s="10230"/>
      <c r="Z115" s="10230"/>
      <c r="AA115" s="10230"/>
      <c r="AB115" s="10293">
        <f t="shared" si="6"/>
      </c>
      <c r="AC115" s="10249">
        <f t="shared" si="1"/>
      </c>
      <c r="AD115" s="10316">
        <f t="shared" si="17"/>
      </c>
      <c r="AE115" s="10250">
        <f t="shared" si="11"/>
      </c>
      <c r="AF115" s="10314">
        <f>VLOOKUP(C115,'Data Products'!$A:$J,10,0)</f>
      </c>
      <c r="AG115" s="10239">
        <f t="shared" si="3"/>
      </c>
      <c r="AH115" s="10240">
        <f t="shared" si="19"/>
      </c>
      <c r="AI115" s="10309"/>
      <c r="AJ115" s="10243"/>
      <c r="AK115" s="10243"/>
      <c r="AL115" s="10242"/>
      <c r="AM115" s="10243"/>
      <c r="AN115" s="10243"/>
    </row>
    <row r="116">
      <c r="A116" s="10288">
        <v>63</v>
      </c>
      <c r="B116" s="10229" t="s">
        <v>13223</v>
      </c>
      <c r="C116" s="10229" t="s">
        <v>13382</v>
      </c>
      <c r="D116" s="10230">
        <v>8</v>
      </c>
      <c r="E116" s="10244">
        <v>8</v>
      </c>
      <c r="F116" s="10230"/>
      <c r="G116" s="10289">
        <f>VLOOKUP(C116,'Data Products'!$A:$J,2,0)</f>
      </c>
      <c r="H116" s="10290">
        <f t="shared" si="15"/>
      </c>
      <c r="I116" s="10233">
        <v>45951</v>
      </c>
      <c r="J116" s="10234">
        <f t="shared" si="9"/>
      </c>
      <c r="K116" s="10230">
        <v>4</v>
      </c>
      <c r="L116" s="10230">
        <v>9</v>
      </c>
      <c r="M116" s="10264">
        <v>0</v>
      </c>
      <c r="N116" s="10264">
        <v>0</v>
      </c>
      <c r="O116" s="10229" t="s">
        <v>13279</v>
      </c>
      <c r="P116" s="10230"/>
      <c r="Q116" s="10230"/>
      <c r="R116" s="10230"/>
      <c r="S116" s="10230"/>
      <c r="T116" s="10230"/>
      <c r="U116" s="10230"/>
      <c r="V116" s="10230"/>
      <c r="W116" s="10230"/>
      <c r="X116" s="10230"/>
      <c r="Y116" s="10230"/>
      <c r="Z116" s="10230"/>
      <c r="AA116" s="10230"/>
      <c r="AB116" s="10293">
        <f t="shared" si="6"/>
      </c>
      <c r="AC116" s="10249">
        <f t="shared" si="1"/>
      </c>
      <c r="AD116" s="10316">
        <f t="shared" si="17"/>
      </c>
      <c r="AE116" s="10250">
        <f t="shared" si="11"/>
      </c>
      <c r="AF116" s="10314">
        <f>VLOOKUP(C116,'Data Products'!$A:$J,10,0)</f>
      </c>
      <c r="AG116" s="10239">
        <f t="shared" si="3"/>
      </c>
      <c r="AH116" s="10240">
        <f t="shared" si="19"/>
      </c>
      <c r="AI116" s="10309"/>
      <c r="AJ116" s="10243"/>
      <c r="AK116" s="10243"/>
      <c r="AL116" s="10242"/>
      <c r="AM116" s="10243"/>
      <c r="AN116" s="10243"/>
    </row>
    <row r="117">
      <c r="A117" s="10288">
        <v>64</v>
      </c>
      <c r="B117" s="10229" t="s">
        <v>13223</v>
      </c>
      <c r="C117" s="10229" t="s">
        <v>13383</v>
      </c>
      <c r="D117" s="10230">
        <v>0</v>
      </c>
      <c r="E117" s="10244">
        <v>0</v>
      </c>
      <c r="F117" s="10230"/>
      <c r="G117" s="10289">
        <f>VLOOKUP(C117,'Data Products'!$A:$J,2,0)</f>
      </c>
      <c r="H117" s="10290">
        <f t="shared" si="15"/>
      </c>
      <c r="I117" s="10233">
        <v>45951</v>
      </c>
      <c r="J117" s="10234">
        <f t="shared" si="9"/>
      </c>
      <c r="K117" s="10230">
        <v>3</v>
      </c>
      <c r="L117" s="10230">
        <v>14</v>
      </c>
      <c r="M117" s="10264">
        <v>0</v>
      </c>
      <c r="N117" s="10264">
        <v>0</v>
      </c>
      <c r="O117" s="10229" t="s">
        <v>13279</v>
      </c>
      <c r="P117" s="10230"/>
      <c r="Q117" s="10230"/>
      <c r="R117" s="10230"/>
      <c r="S117" s="10230"/>
      <c r="T117" s="10230"/>
      <c r="U117" s="10230"/>
      <c r="V117" s="10230"/>
      <c r="W117" s="10230"/>
      <c r="X117" s="10230"/>
      <c r="Y117" s="10230"/>
      <c r="Z117" s="10230"/>
      <c r="AA117" s="10230"/>
      <c r="AB117" s="10293">
        <f t="shared" si="6"/>
      </c>
      <c r="AC117" s="10249">
        <f t="shared" si="1"/>
      </c>
      <c r="AD117" s="10316">
        <f t="shared" si="17"/>
      </c>
      <c r="AE117" s="10250">
        <f t="shared" si="11"/>
      </c>
      <c r="AF117" s="10314">
        <f>VLOOKUP(C117,'Data Products'!$A:$J,10,0)</f>
      </c>
      <c r="AG117" s="10239">
        <f t="shared" si="3"/>
      </c>
      <c r="AH117" s="10240">
        <f t="shared" si="19"/>
      </c>
      <c r="AI117" s="10309"/>
      <c r="AJ117" s="10243"/>
      <c r="AK117" s="10243"/>
      <c r="AL117" s="10242"/>
      <c r="AM117" s="10243"/>
      <c r="AN117" s="10243"/>
    </row>
    <row r="118">
      <c r="A118" s="10288">
        <v>65</v>
      </c>
      <c r="B118" s="10229" t="s">
        <v>13223</v>
      </c>
      <c r="C118" s="10229" t="s">
        <v>13384</v>
      </c>
      <c r="D118" s="10230">
        <v>6</v>
      </c>
      <c r="E118" s="10244">
        <v>6</v>
      </c>
      <c r="F118" s="10230"/>
      <c r="G118" s="10289">
        <f>VLOOKUP(C118,'Data Products'!$A:$J,2,0)</f>
      </c>
      <c r="H118" s="10290">
        <f t="shared" si="15"/>
      </c>
      <c r="I118" s="10233">
        <v>45951</v>
      </c>
      <c r="J118" s="10234">
        <f t="shared" si="9"/>
      </c>
      <c r="K118" s="10230">
        <v>2</v>
      </c>
      <c r="L118" s="10230">
        <v>5</v>
      </c>
      <c r="M118" s="10264">
        <v>0</v>
      </c>
      <c r="N118" s="10264">
        <v>0</v>
      </c>
      <c r="O118" s="10229" t="s">
        <v>13279</v>
      </c>
      <c r="P118" s="10230"/>
      <c r="Q118" s="10230"/>
      <c r="R118" s="10230"/>
      <c r="S118" s="10230"/>
      <c r="T118" s="10230"/>
      <c r="U118" s="10230"/>
      <c r="V118" s="10230"/>
      <c r="W118" s="10230"/>
      <c r="X118" s="10230"/>
      <c r="Y118" s="10230"/>
      <c r="Z118" s="10230"/>
      <c r="AA118" s="10230"/>
      <c r="AB118" s="10293">
        <f t="shared" si="6"/>
      </c>
      <c r="AC118" s="10249">
        <f t="shared" si="1"/>
      </c>
      <c r="AD118" s="10316">
        <f t="shared" si="17"/>
      </c>
      <c r="AE118" s="10250">
        <f t="shared" si="11"/>
      </c>
      <c r="AF118" s="10314">
        <f>VLOOKUP(C118,'Data Products'!$A:$J,10,0)</f>
      </c>
      <c r="AG118" s="10239">
        <f t="shared" si="3"/>
      </c>
      <c r="AH118" s="10240">
        <f t="shared" si="19"/>
      </c>
      <c r="AI118" s="10309"/>
      <c r="AJ118" s="10243"/>
      <c r="AK118" s="10243"/>
      <c r="AL118" s="10242"/>
      <c r="AM118" s="10243"/>
      <c r="AN118" s="10243"/>
    </row>
    <row customHeight="true" hidden="true" ht="18" r="119">
      <c r="A119" s="10288">
        <v>66</v>
      </c>
      <c r="B119" s="10229" t="s">
        <v>13228</v>
      </c>
      <c r="C119" s="10229" t="s">
        <v>13385</v>
      </c>
      <c r="D119" s="10230">
        <v>0</v>
      </c>
      <c r="E119" s="10244">
        <v>0</v>
      </c>
      <c r="F119" s="10230"/>
      <c r="G119" s="10289">
        <f>VLOOKUP(C119,'Data Products'!$A:$J,2,0)</f>
      </c>
      <c r="H119" s="10290">
        <f t="shared" si="15"/>
      </c>
      <c r="I119" s="10233">
        <v>45951</v>
      </c>
      <c r="J119" s="10234">
        <f t="shared" si="9"/>
      </c>
      <c r="K119" s="10230">
        <v>0</v>
      </c>
      <c r="L119" s="10230">
        <v>5</v>
      </c>
      <c r="M119" s="10264">
        <v>0</v>
      </c>
      <c r="N119" s="10264">
        <v>0</v>
      </c>
      <c r="O119" s="10229" t="s">
        <v>13279</v>
      </c>
      <c r="P119" s="10230"/>
      <c r="Q119" s="10230"/>
      <c r="R119" s="10230"/>
      <c r="S119" s="10230"/>
      <c r="T119" s="10230"/>
      <c r="U119" s="10230"/>
      <c r="V119" s="10230"/>
      <c r="W119" s="10230"/>
      <c r="X119" s="10230"/>
      <c r="Y119" s="10230"/>
      <c r="Z119" s="10230"/>
      <c r="AA119" s="10230"/>
      <c r="AB119" s="10293">
        <f t="shared" si="6"/>
      </c>
      <c r="AC119" s="10249">
        <f t="shared" si="1"/>
      </c>
      <c r="AD119" s="10316">
        <f t="shared" si="17"/>
      </c>
      <c r="AE119" s="10250">
        <f t="shared" si="11"/>
      </c>
      <c r="AF119" s="10314">
        <f>VLOOKUP(C119,'Data Products'!$A:$J,10,0)</f>
      </c>
      <c r="AG119" s="10239">
        <f t="shared" si="3"/>
      </c>
      <c r="AH119" s="10240">
        <f t="shared" si="19"/>
      </c>
      <c r="AI119" s="10309"/>
      <c r="AJ119" s="10243"/>
      <c r="AK119" s="10243"/>
      <c r="AL119" s="10242"/>
      <c r="AM119" s="10243"/>
      <c r="AN119" s="10243"/>
    </row>
    <row r="120">
      <c r="A120" s="10288">
        <v>67</v>
      </c>
      <c r="B120" s="10229" t="s">
        <v>13223</v>
      </c>
      <c r="C120" s="10229" t="s">
        <v>13386</v>
      </c>
      <c r="D120" s="10230">
        <v>10</v>
      </c>
      <c r="E120" s="10244">
        <v>10</v>
      </c>
      <c r="F120" s="10230"/>
      <c r="G120" s="10289">
        <f>VLOOKUP(C120,'Data Products'!$A:$J,2,0)</f>
      </c>
      <c r="H120" s="10290">
        <f t="shared" si="15"/>
      </c>
      <c r="I120" s="10233">
        <v>45951</v>
      </c>
      <c r="J120" s="10234">
        <f t="shared" si="9"/>
      </c>
      <c r="K120" s="10230">
        <v>1</v>
      </c>
      <c r="L120" s="10230">
        <v>2</v>
      </c>
      <c r="M120" s="10264">
        <v>0</v>
      </c>
      <c r="N120" s="10264">
        <v>0</v>
      </c>
      <c r="O120" s="10229" t="s">
        <v>13279</v>
      </c>
      <c r="P120" s="10230"/>
      <c r="Q120" s="10230"/>
      <c r="R120" s="10230"/>
      <c r="S120" s="10230"/>
      <c r="T120" s="10230"/>
      <c r="U120" s="10230"/>
      <c r="V120" s="10230"/>
      <c r="W120" s="10230"/>
      <c r="X120" s="10230"/>
      <c r="Y120" s="10230"/>
      <c r="Z120" s="10230"/>
      <c r="AA120" s="10230"/>
      <c r="AB120" s="10293">
        <f t="shared" si="6"/>
      </c>
      <c r="AC120" s="10236">
        <f t="shared" si="1"/>
      </c>
      <c r="AD120" s="10316">
        <f t="shared" si="17"/>
      </c>
      <c r="AE120" s="10238">
        <f t="shared" si="11"/>
      </c>
      <c r="AF120" s="10314">
        <f>VLOOKUP(C120,'Data Products'!$A:$J,10,0)</f>
      </c>
      <c r="AG120" s="10239">
        <f t="shared" si="3"/>
      </c>
      <c r="AH120" s="10240">
        <f t="shared" si="19"/>
      </c>
      <c r="AI120" s="10309"/>
      <c r="AJ120" s="10243"/>
      <c r="AK120" s="10243"/>
      <c r="AL120" s="10242"/>
      <c r="AM120" s="10243"/>
      <c r="AN120" s="10243"/>
    </row>
    <row r="121">
      <c r="A121" s="10288">
        <v>68</v>
      </c>
      <c r="B121" s="10229" t="s">
        <v>13223</v>
      </c>
      <c r="C121" s="10229" t="s">
        <v>13387</v>
      </c>
      <c r="D121" s="10230">
        <v>4</v>
      </c>
      <c r="E121" s="10244">
        <v>4</v>
      </c>
      <c r="F121" s="10230"/>
      <c r="G121" s="10289">
        <f>VLOOKUP(C121,'Data Products'!$A:$J,2,0)</f>
      </c>
      <c r="H121" s="10290">
        <f t="shared" si="15"/>
      </c>
      <c r="I121" s="10233">
        <v>45952</v>
      </c>
      <c r="J121" s="10234">
        <f t="shared" si="9"/>
      </c>
      <c r="K121" s="10230">
        <v>1</v>
      </c>
      <c r="L121" s="10230">
        <v>1</v>
      </c>
      <c r="M121" s="10264">
        <v>0</v>
      </c>
      <c r="N121" s="10264">
        <v>0</v>
      </c>
      <c r="O121" s="10229" t="s">
        <v>13388</v>
      </c>
      <c r="P121" s="10230"/>
      <c r="Q121" s="10230"/>
      <c r="R121" s="10230"/>
      <c r="S121" s="10230"/>
      <c r="T121" s="10230"/>
      <c r="U121" s="10230"/>
      <c r="V121" s="10230"/>
      <c r="W121" s="10230"/>
      <c r="X121" s="10230"/>
      <c r="Y121" s="10230"/>
      <c r="Z121" s="10230"/>
      <c r="AA121" s="10230"/>
      <c r="AB121" s="10293">
        <f t="shared" si="6"/>
      </c>
      <c r="AC121" s="10245">
        <f t="shared" si="1"/>
      </c>
      <c r="AD121" s="10316">
        <f t="shared" si="17"/>
      </c>
      <c r="AE121" s="10246">
        <f t="shared" si="11"/>
      </c>
      <c r="AF121" s="10314">
        <f>VLOOKUP(C121,'Data Products'!$A:$J,10,0)</f>
      </c>
      <c r="AG121" s="10239">
        <f t="shared" si="3"/>
      </c>
      <c r="AH121" s="10240">
        <f t="shared" si="19"/>
      </c>
      <c r="AI121" s="10309"/>
      <c r="AJ121" s="10243"/>
      <c r="AK121" s="10243"/>
      <c r="AL121" s="10242"/>
      <c r="AM121" s="10243"/>
      <c r="AN121" s="10243"/>
    </row>
    <row r="122">
      <c r="A122" s="10288">
        <v>69</v>
      </c>
      <c r="B122" s="10229" t="s">
        <v>13223</v>
      </c>
      <c r="C122" s="10229" t="s">
        <v>13389</v>
      </c>
      <c r="D122" s="10230">
        <v>6</v>
      </c>
      <c r="E122" s="10244">
        <v>6</v>
      </c>
      <c r="F122" s="10230"/>
      <c r="G122" s="10289">
        <f>VLOOKUP(C122,'Data Products'!$A:$J,2,0)</f>
      </c>
      <c r="H122" s="10290">
        <f t="shared" si="15"/>
      </c>
      <c r="I122" s="10233">
        <v>45953</v>
      </c>
      <c r="J122" s="10234">
        <f t="shared" si="9"/>
      </c>
      <c r="K122" s="10230">
        <v>2</v>
      </c>
      <c r="L122" s="10230">
        <v>4</v>
      </c>
      <c r="M122" s="10264">
        <v>0</v>
      </c>
      <c r="N122" s="10264">
        <v>0</v>
      </c>
      <c r="O122" s="10229" t="s">
        <v>13388</v>
      </c>
      <c r="P122" s="10230"/>
      <c r="Q122" s="10230"/>
      <c r="R122" s="10230"/>
      <c r="S122" s="10230"/>
      <c r="T122" s="10230"/>
      <c r="U122" s="10230"/>
      <c r="V122" s="10230"/>
      <c r="W122" s="10230"/>
      <c r="X122" s="10230"/>
      <c r="Y122" s="10230"/>
      <c r="Z122" s="10230"/>
      <c r="AA122" s="10230"/>
      <c r="AB122" s="10293">
        <f t="shared" si="6"/>
      </c>
      <c r="AC122" s="10253">
        <f t="shared" si="1"/>
      </c>
      <c r="AD122" s="10316">
        <f t="shared" si="17"/>
      </c>
      <c r="AE122" s="10254">
        <f t="shared" si="11"/>
      </c>
      <c r="AF122" s="10314">
        <f>VLOOKUP(C122,'Data Products'!$A:$J,10,0)</f>
      </c>
      <c r="AG122" s="10239">
        <f t="shared" si="3"/>
      </c>
      <c r="AH122" s="10240">
        <f t="shared" si="19"/>
      </c>
      <c r="AI122" s="10309"/>
      <c r="AJ122" s="10243"/>
      <c r="AK122" s="10243"/>
      <c r="AL122" s="10242"/>
      <c r="AM122" s="10243"/>
      <c r="AN122" s="10243"/>
    </row>
    <row r="123">
      <c r="A123" s="10288">
        <v>70</v>
      </c>
      <c r="B123" s="10229" t="s">
        <v>13223</v>
      </c>
      <c r="C123" s="10229" t="s">
        <v>13390</v>
      </c>
      <c r="D123" s="10230">
        <v>5</v>
      </c>
      <c r="E123" s="10244">
        <v>5</v>
      </c>
      <c r="F123" s="10230"/>
      <c r="G123" s="10289">
        <f>VLOOKUP(C123,'Data Products'!$A:$J,2,0)</f>
      </c>
      <c r="H123" s="10290">
        <f t="shared" si="15"/>
      </c>
      <c r="I123" s="10233">
        <v>45954</v>
      </c>
      <c r="J123" s="10234">
        <f t="shared" si="9"/>
      </c>
      <c r="K123" s="10230">
        <v>0</v>
      </c>
      <c r="L123" s="10230">
        <v>0</v>
      </c>
      <c r="M123" s="10264">
        <v>0</v>
      </c>
      <c r="N123" s="10264">
        <v>0</v>
      </c>
      <c r="O123" s="10229" t="s">
        <v>13388</v>
      </c>
      <c r="P123" s="10230"/>
      <c r="Q123" s="10230"/>
      <c r="R123" s="10230"/>
      <c r="S123" s="10230"/>
      <c r="T123" s="10230"/>
      <c r="U123" s="10230"/>
      <c r="V123" s="10230"/>
      <c r="W123" s="10230"/>
      <c r="X123" s="10230"/>
      <c r="Y123" s="10230"/>
      <c r="Z123" s="10230"/>
      <c r="AA123" s="10230"/>
      <c r="AB123" s="10293">
        <f t="shared" si="6"/>
      </c>
      <c r="AC123" s="10245">
        <f t="shared" si="1"/>
      </c>
      <c r="AD123" s="10316">
        <f t="shared" si="17"/>
      </c>
      <c r="AE123" s="10246">
        <f t="shared" si="11"/>
      </c>
      <c r="AF123" s="10314">
        <f>VLOOKUP(C123,'Data Products'!$A:$J,10,0)</f>
      </c>
      <c r="AG123" s="10239">
        <f t="shared" si="3"/>
      </c>
      <c r="AH123" s="10240">
        <f t="shared" si="19"/>
      </c>
      <c r="AI123" s="10309"/>
      <c r="AJ123" s="10243"/>
      <c r="AK123" s="10243"/>
      <c r="AL123" s="10242"/>
      <c r="AM123" s="10243"/>
      <c r="AN123" s="10243"/>
    </row>
    <row r="124">
      <c r="A124" s="10288">
        <v>71</v>
      </c>
      <c r="B124" s="10229" t="s">
        <v>13223</v>
      </c>
      <c r="C124" s="10229" t="s">
        <v>13391</v>
      </c>
      <c r="D124" s="10230">
        <v>7</v>
      </c>
      <c r="E124" s="10244">
        <v>7</v>
      </c>
      <c r="F124" s="10230"/>
      <c r="G124" s="10289">
        <f>VLOOKUP(C124,'Data Products'!$A:$J,2,0)</f>
      </c>
      <c r="H124" s="10290">
        <f t="shared" si="15"/>
      </c>
      <c r="I124" s="10233">
        <v>45955</v>
      </c>
      <c r="J124" s="10234">
        <f t="shared" si="9"/>
      </c>
      <c r="K124" s="10230">
        <v>0</v>
      </c>
      <c r="L124" s="10230">
        <v>0</v>
      </c>
      <c r="M124" s="10264">
        <v>0</v>
      </c>
      <c r="N124" s="10264">
        <v>0</v>
      </c>
      <c r="O124" s="10229" t="s">
        <v>13388</v>
      </c>
      <c r="P124" s="10230"/>
      <c r="Q124" s="10230"/>
      <c r="R124" s="10230"/>
      <c r="S124" s="10230"/>
      <c r="T124" s="10230"/>
      <c r="U124" s="10230"/>
      <c r="V124" s="10230"/>
      <c r="W124" s="10230"/>
      <c r="X124" s="10230"/>
      <c r="Y124" s="10230"/>
      <c r="Z124" s="10230"/>
      <c r="AA124" s="10230"/>
      <c r="AB124" s="10293">
        <f t="shared" si="6"/>
      </c>
      <c r="AC124" s="10253">
        <f t="shared" si="1"/>
      </c>
      <c r="AD124" s="10316">
        <f t="shared" si="17"/>
      </c>
      <c r="AE124" s="10254">
        <f t="shared" si="11"/>
      </c>
      <c r="AF124" s="10314">
        <f>VLOOKUP(C124,'Data Products'!$A:$J,10,0)</f>
      </c>
      <c r="AG124" s="10239">
        <f t="shared" si="3"/>
      </c>
      <c r="AH124" s="10240">
        <f t="shared" si="19"/>
      </c>
      <c r="AI124" s="10309"/>
      <c r="AJ124" s="10243"/>
      <c r="AK124" s="10243"/>
      <c r="AL124" s="10242"/>
      <c r="AM124" s="10243"/>
      <c r="AN124" s="10243"/>
    </row>
    <row r="125">
      <c r="A125" s="10270"/>
      <c r="B125" s="10270"/>
      <c r="C125" s="10270"/>
      <c r="D125" s="10269"/>
      <c r="E125" s="10269"/>
      <c r="F125" s="10269"/>
      <c r="G125" s="10317"/>
      <c r="H125" s="10318"/>
      <c r="I125" s="10318"/>
      <c r="J125" s="10318"/>
      <c r="K125" s="10269"/>
      <c r="L125" s="10269"/>
      <c r="M125" s="10276"/>
      <c r="N125" s="10276"/>
      <c r="O125" s="10270"/>
      <c r="P125" s="10269"/>
      <c r="Q125" s="10269"/>
      <c r="R125" s="10269"/>
      <c r="S125" s="10269"/>
      <c r="T125" s="10269"/>
      <c r="U125" s="10269"/>
      <c r="V125" s="10269"/>
      <c r="W125" s="10269"/>
      <c r="X125" s="10269"/>
      <c r="Y125" s="10269"/>
      <c r="Z125" s="10269"/>
      <c r="AA125" s="10269"/>
      <c r="AB125" s="10271"/>
      <c r="AC125" s="10319"/>
      <c r="AD125" s="10320"/>
      <c r="AE125" s="10321" t="s">
        <v>13290</v>
      </c>
      <c r="AF125" s="10322"/>
      <c r="AG125" s="10323">
        <f>SUM(AG55:AG124)</f>
      </c>
      <c r="AH125" s="10280"/>
      <c r="AI125" s="10324"/>
      <c r="AJ125" s="10325"/>
      <c r="AK125" s="10325"/>
      <c r="AL125" s="10324"/>
      <c r="AM125" s="10325"/>
      <c r="AN125" s="10325"/>
    </row>
    <row r="126">
      <c r="A126" s="10270"/>
      <c r="B126" s="10270"/>
      <c r="C126" s="10270"/>
      <c r="D126" s="10269"/>
      <c r="E126" s="10269"/>
      <c r="F126" s="10269"/>
      <c r="G126" s="10317"/>
      <c r="H126" s="10318"/>
      <c r="I126" s="10318"/>
      <c r="J126" s="10318"/>
      <c r="K126" s="10269"/>
      <c r="L126" s="10269"/>
      <c r="M126" s="10276"/>
      <c r="N126" s="10276"/>
      <c r="O126" s="10270"/>
      <c r="P126" s="10269"/>
      <c r="Q126" s="10269"/>
      <c r="R126" s="10269"/>
      <c r="S126" s="10269"/>
      <c r="T126" s="10269"/>
      <c r="U126" s="10269"/>
      <c r="V126" s="10269"/>
      <c r="W126" s="10269"/>
      <c r="X126" s="10269"/>
      <c r="Y126" s="10269"/>
      <c r="Z126" s="10269"/>
      <c r="AA126" s="10269"/>
      <c r="AB126" s="10271"/>
      <c r="AC126" s="10319"/>
      <c r="AD126" s="10320"/>
      <c r="AE126" s="10326" t="s">
        <v>13291</v>
      </c>
      <c r="AF126" s="10327">
        <f t="shared" ref="AF126:AF129" si="20">AG126/$AG$125</f>
      </c>
      <c r="AG126" s="10328">
        <f t="shared" ref="AG126:AG129" si="12">SUMIFS($AG$55:$AG$124,$AE$55:$AE$124,AE126)</f>
      </c>
      <c r="AH126" s="10280"/>
      <c r="AI126" s="10324"/>
      <c r="AJ126" s="10325"/>
      <c r="AK126" s="10325"/>
      <c r="AL126" s="10324"/>
      <c r="AM126" s="10325"/>
      <c r="AN126" s="10325"/>
    </row>
    <row r="127">
      <c r="A127" s="10270"/>
      <c r="B127" s="10270"/>
      <c r="C127" s="10270"/>
      <c r="D127" s="10269"/>
      <c r="E127" s="10269"/>
      <c r="F127" s="10269"/>
      <c r="G127" s="10317"/>
      <c r="H127" s="10318"/>
      <c r="I127" s="10318"/>
      <c r="J127" s="10318"/>
      <c r="K127" s="10269"/>
      <c r="L127" s="10269"/>
      <c r="M127" s="10276"/>
      <c r="N127" s="10276"/>
      <c r="O127" s="10270"/>
      <c r="P127" s="10269"/>
      <c r="Q127" s="10269"/>
      <c r="R127" s="10269"/>
      <c r="S127" s="10269"/>
      <c r="T127" s="10269"/>
      <c r="U127" s="10269"/>
      <c r="V127" s="10269"/>
      <c r="W127" s="10269"/>
      <c r="X127" s="10269"/>
      <c r="Y127" s="10269"/>
      <c r="Z127" s="10269"/>
      <c r="AA127" s="10269"/>
      <c r="AB127" s="10271"/>
      <c r="AC127" s="10319"/>
      <c r="AD127" s="10320"/>
      <c r="AE127" s="10329" t="s">
        <v>13292</v>
      </c>
      <c r="AF127" s="10330">
        <f t="shared" si="20"/>
      </c>
      <c r="AG127" s="10328">
        <f t="shared" si="12"/>
      </c>
      <c r="AH127" s="10280"/>
      <c r="AI127" s="10324"/>
      <c r="AJ127" s="10325"/>
      <c r="AK127" s="10325"/>
      <c r="AL127" s="10324"/>
      <c r="AM127" s="10325"/>
      <c r="AN127" s="10325"/>
    </row>
    <row r="128">
      <c r="A128" s="10270"/>
      <c r="B128" s="10270"/>
      <c r="C128" s="10270"/>
      <c r="D128" s="10269"/>
      <c r="E128" s="10269"/>
      <c r="F128" s="10269"/>
      <c r="G128" s="10317"/>
      <c r="H128" s="10318"/>
      <c r="I128" s="10318"/>
      <c r="J128" s="10318"/>
      <c r="K128" s="10269"/>
      <c r="L128" s="10269"/>
      <c r="M128" s="10276"/>
      <c r="N128" s="10276"/>
      <c r="O128" s="10270"/>
      <c r="P128" s="10269"/>
      <c r="Q128" s="10269"/>
      <c r="R128" s="10269"/>
      <c r="S128" s="10269"/>
      <c r="T128" s="10269"/>
      <c r="U128" s="10269"/>
      <c r="V128" s="10269"/>
      <c r="W128" s="10269"/>
      <c r="X128" s="10269"/>
      <c r="Y128" s="10269"/>
      <c r="Z128" s="10269"/>
      <c r="AA128" s="10269"/>
      <c r="AB128" s="10271"/>
      <c r="AC128" s="10319"/>
      <c r="AD128" s="10331"/>
      <c r="AE128" s="10277" t="s">
        <v>13293</v>
      </c>
      <c r="AF128" s="10327">
        <f t="shared" si="20"/>
      </c>
      <c r="AG128" s="10328">
        <f t="shared" si="12"/>
      </c>
      <c r="AH128" s="10280"/>
      <c r="AI128" s="10324"/>
      <c r="AJ128" s="10325"/>
      <c r="AK128" s="10325"/>
      <c r="AL128" s="10324"/>
      <c r="AM128" s="10325"/>
      <c r="AN128" s="10325"/>
    </row>
    <row r="129">
      <c r="A129" s="10270"/>
      <c r="B129" s="10270"/>
      <c r="C129" s="10270"/>
      <c r="D129" s="10269"/>
      <c r="E129" s="10269"/>
      <c r="F129" s="10269"/>
      <c r="G129" s="10317"/>
      <c r="H129" s="10318"/>
      <c r="I129" s="10318"/>
      <c r="J129" s="10318"/>
      <c r="K129" s="10269"/>
      <c r="L129" s="10269"/>
      <c r="M129" s="10276"/>
      <c r="N129" s="10276"/>
      <c r="O129" s="10270"/>
      <c r="P129" s="10269"/>
      <c r="Q129" s="10269"/>
      <c r="R129" s="10269"/>
      <c r="S129" s="10269"/>
      <c r="T129" s="10269"/>
      <c r="U129" s="10269"/>
      <c r="V129" s="10269"/>
      <c r="W129" s="10269"/>
      <c r="X129" s="10269"/>
      <c r="Y129" s="10269"/>
      <c r="Z129" s="10269"/>
      <c r="AA129" s="10269"/>
      <c r="AB129" s="10271"/>
      <c r="AC129" s="10319"/>
      <c r="AD129" s="10331"/>
      <c r="AE129" s="10277" t="s">
        <v>13294</v>
      </c>
      <c r="AF129" s="10327">
        <f t="shared" si="20"/>
      </c>
      <c r="AG129" s="10328">
        <f t="shared" si="12"/>
      </c>
      <c r="AH129" s="10280"/>
      <c r="AI129" s="10324"/>
      <c r="AJ129" s="10325"/>
      <c r="AK129" s="10325"/>
      <c r="AL129" s="10324"/>
      <c r="AM129" s="10325"/>
      <c r="AN129" s="10325"/>
    </row>
    <row r="130">
      <c r="A130" s="10270"/>
      <c r="B130" s="10270"/>
      <c r="C130" s="10270"/>
      <c r="D130" s="10269"/>
      <c r="E130" s="10269"/>
      <c r="F130" s="10269"/>
      <c r="G130" s="10317"/>
      <c r="H130" s="10318"/>
      <c r="I130" s="10318"/>
      <c r="J130" s="10318"/>
      <c r="K130" s="10269"/>
      <c r="L130" s="10269"/>
      <c r="M130" s="10276"/>
      <c r="N130" s="10276"/>
      <c r="O130" s="10270"/>
      <c r="P130" s="10269"/>
      <c r="Q130" s="10269"/>
      <c r="R130" s="10269"/>
      <c r="S130" s="10269"/>
      <c r="T130" s="10269"/>
      <c r="U130" s="10269"/>
      <c r="V130" s="10269"/>
      <c r="W130" s="10269"/>
      <c r="X130" s="10269"/>
      <c r="Y130" s="10269"/>
      <c r="Z130" s="10269"/>
      <c r="AA130" s="10269"/>
      <c r="AB130" s="10271"/>
      <c r="AC130" s="10319"/>
      <c r="AD130" s="10331"/>
      <c r="AE130" s="10277" t="s">
        <v>13209</v>
      </c>
      <c r="AF130" s="10281">
        <f>AVERAGE(AH53:AH100)/AVERAGE(D53:D100)</f>
      </c>
      <c r="AG130" s="10279">
        <f>SUMIF($H$55:$H$124,"&lt;90",AG55:AG124)</f>
      </c>
      <c r="AH130" s="10280"/>
      <c r="AI130" s="10324"/>
      <c r="AJ130" s="10325"/>
      <c r="AK130" s="10325"/>
      <c r="AL130" s="10324"/>
      <c r="AM130" s="10325"/>
      <c r="AN130" s="10325"/>
    </row>
    <row r="131">
      <c r="A131" s="10224" t="s">
        <v>13216</v>
      </c>
      <c r="B131" s="10224" t="s">
        <v>13196</v>
      </c>
      <c r="C131" s="10224" t="s">
        <v>13392</v>
      </c>
      <c r="D131" s="10224" t="s">
        <v>13393</v>
      </c>
      <c r="E131" s="10224" t="s">
        <v>13394</v>
      </c>
      <c r="F131" s="10269"/>
      <c r="G131" s="10269"/>
      <c r="H131" s="10318"/>
      <c r="I131" s="10318"/>
      <c r="J131" s="10318"/>
      <c r="K131" s="10269"/>
      <c r="L131" s="10269"/>
      <c r="M131" s="10276"/>
      <c r="N131" s="10276"/>
      <c r="O131" s="10269"/>
      <c r="P131" s="10269"/>
      <c r="Q131" s="10269"/>
      <c r="R131" s="10269"/>
      <c r="S131" s="10269"/>
      <c r="T131" s="10269"/>
      <c r="U131" s="10269"/>
      <c r="V131" s="10269"/>
      <c r="W131" s="10269"/>
      <c r="X131" s="10269"/>
      <c r="Y131" s="10269"/>
      <c r="Z131" s="10269"/>
      <c r="AA131" s="10269"/>
      <c r="AB131" s="10269"/>
      <c r="AC131" s="10269"/>
      <c r="AD131" s="10269"/>
      <c r="AE131" s="10269"/>
      <c r="AF131" s="10269"/>
      <c r="AG131" s="10269"/>
      <c r="AH131" s="10269"/>
      <c r="AI131" s="10324"/>
      <c r="AJ131" s="10325"/>
      <c r="AK131" s="10325"/>
      <c r="AL131" s="10324"/>
      <c r="AM131" s="10325"/>
      <c r="AN131" s="10325"/>
    </row>
    <row r="132">
      <c r="A132" s="10224"/>
      <c r="B132" s="10224"/>
      <c r="C132" s="10224"/>
      <c r="D132" s="10224"/>
      <c r="E132" s="10224"/>
      <c r="F132" s="10269"/>
      <c r="G132" s="10269"/>
      <c r="H132" s="10318"/>
      <c r="I132" s="10318"/>
      <c r="J132" s="10318"/>
      <c r="K132" s="10269"/>
      <c r="L132" s="10269"/>
      <c r="M132" s="10276"/>
      <c r="N132" s="10276"/>
      <c r="O132" s="10269"/>
      <c r="P132" s="10269"/>
      <c r="Q132" s="10269"/>
      <c r="R132" s="10269"/>
      <c r="S132" s="10269"/>
      <c r="T132" s="10269"/>
      <c r="U132" s="10269"/>
      <c r="V132" s="10269"/>
      <c r="W132" s="10269"/>
      <c r="X132" s="10269"/>
      <c r="Y132" s="10269"/>
      <c r="Z132" s="10269"/>
      <c r="AA132" s="10269"/>
      <c r="AB132" s="10269"/>
      <c r="AC132" s="10269"/>
      <c r="AD132" s="10269"/>
      <c r="AE132" s="10269"/>
      <c r="AF132" s="10269"/>
      <c r="AG132" s="10269"/>
      <c r="AH132" s="10269"/>
      <c r="AI132" s="10324"/>
      <c r="AJ132" s="10325"/>
      <c r="AK132" s="10325"/>
      <c r="AL132" s="10324"/>
      <c r="AM132" s="10325"/>
      <c r="AN132" s="10325"/>
    </row>
    <row r="133">
      <c r="A133" s="10229">
        <v>1</v>
      </c>
      <c r="B133" s="10229" t="s">
        <v>13395</v>
      </c>
      <c r="C133" s="10229">
        <v>21264</v>
      </c>
      <c r="D133" s="10229" t="s">
        <v>13396</v>
      </c>
      <c r="E133" s="10229" t="s">
        <v>13397</v>
      </c>
      <c r="F133" s="10269"/>
      <c r="G133" s="10269"/>
      <c r="H133" s="10318"/>
      <c r="I133" s="10318" t="s">
        <v>13289</v>
      </c>
      <c r="J133" s="10318"/>
      <c r="K133" s="10269"/>
      <c r="L133" s="10269"/>
      <c r="M133" s="10276"/>
      <c r="N133" s="10276"/>
      <c r="O133" s="10269"/>
      <c r="P133" s="10269"/>
      <c r="Q133" s="10269"/>
      <c r="R133" s="10269"/>
      <c r="S133" s="10269"/>
      <c r="T133" s="10269"/>
      <c r="U133" s="10269"/>
      <c r="V133" s="10269"/>
      <c r="W133" s="10269"/>
      <c r="X133" s="10269"/>
      <c r="Y133" s="10269"/>
      <c r="Z133" s="10269"/>
      <c r="AA133" s="10269"/>
      <c r="AB133" s="10269"/>
      <c r="AC133" s="10269"/>
      <c r="AD133" s="10269"/>
      <c r="AE133" s="10269"/>
      <c r="AF133" s="10269"/>
      <c r="AG133" s="10269"/>
      <c r="AH133" s="10269"/>
      <c r="AI133" s="10324"/>
      <c r="AJ133" s="10325"/>
      <c r="AK133" s="10325"/>
      <c r="AL133" s="10324"/>
      <c r="AM133" s="10325"/>
      <c r="AN133" s="10325"/>
    </row>
    <row r="134">
      <c r="A134" s="10229">
        <v>2</v>
      </c>
      <c r="B134" s="10229" t="s">
        <v>13398</v>
      </c>
      <c r="C134" s="10229">
        <v>34194</v>
      </c>
      <c r="D134" s="10229" t="s">
        <v>13396</v>
      </c>
      <c r="E134" s="10229" t="s">
        <v>13397</v>
      </c>
      <c r="F134" s="10269"/>
      <c r="G134" s="10269"/>
      <c r="H134" s="10318"/>
      <c r="I134" s="10318"/>
      <c r="J134" s="10318"/>
      <c r="K134" s="10269"/>
      <c r="L134" s="10269"/>
      <c r="M134" s="10276"/>
      <c r="N134" s="10276"/>
      <c r="O134" s="10269"/>
      <c r="P134" s="10269"/>
      <c r="Q134" s="10269"/>
      <c r="R134" s="10269"/>
      <c r="S134" s="10269"/>
      <c r="T134" s="10269"/>
      <c r="U134" s="10269"/>
      <c r="V134" s="10269"/>
      <c r="W134" s="10269"/>
      <c r="X134" s="10269"/>
      <c r="Y134" s="10269"/>
      <c r="Z134" s="10269"/>
      <c r="AA134" s="10269"/>
      <c r="AB134" s="10269"/>
      <c r="AC134" s="10269"/>
      <c r="AD134" s="10269"/>
      <c r="AE134" s="10269"/>
      <c r="AF134" s="10269"/>
      <c r="AG134" s="10269"/>
      <c r="AH134" s="10269"/>
      <c r="AI134" s="10324"/>
      <c r="AJ134" s="10325"/>
      <c r="AK134" s="10325"/>
      <c r="AL134" s="10324"/>
      <c r="AM134" s="10325"/>
      <c r="AN134" s="10325"/>
    </row>
    <row r="135">
      <c r="A135" s="10229">
        <v>3</v>
      </c>
      <c r="B135" s="10229" t="s">
        <v>13399</v>
      </c>
      <c r="C135" s="10229">
        <v>9145</v>
      </c>
      <c r="D135" s="10229" t="s">
        <v>13396</v>
      </c>
      <c r="E135" s="10229" t="s">
        <v>13397</v>
      </c>
      <c r="F135" s="10269"/>
      <c r="G135" s="10269"/>
      <c r="H135" s="10318"/>
      <c r="I135" s="10318"/>
      <c r="J135" s="10318"/>
      <c r="K135" s="10269"/>
      <c r="L135" s="10269"/>
      <c r="M135" s="10276"/>
      <c r="N135" s="10276"/>
      <c r="O135" s="10269"/>
      <c r="P135" s="10269"/>
      <c r="Q135" s="10269"/>
      <c r="R135" s="10269"/>
      <c r="S135" s="10269"/>
      <c r="T135" s="10269"/>
      <c r="U135" s="10269"/>
      <c r="V135" s="10269"/>
      <c r="W135" s="10269"/>
      <c r="X135" s="10269"/>
      <c r="Y135" s="10269"/>
      <c r="Z135" s="10269"/>
      <c r="AA135" s="10269"/>
      <c r="AB135" s="10269"/>
      <c r="AC135" s="10269"/>
      <c r="AD135" s="10269"/>
      <c r="AE135" s="10269"/>
      <c r="AF135" s="10269"/>
      <c r="AG135" s="10269"/>
      <c r="AH135" s="10269"/>
      <c r="AI135" s="10324"/>
      <c r="AJ135" s="10325"/>
      <c r="AK135" s="10325"/>
      <c r="AL135" s="10324"/>
      <c r="AM135" s="10325"/>
      <c r="AN135" s="10325"/>
    </row>
    <row r="136">
      <c r="A136" s="10229">
        <v>4</v>
      </c>
      <c r="B136" s="10229" t="s">
        <v>13400</v>
      </c>
      <c r="C136" s="10229">
        <v>2109</v>
      </c>
      <c r="D136" s="10229" t="s">
        <v>13401</v>
      </c>
      <c r="E136" s="10229" t="s">
        <v>13402</v>
      </c>
      <c r="F136" s="10269"/>
      <c r="G136" s="10269"/>
      <c r="H136" s="10318"/>
      <c r="I136" s="10318"/>
      <c r="J136" s="10318"/>
      <c r="K136" s="10269"/>
      <c r="L136" s="10269"/>
      <c r="M136" s="10276"/>
      <c r="N136" s="10276"/>
      <c r="O136" s="10269"/>
      <c r="P136" s="10269"/>
      <c r="Q136" s="10269"/>
      <c r="R136" s="10269"/>
      <c r="S136" s="10269"/>
      <c r="T136" s="10269"/>
      <c r="U136" s="10269"/>
      <c r="V136" s="10269"/>
      <c r="W136" s="10269"/>
      <c r="X136" s="10269"/>
      <c r="Y136" s="10269"/>
      <c r="Z136" s="10269"/>
      <c r="AA136" s="10269"/>
      <c r="AB136" s="10269"/>
      <c r="AC136" s="10269"/>
      <c r="AD136" s="10269"/>
      <c r="AE136" s="10269"/>
      <c r="AF136" s="10269"/>
      <c r="AG136" s="10269"/>
      <c r="AH136" s="10269"/>
      <c r="AI136" s="10324"/>
      <c r="AJ136" s="10325"/>
      <c r="AK136" s="10325"/>
      <c r="AL136" s="10324"/>
      <c r="AM136" s="10325"/>
      <c r="AN136" s="10325"/>
    </row>
    <row r="137">
      <c r="A137" s="10229">
        <v>5</v>
      </c>
      <c r="B137" s="10229" t="s">
        <v>13403</v>
      </c>
      <c r="C137" s="10229">
        <v>64716</v>
      </c>
      <c r="D137" s="10229"/>
      <c r="E137" s="10229"/>
      <c r="F137" s="10269"/>
      <c r="G137" s="10269" t="s">
        <v>13404</v>
      </c>
      <c r="H137" s="10318"/>
      <c r="I137" s="10318"/>
      <c r="J137" s="10318"/>
      <c r="K137" s="10269"/>
      <c r="L137" s="10269"/>
      <c r="M137" s="10276"/>
      <c r="N137" s="10276"/>
      <c r="O137" s="10269"/>
      <c r="P137" s="10269"/>
      <c r="Q137" s="10269"/>
      <c r="R137" s="10269"/>
      <c r="S137" s="10269"/>
      <c r="T137" s="10269"/>
      <c r="U137" s="10269"/>
      <c r="V137" s="10269"/>
      <c r="W137" s="10269"/>
      <c r="X137" s="10269"/>
      <c r="Y137" s="10269"/>
      <c r="Z137" s="10269"/>
      <c r="AA137" s="10269"/>
      <c r="AB137" s="10269"/>
      <c r="AC137" s="10269"/>
      <c r="AD137" s="10269"/>
      <c r="AE137" s="10269"/>
      <c r="AF137" s="10269"/>
      <c r="AG137" s="10269"/>
      <c r="AH137" s="10269"/>
      <c r="AI137" s="10324"/>
      <c r="AJ137" s="10325"/>
      <c r="AK137" s="10325"/>
      <c r="AL137" s="10324"/>
      <c r="AM137" s="10325"/>
      <c r="AN137" s="10325"/>
    </row>
    <row r="138">
      <c r="A138" s="10325"/>
      <c r="B138" s="10270"/>
      <c r="C138" s="10270"/>
      <c r="D138" s="10269"/>
      <c r="E138" s="10269"/>
      <c r="F138" s="10269"/>
      <c r="G138" s="10269"/>
      <c r="H138" s="10318"/>
      <c r="I138" s="10318"/>
      <c r="J138" s="10318"/>
      <c r="K138" s="10269"/>
      <c r="L138" s="10269"/>
      <c r="M138" s="10276"/>
      <c r="N138" s="10276"/>
      <c r="O138" s="10269"/>
      <c r="P138" s="10269"/>
      <c r="Q138" s="10269"/>
      <c r="R138" s="10269"/>
      <c r="S138" s="10269"/>
      <c r="T138" s="10269"/>
      <c r="U138" s="10269"/>
      <c r="V138" s="10269"/>
      <c r="W138" s="10269"/>
      <c r="X138" s="10269"/>
      <c r="Y138" s="10269"/>
      <c r="Z138" s="10269"/>
      <c r="AA138" s="10269"/>
      <c r="AB138" s="10269"/>
      <c r="AC138" s="10269"/>
      <c r="AD138" s="10269"/>
      <c r="AE138" s="10269"/>
      <c r="AF138" s="10269"/>
      <c r="AG138" s="10269"/>
      <c r="AH138" s="10269"/>
      <c r="AI138" s="10324"/>
      <c r="AJ138" s="10325"/>
      <c r="AK138" s="10325"/>
      <c r="AL138" s="10324"/>
      <c r="AM138" s="10325"/>
      <c r="AN138" s="10325"/>
    </row>
    <row r="139">
      <c r="A139" s="10269"/>
      <c r="B139" s="10270"/>
      <c r="C139" s="10270"/>
      <c r="D139" s="10269"/>
      <c r="E139" s="10269"/>
      <c r="F139" s="10269"/>
      <c r="G139" s="10269"/>
      <c r="H139" s="10318"/>
      <c r="I139" s="10318"/>
      <c r="J139" s="10318"/>
      <c r="K139" s="10269"/>
      <c r="L139" s="10269"/>
      <c r="M139" s="10276"/>
      <c r="N139" s="10276"/>
      <c r="O139" s="10269"/>
      <c r="P139" s="10269"/>
      <c r="Q139" s="10269"/>
      <c r="R139" s="10269"/>
      <c r="S139" s="10269"/>
      <c r="T139" s="10269"/>
      <c r="U139" s="10269"/>
      <c r="V139" s="10269"/>
      <c r="W139" s="10269"/>
      <c r="X139" s="10269"/>
      <c r="Y139" s="10269"/>
      <c r="Z139" s="10269"/>
      <c r="AA139" s="10269"/>
      <c r="AB139" s="10269"/>
      <c r="AC139" s="10269"/>
      <c r="AD139" s="10269"/>
      <c r="AE139" s="10269"/>
      <c r="AF139" s="10269"/>
      <c r="AG139" s="10269"/>
      <c r="AH139" s="10269"/>
      <c r="AI139" s="10324"/>
      <c r="AJ139" s="10325"/>
      <c r="AK139" s="10325"/>
      <c r="AL139" s="10324"/>
      <c r="AM139" s="10325"/>
      <c r="AN139" s="10325"/>
    </row>
    <row r="140">
      <c r="A140" s="10269"/>
      <c r="B140" s="10269"/>
      <c r="C140" s="10269"/>
      <c r="D140" s="10269"/>
      <c r="E140" s="10269"/>
      <c r="F140" s="10269"/>
      <c r="G140" s="10269"/>
      <c r="H140" s="10269"/>
      <c r="I140" s="10269"/>
      <c r="J140" s="10269"/>
      <c r="K140" s="10269"/>
      <c r="L140" s="10269"/>
      <c r="M140" s="10269"/>
      <c r="N140" s="10269"/>
      <c r="O140" s="10269"/>
      <c r="P140" s="10269"/>
      <c r="Q140" s="10269"/>
      <c r="R140" s="10269"/>
      <c r="S140" s="10269"/>
      <c r="T140" s="10269"/>
      <c r="U140" s="10269"/>
      <c r="V140" s="10269"/>
      <c r="W140" s="10269"/>
      <c r="X140" s="10269"/>
      <c r="Y140" s="10269"/>
      <c r="Z140" s="10269"/>
      <c r="AA140" s="10269"/>
      <c r="AB140" s="10269"/>
      <c r="AC140" s="10269"/>
      <c r="AD140" s="10269"/>
      <c r="AE140" s="10269"/>
      <c r="AF140" s="10269"/>
      <c r="AG140" s="10269"/>
      <c r="AH140" s="10269"/>
      <c r="AI140" s="10269"/>
      <c r="AJ140" s="10269"/>
      <c r="AK140" s="10269"/>
      <c r="AL140" s="10269"/>
      <c r="AM140" s="10269"/>
      <c r="AN140" s="10269"/>
    </row>
    <row r="141">
      <c r="A141" s="10269"/>
      <c r="B141" s="10269"/>
      <c r="C141" s="10269"/>
      <c r="D141" s="10269"/>
      <c r="E141" s="10269"/>
      <c r="F141" s="10269"/>
      <c r="G141" s="10269"/>
      <c r="H141" s="10269"/>
      <c r="I141" s="10269"/>
      <c r="J141" s="10269"/>
      <c r="K141" s="10269"/>
      <c r="L141" s="10269"/>
      <c r="M141" s="10269"/>
      <c r="N141" s="10269"/>
      <c r="O141" s="10269"/>
      <c r="P141" s="10269"/>
      <c r="Q141" s="10269"/>
      <c r="R141" s="10269"/>
      <c r="S141" s="10269"/>
      <c r="T141" s="10269"/>
      <c r="U141" s="10269"/>
      <c r="V141" s="10269"/>
      <c r="W141" s="10269"/>
      <c r="X141" s="10269"/>
      <c r="Y141" s="10269"/>
      <c r="Z141" s="10269"/>
      <c r="AA141" s="10269"/>
      <c r="AB141" s="10269"/>
      <c r="AC141" s="10269"/>
      <c r="AD141" s="10269"/>
      <c r="AE141" s="10269"/>
      <c r="AF141" s="10269"/>
      <c r="AG141" s="10269"/>
      <c r="AH141" s="10269"/>
      <c r="AI141" s="10269"/>
      <c r="AJ141" s="10269"/>
      <c r="AK141" s="10269"/>
      <c r="AL141" s="10269"/>
      <c r="AM141" s="10269"/>
      <c r="AN141" s="10269"/>
    </row>
    <row r="142">
      <c r="A142" s="10269"/>
      <c r="B142" s="10269"/>
      <c r="C142" s="10269"/>
      <c r="D142" s="10269"/>
      <c r="E142" s="10269"/>
      <c r="F142" s="10269"/>
      <c r="G142" s="10269"/>
      <c r="H142" s="10269"/>
      <c r="I142" s="10269"/>
      <c r="J142" s="10269"/>
      <c r="K142" s="10269"/>
      <c r="L142" s="10269"/>
      <c r="M142" s="10269"/>
      <c r="N142" s="10269"/>
      <c r="O142" s="10269"/>
      <c r="P142" s="10269"/>
      <c r="Q142" s="10269"/>
      <c r="R142" s="10269"/>
      <c r="S142" s="10269"/>
      <c r="T142" s="10269"/>
      <c r="U142" s="10269"/>
      <c r="V142" s="10269"/>
      <c r="W142" s="10269"/>
      <c r="X142" s="10269"/>
      <c r="Y142" s="10269"/>
      <c r="Z142" s="10269"/>
      <c r="AA142" s="10269"/>
      <c r="AB142" s="10269"/>
      <c r="AC142" s="10269"/>
      <c r="AD142" s="10269"/>
      <c r="AE142" s="10269"/>
      <c r="AF142" s="10269"/>
      <c r="AG142" s="10269"/>
      <c r="AH142" s="10269"/>
      <c r="AI142" s="10269"/>
      <c r="AJ142" s="10269"/>
      <c r="AK142" s="10269"/>
      <c r="AL142" s="10269"/>
      <c r="AM142" s="10269"/>
      <c r="AN142" s="10269"/>
    </row>
    <row r="143">
      <c r="A143" s="10269"/>
      <c r="B143" s="10269"/>
      <c r="C143" s="10269"/>
      <c r="D143" s="10269"/>
      <c r="E143" s="10269"/>
      <c r="F143" s="10269"/>
      <c r="G143" s="10269"/>
      <c r="H143" s="10269"/>
      <c r="I143" s="10269"/>
      <c r="J143" s="10269"/>
      <c r="K143" s="10269"/>
      <c r="L143" s="10269"/>
      <c r="M143" s="10269"/>
      <c r="N143" s="10269"/>
      <c r="O143" s="10269"/>
      <c r="P143" s="10269"/>
      <c r="Q143" s="10269"/>
      <c r="R143" s="10269"/>
      <c r="S143" s="10269"/>
      <c r="T143" s="10269"/>
      <c r="U143" s="10269"/>
      <c r="V143" s="10269"/>
      <c r="W143" s="10269"/>
      <c r="X143" s="10269"/>
      <c r="Y143" s="10269"/>
      <c r="Z143" s="10269"/>
      <c r="AA143" s="10269"/>
      <c r="AB143" s="10269"/>
      <c r="AC143" s="10269"/>
      <c r="AD143" s="10269"/>
      <c r="AE143" s="10269"/>
      <c r="AF143" s="10269"/>
      <c r="AG143" s="10269"/>
      <c r="AH143" s="10269"/>
      <c r="AI143" s="10269"/>
      <c r="AJ143" s="10269"/>
      <c r="AK143" s="10269"/>
      <c r="AL143" s="10269"/>
      <c r="AM143" s="10269"/>
      <c r="AN143" s="10269"/>
    </row>
    <row r="144">
      <c r="A144" s="10269"/>
      <c r="B144" s="10269"/>
      <c r="C144" s="10269"/>
      <c r="D144" s="10269"/>
      <c r="E144" s="10269"/>
      <c r="F144" s="10269"/>
      <c r="G144" s="10269"/>
      <c r="H144" s="10269"/>
      <c r="I144" s="10269"/>
      <c r="J144" s="10269"/>
      <c r="K144" s="10269"/>
      <c r="L144" s="10269"/>
      <c r="M144" s="10269"/>
      <c r="N144" s="10269"/>
      <c r="O144" s="10269"/>
      <c r="P144" s="10269"/>
      <c r="Q144" s="10269"/>
      <c r="R144" s="10269"/>
      <c r="S144" s="10269"/>
      <c r="T144" s="10269"/>
      <c r="U144" s="10269"/>
      <c r="V144" s="10269"/>
      <c r="W144" s="10269"/>
      <c r="X144" s="10269"/>
      <c r="Y144" s="10269"/>
      <c r="Z144" s="10269"/>
      <c r="AA144" s="10269"/>
      <c r="AB144" s="10269"/>
      <c r="AC144" s="10269"/>
      <c r="AD144" s="10269"/>
      <c r="AE144" s="10269"/>
      <c r="AF144" s="10269"/>
      <c r="AG144" s="10269"/>
      <c r="AH144" s="10269"/>
      <c r="AI144" s="10269"/>
      <c r="AJ144" s="10269"/>
      <c r="AK144" s="10269"/>
      <c r="AL144" s="10269"/>
      <c r="AM144" s="10269"/>
      <c r="AN144" s="10269"/>
    </row>
    <row r="145">
      <c r="A145" s="10269"/>
      <c r="B145" s="10269"/>
      <c r="C145" s="10269"/>
      <c r="D145" s="10269"/>
      <c r="E145" s="10269"/>
      <c r="F145" s="10269"/>
      <c r="G145" s="10269"/>
      <c r="H145" s="10269"/>
      <c r="I145" s="10269"/>
      <c r="J145" s="10269"/>
      <c r="K145" s="10269"/>
      <c r="L145" s="10269"/>
      <c r="M145" s="10269"/>
      <c r="N145" s="10269"/>
      <c r="O145" s="10269"/>
      <c r="P145" s="10269"/>
      <c r="Q145" s="10269"/>
      <c r="R145" s="10269"/>
      <c r="S145" s="10269"/>
      <c r="T145" s="10269"/>
      <c r="U145" s="10269"/>
      <c r="V145" s="10269"/>
      <c r="W145" s="10269"/>
      <c r="X145" s="10269"/>
      <c r="Y145" s="10269"/>
      <c r="Z145" s="10269"/>
      <c r="AA145" s="10269"/>
      <c r="AB145" s="10269"/>
      <c r="AC145" s="10269"/>
      <c r="AD145" s="10269"/>
      <c r="AE145" s="10269"/>
      <c r="AF145" s="10269"/>
      <c r="AG145" s="10269"/>
      <c r="AH145" s="10269"/>
      <c r="AI145" s="10269"/>
      <c r="AJ145" s="10269"/>
      <c r="AK145" s="10269"/>
      <c r="AL145" s="10269"/>
      <c r="AM145" s="10269"/>
      <c r="AN145" s="10269"/>
    </row>
    <row r="146">
      <c r="A146" s="10269"/>
      <c r="B146" s="10269"/>
      <c r="C146" s="10269"/>
      <c r="D146" s="10269"/>
      <c r="E146" s="10269"/>
      <c r="F146" s="10269"/>
      <c r="G146" s="10269"/>
      <c r="H146" s="10269"/>
      <c r="I146" s="10269"/>
      <c r="J146" s="10269"/>
      <c r="K146" s="10269"/>
      <c r="L146" s="10269"/>
      <c r="M146" s="10269"/>
      <c r="N146" s="10269"/>
      <c r="O146" s="10269"/>
      <c r="P146" s="10269"/>
      <c r="Q146" s="10269"/>
      <c r="R146" s="10269"/>
      <c r="S146" s="10269"/>
      <c r="T146" s="10269"/>
      <c r="U146" s="10269"/>
      <c r="V146" s="10269"/>
      <c r="W146" s="10269"/>
      <c r="X146" s="10269"/>
      <c r="Y146" s="10269"/>
      <c r="Z146" s="10269"/>
      <c r="AA146" s="10269"/>
      <c r="AB146" s="10269"/>
      <c r="AC146" s="10269"/>
      <c r="AD146" s="10269"/>
      <c r="AE146" s="10269"/>
      <c r="AF146" s="10269"/>
      <c r="AG146" s="10269"/>
      <c r="AH146" s="10269"/>
      <c r="AI146" s="10269"/>
      <c r="AJ146" s="10269"/>
      <c r="AK146" s="10269"/>
      <c r="AL146" s="10269"/>
      <c r="AM146" s="10269"/>
      <c r="AN146" s="10269"/>
    </row>
    <row r="147">
      <c r="A147" s="10269"/>
      <c r="B147" s="10269"/>
      <c r="C147" s="10269"/>
      <c r="D147" s="10269"/>
      <c r="E147" s="10269"/>
      <c r="F147" s="10269"/>
      <c r="G147" s="10269"/>
      <c r="H147" s="10269"/>
      <c r="I147" s="10269"/>
      <c r="J147" s="10269"/>
      <c r="K147" s="10269"/>
      <c r="L147" s="10269"/>
      <c r="M147" s="10269"/>
      <c r="N147" s="10269"/>
      <c r="O147" s="10269"/>
      <c r="P147" s="10269"/>
      <c r="Q147" s="10269"/>
      <c r="R147" s="10269"/>
      <c r="S147" s="10269"/>
      <c r="T147" s="10269"/>
      <c r="U147" s="10269"/>
      <c r="V147" s="10269"/>
      <c r="W147" s="10269"/>
      <c r="X147" s="10269"/>
      <c r="Y147" s="10269"/>
      <c r="Z147" s="10269"/>
      <c r="AA147" s="10269"/>
      <c r="AB147" s="10269"/>
      <c r="AC147" s="10269"/>
      <c r="AD147" s="10269"/>
      <c r="AE147" s="10269"/>
      <c r="AF147" s="10269"/>
      <c r="AG147" s="10269"/>
      <c r="AH147" s="10269"/>
      <c r="AI147" s="10269"/>
      <c r="AJ147" s="10269"/>
      <c r="AK147" s="10269"/>
      <c r="AL147" s="10269"/>
      <c r="AM147" s="10269"/>
      <c r="AN147" s="10269"/>
    </row>
    <row r="148">
      <c r="A148" s="10269"/>
      <c r="B148" s="10269"/>
      <c r="C148" s="10269"/>
      <c r="D148" s="10269"/>
      <c r="E148" s="10269"/>
      <c r="F148" s="10269"/>
      <c r="G148" s="10269"/>
      <c r="H148" s="10269"/>
      <c r="I148" s="10269"/>
      <c r="J148" s="10269"/>
      <c r="K148" s="10269"/>
      <c r="L148" s="10269"/>
      <c r="M148" s="10269"/>
      <c r="N148" s="10269"/>
      <c r="O148" s="10269"/>
      <c r="P148" s="10269"/>
      <c r="Q148" s="10269"/>
      <c r="R148" s="10269"/>
      <c r="S148" s="10269"/>
      <c r="T148" s="10269"/>
      <c r="U148" s="10269"/>
      <c r="V148" s="10269"/>
      <c r="W148" s="10269"/>
      <c r="X148" s="10269"/>
      <c r="Y148" s="10269"/>
      <c r="Z148" s="10269"/>
      <c r="AA148" s="10269"/>
      <c r="AB148" s="10269"/>
      <c r="AC148" s="10269"/>
      <c r="AD148" s="10269"/>
      <c r="AE148" s="10269"/>
      <c r="AF148" s="10269"/>
      <c r="AG148" s="10269"/>
      <c r="AH148" s="10269"/>
      <c r="AI148" s="10269"/>
      <c r="AJ148" s="10269"/>
      <c r="AK148" s="10269"/>
      <c r="AL148" s="10269"/>
      <c r="AM148" s="10269"/>
      <c r="AN148" s="10269"/>
    </row>
    <row r="149">
      <c r="A149" s="10269"/>
      <c r="B149" s="10269"/>
      <c r="C149" s="10269"/>
      <c r="D149" s="10269"/>
      <c r="E149" s="10269"/>
      <c r="F149" s="10269"/>
      <c r="G149" s="10269"/>
      <c r="H149" s="10269"/>
      <c r="I149" s="10269"/>
      <c r="J149" s="10269"/>
      <c r="K149" s="10269"/>
      <c r="L149" s="10269"/>
      <c r="M149" s="10269"/>
      <c r="N149" s="10269"/>
      <c r="O149" s="10269"/>
      <c r="P149" s="10269"/>
      <c r="Q149" s="10269"/>
      <c r="R149" s="10269"/>
      <c r="S149" s="10269"/>
      <c r="T149" s="10269"/>
      <c r="U149" s="10269"/>
      <c r="V149" s="10269"/>
      <c r="W149" s="10269"/>
      <c r="X149" s="10269"/>
      <c r="Y149" s="10269"/>
      <c r="Z149" s="10269"/>
      <c r="AA149" s="10269"/>
      <c r="AB149" s="10269"/>
      <c r="AC149" s="10269"/>
      <c r="AD149" s="10269"/>
      <c r="AE149" s="10269"/>
      <c r="AF149" s="10269"/>
      <c r="AG149" s="10269"/>
      <c r="AH149" s="10269"/>
      <c r="AI149" s="10269"/>
      <c r="AJ149" s="10269"/>
      <c r="AK149" s="10269"/>
      <c r="AL149" s="10269"/>
      <c r="AM149" s="10269"/>
      <c r="AN149" s="10269"/>
    </row>
    <row r="150">
      <c r="A150" s="10270"/>
      <c r="B150" s="10269"/>
      <c r="C150" s="10270"/>
      <c r="D150" s="10270"/>
      <c r="E150" s="10270"/>
      <c r="F150" s="10270"/>
      <c r="G150" s="10270"/>
      <c r="H150" s="10270"/>
      <c r="I150" s="10270"/>
      <c r="J150" s="10270"/>
      <c r="K150" s="10325"/>
      <c r="L150" s="10269"/>
      <c r="M150" s="10269"/>
      <c r="N150" s="10269"/>
      <c r="O150" s="10269"/>
      <c r="P150" s="10269"/>
      <c r="Q150" s="10269"/>
      <c r="R150" s="10269"/>
      <c r="S150" s="10269"/>
      <c r="T150" s="10269"/>
      <c r="U150" s="10269"/>
      <c r="V150" s="10269"/>
      <c r="W150" s="10269"/>
      <c r="X150" s="10269"/>
      <c r="Y150" s="10269"/>
      <c r="Z150" s="10269"/>
      <c r="AA150" s="10269"/>
      <c r="AB150" s="10269"/>
      <c r="AC150" s="10269"/>
      <c r="AD150" s="10269"/>
      <c r="AE150" s="10269"/>
      <c r="AF150" s="10269"/>
      <c r="AG150" s="10269"/>
      <c r="AH150" s="10269"/>
      <c r="AI150" s="10324"/>
      <c r="AJ150" s="10325"/>
      <c r="AK150" s="10325"/>
      <c r="AL150" s="10324"/>
      <c r="AM150" s="10325"/>
      <c r="AN150" s="10325"/>
    </row>
    <row r="151">
      <c r="A151" s="10269"/>
      <c r="B151" s="10270"/>
      <c r="C151" s="10270"/>
      <c r="D151" s="10269"/>
      <c r="E151" s="10269"/>
      <c r="F151" s="10269"/>
      <c r="G151" s="10269"/>
      <c r="H151" s="10318"/>
      <c r="I151" s="10318"/>
      <c r="J151" s="10318"/>
      <c r="K151" s="10325"/>
      <c r="L151" s="10269"/>
      <c r="M151" s="10269"/>
      <c r="N151" s="10269"/>
      <c r="O151" s="10269"/>
      <c r="P151" s="10269"/>
      <c r="Q151" s="10269"/>
      <c r="R151" s="10269"/>
      <c r="S151" s="10269"/>
      <c r="T151" s="10269"/>
      <c r="U151" s="10269"/>
      <c r="V151" s="10269"/>
      <c r="W151" s="10269"/>
      <c r="X151" s="10269"/>
      <c r="Y151" s="10269"/>
      <c r="Z151" s="10269"/>
      <c r="AA151" s="10269"/>
      <c r="AB151" s="10269"/>
      <c r="AC151" s="10269"/>
      <c r="AD151" s="10269"/>
      <c r="AE151" s="10269"/>
      <c r="AF151" s="10269"/>
      <c r="AG151" s="10269"/>
      <c r="AH151" s="10269"/>
      <c r="AI151" s="10324"/>
      <c r="AJ151" s="10325"/>
      <c r="AK151" s="10325"/>
      <c r="AL151" s="10324"/>
      <c r="AM151" s="10325"/>
      <c r="AN151" s="10325"/>
    </row>
    <row r="152">
      <c r="A152" s="10269"/>
      <c r="B152" s="10270"/>
      <c r="C152" s="10270"/>
      <c r="D152" s="10269"/>
      <c r="E152" s="10269"/>
      <c r="F152" s="10269"/>
      <c r="G152" s="10269"/>
      <c r="H152" s="10318"/>
      <c r="I152" s="10318"/>
      <c r="J152" s="10318"/>
      <c r="K152" s="10269"/>
      <c r="L152" s="10269"/>
      <c r="M152" s="10269"/>
      <c r="N152" s="10269"/>
      <c r="O152" s="10269"/>
      <c r="P152" s="10269"/>
      <c r="Q152" s="10269"/>
      <c r="R152" s="10269"/>
      <c r="S152" s="10269"/>
      <c r="T152" s="10269"/>
      <c r="U152" s="10269"/>
      <c r="V152" s="10269"/>
      <c r="W152" s="10269"/>
      <c r="X152" s="10269"/>
      <c r="Y152" s="10269"/>
      <c r="Z152" s="10269"/>
      <c r="AA152" s="10269"/>
      <c r="AB152" s="10269"/>
      <c r="AC152" s="10269"/>
      <c r="AD152" s="10269"/>
      <c r="AE152" s="10269"/>
      <c r="AF152" s="10269"/>
      <c r="AG152" s="10269"/>
      <c r="AH152" s="10269"/>
      <c r="AI152" s="10324"/>
      <c r="AJ152" s="10325"/>
      <c r="AK152" s="10325"/>
      <c r="AL152" s="10324"/>
      <c r="AM152" s="10325"/>
      <c r="AN152" s="10325"/>
    </row>
    <row r="153">
      <c r="A153" s="10269"/>
      <c r="B153" s="10270"/>
      <c r="C153" s="10270"/>
      <c r="D153" s="10269"/>
      <c r="E153" s="10269"/>
      <c r="F153" s="10269"/>
      <c r="G153" s="10269"/>
      <c r="H153" s="10318"/>
      <c r="I153" s="10318"/>
      <c r="J153" s="10318"/>
      <c r="K153" s="10269"/>
      <c r="L153" s="10269"/>
      <c r="M153" s="10269"/>
      <c r="N153" s="10269"/>
      <c r="O153" s="10269"/>
      <c r="P153" s="10269"/>
      <c r="Q153" s="10269"/>
      <c r="R153" s="10269"/>
      <c r="S153" s="10269"/>
      <c r="T153" s="10269"/>
      <c r="U153" s="10269"/>
      <c r="V153" s="10269"/>
      <c r="W153" s="10269"/>
      <c r="X153" s="10269"/>
      <c r="Y153" s="10269"/>
      <c r="Z153" s="10269"/>
      <c r="AA153" s="10269"/>
      <c r="AB153" s="10269"/>
      <c r="AC153" s="10269"/>
      <c r="AD153" s="10269"/>
      <c r="AE153" s="10269"/>
      <c r="AF153" s="10269"/>
      <c r="AG153" s="10269"/>
      <c r="AH153" s="10269"/>
      <c r="AI153" s="10324"/>
      <c r="AJ153" s="10325"/>
      <c r="AK153" s="10325"/>
      <c r="AL153" s="10324"/>
      <c r="AM153" s="10325"/>
      <c r="AN153" s="10325"/>
    </row>
    <row r="154">
      <c r="A154" s="10269"/>
      <c r="B154" s="10270"/>
      <c r="C154" s="10270"/>
      <c r="D154" s="10269"/>
      <c r="E154" s="10269"/>
      <c r="F154" s="10269"/>
      <c r="G154" s="10269"/>
      <c r="H154" s="10318"/>
      <c r="I154" s="10318"/>
      <c r="J154" s="10318"/>
      <c r="K154" s="10269"/>
      <c r="L154" s="10269"/>
      <c r="M154" s="10269"/>
      <c r="N154" s="10269"/>
      <c r="O154" s="10269"/>
      <c r="P154" s="10269"/>
      <c r="Q154" s="10269"/>
      <c r="R154" s="10269"/>
      <c r="S154" s="10269"/>
      <c r="T154" s="10269"/>
      <c r="U154" s="10269"/>
      <c r="V154" s="10269"/>
      <c r="W154" s="10269"/>
      <c r="X154" s="10269"/>
      <c r="Y154" s="10269"/>
      <c r="Z154" s="10269"/>
      <c r="AA154" s="10269"/>
      <c r="AB154" s="10269"/>
      <c r="AC154" s="10269"/>
      <c r="AD154" s="10269"/>
      <c r="AE154" s="10269"/>
      <c r="AF154" s="10269"/>
      <c r="AG154" s="10269"/>
      <c r="AH154" s="10269"/>
      <c r="AI154" s="10324"/>
      <c r="AJ154" s="10325"/>
      <c r="AK154" s="10325"/>
      <c r="AL154" s="10324"/>
      <c r="AM154" s="10325"/>
      <c r="AN154" s="10325"/>
    </row>
    <row r="155">
      <c r="A155" s="10269"/>
      <c r="B155" s="10270"/>
      <c r="C155" s="10270"/>
      <c r="D155" s="10269"/>
      <c r="E155" s="10269"/>
      <c r="F155" s="10269"/>
      <c r="G155" s="10269"/>
      <c r="H155" s="10318"/>
      <c r="I155" s="10318"/>
      <c r="J155" s="10318"/>
      <c r="K155" s="10269"/>
      <c r="L155" s="10269"/>
      <c r="M155" s="10269"/>
      <c r="N155" s="10269"/>
      <c r="O155" s="10269"/>
      <c r="P155" s="10269"/>
      <c r="Q155" s="10269"/>
      <c r="R155" s="10269"/>
      <c r="S155" s="10269"/>
      <c r="T155" s="10269"/>
      <c r="U155" s="10269"/>
      <c r="V155" s="10269"/>
      <c r="W155" s="10269"/>
      <c r="X155" s="10269"/>
      <c r="Y155" s="10269"/>
      <c r="Z155" s="10269"/>
      <c r="AA155" s="10269"/>
      <c r="AB155" s="10269"/>
      <c r="AC155" s="10269"/>
      <c r="AD155" s="10269"/>
      <c r="AE155" s="10269"/>
      <c r="AF155" s="10269"/>
      <c r="AG155" s="10269"/>
      <c r="AH155" s="10269"/>
      <c r="AI155" s="10324"/>
      <c r="AJ155" s="10325"/>
      <c r="AK155" s="10325"/>
      <c r="AL155" s="10324"/>
      <c r="AM155" s="10325"/>
      <c r="AN155" s="10325"/>
    </row>
    <row r="156">
      <c r="A156" s="10269"/>
      <c r="B156" s="10270"/>
      <c r="C156" s="10270"/>
      <c r="D156" s="10269"/>
      <c r="E156" s="10269"/>
      <c r="F156" s="10269"/>
      <c r="G156" s="10269"/>
      <c r="H156" s="10318"/>
      <c r="I156" s="10318"/>
      <c r="J156" s="10318"/>
      <c r="K156" s="10269"/>
      <c r="L156" s="10269"/>
      <c r="M156" s="10269"/>
      <c r="N156" s="10269"/>
      <c r="O156" s="10269"/>
      <c r="P156" s="10269"/>
      <c r="Q156" s="10269"/>
      <c r="R156" s="10269"/>
      <c r="S156" s="10269"/>
      <c r="T156" s="10269"/>
      <c r="U156" s="10269"/>
      <c r="V156" s="10269"/>
      <c r="W156" s="10269"/>
      <c r="X156" s="10269"/>
      <c r="Y156" s="10269"/>
      <c r="Z156" s="10269"/>
      <c r="AA156" s="10269"/>
      <c r="AB156" s="10269"/>
      <c r="AC156" s="10269"/>
      <c r="AD156" s="10269"/>
      <c r="AE156" s="10269"/>
      <c r="AF156" s="10269"/>
      <c r="AG156" s="10269"/>
      <c r="AH156" s="10269"/>
      <c r="AI156" s="10324"/>
      <c r="AJ156" s="10325"/>
      <c r="AK156" s="10325"/>
      <c r="AL156" s="10324"/>
      <c r="AM156" s="10325"/>
      <c r="AN156" s="10325"/>
    </row>
    <row r="157">
      <c r="A157" s="10269"/>
      <c r="B157" s="10270"/>
      <c r="C157" s="10270"/>
      <c r="D157" s="10269"/>
      <c r="E157" s="10269"/>
      <c r="F157" s="10269"/>
      <c r="G157" s="10269"/>
      <c r="H157" s="10318"/>
      <c r="I157" s="10318"/>
      <c r="J157" s="10318"/>
      <c r="K157" s="10269"/>
      <c r="L157" s="10269"/>
      <c r="M157" s="10269"/>
      <c r="N157" s="10269"/>
      <c r="O157" s="10269"/>
      <c r="P157" s="10269"/>
      <c r="Q157" s="10269"/>
      <c r="R157" s="10269"/>
      <c r="S157" s="10269"/>
      <c r="T157" s="10269"/>
      <c r="U157" s="10269"/>
      <c r="V157" s="10269"/>
      <c r="W157" s="10269"/>
      <c r="X157" s="10269"/>
      <c r="Y157" s="10269"/>
      <c r="Z157" s="10269"/>
      <c r="AA157" s="10269"/>
      <c r="AB157" s="10269"/>
      <c r="AC157" s="10269"/>
      <c r="AD157" s="10269"/>
      <c r="AE157" s="10269"/>
      <c r="AF157" s="10269"/>
      <c r="AG157" s="10269"/>
      <c r="AH157" s="10269"/>
      <c r="AI157" s="10324"/>
      <c r="AJ157" s="10325"/>
      <c r="AK157" s="10325"/>
      <c r="AL157" s="10324"/>
      <c r="AM157" s="10325"/>
      <c r="AN157" s="10325"/>
    </row>
    <row r="158">
      <c r="A158" s="10269"/>
      <c r="B158" s="10270"/>
      <c r="C158" s="10270"/>
      <c r="D158" s="10269"/>
      <c r="E158" s="10269"/>
      <c r="F158" s="10269"/>
      <c r="G158" s="10269"/>
      <c r="H158" s="10318"/>
      <c r="I158" s="10318"/>
      <c r="J158" s="10318"/>
      <c r="K158" s="10269"/>
      <c r="L158" s="10269"/>
      <c r="M158" s="10269"/>
      <c r="N158" s="10269"/>
      <c r="O158" s="10269"/>
      <c r="P158" s="10269"/>
      <c r="Q158" s="10269"/>
      <c r="R158" s="10269"/>
      <c r="S158" s="10269"/>
      <c r="T158" s="10269"/>
      <c r="U158" s="10269"/>
      <c r="V158" s="10269"/>
      <c r="W158" s="10269"/>
      <c r="X158" s="10269"/>
      <c r="Y158" s="10269"/>
      <c r="Z158" s="10269"/>
      <c r="AA158" s="10269"/>
      <c r="AB158" s="10269"/>
      <c r="AC158" s="10269"/>
      <c r="AD158" s="10269"/>
      <c r="AE158" s="10269"/>
      <c r="AF158" s="10269"/>
      <c r="AG158" s="10269"/>
      <c r="AH158" s="10269"/>
      <c r="AI158" s="10324"/>
      <c r="AJ158" s="10325"/>
      <c r="AK158" s="10325"/>
      <c r="AL158" s="10324"/>
      <c r="AM158" s="10325"/>
      <c r="AN158" s="10325"/>
    </row>
    <row r="159">
      <c r="A159" s="10269"/>
      <c r="B159" s="10270"/>
      <c r="C159" s="10270"/>
      <c r="D159" s="10269"/>
      <c r="E159" s="10269"/>
      <c r="F159" s="10269"/>
      <c r="G159" s="10269"/>
      <c r="H159" s="10318"/>
      <c r="I159" s="10318"/>
      <c r="J159" s="10318"/>
      <c r="K159" s="10269"/>
      <c r="L159" s="10269"/>
      <c r="M159" s="10269"/>
      <c r="N159" s="10269"/>
      <c r="O159" s="10269"/>
      <c r="P159" s="10269"/>
      <c r="Q159" s="10269"/>
      <c r="R159" s="10269"/>
      <c r="S159" s="10269"/>
      <c r="T159" s="10269"/>
      <c r="U159" s="10269"/>
      <c r="V159" s="10269"/>
      <c r="W159" s="10269"/>
      <c r="X159" s="10269"/>
      <c r="Y159" s="10269"/>
      <c r="Z159" s="10269"/>
      <c r="AA159" s="10269"/>
      <c r="AB159" s="10269"/>
      <c r="AC159" s="10269"/>
      <c r="AD159" s="10269"/>
      <c r="AE159" s="10269"/>
      <c r="AF159" s="10269"/>
      <c r="AG159" s="10269"/>
      <c r="AH159" s="10269"/>
      <c r="AI159" s="10324"/>
      <c r="AJ159" s="10325"/>
      <c r="AK159" s="10325"/>
      <c r="AL159" s="10324"/>
      <c r="AM159" s="10325"/>
      <c r="AN159" s="10325"/>
    </row>
    <row r="160">
      <c r="A160" s="10269"/>
      <c r="B160" s="10270"/>
      <c r="C160" s="10270"/>
      <c r="D160" s="10269"/>
      <c r="E160" s="10269"/>
      <c r="F160" s="10269"/>
      <c r="G160" s="10269"/>
      <c r="H160" s="10318"/>
      <c r="I160" s="10318"/>
      <c r="J160" s="10318"/>
      <c r="K160" s="10269"/>
      <c r="L160" s="10269"/>
      <c r="M160" s="10265"/>
      <c r="N160" s="10265"/>
      <c r="O160" s="10269"/>
      <c r="P160" s="10269"/>
      <c r="Q160" s="10269"/>
      <c r="R160" s="10269"/>
      <c r="S160" s="10269"/>
      <c r="T160" s="10269"/>
      <c r="U160" s="10269"/>
      <c r="V160" s="10269"/>
      <c r="W160" s="10269"/>
      <c r="X160" s="10269"/>
      <c r="Y160" s="10269"/>
      <c r="Z160" s="10269"/>
      <c r="AA160" s="10269"/>
      <c r="AB160" s="10269"/>
      <c r="AC160" s="10269"/>
      <c r="AD160" s="10269"/>
      <c r="AE160" s="10269"/>
      <c r="AF160" s="10269"/>
      <c r="AG160" s="10269"/>
      <c r="AH160" s="10269"/>
      <c r="AI160" s="10324"/>
      <c r="AJ160" s="10325"/>
      <c r="AK160" s="10325"/>
      <c r="AL160" s="10324"/>
      <c r="AM160" s="10325"/>
      <c r="AN160" s="10325"/>
    </row>
    <row r="161">
      <c r="A161" s="10269"/>
      <c r="B161" s="10270"/>
      <c r="C161" s="10270"/>
      <c r="D161" s="10269"/>
      <c r="E161" s="10269"/>
      <c r="F161" s="10269"/>
      <c r="G161" s="10269"/>
      <c r="H161" s="10318"/>
      <c r="I161" s="10318"/>
      <c r="J161" s="10318"/>
      <c r="K161" s="10269"/>
      <c r="L161" s="10269"/>
      <c r="M161" s="10265"/>
      <c r="N161" s="10265"/>
      <c r="O161" s="10269"/>
      <c r="P161" s="10269"/>
      <c r="Q161" s="10269"/>
      <c r="R161" s="10269"/>
      <c r="S161" s="10269"/>
      <c r="T161" s="10269"/>
      <c r="U161" s="10269"/>
      <c r="V161" s="10269"/>
      <c r="W161" s="10269"/>
      <c r="X161" s="10269"/>
      <c r="Y161" s="10269"/>
      <c r="Z161" s="10269"/>
      <c r="AA161" s="10269"/>
      <c r="AB161" s="10269"/>
      <c r="AC161" s="10269"/>
      <c r="AD161" s="10269"/>
      <c r="AE161" s="10269"/>
      <c r="AF161" s="10269"/>
      <c r="AG161" s="10269"/>
      <c r="AH161" s="10269"/>
      <c r="AI161" s="10324"/>
      <c r="AJ161" s="10325"/>
      <c r="AK161" s="10325"/>
      <c r="AL161" s="10324"/>
      <c r="AM161" s="10325"/>
      <c r="AN161" s="10325"/>
    </row>
    <row r="162">
      <c r="A162" s="10269"/>
      <c r="B162" s="10270"/>
      <c r="C162" s="10270"/>
      <c r="D162" s="10269"/>
      <c r="E162" s="10269"/>
      <c r="F162" s="10269"/>
      <c r="G162" s="10269"/>
      <c r="H162" s="10318"/>
      <c r="I162" s="10318"/>
      <c r="J162" s="10318"/>
      <c r="K162" s="10269"/>
      <c r="L162" s="10269"/>
      <c r="M162" s="10265"/>
      <c r="N162" s="10265"/>
      <c r="O162" s="10269"/>
      <c r="P162" s="10269"/>
      <c r="Q162" s="10269"/>
      <c r="R162" s="10269"/>
      <c r="S162" s="10269"/>
      <c r="T162" s="10269"/>
      <c r="U162" s="10269"/>
      <c r="V162" s="10269"/>
      <c r="W162" s="10269"/>
      <c r="X162" s="10269"/>
      <c r="Y162" s="10269"/>
      <c r="Z162" s="10269"/>
      <c r="AA162" s="10269"/>
      <c r="AB162" s="10269"/>
      <c r="AC162" s="10269"/>
      <c r="AD162" s="10269"/>
      <c r="AE162" s="10269"/>
      <c r="AF162" s="10269"/>
      <c r="AG162" s="10269"/>
      <c r="AH162" s="10269"/>
      <c r="AI162" s="10324"/>
      <c r="AJ162" s="10325"/>
      <c r="AK162" s="10325"/>
      <c r="AL162" s="10324"/>
      <c r="AM162" s="10325"/>
      <c r="AN162" s="10325"/>
    </row>
    <row r="163">
      <c r="A163" s="10269"/>
      <c r="B163" s="10270"/>
      <c r="C163" s="10270"/>
      <c r="D163" s="10269"/>
      <c r="E163" s="10269"/>
      <c r="F163" s="10269"/>
      <c r="G163" s="10269"/>
      <c r="H163" s="10318"/>
      <c r="I163" s="10318"/>
      <c r="J163" s="10318"/>
      <c r="K163" s="10269"/>
      <c r="L163" s="10269"/>
      <c r="M163" s="10265"/>
      <c r="N163" s="10265"/>
      <c r="O163" s="10269"/>
      <c r="P163" s="10269"/>
      <c r="Q163" s="10269"/>
      <c r="R163" s="10269"/>
      <c r="S163" s="10269"/>
      <c r="T163" s="10269"/>
      <c r="U163" s="10269"/>
      <c r="V163" s="10269"/>
      <c r="W163" s="10269"/>
      <c r="X163" s="10269"/>
      <c r="Y163" s="10269"/>
      <c r="Z163" s="10269"/>
      <c r="AA163" s="10269"/>
      <c r="AB163" s="10269"/>
      <c r="AC163" s="10269"/>
      <c r="AD163" s="10269"/>
      <c r="AE163" s="10269"/>
      <c r="AF163" s="10269"/>
      <c r="AG163" s="10269"/>
      <c r="AH163" s="10269"/>
      <c r="AI163" s="10324"/>
      <c r="AJ163" s="10325"/>
      <c r="AK163" s="10325"/>
      <c r="AL163" s="10324"/>
      <c r="AM163" s="10325"/>
      <c r="AN163" s="10325"/>
    </row>
    <row r="164">
      <c r="A164" s="10269"/>
      <c r="B164" s="10270"/>
      <c r="C164" s="10270"/>
      <c r="D164" s="10269"/>
      <c r="E164" s="10269"/>
      <c r="F164" s="10269"/>
      <c r="G164" s="10269"/>
      <c r="H164" s="10318"/>
      <c r="I164" s="10318"/>
      <c r="J164" s="10318"/>
      <c r="K164" s="10269"/>
      <c r="L164" s="10269"/>
      <c r="M164" s="10265"/>
      <c r="N164" s="10265"/>
      <c r="O164" s="10269"/>
      <c r="P164" s="10269"/>
      <c r="Q164" s="10269"/>
      <c r="R164" s="10269"/>
      <c r="S164" s="10269"/>
      <c r="T164" s="10269"/>
      <c r="U164" s="10269"/>
      <c r="V164" s="10269"/>
      <c r="W164" s="10269"/>
      <c r="X164" s="10269"/>
      <c r="Y164" s="10269"/>
      <c r="Z164" s="10269"/>
      <c r="AA164" s="10269"/>
      <c r="AB164" s="10269"/>
      <c r="AC164" s="10269"/>
      <c r="AD164" s="10269"/>
      <c r="AE164" s="10269"/>
      <c r="AF164" s="10269"/>
      <c r="AG164" s="10269"/>
      <c r="AH164" s="10269"/>
      <c r="AI164" s="10324"/>
      <c r="AJ164" s="10325"/>
      <c r="AK164" s="10325"/>
      <c r="AL164" s="10324"/>
      <c r="AM164" s="10325"/>
      <c r="AN164" s="10325"/>
    </row>
    <row r="165">
      <c r="A165" s="10269"/>
      <c r="B165" s="10270"/>
      <c r="C165" s="10270"/>
      <c r="D165" s="10269"/>
      <c r="E165" s="10269"/>
      <c r="F165" s="10269"/>
      <c r="G165" s="10269"/>
      <c r="H165" s="10318"/>
      <c r="I165" s="10318"/>
      <c r="J165" s="10318"/>
      <c r="K165" s="10269"/>
      <c r="L165" s="10269"/>
      <c r="M165" s="10265"/>
      <c r="N165" s="10265"/>
      <c r="O165" s="10269"/>
      <c r="P165" s="10269"/>
      <c r="Q165" s="10269"/>
      <c r="R165" s="10269"/>
      <c r="S165" s="10269"/>
      <c r="T165" s="10269"/>
      <c r="U165" s="10269"/>
      <c r="V165" s="10269"/>
      <c r="W165" s="10269"/>
      <c r="X165" s="10269"/>
      <c r="Y165" s="10269"/>
      <c r="Z165" s="10269"/>
      <c r="AA165" s="10269"/>
      <c r="AB165" s="10269"/>
      <c r="AC165" s="10269"/>
      <c r="AD165" s="10269"/>
      <c r="AE165" s="10269"/>
      <c r="AF165" s="10269"/>
      <c r="AG165" s="10269"/>
      <c r="AH165" s="10269"/>
      <c r="AI165" s="10324"/>
      <c r="AJ165" s="10325"/>
      <c r="AK165" s="10325"/>
      <c r="AL165" s="10324"/>
      <c r="AM165" s="10325"/>
      <c r="AN165" s="10325"/>
    </row>
    <row r="166">
      <c r="A166" s="10269"/>
      <c r="B166" s="10270"/>
      <c r="C166" s="10270"/>
      <c r="D166" s="10269"/>
      <c r="E166" s="10269"/>
      <c r="F166" s="10269"/>
      <c r="G166" s="10269"/>
      <c r="H166" s="10318"/>
      <c r="I166" s="10318"/>
      <c r="J166" s="10318"/>
      <c r="K166" s="10269"/>
      <c r="L166" s="10269"/>
      <c r="M166" s="10265"/>
      <c r="N166" s="10265"/>
      <c r="O166" s="10269"/>
      <c r="P166" s="10269"/>
      <c r="Q166" s="10269"/>
      <c r="R166" s="10269"/>
      <c r="S166" s="10269"/>
      <c r="T166" s="10269"/>
      <c r="U166" s="10269"/>
      <c r="V166" s="10269"/>
      <c r="W166" s="10269"/>
      <c r="X166" s="10269"/>
      <c r="Y166" s="10269"/>
      <c r="Z166" s="10269"/>
      <c r="AA166" s="10269"/>
      <c r="AB166" s="10269"/>
      <c r="AC166" s="10269"/>
      <c r="AD166" s="10269"/>
      <c r="AE166" s="10269"/>
      <c r="AF166" s="10269"/>
      <c r="AG166" s="10269"/>
      <c r="AH166" s="10269"/>
      <c r="AI166" s="10324"/>
      <c r="AJ166" s="10325"/>
      <c r="AK166" s="10325"/>
      <c r="AL166" s="10324"/>
      <c r="AM166" s="10325"/>
      <c r="AN166" s="10325"/>
    </row>
    <row r="167">
      <c r="A167" s="10269"/>
      <c r="B167" s="10270"/>
      <c r="C167" s="10270"/>
      <c r="D167" s="10269"/>
      <c r="E167" s="10269"/>
      <c r="F167" s="10269"/>
      <c r="G167" s="10269"/>
      <c r="H167" s="10318"/>
      <c r="I167" s="10318"/>
      <c r="J167" s="10318"/>
      <c r="K167" s="10269"/>
      <c r="L167" s="10269"/>
      <c r="M167" s="10265"/>
      <c r="N167" s="10265"/>
      <c r="O167" s="10269"/>
      <c r="P167" s="10269"/>
      <c r="Q167" s="10269"/>
      <c r="R167" s="10269"/>
      <c r="S167" s="10269"/>
      <c r="T167" s="10269"/>
      <c r="U167" s="10269"/>
      <c r="V167" s="10269"/>
      <c r="W167" s="10269"/>
      <c r="X167" s="10269"/>
      <c r="Y167" s="10269"/>
      <c r="Z167" s="10269"/>
      <c r="AA167" s="10269"/>
      <c r="AB167" s="10269"/>
      <c r="AC167" s="10269"/>
      <c r="AD167" s="10269"/>
      <c r="AE167" s="10269"/>
      <c r="AF167" s="10269"/>
      <c r="AG167" s="10269"/>
      <c r="AH167" s="10269"/>
      <c r="AI167" s="10242"/>
      <c r="AJ167" s="10269"/>
      <c r="AK167" s="10269"/>
      <c r="AL167" s="10325"/>
      <c r="AM167" s="10325"/>
      <c r="AN167" s="10269"/>
    </row>
  </sheetData>
  <mergeCells>
    <mergeCell ref="B1:B2"/>
    <mergeCell ref="C1:C2"/>
    <mergeCell ref="D1:E1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E131:E132"/>
    <mergeCell ref="D131:D132"/>
    <mergeCell ref="C131:C132"/>
    <mergeCell ref="B131:B132"/>
    <mergeCell ref="A131:A132"/>
    <mergeCell ref="AN52:AN53"/>
    <mergeCell ref="AM52:AM53"/>
    <mergeCell ref="AL52:AL53"/>
    <mergeCell ref="AK52:AK53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AB52:AB53"/>
    <mergeCell ref="Y52:Y53"/>
    <mergeCell ref="X52:X53"/>
    <mergeCell ref="W52:W53"/>
    <mergeCell ref="V52:V53"/>
    <mergeCell ref="U52:U53"/>
    <mergeCell ref="T52:T53"/>
    <mergeCell ref="S52:S53"/>
    <mergeCell ref="R52:R53"/>
    <mergeCell ref="O52:O53"/>
    <mergeCell ref="N52:N53"/>
    <mergeCell ref="M52:M53"/>
    <mergeCell ref="J52:J53"/>
    <mergeCell ref="I52:I53"/>
    <mergeCell ref="H52:H53"/>
    <mergeCell ref="G52:G53"/>
    <mergeCell ref="F52:F53"/>
    <mergeCell ref="D52:E52"/>
    <mergeCell ref="C52:C53"/>
    <mergeCell ref="B52:B53"/>
  </mergeCells>
  <conditionalFormatting sqref="AC54:AC124">
    <cfRule dxfId="1105" operator="between" priority="1" stopIfTrue="true" type="cellIs">
      <formula>61</formula>
      <formula>149</formula>
    </cfRule>
  </conditionalFormatting>
  <conditionalFormatting sqref="AC54:AC124">
    <cfRule dxfId="1106" operator="equal" priority="2" stopIfTrue="true" type="cellIs">
      <formula>"-"</formula>
    </cfRule>
  </conditionalFormatting>
  <conditionalFormatting sqref="AC54:AC124">
    <cfRule dxfId="1107" operator="greaterThan" priority="3" stopIfTrue="true" type="cellIs">
      <formula>150</formula>
    </cfRule>
  </conditionalFormatting>
  <conditionalFormatting sqref="AC54:AC124">
    <cfRule dxfId="1108" operator="lessThan" priority="4" stopIfTrue="true" type="cellIs">
      <formula>60</formula>
    </cfRule>
  </conditionalFormatting>
  <conditionalFormatting sqref="AE54:AE124">
    <cfRule dxfId="1109" operator="equal" priority="5" stopIfTrue="true" type="cellIs">
      <formula>"Out of stock more than 60 days"</formula>
    </cfRule>
  </conditionalFormatting>
  <conditionalFormatting sqref="AE54:AE124">
    <cfRule dxfId="1110" operator="equal" priority="6" stopIfTrue="true" type="cellIs">
      <formula>"Out of stock more than 150 days"</formula>
    </cfRule>
  </conditionalFormatting>
  <conditionalFormatting sqref="AE54:AE124">
    <cfRule dxfId="1111" operator="equal" priority="7" stopIfTrue="true" type="cellIs">
      <formula>"Out of stock less than 60 days"</formula>
    </cfRule>
  </conditionalFormatting>
  <conditionalFormatting sqref="AE54:AE124">
    <cfRule dxfId="1112" operator="equal" priority="8" stopIfTrue="true" type="cellIs">
      <formula>"Not sold yet"</formula>
    </cfRule>
  </conditionalFormatting>
  <conditionalFormatting sqref="H54:H124">
    <cfRule dxfId="1113" operator="lessThan" priority="9" stopIfTrue="true" type="cellIs">
      <formula>90</formula>
    </cfRule>
  </conditionalFormatting>
  <conditionalFormatting sqref="AC3:AC44">
    <cfRule dxfId="1114" operator="equal" priority="10" stopIfTrue="true" type="cellIs">
      <formula>"-"</formula>
    </cfRule>
  </conditionalFormatting>
  <conditionalFormatting sqref="AC3:AC44">
    <cfRule dxfId="1115" operator="greaterThan" priority="11" stopIfTrue="true" type="cellIs">
      <formula>150</formula>
    </cfRule>
  </conditionalFormatting>
  <conditionalFormatting sqref="AC3:AC44">
    <cfRule dxfId="1116" operator="lessThan" priority="12" stopIfTrue="true" type="cellIs">
      <formula>60</formula>
    </cfRule>
  </conditionalFormatting>
  <conditionalFormatting sqref="AE3:AE44">
    <cfRule dxfId="1117" operator="equal" priority="13" stopIfTrue="true" type="cellIs">
      <formula>"Out of stock less than 60 days"</formula>
    </cfRule>
  </conditionalFormatting>
  <conditionalFormatting sqref="AE3:AE44">
    <cfRule dxfId="1118" operator="equal" priority="14" stopIfTrue="true" type="cellIs">
      <formula>"Not sold yet"</formula>
    </cfRule>
  </conditionalFormatting>
  <conditionalFormatting sqref="AE3:AE44">
    <cfRule dxfId="1119" operator="equal" priority="15" stopIfTrue="true" type="cellIs">
      <formula>"Out of stock more than 150 days"</formula>
    </cfRule>
  </conditionalFormatting>
  <conditionalFormatting sqref="H3:H44">
    <cfRule dxfId="1120" operator="lessThan" priority="16" stopIfTrue="true" type="cellIs">
      <formula>90</formula>
    </cfRule>
  </conditionalFormatting>
  <dataValidations count="1">
    <dataValidation allowBlank="true" errorStyle="stop" showErrorMessage="true" sqref="B3:B44 B54:B124" type="list">
      <formula1>"Active,Inactive,Deleted,Temporary,B2B Only,Ecom Only,Preparing"</formula1>
    </dataValidation>
  </dataValidations>
</worksheet>
</file>

<file path=xl/worksheets/sheet5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2" defaultRowHeight="18"/>
  <cols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5" min="35" style="0" width="41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6" min="36" style="0" width="6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7" min="37" style="0" width="6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8" min="38" style="0" width="5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40" min="40" style="0" width="7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3" min="33" style="0" width="11"/>
  </cols>
  <sheetData>
    <row r="1">
      <c r="A1" s="10332" t="s">
        <v>13405</v>
      </c>
      <c r="B1" s="10332" t="s">
        <v>13406</v>
      </c>
      <c r="C1" s="10332" t="s">
        <v>13407</v>
      </c>
      <c r="D1" s="10332" t="s">
        <v>13408</v>
      </c>
      <c r="E1" s="10332"/>
      <c r="F1" s="10333" t="s">
        <v>13409</v>
      </c>
      <c r="G1" s="10334" t="s">
        <v>13410</v>
      </c>
      <c r="H1" s="10335" t="s">
        <v>13411</v>
      </c>
      <c r="I1" s="10335" t="s">
        <v>13412</v>
      </c>
      <c r="J1" s="10335" t="s">
        <v>13413</v>
      </c>
      <c r="K1" s="10332" t="s">
        <v>13414</v>
      </c>
      <c r="L1" s="10332" t="s">
        <v>13415</v>
      </c>
      <c r="M1" s="10332" t="s">
        <v>13416</v>
      </c>
      <c r="N1" s="10332" t="s">
        <v>13417</v>
      </c>
      <c r="O1" s="10332" t="s">
        <v>13418</v>
      </c>
      <c r="P1" s="10336" t="s">
        <v>13419</v>
      </c>
      <c r="Q1" s="10336"/>
      <c r="R1" s="10336" t="s">
        <v>13420</v>
      </c>
      <c r="S1" s="10336"/>
      <c r="T1" s="10336" t="s">
        <v>13421</v>
      </c>
      <c r="U1" s="10336"/>
      <c r="V1" s="10336" t="s">
        <v>13422</v>
      </c>
      <c r="W1" s="10336"/>
      <c r="X1" s="10337" t="s">
        <v>13423</v>
      </c>
      <c r="Y1" s="10337"/>
      <c r="Z1" s="10338" t="s">
        <v>13424</v>
      </c>
      <c r="AA1" s="10338"/>
      <c r="AB1" s="10339" t="s">
        <v>13425</v>
      </c>
      <c r="AC1" s="10335" t="s">
        <v>13426</v>
      </c>
      <c r="AD1" s="10335" t="s">
        <v>13427</v>
      </c>
      <c r="AE1" s="10335" t="s">
        <v>13428</v>
      </c>
      <c r="AF1" s="10335" t="s">
        <v>13429</v>
      </c>
      <c r="AG1" s="10335" t="s">
        <v>13430</v>
      </c>
      <c r="AH1" s="10335" t="s">
        <v>13431</v>
      </c>
      <c r="AI1" s="10335" t="s">
        <v>13432</v>
      </c>
      <c r="AJ1" s="10335" t="s">
        <v>13433</v>
      </c>
      <c r="AK1" s="10332" t="s">
        <v>13434</v>
      </c>
      <c r="AL1" s="10332" t="s">
        <v>13435</v>
      </c>
      <c r="AM1" s="10332" t="s">
        <v>13436</v>
      </c>
      <c r="AN1" s="10332" t="s">
        <v>13437</v>
      </c>
    </row>
    <row r="2">
      <c r="A2" s="10332" t="s">
        <v>13438</v>
      </c>
      <c r="B2" s="10332"/>
      <c r="C2" s="10332"/>
      <c r="D2" s="10332" t="s">
        <v>13439</v>
      </c>
      <c r="E2" s="10333" t="s">
        <v>13440</v>
      </c>
      <c r="F2" s="10333"/>
      <c r="G2" s="10334"/>
      <c r="H2" s="10335"/>
      <c r="I2" s="10335"/>
      <c r="J2" s="10335"/>
      <c r="K2" s="10332" t="s">
        <v>13441</v>
      </c>
      <c r="L2" s="10332" t="s">
        <v>13441</v>
      </c>
      <c r="M2" s="10332"/>
      <c r="N2" s="10332"/>
      <c r="O2" s="10332"/>
      <c r="P2" s="10336" t="s">
        <v>13439</v>
      </c>
      <c r="Q2" s="10340" t="s">
        <v>13440</v>
      </c>
      <c r="R2" s="10336" t="s">
        <v>13439</v>
      </c>
      <c r="S2" s="10340" t="s">
        <v>13440</v>
      </c>
      <c r="T2" s="10336" t="s">
        <v>13439</v>
      </c>
      <c r="U2" s="10340" t="s">
        <v>13440</v>
      </c>
      <c r="V2" s="10336" t="s">
        <v>13439</v>
      </c>
      <c r="W2" s="10340" t="s">
        <v>13440</v>
      </c>
      <c r="X2" s="10336" t="s">
        <v>13439</v>
      </c>
      <c r="Y2" s="10340" t="s">
        <v>13440</v>
      </c>
      <c r="Z2" s="10336" t="s">
        <v>13439</v>
      </c>
      <c r="AA2" s="10340" t="s">
        <v>13440</v>
      </c>
      <c r="AB2" s="10339"/>
      <c r="AC2" s="10335"/>
      <c r="AD2" s="10335"/>
      <c r="AE2" s="10335"/>
      <c r="AF2" s="10335"/>
      <c r="AG2" s="10335"/>
      <c r="AH2" s="10335"/>
      <c r="AI2" s="10335"/>
      <c r="AJ2" s="10335"/>
      <c r="AK2" s="10332"/>
      <c r="AL2" s="10332"/>
      <c r="AM2" s="10332"/>
      <c r="AN2" s="10332"/>
    </row>
    <row r="3">
      <c r="A3" s="10341">
        <v>1</v>
      </c>
      <c r="B3" s="10341" t="s">
        <v>13442</v>
      </c>
      <c r="C3" s="10341" t="s">
        <v>13443</v>
      </c>
      <c r="D3" s="10342">
        <v>732</v>
      </c>
      <c r="E3" s="10342">
        <v>731</v>
      </c>
      <c r="F3" s="10342"/>
      <c r="G3" s="10343">
        <f>VLOOKUP(C3,'Data Products'!$A:$B,2,0)</f>
      </c>
      <c r="H3" s="10344">
        <f t="shared" ref="H3:H44" si="6">IFERROR(G3-TODAY(),"")</f>
      </c>
      <c r="I3" s="10345">
        <v>45723</v>
      </c>
      <c r="J3" s="10346">
        <f t="shared" ref="J3:J44" si="1">TODAY()-I3</f>
      </c>
      <c r="K3" s="10342">
        <v>26</v>
      </c>
      <c r="L3" s="10342">
        <v>83</v>
      </c>
      <c r="M3" s="10342">
        <v>500</v>
      </c>
      <c r="N3" s="10342">
        <v>1000</v>
      </c>
      <c r="O3" s="10341" t="s">
        <v>13444</v>
      </c>
      <c r="P3" s="10342">
        <v>0</v>
      </c>
      <c r="Q3" s="10342">
        <v>0</v>
      </c>
      <c r="R3" s="10342">
        <v>229</v>
      </c>
      <c r="S3" s="10342">
        <v>229</v>
      </c>
      <c r="T3" s="10342">
        <v>464</v>
      </c>
      <c r="U3" s="10342">
        <v>464</v>
      </c>
      <c r="V3" s="10342">
        <v>39</v>
      </c>
      <c r="W3" s="10342">
        <v>38</v>
      </c>
      <c r="X3" s="10342">
        <v>0</v>
      </c>
      <c r="Y3" s="10342">
        <v>0</v>
      </c>
      <c r="Z3" s="10342">
        <v>0</v>
      </c>
      <c r="AA3" s="10342">
        <v>0</v>
      </c>
      <c r="AB3" s="10347">
        <f t="shared" ref="AB3:AB44" si="18">L3/30</f>
      </c>
      <c r="AC3" s="10348">
        <f t="shared" ref="AC3:AC44" si="14">IFERROR(D3/AB3,"-")</f>
      </c>
      <c r="AD3" s="10349">
        <f t="shared" ref="AD3:AD44" si="9">IFERROR(TODAY()+AC3,"-")</f>
      </c>
      <c r="AE3" s="10350">
        <f t="shared" ref="AE3:AE44" si="3">_xlfn.IFS(AC3="-","Not sold yet",AND(AC3&lt;=150,AC3&gt;60),"Out of stock more than 60 days",AC3&lt;=60,"Out of stock less than 60 days",AC3&gt;=150,"Out of stock more than 150 days")</f>
      </c>
      <c r="AF3" s="10351">
        <f>VLOOKUP(C3,'Data Products'!$A:$J,10,0)</f>
      </c>
      <c r="AG3" s="10352">
        <f t="shared" ref="AG3:AG44" si="16">AF3*D3</f>
      </c>
      <c r="AH3" s="10353">
        <f t="shared" ref="AH3:AH44" si="11">IF(H3&lt;=90,D3,0)</f>
      </c>
      <c r="AI3" s="10354"/>
      <c r="AJ3" s="10354"/>
      <c r="AK3" s="10355"/>
      <c r="AL3" s="10354"/>
      <c r="AM3" s="10355"/>
      <c r="AN3" s="10355"/>
    </row>
    <row r="4">
      <c r="A4" s="10341">
        <v>2</v>
      </c>
      <c r="B4" s="10341" t="s">
        <v>13445</v>
      </c>
      <c r="C4" s="10341" t="s">
        <v>13446</v>
      </c>
      <c r="D4" s="10342">
        <v>4499</v>
      </c>
      <c r="E4" s="10342">
        <v>4499</v>
      </c>
      <c r="F4" s="10342"/>
      <c r="G4" s="10343">
        <f>VLOOKUP(C4,'Data Products'!$A:$B,2,0)</f>
      </c>
      <c r="H4" s="10344">
        <f t="shared" si="6"/>
      </c>
      <c r="I4" s="10345">
        <v>45617</v>
      </c>
      <c r="J4" s="10346">
        <f t="shared" si="1"/>
      </c>
      <c r="K4" s="10342">
        <v>0</v>
      </c>
      <c r="L4" s="10342">
        <v>0</v>
      </c>
      <c r="M4" s="10342">
        <v>0</v>
      </c>
      <c r="N4" s="10342">
        <v>0</v>
      </c>
      <c r="O4" s="10341" t="s">
        <v>13447</v>
      </c>
      <c r="P4" s="10342">
        <v>0</v>
      </c>
      <c r="Q4" s="10342">
        <v>0</v>
      </c>
      <c r="R4" s="10356">
        <v>4027</v>
      </c>
      <c r="S4" s="10356">
        <v>4027</v>
      </c>
      <c r="T4" s="10342">
        <v>472</v>
      </c>
      <c r="U4" s="10342">
        <v>472</v>
      </c>
      <c r="V4" s="10342">
        <v>0</v>
      </c>
      <c r="W4" s="10342">
        <v>0</v>
      </c>
      <c r="X4" s="10342">
        <v>0</v>
      </c>
      <c r="Y4" s="10342">
        <v>0</v>
      </c>
      <c r="Z4" s="10342">
        <v>0</v>
      </c>
      <c r="AA4" s="10342">
        <v>0</v>
      </c>
      <c r="AB4" s="10347">
        <f t="shared" si="18"/>
      </c>
      <c r="AC4" s="10357">
        <f t="shared" si="14"/>
      </c>
      <c r="AD4" s="10349">
        <f t="shared" si="9"/>
      </c>
      <c r="AE4" s="10358">
        <f t="shared" si="3"/>
      </c>
      <c r="AF4" s="10351">
        <f>VLOOKUP(C4,'Data Products'!$A:$J,10,0)</f>
      </c>
      <c r="AG4" s="10352">
        <f t="shared" si="16"/>
      </c>
      <c r="AH4" s="10353">
        <f t="shared" si="11"/>
      </c>
      <c r="AI4" s="10354"/>
      <c r="AJ4" s="10355"/>
      <c r="AK4" s="10355"/>
      <c r="AL4" s="10354"/>
      <c r="AM4" s="10355"/>
      <c r="AN4" s="10355"/>
    </row>
    <row r="5">
      <c r="A5" s="10341">
        <v>3</v>
      </c>
      <c r="B5" s="10341" t="s">
        <v>13442</v>
      </c>
      <c r="C5" s="10341" t="s">
        <v>13448</v>
      </c>
      <c r="D5" s="10342">
        <v>1520</v>
      </c>
      <c r="E5" s="10342">
        <v>1520</v>
      </c>
      <c r="F5" s="10342"/>
      <c r="G5" s="10343">
        <f>VLOOKUP(C5,'Data Products'!$A:$B,2,0)</f>
      </c>
      <c r="H5" s="10344">
        <f t="shared" si="6"/>
      </c>
      <c r="I5" s="10345">
        <v>45191</v>
      </c>
      <c r="J5" s="10346">
        <f t="shared" si="1"/>
      </c>
      <c r="K5" s="10342">
        <v>0</v>
      </c>
      <c r="L5" s="10342">
        <v>0</v>
      </c>
      <c r="M5" s="10342">
        <v>0</v>
      </c>
      <c r="N5" s="10342">
        <v>0</v>
      </c>
      <c r="O5" s="10341" t="s">
        <v>13449</v>
      </c>
      <c r="P5" s="10342">
        <v>1520</v>
      </c>
      <c r="Q5" s="10342">
        <v>1520</v>
      </c>
      <c r="R5" s="10342">
        <v>0</v>
      </c>
      <c r="S5" s="10342">
        <v>0</v>
      </c>
      <c r="T5" s="10342">
        <v>0</v>
      </c>
      <c r="U5" s="10342">
        <v>0</v>
      </c>
      <c r="V5" s="10342">
        <v>0</v>
      </c>
      <c r="W5" s="10342">
        <v>0</v>
      </c>
      <c r="X5" s="10342">
        <v>0</v>
      </c>
      <c r="Y5" s="10342">
        <v>0</v>
      </c>
      <c r="Z5" s="10342">
        <v>0</v>
      </c>
      <c r="AA5" s="10342">
        <v>0</v>
      </c>
      <c r="AB5" s="10347">
        <f t="shared" si="18"/>
      </c>
      <c r="AC5" s="10357">
        <f t="shared" si="14"/>
      </c>
      <c r="AD5" s="10349">
        <f t="shared" si="9"/>
      </c>
      <c r="AE5" s="10358">
        <f t="shared" si="3"/>
      </c>
      <c r="AF5" s="10351">
        <f>VLOOKUP(C5,'Data Products'!$A:$J,10,0)</f>
      </c>
      <c r="AG5" s="10352">
        <f t="shared" si="16"/>
      </c>
      <c r="AH5" s="10353">
        <f t="shared" si="11"/>
      </c>
      <c r="AI5" s="10354"/>
      <c r="AJ5" s="10355"/>
      <c r="AK5" s="10355"/>
      <c r="AL5" s="10354"/>
      <c r="AM5" s="10355"/>
      <c r="AN5" s="10355"/>
    </row>
    <row customHeight="true" hidden="true" ht="18" r="6">
      <c r="A6" s="10341">
        <v>4</v>
      </c>
      <c r="B6" s="10341" t="s">
        <v>13450</v>
      </c>
      <c r="C6" s="10341" t="s">
        <v>13451</v>
      </c>
      <c r="D6" s="10342">
        <v>0</v>
      </c>
      <c r="E6" s="10342">
        <v>0</v>
      </c>
      <c r="F6" s="10342"/>
      <c r="G6" s="10359">
        <f>VLOOKUP(C6,'Data Products'!$A:$B,2,0)</f>
      </c>
      <c r="H6" s="10360">
        <f t="shared" si="6"/>
      </c>
      <c r="I6" s="10345">
        <v>45752</v>
      </c>
      <c r="J6" s="10346">
        <f t="shared" si="1"/>
      </c>
      <c r="K6" s="10342">
        <v>0</v>
      </c>
      <c r="L6" s="10342">
        <v>0</v>
      </c>
      <c r="M6" s="10342">
        <v>0</v>
      </c>
      <c r="N6" s="10342">
        <v>0</v>
      </c>
      <c r="O6" s="10341" t="s">
        <v>13452</v>
      </c>
      <c r="P6" s="10342">
        <v>0</v>
      </c>
      <c r="Q6" s="10342">
        <v>0</v>
      </c>
      <c r="R6" s="10342">
        <v>0</v>
      </c>
      <c r="S6" s="10342">
        <v>0</v>
      </c>
      <c r="T6" s="10342">
        <v>0</v>
      </c>
      <c r="U6" s="10342">
        <v>0</v>
      </c>
      <c r="V6" s="10342">
        <v>0</v>
      </c>
      <c r="W6" s="10342">
        <v>0</v>
      </c>
      <c r="X6" s="10342">
        <v>0</v>
      </c>
      <c r="Y6" s="10342">
        <v>0</v>
      </c>
      <c r="Z6" s="10342">
        <v>0</v>
      </c>
      <c r="AA6" s="10342">
        <v>0</v>
      </c>
      <c r="AB6" s="10347">
        <f t="shared" si="18"/>
      </c>
      <c r="AC6" s="10357">
        <f t="shared" si="14"/>
      </c>
      <c r="AD6" s="10349">
        <f t="shared" si="9"/>
      </c>
      <c r="AE6" s="10358">
        <f t="shared" si="3"/>
      </c>
      <c r="AF6" s="10351">
        <f>VLOOKUP(C6,'Data Products'!$A:$J,10,0)</f>
      </c>
      <c r="AG6" s="10352">
        <f t="shared" si="16"/>
      </c>
      <c r="AH6" s="10353">
        <f t="shared" si="11"/>
      </c>
      <c r="AI6" s="10354"/>
      <c r="AJ6" s="10355"/>
      <c r="AK6" s="10355"/>
      <c r="AL6" s="10354"/>
      <c r="AM6" s="10355"/>
      <c r="AN6" s="10355"/>
    </row>
    <row r="7">
      <c r="A7" s="10341">
        <v>5</v>
      </c>
      <c r="B7" s="10341" t="s">
        <v>13442</v>
      </c>
      <c r="C7" s="10341" t="s">
        <v>13453</v>
      </c>
      <c r="D7" s="10342">
        <v>24268</v>
      </c>
      <c r="E7" s="10342">
        <v>24233</v>
      </c>
      <c r="F7" s="10342"/>
      <c r="G7" s="10343">
        <f>VLOOKUP(C7,'Data Products'!$A:$B,2,0)</f>
      </c>
      <c r="H7" s="10344">
        <f t="shared" si="6"/>
      </c>
      <c r="I7" s="10345">
        <v>45854</v>
      </c>
      <c r="J7" s="10346">
        <f t="shared" si="1"/>
      </c>
      <c r="K7" s="10342">
        <v>2726</v>
      </c>
      <c r="L7" s="10342">
        <v>6899</v>
      </c>
      <c r="M7" s="10342">
        <v>2000</v>
      </c>
      <c r="N7" s="10342">
        <v>4500</v>
      </c>
      <c r="O7" s="10341" t="s">
        <v>13452</v>
      </c>
      <c r="P7" s="10342">
        <v>0</v>
      </c>
      <c r="Q7" s="10342">
        <v>0</v>
      </c>
      <c r="R7" s="10342">
        <v>18160</v>
      </c>
      <c r="S7" s="10342">
        <v>18137</v>
      </c>
      <c r="T7" s="10342">
        <v>6003</v>
      </c>
      <c r="U7" s="10342">
        <v>6001</v>
      </c>
      <c r="V7" s="10342">
        <v>36</v>
      </c>
      <c r="W7" s="10342">
        <v>26</v>
      </c>
      <c r="X7" s="10342">
        <v>69</v>
      </c>
      <c r="Y7" s="10342">
        <v>69</v>
      </c>
      <c r="Z7" s="10342">
        <v>0</v>
      </c>
      <c r="AA7" s="10342">
        <v>0</v>
      </c>
      <c r="AB7" s="10347">
        <f t="shared" si="18"/>
      </c>
      <c r="AC7" s="10361">
        <f t="shared" si="14"/>
      </c>
      <c r="AD7" s="10349">
        <f t="shared" si="9"/>
      </c>
      <c r="AE7" s="10362">
        <f t="shared" si="3"/>
      </c>
      <c r="AF7" s="10351">
        <f>VLOOKUP(C7,'Data Products'!$A:$J,10,0)</f>
      </c>
      <c r="AG7" s="10352">
        <f t="shared" si="16"/>
      </c>
      <c r="AH7" s="10353">
        <f t="shared" si="11"/>
      </c>
      <c r="AI7" s="10354"/>
      <c r="AJ7" s="10355"/>
      <c r="AK7" s="10355"/>
      <c r="AL7" s="10354"/>
      <c r="AM7" s="10355"/>
      <c r="AN7" s="10355"/>
    </row>
    <row customHeight="true" hidden="true" ht="18" r="8">
      <c r="A8" s="10341">
        <v>6</v>
      </c>
      <c r="B8" s="10341" t="s">
        <v>13450</v>
      </c>
      <c r="C8" s="10341" t="s">
        <v>13454</v>
      </c>
      <c r="D8" s="10342">
        <v>0</v>
      </c>
      <c r="E8" s="10342">
        <v>0</v>
      </c>
      <c r="F8" s="10342"/>
      <c r="G8" s="10359">
        <f>VLOOKUP(C8,'Data Products'!$A:$B,2,0)</f>
      </c>
      <c r="H8" s="10360">
        <f t="shared" si="6"/>
      </c>
      <c r="I8" s="10345"/>
      <c r="J8" s="10346">
        <f t="shared" si="1"/>
      </c>
      <c r="K8" s="10342">
        <v>0</v>
      </c>
      <c r="L8" s="10342">
        <v>0</v>
      </c>
      <c r="M8" s="10342">
        <v>0</v>
      </c>
      <c r="N8" s="10342">
        <v>0</v>
      </c>
      <c r="O8" s="10341" t="s">
        <v>13449</v>
      </c>
      <c r="P8" s="10342">
        <v>0</v>
      </c>
      <c r="Q8" s="10342">
        <v>0</v>
      </c>
      <c r="R8" s="10342">
        <v>0</v>
      </c>
      <c r="S8" s="10342">
        <v>0</v>
      </c>
      <c r="T8" s="10342">
        <v>0</v>
      </c>
      <c r="U8" s="10342">
        <v>0</v>
      </c>
      <c r="V8" s="10342">
        <v>0</v>
      </c>
      <c r="W8" s="10342">
        <v>0</v>
      </c>
      <c r="X8" s="10342">
        <v>0</v>
      </c>
      <c r="Y8" s="10342">
        <v>0</v>
      </c>
      <c r="Z8" s="10342">
        <v>0</v>
      </c>
      <c r="AA8" s="10342">
        <v>0</v>
      </c>
      <c r="AB8" s="10347">
        <f t="shared" si="18"/>
      </c>
      <c r="AC8" s="10357">
        <f t="shared" si="14"/>
      </c>
      <c r="AD8" s="10349">
        <f t="shared" si="9"/>
      </c>
      <c r="AE8" s="10358">
        <f t="shared" si="3"/>
      </c>
      <c r="AF8" s="10351">
        <f>VLOOKUP(C8,'Data Products'!$A:$J,10,0)</f>
      </c>
      <c r="AG8" s="10352">
        <f t="shared" si="16"/>
      </c>
      <c r="AH8" s="10353">
        <f t="shared" si="11"/>
      </c>
      <c r="AI8" s="10354"/>
      <c r="AJ8" s="10355"/>
      <c r="AK8" s="10355"/>
      <c r="AL8" s="10354"/>
      <c r="AM8" s="10355"/>
      <c r="AN8" s="10355"/>
    </row>
    <row customHeight="true" hidden="true" ht="18" r="9">
      <c r="A9" s="10341">
        <v>7</v>
      </c>
      <c r="B9" s="10341" t="s">
        <v>13450</v>
      </c>
      <c r="C9" s="10341" t="s">
        <v>13455</v>
      </c>
      <c r="D9" s="10342">
        <v>0</v>
      </c>
      <c r="E9" s="10342">
        <v>0</v>
      </c>
      <c r="F9" s="10342"/>
      <c r="G9" s="10359">
        <f>VLOOKUP(C9,'Data Products'!$A:$B,2,0)</f>
      </c>
      <c r="H9" s="10360">
        <f t="shared" si="6"/>
      </c>
      <c r="I9" s="10345"/>
      <c r="J9" s="10346">
        <f t="shared" si="1"/>
      </c>
      <c r="K9" s="10342">
        <v>0</v>
      </c>
      <c r="L9" s="10342">
        <v>0</v>
      </c>
      <c r="M9" s="10342">
        <v>0</v>
      </c>
      <c r="N9" s="10342">
        <v>0</v>
      </c>
      <c r="O9" s="10341" t="s">
        <v>13449</v>
      </c>
      <c r="P9" s="10342">
        <v>0</v>
      </c>
      <c r="Q9" s="10342">
        <v>0</v>
      </c>
      <c r="R9" s="10342">
        <v>0</v>
      </c>
      <c r="S9" s="10342">
        <v>0</v>
      </c>
      <c r="T9" s="10342">
        <v>0</v>
      </c>
      <c r="U9" s="10342">
        <v>0</v>
      </c>
      <c r="V9" s="10342">
        <v>0</v>
      </c>
      <c r="W9" s="10342">
        <v>0</v>
      </c>
      <c r="X9" s="10342">
        <v>0</v>
      </c>
      <c r="Y9" s="10342">
        <v>0</v>
      </c>
      <c r="Z9" s="10342">
        <v>0</v>
      </c>
      <c r="AA9" s="10342">
        <v>0</v>
      </c>
      <c r="AB9" s="10347">
        <f t="shared" si="18"/>
      </c>
      <c r="AC9" s="10357">
        <f t="shared" si="14"/>
      </c>
      <c r="AD9" s="10349">
        <f t="shared" si="9"/>
      </c>
      <c r="AE9" s="10358">
        <f t="shared" si="3"/>
      </c>
      <c r="AF9" s="10351">
        <f>VLOOKUP(C9,'Data Products'!$A:$J,10,0)</f>
      </c>
      <c r="AG9" s="10352">
        <f t="shared" si="16"/>
      </c>
      <c r="AH9" s="10353">
        <f t="shared" si="11"/>
      </c>
      <c r="AI9" s="10354"/>
      <c r="AJ9" s="10355"/>
      <c r="AK9" s="10355"/>
      <c r="AL9" s="10354"/>
      <c r="AM9" s="10355"/>
      <c r="AN9" s="10355"/>
    </row>
    <row customHeight="true" hidden="true" ht="18" r="10">
      <c r="A10" s="10341">
        <v>8</v>
      </c>
      <c r="B10" s="10341" t="s">
        <v>13450</v>
      </c>
      <c r="C10" s="10341" t="s">
        <v>13456</v>
      </c>
      <c r="D10" s="10342">
        <v>0</v>
      </c>
      <c r="E10" s="10342">
        <v>0</v>
      </c>
      <c r="F10" s="10342"/>
      <c r="G10" s="10359">
        <f>VLOOKUP(C10,'Data Products'!$A:$B,2,0)</f>
      </c>
      <c r="H10" s="10360">
        <f t="shared" si="6"/>
      </c>
      <c r="I10" s="10345"/>
      <c r="J10" s="10346">
        <f t="shared" si="1"/>
      </c>
      <c r="K10" s="10342">
        <v>0</v>
      </c>
      <c r="L10" s="10342">
        <v>0</v>
      </c>
      <c r="M10" s="10342">
        <v>0</v>
      </c>
      <c r="N10" s="10342">
        <v>0</v>
      </c>
      <c r="O10" s="10341" t="s">
        <v>13449</v>
      </c>
      <c r="P10" s="10342">
        <v>0</v>
      </c>
      <c r="Q10" s="10342">
        <v>0</v>
      </c>
      <c r="R10" s="10342">
        <v>0</v>
      </c>
      <c r="S10" s="10342">
        <v>0</v>
      </c>
      <c r="T10" s="10342">
        <v>0</v>
      </c>
      <c r="U10" s="10342">
        <v>0</v>
      </c>
      <c r="V10" s="10342">
        <v>0</v>
      </c>
      <c r="W10" s="10342">
        <v>0</v>
      </c>
      <c r="X10" s="10342">
        <v>0</v>
      </c>
      <c r="Y10" s="10342">
        <v>0</v>
      </c>
      <c r="Z10" s="10342">
        <v>0</v>
      </c>
      <c r="AA10" s="10342">
        <v>0</v>
      </c>
      <c r="AB10" s="10347">
        <f t="shared" si="18"/>
      </c>
      <c r="AC10" s="10357">
        <f t="shared" si="14"/>
      </c>
      <c r="AD10" s="10349">
        <f t="shared" si="9"/>
      </c>
      <c r="AE10" s="10358">
        <f t="shared" si="3"/>
      </c>
      <c r="AF10" s="10351">
        <f>VLOOKUP(C10,'Data Products'!$A:$J,10,0)</f>
      </c>
      <c r="AG10" s="10352">
        <f t="shared" si="16"/>
      </c>
      <c r="AH10" s="10353">
        <f t="shared" si="11"/>
      </c>
      <c r="AI10" s="10354"/>
      <c r="AJ10" s="10355"/>
      <c r="AK10" s="10355"/>
      <c r="AL10" s="10354"/>
      <c r="AM10" s="10355"/>
      <c r="AN10" s="10355"/>
    </row>
    <row customHeight="true" hidden="true" ht="18" r="11">
      <c r="A11" s="10341">
        <v>9</v>
      </c>
      <c r="B11" s="10341" t="s">
        <v>13450</v>
      </c>
      <c r="C11" s="10341" t="s">
        <v>13457</v>
      </c>
      <c r="D11" s="10342">
        <v>0</v>
      </c>
      <c r="E11" s="10342">
        <v>0</v>
      </c>
      <c r="F11" s="10342"/>
      <c r="G11" s="10359">
        <f>VLOOKUP(C11,'Data Products'!$A:$B,2,0)</f>
      </c>
      <c r="H11" s="10360">
        <f t="shared" si="6"/>
      </c>
      <c r="I11" s="10345"/>
      <c r="J11" s="10346">
        <f t="shared" si="1"/>
      </c>
      <c r="K11" s="10342">
        <v>0</v>
      </c>
      <c r="L11" s="10342">
        <v>0</v>
      </c>
      <c r="M11" s="10342">
        <v>0</v>
      </c>
      <c r="N11" s="10342">
        <v>0</v>
      </c>
      <c r="O11" s="10341" t="s">
        <v>13449</v>
      </c>
      <c r="P11" s="10342">
        <v>0</v>
      </c>
      <c r="Q11" s="10342">
        <v>0</v>
      </c>
      <c r="R11" s="10342">
        <v>0</v>
      </c>
      <c r="S11" s="10342">
        <v>0</v>
      </c>
      <c r="T11" s="10342">
        <v>0</v>
      </c>
      <c r="U11" s="10342">
        <v>0</v>
      </c>
      <c r="V11" s="10342">
        <v>0</v>
      </c>
      <c r="W11" s="10342">
        <v>0</v>
      </c>
      <c r="X11" s="10342">
        <v>0</v>
      </c>
      <c r="Y11" s="10342">
        <v>0</v>
      </c>
      <c r="Z11" s="10342">
        <v>0</v>
      </c>
      <c r="AA11" s="10342">
        <v>0</v>
      </c>
      <c r="AB11" s="10347">
        <f t="shared" si="18"/>
      </c>
      <c r="AC11" s="10357">
        <f t="shared" si="14"/>
      </c>
      <c r="AD11" s="10349">
        <f t="shared" si="9"/>
      </c>
      <c r="AE11" s="10358">
        <f t="shared" si="3"/>
      </c>
      <c r="AF11" s="10351">
        <f>VLOOKUP(C11,'Data Products'!$A:$J,10,0)</f>
      </c>
      <c r="AG11" s="10352">
        <f t="shared" si="16"/>
      </c>
      <c r="AH11" s="10353">
        <f t="shared" si="11"/>
      </c>
      <c r="AI11" s="10354"/>
      <c r="AJ11" s="10355"/>
      <c r="AK11" s="10355"/>
      <c r="AL11" s="10354"/>
      <c r="AM11" s="10355"/>
      <c r="AN11" s="10355"/>
    </row>
    <row customHeight="true" hidden="true" ht="18" r="12">
      <c r="A12" s="10341">
        <v>10</v>
      </c>
      <c r="B12" s="10341" t="s">
        <v>13450</v>
      </c>
      <c r="C12" s="10341" t="s">
        <v>13458</v>
      </c>
      <c r="D12" s="10342">
        <v>0</v>
      </c>
      <c r="E12" s="10342">
        <v>0</v>
      </c>
      <c r="F12" s="10342" t="s">
        <v>13459</v>
      </c>
      <c r="G12" s="10343">
        <f>VLOOKUP(C12,'Data Products'!$A:$B,2,0)</f>
      </c>
      <c r="H12" s="10344">
        <f t="shared" si="6"/>
      </c>
      <c r="I12" s="10345">
        <v>45532</v>
      </c>
      <c r="J12" s="10346">
        <f t="shared" si="1"/>
      </c>
      <c r="K12" s="10342">
        <v>0</v>
      </c>
      <c r="L12" s="10342">
        <v>0</v>
      </c>
      <c r="M12" s="10342">
        <v>300</v>
      </c>
      <c r="N12" s="10342">
        <v>500</v>
      </c>
      <c r="O12" s="10341" t="s">
        <v>13460</v>
      </c>
      <c r="P12" s="10342">
        <v>0</v>
      </c>
      <c r="Q12" s="10342">
        <v>0</v>
      </c>
      <c r="R12" s="10342">
        <v>0</v>
      </c>
      <c r="S12" s="10342">
        <v>0</v>
      </c>
      <c r="T12" s="10342">
        <v>0</v>
      </c>
      <c r="U12" s="10342">
        <v>0</v>
      </c>
      <c r="V12" s="10342">
        <v>0</v>
      </c>
      <c r="W12" s="10342">
        <v>0</v>
      </c>
      <c r="X12" s="10342">
        <v>0</v>
      </c>
      <c r="Y12" s="10342">
        <v>0</v>
      </c>
      <c r="Z12" s="10342">
        <v>0</v>
      </c>
      <c r="AA12" s="10342">
        <v>0</v>
      </c>
      <c r="AB12" s="10347">
        <f t="shared" si="18"/>
      </c>
      <c r="AC12" s="10357">
        <f t="shared" si="14"/>
      </c>
      <c r="AD12" s="10349">
        <f t="shared" si="9"/>
      </c>
      <c r="AE12" s="10358">
        <f t="shared" si="3"/>
      </c>
      <c r="AF12" s="10351">
        <f>VLOOKUP(C12,'Data Products'!$A:$J,10,0)</f>
      </c>
      <c r="AG12" s="10352">
        <f t="shared" si="16"/>
      </c>
      <c r="AH12" s="10353">
        <f t="shared" si="11"/>
      </c>
      <c r="AI12" s="10363"/>
      <c r="AJ12" s="10355"/>
      <c r="AK12" s="10355"/>
      <c r="AL12" s="10354"/>
      <c r="AM12" s="10355"/>
      <c r="AN12" s="10355"/>
    </row>
    <row r="13">
      <c r="A13" s="10341">
        <v>11</v>
      </c>
      <c r="B13" s="10341" t="s">
        <v>13442</v>
      </c>
      <c r="C13" s="10341" t="s">
        <v>13461</v>
      </c>
      <c r="D13" s="10342">
        <v>14</v>
      </c>
      <c r="E13" s="10342">
        <v>14</v>
      </c>
      <c r="F13" s="10342"/>
      <c r="G13" s="10343">
        <f>VLOOKUP(C13,'Data Products'!$A:$B,2,0)</f>
      </c>
      <c r="H13" s="10344">
        <f t="shared" si="6"/>
      </c>
      <c r="I13" s="10345">
        <v>45504</v>
      </c>
      <c r="J13" s="10346">
        <f t="shared" si="1"/>
      </c>
      <c r="K13" s="10342">
        <v>15</v>
      </c>
      <c r="L13" s="10342">
        <v>17</v>
      </c>
      <c r="M13" s="10342">
        <v>0</v>
      </c>
      <c r="N13" s="10342">
        <v>0</v>
      </c>
      <c r="O13" s="10341" t="s">
        <v>13460</v>
      </c>
      <c r="P13" s="10342">
        <v>0</v>
      </c>
      <c r="Q13" s="10342">
        <v>0</v>
      </c>
      <c r="R13" s="10342">
        <v>0</v>
      </c>
      <c r="S13" s="10342">
        <v>0</v>
      </c>
      <c r="T13" s="10342">
        <v>14</v>
      </c>
      <c r="U13" s="10342">
        <v>14</v>
      </c>
      <c r="V13" s="10342">
        <v>0</v>
      </c>
      <c r="W13" s="10342">
        <v>0</v>
      </c>
      <c r="X13" s="10342">
        <v>0</v>
      </c>
      <c r="Y13" s="10342">
        <v>0</v>
      </c>
      <c r="Z13" s="10342">
        <v>0</v>
      </c>
      <c r="AA13" s="10342">
        <v>0</v>
      </c>
      <c r="AB13" s="10347">
        <f t="shared" si="18"/>
      </c>
      <c r="AC13" s="10348">
        <f t="shared" si="14"/>
      </c>
      <c r="AD13" s="10349">
        <f t="shared" si="9"/>
      </c>
      <c r="AE13" s="10350">
        <f t="shared" si="3"/>
      </c>
      <c r="AF13" s="10351">
        <f>VLOOKUP(C13,'Data Products'!$A:$J,10,0)</f>
      </c>
      <c r="AG13" s="10352">
        <f t="shared" si="16"/>
      </c>
      <c r="AH13" s="10353">
        <f t="shared" si="11"/>
      </c>
      <c r="AI13" s="10363" t="s">
        <v>13462</v>
      </c>
      <c r="AJ13" s="10355"/>
      <c r="AK13" s="10355"/>
      <c r="AL13" s="10364"/>
      <c r="AM13" s="10355"/>
      <c r="AN13" s="10355"/>
    </row>
    <row customHeight="true" hidden="true" ht="18" r="14">
      <c r="A14" s="10341">
        <v>12</v>
      </c>
      <c r="B14" s="10341" t="s">
        <v>13450</v>
      </c>
      <c r="C14" s="10341" t="s">
        <v>13463</v>
      </c>
      <c r="D14" s="10342">
        <v>0</v>
      </c>
      <c r="E14" s="10342">
        <v>0</v>
      </c>
      <c r="F14" s="10342"/>
      <c r="G14" s="10359">
        <f>VLOOKUP(C14,'Data Products'!$A:$B,2,0)</f>
      </c>
      <c r="H14" s="10360">
        <f t="shared" si="6"/>
      </c>
      <c r="I14" s="10345">
        <v>45504</v>
      </c>
      <c r="J14" s="10346">
        <f t="shared" si="1"/>
      </c>
      <c r="K14" s="10342">
        <v>0</v>
      </c>
      <c r="L14" s="10342">
        <v>0</v>
      </c>
      <c r="M14" s="10356">
        <v>300</v>
      </c>
      <c r="N14" s="10356">
        <v>500</v>
      </c>
      <c r="O14" s="10341" t="s">
        <v>13460</v>
      </c>
      <c r="P14" s="10342">
        <v>0</v>
      </c>
      <c r="Q14" s="10342">
        <v>0</v>
      </c>
      <c r="R14" s="10342">
        <v>0</v>
      </c>
      <c r="S14" s="10342">
        <v>0</v>
      </c>
      <c r="T14" s="10342">
        <v>0</v>
      </c>
      <c r="U14" s="10342">
        <v>0</v>
      </c>
      <c r="V14" s="10342">
        <v>0</v>
      </c>
      <c r="W14" s="10342">
        <v>0</v>
      </c>
      <c r="X14" s="10342">
        <v>0</v>
      </c>
      <c r="Y14" s="10342">
        <v>0</v>
      </c>
      <c r="Z14" s="10342">
        <v>0</v>
      </c>
      <c r="AA14" s="10342">
        <v>0</v>
      </c>
      <c r="AB14" s="10347">
        <f t="shared" si="18"/>
      </c>
      <c r="AC14" s="10357">
        <f t="shared" si="14"/>
      </c>
      <c r="AD14" s="10349">
        <f t="shared" si="9"/>
      </c>
      <c r="AE14" s="10358">
        <f t="shared" si="3"/>
      </c>
      <c r="AF14" s="10351">
        <f>VLOOKUP(C14,'Data Products'!$A:$J,10,0)</f>
      </c>
      <c r="AG14" s="10352">
        <f t="shared" si="16"/>
      </c>
      <c r="AH14" s="10353">
        <f t="shared" si="11"/>
      </c>
      <c r="AI14" s="10363"/>
      <c r="AJ14" s="10354"/>
      <c r="AK14" s="10355"/>
      <c r="AL14" s="10364"/>
      <c r="AM14" s="10355"/>
      <c r="AN14" s="10355"/>
    </row>
    <row customHeight="true" hidden="true" ht="18" r="15">
      <c r="A15" s="10341">
        <v>13</v>
      </c>
      <c r="B15" s="10341" t="s">
        <v>13450</v>
      </c>
      <c r="C15" s="10341" t="s">
        <v>13464</v>
      </c>
      <c r="D15" s="10342">
        <v>0</v>
      </c>
      <c r="E15" s="10342">
        <v>0</v>
      </c>
      <c r="F15" s="10342"/>
      <c r="G15" s="10359">
        <f>VLOOKUP(C15,'Data Products'!$A:$B,2,0)</f>
      </c>
      <c r="H15" s="10360">
        <f t="shared" si="6"/>
      </c>
      <c r="I15" s="10345">
        <v>45648</v>
      </c>
      <c r="J15" s="10346">
        <f t="shared" si="1"/>
      </c>
      <c r="K15" s="10342">
        <v>0</v>
      </c>
      <c r="L15" s="10342">
        <v>0</v>
      </c>
      <c r="M15" s="10356">
        <v>0</v>
      </c>
      <c r="N15" s="10356">
        <v>0</v>
      </c>
      <c r="O15" s="10341" t="s">
        <v>13460</v>
      </c>
      <c r="P15" s="10342">
        <v>0</v>
      </c>
      <c r="Q15" s="10342">
        <v>0</v>
      </c>
      <c r="R15" s="10342">
        <v>0</v>
      </c>
      <c r="S15" s="10342">
        <v>0</v>
      </c>
      <c r="T15" s="10342">
        <v>0</v>
      </c>
      <c r="U15" s="10342">
        <v>0</v>
      </c>
      <c r="V15" s="10342">
        <v>0</v>
      </c>
      <c r="W15" s="10342">
        <v>0</v>
      </c>
      <c r="X15" s="10342">
        <v>0</v>
      </c>
      <c r="Y15" s="10342">
        <v>0</v>
      </c>
      <c r="Z15" s="10342">
        <v>0</v>
      </c>
      <c r="AA15" s="10342">
        <v>0</v>
      </c>
      <c r="AB15" s="10347">
        <f t="shared" si="18"/>
      </c>
      <c r="AC15" s="10357">
        <f t="shared" si="14"/>
      </c>
      <c r="AD15" s="10349">
        <f t="shared" si="9"/>
      </c>
      <c r="AE15" s="10358">
        <f t="shared" si="3"/>
      </c>
      <c r="AF15" s="10351">
        <f>VLOOKUP(C15,'Data Products'!$A:$J,10,0)</f>
      </c>
      <c r="AG15" s="10352">
        <f t="shared" si="16"/>
      </c>
      <c r="AH15" s="10353">
        <f t="shared" si="11"/>
      </c>
      <c r="AI15" s="10363"/>
      <c r="AJ15" s="10354"/>
      <c r="AK15" s="10355"/>
      <c r="AL15" s="10364"/>
      <c r="AM15" s="10355"/>
      <c r="AN15" s="10355"/>
    </row>
    <row customHeight="true" hidden="true" ht="18" r="16">
      <c r="A16" s="10341">
        <v>14</v>
      </c>
      <c r="B16" s="10341" t="s">
        <v>13450</v>
      </c>
      <c r="C16" s="10341" t="s">
        <v>13465</v>
      </c>
      <c r="D16" s="10342">
        <v>0</v>
      </c>
      <c r="E16" s="10342">
        <v>0</v>
      </c>
      <c r="F16" s="10342"/>
      <c r="G16" s="10359">
        <f>VLOOKUP(C16,'Data Products'!$A:$B,2,0)</f>
      </c>
      <c r="H16" s="10360">
        <f t="shared" si="6"/>
      </c>
      <c r="I16" s="10345">
        <v>45504</v>
      </c>
      <c r="J16" s="10346">
        <f t="shared" si="1"/>
      </c>
      <c r="K16" s="10342">
        <v>0</v>
      </c>
      <c r="L16" s="10342">
        <v>0</v>
      </c>
      <c r="M16" s="10342">
        <v>0</v>
      </c>
      <c r="N16" s="10342">
        <v>0</v>
      </c>
      <c r="O16" s="10341" t="s">
        <v>13460</v>
      </c>
      <c r="P16" s="10342">
        <v>0</v>
      </c>
      <c r="Q16" s="10342">
        <v>0</v>
      </c>
      <c r="R16" s="10342">
        <v>0</v>
      </c>
      <c r="S16" s="10342">
        <v>0</v>
      </c>
      <c r="T16" s="10342">
        <v>0</v>
      </c>
      <c r="U16" s="10342">
        <v>0</v>
      </c>
      <c r="V16" s="10342">
        <v>0</v>
      </c>
      <c r="W16" s="10342">
        <v>0</v>
      </c>
      <c r="X16" s="10342">
        <v>0</v>
      </c>
      <c r="Y16" s="10342">
        <v>0</v>
      </c>
      <c r="Z16" s="10342">
        <v>0</v>
      </c>
      <c r="AA16" s="10342">
        <v>0</v>
      </c>
      <c r="AB16" s="10347">
        <f t="shared" si="18"/>
      </c>
      <c r="AC16" s="10357">
        <f t="shared" si="14"/>
      </c>
      <c r="AD16" s="10349">
        <f t="shared" si="9"/>
      </c>
      <c r="AE16" s="10358">
        <f t="shared" si="3"/>
      </c>
      <c r="AF16" s="10351">
        <f>VLOOKUP(C16,'Data Products'!$A:$J,10,0)</f>
      </c>
      <c r="AG16" s="10352">
        <f t="shared" si="16"/>
      </c>
      <c r="AH16" s="10353">
        <f t="shared" si="11"/>
      </c>
      <c r="AI16" s="10363"/>
      <c r="AJ16" s="10354"/>
      <c r="AK16" s="10355"/>
      <c r="AL16" s="10354"/>
      <c r="AM16" s="10355"/>
      <c r="AN16" s="10355"/>
    </row>
    <row customHeight="true" hidden="true" ht="18" r="17">
      <c r="A17" s="10341">
        <v>15</v>
      </c>
      <c r="B17" s="10341" t="s">
        <v>13450</v>
      </c>
      <c r="C17" s="10341" t="s">
        <v>13466</v>
      </c>
      <c r="D17" s="10342">
        <v>0</v>
      </c>
      <c r="E17" s="10342">
        <v>0</v>
      </c>
      <c r="F17" s="10342"/>
      <c r="G17" s="10343">
        <f>VLOOKUP(C17,'Data Products'!$A:$B,2,0)</f>
      </c>
      <c r="H17" s="10344">
        <f t="shared" si="6"/>
      </c>
      <c r="I17" s="10345">
        <v>45653</v>
      </c>
      <c r="J17" s="10346">
        <f t="shared" si="1"/>
      </c>
      <c r="K17" s="10342">
        <v>0</v>
      </c>
      <c r="L17" s="10342">
        <v>0</v>
      </c>
      <c r="M17" s="10342">
        <v>1000</v>
      </c>
      <c r="N17" s="10342">
        <v>1500</v>
      </c>
      <c r="O17" s="10341" t="s">
        <v>13460</v>
      </c>
      <c r="P17" s="10342">
        <v>0</v>
      </c>
      <c r="Q17" s="10342">
        <v>0</v>
      </c>
      <c r="R17" s="10342">
        <v>0</v>
      </c>
      <c r="S17" s="10342">
        <v>0</v>
      </c>
      <c r="T17" s="10342">
        <v>0</v>
      </c>
      <c r="U17" s="10342">
        <v>0</v>
      </c>
      <c r="V17" s="10342">
        <v>0</v>
      </c>
      <c r="W17" s="10342">
        <v>0</v>
      </c>
      <c r="X17" s="10342">
        <v>0</v>
      </c>
      <c r="Y17" s="10342">
        <v>0</v>
      </c>
      <c r="Z17" s="10342">
        <v>0</v>
      </c>
      <c r="AA17" s="10342">
        <v>0</v>
      </c>
      <c r="AB17" s="10347">
        <f t="shared" si="18"/>
      </c>
      <c r="AC17" s="10357">
        <f t="shared" si="14"/>
      </c>
      <c r="AD17" s="10349">
        <f t="shared" si="9"/>
      </c>
      <c r="AE17" s="10358">
        <f t="shared" si="3"/>
      </c>
      <c r="AF17" s="10351">
        <f>VLOOKUP(C17,'Data Products'!$A:$J,10,0)</f>
      </c>
      <c r="AG17" s="10352">
        <f t="shared" si="16"/>
      </c>
      <c r="AH17" s="10353">
        <f t="shared" si="11"/>
      </c>
      <c r="AI17" s="10363"/>
      <c r="AJ17" s="10355"/>
      <c r="AK17" s="10355"/>
      <c r="AL17" s="10354"/>
      <c r="AM17" s="10355"/>
      <c r="AN17" s="10355"/>
    </row>
    <row r="18">
      <c r="A18" s="10341">
        <v>16</v>
      </c>
      <c r="B18" s="10341" t="s">
        <v>13442</v>
      </c>
      <c r="C18" s="10341" t="s">
        <v>13467</v>
      </c>
      <c r="D18" s="10342">
        <v>2747</v>
      </c>
      <c r="E18" s="10342">
        <v>2747</v>
      </c>
      <c r="F18" s="10342"/>
      <c r="G18" s="10343">
        <f>VLOOKUP(C18,'Data Products'!$A:$B,2,0)</f>
      </c>
      <c r="H18" s="10344">
        <f t="shared" si="6"/>
      </c>
      <c r="I18" s="10345">
        <v>45737</v>
      </c>
      <c r="J18" s="10346">
        <f t="shared" si="1"/>
      </c>
      <c r="K18" s="10342">
        <v>1</v>
      </c>
      <c r="L18" s="10342">
        <v>2</v>
      </c>
      <c r="M18" s="10342">
        <v>0</v>
      </c>
      <c r="N18" s="10342">
        <v>0</v>
      </c>
      <c r="O18" s="10341" t="s">
        <v>13460</v>
      </c>
      <c r="P18" s="10342">
        <v>1400</v>
      </c>
      <c r="Q18" s="10342">
        <v>1400</v>
      </c>
      <c r="R18" s="10342">
        <v>223</v>
      </c>
      <c r="S18" s="10342">
        <v>223</v>
      </c>
      <c r="T18" s="10342">
        <v>1114</v>
      </c>
      <c r="U18" s="10342">
        <v>1114</v>
      </c>
      <c r="V18" s="10342">
        <v>0</v>
      </c>
      <c r="W18" s="10342">
        <v>0</v>
      </c>
      <c r="X18" s="10342">
        <v>10</v>
      </c>
      <c r="Y18" s="10342">
        <v>10</v>
      </c>
      <c r="Z18" s="10342">
        <v>0</v>
      </c>
      <c r="AA18" s="10342">
        <v>0</v>
      </c>
      <c r="AB18" s="10347">
        <f t="shared" si="18"/>
      </c>
      <c r="AC18" s="10348">
        <f t="shared" si="14"/>
      </c>
      <c r="AD18" s="10349">
        <f t="shared" si="9"/>
      </c>
      <c r="AE18" s="10350">
        <f t="shared" si="3"/>
      </c>
      <c r="AF18" s="10351">
        <f>VLOOKUP(C18,'Data Products'!$A:$J,10,0)</f>
      </c>
      <c r="AG18" s="10352">
        <f t="shared" si="16"/>
      </c>
      <c r="AH18" s="10353">
        <f t="shared" si="11"/>
      </c>
      <c r="AI18" s="10363" t="s">
        <v>13462</v>
      </c>
      <c r="AJ18" s="10355"/>
      <c r="AK18" s="10355"/>
      <c r="AL18" s="10354"/>
      <c r="AM18" s="10355"/>
      <c r="AN18" s="10355"/>
    </row>
    <row r="19">
      <c r="A19" s="10341">
        <v>17</v>
      </c>
      <c r="B19" s="10341" t="s">
        <v>13442</v>
      </c>
      <c r="C19" s="10341" t="s">
        <v>13468</v>
      </c>
      <c r="D19" s="10342">
        <v>1745</v>
      </c>
      <c r="E19" s="10342">
        <v>1744</v>
      </c>
      <c r="F19" s="10342"/>
      <c r="G19" s="10343">
        <f>VLOOKUP(C19,'Data Products'!$A:$B,2,0)</f>
      </c>
      <c r="H19" s="10344">
        <f t="shared" si="6"/>
      </c>
      <c r="I19" s="10345">
        <v>45653</v>
      </c>
      <c r="J19" s="10346">
        <f t="shared" si="1"/>
      </c>
      <c r="K19" s="10342">
        <v>6</v>
      </c>
      <c r="L19" s="10342">
        <v>28</v>
      </c>
      <c r="M19" s="10342">
        <v>0</v>
      </c>
      <c r="N19" s="10342">
        <v>0</v>
      </c>
      <c r="O19" s="10341" t="s">
        <v>13460</v>
      </c>
      <c r="P19" s="10342">
        <v>1000</v>
      </c>
      <c r="Q19" s="10342">
        <v>1000</v>
      </c>
      <c r="R19" s="10342">
        <v>118</v>
      </c>
      <c r="S19" s="10342">
        <v>117</v>
      </c>
      <c r="T19" s="10342">
        <v>609</v>
      </c>
      <c r="U19" s="10342">
        <v>609</v>
      </c>
      <c r="V19" s="10342">
        <v>0</v>
      </c>
      <c r="W19" s="10342">
        <v>0</v>
      </c>
      <c r="X19" s="10342">
        <v>18</v>
      </c>
      <c r="Y19" s="10342">
        <v>18</v>
      </c>
      <c r="Z19" s="10342">
        <v>0</v>
      </c>
      <c r="AA19" s="10342">
        <v>0</v>
      </c>
      <c r="AB19" s="10347">
        <f t="shared" si="18"/>
      </c>
      <c r="AC19" s="10348">
        <f t="shared" si="14"/>
      </c>
      <c r="AD19" s="10349">
        <f t="shared" si="9"/>
      </c>
      <c r="AE19" s="10350">
        <f t="shared" si="3"/>
      </c>
      <c r="AF19" s="10351">
        <f>VLOOKUP(C19,'Data Products'!$A:$J,10,0)</f>
      </c>
      <c r="AG19" s="10352">
        <f t="shared" si="16"/>
      </c>
      <c r="AH19" s="10353">
        <f t="shared" si="11"/>
      </c>
      <c r="AI19" s="10363"/>
      <c r="AJ19" s="10355"/>
      <c r="AK19" s="10355"/>
      <c r="AL19" s="10354"/>
      <c r="AM19" s="10355"/>
      <c r="AN19" s="10355"/>
    </row>
    <row r="20">
      <c r="A20" s="10341">
        <v>18</v>
      </c>
      <c r="B20" s="10341" t="s">
        <v>13469</v>
      </c>
      <c r="C20" s="10341" t="s">
        <v>13470</v>
      </c>
      <c r="D20" s="10342">
        <v>17</v>
      </c>
      <c r="E20" s="10342">
        <v>17</v>
      </c>
      <c r="F20" s="10342"/>
      <c r="G20" s="10343">
        <f>VLOOKUP(C20,'Data Products'!$A:$B,2,0)</f>
      </c>
      <c r="H20" s="10344">
        <f t="shared" si="6"/>
      </c>
      <c r="I20" s="10345">
        <v>45653</v>
      </c>
      <c r="J20" s="10346">
        <f t="shared" si="1"/>
      </c>
      <c r="K20" s="10342">
        <v>3</v>
      </c>
      <c r="L20" s="10342">
        <v>7</v>
      </c>
      <c r="M20" s="10342">
        <v>0</v>
      </c>
      <c r="N20" s="10342">
        <v>0</v>
      </c>
      <c r="O20" s="10341" t="s">
        <v>13460</v>
      </c>
      <c r="P20" s="10342">
        <v>0</v>
      </c>
      <c r="Q20" s="10342">
        <v>0</v>
      </c>
      <c r="R20" s="10342">
        <v>8</v>
      </c>
      <c r="S20" s="10342">
        <v>8</v>
      </c>
      <c r="T20" s="10342">
        <v>3</v>
      </c>
      <c r="U20" s="10342">
        <v>3</v>
      </c>
      <c r="V20" s="10342">
        <v>0</v>
      </c>
      <c r="W20" s="10342">
        <v>0</v>
      </c>
      <c r="X20" s="10342">
        <v>6</v>
      </c>
      <c r="Y20" s="10342">
        <v>6</v>
      </c>
      <c r="Z20" s="10342">
        <v>0</v>
      </c>
      <c r="AA20" s="10342">
        <v>0</v>
      </c>
      <c r="AB20" s="10347">
        <f t="shared" si="18"/>
      </c>
      <c r="AC20" s="10361">
        <f t="shared" si="14"/>
      </c>
      <c r="AD20" s="10349">
        <f t="shared" si="9"/>
      </c>
      <c r="AE20" s="10362">
        <f t="shared" si="3"/>
      </c>
      <c r="AF20" s="10351">
        <f>VLOOKUP(C20,'Data Products'!$A:$J,10,0)</f>
      </c>
      <c r="AG20" s="10352">
        <f t="shared" si="16"/>
      </c>
      <c r="AH20" s="10353">
        <f t="shared" si="11"/>
      </c>
      <c r="AI20" s="10363" t="s">
        <v>13471</v>
      </c>
      <c r="AJ20" s="10355"/>
      <c r="AK20" s="10355"/>
      <c r="AL20" s="10354"/>
      <c r="AM20" s="10355"/>
      <c r="AN20" s="10355"/>
    </row>
    <row r="21">
      <c r="A21" s="10341">
        <v>19</v>
      </c>
      <c r="B21" s="10341" t="s">
        <v>13469</v>
      </c>
      <c r="C21" s="10341" t="s">
        <v>13472</v>
      </c>
      <c r="D21" s="10342">
        <v>7</v>
      </c>
      <c r="E21" s="10342">
        <v>7</v>
      </c>
      <c r="F21" s="10342"/>
      <c r="G21" s="10343">
        <f>VLOOKUP(C21,'Data Products'!$A:$B,2,0)</f>
      </c>
      <c r="H21" s="10344">
        <f t="shared" si="6"/>
      </c>
      <c r="I21" s="10345">
        <v>45847</v>
      </c>
      <c r="J21" s="10346">
        <f t="shared" si="1"/>
      </c>
      <c r="K21" s="10342">
        <v>0</v>
      </c>
      <c r="L21" s="10342">
        <v>0</v>
      </c>
      <c r="M21" s="10342">
        <v>0</v>
      </c>
      <c r="N21" s="10342">
        <v>0</v>
      </c>
      <c r="O21" s="10341" t="s">
        <v>13460</v>
      </c>
      <c r="P21" s="10342">
        <v>0</v>
      </c>
      <c r="Q21" s="10342">
        <v>0</v>
      </c>
      <c r="R21" s="10342">
        <v>0</v>
      </c>
      <c r="S21" s="10342">
        <v>0</v>
      </c>
      <c r="T21" s="10342">
        <v>0</v>
      </c>
      <c r="U21" s="10342">
        <v>0</v>
      </c>
      <c r="V21" s="10342">
        <v>0</v>
      </c>
      <c r="W21" s="10342">
        <v>0</v>
      </c>
      <c r="X21" s="10342">
        <v>7</v>
      </c>
      <c r="Y21" s="10342">
        <v>7</v>
      </c>
      <c r="Z21" s="10342">
        <v>0</v>
      </c>
      <c r="AA21" s="10342">
        <v>0</v>
      </c>
      <c r="AB21" s="10347">
        <f t="shared" si="18"/>
      </c>
      <c r="AC21" s="10357">
        <f t="shared" si="14"/>
      </c>
      <c r="AD21" s="10349">
        <f t="shared" si="9"/>
      </c>
      <c r="AE21" s="10358">
        <f t="shared" si="3"/>
      </c>
      <c r="AF21" s="10351">
        <f>VLOOKUP(C21,'Data Products'!$A:$J,10,0)</f>
      </c>
      <c r="AG21" s="10352">
        <f t="shared" si="16"/>
      </c>
      <c r="AH21" s="10353">
        <f t="shared" si="11"/>
      </c>
      <c r="AI21" s="10363" t="s">
        <v>13471</v>
      </c>
      <c r="AJ21" s="10355"/>
      <c r="AK21" s="10355"/>
      <c r="AL21" s="10354"/>
      <c r="AM21" s="10355"/>
      <c r="AN21" s="10355"/>
    </row>
    <row r="22">
      <c r="A22" s="10341">
        <v>20</v>
      </c>
      <c r="B22" s="10341" t="s">
        <v>13442</v>
      </c>
      <c r="C22" s="10341" t="s">
        <v>13473</v>
      </c>
      <c r="D22" s="10342">
        <v>406</v>
      </c>
      <c r="E22" s="10342">
        <v>406</v>
      </c>
      <c r="F22" s="10342"/>
      <c r="G22" s="10343">
        <f>VLOOKUP(C22,'Data Products'!$A:$B,2,0)</f>
      </c>
      <c r="H22" s="10344">
        <f t="shared" si="6"/>
      </c>
      <c r="I22" s="10345">
        <v>45847</v>
      </c>
      <c r="J22" s="10346">
        <f t="shared" si="1"/>
      </c>
      <c r="K22" s="10342">
        <v>5</v>
      </c>
      <c r="L22" s="10342">
        <v>10</v>
      </c>
      <c r="M22" s="10342">
        <v>0</v>
      </c>
      <c r="N22" s="10342">
        <v>0</v>
      </c>
      <c r="O22" s="10341" t="s">
        <v>13460</v>
      </c>
      <c r="P22" s="10342">
        <v>0</v>
      </c>
      <c r="Q22" s="10342">
        <v>0</v>
      </c>
      <c r="R22" s="10342">
        <v>177</v>
      </c>
      <c r="S22" s="10342">
        <v>177</v>
      </c>
      <c r="T22" s="10342">
        <v>224</v>
      </c>
      <c r="U22" s="10342">
        <v>224</v>
      </c>
      <c r="V22" s="10342">
        <v>0</v>
      </c>
      <c r="W22" s="10342">
        <v>0</v>
      </c>
      <c r="X22" s="10342">
        <v>5</v>
      </c>
      <c r="Y22" s="10342">
        <v>5</v>
      </c>
      <c r="Z22" s="10342">
        <v>0</v>
      </c>
      <c r="AA22" s="10342">
        <v>0</v>
      </c>
      <c r="AB22" s="10347">
        <f t="shared" si="18"/>
      </c>
      <c r="AC22" s="10348">
        <f t="shared" si="14"/>
      </c>
      <c r="AD22" s="10349">
        <f t="shared" si="9"/>
      </c>
      <c r="AE22" s="10350">
        <f t="shared" si="3"/>
      </c>
      <c r="AF22" s="10351">
        <f>VLOOKUP(C22,'Data Products'!$A:$J,10,0)</f>
      </c>
      <c r="AG22" s="10352">
        <f t="shared" si="16"/>
      </c>
      <c r="AH22" s="10353">
        <f t="shared" si="11"/>
      </c>
      <c r="AI22" s="10363"/>
      <c r="AJ22" s="10355"/>
      <c r="AK22" s="10355"/>
      <c r="AL22" s="10354"/>
      <c r="AM22" s="10355"/>
      <c r="AN22" s="10355"/>
    </row>
    <row customHeight="true" hidden="true" ht="18" r="23">
      <c r="A23" s="10341">
        <v>21</v>
      </c>
      <c r="B23" s="10341" t="s">
        <v>13450</v>
      </c>
      <c r="C23" s="10341" t="s">
        <v>13474</v>
      </c>
      <c r="D23" s="10342">
        <v>0</v>
      </c>
      <c r="E23" s="10342">
        <v>0</v>
      </c>
      <c r="F23" s="10342"/>
      <c r="G23" s="10359">
        <f>VLOOKUP(C23,'Data Products'!$A:$B,2,0)</f>
      </c>
      <c r="H23" s="10360">
        <f t="shared" si="6"/>
      </c>
      <c r="I23" s="10345">
        <v>45415</v>
      </c>
      <c r="J23" s="10346">
        <f t="shared" si="1"/>
      </c>
      <c r="K23" s="10342">
        <v>2</v>
      </c>
      <c r="L23" s="10342">
        <v>2</v>
      </c>
      <c r="M23" s="10342">
        <v>0</v>
      </c>
      <c r="N23" s="10342">
        <v>0</v>
      </c>
      <c r="O23" s="10341" t="s">
        <v>13460</v>
      </c>
      <c r="P23" s="10342">
        <v>0</v>
      </c>
      <c r="Q23" s="10342">
        <v>0</v>
      </c>
      <c r="R23" s="10342">
        <v>0</v>
      </c>
      <c r="S23" s="10342">
        <v>0</v>
      </c>
      <c r="T23" s="10342">
        <v>0</v>
      </c>
      <c r="U23" s="10342">
        <v>0</v>
      </c>
      <c r="V23" s="10342">
        <v>0</v>
      </c>
      <c r="W23" s="10342">
        <v>0</v>
      </c>
      <c r="X23" s="10342">
        <v>0</v>
      </c>
      <c r="Y23" s="10342">
        <v>0</v>
      </c>
      <c r="Z23" s="10342">
        <v>0</v>
      </c>
      <c r="AA23" s="10342">
        <v>0</v>
      </c>
      <c r="AB23" s="10347">
        <f t="shared" si="18"/>
      </c>
      <c r="AC23" s="10361">
        <f t="shared" si="14"/>
      </c>
      <c r="AD23" s="10349">
        <f t="shared" si="9"/>
      </c>
      <c r="AE23" s="10362">
        <f t="shared" si="3"/>
      </c>
      <c r="AF23" s="10351">
        <f>VLOOKUP(C23,'Data Products'!$A:$J,10,0)</f>
      </c>
      <c r="AG23" s="10352">
        <f t="shared" si="16"/>
      </c>
      <c r="AH23" s="10353">
        <f t="shared" si="11"/>
      </c>
      <c r="AI23" s="10354" t="s">
        <v>13475</v>
      </c>
      <c r="AJ23" s="10355"/>
      <c r="AK23" s="10355"/>
      <c r="AL23" s="10342"/>
      <c r="AM23" s="10355"/>
      <c r="AN23" s="10355"/>
    </row>
    <row customHeight="true" hidden="true" ht="18" r="24">
      <c r="A24" s="10341">
        <v>22</v>
      </c>
      <c r="B24" s="10341" t="s">
        <v>13476</v>
      </c>
      <c r="C24" s="10341" t="s">
        <v>13477</v>
      </c>
      <c r="D24" s="10342">
        <v>0</v>
      </c>
      <c r="E24" s="10342">
        <v>0</v>
      </c>
      <c r="F24" s="10342"/>
      <c r="G24" s="10359">
        <f>VLOOKUP(C24,'Data Products'!$A:$B,2,0)</f>
      </c>
      <c r="H24" s="10360">
        <f t="shared" si="6"/>
      </c>
      <c r="I24" s="10345">
        <v>45436</v>
      </c>
      <c r="J24" s="10346">
        <f t="shared" si="1"/>
      </c>
      <c r="K24" s="10342">
        <v>0</v>
      </c>
      <c r="L24" s="10342">
        <v>0</v>
      </c>
      <c r="M24" s="10342">
        <v>0</v>
      </c>
      <c r="N24" s="10342">
        <v>0</v>
      </c>
      <c r="O24" s="10341" t="s">
        <v>13460</v>
      </c>
      <c r="P24" s="10342">
        <v>0</v>
      </c>
      <c r="Q24" s="10342">
        <v>0</v>
      </c>
      <c r="R24" s="10342">
        <v>0</v>
      </c>
      <c r="S24" s="10342">
        <v>0</v>
      </c>
      <c r="T24" s="10342">
        <v>0</v>
      </c>
      <c r="U24" s="10342">
        <v>0</v>
      </c>
      <c r="V24" s="10342">
        <v>0</v>
      </c>
      <c r="W24" s="10342">
        <v>0</v>
      </c>
      <c r="X24" s="10342">
        <v>0</v>
      </c>
      <c r="Y24" s="10342">
        <v>0</v>
      </c>
      <c r="Z24" s="10342">
        <v>0</v>
      </c>
      <c r="AA24" s="10342">
        <v>0</v>
      </c>
      <c r="AB24" s="10347">
        <f t="shared" si="18"/>
      </c>
      <c r="AC24" s="10357">
        <f t="shared" si="14"/>
      </c>
      <c r="AD24" s="10349">
        <f t="shared" si="9"/>
      </c>
      <c r="AE24" s="10358">
        <f t="shared" si="3"/>
      </c>
      <c r="AF24" s="10351">
        <f>VLOOKUP(C24,'Data Products'!$A:$J,10,0)</f>
      </c>
      <c r="AG24" s="10352">
        <f t="shared" si="16"/>
      </c>
      <c r="AH24" s="10353">
        <f t="shared" si="11"/>
      </c>
      <c r="AI24" s="10354"/>
      <c r="AJ24" s="10355"/>
      <c r="AK24" s="10355"/>
      <c r="AL24" s="10354"/>
      <c r="AM24" s="10355"/>
      <c r="AN24" s="10355"/>
    </row>
    <row customHeight="true" hidden="true" ht="18" r="25">
      <c r="A25" s="10341">
        <v>23</v>
      </c>
      <c r="B25" s="10341" t="s">
        <v>13450</v>
      </c>
      <c r="C25" s="10341" t="s">
        <v>13478</v>
      </c>
      <c r="D25" s="10342">
        <v>0</v>
      </c>
      <c r="E25" s="10342">
        <v>0</v>
      </c>
      <c r="F25" s="10342"/>
      <c r="G25" s="10359">
        <f>VLOOKUP(C25,'Data Products'!$A:$B,2,0)</f>
      </c>
      <c r="H25" s="10360">
        <f t="shared" si="6"/>
      </c>
      <c r="I25" s="10345">
        <v>45649</v>
      </c>
      <c r="J25" s="10346">
        <f t="shared" si="1"/>
      </c>
      <c r="K25" s="10342">
        <v>0</v>
      </c>
      <c r="L25" s="10342">
        <v>0</v>
      </c>
      <c r="M25" s="10342">
        <v>1000</v>
      </c>
      <c r="N25" s="10342">
        <v>2000</v>
      </c>
      <c r="O25" s="10341" t="s">
        <v>13479</v>
      </c>
      <c r="P25" s="10342">
        <v>0</v>
      </c>
      <c r="Q25" s="10342">
        <v>0</v>
      </c>
      <c r="R25" s="10356">
        <v>0</v>
      </c>
      <c r="S25" s="10342">
        <v>0</v>
      </c>
      <c r="T25" s="10342">
        <v>0</v>
      </c>
      <c r="U25" s="10342">
        <v>0</v>
      </c>
      <c r="V25" s="10342">
        <v>0</v>
      </c>
      <c r="W25" s="10342">
        <v>0</v>
      </c>
      <c r="X25" s="10342">
        <v>0</v>
      </c>
      <c r="Y25" s="10342">
        <v>0</v>
      </c>
      <c r="Z25" s="10342">
        <v>0</v>
      </c>
      <c r="AA25" s="10342">
        <v>0</v>
      </c>
      <c r="AB25" s="10347">
        <f t="shared" si="18"/>
      </c>
      <c r="AC25" s="10357">
        <f t="shared" si="14"/>
      </c>
      <c r="AD25" s="10349">
        <f t="shared" si="9"/>
      </c>
      <c r="AE25" s="10358">
        <f t="shared" si="3"/>
      </c>
      <c r="AF25" s="10351">
        <f>VLOOKUP(C25,'Data Products'!$A:$J,10,0)</f>
      </c>
      <c r="AG25" s="10352">
        <f t="shared" si="16"/>
      </c>
      <c r="AH25" s="10353">
        <f t="shared" si="11"/>
      </c>
      <c r="AI25" s="10354"/>
      <c r="AJ25" s="10355"/>
      <c r="AK25" s="10355"/>
      <c r="AL25" s="10354"/>
      <c r="AM25" s="10355"/>
      <c r="AN25" s="10355"/>
    </row>
    <row customHeight="true" hidden="true" ht="18" r="26">
      <c r="A26" s="10341">
        <v>24</v>
      </c>
      <c r="B26" s="10341" t="s">
        <v>13450</v>
      </c>
      <c r="C26" s="10341" t="s">
        <v>13480</v>
      </c>
      <c r="D26" s="10342">
        <v>0</v>
      </c>
      <c r="E26" s="10342">
        <v>0</v>
      </c>
      <c r="F26" s="10342"/>
      <c r="G26" s="10359">
        <f>VLOOKUP(C26,'Data Products'!$A:$B,2,0)</f>
      </c>
      <c r="H26" s="10360">
        <f t="shared" si="6"/>
      </c>
      <c r="I26" s="10345">
        <v>45415</v>
      </c>
      <c r="J26" s="10346">
        <f t="shared" si="1"/>
      </c>
      <c r="K26" s="10342">
        <v>0</v>
      </c>
      <c r="L26" s="10342">
        <v>0</v>
      </c>
      <c r="M26" s="10342">
        <v>0</v>
      </c>
      <c r="N26" s="10342">
        <v>0</v>
      </c>
      <c r="O26" s="10341" t="s">
        <v>13479</v>
      </c>
      <c r="P26" s="10342">
        <v>0</v>
      </c>
      <c r="Q26" s="10342">
        <v>0</v>
      </c>
      <c r="R26" s="10342">
        <v>0</v>
      </c>
      <c r="S26" s="10342">
        <v>0</v>
      </c>
      <c r="T26" s="10342">
        <v>0</v>
      </c>
      <c r="U26" s="10342">
        <v>0</v>
      </c>
      <c r="V26" s="10342">
        <v>0</v>
      </c>
      <c r="W26" s="10342">
        <v>0</v>
      </c>
      <c r="X26" s="10342">
        <v>0</v>
      </c>
      <c r="Y26" s="10342">
        <v>0</v>
      </c>
      <c r="Z26" s="10342">
        <v>0</v>
      </c>
      <c r="AA26" s="10342">
        <v>0</v>
      </c>
      <c r="AB26" s="10347">
        <f t="shared" si="18"/>
      </c>
      <c r="AC26" s="10357">
        <f t="shared" si="14"/>
      </c>
      <c r="AD26" s="10349">
        <f t="shared" si="9"/>
      </c>
      <c r="AE26" s="10358">
        <f t="shared" si="3"/>
      </c>
      <c r="AF26" s="10351">
        <f>VLOOKUP(C26,'Data Products'!$A:$J,10,0)</f>
      </c>
      <c r="AG26" s="10352">
        <f t="shared" si="16"/>
      </c>
      <c r="AH26" s="10353">
        <f t="shared" si="11"/>
      </c>
      <c r="AI26" s="10354"/>
      <c r="AJ26" s="10354"/>
      <c r="AK26" s="10355"/>
      <c r="AL26" s="10354"/>
      <c r="AM26" s="10355"/>
      <c r="AN26" s="10355"/>
    </row>
    <row r="27">
      <c r="A27" s="10341">
        <v>25</v>
      </c>
      <c r="B27" s="10341" t="s">
        <v>13442</v>
      </c>
      <c r="C27" s="10341" t="s">
        <v>13481</v>
      </c>
      <c r="D27" s="10342">
        <v>3264</v>
      </c>
      <c r="E27" s="10342">
        <v>3254</v>
      </c>
      <c r="F27" s="10342"/>
      <c r="G27" s="10343">
        <f>VLOOKUP(C27,'Data Products'!$A:$B,2,0)</f>
      </c>
      <c r="H27" s="10344">
        <f t="shared" si="6"/>
      </c>
      <c r="I27" s="10345">
        <v>45454</v>
      </c>
      <c r="J27" s="10346">
        <f t="shared" si="1"/>
      </c>
      <c r="K27" s="10342">
        <v>3351</v>
      </c>
      <c r="L27" s="10342">
        <v>6488</v>
      </c>
      <c r="M27" s="10342">
        <v>0</v>
      </c>
      <c r="N27" s="10342">
        <v>0</v>
      </c>
      <c r="O27" s="10341" t="s">
        <v>13479</v>
      </c>
      <c r="P27" s="10342">
        <v>500</v>
      </c>
      <c r="Q27" s="10342">
        <v>500</v>
      </c>
      <c r="R27" s="10342">
        <v>1815</v>
      </c>
      <c r="S27" s="10342">
        <v>1805</v>
      </c>
      <c r="T27" s="10342">
        <v>899</v>
      </c>
      <c r="U27" s="10342">
        <v>899</v>
      </c>
      <c r="V27" s="10342">
        <v>0</v>
      </c>
      <c r="W27" s="10342">
        <v>0</v>
      </c>
      <c r="X27" s="10342">
        <v>50</v>
      </c>
      <c r="Y27" s="10342">
        <v>50</v>
      </c>
      <c r="Z27" s="10342">
        <v>0</v>
      </c>
      <c r="AA27" s="10342">
        <v>0</v>
      </c>
      <c r="AB27" s="10347">
        <f t="shared" si="18"/>
      </c>
      <c r="AC27" s="10361">
        <f t="shared" si="14"/>
      </c>
      <c r="AD27" s="10349">
        <f t="shared" si="9"/>
      </c>
      <c r="AE27" s="10362">
        <f t="shared" si="3"/>
      </c>
      <c r="AF27" s="10351">
        <f>VLOOKUP(C27,'Data Products'!$A:$J,10,0)</f>
      </c>
      <c r="AG27" s="10352">
        <f t="shared" si="16"/>
      </c>
      <c r="AH27" s="10353">
        <f t="shared" si="11"/>
      </c>
      <c r="AI27" s="10363"/>
      <c r="AJ27" s="10354"/>
      <c r="AK27" s="10355"/>
      <c r="AL27" s="10354"/>
      <c r="AM27" s="10355"/>
      <c r="AN27" s="10355"/>
    </row>
    <row r="28">
      <c r="A28" s="10341">
        <v>26</v>
      </c>
      <c r="B28" s="10341" t="s">
        <v>13442</v>
      </c>
      <c r="C28" s="10341" t="s">
        <v>13482</v>
      </c>
      <c r="D28" s="10342">
        <v>4001</v>
      </c>
      <c r="E28" s="10342">
        <v>3990</v>
      </c>
      <c r="F28" s="10342"/>
      <c r="G28" s="10343">
        <f>VLOOKUP(C28,'Data Products'!$A:$B,2,0)</f>
      </c>
      <c r="H28" s="10344">
        <f t="shared" si="6"/>
      </c>
      <c r="I28" s="10345">
        <v>45974</v>
      </c>
      <c r="J28" s="10346">
        <f t="shared" si="1"/>
      </c>
      <c r="K28" s="10342">
        <v>454</v>
      </c>
      <c r="L28" s="10342">
        <v>739</v>
      </c>
      <c r="M28" s="10342">
        <v>500</v>
      </c>
      <c r="N28" s="10342">
        <v>1000</v>
      </c>
      <c r="O28" s="10341" t="s">
        <v>13479</v>
      </c>
      <c r="P28" s="10342">
        <v>1600</v>
      </c>
      <c r="Q28" s="10342">
        <v>1600</v>
      </c>
      <c r="R28" s="10342">
        <v>429</v>
      </c>
      <c r="S28" s="10342">
        <v>423</v>
      </c>
      <c r="T28" s="10342">
        <v>1881</v>
      </c>
      <c r="U28" s="10342">
        <v>1881</v>
      </c>
      <c r="V28" s="10342">
        <v>13</v>
      </c>
      <c r="W28" s="10342">
        <v>8</v>
      </c>
      <c r="X28" s="10342">
        <v>78</v>
      </c>
      <c r="Y28" s="10342">
        <v>78</v>
      </c>
      <c r="Z28" s="10342">
        <v>0</v>
      </c>
      <c r="AA28" s="10342">
        <v>0</v>
      </c>
      <c r="AB28" s="10347">
        <f t="shared" si="18"/>
      </c>
      <c r="AC28" s="10348">
        <f t="shared" si="14"/>
      </c>
      <c r="AD28" s="10349">
        <f t="shared" si="9"/>
      </c>
      <c r="AE28" s="10350">
        <f t="shared" si="3"/>
      </c>
      <c r="AF28" s="10351">
        <f>VLOOKUP(C28,'Data Products'!$A:$J,10,0)</f>
      </c>
      <c r="AG28" s="10352">
        <f t="shared" si="16"/>
      </c>
      <c r="AH28" s="10353">
        <f t="shared" si="11"/>
      </c>
      <c r="AI28" s="10354"/>
      <c r="AJ28" s="10354"/>
      <c r="AK28" s="10355"/>
      <c r="AL28" s="10354"/>
      <c r="AM28" s="10355"/>
      <c r="AN28" s="10355"/>
    </row>
    <row r="29">
      <c r="A29" s="10341">
        <v>27</v>
      </c>
      <c r="B29" s="10341" t="s">
        <v>13442</v>
      </c>
      <c r="C29" s="10341" t="s">
        <v>13483</v>
      </c>
      <c r="D29" s="10342">
        <v>178</v>
      </c>
      <c r="E29" s="10342">
        <v>178</v>
      </c>
      <c r="F29" s="10342"/>
      <c r="G29" s="10343">
        <f>VLOOKUP(C29,'Data Products'!$A:$B,2,0)</f>
      </c>
      <c r="H29" s="10344">
        <f t="shared" si="6"/>
      </c>
      <c r="I29" s="10345">
        <v>45827</v>
      </c>
      <c r="J29" s="10346">
        <f t="shared" si="1"/>
      </c>
      <c r="K29" s="10342">
        <v>113</v>
      </c>
      <c r="L29" s="10342">
        <v>176</v>
      </c>
      <c r="M29" s="10342">
        <v>0</v>
      </c>
      <c r="N29" s="10342">
        <v>0</v>
      </c>
      <c r="O29" s="10341" t="s">
        <v>13479</v>
      </c>
      <c r="P29" s="10342">
        <v>100</v>
      </c>
      <c r="Q29" s="10342">
        <v>100</v>
      </c>
      <c r="R29" s="10342">
        <v>15</v>
      </c>
      <c r="S29" s="10342">
        <v>15</v>
      </c>
      <c r="T29" s="10342">
        <v>63</v>
      </c>
      <c r="U29" s="10342">
        <v>63</v>
      </c>
      <c r="V29" s="10342">
        <v>0</v>
      </c>
      <c r="W29" s="10342">
        <v>0</v>
      </c>
      <c r="X29" s="10342">
        <v>0</v>
      </c>
      <c r="Y29" s="10342">
        <v>0</v>
      </c>
      <c r="Z29" s="10342">
        <v>0</v>
      </c>
      <c r="AA29" s="10342">
        <v>0</v>
      </c>
      <c r="AB29" s="10347">
        <f t="shared" si="18"/>
      </c>
      <c r="AC29" s="10365">
        <f t="shared" si="14"/>
      </c>
      <c r="AD29" s="10349">
        <f t="shared" si="9"/>
      </c>
      <c r="AE29" s="10366">
        <f t="shared" si="3"/>
      </c>
      <c r="AF29" s="10351">
        <f>VLOOKUP(C29,'Data Products'!$A:$J,10,0)</f>
      </c>
      <c r="AG29" s="10352">
        <f t="shared" si="16"/>
      </c>
      <c r="AH29" s="10353">
        <f t="shared" si="11"/>
      </c>
      <c r="AI29" s="10354" t="s">
        <v>13484</v>
      </c>
      <c r="AJ29" s="10354"/>
      <c r="AK29" s="10355"/>
      <c r="AL29" s="10354"/>
      <c r="AM29" s="10355"/>
      <c r="AN29" s="10355"/>
    </row>
    <row r="30">
      <c r="A30" s="10341">
        <v>28</v>
      </c>
      <c r="B30" s="10341" t="s">
        <v>13442</v>
      </c>
      <c r="C30" s="10341" t="s">
        <v>13485</v>
      </c>
      <c r="D30" s="10342">
        <v>8591</v>
      </c>
      <c r="E30" s="10342">
        <v>8591</v>
      </c>
      <c r="F30" s="10342"/>
      <c r="G30" s="10343">
        <f>VLOOKUP(C30,'Data Products'!$A:$B,2,0)</f>
      </c>
      <c r="H30" s="10344">
        <f t="shared" si="6"/>
      </c>
      <c r="I30" s="10345">
        <v>45590</v>
      </c>
      <c r="J30" s="10346">
        <f t="shared" si="1"/>
      </c>
      <c r="K30" s="10342">
        <v>1609</v>
      </c>
      <c r="L30" s="10342">
        <v>1609</v>
      </c>
      <c r="M30" s="10342">
        <v>0</v>
      </c>
      <c r="N30" s="10342">
        <v>0</v>
      </c>
      <c r="O30" s="10341" t="s">
        <v>13479</v>
      </c>
      <c r="P30" s="10342">
        <v>7500</v>
      </c>
      <c r="Q30" s="10342">
        <v>7500</v>
      </c>
      <c r="R30" s="10342">
        <v>895</v>
      </c>
      <c r="S30" s="10342">
        <v>895</v>
      </c>
      <c r="T30" s="10342">
        <v>196</v>
      </c>
      <c r="U30" s="10342">
        <v>196</v>
      </c>
      <c r="V30" s="10342">
        <v>0</v>
      </c>
      <c r="W30" s="10342">
        <v>0</v>
      </c>
      <c r="X30" s="10342">
        <v>0</v>
      </c>
      <c r="Y30" s="10342">
        <v>0</v>
      </c>
      <c r="Z30" s="10342">
        <v>0</v>
      </c>
      <c r="AA30" s="10342">
        <v>0</v>
      </c>
      <c r="AB30" s="10347">
        <f t="shared" si="18"/>
      </c>
      <c r="AC30" s="10357">
        <f t="shared" si="14"/>
      </c>
      <c r="AD30" s="10349">
        <f t="shared" si="9"/>
      </c>
      <c r="AE30" s="10358">
        <f t="shared" si="3"/>
      </c>
      <c r="AF30" s="10351">
        <f>VLOOKUP(C30,'Data Products'!$A:$J,10,0)</f>
      </c>
      <c r="AG30" s="10352">
        <f t="shared" si="16"/>
      </c>
      <c r="AH30" s="10353">
        <f t="shared" si="11"/>
      </c>
      <c r="AI30" s="10354"/>
      <c r="AJ30" s="10354"/>
      <c r="AK30" s="10355"/>
      <c r="AL30" s="10354"/>
      <c r="AM30" s="10355"/>
      <c r="AN30" s="10355"/>
    </row>
    <row customHeight="true" hidden="true" ht="18" r="31">
      <c r="A31" s="10341">
        <v>29</v>
      </c>
      <c r="B31" s="10341" t="s">
        <v>13450</v>
      </c>
      <c r="C31" s="10341" t="s">
        <v>13486</v>
      </c>
      <c r="D31" s="10342">
        <v>0</v>
      </c>
      <c r="E31" s="10342">
        <v>0</v>
      </c>
      <c r="F31" s="10342"/>
      <c r="G31" s="10359">
        <f>VLOOKUP(C31,'Data Products'!$A:$B,2,0)</f>
      </c>
      <c r="H31" s="10360">
        <f t="shared" si="6"/>
      </c>
      <c r="I31" s="10345">
        <v>45513</v>
      </c>
      <c r="J31" s="10346">
        <f t="shared" si="1"/>
      </c>
      <c r="K31" s="10342">
        <v>0</v>
      </c>
      <c r="L31" s="10342">
        <v>0</v>
      </c>
      <c r="M31" s="10342">
        <v>100</v>
      </c>
      <c r="N31" s="10342">
        <v>150</v>
      </c>
      <c r="O31" s="10341" t="s">
        <v>13487</v>
      </c>
      <c r="P31" s="10342">
        <v>0</v>
      </c>
      <c r="Q31" s="10342">
        <v>0</v>
      </c>
      <c r="R31" s="10342">
        <v>0</v>
      </c>
      <c r="S31" s="10342">
        <v>0</v>
      </c>
      <c r="T31" s="10342">
        <v>0</v>
      </c>
      <c r="U31" s="10342">
        <v>0</v>
      </c>
      <c r="V31" s="10342">
        <v>0</v>
      </c>
      <c r="W31" s="10342">
        <v>0</v>
      </c>
      <c r="X31" s="10342">
        <v>0</v>
      </c>
      <c r="Y31" s="10342">
        <v>0</v>
      </c>
      <c r="Z31" s="10342">
        <v>0</v>
      </c>
      <c r="AA31" s="10342">
        <v>0</v>
      </c>
      <c r="AB31" s="10347">
        <f t="shared" si="18"/>
      </c>
      <c r="AC31" s="10357">
        <f t="shared" si="14"/>
      </c>
      <c r="AD31" s="10349">
        <f t="shared" si="9"/>
      </c>
      <c r="AE31" s="10358">
        <f t="shared" si="3"/>
      </c>
      <c r="AF31" s="10351">
        <f>VLOOKUP(C31,'Data Products'!$A:$J,10,0)</f>
      </c>
      <c r="AG31" s="10352">
        <f t="shared" si="16"/>
      </c>
      <c r="AH31" s="10353">
        <f t="shared" si="11"/>
      </c>
      <c r="AI31" s="10363"/>
      <c r="AJ31" s="10354"/>
      <c r="AK31" s="10355"/>
      <c r="AL31" s="10354"/>
      <c r="AM31" s="10355"/>
      <c r="AN31" s="10355"/>
    </row>
    <row customHeight="true" hidden="true" ht="18" r="32">
      <c r="A32" s="10341">
        <v>30</v>
      </c>
      <c r="B32" s="10341" t="s">
        <v>13476</v>
      </c>
      <c r="C32" s="10341" t="s">
        <v>13488</v>
      </c>
      <c r="D32" s="10342">
        <v>0</v>
      </c>
      <c r="E32" s="10342">
        <v>0</v>
      </c>
      <c r="F32" s="10342"/>
      <c r="G32" s="10359">
        <f>VLOOKUP(C32,'Data Products'!$A:$B,2,0)</f>
      </c>
      <c r="H32" s="10360">
        <f t="shared" si="6"/>
      </c>
      <c r="I32" s="10345">
        <v>45513</v>
      </c>
      <c r="J32" s="10346">
        <f t="shared" si="1"/>
      </c>
      <c r="K32" s="10342">
        <v>0</v>
      </c>
      <c r="L32" s="10342">
        <v>0</v>
      </c>
      <c r="M32" s="10342">
        <v>0</v>
      </c>
      <c r="N32" s="10342">
        <v>0</v>
      </c>
      <c r="O32" s="10341" t="s">
        <v>13487</v>
      </c>
      <c r="P32" s="10342">
        <v>0</v>
      </c>
      <c r="Q32" s="10342">
        <v>0</v>
      </c>
      <c r="R32" s="10342">
        <v>0</v>
      </c>
      <c r="S32" s="10342">
        <v>0</v>
      </c>
      <c r="T32" s="10342">
        <v>0</v>
      </c>
      <c r="U32" s="10342">
        <v>0</v>
      </c>
      <c r="V32" s="10342">
        <v>0</v>
      </c>
      <c r="W32" s="10342">
        <v>0</v>
      </c>
      <c r="X32" s="10342">
        <v>0</v>
      </c>
      <c r="Y32" s="10342">
        <v>0</v>
      </c>
      <c r="Z32" s="10342">
        <v>0</v>
      </c>
      <c r="AA32" s="10342">
        <v>0</v>
      </c>
      <c r="AB32" s="10347">
        <f t="shared" si="18"/>
      </c>
      <c r="AC32" s="10357">
        <f t="shared" si="14"/>
      </c>
      <c r="AD32" s="10349">
        <f t="shared" si="9"/>
      </c>
      <c r="AE32" s="10358">
        <f t="shared" si="3"/>
      </c>
      <c r="AF32" s="10351">
        <f>VLOOKUP(C32,'Data Products'!$A:$J,10,0)</f>
      </c>
      <c r="AG32" s="10352">
        <f t="shared" si="16"/>
      </c>
      <c r="AH32" s="10353">
        <f t="shared" si="11"/>
      </c>
      <c r="AI32" s="10354"/>
      <c r="AJ32" s="10354"/>
      <c r="AK32" s="10355"/>
      <c r="AL32" s="10367"/>
      <c r="AM32" s="10355"/>
      <c r="AN32" s="10355"/>
    </row>
    <row customHeight="true" hidden="true" ht="18" r="33">
      <c r="A33" s="10341">
        <v>31</v>
      </c>
      <c r="B33" s="10341" t="s">
        <v>13450</v>
      </c>
      <c r="C33" s="10341" t="s">
        <v>13489</v>
      </c>
      <c r="D33" s="10342">
        <v>0</v>
      </c>
      <c r="E33" s="10342">
        <v>0</v>
      </c>
      <c r="F33" s="10342"/>
      <c r="G33" s="10359">
        <f>VLOOKUP(C33,'Data Products'!$A:$B,2,0)</f>
      </c>
      <c r="H33" s="10360">
        <f t="shared" si="6"/>
      </c>
      <c r="I33" s="10345">
        <v>45841</v>
      </c>
      <c r="J33" s="10346">
        <f t="shared" si="1"/>
      </c>
      <c r="K33" s="10342">
        <v>0</v>
      </c>
      <c r="L33" s="10342">
        <v>351</v>
      </c>
      <c r="M33" s="10342">
        <v>0</v>
      </c>
      <c r="N33" s="10342">
        <v>0</v>
      </c>
      <c r="O33" s="10341" t="s">
        <v>13490</v>
      </c>
      <c r="P33" s="10342">
        <v>0</v>
      </c>
      <c r="Q33" s="10342">
        <v>0</v>
      </c>
      <c r="R33" s="10342">
        <v>0</v>
      </c>
      <c r="S33" s="10342">
        <v>0</v>
      </c>
      <c r="T33" s="10342">
        <v>0</v>
      </c>
      <c r="U33" s="10342">
        <v>0</v>
      </c>
      <c r="V33" s="10342">
        <v>0</v>
      </c>
      <c r="W33" s="10342">
        <v>0</v>
      </c>
      <c r="X33" s="10342">
        <v>0</v>
      </c>
      <c r="Y33" s="10342">
        <v>0</v>
      </c>
      <c r="Z33" s="10342">
        <v>0</v>
      </c>
      <c r="AA33" s="10342">
        <v>0</v>
      </c>
      <c r="AB33" s="10347">
        <f t="shared" si="18"/>
      </c>
      <c r="AC33" s="10361">
        <f t="shared" si="14"/>
      </c>
      <c r="AD33" s="10349">
        <f t="shared" si="9"/>
      </c>
      <c r="AE33" s="10362">
        <f t="shared" si="3"/>
      </c>
      <c r="AF33" s="10351">
        <f>VLOOKUP(C33,'Data Products'!$A:$J,10,0)</f>
      </c>
      <c r="AG33" s="10352">
        <f t="shared" si="16"/>
      </c>
      <c r="AH33" s="10353">
        <f t="shared" si="11"/>
      </c>
      <c r="AI33" s="10354" t="s">
        <v>13491</v>
      </c>
      <c r="AJ33" s="10354"/>
      <c r="AK33" s="10355"/>
      <c r="AL33" s="10367"/>
      <c r="AM33" s="10355"/>
      <c r="AN33" s="10355"/>
    </row>
    <row customHeight="true" hidden="true" ht="18" r="34">
      <c r="A34" s="10341">
        <v>32</v>
      </c>
      <c r="B34" s="10341" t="s">
        <v>13450</v>
      </c>
      <c r="C34" s="10341" t="s">
        <v>13492</v>
      </c>
      <c r="D34" s="10342">
        <v>0</v>
      </c>
      <c r="E34" s="10342">
        <v>0</v>
      </c>
      <c r="F34" s="10342"/>
      <c r="G34" s="10359">
        <f>VLOOKUP(C34,'Data Products'!$A:$B,2,0)</f>
      </c>
      <c r="H34" s="10360">
        <f t="shared" si="6"/>
      </c>
      <c r="I34" s="10345">
        <v>45841</v>
      </c>
      <c r="J34" s="10346">
        <f t="shared" si="1"/>
      </c>
      <c r="K34" s="10342">
        <v>0</v>
      </c>
      <c r="L34" s="10342">
        <v>244</v>
      </c>
      <c r="M34" s="10342">
        <v>0</v>
      </c>
      <c r="N34" s="10342">
        <v>0</v>
      </c>
      <c r="O34" s="10341" t="s">
        <v>13490</v>
      </c>
      <c r="P34" s="10342">
        <v>0</v>
      </c>
      <c r="Q34" s="10342">
        <v>0</v>
      </c>
      <c r="R34" s="10342">
        <v>0</v>
      </c>
      <c r="S34" s="10342">
        <v>0</v>
      </c>
      <c r="T34" s="10342">
        <v>0</v>
      </c>
      <c r="U34" s="10342">
        <v>0</v>
      </c>
      <c r="V34" s="10342">
        <v>0</v>
      </c>
      <c r="W34" s="10342">
        <v>0</v>
      </c>
      <c r="X34" s="10342">
        <v>0</v>
      </c>
      <c r="Y34" s="10342">
        <v>0</v>
      </c>
      <c r="Z34" s="10342">
        <v>0</v>
      </c>
      <c r="AA34" s="10342">
        <v>0</v>
      </c>
      <c r="AB34" s="10347">
        <f t="shared" si="18"/>
      </c>
      <c r="AC34" s="10361">
        <f t="shared" si="14"/>
      </c>
      <c r="AD34" s="10349">
        <f t="shared" si="9"/>
      </c>
      <c r="AE34" s="10362">
        <f t="shared" si="3"/>
      </c>
      <c r="AF34" s="10351">
        <f>VLOOKUP(C34,'Data Products'!$A:$J,10,0)</f>
      </c>
      <c r="AG34" s="10352">
        <f t="shared" si="16"/>
      </c>
      <c r="AH34" s="10353">
        <f t="shared" si="11"/>
      </c>
      <c r="AI34" s="10354" t="s">
        <v>13491</v>
      </c>
      <c r="AJ34" s="10354"/>
      <c r="AK34" s="10355"/>
      <c r="AL34" s="10367"/>
      <c r="AM34" s="10355"/>
      <c r="AN34" s="10355"/>
    </row>
    <row r="35">
      <c r="A35" s="10341">
        <v>33</v>
      </c>
      <c r="B35" s="10341" t="s">
        <v>13442</v>
      </c>
      <c r="C35" s="10341" t="s">
        <v>13493</v>
      </c>
      <c r="D35" s="10342">
        <v>668</v>
      </c>
      <c r="E35" s="10342">
        <v>668</v>
      </c>
      <c r="F35" s="10342"/>
      <c r="G35" s="10343">
        <f>VLOOKUP(C35,'Data Products'!$A:$B,2,0)</f>
      </c>
      <c r="H35" s="10344">
        <f t="shared" si="6"/>
      </c>
      <c r="I35" s="10345">
        <v>45646</v>
      </c>
      <c r="J35" s="10346">
        <f t="shared" si="1"/>
      </c>
      <c r="K35" s="10342">
        <v>3</v>
      </c>
      <c r="L35" s="10342">
        <v>8</v>
      </c>
      <c r="M35" s="10342">
        <v>100</v>
      </c>
      <c r="N35" s="10342">
        <v>200</v>
      </c>
      <c r="O35" s="10341" t="s">
        <v>13494</v>
      </c>
      <c r="P35" s="10342">
        <v>150</v>
      </c>
      <c r="Q35" s="10342">
        <v>150</v>
      </c>
      <c r="R35" s="10342">
        <v>140</v>
      </c>
      <c r="S35" s="10342">
        <v>140</v>
      </c>
      <c r="T35" s="10342">
        <v>370</v>
      </c>
      <c r="U35" s="10342">
        <v>370</v>
      </c>
      <c r="V35" s="10342">
        <v>0</v>
      </c>
      <c r="W35" s="10342">
        <v>0</v>
      </c>
      <c r="X35" s="10342">
        <v>8</v>
      </c>
      <c r="Y35" s="10342">
        <v>8</v>
      </c>
      <c r="Z35" s="10342">
        <v>0</v>
      </c>
      <c r="AA35" s="10342">
        <v>0</v>
      </c>
      <c r="AB35" s="10347">
        <f t="shared" si="18"/>
      </c>
      <c r="AC35" s="10348">
        <f t="shared" si="14"/>
      </c>
      <c r="AD35" s="10349">
        <f t="shared" si="9"/>
      </c>
      <c r="AE35" s="10350">
        <f t="shared" si="3"/>
      </c>
      <c r="AF35" s="10351">
        <f>VLOOKUP(C35,'Data Products'!$A:$J,10,0)</f>
      </c>
      <c r="AG35" s="10352">
        <f t="shared" si="16"/>
      </c>
      <c r="AH35" s="10353">
        <f t="shared" si="11"/>
      </c>
      <c r="AI35" s="10363"/>
      <c r="AJ35" s="10354"/>
      <c r="AK35" s="10355"/>
      <c r="AL35" s="10367"/>
      <c r="AM35" s="10355"/>
      <c r="AN35" s="10355"/>
    </row>
    <row customHeight="true" hidden="true" ht="18" r="36">
      <c r="A36" s="10341">
        <v>34</v>
      </c>
      <c r="B36" s="10341" t="s">
        <v>13450</v>
      </c>
      <c r="C36" s="10341" t="s">
        <v>13495</v>
      </c>
      <c r="D36" s="10342">
        <v>0</v>
      </c>
      <c r="E36" s="10342">
        <v>0</v>
      </c>
      <c r="F36" s="10342"/>
      <c r="G36" s="10343">
        <f>VLOOKUP(C36,'Data Products'!$A:$B,2,0)</f>
      </c>
      <c r="H36" s="10344">
        <f t="shared" si="6"/>
      </c>
      <c r="I36" s="10345">
        <v>45646</v>
      </c>
      <c r="J36" s="10346">
        <f t="shared" si="1"/>
      </c>
      <c r="K36" s="10342">
        <v>0</v>
      </c>
      <c r="L36" s="10342">
        <v>0</v>
      </c>
      <c r="M36" s="10342">
        <v>100</v>
      </c>
      <c r="N36" s="10342">
        <v>200</v>
      </c>
      <c r="O36" s="10341" t="s">
        <v>13494</v>
      </c>
      <c r="P36" s="10342">
        <v>0</v>
      </c>
      <c r="Q36" s="10342">
        <v>0</v>
      </c>
      <c r="R36" s="10342">
        <v>0</v>
      </c>
      <c r="S36" s="10342">
        <v>0</v>
      </c>
      <c r="T36" s="10342">
        <v>0</v>
      </c>
      <c r="U36" s="10342">
        <v>0</v>
      </c>
      <c r="V36" s="10342">
        <v>0</v>
      </c>
      <c r="W36" s="10342">
        <v>0</v>
      </c>
      <c r="X36" s="10342">
        <v>0</v>
      </c>
      <c r="Y36" s="10342">
        <v>0</v>
      </c>
      <c r="Z36" s="10342">
        <v>0</v>
      </c>
      <c r="AA36" s="10342">
        <v>0</v>
      </c>
      <c r="AB36" s="10347">
        <f t="shared" si="18"/>
      </c>
      <c r="AC36" s="10357">
        <f t="shared" si="14"/>
      </c>
      <c r="AD36" s="10349">
        <f t="shared" si="9"/>
      </c>
      <c r="AE36" s="10358">
        <f t="shared" si="3"/>
      </c>
      <c r="AF36" s="10351">
        <f>VLOOKUP(C36,'Data Products'!$A:$J,10,0)</f>
      </c>
      <c r="AG36" s="10352">
        <f t="shared" si="16"/>
      </c>
      <c r="AH36" s="10353">
        <f t="shared" si="11"/>
      </c>
      <c r="AI36" s="10354"/>
      <c r="AJ36" s="10354"/>
      <c r="AK36" s="10355"/>
      <c r="AL36" s="10367"/>
      <c r="AM36" s="10355"/>
      <c r="AN36" s="10355"/>
    </row>
    <row r="37">
      <c r="A37" s="10341">
        <v>35</v>
      </c>
      <c r="B37" s="10341" t="s">
        <v>13442</v>
      </c>
      <c r="C37" s="10341" t="s">
        <v>13496</v>
      </c>
      <c r="D37" s="10342">
        <v>1748</v>
      </c>
      <c r="E37" s="10342">
        <v>1748</v>
      </c>
      <c r="F37" s="10342"/>
      <c r="G37" s="10343">
        <f>VLOOKUP(C37,'Data Products'!$A:$B,2,0)</f>
      </c>
      <c r="H37" s="10344">
        <f t="shared" si="6"/>
      </c>
      <c r="I37" s="10345">
        <v>45681</v>
      </c>
      <c r="J37" s="10346">
        <f t="shared" si="1"/>
      </c>
      <c r="K37" s="10342">
        <v>69</v>
      </c>
      <c r="L37" s="10342">
        <v>194</v>
      </c>
      <c r="M37" s="10342">
        <v>1500</v>
      </c>
      <c r="N37" s="10342">
        <v>3000</v>
      </c>
      <c r="O37" s="10341" t="s">
        <v>13497</v>
      </c>
      <c r="P37" s="10342">
        <v>0</v>
      </c>
      <c r="Q37" s="10342">
        <v>0</v>
      </c>
      <c r="R37" s="10342">
        <v>850</v>
      </c>
      <c r="S37" s="10342">
        <v>850</v>
      </c>
      <c r="T37" s="10342">
        <v>846</v>
      </c>
      <c r="U37" s="10342">
        <v>846</v>
      </c>
      <c r="V37" s="10342">
        <v>9</v>
      </c>
      <c r="W37" s="10342">
        <v>9</v>
      </c>
      <c r="X37" s="10342">
        <v>43</v>
      </c>
      <c r="Y37" s="10342">
        <v>43</v>
      </c>
      <c r="Z37" s="10342">
        <v>0</v>
      </c>
      <c r="AA37" s="10342">
        <v>0</v>
      </c>
      <c r="AB37" s="10347">
        <f t="shared" si="18"/>
      </c>
      <c r="AC37" s="10348">
        <f t="shared" si="14"/>
      </c>
      <c r="AD37" s="10349">
        <f t="shared" si="9"/>
      </c>
      <c r="AE37" s="10350">
        <f t="shared" si="3"/>
      </c>
      <c r="AF37" s="10351">
        <f>VLOOKUP(C37,'Data Products'!$A:$J,10,0)</f>
      </c>
      <c r="AG37" s="10352">
        <f t="shared" si="16"/>
      </c>
      <c r="AH37" s="10353">
        <f t="shared" si="11"/>
      </c>
      <c r="AI37" s="10354"/>
      <c r="AJ37" s="10368"/>
      <c r="AK37" s="10368"/>
      <c r="AL37" s="10369"/>
      <c r="AM37" s="10368"/>
      <c r="AN37" s="10368"/>
    </row>
    <row r="38">
      <c r="A38" s="10341">
        <v>36</v>
      </c>
      <c r="B38" s="10341" t="s">
        <v>13442</v>
      </c>
      <c r="C38" s="10341" t="s">
        <v>13498</v>
      </c>
      <c r="D38" s="10342">
        <v>2766</v>
      </c>
      <c r="E38" s="10342">
        <v>2766</v>
      </c>
      <c r="F38" s="10342"/>
      <c r="G38" s="10343">
        <f>VLOOKUP(C38,'Data Products'!$A:$B,2,0)</f>
      </c>
      <c r="H38" s="10344">
        <f t="shared" si="6"/>
      </c>
      <c r="I38" s="10345">
        <v>45520</v>
      </c>
      <c r="J38" s="10346">
        <f t="shared" si="1"/>
      </c>
      <c r="K38" s="10342">
        <v>5</v>
      </c>
      <c r="L38" s="10342">
        <v>95</v>
      </c>
      <c r="M38" s="10342">
        <v>150</v>
      </c>
      <c r="N38" s="10342">
        <v>300</v>
      </c>
      <c r="O38" s="10341" t="s">
        <v>13497</v>
      </c>
      <c r="P38" s="10342">
        <v>0</v>
      </c>
      <c r="Q38" s="10342">
        <v>0</v>
      </c>
      <c r="R38" s="10342">
        <v>1624</v>
      </c>
      <c r="S38" s="10342">
        <v>1624</v>
      </c>
      <c r="T38" s="10342">
        <v>1142</v>
      </c>
      <c r="U38" s="10342">
        <v>1142</v>
      </c>
      <c r="V38" s="10342">
        <v>0</v>
      </c>
      <c r="W38" s="10342">
        <v>0</v>
      </c>
      <c r="X38" s="10342">
        <v>0</v>
      </c>
      <c r="Y38" s="10342">
        <v>0</v>
      </c>
      <c r="Z38" s="10342">
        <v>0</v>
      </c>
      <c r="AA38" s="10342">
        <v>0</v>
      </c>
      <c r="AB38" s="10347">
        <f t="shared" si="18"/>
      </c>
      <c r="AC38" s="10348">
        <f t="shared" si="14"/>
      </c>
      <c r="AD38" s="10349">
        <f t="shared" si="9"/>
      </c>
      <c r="AE38" s="10350">
        <f t="shared" si="3"/>
      </c>
      <c r="AF38" s="10351">
        <f>VLOOKUP(C38,'Data Products'!$A:$J,10,0)</f>
      </c>
      <c r="AG38" s="10352">
        <f t="shared" si="16"/>
      </c>
      <c r="AH38" s="10353">
        <f t="shared" si="11"/>
      </c>
      <c r="AI38" s="10354"/>
      <c r="AJ38" s="10355"/>
      <c r="AK38" s="10355"/>
      <c r="AL38" s="10367"/>
      <c r="AM38" s="10355"/>
      <c r="AN38" s="10355"/>
    </row>
    <row r="39">
      <c r="A39" s="10341">
        <v>37</v>
      </c>
      <c r="B39" s="10341" t="s">
        <v>13499</v>
      </c>
      <c r="C39" s="10341" t="s">
        <v>13500</v>
      </c>
      <c r="D39" s="10342">
        <v>2062</v>
      </c>
      <c r="E39" s="10342">
        <v>2062</v>
      </c>
      <c r="F39" s="10342"/>
      <c r="G39" s="10343">
        <f>VLOOKUP(C39,'Data Products'!$A:$B,2,0)</f>
      </c>
      <c r="H39" s="10344">
        <f t="shared" si="6"/>
      </c>
      <c r="I39" s="10345">
        <v>45558</v>
      </c>
      <c r="J39" s="10346">
        <f t="shared" si="1"/>
      </c>
      <c r="K39" s="10342">
        <v>0</v>
      </c>
      <c r="L39" s="10342">
        <v>0</v>
      </c>
      <c r="M39" s="10342">
        <v>500</v>
      </c>
      <c r="N39" s="10342">
        <v>1000</v>
      </c>
      <c r="O39" s="10341" t="s">
        <v>13501</v>
      </c>
      <c r="P39" s="10342">
        <v>0</v>
      </c>
      <c r="Q39" s="10342">
        <v>0</v>
      </c>
      <c r="R39" s="10342">
        <v>1289</v>
      </c>
      <c r="S39" s="10342">
        <v>1289</v>
      </c>
      <c r="T39" s="10342">
        <v>773</v>
      </c>
      <c r="U39" s="10342">
        <v>773</v>
      </c>
      <c r="V39" s="10342">
        <v>0</v>
      </c>
      <c r="W39" s="10342">
        <v>0</v>
      </c>
      <c r="X39" s="10342">
        <v>0</v>
      </c>
      <c r="Y39" s="10342">
        <v>0</v>
      </c>
      <c r="Z39" s="10342">
        <v>0</v>
      </c>
      <c r="AA39" s="10342">
        <v>0</v>
      </c>
      <c r="AB39" s="10347">
        <f t="shared" si="18"/>
      </c>
      <c r="AC39" s="10357">
        <f t="shared" si="14"/>
      </c>
      <c r="AD39" s="10349">
        <f t="shared" si="9"/>
      </c>
      <c r="AE39" s="10358">
        <f t="shared" si="3"/>
      </c>
      <c r="AF39" s="10351">
        <f>VLOOKUP(C39,'Data Products'!$A:$J,10,0)</f>
      </c>
      <c r="AG39" s="10352">
        <f t="shared" si="16"/>
      </c>
      <c r="AH39" s="10353">
        <f t="shared" si="11"/>
      </c>
      <c r="AI39" s="10354"/>
      <c r="AJ39" s="10355"/>
      <c r="AK39" s="10355"/>
      <c r="AL39" s="10367"/>
      <c r="AM39" s="10355"/>
      <c r="AN39" s="10355"/>
    </row>
    <row customHeight="true" hidden="true" ht="18" r="40">
      <c r="A40" s="10341">
        <v>38</v>
      </c>
      <c r="B40" s="10341" t="s">
        <v>13450</v>
      </c>
      <c r="C40" s="10341" t="s">
        <v>13502</v>
      </c>
      <c r="D40" s="10342">
        <v>0</v>
      </c>
      <c r="E40" s="10342">
        <v>0</v>
      </c>
      <c r="F40" s="10342"/>
      <c r="G40" s="10343">
        <f>VLOOKUP(C40,'Data Products'!$A:$B,2,0)</f>
      </c>
      <c r="H40" s="10344">
        <f t="shared" si="6"/>
      </c>
      <c r="I40" s="10345">
        <v>45630</v>
      </c>
      <c r="J40" s="10346">
        <f t="shared" si="1"/>
      </c>
      <c r="K40" s="10342">
        <v>0</v>
      </c>
      <c r="L40" s="10342">
        <v>0</v>
      </c>
      <c r="M40" s="10342">
        <v>0</v>
      </c>
      <c r="N40" s="10342">
        <v>0</v>
      </c>
      <c r="O40" s="10341" t="s">
        <v>13503</v>
      </c>
      <c r="P40" s="10342">
        <v>0</v>
      </c>
      <c r="Q40" s="10342">
        <v>0</v>
      </c>
      <c r="R40" s="10342">
        <v>0</v>
      </c>
      <c r="S40" s="10342">
        <v>0</v>
      </c>
      <c r="T40" s="10342">
        <v>0</v>
      </c>
      <c r="U40" s="10342">
        <v>0</v>
      </c>
      <c r="V40" s="10342">
        <v>0</v>
      </c>
      <c r="W40" s="10342">
        <v>0</v>
      </c>
      <c r="X40" s="10342">
        <v>0</v>
      </c>
      <c r="Y40" s="10342">
        <v>0</v>
      </c>
      <c r="Z40" s="10342">
        <v>0</v>
      </c>
      <c r="AA40" s="10342">
        <v>0</v>
      </c>
      <c r="AB40" s="10347">
        <f t="shared" si="18"/>
      </c>
      <c r="AC40" s="10357">
        <f t="shared" si="14"/>
      </c>
      <c r="AD40" s="10349">
        <f t="shared" si="9"/>
      </c>
      <c r="AE40" s="10358">
        <f t="shared" si="3"/>
      </c>
      <c r="AF40" s="10351">
        <f>VLOOKUP(C40,'Data Products'!$A:$J,10,0)</f>
      </c>
      <c r="AG40" s="10352">
        <f t="shared" si="16"/>
      </c>
      <c r="AH40" s="10353">
        <f t="shared" si="11"/>
      </c>
      <c r="AI40" s="10354"/>
      <c r="AJ40" s="10355"/>
      <c r="AK40" s="10355"/>
      <c r="AL40" s="10367"/>
      <c r="AM40" s="10355"/>
      <c r="AN40" s="10355"/>
    </row>
    <row r="41">
      <c r="A41" s="10341">
        <v>39</v>
      </c>
      <c r="B41" s="10341" t="s">
        <v>13445</v>
      </c>
      <c r="C41" s="10341" t="s">
        <v>13504</v>
      </c>
      <c r="D41" s="10342">
        <v>4</v>
      </c>
      <c r="E41" s="10342">
        <v>1</v>
      </c>
      <c r="F41" s="10342"/>
      <c r="G41" s="10343">
        <f>VLOOKUP(C41,'Data Products'!$A:$B,2,0)</f>
      </c>
      <c r="H41" s="10370">
        <f t="shared" si="6"/>
      </c>
      <c r="I41" s="10345">
        <v>45630</v>
      </c>
      <c r="J41" s="10346">
        <f t="shared" si="1"/>
      </c>
      <c r="K41" s="10342">
        <v>6</v>
      </c>
      <c r="L41" s="10342">
        <v>9</v>
      </c>
      <c r="M41" s="10342">
        <v>0</v>
      </c>
      <c r="N41" s="10342">
        <v>0</v>
      </c>
      <c r="O41" s="10341" t="s">
        <v>13503</v>
      </c>
      <c r="P41" s="10342">
        <v>0</v>
      </c>
      <c r="Q41" s="10342">
        <v>0</v>
      </c>
      <c r="R41" s="10342">
        <v>4</v>
      </c>
      <c r="S41" s="10342">
        <v>1</v>
      </c>
      <c r="T41" s="10342">
        <v>0</v>
      </c>
      <c r="U41" s="10342">
        <v>0</v>
      </c>
      <c r="V41" s="10342">
        <v>0</v>
      </c>
      <c r="W41" s="10342">
        <v>0</v>
      </c>
      <c r="X41" s="10342">
        <v>0</v>
      </c>
      <c r="Y41" s="10342">
        <v>0</v>
      </c>
      <c r="Z41" s="10342">
        <v>0</v>
      </c>
      <c r="AA41" s="10342">
        <v>0</v>
      </c>
      <c r="AB41" s="10347">
        <f t="shared" si="18"/>
      </c>
      <c r="AC41" s="10361">
        <f t="shared" si="14"/>
      </c>
      <c r="AD41" s="10349">
        <f t="shared" si="9"/>
      </c>
      <c r="AE41" s="10362">
        <f t="shared" si="3"/>
      </c>
      <c r="AF41" s="10351">
        <f>VLOOKUP(C41,'Data Products'!$A:$J,10,0)</f>
      </c>
      <c r="AG41" s="10352">
        <f t="shared" si="16"/>
      </c>
      <c r="AH41" s="10353">
        <f t="shared" si="11"/>
      </c>
      <c r="AI41" s="10371"/>
      <c r="AJ41" s="10372"/>
      <c r="AK41" s="10372"/>
      <c r="AL41" s="10373"/>
      <c r="AM41" s="10372"/>
      <c r="AN41" s="10372"/>
    </row>
    <row customHeight="true" hidden="true" ht="18" r="42">
      <c r="A42" s="10341">
        <v>40</v>
      </c>
      <c r="B42" s="10341" t="s">
        <v>13450</v>
      </c>
      <c r="C42" s="10341" t="s">
        <v>13505</v>
      </c>
      <c r="D42" s="10342">
        <v>0</v>
      </c>
      <c r="E42" s="10342">
        <v>0</v>
      </c>
      <c r="F42" s="10342"/>
      <c r="G42" s="10343">
        <f>VLOOKUP(C42,'Data Products'!$A:$B,2,0)</f>
      </c>
      <c r="H42" s="10370">
        <f t="shared" si="6"/>
      </c>
      <c r="I42" s="10345">
        <v>45630</v>
      </c>
      <c r="J42" s="10346">
        <f t="shared" si="1"/>
      </c>
      <c r="K42" s="10342">
        <v>0</v>
      </c>
      <c r="L42" s="10342">
        <v>0</v>
      </c>
      <c r="M42" s="10342">
        <v>0</v>
      </c>
      <c r="N42" s="10342">
        <v>0</v>
      </c>
      <c r="O42" s="10341" t="s">
        <v>13503</v>
      </c>
      <c r="P42" s="10342">
        <v>0</v>
      </c>
      <c r="Q42" s="10342">
        <v>0</v>
      </c>
      <c r="R42" s="10342">
        <v>0</v>
      </c>
      <c r="S42" s="10342">
        <v>0</v>
      </c>
      <c r="T42" s="10342">
        <v>0</v>
      </c>
      <c r="U42" s="10342">
        <v>0</v>
      </c>
      <c r="V42" s="10342">
        <v>0</v>
      </c>
      <c r="W42" s="10342">
        <v>0</v>
      </c>
      <c r="X42" s="10342">
        <v>0</v>
      </c>
      <c r="Y42" s="10342">
        <v>0</v>
      </c>
      <c r="Z42" s="10342">
        <v>0</v>
      </c>
      <c r="AA42" s="10342">
        <v>0</v>
      </c>
      <c r="AB42" s="10347">
        <f t="shared" si="18"/>
      </c>
      <c r="AC42" s="10357">
        <f t="shared" si="14"/>
      </c>
      <c r="AD42" s="10349">
        <f t="shared" si="9"/>
      </c>
      <c r="AE42" s="10358">
        <f t="shared" si="3"/>
      </c>
      <c r="AF42" s="10351">
        <f>VLOOKUP(C42,'Data Products'!$A:$J,10,0)</f>
      </c>
      <c r="AG42" s="10352">
        <f t="shared" si="16"/>
      </c>
      <c r="AH42" s="10353">
        <f t="shared" si="11"/>
      </c>
      <c r="AI42" s="10374"/>
      <c r="AJ42" s="10375"/>
      <c r="AK42" s="10375"/>
      <c r="AL42" s="10374"/>
      <c r="AM42" s="10375"/>
      <c r="AN42" s="10375"/>
    </row>
    <row r="43">
      <c r="A43" s="10341">
        <v>41</v>
      </c>
      <c r="B43" s="10341" t="s">
        <v>13445</v>
      </c>
      <c r="C43" s="10341" t="s">
        <v>13506</v>
      </c>
      <c r="D43" s="10342">
        <v>236</v>
      </c>
      <c r="E43" s="10342">
        <v>236</v>
      </c>
      <c r="F43" s="10376"/>
      <c r="G43" s="10343">
        <f>VLOOKUP(C43,'Data Products'!$A:$B,2,0)</f>
      </c>
      <c r="H43" s="10370">
        <f t="shared" si="6"/>
      </c>
      <c r="I43" s="10345">
        <v>45898</v>
      </c>
      <c r="J43" s="10346">
        <f t="shared" si="1"/>
      </c>
      <c r="K43" s="10342">
        <v>11</v>
      </c>
      <c r="L43" s="10342">
        <v>43</v>
      </c>
      <c r="M43" s="10342">
        <v>0</v>
      </c>
      <c r="N43" s="10342">
        <v>0</v>
      </c>
      <c r="O43" s="10341" t="s">
        <v>13507</v>
      </c>
      <c r="P43" s="10342">
        <v>0</v>
      </c>
      <c r="Q43" s="10342">
        <v>0</v>
      </c>
      <c r="R43" s="10342">
        <v>130</v>
      </c>
      <c r="S43" s="10342">
        <v>130</v>
      </c>
      <c r="T43" s="10342">
        <v>106</v>
      </c>
      <c r="U43" s="10342">
        <v>106</v>
      </c>
      <c r="V43" s="10342">
        <v>0</v>
      </c>
      <c r="W43" s="10342">
        <v>0</v>
      </c>
      <c r="X43" s="10342">
        <v>0</v>
      </c>
      <c r="Y43" s="10342">
        <v>0</v>
      </c>
      <c r="Z43" s="10342">
        <v>0</v>
      </c>
      <c r="AA43" s="10342">
        <v>0</v>
      </c>
      <c r="AB43" s="10347">
        <f t="shared" si="18"/>
      </c>
      <c r="AC43" s="10365">
        <f t="shared" si="14"/>
      </c>
      <c r="AD43" s="10349">
        <f t="shared" si="9"/>
      </c>
      <c r="AE43" s="10366">
        <f t="shared" si="3"/>
      </c>
      <c r="AF43" s="10351">
        <f>VLOOKUP(C43,'Data Products'!$A:$J,10,0)</f>
      </c>
      <c r="AG43" s="10352">
        <f t="shared" si="16"/>
      </c>
      <c r="AH43" s="10353">
        <f t="shared" si="11"/>
      </c>
      <c r="AI43" s="10377" t="s">
        <v>13508</v>
      </c>
      <c r="AJ43" s="10375"/>
      <c r="AK43" s="10375"/>
      <c r="AL43" s="10374"/>
      <c r="AM43" s="10375"/>
      <c r="AN43" s="10375"/>
    </row>
    <row customHeight="true" ht="18" r="44">
      <c r="A44" s="10341">
        <v>42</v>
      </c>
      <c r="B44" s="10341" t="s">
        <v>13450</v>
      </c>
      <c r="C44" s="10341" t="s">
        <v>13509</v>
      </c>
      <c r="D44" s="10342">
        <v>1997</v>
      </c>
      <c r="E44" s="10342">
        <v>1997</v>
      </c>
      <c r="F44" s="10376"/>
      <c r="G44" s="10343">
        <f>VLOOKUP(C44,'Data Products'!$A:$B,2,0)</f>
      </c>
      <c r="H44" s="10370">
        <f t="shared" si="6"/>
      </c>
      <c r="I44" s="10378">
        <v>46030</v>
      </c>
      <c r="J44" s="10346">
        <f t="shared" si="1"/>
      </c>
      <c r="K44" s="10342">
        <v>8</v>
      </c>
      <c r="L44" s="10342">
        <v>8</v>
      </c>
      <c r="M44" s="10342">
        <v>0</v>
      </c>
      <c r="N44" s="10342">
        <v>0</v>
      </c>
      <c r="O44" s="10341" t="s">
        <v>13510</v>
      </c>
      <c r="P44" s="10342">
        <v>0</v>
      </c>
      <c r="Q44" s="10342">
        <v>0</v>
      </c>
      <c r="R44" s="10342">
        <v>1997</v>
      </c>
      <c r="S44" s="10342">
        <v>1997</v>
      </c>
      <c r="T44" s="10342">
        <v>0</v>
      </c>
      <c r="U44" s="10342">
        <v>0</v>
      </c>
      <c r="V44" s="10342">
        <v>0</v>
      </c>
      <c r="W44" s="10342">
        <v>0</v>
      </c>
      <c r="X44" s="10342">
        <v>0</v>
      </c>
      <c r="Y44" s="10342">
        <v>0</v>
      </c>
      <c r="Z44" s="10342">
        <v>0</v>
      </c>
      <c r="AA44" s="10342">
        <v>0</v>
      </c>
      <c r="AB44" s="10347">
        <f t="shared" si="18"/>
      </c>
      <c r="AC44" s="10365">
        <f t="shared" si="14"/>
      </c>
      <c r="AD44" s="10349">
        <f t="shared" si="9"/>
      </c>
      <c r="AE44" s="10366">
        <f t="shared" si="3"/>
      </c>
      <c r="AF44" s="10351">
        <f>VLOOKUP(C44,'Data Products'!$A:$J,10,0)</f>
      </c>
      <c r="AG44" s="10352">
        <f t="shared" si="16"/>
      </c>
      <c r="AH44" s="10353">
        <f t="shared" si="11"/>
      </c>
      <c r="AI44" s="10377"/>
      <c r="AJ44" s="10375"/>
      <c r="AK44" s="10375"/>
      <c r="AL44" s="10374"/>
      <c r="AM44" s="10375"/>
      <c r="AN44" s="10375"/>
    </row>
    <row r="45">
      <c r="A45" s="10379"/>
      <c r="B45" s="10380"/>
      <c r="C45" s="10379"/>
      <c r="D45" s="10379"/>
      <c r="E45" s="10379"/>
      <c r="F45" s="10379"/>
      <c r="G45" s="10379"/>
      <c r="H45" s="10379"/>
      <c r="I45" s="10379"/>
      <c r="J45" s="10381"/>
      <c r="K45" s="10376"/>
      <c r="L45" s="10376" t="s">
        <v>13511</v>
      </c>
      <c r="M45" s="10376"/>
      <c r="N45" s="10376"/>
      <c r="O45" s="10376"/>
      <c r="P45" s="10376"/>
      <c r="Q45" s="10376"/>
      <c r="R45" s="10376"/>
      <c r="S45" s="10376"/>
      <c r="T45" s="10376"/>
      <c r="U45" s="10376"/>
      <c r="V45" s="10376"/>
      <c r="W45" s="10376"/>
      <c r="X45" s="10376"/>
      <c r="Y45" s="10376"/>
      <c r="Z45" s="10376"/>
      <c r="AA45" s="10376"/>
      <c r="AB45" s="10376"/>
      <c r="AC45" s="10376"/>
      <c r="AD45" s="10376"/>
      <c r="AE45" s="10382" t="s">
        <v>13512</v>
      </c>
      <c r="AF45" s="10383"/>
      <c r="AG45" s="10383">
        <f>SUM(AG3:AG43)</f>
      </c>
      <c r="AH45" s="10384"/>
      <c r="AI45" s="10385"/>
      <c r="AJ45" s="10386"/>
      <c r="AK45" s="10386"/>
      <c r="AL45" s="10385"/>
      <c r="AM45" s="10386"/>
      <c r="AN45" s="10386"/>
    </row>
    <row r="46">
      <c r="A46" s="10376"/>
      <c r="B46" s="10380"/>
      <c r="C46" s="10380"/>
      <c r="D46" s="10376"/>
      <c r="E46" s="10376"/>
      <c r="F46" s="10376"/>
      <c r="G46" s="10380"/>
      <c r="H46" s="10381"/>
      <c r="I46" s="10381"/>
      <c r="J46" s="10381"/>
      <c r="K46" s="10376"/>
      <c r="L46" s="10376"/>
      <c r="M46" s="10376"/>
      <c r="N46" s="10376"/>
      <c r="O46" s="10376"/>
      <c r="P46" s="10376"/>
      <c r="Q46" s="10376"/>
      <c r="R46" s="10376"/>
      <c r="S46" s="10376"/>
      <c r="T46" s="10376"/>
      <c r="U46" s="10376"/>
      <c r="V46" s="10376"/>
      <c r="W46" s="10376"/>
      <c r="X46" s="10376"/>
      <c r="Y46" s="10376"/>
      <c r="Z46" s="10376"/>
      <c r="AA46" s="10376"/>
      <c r="AB46" s="10376"/>
      <c r="AC46" s="10376"/>
      <c r="AD46" s="10376"/>
      <c r="AE46" s="10387" t="s">
        <v>13513</v>
      </c>
      <c r="AF46" s="10388">
        <f t="shared" ref="AF46:AF49" si="20">AG46/$AG$45</f>
      </c>
      <c r="AG46" s="10389">
        <f t="shared" ref="AG46:AG49" si="13">SUMIFS($AG$3:$AG$43,$AE$3:$AE$43,AE46)</f>
      </c>
      <c r="AH46" s="10390"/>
      <c r="AI46" s="10385"/>
      <c r="AJ46" s="10386"/>
      <c r="AK46" s="10386"/>
      <c r="AL46" s="10385"/>
      <c r="AM46" s="10386"/>
      <c r="AN46" s="10386"/>
    </row>
    <row r="47">
      <c r="A47" s="10376"/>
      <c r="B47" s="10380"/>
      <c r="C47" s="10380"/>
      <c r="D47" s="10376"/>
      <c r="E47" s="10376"/>
      <c r="F47" s="10376"/>
      <c r="G47" s="10380"/>
      <c r="H47" s="10381"/>
      <c r="I47" s="10381"/>
      <c r="J47" s="10381"/>
      <c r="K47" s="10376"/>
      <c r="L47" s="10376"/>
      <c r="M47" s="10376"/>
      <c r="N47" s="10376"/>
      <c r="O47" s="10376"/>
      <c r="P47" s="10376"/>
      <c r="Q47" s="10376"/>
      <c r="R47" s="10376"/>
      <c r="S47" s="10376"/>
      <c r="T47" s="10376"/>
      <c r="U47" s="10376"/>
      <c r="V47" s="10376"/>
      <c r="W47" s="10376"/>
      <c r="X47" s="10376"/>
      <c r="Y47" s="10376"/>
      <c r="Z47" s="10376"/>
      <c r="AA47" s="10376"/>
      <c r="AB47" s="10376"/>
      <c r="AC47" s="10376"/>
      <c r="AD47" s="10376"/>
      <c r="AE47" s="10387" t="s">
        <v>13514</v>
      </c>
      <c r="AF47" s="10388">
        <f t="shared" si="20"/>
      </c>
      <c r="AG47" s="10389">
        <f t="shared" si="13"/>
      </c>
      <c r="AH47" s="10390"/>
      <c r="AI47" s="10385"/>
      <c r="AJ47" s="10386"/>
      <c r="AK47" s="10386"/>
      <c r="AL47" s="10385"/>
      <c r="AM47" s="10386"/>
      <c r="AN47" s="10386"/>
    </row>
    <row r="48">
      <c r="A48" s="10376"/>
      <c r="B48" s="10380"/>
      <c r="C48" s="10380"/>
      <c r="D48" s="10376"/>
      <c r="E48" s="10376"/>
      <c r="F48" s="10376"/>
      <c r="G48" s="10380"/>
      <c r="H48" s="10381"/>
      <c r="I48" s="10381"/>
      <c r="J48" s="10381"/>
      <c r="K48" s="10376"/>
      <c r="L48" s="10376"/>
      <c r="M48" s="10376"/>
      <c r="N48" s="10376"/>
      <c r="O48" s="10376"/>
      <c r="P48" s="10376"/>
      <c r="Q48" s="10376"/>
      <c r="R48" s="10376"/>
      <c r="S48" s="10376"/>
      <c r="T48" s="10376"/>
      <c r="U48" s="10376"/>
      <c r="V48" s="10376"/>
      <c r="W48" s="10376"/>
      <c r="X48" s="10376"/>
      <c r="Y48" s="10376"/>
      <c r="Z48" s="10376"/>
      <c r="AA48" s="10376"/>
      <c r="AB48" s="10376"/>
      <c r="AC48" s="10376"/>
      <c r="AD48" s="10376"/>
      <c r="AE48" s="10387" t="s">
        <v>13515</v>
      </c>
      <c r="AF48" s="10388">
        <f t="shared" si="20"/>
      </c>
      <c r="AG48" s="10389">
        <f t="shared" si="13"/>
      </c>
      <c r="AH48" s="10390"/>
      <c r="AI48" s="10385"/>
      <c r="AJ48" s="10386"/>
      <c r="AK48" s="10386"/>
      <c r="AL48" s="10385"/>
      <c r="AM48" s="10386"/>
      <c r="AN48" s="10386"/>
    </row>
    <row r="49">
      <c r="A49" s="10376"/>
      <c r="B49" s="10380"/>
      <c r="C49" s="10380"/>
      <c r="D49" s="10376"/>
      <c r="E49" s="10376"/>
      <c r="F49" s="10376"/>
      <c r="G49" s="10380"/>
      <c r="H49" s="10381"/>
      <c r="I49" s="10381"/>
      <c r="J49" s="10381"/>
      <c r="K49" s="10376"/>
      <c r="L49" s="10376"/>
      <c r="M49" s="10376"/>
      <c r="N49" s="10376"/>
      <c r="O49" s="10376"/>
      <c r="P49" s="10376"/>
      <c r="Q49" s="10376"/>
      <c r="R49" s="10376"/>
      <c r="S49" s="10376"/>
      <c r="T49" s="10376"/>
      <c r="U49" s="10376"/>
      <c r="V49" s="10376"/>
      <c r="W49" s="10376"/>
      <c r="X49" s="10376"/>
      <c r="Y49" s="10376"/>
      <c r="Z49" s="10376"/>
      <c r="AA49" s="10376"/>
      <c r="AB49" s="10376"/>
      <c r="AC49" s="10376"/>
      <c r="AD49" s="10376"/>
      <c r="AE49" s="10387" t="s">
        <v>13516</v>
      </c>
      <c r="AF49" s="10388">
        <f t="shared" si="20"/>
      </c>
      <c r="AG49" s="10389">
        <f t="shared" si="13"/>
      </c>
      <c r="AH49" s="10390"/>
      <c r="AI49" s="10385"/>
      <c r="AJ49" s="10386"/>
      <c r="AK49" s="10386"/>
      <c r="AL49" s="10385"/>
      <c r="AM49" s="10386"/>
      <c r="AN49" s="10386"/>
    </row>
    <row r="50">
      <c r="A50" s="10376"/>
      <c r="B50" s="10380"/>
      <c r="C50" s="10380"/>
      <c r="D50" s="10376"/>
      <c r="E50" s="10376"/>
      <c r="F50" s="10376"/>
      <c r="G50" s="10380"/>
      <c r="H50" s="10381"/>
      <c r="I50" s="10381"/>
      <c r="J50" s="10381"/>
      <c r="K50" s="10376"/>
      <c r="L50" s="10376"/>
      <c r="M50" s="10376"/>
      <c r="N50" s="10376"/>
      <c r="O50" s="10376"/>
      <c r="P50" s="10376"/>
      <c r="Q50" s="10376"/>
      <c r="R50" s="10376"/>
      <c r="S50" s="10376"/>
      <c r="T50" s="10376"/>
      <c r="U50" s="10376"/>
      <c r="V50" s="10376"/>
      <c r="W50" s="10376"/>
      <c r="X50" s="10376"/>
      <c r="Y50" s="10376"/>
      <c r="Z50" s="10376"/>
      <c r="AA50" s="10376"/>
      <c r="AB50" s="10376"/>
      <c r="AC50" s="10376"/>
      <c r="AD50" s="10376"/>
      <c r="AE50" s="10387" t="s">
        <v>13431</v>
      </c>
      <c r="AF50" s="10391">
        <f>AVERAGE(AH3:AH43)/AVERAGE(D3:D43)</f>
      </c>
      <c r="AG50" s="10389">
        <f>SUMIF($H$3:$H$43,"&lt;90",$AG$3:$AG$43)</f>
      </c>
      <c r="AH50" s="10392"/>
      <c r="AI50" s="10385"/>
      <c r="AJ50" s="10386"/>
      <c r="AK50" s="10386"/>
      <c r="AL50" s="10385"/>
      <c r="AM50" s="10386"/>
      <c r="AN50" s="10386"/>
    </row>
    <row r="51">
      <c r="A51" s="10376"/>
      <c r="B51" s="10380"/>
      <c r="C51" s="10380"/>
      <c r="D51" s="10376"/>
      <c r="E51" s="10376"/>
      <c r="F51" s="10376"/>
      <c r="G51" s="10380"/>
      <c r="H51" s="10381"/>
      <c r="I51" s="10381"/>
      <c r="J51" s="10381"/>
      <c r="K51" s="10376"/>
      <c r="L51" s="10376"/>
      <c r="M51" s="10376"/>
      <c r="N51" s="10376"/>
      <c r="O51" s="10376"/>
      <c r="P51" s="10376"/>
      <c r="Q51" s="10376"/>
      <c r="R51" s="10376"/>
      <c r="S51" s="10376"/>
      <c r="T51" s="10376"/>
      <c r="U51" s="10376"/>
      <c r="V51" s="10376"/>
      <c r="W51" s="10376"/>
      <c r="X51" s="10376"/>
      <c r="Y51" s="10376"/>
      <c r="Z51" s="10376"/>
      <c r="AA51" s="10376"/>
      <c r="AB51" s="10376"/>
      <c r="AC51" s="10376"/>
      <c r="AD51" s="10376"/>
      <c r="AE51" s="10376"/>
      <c r="AF51" s="10392"/>
      <c r="AG51" s="10392"/>
      <c r="AH51" s="10392"/>
      <c r="AI51" s="10385"/>
      <c r="AJ51" s="10386"/>
      <c r="AK51" s="10386"/>
      <c r="AL51" s="10385"/>
      <c r="AM51" s="10386"/>
      <c r="AN51" s="10386"/>
    </row>
    <row r="52">
      <c r="A52" s="10336" t="s">
        <v>13517</v>
      </c>
      <c r="B52" s="10336" t="s">
        <v>13406</v>
      </c>
      <c r="C52" s="10336" t="s">
        <v>13407</v>
      </c>
      <c r="D52" s="10336" t="s">
        <v>13408</v>
      </c>
      <c r="E52" s="10336"/>
      <c r="F52" s="10336" t="s">
        <v>13518</v>
      </c>
      <c r="G52" s="10393" t="s">
        <v>13410</v>
      </c>
      <c r="H52" s="10394" t="s">
        <v>13411</v>
      </c>
      <c r="I52" s="10335" t="s">
        <v>13412</v>
      </c>
      <c r="J52" s="10335" t="s">
        <v>13413</v>
      </c>
      <c r="K52" s="10336" t="s">
        <v>13414</v>
      </c>
      <c r="L52" s="10336" t="s">
        <v>13415</v>
      </c>
      <c r="M52" s="10336" t="s">
        <v>13519</v>
      </c>
      <c r="N52" s="10336" t="s">
        <v>13520</v>
      </c>
      <c r="O52" s="10336" t="s">
        <v>13418</v>
      </c>
      <c r="P52" s="10395"/>
      <c r="Q52" s="10395"/>
      <c r="R52" s="10395"/>
      <c r="S52" s="10395"/>
      <c r="T52" s="10395"/>
      <c r="U52" s="10395"/>
      <c r="V52" s="10395"/>
      <c r="W52" s="10395"/>
      <c r="X52" s="10395"/>
      <c r="Y52" s="10395"/>
      <c r="Z52" s="10395"/>
      <c r="AA52" s="10395"/>
      <c r="AB52" s="10396" t="s">
        <v>13425</v>
      </c>
      <c r="AC52" s="10394" t="s">
        <v>13426</v>
      </c>
      <c r="AD52" s="10394" t="s">
        <v>13521</v>
      </c>
      <c r="AE52" s="10394" t="s">
        <v>13522</v>
      </c>
      <c r="AF52" s="10397" t="s">
        <v>13429</v>
      </c>
      <c r="AG52" s="10397" t="s">
        <v>13430</v>
      </c>
      <c r="AH52" s="10335" t="s">
        <v>13431</v>
      </c>
      <c r="AI52" s="10394" t="s">
        <v>13432</v>
      </c>
      <c r="AJ52" s="10335" t="s">
        <v>13433</v>
      </c>
      <c r="AK52" s="10336" t="s">
        <v>13434</v>
      </c>
      <c r="AL52" s="10336" t="s">
        <v>13523</v>
      </c>
      <c r="AM52" s="10336" t="s">
        <v>13436</v>
      </c>
      <c r="AN52" s="10336" t="s">
        <v>13437</v>
      </c>
    </row>
    <row r="53">
      <c r="A53" s="10336" t="s">
        <v>13438</v>
      </c>
      <c r="B53" s="10336"/>
      <c r="C53" s="10336"/>
      <c r="D53" s="10336" t="s">
        <v>13439</v>
      </c>
      <c r="E53" s="10340" t="s">
        <v>13440</v>
      </c>
      <c r="F53" s="10336"/>
      <c r="G53" s="10393"/>
      <c r="H53" s="10394"/>
      <c r="I53" s="10335"/>
      <c r="J53" s="10335"/>
      <c r="K53" s="10336" t="s">
        <v>13441</v>
      </c>
      <c r="L53" s="10336" t="s">
        <v>13441</v>
      </c>
      <c r="M53" s="10336"/>
      <c r="N53" s="10336"/>
      <c r="O53" s="10336"/>
      <c r="P53" s="10395"/>
      <c r="Q53" s="10395"/>
      <c r="R53" s="10395"/>
      <c r="S53" s="10395"/>
      <c r="T53" s="10395"/>
      <c r="U53" s="10395"/>
      <c r="V53" s="10395"/>
      <c r="W53" s="10395"/>
      <c r="X53" s="10395"/>
      <c r="Y53" s="10395"/>
      <c r="Z53" s="10395"/>
      <c r="AA53" s="10395"/>
      <c r="AB53" s="10396"/>
      <c r="AC53" s="10394"/>
      <c r="AD53" s="10394"/>
      <c r="AE53" s="10394"/>
      <c r="AF53" s="10397"/>
      <c r="AG53" s="10397"/>
      <c r="AH53" s="10335"/>
      <c r="AI53" s="10394"/>
      <c r="AJ53" s="10335"/>
      <c r="AK53" s="10336"/>
      <c r="AL53" s="10336"/>
      <c r="AM53" s="10336"/>
      <c r="AN53" s="10336"/>
    </row>
    <row r="54">
      <c r="A54" s="10398">
        <v>1</v>
      </c>
      <c r="B54" s="10341" t="s">
        <v>13442</v>
      </c>
      <c r="C54" s="10341" t="s">
        <v>13524</v>
      </c>
      <c r="D54" s="10342">
        <v>15567</v>
      </c>
      <c r="E54" s="10356">
        <v>15567</v>
      </c>
      <c r="F54" s="10356"/>
      <c r="G54" s="10399">
        <f>VLOOKUP(C54,'Data Products'!$A:$J,2,0)</f>
      </c>
      <c r="H54" s="10400">
        <f t="shared" ref="H54:H78" si="7">IFERROR(G54-TODAY(),"")</f>
      </c>
      <c r="I54" s="10345">
        <v>45840</v>
      </c>
      <c r="J54" s="10346">
        <f t="shared" ref="J54:J124" si="2">TODAY()-I54</f>
      </c>
      <c r="K54" s="10342">
        <v>0</v>
      </c>
      <c r="L54" s="10401">
        <v>11674</v>
      </c>
      <c r="M54" s="10342">
        <v>6000</v>
      </c>
      <c r="N54" s="10342">
        <v>12000</v>
      </c>
      <c r="O54" s="10341" t="s">
        <v>13452</v>
      </c>
      <c r="P54" s="10376"/>
      <c r="Q54" s="10376"/>
      <c r="R54" s="10402"/>
      <c r="S54" s="10376"/>
      <c r="T54" s="10376"/>
      <c r="U54" s="10376"/>
      <c r="V54" s="10376"/>
      <c r="W54" s="10376"/>
      <c r="X54" s="10376"/>
      <c r="Y54" s="10376"/>
      <c r="Z54" s="10376"/>
      <c r="AA54" s="10376"/>
      <c r="AB54" s="10403">
        <f t="shared" ref="AB54:AB124" si="19">L54/30</f>
      </c>
      <c r="AC54" s="10361">
        <f t="shared" ref="AC54:AC124" si="15">IFERROR(D54/AB54,"-")</f>
      </c>
      <c r="AD54" s="10349">
        <f t="shared" ref="AD54:AD124" si="10">IFERROR(TODAY()+AC54,"-")</f>
      </c>
      <c r="AE54" s="10362">
        <f t="shared" ref="AE54:AE124" si="4">_xlfn.IFS(AC54="-","Not sold yet",AND(AC54&lt;=150,AC54&gt;60),"Out of stock more than 60 days",AC54&lt;=60,"Out of stock less than 60 days",AC54&gt;=150,"Out of stock more than 150 days")</f>
      </c>
      <c r="AF54" s="10351">
        <f>VLOOKUP(C54,'Data Products'!$A:$J,10,0)</f>
      </c>
      <c r="AG54" s="10352">
        <f t="shared" ref="AG54:AG124" si="17">AF54*D54</f>
      </c>
      <c r="AH54" s="10352"/>
      <c r="AI54" s="10363" t="s">
        <v>13525</v>
      </c>
      <c r="AJ54" s="10354"/>
      <c r="AK54" s="10355"/>
      <c r="AL54" s="10354"/>
      <c r="AM54" s="10355"/>
      <c r="AN54" s="10355"/>
    </row>
    <row customHeight="true" hidden="true" ht="18" r="55">
      <c r="A55" s="10398">
        <v>2</v>
      </c>
      <c r="B55" s="10341" t="s">
        <v>13450</v>
      </c>
      <c r="C55" s="10341" t="s">
        <v>13526</v>
      </c>
      <c r="D55" s="10342">
        <v>0</v>
      </c>
      <c r="E55" s="10356">
        <v>0</v>
      </c>
      <c r="F55" s="10356"/>
      <c r="G55" s="10399">
        <f>VLOOKUP(C55,'Data Products'!$A:$J,2,0)</f>
      </c>
      <c r="H55" s="10400">
        <f t="shared" si="7"/>
      </c>
      <c r="I55" s="10345">
        <v>45376</v>
      </c>
      <c r="J55" s="10346">
        <f t="shared" si="2"/>
      </c>
      <c r="K55" s="10342">
        <v>0</v>
      </c>
      <c r="L55" s="10342">
        <v>0</v>
      </c>
      <c r="M55" s="10342">
        <v>0</v>
      </c>
      <c r="N55" s="10342">
        <v>0</v>
      </c>
      <c r="O55" s="10341" t="s">
        <v>13527</v>
      </c>
      <c r="P55" s="10376"/>
      <c r="Q55" s="10376"/>
      <c r="R55" s="10402"/>
      <c r="S55" s="10376"/>
      <c r="T55" s="10376"/>
      <c r="U55" s="10376"/>
      <c r="V55" s="10376"/>
      <c r="W55" s="10376"/>
      <c r="X55" s="10376"/>
      <c r="Y55" s="10376"/>
      <c r="Z55" s="10376"/>
      <c r="AA55" s="10376"/>
      <c r="AB55" s="10403">
        <f t="shared" si="19"/>
      </c>
      <c r="AC55" s="10357">
        <f t="shared" si="15"/>
      </c>
      <c r="AD55" s="10349">
        <f t="shared" si="10"/>
      </c>
      <c r="AE55" s="10358">
        <f t="shared" si="4"/>
      </c>
      <c r="AF55" s="10351">
        <f>VLOOKUP(C55,'Data Products'!$A:$J,10,0)</f>
      </c>
      <c r="AG55" s="10352">
        <f t="shared" si="17"/>
      </c>
      <c r="AH55" s="10352">
        <f t="shared" ref="AH55:AH124" si="12">IF(H55&lt;=90,D55,0)</f>
      </c>
      <c r="AI55" s="10363"/>
      <c r="AJ55" s="10354"/>
      <c r="AK55" s="10355"/>
      <c r="AL55" s="10354"/>
      <c r="AM55" s="10355"/>
      <c r="AN55" s="10355"/>
    </row>
    <row customHeight="true" hidden="true" ht="18" r="56">
      <c r="A56" s="10398">
        <v>3</v>
      </c>
      <c r="B56" s="10341" t="s">
        <v>13450</v>
      </c>
      <c r="C56" s="10341" t="s">
        <v>13528</v>
      </c>
      <c r="D56" s="10342">
        <v>0</v>
      </c>
      <c r="E56" s="10356">
        <v>0</v>
      </c>
      <c r="F56" s="10356"/>
      <c r="G56" s="10399">
        <f>VLOOKUP(C56,'Data Products'!$A:$J,2,0)</f>
      </c>
      <c r="H56" s="10400">
        <f t="shared" si="7"/>
      </c>
      <c r="I56" s="10378">
        <v>45721</v>
      </c>
      <c r="J56" s="10346">
        <f t="shared" si="2"/>
      </c>
      <c r="K56" s="10342">
        <v>0</v>
      </c>
      <c r="L56" s="10342">
        <v>0</v>
      </c>
      <c r="M56" s="10404" t="s">
        <v>13529</v>
      </c>
      <c r="N56" s="10404" t="s">
        <v>13529</v>
      </c>
      <c r="O56" s="10341" t="s">
        <v>13527</v>
      </c>
      <c r="P56" s="10376"/>
      <c r="Q56" s="10376"/>
      <c r="R56" s="10402"/>
      <c r="S56" s="10376"/>
      <c r="T56" s="10376"/>
      <c r="U56" s="10376"/>
      <c r="V56" s="10376"/>
      <c r="W56" s="10376"/>
      <c r="X56" s="10376"/>
      <c r="Y56" s="10376"/>
      <c r="Z56" s="10376"/>
      <c r="AA56" s="10376"/>
      <c r="AB56" s="10403">
        <f t="shared" si="19"/>
      </c>
      <c r="AC56" s="10357">
        <f t="shared" si="15"/>
      </c>
      <c r="AD56" s="10349">
        <f t="shared" si="10"/>
      </c>
      <c r="AE56" s="10358">
        <f t="shared" si="4"/>
      </c>
      <c r="AF56" s="10351">
        <f>VLOOKUP(C56,'Data Products'!$A:$J,10,0)</f>
      </c>
      <c r="AG56" s="10352">
        <f t="shared" si="17"/>
      </c>
      <c r="AH56" s="10352">
        <f t="shared" si="12"/>
      </c>
      <c r="AI56" s="10363"/>
      <c r="AJ56" s="10354"/>
      <c r="AK56" s="10355"/>
      <c r="AL56" s="10354"/>
      <c r="AM56" s="10355"/>
      <c r="AN56" s="10355"/>
    </row>
    <row customHeight="true" hidden="true" ht="18" r="57">
      <c r="A57" s="10398">
        <v>4</v>
      </c>
      <c r="B57" s="10341" t="s">
        <v>13450</v>
      </c>
      <c r="C57" s="10341" t="s">
        <v>13530</v>
      </c>
      <c r="D57" s="10342">
        <v>0</v>
      </c>
      <c r="E57" s="10356">
        <v>0</v>
      </c>
      <c r="F57" s="10356"/>
      <c r="G57" s="10399">
        <f>VLOOKUP(C57,'Data Products'!$A:$J,2,0)</f>
      </c>
      <c r="H57" s="10400">
        <f t="shared" si="7"/>
      </c>
      <c r="I57" s="10345">
        <v>45460</v>
      </c>
      <c r="J57" s="10346">
        <f t="shared" si="2"/>
      </c>
      <c r="K57" s="10342">
        <v>0</v>
      </c>
      <c r="L57" s="10342">
        <v>0</v>
      </c>
      <c r="M57" s="10342">
        <v>0</v>
      </c>
      <c r="N57" s="10342">
        <v>0</v>
      </c>
      <c r="O57" s="10341" t="s">
        <v>13527</v>
      </c>
      <c r="P57" s="10376"/>
      <c r="Q57" s="10376"/>
      <c r="R57" s="10405"/>
      <c r="S57" s="10376"/>
      <c r="T57" s="10376"/>
      <c r="U57" s="10376"/>
      <c r="V57" s="10376"/>
      <c r="W57" s="10376"/>
      <c r="X57" s="10376"/>
      <c r="Y57" s="10376"/>
      <c r="Z57" s="10376"/>
      <c r="AA57" s="10376"/>
      <c r="AB57" s="10403">
        <f t="shared" si="19"/>
      </c>
      <c r="AC57" s="10357">
        <f t="shared" si="15"/>
      </c>
      <c r="AD57" s="10349">
        <f t="shared" si="10"/>
      </c>
      <c r="AE57" s="10358">
        <f t="shared" si="4"/>
      </c>
      <c r="AF57" s="10351">
        <f>VLOOKUP(C57,'Data Products'!$A:$J,10,0)</f>
      </c>
      <c r="AG57" s="10352">
        <f t="shared" si="17"/>
      </c>
      <c r="AH57" s="10352">
        <f t="shared" si="12"/>
      </c>
      <c r="AI57" s="10354"/>
      <c r="AJ57" s="10355"/>
      <c r="AK57" s="10355"/>
      <c r="AL57" s="10354"/>
      <c r="AM57" s="10355"/>
      <c r="AN57" s="10355"/>
    </row>
    <row customHeight="true" hidden="true" ht="18" r="58">
      <c r="A58" s="10398">
        <v>5</v>
      </c>
      <c r="B58" s="10341" t="s">
        <v>13476</v>
      </c>
      <c r="C58" s="10341" t="s">
        <v>13531</v>
      </c>
      <c r="D58" s="10342">
        <v>0</v>
      </c>
      <c r="E58" s="10356">
        <v>0</v>
      </c>
      <c r="F58" s="10356"/>
      <c r="G58" s="10399">
        <f>VLOOKUP(C58,'Data Products'!$A:$J,2,0)</f>
      </c>
      <c r="H58" s="10400">
        <f t="shared" si="7"/>
      </c>
      <c r="I58" s="10345">
        <v>45667</v>
      </c>
      <c r="J58" s="10346">
        <f t="shared" si="2"/>
      </c>
      <c r="K58" s="10342">
        <v>0</v>
      </c>
      <c r="L58" s="10342">
        <v>0</v>
      </c>
      <c r="M58" s="10342">
        <v>500</v>
      </c>
      <c r="N58" s="10342">
        <v>1000</v>
      </c>
      <c r="O58" s="10406" t="s">
        <v>13460</v>
      </c>
      <c r="P58" s="10376"/>
      <c r="Q58" s="10376"/>
      <c r="R58" s="10402"/>
      <c r="S58" s="10376"/>
      <c r="T58" s="10376"/>
      <c r="U58" s="10376"/>
      <c r="V58" s="10376"/>
      <c r="W58" s="10376"/>
      <c r="X58" s="10376"/>
      <c r="Y58" s="10376"/>
      <c r="Z58" s="10376"/>
      <c r="AA58" s="10376"/>
      <c r="AB58" s="10403">
        <f t="shared" si="19"/>
      </c>
      <c r="AC58" s="10357">
        <f t="shared" si="15"/>
      </c>
      <c r="AD58" s="10349">
        <f t="shared" si="10"/>
      </c>
      <c r="AE58" s="10358">
        <f t="shared" si="4"/>
      </c>
      <c r="AF58" s="10351">
        <f>VLOOKUP(C58,'Data Products'!$A:$J,10,0)</f>
      </c>
      <c r="AG58" s="10352">
        <f t="shared" si="17"/>
      </c>
      <c r="AH58" s="10352">
        <f t="shared" si="12"/>
      </c>
      <c r="AI58" s="10363"/>
      <c r="AJ58" s="10355"/>
      <c r="AK58" s="10355">
        <v>200</v>
      </c>
      <c r="AL58" s="10354"/>
      <c r="AM58" s="10355"/>
      <c r="AN58" s="10355"/>
    </row>
    <row r="59">
      <c r="A59" s="10398">
        <v>6</v>
      </c>
      <c r="B59" s="10341" t="s">
        <v>13450</v>
      </c>
      <c r="C59" s="10341" t="s">
        <v>13532</v>
      </c>
      <c r="D59" s="10342">
        <v>1</v>
      </c>
      <c r="E59" s="10356">
        <v>1</v>
      </c>
      <c r="F59" s="10356"/>
      <c r="G59" s="10399">
        <f>VLOOKUP(C59,'Data Products'!$A:$J,2,0)</f>
      </c>
      <c r="H59" s="10400">
        <f t="shared" si="7"/>
      </c>
      <c r="I59" s="10345">
        <v>45667</v>
      </c>
      <c r="J59" s="10346">
        <f t="shared" si="2"/>
      </c>
      <c r="K59" s="10342">
        <v>1</v>
      </c>
      <c r="L59" s="10342">
        <v>15</v>
      </c>
      <c r="M59" s="10342">
        <v>500</v>
      </c>
      <c r="N59" s="10342">
        <v>1000</v>
      </c>
      <c r="O59" s="10341" t="s">
        <v>13460</v>
      </c>
      <c r="P59" s="10376"/>
      <c r="Q59" s="10376"/>
      <c r="R59" s="10402"/>
      <c r="S59" s="10376"/>
      <c r="T59" s="10376"/>
      <c r="U59" s="10376"/>
      <c r="V59" s="10376"/>
      <c r="W59" s="10376"/>
      <c r="X59" s="10376"/>
      <c r="Y59" s="10376"/>
      <c r="Z59" s="10376"/>
      <c r="AA59" s="10376"/>
      <c r="AB59" s="10403">
        <f t="shared" si="19"/>
      </c>
      <c r="AC59" s="10361">
        <f t="shared" si="15"/>
      </c>
      <c r="AD59" s="10349">
        <f t="shared" si="10"/>
      </c>
      <c r="AE59" s="10362">
        <f t="shared" si="4"/>
      </c>
      <c r="AF59" s="10351">
        <f>VLOOKUP(C59,'Data Products'!$A:$J,10,0)</f>
      </c>
      <c r="AG59" s="10352">
        <f t="shared" si="17"/>
      </c>
      <c r="AH59" s="10352">
        <f t="shared" si="12"/>
      </c>
      <c r="AI59" s="10363"/>
      <c r="AJ59" s="10355"/>
      <c r="AK59" s="10355"/>
      <c r="AL59" s="10354"/>
      <c r="AM59" s="10355"/>
      <c r="AN59" s="10355"/>
    </row>
    <row r="60">
      <c r="A60" s="10398">
        <v>7</v>
      </c>
      <c r="B60" s="10341" t="s">
        <v>13442</v>
      </c>
      <c r="C60" s="10341" t="s">
        <v>13533</v>
      </c>
      <c r="D60" s="10342">
        <v>266</v>
      </c>
      <c r="E60" s="10356">
        <v>266</v>
      </c>
      <c r="F60" s="10356"/>
      <c r="G60" s="10399">
        <f>VLOOKUP(C60,'Data Products'!$A:$J,2,0)</f>
      </c>
      <c r="H60" s="10400">
        <f t="shared" si="7"/>
      </c>
      <c r="I60" s="10345">
        <v>45617</v>
      </c>
      <c r="J60" s="10346">
        <f t="shared" si="2"/>
      </c>
      <c r="K60" s="10342">
        <v>41</v>
      </c>
      <c r="L60" s="10342">
        <v>86</v>
      </c>
      <c r="M60" s="10342">
        <v>300</v>
      </c>
      <c r="N60" s="10342">
        <v>500</v>
      </c>
      <c r="O60" s="10407" t="s">
        <v>13460</v>
      </c>
      <c r="P60" s="10376"/>
      <c r="Q60" s="10376"/>
      <c r="R60" s="10402"/>
      <c r="S60" s="10376"/>
      <c r="T60" s="10376"/>
      <c r="U60" s="10376"/>
      <c r="V60" s="10376"/>
      <c r="W60" s="10376"/>
      <c r="X60" s="10376"/>
      <c r="Y60" s="10376"/>
      <c r="Z60" s="10376"/>
      <c r="AA60" s="10376"/>
      <c r="AB60" s="10403">
        <f t="shared" si="19"/>
      </c>
      <c r="AC60" s="10365">
        <f t="shared" si="15"/>
      </c>
      <c r="AD60" s="10349">
        <f t="shared" si="10"/>
      </c>
      <c r="AE60" s="10366">
        <f t="shared" si="4"/>
      </c>
      <c r="AF60" s="10351">
        <f>VLOOKUP(C60,'Data Products'!$A:$J,10,0)</f>
      </c>
      <c r="AG60" s="10352">
        <f t="shared" si="17"/>
      </c>
      <c r="AH60" s="10352">
        <f t="shared" si="12"/>
      </c>
      <c r="AI60" s="10354"/>
      <c r="AJ60" s="10355"/>
      <c r="AK60" s="10355"/>
      <c r="AL60" s="10354"/>
      <c r="AM60" s="10355"/>
      <c r="AN60" s="10355"/>
    </row>
    <row customHeight="true" hidden="true" ht="18" r="61">
      <c r="A61" s="10398">
        <v>8</v>
      </c>
      <c r="B61" s="10341" t="s">
        <v>13450</v>
      </c>
      <c r="C61" s="10341" t="s">
        <v>13534</v>
      </c>
      <c r="D61" s="10342">
        <v>0</v>
      </c>
      <c r="E61" s="10356">
        <v>0</v>
      </c>
      <c r="F61" s="10356"/>
      <c r="G61" s="10408">
        <f>VLOOKUP(C61,'Data Products'!$A:$J,2,0)</f>
      </c>
      <c r="H61" s="10361">
        <f t="shared" si="7"/>
      </c>
      <c r="I61" s="10345">
        <v>45504</v>
      </c>
      <c r="J61" s="10346">
        <f t="shared" si="2"/>
      </c>
      <c r="K61" s="10342">
        <v>0</v>
      </c>
      <c r="L61" s="10342">
        <v>0</v>
      </c>
      <c r="M61" s="10342">
        <v>0</v>
      </c>
      <c r="N61" s="10342">
        <v>0</v>
      </c>
      <c r="O61" s="10341" t="s">
        <v>13460</v>
      </c>
      <c r="P61" s="10376"/>
      <c r="Q61" s="10376"/>
      <c r="R61" s="10402"/>
      <c r="S61" s="10376"/>
      <c r="T61" s="10376"/>
      <c r="U61" s="10376"/>
      <c r="V61" s="10376"/>
      <c r="W61" s="10376"/>
      <c r="X61" s="10376"/>
      <c r="Y61" s="10376"/>
      <c r="Z61" s="10376"/>
      <c r="AA61" s="10376"/>
      <c r="AB61" s="10403">
        <f t="shared" si="19"/>
      </c>
      <c r="AC61" s="10357">
        <f t="shared" si="15"/>
      </c>
      <c r="AD61" s="10349">
        <f t="shared" si="10"/>
      </c>
      <c r="AE61" s="10358">
        <f t="shared" si="4"/>
      </c>
      <c r="AF61" s="10351">
        <f>VLOOKUP(C61,'Data Products'!$A:$J,10,0)</f>
      </c>
      <c r="AG61" s="10352">
        <f t="shared" si="17"/>
      </c>
      <c r="AH61" s="10352">
        <f t="shared" si="12"/>
      </c>
      <c r="AI61" s="10354"/>
      <c r="AJ61" s="10355"/>
      <c r="AK61" s="10355"/>
      <c r="AL61" s="10354"/>
      <c r="AM61" s="10355"/>
      <c r="AN61" s="10355"/>
    </row>
    <row r="62">
      <c r="A62" s="10398">
        <v>9</v>
      </c>
      <c r="B62" s="10409" t="s">
        <v>13450</v>
      </c>
      <c r="C62" s="10341" t="s">
        <v>13535</v>
      </c>
      <c r="D62" s="10342">
        <v>10</v>
      </c>
      <c r="E62" s="10356">
        <v>10</v>
      </c>
      <c r="F62" s="10356"/>
      <c r="G62" s="10399">
        <f>VLOOKUP(C62,'Data Products'!$A:$J,2,0)</f>
      </c>
      <c r="H62" s="10400">
        <f t="shared" si="7"/>
      </c>
      <c r="I62" s="10345">
        <v>45530</v>
      </c>
      <c r="J62" s="10346">
        <f t="shared" si="2"/>
      </c>
      <c r="K62" s="10342">
        <v>77</v>
      </c>
      <c r="L62" s="10342">
        <v>176</v>
      </c>
      <c r="M62" s="10342">
        <v>100</v>
      </c>
      <c r="N62" s="10342">
        <v>300</v>
      </c>
      <c r="O62" s="10341" t="s">
        <v>13460</v>
      </c>
      <c r="P62" s="10376"/>
      <c r="Q62" s="10376"/>
      <c r="R62" s="10402"/>
      <c r="S62" s="10376"/>
      <c r="T62" s="10376"/>
      <c r="U62" s="10376"/>
      <c r="V62" s="10376"/>
      <c r="W62" s="10376"/>
      <c r="X62" s="10376"/>
      <c r="Y62" s="10376"/>
      <c r="Z62" s="10376"/>
      <c r="AA62" s="10376"/>
      <c r="AB62" s="10403">
        <f t="shared" si="19"/>
      </c>
      <c r="AC62" s="10361">
        <f t="shared" si="15"/>
      </c>
      <c r="AD62" s="10349">
        <f t="shared" si="10"/>
      </c>
      <c r="AE62" s="10362">
        <f t="shared" si="4"/>
      </c>
      <c r="AF62" s="10351">
        <f>VLOOKUP(C62,'Data Products'!$A:$J,10,0)</f>
      </c>
      <c r="AG62" s="10352">
        <f t="shared" si="17"/>
      </c>
      <c r="AH62" s="10352">
        <f t="shared" si="12"/>
      </c>
      <c r="AI62" s="10354"/>
      <c r="AJ62" s="10355"/>
      <c r="AK62" s="10355"/>
      <c r="AL62" s="10354"/>
      <c r="AM62" s="10355"/>
      <c r="AN62" s="10355"/>
    </row>
    <row customHeight="true" hidden="true" ht="18" r="63">
      <c r="A63" s="10398">
        <v>10</v>
      </c>
      <c r="B63" s="10341" t="s">
        <v>13476</v>
      </c>
      <c r="C63" s="10341" t="s">
        <v>13536</v>
      </c>
      <c r="D63" s="10342">
        <v>0</v>
      </c>
      <c r="E63" s="10356">
        <v>0</v>
      </c>
      <c r="F63" s="10356"/>
      <c r="G63" s="10399">
        <f>VLOOKUP(C63,'Data Products'!$A:$J,2,0)</f>
      </c>
      <c r="H63" s="10400">
        <f t="shared" si="7"/>
      </c>
      <c r="I63" s="10345">
        <v>45667</v>
      </c>
      <c r="J63" s="10346">
        <f t="shared" si="2"/>
      </c>
      <c r="K63" s="10342">
        <v>0</v>
      </c>
      <c r="L63" s="10342">
        <v>0</v>
      </c>
      <c r="M63" s="10342">
        <v>500</v>
      </c>
      <c r="N63" s="10342">
        <v>1000</v>
      </c>
      <c r="O63" s="10341" t="s">
        <v>13460</v>
      </c>
      <c r="P63" s="10376"/>
      <c r="Q63" s="10376"/>
      <c r="R63" s="10402"/>
      <c r="S63" s="10376"/>
      <c r="T63" s="10376"/>
      <c r="U63" s="10376"/>
      <c r="V63" s="10376"/>
      <c r="W63" s="10376"/>
      <c r="X63" s="10376"/>
      <c r="Y63" s="10376"/>
      <c r="Z63" s="10376"/>
      <c r="AA63" s="10376"/>
      <c r="AB63" s="10403">
        <f t="shared" si="19"/>
      </c>
      <c r="AC63" s="10357">
        <f t="shared" si="15"/>
      </c>
      <c r="AD63" s="10349">
        <f t="shared" si="10"/>
      </c>
      <c r="AE63" s="10358">
        <f t="shared" si="4"/>
      </c>
      <c r="AF63" s="10351">
        <f>VLOOKUP(C63,'Data Products'!$A:$J,10,0)</f>
      </c>
      <c r="AG63" s="10352">
        <f t="shared" si="17"/>
      </c>
      <c r="AH63" s="10352">
        <f t="shared" si="12"/>
      </c>
      <c r="AI63" s="10363"/>
      <c r="AJ63" s="10355"/>
      <c r="AK63" s="10355">
        <v>150</v>
      </c>
      <c r="AL63" s="10354"/>
      <c r="AM63" s="10355"/>
      <c r="AN63" s="10355"/>
    </row>
    <row r="64">
      <c r="A64" s="10398">
        <v>11</v>
      </c>
      <c r="B64" s="10341" t="s">
        <v>13442</v>
      </c>
      <c r="C64" s="10341" t="s">
        <v>13537</v>
      </c>
      <c r="D64" s="10342">
        <v>408</v>
      </c>
      <c r="E64" s="10356">
        <v>408</v>
      </c>
      <c r="F64" s="10356"/>
      <c r="G64" s="10399">
        <f>VLOOKUP(C64,'Data Products'!$A:$J,2,0)</f>
      </c>
      <c r="H64" s="10400">
        <f t="shared" si="7"/>
      </c>
      <c r="I64" s="10378">
        <v>45716</v>
      </c>
      <c r="J64" s="10346">
        <f t="shared" si="2"/>
      </c>
      <c r="K64" s="10342">
        <v>69</v>
      </c>
      <c r="L64" s="10342">
        <v>130</v>
      </c>
      <c r="M64" s="10342">
        <v>0</v>
      </c>
      <c r="N64" s="10342">
        <v>0</v>
      </c>
      <c r="O64" s="10341" t="s">
        <v>13460</v>
      </c>
      <c r="P64" s="10376"/>
      <c r="Q64" s="10376"/>
      <c r="R64" s="10402"/>
      <c r="S64" s="10376"/>
      <c r="T64" s="10376"/>
      <c r="U64" s="10376"/>
      <c r="V64" s="10376"/>
      <c r="W64" s="10376"/>
      <c r="X64" s="10376"/>
      <c r="Y64" s="10376"/>
      <c r="Z64" s="10376"/>
      <c r="AA64" s="10376"/>
      <c r="AB64" s="10403">
        <f t="shared" si="19"/>
      </c>
      <c r="AC64" s="10365">
        <f t="shared" si="15"/>
      </c>
      <c r="AD64" s="10349">
        <f t="shared" si="10"/>
      </c>
      <c r="AE64" s="10366">
        <f t="shared" si="4"/>
      </c>
      <c r="AF64" s="10351">
        <f>VLOOKUP(C64,'Data Products'!$A:$J,10,0)</f>
      </c>
      <c r="AG64" s="10352">
        <f t="shared" si="17"/>
      </c>
      <c r="AH64" s="10352">
        <f t="shared" si="12"/>
      </c>
      <c r="AI64" s="10363"/>
      <c r="AJ64" s="10355"/>
      <c r="AK64" s="10355"/>
      <c r="AL64" s="10354"/>
      <c r="AM64" s="10355"/>
      <c r="AN64" s="10355"/>
    </row>
    <row r="65">
      <c r="A65" s="10398">
        <v>12</v>
      </c>
      <c r="B65" s="10341" t="s">
        <v>13442</v>
      </c>
      <c r="C65" s="10341" t="s">
        <v>13538</v>
      </c>
      <c r="D65" s="10342">
        <v>382</v>
      </c>
      <c r="E65" s="10356">
        <v>382</v>
      </c>
      <c r="F65" s="10356"/>
      <c r="G65" s="10399">
        <f>VLOOKUP(C65,'Data Products'!$A:$J,2,0)</f>
      </c>
      <c r="H65" s="10400">
        <f t="shared" si="7"/>
      </c>
      <c r="I65" s="10378">
        <v>45716</v>
      </c>
      <c r="J65" s="10346">
        <f t="shared" si="2"/>
      </c>
      <c r="K65" s="10342">
        <v>34</v>
      </c>
      <c r="L65" s="10342">
        <v>104</v>
      </c>
      <c r="M65" s="10342">
        <v>0</v>
      </c>
      <c r="N65" s="10342">
        <v>0</v>
      </c>
      <c r="O65" s="10341" t="s">
        <v>13460</v>
      </c>
      <c r="P65" s="10376"/>
      <c r="Q65" s="10376"/>
      <c r="R65" s="10402"/>
      <c r="S65" s="10376"/>
      <c r="T65" s="10376"/>
      <c r="U65" s="10376"/>
      <c r="V65" s="10376"/>
      <c r="W65" s="10376"/>
      <c r="X65" s="10376"/>
      <c r="Y65" s="10376"/>
      <c r="Z65" s="10376"/>
      <c r="AA65" s="10376"/>
      <c r="AB65" s="10403">
        <f t="shared" si="19"/>
      </c>
      <c r="AC65" s="10365">
        <f t="shared" si="15"/>
      </c>
      <c r="AD65" s="10349">
        <f t="shared" si="10"/>
      </c>
      <c r="AE65" s="10366">
        <f t="shared" si="4"/>
      </c>
      <c r="AF65" s="10351">
        <f>VLOOKUP(C65,'Data Products'!$A:$J,10,0)</f>
      </c>
      <c r="AG65" s="10352">
        <f t="shared" si="17"/>
      </c>
      <c r="AH65" s="10352">
        <f t="shared" si="12"/>
      </c>
      <c r="AI65" s="10363"/>
      <c r="AJ65" s="10355"/>
      <c r="AK65" s="10355"/>
      <c r="AL65" s="10354"/>
      <c r="AM65" s="10355"/>
      <c r="AN65" s="10355"/>
    </row>
    <row customHeight="true" hidden="true" ht="18" r="66">
      <c r="A66" s="10398">
        <v>13</v>
      </c>
      <c r="B66" s="10341" t="s">
        <v>13476</v>
      </c>
      <c r="C66" s="10341" t="s">
        <v>13539</v>
      </c>
      <c r="D66" s="10342">
        <v>0</v>
      </c>
      <c r="E66" s="10356">
        <v>0</v>
      </c>
      <c r="F66" s="10356"/>
      <c r="G66" s="10408">
        <f>VLOOKUP(C66,'Data Products'!$A:$J,2,0)</f>
      </c>
      <c r="H66" s="10361">
        <f t="shared" si="7"/>
      </c>
      <c r="I66" s="10345">
        <v>45363</v>
      </c>
      <c r="J66" s="10346">
        <f t="shared" si="2"/>
      </c>
      <c r="K66" s="10342">
        <v>0</v>
      </c>
      <c r="L66" s="10342">
        <v>0</v>
      </c>
      <c r="M66" s="10342">
        <v>0</v>
      </c>
      <c r="N66" s="10342">
        <v>0</v>
      </c>
      <c r="O66" s="10341" t="s">
        <v>13460</v>
      </c>
      <c r="P66" s="10376"/>
      <c r="Q66" s="10376"/>
      <c r="R66" s="10402"/>
      <c r="S66" s="10376"/>
      <c r="T66" s="10376"/>
      <c r="U66" s="10376"/>
      <c r="V66" s="10376"/>
      <c r="W66" s="10376"/>
      <c r="X66" s="10376"/>
      <c r="Y66" s="10376"/>
      <c r="Z66" s="10376"/>
      <c r="AA66" s="10376"/>
      <c r="AB66" s="10403">
        <f t="shared" si="19"/>
      </c>
      <c r="AC66" s="10357">
        <f t="shared" si="15"/>
      </c>
      <c r="AD66" s="10349">
        <f t="shared" si="10"/>
      </c>
      <c r="AE66" s="10358">
        <f t="shared" si="4"/>
      </c>
      <c r="AF66" s="10351">
        <f>VLOOKUP(C66,'Data Products'!$A:$J,10,0)</f>
      </c>
      <c r="AG66" s="10352">
        <f t="shared" si="17"/>
      </c>
      <c r="AH66" s="10352">
        <f t="shared" si="12"/>
      </c>
      <c r="AI66" s="10354"/>
      <c r="AJ66" s="10355"/>
      <c r="AK66" s="10355"/>
      <c r="AL66" s="10354"/>
      <c r="AM66" s="10355"/>
      <c r="AN66" s="10355"/>
    </row>
    <row r="67">
      <c r="A67" s="10398">
        <v>14</v>
      </c>
      <c r="B67" s="10341" t="s">
        <v>13442</v>
      </c>
      <c r="C67" s="10341" t="s">
        <v>13540</v>
      </c>
      <c r="D67" s="10342">
        <v>89</v>
      </c>
      <c r="E67" s="10356">
        <v>89</v>
      </c>
      <c r="F67" s="10356"/>
      <c r="G67" s="10399">
        <f>VLOOKUP(C67,'Data Products'!$A:$J,2,0)</f>
      </c>
      <c r="H67" s="10400">
        <f t="shared" si="7"/>
      </c>
      <c r="I67" s="10345">
        <v>45617</v>
      </c>
      <c r="J67" s="10346">
        <f t="shared" si="2"/>
      </c>
      <c r="K67" s="10342">
        <v>21</v>
      </c>
      <c r="L67" s="10342">
        <v>38</v>
      </c>
      <c r="M67" s="10342">
        <v>300</v>
      </c>
      <c r="N67" s="10342">
        <v>500</v>
      </c>
      <c r="O67" s="10341" t="s">
        <v>13460</v>
      </c>
      <c r="P67" s="10376"/>
      <c r="Q67" s="10376"/>
      <c r="R67" s="10402"/>
      <c r="S67" s="10376"/>
      <c r="T67" s="10376"/>
      <c r="U67" s="10376"/>
      <c r="V67" s="10376"/>
      <c r="W67" s="10376"/>
      <c r="X67" s="10376"/>
      <c r="Y67" s="10376"/>
      <c r="Z67" s="10376"/>
      <c r="AA67" s="10376"/>
      <c r="AB67" s="10403">
        <f t="shared" si="19"/>
      </c>
      <c r="AC67" s="10365">
        <f t="shared" si="15"/>
      </c>
      <c r="AD67" s="10349">
        <f t="shared" si="10"/>
      </c>
      <c r="AE67" s="10366">
        <f t="shared" si="4"/>
      </c>
      <c r="AF67" s="10351">
        <f>VLOOKUP(C67,'Data Products'!$A:$J,10,0)</f>
      </c>
      <c r="AG67" s="10352">
        <f t="shared" si="17"/>
      </c>
      <c r="AH67" s="10352">
        <f t="shared" si="12"/>
      </c>
      <c r="AI67" s="10363"/>
      <c r="AJ67" s="10355"/>
      <c r="AK67" s="10355"/>
      <c r="AL67" s="10354"/>
      <c r="AM67" s="10355"/>
      <c r="AN67" s="10355"/>
    </row>
    <row r="68">
      <c r="A68" s="10398">
        <v>15</v>
      </c>
      <c r="B68" s="10341" t="s">
        <v>13442</v>
      </c>
      <c r="C68" s="10341" t="s">
        <v>13541</v>
      </c>
      <c r="D68" s="10342">
        <v>609</v>
      </c>
      <c r="E68" s="10356">
        <v>609</v>
      </c>
      <c r="F68" s="10356"/>
      <c r="G68" s="10399">
        <f>VLOOKUP(C68,'Data Products'!$A:$J,2,0)</f>
      </c>
      <c r="H68" s="10400">
        <f t="shared" si="7"/>
      </c>
      <c r="I68" s="10345">
        <v>45667</v>
      </c>
      <c r="J68" s="10346">
        <f t="shared" si="2"/>
      </c>
      <c r="K68" s="10342">
        <v>79</v>
      </c>
      <c r="L68" s="10342">
        <v>188</v>
      </c>
      <c r="M68" s="10342">
        <v>1000</v>
      </c>
      <c r="N68" s="10342">
        <v>2000</v>
      </c>
      <c r="O68" s="10341" t="s">
        <v>13460</v>
      </c>
      <c r="P68" s="10376"/>
      <c r="Q68" s="10376"/>
      <c r="R68" s="10402"/>
      <c r="S68" s="10376"/>
      <c r="T68" s="10376"/>
      <c r="U68" s="10376"/>
      <c r="V68" s="10376"/>
      <c r="W68" s="10376"/>
      <c r="X68" s="10376"/>
      <c r="Y68" s="10376"/>
      <c r="Z68" s="10376"/>
      <c r="AA68" s="10376"/>
      <c r="AB68" s="10403">
        <f t="shared" si="19"/>
      </c>
      <c r="AC68" s="10365">
        <f t="shared" si="15"/>
      </c>
      <c r="AD68" s="10349">
        <f t="shared" si="10"/>
      </c>
      <c r="AE68" s="10366">
        <f t="shared" si="4"/>
      </c>
      <c r="AF68" s="10351">
        <f>VLOOKUP(C68,'Data Products'!$A:$J,10,0)</f>
      </c>
      <c r="AG68" s="10352">
        <f t="shared" si="17"/>
      </c>
      <c r="AH68" s="10352">
        <f t="shared" si="12"/>
      </c>
      <c r="AI68" s="10363"/>
      <c r="AJ68" s="10355"/>
      <c r="AK68" s="10355">
        <v>340</v>
      </c>
      <c r="AL68" s="10354"/>
      <c r="AM68" s="10355"/>
      <c r="AN68" s="10355"/>
    </row>
    <row customHeight="true" hidden="true" ht="18" r="69">
      <c r="A69" s="10398">
        <v>16</v>
      </c>
      <c r="B69" s="10341" t="s">
        <v>13450</v>
      </c>
      <c r="C69" s="10341" t="s">
        <v>13542</v>
      </c>
      <c r="D69" s="10342">
        <v>0</v>
      </c>
      <c r="E69" s="10356">
        <v>0</v>
      </c>
      <c r="F69" s="10356"/>
      <c r="G69" s="10408">
        <f>VLOOKUP(C69,'Data Products'!$A:$J,2,0)</f>
      </c>
      <c r="H69" s="10361">
        <f t="shared" si="7"/>
      </c>
      <c r="I69" s="10345">
        <v>45668</v>
      </c>
      <c r="J69" s="10346">
        <f t="shared" si="2"/>
      </c>
      <c r="K69" s="10342">
        <v>0</v>
      </c>
      <c r="L69" s="10342">
        <v>0</v>
      </c>
      <c r="M69" s="10342">
        <v>0</v>
      </c>
      <c r="N69" s="10342">
        <v>0</v>
      </c>
      <c r="O69" s="10341" t="s">
        <v>13479</v>
      </c>
      <c r="P69" s="10376"/>
      <c r="Q69" s="10376"/>
      <c r="R69" s="10402"/>
      <c r="S69" s="10376"/>
      <c r="T69" s="10376"/>
      <c r="U69" s="10376"/>
      <c r="V69" s="10376"/>
      <c r="W69" s="10376"/>
      <c r="X69" s="10376"/>
      <c r="Y69" s="10376"/>
      <c r="Z69" s="10376"/>
      <c r="AA69" s="10376"/>
      <c r="AB69" s="10403">
        <f t="shared" si="19"/>
      </c>
      <c r="AC69" s="10357">
        <f t="shared" si="15"/>
      </c>
      <c r="AD69" s="10349">
        <f t="shared" si="10"/>
      </c>
      <c r="AE69" s="10358">
        <f t="shared" si="4"/>
      </c>
      <c r="AF69" s="10351">
        <f>VLOOKUP(C69,'Data Products'!$A:$J,10,0)</f>
      </c>
      <c r="AG69" s="10352">
        <f t="shared" si="17"/>
      </c>
      <c r="AH69" s="10352">
        <f t="shared" si="12"/>
      </c>
      <c r="AI69" s="10363"/>
      <c r="AJ69" s="10355"/>
      <c r="AK69" s="10355"/>
      <c r="AL69" s="10354"/>
      <c r="AM69" s="10355"/>
      <c r="AN69" s="10355"/>
    </row>
    <row customHeight="true" hidden="true" ht="18" r="70">
      <c r="A70" s="10398">
        <v>17</v>
      </c>
      <c r="B70" s="10341" t="s">
        <v>13450</v>
      </c>
      <c r="C70" s="10341" t="s">
        <v>13543</v>
      </c>
      <c r="D70" s="10342">
        <v>0</v>
      </c>
      <c r="E70" s="10356">
        <v>0</v>
      </c>
      <c r="F70" s="10356"/>
      <c r="G70" s="10408">
        <f>VLOOKUP(C70,'Data Products'!$A:$J,2,0)</f>
      </c>
      <c r="H70" s="10361">
        <f t="shared" si="7"/>
      </c>
      <c r="I70" s="10345">
        <v>45669</v>
      </c>
      <c r="J70" s="10346">
        <f t="shared" si="2"/>
      </c>
      <c r="K70" s="10342">
        <v>0</v>
      </c>
      <c r="L70" s="10342">
        <v>2</v>
      </c>
      <c r="M70" s="10342">
        <v>4000</v>
      </c>
      <c r="N70" s="10342">
        <v>8000</v>
      </c>
      <c r="O70" s="10341" t="s">
        <v>13479</v>
      </c>
      <c r="P70" s="10376"/>
      <c r="Q70" s="10376"/>
      <c r="R70" s="10402"/>
      <c r="S70" s="10376"/>
      <c r="T70" s="10376"/>
      <c r="U70" s="10376"/>
      <c r="V70" s="10376"/>
      <c r="W70" s="10376"/>
      <c r="X70" s="10376"/>
      <c r="Y70" s="10376"/>
      <c r="Z70" s="10376"/>
      <c r="AA70" s="10376"/>
      <c r="AB70" s="10403">
        <f t="shared" si="19"/>
      </c>
      <c r="AC70" s="10361">
        <f t="shared" si="15"/>
      </c>
      <c r="AD70" s="10349">
        <f t="shared" si="10"/>
      </c>
      <c r="AE70" s="10362">
        <f t="shared" si="4"/>
      </c>
      <c r="AF70" s="10351">
        <f>VLOOKUP(C70,'Data Products'!$A:$J,10,0)</f>
      </c>
      <c r="AG70" s="10352">
        <f t="shared" si="17"/>
      </c>
      <c r="AH70" s="10352">
        <f t="shared" si="12"/>
      </c>
      <c r="AI70" s="10363"/>
      <c r="AJ70" s="10355"/>
      <c r="AK70" s="10355">
        <v>3620</v>
      </c>
      <c r="AL70" s="10354"/>
      <c r="AM70" s="10355"/>
      <c r="AN70" s="10355"/>
    </row>
    <row customHeight="true" hidden="true" ht="18" r="71">
      <c r="A71" s="10398">
        <v>18</v>
      </c>
      <c r="B71" s="10341" t="s">
        <v>13450</v>
      </c>
      <c r="C71" s="10341" t="s">
        <v>13544</v>
      </c>
      <c r="D71" s="10342">
        <v>0</v>
      </c>
      <c r="E71" s="10356">
        <v>0</v>
      </c>
      <c r="F71" s="10356"/>
      <c r="G71" s="10408">
        <f>VLOOKUP(C71,'Data Products'!$A:$J,2,0)</f>
      </c>
      <c r="H71" s="10361">
        <f t="shared" si="7"/>
      </c>
      <c r="I71" s="10345">
        <v>45670</v>
      </c>
      <c r="J71" s="10346">
        <f t="shared" si="2"/>
      </c>
      <c r="K71" s="10342">
        <v>0</v>
      </c>
      <c r="L71" s="10342">
        <v>0</v>
      </c>
      <c r="M71" s="10342">
        <v>0</v>
      </c>
      <c r="N71" s="10342">
        <v>0</v>
      </c>
      <c r="O71" s="10341" t="s">
        <v>13479</v>
      </c>
      <c r="P71" s="10376"/>
      <c r="Q71" s="10376"/>
      <c r="R71" s="10402"/>
      <c r="S71" s="10376"/>
      <c r="T71" s="10376"/>
      <c r="U71" s="10376"/>
      <c r="V71" s="10376"/>
      <c r="W71" s="10376"/>
      <c r="X71" s="10376"/>
      <c r="Y71" s="10376"/>
      <c r="Z71" s="10376"/>
      <c r="AA71" s="10376"/>
      <c r="AB71" s="10403">
        <f t="shared" si="19"/>
      </c>
      <c r="AC71" s="10357">
        <f t="shared" si="15"/>
      </c>
      <c r="AD71" s="10349">
        <f t="shared" si="10"/>
      </c>
      <c r="AE71" s="10358">
        <f t="shared" si="4"/>
      </c>
      <c r="AF71" s="10351">
        <f>VLOOKUP(C71,'Data Products'!$A:$J,10,0)</f>
      </c>
      <c r="AG71" s="10352">
        <f t="shared" si="17"/>
      </c>
      <c r="AH71" s="10352">
        <f t="shared" si="12"/>
      </c>
      <c r="AI71" s="10363"/>
      <c r="AJ71" s="10355"/>
      <c r="AK71" s="10355"/>
      <c r="AL71" s="10354"/>
      <c r="AM71" s="10355"/>
      <c r="AN71" s="10355"/>
    </row>
    <row r="72">
      <c r="A72" s="10398">
        <v>19</v>
      </c>
      <c r="B72" s="10341" t="s">
        <v>13450</v>
      </c>
      <c r="C72" s="10341" t="s">
        <v>13545</v>
      </c>
      <c r="D72" s="10342">
        <v>0</v>
      </c>
      <c r="E72" s="10356">
        <v>0</v>
      </c>
      <c r="F72" s="10356"/>
      <c r="G72" s="10399">
        <f>VLOOKUP(C72,'Data Products'!$A:$J,2,0)</f>
      </c>
      <c r="H72" s="10400">
        <f t="shared" si="7"/>
      </c>
      <c r="I72" s="10345">
        <v>45671</v>
      </c>
      <c r="J72" s="10346">
        <f t="shared" si="2"/>
      </c>
      <c r="K72" s="10342">
        <v>9</v>
      </c>
      <c r="L72" s="10342">
        <v>52</v>
      </c>
      <c r="M72" s="10342">
        <v>0</v>
      </c>
      <c r="N72" s="10342">
        <v>0</v>
      </c>
      <c r="O72" s="10341" t="s">
        <v>13546</v>
      </c>
      <c r="P72" s="10376"/>
      <c r="Q72" s="10376"/>
      <c r="R72" s="10402"/>
      <c r="S72" s="10376"/>
      <c r="T72" s="10376"/>
      <c r="U72" s="10376"/>
      <c r="V72" s="10376"/>
      <c r="W72" s="10376"/>
      <c r="X72" s="10376"/>
      <c r="Y72" s="10376"/>
      <c r="Z72" s="10376"/>
      <c r="AA72" s="10376"/>
      <c r="AB72" s="10403">
        <f t="shared" si="19"/>
      </c>
      <c r="AC72" s="10361">
        <f t="shared" si="15"/>
      </c>
      <c r="AD72" s="10349">
        <f t="shared" si="10"/>
      </c>
      <c r="AE72" s="10362">
        <f t="shared" si="4"/>
      </c>
      <c r="AF72" s="10351">
        <f>VLOOKUP(C72,'Data Products'!$A:$J,10,0)</f>
      </c>
      <c r="AG72" s="10352">
        <f t="shared" si="17"/>
      </c>
      <c r="AH72" s="10352">
        <f t="shared" si="12"/>
      </c>
      <c r="AI72" s="10363" t="s">
        <v>13547</v>
      </c>
      <c r="AJ72" s="10355"/>
      <c r="AK72" s="10355"/>
      <c r="AL72" s="10354"/>
      <c r="AM72" s="10355"/>
      <c r="AN72" s="10355"/>
    </row>
    <row r="73">
      <c r="A73" s="10398">
        <v>20</v>
      </c>
      <c r="B73" s="10341" t="s">
        <v>13442</v>
      </c>
      <c r="C73" s="10341" t="s">
        <v>13548</v>
      </c>
      <c r="D73" s="10342">
        <v>1648</v>
      </c>
      <c r="E73" s="10356">
        <v>1648</v>
      </c>
      <c r="F73" s="10356"/>
      <c r="G73" s="10399">
        <f>VLOOKUP(C73,'Data Products'!$A:$J,2,0)</f>
      </c>
      <c r="H73" s="10400">
        <f t="shared" si="7"/>
      </c>
      <c r="I73" s="10378">
        <v>45980</v>
      </c>
      <c r="J73" s="10346">
        <f t="shared" si="2"/>
      </c>
      <c r="K73" s="10342">
        <v>1624</v>
      </c>
      <c r="L73" s="10342">
        <v>4486</v>
      </c>
      <c r="M73" s="10342">
        <v>0</v>
      </c>
      <c r="N73" s="10342">
        <v>0</v>
      </c>
      <c r="O73" s="10341" t="s">
        <v>13546</v>
      </c>
      <c r="P73" s="10376"/>
      <c r="Q73" s="10376"/>
      <c r="R73" s="10402"/>
      <c r="S73" s="10376"/>
      <c r="T73" s="10376"/>
      <c r="U73" s="10376"/>
      <c r="V73" s="10376"/>
      <c r="W73" s="10376"/>
      <c r="X73" s="10376"/>
      <c r="Y73" s="10376"/>
      <c r="Z73" s="10376"/>
      <c r="AA73" s="10376"/>
      <c r="AB73" s="10403">
        <f t="shared" si="19"/>
      </c>
      <c r="AC73" s="10361">
        <f t="shared" si="15"/>
      </c>
      <c r="AD73" s="10349">
        <f t="shared" si="10"/>
      </c>
      <c r="AE73" s="10362">
        <f t="shared" si="4"/>
      </c>
      <c r="AF73" s="10351">
        <f>VLOOKUP(C73,'Data Products'!$A:$J,10,0)</f>
      </c>
      <c r="AG73" s="10352">
        <f t="shared" si="17"/>
      </c>
      <c r="AH73" s="10352">
        <f t="shared" si="12"/>
      </c>
      <c r="AI73" s="10410" t="s">
        <v>13549</v>
      </c>
      <c r="AJ73" s="10355"/>
      <c r="AK73" s="10355"/>
      <c r="AL73" s="10354"/>
      <c r="AM73" s="10355"/>
      <c r="AN73" s="10355"/>
    </row>
    <row r="74">
      <c r="A74" s="10398">
        <v>21</v>
      </c>
      <c r="B74" s="10341" t="s">
        <v>13442</v>
      </c>
      <c r="C74" s="10341" t="s">
        <v>13550</v>
      </c>
      <c r="D74" s="10342">
        <v>1926</v>
      </c>
      <c r="E74" s="10356">
        <v>1926</v>
      </c>
      <c r="F74" s="10356"/>
      <c r="G74" s="10399">
        <f>VLOOKUP(C74,'Data Products'!$A:$J,2,0)</f>
      </c>
      <c r="H74" s="10400">
        <f t="shared" si="7"/>
      </c>
      <c r="I74" s="10378">
        <v>45895</v>
      </c>
      <c r="J74" s="10346">
        <f t="shared" si="2"/>
      </c>
      <c r="K74" s="10342">
        <v>3425</v>
      </c>
      <c r="L74" s="10342">
        <v>6731</v>
      </c>
      <c r="M74" s="10342">
        <v>0</v>
      </c>
      <c r="N74" s="10342">
        <v>0</v>
      </c>
      <c r="O74" s="10341" t="s">
        <v>13551</v>
      </c>
      <c r="P74" s="10376"/>
      <c r="Q74" s="10376"/>
      <c r="R74" s="10402"/>
      <c r="S74" s="10376"/>
      <c r="T74" s="10376"/>
      <c r="U74" s="10376"/>
      <c r="V74" s="10376"/>
      <c r="W74" s="10376"/>
      <c r="X74" s="10376"/>
      <c r="Y74" s="10376"/>
      <c r="Z74" s="10376"/>
      <c r="AA74" s="10376"/>
      <c r="AB74" s="10403">
        <f t="shared" si="19"/>
      </c>
      <c r="AC74" s="10361">
        <f t="shared" si="15"/>
      </c>
      <c r="AD74" s="10349">
        <f t="shared" si="10"/>
      </c>
      <c r="AE74" s="10362">
        <f t="shared" si="4"/>
      </c>
      <c r="AF74" s="10351">
        <f>VLOOKUP(C74,'Data Products'!$A:$J,10,0)</f>
      </c>
      <c r="AG74" s="10352">
        <f t="shared" si="17"/>
      </c>
      <c r="AH74" s="10352">
        <f t="shared" si="12"/>
      </c>
      <c r="AI74" s="10363" t="s">
        <v>13547</v>
      </c>
      <c r="AJ74" s="10355"/>
      <c r="AK74" s="10355"/>
      <c r="AL74" s="10354"/>
      <c r="AM74" s="10355"/>
      <c r="AN74" s="10355"/>
    </row>
    <row customHeight="true" hidden="true" ht="18" r="75">
      <c r="A75" s="10398">
        <v>22</v>
      </c>
      <c r="B75" s="10341" t="s">
        <v>13450</v>
      </c>
      <c r="C75" s="10341" t="s">
        <v>13552</v>
      </c>
      <c r="D75" s="10342">
        <v>0</v>
      </c>
      <c r="E75" s="10356">
        <v>0</v>
      </c>
      <c r="F75" s="10356"/>
      <c r="G75" s="10399">
        <f>VLOOKUP(C75,'Data Products'!$A:$J,2,0)</f>
      </c>
      <c r="H75" s="10400">
        <f t="shared" si="7"/>
      </c>
      <c r="I75" s="10378">
        <v>45994</v>
      </c>
      <c r="J75" s="10346">
        <f t="shared" si="2"/>
      </c>
      <c r="K75" s="10342">
        <v>0</v>
      </c>
      <c r="L75" s="10342">
        <v>0</v>
      </c>
      <c r="M75" s="10342">
        <v>0</v>
      </c>
      <c r="N75" s="10342">
        <v>0</v>
      </c>
      <c r="O75" s="10341" t="s">
        <v>13553</v>
      </c>
      <c r="P75" s="10376"/>
      <c r="Q75" s="10376"/>
      <c r="R75" s="10402"/>
      <c r="S75" s="10376"/>
      <c r="T75" s="10376"/>
      <c r="U75" s="10376"/>
      <c r="V75" s="10376"/>
      <c r="W75" s="10376"/>
      <c r="X75" s="10376"/>
      <c r="Y75" s="10376"/>
      <c r="Z75" s="10376"/>
      <c r="AA75" s="10376"/>
      <c r="AB75" s="10403">
        <f t="shared" si="19"/>
      </c>
      <c r="AC75" s="10361">
        <f t="shared" si="15"/>
      </c>
      <c r="AD75" s="10349">
        <f t="shared" si="10"/>
      </c>
      <c r="AE75" s="10362">
        <f t="shared" si="4"/>
      </c>
      <c r="AF75" s="10351">
        <f>VLOOKUP(C75,'Data Products'!$A:$J,10,0)</f>
      </c>
      <c r="AG75" s="10352">
        <f t="shared" si="17"/>
      </c>
      <c r="AH75" s="10352">
        <f t="shared" si="12"/>
      </c>
      <c r="AI75" s="10363"/>
      <c r="AJ75" s="10355"/>
      <c r="AK75" s="10355"/>
      <c r="AL75" s="10354"/>
      <c r="AM75" s="10355"/>
      <c r="AN75" s="10355"/>
    </row>
    <row customHeight="true" hidden="true" ht="18" r="76">
      <c r="A76" s="10398">
        <v>23</v>
      </c>
      <c r="B76" s="10341" t="s">
        <v>13450</v>
      </c>
      <c r="C76" s="10341" t="s">
        <v>13554</v>
      </c>
      <c r="D76" s="10342">
        <v>0</v>
      </c>
      <c r="E76" s="10356">
        <v>0</v>
      </c>
      <c r="F76" s="10356"/>
      <c r="G76" s="10408">
        <f>VLOOKUP(C76,'Data Products'!$A:$J,2,0)</f>
      </c>
      <c r="H76" s="10361">
        <f t="shared" si="7"/>
      </c>
      <c r="I76" s="10378">
        <v>45749</v>
      </c>
      <c r="J76" s="10346">
        <f t="shared" si="2"/>
      </c>
      <c r="K76" s="10342">
        <v>0</v>
      </c>
      <c r="L76" s="10342">
        <v>0</v>
      </c>
      <c r="M76" s="10342">
        <v>0</v>
      </c>
      <c r="N76" s="10342">
        <v>0</v>
      </c>
      <c r="O76" s="10341" t="s">
        <v>13452</v>
      </c>
      <c r="P76" s="10376"/>
      <c r="Q76" s="10376"/>
      <c r="R76" s="10402"/>
      <c r="S76" s="10376"/>
      <c r="T76" s="10376"/>
      <c r="U76" s="10376"/>
      <c r="V76" s="10376"/>
      <c r="W76" s="10376"/>
      <c r="X76" s="10376"/>
      <c r="Y76" s="10376"/>
      <c r="Z76" s="10376"/>
      <c r="AA76" s="10376"/>
      <c r="AB76" s="10403">
        <f t="shared" si="19"/>
      </c>
      <c r="AC76" s="10361">
        <f t="shared" si="15"/>
      </c>
      <c r="AD76" s="10349">
        <f t="shared" si="10"/>
      </c>
      <c r="AE76" s="10362">
        <f t="shared" si="4"/>
      </c>
      <c r="AF76" s="10351">
        <f>VLOOKUP(C76,'Data Products'!$A:$J,10,0)</f>
      </c>
      <c r="AG76" s="10352">
        <f t="shared" si="17"/>
      </c>
      <c r="AH76" s="10352">
        <f t="shared" si="12"/>
      </c>
      <c r="AI76" s="10363" t="s">
        <v>13555</v>
      </c>
      <c r="AJ76" s="10355"/>
      <c r="AK76" s="10355"/>
      <c r="AL76" s="10354"/>
      <c r="AM76" s="10355"/>
      <c r="AN76" s="10355"/>
    </row>
    <row customHeight="true" hidden="true" ht="18" r="77">
      <c r="A77" s="10398">
        <v>24</v>
      </c>
      <c r="B77" s="10341" t="s">
        <v>13450</v>
      </c>
      <c r="C77" s="10341" t="s">
        <v>13556</v>
      </c>
      <c r="D77" s="10342">
        <v>0</v>
      </c>
      <c r="E77" s="10356">
        <v>0</v>
      </c>
      <c r="F77" s="10356"/>
      <c r="G77" s="10408">
        <f>VLOOKUP(C77,'Data Products'!$A:$J,2,0)</f>
      </c>
      <c r="H77" s="10361">
        <f t="shared" si="7"/>
      </c>
      <c r="I77" s="10378">
        <v>45749</v>
      </c>
      <c r="J77" s="10346">
        <f t="shared" si="2"/>
      </c>
      <c r="K77" s="10342">
        <v>0</v>
      </c>
      <c r="L77" s="10342">
        <v>0</v>
      </c>
      <c r="M77" s="10342">
        <v>0</v>
      </c>
      <c r="N77" s="10342">
        <v>0</v>
      </c>
      <c r="O77" s="10341" t="s">
        <v>13452</v>
      </c>
      <c r="P77" s="10376"/>
      <c r="Q77" s="10376"/>
      <c r="R77" s="10402"/>
      <c r="S77" s="10376"/>
      <c r="T77" s="10376"/>
      <c r="U77" s="10376"/>
      <c r="V77" s="10376"/>
      <c r="W77" s="10376"/>
      <c r="X77" s="10376"/>
      <c r="Y77" s="10376"/>
      <c r="Z77" s="10376"/>
      <c r="AA77" s="10376"/>
      <c r="AB77" s="10403">
        <f t="shared" si="19"/>
      </c>
      <c r="AC77" s="10361">
        <f t="shared" si="15"/>
      </c>
      <c r="AD77" s="10349">
        <f t="shared" si="10"/>
      </c>
      <c r="AE77" s="10362">
        <f t="shared" si="4"/>
      </c>
      <c r="AF77" s="10351">
        <f>VLOOKUP(C77,'Data Products'!$A:$J,10,0)</f>
      </c>
      <c r="AG77" s="10352">
        <f t="shared" si="17"/>
      </c>
      <c r="AH77" s="10352">
        <f t="shared" si="12"/>
      </c>
      <c r="AI77" s="10363"/>
      <c r="AJ77" s="10355"/>
      <c r="AK77" s="10355"/>
      <c r="AL77" s="10354"/>
      <c r="AM77" s="10355"/>
      <c r="AN77" s="10355"/>
    </row>
    <row customHeight="true" hidden="true" ht="18" r="78">
      <c r="A78" s="10398">
        <v>25</v>
      </c>
      <c r="B78" s="10341" t="s">
        <v>13450</v>
      </c>
      <c r="C78" s="10341" t="s">
        <v>13557</v>
      </c>
      <c r="D78" s="10342">
        <v>0</v>
      </c>
      <c r="E78" s="10356">
        <v>0</v>
      </c>
      <c r="F78" s="10356" t="s">
        <v>13558</v>
      </c>
      <c r="G78" s="10408">
        <f>VLOOKUP(C78,'Data Products'!$A:$J,2,0)</f>
      </c>
      <c r="H78" s="10361">
        <f t="shared" si="7"/>
      </c>
      <c r="I78" s="10345">
        <v>45650</v>
      </c>
      <c r="J78" s="10346">
        <f t="shared" si="2"/>
      </c>
      <c r="K78" s="10342">
        <v>0</v>
      </c>
      <c r="L78" s="10342">
        <v>0</v>
      </c>
      <c r="M78" s="10342">
        <v>0</v>
      </c>
      <c r="N78" s="10342">
        <v>0</v>
      </c>
      <c r="O78" s="10341" t="s">
        <v>13490</v>
      </c>
      <c r="P78" s="10376"/>
      <c r="Q78" s="10376"/>
      <c r="R78" s="10411"/>
      <c r="S78" s="10376"/>
      <c r="T78" s="10376"/>
      <c r="U78" s="10376"/>
      <c r="V78" s="10376"/>
      <c r="W78" s="10376"/>
      <c r="X78" s="10376"/>
      <c r="Y78" s="10376"/>
      <c r="Z78" s="10376"/>
      <c r="AA78" s="10376"/>
      <c r="AB78" s="10403">
        <f t="shared" si="19"/>
      </c>
      <c r="AC78" s="10361">
        <f t="shared" si="15"/>
      </c>
      <c r="AD78" s="10349">
        <f t="shared" si="10"/>
      </c>
      <c r="AE78" s="10362">
        <f t="shared" si="4"/>
      </c>
      <c r="AF78" s="10351">
        <f>VLOOKUP(C78,'Data Products'!$A:$J,10,0)</f>
      </c>
      <c r="AG78" s="10352">
        <f t="shared" si="17"/>
      </c>
      <c r="AH78" s="10352">
        <f t="shared" si="12"/>
      </c>
      <c r="AI78" s="10354"/>
      <c r="AJ78" s="10355"/>
      <c r="AK78" s="10355">
        <v>50</v>
      </c>
      <c r="AL78" s="10354"/>
      <c r="AM78" s="10355"/>
      <c r="AN78" s="10355"/>
    </row>
    <row customHeight="true" hidden="true" ht="18" r="79">
      <c r="A79" s="10398">
        <v>26</v>
      </c>
      <c r="B79" s="10341" t="s">
        <v>13450</v>
      </c>
      <c r="C79" s="10341" t="s">
        <v>13559</v>
      </c>
      <c r="D79" s="10342">
        <v>0</v>
      </c>
      <c r="E79" s="10356">
        <v>0</v>
      </c>
      <c r="F79" s="10356"/>
      <c r="G79" s="10379"/>
      <c r="H79" s="10400"/>
      <c r="I79" s="10345">
        <v>45650</v>
      </c>
      <c r="J79" s="10346">
        <f t="shared" si="2"/>
      </c>
      <c r="K79" s="10342">
        <v>0</v>
      </c>
      <c r="L79" s="10342">
        <v>0</v>
      </c>
      <c r="M79" s="10342">
        <v>150</v>
      </c>
      <c r="N79" s="10342">
        <v>300</v>
      </c>
      <c r="O79" s="10341" t="s">
        <v>13490</v>
      </c>
      <c r="P79" s="10379"/>
      <c r="Q79" s="10379"/>
      <c r="R79" s="10411"/>
      <c r="S79" s="10376"/>
      <c r="T79" s="10379"/>
      <c r="U79" s="10379"/>
      <c r="V79" s="10379"/>
      <c r="W79" s="10379"/>
      <c r="X79" s="10379"/>
      <c r="Y79" s="10379"/>
      <c r="Z79" s="10379"/>
      <c r="AA79" s="10379"/>
      <c r="AB79" s="10403">
        <f t="shared" si="19"/>
      </c>
      <c r="AC79" s="10361">
        <f t="shared" si="15"/>
      </c>
      <c r="AD79" s="10349">
        <f t="shared" si="10"/>
      </c>
      <c r="AE79" s="10362">
        <f t="shared" si="4"/>
      </c>
      <c r="AF79" s="10351">
        <f>VLOOKUP(C79,'Data Products'!$A:$J,10,0)</f>
      </c>
      <c r="AG79" s="10352">
        <f t="shared" si="17"/>
      </c>
      <c r="AH79" s="10352">
        <f t="shared" si="12"/>
      </c>
      <c r="AI79" s="10354"/>
      <c r="AJ79" s="10355"/>
      <c r="AK79" s="10355">
        <v>80</v>
      </c>
      <c r="AL79" s="10354"/>
      <c r="AM79" s="10355"/>
      <c r="AN79" s="10355"/>
    </row>
    <row customHeight="true" hidden="true" ht="18" r="80">
      <c r="A80" s="10398">
        <v>27</v>
      </c>
      <c r="B80" s="10341" t="s">
        <v>13450</v>
      </c>
      <c r="C80" s="10341" t="s">
        <v>13560</v>
      </c>
      <c r="D80" s="10342">
        <v>0</v>
      </c>
      <c r="E80" s="10356">
        <v>0</v>
      </c>
      <c r="F80" s="10356"/>
      <c r="G80" s="10408">
        <f>VLOOKUP(C80,'Data Products'!$A:$J,2,0)</f>
      </c>
      <c r="H80" s="10361">
        <f t="shared" ref="H80:H124" si="8">IFERROR(G80-TODAY(),"")</f>
      </c>
      <c r="I80" s="10345">
        <v>45650</v>
      </c>
      <c r="J80" s="10346">
        <f t="shared" si="2"/>
      </c>
      <c r="K80" s="10342">
        <v>0</v>
      </c>
      <c r="L80" s="10342">
        <v>0</v>
      </c>
      <c r="M80" s="10342">
        <v>100</v>
      </c>
      <c r="N80" s="10342">
        <v>250</v>
      </c>
      <c r="O80" s="10341" t="s">
        <v>13490</v>
      </c>
      <c r="P80" s="10379"/>
      <c r="Q80" s="10379"/>
      <c r="R80" s="10402"/>
      <c r="S80" s="10376"/>
      <c r="T80" s="10379"/>
      <c r="U80" s="10379"/>
      <c r="V80" s="10379"/>
      <c r="W80" s="10379"/>
      <c r="X80" s="10379"/>
      <c r="Y80" s="10379"/>
      <c r="Z80" s="10379"/>
      <c r="AA80" s="10379"/>
      <c r="AB80" s="10403">
        <f t="shared" si="19"/>
      </c>
      <c r="AC80" s="10357">
        <f t="shared" si="15"/>
      </c>
      <c r="AD80" s="10349">
        <f t="shared" si="10"/>
      </c>
      <c r="AE80" s="10358">
        <f t="shared" si="4"/>
      </c>
      <c r="AF80" s="10351">
        <f>VLOOKUP(C80,'Data Products'!$A:$J,10,0)</f>
      </c>
      <c r="AG80" s="10352">
        <f t="shared" si="17"/>
      </c>
      <c r="AH80" s="10352">
        <f t="shared" si="12"/>
      </c>
      <c r="AI80" s="10354"/>
      <c r="AJ80" s="10355"/>
      <c r="AK80" s="10355">
        <v>60</v>
      </c>
      <c r="AL80" s="10354"/>
      <c r="AM80" s="10355"/>
      <c r="AN80" s="10355"/>
    </row>
    <row customHeight="true" hidden="true" ht="18" r="81">
      <c r="A81" s="10398">
        <v>28</v>
      </c>
      <c r="B81" s="10341" t="s">
        <v>13450</v>
      </c>
      <c r="C81" s="10341" t="s">
        <v>13561</v>
      </c>
      <c r="D81" s="10342">
        <v>0</v>
      </c>
      <c r="E81" s="10356">
        <v>0</v>
      </c>
      <c r="F81" s="10356" t="s">
        <v>13562</v>
      </c>
      <c r="G81" s="10408">
        <f>VLOOKUP(C81,'Data Products'!$A:$J,2,0)</f>
      </c>
      <c r="H81" s="10361">
        <f t="shared" si="8"/>
      </c>
      <c r="I81" s="10345">
        <v>45678</v>
      </c>
      <c r="J81" s="10346">
        <f t="shared" si="2"/>
      </c>
      <c r="K81" s="10342">
        <v>0</v>
      </c>
      <c r="L81" s="10342">
        <v>0</v>
      </c>
      <c r="M81" s="10342">
        <v>0</v>
      </c>
      <c r="N81" s="10342">
        <v>0</v>
      </c>
      <c r="O81" s="10341" t="s">
        <v>13490</v>
      </c>
      <c r="P81" s="10379"/>
      <c r="Q81" s="10379"/>
      <c r="R81" s="10402"/>
      <c r="S81" s="10376"/>
      <c r="T81" s="10379"/>
      <c r="U81" s="10379"/>
      <c r="V81" s="10379"/>
      <c r="W81" s="10379"/>
      <c r="X81" s="10379"/>
      <c r="Y81" s="10379"/>
      <c r="Z81" s="10379"/>
      <c r="AA81" s="10379"/>
      <c r="AB81" s="10403">
        <f t="shared" si="19"/>
      </c>
      <c r="AC81" s="10357">
        <f t="shared" si="15"/>
      </c>
      <c r="AD81" s="10349">
        <f t="shared" si="10"/>
      </c>
      <c r="AE81" s="10358">
        <f t="shared" si="4"/>
      </c>
      <c r="AF81" s="10351">
        <f>VLOOKUP(C81,'Data Products'!$A:$J,10,0)</f>
      </c>
      <c r="AG81" s="10352">
        <f t="shared" si="17"/>
      </c>
      <c r="AH81" s="10352">
        <f t="shared" si="12"/>
      </c>
      <c r="AI81" s="10363" t="s">
        <v>13563</v>
      </c>
      <c r="AJ81" s="10355"/>
      <c r="AK81" s="10355">
        <v>40</v>
      </c>
      <c r="AL81" s="10354"/>
      <c r="AM81" s="10355"/>
      <c r="AN81" s="10355"/>
    </row>
    <row customHeight="true" hidden="true" ht="18" r="82">
      <c r="A82" s="10398">
        <v>29</v>
      </c>
      <c r="B82" s="10341" t="s">
        <v>13450</v>
      </c>
      <c r="C82" s="10341" t="s">
        <v>13564</v>
      </c>
      <c r="D82" s="10342">
        <v>0</v>
      </c>
      <c r="E82" s="10342">
        <v>0</v>
      </c>
      <c r="F82" s="10356"/>
      <c r="G82" s="10408">
        <f>VLOOKUP(C82,'Data Products'!$A:$J,2,0)</f>
      </c>
      <c r="H82" s="10361">
        <f t="shared" si="8"/>
      </c>
      <c r="I82" s="10345">
        <v>45824</v>
      </c>
      <c r="J82" s="10346">
        <f t="shared" si="2"/>
      </c>
      <c r="K82" s="10342">
        <v>0</v>
      </c>
      <c r="L82" s="10342">
        <v>0</v>
      </c>
      <c r="M82" s="10342">
        <v>0</v>
      </c>
      <c r="N82" s="10342">
        <v>0</v>
      </c>
      <c r="O82" s="10341" t="s">
        <v>13490</v>
      </c>
      <c r="P82" s="10379"/>
      <c r="Q82" s="10379"/>
      <c r="R82" s="10402"/>
      <c r="S82" s="10376"/>
      <c r="T82" s="10379"/>
      <c r="U82" s="10379"/>
      <c r="V82" s="10379"/>
      <c r="W82" s="10379"/>
      <c r="X82" s="10379"/>
      <c r="Y82" s="10379"/>
      <c r="Z82" s="10379"/>
      <c r="AA82" s="10379"/>
      <c r="AB82" s="10403">
        <f t="shared" si="19"/>
      </c>
      <c r="AC82" s="10357">
        <f t="shared" si="15"/>
      </c>
      <c r="AD82" s="10349">
        <f t="shared" si="10"/>
      </c>
      <c r="AE82" s="10358">
        <f t="shared" si="4"/>
      </c>
      <c r="AF82" s="10351">
        <f>VLOOKUP(C82,'Data Products'!$A:$J,10,0)</f>
      </c>
      <c r="AG82" s="10352">
        <f t="shared" si="17"/>
      </c>
      <c r="AH82" s="10352">
        <f t="shared" si="12"/>
      </c>
      <c r="AI82" s="10354" t="s">
        <v>13565</v>
      </c>
      <c r="AJ82" s="10355"/>
      <c r="AK82" s="10355"/>
      <c r="AL82" s="10354"/>
      <c r="AM82" s="10355"/>
      <c r="AN82" s="10355"/>
    </row>
    <row customHeight="true" hidden="true" ht="18" r="83">
      <c r="A83" s="10398">
        <v>30</v>
      </c>
      <c r="B83" s="10341" t="s">
        <v>13450</v>
      </c>
      <c r="C83" s="10341" t="s">
        <v>13566</v>
      </c>
      <c r="D83" s="10342">
        <v>0</v>
      </c>
      <c r="E83" s="10342">
        <v>0</v>
      </c>
      <c r="F83" s="10356"/>
      <c r="G83" s="10408">
        <f>VLOOKUP(C83,'Data Products'!$A:$J,2,0)</f>
      </c>
      <c r="H83" s="10361">
        <f t="shared" si="8"/>
      </c>
      <c r="I83" s="10345">
        <v>45824</v>
      </c>
      <c r="J83" s="10346">
        <f t="shared" si="2"/>
      </c>
      <c r="K83" s="10342">
        <v>0</v>
      </c>
      <c r="L83" s="10342">
        <v>0</v>
      </c>
      <c r="M83" s="10342">
        <v>100</v>
      </c>
      <c r="N83" s="10342">
        <v>150</v>
      </c>
      <c r="O83" s="10341" t="s">
        <v>13490</v>
      </c>
      <c r="P83" s="10379"/>
      <c r="Q83" s="10379"/>
      <c r="R83" s="10402"/>
      <c r="S83" s="10376"/>
      <c r="T83" s="10379"/>
      <c r="U83" s="10379"/>
      <c r="V83" s="10379"/>
      <c r="W83" s="10379"/>
      <c r="X83" s="10379"/>
      <c r="Y83" s="10379"/>
      <c r="Z83" s="10379"/>
      <c r="AA83" s="10379"/>
      <c r="AB83" s="10403">
        <f t="shared" si="19"/>
      </c>
      <c r="AC83" s="10361">
        <f t="shared" si="15"/>
      </c>
      <c r="AD83" s="10349">
        <f t="shared" si="10"/>
      </c>
      <c r="AE83" s="10362">
        <f t="shared" si="4"/>
      </c>
      <c r="AF83" s="10351">
        <f>VLOOKUP(C83,'Data Products'!$A:$J,10,0)</f>
      </c>
      <c r="AG83" s="10352">
        <f t="shared" si="17"/>
      </c>
      <c r="AH83" s="10352">
        <f t="shared" si="12"/>
      </c>
      <c r="AI83" s="10354"/>
      <c r="AJ83" s="10355"/>
      <c r="AK83" s="10355"/>
      <c r="AL83" s="10354"/>
      <c r="AM83" s="10355"/>
      <c r="AN83" s="10355"/>
    </row>
    <row customHeight="true" hidden="true" ht="18" r="84">
      <c r="A84" s="10398">
        <v>31</v>
      </c>
      <c r="B84" s="10341" t="s">
        <v>13450</v>
      </c>
      <c r="C84" s="10341" t="s">
        <v>13567</v>
      </c>
      <c r="D84" s="10342">
        <v>0</v>
      </c>
      <c r="E84" s="10356">
        <v>0</v>
      </c>
      <c r="F84" s="10356"/>
      <c r="G84" s="10408">
        <f>VLOOKUP(C84,'Data Products'!$A:$J,2,0)</f>
      </c>
      <c r="H84" s="10361">
        <f t="shared" si="8"/>
      </c>
      <c r="I84" s="10400"/>
      <c r="J84" s="10346">
        <f t="shared" si="2"/>
      </c>
      <c r="K84" s="10342">
        <v>0</v>
      </c>
      <c r="L84" s="10342">
        <v>0</v>
      </c>
      <c r="M84" s="10342">
        <v>0</v>
      </c>
      <c r="N84" s="10342">
        <v>0</v>
      </c>
      <c r="O84" s="10341" t="s">
        <v>13568</v>
      </c>
      <c r="P84" s="10379"/>
      <c r="Q84" s="10379"/>
      <c r="R84" s="10402"/>
      <c r="S84" s="10376"/>
      <c r="T84" s="10379"/>
      <c r="U84" s="10379"/>
      <c r="V84" s="10379"/>
      <c r="W84" s="10379"/>
      <c r="X84" s="10379"/>
      <c r="Y84" s="10379"/>
      <c r="Z84" s="10379"/>
      <c r="AA84" s="10379"/>
      <c r="AB84" s="10403">
        <f t="shared" si="19"/>
      </c>
      <c r="AC84" s="10357">
        <f t="shared" si="15"/>
      </c>
      <c r="AD84" s="10349">
        <f t="shared" si="10"/>
      </c>
      <c r="AE84" s="10358">
        <f t="shared" si="4"/>
      </c>
      <c r="AF84" s="10351">
        <f>VLOOKUP(C84,'Data Products'!$A:$J,10,0)</f>
      </c>
      <c r="AG84" s="10352">
        <f t="shared" si="17"/>
      </c>
      <c r="AH84" s="10352">
        <f t="shared" si="12"/>
      </c>
      <c r="AI84" s="10354"/>
      <c r="AJ84" s="10355"/>
      <c r="AK84" s="10355"/>
      <c r="AL84" s="10354"/>
      <c r="AM84" s="10355"/>
      <c r="AN84" s="10355"/>
    </row>
    <row customHeight="true" hidden="true" ht="18" r="85">
      <c r="A85" s="10398">
        <v>32</v>
      </c>
      <c r="B85" s="10341" t="s">
        <v>13450</v>
      </c>
      <c r="C85" s="10341" t="s">
        <v>13569</v>
      </c>
      <c r="D85" s="10342">
        <v>0</v>
      </c>
      <c r="E85" s="10356">
        <v>0</v>
      </c>
      <c r="F85" s="10356"/>
      <c r="G85" s="10408">
        <f>VLOOKUP(C85,'Data Products'!$A:$J,2,0)</f>
      </c>
      <c r="H85" s="10361">
        <f t="shared" si="8"/>
      </c>
      <c r="I85" s="10400"/>
      <c r="J85" s="10346">
        <f t="shared" si="2"/>
      </c>
      <c r="K85" s="10342">
        <v>0</v>
      </c>
      <c r="L85" s="10342">
        <v>0</v>
      </c>
      <c r="M85" s="10342">
        <v>0</v>
      </c>
      <c r="N85" s="10342">
        <v>0</v>
      </c>
      <c r="O85" s="10341" t="s">
        <v>13568</v>
      </c>
      <c r="P85" s="10379"/>
      <c r="Q85" s="10379"/>
      <c r="R85" s="10402"/>
      <c r="S85" s="10376"/>
      <c r="T85" s="10379"/>
      <c r="U85" s="10379"/>
      <c r="V85" s="10379"/>
      <c r="W85" s="10379"/>
      <c r="X85" s="10379"/>
      <c r="Y85" s="10379"/>
      <c r="Z85" s="10379"/>
      <c r="AA85" s="10379"/>
      <c r="AB85" s="10403">
        <f t="shared" si="19"/>
      </c>
      <c r="AC85" s="10357">
        <f t="shared" si="15"/>
      </c>
      <c r="AD85" s="10349">
        <f t="shared" si="10"/>
      </c>
      <c r="AE85" s="10358">
        <f t="shared" si="4"/>
      </c>
      <c r="AF85" s="10351">
        <f>VLOOKUP(C85,'Data Products'!$A:$J,10,0)</f>
      </c>
      <c r="AG85" s="10352">
        <f t="shared" si="17"/>
      </c>
      <c r="AH85" s="10352">
        <f t="shared" si="12"/>
      </c>
      <c r="AI85" s="10354"/>
      <c r="AJ85" s="10355"/>
      <c r="AK85" s="10355"/>
      <c r="AL85" s="10354"/>
      <c r="AM85" s="10355"/>
      <c r="AN85" s="10355"/>
    </row>
    <row customHeight="true" hidden="true" ht="18" r="86">
      <c r="A86" s="10398">
        <v>33</v>
      </c>
      <c r="B86" s="10406" t="s">
        <v>13450</v>
      </c>
      <c r="C86" s="10406" t="s">
        <v>13570</v>
      </c>
      <c r="D86" s="10342">
        <v>0</v>
      </c>
      <c r="E86" s="10356">
        <v>0</v>
      </c>
      <c r="F86" s="10356"/>
      <c r="G86" s="10408">
        <f>VLOOKUP(C86,'Data Products'!$A:$J,2,0)</f>
      </c>
      <c r="H86" s="10361">
        <f t="shared" si="8"/>
      </c>
      <c r="I86" s="10400"/>
      <c r="J86" s="10346">
        <f t="shared" si="2"/>
      </c>
      <c r="K86" s="10342">
        <v>0</v>
      </c>
      <c r="L86" s="10342">
        <v>0</v>
      </c>
      <c r="M86" s="10412">
        <v>0</v>
      </c>
      <c r="N86" s="10412">
        <v>0</v>
      </c>
      <c r="O86" s="10341" t="s">
        <v>13568</v>
      </c>
      <c r="P86" s="10379"/>
      <c r="Q86" s="10379"/>
      <c r="R86" s="10402"/>
      <c r="S86" s="10379"/>
      <c r="T86" s="10379"/>
      <c r="U86" s="10379"/>
      <c r="V86" s="10379"/>
      <c r="W86" s="10379"/>
      <c r="X86" s="10379"/>
      <c r="Y86" s="10379"/>
      <c r="Z86" s="10379"/>
      <c r="AA86" s="10379"/>
      <c r="AB86" s="10403">
        <f t="shared" si="19"/>
      </c>
      <c r="AC86" s="10357">
        <f t="shared" si="15"/>
      </c>
      <c r="AD86" s="10349">
        <f t="shared" si="10"/>
      </c>
      <c r="AE86" s="10358">
        <f t="shared" si="4"/>
      </c>
      <c r="AF86" s="10351">
        <f>VLOOKUP(C86,'Data Products'!$A:$J,10,0)</f>
      </c>
      <c r="AG86" s="10352">
        <f t="shared" si="17"/>
      </c>
      <c r="AH86" s="10352">
        <f t="shared" si="12"/>
      </c>
      <c r="AI86" s="10354"/>
      <c r="AJ86" s="10355"/>
      <c r="AK86" s="10355"/>
      <c r="AL86" s="10354"/>
      <c r="AM86" s="10355"/>
      <c r="AN86" s="10355"/>
    </row>
    <row r="87">
      <c r="A87" s="10398">
        <v>34</v>
      </c>
      <c r="B87" s="10398" t="s">
        <v>13442</v>
      </c>
      <c r="C87" s="10341" t="s">
        <v>13571</v>
      </c>
      <c r="D87" s="10364">
        <v>474</v>
      </c>
      <c r="E87" s="10364">
        <v>474</v>
      </c>
      <c r="F87" s="10413" t="s">
        <v>13572</v>
      </c>
      <c r="G87" s="10399">
        <f>VLOOKUP(C87,'Data Products'!$A:$J,2,0)</f>
      </c>
      <c r="H87" s="10414">
        <f t="shared" si="8"/>
      </c>
      <c r="I87" s="10345">
        <v>45694</v>
      </c>
      <c r="J87" s="10346">
        <f t="shared" si="2"/>
      </c>
      <c r="K87" s="10412">
        <v>43</v>
      </c>
      <c r="L87" s="10412">
        <v>356</v>
      </c>
      <c r="M87" s="10342">
        <v>0</v>
      </c>
      <c r="N87" s="10342">
        <v>0</v>
      </c>
      <c r="O87" s="10406" t="s">
        <v>13573</v>
      </c>
      <c r="P87" s="10379"/>
      <c r="Q87" s="10379"/>
      <c r="R87" s="10402"/>
      <c r="S87" s="10379"/>
      <c r="T87" s="10379"/>
      <c r="U87" s="10379"/>
      <c r="V87" s="10379"/>
      <c r="W87" s="10379"/>
      <c r="X87" s="10379"/>
      <c r="Y87" s="10379"/>
      <c r="Z87" s="10379"/>
      <c r="AA87" s="10379"/>
      <c r="AB87" s="10403">
        <f t="shared" si="19"/>
      </c>
      <c r="AC87" s="10361">
        <f t="shared" si="15"/>
      </c>
      <c r="AD87" s="10349">
        <f t="shared" si="10"/>
      </c>
      <c r="AE87" s="10362">
        <f t="shared" si="4"/>
      </c>
      <c r="AF87" s="10351">
        <f>VLOOKUP(C87,'Data Products'!$A:$J,10,0)</f>
      </c>
      <c r="AG87" s="10352">
        <f t="shared" si="17"/>
      </c>
      <c r="AH87" s="10352">
        <f t="shared" si="12"/>
      </c>
      <c r="AI87" s="10363"/>
      <c r="AJ87" s="10355"/>
      <c r="AK87" s="10355">
        <v>50</v>
      </c>
      <c r="AL87" s="10354"/>
      <c r="AM87" s="10355"/>
      <c r="AN87" s="10355"/>
    </row>
    <row customHeight="true" hidden="true" ht="18" r="88">
      <c r="A88" s="10398">
        <v>35</v>
      </c>
      <c r="B88" s="10407" t="s">
        <v>13476</v>
      </c>
      <c r="C88" s="10407" t="s">
        <v>13574</v>
      </c>
      <c r="D88" s="10415">
        <v>0</v>
      </c>
      <c r="E88" s="10356">
        <v>0</v>
      </c>
      <c r="F88" s="10356"/>
      <c r="G88" s="10408">
        <f>VLOOKUP(C88,'Data Products'!$A:$J,2,0)</f>
      </c>
      <c r="H88" s="10361">
        <f t="shared" si="8"/>
      </c>
      <c r="I88" s="10345">
        <v>45433</v>
      </c>
      <c r="J88" s="10346">
        <f t="shared" si="2"/>
      </c>
      <c r="K88" s="10342">
        <v>0</v>
      </c>
      <c r="L88" s="10342">
        <v>0</v>
      </c>
      <c r="M88" s="10415">
        <v>0</v>
      </c>
      <c r="N88" s="10415">
        <v>0</v>
      </c>
      <c r="O88" s="10341" t="s">
        <v>13573</v>
      </c>
      <c r="P88" s="10379"/>
      <c r="Q88" s="10379"/>
      <c r="R88" s="10402"/>
      <c r="S88" s="10379"/>
      <c r="T88" s="10379"/>
      <c r="U88" s="10379"/>
      <c r="V88" s="10379"/>
      <c r="W88" s="10379"/>
      <c r="X88" s="10379"/>
      <c r="Y88" s="10379"/>
      <c r="Z88" s="10379"/>
      <c r="AA88" s="10379"/>
      <c r="AB88" s="10403">
        <f t="shared" si="19"/>
      </c>
      <c r="AC88" s="10357">
        <f t="shared" si="15"/>
      </c>
      <c r="AD88" s="10349">
        <f t="shared" si="10"/>
      </c>
      <c r="AE88" s="10358">
        <f t="shared" si="4"/>
      </c>
      <c r="AF88" s="10351">
        <f>VLOOKUP(C88,'Data Products'!$A:$J,10,0)</f>
      </c>
      <c r="AG88" s="10352">
        <f t="shared" si="17"/>
      </c>
      <c r="AH88" s="10352">
        <f t="shared" si="12"/>
      </c>
      <c r="AI88" s="10354"/>
      <c r="AJ88" s="10368"/>
      <c r="AK88" s="10368"/>
      <c r="AL88" s="10363"/>
      <c r="AM88" s="10368"/>
      <c r="AN88" s="10368"/>
    </row>
    <row customHeight="true" hidden="true" ht="18" r="89">
      <c r="A89" s="10398">
        <v>36</v>
      </c>
      <c r="B89" s="10407" t="s">
        <v>13476</v>
      </c>
      <c r="C89" s="10341" t="s">
        <v>13575</v>
      </c>
      <c r="D89" s="10342">
        <v>0</v>
      </c>
      <c r="E89" s="10342">
        <v>0</v>
      </c>
      <c r="F89" s="10342"/>
      <c r="G89" s="10408">
        <f>VLOOKUP(C89,'Data Products'!$A:$J,2,0)</f>
      </c>
      <c r="H89" s="10361">
        <f t="shared" si="8"/>
      </c>
      <c r="I89" s="10345">
        <v>45433</v>
      </c>
      <c r="J89" s="10346">
        <f t="shared" si="2"/>
      </c>
      <c r="K89" s="10342">
        <v>0</v>
      </c>
      <c r="L89" s="10342">
        <v>0</v>
      </c>
      <c r="M89" s="10342">
        <v>0</v>
      </c>
      <c r="N89" s="10342">
        <v>0</v>
      </c>
      <c r="O89" s="10341" t="s">
        <v>13573</v>
      </c>
      <c r="P89" s="10379"/>
      <c r="Q89" s="10379"/>
      <c r="R89" s="10402"/>
      <c r="S89" s="10379"/>
      <c r="T89" s="10379"/>
      <c r="U89" s="10379"/>
      <c r="V89" s="10379"/>
      <c r="W89" s="10379"/>
      <c r="X89" s="10379"/>
      <c r="Y89" s="10379"/>
      <c r="Z89" s="10379"/>
      <c r="AA89" s="10379"/>
      <c r="AB89" s="10416">
        <f t="shared" si="19"/>
      </c>
      <c r="AC89" s="10357">
        <f t="shared" si="15"/>
      </c>
      <c r="AD89" s="10349">
        <f t="shared" si="10"/>
      </c>
      <c r="AE89" s="10358">
        <f t="shared" si="4"/>
      </c>
      <c r="AF89" s="10351">
        <f>VLOOKUP(C89,'Data Products'!$A:$J,10,0)</f>
      </c>
      <c r="AG89" s="10352">
        <f t="shared" si="17"/>
      </c>
      <c r="AH89" s="10352">
        <f t="shared" si="12"/>
      </c>
      <c r="AI89" s="10354"/>
      <c r="AJ89" s="10355"/>
      <c r="AK89" s="10355"/>
      <c r="AL89" s="10354"/>
      <c r="AM89" s="10355"/>
      <c r="AN89" s="10355"/>
    </row>
    <row customHeight="true" hidden="true" ht="18" r="90">
      <c r="A90" s="10398">
        <v>37</v>
      </c>
      <c r="B90" s="10407" t="s">
        <v>13476</v>
      </c>
      <c r="C90" s="10341" t="s">
        <v>13576</v>
      </c>
      <c r="D90" s="10342">
        <v>0</v>
      </c>
      <c r="E90" s="10342">
        <v>0</v>
      </c>
      <c r="F90" s="10342"/>
      <c r="G90" s="10408">
        <f>VLOOKUP(C90,'Data Products'!$A:$J,2,0)</f>
      </c>
      <c r="H90" s="10361">
        <f t="shared" si="8"/>
      </c>
      <c r="I90" s="10345">
        <v>45433</v>
      </c>
      <c r="J90" s="10346">
        <f t="shared" si="2"/>
      </c>
      <c r="K90" s="10342">
        <v>0</v>
      </c>
      <c r="L90" s="10342">
        <v>0</v>
      </c>
      <c r="M90" s="10342">
        <v>0</v>
      </c>
      <c r="N90" s="10342">
        <v>0</v>
      </c>
      <c r="O90" s="10341" t="s">
        <v>13573</v>
      </c>
      <c r="P90" s="10379"/>
      <c r="Q90" s="10379"/>
      <c r="R90" s="10402"/>
      <c r="S90" s="10379"/>
      <c r="T90" s="10379"/>
      <c r="U90" s="10379"/>
      <c r="V90" s="10379"/>
      <c r="W90" s="10379"/>
      <c r="X90" s="10379"/>
      <c r="Y90" s="10379"/>
      <c r="Z90" s="10379"/>
      <c r="AA90" s="10379"/>
      <c r="AB90" s="10403">
        <f t="shared" si="19"/>
      </c>
      <c r="AC90" s="10417">
        <f t="shared" si="15"/>
      </c>
      <c r="AD90" s="10349">
        <f t="shared" si="10"/>
      </c>
      <c r="AE90" s="10358">
        <f t="shared" si="4"/>
      </c>
      <c r="AF90" s="10351">
        <f>VLOOKUP(C90,'Data Products'!$A:$J,10,0)</f>
      </c>
      <c r="AG90" s="10352">
        <f t="shared" si="17"/>
      </c>
      <c r="AH90" s="10352">
        <f t="shared" si="12"/>
      </c>
      <c r="AI90" s="10354"/>
      <c r="AJ90" s="10355"/>
      <c r="AK90" s="10355"/>
      <c r="AL90" s="10354"/>
      <c r="AM90" s="10355"/>
      <c r="AN90" s="10355"/>
    </row>
    <row customHeight="true" hidden="true" ht="18" r="91">
      <c r="A91" s="10398">
        <v>38</v>
      </c>
      <c r="B91" s="10341" t="s">
        <v>13450</v>
      </c>
      <c r="C91" s="10341" t="s">
        <v>13577</v>
      </c>
      <c r="D91" s="10375">
        <v>0</v>
      </c>
      <c r="E91" s="10342">
        <v>0</v>
      </c>
      <c r="F91" s="10342"/>
      <c r="G91" s="10408">
        <f>VLOOKUP(C91,'Data Products'!$A:$J,2,0)</f>
      </c>
      <c r="H91" s="10361">
        <f t="shared" si="8"/>
      </c>
      <c r="I91" s="10345">
        <v>45644</v>
      </c>
      <c r="J91" s="10346">
        <f t="shared" si="2"/>
      </c>
      <c r="K91" s="10342">
        <v>0</v>
      </c>
      <c r="L91" s="10342">
        <v>0</v>
      </c>
      <c r="M91" s="10356">
        <v>0</v>
      </c>
      <c r="N91" s="10356">
        <v>0</v>
      </c>
      <c r="O91" s="10341" t="s">
        <v>13578</v>
      </c>
      <c r="P91" s="10379"/>
      <c r="Q91" s="10379"/>
      <c r="R91" s="10402"/>
      <c r="S91" s="10379"/>
      <c r="T91" s="10379"/>
      <c r="U91" s="10379"/>
      <c r="V91" s="10379"/>
      <c r="W91" s="10379"/>
      <c r="X91" s="10379"/>
      <c r="Y91" s="10379"/>
      <c r="Z91" s="10379"/>
      <c r="AA91" s="10379"/>
      <c r="AB91" s="10418">
        <f t="shared" si="19"/>
      </c>
      <c r="AC91" s="10417">
        <f t="shared" si="15"/>
      </c>
      <c r="AD91" s="10349">
        <f t="shared" si="10"/>
      </c>
      <c r="AE91" s="10358">
        <f t="shared" si="4"/>
      </c>
      <c r="AF91" s="10351">
        <f>VLOOKUP(C91,'Data Products'!$A:$J,10,0)</f>
      </c>
      <c r="AG91" s="10419">
        <f t="shared" si="17"/>
      </c>
      <c r="AH91" s="10352">
        <f t="shared" si="12"/>
      </c>
      <c r="AI91" s="10420"/>
      <c r="AJ91" s="10355"/>
      <c r="AK91" s="10355"/>
      <c r="AL91" s="10354"/>
      <c r="AM91" s="10355"/>
      <c r="AN91" s="10355"/>
    </row>
    <row customHeight="true" hidden="true" ht="18" r="92">
      <c r="A92" s="10398">
        <v>39</v>
      </c>
      <c r="B92" s="10341" t="s">
        <v>13450</v>
      </c>
      <c r="C92" s="10341" t="s">
        <v>13579</v>
      </c>
      <c r="D92" s="10342">
        <v>0</v>
      </c>
      <c r="E92" s="10342">
        <v>0</v>
      </c>
      <c r="F92" s="10342"/>
      <c r="G92" s="10408">
        <f>VLOOKUP(C92,'Data Products'!$A:$J,2,0)</f>
      </c>
      <c r="H92" s="10361">
        <f t="shared" si="8"/>
      </c>
      <c r="I92" s="10345">
        <v>45602</v>
      </c>
      <c r="J92" s="10346">
        <f t="shared" si="2"/>
      </c>
      <c r="K92" s="10342">
        <v>0</v>
      </c>
      <c r="L92" s="10342">
        <v>0</v>
      </c>
      <c r="M92" s="10375">
        <v>0</v>
      </c>
      <c r="N92" s="10375">
        <v>0</v>
      </c>
      <c r="O92" s="10341" t="s">
        <v>13578</v>
      </c>
      <c r="P92" s="10379"/>
      <c r="Q92" s="10379"/>
      <c r="R92" s="10379"/>
      <c r="S92" s="10379"/>
      <c r="T92" s="10379"/>
      <c r="U92" s="10379"/>
      <c r="V92" s="10379"/>
      <c r="W92" s="10379"/>
      <c r="X92" s="10379"/>
      <c r="Y92" s="10379"/>
      <c r="Z92" s="10379"/>
      <c r="AA92" s="10379"/>
      <c r="AB92" s="10403">
        <f t="shared" si="19"/>
      </c>
      <c r="AC92" s="10417">
        <f t="shared" si="15"/>
      </c>
      <c r="AD92" s="10349">
        <f t="shared" si="10"/>
      </c>
      <c r="AE92" s="10358">
        <f t="shared" si="4"/>
      </c>
      <c r="AF92" s="10351">
        <f>VLOOKUP(C92,'Data Products'!$A:$J,10,0)</f>
      </c>
      <c r="AG92" s="10419">
        <f t="shared" si="17"/>
      </c>
      <c r="AH92" s="10352">
        <f t="shared" si="12"/>
      </c>
      <c r="AI92" s="10420"/>
      <c r="AJ92" s="10355"/>
      <c r="AK92" s="10355"/>
      <c r="AL92" s="10354"/>
      <c r="AM92" s="10355"/>
      <c r="AN92" s="10355"/>
    </row>
    <row customHeight="true" hidden="true" ht="18" r="93">
      <c r="A93" s="10398">
        <v>40</v>
      </c>
      <c r="B93" s="10341" t="s">
        <v>13450</v>
      </c>
      <c r="C93" s="10341" t="s">
        <v>13580</v>
      </c>
      <c r="D93" s="10342">
        <v>0</v>
      </c>
      <c r="E93" s="10342">
        <v>0</v>
      </c>
      <c r="F93" s="10342"/>
      <c r="G93" s="10408">
        <f>VLOOKUP(C93,'Data Products'!$A:$J,2,0)</f>
      </c>
      <c r="H93" s="10361">
        <f t="shared" si="8"/>
      </c>
      <c r="I93" s="10345">
        <v>45602</v>
      </c>
      <c r="J93" s="10346">
        <f t="shared" si="2"/>
      </c>
      <c r="K93" s="10342">
        <v>0</v>
      </c>
      <c r="L93" s="10342">
        <v>0</v>
      </c>
      <c r="M93" s="10375">
        <v>0</v>
      </c>
      <c r="N93" s="10375">
        <v>0</v>
      </c>
      <c r="O93" s="10341" t="s">
        <v>13578</v>
      </c>
      <c r="P93" s="10379"/>
      <c r="Q93" s="10379"/>
      <c r="R93" s="10379"/>
      <c r="S93" s="10379"/>
      <c r="T93" s="10379"/>
      <c r="U93" s="10379"/>
      <c r="V93" s="10379"/>
      <c r="W93" s="10379"/>
      <c r="X93" s="10379"/>
      <c r="Y93" s="10379"/>
      <c r="Z93" s="10379"/>
      <c r="AA93" s="10379"/>
      <c r="AB93" s="10403">
        <f t="shared" si="19"/>
      </c>
      <c r="AC93" s="10417">
        <f t="shared" si="15"/>
      </c>
      <c r="AD93" s="10349">
        <f t="shared" si="10"/>
      </c>
      <c r="AE93" s="10358">
        <f t="shared" si="4"/>
      </c>
      <c r="AF93" s="10351">
        <f>VLOOKUP(C93,'Data Products'!$A:$J,10,0)</f>
      </c>
      <c r="AG93" s="10419">
        <f t="shared" si="17"/>
      </c>
      <c r="AH93" s="10352">
        <f t="shared" si="12"/>
      </c>
      <c r="AI93" s="10420"/>
      <c r="AJ93" s="10355"/>
      <c r="AK93" s="10355"/>
      <c r="AL93" s="10354"/>
      <c r="AM93" s="10355"/>
      <c r="AN93" s="10355"/>
    </row>
    <row customHeight="true" hidden="true" ht="18" r="94">
      <c r="A94" s="10398">
        <v>41</v>
      </c>
      <c r="B94" s="10341" t="s">
        <v>13450</v>
      </c>
      <c r="C94" s="10341" t="s">
        <v>13581</v>
      </c>
      <c r="D94" s="10342">
        <v>0</v>
      </c>
      <c r="E94" s="10342">
        <v>0</v>
      </c>
      <c r="F94" s="10342"/>
      <c r="G94" s="10408">
        <f>VLOOKUP(C94,'Data Products'!$A:$J,2,0)</f>
      </c>
      <c r="H94" s="10361">
        <f t="shared" si="8"/>
      </c>
      <c r="I94" s="10345">
        <v>45602</v>
      </c>
      <c r="J94" s="10346">
        <f t="shared" si="2"/>
      </c>
      <c r="K94" s="10342">
        <v>0</v>
      </c>
      <c r="L94" s="10342">
        <v>0</v>
      </c>
      <c r="M94" s="10375">
        <v>0</v>
      </c>
      <c r="N94" s="10375">
        <v>0</v>
      </c>
      <c r="O94" s="10341" t="s">
        <v>13578</v>
      </c>
      <c r="P94" s="10379"/>
      <c r="Q94" s="10379"/>
      <c r="R94" s="10379"/>
      <c r="S94" s="10379"/>
      <c r="T94" s="10379"/>
      <c r="U94" s="10379"/>
      <c r="V94" s="10379"/>
      <c r="W94" s="10379"/>
      <c r="X94" s="10379"/>
      <c r="Y94" s="10379"/>
      <c r="Z94" s="10379"/>
      <c r="AA94" s="10379"/>
      <c r="AB94" s="10403">
        <f t="shared" si="19"/>
      </c>
      <c r="AC94" s="10417">
        <f t="shared" si="15"/>
      </c>
      <c r="AD94" s="10349">
        <f t="shared" si="10"/>
      </c>
      <c r="AE94" s="10358">
        <f t="shared" si="4"/>
      </c>
      <c r="AF94" s="10351">
        <f>VLOOKUP(C94,'Data Products'!$A:$J,10,0)</f>
      </c>
      <c r="AG94" s="10421">
        <f t="shared" si="17"/>
      </c>
      <c r="AH94" s="10352">
        <f t="shared" si="12"/>
      </c>
      <c r="AI94" s="10420"/>
      <c r="AJ94" s="10355"/>
      <c r="AK94" s="10355"/>
      <c r="AL94" s="10354"/>
      <c r="AM94" s="10355"/>
      <c r="AN94" s="10355"/>
    </row>
    <row r="95">
      <c r="A95" s="10398">
        <v>42</v>
      </c>
      <c r="B95" s="10341" t="s">
        <v>13442</v>
      </c>
      <c r="C95" s="10341" t="s">
        <v>13582</v>
      </c>
      <c r="D95" s="10342">
        <v>582</v>
      </c>
      <c r="E95" s="10342">
        <v>582</v>
      </c>
      <c r="F95" s="10342"/>
      <c r="G95" s="10399">
        <f>VLOOKUP(C95,'Data Products'!$A:$J,2,0)</f>
      </c>
      <c r="H95" s="10400">
        <f t="shared" si="8"/>
      </c>
      <c r="I95" s="10378">
        <v>45904</v>
      </c>
      <c r="J95" s="10346">
        <f t="shared" si="2"/>
      </c>
      <c r="K95" s="10342">
        <v>80</v>
      </c>
      <c r="L95" s="10342">
        <v>179</v>
      </c>
      <c r="M95" s="10375">
        <v>0</v>
      </c>
      <c r="N95" s="10375">
        <v>0</v>
      </c>
      <c r="O95" s="10341" t="s">
        <v>13578</v>
      </c>
      <c r="P95" s="10379"/>
      <c r="Q95" s="10379"/>
      <c r="R95" s="10379"/>
      <c r="S95" s="10379"/>
      <c r="T95" s="10379"/>
      <c r="U95" s="10379"/>
      <c r="V95" s="10379"/>
      <c r="W95" s="10379"/>
      <c r="X95" s="10379"/>
      <c r="Y95" s="10379"/>
      <c r="Z95" s="10379"/>
      <c r="AA95" s="10379"/>
      <c r="AB95" s="10403">
        <f t="shared" si="19"/>
      </c>
      <c r="AC95" s="10422">
        <f t="shared" si="15"/>
      </c>
      <c r="AD95" s="10349">
        <f t="shared" si="10"/>
      </c>
      <c r="AE95" s="10362">
        <f t="shared" si="4"/>
      </c>
      <c r="AF95" s="10351">
        <f>VLOOKUP(C95,'Data Products'!$A:$J,10,0)</f>
      </c>
      <c r="AG95" s="10421">
        <f t="shared" si="17"/>
      </c>
      <c r="AH95" s="10352">
        <f t="shared" si="12"/>
      </c>
      <c r="AI95" s="10420"/>
      <c r="AJ95" s="10355"/>
      <c r="AK95" s="10355"/>
      <c r="AL95" s="10354"/>
      <c r="AM95" s="10355"/>
      <c r="AN95" s="10355"/>
    </row>
    <row customHeight="true" hidden="true" ht="18" r="96">
      <c r="A96" s="10398">
        <v>43</v>
      </c>
      <c r="B96" s="10341" t="s">
        <v>13450</v>
      </c>
      <c r="C96" s="10341" t="s">
        <v>13583</v>
      </c>
      <c r="D96" s="10342">
        <v>0</v>
      </c>
      <c r="E96" s="10356">
        <v>0</v>
      </c>
      <c r="F96" s="10342"/>
      <c r="G96" s="10408">
        <f>VLOOKUP(C96,'Data Products'!$A:$J,2,0)</f>
      </c>
      <c r="H96" s="10361">
        <f t="shared" si="8"/>
      </c>
      <c r="I96" s="10345">
        <v>45623</v>
      </c>
      <c r="J96" s="10346">
        <f t="shared" si="2"/>
      </c>
      <c r="K96" s="10342">
        <v>0</v>
      </c>
      <c r="L96" s="10342">
        <v>0</v>
      </c>
      <c r="M96" s="10375">
        <v>0</v>
      </c>
      <c r="N96" s="10375">
        <v>0</v>
      </c>
      <c r="O96" s="10341" t="s">
        <v>13584</v>
      </c>
      <c r="P96" s="10379"/>
      <c r="Q96" s="10379"/>
      <c r="R96" s="10379"/>
      <c r="S96" s="10379"/>
      <c r="T96" s="10379"/>
      <c r="U96" s="10379"/>
      <c r="V96" s="10379"/>
      <c r="W96" s="10379"/>
      <c r="X96" s="10379"/>
      <c r="Y96" s="10379"/>
      <c r="Z96" s="10379"/>
      <c r="AA96" s="10379"/>
      <c r="AB96" s="10403">
        <f t="shared" si="19"/>
      </c>
      <c r="AC96" s="10417">
        <f t="shared" si="15"/>
      </c>
      <c r="AD96" s="10349">
        <f t="shared" si="10"/>
      </c>
      <c r="AE96" s="10358">
        <f t="shared" si="4"/>
      </c>
      <c r="AF96" s="10351">
        <f>VLOOKUP(C96,'Data Products'!$A:$J,10,0)</f>
      </c>
      <c r="AG96" s="10421">
        <f t="shared" si="17"/>
      </c>
      <c r="AH96" s="10352">
        <f t="shared" si="12"/>
      </c>
      <c r="AI96" s="10420"/>
      <c r="AJ96" s="10355"/>
      <c r="AK96" s="10355"/>
      <c r="AL96" s="10354"/>
      <c r="AM96" s="10355"/>
      <c r="AN96" s="10355"/>
    </row>
    <row customHeight="true" hidden="true" ht="18" r="97">
      <c r="A97" s="10398">
        <v>44</v>
      </c>
      <c r="B97" s="10341" t="s">
        <v>13450</v>
      </c>
      <c r="C97" s="10341" t="s">
        <v>13585</v>
      </c>
      <c r="D97" s="10342">
        <v>0</v>
      </c>
      <c r="E97" s="10356">
        <v>0</v>
      </c>
      <c r="F97" s="10342"/>
      <c r="G97" s="10399">
        <f>VLOOKUP(C97,'Data Products'!$A:$J,2,0)</f>
      </c>
      <c r="H97" s="10361">
        <f t="shared" si="8"/>
      </c>
      <c r="I97" s="10345">
        <v>45623</v>
      </c>
      <c r="J97" s="10346">
        <f t="shared" si="2"/>
      </c>
      <c r="K97" s="10342">
        <v>0</v>
      </c>
      <c r="L97" s="10342">
        <v>0</v>
      </c>
      <c r="M97" s="10375">
        <v>0</v>
      </c>
      <c r="N97" s="10375">
        <v>0</v>
      </c>
      <c r="O97" s="10341" t="s">
        <v>13584</v>
      </c>
      <c r="P97" s="10379"/>
      <c r="Q97" s="10379"/>
      <c r="R97" s="10379"/>
      <c r="S97" s="10379"/>
      <c r="T97" s="10379"/>
      <c r="U97" s="10379"/>
      <c r="V97" s="10379"/>
      <c r="W97" s="10379"/>
      <c r="X97" s="10379"/>
      <c r="Y97" s="10379"/>
      <c r="Z97" s="10379"/>
      <c r="AA97" s="10379"/>
      <c r="AB97" s="10403">
        <f t="shared" si="19"/>
      </c>
      <c r="AC97" s="10417">
        <f t="shared" si="15"/>
      </c>
      <c r="AD97" s="10349">
        <f t="shared" si="10"/>
      </c>
      <c r="AE97" s="10358">
        <f t="shared" si="4"/>
      </c>
      <c r="AF97" s="10351">
        <f>VLOOKUP(C97,'Data Products'!$A:$J,10,0)</f>
      </c>
      <c r="AG97" s="10421">
        <f t="shared" si="17"/>
      </c>
      <c r="AH97" s="10352">
        <f t="shared" si="12"/>
      </c>
      <c r="AI97" s="10420"/>
      <c r="AJ97" s="10355"/>
      <c r="AK97" s="10355"/>
      <c r="AL97" s="10354"/>
      <c r="AM97" s="10355"/>
      <c r="AN97" s="10355"/>
    </row>
    <row customHeight="true" hidden="true" ht="18" r="98">
      <c r="A98" s="10398">
        <v>45</v>
      </c>
      <c r="B98" s="10341" t="s">
        <v>13450</v>
      </c>
      <c r="C98" s="10406" t="s">
        <v>13586</v>
      </c>
      <c r="D98" s="10342">
        <v>0</v>
      </c>
      <c r="E98" s="10356">
        <v>0</v>
      </c>
      <c r="F98" s="10412"/>
      <c r="G98" s="10399">
        <f>VLOOKUP(C98,'Data Products'!$A:$J,2,0)</f>
      </c>
      <c r="H98" s="10361">
        <f t="shared" si="8"/>
      </c>
      <c r="I98" s="10345">
        <v>45623</v>
      </c>
      <c r="J98" s="10346">
        <f t="shared" si="2"/>
      </c>
      <c r="K98" s="10412">
        <v>0</v>
      </c>
      <c r="L98" s="10412">
        <v>0</v>
      </c>
      <c r="M98" s="10423">
        <v>0</v>
      </c>
      <c r="N98" s="10423">
        <v>0</v>
      </c>
      <c r="O98" s="10406" t="s">
        <v>13584</v>
      </c>
      <c r="P98" s="10379"/>
      <c r="Q98" s="10379"/>
      <c r="R98" s="10379"/>
      <c r="S98" s="10379"/>
      <c r="T98" s="10379"/>
      <c r="U98" s="10379"/>
      <c r="V98" s="10379"/>
      <c r="W98" s="10379"/>
      <c r="X98" s="10379"/>
      <c r="Y98" s="10379"/>
      <c r="Z98" s="10379"/>
      <c r="AA98" s="10379"/>
      <c r="AB98" s="10416">
        <f t="shared" si="19"/>
      </c>
      <c r="AC98" s="10417">
        <f t="shared" si="15"/>
      </c>
      <c r="AD98" s="10349">
        <f t="shared" si="10"/>
      </c>
      <c r="AE98" s="10358">
        <f t="shared" si="4"/>
      </c>
      <c r="AF98" s="10351">
        <f>VLOOKUP(C98,'Data Products'!$A:$J,10,0)</f>
      </c>
      <c r="AG98" s="10421">
        <f t="shared" si="17"/>
      </c>
      <c r="AH98" s="10352">
        <f t="shared" si="12"/>
      </c>
      <c r="AI98" s="10420"/>
      <c r="AJ98" s="10355"/>
      <c r="AK98" s="10355"/>
      <c r="AL98" s="10354"/>
      <c r="AM98" s="10355"/>
      <c r="AN98" s="10355"/>
    </row>
    <row customHeight="true" hidden="true" ht="18" r="99">
      <c r="A99" s="10398">
        <v>46</v>
      </c>
      <c r="B99" s="10341" t="s">
        <v>13450</v>
      </c>
      <c r="C99" s="10341" t="s">
        <v>13587</v>
      </c>
      <c r="D99" s="10342">
        <v>0</v>
      </c>
      <c r="E99" s="10356">
        <v>0</v>
      </c>
      <c r="F99" s="10342"/>
      <c r="G99" s="10399">
        <f>VLOOKUP(C99,'Data Products'!$A:$J,2,0)</f>
      </c>
      <c r="H99" s="10361">
        <f t="shared" si="8"/>
      </c>
      <c r="I99" s="10345">
        <v>45623</v>
      </c>
      <c r="J99" s="10346">
        <f t="shared" si="2"/>
      </c>
      <c r="K99" s="10342">
        <v>0</v>
      </c>
      <c r="L99" s="10342">
        <v>0</v>
      </c>
      <c r="M99" s="10375">
        <v>0</v>
      </c>
      <c r="N99" s="10375">
        <v>0</v>
      </c>
      <c r="O99" s="10341" t="s">
        <v>13584</v>
      </c>
      <c r="P99" s="10342"/>
      <c r="Q99" s="10342"/>
      <c r="R99" s="10342"/>
      <c r="S99" s="10342"/>
      <c r="T99" s="10342"/>
      <c r="U99" s="10342"/>
      <c r="V99" s="10342"/>
      <c r="W99" s="10342"/>
      <c r="X99" s="10342"/>
      <c r="Y99" s="10342"/>
      <c r="Z99" s="10342"/>
      <c r="AA99" s="10342"/>
      <c r="AB99" s="10403">
        <f t="shared" si="19"/>
      </c>
      <c r="AC99" s="10417">
        <f t="shared" si="15"/>
      </c>
      <c r="AD99" s="10349">
        <f t="shared" si="10"/>
      </c>
      <c r="AE99" s="10358">
        <f t="shared" si="4"/>
      </c>
      <c r="AF99" s="10351">
        <f>VLOOKUP(C99,'Data Products'!$A:$J,10,0)</f>
      </c>
      <c r="AG99" s="10421">
        <f t="shared" si="17"/>
      </c>
      <c r="AH99" s="10352">
        <f t="shared" si="12"/>
      </c>
      <c r="AI99" s="10424"/>
      <c r="AJ99" s="10355"/>
      <c r="AK99" s="10355"/>
      <c r="AL99" s="10354"/>
      <c r="AM99" s="10355"/>
      <c r="AN99" s="10355"/>
    </row>
    <row customHeight="true" hidden="true" ht="18" r="100">
      <c r="A100" s="10398">
        <v>47</v>
      </c>
      <c r="B100" s="10341" t="s">
        <v>13450</v>
      </c>
      <c r="C100" s="10341" t="s">
        <v>13588</v>
      </c>
      <c r="D100" s="10342">
        <v>0</v>
      </c>
      <c r="E100" s="10356">
        <v>0</v>
      </c>
      <c r="F100" s="10342"/>
      <c r="G100" s="10408">
        <f>VLOOKUP(C100,'Data Products'!$A:$J,2,0)</f>
      </c>
      <c r="H100" s="10361">
        <f t="shared" si="8"/>
      </c>
      <c r="I100" s="10345">
        <v>45623</v>
      </c>
      <c r="J100" s="10346">
        <f t="shared" si="2"/>
      </c>
      <c r="K100" s="10342">
        <v>0</v>
      </c>
      <c r="L100" s="10342">
        <v>0</v>
      </c>
      <c r="M100" s="10375">
        <v>0</v>
      </c>
      <c r="N100" s="10375">
        <v>0</v>
      </c>
      <c r="O100" s="10341" t="s">
        <v>13584</v>
      </c>
      <c r="P100" s="10342"/>
      <c r="Q100" s="10342"/>
      <c r="R100" s="10342"/>
      <c r="S100" s="10342"/>
      <c r="T100" s="10342"/>
      <c r="U100" s="10342"/>
      <c r="V100" s="10342"/>
      <c r="W100" s="10342"/>
      <c r="X100" s="10342"/>
      <c r="Y100" s="10342"/>
      <c r="Z100" s="10342"/>
      <c r="AA100" s="10342"/>
      <c r="AB100" s="10403">
        <f t="shared" si="19"/>
      </c>
      <c r="AC100" s="10417">
        <f t="shared" si="15"/>
      </c>
      <c r="AD100" s="10349">
        <f t="shared" si="10"/>
      </c>
      <c r="AE100" s="10358">
        <f t="shared" si="4"/>
      </c>
      <c r="AF100" s="10425">
        <f>VLOOKUP(C100,'Data Products'!$A:$J,10,0)</f>
      </c>
      <c r="AG100" s="10351">
        <f t="shared" si="17"/>
      </c>
      <c r="AH100" s="10352">
        <f t="shared" si="12"/>
      </c>
      <c r="AI100" s="10420"/>
      <c r="AJ100" s="10355"/>
      <c r="AK100" s="10355"/>
      <c r="AL100" s="10354"/>
      <c r="AM100" s="10355"/>
      <c r="AN100" s="10355"/>
    </row>
    <row r="101">
      <c r="A101" s="10398">
        <v>48</v>
      </c>
      <c r="B101" s="10341" t="s">
        <v>13445</v>
      </c>
      <c r="C101" s="10341" t="s">
        <v>13589</v>
      </c>
      <c r="D101" s="10342">
        <v>4</v>
      </c>
      <c r="E101" s="10356">
        <v>4</v>
      </c>
      <c r="F101" s="10342"/>
      <c r="G101" s="10399">
        <f>VLOOKUP(C101,'Data Products'!$A:$J,2,0)</f>
      </c>
      <c r="H101" s="10400">
        <f t="shared" si="8"/>
      </c>
      <c r="I101" s="10345">
        <v>45951</v>
      </c>
      <c r="J101" s="10346">
        <f t="shared" si="2"/>
      </c>
      <c r="K101" s="10342">
        <v>0</v>
      </c>
      <c r="L101" s="10342">
        <v>0</v>
      </c>
      <c r="M101" s="10375">
        <v>0</v>
      </c>
      <c r="N101" s="10375">
        <v>0</v>
      </c>
      <c r="O101" s="10341" t="s">
        <v>13501</v>
      </c>
      <c r="P101" s="10342"/>
      <c r="Q101" s="10342"/>
      <c r="R101" s="10342"/>
      <c r="S101" s="10342"/>
      <c r="T101" s="10342"/>
      <c r="U101" s="10342"/>
      <c r="V101" s="10342"/>
      <c r="W101" s="10342"/>
      <c r="X101" s="10342"/>
      <c r="Y101" s="10342"/>
      <c r="Z101" s="10342"/>
      <c r="AA101" s="10342"/>
      <c r="AB101" s="10403">
        <f t="shared" si="19"/>
      </c>
      <c r="AC101" s="10426">
        <f t="shared" si="15"/>
      </c>
      <c r="AD101" s="10349">
        <f t="shared" si="10"/>
      </c>
      <c r="AE101" s="10366">
        <f t="shared" si="4"/>
      </c>
      <c r="AF101" s="10425">
        <f>VLOOKUP(C101,'Data Products'!$A:$J,10,0)</f>
      </c>
      <c r="AG101" s="10351">
        <f t="shared" si="17"/>
      </c>
      <c r="AH101" s="10352">
        <f t="shared" si="12"/>
      </c>
      <c r="AI101" s="10420"/>
      <c r="AJ101" s="10355"/>
      <c r="AK101" s="10355"/>
      <c r="AL101" s="10354"/>
      <c r="AM101" s="10355"/>
      <c r="AN101" s="10355"/>
    </row>
    <row r="102">
      <c r="A102" s="10398">
        <v>49</v>
      </c>
      <c r="B102" s="10341" t="s">
        <v>13445</v>
      </c>
      <c r="C102" s="10341" t="s">
        <v>13590</v>
      </c>
      <c r="D102" s="10342">
        <v>3</v>
      </c>
      <c r="E102" s="10356">
        <v>3</v>
      </c>
      <c r="F102" s="10342"/>
      <c r="G102" s="10399">
        <f>VLOOKUP(C102,'Data Products'!$A:$J,2,0)</f>
      </c>
      <c r="H102" s="10400">
        <f t="shared" si="8"/>
      </c>
      <c r="I102" s="10345">
        <v>45951</v>
      </c>
      <c r="J102" s="10346">
        <f t="shared" si="2"/>
      </c>
      <c r="K102" s="10342">
        <v>0</v>
      </c>
      <c r="L102" s="10342">
        <v>2</v>
      </c>
      <c r="M102" s="10375">
        <v>0</v>
      </c>
      <c r="N102" s="10375">
        <v>0</v>
      </c>
      <c r="O102" s="10341" t="s">
        <v>13501</v>
      </c>
      <c r="P102" s="10342"/>
      <c r="Q102" s="10342"/>
      <c r="R102" s="10342"/>
      <c r="S102" s="10342"/>
      <c r="T102" s="10342"/>
      <c r="U102" s="10342"/>
      <c r="V102" s="10342"/>
      <c r="W102" s="10342"/>
      <c r="X102" s="10342"/>
      <c r="Y102" s="10342"/>
      <c r="Z102" s="10342"/>
      <c r="AA102" s="10342"/>
      <c r="AB102" s="10403">
        <f t="shared" si="19"/>
      </c>
      <c r="AC102" s="10361">
        <f t="shared" si="15"/>
      </c>
      <c r="AD102" s="10349">
        <f t="shared" si="10"/>
      </c>
      <c r="AE102" s="10362">
        <f t="shared" si="4"/>
      </c>
      <c r="AF102" s="10425">
        <f>VLOOKUP(C102,'Data Products'!$A:$J,10,0)</f>
      </c>
      <c r="AG102" s="10351">
        <f t="shared" si="17"/>
      </c>
      <c r="AH102" s="10352">
        <f t="shared" si="12"/>
      </c>
      <c r="AI102" s="10420"/>
      <c r="AJ102" s="10355"/>
      <c r="AK102" s="10355"/>
      <c r="AL102" s="10354"/>
      <c r="AM102" s="10355"/>
      <c r="AN102" s="10355"/>
    </row>
    <row r="103">
      <c r="A103" s="10398">
        <v>50</v>
      </c>
      <c r="B103" s="10341" t="s">
        <v>13445</v>
      </c>
      <c r="C103" s="10341" t="s">
        <v>13591</v>
      </c>
      <c r="D103" s="10342">
        <v>5</v>
      </c>
      <c r="E103" s="10356">
        <v>5</v>
      </c>
      <c r="F103" s="10342"/>
      <c r="G103" s="10399">
        <f>VLOOKUP(C103,'Data Products'!$A:$J,2,0)</f>
      </c>
      <c r="H103" s="10400">
        <f t="shared" si="8"/>
      </c>
      <c r="I103" s="10345">
        <v>45951</v>
      </c>
      <c r="J103" s="10346">
        <f t="shared" si="2"/>
      </c>
      <c r="K103" s="10342">
        <v>0</v>
      </c>
      <c r="L103" s="10342">
        <v>0</v>
      </c>
      <c r="M103" s="10375">
        <v>0</v>
      </c>
      <c r="N103" s="10375">
        <v>0</v>
      </c>
      <c r="O103" s="10341" t="s">
        <v>13501</v>
      </c>
      <c r="P103" s="10342"/>
      <c r="Q103" s="10342"/>
      <c r="R103" s="10342"/>
      <c r="S103" s="10342"/>
      <c r="T103" s="10342"/>
      <c r="U103" s="10342"/>
      <c r="V103" s="10342"/>
      <c r="W103" s="10342"/>
      <c r="X103" s="10342"/>
      <c r="Y103" s="10342"/>
      <c r="Z103" s="10342"/>
      <c r="AA103" s="10342"/>
      <c r="AB103" s="10403">
        <f t="shared" si="19"/>
      </c>
      <c r="AC103" s="10357">
        <f t="shared" si="15"/>
      </c>
      <c r="AD103" s="10349">
        <f t="shared" si="10"/>
      </c>
      <c r="AE103" s="10358">
        <f t="shared" si="4"/>
      </c>
      <c r="AF103" s="10425">
        <f>VLOOKUP(C103,'Data Products'!$A:$J,10,0)</f>
      </c>
      <c r="AG103" s="10351">
        <f t="shared" si="17"/>
      </c>
      <c r="AH103" s="10352">
        <f t="shared" si="12"/>
      </c>
      <c r="AI103" s="10420"/>
      <c r="AJ103" s="10355"/>
      <c r="AK103" s="10355"/>
      <c r="AL103" s="10354"/>
      <c r="AM103" s="10355"/>
      <c r="AN103" s="10355"/>
    </row>
    <row r="104">
      <c r="A104" s="10398">
        <v>51</v>
      </c>
      <c r="B104" s="10341" t="s">
        <v>13445</v>
      </c>
      <c r="C104" s="10341" t="s">
        <v>13592</v>
      </c>
      <c r="D104" s="10342">
        <v>4</v>
      </c>
      <c r="E104" s="10356">
        <v>4</v>
      </c>
      <c r="F104" s="10342"/>
      <c r="G104" s="10399">
        <f>VLOOKUP(C104,'Data Products'!$A:$J,2,0)</f>
      </c>
      <c r="H104" s="10400">
        <f t="shared" si="8"/>
      </c>
      <c r="I104" s="10345">
        <v>45951</v>
      </c>
      <c r="J104" s="10346">
        <f t="shared" si="2"/>
      </c>
      <c r="K104" s="10342">
        <v>0</v>
      </c>
      <c r="L104" s="10342">
        <v>0</v>
      </c>
      <c r="M104" s="10375">
        <v>0</v>
      </c>
      <c r="N104" s="10375">
        <v>0</v>
      </c>
      <c r="O104" s="10341" t="s">
        <v>13501</v>
      </c>
      <c r="P104" s="10342"/>
      <c r="Q104" s="10342"/>
      <c r="R104" s="10342"/>
      <c r="S104" s="10342"/>
      <c r="T104" s="10342"/>
      <c r="U104" s="10342"/>
      <c r="V104" s="10342"/>
      <c r="W104" s="10342"/>
      <c r="X104" s="10342"/>
      <c r="Y104" s="10342"/>
      <c r="Z104" s="10342"/>
      <c r="AA104" s="10342"/>
      <c r="AB104" s="10403">
        <f t="shared" si="19"/>
      </c>
      <c r="AC104" s="10365">
        <f t="shared" si="15"/>
      </c>
      <c r="AD104" s="10349">
        <f t="shared" si="10"/>
      </c>
      <c r="AE104" s="10366">
        <f t="shared" si="4"/>
      </c>
      <c r="AF104" s="10425">
        <f>VLOOKUP(C104,'Data Products'!$A:$J,10,0)</f>
      </c>
      <c r="AG104" s="10351">
        <f t="shared" si="17"/>
      </c>
      <c r="AH104" s="10352">
        <f t="shared" si="12"/>
      </c>
      <c r="AI104" s="10420"/>
      <c r="AJ104" s="10355"/>
      <c r="AK104" s="10355"/>
      <c r="AL104" s="10354"/>
      <c r="AM104" s="10355"/>
      <c r="AN104" s="10355"/>
    </row>
    <row r="105">
      <c r="A105" s="10398">
        <v>52</v>
      </c>
      <c r="B105" s="10341" t="s">
        <v>13445</v>
      </c>
      <c r="C105" s="10341" t="s">
        <v>13593</v>
      </c>
      <c r="D105" s="10342">
        <v>2</v>
      </c>
      <c r="E105" s="10356">
        <v>2</v>
      </c>
      <c r="F105" s="10342"/>
      <c r="G105" s="10399">
        <f>VLOOKUP(C105,'Data Products'!$A:$J,2,0)</f>
      </c>
      <c r="H105" s="10400">
        <f t="shared" si="8"/>
      </c>
      <c r="I105" s="10345">
        <v>45951</v>
      </c>
      <c r="J105" s="10346">
        <f t="shared" si="2"/>
      </c>
      <c r="K105" s="10342">
        <v>2</v>
      </c>
      <c r="L105" s="10342">
        <v>3</v>
      </c>
      <c r="M105" s="10375">
        <v>0</v>
      </c>
      <c r="N105" s="10375">
        <v>0</v>
      </c>
      <c r="O105" s="10341" t="s">
        <v>13501</v>
      </c>
      <c r="P105" s="10342"/>
      <c r="Q105" s="10342"/>
      <c r="R105" s="10342"/>
      <c r="S105" s="10342"/>
      <c r="T105" s="10342"/>
      <c r="U105" s="10342"/>
      <c r="V105" s="10342"/>
      <c r="W105" s="10342"/>
      <c r="X105" s="10342"/>
      <c r="Y105" s="10342"/>
      <c r="Z105" s="10342"/>
      <c r="AA105" s="10342"/>
      <c r="AB105" s="10403">
        <f t="shared" si="19"/>
      </c>
      <c r="AC105" s="10365">
        <f t="shared" si="15"/>
      </c>
      <c r="AD105" s="10349">
        <f t="shared" si="10"/>
      </c>
      <c r="AE105" s="10366">
        <f t="shared" si="4"/>
      </c>
      <c r="AF105" s="10425">
        <f>VLOOKUP(C105,'Data Products'!$A:$J,10,0)</f>
      </c>
      <c r="AG105" s="10351">
        <f t="shared" si="17"/>
      </c>
      <c r="AH105" s="10352">
        <f t="shared" si="12"/>
      </c>
      <c r="AI105" s="10420"/>
      <c r="AJ105" s="10355"/>
      <c r="AK105" s="10355"/>
      <c r="AL105" s="10354"/>
      <c r="AM105" s="10355"/>
      <c r="AN105" s="10355"/>
    </row>
    <row r="106">
      <c r="A106" s="10398">
        <v>53</v>
      </c>
      <c r="B106" s="10341" t="s">
        <v>13445</v>
      </c>
      <c r="C106" s="10341" t="s">
        <v>13594</v>
      </c>
      <c r="D106" s="10342">
        <v>5</v>
      </c>
      <c r="E106" s="10356">
        <v>5</v>
      </c>
      <c r="F106" s="10342"/>
      <c r="G106" s="10399">
        <f>VLOOKUP(C106,'Data Products'!$A:$J,2,0)</f>
      </c>
      <c r="H106" s="10400">
        <f t="shared" si="8"/>
      </c>
      <c r="I106" s="10345">
        <v>45951</v>
      </c>
      <c r="J106" s="10346">
        <f t="shared" si="2"/>
      </c>
      <c r="K106" s="10342">
        <v>0</v>
      </c>
      <c r="L106" s="10342">
        <v>0</v>
      </c>
      <c r="M106" s="10375">
        <v>0</v>
      </c>
      <c r="N106" s="10375">
        <v>0</v>
      </c>
      <c r="O106" s="10341" t="s">
        <v>13501</v>
      </c>
      <c r="P106" s="10342"/>
      <c r="Q106" s="10342"/>
      <c r="R106" s="10342"/>
      <c r="S106" s="10342"/>
      <c r="T106" s="10342"/>
      <c r="U106" s="10342"/>
      <c r="V106" s="10342"/>
      <c r="W106" s="10342"/>
      <c r="X106" s="10342"/>
      <c r="Y106" s="10342"/>
      <c r="Z106" s="10342"/>
      <c r="AA106" s="10342"/>
      <c r="AB106" s="10403">
        <f t="shared" si="19"/>
      </c>
      <c r="AC106" s="10357">
        <f t="shared" si="15"/>
      </c>
      <c r="AD106" s="10349">
        <f t="shared" si="10"/>
      </c>
      <c r="AE106" s="10358">
        <f t="shared" si="4"/>
      </c>
      <c r="AF106" s="10425">
        <f>VLOOKUP(C106,'Data Products'!$A:$J,10,0)</f>
      </c>
      <c r="AG106" s="10351">
        <f t="shared" si="17"/>
      </c>
      <c r="AH106" s="10352">
        <f t="shared" si="12"/>
      </c>
      <c r="AI106" s="10420"/>
      <c r="AJ106" s="10355"/>
      <c r="AK106" s="10355"/>
      <c r="AL106" s="10354"/>
      <c r="AM106" s="10355"/>
      <c r="AN106" s="10355"/>
    </row>
    <row customHeight="true" hidden="true" ht="18" r="107">
      <c r="A107" s="10398">
        <v>54</v>
      </c>
      <c r="B107" s="10341" t="s">
        <v>13450</v>
      </c>
      <c r="C107" s="10341" t="s">
        <v>13595</v>
      </c>
      <c r="D107" s="10342">
        <v>0</v>
      </c>
      <c r="E107" s="10356">
        <v>0</v>
      </c>
      <c r="F107" s="10342"/>
      <c r="G107" s="10399">
        <f>VLOOKUP(C107,'Data Products'!$A:$J,2,0)</f>
      </c>
      <c r="H107" s="10400">
        <f t="shared" si="8"/>
      </c>
      <c r="I107" s="10345">
        <v>45951</v>
      </c>
      <c r="J107" s="10346">
        <f t="shared" si="2"/>
      </c>
      <c r="K107" s="10342">
        <v>0</v>
      </c>
      <c r="L107" s="10342">
        <v>4</v>
      </c>
      <c r="M107" s="10375">
        <v>0</v>
      </c>
      <c r="N107" s="10375">
        <v>0</v>
      </c>
      <c r="O107" s="10341" t="s">
        <v>13501</v>
      </c>
      <c r="P107" s="10342"/>
      <c r="Q107" s="10342"/>
      <c r="R107" s="10342"/>
      <c r="S107" s="10342"/>
      <c r="T107" s="10342"/>
      <c r="U107" s="10342"/>
      <c r="V107" s="10342"/>
      <c r="W107" s="10342"/>
      <c r="X107" s="10342"/>
      <c r="Y107" s="10342"/>
      <c r="Z107" s="10342"/>
      <c r="AA107" s="10342"/>
      <c r="AB107" s="10403">
        <f t="shared" si="19"/>
      </c>
      <c r="AC107" s="10361">
        <f t="shared" si="15"/>
      </c>
      <c r="AD107" s="10427">
        <f t="shared" si="10"/>
      </c>
      <c r="AE107" s="10362">
        <f t="shared" si="4"/>
      </c>
      <c r="AF107" s="10425">
        <f>VLOOKUP(C107,'Data Products'!$A:$J,10,0)</f>
      </c>
      <c r="AG107" s="10351">
        <f t="shared" si="17"/>
      </c>
      <c r="AH107" s="10352">
        <f t="shared" si="12"/>
      </c>
      <c r="AI107" s="10420"/>
      <c r="AJ107" s="10355"/>
      <c r="AK107" s="10355"/>
      <c r="AL107" s="10354"/>
      <c r="AM107" s="10355"/>
      <c r="AN107" s="10355"/>
    </row>
    <row r="108">
      <c r="A108" s="10398">
        <v>55</v>
      </c>
      <c r="B108" s="10341" t="s">
        <v>13445</v>
      </c>
      <c r="C108" s="10341" t="s">
        <v>13596</v>
      </c>
      <c r="D108" s="10342">
        <v>25</v>
      </c>
      <c r="E108" s="10356">
        <v>25</v>
      </c>
      <c r="F108" s="10342"/>
      <c r="G108" s="10399">
        <f>VLOOKUP(C108,'Data Products'!$A:$J,2,0)</f>
      </c>
      <c r="H108" s="10400">
        <f t="shared" si="8"/>
      </c>
      <c r="I108" s="10345">
        <v>45951</v>
      </c>
      <c r="J108" s="10346">
        <f t="shared" si="2"/>
      </c>
      <c r="K108" s="10342">
        <v>0</v>
      </c>
      <c r="L108" s="10342">
        <v>0</v>
      </c>
      <c r="M108" s="10375">
        <v>0</v>
      </c>
      <c r="N108" s="10375">
        <v>0</v>
      </c>
      <c r="O108" s="10341" t="s">
        <v>13501</v>
      </c>
      <c r="P108" s="10342"/>
      <c r="Q108" s="10342"/>
      <c r="R108" s="10342"/>
      <c r="S108" s="10342"/>
      <c r="T108" s="10342"/>
      <c r="U108" s="10342"/>
      <c r="V108" s="10342"/>
      <c r="W108" s="10342"/>
      <c r="X108" s="10342"/>
      <c r="Y108" s="10342"/>
      <c r="Z108" s="10342"/>
      <c r="AA108" s="10342"/>
      <c r="AB108" s="10403">
        <f t="shared" si="19"/>
      </c>
      <c r="AC108" s="10348">
        <f t="shared" si="15"/>
      </c>
      <c r="AD108" s="10427">
        <f t="shared" si="10"/>
      </c>
      <c r="AE108" s="10350">
        <f t="shared" si="4"/>
      </c>
      <c r="AF108" s="10425">
        <f>VLOOKUP(C108,'Data Products'!$A:$J,10,0)</f>
      </c>
      <c r="AG108" s="10351">
        <f t="shared" si="17"/>
      </c>
      <c r="AH108" s="10352">
        <f t="shared" si="12"/>
      </c>
      <c r="AI108" s="10420"/>
      <c r="AJ108" s="10355"/>
      <c r="AK108" s="10355"/>
      <c r="AL108" s="10354"/>
      <c r="AM108" s="10355"/>
      <c r="AN108" s="10355"/>
    </row>
    <row r="109">
      <c r="A109" s="10398">
        <v>56</v>
      </c>
      <c r="B109" s="10341" t="s">
        <v>13445</v>
      </c>
      <c r="C109" s="10341" t="s">
        <v>13597</v>
      </c>
      <c r="D109" s="10342">
        <v>29</v>
      </c>
      <c r="E109" s="10356">
        <v>29</v>
      </c>
      <c r="F109" s="10342"/>
      <c r="G109" s="10399">
        <f>VLOOKUP(C109,'Data Products'!$A:$J,2,0)</f>
      </c>
      <c r="H109" s="10400">
        <f t="shared" si="8"/>
      </c>
      <c r="I109" s="10345">
        <v>45951</v>
      </c>
      <c r="J109" s="10346">
        <f t="shared" si="2"/>
      </c>
      <c r="K109" s="10342">
        <v>3</v>
      </c>
      <c r="L109" s="10342">
        <v>4</v>
      </c>
      <c r="M109" s="10375">
        <v>0</v>
      </c>
      <c r="N109" s="10375">
        <v>0</v>
      </c>
      <c r="O109" s="10341" t="s">
        <v>13501</v>
      </c>
      <c r="P109" s="10342"/>
      <c r="Q109" s="10342"/>
      <c r="R109" s="10342"/>
      <c r="S109" s="10342"/>
      <c r="T109" s="10342"/>
      <c r="U109" s="10342"/>
      <c r="V109" s="10342"/>
      <c r="W109" s="10342"/>
      <c r="X109" s="10342"/>
      <c r="Y109" s="10342"/>
      <c r="Z109" s="10342"/>
      <c r="AA109" s="10342"/>
      <c r="AB109" s="10403">
        <f t="shared" si="19"/>
      </c>
      <c r="AC109" s="10348">
        <f t="shared" si="15"/>
      </c>
      <c r="AD109" s="10427">
        <f t="shared" si="10"/>
      </c>
      <c r="AE109" s="10350">
        <f t="shared" si="4"/>
      </c>
      <c r="AF109" s="10425">
        <f>VLOOKUP(C109,'Data Products'!$A:$J,10,0)</f>
      </c>
      <c r="AG109" s="10351">
        <f t="shared" si="17"/>
      </c>
      <c r="AH109" s="10352">
        <f t="shared" si="12"/>
      </c>
      <c r="AI109" s="10420"/>
      <c r="AJ109" s="10355"/>
      <c r="AK109" s="10355"/>
      <c r="AL109" s="10354"/>
      <c r="AM109" s="10355"/>
      <c r="AN109" s="10355"/>
    </row>
    <row r="110">
      <c r="A110" s="10398">
        <v>57</v>
      </c>
      <c r="B110" s="10341" t="s">
        <v>13445</v>
      </c>
      <c r="C110" s="10341" t="s">
        <v>13598</v>
      </c>
      <c r="D110" s="10342">
        <v>22</v>
      </c>
      <c r="E110" s="10356">
        <v>22</v>
      </c>
      <c r="F110" s="10342"/>
      <c r="G110" s="10399">
        <f>VLOOKUP(C110,'Data Products'!$A:$J,2,0)</f>
      </c>
      <c r="H110" s="10400">
        <f t="shared" si="8"/>
      </c>
      <c r="I110" s="10345">
        <v>45951</v>
      </c>
      <c r="J110" s="10346">
        <f t="shared" si="2"/>
      </c>
      <c r="K110" s="10342">
        <v>4</v>
      </c>
      <c r="L110" s="10342">
        <v>8</v>
      </c>
      <c r="M110" s="10375">
        <v>0</v>
      </c>
      <c r="N110" s="10375">
        <v>0</v>
      </c>
      <c r="O110" s="10341" t="s">
        <v>13501</v>
      </c>
      <c r="P110" s="10342"/>
      <c r="Q110" s="10342"/>
      <c r="R110" s="10342"/>
      <c r="S110" s="10342"/>
      <c r="T110" s="10342"/>
      <c r="U110" s="10342"/>
      <c r="V110" s="10342"/>
      <c r="W110" s="10342"/>
      <c r="X110" s="10342"/>
      <c r="Y110" s="10342"/>
      <c r="Z110" s="10342"/>
      <c r="AA110" s="10342"/>
      <c r="AB110" s="10403">
        <f t="shared" si="19"/>
      </c>
      <c r="AC110" s="10348">
        <f t="shared" si="15"/>
      </c>
      <c r="AD110" s="10427">
        <f t="shared" si="10"/>
      </c>
      <c r="AE110" s="10350">
        <f t="shared" si="4"/>
      </c>
      <c r="AF110" s="10425">
        <f>VLOOKUP(C110,'Data Products'!$A:$J,10,0)</f>
      </c>
      <c r="AG110" s="10351">
        <f t="shared" si="17"/>
      </c>
      <c r="AH110" s="10352">
        <f t="shared" si="12"/>
      </c>
      <c r="AI110" s="10420"/>
      <c r="AJ110" s="10355"/>
      <c r="AK110" s="10355"/>
      <c r="AL110" s="10354"/>
      <c r="AM110" s="10355"/>
      <c r="AN110" s="10355"/>
    </row>
    <row r="111">
      <c r="A111" s="10398">
        <v>58</v>
      </c>
      <c r="B111" s="10341" t="s">
        <v>13445</v>
      </c>
      <c r="C111" s="10341" t="s">
        <v>13599</v>
      </c>
      <c r="D111" s="10342">
        <v>14</v>
      </c>
      <c r="E111" s="10356">
        <v>14</v>
      </c>
      <c r="F111" s="10342"/>
      <c r="G111" s="10399">
        <f>VLOOKUP(C111,'Data Products'!$A:$J,2,0)</f>
      </c>
      <c r="H111" s="10400">
        <f t="shared" si="8"/>
      </c>
      <c r="I111" s="10345">
        <v>45951</v>
      </c>
      <c r="J111" s="10346">
        <f t="shared" si="2"/>
      </c>
      <c r="K111" s="10342">
        <v>0</v>
      </c>
      <c r="L111" s="10342">
        <v>1</v>
      </c>
      <c r="M111" s="10375">
        <v>0</v>
      </c>
      <c r="N111" s="10375">
        <v>0</v>
      </c>
      <c r="O111" s="10341" t="s">
        <v>13501</v>
      </c>
      <c r="P111" s="10342"/>
      <c r="Q111" s="10342"/>
      <c r="R111" s="10342"/>
      <c r="S111" s="10342"/>
      <c r="T111" s="10342"/>
      <c r="U111" s="10342"/>
      <c r="V111" s="10342"/>
      <c r="W111" s="10342"/>
      <c r="X111" s="10342"/>
      <c r="Y111" s="10342"/>
      <c r="Z111" s="10342"/>
      <c r="AA111" s="10342"/>
      <c r="AB111" s="10403">
        <f t="shared" si="19"/>
      </c>
      <c r="AC111" s="10348">
        <f t="shared" si="15"/>
      </c>
      <c r="AD111" s="10427">
        <f t="shared" si="10"/>
      </c>
      <c r="AE111" s="10350">
        <f t="shared" si="4"/>
      </c>
      <c r="AF111" s="10425">
        <f>VLOOKUP(C111,'Data Products'!$A:$J,10,0)</f>
      </c>
      <c r="AG111" s="10351">
        <f t="shared" si="17"/>
      </c>
      <c r="AH111" s="10352">
        <f t="shared" si="12"/>
      </c>
      <c r="AI111" s="10420"/>
      <c r="AJ111" s="10355"/>
      <c r="AK111" s="10355"/>
      <c r="AL111" s="10354"/>
      <c r="AM111" s="10355"/>
      <c r="AN111" s="10355"/>
    </row>
    <row r="112">
      <c r="A112" s="10398">
        <v>59</v>
      </c>
      <c r="B112" s="10341" t="s">
        <v>13445</v>
      </c>
      <c r="C112" s="10341" t="s">
        <v>13600</v>
      </c>
      <c r="D112" s="10342">
        <v>18</v>
      </c>
      <c r="E112" s="10356">
        <v>18</v>
      </c>
      <c r="F112" s="10342"/>
      <c r="G112" s="10399">
        <f>VLOOKUP(C112,'Data Products'!$A:$J,2,0)</f>
      </c>
      <c r="H112" s="10400">
        <f t="shared" si="8"/>
      </c>
      <c r="I112" s="10345">
        <v>45951</v>
      </c>
      <c r="J112" s="10346">
        <f t="shared" si="2"/>
      </c>
      <c r="K112" s="10342">
        <v>0</v>
      </c>
      <c r="L112" s="10342">
        <v>0</v>
      </c>
      <c r="M112" s="10375">
        <v>0</v>
      </c>
      <c r="N112" s="10375">
        <v>0</v>
      </c>
      <c r="O112" s="10341" t="s">
        <v>13501</v>
      </c>
      <c r="P112" s="10342"/>
      <c r="Q112" s="10342"/>
      <c r="R112" s="10342"/>
      <c r="S112" s="10342"/>
      <c r="T112" s="10342"/>
      <c r="U112" s="10342"/>
      <c r="V112" s="10342"/>
      <c r="W112" s="10342"/>
      <c r="X112" s="10342"/>
      <c r="Y112" s="10342"/>
      <c r="Z112" s="10342"/>
      <c r="AA112" s="10342"/>
      <c r="AB112" s="10403">
        <f t="shared" si="19"/>
      </c>
      <c r="AC112" s="10348">
        <f t="shared" si="15"/>
      </c>
      <c r="AD112" s="10427">
        <f t="shared" si="10"/>
      </c>
      <c r="AE112" s="10350">
        <f t="shared" si="4"/>
      </c>
      <c r="AF112" s="10425">
        <f>VLOOKUP(C112,'Data Products'!$A:$J,10,0)</f>
      </c>
      <c r="AG112" s="10351">
        <f t="shared" si="17"/>
      </c>
      <c r="AH112" s="10352">
        <f t="shared" si="12"/>
      </c>
      <c r="AI112" s="10420"/>
      <c r="AJ112" s="10355"/>
      <c r="AK112" s="10355"/>
      <c r="AL112" s="10354"/>
      <c r="AM112" s="10355"/>
      <c r="AN112" s="10355"/>
    </row>
    <row r="113">
      <c r="A113" s="10398">
        <v>60</v>
      </c>
      <c r="B113" s="10341" t="s">
        <v>13445</v>
      </c>
      <c r="C113" s="10341" t="s">
        <v>13601</v>
      </c>
      <c r="D113" s="10342">
        <v>10</v>
      </c>
      <c r="E113" s="10356">
        <v>10</v>
      </c>
      <c r="F113" s="10342"/>
      <c r="G113" s="10399">
        <f>VLOOKUP(C113,'Data Products'!$A:$J,2,0)</f>
      </c>
      <c r="H113" s="10400">
        <f t="shared" si="8"/>
      </c>
      <c r="I113" s="10345">
        <v>45951</v>
      </c>
      <c r="J113" s="10346">
        <f t="shared" si="2"/>
      </c>
      <c r="K113" s="10342">
        <v>2</v>
      </c>
      <c r="L113" s="10342">
        <v>8</v>
      </c>
      <c r="M113" s="10375">
        <v>0</v>
      </c>
      <c r="N113" s="10375">
        <v>0</v>
      </c>
      <c r="O113" s="10341" t="s">
        <v>13501</v>
      </c>
      <c r="P113" s="10342"/>
      <c r="Q113" s="10342"/>
      <c r="R113" s="10342"/>
      <c r="S113" s="10342"/>
      <c r="T113" s="10342"/>
      <c r="U113" s="10342"/>
      <c r="V113" s="10342"/>
      <c r="W113" s="10342"/>
      <c r="X113" s="10342"/>
      <c r="Y113" s="10342"/>
      <c r="Z113" s="10342"/>
      <c r="AA113" s="10342"/>
      <c r="AB113" s="10403">
        <f t="shared" si="19"/>
      </c>
      <c r="AC113" s="10361">
        <f t="shared" si="15"/>
      </c>
      <c r="AD113" s="10427">
        <f t="shared" si="10"/>
      </c>
      <c r="AE113" s="10362">
        <f t="shared" si="4"/>
      </c>
      <c r="AF113" s="10425">
        <f>VLOOKUP(C113,'Data Products'!$A:$J,10,0)</f>
      </c>
      <c r="AG113" s="10351">
        <f t="shared" si="17"/>
      </c>
      <c r="AH113" s="10352">
        <f t="shared" si="12"/>
      </c>
      <c r="AI113" s="10420"/>
      <c r="AJ113" s="10355"/>
      <c r="AK113" s="10355"/>
      <c r="AL113" s="10354"/>
      <c r="AM113" s="10355"/>
      <c r="AN113" s="10355"/>
    </row>
    <row customHeight="true" hidden="true" ht="18" r="114">
      <c r="A114" s="10398">
        <v>61</v>
      </c>
      <c r="B114" s="10341" t="s">
        <v>13450</v>
      </c>
      <c r="C114" s="10341" t="s">
        <v>13602</v>
      </c>
      <c r="D114" s="10342">
        <v>0</v>
      </c>
      <c r="E114" s="10356">
        <v>0</v>
      </c>
      <c r="F114" s="10342"/>
      <c r="G114" s="10399">
        <f>VLOOKUP(C114,'Data Products'!$A:$J,2,0)</f>
      </c>
      <c r="H114" s="10400">
        <f t="shared" si="8"/>
      </c>
      <c r="I114" s="10345">
        <v>45951</v>
      </c>
      <c r="J114" s="10346">
        <f t="shared" si="2"/>
      </c>
      <c r="K114" s="10342">
        <v>0</v>
      </c>
      <c r="L114" s="10342">
        <v>0</v>
      </c>
      <c r="M114" s="10375">
        <v>0</v>
      </c>
      <c r="N114" s="10375">
        <v>0</v>
      </c>
      <c r="O114" s="10341" t="s">
        <v>13501</v>
      </c>
      <c r="P114" s="10342"/>
      <c r="Q114" s="10342"/>
      <c r="R114" s="10342"/>
      <c r="S114" s="10342"/>
      <c r="T114" s="10342"/>
      <c r="U114" s="10342"/>
      <c r="V114" s="10342"/>
      <c r="W114" s="10342"/>
      <c r="X114" s="10342"/>
      <c r="Y114" s="10342"/>
      <c r="Z114" s="10342"/>
      <c r="AA114" s="10342"/>
      <c r="AB114" s="10403">
        <f t="shared" si="19"/>
      </c>
      <c r="AC114" s="10357">
        <f t="shared" si="15"/>
      </c>
      <c r="AD114" s="10427">
        <f t="shared" si="10"/>
      </c>
      <c r="AE114" s="10358">
        <f t="shared" si="4"/>
      </c>
      <c r="AF114" s="10425">
        <f>VLOOKUP(C114,'Data Products'!$A:$J,10,0)</f>
      </c>
      <c r="AG114" s="10351">
        <f t="shared" si="17"/>
      </c>
      <c r="AH114" s="10352">
        <f t="shared" si="12"/>
      </c>
      <c r="AI114" s="10420"/>
      <c r="AJ114" s="10355"/>
      <c r="AK114" s="10355"/>
      <c r="AL114" s="10354"/>
      <c r="AM114" s="10355"/>
      <c r="AN114" s="10355"/>
    </row>
    <row r="115">
      <c r="A115" s="10398">
        <v>62</v>
      </c>
      <c r="B115" s="10341" t="s">
        <v>13445</v>
      </c>
      <c r="C115" s="10341" t="s">
        <v>13603</v>
      </c>
      <c r="D115" s="10342">
        <v>18</v>
      </c>
      <c r="E115" s="10356">
        <v>18</v>
      </c>
      <c r="F115" s="10342"/>
      <c r="G115" s="10399">
        <f>VLOOKUP(C115,'Data Products'!$A:$J,2,0)</f>
      </c>
      <c r="H115" s="10400">
        <f t="shared" si="8"/>
      </c>
      <c r="I115" s="10345">
        <v>45951</v>
      </c>
      <c r="J115" s="10346">
        <f t="shared" si="2"/>
      </c>
      <c r="K115" s="10342">
        <v>6</v>
      </c>
      <c r="L115" s="10342">
        <v>11</v>
      </c>
      <c r="M115" s="10375">
        <v>0</v>
      </c>
      <c r="N115" s="10375">
        <v>0</v>
      </c>
      <c r="O115" s="10341" t="s">
        <v>13501</v>
      </c>
      <c r="P115" s="10342"/>
      <c r="Q115" s="10342"/>
      <c r="R115" s="10342"/>
      <c r="S115" s="10342"/>
      <c r="T115" s="10342"/>
      <c r="U115" s="10342"/>
      <c r="V115" s="10342"/>
      <c r="W115" s="10342"/>
      <c r="X115" s="10342"/>
      <c r="Y115" s="10342"/>
      <c r="Z115" s="10342"/>
      <c r="AA115" s="10342"/>
      <c r="AB115" s="10403">
        <f t="shared" si="19"/>
      </c>
      <c r="AC115" s="10361">
        <f t="shared" si="15"/>
      </c>
      <c r="AD115" s="10427">
        <f t="shared" si="10"/>
      </c>
      <c r="AE115" s="10362">
        <f t="shared" si="4"/>
      </c>
      <c r="AF115" s="10425">
        <f>VLOOKUP(C115,'Data Products'!$A:$J,10,0)</f>
      </c>
      <c r="AG115" s="10351">
        <f t="shared" si="17"/>
      </c>
      <c r="AH115" s="10352">
        <f t="shared" si="12"/>
      </c>
      <c r="AI115" s="10420"/>
      <c r="AJ115" s="10355"/>
      <c r="AK115" s="10355"/>
      <c r="AL115" s="10354"/>
      <c r="AM115" s="10355"/>
      <c r="AN115" s="10355"/>
    </row>
    <row r="116">
      <c r="A116" s="10398">
        <v>63</v>
      </c>
      <c r="B116" s="10341" t="s">
        <v>13445</v>
      </c>
      <c r="C116" s="10341" t="s">
        <v>13604</v>
      </c>
      <c r="D116" s="10342">
        <v>8</v>
      </c>
      <c r="E116" s="10356">
        <v>8</v>
      </c>
      <c r="F116" s="10342"/>
      <c r="G116" s="10399">
        <f>VLOOKUP(C116,'Data Products'!$A:$J,2,0)</f>
      </c>
      <c r="H116" s="10400">
        <f t="shared" si="8"/>
      </c>
      <c r="I116" s="10345">
        <v>45951</v>
      </c>
      <c r="J116" s="10346">
        <f t="shared" si="2"/>
      </c>
      <c r="K116" s="10342">
        <v>4</v>
      </c>
      <c r="L116" s="10342">
        <v>9</v>
      </c>
      <c r="M116" s="10375">
        <v>0</v>
      </c>
      <c r="N116" s="10375">
        <v>0</v>
      </c>
      <c r="O116" s="10341" t="s">
        <v>13501</v>
      </c>
      <c r="P116" s="10342"/>
      <c r="Q116" s="10342"/>
      <c r="R116" s="10342"/>
      <c r="S116" s="10342"/>
      <c r="T116" s="10342"/>
      <c r="U116" s="10342"/>
      <c r="V116" s="10342"/>
      <c r="W116" s="10342"/>
      <c r="X116" s="10342"/>
      <c r="Y116" s="10342"/>
      <c r="Z116" s="10342"/>
      <c r="AA116" s="10342"/>
      <c r="AB116" s="10403">
        <f t="shared" si="19"/>
      </c>
      <c r="AC116" s="10361">
        <f t="shared" si="15"/>
      </c>
      <c r="AD116" s="10427">
        <f t="shared" si="10"/>
      </c>
      <c r="AE116" s="10362">
        <f t="shared" si="4"/>
      </c>
      <c r="AF116" s="10425">
        <f>VLOOKUP(C116,'Data Products'!$A:$J,10,0)</f>
      </c>
      <c r="AG116" s="10351">
        <f t="shared" si="17"/>
      </c>
      <c r="AH116" s="10352">
        <f t="shared" si="12"/>
      </c>
      <c r="AI116" s="10420"/>
      <c r="AJ116" s="10355"/>
      <c r="AK116" s="10355"/>
      <c r="AL116" s="10354"/>
      <c r="AM116" s="10355"/>
      <c r="AN116" s="10355"/>
    </row>
    <row r="117">
      <c r="A117" s="10398">
        <v>64</v>
      </c>
      <c r="B117" s="10341" t="s">
        <v>13445</v>
      </c>
      <c r="C117" s="10341" t="s">
        <v>13605</v>
      </c>
      <c r="D117" s="10342">
        <v>0</v>
      </c>
      <c r="E117" s="10356">
        <v>0</v>
      </c>
      <c r="F117" s="10342"/>
      <c r="G117" s="10399">
        <f>VLOOKUP(C117,'Data Products'!$A:$J,2,0)</f>
      </c>
      <c r="H117" s="10400">
        <f t="shared" si="8"/>
      </c>
      <c r="I117" s="10345">
        <v>45951</v>
      </c>
      <c r="J117" s="10346">
        <f t="shared" si="2"/>
      </c>
      <c r="K117" s="10342">
        <v>3</v>
      </c>
      <c r="L117" s="10342">
        <v>15</v>
      </c>
      <c r="M117" s="10375">
        <v>0</v>
      </c>
      <c r="N117" s="10375">
        <v>0</v>
      </c>
      <c r="O117" s="10341" t="s">
        <v>13501</v>
      </c>
      <c r="P117" s="10342"/>
      <c r="Q117" s="10342"/>
      <c r="R117" s="10342"/>
      <c r="S117" s="10342"/>
      <c r="T117" s="10342"/>
      <c r="U117" s="10342"/>
      <c r="V117" s="10342"/>
      <c r="W117" s="10342"/>
      <c r="X117" s="10342"/>
      <c r="Y117" s="10342"/>
      <c r="Z117" s="10342"/>
      <c r="AA117" s="10342"/>
      <c r="AB117" s="10403">
        <f t="shared" si="19"/>
      </c>
      <c r="AC117" s="10361">
        <f t="shared" si="15"/>
      </c>
      <c r="AD117" s="10427">
        <f t="shared" si="10"/>
      </c>
      <c r="AE117" s="10362">
        <f t="shared" si="4"/>
      </c>
      <c r="AF117" s="10425">
        <f>VLOOKUP(C117,'Data Products'!$A:$J,10,0)</f>
      </c>
      <c r="AG117" s="10351">
        <f t="shared" si="17"/>
      </c>
      <c r="AH117" s="10352">
        <f t="shared" si="12"/>
      </c>
      <c r="AI117" s="10420"/>
      <c r="AJ117" s="10355"/>
      <c r="AK117" s="10355"/>
      <c r="AL117" s="10354"/>
      <c r="AM117" s="10355"/>
      <c r="AN117" s="10355"/>
    </row>
    <row r="118">
      <c r="A118" s="10398">
        <v>65</v>
      </c>
      <c r="B118" s="10341" t="s">
        <v>13445</v>
      </c>
      <c r="C118" s="10341" t="s">
        <v>13606</v>
      </c>
      <c r="D118" s="10342">
        <v>6</v>
      </c>
      <c r="E118" s="10356">
        <v>6</v>
      </c>
      <c r="F118" s="10342"/>
      <c r="G118" s="10399">
        <f>VLOOKUP(C118,'Data Products'!$A:$J,2,0)</f>
      </c>
      <c r="H118" s="10400">
        <f t="shared" si="8"/>
      </c>
      <c r="I118" s="10345">
        <v>45951</v>
      </c>
      <c r="J118" s="10346">
        <f t="shared" si="2"/>
      </c>
      <c r="K118" s="10342">
        <v>2</v>
      </c>
      <c r="L118" s="10342">
        <v>9</v>
      </c>
      <c r="M118" s="10375">
        <v>0</v>
      </c>
      <c r="N118" s="10375">
        <v>0</v>
      </c>
      <c r="O118" s="10341" t="s">
        <v>13501</v>
      </c>
      <c r="P118" s="10342"/>
      <c r="Q118" s="10342"/>
      <c r="R118" s="10342"/>
      <c r="S118" s="10342"/>
      <c r="T118" s="10342"/>
      <c r="U118" s="10342"/>
      <c r="V118" s="10342"/>
      <c r="W118" s="10342"/>
      <c r="X118" s="10342"/>
      <c r="Y118" s="10342"/>
      <c r="Z118" s="10342"/>
      <c r="AA118" s="10342"/>
      <c r="AB118" s="10403">
        <f t="shared" si="19"/>
      </c>
      <c r="AC118" s="10361">
        <f t="shared" si="15"/>
      </c>
      <c r="AD118" s="10427">
        <f t="shared" si="10"/>
      </c>
      <c r="AE118" s="10362">
        <f t="shared" si="4"/>
      </c>
      <c r="AF118" s="10425">
        <f>VLOOKUP(C118,'Data Products'!$A:$J,10,0)</f>
      </c>
      <c r="AG118" s="10351">
        <f t="shared" si="17"/>
      </c>
      <c r="AH118" s="10352">
        <f t="shared" si="12"/>
      </c>
      <c r="AI118" s="10420"/>
      <c r="AJ118" s="10355"/>
      <c r="AK118" s="10355"/>
      <c r="AL118" s="10354"/>
      <c r="AM118" s="10355"/>
      <c r="AN118" s="10355"/>
    </row>
    <row customHeight="true" hidden="true" ht="18" r="119">
      <c r="A119" s="10398">
        <v>66</v>
      </c>
      <c r="B119" s="10341" t="s">
        <v>13450</v>
      </c>
      <c r="C119" s="10341" t="s">
        <v>13607</v>
      </c>
      <c r="D119" s="10342">
        <v>0</v>
      </c>
      <c r="E119" s="10356">
        <v>0</v>
      </c>
      <c r="F119" s="10342"/>
      <c r="G119" s="10399">
        <f>VLOOKUP(C119,'Data Products'!$A:$J,2,0)</f>
      </c>
      <c r="H119" s="10400">
        <f t="shared" si="8"/>
      </c>
      <c r="I119" s="10345">
        <v>45951</v>
      </c>
      <c r="J119" s="10346">
        <f t="shared" si="2"/>
      </c>
      <c r="K119" s="10342">
        <v>0</v>
      </c>
      <c r="L119" s="10342">
        <v>5</v>
      </c>
      <c r="M119" s="10375">
        <v>0</v>
      </c>
      <c r="N119" s="10375">
        <v>0</v>
      </c>
      <c r="O119" s="10341" t="s">
        <v>13501</v>
      </c>
      <c r="P119" s="10342"/>
      <c r="Q119" s="10342"/>
      <c r="R119" s="10342"/>
      <c r="S119" s="10342"/>
      <c r="T119" s="10342"/>
      <c r="U119" s="10342"/>
      <c r="V119" s="10342"/>
      <c r="W119" s="10342"/>
      <c r="X119" s="10342"/>
      <c r="Y119" s="10342"/>
      <c r="Z119" s="10342"/>
      <c r="AA119" s="10342"/>
      <c r="AB119" s="10403">
        <f t="shared" si="19"/>
      </c>
      <c r="AC119" s="10361">
        <f t="shared" si="15"/>
      </c>
      <c r="AD119" s="10427">
        <f t="shared" si="10"/>
      </c>
      <c r="AE119" s="10362">
        <f t="shared" si="4"/>
      </c>
      <c r="AF119" s="10425">
        <f>VLOOKUP(C119,'Data Products'!$A:$J,10,0)</f>
      </c>
      <c r="AG119" s="10351">
        <f t="shared" si="17"/>
      </c>
      <c r="AH119" s="10352">
        <f t="shared" si="12"/>
      </c>
      <c r="AI119" s="10420"/>
      <c r="AJ119" s="10355"/>
      <c r="AK119" s="10355"/>
      <c r="AL119" s="10354"/>
      <c r="AM119" s="10355"/>
      <c r="AN119" s="10355"/>
    </row>
    <row r="120">
      <c r="A120" s="10398">
        <v>67</v>
      </c>
      <c r="B120" s="10341" t="s">
        <v>13445</v>
      </c>
      <c r="C120" s="10341" t="s">
        <v>13608</v>
      </c>
      <c r="D120" s="10342">
        <v>10</v>
      </c>
      <c r="E120" s="10356">
        <v>10</v>
      </c>
      <c r="F120" s="10342"/>
      <c r="G120" s="10399">
        <f>VLOOKUP(C120,'Data Products'!$A:$J,2,0)</f>
      </c>
      <c r="H120" s="10400">
        <f t="shared" si="8"/>
      </c>
      <c r="I120" s="10345">
        <v>45951</v>
      </c>
      <c r="J120" s="10346">
        <f t="shared" si="2"/>
      </c>
      <c r="K120" s="10342">
        <v>2</v>
      </c>
      <c r="L120" s="10342">
        <v>2</v>
      </c>
      <c r="M120" s="10375">
        <v>0</v>
      </c>
      <c r="N120" s="10375">
        <v>0</v>
      </c>
      <c r="O120" s="10341" t="s">
        <v>13501</v>
      </c>
      <c r="P120" s="10342"/>
      <c r="Q120" s="10342"/>
      <c r="R120" s="10342"/>
      <c r="S120" s="10342"/>
      <c r="T120" s="10342"/>
      <c r="U120" s="10342"/>
      <c r="V120" s="10342"/>
      <c r="W120" s="10342"/>
      <c r="X120" s="10342"/>
      <c r="Y120" s="10342"/>
      <c r="Z120" s="10342"/>
      <c r="AA120" s="10342"/>
      <c r="AB120" s="10403">
        <f t="shared" si="19"/>
      </c>
      <c r="AC120" s="10348">
        <f t="shared" si="15"/>
      </c>
      <c r="AD120" s="10427">
        <f t="shared" si="10"/>
      </c>
      <c r="AE120" s="10350">
        <f t="shared" si="4"/>
      </c>
      <c r="AF120" s="10425">
        <f>VLOOKUP(C120,'Data Products'!$A:$J,10,0)</f>
      </c>
      <c r="AG120" s="10351">
        <f t="shared" si="17"/>
      </c>
      <c r="AH120" s="10352">
        <f t="shared" si="12"/>
      </c>
      <c r="AI120" s="10420"/>
      <c r="AJ120" s="10355"/>
      <c r="AK120" s="10355"/>
      <c r="AL120" s="10354"/>
      <c r="AM120" s="10355"/>
      <c r="AN120" s="10355"/>
    </row>
    <row r="121">
      <c r="A121" s="10398">
        <v>68</v>
      </c>
      <c r="B121" s="10341" t="s">
        <v>13445</v>
      </c>
      <c r="C121" s="10341" t="s">
        <v>13609</v>
      </c>
      <c r="D121" s="10342">
        <v>5</v>
      </c>
      <c r="E121" s="10356">
        <v>5</v>
      </c>
      <c r="F121" s="10342"/>
      <c r="G121" s="10399">
        <f>VLOOKUP(C121,'Data Products'!$A:$J,2,0)</f>
      </c>
      <c r="H121" s="10400">
        <f t="shared" si="8"/>
      </c>
      <c r="I121" s="10345">
        <v>45952</v>
      </c>
      <c r="J121" s="10346">
        <f t="shared" si="2"/>
      </c>
      <c r="K121" s="10342">
        <v>0</v>
      </c>
      <c r="L121" s="10342">
        <v>0</v>
      </c>
      <c r="M121" s="10375">
        <v>0</v>
      </c>
      <c r="N121" s="10375">
        <v>0</v>
      </c>
      <c r="O121" s="10341" t="s">
        <v>13610</v>
      </c>
      <c r="P121" s="10342"/>
      <c r="Q121" s="10342"/>
      <c r="R121" s="10342"/>
      <c r="S121" s="10342"/>
      <c r="T121" s="10342"/>
      <c r="U121" s="10342"/>
      <c r="V121" s="10342"/>
      <c r="W121" s="10342"/>
      <c r="X121" s="10342"/>
      <c r="Y121" s="10342"/>
      <c r="Z121" s="10342"/>
      <c r="AA121" s="10342"/>
      <c r="AB121" s="10403">
        <f t="shared" si="19"/>
      </c>
      <c r="AC121" s="10357">
        <f t="shared" si="15"/>
      </c>
      <c r="AD121" s="10427">
        <f t="shared" si="10"/>
      </c>
      <c r="AE121" s="10358">
        <f t="shared" si="4"/>
      </c>
      <c r="AF121" s="10425">
        <f>VLOOKUP(C121,'Data Products'!$A:$J,10,0)</f>
      </c>
      <c r="AG121" s="10351">
        <f t="shared" si="17"/>
      </c>
      <c r="AH121" s="10352">
        <f t="shared" si="12"/>
      </c>
      <c r="AI121" s="10420"/>
      <c r="AJ121" s="10355"/>
      <c r="AK121" s="10355"/>
      <c r="AL121" s="10354"/>
      <c r="AM121" s="10355"/>
      <c r="AN121" s="10355"/>
    </row>
    <row r="122">
      <c r="A122" s="10398">
        <v>69</v>
      </c>
      <c r="B122" s="10341" t="s">
        <v>13445</v>
      </c>
      <c r="C122" s="10341" t="s">
        <v>13611</v>
      </c>
      <c r="D122" s="10342">
        <v>6</v>
      </c>
      <c r="E122" s="10356">
        <v>6</v>
      </c>
      <c r="F122" s="10342"/>
      <c r="G122" s="10399">
        <f>VLOOKUP(C122,'Data Products'!$A:$J,2,0)</f>
      </c>
      <c r="H122" s="10400">
        <f t="shared" si="8"/>
      </c>
      <c r="I122" s="10345">
        <v>45953</v>
      </c>
      <c r="J122" s="10346">
        <f t="shared" si="2"/>
      </c>
      <c r="K122" s="10342">
        <v>2</v>
      </c>
      <c r="L122" s="10342">
        <v>4</v>
      </c>
      <c r="M122" s="10375">
        <v>0</v>
      </c>
      <c r="N122" s="10375">
        <v>0</v>
      </c>
      <c r="O122" s="10341" t="s">
        <v>13610</v>
      </c>
      <c r="P122" s="10342"/>
      <c r="Q122" s="10342"/>
      <c r="R122" s="10342"/>
      <c r="S122" s="10342"/>
      <c r="T122" s="10342"/>
      <c r="U122" s="10342"/>
      <c r="V122" s="10342"/>
      <c r="W122" s="10342"/>
      <c r="X122" s="10342"/>
      <c r="Y122" s="10342"/>
      <c r="Z122" s="10342"/>
      <c r="AA122" s="10342"/>
      <c r="AB122" s="10403">
        <f t="shared" si="19"/>
      </c>
      <c r="AC122" s="10365">
        <f t="shared" si="15"/>
      </c>
      <c r="AD122" s="10427">
        <f t="shared" si="10"/>
      </c>
      <c r="AE122" s="10366">
        <f t="shared" si="4"/>
      </c>
      <c r="AF122" s="10425">
        <f>VLOOKUP(C122,'Data Products'!$A:$J,10,0)</f>
      </c>
      <c r="AG122" s="10351">
        <f t="shared" si="17"/>
      </c>
      <c r="AH122" s="10352">
        <f t="shared" si="12"/>
      </c>
      <c r="AI122" s="10420"/>
      <c r="AJ122" s="10355"/>
      <c r="AK122" s="10355"/>
      <c r="AL122" s="10354"/>
      <c r="AM122" s="10355"/>
      <c r="AN122" s="10355"/>
    </row>
    <row r="123">
      <c r="A123" s="10398">
        <v>70</v>
      </c>
      <c r="B123" s="10341" t="s">
        <v>13445</v>
      </c>
      <c r="C123" s="10341" t="s">
        <v>13612</v>
      </c>
      <c r="D123" s="10342">
        <v>5</v>
      </c>
      <c r="E123" s="10356">
        <v>5</v>
      </c>
      <c r="F123" s="10342"/>
      <c r="G123" s="10399">
        <f>VLOOKUP(C123,'Data Products'!$A:$J,2,0)</f>
      </c>
      <c r="H123" s="10400">
        <f t="shared" si="8"/>
      </c>
      <c r="I123" s="10345">
        <v>45954</v>
      </c>
      <c r="J123" s="10346">
        <f t="shared" si="2"/>
      </c>
      <c r="K123" s="10342">
        <v>0</v>
      </c>
      <c r="L123" s="10342">
        <v>0</v>
      </c>
      <c r="M123" s="10375">
        <v>0</v>
      </c>
      <c r="N123" s="10375">
        <v>0</v>
      </c>
      <c r="O123" s="10341" t="s">
        <v>13610</v>
      </c>
      <c r="P123" s="10342"/>
      <c r="Q123" s="10342"/>
      <c r="R123" s="10342"/>
      <c r="S123" s="10342"/>
      <c r="T123" s="10342"/>
      <c r="U123" s="10342"/>
      <c r="V123" s="10342"/>
      <c r="W123" s="10342"/>
      <c r="X123" s="10342"/>
      <c r="Y123" s="10342"/>
      <c r="Z123" s="10342"/>
      <c r="AA123" s="10342"/>
      <c r="AB123" s="10403">
        <f t="shared" si="19"/>
      </c>
      <c r="AC123" s="10357">
        <f t="shared" si="15"/>
      </c>
      <c r="AD123" s="10427">
        <f t="shared" si="10"/>
      </c>
      <c r="AE123" s="10358">
        <f t="shared" si="4"/>
      </c>
      <c r="AF123" s="10425">
        <f>VLOOKUP(C123,'Data Products'!$A:$J,10,0)</f>
      </c>
      <c r="AG123" s="10351">
        <f t="shared" si="17"/>
      </c>
      <c r="AH123" s="10352">
        <f t="shared" si="12"/>
      </c>
      <c r="AI123" s="10420"/>
      <c r="AJ123" s="10355"/>
      <c r="AK123" s="10355"/>
      <c r="AL123" s="10354"/>
      <c r="AM123" s="10355"/>
      <c r="AN123" s="10355"/>
    </row>
    <row r="124">
      <c r="A124" s="10398">
        <v>71</v>
      </c>
      <c r="B124" s="10341" t="s">
        <v>13445</v>
      </c>
      <c r="C124" s="10341" t="s">
        <v>13613</v>
      </c>
      <c r="D124" s="10342">
        <v>7</v>
      </c>
      <c r="E124" s="10356">
        <v>7</v>
      </c>
      <c r="F124" s="10342"/>
      <c r="G124" s="10399">
        <f>VLOOKUP(C124,'Data Products'!$A:$J,2,0)</f>
      </c>
      <c r="H124" s="10400">
        <f t="shared" si="8"/>
      </c>
      <c r="I124" s="10345">
        <v>45955</v>
      </c>
      <c r="J124" s="10346">
        <f t="shared" si="2"/>
      </c>
      <c r="K124" s="10342">
        <v>0</v>
      </c>
      <c r="L124" s="10342">
        <v>0</v>
      </c>
      <c r="M124" s="10375">
        <v>0</v>
      </c>
      <c r="N124" s="10375">
        <v>0</v>
      </c>
      <c r="O124" s="10341" t="s">
        <v>13610</v>
      </c>
      <c r="P124" s="10342"/>
      <c r="Q124" s="10342"/>
      <c r="R124" s="10342"/>
      <c r="S124" s="10342"/>
      <c r="T124" s="10342"/>
      <c r="U124" s="10342"/>
      <c r="V124" s="10342"/>
      <c r="W124" s="10342"/>
      <c r="X124" s="10342"/>
      <c r="Y124" s="10342"/>
      <c r="Z124" s="10342"/>
      <c r="AA124" s="10342"/>
      <c r="AB124" s="10403">
        <f t="shared" si="19"/>
      </c>
      <c r="AC124" s="10365">
        <f t="shared" si="15"/>
      </c>
      <c r="AD124" s="10427">
        <f t="shared" si="10"/>
      </c>
      <c r="AE124" s="10366">
        <f t="shared" si="4"/>
      </c>
      <c r="AF124" s="10425">
        <f>VLOOKUP(C124,'Data Products'!$A:$J,10,0)</f>
      </c>
      <c r="AG124" s="10351">
        <f t="shared" si="17"/>
      </c>
      <c r="AH124" s="10352">
        <f t="shared" si="12"/>
      </c>
      <c r="AI124" s="10420"/>
      <c r="AJ124" s="10355"/>
      <c r="AK124" s="10355"/>
      <c r="AL124" s="10354"/>
      <c r="AM124" s="10355"/>
      <c r="AN124" s="10355"/>
    </row>
    <row r="125">
      <c r="A125" s="10380"/>
      <c r="B125" s="10380"/>
      <c r="C125" s="10380"/>
      <c r="D125" s="10379"/>
      <c r="E125" s="10379"/>
      <c r="F125" s="10379"/>
      <c r="G125" s="10428"/>
      <c r="H125" s="10429"/>
      <c r="I125" s="10429"/>
      <c r="J125" s="10429"/>
      <c r="K125" s="10379"/>
      <c r="L125" s="10379"/>
      <c r="M125" s="10386"/>
      <c r="N125" s="10386"/>
      <c r="O125" s="10380"/>
      <c r="P125" s="10379"/>
      <c r="Q125" s="10379"/>
      <c r="R125" s="10379"/>
      <c r="S125" s="10379"/>
      <c r="T125" s="10379"/>
      <c r="U125" s="10379"/>
      <c r="V125" s="10379"/>
      <c r="W125" s="10379"/>
      <c r="X125" s="10379"/>
      <c r="Y125" s="10379"/>
      <c r="Z125" s="10379"/>
      <c r="AA125" s="10379"/>
      <c r="AB125" s="10381"/>
      <c r="AC125" s="10430"/>
      <c r="AD125" s="10431"/>
      <c r="AE125" s="10432" t="s">
        <v>13512</v>
      </c>
      <c r="AF125" s="10433"/>
      <c r="AG125" s="10434">
        <f>SUM(AG55:AG124)</f>
      </c>
      <c r="AH125" s="10390"/>
      <c r="AI125" s="10435"/>
      <c r="AJ125" s="10436"/>
      <c r="AK125" s="10436"/>
      <c r="AL125" s="10435"/>
      <c r="AM125" s="10436"/>
      <c r="AN125" s="10436"/>
    </row>
    <row r="126">
      <c r="A126" s="10380"/>
      <c r="B126" s="10380"/>
      <c r="C126" s="10380"/>
      <c r="D126" s="10379"/>
      <c r="E126" s="10379"/>
      <c r="F126" s="10379"/>
      <c r="G126" s="10428"/>
      <c r="H126" s="10429"/>
      <c r="I126" s="10429"/>
      <c r="J126" s="10429"/>
      <c r="K126" s="10379"/>
      <c r="L126" s="10379"/>
      <c r="M126" s="10386"/>
      <c r="N126" s="10386"/>
      <c r="O126" s="10380"/>
      <c r="P126" s="10379"/>
      <c r="Q126" s="10379"/>
      <c r="R126" s="10379"/>
      <c r="S126" s="10379"/>
      <c r="T126" s="10379"/>
      <c r="U126" s="10379"/>
      <c r="V126" s="10379"/>
      <c r="W126" s="10379"/>
      <c r="X126" s="10379"/>
      <c r="Y126" s="10379"/>
      <c r="Z126" s="10379"/>
      <c r="AA126" s="10379"/>
      <c r="AB126" s="10381"/>
      <c r="AC126" s="10430"/>
      <c r="AD126" s="10431"/>
      <c r="AE126" s="10437" t="s">
        <v>13513</v>
      </c>
      <c r="AF126" s="10438">
        <f t="shared" ref="AF126:AF129" si="5">AG126/$AG$125</f>
      </c>
      <c r="AG126" s="10439">
        <f t="shared" ref="AG126:AG129" si="0">SUMIFS($AG$55:$AG$124,$AE$55:$AE$124,AE126)</f>
      </c>
      <c r="AH126" s="10390"/>
      <c r="AI126" s="10435"/>
      <c r="AJ126" s="10436"/>
      <c r="AK126" s="10436"/>
      <c r="AL126" s="10435"/>
      <c r="AM126" s="10436"/>
      <c r="AN126" s="10436"/>
    </row>
    <row r="127">
      <c r="A127" s="10380"/>
      <c r="B127" s="10380"/>
      <c r="C127" s="10380"/>
      <c r="D127" s="10379"/>
      <c r="E127" s="10379"/>
      <c r="F127" s="10379"/>
      <c r="G127" s="10428"/>
      <c r="H127" s="10429"/>
      <c r="I127" s="10429"/>
      <c r="J127" s="10429"/>
      <c r="K127" s="10379"/>
      <c r="L127" s="10379"/>
      <c r="M127" s="10386"/>
      <c r="N127" s="10386"/>
      <c r="O127" s="10380"/>
      <c r="P127" s="10379"/>
      <c r="Q127" s="10379"/>
      <c r="R127" s="10379"/>
      <c r="S127" s="10379"/>
      <c r="T127" s="10379"/>
      <c r="U127" s="10379"/>
      <c r="V127" s="10379"/>
      <c r="W127" s="10379"/>
      <c r="X127" s="10379"/>
      <c r="Y127" s="10379"/>
      <c r="Z127" s="10379"/>
      <c r="AA127" s="10379"/>
      <c r="AB127" s="10381"/>
      <c r="AC127" s="10430"/>
      <c r="AD127" s="10431"/>
      <c r="AE127" s="10440" t="s">
        <v>13514</v>
      </c>
      <c r="AF127" s="10441">
        <f t="shared" si="5"/>
      </c>
      <c r="AG127" s="10439">
        <f t="shared" si="0"/>
      </c>
      <c r="AH127" s="10390"/>
      <c r="AI127" s="10435"/>
      <c r="AJ127" s="10436"/>
      <c r="AK127" s="10436"/>
      <c r="AL127" s="10435"/>
      <c r="AM127" s="10436"/>
      <c r="AN127" s="10436"/>
    </row>
    <row r="128">
      <c r="A128" s="10380"/>
      <c r="B128" s="10380"/>
      <c r="C128" s="10380"/>
      <c r="D128" s="10379"/>
      <c r="E128" s="10379"/>
      <c r="F128" s="10379"/>
      <c r="G128" s="10428"/>
      <c r="H128" s="10429"/>
      <c r="I128" s="10429"/>
      <c r="J128" s="10429"/>
      <c r="K128" s="10379"/>
      <c r="L128" s="10379"/>
      <c r="M128" s="10386"/>
      <c r="N128" s="10386"/>
      <c r="O128" s="10380"/>
      <c r="P128" s="10379"/>
      <c r="Q128" s="10379"/>
      <c r="R128" s="10379"/>
      <c r="S128" s="10379"/>
      <c r="T128" s="10379"/>
      <c r="U128" s="10379"/>
      <c r="V128" s="10379"/>
      <c r="W128" s="10379"/>
      <c r="X128" s="10379"/>
      <c r="Y128" s="10379"/>
      <c r="Z128" s="10379"/>
      <c r="AA128" s="10379"/>
      <c r="AB128" s="10381"/>
      <c r="AC128" s="10430"/>
      <c r="AD128" s="10442"/>
      <c r="AE128" s="10387" t="s">
        <v>13515</v>
      </c>
      <c r="AF128" s="10438">
        <f t="shared" si="5"/>
      </c>
      <c r="AG128" s="10439">
        <f t="shared" si="0"/>
      </c>
      <c r="AH128" s="10390"/>
      <c r="AI128" s="10435"/>
      <c r="AJ128" s="10436"/>
      <c r="AK128" s="10436"/>
      <c r="AL128" s="10435"/>
      <c r="AM128" s="10436"/>
      <c r="AN128" s="10436"/>
    </row>
    <row r="129">
      <c r="A129" s="10380"/>
      <c r="B129" s="10380"/>
      <c r="C129" s="10380"/>
      <c r="D129" s="10379"/>
      <c r="E129" s="10379"/>
      <c r="F129" s="10379"/>
      <c r="G129" s="10428"/>
      <c r="H129" s="10429"/>
      <c r="I129" s="10429"/>
      <c r="J129" s="10429"/>
      <c r="K129" s="10379"/>
      <c r="L129" s="10379"/>
      <c r="M129" s="10386"/>
      <c r="N129" s="10386"/>
      <c r="O129" s="10380"/>
      <c r="P129" s="10379"/>
      <c r="Q129" s="10379"/>
      <c r="R129" s="10379"/>
      <c r="S129" s="10379"/>
      <c r="T129" s="10379"/>
      <c r="U129" s="10379"/>
      <c r="V129" s="10379"/>
      <c r="W129" s="10379"/>
      <c r="X129" s="10379"/>
      <c r="Y129" s="10379"/>
      <c r="Z129" s="10379"/>
      <c r="AA129" s="10379"/>
      <c r="AB129" s="10381"/>
      <c r="AC129" s="10430"/>
      <c r="AD129" s="10442"/>
      <c r="AE129" s="10387" t="s">
        <v>13516</v>
      </c>
      <c r="AF129" s="10438">
        <f t="shared" si="5"/>
      </c>
      <c r="AG129" s="10439">
        <f t="shared" si="0"/>
      </c>
      <c r="AH129" s="10390"/>
      <c r="AI129" s="10435"/>
      <c r="AJ129" s="10436"/>
      <c r="AK129" s="10436"/>
      <c r="AL129" s="10435"/>
      <c r="AM129" s="10436"/>
      <c r="AN129" s="10436"/>
    </row>
    <row r="130">
      <c r="A130" s="10380"/>
      <c r="B130" s="10380"/>
      <c r="C130" s="10380"/>
      <c r="D130" s="10379"/>
      <c r="E130" s="10379"/>
      <c r="F130" s="10379"/>
      <c r="G130" s="10428"/>
      <c r="H130" s="10429"/>
      <c r="I130" s="10429"/>
      <c r="J130" s="10429"/>
      <c r="K130" s="10379"/>
      <c r="L130" s="10379"/>
      <c r="M130" s="10386"/>
      <c r="N130" s="10386"/>
      <c r="O130" s="10380"/>
      <c r="P130" s="10379"/>
      <c r="Q130" s="10379"/>
      <c r="R130" s="10379"/>
      <c r="S130" s="10379"/>
      <c r="T130" s="10379"/>
      <c r="U130" s="10379"/>
      <c r="V130" s="10379"/>
      <c r="W130" s="10379"/>
      <c r="X130" s="10379"/>
      <c r="Y130" s="10379"/>
      <c r="Z130" s="10379"/>
      <c r="AA130" s="10379"/>
      <c r="AB130" s="10381"/>
      <c r="AC130" s="10430"/>
      <c r="AD130" s="10442"/>
      <c r="AE130" s="10387" t="s">
        <v>13431</v>
      </c>
      <c r="AF130" s="10391">
        <f>AVERAGE(AH53:AH100)/AVERAGE(D53:D100)</f>
      </c>
      <c r="AG130" s="10389">
        <f>SUMIF($H$55:$H$124,"&lt;90",AG55:AG124)</f>
      </c>
      <c r="AH130" s="10390"/>
      <c r="AI130" s="10435"/>
      <c r="AJ130" s="10436"/>
      <c r="AK130" s="10436"/>
      <c r="AL130" s="10435"/>
      <c r="AM130" s="10436"/>
      <c r="AN130" s="10436"/>
    </row>
    <row r="131">
      <c r="A131" s="10336" t="s">
        <v>13438</v>
      </c>
      <c r="B131" s="10336" t="s">
        <v>13418</v>
      </c>
      <c r="C131" s="10336" t="s">
        <v>13614</v>
      </c>
      <c r="D131" s="10336" t="s">
        <v>13615</v>
      </c>
      <c r="E131" s="10336" t="s">
        <v>13616</v>
      </c>
      <c r="F131" s="10379"/>
      <c r="G131" s="10379"/>
      <c r="H131" s="10429"/>
      <c r="I131" s="10429"/>
      <c r="J131" s="10429"/>
      <c r="K131" s="10379"/>
      <c r="L131" s="10379"/>
      <c r="M131" s="10386"/>
      <c r="N131" s="10386"/>
      <c r="O131" s="10379"/>
      <c r="P131" s="10379"/>
      <c r="Q131" s="10379"/>
      <c r="R131" s="10379"/>
      <c r="S131" s="10379"/>
      <c r="T131" s="10379"/>
      <c r="U131" s="10379"/>
      <c r="V131" s="10379"/>
      <c r="W131" s="10379"/>
      <c r="X131" s="10379"/>
      <c r="Y131" s="10379"/>
      <c r="Z131" s="10379"/>
      <c r="AA131" s="10379"/>
      <c r="AB131" s="10379"/>
      <c r="AC131" s="10379"/>
      <c r="AD131" s="10379"/>
      <c r="AE131" s="10379"/>
      <c r="AF131" s="10379"/>
      <c r="AG131" s="10379"/>
      <c r="AH131" s="10379"/>
      <c r="AI131" s="10435"/>
      <c r="AJ131" s="10436"/>
      <c r="AK131" s="10436"/>
      <c r="AL131" s="10435"/>
      <c r="AM131" s="10436"/>
      <c r="AN131" s="10436"/>
    </row>
    <row r="132">
      <c r="A132" s="10336"/>
      <c r="B132" s="10336"/>
      <c r="C132" s="10336"/>
      <c r="D132" s="10336"/>
      <c r="E132" s="10336"/>
      <c r="F132" s="10379"/>
      <c r="G132" s="10379"/>
      <c r="H132" s="10429"/>
      <c r="I132" s="10429"/>
      <c r="J132" s="10429"/>
      <c r="K132" s="10379"/>
      <c r="L132" s="10379"/>
      <c r="M132" s="10386"/>
      <c r="N132" s="10386"/>
      <c r="O132" s="10379"/>
      <c r="P132" s="10379"/>
      <c r="Q132" s="10379"/>
      <c r="R132" s="10379"/>
      <c r="S132" s="10379"/>
      <c r="T132" s="10379"/>
      <c r="U132" s="10379"/>
      <c r="V132" s="10379"/>
      <c r="W132" s="10379"/>
      <c r="X132" s="10379"/>
      <c r="Y132" s="10379"/>
      <c r="Z132" s="10379"/>
      <c r="AA132" s="10379"/>
      <c r="AB132" s="10379"/>
      <c r="AC132" s="10379"/>
      <c r="AD132" s="10379"/>
      <c r="AE132" s="10379"/>
      <c r="AF132" s="10379"/>
      <c r="AG132" s="10379"/>
      <c r="AH132" s="10379"/>
      <c r="AI132" s="10435"/>
      <c r="AJ132" s="10436"/>
      <c r="AK132" s="10436"/>
      <c r="AL132" s="10435"/>
      <c r="AM132" s="10436"/>
      <c r="AN132" s="10436"/>
    </row>
    <row r="133">
      <c r="A133" s="10341">
        <v>1</v>
      </c>
      <c r="B133" s="10341" t="s">
        <v>13617</v>
      </c>
      <c r="C133" s="10341">
        <v>23347</v>
      </c>
      <c r="D133" s="10341" t="s">
        <v>13618</v>
      </c>
      <c r="E133" s="10341" t="s">
        <v>13619</v>
      </c>
      <c r="F133" s="10379"/>
      <c r="G133" s="10379"/>
      <c r="H133" s="10429"/>
      <c r="I133" s="10429" t="s">
        <v>13511</v>
      </c>
      <c r="J133" s="10429"/>
      <c r="K133" s="10379"/>
      <c r="L133" s="10379"/>
      <c r="M133" s="10386"/>
      <c r="N133" s="10386"/>
      <c r="O133" s="10379"/>
      <c r="P133" s="10379"/>
      <c r="Q133" s="10379"/>
      <c r="R133" s="10379"/>
      <c r="S133" s="10379"/>
      <c r="T133" s="10379"/>
      <c r="U133" s="10379"/>
      <c r="V133" s="10379"/>
      <c r="W133" s="10379"/>
      <c r="X133" s="10379"/>
      <c r="Y133" s="10379"/>
      <c r="Z133" s="10379"/>
      <c r="AA133" s="10379"/>
      <c r="AB133" s="10379"/>
      <c r="AC133" s="10379"/>
      <c r="AD133" s="10379"/>
      <c r="AE133" s="10379"/>
      <c r="AF133" s="10379"/>
      <c r="AG133" s="10379"/>
      <c r="AH133" s="10379"/>
      <c r="AI133" s="10435"/>
      <c r="AJ133" s="10436"/>
      <c r="AK133" s="10436"/>
      <c r="AL133" s="10435"/>
      <c r="AM133" s="10436"/>
      <c r="AN133" s="10436"/>
    </row>
    <row r="134">
      <c r="A134" s="10341">
        <v>2</v>
      </c>
      <c r="B134" s="10341" t="s">
        <v>13620</v>
      </c>
      <c r="C134" s="10341">
        <v>46324</v>
      </c>
      <c r="D134" s="10341" t="s">
        <v>13618</v>
      </c>
      <c r="E134" s="10341" t="s">
        <v>13619</v>
      </c>
      <c r="F134" s="10379"/>
      <c r="G134" s="10379"/>
      <c r="H134" s="10429"/>
      <c r="I134" s="10429"/>
      <c r="J134" s="10429"/>
      <c r="K134" s="10379"/>
      <c r="L134" s="10379"/>
      <c r="M134" s="10386"/>
      <c r="N134" s="10386"/>
      <c r="O134" s="10379"/>
      <c r="P134" s="10379"/>
      <c r="Q134" s="10379"/>
      <c r="R134" s="10379"/>
      <c r="S134" s="10379"/>
      <c r="T134" s="10379"/>
      <c r="U134" s="10379"/>
      <c r="V134" s="10379"/>
      <c r="W134" s="10379"/>
      <c r="X134" s="10379"/>
      <c r="Y134" s="10379"/>
      <c r="Z134" s="10379"/>
      <c r="AA134" s="10379"/>
      <c r="AB134" s="10379"/>
      <c r="AC134" s="10379"/>
      <c r="AD134" s="10379"/>
      <c r="AE134" s="10379"/>
      <c r="AF134" s="10379"/>
      <c r="AG134" s="10379"/>
      <c r="AH134" s="10379"/>
      <c r="AI134" s="10435"/>
      <c r="AJ134" s="10436"/>
      <c r="AK134" s="10436"/>
      <c r="AL134" s="10435"/>
      <c r="AM134" s="10436"/>
      <c r="AN134" s="10436"/>
    </row>
    <row r="135">
      <c r="A135" s="10341">
        <v>3</v>
      </c>
      <c r="B135" s="10341" t="s">
        <v>13621</v>
      </c>
      <c r="C135" s="10341">
        <v>9145</v>
      </c>
      <c r="D135" s="10341" t="s">
        <v>13618</v>
      </c>
      <c r="E135" s="10341" t="s">
        <v>13619</v>
      </c>
      <c r="F135" s="10379"/>
      <c r="G135" s="10379"/>
      <c r="H135" s="10429"/>
      <c r="I135" s="10429"/>
      <c r="J135" s="10429"/>
      <c r="K135" s="10379"/>
      <c r="L135" s="10379"/>
      <c r="M135" s="10386"/>
      <c r="N135" s="10386"/>
      <c r="O135" s="10379"/>
      <c r="P135" s="10379"/>
      <c r="Q135" s="10379"/>
      <c r="R135" s="10379"/>
      <c r="S135" s="10379"/>
      <c r="T135" s="10379"/>
      <c r="U135" s="10379"/>
      <c r="V135" s="10379"/>
      <c r="W135" s="10379"/>
      <c r="X135" s="10379"/>
      <c r="Y135" s="10379"/>
      <c r="Z135" s="10379"/>
      <c r="AA135" s="10379"/>
      <c r="AB135" s="10379"/>
      <c r="AC135" s="10379"/>
      <c r="AD135" s="10379"/>
      <c r="AE135" s="10379"/>
      <c r="AF135" s="10379"/>
      <c r="AG135" s="10379"/>
      <c r="AH135" s="10379"/>
      <c r="AI135" s="10435"/>
      <c r="AJ135" s="10436"/>
      <c r="AK135" s="10436"/>
      <c r="AL135" s="10435"/>
      <c r="AM135" s="10436"/>
      <c r="AN135" s="10436"/>
    </row>
    <row r="136">
      <c r="A136" s="10341">
        <v>4</v>
      </c>
      <c r="B136" s="10341" t="s">
        <v>13622</v>
      </c>
      <c r="C136" s="10341">
        <v>2109</v>
      </c>
      <c r="D136" s="10341" t="s">
        <v>13623</v>
      </c>
      <c r="E136" s="10341" t="s">
        <v>13624</v>
      </c>
      <c r="F136" s="10379"/>
      <c r="G136" s="10379"/>
      <c r="H136" s="10429"/>
      <c r="I136" s="10429"/>
      <c r="J136" s="10429"/>
      <c r="K136" s="10379"/>
      <c r="L136" s="10379"/>
      <c r="M136" s="10386"/>
      <c r="N136" s="10386"/>
      <c r="O136" s="10379"/>
      <c r="P136" s="10379"/>
      <c r="Q136" s="10379"/>
      <c r="R136" s="10379"/>
      <c r="S136" s="10379"/>
      <c r="T136" s="10379"/>
      <c r="U136" s="10379"/>
      <c r="V136" s="10379"/>
      <c r="W136" s="10379"/>
      <c r="X136" s="10379"/>
      <c r="Y136" s="10379"/>
      <c r="Z136" s="10379"/>
      <c r="AA136" s="10379"/>
      <c r="AB136" s="10379"/>
      <c r="AC136" s="10379"/>
      <c r="AD136" s="10379"/>
      <c r="AE136" s="10379"/>
      <c r="AF136" s="10379"/>
      <c r="AG136" s="10379"/>
      <c r="AH136" s="10379"/>
      <c r="AI136" s="10435"/>
      <c r="AJ136" s="10436"/>
      <c r="AK136" s="10436"/>
      <c r="AL136" s="10435"/>
      <c r="AM136" s="10436"/>
      <c r="AN136" s="10436"/>
    </row>
    <row r="137">
      <c r="A137" s="10341">
        <v>5</v>
      </c>
      <c r="B137" s="10341" t="s">
        <v>13625</v>
      </c>
      <c r="C137" s="10341">
        <v>64716</v>
      </c>
      <c r="D137" s="10341"/>
      <c r="E137" s="10341"/>
      <c r="F137" s="10379"/>
      <c r="G137" s="10379" t="s">
        <v>13626</v>
      </c>
      <c r="H137" s="10429"/>
      <c r="I137" s="10429"/>
      <c r="J137" s="10429"/>
      <c r="K137" s="10379"/>
      <c r="L137" s="10379"/>
      <c r="M137" s="10386"/>
      <c r="N137" s="10386"/>
      <c r="O137" s="10379"/>
      <c r="P137" s="10379"/>
      <c r="Q137" s="10379"/>
      <c r="R137" s="10379"/>
      <c r="S137" s="10379"/>
      <c r="T137" s="10379"/>
      <c r="U137" s="10379"/>
      <c r="V137" s="10379"/>
      <c r="W137" s="10379"/>
      <c r="X137" s="10379"/>
      <c r="Y137" s="10379"/>
      <c r="Z137" s="10379"/>
      <c r="AA137" s="10379"/>
      <c r="AB137" s="10379"/>
      <c r="AC137" s="10379"/>
      <c r="AD137" s="10379"/>
      <c r="AE137" s="10379"/>
      <c r="AF137" s="10379"/>
      <c r="AG137" s="10379"/>
      <c r="AH137" s="10379"/>
      <c r="AI137" s="10435"/>
      <c r="AJ137" s="10436"/>
      <c r="AK137" s="10436"/>
      <c r="AL137" s="10435"/>
      <c r="AM137" s="10436"/>
      <c r="AN137" s="10436"/>
    </row>
    <row r="138">
      <c r="A138" s="10436"/>
      <c r="B138" s="10380"/>
      <c r="C138" s="10380"/>
      <c r="D138" s="10379"/>
      <c r="E138" s="10379"/>
      <c r="F138" s="10379"/>
      <c r="G138" s="10379"/>
      <c r="H138" s="10429"/>
      <c r="I138" s="10429"/>
      <c r="J138" s="10429"/>
      <c r="K138" s="10379"/>
      <c r="L138" s="10379"/>
      <c r="M138" s="10386"/>
      <c r="N138" s="10386"/>
      <c r="O138" s="10379"/>
      <c r="P138" s="10379"/>
      <c r="Q138" s="10379"/>
      <c r="R138" s="10379"/>
      <c r="S138" s="10379"/>
      <c r="T138" s="10379"/>
      <c r="U138" s="10379"/>
      <c r="V138" s="10379"/>
      <c r="W138" s="10379"/>
      <c r="X138" s="10379"/>
      <c r="Y138" s="10379"/>
      <c r="Z138" s="10379"/>
      <c r="AA138" s="10379"/>
      <c r="AB138" s="10379"/>
      <c r="AC138" s="10379"/>
      <c r="AD138" s="10379"/>
      <c r="AE138" s="10379"/>
      <c r="AF138" s="10379"/>
      <c r="AG138" s="10379"/>
      <c r="AH138" s="10379"/>
      <c r="AI138" s="10435"/>
      <c r="AJ138" s="10436"/>
      <c r="AK138" s="10436"/>
      <c r="AL138" s="10435"/>
      <c r="AM138" s="10436"/>
      <c r="AN138" s="10436"/>
    </row>
    <row r="139">
      <c r="A139" s="10379"/>
      <c r="B139" s="10380"/>
      <c r="C139" s="10380"/>
      <c r="D139" s="10379"/>
      <c r="E139" s="10379"/>
      <c r="F139" s="10379"/>
      <c r="G139" s="10379"/>
      <c r="H139" s="10429"/>
      <c r="I139" s="10429"/>
      <c r="J139" s="10429"/>
      <c r="K139" s="10379"/>
      <c r="L139" s="10379"/>
      <c r="M139" s="10386"/>
      <c r="N139" s="10386"/>
      <c r="O139" s="10379"/>
      <c r="P139" s="10379"/>
      <c r="Q139" s="10379"/>
      <c r="R139" s="10379"/>
      <c r="S139" s="10379"/>
      <c r="T139" s="10379"/>
      <c r="U139" s="10379"/>
      <c r="V139" s="10379"/>
      <c r="W139" s="10379"/>
      <c r="X139" s="10379"/>
      <c r="Y139" s="10379"/>
      <c r="Z139" s="10379"/>
      <c r="AA139" s="10379"/>
      <c r="AB139" s="10379"/>
      <c r="AC139" s="10379"/>
      <c r="AD139" s="10379"/>
      <c r="AE139" s="10379"/>
      <c r="AF139" s="10379"/>
      <c r="AG139" s="10379"/>
      <c r="AH139" s="10379"/>
      <c r="AI139" s="10435"/>
      <c r="AJ139" s="10436"/>
      <c r="AK139" s="10436"/>
      <c r="AL139" s="10435"/>
      <c r="AM139" s="10436"/>
      <c r="AN139" s="10436"/>
    </row>
    <row r="140">
      <c r="A140" s="10379"/>
      <c r="B140" s="10379"/>
      <c r="C140" s="10379"/>
      <c r="D140" s="10379"/>
      <c r="E140" s="10379"/>
      <c r="F140" s="10379"/>
      <c r="G140" s="10379"/>
      <c r="H140" s="10379"/>
      <c r="I140" s="10379"/>
      <c r="J140" s="10379"/>
      <c r="K140" s="10379"/>
      <c r="L140" s="10379"/>
      <c r="M140" s="10379"/>
      <c r="N140" s="10379"/>
      <c r="O140" s="10379"/>
      <c r="P140" s="10379"/>
      <c r="Q140" s="10379"/>
      <c r="R140" s="10379"/>
      <c r="S140" s="10379"/>
      <c r="T140" s="10379"/>
      <c r="U140" s="10379"/>
      <c r="V140" s="10379"/>
      <c r="W140" s="10379"/>
      <c r="X140" s="10379"/>
      <c r="Y140" s="10379"/>
      <c r="Z140" s="10379"/>
      <c r="AA140" s="10379"/>
      <c r="AB140" s="10379"/>
      <c r="AC140" s="10379"/>
      <c r="AD140" s="10379"/>
      <c r="AE140" s="10379"/>
      <c r="AF140" s="10379"/>
      <c r="AG140" s="10379"/>
      <c r="AH140" s="10379"/>
      <c r="AI140" s="10379"/>
      <c r="AJ140" s="10379"/>
      <c r="AK140" s="10379"/>
      <c r="AL140" s="10379"/>
      <c r="AM140" s="10379"/>
      <c r="AN140" s="10379"/>
    </row>
    <row r="141">
      <c r="A141" s="10379"/>
      <c r="B141" s="10379"/>
      <c r="C141" s="10379"/>
      <c r="D141" s="10379"/>
      <c r="E141" s="10379"/>
      <c r="F141" s="10379"/>
      <c r="G141" s="10379"/>
      <c r="H141" s="10379"/>
      <c r="I141" s="10379"/>
      <c r="J141" s="10379"/>
      <c r="K141" s="10379"/>
      <c r="L141" s="10379"/>
      <c r="M141" s="10379"/>
      <c r="N141" s="10379"/>
      <c r="O141" s="10379"/>
      <c r="P141" s="10379"/>
      <c r="Q141" s="10379"/>
      <c r="R141" s="10379"/>
      <c r="S141" s="10379"/>
      <c r="T141" s="10379"/>
      <c r="U141" s="10379"/>
      <c r="V141" s="10379"/>
      <c r="W141" s="10379"/>
      <c r="X141" s="10379"/>
      <c r="Y141" s="10379"/>
      <c r="Z141" s="10379"/>
      <c r="AA141" s="10379"/>
      <c r="AB141" s="10379"/>
      <c r="AC141" s="10379"/>
      <c r="AD141" s="10379"/>
      <c r="AE141" s="10379"/>
      <c r="AF141" s="10379"/>
      <c r="AG141" s="10379"/>
      <c r="AH141" s="10379"/>
      <c r="AI141" s="10379"/>
      <c r="AJ141" s="10379"/>
      <c r="AK141" s="10379"/>
      <c r="AL141" s="10379"/>
      <c r="AM141" s="10379"/>
      <c r="AN141" s="10379"/>
    </row>
    <row r="142">
      <c r="A142" s="10379"/>
      <c r="B142" s="10379"/>
      <c r="C142" s="10379"/>
      <c r="D142" s="10379"/>
      <c r="E142" s="10379"/>
      <c r="F142" s="10379"/>
      <c r="G142" s="10379"/>
      <c r="H142" s="10379"/>
      <c r="I142" s="10379"/>
      <c r="J142" s="10379"/>
      <c r="K142" s="10379"/>
      <c r="L142" s="10379"/>
      <c r="M142" s="10379"/>
      <c r="N142" s="10379"/>
      <c r="O142" s="10379"/>
      <c r="P142" s="10379"/>
      <c r="Q142" s="10379"/>
      <c r="R142" s="10379"/>
      <c r="S142" s="10379"/>
      <c r="T142" s="10379"/>
      <c r="U142" s="10379"/>
      <c r="V142" s="10379"/>
      <c r="W142" s="10379"/>
      <c r="X142" s="10379"/>
      <c r="Y142" s="10379"/>
      <c r="Z142" s="10379"/>
      <c r="AA142" s="10379"/>
      <c r="AB142" s="10379"/>
      <c r="AC142" s="10379"/>
      <c r="AD142" s="10379"/>
      <c r="AE142" s="10379"/>
      <c r="AF142" s="10379"/>
      <c r="AG142" s="10379"/>
      <c r="AH142" s="10379"/>
      <c r="AI142" s="10379"/>
      <c r="AJ142" s="10379"/>
      <c r="AK142" s="10379"/>
      <c r="AL142" s="10379"/>
      <c r="AM142" s="10379"/>
      <c r="AN142" s="10379"/>
    </row>
    <row r="143">
      <c r="A143" s="10379"/>
      <c r="B143" s="10379"/>
      <c r="C143" s="10379"/>
      <c r="D143" s="10379"/>
      <c r="E143" s="10379"/>
      <c r="F143" s="10379"/>
      <c r="G143" s="10379"/>
      <c r="H143" s="10379"/>
      <c r="I143" s="10379"/>
      <c r="J143" s="10379"/>
      <c r="K143" s="10379"/>
      <c r="L143" s="10379"/>
      <c r="M143" s="10379"/>
      <c r="N143" s="10379"/>
      <c r="O143" s="10379"/>
      <c r="P143" s="10379"/>
      <c r="Q143" s="10379"/>
      <c r="R143" s="10379"/>
      <c r="S143" s="10379"/>
      <c r="T143" s="10379"/>
      <c r="U143" s="10379"/>
      <c r="V143" s="10379"/>
      <c r="W143" s="10379"/>
      <c r="X143" s="10379"/>
      <c r="Y143" s="10379"/>
      <c r="Z143" s="10379"/>
      <c r="AA143" s="10379"/>
      <c r="AB143" s="10379"/>
      <c r="AC143" s="10379"/>
      <c r="AD143" s="10379"/>
      <c r="AE143" s="10379"/>
      <c r="AF143" s="10379"/>
      <c r="AG143" s="10379"/>
      <c r="AH143" s="10379"/>
      <c r="AI143" s="10379"/>
      <c r="AJ143" s="10379"/>
      <c r="AK143" s="10379"/>
      <c r="AL143" s="10379"/>
      <c r="AM143" s="10379"/>
      <c r="AN143" s="10379"/>
    </row>
    <row r="144">
      <c r="A144" s="10379"/>
      <c r="B144" s="10379"/>
      <c r="C144" s="10379"/>
      <c r="D144" s="10379"/>
      <c r="E144" s="10379"/>
      <c r="F144" s="10379"/>
      <c r="G144" s="10379"/>
      <c r="H144" s="10379"/>
      <c r="I144" s="10379"/>
      <c r="J144" s="10379"/>
      <c r="K144" s="10379"/>
      <c r="L144" s="10379"/>
      <c r="M144" s="10379"/>
      <c r="N144" s="10379"/>
      <c r="O144" s="10379"/>
      <c r="P144" s="10379"/>
      <c r="Q144" s="10379"/>
      <c r="R144" s="10379"/>
      <c r="S144" s="10379"/>
      <c r="T144" s="10379"/>
      <c r="U144" s="10379"/>
      <c r="V144" s="10379"/>
      <c r="W144" s="10379"/>
      <c r="X144" s="10379"/>
      <c r="Y144" s="10379"/>
      <c r="Z144" s="10379"/>
      <c r="AA144" s="10379"/>
      <c r="AB144" s="10379"/>
      <c r="AC144" s="10379"/>
      <c r="AD144" s="10379"/>
      <c r="AE144" s="10379"/>
      <c r="AF144" s="10379"/>
      <c r="AG144" s="10379"/>
      <c r="AH144" s="10379"/>
      <c r="AI144" s="10379"/>
      <c r="AJ144" s="10379"/>
      <c r="AK144" s="10379"/>
      <c r="AL144" s="10379"/>
      <c r="AM144" s="10379"/>
      <c r="AN144" s="10379"/>
    </row>
    <row r="145">
      <c r="A145" s="10379"/>
      <c r="B145" s="10379"/>
      <c r="C145" s="10379"/>
      <c r="D145" s="10379"/>
      <c r="E145" s="10379"/>
      <c r="F145" s="10379"/>
      <c r="G145" s="10379"/>
      <c r="H145" s="10379"/>
      <c r="I145" s="10379"/>
      <c r="J145" s="10379"/>
      <c r="K145" s="10379"/>
      <c r="L145" s="10379"/>
      <c r="M145" s="10379"/>
      <c r="N145" s="10379"/>
      <c r="O145" s="10379"/>
      <c r="P145" s="10379"/>
      <c r="Q145" s="10379"/>
      <c r="R145" s="10379"/>
      <c r="S145" s="10379"/>
      <c r="T145" s="10379"/>
      <c r="U145" s="10379"/>
      <c r="V145" s="10379"/>
      <c r="W145" s="10379"/>
      <c r="X145" s="10379"/>
      <c r="Y145" s="10379"/>
      <c r="Z145" s="10379"/>
      <c r="AA145" s="10379"/>
      <c r="AB145" s="10379"/>
      <c r="AC145" s="10379"/>
      <c r="AD145" s="10379"/>
      <c r="AE145" s="10379"/>
      <c r="AF145" s="10379"/>
      <c r="AG145" s="10379"/>
      <c r="AH145" s="10379"/>
      <c r="AI145" s="10379"/>
      <c r="AJ145" s="10379"/>
      <c r="AK145" s="10379"/>
      <c r="AL145" s="10379"/>
      <c r="AM145" s="10379"/>
      <c r="AN145" s="10379"/>
    </row>
    <row r="146">
      <c r="A146" s="10379"/>
      <c r="B146" s="10379"/>
      <c r="C146" s="10379"/>
      <c r="D146" s="10379"/>
      <c r="E146" s="10379"/>
      <c r="F146" s="10379"/>
      <c r="G146" s="10379"/>
      <c r="H146" s="10379"/>
      <c r="I146" s="10379"/>
      <c r="J146" s="10379"/>
      <c r="K146" s="10379"/>
      <c r="L146" s="10379"/>
      <c r="M146" s="10379"/>
      <c r="N146" s="10379"/>
      <c r="O146" s="10379"/>
      <c r="P146" s="10379"/>
      <c r="Q146" s="10379"/>
      <c r="R146" s="10379"/>
      <c r="S146" s="10379"/>
      <c r="T146" s="10379"/>
      <c r="U146" s="10379"/>
      <c r="V146" s="10379"/>
      <c r="W146" s="10379"/>
      <c r="X146" s="10379"/>
      <c r="Y146" s="10379"/>
      <c r="Z146" s="10379"/>
      <c r="AA146" s="10379"/>
      <c r="AB146" s="10379"/>
      <c r="AC146" s="10379"/>
      <c r="AD146" s="10379"/>
      <c r="AE146" s="10379"/>
      <c r="AF146" s="10379"/>
      <c r="AG146" s="10379"/>
      <c r="AH146" s="10379"/>
      <c r="AI146" s="10379"/>
      <c r="AJ146" s="10379"/>
      <c r="AK146" s="10379"/>
      <c r="AL146" s="10379"/>
      <c r="AM146" s="10379"/>
      <c r="AN146" s="10379"/>
    </row>
    <row r="147">
      <c r="A147" s="10379"/>
      <c r="B147" s="10379"/>
      <c r="C147" s="10379"/>
      <c r="D147" s="10379"/>
      <c r="E147" s="10379"/>
      <c r="F147" s="10379"/>
      <c r="G147" s="10379"/>
      <c r="H147" s="10379"/>
      <c r="I147" s="10379"/>
      <c r="J147" s="10379"/>
      <c r="K147" s="10379"/>
      <c r="L147" s="10379"/>
      <c r="M147" s="10379"/>
      <c r="N147" s="10379"/>
      <c r="O147" s="10379"/>
      <c r="P147" s="10379"/>
      <c r="Q147" s="10379"/>
      <c r="R147" s="10379"/>
      <c r="S147" s="10379"/>
      <c r="T147" s="10379"/>
      <c r="U147" s="10379"/>
      <c r="V147" s="10379"/>
      <c r="W147" s="10379"/>
      <c r="X147" s="10379"/>
      <c r="Y147" s="10379"/>
      <c r="Z147" s="10379"/>
      <c r="AA147" s="10379"/>
      <c r="AB147" s="10379"/>
      <c r="AC147" s="10379"/>
      <c r="AD147" s="10379"/>
      <c r="AE147" s="10379"/>
      <c r="AF147" s="10379"/>
      <c r="AG147" s="10379"/>
      <c r="AH147" s="10379"/>
      <c r="AI147" s="10379"/>
      <c r="AJ147" s="10379"/>
      <c r="AK147" s="10379"/>
      <c r="AL147" s="10379"/>
      <c r="AM147" s="10379"/>
      <c r="AN147" s="10379"/>
    </row>
    <row r="148">
      <c r="A148" s="10379"/>
      <c r="B148" s="10379"/>
      <c r="C148" s="10379"/>
      <c r="D148" s="10379"/>
      <c r="E148" s="10379"/>
      <c r="F148" s="10379"/>
      <c r="G148" s="10379"/>
      <c r="H148" s="10379"/>
      <c r="I148" s="10379"/>
      <c r="J148" s="10379"/>
      <c r="K148" s="10379"/>
      <c r="L148" s="10379"/>
      <c r="M148" s="10379"/>
      <c r="N148" s="10379"/>
      <c r="O148" s="10379"/>
      <c r="P148" s="10379"/>
      <c r="Q148" s="10379"/>
      <c r="R148" s="10379"/>
      <c r="S148" s="10379"/>
      <c r="T148" s="10379"/>
      <c r="U148" s="10379"/>
      <c r="V148" s="10379"/>
      <c r="W148" s="10379"/>
      <c r="X148" s="10379"/>
      <c r="Y148" s="10379"/>
      <c r="Z148" s="10379"/>
      <c r="AA148" s="10379"/>
      <c r="AB148" s="10379"/>
      <c r="AC148" s="10379"/>
      <c r="AD148" s="10379"/>
      <c r="AE148" s="10379"/>
      <c r="AF148" s="10379"/>
      <c r="AG148" s="10379"/>
      <c r="AH148" s="10379"/>
      <c r="AI148" s="10379"/>
      <c r="AJ148" s="10379"/>
      <c r="AK148" s="10379"/>
      <c r="AL148" s="10379"/>
      <c r="AM148" s="10379"/>
      <c r="AN148" s="10379"/>
    </row>
    <row r="149">
      <c r="A149" s="10379"/>
      <c r="B149" s="10379"/>
      <c r="C149" s="10379"/>
      <c r="D149" s="10379"/>
      <c r="E149" s="10379"/>
      <c r="F149" s="10379"/>
      <c r="G149" s="10379"/>
      <c r="H149" s="10379"/>
      <c r="I149" s="10379"/>
      <c r="J149" s="10379"/>
      <c r="K149" s="10379"/>
      <c r="L149" s="10379"/>
      <c r="M149" s="10379"/>
      <c r="N149" s="10379"/>
      <c r="O149" s="10379"/>
      <c r="P149" s="10379"/>
      <c r="Q149" s="10379"/>
      <c r="R149" s="10379"/>
      <c r="S149" s="10379"/>
      <c r="T149" s="10379"/>
      <c r="U149" s="10379"/>
      <c r="V149" s="10379"/>
      <c r="W149" s="10379"/>
      <c r="X149" s="10379"/>
      <c r="Y149" s="10379"/>
      <c r="Z149" s="10379"/>
      <c r="AA149" s="10379"/>
      <c r="AB149" s="10379"/>
      <c r="AC149" s="10379"/>
      <c r="AD149" s="10379"/>
      <c r="AE149" s="10379"/>
      <c r="AF149" s="10379"/>
      <c r="AG149" s="10379"/>
      <c r="AH149" s="10379"/>
      <c r="AI149" s="10379"/>
      <c r="AJ149" s="10379"/>
      <c r="AK149" s="10379"/>
      <c r="AL149" s="10379"/>
      <c r="AM149" s="10379"/>
      <c r="AN149" s="10379"/>
    </row>
    <row r="150">
      <c r="A150" s="10380"/>
      <c r="B150" s="10379"/>
      <c r="C150" s="10380"/>
      <c r="D150" s="10380"/>
      <c r="E150" s="10380"/>
      <c r="F150" s="10380"/>
      <c r="G150" s="10380"/>
      <c r="H150" s="10380"/>
      <c r="I150" s="10380"/>
      <c r="J150" s="10380"/>
      <c r="K150" s="10436"/>
      <c r="L150" s="10379"/>
      <c r="M150" s="10379"/>
      <c r="N150" s="10379"/>
      <c r="O150" s="10379"/>
      <c r="P150" s="10379"/>
      <c r="Q150" s="10379"/>
      <c r="R150" s="10379"/>
      <c r="S150" s="10379"/>
      <c r="T150" s="10379"/>
      <c r="U150" s="10379"/>
      <c r="V150" s="10379"/>
      <c r="W150" s="10379"/>
      <c r="X150" s="10379"/>
      <c r="Y150" s="10379"/>
      <c r="Z150" s="10379"/>
      <c r="AA150" s="10379"/>
      <c r="AB150" s="10379"/>
      <c r="AC150" s="10379"/>
      <c r="AD150" s="10379"/>
      <c r="AE150" s="10379"/>
      <c r="AF150" s="10379"/>
      <c r="AG150" s="10379"/>
      <c r="AH150" s="10379"/>
      <c r="AI150" s="10435"/>
      <c r="AJ150" s="10436"/>
      <c r="AK150" s="10436"/>
      <c r="AL150" s="10435"/>
      <c r="AM150" s="10436"/>
      <c r="AN150" s="10436"/>
    </row>
    <row r="151">
      <c r="A151" s="10379"/>
      <c r="B151" s="10380"/>
      <c r="C151" s="10380"/>
      <c r="D151" s="10379"/>
      <c r="E151" s="10379"/>
      <c r="F151" s="10379"/>
      <c r="G151" s="10379"/>
      <c r="H151" s="10429"/>
      <c r="I151" s="10429"/>
      <c r="J151" s="10429"/>
      <c r="K151" s="10436"/>
      <c r="L151" s="10379"/>
      <c r="M151" s="10379"/>
      <c r="N151" s="10379"/>
      <c r="O151" s="10379"/>
      <c r="P151" s="10379"/>
      <c r="Q151" s="10379"/>
      <c r="R151" s="10379"/>
      <c r="S151" s="10379"/>
      <c r="T151" s="10379"/>
      <c r="U151" s="10379"/>
      <c r="V151" s="10379"/>
      <c r="W151" s="10379"/>
      <c r="X151" s="10379"/>
      <c r="Y151" s="10379"/>
      <c r="Z151" s="10379"/>
      <c r="AA151" s="10379"/>
      <c r="AB151" s="10379"/>
      <c r="AC151" s="10379"/>
      <c r="AD151" s="10379"/>
      <c r="AE151" s="10379"/>
      <c r="AF151" s="10379"/>
      <c r="AG151" s="10379"/>
      <c r="AH151" s="10379"/>
      <c r="AI151" s="10435"/>
      <c r="AJ151" s="10436"/>
      <c r="AK151" s="10436"/>
      <c r="AL151" s="10435"/>
      <c r="AM151" s="10436"/>
      <c r="AN151" s="10436"/>
    </row>
    <row r="152">
      <c r="A152" s="10379"/>
      <c r="B152" s="10380"/>
      <c r="C152" s="10380"/>
      <c r="D152" s="10379"/>
      <c r="E152" s="10379"/>
      <c r="F152" s="10379"/>
      <c r="G152" s="10379"/>
      <c r="H152" s="10429"/>
      <c r="I152" s="10429"/>
      <c r="J152" s="10429"/>
      <c r="K152" s="10379"/>
      <c r="L152" s="10379"/>
      <c r="M152" s="10379"/>
      <c r="N152" s="10379"/>
      <c r="O152" s="10379"/>
      <c r="P152" s="10379"/>
      <c r="Q152" s="10379"/>
      <c r="R152" s="10379"/>
      <c r="S152" s="10379"/>
      <c r="T152" s="10379"/>
      <c r="U152" s="10379"/>
      <c r="V152" s="10379"/>
      <c r="W152" s="10379"/>
      <c r="X152" s="10379"/>
      <c r="Y152" s="10379"/>
      <c r="Z152" s="10379"/>
      <c r="AA152" s="10379"/>
      <c r="AB152" s="10379"/>
      <c r="AC152" s="10379"/>
      <c r="AD152" s="10379"/>
      <c r="AE152" s="10379"/>
      <c r="AF152" s="10379"/>
      <c r="AG152" s="10379"/>
      <c r="AH152" s="10379"/>
      <c r="AI152" s="10435"/>
      <c r="AJ152" s="10436"/>
      <c r="AK152" s="10436"/>
      <c r="AL152" s="10435"/>
      <c r="AM152" s="10436"/>
      <c r="AN152" s="10436"/>
    </row>
    <row r="153">
      <c r="A153" s="10379"/>
      <c r="B153" s="10380"/>
      <c r="C153" s="10380"/>
      <c r="D153" s="10379"/>
      <c r="E153" s="10379"/>
      <c r="F153" s="10379"/>
      <c r="G153" s="10379"/>
      <c r="H153" s="10429"/>
      <c r="I153" s="10429"/>
      <c r="J153" s="10429"/>
      <c r="K153" s="10379"/>
      <c r="L153" s="10379"/>
      <c r="M153" s="10379"/>
      <c r="N153" s="10379"/>
      <c r="O153" s="10379"/>
      <c r="P153" s="10379"/>
      <c r="Q153" s="10379"/>
      <c r="R153" s="10379"/>
      <c r="S153" s="10379"/>
      <c r="T153" s="10379"/>
      <c r="U153" s="10379"/>
      <c r="V153" s="10379"/>
      <c r="W153" s="10379"/>
      <c r="X153" s="10379"/>
      <c r="Y153" s="10379"/>
      <c r="Z153" s="10379"/>
      <c r="AA153" s="10379"/>
      <c r="AB153" s="10379"/>
      <c r="AC153" s="10379"/>
      <c r="AD153" s="10379"/>
      <c r="AE153" s="10379"/>
      <c r="AF153" s="10379"/>
      <c r="AG153" s="10379"/>
      <c r="AH153" s="10379"/>
      <c r="AI153" s="10435"/>
      <c r="AJ153" s="10436"/>
      <c r="AK153" s="10436"/>
      <c r="AL153" s="10435"/>
      <c r="AM153" s="10436"/>
      <c r="AN153" s="10436"/>
    </row>
    <row r="154">
      <c r="A154" s="10379"/>
      <c r="B154" s="10380"/>
      <c r="C154" s="10380"/>
      <c r="D154" s="10379"/>
      <c r="E154" s="10379"/>
      <c r="F154" s="10379"/>
      <c r="G154" s="10379"/>
      <c r="H154" s="10429"/>
      <c r="I154" s="10429"/>
      <c r="J154" s="10429"/>
      <c r="K154" s="10379"/>
      <c r="L154" s="10379"/>
      <c r="M154" s="10379"/>
      <c r="N154" s="10379"/>
      <c r="O154" s="10379"/>
      <c r="P154" s="10379"/>
      <c r="Q154" s="10379"/>
      <c r="R154" s="10379"/>
      <c r="S154" s="10379"/>
      <c r="T154" s="10379"/>
      <c r="U154" s="10379"/>
      <c r="V154" s="10379"/>
      <c r="W154" s="10379"/>
      <c r="X154" s="10379"/>
      <c r="Y154" s="10379"/>
      <c r="Z154" s="10379"/>
      <c r="AA154" s="10379"/>
      <c r="AB154" s="10379"/>
      <c r="AC154" s="10379"/>
      <c r="AD154" s="10379"/>
      <c r="AE154" s="10379"/>
      <c r="AF154" s="10379"/>
      <c r="AG154" s="10379"/>
      <c r="AH154" s="10379"/>
      <c r="AI154" s="10435"/>
      <c r="AJ154" s="10436"/>
      <c r="AK154" s="10436"/>
      <c r="AL154" s="10435"/>
      <c r="AM154" s="10436"/>
      <c r="AN154" s="10436"/>
    </row>
    <row r="155">
      <c r="A155" s="10379"/>
      <c r="B155" s="10380"/>
      <c r="C155" s="10380"/>
      <c r="D155" s="10379"/>
      <c r="E155" s="10379"/>
      <c r="F155" s="10379"/>
      <c r="G155" s="10379"/>
      <c r="H155" s="10429"/>
      <c r="I155" s="10429"/>
      <c r="J155" s="10429"/>
      <c r="K155" s="10379"/>
      <c r="L155" s="10379"/>
      <c r="M155" s="10379"/>
      <c r="N155" s="10379"/>
      <c r="O155" s="10379"/>
      <c r="P155" s="10379"/>
      <c r="Q155" s="10379"/>
      <c r="R155" s="10379"/>
      <c r="S155" s="10379"/>
      <c r="T155" s="10379"/>
      <c r="U155" s="10379"/>
      <c r="V155" s="10379"/>
      <c r="W155" s="10379"/>
      <c r="X155" s="10379"/>
      <c r="Y155" s="10379"/>
      <c r="Z155" s="10379"/>
      <c r="AA155" s="10379"/>
      <c r="AB155" s="10379"/>
      <c r="AC155" s="10379"/>
      <c r="AD155" s="10379"/>
      <c r="AE155" s="10379"/>
      <c r="AF155" s="10379"/>
      <c r="AG155" s="10379"/>
      <c r="AH155" s="10379"/>
      <c r="AI155" s="10435"/>
      <c r="AJ155" s="10436"/>
      <c r="AK155" s="10436"/>
      <c r="AL155" s="10435"/>
      <c r="AM155" s="10436"/>
      <c r="AN155" s="10436"/>
    </row>
    <row r="156">
      <c r="A156" s="10379"/>
      <c r="B156" s="10380"/>
      <c r="C156" s="10380"/>
      <c r="D156" s="10379"/>
      <c r="E156" s="10379"/>
      <c r="F156" s="10379"/>
      <c r="G156" s="10379"/>
      <c r="H156" s="10429"/>
      <c r="I156" s="10429"/>
      <c r="J156" s="10429"/>
      <c r="K156" s="10379"/>
      <c r="L156" s="10379"/>
      <c r="M156" s="10379"/>
      <c r="N156" s="10379"/>
      <c r="O156" s="10379"/>
      <c r="P156" s="10379"/>
      <c r="Q156" s="10379"/>
      <c r="R156" s="10379"/>
      <c r="S156" s="10379"/>
      <c r="T156" s="10379"/>
      <c r="U156" s="10379"/>
      <c r="V156" s="10379"/>
      <c r="W156" s="10379"/>
      <c r="X156" s="10379"/>
      <c r="Y156" s="10379"/>
      <c r="Z156" s="10379"/>
      <c r="AA156" s="10379"/>
      <c r="AB156" s="10379"/>
      <c r="AC156" s="10379"/>
      <c r="AD156" s="10379"/>
      <c r="AE156" s="10379"/>
      <c r="AF156" s="10379"/>
      <c r="AG156" s="10379"/>
      <c r="AH156" s="10379"/>
      <c r="AI156" s="10435"/>
      <c r="AJ156" s="10436"/>
      <c r="AK156" s="10436"/>
      <c r="AL156" s="10435"/>
      <c r="AM156" s="10436"/>
      <c r="AN156" s="10436"/>
    </row>
    <row r="157">
      <c r="A157" s="10379"/>
      <c r="B157" s="10380"/>
      <c r="C157" s="10380"/>
      <c r="D157" s="10379"/>
      <c r="E157" s="10379"/>
      <c r="F157" s="10379"/>
      <c r="G157" s="10379"/>
      <c r="H157" s="10429"/>
      <c r="I157" s="10429"/>
      <c r="J157" s="10429"/>
      <c r="K157" s="10379"/>
      <c r="L157" s="10379"/>
      <c r="M157" s="10379"/>
      <c r="N157" s="10379"/>
      <c r="O157" s="10379"/>
      <c r="P157" s="10379"/>
      <c r="Q157" s="10379"/>
      <c r="R157" s="10379"/>
      <c r="S157" s="10379"/>
      <c r="T157" s="10379"/>
      <c r="U157" s="10379"/>
      <c r="V157" s="10379"/>
      <c r="W157" s="10379"/>
      <c r="X157" s="10379"/>
      <c r="Y157" s="10379"/>
      <c r="Z157" s="10379"/>
      <c r="AA157" s="10379"/>
      <c r="AB157" s="10379"/>
      <c r="AC157" s="10379"/>
      <c r="AD157" s="10379"/>
      <c r="AE157" s="10379"/>
      <c r="AF157" s="10379"/>
      <c r="AG157" s="10379"/>
      <c r="AH157" s="10379"/>
      <c r="AI157" s="10435"/>
      <c r="AJ157" s="10436"/>
      <c r="AK157" s="10436"/>
      <c r="AL157" s="10435"/>
      <c r="AM157" s="10436"/>
      <c r="AN157" s="10436"/>
    </row>
    <row r="158">
      <c r="A158" s="10379"/>
      <c r="B158" s="10380"/>
      <c r="C158" s="10380"/>
      <c r="D158" s="10379"/>
      <c r="E158" s="10379"/>
      <c r="F158" s="10379"/>
      <c r="G158" s="10379"/>
      <c r="H158" s="10429"/>
      <c r="I158" s="10429"/>
      <c r="J158" s="10429"/>
      <c r="K158" s="10379"/>
      <c r="L158" s="10379"/>
      <c r="M158" s="10379"/>
      <c r="N158" s="10379"/>
      <c r="O158" s="10379"/>
      <c r="P158" s="10379"/>
      <c r="Q158" s="10379"/>
      <c r="R158" s="10379"/>
      <c r="S158" s="10379"/>
      <c r="T158" s="10379"/>
      <c r="U158" s="10379"/>
      <c r="V158" s="10379"/>
      <c r="W158" s="10379"/>
      <c r="X158" s="10379"/>
      <c r="Y158" s="10379"/>
      <c r="Z158" s="10379"/>
      <c r="AA158" s="10379"/>
      <c r="AB158" s="10379"/>
      <c r="AC158" s="10379"/>
      <c r="AD158" s="10379"/>
      <c r="AE158" s="10379"/>
      <c r="AF158" s="10379"/>
      <c r="AG158" s="10379"/>
      <c r="AH158" s="10379"/>
      <c r="AI158" s="10435"/>
      <c r="AJ158" s="10436"/>
      <c r="AK158" s="10436"/>
      <c r="AL158" s="10435"/>
      <c r="AM158" s="10436"/>
      <c r="AN158" s="10436"/>
    </row>
    <row r="159">
      <c r="A159" s="10379"/>
      <c r="B159" s="10380"/>
      <c r="C159" s="10380"/>
      <c r="D159" s="10379"/>
      <c r="E159" s="10379"/>
      <c r="F159" s="10379"/>
      <c r="G159" s="10379"/>
      <c r="H159" s="10429"/>
      <c r="I159" s="10429"/>
      <c r="J159" s="10429"/>
      <c r="K159" s="10379"/>
      <c r="L159" s="10379"/>
      <c r="M159" s="10379"/>
      <c r="N159" s="10379"/>
      <c r="O159" s="10379"/>
      <c r="P159" s="10379"/>
      <c r="Q159" s="10379"/>
      <c r="R159" s="10379"/>
      <c r="S159" s="10379"/>
      <c r="T159" s="10379"/>
      <c r="U159" s="10379"/>
      <c r="V159" s="10379"/>
      <c r="W159" s="10379"/>
      <c r="X159" s="10379"/>
      <c r="Y159" s="10379"/>
      <c r="Z159" s="10379"/>
      <c r="AA159" s="10379"/>
      <c r="AB159" s="10379"/>
      <c r="AC159" s="10379"/>
      <c r="AD159" s="10379"/>
      <c r="AE159" s="10379"/>
      <c r="AF159" s="10379"/>
      <c r="AG159" s="10379"/>
      <c r="AH159" s="10379"/>
      <c r="AI159" s="10435"/>
      <c r="AJ159" s="10436"/>
      <c r="AK159" s="10436"/>
      <c r="AL159" s="10435"/>
      <c r="AM159" s="10436"/>
      <c r="AN159" s="10436"/>
    </row>
    <row r="160">
      <c r="A160" s="10379"/>
      <c r="B160" s="10380"/>
      <c r="C160" s="10380"/>
      <c r="D160" s="10379"/>
      <c r="E160" s="10379"/>
      <c r="F160" s="10379"/>
      <c r="G160" s="10379"/>
      <c r="H160" s="10429"/>
      <c r="I160" s="10429"/>
      <c r="J160" s="10429"/>
      <c r="K160" s="10379"/>
      <c r="L160" s="10379"/>
      <c r="M160" s="10376"/>
      <c r="N160" s="10376"/>
      <c r="O160" s="10379"/>
      <c r="P160" s="10379"/>
      <c r="Q160" s="10379"/>
      <c r="R160" s="10379"/>
      <c r="S160" s="10379"/>
      <c r="T160" s="10379"/>
      <c r="U160" s="10379"/>
      <c r="V160" s="10379"/>
      <c r="W160" s="10379"/>
      <c r="X160" s="10379"/>
      <c r="Y160" s="10379"/>
      <c r="Z160" s="10379"/>
      <c r="AA160" s="10379"/>
      <c r="AB160" s="10379"/>
      <c r="AC160" s="10379"/>
      <c r="AD160" s="10379"/>
      <c r="AE160" s="10379"/>
      <c r="AF160" s="10379"/>
      <c r="AG160" s="10379"/>
      <c r="AH160" s="10379"/>
      <c r="AI160" s="10435"/>
      <c r="AJ160" s="10436"/>
      <c r="AK160" s="10436"/>
      <c r="AL160" s="10435"/>
      <c r="AM160" s="10436"/>
      <c r="AN160" s="10436"/>
    </row>
    <row r="161">
      <c r="A161" s="10379"/>
      <c r="B161" s="10380"/>
      <c r="C161" s="10380"/>
      <c r="D161" s="10379"/>
      <c r="E161" s="10379"/>
      <c r="F161" s="10379"/>
      <c r="G161" s="10379"/>
      <c r="H161" s="10429"/>
      <c r="I161" s="10429"/>
      <c r="J161" s="10429"/>
      <c r="K161" s="10379"/>
      <c r="L161" s="10379"/>
      <c r="M161" s="10376"/>
      <c r="N161" s="10376"/>
      <c r="O161" s="10379"/>
      <c r="P161" s="10379"/>
      <c r="Q161" s="10379"/>
      <c r="R161" s="10379"/>
      <c r="S161" s="10379"/>
      <c r="T161" s="10379"/>
      <c r="U161" s="10379"/>
      <c r="V161" s="10379"/>
      <c r="W161" s="10379"/>
      <c r="X161" s="10379"/>
      <c r="Y161" s="10379"/>
      <c r="Z161" s="10379"/>
      <c r="AA161" s="10379"/>
      <c r="AB161" s="10379"/>
      <c r="AC161" s="10379"/>
      <c r="AD161" s="10379"/>
      <c r="AE161" s="10379"/>
      <c r="AF161" s="10379"/>
      <c r="AG161" s="10379"/>
      <c r="AH161" s="10379"/>
      <c r="AI161" s="10435"/>
      <c r="AJ161" s="10436"/>
      <c r="AK161" s="10436"/>
      <c r="AL161" s="10435"/>
      <c r="AM161" s="10436"/>
      <c r="AN161" s="10436"/>
    </row>
    <row r="162">
      <c r="A162" s="10379"/>
      <c r="B162" s="10380"/>
      <c r="C162" s="10380"/>
      <c r="D162" s="10379"/>
      <c r="E162" s="10379"/>
      <c r="F162" s="10379"/>
      <c r="G162" s="10379"/>
      <c r="H162" s="10429"/>
      <c r="I162" s="10429"/>
      <c r="J162" s="10429"/>
      <c r="K162" s="10379"/>
      <c r="L162" s="10379"/>
      <c r="M162" s="10376"/>
      <c r="N162" s="10376"/>
      <c r="O162" s="10379"/>
      <c r="P162" s="10379"/>
      <c r="Q162" s="10379"/>
      <c r="R162" s="10379"/>
      <c r="S162" s="10379"/>
      <c r="T162" s="10379"/>
      <c r="U162" s="10379"/>
      <c r="V162" s="10379"/>
      <c r="W162" s="10379"/>
      <c r="X162" s="10379"/>
      <c r="Y162" s="10379"/>
      <c r="Z162" s="10379"/>
      <c r="AA162" s="10379"/>
      <c r="AB162" s="10379"/>
      <c r="AC162" s="10379"/>
      <c r="AD162" s="10379"/>
      <c r="AE162" s="10379"/>
      <c r="AF162" s="10379"/>
      <c r="AG162" s="10379"/>
      <c r="AH162" s="10379"/>
      <c r="AI162" s="10435"/>
      <c r="AJ162" s="10436"/>
      <c r="AK162" s="10436"/>
      <c r="AL162" s="10435"/>
      <c r="AM162" s="10436"/>
      <c r="AN162" s="10436"/>
    </row>
    <row r="163">
      <c r="A163" s="10379"/>
      <c r="B163" s="10380"/>
      <c r="C163" s="10380"/>
      <c r="D163" s="10379"/>
      <c r="E163" s="10379"/>
      <c r="F163" s="10379"/>
      <c r="G163" s="10379"/>
      <c r="H163" s="10429"/>
      <c r="I163" s="10429"/>
      <c r="J163" s="10429"/>
      <c r="K163" s="10379"/>
      <c r="L163" s="10379"/>
      <c r="M163" s="10376"/>
      <c r="N163" s="10376"/>
      <c r="O163" s="10379"/>
      <c r="P163" s="10379"/>
      <c r="Q163" s="10379"/>
      <c r="R163" s="10379"/>
      <c r="S163" s="10379"/>
      <c r="T163" s="10379"/>
      <c r="U163" s="10379"/>
      <c r="V163" s="10379"/>
      <c r="W163" s="10379"/>
      <c r="X163" s="10379"/>
      <c r="Y163" s="10379"/>
      <c r="Z163" s="10379"/>
      <c r="AA163" s="10379"/>
      <c r="AB163" s="10379"/>
      <c r="AC163" s="10379"/>
      <c r="AD163" s="10379"/>
      <c r="AE163" s="10379"/>
      <c r="AF163" s="10379"/>
      <c r="AG163" s="10379"/>
      <c r="AH163" s="10379"/>
      <c r="AI163" s="10435"/>
      <c r="AJ163" s="10436"/>
      <c r="AK163" s="10436"/>
      <c r="AL163" s="10435"/>
      <c r="AM163" s="10436"/>
      <c r="AN163" s="10436"/>
    </row>
    <row r="164">
      <c r="A164" s="10379"/>
      <c r="B164" s="10380"/>
      <c r="C164" s="10380"/>
      <c r="D164" s="10379"/>
      <c r="E164" s="10379"/>
      <c r="F164" s="10379"/>
      <c r="G164" s="10379"/>
      <c r="H164" s="10429"/>
      <c r="I164" s="10429"/>
      <c r="J164" s="10429"/>
      <c r="K164" s="10379"/>
      <c r="L164" s="10379"/>
      <c r="M164" s="10376"/>
      <c r="N164" s="10376"/>
      <c r="O164" s="10379"/>
      <c r="P164" s="10379"/>
      <c r="Q164" s="10379"/>
      <c r="R164" s="10379"/>
      <c r="S164" s="10379"/>
      <c r="T164" s="10379"/>
      <c r="U164" s="10379"/>
      <c r="V164" s="10379"/>
      <c r="W164" s="10379"/>
      <c r="X164" s="10379"/>
      <c r="Y164" s="10379"/>
      <c r="Z164" s="10379"/>
      <c r="AA164" s="10379"/>
      <c r="AB164" s="10379"/>
      <c r="AC164" s="10379"/>
      <c r="AD164" s="10379"/>
      <c r="AE164" s="10379"/>
      <c r="AF164" s="10379"/>
      <c r="AG164" s="10379"/>
      <c r="AH164" s="10379"/>
      <c r="AI164" s="10435"/>
      <c r="AJ164" s="10436"/>
      <c r="AK164" s="10436"/>
      <c r="AL164" s="10435"/>
      <c r="AM164" s="10436"/>
      <c r="AN164" s="10436"/>
    </row>
    <row r="165">
      <c r="A165" s="10379"/>
      <c r="B165" s="10380"/>
      <c r="C165" s="10380"/>
      <c r="D165" s="10379"/>
      <c r="E165" s="10379"/>
      <c r="F165" s="10379"/>
      <c r="G165" s="10379"/>
      <c r="H165" s="10429"/>
      <c r="I165" s="10429"/>
      <c r="J165" s="10429"/>
      <c r="K165" s="10379"/>
      <c r="L165" s="10379"/>
      <c r="M165" s="10376"/>
      <c r="N165" s="10376"/>
      <c r="O165" s="10379"/>
      <c r="P165" s="10379"/>
      <c r="Q165" s="10379"/>
      <c r="R165" s="10379"/>
      <c r="S165" s="10379"/>
      <c r="T165" s="10379"/>
      <c r="U165" s="10379"/>
      <c r="V165" s="10379"/>
      <c r="W165" s="10379"/>
      <c r="X165" s="10379"/>
      <c r="Y165" s="10379"/>
      <c r="Z165" s="10379"/>
      <c r="AA165" s="10379"/>
      <c r="AB165" s="10379"/>
      <c r="AC165" s="10379"/>
      <c r="AD165" s="10379"/>
      <c r="AE165" s="10379"/>
      <c r="AF165" s="10379"/>
      <c r="AG165" s="10379"/>
      <c r="AH165" s="10379"/>
      <c r="AI165" s="10435"/>
      <c r="AJ165" s="10436"/>
      <c r="AK165" s="10436"/>
      <c r="AL165" s="10435"/>
      <c r="AM165" s="10436"/>
      <c r="AN165" s="10436"/>
    </row>
    <row r="166">
      <c r="A166" s="10379"/>
      <c r="B166" s="10380"/>
      <c r="C166" s="10380"/>
      <c r="D166" s="10379"/>
      <c r="E166" s="10379"/>
      <c r="F166" s="10379"/>
      <c r="G166" s="10379"/>
      <c r="H166" s="10429"/>
      <c r="I166" s="10429"/>
      <c r="J166" s="10429"/>
      <c r="K166" s="10379"/>
      <c r="L166" s="10379"/>
      <c r="M166" s="10376"/>
      <c r="N166" s="10376"/>
      <c r="O166" s="10379"/>
      <c r="P166" s="10379"/>
      <c r="Q166" s="10379"/>
      <c r="R166" s="10379"/>
      <c r="S166" s="10379"/>
      <c r="T166" s="10379"/>
      <c r="U166" s="10379"/>
      <c r="V166" s="10379"/>
      <c r="W166" s="10379"/>
      <c r="X166" s="10379"/>
      <c r="Y166" s="10379"/>
      <c r="Z166" s="10379"/>
      <c r="AA166" s="10379"/>
      <c r="AB166" s="10379"/>
      <c r="AC166" s="10379"/>
      <c r="AD166" s="10379"/>
      <c r="AE166" s="10379"/>
      <c r="AF166" s="10379"/>
      <c r="AG166" s="10379"/>
      <c r="AH166" s="10379"/>
      <c r="AI166" s="10435"/>
      <c r="AJ166" s="10436"/>
      <c r="AK166" s="10436"/>
      <c r="AL166" s="10435"/>
      <c r="AM166" s="10436"/>
      <c r="AN166" s="10436"/>
    </row>
    <row r="167">
      <c r="A167" s="10379"/>
      <c r="B167" s="10380"/>
      <c r="C167" s="10380"/>
      <c r="D167" s="10379"/>
      <c r="E167" s="10379"/>
      <c r="F167" s="10379"/>
      <c r="G167" s="10379"/>
      <c r="H167" s="10429"/>
      <c r="I167" s="10429"/>
      <c r="J167" s="10429"/>
      <c r="K167" s="10379"/>
      <c r="L167" s="10379"/>
      <c r="M167" s="10376"/>
      <c r="N167" s="10376"/>
      <c r="O167" s="10379"/>
      <c r="P167" s="10379"/>
      <c r="Q167" s="10379"/>
      <c r="R167" s="10379"/>
      <c r="S167" s="10379"/>
      <c r="T167" s="10379"/>
      <c r="U167" s="10379"/>
      <c r="V167" s="10379"/>
      <c r="W167" s="10379"/>
      <c r="X167" s="10379"/>
      <c r="Y167" s="10379"/>
      <c r="Z167" s="10379"/>
      <c r="AA167" s="10379"/>
      <c r="AB167" s="10379"/>
      <c r="AC167" s="10379"/>
      <c r="AD167" s="10379"/>
      <c r="AE167" s="10379"/>
      <c r="AF167" s="10379"/>
      <c r="AG167" s="10379"/>
      <c r="AH167" s="10379"/>
      <c r="AI167" s="10354"/>
      <c r="AJ167" s="10379"/>
      <c r="AK167" s="10379"/>
      <c r="AL167" s="10436"/>
      <c r="AM167" s="10436"/>
      <c r="AN167" s="10379"/>
    </row>
  </sheetData>
  <mergeCells>
    <mergeCell ref="B1:B2"/>
    <mergeCell ref="C1:C2"/>
    <mergeCell ref="D1:E1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E131:E132"/>
    <mergeCell ref="D131:D132"/>
    <mergeCell ref="C131:C132"/>
    <mergeCell ref="B131:B132"/>
    <mergeCell ref="A131:A132"/>
    <mergeCell ref="AN52:AN53"/>
    <mergeCell ref="AM52:AM53"/>
    <mergeCell ref="AL52:AL53"/>
    <mergeCell ref="AK52:AK53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AB52:AB53"/>
    <mergeCell ref="Y52:Y53"/>
    <mergeCell ref="X52:X53"/>
    <mergeCell ref="W52:W53"/>
    <mergeCell ref="V52:V53"/>
    <mergeCell ref="U52:U53"/>
    <mergeCell ref="T52:T53"/>
    <mergeCell ref="S52:S53"/>
    <mergeCell ref="R52:R53"/>
    <mergeCell ref="O52:O53"/>
    <mergeCell ref="N52:N53"/>
    <mergeCell ref="M52:M53"/>
    <mergeCell ref="J52:J53"/>
    <mergeCell ref="I52:I53"/>
    <mergeCell ref="H52:H53"/>
    <mergeCell ref="G52:G53"/>
    <mergeCell ref="F52:F53"/>
    <mergeCell ref="D52:E52"/>
    <mergeCell ref="C52:C53"/>
    <mergeCell ref="B52:B53"/>
  </mergeCells>
  <conditionalFormatting sqref="AC54:AC124">
    <cfRule dxfId="1121" operator="between" priority="1" stopIfTrue="true" type="cellIs">
      <formula>61</formula>
      <formula>149</formula>
    </cfRule>
  </conditionalFormatting>
  <conditionalFormatting sqref="AC54:AC124">
    <cfRule dxfId="1122" operator="equal" priority="2" stopIfTrue="true" type="cellIs">
      <formula>"-"</formula>
    </cfRule>
  </conditionalFormatting>
  <conditionalFormatting sqref="AC54:AC124">
    <cfRule dxfId="1123" operator="greaterThan" priority="3" stopIfTrue="true" type="cellIs">
      <formula>150</formula>
    </cfRule>
  </conditionalFormatting>
  <conditionalFormatting sqref="AC54:AC124">
    <cfRule dxfId="1124" operator="lessThan" priority="4" stopIfTrue="true" type="cellIs">
      <formula>60</formula>
    </cfRule>
  </conditionalFormatting>
  <conditionalFormatting sqref="AE54:AE124">
    <cfRule dxfId="1125" operator="equal" priority="5" stopIfTrue="true" type="cellIs">
      <formula>"Out of stock more than 60 days"</formula>
    </cfRule>
  </conditionalFormatting>
  <conditionalFormatting sqref="AE54:AE124">
    <cfRule dxfId="1126" operator="equal" priority="6" stopIfTrue="true" type="cellIs">
      <formula>"Out of stock more than 150 days"</formula>
    </cfRule>
  </conditionalFormatting>
  <conditionalFormatting sqref="AE54:AE124">
    <cfRule dxfId="1127" operator="equal" priority="7" stopIfTrue="true" type="cellIs">
      <formula>"Out of stock less than 60 days"</formula>
    </cfRule>
  </conditionalFormatting>
  <conditionalFormatting sqref="AE54:AE124">
    <cfRule dxfId="1128" operator="equal" priority="8" stopIfTrue="true" type="cellIs">
      <formula>"Not sold yet"</formula>
    </cfRule>
  </conditionalFormatting>
  <conditionalFormatting sqref="H54:H124">
    <cfRule dxfId="1129" operator="lessThan" priority="9" stopIfTrue="true" type="cellIs">
      <formula>90</formula>
    </cfRule>
  </conditionalFormatting>
  <conditionalFormatting sqref="AC3:AC44">
    <cfRule dxfId="1130" operator="equal" priority="10" stopIfTrue="true" type="cellIs">
      <formula>"-"</formula>
    </cfRule>
  </conditionalFormatting>
  <conditionalFormatting sqref="AC3:AC44">
    <cfRule dxfId="1131" operator="greaterThan" priority="11" stopIfTrue="true" type="cellIs">
      <formula>150</formula>
    </cfRule>
  </conditionalFormatting>
  <conditionalFormatting sqref="AC3:AC44">
    <cfRule dxfId="1132" operator="lessThan" priority="12" stopIfTrue="true" type="cellIs">
      <formula>60</formula>
    </cfRule>
  </conditionalFormatting>
  <conditionalFormatting sqref="AE3:AE44">
    <cfRule dxfId="1133" operator="equal" priority="13" stopIfTrue="true" type="cellIs">
      <formula>"Out of stock less than 60 days"</formula>
    </cfRule>
  </conditionalFormatting>
  <conditionalFormatting sqref="AE3:AE44">
    <cfRule dxfId="1134" operator="equal" priority="14" stopIfTrue="true" type="cellIs">
      <formula>"Not sold yet"</formula>
    </cfRule>
  </conditionalFormatting>
  <conditionalFormatting sqref="AE3:AE44">
    <cfRule dxfId="1135" operator="equal" priority="15" stopIfTrue="true" type="cellIs">
      <formula>"Out of stock more than 150 days"</formula>
    </cfRule>
  </conditionalFormatting>
  <conditionalFormatting sqref="H3:H44">
    <cfRule dxfId="1136" operator="lessThan" priority="16" stopIfTrue="true" type="cellIs">
      <formula>90</formula>
    </cfRule>
  </conditionalFormatting>
  <dataValidations count="1">
    <dataValidation allowBlank="true" errorStyle="stop" showErrorMessage="true" sqref="B3:B44 B54:B124" type="list">
      <formula1>"Active,Inactive,Deleted,Temporary,B2B Only,Ecom Only,Preparing"</formula1>
    </dataValidation>
  </dataValidations>
</worksheet>
</file>

<file path=xl/worksheets/sheet6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2" defaultRowHeight="18"/>
  <cols>
    <col collapsed="false" customWidth="true" hidden="false" max="32" min="32" style="0" width="9"/>
    <col collapsed="false" customWidth="true" hidden="false" max="39" min="39" style="0" width="5"/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29" min="29" style="0" width="9"/>
    <col collapsed="false" customWidth="true" hidden="false" max="40" min="40" style="0" width="7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8" min="38" style="0" width="5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8" min="28" style="0" width="11"/>
    <col collapsed="false" customWidth="true" hidden="false" max="35" min="35" style="0" width="41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6" min="36" style="0" width="6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1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31" min="31" style="0" width="28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</cols>
  <sheetData>
    <row r="1">
      <c r="A1" s="10443" t="s">
        <v>13627</v>
      </c>
      <c r="B1" s="10443" t="s">
        <v>13628</v>
      </c>
      <c r="C1" s="10443" t="s">
        <v>13629</v>
      </c>
      <c r="D1" s="10443" t="s">
        <v>13630</v>
      </c>
      <c r="E1" s="10443"/>
      <c r="F1" s="10444" t="s">
        <v>13631</v>
      </c>
      <c r="G1" s="10445" t="s">
        <v>13632</v>
      </c>
      <c r="H1" s="10446" t="s">
        <v>13633</v>
      </c>
      <c r="I1" s="10446" t="s">
        <v>13634</v>
      </c>
      <c r="J1" s="10446" t="s">
        <v>13635</v>
      </c>
      <c r="K1" s="10443" t="s">
        <v>13636</v>
      </c>
      <c r="L1" s="10443" t="s">
        <v>13637</v>
      </c>
      <c r="M1" s="10443" t="s">
        <v>13638</v>
      </c>
      <c r="N1" s="10443" t="s">
        <v>13639</v>
      </c>
      <c r="O1" s="10443" t="s">
        <v>13640</v>
      </c>
      <c r="P1" s="10447" t="s">
        <v>13641</v>
      </c>
      <c r="Q1" s="10447"/>
      <c r="R1" s="10447" t="s">
        <v>13642</v>
      </c>
      <c r="S1" s="10447"/>
      <c r="T1" s="10447" t="s">
        <v>13643</v>
      </c>
      <c r="U1" s="10447"/>
      <c r="V1" s="10447" t="s">
        <v>13644</v>
      </c>
      <c r="W1" s="10447"/>
      <c r="X1" s="10448" t="s">
        <v>13645</v>
      </c>
      <c r="Y1" s="10448"/>
      <c r="Z1" s="10449" t="s">
        <v>13646</v>
      </c>
      <c r="AA1" s="10449"/>
      <c r="AB1" s="10450" t="s">
        <v>13647</v>
      </c>
      <c r="AC1" s="10446" t="s">
        <v>13648</v>
      </c>
      <c r="AD1" s="10446" t="s">
        <v>13649</v>
      </c>
      <c r="AE1" s="10446" t="s">
        <v>13650</v>
      </c>
      <c r="AF1" s="10446" t="s">
        <v>13651</v>
      </c>
      <c r="AG1" s="10446" t="s">
        <v>13652</v>
      </c>
      <c r="AH1" s="10446" t="s">
        <v>13653</v>
      </c>
      <c r="AI1" s="10446" t="s">
        <v>13654</v>
      </c>
      <c r="AJ1" s="10446" t="s">
        <v>13655</v>
      </c>
      <c r="AK1" s="10443" t="s">
        <v>13656</v>
      </c>
      <c r="AL1" s="10443" t="s">
        <v>13657</v>
      </c>
      <c r="AM1" s="10443" t="s">
        <v>13658</v>
      </c>
      <c r="AN1" s="10443" t="s">
        <v>13659</v>
      </c>
    </row>
    <row r="2">
      <c r="A2" s="10443" t="s">
        <v>13660</v>
      </c>
      <c r="B2" s="10443"/>
      <c r="C2" s="10443"/>
      <c r="D2" s="10443" t="s">
        <v>13661</v>
      </c>
      <c r="E2" s="10444" t="s">
        <v>13662</v>
      </c>
      <c r="F2" s="10444"/>
      <c r="G2" s="10445"/>
      <c r="H2" s="10446"/>
      <c r="I2" s="10446"/>
      <c r="J2" s="10446"/>
      <c r="K2" s="10443" t="s">
        <v>13663</v>
      </c>
      <c r="L2" s="10443" t="s">
        <v>13663</v>
      </c>
      <c r="M2" s="10443"/>
      <c r="N2" s="10443"/>
      <c r="O2" s="10443"/>
      <c r="P2" s="10447" t="s">
        <v>13661</v>
      </c>
      <c r="Q2" s="10451" t="s">
        <v>13662</v>
      </c>
      <c r="R2" s="10447" t="s">
        <v>13661</v>
      </c>
      <c r="S2" s="10451" t="s">
        <v>13662</v>
      </c>
      <c r="T2" s="10447" t="s">
        <v>13661</v>
      </c>
      <c r="U2" s="10451" t="s">
        <v>13662</v>
      </c>
      <c r="V2" s="10447" t="s">
        <v>13661</v>
      </c>
      <c r="W2" s="10451" t="s">
        <v>13662</v>
      </c>
      <c r="X2" s="10447" t="s">
        <v>13661</v>
      </c>
      <c r="Y2" s="10451" t="s">
        <v>13662</v>
      </c>
      <c r="Z2" s="10447" t="s">
        <v>13661</v>
      </c>
      <c r="AA2" s="10451" t="s">
        <v>13662</v>
      </c>
      <c r="AB2" s="10450"/>
      <c r="AC2" s="10446"/>
      <c r="AD2" s="10446"/>
      <c r="AE2" s="10446"/>
      <c r="AF2" s="10446"/>
      <c r="AG2" s="10446"/>
      <c r="AH2" s="10446"/>
      <c r="AI2" s="10446"/>
      <c r="AJ2" s="10446"/>
      <c r="AK2" s="10443"/>
      <c r="AL2" s="10443"/>
      <c r="AM2" s="10443"/>
      <c r="AN2" s="10443"/>
    </row>
    <row r="3">
      <c r="A3" s="10452">
        <v>1</v>
      </c>
      <c r="B3" s="10452" t="s">
        <v>13664</v>
      </c>
      <c r="C3" s="10452" t="s">
        <v>13665</v>
      </c>
      <c r="D3" s="10453">
        <v>741</v>
      </c>
      <c r="E3" s="10453">
        <v>740</v>
      </c>
      <c r="F3" s="10453"/>
      <c r="G3" s="10454">
        <f>VLOOKUP(C3,'Data Products'!$A:$B,2,0)</f>
      </c>
      <c r="H3" s="10455">
        <f t="shared" ref="H3:H44" si="13">IFERROR(G3-TODAY(),"")</f>
      </c>
      <c r="I3" s="10456">
        <v>45723</v>
      </c>
      <c r="J3" s="10457">
        <f t="shared" ref="J3:J44" si="0">TODAY()-I3</f>
      </c>
      <c r="K3" s="10453">
        <v>38</v>
      </c>
      <c r="L3" s="10453">
        <v>98</v>
      </c>
      <c r="M3" s="10453">
        <v>500</v>
      </c>
      <c r="N3" s="10453">
        <v>1000</v>
      </c>
      <c r="O3" s="10452" t="s">
        <v>13666</v>
      </c>
      <c r="P3" s="10453">
        <v>0</v>
      </c>
      <c r="Q3" s="10453">
        <v>0</v>
      </c>
      <c r="R3" s="10453">
        <v>238</v>
      </c>
      <c r="S3" s="10453">
        <v>238</v>
      </c>
      <c r="T3" s="10453">
        <v>464</v>
      </c>
      <c r="U3" s="10453">
        <v>464</v>
      </c>
      <c r="V3" s="10453">
        <v>39</v>
      </c>
      <c r="W3" s="10453">
        <v>38</v>
      </c>
      <c r="X3" s="10453">
        <v>0</v>
      </c>
      <c r="Y3" s="10453">
        <v>0</v>
      </c>
      <c r="Z3" s="10453">
        <v>0</v>
      </c>
      <c r="AA3" s="10453">
        <v>0</v>
      </c>
      <c r="AB3" s="10458">
        <f t="shared" ref="AB3:AB44" si="5">L3/30</f>
      </c>
      <c r="AC3" s="10459">
        <f t="shared" ref="AC3:AC44" si="8">IFERROR(D3/AB3,"-")</f>
      </c>
      <c r="AD3" s="10460">
        <f t="shared" ref="AD3:AD44" si="16">IFERROR(TODAY()+AC3,"-")</f>
      </c>
      <c r="AE3" s="10461">
        <f t="shared" ref="AE3:AE44" si="2">_xlfn.IFS(AC3="-","Not sold yet",AND(AC3&lt;=150,AC3&gt;60),"Out of stock more than 60 days",AC3&lt;=60,"Out of stock less than 60 days",AC3&gt;=150,"Out of stock more than 150 days")</f>
      </c>
      <c r="AF3" s="10462">
        <f>VLOOKUP(C3,'Data Products'!$A:$J,10,0)</f>
      </c>
      <c r="AG3" s="10463">
        <f t="shared" ref="AG3:AG44" si="10">AF3*D3</f>
      </c>
      <c r="AH3" s="10464">
        <f t="shared" ref="AH3:AH44" si="18">IF(H3&lt;=90,D3,0)</f>
      </c>
      <c r="AI3" s="10465"/>
      <c r="AJ3" s="10465"/>
      <c r="AK3" s="10466"/>
      <c r="AL3" s="10465"/>
      <c r="AM3" s="10466"/>
      <c r="AN3" s="10466"/>
    </row>
    <row r="4">
      <c r="A4" s="10452">
        <v>2</v>
      </c>
      <c r="B4" s="10452" t="s">
        <v>13667</v>
      </c>
      <c r="C4" s="10452" t="s">
        <v>13668</v>
      </c>
      <c r="D4" s="10453">
        <v>4499</v>
      </c>
      <c r="E4" s="10453">
        <v>4499</v>
      </c>
      <c r="F4" s="10453"/>
      <c r="G4" s="10454">
        <f>VLOOKUP(C4,'Data Products'!$A:$B,2,0)</f>
      </c>
      <c r="H4" s="10455">
        <f t="shared" si="13"/>
      </c>
      <c r="I4" s="10456">
        <v>45617</v>
      </c>
      <c r="J4" s="10457">
        <f t="shared" si="0"/>
      </c>
      <c r="K4" s="10453">
        <v>0</v>
      </c>
      <c r="L4" s="10453">
        <v>0</v>
      </c>
      <c r="M4" s="10453">
        <v>0</v>
      </c>
      <c r="N4" s="10453">
        <v>0</v>
      </c>
      <c r="O4" s="10452" t="s">
        <v>13669</v>
      </c>
      <c r="P4" s="10453">
        <v>0</v>
      </c>
      <c r="Q4" s="10453">
        <v>0</v>
      </c>
      <c r="R4" s="10467">
        <v>4027</v>
      </c>
      <c r="S4" s="10467">
        <v>4027</v>
      </c>
      <c r="T4" s="10453">
        <v>472</v>
      </c>
      <c r="U4" s="10453">
        <v>472</v>
      </c>
      <c r="V4" s="10453">
        <v>0</v>
      </c>
      <c r="W4" s="10453">
        <v>0</v>
      </c>
      <c r="X4" s="10453">
        <v>0</v>
      </c>
      <c r="Y4" s="10453">
        <v>0</v>
      </c>
      <c r="Z4" s="10453">
        <v>0</v>
      </c>
      <c r="AA4" s="10453">
        <v>0</v>
      </c>
      <c r="AB4" s="10458">
        <f t="shared" si="5"/>
      </c>
      <c r="AC4" s="10468">
        <f t="shared" si="8"/>
      </c>
      <c r="AD4" s="10460">
        <f t="shared" si="16"/>
      </c>
      <c r="AE4" s="10469">
        <f t="shared" si="2"/>
      </c>
      <c r="AF4" s="10462">
        <f>VLOOKUP(C4,'Data Products'!$A:$J,10,0)</f>
      </c>
      <c r="AG4" s="10463">
        <f t="shared" si="10"/>
      </c>
      <c r="AH4" s="10464">
        <f t="shared" si="18"/>
      </c>
      <c r="AI4" s="10465"/>
      <c r="AJ4" s="10466"/>
      <c r="AK4" s="10466"/>
      <c r="AL4" s="10465"/>
      <c r="AM4" s="10466"/>
      <c r="AN4" s="10466"/>
    </row>
    <row r="5">
      <c r="A5" s="10452">
        <v>3</v>
      </c>
      <c r="B5" s="10452" t="s">
        <v>13664</v>
      </c>
      <c r="C5" s="10452" t="s">
        <v>13670</v>
      </c>
      <c r="D5" s="10453">
        <v>1520</v>
      </c>
      <c r="E5" s="10453">
        <v>1520</v>
      </c>
      <c r="F5" s="10453"/>
      <c r="G5" s="10454">
        <f>VLOOKUP(C5,'Data Products'!$A:$B,2,0)</f>
      </c>
      <c r="H5" s="10455">
        <f t="shared" si="13"/>
      </c>
      <c r="I5" s="10456">
        <v>45191</v>
      </c>
      <c r="J5" s="10457">
        <f t="shared" si="0"/>
      </c>
      <c r="K5" s="10453">
        <v>0</v>
      </c>
      <c r="L5" s="10453">
        <v>0</v>
      </c>
      <c r="M5" s="10453">
        <v>0</v>
      </c>
      <c r="N5" s="10453">
        <v>0</v>
      </c>
      <c r="O5" s="10452" t="s">
        <v>13671</v>
      </c>
      <c r="P5" s="10453">
        <v>1520</v>
      </c>
      <c r="Q5" s="10453">
        <v>1520</v>
      </c>
      <c r="R5" s="10453">
        <v>0</v>
      </c>
      <c r="S5" s="10453">
        <v>0</v>
      </c>
      <c r="T5" s="10453">
        <v>0</v>
      </c>
      <c r="U5" s="10453">
        <v>0</v>
      </c>
      <c r="V5" s="10453">
        <v>0</v>
      </c>
      <c r="W5" s="10453">
        <v>0</v>
      </c>
      <c r="X5" s="10453">
        <v>0</v>
      </c>
      <c r="Y5" s="10453">
        <v>0</v>
      </c>
      <c r="Z5" s="10453">
        <v>0</v>
      </c>
      <c r="AA5" s="10453">
        <v>0</v>
      </c>
      <c r="AB5" s="10458">
        <f t="shared" si="5"/>
      </c>
      <c r="AC5" s="10468">
        <f t="shared" si="8"/>
      </c>
      <c r="AD5" s="10460">
        <f t="shared" si="16"/>
      </c>
      <c r="AE5" s="10469">
        <f t="shared" si="2"/>
      </c>
      <c r="AF5" s="10462">
        <f>VLOOKUP(C5,'Data Products'!$A:$J,10,0)</f>
      </c>
      <c r="AG5" s="10463">
        <f t="shared" si="10"/>
      </c>
      <c r="AH5" s="10464">
        <f t="shared" si="18"/>
      </c>
      <c r="AI5" s="10465"/>
      <c r="AJ5" s="10466"/>
      <c r="AK5" s="10466"/>
      <c r="AL5" s="10465"/>
      <c r="AM5" s="10466"/>
      <c r="AN5" s="10466"/>
    </row>
    <row customHeight="true" hidden="true" ht="18" r="6">
      <c r="A6" s="10452">
        <v>4</v>
      </c>
      <c r="B6" s="10452" t="s">
        <v>13672</v>
      </c>
      <c r="C6" s="10452" t="s">
        <v>13673</v>
      </c>
      <c r="D6" s="10453">
        <v>0</v>
      </c>
      <c r="E6" s="10453">
        <v>0</v>
      </c>
      <c r="F6" s="10453"/>
      <c r="G6" s="10470">
        <f>VLOOKUP(C6,'Data Products'!$A:$B,2,0)</f>
      </c>
      <c r="H6" s="10471">
        <f t="shared" si="13"/>
      </c>
      <c r="I6" s="10456">
        <v>45752</v>
      </c>
      <c r="J6" s="10457">
        <f t="shared" si="0"/>
      </c>
      <c r="K6" s="10453">
        <v>0</v>
      </c>
      <c r="L6" s="10453">
        <v>0</v>
      </c>
      <c r="M6" s="10453">
        <v>0</v>
      </c>
      <c r="N6" s="10453">
        <v>0</v>
      </c>
      <c r="O6" s="10452" t="s">
        <v>13674</v>
      </c>
      <c r="P6" s="10453">
        <v>0</v>
      </c>
      <c r="Q6" s="10453">
        <v>0</v>
      </c>
      <c r="R6" s="10453">
        <v>0</v>
      </c>
      <c r="S6" s="10453">
        <v>0</v>
      </c>
      <c r="T6" s="10453">
        <v>0</v>
      </c>
      <c r="U6" s="10453">
        <v>0</v>
      </c>
      <c r="V6" s="10453">
        <v>0</v>
      </c>
      <c r="W6" s="10453">
        <v>0</v>
      </c>
      <c r="X6" s="10453">
        <v>0</v>
      </c>
      <c r="Y6" s="10453">
        <v>0</v>
      </c>
      <c r="Z6" s="10453">
        <v>0</v>
      </c>
      <c r="AA6" s="10453">
        <v>0</v>
      </c>
      <c r="AB6" s="10458">
        <f t="shared" si="5"/>
      </c>
      <c r="AC6" s="10468">
        <f t="shared" si="8"/>
      </c>
      <c r="AD6" s="10460">
        <f t="shared" si="16"/>
      </c>
      <c r="AE6" s="10469">
        <f t="shared" si="2"/>
      </c>
      <c r="AF6" s="10462">
        <f>VLOOKUP(C6,'Data Products'!$A:$J,10,0)</f>
      </c>
      <c r="AG6" s="10463">
        <f t="shared" si="10"/>
      </c>
      <c r="AH6" s="10464">
        <f t="shared" si="18"/>
      </c>
      <c r="AI6" s="10465"/>
      <c r="AJ6" s="10466"/>
      <c r="AK6" s="10466"/>
      <c r="AL6" s="10465"/>
      <c r="AM6" s="10466"/>
      <c r="AN6" s="10466"/>
    </row>
    <row r="7">
      <c r="A7" s="10452">
        <v>5</v>
      </c>
      <c r="B7" s="10452" t="s">
        <v>13664</v>
      </c>
      <c r="C7" s="10452" t="s">
        <v>13675</v>
      </c>
      <c r="D7" s="10453">
        <v>5901</v>
      </c>
      <c r="E7" s="10453">
        <v>5869</v>
      </c>
      <c r="F7" s="10453"/>
      <c r="G7" s="10454">
        <f>VLOOKUP(C7,'Data Products'!$A:$B,2,0)</f>
      </c>
      <c r="H7" s="10455">
        <f t="shared" si="13"/>
      </c>
      <c r="I7" s="10456">
        <v>45854</v>
      </c>
      <c r="J7" s="10457">
        <f t="shared" si="0"/>
      </c>
      <c r="K7" s="10453">
        <v>2795</v>
      </c>
      <c r="L7" s="10453">
        <v>6319</v>
      </c>
      <c r="M7" s="10453">
        <v>2000</v>
      </c>
      <c r="N7" s="10453">
        <v>4500</v>
      </c>
      <c r="O7" s="10452" t="s">
        <v>13674</v>
      </c>
      <c r="P7" s="10453">
        <v>0</v>
      </c>
      <c r="Q7" s="10453">
        <v>0</v>
      </c>
      <c r="R7" s="10453">
        <v>4399</v>
      </c>
      <c r="S7" s="10453">
        <v>4392</v>
      </c>
      <c r="T7" s="10453">
        <v>1397</v>
      </c>
      <c r="U7" s="10453">
        <v>1382</v>
      </c>
      <c r="V7" s="10453">
        <v>36</v>
      </c>
      <c r="W7" s="10453">
        <v>26</v>
      </c>
      <c r="X7" s="10453">
        <v>69</v>
      </c>
      <c r="Y7" s="10453">
        <v>69</v>
      </c>
      <c r="Z7" s="10453">
        <v>0</v>
      </c>
      <c r="AA7" s="10453">
        <v>0</v>
      </c>
      <c r="AB7" s="10458">
        <f t="shared" si="5"/>
      </c>
      <c r="AC7" s="10472">
        <f t="shared" si="8"/>
      </c>
      <c r="AD7" s="10460">
        <f t="shared" si="16"/>
      </c>
      <c r="AE7" s="10473">
        <f t="shared" si="2"/>
      </c>
      <c r="AF7" s="10462">
        <f>VLOOKUP(C7,'Data Products'!$A:$J,10,0)</f>
      </c>
      <c r="AG7" s="10463">
        <f t="shared" si="10"/>
      </c>
      <c r="AH7" s="10464">
        <f t="shared" si="18"/>
      </c>
      <c r="AI7" s="10465"/>
      <c r="AJ7" s="10466"/>
      <c r="AK7" s="10466"/>
      <c r="AL7" s="10465"/>
      <c r="AM7" s="10466"/>
      <c r="AN7" s="10466"/>
    </row>
    <row customHeight="true" hidden="true" ht="18" r="8">
      <c r="A8" s="10452">
        <v>6</v>
      </c>
      <c r="B8" s="10452" t="s">
        <v>13672</v>
      </c>
      <c r="C8" s="10452" t="s">
        <v>13676</v>
      </c>
      <c r="D8" s="10453">
        <v>0</v>
      </c>
      <c r="E8" s="10453">
        <v>0</v>
      </c>
      <c r="F8" s="10453"/>
      <c r="G8" s="10470">
        <f>VLOOKUP(C8,'Data Products'!$A:$B,2,0)</f>
      </c>
      <c r="H8" s="10471">
        <f t="shared" si="13"/>
      </c>
      <c r="I8" s="10456"/>
      <c r="J8" s="10457">
        <f t="shared" si="0"/>
      </c>
      <c r="K8" s="10453">
        <v>0</v>
      </c>
      <c r="L8" s="10453">
        <v>0</v>
      </c>
      <c r="M8" s="10453">
        <v>0</v>
      </c>
      <c r="N8" s="10453">
        <v>0</v>
      </c>
      <c r="O8" s="10452" t="s">
        <v>13671</v>
      </c>
      <c r="P8" s="10453">
        <v>0</v>
      </c>
      <c r="Q8" s="10453">
        <v>0</v>
      </c>
      <c r="R8" s="10453">
        <v>0</v>
      </c>
      <c r="S8" s="10453">
        <v>0</v>
      </c>
      <c r="T8" s="10453">
        <v>0</v>
      </c>
      <c r="U8" s="10453">
        <v>0</v>
      </c>
      <c r="V8" s="10453">
        <v>0</v>
      </c>
      <c r="W8" s="10453">
        <v>0</v>
      </c>
      <c r="X8" s="10453">
        <v>0</v>
      </c>
      <c r="Y8" s="10453">
        <v>0</v>
      </c>
      <c r="Z8" s="10453">
        <v>0</v>
      </c>
      <c r="AA8" s="10453">
        <v>0</v>
      </c>
      <c r="AB8" s="10458">
        <f t="shared" si="5"/>
      </c>
      <c r="AC8" s="10468">
        <f t="shared" si="8"/>
      </c>
      <c r="AD8" s="10460">
        <f t="shared" si="16"/>
      </c>
      <c r="AE8" s="10469">
        <f t="shared" si="2"/>
      </c>
      <c r="AF8" s="10462">
        <f>VLOOKUP(C8,'Data Products'!$A:$J,10,0)</f>
      </c>
      <c r="AG8" s="10463">
        <f t="shared" si="10"/>
      </c>
      <c r="AH8" s="10464">
        <f t="shared" si="18"/>
      </c>
      <c r="AI8" s="10465"/>
      <c r="AJ8" s="10466"/>
      <c r="AK8" s="10466"/>
      <c r="AL8" s="10465"/>
      <c r="AM8" s="10466"/>
      <c r="AN8" s="10466"/>
    </row>
    <row customHeight="true" hidden="true" ht="18" r="9">
      <c r="A9" s="10452">
        <v>7</v>
      </c>
      <c r="B9" s="10452" t="s">
        <v>13672</v>
      </c>
      <c r="C9" s="10452" t="s">
        <v>13677</v>
      </c>
      <c r="D9" s="10453">
        <v>0</v>
      </c>
      <c r="E9" s="10453">
        <v>0</v>
      </c>
      <c r="F9" s="10453"/>
      <c r="G9" s="10470">
        <f>VLOOKUP(C9,'Data Products'!$A:$B,2,0)</f>
      </c>
      <c r="H9" s="10471">
        <f t="shared" si="13"/>
      </c>
      <c r="I9" s="10456"/>
      <c r="J9" s="10457">
        <f t="shared" si="0"/>
      </c>
      <c r="K9" s="10453">
        <v>0</v>
      </c>
      <c r="L9" s="10453">
        <v>0</v>
      </c>
      <c r="M9" s="10453">
        <v>0</v>
      </c>
      <c r="N9" s="10453">
        <v>0</v>
      </c>
      <c r="O9" s="10452" t="s">
        <v>13671</v>
      </c>
      <c r="P9" s="10453">
        <v>0</v>
      </c>
      <c r="Q9" s="10453">
        <v>0</v>
      </c>
      <c r="R9" s="10453">
        <v>0</v>
      </c>
      <c r="S9" s="10453">
        <v>0</v>
      </c>
      <c r="T9" s="10453">
        <v>0</v>
      </c>
      <c r="U9" s="10453">
        <v>0</v>
      </c>
      <c r="V9" s="10453">
        <v>0</v>
      </c>
      <c r="W9" s="10453">
        <v>0</v>
      </c>
      <c r="X9" s="10453">
        <v>0</v>
      </c>
      <c r="Y9" s="10453">
        <v>0</v>
      </c>
      <c r="Z9" s="10453">
        <v>0</v>
      </c>
      <c r="AA9" s="10453">
        <v>0</v>
      </c>
      <c r="AB9" s="10458">
        <f t="shared" si="5"/>
      </c>
      <c r="AC9" s="10468">
        <f t="shared" si="8"/>
      </c>
      <c r="AD9" s="10460">
        <f t="shared" si="16"/>
      </c>
      <c r="AE9" s="10469">
        <f t="shared" si="2"/>
      </c>
      <c r="AF9" s="10462">
        <f>VLOOKUP(C9,'Data Products'!$A:$J,10,0)</f>
      </c>
      <c r="AG9" s="10463">
        <f t="shared" si="10"/>
      </c>
      <c r="AH9" s="10464">
        <f t="shared" si="18"/>
      </c>
      <c r="AI9" s="10465"/>
      <c r="AJ9" s="10466"/>
      <c r="AK9" s="10466"/>
      <c r="AL9" s="10465"/>
      <c r="AM9" s="10466"/>
      <c r="AN9" s="10466"/>
    </row>
    <row customHeight="true" hidden="true" ht="18" r="10">
      <c r="A10" s="10452">
        <v>8</v>
      </c>
      <c r="B10" s="10452" t="s">
        <v>13672</v>
      </c>
      <c r="C10" s="10452" t="s">
        <v>13678</v>
      </c>
      <c r="D10" s="10453">
        <v>0</v>
      </c>
      <c r="E10" s="10453">
        <v>0</v>
      </c>
      <c r="F10" s="10453"/>
      <c r="G10" s="10470">
        <f>VLOOKUP(C10,'Data Products'!$A:$B,2,0)</f>
      </c>
      <c r="H10" s="10471">
        <f t="shared" si="13"/>
      </c>
      <c r="I10" s="10456"/>
      <c r="J10" s="10457">
        <f t="shared" si="0"/>
      </c>
      <c r="K10" s="10453">
        <v>0</v>
      </c>
      <c r="L10" s="10453">
        <v>0</v>
      </c>
      <c r="M10" s="10453">
        <v>0</v>
      </c>
      <c r="N10" s="10453">
        <v>0</v>
      </c>
      <c r="O10" s="10452" t="s">
        <v>13671</v>
      </c>
      <c r="P10" s="10453">
        <v>0</v>
      </c>
      <c r="Q10" s="10453">
        <v>0</v>
      </c>
      <c r="R10" s="10453">
        <v>0</v>
      </c>
      <c r="S10" s="10453">
        <v>0</v>
      </c>
      <c r="T10" s="10453">
        <v>0</v>
      </c>
      <c r="U10" s="10453">
        <v>0</v>
      </c>
      <c r="V10" s="10453">
        <v>0</v>
      </c>
      <c r="W10" s="10453">
        <v>0</v>
      </c>
      <c r="X10" s="10453">
        <v>0</v>
      </c>
      <c r="Y10" s="10453">
        <v>0</v>
      </c>
      <c r="Z10" s="10453">
        <v>0</v>
      </c>
      <c r="AA10" s="10453">
        <v>0</v>
      </c>
      <c r="AB10" s="10458">
        <f t="shared" si="5"/>
      </c>
      <c r="AC10" s="10468">
        <f t="shared" si="8"/>
      </c>
      <c r="AD10" s="10460">
        <f t="shared" si="16"/>
      </c>
      <c r="AE10" s="10469">
        <f t="shared" si="2"/>
      </c>
      <c r="AF10" s="10462">
        <f>VLOOKUP(C10,'Data Products'!$A:$J,10,0)</f>
      </c>
      <c r="AG10" s="10463">
        <f t="shared" si="10"/>
      </c>
      <c r="AH10" s="10464">
        <f t="shared" si="18"/>
      </c>
      <c r="AI10" s="10465"/>
      <c r="AJ10" s="10466"/>
      <c r="AK10" s="10466"/>
      <c r="AL10" s="10465"/>
      <c r="AM10" s="10466"/>
      <c r="AN10" s="10466"/>
    </row>
    <row customHeight="true" hidden="true" ht="18" r="11">
      <c r="A11" s="10452">
        <v>9</v>
      </c>
      <c r="B11" s="10452" t="s">
        <v>13672</v>
      </c>
      <c r="C11" s="10452" t="s">
        <v>13679</v>
      </c>
      <c r="D11" s="10453">
        <v>0</v>
      </c>
      <c r="E11" s="10453">
        <v>0</v>
      </c>
      <c r="F11" s="10453"/>
      <c r="G11" s="10470">
        <f>VLOOKUP(C11,'Data Products'!$A:$B,2,0)</f>
      </c>
      <c r="H11" s="10471">
        <f t="shared" si="13"/>
      </c>
      <c r="I11" s="10456"/>
      <c r="J11" s="10457">
        <f t="shared" si="0"/>
      </c>
      <c r="K11" s="10453">
        <v>0</v>
      </c>
      <c r="L11" s="10453">
        <v>0</v>
      </c>
      <c r="M11" s="10453">
        <v>0</v>
      </c>
      <c r="N11" s="10453">
        <v>0</v>
      </c>
      <c r="O11" s="10452" t="s">
        <v>13671</v>
      </c>
      <c r="P11" s="10453">
        <v>0</v>
      </c>
      <c r="Q11" s="10453">
        <v>0</v>
      </c>
      <c r="R11" s="10453">
        <v>0</v>
      </c>
      <c r="S11" s="10453">
        <v>0</v>
      </c>
      <c r="T11" s="10453">
        <v>0</v>
      </c>
      <c r="U11" s="10453">
        <v>0</v>
      </c>
      <c r="V11" s="10453">
        <v>0</v>
      </c>
      <c r="W11" s="10453">
        <v>0</v>
      </c>
      <c r="X11" s="10453">
        <v>0</v>
      </c>
      <c r="Y11" s="10453">
        <v>0</v>
      </c>
      <c r="Z11" s="10453">
        <v>0</v>
      </c>
      <c r="AA11" s="10453">
        <v>0</v>
      </c>
      <c r="AB11" s="10458">
        <f t="shared" si="5"/>
      </c>
      <c r="AC11" s="10468">
        <f t="shared" si="8"/>
      </c>
      <c r="AD11" s="10460">
        <f t="shared" si="16"/>
      </c>
      <c r="AE11" s="10469">
        <f t="shared" si="2"/>
      </c>
      <c r="AF11" s="10462">
        <f>VLOOKUP(C11,'Data Products'!$A:$J,10,0)</f>
      </c>
      <c r="AG11" s="10463">
        <f t="shared" si="10"/>
      </c>
      <c r="AH11" s="10464">
        <f t="shared" si="18"/>
      </c>
      <c r="AI11" s="10465"/>
      <c r="AJ11" s="10466"/>
      <c r="AK11" s="10466"/>
      <c r="AL11" s="10465"/>
      <c r="AM11" s="10466"/>
      <c r="AN11" s="10466"/>
    </row>
    <row customHeight="true" hidden="true" ht="18" r="12">
      <c r="A12" s="10452">
        <v>10</v>
      </c>
      <c r="B12" s="10452" t="s">
        <v>13672</v>
      </c>
      <c r="C12" s="10452" t="s">
        <v>13680</v>
      </c>
      <c r="D12" s="10453">
        <v>0</v>
      </c>
      <c r="E12" s="10453">
        <v>0</v>
      </c>
      <c r="F12" s="10453" t="s">
        <v>13681</v>
      </c>
      <c r="G12" s="10454">
        <f>VLOOKUP(C12,'Data Products'!$A:$B,2,0)</f>
      </c>
      <c r="H12" s="10455">
        <f t="shared" si="13"/>
      </c>
      <c r="I12" s="10456">
        <v>45532</v>
      </c>
      <c r="J12" s="10457">
        <f t="shared" si="0"/>
      </c>
      <c r="K12" s="10453">
        <v>0</v>
      </c>
      <c r="L12" s="10453">
        <v>0</v>
      </c>
      <c r="M12" s="10453">
        <v>300</v>
      </c>
      <c r="N12" s="10453">
        <v>500</v>
      </c>
      <c r="O12" s="10452" t="s">
        <v>13682</v>
      </c>
      <c r="P12" s="10453">
        <v>0</v>
      </c>
      <c r="Q12" s="10453">
        <v>0</v>
      </c>
      <c r="R12" s="10453">
        <v>0</v>
      </c>
      <c r="S12" s="10453">
        <v>0</v>
      </c>
      <c r="T12" s="10453">
        <v>0</v>
      </c>
      <c r="U12" s="10453">
        <v>0</v>
      </c>
      <c r="V12" s="10453">
        <v>0</v>
      </c>
      <c r="W12" s="10453">
        <v>0</v>
      </c>
      <c r="X12" s="10453">
        <v>0</v>
      </c>
      <c r="Y12" s="10453">
        <v>0</v>
      </c>
      <c r="Z12" s="10453">
        <v>0</v>
      </c>
      <c r="AA12" s="10453">
        <v>0</v>
      </c>
      <c r="AB12" s="10458">
        <f t="shared" si="5"/>
      </c>
      <c r="AC12" s="10468">
        <f t="shared" si="8"/>
      </c>
      <c r="AD12" s="10460">
        <f t="shared" si="16"/>
      </c>
      <c r="AE12" s="10469">
        <f t="shared" si="2"/>
      </c>
      <c r="AF12" s="10462">
        <f>VLOOKUP(C12,'Data Products'!$A:$J,10,0)</f>
      </c>
      <c r="AG12" s="10463">
        <f t="shared" si="10"/>
      </c>
      <c r="AH12" s="10464">
        <f t="shared" si="18"/>
      </c>
      <c r="AI12" s="10474"/>
      <c r="AJ12" s="10466"/>
      <c r="AK12" s="10466"/>
      <c r="AL12" s="10465"/>
      <c r="AM12" s="10466"/>
      <c r="AN12" s="10466"/>
    </row>
    <row r="13">
      <c r="A13" s="10452">
        <v>11</v>
      </c>
      <c r="B13" s="10452" t="s">
        <v>13664</v>
      </c>
      <c r="C13" s="10452" t="s">
        <v>13683</v>
      </c>
      <c r="D13" s="10453">
        <v>14</v>
      </c>
      <c r="E13" s="10453">
        <v>14</v>
      </c>
      <c r="F13" s="10453"/>
      <c r="G13" s="10454">
        <f>VLOOKUP(C13,'Data Products'!$A:$B,2,0)</f>
      </c>
      <c r="H13" s="10455">
        <f t="shared" si="13"/>
      </c>
      <c r="I13" s="10456">
        <v>45504</v>
      </c>
      <c r="J13" s="10457">
        <f t="shared" si="0"/>
      </c>
      <c r="K13" s="10453">
        <v>15</v>
      </c>
      <c r="L13" s="10453">
        <v>17</v>
      </c>
      <c r="M13" s="10453">
        <v>0</v>
      </c>
      <c r="N13" s="10453">
        <v>0</v>
      </c>
      <c r="O13" s="10452" t="s">
        <v>13682</v>
      </c>
      <c r="P13" s="10453">
        <v>0</v>
      </c>
      <c r="Q13" s="10453">
        <v>0</v>
      </c>
      <c r="R13" s="10453">
        <v>0</v>
      </c>
      <c r="S13" s="10453">
        <v>0</v>
      </c>
      <c r="T13" s="10453">
        <v>14</v>
      </c>
      <c r="U13" s="10453">
        <v>14</v>
      </c>
      <c r="V13" s="10453">
        <v>0</v>
      </c>
      <c r="W13" s="10453">
        <v>0</v>
      </c>
      <c r="X13" s="10453">
        <v>0</v>
      </c>
      <c r="Y13" s="10453">
        <v>0</v>
      </c>
      <c r="Z13" s="10453">
        <v>0</v>
      </c>
      <c r="AA13" s="10453">
        <v>0</v>
      </c>
      <c r="AB13" s="10458">
        <f t="shared" si="5"/>
      </c>
      <c r="AC13" s="10459">
        <f t="shared" si="8"/>
      </c>
      <c r="AD13" s="10460">
        <f t="shared" si="16"/>
      </c>
      <c r="AE13" s="10461">
        <f t="shared" si="2"/>
      </c>
      <c r="AF13" s="10462">
        <f>VLOOKUP(C13,'Data Products'!$A:$J,10,0)</f>
      </c>
      <c r="AG13" s="10463">
        <f t="shared" si="10"/>
      </c>
      <c r="AH13" s="10464">
        <f t="shared" si="18"/>
      </c>
      <c r="AI13" s="10474" t="s">
        <v>13684</v>
      </c>
      <c r="AJ13" s="10466"/>
      <c r="AK13" s="10466"/>
      <c r="AL13" s="10475"/>
      <c r="AM13" s="10466"/>
      <c r="AN13" s="10466"/>
    </row>
    <row customHeight="true" hidden="true" ht="18" r="14">
      <c r="A14" s="10452">
        <v>12</v>
      </c>
      <c r="B14" s="10452" t="s">
        <v>13672</v>
      </c>
      <c r="C14" s="10452" t="s">
        <v>13685</v>
      </c>
      <c r="D14" s="10453">
        <v>0</v>
      </c>
      <c r="E14" s="10453">
        <v>0</v>
      </c>
      <c r="F14" s="10453"/>
      <c r="G14" s="10470">
        <f>VLOOKUP(C14,'Data Products'!$A:$B,2,0)</f>
      </c>
      <c r="H14" s="10471">
        <f t="shared" si="13"/>
      </c>
      <c r="I14" s="10456">
        <v>45504</v>
      </c>
      <c r="J14" s="10457">
        <f t="shared" si="0"/>
      </c>
      <c r="K14" s="10453">
        <v>0</v>
      </c>
      <c r="L14" s="10453">
        <v>0</v>
      </c>
      <c r="M14" s="10467">
        <v>300</v>
      </c>
      <c r="N14" s="10467">
        <v>500</v>
      </c>
      <c r="O14" s="10452" t="s">
        <v>13682</v>
      </c>
      <c r="P14" s="10453">
        <v>0</v>
      </c>
      <c r="Q14" s="10453">
        <v>0</v>
      </c>
      <c r="R14" s="10453">
        <v>0</v>
      </c>
      <c r="S14" s="10453">
        <v>0</v>
      </c>
      <c r="T14" s="10453">
        <v>0</v>
      </c>
      <c r="U14" s="10453">
        <v>0</v>
      </c>
      <c r="V14" s="10453">
        <v>0</v>
      </c>
      <c r="W14" s="10453">
        <v>0</v>
      </c>
      <c r="X14" s="10453">
        <v>0</v>
      </c>
      <c r="Y14" s="10453">
        <v>0</v>
      </c>
      <c r="Z14" s="10453">
        <v>0</v>
      </c>
      <c r="AA14" s="10453">
        <v>0</v>
      </c>
      <c r="AB14" s="10458">
        <f t="shared" si="5"/>
      </c>
      <c r="AC14" s="10468">
        <f t="shared" si="8"/>
      </c>
      <c r="AD14" s="10460">
        <f t="shared" si="16"/>
      </c>
      <c r="AE14" s="10469">
        <f t="shared" si="2"/>
      </c>
      <c r="AF14" s="10462">
        <f>VLOOKUP(C14,'Data Products'!$A:$J,10,0)</f>
      </c>
      <c r="AG14" s="10463">
        <f t="shared" si="10"/>
      </c>
      <c r="AH14" s="10464">
        <f t="shared" si="18"/>
      </c>
      <c r="AI14" s="10474"/>
      <c r="AJ14" s="10465"/>
      <c r="AK14" s="10466"/>
      <c r="AL14" s="10475"/>
      <c r="AM14" s="10466"/>
      <c r="AN14" s="10466"/>
    </row>
    <row customHeight="true" hidden="true" ht="18" r="15">
      <c r="A15" s="10452">
        <v>13</v>
      </c>
      <c r="B15" s="10452" t="s">
        <v>13672</v>
      </c>
      <c r="C15" s="10452" t="s">
        <v>13686</v>
      </c>
      <c r="D15" s="10453">
        <v>0</v>
      </c>
      <c r="E15" s="10453">
        <v>0</v>
      </c>
      <c r="F15" s="10453"/>
      <c r="G15" s="10470">
        <f>VLOOKUP(C15,'Data Products'!$A:$B,2,0)</f>
      </c>
      <c r="H15" s="10471">
        <f t="shared" si="13"/>
      </c>
      <c r="I15" s="10456">
        <v>45648</v>
      </c>
      <c r="J15" s="10457">
        <f t="shared" si="0"/>
      </c>
      <c r="K15" s="10453">
        <v>0</v>
      </c>
      <c r="L15" s="10453">
        <v>0</v>
      </c>
      <c r="M15" s="10467">
        <v>0</v>
      </c>
      <c r="N15" s="10467">
        <v>0</v>
      </c>
      <c r="O15" s="10452" t="s">
        <v>13682</v>
      </c>
      <c r="P15" s="10453">
        <v>0</v>
      </c>
      <c r="Q15" s="10453">
        <v>0</v>
      </c>
      <c r="R15" s="10453">
        <v>0</v>
      </c>
      <c r="S15" s="10453">
        <v>0</v>
      </c>
      <c r="T15" s="10453">
        <v>0</v>
      </c>
      <c r="U15" s="10453">
        <v>0</v>
      </c>
      <c r="V15" s="10453">
        <v>0</v>
      </c>
      <c r="W15" s="10453">
        <v>0</v>
      </c>
      <c r="X15" s="10453">
        <v>0</v>
      </c>
      <c r="Y15" s="10453">
        <v>0</v>
      </c>
      <c r="Z15" s="10453">
        <v>0</v>
      </c>
      <c r="AA15" s="10453">
        <v>0</v>
      </c>
      <c r="AB15" s="10458">
        <f t="shared" si="5"/>
      </c>
      <c r="AC15" s="10468">
        <f t="shared" si="8"/>
      </c>
      <c r="AD15" s="10460">
        <f t="shared" si="16"/>
      </c>
      <c r="AE15" s="10469">
        <f t="shared" si="2"/>
      </c>
      <c r="AF15" s="10462">
        <f>VLOOKUP(C15,'Data Products'!$A:$J,10,0)</f>
      </c>
      <c r="AG15" s="10463">
        <f t="shared" si="10"/>
      </c>
      <c r="AH15" s="10464">
        <f t="shared" si="18"/>
      </c>
      <c r="AI15" s="10474"/>
      <c r="AJ15" s="10465"/>
      <c r="AK15" s="10466"/>
      <c r="AL15" s="10475"/>
      <c r="AM15" s="10466"/>
      <c r="AN15" s="10466"/>
    </row>
    <row customHeight="true" hidden="true" ht="18" r="16">
      <c r="A16" s="10452">
        <v>14</v>
      </c>
      <c r="B16" s="10452" t="s">
        <v>13672</v>
      </c>
      <c r="C16" s="10452" t="s">
        <v>13687</v>
      </c>
      <c r="D16" s="10453">
        <v>0</v>
      </c>
      <c r="E16" s="10453">
        <v>0</v>
      </c>
      <c r="F16" s="10453"/>
      <c r="G16" s="10470">
        <f>VLOOKUP(C16,'Data Products'!$A:$B,2,0)</f>
      </c>
      <c r="H16" s="10471">
        <f t="shared" si="13"/>
      </c>
      <c r="I16" s="10456">
        <v>45504</v>
      </c>
      <c r="J16" s="10457">
        <f t="shared" si="0"/>
      </c>
      <c r="K16" s="10453">
        <v>0</v>
      </c>
      <c r="L16" s="10453">
        <v>0</v>
      </c>
      <c r="M16" s="10453">
        <v>0</v>
      </c>
      <c r="N16" s="10453">
        <v>0</v>
      </c>
      <c r="O16" s="10452" t="s">
        <v>13682</v>
      </c>
      <c r="P16" s="10453">
        <v>0</v>
      </c>
      <c r="Q16" s="10453">
        <v>0</v>
      </c>
      <c r="R16" s="10453">
        <v>0</v>
      </c>
      <c r="S16" s="10453">
        <v>0</v>
      </c>
      <c r="T16" s="10453">
        <v>0</v>
      </c>
      <c r="U16" s="10453">
        <v>0</v>
      </c>
      <c r="V16" s="10453">
        <v>0</v>
      </c>
      <c r="W16" s="10453">
        <v>0</v>
      </c>
      <c r="X16" s="10453">
        <v>0</v>
      </c>
      <c r="Y16" s="10453">
        <v>0</v>
      </c>
      <c r="Z16" s="10453">
        <v>0</v>
      </c>
      <c r="AA16" s="10453">
        <v>0</v>
      </c>
      <c r="AB16" s="10458">
        <f t="shared" si="5"/>
      </c>
      <c r="AC16" s="10468">
        <f t="shared" si="8"/>
      </c>
      <c r="AD16" s="10460">
        <f t="shared" si="16"/>
      </c>
      <c r="AE16" s="10469">
        <f t="shared" si="2"/>
      </c>
      <c r="AF16" s="10462">
        <f>VLOOKUP(C16,'Data Products'!$A:$J,10,0)</f>
      </c>
      <c r="AG16" s="10463">
        <f t="shared" si="10"/>
      </c>
      <c r="AH16" s="10464">
        <f t="shared" si="18"/>
      </c>
      <c r="AI16" s="10474"/>
      <c r="AJ16" s="10465"/>
      <c r="AK16" s="10466"/>
      <c r="AL16" s="10465"/>
      <c r="AM16" s="10466"/>
      <c r="AN16" s="10466"/>
    </row>
    <row customHeight="true" hidden="true" ht="18" r="17">
      <c r="A17" s="10452">
        <v>15</v>
      </c>
      <c r="B17" s="10452" t="s">
        <v>13672</v>
      </c>
      <c r="C17" s="10452" t="s">
        <v>13688</v>
      </c>
      <c r="D17" s="10453">
        <v>0</v>
      </c>
      <c r="E17" s="10453">
        <v>0</v>
      </c>
      <c r="F17" s="10453"/>
      <c r="G17" s="10454">
        <f>VLOOKUP(C17,'Data Products'!$A:$B,2,0)</f>
      </c>
      <c r="H17" s="10455">
        <f t="shared" si="13"/>
      </c>
      <c r="I17" s="10456">
        <v>45653</v>
      </c>
      <c r="J17" s="10457">
        <f t="shared" si="0"/>
      </c>
      <c r="K17" s="10453">
        <v>0</v>
      </c>
      <c r="L17" s="10453">
        <v>0</v>
      </c>
      <c r="M17" s="10453">
        <v>1000</v>
      </c>
      <c r="N17" s="10453">
        <v>1500</v>
      </c>
      <c r="O17" s="10452" t="s">
        <v>13682</v>
      </c>
      <c r="P17" s="10453">
        <v>0</v>
      </c>
      <c r="Q17" s="10453">
        <v>0</v>
      </c>
      <c r="R17" s="10453">
        <v>0</v>
      </c>
      <c r="S17" s="10453">
        <v>0</v>
      </c>
      <c r="T17" s="10453">
        <v>0</v>
      </c>
      <c r="U17" s="10453">
        <v>0</v>
      </c>
      <c r="V17" s="10453">
        <v>0</v>
      </c>
      <c r="W17" s="10453">
        <v>0</v>
      </c>
      <c r="X17" s="10453">
        <v>0</v>
      </c>
      <c r="Y17" s="10453">
        <v>0</v>
      </c>
      <c r="Z17" s="10453">
        <v>0</v>
      </c>
      <c r="AA17" s="10453">
        <v>0</v>
      </c>
      <c r="AB17" s="10458">
        <f t="shared" si="5"/>
      </c>
      <c r="AC17" s="10468">
        <f t="shared" si="8"/>
      </c>
      <c r="AD17" s="10460">
        <f t="shared" si="16"/>
      </c>
      <c r="AE17" s="10469">
        <f t="shared" si="2"/>
      </c>
      <c r="AF17" s="10462">
        <f>VLOOKUP(C17,'Data Products'!$A:$J,10,0)</f>
      </c>
      <c r="AG17" s="10463">
        <f t="shared" si="10"/>
      </c>
      <c r="AH17" s="10464">
        <f t="shared" si="18"/>
      </c>
      <c r="AI17" s="10474"/>
      <c r="AJ17" s="10466"/>
      <c r="AK17" s="10466"/>
      <c r="AL17" s="10465"/>
      <c r="AM17" s="10466"/>
      <c r="AN17" s="10466"/>
    </row>
    <row r="18">
      <c r="A18" s="10452">
        <v>16</v>
      </c>
      <c r="B18" s="10452" t="s">
        <v>13664</v>
      </c>
      <c r="C18" s="10452" t="s">
        <v>13689</v>
      </c>
      <c r="D18" s="10453">
        <v>2747</v>
      </c>
      <c r="E18" s="10453">
        <v>2747</v>
      </c>
      <c r="F18" s="10453"/>
      <c r="G18" s="10454">
        <f>VLOOKUP(C18,'Data Products'!$A:$B,2,0)</f>
      </c>
      <c r="H18" s="10455">
        <f t="shared" si="13"/>
      </c>
      <c r="I18" s="10456">
        <v>45737</v>
      </c>
      <c r="J18" s="10457">
        <f t="shared" si="0"/>
      </c>
      <c r="K18" s="10453">
        <v>1</v>
      </c>
      <c r="L18" s="10453">
        <v>3</v>
      </c>
      <c r="M18" s="10453">
        <v>0</v>
      </c>
      <c r="N18" s="10453">
        <v>0</v>
      </c>
      <c r="O18" s="10452" t="s">
        <v>13682</v>
      </c>
      <c r="P18" s="10453">
        <v>1400</v>
      </c>
      <c r="Q18" s="10453">
        <v>1400</v>
      </c>
      <c r="R18" s="10453">
        <v>223</v>
      </c>
      <c r="S18" s="10453">
        <v>223</v>
      </c>
      <c r="T18" s="10453">
        <v>1114</v>
      </c>
      <c r="U18" s="10453">
        <v>1114</v>
      </c>
      <c r="V18" s="10453">
        <v>0</v>
      </c>
      <c r="W18" s="10453">
        <v>0</v>
      </c>
      <c r="X18" s="10453">
        <v>10</v>
      </c>
      <c r="Y18" s="10453">
        <v>10</v>
      </c>
      <c r="Z18" s="10453">
        <v>0</v>
      </c>
      <c r="AA18" s="10453">
        <v>0</v>
      </c>
      <c r="AB18" s="10458">
        <f t="shared" si="5"/>
      </c>
      <c r="AC18" s="10459">
        <f t="shared" si="8"/>
      </c>
      <c r="AD18" s="10460">
        <f t="shared" si="16"/>
      </c>
      <c r="AE18" s="10461">
        <f t="shared" si="2"/>
      </c>
      <c r="AF18" s="10462">
        <f>VLOOKUP(C18,'Data Products'!$A:$J,10,0)</f>
      </c>
      <c r="AG18" s="10463">
        <f t="shared" si="10"/>
      </c>
      <c r="AH18" s="10464">
        <f t="shared" si="18"/>
      </c>
      <c r="AI18" s="10474" t="s">
        <v>13684</v>
      </c>
      <c r="AJ18" s="10466"/>
      <c r="AK18" s="10466"/>
      <c r="AL18" s="10465"/>
      <c r="AM18" s="10466"/>
      <c r="AN18" s="10466"/>
    </row>
    <row r="19">
      <c r="A19" s="10452">
        <v>17</v>
      </c>
      <c r="B19" s="10452" t="s">
        <v>13664</v>
      </c>
      <c r="C19" s="10452" t="s">
        <v>13690</v>
      </c>
      <c r="D19" s="10453">
        <v>1745</v>
      </c>
      <c r="E19" s="10453">
        <v>1745</v>
      </c>
      <c r="F19" s="10453"/>
      <c r="G19" s="10454">
        <f>VLOOKUP(C19,'Data Products'!$A:$B,2,0)</f>
      </c>
      <c r="H19" s="10455">
        <f t="shared" si="13"/>
      </c>
      <c r="I19" s="10456">
        <v>45653</v>
      </c>
      <c r="J19" s="10457">
        <f t="shared" si="0"/>
      </c>
      <c r="K19" s="10453">
        <v>15</v>
      </c>
      <c r="L19" s="10453">
        <v>44</v>
      </c>
      <c r="M19" s="10453">
        <v>0</v>
      </c>
      <c r="N19" s="10453">
        <v>0</v>
      </c>
      <c r="O19" s="10452" t="s">
        <v>13682</v>
      </c>
      <c r="P19" s="10453">
        <v>1000</v>
      </c>
      <c r="Q19" s="10453">
        <v>1000</v>
      </c>
      <c r="R19" s="10453">
        <v>118</v>
      </c>
      <c r="S19" s="10453">
        <v>118</v>
      </c>
      <c r="T19" s="10453">
        <v>609</v>
      </c>
      <c r="U19" s="10453">
        <v>609</v>
      </c>
      <c r="V19" s="10453">
        <v>0</v>
      </c>
      <c r="W19" s="10453">
        <v>0</v>
      </c>
      <c r="X19" s="10453">
        <v>18</v>
      </c>
      <c r="Y19" s="10453">
        <v>18</v>
      </c>
      <c r="Z19" s="10453">
        <v>0</v>
      </c>
      <c r="AA19" s="10453">
        <v>0</v>
      </c>
      <c r="AB19" s="10458">
        <f t="shared" si="5"/>
      </c>
      <c r="AC19" s="10459">
        <f t="shared" si="8"/>
      </c>
      <c r="AD19" s="10460">
        <f t="shared" si="16"/>
      </c>
      <c r="AE19" s="10461">
        <f t="shared" si="2"/>
      </c>
      <c r="AF19" s="10462">
        <f>VLOOKUP(C19,'Data Products'!$A:$J,10,0)</f>
      </c>
      <c r="AG19" s="10463">
        <f t="shared" si="10"/>
      </c>
      <c r="AH19" s="10464">
        <f t="shared" si="18"/>
      </c>
      <c r="AI19" s="10474"/>
      <c r="AJ19" s="10466"/>
      <c r="AK19" s="10466"/>
      <c r="AL19" s="10465"/>
      <c r="AM19" s="10466"/>
      <c r="AN19" s="10466"/>
    </row>
    <row r="20">
      <c r="A20" s="10452">
        <v>18</v>
      </c>
      <c r="B20" s="10452" t="s">
        <v>13691</v>
      </c>
      <c r="C20" s="10452" t="s">
        <v>13692</v>
      </c>
      <c r="D20" s="10453">
        <v>17</v>
      </c>
      <c r="E20" s="10453">
        <v>17</v>
      </c>
      <c r="F20" s="10453"/>
      <c r="G20" s="10454">
        <f>VLOOKUP(C20,'Data Products'!$A:$B,2,0)</f>
      </c>
      <c r="H20" s="10455">
        <f t="shared" si="13"/>
      </c>
      <c r="I20" s="10456">
        <v>45653</v>
      </c>
      <c r="J20" s="10457">
        <f t="shared" si="0"/>
      </c>
      <c r="K20" s="10453">
        <v>3</v>
      </c>
      <c r="L20" s="10453">
        <v>7</v>
      </c>
      <c r="M20" s="10453">
        <v>0</v>
      </c>
      <c r="N20" s="10453">
        <v>0</v>
      </c>
      <c r="O20" s="10452" t="s">
        <v>13682</v>
      </c>
      <c r="P20" s="10453">
        <v>0</v>
      </c>
      <c r="Q20" s="10453">
        <v>0</v>
      </c>
      <c r="R20" s="10453">
        <v>8</v>
      </c>
      <c r="S20" s="10453">
        <v>8</v>
      </c>
      <c r="T20" s="10453">
        <v>3</v>
      </c>
      <c r="U20" s="10453">
        <v>3</v>
      </c>
      <c r="V20" s="10453">
        <v>0</v>
      </c>
      <c r="W20" s="10453">
        <v>0</v>
      </c>
      <c r="X20" s="10453">
        <v>6</v>
      </c>
      <c r="Y20" s="10453">
        <v>6</v>
      </c>
      <c r="Z20" s="10453">
        <v>0</v>
      </c>
      <c r="AA20" s="10453">
        <v>0</v>
      </c>
      <c r="AB20" s="10458">
        <f t="shared" si="5"/>
      </c>
      <c r="AC20" s="10472">
        <f t="shared" si="8"/>
      </c>
      <c r="AD20" s="10460">
        <f t="shared" si="16"/>
      </c>
      <c r="AE20" s="10473">
        <f t="shared" si="2"/>
      </c>
      <c r="AF20" s="10462">
        <f>VLOOKUP(C20,'Data Products'!$A:$J,10,0)</f>
      </c>
      <c r="AG20" s="10463">
        <f t="shared" si="10"/>
      </c>
      <c r="AH20" s="10464">
        <f t="shared" si="18"/>
      </c>
      <c r="AI20" s="10474" t="s">
        <v>13693</v>
      </c>
      <c r="AJ20" s="10466"/>
      <c r="AK20" s="10466"/>
      <c r="AL20" s="10465"/>
      <c r="AM20" s="10466"/>
      <c r="AN20" s="10466"/>
    </row>
    <row r="21">
      <c r="A21" s="10452">
        <v>19</v>
      </c>
      <c r="B21" s="10452" t="s">
        <v>13691</v>
      </c>
      <c r="C21" s="10452" t="s">
        <v>13694</v>
      </c>
      <c r="D21" s="10453">
        <v>7</v>
      </c>
      <c r="E21" s="10453">
        <v>7</v>
      </c>
      <c r="F21" s="10453"/>
      <c r="G21" s="10454">
        <f>VLOOKUP(C21,'Data Products'!$A:$B,2,0)</f>
      </c>
      <c r="H21" s="10455">
        <f t="shared" si="13"/>
      </c>
      <c r="I21" s="10456">
        <v>45847</v>
      </c>
      <c r="J21" s="10457">
        <f t="shared" si="0"/>
      </c>
      <c r="K21" s="10453">
        <v>0</v>
      </c>
      <c r="L21" s="10453">
        <v>0</v>
      </c>
      <c r="M21" s="10453">
        <v>0</v>
      </c>
      <c r="N21" s="10453">
        <v>0</v>
      </c>
      <c r="O21" s="10452" t="s">
        <v>13682</v>
      </c>
      <c r="P21" s="10453">
        <v>0</v>
      </c>
      <c r="Q21" s="10453">
        <v>0</v>
      </c>
      <c r="R21" s="10453">
        <v>0</v>
      </c>
      <c r="S21" s="10453">
        <v>0</v>
      </c>
      <c r="T21" s="10453">
        <v>0</v>
      </c>
      <c r="U21" s="10453">
        <v>0</v>
      </c>
      <c r="V21" s="10453">
        <v>0</v>
      </c>
      <c r="W21" s="10453">
        <v>0</v>
      </c>
      <c r="X21" s="10453">
        <v>7</v>
      </c>
      <c r="Y21" s="10453">
        <v>7</v>
      </c>
      <c r="Z21" s="10453">
        <v>0</v>
      </c>
      <c r="AA21" s="10453">
        <v>0</v>
      </c>
      <c r="AB21" s="10458">
        <f t="shared" si="5"/>
      </c>
      <c r="AC21" s="10468">
        <f t="shared" si="8"/>
      </c>
      <c r="AD21" s="10460">
        <f t="shared" si="16"/>
      </c>
      <c r="AE21" s="10469">
        <f t="shared" si="2"/>
      </c>
      <c r="AF21" s="10462">
        <f>VLOOKUP(C21,'Data Products'!$A:$J,10,0)</f>
      </c>
      <c r="AG21" s="10463">
        <f t="shared" si="10"/>
      </c>
      <c r="AH21" s="10464">
        <f t="shared" si="18"/>
      </c>
      <c r="AI21" s="10474" t="s">
        <v>13693</v>
      </c>
      <c r="AJ21" s="10466"/>
      <c r="AK21" s="10466"/>
      <c r="AL21" s="10465"/>
      <c r="AM21" s="10466"/>
      <c r="AN21" s="10466"/>
    </row>
    <row r="22">
      <c r="A22" s="10452">
        <v>20</v>
      </c>
      <c r="B22" s="10452" t="s">
        <v>13664</v>
      </c>
      <c r="C22" s="10452" t="s">
        <v>13695</v>
      </c>
      <c r="D22" s="10453">
        <v>408</v>
      </c>
      <c r="E22" s="10453">
        <v>407</v>
      </c>
      <c r="F22" s="10453"/>
      <c r="G22" s="10454">
        <f>VLOOKUP(C22,'Data Products'!$A:$B,2,0)</f>
      </c>
      <c r="H22" s="10455">
        <f t="shared" si="13"/>
      </c>
      <c r="I22" s="10456">
        <v>45847</v>
      </c>
      <c r="J22" s="10457">
        <f t="shared" si="0"/>
      </c>
      <c r="K22" s="10453">
        <v>4</v>
      </c>
      <c r="L22" s="10453">
        <v>15</v>
      </c>
      <c r="M22" s="10453">
        <v>0</v>
      </c>
      <c r="N22" s="10453">
        <v>0</v>
      </c>
      <c r="O22" s="10452" t="s">
        <v>13682</v>
      </c>
      <c r="P22" s="10453">
        <v>0</v>
      </c>
      <c r="Q22" s="10453">
        <v>0</v>
      </c>
      <c r="R22" s="10453">
        <v>179</v>
      </c>
      <c r="S22" s="10453">
        <v>178</v>
      </c>
      <c r="T22" s="10453">
        <v>224</v>
      </c>
      <c r="U22" s="10453">
        <v>224</v>
      </c>
      <c r="V22" s="10453">
        <v>0</v>
      </c>
      <c r="W22" s="10453">
        <v>0</v>
      </c>
      <c r="X22" s="10453">
        <v>5</v>
      </c>
      <c r="Y22" s="10453">
        <v>5</v>
      </c>
      <c r="Z22" s="10453">
        <v>0</v>
      </c>
      <c r="AA22" s="10453">
        <v>0</v>
      </c>
      <c r="AB22" s="10458">
        <f t="shared" si="5"/>
      </c>
      <c r="AC22" s="10459">
        <f t="shared" si="8"/>
      </c>
      <c r="AD22" s="10460">
        <f t="shared" si="16"/>
      </c>
      <c r="AE22" s="10461">
        <f t="shared" si="2"/>
      </c>
      <c r="AF22" s="10462">
        <f>VLOOKUP(C22,'Data Products'!$A:$J,10,0)</f>
      </c>
      <c r="AG22" s="10463">
        <f t="shared" si="10"/>
      </c>
      <c r="AH22" s="10464">
        <f t="shared" si="18"/>
      </c>
      <c r="AI22" s="10474"/>
      <c r="AJ22" s="10466"/>
      <c r="AK22" s="10466"/>
      <c r="AL22" s="10465"/>
      <c r="AM22" s="10466"/>
      <c r="AN22" s="10466"/>
    </row>
    <row customHeight="true" hidden="true" ht="18" r="23">
      <c r="A23" s="10452">
        <v>21</v>
      </c>
      <c r="B23" s="10452" t="s">
        <v>13672</v>
      </c>
      <c r="C23" s="10452" t="s">
        <v>13696</v>
      </c>
      <c r="D23" s="10453">
        <v>0</v>
      </c>
      <c r="E23" s="10453">
        <v>0</v>
      </c>
      <c r="F23" s="10453"/>
      <c r="G23" s="10470">
        <f>VLOOKUP(C23,'Data Products'!$A:$B,2,0)</f>
      </c>
      <c r="H23" s="10471">
        <f t="shared" si="13"/>
      </c>
      <c r="I23" s="10456">
        <v>45415</v>
      </c>
      <c r="J23" s="10457">
        <f t="shared" si="0"/>
      </c>
      <c r="K23" s="10453">
        <v>2</v>
      </c>
      <c r="L23" s="10453">
        <v>2</v>
      </c>
      <c r="M23" s="10453">
        <v>0</v>
      </c>
      <c r="N23" s="10453">
        <v>0</v>
      </c>
      <c r="O23" s="10452" t="s">
        <v>13682</v>
      </c>
      <c r="P23" s="10453">
        <v>0</v>
      </c>
      <c r="Q23" s="10453">
        <v>0</v>
      </c>
      <c r="R23" s="10453">
        <v>0</v>
      </c>
      <c r="S23" s="10453">
        <v>0</v>
      </c>
      <c r="T23" s="10453">
        <v>0</v>
      </c>
      <c r="U23" s="10453">
        <v>0</v>
      </c>
      <c r="V23" s="10453">
        <v>0</v>
      </c>
      <c r="W23" s="10453">
        <v>0</v>
      </c>
      <c r="X23" s="10453">
        <v>0</v>
      </c>
      <c r="Y23" s="10453">
        <v>0</v>
      </c>
      <c r="Z23" s="10453">
        <v>0</v>
      </c>
      <c r="AA23" s="10453">
        <v>0</v>
      </c>
      <c r="AB23" s="10458">
        <f t="shared" si="5"/>
      </c>
      <c r="AC23" s="10472">
        <f t="shared" si="8"/>
      </c>
      <c r="AD23" s="10460">
        <f t="shared" si="16"/>
      </c>
      <c r="AE23" s="10473">
        <f t="shared" si="2"/>
      </c>
      <c r="AF23" s="10462">
        <f>VLOOKUP(C23,'Data Products'!$A:$J,10,0)</f>
      </c>
      <c r="AG23" s="10463">
        <f t="shared" si="10"/>
      </c>
      <c r="AH23" s="10464">
        <f t="shared" si="18"/>
      </c>
      <c r="AI23" s="10465" t="s">
        <v>13697</v>
      </c>
      <c r="AJ23" s="10466"/>
      <c r="AK23" s="10466"/>
      <c r="AL23" s="10453"/>
      <c r="AM23" s="10466"/>
      <c r="AN23" s="10466"/>
    </row>
    <row customHeight="true" hidden="true" ht="18" r="24">
      <c r="A24" s="10452">
        <v>22</v>
      </c>
      <c r="B24" s="10452" t="s">
        <v>13698</v>
      </c>
      <c r="C24" s="10452" t="s">
        <v>13699</v>
      </c>
      <c r="D24" s="10453">
        <v>0</v>
      </c>
      <c r="E24" s="10453">
        <v>0</v>
      </c>
      <c r="F24" s="10453"/>
      <c r="G24" s="10470">
        <f>VLOOKUP(C24,'Data Products'!$A:$B,2,0)</f>
      </c>
      <c r="H24" s="10471">
        <f t="shared" si="13"/>
      </c>
      <c r="I24" s="10456">
        <v>45436</v>
      </c>
      <c r="J24" s="10457">
        <f t="shared" si="0"/>
      </c>
      <c r="K24" s="10453">
        <v>0</v>
      </c>
      <c r="L24" s="10453">
        <v>0</v>
      </c>
      <c r="M24" s="10453">
        <v>0</v>
      </c>
      <c r="N24" s="10453">
        <v>0</v>
      </c>
      <c r="O24" s="10452" t="s">
        <v>13682</v>
      </c>
      <c r="P24" s="10453">
        <v>0</v>
      </c>
      <c r="Q24" s="10453">
        <v>0</v>
      </c>
      <c r="R24" s="10453">
        <v>0</v>
      </c>
      <c r="S24" s="10453">
        <v>0</v>
      </c>
      <c r="T24" s="10453">
        <v>0</v>
      </c>
      <c r="U24" s="10453">
        <v>0</v>
      </c>
      <c r="V24" s="10453">
        <v>0</v>
      </c>
      <c r="W24" s="10453">
        <v>0</v>
      </c>
      <c r="X24" s="10453">
        <v>0</v>
      </c>
      <c r="Y24" s="10453">
        <v>0</v>
      </c>
      <c r="Z24" s="10453">
        <v>0</v>
      </c>
      <c r="AA24" s="10453">
        <v>0</v>
      </c>
      <c r="AB24" s="10458">
        <f t="shared" si="5"/>
      </c>
      <c r="AC24" s="10468">
        <f t="shared" si="8"/>
      </c>
      <c r="AD24" s="10460">
        <f t="shared" si="16"/>
      </c>
      <c r="AE24" s="10469">
        <f t="shared" si="2"/>
      </c>
      <c r="AF24" s="10462">
        <f>VLOOKUP(C24,'Data Products'!$A:$J,10,0)</f>
      </c>
      <c r="AG24" s="10463">
        <f t="shared" si="10"/>
      </c>
      <c r="AH24" s="10464">
        <f t="shared" si="18"/>
      </c>
      <c r="AI24" s="10465"/>
      <c r="AJ24" s="10466"/>
      <c r="AK24" s="10466"/>
      <c r="AL24" s="10465"/>
      <c r="AM24" s="10466"/>
      <c r="AN24" s="10466"/>
    </row>
    <row customHeight="true" hidden="true" ht="18" r="25">
      <c r="A25" s="10452">
        <v>23</v>
      </c>
      <c r="B25" s="10452" t="s">
        <v>13672</v>
      </c>
      <c r="C25" s="10452" t="s">
        <v>13700</v>
      </c>
      <c r="D25" s="10453">
        <v>0</v>
      </c>
      <c r="E25" s="10453">
        <v>0</v>
      </c>
      <c r="F25" s="10453"/>
      <c r="G25" s="10470">
        <f>VLOOKUP(C25,'Data Products'!$A:$B,2,0)</f>
      </c>
      <c r="H25" s="10471">
        <f t="shared" si="13"/>
      </c>
      <c r="I25" s="10456">
        <v>45649</v>
      </c>
      <c r="J25" s="10457">
        <f t="shared" si="0"/>
      </c>
      <c r="K25" s="10453">
        <v>0</v>
      </c>
      <c r="L25" s="10453">
        <v>0</v>
      </c>
      <c r="M25" s="10453">
        <v>1000</v>
      </c>
      <c r="N25" s="10453">
        <v>2000</v>
      </c>
      <c r="O25" s="10452" t="s">
        <v>13701</v>
      </c>
      <c r="P25" s="10453">
        <v>0</v>
      </c>
      <c r="Q25" s="10453">
        <v>0</v>
      </c>
      <c r="R25" s="10467">
        <v>0</v>
      </c>
      <c r="S25" s="10453">
        <v>0</v>
      </c>
      <c r="T25" s="10453">
        <v>0</v>
      </c>
      <c r="U25" s="10453">
        <v>0</v>
      </c>
      <c r="V25" s="10453">
        <v>0</v>
      </c>
      <c r="W25" s="10453">
        <v>0</v>
      </c>
      <c r="X25" s="10453">
        <v>0</v>
      </c>
      <c r="Y25" s="10453">
        <v>0</v>
      </c>
      <c r="Z25" s="10453">
        <v>0</v>
      </c>
      <c r="AA25" s="10453">
        <v>0</v>
      </c>
      <c r="AB25" s="10458">
        <f t="shared" si="5"/>
      </c>
      <c r="AC25" s="10468">
        <f t="shared" si="8"/>
      </c>
      <c r="AD25" s="10460">
        <f t="shared" si="16"/>
      </c>
      <c r="AE25" s="10469">
        <f t="shared" si="2"/>
      </c>
      <c r="AF25" s="10462">
        <f>VLOOKUP(C25,'Data Products'!$A:$J,10,0)</f>
      </c>
      <c r="AG25" s="10463">
        <f t="shared" si="10"/>
      </c>
      <c r="AH25" s="10464">
        <f t="shared" si="18"/>
      </c>
      <c r="AI25" s="10465"/>
      <c r="AJ25" s="10466"/>
      <c r="AK25" s="10466"/>
      <c r="AL25" s="10465"/>
      <c r="AM25" s="10466"/>
      <c r="AN25" s="10466"/>
    </row>
    <row customHeight="true" hidden="true" ht="18" r="26">
      <c r="A26" s="10452">
        <v>24</v>
      </c>
      <c r="B26" s="10452" t="s">
        <v>13672</v>
      </c>
      <c r="C26" s="10452" t="s">
        <v>13702</v>
      </c>
      <c r="D26" s="10453">
        <v>0</v>
      </c>
      <c r="E26" s="10453">
        <v>0</v>
      </c>
      <c r="F26" s="10453"/>
      <c r="G26" s="10470">
        <f>VLOOKUP(C26,'Data Products'!$A:$B,2,0)</f>
      </c>
      <c r="H26" s="10471">
        <f t="shared" si="13"/>
      </c>
      <c r="I26" s="10456">
        <v>45415</v>
      </c>
      <c r="J26" s="10457">
        <f t="shared" si="0"/>
      </c>
      <c r="K26" s="10453">
        <v>0</v>
      </c>
      <c r="L26" s="10453">
        <v>0</v>
      </c>
      <c r="M26" s="10453">
        <v>0</v>
      </c>
      <c r="N26" s="10453">
        <v>0</v>
      </c>
      <c r="O26" s="10452" t="s">
        <v>13701</v>
      </c>
      <c r="P26" s="10453">
        <v>0</v>
      </c>
      <c r="Q26" s="10453">
        <v>0</v>
      </c>
      <c r="R26" s="10453">
        <v>0</v>
      </c>
      <c r="S26" s="10453">
        <v>0</v>
      </c>
      <c r="T26" s="10453">
        <v>0</v>
      </c>
      <c r="U26" s="10453">
        <v>0</v>
      </c>
      <c r="V26" s="10453">
        <v>0</v>
      </c>
      <c r="W26" s="10453">
        <v>0</v>
      </c>
      <c r="X26" s="10453">
        <v>0</v>
      </c>
      <c r="Y26" s="10453">
        <v>0</v>
      </c>
      <c r="Z26" s="10453">
        <v>0</v>
      </c>
      <c r="AA26" s="10453">
        <v>0</v>
      </c>
      <c r="AB26" s="10458">
        <f t="shared" si="5"/>
      </c>
      <c r="AC26" s="10468">
        <f t="shared" si="8"/>
      </c>
      <c r="AD26" s="10460">
        <f t="shared" si="16"/>
      </c>
      <c r="AE26" s="10469">
        <f t="shared" si="2"/>
      </c>
      <c r="AF26" s="10462">
        <f>VLOOKUP(C26,'Data Products'!$A:$J,10,0)</f>
      </c>
      <c r="AG26" s="10463">
        <f t="shared" si="10"/>
      </c>
      <c r="AH26" s="10464">
        <f t="shared" si="18"/>
      </c>
      <c r="AI26" s="10465"/>
      <c r="AJ26" s="10465"/>
      <c r="AK26" s="10466"/>
      <c r="AL26" s="10465"/>
      <c r="AM26" s="10466"/>
      <c r="AN26" s="10466"/>
    </row>
    <row r="27">
      <c r="A27" s="10452">
        <v>25</v>
      </c>
      <c r="B27" s="10452" t="s">
        <v>13664</v>
      </c>
      <c r="C27" s="10452" t="s">
        <v>13703</v>
      </c>
      <c r="D27" s="10453">
        <v>3274</v>
      </c>
      <c r="E27" s="10453">
        <v>3270</v>
      </c>
      <c r="F27" s="10453"/>
      <c r="G27" s="10454">
        <f>VLOOKUP(C27,'Data Products'!$A:$B,2,0)</f>
      </c>
      <c r="H27" s="10455">
        <f t="shared" si="13"/>
      </c>
      <c r="I27" s="10456">
        <v>45454</v>
      </c>
      <c r="J27" s="10457">
        <f t="shared" si="0"/>
      </c>
      <c r="K27" s="10453">
        <v>3398</v>
      </c>
      <c r="L27" s="10453">
        <v>6512</v>
      </c>
      <c r="M27" s="10453">
        <v>0</v>
      </c>
      <c r="N27" s="10453">
        <v>0</v>
      </c>
      <c r="O27" s="10452" t="s">
        <v>13701</v>
      </c>
      <c r="P27" s="10453">
        <v>500</v>
      </c>
      <c r="Q27" s="10453">
        <v>500</v>
      </c>
      <c r="R27" s="10453">
        <v>1824</v>
      </c>
      <c r="S27" s="10453">
        <v>1821</v>
      </c>
      <c r="T27" s="10453">
        <v>900</v>
      </c>
      <c r="U27" s="10453">
        <v>899</v>
      </c>
      <c r="V27" s="10453">
        <v>0</v>
      </c>
      <c r="W27" s="10453">
        <v>0</v>
      </c>
      <c r="X27" s="10453">
        <v>50</v>
      </c>
      <c r="Y27" s="10453">
        <v>50</v>
      </c>
      <c r="Z27" s="10453">
        <v>0</v>
      </c>
      <c r="AA27" s="10453">
        <v>0</v>
      </c>
      <c r="AB27" s="10458">
        <f t="shared" si="5"/>
      </c>
      <c r="AC27" s="10472">
        <f t="shared" si="8"/>
      </c>
      <c r="AD27" s="10460">
        <f t="shared" si="16"/>
      </c>
      <c r="AE27" s="10473">
        <f t="shared" si="2"/>
      </c>
      <c r="AF27" s="10462">
        <f>VLOOKUP(C27,'Data Products'!$A:$J,10,0)</f>
      </c>
      <c r="AG27" s="10463">
        <f t="shared" si="10"/>
      </c>
      <c r="AH27" s="10464">
        <f t="shared" si="18"/>
      </c>
      <c r="AI27" s="10474"/>
      <c r="AJ27" s="10465"/>
      <c r="AK27" s="10466"/>
      <c r="AL27" s="10465"/>
      <c r="AM27" s="10466"/>
      <c r="AN27" s="10466"/>
    </row>
    <row r="28">
      <c r="A28" s="10452">
        <v>26</v>
      </c>
      <c r="B28" s="10452" t="s">
        <v>13664</v>
      </c>
      <c r="C28" s="10452" t="s">
        <v>13704</v>
      </c>
      <c r="D28" s="10453">
        <v>4020</v>
      </c>
      <c r="E28" s="10453">
        <v>4011</v>
      </c>
      <c r="F28" s="10453"/>
      <c r="G28" s="10454">
        <f>VLOOKUP(C28,'Data Products'!$A:$B,2,0)</f>
      </c>
      <c r="H28" s="10455">
        <f t="shared" si="13"/>
      </c>
      <c r="I28" s="10456">
        <v>45974</v>
      </c>
      <c r="J28" s="10457">
        <f t="shared" si="0"/>
      </c>
      <c r="K28" s="10453">
        <v>461</v>
      </c>
      <c r="L28" s="10453">
        <v>788</v>
      </c>
      <c r="M28" s="10453">
        <v>500</v>
      </c>
      <c r="N28" s="10453">
        <v>1000</v>
      </c>
      <c r="O28" s="10452" t="s">
        <v>13701</v>
      </c>
      <c r="P28" s="10453">
        <v>1600</v>
      </c>
      <c r="Q28" s="10453">
        <v>1600</v>
      </c>
      <c r="R28" s="10453">
        <v>447</v>
      </c>
      <c r="S28" s="10453">
        <v>443</v>
      </c>
      <c r="T28" s="10453">
        <v>1882</v>
      </c>
      <c r="U28" s="10453">
        <v>1882</v>
      </c>
      <c r="V28" s="10453">
        <v>13</v>
      </c>
      <c r="W28" s="10453">
        <v>8</v>
      </c>
      <c r="X28" s="10453">
        <v>78</v>
      </c>
      <c r="Y28" s="10453">
        <v>78</v>
      </c>
      <c r="Z28" s="10453">
        <v>0</v>
      </c>
      <c r="AA28" s="10453">
        <v>0</v>
      </c>
      <c r="AB28" s="10458">
        <f t="shared" si="5"/>
      </c>
      <c r="AC28" s="10459">
        <f t="shared" si="8"/>
      </c>
      <c r="AD28" s="10460">
        <f t="shared" si="16"/>
      </c>
      <c r="AE28" s="10461">
        <f t="shared" si="2"/>
      </c>
      <c r="AF28" s="10462">
        <f>VLOOKUP(C28,'Data Products'!$A:$J,10,0)</f>
      </c>
      <c r="AG28" s="10463">
        <f t="shared" si="10"/>
      </c>
      <c r="AH28" s="10464">
        <f t="shared" si="18"/>
      </c>
      <c r="AI28" s="10465"/>
      <c r="AJ28" s="10465"/>
      <c r="AK28" s="10466"/>
      <c r="AL28" s="10465"/>
      <c r="AM28" s="10466"/>
      <c r="AN28" s="10466"/>
    </row>
    <row r="29">
      <c r="A29" s="10452">
        <v>27</v>
      </c>
      <c r="B29" s="10452" t="s">
        <v>13664</v>
      </c>
      <c r="C29" s="10452" t="s">
        <v>13705</v>
      </c>
      <c r="D29" s="10453">
        <v>178</v>
      </c>
      <c r="E29" s="10453">
        <v>178</v>
      </c>
      <c r="F29" s="10453"/>
      <c r="G29" s="10454">
        <f>VLOOKUP(C29,'Data Products'!$A:$B,2,0)</f>
      </c>
      <c r="H29" s="10455">
        <f t="shared" si="13"/>
      </c>
      <c r="I29" s="10456">
        <v>45827</v>
      </c>
      <c r="J29" s="10457">
        <f t="shared" si="0"/>
      </c>
      <c r="K29" s="10453">
        <v>112</v>
      </c>
      <c r="L29" s="10453">
        <v>175</v>
      </c>
      <c r="M29" s="10453">
        <v>0</v>
      </c>
      <c r="N29" s="10453">
        <v>0</v>
      </c>
      <c r="O29" s="10452" t="s">
        <v>13701</v>
      </c>
      <c r="P29" s="10453">
        <v>100</v>
      </c>
      <c r="Q29" s="10453">
        <v>100</v>
      </c>
      <c r="R29" s="10453">
        <v>15</v>
      </c>
      <c r="S29" s="10453">
        <v>15</v>
      </c>
      <c r="T29" s="10453">
        <v>63</v>
      </c>
      <c r="U29" s="10453">
        <v>63</v>
      </c>
      <c r="V29" s="10453">
        <v>0</v>
      </c>
      <c r="W29" s="10453">
        <v>0</v>
      </c>
      <c r="X29" s="10453">
        <v>0</v>
      </c>
      <c r="Y29" s="10453">
        <v>0</v>
      </c>
      <c r="Z29" s="10453">
        <v>0</v>
      </c>
      <c r="AA29" s="10453">
        <v>0</v>
      </c>
      <c r="AB29" s="10458">
        <f t="shared" si="5"/>
      </c>
      <c r="AC29" s="10476">
        <f t="shared" si="8"/>
      </c>
      <c r="AD29" s="10460">
        <f t="shared" si="16"/>
      </c>
      <c r="AE29" s="10477">
        <f t="shared" si="2"/>
      </c>
      <c r="AF29" s="10462">
        <f>VLOOKUP(C29,'Data Products'!$A:$J,10,0)</f>
      </c>
      <c r="AG29" s="10463">
        <f t="shared" si="10"/>
      </c>
      <c r="AH29" s="10464">
        <f t="shared" si="18"/>
      </c>
      <c r="AI29" s="10465" t="s">
        <v>13706</v>
      </c>
      <c r="AJ29" s="10465"/>
      <c r="AK29" s="10466"/>
      <c r="AL29" s="10465"/>
      <c r="AM29" s="10466"/>
      <c r="AN29" s="10466"/>
    </row>
    <row r="30">
      <c r="A30" s="10452">
        <v>28</v>
      </c>
      <c r="B30" s="10452" t="s">
        <v>13664</v>
      </c>
      <c r="C30" s="10452" t="s">
        <v>13707</v>
      </c>
      <c r="D30" s="10453">
        <v>8595</v>
      </c>
      <c r="E30" s="10453">
        <v>8593</v>
      </c>
      <c r="F30" s="10453"/>
      <c r="G30" s="10454">
        <f>VLOOKUP(C30,'Data Products'!$A:$B,2,0)</f>
      </c>
      <c r="H30" s="10455">
        <f t="shared" si="13"/>
      </c>
      <c r="I30" s="10456">
        <v>45590</v>
      </c>
      <c r="J30" s="10457">
        <f t="shared" si="0"/>
      </c>
      <c r="K30" s="10453">
        <v>1605</v>
      </c>
      <c r="L30" s="10453">
        <v>1605</v>
      </c>
      <c r="M30" s="10453">
        <v>0</v>
      </c>
      <c r="N30" s="10453">
        <v>0</v>
      </c>
      <c r="O30" s="10452" t="s">
        <v>13701</v>
      </c>
      <c r="P30" s="10453">
        <v>7500</v>
      </c>
      <c r="Q30" s="10453">
        <v>7500</v>
      </c>
      <c r="R30" s="10453">
        <v>895</v>
      </c>
      <c r="S30" s="10453">
        <v>895</v>
      </c>
      <c r="T30" s="10453">
        <v>200</v>
      </c>
      <c r="U30" s="10453">
        <v>198</v>
      </c>
      <c r="V30" s="10453">
        <v>0</v>
      </c>
      <c r="W30" s="10453">
        <v>0</v>
      </c>
      <c r="X30" s="10453">
        <v>0</v>
      </c>
      <c r="Y30" s="10453">
        <v>0</v>
      </c>
      <c r="Z30" s="10453">
        <v>0</v>
      </c>
      <c r="AA30" s="10453">
        <v>0</v>
      </c>
      <c r="AB30" s="10458">
        <f t="shared" si="5"/>
      </c>
      <c r="AC30" s="10468">
        <f t="shared" si="8"/>
      </c>
      <c r="AD30" s="10460">
        <f t="shared" si="16"/>
      </c>
      <c r="AE30" s="10469">
        <f t="shared" si="2"/>
      </c>
      <c r="AF30" s="10462">
        <f>VLOOKUP(C30,'Data Products'!$A:$J,10,0)</f>
      </c>
      <c r="AG30" s="10463">
        <f t="shared" si="10"/>
      </c>
      <c r="AH30" s="10464">
        <f t="shared" si="18"/>
      </c>
      <c r="AI30" s="10465"/>
      <c r="AJ30" s="10465"/>
      <c r="AK30" s="10466"/>
      <c r="AL30" s="10465"/>
      <c r="AM30" s="10466"/>
      <c r="AN30" s="10466"/>
    </row>
    <row customHeight="true" hidden="true" ht="18" r="31">
      <c r="A31" s="10452">
        <v>29</v>
      </c>
      <c r="B31" s="10452" t="s">
        <v>13672</v>
      </c>
      <c r="C31" s="10452" t="s">
        <v>13708</v>
      </c>
      <c r="D31" s="10453">
        <v>0</v>
      </c>
      <c r="E31" s="10453">
        <v>0</v>
      </c>
      <c r="F31" s="10453"/>
      <c r="G31" s="10470">
        <f>VLOOKUP(C31,'Data Products'!$A:$B,2,0)</f>
      </c>
      <c r="H31" s="10471">
        <f t="shared" si="13"/>
      </c>
      <c r="I31" s="10456">
        <v>45513</v>
      </c>
      <c r="J31" s="10457">
        <f t="shared" si="0"/>
      </c>
      <c r="K31" s="10453">
        <v>0</v>
      </c>
      <c r="L31" s="10453">
        <v>0</v>
      </c>
      <c r="M31" s="10453">
        <v>100</v>
      </c>
      <c r="N31" s="10453">
        <v>150</v>
      </c>
      <c r="O31" s="10452" t="s">
        <v>13709</v>
      </c>
      <c r="P31" s="10453">
        <v>0</v>
      </c>
      <c r="Q31" s="10453">
        <v>0</v>
      </c>
      <c r="R31" s="10453">
        <v>0</v>
      </c>
      <c r="S31" s="10453">
        <v>0</v>
      </c>
      <c r="T31" s="10453">
        <v>0</v>
      </c>
      <c r="U31" s="10453">
        <v>0</v>
      </c>
      <c r="V31" s="10453">
        <v>0</v>
      </c>
      <c r="W31" s="10453">
        <v>0</v>
      </c>
      <c r="X31" s="10453">
        <v>0</v>
      </c>
      <c r="Y31" s="10453">
        <v>0</v>
      </c>
      <c r="Z31" s="10453">
        <v>0</v>
      </c>
      <c r="AA31" s="10453">
        <v>0</v>
      </c>
      <c r="AB31" s="10458">
        <f t="shared" si="5"/>
      </c>
      <c r="AC31" s="10468">
        <f t="shared" si="8"/>
      </c>
      <c r="AD31" s="10460">
        <f t="shared" si="16"/>
      </c>
      <c r="AE31" s="10469">
        <f t="shared" si="2"/>
      </c>
      <c r="AF31" s="10462">
        <f>VLOOKUP(C31,'Data Products'!$A:$J,10,0)</f>
      </c>
      <c r="AG31" s="10463">
        <f t="shared" si="10"/>
      </c>
      <c r="AH31" s="10464">
        <f t="shared" si="18"/>
      </c>
      <c r="AI31" s="10474"/>
      <c r="AJ31" s="10465"/>
      <c r="AK31" s="10466"/>
      <c r="AL31" s="10465"/>
      <c r="AM31" s="10466"/>
      <c r="AN31" s="10466"/>
    </row>
    <row customHeight="true" hidden="true" ht="18" r="32">
      <c r="A32" s="10452">
        <v>30</v>
      </c>
      <c r="B32" s="10452" t="s">
        <v>13698</v>
      </c>
      <c r="C32" s="10452" t="s">
        <v>13710</v>
      </c>
      <c r="D32" s="10453">
        <v>0</v>
      </c>
      <c r="E32" s="10453">
        <v>0</v>
      </c>
      <c r="F32" s="10453"/>
      <c r="G32" s="10470">
        <f>VLOOKUP(C32,'Data Products'!$A:$B,2,0)</f>
      </c>
      <c r="H32" s="10471">
        <f t="shared" si="13"/>
      </c>
      <c r="I32" s="10456">
        <v>45513</v>
      </c>
      <c r="J32" s="10457">
        <f t="shared" si="0"/>
      </c>
      <c r="K32" s="10453">
        <v>0</v>
      </c>
      <c r="L32" s="10453">
        <v>0</v>
      </c>
      <c r="M32" s="10453">
        <v>0</v>
      </c>
      <c r="N32" s="10453">
        <v>0</v>
      </c>
      <c r="O32" s="10452" t="s">
        <v>13709</v>
      </c>
      <c r="P32" s="10453">
        <v>0</v>
      </c>
      <c r="Q32" s="10453">
        <v>0</v>
      </c>
      <c r="R32" s="10453">
        <v>0</v>
      </c>
      <c r="S32" s="10453">
        <v>0</v>
      </c>
      <c r="T32" s="10453">
        <v>0</v>
      </c>
      <c r="U32" s="10453">
        <v>0</v>
      </c>
      <c r="V32" s="10453">
        <v>0</v>
      </c>
      <c r="W32" s="10453">
        <v>0</v>
      </c>
      <c r="X32" s="10453">
        <v>0</v>
      </c>
      <c r="Y32" s="10453">
        <v>0</v>
      </c>
      <c r="Z32" s="10453">
        <v>0</v>
      </c>
      <c r="AA32" s="10453">
        <v>0</v>
      </c>
      <c r="AB32" s="10458">
        <f t="shared" si="5"/>
      </c>
      <c r="AC32" s="10468">
        <f t="shared" si="8"/>
      </c>
      <c r="AD32" s="10460">
        <f t="shared" si="16"/>
      </c>
      <c r="AE32" s="10469">
        <f t="shared" si="2"/>
      </c>
      <c r="AF32" s="10462">
        <f>VLOOKUP(C32,'Data Products'!$A:$J,10,0)</f>
      </c>
      <c r="AG32" s="10463">
        <f t="shared" si="10"/>
      </c>
      <c r="AH32" s="10464">
        <f t="shared" si="18"/>
      </c>
      <c r="AI32" s="10465"/>
      <c r="AJ32" s="10465"/>
      <c r="AK32" s="10466"/>
      <c r="AL32" s="10478"/>
      <c r="AM32" s="10466"/>
      <c r="AN32" s="10466"/>
    </row>
    <row customHeight="true" hidden="true" ht="18" r="33">
      <c r="A33" s="10452">
        <v>31</v>
      </c>
      <c r="B33" s="10452" t="s">
        <v>13672</v>
      </c>
      <c r="C33" s="10452" t="s">
        <v>13711</v>
      </c>
      <c r="D33" s="10453">
        <v>0</v>
      </c>
      <c r="E33" s="10453">
        <v>0</v>
      </c>
      <c r="F33" s="10453"/>
      <c r="G33" s="10470">
        <f>VLOOKUP(C33,'Data Products'!$A:$B,2,0)</f>
      </c>
      <c r="H33" s="10471">
        <f t="shared" si="13"/>
      </c>
      <c r="I33" s="10456">
        <v>45841</v>
      </c>
      <c r="J33" s="10457">
        <f t="shared" si="0"/>
      </c>
      <c r="K33" s="10453">
        <v>0</v>
      </c>
      <c r="L33" s="10453">
        <v>355</v>
      </c>
      <c r="M33" s="10453">
        <v>0</v>
      </c>
      <c r="N33" s="10453">
        <v>0</v>
      </c>
      <c r="O33" s="10452" t="s">
        <v>13712</v>
      </c>
      <c r="P33" s="10453">
        <v>0</v>
      </c>
      <c r="Q33" s="10453">
        <v>0</v>
      </c>
      <c r="R33" s="10453">
        <v>0</v>
      </c>
      <c r="S33" s="10453">
        <v>0</v>
      </c>
      <c r="T33" s="10453">
        <v>0</v>
      </c>
      <c r="U33" s="10453">
        <v>0</v>
      </c>
      <c r="V33" s="10453">
        <v>0</v>
      </c>
      <c r="W33" s="10453">
        <v>0</v>
      </c>
      <c r="X33" s="10453">
        <v>0</v>
      </c>
      <c r="Y33" s="10453">
        <v>0</v>
      </c>
      <c r="Z33" s="10453">
        <v>0</v>
      </c>
      <c r="AA33" s="10453">
        <v>0</v>
      </c>
      <c r="AB33" s="10458">
        <f t="shared" si="5"/>
      </c>
      <c r="AC33" s="10472">
        <f t="shared" si="8"/>
      </c>
      <c r="AD33" s="10460">
        <f t="shared" si="16"/>
      </c>
      <c r="AE33" s="10473">
        <f t="shared" si="2"/>
      </c>
      <c r="AF33" s="10462">
        <f>VLOOKUP(C33,'Data Products'!$A:$J,10,0)</f>
      </c>
      <c r="AG33" s="10463">
        <f t="shared" si="10"/>
      </c>
      <c r="AH33" s="10464">
        <f t="shared" si="18"/>
      </c>
      <c r="AI33" s="10465" t="s">
        <v>13713</v>
      </c>
      <c r="AJ33" s="10465"/>
      <c r="AK33" s="10466"/>
      <c r="AL33" s="10478"/>
      <c r="AM33" s="10466"/>
      <c r="AN33" s="10466"/>
    </row>
    <row customHeight="true" hidden="true" ht="18" r="34">
      <c r="A34" s="10452">
        <v>32</v>
      </c>
      <c r="B34" s="10452" t="s">
        <v>13672</v>
      </c>
      <c r="C34" s="10452" t="s">
        <v>13714</v>
      </c>
      <c r="D34" s="10453">
        <v>0</v>
      </c>
      <c r="E34" s="10453">
        <v>0</v>
      </c>
      <c r="F34" s="10453"/>
      <c r="G34" s="10470">
        <f>VLOOKUP(C34,'Data Products'!$A:$B,2,0)</f>
      </c>
      <c r="H34" s="10471">
        <f t="shared" si="13"/>
      </c>
      <c r="I34" s="10456">
        <v>45841</v>
      </c>
      <c r="J34" s="10457">
        <f t="shared" si="0"/>
      </c>
      <c r="K34" s="10453">
        <v>0</v>
      </c>
      <c r="L34" s="10453">
        <v>247</v>
      </c>
      <c r="M34" s="10453">
        <v>0</v>
      </c>
      <c r="N34" s="10453">
        <v>0</v>
      </c>
      <c r="O34" s="10452" t="s">
        <v>13712</v>
      </c>
      <c r="P34" s="10453">
        <v>0</v>
      </c>
      <c r="Q34" s="10453">
        <v>0</v>
      </c>
      <c r="R34" s="10453">
        <v>0</v>
      </c>
      <c r="S34" s="10453">
        <v>0</v>
      </c>
      <c r="T34" s="10453">
        <v>0</v>
      </c>
      <c r="U34" s="10453">
        <v>0</v>
      </c>
      <c r="V34" s="10453">
        <v>0</v>
      </c>
      <c r="W34" s="10453">
        <v>0</v>
      </c>
      <c r="X34" s="10453">
        <v>0</v>
      </c>
      <c r="Y34" s="10453">
        <v>0</v>
      </c>
      <c r="Z34" s="10453">
        <v>0</v>
      </c>
      <c r="AA34" s="10453">
        <v>0</v>
      </c>
      <c r="AB34" s="10458">
        <f t="shared" si="5"/>
      </c>
      <c r="AC34" s="10472">
        <f t="shared" si="8"/>
      </c>
      <c r="AD34" s="10460">
        <f t="shared" si="16"/>
      </c>
      <c r="AE34" s="10473">
        <f t="shared" si="2"/>
      </c>
      <c r="AF34" s="10462">
        <f>VLOOKUP(C34,'Data Products'!$A:$J,10,0)</f>
      </c>
      <c r="AG34" s="10463">
        <f t="shared" si="10"/>
      </c>
      <c r="AH34" s="10464">
        <f t="shared" si="18"/>
      </c>
      <c r="AI34" s="10465" t="s">
        <v>13713</v>
      </c>
      <c r="AJ34" s="10465"/>
      <c r="AK34" s="10466"/>
      <c r="AL34" s="10478"/>
      <c r="AM34" s="10466"/>
      <c r="AN34" s="10466"/>
    </row>
    <row r="35">
      <c r="A35" s="10452">
        <v>33</v>
      </c>
      <c r="B35" s="10452" t="s">
        <v>13664</v>
      </c>
      <c r="C35" s="10452" t="s">
        <v>13715</v>
      </c>
      <c r="D35" s="10453">
        <v>670</v>
      </c>
      <c r="E35" s="10453">
        <v>670</v>
      </c>
      <c r="F35" s="10453"/>
      <c r="G35" s="10454">
        <f>VLOOKUP(C35,'Data Products'!$A:$B,2,0)</f>
      </c>
      <c r="H35" s="10455">
        <f t="shared" si="13"/>
      </c>
      <c r="I35" s="10456">
        <v>45646</v>
      </c>
      <c r="J35" s="10457">
        <f t="shared" si="0"/>
      </c>
      <c r="K35" s="10453">
        <v>0</v>
      </c>
      <c r="L35" s="10453">
        <v>8</v>
      </c>
      <c r="M35" s="10453">
        <v>100</v>
      </c>
      <c r="N35" s="10453">
        <v>200</v>
      </c>
      <c r="O35" s="10452" t="s">
        <v>13716</v>
      </c>
      <c r="P35" s="10453">
        <v>150</v>
      </c>
      <c r="Q35" s="10453">
        <v>150</v>
      </c>
      <c r="R35" s="10453">
        <v>142</v>
      </c>
      <c r="S35" s="10453">
        <v>142</v>
      </c>
      <c r="T35" s="10453">
        <v>370</v>
      </c>
      <c r="U35" s="10453">
        <v>370</v>
      </c>
      <c r="V35" s="10453">
        <v>0</v>
      </c>
      <c r="W35" s="10453">
        <v>0</v>
      </c>
      <c r="X35" s="10453">
        <v>8</v>
      </c>
      <c r="Y35" s="10453">
        <v>8</v>
      </c>
      <c r="Z35" s="10453">
        <v>0</v>
      </c>
      <c r="AA35" s="10453">
        <v>0</v>
      </c>
      <c r="AB35" s="10458">
        <f t="shared" si="5"/>
      </c>
      <c r="AC35" s="10459">
        <f t="shared" si="8"/>
      </c>
      <c r="AD35" s="10460">
        <f t="shared" si="16"/>
      </c>
      <c r="AE35" s="10461">
        <f t="shared" si="2"/>
      </c>
      <c r="AF35" s="10462">
        <f>VLOOKUP(C35,'Data Products'!$A:$J,10,0)</f>
      </c>
      <c r="AG35" s="10463">
        <f t="shared" si="10"/>
      </c>
      <c r="AH35" s="10464">
        <f t="shared" si="18"/>
      </c>
      <c r="AI35" s="10474"/>
      <c r="AJ35" s="10465"/>
      <c r="AK35" s="10466"/>
      <c r="AL35" s="10478"/>
      <c r="AM35" s="10466"/>
      <c r="AN35" s="10466"/>
    </row>
    <row customHeight="true" hidden="true" ht="18" r="36">
      <c r="A36" s="10452">
        <v>34</v>
      </c>
      <c r="B36" s="10452" t="s">
        <v>13672</v>
      </c>
      <c r="C36" s="10452" t="s">
        <v>13717</v>
      </c>
      <c r="D36" s="10453">
        <v>0</v>
      </c>
      <c r="E36" s="10453">
        <v>0</v>
      </c>
      <c r="F36" s="10453"/>
      <c r="G36" s="10454">
        <f>VLOOKUP(C36,'Data Products'!$A:$B,2,0)</f>
      </c>
      <c r="H36" s="10455">
        <f t="shared" si="13"/>
      </c>
      <c r="I36" s="10456">
        <v>45646</v>
      </c>
      <c r="J36" s="10457">
        <f t="shared" si="0"/>
      </c>
      <c r="K36" s="10453">
        <v>0</v>
      </c>
      <c r="L36" s="10453">
        <v>0</v>
      </c>
      <c r="M36" s="10453">
        <v>100</v>
      </c>
      <c r="N36" s="10453">
        <v>200</v>
      </c>
      <c r="O36" s="10452" t="s">
        <v>13716</v>
      </c>
      <c r="P36" s="10453">
        <v>0</v>
      </c>
      <c r="Q36" s="10453">
        <v>0</v>
      </c>
      <c r="R36" s="10453">
        <v>0</v>
      </c>
      <c r="S36" s="10453">
        <v>0</v>
      </c>
      <c r="T36" s="10453">
        <v>0</v>
      </c>
      <c r="U36" s="10453">
        <v>0</v>
      </c>
      <c r="V36" s="10453">
        <v>0</v>
      </c>
      <c r="W36" s="10453">
        <v>0</v>
      </c>
      <c r="X36" s="10453">
        <v>0</v>
      </c>
      <c r="Y36" s="10453">
        <v>0</v>
      </c>
      <c r="Z36" s="10453">
        <v>0</v>
      </c>
      <c r="AA36" s="10453">
        <v>0</v>
      </c>
      <c r="AB36" s="10458">
        <f t="shared" si="5"/>
      </c>
      <c r="AC36" s="10468">
        <f t="shared" si="8"/>
      </c>
      <c r="AD36" s="10460">
        <f t="shared" si="16"/>
      </c>
      <c r="AE36" s="10469">
        <f t="shared" si="2"/>
      </c>
      <c r="AF36" s="10462">
        <f>VLOOKUP(C36,'Data Products'!$A:$J,10,0)</f>
      </c>
      <c r="AG36" s="10463">
        <f t="shared" si="10"/>
      </c>
      <c r="AH36" s="10464">
        <f t="shared" si="18"/>
      </c>
      <c r="AI36" s="10465"/>
      <c r="AJ36" s="10465"/>
      <c r="AK36" s="10466"/>
      <c r="AL36" s="10478"/>
      <c r="AM36" s="10466"/>
      <c r="AN36" s="10466"/>
    </row>
    <row r="37">
      <c r="A37" s="10452">
        <v>35</v>
      </c>
      <c r="B37" s="10452" t="s">
        <v>13664</v>
      </c>
      <c r="C37" s="10452" t="s">
        <v>13718</v>
      </c>
      <c r="D37" s="10453">
        <v>1779</v>
      </c>
      <c r="E37" s="10453">
        <v>1775</v>
      </c>
      <c r="F37" s="10453"/>
      <c r="G37" s="10454">
        <f>VLOOKUP(C37,'Data Products'!$A:$B,2,0)</f>
      </c>
      <c r="H37" s="10455">
        <f t="shared" si="13"/>
      </c>
      <c r="I37" s="10456">
        <v>45681</v>
      </c>
      <c r="J37" s="10457">
        <f t="shared" si="0"/>
      </c>
      <c r="K37" s="10453">
        <v>82</v>
      </c>
      <c r="L37" s="10453">
        <v>222</v>
      </c>
      <c r="M37" s="10453">
        <v>1500</v>
      </c>
      <c r="N37" s="10453">
        <v>3000</v>
      </c>
      <c r="O37" s="10452" t="s">
        <v>13719</v>
      </c>
      <c r="P37" s="10453">
        <v>0</v>
      </c>
      <c r="Q37" s="10453">
        <v>0</v>
      </c>
      <c r="R37" s="10453">
        <v>878</v>
      </c>
      <c r="S37" s="10453">
        <v>877</v>
      </c>
      <c r="T37" s="10453">
        <v>849</v>
      </c>
      <c r="U37" s="10453">
        <v>846</v>
      </c>
      <c r="V37" s="10453">
        <v>9</v>
      </c>
      <c r="W37" s="10453">
        <v>9</v>
      </c>
      <c r="X37" s="10453">
        <v>43</v>
      </c>
      <c r="Y37" s="10453">
        <v>43</v>
      </c>
      <c r="Z37" s="10453">
        <v>0</v>
      </c>
      <c r="AA37" s="10453">
        <v>0</v>
      </c>
      <c r="AB37" s="10458">
        <f t="shared" si="5"/>
      </c>
      <c r="AC37" s="10459">
        <f t="shared" si="8"/>
      </c>
      <c r="AD37" s="10460">
        <f t="shared" si="16"/>
      </c>
      <c r="AE37" s="10461">
        <f t="shared" si="2"/>
      </c>
      <c r="AF37" s="10462">
        <f>VLOOKUP(C37,'Data Products'!$A:$J,10,0)</f>
      </c>
      <c r="AG37" s="10463">
        <f t="shared" si="10"/>
      </c>
      <c r="AH37" s="10464">
        <f t="shared" si="18"/>
      </c>
      <c r="AI37" s="10465"/>
      <c r="AJ37" s="10479"/>
      <c r="AK37" s="10479"/>
      <c r="AL37" s="10480"/>
      <c r="AM37" s="10479"/>
      <c r="AN37" s="10479"/>
    </row>
    <row r="38">
      <c r="A38" s="10452">
        <v>36</v>
      </c>
      <c r="B38" s="10452" t="s">
        <v>13664</v>
      </c>
      <c r="C38" s="10452" t="s">
        <v>13720</v>
      </c>
      <c r="D38" s="10453">
        <v>2768</v>
      </c>
      <c r="E38" s="10453">
        <v>2768</v>
      </c>
      <c r="F38" s="10453"/>
      <c r="G38" s="10454">
        <f>VLOOKUP(C38,'Data Products'!$A:$B,2,0)</f>
      </c>
      <c r="H38" s="10455">
        <f t="shared" si="13"/>
      </c>
      <c r="I38" s="10456">
        <v>45520</v>
      </c>
      <c r="J38" s="10457">
        <f t="shared" si="0"/>
      </c>
      <c r="K38" s="10453">
        <v>11</v>
      </c>
      <c r="L38" s="10453">
        <v>105</v>
      </c>
      <c r="M38" s="10453">
        <v>150</v>
      </c>
      <c r="N38" s="10453">
        <v>300</v>
      </c>
      <c r="O38" s="10452" t="s">
        <v>13719</v>
      </c>
      <c r="P38" s="10453">
        <v>0</v>
      </c>
      <c r="Q38" s="10453">
        <v>0</v>
      </c>
      <c r="R38" s="10453">
        <v>1625</v>
      </c>
      <c r="S38" s="10453">
        <v>1625</v>
      </c>
      <c r="T38" s="10453">
        <v>1143</v>
      </c>
      <c r="U38" s="10453">
        <v>1143</v>
      </c>
      <c r="V38" s="10453">
        <v>0</v>
      </c>
      <c r="W38" s="10453">
        <v>0</v>
      </c>
      <c r="X38" s="10453">
        <v>0</v>
      </c>
      <c r="Y38" s="10453">
        <v>0</v>
      </c>
      <c r="Z38" s="10453">
        <v>0</v>
      </c>
      <c r="AA38" s="10453">
        <v>0</v>
      </c>
      <c r="AB38" s="10458">
        <f t="shared" si="5"/>
      </c>
      <c r="AC38" s="10459">
        <f t="shared" si="8"/>
      </c>
      <c r="AD38" s="10460">
        <f t="shared" si="16"/>
      </c>
      <c r="AE38" s="10461">
        <f t="shared" si="2"/>
      </c>
      <c r="AF38" s="10462">
        <f>VLOOKUP(C38,'Data Products'!$A:$J,10,0)</f>
      </c>
      <c r="AG38" s="10463">
        <f t="shared" si="10"/>
      </c>
      <c r="AH38" s="10464">
        <f t="shared" si="18"/>
      </c>
      <c r="AI38" s="10465"/>
      <c r="AJ38" s="10466"/>
      <c r="AK38" s="10466"/>
      <c r="AL38" s="10478"/>
      <c r="AM38" s="10466"/>
      <c r="AN38" s="10466"/>
    </row>
    <row r="39">
      <c r="A39" s="10452">
        <v>37</v>
      </c>
      <c r="B39" s="10452" t="s">
        <v>13721</v>
      </c>
      <c r="C39" s="10452" t="s">
        <v>13722</v>
      </c>
      <c r="D39" s="10453">
        <v>2062</v>
      </c>
      <c r="E39" s="10453">
        <v>2062</v>
      </c>
      <c r="F39" s="10453"/>
      <c r="G39" s="10454">
        <f>VLOOKUP(C39,'Data Products'!$A:$B,2,0)</f>
      </c>
      <c r="H39" s="10455">
        <f t="shared" si="13"/>
      </c>
      <c r="I39" s="10456">
        <v>45558</v>
      </c>
      <c r="J39" s="10457">
        <f t="shared" si="0"/>
      </c>
      <c r="K39" s="10453">
        <v>0</v>
      </c>
      <c r="L39" s="10453">
        <v>0</v>
      </c>
      <c r="M39" s="10453">
        <v>500</v>
      </c>
      <c r="N39" s="10453">
        <v>1000</v>
      </c>
      <c r="O39" s="10452" t="s">
        <v>13723</v>
      </c>
      <c r="P39" s="10453">
        <v>0</v>
      </c>
      <c r="Q39" s="10453">
        <v>0</v>
      </c>
      <c r="R39" s="10453">
        <v>1289</v>
      </c>
      <c r="S39" s="10453">
        <v>1289</v>
      </c>
      <c r="T39" s="10453">
        <v>773</v>
      </c>
      <c r="U39" s="10453">
        <v>773</v>
      </c>
      <c r="V39" s="10453">
        <v>0</v>
      </c>
      <c r="W39" s="10453">
        <v>0</v>
      </c>
      <c r="X39" s="10453">
        <v>0</v>
      </c>
      <c r="Y39" s="10453">
        <v>0</v>
      </c>
      <c r="Z39" s="10453">
        <v>0</v>
      </c>
      <c r="AA39" s="10453">
        <v>0</v>
      </c>
      <c r="AB39" s="10458">
        <f t="shared" si="5"/>
      </c>
      <c r="AC39" s="10468">
        <f t="shared" si="8"/>
      </c>
      <c r="AD39" s="10460">
        <f t="shared" si="16"/>
      </c>
      <c r="AE39" s="10469">
        <f t="shared" si="2"/>
      </c>
      <c r="AF39" s="10462">
        <f>VLOOKUP(C39,'Data Products'!$A:$J,10,0)</f>
      </c>
      <c r="AG39" s="10463">
        <f t="shared" si="10"/>
      </c>
      <c r="AH39" s="10464">
        <f t="shared" si="18"/>
      </c>
      <c r="AI39" s="10465"/>
      <c r="AJ39" s="10466"/>
      <c r="AK39" s="10466"/>
      <c r="AL39" s="10478"/>
      <c r="AM39" s="10466"/>
      <c r="AN39" s="10466"/>
    </row>
    <row customHeight="true" hidden="true" ht="18" r="40">
      <c r="A40" s="10452">
        <v>38</v>
      </c>
      <c r="B40" s="10452" t="s">
        <v>13672</v>
      </c>
      <c r="C40" s="10452" t="s">
        <v>13724</v>
      </c>
      <c r="D40" s="10453">
        <v>0</v>
      </c>
      <c r="E40" s="10453">
        <v>0</v>
      </c>
      <c r="F40" s="10453"/>
      <c r="G40" s="10454">
        <f>VLOOKUP(C40,'Data Products'!$A:$B,2,0)</f>
      </c>
      <c r="H40" s="10455">
        <f t="shared" si="13"/>
      </c>
      <c r="I40" s="10456">
        <v>45630</v>
      </c>
      <c r="J40" s="10457">
        <f t="shared" si="0"/>
      </c>
      <c r="K40" s="10453">
        <v>0</v>
      </c>
      <c r="L40" s="10453">
        <v>0</v>
      </c>
      <c r="M40" s="10453">
        <v>0</v>
      </c>
      <c r="N40" s="10453">
        <v>0</v>
      </c>
      <c r="O40" s="10452" t="s">
        <v>13725</v>
      </c>
      <c r="P40" s="10453">
        <v>0</v>
      </c>
      <c r="Q40" s="10453">
        <v>0</v>
      </c>
      <c r="R40" s="10453">
        <v>0</v>
      </c>
      <c r="S40" s="10453">
        <v>0</v>
      </c>
      <c r="T40" s="10453">
        <v>0</v>
      </c>
      <c r="U40" s="10453">
        <v>0</v>
      </c>
      <c r="V40" s="10453">
        <v>0</v>
      </c>
      <c r="W40" s="10453">
        <v>0</v>
      </c>
      <c r="X40" s="10453">
        <v>0</v>
      </c>
      <c r="Y40" s="10453">
        <v>0</v>
      </c>
      <c r="Z40" s="10453">
        <v>0</v>
      </c>
      <c r="AA40" s="10453">
        <v>0</v>
      </c>
      <c r="AB40" s="10458">
        <f t="shared" si="5"/>
      </c>
      <c r="AC40" s="10468">
        <f t="shared" si="8"/>
      </c>
      <c r="AD40" s="10460">
        <f t="shared" si="16"/>
      </c>
      <c r="AE40" s="10469">
        <f t="shared" si="2"/>
      </c>
      <c r="AF40" s="10462">
        <f>VLOOKUP(C40,'Data Products'!$A:$J,10,0)</f>
      </c>
      <c r="AG40" s="10463">
        <f t="shared" si="10"/>
      </c>
      <c r="AH40" s="10464">
        <f t="shared" si="18"/>
      </c>
      <c r="AI40" s="10465"/>
      <c r="AJ40" s="10466"/>
      <c r="AK40" s="10466"/>
      <c r="AL40" s="10478"/>
      <c r="AM40" s="10466"/>
      <c r="AN40" s="10466"/>
    </row>
    <row r="41">
      <c r="A41" s="10452">
        <v>39</v>
      </c>
      <c r="B41" s="10452" t="s">
        <v>13667</v>
      </c>
      <c r="C41" s="10452" t="s">
        <v>13726</v>
      </c>
      <c r="D41" s="10453">
        <v>5</v>
      </c>
      <c r="E41" s="10453">
        <v>5</v>
      </c>
      <c r="F41" s="10453"/>
      <c r="G41" s="10454">
        <f>VLOOKUP(C41,'Data Products'!$A:$B,2,0)</f>
      </c>
      <c r="H41" s="10481">
        <f t="shared" si="13"/>
      </c>
      <c r="I41" s="10456">
        <v>45630</v>
      </c>
      <c r="J41" s="10457">
        <f t="shared" si="0"/>
      </c>
      <c r="K41" s="10453">
        <v>2</v>
      </c>
      <c r="L41" s="10453">
        <v>5</v>
      </c>
      <c r="M41" s="10453">
        <v>0</v>
      </c>
      <c r="N41" s="10453">
        <v>0</v>
      </c>
      <c r="O41" s="10452" t="s">
        <v>13725</v>
      </c>
      <c r="P41" s="10453">
        <v>0</v>
      </c>
      <c r="Q41" s="10453">
        <v>0</v>
      </c>
      <c r="R41" s="10453">
        <v>4</v>
      </c>
      <c r="S41" s="10453">
        <v>4</v>
      </c>
      <c r="T41" s="10453">
        <v>1</v>
      </c>
      <c r="U41" s="10453">
        <v>1</v>
      </c>
      <c r="V41" s="10453">
        <v>0</v>
      </c>
      <c r="W41" s="10453">
        <v>0</v>
      </c>
      <c r="X41" s="10453">
        <v>0</v>
      </c>
      <c r="Y41" s="10453">
        <v>0</v>
      </c>
      <c r="Z41" s="10453">
        <v>0</v>
      </c>
      <c r="AA41" s="10453">
        <v>0</v>
      </c>
      <c r="AB41" s="10458">
        <f t="shared" si="5"/>
      </c>
      <c r="AC41" s="10472">
        <f t="shared" si="8"/>
      </c>
      <c r="AD41" s="10460">
        <f t="shared" si="16"/>
      </c>
      <c r="AE41" s="10473">
        <f t="shared" si="2"/>
      </c>
      <c r="AF41" s="10462">
        <f>VLOOKUP(C41,'Data Products'!$A:$J,10,0)</f>
      </c>
      <c r="AG41" s="10463">
        <f t="shared" si="10"/>
      </c>
      <c r="AH41" s="10464">
        <f t="shared" si="18"/>
      </c>
      <c r="AI41" s="10482"/>
      <c r="AJ41" s="10483"/>
      <c r="AK41" s="10483"/>
      <c r="AL41" s="10484"/>
      <c r="AM41" s="10483"/>
      <c r="AN41" s="10483"/>
    </row>
    <row customHeight="true" hidden="true" ht="18" r="42">
      <c r="A42" s="10452">
        <v>40</v>
      </c>
      <c r="B42" s="10452" t="s">
        <v>13672</v>
      </c>
      <c r="C42" s="10452" t="s">
        <v>13727</v>
      </c>
      <c r="D42" s="10453">
        <v>0</v>
      </c>
      <c r="E42" s="10453">
        <v>0</v>
      </c>
      <c r="F42" s="10453"/>
      <c r="G42" s="10454">
        <f>VLOOKUP(C42,'Data Products'!$A:$B,2,0)</f>
      </c>
      <c r="H42" s="10481">
        <f t="shared" si="13"/>
      </c>
      <c r="I42" s="10456">
        <v>45630</v>
      </c>
      <c r="J42" s="10457">
        <f t="shared" si="0"/>
      </c>
      <c r="K42" s="10453">
        <v>0</v>
      </c>
      <c r="L42" s="10453">
        <v>0</v>
      </c>
      <c r="M42" s="10453">
        <v>0</v>
      </c>
      <c r="N42" s="10453">
        <v>0</v>
      </c>
      <c r="O42" s="10452" t="s">
        <v>13725</v>
      </c>
      <c r="P42" s="10453">
        <v>0</v>
      </c>
      <c r="Q42" s="10453">
        <v>0</v>
      </c>
      <c r="R42" s="10453">
        <v>0</v>
      </c>
      <c r="S42" s="10453">
        <v>0</v>
      </c>
      <c r="T42" s="10453">
        <v>0</v>
      </c>
      <c r="U42" s="10453">
        <v>0</v>
      </c>
      <c r="V42" s="10453">
        <v>0</v>
      </c>
      <c r="W42" s="10453">
        <v>0</v>
      </c>
      <c r="X42" s="10453">
        <v>0</v>
      </c>
      <c r="Y42" s="10453">
        <v>0</v>
      </c>
      <c r="Z42" s="10453">
        <v>0</v>
      </c>
      <c r="AA42" s="10453">
        <v>0</v>
      </c>
      <c r="AB42" s="10458">
        <f t="shared" si="5"/>
      </c>
      <c r="AC42" s="10468">
        <f t="shared" si="8"/>
      </c>
      <c r="AD42" s="10460">
        <f t="shared" si="16"/>
      </c>
      <c r="AE42" s="10469">
        <f t="shared" si="2"/>
      </c>
      <c r="AF42" s="10462">
        <f>VLOOKUP(C42,'Data Products'!$A:$J,10,0)</f>
      </c>
      <c r="AG42" s="10463">
        <f t="shared" si="10"/>
      </c>
      <c r="AH42" s="10464">
        <f t="shared" si="18"/>
      </c>
      <c r="AI42" s="10485"/>
      <c r="AJ42" s="10486"/>
      <c r="AK42" s="10486"/>
      <c r="AL42" s="10485"/>
      <c r="AM42" s="10486"/>
      <c r="AN42" s="10486"/>
    </row>
    <row r="43">
      <c r="A43" s="10452">
        <v>41</v>
      </c>
      <c r="B43" s="10452" t="s">
        <v>13667</v>
      </c>
      <c r="C43" s="10452" t="s">
        <v>13728</v>
      </c>
      <c r="D43" s="10453">
        <v>246</v>
      </c>
      <c r="E43" s="10453">
        <v>246</v>
      </c>
      <c r="F43" s="10487"/>
      <c r="G43" s="10454">
        <f>VLOOKUP(C43,'Data Products'!$A:$B,2,0)</f>
      </c>
      <c r="H43" s="10481">
        <f t="shared" si="13"/>
      </c>
      <c r="I43" s="10456">
        <v>45898</v>
      </c>
      <c r="J43" s="10457">
        <f t="shared" si="0"/>
      </c>
      <c r="K43" s="10453">
        <v>11</v>
      </c>
      <c r="L43" s="10453">
        <v>64</v>
      </c>
      <c r="M43" s="10453">
        <v>0</v>
      </c>
      <c r="N43" s="10453">
        <v>0</v>
      </c>
      <c r="O43" s="10452" t="s">
        <v>13729</v>
      </c>
      <c r="P43" s="10453">
        <v>0</v>
      </c>
      <c r="Q43" s="10453">
        <v>0</v>
      </c>
      <c r="R43" s="10453">
        <v>130</v>
      </c>
      <c r="S43" s="10453">
        <v>130</v>
      </c>
      <c r="T43" s="10453">
        <v>116</v>
      </c>
      <c r="U43" s="10453">
        <v>116</v>
      </c>
      <c r="V43" s="10453">
        <v>0</v>
      </c>
      <c r="W43" s="10453">
        <v>0</v>
      </c>
      <c r="X43" s="10453">
        <v>0</v>
      </c>
      <c r="Y43" s="10453">
        <v>0</v>
      </c>
      <c r="Z43" s="10453">
        <v>0</v>
      </c>
      <c r="AA43" s="10453">
        <v>0</v>
      </c>
      <c r="AB43" s="10458">
        <f t="shared" si="5"/>
      </c>
      <c r="AC43" s="10476">
        <f t="shared" si="8"/>
      </c>
      <c r="AD43" s="10460">
        <f t="shared" si="16"/>
      </c>
      <c r="AE43" s="10477">
        <f t="shared" si="2"/>
      </c>
      <c r="AF43" s="10462">
        <f>VLOOKUP(C43,'Data Products'!$A:$J,10,0)</f>
      </c>
      <c r="AG43" s="10463">
        <f t="shared" si="10"/>
      </c>
      <c r="AH43" s="10464">
        <f t="shared" si="18"/>
      </c>
      <c r="AI43" s="10488" t="s">
        <v>13730</v>
      </c>
      <c r="AJ43" s="10486"/>
      <c r="AK43" s="10486"/>
      <c r="AL43" s="10485"/>
      <c r="AM43" s="10486"/>
      <c r="AN43" s="10486"/>
    </row>
    <row customHeight="true" ht="18" r="44">
      <c r="A44" s="10452">
        <v>42</v>
      </c>
      <c r="B44" s="10489" t="s">
        <v>13672</v>
      </c>
      <c r="C44" s="10452" t="s">
        <v>13731</v>
      </c>
      <c r="D44" s="10453"/>
      <c r="E44" s="10453"/>
      <c r="F44" s="10487"/>
      <c r="G44" s="10454">
        <f>VLOOKUP(C44,'Data Products'!$A:$B,2,0)</f>
      </c>
      <c r="H44" s="10481">
        <f t="shared" si="13"/>
      </c>
      <c r="I44" s="10490">
        <v>46030</v>
      </c>
      <c r="J44" s="10457">
        <f t="shared" si="0"/>
      </c>
      <c r="K44" s="10453"/>
      <c r="L44" s="10453"/>
      <c r="M44" s="10453"/>
      <c r="N44" s="10453"/>
      <c r="O44" s="10452"/>
      <c r="P44" s="10453"/>
      <c r="Q44" s="10453"/>
      <c r="R44" s="10453"/>
      <c r="S44" s="10453"/>
      <c r="T44" s="10453"/>
      <c r="U44" s="10453"/>
      <c r="V44" s="10453"/>
      <c r="W44" s="10453"/>
      <c r="X44" s="10453"/>
      <c r="Y44" s="10453"/>
      <c r="Z44" s="10453"/>
      <c r="AA44" s="10453"/>
      <c r="AB44" s="10458">
        <f t="shared" si="5"/>
      </c>
      <c r="AC44" s="10476">
        <f t="shared" si="8"/>
      </c>
      <c r="AD44" s="10460">
        <f t="shared" si="16"/>
      </c>
      <c r="AE44" s="10477">
        <f t="shared" si="2"/>
      </c>
      <c r="AF44" s="10462">
        <f>VLOOKUP(C44,'Data Products'!$A:$J,10,0)</f>
      </c>
      <c r="AG44" s="10463">
        <f t="shared" si="10"/>
      </c>
      <c r="AH44" s="10464">
        <f t="shared" si="18"/>
      </c>
      <c r="AI44" s="10488"/>
      <c r="AJ44" s="10486"/>
      <c r="AK44" s="10486"/>
      <c r="AL44" s="10485"/>
      <c r="AM44" s="10486"/>
      <c r="AN44" s="10486"/>
    </row>
    <row r="45">
      <c r="A45" s="10491"/>
      <c r="B45" s="10492"/>
      <c r="C45" s="10491"/>
      <c r="D45" s="10491"/>
      <c r="E45" s="10491"/>
      <c r="F45" s="10491"/>
      <c r="G45" s="10491"/>
      <c r="H45" s="10491"/>
      <c r="I45" s="10491"/>
      <c r="J45" s="10493"/>
      <c r="K45" s="10487"/>
      <c r="L45" s="10487" t="s">
        <v>13732</v>
      </c>
      <c r="M45" s="10487"/>
      <c r="N45" s="10487"/>
      <c r="O45" s="10487"/>
      <c r="P45" s="10487"/>
      <c r="Q45" s="10487"/>
      <c r="R45" s="10487"/>
      <c r="S45" s="10487"/>
      <c r="T45" s="10487"/>
      <c r="U45" s="10487"/>
      <c r="V45" s="10487"/>
      <c r="W45" s="10487"/>
      <c r="X45" s="10487"/>
      <c r="Y45" s="10487"/>
      <c r="Z45" s="10487"/>
      <c r="AA45" s="10487"/>
      <c r="AB45" s="10487"/>
      <c r="AC45" s="10487"/>
      <c r="AD45" s="10487"/>
      <c r="AE45" s="10494" t="s">
        <v>13733</v>
      </c>
      <c r="AF45" s="10495"/>
      <c r="AG45" s="10495">
        <f>SUM(AG3:AG43)</f>
      </c>
      <c r="AH45" s="10496"/>
      <c r="AI45" s="10497"/>
      <c r="AJ45" s="10498"/>
      <c r="AK45" s="10498"/>
      <c r="AL45" s="10497"/>
      <c r="AM45" s="10498"/>
      <c r="AN45" s="10498"/>
    </row>
    <row r="46">
      <c r="A46" s="10487"/>
      <c r="B46" s="10492"/>
      <c r="C46" s="10492"/>
      <c r="D46" s="10487"/>
      <c r="E46" s="10487"/>
      <c r="F46" s="10487"/>
      <c r="G46" s="10492"/>
      <c r="H46" s="10493"/>
      <c r="I46" s="10493"/>
      <c r="J46" s="10493"/>
      <c r="K46" s="10487"/>
      <c r="L46" s="10487"/>
      <c r="M46" s="10487"/>
      <c r="N46" s="10487"/>
      <c r="O46" s="10487"/>
      <c r="P46" s="10487"/>
      <c r="Q46" s="10487"/>
      <c r="R46" s="10487"/>
      <c r="S46" s="10487"/>
      <c r="T46" s="10487"/>
      <c r="U46" s="10487"/>
      <c r="V46" s="10487"/>
      <c r="W46" s="10487"/>
      <c r="X46" s="10487"/>
      <c r="Y46" s="10487"/>
      <c r="Z46" s="10487"/>
      <c r="AA46" s="10487"/>
      <c r="AB46" s="10487"/>
      <c r="AC46" s="10487"/>
      <c r="AD46" s="10487"/>
      <c r="AE46" s="10499" t="s">
        <v>13734</v>
      </c>
      <c r="AF46" s="10500">
        <f t="shared" ref="AF46:AF49" si="7">AG46/$AG$45</f>
      </c>
      <c r="AG46" s="10501">
        <f t="shared" ref="AG46:AG49" si="12">SUMIFS($AG$3:$AG$43,$AE$3:$AE$43,AE46)</f>
      </c>
      <c r="AH46" s="10502"/>
      <c r="AI46" s="10497"/>
      <c r="AJ46" s="10498"/>
      <c r="AK46" s="10498"/>
      <c r="AL46" s="10497"/>
      <c r="AM46" s="10498"/>
      <c r="AN46" s="10498"/>
    </row>
    <row r="47">
      <c r="A47" s="10487"/>
      <c r="B47" s="10492"/>
      <c r="C47" s="10492"/>
      <c r="D47" s="10487"/>
      <c r="E47" s="10487"/>
      <c r="F47" s="10487"/>
      <c r="G47" s="10492"/>
      <c r="H47" s="10493"/>
      <c r="I47" s="10493"/>
      <c r="J47" s="10493"/>
      <c r="K47" s="10487"/>
      <c r="L47" s="10487"/>
      <c r="M47" s="10487"/>
      <c r="N47" s="10487"/>
      <c r="O47" s="10487"/>
      <c r="P47" s="10487"/>
      <c r="Q47" s="10487"/>
      <c r="R47" s="10487"/>
      <c r="S47" s="10487"/>
      <c r="T47" s="10487"/>
      <c r="U47" s="10487"/>
      <c r="V47" s="10487"/>
      <c r="W47" s="10487"/>
      <c r="X47" s="10487"/>
      <c r="Y47" s="10487"/>
      <c r="Z47" s="10487"/>
      <c r="AA47" s="10487"/>
      <c r="AB47" s="10487"/>
      <c r="AC47" s="10487"/>
      <c r="AD47" s="10487"/>
      <c r="AE47" s="10499" t="s">
        <v>13735</v>
      </c>
      <c r="AF47" s="10500">
        <f t="shared" si="7"/>
      </c>
      <c r="AG47" s="10501">
        <f t="shared" si="12"/>
      </c>
      <c r="AH47" s="10502"/>
      <c r="AI47" s="10497"/>
      <c r="AJ47" s="10498"/>
      <c r="AK47" s="10498"/>
      <c r="AL47" s="10497"/>
      <c r="AM47" s="10498"/>
      <c r="AN47" s="10498"/>
    </row>
    <row r="48">
      <c r="A48" s="10487"/>
      <c r="B48" s="10492"/>
      <c r="C48" s="10492"/>
      <c r="D48" s="10487"/>
      <c r="E48" s="10487"/>
      <c r="F48" s="10487"/>
      <c r="G48" s="10492"/>
      <c r="H48" s="10493"/>
      <c r="I48" s="10493"/>
      <c r="J48" s="10493"/>
      <c r="K48" s="10487"/>
      <c r="L48" s="10487"/>
      <c r="M48" s="10487"/>
      <c r="N48" s="10487"/>
      <c r="O48" s="10487"/>
      <c r="P48" s="10487"/>
      <c r="Q48" s="10487"/>
      <c r="R48" s="10487"/>
      <c r="S48" s="10487"/>
      <c r="T48" s="10487"/>
      <c r="U48" s="10487"/>
      <c r="V48" s="10487"/>
      <c r="W48" s="10487"/>
      <c r="X48" s="10487"/>
      <c r="Y48" s="10487"/>
      <c r="Z48" s="10487"/>
      <c r="AA48" s="10487"/>
      <c r="AB48" s="10487"/>
      <c r="AC48" s="10487"/>
      <c r="AD48" s="10487"/>
      <c r="AE48" s="10499" t="s">
        <v>13736</v>
      </c>
      <c r="AF48" s="10500">
        <f t="shared" si="7"/>
      </c>
      <c r="AG48" s="10501">
        <f t="shared" si="12"/>
      </c>
      <c r="AH48" s="10502"/>
      <c r="AI48" s="10497"/>
      <c r="AJ48" s="10498"/>
      <c r="AK48" s="10498"/>
      <c r="AL48" s="10497"/>
      <c r="AM48" s="10498"/>
      <c r="AN48" s="10498"/>
    </row>
    <row r="49">
      <c r="A49" s="10487"/>
      <c r="B49" s="10492"/>
      <c r="C49" s="10492"/>
      <c r="D49" s="10487"/>
      <c r="E49" s="10487"/>
      <c r="F49" s="10487"/>
      <c r="G49" s="10492"/>
      <c r="H49" s="10493"/>
      <c r="I49" s="10493"/>
      <c r="J49" s="10493"/>
      <c r="K49" s="10487"/>
      <c r="L49" s="10487"/>
      <c r="M49" s="10487"/>
      <c r="N49" s="10487"/>
      <c r="O49" s="10487"/>
      <c r="P49" s="10487"/>
      <c r="Q49" s="10487"/>
      <c r="R49" s="10487"/>
      <c r="S49" s="10487"/>
      <c r="T49" s="10487"/>
      <c r="U49" s="10487"/>
      <c r="V49" s="10487"/>
      <c r="W49" s="10487"/>
      <c r="X49" s="10487"/>
      <c r="Y49" s="10487"/>
      <c r="Z49" s="10487"/>
      <c r="AA49" s="10487"/>
      <c r="AB49" s="10487"/>
      <c r="AC49" s="10487"/>
      <c r="AD49" s="10487"/>
      <c r="AE49" s="10499" t="s">
        <v>13737</v>
      </c>
      <c r="AF49" s="10500">
        <f t="shared" si="7"/>
      </c>
      <c r="AG49" s="10501">
        <f t="shared" si="12"/>
      </c>
      <c r="AH49" s="10502"/>
      <c r="AI49" s="10497"/>
      <c r="AJ49" s="10498"/>
      <c r="AK49" s="10498"/>
      <c r="AL49" s="10497"/>
      <c r="AM49" s="10498"/>
      <c r="AN49" s="10498"/>
    </row>
    <row r="50">
      <c r="A50" s="10487"/>
      <c r="B50" s="10492"/>
      <c r="C50" s="10492"/>
      <c r="D50" s="10487"/>
      <c r="E50" s="10487"/>
      <c r="F50" s="10487"/>
      <c r="G50" s="10492"/>
      <c r="H50" s="10493"/>
      <c r="I50" s="10493"/>
      <c r="J50" s="10493"/>
      <c r="K50" s="10487"/>
      <c r="L50" s="10487"/>
      <c r="M50" s="10487"/>
      <c r="N50" s="10487"/>
      <c r="O50" s="10487"/>
      <c r="P50" s="10487"/>
      <c r="Q50" s="10487"/>
      <c r="R50" s="10487"/>
      <c r="S50" s="10487"/>
      <c r="T50" s="10487"/>
      <c r="U50" s="10487"/>
      <c r="V50" s="10487"/>
      <c r="W50" s="10487"/>
      <c r="X50" s="10487"/>
      <c r="Y50" s="10487"/>
      <c r="Z50" s="10487"/>
      <c r="AA50" s="10487"/>
      <c r="AB50" s="10487"/>
      <c r="AC50" s="10487"/>
      <c r="AD50" s="10487"/>
      <c r="AE50" s="10499" t="s">
        <v>13653</v>
      </c>
      <c r="AF50" s="10503">
        <f>AVERAGE(AH3:AH43)/AVERAGE(D3:D43)</f>
      </c>
      <c r="AG50" s="10501">
        <f>SUMIF($H$3:$H$43,"&lt;90",$AG$3:$AG$43)</f>
      </c>
      <c r="AH50" s="10504"/>
      <c r="AI50" s="10497"/>
      <c r="AJ50" s="10498"/>
      <c r="AK50" s="10498"/>
      <c r="AL50" s="10497"/>
      <c r="AM50" s="10498"/>
      <c r="AN50" s="10498"/>
    </row>
    <row r="51">
      <c r="A51" s="10487"/>
      <c r="B51" s="10492"/>
      <c r="C51" s="10492"/>
      <c r="D51" s="10487"/>
      <c r="E51" s="10487"/>
      <c r="F51" s="10487"/>
      <c r="G51" s="10492"/>
      <c r="H51" s="10493"/>
      <c r="I51" s="10493"/>
      <c r="J51" s="10493"/>
      <c r="K51" s="10487"/>
      <c r="L51" s="10487"/>
      <c r="M51" s="10487"/>
      <c r="N51" s="10487"/>
      <c r="O51" s="10487"/>
      <c r="P51" s="10487"/>
      <c r="Q51" s="10487"/>
      <c r="R51" s="10487"/>
      <c r="S51" s="10487"/>
      <c r="T51" s="10487"/>
      <c r="U51" s="10487"/>
      <c r="V51" s="10487"/>
      <c r="W51" s="10487"/>
      <c r="X51" s="10487"/>
      <c r="Y51" s="10487"/>
      <c r="Z51" s="10487"/>
      <c r="AA51" s="10487"/>
      <c r="AB51" s="10487"/>
      <c r="AC51" s="10487"/>
      <c r="AD51" s="10487"/>
      <c r="AE51" s="10487"/>
      <c r="AF51" s="10504"/>
      <c r="AG51" s="10504"/>
      <c r="AH51" s="10504"/>
      <c r="AI51" s="10497"/>
      <c r="AJ51" s="10498"/>
      <c r="AK51" s="10498"/>
      <c r="AL51" s="10497"/>
      <c r="AM51" s="10498"/>
      <c r="AN51" s="10498"/>
    </row>
    <row r="52">
      <c r="A52" s="10447" t="s">
        <v>13738</v>
      </c>
      <c r="B52" s="10447" t="s">
        <v>13628</v>
      </c>
      <c r="C52" s="10447" t="s">
        <v>13629</v>
      </c>
      <c r="D52" s="10447" t="s">
        <v>13630</v>
      </c>
      <c r="E52" s="10447"/>
      <c r="F52" s="10447" t="s">
        <v>13739</v>
      </c>
      <c r="G52" s="10505" t="s">
        <v>13632</v>
      </c>
      <c r="H52" s="10506" t="s">
        <v>13633</v>
      </c>
      <c r="I52" s="10446" t="s">
        <v>13634</v>
      </c>
      <c r="J52" s="10446" t="s">
        <v>13635</v>
      </c>
      <c r="K52" s="10447" t="s">
        <v>13636</v>
      </c>
      <c r="L52" s="10447" t="s">
        <v>13637</v>
      </c>
      <c r="M52" s="10447" t="s">
        <v>13740</v>
      </c>
      <c r="N52" s="10447" t="s">
        <v>13741</v>
      </c>
      <c r="O52" s="10447" t="s">
        <v>13640</v>
      </c>
      <c r="P52" s="10507"/>
      <c r="Q52" s="10507"/>
      <c r="R52" s="10507"/>
      <c r="S52" s="10507"/>
      <c r="T52" s="10507"/>
      <c r="U52" s="10507"/>
      <c r="V52" s="10507"/>
      <c r="W52" s="10507"/>
      <c r="X52" s="10507"/>
      <c r="Y52" s="10507"/>
      <c r="Z52" s="10507"/>
      <c r="AA52" s="10507"/>
      <c r="AB52" s="10508" t="s">
        <v>13647</v>
      </c>
      <c r="AC52" s="10506" t="s">
        <v>13648</v>
      </c>
      <c r="AD52" s="10506" t="s">
        <v>13742</v>
      </c>
      <c r="AE52" s="10506" t="s">
        <v>13743</v>
      </c>
      <c r="AF52" s="10509" t="s">
        <v>13651</v>
      </c>
      <c r="AG52" s="10509" t="s">
        <v>13652</v>
      </c>
      <c r="AH52" s="10446" t="s">
        <v>13653</v>
      </c>
      <c r="AI52" s="10506" t="s">
        <v>13654</v>
      </c>
      <c r="AJ52" s="10446" t="s">
        <v>13655</v>
      </c>
      <c r="AK52" s="10447" t="s">
        <v>13656</v>
      </c>
      <c r="AL52" s="10447" t="s">
        <v>13744</v>
      </c>
      <c r="AM52" s="10447" t="s">
        <v>13658</v>
      </c>
      <c r="AN52" s="10447" t="s">
        <v>13659</v>
      </c>
    </row>
    <row r="53">
      <c r="A53" s="10447" t="s">
        <v>13660</v>
      </c>
      <c r="B53" s="10447"/>
      <c r="C53" s="10447"/>
      <c r="D53" s="10447" t="s">
        <v>13661</v>
      </c>
      <c r="E53" s="10451" t="s">
        <v>13662</v>
      </c>
      <c r="F53" s="10447"/>
      <c r="G53" s="10505"/>
      <c r="H53" s="10506"/>
      <c r="I53" s="10446"/>
      <c r="J53" s="10446"/>
      <c r="K53" s="10447" t="s">
        <v>13663</v>
      </c>
      <c r="L53" s="10447" t="s">
        <v>13663</v>
      </c>
      <c r="M53" s="10447"/>
      <c r="N53" s="10447"/>
      <c r="O53" s="10447"/>
      <c r="P53" s="10507"/>
      <c r="Q53" s="10507"/>
      <c r="R53" s="10507"/>
      <c r="S53" s="10507"/>
      <c r="T53" s="10507"/>
      <c r="U53" s="10507"/>
      <c r="V53" s="10507"/>
      <c r="W53" s="10507"/>
      <c r="X53" s="10507"/>
      <c r="Y53" s="10507"/>
      <c r="Z53" s="10507"/>
      <c r="AA53" s="10507"/>
      <c r="AB53" s="10508"/>
      <c r="AC53" s="10506"/>
      <c r="AD53" s="10506"/>
      <c r="AE53" s="10506"/>
      <c r="AF53" s="10509"/>
      <c r="AG53" s="10509"/>
      <c r="AH53" s="10446"/>
      <c r="AI53" s="10506"/>
      <c r="AJ53" s="10446"/>
      <c r="AK53" s="10447"/>
      <c r="AL53" s="10447"/>
      <c r="AM53" s="10447"/>
      <c r="AN53" s="10447"/>
    </row>
    <row r="54">
      <c r="A54" s="10510">
        <v>1</v>
      </c>
      <c r="B54" s="10452" t="s">
        <v>13664</v>
      </c>
      <c r="C54" s="10452" t="s">
        <v>13745</v>
      </c>
      <c r="D54" s="10453">
        <v>17762</v>
      </c>
      <c r="E54" s="10467">
        <v>17762</v>
      </c>
      <c r="F54" s="10467"/>
      <c r="G54" s="10511">
        <f>VLOOKUP(C54,'Data Products'!$A:$J,2,0)</f>
      </c>
      <c r="H54" s="10512">
        <f t="shared" ref="H54:H78" si="14">IFERROR(G54-TODAY(),"")</f>
      </c>
      <c r="I54" s="10456">
        <v>45840</v>
      </c>
      <c r="J54" s="10457">
        <f t="shared" ref="J54:J124" si="1">TODAY()-I54</f>
      </c>
      <c r="K54" s="10453">
        <v>0</v>
      </c>
      <c r="L54" s="10513">
        <v>12662</v>
      </c>
      <c r="M54" s="10453">
        <v>6000</v>
      </c>
      <c r="N54" s="10453">
        <v>12000</v>
      </c>
      <c r="O54" s="10452" t="s">
        <v>13674</v>
      </c>
      <c r="P54" s="10487"/>
      <c r="Q54" s="10487"/>
      <c r="R54" s="10514"/>
      <c r="S54" s="10487"/>
      <c r="T54" s="10487"/>
      <c r="U54" s="10487"/>
      <c r="V54" s="10487"/>
      <c r="W54" s="10487"/>
      <c r="X54" s="10487"/>
      <c r="Y54" s="10487"/>
      <c r="Z54" s="10487"/>
      <c r="AA54" s="10487"/>
      <c r="AB54" s="10515">
        <f t="shared" ref="AB54:AB124" si="6">L54/30</f>
      </c>
      <c r="AC54" s="10472">
        <f t="shared" ref="AC54:AC124" si="9">IFERROR(D54/AB54,"-")</f>
      </c>
      <c r="AD54" s="10460">
        <f t="shared" ref="AD54:AD124" si="17">IFERROR(TODAY()+AC54,"-")</f>
      </c>
      <c r="AE54" s="10473">
        <f t="shared" ref="AE54:AE124" si="3">_xlfn.IFS(AC54="-","Not sold yet",AND(AC54&lt;=150,AC54&gt;60),"Out of stock more than 60 days",AC54&lt;=60,"Out of stock less than 60 days",AC54&gt;=150,"Out of stock more than 150 days")</f>
      </c>
      <c r="AF54" s="10462">
        <f>VLOOKUP(C54,'Data Products'!$A:$J,10,0)</f>
      </c>
      <c r="AG54" s="10463">
        <f t="shared" ref="AG54:AG124" si="11">AF54*D54</f>
      </c>
      <c r="AH54" s="10463"/>
      <c r="AI54" s="10474"/>
      <c r="AJ54" s="10465"/>
      <c r="AK54" s="10466"/>
      <c r="AL54" s="10465"/>
      <c r="AM54" s="10466"/>
      <c r="AN54" s="10466"/>
    </row>
    <row customHeight="true" hidden="true" ht="18" r="55">
      <c r="A55" s="10510">
        <v>2</v>
      </c>
      <c r="B55" s="10452" t="s">
        <v>13672</v>
      </c>
      <c r="C55" s="10452" t="s">
        <v>13746</v>
      </c>
      <c r="D55" s="10453">
        <v>0</v>
      </c>
      <c r="E55" s="10467">
        <v>0</v>
      </c>
      <c r="F55" s="10467"/>
      <c r="G55" s="10511">
        <f>VLOOKUP(C55,'Data Products'!$A:$J,2,0)</f>
      </c>
      <c r="H55" s="10512">
        <f t="shared" si="14"/>
      </c>
      <c r="I55" s="10456">
        <v>45376</v>
      </c>
      <c r="J55" s="10457">
        <f t="shared" si="1"/>
      </c>
      <c r="K55" s="10453">
        <v>0</v>
      </c>
      <c r="L55" s="10453">
        <v>0</v>
      </c>
      <c r="M55" s="10453">
        <v>0</v>
      </c>
      <c r="N55" s="10453">
        <v>0</v>
      </c>
      <c r="O55" s="10452" t="s">
        <v>13747</v>
      </c>
      <c r="P55" s="10487"/>
      <c r="Q55" s="10487"/>
      <c r="R55" s="10514"/>
      <c r="S55" s="10487"/>
      <c r="T55" s="10487"/>
      <c r="U55" s="10487"/>
      <c r="V55" s="10487"/>
      <c r="W55" s="10487"/>
      <c r="X55" s="10487"/>
      <c r="Y55" s="10487"/>
      <c r="Z55" s="10487"/>
      <c r="AA55" s="10487"/>
      <c r="AB55" s="10515">
        <f t="shared" si="6"/>
      </c>
      <c r="AC55" s="10468">
        <f t="shared" si="9"/>
      </c>
      <c r="AD55" s="10460">
        <f t="shared" si="17"/>
      </c>
      <c r="AE55" s="10469">
        <f t="shared" si="3"/>
      </c>
      <c r="AF55" s="10462">
        <f>VLOOKUP(C55,'Data Products'!$A:$J,10,0)</f>
      </c>
      <c r="AG55" s="10463">
        <f t="shared" si="11"/>
      </c>
      <c r="AH55" s="10463">
        <f t="shared" ref="AH55:AH124" si="19">IF(H55&lt;=90,D55,0)</f>
      </c>
      <c r="AI55" s="10474"/>
      <c r="AJ55" s="10465"/>
      <c r="AK55" s="10466"/>
      <c r="AL55" s="10465"/>
      <c r="AM55" s="10466"/>
      <c r="AN55" s="10466"/>
    </row>
    <row customHeight="true" hidden="true" ht="18" r="56">
      <c r="A56" s="10510">
        <v>3</v>
      </c>
      <c r="B56" s="10452" t="s">
        <v>13672</v>
      </c>
      <c r="C56" s="10452" t="s">
        <v>13748</v>
      </c>
      <c r="D56" s="10453">
        <v>0</v>
      </c>
      <c r="E56" s="10467">
        <v>0</v>
      </c>
      <c r="F56" s="10467"/>
      <c r="G56" s="10511">
        <f>VLOOKUP(C56,'Data Products'!$A:$J,2,0)</f>
      </c>
      <c r="H56" s="10512">
        <f t="shared" si="14"/>
      </c>
      <c r="I56" s="10490">
        <v>45721</v>
      </c>
      <c r="J56" s="10457">
        <f t="shared" si="1"/>
      </c>
      <c r="K56" s="10453">
        <v>0</v>
      </c>
      <c r="L56" s="10453">
        <v>0</v>
      </c>
      <c r="M56" s="10516" t="s">
        <v>13749</v>
      </c>
      <c r="N56" s="10516" t="s">
        <v>13749</v>
      </c>
      <c r="O56" s="10452" t="s">
        <v>13747</v>
      </c>
      <c r="P56" s="10487"/>
      <c r="Q56" s="10487"/>
      <c r="R56" s="10514"/>
      <c r="S56" s="10487"/>
      <c r="T56" s="10487"/>
      <c r="U56" s="10487"/>
      <c r="V56" s="10487"/>
      <c r="W56" s="10487"/>
      <c r="X56" s="10487"/>
      <c r="Y56" s="10487"/>
      <c r="Z56" s="10487"/>
      <c r="AA56" s="10487"/>
      <c r="AB56" s="10515">
        <f t="shared" si="6"/>
      </c>
      <c r="AC56" s="10468">
        <f t="shared" si="9"/>
      </c>
      <c r="AD56" s="10460">
        <f t="shared" si="17"/>
      </c>
      <c r="AE56" s="10469">
        <f t="shared" si="3"/>
      </c>
      <c r="AF56" s="10462">
        <f>VLOOKUP(C56,'Data Products'!$A:$J,10,0)</f>
      </c>
      <c r="AG56" s="10463">
        <f t="shared" si="11"/>
      </c>
      <c r="AH56" s="10463">
        <f t="shared" si="19"/>
      </c>
      <c r="AI56" s="10474"/>
      <c r="AJ56" s="10465"/>
      <c r="AK56" s="10466"/>
      <c r="AL56" s="10465"/>
      <c r="AM56" s="10466"/>
      <c r="AN56" s="10466"/>
    </row>
    <row customHeight="true" hidden="true" ht="18" r="57">
      <c r="A57" s="10510">
        <v>4</v>
      </c>
      <c r="B57" s="10452" t="s">
        <v>13672</v>
      </c>
      <c r="C57" s="10452" t="s">
        <v>13750</v>
      </c>
      <c r="D57" s="10453">
        <v>0</v>
      </c>
      <c r="E57" s="10467">
        <v>0</v>
      </c>
      <c r="F57" s="10467"/>
      <c r="G57" s="10511">
        <f>VLOOKUP(C57,'Data Products'!$A:$J,2,0)</f>
      </c>
      <c r="H57" s="10512">
        <f t="shared" si="14"/>
      </c>
      <c r="I57" s="10456">
        <v>45460</v>
      </c>
      <c r="J57" s="10457">
        <f t="shared" si="1"/>
      </c>
      <c r="K57" s="10453">
        <v>0</v>
      </c>
      <c r="L57" s="10453">
        <v>0</v>
      </c>
      <c r="M57" s="10453">
        <v>0</v>
      </c>
      <c r="N57" s="10453">
        <v>0</v>
      </c>
      <c r="O57" s="10452" t="s">
        <v>13747</v>
      </c>
      <c r="P57" s="10487"/>
      <c r="Q57" s="10487"/>
      <c r="R57" s="10517"/>
      <c r="S57" s="10487"/>
      <c r="T57" s="10487"/>
      <c r="U57" s="10487"/>
      <c r="V57" s="10487"/>
      <c r="W57" s="10487"/>
      <c r="X57" s="10487"/>
      <c r="Y57" s="10487"/>
      <c r="Z57" s="10487"/>
      <c r="AA57" s="10487"/>
      <c r="AB57" s="10515">
        <f t="shared" si="6"/>
      </c>
      <c r="AC57" s="10468">
        <f t="shared" si="9"/>
      </c>
      <c r="AD57" s="10460">
        <f t="shared" si="17"/>
      </c>
      <c r="AE57" s="10469">
        <f t="shared" si="3"/>
      </c>
      <c r="AF57" s="10462">
        <f>VLOOKUP(C57,'Data Products'!$A:$J,10,0)</f>
      </c>
      <c r="AG57" s="10463">
        <f t="shared" si="11"/>
      </c>
      <c r="AH57" s="10463">
        <f t="shared" si="19"/>
      </c>
      <c r="AI57" s="10465"/>
      <c r="AJ57" s="10466"/>
      <c r="AK57" s="10466"/>
      <c r="AL57" s="10465"/>
      <c r="AM57" s="10466"/>
      <c r="AN57" s="10466"/>
    </row>
    <row customHeight="true" hidden="true" ht="18" r="58">
      <c r="A58" s="10510">
        <v>5</v>
      </c>
      <c r="B58" s="10452" t="s">
        <v>13698</v>
      </c>
      <c r="C58" s="10452" t="s">
        <v>13751</v>
      </c>
      <c r="D58" s="10453">
        <v>0</v>
      </c>
      <c r="E58" s="10467">
        <v>0</v>
      </c>
      <c r="F58" s="10467"/>
      <c r="G58" s="10511">
        <f>VLOOKUP(C58,'Data Products'!$A:$J,2,0)</f>
      </c>
      <c r="H58" s="10512">
        <f t="shared" si="14"/>
      </c>
      <c r="I58" s="10456">
        <v>45667</v>
      </c>
      <c r="J58" s="10457">
        <f t="shared" si="1"/>
      </c>
      <c r="K58" s="10453">
        <v>0</v>
      </c>
      <c r="L58" s="10453">
        <v>0</v>
      </c>
      <c r="M58" s="10453">
        <v>500</v>
      </c>
      <c r="N58" s="10453">
        <v>1000</v>
      </c>
      <c r="O58" s="10518" t="s">
        <v>13682</v>
      </c>
      <c r="P58" s="10487"/>
      <c r="Q58" s="10487"/>
      <c r="R58" s="10514"/>
      <c r="S58" s="10487"/>
      <c r="T58" s="10487"/>
      <c r="U58" s="10487"/>
      <c r="V58" s="10487"/>
      <c r="W58" s="10487"/>
      <c r="X58" s="10487"/>
      <c r="Y58" s="10487"/>
      <c r="Z58" s="10487"/>
      <c r="AA58" s="10487"/>
      <c r="AB58" s="10515">
        <f t="shared" si="6"/>
      </c>
      <c r="AC58" s="10468">
        <f t="shared" si="9"/>
      </c>
      <c r="AD58" s="10460">
        <f t="shared" si="17"/>
      </c>
      <c r="AE58" s="10469">
        <f t="shared" si="3"/>
      </c>
      <c r="AF58" s="10462">
        <f>VLOOKUP(C58,'Data Products'!$A:$J,10,0)</f>
      </c>
      <c r="AG58" s="10463">
        <f t="shared" si="11"/>
      </c>
      <c r="AH58" s="10463">
        <f t="shared" si="19"/>
      </c>
      <c r="AI58" s="10474"/>
      <c r="AJ58" s="10466"/>
      <c r="AK58" s="10466">
        <v>200</v>
      </c>
      <c r="AL58" s="10465"/>
      <c r="AM58" s="10466"/>
      <c r="AN58" s="10466"/>
    </row>
    <row r="59">
      <c r="A59" s="10510">
        <v>6</v>
      </c>
      <c r="B59" s="10452" t="s">
        <v>13672</v>
      </c>
      <c r="C59" s="10452" t="s">
        <v>13752</v>
      </c>
      <c r="D59" s="10453">
        <v>1</v>
      </c>
      <c r="E59" s="10467">
        <v>1</v>
      </c>
      <c r="F59" s="10467"/>
      <c r="G59" s="10511">
        <f>VLOOKUP(C59,'Data Products'!$A:$J,2,0)</f>
      </c>
      <c r="H59" s="10512">
        <f t="shared" si="14"/>
      </c>
      <c r="I59" s="10456">
        <v>45667</v>
      </c>
      <c r="J59" s="10457">
        <f t="shared" si="1"/>
      </c>
      <c r="K59" s="10453">
        <v>3</v>
      </c>
      <c r="L59" s="10453">
        <v>17</v>
      </c>
      <c r="M59" s="10453">
        <v>500</v>
      </c>
      <c r="N59" s="10453">
        <v>1000</v>
      </c>
      <c r="O59" s="10452" t="s">
        <v>13682</v>
      </c>
      <c r="P59" s="10487"/>
      <c r="Q59" s="10487"/>
      <c r="R59" s="10514"/>
      <c r="S59" s="10487"/>
      <c r="T59" s="10487"/>
      <c r="U59" s="10487"/>
      <c r="V59" s="10487"/>
      <c r="W59" s="10487"/>
      <c r="X59" s="10487"/>
      <c r="Y59" s="10487"/>
      <c r="Z59" s="10487"/>
      <c r="AA59" s="10487"/>
      <c r="AB59" s="10515">
        <f t="shared" si="6"/>
      </c>
      <c r="AC59" s="10472">
        <f t="shared" si="9"/>
      </c>
      <c r="AD59" s="10460">
        <f t="shared" si="17"/>
      </c>
      <c r="AE59" s="10473">
        <f t="shared" si="3"/>
      </c>
      <c r="AF59" s="10462">
        <f>VLOOKUP(C59,'Data Products'!$A:$J,10,0)</f>
      </c>
      <c r="AG59" s="10463">
        <f t="shared" si="11"/>
      </c>
      <c r="AH59" s="10463">
        <f t="shared" si="19"/>
      </c>
      <c r="AI59" s="10474"/>
      <c r="AJ59" s="10466"/>
      <c r="AK59" s="10466"/>
      <c r="AL59" s="10465"/>
      <c r="AM59" s="10466"/>
      <c r="AN59" s="10466"/>
    </row>
    <row r="60">
      <c r="A60" s="10510">
        <v>7</v>
      </c>
      <c r="B60" s="10452" t="s">
        <v>13664</v>
      </c>
      <c r="C60" s="10452" t="s">
        <v>13753</v>
      </c>
      <c r="D60" s="10453">
        <v>277</v>
      </c>
      <c r="E60" s="10467">
        <v>277</v>
      </c>
      <c r="F60" s="10467"/>
      <c r="G60" s="10511">
        <f>VLOOKUP(C60,'Data Products'!$A:$J,2,0)</f>
      </c>
      <c r="H60" s="10512">
        <f t="shared" si="14"/>
      </c>
      <c r="I60" s="10456">
        <v>45617</v>
      </c>
      <c r="J60" s="10457">
        <f t="shared" si="1"/>
      </c>
      <c r="K60" s="10453">
        <v>40</v>
      </c>
      <c r="L60" s="10453">
        <v>88</v>
      </c>
      <c r="M60" s="10453">
        <v>300</v>
      </c>
      <c r="N60" s="10453">
        <v>500</v>
      </c>
      <c r="O60" s="10519" t="s">
        <v>13682</v>
      </c>
      <c r="P60" s="10487"/>
      <c r="Q60" s="10487"/>
      <c r="R60" s="10514"/>
      <c r="S60" s="10487"/>
      <c r="T60" s="10487"/>
      <c r="U60" s="10487"/>
      <c r="V60" s="10487"/>
      <c r="W60" s="10487"/>
      <c r="X60" s="10487"/>
      <c r="Y60" s="10487"/>
      <c r="Z60" s="10487"/>
      <c r="AA60" s="10487"/>
      <c r="AB60" s="10515">
        <f t="shared" si="6"/>
      </c>
      <c r="AC60" s="10476">
        <f t="shared" si="9"/>
      </c>
      <c r="AD60" s="10460">
        <f t="shared" si="17"/>
      </c>
      <c r="AE60" s="10477">
        <f t="shared" si="3"/>
      </c>
      <c r="AF60" s="10462">
        <f>VLOOKUP(C60,'Data Products'!$A:$J,10,0)</f>
      </c>
      <c r="AG60" s="10463">
        <f t="shared" si="11"/>
      </c>
      <c r="AH60" s="10463">
        <f t="shared" si="19"/>
      </c>
      <c r="AI60" s="10465"/>
      <c r="AJ60" s="10466"/>
      <c r="AK60" s="10466"/>
      <c r="AL60" s="10465"/>
      <c r="AM60" s="10466"/>
      <c r="AN60" s="10466"/>
    </row>
    <row customHeight="true" hidden="true" ht="18" r="61">
      <c r="A61" s="10510">
        <v>8</v>
      </c>
      <c r="B61" s="10452" t="s">
        <v>13672</v>
      </c>
      <c r="C61" s="10452" t="s">
        <v>13754</v>
      </c>
      <c r="D61" s="10453">
        <v>0</v>
      </c>
      <c r="E61" s="10467">
        <v>0</v>
      </c>
      <c r="F61" s="10467"/>
      <c r="G61" s="10520">
        <f>VLOOKUP(C61,'Data Products'!$A:$J,2,0)</f>
      </c>
      <c r="H61" s="10472">
        <f t="shared" si="14"/>
      </c>
      <c r="I61" s="10456">
        <v>45504</v>
      </c>
      <c r="J61" s="10457">
        <f t="shared" si="1"/>
      </c>
      <c r="K61" s="10453">
        <v>0</v>
      </c>
      <c r="L61" s="10453">
        <v>0</v>
      </c>
      <c r="M61" s="10453">
        <v>0</v>
      </c>
      <c r="N61" s="10453">
        <v>0</v>
      </c>
      <c r="O61" s="10452" t="s">
        <v>13682</v>
      </c>
      <c r="P61" s="10487"/>
      <c r="Q61" s="10487"/>
      <c r="R61" s="10514"/>
      <c r="S61" s="10487"/>
      <c r="T61" s="10487"/>
      <c r="U61" s="10487"/>
      <c r="V61" s="10487"/>
      <c r="W61" s="10487"/>
      <c r="X61" s="10487"/>
      <c r="Y61" s="10487"/>
      <c r="Z61" s="10487"/>
      <c r="AA61" s="10487"/>
      <c r="AB61" s="10515">
        <f t="shared" si="6"/>
      </c>
      <c r="AC61" s="10468">
        <f t="shared" si="9"/>
      </c>
      <c r="AD61" s="10460">
        <f t="shared" si="17"/>
      </c>
      <c r="AE61" s="10469">
        <f t="shared" si="3"/>
      </c>
      <c r="AF61" s="10462">
        <f>VLOOKUP(C61,'Data Products'!$A:$J,10,0)</f>
      </c>
      <c r="AG61" s="10463">
        <f t="shared" si="11"/>
      </c>
      <c r="AH61" s="10463">
        <f t="shared" si="19"/>
      </c>
      <c r="AI61" s="10465"/>
      <c r="AJ61" s="10466"/>
      <c r="AK61" s="10466"/>
      <c r="AL61" s="10465"/>
      <c r="AM61" s="10466"/>
      <c r="AN61" s="10466"/>
    </row>
    <row r="62">
      <c r="A62" s="10510">
        <v>9</v>
      </c>
      <c r="B62" s="10452" t="s">
        <v>13667</v>
      </c>
      <c r="C62" s="10452" t="s">
        <v>13755</v>
      </c>
      <c r="D62" s="10453">
        <v>30</v>
      </c>
      <c r="E62" s="10467">
        <v>30</v>
      </c>
      <c r="F62" s="10467"/>
      <c r="G62" s="10511">
        <f>VLOOKUP(C62,'Data Products'!$A:$J,2,0)</f>
      </c>
      <c r="H62" s="10512">
        <f t="shared" si="14"/>
      </c>
      <c r="I62" s="10456">
        <v>45530</v>
      </c>
      <c r="J62" s="10457">
        <f t="shared" si="1"/>
      </c>
      <c r="K62" s="10453">
        <v>87</v>
      </c>
      <c r="L62" s="10453">
        <v>190</v>
      </c>
      <c r="M62" s="10453">
        <v>100</v>
      </c>
      <c r="N62" s="10453">
        <v>300</v>
      </c>
      <c r="O62" s="10452" t="s">
        <v>13682</v>
      </c>
      <c r="P62" s="10487"/>
      <c r="Q62" s="10487"/>
      <c r="R62" s="10514"/>
      <c r="S62" s="10487"/>
      <c r="T62" s="10487"/>
      <c r="U62" s="10487"/>
      <c r="V62" s="10487"/>
      <c r="W62" s="10487"/>
      <c r="X62" s="10487"/>
      <c r="Y62" s="10487"/>
      <c r="Z62" s="10487"/>
      <c r="AA62" s="10487"/>
      <c r="AB62" s="10515">
        <f t="shared" si="6"/>
      </c>
      <c r="AC62" s="10472">
        <f t="shared" si="9"/>
      </c>
      <c r="AD62" s="10460">
        <f t="shared" si="17"/>
      </c>
      <c r="AE62" s="10473">
        <f t="shared" si="3"/>
      </c>
      <c r="AF62" s="10462">
        <f>VLOOKUP(C62,'Data Products'!$A:$J,10,0)</f>
      </c>
      <c r="AG62" s="10463">
        <f t="shared" si="11"/>
      </c>
      <c r="AH62" s="10463">
        <f t="shared" si="19"/>
      </c>
      <c r="AI62" s="10465"/>
      <c r="AJ62" s="10466"/>
      <c r="AK62" s="10466"/>
      <c r="AL62" s="10465"/>
      <c r="AM62" s="10466"/>
      <c r="AN62" s="10466"/>
    </row>
    <row customHeight="true" hidden="true" ht="18" r="63">
      <c r="A63" s="10510">
        <v>10</v>
      </c>
      <c r="B63" s="10452" t="s">
        <v>13698</v>
      </c>
      <c r="C63" s="10452" t="s">
        <v>13756</v>
      </c>
      <c r="D63" s="10453">
        <v>0</v>
      </c>
      <c r="E63" s="10467">
        <v>0</v>
      </c>
      <c r="F63" s="10467"/>
      <c r="G63" s="10511">
        <f>VLOOKUP(C63,'Data Products'!$A:$J,2,0)</f>
      </c>
      <c r="H63" s="10512">
        <f t="shared" si="14"/>
      </c>
      <c r="I63" s="10456">
        <v>45667</v>
      </c>
      <c r="J63" s="10457">
        <f t="shared" si="1"/>
      </c>
      <c r="K63" s="10453">
        <v>0</v>
      </c>
      <c r="L63" s="10453">
        <v>0</v>
      </c>
      <c r="M63" s="10453">
        <v>500</v>
      </c>
      <c r="N63" s="10453">
        <v>1000</v>
      </c>
      <c r="O63" s="10452" t="s">
        <v>13682</v>
      </c>
      <c r="P63" s="10487"/>
      <c r="Q63" s="10487"/>
      <c r="R63" s="10514"/>
      <c r="S63" s="10487"/>
      <c r="T63" s="10487"/>
      <c r="U63" s="10487"/>
      <c r="V63" s="10487"/>
      <c r="W63" s="10487"/>
      <c r="X63" s="10487"/>
      <c r="Y63" s="10487"/>
      <c r="Z63" s="10487"/>
      <c r="AA63" s="10487"/>
      <c r="AB63" s="10515">
        <f t="shared" si="6"/>
      </c>
      <c r="AC63" s="10468">
        <f t="shared" si="9"/>
      </c>
      <c r="AD63" s="10460">
        <f t="shared" si="17"/>
      </c>
      <c r="AE63" s="10469">
        <f t="shared" si="3"/>
      </c>
      <c r="AF63" s="10462">
        <f>VLOOKUP(C63,'Data Products'!$A:$J,10,0)</f>
      </c>
      <c r="AG63" s="10463">
        <f t="shared" si="11"/>
      </c>
      <c r="AH63" s="10463">
        <f t="shared" si="19"/>
      </c>
      <c r="AI63" s="10474"/>
      <c r="AJ63" s="10466"/>
      <c r="AK63" s="10466">
        <v>150</v>
      </c>
      <c r="AL63" s="10465"/>
      <c r="AM63" s="10466"/>
      <c r="AN63" s="10466"/>
    </row>
    <row r="64">
      <c r="A64" s="10510">
        <v>11</v>
      </c>
      <c r="B64" s="10452" t="s">
        <v>13664</v>
      </c>
      <c r="C64" s="10452" t="s">
        <v>13757</v>
      </c>
      <c r="D64" s="10453">
        <v>426</v>
      </c>
      <c r="E64" s="10467">
        <v>426</v>
      </c>
      <c r="F64" s="10467"/>
      <c r="G64" s="10511">
        <f>VLOOKUP(C64,'Data Products'!$A:$J,2,0)</f>
      </c>
      <c r="H64" s="10512">
        <f t="shared" si="14"/>
      </c>
      <c r="I64" s="10490">
        <v>45716</v>
      </c>
      <c r="J64" s="10457">
        <f t="shared" si="1"/>
      </c>
      <c r="K64" s="10453">
        <v>75</v>
      </c>
      <c r="L64" s="10453">
        <v>144</v>
      </c>
      <c r="M64" s="10453">
        <v>0</v>
      </c>
      <c r="N64" s="10453">
        <v>0</v>
      </c>
      <c r="O64" s="10452" t="s">
        <v>13682</v>
      </c>
      <c r="P64" s="10487"/>
      <c r="Q64" s="10487"/>
      <c r="R64" s="10514"/>
      <c r="S64" s="10487"/>
      <c r="T64" s="10487"/>
      <c r="U64" s="10487"/>
      <c r="V64" s="10487"/>
      <c r="W64" s="10487"/>
      <c r="X64" s="10487"/>
      <c r="Y64" s="10487"/>
      <c r="Z64" s="10487"/>
      <c r="AA64" s="10487"/>
      <c r="AB64" s="10515">
        <f t="shared" si="6"/>
      </c>
      <c r="AC64" s="10476">
        <f t="shared" si="9"/>
      </c>
      <c r="AD64" s="10460">
        <f t="shared" si="17"/>
      </c>
      <c r="AE64" s="10477">
        <f t="shared" si="3"/>
      </c>
      <c r="AF64" s="10462">
        <f>VLOOKUP(C64,'Data Products'!$A:$J,10,0)</f>
      </c>
      <c r="AG64" s="10463">
        <f t="shared" si="11"/>
      </c>
      <c r="AH64" s="10463">
        <f t="shared" si="19"/>
      </c>
      <c r="AI64" s="10474"/>
      <c r="AJ64" s="10466"/>
      <c r="AK64" s="10466"/>
      <c r="AL64" s="10465"/>
      <c r="AM64" s="10466"/>
      <c r="AN64" s="10466"/>
    </row>
    <row r="65">
      <c r="A65" s="10510">
        <v>12</v>
      </c>
      <c r="B65" s="10452" t="s">
        <v>13664</v>
      </c>
      <c r="C65" s="10452" t="s">
        <v>13758</v>
      </c>
      <c r="D65" s="10453">
        <v>393</v>
      </c>
      <c r="E65" s="10467">
        <v>393</v>
      </c>
      <c r="F65" s="10467"/>
      <c r="G65" s="10511">
        <f>VLOOKUP(C65,'Data Products'!$A:$J,2,0)</f>
      </c>
      <c r="H65" s="10512">
        <f t="shared" si="14"/>
      </c>
      <c r="I65" s="10490">
        <v>45716</v>
      </c>
      <c r="J65" s="10457">
        <f t="shared" si="1"/>
      </c>
      <c r="K65" s="10453">
        <v>34</v>
      </c>
      <c r="L65" s="10453">
        <v>109</v>
      </c>
      <c r="M65" s="10453">
        <v>0</v>
      </c>
      <c r="N65" s="10453">
        <v>0</v>
      </c>
      <c r="O65" s="10452" t="s">
        <v>13682</v>
      </c>
      <c r="P65" s="10487"/>
      <c r="Q65" s="10487"/>
      <c r="R65" s="10514"/>
      <c r="S65" s="10487"/>
      <c r="T65" s="10487"/>
      <c r="U65" s="10487"/>
      <c r="V65" s="10487"/>
      <c r="W65" s="10487"/>
      <c r="X65" s="10487"/>
      <c r="Y65" s="10487"/>
      <c r="Z65" s="10487"/>
      <c r="AA65" s="10487"/>
      <c r="AB65" s="10515">
        <f t="shared" si="6"/>
      </c>
      <c r="AC65" s="10476">
        <f t="shared" si="9"/>
      </c>
      <c r="AD65" s="10460">
        <f t="shared" si="17"/>
      </c>
      <c r="AE65" s="10477">
        <f t="shared" si="3"/>
      </c>
      <c r="AF65" s="10462">
        <f>VLOOKUP(C65,'Data Products'!$A:$J,10,0)</f>
      </c>
      <c r="AG65" s="10463">
        <f t="shared" si="11"/>
      </c>
      <c r="AH65" s="10463">
        <f t="shared" si="19"/>
      </c>
      <c r="AI65" s="10474"/>
      <c r="AJ65" s="10466"/>
      <c r="AK65" s="10466"/>
      <c r="AL65" s="10465"/>
      <c r="AM65" s="10466"/>
      <c r="AN65" s="10466"/>
    </row>
    <row customHeight="true" hidden="true" ht="18" r="66">
      <c r="A66" s="10510">
        <v>13</v>
      </c>
      <c r="B66" s="10452" t="s">
        <v>13698</v>
      </c>
      <c r="C66" s="10452" t="s">
        <v>13759</v>
      </c>
      <c r="D66" s="10453">
        <v>0</v>
      </c>
      <c r="E66" s="10467">
        <v>0</v>
      </c>
      <c r="F66" s="10467"/>
      <c r="G66" s="10520">
        <f>VLOOKUP(C66,'Data Products'!$A:$J,2,0)</f>
      </c>
      <c r="H66" s="10472">
        <f t="shared" si="14"/>
      </c>
      <c r="I66" s="10456">
        <v>45363</v>
      </c>
      <c r="J66" s="10457">
        <f t="shared" si="1"/>
      </c>
      <c r="K66" s="10453">
        <v>0</v>
      </c>
      <c r="L66" s="10453">
        <v>0</v>
      </c>
      <c r="M66" s="10453">
        <v>0</v>
      </c>
      <c r="N66" s="10453">
        <v>0</v>
      </c>
      <c r="O66" s="10452" t="s">
        <v>13682</v>
      </c>
      <c r="P66" s="10487"/>
      <c r="Q66" s="10487"/>
      <c r="R66" s="10514"/>
      <c r="S66" s="10487"/>
      <c r="T66" s="10487"/>
      <c r="U66" s="10487"/>
      <c r="V66" s="10487"/>
      <c r="W66" s="10487"/>
      <c r="X66" s="10487"/>
      <c r="Y66" s="10487"/>
      <c r="Z66" s="10487"/>
      <c r="AA66" s="10487"/>
      <c r="AB66" s="10515">
        <f t="shared" si="6"/>
      </c>
      <c r="AC66" s="10468">
        <f t="shared" si="9"/>
      </c>
      <c r="AD66" s="10460">
        <f t="shared" si="17"/>
      </c>
      <c r="AE66" s="10469">
        <f t="shared" si="3"/>
      </c>
      <c r="AF66" s="10462">
        <f>VLOOKUP(C66,'Data Products'!$A:$J,10,0)</f>
      </c>
      <c r="AG66" s="10463">
        <f t="shared" si="11"/>
      </c>
      <c r="AH66" s="10463">
        <f t="shared" si="19"/>
      </c>
      <c r="AI66" s="10465"/>
      <c r="AJ66" s="10466"/>
      <c r="AK66" s="10466"/>
      <c r="AL66" s="10465"/>
      <c r="AM66" s="10466"/>
      <c r="AN66" s="10466"/>
    </row>
    <row r="67">
      <c r="A67" s="10510">
        <v>14</v>
      </c>
      <c r="B67" s="10452" t="s">
        <v>13664</v>
      </c>
      <c r="C67" s="10452" t="s">
        <v>13760</v>
      </c>
      <c r="D67" s="10453">
        <v>98</v>
      </c>
      <c r="E67" s="10467">
        <v>98</v>
      </c>
      <c r="F67" s="10467"/>
      <c r="G67" s="10511">
        <f>VLOOKUP(C67,'Data Products'!$A:$J,2,0)</f>
      </c>
      <c r="H67" s="10512">
        <f t="shared" si="14"/>
      </c>
      <c r="I67" s="10456">
        <v>45617</v>
      </c>
      <c r="J67" s="10457">
        <f t="shared" si="1"/>
      </c>
      <c r="K67" s="10453">
        <v>17</v>
      </c>
      <c r="L67" s="10453">
        <v>32</v>
      </c>
      <c r="M67" s="10453">
        <v>300</v>
      </c>
      <c r="N67" s="10453">
        <v>500</v>
      </c>
      <c r="O67" s="10452" t="s">
        <v>13682</v>
      </c>
      <c r="P67" s="10487"/>
      <c r="Q67" s="10487"/>
      <c r="R67" s="10514"/>
      <c r="S67" s="10487"/>
      <c r="T67" s="10487"/>
      <c r="U67" s="10487"/>
      <c r="V67" s="10487"/>
      <c r="W67" s="10487"/>
      <c r="X67" s="10487"/>
      <c r="Y67" s="10487"/>
      <c r="Z67" s="10487"/>
      <c r="AA67" s="10487"/>
      <c r="AB67" s="10515">
        <f t="shared" si="6"/>
      </c>
      <c r="AC67" s="10476">
        <f t="shared" si="9"/>
      </c>
      <c r="AD67" s="10460">
        <f t="shared" si="17"/>
      </c>
      <c r="AE67" s="10477">
        <f t="shared" si="3"/>
      </c>
      <c r="AF67" s="10462">
        <f>VLOOKUP(C67,'Data Products'!$A:$J,10,0)</f>
      </c>
      <c r="AG67" s="10463">
        <f t="shared" si="11"/>
      </c>
      <c r="AH67" s="10463">
        <f t="shared" si="19"/>
      </c>
      <c r="AI67" s="10474"/>
      <c r="AJ67" s="10466"/>
      <c r="AK67" s="10466"/>
      <c r="AL67" s="10465"/>
      <c r="AM67" s="10466"/>
      <c r="AN67" s="10466"/>
    </row>
    <row r="68">
      <c r="A68" s="10510">
        <v>15</v>
      </c>
      <c r="B68" s="10452" t="s">
        <v>13664</v>
      </c>
      <c r="C68" s="10452" t="s">
        <v>13761</v>
      </c>
      <c r="D68" s="10453">
        <v>629</v>
      </c>
      <c r="E68" s="10467">
        <v>629</v>
      </c>
      <c r="F68" s="10467"/>
      <c r="G68" s="10511">
        <f>VLOOKUP(C68,'Data Products'!$A:$J,2,0)</f>
      </c>
      <c r="H68" s="10512">
        <f t="shared" si="14"/>
      </c>
      <c r="I68" s="10456">
        <v>45667</v>
      </c>
      <c r="J68" s="10457">
        <f t="shared" si="1"/>
      </c>
      <c r="K68" s="10453">
        <v>88</v>
      </c>
      <c r="L68" s="10453">
        <v>192</v>
      </c>
      <c r="M68" s="10453">
        <v>1000</v>
      </c>
      <c r="N68" s="10453">
        <v>2000</v>
      </c>
      <c r="O68" s="10452" t="s">
        <v>13682</v>
      </c>
      <c r="P68" s="10487"/>
      <c r="Q68" s="10487"/>
      <c r="R68" s="10514"/>
      <c r="S68" s="10487"/>
      <c r="T68" s="10487"/>
      <c r="U68" s="10487"/>
      <c r="V68" s="10487"/>
      <c r="W68" s="10487"/>
      <c r="X68" s="10487"/>
      <c r="Y68" s="10487"/>
      <c r="Z68" s="10487"/>
      <c r="AA68" s="10487"/>
      <c r="AB68" s="10515">
        <f t="shared" si="6"/>
      </c>
      <c r="AC68" s="10476">
        <f t="shared" si="9"/>
      </c>
      <c r="AD68" s="10460">
        <f t="shared" si="17"/>
      </c>
      <c r="AE68" s="10477">
        <f t="shared" si="3"/>
      </c>
      <c r="AF68" s="10462">
        <f>VLOOKUP(C68,'Data Products'!$A:$J,10,0)</f>
      </c>
      <c r="AG68" s="10463">
        <f t="shared" si="11"/>
      </c>
      <c r="AH68" s="10463">
        <f t="shared" si="19"/>
      </c>
      <c r="AI68" s="10474"/>
      <c r="AJ68" s="10466"/>
      <c r="AK68" s="10466">
        <v>340</v>
      </c>
      <c r="AL68" s="10465"/>
      <c r="AM68" s="10466"/>
      <c r="AN68" s="10466"/>
    </row>
    <row customHeight="true" hidden="true" ht="18" r="69">
      <c r="A69" s="10510">
        <v>16</v>
      </c>
      <c r="B69" s="10452" t="s">
        <v>13672</v>
      </c>
      <c r="C69" s="10452" t="s">
        <v>13762</v>
      </c>
      <c r="D69" s="10453">
        <v>0</v>
      </c>
      <c r="E69" s="10467">
        <v>0</v>
      </c>
      <c r="F69" s="10467"/>
      <c r="G69" s="10520">
        <f>VLOOKUP(C69,'Data Products'!$A:$J,2,0)</f>
      </c>
      <c r="H69" s="10472">
        <f t="shared" si="14"/>
      </c>
      <c r="I69" s="10456">
        <v>45668</v>
      </c>
      <c r="J69" s="10457">
        <f t="shared" si="1"/>
      </c>
      <c r="K69" s="10453">
        <v>0</v>
      </c>
      <c r="L69" s="10453">
        <v>0</v>
      </c>
      <c r="M69" s="10453">
        <v>0</v>
      </c>
      <c r="N69" s="10453">
        <v>0</v>
      </c>
      <c r="O69" s="10452" t="s">
        <v>13701</v>
      </c>
      <c r="P69" s="10487"/>
      <c r="Q69" s="10487"/>
      <c r="R69" s="10514"/>
      <c r="S69" s="10487"/>
      <c r="T69" s="10487"/>
      <c r="U69" s="10487"/>
      <c r="V69" s="10487"/>
      <c r="W69" s="10487"/>
      <c r="X69" s="10487"/>
      <c r="Y69" s="10487"/>
      <c r="Z69" s="10487"/>
      <c r="AA69" s="10487"/>
      <c r="AB69" s="10515">
        <f t="shared" si="6"/>
      </c>
      <c r="AC69" s="10468">
        <f t="shared" si="9"/>
      </c>
      <c r="AD69" s="10460">
        <f t="shared" si="17"/>
      </c>
      <c r="AE69" s="10469">
        <f t="shared" si="3"/>
      </c>
      <c r="AF69" s="10462">
        <f>VLOOKUP(C69,'Data Products'!$A:$J,10,0)</f>
      </c>
      <c r="AG69" s="10463">
        <f t="shared" si="11"/>
      </c>
      <c r="AH69" s="10463">
        <f t="shared" si="19"/>
      </c>
      <c r="AI69" s="10474"/>
      <c r="AJ69" s="10466"/>
      <c r="AK69" s="10466"/>
      <c r="AL69" s="10465"/>
      <c r="AM69" s="10466"/>
      <c r="AN69" s="10466"/>
    </row>
    <row customHeight="true" hidden="true" ht="18" r="70">
      <c r="A70" s="10510">
        <v>17</v>
      </c>
      <c r="B70" s="10452" t="s">
        <v>13672</v>
      </c>
      <c r="C70" s="10452" t="s">
        <v>13763</v>
      </c>
      <c r="D70" s="10453">
        <v>0</v>
      </c>
      <c r="E70" s="10467">
        <v>0</v>
      </c>
      <c r="F70" s="10467"/>
      <c r="G70" s="10520">
        <f>VLOOKUP(C70,'Data Products'!$A:$J,2,0)</f>
      </c>
      <c r="H70" s="10472">
        <f t="shared" si="14"/>
      </c>
      <c r="I70" s="10456">
        <v>45669</v>
      </c>
      <c r="J70" s="10457">
        <f t="shared" si="1"/>
      </c>
      <c r="K70" s="10453">
        <v>2</v>
      </c>
      <c r="L70" s="10453">
        <v>2</v>
      </c>
      <c r="M70" s="10453">
        <v>4000</v>
      </c>
      <c r="N70" s="10453">
        <v>8000</v>
      </c>
      <c r="O70" s="10452" t="s">
        <v>13701</v>
      </c>
      <c r="P70" s="10487"/>
      <c r="Q70" s="10487"/>
      <c r="R70" s="10514"/>
      <c r="S70" s="10487"/>
      <c r="T70" s="10487"/>
      <c r="U70" s="10487"/>
      <c r="V70" s="10487"/>
      <c r="W70" s="10487"/>
      <c r="X70" s="10487"/>
      <c r="Y70" s="10487"/>
      <c r="Z70" s="10487"/>
      <c r="AA70" s="10487"/>
      <c r="AB70" s="10515">
        <f t="shared" si="6"/>
      </c>
      <c r="AC70" s="10472">
        <f t="shared" si="9"/>
      </c>
      <c r="AD70" s="10460">
        <f t="shared" si="17"/>
      </c>
      <c r="AE70" s="10473">
        <f t="shared" si="3"/>
      </c>
      <c r="AF70" s="10462">
        <f>VLOOKUP(C70,'Data Products'!$A:$J,10,0)</f>
      </c>
      <c r="AG70" s="10463">
        <f t="shared" si="11"/>
      </c>
      <c r="AH70" s="10463">
        <f t="shared" si="19"/>
      </c>
      <c r="AI70" s="10474"/>
      <c r="AJ70" s="10466"/>
      <c r="AK70" s="10466">
        <v>3620</v>
      </c>
      <c r="AL70" s="10465"/>
      <c r="AM70" s="10466"/>
      <c r="AN70" s="10466"/>
    </row>
    <row customHeight="true" hidden="true" ht="18" r="71">
      <c r="A71" s="10510">
        <v>18</v>
      </c>
      <c r="B71" s="10452" t="s">
        <v>13672</v>
      </c>
      <c r="C71" s="10452" t="s">
        <v>13764</v>
      </c>
      <c r="D71" s="10453">
        <v>0</v>
      </c>
      <c r="E71" s="10467">
        <v>0</v>
      </c>
      <c r="F71" s="10467"/>
      <c r="G71" s="10520">
        <f>VLOOKUP(C71,'Data Products'!$A:$J,2,0)</f>
      </c>
      <c r="H71" s="10472">
        <f t="shared" si="14"/>
      </c>
      <c r="I71" s="10456">
        <v>45670</v>
      </c>
      <c r="J71" s="10457">
        <f t="shared" si="1"/>
      </c>
      <c r="K71" s="10453">
        <v>0</v>
      </c>
      <c r="L71" s="10453">
        <v>0</v>
      </c>
      <c r="M71" s="10453">
        <v>0</v>
      </c>
      <c r="N71" s="10453">
        <v>0</v>
      </c>
      <c r="O71" s="10452" t="s">
        <v>13701</v>
      </c>
      <c r="P71" s="10487"/>
      <c r="Q71" s="10487"/>
      <c r="R71" s="10514"/>
      <c r="S71" s="10487"/>
      <c r="T71" s="10487"/>
      <c r="U71" s="10487"/>
      <c r="V71" s="10487"/>
      <c r="W71" s="10487"/>
      <c r="X71" s="10487"/>
      <c r="Y71" s="10487"/>
      <c r="Z71" s="10487"/>
      <c r="AA71" s="10487"/>
      <c r="AB71" s="10515">
        <f t="shared" si="6"/>
      </c>
      <c r="AC71" s="10468">
        <f t="shared" si="9"/>
      </c>
      <c r="AD71" s="10460">
        <f t="shared" si="17"/>
      </c>
      <c r="AE71" s="10469">
        <f t="shared" si="3"/>
      </c>
      <c r="AF71" s="10462">
        <f>VLOOKUP(C71,'Data Products'!$A:$J,10,0)</f>
      </c>
      <c r="AG71" s="10463">
        <f t="shared" si="11"/>
      </c>
      <c r="AH71" s="10463">
        <f t="shared" si="19"/>
      </c>
      <c r="AI71" s="10474"/>
      <c r="AJ71" s="10466"/>
      <c r="AK71" s="10466"/>
      <c r="AL71" s="10465"/>
      <c r="AM71" s="10466"/>
      <c r="AN71" s="10466"/>
    </row>
    <row customHeight="true" hidden="true" ht="18" r="72">
      <c r="A72" s="10510">
        <v>19</v>
      </c>
      <c r="B72" s="10452" t="s">
        <v>13672</v>
      </c>
      <c r="C72" s="10452" t="s">
        <v>13765</v>
      </c>
      <c r="D72" s="10453">
        <v>0</v>
      </c>
      <c r="E72" s="10467">
        <v>0</v>
      </c>
      <c r="F72" s="10467"/>
      <c r="G72" s="10511">
        <f>VLOOKUP(C72,'Data Products'!$A:$J,2,0)</f>
      </c>
      <c r="H72" s="10512">
        <f t="shared" si="14"/>
      </c>
      <c r="I72" s="10456">
        <v>45671</v>
      </c>
      <c r="J72" s="10457">
        <f t="shared" si="1"/>
      </c>
      <c r="K72" s="10453">
        <v>18</v>
      </c>
      <c r="L72" s="10453">
        <v>60</v>
      </c>
      <c r="M72" s="10453">
        <v>0</v>
      </c>
      <c r="N72" s="10453">
        <v>0</v>
      </c>
      <c r="O72" s="10452" t="s">
        <v>13766</v>
      </c>
      <c r="P72" s="10487"/>
      <c r="Q72" s="10487"/>
      <c r="R72" s="10514"/>
      <c r="S72" s="10487"/>
      <c r="T72" s="10487"/>
      <c r="U72" s="10487"/>
      <c r="V72" s="10487"/>
      <c r="W72" s="10487"/>
      <c r="X72" s="10487"/>
      <c r="Y72" s="10487"/>
      <c r="Z72" s="10487"/>
      <c r="AA72" s="10487"/>
      <c r="AB72" s="10515">
        <f t="shared" si="6"/>
      </c>
      <c r="AC72" s="10472">
        <f t="shared" si="9"/>
      </c>
      <c r="AD72" s="10460">
        <f t="shared" si="17"/>
      </c>
      <c r="AE72" s="10473">
        <f t="shared" si="3"/>
      </c>
      <c r="AF72" s="10462">
        <f>VLOOKUP(C72,'Data Products'!$A:$J,10,0)</f>
      </c>
      <c r="AG72" s="10463">
        <f t="shared" si="11"/>
      </c>
      <c r="AH72" s="10463">
        <f t="shared" si="19"/>
      </c>
      <c r="AI72" s="10474" t="s">
        <v>13767</v>
      </c>
      <c r="AJ72" s="10466"/>
      <c r="AK72" s="10466"/>
      <c r="AL72" s="10465"/>
      <c r="AM72" s="10466"/>
      <c r="AN72" s="10466"/>
    </row>
    <row r="73">
      <c r="A73" s="10510">
        <v>20</v>
      </c>
      <c r="B73" s="10452" t="s">
        <v>13664</v>
      </c>
      <c r="C73" s="10452" t="s">
        <v>13768</v>
      </c>
      <c r="D73" s="10453">
        <v>2022</v>
      </c>
      <c r="E73" s="10467">
        <v>2022</v>
      </c>
      <c r="F73" s="10467"/>
      <c r="G73" s="10511">
        <f>VLOOKUP(C73,'Data Products'!$A:$J,2,0)</f>
      </c>
      <c r="H73" s="10512">
        <f t="shared" si="14"/>
      </c>
      <c r="I73" s="10490">
        <v>45980</v>
      </c>
      <c r="J73" s="10457">
        <f t="shared" si="1"/>
      </c>
      <c r="K73" s="10453">
        <v>1567</v>
      </c>
      <c r="L73" s="10453">
        <v>4977</v>
      </c>
      <c r="M73" s="10453">
        <v>0</v>
      </c>
      <c r="N73" s="10453">
        <v>0</v>
      </c>
      <c r="O73" s="10452" t="s">
        <v>13766</v>
      </c>
      <c r="P73" s="10487"/>
      <c r="Q73" s="10487"/>
      <c r="R73" s="10514"/>
      <c r="S73" s="10487"/>
      <c r="T73" s="10487"/>
      <c r="U73" s="10487"/>
      <c r="V73" s="10487"/>
      <c r="W73" s="10487"/>
      <c r="X73" s="10487"/>
      <c r="Y73" s="10487"/>
      <c r="Z73" s="10487"/>
      <c r="AA73" s="10487"/>
      <c r="AB73" s="10515">
        <f t="shared" si="6"/>
      </c>
      <c r="AC73" s="10472">
        <f t="shared" si="9"/>
      </c>
      <c r="AD73" s="10460">
        <f t="shared" si="17"/>
      </c>
      <c r="AE73" s="10473">
        <f t="shared" si="3"/>
      </c>
      <c r="AF73" s="10462">
        <f>VLOOKUP(C73,'Data Products'!$A:$J,10,0)</f>
      </c>
      <c r="AG73" s="10463">
        <f t="shared" si="11"/>
      </c>
      <c r="AH73" s="10463">
        <f t="shared" si="19"/>
      </c>
      <c r="AI73" s="10474" t="s">
        <v>13769</v>
      </c>
      <c r="AJ73" s="10466"/>
      <c r="AK73" s="10466"/>
      <c r="AL73" s="10465"/>
      <c r="AM73" s="10466"/>
      <c r="AN73" s="10466"/>
    </row>
    <row r="74">
      <c r="A74" s="10510">
        <v>21</v>
      </c>
      <c r="B74" s="10452" t="s">
        <v>13664</v>
      </c>
      <c r="C74" s="10452" t="s">
        <v>13770</v>
      </c>
      <c r="D74" s="10453">
        <v>2681</v>
      </c>
      <c r="E74" s="10467">
        <v>2681</v>
      </c>
      <c r="F74" s="10467"/>
      <c r="G74" s="10511">
        <f>VLOOKUP(C74,'Data Products'!$A:$J,2,0)</f>
      </c>
      <c r="H74" s="10512">
        <f t="shared" si="14"/>
      </c>
      <c r="I74" s="10490">
        <v>45895</v>
      </c>
      <c r="J74" s="10457">
        <f t="shared" si="1"/>
      </c>
      <c r="K74" s="10453">
        <v>3718</v>
      </c>
      <c r="L74" s="10453">
        <v>6064</v>
      </c>
      <c r="M74" s="10453">
        <v>0</v>
      </c>
      <c r="N74" s="10453">
        <v>0</v>
      </c>
      <c r="O74" s="10452" t="s">
        <v>13771</v>
      </c>
      <c r="P74" s="10487"/>
      <c r="Q74" s="10487"/>
      <c r="R74" s="10514"/>
      <c r="S74" s="10487"/>
      <c r="T74" s="10487"/>
      <c r="U74" s="10487"/>
      <c r="V74" s="10487"/>
      <c r="W74" s="10487"/>
      <c r="X74" s="10487"/>
      <c r="Y74" s="10487"/>
      <c r="Z74" s="10487"/>
      <c r="AA74" s="10487"/>
      <c r="AB74" s="10515">
        <f t="shared" si="6"/>
      </c>
      <c r="AC74" s="10472">
        <f t="shared" si="9"/>
      </c>
      <c r="AD74" s="10460">
        <f t="shared" si="17"/>
      </c>
      <c r="AE74" s="10473">
        <f t="shared" si="3"/>
      </c>
      <c r="AF74" s="10462">
        <f>VLOOKUP(C74,'Data Products'!$A:$J,10,0)</f>
      </c>
      <c r="AG74" s="10463">
        <f t="shared" si="11"/>
      </c>
      <c r="AH74" s="10463">
        <f t="shared" si="19"/>
      </c>
      <c r="AI74" s="10474" t="s">
        <v>13772</v>
      </c>
      <c r="AJ74" s="10466"/>
      <c r="AK74" s="10466"/>
      <c r="AL74" s="10465"/>
      <c r="AM74" s="10466"/>
      <c r="AN74" s="10466"/>
    </row>
    <row customHeight="true" hidden="true" ht="18" r="75">
      <c r="A75" s="10510">
        <v>22</v>
      </c>
      <c r="B75" s="10452" t="s">
        <v>13672</v>
      </c>
      <c r="C75" s="10452" t="s">
        <v>13773</v>
      </c>
      <c r="D75" s="10453">
        <v>0</v>
      </c>
      <c r="E75" s="10467">
        <v>0</v>
      </c>
      <c r="F75" s="10467"/>
      <c r="G75" s="10511">
        <f>VLOOKUP(C75,'Data Products'!$A:$J,2,0)</f>
      </c>
      <c r="H75" s="10512">
        <f t="shared" si="14"/>
      </c>
      <c r="I75" s="10490">
        <v>45994</v>
      </c>
      <c r="J75" s="10457">
        <f t="shared" si="1"/>
      </c>
      <c r="K75" s="10453">
        <v>0</v>
      </c>
      <c r="L75" s="10453">
        <v>179</v>
      </c>
      <c r="M75" s="10453">
        <v>0</v>
      </c>
      <c r="N75" s="10453">
        <v>0</v>
      </c>
      <c r="O75" s="10452" t="s">
        <v>13774</v>
      </c>
      <c r="P75" s="10487"/>
      <c r="Q75" s="10487"/>
      <c r="R75" s="10514"/>
      <c r="S75" s="10487"/>
      <c r="T75" s="10487"/>
      <c r="U75" s="10487"/>
      <c r="V75" s="10487"/>
      <c r="W75" s="10487"/>
      <c r="X75" s="10487"/>
      <c r="Y75" s="10487"/>
      <c r="Z75" s="10487"/>
      <c r="AA75" s="10487"/>
      <c r="AB75" s="10515">
        <f t="shared" si="6"/>
      </c>
      <c r="AC75" s="10472">
        <f t="shared" si="9"/>
      </c>
      <c r="AD75" s="10460">
        <f t="shared" si="17"/>
      </c>
      <c r="AE75" s="10473">
        <f t="shared" si="3"/>
      </c>
      <c r="AF75" s="10462">
        <f>VLOOKUP(C75,'Data Products'!$A:$J,10,0)</f>
      </c>
      <c r="AG75" s="10463">
        <f t="shared" si="11"/>
      </c>
      <c r="AH75" s="10463">
        <f t="shared" si="19"/>
      </c>
      <c r="AI75" s="10474"/>
      <c r="AJ75" s="10466"/>
      <c r="AK75" s="10466"/>
      <c r="AL75" s="10465"/>
      <c r="AM75" s="10466"/>
      <c r="AN75" s="10466"/>
    </row>
    <row customHeight="true" hidden="true" ht="18" r="76">
      <c r="A76" s="10510">
        <v>23</v>
      </c>
      <c r="B76" s="10452" t="s">
        <v>13672</v>
      </c>
      <c r="C76" s="10452" t="s">
        <v>13775</v>
      </c>
      <c r="D76" s="10453">
        <v>0</v>
      </c>
      <c r="E76" s="10467">
        <v>0</v>
      </c>
      <c r="F76" s="10467"/>
      <c r="G76" s="10520">
        <f>VLOOKUP(C76,'Data Products'!$A:$J,2,0)</f>
      </c>
      <c r="H76" s="10472">
        <f t="shared" si="14"/>
      </c>
      <c r="I76" s="10490">
        <v>45749</v>
      </c>
      <c r="J76" s="10457">
        <f t="shared" si="1"/>
      </c>
      <c r="K76" s="10453">
        <v>0</v>
      </c>
      <c r="L76" s="10453">
        <v>0</v>
      </c>
      <c r="M76" s="10453">
        <v>0</v>
      </c>
      <c r="N76" s="10453">
        <v>0</v>
      </c>
      <c r="O76" s="10452" t="s">
        <v>13674</v>
      </c>
      <c r="P76" s="10487"/>
      <c r="Q76" s="10487"/>
      <c r="R76" s="10514"/>
      <c r="S76" s="10487"/>
      <c r="T76" s="10487"/>
      <c r="U76" s="10487"/>
      <c r="V76" s="10487"/>
      <c r="W76" s="10487"/>
      <c r="X76" s="10487"/>
      <c r="Y76" s="10487"/>
      <c r="Z76" s="10487"/>
      <c r="AA76" s="10487"/>
      <c r="AB76" s="10515">
        <f t="shared" si="6"/>
      </c>
      <c r="AC76" s="10472">
        <f t="shared" si="9"/>
      </c>
      <c r="AD76" s="10460">
        <f t="shared" si="17"/>
      </c>
      <c r="AE76" s="10473">
        <f t="shared" si="3"/>
      </c>
      <c r="AF76" s="10462">
        <f>VLOOKUP(C76,'Data Products'!$A:$J,10,0)</f>
      </c>
      <c r="AG76" s="10463">
        <f t="shared" si="11"/>
      </c>
      <c r="AH76" s="10463">
        <f t="shared" si="19"/>
      </c>
      <c r="AI76" s="10474" t="s">
        <v>13776</v>
      </c>
      <c r="AJ76" s="10466"/>
      <c r="AK76" s="10466"/>
      <c r="AL76" s="10465"/>
      <c r="AM76" s="10466"/>
      <c r="AN76" s="10466"/>
    </row>
    <row customHeight="true" hidden="true" ht="18" r="77">
      <c r="A77" s="10510">
        <v>24</v>
      </c>
      <c r="B77" s="10452" t="s">
        <v>13672</v>
      </c>
      <c r="C77" s="10452" t="s">
        <v>13777</v>
      </c>
      <c r="D77" s="10453">
        <v>0</v>
      </c>
      <c r="E77" s="10467">
        <v>0</v>
      </c>
      <c r="F77" s="10467"/>
      <c r="G77" s="10520">
        <f>VLOOKUP(C77,'Data Products'!$A:$J,2,0)</f>
      </c>
      <c r="H77" s="10472">
        <f t="shared" si="14"/>
      </c>
      <c r="I77" s="10490">
        <v>45749</v>
      </c>
      <c r="J77" s="10457">
        <f t="shared" si="1"/>
      </c>
      <c r="K77" s="10453">
        <v>0</v>
      </c>
      <c r="L77" s="10453">
        <v>5</v>
      </c>
      <c r="M77" s="10453">
        <v>0</v>
      </c>
      <c r="N77" s="10453">
        <v>0</v>
      </c>
      <c r="O77" s="10452" t="s">
        <v>13674</v>
      </c>
      <c r="P77" s="10487"/>
      <c r="Q77" s="10487"/>
      <c r="R77" s="10514"/>
      <c r="S77" s="10487"/>
      <c r="T77" s="10487"/>
      <c r="U77" s="10487"/>
      <c r="V77" s="10487"/>
      <c r="W77" s="10487"/>
      <c r="X77" s="10487"/>
      <c r="Y77" s="10487"/>
      <c r="Z77" s="10487"/>
      <c r="AA77" s="10487"/>
      <c r="AB77" s="10515">
        <f t="shared" si="6"/>
      </c>
      <c r="AC77" s="10472">
        <f t="shared" si="9"/>
      </c>
      <c r="AD77" s="10460">
        <f t="shared" si="17"/>
      </c>
      <c r="AE77" s="10473">
        <f t="shared" si="3"/>
      </c>
      <c r="AF77" s="10462">
        <f>VLOOKUP(C77,'Data Products'!$A:$J,10,0)</f>
      </c>
      <c r="AG77" s="10463">
        <f t="shared" si="11"/>
      </c>
      <c r="AH77" s="10463">
        <f t="shared" si="19"/>
      </c>
      <c r="AI77" s="10474"/>
      <c r="AJ77" s="10466"/>
      <c r="AK77" s="10466"/>
      <c r="AL77" s="10465"/>
      <c r="AM77" s="10466"/>
      <c r="AN77" s="10466"/>
    </row>
    <row customHeight="true" hidden="true" ht="18" r="78">
      <c r="A78" s="10510">
        <v>25</v>
      </c>
      <c r="B78" s="10452" t="s">
        <v>13672</v>
      </c>
      <c r="C78" s="10452" t="s">
        <v>13778</v>
      </c>
      <c r="D78" s="10453">
        <v>0</v>
      </c>
      <c r="E78" s="10467">
        <v>0</v>
      </c>
      <c r="F78" s="10467" t="s">
        <v>13779</v>
      </c>
      <c r="G78" s="10520">
        <f>VLOOKUP(C78,'Data Products'!$A:$J,2,0)</f>
      </c>
      <c r="H78" s="10472">
        <f t="shared" si="14"/>
      </c>
      <c r="I78" s="10456">
        <v>45650</v>
      </c>
      <c r="J78" s="10457">
        <f t="shared" si="1"/>
      </c>
      <c r="K78" s="10453">
        <v>0</v>
      </c>
      <c r="L78" s="10453">
        <v>1</v>
      </c>
      <c r="M78" s="10453">
        <v>0</v>
      </c>
      <c r="N78" s="10453">
        <v>0</v>
      </c>
      <c r="O78" s="10452" t="s">
        <v>13712</v>
      </c>
      <c r="P78" s="10487"/>
      <c r="Q78" s="10487"/>
      <c r="R78" s="10521"/>
      <c r="S78" s="10487"/>
      <c r="T78" s="10487"/>
      <c r="U78" s="10487"/>
      <c r="V78" s="10487"/>
      <c r="W78" s="10487"/>
      <c r="X78" s="10487"/>
      <c r="Y78" s="10487"/>
      <c r="Z78" s="10487"/>
      <c r="AA78" s="10487"/>
      <c r="AB78" s="10515">
        <f t="shared" si="6"/>
      </c>
      <c r="AC78" s="10472">
        <f t="shared" si="9"/>
      </c>
      <c r="AD78" s="10460">
        <f t="shared" si="17"/>
      </c>
      <c r="AE78" s="10473">
        <f t="shared" si="3"/>
      </c>
      <c r="AF78" s="10462">
        <f>VLOOKUP(C78,'Data Products'!$A:$J,10,0)</f>
      </c>
      <c r="AG78" s="10463">
        <f t="shared" si="11"/>
      </c>
      <c r="AH78" s="10463">
        <f t="shared" si="19"/>
      </c>
      <c r="AI78" s="10465"/>
      <c r="AJ78" s="10466"/>
      <c r="AK78" s="10466">
        <v>50</v>
      </c>
      <c r="AL78" s="10465"/>
      <c r="AM78" s="10466"/>
      <c r="AN78" s="10466"/>
    </row>
    <row customHeight="true" hidden="true" ht="18" r="79">
      <c r="A79" s="10510">
        <v>26</v>
      </c>
      <c r="B79" s="10452" t="s">
        <v>13672</v>
      </c>
      <c r="C79" s="10452" t="s">
        <v>13780</v>
      </c>
      <c r="D79" s="10453">
        <v>0</v>
      </c>
      <c r="E79" s="10467">
        <v>0</v>
      </c>
      <c r="F79" s="10467"/>
      <c r="G79" s="10491"/>
      <c r="H79" s="10512"/>
      <c r="I79" s="10456">
        <v>45650</v>
      </c>
      <c r="J79" s="10457">
        <f t="shared" si="1"/>
      </c>
      <c r="K79" s="10453">
        <v>0</v>
      </c>
      <c r="L79" s="10453">
        <v>3</v>
      </c>
      <c r="M79" s="10453">
        <v>150</v>
      </c>
      <c r="N79" s="10453">
        <v>300</v>
      </c>
      <c r="O79" s="10452" t="s">
        <v>13712</v>
      </c>
      <c r="P79" s="10491"/>
      <c r="Q79" s="10491"/>
      <c r="R79" s="10521"/>
      <c r="S79" s="10487"/>
      <c r="T79" s="10491"/>
      <c r="U79" s="10491"/>
      <c r="V79" s="10491"/>
      <c r="W79" s="10491"/>
      <c r="X79" s="10491"/>
      <c r="Y79" s="10491"/>
      <c r="Z79" s="10491"/>
      <c r="AA79" s="10491"/>
      <c r="AB79" s="10515">
        <f t="shared" si="6"/>
      </c>
      <c r="AC79" s="10472">
        <f t="shared" si="9"/>
      </c>
      <c r="AD79" s="10460">
        <f t="shared" si="17"/>
      </c>
      <c r="AE79" s="10473">
        <f t="shared" si="3"/>
      </c>
      <c r="AF79" s="10462">
        <f>VLOOKUP(C79,'Data Products'!$A:$J,10,0)</f>
      </c>
      <c r="AG79" s="10463">
        <f t="shared" si="11"/>
      </c>
      <c r="AH79" s="10463">
        <f t="shared" si="19"/>
      </c>
      <c r="AI79" s="10465"/>
      <c r="AJ79" s="10466"/>
      <c r="AK79" s="10466">
        <v>80</v>
      </c>
      <c r="AL79" s="10465"/>
      <c r="AM79" s="10466"/>
      <c r="AN79" s="10466"/>
    </row>
    <row customHeight="true" hidden="true" ht="18" r="80">
      <c r="A80" s="10510">
        <v>27</v>
      </c>
      <c r="B80" s="10452" t="s">
        <v>13672</v>
      </c>
      <c r="C80" s="10452" t="s">
        <v>13781</v>
      </c>
      <c r="D80" s="10453">
        <v>0</v>
      </c>
      <c r="E80" s="10467">
        <v>0</v>
      </c>
      <c r="F80" s="10467"/>
      <c r="G80" s="10520">
        <f>VLOOKUP(C80,'Data Products'!$A:$J,2,0)</f>
      </c>
      <c r="H80" s="10472">
        <f t="shared" ref="H80:H124" si="15">IFERROR(G80-TODAY(),"")</f>
      </c>
      <c r="I80" s="10456">
        <v>45650</v>
      </c>
      <c r="J80" s="10457">
        <f t="shared" si="1"/>
      </c>
      <c r="K80" s="10453">
        <v>0</v>
      </c>
      <c r="L80" s="10453">
        <v>0</v>
      </c>
      <c r="M80" s="10453">
        <v>100</v>
      </c>
      <c r="N80" s="10453">
        <v>250</v>
      </c>
      <c r="O80" s="10452" t="s">
        <v>13712</v>
      </c>
      <c r="P80" s="10491"/>
      <c r="Q80" s="10491"/>
      <c r="R80" s="10514"/>
      <c r="S80" s="10487"/>
      <c r="T80" s="10491"/>
      <c r="U80" s="10491"/>
      <c r="V80" s="10491"/>
      <c r="W80" s="10491"/>
      <c r="X80" s="10491"/>
      <c r="Y80" s="10491"/>
      <c r="Z80" s="10491"/>
      <c r="AA80" s="10491"/>
      <c r="AB80" s="10515">
        <f t="shared" si="6"/>
      </c>
      <c r="AC80" s="10468">
        <f t="shared" si="9"/>
      </c>
      <c r="AD80" s="10460">
        <f t="shared" si="17"/>
      </c>
      <c r="AE80" s="10469">
        <f t="shared" si="3"/>
      </c>
      <c r="AF80" s="10462">
        <f>VLOOKUP(C80,'Data Products'!$A:$J,10,0)</f>
      </c>
      <c r="AG80" s="10463">
        <f t="shared" si="11"/>
      </c>
      <c r="AH80" s="10463">
        <f t="shared" si="19"/>
      </c>
      <c r="AI80" s="10465"/>
      <c r="AJ80" s="10466"/>
      <c r="AK80" s="10466">
        <v>60</v>
      </c>
      <c r="AL80" s="10465"/>
      <c r="AM80" s="10466"/>
      <c r="AN80" s="10466"/>
    </row>
    <row customHeight="true" hidden="true" ht="18" r="81">
      <c r="A81" s="10510">
        <v>28</v>
      </c>
      <c r="B81" s="10452" t="s">
        <v>13672</v>
      </c>
      <c r="C81" s="10452" t="s">
        <v>13782</v>
      </c>
      <c r="D81" s="10453">
        <v>0</v>
      </c>
      <c r="E81" s="10467">
        <v>0</v>
      </c>
      <c r="F81" s="10467" t="s">
        <v>13783</v>
      </c>
      <c r="G81" s="10520">
        <f>VLOOKUP(C81,'Data Products'!$A:$J,2,0)</f>
      </c>
      <c r="H81" s="10472">
        <f t="shared" si="15"/>
      </c>
      <c r="I81" s="10456">
        <v>45678</v>
      </c>
      <c r="J81" s="10457">
        <f t="shared" si="1"/>
      </c>
      <c r="K81" s="10453">
        <v>0</v>
      </c>
      <c r="L81" s="10453">
        <v>0</v>
      </c>
      <c r="M81" s="10453">
        <v>0</v>
      </c>
      <c r="N81" s="10453">
        <v>0</v>
      </c>
      <c r="O81" s="10452" t="s">
        <v>13712</v>
      </c>
      <c r="P81" s="10491"/>
      <c r="Q81" s="10491"/>
      <c r="R81" s="10514"/>
      <c r="S81" s="10487"/>
      <c r="T81" s="10491"/>
      <c r="U81" s="10491"/>
      <c r="V81" s="10491"/>
      <c r="W81" s="10491"/>
      <c r="X81" s="10491"/>
      <c r="Y81" s="10491"/>
      <c r="Z81" s="10491"/>
      <c r="AA81" s="10491"/>
      <c r="AB81" s="10515">
        <f t="shared" si="6"/>
      </c>
      <c r="AC81" s="10468">
        <f t="shared" si="9"/>
      </c>
      <c r="AD81" s="10460">
        <f t="shared" si="17"/>
      </c>
      <c r="AE81" s="10469">
        <f t="shared" si="3"/>
      </c>
      <c r="AF81" s="10462">
        <f>VLOOKUP(C81,'Data Products'!$A:$J,10,0)</f>
      </c>
      <c r="AG81" s="10463">
        <f t="shared" si="11"/>
      </c>
      <c r="AH81" s="10463">
        <f t="shared" si="19"/>
      </c>
      <c r="AI81" s="10474" t="s">
        <v>13784</v>
      </c>
      <c r="AJ81" s="10466"/>
      <c r="AK81" s="10466">
        <v>40</v>
      </c>
      <c r="AL81" s="10465"/>
      <c r="AM81" s="10466"/>
      <c r="AN81" s="10466"/>
    </row>
    <row customHeight="true" hidden="true" ht="18" r="82">
      <c r="A82" s="10510">
        <v>29</v>
      </c>
      <c r="B82" s="10452" t="s">
        <v>13672</v>
      </c>
      <c r="C82" s="10452" t="s">
        <v>13785</v>
      </c>
      <c r="D82" s="10453">
        <v>0</v>
      </c>
      <c r="E82" s="10453">
        <v>0</v>
      </c>
      <c r="F82" s="10467"/>
      <c r="G82" s="10520">
        <f>VLOOKUP(C82,'Data Products'!$A:$J,2,0)</f>
      </c>
      <c r="H82" s="10472">
        <f t="shared" si="15"/>
      </c>
      <c r="I82" s="10456">
        <v>45824</v>
      </c>
      <c r="J82" s="10457">
        <f t="shared" si="1"/>
      </c>
      <c r="K82" s="10453">
        <v>0</v>
      </c>
      <c r="L82" s="10453">
        <v>0</v>
      </c>
      <c r="M82" s="10453">
        <v>0</v>
      </c>
      <c r="N82" s="10453">
        <v>0</v>
      </c>
      <c r="O82" s="10452" t="s">
        <v>13712</v>
      </c>
      <c r="P82" s="10491"/>
      <c r="Q82" s="10491"/>
      <c r="R82" s="10514"/>
      <c r="S82" s="10487"/>
      <c r="T82" s="10491"/>
      <c r="U82" s="10491"/>
      <c r="V82" s="10491"/>
      <c r="W82" s="10491"/>
      <c r="X82" s="10491"/>
      <c r="Y82" s="10491"/>
      <c r="Z82" s="10491"/>
      <c r="AA82" s="10491"/>
      <c r="AB82" s="10515">
        <f t="shared" si="6"/>
      </c>
      <c r="AC82" s="10468">
        <f t="shared" si="9"/>
      </c>
      <c r="AD82" s="10460">
        <f t="shared" si="17"/>
      </c>
      <c r="AE82" s="10469">
        <f t="shared" si="3"/>
      </c>
      <c r="AF82" s="10462">
        <f>VLOOKUP(C82,'Data Products'!$A:$J,10,0)</f>
      </c>
      <c r="AG82" s="10463">
        <f t="shared" si="11"/>
      </c>
      <c r="AH82" s="10463">
        <f t="shared" si="19"/>
      </c>
      <c r="AI82" s="10465" t="s">
        <v>13786</v>
      </c>
      <c r="AJ82" s="10466"/>
      <c r="AK82" s="10466"/>
      <c r="AL82" s="10465"/>
      <c r="AM82" s="10466"/>
      <c r="AN82" s="10466"/>
    </row>
    <row customHeight="true" hidden="true" ht="18" r="83">
      <c r="A83" s="10510">
        <v>30</v>
      </c>
      <c r="B83" s="10452" t="s">
        <v>13672</v>
      </c>
      <c r="C83" s="10452" t="s">
        <v>13787</v>
      </c>
      <c r="D83" s="10453">
        <v>0</v>
      </c>
      <c r="E83" s="10453">
        <v>0</v>
      </c>
      <c r="F83" s="10467"/>
      <c r="G83" s="10520">
        <f>VLOOKUP(C83,'Data Products'!$A:$J,2,0)</f>
      </c>
      <c r="H83" s="10472">
        <f t="shared" si="15"/>
      </c>
      <c r="I83" s="10456">
        <v>45824</v>
      </c>
      <c r="J83" s="10457">
        <f t="shared" si="1"/>
      </c>
      <c r="K83" s="10453">
        <v>0</v>
      </c>
      <c r="L83" s="10453">
        <v>0</v>
      </c>
      <c r="M83" s="10453">
        <v>100</v>
      </c>
      <c r="N83" s="10453">
        <v>150</v>
      </c>
      <c r="O83" s="10452" t="s">
        <v>13712</v>
      </c>
      <c r="P83" s="10491"/>
      <c r="Q83" s="10491"/>
      <c r="R83" s="10514"/>
      <c r="S83" s="10487"/>
      <c r="T83" s="10491"/>
      <c r="U83" s="10491"/>
      <c r="V83" s="10491"/>
      <c r="W83" s="10491"/>
      <c r="X83" s="10491"/>
      <c r="Y83" s="10491"/>
      <c r="Z83" s="10491"/>
      <c r="AA83" s="10491"/>
      <c r="AB83" s="10515">
        <f t="shared" si="6"/>
      </c>
      <c r="AC83" s="10472">
        <f t="shared" si="9"/>
      </c>
      <c r="AD83" s="10460">
        <f t="shared" si="17"/>
      </c>
      <c r="AE83" s="10473">
        <f t="shared" si="3"/>
      </c>
      <c r="AF83" s="10462">
        <f>VLOOKUP(C83,'Data Products'!$A:$J,10,0)</f>
      </c>
      <c r="AG83" s="10463">
        <f t="shared" si="11"/>
      </c>
      <c r="AH83" s="10463">
        <f t="shared" si="19"/>
      </c>
      <c r="AI83" s="10465"/>
      <c r="AJ83" s="10466"/>
      <c r="AK83" s="10466"/>
      <c r="AL83" s="10465"/>
      <c r="AM83" s="10466"/>
      <c r="AN83" s="10466"/>
    </row>
    <row customHeight="true" hidden="true" ht="18" r="84">
      <c r="A84" s="10510">
        <v>31</v>
      </c>
      <c r="B84" s="10452" t="s">
        <v>13672</v>
      </c>
      <c r="C84" s="10452" t="s">
        <v>13788</v>
      </c>
      <c r="D84" s="10453">
        <v>0</v>
      </c>
      <c r="E84" s="10467">
        <v>0</v>
      </c>
      <c r="F84" s="10467"/>
      <c r="G84" s="10520">
        <f>VLOOKUP(C84,'Data Products'!$A:$J,2,0)</f>
      </c>
      <c r="H84" s="10472">
        <f t="shared" si="15"/>
      </c>
      <c r="I84" s="10512"/>
      <c r="J84" s="10457">
        <f t="shared" si="1"/>
      </c>
      <c r="K84" s="10453">
        <v>0</v>
      </c>
      <c r="L84" s="10453">
        <v>0</v>
      </c>
      <c r="M84" s="10453">
        <v>0</v>
      </c>
      <c r="N84" s="10453">
        <v>0</v>
      </c>
      <c r="O84" s="10452" t="s">
        <v>13789</v>
      </c>
      <c r="P84" s="10491"/>
      <c r="Q84" s="10491"/>
      <c r="R84" s="10514"/>
      <c r="S84" s="10487"/>
      <c r="T84" s="10491"/>
      <c r="U84" s="10491"/>
      <c r="V84" s="10491"/>
      <c r="W84" s="10491"/>
      <c r="X84" s="10491"/>
      <c r="Y84" s="10491"/>
      <c r="Z84" s="10491"/>
      <c r="AA84" s="10491"/>
      <c r="AB84" s="10515">
        <f t="shared" si="6"/>
      </c>
      <c r="AC84" s="10468">
        <f t="shared" si="9"/>
      </c>
      <c r="AD84" s="10460">
        <f t="shared" si="17"/>
      </c>
      <c r="AE84" s="10469">
        <f t="shared" si="3"/>
      </c>
      <c r="AF84" s="10462">
        <f>VLOOKUP(C84,'Data Products'!$A:$J,10,0)</f>
      </c>
      <c r="AG84" s="10463">
        <f t="shared" si="11"/>
      </c>
      <c r="AH84" s="10463">
        <f t="shared" si="19"/>
      </c>
      <c r="AI84" s="10465"/>
      <c r="AJ84" s="10466"/>
      <c r="AK84" s="10466"/>
      <c r="AL84" s="10465"/>
      <c r="AM84" s="10466"/>
      <c r="AN84" s="10466"/>
    </row>
    <row customHeight="true" hidden="true" ht="18" r="85">
      <c r="A85" s="10510">
        <v>32</v>
      </c>
      <c r="B85" s="10452" t="s">
        <v>13672</v>
      </c>
      <c r="C85" s="10452" t="s">
        <v>13790</v>
      </c>
      <c r="D85" s="10453">
        <v>0</v>
      </c>
      <c r="E85" s="10467">
        <v>0</v>
      </c>
      <c r="F85" s="10467"/>
      <c r="G85" s="10520">
        <f>VLOOKUP(C85,'Data Products'!$A:$J,2,0)</f>
      </c>
      <c r="H85" s="10472">
        <f t="shared" si="15"/>
      </c>
      <c r="I85" s="10512"/>
      <c r="J85" s="10457">
        <f t="shared" si="1"/>
      </c>
      <c r="K85" s="10453">
        <v>0</v>
      </c>
      <c r="L85" s="10453">
        <v>0</v>
      </c>
      <c r="M85" s="10453">
        <v>0</v>
      </c>
      <c r="N85" s="10453">
        <v>0</v>
      </c>
      <c r="O85" s="10452" t="s">
        <v>13789</v>
      </c>
      <c r="P85" s="10491"/>
      <c r="Q85" s="10491"/>
      <c r="R85" s="10514"/>
      <c r="S85" s="10487"/>
      <c r="T85" s="10491"/>
      <c r="U85" s="10491"/>
      <c r="V85" s="10491"/>
      <c r="W85" s="10491"/>
      <c r="X85" s="10491"/>
      <c r="Y85" s="10491"/>
      <c r="Z85" s="10491"/>
      <c r="AA85" s="10491"/>
      <c r="AB85" s="10515">
        <f t="shared" si="6"/>
      </c>
      <c r="AC85" s="10468">
        <f t="shared" si="9"/>
      </c>
      <c r="AD85" s="10460">
        <f t="shared" si="17"/>
      </c>
      <c r="AE85" s="10469">
        <f t="shared" si="3"/>
      </c>
      <c r="AF85" s="10462">
        <f>VLOOKUP(C85,'Data Products'!$A:$J,10,0)</f>
      </c>
      <c r="AG85" s="10463">
        <f t="shared" si="11"/>
      </c>
      <c r="AH85" s="10463">
        <f t="shared" si="19"/>
      </c>
      <c r="AI85" s="10465"/>
      <c r="AJ85" s="10466"/>
      <c r="AK85" s="10466"/>
      <c r="AL85" s="10465"/>
      <c r="AM85" s="10466"/>
      <c r="AN85" s="10466"/>
    </row>
    <row customHeight="true" hidden="true" ht="18" r="86">
      <c r="A86" s="10510">
        <v>33</v>
      </c>
      <c r="B86" s="10518" t="s">
        <v>13672</v>
      </c>
      <c r="C86" s="10518" t="s">
        <v>13791</v>
      </c>
      <c r="D86" s="10453">
        <v>0</v>
      </c>
      <c r="E86" s="10467">
        <v>0</v>
      </c>
      <c r="F86" s="10467"/>
      <c r="G86" s="10520">
        <f>VLOOKUP(C86,'Data Products'!$A:$J,2,0)</f>
      </c>
      <c r="H86" s="10472">
        <f t="shared" si="15"/>
      </c>
      <c r="I86" s="10512"/>
      <c r="J86" s="10457">
        <f t="shared" si="1"/>
      </c>
      <c r="K86" s="10453">
        <v>0</v>
      </c>
      <c r="L86" s="10453">
        <v>0</v>
      </c>
      <c r="M86" s="10522">
        <v>0</v>
      </c>
      <c r="N86" s="10522">
        <v>0</v>
      </c>
      <c r="O86" s="10452" t="s">
        <v>13789</v>
      </c>
      <c r="P86" s="10491"/>
      <c r="Q86" s="10491"/>
      <c r="R86" s="10514"/>
      <c r="S86" s="10491"/>
      <c r="T86" s="10491"/>
      <c r="U86" s="10491"/>
      <c r="V86" s="10491"/>
      <c r="W86" s="10491"/>
      <c r="X86" s="10491"/>
      <c r="Y86" s="10491"/>
      <c r="Z86" s="10491"/>
      <c r="AA86" s="10491"/>
      <c r="AB86" s="10515">
        <f t="shared" si="6"/>
      </c>
      <c r="AC86" s="10468">
        <f t="shared" si="9"/>
      </c>
      <c r="AD86" s="10460">
        <f t="shared" si="17"/>
      </c>
      <c r="AE86" s="10469">
        <f t="shared" si="3"/>
      </c>
      <c r="AF86" s="10462">
        <f>VLOOKUP(C86,'Data Products'!$A:$J,10,0)</f>
      </c>
      <c r="AG86" s="10463">
        <f t="shared" si="11"/>
      </c>
      <c r="AH86" s="10463">
        <f t="shared" si="19"/>
      </c>
      <c r="AI86" s="10465"/>
      <c r="AJ86" s="10466"/>
      <c r="AK86" s="10466"/>
      <c r="AL86" s="10465"/>
      <c r="AM86" s="10466"/>
      <c r="AN86" s="10466"/>
    </row>
    <row r="87">
      <c r="A87" s="10510">
        <v>34</v>
      </c>
      <c r="B87" s="10510" t="s">
        <v>13664</v>
      </c>
      <c r="C87" s="10452" t="s">
        <v>13792</v>
      </c>
      <c r="D87" s="10475">
        <v>506</v>
      </c>
      <c r="E87" s="10475">
        <v>506</v>
      </c>
      <c r="F87" s="10523" t="s">
        <v>13793</v>
      </c>
      <c r="G87" s="10511">
        <f>VLOOKUP(C87,'Data Products'!$A:$J,2,0)</f>
      </c>
      <c r="H87" s="10524">
        <f t="shared" si="15"/>
      </c>
      <c r="I87" s="10456">
        <v>45694</v>
      </c>
      <c r="J87" s="10457">
        <f t="shared" si="1"/>
      </c>
      <c r="K87" s="10522">
        <v>99</v>
      </c>
      <c r="L87" s="10522">
        <v>493</v>
      </c>
      <c r="M87" s="10453">
        <v>0</v>
      </c>
      <c r="N87" s="10453">
        <v>0</v>
      </c>
      <c r="O87" s="10518" t="s">
        <v>13794</v>
      </c>
      <c r="P87" s="10491"/>
      <c r="Q87" s="10491"/>
      <c r="R87" s="10514"/>
      <c r="S87" s="10491"/>
      <c r="T87" s="10491"/>
      <c r="U87" s="10491"/>
      <c r="V87" s="10491"/>
      <c r="W87" s="10491"/>
      <c r="X87" s="10491"/>
      <c r="Y87" s="10491"/>
      <c r="Z87" s="10491"/>
      <c r="AA87" s="10491"/>
      <c r="AB87" s="10515">
        <f t="shared" si="6"/>
      </c>
      <c r="AC87" s="10472">
        <f t="shared" si="9"/>
      </c>
      <c r="AD87" s="10460">
        <f t="shared" si="17"/>
      </c>
      <c r="AE87" s="10473">
        <f t="shared" si="3"/>
      </c>
      <c r="AF87" s="10462">
        <f>VLOOKUP(C87,'Data Products'!$A:$J,10,0)</f>
      </c>
      <c r="AG87" s="10463">
        <f t="shared" si="11"/>
      </c>
      <c r="AH87" s="10463">
        <f t="shared" si="19"/>
      </c>
      <c r="AI87" s="10474" t="s">
        <v>13795</v>
      </c>
      <c r="AJ87" s="10466"/>
      <c r="AK87" s="10466">
        <v>50</v>
      </c>
      <c r="AL87" s="10465"/>
      <c r="AM87" s="10466"/>
      <c r="AN87" s="10466"/>
    </row>
    <row customHeight="true" hidden="true" ht="18" r="88">
      <c r="A88" s="10510">
        <v>35</v>
      </c>
      <c r="B88" s="10519" t="s">
        <v>13698</v>
      </c>
      <c r="C88" s="10519" t="s">
        <v>13796</v>
      </c>
      <c r="D88" s="10525">
        <v>0</v>
      </c>
      <c r="E88" s="10467">
        <v>0</v>
      </c>
      <c r="F88" s="10467"/>
      <c r="G88" s="10520">
        <f>VLOOKUP(C88,'Data Products'!$A:$J,2,0)</f>
      </c>
      <c r="H88" s="10472">
        <f t="shared" si="15"/>
      </c>
      <c r="I88" s="10456">
        <v>45433</v>
      </c>
      <c r="J88" s="10457">
        <f t="shared" si="1"/>
      </c>
      <c r="K88" s="10453">
        <v>0</v>
      </c>
      <c r="L88" s="10453">
        <v>0</v>
      </c>
      <c r="M88" s="10525">
        <v>0</v>
      </c>
      <c r="N88" s="10525">
        <v>0</v>
      </c>
      <c r="O88" s="10452" t="s">
        <v>13794</v>
      </c>
      <c r="P88" s="10491"/>
      <c r="Q88" s="10491"/>
      <c r="R88" s="10514"/>
      <c r="S88" s="10491"/>
      <c r="T88" s="10491"/>
      <c r="U88" s="10491"/>
      <c r="V88" s="10491"/>
      <c r="W88" s="10491"/>
      <c r="X88" s="10491"/>
      <c r="Y88" s="10491"/>
      <c r="Z88" s="10491"/>
      <c r="AA88" s="10491"/>
      <c r="AB88" s="10515">
        <f t="shared" si="6"/>
      </c>
      <c r="AC88" s="10468">
        <f t="shared" si="9"/>
      </c>
      <c r="AD88" s="10460">
        <f t="shared" si="17"/>
      </c>
      <c r="AE88" s="10469">
        <f t="shared" si="3"/>
      </c>
      <c r="AF88" s="10462">
        <f>VLOOKUP(C88,'Data Products'!$A:$J,10,0)</f>
      </c>
      <c r="AG88" s="10463">
        <f t="shared" si="11"/>
      </c>
      <c r="AH88" s="10463">
        <f t="shared" si="19"/>
      </c>
      <c r="AI88" s="10465"/>
      <c r="AJ88" s="10479"/>
      <c r="AK88" s="10479"/>
      <c r="AL88" s="10474"/>
      <c r="AM88" s="10479"/>
      <c r="AN88" s="10479"/>
    </row>
    <row customHeight="true" hidden="true" ht="18" r="89">
      <c r="A89" s="10510">
        <v>36</v>
      </c>
      <c r="B89" s="10519" t="s">
        <v>13698</v>
      </c>
      <c r="C89" s="10452" t="s">
        <v>13797</v>
      </c>
      <c r="D89" s="10453">
        <v>0</v>
      </c>
      <c r="E89" s="10453">
        <v>0</v>
      </c>
      <c r="F89" s="10453"/>
      <c r="G89" s="10520">
        <f>VLOOKUP(C89,'Data Products'!$A:$J,2,0)</f>
      </c>
      <c r="H89" s="10472">
        <f t="shared" si="15"/>
      </c>
      <c r="I89" s="10456">
        <v>45433</v>
      </c>
      <c r="J89" s="10457">
        <f t="shared" si="1"/>
      </c>
      <c r="K89" s="10453">
        <v>0</v>
      </c>
      <c r="L89" s="10453">
        <v>0</v>
      </c>
      <c r="M89" s="10453">
        <v>0</v>
      </c>
      <c r="N89" s="10453">
        <v>0</v>
      </c>
      <c r="O89" s="10452" t="s">
        <v>13794</v>
      </c>
      <c r="P89" s="10491"/>
      <c r="Q89" s="10491"/>
      <c r="R89" s="10514"/>
      <c r="S89" s="10491"/>
      <c r="T89" s="10491"/>
      <c r="U89" s="10491"/>
      <c r="V89" s="10491"/>
      <c r="W89" s="10491"/>
      <c r="X89" s="10491"/>
      <c r="Y89" s="10491"/>
      <c r="Z89" s="10491"/>
      <c r="AA89" s="10491"/>
      <c r="AB89" s="10526">
        <f t="shared" si="6"/>
      </c>
      <c r="AC89" s="10468">
        <f t="shared" si="9"/>
      </c>
      <c r="AD89" s="10460">
        <f t="shared" si="17"/>
      </c>
      <c r="AE89" s="10469">
        <f t="shared" si="3"/>
      </c>
      <c r="AF89" s="10462">
        <f>VLOOKUP(C89,'Data Products'!$A:$J,10,0)</f>
      </c>
      <c r="AG89" s="10463">
        <f t="shared" si="11"/>
      </c>
      <c r="AH89" s="10463">
        <f t="shared" si="19"/>
      </c>
      <c r="AI89" s="10465"/>
      <c r="AJ89" s="10466"/>
      <c r="AK89" s="10466"/>
      <c r="AL89" s="10465"/>
      <c r="AM89" s="10466"/>
      <c r="AN89" s="10466"/>
    </row>
    <row customHeight="true" hidden="true" ht="18" r="90">
      <c r="A90" s="10510">
        <v>37</v>
      </c>
      <c r="B90" s="10519" t="s">
        <v>13698</v>
      </c>
      <c r="C90" s="10452" t="s">
        <v>13798</v>
      </c>
      <c r="D90" s="10453">
        <v>0</v>
      </c>
      <c r="E90" s="10453">
        <v>0</v>
      </c>
      <c r="F90" s="10453"/>
      <c r="G90" s="10520">
        <f>VLOOKUP(C90,'Data Products'!$A:$J,2,0)</f>
      </c>
      <c r="H90" s="10472">
        <f t="shared" si="15"/>
      </c>
      <c r="I90" s="10456">
        <v>45433</v>
      </c>
      <c r="J90" s="10457">
        <f t="shared" si="1"/>
      </c>
      <c r="K90" s="10453">
        <v>0</v>
      </c>
      <c r="L90" s="10453">
        <v>0</v>
      </c>
      <c r="M90" s="10453">
        <v>0</v>
      </c>
      <c r="N90" s="10453">
        <v>0</v>
      </c>
      <c r="O90" s="10452" t="s">
        <v>13794</v>
      </c>
      <c r="P90" s="10491"/>
      <c r="Q90" s="10491"/>
      <c r="R90" s="10514"/>
      <c r="S90" s="10491"/>
      <c r="T90" s="10491"/>
      <c r="U90" s="10491"/>
      <c r="V90" s="10491"/>
      <c r="W90" s="10491"/>
      <c r="X90" s="10491"/>
      <c r="Y90" s="10491"/>
      <c r="Z90" s="10491"/>
      <c r="AA90" s="10491"/>
      <c r="AB90" s="10515">
        <f t="shared" si="6"/>
      </c>
      <c r="AC90" s="10527">
        <f t="shared" si="9"/>
      </c>
      <c r="AD90" s="10460">
        <f t="shared" si="17"/>
      </c>
      <c r="AE90" s="10469">
        <f t="shared" si="3"/>
      </c>
      <c r="AF90" s="10462">
        <f>VLOOKUP(C90,'Data Products'!$A:$J,10,0)</f>
      </c>
      <c r="AG90" s="10463">
        <f t="shared" si="11"/>
      </c>
      <c r="AH90" s="10463">
        <f t="shared" si="19"/>
      </c>
      <c r="AI90" s="10465"/>
      <c r="AJ90" s="10466"/>
      <c r="AK90" s="10466"/>
      <c r="AL90" s="10465"/>
      <c r="AM90" s="10466"/>
      <c r="AN90" s="10466"/>
    </row>
    <row customHeight="true" hidden="true" ht="18" r="91">
      <c r="A91" s="10510">
        <v>38</v>
      </c>
      <c r="B91" s="10452" t="s">
        <v>13672</v>
      </c>
      <c r="C91" s="10452" t="s">
        <v>13799</v>
      </c>
      <c r="D91" s="10486">
        <v>0</v>
      </c>
      <c r="E91" s="10453">
        <v>0</v>
      </c>
      <c r="F91" s="10453"/>
      <c r="G91" s="10520">
        <f>VLOOKUP(C91,'Data Products'!$A:$J,2,0)</f>
      </c>
      <c r="H91" s="10472">
        <f t="shared" si="15"/>
      </c>
      <c r="I91" s="10456">
        <v>45644</v>
      </c>
      <c r="J91" s="10457">
        <f t="shared" si="1"/>
      </c>
      <c r="K91" s="10453">
        <v>0</v>
      </c>
      <c r="L91" s="10453">
        <v>0</v>
      </c>
      <c r="M91" s="10467">
        <v>0</v>
      </c>
      <c r="N91" s="10467">
        <v>0</v>
      </c>
      <c r="O91" s="10452" t="s">
        <v>13800</v>
      </c>
      <c r="P91" s="10491"/>
      <c r="Q91" s="10491"/>
      <c r="R91" s="10514"/>
      <c r="S91" s="10491"/>
      <c r="T91" s="10491"/>
      <c r="U91" s="10491"/>
      <c r="V91" s="10491"/>
      <c r="W91" s="10491"/>
      <c r="X91" s="10491"/>
      <c r="Y91" s="10491"/>
      <c r="Z91" s="10491"/>
      <c r="AA91" s="10491"/>
      <c r="AB91" s="10528">
        <f t="shared" si="6"/>
      </c>
      <c r="AC91" s="10527">
        <f t="shared" si="9"/>
      </c>
      <c r="AD91" s="10460">
        <f t="shared" si="17"/>
      </c>
      <c r="AE91" s="10469">
        <f t="shared" si="3"/>
      </c>
      <c r="AF91" s="10462">
        <f>VLOOKUP(C91,'Data Products'!$A:$J,10,0)</f>
      </c>
      <c r="AG91" s="10529">
        <f t="shared" si="11"/>
      </c>
      <c r="AH91" s="10463">
        <f t="shared" si="19"/>
      </c>
      <c r="AI91" s="10530"/>
      <c r="AJ91" s="10466"/>
      <c r="AK91" s="10466"/>
      <c r="AL91" s="10465"/>
      <c r="AM91" s="10466"/>
      <c r="AN91" s="10466"/>
    </row>
    <row customHeight="true" hidden="true" ht="18" r="92">
      <c r="A92" s="10510">
        <v>39</v>
      </c>
      <c r="B92" s="10452" t="s">
        <v>13672</v>
      </c>
      <c r="C92" s="10452" t="s">
        <v>13801</v>
      </c>
      <c r="D92" s="10453">
        <v>0</v>
      </c>
      <c r="E92" s="10453">
        <v>0</v>
      </c>
      <c r="F92" s="10453"/>
      <c r="G92" s="10520">
        <f>VLOOKUP(C92,'Data Products'!$A:$J,2,0)</f>
      </c>
      <c r="H92" s="10472">
        <f t="shared" si="15"/>
      </c>
      <c r="I92" s="10456">
        <v>45602</v>
      </c>
      <c r="J92" s="10457">
        <f t="shared" si="1"/>
      </c>
      <c r="K92" s="10453">
        <v>0</v>
      </c>
      <c r="L92" s="10453">
        <v>0</v>
      </c>
      <c r="M92" s="10486">
        <v>0</v>
      </c>
      <c r="N92" s="10486">
        <v>0</v>
      </c>
      <c r="O92" s="10452" t="s">
        <v>13800</v>
      </c>
      <c r="P92" s="10491"/>
      <c r="Q92" s="10491"/>
      <c r="R92" s="10491"/>
      <c r="S92" s="10491"/>
      <c r="T92" s="10491"/>
      <c r="U92" s="10491"/>
      <c r="V92" s="10491"/>
      <c r="W92" s="10491"/>
      <c r="X92" s="10491"/>
      <c r="Y92" s="10491"/>
      <c r="Z92" s="10491"/>
      <c r="AA92" s="10491"/>
      <c r="AB92" s="10515">
        <f t="shared" si="6"/>
      </c>
      <c r="AC92" s="10527">
        <f t="shared" si="9"/>
      </c>
      <c r="AD92" s="10460">
        <f t="shared" si="17"/>
      </c>
      <c r="AE92" s="10469">
        <f t="shared" si="3"/>
      </c>
      <c r="AF92" s="10462">
        <f>VLOOKUP(C92,'Data Products'!$A:$J,10,0)</f>
      </c>
      <c r="AG92" s="10529">
        <f t="shared" si="11"/>
      </c>
      <c r="AH92" s="10463">
        <f t="shared" si="19"/>
      </c>
      <c r="AI92" s="10530"/>
      <c r="AJ92" s="10466"/>
      <c r="AK92" s="10466"/>
      <c r="AL92" s="10465"/>
      <c r="AM92" s="10466"/>
      <c r="AN92" s="10466"/>
    </row>
    <row customHeight="true" hidden="true" ht="18" r="93">
      <c r="A93" s="10510">
        <v>40</v>
      </c>
      <c r="B93" s="10452" t="s">
        <v>13672</v>
      </c>
      <c r="C93" s="10452" t="s">
        <v>13802</v>
      </c>
      <c r="D93" s="10453">
        <v>0</v>
      </c>
      <c r="E93" s="10453">
        <v>0</v>
      </c>
      <c r="F93" s="10453"/>
      <c r="G93" s="10520">
        <f>VLOOKUP(C93,'Data Products'!$A:$J,2,0)</f>
      </c>
      <c r="H93" s="10472">
        <f t="shared" si="15"/>
      </c>
      <c r="I93" s="10456">
        <v>45602</v>
      </c>
      <c r="J93" s="10457">
        <f t="shared" si="1"/>
      </c>
      <c r="K93" s="10453">
        <v>0</v>
      </c>
      <c r="L93" s="10453">
        <v>0</v>
      </c>
      <c r="M93" s="10486">
        <v>0</v>
      </c>
      <c r="N93" s="10486">
        <v>0</v>
      </c>
      <c r="O93" s="10452" t="s">
        <v>13800</v>
      </c>
      <c r="P93" s="10491"/>
      <c r="Q93" s="10491"/>
      <c r="R93" s="10491"/>
      <c r="S93" s="10491"/>
      <c r="T93" s="10491"/>
      <c r="U93" s="10491"/>
      <c r="V93" s="10491"/>
      <c r="W93" s="10491"/>
      <c r="X93" s="10491"/>
      <c r="Y93" s="10491"/>
      <c r="Z93" s="10491"/>
      <c r="AA93" s="10491"/>
      <c r="AB93" s="10515">
        <f t="shared" si="6"/>
      </c>
      <c r="AC93" s="10527">
        <f t="shared" si="9"/>
      </c>
      <c r="AD93" s="10460">
        <f t="shared" si="17"/>
      </c>
      <c r="AE93" s="10469">
        <f t="shared" si="3"/>
      </c>
      <c r="AF93" s="10462">
        <f>VLOOKUP(C93,'Data Products'!$A:$J,10,0)</f>
      </c>
      <c r="AG93" s="10529">
        <f t="shared" si="11"/>
      </c>
      <c r="AH93" s="10463">
        <f t="shared" si="19"/>
      </c>
      <c r="AI93" s="10530"/>
      <c r="AJ93" s="10466"/>
      <c r="AK93" s="10466"/>
      <c r="AL93" s="10465"/>
      <c r="AM93" s="10466"/>
      <c r="AN93" s="10466"/>
    </row>
    <row customHeight="true" hidden="true" ht="18" r="94">
      <c r="A94" s="10510">
        <v>41</v>
      </c>
      <c r="B94" s="10452" t="s">
        <v>13672</v>
      </c>
      <c r="C94" s="10452" t="s">
        <v>13803</v>
      </c>
      <c r="D94" s="10453">
        <v>0</v>
      </c>
      <c r="E94" s="10453">
        <v>0</v>
      </c>
      <c r="F94" s="10453"/>
      <c r="G94" s="10520">
        <f>VLOOKUP(C94,'Data Products'!$A:$J,2,0)</f>
      </c>
      <c r="H94" s="10472">
        <f t="shared" si="15"/>
      </c>
      <c r="I94" s="10456">
        <v>45602</v>
      </c>
      <c r="J94" s="10457">
        <f t="shared" si="1"/>
      </c>
      <c r="K94" s="10453">
        <v>0</v>
      </c>
      <c r="L94" s="10453">
        <v>0</v>
      </c>
      <c r="M94" s="10486">
        <v>0</v>
      </c>
      <c r="N94" s="10486">
        <v>0</v>
      </c>
      <c r="O94" s="10452" t="s">
        <v>13800</v>
      </c>
      <c r="P94" s="10491"/>
      <c r="Q94" s="10491"/>
      <c r="R94" s="10491"/>
      <c r="S94" s="10491"/>
      <c r="T94" s="10491"/>
      <c r="U94" s="10491"/>
      <c r="V94" s="10491"/>
      <c r="W94" s="10491"/>
      <c r="X94" s="10491"/>
      <c r="Y94" s="10491"/>
      <c r="Z94" s="10491"/>
      <c r="AA94" s="10491"/>
      <c r="AB94" s="10515">
        <f t="shared" si="6"/>
      </c>
      <c r="AC94" s="10527">
        <f t="shared" si="9"/>
      </c>
      <c r="AD94" s="10460">
        <f t="shared" si="17"/>
      </c>
      <c r="AE94" s="10469">
        <f t="shared" si="3"/>
      </c>
      <c r="AF94" s="10462">
        <f>VLOOKUP(C94,'Data Products'!$A:$J,10,0)</f>
      </c>
      <c r="AG94" s="10531">
        <f t="shared" si="11"/>
      </c>
      <c r="AH94" s="10463">
        <f t="shared" si="19"/>
      </c>
      <c r="AI94" s="10530"/>
      <c r="AJ94" s="10466"/>
      <c r="AK94" s="10466"/>
      <c r="AL94" s="10465"/>
      <c r="AM94" s="10466"/>
      <c r="AN94" s="10466"/>
    </row>
    <row r="95">
      <c r="A95" s="10510">
        <v>42</v>
      </c>
      <c r="B95" s="10452" t="s">
        <v>13664</v>
      </c>
      <c r="C95" s="10452" t="s">
        <v>13804</v>
      </c>
      <c r="D95" s="10453">
        <v>100</v>
      </c>
      <c r="E95" s="10453">
        <v>100</v>
      </c>
      <c r="F95" s="10453"/>
      <c r="G95" s="10511">
        <f>VLOOKUP(C95,'Data Products'!$A:$J,2,0)</f>
      </c>
      <c r="H95" s="10512">
        <f t="shared" si="15"/>
      </c>
      <c r="I95" s="10490">
        <v>45904</v>
      </c>
      <c r="J95" s="10457">
        <f t="shared" si="1"/>
      </c>
      <c r="K95" s="10453">
        <v>89</v>
      </c>
      <c r="L95" s="10453">
        <v>172</v>
      </c>
      <c r="M95" s="10486">
        <v>0</v>
      </c>
      <c r="N95" s="10486">
        <v>0</v>
      </c>
      <c r="O95" s="10452" t="s">
        <v>13800</v>
      </c>
      <c r="P95" s="10491"/>
      <c r="Q95" s="10491"/>
      <c r="R95" s="10491"/>
      <c r="S95" s="10491"/>
      <c r="T95" s="10491"/>
      <c r="U95" s="10491"/>
      <c r="V95" s="10491"/>
      <c r="W95" s="10491"/>
      <c r="X95" s="10491"/>
      <c r="Y95" s="10491"/>
      <c r="Z95" s="10491"/>
      <c r="AA95" s="10491"/>
      <c r="AB95" s="10515">
        <f t="shared" si="6"/>
      </c>
      <c r="AC95" s="10532">
        <f t="shared" si="9"/>
      </c>
      <c r="AD95" s="10460">
        <f t="shared" si="17"/>
      </c>
      <c r="AE95" s="10473">
        <f t="shared" si="3"/>
      </c>
      <c r="AF95" s="10462">
        <f>VLOOKUP(C95,'Data Products'!$A:$J,10,0)</f>
      </c>
      <c r="AG95" s="10531">
        <f t="shared" si="11"/>
      </c>
      <c r="AH95" s="10463">
        <f t="shared" si="19"/>
      </c>
      <c r="AI95" s="10530" t="s">
        <v>13795</v>
      </c>
      <c r="AJ95" s="10466"/>
      <c r="AK95" s="10466"/>
      <c r="AL95" s="10465"/>
      <c r="AM95" s="10466"/>
      <c r="AN95" s="10466"/>
    </row>
    <row customHeight="true" hidden="true" ht="18" r="96">
      <c r="A96" s="10510">
        <v>43</v>
      </c>
      <c r="B96" s="10452" t="s">
        <v>13672</v>
      </c>
      <c r="C96" s="10452" t="s">
        <v>13805</v>
      </c>
      <c r="D96" s="10453">
        <v>0</v>
      </c>
      <c r="E96" s="10467">
        <v>0</v>
      </c>
      <c r="F96" s="10453"/>
      <c r="G96" s="10520">
        <f>VLOOKUP(C96,'Data Products'!$A:$J,2,0)</f>
      </c>
      <c r="H96" s="10472">
        <f t="shared" si="15"/>
      </c>
      <c r="I96" s="10456">
        <v>45623</v>
      </c>
      <c r="J96" s="10457">
        <f t="shared" si="1"/>
      </c>
      <c r="K96" s="10453">
        <v>0</v>
      </c>
      <c r="L96" s="10453">
        <v>0</v>
      </c>
      <c r="M96" s="10486">
        <v>0</v>
      </c>
      <c r="N96" s="10486">
        <v>0</v>
      </c>
      <c r="O96" s="10452" t="s">
        <v>13806</v>
      </c>
      <c r="P96" s="10491"/>
      <c r="Q96" s="10491"/>
      <c r="R96" s="10491"/>
      <c r="S96" s="10491"/>
      <c r="T96" s="10491"/>
      <c r="U96" s="10491"/>
      <c r="V96" s="10491"/>
      <c r="W96" s="10491"/>
      <c r="X96" s="10491"/>
      <c r="Y96" s="10491"/>
      <c r="Z96" s="10491"/>
      <c r="AA96" s="10491"/>
      <c r="AB96" s="10515">
        <f t="shared" si="6"/>
      </c>
      <c r="AC96" s="10527">
        <f t="shared" si="9"/>
      </c>
      <c r="AD96" s="10460">
        <f t="shared" si="17"/>
      </c>
      <c r="AE96" s="10469">
        <f t="shared" si="3"/>
      </c>
      <c r="AF96" s="10462">
        <f>VLOOKUP(C96,'Data Products'!$A:$J,10,0)</f>
      </c>
      <c r="AG96" s="10531">
        <f t="shared" si="11"/>
      </c>
      <c r="AH96" s="10463">
        <f t="shared" si="19"/>
      </c>
      <c r="AI96" s="10530"/>
      <c r="AJ96" s="10466"/>
      <c r="AK96" s="10466"/>
      <c r="AL96" s="10465"/>
      <c r="AM96" s="10466"/>
      <c r="AN96" s="10466"/>
    </row>
    <row customHeight="true" hidden="true" ht="18" r="97">
      <c r="A97" s="10510">
        <v>44</v>
      </c>
      <c r="B97" s="10452" t="s">
        <v>13672</v>
      </c>
      <c r="C97" s="10452" t="s">
        <v>13807</v>
      </c>
      <c r="D97" s="10453">
        <v>0</v>
      </c>
      <c r="E97" s="10467">
        <v>0</v>
      </c>
      <c r="F97" s="10453"/>
      <c r="G97" s="10511">
        <f>VLOOKUP(C97,'Data Products'!$A:$J,2,0)</f>
      </c>
      <c r="H97" s="10472">
        <f t="shared" si="15"/>
      </c>
      <c r="I97" s="10456">
        <v>45623</v>
      </c>
      <c r="J97" s="10457">
        <f t="shared" si="1"/>
      </c>
      <c r="K97" s="10453">
        <v>0</v>
      </c>
      <c r="L97" s="10453">
        <v>0</v>
      </c>
      <c r="M97" s="10486">
        <v>0</v>
      </c>
      <c r="N97" s="10486">
        <v>0</v>
      </c>
      <c r="O97" s="10452" t="s">
        <v>13806</v>
      </c>
      <c r="P97" s="10491"/>
      <c r="Q97" s="10491"/>
      <c r="R97" s="10491"/>
      <c r="S97" s="10491"/>
      <c r="T97" s="10491"/>
      <c r="U97" s="10491"/>
      <c r="V97" s="10491"/>
      <c r="W97" s="10491"/>
      <c r="X97" s="10491"/>
      <c r="Y97" s="10491"/>
      <c r="Z97" s="10491"/>
      <c r="AA97" s="10491"/>
      <c r="AB97" s="10515">
        <f t="shared" si="6"/>
      </c>
      <c r="AC97" s="10527">
        <f t="shared" si="9"/>
      </c>
      <c r="AD97" s="10460">
        <f t="shared" si="17"/>
      </c>
      <c r="AE97" s="10469">
        <f t="shared" si="3"/>
      </c>
      <c r="AF97" s="10462">
        <f>VLOOKUP(C97,'Data Products'!$A:$J,10,0)</f>
      </c>
      <c r="AG97" s="10531">
        <f t="shared" si="11"/>
      </c>
      <c r="AH97" s="10463">
        <f t="shared" si="19"/>
      </c>
      <c r="AI97" s="10530"/>
      <c r="AJ97" s="10466"/>
      <c r="AK97" s="10466"/>
      <c r="AL97" s="10465"/>
      <c r="AM97" s="10466"/>
      <c r="AN97" s="10466"/>
    </row>
    <row customHeight="true" hidden="true" ht="18" r="98">
      <c r="A98" s="10510">
        <v>45</v>
      </c>
      <c r="B98" s="10452" t="s">
        <v>13672</v>
      </c>
      <c r="C98" s="10518" t="s">
        <v>13808</v>
      </c>
      <c r="D98" s="10453">
        <v>0</v>
      </c>
      <c r="E98" s="10467">
        <v>0</v>
      </c>
      <c r="F98" s="10522"/>
      <c r="G98" s="10511">
        <f>VLOOKUP(C98,'Data Products'!$A:$J,2,0)</f>
      </c>
      <c r="H98" s="10472">
        <f t="shared" si="15"/>
      </c>
      <c r="I98" s="10456">
        <v>45623</v>
      </c>
      <c r="J98" s="10457">
        <f t="shared" si="1"/>
      </c>
      <c r="K98" s="10522">
        <v>0</v>
      </c>
      <c r="L98" s="10522">
        <v>0</v>
      </c>
      <c r="M98" s="10533">
        <v>0</v>
      </c>
      <c r="N98" s="10533">
        <v>0</v>
      </c>
      <c r="O98" s="10518" t="s">
        <v>13806</v>
      </c>
      <c r="P98" s="10491"/>
      <c r="Q98" s="10491"/>
      <c r="R98" s="10491"/>
      <c r="S98" s="10491"/>
      <c r="T98" s="10491"/>
      <c r="U98" s="10491"/>
      <c r="V98" s="10491"/>
      <c r="W98" s="10491"/>
      <c r="X98" s="10491"/>
      <c r="Y98" s="10491"/>
      <c r="Z98" s="10491"/>
      <c r="AA98" s="10491"/>
      <c r="AB98" s="10526">
        <f t="shared" si="6"/>
      </c>
      <c r="AC98" s="10527">
        <f t="shared" si="9"/>
      </c>
      <c r="AD98" s="10460">
        <f t="shared" si="17"/>
      </c>
      <c r="AE98" s="10469">
        <f t="shared" si="3"/>
      </c>
      <c r="AF98" s="10462">
        <f>VLOOKUP(C98,'Data Products'!$A:$J,10,0)</f>
      </c>
      <c r="AG98" s="10531">
        <f t="shared" si="11"/>
      </c>
      <c r="AH98" s="10463">
        <f t="shared" si="19"/>
      </c>
      <c r="AI98" s="10530"/>
      <c r="AJ98" s="10466"/>
      <c r="AK98" s="10466"/>
      <c r="AL98" s="10465"/>
      <c r="AM98" s="10466"/>
      <c r="AN98" s="10466"/>
    </row>
    <row customHeight="true" hidden="true" ht="18" r="99">
      <c r="A99" s="10510">
        <v>46</v>
      </c>
      <c r="B99" s="10452" t="s">
        <v>13672</v>
      </c>
      <c r="C99" s="10452" t="s">
        <v>13809</v>
      </c>
      <c r="D99" s="10453">
        <v>0</v>
      </c>
      <c r="E99" s="10467">
        <v>0</v>
      </c>
      <c r="F99" s="10453"/>
      <c r="G99" s="10511">
        <f>VLOOKUP(C99,'Data Products'!$A:$J,2,0)</f>
      </c>
      <c r="H99" s="10472">
        <f t="shared" si="15"/>
      </c>
      <c r="I99" s="10456">
        <v>45623</v>
      </c>
      <c r="J99" s="10457">
        <f t="shared" si="1"/>
      </c>
      <c r="K99" s="10453">
        <v>0</v>
      </c>
      <c r="L99" s="10453">
        <v>0</v>
      </c>
      <c r="M99" s="10486">
        <v>0</v>
      </c>
      <c r="N99" s="10486">
        <v>0</v>
      </c>
      <c r="O99" s="10452" t="s">
        <v>13806</v>
      </c>
      <c r="P99" s="10453"/>
      <c r="Q99" s="10453"/>
      <c r="R99" s="10453"/>
      <c r="S99" s="10453"/>
      <c r="T99" s="10453"/>
      <c r="U99" s="10453"/>
      <c r="V99" s="10453"/>
      <c r="W99" s="10453"/>
      <c r="X99" s="10453"/>
      <c r="Y99" s="10453"/>
      <c r="Z99" s="10453"/>
      <c r="AA99" s="10453"/>
      <c r="AB99" s="10515">
        <f t="shared" si="6"/>
      </c>
      <c r="AC99" s="10527">
        <f t="shared" si="9"/>
      </c>
      <c r="AD99" s="10460">
        <f t="shared" si="17"/>
      </c>
      <c r="AE99" s="10469">
        <f t="shared" si="3"/>
      </c>
      <c r="AF99" s="10462">
        <f>VLOOKUP(C99,'Data Products'!$A:$J,10,0)</f>
      </c>
      <c r="AG99" s="10531">
        <f t="shared" si="11"/>
      </c>
      <c r="AH99" s="10463">
        <f t="shared" si="19"/>
      </c>
      <c r="AI99" s="10534"/>
      <c r="AJ99" s="10466"/>
      <c r="AK99" s="10466"/>
      <c r="AL99" s="10465"/>
      <c r="AM99" s="10466"/>
      <c r="AN99" s="10466"/>
    </row>
    <row customHeight="true" hidden="true" ht="18" r="100">
      <c r="A100" s="10510">
        <v>47</v>
      </c>
      <c r="B100" s="10452" t="s">
        <v>13672</v>
      </c>
      <c r="C100" s="10452" t="s">
        <v>13810</v>
      </c>
      <c r="D100" s="10453">
        <v>0</v>
      </c>
      <c r="E100" s="10467">
        <v>0</v>
      </c>
      <c r="F100" s="10453"/>
      <c r="G100" s="10520">
        <f>VLOOKUP(C100,'Data Products'!$A:$J,2,0)</f>
      </c>
      <c r="H100" s="10472">
        <f t="shared" si="15"/>
      </c>
      <c r="I100" s="10456">
        <v>45623</v>
      </c>
      <c r="J100" s="10457">
        <f t="shared" si="1"/>
      </c>
      <c r="K100" s="10453">
        <v>0</v>
      </c>
      <c r="L100" s="10453">
        <v>0</v>
      </c>
      <c r="M100" s="10486">
        <v>0</v>
      </c>
      <c r="N100" s="10486">
        <v>0</v>
      </c>
      <c r="O100" s="10452" t="s">
        <v>13806</v>
      </c>
      <c r="P100" s="10453"/>
      <c r="Q100" s="10453"/>
      <c r="R100" s="10453"/>
      <c r="S100" s="10453"/>
      <c r="T100" s="10453"/>
      <c r="U100" s="10453"/>
      <c r="V100" s="10453"/>
      <c r="W100" s="10453"/>
      <c r="X100" s="10453"/>
      <c r="Y100" s="10453"/>
      <c r="Z100" s="10453"/>
      <c r="AA100" s="10453"/>
      <c r="AB100" s="10515">
        <f t="shared" si="6"/>
      </c>
      <c r="AC100" s="10527">
        <f t="shared" si="9"/>
      </c>
      <c r="AD100" s="10460">
        <f t="shared" si="17"/>
      </c>
      <c r="AE100" s="10469">
        <f t="shared" si="3"/>
      </c>
      <c r="AF100" s="10535">
        <f>VLOOKUP(C100,'Data Products'!$A:$J,10,0)</f>
      </c>
      <c r="AG100" s="10462">
        <f t="shared" si="11"/>
      </c>
      <c r="AH100" s="10463">
        <f t="shared" si="19"/>
      </c>
      <c r="AI100" s="10530"/>
      <c r="AJ100" s="10466"/>
      <c r="AK100" s="10466"/>
      <c r="AL100" s="10465"/>
      <c r="AM100" s="10466"/>
      <c r="AN100" s="10466"/>
    </row>
    <row r="101">
      <c r="A101" s="10510">
        <v>48</v>
      </c>
      <c r="B101" s="10452" t="s">
        <v>13667</v>
      </c>
      <c r="C101" s="10452" t="s">
        <v>13811</v>
      </c>
      <c r="D101" s="10453">
        <v>4</v>
      </c>
      <c r="E101" s="10467">
        <v>4</v>
      </c>
      <c r="F101" s="10453"/>
      <c r="G101" s="10511">
        <f>VLOOKUP(C101,'Data Products'!$A:$J,2,0)</f>
      </c>
      <c r="H101" s="10512">
        <f t="shared" si="15"/>
      </c>
      <c r="I101" s="10456">
        <v>45951</v>
      </c>
      <c r="J101" s="10457">
        <f t="shared" si="1"/>
      </c>
      <c r="K101" s="10453">
        <v>0</v>
      </c>
      <c r="L101" s="10453">
        <v>1</v>
      </c>
      <c r="M101" s="10486">
        <v>0</v>
      </c>
      <c r="N101" s="10486">
        <v>0</v>
      </c>
      <c r="O101" s="10452" t="s">
        <v>13723</v>
      </c>
      <c r="P101" s="10453"/>
      <c r="Q101" s="10453"/>
      <c r="R101" s="10453"/>
      <c r="S101" s="10453"/>
      <c r="T101" s="10453"/>
      <c r="U101" s="10453"/>
      <c r="V101" s="10453"/>
      <c r="W101" s="10453"/>
      <c r="X101" s="10453"/>
      <c r="Y101" s="10453"/>
      <c r="Z101" s="10453"/>
      <c r="AA101" s="10453"/>
      <c r="AB101" s="10515">
        <f t="shared" si="6"/>
      </c>
      <c r="AC101" s="10536">
        <f t="shared" si="9"/>
      </c>
      <c r="AD101" s="10460">
        <f t="shared" si="17"/>
      </c>
      <c r="AE101" s="10477">
        <f t="shared" si="3"/>
      </c>
      <c r="AF101" s="10535">
        <f>VLOOKUP(C101,'Data Products'!$A:$J,10,0)</f>
      </c>
      <c r="AG101" s="10462">
        <f t="shared" si="11"/>
      </c>
      <c r="AH101" s="10463">
        <f t="shared" si="19"/>
      </c>
      <c r="AI101" s="10530"/>
      <c r="AJ101" s="10466"/>
      <c r="AK101" s="10466"/>
      <c r="AL101" s="10465"/>
      <c r="AM101" s="10466"/>
      <c r="AN101" s="10466"/>
    </row>
    <row r="102">
      <c r="A102" s="10510">
        <v>49</v>
      </c>
      <c r="B102" s="10452" t="s">
        <v>13667</v>
      </c>
      <c r="C102" s="10452" t="s">
        <v>13812</v>
      </c>
      <c r="D102" s="10453">
        <v>3</v>
      </c>
      <c r="E102" s="10467">
        <v>3</v>
      </c>
      <c r="F102" s="10453"/>
      <c r="G102" s="10511">
        <f>VLOOKUP(C102,'Data Products'!$A:$J,2,0)</f>
      </c>
      <c r="H102" s="10512">
        <f t="shared" si="15"/>
      </c>
      <c r="I102" s="10456">
        <v>45951</v>
      </c>
      <c r="J102" s="10457">
        <f t="shared" si="1"/>
      </c>
      <c r="K102" s="10453">
        <v>0</v>
      </c>
      <c r="L102" s="10453">
        <v>2</v>
      </c>
      <c r="M102" s="10486">
        <v>0</v>
      </c>
      <c r="N102" s="10486">
        <v>0</v>
      </c>
      <c r="O102" s="10452" t="s">
        <v>13723</v>
      </c>
      <c r="P102" s="10453"/>
      <c r="Q102" s="10453"/>
      <c r="R102" s="10453"/>
      <c r="S102" s="10453"/>
      <c r="T102" s="10453"/>
      <c r="U102" s="10453"/>
      <c r="V102" s="10453"/>
      <c r="W102" s="10453"/>
      <c r="X102" s="10453"/>
      <c r="Y102" s="10453"/>
      <c r="Z102" s="10453"/>
      <c r="AA102" s="10453"/>
      <c r="AB102" s="10515">
        <f t="shared" si="6"/>
      </c>
      <c r="AC102" s="10472">
        <f t="shared" si="9"/>
      </c>
      <c r="AD102" s="10460">
        <f t="shared" si="17"/>
      </c>
      <c r="AE102" s="10473">
        <f t="shared" si="3"/>
      </c>
      <c r="AF102" s="10535">
        <f>VLOOKUP(C102,'Data Products'!$A:$J,10,0)</f>
      </c>
      <c r="AG102" s="10462">
        <f t="shared" si="11"/>
      </c>
      <c r="AH102" s="10463">
        <f t="shared" si="19"/>
      </c>
      <c r="AI102" s="10530"/>
      <c r="AJ102" s="10466"/>
      <c r="AK102" s="10466"/>
      <c r="AL102" s="10465"/>
      <c r="AM102" s="10466"/>
      <c r="AN102" s="10466"/>
    </row>
    <row r="103">
      <c r="A103" s="10510">
        <v>50</v>
      </c>
      <c r="B103" s="10452" t="s">
        <v>13667</v>
      </c>
      <c r="C103" s="10452" t="s">
        <v>13813</v>
      </c>
      <c r="D103" s="10453">
        <v>5</v>
      </c>
      <c r="E103" s="10467">
        <v>5</v>
      </c>
      <c r="F103" s="10453"/>
      <c r="G103" s="10511">
        <f>VLOOKUP(C103,'Data Products'!$A:$J,2,0)</f>
      </c>
      <c r="H103" s="10512">
        <f t="shared" si="15"/>
      </c>
      <c r="I103" s="10456">
        <v>45951</v>
      </c>
      <c r="J103" s="10457">
        <f t="shared" si="1"/>
      </c>
      <c r="K103" s="10453">
        <v>0</v>
      </c>
      <c r="L103" s="10453">
        <v>0</v>
      </c>
      <c r="M103" s="10486">
        <v>0</v>
      </c>
      <c r="N103" s="10486">
        <v>0</v>
      </c>
      <c r="O103" s="10452" t="s">
        <v>13723</v>
      </c>
      <c r="P103" s="10453"/>
      <c r="Q103" s="10453"/>
      <c r="R103" s="10453"/>
      <c r="S103" s="10453"/>
      <c r="T103" s="10453"/>
      <c r="U103" s="10453"/>
      <c r="V103" s="10453"/>
      <c r="W103" s="10453"/>
      <c r="X103" s="10453"/>
      <c r="Y103" s="10453"/>
      <c r="Z103" s="10453"/>
      <c r="AA103" s="10453"/>
      <c r="AB103" s="10515">
        <f t="shared" si="6"/>
      </c>
      <c r="AC103" s="10468">
        <f t="shared" si="9"/>
      </c>
      <c r="AD103" s="10460">
        <f t="shared" si="17"/>
      </c>
      <c r="AE103" s="10469">
        <f t="shared" si="3"/>
      </c>
      <c r="AF103" s="10535">
        <f>VLOOKUP(C103,'Data Products'!$A:$J,10,0)</f>
      </c>
      <c r="AG103" s="10462">
        <f t="shared" si="11"/>
      </c>
      <c r="AH103" s="10463">
        <f t="shared" si="19"/>
      </c>
      <c r="AI103" s="10530"/>
      <c r="AJ103" s="10466"/>
      <c r="AK103" s="10466"/>
      <c r="AL103" s="10465"/>
      <c r="AM103" s="10466"/>
      <c r="AN103" s="10466"/>
    </row>
    <row r="104">
      <c r="A104" s="10510">
        <v>51</v>
      </c>
      <c r="B104" s="10452" t="s">
        <v>13667</v>
      </c>
      <c r="C104" s="10452" t="s">
        <v>13814</v>
      </c>
      <c r="D104" s="10453">
        <v>4</v>
      </c>
      <c r="E104" s="10467">
        <v>4</v>
      </c>
      <c r="F104" s="10453"/>
      <c r="G104" s="10511">
        <f>VLOOKUP(C104,'Data Products'!$A:$J,2,0)</f>
      </c>
      <c r="H104" s="10512">
        <f t="shared" si="15"/>
      </c>
      <c r="I104" s="10456">
        <v>45951</v>
      </c>
      <c r="J104" s="10457">
        <f t="shared" si="1"/>
      </c>
      <c r="K104" s="10453">
        <v>0</v>
      </c>
      <c r="L104" s="10453">
        <v>0</v>
      </c>
      <c r="M104" s="10486">
        <v>0</v>
      </c>
      <c r="N104" s="10486">
        <v>0</v>
      </c>
      <c r="O104" s="10452" t="s">
        <v>13723</v>
      </c>
      <c r="P104" s="10453"/>
      <c r="Q104" s="10453"/>
      <c r="R104" s="10453"/>
      <c r="S104" s="10453"/>
      <c r="T104" s="10453"/>
      <c r="U104" s="10453"/>
      <c r="V104" s="10453"/>
      <c r="W104" s="10453"/>
      <c r="X104" s="10453"/>
      <c r="Y104" s="10453"/>
      <c r="Z104" s="10453"/>
      <c r="AA104" s="10453"/>
      <c r="AB104" s="10515">
        <f t="shared" si="6"/>
      </c>
      <c r="AC104" s="10476">
        <f t="shared" si="9"/>
      </c>
      <c r="AD104" s="10460">
        <f t="shared" si="17"/>
      </c>
      <c r="AE104" s="10477">
        <f t="shared" si="3"/>
      </c>
      <c r="AF104" s="10535">
        <f>VLOOKUP(C104,'Data Products'!$A:$J,10,0)</f>
      </c>
      <c r="AG104" s="10462">
        <f t="shared" si="11"/>
      </c>
      <c r="AH104" s="10463">
        <f t="shared" si="19"/>
      </c>
      <c r="AI104" s="10530"/>
      <c r="AJ104" s="10466"/>
      <c r="AK104" s="10466"/>
      <c r="AL104" s="10465"/>
      <c r="AM104" s="10466"/>
      <c r="AN104" s="10466"/>
    </row>
    <row r="105">
      <c r="A105" s="10510">
        <v>52</v>
      </c>
      <c r="B105" s="10452" t="s">
        <v>13667</v>
      </c>
      <c r="C105" s="10452" t="s">
        <v>13815</v>
      </c>
      <c r="D105" s="10453">
        <v>4</v>
      </c>
      <c r="E105" s="10467">
        <v>4</v>
      </c>
      <c r="F105" s="10453"/>
      <c r="G105" s="10511">
        <f>VLOOKUP(C105,'Data Products'!$A:$J,2,0)</f>
      </c>
      <c r="H105" s="10512">
        <f t="shared" si="15"/>
      </c>
      <c r="I105" s="10456">
        <v>45951</v>
      </c>
      <c r="J105" s="10457">
        <f t="shared" si="1"/>
      </c>
      <c r="K105" s="10453">
        <v>0</v>
      </c>
      <c r="L105" s="10453">
        <v>1</v>
      </c>
      <c r="M105" s="10486">
        <v>0</v>
      </c>
      <c r="N105" s="10486">
        <v>0</v>
      </c>
      <c r="O105" s="10452" t="s">
        <v>13723</v>
      </c>
      <c r="P105" s="10453"/>
      <c r="Q105" s="10453"/>
      <c r="R105" s="10453"/>
      <c r="S105" s="10453"/>
      <c r="T105" s="10453"/>
      <c r="U105" s="10453"/>
      <c r="V105" s="10453"/>
      <c r="W105" s="10453"/>
      <c r="X105" s="10453"/>
      <c r="Y105" s="10453"/>
      <c r="Z105" s="10453"/>
      <c r="AA105" s="10453"/>
      <c r="AB105" s="10515">
        <f t="shared" si="6"/>
      </c>
      <c r="AC105" s="10476">
        <f t="shared" si="9"/>
      </c>
      <c r="AD105" s="10460">
        <f t="shared" si="17"/>
      </c>
      <c r="AE105" s="10477">
        <f t="shared" si="3"/>
      </c>
      <c r="AF105" s="10535">
        <f>VLOOKUP(C105,'Data Products'!$A:$J,10,0)</f>
      </c>
      <c r="AG105" s="10462">
        <f t="shared" si="11"/>
      </c>
      <c r="AH105" s="10463">
        <f t="shared" si="19"/>
      </c>
      <c r="AI105" s="10530"/>
      <c r="AJ105" s="10466"/>
      <c r="AK105" s="10466"/>
      <c r="AL105" s="10465"/>
      <c r="AM105" s="10466"/>
      <c r="AN105" s="10466"/>
    </row>
    <row r="106">
      <c r="A106" s="10510">
        <v>53</v>
      </c>
      <c r="B106" s="10452" t="s">
        <v>13667</v>
      </c>
      <c r="C106" s="10452" t="s">
        <v>13816</v>
      </c>
      <c r="D106" s="10453">
        <v>5</v>
      </c>
      <c r="E106" s="10467">
        <v>5</v>
      </c>
      <c r="F106" s="10453"/>
      <c r="G106" s="10511">
        <f>VLOOKUP(C106,'Data Products'!$A:$J,2,0)</f>
      </c>
      <c r="H106" s="10512">
        <f t="shared" si="15"/>
      </c>
      <c r="I106" s="10456">
        <v>45951</v>
      </c>
      <c r="J106" s="10457">
        <f t="shared" si="1"/>
      </c>
      <c r="K106" s="10453">
        <v>0</v>
      </c>
      <c r="L106" s="10453">
        <v>0</v>
      </c>
      <c r="M106" s="10486">
        <v>0</v>
      </c>
      <c r="N106" s="10486">
        <v>0</v>
      </c>
      <c r="O106" s="10452" t="s">
        <v>13723</v>
      </c>
      <c r="P106" s="10453"/>
      <c r="Q106" s="10453"/>
      <c r="R106" s="10453"/>
      <c r="S106" s="10453"/>
      <c r="T106" s="10453"/>
      <c r="U106" s="10453"/>
      <c r="V106" s="10453"/>
      <c r="W106" s="10453"/>
      <c r="X106" s="10453"/>
      <c r="Y106" s="10453"/>
      <c r="Z106" s="10453"/>
      <c r="AA106" s="10453"/>
      <c r="AB106" s="10515">
        <f t="shared" si="6"/>
      </c>
      <c r="AC106" s="10468">
        <f t="shared" si="9"/>
      </c>
      <c r="AD106" s="10460">
        <f t="shared" si="17"/>
      </c>
      <c r="AE106" s="10469">
        <f t="shared" si="3"/>
      </c>
      <c r="AF106" s="10535">
        <f>VLOOKUP(C106,'Data Products'!$A:$J,10,0)</f>
      </c>
      <c r="AG106" s="10462">
        <f t="shared" si="11"/>
      </c>
      <c r="AH106" s="10463">
        <f t="shared" si="19"/>
      </c>
      <c r="AI106" s="10530"/>
      <c r="AJ106" s="10466"/>
      <c r="AK106" s="10466"/>
      <c r="AL106" s="10465"/>
      <c r="AM106" s="10466"/>
      <c r="AN106" s="10466"/>
    </row>
    <row customHeight="true" hidden="true" ht="18" r="107">
      <c r="A107" s="10510">
        <v>54</v>
      </c>
      <c r="B107" s="10452" t="s">
        <v>13672</v>
      </c>
      <c r="C107" s="10452" t="s">
        <v>13817</v>
      </c>
      <c r="D107" s="10453">
        <v>0</v>
      </c>
      <c r="E107" s="10467">
        <v>0</v>
      </c>
      <c r="F107" s="10453"/>
      <c r="G107" s="10511">
        <f>VLOOKUP(C107,'Data Products'!$A:$J,2,0)</f>
      </c>
      <c r="H107" s="10512">
        <f t="shared" si="15"/>
      </c>
      <c r="I107" s="10456">
        <v>45951</v>
      </c>
      <c r="J107" s="10457">
        <f t="shared" si="1"/>
      </c>
      <c r="K107" s="10453">
        <v>2</v>
      </c>
      <c r="L107" s="10453">
        <v>6</v>
      </c>
      <c r="M107" s="10486">
        <v>0</v>
      </c>
      <c r="N107" s="10486">
        <v>0</v>
      </c>
      <c r="O107" s="10452" t="s">
        <v>13723</v>
      </c>
      <c r="P107" s="10453"/>
      <c r="Q107" s="10453"/>
      <c r="R107" s="10453"/>
      <c r="S107" s="10453"/>
      <c r="T107" s="10453"/>
      <c r="U107" s="10453"/>
      <c r="V107" s="10453"/>
      <c r="W107" s="10453"/>
      <c r="X107" s="10453"/>
      <c r="Y107" s="10453"/>
      <c r="Z107" s="10453"/>
      <c r="AA107" s="10453"/>
      <c r="AB107" s="10515">
        <f t="shared" si="6"/>
      </c>
      <c r="AC107" s="10472">
        <f t="shared" si="9"/>
      </c>
      <c r="AD107" s="10537">
        <f t="shared" si="17"/>
      </c>
      <c r="AE107" s="10473">
        <f t="shared" si="3"/>
      </c>
      <c r="AF107" s="10535">
        <f>VLOOKUP(C107,'Data Products'!$A:$J,10,0)</f>
      </c>
      <c r="AG107" s="10462">
        <f t="shared" si="11"/>
      </c>
      <c r="AH107" s="10463">
        <f t="shared" si="19"/>
      </c>
      <c r="AI107" s="10530"/>
      <c r="AJ107" s="10466"/>
      <c r="AK107" s="10466"/>
      <c r="AL107" s="10465"/>
      <c r="AM107" s="10466"/>
      <c r="AN107" s="10466"/>
    </row>
    <row r="108">
      <c r="A108" s="10510">
        <v>55</v>
      </c>
      <c r="B108" s="10452" t="s">
        <v>13667</v>
      </c>
      <c r="C108" s="10452" t="s">
        <v>13818</v>
      </c>
      <c r="D108" s="10453">
        <v>25</v>
      </c>
      <c r="E108" s="10467">
        <v>25</v>
      </c>
      <c r="F108" s="10453"/>
      <c r="G108" s="10511">
        <f>VLOOKUP(C108,'Data Products'!$A:$J,2,0)</f>
      </c>
      <c r="H108" s="10512">
        <f t="shared" si="15"/>
      </c>
      <c r="I108" s="10456">
        <v>45951</v>
      </c>
      <c r="J108" s="10457">
        <f t="shared" si="1"/>
      </c>
      <c r="K108" s="10453">
        <v>0</v>
      </c>
      <c r="L108" s="10453">
        <v>1</v>
      </c>
      <c r="M108" s="10486">
        <v>0</v>
      </c>
      <c r="N108" s="10486">
        <v>0</v>
      </c>
      <c r="O108" s="10452" t="s">
        <v>13723</v>
      </c>
      <c r="P108" s="10453"/>
      <c r="Q108" s="10453"/>
      <c r="R108" s="10453"/>
      <c r="S108" s="10453"/>
      <c r="T108" s="10453"/>
      <c r="U108" s="10453"/>
      <c r="V108" s="10453"/>
      <c r="W108" s="10453"/>
      <c r="X108" s="10453"/>
      <c r="Y108" s="10453"/>
      <c r="Z108" s="10453"/>
      <c r="AA108" s="10453"/>
      <c r="AB108" s="10515">
        <f t="shared" si="6"/>
      </c>
      <c r="AC108" s="10459">
        <f t="shared" si="9"/>
      </c>
      <c r="AD108" s="10537">
        <f t="shared" si="17"/>
      </c>
      <c r="AE108" s="10461">
        <f t="shared" si="3"/>
      </c>
      <c r="AF108" s="10535">
        <f>VLOOKUP(C108,'Data Products'!$A:$J,10,0)</f>
      </c>
      <c r="AG108" s="10462">
        <f t="shared" si="11"/>
      </c>
      <c r="AH108" s="10463">
        <f t="shared" si="19"/>
      </c>
      <c r="AI108" s="10530"/>
      <c r="AJ108" s="10466"/>
      <c r="AK108" s="10466"/>
      <c r="AL108" s="10465"/>
      <c r="AM108" s="10466"/>
      <c r="AN108" s="10466"/>
    </row>
    <row r="109">
      <c r="A109" s="10510">
        <v>56</v>
      </c>
      <c r="B109" s="10452" t="s">
        <v>13667</v>
      </c>
      <c r="C109" s="10452" t="s">
        <v>13819</v>
      </c>
      <c r="D109" s="10453">
        <v>31</v>
      </c>
      <c r="E109" s="10467">
        <v>31</v>
      </c>
      <c r="F109" s="10453"/>
      <c r="G109" s="10511">
        <f>VLOOKUP(C109,'Data Products'!$A:$J,2,0)</f>
      </c>
      <c r="H109" s="10512">
        <f t="shared" si="15"/>
      </c>
      <c r="I109" s="10456">
        <v>45951</v>
      </c>
      <c r="J109" s="10457">
        <f t="shared" si="1"/>
      </c>
      <c r="K109" s="10453">
        <v>1</v>
      </c>
      <c r="L109" s="10453">
        <v>2</v>
      </c>
      <c r="M109" s="10486">
        <v>0</v>
      </c>
      <c r="N109" s="10486">
        <v>0</v>
      </c>
      <c r="O109" s="10452" t="s">
        <v>13723</v>
      </c>
      <c r="P109" s="10453"/>
      <c r="Q109" s="10453"/>
      <c r="R109" s="10453"/>
      <c r="S109" s="10453"/>
      <c r="T109" s="10453"/>
      <c r="U109" s="10453"/>
      <c r="V109" s="10453"/>
      <c r="W109" s="10453"/>
      <c r="X109" s="10453"/>
      <c r="Y109" s="10453"/>
      <c r="Z109" s="10453"/>
      <c r="AA109" s="10453"/>
      <c r="AB109" s="10515">
        <f t="shared" si="6"/>
      </c>
      <c r="AC109" s="10459">
        <f t="shared" si="9"/>
      </c>
      <c r="AD109" s="10537">
        <f t="shared" si="17"/>
      </c>
      <c r="AE109" s="10461">
        <f t="shared" si="3"/>
      </c>
      <c r="AF109" s="10535">
        <f>VLOOKUP(C109,'Data Products'!$A:$J,10,0)</f>
      </c>
      <c r="AG109" s="10462">
        <f t="shared" si="11"/>
      </c>
      <c r="AH109" s="10463">
        <f t="shared" si="19"/>
      </c>
      <c r="AI109" s="10530"/>
      <c r="AJ109" s="10466"/>
      <c r="AK109" s="10466"/>
      <c r="AL109" s="10465"/>
      <c r="AM109" s="10466"/>
      <c r="AN109" s="10466"/>
    </row>
    <row r="110">
      <c r="A110" s="10510">
        <v>57</v>
      </c>
      <c r="B110" s="10452" t="s">
        <v>13667</v>
      </c>
      <c r="C110" s="10452" t="s">
        <v>13820</v>
      </c>
      <c r="D110" s="10453">
        <v>22</v>
      </c>
      <c r="E110" s="10467">
        <v>22</v>
      </c>
      <c r="F110" s="10453"/>
      <c r="G110" s="10511">
        <f>VLOOKUP(C110,'Data Products'!$A:$J,2,0)</f>
      </c>
      <c r="H110" s="10512">
        <f t="shared" si="15"/>
      </c>
      <c r="I110" s="10456">
        <v>45951</v>
      </c>
      <c r="J110" s="10457">
        <f t="shared" si="1"/>
      </c>
      <c r="K110" s="10453">
        <v>1</v>
      </c>
      <c r="L110" s="10453">
        <v>5</v>
      </c>
      <c r="M110" s="10486">
        <v>0</v>
      </c>
      <c r="N110" s="10486">
        <v>0</v>
      </c>
      <c r="O110" s="10452" t="s">
        <v>13723</v>
      </c>
      <c r="P110" s="10453"/>
      <c r="Q110" s="10453"/>
      <c r="R110" s="10453"/>
      <c r="S110" s="10453"/>
      <c r="T110" s="10453"/>
      <c r="U110" s="10453"/>
      <c r="V110" s="10453"/>
      <c r="W110" s="10453"/>
      <c r="X110" s="10453"/>
      <c r="Y110" s="10453"/>
      <c r="Z110" s="10453"/>
      <c r="AA110" s="10453"/>
      <c r="AB110" s="10515">
        <f t="shared" si="6"/>
      </c>
      <c r="AC110" s="10459">
        <f t="shared" si="9"/>
      </c>
      <c r="AD110" s="10537">
        <f t="shared" si="17"/>
      </c>
      <c r="AE110" s="10461">
        <f t="shared" si="3"/>
      </c>
      <c r="AF110" s="10535">
        <f>VLOOKUP(C110,'Data Products'!$A:$J,10,0)</f>
      </c>
      <c r="AG110" s="10462">
        <f t="shared" si="11"/>
      </c>
      <c r="AH110" s="10463">
        <f t="shared" si="19"/>
      </c>
      <c r="AI110" s="10530"/>
      <c r="AJ110" s="10466"/>
      <c r="AK110" s="10466"/>
      <c r="AL110" s="10465"/>
      <c r="AM110" s="10466"/>
      <c r="AN110" s="10466"/>
    </row>
    <row r="111">
      <c r="A111" s="10510">
        <v>58</v>
      </c>
      <c r="B111" s="10452" t="s">
        <v>13667</v>
      </c>
      <c r="C111" s="10452" t="s">
        <v>13821</v>
      </c>
      <c r="D111" s="10453">
        <v>14</v>
      </c>
      <c r="E111" s="10467">
        <v>14</v>
      </c>
      <c r="F111" s="10453"/>
      <c r="G111" s="10511">
        <f>VLOOKUP(C111,'Data Products'!$A:$J,2,0)</f>
      </c>
      <c r="H111" s="10512">
        <f t="shared" si="15"/>
      </c>
      <c r="I111" s="10456">
        <v>45951</v>
      </c>
      <c r="J111" s="10457">
        <f t="shared" si="1"/>
      </c>
      <c r="K111" s="10453">
        <v>0</v>
      </c>
      <c r="L111" s="10453">
        <v>1</v>
      </c>
      <c r="M111" s="10486">
        <v>0</v>
      </c>
      <c r="N111" s="10486">
        <v>0</v>
      </c>
      <c r="O111" s="10452" t="s">
        <v>13723</v>
      </c>
      <c r="P111" s="10453"/>
      <c r="Q111" s="10453"/>
      <c r="R111" s="10453"/>
      <c r="S111" s="10453"/>
      <c r="T111" s="10453"/>
      <c r="U111" s="10453"/>
      <c r="V111" s="10453"/>
      <c r="W111" s="10453"/>
      <c r="X111" s="10453"/>
      <c r="Y111" s="10453"/>
      <c r="Z111" s="10453"/>
      <c r="AA111" s="10453"/>
      <c r="AB111" s="10515">
        <f t="shared" si="6"/>
      </c>
      <c r="AC111" s="10459">
        <f t="shared" si="9"/>
      </c>
      <c r="AD111" s="10537">
        <f t="shared" si="17"/>
      </c>
      <c r="AE111" s="10461">
        <f t="shared" si="3"/>
      </c>
      <c r="AF111" s="10535">
        <f>VLOOKUP(C111,'Data Products'!$A:$J,10,0)</f>
      </c>
      <c r="AG111" s="10462">
        <f t="shared" si="11"/>
      </c>
      <c r="AH111" s="10463">
        <f t="shared" si="19"/>
      </c>
      <c r="AI111" s="10530"/>
      <c r="AJ111" s="10466"/>
      <c r="AK111" s="10466"/>
      <c r="AL111" s="10465"/>
      <c r="AM111" s="10466"/>
      <c r="AN111" s="10466"/>
    </row>
    <row r="112">
      <c r="A112" s="10510">
        <v>59</v>
      </c>
      <c r="B112" s="10452" t="s">
        <v>13667</v>
      </c>
      <c r="C112" s="10452" t="s">
        <v>13822</v>
      </c>
      <c r="D112" s="10453">
        <v>18</v>
      </c>
      <c r="E112" s="10467">
        <v>18</v>
      </c>
      <c r="F112" s="10453"/>
      <c r="G112" s="10511">
        <f>VLOOKUP(C112,'Data Products'!$A:$J,2,0)</f>
      </c>
      <c r="H112" s="10512">
        <f t="shared" si="15"/>
      </c>
      <c r="I112" s="10456">
        <v>45951</v>
      </c>
      <c r="J112" s="10457">
        <f t="shared" si="1"/>
      </c>
      <c r="K112" s="10453">
        <v>0</v>
      </c>
      <c r="L112" s="10453">
        <v>0</v>
      </c>
      <c r="M112" s="10486">
        <v>0</v>
      </c>
      <c r="N112" s="10486">
        <v>0</v>
      </c>
      <c r="O112" s="10452" t="s">
        <v>13723</v>
      </c>
      <c r="P112" s="10453"/>
      <c r="Q112" s="10453"/>
      <c r="R112" s="10453"/>
      <c r="S112" s="10453"/>
      <c r="T112" s="10453"/>
      <c r="U112" s="10453"/>
      <c r="V112" s="10453"/>
      <c r="W112" s="10453"/>
      <c r="X112" s="10453"/>
      <c r="Y112" s="10453"/>
      <c r="Z112" s="10453"/>
      <c r="AA112" s="10453"/>
      <c r="AB112" s="10515">
        <f t="shared" si="6"/>
      </c>
      <c r="AC112" s="10459">
        <f t="shared" si="9"/>
      </c>
      <c r="AD112" s="10537">
        <f t="shared" si="17"/>
      </c>
      <c r="AE112" s="10461">
        <f t="shared" si="3"/>
      </c>
      <c r="AF112" s="10535">
        <f>VLOOKUP(C112,'Data Products'!$A:$J,10,0)</f>
      </c>
      <c r="AG112" s="10462">
        <f t="shared" si="11"/>
      </c>
      <c r="AH112" s="10463">
        <f t="shared" si="19"/>
      </c>
      <c r="AI112" s="10530"/>
      <c r="AJ112" s="10466"/>
      <c r="AK112" s="10466"/>
      <c r="AL112" s="10465"/>
      <c r="AM112" s="10466"/>
      <c r="AN112" s="10466"/>
    </row>
    <row r="113">
      <c r="A113" s="10510">
        <v>60</v>
      </c>
      <c r="B113" s="10452" t="s">
        <v>13667</v>
      </c>
      <c r="C113" s="10452" t="s">
        <v>13823</v>
      </c>
      <c r="D113" s="10453">
        <v>10</v>
      </c>
      <c r="E113" s="10467">
        <v>10</v>
      </c>
      <c r="F113" s="10453"/>
      <c r="G113" s="10511">
        <f>VLOOKUP(C113,'Data Products'!$A:$J,2,0)</f>
      </c>
      <c r="H113" s="10512">
        <f t="shared" si="15"/>
      </c>
      <c r="I113" s="10456">
        <v>45951</v>
      </c>
      <c r="J113" s="10457">
        <f t="shared" si="1"/>
      </c>
      <c r="K113" s="10453">
        <v>2</v>
      </c>
      <c r="L113" s="10453">
        <v>8</v>
      </c>
      <c r="M113" s="10486">
        <v>0</v>
      </c>
      <c r="N113" s="10486">
        <v>0</v>
      </c>
      <c r="O113" s="10452" t="s">
        <v>13723</v>
      </c>
      <c r="P113" s="10453"/>
      <c r="Q113" s="10453"/>
      <c r="R113" s="10453"/>
      <c r="S113" s="10453"/>
      <c r="T113" s="10453"/>
      <c r="U113" s="10453"/>
      <c r="V113" s="10453"/>
      <c r="W113" s="10453"/>
      <c r="X113" s="10453"/>
      <c r="Y113" s="10453"/>
      <c r="Z113" s="10453"/>
      <c r="AA113" s="10453"/>
      <c r="AB113" s="10515">
        <f t="shared" si="6"/>
      </c>
      <c r="AC113" s="10472">
        <f t="shared" si="9"/>
      </c>
      <c r="AD113" s="10537">
        <f t="shared" si="17"/>
      </c>
      <c r="AE113" s="10473">
        <f t="shared" si="3"/>
      </c>
      <c r="AF113" s="10535">
        <f>VLOOKUP(C113,'Data Products'!$A:$J,10,0)</f>
      </c>
      <c r="AG113" s="10462">
        <f t="shared" si="11"/>
      </c>
      <c r="AH113" s="10463">
        <f t="shared" si="19"/>
      </c>
      <c r="AI113" s="10530"/>
      <c r="AJ113" s="10466"/>
      <c r="AK113" s="10466"/>
      <c r="AL113" s="10465"/>
      <c r="AM113" s="10466"/>
      <c r="AN113" s="10466"/>
    </row>
    <row customHeight="true" hidden="true" ht="18" r="114">
      <c r="A114" s="10510">
        <v>61</v>
      </c>
      <c r="B114" s="10452" t="s">
        <v>13672</v>
      </c>
      <c r="C114" s="10452" t="s">
        <v>13824</v>
      </c>
      <c r="D114" s="10453">
        <v>0</v>
      </c>
      <c r="E114" s="10467">
        <v>0</v>
      </c>
      <c r="F114" s="10453"/>
      <c r="G114" s="10511">
        <f>VLOOKUP(C114,'Data Products'!$A:$J,2,0)</f>
      </c>
      <c r="H114" s="10512">
        <f t="shared" si="15"/>
      </c>
      <c r="I114" s="10456">
        <v>45951</v>
      </c>
      <c r="J114" s="10457">
        <f t="shared" si="1"/>
      </c>
      <c r="K114" s="10453">
        <v>0</v>
      </c>
      <c r="L114" s="10453">
        <v>0</v>
      </c>
      <c r="M114" s="10486">
        <v>0</v>
      </c>
      <c r="N114" s="10486">
        <v>0</v>
      </c>
      <c r="O114" s="10452" t="s">
        <v>13723</v>
      </c>
      <c r="P114" s="10453"/>
      <c r="Q114" s="10453"/>
      <c r="R114" s="10453"/>
      <c r="S114" s="10453"/>
      <c r="T114" s="10453"/>
      <c r="U114" s="10453"/>
      <c r="V114" s="10453"/>
      <c r="W114" s="10453"/>
      <c r="X114" s="10453"/>
      <c r="Y114" s="10453"/>
      <c r="Z114" s="10453"/>
      <c r="AA114" s="10453"/>
      <c r="AB114" s="10515">
        <f t="shared" si="6"/>
      </c>
      <c r="AC114" s="10468">
        <f t="shared" si="9"/>
      </c>
      <c r="AD114" s="10537">
        <f t="shared" si="17"/>
      </c>
      <c r="AE114" s="10469">
        <f t="shared" si="3"/>
      </c>
      <c r="AF114" s="10535">
        <f>VLOOKUP(C114,'Data Products'!$A:$J,10,0)</f>
      </c>
      <c r="AG114" s="10462">
        <f t="shared" si="11"/>
      </c>
      <c r="AH114" s="10463">
        <f t="shared" si="19"/>
      </c>
      <c r="AI114" s="10530"/>
      <c r="AJ114" s="10466"/>
      <c r="AK114" s="10466"/>
      <c r="AL114" s="10465"/>
      <c r="AM114" s="10466"/>
      <c r="AN114" s="10466"/>
    </row>
    <row r="115">
      <c r="A115" s="10510">
        <v>62</v>
      </c>
      <c r="B115" s="10452" t="s">
        <v>13667</v>
      </c>
      <c r="C115" s="10452" t="s">
        <v>13825</v>
      </c>
      <c r="D115" s="10453">
        <v>20</v>
      </c>
      <c r="E115" s="10467">
        <v>20</v>
      </c>
      <c r="F115" s="10453"/>
      <c r="G115" s="10511">
        <f>VLOOKUP(C115,'Data Products'!$A:$J,2,0)</f>
      </c>
      <c r="H115" s="10512">
        <f t="shared" si="15"/>
      </c>
      <c r="I115" s="10456">
        <v>45951</v>
      </c>
      <c r="J115" s="10457">
        <f t="shared" si="1"/>
      </c>
      <c r="K115" s="10453">
        <v>7</v>
      </c>
      <c r="L115" s="10453">
        <v>12</v>
      </c>
      <c r="M115" s="10486">
        <v>0</v>
      </c>
      <c r="N115" s="10486">
        <v>0</v>
      </c>
      <c r="O115" s="10452" t="s">
        <v>13723</v>
      </c>
      <c r="P115" s="10453"/>
      <c r="Q115" s="10453"/>
      <c r="R115" s="10453"/>
      <c r="S115" s="10453"/>
      <c r="T115" s="10453"/>
      <c r="U115" s="10453"/>
      <c r="V115" s="10453"/>
      <c r="W115" s="10453"/>
      <c r="X115" s="10453"/>
      <c r="Y115" s="10453"/>
      <c r="Z115" s="10453"/>
      <c r="AA115" s="10453"/>
      <c r="AB115" s="10515">
        <f t="shared" si="6"/>
      </c>
      <c r="AC115" s="10472">
        <f t="shared" si="9"/>
      </c>
      <c r="AD115" s="10537">
        <f t="shared" si="17"/>
      </c>
      <c r="AE115" s="10473">
        <f t="shared" si="3"/>
      </c>
      <c r="AF115" s="10535">
        <f>VLOOKUP(C115,'Data Products'!$A:$J,10,0)</f>
      </c>
      <c r="AG115" s="10462">
        <f t="shared" si="11"/>
      </c>
      <c r="AH115" s="10463">
        <f t="shared" si="19"/>
      </c>
      <c r="AI115" s="10530"/>
      <c r="AJ115" s="10466"/>
      <c r="AK115" s="10466"/>
      <c r="AL115" s="10465"/>
      <c r="AM115" s="10466"/>
      <c r="AN115" s="10466"/>
    </row>
    <row r="116">
      <c r="A116" s="10510">
        <v>63</v>
      </c>
      <c r="B116" s="10452" t="s">
        <v>13667</v>
      </c>
      <c r="C116" s="10452" t="s">
        <v>13826</v>
      </c>
      <c r="D116" s="10453">
        <v>11</v>
      </c>
      <c r="E116" s="10467">
        <v>11</v>
      </c>
      <c r="F116" s="10453"/>
      <c r="G116" s="10511">
        <f>VLOOKUP(C116,'Data Products'!$A:$J,2,0)</f>
      </c>
      <c r="H116" s="10512">
        <f t="shared" si="15"/>
      </c>
      <c r="I116" s="10456">
        <v>45951</v>
      </c>
      <c r="J116" s="10457">
        <f t="shared" si="1"/>
      </c>
      <c r="K116" s="10453">
        <v>4</v>
      </c>
      <c r="L116" s="10453">
        <v>9</v>
      </c>
      <c r="M116" s="10486">
        <v>0</v>
      </c>
      <c r="N116" s="10486">
        <v>0</v>
      </c>
      <c r="O116" s="10452" t="s">
        <v>13723</v>
      </c>
      <c r="P116" s="10453"/>
      <c r="Q116" s="10453"/>
      <c r="R116" s="10453"/>
      <c r="S116" s="10453"/>
      <c r="T116" s="10453"/>
      <c r="U116" s="10453"/>
      <c r="V116" s="10453"/>
      <c r="W116" s="10453"/>
      <c r="X116" s="10453"/>
      <c r="Y116" s="10453"/>
      <c r="Z116" s="10453"/>
      <c r="AA116" s="10453"/>
      <c r="AB116" s="10515">
        <f t="shared" si="6"/>
      </c>
      <c r="AC116" s="10472">
        <f t="shared" si="9"/>
      </c>
      <c r="AD116" s="10537">
        <f t="shared" si="17"/>
      </c>
      <c r="AE116" s="10473">
        <f t="shared" si="3"/>
      </c>
      <c r="AF116" s="10535">
        <f>VLOOKUP(C116,'Data Products'!$A:$J,10,0)</f>
      </c>
      <c r="AG116" s="10462">
        <f t="shared" si="11"/>
      </c>
      <c r="AH116" s="10463">
        <f t="shared" si="19"/>
      </c>
      <c r="AI116" s="10530"/>
      <c r="AJ116" s="10466"/>
      <c r="AK116" s="10466"/>
      <c r="AL116" s="10465"/>
      <c r="AM116" s="10466"/>
      <c r="AN116" s="10466"/>
    </row>
    <row r="117">
      <c r="A117" s="10510">
        <v>64</v>
      </c>
      <c r="B117" s="10452" t="s">
        <v>13667</v>
      </c>
      <c r="C117" s="10452" t="s">
        <v>13827</v>
      </c>
      <c r="D117" s="10453">
        <v>3</v>
      </c>
      <c r="E117" s="10467">
        <v>3</v>
      </c>
      <c r="F117" s="10453"/>
      <c r="G117" s="10511">
        <f>VLOOKUP(C117,'Data Products'!$A:$J,2,0)</f>
      </c>
      <c r="H117" s="10512">
        <f t="shared" si="15"/>
      </c>
      <c r="I117" s="10456">
        <v>45951</v>
      </c>
      <c r="J117" s="10457">
        <f t="shared" si="1"/>
      </c>
      <c r="K117" s="10453">
        <v>7</v>
      </c>
      <c r="L117" s="10453">
        <v>12</v>
      </c>
      <c r="M117" s="10486">
        <v>0</v>
      </c>
      <c r="N117" s="10486">
        <v>0</v>
      </c>
      <c r="O117" s="10452" t="s">
        <v>13723</v>
      </c>
      <c r="P117" s="10453"/>
      <c r="Q117" s="10453"/>
      <c r="R117" s="10453"/>
      <c r="S117" s="10453"/>
      <c r="T117" s="10453"/>
      <c r="U117" s="10453"/>
      <c r="V117" s="10453"/>
      <c r="W117" s="10453"/>
      <c r="X117" s="10453"/>
      <c r="Y117" s="10453"/>
      <c r="Z117" s="10453"/>
      <c r="AA117" s="10453"/>
      <c r="AB117" s="10515">
        <f t="shared" si="6"/>
      </c>
      <c r="AC117" s="10472">
        <f t="shared" si="9"/>
      </c>
      <c r="AD117" s="10537">
        <f t="shared" si="17"/>
      </c>
      <c r="AE117" s="10473">
        <f t="shared" si="3"/>
      </c>
      <c r="AF117" s="10535">
        <f>VLOOKUP(C117,'Data Products'!$A:$J,10,0)</f>
      </c>
      <c r="AG117" s="10462">
        <f t="shared" si="11"/>
      </c>
      <c r="AH117" s="10463">
        <f t="shared" si="19"/>
      </c>
      <c r="AI117" s="10530"/>
      <c r="AJ117" s="10466"/>
      <c r="AK117" s="10466"/>
      <c r="AL117" s="10465"/>
      <c r="AM117" s="10466"/>
      <c r="AN117" s="10466"/>
    </row>
    <row r="118">
      <c r="A118" s="10510">
        <v>65</v>
      </c>
      <c r="B118" s="10452" t="s">
        <v>13667</v>
      </c>
      <c r="C118" s="10452" t="s">
        <v>13828</v>
      </c>
      <c r="D118" s="10453">
        <v>6</v>
      </c>
      <c r="E118" s="10467">
        <v>6</v>
      </c>
      <c r="F118" s="10453"/>
      <c r="G118" s="10511">
        <f>VLOOKUP(C118,'Data Products'!$A:$J,2,0)</f>
      </c>
      <c r="H118" s="10512">
        <f t="shared" si="15"/>
      </c>
      <c r="I118" s="10456">
        <v>45951</v>
      </c>
      <c r="J118" s="10457">
        <f t="shared" si="1"/>
      </c>
      <c r="K118" s="10453">
        <v>2</v>
      </c>
      <c r="L118" s="10453">
        <v>11</v>
      </c>
      <c r="M118" s="10486">
        <v>0</v>
      </c>
      <c r="N118" s="10486">
        <v>0</v>
      </c>
      <c r="O118" s="10452" t="s">
        <v>13723</v>
      </c>
      <c r="P118" s="10453"/>
      <c r="Q118" s="10453"/>
      <c r="R118" s="10453"/>
      <c r="S118" s="10453"/>
      <c r="T118" s="10453"/>
      <c r="U118" s="10453"/>
      <c r="V118" s="10453"/>
      <c r="W118" s="10453"/>
      <c r="X118" s="10453"/>
      <c r="Y118" s="10453"/>
      <c r="Z118" s="10453"/>
      <c r="AA118" s="10453"/>
      <c r="AB118" s="10515">
        <f t="shared" si="6"/>
      </c>
      <c r="AC118" s="10472">
        <f t="shared" si="9"/>
      </c>
      <c r="AD118" s="10537">
        <f t="shared" si="17"/>
      </c>
      <c r="AE118" s="10473">
        <f t="shared" si="3"/>
      </c>
      <c r="AF118" s="10535">
        <f>VLOOKUP(C118,'Data Products'!$A:$J,10,0)</f>
      </c>
      <c r="AG118" s="10462">
        <f t="shared" si="11"/>
      </c>
      <c r="AH118" s="10463">
        <f t="shared" si="19"/>
      </c>
      <c r="AI118" s="10530"/>
      <c r="AJ118" s="10466"/>
      <c r="AK118" s="10466"/>
      <c r="AL118" s="10465"/>
      <c r="AM118" s="10466"/>
      <c r="AN118" s="10466"/>
    </row>
    <row customHeight="true" hidden="true" ht="18" r="119">
      <c r="A119" s="10510">
        <v>66</v>
      </c>
      <c r="B119" s="10452" t="s">
        <v>13672</v>
      </c>
      <c r="C119" s="10452" t="s">
        <v>13829</v>
      </c>
      <c r="D119" s="10453">
        <v>0</v>
      </c>
      <c r="E119" s="10467">
        <v>0</v>
      </c>
      <c r="F119" s="10453"/>
      <c r="G119" s="10511">
        <f>VLOOKUP(C119,'Data Products'!$A:$J,2,0)</f>
      </c>
      <c r="H119" s="10512">
        <f t="shared" si="15"/>
      </c>
      <c r="I119" s="10456">
        <v>45951</v>
      </c>
      <c r="J119" s="10457">
        <f t="shared" si="1"/>
      </c>
      <c r="K119" s="10453">
        <v>0</v>
      </c>
      <c r="L119" s="10453">
        <v>5</v>
      </c>
      <c r="M119" s="10486">
        <v>0</v>
      </c>
      <c r="N119" s="10486">
        <v>0</v>
      </c>
      <c r="O119" s="10452" t="s">
        <v>13723</v>
      </c>
      <c r="P119" s="10453"/>
      <c r="Q119" s="10453"/>
      <c r="R119" s="10453"/>
      <c r="S119" s="10453"/>
      <c r="T119" s="10453"/>
      <c r="U119" s="10453"/>
      <c r="V119" s="10453"/>
      <c r="W119" s="10453"/>
      <c r="X119" s="10453"/>
      <c r="Y119" s="10453"/>
      <c r="Z119" s="10453"/>
      <c r="AA119" s="10453"/>
      <c r="AB119" s="10515">
        <f t="shared" si="6"/>
      </c>
      <c r="AC119" s="10472">
        <f t="shared" si="9"/>
      </c>
      <c r="AD119" s="10537">
        <f t="shared" si="17"/>
      </c>
      <c r="AE119" s="10473">
        <f t="shared" si="3"/>
      </c>
      <c r="AF119" s="10535">
        <f>VLOOKUP(C119,'Data Products'!$A:$J,10,0)</f>
      </c>
      <c r="AG119" s="10462">
        <f t="shared" si="11"/>
      </c>
      <c r="AH119" s="10463">
        <f t="shared" si="19"/>
      </c>
      <c r="AI119" s="10530"/>
      <c r="AJ119" s="10466"/>
      <c r="AK119" s="10466"/>
      <c r="AL119" s="10465"/>
      <c r="AM119" s="10466"/>
      <c r="AN119" s="10466"/>
    </row>
    <row r="120">
      <c r="A120" s="10510">
        <v>67</v>
      </c>
      <c r="B120" s="10452" t="s">
        <v>13667</v>
      </c>
      <c r="C120" s="10452" t="s">
        <v>13830</v>
      </c>
      <c r="D120" s="10453">
        <v>10</v>
      </c>
      <c r="E120" s="10467">
        <v>10</v>
      </c>
      <c r="F120" s="10453"/>
      <c r="G120" s="10511">
        <f>VLOOKUP(C120,'Data Products'!$A:$J,2,0)</f>
      </c>
      <c r="H120" s="10512">
        <f t="shared" si="15"/>
      </c>
      <c r="I120" s="10456">
        <v>45951</v>
      </c>
      <c r="J120" s="10457">
        <f t="shared" si="1"/>
      </c>
      <c r="K120" s="10453">
        <v>2</v>
      </c>
      <c r="L120" s="10453">
        <v>2</v>
      </c>
      <c r="M120" s="10486">
        <v>0</v>
      </c>
      <c r="N120" s="10486">
        <v>0</v>
      </c>
      <c r="O120" s="10452" t="s">
        <v>13723</v>
      </c>
      <c r="P120" s="10453"/>
      <c r="Q120" s="10453"/>
      <c r="R120" s="10453"/>
      <c r="S120" s="10453"/>
      <c r="T120" s="10453"/>
      <c r="U120" s="10453"/>
      <c r="V120" s="10453"/>
      <c r="W120" s="10453"/>
      <c r="X120" s="10453"/>
      <c r="Y120" s="10453"/>
      <c r="Z120" s="10453"/>
      <c r="AA120" s="10453"/>
      <c r="AB120" s="10515">
        <f t="shared" si="6"/>
      </c>
      <c r="AC120" s="10459">
        <f t="shared" si="9"/>
      </c>
      <c r="AD120" s="10537">
        <f t="shared" si="17"/>
      </c>
      <c r="AE120" s="10461">
        <f t="shared" si="3"/>
      </c>
      <c r="AF120" s="10535">
        <f>VLOOKUP(C120,'Data Products'!$A:$J,10,0)</f>
      </c>
      <c r="AG120" s="10462">
        <f t="shared" si="11"/>
      </c>
      <c r="AH120" s="10463">
        <f t="shared" si="19"/>
      </c>
      <c r="AI120" s="10530"/>
      <c r="AJ120" s="10466"/>
      <c r="AK120" s="10466"/>
      <c r="AL120" s="10465"/>
      <c r="AM120" s="10466"/>
      <c r="AN120" s="10466"/>
    </row>
    <row r="121">
      <c r="A121" s="10510">
        <v>68</v>
      </c>
      <c r="B121" s="10452" t="s">
        <v>13667</v>
      </c>
      <c r="C121" s="10452" t="s">
        <v>13831</v>
      </c>
      <c r="D121" s="10453">
        <v>5</v>
      </c>
      <c r="E121" s="10467">
        <v>5</v>
      </c>
      <c r="F121" s="10453"/>
      <c r="G121" s="10511">
        <f>VLOOKUP(C121,'Data Products'!$A:$J,2,0)</f>
      </c>
      <c r="H121" s="10512">
        <f t="shared" si="15"/>
      </c>
      <c r="I121" s="10456">
        <v>45952</v>
      </c>
      <c r="J121" s="10457">
        <f t="shared" si="1"/>
      </c>
      <c r="K121" s="10453">
        <v>0</v>
      </c>
      <c r="L121" s="10453">
        <v>0</v>
      </c>
      <c r="M121" s="10486">
        <v>0</v>
      </c>
      <c r="N121" s="10486">
        <v>0</v>
      </c>
      <c r="O121" s="10452" t="s">
        <v>13832</v>
      </c>
      <c r="P121" s="10453"/>
      <c r="Q121" s="10453"/>
      <c r="R121" s="10453"/>
      <c r="S121" s="10453"/>
      <c r="T121" s="10453"/>
      <c r="U121" s="10453"/>
      <c r="V121" s="10453"/>
      <c r="W121" s="10453"/>
      <c r="X121" s="10453"/>
      <c r="Y121" s="10453"/>
      <c r="Z121" s="10453"/>
      <c r="AA121" s="10453"/>
      <c r="AB121" s="10515">
        <f t="shared" si="6"/>
      </c>
      <c r="AC121" s="10468">
        <f t="shared" si="9"/>
      </c>
      <c r="AD121" s="10537">
        <f t="shared" si="17"/>
      </c>
      <c r="AE121" s="10469">
        <f t="shared" si="3"/>
      </c>
      <c r="AF121" s="10535">
        <f>VLOOKUP(C121,'Data Products'!$A:$J,10,0)</f>
      </c>
      <c r="AG121" s="10462">
        <f t="shared" si="11"/>
      </c>
      <c r="AH121" s="10463">
        <f t="shared" si="19"/>
      </c>
      <c r="AI121" s="10530"/>
      <c r="AJ121" s="10466"/>
      <c r="AK121" s="10466"/>
      <c r="AL121" s="10465"/>
      <c r="AM121" s="10466"/>
      <c r="AN121" s="10466"/>
    </row>
    <row r="122">
      <c r="A122" s="10510">
        <v>69</v>
      </c>
      <c r="B122" s="10452" t="s">
        <v>13667</v>
      </c>
      <c r="C122" s="10452" t="s">
        <v>13833</v>
      </c>
      <c r="D122" s="10453">
        <v>7</v>
      </c>
      <c r="E122" s="10467">
        <v>7</v>
      </c>
      <c r="F122" s="10453"/>
      <c r="G122" s="10511">
        <f>VLOOKUP(C122,'Data Products'!$A:$J,2,0)</f>
      </c>
      <c r="H122" s="10512">
        <f t="shared" si="15"/>
      </c>
      <c r="I122" s="10456">
        <v>45953</v>
      </c>
      <c r="J122" s="10457">
        <f t="shared" si="1"/>
      </c>
      <c r="K122" s="10453">
        <v>1</v>
      </c>
      <c r="L122" s="10453">
        <v>3</v>
      </c>
      <c r="M122" s="10486">
        <v>0</v>
      </c>
      <c r="N122" s="10486">
        <v>0</v>
      </c>
      <c r="O122" s="10452" t="s">
        <v>13832</v>
      </c>
      <c r="P122" s="10453"/>
      <c r="Q122" s="10453"/>
      <c r="R122" s="10453"/>
      <c r="S122" s="10453"/>
      <c r="T122" s="10453"/>
      <c r="U122" s="10453"/>
      <c r="V122" s="10453"/>
      <c r="W122" s="10453"/>
      <c r="X122" s="10453"/>
      <c r="Y122" s="10453"/>
      <c r="Z122" s="10453"/>
      <c r="AA122" s="10453"/>
      <c r="AB122" s="10515">
        <f t="shared" si="6"/>
      </c>
      <c r="AC122" s="10476">
        <f t="shared" si="9"/>
      </c>
      <c r="AD122" s="10537">
        <f t="shared" si="17"/>
      </c>
      <c r="AE122" s="10477">
        <f t="shared" si="3"/>
      </c>
      <c r="AF122" s="10535">
        <f>VLOOKUP(C122,'Data Products'!$A:$J,10,0)</f>
      </c>
      <c r="AG122" s="10462">
        <f t="shared" si="11"/>
      </c>
      <c r="AH122" s="10463">
        <f t="shared" si="19"/>
      </c>
      <c r="AI122" s="10530"/>
      <c r="AJ122" s="10466"/>
      <c r="AK122" s="10466"/>
      <c r="AL122" s="10465"/>
      <c r="AM122" s="10466"/>
      <c r="AN122" s="10466"/>
    </row>
    <row r="123">
      <c r="A123" s="10510">
        <v>70</v>
      </c>
      <c r="B123" s="10452" t="s">
        <v>13667</v>
      </c>
      <c r="C123" s="10452" t="s">
        <v>13834</v>
      </c>
      <c r="D123" s="10453">
        <v>5</v>
      </c>
      <c r="E123" s="10467">
        <v>5</v>
      </c>
      <c r="F123" s="10453"/>
      <c r="G123" s="10511">
        <f>VLOOKUP(C123,'Data Products'!$A:$J,2,0)</f>
      </c>
      <c r="H123" s="10512">
        <f t="shared" si="15"/>
      </c>
      <c r="I123" s="10456">
        <v>45954</v>
      </c>
      <c r="J123" s="10457">
        <f t="shared" si="1"/>
      </c>
      <c r="K123" s="10453">
        <v>0</v>
      </c>
      <c r="L123" s="10453">
        <v>0</v>
      </c>
      <c r="M123" s="10486">
        <v>0</v>
      </c>
      <c r="N123" s="10486">
        <v>0</v>
      </c>
      <c r="O123" s="10452" t="s">
        <v>13832</v>
      </c>
      <c r="P123" s="10453"/>
      <c r="Q123" s="10453"/>
      <c r="R123" s="10453"/>
      <c r="S123" s="10453"/>
      <c r="T123" s="10453"/>
      <c r="U123" s="10453"/>
      <c r="V123" s="10453"/>
      <c r="W123" s="10453"/>
      <c r="X123" s="10453"/>
      <c r="Y123" s="10453"/>
      <c r="Z123" s="10453"/>
      <c r="AA123" s="10453"/>
      <c r="AB123" s="10515">
        <f t="shared" si="6"/>
      </c>
      <c r="AC123" s="10468">
        <f t="shared" si="9"/>
      </c>
      <c r="AD123" s="10537">
        <f t="shared" si="17"/>
      </c>
      <c r="AE123" s="10469">
        <f t="shared" si="3"/>
      </c>
      <c r="AF123" s="10535">
        <f>VLOOKUP(C123,'Data Products'!$A:$J,10,0)</f>
      </c>
      <c r="AG123" s="10462">
        <f t="shared" si="11"/>
      </c>
      <c r="AH123" s="10463">
        <f t="shared" si="19"/>
      </c>
      <c r="AI123" s="10530"/>
      <c r="AJ123" s="10466"/>
      <c r="AK123" s="10466"/>
      <c r="AL123" s="10465"/>
      <c r="AM123" s="10466"/>
      <c r="AN123" s="10466"/>
    </row>
    <row r="124">
      <c r="A124" s="10510">
        <v>71</v>
      </c>
      <c r="B124" s="10452" t="s">
        <v>13667</v>
      </c>
      <c r="C124" s="10452" t="s">
        <v>13835</v>
      </c>
      <c r="D124" s="10453">
        <v>7</v>
      </c>
      <c r="E124" s="10467">
        <v>7</v>
      </c>
      <c r="F124" s="10453"/>
      <c r="G124" s="10511">
        <f>VLOOKUP(C124,'Data Products'!$A:$J,2,0)</f>
      </c>
      <c r="H124" s="10512">
        <f t="shared" si="15"/>
      </c>
      <c r="I124" s="10456">
        <v>45955</v>
      </c>
      <c r="J124" s="10457">
        <f t="shared" si="1"/>
      </c>
      <c r="K124" s="10453">
        <v>0</v>
      </c>
      <c r="L124" s="10453">
        <v>2</v>
      </c>
      <c r="M124" s="10486">
        <v>0</v>
      </c>
      <c r="N124" s="10486">
        <v>0</v>
      </c>
      <c r="O124" s="10452" t="s">
        <v>13832</v>
      </c>
      <c r="P124" s="10453"/>
      <c r="Q124" s="10453"/>
      <c r="R124" s="10453"/>
      <c r="S124" s="10453"/>
      <c r="T124" s="10453"/>
      <c r="U124" s="10453"/>
      <c r="V124" s="10453"/>
      <c r="W124" s="10453"/>
      <c r="X124" s="10453"/>
      <c r="Y124" s="10453"/>
      <c r="Z124" s="10453"/>
      <c r="AA124" s="10453"/>
      <c r="AB124" s="10515">
        <f t="shared" si="6"/>
      </c>
      <c r="AC124" s="10476">
        <f t="shared" si="9"/>
      </c>
      <c r="AD124" s="10537">
        <f t="shared" si="17"/>
      </c>
      <c r="AE124" s="10477">
        <f t="shared" si="3"/>
      </c>
      <c r="AF124" s="10535">
        <f>VLOOKUP(C124,'Data Products'!$A:$J,10,0)</f>
      </c>
      <c r="AG124" s="10462">
        <f t="shared" si="11"/>
      </c>
      <c r="AH124" s="10463">
        <f t="shared" si="19"/>
      </c>
      <c r="AI124" s="10530"/>
      <c r="AJ124" s="10466"/>
      <c r="AK124" s="10466"/>
      <c r="AL124" s="10465"/>
      <c r="AM124" s="10466"/>
      <c r="AN124" s="10466"/>
    </row>
    <row r="125">
      <c r="A125" s="10492"/>
      <c r="B125" s="10492"/>
      <c r="C125" s="10492"/>
      <c r="D125" s="10491"/>
      <c r="E125" s="10491"/>
      <c r="F125" s="10491"/>
      <c r="G125" s="10538"/>
      <c r="H125" s="10539"/>
      <c r="I125" s="10539"/>
      <c r="J125" s="10539"/>
      <c r="K125" s="10491"/>
      <c r="L125" s="10491"/>
      <c r="M125" s="10498"/>
      <c r="N125" s="10498"/>
      <c r="O125" s="10492"/>
      <c r="P125" s="10491"/>
      <c r="Q125" s="10491"/>
      <c r="R125" s="10491"/>
      <c r="S125" s="10491"/>
      <c r="T125" s="10491"/>
      <c r="U125" s="10491"/>
      <c r="V125" s="10491"/>
      <c r="W125" s="10491"/>
      <c r="X125" s="10491"/>
      <c r="Y125" s="10491"/>
      <c r="Z125" s="10491"/>
      <c r="AA125" s="10491"/>
      <c r="AB125" s="10493"/>
      <c r="AC125" s="10540"/>
      <c r="AD125" s="10541"/>
      <c r="AE125" s="10542" t="s">
        <v>13733</v>
      </c>
      <c r="AF125" s="10543"/>
      <c r="AG125" s="10544">
        <f>SUM(AG55:AG124)</f>
      </c>
      <c r="AH125" s="10502"/>
      <c r="AI125" s="10545"/>
      <c r="AJ125" s="10546"/>
      <c r="AK125" s="10546"/>
      <c r="AL125" s="10545"/>
      <c r="AM125" s="10546"/>
      <c r="AN125" s="10546"/>
    </row>
    <row r="126">
      <c r="A126" s="10492"/>
      <c r="B126" s="10492"/>
      <c r="C126" s="10492"/>
      <c r="D126" s="10491"/>
      <c r="E126" s="10491"/>
      <c r="F126" s="10491"/>
      <c r="G126" s="10538"/>
      <c r="H126" s="10539"/>
      <c r="I126" s="10539"/>
      <c r="J126" s="10539"/>
      <c r="K126" s="10491"/>
      <c r="L126" s="10491"/>
      <c r="M126" s="10498"/>
      <c r="N126" s="10498"/>
      <c r="O126" s="10492"/>
      <c r="P126" s="10491"/>
      <c r="Q126" s="10491"/>
      <c r="R126" s="10491"/>
      <c r="S126" s="10491"/>
      <c r="T126" s="10491"/>
      <c r="U126" s="10491"/>
      <c r="V126" s="10491"/>
      <c r="W126" s="10491"/>
      <c r="X126" s="10491"/>
      <c r="Y126" s="10491"/>
      <c r="Z126" s="10491"/>
      <c r="AA126" s="10491"/>
      <c r="AB126" s="10493"/>
      <c r="AC126" s="10540"/>
      <c r="AD126" s="10541"/>
      <c r="AE126" s="10547" t="s">
        <v>13734</v>
      </c>
      <c r="AF126" s="10548">
        <f t="shared" ref="AF126:AF129" si="20">AG126/$AG$125</f>
      </c>
      <c r="AG126" s="10549">
        <f t="shared" ref="AG126:AG129" si="4">SUMIFS($AG$55:$AG$124,$AE$55:$AE$124,AE126)</f>
      </c>
      <c r="AH126" s="10502"/>
      <c r="AI126" s="10545"/>
      <c r="AJ126" s="10546"/>
      <c r="AK126" s="10546"/>
      <c r="AL126" s="10545"/>
      <c r="AM126" s="10546"/>
      <c r="AN126" s="10546"/>
    </row>
    <row r="127">
      <c r="A127" s="10492"/>
      <c r="B127" s="10492"/>
      <c r="C127" s="10492"/>
      <c r="D127" s="10491"/>
      <c r="E127" s="10491"/>
      <c r="F127" s="10491"/>
      <c r="G127" s="10538"/>
      <c r="H127" s="10539"/>
      <c r="I127" s="10539"/>
      <c r="J127" s="10539"/>
      <c r="K127" s="10491"/>
      <c r="L127" s="10491"/>
      <c r="M127" s="10498"/>
      <c r="N127" s="10498"/>
      <c r="O127" s="10492"/>
      <c r="P127" s="10491"/>
      <c r="Q127" s="10491"/>
      <c r="R127" s="10491"/>
      <c r="S127" s="10491"/>
      <c r="T127" s="10491"/>
      <c r="U127" s="10491"/>
      <c r="V127" s="10491"/>
      <c r="W127" s="10491"/>
      <c r="X127" s="10491"/>
      <c r="Y127" s="10491"/>
      <c r="Z127" s="10491"/>
      <c r="AA127" s="10491"/>
      <c r="AB127" s="10493"/>
      <c r="AC127" s="10540"/>
      <c r="AD127" s="10541"/>
      <c r="AE127" s="10550" t="s">
        <v>13735</v>
      </c>
      <c r="AF127" s="10551">
        <f t="shared" si="20"/>
      </c>
      <c r="AG127" s="10549">
        <f t="shared" si="4"/>
      </c>
      <c r="AH127" s="10502"/>
      <c r="AI127" s="10545"/>
      <c r="AJ127" s="10546"/>
      <c r="AK127" s="10546"/>
      <c r="AL127" s="10545"/>
      <c r="AM127" s="10546"/>
      <c r="AN127" s="10546"/>
    </row>
    <row r="128">
      <c r="A128" s="10492"/>
      <c r="B128" s="10492"/>
      <c r="C128" s="10492"/>
      <c r="D128" s="10491"/>
      <c r="E128" s="10491"/>
      <c r="F128" s="10491"/>
      <c r="G128" s="10538"/>
      <c r="H128" s="10539"/>
      <c r="I128" s="10539"/>
      <c r="J128" s="10539"/>
      <c r="K128" s="10491"/>
      <c r="L128" s="10491"/>
      <c r="M128" s="10498"/>
      <c r="N128" s="10498"/>
      <c r="O128" s="10492"/>
      <c r="P128" s="10491"/>
      <c r="Q128" s="10491"/>
      <c r="R128" s="10491"/>
      <c r="S128" s="10491"/>
      <c r="T128" s="10491"/>
      <c r="U128" s="10491"/>
      <c r="V128" s="10491"/>
      <c r="W128" s="10491"/>
      <c r="X128" s="10491"/>
      <c r="Y128" s="10491"/>
      <c r="Z128" s="10491"/>
      <c r="AA128" s="10491"/>
      <c r="AB128" s="10493"/>
      <c r="AC128" s="10540"/>
      <c r="AD128" s="10552"/>
      <c r="AE128" s="10499" t="s">
        <v>13736</v>
      </c>
      <c r="AF128" s="10548">
        <f t="shared" si="20"/>
      </c>
      <c r="AG128" s="10549">
        <f t="shared" si="4"/>
      </c>
      <c r="AH128" s="10502"/>
      <c r="AI128" s="10545"/>
      <c r="AJ128" s="10546"/>
      <c r="AK128" s="10546"/>
      <c r="AL128" s="10545"/>
      <c r="AM128" s="10546"/>
      <c r="AN128" s="10546"/>
    </row>
    <row r="129">
      <c r="A129" s="10492"/>
      <c r="B129" s="10492"/>
      <c r="C129" s="10492"/>
      <c r="D129" s="10491"/>
      <c r="E129" s="10491"/>
      <c r="F129" s="10491"/>
      <c r="G129" s="10538"/>
      <c r="H129" s="10539"/>
      <c r="I129" s="10539"/>
      <c r="J129" s="10539"/>
      <c r="K129" s="10491"/>
      <c r="L129" s="10491"/>
      <c r="M129" s="10498"/>
      <c r="N129" s="10498"/>
      <c r="O129" s="10492"/>
      <c r="P129" s="10491"/>
      <c r="Q129" s="10491"/>
      <c r="R129" s="10491"/>
      <c r="S129" s="10491"/>
      <c r="T129" s="10491"/>
      <c r="U129" s="10491"/>
      <c r="V129" s="10491"/>
      <c r="W129" s="10491"/>
      <c r="X129" s="10491"/>
      <c r="Y129" s="10491"/>
      <c r="Z129" s="10491"/>
      <c r="AA129" s="10491"/>
      <c r="AB129" s="10493"/>
      <c r="AC129" s="10540"/>
      <c r="AD129" s="10552"/>
      <c r="AE129" s="10499" t="s">
        <v>13737</v>
      </c>
      <c r="AF129" s="10548">
        <f t="shared" si="20"/>
      </c>
      <c r="AG129" s="10549">
        <f t="shared" si="4"/>
      </c>
      <c r="AH129" s="10502"/>
      <c r="AI129" s="10545"/>
      <c r="AJ129" s="10546"/>
      <c r="AK129" s="10546"/>
      <c r="AL129" s="10545"/>
      <c r="AM129" s="10546"/>
      <c r="AN129" s="10546"/>
    </row>
    <row r="130">
      <c r="A130" s="10492"/>
      <c r="B130" s="10492"/>
      <c r="C130" s="10492"/>
      <c r="D130" s="10491"/>
      <c r="E130" s="10491"/>
      <c r="F130" s="10491"/>
      <c r="G130" s="10538"/>
      <c r="H130" s="10539"/>
      <c r="I130" s="10539"/>
      <c r="J130" s="10539"/>
      <c r="K130" s="10491"/>
      <c r="L130" s="10491"/>
      <c r="M130" s="10498"/>
      <c r="N130" s="10498"/>
      <c r="O130" s="10492"/>
      <c r="P130" s="10491"/>
      <c r="Q130" s="10491"/>
      <c r="R130" s="10491"/>
      <c r="S130" s="10491"/>
      <c r="T130" s="10491"/>
      <c r="U130" s="10491"/>
      <c r="V130" s="10491"/>
      <c r="W130" s="10491"/>
      <c r="X130" s="10491"/>
      <c r="Y130" s="10491"/>
      <c r="Z130" s="10491"/>
      <c r="AA130" s="10491"/>
      <c r="AB130" s="10493"/>
      <c r="AC130" s="10540"/>
      <c r="AD130" s="10552"/>
      <c r="AE130" s="10499" t="s">
        <v>13653</v>
      </c>
      <c r="AF130" s="10503">
        <f>AVERAGE(AH53:AH100)/AVERAGE(D53:D100)</f>
      </c>
      <c r="AG130" s="10501">
        <f>SUMIF($H$55:$H$124,"&lt;90",AG55:AG124)</f>
      </c>
      <c r="AH130" s="10502"/>
      <c r="AI130" s="10545"/>
      <c r="AJ130" s="10546"/>
      <c r="AK130" s="10546"/>
      <c r="AL130" s="10545"/>
      <c r="AM130" s="10546"/>
      <c r="AN130" s="10546"/>
    </row>
    <row r="131">
      <c r="A131" s="10447" t="s">
        <v>13660</v>
      </c>
      <c r="B131" s="10447" t="s">
        <v>13640</v>
      </c>
      <c r="C131" s="10447" t="s">
        <v>13836</v>
      </c>
      <c r="D131" s="10447" t="s">
        <v>13837</v>
      </c>
      <c r="E131" s="10447" t="s">
        <v>13838</v>
      </c>
      <c r="F131" s="10491"/>
      <c r="G131" s="10491"/>
      <c r="H131" s="10539"/>
      <c r="I131" s="10539"/>
      <c r="J131" s="10539"/>
      <c r="K131" s="10491"/>
      <c r="L131" s="10491"/>
      <c r="M131" s="10498"/>
      <c r="N131" s="10498"/>
      <c r="O131" s="10491"/>
      <c r="P131" s="10491"/>
      <c r="Q131" s="10491"/>
      <c r="R131" s="10491"/>
      <c r="S131" s="10491"/>
      <c r="T131" s="10491"/>
      <c r="U131" s="10491"/>
      <c r="V131" s="10491"/>
      <c r="W131" s="10491"/>
      <c r="X131" s="10491"/>
      <c r="Y131" s="10491"/>
      <c r="Z131" s="10491"/>
      <c r="AA131" s="10491"/>
      <c r="AB131" s="10491"/>
      <c r="AC131" s="10491"/>
      <c r="AD131" s="10491"/>
      <c r="AE131" s="10491"/>
      <c r="AF131" s="10491"/>
      <c r="AG131" s="10491"/>
      <c r="AH131" s="10491"/>
      <c r="AI131" s="10545"/>
      <c r="AJ131" s="10546"/>
      <c r="AK131" s="10546"/>
      <c r="AL131" s="10545"/>
      <c r="AM131" s="10546"/>
      <c r="AN131" s="10546"/>
    </row>
    <row r="132">
      <c r="A132" s="10447"/>
      <c r="B132" s="10447"/>
      <c r="C132" s="10447"/>
      <c r="D132" s="10447"/>
      <c r="E132" s="10447"/>
      <c r="F132" s="10491"/>
      <c r="G132" s="10491"/>
      <c r="H132" s="10539"/>
      <c r="I132" s="10539"/>
      <c r="J132" s="10539"/>
      <c r="K132" s="10491"/>
      <c r="L132" s="10491"/>
      <c r="M132" s="10498"/>
      <c r="N132" s="10498"/>
      <c r="O132" s="10491"/>
      <c r="P132" s="10491"/>
      <c r="Q132" s="10491"/>
      <c r="R132" s="10491"/>
      <c r="S132" s="10491"/>
      <c r="T132" s="10491"/>
      <c r="U132" s="10491"/>
      <c r="V132" s="10491"/>
      <c r="W132" s="10491"/>
      <c r="X132" s="10491"/>
      <c r="Y132" s="10491"/>
      <c r="Z132" s="10491"/>
      <c r="AA132" s="10491"/>
      <c r="AB132" s="10491"/>
      <c r="AC132" s="10491"/>
      <c r="AD132" s="10491"/>
      <c r="AE132" s="10491"/>
      <c r="AF132" s="10491"/>
      <c r="AG132" s="10491"/>
      <c r="AH132" s="10491"/>
      <c r="AI132" s="10545"/>
      <c r="AJ132" s="10546"/>
      <c r="AK132" s="10546"/>
      <c r="AL132" s="10545"/>
      <c r="AM132" s="10546"/>
      <c r="AN132" s="10546"/>
    </row>
    <row r="133">
      <c r="A133" s="10452">
        <v>1</v>
      </c>
      <c r="B133" s="10452" t="s">
        <v>13839</v>
      </c>
      <c r="C133" s="10452">
        <v>26704</v>
      </c>
      <c r="D133" s="10452" t="s">
        <v>13840</v>
      </c>
      <c r="E133" s="10452" t="s">
        <v>13841</v>
      </c>
      <c r="F133" s="10491"/>
      <c r="G133" s="10491"/>
      <c r="H133" s="10539"/>
      <c r="I133" s="10539" t="s">
        <v>13732</v>
      </c>
      <c r="J133" s="10539"/>
      <c r="K133" s="10491"/>
      <c r="L133" s="10491"/>
      <c r="M133" s="10498"/>
      <c r="N133" s="10498"/>
      <c r="O133" s="10491"/>
      <c r="P133" s="10491"/>
      <c r="Q133" s="10491"/>
      <c r="R133" s="10491"/>
      <c r="S133" s="10491"/>
      <c r="T133" s="10491"/>
      <c r="U133" s="10491"/>
      <c r="V133" s="10491"/>
      <c r="W133" s="10491"/>
      <c r="X133" s="10491"/>
      <c r="Y133" s="10491"/>
      <c r="Z133" s="10491"/>
      <c r="AA133" s="10491"/>
      <c r="AB133" s="10491"/>
      <c r="AC133" s="10491"/>
      <c r="AD133" s="10491"/>
      <c r="AE133" s="10491"/>
      <c r="AF133" s="10491"/>
      <c r="AG133" s="10491"/>
      <c r="AH133" s="10491"/>
      <c r="AI133" s="10545"/>
      <c r="AJ133" s="10546"/>
      <c r="AK133" s="10546"/>
      <c r="AL133" s="10545"/>
      <c r="AM133" s="10546"/>
      <c r="AN133" s="10546"/>
    </row>
    <row r="134">
      <c r="A134" s="10452">
        <v>2</v>
      </c>
      <c r="B134" s="10452" t="s">
        <v>13842</v>
      </c>
      <c r="C134" s="10452">
        <v>35469</v>
      </c>
      <c r="D134" s="10452" t="s">
        <v>13840</v>
      </c>
      <c r="E134" s="10452" t="s">
        <v>13841</v>
      </c>
      <c r="F134" s="10491"/>
      <c r="G134" s="10491"/>
      <c r="H134" s="10539"/>
      <c r="I134" s="10539"/>
      <c r="J134" s="10539"/>
      <c r="K134" s="10491"/>
      <c r="L134" s="10491"/>
      <c r="M134" s="10498"/>
      <c r="N134" s="10498"/>
      <c r="O134" s="10491"/>
      <c r="P134" s="10491"/>
      <c r="Q134" s="10491"/>
      <c r="R134" s="10491"/>
      <c r="S134" s="10491"/>
      <c r="T134" s="10491"/>
      <c r="U134" s="10491"/>
      <c r="V134" s="10491"/>
      <c r="W134" s="10491"/>
      <c r="X134" s="10491"/>
      <c r="Y134" s="10491"/>
      <c r="Z134" s="10491"/>
      <c r="AA134" s="10491"/>
      <c r="AB134" s="10491"/>
      <c r="AC134" s="10491"/>
      <c r="AD134" s="10491"/>
      <c r="AE134" s="10491"/>
      <c r="AF134" s="10491"/>
      <c r="AG134" s="10491"/>
      <c r="AH134" s="10491"/>
      <c r="AI134" s="10545"/>
      <c r="AJ134" s="10546"/>
      <c r="AK134" s="10546"/>
      <c r="AL134" s="10545"/>
      <c r="AM134" s="10546"/>
      <c r="AN134" s="10546"/>
    </row>
    <row r="135">
      <c r="A135" s="10452">
        <v>3</v>
      </c>
      <c r="B135" s="10452" t="s">
        <v>13843</v>
      </c>
      <c r="C135" s="10452">
        <v>9145</v>
      </c>
      <c r="D135" s="10452" t="s">
        <v>13840</v>
      </c>
      <c r="E135" s="10452" t="s">
        <v>13841</v>
      </c>
      <c r="F135" s="10491"/>
      <c r="G135" s="10491"/>
      <c r="H135" s="10539"/>
      <c r="I135" s="10539"/>
      <c r="J135" s="10539"/>
      <c r="K135" s="10491"/>
      <c r="L135" s="10491"/>
      <c r="M135" s="10498"/>
      <c r="N135" s="10498"/>
      <c r="O135" s="10491"/>
      <c r="P135" s="10491"/>
      <c r="Q135" s="10491"/>
      <c r="R135" s="10491"/>
      <c r="S135" s="10491"/>
      <c r="T135" s="10491"/>
      <c r="U135" s="10491"/>
      <c r="V135" s="10491"/>
      <c r="W135" s="10491"/>
      <c r="X135" s="10491"/>
      <c r="Y135" s="10491"/>
      <c r="Z135" s="10491"/>
      <c r="AA135" s="10491"/>
      <c r="AB135" s="10491"/>
      <c r="AC135" s="10491"/>
      <c r="AD135" s="10491"/>
      <c r="AE135" s="10491"/>
      <c r="AF135" s="10491"/>
      <c r="AG135" s="10491"/>
      <c r="AH135" s="10491"/>
      <c r="AI135" s="10545"/>
      <c r="AJ135" s="10546"/>
      <c r="AK135" s="10546"/>
      <c r="AL135" s="10545"/>
      <c r="AM135" s="10546"/>
      <c r="AN135" s="10546"/>
    </row>
    <row r="136">
      <c r="A136" s="10452">
        <v>4</v>
      </c>
      <c r="B136" s="10452" t="s">
        <v>13844</v>
      </c>
      <c r="C136" s="10452">
        <v>2109</v>
      </c>
      <c r="D136" s="10452" t="s">
        <v>13845</v>
      </c>
      <c r="E136" s="10452" t="s">
        <v>13846</v>
      </c>
      <c r="F136" s="10491"/>
      <c r="G136" s="10491"/>
      <c r="H136" s="10539"/>
      <c r="I136" s="10539"/>
      <c r="J136" s="10539"/>
      <c r="K136" s="10491"/>
      <c r="L136" s="10491"/>
      <c r="M136" s="10498"/>
      <c r="N136" s="10498"/>
      <c r="O136" s="10491"/>
      <c r="P136" s="10491"/>
      <c r="Q136" s="10491"/>
      <c r="R136" s="10491"/>
      <c r="S136" s="10491"/>
      <c r="T136" s="10491"/>
      <c r="U136" s="10491"/>
      <c r="V136" s="10491"/>
      <c r="W136" s="10491"/>
      <c r="X136" s="10491"/>
      <c r="Y136" s="10491"/>
      <c r="Z136" s="10491"/>
      <c r="AA136" s="10491"/>
      <c r="AB136" s="10491"/>
      <c r="AC136" s="10491"/>
      <c r="AD136" s="10491"/>
      <c r="AE136" s="10491"/>
      <c r="AF136" s="10491"/>
      <c r="AG136" s="10491"/>
      <c r="AH136" s="10491"/>
      <c r="AI136" s="10545"/>
      <c r="AJ136" s="10546"/>
      <c r="AK136" s="10546"/>
      <c r="AL136" s="10545"/>
      <c r="AM136" s="10546"/>
      <c r="AN136" s="10546"/>
    </row>
    <row r="137">
      <c r="A137" s="10452">
        <v>5</v>
      </c>
      <c r="B137" s="10452" t="s">
        <v>13847</v>
      </c>
      <c r="C137" s="10452">
        <v>64716</v>
      </c>
      <c r="D137" s="10452"/>
      <c r="E137" s="10452"/>
      <c r="F137" s="10491"/>
      <c r="G137" s="10491" t="s">
        <v>13848</v>
      </c>
      <c r="H137" s="10539"/>
      <c r="I137" s="10539"/>
      <c r="J137" s="10539"/>
      <c r="K137" s="10491"/>
      <c r="L137" s="10491"/>
      <c r="M137" s="10498"/>
      <c r="N137" s="10498"/>
      <c r="O137" s="10491"/>
      <c r="P137" s="10491"/>
      <c r="Q137" s="10491"/>
      <c r="R137" s="10491"/>
      <c r="S137" s="10491"/>
      <c r="T137" s="10491"/>
      <c r="U137" s="10491"/>
      <c r="V137" s="10491"/>
      <c r="W137" s="10491"/>
      <c r="X137" s="10491"/>
      <c r="Y137" s="10491"/>
      <c r="Z137" s="10491"/>
      <c r="AA137" s="10491"/>
      <c r="AB137" s="10491"/>
      <c r="AC137" s="10491"/>
      <c r="AD137" s="10491"/>
      <c r="AE137" s="10491"/>
      <c r="AF137" s="10491"/>
      <c r="AG137" s="10491"/>
      <c r="AH137" s="10491"/>
      <c r="AI137" s="10545"/>
      <c r="AJ137" s="10546"/>
      <c r="AK137" s="10546"/>
      <c r="AL137" s="10545"/>
      <c r="AM137" s="10546"/>
      <c r="AN137" s="10546"/>
    </row>
    <row r="138">
      <c r="A138" s="10546"/>
      <c r="B138" s="10492"/>
      <c r="C138" s="10492"/>
      <c r="D138" s="10491"/>
      <c r="E138" s="10491"/>
      <c r="F138" s="10491"/>
      <c r="G138" s="10491"/>
      <c r="H138" s="10539"/>
      <c r="I138" s="10539"/>
      <c r="J138" s="10539"/>
      <c r="K138" s="10491"/>
      <c r="L138" s="10491"/>
      <c r="M138" s="10498"/>
      <c r="N138" s="10498"/>
      <c r="O138" s="10491"/>
      <c r="P138" s="10491"/>
      <c r="Q138" s="10491"/>
      <c r="R138" s="10491"/>
      <c r="S138" s="10491"/>
      <c r="T138" s="10491"/>
      <c r="U138" s="10491"/>
      <c r="V138" s="10491"/>
      <c r="W138" s="10491"/>
      <c r="X138" s="10491"/>
      <c r="Y138" s="10491"/>
      <c r="Z138" s="10491"/>
      <c r="AA138" s="10491"/>
      <c r="AB138" s="10491"/>
      <c r="AC138" s="10491"/>
      <c r="AD138" s="10491"/>
      <c r="AE138" s="10491"/>
      <c r="AF138" s="10491"/>
      <c r="AG138" s="10491"/>
      <c r="AH138" s="10491"/>
      <c r="AI138" s="10545"/>
      <c r="AJ138" s="10546"/>
      <c r="AK138" s="10546"/>
      <c r="AL138" s="10545"/>
      <c r="AM138" s="10546"/>
      <c r="AN138" s="10546"/>
    </row>
    <row r="139">
      <c r="A139" s="10491"/>
      <c r="B139" s="10492"/>
      <c r="C139" s="10492"/>
      <c r="D139" s="10491"/>
      <c r="E139" s="10491"/>
      <c r="F139" s="10491"/>
      <c r="G139" s="10491"/>
      <c r="H139" s="10539"/>
      <c r="I139" s="10539"/>
      <c r="J139" s="10539"/>
      <c r="K139" s="10491"/>
      <c r="L139" s="10491"/>
      <c r="M139" s="10498"/>
      <c r="N139" s="10498"/>
      <c r="O139" s="10491"/>
      <c r="P139" s="10491"/>
      <c r="Q139" s="10491"/>
      <c r="R139" s="10491"/>
      <c r="S139" s="10491"/>
      <c r="T139" s="10491"/>
      <c r="U139" s="10491"/>
      <c r="V139" s="10491"/>
      <c r="W139" s="10491"/>
      <c r="X139" s="10491"/>
      <c r="Y139" s="10491"/>
      <c r="Z139" s="10491"/>
      <c r="AA139" s="10491"/>
      <c r="AB139" s="10491"/>
      <c r="AC139" s="10491"/>
      <c r="AD139" s="10491"/>
      <c r="AE139" s="10491"/>
      <c r="AF139" s="10491"/>
      <c r="AG139" s="10491"/>
      <c r="AH139" s="10491"/>
      <c r="AI139" s="10545"/>
      <c r="AJ139" s="10546"/>
      <c r="AK139" s="10546"/>
      <c r="AL139" s="10545"/>
      <c r="AM139" s="10546"/>
      <c r="AN139" s="10546"/>
    </row>
    <row r="140">
      <c r="A140" s="10491"/>
      <c r="B140" s="10491"/>
      <c r="C140" s="10491"/>
      <c r="D140" s="10491"/>
      <c r="E140" s="10491"/>
      <c r="F140" s="10491"/>
      <c r="G140" s="10491"/>
      <c r="H140" s="10491"/>
      <c r="I140" s="10491"/>
      <c r="J140" s="10491"/>
      <c r="K140" s="10491"/>
      <c r="L140" s="10491"/>
      <c r="M140" s="10491"/>
      <c r="N140" s="10491"/>
      <c r="O140" s="10491"/>
      <c r="P140" s="10491"/>
      <c r="Q140" s="10491"/>
      <c r="R140" s="10491"/>
      <c r="S140" s="10491"/>
      <c r="T140" s="10491"/>
      <c r="U140" s="10491"/>
      <c r="V140" s="10491"/>
      <c r="W140" s="10491"/>
      <c r="X140" s="10491"/>
      <c r="Y140" s="10491"/>
      <c r="Z140" s="10491"/>
      <c r="AA140" s="10491"/>
      <c r="AB140" s="10491"/>
      <c r="AC140" s="10491"/>
      <c r="AD140" s="10491"/>
      <c r="AE140" s="10491"/>
      <c r="AF140" s="10491"/>
      <c r="AG140" s="10491"/>
      <c r="AH140" s="10491"/>
      <c r="AI140" s="10491"/>
      <c r="AJ140" s="10491"/>
      <c r="AK140" s="10491"/>
      <c r="AL140" s="10491"/>
      <c r="AM140" s="10491"/>
      <c r="AN140" s="10491"/>
    </row>
    <row r="141">
      <c r="A141" s="10491"/>
      <c r="B141" s="10491"/>
      <c r="C141" s="10491"/>
      <c r="D141" s="10491"/>
      <c r="E141" s="10491"/>
      <c r="F141" s="10491"/>
      <c r="G141" s="10491"/>
      <c r="H141" s="10491"/>
      <c r="I141" s="10491"/>
      <c r="J141" s="10491"/>
      <c r="K141" s="10491"/>
      <c r="L141" s="10491"/>
      <c r="M141" s="10491"/>
      <c r="N141" s="10491"/>
      <c r="O141" s="10491"/>
      <c r="P141" s="10491"/>
      <c r="Q141" s="10491"/>
      <c r="R141" s="10491"/>
      <c r="S141" s="10491"/>
      <c r="T141" s="10491"/>
      <c r="U141" s="10491"/>
      <c r="V141" s="10491"/>
      <c r="W141" s="10491"/>
      <c r="X141" s="10491"/>
      <c r="Y141" s="10491"/>
      <c r="Z141" s="10491"/>
      <c r="AA141" s="10491"/>
      <c r="AB141" s="10491"/>
      <c r="AC141" s="10491"/>
      <c r="AD141" s="10491"/>
      <c r="AE141" s="10491"/>
      <c r="AF141" s="10491"/>
      <c r="AG141" s="10491"/>
      <c r="AH141" s="10491"/>
      <c r="AI141" s="10491"/>
      <c r="AJ141" s="10491"/>
      <c r="AK141" s="10491"/>
      <c r="AL141" s="10491"/>
      <c r="AM141" s="10491"/>
      <c r="AN141" s="10491"/>
    </row>
    <row r="142">
      <c r="A142" s="10491"/>
      <c r="B142" s="10491"/>
      <c r="C142" s="10491"/>
      <c r="D142" s="10491"/>
      <c r="E142" s="10491"/>
      <c r="F142" s="10491"/>
      <c r="G142" s="10491"/>
      <c r="H142" s="10491"/>
      <c r="I142" s="10491"/>
      <c r="J142" s="10491"/>
      <c r="K142" s="10491"/>
      <c r="L142" s="10491"/>
      <c r="M142" s="10491"/>
      <c r="N142" s="10491"/>
      <c r="O142" s="10491"/>
      <c r="P142" s="10491"/>
      <c r="Q142" s="10491"/>
      <c r="R142" s="10491"/>
      <c r="S142" s="10491"/>
      <c r="T142" s="10491"/>
      <c r="U142" s="10491"/>
      <c r="V142" s="10491"/>
      <c r="W142" s="10491"/>
      <c r="X142" s="10491"/>
      <c r="Y142" s="10491"/>
      <c r="Z142" s="10491"/>
      <c r="AA142" s="10491"/>
      <c r="AB142" s="10491"/>
      <c r="AC142" s="10491"/>
      <c r="AD142" s="10491"/>
      <c r="AE142" s="10491"/>
      <c r="AF142" s="10491"/>
      <c r="AG142" s="10491"/>
      <c r="AH142" s="10491"/>
      <c r="AI142" s="10491"/>
      <c r="AJ142" s="10491"/>
      <c r="AK142" s="10491"/>
      <c r="AL142" s="10491"/>
      <c r="AM142" s="10491"/>
      <c r="AN142" s="10491"/>
    </row>
    <row r="143">
      <c r="A143" s="10491"/>
      <c r="B143" s="10491"/>
      <c r="C143" s="10491"/>
      <c r="D143" s="10491"/>
      <c r="E143" s="10491"/>
      <c r="F143" s="10491"/>
      <c r="G143" s="10491"/>
      <c r="H143" s="10491"/>
      <c r="I143" s="10491"/>
      <c r="J143" s="10491"/>
      <c r="K143" s="10491"/>
      <c r="L143" s="10491"/>
      <c r="M143" s="10491"/>
      <c r="N143" s="10491"/>
      <c r="O143" s="10491"/>
      <c r="P143" s="10491"/>
      <c r="Q143" s="10491"/>
      <c r="R143" s="10491"/>
      <c r="S143" s="10491"/>
      <c r="T143" s="10491"/>
      <c r="U143" s="10491"/>
      <c r="V143" s="10491"/>
      <c r="W143" s="10491"/>
      <c r="X143" s="10491"/>
      <c r="Y143" s="10491"/>
      <c r="Z143" s="10491"/>
      <c r="AA143" s="10491"/>
      <c r="AB143" s="10491"/>
      <c r="AC143" s="10491"/>
      <c r="AD143" s="10491"/>
      <c r="AE143" s="10491"/>
      <c r="AF143" s="10491"/>
      <c r="AG143" s="10491"/>
      <c r="AH143" s="10491"/>
      <c r="AI143" s="10491"/>
      <c r="AJ143" s="10491"/>
      <c r="AK143" s="10491"/>
      <c r="AL143" s="10491"/>
      <c r="AM143" s="10491"/>
      <c r="AN143" s="10491"/>
    </row>
    <row r="144">
      <c r="A144" s="10491"/>
      <c r="B144" s="10491"/>
      <c r="C144" s="10491"/>
      <c r="D144" s="10491"/>
      <c r="E144" s="10491"/>
      <c r="F144" s="10491"/>
      <c r="G144" s="10491"/>
      <c r="H144" s="10491"/>
      <c r="I144" s="10491"/>
      <c r="J144" s="10491"/>
      <c r="K144" s="10491"/>
      <c r="L144" s="10491"/>
      <c r="M144" s="10491"/>
      <c r="N144" s="10491"/>
      <c r="O144" s="10491"/>
      <c r="P144" s="10491"/>
      <c r="Q144" s="10491"/>
      <c r="R144" s="10491"/>
      <c r="S144" s="10491"/>
      <c r="T144" s="10491"/>
      <c r="U144" s="10491"/>
      <c r="V144" s="10491"/>
      <c r="W144" s="10491"/>
      <c r="X144" s="10491"/>
      <c r="Y144" s="10491"/>
      <c r="Z144" s="10491"/>
      <c r="AA144" s="10491"/>
      <c r="AB144" s="10491"/>
      <c r="AC144" s="10491"/>
      <c r="AD144" s="10491"/>
      <c r="AE144" s="10491"/>
      <c r="AF144" s="10491"/>
      <c r="AG144" s="10491"/>
      <c r="AH144" s="10491"/>
      <c r="AI144" s="10491"/>
      <c r="AJ144" s="10491"/>
      <c r="AK144" s="10491"/>
      <c r="AL144" s="10491"/>
      <c r="AM144" s="10491"/>
      <c r="AN144" s="10491"/>
    </row>
    <row r="145">
      <c r="A145" s="10491"/>
      <c r="B145" s="10491"/>
      <c r="C145" s="10491"/>
      <c r="D145" s="10491"/>
      <c r="E145" s="10491"/>
      <c r="F145" s="10491"/>
      <c r="G145" s="10491"/>
      <c r="H145" s="10491"/>
      <c r="I145" s="10491"/>
      <c r="J145" s="10491"/>
      <c r="K145" s="10491"/>
      <c r="L145" s="10491"/>
      <c r="M145" s="10491"/>
      <c r="N145" s="10491"/>
      <c r="O145" s="10491"/>
      <c r="P145" s="10491"/>
      <c r="Q145" s="10491"/>
      <c r="R145" s="10491"/>
      <c r="S145" s="10491"/>
      <c r="T145" s="10491"/>
      <c r="U145" s="10491"/>
      <c r="V145" s="10491"/>
      <c r="W145" s="10491"/>
      <c r="X145" s="10491"/>
      <c r="Y145" s="10491"/>
      <c r="Z145" s="10491"/>
      <c r="AA145" s="10491"/>
      <c r="AB145" s="10491"/>
      <c r="AC145" s="10491"/>
      <c r="AD145" s="10491"/>
      <c r="AE145" s="10491"/>
      <c r="AF145" s="10491"/>
      <c r="AG145" s="10491"/>
      <c r="AH145" s="10491"/>
      <c r="AI145" s="10491"/>
      <c r="AJ145" s="10491"/>
      <c r="AK145" s="10491"/>
      <c r="AL145" s="10491"/>
      <c r="AM145" s="10491"/>
      <c r="AN145" s="10491"/>
    </row>
    <row r="146">
      <c r="A146" s="10491"/>
      <c r="B146" s="10491"/>
      <c r="C146" s="10491"/>
      <c r="D146" s="10491"/>
      <c r="E146" s="10491"/>
      <c r="F146" s="10491"/>
      <c r="G146" s="10491"/>
      <c r="H146" s="10491"/>
      <c r="I146" s="10491"/>
      <c r="J146" s="10491"/>
      <c r="K146" s="10491"/>
      <c r="L146" s="10491"/>
      <c r="M146" s="10491"/>
      <c r="N146" s="10491"/>
      <c r="O146" s="10491"/>
      <c r="P146" s="10491"/>
      <c r="Q146" s="10491"/>
      <c r="R146" s="10491"/>
      <c r="S146" s="10491"/>
      <c r="T146" s="10491"/>
      <c r="U146" s="10491"/>
      <c r="V146" s="10491"/>
      <c r="W146" s="10491"/>
      <c r="X146" s="10491"/>
      <c r="Y146" s="10491"/>
      <c r="Z146" s="10491"/>
      <c r="AA146" s="10491"/>
      <c r="AB146" s="10491"/>
      <c r="AC146" s="10491"/>
      <c r="AD146" s="10491"/>
      <c r="AE146" s="10491"/>
      <c r="AF146" s="10491"/>
      <c r="AG146" s="10491"/>
      <c r="AH146" s="10491"/>
      <c r="AI146" s="10491"/>
      <c r="AJ146" s="10491"/>
      <c r="AK146" s="10491"/>
      <c r="AL146" s="10491"/>
      <c r="AM146" s="10491"/>
      <c r="AN146" s="10491"/>
    </row>
    <row r="147">
      <c r="A147" s="10491"/>
      <c r="B147" s="10491"/>
      <c r="C147" s="10491"/>
      <c r="D147" s="10491"/>
      <c r="E147" s="10491"/>
      <c r="F147" s="10491"/>
      <c r="G147" s="10491"/>
      <c r="H147" s="10491"/>
      <c r="I147" s="10491"/>
      <c r="J147" s="10491"/>
      <c r="K147" s="10491"/>
      <c r="L147" s="10491"/>
      <c r="M147" s="10491"/>
      <c r="N147" s="10491"/>
      <c r="O147" s="10491"/>
      <c r="P147" s="10491"/>
      <c r="Q147" s="10491"/>
      <c r="R147" s="10491"/>
      <c r="S147" s="10491"/>
      <c r="T147" s="10491"/>
      <c r="U147" s="10491"/>
      <c r="V147" s="10491"/>
      <c r="W147" s="10491"/>
      <c r="X147" s="10491"/>
      <c r="Y147" s="10491"/>
      <c r="Z147" s="10491"/>
      <c r="AA147" s="10491"/>
      <c r="AB147" s="10491"/>
      <c r="AC147" s="10491"/>
      <c r="AD147" s="10491"/>
      <c r="AE147" s="10491"/>
      <c r="AF147" s="10491"/>
      <c r="AG147" s="10491"/>
      <c r="AH147" s="10491"/>
      <c r="AI147" s="10491"/>
      <c r="AJ147" s="10491"/>
      <c r="AK147" s="10491"/>
      <c r="AL147" s="10491"/>
      <c r="AM147" s="10491"/>
      <c r="AN147" s="10491"/>
    </row>
    <row r="148">
      <c r="A148" s="10491"/>
      <c r="B148" s="10491"/>
      <c r="C148" s="10491"/>
      <c r="D148" s="10491"/>
      <c r="E148" s="10491"/>
      <c r="F148" s="10491"/>
      <c r="G148" s="10491"/>
      <c r="H148" s="10491"/>
      <c r="I148" s="10491"/>
      <c r="J148" s="10491"/>
      <c r="K148" s="10491"/>
      <c r="L148" s="10491"/>
      <c r="M148" s="10491"/>
      <c r="N148" s="10491"/>
      <c r="O148" s="10491"/>
      <c r="P148" s="10491"/>
      <c r="Q148" s="10491"/>
      <c r="R148" s="10491"/>
      <c r="S148" s="10491"/>
      <c r="T148" s="10491"/>
      <c r="U148" s="10491"/>
      <c r="V148" s="10491"/>
      <c r="W148" s="10491"/>
      <c r="X148" s="10491"/>
      <c r="Y148" s="10491"/>
      <c r="Z148" s="10491"/>
      <c r="AA148" s="10491"/>
      <c r="AB148" s="10491"/>
      <c r="AC148" s="10491"/>
      <c r="AD148" s="10491"/>
      <c r="AE148" s="10491"/>
      <c r="AF148" s="10491"/>
      <c r="AG148" s="10491"/>
      <c r="AH148" s="10491"/>
      <c r="AI148" s="10491"/>
      <c r="AJ148" s="10491"/>
      <c r="AK148" s="10491"/>
      <c r="AL148" s="10491"/>
      <c r="AM148" s="10491"/>
      <c r="AN148" s="10491"/>
    </row>
    <row r="149">
      <c r="A149" s="10491"/>
      <c r="B149" s="10491"/>
      <c r="C149" s="10491"/>
      <c r="D149" s="10491"/>
      <c r="E149" s="10491"/>
      <c r="F149" s="10491"/>
      <c r="G149" s="10491"/>
      <c r="H149" s="10491"/>
      <c r="I149" s="10491"/>
      <c r="J149" s="10491"/>
      <c r="K149" s="10491"/>
      <c r="L149" s="10491"/>
      <c r="M149" s="10491"/>
      <c r="N149" s="10491"/>
      <c r="O149" s="10491"/>
      <c r="P149" s="10491"/>
      <c r="Q149" s="10491"/>
      <c r="R149" s="10491"/>
      <c r="S149" s="10491"/>
      <c r="T149" s="10491"/>
      <c r="U149" s="10491"/>
      <c r="V149" s="10491"/>
      <c r="W149" s="10491"/>
      <c r="X149" s="10491"/>
      <c r="Y149" s="10491"/>
      <c r="Z149" s="10491"/>
      <c r="AA149" s="10491"/>
      <c r="AB149" s="10491"/>
      <c r="AC149" s="10491"/>
      <c r="AD149" s="10491"/>
      <c r="AE149" s="10491"/>
      <c r="AF149" s="10491"/>
      <c r="AG149" s="10491"/>
      <c r="AH149" s="10491"/>
      <c r="AI149" s="10491"/>
      <c r="AJ149" s="10491"/>
      <c r="AK149" s="10491"/>
      <c r="AL149" s="10491"/>
      <c r="AM149" s="10491"/>
      <c r="AN149" s="10491"/>
    </row>
    <row r="150">
      <c r="A150" s="10492"/>
      <c r="B150" s="10491"/>
      <c r="C150" s="10492"/>
      <c r="D150" s="10492"/>
      <c r="E150" s="10492"/>
      <c r="F150" s="10492"/>
      <c r="G150" s="10492"/>
      <c r="H150" s="10492"/>
      <c r="I150" s="10492"/>
      <c r="J150" s="10492"/>
      <c r="K150" s="10546"/>
      <c r="L150" s="10491"/>
      <c r="M150" s="10491"/>
      <c r="N150" s="10491"/>
      <c r="O150" s="10491"/>
      <c r="P150" s="10491"/>
      <c r="Q150" s="10491"/>
      <c r="R150" s="10491"/>
      <c r="S150" s="10491"/>
      <c r="T150" s="10491"/>
      <c r="U150" s="10491"/>
      <c r="V150" s="10491"/>
      <c r="W150" s="10491"/>
      <c r="X150" s="10491"/>
      <c r="Y150" s="10491"/>
      <c r="Z150" s="10491"/>
      <c r="AA150" s="10491"/>
      <c r="AB150" s="10491"/>
      <c r="AC150" s="10491"/>
      <c r="AD150" s="10491"/>
      <c r="AE150" s="10491"/>
      <c r="AF150" s="10491"/>
      <c r="AG150" s="10491"/>
      <c r="AH150" s="10491"/>
      <c r="AI150" s="10545"/>
      <c r="AJ150" s="10546"/>
      <c r="AK150" s="10546"/>
      <c r="AL150" s="10545"/>
      <c r="AM150" s="10546"/>
      <c r="AN150" s="10546"/>
    </row>
    <row r="151">
      <c r="A151" s="10491"/>
      <c r="B151" s="10492"/>
      <c r="C151" s="10492"/>
      <c r="D151" s="10491"/>
      <c r="E151" s="10491"/>
      <c r="F151" s="10491"/>
      <c r="G151" s="10491"/>
      <c r="H151" s="10539"/>
      <c r="I151" s="10539"/>
      <c r="J151" s="10539"/>
      <c r="K151" s="10546"/>
      <c r="L151" s="10491"/>
      <c r="M151" s="10491"/>
      <c r="N151" s="10491"/>
      <c r="O151" s="10491"/>
      <c r="P151" s="10491"/>
      <c r="Q151" s="10491"/>
      <c r="R151" s="10491"/>
      <c r="S151" s="10491"/>
      <c r="T151" s="10491"/>
      <c r="U151" s="10491"/>
      <c r="V151" s="10491"/>
      <c r="W151" s="10491"/>
      <c r="X151" s="10491"/>
      <c r="Y151" s="10491"/>
      <c r="Z151" s="10491"/>
      <c r="AA151" s="10491"/>
      <c r="AB151" s="10491"/>
      <c r="AC151" s="10491"/>
      <c r="AD151" s="10491"/>
      <c r="AE151" s="10491"/>
      <c r="AF151" s="10491"/>
      <c r="AG151" s="10491"/>
      <c r="AH151" s="10491"/>
      <c r="AI151" s="10545"/>
      <c r="AJ151" s="10546"/>
      <c r="AK151" s="10546"/>
      <c r="AL151" s="10545"/>
      <c r="AM151" s="10546"/>
      <c r="AN151" s="10546"/>
    </row>
    <row r="152">
      <c r="A152" s="10491"/>
      <c r="B152" s="10492"/>
      <c r="C152" s="10492"/>
      <c r="D152" s="10491"/>
      <c r="E152" s="10491"/>
      <c r="F152" s="10491"/>
      <c r="G152" s="10491"/>
      <c r="H152" s="10539"/>
      <c r="I152" s="10539"/>
      <c r="J152" s="10539"/>
      <c r="K152" s="10491"/>
      <c r="L152" s="10491"/>
      <c r="M152" s="10491"/>
      <c r="N152" s="10491"/>
      <c r="O152" s="10491"/>
      <c r="P152" s="10491"/>
      <c r="Q152" s="10491"/>
      <c r="R152" s="10491"/>
      <c r="S152" s="10491"/>
      <c r="T152" s="10491"/>
      <c r="U152" s="10491"/>
      <c r="V152" s="10491"/>
      <c r="W152" s="10491"/>
      <c r="X152" s="10491"/>
      <c r="Y152" s="10491"/>
      <c r="Z152" s="10491"/>
      <c r="AA152" s="10491"/>
      <c r="AB152" s="10491"/>
      <c r="AC152" s="10491"/>
      <c r="AD152" s="10491"/>
      <c r="AE152" s="10491"/>
      <c r="AF152" s="10491"/>
      <c r="AG152" s="10491"/>
      <c r="AH152" s="10491"/>
      <c r="AI152" s="10545"/>
      <c r="AJ152" s="10546"/>
      <c r="AK152" s="10546"/>
      <c r="AL152" s="10545"/>
      <c r="AM152" s="10546"/>
      <c r="AN152" s="10546"/>
    </row>
    <row r="153">
      <c r="A153" s="10491"/>
      <c r="B153" s="10492"/>
      <c r="C153" s="10492"/>
      <c r="D153" s="10491"/>
      <c r="E153" s="10491"/>
      <c r="F153" s="10491"/>
      <c r="G153" s="10491"/>
      <c r="H153" s="10539"/>
      <c r="I153" s="10539"/>
      <c r="J153" s="10539"/>
      <c r="K153" s="10491"/>
      <c r="L153" s="10491"/>
      <c r="M153" s="10491"/>
      <c r="N153" s="10491"/>
      <c r="O153" s="10491"/>
      <c r="P153" s="10491"/>
      <c r="Q153" s="10491"/>
      <c r="R153" s="10491"/>
      <c r="S153" s="10491"/>
      <c r="T153" s="10491"/>
      <c r="U153" s="10491"/>
      <c r="V153" s="10491"/>
      <c r="W153" s="10491"/>
      <c r="X153" s="10491"/>
      <c r="Y153" s="10491"/>
      <c r="Z153" s="10491"/>
      <c r="AA153" s="10491"/>
      <c r="AB153" s="10491"/>
      <c r="AC153" s="10491"/>
      <c r="AD153" s="10491"/>
      <c r="AE153" s="10491"/>
      <c r="AF153" s="10491"/>
      <c r="AG153" s="10491"/>
      <c r="AH153" s="10491"/>
      <c r="AI153" s="10545"/>
      <c r="AJ153" s="10546"/>
      <c r="AK153" s="10546"/>
      <c r="AL153" s="10545"/>
      <c r="AM153" s="10546"/>
      <c r="AN153" s="10546"/>
    </row>
    <row r="154">
      <c r="A154" s="10491"/>
      <c r="B154" s="10492"/>
      <c r="C154" s="10492"/>
      <c r="D154" s="10491"/>
      <c r="E154" s="10491"/>
      <c r="F154" s="10491"/>
      <c r="G154" s="10491"/>
      <c r="H154" s="10539"/>
      <c r="I154" s="10539"/>
      <c r="J154" s="10539"/>
      <c r="K154" s="10491"/>
      <c r="L154" s="10491"/>
      <c r="M154" s="10491"/>
      <c r="N154" s="10491"/>
      <c r="O154" s="10491"/>
      <c r="P154" s="10491"/>
      <c r="Q154" s="10491"/>
      <c r="R154" s="10491"/>
      <c r="S154" s="10491"/>
      <c r="T154" s="10491"/>
      <c r="U154" s="10491"/>
      <c r="V154" s="10491"/>
      <c r="W154" s="10491"/>
      <c r="X154" s="10491"/>
      <c r="Y154" s="10491"/>
      <c r="Z154" s="10491"/>
      <c r="AA154" s="10491"/>
      <c r="AB154" s="10491"/>
      <c r="AC154" s="10491"/>
      <c r="AD154" s="10491"/>
      <c r="AE154" s="10491"/>
      <c r="AF154" s="10491"/>
      <c r="AG154" s="10491"/>
      <c r="AH154" s="10491"/>
      <c r="AI154" s="10545"/>
      <c r="AJ154" s="10546"/>
      <c r="AK154" s="10546"/>
      <c r="AL154" s="10545"/>
      <c r="AM154" s="10546"/>
      <c r="AN154" s="10546"/>
    </row>
    <row r="155">
      <c r="A155" s="10491"/>
      <c r="B155" s="10492"/>
      <c r="C155" s="10492"/>
      <c r="D155" s="10491"/>
      <c r="E155" s="10491"/>
      <c r="F155" s="10491"/>
      <c r="G155" s="10491"/>
      <c r="H155" s="10539"/>
      <c r="I155" s="10539"/>
      <c r="J155" s="10539"/>
      <c r="K155" s="10491"/>
      <c r="L155" s="10491"/>
      <c r="M155" s="10491"/>
      <c r="N155" s="10491"/>
      <c r="O155" s="10491"/>
      <c r="P155" s="10491"/>
      <c r="Q155" s="10491"/>
      <c r="R155" s="10491"/>
      <c r="S155" s="10491"/>
      <c r="T155" s="10491"/>
      <c r="U155" s="10491"/>
      <c r="V155" s="10491"/>
      <c r="W155" s="10491"/>
      <c r="X155" s="10491"/>
      <c r="Y155" s="10491"/>
      <c r="Z155" s="10491"/>
      <c r="AA155" s="10491"/>
      <c r="AB155" s="10491"/>
      <c r="AC155" s="10491"/>
      <c r="AD155" s="10491"/>
      <c r="AE155" s="10491"/>
      <c r="AF155" s="10491"/>
      <c r="AG155" s="10491"/>
      <c r="AH155" s="10491"/>
      <c r="AI155" s="10545"/>
      <c r="AJ155" s="10546"/>
      <c r="AK155" s="10546"/>
      <c r="AL155" s="10545"/>
      <c r="AM155" s="10546"/>
      <c r="AN155" s="10546"/>
    </row>
    <row r="156">
      <c r="A156" s="10491"/>
      <c r="B156" s="10492"/>
      <c r="C156" s="10492"/>
      <c r="D156" s="10491"/>
      <c r="E156" s="10491"/>
      <c r="F156" s="10491"/>
      <c r="G156" s="10491"/>
      <c r="H156" s="10539"/>
      <c r="I156" s="10539"/>
      <c r="J156" s="10539"/>
      <c r="K156" s="10491"/>
      <c r="L156" s="10491"/>
      <c r="M156" s="10491"/>
      <c r="N156" s="10491"/>
      <c r="O156" s="10491"/>
      <c r="P156" s="10491"/>
      <c r="Q156" s="10491"/>
      <c r="R156" s="10491"/>
      <c r="S156" s="10491"/>
      <c r="T156" s="10491"/>
      <c r="U156" s="10491"/>
      <c r="V156" s="10491"/>
      <c r="W156" s="10491"/>
      <c r="X156" s="10491"/>
      <c r="Y156" s="10491"/>
      <c r="Z156" s="10491"/>
      <c r="AA156" s="10491"/>
      <c r="AB156" s="10491"/>
      <c r="AC156" s="10491"/>
      <c r="AD156" s="10491"/>
      <c r="AE156" s="10491"/>
      <c r="AF156" s="10491"/>
      <c r="AG156" s="10491"/>
      <c r="AH156" s="10491"/>
      <c r="AI156" s="10545"/>
      <c r="AJ156" s="10546"/>
      <c r="AK156" s="10546"/>
      <c r="AL156" s="10545"/>
      <c r="AM156" s="10546"/>
      <c r="AN156" s="10546"/>
    </row>
    <row r="157">
      <c r="A157" s="10491"/>
      <c r="B157" s="10492"/>
      <c r="C157" s="10492"/>
      <c r="D157" s="10491"/>
      <c r="E157" s="10491"/>
      <c r="F157" s="10491"/>
      <c r="G157" s="10491"/>
      <c r="H157" s="10539"/>
      <c r="I157" s="10539"/>
      <c r="J157" s="10539"/>
      <c r="K157" s="10491"/>
      <c r="L157" s="10491"/>
      <c r="M157" s="10491"/>
      <c r="N157" s="10491"/>
      <c r="O157" s="10491"/>
      <c r="P157" s="10491"/>
      <c r="Q157" s="10491"/>
      <c r="R157" s="10491"/>
      <c r="S157" s="10491"/>
      <c r="T157" s="10491"/>
      <c r="U157" s="10491"/>
      <c r="V157" s="10491"/>
      <c r="W157" s="10491"/>
      <c r="X157" s="10491"/>
      <c r="Y157" s="10491"/>
      <c r="Z157" s="10491"/>
      <c r="AA157" s="10491"/>
      <c r="AB157" s="10491"/>
      <c r="AC157" s="10491"/>
      <c r="AD157" s="10491"/>
      <c r="AE157" s="10491"/>
      <c r="AF157" s="10491"/>
      <c r="AG157" s="10491"/>
      <c r="AH157" s="10491"/>
      <c r="AI157" s="10545"/>
      <c r="AJ157" s="10546"/>
      <c r="AK157" s="10546"/>
      <c r="AL157" s="10545"/>
      <c r="AM157" s="10546"/>
      <c r="AN157" s="10546"/>
    </row>
    <row r="158">
      <c r="A158" s="10491"/>
      <c r="B158" s="10492"/>
      <c r="C158" s="10492"/>
      <c r="D158" s="10491"/>
      <c r="E158" s="10491"/>
      <c r="F158" s="10491"/>
      <c r="G158" s="10491"/>
      <c r="H158" s="10539"/>
      <c r="I158" s="10539"/>
      <c r="J158" s="10539"/>
      <c r="K158" s="10491"/>
      <c r="L158" s="10491"/>
      <c r="M158" s="10491"/>
      <c r="N158" s="10491"/>
      <c r="O158" s="10491"/>
      <c r="P158" s="10491"/>
      <c r="Q158" s="10491"/>
      <c r="R158" s="10491"/>
      <c r="S158" s="10491"/>
      <c r="T158" s="10491"/>
      <c r="U158" s="10491"/>
      <c r="V158" s="10491"/>
      <c r="W158" s="10491"/>
      <c r="X158" s="10491"/>
      <c r="Y158" s="10491"/>
      <c r="Z158" s="10491"/>
      <c r="AA158" s="10491"/>
      <c r="AB158" s="10491"/>
      <c r="AC158" s="10491"/>
      <c r="AD158" s="10491"/>
      <c r="AE158" s="10491"/>
      <c r="AF158" s="10491"/>
      <c r="AG158" s="10491"/>
      <c r="AH158" s="10491"/>
      <c r="AI158" s="10545"/>
      <c r="AJ158" s="10546"/>
      <c r="AK158" s="10546"/>
      <c r="AL158" s="10545"/>
      <c r="AM158" s="10546"/>
      <c r="AN158" s="10546"/>
    </row>
    <row r="159">
      <c r="A159" s="10491"/>
      <c r="B159" s="10492"/>
      <c r="C159" s="10492"/>
      <c r="D159" s="10491"/>
      <c r="E159" s="10491"/>
      <c r="F159" s="10491"/>
      <c r="G159" s="10491"/>
      <c r="H159" s="10539"/>
      <c r="I159" s="10539"/>
      <c r="J159" s="10539"/>
      <c r="K159" s="10491"/>
      <c r="L159" s="10491"/>
      <c r="M159" s="10491"/>
      <c r="N159" s="10491"/>
      <c r="O159" s="10491"/>
      <c r="P159" s="10491"/>
      <c r="Q159" s="10491"/>
      <c r="R159" s="10491"/>
      <c r="S159" s="10491"/>
      <c r="T159" s="10491"/>
      <c r="U159" s="10491"/>
      <c r="V159" s="10491"/>
      <c r="W159" s="10491"/>
      <c r="X159" s="10491"/>
      <c r="Y159" s="10491"/>
      <c r="Z159" s="10491"/>
      <c r="AA159" s="10491"/>
      <c r="AB159" s="10491"/>
      <c r="AC159" s="10491"/>
      <c r="AD159" s="10491"/>
      <c r="AE159" s="10491"/>
      <c r="AF159" s="10491"/>
      <c r="AG159" s="10491"/>
      <c r="AH159" s="10491"/>
      <c r="AI159" s="10545"/>
      <c r="AJ159" s="10546"/>
      <c r="AK159" s="10546"/>
      <c r="AL159" s="10545"/>
      <c r="AM159" s="10546"/>
      <c r="AN159" s="10546"/>
    </row>
    <row r="160">
      <c r="A160" s="10491"/>
      <c r="B160" s="10492"/>
      <c r="C160" s="10492"/>
      <c r="D160" s="10491"/>
      <c r="E160" s="10491"/>
      <c r="F160" s="10491"/>
      <c r="G160" s="10491"/>
      <c r="H160" s="10539"/>
      <c r="I160" s="10539"/>
      <c r="J160" s="10539"/>
      <c r="K160" s="10491"/>
      <c r="L160" s="10491"/>
      <c r="M160" s="10487"/>
      <c r="N160" s="10487"/>
      <c r="O160" s="10491"/>
      <c r="P160" s="10491"/>
      <c r="Q160" s="10491"/>
      <c r="R160" s="10491"/>
      <c r="S160" s="10491"/>
      <c r="T160" s="10491"/>
      <c r="U160" s="10491"/>
      <c r="V160" s="10491"/>
      <c r="W160" s="10491"/>
      <c r="X160" s="10491"/>
      <c r="Y160" s="10491"/>
      <c r="Z160" s="10491"/>
      <c r="AA160" s="10491"/>
      <c r="AB160" s="10491"/>
      <c r="AC160" s="10491"/>
      <c r="AD160" s="10491"/>
      <c r="AE160" s="10491"/>
      <c r="AF160" s="10491"/>
      <c r="AG160" s="10491"/>
      <c r="AH160" s="10491"/>
      <c r="AI160" s="10545"/>
      <c r="AJ160" s="10546"/>
      <c r="AK160" s="10546"/>
      <c r="AL160" s="10545"/>
      <c r="AM160" s="10546"/>
      <c r="AN160" s="10546"/>
    </row>
    <row r="161">
      <c r="A161" s="10491"/>
      <c r="B161" s="10492"/>
      <c r="C161" s="10492"/>
      <c r="D161" s="10491"/>
      <c r="E161" s="10491"/>
      <c r="F161" s="10491"/>
      <c r="G161" s="10491"/>
      <c r="H161" s="10539"/>
      <c r="I161" s="10539"/>
      <c r="J161" s="10539"/>
      <c r="K161" s="10491"/>
      <c r="L161" s="10491"/>
      <c r="M161" s="10487"/>
      <c r="N161" s="10487"/>
      <c r="O161" s="10491"/>
      <c r="P161" s="10491"/>
      <c r="Q161" s="10491"/>
      <c r="R161" s="10491"/>
      <c r="S161" s="10491"/>
      <c r="T161" s="10491"/>
      <c r="U161" s="10491"/>
      <c r="V161" s="10491"/>
      <c r="W161" s="10491"/>
      <c r="X161" s="10491"/>
      <c r="Y161" s="10491"/>
      <c r="Z161" s="10491"/>
      <c r="AA161" s="10491"/>
      <c r="AB161" s="10491"/>
      <c r="AC161" s="10491"/>
      <c r="AD161" s="10491"/>
      <c r="AE161" s="10491"/>
      <c r="AF161" s="10491"/>
      <c r="AG161" s="10491"/>
      <c r="AH161" s="10491"/>
      <c r="AI161" s="10545"/>
      <c r="AJ161" s="10546"/>
      <c r="AK161" s="10546"/>
      <c r="AL161" s="10545"/>
      <c r="AM161" s="10546"/>
      <c r="AN161" s="10546"/>
    </row>
    <row r="162">
      <c r="A162" s="10491"/>
      <c r="B162" s="10492"/>
      <c r="C162" s="10492"/>
      <c r="D162" s="10491"/>
      <c r="E162" s="10491"/>
      <c r="F162" s="10491"/>
      <c r="G162" s="10491"/>
      <c r="H162" s="10539"/>
      <c r="I162" s="10539"/>
      <c r="J162" s="10539"/>
      <c r="K162" s="10491"/>
      <c r="L162" s="10491"/>
      <c r="M162" s="10487"/>
      <c r="N162" s="10487"/>
      <c r="O162" s="10491"/>
      <c r="P162" s="10491"/>
      <c r="Q162" s="10491"/>
      <c r="R162" s="10491"/>
      <c r="S162" s="10491"/>
      <c r="T162" s="10491"/>
      <c r="U162" s="10491"/>
      <c r="V162" s="10491"/>
      <c r="W162" s="10491"/>
      <c r="X162" s="10491"/>
      <c r="Y162" s="10491"/>
      <c r="Z162" s="10491"/>
      <c r="AA162" s="10491"/>
      <c r="AB162" s="10491"/>
      <c r="AC162" s="10491"/>
      <c r="AD162" s="10491"/>
      <c r="AE162" s="10491"/>
      <c r="AF162" s="10491"/>
      <c r="AG162" s="10491"/>
      <c r="AH162" s="10491"/>
      <c r="AI162" s="10545"/>
      <c r="AJ162" s="10546"/>
      <c r="AK162" s="10546"/>
      <c r="AL162" s="10545"/>
      <c r="AM162" s="10546"/>
      <c r="AN162" s="10546"/>
    </row>
    <row r="163">
      <c r="A163" s="10491"/>
      <c r="B163" s="10492"/>
      <c r="C163" s="10492"/>
      <c r="D163" s="10491"/>
      <c r="E163" s="10491"/>
      <c r="F163" s="10491"/>
      <c r="G163" s="10491"/>
      <c r="H163" s="10539"/>
      <c r="I163" s="10539"/>
      <c r="J163" s="10539"/>
      <c r="K163" s="10491"/>
      <c r="L163" s="10491"/>
      <c r="M163" s="10487"/>
      <c r="N163" s="10487"/>
      <c r="O163" s="10491"/>
      <c r="P163" s="10491"/>
      <c r="Q163" s="10491"/>
      <c r="R163" s="10491"/>
      <c r="S163" s="10491"/>
      <c r="T163" s="10491"/>
      <c r="U163" s="10491"/>
      <c r="V163" s="10491"/>
      <c r="W163" s="10491"/>
      <c r="X163" s="10491"/>
      <c r="Y163" s="10491"/>
      <c r="Z163" s="10491"/>
      <c r="AA163" s="10491"/>
      <c r="AB163" s="10491"/>
      <c r="AC163" s="10491"/>
      <c r="AD163" s="10491"/>
      <c r="AE163" s="10491"/>
      <c r="AF163" s="10491"/>
      <c r="AG163" s="10491"/>
      <c r="AH163" s="10491"/>
      <c r="AI163" s="10545"/>
      <c r="AJ163" s="10546"/>
      <c r="AK163" s="10546"/>
      <c r="AL163" s="10545"/>
      <c r="AM163" s="10546"/>
      <c r="AN163" s="10546"/>
    </row>
    <row r="164">
      <c r="A164" s="10491"/>
      <c r="B164" s="10492"/>
      <c r="C164" s="10492"/>
      <c r="D164" s="10491"/>
      <c r="E164" s="10491"/>
      <c r="F164" s="10491"/>
      <c r="G164" s="10491"/>
      <c r="H164" s="10539"/>
      <c r="I164" s="10539"/>
      <c r="J164" s="10539"/>
      <c r="K164" s="10491"/>
      <c r="L164" s="10491"/>
      <c r="M164" s="10487"/>
      <c r="N164" s="10487"/>
      <c r="O164" s="10491"/>
      <c r="P164" s="10491"/>
      <c r="Q164" s="10491"/>
      <c r="R164" s="10491"/>
      <c r="S164" s="10491"/>
      <c r="T164" s="10491"/>
      <c r="U164" s="10491"/>
      <c r="V164" s="10491"/>
      <c r="W164" s="10491"/>
      <c r="X164" s="10491"/>
      <c r="Y164" s="10491"/>
      <c r="Z164" s="10491"/>
      <c r="AA164" s="10491"/>
      <c r="AB164" s="10491"/>
      <c r="AC164" s="10491"/>
      <c r="AD164" s="10491"/>
      <c r="AE164" s="10491"/>
      <c r="AF164" s="10491"/>
      <c r="AG164" s="10491"/>
      <c r="AH164" s="10491"/>
      <c r="AI164" s="10545"/>
      <c r="AJ164" s="10546"/>
      <c r="AK164" s="10546"/>
      <c r="AL164" s="10545"/>
      <c r="AM164" s="10546"/>
      <c r="AN164" s="10546"/>
    </row>
    <row r="165">
      <c r="A165" s="10491"/>
      <c r="B165" s="10492"/>
      <c r="C165" s="10492"/>
      <c r="D165" s="10491"/>
      <c r="E165" s="10491"/>
      <c r="F165" s="10491"/>
      <c r="G165" s="10491"/>
      <c r="H165" s="10539"/>
      <c r="I165" s="10539"/>
      <c r="J165" s="10539"/>
      <c r="K165" s="10491"/>
      <c r="L165" s="10491"/>
      <c r="M165" s="10487"/>
      <c r="N165" s="10487"/>
      <c r="O165" s="10491"/>
      <c r="P165" s="10491"/>
      <c r="Q165" s="10491"/>
      <c r="R165" s="10491"/>
      <c r="S165" s="10491"/>
      <c r="T165" s="10491"/>
      <c r="U165" s="10491"/>
      <c r="V165" s="10491"/>
      <c r="W165" s="10491"/>
      <c r="X165" s="10491"/>
      <c r="Y165" s="10491"/>
      <c r="Z165" s="10491"/>
      <c r="AA165" s="10491"/>
      <c r="AB165" s="10491"/>
      <c r="AC165" s="10491"/>
      <c r="AD165" s="10491"/>
      <c r="AE165" s="10491"/>
      <c r="AF165" s="10491"/>
      <c r="AG165" s="10491"/>
      <c r="AH165" s="10491"/>
      <c r="AI165" s="10545"/>
      <c r="AJ165" s="10546"/>
      <c r="AK165" s="10546"/>
      <c r="AL165" s="10545"/>
      <c r="AM165" s="10546"/>
      <c r="AN165" s="10546"/>
    </row>
    <row r="166">
      <c r="A166" s="10491"/>
      <c r="B166" s="10492"/>
      <c r="C166" s="10492"/>
      <c r="D166" s="10491"/>
      <c r="E166" s="10491"/>
      <c r="F166" s="10491"/>
      <c r="G166" s="10491"/>
      <c r="H166" s="10539"/>
      <c r="I166" s="10539"/>
      <c r="J166" s="10539"/>
      <c r="K166" s="10491"/>
      <c r="L166" s="10491"/>
      <c r="M166" s="10487"/>
      <c r="N166" s="10487"/>
      <c r="O166" s="10491"/>
      <c r="P166" s="10491"/>
      <c r="Q166" s="10491"/>
      <c r="R166" s="10491"/>
      <c r="S166" s="10491"/>
      <c r="T166" s="10491"/>
      <c r="U166" s="10491"/>
      <c r="V166" s="10491"/>
      <c r="W166" s="10491"/>
      <c r="X166" s="10491"/>
      <c r="Y166" s="10491"/>
      <c r="Z166" s="10491"/>
      <c r="AA166" s="10491"/>
      <c r="AB166" s="10491"/>
      <c r="AC166" s="10491"/>
      <c r="AD166" s="10491"/>
      <c r="AE166" s="10491"/>
      <c r="AF166" s="10491"/>
      <c r="AG166" s="10491"/>
      <c r="AH166" s="10491"/>
      <c r="AI166" s="10545"/>
      <c r="AJ166" s="10546"/>
      <c r="AK166" s="10546"/>
      <c r="AL166" s="10545"/>
      <c r="AM166" s="10546"/>
      <c r="AN166" s="10546"/>
    </row>
    <row r="167">
      <c r="A167" s="10491"/>
      <c r="B167" s="10492"/>
      <c r="C167" s="10492"/>
      <c r="D167" s="10491"/>
      <c r="E167" s="10491"/>
      <c r="F167" s="10491"/>
      <c r="G167" s="10491"/>
      <c r="H167" s="10539"/>
      <c r="I167" s="10539"/>
      <c r="J167" s="10539"/>
      <c r="K167" s="10491"/>
      <c r="L167" s="10491"/>
      <c r="M167" s="10487"/>
      <c r="N167" s="10487"/>
      <c r="O167" s="10491"/>
      <c r="P167" s="10491"/>
      <c r="Q167" s="10491"/>
      <c r="R167" s="10491"/>
      <c r="S167" s="10491"/>
      <c r="T167" s="10491"/>
      <c r="U167" s="10491"/>
      <c r="V167" s="10491"/>
      <c r="W167" s="10491"/>
      <c r="X167" s="10491"/>
      <c r="Y167" s="10491"/>
      <c r="Z167" s="10491"/>
      <c r="AA167" s="10491"/>
      <c r="AB167" s="10491"/>
      <c r="AC167" s="10491"/>
      <c r="AD167" s="10491"/>
      <c r="AE167" s="10491"/>
      <c r="AF167" s="10491"/>
      <c r="AG167" s="10491"/>
      <c r="AH167" s="10491"/>
      <c r="AI167" s="10465"/>
      <c r="AJ167" s="10491"/>
      <c r="AK167" s="10491"/>
      <c r="AL167" s="10546"/>
      <c r="AM167" s="10546"/>
      <c r="AN167" s="10491"/>
    </row>
  </sheetData>
  <mergeCells>
    <mergeCell ref="B1:B2"/>
    <mergeCell ref="C1:C2"/>
    <mergeCell ref="D1:E1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E131:E132"/>
    <mergeCell ref="D131:D132"/>
    <mergeCell ref="C131:C132"/>
    <mergeCell ref="B131:B132"/>
    <mergeCell ref="A131:A132"/>
    <mergeCell ref="AN52:AN53"/>
    <mergeCell ref="AM52:AM53"/>
    <mergeCell ref="AL52:AL53"/>
    <mergeCell ref="AK52:AK53"/>
    <mergeCell ref="AJ52:AJ53"/>
    <mergeCell ref="AI52:AI53"/>
    <mergeCell ref="AH52:AH53"/>
    <mergeCell ref="AG52:AG53"/>
    <mergeCell ref="AF52:AF53"/>
    <mergeCell ref="AE52:AE53"/>
    <mergeCell ref="AD52:AD53"/>
    <mergeCell ref="AC52:AC53"/>
    <mergeCell ref="AB52:AB53"/>
    <mergeCell ref="Y52:Y53"/>
    <mergeCell ref="X52:X53"/>
    <mergeCell ref="W52:W53"/>
    <mergeCell ref="V52:V53"/>
    <mergeCell ref="U52:U53"/>
    <mergeCell ref="T52:T53"/>
    <mergeCell ref="S52:S53"/>
    <mergeCell ref="R52:R53"/>
    <mergeCell ref="O52:O53"/>
    <mergeCell ref="N52:N53"/>
    <mergeCell ref="M52:M53"/>
    <mergeCell ref="J52:J53"/>
    <mergeCell ref="I52:I53"/>
    <mergeCell ref="H52:H53"/>
    <mergeCell ref="G52:G53"/>
    <mergeCell ref="F52:F53"/>
    <mergeCell ref="D52:E52"/>
    <mergeCell ref="C52:C53"/>
    <mergeCell ref="B52:B53"/>
  </mergeCells>
  <conditionalFormatting sqref="AC54:AC124">
    <cfRule dxfId="1137" operator="between" priority="1" stopIfTrue="true" type="cellIs">
      <formula>61</formula>
      <formula>149</formula>
    </cfRule>
  </conditionalFormatting>
  <conditionalFormatting sqref="AC54:AC124">
    <cfRule dxfId="1138" operator="equal" priority="2" stopIfTrue="true" type="cellIs">
      <formula>"-"</formula>
    </cfRule>
  </conditionalFormatting>
  <conditionalFormatting sqref="AC54:AC124">
    <cfRule dxfId="1139" operator="greaterThan" priority="3" stopIfTrue="true" type="cellIs">
      <formula>150</formula>
    </cfRule>
  </conditionalFormatting>
  <conditionalFormatting sqref="AC54:AC124">
    <cfRule dxfId="1140" operator="lessThan" priority="4" stopIfTrue="true" type="cellIs">
      <formula>60</formula>
    </cfRule>
  </conditionalFormatting>
  <conditionalFormatting sqref="AE54:AE124">
    <cfRule dxfId="1141" operator="equal" priority="5" stopIfTrue="true" type="cellIs">
      <formula>"Out of stock more than 60 days"</formula>
    </cfRule>
  </conditionalFormatting>
  <conditionalFormatting sqref="AE54:AE124">
    <cfRule dxfId="1142" operator="equal" priority="6" stopIfTrue="true" type="cellIs">
      <formula>"Out of stock more than 150 days"</formula>
    </cfRule>
  </conditionalFormatting>
  <conditionalFormatting sqref="AE54:AE124">
    <cfRule dxfId="1143" operator="equal" priority="7" stopIfTrue="true" type="cellIs">
      <formula>"Out of stock less than 60 days"</formula>
    </cfRule>
  </conditionalFormatting>
  <conditionalFormatting sqref="AE54:AE124">
    <cfRule dxfId="1144" operator="equal" priority="8" stopIfTrue="true" type="cellIs">
      <formula>"Not sold yet"</formula>
    </cfRule>
  </conditionalFormatting>
  <conditionalFormatting sqref="H54:H124">
    <cfRule dxfId="1145" operator="lessThan" priority="9" stopIfTrue="true" type="cellIs">
      <formula>90</formula>
    </cfRule>
  </conditionalFormatting>
  <conditionalFormatting sqref="AC3:AC44">
    <cfRule dxfId="1146" operator="equal" priority="10" stopIfTrue="true" type="cellIs">
      <formula>"-"</formula>
    </cfRule>
  </conditionalFormatting>
  <conditionalFormatting sqref="AC3:AC44">
    <cfRule dxfId="1147" operator="greaterThan" priority="11" stopIfTrue="true" type="cellIs">
      <formula>150</formula>
    </cfRule>
  </conditionalFormatting>
  <conditionalFormatting sqref="AC3:AC44">
    <cfRule dxfId="1148" operator="lessThan" priority="12" stopIfTrue="true" type="cellIs">
      <formula>60</formula>
    </cfRule>
  </conditionalFormatting>
  <conditionalFormatting sqref="AE3:AE44">
    <cfRule dxfId="1149" operator="equal" priority="13" stopIfTrue="true" type="cellIs">
      <formula>"Out of stock less than 60 days"</formula>
    </cfRule>
  </conditionalFormatting>
  <conditionalFormatting sqref="AE3:AE44">
    <cfRule dxfId="1150" operator="equal" priority="14" stopIfTrue="true" type="cellIs">
      <formula>"Not sold yet"</formula>
    </cfRule>
  </conditionalFormatting>
  <conditionalFormatting sqref="AE3:AE44">
    <cfRule dxfId="1151" operator="equal" priority="15" stopIfTrue="true" type="cellIs">
      <formula>"Out of stock more than 150 days"</formula>
    </cfRule>
  </conditionalFormatting>
  <conditionalFormatting sqref="H3:H44">
    <cfRule dxfId="1152" operator="lessThan" priority="16" stopIfTrue="true" type="cellIs">
      <formula>90</formula>
    </cfRule>
  </conditionalFormatting>
  <dataValidations count="1">
    <dataValidation allowBlank="true" errorStyle="stop" showErrorMessage="true" sqref="B3:B44 B54:B124" type="list">
      <formula1>"Active,Inactive,Deleted,Temporary,B2B Only,Ecom Only,Preparing"</formula1>
    </dataValidation>
  </dataValidations>
</worksheet>
</file>

<file path=xl/worksheets/sheet6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2" defaultRowHeight="18"/>
  <cols>
    <col collapsed="false" customWidth="true" hidden="false" max="28" min="28" style="0" width="11"/>
    <col collapsed="false" customWidth="true" hidden="false" max="35" min="35" style="0" width="41"/>
    <col collapsed="false" customWidth="true" hidden="false" max="3" min="3" style="0" width="18"/>
    <col collapsed="false" customWidth="true" hidden="false" max="11" min="11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6" min="6" style="0" width="12"/>
    <col collapsed="false" customWidth="true" hidden="true" max="6" min="6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8" min="38" style="0" width="5"/>
    <col collapsed="false" customWidth="true" hidden="false" max="37" min="37" style="0" width="6"/>
    <col collapsed="false" customWidth="true" hidden="false" max="5" min="5" style="0" width="11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40" min="40" style="0" width="7"/>
    <col collapsed="false" customWidth="true" hidden="false" max="8" min="8" style="0" width="8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9" min="39" style="0" width="5"/>
    <col collapsed="false" customWidth="true" hidden="false" max="7" min="7" style="0" width="11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4" min="34" style="0" width="12"/>
    <col collapsed="false" customWidth="true" hidden="true" max="34" min="34" style="0" width="12"/>
    <col collapsed="false" customWidth="true" hidden="false" max="2" min="2" style="0" width="13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3" min="33" style="0" width="11"/>
    <col collapsed="false" customWidth="true" hidden="false" max="1" min="1" style="0" width="9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6" min="36" style="0" width="6"/>
    <col collapsed="false" customWidth="true" hidden="false" max="4" min="4" style="0" width="12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</cols>
  <sheetData>
    <row r="1">
      <c r="A1" s="10553" t="s">
        <v>13849</v>
      </c>
      <c r="B1" s="10553" t="s">
        <v>13850</v>
      </c>
      <c r="C1" s="10553" t="s">
        <v>13851</v>
      </c>
      <c r="D1" s="10553" t="s">
        <v>13852</v>
      </c>
      <c r="E1" s="10553"/>
      <c r="F1" s="10554" t="s">
        <v>13853</v>
      </c>
      <c r="G1" s="10555" t="s">
        <v>13854</v>
      </c>
      <c r="H1" s="10556" t="s">
        <v>13855</v>
      </c>
      <c r="I1" s="10556" t="s">
        <v>13856</v>
      </c>
      <c r="J1" s="10556" t="s">
        <v>13857</v>
      </c>
      <c r="K1" s="10553" t="s">
        <v>13858</v>
      </c>
      <c r="L1" s="10553" t="s">
        <v>13859</v>
      </c>
      <c r="M1" s="10553" t="s">
        <v>13860</v>
      </c>
      <c r="N1" s="10553" t="s">
        <v>13861</v>
      </c>
      <c r="O1" s="10553" t="s">
        <v>13862</v>
      </c>
      <c r="P1" s="10557" t="s">
        <v>13863</v>
      </c>
      <c r="Q1" s="10557"/>
      <c r="R1" s="10557" t="s">
        <v>13864</v>
      </c>
      <c r="S1" s="10557"/>
      <c r="T1" s="10557" t="s">
        <v>13865</v>
      </c>
      <c r="U1" s="10557"/>
      <c r="V1" s="10557" t="s">
        <v>13866</v>
      </c>
      <c r="W1" s="10557"/>
      <c r="X1" s="10558" t="s">
        <v>13867</v>
      </c>
      <c r="Y1" s="10558"/>
      <c r="Z1" s="10559" t="s">
        <v>13868</v>
      </c>
      <c r="AA1" s="10559"/>
      <c r="AB1" s="10560" t="s">
        <v>13869</v>
      </c>
      <c r="AC1" s="10556" t="s">
        <v>13870</v>
      </c>
      <c r="AD1" s="10556" t="s">
        <v>13871</v>
      </c>
      <c r="AE1" s="10556" t="s">
        <v>13872</v>
      </c>
      <c r="AF1" s="10556" t="s">
        <v>13873</v>
      </c>
      <c r="AG1" s="10556" t="s">
        <v>13874</v>
      </c>
      <c r="AH1" s="10556" t="s">
        <v>13875</v>
      </c>
      <c r="AI1" s="10556" t="s">
        <v>13876</v>
      </c>
      <c r="AJ1" s="10556" t="s">
        <v>13877</v>
      </c>
      <c r="AK1" s="10553" t="s">
        <v>13878</v>
      </c>
      <c r="AL1" s="10553" t="s">
        <v>13879</v>
      </c>
      <c r="AM1" s="10553" t="s">
        <v>13880</v>
      </c>
      <c r="AN1" s="10553" t="s">
        <v>13881</v>
      </c>
    </row>
    <row r="2">
      <c r="A2" s="10553" t="s">
        <v>13882</v>
      </c>
      <c r="B2" s="10553"/>
      <c r="C2" s="10553"/>
      <c r="D2" s="10553" t="s">
        <v>13883</v>
      </c>
      <c r="E2" s="10554" t="s">
        <v>13884</v>
      </c>
      <c r="F2" s="10554"/>
      <c r="G2" s="10555"/>
      <c r="H2" s="10556"/>
      <c r="I2" s="10556"/>
      <c r="J2" s="10556"/>
      <c r="K2" s="10553" t="s">
        <v>13885</v>
      </c>
      <c r="L2" s="10553" t="s">
        <v>13885</v>
      </c>
      <c r="M2" s="10553"/>
      <c r="N2" s="10553"/>
      <c r="O2" s="10553"/>
      <c r="P2" s="10557" t="s">
        <v>13883</v>
      </c>
      <c r="Q2" s="10561" t="s">
        <v>13884</v>
      </c>
      <c r="R2" s="10557" t="s">
        <v>13883</v>
      </c>
      <c r="S2" s="10561" t="s">
        <v>13884</v>
      </c>
      <c r="T2" s="10557" t="s">
        <v>13883</v>
      </c>
      <c r="U2" s="10561" t="s">
        <v>13884</v>
      </c>
      <c r="V2" s="10557" t="s">
        <v>13883</v>
      </c>
      <c r="W2" s="10561" t="s">
        <v>13884</v>
      </c>
      <c r="X2" s="10557" t="s">
        <v>13883</v>
      </c>
      <c r="Y2" s="10561" t="s">
        <v>13884</v>
      </c>
      <c r="Z2" s="10557" t="s">
        <v>13883</v>
      </c>
      <c r="AA2" s="10561" t="s">
        <v>13884</v>
      </c>
      <c r="AB2" s="10560"/>
      <c r="AC2" s="10556"/>
      <c r="AD2" s="10556"/>
      <c r="AE2" s="10556"/>
      <c r="AF2" s="10556"/>
      <c r="AG2" s="10556"/>
      <c r="AH2" s="10556"/>
      <c r="AI2" s="10556"/>
      <c r="AJ2" s="10556"/>
      <c r="AK2" s="10553"/>
      <c r="AL2" s="10553"/>
      <c r="AM2" s="10553"/>
      <c r="AN2" s="10553"/>
    </row>
    <row r="3">
      <c r="A3" s="10562">
        <v>1</v>
      </c>
      <c r="B3" s="10562" t="s">
        <v>13886</v>
      </c>
      <c r="C3" s="10562" t="s">
        <v>13887</v>
      </c>
      <c r="D3" s="10563">
        <v>747</v>
      </c>
      <c r="E3" s="10563">
        <v>745</v>
      </c>
      <c r="F3" s="10563"/>
      <c r="G3" s="10564">
        <f>VLOOKUP(C3,'Data Products'!$A:$B,2,0)</f>
      </c>
      <c r="H3" s="10565">
        <f t="shared" ref="H3:H43" si="9">IFERROR(G3-TODAY(),"")</f>
      </c>
      <c r="I3" s="10566">
        <v>45723</v>
      </c>
      <c r="J3" s="10567">
        <f t="shared" ref="J3:J43" si="17">TODAY()-I3</f>
      </c>
      <c r="K3" s="10563">
        <v>51</v>
      </c>
      <c r="L3" s="10563">
        <v>108</v>
      </c>
      <c r="M3" s="10563">
        <v>500</v>
      </c>
      <c r="N3" s="10563">
        <v>1000</v>
      </c>
      <c r="O3" s="10562" t="s">
        <v>13888</v>
      </c>
      <c r="P3" s="10563">
        <v>0</v>
      </c>
      <c r="Q3" s="10563">
        <v>0</v>
      </c>
      <c r="R3" s="10563">
        <v>244</v>
      </c>
      <c r="S3" s="10563">
        <v>244</v>
      </c>
      <c r="T3" s="10563">
        <v>464</v>
      </c>
      <c r="U3" s="10563">
        <v>464</v>
      </c>
      <c r="V3" s="10563">
        <v>39</v>
      </c>
      <c r="W3" s="10563">
        <v>37</v>
      </c>
      <c r="X3" s="10563">
        <v>0</v>
      </c>
      <c r="Y3" s="10563">
        <v>0</v>
      </c>
      <c r="Z3" s="10563">
        <v>0</v>
      </c>
      <c r="AA3" s="10563">
        <v>0</v>
      </c>
      <c r="AB3" s="10568">
        <f t="shared" ref="AB3:AB43" si="0">L3/30</f>
      </c>
      <c r="AC3" s="10569">
        <f t="shared" ref="AC3:AC43" si="4">IFERROR(D3/AB3,"-")</f>
      </c>
      <c r="AD3" s="10570">
        <f t="shared" ref="AD3:AD43" si="12">IFERROR(TODAY()+AC3,"-")</f>
      </c>
      <c r="AE3" s="10571">
        <f t="shared" ref="AE3:AE43" si="19">_xlfn.IFS(AC3="-","Not sold yet",AND(AC3&lt;=150,AC3&gt;60),"Out of stock more than 60 days",AC3&lt;=60,"Out of stock less than 60 days",AC3&gt;=150,"Out of stock more than 150 days")</f>
      </c>
      <c r="AF3" s="10572">
        <f>VLOOKUP(C3,'Data Products'!$A:$J,10,0)</f>
      </c>
      <c r="AG3" s="10573">
        <f t="shared" ref="AG3:AG43" si="6">AF3*D3</f>
      </c>
      <c r="AH3" s="10574">
        <f t="shared" ref="AH3:AH43" si="14">IF(H3&lt;=90,D3,0)</f>
      </c>
      <c r="AI3" s="10575"/>
      <c r="AJ3" s="10575"/>
      <c r="AK3" s="10576"/>
      <c r="AL3" s="10575"/>
      <c r="AM3" s="10576"/>
      <c r="AN3" s="10576"/>
    </row>
    <row r="4">
      <c r="A4" s="10562">
        <v>2</v>
      </c>
      <c r="B4" s="10562" t="s">
        <v>13889</v>
      </c>
      <c r="C4" s="10562" t="s">
        <v>13890</v>
      </c>
      <c r="D4" s="10563">
        <v>4499</v>
      </c>
      <c r="E4" s="10563">
        <v>4499</v>
      </c>
      <c r="F4" s="10563"/>
      <c r="G4" s="10564">
        <f>VLOOKUP(C4,'Data Products'!$A:$B,2,0)</f>
      </c>
      <c r="H4" s="10565">
        <f t="shared" si="9"/>
      </c>
      <c r="I4" s="10566">
        <v>45617</v>
      </c>
      <c r="J4" s="10567">
        <f t="shared" si="17"/>
      </c>
      <c r="K4" s="10563">
        <v>0</v>
      </c>
      <c r="L4" s="10563">
        <v>0</v>
      </c>
      <c r="M4" s="10563">
        <v>0</v>
      </c>
      <c r="N4" s="10563">
        <v>0</v>
      </c>
      <c r="O4" s="10562" t="s">
        <v>13891</v>
      </c>
      <c r="P4" s="10563">
        <v>0</v>
      </c>
      <c r="Q4" s="10563">
        <v>0</v>
      </c>
      <c r="R4" s="10577">
        <v>4027</v>
      </c>
      <c r="S4" s="10577">
        <v>4027</v>
      </c>
      <c r="T4" s="10563">
        <v>472</v>
      </c>
      <c r="U4" s="10563">
        <v>472</v>
      </c>
      <c r="V4" s="10563">
        <v>0</v>
      </c>
      <c r="W4" s="10563">
        <v>0</v>
      </c>
      <c r="X4" s="10563">
        <v>0</v>
      </c>
      <c r="Y4" s="10563">
        <v>0</v>
      </c>
      <c r="Z4" s="10563">
        <v>0</v>
      </c>
      <c r="AA4" s="10563">
        <v>0</v>
      </c>
      <c r="AB4" s="10568">
        <f t="shared" si="0"/>
      </c>
      <c r="AC4" s="10578">
        <f t="shared" si="4"/>
      </c>
      <c r="AD4" s="10570">
        <f t="shared" si="12"/>
      </c>
      <c r="AE4" s="10579">
        <f t="shared" si="19"/>
      </c>
      <c r="AF4" s="10572">
        <f>VLOOKUP(C4,'Data Products'!$A:$J,10,0)</f>
      </c>
      <c r="AG4" s="10573">
        <f t="shared" si="6"/>
      </c>
      <c r="AH4" s="10574">
        <f t="shared" si="14"/>
      </c>
      <c r="AI4" s="10575"/>
      <c r="AJ4" s="10576"/>
      <c r="AK4" s="10576"/>
      <c r="AL4" s="10575"/>
      <c r="AM4" s="10576"/>
      <c r="AN4" s="10576"/>
    </row>
    <row r="5">
      <c r="A5" s="10562">
        <v>3</v>
      </c>
      <c r="B5" s="10562" t="s">
        <v>13886</v>
      </c>
      <c r="C5" s="10562" t="s">
        <v>13892</v>
      </c>
      <c r="D5" s="10563">
        <v>1520</v>
      </c>
      <c r="E5" s="10563">
        <v>1520</v>
      </c>
      <c r="F5" s="10563"/>
      <c r="G5" s="10564">
        <f>VLOOKUP(C5,'Data Products'!$A:$B,2,0)</f>
      </c>
      <c r="H5" s="10565">
        <f t="shared" si="9"/>
      </c>
      <c r="I5" s="10566">
        <v>45191</v>
      </c>
      <c r="J5" s="10567">
        <f t="shared" si="17"/>
      </c>
      <c r="K5" s="10563">
        <v>0</v>
      </c>
      <c r="L5" s="10563">
        <v>0</v>
      </c>
      <c r="M5" s="10563">
        <v>0</v>
      </c>
      <c r="N5" s="10563">
        <v>0</v>
      </c>
      <c r="O5" s="10562" t="s">
        <v>13893</v>
      </c>
      <c r="P5" s="10563">
        <v>1520</v>
      </c>
      <c r="Q5" s="10563">
        <v>1520</v>
      </c>
      <c r="R5" s="10563">
        <v>0</v>
      </c>
      <c r="S5" s="10563">
        <v>0</v>
      </c>
      <c r="T5" s="10563">
        <v>0</v>
      </c>
      <c r="U5" s="10563">
        <v>0</v>
      </c>
      <c r="V5" s="10563">
        <v>0</v>
      </c>
      <c r="W5" s="10563">
        <v>0</v>
      </c>
      <c r="X5" s="10563">
        <v>0</v>
      </c>
      <c r="Y5" s="10563">
        <v>0</v>
      </c>
      <c r="Z5" s="10563">
        <v>0</v>
      </c>
      <c r="AA5" s="10563">
        <v>0</v>
      </c>
      <c r="AB5" s="10568">
        <f t="shared" si="0"/>
      </c>
      <c r="AC5" s="10578">
        <f t="shared" si="4"/>
      </c>
      <c r="AD5" s="10570">
        <f t="shared" si="12"/>
      </c>
      <c r="AE5" s="10579">
        <f t="shared" si="19"/>
      </c>
      <c r="AF5" s="10572">
        <f>VLOOKUP(C5,'Data Products'!$A:$J,10,0)</f>
      </c>
      <c r="AG5" s="10573">
        <f t="shared" si="6"/>
      </c>
      <c r="AH5" s="10574">
        <f t="shared" si="14"/>
      </c>
      <c r="AI5" s="10575"/>
      <c r="AJ5" s="10576"/>
      <c r="AK5" s="10576"/>
      <c r="AL5" s="10575"/>
      <c r="AM5" s="10576"/>
      <c r="AN5" s="10576"/>
    </row>
    <row customHeight="true" hidden="true" ht="18" r="6">
      <c r="A6" s="10562">
        <v>4</v>
      </c>
      <c r="B6" s="10562" t="s">
        <v>13894</v>
      </c>
      <c r="C6" s="10562" t="s">
        <v>13895</v>
      </c>
      <c r="D6" s="10563">
        <v>0</v>
      </c>
      <c r="E6" s="10563">
        <v>0</v>
      </c>
      <c r="F6" s="10563"/>
      <c r="G6" s="10580">
        <f>VLOOKUP(C6,'Data Products'!$A:$B,2,0)</f>
      </c>
      <c r="H6" s="10581">
        <f t="shared" si="9"/>
      </c>
      <c r="I6" s="10566">
        <v>45752</v>
      </c>
      <c r="J6" s="10567">
        <f t="shared" si="17"/>
      </c>
      <c r="K6" s="10563">
        <v>0</v>
      </c>
      <c r="L6" s="10563">
        <v>0</v>
      </c>
      <c r="M6" s="10563">
        <v>0</v>
      </c>
      <c r="N6" s="10563">
        <v>0</v>
      </c>
      <c r="O6" s="10562" t="s">
        <v>13896</v>
      </c>
      <c r="P6" s="10563">
        <v>0</v>
      </c>
      <c r="Q6" s="10563">
        <v>0</v>
      </c>
      <c r="R6" s="10563">
        <v>0</v>
      </c>
      <c r="S6" s="10563">
        <v>0</v>
      </c>
      <c r="T6" s="10563">
        <v>0</v>
      </c>
      <c r="U6" s="10563">
        <v>0</v>
      </c>
      <c r="V6" s="10563">
        <v>0</v>
      </c>
      <c r="W6" s="10563">
        <v>0</v>
      </c>
      <c r="X6" s="10563">
        <v>0</v>
      </c>
      <c r="Y6" s="10563">
        <v>0</v>
      </c>
      <c r="Z6" s="10563">
        <v>0</v>
      </c>
      <c r="AA6" s="10563">
        <v>0</v>
      </c>
      <c r="AB6" s="10568">
        <f t="shared" si="0"/>
      </c>
      <c r="AC6" s="10578">
        <f t="shared" si="4"/>
      </c>
      <c r="AD6" s="10570">
        <f t="shared" si="12"/>
      </c>
      <c r="AE6" s="10579">
        <f t="shared" si="19"/>
      </c>
      <c r="AF6" s="10572">
        <f>VLOOKUP(C6,'Data Products'!$A:$J,10,0)</f>
      </c>
      <c r="AG6" s="10573">
        <f t="shared" si="6"/>
      </c>
      <c r="AH6" s="10574">
        <f t="shared" si="14"/>
      </c>
      <c r="AI6" s="10575"/>
      <c r="AJ6" s="10576"/>
      <c r="AK6" s="10576"/>
      <c r="AL6" s="10575"/>
      <c r="AM6" s="10576"/>
      <c r="AN6" s="10576"/>
    </row>
    <row r="7">
      <c r="A7" s="10562">
        <v>5</v>
      </c>
      <c r="B7" s="10562" t="s">
        <v>13886</v>
      </c>
      <c r="C7" s="10562" t="s">
        <v>13897</v>
      </c>
      <c r="D7" s="10563">
        <v>6255</v>
      </c>
      <c r="E7" s="10563">
        <v>6203</v>
      </c>
      <c r="F7" s="10563"/>
      <c r="G7" s="10564">
        <f>VLOOKUP(C7,'Data Products'!$A:$B,2,0)</f>
      </c>
      <c r="H7" s="10565">
        <f t="shared" si="9"/>
      </c>
      <c r="I7" s="10566">
        <v>45854</v>
      </c>
      <c r="J7" s="10567">
        <f t="shared" si="17"/>
      </c>
      <c r="K7" s="10563">
        <v>2772</v>
      </c>
      <c r="L7" s="10563">
        <v>6090</v>
      </c>
      <c r="M7" s="10563">
        <v>2000</v>
      </c>
      <c r="N7" s="10563">
        <v>4500</v>
      </c>
      <c r="O7" s="10562" t="s">
        <v>13896</v>
      </c>
      <c r="P7" s="10563">
        <v>0</v>
      </c>
      <c r="Q7" s="10563">
        <v>0</v>
      </c>
      <c r="R7" s="10563">
        <v>4622</v>
      </c>
      <c r="S7" s="10563">
        <v>4587</v>
      </c>
      <c r="T7" s="10563">
        <v>1526</v>
      </c>
      <c r="U7" s="10563">
        <v>1521</v>
      </c>
      <c r="V7" s="10563">
        <v>36</v>
      </c>
      <c r="W7" s="10563">
        <v>24</v>
      </c>
      <c r="X7" s="10563">
        <v>71</v>
      </c>
      <c r="Y7" s="10563">
        <v>71</v>
      </c>
      <c r="Z7" s="10563">
        <v>0</v>
      </c>
      <c r="AA7" s="10563">
        <v>0</v>
      </c>
      <c r="AB7" s="10568">
        <f t="shared" si="0"/>
      </c>
      <c r="AC7" s="10582">
        <f t="shared" si="4"/>
      </c>
      <c r="AD7" s="10570">
        <f t="shared" si="12"/>
      </c>
      <c r="AE7" s="10583">
        <f t="shared" si="19"/>
      </c>
      <c r="AF7" s="10572">
        <f>VLOOKUP(C7,'Data Products'!$A:$J,10,0)</f>
      </c>
      <c r="AG7" s="10573">
        <f t="shared" si="6"/>
      </c>
      <c r="AH7" s="10574">
        <f t="shared" si="14"/>
      </c>
      <c r="AI7" s="10575"/>
      <c r="AJ7" s="10576"/>
      <c r="AK7" s="10576"/>
      <c r="AL7" s="10575"/>
      <c r="AM7" s="10576"/>
      <c r="AN7" s="10576"/>
    </row>
    <row customHeight="true" hidden="true" ht="18" r="8">
      <c r="A8" s="10562">
        <v>6</v>
      </c>
      <c r="B8" s="10562" t="s">
        <v>13894</v>
      </c>
      <c r="C8" s="10562" t="s">
        <v>13898</v>
      </c>
      <c r="D8" s="10563">
        <v>0</v>
      </c>
      <c r="E8" s="10563">
        <v>0</v>
      </c>
      <c r="F8" s="10563"/>
      <c r="G8" s="10580">
        <f>VLOOKUP(C8,'Data Products'!$A:$B,2,0)</f>
      </c>
      <c r="H8" s="10581">
        <f t="shared" si="9"/>
      </c>
      <c r="I8" s="10566"/>
      <c r="J8" s="10567">
        <f t="shared" si="17"/>
      </c>
      <c r="K8" s="10563">
        <v>0</v>
      </c>
      <c r="L8" s="10563">
        <v>0</v>
      </c>
      <c r="M8" s="10563">
        <v>0</v>
      </c>
      <c r="N8" s="10563">
        <v>0</v>
      </c>
      <c r="O8" s="10562" t="s">
        <v>13893</v>
      </c>
      <c r="P8" s="10563">
        <v>0</v>
      </c>
      <c r="Q8" s="10563">
        <v>0</v>
      </c>
      <c r="R8" s="10563">
        <v>0</v>
      </c>
      <c r="S8" s="10563">
        <v>0</v>
      </c>
      <c r="T8" s="10563">
        <v>0</v>
      </c>
      <c r="U8" s="10563">
        <v>0</v>
      </c>
      <c r="V8" s="10563">
        <v>0</v>
      </c>
      <c r="W8" s="10563">
        <v>0</v>
      </c>
      <c r="X8" s="10563">
        <v>0</v>
      </c>
      <c r="Y8" s="10563">
        <v>0</v>
      </c>
      <c r="Z8" s="10563">
        <v>0</v>
      </c>
      <c r="AA8" s="10563">
        <v>0</v>
      </c>
      <c r="AB8" s="10568">
        <f t="shared" si="0"/>
      </c>
      <c r="AC8" s="10578">
        <f t="shared" si="4"/>
      </c>
      <c r="AD8" s="10570">
        <f t="shared" si="12"/>
      </c>
      <c r="AE8" s="10579">
        <f t="shared" si="19"/>
      </c>
      <c r="AF8" s="10572">
        <f>VLOOKUP(C8,'Data Products'!$A:$J,10,0)</f>
      </c>
      <c r="AG8" s="10573">
        <f t="shared" si="6"/>
      </c>
      <c r="AH8" s="10574">
        <f t="shared" si="14"/>
      </c>
      <c r="AI8" s="10575"/>
      <c r="AJ8" s="10576"/>
      <c r="AK8" s="10576"/>
      <c r="AL8" s="10575"/>
      <c r="AM8" s="10576"/>
      <c r="AN8" s="10576"/>
    </row>
    <row customHeight="true" hidden="true" ht="18" r="9">
      <c r="A9" s="10562">
        <v>7</v>
      </c>
      <c r="B9" s="10562" t="s">
        <v>13894</v>
      </c>
      <c r="C9" s="10562" t="s">
        <v>13899</v>
      </c>
      <c r="D9" s="10563">
        <v>0</v>
      </c>
      <c r="E9" s="10563">
        <v>0</v>
      </c>
      <c r="F9" s="10563"/>
      <c r="G9" s="10580">
        <f>VLOOKUP(C9,'Data Products'!$A:$B,2,0)</f>
      </c>
      <c r="H9" s="10581">
        <f t="shared" si="9"/>
      </c>
      <c r="I9" s="10566"/>
      <c r="J9" s="10567">
        <f t="shared" si="17"/>
      </c>
      <c r="K9" s="10563">
        <v>0</v>
      </c>
      <c r="L9" s="10563">
        <v>0</v>
      </c>
      <c r="M9" s="10563">
        <v>0</v>
      </c>
      <c r="N9" s="10563">
        <v>0</v>
      </c>
      <c r="O9" s="10562" t="s">
        <v>13893</v>
      </c>
      <c r="P9" s="10563">
        <v>0</v>
      </c>
      <c r="Q9" s="10563">
        <v>0</v>
      </c>
      <c r="R9" s="10563">
        <v>0</v>
      </c>
      <c r="S9" s="10563">
        <v>0</v>
      </c>
      <c r="T9" s="10563">
        <v>0</v>
      </c>
      <c r="U9" s="10563">
        <v>0</v>
      </c>
      <c r="V9" s="10563">
        <v>0</v>
      </c>
      <c r="W9" s="10563">
        <v>0</v>
      </c>
      <c r="X9" s="10563">
        <v>0</v>
      </c>
      <c r="Y9" s="10563">
        <v>0</v>
      </c>
      <c r="Z9" s="10563">
        <v>0</v>
      </c>
      <c r="AA9" s="10563">
        <v>0</v>
      </c>
      <c r="AB9" s="10568">
        <f t="shared" si="0"/>
      </c>
      <c r="AC9" s="10578">
        <f t="shared" si="4"/>
      </c>
      <c r="AD9" s="10570">
        <f t="shared" si="12"/>
      </c>
      <c r="AE9" s="10579">
        <f t="shared" si="19"/>
      </c>
      <c r="AF9" s="10572">
        <f>VLOOKUP(C9,'Data Products'!$A:$J,10,0)</f>
      </c>
      <c r="AG9" s="10573">
        <f t="shared" si="6"/>
      </c>
      <c r="AH9" s="10574">
        <f t="shared" si="14"/>
      </c>
      <c r="AI9" s="10575"/>
      <c r="AJ9" s="10576"/>
      <c r="AK9" s="10576"/>
      <c r="AL9" s="10575"/>
      <c r="AM9" s="10576"/>
      <c r="AN9" s="10576"/>
    </row>
    <row customHeight="true" hidden="true" ht="18" r="10">
      <c r="A10" s="10562">
        <v>8</v>
      </c>
      <c r="B10" s="10562" t="s">
        <v>13894</v>
      </c>
      <c r="C10" s="10562" t="s">
        <v>13900</v>
      </c>
      <c r="D10" s="10563">
        <v>0</v>
      </c>
      <c r="E10" s="10563">
        <v>0</v>
      </c>
      <c r="F10" s="10563"/>
      <c r="G10" s="10580">
        <f>VLOOKUP(C10,'Data Products'!$A:$B,2,0)</f>
      </c>
      <c r="H10" s="10581">
        <f t="shared" si="9"/>
      </c>
      <c r="I10" s="10566"/>
      <c r="J10" s="10567">
        <f t="shared" si="17"/>
      </c>
      <c r="K10" s="10563">
        <v>0</v>
      </c>
      <c r="L10" s="10563">
        <v>0</v>
      </c>
      <c r="M10" s="10563">
        <v>0</v>
      </c>
      <c r="N10" s="10563">
        <v>0</v>
      </c>
      <c r="O10" s="10562" t="s">
        <v>13893</v>
      </c>
      <c r="P10" s="10563">
        <v>0</v>
      </c>
      <c r="Q10" s="10563">
        <v>0</v>
      </c>
      <c r="R10" s="10563">
        <v>0</v>
      </c>
      <c r="S10" s="10563">
        <v>0</v>
      </c>
      <c r="T10" s="10563">
        <v>0</v>
      </c>
      <c r="U10" s="10563">
        <v>0</v>
      </c>
      <c r="V10" s="10563">
        <v>0</v>
      </c>
      <c r="W10" s="10563">
        <v>0</v>
      </c>
      <c r="X10" s="10563">
        <v>0</v>
      </c>
      <c r="Y10" s="10563">
        <v>0</v>
      </c>
      <c r="Z10" s="10563">
        <v>0</v>
      </c>
      <c r="AA10" s="10563">
        <v>0</v>
      </c>
      <c r="AB10" s="10568">
        <f t="shared" si="0"/>
      </c>
      <c r="AC10" s="10578">
        <f t="shared" si="4"/>
      </c>
      <c r="AD10" s="10570">
        <f t="shared" si="12"/>
      </c>
      <c r="AE10" s="10579">
        <f t="shared" si="19"/>
      </c>
      <c r="AF10" s="10572">
        <f>VLOOKUP(C10,'Data Products'!$A:$J,10,0)</f>
      </c>
      <c r="AG10" s="10573">
        <f t="shared" si="6"/>
      </c>
      <c r="AH10" s="10574">
        <f t="shared" si="14"/>
      </c>
      <c r="AI10" s="10575"/>
      <c r="AJ10" s="10576"/>
      <c r="AK10" s="10576"/>
      <c r="AL10" s="10575"/>
      <c r="AM10" s="10576"/>
      <c r="AN10" s="10576"/>
    </row>
    <row customHeight="true" hidden="true" ht="18" r="11">
      <c r="A11" s="10562">
        <v>9</v>
      </c>
      <c r="B11" s="10562" t="s">
        <v>13894</v>
      </c>
      <c r="C11" s="10562" t="s">
        <v>13901</v>
      </c>
      <c r="D11" s="10563">
        <v>0</v>
      </c>
      <c r="E11" s="10563">
        <v>0</v>
      </c>
      <c r="F11" s="10563"/>
      <c r="G11" s="10580">
        <f>VLOOKUP(C11,'Data Products'!$A:$B,2,0)</f>
      </c>
      <c r="H11" s="10581">
        <f t="shared" si="9"/>
      </c>
      <c r="I11" s="10566"/>
      <c r="J11" s="10567">
        <f t="shared" si="17"/>
      </c>
      <c r="K11" s="10563">
        <v>0</v>
      </c>
      <c r="L11" s="10563">
        <v>0</v>
      </c>
      <c r="M11" s="10563">
        <v>0</v>
      </c>
      <c r="N11" s="10563">
        <v>0</v>
      </c>
      <c r="O11" s="10562" t="s">
        <v>13893</v>
      </c>
      <c r="P11" s="10563">
        <v>0</v>
      </c>
      <c r="Q11" s="10563">
        <v>0</v>
      </c>
      <c r="R11" s="10563">
        <v>0</v>
      </c>
      <c r="S11" s="10563">
        <v>0</v>
      </c>
      <c r="T11" s="10563">
        <v>0</v>
      </c>
      <c r="U11" s="10563">
        <v>0</v>
      </c>
      <c r="V11" s="10563">
        <v>0</v>
      </c>
      <c r="W11" s="10563">
        <v>0</v>
      </c>
      <c r="X11" s="10563">
        <v>0</v>
      </c>
      <c r="Y11" s="10563">
        <v>0</v>
      </c>
      <c r="Z11" s="10563">
        <v>0</v>
      </c>
      <c r="AA11" s="10563">
        <v>0</v>
      </c>
      <c r="AB11" s="10568">
        <f t="shared" si="0"/>
      </c>
      <c r="AC11" s="10578">
        <f t="shared" si="4"/>
      </c>
      <c r="AD11" s="10570">
        <f t="shared" si="12"/>
      </c>
      <c r="AE11" s="10579">
        <f t="shared" si="19"/>
      </c>
      <c r="AF11" s="10572">
        <f>VLOOKUP(C11,'Data Products'!$A:$J,10,0)</f>
      </c>
      <c r="AG11" s="10573">
        <f t="shared" si="6"/>
      </c>
      <c r="AH11" s="10574">
        <f t="shared" si="14"/>
      </c>
      <c r="AI11" s="10575"/>
      <c r="AJ11" s="10576"/>
      <c r="AK11" s="10576"/>
      <c r="AL11" s="10575"/>
      <c r="AM11" s="10576"/>
      <c r="AN11" s="10576"/>
    </row>
    <row customHeight="true" hidden="true" ht="18" r="12">
      <c r="A12" s="10562">
        <v>10</v>
      </c>
      <c r="B12" s="10562" t="s">
        <v>13894</v>
      </c>
      <c r="C12" s="10562" t="s">
        <v>13902</v>
      </c>
      <c r="D12" s="10563">
        <v>0</v>
      </c>
      <c r="E12" s="10563">
        <v>0</v>
      </c>
      <c r="F12" s="10563" t="s">
        <v>13903</v>
      </c>
      <c r="G12" s="10564">
        <f>VLOOKUP(C12,'Data Products'!$A:$B,2,0)</f>
      </c>
      <c r="H12" s="10565">
        <f t="shared" si="9"/>
      </c>
      <c r="I12" s="10566">
        <v>45532</v>
      </c>
      <c r="J12" s="10567">
        <f t="shared" si="17"/>
      </c>
      <c r="K12" s="10563">
        <v>0</v>
      </c>
      <c r="L12" s="10563">
        <v>0</v>
      </c>
      <c r="M12" s="10563">
        <v>300</v>
      </c>
      <c r="N12" s="10563">
        <v>500</v>
      </c>
      <c r="O12" s="10562" t="s">
        <v>13904</v>
      </c>
      <c r="P12" s="10563">
        <v>0</v>
      </c>
      <c r="Q12" s="10563">
        <v>0</v>
      </c>
      <c r="R12" s="10563">
        <v>0</v>
      </c>
      <c r="S12" s="10563">
        <v>0</v>
      </c>
      <c r="T12" s="10563">
        <v>0</v>
      </c>
      <c r="U12" s="10563">
        <v>0</v>
      </c>
      <c r="V12" s="10563">
        <v>0</v>
      </c>
      <c r="W12" s="10563">
        <v>0</v>
      </c>
      <c r="X12" s="10563">
        <v>0</v>
      </c>
      <c r="Y12" s="10563">
        <v>0</v>
      </c>
      <c r="Z12" s="10563">
        <v>0</v>
      </c>
      <c r="AA12" s="10563">
        <v>0</v>
      </c>
      <c r="AB12" s="10568">
        <f t="shared" si="0"/>
      </c>
      <c r="AC12" s="10578">
        <f t="shared" si="4"/>
      </c>
      <c r="AD12" s="10570">
        <f t="shared" si="12"/>
      </c>
      <c r="AE12" s="10579">
        <f t="shared" si="19"/>
      </c>
      <c r="AF12" s="10572">
        <f>VLOOKUP(C12,'Data Products'!$A:$J,10,0)</f>
      </c>
      <c r="AG12" s="10573">
        <f t="shared" si="6"/>
      </c>
      <c r="AH12" s="10574">
        <f t="shared" si="14"/>
      </c>
      <c r="AI12" s="10584"/>
      <c r="AJ12" s="10576"/>
      <c r="AK12" s="10576"/>
      <c r="AL12" s="10575"/>
      <c r="AM12" s="10576"/>
      <c r="AN12" s="10576"/>
    </row>
    <row r="13">
      <c r="A13" s="10562">
        <v>11</v>
      </c>
      <c r="B13" s="10562" t="s">
        <v>13886</v>
      </c>
      <c r="C13" s="10562" t="s">
        <v>13905</v>
      </c>
      <c r="D13" s="10563">
        <v>15</v>
      </c>
      <c r="E13" s="10563">
        <v>15</v>
      </c>
      <c r="F13" s="10563"/>
      <c r="G13" s="10564">
        <f>VLOOKUP(C13,'Data Products'!$A:$B,2,0)</f>
      </c>
      <c r="H13" s="10565">
        <f t="shared" si="9"/>
      </c>
      <c r="I13" s="10566">
        <v>45504</v>
      </c>
      <c r="J13" s="10567">
        <f t="shared" si="17"/>
      </c>
      <c r="K13" s="10563">
        <v>14</v>
      </c>
      <c r="L13" s="10563">
        <v>16</v>
      </c>
      <c r="M13" s="10563">
        <v>0</v>
      </c>
      <c r="N13" s="10563">
        <v>0</v>
      </c>
      <c r="O13" s="10562" t="s">
        <v>13904</v>
      </c>
      <c r="P13" s="10563">
        <v>0</v>
      </c>
      <c r="Q13" s="10563">
        <v>0</v>
      </c>
      <c r="R13" s="10563">
        <v>0</v>
      </c>
      <c r="S13" s="10563">
        <v>0</v>
      </c>
      <c r="T13" s="10563">
        <v>15</v>
      </c>
      <c r="U13" s="10563">
        <v>15</v>
      </c>
      <c r="V13" s="10563">
        <v>0</v>
      </c>
      <c r="W13" s="10563">
        <v>0</v>
      </c>
      <c r="X13" s="10563">
        <v>0</v>
      </c>
      <c r="Y13" s="10563">
        <v>0</v>
      </c>
      <c r="Z13" s="10563">
        <v>0</v>
      </c>
      <c r="AA13" s="10563">
        <v>0</v>
      </c>
      <c r="AB13" s="10568">
        <f t="shared" si="0"/>
      </c>
      <c r="AC13" s="10569">
        <f t="shared" si="4"/>
      </c>
      <c r="AD13" s="10570">
        <f t="shared" si="12"/>
      </c>
      <c r="AE13" s="10571">
        <f t="shared" si="19"/>
      </c>
      <c r="AF13" s="10572">
        <f>VLOOKUP(C13,'Data Products'!$A:$J,10,0)</f>
      </c>
      <c r="AG13" s="10573">
        <f t="shared" si="6"/>
      </c>
      <c r="AH13" s="10574">
        <f t="shared" si="14"/>
      </c>
      <c r="AI13" s="10584" t="s">
        <v>13906</v>
      </c>
      <c r="AJ13" s="10576"/>
      <c r="AK13" s="10576"/>
      <c r="AL13" s="10585"/>
      <c r="AM13" s="10576"/>
      <c r="AN13" s="10576"/>
    </row>
    <row customHeight="true" hidden="true" ht="18" r="14">
      <c r="A14" s="10562">
        <v>12</v>
      </c>
      <c r="B14" s="10562" t="s">
        <v>13894</v>
      </c>
      <c r="C14" s="10562" t="s">
        <v>13907</v>
      </c>
      <c r="D14" s="10563">
        <v>0</v>
      </c>
      <c r="E14" s="10563">
        <v>0</v>
      </c>
      <c r="F14" s="10563"/>
      <c r="G14" s="10580">
        <f>VLOOKUP(C14,'Data Products'!$A:$B,2,0)</f>
      </c>
      <c r="H14" s="10581">
        <f t="shared" si="9"/>
      </c>
      <c r="I14" s="10566">
        <v>45504</v>
      </c>
      <c r="J14" s="10567">
        <f t="shared" si="17"/>
      </c>
      <c r="K14" s="10563">
        <v>0</v>
      </c>
      <c r="L14" s="10563">
        <v>0</v>
      </c>
      <c r="M14" s="10577">
        <v>300</v>
      </c>
      <c r="N14" s="10577">
        <v>500</v>
      </c>
      <c r="O14" s="10562" t="s">
        <v>13904</v>
      </c>
      <c r="P14" s="10563">
        <v>0</v>
      </c>
      <c r="Q14" s="10563">
        <v>0</v>
      </c>
      <c r="R14" s="10563">
        <v>0</v>
      </c>
      <c r="S14" s="10563">
        <v>0</v>
      </c>
      <c r="T14" s="10563">
        <v>0</v>
      </c>
      <c r="U14" s="10563">
        <v>0</v>
      </c>
      <c r="V14" s="10563">
        <v>0</v>
      </c>
      <c r="W14" s="10563">
        <v>0</v>
      </c>
      <c r="X14" s="10563">
        <v>0</v>
      </c>
      <c r="Y14" s="10563">
        <v>0</v>
      </c>
      <c r="Z14" s="10563">
        <v>0</v>
      </c>
      <c r="AA14" s="10563">
        <v>0</v>
      </c>
      <c r="AB14" s="10568">
        <f t="shared" si="0"/>
      </c>
      <c r="AC14" s="10578">
        <f t="shared" si="4"/>
      </c>
      <c r="AD14" s="10570">
        <f t="shared" si="12"/>
      </c>
      <c r="AE14" s="10579">
        <f t="shared" si="19"/>
      </c>
      <c r="AF14" s="10572">
        <f>VLOOKUP(C14,'Data Products'!$A:$J,10,0)</f>
      </c>
      <c r="AG14" s="10573">
        <f t="shared" si="6"/>
      </c>
      <c r="AH14" s="10574">
        <f t="shared" si="14"/>
      </c>
      <c r="AI14" s="10584"/>
      <c r="AJ14" s="10575"/>
      <c r="AK14" s="10576"/>
      <c r="AL14" s="10585"/>
      <c r="AM14" s="10576"/>
      <c r="AN14" s="10576"/>
    </row>
    <row customHeight="true" hidden="true" ht="18" r="15">
      <c r="A15" s="10562">
        <v>13</v>
      </c>
      <c r="B15" s="10562" t="s">
        <v>13894</v>
      </c>
      <c r="C15" s="10562" t="s">
        <v>13908</v>
      </c>
      <c r="D15" s="10563">
        <v>0</v>
      </c>
      <c r="E15" s="10563">
        <v>0</v>
      </c>
      <c r="F15" s="10563"/>
      <c r="G15" s="10580">
        <f>VLOOKUP(C15,'Data Products'!$A:$B,2,0)</f>
      </c>
      <c r="H15" s="10581">
        <f t="shared" si="9"/>
      </c>
      <c r="I15" s="10566">
        <v>45648</v>
      </c>
      <c r="J15" s="10567">
        <f t="shared" si="17"/>
      </c>
      <c r="K15" s="10563">
        <v>0</v>
      </c>
      <c r="L15" s="10563">
        <v>0</v>
      </c>
      <c r="M15" s="10577">
        <v>0</v>
      </c>
      <c r="N15" s="10577">
        <v>0</v>
      </c>
      <c r="O15" s="10562" t="s">
        <v>13904</v>
      </c>
      <c r="P15" s="10563">
        <v>0</v>
      </c>
      <c r="Q15" s="10563">
        <v>0</v>
      </c>
      <c r="R15" s="10563">
        <v>0</v>
      </c>
      <c r="S15" s="10563">
        <v>0</v>
      </c>
      <c r="T15" s="10563">
        <v>0</v>
      </c>
      <c r="U15" s="10563">
        <v>0</v>
      </c>
      <c r="V15" s="10563">
        <v>0</v>
      </c>
      <c r="W15" s="10563">
        <v>0</v>
      </c>
      <c r="X15" s="10563">
        <v>0</v>
      </c>
      <c r="Y15" s="10563">
        <v>0</v>
      </c>
      <c r="Z15" s="10563">
        <v>0</v>
      </c>
      <c r="AA15" s="10563">
        <v>0</v>
      </c>
      <c r="AB15" s="10568">
        <f t="shared" si="0"/>
      </c>
      <c r="AC15" s="10578">
        <f t="shared" si="4"/>
      </c>
      <c r="AD15" s="10570">
        <f t="shared" si="12"/>
      </c>
      <c r="AE15" s="10579">
        <f t="shared" si="19"/>
      </c>
      <c r="AF15" s="10572">
        <f>VLOOKUP(C15,'Data Products'!$A:$J,10,0)</f>
      </c>
      <c r="AG15" s="10573">
        <f t="shared" si="6"/>
      </c>
      <c r="AH15" s="10574">
        <f t="shared" si="14"/>
      </c>
      <c r="AI15" s="10584"/>
      <c r="AJ15" s="10575"/>
      <c r="AK15" s="10576"/>
      <c r="AL15" s="10585"/>
      <c r="AM15" s="10576"/>
      <c r="AN15" s="10576"/>
    </row>
    <row customHeight="true" hidden="true" ht="18" r="16">
      <c r="A16" s="10562">
        <v>14</v>
      </c>
      <c r="B16" s="10562" t="s">
        <v>13894</v>
      </c>
      <c r="C16" s="10562" t="s">
        <v>13909</v>
      </c>
      <c r="D16" s="10563">
        <v>0</v>
      </c>
      <c r="E16" s="10563">
        <v>0</v>
      </c>
      <c r="F16" s="10563"/>
      <c r="G16" s="10580">
        <f>VLOOKUP(C16,'Data Products'!$A:$B,2,0)</f>
      </c>
      <c r="H16" s="10581">
        <f t="shared" si="9"/>
      </c>
      <c r="I16" s="10566">
        <v>45504</v>
      </c>
      <c r="J16" s="10567">
        <f t="shared" si="17"/>
      </c>
      <c r="K16" s="10563">
        <v>0</v>
      </c>
      <c r="L16" s="10563">
        <v>0</v>
      </c>
      <c r="M16" s="10563">
        <v>0</v>
      </c>
      <c r="N16" s="10563">
        <v>0</v>
      </c>
      <c r="O16" s="10562" t="s">
        <v>13904</v>
      </c>
      <c r="P16" s="10563">
        <v>0</v>
      </c>
      <c r="Q16" s="10563">
        <v>0</v>
      </c>
      <c r="R16" s="10563">
        <v>0</v>
      </c>
      <c r="S16" s="10563">
        <v>0</v>
      </c>
      <c r="T16" s="10563">
        <v>0</v>
      </c>
      <c r="U16" s="10563">
        <v>0</v>
      </c>
      <c r="V16" s="10563">
        <v>0</v>
      </c>
      <c r="W16" s="10563">
        <v>0</v>
      </c>
      <c r="X16" s="10563">
        <v>0</v>
      </c>
      <c r="Y16" s="10563">
        <v>0</v>
      </c>
      <c r="Z16" s="10563">
        <v>0</v>
      </c>
      <c r="AA16" s="10563">
        <v>0</v>
      </c>
      <c r="AB16" s="10568">
        <f t="shared" si="0"/>
      </c>
      <c r="AC16" s="10578">
        <f t="shared" si="4"/>
      </c>
      <c r="AD16" s="10570">
        <f t="shared" si="12"/>
      </c>
      <c r="AE16" s="10579">
        <f t="shared" si="19"/>
      </c>
      <c r="AF16" s="10572">
        <f>VLOOKUP(C16,'Data Products'!$A:$J,10,0)</f>
      </c>
      <c r="AG16" s="10573">
        <f t="shared" si="6"/>
      </c>
      <c r="AH16" s="10574">
        <f t="shared" si="14"/>
      </c>
      <c r="AI16" s="10584"/>
      <c r="AJ16" s="10575"/>
      <c r="AK16" s="10576"/>
      <c r="AL16" s="10575"/>
      <c r="AM16" s="10576"/>
      <c r="AN16" s="10576"/>
    </row>
    <row customHeight="true" hidden="true" ht="18" r="17">
      <c r="A17" s="10562">
        <v>15</v>
      </c>
      <c r="B17" s="10562" t="s">
        <v>13894</v>
      </c>
      <c r="C17" s="10562" t="s">
        <v>13910</v>
      </c>
      <c r="D17" s="10563">
        <v>0</v>
      </c>
      <c r="E17" s="10563">
        <v>0</v>
      </c>
      <c r="F17" s="10563"/>
      <c r="G17" s="10564">
        <f>VLOOKUP(C17,'Data Products'!$A:$B,2,0)</f>
      </c>
      <c r="H17" s="10565">
        <f t="shared" si="9"/>
      </c>
      <c r="I17" s="10566">
        <v>45653</v>
      </c>
      <c r="J17" s="10567">
        <f t="shared" si="17"/>
      </c>
      <c r="K17" s="10563">
        <v>0</v>
      </c>
      <c r="L17" s="10563">
        <v>0</v>
      </c>
      <c r="M17" s="10563">
        <v>1000</v>
      </c>
      <c r="N17" s="10563">
        <v>1500</v>
      </c>
      <c r="O17" s="10562" t="s">
        <v>13904</v>
      </c>
      <c r="P17" s="10563">
        <v>0</v>
      </c>
      <c r="Q17" s="10563">
        <v>0</v>
      </c>
      <c r="R17" s="10563">
        <v>0</v>
      </c>
      <c r="S17" s="10563">
        <v>0</v>
      </c>
      <c r="T17" s="10563">
        <v>0</v>
      </c>
      <c r="U17" s="10563">
        <v>0</v>
      </c>
      <c r="V17" s="10563">
        <v>0</v>
      </c>
      <c r="W17" s="10563">
        <v>0</v>
      </c>
      <c r="X17" s="10563">
        <v>0</v>
      </c>
      <c r="Y17" s="10563">
        <v>0</v>
      </c>
      <c r="Z17" s="10563">
        <v>0</v>
      </c>
      <c r="AA17" s="10563">
        <v>0</v>
      </c>
      <c r="AB17" s="10568">
        <f t="shared" si="0"/>
      </c>
      <c r="AC17" s="10578">
        <f t="shared" si="4"/>
      </c>
      <c r="AD17" s="10570">
        <f t="shared" si="12"/>
      </c>
      <c r="AE17" s="10579">
        <f t="shared" si="19"/>
      </c>
      <c r="AF17" s="10572">
        <f>VLOOKUP(C17,'Data Products'!$A:$J,10,0)</f>
      </c>
      <c r="AG17" s="10573">
        <f t="shared" si="6"/>
      </c>
      <c r="AH17" s="10574">
        <f t="shared" si="14"/>
      </c>
      <c r="AI17" s="10584"/>
      <c r="AJ17" s="10576"/>
      <c r="AK17" s="10576"/>
      <c r="AL17" s="10575"/>
      <c r="AM17" s="10576"/>
      <c r="AN17" s="10576"/>
    </row>
    <row r="18">
      <c r="A18" s="10562">
        <v>16</v>
      </c>
      <c r="B18" s="10562" t="s">
        <v>13886</v>
      </c>
      <c r="C18" s="10562" t="s">
        <v>13911</v>
      </c>
      <c r="D18" s="10563">
        <v>2747</v>
      </c>
      <c r="E18" s="10563">
        <v>2747</v>
      </c>
      <c r="F18" s="10563"/>
      <c r="G18" s="10564">
        <f>VLOOKUP(C18,'Data Products'!$A:$B,2,0)</f>
      </c>
      <c r="H18" s="10565">
        <f t="shared" si="9"/>
      </c>
      <c r="I18" s="10566">
        <v>45737</v>
      </c>
      <c r="J18" s="10567">
        <f t="shared" si="17"/>
      </c>
      <c r="K18" s="10563">
        <v>1</v>
      </c>
      <c r="L18" s="10563">
        <v>3</v>
      </c>
      <c r="M18" s="10563">
        <v>0</v>
      </c>
      <c r="N18" s="10563">
        <v>0</v>
      </c>
      <c r="O18" s="10562" t="s">
        <v>13904</v>
      </c>
      <c r="P18" s="10563">
        <v>1400</v>
      </c>
      <c r="Q18" s="10563">
        <v>1400</v>
      </c>
      <c r="R18" s="10563">
        <v>223</v>
      </c>
      <c r="S18" s="10563">
        <v>223</v>
      </c>
      <c r="T18" s="10563">
        <v>1114</v>
      </c>
      <c r="U18" s="10563">
        <v>1114</v>
      </c>
      <c r="V18" s="10563">
        <v>0</v>
      </c>
      <c r="W18" s="10563">
        <v>0</v>
      </c>
      <c r="X18" s="10563">
        <v>10</v>
      </c>
      <c r="Y18" s="10563">
        <v>10</v>
      </c>
      <c r="Z18" s="10563">
        <v>0</v>
      </c>
      <c r="AA18" s="10563">
        <v>0</v>
      </c>
      <c r="AB18" s="10568">
        <f t="shared" si="0"/>
      </c>
      <c r="AC18" s="10569">
        <f t="shared" si="4"/>
      </c>
      <c r="AD18" s="10570">
        <f t="shared" si="12"/>
      </c>
      <c r="AE18" s="10571">
        <f t="shared" si="19"/>
      </c>
      <c r="AF18" s="10572">
        <f>VLOOKUP(C18,'Data Products'!$A:$J,10,0)</f>
      </c>
      <c r="AG18" s="10573">
        <f t="shared" si="6"/>
      </c>
      <c r="AH18" s="10574">
        <f t="shared" si="14"/>
      </c>
      <c r="AI18" s="10584" t="s">
        <v>13906</v>
      </c>
      <c r="AJ18" s="10576"/>
      <c r="AK18" s="10576"/>
      <c r="AL18" s="10575"/>
      <c r="AM18" s="10576"/>
      <c r="AN18" s="10576"/>
    </row>
    <row r="19">
      <c r="A19" s="10562">
        <v>17</v>
      </c>
      <c r="B19" s="10562" t="s">
        <v>13886</v>
      </c>
      <c r="C19" s="10562" t="s">
        <v>13912</v>
      </c>
      <c r="D19" s="10563">
        <v>1747</v>
      </c>
      <c r="E19" s="10563">
        <v>1747</v>
      </c>
      <c r="F19" s="10563"/>
      <c r="G19" s="10564">
        <f>VLOOKUP(C19,'Data Products'!$A:$B,2,0)</f>
      </c>
      <c r="H19" s="10565">
        <f t="shared" si="9"/>
      </c>
      <c r="I19" s="10566">
        <v>45653</v>
      </c>
      <c r="J19" s="10567">
        <f t="shared" si="17"/>
      </c>
      <c r="K19" s="10563">
        <v>16</v>
      </c>
      <c r="L19" s="10563">
        <v>42</v>
      </c>
      <c r="M19" s="10563">
        <v>0</v>
      </c>
      <c r="N19" s="10563">
        <v>0</v>
      </c>
      <c r="O19" s="10562" t="s">
        <v>13904</v>
      </c>
      <c r="P19" s="10563">
        <v>1000</v>
      </c>
      <c r="Q19" s="10563">
        <v>1000</v>
      </c>
      <c r="R19" s="10563">
        <v>119</v>
      </c>
      <c r="S19" s="10563">
        <v>119</v>
      </c>
      <c r="T19" s="10563">
        <v>610</v>
      </c>
      <c r="U19" s="10563">
        <v>610</v>
      </c>
      <c r="V19" s="10563">
        <v>0</v>
      </c>
      <c r="W19" s="10563">
        <v>0</v>
      </c>
      <c r="X19" s="10563">
        <v>18</v>
      </c>
      <c r="Y19" s="10563">
        <v>18</v>
      </c>
      <c r="Z19" s="10563">
        <v>0</v>
      </c>
      <c r="AA19" s="10563">
        <v>0</v>
      </c>
      <c r="AB19" s="10568">
        <f t="shared" si="0"/>
      </c>
      <c r="AC19" s="10569">
        <f t="shared" si="4"/>
      </c>
      <c r="AD19" s="10570">
        <f t="shared" si="12"/>
      </c>
      <c r="AE19" s="10571">
        <f t="shared" si="19"/>
      </c>
      <c r="AF19" s="10572">
        <f>VLOOKUP(C19,'Data Products'!$A:$J,10,0)</f>
      </c>
      <c r="AG19" s="10573">
        <f t="shared" si="6"/>
      </c>
      <c r="AH19" s="10574">
        <f t="shared" si="14"/>
      </c>
      <c r="AI19" s="10584"/>
      <c r="AJ19" s="10576"/>
      <c r="AK19" s="10576"/>
      <c r="AL19" s="10575"/>
      <c r="AM19" s="10576"/>
      <c r="AN19" s="10576"/>
    </row>
    <row r="20">
      <c r="A20" s="10562">
        <v>18</v>
      </c>
      <c r="B20" s="10562" t="s">
        <v>13913</v>
      </c>
      <c r="C20" s="10562" t="s">
        <v>13914</v>
      </c>
      <c r="D20" s="10563">
        <v>20</v>
      </c>
      <c r="E20" s="10563">
        <v>19</v>
      </c>
      <c r="F20" s="10563"/>
      <c r="G20" s="10564">
        <f>VLOOKUP(C20,'Data Products'!$A:$B,2,0)</f>
      </c>
      <c r="H20" s="10565">
        <f t="shared" si="9"/>
      </c>
      <c r="I20" s="10566">
        <v>45653</v>
      </c>
      <c r="J20" s="10567">
        <f t="shared" si="17"/>
      </c>
      <c r="K20" s="10563">
        <v>2</v>
      </c>
      <c r="L20" s="10563">
        <v>8</v>
      </c>
      <c r="M20" s="10563">
        <v>0</v>
      </c>
      <c r="N20" s="10563">
        <v>0</v>
      </c>
      <c r="O20" s="10562" t="s">
        <v>13904</v>
      </c>
      <c r="P20" s="10563">
        <v>0</v>
      </c>
      <c r="Q20" s="10563">
        <v>0</v>
      </c>
      <c r="R20" s="10563">
        <v>11</v>
      </c>
      <c r="S20" s="10563">
        <v>10</v>
      </c>
      <c r="T20" s="10563">
        <v>3</v>
      </c>
      <c r="U20" s="10563">
        <v>3</v>
      </c>
      <c r="V20" s="10563">
        <v>0</v>
      </c>
      <c r="W20" s="10563">
        <v>0</v>
      </c>
      <c r="X20" s="10563">
        <v>6</v>
      </c>
      <c r="Y20" s="10563">
        <v>6</v>
      </c>
      <c r="Z20" s="10563">
        <v>0</v>
      </c>
      <c r="AA20" s="10563">
        <v>0</v>
      </c>
      <c r="AB20" s="10568">
        <f t="shared" si="0"/>
      </c>
      <c r="AC20" s="10582">
        <f t="shared" si="4"/>
      </c>
      <c r="AD20" s="10570">
        <f t="shared" si="12"/>
      </c>
      <c r="AE20" s="10583">
        <f t="shared" si="19"/>
      </c>
      <c r="AF20" s="10572">
        <f>VLOOKUP(C20,'Data Products'!$A:$J,10,0)</f>
      </c>
      <c r="AG20" s="10573">
        <f t="shared" si="6"/>
      </c>
      <c r="AH20" s="10574">
        <f t="shared" si="14"/>
      </c>
      <c r="AI20" s="10584" t="s">
        <v>13915</v>
      </c>
      <c r="AJ20" s="10576"/>
      <c r="AK20" s="10576"/>
      <c r="AL20" s="10575"/>
      <c r="AM20" s="10576"/>
      <c r="AN20" s="10576"/>
    </row>
    <row r="21">
      <c r="A21" s="10562">
        <v>19</v>
      </c>
      <c r="B21" s="10562" t="s">
        <v>13913</v>
      </c>
      <c r="C21" s="10562" t="s">
        <v>13916</v>
      </c>
      <c r="D21" s="10563">
        <v>7</v>
      </c>
      <c r="E21" s="10563">
        <v>7</v>
      </c>
      <c r="F21" s="10563"/>
      <c r="G21" s="10564">
        <f>VLOOKUP(C21,'Data Products'!$A:$B,2,0)</f>
      </c>
      <c r="H21" s="10565">
        <f t="shared" si="9"/>
      </c>
      <c r="I21" s="10566">
        <v>45847</v>
      </c>
      <c r="J21" s="10567">
        <f t="shared" si="17"/>
      </c>
      <c r="K21" s="10563">
        <v>0</v>
      </c>
      <c r="L21" s="10563">
        <v>0</v>
      </c>
      <c r="M21" s="10563">
        <v>0</v>
      </c>
      <c r="N21" s="10563">
        <v>0</v>
      </c>
      <c r="O21" s="10562" t="s">
        <v>13904</v>
      </c>
      <c r="P21" s="10563">
        <v>0</v>
      </c>
      <c r="Q21" s="10563">
        <v>0</v>
      </c>
      <c r="R21" s="10563">
        <v>0</v>
      </c>
      <c r="S21" s="10563">
        <v>0</v>
      </c>
      <c r="T21" s="10563">
        <v>0</v>
      </c>
      <c r="U21" s="10563">
        <v>0</v>
      </c>
      <c r="V21" s="10563">
        <v>0</v>
      </c>
      <c r="W21" s="10563">
        <v>0</v>
      </c>
      <c r="X21" s="10563">
        <v>7</v>
      </c>
      <c r="Y21" s="10563">
        <v>7</v>
      </c>
      <c r="Z21" s="10563">
        <v>0</v>
      </c>
      <c r="AA21" s="10563">
        <v>0</v>
      </c>
      <c r="AB21" s="10568">
        <f t="shared" si="0"/>
      </c>
      <c r="AC21" s="10578">
        <f t="shared" si="4"/>
      </c>
      <c r="AD21" s="10570">
        <f t="shared" si="12"/>
      </c>
      <c r="AE21" s="10579">
        <f t="shared" si="19"/>
      </c>
      <c r="AF21" s="10572">
        <f>VLOOKUP(C21,'Data Products'!$A:$J,10,0)</f>
      </c>
      <c r="AG21" s="10573">
        <f t="shared" si="6"/>
      </c>
      <c r="AH21" s="10574">
        <f t="shared" si="14"/>
      </c>
      <c r="AI21" s="10584" t="s">
        <v>13915</v>
      </c>
      <c r="AJ21" s="10576"/>
      <c r="AK21" s="10576"/>
      <c r="AL21" s="10575"/>
      <c r="AM21" s="10576"/>
      <c r="AN21" s="10576"/>
    </row>
    <row r="22">
      <c r="A22" s="10562">
        <v>20</v>
      </c>
      <c r="B22" s="10562" t="s">
        <v>13886</v>
      </c>
      <c r="C22" s="10562" t="s">
        <v>13917</v>
      </c>
      <c r="D22" s="10563">
        <v>408</v>
      </c>
      <c r="E22" s="10563">
        <v>407</v>
      </c>
      <c r="F22" s="10563"/>
      <c r="G22" s="10564">
        <f>VLOOKUP(C22,'Data Products'!$A:$B,2,0)</f>
      </c>
      <c r="H22" s="10565">
        <f t="shared" si="9"/>
      </c>
      <c r="I22" s="10566">
        <v>45847</v>
      </c>
      <c r="J22" s="10567">
        <f t="shared" si="17"/>
      </c>
      <c r="K22" s="10563">
        <v>7</v>
      </c>
      <c r="L22" s="10563">
        <v>21</v>
      </c>
      <c r="M22" s="10563">
        <v>0</v>
      </c>
      <c r="N22" s="10563">
        <v>0</v>
      </c>
      <c r="O22" s="10562" t="s">
        <v>13904</v>
      </c>
      <c r="P22" s="10563">
        <v>0</v>
      </c>
      <c r="Q22" s="10563">
        <v>0</v>
      </c>
      <c r="R22" s="10563">
        <v>179</v>
      </c>
      <c r="S22" s="10563">
        <v>178</v>
      </c>
      <c r="T22" s="10563">
        <v>224</v>
      </c>
      <c r="U22" s="10563">
        <v>224</v>
      </c>
      <c r="V22" s="10563">
        <v>0</v>
      </c>
      <c r="W22" s="10563">
        <v>0</v>
      </c>
      <c r="X22" s="10563">
        <v>5</v>
      </c>
      <c r="Y22" s="10563">
        <v>5</v>
      </c>
      <c r="Z22" s="10563">
        <v>0</v>
      </c>
      <c r="AA22" s="10563">
        <v>0</v>
      </c>
      <c r="AB22" s="10568">
        <f t="shared" si="0"/>
      </c>
      <c r="AC22" s="10569">
        <f t="shared" si="4"/>
      </c>
      <c r="AD22" s="10570">
        <f t="shared" si="12"/>
      </c>
      <c r="AE22" s="10571">
        <f t="shared" si="19"/>
      </c>
      <c r="AF22" s="10572">
        <f>VLOOKUP(C22,'Data Products'!$A:$J,10,0)</f>
      </c>
      <c r="AG22" s="10573">
        <f t="shared" si="6"/>
      </c>
      <c r="AH22" s="10574">
        <f t="shared" si="14"/>
      </c>
      <c r="AI22" s="10584"/>
      <c r="AJ22" s="10576"/>
      <c r="AK22" s="10576"/>
      <c r="AL22" s="10575"/>
      <c r="AM22" s="10576"/>
      <c r="AN22" s="10576"/>
    </row>
    <row customHeight="true" hidden="true" ht="18" r="23">
      <c r="A23" s="10562">
        <v>21</v>
      </c>
      <c r="B23" s="10562" t="s">
        <v>13894</v>
      </c>
      <c r="C23" s="10562" t="s">
        <v>13918</v>
      </c>
      <c r="D23" s="10563">
        <v>0</v>
      </c>
      <c r="E23" s="10563">
        <v>0</v>
      </c>
      <c r="F23" s="10563"/>
      <c r="G23" s="10580">
        <f>VLOOKUP(C23,'Data Products'!$A:$B,2,0)</f>
      </c>
      <c r="H23" s="10581">
        <f t="shared" si="9"/>
      </c>
      <c r="I23" s="10566">
        <v>45415</v>
      </c>
      <c r="J23" s="10567">
        <f t="shared" si="17"/>
      </c>
      <c r="K23" s="10563">
        <v>2</v>
      </c>
      <c r="L23" s="10563">
        <v>2</v>
      </c>
      <c r="M23" s="10563">
        <v>0</v>
      </c>
      <c r="N23" s="10563">
        <v>0</v>
      </c>
      <c r="O23" s="10562" t="s">
        <v>13904</v>
      </c>
      <c r="P23" s="10563">
        <v>0</v>
      </c>
      <c r="Q23" s="10563">
        <v>0</v>
      </c>
      <c r="R23" s="10563">
        <v>0</v>
      </c>
      <c r="S23" s="10563">
        <v>0</v>
      </c>
      <c r="T23" s="10563">
        <v>0</v>
      </c>
      <c r="U23" s="10563">
        <v>0</v>
      </c>
      <c r="V23" s="10563">
        <v>0</v>
      </c>
      <c r="W23" s="10563">
        <v>0</v>
      </c>
      <c r="X23" s="10563">
        <v>0</v>
      </c>
      <c r="Y23" s="10563">
        <v>0</v>
      </c>
      <c r="Z23" s="10563">
        <v>0</v>
      </c>
      <c r="AA23" s="10563">
        <v>0</v>
      </c>
      <c r="AB23" s="10568">
        <f t="shared" si="0"/>
      </c>
      <c r="AC23" s="10582">
        <f t="shared" si="4"/>
      </c>
      <c r="AD23" s="10570">
        <f t="shared" si="12"/>
      </c>
      <c r="AE23" s="10583">
        <f t="shared" si="19"/>
      </c>
      <c r="AF23" s="10572">
        <f>VLOOKUP(C23,'Data Products'!$A:$J,10,0)</f>
      </c>
      <c r="AG23" s="10573">
        <f t="shared" si="6"/>
      </c>
      <c r="AH23" s="10574">
        <f t="shared" si="14"/>
      </c>
      <c r="AI23" s="10575" t="s">
        <v>13919</v>
      </c>
      <c r="AJ23" s="10576"/>
      <c r="AK23" s="10576"/>
      <c r="AL23" s="10563"/>
      <c r="AM23" s="10576"/>
      <c r="AN23" s="10576"/>
    </row>
    <row customHeight="true" hidden="true" ht="18" r="24">
      <c r="A24" s="10562">
        <v>22</v>
      </c>
      <c r="B24" s="10562" t="s">
        <v>13920</v>
      </c>
      <c r="C24" s="10562" t="s">
        <v>13921</v>
      </c>
      <c r="D24" s="10563">
        <v>0</v>
      </c>
      <c r="E24" s="10563">
        <v>0</v>
      </c>
      <c r="F24" s="10563"/>
      <c r="G24" s="10580">
        <f>VLOOKUP(C24,'Data Products'!$A:$B,2,0)</f>
      </c>
      <c r="H24" s="10581">
        <f t="shared" si="9"/>
      </c>
      <c r="I24" s="10566">
        <v>45436</v>
      </c>
      <c r="J24" s="10567">
        <f t="shared" si="17"/>
      </c>
      <c r="K24" s="10563">
        <v>0</v>
      </c>
      <c r="L24" s="10563">
        <v>0</v>
      </c>
      <c r="M24" s="10563">
        <v>0</v>
      </c>
      <c r="N24" s="10563">
        <v>0</v>
      </c>
      <c r="O24" s="10562" t="s">
        <v>13904</v>
      </c>
      <c r="P24" s="10563">
        <v>0</v>
      </c>
      <c r="Q24" s="10563">
        <v>0</v>
      </c>
      <c r="R24" s="10563">
        <v>0</v>
      </c>
      <c r="S24" s="10563">
        <v>0</v>
      </c>
      <c r="T24" s="10563">
        <v>0</v>
      </c>
      <c r="U24" s="10563">
        <v>0</v>
      </c>
      <c r="V24" s="10563">
        <v>0</v>
      </c>
      <c r="W24" s="10563">
        <v>0</v>
      </c>
      <c r="X24" s="10563">
        <v>0</v>
      </c>
      <c r="Y24" s="10563">
        <v>0</v>
      </c>
      <c r="Z24" s="10563">
        <v>0</v>
      </c>
      <c r="AA24" s="10563">
        <v>0</v>
      </c>
      <c r="AB24" s="10568">
        <f t="shared" si="0"/>
      </c>
      <c r="AC24" s="10578">
        <f t="shared" si="4"/>
      </c>
      <c r="AD24" s="10570">
        <f t="shared" si="12"/>
      </c>
      <c r="AE24" s="10579">
        <f t="shared" si="19"/>
      </c>
      <c r="AF24" s="10572">
        <f>VLOOKUP(C24,'Data Products'!$A:$J,10,0)</f>
      </c>
      <c r="AG24" s="10573">
        <f t="shared" si="6"/>
      </c>
      <c r="AH24" s="10574">
        <f t="shared" si="14"/>
      </c>
      <c r="AI24" s="10575"/>
      <c r="AJ24" s="10576"/>
      <c r="AK24" s="10576"/>
      <c r="AL24" s="10575"/>
      <c r="AM24" s="10576"/>
      <c r="AN24" s="10576"/>
    </row>
    <row customHeight="true" hidden="true" ht="18" r="25">
      <c r="A25" s="10562">
        <v>23</v>
      </c>
      <c r="B25" s="10562" t="s">
        <v>13894</v>
      </c>
      <c r="C25" s="10562" t="s">
        <v>13922</v>
      </c>
      <c r="D25" s="10563">
        <v>0</v>
      </c>
      <c r="E25" s="10563">
        <v>0</v>
      </c>
      <c r="F25" s="10563"/>
      <c r="G25" s="10580">
        <f>VLOOKUP(C25,'Data Products'!$A:$B,2,0)</f>
      </c>
      <c r="H25" s="10581">
        <f t="shared" si="9"/>
      </c>
      <c r="I25" s="10566">
        <v>45649</v>
      </c>
      <c r="J25" s="10567">
        <f t="shared" si="17"/>
      </c>
      <c r="K25" s="10563">
        <v>0</v>
      </c>
      <c r="L25" s="10563">
        <v>0</v>
      </c>
      <c r="M25" s="10563">
        <v>1000</v>
      </c>
      <c r="N25" s="10563">
        <v>2000</v>
      </c>
      <c r="O25" s="10562" t="s">
        <v>13923</v>
      </c>
      <c r="P25" s="10563">
        <v>0</v>
      </c>
      <c r="Q25" s="10563">
        <v>0</v>
      </c>
      <c r="R25" s="10577">
        <v>0</v>
      </c>
      <c r="S25" s="10563">
        <v>0</v>
      </c>
      <c r="T25" s="10563">
        <v>0</v>
      </c>
      <c r="U25" s="10563">
        <v>0</v>
      </c>
      <c r="V25" s="10563">
        <v>0</v>
      </c>
      <c r="W25" s="10563">
        <v>0</v>
      </c>
      <c r="X25" s="10563">
        <v>0</v>
      </c>
      <c r="Y25" s="10563">
        <v>0</v>
      </c>
      <c r="Z25" s="10563">
        <v>0</v>
      </c>
      <c r="AA25" s="10563">
        <v>0</v>
      </c>
      <c r="AB25" s="10568">
        <f t="shared" si="0"/>
      </c>
      <c r="AC25" s="10578">
        <f t="shared" si="4"/>
      </c>
      <c r="AD25" s="10570">
        <f t="shared" si="12"/>
      </c>
      <c r="AE25" s="10579">
        <f t="shared" si="19"/>
      </c>
      <c r="AF25" s="10572">
        <f>VLOOKUP(C25,'Data Products'!$A:$J,10,0)</f>
      </c>
      <c r="AG25" s="10573">
        <f t="shared" si="6"/>
      </c>
      <c r="AH25" s="10574">
        <f t="shared" si="14"/>
      </c>
      <c r="AI25" s="10575"/>
      <c r="AJ25" s="10576"/>
      <c r="AK25" s="10576"/>
      <c r="AL25" s="10575"/>
      <c r="AM25" s="10576"/>
      <c r="AN25" s="10576"/>
    </row>
    <row customHeight="true" hidden="true" ht="18" r="26">
      <c r="A26" s="10562">
        <v>24</v>
      </c>
      <c r="B26" s="10562" t="s">
        <v>13894</v>
      </c>
      <c r="C26" s="10562" t="s">
        <v>13924</v>
      </c>
      <c r="D26" s="10563">
        <v>0</v>
      </c>
      <c r="E26" s="10563">
        <v>0</v>
      </c>
      <c r="F26" s="10563"/>
      <c r="G26" s="10580">
        <f>VLOOKUP(C26,'Data Products'!$A:$B,2,0)</f>
      </c>
      <c r="H26" s="10581">
        <f t="shared" si="9"/>
      </c>
      <c r="I26" s="10566">
        <v>45415</v>
      </c>
      <c r="J26" s="10567">
        <f t="shared" si="17"/>
      </c>
      <c r="K26" s="10563">
        <v>0</v>
      </c>
      <c r="L26" s="10563">
        <v>0</v>
      </c>
      <c r="M26" s="10563">
        <v>0</v>
      </c>
      <c r="N26" s="10563">
        <v>0</v>
      </c>
      <c r="O26" s="10562" t="s">
        <v>13923</v>
      </c>
      <c r="P26" s="10563">
        <v>0</v>
      </c>
      <c r="Q26" s="10563">
        <v>0</v>
      </c>
      <c r="R26" s="10563">
        <v>0</v>
      </c>
      <c r="S26" s="10563">
        <v>0</v>
      </c>
      <c r="T26" s="10563">
        <v>0</v>
      </c>
      <c r="U26" s="10563">
        <v>0</v>
      </c>
      <c r="V26" s="10563">
        <v>0</v>
      </c>
      <c r="W26" s="10563">
        <v>0</v>
      </c>
      <c r="X26" s="10563">
        <v>0</v>
      </c>
      <c r="Y26" s="10563">
        <v>0</v>
      </c>
      <c r="Z26" s="10563">
        <v>0</v>
      </c>
      <c r="AA26" s="10563">
        <v>0</v>
      </c>
      <c r="AB26" s="10568">
        <f t="shared" si="0"/>
      </c>
      <c r="AC26" s="10578">
        <f t="shared" si="4"/>
      </c>
      <c r="AD26" s="10570">
        <f t="shared" si="12"/>
      </c>
      <c r="AE26" s="10579">
        <f t="shared" si="19"/>
      </c>
      <c r="AF26" s="10572">
        <f>VLOOKUP(C26,'Data Products'!$A:$J,10,0)</f>
      </c>
      <c r="AG26" s="10573">
        <f t="shared" si="6"/>
      </c>
      <c r="AH26" s="10574">
        <f t="shared" si="14"/>
      </c>
      <c r="AI26" s="10575"/>
      <c r="AJ26" s="10575"/>
      <c r="AK26" s="10576"/>
      <c r="AL26" s="10575"/>
      <c r="AM26" s="10576"/>
      <c r="AN26" s="10576"/>
    </row>
    <row r="27">
      <c r="A27" s="10562">
        <v>25</v>
      </c>
      <c r="B27" s="10562" t="s">
        <v>13886</v>
      </c>
      <c r="C27" s="10562" t="s">
        <v>13925</v>
      </c>
      <c r="D27" s="10563">
        <v>3396</v>
      </c>
      <c r="E27" s="10563">
        <v>3389</v>
      </c>
      <c r="F27" s="10563"/>
      <c r="G27" s="10564">
        <f>VLOOKUP(C27,'Data Products'!$A:$B,2,0)</f>
      </c>
      <c r="H27" s="10565">
        <f t="shared" si="9"/>
      </c>
      <c r="I27" s="10566">
        <v>45454</v>
      </c>
      <c r="J27" s="10567">
        <f t="shared" si="17"/>
      </c>
      <c r="K27" s="10563">
        <v>3286</v>
      </c>
      <c r="L27" s="10563">
        <v>7407</v>
      </c>
      <c r="M27" s="10563">
        <v>0</v>
      </c>
      <c r="N27" s="10563">
        <v>0</v>
      </c>
      <c r="O27" s="10562" t="s">
        <v>13923</v>
      </c>
      <c r="P27" s="10563">
        <v>500</v>
      </c>
      <c r="Q27" s="10563">
        <v>500</v>
      </c>
      <c r="R27" s="10563">
        <v>1842</v>
      </c>
      <c r="S27" s="10563">
        <v>1836</v>
      </c>
      <c r="T27" s="10563">
        <v>1004</v>
      </c>
      <c r="U27" s="10563">
        <v>1003</v>
      </c>
      <c r="V27" s="10563">
        <v>0</v>
      </c>
      <c r="W27" s="10563">
        <v>0</v>
      </c>
      <c r="X27" s="10563">
        <v>50</v>
      </c>
      <c r="Y27" s="10563">
        <v>50</v>
      </c>
      <c r="Z27" s="10563">
        <v>0</v>
      </c>
      <c r="AA27" s="10563">
        <v>0</v>
      </c>
      <c r="AB27" s="10568">
        <f t="shared" si="0"/>
      </c>
      <c r="AC27" s="10582">
        <f t="shared" si="4"/>
      </c>
      <c r="AD27" s="10570">
        <f t="shared" si="12"/>
      </c>
      <c r="AE27" s="10583">
        <f t="shared" si="19"/>
      </c>
      <c r="AF27" s="10572">
        <f>VLOOKUP(C27,'Data Products'!$A:$J,10,0)</f>
      </c>
      <c r="AG27" s="10573">
        <f t="shared" si="6"/>
      </c>
      <c r="AH27" s="10574">
        <f t="shared" si="14"/>
      </c>
      <c r="AI27" s="10584"/>
      <c r="AJ27" s="10575"/>
      <c r="AK27" s="10576"/>
      <c r="AL27" s="10575"/>
      <c r="AM27" s="10576"/>
      <c r="AN27" s="10576"/>
    </row>
    <row r="28">
      <c r="A28" s="10562">
        <v>26</v>
      </c>
      <c r="B28" s="10562" t="s">
        <v>13886</v>
      </c>
      <c r="C28" s="10562" t="s">
        <v>13926</v>
      </c>
      <c r="D28" s="10563">
        <v>4059</v>
      </c>
      <c r="E28" s="10563">
        <v>4048</v>
      </c>
      <c r="F28" s="10563"/>
      <c r="G28" s="10564">
        <f>VLOOKUP(C28,'Data Products'!$A:$B,2,0)</f>
      </c>
      <c r="H28" s="10565">
        <f t="shared" si="9"/>
      </c>
      <c r="I28" s="10566">
        <v>45974</v>
      </c>
      <c r="J28" s="10567">
        <f t="shared" si="17"/>
      </c>
      <c r="K28" s="10563">
        <v>168</v>
      </c>
      <c r="L28" s="10563">
        <v>486</v>
      </c>
      <c r="M28" s="10563">
        <v>500</v>
      </c>
      <c r="N28" s="10563">
        <v>1000</v>
      </c>
      <c r="O28" s="10562" t="s">
        <v>13923</v>
      </c>
      <c r="P28" s="10563">
        <v>1600</v>
      </c>
      <c r="Q28" s="10563">
        <v>1600</v>
      </c>
      <c r="R28" s="10563">
        <v>464</v>
      </c>
      <c r="S28" s="10563">
        <v>458</v>
      </c>
      <c r="T28" s="10563">
        <v>1904</v>
      </c>
      <c r="U28" s="10563">
        <v>1904</v>
      </c>
      <c r="V28" s="10563">
        <v>13</v>
      </c>
      <c r="W28" s="10563">
        <v>8</v>
      </c>
      <c r="X28" s="10563">
        <v>78</v>
      </c>
      <c r="Y28" s="10563">
        <v>78</v>
      </c>
      <c r="Z28" s="10563">
        <v>0</v>
      </c>
      <c r="AA28" s="10563">
        <v>0</v>
      </c>
      <c r="AB28" s="10568">
        <f t="shared" si="0"/>
      </c>
      <c r="AC28" s="10569">
        <f t="shared" si="4"/>
      </c>
      <c r="AD28" s="10570">
        <f t="shared" si="12"/>
      </c>
      <c r="AE28" s="10571">
        <f t="shared" si="19"/>
      </c>
      <c r="AF28" s="10572">
        <f>VLOOKUP(C28,'Data Products'!$A:$J,10,0)</f>
      </c>
      <c r="AG28" s="10573">
        <f t="shared" si="6"/>
      </c>
      <c r="AH28" s="10574">
        <f t="shared" si="14"/>
      </c>
      <c r="AI28" s="10575"/>
      <c r="AJ28" s="10575"/>
      <c r="AK28" s="10576"/>
      <c r="AL28" s="10575"/>
      <c r="AM28" s="10576"/>
      <c r="AN28" s="10576"/>
    </row>
    <row r="29">
      <c r="A29" s="10562">
        <v>27</v>
      </c>
      <c r="B29" s="10562" t="s">
        <v>13886</v>
      </c>
      <c r="C29" s="10562" t="s">
        <v>13927</v>
      </c>
      <c r="D29" s="10563">
        <v>178</v>
      </c>
      <c r="E29" s="10563">
        <v>178</v>
      </c>
      <c r="F29" s="10563"/>
      <c r="G29" s="10564">
        <f>VLOOKUP(C29,'Data Products'!$A:$B,2,0)</f>
      </c>
      <c r="H29" s="10565">
        <f t="shared" si="9"/>
      </c>
      <c r="I29" s="10566">
        <v>45827</v>
      </c>
      <c r="J29" s="10567">
        <f t="shared" si="17"/>
      </c>
      <c r="K29" s="10563">
        <v>113</v>
      </c>
      <c r="L29" s="10563">
        <v>179</v>
      </c>
      <c r="M29" s="10563">
        <v>0</v>
      </c>
      <c r="N29" s="10563">
        <v>0</v>
      </c>
      <c r="O29" s="10562" t="s">
        <v>13923</v>
      </c>
      <c r="P29" s="10563">
        <v>100</v>
      </c>
      <c r="Q29" s="10563">
        <v>100</v>
      </c>
      <c r="R29" s="10563">
        <v>15</v>
      </c>
      <c r="S29" s="10563">
        <v>15</v>
      </c>
      <c r="T29" s="10563">
        <v>63</v>
      </c>
      <c r="U29" s="10563">
        <v>63</v>
      </c>
      <c r="V29" s="10563">
        <v>0</v>
      </c>
      <c r="W29" s="10563">
        <v>0</v>
      </c>
      <c r="X29" s="10563">
        <v>0</v>
      </c>
      <c r="Y29" s="10563">
        <v>0</v>
      </c>
      <c r="Z29" s="10563">
        <v>0</v>
      </c>
      <c r="AA29" s="10563">
        <v>0</v>
      </c>
      <c r="AB29" s="10568">
        <f t="shared" si="0"/>
      </c>
      <c r="AC29" s="10586">
        <f t="shared" si="4"/>
      </c>
      <c r="AD29" s="10570">
        <f t="shared" si="12"/>
      </c>
      <c r="AE29" s="10587">
        <f t="shared" si="19"/>
      </c>
      <c r="AF29" s="10572">
        <f>VLOOKUP(C29,'Data Products'!$A:$J,10,0)</f>
      </c>
      <c r="AG29" s="10573">
        <f t="shared" si="6"/>
      </c>
      <c r="AH29" s="10574">
        <f t="shared" si="14"/>
      </c>
      <c r="AI29" s="10575" t="s">
        <v>13928</v>
      </c>
      <c r="AJ29" s="10575"/>
      <c r="AK29" s="10576"/>
      <c r="AL29" s="10575"/>
      <c r="AM29" s="10576"/>
      <c r="AN29" s="10576"/>
    </row>
    <row r="30">
      <c r="A30" s="10562">
        <v>28</v>
      </c>
      <c r="B30" s="10562" t="s">
        <v>13886</v>
      </c>
      <c r="C30" s="10562" t="s">
        <v>13929</v>
      </c>
      <c r="D30" s="10563">
        <v>8895</v>
      </c>
      <c r="E30" s="10563">
        <v>8895</v>
      </c>
      <c r="F30" s="10563"/>
      <c r="G30" s="10564">
        <f>VLOOKUP(C30,'Data Products'!$A:$B,2,0)</f>
      </c>
      <c r="H30" s="10565">
        <f t="shared" si="9"/>
      </c>
      <c r="I30" s="10566">
        <v>45590</v>
      </c>
      <c r="J30" s="10567">
        <f t="shared" si="17"/>
      </c>
      <c r="K30" s="10563">
        <v>1305</v>
      </c>
      <c r="L30" s="10563">
        <v>1305</v>
      </c>
      <c r="M30" s="10563">
        <v>0</v>
      </c>
      <c r="N30" s="10563">
        <v>0</v>
      </c>
      <c r="O30" s="10562" t="s">
        <v>13923</v>
      </c>
      <c r="P30" s="10563">
        <v>7500</v>
      </c>
      <c r="Q30" s="10563">
        <v>7500</v>
      </c>
      <c r="R30" s="10563">
        <v>895</v>
      </c>
      <c r="S30" s="10563">
        <v>895</v>
      </c>
      <c r="T30" s="10563">
        <v>500</v>
      </c>
      <c r="U30" s="10563">
        <v>500</v>
      </c>
      <c r="V30" s="10563">
        <v>0</v>
      </c>
      <c r="W30" s="10563">
        <v>0</v>
      </c>
      <c r="X30" s="10563">
        <v>0</v>
      </c>
      <c r="Y30" s="10563">
        <v>0</v>
      </c>
      <c r="Z30" s="10563">
        <v>0</v>
      </c>
      <c r="AA30" s="10563">
        <v>0</v>
      </c>
      <c r="AB30" s="10568">
        <f t="shared" si="0"/>
      </c>
      <c r="AC30" s="10578">
        <f t="shared" si="4"/>
      </c>
      <c r="AD30" s="10570">
        <f t="shared" si="12"/>
      </c>
      <c r="AE30" s="10579">
        <f t="shared" si="19"/>
      </c>
      <c r="AF30" s="10572">
        <f>VLOOKUP(C30,'Data Products'!$A:$J,10,0)</f>
      </c>
      <c r="AG30" s="10573">
        <f t="shared" si="6"/>
      </c>
      <c r="AH30" s="10574">
        <f t="shared" si="14"/>
      </c>
      <c r="AI30" s="10575"/>
      <c r="AJ30" s="10575"/>
      <c r="AK30" s="10576"/>
      <c r="AL30" s="10575"/>
      <c r="AM30" s="10576"/>
      <c r="AN30" s="10576"/>
    </row>
    <row customHeight="true" hidden="true" ht="18" r="31">
      <c r="A31" s="10562">
        <v>29</v>
      </c>
      <c r="B31" s="10562" t="s">
        <v>13894</v>
      </c>
      <c r="C31" s="10562" t="s">
        <v>13930</v>
      </c>
      <c r="D31" s="10563">
        <v>0</v>
      </c>
      <c r="E31" s="10563">
        <v>0</v>
      </c>
      <c r="F31" s="10563"/>
      <c r="G31" s="10580">
        <f>VLOOKUP(C31,'Data Products'!$A:$B,2,0)</f>
      </c>
      <c r="H31" s="10581">
        <f t="shared" si="9"/>
      </c>
      <c r="I31" s="10566">
        <v>45513</v>
      </c>
      <c r="J31" s="10567">
        <f t="shared" si="17"/>
      </c>
      <c r="K31" s="10563">
        <v>0</v>
      </c>
      <c r="L31" s="10563">
        <v>0</v>
      </c>
      <c r="M31" s="10563">
        <v>100</v>
      </c>
      <c r="N31" s="10563">
        <v>150</v>
      </c>
      <c r="O31" s="10562" t="s">
        <v>13931</v>
      </c>
      <c r="P31" s="10563">
        <v>0</v>
      </c>
      <c r="Q31" s="10563">
        <v>0</v>
      </c>
      <c r="R31" s="10563">
        <v>0</v>
      </c>
      <c r="S31" s="10563">
        <v>0</v>
      </c>
      <c r="T31" s="10563">
        <v>0</v>
      </c>
      <c r="U31" s="10563">
        <v>0</v>
      </c>
      <c r="V31" s="10563">
        <v>0</v>
      </c>
      <c r="W31" s="10563">
        <v>0</v>
      </c>
      <c r="X31" s="10563">
        <v>0</v>
      </c>
      <c r="Y31" s="10563">
        <v>0</v>
      </c>
      <c r="Z31" s="10563">
        <v>0</v>
      </c>
      <c r="AA31" s="10563">
        <v>0</v>
      </c>
      <c r="AB31" s="10568">
        <f t="shared" si="0"/>
      </c>
      <c r="AC31" s="10578">
        <f t="shared" si="4"/>
      </c>
      <c r="AD31" s="10570">
        <f t="shared" si="12"/>
      </c>
      <c r="AE31" s="10579">
        <f t="shared" si="19"/>
      </c>
      <c r="AF31" s="10572">
        <f>VLOOKUP(C31,'Data Products'!$A:$J,10,0)</f>
      </c>
      <c r="AG31" s="10573">
        <f t="shared" si="6"/>
      </c>
      <c r="AH31" s="10574">
        <f t="shared" si="14"/>
      </c>
      <c r="AI31" s="10584"/>
      <c r="AJ31" s="10575"/>
      <c r="AK31" s="10576"/>
      <c r="AL31" s="10575"/>
      <c r="AM31" s="10576"/>
      <c r="AN31" s="10576"/>
    </row>
    <row customHeight="true" hidden="true" ht="18" r="32">
      <c r="A32" s="10562">
        <v>30</v>
      </c>
      <c r="B32" s="10562" t="s">
        <v>13920</v>
      </c>
      <c r="C32" s="10562" t="s">
        <v>13932</v>
      </c>
      <c r="D32" s="10563">
        <v>0</v>
      </c>
      <c r="E32" s="10563">
        <v>0</v>
      </c>
      <c r="F32" s="10563"/>
      <c r="G32" s="10580">
        <f>VLOOKUP(C32,'Data Products'!$A:$B,2,0)</f>
      </c>
      <c r="H32" s="10581">
        <f t="shared" si="9"/>
      </c>
      <c r="I32" s="10566">
        <v>45513</v>
      </c>
      <c r="J32" s="10567">
        <f t="shared" si="17"/>
      </c>
      <c r="K32" s="10563">
        <v>0</v>
      </c>
      <c r="L32" s="10563">
        <v>0</v>
      </c>
      <c r="M32" s="10563">
        <v>0</v>
      </c>
      <c r="N32" s="10563">
        <v>0</v>
      </c>
      <c r="O32" s="10562" t="s">
        <v>13931</v>
      </c>
      <c r="P32" s="10563">
        <v>0</v>
      </c>
      <c r="Q32" s="10563">
        <v>0</v>
      </c>
      <c r="R32" s="10563">
        <v>0</v>
      </c>
      <c r="S32" s="10563">
        <v>0</v>
      </c>
      <c r="T32" s="10563">
        <v>0</v>
      </c>
      <c r="U32" s="10563">
        <v>0</v>
      </c>
      <c r="V32" s="10563">
        <v>0</v>
      </c>
      <c r="W32" s="10563">
        <v>0</v>
      </c>
      <c r="X32" s="10563">
        <v>0</v>
      </c>
      <c r="Y32" s="10563">
        <v>0</v>
      </c>
      <c r="Z32" s="10563">
        <v>0</v>
      </c>
      <c r="AA32" s="10563">
        <v>0</v>
      </c>
      <c r="AB32" s="10568">
        <f t="shared" si="0"/>
      </c>
      <c r="AC32" s="10578">
        <f t="shared" si="4"/>
      </c>
      <c r="AD32" s="10570">
        <f t="shared" si="12"/>
      </c>
      <c r="AE32" s="10579">
        <f t="shared" si="19"/>
      </c>
      <c r="AF32" s="10572">
        <f>VLOOKUP(C32,'Data Products'!$A:$J,10,0)</f>
      </c>
      <c r="AG32" s="10573">
        <f t="shared" si="6"/>
      </c>
      <c r="AH32" s="10574">
        <f t="shared" si="14"/>
      </c>
      <c r="AI32" s="10575"/>
      <c r="AJ32" s="10575"/>
      <c r="AK32" s="10576"/>
      <c r="AL32" s="10588"/>
      <c r="AM32" s="10576"/>
      <c r="AN32" s="10576"/>
    </row>
    <row customHeight="true" hidden="true" ht="18" r="33">
      <c r="A33" s="10562">
        <v>31</v>
      </c>
      <c r="B33" s="10562" t="s">
        <v>13894</v>
      </c>
      <c r="C33" s="10562" t="s">
        <v>13933</v>
      </c>
      <c r="D33" s="10563">
        <v>0</v>
      </c>
      <c r="E33" s="10563">
        <v>0</v>
      </c>
      <c r="F33" s="10563"/>
      <c r="G33" s="10580">
        <f>VLOOKUP(C33,'Data Products'!$A:$B,2,0)</f>
      </c>
      <c r="H33" s="10581">
        <f t="shared" si="9"/>
      </c>
      <c r="I33" s="10566">
        <v>45841</v>
      </c>
      <c r="J33" s="10567">
        <f t="shared" si="17"/>
      </c>
      <c r="K33" s="10563">
        <v>0</v>
      </c>
      <c r="L33" s="10563">
        <v>360</v>
      </c>
      <c r="M33" s="10563">
        <v>0</v>
      </c>
      <c r="N33" s="10563">
        <v>0</v>
      </c>
      <c r="O33" s="10562" t="s">
        <v>13934</v>
      </c>
      <c r="P33" s="10563">
        <v>0</v>
      </c>
      <c r="Q33" s="10563">
        <v>0</v>
      </c>
      <c r="R33" s="10563">
        <v>0</v>
      </c>
      <c r="S33" s="10563">
        <v>0</v>
      </c>
      <c r="T33" s="10563">
        <v>0</v>
      </c>
      <c r="U33" s="10563">
        <v>0</v>
      </c>
      <c r="V33" s="10563">
        <v>0</v>
      </c>
      <c r="W33" s="10563">
        <v>0</v>
      </c>
      <c r="X33" s="10563">
        <v>0</v>
      </c>
      <c r="Y33" s="10563">
        <v>0</v>
      </c>
      <c r="Z33" s="10563">
        <v>0</v>
      </c>
      <c r="AA33" s="10563">
        <v>0</v>
      </c>
      <c r="AB33" s="10568">
        <f t="shared" si="0"/>
      </c>
      <c r="AC33" s="10582">
        <f t="shared" si="4"/>
      </c>
      <c r="AD33" s="10570">
        <f t="shared" si="12"/>
      </c>
      <c r="AE33" s="10583">
        <f t="shared" si="19"/>
      </c>
      <c r="AF33" s="10572">
        <f>VLOOKUP(C33,'Data Products'!$A:$J,10,0)</f>
      </c>
      <c r="AG33" s="10573">
        <f t="shared" si="6"/>
      </c>
      <c r="AH33" s="10574">
        <f t="shared" si="14"/>
      </c>
      <c r="AI33" s="10575" t="s">
        <v>13935</v>
      </c>
      <c r="AJ33" s="10575"/>
      <c r="AK33" s="10576"/>
      <c r="AL33" s="10588"/>
      <c r="AM33" s="10576"/>
      <c r="AN33" s="10576"/>
    </row>
    <row customHeight="true" hidden="true" ht="18" r="34">
      <c r="A34" s="10562">
        <v>32</v>
      </c>
      <c r="B34" s="10562" t="s">
        <v>13894</v>
      </c>
      <c r="C34" s="10562" t="s">
        <v>13936</v>
      </c>
      <c r="D34" s="10563">
        <v>0</v>
      </c>
      <c r="E34" s="10563">
        <v>0</v>
      </c>
      <c r="F34" s="10563"/>
      <c r="G34" s="10580">
        <f>VLOOKUP(C34,'Data Products'!$A:$B,2,0)</f>
      </c>
      <c r="H34" s="10581">
        <f t="shared" si="9"/>
      </c>
      <c r="I34" s="10566">
        <v>45841</v>
      </c>
      <c r="J34" s="10567">
        <f t="shared" si="17"/>
      </c>
      <c r="K34" s="10563">
        <v>0</v>
      </c>
      <c r="L34" s="10563">
        <v>248</v>
      </c>
      <c r="M34" s="10563">
        <v>0</v>
      </c>
      <c r="N34" s="10563">
        <v>0</v>
      </c>
      <c r="O34" s="10562" t="s">
        <v>13934</v>
      </c>
      <c r="P34" s="10563">
        <v>0</v>
      </c>
      <c r="Q34" s="10563">
        <v>0</v>
      </c>
      <c r="R34" s="10563">
        <v>0</v>
      </c>
      <c r="S34" s="10563">
        <v>0</v>
      </c>
      <c r="T34" s="10563">
        <v>0</v>
      </c>
      <c r="U34" s="10563">
        <v>0</v>
      </c>
      <c r="V34" s="10563">
        <v>0</v>
      </c>
      <c r="W34" s="10563">
        <v>0</v>
      </c>
      <c r="X34" s="10563">
        <v>0</v>
      </c>
      <c r="Y34" s="10563">
        <v>0</v>
      </c>
      <c r="Z34" s="10563">
        <v>0</v>
      </c>
      <c r="AA34" s="10563">
        <v>0</v>
      </c>
      <c r="AB34" s="10568">
        <f t="shared" si="0"/>
      </c>
      <c r="AC34" s="10582">
        <f t="shared" si="4"/>
      </c>
      <c r="AD34" s="10570">
        <f t="shared" si="12"/>
      </c>
      <c r="AE34" s="10583">
        <f t="shared" si="19"/>
      </c>
      <c r="AF34" s="10572">
        <f>VLOOKUP(C34,'Data Products'!$A:$J,10,0)</f>
      </c>
      <c r="AG34" s="10573">
        <f t="shared" si="6"/>
      </c>
      <c r="AH34" s="10574">
        <f t="shared" si="14"/>
      </c>
      <c r="AI34" s="10575" t="s">
        <v>13935</v>
      </c>
      <c r="AJ34" s="10575"/>
      <c r="AK34" s="10576"/>
      <c r="AL34" s="10588"/>
      <c r="AM34" s="10576"/>
      <c r="AN34" s="10576"/>
    </row>
    <row r="35">
      <c r="A35" s="10562">
        <v>33</v>
      </c>
      <c r="B35" s="10562" t="s">
        <v>13886</v>
      </c>
      <c r="C35" s="10562" t="s">
        <v>13937</v>
      </c>
      <c r="D35" s="10563">
        <v>670</v>
      </c>
      <c r="E35" s="10563">
        <v>670</v>
      </c>
      <c r="F35" s="10563"/>
      <c r="G35" s="10564">
        <f>VLOOKUP(C35,'Data Products'!$A:$B,2,0)</f>
      </c>
      <c r="H35" s="10565">
        <f t="shared" si="9"/>
      </c>
      <c r="I35" s="10566">
        <v>45646</v>
      </c>
      <c r="J35" s="10567">
        <f t="shared" si="17"/>
      </c>
      <c r="K35" s="10563">
        <v>0</v>
      </c>
      <c r="L35" s="10563">
        <v>8</v>
      </c>
      <c r="M35" s="10563">
        <v>100</v>
      </c>
      <c r="N35" s="10563">
        <v>200</v>
      </c>
      <c r="O35" s="10562" t="s">
        <v>13938</v>
      </c>
      <c r="P35" s="10563">
        <v>150</v>
      </c>
      <c r="Q35" s="10563">
        <v>150</v>
      </c>
      <c r="R35" s="10563">
        <v>142</v>
      </c>
      <c r="S35" s="10563">
        <v>142</v>
      </c>
      <c r="T35" s="10563">
        <v>370</v>
      </c>
      <c r="U35" s="10563">
        <v>370</v>
      </c>
      <c r="V35" s="10563">
        <v>0</v>
      </c>
      <c r="W35" s="10563">
        <v>0</v>
      </c>
      <c r="X35" s="10563">
        <v>8</v>
      </c>
      <c r="Y35" s="10563">
        <v>8</v>
      </c>
      <c r="Z35" s="10563">
        <v>0</v>
      </c>
      <c r="AA35" s="10563">
        <v>0</v>
      </c>
      <c r="AB35" s="10568">
        <f t="shared" si="0"/>
      </c>
      <c r="AC35" s="10569">
        <f t="shared" si="4"/>
      </c>
      <c r="AD35" s="10570">
        <f t="shared" si="12"/>
      </c>
      <c r="AE35" s="10571">
        <f t="shared" si="19"/>
      </c>
      <c r="AF35" s="10572">
        <f>VLOOKUP(C35,'Data Products'!$A:$J,10,0)</f>
      </c>
      <c r="AG35" s="10573">
        <f t="shared" si="6"/>
      </c>
      <c r="AH35" s="10574">
        <f t="shared" si="14"/>
      </c>
      <c r="AI35" s="10584"/>
      <c r="AJ35" s="10575"/>
      <c r="AK35" s="10576"/>
      <c r="AL35" s="10588"/>
      <c r="AM35" s="10576"/>
      <c r="AN35" s="10576"/>
    </row>
    <row customHeight="true" hidden="true" ht="18" r="36">
      <c r="A36" s="10562">
        <v>34</v>
      </c>
      <c r="B36" s="10562" t="s">
        <v>13894</v>
      </c>
      <c r="C36" s="10562" t="s">
        <v>13939</v>
      </c>
      <c r="D36" s="10563">
        <v>0</v>
      </c>
      <c r="E36" s="10563">
        <v>0</v>
      </c>
      <c r="F36" s="10563"/>
      <c r="G36" s="10564">
        <f>VLOOKUP(C36,'Data Products'!$A:$B,2,0)</f>
      </c>
      <c r="H36" s="10565">
        <f t="shared" si="9"/>
      </c>
      <c r="I36" s="10566">
        <v>45646</v>
      </c>
      <c r="J36" s="10567">
        <f t="shared" si="17"/>
      </c>
      <c r="K36" s="10563">
        <v>0</v>
      </c>
      <c r="L36" s="10563">
        <v>0</v>
      </c>
      <c r="M36" s="10563">
        <v>100</v>
      </c>
      <c r="N36" s="10563">
        <v>200</v>
      </c>
      <c r="O36" s="10562" t="s">
        <v>13938</v>
      </c>
      <c r="P36" s="10563">
        <v>0</v>
      </c>
      <c r="Q36" s="10563">
        <v>0</v>
      </c>
      <c r="R36" s="10563">
        <v>0</v>
      </c>
      <c r="S36" s="10563">
        <v>0</v>
      </c>
      <c r="T36" s="10563">
        <v>0</v>
      </c>
      <c r="U36" s="10563">
        <v>0</v>
      </c>
      <c r="V36" s="10563">
        <v>0</v>
      </c>
      <c r="W36" s="10563">
        <v>0</v>
      </c>
      <c r="X36" s="10563">
        <v>0</v>
      </c>
      <c r="Y36" s="10563">
        <v>0</v>
      </c>
      <c r="Z36" s="10563">
        <v>0</v>
      </c>
      <c r="AA36" s="10563">
        <v>0</v>
      </c>
      <c r="AB36" s="10568">
        <f t="shared" si="0"/>
      </c>
      <c r="AC36" s="10578">
        <f t="shared" si="4"/>
      </c>
      <c r="AD36" s="10570">
        <f t="shared" si="12"/>
      </c>
      <c r="AE36" s="10579">
        <f t="shared" si="19"/>
      </c>
      <c r="AF36" s="10572">
        <f>VLOOKUP(C36,'Data Products'!$A:$J,10,0)</f>
      </c>
      <c r="AG36" s="10573">
        <f t="shared" si="6"/>
      </c>
      <c r="AH36" s="10574">
        <f t="shared" si="14"/>
      </c>
      <c r="AI36" s="10575"/>
      <c r="AJ36" s="10575"/>
      <c r="AK36" s="10576"/>
      <c r="AL36" s="10588"/>
      <c r="AM36" s="10576"/>
      <c r="AN36" s="10576"/>
    </row>
    <row r="37">
      <c r="A37" s="10562">
        <v>35</v>
      </c>
      <c r="B37" s="10562" t="s">
        <v>13886</v>
      </c>
      <c r="C37" s="10562" t="s">
        <v>13940</v>
      </c>
      <c r="D37" s="10563">
        <v>1794</v>
      </c>
      <c r="E37" s="10563">
        <v>1793</v>
      </c>
      <c r="F37" s="10563"/>
      <c r="G37" s="10564">
        <f>VLOOKUP(C37,'Data Products'!$A:$B,2,0)</f>
      </c>
      <c r="H37" s="10565">
        <f t="shared" si="9"/>
      </c>
      <c r="I37" s="10566">
        <v>45681</v>
      </c>
      <c r="J37" s="10567">
        <f t="shared" si="17"/>
      </c>
      <c r="K37" s="10563">
        <v>90</v>
      </c>
      <c r="L37" s="10563">
        <v>221</v>
      </c>
      <c r="M37" s="10563">
        <v>1500</v>
      </c>
      <c r="N37" s="10563">
        <v>3000</v>
      </c>
      <c r="O37" s="10562" t="s">
        <v>13941</v>
      </c>
      <c r="P37" s="10563">
        <v>0</v>
      </c>
      <c r="Q37" s="10563">
        <v>0</v>
      </c>
      <c r="R37" s="10563">
        <v>884</v>
      </c>
      <c r="S37" s="10563">
        <v>883</v>
      </c>
      <c r="T37" s="10563">
        <v>858</v>
      </c>
      <c r="U37" s="10563">
        <v>858</v>
      </c>
      <c r="V37" s="10563">
        <v>9</v>
      </c>
      <c r="W37" s="10563">
        <v>9</v>
      </c>
      <c r="X37" s="10563">
        <v>43</v>
      </c>
      <c r="Y37" s="10563">
        <v>43</v>
      </c>
      <c r="Z37" s="10563">
        <v>0</v>
      </c>
      <c r="AA37" s="10563">
        <v>0</v>
      </c>
      <c r="AB37" s="10568">
        <f t="shared" si="0"/>
      </c>
      <c r="AC37" s="10569">
        <f t="shared" si="4"/>
      </c>
      <c r="AD37" s="10570">
        <f t="shared" si="12"/>
      </c>
      <c r="AE37" s="10571">
        <f t="shared" si="19"/>
      </c>
      <c r="AF37" s="10572">
        <f>VLOOKUP(C37,'Data Products'!$A:$J,10,0)</f>
      </c>
      <c r="AG37" s="10573">
        <f t="shared" si="6"/>
      </c>
      <c r="AH37" s="10574">
        <f t="shared" si="14"/>
      </c>
      <c r="AI37" s="10575"/>
      <c r="AJ37" s="10589"/>
      <c r="AK37" s="10589"/>
      <c r="AL37" s="10590"/>
      <c r="AM37" s="10589"/>
      <c r="AN37" s="10589"/>
    </row>
    <row r="38">
      <c r="A38" s="10562">
        <v>36</v>
      </c>
      <c r="B38" s="10562" t="s">
        <v>13886</v>
      </c>
      <c r="C38" s="10562" t="s">
        <v>13942</v>
      </c>
      <c r="D38" s="10563">
        <v>2768</v>
      </c>
      <c r="E38" s="10563">
        <v>2768</v>
      </c>
      <c r="F38" s="10563"/>
      <c r="G38" s="10564">
        <f>VLOOKUP(C38,'Data Products'!$A:$B,2,0)</f>
      </c>
      <c r="H38" s="10565">
        <f t="shared" si="9"/>
      </c>
      <c r="I38" s="10566">
        <v>45520</v>
      </c>
      <c r="J38" s="10567">
        <f t="shared" si="17"/>
      </c>
      <c r="K38" s="10563">
        <v>14</v>
      </c>
      <c r="L38" s="10563">
        <v>110</v>
      </c>
      <c r="M38" s="10563">
        <v>150</v>
      </c>
      <c r="N38" s="10563">
        <v>300</v>
      </c>
      <c r="O38" s="10562" t="s">
        <v>13941</v>
      </c>
      <c r="P38" s="10563">
        <v>0</v>
      </c>
      <c r="Q38" s="10563">
        <v>0</v>
      </c>
      <c r="R38" s="10563">
        <v>1625</v>
      </c>
      <c r="S38" s="10563">
        <v>1625</v>
      </c>
      <c r="T38" s="10563">
        <v>1143</v>
      </c>
      <c r="U38" s="10563">
        <v>1143</v>
      </c>
      <c r="V38" s="10563">
        <v>0</v>
      </c>
      <c r="W38" s="10563">
        <v>0</v>
      </c>
      <c r="X38" s="10563">
        <v>0</v>
      </c>
      <c r="Y38" s="10563">
        <v>0</v>
      </c>
      <c r="Z38" s="10563">
        <v>0</v>
      </c>
      <c r="AA38" s="10563">
        <v>0</v>
      </c>
      <c r="AB38" s="10568">
        <f t="shared" si="0"/>
      </c>
      <c r="AC38" s="10569">
        <f t="shared" si="4"/>
      </c>
      <c r="AD38" s="10570">
        <f t="shared" si="12"/>
      </c>
      <c r="AE38" s="10571">
        <f t="shared" si="19"/>
      </c>
      <c r="AF38" s="10572">
        <f>VLOOKUP(C38,'Data Products'!$A:$J,10,0)</f>
      </c>
      <c r="AG38" s="10573">
        <f t="shared" si="6"/>
      </c>
      <c r="AH38" s="10574">
        <f t="shared" si="14"/>
      </c>
      <c r="AI38" s="10575"/>
      <c r="AJ38" s="10576"/>
      <c r="AK38" s="10576"/>
      <c r="AL38" s="10588"/>
      <c r="AM38" s="10576"/>
      <c r="AN38" s="10576"/>
    </row>
    <row r="39">
      <c r="A39" s="10562">
        <v>37</v>
      </c>
      <c r="B39" s="10562" t="s">
        <v>13943</v>
      </c>
      <c r="C39" s="10562" t="s">
        <v>13944</v>
      </c>
      <c r="D39" s="10563">
        <v>2062</v>
      </c>
      <c r="E39" s="10563">
        <v>2062</v>
      </c>
      <c r="F39" s="10563"/>
      <c r="G39" s="10564">
        <f>VLOOKUP(C39,'Data Products'!$A:$B,2,0)</f>
      </c>
      <c r="H39" s="10565">
        <f t="shared" si="9"/>
      </c>
      <c r="I39" s="10566">
        <v>45558</v>
      </c>
      <c r="J39" s="10567">
        <f t="shared" si="17"/>
      </c>
      <c r="K39" s="10563">
        <v>0</v>
      </c>
      <c r="L39" s="10563">
        <v>0</v>
      </c>
      <c r="M39" s="10563">
        <v>500</v>
      </c>
      <c r="N39" s="10563">
        <v>1000</v>
      </c>
      <c r="O39" s="10562" t="s">
        <v>13945</v>
      </c>
      <c r="P39" s="10563">
        <v>0</v>
      </c>
      <c r="Q39" s="10563">
        <v>0</v>
      </c>
      <c r="R39" s="10563">
        <v>1289</v>
      </c>
      <c r="S39" s="10563">
        <v>1289</v>
      </c>
      <c r="T39" s="10563">
        <v>773</v>
      </c>
      <c r="U39" s="10563">
        <v>773</v>
      </c>
      <c r="V39" s="10563">
        <v>0</v>
      </c>
      <c r="W39" s="10563">
        <v>0</v>
      </c>
      <c r="X39" s="10563">
        <v>0</v>
      </c>
      <c r="Y39" s="10563">
        <v>0</v>
      </c>
      <c r="Z39" s="10563">
        <v>0</v>
      </c>
      <c r="AA39" s="10563">
        <v>0</v>
      </c>
      <c r="AB39" s="10568">
        <f t="shared" si="0"/>
      </c>
      <c r="AC39" s="10578">
        <f t="shared" si="4"/>
      </c>
      <c r="AD39" s="10570">
        <f t="shared" si="12"/>
      </c>
      <c r="AE39" s="10579">
        <f t="shared" si="19"/>
      </c>
      <c r="AF39" s="10572">
        <f>VLOOKUP(C39,'Data Products'!$A:$J,10,0)</f>
      </c>
      <c r="AG39" s="10573">
        <f t="shared" si="6"/>
      </c>
      <c r="AH39" s="10574">
        <f t="shared" si="14"/>
      </c>
      <c r="AI39" s="10575"/>
      <c r="AJ39" s="10576"/>
      <c r="AK39" s="10576"/>
      <c r="AL39" s="10588"/>
      <c r="AM39" s="10576"/>
      <c r="AN39" s="10576"/>
    </row>
    <row customHeight="true" hidden="true" ht="18" r="40">
      <c r="A40" s="10562">
        <v>38</v>
      </c>
      <c r="B40" s="10562" t="s">
        <v>13894</v>
      </c>
      <c r="C40" s="10562" t="s">
        <v>13946</v>
      </c>
      <c r="D40" s="10563">
        <v>0</v>
      </c>
      <c r="E40" s="10563">
        <v>0</v>
      </c>
      <c r="F40" s="10563"/>
      <c r="G40" s="10564">
        <f>VLOOKUP(C40,'Data Products'!$A:$B,2,0)</f>
      </c>
      <c r="H40" s="10565">
        <f t="shared" si="9"/>
      </c>
      <c r="I40" s="10566">
        <v>45630</v>
      </c>
      <c r="J40" s="10567">
        <f t="shared" si="17"/>
      </c>
      <c r="K40" s="10563">
        <v>0</v>
      </c>
      <c r="L40" s="10563">
        <v>0</v>
      </c>
      <c r="M40" s="10563">
        <v>0</v>
      </c>
      <c r="N40" s="10563">
        <v>0</v>
      </c>
      <c r="O40" s="10562" t="s">
        <v>13947</v>
      </c>
      <c r="P40" s="10563">
        <v>0</v>
      </c>
      <c r="Q40" s="10563">
        <v>0</v>
      </c>
      <c r="R40" s="10563">
        <v>0</v>
      </c>
      <c r="S40" s="10563">
        <v>0</v>
      </c>
      <c r="T40" s="10563">
        <v>0</v>
      </c>
      <c r="U40" s="10563">
        <v>0</v>
      </c>
      <c r="V40" s="10563">
        <v>0</v>
      </c>
      <c r="W40" s="10563">
        <v>0</v>
      </c>
      <c r="X40" s="10563">
        <v>0</v>
      </c>
      <c r="Y40" s="10563">
        <v>0</v>
      </c>
      <c r="Z40" s="10563">
        <v>0</v>
      </c>
      <c r="AA40" s="10563">
        <v>0</v>
      </c>
      <c r="AB40" s="10568">
        <f t="shared" si="0"/>
      </c>
      <c r="AC40" s="10578">
        <f t="shared" si="4"/>
      </c>
      <c r="AD40" s="10570">
        <f t="shared" si="12"/>
      </c>
      <c r="AE40" s="10579">
        <f t="shared" si="19"/>
      </c>
      <c r="AF40" s="10572">
        <f>VLOOKUP(C40,'Data Products'!$A:$J,10,0)</f>
      </c>
      <c r="AG40" s="10573">
        <f t="shared" si="6"/>
      </c>
      <c r="AH40" s="10574">
        <f t="shared" si="14"/>
      </c>
      <c r="AI40" s="10575"/>
      <c r="AJ40" s="10576"/>
      <c r="AK40" s="10576"/>
      <c r="AL40" s="10588"/>
      <c r="AM40" s="10576"/>
      <c r="AN40" s="10576"/>
    </row>
    <row r="41">
      <c r="A41" s="10562">
        <v>39</v>
      </c>
      <c r="B41" s="10562" t="s">
        <v>13889</v>
      </c>
      <c r="C41" s="10562" t="s">
        <v>13948</v>
      </c>
      <c r="D41" s="10563">
        <v>5</v>
      </c>
      <c r="E41" s="10563">
        <v>5</v>
      </c>
      <c r="F41" s="10563"/>
      <c r="G41" s="10564">
        <f>VLOOKUP(C41,'Data Products'!$A:$B,2,0)</f>
      </c>
      <c r="H41" s="10591">
        <f t="shared" si="9"/>
      </c>
      <c r="I41" s="10566">
        <v>45630</v>
      </c>
      <c r="J41" s="10567">
        <f t="shared" si="17"/>
      </c>
      <c r="K41" s="10563">
        <v>2</v>
      </c>
      <c r="L41" s="10563">
        <v>6</v>
      </c>
      <c r="M41" s="10563">
        <v>0</v>
      </c>
      <c r="N41" s="10563">
        <v>0</v>
      </c>
      <c r="O41" s="10562" t="s">
        <v>13947</v>
      </c>
      <c r="P41" s="10563">
        <v>0</v>
      </c>
      <c r="Q41" s="10563">
        <v>0</v>
      </c>
      <c r="R41" s="10563">
        <v>4</v>
      </c>
      <c r="S41" s="10563">
        <v>4</v>
      </c>
      <c r="T41" s="10563">
        <v>1</v>
      </c>
      <c r="U41" s="10563">
        <v>1</v>
      </c>
      <c r="V41" s="10563">
        <v>0</v>
      </c>
      <c r="W41" s="10563">
        <v>0</v>
      </c>
      <c r="X41" s="10563">
        <v>0</v>
      </c>
      <c r="Y41" s="10563">
        <v>0</v>
      </c>
      <c r="Z41" s="10563">
        <v>0</v>
      </c>
      <c r="AA41" s="10563">
        <v>0</v>
      </c>
      <c r="AB41" s="10568">
        <f t="shared" si="0"/>
      </c>
      <c r="AC41" s="10582">
        <f t="shared" si="4"/>
      </c>
      <c r="AD41" s="10570">
        <f t="shared" si="12"/>
      </c>
      <c r="AE41" s="10583">
        <f t="shared" si="19"/>
      </c>
      <c r="AF41" s="10572">
        <f>VLOOKUP(C41,'Data Products'!$A:$J,10,0)</f>
      </c>
      <c r="AG41" s="10573">
        <f t="shared" si="6"/>
      </c>
      <c r="AH41" s="10574">
        <f t="shared" si="14"/>
      </c>
      <c r="AI41" s="10592"/>
      <c r="AJ41" s="10593"/>
      <c r="AK41" s="10593"/>
      <c r="AL41" s="10594"/>
      <c r="AM41" s="10593"/>
      <c r="AN41" s="10593"/>
    </row>
    <row customHeight="true" hidden="true" ht="18" r="42">
      <c r="A42" s="10562">
        <v>40</v>
      </c>
      <c r="B42" s="10562" t="s">
        <v>13894</v>
      </c>
      <c r="C42" s="10562" t="s">
        <v>13949</v>
      </c>
      <c r="D42" s="10563">
        <v>0</v>
      </c>
      <c r="E42" s="10563">
        <v>0</v>
      </c>
      <c r="F42" s="10563"/>
      <c r="G42" s="10564">
        <f>VLOOKUP(C42,'Data Products'!$A:$B,2,0)</f>
      </c>
      <c r="H42" s="10591">
        <f t="shared" si="9"/>
      </c>
      <c r="I42" s="10566">
        <v>45630</v>
      </c>
      <c r="J42" s="10567">
        <f t="shared" si="17"/>
      </c>
      <c r="K42" s="10563">
        <v>0</v>
      </c>
      <c r="L42" s="10563">
        <v>0</v>
      </c>
      <c r="M42" s="10563">
        <v>0</v>
      </c>
      <c r="N42" s="10563">
        <v>0</v>
      </c>
      <c r="O42" s="10562" t="s">
        <v>13947</v>
      </c>
      <c r="P42" s="10563">
        <v>0</v>
      </c>
      <c r="Q42" s="10563">
        <v>0</v>
      </c>
      <c r="R42" s="10563">
        <v>0</v>
      </c>
      <c r="S42" s="10563">
        <v>0</v>
      </c>
      <c r="T42" s="10563">
        <v>0</v>
      </c>
      <c r="U42" s="10563">
        <v>0</v>
      </c>
      <c r="V42" s="10563">
        <v>0</v>
      </c>
      <c r="W42" s="10563">
        <v>0</v>
      </c>
      <c r="X42" s="10563">
        <v>0</v>
      </c>
      <c r="Y42" s="10563">
        <v>0</v>
      </c>
      <c r="Z42" s="10563">
        <v>0</v>
      </c>
      <c r="AA42" s="10563">
        <v>0</v>
      </c>
      <c r="AB42" s="10568">
        <f t="shared" si="0"/>
      </c>
      <c r="AC42" s="10578">
        <f t="shared" si="4"/>
      </c>
      <c r="AD42" s="10570">
        <f t="shared" si="12"/>
      </c>
      <c r="AE42" s="10579">
        <f t="shared" si="19"/>
      </c>
      <c r="AF42" s="10572">
        <f>VLOOKUP(C42,'Data Products'!$A:$J,10,0)</f>
      </c>
      <c r="AG42" s="10573">
        <f t="shared" si="6"/>
      </c>
      <c r="AH42" s="10574">
        <f t="shared" si="14"/>
      </c>
      <c r="AI42" s="10595"/>
      <c r="AJ42" s="10596"/>
      <c r="AK42" s="10596"/>
      <c r="AL42" s="10595"/>
      <c r="AM42" s="10596"/>
      <c r="AN42" s="10596"/>
    </row>
    <row r="43">
      <c r="A43" s="10562">
        <v>41</v>
      </c>
      <c r="B43" s="10562" t="s">
        <v>13889</v>
      </c>
      <c r="C43" s="10562" t="s">
        <v>13950</v>
      </c>
      <c r="D43" s="10563">
        <v>256</v>
      </c>
      <c r="E43" s="10563">
        <v>256</v>
      </c>
      <c r="F43" s="10597"/>
      <c r="G43" s="10564">
        <f>VLOOKUP(C43,'Data Products'!$A:$B,2,0)</f>
      </c>
      <c r="H43" s="10591">
        <f t="shared" si="9"/>
      </c>
      <c r="I43" s="10566">
        <v>45898</v>
      </c>
      <c r="J43" s="10567">
        <f t="shared" si="17"/>
      </c>
      <c r="K43" s="10563">
        <v>33</v>
      </c>
      <c r="L43" s="10563">
        <v>54</v>
      </c>
      <c r="M43" s="10563">
        <v>0</v>
      </c>
      <c r="N43" s="10563">
        <v>0</v>
      </c>
      <c r="O43" s="10562" t="s">
        <v>13951</v>
      </c>
      <c r="P43" s="10563">
        <v>0</v>
      </c>
      <c r="Q43" s="10563">
        <v>0</v>
      </c>
      <c r="R43" s="10563">
        <v>130</v>
      </c>
      <c r="S43" s="10563">
        <v>130</v>
      </c>
      <c r="T43" s="10563">
        <v>126</v>
      </c>
      <c r="U43" s="10563">
        <v>126</v>
      </c>
      <c r="V43" s="10563">
        <v>0</v>
      </c>
      <c r="W43" s="10563">
        <v>0</v>
      </c>
      <c r="X43" s="10563">
        <v>0</v>
      </c>
      <c r="Y43" s="10563">
        <v>0</v>
      </c>
      <c r="Z43" s="10563">
        <v>0</v>
      </c>
      <c r="AA43" s="10563">
        <v>0</v>
      </c>
      <c r="AB43" s="10568">
        <f t="shared" si="0"/>
      </c>
      <c r="AC43" s="10586">
        <f t="shared" si="4"/>
      </c>
      <c r="AD43" s="10570">
        <f t="shared" si="12"/>
      </c>
      <c r="AE43" s="10587">
        <f t="shared" si="19"/>
      </c>
      <c r="AF43" s="10572">
        <f>VLOOKUP(C43,'Data Products'!$A:$J,10,0)</f>
      </c>
      <c r="AG43" s="10573">
        <f t="shared" si="6"/>
      </c>
      <c r="AH43" s="10574">
        <f t="shared" si="14"/>
      </c>
      <c r="AI43" s="10598" t="s">
        <v>13952</v>
      </c>
      <c r="AJ43" s="10596"/>
      <c r="AK43" s="10596"/>
      <c r="AL43" s="10595"/>
      <c r="AM43" s="10596"/>
      <c r="AN43" s="10596"/>
    </row>
    <row r="44">
      <c r="A44" s="10599"/>
      <c r="B44" s="10600"/>
      <c r="C44" s="10599"/>
      <c r="D44" s="10599"/>
      <c r="E44" s="10599"/>
      <c r="F44" s="10599"/>
      <c r="G44" s="10599"/>
      <c r="H44" s="10599"/>
      <c r="I44" s="10599"/>
      <c r="J44" s="10601"/>
      <c r="K44" s="10597"/>
      <c r="L44" s="10597" t="s">
        <v>13953</v>
      </c>
      <c r="M44" s="10597"/>
      <c r="N44" s="10597"/>
      <c r="O44" s="10597"/>
      <c r="P44" s="10597"/>
      <c r="Q44" s="10597"/>
      <c r="R44" s="10597"/>
      <c r="S44" s="10597"/>
      <c r="T44" s="10597"/>
      <c r="U44" s="10597"/>
      <c r="V44" s="10597"/>
      <c r="W44" s="10597"/>
      <c r="X44" s="10597"/>
      <c r="Y44" s="10597"/>
      <c r="Z44" s="10597"/>
      <c r="AA44" s="10597"/>
      <c r="AB44" s="10597"/>
      <c r="AC44" s="10597"/>
      <c r="AD44" s="10597"/>
      <c r="AE44" s="10602" t="s">
        <v>13954</v>
      </c>
      <c r="AF44" s="10603"/>
      <c r="AG44" s="10603">
        <f>SUM(AG3:AG43)</f>
      </c>
      <c r="AH44" s="10604"/>
      <c r="AI44" s="10605"/>
      <c r="AJ44" s="10606"/>
      <c r="AK44" s="10606"/>
      <c r="AL44" s="10605"/>
      <c r="AM44" s="10606"/>
      <c r="AN44" s="10606"/>
    </row>
    <row r="45">
      <c r="A45" s="10597"/>
      <c r="B45" s="10600"/>
      <c r="C45" s="10600"/>
      <c r="D45" s="10597"/>
      <c r="E45" s="10597"/>
      <c r="F45" s="10597"/>
      <c r="G45" s="10600"/>
      <c r="H45" s="10601"/>
      <c r="I45" s="10601"/>
      <c r="J45" s="10601"/>
      <c r="K45" s="10597"/>
      <c r="L45" s="10597"/>
      <c r="M45" s="10597"/>
      <c r="N45" s="10597"/>
      <c r="O45" s="10597"/>
      <c r="P45" s="10597"/>
      <c r="Q45" s="10597"/>
      <c r="R45" s="10597"/>
      <c r="S45" s="10597"/>
      <c r="T45" s="10597"/>
      <c r="U45" s="10597"/>
      <c r="V45" s="10597"/>
      <c r="W45" s="10597"/>
      <c r="X45" s="10597"/>
      <c r="Y45" s="10597"/>
      <c r="Z45" s="10597"/>
      <c r="AA45" s="10597"/>
      <c r="AB45" s="10597"/>
      <c r="AC45" s="10597"/>
      <c r="AD45" s="10597"/>
      <c r="AE45" s="10607" t="s">
        <v>13955</v>
      </c>
      <c r="AF45" s="10608">
        <f t="shared" ref="AF45:AF48" si="2">AG45/$AG$44</f>
      </c>
      <c r="AG45" s="10609">
        <f t="shared" ref="AG45:AG48" si="3">SUMIFS($AG$3:$AG$43,$AE$3:$AE$43,AE45)</f>
      </c>
      <c r="AH45" s="10610"/>
      <c r="AI45" s="10605"/>
      <c r="AJ45" s="10606"/>
      <c r="AK45" s="10606"/>
      <c r="AL45" s="10605"/>
      <c r="AM45" s="10606"/>
      <c r="AN45" s="10606"/>
    </row>
    <row r="46">
      <c r="A46" s="10597"/>
      <c r="B46" s="10600"/>
      <c r="C46" s="10600"/>
      <c r="D46" s="10597"/>
      <c r="E46" s="10597"/>
      <c r="F46" s="10597"/>
      <c r="G46" s="10600"/>
      <c r="H46" s="10601"/>
      <c r="I46" s="10601"/>
      <c r="J46" s="10601"/>
      <c r="K46" s="10597"/>
      <c r="L46" s="10597"/>
      <c r="M46" s="10597"/>
      <c r="N46" s="10597"/>
      <c r="O46" s="10597"/>
      <c r="P46" s="10597"/>
      <c r="Q46" s="10597"/>
      <c r="R46" s="10597"/>
      <c r="S46" s="10597"/>
      <c r="T46" s="10597"/>
      <c r="U46" s="10597"/>
      <c r="V46" s="10597"/>
      <c r="W46" s="10597"/>
      <c r="X46" s="10597"/>
      <c r="Y46" s="10597"/>
      <c r="Z46" s="10597"/>
      <c r="AA46" s="10597"/>
      <c r="AB46" s="10597"/>
      <c r="AC46" s="10597"/>
      <c r="AD46" s="10597"/>
      <c r="AE46" s="10607" t="s">
        <v>13956</v>
      </c>
      <c r="AF46" s="10608">
        <f t="shared" si="2"/>
      </c>
      <c r="AG46" s="10609">
        <f t="shared" si="3"/>
      </c>
      <c r="AH46" s="10610"/>
      <c r="AI46" s="10605"/>
      <c r="AJ46" s="10606"/>
      <c r="AK46" s="10606"/>
      <c r="AL46" s="10605"/>
      <c r="AM46" s="10606"/>
      <c r="AN46" s="10606"/>
    </row>
    <row r="47">
      <c r="A47" s="10597"/>
      <c r="B47" s="10600"/>
      <c r="C47" s="10600"/>
      <c r="D47" s="10597"/>
      <c r="E47" s="10597"/>
      <c r="F47" s="10597"/>
      <c r="G47" s="10600"/>
      <c r="H47" s="10601"/>
      <c r="I47" s="10601"/>
      <c r="J47" s="10601"/>
      <c r="K47" s="10597"/>
      <c r="L47" s="10597"/>
      <c r="M47" s="10597"/>
      <c r="N47" s="10597"/>
      <c r="O47" s="10597"/>
      <c r="P47" s="10597"/>
      <c r="Q47" s="10597"/>
      <c r="R47" s="10597"/>
      <c r="S47" s="10597"/>
      <c r="T47" s="10597"/>
      <c r="U47" s="10597"/>
      <c r="V47" s="10597"/>
      <c r="W47" s="10597"/>
      <c r="X47" s="10597"/>
      <c r="Y47" s="10597"/>
      <c r="Z47" s="10597"/>
      <c r="AA47" s="10597"/>
      <c r="AB47" s="10597"/>
      <c r="AC47" s="10597"/>
      <c r="AD47" s="10597"/>
      <c r="AE47" s="10607" t="s">
        <v>13957</v>
      </c>
      <c r="AF47" s="10608">
        <f t="shared" si="2"/>
      </c>
      <c r="AG47" s="10609">
        <f t="shared" si="3"/>
      </c>
      <c r="AH47" s="10610"/>
      <c r="AI47" s="10605"/>
      <c r="AJ47" s="10606"/>
      <c r="AK47" s="10606"/>
      <c r="AL47" s="10605"/>
      <c r="AM47" s="10606"/>
      <c r="AN47" s="10606"/>
    </row>
    <row r="48">
      <c r="A48" s="10597"/>
      <c r="B48" s="10600"/>
      <c r="C48" s="10600"/>
      <c r="D48" s="10597"/>
      <c r="E48" s="10597"/>
      <c r="F48" s="10597"/>
      <c r="G48" s="10600"/>
      <c r="H48" s="10601"/>
      <c r="I48" s="10601"/>
      <c r="J48" s="10601"/>
      <c r="K48" s="10597"/>
      <c r="L48" s="10597"/>
      <c r="M48" s="10597"/>
      <c r="N48" s="10597"/>
      <c r="O48" s="10597"/>
      <c r="P48" s="10597"/>
      <c r="Q48" s="10597"/>
      <c r="R48" s="10597"/>
      <c r="S48" s="10597"/>
      <c r="T48" s="10597"/>
      <c r="U48" s="10597"/>
      <c r="V48" s="10597"/>
      <c r="W48" s="10597"/>
      <c r="X48" s="10597"/>
      <c r="Y48" s="10597"/>
      <c r="Z48" s="10597"/>
      <c r="AA48" s="10597"/>
      <c r="AB48" s="10597"/>
      <c r="AC48" s="10597"/>
      <c r="AD48" s="10597"/>
      <c r="AE48" s="10607" t="s">
        <v>13958</v>
      </c>
      <c r="AF48" s="10608">
        <f t="shared" si="2"/>
      </c>
      <c r="AG48" s="10609">
        <f t="shared" si="3"/>
      </c>
      <c r="AH48" s="10610"/>
      <c r="AI48" s="10605"/>
      <c r="AJ48" s="10606"/>
      <c r="AK48" s="10606"/>
      <c r="AL48" s="10605"/>
      <c r="AM48" s="10606"/>
      <c r="AN48" s="10606"/>
    </row>
    <row r="49">
      <c r="A49" s="10597"/>
      <c r="B49" s="10600"/>
      <c r="C49" s="10600"/>
      <c r="D49" s="10597"/>
      <c r="E49" s="10597"/>
      <c r="F49" s="10597"/>
      <c r="G49" s="10600"/>
      <c r="H49" s="10601"/>
      <c r="I49" s="10601"/>
      <c r="J49" s="10601"/>
      <c r="K49" s="10597"/>
      <c r="L49" s="10597"/>
      <c r="M49" s="10597"/>
      <c r="N49" s="10597"/>
      <c r="O49" s="10597"/>
      <c r="P49" s="10597"/>
      <c r="Q49" s="10597"/>
      <c r="R49" s="10597"/>
      <c r="S49" s="10597"/>
      <c r="T49" s="10597"/>
      <c r="U49" s="10597"/>
      <c r="V49" s="10597"/>
      <c r="W49" s="10597"/>
      <c r="X49" s="10597"/>
      <c r="Y49" s="10597"/>
      <c r="Z49" s="10597"/>
      <c r="AA49" s="10597"/>
      <c r="AB49" s="10597"/>
      <c r="AC49" s="10597"/>
      <c r="AD49" s="10597"/>
      <c r="AE49" s="10607" t="s">
        <v>13875</v>
      </c>
      <c r="AF49" s="10611">
        <f>AVERAGE(AH3:AH43)/AVERAGE(D3:D43)</f>
      </c>
      <c r="AG49" s="10609">
        <f>SUMIF($H$3:$H$43,"&lt;90",$AG$3:$AG$43)</f>
      </c>
      <c r="AH49" s="10612"/>
      <c r="AI49" s="10605"/>
      <c r="AJ49" s="10606"/>
      <c r="AK49" s="10606"/>
      <c r="AL49" s="10605"/>
      <c r="AM49" s="10606"/>
      <c r="AN49" s="10606"/>
    </row>
    <row r="50">
      <c r="A50" s="10597"/>
      <c r="B50" s="10600"/>
      <c r="C50" s="10600"/>
      <c r="D50" s="10597"/>
      <c r="E50" s="10597"/>
      <c r="F50" s="10597"/>
      <c r="G50" s="10600"/>
      <c r="H50" s="10601"/>
      <c r="I50" s="10601"/>
      <c r="J50" s="10601"/>
      <c r="K50" s="10597"/>
      <c r="L50" s="10597"/>
      <c r="M50" s="10597"/>
      <c r="N50" s="10597"/>
      <c r="O50" s="10597"/>
      <c r="P50" s="10597"/>
      <c r="Q50" s="10597"/>
      <c r="R50" s="10597"/>
      <c r="S50" s="10597"/>
      <c r="T50" s="10597"/>
      <c r="U50" s="10597"/>
      <c r="V50" s="10597"/>
      <c r="W50" s="10597"/>
      <c r="X50" s="10597"/>
      <c r="Y50" s="10597"/>
      <c r="Z50" s="10597"/>
      <c r="AA50" s="10597"/>
      <c r="AB50" s="10597"/>
      <c r="AC50" s="10597"/>
      <c r="AD50" s="10597"/>
      <c r="AE50" s="10597"/>
      <c r="AF50" s="10612"/>
      <c r="AG50" s="10612"/>
      <c r="AH50" s="10612"/>
      <c r="AI50" s="10605"/>
      <c r="AJ50" s="10606"/>
      <c r="AK50" s="10606"/>
      <c r="AL50" s="10605"/>
      <c r="AM50" s="10606"/>
      <c r="AN50" s="10606"/>
    </row>
    <row r="51">
      <c r="A51" s="10557" t="s">
        <v>13959</v>
      </c>
      <c r="B51" s="10557" t="s">
        <v>13850</v>
      </c>
      <c r="C51" s="10557" t="s">
        <v>13851</v>
      </c>
      <c r="D51" s="10557" t="s">
        <v>13852</v>
      </c>
      <c r="E51" s="10557"/>
      <c r="F51" s="10557" t="s">
        <v>13960</v>
      </c>
      <c r="G51" s="10613" t="s">
        <v>13854</v>
      </c>
      <c r="H51" s="10614" t="s">
        <v>13855</v>
      </c>
      <c r="I51" s="10556" t="s">
        <v>13856</v>
      </c>
      <c r="J51" s="10556" t="s">
        <v>13857</v>
      </c>
      <c r="K51" s="10557" t="s">
        <v>13858</v>
      </c>
      <c r="L51" s="10557" t="s">
        <v>13859</v>
      </c>
      <c r="M51" s="10557" t="s">
        <v>13961</v>
      </c>
      <c r="N51" s="10557" t="s">
        <v>13962</v>
      </c>
      <c r="O51" s="10557" t="s">
        <v>13862</v>
      </c>
      <c r="P51" s="10615"/>
      <c r="Q51" s="10615"/>
      <c r="R51" s="10615"/>
      <c r="S51" s="10615"/>
      <c r="T51" s="10615"/>
      <c r="U51" s="10615"/>
      <c r="V51" s="10615"/>
      <c r="W51" s="10615"/>
      <c r="X51" s="10615"/>
      <c r="Y51" s="10615"/>
      <c r="Z51" s="10615"/>
      <c r="AA51" s="10615"/>
      <c r="AB51" s="10616" t="s">
        <v>13869</v>
      </c>
      <c r="AC51" s="10614" t="s">
        <v>13870</v>
      </c>
      <c r="AD51" s="10614" t="s">
        <v>13963</v>
      </c>
      <c r="AE51" s="10614" t="s">
        <v>13964</v>
      </c>
      <c r="AF51" s="10617" t="s">
        <v>13873</v>
      </c>
      <c r="AG51" s="10617" t="s">
        <v>13874</v>
      </c>
      <c r="AH51" s="10556" t="s">
        <v>13875</v>
      </c>
      <c r="AI51" s="10614" t="s">
        <v>13876</v>
      </c>
      <c r="AJ51" s="10556" t="s">
        <v>13877</v>
      </c>
      <c r="AK51" s="10557" t="s">
        <v>13878</v>
      </c>
      <c r="AL51" s="10557" t="s">
        <v>13965</v>
      </c>
      <c r="AM51" s="10557" t="s">
        <v>13880</v>
      </c>
      <c r="AN51" s="10557" t="s">
        <v>13881</v>
      </c>
    </row>
    <row r="52">
      <c r="A52" s="10557" t="s">
        <v>13882</v>
      </c>
      <c r="B52" s="10557"/>
      <c r="C52" s="10557"/>
      <c r="D52" s="10557" t="s">
        <v>13883</v>
      </c>
      <c r="E52" s="10561" t="s">
        <v>13884</v>
      </c>
      <c r="F52" s="10557"/>
      <c r="G52" s="10613"/>
      <c r="H52" s="10614"/>
      <c r="I52" s="10556"/>
      <c r="J52" s="10556"/>
      <c r="K52" s="10557" t="s">
        <v>13885</v>
      </c>
      <c r="L52" s="10557" t="s">
        <v>13885</v>
      </c>
      <c r="M52" s="10557"/>
      <c r="N52" s="10557"/>
      <c r="O52" s="10557"/>
      <c r="P52" s="10615"/>
      <c r="Q52" s="10615"/>
      <c r="R52" s="10615"/>
      <c r="S52" s="10615"/>
      <c r="T52" s="10615"/>
      <c r="U52" s="10615"/>
      <c r="V52" s="10615"/>
      <c r="W52" s="10615"/>
      <c r="X52" s="10615"/>
      <c r="Y52" s="10615"/>
      <c r="Z52" s="10615"/>
      <c r="AA52" s="10615"/>
      <c r="AB52" s="10616"/>
      <c r="AC52" s="10614"/>
      <c r="AD52" s="10614"/>
      <c r="AE52" s="10614"/>
      <c r="AF52" s="10617"/>
      <c r="AG52" s="10617"/>
      <c r="AH52" s="10556"/>
      <c r="AI52" s="10614"/>
      <c r="AJ52" s="10556"/>
      <c r="AK52" s="10557"/>
      <c r="AL52" s="10557"/>
      <c r="AM52" s="10557"/>
      <c r="AN52" s="10557"/>
    </row>
    <row r="53">
      <c r="A53" s="10618">
        <v>1</v>
      </c>
      <c r="B53" s="10562" t="s">
        <v>13886</v>
      </c>
      <c r="C53" s="10562" t="s">
        <v>13966</v>
      </c>
      <c r="D53" s="10563">
        <v>19513</v>
      </c>
      <c r="E53" s="10577">
        <v>19513</v>
      </c>
      <c r="F53" s="10577"/>
      <c r="G53" s="10619">
        <f>VLOOKUP(C53,'Data Products'!$A:$J,2,0)</f>
      </c>
      <c r="H53" s="10620">
        <f t="shared" ref="H53:H77" si="10">IFERROR(G53-TODAY(),"")</f>
      </c>
      <c r="I53" s="10566">
        <v>45840</v>
      </c>
      <c r="J53" s="10567">
        <f t="shared" ref="J53:J123" si="18">TODAY()-I53</f>
      </c>
      <c r="K53" s="10563">
        <v>0</v>
      </c>
      <c r="L53" s="10621">
        <v>12775</v>
      </c>
      <c r="M53" s="10563">
        <v>6000</v>
      </c>
      <c r="N53" s="10563">
        <v>12000</v>
      </c>
      <c r="O53" s="10562" t="s">
        <v>13896</v>
      </c>
      <c r="P53" s="10597"/>
      <c r="Q53" s="10597"/>
      <c r="R53" s="10622"/>
      <c r="S53" s="10597"/>
      <c r="T53" s="10597"/>
      <c r="U53" s="10597"/>
      <c r="V53" s="10597"/>
      <c r="W53" s="10597"/>
      <c r="X53" s="10597"/>
      <c r="Y53" s="10597"/>
      <c r="Z53" s="10597"/>
      <c r="AA53" s="10597"/>
      <c r="AB53" s="10623">
        <f t="shared" ref="AB53:AB123" si="1">L53/30</f>
      </c>
      <c r="AC53" s="10582">
        <f t="shared" ref="AC53:AC123" si="5">IFERROR(D53/AB53,"-")</f>
      </c>
      <c r="AD53" s="10570">
        <f t="shared" ref="AD53:AD123" si="13">IFERROR(TODAY()+AC53,"-")</f>
      </c>
      <c r="AE53" s="10583">
        <f t="shared" ref="AE53:AE123" si="20">_xlfn.IFS(AC53="-","Not sold yet",AND(AC53&lt;=150,AC53&gt;60),"Out of stock more than 60 days",AC53&lt;=60,"Out of stock less than 60 days",AC53&gt;=150,"Out of stock more than 150 days")</f>
      </c>
      <c r="AF53" s="10572">
        <f>VLOOKUP(C53,'Data Products'!$A:$J,10,0)</f>
      </c>
      <c r="AG53" s="10573">
        <f t="shared" ref="AG53:AG123" si="7">AF53*D53</f>
      </c>
      <c r="AH53" s="10573"/>
      <c r="AI53" s="10584"/>
      <c r="AJ53" s="10575"/>
      <c r="AK53" s="10576"/>
      <c r="AL53" s="10575"/>
      <c r="AM53" s="10576"/>
      <c r="AN53" s="10576"/>
    </row>
    <row customHeight="true" hidden="true" ht="18" r="54">
      <c r="A54" s="10618">
        <v>2</v>
      </c>
      <c r="B54" s="10562" t="s">
        <v>13894</v>
      </c>
      <c r="C54" s="10562" t="s">
        <v>13967</v>
      </c>
      <c r="D54" s="10563">
        <v>0</v>
      </c>
      <c r="E54" s="10577">
        <v>0</v>
      </c>
      <c r="F54" s="10577"/>
      <c r="G54" s="10619">
        <f>VLOOKUP(C54,'Data Products'!$A:$J,2,0)</f>
      </c>
      <c r="H54" s="10620">
        <f t="shared" si="10"/>
      </c>
      <c r="I54" s="10566">
        <v>45376</v>
      </c>
      <c r="J54" s="10567">
        <f t="shared" si="18"/>
      </c>
      <c r="K54" s="10563">
        <v>0</v>
      </c>
      <c r="L54" s="10563"/>
      <c r="M54" s="10563">
        <v>0</v>
      </c>
      <c r="N54" s="10563">
        <v>0</v>
      </c>
      <c r="O54" s="10562" t="s">
        <v>13968</v>
      </c>
      <c r="P54" s="10597"/>
      <c r="Q54" s="10597"/>
      <c r="R54" s="10622"/>
      <c r="S54" s="10597"/>
      <c r="T54" s="10597"/>
      <c r="U54" s="10597"/>
      <c r="V54" s="10597"/>
      <c r="W54" s="10597"/>
      <c r="X54" s="10597"/>
      <c r="Y54" s="10597"/>
      <c r="Z54" s="10597"/>
      <c r="AA54" s="10597"/>
      <c r="AB54" s="10623">
        <f t="shared" si="1"/>
      </c>
      <c r="AC54" s="10578">
        <f t="shared" si="5"/>
      </c>
      <c r="AD54" s="10570">
        <f t="shared" si="13"/>
      </c>
      <c r="AE54" s="10579">
        <f t="shared" si="20"/>
      </c>
      <c r="AF54" s="10572">
        <f>VLOOKUP(C54,'Data Products'!$A:$J,10,0)</f>
      </c>
      <c r="AG54" s="10573">
        <f t="shared" si="7"/>
      </c>
      <c r="AH54" s="10573">
        <f t="shared" ref="AH54:AH123" si="15">IF(H54&lt;=90,D54,0)</f>
      </c>
      <c r="AI54" s="10584"/>
      <c r="AJ54" s="10575"/>
      <c r="AK54" s="10576"/>
      <c r="AL54" s="10575"/>
      <c r="AM54" s="10576"/>
      <c r="AN54" s="10576"/>
    </row>
    <row customHeight="true" hidden="true" ht="18" r="55">
      <c r="A55" s="10618">
        <v>3</v>
      </c>
      <c r="B55" s="10562" t="s">
        <v>13894</v>
      </c>
      <c r="C55" s="10562" t="s">
        <v>13969</v>
      </c>
      <c r="D55" s="10563">
        <v>0</v>
      </c>
      <c r="E55" s="10577">
        <v>0</v>
      </c>
      <c r="F55" s="10577"/>
      <c r="G55" s="10619">
        <f>VLOOKUP(C55,'Data Products'!$A:$J,2,0)</f>
      </c>
      <c r="H55" s="10620">
        <f t="shared" si="10"/>
      </c>
      <c r="I55" s="10624">
        <v>45721</v>
      </c>
      <c r="J55" s="10567">
        <f t="shared" si="18"/>
      </c>
      <c r="K55" s="10563">
        <v>0</v>
      </c>
      <c r="L55" s="10563">
        <v>0</v>
      </c>
      <c r="M55" s="10625" t="s">
        <v>13970</v>
      </c>
      <c r="N55" s="10625" t="s">
        <v>13970</v>
      </c>
      <c r="O55" s="10562" t="s">
        <v>13968</v>
      </c>
      <c r="P55" s="10597"/>
      <c r="Q55" s="10597"/>
      <c r="R55" s="10622"/>
      <c r="S55" s="10597"/>
      <c r="T55" s="10597"/>
      <c r="U55" s="10597"/>
      <c r="V55" s="10597"/>
      <c r="W55" s="10597"/>
      <c r="X55" s="10597"/>
      <c r="Y55" s="10597"/>
      <c r="Z55" s="10597"/>
      <c r="AA55" s="10597"/>
      <c r="AB55" s="10623">
        <f t="shared" si="1"/>
      </c>
      <c r="AC55" s="10578">
        <f t="shared" si="5"/>
      </c>
      <c r="AD55" s="10570">
        <f t="shared" si="13"/>
      </c>
      <c r="AE55" s="10579">
        <f t="shared" si="20"/>
      </c>
      <c r="AF55" s="10572">
        <f>VLOOKUP(C55,'Data Products'!$A:$J,10,0)</f>
      </c>
      <c r="AG55" s="10573">
        <f t="shared" si="7"/>
      </c>
      <c r="AH55" s="10573">
        <f t="shared" si="15"/>
      </c>
      <c r="AI55" s="10584"/>
      <c r="AJ55" s="10575"/>
      <c r="AK55" s="10576"/>
      <c r="AL55" s="10575"/>
      <c r="AM55" s="10576"/>
      <c r="AN55" s="10576"/>
    </row>
    <row customHeight="true" hidden="true" ht="18" r="56">
      <c r="A56" s="10618">
        <v>4</v>
      </c>
      <c r="B56" s="10562" t="s">
        <v>13894</v>
      </c>
      <c r="C56" s="10562" t="s">
        <v>13971</v>
      </c>
      <c r="D56" s="10563">
        <v>0</v>
      </c>
      <c r="E56" s="10577">
        <v>0</v>
      </c>
      <c r="F56" s="10577"/>
      <c r="G56" s="10619">
        <f>VLOOKUP(C56,'Data Products'!$A:$J,2,0)</f>
      </c>
      <c r="H56" s="10620">
        <f t="shared" si="10"/>
      </c>
      <c r="I56" s="10566">
        <v>45460</v>
      </c>
      <c r="J56" s="10567">
        <f t="shared" si="18"/>
      </c>
      <c r="K56" s="10563">
        <v>0</v>
      </c>
      <c r="L56" s="10563">
        <v>0</v>
      </c>
      <c r="M56" s="10563">
        <v>0</v>
      </c>
      <c r="N56" s="10563">
        <v>0</v>
      </c>
      <c r="O56" s="10562" t="s">
        <v>13968</v>
      </c>
      <c r="P56" s="10597"/>
      <c r="Q56" s="10597"/>
      <c r="R56" s="10626"/>
      <c r="S56" s="10597"/>
      <c r="T56" s="10597"/>
      <c r="U56" s="10597"/>
      <c r="V56" s="10597"/>
      <c r="W56" s="10597"/>
      <c r="X56" s="10597"/>
      <c r="Y56" s="10597"/>
      <c r="Z56" s="10597"/>
      <c r="AA56" s="10597"/>
      <c r="AB56" s="10623">
        <f t="shared" si="1"/>
      </c>
      <c r="AC56" s="10578">
        <f t="shared" si="5"/>
      </c>
      <c r="AD56" s="10570">
        <f t="shared" si="13"/>
      </c>
      <c r="AE56" s="10579">
        <f t="shared" si="20"/>
      </c>
      <c r="AF56" s="10572">
        <f>VLOOKUP(C56,'Data Products'!$A:$J,10,0)</f>
      </c>
      <c r="AG56" s="10573">
        <f t="shared" si="7"/>
      </c>
      <c r="AH56" s="10573">
        <f t="shared" si="15"/>
      </c>
      <c r="AI56" s="10575"/>
      <c r="AJ56" s="10576"/>
      <c r="AK56" s="10576"/>
      <c r="AL56" s="10575"/>
      <c r="AM56" s="10576"/>
      <c r="AN56" s="10576"/>
    </row>
    <row customHeight="true" hidden="true" ht="18" r="57">
      <c r="A57" s="10618">
        <v>5</v>
      </c>
      <c r="B57" s="10562" t="s">
        <v>13920</v>
      </c>
      <c r="C57" s="10562" t="s">
        <v>13972</v>
      </c>
      <c r="D57" s="10563">
        <v>0</v>
      </c>
      <c r="E57" s="10577">
        <v>0</v>
      </c>
      <c r="F57" s="10577"/>
      <c r="G57" s="10619">
        <f>VLOOKUP(C57,'Data Products'!$A:$J,2,0)</f>
      </c>
      <c r="H57" s="10620">
        <f t="shared" si="10"/>
      </c>
      <c r="I57" s="10566">
        <v>45667</v>
      </c>
      <c r="J57" s="10567">
        <f t="shared" si="18"/>
      </c>
      <c r="K57" s="10563">
        <v>0</v>
      </c>
      <c r="L57" s="10563">
        <v>0</v>
      </c>
      <c r="M57" s="10563">
        <v>500</v>
      </c>
      <c r="N57" s="10563">
        <v>1000</v>
      </c>
      <c r="O57" s="10627" t="s">
        <v>13904</v>
      </c>
      <c r="P57" s="10597"/>
      <c r="Q57" s="10597"/>
      <c r="R57" s="10622"/>
      <c r="S57" s="10597"/>
      <c r="T57" s="10597"/>
      <c r="U57" s="10597"/>
      <c r="V57" s="10597"/>
      <c r="W57" s="10597"/>
      <c r="X57" s="10597"/>
      <c r="Y57" s="10597"/>
      <c r="Z57" s="10597"/>
      <c r="AA57" s="10597"/>
      <c r="AB57" s="10623">
        <f t="shared" si="1"/>
      </c>
      <c r="AC57" s="10578">
        <f t="shared" si="5"/>
      </c>
      <c r="AD57" s="10570">
        <f t="shared" si="13"/>
      </c>
      <c r="AE57" s="10579">
        <f t="shared" si="20"/>
      </c>
      <c r="AF57" s="10572">
        <f>VLOOKUP(C57,'Data Products'!$A:$J,10,0)</f>
      </c>
      <c r="AG57" s="10573">
        <f t="shared" si="7"/>
      </c>
      <c r="AH57" s="10573">
        <f t="shared" si="15"/>
      </c>
      <c r="AI57" s="10584"/>
      <c r="AJ57" s="10576"/>
      <c r="AK57" s="10576">
        <v>200</v>
      </c>
      <c r="AL57" s="10575"/>
      <c r="AM57" s="10576"/>
      <c r="AN57" s="10576"/>
    </row>
    <row r="58">
      <c r="A58" s="10618">
        <v>6</v>
      </c>
      <c r="B58" s="10562" t="s">
        <v>13894</v>
      </c>
      <c r="C58" s="10562" t="s">
        <v>13973</v>
      </c>
      <c r="D58" s="10563">
        <v>1</v>
      </c>
      <c r="E58" s="10577">
        <v>1</v>
      </c>
      <c r="F58" s="10577"/>
      <c r="G58" s="10619">
        <f>VLOOKUP(C58,'Data Products'!$A:$J,2,0)</f>
      </c>
      <c r="H58" s="10620">
        <f t="shared" si="10"/>
      </c>
      <c r="I58" s="10566">
        <v>45667</v>
      </c>
      <c r="J58" s="10567">
        <f t="shared" si="18"/>
      </c>
      <c r="K58" s="10563">
        <v>3</v>
      </c>
      <c r="L58" s="10563">
        <v>17</v>
      </c>
      <c r="M58" s="10563">
        <v>500</v>
      </c>
      <c r="N58" s="10563">
        <v>1000</v>
      </c>
      <c r="O58" s="10562" t="s">
        <v>13904</v>
      </c>
      <c r="P58" s="10597"/>
      <c r="Q58" s="10597"/>
      <c r="R58" s="10622"/>
      <c r="S58" s="10597"/>
      <c r="T58" s="10597"/>
      <c r="U58" s="10597"/>
      <c r="V58" s="10597"/>
      <c r="W58" s="10597"/>
      <c r="X58" s="10597"/>
      <c r="Y58" s="10597"/>
      <c r="Z58" s="10597"/>
      <c r="AA58" s="10597"/>
      <c r="AB58" s="10623">
        <f t="shared" si="1"/>
      </c>
      <c r="AC58" s="10582">
        <f t="shared" si="5"/>
      </c>
      <c r="AD58" s="10570">
        <f t="shared" si="13"/>
      </c>
      <c r="AE58" s="10583">
        <f t="shared" si="20"/>
      </c>
      <c r="AF58" s="10572">
        <f>VLOOKUP(C58,'Data Products'!$A:$J,10,0)</f>
      </c>
      <c r="AG58" s="10573">
        <f t="shared" si="7"/>
      </c>
      <c r="AH58" s="10573">
        <f t="shared" si="15"/>
      </c>
      <c r="AI58" s="10584"/>
      <c r="AJ58" s="10576"/>
      <c r="AK58" s="10576"/>
      <c r="AL58" s="10575"/>
      <c r="AM58" s="10576"/>
      <c r="AN58" s="10576"/>
    </row>
    <row r="59">
      <c r="A59" s="10618">
        <v>7</v>
      </c>
      <c r="B59" s="10562" t="s">
        <v>13886</v>
      </c>
      <c r="C59" s="10562" t="s">
        <v>13974</v>
      </c>
      <c r="D59" s="10563">
        <v>279</v>
      </c>
      <c r="E59" s="10577">
        <v>279</v>
      </c>
      <c r="F59" s="10577"/>
      <c r="G59" s="10619">
        <f>VLOOKUP(C59,'Data Products'!$A:$J,2,0)</f>
      </c>
      <c r="H59" s="10620">
        <f t="shared" si="10"/>
      </c>
      <c r="I59" s="10566">
        <v>45617</v>
      </c>
      <c r="J59" s="10567">
        <f t="shared" si="18"/>
      </c>
      <c r="K59" s="10563">
        <v>47</v>
      </c>
      <c r="L59" s="10563">
        <v>87</v>
      </c>
      <c r="M59" s="10563">
        <v>300</v>
      </c>
      <c r="N59" s="10563">
        <v>500</v>
      </c>
      <c r="O59" s="10628" t="s">
        <v>13904</v>
      </c>
      <c r="P59" s="10597"/>
      <c r="Q59" s="10597"/>
      <c r="R59" s="10622"/>
      <c r="S59" s="10597"/>
      <c r="T59" s="10597"/>
      <c r="U59" s="10597"/>
      <c r="V59" s="10597"/>
      <c r="W59" s="10597"/>
      <c r="X59" s="10597"/>
      <c r="Y59" s="10597"/>
      <c r="Z59" s="10597"/>
      <c r="AA59" s="10597"/>
      <c r="AB59" s="10623">
        <f t="shared" si="1"/>
      </c>
      <c r="AC59" s="10586">
        <f t="shared" si="5"/>
      </c>
      <c r="AD59" s="10570">
        <f t="shared" si="13"/>
      </c>
      <c r="AE59" s="10587">
        <f t="shared" si="20"/>
      </c>
      <c r="AF59" s="10572">
        <f>VLOOKUP(C59,'Data Products'!$A:$J,10,0)</f>
      </c>
      <c r="AG59" s="10573">
        <f t="shared" si="7"/>
      </c>
      <c r="AH59" s="10573">
        <f t="shared" si="15"/>
      </c>
      <c r="AI59" s="10575"/>
      <c r="AJ59" s="10576"/>
      <c r="AK59" s="10576"/>
      <c r="AL59" s="10575"/>
      <c r="AM59" s="10576"/>
      <c r="AN59" s="10576"/>
    </row>
    <row customHeight="true" hidden="true" ht="18" r="60">
      <c r="A60" s="10618">
        <v>8</v>
      </c>
      <c r="B60" s="10562" t="s">
        <v>13894</v>
      </c>
      <c r="C60" s="10562" t="s">
        <v>13975</v>
      </c>
      <c r="D60" s="10563">
        <v>0</v>
      </c>
      <c r="E60" s="10577">
        <v>0</v>
      </c>
      <c r="F60" s="10577"/>
      <c r="G60" s="10629">
        <f>VLOOKUP(C60,'Data Products'!$A:$J,2,0)</f>
      </c>
      <c r="H60" s="10582">
        <f t="shared" si="10"/>
      </c>
      <c r="I60" s="10566">
        <v>45504</v>
      </c>
      <c r="J60" s="10567">
        <f t="shared" si="18"/>
      </c>
      <c r="K60" s="10563">
        <v>0</v>
      </c>
      <c r="L60" s="10563">
        <v>0</v>
      </c>
      <c r="M60" s="10563">
        <v>0</v>
      </c>
      <c r="N60" s="10563">
        <v>0</v>
      </c>
      <c r="O60" s="10562" t="s">
        <v>13904</v>
      </c>
      <c r="P60" s="10597"/>
      <c r="Q60" s="10597"/>
      <c r="R60" s="10622"/>
      <c r="S60" s="10597"/>
      <c r="T60" s="10597"/>
      <c r="U60" s="10597"/>
      <c r="V60" s="10597"/>
      <c r="W60" s="10597"/>
      <c r="X60" s="10597"/>
      <c r="Y60" s="10597"/>
      <c r="Z60" s="10597"/>
      <c r="AA60" s="10597"/>
      <c r="AB60" s="10623">
        <f t="shared" si="1"/>
      </c>
      <c r="AC60" s="10578">
        <f t="shared" si="5"/>
      </c>
      <c r="AD60" s="10570">
        <f t="shared" si="13"/>
      </c>
      <c r="AE60" s="10579">
        <f t="shared" si="20"/>
      </c>
      <c r="AF60" s="10572">
        <f>VLOOKUP(C60,'Data Products'!$A:$J,10,0)</f>
      </c>
      <c r="AG60" s="10573">
        <f t="shared" si="7"/>
      </c>
      <c r="AH60" s="10573">
        <f t="shared" si="15"/>
      </c>
      <c r="AI60" s="10575"/>
      <c r="AJ60" s="10576"/>
      <c r="AK60" s="10576"/>
      <c r="AL60" s="10575"/>
      <c r="AM60" s="10576"/>
      <c r="AN60" s="10576"/>
    </row>
    <row r="61">
      <c r="A61" s="10618">
        <v>9</v>
      </c>
      <c r="B61" s="10562" t="s">
        <v>13889</v>
      </c>
      <c r="C61" s="10562" t="s">
        <v>13976</v>
      </c>
      <c r="D61" s="10563">
        <v>48</v>
      </c>
      <c r="E61" s="10577">
        <v>48</v>
      </c>
      <c r="F61" s="10577"/>
      <c r="G61" s="10619">
        <f>VLOOKUP(C61,'Data Products'!$A:$J,2,0)</f>
      </c>
      <c r="H61" s="10620">
        <f t="shared" si="10"/>
      </c>
      <c r="I61" s="10566">
        <v>45530</v>
      </c>
      <c r="J61" s="10567">
        <f t="shared" si="18"/>
      </c>
      <c r="K61" s="10563">
        <v>90</v>
      </c>
      <c r="L61" s="10563">
        <v>194</v>
      </c>
      <c r="M61" s="10563">
        <v>100</v>
      </c>
      <c r="N61" s="10563">
        <v>300</v>
      </c>
      <c r="O61" s="10562" t="s">
        <v>13904</v>
      </c>
      <c r="P61" s="10597"/>
      <c r="Q61" s="10597"/>
      <c r="R61" s="10622"/>
      <c r="S61" s="10597"/>
      <c r="T61" s="10597"/>
      <c r="U61" s="10597"/>
      <c r="V61" s="10597"/>
      <c r="W61" s="10597"/>
      <c r="X61" s="10597"/>
      <c r="Y61" s="10597"/>
      <c r="Z61" s="10597"/>
      <c r="AA61" s="10597"/>
      <c r="AB61" s="10623">
        <f t="shared" si="1"/>
      </c>
      <c r="AC61" s="10582">
        <f t="shared" si="5"/>
      </c>
      <c r="AD61" s="10570">
        <f t="shared" si="13"/>
      </c>
      <c r="AE61" s="10583">
        <f t="shared" si="20"/>
      </c>
      <c r="AF61" s="10572">
        <f>VLOOKUP(C61,'Data Products'!$A:$J,10,0)</f>
      </c>
      <c r="AG61" s="10573">
        <f t="shared" si="7"/>
      </c>
      <c r="AH61" s="10573">
        <f t="shared" si="15"/>
      </c>
      <c r="AI61" s="10575"/>
      <c r="AJ61" s="10576"/>
      <c r="AK61" s="10576"/>
      <c r="AL61" s="10575"/>
      <c r="AM61" s="10576"/>
      <c r="AN61" s="10576"/>
    </row>
    <row customHeight="true" hidden="true" ht="18" r="62">
      <c r="A62" s="10618">
        <v>10</v>
      </c>
      <c r="B62" s="10562" t="s">
        <v>13920</v>
      </c>
      <c r="C62" s="10562" t="s">
        <v>13977</v>
      </c>
      <c r="D62" s="10563">
        <v>0</v>
      </c>
      <c r="E62" s="10577">
        <v>0</v>
      </c>
      <c r="F62" s="10577"/>
      <c r="G62" s="10619">
        <f>VLOOKUP(C62,'Data Products'!$A:$J,2,0)</f>
      </c>
      <c r="H62" s="10620">
        <f t="shared" si="10"/>
      </c>
      <c r="I62" s="10566">
        <v>45667</v>
      </c>
      <c r="J62" s="10567">
        <f t="shared" si="18"/>
      </c>
      <c r="K62" s="10563">
        <v>0</v>
      </c>
      <c r="L62" s="10563">
        <v>0</v>
      </c>
      <c r="M62" s="10563">
        <v>500</v>
      </c>
      <c r="N62" s="10563">
        <v>1000</v>
      </c>
      <c r="O62" s="10562" t="s">
        <v>13904</v>
      </c>
      <c r="P62" s="10597"/>
      <c r="Q62" s="10597"/>
      <c r="R62" s="10622"/>
      <c r="S62" s="10597"/>
      <c r="T62" s="10597"/>
      <c r="U62" s="10597"/>
      <c r="V62" s="10597"/>
      <c r="W62" s="10597"/>
      <c r="X62" s="10597"/>
      <c r="Y62" s="10597"/>
      <c r="Z62" s="10597"/>
      <c r="AA62" s="10597"/>
      <c r="AB62" s="10623">
        <f t="shared" si="1"/>
      </c>
      <c r="AC62" s="10578">
        <f t="shared" si="5"/>
      </c>
      <c r="AD62" s="10570">
        <f t="shared" si="13"/>
      </c>
      <c r="AE62" s="10579">
        <f t="shared" si="20"/>
      </c>
      <c r="AF62" s="10572">
        <f>VLOOKUP(C62,'Data Products'!$A:$J,10,0)</f>
      </c>
      <c r="AG62" s="10573">
        <f t="shared" si="7"/>
      </c>
      <c r="AH62" s="10573">
        <f t="shared" si="15"/>
      </c>
      <c r="AI62" s="10584"/>
      <c r="AJ62" s="10576"/>
      <c r="AK62" s="10576">
        <v>150</v>
      </c>
      <c r="AL62" s="10575"/>
      <c r="AM62" s="10576"/>
      <c r="AN62" s="10576"/>
    </row>
    <row r="63">
      <c r="A63" s="10618">
        <v>11</v>
      </c>
      <c r="B63" s="10562" t="s">
        <v>13886</v>
      </c>
      <c r="C63" s="10562" t="s">
        <v>13978</v>
      </c>
      <c r="D63" s="10563">
        <v>444</v>
      </c>
      <c r="E63" s="10577">
        <v>444</v>
      </c>
      <c r="F63" s="10577"/>
      <c r="G63" s="10619">
        <f>VLOOKUP(C63,'Data Products'!$A:$J,2,0)</f>
      </c>
      <c r="H63" s="10620">
        <f t="shared" si="10"/>
      </c>
      <c r="I63" s="10624">
        <v>45716</v>
      </c>
      <c r="J63" s="10567">
        <f t="shared" si="18"/>
      </c>
      <c r="K63" s="10563">
        <v>58</v>
      </c>
      <c r="L63" s="10563">
        <v>141</v>
      </c>
      <c r="M63" s="10563">
        <v>0</v>
      </c>
      <c r="N63" s="10563">
        <v>0</v>
      </c>
      <c r="O63" s="10562" t="s">
        <v>13904</v>
      </c>
      <c r="P63" s="10597"/>
      <c r="Q63" s="10597"/>
      <c r="R63" s="10622"/>
      <c r="S63" s="10597"/>
      <c r="T63" s="10597"/>
      <c r="U63" s="10597"/>
      <c r="V63" s="10597"/>
      <c r="W63" s="10597"/>
      <c r="X63" s="10597"/>
      <c r="Y63" s="10597"/>
      <c r="Z63" s="10597"/>
      <c r="AA63" s="10597"/>
      <c r="AB63" s="10623">
        <f t="shared" si="1"/>
      </c>
      <c r="AC63" s="10586">
        <f t="shared" si="5"/>
      </c>
      <c r="AD63" s="10570">
        <f t="shared" si="13"/>
      </c>
      <c r="AE63" s="10587">
        <f t="shared" si="20"/>
      </c>
      <c r="AF63" s="10572">
        <f>VLOOKUP(C63,'Data Products'!$A:$J,10,0)</f>
      </c>
      <c r="AG63" s="10573">
        <f t="shared" si="7"/>
      </c>
      <c r="AH63" s="10573">
        <f t="shared" si="15"/>
      </c>
      <c r="AI63" s="10584"/>
      <c r="AJ63" s="10576"/>
      <c r="AK63" s="10576"/>
      <c r="AL63" s="10575"/>
      <c r="AM63" s="10576"/>
      <c r="AN63" s="10576"/>
    </row>
    <row r="64">
      <c r="A64" s="10618">
        <v>12</v>
      </c>
      <c r="B64" s="10562" t="s">
        <v>13886</v>
      </c>
      <c r="C64" s="10562" t="s">
        <v>13979</v>
      </c>
      <c r="D64" s="10563">
        <v>398</v>
      </c>
      <c r="E64" s="10577">
        <v>398</v>
      </c>
      <c r="F64" s="10577"/>
      <c r="G64" s="10619">
        <f>VLOOKUP(C64,'Data Products'!$A:$J,2,0)</f>
      </c>
      <c r="H64" s="10620">
        <f t="shared" si="10"/>
      </c>
      <c r="I64" s="10624">
        <v>45716</v>
      </c>
      <c r="J64" s="10567">
        <f t="shared" si="18"/>
      </c>
      <c r="K64" s="10563">
        <v>36</v>
      </c>
      <c r="L64" s="10563">
        <v>118</v>
      </c>
      <c r="M64" s="10563">
        <v>0</v>
      </c>
      <c r="N64" s="10563">
        <v>0</v>
      </c>
      <c r="O64" s="10562" t="s">
        <v>13904</v>
      </c>
      <c r="P64" s="10597"/>
      <c r="Q64" s="10597"/>
      <c r="R64" s="10622"/>
      <c r="S64" s="10597"/>
      <c r="T64" s="10597"/>
      <c r="U64" s="10597"/>
      <c r="V64" s="10597"/>
      <c r="W64" s="10597"/>
      <c r="X64" s="10597"/>
      <c r="Y64" s="10597"/>
      <c r="Z64" s="10597"/>
      <c r="AA64" s="10597"/>
      <c r="AB64" s="10623">
        <f t="shared" si="1"/>
      </c>
      <c r="AC64" s="10586">
        <f t="shared" si="5"/>
      </c>
      <c r="AD64" s="10570">
        <f t="shared" si="13"/>
      </c>
      <c r="AE64" s="10587">
        <f t="shared" si="20"/>
      </c>
      <c r="AF64" s="10572">
        <f>VLOOKUP(C64,'Data Products'!$A:$J,10,0)</f>
      </c>
      <c r="AG64" s="10573">
        <f t="shared" si="7"/>
      </c>
      <c r="AH64" s="10573">
        <f t="shared" si="15"/>
      </c>
      <c r="AI64" s="10584"/>
      <c r="AJ64" s="10576"/>
      <c r="AK64" s="10576"/>
      <c r="AL64" s="10575"/>
      <c r="AM64" s="10576"/>
      <c r="AN64" s="10576"/>
    </row>
    <row customHeight="true" hidden="true" ht="18" r="65">
      <c r="A65" s="10618">
        <v>13</v>
      </c>
      <c r="B65" s="10562" t="s">
        <v>13920</v>
      </c>
      <c r="C65" s="10562" t="s">
        <v>13980</v>
      </c>
      <c r="D65" s="10563">
        <v>0</v>
      </c>
      <c r="E65" s="10577">
        <v>0</v>
      </c>
      <c r="F65" s="10577"/>
      <c r="G65" s="10629">
        <f>VLOOKUP(C65,'Data Products'!$A:$J,2,0)</f>
      </c>
      <c r="H65" s="10582">
        <f t="shared" si="10"/>
      </c>
      <c r="I65" s="10566">
        <v>45363</v>
      </c>
      <c r="J65" s="10567">
        <f t="shared" si="18"/>
      </c>
      <c r="K65" s="10563">
        <v>0</v>
      </c>
      <c r="L65" s="10563">
        <v>0</v>
      </c>
      <c r="M65" s="10563">
        <v>0</v>
      </c>
      <c r="N65" s="10563">
        <v>0</v>
      </c>
      <c r="O65" s="10562" t="s">
        <v>13904</v>
      </c>
      <c r="P65" s="10597"/>
      <c r="Q65" s="10597"/>
      <c r="R65" s="10622"/>
      <c r="S65" s="10597"/>
      <c r="T65" s="10597"/>
      <c r="U65" s="10597"/>
      <c r="V65" s="10597"/>
      <c r="W65" s="10597"/>
      <c r="X65" s="10597"/>
      <c r="Y65" s="10597"/>
      <c r="Z65" s="10597"/>
      <c r="AA65" s="10597"/>
      <c r="AB65" s="10623">
        <f t="shared" si="1"/>
      </c>
      <c r="AC65" s="10578">
        <f t="shared" si="5"/>
      </c>
      <c r="AD65" s="10570">
        <f t="shared" si="13"/>
      </c>
      <c r="AE65" s="10579">
        <f t="shared" si="20"/>
      </c>
      <c r="AF65" s="10572">
        <f>VLOOKUP(C65,'Data Products'!$A:$J,10,0)</f>
      </c>
      <c r="AG65" s="10573">
        <f t="shared" si="7"/>
      </c>
      <c r="AH65" s="10573">
        <f t="shared" si="15"/>
      </c>
      <c r="AI65" s="10575"/>
      <c r="AJ65" s="10576"/>
      <c r="AK65" s="10576"/>
      <c r="AL65" s="10575"/>
      <c r="AM65" s="10576"/>
      <c r="AN65" s="10576"/>
    </row>
    <row r="66">
      <c r="A66" s="10618">
        <v>14</v>
      </c>
      <c r="B66" s="10562" t="s">
        <v>13886</v>
      </c>
      <c r="C66" s="10562" t="s">
        <v>13981</v>
      </c>
      <c r="D66" s="10563">
        <v>103</v>
      </c>
      <c r="E66" s="10577">
        <v>103</v>
      </c>
      <c r="F66" s="10577"/>
      <c r="G66" s="10619">
        <f>VLOOKUP(C66,'Data Products'!$A:$J,2,0)</f>
      </c>
      <c r="H66" s="10620">
        <f t="shared" si="10"/>
      </c>
      <c r="I66" s="10566">
        <v>45617</v>
      </c>
      <c r="J66" s="10567">
        <f t="shared" si="18"/>
      </c>
      <c r="K66" s="10563">
        <v>15</v>
      </c>
      <c r="L66" s="10563">
        <v>30</v>
      </c>
      <c r="M66" s="10563">
        <v>300</v>
      </c>
      <c r="N66" s="10563">
        <v>500</v>
      </c>
      <c r="O66" s="10562" t="s">
        <v>13904</v>
      </c>
      <c r="P66" s="10597"/>
      <c r="Q66" s="10597"/>
      <c r="R66" s="10622"/>
      <c r="S66" s="10597"/>
      <c r="T66" s="10597"/>
      <c r="U66" s="10597"/>
      <c r="V66" s="10597"/>
      <c r="W66" s="10597"/>
      <c r="X66" s="10597"/>
      <c r="Y66" s="10597"/>
      <c r="Z66" s="10597"/>
      <c r="AA66" s="10597"/>
      <c r="AB66" s="10623">
        <f t="shared" si="1"/>
      </c>
      <c r="AC66" s="10586">
        <f t="shared" si="5"/>
      </c>
      <c r="AD66" s="10570">
        <f t="shared" si="13"/>
      </c>
      <c r="AE66" s="10587">
        <f t="shared" si="20"/>
      </c>
      <c r="AF66" s="10572">
        <f>VLOOKUP(C66,'Data Products'!$A:$J,10,0)</f>
      </c>
      <c r="AG66" s="10573">
        <f t="shared" si="7"/>
      </c>
      <c r="AH66" s="10573">
        <f t="shared" si="15"/>
      </c>
      <c r="AI66" s="10584"/>
      <c r="AJ66" s="10576"/>
      <c r="AK66" s="10576"/>
      <c r="AL66" s="10575"/>
      <c r="AM66" s="10576"/>
      <c r="AN66" s="10576"/>
    </row>
    <row r="67">
      <c r="A67" s="10618">
        <v>15</v>
      </c>
      <c r="B67" s="10562" t="s">
        <v>13886</v>
      </c>
      <c r="C67" s="10562" t="s">
        <v>13982</v>
      </c>
      <c r="D67" s="10563">
        <v>641</v>
      </c>
      <c r="E67" s="10577">
        <v>641</v>
      </c>
      <c r="F67" s="10577"/>
      <c r="G67" s="10619">
        <f>VLOOKUP(C67,'Data Products'!$A:$J,2,0)</f>
      </c>
      <c r="H67" s="10620">
        <f t="shared" si="10"/>
      </c>
      <c r="I67" s="10566">
        <v>45667</v>
      </c>
      <c r="J67" s="10567">
        <f t="shared" si="18"/>
      </c>
      <c r="K67" s="10563">
        <v>95</v>
      </c>
      <c r="L67" s="10563">
        <v>199</v>
      </c>
      <c r="M67" s="10563">
        <v>1000</v>
      </c>
      <c r="N67" s="10563">
        <v>2000</v>
      </c>
      <c r="O67" s="10562" t="s">
        <v>13904</v>
      </c>
      <c r="P67" s="10597"/>
      <c r="Q67" s="10597"/>
      <c r="R67" s="10622"/>
      <c r="S67" s="10597"/>
      <c r="T67" s="10597"/>
      <c r="U67" s="10597"/>
      <c r="V67" s="10597"/>
      <c r="W67" s="10597"/>
      <c r="X67" s="10597"/>
      <c r="Y67" s="10597"/>
      <c r="Z67" s="10597"/>
      <c r="AA67" s="10597"/>
      <c r="AB67" s="10623">
        <f t="shared" si="1"/>
      </c>
      <c r="AC67" s="10586">
        <f t="shared" si="5"/>
      </c>
      <c r="AD67" s="10570">
        <f t="shared" si="13"/>
      </c>
      <c r="AE67" s="10587">
        <f t="shared" si="20"/>
      </c>
      <c r="AF67" s="10572">
        <f>VLOOKUP(C67,'Data Products'!$A:$J,10,0)</f>
      </c>
      <c r="AG67" s="10573">
        <f t="shared" si="7"/>
      </c>
      <c r="AH67" s="10573">
        <f t="shared" si="15"/>
      </c>
      <c r="AI67" s="10584"/>
      <c r="AJ67" s="10576"/>
      <c r="AK67" s="10576">
        <v>340</v>
      </c>
      <c r="AL67" s="10575"/>
      <c r="AM67" s="10576"/>
      <c r="AN67" s="10576"/>
    </row>
    <row customHeight="true" hidden="true" ht="18" r="68">
      <c r="A68" s="10618">
        <v>16</v>
      </c>
      <c r="B68" s="10562" t="s">
        <v>13894</v>
      </c>
      <c r="C68" s="10562" t="s">
        <v>13983</v>
      </c>
      <c r="D68" s="10563">
        <v>0</v>
      </c>
      <c r="E68" s="10577">
        <v>0</v>
      </c>
      <c r="F68" s="10577"/>
      <c r="G68" s="10629">
        <f>VLOOKUP(C68,'Data Products'!$A:$J,2,0)</f>
      </c>
      <c r="H68" s="10582">
        <f t="shared" si="10"/>
      </c>
      <c r="I68" s="10566">
        <v>45668</v>
      </c>
      <c r="J68" s="10567">
        <f t="shared" si="18"/>
      </c>
      <c r="K68" s="10563">
        <v>0</v>
      </c>
      <c r="L68" s="10563">
        <v>0</v>
      </c>
      <c r="M68" s="10563">
        <v>0</v>
      </c>
      <c r="N68" s="10563">
        <v>0</v>
      </c>
      <c r="O68" s="10562" t="s">
        <v>13923</v>
      </c>
      <c r="P68" s="10597"/>
      <c r="Q68" s="10597"/>
      <c r="R68" s="10622"/>
      <c r="S68" s="10597"/>
      <c r="T68" s="10597"/>
      <c r="U68" s="10597"/>
      <c r="V68" s="10597"/>
      <c r="W68" s="10597"/>
      <c r="X68" s="10597"/>
      <c r="Y68" s="10597"/>
      <c r="Z68" s="10597"/>
      <c r="AA68" s="10597"/>
      <c r="AB68" s="10623">
        <f t="shared" si="1"/>
      </c>
      <c r="AC68" s="10578">
        <f t="shared" si="5"/>
      </c>
      <c r="AD68" s="10570">
        <f t="shared" si="13"/>
      </c>
      <c r="AE68" s="10579">
        <f t="shared" si="20"/>
      </c>
      <c r="AF68" s="10572">
        <f>VLOOKUP(C68,'Data Products'!$A:$J,10,0)</f>
      </c>
      <c r="AG68" s="10573">
        <f t="shared" si="7"/>
      </c>
      <c r="AH68" s="10573">
        <f t="shared" si="15"/>
      </c>
      <c r="AI68" s="10584"/>
      <c r="AJ68" s="10576"/>
      <c r="AK68" s="10576"/>
      <c r="AL68" s="10575"/>
      <c r="AM68" s="10576"/>
      <c r="AN68" s="10576"/>
    </row>
    <row customHeight="true" hidden="true" ht="18" r="69">
      <c r="A69" s="10618">
        <v>17</v>
      </c>
      <c r="B69" s="10562" t="s">
        <v>13894</v>
      </c>
      <c r="C69" s="10562" t="s">
        <v>13984</v>
      </c>
      <c r="D69" s="10563">
        <v>0</v>
      </c>
      <c r="E69" s="10577">
        <v>0</v>
      </c>
      <c r="F69" s="10577"/>
      <c r="G69" s="10629">
        <f>VLOOKUP(C69,'Data Products'!$A:$J,2,0)</f>
      </c>
      <c r="H69" s="10582">
        <f t="shared" si="10"/>
      </c>
      <c r="I69" s="10566">
        <v>45669</v>
      </c>
      <c r="J69" s="10567">
        <f t="shared" si="18"/>
      </c>
      <c r="K69" s="10563">
        <v>2</v>
      </c>
      <c r="L69" s="10563">
        <v>2</v>
      </c>
      <c r="M69" s="10563">
        <v>4000</v>
      </c>
      <c r="N69" s="10563">
        <v>8000</v>
      </c>
      <c r="O69" s="10562" t="s">
        <v>13923</v>
      </c>
      <c r="P69" s="10597"/>
      <c r="Q69" s="10597"/>
      <c r="R69" s="10622"/>
      <c r="S69" s="10597"/>
      <c r="T69" s="10597"/>
      <c r="U69" s="10597"/>
      <c r="V69" s="10597"/>
      <c r="W69" s="10597"/>
      <c r="X69" s="10597"/>
      <c r="Y69" s="10597"/>
      <c r="Z69" s="10597"/>
      <c r="AA69" s="10597"/>
      <c r="AB69" s="10623">
        <f t="shared" si="1"/>
      </c>
      <c r="AC69" s="10582">
        <f t="shared" si="5"/>
      </c>
      <c r="AD69" s="10570">
        <f t="shared" si="13"/>
      </c>
      <c r="AE69" s="10583">
        <f t="shared" si="20"/>
      </c>
      <c r="AF69" s="10572">
        <f>VLOOKUP(C69,'Data Products'!$A:$J,10,0)</f>
      </c>
      <c r="AG69" s="10573">
        <f t="shared" si="7"/>
      </c>
      <c r="AH69" s="10573">
        <f t="shared" si="15"/>
      </c>
      <c r="AI69" s="10584"/>
      <c r="AJ69" s="10576"/>
      <c r="AK69" s="10576">
        <v>3620</v>
      </c>
      <c r="AL69" s="10575"/>
      <c r="AM69" s="10576"/>
      <c r="AN69" s="10576"/>
    </row>
    <row customHeight="true" hidden="true" ht="18" r="70">
      <c r="A70" s="10618">
        <v>18</v>
      </c>
      <c r="B70" s="10562" t="s">
        <v>13894</v>
      </c>
      <c r="C70" s="10562" t="s">
        <v>13985</v>
      </c>
      <c r="D70" s="10563">
        <v>0</v>
      </c>
      <c r="E70" s="10577">
        <v>0</v>
      </c>
      <c r="F70" s="10577"/>
      <c r="G70" s="10629">
        <f>VLOOKUP(C70,'Data Products'!$A:$J,2,0)</f>
      </c>
      <c r="H70" s="10582">
        <f t="shared" si="10"/>
      </c>
      <c r="I70" s="10566">
        <v>45670</v>
      </c>
      <c r="J70" s="10567">
        <f t="shared" si="18"/>
      </c>
      <c r="K70" s="10563">
        <v>0</v>
      </c>
      <c r="L70" s="10563">
        <v>0</v>
      </c>
      <c r="M70" s="10563">
        <v>0</v>
      </c>
      <c r="N70" s="10563">
        <v>0</v>
      </c>
      <c r="O70" s="10562" t="s">
        <v>13923</v>
      </c>
      <c r="P70" s="10597"/>
      <c r="Q70" s="10597"/>
      <c r="R70" s="10622"/>
      <c r="S70" s="10597"/>
      <c r="T70" s="10597"/>
      <c r="U70" s="10597"/>
      <c r="V70" s="10597"/>
      <c r="W70" s="10597"/>
      <c r="X70" s="10597"/>
      <c r="Y70" s="10597"/>
      <c r="Z70" s="10597"/>
      <c r="AA70" s="10597"/>
      <c r="AB70" s="10623">
        <f t="shared" si="1"/>
      </c>
      <c r="AC70" s="10578">
        <f t="shared" si="5"/>
      </c>
      <c r="AD70" s="10570">
        <f t="shared" si="13"/>
      </c>
      <c r="AE70" s="10579">
        <f t="shared" si="20"/>
      </c>
      <c r="AF70" s="10572">
        <f>VLOOKUP(C70,'Data Products'!$A:$J,10,0)</f>
      </c>
      <c r="AG70" s="10573">
        <f t="shared" si="7"/>
      </c>
      <c r="AH70" s="10573">
        <f t="shared" si="15"/>
      </c>
      <c r="AI70" s="10584"/>
      <c r="AJ70" s="10576"/>
      <c r="AK70" s="10576"/>
      <c r="AL70" s="10575"/>
      <c r="AM70" s="10576"/>
      <c r="AN70" s="10576"/>
    </row>
    <row r="71">
      <c r="A71" s="10618">
        <v>19</v>
      </c>
      <c r="B71" s="10562" t="s">
        <v>13894</v>
      </c>
      <c r="C71" s="10562" t="s">
        <v>13986</v>
      </c>
      <c r="D71" s="10563">
        <v>2</v>
      </c>
      <c r="E71" s="10577">
        <v>2</v>
      </c>
      <c r="F71" s="10577"/>
      <c r="G71" s="10619">
        <f>VLOOKUP(C71,'Data Products'!$A:$J,2,0)</f>
      </c>
      <c r="H71" s="10620">
        <f t="shared" si="10"/>
      </c>
      <c r="I71" s="10566">
        <v>45671</v>
      </c>
      <c r="J71" s="10567">
        <f t="shared" si="18"/>
      </c>
      <c r="K71" s="10563">
        <v>22</v>
      </c>
      <c r="L71" s="10563">
        <v>60</v>
      </c>
      <c r="M71" s="10563">
        <v>0</v>
      </c>
      <c r="N71" s="10563">
        <v>0</v>
      </c>
      <c r="O71" s="10562" t="s">
        <v>13987</v>
      </c>
      <c r="P71" s="10597"/>
      <c r="Q71" s="10597"/>
      <c r="R71" s="10622"/>
      <c r="S71" s="10597"/>
      <c r="T71" s="10597"/>
      <c r="U71" s="10597"/>
      <c r="V71" s="10597"/>
      <c r="W71" s="10597"/>
      <c r="X71" s="10597"/>
      <c r="Y71" s="10597"/>
      <c r="Z71" s="10597"/>
      <c r="AA71" s="10597"/>
      <c r="AB71" s="10623">
        <f t="shared" si="1"/>
      </c>
      <c r="AC71" s="10582">
        <f t="shared" si="5"/>
      </c>
      <c r="AD71" s="10570">
        <f t="shared" si="13"/>
      </c>
      <c r="AE71" s="10583">
        <f t="shared" si="20"/>
      </c>
      <c r="AF71" s="10572">
        <f>VLOOKUP(C71,'Data Products'!$A:$J,10,0)</f>
      </c>
      <c r="AG71" s="10573">
        <f t="shared" si="7"/>
      </c>
      <c r="AH71" s="10573">
        <f t="shared" si="15"/>
      </c>
      <c r="AI71" s="10584" t="s">
        <v>13988</v>
      </c>
      <c r="AJ71" s="10576"/>
      <c r="AK71" s="10576"/>
      <c r="AL71" s="10575"/>
      <c r="AM71" s="10576"/>
      <c r="AN71" s="10576"/>
    </row>
    <row r="72">
      <c r="A72" s="10618">
        <v>20</v>
      </c>
      <c r="B72" s="10562" t="s">
        <v>13886</v>
      </c>
      <c r="C72" s="10562" t="s">
        <v>13989</v>
      </c>
      <c r="D72" s="10563">
        <v>1719</v>
      </c>
      <c r="E72" s="10577">
        <v>1719</v>
      </c>
      <c r="F72" s="10577"/>
      <c r="G72" s="10619">
        <f>VLOOKUP(C72,'Data Products'!$A:$J,2,0)</f>
      </c>
      <c r="H72" s="10620">
        <f t="shared" si="10"/>
      </c>
      <c r="I72" s="10624">
        <v>45980</v>
      </c>
      <c r="J72" s="10567">
        <f t="shared" si="18"/>
      </c>
      <c r="K72" s="10563">
        <v>1499</v>
      </c>
      <c r="L72" s="10563">
        <v>4946</v>
      </c>
      <c r="M72" s="10563">
        <v>0</v>
      </c>
      <c r="N72" s="10563">
        <v>0</v>
      </c>
      <c r="O72" s="10562" t="s">
        <v>13987</v>
      </c>
      <c r="P72" s="10597"/>
      <c r="Q72" s="10597"/>
      <c r="R72" s="10622"/>
      <c r="S72" s="10597"/>
      <c r="T72" s="10597"/>
      <c r="U72" s="10597"/>
      <c r="V72" s="10597"/>
      <c r="W72" s="10597"/>
      <c r="X72" s="10597"/>
      <c r="Y72" s="10597"/>
      <c r="Z72" s="10597"/>
      <c r="AA72" s="10597"/>
      <c r="AB72" s="10623">
        <f t="shared" si="1"/>
      </c>
      <c r="AC72" s="10582">
        <f t="shared" si="5"/>
      </c>
      <c r="AD72" s="10570">
        <f t="shared" si="13"/>
      </c>
      <c r="AE72" s="10583">
        <f t="shared" si="20"/>
      </c>
      <c r="AF72" s="10572">
        <f>VLOOKUP(C72,'Data Products'!$A:$J,10,0)</f>
      </c>
      <c r="AG72" s="10573">
        <f t="shared" si="7"/>
      </c>
      <c r="AH72" s="10573">
        <f t="shared" si="15"/>
      </c>
      <c r="AI72" s="10584" t="s">
        <v>13990</v>
      </c>
      <c r="AJ72" s="10576"/>
      <c r="AK72" s="10576"/>
      <c r="AL72" s="10575"/>
      <c r="AM72" s="10576"/>
      <c r="AN72" s="10576"/>
    </row>
    <row r="73">
      <c r="A73" s="10618">
        <v>21</v>
      </c>
      <c r="B73" s="10562" t="s">
        <v>13886</v>
      </c>
      <c r="C73" s="10562" t="s">
        <v>13991</v>
      </c>
      <c r="D73" s="10630">
        <v>3492</v>
      </c>
      <c r="E73" s="10577">
        <v>3492</v>
      </c>
      <c r="F73" s="10577"/>
      <c r="G73" s="10619">
        <f>VLOOKUP(C73,'Data Products'!$A:$J,2,0)</f>
      </c>
      <c r="H73" s="10620">
        <f t="shared" si="10"/>
      </c>
      <c r="I73" s="10624">
        <v>45895</v>
      </c>
      <c r="J73" s="10567">
        <f t="shared" si="18"/>
      </c>
      <c r="K73" s="10563">
        <v>3608</v>
      </c>
      <c r="L73" s="10563">
        <v>5287</v>
      </c>
      <c r="M73" s="10563">
        <v>0</v>
      </c>
      <c r="N73" s="10563">
        <v>0</v>
      </c>
      <c r="O73" s="10562" t="s">
        <v>13992</v>
      </c>
      <c r="P73" s="10597"/>
      <c r="Q73" s="10597"/>
      <c r="R73" s="10622"/>
      <c r="S73" s="10597"/>
      <c r="T73" s="10597"/>
      <c r="U73" s="10597"/>
      <c r="V73" s="10597"/>
      <c r="W73" s="10597"/>
      <c r="X73" s="10597"/>
      <c r="Y73" s="10597"/>
      <c r="Z73" s="10597"/>
      <c r="AA73" s="10597"/>
      <c r="AB73" s="10623">
        <f t="shared" si="1"/>
      </c>
      <c r="AC73" s="10582">
        <f t="shared" si="5"/>
      </c>
      <c r="AD73" s="10570">
        <f t="shared" si="13"/>
      </c>
      <c r="AE73" s="10583">
        <f t="shared" si="20"/>
      </c>
      <c r="AF73" s="10572">
        <f>VLOOKUP(C73,'Data Products'!$A:$J,10,0)</f>
      </c>
      <c r="AG73" s="10573">
        <f t="shared" si="7"/>
      </c>
      <c r="AH73" s="10573">
        <f t="shared" si="15"/>
      </c>
      <c r="AI73" s="10584" t="s">
        <v>13993</v>
      </c>
      <c r="AJ73" s="10576"/>
      <c r="AK73" s="10576"/>
      <c r="AL73" s="10575"/>
      <c r="AM73" s="10576"/>
      <c r="AN73" s="10576"/>
    </row>
    <row customHeight="true" hidden="true" ht="18" r="74">
      <c r="A74" s="10618">
        <v>22</v>
      </c>
      <c r="B74" s="10562" t="s">
        <v>13894</v>
      </c>
      <c r="C74" s="10562" t="s">
        <v>13994</v>
      </c>
      <c r="D74" s="10563">
        <v>0</v>
      </c>
      <c r="E74" s="10577">
        <v>0</v>
      </c>
      <c r="F74" s="10577"/>
      <c r="G74" s="10619">
        <f>VLOOKUP(C74,'Data Products'!$A:$J,2,0)</f>
      </c>
      <c r="H74" s="10620">
        <f t="shared" si="10"/>
      </c>
      <c r="I74" s="10624">
        <v>45994</v>
      </c>
      <c r="J74" s="10567">
        <f t="shared" si="18"/>
      </c>
      <c r="K74" s="10563">
        <v>0</v>
      </c>
      <c r="L74" s="10563">
        <v>496</v>
      </c>
      <c r="M74" s="10563">
        <v>0</v>
      </c>
      <c r="N74" s="10563">
        <v>0</v>
      </c>
      <c r="O74" s="10562" t="s">
        <v>13995</v>
      </c>
      <c r="P74" s="10597"/>
      <c r="Q74" s="10597"/>
      <c r="R74" s="10622"/>
      <c r="S74" s="10597"/>
      <c r="T74" s="10597"/>
      <c r="U74" s="10597"/>
      <c r="V74" s="10597"/>
      <c r="W74" s="10597"/>
      <c r="X74" s="10597"/>
      <c r="Y74" s="10597"/>
      <c r="Z74" s="10597"/>
      <c r="AA74" s="10597"/>
      <c r="AB74" s="10623">
        <f t="shared" si="1"/>
      </c>
      <c r="AC74" s="10582">
        <f t="shared" si="5"/>
      </c>
      <c r="AD74" s="10570">
        <f t="shared" si="13"/>
      </c>
      <c r="AE74" s="10583">
        <f t="shared" si="20"/>
      </c>
      <c r="AF74" s="10572">
        <f>VLOOKUP(C74,'Data Products'!$A:$J,10,0)</f>
      </c>
      <c r="AG74" s="10573">
        <f t="shared" si="7"/>
      </c>
      <c r="AH74" s="10573">
        <f t="shared" si="15"/>
      </c>
      <c r="AI74" s="10584"/>
      <c r="AJ74" s="10576"/>
      <c r="AK74" s="10576"/>
      <c r="AL74" s="10575"/>
      <c r="AM74" s="10576"/>
      <c r="AN74" s="10576"/>
    </row>
    <row customHeight="true" hidden="true" ht="18" r="75">
      <c r="A75" s="10618">
        <v>23</v>
      </c>
      <c r="B75" s="10562" t="s">
        <v>13894</v>
      </c>
      <c r="C75" s="10562" t="s">
        <v>13996</v>
      </c>
      <c r="D75" s="10563">
        <v>0</v>
      </c>
      <c r="E75" s="10577">
        <v>0</v>
      </c>
      <c r="F75" s="10577"/>
      <c r="G75" s="10629">
        <f>VLOOKUP(C75,'Data Products'!$A:$J,2,0)</f>
      </c>
      <c r="H75" s="10582">
        <f t="shared" si="10"/>
      </c>
      <c r="I75" s="10624">
        <v>45749</v>
      </c>
      <c r="J75" s="10567">
        <f t="shared" si="18"/>
      </c>
      <c r="K75" s="10563">
        <v>0</v>
      </c>
      <c r="L75" s="10563">
        <v>5</v>
      </c>
      <c r="M75" s="10563">
        <v>0</v>
      </c>
      <c r="N75" s="10563">
        <v>0</v>
      </c>
      <c r="O75" s="10562" t="s">
        <v>13896</v>
      </c>
      <c r="P75" s="10597"/>
      <c r="Q75" s="10597"/>
      <c r="R75" s="10622"/>
      <c r="S75" s="10597"/>
      <c r="T75" s="10597"/>
      <c r="U75" s="10597"/>
      <c r="V75" s="10597"/>
      <c r="W75" s="10597"/>
      <c r="X75" s="10597"/>
      <c r="Y75" s="10597"/>
      <c r="Z75" s="10597"/>
      <c r="AA75" s="10597"/>
      <c r="AB75" s="10623">
        <f t="shared" si="1"/>
      </c>
      <c r="AC75" s="10582">
        <f t="shared" si="5"/>
      </c>
      <c r="AD75" s="10570">
        <f t="shared" si="13"/>
      </c>
      <c r="AE75" s="10583">
        <f t="shared" si="20"/>
      </c>
      <c r="AF75" s="10572">
        <f>VLOOKUP(C75,'Data Products'!$A:$J,10,0)</f>
      </c>
      <c r="AG75" s="10573">
        <f t="shared" si="7"/>
      </c>
      <c r="AH75" s="10573">
        <f t="shared" si="15"/>
      </c>
      <c r="AI75" s="10584" t="s">
        <v>13997</v>
      </c>
      <c r="AJ75" s="10576"/>
      <c r="AK75" s="10576"/>
      <c r="AL75" s="10575"/>
      <c r="AM75" s="10576"/>
      <c r="AN75" s="10576"/>
    </row>
    <row customHeight="true" hidden="true" ht="18" r="76">
      <c r="A76" s="10618">
        <v>24</v>
      </c>
      <c r="B76" s="10562" t="s">
        <v>13894</v>
      </c>
      <c r="C76" s="10562" t="s">
        <v>13998</v>
      </c>
      <c r="D76" s="10563">
        <v>0</v>
      </c>
      <c r="E76" s="10577">
        <v>0</v>
      </c>
      <c r="F76" s="10577"/>
      <c r="G76" s="10629">
        <f>VLOOKUP(C76,'Data Products'!$A:$J,2,0)</f>
      </c>
      <c r="H76" s="10582">
        <f t="shared" si="10"/>
      </c>
      <c r="I76" s="10624">
        <v>45749</v>
      </c>
      <c r="J76" s="10567">
        <f t="shared" si="18"/>
      </c>
      <c r="K76" s="10563">
        <v>0</v>
      </c>
      <c r="L76" s="10563">
        <v>23</v>
      </c>
      <c r="M76" s="10563">
        <v>0</v>
      </c>
      <c r="N76" s="10563">
        <v>0</v>
      </c>
      <c r="O76" s="10562" t="s">
        <v>13896</v>
      </c>
      <c r="P76" s="10597"/>
      <c r="Q76" s="10597"/>
      <c r="R76" s="10622"/>
      <c r="S76" s="10597"/>
      <c r="T76" s="10597"/>
      <c r="U76" s="10597"/>
      <c r="V76" s="10597"/>
      <c r="W76" s="10597"/>
      <c r="X76" s="10597"/>
      <c r="Y76" s="10597"/>
      <c r="Z76" s="10597"/>
      <c r="AA76" s="10597"/>
      <c r="AB76" s="10623">
        <f t="shared" si="1"/>
      </c>
      <c r="AC76" s="10582">
        <f t="shared" si="5"/>
      </c>
      <c r="AD76" s="10570">
        <f t="shared" si="13"/>
      </c>
      <c r="AE76" s="10583">
        <f t="shared" si="20"/>
      </c>
      <c r="AF76" s="10572">
        <f>VLOOKUP(C76,'Data Products'!$A:$J,10,0)</f>
      </c>
      <c r="AG76" s="10573">
        <f t="shared" si="7"/>
      </c>
      <c r="AH76" s="10573">
        <f t="shared" si="15"/>
      </c>
      <c r="AI76" s="10584"/>
      <c r="AJ76" s="10576"/>
      <c r="AK76" s="10576"/>
      <c r="AL76" s="10575"/>
      <c r="AM76" s="10576"/>
      <c r="AN76" s="10576"/>
    </row>
    <row customHeight="true" hidden="true" ht="18" r="77">
      <c r="A77" s="10618">
        <v>25</v>
      </c>
      <c r="B77" s="10562" t="s">
        <v>13894</v>
      </c>
      <c r="C77" s="10562" t="s">
        <v>13999</v>
      </c>
      <c r="D77" s="10563">
        <v>0</v>
      </c>
      <c r="E77" s="10577">
        <v>0</v>
      </c>
      <c r="F77" s="10577" t="s">
        <v>14000</v>
      </c>
      <c r="G77" s="10629">
        <f>VLOOKUP(C77,'Data Products'!$A:$J,2,0)</f>
      </c>
      <c r="H77" s="10582">
        <f t="shared" si="10"/>
      </c>
      <c r="I77" s="10566">
        <v>45650</v>
      </c>
      <c r="J77" s="10567">
        <f t="shared" si="18"/>
      </c>
      <c r="K77" s="10563">
        <v>0</v>
      </c>
      <c r="L77" s="10563">
        <v>1</v>
      </c>
      <c r="M77" s="10563">
        <v>0</v>
      </c>
      <c r="N77" s="10563">
        <v>0</v>
      </c>
      <c r="O77" s="10562" t="s">
        <v>13934</v>
      </c>
      <c r="P77" s="10597"/>
      <c r="Q77" s="10597"/>
      <c r="R77" s="10631"/>
      <c r="S77" s="10597"/>
      <c r="T77" s="10597"/>
      <c r="U77" s="10597"/>
      <c r="V77" s="10597"/>
      <c r="W77" s="10597"/>
      <c r="X77" s="10597"/>
      <c r="Y77" s="10597"/>
      <c r="Z77" s="10597"/>
      <c r="AA77" s="10597"/>
      <c r="AB77" s="10623">
        <f t="shared" si="1"/>
      </c>
      <c r="AC77" s="10582">
        <f t="shared" si="5"/>
      </c>
      <c r="AD77" s="10570">
        <f t="shared" si="13"/>
      </c>
      <c r="AE77" s="10583">
        <f t="shared" si="20"/>
      </c>
      <c r="AF77" s="10572">
        <f>VLOOKUP(C77,'Data Products'!$A:$J,10,0)</f>
      </c>
      <c r="AG77" s="10573">
        <f t="shared" si="7"/>
      </c>
      <c r="AH77" s="10573">
        <f t="shared" si="15"/>
      </c>
      <c r="AI77" s="10575"/>
      <c r="AJ77" s="10576"/>
      <c r="AK77" s="10576">
        <v>50</v>
      </c>
      <c r="AL77" s="10575"/>
      <c r="AM77" s="10576"/>
      <c r="AN77" s="10576"/>
    </row>
    <row customHeight="true" hidden="true" ht="18" r="78">
      <c r="A78" s="10618">
        <v>26</v>
      </c>
      <c r="B78" s="10562" t="s">
        <v>13894</v>
      </c>
      <c r="C78" s="10562" t="s">
        <v>14001</v>
      </c>
      <c r="D78" s="10563">
        <v>0</v>
      </c>
      <c r="E78" s="10577">
        <v>0</v>
      </c>
      <c r="F78" s="10577"/>
      <c r="G78" s="10599"/>
      <c r="H78" s="10620"/>
      <c r="I78" s="10566">
        <v>45650</v>
      </c>
      <c r="J78" s="10567">
        <f t="shared" si="18"/>
      </c>
      <c r="K78" s="10563">
        <v>0</v>
      </c>
      <c r="L78" s="10563">
        <v>3</v>
      </c>
      <c r="M78" s="10563">
        <v>150</v>
      </c>
      <c r="N78" s="10563">
        <v>300</v>
      </c>
      <c r="O78" s="10562" t="s">
        <v>13934</v>
      </c>
      <c r="P78" s="10599"/>
      <c r="Q78" s="10599"/>
      <c r="R78" s="10631"/>
      <c r="S78" s="10597"/>
      <c r="T78" s="10599"/>
      <c r="U78" s="10599"/>
      <c r="V78" s="10599"/>
      <c r="W78" s="10599"/>
      <c r="X78" s="10599"/>
      <c r="Y78" s="10599"/>
      <c r="Z78" s="10599"/>
      <c r="AA78" s="10599"/>
      <c r="AB78" s="10623">
        <f t="shared" si="1"/>
      </c>
      <c r="AC78" s="10582">
        <f t="shared" si="5"/>
      </c>
      <c r="AD78" s="10570">
        <f t="shared" si="13"/>
      </c>
      <c r="AE78" s="10583">
        <f t="shared" si="20"/>
      </c>
      <c r="AF78" s="10572">
        <f>VLOOKUP(C78,'Data Products'!$A:$J,10,0)</f>
      </c>
      <c r="AG78" s="10573">
        <f t="shared" si="7"/>
      </c>
      <c r="AH78" s="10573">
        <f t="shared" si="15"/>
      </c>
      <c r="AI78" s="10575"/>
      <c r="AJ78" s="10576"/>
      <c r="AK78" s="10576">
        <v>80</v>
      </c>
      <c r="AL78" s="10575"/>
      <c r="AM78" s="10576"/>
      <c r="AN78" s="10576"/>
    </row>
    <row customHeight="true" hidden="true" ht="18" r="79">
      <c r="A79" s="10618">
        <v>27</v>
      </c>
      <c r="B79" s="10562" t="s">
        <v>13894</v>
      </c>
      <c r="C79" s="10562" t="s">
        <v>14002</v>
      </c>
      <c r="D79" s="10563">
        <v>0</v>
      </c>
      <c r="E79" s="10577">
        <v>0</v>
      </c>
      <c r="F79" s="10577"/>
      <c r="G79" s="10629">
        <f>VLOOKUP(C79,'Data Products'!$A:$J,2,0)</f>
      </c>
      <c r="H79" s="10582">
        <f t="shared" ref="H79:H123" si="11">IFERROR(G79-TODAY(),"")</f>
      </c>
      <c r="I79" s="10566">
        <v>45650</v>
      </c>
      <c r="J79" s="10567">
        <f t="shared" si="18"/>
      </c>
      <c r="K79" s="10563">
        <v>0</v>
      </c>
      <c r="L79" s="10563">
        <v>0</v>
      </c>
      <c r="M79" s="10563">
        <v>100</v>
      </c>
      <c r="N79" s="10563">
        <v>250</v>
      </c>
      <c r="O79" s="10562" t="s">
        <v>13934</v>
      </c>
      <c r="P79" s="10599"/>
      <c r="Q79" s="10599"/>
      <c r="R79" s="10622"/>
      <c r="S79" s="10597"/>
      <c r="T79" s="10599"/>
      <c r="U79" s="10599"/>
      <c r="V79" s="10599"/>
      <c r="W79" s="10599"/>
      <c r="X79" s="10599"/>
      <c r="Y79" s="10599"/>
      <c r="Z79" s="10599"/>
      <c r="AA79" s="10599"/>
      <c r="AB79" s="10623">
        <f t="shared" si="1"/>
      </c>
      <c r="AC79" s="10578">
        <f t="shared" si="5"/>
      </c>
      <c r="AD79" s="10570">
        <f t="shared" si="13"/>
      </c>
      <c r="AE79" s="10579">
        <f t="shared" si="20"/>
      </c>
      <c r="AF79" s="10572">
        <f>VLOOKUP(C79,'Data Products'!$A:$J,10,0)</f>
      </c>
      <c r="AG79" s="10573">
        <f t="shared" si="7"/>
      </c>
      <c r="AH79" s="10573">
        <f t="shared" si="15"/>
      </c>
      <c r="AI79" s="10575"/>
      <c r="AJ79" s="10576"/>
      <c r="AK79" s="10576">
        <v>60</v>
      </c>
      <c r="AL79" s="10575"/>
      <c r="AM79" s="10576"/>
      <c r="AN79" s="10576"/>
    </row>
    <row customHeight="true" hidden="true" ht="18" r="80">
      <c r="A80" s="10618">
        <v>28</v>
      </c>
      <c r="B80" s="10562" t="s">
        <v>13894</v>
      </c>
      <c r="C80" s="10562" t="s">
        <v>14003</v>
      </c>
      <c r="D80" s="10563">
        <v>0</v>
      </c>
      <c r="E80" s="10577">
        <v>0</v>
      </c>
      <c r="F80" s="10577" t="s">
        <v>14004</v>
      </c>
      <c r="G80" s="10629">
        <f>VLOOKUP(C80,'Data Products'!$A:$J,2,0)</f>
      </c>
      <c r="H80" s="10582">
        <f t="shared" si="11"/>
      </c>
      <c r="I80" s="10566">
        <v>45678</v>
      </c>
      <c r="J80" s="10567">
        <f t="shared" si="18"/>
      </c>
      <c r="K80" s="10563">
        <v>0</v>
      </c>
      <c r="L80" s="10563">
        <v>0</v>
      </c>
      <c r="M80" s="10563">
        <v>0</v>
      </c>
      <c r="N80" s="10563">
        <v>0</v>
      </c>
      <c r="O80" s="10562" t="s">
        <v>13934</v>
      </c>
      <c r="P80" s="10599"/>
      <c r="Q80" s="10599"/>
      <c r="R80" s="10622"/>
      <c r="S80" s="10597"/>
      <c r="T80" s="10599"/>
      <c r="U80" s="10599"/>
      <c r="V80" s="10599"/>
      <c r="W80" s="10599"/>
      <c r="X80" s="10599"/>
      <c r="Y80" s="10599"/>
      <c r="Z80" s="10599"/>
      <c r="AA80" s="10599"/>
      <c r="AB80" s="10623">
        <f t="shared" si="1"/>
      </c>
      <c r="AC80" s="10578">
        <f t="shared" si="5"/>
      </c>
      <c r="AD80" s="10570">
        <f t="shared" si="13"/>
      </c>
      <c r="AE80" s="10579">
        <f t="shared" si="20"/>
      </c>
      <c r="AF80" s="10572">
        <f>VLOOKUP(C80,'Data Products'!$A:$J,10,0)</f>
      </c>
      <c r="AG80" s="10573">
        <f t="shared" si="7"/>
      </c>
      <c r="AH80" s="10573">
        <f t="shared" si="15"/>
      </c>
      <c r="AI80" s="10584" t="s">
        <v>14005</v>
      </c>
      <c r="AJ80" s="10576"/>
      <c r="AK80" s="10576">
        <v>40</v>
      </c>
      <c r="AL80" s="10575"/>
      <c r="AM80" s="10576"/>
      <c r="AN80" s="10576"/>
    </row>
    <row customHeight="true" hidden="true" ht="18" r="81">
      <c r="A81" s="10618">
        <v>29</v>
      </c>
      <c r="B81" s="10562" t="s">
        <v>13894</v>
      </c>
      <c r="C81" s="10562" t="s">
        <v>14006</v>
      </c>
      <c r="D81" s="10563">
        <v>0</v>
      </c>
      <c r="E81" s="10563">
        <v>0</v>
      </c>
      <c r="F81" s="10577"/>
      <c r="G81" s="10629">
        <f>VLOOKUP(C81,'Data Products'!$A:$J,2,0)</f>
      </c>
      <c r="H81" s="10582">
        <f t="shared" si="11"/>
      </c>
      <c r="I81" s="10566">
        <v>45824</v>
      </c>
      <c r="J81" s="10567">
        <f t="shared" si="18"/>
      </c>
      <c r="K81" s="10563">
        <v>0</v>
      </c>
      <c r="L81" s="10563">
        <v>0</v>
      </c>
      <c r="M81" s="10563">
        <v>0</v>
      </c>
      <c r="N81" s="10563">
        <v>0</v>
      </c>
      <c r="O81" s="10562" t="s">
        <v>13934</v>
      </c>
      <c r="P81" s="10599"/>
      <c r="Q81" s="10599"/>
      <c r="R81" s="10622"/>
      <c r="S81" s="10597"/>
      <c r="T81" s="10599"/>
      <c r="U81" s="10599"/>
      <c r="V81" s="10599"/>
      <c r="W81" s="10599"/>
      <c r="X81" s="10599"/>
      <c r="Y81" s="10599"/>
      <c r="Z81" s="10599"/>
      <c r="AA81" s="10599"/>
      <c r="AB81" s="10623">
        <f t="shared" si="1"/>
      </c>
      <c r="AC81" s="10578">
        <f t="shared" si="5"/>
      </c>
      <c r="AD81" s="10570">
        <f t="shared" si="13"/>
      </c>
      <c r="AE81" s="10579">
        <f t="shared" si="20"/>
      </c>
      <c r="AF81" s="10572">
        <f>VLOOKUP(C81,'Data Products'!$A:$J,10,0)</f>
      </c>
      <c r="AG81" s="10573">
        <f t="shared" si="7"/>
      </c>
      <c r="AH81" s="10573">
        <f t="shared" si="15"/>
      </c>
      <c r="AI81" s="10575" t="s">
        <v>14007</v>
      </c>
      <c r="AJ81" s="10576"/>
      <c r="AK81" s="10576"/>
      <c r="AL81" s="10575"/>
      <c r="AM81" s="10576"/>
      <c r="AN81" s="10576"/>
    </row>
    <row customHeight="true" hidden="true" ht="18" r="82">
      <c r="A82" s="10618">
        <v>30</v>
      </c>
      <c r="B82" s="10562" t="s">
        <v>13894</v>
      </c>
      <c r="C82" s="10562" t="s">
        <v>14008</v>
      </c>
      <c r="D82" s="10563">
        <v>0</v>
      </c>
      <c r="E82" s="10563">
        <v>0</v>
      </c>
      <c r="F82" s="10577"/>
      <c r="G82" s="10629">
        <f>VLOOKUP(C82,'Data Products'!$A:$J,2,0)</f>
      </c>
      <c r="H82" s="10582">
        <f t="shared" si="11"/>
      </c>
      <c r="I82" s="10566">
        <v>45824</v>
      </c>
      <c r="J82" s="10567">
        <f t="shared" si="18"/>
      </c>
      <c r="K82" s="10563">
        <v>0</v>
      </c>
      <c r="L82" s="10563">
        <v>0</v>
      </c>
      <c r="M82" s="10563">
        <v>100</v>
      </c>
      <c r="N82" s="10563">
        <v>150</v>
      </c>
      <c r="O82" s="10562" t="s">
        <v>13934</v>
      </c>
      <c r="P82" s="10599"/>
      <c r="Q82" s="10599"/>
      <c r="R82" s="10622"/>
      <c r="S82" s="10597"/>
      <c r="T82" s="10599"/>
      <c r="U82" s="10599"/>
      <c r="V82" s="10599"/>
      <c r="W82" s="10599"/>
      <c r="X82" s="10599"/>
      <c r="Y82" s="10599"/>
      <c r="Z82" s="10599"/>
      <c r="AA82" s="10599"/>
      <c r="AB82" s="10623">
        <f t="shared" si="1"/>
      </c>
      <c r="AC82" s="10582">
        <f t="shared" si="5"/>
      </c>
      <c r="AD82" s="10570">
        <f t="shared" si="13"/>
      </c>
      <c r="AE82" s="10583">
        <f t="shared" si="20"/>
      </c>
      <c r="AF82" s="10572">
        <f>VLOOKUP(C82,'Data Products'!$A:$J,10,0)</f>
      </c>
      <c r="AG82" s="10573">
        <f t="shared" si="7"/>
      </c>
      <c r="AH82" s="10573">
        <f t="shared" si="15"/>
      </c>
      <c r="AI82" s="10575"/>
      <c r="AJ82" s="10576"/>
      <c r="AK82" s="10576"/>
      <c r="AL82" s="10575"/>
      <c r="AM82" s="10576"/>
      <c r="AN82" s="10576"/>
    </row>
    <row customHeight="true" hidden="true" ht="18" r="83">
      <c r="A83" s="10618">
        <v>31</v>
      </c>
      <c r="B83" s="10562" t="s">
        <v>13894</v>
      </c>
      <c r="C83" s="10562" t="s">
        <v>14009</v>
      </c>
      <c r="D83" s="10563">
        <v>0</v>
      </c>
      <c r="E83" s="10577">
        <v>0</v>
      </c>
      <c r="F83" s="10577"/>
      <c r="G83" s="10629">
        <f>VLOOKUP(C83,'Data Products'!$A:$J,2,0)</f>
      </c>
      <c r="H83" s="10582">
        <f t="shared" si="11"/>
      </c>
      <c r="I83" s="10620"/>
      <c r="J83" s="10567">
        <f t="shared" si="18"/>
      </c>
      <c r="K83" s="10563">
        <v>0</v>
      </c>
      <c r="L83" s="10563">
        <v>0</v>
      </c>
      <c r="M83" s="10563">
        <v>0</v>
      </c>
      <c r="N83" s="10563">
        <v>0</v>
      </c>
      <c r="O83" s="10562" t="s">
        <v>14010</v>
      </c>
      <c r="P83" s="10599"/>
      <c r="Q83" s="10599"/>
      <c r="R83" s="10622"/>
      <c r="S83" s="10597"/>
      <c r="T83" s="10599"/>
      <c r="U83" s="10599"/>
      <c r="V83" s="10599"/>
      <c r="W83" s="10599"/>
      <c r="X83" s="10599"/>
      <c r="Y83" s="10599"/>
      <c r="Z83" s="10599"/>
      <c r="AA83" s="10599"/>
      <c r="AB83" s="10623">
        <f t="shared" si="1"/>
      </c>
      <c r="AC83" s="10578">
        <f t="shared" si="5"/>
      </c>
      <c r="AD83" s="10570">
        <f t="shared" si="13"/>
      </c>
      <c r="AE83" s="10579">
        <f t="shared" si="20"/>
      </c>
      <c r="AF83" s="10572">
        <f>VLOOKUP(C83,'Data Products'!$A:$J,10,0)</f>
      </c>
      <c r="AG83" s="10573">
        <f t="shared" si="7"/>
      </c>
      <c r="AH83" s="10573">
        <f t="shared" si="15"/>
      </c>
      <c r="AI83" s="10575"/>
      <c r="AJ83" s="10576"/>
      <c r="AK83" s="10576"/>
      <c r="AL83" s="10575"/>
      <c r="AM83" s="10576"/>
      <c r="AN83" s="10576"/>
    </row>
    <row customHeight="true" hidden="true" ht="18" r="84">
      <c r="A84" s="10618">
        <v>32</v>
      </c>
      <c r="B84" s="10562" t="s">
        <v>13894</v>
      </c>
      <c r="C84" s="10562" t="s">
        <v>14011</v>
      </c>
      <c r="D84" s="10563">
        <v>0</v>
      </c>
      <c r="E84" s="10577">
        <v>0</v>
      </c>
      <c r="F84" s="10577"/>
      <c r="G84" s="10629">
        <f>VLOOKUP(C84,'Data Products'!$A:$J,2,0)</f>
      </c>
      <c r="H84" s="10582">
        <f t="shared" si="11"/>
      </c>
      <c r="I84" s="10620"/>
      <c r="J84" s="10567">
        <f t="shared" si="18"/>
      </c>
      <c r="K84" s="10563">
        <v>0</v>
      </c>
      <c r="L84" s="10563">
        <v>0</v>
      </c>
      <c r="M84" s="10563">
        <v>0</v>
      </c>
      <c r="N84" s="10563">
        <v>0</v>
      </c>
      <c r="O84" s="10562" t="s">
        <v>14010</v>
      </c>
      <c r="P84" s="10599"/>
      <c r="Q84" s="10599"/>
      <c r="R84" s="10622"/>
      <c r="S84" s="10597"/>
      <c r="T84" s="10599"/>
      <c r="U84" s="10599"/>
      <c r="V84" s="10599"/>
      <c r="W84" s="10599"/>
      <c r="X84" s="10599"/>
      <c r="Y84" s="10599"/>
      <c r="Z84" s="10599"/>
      <c r="AA84" s="10599"/>
      <c r="AB84" s="10623">
        <f t="shared" si="1"/>
      </c>
      <c r="AC84" s="10578">
        <f t="shared" si="5"/>
      </c>
      <c r="AD84" s="10570">
        <f t="shared" si="13"/>
      </c>
      <c r="AE84" s="10579">
        <f t="shared" si="20"/>
      </c>
      <c r="AF84" s="10572">
        <f>VLOOKUP(C84,'Data Products'!$A:$J,10,0)</f>
      </c>
      <c r="AG84" s="10573">
        <f t="shared" si="7"/>
      </c>
      <c r="AH84" s="10573">
        <f t="shared" si="15"/>
      </c>
      <c r="AI84" s="10575"/>
      <c r="AJ84" s="10576"/>
      <c r="AK84" s="10576"/>
      <c r="AL84" s="10575"/>
      <c r="AM84" s="10576"/>
      <c r="AN84" s="10576"/>
    </row>
    <row customHeight="true" hidden="true" ht="18" r="85">
      <c r="A85" s="10618">
        <v>33</v>
      </c>
      <c r="B85" s="10627" t="s">
        <v>13894</v>
      </c>
      <c r="C85" s="10627" t="s">
        <v>14012</v>
      </c>
      <c r="D85" s="10563">
        <v>0</v>
      </c>
      <c r="E85" s="10577">
        <v>0</v>
      </c>
      <c r="F85" s="10577"/>
      <c r="G85" s="10629">
        <f>VLOOKUP(C85,'Data Products'!$A:$J,2,0)</f>
      </c>
      <c r="H85" s="10582">
        <f t="shared" si="11"/>
      </c>
      <c r="I85" s="10620"/>
      <c r="J85" s="10567">
        <f t="shared" si="18"/>
      </c>
      <c r="K85" s="10563">
        <v>0</v>
      </c>
      <c r="L85" s="10563">
        <v>0</v>
      </c>
      <c r="M85" s="10632">
        <v>0</v>
      </c>
      <c r="N85" s="10632">
        <v>0</v>
      </c>
      <c r="O85" s="10562" t="s">
        <v>14010</v>
      </c>
      <c r="P85" s="10599"/>
      <c r="Q85" s="10599"/>
      <c r="R85" s="10622"/>
      <c r="S85" s="10599"/>
      <c r="T85" s="10599"/>
      <c r="U85" s="10599"/>
      <c r="V85" s="10599"/>
      <c r="W85" s="10599"/>
      <c r="X85" s="10599"/>
      <c r="Y85" s="10599"/>
      <c r="Z85" s="10599"/>
      <c r="AA85" s="10599"/>
      <c r="AB85" s="10623">
        <f t="shared" si="1"/>
      </c>
      <c r="AC85" s="10578">
        <f t="shared" si="5"/>
      </c>
      <c r="AD85" s="10570">
        <f t="shared" si="13"/>
      </c>
      <c r="AE85" s="10579">
        <f t="shared" si="20"/>
      </c>
      <c r="AF85" s="10572">
        <f>VLOOKUP(C85,'Data Products'!$A:$J,10,0)</f>
      </c>
      <c r="AG85" s="10573">
        <f t="shared" si="7"/>
      </c>
      <c r="AH85" s="10573">
        <f t="shared" si="15"/>
      </c>
      <c r="AI85" s="10575"/>
      <c r="AJ85" s="10576"/>
      <c r="AK85" s="10576"/>
      <c r="AL85" s="10575"/>
      <c r="AM85" s="10576"/>
      <c r="AN85" s="10576"/>
    </row>
    <row r="86">
      <c r="A86" s="10618">
        <v>34</v>
      </c>
      <c r="B86" s="10618" t="s">
        <v>13886</v>
      </c>
      <c r="C86" s="10562" t="s">
        <v>14013</v>
      </c>
      <c r="D86" s="10585">
        <v>559</v>
      </c>
      <c r="E86" s="10585">
        <v>559</v>
      </c>
      <c r="F86" s="10633" t="s">
        <v>14014</v>
      </c>
      <c r="G86" s="10619">
        <f>VLOOKUP(C86,'Data Products'!$A:$J,2,0)</f>
      </c>
      <c r="H86" s="10634">
        <f t="shared" si="11"/>
      </c>
      <c r="I86" s="10566">
        <v>45694</v>
      </c>
      <c r="J86" s="10567">
        <f t="shared" si="18"/>
      </c>
      <c r="K86" s="10632">
        <v>170</v>
      </c>
      <c r="L86" s="10632">
        <v>536</v>
      </c>
      <c r="M86" s="10563">
        <v>0</v>
      </c>
      <c r="N86" s="10563">
        <v>0</v>
      </c>
      <c r="O86" s="10627" t="s">
        <v>14015</v>
      </c>
      <c r="P86" s="10599"/>
      <c r="Q86" s="10599"/>
      <c r="R86" s="10622"/>
      <c r="S86" s="10599"/>
      <c r="T86" s="10599"/>
      <c r="U86" s="10599"/>
      <c r="V86" s="10599"/>
      <c r="W86" s="10599"/>
      <c r="X86" s="10599"/>
      <c r="Y86" s="10599"/>
      <c r="Z86" s="10599"/>
      <c r="AA86" s="10599"/>
      <c r="AB86" s="10623">
        <f t="shared" si="1"/>
      </c>
      <c r="AC86" s="10582">
        <f t="shared" si="5"/>
      </c>
      <c r="AD86" s="10570">
        <f t="shared" si="13"/>
      </c>
      <c r="AE86" s="10583">
        <f t="shared" si="20"/>
      </c>
      <c r="AF86" s="10572">
        <f>VLOOKUP(C86,'Data Products'!$A:$J,10,0)</f>
      </c>
      <c r="AG86" s="10573">
        <f t="shared" si="7"/>
      </c>
      <c r="AH86" s="10573">
        <f t="shared" si="15"/>
      </c>
      <c r="AI86" s="10584" t="s">
        <v>14016</v>
      </c>
      <c r="AJ86" s="10576"/>
      <c r="AK86" s="10576">
        <v>50</v>
      </c>
      <c r="AL86" s="10575"/>
      <c r="AM86" s="10576"/>
      <c r="AN86" s="10576"/>
    </row>
    <row customHeight="true" hidden="true" ht="18" r="87">
      <c r="A87" s="10618">
        <v>35</v>
      </c>
      <c r="B87" s="10628" t="s">
        <v>13920</v>
      </c>
      <c r="C87" s="10628" t="s">
        <v>14017</v>
      </c>
      <c r="D87" s="10635">
        <v>0</v>
      </c>
      <c r="E87" s="10577">
        <v>0</v>
      </c>
      <c r="F87" s="10577"/>
      <c r="G87" s="10629">
        <f>VLOOKUP(C87,'Data Products'!$A:$J,2,0)</f>
      </c>
      <c r="H87" s="10582">
        <f t="shared" si="11"/>
      </c>
      <c r="I87" s="10566">
        <v>45433</v>
      </c>
      <c r="J87" s="10567">
        <f t="shared" si="18"/>
      </c>
      <c r="K87" s="10563">
        <v>0</v>
      </c>
      <c r="L87" s="10563">
        <v>0</v>
      </c>
      <c r="M87" s="10635">
        <v>0</v>
      </c>
      <c r="N87" s="10635">
        <v>0</v>
      </c>
      <c r="O87" s="10562" t="s">
        <v>14015</v>
      </c>
      <c r="P87" s="10599"/>
      <c r="Q87" s="10599"/>
      <c r="R87" s="10622"/>
      <c r="S87" s="10599"/>
      <c r="T87" s="10599"/>
      <c r="U87" s="10599"/>
      <c r="V87" s="10599"/>
      <c r="W87" s="10599"/>
      <c r="X87" s="10599"/>
      <c r="Y87" s="10599"/>
      <c r="Z87" s="10599"/>
      <c r="AA87" s="10599"/>
      <c r="AB87" s="10623">
        <f t="shared" si="1"/>
      </c>
      <c r="AC87" s="10578">
        <f t="shared" si="5"/>
      </c>
      <c r="AD87" s="10570">
        <f t="shared" si="13"/>
      </c>
      <c r="AE87" s="10579">
        <f t="shared" si="20"/>
      </c>
      <c r="AF87" s="10572">
        <f>VLOOKUP(C87,'Data Products'!$A:$J,10,0)</f>
      </c>
      <c r="AG87" s="10573">
        <f t="shared" si="7"/>
      </c>
      <c r="AH87" s="10573">
        <f t="shared" si="15"/>
      </c>
      <c r="AI87" s="10575"/>
      <c r="AJ87" s="10589"/>
      <c r="AK87" s="10589"/>
      <c r="AL87" s="10584"/>
      <c r="AM87" s="10589"/>
      <c r="AN87" s="10589"/>
    </row>
    <row customHeight="true" hidden="true" ht="18" r="88">
      <c r="A88" s="10618">
        <v>36</v>
      </c>
      <c r="B88" s="10628" t="s">
        <v>13920</v>
      </c>
      <c r="C88" s="10562" t="s">
        <v>14018</v>
      </c>
      <c r="D88" s="10563">
        <v>0</v>
      </c>
      <c r="E88" s="10563">
        <v>0</v>
      </c>
      <c r="F88" s="10563"/>
      <c r="G88" s="10629">
        <f>VLOOKUP(C88,'Data Products'!$A:$J,2,0)</f>
      </c>
      <c r="H88" s="10582">
        <f t="shared" si="11"/>
      </c>
      <c r="I88" s="10566">
        <v>45433</v>
      </c>
      <c r="J88" s="10567">
        <f t="shared" si="18"/>
      </c>
      <c r="K88" s="10563">
        <v>0</v>
      </c>
      <c r="L88" s="10563">
        <v>0</v>
      </c>
      <c r="M88" s="10563">
        <v>0</v>
      </c>
      <c r="N88" s="10563">
        <v>0</v>
      </c>
      <c r="O88" s="10562" t="s">
        <v>14015</v>
      </c>
      <c r="P88" s="10599"/>
      <c r="Q88" s="10599"/>
      <c r="R88" s="10622"/>
      <c r="S88" s="10599"/>
      <c r="T88" s="10599"/>
      <c r="U88" s="10599"/>
      <c r="V88" s="10599"/>
      <c r="W88" s="10599"/>
      <c r="X88" s="10599"/>
      <c r="Y88" s="10599"/>
      <c r="Z88" s="10599"/>
      <c r="AA88" s="10599"/>
      <c r="AB88" s="10636">
        <f t="shared" si="1"/>
      </c>
      <c r="AC88" s="10578">
        <f t="shared" si="5"/>
      </c>
      <c r="AD88" s="10570">
        <f t="shared" si="13"/>
      </c>
      <c r="AE88" s="10579">
        <f t="shared" si="20"/>
      </c>
      <c r="AF88" s="10572">
        <f>VLOOKUP(C88,'Data Products'!$A:$J,10,0)</f>
      </c>
      <c r="AG88" s="10573">
        <f t="shared" si="7"/>
      </c>
      <c r="AH88" s="10573">
        <f t="shared" si="15"/>
      </c>
      <c r="AI88" s="10575"/>
      <c r="AJ88" s="10576"/>
      <c r="AK88" s="10576"/>
      <c r="AL88" s="10575"/>
      <c r="AM88" s="10576"/>
      <c r="AN88" s="10576"/>
    </row>
    <row customHeight="true" hidden="true" ht="18" r="89">
      <c r="A89" s="10618">
        <v>37</v>
      </c>
      <c r="B89" s="10628" t="s">
        <v>13920</v>
      </c>
      <c r="C89" s="10562" t="s">
        <v>14019</v>
      </c>
      <c r="D89" s="10563">
        <v>0</v>
      </c>
      <c r="E89" s="10563">
        <v>0</v>
      </c>
      <c r="F89" s="10563"/>
      <c r="G89" s="10629">
        <f>VLOOKUP(C89,'Data Products'!$A:$J,2,0)</f>
      </c>
      <c r="H89" s="10582">
        <f t="shared" si="11"/>
      </c>
      <c r="I89" s="10566">
        <v>45433</v>
      </c>
      <c r="J89" s="10567">
        <f t="shared" si="18"/>
      </c>
      <c r="K89" s="10563">
        <v>0</v>
      </c>
      <c r="L89" s="10563">
        <v>0</v>
      </c>
      <c r="M89" s="10563">
        <v>0</v>
      </c>
      <c r="N89" s="10563">
        <v>0</v>
      </c>
      <c r="O89" s="10562" t="s">
        <v>14015</v>
      </c>
      <c r="P89" s="10599"/>
      <c r="Q89" s="10599"/>
      <c r="R89" s="10622"/>
      <c r="S89" s="10599"/>
      <c r="T89" s="10599"/>
      <c r="U89" s="10599"/>
      <c r="V89" s="10599"/>
      <c r="W89" s="10599"/>
      <c r="X89" s="10599"/>
      <c r="Y89" s="10599"/>
      <c r="Z89" s="10599"/>
      <c r="AA89" s="10599"/>
      <c r="AB89" s="10623">
        <f t="shared" si="1"/>
      </c>
      <c r="AC89" s="10637">
        <f t="shared" si="5"/>
      </c>
      <c r="AD89" s="10570">
        <f t="shared" si="13"/>
      </c>
      <c r="AE89" s="10579">
        <f t="shared" si="20"/>
      </c>
      <c r="AF89" s="10572">
        <f>VLOOKUP(C89,'Data Products'!$A:$J,10,0)</f>
      </c>
      <c r="AG89" s="10573">
        <f t="shared" si="7"/>
      </c>
      <c r="AH89" s="10573">
        <f t="shared" si="15"/>
      </c>
      <c r="AI89" s="10575"/>
      <c r="AJ89" s="10576"/>
      <c r="AK89" s="10576"/>
      <c r="AL89" s="10575"/>
      <c r="AM89" s="10576"/>
      <c r="AN89" s="10576"/>
    </row>
    <row customHeight="true" hidden="true" ht="18" r="90">
      <c r="A90" s="10618">
        <v>38</v>
      </c>
      <c r="B90" s="10562" t="s">
        <v>13894</v>
      </c>
      <c r="C90" s="10562" t="s">
        <v>14020</v>
      </c>
      <c r="D90" s="10596">
        <v>0</v>
      </c>
      <c r="E90" s="10563">
        <v>0</v>
      </c>
      <c r="F90" s="10563"/>
      <c r="G90" s="10629">
        <f>VLOOKUP(C90,'Data Products'!$A:$J,2,0)</f>
      </c>
      <c r="H90" s="10582">
        <f t="shared" si="11"/>
      </c>
      <c r="I90" s="10566">
        <v>45644</v>
      </c>
      <c r="J90" s="10567">
        <f t="shared" si="18"/>
      </c>
      <c r="K90" s="10563">
        <v>0</v>
      </c>
      <c r="L90" s="10563">
        <v>0</v>
      </c>
      <c r="M90" s="10577">
        <v>0</v>
      </c>
      <c r="N90" s="10577">
        <v>0</v>
      </c>
      <c r="O90" s="10562" t="s">
        <v>14021</v>
      </c>
      <c r="P90" s="10599"/>
      <c r="Q90" s="10599"/>
      <c r="R90" s="10622"/>
      <c r="S90" s="10599"/>
      <c r="T90" s="10599"/>
      <c r="U90" s="10599"/>
      <c r="V90" s="10599"/>
      <c r="W90" s="10599"/>
      <c r="X90" s="10599"/>
      <c r="Y90" s="10599"/>
      <c r="Z90" s="10599"/>
      <c r="AA90" s="10599"/>
      <c r="AB90" s="10638">
        <f t="shared" si="1"/>
      </c>
      <c r="AC90" s="10637">
        <f t="shared" si="5"/>
      </c>
      <c r="AD90" s="10570">
        <f t="shared" si="13"/>
      </c>
      <c r="AE90" s="10579">
        <f t="shared" si="20"/>
      </c>
      <c r="AF90" s="10572">
        <f>VLOOKUP(C90,'Data Products'!$A:$J,10,0)</f>
      </c>
      <c r="AG90" s="10639">
        <f t="shared" si="7"/>
      </c>
      <c r="AH90" s="10573">
        <f t="shared" si="15"/>
      </c>
      <c r="AI90" s="10640"/>
      <c r="AJ90" s="10576"/>
      <c r="AK90" s="10576"/>
      <c r="AL90" s="10575"/>
      <c r="AM90" s="10576"/>
      <c r="AN90" s="10576"/>
    </row>
    <row customHeight="true" hidden="true" ht="18" r="91">
      <c r="A91" s="10618">
        <v>39</v>
      </c>
      <c r="B91" s="10562" t="s">
        <v>13894</v>
      </c>
      <c r="C91" s="10562" t="s">
        <v>14022</v>
      </c>
      <c r="D91" s="10563">
        <v>0</v>
      </c>
      <c r="E91" s="10563">
        <v>0</v>
      </c>
      <c r="F91" s="10563"/>
      <c r="G91" s="10629">
        <f>VLOOKUP(C91,'Data Products'!$A:$J,2,0)</f>
      </c>
      <c r="H91" s="10582">
        <f t="shared" si="11"/>
      </c>
      <c r="I91" s="10566">
        <v>45602</v>
      </c>
      <c r="J91" s="10567">
        <f t="shared" si="18"/>
      </c>
      <c r="K91" s="10563">
        <v>0</v>
      </c>
      <c r="L91" s="10563">
        <v>0</v>
      </c>
      <c r="M91" s="10596">
        <v>0</v>
      </c>
      <c r="N91" s="10596">
        <v>0</v>
      </c>
      <c r="O91" s="10562" t="s">
        <v>14021</v>
      </c>
      <c r="P91" s="10599"/>
      <c r="Q91" s="10599"/>
      <c r="R91" s="10599"/>
      <c r="S91" s="10599"/>
      <c r="T91" s="10599"/>
      <c r="U91" s="10599"/>
      <c r="V91" s="10599"/>
      <c r="W91" s="10599"/>
      <c r="X91" s="10599"/>
      <c r="Y91" s="10599"/>
      <c r="Z91" s="10599"/>
      <c r="AA91" s="10599"/>
      <c r="AB91" s="10623">
        <f t="shared" si="1"/>
      </c>
      <c r="AC91" s="10637">
        <f t="shared" si="5"/>
      </c>
      <c r="AD91" s="10570">
        <f t="shared" si="13"/>
      </c>
      <c r="AE91" s="10579">
        <f t="shared" si="20"/>
      </c>
      <c r="AF91" s="10572">
        <f>VLOOKUP(C91,'Data Products'!$A:$J,10,0)</f>
      </c>
      <c r="AG91" s="10639">
        <f t="shared" si="7"/>
      </c>
      <c r="AH91" s="10573">
        <f t="shared" si="15"/>
      </c>
      <c r="AI91" s="10640"/>
      <c r="AJ91" s="10576"/>
      <c r="AK91" s="10576"/>
      <c r="AL91" s="10575"/>
      <c r="AM91" s="10576"/>
      <c r="AN91" s="10576"/>
    </row>
    <row customHeight="true" hidden="true" ht="18" r="92">
      <c r="A92" s="10618">
        <v>40</v>
      </c>
      <c r="B92" s="10562" t="s">
        <v>13894</v>
      </c>
      <c r="C92" s="10562" t="s">
        <v>14023</v>
      </c>
      <c r="D92" s="10563">
        <v>0</v>
      </c>
      <c r="E92" s="10563">
        <v>0</v>
      </c>
      <c r="F92" s="10563"/>
      <c r="G92" s="10629">
        <f>VLOOKUP(C92,'Data Products'!$A:$J,2,0)</f>
      </c>
      <c r="H92" s="10582">
        <f t="shared" si="11"/>
      </c>
      <c r="I92" s="10566">
        <v>45602</v>
      </c>
      <c r="J92" s="10567">
        <f t="shared" si="18"/>
      </c>
      <c r="K92" s="10563">
        <v>0</v>
      </c>
      <c r="L92" s="10563">
        <v>0</v>
      </c>
      <c r="M92" s="10596">
        <v>0</v>
      </c>
      <c r="N92" s="10596">
        <v>0</v>
      </c>
      <c r="O92" s="10562" t="s">
        <v>14021</v>
      </c>
      <c r="P92" s="10599"/>
      <c r="Q92" s="10599"/>
      <c r="R92" s="10599"/>
      <c r="S92" s="10599"/>
      <c r="T92" s="10599"/>
      <c r="U92" s="10599"/>
      <c r="V92" s="10599"/>
      <c r="W92" s="10599"/>
      <c r="X92" s="10599"/>
      <c r="Y92" s="10599"/>
      <c r="Z92" s="10599"/>
      <c r="AA92" s="10599"/>
      <c r="AB92" s="10623">
        <f t="shared" si="1"/>
      </c>
      <c r="AC92" s="10637">
        <f t="shared" si="5"/>
      </c>
      <c r="AD92" s="10570">
        <f t="shared" si="13"/>
      </c>
      <c r="AE92" s="10579">
        <f t="shared" si="20"/>
      </c>
      <c r="AF92" s="10572">
        <f>VLOOKUP(C92,'Data Products'!$A:$J,10,0)</f>
      </c>
      <c r="AG92" s="10639">
        <f t="shared" si="7"/>
      </c>
      <c r="AH92" s="10573">
        <f t="shared" si="15"/>
      </c>
      <c r="AI92" s="10640"/>
      <c r="AJ92" s="10576"/>
      <c r="AK92" s="10576"/>
      <c r="AL92" s="10575"/>
      <c r="AM92" s="10576"/>
      <c r="AN92" s="10576"/>
    </row>
    <row customHeight="true" hidden="true" ht="18" r="93">
      <c r="A93" s="10618">
        <v>41</v>
      </c>
      <c r="B93" s="10562" t="s">
        <v>13894</v>
      </c>
      <c r="C93" s="10562" t="s">
        <v>14024</v>
      </c>
      <c r="D93" s="10563">
        <v>0</v>
      </c>
      <c r="E93" s="10563">
        <v>0</v>
      </c>
      <c r="F93" s="10563"/>
      <c r="G93" s="10629">
        <f>VLOOKUP(C93,'Data Products'!$A:$J,2,0)</f>
      </c>
      <c r="H93" s="10582">
        <f t="shared" si="11"/>
      </c>
      <c r="I93" s="10566">
        <v>45602</v>
      </c>
      <c r="J93" s="10567">
        <f t="shared" si="18"/>
      </c>
      <c r="K93" s="10563">
        <v>0</v>
      </c>
      <c r="L93" s="10563">
        <v>0</v>
      </c>
      <c r="M93" s="10596">
        <v>0</v>
      </c>
      <c r="N93" s="10596">
        <v>0</v>
      </c>
      <c r="O93" s="10562" t="s">
        <v>14021</v>
      </c>
      <c r="P93" s="10599"/>
      <c r="Q93" s="10599"/>
      <c r="R93" s="10599"/>
      <c r="S93" s="10599"/>
      <c r="T93" s="10599"/>
      <c r="U93" s="10599"/>
      <c r="V93" s="10599"/>
      <c r="W93" s="10599"/>
      <c r="X93" s="10599"/>
      <c r="Y93" s="10599"/>
      <c r="Z93" s="10599"/>
      <c r="AA93" s="10599"/>
      <c r="AB93" s="10623">
        <f t="shared" si="1"/>
      </c>
      <c r="AC93" s="10637">
        <f t="shared" si="5"/>
      </c>
      <c r="AD93" s="10570">
        <f t="shared" si="13"/>
      </c>
      <c r="AE93" s="10579">
        <f t="shared" si="20"/>
      </c>
      <c r="AF93" s="10572">
        <f>VLOOKUP(C93,'Data Products'!$A:$J,10,0)</f>
      </c>
      <c r="AG93" s="10641">
        <f t="shared" si="7"/>
      </c>
      <c r="AH93" s="10573">
        <f t="shared" si="15"/>
      </c>
      <c r="AI93" s="10640"/>
      <c r="AJ93" s="10576"/>
      <c r="AK93" s="10576"/>
      <c r="AL93" s="10575"/>
      <c r="AM93" s="10576"/>
      <c r="AN93" s="10576"/>
    </row>
    <row r="94">
      <c r="A94" s="10618">
        <v>42</v>
      </c>
      <c r="B94" s="10562" t="s">
        <v>13886</v>
      </c>
      <c r="C94" s="10562" t="s">
        <v>14025</v>
      </c>
      <c r="D94" s="10563">
        <v>113</v>
      </c>
      <c r="E94" s="10563">
        <v>113</v>
      </c>
      <c r="F94" s="10563"/>
      <c r="G94" s="10619">
        <f>VLOOKUP(C94,'Data Products'!$A:$J,2,0)</f>
      </c>
      <c r="H94" s="10620">
        <f t="shared" si="11"/>
      </c>
      <c r="I94" s="10624">
        <v>45904</v>
      </c>
      <c r="J94" s="10567">
        <f t="shared" si="18"/>
      </c>
      <c r="K94" s="10563">
        <v>98</v>
      </c>
      <c r="L94" s="10563">
        <v>182</v>
      </c>
      <c r="M94" s="10596">
        <v>0</v>
      </c>
      <c r="N94" s="10596">
        <v>0</v>
      </c>
      <c r="O94" s="10562" t="s">
        <v>14021</v>
      </c>
      <c r="P94" s="10599"/>
      <c r="Q94" s="10599"/>
      <c r="R94" s="10599"/>
      <c r="S94" s="10599"/>
      <c r="T94" s="10599"/>
      <c r="U94" s="10599"/>
      <c r="V94" s="10599"/>
      <c r="W94" s="10599"/>
      <c r="X94" s="10599"/>
      <c r="Y94" s="10599"/>
      <c r="Z94" s="10599"/>
      <c r="AA94" s="10599"/>
      <c r="AB94" s="10623">
        <f t="shared" si="1"/>
      </c>
      <c r="AC94" s="10642">
        <f t="shared" si="5"/>
      </c>
      <c r="AD94" s="10570">
        <f t="shared" si="13"/>
      </c>
      <c r="AE94" s="10583">
        <f t="shared" si="20"/>
      </c>
      <c r="AF94" s="10572">
        <f>VLOOKUP(C94,'Data Products'!$A:$J,10,0)</f>
      </c>
      <c r="AG94" s="10641">
        <f t="shared" si="7"/>
      </c>
      <c r="AH94" s="10573">
        <f t="shared" si="15"/>
      </c>
      <c r="AI94" s="10640" t="s">
        <v>14016</v>
      </c>
      <c r="AJ94" s="10576"/>
      <c r="AK94" s="10576"/>
      <c r="AL94" s="10575"/>
      <c r="AM94" s="10576"/>
      <c r="AN94" s="10576"/>
    </row>
    <row customHeight="true" hidden="true" ht="18" r="95">
      <c r="A95" s="10618">
        <v>43</v>
      </c>
      <c r="B95" s="10562" t="s">
        <v>13894</v>
      </c>
      <c r="C95" s="10562" t="s">
        <v>14026</v>
      </c>
      <c r="D95" s="10563">
        <v>0</v>
      </c>
      <c r="E95" s="10577">
        <v>0</v>
      </c>
      <c r="F95" s="10563"/>
      <c r="G95" s="10629">
        <f>VLOOKUP(C95,'Data Products'!$A:$J,2,0)</f>
      </c>
      <c r="H95" s="10582">
        <f t="shared" si="11"/>
      </c>
      <c r="I95" s="10566">
        <v>45623</v>
      </c>
      <c r="J95" s="10567">
        <f t="shared" si="18"/>
      </c>
      <c r="K95" s="10563">
        <v>0</v>
      </c>
      <c r="L95" s="10563">
        <v>0</v>
      </c>
      <c r="M95" s="10596">
        <v>0</v>
      </c>
      <c r="N95" s="10596">
        <v>0</v>
      </c>
      <c r="O95" s="10562" t="s">
        <v>14027</v>
      </c>
      <c r="P95" s="10599"/>
      <c r="Q95" s="10599"/>
      <c r="R95" s="10599"/>
      <c r="S95" s="10599"/>
      <c r="T95" s="10599"/>
      <c r="U95" s="10599"/>
      <c r="V95" s="10599"/>
      <c r="W95" s="10599"/>
      <c r="X95" s="10599"/>
      <c r="Y95" s="10599"/>
      <c r="Z95" s="10599"/>
      <c r="AA95" s="10599"/>
      <c r="AB95" s="10623">
        <f t="shared" si="1"/>
      </c>
      <c r="AC95" s="10637">
        <f t="shared" si="5"/>
      </c>
      <c r="AD95" s="10570">
        <f t="shared" si="13"/>
      </c>
      <c r="AE95" s="10579">
        <f t="shared" si="20"/>
      </c>
      <c r="AF95" s="10572">
        <f>VLOOKUP(C95,'Data Products'!$A:$J,10,0)</f>
      </c>
      <c r="AG95" s="10641">
        <f t="shared" si="7"/>
      </c>
      <c r="AH95" s="10573">
        <f t="shared" si="15"/>
      </c>
      <c r="AI95" s="10640"/>
      <c r="AJ95" s="10576"/>
      <c r="AK95" s="10576"/>
      <c r="AL95" s="10575"/>
      <c r="AM95" s="10576"/>
      <c r="AN95" s="10576"/>
    </row>
    <row customHeight="true" hidden="true" ht="18" r="96">
      <c r="A96" s="10618">
        <v>44</v>
      </c>
      <c r="B96" s="10562" t="s">
        <v>13894</v>
      </c>
      <c r="C96" s="10562" t="s">
        <v>14028</v>
      </c>
      <c r="D96" s="10563">
        <v>0</v>
      </c>
      <c r="E96" s="10577">
        <v>0</v>
      </c>
      <c r="F96" s="10563"/>
      <c r="G96" s="10619">
        <f>VLOOKUP(C96,'Data Products'!$A:$J,2,0)</f>
      </c>
      <c r="H96" s="10582">
        <f t="shared" si="11"/>
      </c>
      <c r="I96" s="10566">
        <v>45623</v>
      </c>
      <c r="J96" s="10567">
        <f t="shared" si="18"/>
      </c>
      <c r="K96" s="10563">
        <v>0</v>
      </c>
      <c r="L96" s="10563">
        <v>0</v>
      </c>
      <c r="M96" s="10596">
        <v>0</v>
      </c>
      <c r="N96" s="10596">
        <v>0</v>
      </c>
      <c r="O96" s="10562" t="s">
        <v>14027</v>
      </c>
      <c r="P96" s="10599"/>
      <c r="Q96" s="10599"/>
      <c r="R96" s="10599"/>
      <c r="S96" s="10599"/>
      <c r="T96" s="10599"/>
      <c r="U96" s="10599"/>
      <c r="V96" s="10599"/>
      <c r="W96" s="10599"/>
      <c r="X96" s="10599"/>
      <c r="Y96" s="10599"/>
      <c r="Z96" s="10599"/>
      <c r="AA96" s="10599"/>
      <c r="AB96" s="10623">
        <f t="shared" si="1"/>
      </c>
      <c r="AC96" s="10637">
        <f t="shared" si="5"/>
      </c>
      <c r="AD96" s="10570">
        <f t="shared" si="13"/>
      </c>
      <c r="AE96" s="10579">
        <f t="shared" si="20"/>
      </c>
      <c r="AF96" s="10572">
        <f>VLOOKUP(C96,'Data Products'!$A:$J,10,0)</f>
      </c>
      <c r="AG96" s="10641">
        <f t="shared" si="7"/>
      </c>
      <c r="AH96" s="10573">
        <f t="shared" si="15"/>
      </c>
      <c r="AI96" s="10640"/>
      <c r="AJ96" s="10576"/>
      <c r="AK96" s="10576"/>
      <c r="AL96" s="10575"/>
      <c r="AM96" s="10576"/>
      <c r="AN96" s="10576"/>
    </row>
    <row customHeight="true" hidden="true" ht="18" r="97">
      <c r="A97" s="10618">
        <v>45</v>
      </c>
      <c r="B97" s="10562" t="s">
        <v>13894</v>
      </c>
      <c r="C97" s="10627" t="s">
        <v>14029</v>
      </c>
      <c r="D97" s="10563">
        <v>0</v>
      </c>
      <c r="E97" s="10577">
        <v>0</v>
      </c>
      <c r="F97" s="10632"/>
      <c r="G97" s="10619">
        <f>VLOOKUP(C97,'Data Products'!$A:$J,2,0)</f>
      </c>
      <c r="H97" s="10582">
        <f t="shared" si="11"/>
      </c>
      <c r="I97" s="10566">
        <v>45623</v>
      </c>
      <c r="J97" s="10567">
        <f t="shared" si="18"/>
      </c>
      <c r="K97" s="10632">
        <v>0</v>
      </c>
      <c r="L97" s="10632">
        <v>0</v>
      </c>
      <c r="M97" s="10643">
        <v>0</v>
      </c>
      <c r="N97" s="10643">
        <v>0</v>
      </c>
      <c r="O97" s="10627" t="s">
        <v>14027</v>
      </c>
      <c r="P97" s="10599"/>
      <c r="Q97" s="10599"/>
      <c r="R97" s="10599"/>
      <c r="S97" s="10599"/>
      <c r="T97" s="10599"/>
      <c r="U97" s="10599"/>
      <c r="V97" s="10599"/>
      <c r="W97" s="10599"/>
      <c r="X97" s="10599"/>
      <c r="Y97" s="10599"/>
      <c r="Z97" s="10599"/>
      <c r="AA97" s="10599"/>
      <c r="AB97" s="10636">
        <f t="shared" si="1"/>
      </c>
      <c r="AC97" s="10637">
        <f t="shared" si="5"/>
      </c>
      <c r="AD97" s="10570">
        <f t="shared" si="13"/>
      </c>
      <c r="AE97" s="10579">
        <f t="shared" si="20"/>
      </c>
      <c r="AF97" s="10572">
        <f>VLOOKUP(C97,'Data Products'!$A:$J,10,0)</f>
      </c>
      <c r="AG97" s="10641">
        <f t="shared" si="7"/>
      </c>
      <c r="AH97" s="10573">
        <f t="shared" si="15"/>
      </c>
      <c r="AI97" s="10640"/>
      <c r="AJ97" s="10576"/>
      <c r="AK97" s="10576"/>
      <c r="AL97" s="10575"/>
      <c r="AM97" s="10576"/>
      <c r="AN97" s="10576"/>
    </row>
    <row customHeight="true" hidden="true" ht="18" r="98">
      <c r="A98" s="10618">
        <v>46</v>
      </c>
      <c r="B98" s="10562" t="s">
        <v>13894</v>
      </c>
      <c r="C98" s="10562" t="s">
        <v>14030</v>
      </c>
      <c r="D98" s="10563">
        <v>0</v>
      </c>
      <c r="E98" s="10577">
        <v>0</v>
      </c>
      <c r="F98" s="10563"/>
      <c r="G98" s="10619">
        <f>VLOOKUP(C98,'Data Products'!$A:$J,2,0)</f>
      </c>
      <c r="H98" s="10582">
        <f t="shared" si="11"/>
      </c>
      <c r="I98" s="10566">
        <v>45623</v>
      </c>
      <c r="J98" s="10567">
        <f t="shared" si="18"/>
      </c>
      <c r="K98" s="10563">
        <v>0</v>
      </c>
      <c r="L98" s="10563">
        <v>0</v>
      </c>
      <c r="M98" s="10596">
        <v>0</v>
      </c>
      <c r="N98" s="10596">
        <v>0</v>
      </c>
      <c r="O98" s="10562" t="s">
        <v>14027</v>
      </c>
      <c r="P98" s="10563"/>
      <c r="Q98" s="10563"/>
      <c r="R98" s="10563"/>
      <c r="S98" s="10563"/>
      <c r="T98" s="10563"/>
      <c r="U98" s="10563"/>
      <c r="V98" s="10563"/>
      <c r="W98" s="10563"/>
      <c r="X98" s="10563"/>
      <c r="Y98" s="10563"/>
      <c r="Z98" s="10563"/>
      <c r="AA98" s="10563"/>
      <c r="AB98" s="10623">
        <f t="shared" si="1"/>
      </c>
      <c r="AC98" s="10637">
        <f t="shared" si="5"/>
      </c>
      <c r="AD98" s="10570">
        <f t="shared" si="13"/>
      </c>
      <c r="AE98" s="10579">
        <f t="shared" si="20"/>
      </c>
      <c r="AF98" s="10572">
        <f>VLOOKUP(C98,'Data Products'!$A:$J,10,0)</f>
      </c>
      <c r="AG98" s="10641">
        <f t="shared" si="7"/>
      </c>
      <c r="AH98" s="10573">
        <f t="shared" si="15"/>
      </c>
      <c r="AI98" s="10644"/>
      <c r="AJ98" s="10576"/>
      <c r="AK98" s="10576"/>
      <c r="AL98" s="10575"/>
      <c r="AM98" s="10576"/>
      <c r="AN98" s="10576"/>
    </row>
    <row customHeight="true" hidden="true" ht="18" r="99">
      <c r="A99" s="10618">
        <v>47</v>
      </c>
      <c r="B99" s="10562" t="s">
        <v>13894</v>
      </c>
      <c r="C99" s="10562" t="s">
        <v>14031</v>
      </c>
      <c r="D99" s="10563">
        <v>0</v>
      </c>
      <c r="E99" s="10577">
        <v>0</v>
      </c>
      <c r="F99" s="10563"/>
      <c r="G99" s="10629">
        <f>VLOOKUP(C99,'Data Products'!$A:$J,2,0)</f>
      </c>
      <c r="H99" s="10582">
        <f t="shared" si="11"/>
      </c>
      <c r="I99" s="10566">
        <v>45623</v>
      </c>
      <c r="J99" s="10567">
        <f t="shared" si="18"/>
      </c>
      <c r="K99" s="10563">
        <v>0</v>
      </c>
      <c r="L99" s="10563">
        <v>0</v>
      </c>
      <c r="M99" s="10596">
        <v>0</v>
      </c>
      <c r="N99" s="10596">
        <v>0</v>
      </c>
      <c r="O99" s="10562" t="s">
        <v>14027</v>
      </c>
      <c r="P99" s="10563"/>
      <c r="Q99" s="10563"/>
      <c r="R99" s="10563"/>
      <c r="S99" s="10563"/>
      <c r="T99" s="10563"/>
      <c r="U99" s="10563"/>
      <c r="V99" s="10563"/>
      <c r="W99" s="10563"/>
      <c r="X99" s="10563"/>
      <c r="Y99" s="10563"/>
      <c r="Z99" s="10563"/>
      <c r="AA99" s="10563"/>
      <c r="AB99" s="10623">
        <f t="shared" si="1"/>
      </c>
      <c r="AC99" s="10637">
        <f t="shared" si="5"/>
      </c>
      <c r="AD99" s="10570">
        <f t="shared" si="13"/>
      </c>
      <c r="AE99" s="10579">
        <f t="shared" si="20"/>
      </c>
      <c r="AF99" s="10645">
        <f>VLOOKUP(C99,'Data Products'!$A:$J,10,0)</f>
      </c>
      <c r="AG99" s="10572">
        <f t="shared" si="7"/>
      </c>
      <c r="AH99" s="10573">
        <f t="shared" si="15"/>
      </c>
      <c r="AI99" s="10640"/>
      <c r="AJ99" s="10576"/>
      <c r="AK99" s="10576"/>
      <c r="AL99" s="10575"/>
      <c r="AM99" s="10576"/>
      <c r="AN99" s="10576"/>
    </row>
    <row r="100">
      <c r="A100" s="10618">
        <v>48</v>
      </c>
      <c r="B100" s="10562" t="s">
        <v>13889</v>
      </c>
      <c r="C100" s="10562" t="s">
        <v>14032</v>
      </c>
      <c r="D100" s="10563">
        <v>4</v>
      </c>
      <c r="E100" s="10577">
        <v>4</v>
      </c>
      <c r="F100" s="10563"/>
      <c r="G100" s="10619">
        <f>VLOOKUP(C100,'Data Products'!$A:$J,2,0)</f>
      </c>
      <c r="H100" s="10620">
        <f t="shared" si="11"/>
      </c>
      <c r="I100" s="10566">
        <v>45951</v>
      </c>
      <c r="J100" s="10567">
        <f t="shared" si="18"/>
      </c>
      <c r="K100" s="10563">
        <v>0</v>
      </c>
      <c r="L100" s="10563">
        <v>1</v>
      </c>
      <c r="M100" s="10596">
        <v>0</v>
      </c>
      <c r="N100" s="10596">
        <v>0</v>
      </c>
      <c r="O100" s="10562" t="s">
        <v>13945</v>
      </c>
      <c r="P100" s="10563"/>
      <c r="Q100" s="10563"/>
      <c r="R100" s="10563"/>
      <c r="S100" s="10563"/>
      <c r="T100" s="10563"/>
      <c r="U100" s="10563"/>
      <c r="V100" s="10563"/>
      <c r="W100" s="10563"/>
      <c r="X100" s="10563"/>
      <c r="Y100" s="10563"/>
      <c r="Z100" s="10563"/>
      <c r="AA100" s="10563"/>
      <c r="AB100" s="10623">
        <f t="shared" si="1"/>
      </c>
      <c r="AC100" s="10646">
        <f t="shared" si="5"/>
      </c>
      <c r="AD100" s="10570">
        <f t="shared" si="13"/>
      </c>
      <c r="AE100" s="10587">
        <f t="shared" si="20"/>
      </c>
      <c r="AF100" s="10645">
        <f>VLOOKUP(C100,'Data Products'!$A:$J,10,0)</f>
      </c>
      <c r="AG100" s="10572">
        <f t="shared" si="7"/>
      </c>
      <c r="AH100" s="10573">
        <f t="shared" si="15"/>
      </c>
      <c r="AI100" s="10640"/>
      <c r="AJ100" s="10576"/>
      <c r="AK100" s="10576"/>
      <c r="AL100" s="10575"/>
      <c r="AM100" s="10576"/>
      <c r="AN100" s="10576"/>
    </row>
    <row r="101">
      <c r="A101" s="10618">
        <v>49</v>
      </c>
      <c r="B101" s="10562" t="s">
        <v>13889</v>
      </c>
      <c r="C101" s="10562" t="s">
        <v>14033</v>
      </c>
      <c r="D101" s="10563">
        <v>3</v>
      </c>
      <c r="E101" s="10577">
        <v>3</v>
      </c>
      <c r="F101" s="10563"/>
      <c r="G101" s="10619">
        <f>VLOOKUP(C101,'Data Products'!$A:$J,2,0)</f>
      </c>
      <c r="H101" s="10620">
        <f t="shared" si="11"/>
      </c>
      <c r="I101" s="10566">
        <v>45951</v>
      </c>
      <c r="J101" s="10567">
        <f t="shared" si="18"/>
      </c>
      <c r="K101" s="10563">
        <v>1</v>
      </c>
      <c r="L101" s="10563">
        <v>2</v>
      </c>
      <c r="M101" s="10596">
        <v>0</v>
      </c>
      <c r="N101" s="10596">
        <v>0</v>
      </c>
      <c r="O101" s="10562" t="s">
        <v>13945</v>
      </c>
      <c r="P101" s="10563"/>
      <c r="Q101" s="10563"/>
      <c r="R101" s="10563"/>
      <c r="S101" s="10563"/>
      <c r="T101" s="10563"/>
      <c r="U101" s="10563"/>
      <c r="V101" s="10563"/>
      <c r="W101" s="10563"/>
      <c r="X101" s="10563"/>
      <c r="Y101" s="10563"/>
      <c r="Z101" s="10563"/>
      <c r="AA101" s="10563"/>
      <c r="AB101" s="10623">
        <f t="shared" si="1"/>
      </c>
      <c r="AC101" s="10582">
        <f t="shared" si="5"/>
      </c>
      <c r="AD101" s="10570">
        <f t="shared" si="13"/>
      </c>
      <c r="AE101" s="10583">
        <f t="shared" si="20"/>
      </c>
      <c r="AF101" s="10645">
        <f>VLOOKUP(C101,'Data Products'!$A:$J,10,0)</f>
      </c>
      <c r="AG101" s="10572">
        <f t="shared" si="7"/>
      </c>
      <c r="AH101" s="10573">
        <f t="shared" si="15"/>
      </c>
      <c r="AI101" s="10640"/>
      <c r="AJ101" s="10576"/>
      <c r="AK101" s="10576"/>
      <c r="AL101" s="10575"/>
      <c r="AM101" s="10576"/>
      <c r="AN101" s="10576"/>
    </row>
    <row r="102">
      <c r="A102" s="10618">
        <v>50</v>
      </c>
      <c r="B102" s="10562" t="s">
        <v>13889</v>
      </c>
      <c r="C102" s="10562" t="s">
        <v>14034</v>
      </c>
      <c r="D102" s="10563">
        <v>5</v>
      </c>
      <c r="E102" s="10577">
        <v>5</v>
      </c>
      <c r="F102" s="10563"/>
      <c r="G102" s="10619">
        <f>VLOOKUP(C102,'Data Products'!$A:$J,2,0)</f>
      </c>
      <c r="H102" s="10620">
        <f t="shared" si="11"/>
      </c>
      <c r="I102" s="10566">
        <v>45951</v>
      </c>
      <c r="J102" s="10567">
        <f t="shared" si="18"/>
      </c>
      <c r="K102" s="10563">
        <v>0</v>
      </c>
      <c r="L102" s="10563">
        <v>0</v>
      </c>
      <c r="M102" s="10596">
        <v>0</v>
      </c>
      <c r="N102" s="10596">
        <v>0</v>
      </c>
      <c r="O102" s="10562" t="s">
        <v>13945</v>
      </c>
      <c r="P102" s="10563"/>
      <c r="Q102" s="10563"/>
      <c r="R102" s="10563"/>
      <c r="S102" s="10563"/>
      <c r="T102" s="10563"/>
      <c r="U102" s="10563"/>
      <c r="V102" s="10563"/>
      <c r="W102" s="10563"/>
      <c r="X102" s="10563"/>
      <c r="Y102" s="10563"/>
      <c r="Z102" s="10563"/>
      <c r="AA102" s="10563"/>
      <c r="AB102" s="10623">
        <f t="shared" si="1"/>
      </c>
      <c r="AC102" s="10578">
        <f t="shared" si="5"/>
      </c>
      <c r="AD102" s="10570">
        <f t="shared" si="13"/>
      </c>
      <c r="AE102" s="10579">
        <f t="shared" si="20"/>
      </c>
      <c r="AF102" s="10645">
        <f>VLOOKUP(C102,'Data Products'!$A:$J,10,0)</f>
      </c>
      <c r="AG102" s="10572">
        <f t="shared" si="7"/>
      </c>
      <c r="AH102" s="10573">
        <f t="shared" si="15"/>
      </c>
      <c r="AI102" s="10640"/>
      <c r="AJ102" s="10576"/>
      <c r="AK102" s="10576"/>
      <c r="AL102" s="10575"/>
      <c r="AM102" s="10576"/>
      <c r="AN102" s="10576"/>
    </row>
    <row r="103">
      <c r="A103" s="10618">
        <v>51</v>
      </c>
      <c r="B103" s="10562" t="s">
        <v>13889</v>
      </c>
      <c r="C103" s="10562" t="s">
        <v>14035</v>
      </c>
      <c r="D103" s="10563">
        <v>4</v>
      </c>
      <c r="E103" s="10577">
        <v>4</v>
      </c>
      <c r="F103" s="10563"/>
      <c r="G103" s="10619">
        <f>VLOOKUP(C103,'Data Products'!$A:$J,2,0)</f>
      </c>
      <c r="H103" s="10620">
        <f t="shared" si="11"/>
      </c>
      <c r="I103" s="10566">
        <v>45951</v>
      </c>
      <c r="J103" s="10567">
        <f t="shared" si="18"/>
      </c>
      <c r="K103" s="10563">
        <v>0</v>
      </c>
      <c r="L103" s="10563">
        <v>0</v>
      </c>
      <c r="M103" s="10596">
        <v>0</v>
      </c>
      <c r="N103" s="10596">
        <v>0</v>
      </c>
      <c r="O103" s="10562" t="s">
        <v>13945</v>
      </c>
      <c r="P103" s="10563"/>
      <c r="Q103" s="10563"/>
      <c r="R103" s="10563"/>
      <c r="S103" s="10563"/>
      <c r="T103" s="10563"/>
      <c r="U103" s="10563"/>
      <c r="V103" s="10563"/>
      <c r="W103" s="10563"/>
      <c r="X103" s="10563"/>
      <c r="Y103" s="10563"/>
      <c r="Z103" s="10563"/>
      <c r="AA103" s="10563"/>
      <c r="AB103" s="10623">
        <f t="shared" si="1"/>
      </c>
      <c r="AC103" s="10586">
        <f t="shared" si="5"/>
      </c>
      <c r="AD103" s="10570">
        <f t="shared" si="13"/>
      </c>
      <c r="AE103" s="10587">
        <f t="shared" si="20"/>
      </c>
      <c r="AF103" s="10645">
        <f>VLOOKUP(C103,'Data Products'!$A:$J,10,0)</f>
      </c>
      <c r="AG103" s="10572">
        <f t="shared" si="7"/>
      </c>
      <c r="AH103" s="10573">
        <f t="shared" si="15"/>
      </c>
      <c r="AI103" s="10640"/>
      <c r="AJ103" s="10576"/>
      <c r="AK103" s="10576"/>
      <c r="AL103" s="10575"/>
      <c r="AM103" s="10576"/>
      <c r="AN103" s="10576"/>
    </row>
    <row r="104">
      <c r="A104" s="10618">
        <v>52</v>
      </c>
      <c r="B104" s="10562" t="s">
        <v>13889</v>
      </c>
      <c r="C104" s="10562" t="s">
        <v>14036</v>
      </c>
      <c r="D104" s="10563">
        <v>4</v>
      </c>
      <c r="E104" s="10577">
        <v>4</v>
      </c>
      <c r="F104" s="10563"/>
      <c r="G104" s="10619">
        <f>VLOOKUP(C104,'Data Products'!$A:$J,2,0)</f>
      </c>
      <c r="H104" s="10620">
        <f t="shared" si="11"/>
      </c>
      <c r="I104" s="10566">
        <v>45951</v>
      </c>
      <c r="J104" s="10567">
        <f t="shared" si="18"/>
      </c>
      <c r="K104" s="10563">
        <v>1</v>
      </c>
      <c r="L104" s="10563">
        <v>1</v>
      </c>
      <c r="M104" s="10596">
        <v>0</v>
      </c>
      <c r="N104" s="10596">
        <v>0</v>
      </c>
      <c r="O104" s="10562" t="s">
        <v>13945</v>
      </c>
      <c r="P104" s="10563"/>
      <c r="Q104" s="10563"/>
      <c r="R104" s="10563"/>
      <c r="S104" s="10563"/>
      <c r="T104" s="10563"/>
      <c r="U104" s="10563"/>
      <c r="V104" s="10563"/>
      <c r="W104" s="10563"/>
      <c r="X104" s="10563"/>
      <c r="Y104" s="10563"/>
      <c r="Z104" s="10563"/>
      <c r="AA104" s="10563"/>
      <c r="AB104" s="10623">
        <f t="shared" si="1"/>
      </c>
      <c r="AC104" s="10586">
        <f t="shared" si="5"/>
      </c>
      <c r="AD104" s="10570">
        <f t="shared" si="13"/>
      </c>
      <c r="AE104" s="10587">
        <f t="shared" si="20"/>
      </c>
      <c r="AF104" s="10645">
        <f>VLOOKUP(C104,'Data Products'!$A:$J,10,0)</f>
      </c>
      <c r="AG104" s="10572">
        <f t="shared" si="7"/>
      </c>
      <c r="AH104" s="10573">
        <f t="shared" si="15"/>
      </c>
      <c r="AI104" s="10640"/>
      <c r="AJ104" s="10576"/>
      <c r="AK104" s="10576"/>
      <c r="AL104" s="10575"/>
      <c r="AM104" s="10576"/>
      <c r="AN104" s="10576"/>
    </row>
    <row r="105">
      <c r="A105" s="10618">
        <v>53</v>
      </c>
      <c r="B105" s="10562" t="s">
        <v>13889</v>
      </c>
      <c r="C105" s="10562" t="s">
        <v>14037</v>
      </c>
      <c r="D105" s="10563">
        <v>5</v>
      </c>
      <c r="E105" s="10577">
        <v>5</v>
      </c>
      <c r="F105" s="10563"/>
      <c r="G105" s="10619">
        <f>VLOOKUP(C105,'Data Products'!$A:$J,2,0)</f>
      </c>
      <c r="H105" s="10620">
        <f t="shared" si="11"/>
      </c>
      <c r="I105" s="10566">
        <v>45951</v>
      </c>
      <c r="J105" s="10567">
        <f t="shared" si="18"/>
      </c>
      <c r="K105" s="10563">
        <v>0</v>
      </c>
      <c r="L105" s="10563">
        <v>0</v>
      </c>
      <c r="M105" s="10596">
        <v>0</v>
      </c>
      <c r="N105" s="10596">
        <v>0</v>
      </c>
      <c r="O105" s="10562" t="s">
        <v>13945</v>
      </c>
      <c r="P105" s="10563"/>
      <c r="Q105" s="10563"/>
      <c r="R105" s="10563"/>
      <c r="S105" s="10563"/>
      <c r="T105" s="10563"/>
      <c r="U105" s="10563"/>
      <c r="V105" s="10563"/>
      <c r="W105" s="10563"/>
      <c r="X105" s="10563"/>
      <c r="Y105" s="10563"/>
      <c r="Z105" s="10563"/>
      <c r="AA105" s="10563"/>
      <c r="AB105" s="10623">
        <f t="shared" si="1"/>
      </c>
      <c r="AC105" s="10578">
        <f t="shared" si="5"/>
      </c>
      <c r="AD105" s="10570">
        <f t="shared" si="13"/>
      </c>
      <c r="AE105" s="10579">
        <f t="shared" si="20"/>
      </c>
      <c r="AF105" s="10645">
        <f>VLOOKUP(C105,'Data Products'!$A:$J,10,0)</f>
      </c>
      <c r="AG105" s="10572">
        <f t="shared" si="7"/>
      </c>
      <c r="AH105" s="10573">
        <f t="shared" si="15"/>
      </c>
      <c r="AI105" s="10640"/>
      <c r="AJ105" s="10576"/>
      <c r="AK105" s="10576"/>
      <c r="AL105" s="10575"/>
      <c r="AM105" s="10576"/>
      <c r="AN105" s="10576"/>
    </row>
    <row customHeight="true" hidden="true" ht="18" r="106">
      <c r="A106" s="10618">
        <v>54</v>
      </c>
      <c r="B106" s="10562" t="s">
        <v>13894</v>
      </c>
      <c r="C106" s="10562" t="s">
        <v>14038</v>
      </c>
      <c r="D106" s="10563">
        <v>0</v>
      </c>
      <c r="E106" s="10577">
        <v>0</v>
      </c>
      <c r="F106" s="10563"/>
      <c r="G106" s="10619">
        <f>VLOOKUP(C106,'Data Products'!$A:$J,2,0)</f>
      </c>
      <c r="H106" s="10620">
        <f t="shared" si="11"/>
      </c>
      <c r="I106" s="10566">
        <v>45951</v>
      </c>
      <c r="J106" s="10567">
        <f t="shared" si="18"/>
      </c>
      <c r="K106" s="10563">
        <v>2</v>
      </c>
      <c r="L106" s="10563">
        <v>6</v>
      </c>
      <c r="M106" s="10596">
        <v>0</v>
      </c>
      <c r="N106" s="10596">
        <v>0</v>
      </c>
      <c r="O106" s="10562" t="s">
        <v>13945</v>
      </c>
      <c r="P106" s="10563"/>
      <c r="Q106" s="10563"/>
      <c r="R106" s="10563"/>
      <c r="S106" s="10563"/>
      <c r="T106" s="10563"/>
      <c r="U106" s="10563"/>
      <c r="V106" s="10563"/>
      <c r="W106" s="10563"/>
      <c r="X106" s="10563"/>
      <c r="Y106" s="10563"/>
      <c r="Z106" s="10563"/>
      <c r="AA106" s="10563"/>
      <c r="AB106" s="10623">
        <f t="shared" si="1"/>
      </c>
      <c r="AC106" s="10582">
        <f t="shared" si="5"/>
      </c>
      <c r="AD106" s="10647">
        <f t="shared" si="13"/>
      </c>
      <c r="AE106" s="10583">
        <f t="shared" si="20"/>
      </c>
      <c r="AF106" s="10645">
        <f>VLOOKUP(C106,'Data Products'!$A:$J,10,0)</f>
      </c>
      <c r="AG106" s="10572">
        <f t="shared" si="7"/>
      </c>
      <c r="AH106" s="10573">
        <f t="shared" si="15"/>
      </c>
      <c r="AI106" s="10640"/>
      <c r="AJ106" s="10576"/>
      <c r="AK106" s="10576"/>
      <c r="AL106" s="10575"/>
      <c r="AM106" s="10576"/>
      <c r="AN106" s="10576"/>
    </row>
    <row r="107">
      <c r="A107" s="10618">
        <v>55</v>
      </c>
      <c r="B107" s="10562" t="s">
        <v>13889</v>
      </c>
      <c r="C107" s="10562" t="s">
        <v>14039</v>
      </c>
      <c r="D107" s="10563">
        <v>25</v>
      </c>
      <c r="E107" s="10577">
        <v>25</v>
      </c>
      <c r="F107" s="10563"/>
      <c r="G107" s="10619">
        <f>VLOOKUP(C107,'Data Products'!$A:$J,2,0)</f>
      </c>
      <c r="H107" s="10620">
        <f t="shared" si="11"/>
      </c>
      <c r="I107" s="10566">
        <v>45951</v>
      </c>
      <c r="J107" s="10567">
        <f t="shared" si="18"/>
      </c>
      <c r="K107" s="10563">
        <v>0</v>
      </c>
      <c r="L107" s="10563">
        <v>3</v>
      </c>
      <c r="M107" s="10596">
        <v>0</v>
      </c>
      <c r="N107" s="10596">
        <v>0</v>
      </c>
      <c r="O107" s="10562" t="s">
        <v>13945</v>
      </c>
      <c r="P107" s="10563"/>
      <c r="Q107" s="10563"/>
      <c r="R107" s="10563"/>
      <c r="S107" s="10563"/>
      <c r="T107" s="10563"/>
      <c r="U107" s="10563"/>
      <c r="V107" s="10563"/>
      <c r="W107" s="10563"/>
      <c r="X107" s="10563"/>
      <c r="Y107" s="10563"/>
      <c r="Z107" s="10563"/>
      <c r="AA107" s="10563"/>
      <c r="AB107" s="10623">
        <f t="shared" si="1"/>
      </c>
      <c r="AC107" s="10569">
        <f t="shared" si="5"/>
      </c>
      <c r="AD107" s="10647">
        <f t="shared" si="13"/>
      </c>
      <c r="AE107" s="10571">
        <f t="shared" si="20"/>
      </c>
      <c r="AF107" s="10645">
        <f>VLOOKUP(C107,'Data Products'!$A:$J,10,0)</f>
      </c>
      <c r="AG107" s="10572">
        <f t="shared" si="7"/>
      </c>
      <c r="AH107" s="10573">
        <f t="shared" si="15"/>
      </c>
      <c r="AI107" s="10640"/>
      <c r="AJ107" s="10576"/>
      <c r="AK107" s="10576"/>
      <c r="AL107" s="10575"/>
      <c r="AM107" s="10576"/>
      <c r="AN107" s="10576"/>
    </row>
    <row r="108">
      <c r="A108" s="10618">
        <v>56</v>
      </c>
      <c r="B108" s="10562" t="s">
        <v>13889</v>
      </c>
      <c r="C108" s="10562" t="s">
        <v>14040</v>
      </c>
      <c r="D108" s="10563">
        <v>31</v>
      </c>
      <c r="E108" s="10577">
        <v>31</v>
      </c>
      <c r="F108" s="10563"/>
      <c r="G108" s="10619">
        <f>VLOOKUP(C108,'Data Products'!$A:$J,2,0)</f>
      </c>
      <c r="H108" s="10620">
        <f t="shared" si="11"/>
      </c>
      <c r="I108" s="10566">
        <v>45951</v>
      </c>
      <c r="J108" s="10567">
        <f t="shared" si="18"/>
      </c>
      <c r="K108" s="10563">
        <v>1</v>
      </c>
      <c r="L108" s="10563">
        <v>2</v>
      </c>
      <c r="M108" s="10596">
        <v>0</v>
      </c>
      <c r="N108" s="10596">
        <v>0</v>
      </c>
      <c r="O108" s="10562" t="s">
        <v>13945</v>
      </c>
      <c r="P108" s="10563"/>
      <c r="Q108" s="10563"/>
      <c r="R108" s="10563"/>
      <c r="S108" s="10563"/>
      <c r="T108" s="10563"/>
      <c r="U108" s="10563"/>
      <c r="V108" s="10563"/>
      <c r="W108" s="10563"/>
      <c r="X108" s="10563"/>
      <c r="Y108" s="10563"/>
      <c r="Z108" s="10563"/>
      <c r="AA108" s="10563"/>
      <c r="AB108" s="10623">
        <f t="shared" si="1"/>
      </c>
      <c r="AC108" s="10569">
        <f t="shared" si="5"/>
      </c>
      <c r="AD108" s="10647">
        <f t="shared" si="13"/>
      </c>
      <c r="AE108" s="10571">
        <f t="shared" si="20"/>
      </c>
      <c r="AF108" s="10645">
        <f>VLOOKUP(C108,'Data Products'!$A:$J,10,0)</f>
      </c>
      <c r="AG108" s="10572">
        <f t="shared" si="7"/>
      </c>
      <c r="AH108" s="10573">
        <f t="shared" si="15"/>
      </c>
      <c r="AI108" s="10640"/>
      <c r="AJ108" s="10576"/>
      <c r="AK108" s="10576"/>
      <c r="AL108" s="10575"/>
      <c r="AM108" s="10576"/>
      <c r="AN108" s="10576"/>
    </row>
    <row r="109">
      <c r="A109" s="10618">
        <v>57</v>
      </c>
      <c r="B109" s="10562" t="s">
        <v>13889</v>
      </c>
      <c r="C109" s="10562" t="s">
        <v>14041</v>
      </c>
      <c r="D109" s="10563">
        <v>26</v>
      </c>
      <c r="E109" s="10577">
        <v>26</v>
      </c>
      <c r="F109" s="10563"/>
      <c r="G109" s="10619">
        <f>VLOOKUP(C109,'Data Products'!$A:$J,2,0)</f>
      </c>
      <c r="H109" s="10620">
        <f t="shared" si="11"/>
      </c>
      <c r="I109" s="10566">
        <v>45951</v>
      </c>
      <c r="J109" s="10567">
        <f t="shared" si="18"/>
      </c>
      <c r="K109" s="10563">
        <v>2</v>
      </c>
      <c r="L109" s="10563">
        <v>5</v>
      </c>
      <c r="M109" s="10596">
        <v>0</v>
      </c>
      <c r="N109" s="10596">
        <v>0</v>
      </c>
      <c r="O109" s="10562" t="s">
        <v>13945</v>
      </c>
      <c r="P109" s="10563"/>
      <c r="Q109" s="10563"/>
      <c r="R109" s="10563"/>
      <c r="S109" s="10563"/>
      <c r="T109" s="10563"/>
      <c r="U109" s="10563"/>
      <c r="V109" s="10563"/>
      <c r="W109" s="10563"/>
      <c r="X109" s="10563"/>
      <c r="Y109" s="10563"/>
      <c r="Z109" s="10563"/>
      <c r="AA109" s="10563"/>
      <c r="AB109" s="10623">
        <f t="shared" si="1"/>
      </c>
      <c r="AC109" s="10569">
        <f t="shared" si="5"/>
      </c>
      <c r="AD109" s="10647">
        <f t="shared" si="13"/>
      </c>
      <c r="AE109" s="10571">
        <f t="shared" si="20"/>
      </c>
      <c r="AF109" s="10645">
        <f>VLOOKUP(C109,'Data Products'!$A:$J,10,0)</f>
      </c>
      <c r="AG109" s="10572">
        <f t="shared" si="7"/>
      </c>
      <c r="AH109" s="10573">
        <f t="shared" si="15"/>
      </c>
      <c r="AI109" s="10640"/>
      <c r="AJ109" s="10576"/>
      <c r="AK109" s="10576"/>
      <c r="AL109" s="10575"/>
      <c r="AM109" s="10576"/>
      <c r="AN109" s="10576"/>
    </row>
    <row r="110">
      <c r="A110" s="10618">
        <v>58</v>
      </c>
      <c r="B110" s="10562" t="s">
        <v>13889</v>
      </c>
      <c r="C110" s="10562" t="s">
        <v>14042</v>
      </c>
      <c r="D110" s="10563">
        <v>14</v>
      </c>
      <c r="E110" s="10577">
        <v>14</v>
      </c>
      <c r="F110" s="10563"/>
      <c r="G110" s="10619">
        <f>VLOOKUP(C110,'Data Products'!$A:$J,2,0)</f>
      </c>
      <c r="H110" s="10620">
        <f t="shared" si="11"/>
      </c>
      <c r="I110" s="10566">
        <v>45951</v>
      </c>
      <c r="J110" s="10567">
        <f t="shared" si="18"/>
      </c>
      <c r="K110" s="10563">
        <v>0</v>
      </c>
      <c r="L110" s="10563">
        <v>1</v>
      </c>
      <c r="M110" s="10596">
        <v>0</v>
      </c>
      <c r="N110" s="10596">
        <v>0</v>
      </c>
      <c r="O110" s="10562" t="s">
        <v>13945</v>
      </c>
      <c r="P110" s="10563"/>
      <c r="Q110" s="10563"/>
      <c r="R110" s="10563"/>
      <c r="S110" s="10563"/>
      <c r="T110" s="10563"/>
      <c r="U110" s="10563"/>
      <c r="V110" s="10563"/>
      <c r="W110" s="10563"/>
      <c r="X110" s="10563"/>
      <c r="Y110" s="10563"/>
      <c r="Z110" s="10563"/>
      <c r="AA110" s="10563"/>
      <c r="AB110" s="10623">
        <f t="shared" si="1"/>
      </c>
      <c r="AC110" s="10569">
        <f t="shared" si="5"/>
      </c>
      <c r="AD110" s="10647">
        <f t="shared" si="13"/>
      </c>
      <c r="AE110" s="10571">
        <f t="shared" si="20"/>
      </c>
      <c r="AF110" s="10645">
        <f>VLOOKUP(C110,'Data Products'!$A:$J,10,0)</f>
      </c>
      <c r="AG110" s="10572">
        <f t="shared" si="7"/>
      </c>
      <c r="AH110" s="10573">
        <f t="shared" si="15"/>
      </c>
      <c r="AI110" s="10640"/>
      <c r="AJ110" s="10576"/>
      <c r="AK110" s="10576"/>
      <c r="AL110" s="10575"/>
      <c r="AM110" s="10576"/>
      <c r="AN110" s="10576"/>
    </row>
    <row r="111">
      <c r="A111" s="10618">
        <v>59</v>
      </c>
      <c r="B111" s="10562" t="s">
        <v>13889</v>
      </c>
      <c r="C111" s="10562" t="s">
        <v>14043</v>
      </c>
      <c r="D111" s="10563">
        <v>18</v>
      </c>
      <c r="E111" s="10577">
        <v>18</v>
      </c>
      <c r="F111" s="10563"/>
      <c r="G111" s="10619">
        <f>VLOOKUP(C111,'Data Products'!$A:$J,2,0)</f>
      </c>
      <c r="H111" s="10620">
        <f t="shared" si="11"/>
      </c>
      <c r="I111" s="10566">
        <v>45951</v>
      </c>
      <c r="J111" s="10567">
        <f t="shared" si="18"/>
      </c>
      <c r="K111" s="10563">
        <v>0</v>
      </c>
      <c r="L111" s="10563">
        <v>0</v>
      </c>
      <c r="M111" s="10596">
        <v>0</v>
      </c>
      <c r="N111" s="10596">
        <v>0</v>
      </c>
      <c r="O111" s="10562" t="s">
        <v>13945</v>
      </c>
      <c r="P111" s="10563"/>
      <c r="Q111" s="10563"/>
      <c r="R111" s="10563"/>
      <c r="S111" s="10563"/>
      <c r="T111" s="10563"/>
      <c r="U111" s="10563"/>
      <c r="V111" s="10563"/>
      <c r="W111" s="10563"/>
      <c r="X111" s="10563"/>
      <c r="Y111" s="10563"/>
      <c r="Z111" s="10563"/>
      <c r="AA111" s="10563"/>
      <c r="AB111" s="10623">
        <f t="shared" si="1"/>
      </c>
      <c r="AC111" s="10569">
        <f t="shared" si="5"/>
      </c>
      <c r="AD111" s="10647">
        <f t="shared" si="13"/>
      </c>
      <c r="AE111" s="10571">
        <f t="shared" si="20"/>
      </c>
      <c r="AF111" s="10645">
        <f>VLOOKUP(C111,'Data Products'!$A:$J,10,0)</f>
      </c>
      <c r="AG111" s="10572">
        <f t="shared" si="7"/>
      </c>
      <c r="AH111" s="10573">
        <f t="shared" si="15"/>
      </c>
      <c r="AI111" s="10640"/>
      <c r="AJ111" s="10576"/>
      <c r="AK111" s="10576"/>
      <c r="AL111" s="10575"/>
      <c r="AM111" s="10576"/>
      <c r="AN111" s="10576"/>
    </row>
    <row r="112">
      <c r="A112" s="10618">
        <v>60</v>
      </c>
      <c r="B112" s="10562" t="s">
        <v>13889</v>
      </c>
      <c r="C112" s="10562" t="s">
        <v>14044</v>
      </c>
      <c r="D112" s="10563">
        <v>11</v>
      </c>
      <c r="E112" s="10577">
        <v>11</v>
      </c>
      <c r="F112" s="10563"/>
      <c r="G112" s="10619">
        <f>VLOOKUP(C112,'Data Products'!$A:$J,2,0)</f>
      </c>
      <c r="H112" s="10620">
        <f t="shared" si="11"/>
      </c>
      <c r="I112" s="10566">
        <v>45951</v>
      </c>
      <c r="J112" s="10567">
        <f t="shared" si="18"/>
      </c>
      <c r="K112" s="10563">
        <v>1</v>
      </c>
      <c r="L112" s="10563">
        <v>7</v>
      </c>
      <c r="M112" s="10596">
        <v>0</v>
      </c>
      <c r="N112" s="10596">
        <v>0</v>
      </c>
      <c r="O112" s="10562" t="s">
        <v>13945</v>
      </c>
      <c r="P112" s="10563"/>
      <c r="Q112" s="10563"/>
      <c r="R112" s="10563"/>
      <c r="S112" s="10563"/>
      <c r="T112" s="10563"/>
      <c r="U112" s="10563"/>
      <c r="V112" s="10563"/>
      <c r="W112" s="10563"/>
      <c r="X112" s="10563"/>
      <c r="Y112" s="10563"/>
      <c r="Z112" s="10563"/>
      <c r="AA112" s="10563"/>
      <c r="AB112" s="10623">
        <f t="shared" si="1"/>
      </c>
      <c r="AC112" s="10582">
        <f t="shared" si="5"/>
      </c>
      <c r="AD112" s="10647">
        <f t="shared" si="13"/>
      </c>
      <c r="AE112" s="10583">
        <f t="shared" si="20"/>
      </c>
      <c r="AF112" s="10645">
        <f>VLOOKUP(C112,'Data Products'!$A:$J,10,0)</f>
      </c>
      <c r="AG112" s="10572">
        <f t="shared" si="7"/>
      </c>
      <c r="AH112" s="10573">
        <f t="shared" si="15"/>
      </c>
      <c r="AI112" s="10640"/>
      <c r="AJ112" s="10576"/>
      <c r="AK112" s="10576"/>
      <c r="AL112" s="10575"/>
      <c r="AM112" s="10576"/>
      <c r="AN112" s="10576"/>
    </row>
    <row customHeight="true" hidden="true" ht="18" r="113">
      <c r="A113" s="10618">
        <v>61</v>
      </c>
      <c r="B113" s="10562" t="s">
        <v>13894</v>
      </c>
      <c r="C113" s="10562" t="s">
        <v>14045</v>
      </c>
      <c r="D113" s="10563">
        <v>0</v>
      </c>
      <c r="E113" s="10577">
        <v>0</v>
      </c>
      <c r="F113" s="10563"/>
      <c r="G113" s="10619">
        <f>VLOOKUP(C113,'Data Products'!$A:$J,2,0)</f>
      </c>
      <c r="H113" s="10620">
        <f t="shared" si="11"/>
      </c>
      <c r="I113" s="10566">
        <v>45951</v>
      </c>
      <c r="J113" s="10567">
        <f t="shared" si="18"/>
      </c>
      <c r="K113" s="10563">
        <v>0</v>
      </c>
      <c r="L113" s="10563">
        <v>0</v>
      </c>
      <c r="M113" s="10596">
        <v>0</v>
      </c>
      <c r="N113" s="10596">
        <v>0</v>
      </c>
      <c r="O113" s="10562" t="s">
        <v>13945</v>
      </c>
      <c r="P113" s="10563"/>
      <c r="Q113" s="10563"/>
      <c r="R113" s="10563"/>
      <c r="S113" s="10563"/>
      <c r="T113" s="10563"/>
      <c r="U113" s="10563"/>
      <c r="V113" s="10563"/>
      <c r="W113" s="10563"/>
      <c r="X113" s="10563"/>
      <c r="Y113" s="10563"/>
      <c r="Z113" s="10563"/>
      <c r="AA113" s="10563"/>
      <c r="AB113" s="10623">
        <f t="shared" si="1"/>
      </c>
      <c r="AC113" s="10578">
        <f t="shared" si="5"/>
      </c>
      <c r="AD113" s="10647">
        <f t="shared" si="13"/>
      </c>
      <c r="AE113" s="10579">
        <f t="shared" si="20"/>
      </c>
      <c r="AF113" s="10645">
        <f>VLOOKUP(C113,'Data Products'!$A:$J,10,0)</f>
      </c>
      <c r="AG113" s="10572">
        <f t="shared" si="7"/>
      </c>
      <c r="AH113" s="10573">
        <f t="shared" si="15"/>
      </c>
      <c r="AI113" s="10640"/>
      <c r="AJ113" s="10576"/>
      <c r="AK113" s="10576"/>
      <c r="AL113" s="10575"/>
      <c r="AM113" s="10576"/>
      <c r="AN113" s="10576"/>
    </row>
    <row r="114">
      <c r="A114" s="10618">
        <v>62</v>
      </c>
      <c r="B114" s="10562" t="s">
        <v>13889</v>
      </c>
      <c r="C114" s="10562" t="s">
        <v>14046</v>
      </c>
      <c r="D114" s="10563">
        <v>22</v>
      </c>
      <c r="E114" s="10577">
        <v>22</v>
      </c>
      <c r="F114" s="10563"/>
      <c r="G114" s="10619">
        <f>VLOOKUP(C114,'Data Products'!$A:$J,2,0)</f>
      </c>
      <c r="H114" s="10620">
        <f t="shared" si="11"/>
      </c>
      <c r="I114" s="10566">
        <v>45951</v>
      </c>
      <c r="J114" s="10567">
        <f t="shared" si="18"/>
      </c>
      <c r="K114" s="10563">
        <v>6</v>
      </c>
      <c r="L114" s="10563">
        <v>10</v>
      </c>
      <c r="M114" s="10596">
        <v>0</v>
      </c>
      <c r="N114" s="10596">
        <v>0</v>
      </c>
      <c r="O114" s="10562" t="s">
        <v>13945</v>
      </c>
      <c r="P114" s="10563"/>
      <c r="Q114" s="10563"/>
      <c r="R114" s="10563"/>
      <c r="S114" s="10563"/>
      <c r="T114" s="10563"/>
      <c r="U114" s="10563"/>
      <c r="V114" s="10563"/>
      <c r="W114" s="10563"/>
      <c r="X114" s="10563"/>
      <c r="Y114" s="10563"/>
      <c r="Z114" s="10563"/>
      <c r="AA114" s="10563"/>
      <c r="AB114" s="10623">
        <f t="shared" si="1"/>
      </c>
      <c r="AC114" s="10582">
        <f t="shared" si="5"/>
      </c>
      <c r="AD114" s="10647">
        <f t="shared" si="13"/>
      </c>
      <c r="AE114" s="10583">
        <f t="shared" si="20"/>
      </c>
      <c r="AF114" s="10645">
        <f>VLOOKUP(C114,'Data Products'!$A:$J,10,0)</f>
      </c>
      <c r="AG114" s="10572">
        <f t="shared" si="7"/>
      </c>
      <c r="AH114" s="10573">
        <f t="shared" si="15"/>
      </c>
      <c r="AI114" s="10640"/>
      <c r="AJ114" s="10576"/>
      <c r="AK114" s="10576"/>
      <c r="AL114" s="10575"/>
      <c r="AM114" s="10576"/>
      <c r="AN114" s="10576"/>
    </row>
    <row r="115">
      <c r="A115" s="10618">
        <v>63</v>
      </c>
      <c r="B115" s="10562" t="s">
        <v>13889</v>
      </c>
      <c r="C115" s="10562" t="s">
        <v>14047</v>
      </c>
      <c r="D115" s="10563">
        <v>11</v>
      </c>
      <c r="E115" s="10577">
        <v>11</v>
      </c>
      <c r="F115" s="10563"/>
      <c r="G115" s="10619">
        <f>VLOOKUP(C115,'Data Products'!$A:$J,2,0)</f>
      </c>
      <c r="H115" s="10620">
        <f t="shared" si="11"/>
      </c>
      <c r="I115" s="10566">
        <v>45951</v>
      </c>
      <c r="J115" s="10567">
        <f t="shared" si="18"/>
      </c>
      <c r="K115" s="10563">
        <v>5</v>
      </c>
      <c r="L115" s="10563">
        <v>10</v>
      </c>
      <c r="M115" s="10596">
        <v>0</v>
      </c>
      <c r="N115" s="10596">
        <v>0</v>
      </c>
      <c r="O115" s="10562" t="s">
        <v>13945</v>
      </c>
      <c r="P115" s="10563"/>
      <c r="Q115" s="10563"/>
      <c r="R115" s="10563"/>
      <c r="S115" s="10563"/>
      <c r="T115" s="10563"/>
      <c r="U115" s="10563"/>
      <c r="V115" s="10563"/>
      <c r="W115" s="10563"/>
      <c r="X115" s="10563"/>
      <c r="Y115" s="10563"/>
      <c r="Z115" s="10563"/>
      <c r="AA115" s="10563"/>
      <c r="AB115" s="10623">
        <f t="shared" si="1"/>
      </c>
      <c r="AC115" s="10582">
        <f t="shared" si="5"/>
      </c>
      <c r="AD115" s="10647">
        <f t="shared" si="13"/>
      </c>
      <c r="AE115" s="10583">
        <f t="shared" si="20"/>
      </c>
      <c r="AF115" s="10645">
        <f>VLOOKUP(C115,'Data Products'!$A:$J,10,0)</f>
      </c>
      <c r="AG115" s="10572">
        <f t="shared" si="7"/>
      </c>
      <c r="AH115" s="10573">
        <f t="shared" si="15"/>
      </c>
      <c r="AI115" s="10640"/>
      <c r="AJ115" s="10576"/>
      <c r="AK115" s="10576"/>
      <c r="AL115" s="10575"/>
      <c r="AM115" s="10576"/>
      <c r="AN115" s="10576"/>
    </row>
    <row r="116">
      <c r="A116" s="10618">
        <v>64</v>
      </c>
      <c r="B116" s="10562" t="s">
        <v>13889</v>
      </c>
      <c r="C116" s="10562" t="s">
        <v>14048</v>
      </c>
      <c r="D116" s="10563">
        <v>3</v>
      </c>
      <c r="E116" s="10577">
        <v>3</v>
      </c>
      <c r="F116" s="10563"/>
      <c r="G116" s="10619">
        <f>VLOOKUP(C116,'Data Products'!$A:$J,2,0)</f>
      </c>
      <c r="H116" s="10620">
        <f t="shared" si="11"/>
      </c>
      <c r="I116" s="10566">
        <v>45951</v>
      </c>
      <c r="J116" s="10567">
        <f t="shared" si="18"/>
      </c>
      <c r="K116" s="10563">
        <v>9</v>
      </c>
      <c r="L116" s="10563">
        <v>12</v>
      </c>
      <c r="M116" s="10596">
        <v>0</v>
      </c>
      <c r="N116" s="10596">
        <v>0</v>
      </c>
      <c r="O116" s="10562" t="s">
        <v>13945</v>
      </c>
      <c r="P116" s="10563"/>
      <c r="Q116" s="10563"/>
      <c r="R116" s="10563"/>
      <c r="S116" s="10563"/>
      <c r="T116" s="10563"/>
      <c r="U116" s="10563"/>
      <c r="V116" s="10563"/>
      <c r="W116" s="10563"/>
      <c r="X116" s="10563"/>
      <c r="Y116" s="10563"/>
      <c r="Z116" s="10563"/>
      <c r="AA116" s="10563"/>
      <c r="AB116" s="10623">
        <f t="shared" si="1"/>
      </c>
      <c r="AC116" s="10582">
        <f t="shared" si="5"/>
      </c>
      <c r="AD116" s="10647">
        <f t="shared" si="13"/>
      </c>
      <c r="AE116" s="10583">
        <f t="shared" si="20"/>
      </c>
      <c r="AF116" s="10645">
        <f>VLOOKUP(C116,'Data Products'!$A:$J,10,0)</f>
      </c>
      <c r="AG116" s="10572">
        <f t="shared" si="7"/>
      </c>
      <c r="AH116" s="10573">
        <f t="shared" si="15"/>
      </c>
      <c r="AI116" s="10640"/>
      <c r="AJ116" s="10576"/>
      <c r="AK116" s="10576"/>
      <c r="AL116" s="10575"/>
      <c r="AM116" s="10576"/>
      <c r="AN116" s="10576"/>
    </row>
    <row r="117">
      <c r="A117" s="10618">
        <v>65</v>
      </c>
      <c r="B117" s="10562" t="s">
        <v>13889</v>
      </c>
      <c r="C117" s="10562" t="s">
        <v>14049</v>
      </c>
      <c r="D117" s="10563">
        <v>6</v>
      </c>
      <c r="E117" s="10577">
        <v>6</v>
      </c>
      <c r="F117" s="10563"/>
      <c r="G117" s="10619">
        <f>VLOOKUP(C117,'Data Products'!$A:$J,2,0)</f>
      </c>
      <c r="H117" s="10620">
        <f t="shared" si="11"/>
      </c>
      <c r="I117" s="10566">
        <v>45951</v>
      </c>
      <c r="J117" s="10567">
        <f t="shared" si="18"/>
      </c>
      <c r="K117" s="10563">
        <v>2</v>
      </c>
      <c r="L117" s="10563">
        <v>13</v>
      </c>
      <c r="M117" s="10596">
        <v>0</v>
      </c>
      <c r="N117" s="10596">
        <v>0</v>
      </c>
      <c r="O117" s="10562" t="s">
        <v>13945</v>
      </c>
      <c r="P117" s="10563"/>
      <c r="Q117" s="10563"/>
      <c r="R117" s="10563"/>
      <c r="S117" s="10563"/>
      <c r="T117" s="10563"/>
      <c r="U117" s="10563"/>
      <c r="V117" s="10563"/>
      <c r="W117" s="10563"/>
      <c r="X117" s="10563"/>
      <c r="Y117" s="10563"/>
      <c r="Z117" s="10563"/>
      <c r="AA117" s="10563"/>
      <c r="AB117" s="10623">
        <f t="shared" si="1"/>
      </c>
      <c r="AC117" s="10582">
        <f t="shared" si="5"/>
      </c>
      <c r="AD117" s="10647">
        <f t="shared" si="13"/>
      </c>
      <c r="AE117" s="10583">
        <f t="shared" si="20"/>
      </c>
      <c r="AF117" s="10645">
        <f>VLOOKUP(C117,'Data Products'!$A:$J,10,0)</f>
      </c>
      <c r="AG117" s="10572">
        <f t="shared" si="7"/>
      </c>
      <c r="AH117" s="10573">
        <f t="shared" si="15"/>
      </c>
      <c r="AI117" s="10640"/>
      <c r="AJ117" s="10576"/>
      <c r="AK117" s="10576"/>
      <c r="AL117" s="10575"/>
      <c r="AM117" s="10576"/>
      <c r="AN117" s="10576"/>
    </row>
    <row customHeight="true" hidden="true" ht="18" r="118">
      <c r="A118" s="10618">
        <v>66</v>
      </c>
      <c r="B118" s="10562" t="s">
        <v>13894</v>
      </c>
      <c r="C118" s="10562" t="s">
        <v>14050</v>
      </c>
      <c r="D118" s="10563">
        <v>0</v>
      </c>
      <c r="E118" s="10577">
        <v>0</v>
      </c>
      <c r="F118" s="10563"/>
      <c r="G118" s="10619">
        <f>VLOOKUP(C118,'Data Products'!$A:$J,2,0)</f>
      </c>
      <c r="H118" s="10620">
        <f t="shared" si="11"/>
      </c>
      <c r="I118" s="10566">
        <v>45951</v>
      </c>
      <c r="J118" s="10567">
        <f t="shared" si="18"/>
      </c>
      <c r="K118" s="10563">
        <v>0</v>
      </c>
      <c r="L118" s="10563">
        <v>6</v>
      </c>
      <c r="M118" s="10596">
        <v>0</v>
      </c>
      <c r="N118" s="10596">
        <v>0</v>
      </c>
      <c r="O118" s="10562" t="s">
        <v>13945</v>
      </c>
      <c r="P118" s="10563"/>
      <c r="Q118" s="10563"/>
      <c r="R118" s="10563"/>
      <c r="S118" s="10563"/>
      <c r="T118" s="10563"/>
      <c r="U118" s="10563"/>
      <c r="V118" s="10563"/>
      <c r="W118" s="10563"/>
      <c r="X118" s="10563"/>
      <c r="Y118" s="10563"/>
      <c r="Z118" s="10563"/>
      <c r="AA118" s="10563"/>
      <c r="AB118" s="10623">
        <f t="shared" si="1"/>
      </c>
      <c r="AC118" s="10582">
        <f t="shared" si="5"/>
      </c>
      <c r="AD118" s="10647">
        <f t="shared" si="13"/>
      </c>
      <c r="AE118" s="10583">
        <f t="shared" si="20"/>
      </c>
      <c r="AF118" s="10645">
        <f>VLOOKUP(C118,'Data Products'!$A:$J,10,0)</f>
      </c>
      <c r="AG118" s="10572">
        <f t="shared" si="7"/>
      </c>
      <c r="AH118" s="10573">
        <f t="shared" si="15"/>
      </c>
      <c r="AI118" s="10640"/>
      <c r="AJ118" s="10576"/>
      <c r="AK118" s="10576"/>
      <c r="AL118" s="10575"/>
      <c r="AM118" s="10576"/>
      <c r="AN118" s="10576"/>
    </row>
    <row r="119">
      <c r="A119" s="10618">
        <v>67</v>
      </c>
      <c r="B119" s="10562" t="s">
        <v>13889</v>
      </c>
      <c r="C119" s="10562" t="s">
        <v>14051</v>
      </c>
      <c r="D119" s="10563">
        <v>11</v>
      </c>
      <c r="E119" s="10577">
        <v>11</v>
      </c>
      <c r="F119" s="10563"/>
      <c r="G119" s="10619">
        <f>VLOOKUP(C119,'Data Products'!$A:$J,2,0)</f>
      </c>
      <c r="H119" s="10620">
        <f t="shared" si="11"/>
      </c>
      <c r="I119" s="10566">
        <v>45951</v>
      </c>
      <c r="J119" s="10567">
        <f t="shared" si="18"/>
      </c>
      <c r="K119" s="10563">
        <v>1</v>
      </c>
      <c r="L119" s="10563">
        <v>2</v>
      </c>
      <c r="M119" s="10596">
        <v>0</v>
      </c>
      <c r="N119" s="10596">
        <v>0</v>
      </c>
      <c r="O119" s="10562" t="s">
        <v>13945</v>
      </c>
      <c r="P119" s="10563"/>
      <c r="Q119" s="10563"/>
      <c r="R119" s="10563"/>
      <c r="S119" s="10563"/>
      <c r="T119" s="10563"/>
      <c r="U119" s="10563"/>
      <c r="V119" s="10563"/>
      <c r="W119" s="10563"/>
      <c r="X119" s="10563"/>
      <c r="Y119" s="10563"/>
      <c r="Z119" s="10563"/>
      <c r="AA119" s="10563"/>
      <c r="AB119" s="10623">
        <f t="shared" si="1"/>
      </c>
      <c r="AC119" s="10569">
        <f t="shared" si="5"/>
      </c>
      <c r="AD119" s="10647">
        <f t="shared" si="13"/>
      </c>
      <c r="AE119" s="10571">
        <f t="shared" si="20"/>
      </c>
      <c r="AF119" s="10645">
        <f>VLOOKUP(C119,'Data Products'!$A:$J,10,0)</f>
      </c>
      <c r="AG119" s="10572">
        <f t="shared" si="7"/>
      </c>
      <c r="AH119" s="10573">
        <f t="shared" si="15"/>
      </c>
      <c r="AI119" s="10640"/>
      <c r="AJ119" s="10576"/>
      <c r="AK119" s="10576"/>
      <c r="AL119" s="10575"/>
      <c r="AM119" s="10576"/>
      <c r="AN119" s="10576"/>
    </row>
    <row r="120">
      <c r="A120" s="10618">
        <v>68</v>
      </c>
      <c r="B120" s="10562" t="s">
        <v>13889</v>
      </c>
      <c r="C120" s="10562" t="s">
        <v>14052</v>
      </c>
      <c r="D120" s="10563">
        <v>5</v>
      </c>
      <c r="E120" s="10577">
        <v>5</v>
      </c>
      <c r="F120" s="10563"/>
      <c r="G120" s="10619">
        <f>VLOOKUP(C120,'Data Products'!$A:$J,2,0)</f>
      </c>
      <c r="H120" s="10620">
        <f t="shared" si="11"/>
      </c>
      <c r="I120" s="10566">
        <v>45952</v>
      </c>
      <c r="J120" s="10567">
        <f t="shared" si="18"/>
      </c>
      <c r="K120" s="10563">
        <v>0</v>
      </c>
      <c r="L120" s="10563">
        <v>0</v>
      </c>
      <c r="M120" s="10596">
        <v>0</v>
      </c>
      <c r="N120" s="10596">
        <v>0</v>
      </c>
      <c r="O120" s="10562" t="s">
        <v>14053</v>
      </c>
      <c r="P120" s="10563"/>
      <c r="Q120" s="10563"/>
      <c r="R120" s="10563"/>
      <c r="S120" s="10563"/>
      <c r="T120" s="10563"/>
      <c r="U120" s="10563"/>
      <c r="V120" s="10563"/>
      <c r="W120" s="10563"/>
      <c r="X120" s="10563"/>
      <c r="Y120" s="10563"/>
      <c r="Z120" s="10563"/>
      <c r="AA120" s="10563"/>
      <c r="AB120" s="10623">
        <f t="shared" si="1"/>
      </c>
      <c r="AC120" s="10578">
        <f t="shared" si="5"/>
      </c>
      <c r="AD120" s="10647">
        <f t="shared" si="13"/>
      </c>
      <c r="AE120" s="10579">
        <f t="shared" si="20"/>
      </c>
      <c r="AF120" s="10645">
        <f>VLOOKUP(C120,'Data Products'!$A:$J,10,0)</f>
      </c>
      <c r="AG120" s="10572">
        <f t="shared" si="7"/>
      </c>
      <c r="AH120" s="10573">
        <f t="shared" si="15"/>
      </c>
      <c r="AI120" s="10640"/>
      <c r="AJ120" s="10576"/>
      <c r="AK120" s="10576"/>
      <c r="AL120" s="10575"/>
      <c r="AM120" s="10576"/>
      <c r="AN120" s="10576"/>
    </row>
    <row r="121">
      <c r="A121" s="10618">
        <v>69</v>
      </c>
      <c r="B121" s="10562" t="s">
        <v>13889</v>
      </c>
      <c r="C121" s="10562" t="s">
        <v>14054</v>
      </c>
      <c r="D121" s="10563">
        <v>7</v>
      </c>
      <c r="E121" s="10577">
        <v>7</v>
      </c>
      <c r="F121" s="10563"/>
      <c r="G121" s="10619">
        <f>VLOOKUP(C121,'Data Products'!$A:$J,2,0)</f>
      </c>
      <c r="H121" s="10620">
        <f t="shared" si="11"/>
      </c>
      <c r="I121" s="10566">
        <v>45953</v>
      </c>
      <c r="J121" s="10567">
        <f t="shared" si="18"/>
      </c>
      <c r="K121" s="10563">
        <v>0</v>
      </c>
      <c r="L121" s="10563">
        <v>2</v>
      </c>
      <c r="M121" s="10596">
        <v>0</v>
      </c>
      <c r="N121" s="10596">
        <v>0</v>
      </c>
      <c r="O121" s="10562" t="s">
        <v>14053</v>
      </c>
      <c r="P121" s="10563"/>
      <c r="Q121" s="10563"/>
      <c r="R121" s="10563"/>
      <c r="S121" s="10563"/>
      <c r="T121" s="10563"/>
      <c r="U121" s="10563"/>
      <c r="V121" s="10563"/>
      <c r="W121" s="10563"/>
      <c r="X121" s="10563"/>
      <c r="Y121" s="10563"/>
      <c r="Z121" s="10563"/>
      <c r="AA121" s="10563"/>
      <c r="AB121" s="10623">
        <f t="shared" si="1"/>
      </c>
      <c r="AC121" s="10586">
        <f t="shared" si="5"/>
      </c>
      <c r="AD121" s="10647">
        <f t="shared" si="13"/>
      </c>
      <c r="AE121" s="10587">
        <f t="shared" si="20"/>
      </c>
      <c r="AF121" s="10645">
        <f>VLOOKUP(C121,'Data Products'!$A:$J,10,0)</f>
      </c>
      <c r="AG121" s="10572">
        <f t="shared" si="7"/>
      </c>
      <c r="AH121" s="10573">
        <f t="shared" si="15"/>
      </c>
      <c r="AI121" s="10640"/>
      <c r="AJ121" s="10576"/>
      <c r="AK121" s="10576"/>
      <c r="AL121" s="10575"/>
      <c r="AM121" s="10576"/>
      <c r="AN121" s="10576"/>
    </row>
    <row r="122">
      <c r="A122" s="10618">
        <v>70</v>
      </c>
      <c r="B122" s="10562" t="s">
        <v>13889</v>
      </c>
      <c r="C122" s="10562" t="s">
        <v>14055</v>
      </c>
      <c r="D122" s="10563">
        <v>5</v>
      </c>
      <c r="E122" s="10577">
        <v>5</v>
      </c>
      <c r="F122" s="10563"/>
      <c r="G122" s="10619">
        <f>VLOOKUP(C122,'Data Products'!$A:$J,2,0)</f>
      </c>
      <c r="H122" s="10620">
        <f t="shared" si="11"/>
      </c>
      <c r="I122" s="10566">
        <v>45954</v>
      </c>
      <c r="J122" s="10567">
        <f t="shared" si="18"/>
      </c>
      <c r="K122" s="10563">
        <v>0</v>
      </c>
      <c r="L122" s="10563">
        <v>0</v>
      </c>
      <c r="M122" s="10596">
        <v>0</v>
      </c>
      <c r="N122" s="10596">
        <v>0</v>
      </c>
      <c r="O122" s="10562" t="s">
        <v>14053</v>
      </c>
      <c r="P122" s="10563"/>
      <c r="Q122" s="10563"/>
      <c r="R122" s="10563"/>
      <c r="S122" s="10563"/>
      <c r="T122" s="10563"/>
      <c r="U122" s="10563"/>
      <c r="V122" s="10563"/>
      <c r="W122" s="10563"/>
      <c r="X122" s="10563"/>
      <c r="Y122" s="10563"/>
      <c r="Z122" s="10563"/>
      <c r="AA122" s="10563"/>
      <c r="AB122" s="10623">
        <f t="shared" si="1"/>
      </c>
      <c r="AC122" s="10578">
        <f t="shared" si="5"/>
      </c>
      <c r="AD122" s="10647">
        <f t="shared" si="13"/>
      </c>
      <c r="AE122" s="10579">
        <f t="shared" si="20"/>
      </c>
      <c r="AF122" s="10645">
        <f>VLOOKUP(C122,'Data Products'!$A:$J,10,0)</f>
      </c>
      <c r="AG122" s="10572">
        <f t="shared" si="7"/>
      </c>
      <c r="AH122" s="10573">
        <f t="shared" si="15"/>
      </c>
      <c r="AI122" s="10640"/>
      <c r="AJ122" s="10576"/>
      <c r="AK122" s="10576"/>
      <c r="AL122" s="10575"/>
      <c r="AM122" s="10576"/>
      <c r="AN122" s="10576"/>
    </row>
    <row r="123">
      <c r="A123" s="10618">
        <v>71</v>
      </c>
      <c r="B123" s="10562" t="s">
        <v>13889</v>
      </c>
      <c r="C123" s="10562" t="s">
        <v>14056</v>
      </c>
      <c r="D123" s="10563">
        <v>7</v>
      </c>
      <c r="E123" s="10577">
        <v>7</v>
      </c>
      <c r="F123" s="10563"/>
      <c r="G123" s="10619">
        <f>VLOOKUP(C123,'Data Products'!$A:$J,2,0)</f>
      </c>
      <c r="H123" s="10620">
        <f t="shared" si="11"/>
      </c>
      <c r="I123" s="10566">
        <v>45955</v>
      </c>
      <c r="J123" s="10567">
        <f t="shared" si="18"/>
      </c>
      <c r="K123" s="10563">
        <v>0</v>
      </c>
      <c r="L123" s="10563">
        <v>2</v>
      </c>
      <c r="M123" s="10596">
        <v>0</v>
      </c>
      <c r="N123" s="10596">
        <v>0</v>
      </c>
      <c r="O123" s="10562" t="s">
        <v>14053</v>
      </c>
      <c r="P123" s="10563"/>
      <c r="Q123" s="10563"/>
      <c r="R123" s="10563"/>
      <c r="S123" s="10563"/>
      <c r="T123" s="10563"/>
      <c r="U123" s="10563"/>
      <c r="V123" s="10563"/>
      <c r="W123" s="10563"/>
      <c r="X123" s="10563"/>
      <c r="Y123" s="10563"/>
      <c r="Z123" s="10563"/>
      <c r="AA123" s="10563"/>
      <c r="AB123" s="10623">
        <f t="shared" si="1"/>
      </c>
      <c r="AC123" s="10586">
        <f t="shared" si="5"/>
      </c>
      <c r="AD123" s="10647">
        <f t="shared" si="13"/>
      </c>
      <c r="AE123" s="10587">
        <f t="shared" si="20"/>
      </c>
      <c r="AF123" s="10645">
        <f>VLOOKUP(C123,'Data Products'!$A:$J,10,0)</f>
      </c>
      <c r="AG123" s="10572">
        <f t="shared" si="7"/>
      </c>
      <c r="AH123" s="10573">
        <f t="shared" si="15"/>
      </c>
      <c r="AI123" s="10640"/>
      <c r="AJ123" s="10576"/>
      <c r="AK123" s="10576"/>
      <c r="AL123" s="10575"/>
      <c r="AM123" s="10576"/>
      <c r="AN123" s="10576"/>
    </row>
    <row r="124">
      <c r="A124" s="10600"/>
      <c r="B124" s="10600"/>
      <c r="C124" s="10600"/>
      <c r="D124" s="10599"/>
      <c r="E124" s="10599"/>
      <c r="F124" s="10599"/>
      <c r="G124" s="10648"/>
      <c r="H124" s="10649"/>
      <c r="I124" s="10649"/>
      <c r="J124" s="10649"/>
      <c r="K124" s="10599"/>
      <c r="L124" s="10599"/>
      <c r="M124" s="10606"/>
      <c r="N124" s="10606"/>
      <c r="O124" s="10600"/>
      <c r="P124" s="10599"/>
      <c r="Q124" s="10599"/>
      <c r="R124" s="10599"/>
      <c r="S124" s="10599"/>
      <c r="T124" s="10599"/>
      <c r="U124" s="10599"/>
      <c r="V124" s="10599"/>
      <c r="W124" s="10599"/>
      <c r="X124" s="10599"/>
      <c r="Y124" s="10599"/>
      <c r="Z124" s="10599"/>
      <c r="AA124" s="10599"/>
      <c r="AB124" s="10601"/>
      <c r="AC124" s="10650"/>
      <c r="AD124" s="10651"/>
      <c r="AE124" s="10652" t="s">
        <v>13954</v>
      </c>
      <c r="AF124" s="10653"/>
      <c r="AG124" s="10654">
        <f>SUM(AG54:AG123)</f>
      </c>
      <c r="AH124" s="10610"/>
      <c r="AI124" s="10655"/>
      <c r="AJ124" s="10656"/>
      <c r="AK124" s="10656"/>
      <c r="AL124" s="10655"/>
      <c r="AM124" s="10656"/>
      <c r="AN124" s="10656"/>
    </row>
    <row r="125">
      <c r="A125" s="10600"/>
      <c r="B125" s="10600"/>
      <c r="C125" s="10600"/>
      <c r="D125" s="10599"/>
      <c r="E125" s="10599"/>
      <c r="F125" s="10599"/>
      <c r="G125" s="10648"/>
      <c r="H125" s="10649"/>
      <c r="I125" s="10649"/>
      <c r="J125" s="10649"/>
      <c r="K125" s="10599"/>
      <c r="L125" s="10599"/>
      <c r="M125" s="10606"/>
      <c r="N125" s="10606"/>
      <c r="O125" s="10600"/>
      <c r="P125" s="10599"/>
      <c r="Q125" s="10599"/>
      <c r="R125" s="10599"/>
      <c r="S125" s="10599"/>
      <c r="T125" s="10599"/>
      <c r="U125" s="10599"/>
      <c r="V125" s="10599"/>
      <c r="W125" s="10599"/>
      <c r="X125" s="10599"/>
      <c r="Y125" s="10599"/>
      <c r="Z125" s="10599"/>
      <c r="AA125" s="10599"/>
      <c r="AB125" s="10601"/>
      <c r="AC125" s="10650"/>
      <c r="AD125" s="10651"/>
      <c r="AE125" s="10657" t="s">
        <v>13955</v>
      </c>
      <c r="AF125" s="10658">
        <f t="shared" ref="AF125:AF128" si="8">AG125/$AG$124</f>
      </c>
      <c r="AG125" s="10659">
        <f t="shared" ref="AG125:AG128" si="16">SUMIFS($AG$54:$AG$123,$AE$54:$AE$123,AE125)</f>
      </c>
      <c r="AH125" s="10610"/>
      <c r="AI125" s="10655"/>
      <c r="AJ125" s="10656"/>
      <c r="AK125" s="10656"/>
      <c r="AL125" s="10655"/>
      <c r="AM125" s="10656"/>
      <c r="AN125" s="10656"/>
    </row>
    <row r="126">
      <c r="A126" s="10600"/>
      <c r="B126" s="10600"/>
      <c r="C126" s="10600"/>
      <c r="D126" s="10599"/>
      <c r="E126" s="10599"/>
      <c r="F126" s="10599"/>
      <c r="G126" s="10648"/>
      <c r="H126" s="10649"/>
      <c r="I126" s="10649"/>
      <c r="J126" s="10649"/>
      <c r="K126" s="10599"/>
      <c r="L126" s="10599"/>
      <c r="M126" s="10606"/>
      <c r="N126" s="10606"/>
      <c r="O126" s="10600"/>
      <c r="P126" s="10599"/>
      <c r="Q126" s="10599"/>
      <c r="R126" s="10599"/>
      <c r="S126" s="10599"/>
      <c r="T126" s="10599"/>
      <c r="U126" s="10599"/>
      <c r="V126" s="10599"/>
      <c r="W126" s="10599"/>
      <c r="X126" s="10599"/>
      <c r="Y126" s="10599"/>
      <c r="Z126" s="10599"/>
      <c r="AA126" s="10599"/>
      <c r="AB126" s="10601"/>
      <c r="AC126" s="10650"/>
      <c r="AD126" s="10651"/>
      <c r="AE126" s="10660" t="s">
        <v>13956</v>
      </c>
      <c r="AF126" s="10661">
        <f t="shared" si="8"/>
      </c>
      <c r="AG126" s="10659">
        <f t="shared" si="16"/>
      </c>
      <c r="AH126" s="10610"/>
      <c r="AI126" s="10655"/>
      <c r="AJ126" s="10656"/>
      <c r="AK126" s="10656"/>
      <c r="AL126" s="10655"/>
      <c r="AM126" s="10656"/>
      <c r="AN126" s="10656"/>
    </row>
    <row r="127">
      <c r="A127" s="10600"/>
      <c r="B127" s="10600"/>
      <c r="C127" s="10600"/>
      <c r="D127" s="10599"/>
      <c r="E127" s="10599"/>
      <c r="F127" s="10599"/>
      <c r="G127" s="10648"/>
      <c r="H127" s="10649"/>
      <c r="I127" s="10649"/>
      <c r="J127" s="10649"/>
      <c r="K127" s="10599"/>
      <c r="L127" s="10599"/>
      <c r="M127" s="10606"/>
      <c r="N127" s="10606"/>
      <c r="O127" s="10600"/>
      <c r="P127" s="10599"/>
      <c r="Q127" s="10599"/>
      <c r="R127" s="10599"/>
      <c r="S127" s="10599"/>
      <c r="T127" s="10599"/>
      <c r="U127" s="10599"/>
      <c r="V127" s="10599"/>
      <c r="W127" s="10599"/>
      <c r="X127" s="10599"/>
      <c r="Y127" s="10599"/>
      <c r="Z127" s="10599"/>
      <c r="AA127" s="10599"/>
      <c r="AB127" s="10601"/>
      <c r="AC127" s="10650"/>
      <c r="AD127" s="10662"/>
      <c r="AE127" s="10607" t="s">
        <v>13957</v>
      </c>
      <c r="AF127" s="10658">
        <f t="shared" si="8"/>
      </c>
      <c r="AG127" s="10659">
        <f t="shared" si="16"/>
      </c>
      <c r="AH127" s="10610"/>
      <c r="AI127" s="10655"/>
      <c r="AJ127" s="10656"/>
      <c r="AK127" s="10656"/>
      <c r="AL127" s="10655"/>
      <c r="AM127" s="10656"/>
      <c r="AN127" s="10656"/>
    </row>
    <row r="128">
      <c r="A128" s="10600"/>
      <c r="B128" s="10600"/>
      <c r="C128" s="10600"/>
      <c r="D128" s="10599"/>
      <c r="E128" s="10599"/>
      <c r="F128" s="10599"/>
      <c r="G128" s="10648"/>
      <c r="H128" s="10649"/>
      <c r="I128" s="10649"/>
      <c r="J128" s="10649"/>
      <c r="K128" s="10599"/>
      <c r="L128" s="10599"/>
      <c r="M128" s="10606"/>
      <c r="N128" s="10606"/>
      <c r="O128" s="10600"/>
      <c r="P128" s="10599"/>
      <c r="Q128" s="10599"/>
      <c r="R128" s="10599"/>
      <c r="S128" s="10599"/>
      <c r="T128" s="10599"/>
      <c r="U128" s="10599"/>
      <c r="V128" s="10599"/>
      <c r="W128" s="10599"/>
      <c r="X128" s="10599"/>
      <c r="Y128" s="10599"/>
      <c r="Z128" s="10599"/>
      <c r="AA128" s="10599"/>
      <c r="AB128" s="10601"/>
      <c r="AC128" s="10650"/>
      <c r="AD128" s="10662"/>
      <c r="AE128" s="10607" t="s">
        <v>13958</v>
      </c>
      <c r="AF128" s="10658">
        <f t="shared" si="8"/>
      </c>
      <c r="AG128" s="10659">
        <f t="shared" si="16"/>
      </c>
      <c r="AH128" s="10610"/>
      <c r="AI128" s="10655"/>
      <c r="AJ128" s="10656"/>
      <c r="AK128" s="10656"/>
      <c r="AL128" s="10655"/>
      <c r="AM128" s="10656"/>
      <c r="AN128" s="10656"/>
    </row>
    <row r="129">
      <c r="A129" s="10600"/>
      <c r="B129" s="10600"/>
      <c r="C129" s="10600"/>
      <c r="D129" s="10599"/>
      <c r="E129" s="10599"/>
      <c r="F129" s="10599"/>
      <c r="G129" s="10648"/>
      <c r="H129" s="10649"/>
      <c r="I129" s="10649"/>
      <c r="J129" s="10649"/>
      <c r="K129" s="10599"/>
      <c r="L129" s="10599"/>
      <c r="M129" s="10606"/>
      <c r="N129" s="10606"/>
      <c r="O129" s="10600"/>
      <c r="P129" s="10599"/>
      <c r="Q129" s="10599"/>
      <c r="R129" s="10599"/>
      <c r="S129" s="10599"/>
      <c r="T129" s="10599"/>
      <c r="U129" s="10599"/>
      <c r="V129" s="10599"/>
      <c r="W129" s="10599"/>
      <c r="X129" s="10599"/>
      <c r="Y129" s="10599"/>
      <c r="Z129" s="10599"/>
      <c r="AA129" s="10599"/>
      <c r="AB129" s="10601"/>
      <c r="AC129" s="10650"/>
      <c r="AD129" s="10662"/>
      <c r="AE129" s="10607" t="s">
        <v>13875</v>
      </c>
      <c r="AF129" s="10611">
        <f>AVERAGE(AH52:AH99)/AVERAGE(D52:D99)</f>
      </c>
      <c r="AG129" s="10609">
        <f>SUMIF($H$54:$H$123,"&lt;90",AG54:AG123)</f>
      </c>
      <c r="AH129" s="10610"/>
      <c r="AI129" s="10655"/>
      <c r="AJ129" s="10656"/>
      <c r="AK129" s="10656"/>
      <c r="AL129" s="10655"/>
      <c r="AM129" s="10656"/>
      <c r="AN129" s="10656"/>
    </row>
    <row r="130">
      <c r="A130" s="10557" t="s">
        <v>13882</v>
      </c>
      <c r="B130" s="10557" t="s">
        <v>13862</v>
      </c>
      <c r="C130" s="10557" t="s">
        <v>14057</v>
      </c>
      <c r="D130" s="10557" t="s">
        <v>14058</v>
      </c>
      <c r="E130" s="10557" t="s">
        <v>14059</v>
      </c>
      <c r="F130" s="10599"/>
      <c r="G130" s="10599"/>
      <c r="H130" s="10649"/>
      <c r="I130" s="10649"/>
      <c r="J130" s="10649"/>
      <c r="K130" s="10599"/>
      <c r="L130" s="10599"/>
      <c r="M130" s="10606"/>
      <c r="N130" s="10606"/>
      <c r="O130" s="10599"/>
      <c r="P130" s="10599"/>
      <c r="Q130" s="10599"/>
      <c r="R130" s="10599"/>
      <c r="S130" s="10599"/>
      <c r="T130" s="10599"/>
      <c r="U130" s="10599"/>
      <c r="V130" s="10599"/>
      <c r="W130" s="10599"/>
      <c r="X130" s="10599"/>
      <c r="Y130" s="10599"/>
      <c r="Z130" s="10599"/>
      <c r="AA130" s="10599"/>
      <c r="AB130" s="10599"/>
      <c r="AC130" s="10599"/>
      <c r="AD130" s="10599"/>
      <c r="AE130" s="10599"/>
      <c r="AF130" s="10599"/>
      <c r="AG130" s="10599"/>
      <c r="AH130" s="10599"/>
      <c r="AI130" s="10655"/>
      <c r="AJ130" s="10656"/>
      <c r="AK130" s="10656"/>
      <c r="AL130" s="10655"/>
      <c r="AM130" s="10656"/>
      <c r="AN130" s="10656"/>
    </row>
    <row r="131">
      <c r="A131" s="10557"/>
      <c r="B131" s="10557"/>
      <c r="C131" s="10557"/>
      <c r="D131" s="10557"/>
      <c r="E131" s="10557"/>
      <c r="F131" s="10599"/>
      <c r="G131" s="10599"/>
      <c r="H131" s="10649"/>
      <c r="I131" s="10649"/>
      <c r="J131" s="10649"/>
      <c r="K131" s="10599"/>
      <c r="L131" s="10599"/>
      <c r="M131" s="10606"/>
      <c r="N131" s="10606"/>
      <c r="O131" s="10599"/>
      <c r="P131" s="10599"/>
      <c r="Q131" s="10599"/>
      <c r="R131" s="10599"/>
      <c r="S131" s="10599"/>
      <c r="T131" s="10599"/>
      <c r="U131" s="10599"/>
      <c r="V131" s="10599"/>
      <c r="W131" s="10599"/>
      <c r="X131" s="10599"/>
      <c r="Y131" s="10599"/>
      <c r="Z131" s="10599"/>
      <c r="AA131" s="10599"/>
      <c r="AB131" s="10599"/>
      <c r="AC131" s="10599"/>
      <c r="AD131" s="10599"/>
      <c r="AE131" s="10599"/>
      <c r="AF131" s="10599"/>
      <c r="AG131" s="10599"/>
      <c r="AH131" s="10599"/>
      <c r="AI131" s="10655"/>
      <c r="AJ131" s="10656"/>
      <c r="AK131" s="10656"/>
      <c r="AL131" s="10655"/>
      <c r="AM131" s="10656"/>
      <c r="AN131" s="10656"/>
    </row>
    <row r="132">
      <c r="A132" s="10562">
        <v>1</v>
      </c>
      <c r="B132" s="10562" t="s">
        <v>14060</v>
      </c>
      <c r="C132" s="10562">
        <v>28837</v>
      </c>
      <c r="D132" s="10562" t="s">
        <v>14061</v>
      </c>
      <c r="E132" s="10562" t="s">
        <v>14062</v>
      </c>
      <c r="F132" s="10599"/>
      <c r="G132" s="10599"/>
      <c r="H132" s="10649"/>
      <c r="I132" s="10649" t="s">
        <v>13953</v>
      </c>
      <c r="J132" s="10649"/>
      <c r="K132" s="10599"/>
      <c r="L132" s="10599"/>
      <c r="M132" s="10606"/>
      <c r="N132" s="10606"/>
      <c r="O132" s="10599"/>
      <c r="P132" s="10599"/>
      <c r="Q132" s="10599"/>
      <c r="R132" s="10599"/>
      <c r="S132" s="10599"/>
      <c r="T132" s="10599"/>
      <c r="U132" s="10599"/>
      <c r="V132" s="10599"/>
      <c r="W132" s="10599"/>
      <c r="X132" s="10599"/>
      <c r="Y132" s="10599"/>
      <c r="Z132" s="10599"/>
      <c r="AA132" s="10599"/>
      <c r="AB132" s="10599"/>
      <c r="AC132" s="10599"/>
      <c r="AD132" s="10599"/>
      <c r="AE132" s="10599"/>
      <c r="AF132" s="10599"/>
      <c r="AG132" s="10599"/>
      <c r="AH132" s="10599"/>
      <c r="AI132" s="10655"/>
      <c r="AJ132" s="10656"/>
      <c r="AK132" s="10656"/>
      <c r="AL132" s="10655"/>
      <c r="AM132" s="10656"/>
      <c r="AN132" s="10656"/>
    </row>
    <row r="133">
      <c r="A133" s="10562">
        <v>2</v>
      </c>
      <c r="B133" s="10562" t="s">
        <v>14063</v>
      </c>
      <c r="C133" s="10562">
        <v>42555</v>
      </c>
      <c r="D133" s="10562" t="s">
        <v>14061</v>
      </c>
      <c r="E133" s="10562" t="s">
        <v>14062</v>
      </c>
      <c r="F133" s="10599"/>
      <c r="G133" s="10599"/>
      <c r="H133" s="10649"/>
      <c r="I133" s="10649"/>
      <c r="J133" s="10649"/>
      <c r="K133" s="10599"/>
      <c r="L133" s="10599"/>
      <c r="M133" s="10606"/>
      <c r="N133" s="10606"/>
      <c r="O133" s="10599"/>
      <c r="P133" s="10599"/>
      <c r="Q133" s="10599"/>
      <c r="R133" s="10599"/>
      <c r="S133" s="10599"/>
      <c r="T133" s="10599"/>
      <c r="U133" s="10599"/>
      <c r="V133" s="10599"/>
      <c r="W133" s="10599"/>
      <c r="X133" s="10599"/>
      <c r="Y133" s="10599"/>
      <c r="Z133" s="10599"/>
      <c r="AA133" s="10599"/>
      <c r="AB133" s="10599"/>
      <c r="AC133" s="10599"/>
      <c r="AD133" s="10599"/>
      <c r="AE133" s="10599"/>
      <c r="AF133" s="10599"/>
      <c r="AG133" s="10599"/>
      <c r="AH133" s="10599"/>
      <c r="AI133" s="10655"/>
      <c r="AJ133" s="10656"/>
      <c r="AK133" s="10656"/>
      <c r="AL133" s="10655"/>
      <c r="AM133" s="10656"/>
      <c r="AN133" s="10656"/>
    </row>
    <row r="134">
      <c r="A134" s="10562">
        <v>3</v>
      </c>
      <c r="B134" s="10562" t="s">
        <v>14064</v>
      </c>
      <c r="C134" s="10562">
        <v>9145</v>
      </c>
      <c r="D134" s="10562" t="s">
        <v>14061</v>
      </c>
      <c r="E134" s="10562" t="s">
        <v>14062</v>
      </c>
      <c r="F134" s="10599"/>
      <c r="G134" s="10599"/>
      <c r="H134" s="10649"/>
      <c r="I134" s="10649"/>
      <c r="J134" s="10649"/>
      <c r="K134" s="10599"/>
      <c r="L134" s="10599"/>
      <c r="M134" s="10606"/>
      <c r="N134" s="10606"/>
      <c r="O134" s="10599"/>
      <c r="P134" s="10599"/>
      <c r="Q134" s="10599"/>
      <c r="R134" s="10599"/>
      <c r="S134" s="10599"/>
      <c r="T134" s="10599"/>
      <c r="U134" s="10599"/>
      <c r="V134" s="10599"/>
      <c r="W134" s="10599"/>
      <c r="X134" s="10599"/>
      <c r="Y134" s="10599"/>
      <c r="Z134" s="10599"/>
      <c r="AA134" s="10599"/>
      <c r="AB134" s="10599"/>
      <c r="AC134" s="10599"/>
      <c r="AD134" s="10599"/>
      <c r="AE134" s="10599"/>
      <c r="AF134" s="10599"/>
      <c r="AG134" s="10599"/>
      <c r="AH134" s="10599"/>
      <c r="AI134" s="10655"/>
      <c r="AJ134" s="10656"/>
      <c r="AK134" s="10656"/>
      <c r="AL134" s="10655"/>
      <c r="AM134" s="10656"/>
      <c r="AN134" s="10656"/>
    </row>
    <row r="135">
      <c r="A135" s="10562">
        <v>4</v>
      </c>
      <c r="B135" s="10562" t="s">
        <v>14065</v>
      </c>
      <c r="C135" s="10562">
        <v>2109</v>
      </c>
      <c r="D135" s="10562" t="s">
        <v>14066</v>
      </c>
      <c r="E135" s="10562" t="s">
        <v>14067</v>
      </c>
      <c r="F135" s="10599"/>
      <c r="G135" s="10599"/>
      <c r="H135" s="10649"/>
      <c r="I135" s="10649"/>
      <c r="J135" s="10649"/>
      <c r="K135" s="10599"/>
      <c r="L135" s="10599"/>
      <c r="M135" s="10606"/>
      <c r="N135" s="10606"/>
      <c r="O135" s="10599"/>
      <c r="P135" s="10599"/>
      <c r="Q135" s="10599"/>
      <c r="R135" s="10599"/>
      <c r="S135" s="10599"/>
      <c r="T135" s="10599"/>
      <c r="U135" s="10599"/>
      <c r="V135" s="10599"/>
      <c r="W135" s="10599"/>
      <c r="X135" s="10599"/>
      <c r="Y135" s="10599"/>
      <c r="Z135" s="10599"/>
      <c r="AA135" s="10599"/>
      <c r="AB135" s="10599"/>
      <c r="AC135" s="10599"/>
      <c r="AD135" s="10599"/>
      <c r="AE135" s="10599"/>
      <c r="AF135" s="10599"/>
      <c r="AG135" s="10599"/>
      <c r="AH135" s="10599"/>
      <c r="AI135" s="10655"/>
      <c r="AJ135" s="10656"/>
      <c r="AK135" s="10656"/>
      <c r="AL135" s="10655"/>
      <c r="AM135" s="10656"/>
      <c r="AN135" s="10656"/>
    </row>
    <row r="136">
      <c r="A136" s="10562">
        <v>5</v>
      </c>
      <c r="B136" s="10562" t="s">
        <v>14068</v>
      </c>
      <c r="C136" s="10562">
        <v>64716</v>
      </c>
      <c r="D136" s="10562"/>
      <c r="E136" s="10562"/>
      <c r="F136" s="10599"/>
      <c r="G136" s="10599" t="s">
        <v>14069</v>
      </c>
      <c r="H136" s="10649"/>
      <c r="I136" s="10649"/>
      <c r="J136" s="10649"/>
      <c r="K136" s="10599"/>
      <c r="L136" s="10599"/>
      <c r="M136" s="10606"/>
      <c r="N136" s="10606"/>
      <c r="O136" s="10599"/>
      <c r="P136" s="10599"/>
      <c r="Q136" s="10599"/>
      <c r="R136" s="10599"/>
      <c r="S136" s="10599"/>
      <c r="T136" s="10599"/>
      <c r="U136" s="10599"/>
      <c r="V136" s="10599"/>
      <c r="W136" s="10599"/>
      <c r="X136" s="10599"/>
      <c r="Y136" s="10599"/>
      <c r="Z136" s="10599"/>
      <c r="AA136" s="10599"/>
      <c r="AB136" s="10599"/>
      <c r="AC136" s="10599"/>
      <c r="AD136" s="10599"/>
      <c r="AE136" s="10599"/>
      <c r="AF136" s="10599"/>
      <c r="AG136" s="10599"/>
      <c r="AH136" s="10599"/>
      <c r="AI136" s="10655"/>
      <c r="AJ136" s="10656"/>
      <c r="AK136" s="10656"/>
      <c r="AL136" s="10655"/>
      <c r="AM136" s="10656"/>
      <c r="AN136" s="10656"/>
    </row>
    <row r="137">
      <c r="A137" s="10656"/>
      <c r="B137" s="10600"/>
      <c r="C137" s="10600"/>
      <c r="D137" s="10599"/>
      <c r="E137" s="10599"/>
      <c r="F137" s="10599"/>
      <c r="G137" s="10599"/>
      <c r="H137" s="10649"/>
      <c r="I137" s="10649"/>
      <c r="J137" s="10649"/>
      <c r="K137" s="10599"/>
      <c r="L137" s="10599"/>
      <c r="M137" s="10606"/>
      <c r="N137" s="10606"/>
      <c r="O137" s="10599"/>
      <c r="P137" s="10599"/>
      <c r="Q137" s="10599"/>
      <c r="R137" s="10599"/>
      <c r="S137" s="10599"/>
      <c r="T137" s="10599"/>
      <c r="U137" s="10599"/>
      <c r="V137" s="10599"/>
      <c r="W137" s="10599"/>
      <c r="X137" s="10599"/>
      <c r="Y137" s="10599"/>
      <c r="Z137" s="10599"/>
      <c r="AA137" s="10599"/>
      <c r="AB137" s="10599"/>
      <c r="AC137" s="10599"/>
      <c r="AD137" s="10599"/>
      <c r="AE137" s="10599"/>
      <c r="AF137" s="10599"/>
      <c r="AG137" s="10599"/>
      <c r="AH137" s="10599"/>
      <c r="AI137" s="10655"/>
      <c r="AJ137" s="10656"/>
      <c r="AK137" s="10656"/>
      <c r="AL137" s="10655"/>
      <c r="AM137" s="10656"/>
      <c r="AN137" s="10656"/>
    </row>
    <row r="138">
      <c r="A138" s="10599"/>
      <c r="B138" s="10600"/>
      <c r="C138" s="10600"/>
      <c r="D138" s="10599"/>
      <c r="E138" s="10599"/>
      <c r="F138" s="10599"/>
      <c r="G138" s="10599"/>
      <c r="H138" s="10649"/>
      <c r="I138" s="10649"/>
      <c r="J138" s="10649"/>
      <c r="K138" s="10599"/>
      <c r="L138" s="10599"/>
      <c r="M138" s="10606"/>
      <c r="N138" s="10606"/>
      <c r="O138" s="10599"/>
      <c r="P138" s="10599"/>
      <c r="Q138" s="10599"/>
      <c r="R138" s="10599"/>
      <c r="S138" s="10599"/>
      <c r="T138" s="10599"/>
      <c r="U138" s="10599"/>
      <c r="V138" s="10599"/>
      <c r="W138" s="10599"/>
      <c r="X138" s="10599"/>
      <c r="Y138" s="10599"/>
      <c r="Z138" s="10599"/>
      <c r="AA138" s="10599"/>
      <c r="AB138" s="10599"/>
      <c r="AC138" s="10599"/>
      <c r="AD138" s="10599"/>
      <c r="AE138" s="10599"/>
      <c r="AF138" s="10599"/>
      <c r="AG138" s="10599"/>
      <c r="AH138" s="10599"/>
      <c r="AI138" s="10655"/>
      <c r="AJ138" s="10656"/>
      <c r="AK138" s="10656"/>
      <c r="AL138" s="10655"/>
      <c r="AM138" s="10656"/>
      <c r="AN138" s="10656"/>
    </row>
    <row r="139">
      <c r="A139" s="10599"/>
      <c r="B139" s="10599"/>
      <c r="C139" s="10599"/>
      <c r="D139" s="10599"/>
      <c r="E139" s="10599"/>
      <c r="F139" s="10599"/>
      <c r="G139" s="10599"/>
      <c r="H139" s="10599"/>
      <c r="I139" s="10599"/>
      <c r="J139" s="10599"/>
      <c r="K139" s="10599"/>
      <c r="L139" s="10599"/>
      <c r="M139" s="10599"/>
      <c r="N139" s="10599"/>
      <c r="O139" s="10599"/>
      <c r="P139" s="10599"/>
      <c r="Q139" s="10599"/>
      <c r="R139" s="10599"/>
      <c r="S139" s="10599"/>
      <c r="T139" s="10599"/>
      <c r="U139" s="10599"/>
      <c r="V139" s="10599"/>
      <c r="W139" s="10599"/>
      <c r="X139" s="10599"/>
      <c r="Y139" s="10599"/>
      <c r="Z139" s="10599"/>
      <c r="AA139" s="10599"/>
      <c r="AB139" s="10599"/>
      <c r="AC139" s="10599"/>
      <c r="AD139" s="10599"/>
      <c r="AE139" s="10599"/>
      <c r="AF139" s="10599"/>
      <c r="AG139" s="10599"/>
      <c r="AH139" s="10599"/>
      <c r="AI139" s="10599"/>
      <c r="AJ139" s="10599"/>
      <c r="AK139" s="10599"/>
      <c r="AL139" s="10599"/>
      <c r="AM139" s="10599"/>
      <c r="AN139" s="10599"/>
    </row>
    <row r="140">
      <c r="A140" s="10599"/>
      <c r="B140" s="10599"/>
      <c r="C140" s="10599"/>
      <c r="D140" s="10599"/>
      <c r="E140" s="10599"/>
      <c r="F140" s="10599"/>
      <c r="G140" s="10599"/>
      <c r="H140" s="10599"/>
      <c r="I140" s="10599"/>
      <c r="J140" s="10599"/>
      <c r="K140" s="10599"/>
      <c r="L140" s="10599"/>
      <c r="M140" s="10599"/>
      <c r="N140" s="10599"/>
      <c r="O140" s="10599"/>
      <c r="P140" s="10599"/>
      <c r="Q140" s="10599"/>
      <c r="R140" s="10599"/>
      <c r="S140" s="10599"/>
      <c r="T140" s="10599"/>
      <c r="U140" s="10599"/>
      <c r="V140" s="10599"/>
      <c r="W140" s="10599"/>
      <c r="X140" s="10599"/>
      <c r="Y140" s="10599"/>
      <c r="Z140" s="10599"/>
      <c r="AA140" s="10599"/>
      <c r="AB140" s="10599"/>
      <c r="AC140" s="10599"/>
      <c r="AD140" s="10599"/>
      <c r="AE140" s="10599"/>
      <c r="AF140" s="10599"/>
      <c r="AG140" s="10599"/>
      <c r="AH140" s="10599"/>
      <c r="AI140" s="10599"/>
      <c r="AJ140" s="10599"/>
      <c r="AK140" s="10599"/>
      <c r="AL140" s="10599"/>
      <c r="AM140" s="10599"/>
      <c r="AN140" s="10599"/>
    </row>
    <row r="141">
      <c r="A141" s="10599"/>
      <c r="B141" s="10599"/>
      <c r="C141" s="10599"/>
      <c r="D141" s="10599"/>
      <c r="E141" s="10599"/>
      <c r="F141" s="10599"/>
      <c r="G141" s="10599"/>
      <c r="H141" s="10599"/>
      <c r="I141" s="10599"/>
      <c r="J141" s="10599"/>
      <c r="K141" s="10599"/>
      <c r="L141" s="10599"/>
      <c r="M141" s="10599"/>
      <c r="N141" s="10599"/>
      <c r="O141" s="10599"/>
      <c r="P141" s="10599"/>
      <c r="Q141" s="10599"/>
      <c r="R141" s="10599"/>
      <c r="S141" s="10599"/>
      <c r="T141" s="10599"/>
      <c r="U141" s="10599"/>
      <c r="V141" s="10599"/>
      <c r="W141" s="10599"/>
      <c r="X141" s="10599"/>
      <c r="Y141" s="10599"/>
      <c r="Z141" s="10599"/>
      <c r="AA141" s="10599"/>
      <c r="AB141" s="10599"/>
      <c r="AC141" s="10599"/>
      <c r="AD141" s="10599"/>
      <c r="AE141" s="10599"/>
      <c r="AF141" s="10599"/>
      <c r="AG141" s="10599"/>
      <c r="AH141" s="10599"/>
      <c r="AI141" s="10599"/>
      <c r="AJ141" s="10599"/>
      <c r="AK141" s="10599"/>
      <c r="AL141" s="10599"/>
      <c r="AM141" s="10599"/>
      <c r="AN141" s="10599"/>
    </row>
    <row r="142">
      <c r="A142" s="10599"/>
      <c r="B142" s="10599"/>
      <c r="C142" s="10599"/>
      <c r="D142" s="10599"/>
      <c r="E142" s="10599"/>
      <c r="F142" s="10599"/>
      <c r="G142" s="10599"/>
      <c r="H142" s="10599"/>
      <c r="I142" s="10599"/>
      <c r="J142" s="10599"/>
      <c r="K142" s="10599"/>
      <c r="L142" s="10599"/>
      <c r="M142" s="10599"/>
      <c r="N142" s="10599"/>
      <c r="O142" s="10599"/>
      <c r="P142" s="10599"/>
      <c r="Q142" s="10599"/>
      <c r="R142" s="10599"/>
      <c r="S142" s="10599"/>
      <c r="T142" s="10599"/>
      <c r="U142" s="10599"/>
      <c r="V142" s="10599"/>
      <c r="W142" s="10599"/>
      <c r="X142" s="10599"/>
      <c r="Y142" s="10599"/>
      <c r="Z142" s="10599"/>
      <c r="AA142" s="10599"/>
      <c r="AB142" s="10599"/>
      <c r="AC142" s="10599"/>
      <c r="AD142" s="10599"/>
      <c r="AE142" s="10599"/>
      <c r="AF142" s="10599"/>
      <c r="AG142" s="10599"/>
      <c r="AH142" s="10599"/>
      <c r="AI142" s="10599"/>
      <c r="AJ142" s="10599"/>
      <c r="AK142" s="10599"/>
      <c r="AL142" s="10599"/>
      <c r="AM142" s="10599"/>
      <c r="AN142" s="10599"/>
    </row>
    <row r="143">
      <c r="A143" s="10599"/>
      <c r="B143" s="10599"/>
      <c r="C143" s="10599"/>
      <c r="D143" s="10599"/>
      <c r="E143" s="10599"/>
      <c r="F143" s="10599"/>
      <c r="G143" s="10599"/>
      <c r="H143" s="10599"/>
      <c r="I143" s="10599"/>
      <c r="J143" s="10599"/>
      <c r="K143" s="10599"/>
      <c r="L143" s="10599"/>
      <c r="M143" s="10599"/>
      <c r="N143" s="10599"/>
      <c r="O143" s="10599"/>
      <c r="P143" s="10599"/>
      <c r="Q143" s="10599"/>
      <c r="R143" s="10599"/>
      <c r="S143" s="10599"/>
      <c r="T143" s="10599"/>
      <c r="U143" s="10599"/>
      <c r="V143" s="10599"/>
      <c r="W143" s="10599"/>
      <c r="X143" s="10599"/>
      <c r="Y143" s="10599"/>
      <c r="Z143" s="10599"/>
      <c r="AA143" s="10599"/>
      <c r="AB143" s="10599"/>
      <c r="AC143" s="10599"/>
      <c r="AD143" s="10599"/>
      <c r="AE143" s="10599"/>
      <c r="AF143" s="10599"/>
      <c r="AG143" s="10599"/>
      <c r="AH143" s="10599"/>
      <c r="AI143" s="10599"/>
      <c r="AJ143" s="10599"/>
      <c r="AK143" s="10599"/>
      <c r="AL143" s="10599"/>
      <c r="AM143" s="10599"/>
      <c r="AN143" s="10599"/>
    </row>
    <row r="144">
      <c r="A144" s="10599"/>
      <c r="B144" s="10599"/>
      <c r="C144" s="10599"/>
      <c r="D144" s="10599"/>
      <c r="E144" s="10599"/>
      <c r="F144" s="10599"/>
      <c r="G144" s="10599"/>
      <c r="H144" s="10599"/>
      <c r="I144" s="10599"/>
      <c r="J144" s="10599"/>
      <c r="K144" s="10599"/>
      <c r="L144" s="10599"/>
      <c r="M144" s="10599"/>
      <c r="N144" s="10599"/>
      <c r="O144" s="10599"/>
      <c r="P144" s="10599"/>
      <c r="Q144" s="10599"/>
      <c r="R144" s="10599"/>
      <c r="S144" s="10599"/>
      <c r="T144" s="10599"/>
      <c r="U144" s="10599"/>
      <c r="V144" s="10599"/>
      <c r="W144" s="10599"/>
      <c r="X144" s="10599"/>
      <c r="Y144" s="10599"/>
      <c r="Z144" s="10599"/>
      <c r="AA144" s="10599"/>
      <c r="AB144" s="10599"/>
      <c r="AC144" s="10599"/>
      <c r="AD144" s="10599"/>
      <c r="AE144" s="10599"/>
      <c r="AF144" s="10599"/>
      <c r="AG144" s="10599"/>
      <c r="AH144" s="10599"/>
      <c r="AI144" s="10599"/>
      <c r="AJ144" s="10599"/>
      <c r="AK144" s="10599"/>
      <c r="AL144" s="10599"/>
      <c r="AM144" s="10599"/>
      <c r="AN144" s="10599"/>
    </row>
    <row r="145">
      <c r="A145" s="10599"/>
      <c r="B145" s="10599"/>
      <c r="C145" s="10599"/>
      <c r="D145" s="10599"/>
      <c r="E145" s="10599"/>
      <c r="F145" s="10599"/>
      <c r="G145" s="10599"/>
      <c r="H145" s="10599"/>
      <c r="I145" s="10599"/>
      <c r="J145" s="10599"/>
      <c r="K145" s="10599"/>
      <c r="L145" s="10599"/>
      <c r="M145" s="10599"/>
      <c r="N145" s="10599"/>
      <c r="O145" s="10599"/>
      <c r="P145" s="10599"/>
      <c r="Q145" s="10599"/>
      <c r="R145" s="10599"/>
      <c r="S145" s="10599"/>
      <c r="T145" s="10599"/>
      <c r="U145" s="10599"/>
      <c r="V145" s="10599"/>
      <c r="W145" s="10599"/>
      <c r="X145" s="10599"/>
      <c r="Y145" s="10599"/>
      <c r="Z145" s="10599"/>
      <c r="AA145" s="10599"/>
      <c r="AB145" s="10599"/>
      <c r="AC145" s="10599"/>
      <c r="AD145" s="10599"/>
      <c r="AE145" s="10599"/>
      <c r="AF145" s="10599"/>
      <c r="AG145" s="10599"/>
      <c r="AH145" s="10599"/>
      <c r="AI145" s="10599"/>
      <c r="AJ145" s="10599"/>
      <c r="AK145" s="10599"/>
      <c r="AL145" s="10599"/>
      <c r="AM145" s="10599"/>
      <c r="AN145" s="10599"/>
    </row>
    <row r="146">
      <c r="A146" s="10599"/>
      <c r="B146" s="10599"/>
      <c r="C146" s="10599"/>
      <c r="D146" s="10599"/>
      <c r="E146" s="10599"/>
      <c r="F146" s="10599"/>
      <c r="G146" s="10599"/>
      <c r="H146" s="10599"/>
      <c r="I146" s="10599"/>
      <c r="J146" s="10599"/>
      <c r="K146" s="10599"/>
      <c r="L146" s="10599"/>
      <c r="M146" s="10599"/>
      <c r="N146" s="10599"/>
      <c r="O146" s="10599"/>
      <c r="P146" s="10599"/>
      <c r="Q146" s="10599"/>
      <c r="R146" s="10599"/>
      <c r="S146" s="10599"/>
      <c r="T146" s="10599"/>
      <c r="U146" s="10599"/>
      <c r="V146" s="10599"/>
      <c r="W146" s="10599"/>
      <c r="X146" s="10599"/>
      <c r="Y146" s="10599"/>
      <c r="Z146" s="10599"/>
      <c r="AA146" s="10599"/>
      <c r="AB146" s="10599"/>
      <c r="AC146" s="10599"/>
      <c r="AD146" s="10599"/>
      <c r="AE146" s="10599"/>
      <c r="AF146" s="10599"/>
      <c r="AG146" s="10599"/>
      <c r="AH146" s="10599"/>
      <c r="AI146" s="10599"/>
      <c r="AJ146" s="10599"/>
      <c r="AK146" s="10599"/>
      <c r="AL146" s="10599"/>
      <c r="AM146" s="10599"/>
      <c r="AN146" s="10599"/>
    </row>
    <row r="147">
      <c r="A147" s="10599"/>
      <c r="B147" s="10599"/>
      <c r="C147" s="10599"/>
      <c r="D147" s="10599"/>
      <c r="E147" s="10599"/>
      <c r="F147" s="10599"/>
      <c r="G147" s="10599"/>
      <c r="H147" s="10599"/>
      <c r="I147" s="10599"/>
      <c r="J147" s="10599"/>
      <c r="K147" s="10599"/>
      <c r="L147" s="10599"/>
      <c r="M147" s="10599"/>
      <c r="N147" s="10599"/>
      <c r="O147" s="10599"/>
      <c r="P147" s="10599"/>
      <c r="Q147" s="10599"/>
      <c r="R147" s="10599"/>
      <c r="S147" s="10599"/>
      <c r="T147" s="10599"/>
      <c r="U147" s="10599"/>
      <c r="V147" s="10599"/>
      <c r="W147" s="10599"/>
      <c r="X147" s="10599"/>
      <c r="Y147" s="10599"/>
      <c r="Z147" s="10599"/>
      <c r="AA147" s="10599"/>
      <c r="AB147" s="10599"/>
      <c r="AC147" s="10599"/>
      <c r="AD147" s="10599"/>
      <c r="AE147" s="10599"/>
      <c r="AF147" s="10599"/>
      <c r="AG147" s="10599"/>
      <c r="AH147" s="10599"/>
      <c r="AI147" s="10599"/>
      <c r="AJ147" s="10599"/>
      <c r="AK147" s="10599"/>
      <c r="AL147" s="10599"/>
      <c r="AM147" s="10599"/>
      <c r="AN147" s="10599"/>
    </row>
    <row r="148">
      <c r="A148" s="10599"/>
      <c r="B148" s="10599"/>
      <c r="C148" s="10599"/>
      <c r="D148" s="10599"/>
      <c r="E148" s="10599"/>
      <c r="F148" s="10599"/>
      <c r="G148" s="10599"/>
      <c r="H148" s="10599"/>
      <c r="I148" s="10599"/>
      <c r="J148" s="10599"/>
      <c r="K148" s="10599"/>
      <c r="L148" s="10599"/>
      <c r="M148" s="10599"/>
      <c r="N148" s="10599"/>
      <c r="O148" s="10599"/>
      <c r="P148" s="10599"/>
      <c r="Q148" s="10599"/>
      <c r="R148" s="10599"/>
      <c r="S148" s="10599"/>
      <c r="T148" s="10599"/>
      <c r="U148" s="10599"/>
      <c r="V148" s="10599"/>
      <c r="W148" s="10599"/>
      <c r="X148" s="10599"/>
      <c r="Y148" s="10599"/>
      <c r="Z148" s="10599"/>
      <c r="AA148" s="10599"/>
      <c r="AB148" s="10599"/>
      <c r="AC148" s="10599"/>
      <c r="AD148" s="10599"/>
      <c r="AE148" s="10599"/>
      <c r="AF148" s="10599"/>
      <c r="AG148" s="10599"/>
      <c r="AH148" s="10599"/>
      <c r="AI148" s="10599"/>
      <c r="AJ148" s="10599"/>
      <c r="AK148" s="10599"/>
      <c r="AL148" s="10599"/>
      <c r="AM148" s="10599"/>
      <c r="AN148" s="10599"/>
    </row>
    <row r="149">
      <c r="A149" s="10600"/>
      <c r="B149" s="10599"/>
      <c r="C149" s="10600"/>
      <c r="D149" s="10600"/>
      <c r="E149" s="10600"/>
      <c r="F149" s="10600"/>
      <c r="G149" s="10600"/>
      <c r="H149" s="10600"/>
      <c r="I149" s="10600"/>
      <c r="J149" s="10600"/>
      <c r="K149" s="10656"/>
      <c r="L149" s="10599"/>
      <c r="M149" s="10599"/>
      <c r="N149" s="10599"/>
      <c r="O149" s="10599"/>
      <c r="P149" s="10599"/>
      <c r="Q149" s="10599"/>
      <c r="R149" s="10599"/>
      <c r="S149" s="10599"/>
      <c r="T149" s="10599"/>
      <c r="U149" s="10599"/>
      <c r="V149" s="10599"/>
      <c r="W149" s="10599"/>
      <c r="X149" s="10599"/>
      <c r="Y149" s="10599"/>
      <c r="Z149" s="10599"/>
      <c r="AA149" s="10599"/>
      <c r="AB149" s="10599"/>
      <c r="AC149" s="10599"/>
      <c r="AD149" s="10599"/>
      <c r="AE149" s="10599"/>
      <c r="AF149" s="10599"/>
      <c r="AG149" s="10599"/>
      <c r="AH149" s="10599"/>
      <c r="AI149" s="10655"/>
      <c r="AJ149" s="10656"/>
      <c r="AK149" s="10656"/>
      <c r="AL149" s="10655"/>
      <c r="AM149" s="10656"/>
      <c r="AN149" s="10656"/>
    </row>
    <row r="150">
      <c r="A150" s="10599"/>
      <c r="B150" s="10600"/>
      <c r="C150" s="10600"/>
      <c r="D150" s="10599"/>
      <c r="E150" s="10599"/>
      <c r="F150" s="10599"/>
      <c r="G150" s="10599"/>
      <c r="H150" s="10649"/>
      <c r="I150" s="10649"/>
      <c r="J150" s="10649"/>
      <c r="K150" s="10656"/>
      <c r="L150" s="10599"/>
      <c r="M150" s="10599"/>
      <c r="N150" s="10599"/>
      <c r="O150" s="10599"/>
      <c r="P150" s="10599"/>
      <c r="Q150" s="10599"/>
      <c r="R150" s="10599"/>
      <c r="S150" s="10599"/>
      <c r="T150" s="10599"/>
      <c r="U150" s="10599"/>
      <c r="V150" s="10599"/>
      <c r="W150" s="10599"/>
      <c r="X150" s="10599"/>
      <c r="Y150" s="10599"/>
      <c r="Z150" s="10599"/>
      <c r="AA150" s="10599"/>
      <c r="AB150" s="10599"/>
      <c r="AC150" s="10599"/>
      <c r="AD150" s="10599"/>
      <c r="AE150" s="10599"/>
      <c r="AF150" s="10599"/>
      <c r="AG150" s="10599"/>
      <c r="AH150" s="10599"/>
      <c r="AI150" s="10655"/>
      <c r="AJ150" s="10656"/>
      <c r="AK150" s="10656"/>
      <c r="AL150" s="10655"/>
      <c r="AM150" s="10656"/>
      <c r="AN150" s="10656"/>
    </row>
    <row r="151">
      <c r="A151" s="10599"/>
      <c r="B151" s="10600"/>
      <c r="C151" s="10600"/>
      <c r="D151" s="10599"/>
      <c r="E151" s="10599"/>
      <c r="F151" s="10599"/>
      <c r="G151" s="10599"/>
      <c r="H151" s="10649"/>
      <c r="I151" s="10649"/>
      <c r="J151" s="10649"/>
      <c r="K151" s="10599"/>
      <c r="L151" s="10599"/>
      <c r="M151" s="10599"/>
      <c r="N151" s="10599"/>
      <c r="O151" s="10599"/>
      <c r="P151" s="10599"/>
      <c r="Q151" s="10599"/>
      <c r="R151" s="10599"/>
      <c r="S151" s="10599"/>
      <c r="T151" s="10599"/>
      <c r="U151" s="10599"/>
      <c r="V151" s="10599"/>
      <c r="W151" s="10599"/>
      <c r="X151" s="10599"/>
      <c r="Y151" s="10599"/>
      <c r="Z151" s="10599"/>
      <c r="AA151" s="10599"/>
      <c r="AB151" s="10599"/>
      <c r="AC151" s="10599"/>
      <c r="AD151" s="10599"/>
      <c r="AE151" s="10599"/>
      <c r="AF151" s="10599"/>
      <c r="AG151" s="10599"/>
      <c r="AH151" s="10599"/>
      <c r="AI151" s="10655"/>
      <c r="AJ151" s="10656"/>
      <c r="AK151" s="10656"/>
      <c r="AL151" s="10655"/>
      <c r="AM151" s="10656"/>
      <c r="AN151" s="10656"/>
    </row>
    <row r="152">
      <c r="A152" s="10599"/>
      <c r="B152" s="10600"/>
      <c r="C152" s="10600"/>
      <c r="D152" s="10599"/>
      <c r="E152" s="10599"/>
      <c r="F152" s="10599"/>
      <c r="G152" s="10599"/>
      <c r="H152" s="10649"/>
      <c r="I152" s="10649"/>
      <c r="J152" s="10649"/>
      <c r="K152" s="10599"/>
      <c r="L152" s="10599"/>
      <c r="M152" s="10599"/>
      <c r="N152" s="10599"/>
      <c r="O152" s="10599"/>
      <c r="P152" s="10599"/>
      <c r="Q152" s="10599"/>
      <c r="R152" s="10599"/>
      <c r="S152" s="10599"/>
      <c r="T152" s="10599"/>
      <c r="U152" s="10599"/>
      <c r="V152" s="10599"/>
      <c r="W152" s="10599"/>
      <c r="X152" s="10599"/>
      <c r="Y152" s="10599"/>
      <c r="Z152" s="10599"/>
      <c r="AA152" s="10599"/>
      <c r="AB152" s="10599"/>
      <c r="AC152" s="10599"/>
      <c r="AD152" s="10599"/>
      <c r="AE152" s="10599"/>
      <c r="AF152" s="10599"/>
      <c r="AG152" s="10599"/>
      <c r="AH152" s="10599"/>
      <c r="AI152" s="10655"/>
      <c r="AJ152" s="10656"/>
      <c r="AK152" s="10656"/>
      <c r="AL152" s="10655"/>
      <c r="AM152" s="10656"/>
      <c r="AN152" s="10656"/>
    </row>
    <row r="153">
      <c r="A153" s="10599"/>
      <c r="B153" s="10600"/>
      <c r="C153" s="10600"/>
      <c r="D153" s="10599"/>
      <c r="E153" s="10599"/>
      <c r="F153" s="10599"/>
      <c r="G153" s="10599"/>
      <c r="H153" s="10649"/>
      <c r="I153" s="10649"/>
      <c r="J153" s="10649"/>
      <c r="K153" s="10599"/>
      <c r="L153" s="10599"/>
      <c r="M153" s="10599"/>
      <c r="N153" s="10599"/>
      <c r="O153" s="10599"/>
      <c r="P153" s="10599"/>
      <c r="Q153" s="10599"/>
      <c r="R153" s="10599"/>
      <c r="S153" s="10599"/>
      <c r="T153" s="10599"/>
      <c r="U153" s="10599"/>
      <c r="V153" s="10599"/>
      <c r="W153" s="10599"/>
      <c r="X153" s="10599"/>
      <c r="Y153" s="10599"/>
      <c r="Z153" s="10599"/>
      <c r="AA153" s="10599"/>
      <c r="AB153" s="10599"/>
      <c r="AC153" s="10599"/>
      <c r="AD153" s="10599"/>
      <c r="AE153" s="10599"/>
      <c r="AF153" s="10599"/>
      <c r="AG153" s="10599"/>
      <c r="AH153" s="10599"/>
      <c r="AI153" s="10655"/>
      <c r="AJ153" s="10656"/>
      <c r="AK153" s="10656"/>
      <c r="AL153" s="10655"/>
      <c r="AM153" s="10656"/>
      <c r="AN153" s="10656"/>
    </row>
    <row r="154">
      <c r="A154" s="10599"/>
      <c r="B154" s="10600"/>
      <c r="C154" s="10600"/>
      <c r="D154" s="10599"/>
      <c r="E154" s="10599"/>
      <c r="F154" s="10599"/>
      <c r="G154" s="10599"/>
      <c r="H154" s="10649"/>
      <c r="I154" s="10649"/>
      <c r="J154" s="10649"/>
      <c r="K154" s="10599"/>
      <c r="L154" s="10599"/>
      <c r="M154" s="10599"/>
      <c r="N154" s="10599"/>
      <c r="O154" s="10599"/>
      <c r="P154" s="10599"/>
      <c r="Q154" s="10599"/>
      <c r="R154" s="10599"/>
      <c r="S154" s="10599"/>
      <c r="T154" s="10599"/>
      <c r="U154" s="10599"/>
      <c r="V154" s="10599"/>
      <c r="W154" s="10599"/>
      <c r="X154" s="10599"/>
      <c r="Y154" s="10599"/>
      <c r="Z154" s="10599"/>
      <c r="AA154" s="10599"/>
      <c r="AB154" s="10599"/>
      <c r="AC154" s="10599"/>
      <c r="AD154" s="10599"/>
      <c r="AE154" s="10599"/>
      <c r="AF154" s="10599"/>
      <c r="AG154" s="10599"/>
      <c r="AH154" s="10599"/>
      <c r="AI154" s="10655"/>
      <c r="AJ154" s="10656"/>
      <c r="AK154" s="10656"/>
      <c r="AL154" s="10655"/>
      <c r="AM154" s="10656"/>
      <c r="AN154" s="10656"/>
    </row>
    <row r="155">
      <c r="A155" s="10599"/>
      <c r="B155" s="10600"/>
      <c r="C155" s="10600"/>
      <c r="D155" s="10599"/>
      <c r="E155" s="10599"/>
      <c r="F155" s="10599"/>
      <c r="G155" s="10599"/>
      <c r="H155" s="10649"/>
      <c r="I155" s="10649"/>
      <c r="J155" s="10649"/>
      <c r="K155" s="10599"/>
      <c r="L155" s="10599"/>
      <c r="M155" s="10599"/>
      <c r="N155" s="10599"/>
      <c r="O155" s="10599"/>
      <c r="P155" s="10599"/>
      <c r="Q155" s="10599"/>
      <c r="R155" s="10599"/>
      <c r="S155" s="10599"/>
      <c r="T155" s="10599"/>
      <c r="U155" s="10599"/>
      <c r="V155" s="10599"/>
      <c r="W155" s="10599"/>
      <c r="X155" s="10599"/>
      <c r="Y155" s="10599"/>
      <c r="Z155" s="10599"/>
      <c r="AA155" s="10599"/>
      <c r="AB155" s="10599"/>
      <c r="AC155" s="10599"/>
      <c r="AD155" s="10599"/>
      <c r="AE155" s="10599"/>
      <c r="AF155" s="10599"/>
      <c r="AG155" s="10599"/>
      <c r="AH155" s="10599"/>
      <c r="AI155" s="10655"/>
      <c r="AJ155" s="10656"/>
      <c r="AK155" s="10656"/>
      <c r="AL155" s="10655"/>
      <c r="AM155" s="10656"/>
      <c r="AN155" s="10656"/>
    </row>
    <row r="156">
      <c r="A156" s="10599"/>
      <c r="B156" s="10600"/>
      <c r="C156" s="10600"/>
      <c r="D156" s="10599"/>
      <c r="E156" s="10599"/>
      <c r="F156" s="10599"/>
      <c r="G156" s="10599"/>
      <c r="H156" s="10649"/>
      <c r="I156" s="10649"/>
      <c r="J156" s="10649"/>
      <c r="K156" s="10599"/>
      <c r="L156" s="10599"/>
      <c r="M156" s="10599"/>
      <c r="N156" s="10599"/>
      <c r="O156" s="10599"/>
      <c r="P156" s="10599"/>
      <c r="Q156" s="10599"/>
      <c r="R156" s="10599"/>
      <c r="S156" s="10599"/>
      <c r="T156" s="10599"/>
      <c r="U156" s="10599"/>
      <c r="V156" s="10599"/>
      <c r="W156" s="10599"/>
      <c r="X156" s="10599"/>
      <c r="Y156" s="10599"/>
      <c r="Z156" s="10599"/>
      <c r="AA156" s="10599"/>
      <c r="AB156" s="10599"/>
      <c r="AC156" s="10599"/>
      <c r="AD156" s="10599"/>
      <c r="AE156" s="10599"/>
      <c r="AF156" s="10599"/>
      <c r="AG156" s="10599"/>
      <c r="AH156" s="10599"/>
      <c r="AI156" s="10655"/>
      <c r="AJ156" s="10656"/>
      <c r="AK156" s="10656"/>
      <c r="AL156" s="10655"/>
      <c r="AM156" s="10656"/>
      <c r="AN156" s="10656"/>
    </row>
    <row r="157">
      <c r="A157" s="10599"/>
      <c r="B157" s="10600"/>
      <c r="C157" s="10600"/>
      <c r="D157" s="10599"/>
      <c r="E157" s="10599"/>
      <c r="F157" s="10599"/>
      <c r="G157" s="10599"/>
      <c r="H157" s="10649"/>
      <c r="I157" s="10649"/>
      <c r="J157" s="10649"/>
      <c r="K157" s="10599"/>
      <c r="L157" s="10599"/>
      <c r="M157" s="10599"/>
      <c r="N157" s="10599"/>
      <c r="O157" s="10599"/>
      <c r="P157" s="10599"/>
      <c r="Q157" s="10599"/>
      <c r="R157" s="10599"/>
      <c r="S157" s="10599"/>
      <c r="T157" s="10599"/>
      <c r="U157" s="10599"/>
      <c r="V157" s="10599"/>
      <c r="W157" s="10599"/>
      <c r="X157" s="10599"/>
      <c r="Y157" s="10599"/>
      <c r="Z157" s="10599"/>
      <c r="AA157" s="10599"/>
      <c r="AB157" s="10599"/>
      <c r="AC157" s="10599"/>
      <c r="AD157" s="10599"/>
      <c r="AE157" s="10599"/>
      <c r="AF157" s="10599"/>
      <c r="AG157" s="10599"/>
      <c r="AH157" s="10599"/>
      <c r="AI157" s="10655"/>
      <c r="AJ157" s="10656"/>
      <c r="AK157" s="10656"/>
      <c r="AL157" s="10655"/>
      <c r="AM157" s="10656"/>
      <c r="AN157" s="10656"/>
    </row>
    <row r="158">
      <c r="A158" s="10599"/>
      <c r="B158" s="10600"/>
      <c r="C158" s="10600"/>
      <c r="D158" s="10599"/>
      <c r="E158" s="10599"/>
      <c r="F158" s="10599"/>
      <c r="G158" s="10599"/>
      <c r="H158" s="10649"/>
      <c r="I158" s="10649"/>
      <c r="J158" s="10649"/>
      <c r="K158" s="10599"/>
      <c r="L158" s="10599"/>
      <c r="M158" s="10599"/>
      <c r="N158" s="10599"/>
      <c r="O158" s="10599"/>
      <c r="P158" s="10599"/>
      <c r="Q158" s="10599"/>
      <c r="R158" s="10599"/>
      <c r="S158" s="10599"/>
      <c r="T158" s="10599"/>
      <c r="U158" s="10599"/>
      <c r="V158" s="10599"/>
      <c r="W158" s="10599"/>
      <c r="X158" s="10599"/>
      <c r="Y158" s="10599"/>
      <c r="Z158" s="10599"/>
      <c r="AA158" s="10599"/>
      <c r="AB158" s="10599"/>
      <c r="AC158" s="10599"/>
      <c r="AD158" s="10599"/>
      <c r="AE158" s="10599"/>
      <c r="AF158" s="10599"/>
      <c r="AG158" s="10599"/>
      <c r="AH158" s="10599"/>
      <c r="AI158" s="10655"/>
      <c r="AJ158" s="10656"/>
      <c r="AK158" s="10656"/>
      <c r="AL158" s="10655"/>
      <c r="AM158" s="10656"/>
      <c r="AN158" s="10656"/>
    </row>
    <row r="159">
      <c r="A159" s="10599"/>
      <c r="B159" s="10600"/>
      <c r="C159" s="10600"/>
      <c r="D159" s="10599"/>
      <c r="E159" s="10599"/>
      <c r="F159" s="10599"/>
      <c r="G159" s="10599"/>
      <c r="H159" s="10649"/>
      <c r="I159" s="10649"/>
      <c r="J159" s="10649"/>
      <c r="K159" s="10599"/>
      <c r="L159" s="10599"/>
      <c r="M159" s="10597"/>
      <c r="N159" s="10597"/>
      <c r="O159" s="10599"/>
      <c r="P159" s="10599"/>
      <c r="Q159" s="10599"/>
      <c r="R159" s="10599"/>
      <c r="S159" s="10599"/>
      <c r="T159" s="10599"/>
      <c r="U159" s="10599"/>
      <c r="V159" s="10599"/>
      <c r="W159" s="10599"/>
      <c r="X159" s="10599"/>
      <c r="Y159" s="10599"/>
      <c r="Z159" s="10599"/>
      <c r="AA159" s="10599"/>
      <c r="AB159" s="10599"/>
      <c r="AC159" s="10599"/>
      <c r="AD159" s="10599"/>
      <c r="AE159" s="10599"/>
      <c r="AF159" s="10599"/>
      <c r="AG159" s="10599"/>
      <c r="AH159" s="10599"/>
      <c r="AI159" s="10655"/>
      <c r="AJ159" s="10656"/>
      <c r="AK159" s="10656"/>
      <c r="AL159" s="10655"/>
      <c r="AM159" s="10656"/>
      <c r="AN159" s="10656"/>
    </row>
    <row r="160">
      <c r="A160" s="10599"/>
      <c r="B160" s="10600"/>
      <c r="C160" s="10600"/>
      <c r="D160" s="10599"/>
      <c r="E160" s="10599"/>
      <c r="F160" s="10599"/>
      <c r="G160" s="10599"/>
      <c r="H160" s="10649"/>
      <c r="I160" s="10649"/>
      <c r="J160" s="10649"/>
      <c r="K160" s="10599"/>
      <c r="L160" s="10599"/>
      <c r="M160" s="10597"/>
      <c r="N160" s="10597"/>
      <c r="O160" s="10599"/>
      <c r="P160" s="10599"/>
      <c r="Q160" s="10599"/>
      <c r="R160" s="10599"/>
      <c r="S160" s="10599"/>
      <c r="T160" s="10599"/>
      <c r="U160" s="10599"/>
      <c r="V160" s="10599"/>
      <c r="W160" s="10599"/>
      <c r="X160" s="10599"/>
      <c r="Y160" s="10599"/>
      <c r="Z160" s="10599"/>
      <c r="AA160" s="10599"/>
      <c r="AB160" s="10599"/>
      <c r="AC160" s="10599"/>
      <c r="AD160" s="10599"/>
      <c r="AE160" s="10599"/>
      <c r="AF160" s="10599"/>
      <c r="AG160" s="10599"/>
      <c r="AH160" s="10599"/>
      <c r="AI160" s="10655"/>
      <c r="AJ160" s="10656"/>
      <c r="AK160" s="10656"/>
      <c r="AL160" s="10655"/>
      <c r="AM160" s="10656"/>
      <c r="AN160" s="10656"/>
    </row>
    <row r="161">
      <c r="A161" s="10599"/>
      <c r="B161" s="10600"/>
      <c r="C161" s="10600"/>
      <c r="D161" s="10599"/>
      <c r="E161" s="10599"/>
      <c r="F161" s="10599"/>
      <c r="G161" s="10599"/>
      <c r="H161" s="10649"/>
      <c r="I161" s="10649"/>
      <c r="J161" s="10649"/>
      <c r="K161" s="10599"/>
      <c r="L161" s="10599"/>
      <c r="M161" s="10597"/>
      <c r="N161" s="10597"/>
      <c r="O161" s="10599"/>
      <c r="P161" s="10599"/>
      <c r="Q161" s="10599"/>
      <c r="R161" s="10599"/>
      <c r="S161" s="10599"/>
      <c r="T161" s="10599"/>
      <c r="U161" s="10599"/>
      <c r="V161" s="10599"/>
      <c r="W161" s="10599"/>
      <c r="X161" s="10599"/>
      <c r="Y161" s="10599"/>
      <c r="Z161" s="10599"/>
      <c r="AA161" s="10599"/>
      <c r="AB161" s="10599"/>
      <c r="AC161" s="10599"/>
      <c r="AD161" s="10599"/>
      <c r="AE161" s="10599"/>
      <c r="AF161" s="10599"/>
      <c r="AG161" s="10599"/>
      <c r="AH161" s="10599"/>
      <c r="AI161" s="10655"/>
      <c r="AJ161" s="10656"/>
      <c r="AK161" s="10656"/>
      <c r="AL161" s="10655"/>
      <c r="AM161" s="10656"/>
      <c r="AN161" s="10656"/>
    </row>
    <row r="162">
      <c r="A162" s="10599"/>
      <c r="B162" s="10600"/>
      <c r="C162" s="10600"/>
      <c r="D162" s="10599"/>
      <c r="E162" s="10599"/>
      <c r="F162" s="10599"/>
      <c r="G162" s="10599"/>
      <c r="H162" s="10649"/>
      <c r="I162" s="10649"/>
      <c r="J162" s="10649"/>
      <c r="K162" s="10599"/>
      <c r="L162" s="10599"/>
      <c r="M162" s="10597"/>
      <c r="N162" s="10597"/>
      <c r="O162" s="10599"/>
      <c r="P162" s="10599"/>
      <c r="Q162" s="10599"/>
      <c r="R162" s="10599"/>
      <c r="S162" s="10599"/>
      <c r="T162" s="10599"/>
      <c r="U162" s="10599"/>
      <c r="V162" s="10599"/>
      <c r="W162" s="10599"/>
      <c r="X162" s="10599"/>
      <c r="Y162" s="10599"/>
      <c r="Z162" s="10599"/>
      <c r="AA162" s="10599"/>
      <c r="AB162" s="10599"/>
      <c r="AC162" s="10599"/>
      <c r="AD162" s="10599"/>
      <c r="AE162" s="10599"/>
      <c r="AF162" s="10599"/>
      <c r="AG162" s="10599"/>
      <c r="AH162" s="10599"/>
      <c r="AI162" s="10655"/>
      <c r="AJ162" s="10656"/>
      <c r="AK162" s="10656"/>
      <c r="AL162" s="10655"/>
      <c r="AM162" s="10656"/>
      <c r="AN162" s="10656"/>
    </row>
    <row r="163">
      <c r="A163" s="10599"/>
      <c r="B163" s="10600"/>
      <c r="C163" s="10600"/>
      <c r="D163" s="10599"/>
      <c r="E163" s="10599"/>
      <c r="F163" s="10599"/>
      <c r="G163" s="10599"/>
      <c r="H163" s="10649"/>
      <c r="I163" s="10649"/>
      <c r="J163" s="10649"/>
      <c r="K163" s="10599"/>
      <c r="L163" s="10599"/>
      <c r="M163" s="10597"/>
      <c r="N163" s="10597"/>
      <c r="O163" s="10599"/>
      <c r="P163" s="10599"/>
      <c r="Q163" s="10599"/>
      <c r="R163" s="10599"/>
      <c r="S163" s="10599"/>
      <c r="T163" s="10599"/>
      <c r="U163" s="10599"/>
      <c r="V163" s="10599"/>
      <c r="W163" s="10599"/>
      <c r="X163" s="10599"/>
      <c r="Y163" s="10599"/>
      <c r="Z163" s="10599"/>
      <c r="AA163" s="10599"/>
      <c r="AB163" s="10599"/>
      <c r="AC163" s="10599"/>
      <c r="AD163" s="10599"/>
      <c r="AE163" s="10599"/>
      <c r="AF163" s="10599"/>
      <c r="AG163" s="10599"/>
      <c r="AH163" s="10599"/>
      <c r="AI163" s="10655"/>
      <c r="AJ163" s="10656"/>
      <c r="AK163" s="10656"/>
      <c r="AL163" s="10655"/>
      <c r="AM163" s="10656"/>
      <c r="AN163" s="10656"/>
    </row>
    <row r="164">
      <c r="A164" s="10599"/>
      <c r="B164" s="10600"/>
      <c r="C164" s="10600"/>
      <c r="D164" s="10599"/>
      <c r="E164" s="10599"/>
      <c r="F164" s="10599"/>
      <c r="G164" s="10599"/>
      <c r="H164" s="10649"/>
      <c r="I164" s="10649"/>
      <c r="J164" s="10649"/>
      <c r="K164" s="10599"/>
      <c r="L164" s="10599"/>
      <c r="M164" s="10597"/>
      <c r="N164" s="10597"/>
      <c r="O164" s="10599"/>
      <c r="P164" s="10599"/>
      <c r="Q164" s="10599"/>
      <c r="R164" s="10599"/>
      <c r="S164" s="10599"/>
      <c r="T164" s="10599"/>
      <c r="U164" s="10599"/>
      <c r="V164" s="10599"/>
      <c r="W164" s="10599"/>
      <c r="X164" s="10599"/>
      <c r="Y164" s="10599"/>
      <c r="Z164" s="10599"/>
      <c r="AA164" s="10599"/>
      <c r="AB164" s="10599"/>
      <c r="AC164" s="10599"/>
      <c r="AD164" s="10599"/>
      <c r="AE164" s="10599"/>
      <c r="AF164" s="10599"/>
      <c r="AG164" s="10599"/>
      <c r="AH164" s="10599"/>
      <c r="AI164" s="10655"/>
      <c r="AJ164" s="10656"/>
      <c r="AK164" s="10656"/>
      <c r="AL164" s="10655"/>
      <c r="AM164" s="10656"/>
      <c r="AN164" s="10656"/>
    </row>
    <row r="165">
      <c r="A165" s="10599"/>
      <c r="B165" s="10600"/>
      <c r="C165" s="10600"/>
      <c r="D165" s="10599"/>
      <c r="E165" s="10599"/>
      <c r="F165" s="10599"/>
      <c r="G165" s="10599"/>
      <c r="H165" s="10649"/>
      <c r="I165" s="10649"/>
      <c r="J165" s="10649"/>
      <c r="K165" s="10599"/>
      <c r="L165" s="10599"/>
      <c r="M165" s="10597"/>
      <c r="N165" s="10597"/>
      <c r="O165" s="10599"/>
      <c r="P165" s="10599"/>
      <c r="Q165" s="10599"/>
      <c r="R165" s="10599"/>
      <c r="S165" s="10599"/>
      <c r="T165" s="10599"/>
      <c r="U165" s="10599"/>
      <c r="V165" s="10599"/>
      <c r="W165" s="10599"/>
      <c r="X165" s="10599"/>
      <c r="Y165" s="10599"/>
      <c r="Z165" s="10599"/>
      <c r="AA165" s="10599"/>
      <c r="AB165" s="10599"/>
      <c r="AC165" s="10599"/>
      <c r="AD165" s="10599"/>
      <c r="AE165" s="10599"/>
      <c r="AF165" s="10599"/>
      <c r="AG165" s="10599"/>
      <c r="AH165" s="10599"/>
      <c r="AI165" s="10655"/>
      <c r="AJ165" s="10656"/>
      <c r="AK165" s="10656"/>
      <c r="AL165" s="10655"/>
      <c r="AM165" s="10656"/>
      <c r="AN165" s="10656"/>
    </row>
    <row r="166">
      <c r="A166" s="10599"/>
      <c r="B166" s="10600"/>
      <c r="C166" s="10600"/>
      <c r="D166" s="10599"/>
      <c r="E166" s="10599"/>
      <c r="F166" s="10599"/>
      <c r="G166" s="10599"/>
      <c r="H166" s="10649"/>
      <c r="I166" s="10649"/>
      <c r="J166" s="10649"/>
      <c r="K166" s="10599"/>
      <c r="L166" s="10599"/>
      <c r="M166" s="10597"/>
      <c r="N166" s="10597"/>
      <c r="O166" s="10599"/>
      <c r="P166" s="10599"/>
      <c r="Q166" s="10599"/>
      <c r="R166" s="10599"/>
      <c r="S166" s="10599"/>
      <c r="T166" s="10599"/>
      <c r="U166" s="10599"/>
      <c r="V166" s="10599"/>
      <c r="W166" s="10599"/>
      <c r="X166" s="10599"/>
      <c r="Y166" s="10599"/>
      <c r="Z166" s="10599"/>
      <c r="AA166" s="10599"/>
      <c r="AB166" s="10599"/>
      <c r="AC166" s="10599"/>
      <c r="AD166" s="10599"/>
      <c r="AE166" s="10599"/>
      <c r="AF166" s="10599"/>
      <c r="AG166" s="10599"/>
      <c r="AH166" s="10599"/>
      <c r="AI166" s="10575"/>
      <c r="AJ166" s="10599"/>
      <c r="AK166" s="10599"/>
      <c r="AL166" s="10656"/>
      <c r="AM166" s="10656"/>
      <c r="AN166" s="10599"/>
    </row>
  </sheetData>
  <mergeCells>
    <mergeCell ref="B1:B2"/>
    <mergeCell ref="C1:C2"/>
    <mergeCell ref="D1:E1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B51:B52"/>
    <mergeCell ref="C51:C52"/>
    <mergeCell ref="D51:E51"/>
    <mergeCell ref="F51:F52"/>
    <mergeCell ref="G51:G52"/>
    <mergeCell ref="H51:H52"/>
    <mergeCell ref="I51:I52"/>
    <mergeCell ref="J51:J52"/>
    <mergeCell ref="M51:M52"/>
    <mergeCell ref="N51:N52"/>
    <mergeCell ref="O51:O52"/>
    <mergeCell ref="R51:R52"/>
    <mergeCell ref="S51:S52"/>
    <mergeCell ref="T51:T52"/>
    <mergeCell ref="U51:U52"/>
    <mergeCell ref="V51:V52"/>
    <mergeCell ref="W51:W52"/>
    <mergeCell ref="X51:X52"/>
    <mergeCell ref="Y51:Y52"/>
    <mergeCell ref="AB51:AB52"/>
    <mergeCell ref="AC51:AC52"/>
    <mergeCell ref="AD51:AD52"/>
    <mergeCell ref="AE51:AE52"/>
    <mergeCell ref="AF51:AF52"/>
    <mergeCell ref="AG51:AG52"/>
    <mergeCell ref="AH51:AH52"/>
    <mergeCell ref="AI51:AI52"/>
    <mergeCell ref="AJ51:AJ52"/>
    <mergeCell ref="AK51:AK52"/>
    <mergeCell ref="AL51:AL52"/>
    <mergeCell ref="AM51:AM52"/>
    <mergeCell ref="AN51:AN52"/>
    <mergeCell ref="A130:A131"/>
    <mergeCell ref="B130:B131"/>
    <mergeCell ref="C130:C131"/>
    <mergeCell ref="D130:D131"/>
    <mergeCell ref="E130:E131"/>
  </mergeCells>
  <dataValidations count="1">
    <dataValidation allowBlank="true" errorStyle="stop" showErrorMessage="true" sqref="B3:B43 B53:B123" type="list">
      <formula1>"Active,Inactive,Deleted,Temporary,B2B Only,Ecom Only,Preparing"</formula1>
    </dataValidation>
  </dataValidations>
</worksheet>
</file>

<file path=xl/worksheets/sheet6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2" defaultRowHeight="18"/>
  <cols>
    <col collapsed="false" customWidth="true" hidden="false" max="8" min="8" style="0" width="8"/>
    <col collapsed="false" customWidth="true" hidden="false" max="16" min="16" style="0" width="12"/>
    <col collapsed="false" customWidth="true" hidden="true" max="16" min="16" style="0" width="12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40" min="40" style="0" width="7"/>
    <col collapsed="false" customWidth="true" hidden="false" max="1" min="1" style="0" width="9"/>
    <col collapsed="false" customWidth="true" hidden="false" max="9" min="9" style="0" width="8"/>
    <col collapsed="false" customWidth="true" hidden="false" max="17" min="17" style="0" width="12"/>
    <col collapsed="false" customWidth="true" hidden="true" max="17" min="17" style="0" width="12"/>
    <col collapsed="false" customWidth="true" hidden="false" max="25" min="25" style="0" width="12"/>
    <col collapsed="false" customWidth="true" hidden="true" max="25" min="25" style="0" width="12"/>
    <col collapsed="false" customWidth="true" hidden="false" max="33" min="33" style="0" width="11"/>
    <col collapsed="false" customWidth="true" hidden="false" max="2" min="2" style="0" width="13"/>
    <col collapsed="false" customWidth="true" hidden="false" max="10" min="10" style="0" width="10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4" min="34" style="0" width="12"/>
    <col collapsed="false" customWidth="true" hidden="true" max="34" min="34" style="0" width="12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5" min="35" style="0" width="41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6" min="36" style="0" width="6"/>
    <col collapsed="false" customWidth="true" hidden="false" max="5" min="5" style="0" width="11"/>
    <col collapsed="false" customWidth="true" hidden="false" max="13" min="13" style="0" width="10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7" min="37" style="0" width="6"/>
    <col collapsed="false" customWidth="true" hidden="false" max="6" min="6" style="0" width="12"/>
    <col collapsed="false" customWidth="true" hidden="true" max="6" min="6" style="0" width="12"/>
    <col collapsed="false" customWidth="true" hidden="false" max="14" min="14" style="0" width="11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8" min="38" style="0" width="5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  <col collapsed="false" customWidth="true" hidden="false" max="39" min="39" style="0" width="5"/>
  </cols>
  <sheetData>
    <row r="1">
      <c r="A1" s="10663" t="s">
        <v>14070</v>
      </c>
      <c r="B1" s="10663" t="s">
        <v>14071</v>
      </c>
      <c r="C1" s="10663" t="s">
        <v>14072</v>
      </c>
      <c r="D1" s="10663" t="s">
        <v>14073</v>
      </c>
      <c r="E1" s="10663"/>
      <c r="F1" s="10664" t="s">
        <v>14074</v>
      </c>
      <c r="G1" s="10665" t="s">
        <v>14075</v>
      </c>
      <c r="H1" s="10666" t="s">
        <v>14076</v>
      </c>
      <c r="I1" s="10666" t="s">
        <v>14077</v>
      </c>
      <c r="J1" s="10666" t="s">
        <v>14078</v>
      </c>
      <c r="K1" s="10663" t="s">
        <v>14079</v>
      </c>
      <c r="L1" s="10663" t="s">
        <v>14080</v>
      </c>
      <c r="M1" s="10663" t="s">
        <v>14081</v>
      </c>
      <c r="N1" s="10663" t="s">
        <v>14082</v>
      </c>
      <c r="O1" s="10663" t="s">
        <v>14083</v>
      </c>
      <c r="P1" s="10667" t="s">
        <v>14084</v>
      </c>
      <c r="Q1" s="10667"/>
      <c r="R1" s="10667" t="s">
        <v>14085</v>
      </c>
      <c r="S1" s="10667"/>
      <c r="T1" s="10667" t="s">
        <v>14086</v>
      </c>
      <c r="U1" s="10667"/>
      <c r="V1" s="10667" t="s">
        <v>14087</v>
      </c>
      <c r="W1" s="10667"/>
      <c r="X1" s="10668" t="s">
        <v>14088</v>
      </c>
      <c r="Y1" s="10668"/>
      <c r="Z1" s="10669" t="s">
        <v>14089</v>
      </c>
      <c r="AA1" s="10669"/>
      <c r="AB1" s="10670" t="s">
        <v>14090</v>
      </c>
      <c r="AC1" s="10666" t="s">
        <v>14091</v>
      </c>
      <c r="AD1" s="10666" t="s">
        <v>14092</v>
      </c>
      <c r="AE1" s="10666" t="s">
        <v>14093</v>
      </c>
      <c r="AF1" s="10666" t="s">
        <v>14094</v>
      </c>
      <c r="AG1" s="10666" t="s">
        <v>14095</v>
      </c>
      <c r="AH1" s="10666" t="s">
        <v>14096</v>
      </c>
      <c r="AI1" s="10666" t="s">
        <v>14097</v>
      </c>
      <c r="AJ1" s="10666" t="s">
        <v>14098</v>
      </c>
      <c r="AK1" s="10663" t="s">
        <v>14099</v>
      </c>
      <c r="AL1" s="10663" t="s">
        <v>14100</v>
      </c>
      <c r="AM1" s="10663" t="s">
        <v>14101</v>
      </c>
      <c r="AN1" s="10663" t="s">
        <v>14102</v>
      </c>
    </row>
    <row r="2">
      <c r="A2" s="10663" t="s">
        <v>14103</v>
      </c>
      <c r="B2" s="10663"/>
      <c r="C2" s="10663"/>
      <c r="D2" s="10663" t="s">
        <v>14104</v>
      </c>
      <c r="E2" s="10664" t="s">
        <v>14105</v>
      </c>
      <c r="F2" s="10664"/>
      <c r="G2" s="10665"/>
      <c r="H2" s="10666"/>
      <c r="I2" s="10666"/>
      <c r="J2" s="10666"/>
      <c r="K2" s="10663" t="s">
        <v>14106</v>
      </c>
      <c r="L2" s="10663" t="s">
        <v>14106</v>
      </c>
      <c r="M2" s="10663"/>
      <c r="N2" s="10663"/>
      <c r="O2" s="10663"/>
      <c r="P2" s="10667" t="s">
        <v>14104</v>
      </c>
      <c r="Q2" s="10671" t="s">
        <v>14105</v>
      </c>
      <c r="R2" s="10667" t="s">
        <v>14104</v>
      </c>
      <c r="S2" s="10671" t="s">
        <v>14105</v>
      </c>
      <c r="T2" s="10667" t="s">
        <v>14104</v>
      </c>
      <c r="U2" s="10671" t="s">
        <v>14105</v>
      </c>
      <c r="V2" s="10667" t="s">
        <v>14104</v>
      </c>
      <c r="W2" s="10671" t="s">
        <v>14105</v>
      </c>
      <c r="X2" s="10667" t="s">
        <v>14104</v>
      </c>
      <c r="Y2" s="10671" t="s">
        <v>14105</v>
      </c>
      <c r="Z2" s="10667" t="s">
        <v>14104</v>
      </c>
      <c r="AA2" s="10671" t="s">
        <v>14105</v>
      </c>
      <c r="AB2" s="10670"/>
      <c r="AC2" s="10666"/>
      <c r="AD2" s="10666"/>
      <c r="AE2" s="10666"/>
      <c r="AF2" s="10666"/>
      <c r="AG2" s="10666"/>
      <c r="AH2" s="10666"/>
      <c r="AI2" s="10666"/>
      <c r="AJ2" s="10666"/>
      <c r="AK2" s="10663"/>
      <c r="AL2" s="10663"/>
      <c r="AM2" s="10663"/>
      <c r="AN2" s="10663"/>
    </row>
    <row r="3">
      <c r="A3" s="10672">
        <v>1</v>
      </c>
      <c r="B3" s="10672" t="s">
        <v>14107</v>
      </c>
      <c r="C3" s="10672" t="s">
        <v>14108</v>
      </c>
      <c r="D3" s="10673">
        <v>750</v>
      </c>
      <c r="E3" s="10673">
        <v>748</v>
      </c>
      <c r="F3" s="10673"/>
      <c r="G3" s="10674">
        <f>VLOOKUP(C3,'Data Products'!$A:$B,2,0)</f>
      </c>
      <c r="H3" s="10675">
        <f t="shared" ref="H3:H43" si="14">IFERROR(G3-TODAY(),"")</f>
      </c>
      <c r="I3" s="10676">
        <v>45723</v>
      </c>
      <c r="J3" s="10677">
        <f t="shared" ref="J3:J43" si="1">TODAY()-I3</f>
      </c>
      <c r="K3" s="10673">
        <v>53</v>
      </c>
      <c r="L3" s="10673">
        <v>115</v>
      </c>
      <c r="M3" s="10673">
        <v>500</v>
      </c>
      <c r="N3" s="10673">
        <v>1000</v>
      </c>
      <c r="O3" s="10672" t="s">
        <v>14109</v>
      </c>
      <c r="P3" s="10673">
        <v>0</v>
      </c>
      <c r="Q3" s="10673">
        <v>0</v>
      </c>
      <c r="R3" s="10673">
        <v>246</v>
      </c>
      <c r="S3" s="10673">
        <v>246</v>
      </c>
      <c r="T3" s="10673">
        <v>465</v>
      </c>
      <c r="U3" s="10673">
        <v>465</v>
      </c>
      <c r="V3" s="10673">
        <v>39</v>
      </c>
      <c r="W3" s="10673">
        <v>37</v>
      </c>
      <c r="X3" s="10673">
        <v>0</v>
      </c>
      <c r="Y3" s="10673">
        <v>0</v>
      </c>
      <c r="Z3" s="10673">
        <v>0</v>
      </c>
      <c r="AA3" s="10673">
        <v>0</v>
      </c>
      <c r="AB3" s="10678">
        <f t="shared" ref="AB3:AB43" si="5">L3/30</f>
      </c>
      <c r="AC3" s="10679">
        <f t="shared" ref="AC3:AC43" si="9">IFERROR(D3/AB3,"-")</f>
      </c>
      <c r="AD3" s="10680">
        <f t="shared" ref="AD3:AD43" si="17">IFERROR(TODAY()+AC3,"-")</f>
      </c>
      <c r="AE3" s="10681">
        <f t="shared" ref="AE3:AE43" si="3">_xlfn.IFS(AC3="-","Not sold yet",AND(AC3&lt;=150,AC3&gt;60),"Out of stock more than 60 days",AC3&lt;=60,"Out of stock less than 60 days",AC3&gt;=150,"Out of stock more than 150 days")</f>
      </c>
      <c r="AF3" s="10682">
        <f>VLOOKUP(C3,'Data Products'!$A:$J,10,0)</f>
      </c>
      <c r="AG3" s="10683">
        <f t="shared" ref="AG3:AG43" si="11">AF3*D3</f>
      </c>
      <c r="AH3" s="10684">
        <f t="shared" ref="AH3:AH42" si="19">IF(H3&lt;=90,D3,0)</f>
      </c>
      <c r="AI3" s="10685"/>
      <c r="AJ3" s="10685"/>
      <c r="AK3" s="10686"/>
      <c r="AL3" s="10685"/>
      <c r="AM3" s="10686"/>
      <c r="AN3" s="10686"/>
    </row>
    <row r="4">
      <c r="A4" s="10672">
        <v>2</v>
      </c>
      <c r="B4" s="10672" t="s">
        <v>14110</v>
      </c>
      <c r="C4" s="10672" t="s">
        <v>14111</v>
      </c>
      <c r="D4" s="10673">
        <v>4499</v>
      </c>
      <c r="E4" s="10673">
        <v>4499</v>
      </c>
      <c r="F4" s="10673"/>
      <c r="G4" s="10674">
        <f>VLOOKUP(C4,'Data Products'!$A:$B,2,0)</f>
      </c>
      <c r="H4" s="10675">
        <f t="shared" si="14"/>
      </c>
      <c r="I4" s="10676">
        <v>45617</v>
      </c>
      <c r="J4" s="10677">
        <f t="shared" si="1"/>
      </c>
      <c r="K4" s="10673">
        <v>0</v>
      </c>
      <c r="L4" s="10673">
        <v>0</v>
      </c>
      <c r="M4" s="10673">
        <v>0</v>
      </c>
      <c r="N4" s="10673">
        <v>0</v>
      </c>
      <c r="O4" s="10672" t="s">
        <v>14112</v>
      </c>
      <c r="P4" s="10673">
        <v>0</v>
      </c>
      <c r="Q4" s="10673">
        <v>0</v>
      </c>
      <c r="R4" s="10687">
        <v>4027</v>
      </c>
      <c r="S4" s="10687">
        <v>4027</v>
      </c>
      <c r="T4" s="10673">
        <v>472</v>
      </c>
      <c r="U4" s="10673">
        <v>472</v>
      </c>
      <c r="V4" s="10673">
        <v>0</v>
      </c>
      <c r="W4" s="10673">
        <v>0</v>
      </c>
      <c r="X4" s="10673">
        <v>0</v>
      </c>
      <c r="Y4" s="10673">
        <v>0</v>
      </c>
      <c r="Z4" s="10673">
        <v>0</v>
      </c>
      <c r="AA4" s="10673">
        <v>0</v>
      </c>
      <c r="AB4" s="10678">
        <f t="shared" si="5"/>
      </c>
      <c r="AC4" s="10688">
        <f t="shared" si="9"/>
      </c>
      <c r="AD4" s="10680">
        <f t="shared" si="17"/>
      </c>
      <c r="AE4" s="10689">
        <f t="shared" si="3"/>
      </c>
      <c r="AF4" s="10682">
        <f>VLOOKUP(C4,'Data Products'!$A:$J,10,0)</f>
      </c>
      <c r="AG4" s="10683">
        <f t="shared" si="11"/>
      </c>
      <c r="AH4" s="10683">
        <f t="shared" si="19"/>
      </c>
      <c r="AI4" s="10685"/>
      <c r="AJ4" s="10686"/>
      <c r="AK4" s="10686"/>
      <c r="AL4" s="10685"/>
      <c r="AM4" s="10686"/>
      <c r="AN4" s="10686"/>
    </row>
    <row r="5">
      <c r="A5" s="10672">
        <v>3</v>
      </c>
      <c r="B5" s="10672" t="s">
        <v>14107</v>
      </c>
      <c r="C5" s="10672" t="s">
        <v>14113</v>
      </c>
      <c r="D5" s="10673">
        <v>1520</v>
      </c>
      <c r="E5" s="10673">
        <v>1520</v>
      </c>
      <c r="F5" s="10673"/>
      <c r="G5" s="10674">
        <f>VLOOKUP(C5,'Data Products'!$A:$B,2,0)</f>
      </c>
      <c r="H5" s="10675">
        <f t="shared" si="14"/>
      </c>
      <c r="I5" s="10676">
        <v>45191</v>
      </c>
      <c r="J5" s="10677">
        <f t="shared" si="1"/>
      </c>
      <c r="K5" s="10673">
        <v>0</v>
      </c>
      <c r="L5" s="10673">
        <v>0</v>
      </c>
      <c r="M5" s="10673">
        <v>0</v>
      </c>
      <c r="N5" s="10673">
        <v>0</v>
      </c>
      <c r="O5" s="10672" t="s">
        <v>14114</v>
      </c>
      <c r="P5" s="10673">
        <v>1520</v>
      </c>
      <c r="Q5" s="10673">
        <v>1520</v>
      </c>
      <c r="R5" s="10673">
        <v>0</v>
      </c>
      <c r="S5" s="10673">
        <v>0</v>
      </c>
      <c r="T5" s="10673">
        <v>0</v>
      </c>
      <c r="U5" s="10673">
        <v>0</v>
      </c>
      <c r="V5" s="10673">
        <v>0</v>
      </c>
      <c r="W5" s="10673">
        <v>0</v>
      </c>
      <c r="X5" s="10673">
        <v>0</v>
      </c>
      <c r="Y5" s="10673">
        <v>0</v>
      </c>
      <c r="Z5" s="10673">
        <v>0</v>
      </c>
      <c r="AA5" s="10673">
        <v>0</v>
      </c>
      <c r="AB5" s="10678">
        <f t="shared" si="5"/>
      </c>
      <c r="AC5" s="10688">
        <f t="shared" si="9"/>
      </c>
      <c r="AD5" s="10680">
        <f t="shared" si="17"/>
      </c>
      <c r="AE5" s="10689">
        <f t="shared" si="3"/>
      </c>
      <c r="AF5" s="10682">
        <f>VLOOKUP(C5,'Data Products'!$A:$J,10,0)</f>
      </c>
      <c r="AG5" s="10683">
        <f t="shared" si="11"/>
      </c>
      <c r="AH5" s="10683">
        <f t="shared" si="19"/>
      </c>
      <c r="AI5" s="10685"/>
      <c r="AJ5" s="10686"/>
      <c r="AK5" s="10686"/>
      <c r="AL5" s="10685"/>
      <c r="AM5" s="10686"/>
      <c r="AN5" s="10686"/>
    </row>
    <row customHeight="true" hidden="true" ht="18" r="6">
      <c r="A6" s="10672">
        <v>4</v>
      </c>
      <c r="B6" s="10672" t="s">
        <v>14115</v>
      </c>
      <c r="C6" s="10672" t="s">
        <v>14116</v>
      </c>
      <c r="D6" s="10673">
        <v>0</v>
      </c>
      <c r="E6" s="10673">
        <v>0</v>
      </c>
      <c r="F6" s="10673"/>
      <c r="G6" s="10690">
        <f>VLOOKUP(C6,'Data Products'!$A:$B,2,0)</f>
      </c>
      <c r="H6" s="10691">
        <f t="shared" si="14"/>
      </c>
      <c r="I6" s="10676">
        <v>45752</v>
      </c>
      <c r="J6" s="10677">
        <f t="shared" si="1"/>
      </c>
      <c r="K6" s="10673">
        <v>0</v>
      </c>
      <c r="L6" s="10673">
        <v>0</v>
      </c>
      <c r="M6" s="10673">
        <v>0</v>
      </c>
      <c r="N6" s="10673">
        <v>0</v>
      </c>
      <c r="O6" s="10672" t="s">
        <v>14117</v>
      </c>
      <c r="P6" s="10673">
        <v>0</v>
      </c>
      <c r="Q6" s="10673">
        <v>0</v>
      </c>
      <c r="R6" s="10673">
        <v>0</v>
      </c>
      <c r="S6" s="10673">
        <v>0</v>
      </c>
      <c r="T6" s="10673">
        <v>0</v>
      </c>
      <c r="U6" s="10673">
        <v>0</v>
      </c>
      <c r="V6" s="10673">
        <v>0</v>
      </c>
      <c r="W6" s="10673">
        <v>0</v>
      </c>
      <c r="X6" s="10673">
        <v>0</v>
      </c>
      <c r="Y6" s="10673">
        <v>0</v>
      </c>
      <c r="Z6" s="10673">
        <v>0</v>
      </c>
      <c r="AA6" s="10673">
        <v>0</v>
      </c>
      <c r="AB6" s="10678">
        <f t="shared" si="5"/>
      </c>
      <c r="AC6" s="10688">
        <f t="shared" si="9"/>
      </c>
      <c r="AD6" s="10680">
        <f t="shared" si="17"/>
      </c>
      <c r="AE6" s="10689">
        <f t="shared" si="3"/>
      </c>
      <c r="AF6" s="10682">
        <f>VLOOKUP(C6,'Data Products'!$A:$J,10,0)</f>
      </c>
      <c r="AG6" s="10683">
        <f t="shared" si="11"/>
      </c>
      <c r="AH6" s="10683">
        <f t="shared" si="19"/>
      </c>
      <c r="AI6" s="10685"/>
      <c r="AJ6" s="10686"/>
      <c r="AK6" s="10686"/>
      <c r="AL6" s="10685"/>
      <c r="AM6" s="10686"/>
      <c r="AN6" s="10686"/>
    </row>
    <row r="7">
      <c r="A7" s="10672">
        <v>5</v>
      </c>
      <c r="B7" s="10672" t="s">
        <v>14107</v>
      </c>
      <c r="C7" s="10672" t="s">
        <v>14118</v>
      </c>
      <c r="D7" s="10673">
        <v>6431</v>
      </c>
      <c r="E7" s="10673">
        <v>6381</v>
      </c>
      <c r="F7" s="10673"/>
      <c r="G7" s="10674">
        <f>VLOOKUP(C7,'Data Products'!$A:$B,2,0)</f>
      </c>
      <c r="H7" s="10675">
        <f t="shared" si="14"/>
      </c>
      <c r="I7" s="10676">
        <v>45854</v>
      </c>
      <c r="J7" s="10677">
        <f t="shared" si="1"/>
      </c>
      <c r="K7" s="10673">
        <v>2899</v>
      </c>
      <c r="L7" s="10673">
        <v>6492</v>
      </c>
      <c r="M7" s="10673">
        <v>2000</v>
      </c>
      <c r="N7" s="10673">
        <v>4500</v>
      </c>
      <c r="O7" s="10672" t="s">
        <v>14117</v>
      </c>
      <c r="P7" s="10673">
        <v>0</v>
      </c>
      <c r="Q7" s="10673">
        <v>0</v>
      </c>
      <c r="R7" s="10673">
        <v>4752</v>
      </c>
      <c r="S7" s="10673">
        <v>4726</v>
      </c>
      <c r="T7" s="10673">
        <v>1569</v>
      </c>
      <c r="U7" s="10673">
        <v>1559</v>
      </c>
      <c r="V7" s="10673">
        <v>37</v>
      </c>
      <c r="W7" s="10673">
        <v>25</v>
      </c>
      <c r="X7" s="10673">
        <v>73</v>
      </c>
      <c r="Y7" s="10673">
        <v>71</v>
      </c>
      <c r="Z7" s="10673">
        <v>0</v>
      </c>
      <c r="AA7" s="10673">
        <v>0</v>
      </c>
      <c r="AB7" s="10678">
        <f t="shared" si="5"/>
      </c>
      <c r="AC7" s="10692">
        <f t="shared" si="9"/>
      </c>
      <c r="AD7" s="10680">
        <f t="shared" si="17"/>
      </c>
      <c r="AE7" s="10693">
        <f t="shared" si="3"/>
      </c>
      <c r="AF7" s="10682">
        <f>VLOOKUP(C7,'Data Products'!$A:$J,10,0)</f>
      </c>
      <c r="AG7" s="10683">
        <f t="shared" si="11"/>
      </c>
      <c r="AH7" s="10683">
        <f t="shared" si="19"/>
      </c>
      <c r="AI7" s="10685"/>
      <c r="AJ7" s="10686"/>
      <c r="AK7" s="10686"/>
      <c r="AL7" s="10685"/>
      <c r="AM7" s="10686"/>
      <c r="AN7" s="10686"/>
    </row>
    <row customHeight="true" hidden="true" ht="18" r="8">
      <c r="A8" s="10672">
        <v>6</v>
      </c>
      <c r="B8" s="10672" t="s">
        <v>14115</v>
      </c>
      <c r="C8" s="10672" t="s">
        <v>14119</v>
      </c>
      <c r="D8" s="10673">
        <v>0</v>
      </c>
      <c r="E8" s="10673">
        <v>0</v>
      </c>
      <c r="F8" s="10673"/>
      <c r="G8" s="10690">
        <f>VLOOKUP(C8,'Data Products'!$A:$B,2,0)</f>
      </c>
      <c r="H8" s="10691">
        <f t="shared" si="14"/>
      </c>
      <c r="I8" s="10676"/>
      <c r="J8" s="10677">
        <f t="shared" si="1"/>
      </c>
      <c r="K8" s="10673">
        <v>0</v>
      </c>
      <c r="L8" s="10673">
        <v>0</v>
      </c>
      <c r="M8" s="10673">
        <v>0</v>
      </c>
      <c r="N8" s="10673">
        <v>0</v>
      </c>
      <c r="O8" s="10672" t="s">
        <v>14114</v>
      </c>
      <c r="P8" s="10673">
        <v>0</v>
      </c>
      <c r="Q8" s="10673">
        <v>0</v>
      </c>
      <c r="R8" s="10673">
        <v>0</v>
      </c>
      <c r="S8" s="10673">
        <v>0</v>
      </c>
      <c r="T8" s="10673">
        <v>0</v>
      </c>
      <c r="U8" s="10673">
        <v>0</v>
      </c>
      <c r="V8" s="10673">
        <v>0</v>
      </c>
      <c r="W8" s="10673">
        <v>0</v>
      </c>
      <c r="X8" s="10673">
        <v>0</v>
      </c>
      <c r="Y8" s="10673">
        <v>0</v>
      </c>
      <c r="Z8" s="10673">
        <v>0</v>
      </c>
      <c r="AA8" s="10673">
        <v>0</v>
      </c>
      <c r="AB8" s="10678">
        <f t="shared" si="5"/>
      </c>
      <c r="AC8" s="10688">
        <f t="shared" si="9"/>
      </c>
      <c r="AD8" s="10680">
        <f t="shared" si="17"/>
      </c>
      <c r="AE8" s="10689">
        <f t="shared" si="3"/>
      </c>
      <c r="AF8" s="10682">
        <f>VLOOKUP(C8,'Data Products'!$A:$J,10,0)</f>
      </c>
      <c r="AG8" s="10683">
        <f t="shared" si="11"/>
      </c>
      <c r="AH8" s="10683">
        <f t="shared" si="19"/>
      </c>
      <c r="AI8" s="10685"/>
      <c r="AJ8" s="10686"/>
      <c r="AK8" s="10686"/>
      <c r="AL8" s="10685"/>
      <c r="AM8" s="10686"/>
      <c r="AN8" s="10686"/>
    </row>
    <row customHeight="true" hidden="true" ht="18" r="9">
      <c r="A9" s="10672">
        <v>7</v>
      </c>
      <c r="B9" s="10672" t="s">
        <v>14115</v>
      </c>
      <c r="C9" s="10672" t="s">
        <v>14120</v>
      </c>
      <c r="D9" s="10673">
        <v>0</v>
      </c>
      <c r="E9" s="10673">
        <v>0</v>
      </c>
      <c r="F9" s="10673"/>
      <c r="G9" s="10690">
        <f>VLOOKUP(C9,'Data Products'!$A:$B,2,0)</f>
      </c>
      <c r="H9" s="10691">
        <f t="shared" si="14"/>
      </c>
      <c r="I9" s="10676"/>
      <c r="J9" s="10677">
        <f t="shared" si="1"/>
      </c>
      <c r="K9" s="10673">
        <v>0</v>
      </c>
      <c r="L9" s="10673">
        <v>0</v>
      </c>
      <c r="M9" s="10673">
        <v>0</v>
      </c>
      <c r="N9" s="10673">
        <v>0</v>
      </c>
      <c r="O9" s="10672" t="s">
        <v>14114</v>
      </c>
      <c r="P9" s="10673">
        <v>0</v>
      </c>
      <c r="Q9" s="10673">
        <v>0</v>
      </c>
      <c r="R9" s="10673">
        <v>0</v>
      </c>
      <c r="S9" s="10673">
        <v>0</v>
      </c>
      <c r="T9" s="10673">
        <v>0</v>
      </c>
      <c r="U9" s="10673">
        <v>0</v>
      </c>
      <c r="V9" s="10673">
        <v>0</v>
      </c>
      <c r="W9" s="10673">
        <v>0</v>
      </c>
      <c r="X9" s="10673">
        <v>0</v>
      </c>
      <c r="Y9" s="10673">
        <v>0</v>
      </c>
      <c r="Z9" s="10673">
        <v>0</v>
      </c>
      <c r="AA9" s="10673">
        <v>0</v>
      </c>
      <c r="AB9" s="10678">
        <f t="shared" si="5"/>
      </c>
      <c r="AC9" s="10688">
        <f t="shared" si="9"/>
      </c>
      <c r="AD9" s="10680">
        <f t="shared" si="17"/>
      </c>
      <c r="AE9" s="10689">
        <f t="shared" si="3"/>
      </c>
      <c r="AF9" s="10682">
        <f>VLOOKUP(C9,'Data Products'!$A:$J,10,0)</f>
      </c>
      <c r="AG9" s="10683">
        <f t="shared" si="11"/>
      </c>
      <c r="AH9" s="10683">
        <f t="shared" si="19"/>
      </c>
      <c r="AI9" s="10685"/>
      <c r="AJ9" s="10686"/>
      <c r="AK9" s="10686"/>
      <c r="AL9" s="10685"/>
      <c r="AM9" s="10686"/>
      <c r="AN9" s="10686"/>
    </row>
    <row customHeight="true" hidden="true" ht="18" r="10">
      <c r="A10" s="10672">
        <v>8</v>
      </c>
      <c r="B10" s="10672" t="s">
        <v>14115</v>
      </c>
      <c r="C10" s="10672" t="s">
        <v>14121</v>
      </c>
      <c r="D10" s="10673">
        <v>0</v>
      </c>
      <c r="E10" s="10673">
        <v>0</v>
      </c>
      <c r="F10" s="10673"/>
      <c r="G10" s="10690">
        <f>VLOOKUP(C10,'Data Products'!$A:$B,2,0)</f>
      </c>
      <c r="H10" s="10691">
        <f t="shared" si="14"/>
      </c>
      <c r="I10" s="10676"/>
      <c r="J10" s="10677">
        <f t="shared" si="1"/>
      </c>
      <c r="K10" s="10673">
        <v>0</v>
      </c>
      <c r="L10" s="10673">
        <v>0</v>
      </c>
      <c r="M10" s="10673">
        <v>0</v>
      </c>
      <c r="N10" s="10673">
        <v>0</v>
      </c>
      <c r="O10" s="10672" t="s">
        <v>14114</v>
      </c>
      <c r="P10" s="10673">
        <v>0</v>
      </c>
      <c r="Q10" s="10673">
        <v>0</v>
      </c>
      <c r="R10" s="10673">
        <v>0</v>
      </c>
      <c r="S10" s="10673">
        <v>0</v>
      </c>
      <c r="T10" s="10673">
        <v>0</v>
      </c>
      <c r="U10" s="10673">
        <v>0</v>
      </c>
      <c r="V10" s="10673">
        <v>0</v>
      </c>
      <c r="W10" s="10673">
        <v>0</v>
      </c>
      <c r="X10" s="10673">
        <v>0</v>
      </c>
      <c r="Y10" s="10673">
        <v>0</v>
      </c>
      <c r="Z10" s="10673">
        <v>0</v>
      </c>
      <c r="AA10" s="10673">
        <v>0</v>
      </c>
      <c r="AB10" s="10678">
        <f t="shared" si="5"/>
      </c>
      <c r="AC10" s="10688">
        <f t="shared" si="9"/>
      </c>
      <c r="AD10" s="10680">
        <f t="shared" si="17"/>
      </c>
      <c r="AE10" s="10689">
        <f t="shared" si="3"/>
      </c>
      <c r="AF10" s="10682">
        <f>VLOOKUP(C10,'Data Products'!$A:$J,10,0)</f>
      </c>
      <c r="AG10" s="10683">
        <f t="shared" si="11"/>
      </c>
      <c r="AH10" s="10683">
        <f t="shared" si="19"/>
      </c>
      <c r="AI10" s="10685"/>
      <c r="AJ10" s="10686"/>
      <c r="AK10" s="10686"/>
      <c r="AL10" s="10685"/>
      <c r="AM10" s="10686"/>
      <c r="AN10" s="10686"/>
    </row>
    <row customHeight="true" hidden="true" ht="18" r="11">
      <c r="A11" s="10672">
        <v>9</v>
      </c>
      <c r="B11" s="10672" t="s">
        <v>14115</v>
      </c>
      <c r="C11" s="10672" t="s">
        <v>14122</v>
      </c>
      <c r="D11" s="10673">
        <v>0</v>
      </c>
      <c r="E11" s="10673">
        <v>0</v>
      </c>
      <c r="F11" s="10673"/>
      <c r="G11" s="10690">
        <f>VLOOKUP(C11,'Data Products'!$A:$B,2,0)</f>
      </c>
      <c r="H11" s="10691">
        <f t="shared" si="14"/>
      </c>
      <c r="I11" s="10676"/>
      <c r="J11" s="10677">
        <f t="shared" si="1"/>
      </c>
      <c r="K11" s="10673">
        <v>0</v>
      </c>
      <c r="L11" s="10673">
        <v>0</v>
      </c>
      <c r="M11" s="10673">
        <v>0</v>
      </c>
      <c r="N11" s="10673">
        <v>0</v>
      </c>
      <c r="O11" s="10672" t="s">
        <v>14114</v>
      </c>
      <c r="P11" s="10673">
        <v>0</v>
      </c>
      <c r="Q11" s="10673">
        <v>0</v>
      </c>
      <c r="R11" s="10673">
        <v>0</v>
      </c>
      <c r="S11" s="10673">
        <v>0</v>
      </c>
      <c r="T11" s="10673">
        <v>0</v>
      </c>
      <c r="U11" s="10673">
        <v>0</v>
      </c>
      <c r="V11" s="10673">
        <v>0</v>
      </c>
      <c r="W11" s="10673">
        <v>0</v>
      </c>
      <c r="X11" s="10673">
        <v>0</v>
      </c>
      <c r="Y11" s="10673">
        <v>0</v>
      </c>
      <c r="Z11" s="10673">
        <v>0</v>
      </c>
      <c r="AA11" s="10673">
        <v>0</v>
      </c>
      <c r="AB11" s="10678">
        <f t="shared" si="5"/>
      </c>
      <c r="AC11" s="10688">
        <f t="shared" si="9"/>
      </c>
      <c r="AD11" s="10680">
        <f t="shared" si="17"/>
      </c>
      <c r="AE11" s="10689">
        <f t="shared" si="3"/>
      </c>
      <c r="AF11" s="10682">
        <f>VLOOKUP(C11,'Data Products'!$A:$J,10,0)</f>
      </c>
      <c r="AG11" s="10683">
        <f t="shared" si="11"/>
      </c>
      <c r="AH11" s="10683">
        <f t="shared" si="19"/>
      </c>
      <c r="AI11" s="10685"/>
      <c r="AJ11" s="10686"/>
      <c r="AK11" s="10686"/>
      <c r="AL11" s="10685"/>
      <c r="AM11" s="10686"/>
      <c r="AN11" s="10686"/>
    </row>
    <row customHeight="true" hidden="true" ht="18" r="12">
      <c r="A12" s="10672">
        <v>10</v>
      </c>
      <c r="B12" s="10672" t="s">
        <v>14115</v>
      </c>
      <c r="C12" s="10672" t="s">
        <v>14123</v>
      </c>
      <c r="D12" s="10673">
        <v>0</v>
      </c>
      <c r="E12" s="10673">
        <v>0</v>
      </c>
      <c r="F12" s="10673" t="s">
        <v>14124</v>
      </c>
      <c r="G12" s="10674">
        <f>VLOOKUP(C12,'Data Products'!$A:$B,2,0)</f>
      </c>
      <c r="H12" s="10675">
        <f t="shared" si="14"/>
      </c>
      <c r="I12" s="10676">
        <v>45532</v>
      </c>
      <c r="J12" s="10677">
        <f t="shared" si="1"/>
      </c>
      <c r="K12" s="10673">
        <v>0</v>
      </c>
      <c r="L12" s="10673">
        <v>0</v>
      </c>
      <c r="M12" s="10673">
        <v>300</v>
      </c>
      <c r="N12" s="10673">
        <v>500</v>
      </c>
      <c r="O12" s="10672" t="s">
        <v>14125</v>
      </c>
      <c r="P12" s="10673">
        <v>0</v>
      </c>
      <c r="Q12" s="10673">
        <v>0</v>
      </c>
      <c r="R12" s="10673">
        <v>0</v>
      </c>
      <c r="S12" s="10673">
        <v>0</v>
      </c>
      <c r="T12" s="10673">
        <v>0</v>
      </c>
      <c r="U12" s="10673">
        <v>0</v>
      </c>
      <c r="V12" s="10673">
        <v>0</v>
      </c>
      <c r="W12" s="10673">
        <v>0</v>
      </c>
      <c r="X12" s="10673">
        <v>0</v>
      </c>
      <c r="Y12" s="10673">
        <v>0</v>
      </c>
      <c r="Z12" s="10673">
        <v>0</v>
      </c>
      <c r="AA12" s="10673">
        <v>0</v>
      </c>
      <c r="AB12" s="10678">
        <f t="shared" si="5"/>
      </c>
      <c r="AC12" s="10688">
        <f t="shared" si="9"/>
      </c>
      <c r="AD12" s="10680">
        <f t="shared" si="17"/>
      </c>
      <c r="AE12" s="10689">
        <f t="shared" si="3"/>
      </c>
      <c r="AF12" s="10682">
        <f>VLOOKUP(C12,'Data Products'!$A:$J,10,0)</f>
      </c>
      <c r="AG12" s="10683">
        <f t="shared" si="11"/>
      </c>
      <c r="AH12" s="10683">
        <f t="shared" si="19"/>
      </c>
      <c r="AI12" s="10694"/>
      <c r="AJ12" s="10686"/>
      <c r="AK12" s="10686"/>
      <c r="AL12" s="10685"/>
      <c r="AM12" s="10686"/>
      <c r="AN12" s="10686"/>
    </row>
    <row r="13">
      <c r="A13" s="10672">
        <v>11</v>
      </c>
      <c r="B13" s="10672" t="s">
        <v>14107</v>
      </c>
      <c r="C13" s="10672" t="s">
        <v>14126</v>
      </c>
      <c r="D13" s="10673">
        <v>28</v>
      </c>
      <c r="E13" s="10673">
        <v>28</v>
      </c>
      <c r="F13" s="10673"/>
      <c r="G13" s="10674">
        <f>VLOOKUP(C13,'Data Products'!$A:$B,2,0)</f>
      </c>
      <c r="H13" s="10675">
        <f t="shared" si="14"/>
      </c>
      <c r="I13" s="10676">
        <v>45504</v>
      </c>
      <c r="J13" s="10677">
        <f t="shared" si="1"/>
      </c>
      <c r="K13" s="10673">
        <v>0</v>
      </c>
      <c r="L13" s="10673">
        <v>5</v>
      </c>
      <c r="M13" s="10673">
        <v>0</v>
      </c>
      <c r="N13" s="10673">
        <v>0</v>
      </c>
      <c r="O13" s="10672" t="s">
        <v>14125</v>
      </c>
      <c r="P13" s="10673">
        <v>0</v>
      </c>
      <c r="Q13" s="10673">
        <v>0</v>
      </c>
      <c r="R13" s="10673">
        <v>0</v>
      </c>
      <c r="S13" s="10673">
        <v>0</v>
      </c>
      <c r="T13" s="10673">
        <v>28</v>
      </c>
      <c r="U13" s="10673">
        <v>28</v>
      </c>
      <c r="V13" s="10673">
        <v>0</v>
      </c>
      <c r="W13" s="10673">
        <v>0</v>
      </c>
      <c r="X13" s="10673">
        <v>0</v>
      </c>
      <c r="Y13" s="10673">
        <v>0</v>
      </c>
      <c r="Z13" s="10673">
        <v>0</v>
      </c>
      <c r="AA13" s="10673">
        <v>0</v>
      </c>
      <c r="AB13" s="10678">
        <f t="shared" si="5"/>
      </c>
      <c r="AC13" s="10679">
        <f t="shared" si="9"/>
      </c>
      <c r="AD13" s="10680">
        <f t="shared" si="17"/>
      </c>
      <c r="AE13" s="10681">
        <f t="shared" si="3"/>
      </c>
      <c r="AF13" s="10682">
        <f>VLOOKUP(C13,'Data Products'!$A:$J,10,0)</f>
      </c>
      <c r="AG13" s="10683">
        <f t="shared" si="11"/>
      </c>
      <c r="AH13" s="10683">
        <f t="shared" si="19"/>
      </c>
      <c r="AI13" s="10694" t="s">
        <v>14127</v>
      </c>
      <c r="AJ13" s="10686"/>
      <c r="AK13" s="10686"/>
      <c r="AL13" s="10695"/>
      <c r="AM13" s="10686"/>
      <c r="AN13" s="10686"/>
    </row>
    <row customHeight="true" hidden="true" ht="18" r="14">
      <c r="A14" s="10672">
        <v>12</v>
      </c>
      <c r="B14" s="10672" t="s">
        <v>14115</v>
      </c>
      <c r="C14" s="10672" t="s">
        <v>14128</v>
      </c>
      <c r="D14" s="10673">
        <v>0</v>
      </c>
      <c r="E14" s="10673">
        <v>0</v>
      </c>
      <c r="F14" s="10673"/>
      <c r="G14" s="10690">
        <f>VLOOKUP(C14,'Data Products'!$A:$B,2,0)</f>
      </c>
      <c r="H14" s="10691">
        <f t="shared" si="14"/>
      </c>
      <c r="I14" s="10676">
        <v>45504</v>
      </c>
      <c r="J14" s="10677">
        <f t="shared" si="1"/>
      </c>
      <c r="K14" s="10673">
        <v>0</v>
      </c>
      <c r="L14" s="10673">
        <v>0</v>
      </c>
      <c r="M14" s="10687">
        <v>300</v>
      </c>
      <c r="N14" s="10687">
        <v>500</v>
      </c>
      <c r="O14" s="10672" t="s">
        <v>14125</v>
      </c>
      <c r="P14" s="10673">
        <v>0</v>
      </c>
      <c r="Q14" s="10673">
        <v>0</v>
      </c>
      <c r="R14" s="10673">
        <v>0</v>
      </c>
      <c r="S14" s="10673">
        <v>0</v>
      </c>
      <c r="T14" s="10673">
        <v>0</v>
      </c>
      <c r="U14" s="10673">
        <v>0</v>
      </c>
      <c r="V14" s="10673">
        <v>0</v>
      </c>
      <c r="W14" s="10673">
        <v>0</v>
      </c>
      <c r="X14" s="10673">
        <v>0</v>
      </c>
      <c r="Y14" s="10673">
        <v>0</v>
      </c>
      <c r="Z14" s="10673">
        <v>0</v>
      </c>
      <c r="AA14" s="10673">
        <v>0</v>
      </c>
      <c r="AB14" s="10678">
        <f t="shared" si="5"/>
      </c>
      <c r="AC14" s="10688">
        <f t="shared" si="9"/>
      </c>
      <c r="AD14" s="10680">
        <f t="shared" si="17"/>
      </c>
      <c r="AE14" s="10689">
        <f t="shared" si="3"/>
      </c>
      <c r="AF14" s="10682">
        <f>VLOOKUP(C14,'Data Products'!$A:$J,10,0)</f>
      </c>
      <c r="AG14" s="10683">
        <f t="shared" si="11"/>
      </c>
      <c r="AH14" s="10683">
        <f t="shared" si="19"/>
      </c>
      <c r="AI14" s="10694"/>
      <c r="AJ14" s="10685"/>
      <c r="AK14" s="10686"/>
      <c r="AL14" s="10695"/>
      <c r="AM14" s="10686"/>
      <c r="AN14" s="10686"/>
    </row>
    <row customHeight="true" hidden="true" ht="18" r="15">
      <c r="A15" s="10672">
        <v>13</v>
      </c>
      <c r="B15" s="10672" t="s">
        <v>14115</v>
      </c>
      <c r="C15" s="10672" t="s">
        <v>14129</v>
      </c>
      <c r="D15" s="10673">
        <v>0</v>
      </c>
      <c r="E15" s="10673">
        <v>0</v>
      </c>
      <c r="F15" s="10673"/>
      <c r="G15" s="10690">
        <f>VLOOKUP(C15,'Data Products'!$A:$B,2,0)</f>
      </c>
      <c r="H15" s="10691">
        <f t="shared" si="14"/>
      </c>
      <c r="I15" s="10676">
        <v>45648</v>
      </c>
      <c r="J15" s="10677">
        <f t="shared" si="1"/>
      </c>
      <c r="K15" s="10673">
        <v>0</v>
      </c>
      <c r="L15" s="10673">
        <v>0</v>
      </c>
      <c r="M15" s="10687">
        <v>0</v>
      </c>
      <c r="N15" s="10687">
        <v>0</v>
      </c>
      <c r="O15" s="10672" t="s">
        <v>14125</v>
      </c>
      <c r="P15" s="10673">
        <v>0</v>
      </c>
      <c r="Q15" s="10673">
        <v>0</v>
      </c>
      <c r="R15" s="10673">
        <v>0</v>
      </c>
      <c r="S15" s="10673">
        <v>0</v>
      </c>
      <c r="T15" s="10673">
        <v>0</v>
      </c>
      <c r="U15" s="10673">
        <v>0</v>
      </c>
      <c r="V15" s="10673">
        <v>0</v>
      </c>
      <c r="W15" s="10673">
        <v>0</v>
      </c>
      <c r="X15" s="10673">
        <v>0</v>
      </c>
      <c r="Y15" s="10673">
        <v>0</v>
      </c>
      <c r="Z15" s="10673">
        <v>0</v>
      </c>
      <c r="AA15" s="10673">
        <v>0</v>
      </c>
      <c r="AB15" s="10678">
        <f t="shared" si="5"/>
      </c>
      <c r="AC15" s="10688">
        <f t="shared" si="9"/>
      </c>
      <c r="AD15" s="10680">
        <f t="shared" si="17"/>
      </c>
      <c r="AE15" s="10689">
        <f t="shared" si="3"/>
      </c>
      <c r="AF15" s="10682">
        <f>VLOOKUP(C15,'Data Products'!$A:$J,10,0)</f>
      </c>
      <c r="AG15" s="10683">
        <f t="shared" si="11"/>
      </c>
      <c r="AH15" s="10683">
        <f t="shared" si="19"/>
      </c>
      <c r="AI15" s="10694"/>
      <c r="AJ15" s="10685"/>
      <c r="AK15" s="10686"/>
      <c r="AL15" s="10695"/>
      <c r="AM15" s="10686"/>
      <c r="AN15" s="10686"/>
    </row>
    <row customHeight="true" hidden="true" ht="18" r="16">
      <c r="A16" s="10672">
        <v>14</v>
      </c>
      <c r="B16" s="10672" t="s">
        <v>14115</v>
      </c>
      <c r="C16" s="10672" t="s">
        <v>14130</v>
      </c>
      <c r="D16" s="10673">
        <v>0</v>
      </c>
      <c r="E16" s="10673">
        <v>0</v>
      </c>
      <c r="F16" s="10673"/>
      <c r="G16" s="10690">
        <f>VLOOKUP(C16,'Data Products'!$A:$B,2,0)</f>
      </c>
      <c r="H16" s="10691">
        <f t="shared" si="14"/>
      </c>
      <c r="I16" s="10676">
        <v>45504</v>
      </c>
      <c r="J16" s="10677">
        <f t="shared" si="1"/>
      </c>
      <c r="K16" s="10673">
        <v>0</v>
      </c>
      <c r="L16" s="10673">
        <v>0</v>
      </c>
      <c r="M16" s="10673">
        <v>0</v>
      </c>
      <c r="N16" s="10673">
        <v>0</v>
      </c>
      <c r="O16" s="10672" t="s">
        <v>14125</v>
      </c>
      <c r="P16" s="10673">
        <v>0</v>
      </c>
      <c r="Q16" s="10673">
        <v>0</v>
      </c>
      <c r="R16" s="10673">
        <v>0</v>
      </c>
      <c r="S16" s="10673">
        <v>0</v>
      </c>
      <c r="T16" s="10673">
        <v>0</v>
      </c>
      <c r="U16" s="10673">
        <v>0</v>
      </c>
      <c r="V16" s="10673">
        <v>0</v>
      </c>
      <c r="W16" s="10673">
        <v>0</v>
      </c>
      <c r="X16" s="10673">
        <v>0</v>
      </c>
      <c r="Y16" s="10673">
        <v>0</v>
      </c>
      <c r="Z16" s="10673">
        <v>0</v>
      </c>
      <c r="AA16" s="10673">
        <v>0</v>
      </c>
      <c r="AB16" s="10678">
        <f t="shared" si="5"/>
      </c>
      <c r="AC16" s="10688">
        <f t="shared" si="9"/>
      </c>
      <c r="AD16" s="10680">
        <f t="shared" si="17"/>
      </c>
      <c r="AE16" s="10689">
        <f t="shared" si="3"/>
      </c>
      <c r="AF16" s="10682">
        <f>VLOOKUP(C16,'Data Products'!$A:$J,10,0)</f>
      </c>
      <c r="AG16" s="10683">
        <f t="shared" si="11"/>
      </c>
      <c r="AH16" s="10683">
        <f t="shared" si="19"/>
      </c>
      <c r="AI16" s="10694"/>
      <c r="AJ16" s="10685"/>
      <c r="AK16" s="10686"/>
      <c r="AL16" s="10685"/>
      <c r="AM16" s="10686"/>
      <c r="AN16" s="10686"/>
    </row>
    <row customHeight="true" hidden="true" ht="18" r="17">
      <c r="A17" s="10672">
        <v>15</v>
      </c>
      <c r="B17" s="10672" t="s">
        <v>14115</v>
      </c>
      <c r="C17" s="10672" t="s">
        <v>14131</v>
      </c>
      <c r="D17" s="10673">
        <v>0</v>
      </c>
      <c r="E17" s="10673">
        <v>0</v>
      </c>
      <c r="F17" s="10673"/>
      <c r="G17" s="10674">
        <f>VLOOKUP(C17,'Data Products'!$A:$B,2,0)</f>
      </c>
      <c r="H17" s="10675">
        <f t="shared" si="14"/>
      </c>
      <c r="I17" s="10676">
        <v>45653</v>
      </c>
      <c r="J17" s="10677">
        <f t="shared" si="1"/>
      </c>
      <c r="K17" s="10673">
        <v>0</v>
      </c>
      <c r="L17" s="10673">
        <v>0</v>
      </c>
      <c r="M17" s="10673">
        <v>1000</v>
      </c>
      <c r="N17" s="10673">
        <v>1500</v>
      </c>
      <c r="O17" s="10672" t="s">
        <v>14125</v>
      </c>
      <c r="P17" s="10673">
        <v>0</v>
      </c>
      <c r="Q17" s="10673">
        <v>0</v>
      </c>
      <c r="R17" s="10673">
        <v>0</v>
      </c>
      <c r="S17" s="10673">
        <v>0</v>
      </c>
      <c r="T17" s="10673">
        <v>0</v>
      </c>
      <c r="U17" s="10673">
        <v>0</v>
      </c>
      <c r="V17" s="10673">
        <v>0</v>
      </c>
      <c r="W17" s="10673">
        <v>0</v>
      </c>
      <c r="X17" s="10673">
        <v>0</v>
      </c>
      <c r="Y17" s="10673">
        <v>0</v>
      </c>
      <c r="Z17" s="10673">
        <v>0</v>
      </c>
      <c r="AA17" s="10673">
        <v>0</v>
      </c>
      <c r="AB17" s="10678">
        <f t="shared" si="5"/>
      </c>
      <c r="AC17" s="10688">
        <f t="shared" si="9"/>
      </c>
      <c r="AD17" s="10680">
        <f t="shared" si="17"/>
      </c>
      <c r="AE17" s="10689">
        <f t="shared" si="3"/>
      </c>
      <c r="AF17" s="10682">
        <f>VLOOKUP(C17,'Data Products'!$A:$J,10,0)</f>
      </c>
      <c r="AG17" s="10683">
        <f t="shared" si="11"/>
      </c>
      <c r="AH17" s="10683">
        <f t="shared" si="19"/>
      </c>
      <c r="AI17" s="10694"/>
      <c r="AJ17" s="10686"/>
      <c r="AK17" s="10686"/>
      <c r="AL17" s="10685"/>
      <c r="AM17" s="10686"/>
      <c r="AN17" s="10686"/>
    </row>
    <row r="18">
      <c r="A18" s="10672">
        <v>16</v>
      </c>
      <c r="B18" s="10672" t="s">
        <v>14107</v>
      </c>
      <c r="C18" s="10672" t="s">
        <v>14132</v>
      </c>
      <c r="D18" s="10673">
        <v>2747</v>
      </c>
      <c r="E18" s="10673">
        <v>2747</v>
      </c>
      <c r="F18" s="10673"/>
      <c r="G18" s="10674">
        <f>VLOOKUP(C18,'Data Products'!$A:$B,2,0)</f>
      </c>
      <c r="H18" s="10675">
        <f t="shared" si="14"/>
      </c>
      <c r="I18" s="10676">
        <v>45737</v>
      </c>
      <c r="J18" s="10677">
        <f t="shared" si="1"/>
      </c>
      <c r="K18" s="10673">
        <v>1</v>
      </c>
      <c r="L18" s="10673">
        <v>3</v>
      </c>
      <c r="M18" s="10673">
        <v>0</v>
      </c>
      <c r="N18" s="10673">
        <v>0</v>
      </c>
      <c r="O18" s="10672" t="s">
        <v>14125</v>
      </c>
      <c r="P18" s="10673">
        <v>1400</v>
      </c>
      <c r="Q18" s="10673">
        <v>1400</v>
      </c>
      <c r="R18" s="10673">
        <v>223</v>
      </c>
      <c r="S18" s="10673">
        <v>223</v>
      </c>
      <c r="T18" s="10673">
        <v>1114</v>
      </c>
      <c r="U18" s="10673">
        <v>1114</v>
      </c>
      <c r="V18" s="10673">
        <v>0</v>
      </c>
      <c r="W18" s="10673">
        <v>0</v>
      </c>
      <c r="X18" s="10673">
        <v>10</v>
      </c>
      <c r="Y18" s="10673">
        <v>10</v>
      </c>
      <c r="Z18" s="10673">
        <v>0</v>
      </c>
      <c r="AA18" s="10673">
        <v>0</v>
      </c>
      <c r="AB18" s="10678">
        <f t="shared" si="5"/>
      </c>
      <c r="AC18" s="10679">
        <f t="shared" si="9"/>
      </c>
      <c r="AD18" s="10680">
        <f t="shared" si="17"/>
      </c>
      <c r="AE18" s="10681">
        <f t="shared" si="3"/>
      </c>
      <c r="AF18" s="10682">
        <f>VLOOKUP(C18,'Data Products'!$A:$J,10,0)</f>
      </c>
      <c r="AG18" s="10683">
        <f t="shared" si="11"/>
      </c>
      <c r="AH18" s="10683">
        <f t="shared" si="19"/>
      </c>
      <c r="AI18" s="10694" t="s">
        <v>14127</v>
      </c>
      <c r="AJ18" s="10686"/>
      <c r="AK18" s="10686"/>
      <c r="AL18" s="10685"/>
      <c r="AM18" s="10686"/>
      <c r="AN18" s="10686"/>
    </row>
    <row r="19">
      <c r="A19" s="10672">
        <v>17</v>
      </c>
      <c r="B19" s="10672" t="s">
        <v>14107</v>
      </c>
      <c r="C19" s="10672" t="s">
        <v>14133</v>
      </c>
      <c r="D19" s="10673">
        <v>1747</v>
      </c>
      <c r="E19" s="10673">
        <v>1747</v>
      </c>
      <c r="F19" s="10673"/>
      <c r="G19" s="10674">
        <f>VLOOKUP(C19,'Data Products'!$A:$B,2,0)</f>
      </c>
      <c r="H19" s="10675">
        <f t="shared" si="14"/>
      </c>
      <c r="I19" s="10676">
        <v>45653</v>
      </c>
      <c r="J19" s="10677">
        <f t="shared" si="1"/>
      </c>
      <c r="K19" s="10673">
        <v>17</v>
      </c>
      <c r="L19" s="10673">
        <v>46</v>
      </c>
      <c r="M19" s="10673">
        <v>0</v>
      </c>
      <c r="N19" s="10673">
        <v>0</v>
      </c>
      <c r="O19" s="10672" t="s">
        <v>14125</v>
      </c>
      <c r="P19" s="10673">
        <v>1000</v>
      </c>
      <c r="Q19" s="10673">
        <v>1000</v>
      </c>
      <c r="R19" s="10673">
        <v>119</v>
      </c>
      <c r="S19" s="10673">
        <v>119</v>
      </c>
      <c r="T19" s="10673">
        <v>610</v>
      </c>
      <c r="U19" s="10673">
        <v>610</v>
      </c>
      <c r="V19" s="10673">
        <v>0</v>
      </c>
      <c r="W19" s="10673">
        <v>0</v>
      </c>
      <c r="X19" s="10673">
        <v>18</v>
      </c>
      <c r="Y19" s="10673">
        <v>18</v>
      </c>
      <c r="Z19" s="10673">
        <v>0</v>
      </c>
      <c r="AA19" s="10673">
        <v>0</v>
      </c>
      <c r="AB19" s="10678">
        <f t="shared" si="5"/>
      </c>
      <c r="AC19" s="10679">
        <f t="shared" si="9"/>
      </c>
      <c r="AD19" s="10680">
        <f t="shared" si="17"/>
      </c>
      <c r="AE19" s="10681">
        <f t="shared" si="3"/>
      </c>
      <c r="AF19" s="10682">
        <f>VLOOKUP(C19,'Data Products'!$A:$J,10,0)</f>
      </c>
      <c r="AG19" s="10683">
        <f t="shared" si="11"/>
      </c>
      <c r="AH19" s="10683">
        <f t="shared" si="19"/>
      </c>
      <c r="AI19" s="10694"/>
      <c r="AJ19" s="10686"/>
      <c r="AK19" s="10686"/>
      <c r="AL19" s="10685"/>
      <c r="AM19" s="10686"/>
      <c r="AN19" s="10686"/>
    </row>
    <row r="20">
      <c r="A20" s="10672">
        <v>18</v>
      </c>
      <c r="B20" s="10672" t="s">
        <v>14134</v>
      </c>
      <c r="C20" s="10672" t="s">
        <v>14135</v>
      </c>
      <c r="D20" s="10673">
        <v>20</v>
      </c>
      <c r="E20" s="10673">
        <v>20</v>
      </c>
      <c r="F20" s="10673"/>
      <c r="G20" s="10674">
        <f>VLOOKUP(C20,'Data Products'!$A:$B,2,0)</f>
      </c>
      <c r="H20" s="10675">
        <f t="shared" si="14"/>
      </c>
      <c r="I20" s="10676">
        <v>45653</v>
      </c>
      <c r="J20" s="10677">
        <f t="shared" si="1"/>
      </c>
      <c r="K20" s="10673">
        <v>4</v>
      </c>
      <c r="L20" s="10673">
        <v>8</v>
      </c>
      <c r="M20" s="10673">
        <v>0</v>
      </c>
      <c r="N20" s="10673">
        <v>0</v>
      </c>
      <c r="O20" s="10672" t="s">
        <v>14125</v>
      </c>
      <c r="P20" s="10673">
        <v>0</v>
      </c>
      <c r="Q20" s="10673">
        <v>0</v>
      </c>
      <c r="R20" s="10673">
        <v>11</v>
      </c>
      <c r="S20" s="10673">
        <v>11</v>
      </c>
      <c r="T20" s="10673">
        <v>3</v>
      </c>
      <c r="U20" s="10673">
        <v>3</v>
      </c>
      <c r="V20" s="10673">
        <v>0</v>
      </c>
      <c r="W20" s="10673">
        <v>0</v>
      </c>
      <c r="X20" s="10673">
        <v>6</v>
      </c>
      <c r="Y20" s="10673">
        <v>6</v>
      </c>
      <c r="Z20" s="10673">
        <v>0</v>
      </c>
      <c r="AA20" s="10673">
        <v>0</v>
      </c>
      <c r="AB20" s="10678">
        <f t="shared" si="5"/>
      </c>
      <c r="AC20" s="10692">
        <f t="shared" si="9"/>
      </c>
      <c r="AD20" s="10680">
        <f t="shared" si="17"/>
      </c>
      <c r="AE20" s="10693">
        <f t="shared" si="3"/>
      </c>
      <c r="AF20" s="10682">
        <f>VLOOKUP(C20,'Data Products'!$A:$J,10,0)</f>
      </c>
      <c r="AG20" s="10683">
        <f t="shared" si="11"/>
      </c>
      <c r="AH20" s="10683">
        <f t="shared" si="19"/>
      </c>
      <c r="AI20" s="10694" t="s">
        <v>14136</v>
      </c>
      <c r="AJ20" s="10686"/>
      <c r="AK20" s="10686"/>
      <c r="AL20" s="10685"/>
      <c r="AM20" s="10686"/>
      <c r="AN20" s="10686"/>
    </row>
    <row r="21">
      <c r="A21" s="10672">
        <v>19</v>
      </c>
      <c r="B21" s="10672" t="s">
        <v>14134</v>
      </c>
      <c r="C21" s="10672" t="s">
        <v>14137</v>
      </c>
      <c r="D21" s="10673">
        <v>7</v>
      </c>
      <c r="E21" s="10673">
        <v>7</v>
      </c>
      <c r="F21" s="10673"/>
      <c r="G21" s="10674">
        <f>VLOOKUP(C21,'Data Products'!$A:$B,2,0)</f>
      </c>
      <c r="H21" s="10675">
        <f t="shared" si="14"/>
      </c>
      <c r="I21" s="10676">
        <v>45847</v>
      </c>
      <c r="J21" s="10677">
        <f t="shared" si="1"/>
      </c>
      <c r="K21" s="10673">
        <v>0</v>
      </c>
      <c r="L21" s="10673">
        <v>0</v>
      </c>
      <c r="M21" s="10673">
        <v>0</v>
      </c>
      <c r="N21" s="10673">
        <v>0</v>
      </c>
      <c r="O21" s="10672" t="s">
        <v>14125</v>
      </c>
      <c r="P21" s="10673">
        <v>0</v>
      </c>
      <c r="Q21" s="10673">
        <v>0</v>
      </c>
      <c r="R21" s="10673">
        <v>0</v>
      </c>
      <c r="S21" s="10673">
        <v>0</v>
      </c>
      <c r="T21" s="10673">
        <v>0</v>
      </c>
      <c r="U21" s="10673">
        <v>0</v>
      </c>
      <c r="V21" s="10673">
        <v>0</v>
      </c>
      <c r="W21" s="10673">
        <v>0</v>
      </c>
      <c r="X21" s="10673">
        <v>7</v>
      </c>
      <c r="Y21" s="10673">
        <v>7</v>
      </c>
      <c r="Z21" s="10673">
        <v>0</v>
      </c>
      <c r="AA21" s="10673">
        <v>0</v>
      </c>
      <c r="AB21" s="10678">
        <f t="shared" si="5"/>
      </c>
      <c r="AC21" s="10688">
        <f t="shared" si="9"/>
      </c>
      <c r="AD21" s="10680">
        <f t="shared" si="17"/>
      </c>
      <c r="AE21" s="10689">
        <f t="shared" si="3"/>
      </c>
      <c r="AF21" s="10682">
        <f>VLOOKUP(C21,'Data Products'!$A:$J,10,0)</f>
      </c>
      <c r="AG21" s="10683">
        <f t="shared" si="11"/>
      </c>
      <c r="AH21" s="10683">
        <f t="shared" si="19"/>
      </c>
      <c r="AI21" s="10694" t="s">
        <v>14136</v>
      </c>
      <c r="AJ21" s="10686"/>
      <c r="AK21" s="10686"/>
      <c r="AL21" s="10685"/>
      <c r="AM21" s="10686"/>
      <c r="AN21" s="10686"/>
    </row>
    <row r="22">
      <c r="A22" s="10672">
        <v>20</v>
      </c>
      <c r="B22" s="10672" t="s">
        <v>14107</v>
      </c>
      <c r="C22" s="10672" t="s">
        <v>14138</v>
      </c>
      <c r="D22" s="10673">
        <v>408</v>
      </c>
      <c r="E22" s="10673">
        <v>408</v>
      </c>
      <c r="F22" s="10673"/>
      <c r="G22" s="10674">
        <f>VLOOKUP(C22,'Data Products'!$A:$B,2,0)</f>
      </c>
      <c r="H22" s="10675">
        <f t="shared" si="14"/>
      </c>
      <c r="I22" s="10676">
        <v>45847</v>
      </c>
      <c r="J22" s="10677">
        <f t="shared" si="1"/>
      </c>
      <c r="K22" s="10673">
        <v>7</v>
      </c>
      <c r="L22" s="10673">
        <v>22</v>
      </c>
      <c r="M22" s="10673">
        <v>0</v>
      </c>
      <c r="N22" s="10673">
        <v>0</v>
      </c>
      <c r="O22" s="10672" t="s">
        <v>14125</v>
      </c>
      <c r="P22" s="10673">
        <v>0</v>
      </c>
      <c r="Q22" s="10673">
        <v>0</v>
      </c>
      <c r="R22" s="10673">
        <v>179</v>
      </c>
      <c r="S22" s="10673">
        <v>179</v>
      </c>
      <c r="T22" s="10673">
        <v>224</v>
      </c>
      <c r="U22" s="10673">
        <v>224</v>
      </c>
      <c r="V22" s="10673">
        <v>0</v>
      </c>
      <c r="W22" s="10673">
        <v>0</v>
      </c>
      <c r="X22" s="10673">
        <v>5</v>
      </c>
      <c r="Y22" s="10673">
        <v>5</v>
      </c>
      <c r="Z22" s="10673">
        <v>0</v>
      </c>
      <c r="AA22" s="10673">
        <v>0</v>
      </c>
      <c r="AB22" s="10678">
        <f t="shared" si="5"/>
      </c>
      <c r="AC22" s="10679">
        <f t="shared" si="9"/>
      </c>
      <c r="AD22" s="10680">
        <f t="shared" si="17"/>
      </c>
      <c r="AE22" s="10681">
        <f t="shared" si="3"/>
      </c>
      <c r="AF22" s="10682">
        <f>VLOOKUP(C22,'Data Products'!$A:$J,10,0)</f>
      </c>
      <c r="AG22" s="10683">
        <f t="shared" si="11"/>
      </c>
      <c r="AH22" s="10683">
        <f t="shared" si="19"/>
      </c>
      <c r="AI22" s="10694"/>
      <c r="AJ22" s="10686"/>
      <c r="AK22" s="10686"/>
      <c r="AL22" s="10685"/>
      <c r="AM22" s="10686"/>
      <c r="AN22" s="10686"/>
    </row>
    <row customHeight="true" hidden="true" ht="18" r="23">
      <c r="A23" s="10672">
        <v>21</v>
      </c>
      <c r="B23" s="10672" t="s">
        <v>14115</v>
      </c>
      <c r="C23" s="10672" t="s">
        <v>14139</v>
      </c>
      <c r="D23" s="10673">
        <v>0</v>
      </c>
      <c r="E23" s="10673">
        <v>0</v>
      </c>
      <c r="F23" s="10673"/>
      <c r="G23" s="10690">
        <f>VLOOKUP(C23,'Data Products'!$A:$B,2,0)</f>
      </c>
      <c r="H23" s="10691">
        <f t="shared" si="14"/>
      </c>
      <c r="I23" s="10676">
        <v>45415</v>
      </c>
      <c r="J23" s="10677">
        <f t="shared" si="1"/>
      </c>
      <c r="K23" s="10673">
        <v>2</v>
      </c>
      <c r="L23" s="10673">
        <v>2</v>
      </c>
      <c r="M23" s="10673">
        <v>0</v>
      </c>
      <c r="N23" s="10673">
        <v>0</v>
      </c>
      <c r="O23" s="10672" t="s">
        <v>14125</v>
      </c>
      <c r="P23" s="10673">
        <v>0</v>
      </c>
      <c r="Q23" s="10673">
        <v>0</v>
      </c>
      <c r="R23" s="10673">
        <v>0</v>
      </c>
      <c r="S23" s="10673">
        <v>0</v>
      </c>
      <c r="T23" s="10673">
        <v>0</v>
      </c>
      <c r="U23" s="10673">
        <v>0</v>
      </c>
      <c r="V23" s="10673">
        <v>0</v>
      </c>
      <c r="W23" s="10673">
        <v>0</v>
      </c>
      <c r="X23" s="10673">
        <v>0</v>
      </c>
      <c r="Y23" s="10673">
        <v>0</v>
      </c>
      <c r="Z23" s="10673">
        <v>0</v>
      </c>
      <c r="AA23" s="10673">
        <v>0</v>
      </c>
      <c r="AB23" s="10678">
        <f t="shared" si="5"/>
      </c>
      <c r="AC23" s="10692">
        <f t="shared" si="9"/>
      </c>
      <c r="AD23" s="10680">
        <f t="shared" si="17"/>
      </c>
      <c r="AE23" s="10693">
        <f t="shared" si="3"/>
      </c>
      <c r="AF23" s="10682">
        <f>VLOOKUP(C23,'Data Products'!$A:$J,10,0)</f>
      </c>
      <c r="AG23" s="10683">
        <f t="shared" si="11"/>
      </c>
      <c r="AH23" s="10683">
        <f t="shared" si="19"/>
      </c>
      <c r="AI23" s="10685" t="s">
        <v>14140</v>
      </c>
      <c r="AJ23" s="10686"/>
      <c r="AK23" s="10686"/>
      <c r="AL23" s="10673"/>
      <c r="AM23" s="10686"/>
      <c r="AN23" s="10686"/>
    </row>
    <row customHeight="true" hidden="true" ht="18" r="24">
      <c r="A24" s="10672">
        <v>22</v>
      </c>
      <c r="B24" s="10672" t="s">
        <v>14141</v>
      </c>
      <c r="C24" s="10672" t="s">
        <v>14142</v>
      </c>
      <c r="D24" s="10673">
        <v>0</v>
      </c>
      <c r="E24" s="10673">
        <v>0</v>
      </c>
      <c r="F24" s="10673"/>
      <c r="G24" s="10690">
        <f>VLOOKUP(C24,'Data Products'!$A:$B,2,0)</f>
      </c>
      <c r="H24" s="10691">
        <f t="shared" si="14"/>
      </c>
      <c r="I24" s="10676">
        <v>45436</v>
      </c>
      <c r="J24" s="10677">
        <f t="shared" si="1"/>
      </c>
      <c r="K24" s="10673">
        <v>0</v>
      </c>
      <c r="L24" s="10673">
        <v>0</v>
      </c>
      <c r="M24" s="10673">
        <v>0</v>
      </c>
      <c r="N24" s="10673">
        <v>0</v>
      </c>
      <c r="O24" s="10672" t="s">
        <v>14125</v>
      </c>
      <c r="P24" s="10673">
        <v>0</v>
      </c>
      <c r="Q24" s="10673">
        <v>0</v>
      </c>
      <c r="R24" s="10673">
        <v>0</v>
      </c>
      <c r="S24" s="10673">
        <v>0</v>
      </c>
      <c r="T24" s="10673">
        <v>0</v>
      </c>
      <c r="U24" s="10673">
        <v>0</v>
      </c>
      <c r="V24" s="10673">
        <v>0</v>
      </c>
      <c r="W24" s="10673">
        <v>0</v>
      </c>
      <c r="X24" s="10673">
        <v>0</v>
      </c>
      <c r="Y24" s="10673">
        <v>0</v>
      </c>
      <c r="Z24" s="10673">
        <v>0</v>
      </c>
      <c r="AA24" s="10673">
        <v>0</v>
      </c>
      <c r="AB24" s="10678">
        <f t="shared" si="5"/>
      </c>
      <c r="AC24" s="10688">
        <f t="shared" si="9"/>
      </c>
      <c r="AD24" s="10680">
        <f t="shared" si="17"/>
      </c>
      <c r="AE24" s="10689">
        <f t="shared" si="3"/>
      </c>
      <c r="AF24" s="10682">
        <f>VLOOKUP(C24,'Data Products'!$A:$J,10,0)</f>
      </c>
      <c r="AG24" s="10683">
        <f t="shared" si="11"/>
      </c>
      <c r="AH24" s="10683">
        <f t="shared" si="19"/>
      </c>
      <c r="AI24" s="10685"/>
      <c r="AJ24" s="10686"/>
      <c r="AK24" s="10686"/>
      <c r="AL24" s="10685"/>
      <c r="AM24" s="10686"/>
      <c r="AN24" s="10686"/>
    </row>
    <row customHeight="true" hidden="true" ht="18" r="25">
      <c r="A25" s="10672">
        <v>23</v>
      </c>
      <c r="B25" s="10672" t="s">
        <v>14115</v>
      </c>
      <c r="C25" s="10672" t="s">
        <v>14143</v>
      </c>
      <c r="D25" s="10673">
        <v>0</v>
      </c>
      <c r="E25" s="10673">
        <v>0</v>
      </c>
      <c r="F25" s="10673"/>
      <c r="G25" s="10690">
        <f>VLOOKUP(C25,'Data Products'!$A:$B,2,0)</f>
      </c>
      <c r="H25" s="10691">
        <f t="shared" si="14"/>
      </c>
      <c r="I25" s="10676">
        <v>45649</v>
      </c>
      <c r="J25" s="10677">
        <f t="shared" si="1"/>
      </c>
      <c r="K25" s="10673">
        <v>0</v>
      </c>
      <c r="L25" s="10673">
        <v>0</v>
      </c>
      <c r="M25" s="10673">
        <v>1000</v>
      </c>
      <c r="N25" s="10673">
        <v>2000</v>
      </c>
      <c r="O25" s="10672" t="s">
        <v>14144</v>
      </c>
      <c r="P25" s="10673">
        <v>0</v>
      </c>
      <c r="Q25" s="10673">
        <v>0</v>
      </c>
      <c r="R25" s="10687">
        <v>0</v>
      </c>
      <c r="S25" s="10673">
        <v>0</v>
      </c>
      <c r="T25" s="10673">
        <v>0</v>
      </c>
      <c r="U25" s="10673">
        <v>0</v>
      </c>
      <c r="V25" s="10673">
        <v>0</v>
      </c>
      <c r="W25" s="10673">
        <v>0</v>
      </c>
      <c r="X25" s="10673">
        <v>0</v>
      </c>
      <c r="Y25" s="10673">
        <v>0</v>
      </c>
      <c r="Z25" s="10673">
        <v>0</v>
      </c>
      <c r="AA25" s="10673">
        <v>0</v>
      </c>
      <c r="AB25" s="10678">
        <f t="shared" si="5"/>
      </c>
      <c r="AC25" s="10688">
        <f t="shared" si="9"/>
      </c>
      <c r="AD25" s="10680">
        <f t="shared" si="17"/>
      </c>
      <c r="AE25" s="10689">
        <f t="shared" si="3"/>
      </c>
      <c r="AF25" s="10682">
        <f>VLOOKUP(C25,'Data Products'!$A:$J,10,0)</f>
      </c>
      <c r="AG25" s="10683">
        <f t="shared" si="11"/>
      </c>
      <c r="AH25" s="10683">
        <f t="shared" si="19"/>
      </c>
      <c r="AI25" s="10685"/>
      <c r="AJ25" s="10686"/>
      <c r="AK25" s="10686"/>
      <c r="AL25" s="10685"/>
      <c r="AM25" s="10686"/>
      <c r="AN25" s="10686"/>
    </row>
    <row customHeight="true" hidden="true" ht="18" r="26">
      <c r="A26" s="10672">
        <v>24</v>
      </c>
      <c r="B26" s="10672" t="s">
        <v>14115</v>
      </c>
      <c r="C26" s="10672" t="s">
        <v>14145</v>
      </c>
      <c r="D26" s="10673">
        <v>0</v>
      </c>
      <c r="E26" s="10673">
        <v>0</v>
      </c>
      <c r="F26" s="10673"/>
      <c r="G26" s="10690">
        <f>VLOOKUP(C26,'Data Products'!$A:$B,2,0)</f>
      </c>
      <c r="H26" s="10691">
        <f t="shared" si="14"/>
      </c>
      <c r="I26" s="10676">
        <v>45415</v>
      </c>
      <c r="J26" s="10677">
        <f t="shared" si="1"/>
      </c>
      <c r="K26" s="10673">
        <v>0</v>
      </c>
      <c r="L26" s="10673">
        <v>0</v>
      </c>
      <c r="M26" s="10673">
        <v>0</v>
      </c>
      <c r="N26" s="10673">
        <v>0</v>
      </c>
      <c r="O26" s="10672" t="s">
        <v>14144</v>
      </c>
      <c r="P26" s="10673">
        <v>0</v>
      </c>
      <c r="Q26" s="10673">
        <v>0</v>
      </c>
      <c r="R26" s="10673">
        <v>0</v>
      </c>
      <c r="S26" s="10673">
        <v>0</v>
      </c>
      <c r="T26" s="10673">
        <v>0</v>
      </c>
      <c r="U26" s="10673">
        <v>0</v>
      </c>
      <c r="V26" s="10673">
        <v>0</v>
      </c>
      <c r="W26" s="10673">
        <v>0</v>
      </c>
      <c r="X26" s="10673">
        <v>0</v>
      </c>
      <c r="Y26" s="10673">
        <v>0</v>
      </c>
      <c r="Z26" s="10673">
        <v>0</v>
      </c>
      <c r="AA26" s="10673">
        <v>0</v>
      </c>
      <c r="AB26" s="10678">
        <f t="shared" si="5"/>
      </c>
      <c r="AC26" s="10688">
        <f t="shared" si="9"/>
      </c>
      <c r="AD26" s="10680">
        <f t="shared" si="17"/>
      </c>
      <c r="AE26" s="10689">
        <f t="shared" si="3"/>
      </c>
      <c r="AF26" s="10682">
        <f>VLOOKUP(C26,'Data Products'!$A:$J,10,0)</f>
      </c>
      <c r="AG26" s="10683">
        <f t="shared" si="11"/>
      </c>
      <c r="AH26" s="10683">
        <f t="shared" si="19"/>
      </c>
      <c r="AI26" s="10685"/>
      <c r="AJ26" s="10685"/>
      <c r="AK26" s="10686"/>
      <c r="AL26" s="10685"/>
      <c r="AM26" s="10686"/>
      <c r="AN26" s="10686"/>
    </row>
    <row r="27">
      <c r="A27" s="10672">
        <v>25</v>
      </c>
      <c r="B27" s="10672" t="s">
        <v>14107</v>
      </c>
      <c r="C27" s="10672" t="s">
        <v>14146</v>
      </c>
      <c r="D27" s="10673">
        <v>3426</v>
      </c>
      <c r="E27" s="10673">
        <v>3419</v>
      </c>
      <c r="F27" s="10673"/>
      <c r="G27" s="10674">
        <f>VLOOKUP(C27,'Data Products'!$A:$B,2,0)</f>
      </c>
      <c r="H27" s="10675">
        <f t="shared" si="14"/>
      </c>
      <c r="I27" s="10676">
        <v>45454</v>
      </c>
      <c r="J27" s="10677">
        <f t="shared" si="1"/>
      </c>
      <c r="K27" s="10673">
        <v>3251</v>
      </c>
      <c r="L27" s="10673">
        <v>7887</v>
      </c>
      <c r="M27" s="10673">
        <v>0</v>
      </c>
      <c r="N27" s="10673">
        <v>0</v>
      </c>
      <c r="O27" s="10672" t="s">
        <v>14144</v>
      </c>
      <c r="P27" s="10673">
        <v>500</v>
      </c>
      <c r="Q27" s="10673">
        <v>500</v>
      </c>
      <c r="R27" s="10673">
        <v>1865</v>
      </c>
      <c r="S27" s="10673">
        <v>1858</v>
      </c>
      <c r="T27" s="10673">
        <v>1011</v>
      </c>
      <c r="U27" s="10673">
        <v>1011</v>
      </c>
      <c r="V27" s="10673">
        <v>0</v>
      </c>
      <c r="W27" s="10673">
        <v>0</v>
      </c>
      <c r="X27" s="10673">
        <v>50</v>
      </c>
      <c r="Y27" s="10673">
        <v>50</v>
      </c>
      <c r="Z27" s="10673">
        <v>0</v>
      </c>
      <c r="AA27" s="10673">
        <v>0</v>
      </c>
      <c r="AB27" s="10678">
        <f t="shared" si="5"/>
      </c>
      <c r="AC27" s="10692">
        <f t="shared" si="9"/>
      </c>
      <c r="AD27" s="10680">
        <f t="shared" si="17"/>
      </c>
      <c r="AE27" s="10693">
        <f t="shared" si="3"/>
      </c>
      <c r="AF27" s="10682">
        <f>VLOOKUP(C27,'Data Products'!$A:$J,10,0)</f>
      </c>
      <c r="AG27" s="10683">
        <f t="shared" si="11"/>
      </c>
      <c r="AH27" s="10683">
        <f t="shared" si="19"/>
      </c>
      <c r="AI27" s="10694"/>
      <c r="AJ27" s="10685"/>
      <c r="AK27" s="10686"/>
      <c r="AL27" s="10685"/>
      <c r="AM27" s="10686"/>
      <c r="AN27" s="10686"/>
    </row>
    <row r="28">
      <c r="A28" s="10672">
        <v>26</v>
      </c>
      <c r="B28" s="10672" t="s">
        <v>14107</v>
      </c>
      <c r="C28" s="10672" t="s">
        <v>14147</v>
      </c>
      <c r="D28" s="10673">
        <v>4060</v>
      </c>
      <c r="E28" s="10673">
        <v>4049</v>
      </c>
      <c r="F28" s="10673"/>
      <c r="G28" s="10674">
        <f>VLOOKUP(C28,'Data Products'!$A:$B,2,0)</f>
      </c>
      <c r="H28" s="10675">
        <f t="shared" si="14"/>
      </c>
      <c r="I28" s="10676">
        <v>45974</v>
      </c>
      <c r="J28" s="10677">
        <f t="shared" si="1"/>
      </c>
      <c r="K28" s="10673">
        <v>225</v>
      </c>
      <c r="L28" s="10673">
        <v>629</v>
      </c>
      <c r="M28" s="10673">
        <v>500</v>
      </c>
      <c r="N28" s="10673">
        <v>1000</v>
      </c>
      <c r="O28" s="10672" t="s">
        <v>14144</v>
      </c>
      <c r="P28" s="10673">
        <v>1600</v>
      </c>
      <c r="Q28" s="10673">
        <v>1600</v>
      </c>
      <c r="R28" s="10673">
        <v>475</v>
      </c>
      <c r="S28" s="10673">
        <v>469</v>
      </c>
      <c r="T28" s="10673">
        <v>1894</v>
      </c>
      <c r="U28" s="10673">
        <v>1894</v>
      </c>
      <c r="V28" s="10673">
        <v>13</v>
      </c>
      <c r="W28" s="10673">
        <v>8</v>
      </c>
      <c r="X28" s="10673">
        <v>78</v>
      </c>
      <c r="Y28" s="10673">
        <v>78</v>
      </c>
      <c r="Z28" s="10673">
        <v>0</v>
      </c>
      <c r="AA28" s="10673">
        <v>0</v>
      </c>
      <c r="AB28" s="10678">
        <f t="shared" si="5"/>
      </c>
      <c r="AC28" s="10679">
        <f t="shared" si="9"/>
      </c>
      <c r="AD28" s="10680">
        <f t="shared" si="17"/>
      </c>
      <c r="AE28" s="10681">
        <f t="shared" si="3"/>
      </c>
      <c r="AF28" s="10682">
        <f>VLOOKUP(C28,'Data Products'!$A:$J,10,0)</f>
      </c>
      <c r="AG28" s="10683">
        <f t="shared" si="11"/>
      </c>
      <c r="AH28" s="10683">
        <f t="shared" si="19"/>
      </c>
      <c r="AI28" s="10685"/>
      <c r="AJ28" s="10685"/>
      <c r="AK28" s="10686"/>
      <c r="AL28" s="10685"/>
      <c r="AM28" s="10686"/>
      <c r="AN28" s="10686"/>
    </row>
    <row r="29">
      <c r="A29" s="10672">
        <v>27</v>
      </c>
      <c r="B29" s="10672" t="s">
        <v>14107</v>
      </c>
      <c r="C29" s="10672" t="s">
        <v>14148</v>
      </c>
      <c r="D29" s="10673">
        <v>289</v>
      </c>
      <c r="E29" s="10673">
        <v>278</v>
      </c>
      <c r="F29" s="10673"/>
      <c r="G29" s="10674">
        <f>VLOOKUP(C29,'Data Products'!$A:$B,2,0)</f>
      </c>
      <c r="H29" s="10675">
        <f t="shared" si="14"/>
      </c>
      <c r="I29" s="10676">
        <v>45827</v>
      </c>
      <c r="J29" s="10677">
        <f t="shared" si="1"/>
      </c>
      <c r="K29" s="10673">
        <v>75</v>
      </c>
      <c r="L29" s="10673">
        <v>79</v>
      </c>
      <c r="M29" s="10673">
        <v>0</v>
      </c>
      <c r="N29" s="10673">
        <v>0</v>
      </c>
      <c r="O29" s="10672" t="s">
        <v>14144</v>
      </c>
      <c r="P29" s="10673">
        <v>100</v>
      </c>
      <c r="Q29" s="10673">
        <v>100</v>
      </c>
      <c r="R29" s="10673">
        <v>26</v>
      </c>
      <c r="S29" s="10673">
        <v>15</v>
      </c>
      <c r="T29" s="10673">
        <v>163</v>
      </c>
      <c r="U29" s="10673">
        <v>163</v>
      </c>
      <c r="V29" s="10673">
        <v>0</v>
      </c>
      <c r="W29" s="10673">
        <v>0</v>
      </c>
      <c r="X29" s="10673">
        <v>0</v>
      </c>
      <c r="Y29" s="10673">
        <v>0</v>
      </c>
      <c r="Z29" s="10673">
        <v>0</v>
      </c>
      <c r="AA29" s="10673">
        <v>0</v>
      </c>
      <c r="AB29" s="10678">
        <f t="shared" si="5"/>
      </c>
      <c r="AC29" s="10696">
        <f t="shared" si="9"/>
      </c>
      <c r="AD29" s="10680">
        <f t="shared" si="17"/>
      </c>
      <c r="AE29" s="10697">
        <f t="shared" si="3"/>
      </c>
      <c r="AF29" s="10682">
        <f>VLOOKUP(C29,'Data Products'!$A:$J,10,0)</f>
      </c>
      <c r="AG29" s="10683">
        <f t="shared" si="11"/>
      </c>
      <c r="AH29" s="10683">
        <f t="shared" si="19"/>
      </c>
      <c r="AI29" s="10685" t="s">
        <v>14149</v>
      </c>
      <c r="AJ29" s="10685"/>
      <c r="AK29" s="10686"/>
      <c r="AL29" s="10685"/>
      <c r="AM29" s="10686"/>
      <c r="AN29" s="10686"/>
    </row>
    <row r="30">
      <c r="A30" s="10672">
        <v>28</v>
      </c>
      <c r="B30" s="10672" t="s">
        <v>14107</v>
      </c>
      <c r="C30" s="10672" t="s">
        <v>14150</v>
      </c>
      <c r="D30" s="10673">
        <v>8895</v>
      </c>
      <c r="E30" s="10673">
        <v>8895</v>
      </c>
      <c r="F30" s="10673"/>
      <c r="G30" s="10674">
        <f>VLOOKUP(C30,'Data Products'!$A:$B,2,0)</f>
      </c>
      <c r="H30" s="10675">
        <f t="shared" si="14"/>
      </c>
      <c r="I30" s="10676">
        <v>45590</v>
      </c>
      <c r="J30" s="10677">
        <f t="shared" si="1"/>
      </c>
      <c r="K30" s="10673">
        <v>1305</v>
      </c>
      <c r="L30" s="10673">
        <v>1305</v>
      </c>
      <c r="M30" s="10673">
        <v>0</v>
      </c>
      <c r="N30" s="10673">
        <v>0</v>
      </c>
      <c r="O30" s="10672" t="s">
        <v>14144</v>
      </c>
      <c r="P30" s="10673">
        <v>7500</v>
      </c>
      <c r="Q30" s="10673">
        <v>7500</v>
      </c>
      <c r="R30" s="10673">
        <v>895</v>
      </c>
      <c r="S30" s="10673">
        <v>895</v>
      </c>
      <c r="T30" s="10673">
        <v>500</v>
      </c>
      <c r="U30" s="10673">
        <v>500</v>
      </c>
      <c r="V30" s="10673">
        <v>0</v>
      </c>
      <c r="W30" s="10673">
        <v>0</v>
      </c>
      <c r="X30" s="10673">
        <v>0</v>
      </c>
      <c r="Y30" s="10673">
        <v>0</v>
      </c>
      <c r="Z30" s="10673">
        <v>0</v>
      </c>
      <c r="AA30" s="10673">
        <v>0</v>
      </c>
      <c r="AB30" s="10678">
        <f t="shared" si="5"/>
      </c>
      <c r="AC30" s="10688">
        <f t="shared" si="9"/>
      </c>
      <c r="AD30" s="10680">
        <f t="shared" si="17"/>
      </c>
      <c r="AE30" s="10689">
        <f t="shared" si="3"/>
      </c>
      <c r="AF30" s="10682">
        <f>VLOOKUP(C30,'Data Products'!$A:$J,10,0)</f>
      </c>
      <c r="AG30" s="10683">
        <f t="shared" si="11"/>
      </c>
      <c r="AH30" s="10683">
        <f t="shared" si="19"/>
      </c>
      <c r="AI30" s="10685"/>
      <c r="AJ30" s="10685"/>
      <c r="AK30" s="10686"/>
      <c r="AL30" s="10685"/>
      <c r="AM30" s="10686"/>
      <c r="AN30" s="10686"/>
    </row>
    <row customHeight="true" hidden="true" ht="18" r="31">
      <c r="A31" s="10672">
        <v>29</v>
      </c>
      <c r="B31" s="10672" t="s">
        <v>14115</v>
      </c>
      <c r="C31" s="10672" t="s">
        <v>14151</v>
      </c>
      <c r="D31" s="10673">
        <v>0</v>
      </c>
      <c r="E31" s="10673">
        <v>0</v>
      </c>
      <c r="F31" s="10673"/>
      <c r="G31" s="10690">
        <f>VLOOKUP(C31,'Data Products'!$A:$B,2,0)</f>
      </c>
      <c r="H31" s="10691">
        <f t="shared" si="14"/>
      </c>
      <c r="I31" s="10676">
        <v>45513</v>
      </c>
      <c r="J31" s="10677">
        <f t="shared" si="1"/>
      </c>
      <c r="K31" s="10673">
        <v>0</v>
      </c>
      <c r="L31" s="10673">
        <v>0</v>
      </c>
      <c r="M31" s="10673">
        <v>100</v>
      </c>
      <c r="N31" s="10673">
        <v>150</v>
      </c>
      <c r="O31" s="10672" t="s">
        <v>14152</v>
      </c>
      <c r="P31" s="10673">
        <v>0</v>
      </c>
      <c r="Q31" s="10673">
        <v>0</v>
      </c>
      <c r="R31" s="10673">
        <v>0</v>
      </c>
      <c r="S31" s="10673">
        <v>0</v>
      </c>
      <c r="T31" s="10673">
        <v>0</v>
      </c>
      <c r="U31" s="10673">
        <v>0</v>
      </c>
      <c r="V31" s="10673">
        <v>0</v>
      </c>
      <c r="W31" s="10673">
        <v>0</v>
      </c>
      <c r="X31" s="10673">
        <v>0</v>
      </c>
      <c r="Y31" s="10673">
        <v>0</v>
      </c>
      <c r="Z31" s="10673">
        <v>0</v>
      </c>
      <c r="AA31" s="10673">
        <v>0</v>
      </c>
      <c r="AB31" s="10678">
        <f t="shared" si="5"/>
      </c>
      <c r="AC31" s="10688">
        <f t="shared" si="9"/>
      </c>
      <c r="AD31" s="10680">
        <f t="shared" si="17"/>
      </c>
      <c r="AE31" s="10689">
        <f t="shared" si="3"/>
      </c>
      <c r="AF31" s="10682">
        <f>VLOOKUP(C31,'Data Products'!$A:$J,10,0)</f>
      </c>
      <c r="AG31" s="10683">
        <f t="shared" si="11"/>
      </c>
      <c r="AH31" s="10683">
        <f t="shared" si="19"/>
      </c>
      <c r="AI31" s="10694"/>
      <c r="AJ31" s="10685"/>
      <c r="AK31" s="10686"/>
      <c r="AL31" s="10685"/>
      <c r="AM31" s="10686"/>
      <c r="AN31" s="10686"/>
    </row>
    <row customHeight="true" hidden="true" ht="18" r="32">
      <c r="A32" s="10672">
        <v>30</v>
      </c>
      <c r="B32" s="10672" t="s">
        <v>14141</v>
      </c>
      <c r="C32" s="10672" t="s">
        <v>14153</v>
      </c>
      <c r="D32" s="10673">
        <v>0</v>
      </c>
      <c r="E32" s="10673">
        <v>0</v>
      </c>
      <c r="F32" s="10673"/>
      <c r="G32" s="10690">
        <f>VLOOKUP(C32,'Data Products'!$A:$B,2,0)</f>
      </c>
      <c r="H32" s="10691">
        <f t="shared" si="14"/>
      </c>
      <c r="I32" s="10676">
        <v>45513</v>
      </c>
      <c r="J32" s="10677">
        <f t="shared" si="1"/>
      </c>
      <c r="K32" s="10673">
        <v>0</v>
      </c>
      <c r="L32" s="10673">
        <v>0</v>
      </c>
      <c r="M32" s="10673">
        <v>0</v>
      </c>
      <c r="N32" s="10673">
        <v>0</v>
      </c>
      <c r="O32" s="10672" t="s">
        <v>14152</v>
      </c>
      <c r="P32" s="10673">
        <v>0</v>
      </c>
      <c r="Q32" s="10673">
        <v>0</v>
      </c>
      <c r="R32" s="10673">
        <v>0</v>
      </c>
      <c r="S32" s="10673">
        <v>0</v>
      </c>
      <c r="T32" s="10673">
        <v>0</v>
      </c>
      <c r="U32" s="10673">
        <v>0</v>
      </c>
      <c r="V32" s="10673">
        <v>0</v>
      </c>
      <c r="W32" s="10673">
        <v>0</v>
      </c>
      <c r="X32" s="10673">
        <v>0</v>
      </c>
      <c r="Y32" s="10673">
        <v>0</v>
      </c>
      <c r="Z32" s="10673">
        <v>0</v>
      </c>
      <c r="AA32" s="10673">
        <v>0</v>
      </c>
      <c r="AB32" s="10678">
        <f t="shared" si="5"/>
      </c>
      <c r="AC32" s="10688">
        <f t="shared" si="9"/>
      </c>
      <c r="AD32" s="10680">
        <f t="shared" si="17"/>
      </c>
      <c r="AE32" s="10689">
        <f t="shared" si="3"/>
      </c>
      <c r="AF32" s="10682">
        <f>VLOOKUP(C32,'Data Products'!$A:$J,10,0)</f>
      </c>
      <c r="AG32" s="10683">
        <f t="shared" si="11"/>
      </c>
      <c r="AH32" s="10683">
        <f t="shared" si="19"/>
      </c>
      <c r="AI32" s="10685"/>
      <c r="AJ32" s="10685"/>
      <c r="AK32" s="10686"/>
      <c r="AL32" s="10698"/>
      <c r="AM32" s="10686"/>
      <c r="AN32" s="10686"/>
    </row>
    <row customHeight="true" hidden="true" ht="18" r="33">
      <c r="A33" s="10672">
        <v>31</v>
      </c>
      <c r="B33" s="10672" t="s">
        <v>14115</v>
      </c>
      <c r="C33" s="10672" t="s">
        <v>14154</v>
      </c>
      <c r="D33" s="10673">
        <v>0</v>
      </c>
      <c r="E33" s="10673">
        <v>0</v>
      </c>
      <c r="F33" s="10673"/>
      <c r="G33" s="10690">
        <f>VLOOKUP(C33,'Data Products'!$A:$B,2,0)</f>
      </c>
      <c r="H33" s="10691">
        <f t="shared" si="14"/>
      </c>
      <c r="I33" s="10676">
        <v>45841</v>
      </c>
      <c r="J33" s="10677">
        <f t="shared" si="1"/>
      </c>
      <c r="K33" s="10673">
        <v>0</v>
      </c>
      <c r="L33" s="10673">
        <v>376</v>
      </c>
      <c r="M33" s="10673">
        <v>0</v>
      </c>
      <c r="N33" s="10673">
        <v>0</v>
      </c>
      <c r="O33" s="10672" t="s">
        <v>14155</v>
      </c>
      <c r="P33" s="10673">
        <v>0</v>
      </c>
      <c r="Q33" s="10673">
        <v>0</v>
      </c>
      <c r="R33" s="10673">
        <v>0</v>
      </c>
      <c r="S33" s="10673">
        <v>0</v>
      </c>
      <c r="T33" s="10673">
        <v>0</v>
      </c>
      <c r="U33" s="10673">
        <v>0</v>
      </c>
      <c r="V33" s="10673">
        <v>0</v>
      </c>
      <c r="W33" s="10673">
        <v>0</v>
      </c>
      <c r="X33" s="10673">
        <v>0</v>
      </c>
      <c r="Y33" s="10673">
        <v>0</v>
      </c>
      <c r="Z33" s="10673">
        <v>0</v>
      </c>
      <c r="AA33" s="10673">
        <v>0</v>
      </c>
      <c r="AB33" s="10678">
        <f t="shared" si="5"/>
      </c>
      <c r="AC33" s="10692">
        <f t="shared" si="9"/>
      </c>
      <c r="AD33" s="10680">
        <f t="shared" si="17"/>
      </c>
      <c r="AE33" s="10693">
        <f t="shared" si="3"/>
      </c>
      <c r="AF33" s="10682">
        <f>VLOOKUP(C33,'Data Products'!$A:$J,10,0)</f>
      </c>
      <c r="AG33" s="10683">
        <f t="shared" si="11"/>
      </c>
      <c r="AH33" s="10683">
        <f t="shared" si="19"/>
      </c>
      <c r="AI33" s="10685" t="s">
        <v>14156</v>
      </c>
      <c r="AJ33" s="10685"/>
      <c r="AK33" s="10686"/>
      <c r="AL33" s="10698"/>
      <c r="AM33" s="10686"/>
      <c r="AN33" s="10686"/>
    </row>
    <row customHeight="true" hidden="true" ht="18" r="34">
      <c r="A34" s="10672">
        <v>32</v>
      </c>
      <c r="B34" s="10672" t="s">
        <v>14115</v>
      </c>
      <c r="C34" s="10672" t="s">
        <v>14157</v>
      </c>
      <c r="D34" s="10673">
        <v>0</v>
      </c>
      <c r="E34" s="10673">
        <v>0</v>
      </c>
      <c r="F34" s="10673"/>
      <c r="G34" s="10690">
        <f>VLOOKUP(C34,'Data Products'!$A:$B,2,0)</f>
      </c>
      <c r="H34" s="10691">
        <f t="shared" si="14"/>
      </c>
      <c r="I34" s="10676">
        <v>45841</v>
      </c>
      <c r="J34" s="10677">
        <f t="shared" si="1"/>
      </c>
      <c r="K34" s="10673">
        <v>0</v>
      </c>
      <c r="L34" s="10673">
        <v>257</v>
      </c>
      <c r="M34" s="10673">
        <v>0</v>
      </c>
      <c r="N34" s="10673">
        <v>0</v>
      </c>
      <c r="O34" s="10672" t="s">
        <v>14155</v>
      </c>
      <c r="P34" s="10673">
        <v>0</v>
      </c>
      <c r="Q34" s="10673">
        <v>0</v>
      </c>
      <c r="R34" s="10673">
        <v>0</v>
      </c>
      <c r="S34" s="10673">
        <v>0</v>
      </c>
      <c r="T34" s="10673">
        <v>0</v>
      </c>
      <c r="U34" s="10673">
        <v>0</v>
      </c>
      <c r="V34" s="10673">
        <v>0</v>
      </c>
      <c r="W34" s="10673">
        <v>0</v>
      </c>
      <c r="X34" s="10673">
        <v>0</v>
      </c>
      <c r="Y34" s="10673">
        <v>0</v>
      </c>
      <c r="Z34" s="10673">
        <v>0</v>
      </c>
      <c r="AA34" s="10673">
        <v>0</v>
      </c>
      <c r="AB34" s="10678">
        <f t="shared" si="5"/>
      </c>
      <c r="AC34" s="10692">
        <f t="shared" si="9"/>
      </c>
      <c r="AD34" s="10680">
        <f t="shared" si="17"/>
      </c>
      <c r="AE34" s="10693">
        <f t="shared" si="3"/>
      </c>
      <c r="AF34" s="10682">
        <f>VLOOKUP(C34,'Data Products'!$A:$J,10,0)</f>
      </c>
      <c r="AG34" s="10683">
        <f t="shared" si="11"/>
      </c>
      <c r="AH34" s="10683">
        <f t="shared" si="19"/>
      </c>
      <c r="AI34" s="10685" t="s">
        <v>14156</v>
      </c>
      <c r="AJ34" s="10685"/>
      <c r="AK34" s="10686"/>
      <c r="AL34" s="10698"/>
      <c r="AM34" s="10686"/>
      <c r="AN34" s="10686"/>
    </row>
    <row r="35">
      <c r="A35" s="10672">
        <v>33</v>
      </c>
      <c r="B35" s="10672" t="s">
        <v>14107</v>
      </c>
      <c r="C35" s="10672" t="s">
        <v>14158</v>
      </c>
      <c r="D35" s="10673">
        <v>670</v>
      </c>
      <c r="E35" s="10673">
        <v>670</v>
      </c>
      <c r="F35" s="10673"/>
      <c r="G35" s="10674">
        <f>VLOOKUP(C35,'Data Products'!$A:$B,2,0)</f>
      </c>
      <c r="H35" s="10675">
        <f t="shared" si="14"/>
      </c>
      <c r="I35" s="10676">
        <v>45646</v>
      </c>
      <c r="J35" s="10677">
        <f t="shared" si="1"/>
      </c>
      <c r="K35" s="10673">
        <v>1</v>
      </c>
      <c r="L35" s="10673">
        <v>10</v>
      </c>
      <c r="M35" s="10673">
        <v>100</v>
      </c>
      <c r="N35" s="10673">
        <v>200</v>
      </c>
      <c r="O35" s="10672" t="s">
        <v>14159</v>
      </c>
      <c r="P35" s="10673">
        <v>150</v>
      </c>
      <c r="Q35" s="10673">
        <v>150</v>
      </c>
      <c r="R35" s="10673">
        <v>142</v>
      </c>
      <c r="S35" s="10673">
        <v>142</v>
      </c>
      <c r="T35" s="10673">
        <v>370</v>
      </c>
      <c r="U35" s="10673">
        <v>370</v>
      </c>
      <c r="V35" s="10673">
        <v>0</v>
      </c>
      <c r="W35" s="10673">
        <v>0</v>
      </c>
      <c r="X35" s="10673">
        <v>8</v>
      </c>
      <c r="Y35" s="10673">
        <v>8</v>
      </c>
      <c r="Z35" s="10673">
        <v>0</v>
      </c>
      <c r="AA35" s="10673">
        <v>0</v>
      </c>
      <c r="AB35" s="10678">
        <f t="shared" si="5"/>
      </c>
      <c r="AC35" s="10679">
        <f t="shared" si="9"/>
      </c>
      <c r="AD35" s="10680">
        <f t="shared" si="17"/>
      </c>
      <c r="AE35" s="10681">
        <f t="shared" si="3"/>
      </c>
      <c r="AF35" s="10682">
        <f>VLOOKUP(C35,'Data Products'!$A:$J,10,0)</f>
      </c>
      <c r="AG35" s="10683">
        <f t="shared" si="11"/>
      </c>
      <c r="AH35" s="10683">
        <f t="shared" si="19"/>
      </c>
      <c r="AI35" s="10694"/>
      <c r="AJ35" s="10685"/>
      <c r="AK35" s="10686"/>
      <c r="AL35" s="10698"/>
      <c r="AM35" s="10686"/>
      <c r="AN35" s="10686"/>
    </row>
    <row customHeight="true" hidden="true" ht="18" r="36">
      <c r="A36" s="10672">
        <v>34</v>
      </c>
      <c r="B36" s="10672" t="s">
        <v>14115</v>
      </c>
      <c r="C36" s="10672" t="s">
        <v>14160</v>
      </c>
      <c r="D36" s="10673">
        <v>0</v>
      </c>
      <c r="E36" s="10673">
        <v>0</v>
      </c>
      <c r="F36" s="10673"/>
      <c r="G36" s="10674">
        <f>VLOOKUP(C36,'Data Products'!$A:$B,2,0)</f>
      </c>
      <c r="H36" s="10675">
        <f t="shared" si="14"/>
      </c>
      <c r="I36" s="10676">
        <v>45646</v>
      </c>
      <c r="J36" s="10677">
        <f t="shared" si="1"/>
      </c>
      <c r="K36" s="10673">
        <v>0</v>
      </c>
      <c r="L36" s="10673">
        <v>0</v>
      </c>
      <c r="M36" s="10673">
        <v>100</v>
      </c>
      <c r="N36" s="10673">
        <v>200</v>
      </c>
      <c r="O36" s="10672" t="s">
        <v>14159</v>
      </c>
      <c r="P36" s="10673">
        <v>0</v>
      </c>
      <c r="Q36" s="10673">
        <v>0</v>
      </c>
      <c r="R36" s="10673">
        <v>0</v>
      </c>
      <c r="S36" s="10673">
        <v>0</v>
      </c>
      <c r="T36" s="10673">
        <v>0</v>
      </c>
      <c r="U36" s="10673">
        <v>0</v>
      </c>
      <c r="V36" s="10673">
        <v>0</v>
      </c>
      <c r="W36" s="10673">
        <v>0</v>
      </c>
      <c r="X36" s="10673">
        <v>0</v>
      </c>
      <c r="Y36" s="10673">
        <v>0</v>
      </c>
      <c r="Z36" s="10673">
        <v>0</v>
      </c>
      <c r="AA36" s="10673">
        <v>0</v>
      </c>
      <c r="AB36" s="10678">
        <f t="shared" si="5"/>
      </c>
      <c r="AC36" s="10688">
        <f t="shared" si="9"/>
      </c>
      <c r="AD36" s="10680">
        <f t="shared" si="17"/>
      </c>
      <c r="AE36" s="10689">
        <f t="shared" si="3"/>
      </c>
      <c r="AF36" s="10682">
        <f>VLOOKUP(C36,'Data Products'!$A:$J,10,0)</f>
      </c>
      <c r="AG36" s="10683">
        <f t="shared" si="11"/>
      </c>
      <c r="AH36" s="10683">
        <f t="shared" si="19"/>
      </c>
      <c r="AI36" s="10685"/>
      <c r="AJ36" s="10685"/>
      <c r="AK36" s="10686"/>
      <c r="AL36" s="10698"/>
      <c r="AM36" s="10686"/>
      <c r="AN36" s="10686"/>
    </row>
    <row r="37">
      <c r="A37" s="10672">
        <v>35</v>
      </c>
      <c r="B37" s="10672" t="s">
        <v>14107</v>
      </c>
      <c r="C37" s="10672" t="s">
        <v>14161</v>
      </c>
      <c r="D37" s="10673">
        <v>1802</v>
      </c>
      <c r="E37" s="10673">
        <v>1801</v>
      </c>
      <c r="F37" s="10673"/>
      <c r="G37" s="10674">
        <f>VLOOKUP(C37,'Data Products'!$A:$B,2,0)</f>
      </c>
      <c r="H37" s="10675">
        <f t="shared" si="14"/>
      </c>
      <c r="I37" s="10676">
        <v>45681</v>
      </c>
      <c r="J37" s="10677">
        <f t="shared" si="1"/>
      </c>
      <c r="K37" s="10673">
        <v>112</v>
      </c>
      <c r="L37" s="10673">
        <v>228</v>
      </c>
      <c r="M37" s="10673">
        <v>1500</v>
      </c>
      <c r="N37" s="10673">
        <v>3000</v>
      </c>
      <c r="O37" s="10672" t="s">
        <v>14162</v>
      </c>
      <c r="P37" s="10673">
        <v>0</v>
      </c>
      <c r="Q37" s="10673">
        <v>0</v>
      </c>
      <c r="R37" s="10673">
        <v>892</v>
      </c>
      <c r="S37" s="10673">
        <v>891</v>
      </c>
      <c r="T37" s="10673">
        <v>858</v>
      </c>
      <c r="U37" s="10673">
        <v>858</v>
      </c>
      <c r="V37" s="10673">
        <v>9</v>
      </c>
      <c r="W37" s="10673">
        <v>9</v>
      </c>
      <c r="X37" s="10673">
        <v>43</v>
      </c>
      <c r="Y37" s="10673">
        <v>43</v>
      </c>
      <c r="Z37" s="10673">
        <v>0</v>
      </c>
      <c r="AA37" s="10673">
        <v>0</v>
      </c>
      <c r="AB37" s="10678">
        <f t="shared" si="5"/>
      </c>
      <c r="AC37" s="10679">
        <f t="shared" si="9"/>
      </c>
      <c r="AD37" s="10680">
        <f t="shared" si="17"/>
      </c>
      <c r="AE37" s="10681">
        <f t="shared" si="3"/>
      </c>
      <c r="AF37" s="10682">
        <f>VLOOKUP(C37,'Data Products'!$A:$J,10,0)</f>
      </c>
      <c r="AG37" s="10683">
        <f t="shared" si="11"/>
      </c>
      <c r="AH37" s="10683">
        <f t="shared" si="19"/>
      </c>
      <c r="AI37" s="10685"/>
      <c r="AJ37" s="10699"/>
      <c r="AK37" s="10699"/>
      <c r="AL37" s="10700"/>
      <c r="AM37" s="10699"/>
      <c r="AN37" s="10699"/>
    </row>
    <row r="38">
      <c r="A38" s="10672">
        <v>36</v>
      </c>
      <c r="B38" s="10672" t="s">
        <v>14107</v>
      </c>
      <c r="C38" s="10672" t="s">
        <v>14163</v>
      </c>
      <c r="D38" s="10673">
        <v>2769</v>
      </c>
      <c r="E38" s="10673">
        <v>2769</v>
      </c>
      <c r="F38" s="10673"/>
      <c r="G38" s="10674">
        <f>VLOOKUP(C38,'Data Products'!$A:$B,2,0)</f>
      </c>
      <c r="H38" s="10675">
        <f t="shared" si="14"/>
      </c>
      <c r="I38" s="10676">
        <v>45520</v>
      </c>
      <c r="J38" s="10677">
        <f t="shared" si="1"/>
      </c>
      <c r="K38" s="10673">
        <v>56</v>
      </c>
      <c r="L38" s="10673">
        <v>114</v>
      </c>
      <c r="M38" s="10673">
        <v>150</v>
      </c>
      <c r="N38" s="10673">
        <v>300</v>
      </c>
      <c r="O38" s="10672" t="s">
        <v>14162</v>
      </c>
      <c r="P38" s="10673">
        <v>0</v>
      </c>
      <c r="Q38" s="10673">
        <v>0</v>
      </c>
      <c r="R38" s="10673">
        <v>1626</v>
      </c>
      <c r="S38" s="10673">
        <v>1626</v>
      </c>
      <c r="T38" s="10673">
        <v>1143</v>
      </c>
      <c r="U38" s="10673">
        <v>1143</v>
      </c>
      <c r="V38" s="10673">
        <v>0</v>
      </c>
      <c r="W38" s="10673">
        <v>0</v>
      </c>
      <c r="X38" s="10673">
        <v>0</v>
      </c>
      <c r="Y38" s="10673">
        <v>0</v>
      </c>
      <c r="Z38" s="10673">
        <v>0</v>
      </c>
      <c r="AA38" s="10673">
        <v>0</v>
      </c>
      <c r="AB38" s="10678">
        <f t="shared" si="5"/>
      </c>
      <c r="AC38" s="10679">
        <f t="shared" si="9"/>
      </c>
      <c r="AD38" s="10680">
        <f t="shared" si="17"/>
      </c>
      <c r="AE38" s="10681">
        <f t="shared" si="3"/>
      </c>
      <c r="AF38" s="10682">
        <f>VLOOKUP(C38,'Data Products'!$A:$J,10,0)</f>
      </c>
      <c r="AG38" s="10683">
        <f t="shared" si="11"/>
      </c>
      <c r="AH38" s="10683">
        <f t="shared" si="19"/>
      </c>
      <c r="AI38" s="10685"/>
      <c r="AJ38" s="10686"/>
      <c r="AK38" s="10686"/>
      <c r="AL38" s="10698"/>
      <c r="AM38" s="10686"/>
      <c r="AN38" s="10686"/>
    </row>
    <row r="39">
      <c r="A39" s="10672">
        <v>37</v>
      </c>
      <c r="B39" s="10672" t="s">
        <v>14164</v>
      </c>
      <c r="C39" s="10672" t="s">
        <v>14165</v>
      </c>
      <c r="D39" s="10673">
        <v>2062</v>
      </c>
      <c r="E39" s="10673">
        <v>2062</v>
      </c>
      <c r="F39" s="10673"/>
      <c r="G39" s="10674">
        <f>VLOOKUP(C39,'Data Products'!$A:$B,2,0)</f>
      </c>
      <c r="H39" s="10675">
        <f t="shared" si="14"/>
      </c>
      <c r="I39" s="10676">
        <v>45558</v>
      </c>
      <c r="J39" s="10677">
        <f t="shared" si="1"/>
      </c>
      <c r="K39" s="10673">
        <v>0</v>
      </c>
      <c r="L39" s="10673">
        <v>0</v>
      </c>
      <c r="M39" s="10673">
        <v>500</v>
      </c>
      <c r="N39" s="10673">
        <v>1000</v>
      </c>
      <c r="O39" s="10672" t="s">
        <v>14166</v>
      </c>
      <c r="P39" s="10673">
        <v>0</v>
      </c>
      <c r="Q39" s="10673">
        <v>0</v>
      </c>
      <c r="R39" s="10673">
        <v>1289</v>
      </c>
      <c r="S39" s="10673">
        <v>1289</v>
      </c>
      <c r="T39" s="10673">
        <v>773</v>
      </c>
      <c r="U39" s="10673">
        <v>773</v>
      </c>
      <c r="V39" s="10673">
        <v>0</v>
      </c>
      <c r="W39" s="10673">
        <v>0</v>
      </c>
      <c r="X39" s="10673">
        <v>0</v>
      </c>
      <c r="Y39" s="10673">
        <v>0</v>
      </c>
      <c r="Z39" s="10673">
        <v>0</v>
      </c>
      <c r="AA39" s="10673">
        <v>0</v>
      </c>
      <c r="AB39" s="10678">
        <f t="shared" si="5"/>
      </c>
      <c r="AC39" s="10688">
        <f t="shared" si="9"/>
      </c>
      <c r="AD39" s="10680">
        <f t="shared" si="17"/>
      </c>
      <c r="AE39" s="10689">
        <f t="shared" si="3"/>
      </c>
      <c r="AF39" s="10682">
        <f>VLOOKUP(C39,'Data Products'!$A:$J,10,0)</f>
      </c>
      <c r="AG39" s="10683">
        <f t="shared" si="11"/>
      </c>
      <c r="AH39" s="10683">
        <f t="shared" si="19"/>
      </c>
      <c r="AI39" s="10685"/>
      <c r="AJ39" s="10686"/>
      <c r="AK39" s="10686"/>
      <c r="AL39" s="10698"/>
      <c r="AM39" s="10686"/>
      <c r="AN39" s="10686"/>
    </row>
    <row customHeight="true" hidden="true" ht="18" r="40">
      <c r="A40" s="10672">
        <v>38</v>
      </c>
      <c r="B40" s="10672" t="s">
        <v>14115</v>
      </c>
      <c r="C40" s="10672" t="s">
        <v>14167</v>
      </c>
      <c r="D40" s="10673">
        <v>0</v>
      </c>
      <c r="E40" s="10673">
        <v>0</v>
      </c>
      <c r="F40" s="10673"/>
      <c r="G40" s="10674">
        <f>VLOOKUP(C40,'Data Products'!$A:$B,2,0)</f>
      </c>
      <c r="H40" s="10675">
        <f t="shared" si="14"/>
      </c>
      <c r="I40" s="10676">
        <v>45630</v>
      </c>
      <c r="J40" s="10677">
        <f t="shared" si="1"/>
      </c>
      <c r="K40" s="10673">
        <v>0</v>
      </c>
      <c r="L40" s="10673">
        <v>0</v>
      </c>
      <c r="M40" s="10673">
        <v>0</v>
      </c>
      <c r="N40" s="10673">
        <v>0</v>
      </c>
      <c r="O40" s="10672" t="s">
        <v>14168</v>
      </c>
      <c r="P40" s="10673">
        <v>0</v>
      </c>
      <c r="Q40" s="10673">
        <v>0</v>
      </c>
      <c r="R40" s="10673">
        <v>0</v>
      </c>
      <c r="S40" s="10673">
        <v>0</v>
      </c>
      <c r="T40" s="10673">
        <v>0</v>
      </c>
      <c r="U40" s="10673">
        <v>0</v>
      </c>
      <c r="V40" s="10673">
        <v>0</v>
      </c>
      <c r="W40" s="10673">
        <v>0</v>
      </c>
      <c r="X40" s="10673">
        <v>0</v>
      </c>
      <c r="Y40" s="10673">
        <v>0</v>
      </c>
      <c r="Z40" s="10673">
        <v>0</v>
      </c>
      <c r="AA40" s="10673">
        <v>0</v>
      </c>
      <c r="AB40" s="10678">
        <f t="shared" si="5"/>
      </c>
      <c r="AC40" s="10688">
        <f t="shared" si="9"/>
      </c>
      <c r="AD40" s="10680">
        <f t="shared" si="17"/>
      </c>
      <c r="AE40" s="10689">
        <f t="shared" si="3"/>
      </c>
      <c r="AF40" s="10682">
        <f>VLOOKUP(C40,'Data Products'!$A:$J,10,0)</f>
      </c>
      <c r="AG40" s="10683">
        <f t="shared" si="11"/>
      </c>
      <c r="AH40" s="10683">
        <f t="shared" si="19"/>
      </c>
      <c r="AI40" s="10685"/>
      <c r="AJ40" s="10686"/>
      <c r="AK40" s="10686"/>
      <c r="AL40" s="10698"/>
      <c r="AM40" s="10686"/>
      <c r="AN40" s="10686"/>
    </row>
    <row r="41">
      <c r="A41" s="10672">
        <v>39</v>
      </c>
      <c r="B41" s="10672" t="s">
        <v>14110</v>
      </c>
      <c r="C41" s="10672" t="s">
        <v>14169</v>
      </c>
      <c r="D41" s="10673">
        <v>7</v>
      </c>
      <c r="E41" s="10673">
        <v>6</v>
      </c>
      <c r="F41" s="10673"/>
      <c r="G41" s="10674">
        <f>VLOOKUP(C41,'Data Products'!$A:$B,2,0)</f>
      </c>
      <c r="H41" s="10701">
        <f t="shared" si="14"/>
      </c>
      <c r="I41" s="10676">
        <v>45630</v>
      </c>
      <c r="J41" s="10677">
        <f t="shared" si="1"/>
      </c>
      <c r="K41" s="10673">
        <v>1</v>
      </c>
      <c r="L41" s="10673">
        <v>6</v>
      </c>
      <c r="M41" s="10673">
        <v>0</v>
      </c>
      <c r="N41" s="10673">
        <v>0</v>
      </c>
      <c r="O41" s="10672" t="s">
        <v>14168</v>
      </c>
      <c r="P41" s="10673">
        <v>0</v>
      </c>
      <c r="Q41" s="10673">
        <v>0</v>
      </c>
      <c r="R41" s="10673">
        <v>5</v>
      </c>
      <c r="S41" s="10673">
        <v>5</v>
      </c>
      <c r="T41" s="10673">
        <v>2</v>
      </c>
      <c r="U41" s="10673">
        <v>1</v>
      </c>
      <c r="V41" s="10673">
        <v>0</v>
      </c>
      <c r="W41" s="10673">
        <v>0</v>
      </c>
      <c r="X41" s="10673">
        <v>0</v>
      </c>
      <c r="Y41" s="10673">
        <v>0</v>
      </c>
      <c r="Z41" s="10673">
        <v>0</v>
      </c>
      <c r="AA41" s="10673">
        <v>0</v>
      </c>
      <c r="AB41" s="10678">
        <f t="shared" si="5"/>
      </c>
      <c r="AC41" s="10692">
        <f t="shared" si="9"/>
      </c>
      <c r="AD41" s="10680">
        <f t="shared" si="17"/>
      </c>
      <c r="AE41" s="10693">
        <f t="shared" si="3"/>
      </c>
      <c r="AF41" s="10682">
        <f>VLOOKUP(C41,'Data Products'!$A:$J,10,0)</f>
      </c>
      <c r="AG41" s="10683">
        <f t="shared" si="11"/>
      </c>
      <c r="AH41" s="10683">
        <f t="shared" si="19"/>
      </c>
      <c r="AI41" s="10702"/>
      <c r="AJ41" s="10703"/>
      <c r="AK41" s="10703"/>
      <c r="AL41" s="10704"/>
      <c r="AM41" s="10703"/>
      <c r="AN41" s="10703"/>
    </row>
    <row customHeight="true" hidden="true" ht="18" r="42">
      <c r="A42" s="10672">
        <v>40</v>
      </c>
      <c r="B42" s="10672" t="s">
        <v>14115</v>
      </c>
      <c r="C42" s="10672" t="s">
        <v>14170</v>
      </c>
      <c r="D42" s="10673">
        <v>0</v>
      </c>
      <c r="E42" s="10673">
        <v>0</v>
      </c>
      <c r="F42" s="10673"/>
      <c r="G42" s="10674">
        <f>VLOOKUP(C42,'Data Products'!$A:$B,2,0)</f>
      </c>
      <c r="H42" s="10701">
        <f t="shared" si="14"/>
      </c>
      <c r="I42" s="10676">
        <v>45630</v>
      </c>
      <c r="J42" s="10677">
        <f t="shared" si="1"/>
      </c>
      <c r="K42" s="10673">
        <v>0</v>
      </c>
      <c r="L42" s="10673">
        <v>0</v>
      </c>
      <c r="M42" s="10673">
        <v>0</v>
      </c>
      <c r="N42" s="10673">
        <v>0</v>
      </c>
      <c r="O42" s="10672" t="s">
        <v>14168</v>
      </c>
      <c r="P42" s="10673">
        <v>0</v>
      </c>
      <c r="Q42" s="10673">
        <v>0</v>
      </c>
      <c r="R42" s="10673">
        <v>0</v>
      </c>
      <c r="S42" s="10673">
        <v>0</v>
      </c>
      <c r="T42" s="10673">
        <v>0</v>
      </c>
      <c r="U42" s="10673">
        <v>0</v>
      </c>
      <c r="V42" s="10673">
        <v>0</v>
      </c>
      <c r="W42" s="10673">
        <v>0</v>
      </c>
      <c r="X42" s="10673">
        <v>0</v>
      </c>
      <c r="Y42" s="10673">
        <v>0</v>
      </c>
      <c r="Z42" s="10673">
        <v>0</v>
      </c>
      <c r="AA42" s="10673">
        <v>0</v>
      </c>
      <c r="AB42" s="10678">
        <f t="shared" si="5"/>
      </c>
      <c r="AC42" s="10688">
        <f t="shared" si="9"/>
      </c>
      <c r="AD42" s="10680">
        <f t="shared" si="17"/>
      </c>
      <c r="AE42" s="10689">
        <f t="shared" si="3"/>
      </c>
      <c r="AF42" s="10682">
        <f>VLOOKUP(C42,'Data Products'!$A:$J,10,0)</f>
      </c>
      <c r="AG42" s="10683">
        <f t="shared" si="11"/>
      </c>
      <c r="AH42" s="10683">
        <f t="shared" si="19"/>
      </c>
      <c r="AI42" s="10705"/>
      <c r="AJ42" s="10706"/>
      <c r="AK42" s="10706"/>
      <c r="AL42" s="10705"/>
      <c r="AM42" s="10706"/>
      <c r="AN42" s="10706"/>
    </row>
    <row r="43">
      <c r="A43" s="10672">
        <v>41</v>
      </c>
      <c r="B43" s="10672" t="s">
        <v>14110</v>
      </c>
      <c r="C43" s="10672" t="s">
        <v>14171</v>
      </c>
      <c r="D43" s="10673">
        <v>256</v>
      </c>
      <c r="E43" s="10673">
        <v>256</v>
      </c>
      <c r="F43" s="10707"/>
      <c r="G43" s="10674">
        <f>VLOOKUP(C43,'Data Products'!$A:$B,2,0)</f>
      </c>
      <c r="H43" s="10701">
        <f t="shared" si="14"/>
      </c>
      <c r="I43" s="10676">
        <v>45898</v>
      </c>
      <c r="J43" s="10677">
        <f t="shared" si="1"/>
      </c>
      <c r="K43" s="10673">
        <v>33</v>
      </c>
      <c r="L43" s="10673">
        <v>55</v>
      </c>
      <c r="M43" s="10673">
        <v>0</v>
      </c>
      <c r="N43" s="10673">
        <v>0</v>
      </c>
      <c r="O43" s="10672" t="s">
        <v>14172</v>
      </c>
      <c r="P43" s="10673">
        <v>0</v>
      </c>
      <c r="Q43" s="10673">
        <v>0</v>
      </c>
      <c r="R43" s="10673">
        <v>130</v>
      </c>
      <c r="S43" s="10673">
        <v>130</v>
      </c>
      <c r="T43" s="10673">
        <v>126</v>
      </c>
      <c r="U43" s="10673">
        <v>126</v>
      </c>
      <c r="V43" s="10673">
        <v>0</v>
      </c>
      <c r="W43" s="10673">
        <v>0</v>
      </c>
      <c r="X43" s="10673">
        <v>0</v>
      </c>
      <c r="Y43" s="10673">
        <v>0</v>
      </c>
      <c r="Z43" s="10673">
        <v>0</v>
      </c>
      <c r="AA43" s="10673">
        <v>0</v>
      </c>
      <c r="AB43" s="10678">
        <f t="shared" si="5"/>
      </c>
      <c r="AC43" s="10696">
        <f t="shared" si="9"/>
      </c>
      <c r="AD43" s="10680">
        <f t="shared" si="17"/>
      </c>
      <c r="AE43" s="10697">
        <f t="shared" si="3"/>
      </c>
      <c r="AF43" s="10682">
        <f>VLOOKUP(C43,'Data Products'!$A:$J,10,0)</f>
      </c>
      <c r="AG43" s="10683">
        <f t="shared" si="11"/>
      </c>
      <c r="AH43" s="10708"/>
      <c r="AI43" s="10709" t="s">
        <v>14173</v>
      </c>
      <c r="AJ43" s="10706"/>
      <c r="AK43" s="10706"/>
      <c r="AL43" s="10705"/>
      <c r="AM43" s="10706"/>
      <c r="AN43" s="10706"/>
    </row>
    <row r="44">
      <c r="A44" s="10710"/>
      <c r="B44" s="10711"/>
      <c r="C44" s="10710"/>
      <c r="D44" s="10710"/>
      <c r="E44" s="10710"/>
      <c r="F44" s="10710"/>
      <c r="G44" s="10710"/>
      <c r="H44" s="10710"/>
      <c r="I44" s="10710"/>
      <c r="J44" s="10712"/>
      <c r="K44" s="10707"/>
      <c r="L44" s="10707" t="s">
        <v>14174</v>
      </c>
      <c r="M44" s="10707"/>
      <c r="N44" s="10707"/>
      <c r="O44" s="10707"/>
      <c r="P44" s="10707"/>
      <c r="Q44" s="10707"/>
      <c r="R44" s="10707"/>
      <c r="S44" s="10707"/>
      <c r="T44" s="10707"/>
      <c r="U44" s="10707"/>
      <c r="V44" s="10707"/>
      <c r="W44" s="10707"/>
      <c r="X44" s="10707"/>
      <c r="Y44" s="10707"/>
      <c r="Z44" s="10707"/>
      <c r="AA44" s="10707"/>
      <c r="AB44" s="10707"/>
      <c r="AC44" s="10707"/>
      <c r="AD44" s="10707"/>
      <c r="AE44" s="10713" t="s">
        <v>14175</v>
      </c>
      <c r="AF44" s="10714"/>
      <c r="AG44" s="10714">
        <f>SUM(AG3:AG43)</f>
      </c>
      <c r="AH44" s="10715"/>
      <c r="AI44" s="10716"/>
      <c r="AJ44" s="10717"/>
      <c r="AK44" s="10717"/>
      <c r="AL44" s="10716"/>
      <c r="AM44" s="10717"/>
      <c r="AN44" s="10717"/>
    </row>
    <row r="45">
      <c r="A45" s="10707"/>
      <c r="B45" s="10711"/>
      <c r="C45" s="10711"/>
      <c r="D45" s="10707"/>
      <c r="E45" s="10707"/>
      <c r="F45" s="10707"/>
      <c r="G45" s="10711"/>
      <c r="H45" s="10712"/>
      <c r="I45" s="10712"/>
      <c r="J45" s="10712"/>
      <c r="K45" s="10707"/>
      <c r="L45" s="10707"/>
      <c r="M45" s="10707"/>
      <c r="N45" s="10707"/>
      <c r="O45" s="10707"/>
      <c r="P45" s="10707"/>
      <c r="Q45" s="10707"/>
      <c r="R45" s="10707"/>
      <c r="S45" s="10707"/>
      <c r="T45" s="10707"/>
      <c r="U45" s="10707"/>
      <c r="V45" s="10707"/>
      <c r="W45" s="10707"/>
      <c r="X45" s="10707"/>
      <c r="Y45" s="10707"/>
      <c r="Z45" s="10707"/>
      <c r="AA45" s="10707"/>
      <c r="AB45" s="10707"/>
      <c r="AC45" s="10707"/>
      <c r="AD45" s="10707"/>
      <c r="AE45" s="10718" t="s">
        <v>14176</v>
      </c>
      <c r="AF45" s="10719">
        <f t="shared" ref="AF45:AF48" si="7">AG45/$AG$44</f>
      </c>
      <c r="AG45" s="10720">
        <f t="shared" ref="AG45:AG48" si="8">SUMIFS($AG$3:$AG$43,$AE$3:$AE$43,AE45)</f>
      </c>
      <c r="AH45" s="10721"/>
      <c r="AI45" s="10716"/>
      <c r="AJ45" s="10717"/>
      <c r="AK45" s="10717"/>
      <c r="AL45" s="10716"/>
      <c r="AM45" s="10717"/>
      <c r="AN45" s="10717"/>
    </row>
    <row r="46">
      <c r="A46" s="10707"/>
      <c r="B46" s="10711"/>
      <c r="C46" s="10711"/>
      <c r="D46" s="10707"/>
      <c r="E46" s="10707"/>
      <c r="F46" s="10707"/>
      <c r="G46" s="10711"/>
      <c r="H46" s="10712"/>
      <c r="I46" s="10712"/>
      <c r="J46" s="10712"/>
      <c r="K46" s="10707"/>
      <c r="L46" s="10707"/>
      <c r="M46" s="10707"/>
      <c r="N46" s="10707"/>
      <c r="O46" s="10707"/>
      <c r="P46" s="10707"/>
      <c r="Q46" s="10707"/>
      <c r="R46" s="10707"/>
      <c r="S46" s="10707"/>
      <c r="T46" s="10707"/>
      <c r="U46" s="10707"/>
      <c r="V46" s="10707"/>
      <c r="W46" s="10707"/>
      <c r="X46" s="10707"/>
      <c r="Y46" s="10707"/>
      <c r="Z46" s="10707"/>
      <c r="AA46" s="10707"/>
      <c r="AB46" s="10707"/>
      <c r="AC46" s="10707"/>
      <c r="AD46" s="10707"/>
      <c r="AE46" s="10718" t="s">
        <v>14177</v>
      </c>
      <c r="AF46" s="10719">
        <f t="shared" si="7"/>
      </c>
      <c r="AG46" s="10720">
        <f t="shared" si="8"/>
      </c>
      <c r="AH46" s="10721"/>
      <c r="AI46" s="10716"/>
      <c r="AJ46" s="10717"/>
      <c r="AK46" s="10717"/>
      <c r="AL46" s="10716"/>
      <c r="AM46" s="10717"/>
      <c r="AN46" s="10717"/>
    </row>
    <row r="47">
      <c r="A47" s="10707"/>
      <c r="B47" s="10711"/>
      <c r="C47" s="10711"/>
      <c r="D47" s="10707"/>
      <c r="E47" s="10707"/>
      <c r="F47" s="10707"/>
      <c r="G47" s="10711"/>
      <c r="H47" s="10712"/>
      <c r="I47" s="10712"/>
      <c r="J47" s="10712"/>
      <c r="K47" s="10707"/>
      <c r="L47" s="10707"/>
      <c r="M47" s="10707"/>
      <c r="N47" s="10707"/>
      <c r="O47" s="10707"/>
      <c r="P47" s="10707"/>
      <c r="Q47" s="10707"/>
      <c r="R47" s="10707"/>
      <c r="S47" s="10707"/>
      <c r="T47" s="10707"/>
      <c r="U47" s="10707"/>
      <c r="V47" s="10707"/>
      <c r="W47" s="10707"/>
      <c r="X47" s="10707"/>
      <c r="Y47" s="10707"/>
      <c r="Z47" s="10707"/>
      <c r="AA47" s="10707"/>
      <c r="AB47" s="10707"/>
      <c r="AC47" s="10707"/>
      <c r="AD47" s="10707"/>
      <c r="AE47" s="10718" t="s">
        <v>14178</v>
      </c>
      <c r="AF47" s="10719">
        <f t="shared" si="7"/>
      </c>
      <c r="AG47" s="10720">
        <f t="shared" si="8"/>
      </c>
      <c r="AH47" s="10721"/>
      <c r="AI47" s="10716"/>
      <c r="AJ47" s="10717"/>
      <c r="AK47" s="10717"/>
      <c r="AL47" s="10716"/>
      <c r="AM47" s="10717"/>
      <c r="AN47" s="10717"/>
    </row>
    <row r="48">
      <c r="A48" s="10707"/>
      <c r="B48" s="10711"/>
      <c r="C48" s="10711"/>
      <c r="D48" s="10707"/>
      <c r="E48" s="10707"/>
      <c r="F48" s="10707"/>
      <c r="G48" s="10711"/>
      <c r="H48" s="10712"/>
      <c r="I48" s="10712"/>
      <c r="J48" s="10712"/>
      <c r="K48" s="10707"/>
      <c r="L48" s="10707"/>
      <c r="M48" s="10707"/>
      <c r="N48" s="10707"/>
      <c r="O48" s="10707"/>
      <c r="P48" s="10707"/>
      <c r="Q48" s="10707"/>
      <c r="R48" s="10707"/>
      <c r="S48" s="10707"/>
      <c r="T48" s="10707"/>
      <c r="U48" s="10707"/>
      <c r="V48" s="10707"/>
      <c r="W48" s="10707"/>
      <c r="X48" s="10707"/>
      <c r="Y48" s="10707"/>
      <c r="Z48" s="10707"/>
      <c r="AA48" s="10707"/>
      <c r="AB48" s="10707"/>
      <c r="AC48" s="10707"/>
      <c r="AD48" s="10707"/>
      <c r="AE48" s="10718" t="s">
        <v>14179</v>
      </c>
      <c r="AF48" s="10719">
        <f t="shared" si="7"/>
      </c>
      <c r="AG48" s="10720">
        <f t="shared" si="8"/>
      </c>
      <c r="AH48" s="10721"/>
      <c r="AI48" s="10716"/>
      <c r="AJ48" s="10717"/>
      <c r="AK48" s="10717"/>
      <c r="AL48" s="10716"/>
      <c r="AM48" s="10717"/>
      <c r="AN48" s="10717"/>
    </row>
    <row r="49">
      <c r="A49" s="10707"/>
      <c r="B49" s="10711"/>
      <c r="C49" s="10711"/>
      <c r="D49" s="10707"/>
      <c r="E49" s="10707"/>
      <c r="F49" s="10707"/>
      <c r="G49" s="10711"/>
      <c r="H49" s="10712"/>
      <c r="I49" s="10712"/>
      <c r="J49" s="10712"/>
      <c r="K49" s="10707"/>
      <c r="L49" s="10707"/>
      <c r="M49" s="10707"/>
      <c r="N49" s="10707"/>
      <c r="O49" s="10707"/>
      <c r="P49" s="10707"/>
      <c r="Q49" s="10707"/>
      <c r="R49" s="10707"/>
      <c r="S49" s="10707"/>
      <c r="T49" s="10707"/>
      <c r="U49" s="10707"/>
      <c r="V49" s="10707"/>
      <c r="W49" s="10707"/>
      <c r="X49" s="10707"/>
      <c r="Y49" s="10707"/>
      <c r="Z49" s="10707"/>
      <c r="AA49" s="10707"/>
      <c r="AB49" s="10707"/>
      <c r="AC49" s="10707"/>
      <c r="AD49" s="10707"/>
      <c r="AE49" s="10718" t="s">
        <v>14096</v>
      </c>
      <c r="AF49" s="10722">
        <f>AVERAGE(AH3:AH42)/AVERAGE(D3:D42)</f>
      </c>
      <c r="AG49" s="10720">
        <f>SUMIF($H$3:$H$43,"&lt;90",$AG$3:$AG$43)</f>
      </c>
      <c r="AH49" s="10723"/>
      <c r="AI49" s="10716"/>
      <c r="AJ49" s="10717"/>
      <c r="AK49" s="10717"/>
      <c r="AL49" s="10716"/>
      <c r="AM49" s="10717"/>
      <c r="AN49" s="10717"/>
    </row>
    <row r="50">
      <c r="A50" s="10707"/>
      <c r="B50" s="10711"/>
      <c r="C50" s="10711"/>
      <c r="D50" s="10707"/>
      <c r="E50" s="10707"/>
      <c r="F50" s="10707"/>
      <c r="G50" s="10711"/>
      <c r="H50" s="10712"/>
      <c r="I50" s="10712"/>
      <c r="J50" s="10712"/>
      <c r="K50" s="10707"/>
      <c r="L50" s="10707"/>
      <c r="M50" s="10707"/>
      <c r="N50" s="10707"/>
      <c r="O50" s="10707"/>
      <c r="P50" s="10707"/>
      <c r="Q50" s="10707"/>
      <c r="R50" s="10707"/>
      <c r="S50" s="10707"/>
      <c r="T50" s="10707"/>
      <c r="U50" s="10707"/>
      <c r="V50" s="10707"/>
      <c r="W50" s="10707"/>
      <c r="X50" s="10707"/>
      <c r="Y50" s="10707"/>
      <c r="Z50" s="10707"/>
      <c r="AA50" s="10707"/>
      <c r="AB50" s="10707"/>
      <c r="AC50" s="10707"/>
      <c r="AD50" s="10707"/>
      <c r="AE50" s="10707"/>
      <c r="AF50" s="10723"/>
      <c r="AG50" s="10723"/>
      <c r="AH50" s="10723"/>
      <c r="AI50" s="10716"/>
      <c r="AJ50" s="10717"/>
      <c r="AK50" s="10717"/>
      <c r="AL50" s="10716"/>
      <c r="AM50" s="10717"/>
      <c r="AN50" s="10717"/>
    </row>
    <row r="51">
      <c r="A51" s="10667" t="s">
        <v>14180</v>
      </c>
      <c r="B51" s="10667" t="s">
        <v>14071</v>
      </c>
      <c r="C51" s="10667" t="s">
        <v>14072</v>
      </c>
      <c r="D51" s="10667" t="s">
        <v>14073</v>
      </c>
      <c r="E51" s="10667"/>
      <c r="F51" s="10667" t="s">
        <v>14181</v>
      </c>
      <c r="G51" s="10724" t="s">
        <v>14075</v>
      </c>
      <c r="H51" s="10725" t="s">
        <v>14076</v>
      </c>
      <c r="I51" s="10666" t="s">
        <v>14077</v>
      </c>
      <c r="J51" s="10666" t="s">
        <v>14078</v>
      </c>
      <c r="K51" s="10667" t="s">
        <v>14079</v>
      </c>
      <c r="L51" s="10667" t="s">
        <v>14080</v>
      </c>
      <c r="M51" s="10667" t="s">
        <v>14182</v>
      </c>
      <c r="N51" s="10667" t="s">
        <v>14183</v>
      </c>
      <c r="O51" s="10667" t="s">
        <v>14083</v>
      </c>
      <c r="P51" s="10726"/>
      <c r="Q51" s="10726"/>
      <c r="R51" s="10726"/>
      <c r="S51" s="10726"/>
      <c r="T51" s="10726"/>
      <c r="U51" s="10726"/>
      <c r="V51" s="10726"/>
      <c r="W51" s="10726"/>
      <c r="X51" s="10726"/>
      <c r="Y51" s="10726"/>
      <c r="Z51" s="10726"/>
      <c r="AA51" s="10726"/>
      <c r="AB51" s="10727" t="s">
        <v>14090</v>
      </c>
      <c r="AC51" s="10725" t="s">
        <v>14091</v>
      </c>
      <c r="AD51" s="10725" t="s">
        <v>14184</v>
      </c>
      <c r="AE51" s="10725" t="s">
        <v>14185</v>
      </c>
      <c r="AF51" s="10728" t="s">
        <v>14094</v>
      </c>
      <c r="AG51" s="10728" t="s">
        <v>14095</v>
      </c>
      <c r="AH51" s="10666" t="s">
        <v>14096</v>
      </c>
      <c r="AI51" s="10725" t="s">
        <v>14097</v>
      </c>
      <c r="AJ51" s="10666" t="s">
        <v>14098</v>
      </c>
      <c r="AK51" s="10667" t="s">
        <v>14099</v>
      </c>
      <c r="AL51" s="10667" t="s">
        <v>14186</v>
      </c>
      <c r="AM51" s="10667" t="s">
        <v>14101</v>
      </c>
      <c r="AN51" s="10667" t="s">
        <v>14102</v>
      </c>
    </row>
    <row r="52">
      <c r="A52" s="10667" t="s">
        <v>14103</v>
      </c>
      <c r="B52" s="10667"/>
      <c r="C52" s="10667"/>
      <c r="D52" s="10667" t="s">
        <v>14104</v>
      </c>
      <c r="E52" s="10671" t="s">
        <v>14105</v>
      </c>
      <c r="F52" s="10667"/>
      <c r="G52" s="10724"/>
      <c r="H52" s="10725"/>
      <c r="I52" s="10666"/>
      <c r="J52" s="10666"/>
      <c r="K52" s="10667" t="s">
        <v>14106</v>
      </c>
      <c r="L52" s="10667" t="s">
        <v>14106</v>
      </c>
      <c r="M52" s="10667"/>
      <c r="N52" s="10667"/>
      <c r="O52" s="10667"/>
      <c r="P52" s="10726"/>
      <c r="Q52" s="10726"/>
      <c r="R52" s="10726"/>
      <c r="S52" s="10726"/>
      <c r="T52" s="10726"/>
      <c r="U52" s="10726"/>
      <c r="V52" s="10726"/>
      <c r="W52" s="10726"/>
      <c r="X52" s="10726"/>
      <c r="Y52" s="10726"/>
      <c r="Z52" s="10726"/>
      <c r="AA52" s="10726"/>
      <c r="AB52" s="10727"/>
      <c r="AC52" s="10725"/>
      <c r="AD52" s="10725"/>
      <c r="AE52" s="10725"/>
      <c r="AF52" s="10728"/>
      <c r="AG52" s="10728"/>
      <c r="AH52" s="10666"/>
      <c r="AI52" s="10725"/>
      <c r="AJ52" s="10666"/>
      <c r="AK52" s="10667"/>
      <c r="AL52" s="10667"/>
      <c r="AM52" s="10667"/>
      <c r="AN52" s="10667"/>
    </row>
    <row r="53">
      <c r="A53" s="10729">
        <v>1</v>
      </c>
      <c r="B53" s="10672" t="s">
        <v>14107</v>
      </c>
      <c r="C53" s="10672" t="s">
        <v>14187</v>
      </c>
      <c r="D53" s="10673">
        <v>20761</v>
      </c>
      <c r="E53" s="10687">
        <v>20761</v>
      </c>
      <c r="F53" s="10687"/>
      <c r="G53" s="10730">
        <f>VLOOKUP(C53,'Data Products'!$A:$J,2,0)</f>
      </c>
      <c r="H53" s="10731">
        <f t="shared" ref="H53:H77" si="15">IFERROR(G53-TODAY(),"")</f>
      </c>
      <c r="I53" s="10676">
        <v>45840</v>
      </c>
      <c r="J53" s="10677">
        <f t="shared" ref="J53:J123" si="2">TODAY()-I53</f>
      </c>
      <c r="K53" s="10673">
        <v>0</v>
      </c>
      <c r="L53" s="10732">
        <v>13516</v>
      </c>
      <c r="M53" s="10673">
        <v>6000</v>
      </c>
      <c r="N53" s="10673">
        <v>12000</v>
      </c>
      <c r="O53" s="10672" t="s">
        <v>14117</v>
      </c>
      <c r="P53" s="10707"/>
      <c r="Q53" s="10707"/>
      <c r="R53" s="10733"/>
      <c r="S53" s="10707"/>
      <c r="T53" s="10707"/>
      <c r="U53" s="10707"/>
      <c r="V53" s="10707"/>
      <c r="W53" s="10707"/>
      <c r="X53" s="10707"/>
      <c r="Y53" s="10707"/>
      <c r="Z53" s="10707"/>
      <c r="AA53" s="10707"/>
      <c r="AB53" s="10734">
        <f t="shared" ref="AB53:AB123" si="6">L53/30</f>
      </c>
      <c r="AC53" s="10692">
        <f t="shared" ref="AC53:AC123" si="10">IFERROR(D53/AB53,"-")</f>
      </c>
      <c r="AD53" s="10680">
        <f t="shared" ref="AD53:AD123" si="18">IFERROR(TODAY()+AC53,"-")</f>
      </c>
      <c r="AE53" s="10693">
        <f t="shared" ref="AE53:AE123" si="4">_xlfn.IFS(AC53="-","Not sold yet",AND(AC53&lt;=150,AC53&gt;60),"Out of stock more than 60 days",AC53&lt;=60,"Out of stock less than 60 days",AC53&gt;=150,"Out of stock more than 150 days")</f>
      </c>
      <c r="AF53" s="10682">
        <f>VLOOKUP(C53,'Data Products'!$A:$J,10,0)</f>
      </c>
      <c r="AG53" s="10683">
        <f t="shared" ref="AG53:AG123" si="12">AF53*D53</f>
      </c>
      <c r="AH53" s="10683"/>
      <c r="AI53" s="10694"/>
      <c r="AJ53" s="10685"/>
      <c r="AK53" s="10686"/>
      <c r="AL53" s="10685"/>
      <c r="AM53" s="10686"/>
      <c r="AN53" s="10686"/>
    </row>
    <row customHeight="true" hidden="true" ht="18" r="54">
      <c r="A54" s="10729">
        <v>2</v>
      </c>
      <c r="B54" s="10672" t="s">
        <v>14115</v>
      </c>
      <c r="C54" s="10672" t="s">
        <v>14188</v>
      </c>
      <c r="D54" s="10673">
        <v>0</v>
      </c>
      <c r="E54" s="10687">
        <v>0</v>
      </c>
      <c r="F54" s="10687"/>
      <c r="G54" s="10730">
        <f>VLOOKUP(C54,'Data Products'!$A:$J,2,0)</f>
      </c>
      <c r="H54" s="10731">
        <f t="shared" si="15"/>
      </c>
      <c r="I54" s="10676">
        <v>45376</v>
      </c>
      <c r="J54" s="10677">
        <f t="shared" si="2"/>
      </c>
      <c r="K54" s="10673">
        <v>0</v>
      </c>
      <c r="L54" s="10673">
        <v>0</v>
      </c>
      <c r="M54" s="10673">
        <v>0</v>
      </c>
      <c r="N54" s="10673">
        <v>0</v>
      </c>
      <c r="O54" s="10672" t="s">
        <v>14189</v>
      </c>
      <c r="P54" s="10707"/>
      <c r="Q54" s="10707"/>
      <c r="R54" s="10733"/>
      <c r="S54" s="10707"/>
      <c r="T54" s="10707"/>
      <c r="U54" s="10707"/>
      <c r="V54" s="10707"/>
      <c r="W54" s="10707"/>
      <c r="X54" s="10707"/>
      <c r="Y54" s="10707"/>
      <c r="Z54" s="10707"/>
      <c r="AA54" s="10707"/>
      <c r="AB54" s="10734">
        <f t="shared" si="6"/>
      </c>
      <c r="AC54" s="10688">
        <f t="shared" si="10"/>
      </c>
      <c r="AD54" s="10680">
        <f t="shared" si="18"/>
      </c>
      <c r="AE54" s="10689">
        <f t="shared" si="4"/>
      </c>
      <c r="AF54" s="10682">
        <f>VLOOKUP(C54,'Data Products'!$A:$J,10,0)</f>
      </c>
      <c r="AG54" s="10683">
        <f t="shared" si="12"/>
      </c>
      <c r="AH54" s="10683">
        <f t="shared" ref="AH54:AH123" si="20">IF(H54&lt;=90,D54,0)</f>
      </c>
      <c r="AI54" s="10694"/>
      <c r="AJ54" s="10685"/>
      <c r="AK54" s="10686"/>
      <c r="AL54" s="10685"/>
      <c r="AM54" s="10686"/>
      <c r="AN54" s="10686"/>
    </row>
    <row customHeight="true" hidden="true" ht="18" r="55">
      <c r="A55" s="10729">
        <v>3</v>
      </c>
      <c r="B55" s="10672" t="s">
        <v>14115</v>
      </c>
      <c r="C55" s="10672" t="s">
        <v>14190</v>
      </c>
      <c r="D55" s="10673">
        <v>0</v>
      </c>
      <c r="E55" s="10687">
        <v>0</v>
      </c>
      <c r="F55" s="10687"/>
      <c r="G55" s="10730">
        <f>VLOOKUP(C55,'Data Products'!$A:$J,2,0)</f>
      </c>
      <c r="H55" s="10731">
        <f t="shared" si="15"/>
      </c>
      <c r="I55" s="10735">
        <v>45721</v>
      </c>
      <c r="J55" s="10677">
        <f t="shared" si="2"/>
      </c>
      <c r="K55" s="10673">
        <v>0</v>
      </c>
      <c r="L55" s="10673">
        <v>0</v>
      </c>
      <c r="M55" s="10736" t="s">
        <v>14191</v>
      </c>
      <c r="N55" s="10736" t="s">
        <v>14191</v>
      </c>
      <c r="O55" s="10672" t="s">
        <v>14189</v>
      </c>
      <c r="P55" s="10707"/>
      <c r="Q55" s="10707"/>
      <c r="R55" s="10733"/>
      <c r="S55" s="10707"/>
      <c r="T55" s="10707"/>
      <c r="U55" s="10707"/>
      <c r="V55" s="10707"/>
      <c r="W55" s="10707"/>
      <c r="X55" s="10707"/>
      <c r="Y55" s="10707"/>
      <c r="Z55" s="10707"/>
      <c r="AA55" s="10707"/>
      <c r="AB55" s="10734">
        <f t="shared" si="6"/>
      </c>
      <c r="AC55" s="10688">
        <f t="shared" si="10"/>
      </c>
      <c r="AD55" s="10680">
        <f t="shared" si="18"/>
      </c>
      <c r="AE55" s="10689">
        <f t="shared" si="4"/>
      </c>
      <c r="AF55" s="10682">
        <f>VLOOKUP(C55,'Data Products'!$A:$J,10,0)</f>
      </c>
      <c r="AG55" s="10683">
        <f t="shared" si="12"/>
      </c>
      <c r="AH55" s="10683">
        <f t="shared" si="20"/>
      </c>
      <c r="AI55" s="10694"/>
      <c r="AJ55" s="10685"/>
      <c r="AK55" s="10686"/>
      <c r="AL55" s="10685"/>
      <c r="AM55" s="10686"/>
      <c r="AN55" s="10686"/>
    </row>
    <row customHeight="true" hidden="true" ht="18" r="56">
      <c r="A56" s="10729">
        <v>4</v>
      </c>
      <c r="B56" s="10672" t="s">
        <v>14115</v>
      </c>
      <c r="C56" s="10672" t="s">
        <v>14192</v>
      </c>
      <c r="D56" s="10673">
        <v>0</v>
      </c>
      <c r="E56" s="10687">
        <v>0</v>
      </c>
      <c r="F56" s="10687"/>
      <c r="G56" s="10730">
        <f>VLOOKUP(C56,'Data Products'!$A:$J,2,0)</f>
      </c>
      <c r="H56" s="10731">
        <f t="shared" si="15"/>
      </c>
      <c r="I56" s="10676">
        <v>45460</v>
      </c>
      <c r="J56" s="10677">
        <f t="shared" si="2"/>
      </c>
      <c r="K56" s="10673">
        <v>0</v>
      </c>
      <c r="L56" s="10673">
        <v>0</v>
      </c>
      <c r="M56" s="10673">
        <v>0</v>
      </c>
      <c r="N56" s="10673">
        <v>0</v>
      </c>
      <c r="O56" s="10672" t="s">
        <v>14189</v>
      </c>
      <c r="P56" s="10707"/>
      <c r="Q56" s="10707"/>
      <c r="R56" s="10737"/>
      <c r="S56" s="10707"/>
      <c r="T56" s="10707"/>
      <c r="U56" s="10707"/>
      <c r="V56" s="10707"/>
      <c r="W56" s="10707"/>
      <c r="X56" s="10707"/>
      <c r="Y56" s="10707"/>
      <c r="Z56" s="10707"/>
      <c r="AA56" s="10707"/>
      <c r="AB56" s="10734">
        <f t="shared" si="6"/>
      </c>
      <c r="AC56" s="10688">
        <f t="shared" si="10"/>
      </c>
      <c r="AD56" s="10680">
        <f t="shared" si="18"/>
      </c>
      <c r="AE56" s="10689">
        <f t="shared" si="4"/>
      </c>
      <c r="AF56" s="10682">
        <f>VLOOKUP(C56,'Data Products'!$A:$J,10,0)</f>
      </c>
      <c r="AG56" s="10683">
        <f t="shared" si="12"/>
      </c>
      <c r="AH56" s="10683">
        <f t="shared" si="20"/>
      </c>
      <c r="AI56" s="10685"/>
      <c r="AJ56" s="10686"/>
      <c r="AK56" s="10686"/>
      <c r="AL56" s="10685"/>
      <c r="AM56" s="10686"/>
      <c r="AN56" s="10686"/>
    </row>
    <row customHeight="true" hidden="true" ht="18" r="57">
      <c r="A57" s="10729">
        <v>5</v>
      </c>
      <c r="B57" s="10672" t="s">
        <v>14141</v>
      </c>
      <c r="C57" s="10672" t="s">
        <v>14193</v>
      </c>
      <c r="D57" s="10673">
        <v>0</v>
      </c>
      <c r="E57" s="10687">
        <v>0</v>
      </c>
      <c r="F57" s="10687"/>
      <c r="G57" s="10730">
        <f>VLOOKUP(C57,'Data Products'!$A:$J,2,0)</f>
      </c>
      <c r="H57" s="10731">
        <f t="shared" si="15"/>
      </c>
      <c r="I57" s="10676">
        <v>45667</v>
      </c>
      <c r="J57" s="10677">
        <f t="shared" si="2"/>
      </c>
      <c r="K57" s="10673">
        <v>0</v>
      </c>
      <c r="L57" s="10673">
        <v>0</v>
      </c>
      <c r="M57" s="10673">
        <v>500</v>
      </c>
      <c r="N57" s="10673">
        <v>1000</v>
      </c>
      <c r="O57" s="10738" t="s">
        <v>14125</v>
      </c>
      <c r="P57" s="10707"/>
      <c r="Q57" s="10707"/>
      <c r="R57" s="10733"/>
      <c r="S57" s="10707"/>
      <c r="T57" s="10707"/>
      <c r="U57" s="10707"/>
      <c r="V57" s="10707"/>
      <c r="W57" s="10707"/>
      <c r="X57" s="10707"/>
      <c r="Y57" s="10707"/>
      <c r="Z57" s="10707"/>
      <c r="AA57" s="10707"/>
      <c r="AB57" s="10734">
        <f t="shared" si="6"/>
      </c>
      <c r="AC57" s="10688">
        <f t="shared" si="10"/>
      </c>
      <c r="AD57" s="10680">
        <f t="shared" si="18"/>
      </c>
      <c r="AE57" s="10689">
        <f t="shared" si="4"/>
      </c>
      <c r="AF57" s="10682">
        <f>VLOOKUP(C57,'Data Products'!$A:$J,10,0)</f>
      </c>
      <c r="AG57" s="10683">
        <f t="shared" si="12"/>
      </c>
      <c r="AH57" s="10683">
        <f t="shared" si="20"/>
      </c>
      <c r="AI57" s="10694"/>
      <c r="AJ57" s="10686"/>
      <c r="AK57" s="10686">
        <v>200</v>
      </c>
      <c r="AL57" s="10685"/>
      <c r="AM57" s="10686"/>
      <c r="AN57" s="10686"/>
    </row>
    <row r="58">
      <c r="A58" s="10729">
        <v>6</v>
      </c>
      <c r="B58" s="10672" t="s">
        <v>14115</v>
      </c>
      <c r="C58" s="10672" t="s">
        <v>14194</v>
      </c>
      <c r="D58" s="10673">
        <v>1</v>
      </c>
      <c r="E58" s="10687">
        <v>1</v>
      </c>
      <c r="F58" s="10687"/>
      <c r="G58" s="10730">
        <f>VLOOKUP(C58,'Data Products'!$A:$J,2,0)</f>
      </c>
      <c r="H58" s="10731">
        <f t="shared" si="15"/>
      </c>
      <c r="I58" s="10676">
        <v>45667</v>
      </c>
      <c r="J58" s="10677">
        <f t="shared" si="2"/>
      </c>
      <c r="K58" s="10673">
        <v>7</v>
      </c>
      <c r="L58" s="10673">
        <v>17</v>
      </c>
      <c r="M58" s="10673">
        <v>500</v>
      </c>
      <c r="N58" s="10673">
        <v>1000</v>
      </c>
      <c r="O58" s="10672" t="s">
        <v>14125</v>
      </c>
      <c r="P58" s="10707"/>
      <c r="Q58" s="10707"/>
      <c r="R58" s="10733"/>
      <c r="S58" s="10707"/>
      <c r="T58" s="10707"/>
      <c r="U58" s="10707"/>
      <c r="V58" s="10707"/>
      <c r="W58" s="10707"/>
      <c r="X58" s="10707"/>
      <c r="Y58" s="10707"/>
      <c r="Z58" s="10707"/>
      <c r="AA58" s="10707"/>
      <c r="AB58" s="10734">
        <f t="shared" si="6"/>
      </c>
      <c r="AC58" s="10692">
        <f t="shared" si="10"/>
      </c>
      <c r="AD58" s="10680">
        <f t="shared" si="18"/>
      </c>
      <c r="AE58" s="10693">
        <f t="shared" si="4"/>
      </c>
      <c r="AF58" s="10682">
        <f>VLOOKUP(C58,'Data Products'!$A:$J,10,0)</f>
      </c>
      <c r="AG58" s="10683">
        <f t="shared" si="12"/>
      </c>
      <c r="AH58" s="10683">
        <f t="shared" si="20"/>
      </c>
      <c r="AI58" s="10694"/>
      <c r="AJ58" s="10686"/>
      <c r="AK58" s="10686"/>
      <c r="AL58" s="10685"/>
      <c r="AM58" s="10686"/>
      <c r="AN58" s="10686"/>
    </row>
    <row r="59">
      <c r="A59" s="10729">
        <v>7</v>
      </c>
      <c r="B59" s="10672" t="s">
        <v>14107</v>
      </c>
      <c r="C59" s="10672" t="s">
        <v>14195</v>
      </c>
      <c r="D59" s="10673">
        <v>287</v>
      </c>
      <c r="E59" s="10687">
        <v>287</v>
      </c>
      <c r="F59" s="10687"/>
      <c r="G59" s="10730">
        <f>VLOOKUP(C59,'Data Products'!$A:$J,2,0)</f>
      </c>
      <c r="H59" s="10731">
        <f t="shared" si="15"/>
      </c>
      <c r="I59" s="10676">
        <v>45617</v>
      </c>
      <c r="J59" s="10677">
        <f t="shared" si="2"/>
      </c>
      <c r="K59" s="10673">
        <v>47</v>
      </c>
      <c r="L59" s="10673">
        <v>83</v>
      </c>
      <c r="M59" s="10673">
        <v>300</v>
      </c>
      <c r="N59" s="10673">
        <v>500</v>
      </c>
      <c r="O59" s="10739" t="s">
        <v>14125</v>
      </c>
      <c r="P59" s="10707"/>
      <c r="Q59" s="10707"/>
      <c r="R59" s="10733"/>
      <c r="S59" s="10707"/>
      <c r="T59" s="10707"/>
      <c r="U59" s="10707"/>
      <c r="V59" s="10707"/>
      <c r="W59" s="10707"/>
      <c r="X59" s="10707"/>
      <c r="Y59" s="10707"/>
      <c r="Z59" s="10707"/>
      <c r="AA59" s="10707"/>
      <c r="AB59" s="10734">
        <f t="shared" si="6"/>
      </c>
      <c r="AC59" s="10696">
        <f t="shared" si="10"/>
      </c>
      <c r="AD59" s="10680">
        <f t="shared" si="18"/>
      </c>
      <c r="AE59" s="10697">
        <f t="shared" si="4"/>
      </c>
      <c r="AF59" s="10682">
        <f>VLOOKUP(C59,'Data Products'!$A:$J,10,0)</f>
      </c>
      <c r="AG59" s="10683">
        <f t="shared" si="12"/>
      </c>
      <c r="AH59" s="10683">
        <f t="shared" si="20"/>
      </c>
      <c r="AI59" s="10685"/>
      <c r="AJ59" s="10686"/>
      <c r="AK59" s="10686"/>
      <c r="AL59" s="10685"/>
      <c r="AM59" s="10686"/>
      <c r="AN59" s="10686"/>
    </row>
    <row customHeight="true" hidden="true" ht="18" r="60">
      <c r="A60" s="10729">
        <v>8</v>
      </c>
      <c r="B60" s="10672" t="s">
        <v>14115</v>
      </c>
      <c r="C60" s="10672" t="s">
        <v>14196</v>
      </c>
      <c r="D60" s="10673">
        <v>0</v>
      </c>
      <c r="E60" s="10687">
        <v>0</v>
      </c>
      <c r="F60" s="10687"/>
      <c r="G60" s="10740">
        <f>VLOOKUP(C60,'Data Products'!$A:$J,2,0)</f>
      </c>
      <c r="H60" s="10692">
        <f t="shared" si="15"/>
      </c>
      <c r="I60" s="10676">
        <v>45504</v>
      </c>
      <c r="J60" s="10677">
        <f t="shared" si="2"/>
      </c>
      <c r="K60" s="10673">
        <v>0</v>
      </c>
      <c r="L60" s="10673">
        <v>0</v>
      </c>
      <c r="M60" s="10673">
        <v>0</v>
      </c>
      <c r="N60" s="10673">
        <v>0</v>
      </c>
      <c r="O60" s="10672" t="s">
        <v>14125</v>
      </c>
      <c r="P60" s="10707"/>
      <c r="Q60" s="10707"/>
      <c r="R60" s="10733"/>
      <c r="S60" s="10707"/>
      <c r="T60" s="10707"/>
      <c r="U60" s="10707"/>
      <c r="V60" s="10707"/>
      <c r="W60" s="10707"/>
      <c r="X60" s="10707"/>
      <c r="Y60" s="10707"/>
      <c r="Z60" s="10707"/>
      <c r="AA60" s="10707"/>
      <c r="AB60" s="10734">
        <f t="shared" si="6"/>
      </c>
      <c r="AC60" s="10688">
        <f t="shared" si="10"/>
      </c>
      <c r="AD60" s="10680">
        <f t="shared" si="18"/>
      </c>
      <c r="AE60" s="10689">
        <f t="shared" si="4"/>
      </c>
      <c r="AF60" s="10682">
        <f>VLOOKUP(C60,'Data Products'!$A:$J,10,0)</f>
      </c>
      <c r="AG60" s="10683">
        <f t="shared" si="12"/>
      </c>
      <c r="AH60" s="10683">
        <f t="shared" si="20"/>
      </c>
      <c r="AI60" s="10685"/>
      <c r="AJ60" s="10686"/>
      <c r="AK60" s="10686"/>
      <c r="AL60" s="10685"/>
      <c r="AM60" s="10686"/>
      <c r="AN60" s="10686"/>
    </row>
    <row r="61">
      <c r="A61" s="10729">
        <v>9</v>
      </c>
      <c r="B61" s="10672" t="s">
        <v>14110</v>
      </c>
      <c r="C61" s="10672" t="s">
        <v>14197</v>
      </c>
      <c r="D61" s="10673">
        <v>69</v>
      </c>
      <c r="E61" s="10687">
        <v>69</v>
      </c>
      <c r="F61" s="10687"/>
      <c r="G61" s="10730">
        <f>VLOOKUP(C61,'Data Products'!$A:$J,2,0)</f>
      </c>
      <c r="H61" s="10731">
        <f t="shared" si="15"/>
      </c>
      <c r="I61" s="10676">
        <v>45530</v>
      </c>
      <c r="J61" s="10677">
        <f t="shared" si="2"/>
      </c>
      <c r="K61" s="10673">
        <v>88</v>
      </c>
      <c r="L61" s="10673">
        <v>206</v>
      </c>
      <c r="M61" s="10673">
        <v>100</v>
      </c>
      <c r="N61" s="10673">
        <v>300</v>
      </c>
      <c r="O61" s="10672" t="s">
        <v>14125</v>
      </c>
      <c r="P61" s="10707"/>
      <c r="Q61" s="10707"/>
      <c r="R61" s="10733"/>
      <c r="S61" s="10707"/>
      <c r="T61" s="10707"/>
      <c r="U61" s="10707"/>
      <c r="V61" s="10707"/>
      <c r="W61" s="10707"/>
      <c r="X61" s="10707"/>
      <c r="Y61" s="10707"/>
      <c r="Z61" s="10707"/>
      <c r="AA61" s="10707"/>
      <c r="AB61" s="10734">
        <f t="shared" si="6"/>
      </c>
      <c r="AC61" s="10692">
        <f t="shared" si="10"/>
      </c>
      <c r="AD61" s="10680">
        <f t="shared" si="18"/>
      </c>
      <c r="AE61" s="10693">
        <f t="shared" si="4"/>
      </c>
      <c r="AF61" s="10682">
        <f>VLOOKUP(C61,'Data Products'!$A:$J,10,0)</f>
      </c>
      <c r="AG61" s="10683">
        <f t="shared" si="12"/>
      </c>
      <c r="AH61" s="10683">
        <f t="shared" si="20"/>
      </c>
      <c r="AI61" s="10685"/>
      <c r="AJ61" s="10686"/>
      <c r="AK61" s="10686"/>
      <c r="AL61" s="10685"/>
      <c r="AM61" s="10686"/>
      <c r="AN61" s="10686"/>
    </row>
    <row customHeight="true" hidden="true" ht="18" r="62">
      <c r="A62" s="10729">
        <v>10</v>
      </c>
      <c r="B62" s="10672" t="s">
        <v>14141</v>
      </c>
      <c r="C62" s="10672" t="s">
        <v>14198</v>
      </c>
      <c r="D62" s="10673">
        <v>0</v>
      </c>
      <c r="E62" s="10687">
        <v>0</v>
      </c>
      <c r="F62" s="10687"/>
      <c r="G62" s="10730">
        <f>VLOOKUP(C62,'Data Products'!$A:$J,2,0)</f>
      </c>
      <c r="H62" s="10731">
        <f t="shared" si="15"/>
      </c>
      <c r="I62" s="10676">
        <v>45667</v>
      </c>
      <c r="J62" s="10677">
        <f t="shared" si="2"/>
      </c>
      <c r="K62" s="10673">
        <v>0</v>
      </c>
      <c r="L62" s="10673">
        <v>0</v>
      </c>
      <c r="M62" s="10673">
        <v>500</v>
      </c>
      <c r="N62" s="10673">
        <v>1000</v>
      </c>
      <c r="O62" s="10672" t="s">
        <v>14125</v>
      </c>
      <c r="P62" s="10707"/>
      <c r="Q62" s="10707"/>
      <c r="R62" s="10733"/>
      <c r="S62" s="10707"/>
      <c r="T62" s="10707"/>
      <c r="U62" s="10707"/>
      <c r="V62" s="10707"/>
      <c r="W62" s="10707"/>
      <c r="X62" s="10707"/>
      <c r="Y62" s="10707"/>
      <c r="Z62" s="10707"/>
      <c r="AA62" s="10707"/>
      <c r="AB62" s="10734">
        <f t="shared" si="6"/>
      </c>
      <c r="AC62" s="10688">
        <f t="shared" si="10"/>
      </c>
      <c r="AD62" s="10680">
        <f t="shared" si="18"/>
      </c>
      <c r="AE62" s="10689">
        <f t="shared" si="4"/>
      </c>
      <c r="AF62" s="10682">
        <f>VLOOKUP(C62,'Data Products'!$A:$J,10,0)</f>
      </c>
      <c r="AG62" s="10683">
        <f t="shared" si="12"/>
      </c>
      <c r="AH62" s="10683">
        <f t="shared" si="20"/>
      </c>
      <c r="AI62" s="10694"/>
      <c r="AJ62" s="10686"/>
      <c r="AK62" s="10686">
        <v>150</v>
      </c>
      <c r="AL62" s="10685"/>
      <c r="AM62" s="10686"/>
      <c r="AN62" s="10686"/>
    </row>
    <row r="63">
      <c r="A63" s="10729">
        <v>11</v>
      </c>
      <c r="B63" s="10672" t="s">
        <v>14107</v>
      </c>
      <c r="C63" s="10672" t="s">
        <v>14199</v>
      </c>
      <c r="D63" s="10673">
        <v>456</v>
      </c>
      <c r="E63" s="10687">
        <v>456</v>
      </c>
      <c r="F63" s="10687"/>
      <c r="G63" s="10730">
        <f>VLOOKUP(C63,'Data Products'!$A:$J,2,0)</f>
      </c>
      <c r="H63" s="10731">
        <f t="shared" si="15"/>
      </c>
      <c r="I63" s="10735">
        <v>45716</v>
      </c>
      <c r="J63" s="10677">
        <f t="shared" si="2"/>
      </c>
      <c r="K63" s="10673">
        <v>66</v>
      </c>
      <c r="L63" s="10673">
        <v>146</v>
      </c>
      <c r="M63" s="10673">
        <v>0</v>
      </c>
      <c r="N63" s="10673">
        <v>0</v>
      </c>
      <c r="O63" s="10672" t="s">
        <v>14125</v>
      </c>
      <c r="P63" s="10707"/>
      <c r="Q63" s="10707"/>
      <c r="R63" s="10733"/>
      <c r="S63" s="10707"/>
      <c r="T63" s="10707"/>
      <c r="U63" s="10707"/>
      <c r="V63" s="10707"/>
      <c r="W63" s="10707"/>
      <c r="X63" s="10707"/>
      <c r="Y63" s="10707"/>
      <c r="Z63" s="10707"/>
      <c r="AA63" s="10707"/>
      <c r="AB63" s="10734">
        <f t="shared" si="6"/>
      </c>
      <c r="AC63" s="10696">
        <f t="shared" si="10"/>
      </c>
      <c r="AD63" s="10680">
        <f t="shared" si="18"/>
      </c>
      <c r="AE63" s="10697">
        <f t="shared" si="4"/>
      </c>
      <c r="AF63" s="10682">
        <f>VLOOKUP(C63,'Data Products'!$A:$J,10,0)</f>
      </c>
      <c r="AG63" s="10683">
        <f t="shared" si="12"/>
      </c>
      <c r="AH63" s="10683">
        <f t="shared" si="20"/>
      </c>
      <c r="AI63" s="10694"/>
      <c r="AJ63" s="10686"/>
      <c r="AK63" s="10686"/>
      <c r="AL63" s="10685"/>
      <c r="AM63" s="10686"/>
      <c r="AN63" s="10686"/>
    </row>
    <row r="64">
      <c r="A64" s="10729">
        <v>12</v>
      </c>
      <c r="B64" s="10672" t="s">
        <v>14107</v>
      </c>
      <c r="C64" s="10672" t="s">
        <v>14200</v>
      </c>
      <c r="D64" s="10673">
        <v>407</v>
      </c>
      <c r="E64" s="10687">
        <v>407</v>
      </c>
      <c r="F64" s="10687"/>
      <c r="G64" s="10730">
        <f>VLOOKUP(C64,'Data Products'!$A:$J,2,0)</f>
      </c>
      <c r="H64" s="10731">
        <f t="shared" si="15"/>
      </c>
      <c r="I64" s="10735">
        <v>45716</v>
      </c>
      <c r="J64" s="10677">
        <f t="shared" si="2"/>
      </c>
      <c r="K64" s="10673">
        <v>73</v>
      </c>
      <c r="L64" s="10673">
        <v>122</v>
      </c>
      <c r="M64" s="10673">
        <v>0</v>
      </c>
      <c r="N64" s="10673">
        <v>0</v>
      </c>
      <c r="O64" s="10672" t="s">
        <v>14125</v>
      </c>
      <c r="P64" s="10707"/>
      <c r="Q64" s="10707"/>
      <c r="R64" s="10733"/>
      <c r="S64" s="10707"/>
      <c r="T64" s="10707"/>
      <c r="U64" s="10707"/>
      <c r="V64" s="10707"/>
      <c r="W64" s="10707"/>
      <c r="X64" s="10707"/>
      <c r="Y64" s="10707"/>
      <c r="Z64" s="10707"/>
      <c r="AA64" s="10707"/>
      <c r="AB64" s="10734">
        <f t="shared" si="6"/>
      </c>
      <c r="AC64" s="10696">
        <f t="shared" si="10"/>
      </c>
      <c r="AD64" s="10680">
        <f t="shared" si="18"/>
      </c>
      <c r="AE64" s="10697">
        <f t="shared" si="4"/>
      </c>
      <c r="AF64" s="10682">
        <f>VLOOKUP(C64,'Data Products'!$A:$J,10,0)</f>
      </c>
      <c r="AG64" s="10683">
        <f t="shared" si="12"/>
      </c>
      <c r="AH64" s="10683">
        <f t="shared" si="20"/>
      </c>
      <c r="AI64" s="10694"/>
      <c r="AJ64" s="10686"/>
      <c r="AK64" s="10686"/>
      <c r="AL64" s="10685"/>
      <c r="AM64" s="10686"/>
      <c r="AN64" s="10686"/>
    </row>
    <row customHeight="true" hidden="true" ht="18" r="65">
      <c r="A65" s="10729">
        <v>13</v>
      </c>
      <c r="B65" s="10672" t="s">
        <v>14141</v>
      </c>
      <c r="C65" s="10672" t="s">
        <v>14201</v>
      </c>
      <c r="D65" s="10673">
        <v>0</v>
      </c>
      <c r="E65" s="10687">
        <v>0</v>
      </c>
      <c r="F65" s="10687"/>
      <c r="G65" s="10740">
        <f>VLOOKUP(C65,'Data Products'!$A:$J,2,0)</f>
      </c>
      <c r="H65" s="10692">
        <f t="shared" si="15"/>
      </c>
      <c r="I65" s="10676">
        <v>45363</v>
      </c>
      <c r="J65" s="10677">
        <f t="shared" si="2"/>
      </c>
      <c r="K65" s="10673">
        <v>0</v>
      </c>
      <c r="L65" s="10673">
        <v>0</v>
      </c>
      <c r="M65" s="10673">
        <v>0</v>
      </c>
      <c r="N65" s="10673">
        <v>0</v>
      </c>
      <c r="O65" s="10672" t="s">
        <v>14125</v>
      </c>
      <c r="P65" s="10707"/>
      <c r="Q65" s="10707"/>
      <c r="R65" s="10733"/>
      <c r="S65" s="10707"/>
      <c r="T65" s="10707"/>
      <c r="U65" s="10707"/>
      <c r="V65" s="10707"/>
      <c r="W65" s="10707"/>
      <c r="X65" s="10707"/>
      <c r="Y65" s="10707"/>
      <c r="Z65" s="10707"/>
      <c r="AA65" s="10707"/>
      <c r="AB65" s="10734">
        <f t="shared" si="6"/>
      </c>
      <c r="AC65" s="10688">
        <f t="shared" si="10"/>
      </c>
      <c r="AD65" s="10680">
        <f t="shared" si="18"/>
      </c>
      <c r="AE65" s="10689">
        <f t="shared" si="4"/>
      </c>
      <c r="AF65" s="10682">
        <f>VLOOKUP(C65,'Data Products'!$A:$J,10,0)</f>
      </c>
      <c r="AG65" s="10683">
        <f t="shared" si="12"/>
      </c>
      <c r="AH65" s="10683">
        <f t="shared" si="20"/>
      </c>
      <c r="AI65" s="10685"/>
      <c r="AJ65" s="10686"/>
      <c r="AK65" s="10686"/>
      <c r="AL65" s="10685"/>
      <c r="AM65" s="10686"/>
      <c r="AN65" s="10686"/>
    </row>
    <row r="66">
      <c r="A66" s="10729">
        <v>14</v>
      </c>
      <c r="B66" s="10672" t="s">
        <v>14107</v>
      </c>
      <c r="C66" s="10672" t="s">
        <v>14202</v>
      </c>
      <c r="D66" s="10673">
        <v>104</v>
      </c>
      <c r="E66" s="10687">
        <v>104</v>
      </c>
      <c r="F66" s="10687"/>
      <c r="G66" s="10730">
        <f>VLOOKUP(C66,'Data Products'!$A:$J,2,0)</f>
      </c>
      <c r="H66" s="10731">
        <f t="shared" si="15"/>
      </c>
      <c r="I66" s="10676">
        <v>45617</v>
      </c>
      <c r="J66" s="10677">
        <f t="shared" si="2"/>
      </c>
      <c r="K66" s="10673">
        <v>17</v>
      </c>
      <c r="L66" s="10673">
        <v>29</v>
      </c>
      <c r="M66" s="10673">
        <v>300</v>
      </c>
      <c r="N66" s="10673">
        <v>500</v>
      </c>
      <c r="O66" s="10672" t="s">
        <v>14125</v>
      </c>
      <c r="P66" s="10707"/>
      <c r="Q66" s="10707"/>
      <c r="R66" s="10733"/>
      <c r="S66" s="10707"/>
      <c r="T66" s="10707"/>
      <c r="U66" s="10707"/>
      <c r="V66" s="10707"/>
      <c r="W66" s="10707"/>
      <c r="X66" s="10707"/>
      <c r="Y66" s="10707"/>
      <c r="Z66" s="10707"/>
      <c r="AA66" s="10707"/>
      <c r="AB66" s="10734">
        <f t="shared" si="6"/>
      </c>
      <c r="AC66" s="10696">
        <f t="shared" si="10"/>
      </c>
      <c r="AD66" s="10680">
        <f t="shared" si="18"/>
      </c>
      <c r="AE66" s="10697">
        <f t="shared" si="4"/>
      </c>
      <c r="AF66" s="10682">
        <f>VLOOKUP(C66,'Data Products'!$A:$J,10,0)</f>
      </c>
      <c r="AG66" s="10683">
        <f t="shared" si="12"/>
      </c>
      <c r="AH66" s="10683">
        <f t="shared" si="20"/>
      </c>
      <c r="AI66" s="10694"/>
      <c r="AJ66" s="10686"/>
      <c r="AK66" s="10686"/>
      <c r="AL66" s="10685"/>
      <c r="AM66" s="10686"/>
      <c r="AN66" s="10686"/>
    </row>
    <row r="67">
      <c r="A67" s="10729">
        <v>15</v>
      </c>
      <c r="B67" s="10672" t="s">
        <v>14107</v>
      </c>
      <c r="C67" s="10672" t="s">
        <v>14203</v>
      </c>
      <c r="D67" s="10673">
        <v>653</v>
      </c>
      <c r="E67" s="10687">
        <v>653</v>
      </c>
      <c r="F67" s="10687"/>
      <c r="G67" s="10730">
        <f>VLOOKUP(C67,'Data Products'!$A:$J,2,0)</f>
      </c>
      <c r="H67" s="10731">
        <f t="shared" si="15"/>
      </c>
      <c r="I67" s="10676">
        <v>45667</v>
      </c>
      <c r="J67" s="10677">
        <f t="shared" si="2"/>
      </c>
      <c r="K67" s="10673">
        <v>115</v>
      </c>
      <c r="L67" s="10673">
        <v>207</v>
      </c>
      <c r="M67" s="10673">
        <v>1000</v>
      </c>
      <c r="N67" s="10673">
        <v>2000</v>
      </c>
      <c r="O67" s="10672" t="s">
        <v>14125</v>
      </c>
      <c r="P67" s="10707"/>
      <c r="Q67" s="10707"/>
      <c r="R67" s="10733"/>
      <c r="S67" s="10707"/>
      <c r="T67" s="10707"/>
      <c r="U67" s="10707"/>
      <c r="V67" s="10707"/>
      <c r="W67" s="10707"/>
      <c r="X67" s="10707"/>
      <c r="Y67" s="10707"/>
      <c r="Z67" s="10707"/>
      <c r="AA67" s="10707"/>
      <c r="AB67" s="10734">
        <f t="shared" si="6"/>
      </c>
      <c r="AC67" s="10696">
        <f t="shared" si="10"/>
      </c>
      <c r="AD67" s="10680">
        <f t="shared" si="18"/>
      </c>
      <c r="AE67" s="10697">
        <f t="shared" si="4"/>
      </c>
      <c r="AF67" s="10682">
        <f>VLOOKUP(C67,'Data Products'!$A:$J,10,0)</f>
      </c>
      <c r="AG67" s="10683">
        <f t="shared" si="12"/>
      </c>
      <c r="AH67" s="10683">
        <f t="shared" si="20"/>
      </c>
      <c r="AI67" s="10694"/>
      <c r="AJ67" s="10686"/>
      <c r="AK67" s="10686">
        <v>340</v>
      </c>
      <c r="AL67" s="10685"/>
      <c r="AM67" s="10686"/>
      <c r="AN67" s="10686"/>
    </row>
    <row customHeight="true" hidden="true" ht="18" r="68">
      <c r="A68" s="10729">
        <v>16</v>
      </c>
      <c r="B68" s="10672" t="s">
        <v>14115</v>
      </c>
      <c r="C68" s="10672" t="s">
        <v>14204</v>
      </c>
      <c r="D68" s="10673">
        <v>0</v>
      </c>
      <c r="E68" s="10687">
        <v>0</v>
      </c>
      <c r="F68" s="10687"/>
      <c r="G68" s="10740">
        <f>VLOOKUP(C68,'Data Products'!$A:$J,2,0)</f>
      </c>
      <c r="H68" s="10692">
        <f t="shared" si="15"/>
      </c>
      <c r="I68" s="10676">
        <v>45668</v>
      </c>
      <c r="J68" s="10677">
        <f t="shared" si="2"/>
      </c>
      <c r="K68" s="10673">
        <v>0</v>
      </c>
      <c r="L68" s="10673">
        <v>0</v>
      </c>
      <c r="M68" s="10673">
        <v>0</v>
      </c>
      <c r="N68" s="10673">
        <v>0</v>
      </c>
      <c r="O68" s="10672" t="s">
        <v>14144</v>
      </c>
      <c r="P68" s="10707"/>
      <c r="Q68" s="10707"/>
      <c r="R68" s="10733"/>
      <c r="S68" s="10707"/>
      <c r="T68" s="10707"/>
      <c r="U68" s="10707"/>
      <c r="V68" s="10707"/>
      <c r="W68" s="10707"/>
      <c r="X68" s="10707"/>
      <c r="Y68" s="10707"/>
      <c r="Z68" s="10707"/>
      <c r="AA68" s="10707"/>
      <c r="AB68" s="10734">
        <f t="shared" si="6"/>
      </c>
      <c r="AC68" s="10688">
        <f t="shared" si="10"/>
      </c>
      <c r="AD68" s="10680">
        <f t="shared" si="18"/>
      </c>
      <c r="AE68" s="10689">
        <f t="shared" si="4"/>
      </c>
      <c r="AF68" s="10682">
        <f>VLOOKUP(C68,'Data Products'!$A:$J,10,0)</f>
      </c>
      <c r="AG68" s="10683">
        <f t="shared" si="12"/>
      </c>
      <c r="AH68" s="10683">
        <f t="shared" si="20"/>
      </c>
      <c r="AI68" s="10694"/>
      <c r="AJ68" s="10686"/>
      <c r="AK68" s="10686"/>
      <c r="AL68" s="10685"/>
      <c r="AM68" s="10686"/>
      <c r="AN68" s="10686"/>
    </row>
    <row customHeight="true" hidden="true" ht="18" r="69">
      <c r="A69" s="10729">
        <v>17</v>
      </c>
      <c r="B69" s="10672" t="s">
        <v>14115</v>
      </c>
      <c r="C69" s="10672" t="s">
        <v>14205</v>
      </c>
      <c r="D69" s="10673">
        <v>0</v>
      </c>
      <c r="E69" s="10687">
        <v>0</v>
      </c>
      <c r="F69" s="10687"/>
      <c r="G69" s="10740">
        <f>VLOOKUP(C69,'Data Products'!$A:$J,2,0)</f>
      </c>
      <c r="H69" s="10692">
        <f t="shared" si="15"/>
      </c>
      <c r="I69" s="10676">
        <v>45669</v>
      </c>
      <c r="J69" s="10677">
        <f t="shared" si="2"/>
      </c>
      <c r="K69" s="10673">
        <v>2</v>
      </c>
      <c r="L69" s="10673">
        <v>6</v>
      </c>
      <c r="M69" s="10673">
        <v>4000</v>
      </c>
      <c r="N69" s="10673">
        <v>8000</v>
      </c>
      <c r="O69" s="10672" t="s">
        <v>14144</v>
      </c>
      <c r="P69" s="10707"/>
      <c r="Q69" s="10707"/>
      <c r="R69" s="10733"/>
      <c r="S69" s="10707"/>
      <c r="T69" s="10707"/>
      <c r="U69" s="10707"/>
      <c r="V69" s="10707"/>
      <c r="W69" s="10707"/>
      <c r="X69" s="10707"/>
      <c r="Y69" s="10707"/>
      <c r="Z69" s="10707"/>
      <c r="AA69" s="10707"/>
      <c r="AB69" s="10734">
        <f t="shared" si="6"/>
      </c>
      <c r="AC69" s="10692">
        <f t="shared" si="10"/>
      </c>
      <c r="AD69" s="10680">
        <f t="shared" si="18"/>
      </c>
      <c r="AE69" s="10693">
        <f t="shared" si="4"/>
      </c>
      <c r="AF69" s="10682">
        <f>VLOOKUP(C69,'Data Products'!$A:$J,10,0)</f>
      </c>
      <c r="AG69" s="10683">
        <f t="shared" si="12"/>
      </c>
      <c r="AH69" s="10683">
        <f t="shared" si="20"/>
      </c>
      <c r="AI69" s="10694"/>
      <c r="AJ69" s="10686"/>
      <c r="AK69" s="10686">
        <v>3620</v>
      </c>
      <c r="AL69" s="10685"/>
      <c r="AM69" s="10686"/>
      <c r="AN69" s="10686"/>
    </row>
    <row customHeight="true" hidden="true" ht="18" r="70">
      <c r="A70" s="10729">
        <v>18</v>
      </c>
      <c r="B70" s="10672" t="s">
        <v>14115</v>
      </c>
      <c r="C70" s="10672" t="s">
        <v>14206</v>
      </c>
      <c r="D70" s="10673">
        <v>0</v>
      </c>
      <c r="E70" s="10687">
        <v>0</v>
      </c>
      <c r="F70" s="10687"/>
      <c r="G70" s="10740">
        <f>VLOOKUP(C70,'Data Products'!$A:$J,2,0)</f>
      </c>
      <c r="H70" s="10692">
        <f t="shared" si="15"/>
      </c>
      <c r="I70" s="10676">
        <v>45670</v>
      </c>
      <c r="J70" s="10677">
        <f t="shared" si="2"/>
      </c>
      <c r="K70" s="10673">
        <v>0</v>
      </c>
      <c r="L70" s="10673">
        <v>0</v>
      </c>
      <c r="M70" s="10673">
        <v>0</v>
      </c>
      <c r="N70" s="10673">
        <v>0</v>
      </c>
      <c r="O70" s="10672" t="s">
        <v>14144</v>
      </c>
      <c r="P70" s="10707"/>
      <c r="Q70" s="10707"/>
      <c r="R70" s="10733"/>
      <c r="S70" s="10707"/>
      <c r="T70" s="10707"/>
      <c r="U70" s="10707"/>
      <c r="V70" s="10707"/>
      <c r="W70" s="10707"/>
      <c r="X70" s="10707"/>
      <c r="Y70" s="10707"/>
      <c r="Z70" s="10707"/>
      <c r="AA70" s="10707"/>
      <c r="AB70" s="10734">
        <f t="shared" si="6"/>
      </c>
      <c r="AC70" s="10688">
        <f t="shared" si="10"/>
      </c>
      <c r="AD70" s="10680">
        <f t="shared" si="18"/>
      </c>
      <c r="AE70" s="10689">
        <f t="shared" si="4"/>
      </c>
      <c r="AF70" s="10682">
        <f>VLOOKUP(C70,'Data Products'!$A:$J,10,0)</f>
      </c>
      <c r="AG70" s="10683">
        <f t="shared" si="12"/>
      </c>
      <c r="AH70" s="10683">
        <f t="shared" si="20"/>
      </c>
      <c r="AI70" s="10694"/>
      <c r="AJ70" s="10686"/>
      <c r="AK70" s="10686"/>
      <c r="AL70" s="10685"/>
      <c r="AM70" s="10686"/>
      <c r="AN70" s="10686"/>
    </row>
    <row r="71">
      <c r="A71" s="10729">
        <v>19</v>
      </c>
      <c r="B71" s="10672" t="s">
        <v>14115</v>
      </c>
      <c r="C71" s="10672" t="s">
        <v>14207</v>
      </c>
      <c r="D71" s="10673">
        <v>2</v>
      </c>
      <c r="E71" s="10687">
        <v>2</v>
      </c>
      <c r="F71" s="10687"/>
      <c r="G71" s="10730">
        <f>VLOOKUP(C71,'Data Products'!$A:$J,2,0)</f>
      </c>
      <c r="H71" s="10731">
        <f t="shared" si="15"/>
      </c>
      <c r="I71" s="10676">
        <v>45671</v>
      </c>
      <c r="J71" s="10677">
        <f t="shared" si="2"/>
      </c>
      <c r="K71" s="10673">
        <v>44</v>
      </c>
      <c r="L71" s="10673">
        <v>62</v>
      </c>
      <c r="M71" s="10673">
        <v>0</v>
      </c>
      <c r="N71" s="10673">
        <v>0</v>
      </c>
      <c r="O71" s="10672" t="s">
        <v>14208</v>
      </c>
      <c r="P71" s="10707"/>
      <c r="Q71" s="10707"/>
      <c r="R71" s="10733"/>
      <c r="S71" s="10707"/>
      <c r="T71" s="10707"/>
      <c r="U71" s="10707"/>
      <c r="V71" s="10707"/>
      <c r="W71" s="10707"/>
      <c r="X71" s="10707"/>
      <c r="Y71" s="10707"/>
      <c r="Z71" s="10707"/>
      <c r="AA71" s="10707"/>
      <c r="AB71" s="10734">
        <f t="shared" si="6"/>
      </c>
      <c r="AC71" s="10692">
        <f t="shared" si="10"/>
      </c>
      <c r="AD71" s="10680">
        <f t="shared" si="18"/>
      </c>
      <c r="AE71" s="10693">
        <f t="shared" si="4"/>
      </c>
      <c r="AF71" s="10682">
        <f>VLOOKUP(C71,'Data Products'!$A:$J,10,0)</f>
      </c>
      <c r="AG71" s="10683">
        <f t="shared" si="12"/>
      </c>
      <c r="AH71" s="10683">
        <f t="shared" si="20"/>
      </c>
      <c r="AI71" s="10694" t="s">
        <v>14209</v>
      </c>
      <c r="AJ71" s="10686"/>
      <c r="AK71" s="10686"/>
      <c r="AL71" s="10685"/>
      <c r="AM71" s="10686"/>
      <c r="AN71" s="10686"/>
    </row>
    <row r="72">
      <c r="A72" s="10729">
        <v>20</v>
      </c>
      <c r="B72" s="10672" t="s">
        <v>14107</v>
      </c>
      <c r="C72" s="10672" t="s">
        <v>14210</v>
      </c>
      <c r="D72" s="10673">
        <v>2917</v>
      </c>
      <c r="E72" s="10687">
        <v>2917</v>
      </c>
      <c r="F72" s="10687"/>
      <c r="G72" s="10730">
        <f>VLOOKUP(C72,'Data Products'!$A:$J,2,0)</f>
      </c>
      <c r="H72" s="10731">
        <f t="shared" si="15"/>
      </c>
      <c r="I72" s="10735">
        <v>45980</v>
      </c>
      <c r="J72" s="10677">
        <f t="shared" si="2"/>
      </c>
      <c r="K72" s="10673">
        <v>977</v>
      </c>
      <c r="L72" s="10673">
        <v>4627</v>
      </c>
      <c r="M72" s="10673">
        <v>0</v>
      </c>
      <c r="N72" s="10673">
        <v>0</v>
      </c>
      <c r="O72" s="10672" t="s">
        <v>14208</v>
      </c>
      <c r="P72" s="10707"/>
      <c r="Q72" s="10707"/>
      <c r="R72" s="10733"/>
      <c r="S72" s="10707"/>
      <c r="T72" s="10707"/>
      <c r="U72" s="10707"/>
      <c r="V72" s="10707"/>
      <c r="W72" s="10707"/>
      <c r="X72" s="10707"/>
      <c r="Y72" s="10707"/>
      <c r="Z72" s="10707"/>
      <c r="AA72" s="10707"/>
      <c r="AB72" s="10734">
        <f t="shared" si="6"/>
      </c>
      <c r="AC72" s="10692">
        <f t="shared" si="10"/>
      </c>
      <c r="AD72" s="10680">
        <f t="shared" si="18"/>
      </c>
      <c r="AE72" s="10693">
        <f t="shared" si="4"/>
      </c>
      <c r="AF72" s="10682">
        <f>VLOOKUP(C72,'Data Products'!$A:$J,10,0)</f>
      </c>
      <c r="AG72" s="10683">
        <f t="shared" si="12"/>
      </c>
      <c r="AH72" s="10683">
        <f t="shared" si="20"/>
      </c>
      <c r="AI72" s="10694" t="s">
        <v>14211</v>
      </c>
      <c r="AJ72" s="10686"/>
      <c r="AK72" s="10686"/>
      <c r="AL72" s="10685"/>
      <c r="AM72" s="10686"/>
      <c r="AN72" s="10686"/>
    </row>
    <row r="73">
      <c r="A73" s="10729">
        <v>21</v>
      </c>
      <c r="B73" s="10672" t="s">
        <v>14107</v>
      </c>
      <c r="C73" s="10672" t="s">
        <v>14212</v>
      </c>
      <c r="D73" s="10673">
        <v>1022</v>
      </c>
      <c r="E73" s="10687">
        <v>1022</v>
      </c>
      <c r="F73" s="10687"/>
      <c r="G73" s="10730">
        <f>VLOOKUP(C73,'Data Products'!$A:$J,2,0)</f>
      </c>
      <c r="H73" s="10731">
        <f t="shared" si="15"/>
      </c>
      <c r="I73" s="10735">
        <v>45895</v>
      </c>
      <c r="J73" s="10677">
        <f t="shared" si="2"/>
      </c>
      <c r="K73" s="10673">
        <v>3790</v>
      </c>
      <c r="L73" s="10673">
        <v>4824</v>
      </c>
      <c r="M73" s="10673">
        <v>0</v>
      </c>
      <c r="N73" s="10673">
        <v>0</v>
      </c>
      <c r="O73" s="10672" t="s">
        <v>14213</v>
      </c>
      <c r="P73" s="10707"/>
      <c r="Q73" s="10707"/>
      <c r="R73" s="10733"/>
      <c r="S73" s="10707"/>
      <c r="T73" s="10707"/>
      <c r="U73" s="10707"/>
      <c r="V73" s="10707"/>
      <c r="W73" s="10707"/>
      <c r="X73" s="10707"/>
      <c r="Y73" s="10707"/>
      <c r="Z73" s="10707"/>
      <c r="AA73" s="10707"/>
      <c r="AB73" s="10734">
        <f t="shared" si="6"/>
      </c>
      <c r="AC73" s="10692">
        <f t="shared" si="10"/>
      </c>
      <c r="AD73" s="10680">
        <f t="shared" si="18"/>
      </c>
      <c r="AE73" s="10693">
        <f t="shared" si="4"/>
      </c>
      <c r="AF73" s="10682">
        <f>VLOOKUP(C73,'Data Products'!$A:$J,10,0)</f>
      </c>
      <c r="AG73" s="10683">
        <f t="shared" si="12"/>
      </c>
      <c r="AH73" s="10683">
        <f t="shared" si="20"/>
      </c>
      <c r="AI73" s="10694" t="s">
        <v>14214</v>
      </c>
      <c r="AJ73" s="10686"/>
      <c r="AK73" s="10686"/>
      <c r="AL73" s="10685"/>
      <c r="AM73" s="10686"/>
      <c r="AN73" s="10686"/>
    </row>
    <row customHeight="true" hidden="true" ht="18" r="74">
      <c r="A74" s="10729">
        <v>22</v>
      </c>
      <c r="B74" s="10672" t="s">
        <v>14115</v>
      </c>
      <c r="C74" s="10672" t="s">
        <v>14215</v>
      </c>
      <c r="D74" s="10673">
        <v>0</v>
      </c>
      <c r="E74" s="10687">
        <v>0</v>
      </c>
      <c r="F74" s="10687"/>
      <c r="G74" s="10730">
        <f>VLOOKUP(C74,'Data Products'!$A:$J,2,0)</f>
      </c>
      <c r="H74" s="10731">
        <f t="shared" si="15"/>
      </c>
      <c r="I74" s="10735">
        <v>45994</v>
      </c>
      <c r="J74" s="10677">
        <f t="shared" si="2"/>
      </c>
      <c r="K74" s="10673">
        <v>0</v>
      </c>
      <c r="L74" s="10673">
        <v>978</v>
      </c>
      <c r="M74" s="10673">
        <v>0</v>
      </c>
      <c r="N74" s="10673">
        <v>0</v>
      </c>
      <c r="O74" s="10672" t="s">
        <v>14216</v>
      </c>
      <c r="P74" s="10707"/>
      <c r="Q74" s="10707"/>
      <c r="R74" s="10733"/>
      <c r="S74" s="10707"/>
      <c r="T74" s="10707"/>
      <c r="U74" s="10707"/>
      <c r="V74" s="10707"/>
      <c r="W74" s="10707"/>
      <c r="X74" s="10707"/>
      <c r="Y74" s="10707"/>
      <c r="Z74" s="10707"/>
      <c r="AA74" s="10707"/>
      <c r="AB74" s="10734">
        <f t="shared" si="6"/>
      </c>
      <c r="AC74" s="10692">
        <f t="shared" si="10"/>
      </c>
      <c r="AD74" s="10680">
        <f t="shared" si="18"/>
      </c>
      <c r="AE74" s="10693">
        <f t="shared" si="4"/>
      </c>
      <c r="AF74" s="10682">
        <f>VLOOKUP(C74,'Data Products'!$A:$J,10,0)</f>
      </c>
      <c r="AG74" s="10683">
        <f t="shared" si="12"/>
      </c>
      <c r="AH74" s="10683">
        <f t="shared" si="20"/>
      </c>
      <c r="AI74" s="10694"/>
      <c r="AJ74" s="10686"/>
      <c r="AK74" s="10686"/>
      <c r="AL74" s="10685"/>
      <c r="AM74" s="10686"/>
      <c r="AN74" s="10686"/>
    </row>
    <row customHeight="true" hidden="true" ht="18" r="75">
      <c r="A75" s="10729">
        <v>23</v>
      </c>
      <c r="B75" s="10672" t="s">
        <v>14115</v>
      </c>
      <c r="C75" s="10672" t="s">
        <v>14217</v>
      </c>
      <c r="D75" s="10673">
        <v>0</v>
      </c>
      <c r="E75" s="10687">
        <v>0</v>
      </c>
      <c r="F75" s="10687"/>
      <c r="G75" s="10740">
        <f>VLOOKUP(C75,'Data Products'!$A:$J,2,0)</f>
      </c>
      <c r="H75" s="10692">
        <f t="shared" si="15"/>
      </c>
      <c r="I75" s="10735">
        <v>45749</v>
      </c>
      <c r="J75" s="10677">
        <f t="shared" si="2"/>
      </c>
      <c r="K75" s="10673">
        <v>0</v>
      </c>
      <c r="L75" s="10673">
        <v>11</v>
      </c>
      <c r="M75" s="10673">
        <v>0</v>
      </c>
      <c r="N75" s="10673">
        <v>0</v>
      </c>
      <c r="O75" s="10672" t="s">
        <v>14117</v>
      </c>
      <c r="P75" s="10707"/>
      <c r="Q75" s="10707"/>
      <c r="R75" s="10733"/>
      <c r="S75" s="10707"/>
      <c r="T75" s="10707"/>
      <c r="U75" s="10707"/>
      <c r="V75" s="10707"/>
      <c r="W75" s="10707"/>
      <c r="X75" s="10707"/>
      <c r="Y75" s="10707"/>
      <c r="Z75" s="10707"/>
      <c r="AA75" s="10707"/>
      <c r="AB75" s="10734">
        <f t="shared" si="6"/>
      </c>
      <c r="AC75" s="10692">
        <f t="shared" si="10"/>
      </c>
      <c r="AD75" s="10680">
        <f t="shared" si="18"/>
      </c>
      <c r="AE75" s="10693">
        <f t="shared" si="4"/>
      </c>
      <c r="AF75" s="10682">
        <f>VLOOKUP(C75,'Data Products'!$A:$J,10,0)</f>
      </c>
      <c r="AG75" s="10683">
        <f t="shared" si="12"/>
      </c>
      <c r="AH75" s="10683">
        <f t="shared" si="20"/>
      </c>
      <c r="AI75" s="10694" t="s">
        <v>14218</v>
      </c>
      <c r="AJ75" s="10686"/>
      <c r="AK75" s="10686"/>
      <c r="AL75" s="10685"/>
      <c r="AM75" s="10686"/>
      <c r="AN75" s="10686"/>
    </row>
    <row customHeight="true" hidden="true" ht="18" r="76">
      <c r="A76" s="10729">
        <v>24</v>
      </c>
      <c r="B76" s="10672" t="s">
        <v>14115</v>
      </c>
      <c r="C76" s="10672" t="s">
        <v>14219</v>
      </c>
      <c r="D76" s="10673">
        <v>0</v>
      </c>
      <c r="E76" s="10687">
        <v>0</v>
      </c>
      <c r="F76" s="10687"/>
      <c r="G76" s="10740">
        <f>VLOOKUP(C76,'Data Products'!$A:$J,2,0)</f>
      </c>
      <c r="H76" s="10692">
        <f t="shared" si="15"/>
      </c>
      <c r="I76" s="10735">
        <v>45749</v>
      </c>
      <c r="J76" s="10677">
        <f t="shared" si="2"/>
      </c>
      <c r="K76" s="10673">
        <v>0</v>
      </c>
      <c r="L76" s="10673">
        <v>39</v>
      </c>
      <c r="M76" s="10673">
        <v>0</v>
      </c>
      <c r="N76" s="10673">
        <v>0</v>
      </c>
      <c r="O76" s="10672" t="s">
        <v>14117</v>
      </c>
      <c r="P76" s="10707"/>
      <c r="Q76" s="10707"/>
      <c r="R76" s="10733"/>
      <c r="S76" s="10707"/>
      <c r="T76" s="10707"/>
      <c r="U76" s="10707"/>
      <c r="V76" s="10707"/>
      <c r="W76" s="10707"/>
      <c r="X76" s="10707"/>
      <c r="Y76" s="10707"/>
      <c r="Z76" s="10707"/>
      <c r="AA76" s="10707"/>
      <c r="AB76" s="10734">
        <f t="shared" si="6"/>
      </c>
      <c r="AC76" s="10692">
        <f t="shared" si="10"/>
      </c>
      <c r="AD76" s="10680">
        <f t="shared" si="18"/>
      </c>
      <c r="AE76" s="10693">
        <f t="shared" si="4"/>
      </c>
      <c r="AF76" s="10682">
        <f>VLOOKUP(C76,'Data Products'!$A:$J,10,0)</f>
      </c>
      <c r="AG76" s="10683">
        <f t="shared" si="12"/>
      </c>
      <c r="AH76" s="10683">
        <f t="shared" si="20"/>
      </c>
      <c r="AI76" s="10694"/>
      <c r="AJ76" s="10686"/>
      <c r="AK76" s="10686"/>
      <c r="AL76" s="10685"/>
      <c r="AM76" s="10686"/>
      <c r="AN76" s="10686"/>
    </row>
    <row customHeight="true" hidden="true" ht="18" r="77">
      <c r="A77" s="10729">
        <v>25</v>
      </c>
      <c r="B77" s="10672" t="s">
        <v>14115</v>
      </c>
      <c r="C77" s="10672" t="s">
        <v>14220</v>
      </c>
      <c r="D77" s="10673">
        <v>0</v>
      </c>
      <c r="E77" s="10687">
        <v>0</v>
      </c>
      <c r="F77" s="10687" t="s">
        <v>14221</v>
      </c>
      <c r="G77" s="10740">
        <f>VLOOKUP(C77,'Data Products'!$A:$J,2,0)</f>
      </c>
      <c r="H77" s="10692">
        <f t="shared" si="15"/>
      </c>
      <c r="I77" s="10676">
        <v>45650</v>
      </c>
      <c r="J77" s="10677">
        <f t="shared" si="2"/>
      </c>
      <c r="K77" s="10673">
        <v>0</v>
      </c>
      <c r="L77" s="10673">
        <v>7</v>
      </c>
      <c r="M77" s="10673">
        <v>0</v>
      </c>
      <c r="N77" s="10673">
        <v>0</v>
      </c>
      <c r="O77" s="10672" t="s">
        <v>14155</v>
      </c>
      <c r="P77" s="10707"/>
      <c r="Q77" s="10707"/>
      <c r="R77" s="10741"/>
      <c r="S77" s="10707"/>
      <c r="T77" s="10707"/>
      <c r="U77" s="10707"/>
      <c r="V77" s="10707"/>
      <c r="W77" s="10707"/>
      <c r="X77" s="10707"/>
      <c r="Y77" s="10707"/>
      <c r="Z77" s="10707"/>
      <c r="AA77" s="10707"/>
      <c r="AB77" s="10734">
        <f t="shared" si="6"/>
      </c>
      <c r="AC77" s="10692">
        <f t="shared" si="10"/>
      </c>
      <c r="AD77" s="10680">
        <f t="shared" si="18"/>
      </c>
      <c r="AE77" s="10693">
        <f t="shared" si="4"/>
      </c>
      <c r="AF77" s="10682">
        <f>VLOOKUP(C77,'Data Products'!$A:$J,10,0)</f>
      </c>
      <c r="AG77" s="10683">
        <f t="shared" si="12"/>
      </c>
      <c r="AH77" s="10683">
        <f t="shared" si="20"/>
      </c>
      <c r="AI77" s="10685"/>
      <c r="AJ77" s="10686"/>
      <c r="AK77" s="10686">
        <v>50</v>
      </c>
      <c r="AL77" s="10685"/>
      <c r="AM77" s="10686"/>
      <c r="AN77" s="10686"/>
    </row>
    <row customHeight="true" hidden="true" ht="18" r="78">
      <c r="A78" s="10729">
        <v>26</v>
      </c>
      <c r="B78" s="10672" t="s">
        <v>14115</v>
      </c>
      <c r="C78" s="10672" t="s">
        <v>14222</v>
      </c>
      <c r="D78" s="10673">
        <v>0</v>
      </c>
      <c r="E78" s="10687">
        <v>0</v>
      </c>
      <c r="F78" s="10687"/>
      <c r="G78" s="10710"/>
      <c r="H78" s="10731"/>
      <c r="I78" s="10676">
        <v>45650</v>
      </c>
      <c r="J78" s="10677">
        <f t="shared" si="2"/>
      </c>
      <c r="K78" s="10673">
        <v>0</v>
      </c>
      <c r="L78" s="10673">
        <v>3</v>
      </c>
      <c r="M78" s="10673">
        <v>150</v>
      </c>
      <c r="N78" s="10673">
        <v>300</v>
      </c>
      <c r="O78" s="10672" t="s">
        <v>14155</v>
      </c>
      <c r="P78" s="10710"/>
      <c r="Q78" s="10710"/>
      <c r="R78" s="10741"/>
      <c r="S78" s="10707"/>
      <c r="T78" s="10710"/>
      <c r="U78" s="10710"/>
      <c r="V78" s="10710"/>
      <c r="W78" s="10710"/>
      <c r="X78" s="10710"/>
      <c r="Y78" s="10710"/>
      <c r="Z78" s="10710"/>
      <c r="AA78" s="10710"/>
      <c r="AB78" s="10734">
        <f t="shared" si="6"/>
      </c>
      <c r="AC78" s="10692">
        <f t="shared" si="10"/>
      </c>
      <c r="AD78" s="10680">
        <f t="shared" si="18"/>
      </c>
      <c r="AE78" s="10693">
        <f t="shared" si="4"/>
      </c>
      <c r="AF78" s="10682">
        <f>VLOOKUP(C78,'Data Products'!$A:$J,10,0)</f>
      </c>
      <c r="AG78" s="10683">
        <f t="shared" si="12"/>
      </c>
      <c r="AH78" s="10683">
        <f t="shared" si="20"/>
      </c>
      <c r="AI78" s="10685"/>
      <c r="AJ78" s="10686"/>
      <c r="AK78" s="10686">
        <v>80</v>
      </c>
      <c r="AL78" s="10685"/>
      <c r="AM78" s="10686"/>
      <c r="AN78" s="10686"/>
    </row>
    <row customHeight="true" hidden="true" ht="18" r="79">
      <c r="A79" s="10729">
        <v>27</v>
      </c>
      <c r="B79" s="10672" t="s">
        <v>14115</v>
      </c>
      <c r="C79" s="10672" t="s">
        <v>14223</v>
      </c>
      <c r="D79" s="10673">
        <v>0</v>
      </c>
      <c r="E79" s="10687">
        <v>0</v>
      </c>
      <c r="F79" s="10687"/>
      <c r="G79" s="10740">
        <f>VLOOKUP(C79,'Data Products'!$A:$J,2,0)</f>
      </c>
      <c r="H79" s="10692">
        <f t="shared" ref="H79:H123" si="16">IFERROR(G79-TODAY(),"")</f>
      </c>
      <c r="I79" s="10676">
        <v>45650</v>
      </c>
      <c r="J79" s="10677">
        <f t="shared" si="2"/>
      </c>
      <c r="K79" s="10673">
        <v>0</v>
      </c>
      <c r="L79" s="10673">
        <v>0</v>
      </c>
      <c r="M79" s="10673">
        <v>100</v>
      </c>
      <c r="N79" s="10673">
        <v>250</v>
      </c>
      <c r="O79" s="10672" t="s">
        <v>14155</v>
      </c>
      <c r="P79" s="10710"/>
      <c r="Q79" s="10710"/>
      <c r="R79" s="10733"/>
      <c r="S79" s="10707"/>
      <c r="T79" s="10710"/>
      <c r="U79" s="10710"/>
      <c r="V79" s="10710"/>
      <c r="W79" s="10710"/>
      <c r="X79" s="10710"/>
      <c r="Y79" s="10710"/>
      <c r="Z79" s="10710"/>
      <c r="AA79" s="10710"/>
      <c r="AB79" s="10734">
        <f t="shared" si="6"/>
      </c>
      <c r="AC79" s="10688">
        <f t="shared" si="10"/>
      </c>
      <c r="AD79" s="10680">
        <f t="shared" si="18"/>
      </c>
      <c r="AE79" s="10689">
        <f t="shared" si="4"/>
      </c>
      <c r="AF79" s="10682">
        <f>VLOOKUP(C79,'Data Products'!$A:$J,10,0)</f>
      </c>
      <c r="AG79" s="10683">
        <f t="shared" si="12"/>
      </c>
      <c r="AH79" s="10683">
        <f t="shared" si="20"/>
      </c>
      <c r="AI79" s="10685"/>
      <c r="AJ79" s="10686"/>
      <c r="AK79" s="10686">
        <v>60</v>
      </c>
      <c r="AL79" s="10685"/>
      <c r="AM79" s="10686"/>
      <c r="AN79" s="10686"/>
    </row>
    <row customHeight="true" hidden="true" ht="18" r="80">
      <c r="A80" s="10729">
        <v>28</v>
      </c>
      <c r="B80" s="10672" t="s">
        <v>14115</v>
      </c>
      <c r="C80" s="10672" t="s">
        <v>14224</v>
      </c>
      <c r="D80" s="10673">
        <v>0</v>
      </c>
      <c r="E80" s="10687">
        <v>0</v>
      </c>
      <c r="F80" s="10687" t="s">
        <v>14225</v>
      </c>
      <c r="G80" s="10740">
        <f>VLOOKUP(C80,'Data Products'!$A:$J,2,0)</f>
      </c>
      <c r="H80" s="10692">
        <f t="shared" si="16"/>
      </c>
      <c r="I80" s="10676">
        <v>45678</v>
      </c>
      <c r="J80" s="10677">
        <f t="shared" si="2"/>
      </c>
      <c r="K80" s="10673">
        <v>0</v>
      </c>
      <c r="L80" s="10673">
        <v>0</v>
      </c>
      <c r="M80" s="10673">
        <v>0</v>
      </c>
      <c r="N80" s="10673">
        <v>0</v>
      </c>
      <c r="O80" s="10672" t="s">
        <v>14155</v>
      </c>
      <c r="P80" s="10710"/>
      <c r="Q80" s="10710"/>
      <c r="R80" s="10733"/>
      <c r="S80" s="10707"/>
      <c r="T80" s="10710"/>
      <c r="U80" s="10710"/>
      <c r="V80" s="10710"/>
      <c r="W80" s="10710"/>
      <c r="X80" s="10710"/>
      <c r="Y80" s="10710"/>
      <c r="Z80" s="10710"/>
      <c r="AA80" s="10710"/>
      <c r="AB80" s="10734">
        <f t="shared" si="6"/>
      </c>
      <c r="AC80" s="10688">
        <f t="shared" si="10"/>
      </c>
      <c r="AD80" s="10680">
        <f t="shared" si="18"/>
      </c>
      <c r="AE80" s="10689">
        <f t="shared" si="4"/>
      </c>
      <c r="AF80" s="10682">
        <f>VLOOKUP(C80,'Data Products'!$A:$J,10,0)</f>
      </c>
      <c r="AG80" s="10683">
        <f t="shared" si="12"/>
      </c>
      <c r="AH80" s="10683">
        <f t="shared" si="20"/>
      </c>
      <c r="AI80" s="10694" t="s">
        <v>14226</v>
      </c>
      <c r="AJ80" s="10686"/>
      <c r="AK80" s="10686">
        <v>40</v>
      </c>
      <c r="AL80" s="10685"/>
      <c r="AM80" s="10686"/>
      <c r="AN80" s="10686"/>
    </row>
    <row customHeight="true" hidden="true" ht="18" r="81">
      <c r="A81" s="10729">
        <v>29</v>
      </c>
      <c r="B81" s="10672" t="s">
        <v>14115</v>
      </c>
      <c r="C81" s="10672" t="s">
        <v>14227</v>
      </c>
      <c r="D81" s="10673">
        <v>0</v>
      </c>
      <c r="E81" s="10673">
        <v>0</v>
      </c>
      <c r="F81" s="10687"/>
      <c r="G81" s="10740">
        <f>VLOOKUP(C81,'Data Products'!$A:$J,2,0)</f>
      </c>
      <c r="H81" s="10692">
        <f t="shared" si="16"/>
      </c>
      <c r="I81" s="10676">
        <v>45824</v>
      </c>
      <c r="J81" s="10677">
        <f t="shared" si="2"/>
      </c>
      <c r="K81" s="10673">
        <v>0</v>
      </c>
      <c r="L81" s="10673">
        <v>0</v>
      </c>
      <c r="M81" s="10673">
        <v>0</v>
      </c>
      <c r="N81" s="10673">
        <v>0</v>
      </c>
      <c r="O81" s="10672" t="s">
        <v>14155</v>
      </c>
      <c r="P81" s="10710"/>
      <c r="Q81" s="10710"/>
      <c r="R81" s="10733"/>
      <c r="S81" s="10707"/>
      <c r="T81" s="10710"/>
      <c r="U81" s="10710"/>
      <c r="V81" s="10710"/>
      <c r="W81" s="10710"/>
      <c r="X81" s="10710"/>
      <c r="Y81" s="10710"/>
      <c r="Z81" s="10710"/>
      <c r="AA81" s="10710"/>
      <c r="AB81" s="10734">
        <f t="shared" si="6"/>
      </c>
      <c r="AC81" s="10688">
        <f t="shared" si="10"/>
      </c>
      <c r="AD81" s="10680">
        <f t="shared" si="18"/>
      </c>
      <c r="AE81" s="10689">
        <f t="shared" si="4"/>
      </c>
      <c r="AF81" s="10682">
        <f>VLOOKUP(C81,'Data Products'!$A:$J,10,0)</f>
      </c>
      <c r="AG81" s="10683">
        <f t="shared" si="12"/>
      </c>
      <c r="AH81" s="10683">
        <f t="shared" si="20"/>
      </c>
      <c r="AI81" s="10685" t="s">
        <v>14228</v>
      </c>
      <c r="AJ81" s="10686"/>
      <c r="AK81" s="10686"/>
      <c r="AL81" s="10685"/>
      <c r="AM81" s="10686"/>
      <c r="AN81" s="10686"/>
    </row>
    <row customHeight="true" hidden="true" ht="18" r="82">
      <c r="A82" s="10729">
        <v>30</v>
      </c>
      <c r="B82" s="10672" t="s">
        <v>14115</v>
      </c>
      <c r="C82" s="10672" t="s">
        <v>14229</v>
      </c>
      <c r="D82" s="10673">
        <v>0</v>
      </c>
      <c r="E82" s="10673">
        <v>0</v>
      </c>
      <c r="F82" s="10687"/>
      <c r="G82" s="10740">
        <f>VLOOKUP(C82,'Data Products'!$A:$J,2,0)</f>
      </c>
      <c r="H82" s="10692">
        <f t="shared" si="16"/>
      </c>
      <c r="I82" s="10676">
        <v>45824</v>
      </c>
      <c r="J82" s="10677">
        <f t="shared" si="2"/>
      </c>
      <c r="K82" s="10673">
        <v>0</v>
      </c>
      <c r="L82" s="10673">
        <v>0</v>
      </c>
      <c r="M82" s="10673">
        <v>100</v>
      </c>
      <c r="N82" s="10673">
        <v>150</v>
      </c>
      <c r="O82" s="10672" t="s">
        <v>14155</v>
      </c>
      <c r="P82" s="10710"/>
      <c r="Q82" s="10710"/>
      <c r="R82" s="10733"/>
      <c r="S82" s="10707"/>
      <c r="T82" s="10710"/>
      <c r="U82" s="10710"/>
      <c r="V82" s="10710"/>
      <c r="W82" s="10710"/>
      <c r="X82" s="10710"/>
      <c r="Y82" s="10710"/>
      <c r="Z82" s="10710"/>
      <c r="AA82" s="10710"/>
      <c r="AB82" s="10734">
        <f t="shared" si="6"/>
      </c>
      <c r="AC82" s="10692">
        <f t="shared" si="10"/>
      </c>
      <c r="AD82" s="10680">
        <f t="shared" si="18"/>
      </c>
      <c r="AE82" s="10693">
        <f t="shared" si="4"/>
      </c>
      <c r="AF82" s="10682">
        <f>VLOOKUP(C82,'Data Products'!$A:$J,10,0)</f>
      </c>
      <c r="AG82" s="10683">
        <f t="shared" si="12"/>
      </c>
      <c r="AH82" s="10683">
        <f t="shared" si="20"/>
      </c>
      <c r="AI82" s="10685"/>
      <c r="AJ82" s="10686"/>
      <c r="AK82" s="10686"/>
      <c r="AL82" s="10685"/>
      <c r="AM82" s="10686"/>
      <c r="AN82" s="10686"/>
    </row>
    <row customHeight="true" hidden="true" ht="18" r="83">
      <c r="A83" s="10729">
        <v>31</v>
      </c>
      <c r="B83" s="10672" t="s">
        <v>14115</v>
      </c>
      <c r="C83" s="10672" t="s">
        <v>14230</v>
      </c>
      <c r="D83" s="10673">
        <v>0</v>
      </c>
      <c r="E83" s="10687">
        <v>0</v>
      </c>
      <c r="F83" s="10687"/>
      <c r="G83" s="10740">
        <f>VLOOKUP(C83,'Data Products'!$A:$J,2,0)</f>
      </c>
      <c r="H83" s="10692">
        <f t="shared" si="16"/>
      </c>
      <c r="I83" s="10731"/>
      <c r="J83" s="10677">
        <f t="shared" si="2"/>
      </c>
      <c r="K83" s="10673">
        <v>0</v>
      </c>
      <c r="L83" s="10673">
        <v>0</v>
      </c>
      <c r="M83" s="10673">
        <v>0</v>
      </c>
      <c r="N83" s="10673">
        <v>0</v>
      </c>
      <c r="O83" s="10672" t="s">
        <v>14231</v>
      </c>
      <c r="P83" s="10710"/>
      <c r="Q83" s="10710"/>
      <c r="R83" s="10733"/>
      <c r="S83" s="10707"/>
      <c r="T83" s="10710"/>
      <c r="U83" s="10710"/>
      <c r="V83" s="10710"/>
      <c r="W83" s="10710"/>
      <c r="X83" s="10710"/>
      <c r="Y83" s="10710"/>
      <c r="Z83" s="10710"/>
      <c r="AA83" s="10710"/>
      <c r="AB83" s="10734">
        <f t="shared" si="6"/>
      </c>
      <c r="AC83" s="10688">
        <f t="shared" si="10"/>
      </c>
      <c r="AD83" s="10680">
        <f t="shared" si="18"/>
      </c>
      <c r="AE83" s="10689">
        <f t="shared" si="4"/>
      </c>
      <c r="AF83" s="10682">
        <f>VLOOKUP(C83,'Data Products'!$A:$J,10,0)</f>
      </c>
      <c r="AG83" s="10683">
        <f t="shared" si="12"/>
      </c>
      <c r="AH83" s="10683">
        <f t="shared" si="20"/>
      </c>
      <c r="AI83" s="10685"/>
      <c r="AJ83" s="10686"/>
      <c r="AK83" s="10686"/>
      <c r="AL83" s="10685"/>
      <c r="AM83" s="10686"/>
      <c r="AN83" s="10686"/>
    </row>
    <row customHeight="true" hidden="true" ht="18" r="84">
      <c r="A84" s="10729">
        <v>32</v>
      </c>
      <c r="B84" s="10672" t="s">
        <v>14115</v>
      </c>
      <c r="C84" s="10672" t="s">
        <v>14232</v>
      </c>
      <c r="D84" s="10673">
        <v>0</v>
      </c>
      <c r="E84" s="10687">
        <v>0</v>
      </c>
      <c r="F84" s="10687"/>
      <c r="G84" s="10740">
        <f>VLOOKUP(C84,'Data Products'!$A:$J,2,0)</f>
      </c>
      <c r="H84" s="10692">
        <f t="shared" si="16"/>
      </c>
      <c r="I84" s="10731"/>
      <c r="J84" s="10677">
        <f t="shared" si="2"/>
      </c>
      <c r="K84" s="10673">
        <v>0</v>
      </c>
      <c r="L84" s="10673">
        <v>0</v>
      </c>
      <c r="M84" s="10673">
        <v>0</v>
      </c>
      <c r="N84" s="10673">
        <v>0</v>
      </c>
      <c r="O84" s="10672" t="s">
        <v>14231</v>
      </c>
      <c r="P84" s="10710"/>
      <c r="Q84" s="10710"/>
      <c r="R84" s="10733"/>
      <c r="S84" s="10707"/>
      <c r="T84" s="10710"/>
      <c r="U84" s="10710"/>
      <c r="V84" s="10710"/>
      <c r="W84" s="10710"/>
      <c r="X84" s="10710"/>
      <c r="Y84" s="10710"/>
      <c r="Z84" s="10710"/>
      <c r="AA84" s="10710"/>
      <c r="AB84" s="10734">
        <f t="shared" si="6"/>
      </c>
      <c r="AC84" s="10688">
        <f t="shared" si="10"/>
      </c>
      <c r="AD84" s="10680">
        <f t="shared" si="18"/>
      </c>
      <c r="AE84" s="10689">
        <f t="shared" si="4"/>
      </c>
      <c r="AF84" s="10682">
        <f>VLOOKUP(C84,'Data Products'!$A:$J,10,0)</f>
      </c>
      <c r="AG84" s="10683">
        <f t="shared" si="12"/>
      </c>
      <c r="AH84" s="10683">
        <f t="shared" si="20"/>
      </c>
      <c r="AI84" s="10685"/>
      <c r="AJ84" s="10686"/>
      <c r="AK84" s="10686"/>
      <c r="AL84" s="10685"/>
      <c r="AM84" s="10686"/>
      <c r="AN84" s="10686"/>
    </row>
    <row customHeight="true" hidden="true" ht="18" r="85">
      <c r="A85" s="10729">
        <v>33</v>
      </c>
      <c r="B85" s="10738" t="s">
        <v>14115</v>
      </c>
      <c r="C85" s="10738" t="s">
        <v>14233</v>
      </c>
      <c r="D85" s="10673">
        <v>0</v>
      </c>
      <c r="E85" s="10687">
        <v>0</v>
      </c>
      <c r="F85" s="10687"/>
      <c r="G85" s="10740">
        <f>VLOOKUP(C85,'Data Products'!$A:$J,2,0)</f>
      </c>
      <c r="H85" s="10692">
        <f t="shared" si="16"/>
      </c>
      <c r="I85" s="10731"/>
      <c r="J85" s="10677">
        <f t="shared" si="2"/>
      </c>
      <c r="K85" s="10673">
        <v>0</v>
      </c>
      <c r="L85" s="10673">
        <v>0</v>
      </c>
      <c r="M85" s="10742">
        <v>0</v>
      </c>
      <c r="N85" s="10742">
        <v>0</v>
      </c>
      <c r="O85" s="10672" t="s">
        <v>14231</v>
      </c>
      <c r="P85" s="10710"/>
      <c r="Q85" s="10710"/>
      <c r="R85" s="10733"/>
      <c r="S85" s="10710"/>
      <c r="T85" s="10710"/>
      <c r="U85" s="10710"/>
      <c r="V85" s="10710"/>
      <c r="W85" s="10710"/>
      <c r="X85" s="10710"/>
      <c r="Y85" s="10710"/>
      <c r="Z85" s="10710"/>
      <c r="AA85" s="10710"/>
      <c r="AB85" s="10734">
        <f t="shared" si="6"/>
      </c>
      <c r="AC85" s="10688">
        <f t="shared" si="10"/>
      </c>
      <c r="AD85" s="10680">
        <f t="shared" si="18"/>
      </c>
      <c r="AE85" s="10689">
        <f t="shared" si="4"/>
      </c>
      <c r="AF85" s="10682">
        <f>VLOOKUP(C85,'Data Products'!$A:$J,10,0)</f>
      </c>
      <c r="AG85" s="10683">
        <f t="shared" si="12"/>
      </c>
      <c r="AH85" s="10683">
        <f t="shared" si="20"/>
      </c>
      <c r="AI85" s="10685"/>
      <c r="AJ85" s="10686"/>
      <c r="AK85" s="10686"/>
      <c r="AL85" s="10685"/>
      <c r="AM85" s="10686"/>
      <c r="AN85" s="10686"/>
    </row>
    <row r="86">
      <c r="A86" s="10743">
        <v>34</v>
      </c>
      <c r="B86" s="10729" t="s">
        <v>14107</v>
      </c>
      <c r="C86" s="10672" t="s">
        <v>14234</v>
      </c>
      <c r="D86" s="10695">
        <v>593</v>
      </c>
      <c r="E86" s="10695">
        <v>593</v>
      </c>
      <c r="F86" s="10744" t="s">
        <v>14235</v>
      </c>
      <c r="G86" s="10730">
        <f>VLOOKUP(C86,'Data Products'!$A:$J,2,0)</f>
      </c>
      <c r="H86" s="10745">
        <f t="shared" si="16"/>
      </c>
      <c r="I86" s="10676">
        <v>45694</v>
      </c>
      <c r="J86" s="10677">
        <f t="shared" si="2"/>
      </c>
      <c r="K86" s="10742">
        <v>234</v>
      </c>
      <c r="L86" s="10742">
        <v>610</v>
      </c>
      <c r="M86" s="10673">
        <v>0</v>
      </c>
      <c r="N86" s="10673">
        <v>0</v>
      </c>
      <c r="O86" s="10738" t="s">
        <v>14236</v>
      </c>
      <c r="P86" s="10710"/>
      <c r="Q86" s="10710"/>
      <c r="R86" s="10733"/>
      <c r="S86" s="10710"/>
      <c r="T86" s="10710"/>
      <c r="U86" s="10710"/>
      <c r="V86" s="10710"/>
      <c r="W86" s="10710"/>
      <c r="X86" s="10710"/>
      <c r="Y86" s="10710"/>
      <c r="Z86" s="10710"/>
      <c r="AA86" s="10710"/>
      <c r="AB86" s="10734">
        <f t="shared" si="6"/>
      </c>
      <c r="AC86" s="10692">
        <f t="shared" si="10"/>
      </c>
      <c r="AD86" s="10680">
        <f t="shared" si="18"/>
      </c>
      <c r="AE86" s="10693">
        <f t="shared" si="4"/>
      </c>
      <c r="AF86" s="10682">
        <f>VLOOKUP(C86,'Data Products'!$A:$J,10,0)</f>
      </c>
      <c r="AG86" s="10683">
        <f t="shared" si="12"/>
      </c>
      <c r="AH86" s="10683">
        <f t="shared" si="20"/>
      </c>
      <c r="AI86" s="10694" t="s">
        <v>14237</v>
      </c>
      <c r="AJ86" s="10686"/>
      <c r="AK86" s="10686">
        <v>50</v>
      </c>
      <c r="AL86" s="10685"/>
      <c r="AM86" s="10686"/>
      <c r="AN86" s="10686"/>
    </row>
    <row customHeight="true" hidden="true" ht="18" r="87">
      <c r="A87" s="10729">
        <v>35</v>
      </c>
      <c r="B87" s="10739" t="s">
        <v>14141</v>
      </c>
      <c r="C87" s="10739" t="s">
        <v>14238</v>
      </c>
      <c r="D87" s="10746">
        <v>0</v>
      </c>
      <c r="E87" s="10687">
        <v>0</v>
      </c>
      <c r="F87" s="10687"/>
      <c r="G87" s="10740">
        <f>VLOOKUP(C87,'Data Products'!$A:$J,2,0)</f>
      </c>
      <c r="H87" s="10692">
        <f t="shared" si="16"/>
      </c>
      <c r="I87" s="10676">
        <v>45433</v>
      </c>
      <c r="J87" s="10677">
        <f t="shared" si="2"/>
      </c>
      <c r="K87" s="10673">
        <v>0</v>
      </c>
      <c r="L87" s="10673">
        <v>0</v>
      </c>
      <c r="M87" s="10746">
        <v>0</v>
      </c>
      <c r="N87" s="10746">
        <v>0</v>
      </c>
      <c r="O87" s="10672" t="s">
        <v>14236</v>
      </c>
      <c r="P87" s="10710"/>
      <c r="Q87" s="10710"/>
      <c r="R87" s="10733"/>
      <c r="S87" s="10710"/>
      <c r="T87" s="10710"/>
      <c r="U87" s="10710"/>
      <c r="V87" s="10710"/>
      <c r="W87" s="10710"/>
      <c r="X87" s="10710"/>
      <c r="Y87" s="10710"/>
      <c r="Z87" s="10710"/>
      <c r="AA87" s="10710"/>
      <c r="AB87" s="10734">
        <f t="shared" si="6"/>
      </c>
      <c r="AC87" s="10688">
        <f t="shared" si="10"/>
      </c>
      <c r="AD87" s="10680">
        <f t="shared" si="18"/>
      </c>
      <c r="AE87" s="10689">
        <f t="shared" si="4"/>
      </c>
      <c r="AF87" s="10682">
        <f>VLOOKUP(C87,'Data Products'!$A:$J,10,0)</f>
      </c>
      <c r="AG87" s="10683">
        <f t="shared" si="12"/>
      </c>
      <c r="AH87" s="10683">
        <f t="shared" si="20"/>
      </c>
      <c r="AI87" s="10685"/>
      <c r="AJ87" s="10699"/>
      <c r="AK87" s="10699"/>
      <c r="AL87" s="10694"/>
      <c r="AM87" s="10699"/>
      <c r="AN87" s="10699"/>
    </row>
    <row customHeight="true" hidden="true" ht="18" r="88">
      <c r="A88" s="10729">
        <v>36</v>
      </c>
      <c r="B88" s="10739" t="s">
        <v>14141</v>
      </c>
      <c r="C88" s="10672" t="s">
        <v>14239</v>
      </c>
      <c r="D88" s="10673">
        <v>0</v>
      </c>
      <c r="E88" s="10673">
        <v>0</v>
      </c>
      <c r="F88" s="10673"/>
      <c r="G88" s="10740">
        <f>VLOOKUP(C88,'Data Products'!$A:$J,2,0)</f>
      </c>
      <c r="H88" s="10692">
        <f t="shared" si="16"/>
      </c>
      <c r="I88" s="10676">
        <v>45433</v>
      </c>
      <c r="J88" s="10677">
        <f t="shared" si="2"/>
      </c>
      <c r="K88" s="10673">
        <v>0</v>
      </c>
      <c r="L88" s="10673">
        <v>0</v>
      </c>
      <c r="M88" s="10673">
        <v>0</v>
      </c>
      <c r="N88" s="10673">
        <v>0</v>
      </c>
      <c r="O88" s="10672" t="s">
        <v>14236</v>
      </c>
      <c r="P88" s="10710"/>
      <c r="Q88" s="10710"/>
      <c r="R88" s="10733"/>
      <c r="S88" s="10710"/>
      <c r="T88" s="10710"/>
      <c r="U88" s="10710"/>
      <c r="V88" s="10710"/>
      <c r="W88" s="10710"/>
      <c r="X88" s="10710"/>
      <c r="Y88" s="10710"/>
      <c r="Z88" s="10710"/>
      <c r="AA88" s="10710"/>
      <c r="AB88" s="10747">
        <f t="shared" si="6"/>
      </c>
      <c r="AC88" s="10688">
        <f t="shared" si="10"/>
      </c>
      <c r="AD88" s="10680">
        <f t="shared" si="18"/>
      </c>
      <c r="AE88" s="10689">
        <f t="shared" si="4"/>
      </c>
      <c r="AF88" s="10682">
        <f>VLOOKUP(C88,'Data Products'!$A:$J,10,0)</f>
      </c>
      <c r="AG88" s="10683">
        <f t="shared" si="12"/>
      </c>
      <c r="AH88" s="10683">
        <f t="shared" si="20"/>
      </c>
      <c r="AI88" s="10685"/>
      <c r="AJ88" s="10686"/>
      <c r="AK88" s="10686"/>
      <c r="AL88" s="10685"/>
      <c r="AM88" s="10686"/>
      <c r="AN88" s="10686"/>
    </row>
    <row customHeight="true" hidden="true" ht="18" r="89">
      <c r="A89" s="10729">
        <v>37</v>
      </c>
      <c r="B89" s="10739" t="s">
        <v>14141</v>
      </c>
      <c r="C89" s="10672" t="s">
        <v>14240</v>
      </c>
      <c r="D89" s="10673">
        <v>0</v>
      </c>
      <c r="E89" s="10673">
        <v>0</v>
      </c>
      <c r="F89" s="10673"/>
      <c r="G89" s="10740">
        <f>VLOOKUP(C89,'Data Products'!$A:$J,2,0)</f>
      </c>
      <c r="H89" s="10692">
        <f t="shared" si="16"/>
      </c>
      <c r="I89" s="10676">
        <v>45433</v>
      </c>
      <c r="J89" s="10677">
        <f t="shared" si="2"/>
      </c>
      <c r="K89" s="10673">
        <v>0</v>
      </c>
      <c r="L89" s="10673">
        <v>0</v>
      </c>
      <c r="M89" s="10673">
        <v>0</v>
      </c>
      <c r="N89" s="10673">
        <v>0</v>
      </c>
      <c r="O89" s="10672" t="s">
        <v>14236</v>
      </c>
      <c r="P89" s="10710"/>
      <c r="Q89" s="10710"/>
      <c r="R89" s="10733"/>
      <c r="S89" s="10710"/>
      <c r="T89" s="10710"/>
      <c r="U89" s="10710"/>
      <c r="V89" s="10710"/>
      <c r="W89" s="10710"/>
      <c r="X89" s="10710"/>
      <c r="Y89" s="10710"/>
      <c r="Z89" s="10710"/>
      <c r="AA89" s="10710"/>
      <c r="AB89" s="10734">
        <f t="shared" si="6"/>
      </c>
      <c r="AC89" s="10748">
        <f t="shared" si="10"/>
      </c>
      <c r="AD89" s="10680">
        <f t="shared" si="18"/>
      </c>
      <c r="AE89" s="10689">
        <f t="shared" si="4"/>
      </c>
      <c r="AF89" s="10682">
        <f>VLOOKUP(C89,'Data Products'!$A:$J,10,0)</f>
      </c>
      <c r="AG89" s="10683">
        <f t="shared" si="12"/>
      </c>
      <c r="AH89" s="10683">
        <f t="shared" si="20"/>
      </c>
      <c r="AI89" s="10685"/>
      <c r="AJ89" s="10686"/>
      <c r="AK89" s="10686"/>
      <c r="AL89" s="10685"/>
      <c r="AM89" s="10686"/>
      <c r="AN89" s="10686"/>
    </row>
    <row customHeight="true" hidden="true" ht="18" r="90">
      <c r="A90" s="10729">
        <v>38</v>
      </c>
      <c r="B90" s="10672" t="s">
        <v>14115</v>
      </c>
      <c r="C90" s="10672" t="s">
        <v>14241</v>
      </c>
      <c r="D90" s="10706">
        <v>0</v>
      </c>
      <c r="E90" s="10673">
        <v>0</v>
      </c>
      <c r="F90" s="10673"/>
      <c r="G90" s="10740">
        <f>VLOOKUP(C90,'Data Products'!$A:$J,2,0)</f>
      </c>
      <c r="H90" s="10692">
        <f t="shared" si="16"/>
      </c>
      <c r="I90" s="10676">
        <v>45644</v>
      </c>
      <c r="J90" s="10677">
        <f t="shared" si="2"/>
      </c>
      <c r="K90" s="10673">
        <v>0</v>
      </c>
      <c r="L90" s="10673">
        <v>0</v>
      </c>
      <c r="M90" s="10687">
        <v>0</v>
      </c>
      <c r="N90" s="10687">
        <v>0</v>
      </c>
      <c r="O90" s="10672" t="s">
        <v>14242</v>
      </c>
      <c r="P90" s="10710"/>
      <c r="Q90" s="10710"/>
      <c r="R90" s="10733"/>
      <c r="S90" s="10710"/>
      <c r="T90" s="10710"/>
      <c r="U90" s="10710"/>
      <c r="V90" s="10710"/>
      <c r="W90" s="10710"/>
      <c r="X90" s="10710"/>
      <c r="Y90" s="10710"/>
      <c r="Z90" s="10710"/>
      <c r="AA90" s="10710"/>
      <c r="AB90" s="10749">
        <f t="shared" si="6"/>
      </c>
      <c r="AC90" s="10748">
        <f t="shared" si="10"/>
      </c>
      <c r="AD90" s="10680">
        <f t="shared" si="18"/>
      </c>
      <c r="AE90" s="10689">
        <f t="shared" si="4"/>
      </c>
      <c r="AF90" s="10682">
        <f>VLOOKUP(C90,'Data Products'!$A:$J,10,0)</f>
      </c>
      <c r="AG90" s="10750">
        <f t="shared" si="12"/>
      </c>
      <c r="AH90" s="10683">
        <f t="shared" si="20"/>
      </c>
      <c r="AI90" s="10751"/>
      <c r="AJ90" s="10686"/>
      <c r="AK90" s="10686"/>
      <c r="AL90" s="10685"/>
      <c r="AM90" s="10686"/>
      <c r="AN90" s="10686"/>
    </row>
    <row customHeight="true" hidden="true" ht="18" r="91">
      <c r="A91" s="10729">
        <v>39</v>
      </c>
      <c r="B91" s="10672" t="s">
        <v>14115</v>
      </c>
      <c r="C91" s="10672" t="s">
        <v>14243</v>
      </c>
      <c r="D91" s="10673">
        <v>0</v>
      </c>
      <c r="E91" s="10673">
        <v>0</v>
      </c>
      <c r="F91" s="10673"/>
      <c r="G91" s="10740">
        <f>VLOOKUP(C91,'Data Products'!$A:$J,2,0)</f>
      </c>
      <c r="H91" s="10692">
        <f t="shared" si="16"/>
      </c>
      <c r="I91" s="10676">
        <v>45602</v>
      </c>
      <c r="J91" s="10677">
        <f t="shared" si="2"/>
      </c>
      <c r="K91" s="10673">
        <v>0</v>
      </c>
      <c r="L91" s="10673">
        <v>0</v>
      </c>
      <c r="M91" s="10706">
        <v>0</v>
      </c>
      <c r="N91" s="10706">
        <v>0</v>
      </c>
      <c r="O91" s="10672" t="s">
        <v>14242</v>
      </c>
      <c r="P91" s="10710"/>
      <c r="Q91" s="10710"/>
      <c r="R91" s="10710"/>
      <c r="S91" s="10710"/>
      <c r="T91" s="10710"/>
      <c r="U91" s="10710"/>
      <c r="V91" s="10710"/>
      <c r="W91" s="10710"/>
      <c r="X91" s="10710"/>
      <c r="Y91" s="10710"/>
      <c r="Z91" s="10710"/>
      <c r="AA91" s="10710"/>
      <c r="AB91" s="10734">
        <f t="shared" si="6"/>
      </c>
      <c r="AC91" s="10748">
        <f t="shared" si="10"/>
      </c>
      <c r="AD91" s="10680">
        <f t="shared" si="18"/>
      </c>
      <c r="AE91" s="10689">
        <f t="shared" si="4"/>
      </c>
      <c r="AF91" s="10682">
        <f>VLOOKUP(C91,'Data Products'!$A:$J,10,0)</f>
      </c>
      <c r="AG91" s="10750">
        <f t="shared" si="12"/>
      </c>
      <c r="AH91" s="10683">
        <f t="shared" si="20"/>
      </c>
      <c r="AI91" s="10751"/>
      <c r="AJ91" s="10686"/>
      <c r="AK91" s="10686"/>
      <c r="AL91" s="10685"/>
      <c r="AM91" s="10686"/>
      <c r="AN91" s="10686"/>
    </row>
    <row customHeight="true" hidden="true" ht="18" r="92">
      <c r="A92" s="10729">
        <v>40</v>
      </c>
      <c r="B92" s="10672" t="s">
        <v>14115</v>
      </c>
      <c r="C92" s="10672" t="s">
        <v>14244</v>
      </c>
      <c r="D92" s="10673">
        <v>0</v>
      </c>
      <c r="E92" s="10673">
        <v>0</v>
      </c>
      <c r="F92" s="10673"/>
      <c r="G92" s="10740">
        <f>VLOOKUP(C92,'Data Products'!$A:$J,2,0)</f>
      </c>
      <c r="H92" s="10692">
        <f t="shared" si="16"/>
      </c>
      <c r="I92" s="10676">
        <v>45602</v>
      </c>
      <c r="J92" s="10677">
        <f t="shared" si="2"/>
      </c>
      <c r="K92" s="10673">
        <v>0</v>
      </c>
      <c r="L92" s="10673">
        <v>0</v>
      </c>
      <c r="M92" s="10706">
        <v>0</v>
      </c>
      <c r="N92" s="10706">
        <v>0</v>
      </c>
      <c r="O92" s="10672" t="s">
        <v>14242</v>
      </c>
      <c r="P92" s="10710"/>
      <c r="Q92" s="10710"/>
      <c r="R92" s="10710"/>
      <c r="S92" s="10710"/>
      <c r="T92" s="10710"/>
      <c r="U92" s="10710"/>
      <c r="V92" s="10710"/>
      <c r="W92" s="10710"/>
      <c r="X92" s="10710"/>
      <c r="Y92" s="10710"/>
      <c r="Z92" s="10710"/>
      <c r="AA92" s="10710"/>
      <c r="AB92" s="10734">
        <f t="shared" si="6"/>
      </c>
      <c r="AC92" s="10748">
        <f t="shared" si="10"/>
      </c>
      <c r="AD92" s="10680">
        <f t="shared" si="18"/>
      </c>
      <c r="AE92" s="10689">
        <f t="shared" si="4"/>
      </c>
      <c r="AF92" s="10682">
        <f>VLOOKUP(C92,'Data Products'!$A:$J,10,0)</f>
      </c>
      <c r="AG92" s="10750">
        <f t="shared" si="12"/>
      </c>
      <c r="AH92" s="10683">
        <f t="shared" si="20"/>
      </c>
      <c r="AI92" s="10751"/>
      <c r="AJ92" s="10686"/>
      <c r="AK92" s="10686"/>
      <c r="AL92" s="10685"/>
      <c r="AM92" s="10686"/>
      <c r="AN92" s="10686"/>
    </row>
    <row customHeight="true" hidden="true" ht="18" r="93">
      <c r="A93" s="10729">
        <v>41</v>
      </c>
      <c r="B93" s="10672" t="s">
        <v>14115</v>
      </c>
      <c r="C93" s="10672" t="s">
        <v>14245</v>
      </c>
      <c r="D93" s="10673">
        <v>0</v>
      </c>
      <c r="E93" s="10673">
        <v>0</v>
      </c>
      <c r="F93" s="10673"/>
      <c r="G93" s="10740">
        <f>VLOOKUP(C93,'Data Products'!$A:$J,2,0)</f>
      </c>
      <c r="H93" s="10692">
        <f t="shared" si="16"/>
      </c>
      <c r="I93" s="10676">
        <v>45602</v>
      </c>
      <c r="J93" s="10677">
        <f t="shared" si="2"/>
      </c>
      <c r="K93" s="10673">
        <v>0</v>
      </c>
      <c r="L93" s="10673">
        <v>0</v>
      </c>
      <c r="M93" s="10706">
        <v>0</v>
      </c>
      <c r="N93" s="10706">
        <v>0</v>
      </c>
      <c r="O93" s="10672" t="s">
        <v>14242</v>
      </c>
      <c r="P93" s="10710"/>
      <c r="Q93" s="10710"/>
      <c r="R93" s="10710"/>
      <c r="S93" s="10710"/>
      <c r="T93" s="10710"/>
      <c r="U93" s="10710"/>
      <c r="V93" s="10710"/>
      <c r="W93" s="10710"/>
      <c r="X93" s="10710"/>
      <c r="Y93" s="10710"/>
      <c r="Z93" s="10710"/>
      <c r="AA93" s="10710"/>
      <c r="AB93" s="10734">
        <f t="shared" si="6"/>
      </c>
      <c r="AC93" s="10748">
        <f t="shared" si="10"/>
      </c>
      <c r="AD93" s="10680">
        <f t="shared" si="18"/>
      </c>
      <c r="AE93" s="10689">
        <f t="shared" si="4"/>
      </c>
      <c r="AF93" s="10682">
        <f>VLOOKUP(C93,'Data Products'!$A:$J,10,0)</f>
      </c>
      <c r="AG93" s="10752">
        <f t="shared" si="12"/>
      </c>
      <c r="AH93" s="10683">
        <f t="shared" si="20"/>
      </c>
      <c r="AI93" s="10751"/>
      <c r="AJ93" s="10686"/>
      <c r="AK93" s="10686"/>
      <c r="AL93" s="10685"/>
      <c r="AM93" s="10686"/>
      <c r="AN93" s="10686"/>
    </row>
    <row r="94">
      <c r="A94" s="10729">
        <v>42</v>
      </c>
      <c r="B94" s="10672" t="s">
        <v>14107</v>
      </c>
      <c r="C94" s="10672" t="s">
        <v>14246</v>
      </c>
      <c r="D94" s="10673">
        <v>126</v>
      </c>
      <c r="E94" s="10673">
        <v>126</v>
      </c>
      <c r="F94" s="10673"/>
      <c r="G94" s="10730">
        <f>VLOOKUP(C94,'Data Products'!$A:$J,2,0)</f>
      </c>
      <c r="H94" s="10731">
        <f t="shared" si="16"/>
      </c>
      <c r="I94" s="10735">
        <v>45904</v>
      </c>
      <c r="J94" s="10677">
        <f t="shared" si="2"/>
      </c>
      <c r="K94" s="10673">
        <v>106</v>
      </c>
      <c r="L94" s="10673">
        <v>185</v>
      </c>
      <c r="M94" s="10706">
        <v>0</v>
      </c>
      <c r="N94" s="10706">
        <v>0</v>
      </c>
      <c r="O94" s="10672" t="s">
        <v>14242</v>
      </c>
      <c r="P94" s="10710"/>
      <c r="Q94" s="10710"/>
      <c r="R94" s="10710"/>
      <c r="S94" s="10710"/>
      <c r="T94" s="10710"/>
      <c r="U94" s="10710"/>
      <c r="V94" s="10710"/>
      <c r="W94" s="10710"/>
      <c r="X94" s="10710"/>
      <c r="Y94" s="10710"/>
      <c r="Z94" s="10710"/>
      <c r="AA94" s="10710"/>
      <c r="AB94" s="10734">
        <f t="shared" si="6"/>
      </c>
      <c r="AC94" s="10753">
        <f t="shared" si="10"/>
      </c>
      <c r="AD94" s="10680">
        <f t="shared" si="18"/>
      </c>
      <c r="AE94" s="10693">
        <f t="shared" si="4"/>
      </c>
      <c r="AF94" s="10682">
        <f>VLOOKUP(C94,'Data Products'!$A:$J,10,0)</f>
      </c>
      <c r="AG94" s="10752">
        <f t="shared" si="12"/>
      </c>
      <c r="AH94" s="10683">
        <f t="shared" si="20"/>
      </c>
      <c r="AI94" s="10751" t="s">
        <v>14237</v>
      </c>
      <c r="AJ94" s="10686"/>
      <c r="AK94" s="10686"/>
      <c r="AL94" s="10685"/>
      <c r="AM94" s="10686"/>
      <c r="AN94" s="10686"/>
    </row>
    <row customHeight="true" hidden="true" ht="18" r="95">
      <c r="A95" s="10729">
        <v>43</v>
      </c>
      <c r="B95" s="10672" t="s">
        <v>14115</v>
      </c>
      <c r="C95" s="10672" t="s">
        <v>14247</v>
      </c>
      <c r="D95" s="10673">
        <v>0</v>
      </c>
      <c r="E95" s="10687">
        <v>0</v>
      </c>
      <c r="F95" s="10673"/>
      <c r="G95" s="10740">
        <f>VLOOKUP(C95,'Data Products'!$A:$J,2,0)</f>
      </c>
      <c r="H95" s="10692">
        <f t="shared" si="16"/>
      </c>
      <c r="I95" s="10676">
        <v>45623</v>
      </c>
      <c r="J95" s="10677">
        <f t="shared" si="2"/>
      </c>
      <c r="K95" s="10673">
        <v>0</v>
      </c>
      <c r="L95" s="10673">
        <v>0</v>
      </c>
      <c r="M95" s="10706">
        <v>0</v>
      </c>
      <c r="N95" s="10706">
        <v>0</v>
      </c>
      <c r="O95" s="10672" t="s">
        <v>14248</v>
      </c>
      <c r="P95" s="10710"/>
      <c r="Q95" s="10710"/>
      <c r="R95" s="10710"/>
      <c r="S95" s="10710"/>
      <c r="T95" s="10710"/>
      <c r="U95" s="10710"/>
      <c r="V95" s="10710"/>
      <c r="W95" s="10710"/>
      <c r="X95" s="10710"/>
      <c r="Y95" s="10710"/>
      <c r="Z95" s="10710"/>
      <c r="AA95" s="10710"/>
      <c r="AB95" s="10734">
        <f t="shared" si="6"/>
      </c>
      <c r="AC95" s="10748">
        <f t="shared" si="10"/>
      </c>
      <c r="AD95" s="10680">
        <f t="shared" si="18"/>
      </c>
      <c r="AE95" s="10689">
        <f t="shared" si="4"/>
      </c>
      <c r="AF95" s="10682">
        <f>VLOOKUP(C95,'Data Products'!$A:$J,10,0)</f>
      </c>
      <c r="AG95" s="10752">
        <f t="shared" si="12"/>
      </c>
      <c r="AH95" s="10683">
        <f t="shared" si="20"/>
      </c>
      <c r="AI95" s="10751"/>
      <c r="AJ95" s="10686"/>
      <c r="AK95" s="10686"/>
      <c r="AL95" s="10685"/>
      <c r="AM95" s="10686"/>
      <c r="AN95" s="10686"/>
    </row>
    <row customHeight="true" hidden="true" ht="18" r="96">
      <c r="A96" s="10729">
        <v>44</v>
      </c>
      <c r="B96" s="10672" t="s">
        <v>14115</v>
      </c>
      <c r="C96" s="10672" t="s">
        <v>14249</v>
      </c>
      <c r="D96" s="10673">
        <v>0</v>
      </c>
      <c r="E96" s="10687">
        <v>0</v>
      </c>
      <c r="F96" s="10673"/>
      <c r="G96" s="10730">
        <f>VLOOKUP(C96,'Data Products'!$A:$J,2,0)</f>
      </c>
      <c r="H96" s="10692">
        <f t="shared" si="16"/>
      </c>
      <c r="I96" s="10676">
        <v>45623</v>
      </c>
      <c r="J96" s="10677">
        <f t="shared" si="2"/>
      </c>
      <c r="K96" s="10673">
        <v>0</v>
      </c>
      <c r="L96" s="10673">
        <v>0</v>
      </c>
      <c r="M96" s="10706">
        <v>0</v>
      </c>
      <c r="N96" s="10706">
        <v>0</v>
      </c>
      <c r="O96" s="10672" t="s">
        <v>14248</v>
      </c>
      <c r="P96" s="10710"/>
      <c r="Q96" s="10710"/>
      <c r="R96" s="10710"/>
      <c r="S96" s="10710"/>
      <c r="T96" s="10710"/>
      <c r="U96" s="10710"/>
      <c r="V96" s="10710"/>
      <c r="W96" s="10710"/>
      <c r="X96" s="10710"/>
      <c r="Y96" s="10710"/>
      <c r="Z96" s="10710"/>
      <c r="AA96" s="10710"/>
      <c r="AB96" s="10734">
        <f t="shared" si="6"/>
      </c>
      <c r="AC96" s="10748">
        <f t="shared" si="10"/>
      </c>
      <c r="AD96" s="10680">
        <f t="shared" si="18"/>
      </c>
      <c r="AE96" s="10689">
        <f t="shared" si="4"/>
      </c>
      <c r="AF96" s="10682">
        <f>VLOOKUP(C96,'Data Products'!$A:$J,10,0)</f>
      </c>
      <c r="AG96" s="10752">
        <f t="shared" si="12"/>
      </c>
      <c r="AH96" s="10683">
        <f t="shared" si="20"/>
      </c>
      <c r="AI96" s="10751"/>
      <c r="AJ96" s="10686"/>
      <c r="AK96" s="10686"/>
      <c r="AL96" s="10685"/>
      <c r="AM96" s="10686"/>
      <c r="AN96" s="10686"/>
    </row>
    <row customHeight="true" hidden="true" ht="18" r="97">
      <c r="A97" s="10729">
        <v>45</v>
      </c>
      <c r="B97" s="10672" t="s">
        <v>14115</v>
      </c>
      <c r="C97" s="10738" t="s">
        <v>14250</v>
      </c>
      <c r="D97" s="10673">
        <v>0</v>
      </c>
      <c r="E97" s="10687">
        <v>0</v>
      </c>
      <c r="F97" s="10742"/>
      <c r="G97" s="10730">
        <f>VLOOKUP(C97,'Data Products'!$A:$J,2,0)</f>
      </c>
      <c r="H97" s="10692">
        <f t="shared" si="16"/>
      </c>
      <c r="I97" s="10676">
        <v>45623</v>
      </c>
      <c r="J97" s="10677">
        <f t="shared" si="2"/>
      </c>
      <c r="K97" s="10742">
        <v>0</v>
      </c>
      <c r="L97" s="10742">
        <v>0</v>
      </c>
      <c r="M97" s="10754">
        <v>0</v>
      </c>
      <c r="N97" s="10754">
        <v>0</v>
      </c>
      <c r="O97" s="10738" t="s">
        <v>14248</v>
      </c>
      <c r="P97" s="10710"/>
      <c r="Q97" s="10710"/>
      <c r="R97" s="10710"/>
      <c r="S97" s="10710"/>
      <c r="T97" s="10710"/>
      <c r="U97" s="10710"/>
      <c r="V97" s="10710"/>
      <c r="W97" s="10710"/>
      <c r="X97" s="10710"/>
      <c r="Y97" s="10710"/>
      <c r="Z97" s="10710"/>
      <c r="AA97" s="10710"/>
      <c r="AB97" s="10747">
        <f t="shared" si="6"/>
      </c>
      <c r="AC97" s="10748">
        <f t="shared" si="10"/>
      </c>
      <c r="AD97" s="10680">
        <f t="shared" si="18"/>
      </c>
      <c r="AE97" s="10689">
        <f t="shared" si="4"/>
      </c>
      <c r="AF97" s="10682">
        <f>VLOOKUP(C97,'Data Products'!$A:$J,10,0)</f>
      </c>
      <c r="AG97" s="10752">
        <f t="shared" si="12"/>
      </c>
      <c r="AH97" s="10683">
        <f t="shared" si="20"/>
      </c>
      <c r="AI97" s="10751"/>
      <c r="AJ97" s="10686"/>
      <c r="AK97" s="10686"/>
      <c r="AL97" s="10685"/>
      <c r="AM97" s="10686"/>
      <c r="AN97" s="10686"/>
    </row>
    <row customHeight="true" hidden="true" ht="18" r="98">
      <c r="A98" s="10729">
        <v>46</v>
      </c>
      <c r="B98" s="10672" t="s">
        <v>14115</v>
      </c>
      <c r="C98" s="10672" t="s">
        <v>14251</v>
      </c>
      <c r="D98" s="10673">
        <v>0</v>
      </c>
      <c r="E98" s="10687">
        <v>0</v>
      </c>
      <c r="F98" s="10673"/>
      <c r="G98" s="10730">
        <f>VLOOKUP(C98,'Data Products'!$A:$J,2,0)</f>
      </c>
      <c r="H98" s="10692">
        <f t="shared" si="16"/>
      </c>
      <c r="I98" s="10676">
        <v>45623</v>
      </c>
      <c r="J98" s="10677">
        <f t="shared" si="2"/>
      </c>
      <c r="K98" s="10673">
        <v>0</v>
      </c>
      <c r="L98" s="10673">
        <v>0</v>
      </c>
      <c r="M98" s="10706">
        <v>0</v>
      </c>
      <c r="N98" s="10706">
        <v>0</v>
      </c>
      <c r="O98" s="10672" t="s">
        <v>14248</v>
      </c>
      <c r="P98" s="10673"/>
      <c r="Q98" s="10673"/>
      <c r="R98" s="10673"/>
      <c r="S98" s="10673"/>
      <c r="T98" s="10673"/>
      <c r="U98" s="10673"/>
      <c r="V98" s="10673"/>
      <c r="W98" s="10673"/>
      <c r="X98" s="10673"/>
      <c r="Y98" s="10673"/>
      <c r="Z98" s="10673"/>
      <c r="AA98" s="10673"/>
      <c r="AB98" s="10734">
        <f t="shared" si="6"/>
      </c>
      <c r="AC98" s="10748">
        <f t="shared" si="10"/>
      </c>
      <c r="AD98" s="10680">
        <f t="shared" si="18"/>
      </c>
      <c r="AE98" s="10689">
        <f t="shared" si="4"/>
      </c>
      <c r="AF98" s="10682">
        <f>VLOOKUP(C98,'Data Products'!$A:$J,10,0)</f>
      </c>
      <c r="AG98" s="10752">
        <f t="shared" si="12"/>
      </c>
      <c r="AH98" s="10683">
        <f t="shared" si="20"/>
      </c>
      <c r="AI98" s="10755"/>
      <c r="AJ98" s="10686"/>
      <c r="AK98" s="10686"/>
      <c r="AL98" s="10685"/>
      <c r="AM98" s="10686"/>
      <c r="AN98" s="10686"/>
    </row>
    <row customHeight="true" hidden="true" ht="18" r="99">
      <c r="A99" s="10729">
        <v>47</v>
      </c>
      <c r="B99" s="10672" t="s">
        <v>14115</v>
      </c>
      <c r="C99" s="10672" t="s">
        <v>14252</v>
      </c>
      <c r="D99" s="10673">
        <v>0</v>
      </c>
      <c r="E99" s="10687">
        <v>0</v>
      </c>
      <c r="F99" s="10673"/>
      <c r="G99" s="10740">
        <f>VLOOKUP(C99,'Data Products'!$A:$J,2,0)</f>
      </c>
      <c r="H99" s="10692">
        <f t="shared" si="16"/>
      </c>
      <c r="I99" s="10676">
        <v>45623</v>
      </c>
      <c r="J99" s="10677">
        <f t="shared" si="2"/>
      </c>
      <c r="K99" s="10673">
        <v>0</v>
      </c>
      <c r="L99" s="10673">
        <v>0</v>
      </c>
      <c r="M99" s="10706">
        <v>0</v>
      </c>
      <c r="N99" s="10706">
        <v>0</v>
      </c>
      <c r="O99" s="10672" t="s">
        <v>14248</v>
      </c>
      <c r="P99" s="10673"/>
      <c r="Q99" s="10673"/>
      <c r="R99" s="10673"/>
      <c r="S99" s="10673"/>
      <c r="T99" s="10673"/>
      <c r="U99" s="10673"/>
      <c r="V99" s="10673"/>
      <c r="W99" s="10673"/>
      <c r="X99" s="10673"/>
      <c r="Y99" s="10673"/>
      <c r="Z99" s="10673"/>
      <c r="AA99" s="10673"/>
      <c r="AB99" s="10734">
        <f t="shared" si="6"/>
      </c>
      <c r="AC99" s="10748">
        <f t="shared" si="10"/>
      </c>
      <c r="AD99" s="10680">
        <f t="shared" si="18"/>
      </c>
      <c r="AE99" s="10689">
        <f t="shared" si="4"/>
      </c>
      <c r="AF99" s="10756">
        <f>VLOOKUP(C99,'Data Products'!$A:$J,10,0)</f>
      </c>
      <c r="AG99" s="10682">
        <f t="shared" si="12"/>
      </c>
      <c r="AH99" s="10683">
        <f t="shared" si="20"/>
      </c>
      <c r="AI99" s="10751"/>
      <c r="AJ99" s="10686"/>
      <c r="AK99" s="10686"/>
      <c r="AL99" s="10685"/>
      <c r="AM99" s="10686"/>
      <c r="AN99" s="10686"/>
    </row>
    <row r="100">
      <c r="A100" s="10729">
        <v>48</v>
      </c>
      <c r="B100" s="10672" t="s">
        <v>14110</v>
      </c>
      <c r="C100" s="10672" t="s">
        <v>14253</v>
      </c>
      <c r="D100" s="10673">
        <v>4</v>
      </c>
      <c r="E100" s="10687">
        <v>4</v>
      </c>
      <c r="F100" s="10673"/>
      <c r="G100" s="10730">
        <f>VLOOKUP(C100,'Data Products'!$A:$J,2,0)</f>
      </c>
      <c r="H100" s="10731">
        <f t="shared" si="16"/>
      </c>
      <c r="I100" s="10676">
        <v>45951</v>
      </c>
      <c r="J100" s="10677">
        <f t="shared" si="2"/>
      </c>
      <c r="K100" s="10673">
        <v>0</v>
      </c>
      <c r="L100" s="10673">
        <v>1</v>
      </c>
      <c r="M100" s="10706">
        <v>0</v>
      </c>
      <c r="N100" s="10706">
        <v>0</v>
      </c>
      <c r="O100" s="10672" t="s">
        <v>14166</v>
      </c>
      <c r="P100" s="10673"/>
      <c r="Q100" s="10673"/>
      <c r="R100" s="10673"/>
      <c r="S100" s="10673"/>
      <c r="T100" s="10673"/>
      <c r="U100" s="10673"/>
      <c r="V100" s="10673"/>
      <c r="W100" s="10673"/>
      <c r="X100" s="10673"/>
      <c r="Y100" s="10673"/>
      <c r="Z100" s="10673"/>
      <c r="AA100" s="10673"/>
      <c r="AB100" s="10734">
        <f t="shared" si="6"/>
      </c>
      <c r="AC100" s="10757">
        <f t="shared" si="10"/>
      </c>
      <c r="AD100" s="10680">
        <f t="shared" si="18"/>
      </c>
      <c r="AE100" s="10697">
        <f t="shared" si="4"/>
      </c>
      <c r="AF100" s="10756">
        <f>VLOOKUP(C100,'Data Products'!$A:$J,10,0)</f>
      </c>
      <c r="AG100" s="10682">
        <f t="shared" si="12"/>
      </c>
      <c r="AH100" s="10683">
        <f t="shared" si="20"/>
      </c>
      <c r="AI100" s="10751"/>
      <c r="AJ100" s="10686"/>
      <c r="AK100" s="10686"/>
      <c r="AL100" s="10685"/>
      <c r="AM100" s="10686"/>
      <c r="AN100" s="10686"/>
    </row>
    <row r="101">
      <c r="A101" s="10729">
        <v>49</v>
      </c>
      <c r="B101" s="10672" t="s">
        <v>14110</v>
      </c>
      <c r="C101" s="10672" t="s">
        <v>14254</v>
      </c>
      <c r="D101" s="10673">
        <v>3</v>
      </c>
      <c r="E101" s="10687">
        <v>3</v>
      </c>
      <c r="F101" s="10673"/>
      <c r="G101" s="10730">
        <f>VLOOKUP(C101,'Data Products'!$A:$J,2,0)</f>
      </c>
      <c r="H101" s="10731">
        <f t="shared" si="16"/>
      </c>
      <c r="I101" s="10676">
        <v>45951</v>
      </c>
      <c r="J101" s="10677">
        <f t="shared" si="2"/>
      </c>
      <c r="K101" s="10673">
        <v>1</v>
      </c>
      <c r="L101" s="10673">
        <v>2</v>
      </c>
      <c r="M101" s="10706">
        <v>0</v>
      </c>
      <c r="N101" s="10706">
        <v>0</v>
      </c>
      <c r="O101" s="10672" t="s">
        <v>14166</v>
      </c>
      <c r="P101" s="10673"/>
      <c r="Q101" s="10673"/>
      <c r="R101" s="10673"/>
      <c r="S101" s="10673"/>
      <c r="T101" s="10673"/>
      <c r="U101" s="10673"/>
      <c r="V101" s="10673"/>
      <c r="W101" s="10673"/>
      <c r="X101" s="10673"/>
      <c r="Y101" s="10673"/>
      <c r="Z101" s="10673"/>
      <c r="AA101" s="10673"/>
      <c r="AB101" s="10734">
        <f t="shared" si="6"/>
      </c>
      <c r="AC101" s="10692">
        <f t="shared" si="10"/>
      </c>
      <c r="AD101" s="10680">
        <f t="shared" si="18"/>
      </c>
      <c r="AE101" s="10693">
        <f t="shared" si="4"/>
      </c>
      <c r="AF101" s="10756">
        <f>VLOOKUP(C101,'Data Products'!$A:$J,10,0)</f>
      </c>
      <c r="AG101" s="10682">
        <f t="shared" si="12"/>
      </c>
      <c r="AH101" s="10683">
        <f t="shared" si="20"/>
      </c>
      <c r="AI101" s="10751"/>
      <c r="AJ101" s="10686"/>
      <c r="AK101" s="10686"/>
      <c r="AL101" s="10685"/>
      <c r="AM101" s="10686"/>
      <c r="AN101" s="10686"/>
    </row>
    <row r="102">
      <c r="A102" s="10729">
        <v>50</v>
      </c>
      <c r="B102" s="10672" t="s">
        <v>14110</v>
      </c>
      <c r="C102" s="10672" t="s">
        <v>14255</v>
      </c>
      <c r="D102" s="10673">
        <v>5</v>
      </c>
      <c r="E102" s="10687">
        <v>5</v>
      </c>
      <c r="F102" s="10673"/>
      <c r="G102" s="10730">
        <f>VLOOKUP(C102,'Data Products'!$A:$J,2,0)</f>
      </c>
      <c r="H102" s="10731">
        <f t="shared" si="16"/>
      </c>
      <c r="I102" s="10676">
        <v>45951</v>
      </c>
      <c r="J102" s="10677">
        <f t="shared" si="2"/>
      </c>
      <c r="K102" s="10673">
        <v>0</v>
      </c>
      <c r="L102" s="10673">
        <v>0</v>
      </c>
      <c r="M102" s="10706">
        <v>0</v>
      </c>
      <c r="N102" s="10706">
        <v>0</v>
      </c>
      <c r="O102" s="10672" t="s">
        <v>14166</v>
      </c>
      <c r="P102" s="10673"/>
      <c r="Q102" s="10673"/>
      <c r="R102" s="10673"/>
      <c r="S102" s="10673"/>
      <c r="T102" s="10673"/>
      <c r="U102" s="10673"/>
      <c r="V102" s="10673"/>
      <c r="W102" s="10673"/>
      <c r="X102" s="10673"/>
      <c r="Y102" s="10673"/>
      <c r="Z102" s="10673"/>
      <c r="AA102" s="10673"/>
      <c r="AB102" s="10734">
        <f t="shared" si="6"/>
      </c>
      <c r="AC102" s="10688">
        <f t="shared" si="10"/>
      </c>
      <c r="AD102" s="10680">
        <f t="shared" si="18"/>
      </c>
      <c r="AE102" s="10689">
        <f t="shared" si="4"/>
      </c>
      <c r="AF102" s="10756">
        <f>VLOOKUP(C102,'Data Products'!$A:$J,10,0)</f>
      </c>
      <c r="AG102" s="10682">
        <f t="shared" si="12"/>
      </c>
      <c r="AH102" s="10683">
        <f t="shared" si="20"/>
      </c>
      <c r="AI102" s="10751"/>
      <c r="AJ102" s="10686"/>
      <c r="AK102" s="10686"/>
      <c r="AL102" s="10685"/>
      <c r="AM102" s="10686"/>
      <c r="AN102" s="10686"/>
    </row>
    <row r="103">
      <c r="A103" s="10729">
        <v>51</v>
      </c>
      <c r="B103" s="10672" t="s">
        <v>14110</v>
      </c>
      <c r="C103" s="10672" t="s">
        <v>14256</v>
      </c>
      <c r="D103" s="10673">
        <v>4</v>
      </c>
      <c r="E103" s="10687">
        <v>4</v>
      </c>
      <c r="F103" s="10673"/>
      <c r="G103" s="10730">
        <f>VLOOKUP(C103,'Data Products'!$A:$J,2,0)</f>
      </c>
      <c r="H103" s="10731">
        <f t="shared" si="16"/>
      </c>
      <c r="I103" s="10676">
        <v>45951</v>
      </c>
      <c r="J103" s="10677">
        <f t="shared" si="2"/>
      </c>
      <c r="K103" s="10673">
        <v>0</v>
      </c>
      <c r="L103" s="10673">
        <v>0</v>
      </c>
      <c r="M103" s="10706">
        <v>0</v>
      </c>
      <c r="N103" s="10706">
        <v>0</v>
      </c>
      <c r="O103" s="10672" t="s">
        <v>14166</v>
      </c>
      <c r="P103" s="10673"/>
      <c r="Q103" s="10673"/>
      <c r="R103" s="10673"/>
      <c r="S103" s="10673"/>
      <c r="T103" s="10673"/>
      <c r="U103" s="10673"/>
      <c r="V103" s="10673"/>
      <c r="W103" s="10673"/>
      <c r="X103" s="10673"/>
      <c r="Y103" s="10673"/>
      <c r="Z103" s="10673"/>
      <c r="AA103" s="10673"/>
      <c r="AB103" s="10734">
        <f t="shared" si="6"/>
      </c>
      <c r="AC103" s="10696">
        <f t="shared" si="10"/>
      </c>
      <c r="AD103" s="10680">
        <f t="shared" si="18"/>
      </c>
      <c r="AE103" s="10697">
        <f t="shared" si="4"/>
      </c>
      <c r="AF103" s="10756">
        <f>VLOOKUP(C103,'Data Products'!$A:$J,10,0)</f>
      </c>
      <c r="AG103" s="10682">
        <f t="shared" si="12"/>
      </c>
      <c r="AH103" s="10683">
        <f t="shared" si="20"/>
      </c>
      <c r="AI103" s="10751"/>
      <c r="AJ103" s="10686"/>
      <c r="AK103" s="10686"/>
      <c r="AL103" s="10685"/>
      <c r="AM103" s="10686"/>
      <c r="AN103" s="10686"/>
    </row>
    <row r="104">
      <c r="A104" s="10729">
        <v>52</v>
      </c>
      <c r="B104" s="10672" t="s">
        <v>14110</v>
      </c>
      <c r="C104" s="10672" t="s">
        <v>14257</v>
      </c>
      <c r="D104" s="10673">
        <v>4</v>
      </c>
      <c r="E104" s="10687">
        <v>4</v>
      </c>
      <c r="F104" s="10673"/>
      <c r="G104" s="10730">
        <f>VLOOKUP(C104,'Data Products'!$A:$J,2,0)</f>
      </c>
      <c r="H104" s="10731">
        <f t="shared" si="16"/>
      </c>
      <c r="I104" s="10676">
        <v>45951</v>
      </c>
      <c r="J104" s="10677">
        <f t="shared" si="2"/>
      </c>
      <c r="K104" s="10673">
        <v>1</v>
      </c>
      <c r="L104" s="10673">
        <v>1</v>
      </c>
      <c r="M104" s="10706">
        <v>0</v>
      </c>
      <c r="N104" s="10706">
        <v>0</v>
      </c>
      <c r="O104" s="10672" t="s">
        <v>14166</v>
      </c>
      <c r="P104" s="10673"/>
      <c r="Q104" s="10673"/>
      <c r="R104" s="10673"/>
      <c r="S104" s="10673"/>
      <c r="T104" s="10673"/>
      <c r="U104" s="10673"/>
      <c r="V104" s="10673"/>
      <c r="W104" s="10673"/>
      <c r="X104" s="10673"/>
      <c r="Y104" s="10673"/>
      <c r="Z104" s="10673"/>
      <c r="AA104" s="10673"/>
      <c r="AB104" s="10734">
        <f t="shared" si="6"/>
      </c>
      <c r="AC104" s="10696">
        <f t="shared" si="10"/>
      </c>
      <c r="AD104" s="10680">
        <f t="shared" si="18"/>
      </c>
      <c r="AE104" s="10697">
        <f t="shared" si="4"/>
      </c>
      <c r="AF104" s="10756">
        <f>VLOOKUP(C104,'Data Products'!$A:$J,10,0)</f>
      </c>
      <c r="AG104" s="10682">
        <f t="shared" si="12"/>
      </c>
      <c r="AH104" s="10683">
        <f t="shared" si="20"/>
      </c>
      <c r="AI104" s="10751"/>
      <c r="AJ104" s="10686"/>
      <c r="AK104" s="10686"/>
      <c r="AL104" s="10685"/>
      <c r="AM104" s="10686"/>
      <c r="AN104" s="10686"/>
    </row>
    <row r="105">
      <c r="A105" s="10729">
        <v>53</v>
      </c>
      <c r="B105" s="10672" t="s">
        <v>14110</v>
      </c>
      <c r="C105" s="10672" t="s">
        <v>14258</v>
      </c>
      <c r="D105" s="10673">
        <v>5</v>
      </c>
      <c r="E105" s="10687">
        <v>5</v>
      </c>
      <c r="F105" s="10673"/>
      <c r="G105" s="10730">
        <f>VLOOKUP(C105,'Data Products'!$A:$J,2,0)</f>
      </c>
      <c r="H105" s="10731">
        <f t="shared" si="16"/>
      </c>
      <c r="I105" s="10676">
        <v>45951</v>
      </c>
      <c r="J105" s="10677">
        <f t="shared" si="2"/>
      </c>
      <c r="K105" s="10673">
        <v>0</v>
      </c>
      <c r="L105" s="10673">
        <v>0</v>
      </c>
      <c r="M105" s="10706">
        <v>0</v>
      </c>
      <c r="N105" s="10706">
        <v>0</v>
      </c>
      <c r="O105" s="10672" t="s">
        <v>14166</v>
      </c>
      <c r="P105" s="10673"/>
      <c r="Q105" s="10673"/>
      <c r="R105" s="10673"/>
      <c r="S105" s="10673"/>
      <c r="T105" s="10673"/>
      <c r="U105" s="10673"/>
      <c r="V105" s="10673"/>
      <c r="W105" s="10673"/>
      <c r="X105" s="10673"/>
      <c r="Y105" s="10673"/>
      <c r="Z105" s="10673"/>
      <c r="AA105" s="10673"/>
      <c r="AB105" s="10734">
        <f t="shared" si="6"/>
      </c>
      <c r="AC105" s="10688">
        <f t="shared" si="10"/>
      </c>
      <c r="AD105" s="10680">
        <f t="shared" si="18"/>
      </c>
      <c r="AE105" s="10689">
        <f t="shared" si="4"/>
      </c>
      <c r="AF105" s="10756">
        <f>VLOOKUP(C105,'Data Products'!$A:$J,10,0)</f>
      </c>
      <c r="AG105" s="10682">
        <f t="shared" si="12"/>
      </c>
      <c r="AH105" s="10683">
        <f t="shared" si="20"/>
      </c>
      <c r="AI105" s="10751"/>
      <c r="AJ105" s="10686"/>
      <c r="AK105" s="10686"/>
      <c r="AL105" s="10685"/>
      <c r="AM105" s="10686"/>
      <c r="AN105" s="10686"/>
    </row>
    <row customHeight="true" hidden="true" ht="18" r="106">
      <c r="A106" s="10729">
        <v>54</v>
      </c>
      <c r="B106" s="10672" t="s">
        <v>14115</v>
      </c>
      <c r="C106" s="10672" t="s">
        <v>14259</v>
      </c>
      <c r="D106" s="10673">
        <v>0</v>
      </c>
      <c r="E106" s="10687">
        <v>0</v>
      </c>
      <c r="F106" s="10673"/>
      <c r="G106" s="10730">
        <f>VLOOKUP(C106,'Data Products'!$A:$J,2,0)</f>
      </c>
      <c r="H106" s="10731">
        <f t="shared" si="16"/>
      </c>
      <c r="I106" s="10676">
        <v>45951</v>
      </c>
      <c r="J106" s="10677">
        <f t="shared" si="2"/>
      </c>
      <c r="K106" s="10673">
        <v>2</v>
      </c>
      <c r="L106" s="10673">
        <v>6</v>
      </c>
      <c r="M106" s="10706">
        <v>0</v>
      </c>
      <c r="N106" s="10706">
        <v>0</v>
      </c>
      <c r="O106" s="10672" t="s">
        <v>14166</v>
      </c>
      <c r="P106" s="10673"/>
      <c r="Q106" s="10673"/>
      <c r="R106" s="10673"/>
      <c r="S106" s="10673"/>
      <c r="T106" s="10673"/>
      <c r="U106" s="10673"/>
      <c r="V106" s="10673"/>
      <c r="W106" s="10673"/>
      <c r="X106" s="10673"/>
      <c r="Y106" s="10673"/>
      <c r="Z106" s="10673"/>
      <c r="AA106" s="10673"/>
      <c r="AB106" s="10734">
        <f t="shared" si="6"/>
      </c>
      <c r="AC106" s="10692">
        <f t="shared" si="10"/>
      </c>
      <c r="AD106" s="10758">
        <f t="shared" si="18"/>
      </c>
      <c r="AE106" s="10693">
        <f t="shared" si="4"/>
      </c>
      <c r="AF106" s="10756">
        <f>VLOOKUP(C106,'Data Products'!$A:$J,10,0)</f>
      </c>
      <c r="AG106" s="10682">
        <f t="shared" si="12"/>
      </c>
      <c r="AH106" s="10683">
        <f t="shared" si="20"/>
      </c>
      <c r="AI106" s="10751"/>
      <c r="AJ106" s="10686"/>
      <c r="AK106" s="10686"/>
      <c r="AL106" s="10685"/>
      <c r="AM106" s="10686"/>
      <c r="AN106" s="10686"/>
    </row>
    <row r="107">
      <c r="A107" s="10729">
        <v>55</v>
      </c>
      <c r="B107" s="10672" t="s">
        <v>14110</v>
      </c>
      <c r="C107" s="10672" t="s">
        <v>14260</v>
      </c>
      <c r="D107" s="10673">
        <v>25</v>
      </c>
      <c r="E107" s="10687">
        <v>25</v>
      </c>
      <c r="F107" s="10673"/>
      <c r="G107" s="10730">
        <f>VLOOKUP(C107,'Data Products'!$A:$J,2,0)</f>
      </c>
      <c r="H107" s="10731">
        <f t="shared" si="16"/>
      </c>
      <c r="I107" s="10676">
        <v>45951</v>
      </c>
      <c r="J107" s="10677">
        <f t="shared" si="2"/>
      </c>
      <c r="K107" s="10673">
        <v>0</v>
      </c>
      <c r="L107" s="10673">
        <v>3</v>
      </c>
      <c r="M107" s="10706">
        <v>0</v>
      </c>
      <c r="N107" s="10706">
        <v>0</v>
      </c>
      <c r="O107" s="10672" t="s">
        <v>14166</v>
      </c>
      <c r="P107" s="10673"/>
      <c r="Q107" s="10673"/>
      <c r="R107" s="10673"/>
      <c r="S107" s="10673"/>
      <c r="T107" s="10673"/>
      <c r="U107" s="10673"/>
      <c r="V107" s="10673"/>
      <c r="W107" s="10673"/>
      <c r="X107" s="10673"/>
      <c r="Y107" s="10673"/>
      <c r="Z107" s="10673"/>
      <c r="AA107" s="10673"/>
      <c r="AB107" s="10734">
        <f t="shared" si="6"/>
      </c>
      <c r="AC107" s="10679">
        <f t="shared" si="10"/>
      </c>
      <c r="AD107" s="10758">
        <f t="shared" si="18"/>
      </c>
      <c r="AE107" s="10681">
        <f t="shared" si="4"/>
      </c>
      <c r="AF107" s="10756">
        <f>VLOOKUP(C107,'Data Products'!$A:$J,10,0)</f>
      </c>
      <c r="AG107" s="10682">
        <f t="shared" si="12"/>
      </c>
      <c r="AH107" s="10683">
        <f t="shared" si="20"/>
      </c>
      <c r="AI107" s="10751"/>
      <c r="AJ107" s="10686"/>
      <c r="AK107" s="10686"/>
      <c r="AL107" s="10685"/>
      <c r="AM107" s="10686"/>
      <c r="AN107" s="10686"/>
    </row>
    <row r="108">
      <c r="A108" s="10729">
        <v>56</v>
      </c>
      <c r="B108" s="10672" t="s">
        <v>14110</v>
      </c>
      <c r="C108" s="10672" t="s">
        <v>14261</v>
      </c>
      <c r="D108" s="10673">
        <v>32</v>
      </c>
      <c r="E108" s="10687">
        <v>32</v>
      </c>
      <c r="F108" s="10673"/>
      <c r="G108" s="10730">
        <f>VLOOKUP(C108,'Data Products'!$A:$J,2,0)</f>
      </c>
      <c r="H108" s="10731">
        <f t="shared" si="16"/>
      </c>
      <c r="I108" s="10676">
        <v>45951</v>
      </c>
      <c r="J108" s="10677">
        <f t="shared" si="2"/>
      </c>
      <c r="K108" s="10673">
        <v>0</v>
      </c>
      <c r="L108" s="10673">
        <v>2</v>
      </c>
      <c r="M108" s="10706">
        <v>0</v>
      </c>
      <c r="N108" s="10706">
        <v>0</v>
      </c>
      <c r="O108" s="10672" t="s">
        <v>14166</v>
      </c>
      <c r="P108" s="10673"/>
      <c r="Q108" s="10673"/>
      <c r="R108" s="10673"/>
      <c r="S108" s="10673"/>
      <c r="T108" s="10673"/>
      <c r="U108" s="10673"/>
      <c r="V108" s="10673"/>
      <c r="W108" s="10673"/>
      <c r="X108" s="10673"/>
      <c r="Y108" s="10673"/>
      <c r="Z108" s="10673"/>
      <c r="AA108" s="10673"/>
      <c r="AB108" s="10734">
        <f t="shared" si="6"/>
      </c>
      <c r="AC108" s="10679">
        <f t="shared" si="10"/>
      </c>
      <c r="AD108" s="10758">
        <f t="shared" si="18"/>
      </c>
      <c r="AE108" s="10681">
        <f t="shared" si="4"/>
      </c>
      <c r="AF108" s="10756">
        <f>VLOOKUP(C108,'Data Products'!$A:$J,10,0)</f>
      </c>
      <c r="AG108" s="10682">
        <f t="shared" si="12"/>
      </c>
      <c r="AH108" s="10683">
        <f t="shared" si="20"/>
      </c>
      <c r="AI108" s="10751"/>
      <c r="AJ108" s="10686"/>
      <c r="AK108" s="10686"/>
      <c r="AL108" s="10685"/>
      <c r="AM108" s="10686"/>
      <c r="AN108" s="10686"/>
    </row>
    <row r="109">
      <c r="A109" s="10729">
        <v>57</v>
      </c>
      <c r="B109" s="10672" t="s">
        <v>14110</v>
      </c>
      <c r="C109" s="10672" t="s">
        <v>14262</v>
      </c>
      <c r="D109" s="10673">
        <v>26</v>
      </c>
      <c r="E109" s="10687">
        <v>26</v>
      </c>
      <c r="F109" s="10673"/>
      <c r="G109" s="10730">
        <f>VLOOKUP(C109,'Data Products'!$A:$J,2,0)</f>
      </c>
      <c r="H109" s="10731">
        <f t="shared" si="16"/>
      </c>
      <c r="I109" s="10676">
        <v>45951</v>
      </c>
      <c r="J109" s="10677">
        <f t="shared" si="2"/>
      </c>
      <c r="K109" s="10673">
        <v>4</v>
      </c>
      <c r="L109" s="10673">
        <v>5</v>
      </c>
      <c r="M109" s="10706">
        <v>0</v>
      </c>
      <c r="N109" s="10706">
        <v>0</v>
      </c>
      <c r="O109" s="10672" t="s">
        <v>14166</v>
      </c>
      <c r="P109" s="10673"/>
      <c r="Q109" s="10673"/>
      <c r="R109" s="10673"/>
      <c r="S109" s="10673"/>
      <c r="T109" s="10673"/>
      <c r="U109" s="10673"/>
      <c r="V109" s="10673"/>
      <c r="W109" s="10673"/>
      <c r="X109" s="10673"/>
      <c r="Y109" s="10673"/>
      <c r="Z109" s="10673"/>
      <c r="AA109" s="10673"/>
      <c r="AB109" s="10734">
        <f t="shared" si="6"/>
      </c>
      <c r="AC109" s="10679">
        <f t="shared" si="10"/>
      </c>
      <c r="AD109" s="10758">
        <f t="shared" si="18"/>
      </c>
      <c r="AE109" s="10681">
        <f t="shared" si="4"/>
      </c>
      <c r="AF109" s="10756">
        <f>VLOOKUP(C109,'Data Products'!$A:$J,10,0)</f>
      </c>
      <c r="AG109" s="10682">
        <f t="shared" si="12"/>
      </c>
      <c r="AH109" s="10683">
        <f t="shared" si="20"/>
      </c>
      <c r="AI109" s="10751"/>
      <c r="AJ109" s="10686"/>
      <c r="AK109" s="10686"/>
      <c r="AL109" s="10685"/>
      <c r="AM109" s="10686"/>
      <c r="AN109" s="10686"/>
    </row>
    <row r="110">
      <c r="A110" s="10729">
        <v>58</v>
      </c>
      <c r="B110" s="10672" t="s">
        <v>14110</v>
      </c>
      <c r="C110" s="10672" t="s">
        <v>14263</v>
      </c>
      <c r="D110" s="10673">
        <v>14</v>
      </c>
      <c r="E110" s="10687">
        <v>14</v>
      </c>
      <c r="F110" s="10673"/>
      <c r="G110" s="10730">
        <f>VLOOKUP(C110,'Data Products'!$A:$J,2,0)</f>
      </c>
      <c r="H110" s="10731">
        <f t="shared" si="16"/>
      </c>
      <c r="I110" s="10676">
        <v>45951</v>
      </c>
      <c r="J110" s="10677">
        <f t="shared" si="2"/>
      </c>
      <c r="K110" s="10673">
        <v>1</v>
      </c>
      <c r="L110" s="10673">
        <v>1</v>
      </c>
      <c r="M110" s="10706">
        <v>0</v>
      </c>
      <c r="N110" s="10706">
        <v>0</v>
      </c>
      <c r="O110" s="10672" t="s">
        <v>14166</v>
      </c>
      <c r="P110" s="10673"/>
      <c r="Q110" s="10673"/>
      <c r="R110" s="10673"/>
      <c r="S110" s="10673"/>
      <c r="T110" s="10673"/>
      <c r="U110" s="10673"/>
      <c r="V110" s="10673"/>
      <c r="W110" s="10673"/>
      <c r="X110" s="10673"/>
      <c r="Y110" s="10673"/>
      <c r="Z110" s="10673"/>
      <c r="AA110" s="10673"/>
      <c r="AB110" s="10734">
        <f t="shared" si="6"/>
      </c>
      <c r="AC110" s="10679">
        <f t="shared" si="10"/>
      </c>
      <c r="AD110" s="10758">
        <f t="shared" si="18"/>
      </c>
      <c r="AE110" s="10681">
        <f t="shared" si="4"/>
      </c>
      <c r="AF110" s="10756">
        <f>VLOOKUP(C110,'Data Products'!$A:$J,10,0)</f>
      </c>
      <c r="AG110" s="10682">
        <f t="shared" si="12"/>
      </c>
      <c r="AH110" s="10683">
        <f t="shared" si="20"/>
      </c>
      <c r="AI110" s="10751"/>
      <c r="AJ110" s="10686"/>
      <c r="AK110" s="10686"/>
      <c r="AL110" s="10685"/>
      <c r="AM110" s="10686"/>
      <c r="AN110" s="10686"/>
    </row>
    <row r="111">
      <c r="A111" s="10729">
        <v>59</v>
      </c>
      <c r="B111" s="10672" t="s">
        <v>14110</v>
      </c>
      <c r="C111" s="10672" t="s">
        <v>14264</v>
      </c>
      <c r="D111" s="10673">
        <v>18</v>
      </c>
      <c r="E111" s="10687">
        <v>18</v>
      </c>
      <c r="F111" s="10673"/>
      <c r="G111" s="10730">
        <f>VLOOKUP(C111,'Data Products'!$A:$J,2,0)</f>
      </c>
      <c r="H111" s="10731">
        <f t="shared" si="16"/>
      </c>
      <c r="I111" s="10676">
        <v>45951</v>
      </c>
      <c r="J111" s="10677">
        <f t="shared" si="2"/>
      </c>
      <c r="K111" s="10673">
        <v>0</v>
      </c>
      <c r="L111" s="10673">
        <v>0</v>
      </c>
      <c r="M111" s="10706">
        <v>0</v>
      </c>
      <c r="N111" s="10706">
        <v>0</v>
      </c>
      <c r="O111" s="10672" t="s">
        <v>14166</v>
      </c>
      <c r="P111" s="10673"/>
      <c r="Q111" s="10673"/>
      <c r="R111" s="10673"/>
      <c r="S111" s="10673"/>
      <c r="T111" s="10673"/>
      <c r="U111" s="10673"/>
      <c r="V111" s="10673"/>
      <c r="W111" s="10673"/>
      <c r="X111" s="10673"/>
      <c r="Y111" s="10673"/>
      <c r="Z111" s="10673"/>
      <c r="AA111" s="10673"/>
      <c r="AB111" s="10734">
        <f t="shared" si="6"/>
      </c>
      <c r="AC111" s="10679">
        <f t="shared" si="10"/>
      </c>
      <c r="AD111" s="10758">
        <f t="shared" si="18"/>
      </c>
      <c r="AE111" s="10681">
        <f t="shared" si="4"/>
      </c>
      <c r="AF111" s="10756">
        <f>VLOOKUP(C111,'Data Products'!$A:$J,10,0)</f>
      </c>
      <c r="AG111" s="10682">
        <f t="shared" si="12"/>
      </c>
      <c r="AH111" s="10683">
        <f t="shared" si="20"/>
      </c>
      <c r="AI111" s="10751"/>
      <c r="AJ111" s="10686"/>
      <c r="AK111" s="10686"/>
      <c r="AL111" s="10685"/>
      <c r="AM111" s="10686"/>
      <c r="AN111" s="10686"/>
    </row>
    <row r="112">
      <c r="A112" s="10729">
        <v>60</v>
      </c>
      <c r="B112" s="10672" t="s">
        <v>14110</v>
      </c>
      <c r="C112" s="10672" t="s">
        <v>14265</v>
      </c>
      <c r="D112" s="10673">
        <v>11</v>
      </c>
      <c r="E112" s="10687">
        <v>11</v>
      </c>
      <c r="F112" s="10673"/>
      <c r="G112" s="10730">
        <f>VLOOKUP(C112,'Data Products'!$A:$J,2,0)</f>
      </c>
      <c r="H112" s="10731">
        <f t="shared" si="16"/>
      </c>
      <c r="I112" s="10676">
        <v>45951</v>
      </c>
      <c r="J112" s="10677">
        <f t="shared" si="2"/>
      </c>
      <c r="K112" s="10673">
        <v>2</v>
      </c>
      <c r="L112" s="10673">
        <v>7</v>
      </c>
      <c r="M112" s="10706">
        <v>0</v>
      </c>
      <c r="N112" s="10706">
        <v>0</v>
      </c>
      <c r="O112" s="10672" t="s">
        <v>14166</v>
      </c>
      <c r="P112" s="10673"/>
      <c r="Q112" s="10673"/>
      <c r="R112" s="10673"/>
      <c r="S112" s="10673"/>
      <c r="T112" s="10673"/>
      <c r="U112" s="10673"/>
      <c r="V112" s="10673"/>
      <c r="W112" s="10673"/>
      <c r="X112" s="10673"/>
      <c r="Y112" s="10673"/>
      <c r="Z112" s="10673"/>
      <c r="AA112" s="10673"/>
      <c r="AB112" s="10734">
        <f t="shared" si="6"/>
      </c>
      <c r="AC112" s="10692">
        <f t="shared" si="10"/>
      </c>
      <c r="AD112" s="10758">
        <f t="shared" si="18"/>
      </c>
      <c r="AE112" s="10693">
        <f t="shared" si="4"/>
      </c>
      <c r="AF112" s="10756">
        <f>VLOOKUP(C112,'Data Products'!$A:$J,10,0)</f>
      </c>
      <c r="AG112" s="10682">
        <f t="shared" si="12"/>
      </c>
      <c r="AH112" s="10683">
        <f t="shared" si="20"/>
      </c>
      <c r="AI112" s="10751"/>
      <c r="AJ112" s="10686"/>
      <c r="AK112" s="10686"/>
      <c r="AL112" s="10685"/>
      <c r="AM112" s="10686"/>
      <c r="AN112" s="10686"/>
    </row>
    <row customHeight="true" hidden="true" ht="18" r="113">
      <c r="A113" s="10729">
        <v>61</v>
      </c>
      <c r="B113" s="10672" t="s">
        <v>14115</v>
      </c>
      <c r="C113" s="10672" t="s">
        <v>14266</v>
      </c>
      <c r="D113" s="10673">
        <v>0</v>
      </c>
      <c r="E113" s="10687">
        <v>0</v>
      </c>
      <c r="F113" s="10673"/>
      <c r="G113" s="10730">
        <f>VLOOKUP(C113,'Data Products'!$A:$J,2,0)</f>
      </c>
      <c r="H113" s="10731">
        <f t="shared" si="16"/>
      </c>
      <c r="I113" s="10676">
        <v>45951</v>
      </c>
      <c r="J113" s="10677">
        <f t="shared" si="2"/>
      </c>
      <c r="K113" s="10673">
        <v>0</v>
      </c>
      <c r="L113" s="10673">
        <v>0</v>
      </c>
      <c r="M113" s="10706">
        <v>0</v>
      </c>
      <c r="N113" s="10706">
        <v>0</v>
      </c>
      <c r="O113" s="10672" t="s">
        <v>14166</v>
      </c>
      <c r="P113" s="10673"/>
      <c r="Q113" s="10673"/>
      <c r="R113" s="10673"/>
      <c r="S113" s="10673"/>
      <c r="T113" s="10673"/>
      <c r="U113" s="10673"/>
      <c r="V113" s="10673"/>
      <c r="W113" s="10673"/>
      <c r="X113" s="10673"/>
      <c r="Y113" s="10673"/>
      <c r="Z113" s="10673"/>
      <c r="AA113" s="10673"/>
      <c r="AB113" s="10734">
        <f t="shared" si="6"/>
      </c>
      <c r="AC113" s="10688">
        <f t="shared" si="10"/>
      </c>
      <c r="AD113" s="10758">
        <f t="shared" si="18"/>
      </c>
      <c r="AE113" s="10689">
        <f t="shared" si="4"/>
      </c>
      <c r="AF113" s="10756">
        <f>VLOOKUP(C113,'Data Products'!$A:$J,10,0)</f>
      </c>
      <c r="AG113" s="10682">
        <f t="shared" si="12"/>
      </c>
      <c r="AH113" s="10683">
        <f t="shared" si="20"/>
      </c>
      <c r="AI113" s="10751"/>
      <c r="AJ113" s="10686"/>
      <c r="AK113" s="10686"/>
      <c r="AL113" s="10685"/>
      <c r="AM113" s="10686"/>
      <c r="AN113" s="10686"/>
    </row>
    <row r="114">
      <c r="A114" s="10729">
        <v>62</v>
      </c>
      <c r="B114" s="10672" t="s">
        <v>14110</v>
      </c>
      <c r="C114" s="10672" t="s">
        <v>14267</v>
      </c>
      <c r="D114" s="10673">
        <v>23</v>
      </c>
      <c r="E114" s="10687">
        <v>23</v>
      </c>
      <c r="F114" s="10673"/>
      <c r="G114" s="10730">
        <f>VLOOKUP(C114,'Data Products'!$A:$J,2,0)</f>
      </c>
      <c r="H114" s="10731">
        <f t="shared" si="16"/>
      </c>
      <c r="I114" s="10676">
        <v>45951</v>
      </c>
      <c r="J114" s="10677">
        <f t="shared" si="2"/>
      </c>
      <c r="K114" s="10673">
        <v>6</v>
      </c>
      <c r="L114" s="10673">
        <v>12</v>
      </c>
      <c r="M114" s="10706">
        <v>0</v>
      </c>
      <c r="N114" s="10706">
        <v>0</v>
      </c>
      <c r="O114" s="10672" t="s">
        <v>14166</v>
      </c>
      <c r="P114" s="10673"/>
      <c r="Q114" s="10673"/>
      <c r="R114" s="10673"/>
      <c r="S114" s="10673"/>
      <c r="T114" s="10673"/>
      <c r="U114" s="10673"/>
      <c r="V114" s="10673"/>
      <c r="W114" s="10673"/>
      <c r="X114" s="10673"/>
      <c r="Y114" s="10673"/>
      <c r="Z114" s="10673"/>
      <c r="AA114" s="10673"/>
      <c r="AB114" s="10734">
        <f t="shared" si="6"/>
      </c>
      <c r="AC114" s="10692">
        <f t="shared" si="10"/>
      </c>
      <c r="AD114" s="10758">
        <f t="shared" si="18"/>
      </c>
      <c r="AE114" s="10693">
        <f t="shared" si="4"/>
      </c>
      <c r="AF114" s="10756">
        <f>VLOOKUP(C114,'Data Products'!$A:$J,10,0)</f>
      </c>
      <c r="AG114" s="10682">
        <f t="shared" si="12"/>
      </c>
      <c r="AH114" s="10683">
        <f t="shared" si="20"/>
      </c>
      <c r="AI114" s="10751"/>
      <c r="AJ114" s="10686"/>
      <c r="AK114" s="10686"/>
      <c r="AL114" s="10685"/>
      <c r="AM114" s="10686"/>
      <c r="AN114" s="10686"/>
    </row>
    <row r="115">
      <c r="A115" s="10729">
        <v>63</v>
      </c>
      <c r="B115" s="10672" t="s">
        <v>14110</v>
      </c>
      <c r="C115" s="10672" t="s">
        <v>14268</v>
      </c>
      <c r="D115" s="10673">
        <v>11</v>
      </c>
      <c r="E115" s="10687">
        <v>11</v>
      </c>
      <c r="F115" s="10673"/>
      <c r="G115" s="10730">
        <f>VLOOKUP(C115,'Data Products'!$A:$J,2,0)</f>
      </c>
      <c r="H115" s="10731">
        <f t="shared" si="16"/>
      </c>
      <c r="I115" s="10676">
        <v>45951</v>
      </c>
      <c r="J115" s="10677">
        <f t="shared" si="2"/>
      </c>
      <c r="K115" s="10673">
        <v>6</v>
      </c>
      <c r="L115" s="10673">
        <v>14</v>
      </c>
      <c r="M115" s="10706">
        <v>0</v>
      </c>
      <c r="N115" s="10706">
        <v>0</v>
      </c>
      <c r="O115" s="10672" t="s">
        <v>14166</v>
      </c>
      <c r="P115" s="10673"/>
      <c r="Q115" s="10673"/>
      <c r="R115" s="10673"/>
      <c r="S115" s="10673"/>
      <c r="T115" s="10673"/>
      <c r="U115" s="10673"/>
      <c r="V115" s="10673"/>
      <c r="W115" s="10673"/>
      <c r="X115" s="10673"/>
      <c r="Y115" s="10673"/>
      <c r="Z115" s="10673"/>
      <c r="AA115" s="10673"/>
      <c r="AB115" s="10734">
        <f t="shared" si="6"/>
      </c>
      <c r="AC115" s="10692">
        <f t="shared" si="10"/>
      </c>
      <c r="AD115" s="10758">
        <f t="shared" si="18"/>
      </c>
      <c r="AE115" s="10693">
        <f t="shared" si="4"/>
      </c>
      <c r="AF115" s="10756">
        <f>VLOOKUP(C115,'Data Products'!$A:$J,10,0)</f>
      </c>
      <c r="AG115" s="10682">
        <f t="shared" si="12"/>
      </c>
      <c r="AH115" s="10683">
        <f t="shared" si="20"/>
      </c>
      <c r="AI115" s="10751"/>
      <c r="AJ115" s="10686"/>
      <c r="AK115" s="10686"/>
      <c r="AL115" s="10685"/>
      <c r="AM115" s="10686"/>
      <c r="AN115" s="10686"/>
    </row>
    <row r="116">
      <c r="A116" s="10729">
        <v>64</v>
      </c>
      <c r="B116" s="10672" t="s">
        <v>14110</v>
      </c>
      <c r="C116" s="10672" t="s">
        <v>14269</v>
      </c>
      <c r="D116" s="10673">
        <v>3</v>
      </c>
      <c r="E116" s="10687">
        <v>3</v>
      </c>
      <c r="F116" s="10673"/>
      <c r="G116" s="10730">
        <f>VLOOKUP(C116,'Data Products'!$A:$J,2,0)</f>
      </c>
      <c r="H116" s="10731">
        <f t="shared" si="16"/>
      </c>
      <c r="I116" s="10676">
        <v>45951</v>
      </c>
      <c r="J116" s="10677">
        <f t="shared" si="2"/>
      </c>
      <c r="K116" s="10673">
        <v>11</v>
      </c>
      <c r="L116" s="10673">
        <v>12</v>
      </c>
      <c r="M116" s="10706">
        <v>0</v>
      </c>
      <c r="N116" s="10706">
        <v>0</v>
      </c>
      <c r="O116" s="10672" t="s">
        <v>14166</v>
      </c>
      <c r="P116" s="10673"/>
      <c r="Q116" s="10673"/>
      <c r="R116" s="10673"/>
      <c r="S116" s="10673"/>
      <c r="T116" s="10673"/>
      <c r="U116" s="10673"/>
      <c r="V116" s="10673"/>
      <c r="W116" s="10673"/>
      <c r="X116" s="10673"/>
      <c r="Y116" s="10673"/>
      <c r="Z116" s="10673"/>
      <c r="AA116" s="10673"/>
      <c r="AB116" s="10734">
        <f t="shared" si="6"/>
      </c>
      <c r="AC116" s="10692">
        <f t="shared" si="10"/>
      </c>
      <c r="AD116" s="10758">
        <f t="shared" si="18"/>
      </c>
      <c r="AE116" s="10693">
        <f t="shared" si="4"/>
      </c>
      <c r="AF116" s="10756">
        <f>VLOOKUP(C116,'Data Products'!$A:$J,10,0)</f>
      </c>
      <c r="AG116" s="10682">
        <f t="shared" si="12"/>
      </c>
      <c r="AH116" s="10683">
        <f t="shared" si="20"/>
      </c>
      <c r="AI116" s="10751"/>
      <c r="AJ116" s="10686"/>
      <c r="AK116" s="10686"/>
      <c r="AL116" s="10685"/>
      <c r="AM116" s="10686"/>
      <c r="AN116" s="10686"/>
    </row>
    <row r="117">
      <c r="A117" s="10729">
        <v>65</v>
      </c>
      <c r="B117" s="10672" t="s">
        <v>14110</v>
      </c>
      <c r="C117" s="10672" t="s">
        <v>14270</v>
      </c>
      <c r="D117" s="10673">
        <v>9</v>
      </c>
      <c r="E117" s="10687">
        <v>9</v>
      </c>
      <c r="F117" s="10673"/>
      <c r="G117" s="10730">
        <f>VLOOKUP(C117,'Data Products'!$A:$J,2,0)</f>
      </c>
      <c r="H117" s="10731">
        <f t="shared" si="16"/>
      </c>
      <c r="I117" s="10676">
        <v>45951</v>
      </c>
      <c r="J117" s="10677">
        <f t="shared" si="2"/>
      </c>
      <c r="K117" s="10673">
        <v>4</v>
      </c>
      <c r="L117" s="10673">
        <v>12</v>
      </c>
      <c r="M117" s="10706">
        <v>0</v>
      </c>
      <c r="N117" s="10706">
        <v>0</v>
      </c>
      <c r="O117" s="10672" t="s">
        <v>14166</v>
      </c>
      <c r="P117" s="10673"/>
      <c r="Q117" s="10673"/>
      <c r="R117" s="10673"/>
      <c r="S117" s="10673"/>
      <c r="T117" s="10673"/>
      <c r="U117" s="10673"/>
      <c r="V117" s="10673"/>
      <c r="W117" s="10673"/>
      <c r="X117" s="10673"/>
      <c r="Y117" s="10673"/>
      <c r="Z117" s="10673"/>
      <c r="AA117" s="10673"/>
      <c r="AB117" s="10734">
        <f t="shared" si="6"/>
      </c>
      <c r="AC117" s="10692">
        <f t="shared" si="10"/>
      </c>
      <c r="AD117" s="10758">
        <f t="shared" si="18"/>
      </c>
      <c r="AE117" s="10693">
        <f t="shared" si="4"/>
      </c>
      <c r="AF117" s="10756">
        <f>VLOOKUP(C117,'Data Products'!$A:$J,10,0)</f>
      </c>
      <c r="AG117" s="10682">
        <f t="shared" si="12"/>
      </c>
      <c r="AH117" s="10683">
        <f t="shared" si="20"/>
      </c>
      <c r="AI117" s="10751"/>
      <c r="AJ117" s="10686"/>
      <c r="AK117" s="10686"/>
      <c r="AL117" s="10685"/>
      <c r="AM117" s="10686"/>
      <c r="AN117" s="10686"/>
    </row>
    <row r="118">
      <c r="A118" s="10729">
        <v>66</v>
      </c>
      <c r="B118" s="10672" t="s">
        <v>14115</v>
      </c>
      <c r="C118" s="10672" t="s">
        <v>14271</v>
      </c>
      <c r="D118" s="10673">
        <v>0</v>
      </c>
      <c r="E118" s="10687">
        <v>0</v>
      </c>
      <c r="F118" s="10673"/>
      <c r="G118" s="10730">
        <f>VLOOKUP(C118,'Data Products'!$A:$J,2,0)</f>
      </c>
      <c r="H118" s="10731">
        <f t="shared" si="16"/>
      </c>
      <c r="I118" s="10676">
        <v>45951</v>
      </c>
      <c r="J118" s="10677">
        <f t="shared" si="2"/>
      </c>
      <c r="K118" s="10673">
        <v>0</v>
      </c>
      <c r="L118" s="10673">
        <v>8</v>
      </c>
      <c r="M118" s="10706">
        <v>0</v>
      </c>
      <c r="N118" s="10706">
        <v>0</v>
      </c>
      <c r="O118" s="10672" t="s">
        <v>14166</v>
      </c>
      <c r="P118" s="10673"/>
      <c r="Q118" s="10673"/>
      <c r="R118" s="10673"/>
      <c r="S118" s="10673"/>
      <c r="T118" s="10673"/>
      <c r="U118" s="10673"/>
      <c r="V118" s="10673"/>
      <c r="W118" s="10673"/>
      <c r="X118" s="10673"/>
      <c r="Y118" s="10673"/>
      <c r="Z118" s="10673"/>
      <c r="AA118" s="10673"/>
      <c r="AB118" s="10734">
        <f t="shared" si="6"/>
      </c>
      <c r="AC118" s="10692">
        <f t="shared" si="10"/>
      </c>
      <c r="AD118" s="10758">
        <f t="shared" si="18"/>
      </c>
      <c r="AE118" s="10693">
        <f t="shared" si="4"/>
      </c>
      <c r="AF118" s="10756">
        <f>VLOOKUP(C118,'Data Products'!$A:$J,10,0)</f>
      </c>
      <c r="AG118" s="10682">
        <f t="shared" si="12"/>
      </c>
      <c r="AH118" s="10683">
        <f t="shared" si="20"/>
      </c>
      <c r="AI118" s="10751"/>
      <c r="AJ118" s="10686"/>
      <c r="AK118" s="10686"/>
      <c r="AL118" s="10685"/>
      <c r="AM118" s="10686"/>
      <c r="AN118" s="10686"/>
    </row>
    <row r="119">
      <c r="A119" s="10729">
        <v>67</v>
      </c>
      <c r="B119" s="10672" t="s">
        <v>14110</v>
      </c>
      <c r="C119" s="10672" t="s">
        <v>14272</v>
      </c>
      <c r="D119" s="10673">
        <v>11</v>
      </c>
      <c r="E119" s="10687">
        <v>11</v>
      </c>
      <c r="F119" s="10673"/>
      <c r="G119" s="10730">
        <f>VLOOKUP(C119,'Data Products'!$A:$J,2,0)</f>
      </c>
      <c r="H119" s="10731">
        <f t="shared" si="16"/>
      </c>
      <c r="I119" s="10676">
        <v>45951</v>
      </c>
      <c r="J119" s="10677">
        <f t="shared" si="2"/>
      </c>
      <c r="K119" s="10673">
        <v>1</v>
      </c>
      <c r="L119" s="10673">
        <v>2</v>
      </c>
      <c r="M119" s="10706">
        <v>0</v>
      </c>
      <c r="N119" s="10706">
        <v>0</v>
      </c>
      <c r="O119" s="10672" t="s">
        <v>14166</v>
      </c>
      <c r="P119" s="10673"/>
      <c r="Q119" s="10673"/>
      <c r="R119" s="10673"/>
      <c r="S119" s="10673"/>
      <c r="T119" s="10673"/>
      <c r="U119" s="10673"/>
      <c r="V119" s="10673"/>
      <c r="W119" s="10673"/>
      <c r="X119" s="10673"/>
      <c r="Y119" s="10673"/>
      <c r="Z119" s="10673"/>
      <c r="AA119" s="10673"/>
      <c r="AB119" s="10734">
        <f t="shared" si="6"/>
      </c>
      <c r="AC119" s="10679">
        <f t="shared" si="10"/>
      </c>
      <c r="AD119" s="10758">
        <f t="shared" si="18"/>
      </c>
      <c r="AE119" s="10681">
        <f t="shared" si="4"/>
      </c>
      <c r="AF119" s="10756">
        <f>VLOOKUP(C119,'Data Products'!$A:$J,10,0)</f>
      </c>
      <c r="AG119" s="10682">
        <f t="shared" si="12"/>
      </c>
      <c r="AH119" s="10683">
        <f t="shared" si="20"/>
      </c>
      <c r="AI119" s="10751"/>
      <c r="AJ119" s="10686"/>
      <c r="AK119" s="10686"/>
      <c r="AL119" s="10685"/>
      <c r="AM119" s="10686"/>
      <c r="AN119" s="10686"/>
    </row>
    <row r="120">
      <c r="A120" s="10729">
        <v>68</v>
      </c>
      <c r="B120" s="10672" t="s">
        <v>14110</v>
      </c>
      <c r="C120" s="10672" t="s">
        <v>14273</v>
      </c>
      <c r="D120" s="10673">
        <v>5</v>
      </c>
      <c r="E120" s="10687">
        <v>5</v>
      </c>
      <c r="F120" s="10673"/>
      <c r="G120" s="10730">
        <f>VLOOKUP(C120,'Data Products'!$A:$J,2,0)</f>
      </c>
      <c r="H120" s="10731">
        <f t="shared" si="16"/>
      </c>
      <c r="I120" s="10676">
        <v>45952</v>
      </c>
      <c r="J120" s="10677">
        <f t="shared" si="2"/>
      </c>
      <c r="K120" s="10673">
        <v>0</v>
      </c>
      <c r="L120" s="10673">
        <v>0</v>
      </c>
      <c r="M120" s="10706">
        <v>0</v>
      </c>
      <c r="N120" s="10706">
        <v>0</v>
      </c>
      <c r="O120" s="10672" t="s">
        <v>14274</v>
      </c>
      <c r="P120" s="10673"/>
      <c r="Q120" s="10673"/>
      <c r="R120" s="10673"/>
      <c r="S120" s="10673"/>
      <c r="T120" s="10673"/>
      <c r="U120" s="10673"/>
      <c r="V120" s="10673"/>
      <c r="W120" s="10673"/>
      <c r="X120" s="10673"/>
      <c r="Y120" s="10673"/>
      <c r="Z120" s="10673"/>
      <c r="AA120" s="10673"/>
      <c r="AB120" s="10734">
        <f t="shared" si="6"/>
      </c>
      <c r="AC120" s="10688">
        <f t="shared" si="10"/>
      </c>
      <c r="AD120" s="10758">
        <f t="shared" si="18"/>
      </c>
      <c r="AE120" s="10689">
        <f t="shared" si="4"/>
      </c>
      <c r="AF120" s="10756">
        <f>VLOOKUP(C120,'Data Products'!$A:$J,10,0)</f>
      </c>
      <c r="AG120" s="10682">
        <f t="shared" si="12"/>
      </c>
      <c r="AH120" s="10683">
        <f t="shared" si="20"/>
      </c>
      <c r="AI120" s="10751"/>
      <c r="AJ120" s="10686"/>
      <c r="AK120" s="10686"/>
      <c r="AL120" s="10685"/>
      <c r="AM120" s="10686"/>
      <c r="AN120" s="10686"/>
    </row>
    <row r="121">
      <c r="A121" s="10729">
        <v>69</v>
      </c>
      <c r="B121" s="10672" t="s">
        <v>14110</v>
      </c>
      <c r="C121" s="10672" t="s">
        <v>14275</v>
      </c>
      <c r="D121" s="10673">
        <v>8</v>
      </c>
      <c r="E121" s="10687">
        <v>8</v>
      </c>
      <c r="F121" s="10673"/>
      <c r="G121" s="10730">
        <f>VLOOKUP(C121,'Data Products'!$A:$J,2,0)</f>
      </c>
      <c r="H121" s="10731">
        <f t="shared" si="16"/>
      </c>
      <c r="I121" s="10676">
        <v>45953</v>
      </c>
      <c r="J121" s="10677">
        <f t="shared" si="2"/>
      </c>
      <c r="K121" s="10673">
        <v>0</v>
      </c>
      <c r="L121" s="10673">
        <v>2</v>
      </c>
      <c r="M121" s="10706">
        <v>0</v>
      </c>
      <c r="N121" s="10706">
        <v>0</v>
      </c>
      <c r="O121" s="10672" t="s">
        <v>14274</v>
      </c>
      <c r="P121" s="10673"/>
      <c r="Q121" s="10673"/>
      <c r="R121" s="10673"/>
      <c r="S121" s="10673"/>
      <c r="T121" s="10673"/>
      <c r="U121" s="10673"/>
      <c r="V121" s="10673"/>
      <c r="W121" s="10673"/>
      <c r="X121" s="10673"/>
      <c r="Y121" s="10673"/>
      <c r="Z121" s="10673"/>
      <c r="AA121" s="10673"/>
      <c r="AB121" s="10734">
        <f t="shared" si="6"/>
      </c>
      <c r="AC121" s="10696">
        <f t="shared" si="10"/>
      </c>
      <c r="AD121" s="10758">
        <f t="shared" si="18"/>
      </c>
      <c r="AE121" s="10697">
        <f t="shared" si="4"/>
      </c>
      <c r="AF121" s="10756">
        <f>VLOOKUP(C121,'Data Products'!$A:$J,10,0)</f>
      </c>
      <c r="AG121" s="10682">
        <f t="shared" si="12"/>
      </c>
      <c r="AH121" s="10683">
        <f t="shared" si="20"/>
      </c>
      <c r="AI121" s="10751"/>
      <c r="AJ121" s="10686"/>
      <c r="AK121" s="10686"/>
      <c r="AL121" s="10685"/>
      <c r="AM121" s="10686"/>
      <c r="AN121" s="10686"/>
    </row>
    <row r="122">
      <c r="A122" s="10729">
        <v>70</v>
      </c>
      <c r="B122" s="10672" t="s">
        <v>14110</v>
      </c>
      <c r="C122" s="10672" t="s">
        <v>14276</v>
      </c>
      <c r="D122" s="10673">
        <v>5</v>
      </c>
      <c r="E122" s="10687">
        <v>5</v>
      </c>
      <c r="F122" s="10673"/>
      <c r="G122" s="10730">
        <f>VLOOKUP(C122,'Data Products'!$A:$J,2,0)</f>
      </c>
      <c r="H122" s="10731">
        <f t="shared" si="16"/>
      </c>
      <c r="I122" s="10676">
        <v>45954</v>
      </c>
      <c r="J122" s="10677">
        <f t="shared" si="2"/>
      </c>
      <c r="K122" s="10673">
        <v>0</v>
      </c>
      <c r="L122" s="10673">
        <v>0</v>
      </c>
      <c r="M122" s="10706">
        <v>0</v>
      </c>
      <c r="N122" s="10706">
        <v>0</v>
      </c>
      <c r="O122" s="10672" t="s">
        <v>14274</v>
      </c>
      <c r="P122" s="10673"/>
      <c r="Q122" s="10673"/>
      <c r="R122" s="10673"/>
      <c r="S122" s="10673"/>
      <c r="T122" s="10673"/>
      <c r="U122" s="10673"/>
      <c r="V122" s="10673"/>
      <c r="W122" s="10673"/>
      <c r="X122" s="10673"/>
      <c r="Y122" s="10673"/>
      <c r="Z122" s="10673"/>
      <c r="AA122" s="10673"/>
      <c r="AB122" s="10734">
        <f t="shared" si="6"/>
      </c>
      <c r="AC122" s="10688">
        <f t="shared" si="10"/>
      </c>
      <c r="AD122" s="10758">
        <f t="shared" si="18"/>
      </c>
      <c r="AE122" s="10689">
        <f t="shared" si="4"/>
      </c>
      <c r="AF122" s="10756">
        <f>VLOOKUP(C122,'Data Products'!$A:$J,10,0)</f>
      </c>
      <c r="AG122" s="10682">
        <f t="shared" si="12"/>
      </c>
      <c r="AH122" s="10683">
        <f t="shared" si="20"/>
      </c>
      <c r="AI122" s="10751"/>
      <c r="AJ122" s="10686"/>
      <c r="AK122" s="10686"/>
      <c r="AL122" s="10685"/>
      <c r="AM122" s="10686"/>
      <c r="AN122" s="10686"/>
    </row>
    <row r="123">
      <c r="A123" s="10729">
        <v>71</v>
      </c>
      <c r="B123" s="10672" t="s">
        <v>14110</v>
      </c>
      <c r="C123" s="10672" t="s">
        <v>14277</v>
      </c>
      <c r="D123" s="10673">
        <v>7</v>
      </c>
      <c r="E123" s="10687">
        <v>7</v>
      </c>
      <c r="F123" s="10673"/>
      <c r="G123" s="10730">
        <f>VLOOKUP(C123,'Data Products'!$A:$J,2,0)</f>
      </c>
      <c r="H123" s="10731">
        <f t="shared" si="16"/>
      </c>
      <c r="I123" s="10676">
        <v>45955</v>
      </c>
      <c r="J123" s="10677">
        <f t="shared" si="2"/>
      </c>
      <c r="K123" s="10673">
        <v>0</v>
      </c>
      <c r="L123" s="10673">
        <v>3</v>
      </c>
      <c r="M123" s="10706">
        <v>0</v>
      </c>
      <c r="N123" s="10706">
        <v>0</v>
      </c>
      <c r="O123" s="10672" t="s">
        <v>14274</v>
      </c>
      <c r="P123" s="10673"/>
      <c r="Q123" s="10673"/>
      <c r="R123" s="10673"/>
      <c r="S123" s="10673"/>
      <c r="T123" s="10673"/>
      <c r="U123" s="10673"/>
      <c r="V123" s="10673"/>
      <c r="W123" s="10673"/>
      <c r="X123" s="10673"/>
      <c r="Y123" s="10673"/>
      <c r="Z123" s="10673"/>
      <c r="AA123" s="10673"/>
      <c r="AB123" s="10734">
        <f t="shared" si="6"/>
      </c>
      <c r="AC123" s="10696">
        <f t="shared" si="10"/>
      </c>
      <c r="AD123" s="10758">
        <f t="shared" si="18"/>
      </c>
      <c r="AE123" s="10697">
        <f t="shared" si="4"/>
      </c>
      <c r="AF123" s="10756">
        <f>VLOOKUP(C123,'Data Products'!$A:$J,10,0)</f>
      </c>
      <c r="AG123" s="10682">
        <f t="shared" si="12"/>
      </c>
      <c r="AH123" s="10683">
        <f t="shared" si="20"/>
      </c>
      <c r="AI123" s="10751"/>
      <c r="AJ123" s="10686"/>
      <c r="AK123" s="10686"/>
      <c r="AL123" s="10685"/>
      <c r="AM123" s="10686"/>
      <c r="AN123" s="10686"/>
    </row>
    <row r="124">
      <c r="A124" s="10711"/>
      <c r="B124" s="10711"/>
      <c r="C124" s="10711"/>
      <c r="D124" s="10710"/>
      <c r="E124" s="10710"/>
      <c r="F124" s="10710"/>
      <c r="G124" s="10759"/>
      <c r="H124" s="10760"/>
      <c r="I124" s="10760"/>
      <c r="J124" s="10760"/>
      <c r="K124" s="10710"/>
      <c r="L124" s="10710"/>
      <c r="M124" s="10717"/>
      <c r="N124" s="10717"/>
      <c r="O124" s="10711"/>
      <c r="P124" s="10710"/>
      <c r="Q124" s="10710"/>
      <c r="R124" s="10710"/>
      <c r="S124" s="10710"/>
      <c r="T124" s="10710"/>
      <c r="U124" s="10710"/>
      <c r="V124" s="10710"/>
      <c r="W124" s="10710"/>
      <c r="X124" s="10710"/>
      <c r="Y124" s="10710"/>
      <c r="Z124" s="10710"/>
      <c r="AA124" s="10710"/>
      <c r="AB124" s="10712"/>
      <c r="AC124" s="10761"/>
      <c r="AD124" s="10762"/>
      <c r="AE124" s="10763" t="s">
        <v>14175</v>
      </c>
      <c r="AF124" s="10764"/>
      <c r="AG124" s="10765">
        <f>SUM(AG54:AG123)</f>
      </c>
      <c r="AH124" s="10721"/>
      <c r="AI124" s="10766"/>
      <c r="AJ124" s="10767"/>
      <c r="AK124" s="10767"/>
      <c r="AL124" s="10766"/>
      <c r="AM124" s="10767"/>
      <c r="AN124" s="10767"/>
    </row>
    <row r="125">
      <c r="A125" s="10711"/>
      <c r="B125" s="10711"/>
      <c r="C125" s="10711"/>
      <c r="D125" s="10710"/>
      <c r="E125" s="10710"/>
      <c r="F125" s="10710"/>
      <c r="G125" s="10759"/>
      <c r="H125" s="10760"/>
      <c r="I125" s="10760"/>
      <c r="J125" s="10760"/>
      <c r="K125" s="10710"/>
      <c r="L125" s="10710"/>
      <c r="M125" s="10717"/>
      <c r="N125" s="10717"/>
      <c r="O125" s="10711"/>
      <c r="P125" s="10710"/>
      <c r="Q125" s="10710"/>
      <c r="R125" s="10710"/>
      <c r="S125" s="10710"/>
      <c r="T125" s="10710"/>
      <c r="U125" s="10710"/>
      <c r="V125" s="10710"/>
      <c r="W125" s="10710"/>
      <c r="X125" s="10710"/>
      <c r="Y125" s="10710"/>
      <c r="Z125" s="10710"/>
      <c r="AA125" s="10710"/>
      <c r="AB125" s="10712"/>
      <c r="AC125" s="10761"/>
      <c r="AD125" s="10762"/>
      <c r="AE125" s="10768" t="s">
        <v>14176</v>
      </c>
      <c r="AF125" s="10769">
        <f t="shared" ref="AF125:AF128" si="13">AG125/$AG$124</f>
      </c>
      <c r="AG125" s="10770">
        <f t="shared" ref="AG125:AG128" si="0">SUMIFS($AG$54:$AG$123,$AE$54:$AE$123,AE125)</f>
      </c>
      <c r="AH125" s="10721"/>
      <c r="AI125" s="10766"/>
      <c r="AJ125" s="10767"/>
      <c r="AK125" s="10767"/>
      <c r="AL125" s="10766"/>
      <c r="AM125" s="10767"/>
      <c r="AN125" s="10767"/>
    </row>
    <row r="126">
      <c r="A126" s="10711"/>
      <c r="B126" s="10711"/>
      <c r="C126" s="10711"/>
      <c r="D126" s="10710"/>
      <c r="E126" s="10710"/>
      <c r="F126" s="10710"/>
      <c r="G126" s="10759"/>
      <c r="H126" s="10760"/>
      <c r="I126" s="10760"/>
      <c r="J126" s="10760"/>
      <c r="K126" s="10710"/>
      <c r="L126" s="10710"/>
      <c r="M126" s="10717"/>
      <c r="N126" s="10717"/>
      <c r="O126" s="10711"/>
      <c r="P126" s="10710"/>
      <c r="Q126" s="10710"/>
      <c r="R126" s="10710"/>
      <c r="S126" s="10710"/>
      <c r="T126" s="10710"/>
      <c r="U126" s="10710"/>
      <c r="V126" s="10710"/>
      <c r="W126" s="10710"/>
      <c r="X126" s="10710"/>
      <c r="Y126" s="10710"/>
      <c r="Z126" s="10710"/>
      <c r="AA126" s="10710"/>
      <c r="AB126" s="10712"/>
      <c r="AC126" s="10761"/>
      <c r="AD126" s="10762"/>
      <c r="AE126" s="10771" t="s">
        <v>14177</v>
      </c>
      <c r="AF126" s="10772">
        <f t="shared" si="13"/>
      </c>
      <c r="AG126" s="10770">
        <f t="shared" si="0"/>
      </c>
      <c r="AH126" s="10721"/>
      <c r="AI126" s="10766"/>
      <c r="AJ126" s="10767"/>
      <c r="AK126" s="10767"/>
      <c r="AL126" s="10766"/>
      <c r="AM126" s="10767"/>
      <c r="AN126" s="10767"/>
    </row>
    <row r="127">
      <c r="A127" s="10711"/>
      <c r="B127" s="10711"/>
      <c r="C127" s="10711"/>
      <c r="D127" s="10710"/>
      <c r="E127" s="10710"/>
      <c r="F127" s="10710"/>
      <c r="G127" s="10759"/>
      <c r="H127" s="10760"/>
      <c r="I127" s="10760"/>
      <c r="J127" s="10760"/>
      <c r="K127" s="10710"/>
      <c r="L127" s="10710"/>
      <c r="M127" s="10717"/>
      <c r="N127" s="10717"/>
      <c r="O127" s="10711"/>
      <c r="P127" s="10710"/>
      <c r="Q127" s="10710"/>
      <c r="R127" s="10710"/>
      <c r="S127" s="10710"/>
      <c r="T127" s="10710"/>
      <c r="U127" s="10710"/>
      <c r="V127" s="10710"/>
      <c r="W127" s="10710"/>
      <c r="X127" s="10710"/>
      <c r="Y127" s="10710"/>
      <c r="Z127" s="10710"/>
      <c r="AA127" s="10710"/>
      <c r="AB127" s="10712"/>
      <c r="AC127" s="10761"/>
      <c r="AD127" s="10773"/>
      <c r="AE127" s="10718" t="s">
        <v>14178</v>
      </c>
      <c r="AF127" s="10769">
        <f t="shared" si="13"/>
      </c>
      <c r="AG127" s="10770">
        <f t="shared" si="0"/>
      </c>
      <c r="AH127" s="10721"/>
      <c r="AI127" s="10766"/>
      <c r="AJ127" s="10767"/>
      <c r="AK127" s="10767"/>
      <c r="AL127" s="10766"/>
      <c r="AM127" s="10767"/>
      <c r="AN127" s="10767"/>
    </row>
    <row r="128">
      <c r="A128" s="10711"/>
      <c r="B128" s="10711"/>
      <c r="C128" s="10711"/>
      <c r="D128" s="10710"/>
      <c r="E128" s="10710"/>
      <c r="F128" s="10710"/>
      <c r="G128" s="10759"/>
      <c r="H128" s="10760"/>
      <c r="I128" s="10760"/>
      <c r="J128" s="10760"/>
      <c r="K128" s="10710"/>
      <c r="L128" s="10710"/>
      <c r="M128" s="10717"/>
      <c r="N128" s="10717"/>
      <c r="O128" s="10711"/>
      <c r="P128" s="10710"/>
      <c r="Q128" s="10710"/>
      <c r="R128" s="10710"/>
      <c r="S128" s="10710"/>
      <c r="T128" s="10710"/>
      <c r="U128" s="10710"/>
      <c r="V128" s="10710"/>
      <c r="W128" s="10710"/>
      <c r="X128" s="10710"/>
      <c r="Y128" s="10710"/>
      <c r="Z128" s="10710"/>
      <c r="AA128" s="10710"/>
      <c r="AB128" s="10712"/>
      <c r="AC128" s="10761"/>
      <c r="AD128" s="10773"/>
      <c r="AE128" s="10718" t="s">
        <v>14179</v>
      </c>
      <c r="AF128" s="10769">
        <f t="shared" si="13"/>
      </c>
      <c r="AG128" s="10770">
        <f t="shared" si="0"/>
      </c>
      <c r="AH128" s="10721"/>
      <c r="AI128" s="10766"/>
      <c r="AJ128" s="10767"/>
      <c r="AK128" s="10767"/>
      <c r="AL128" s="10766"/>
      <c r="AM128" s="10767"/>
      <c r="AN128" s="10767"/>
    </row>
    <row r="129">
      <c r="A129" s="10711"/>
      <c r="B129" s="10711"/>
      <c r="C129" s="10711"/>
      <c r="D129" s="10710"/>
      <c r="E129" s="10710"/>
      <c r="F129" s="10710"/>
      <c r="G129" s="10759"/>
      <c r="H129" s="10760"/>
      <c r="I129" s="10760"/>
      <c r="J129" s="10760"/>
      <c r="K129" s="10710"/>
      <c r="L129" s="10710"/>
      <c r="M129" s="10717"/>
      <c r="N129" s="10717"/>
      <c r="O129" s="10711"/>
      <c r="P129" s="10710"/>
      <c r="Q129" s="10710"/>
      <c r="R129" s="10710"/>
      <c r="S129" s="10710"/>
      <c r="T129" s="10710"/>
      <c r="U129" s="10710"/>
      <c r="V129" s="10710"/>
      <c r="W129" s="10710"/>
      <c r="X129" s="10710"/>
      <c r="Y129" s="10710"/>
      <c r="Z129" s="10710"/>
      <c r="AA129" s="10710"/>
      <c r="AB129" s="10712"/>
      <c r="AC129" s="10761"/>
      <c r="AD129" s="10773"/>
      <c r="AE129" s="10718" t="s">
        <v>14096</v>
      </c>
      <c r="AF129" s="10722">
        <f>AVERAGE(AH52:AH99)/AVERAGE(D52:D99)</f>
      </c>
      <c r="AG129" s="10720">
        <f>SUMIF($H$54:$H$123,"&lt;90",AG54:AG123)</f>
      </c>
      <c r="AH129" s="10721"/>
      <c r="AI129" s="10766"/>
      <c r="AJ129" s="10767"/>
      <c r="AK129" s="10767"/>
      <c r="AL129" s="10766"/>
      <c r="AM129" s="10767"/>
      <c r="AN129" s="10767"/>
    </row>
    <row r="130">
      <c r="A130" s="10667" t="s">
        <v>14103</v>
      </c>
      <c r="B130" s="10667" t="s">
        <v>14083</v>
      </c>
      <c r="C130" s="10667" t="s">
        <v>14278</v>
      </c>
      <c r="D130" s="10667" t="s">
        <v>14279</v>
      </c>
      <c r="E130" s="10667" t="s">
        <v>14280</v>
      </c>
      <c r="F130" s="10710"/>
      <c r="G130" s="10710"/>
      <c r="H130" s="10760"/>
      <c r="I130" s="10760"/>
      <c r="J130" s="10760"/>
      <c r="K130" s="10710"/>
      <c r="L130" s="10710"/>
      <c r="M130" s="10717"/>
      <c r="N130" s="10717"/>
      <c r="O130" s="10710"/>
      <c r="P130" s="10710"/>
      <c r="Q130" s="10710"/>
      <c r="R130" s="10710"/>
      <c r="S130" s="10710"/>
      <c r="T130" s="10710"/>
      <c r="U130" s="10710"/>
      <c r="V130" s="10710"/>
      <c r="W130" s="10710"/>
      <c r="X130" s="10710"/>
      <c r="Y130" s="10710"/>
      <c r="Z130" s="10710"/>
      <c r="AA130" s="10710"/>
      <c r="AB130" s="10710"/>
      <c r="AC130" s="10710"/>
      <c r="AD130" s="10710"/>
      <c r="AE130" s="10710"/>
      <c r="AF130" s="10710"/>
      <c r="AG130" s="10710"/>
      <c r="AH130" s="10710"/>
      <c r="AI130" s="10766"/>
      <c r="AJ130" s="10767"/>
      <c r="AK130" s="10767"/>
      <c r="AL130" s="10766"/>
      <c r="AM130" s="10767"/>
      <c r="AN130" s="10767"/>
    </row>
    <row r="131">
      <c r="A131" s="10667"/>
      <c r="B131" s="10667"/>
      <c r="C131" s="10667"/>
      <c r="D131" s="10667"/>
      <c r="E131" s="10667"/>
      <c r="F131" s="10710"/>
      <c r="G131" s="10710"/>
      <c r="H131" s="10760"/>
      <c r="I131" s="10760"/>
      <c r="J131" s="10760"/>
      <c r="K131" s="10710"/>
      <c r="L131" s="10710"/>
      <c r="M131" s="10717"/>
      <c r="N131" s="10717"/>
      <c r="O131" s="10710"/>
      <c r="P131" s="10710"/>
      <c r="Q131" s="10710"/>
      <c r="R131" s="10710"/>
      <c r="S131" s="10710"/>
      <c r="T131" s="10710"/>
      <c r="U131" s="10710"/>
      <c r="V131" s="10710"/>
      <c r="W131" s="10710"/>
      <c r="X131" s="10710"/>
      <c r="Y131" s="10710"/>
      <c r="Z131" s="10710"/>
      <c r="AA131" s="10710"/>
      <c r="AB131" s="10710"/>
      <c r="AC131" s="10710"/>
      <c r="AD131" s="10710"/>
      <c r="AE131" s="10710"/>
      <c r="AF131" s="10710"/>
      <c r="AG131" s="10710"/>
      <c r="AH131" s="10710"/>
      <c r="AI131" s="10766"/>
      <c r="AJ131" s="10767"/>
      <c r="AK131" s="10767"/>
      <c r="AL131" s="10766"/>
      <c r="AM131" s="10767"/>
      <c r="AN131" s="10767"/>
    </row>
    <row r="132">
      <c r="A132" s="10672">
        <v>1</v>
      </c>
      <c r="B132" s="10672" t="s">
        <v>14281</v>
      </c>
      <c r="C132" s="10672">
        <v>30430</v>
      </c>
      <c r="D132" s="10672" t="s">
        <v>14282</v>
      </c>
      <c r="E132" s="10672" t="s">
        <v>14283</v>
      </c>
      <c r="F132" s="10710"/>
      <c r="G132" s="10710"/>
      <c r="H132" s="10760"/>
      <c r="I132" s="10760" t="s">
        <v>14174</v>
      </c>
      <c r="J132" s="10760"/>
      <c r="K132" s="10710"/>
      <c r="L132" s="10710"/>
      <c r="M132" s="10717"/>
      <c r="N132" s="10717"/>
      <c r="O132" s="10710"/>
      <c r="P132" s="10710"/>
      <c r="Q132" s="10710"/>
      <c r="R132" s="10710"/>
      <c r="S132" s="10710"/>
      <c r="T132" s="10710"/>
      <c r="U132" s="10710"/>
      <c r="V132" s="10710"/>
      <c r="W132" s="10710"/>
      <c r="X132" s="10710"/>
      <c r="Y132" s="10710"/>
      <c r="Z132" s="10710"/>
      <c r="AA132" s="10710"/>
      <c r="AB132" s="10710"/>
      <c r="AC132" s="10710"/>
      <c r="AD132" s="10710"/>
      <c r="AE132" s="10710"/>
      <c r="AF132" s="10710"/>
      <c r="AG132" s="10710"/>
      <c r="AH132" s="10710"/>
      <c r="AI132" s="10766"/>
      <c r="AJ132" s="10767"/>
      <c r="AK132" s="10767"/>
      <c r="AL132" s="10766"/>
      <c r="AM132" s="10767"/>
      <c r="AN132" s="10767"/>
    </row>
    <row r="133">
      <c r="A133" s="10672">
        <v>2</v>
      </c>
      <c r="B133" s="10672" t="s">
        <v>14284</v>
      </c>
      <c r="C133" s="10672">
        <v>60289</v>
      </c>
      <c r="D133" s="10672" t="s">
        <v>14282</v>
      </c>
      <c r="E133" s="10672" t="s">
        <v>14283</v>
      </c>
      <c r="F133" s="10710"/>
      <c r="G133" s="10710"/>
      <c r="H133" s="10760"/>
      <c r="I133" s="10760"/>
      <c r="J133" s="10760"/>
      <c r="K133" s="10710"/>
      <c r="L133" s="10710"/>
      <c r="M133" s="10717"/>
      <c r="N133" s="10717"/>
      <c r="O133" s="10710"/>
      <c r="P133" s="10710"/>
      <c r="Q133" s="10710"/>
      <c r="R133" s="10710"/>
      <c r="S133" s="10710"/>
      <c r="T133" s="10710"/>
      <c r="U133" s="10710"/>
      <c r="V133" s="10710"/>
      <c r="W133" s="10710"/>
      <c r="X133" s="10710"/>
      <c r="Y133" s="10710"/>
      <c r="Z133" s="10710"/>
      <c r="AA133" s="10710"/>
      <c r="AB133" s="10710"/>
      <c r="AC133" s="10710"/>
      <c r="AD133" s="10710"/>
      <c r="AE133" s="10710"/>
      <c r="AF133" s="10710"/>
      <c r="AG133" s="10710"/>
      <c r="AH133" s="10710"/>
      <c r="AI133" s="10766"/>
      <c r="AJ133" s="10767"/>
      <c r="AK133" s="10767"/>
      <c r="AL133" s="10766"/>
      <c r="AM133" s="10767"/>
      <c r="AN133" s="10767"/>
    </row>
    <row r="134">
      <c r="A134" s="10672">
        <v>3</v>
      </c>
      <c r="B134" s="10672" t="s">
        <v>14285</v>
      </c>
      <c r="C134" s="10672">
        <v>9145</v>
      </c>
      <c r="D134" s="10672" t="s">
        <v>14282</v>
      </c>
      <c r="E134" s="10672" t="s">
        <v>14283</v>
      </c>
      <c r="F134" s="10710"/>
      <c r="G134" s="10710"/>
      <c r="H134" s="10760"/>
      <c r="I134" s="10760"/>
      <c r="J134" s="10760"/>
      <c r="K134" s="10710"/>
      <c r="L134" s="10710"/>
      <c r="M134" s="10717"/>
      <c r="N134" s="10717"/>
      <c r="O134" s="10710"/>
      <c r="P134" s="10710"/>
      <c r="Q134" s="10710"/>
      <c r="R134" s="10710"/>
      <c r="S134" s="10710"/>
      <c r="T134" s="10710"/>
      <c r="U134" s="10710"/>
      <c r="V134" s="10710"/>
      <c r="W134" s="10710"/>
      <c r="X134" s="10710"/>
      <c r="Y134" s="10710"/>
      <c r="Z134" s="10710"/>
      <c r="AA134" s="10710"/>
      <c r="AB134" s="10710"/>
      <c r="AC134" s="10710"/>
      <c r="AD134" s="10710"/>
      <c r="AE134" s="10710"/>
      <c r="AF134" s="10710"/>
      <c r="AG134" s="10710"/>
      <c r="AH134" s="10710"/>
      <c r="AI134" s="10766"/>
      <c r="AJ134" s="10767"/>
      <c r="AK134" s="10767"/>
      <c r="AL134" s="10766"/>
      <c r="AM134" s="10767"/>
      <c r="AN134" s="10767"/>
    </row>
    <row r="135">
      <c r="A135" s="10672">
        <v>4</v>
      </c>
      <c r="B135" s="10672" t="s">
        <v>14286</v>
      </c>
      <c r="C135" s="10672">
        <v>2109</v>
      </c>
      <c r="D135" s="10672" t="s">
        <v>14287</v>
      </c>
      <c r="E135" s="10672" t="s">
        <v>14288</v>
      </c>
      <c r="F135" s="10710"/>
      <c r="G135" s="10710"/>
      <c r="H135" s="10760"/>
      <c r="I135" s="10760"/>
      <c r="J135" s="10760"/>
      <c r="K135" s="10710"/>
      <c r="L135" s="10710"/>
      <c r="M135" s="10717"/>
      <c r="N135" s="10717"/>
      <c r="O135" s="10710"/>
      <c r="P135" s="10710"/>
      <c r="Q135" s="10710"/>
      <c r="R135" s="10710"/>
      <c r="S135" s="10710"/>
      <c r="T135" s="10710"/>
      <c r="U135" s="10710"/>
      <c r="V135" s="10710"/>
      <c r="W135" s="10710"/>
      <c r="X135" s="10710"/>
      <c r="Y135" s="10710"/>
      <c r="Z135" s="10710"/>
      <c r="AA135" s="10710"/>
      <c r="AB135" s="10710"/>
      <c r="AC135" s="10710"/>
      <c r="AD135" s="10710"/>
      <c r="AE135" s="10710"/>
      <c r="AF135" s="10710"/>
      <c r="AG135" s="10710"/>
      <c r="AH135" s="10710"/>
      <c r="AI135" s="10766"/>
      <c r="AJ135" s="10767"/>
      <c r="AK135" s="10767"/>
      <c r="AL135" s="10766"/>
      <c r="AM135" s="10767"/>
      <c r="AN135" s="10767"/>
    </row>
    <row r="136">
      <c r="A136" s="10672">
        <v>5</v>
      </c>
      <c r="B136" s="10672" t="s">
        <v>14289</v>
      </c>
      <c r="C136" s="10672">
        <v>64716</v>
      </c>
      <c r="D136" s="10672"/>
      <c r="E136" s="10672"/>
      <c r="F136" s="10710"/>
      <c r="G136" s="10710" t="s">
        <v>14290</v>
      </c>
      <c r="H136" s="10760"/>
      <c r="I136" s="10760"/>
      <c r="J136" s="10760"/>
      <c r="K136" s="10710"/>
      <c r="L136" s="10710"/>
      <c r="M136" s="10717"/>
      <c r="N136" s="10717"/>
      <c r="O136" s="10710"/>
      <c r="P136" s="10710"/>
      <c r="Q136" s="10710"/>
      <c r="R136" s="10710"/>
      <c r="S136" s="10710"/>
      <c r="T136" s="10710"/>
      <c r="U136" s="10710"/>
      <c r="V136" s="10710"/>
      <c r="W136" s="10710"/>
      <c r="X136" s="10710"/>
      <c r="Y136" s="10710"/>
      <c r="Z136" s="10710"/>
      <c r="AA136" s="10710"/>
      <c r="AB136" s="10710"/>
      <c r="AC136" s="10710"/>
      <c r="AD136" s="10710"/>
      <c r="AE136" s="10710"/>
      <c r="AF136" s="10710"/>
      <c r="AG136" s="10710"/>
      <c r="AH136" s="10710"/>
      <c r="AI136" s="10766"/>
      <c r="AJ136" s="10767"/>
      <c r="AK136" s="10767"/>
      <c r="AL136" s="10766"/>
      <c r="AM136" s="10767"/>
      <c r="AN136" s="10767"/>
    </row>
    <row r="137">
      <c r="A137" s="10767"/>
      <c r="B137" s="10711"/>
      <c r="C137" s="10711"/>
      <c r="D137" s="10710"/>
      <c r="E137" s="10710"/>
      <c r="F137" s="10710"/>
      <c r="G137" s="10710"/>
      <c r="H137" s="10760"/>
      <c r="I137" s="10760"/>
      <c r="J137" s="10760"/>
      <c r="K137" s="10710"/>
      <c r="L137" s="10710"/>
      <c r="M137" s="10717"/>
      <c r="N137" s="10717"/>
      <c r="O137" s="10710"/>
      <c r="P137" s="10710"/>
      <c r="Q137" s="10710"/>
      <c r="R137" s="10710"/>
      <c r="S137" s="10710"/>
      <c r="T137" s="10710"/>
      <c r="U137" s="10710"/>
      <c r="V137" s="10710"/>
      <c r="W137" s="10710"/>
      <c r="X137" s="10710"/>
      <c r="Y137" s="10710"/>
      <c r="Z137" s="10710"/>
      <c r="AA137" s="10710"/>
      <c r="AB137" s="10710"/>
      <c r="AC137" s="10710"/>
      <c r="AD137" s="10710"/>
      <c r="AE137" s="10710"/>
      <c r="AF137" s="10710"/>
      <c r="AG137" s="10710"/>
      <c r="AH137" s="10710"/>
      <c r="AI137" s="10766"/>
      <c r="AJ137" s="10767"/>
      <c r="AK137" s="10767"/>
      <c r="AL137" s="10766"/>
      <c r="AM137" s="10767"/>
      <c r="AN137" s="10767"/>
    </row>
    <row r="138">
      <c r="A138" s="10710"/>
      <c r="B138" s="10711"/>
      <c r="C138" s="10711"/>
      <c r="D138" s="10710"/>
      <c r="E138" s="10710"/>
      <c r="F138" s="10710"/>
      <c r="G138" s="10710"/>
      <c r="H138" s="10760"/>
      <c r="I138" s="10760"/>
      <c r="J138" s="10760"/>
      <c r="K138" s="10710"/>
      <c r="L138" s="10710"/>
      <c r="M138" s="10717"/>
      <c r="N138" s="10717"/>
      <c r="O138" s="10710"/>
      <c r="P138" s="10710"/>
      <c r="Q138" s="10710"/>
      <c r="R138" s="10710"/>
      <c r="S138" s="10710"/>
      <c r="T138" s="10710"/>
      <c r="U138" s="10710"/>
      <c r="V138" s="10710"/>
      <c r="W138" s="10710"/>
      <c r="X138" s="10710"/>
      <c r="Y138" s="10710"/>
      <c r="Z138" s="10710"/>
      <c r="AA138" s="10710"/>
      <c r="AB138" s="10710"/>
      <c r="AC138" s="10710"/>
      <c r="AD138" s="10710"/>
      <c r="AE138" s="10710"/>
      <c r="AF138" s="10710"/>
      <c r="AG138" s="10710"/>
      <c r="AH138" s="10710"/>
      <c r="AI138" s="10766"/>
      <c r="AJ138" s="10767"/>
      <c r="AK138" s="10767"/>
      <c r="AL138" s="10766"/>
      <c r="AM138" s="10767"/>
      <c r="AN138" s="10767"/>
    </row>
    <row r="139">
      <c r="A139" s="10710"/>
      <c r="B139" s="10710"/>
      <c r="C139" s="10710"/>
      <c r="D139" s="10710"/>
      <c r="E139" s="10710"/>
      <c r="F139" s="10710"/>
      <c r="G139" s="10710"/>
      <c r="H139" s="10710"/>
      <c r="I139" s="10710"/>
      <c r="J139" s="10710"/>
      <c r="K139" s="10710"/>
      <c r="L139" s="10710"/>
      <c r="M139" s="10710"/>
      <c r="N139" s="10710"/>
      <c r="O139" s="10710"/>
      <c r="P139" s="10710"/>
      <c r="Q139" s="10710"/>
      <c r="R139" s="10710"/>
      <c r="S139" s="10710"/>
      <c r="T139" s="10710"/>
      <c r="U139" s="10710"/>
      <c r="V139" s="10710"/>
      <c r="W139" s="10710"/>
      <c r="X139" s="10710"/>
      <c r="Y139" s="10710"/>
      <c r="Z139" s="10710"/>
      <c r="AA139" s="10710"/>
      <c r="AB139" s="10710"/>
      <c r="AC139" s="10710"/>
      <c r="AD139" s="10710"/>
      <c r="AE139" s="10710"/>
      <c r="AF139" s="10710"/>
      <c r="AG139" s="10710"/>
      <c r="AH139" s="10710"/>
      <c r="AI139" s="10710"/>
      <c r="AJ139" s="10710"/>
      <c r="AK139" s="10710"/>
      <c r="AL139" s="10710"/>
      <c r="AM139" s="10710"/>
      <c r="AN139" s="10710"/>
    </row>
    <row r="140">
      <c r="A140" s="10710"/>
      <c r="B140" s="10710"/>
      <c r="C140" s="10710"/>
      <c r="D140" s="10710"/>
      <c r="E140" s="10710"/>
      <c r="F140" s="10710"/>
      <c r="G140" s="10710"/>
      <c r="H140" s="10710"/>
      <c r="I140" s="10710"/>
      <c r="J140" s="10710"/>
      <c r="K140" s="10710"/>
      <c r="L140" s="10710"/>
      <c r="M140" s="10710"/>
      <c r="N140" s="10710"/>
      <c r="O140" s="10710"/>
      <c r="P140" s="10710"/>
      <c r="Q140" s="10710"/>
      <c r="R140" s="10710"/>
      <c r="S140" s="10710"/>
      <c r="T140" s="10710"/>
      <c r="U140" s="10710"/>
      <c r="V140" s="10710"/>
      <c r="W140" s="10710"/>
      <c r="X140" s="10710"/>
      <c r="Y140" s="10710"/>
      <c r="Z140" s="10710"/>
      <c r="AA140" s="10710"/>
      <c r="AB140" s="10710"/>
      <c r="AC140" s="10710"/>
      <c r="AD140" s="10710"/>
      <c r="AE140" s="10710"/>
      <c r="AF140" s="10710"/>
      <c r="AG140" s="10710"/>
      <c r="AH140" s="10710"/>
      <c r="AI140" s="10710"/>
      <c r="AJ140" s="10710"/>
      <c r="AK140" s="10710"/>
      <c r="AL140" s="10710"/>
      <c r="AM140" s="10710"/>
      <c r="AN140" s="10710"/>
    </row>
    <row r="141">
      <c r="A141" s="10710"/>
      <c r="B141" s="10710"/>
      <c r="C141" s="10710"/>
      <c r="D141" s="10710"/>
      <c r="E141" s="10710"/>
      <c r="F141" s="10710"/>
      <c r="G141" s="10710"/>
      <c r="H141" s="10710"/>
      <c r="I141" s="10710"/>
      <c r="J141" s="10710"/>
      <c r="K141" s="10710"/>
      <c r="L141" s="10710"/>
      <c r="M141" s="10710"/>
      <c r="N141" s="10710"/>
      <c r="O141" s="10710"/>
      <c r="P141" s="10710"/>
      <c r="Q141" s="10710"/>
      <c r="R141" s="10710"/>
      <c r="S141" s="10710"/>
      <c r="T141" s="10710"/>
      <c r="U141" s="10710"/>
      <c r="V141" s="10710"/>
      <c r="W141" s="10710"/>
      <c r="X141" s="10710"/>
      <c r="Y141" s="10710"/>
      <c r="Z141" s="10710"/>
      <c r="AA141" s="10710"/>
      <c r="AB141" s="10710"/>
      <c r="AC141" s="10710"/>
      <c r="AD141" s="10710"/>
      <c r="AE141" s="10710"/>
      <c r="AF141" s="10710"/>
      <c r="AG141" s="10710"/>
      <c r="AH141" s="10710"/>
      <c r="AI141" s="10710"/>
      <c r="AJ141" s="10710"/>
      <c r="AK141" s="10710"/>
      <c r="AL141" s="10710"/>
      <c r="AM141" s="10710"/>
      <c r="AN141" s="10710"/>
    </row>
    <row r="142">
      <c r="A142" s="10710"/>
      <c r="B142" s="10710"/>
      <c r="C142" s="10710"/>
      <c r="D142" s="10710"/>
      <c r="E142" s="10710"/>
      <c r="F142" s="10710"/>
      <c r="G142" s="10710"/>
      <c r="H142" s="10710"/>
      <c r="I142" s="10710"/>
      <c r="J142" s="10710"/>
      <c r="K142" s="10710"/>
      <c r="L142" s="10710"/>
      <c r="M142" s="10710"/>
      <c r="N142" s="10710"/>
      <c r="O142" s="10710"/>
      <c r="P142" s="10710"/>
      <c r="Q142" s="10710"/>
      <c r="R142" s="10710"/>
      <c r="S142" s="10710"/>
      <c r="T142" s="10710"/>
      <c r="U142" s="10710"/>
      <c r="V142" s="10710"/>
      <c r="W142" s="10710"/>
      <c r="X142" s="10710"/>
      <c r="Y142" s="10710"/>
      <c r="Z142" s="10710"/>
      <c r="AA142" s="10710"/>
      <c r="AB142" s="10710"/>
      <c r="AC142" s="10710"/>
      <c r="AD142" s="10710"/>
      <c r="AE142" s="10710"/>
      <c r="AF142" s="10710"/>
      <c r="AG142" s="10710"/>
      <c r="AH142" s="10710"/>
      <c r="AI142" s="10710"/>
      <c r="AJ142" s="10710"/>
      <c r="AK142" s="10710"/>
      <c r="AL142" s="10710"/>
      <c r="AM142" s="10710"/>
      <c r="AN142" s="10710"/>
    </row>
    <row r="143">
      <c r="A143" s="10710"/>
      <c r="B143" s="10710"/>
      <c r="C143" s="10710"/>
      <c r="D143" s="10710"/>
      <c r="E143" s="10710"/>
      <c r="F143" s="10710"/>
      <c r="G143" s="10710"/>
      <c r="H143" s="10710"/>
      <c r="I143" s="10710"/>
      <c r="J143" s="10710"/>
      <c r="K143" s="10710"/>
      <c r="L143" s="10710"/>
      <c r="M143" s="10710"/>
      <c r="N143" s="10710"/>
      <c r="O143" s="10710"/>
      <c r="P143" s="10710"/>
      <c r="Q143" s="10710"/>
      <c r="R143" s="10710"/>
      <c r="S143" s="10710"/>
      <c r="T143" s="10710"/>
      <c r="U143" s="10710"/>
      <c r="V143" s="10710"/>
      <c r="W143" s="10710"/>
      <c r="X143" s="10710"/>
      <c r="Y143" s="10710"/>
      <c r="Z143" s="10710"/>
      <c r="AA143" s="10710"/>
      <c r="AB143" s="10710"/>
      <c r="AC143" s="10710"/>
      <c r="AD143" s="10710"/>
      <c r="AE143" s="10710"/>
      <c r="AF143" s="10710"/>
      <c r="AG143" s="10710"/>
      <c r="AH143" s="10710"/>
      <c r="AI143" s="10710"/>
      <c r="AJ143" s="10710"/>
      <c r="AK143" s="10710"/>
      <c r="AL143" s="10710"/>
      <c r="AM143" s="10710"/>
      <c r="AN143" s="10710"/>
    </row>
    <row r="144">
      <c r="A144" s="10710"/>
      <c r="B144" s="10710"/>
      <c r="C144" s="10710"/>
      <c r="D144" s="10710"/>
      <c r="E144" s="10710"/>
      <c r="F144" s="10710"/>
      <c r="G144" s="10710"/>
      <c r="H144" s="10710"/>
      <c r="I144" s="10710"/>
      <c r="J144" s="10710"/>
      <c r="K144" s="10710"/>
      <c r="L144" s="10710"/>
      <c r="M144" s="10710"/>
      <c r="N144" s="10710"/>
      <c r="O144" s="10710"/>
      <c r="P144" s="10710"/>
      <c r="Q144" s="10710"/>
      <c r="R144" s="10710"/>
      <c r="S144" s="10710"/>
      <c r="T144" s="10710"/>
      <c r="U144" s="10710"/>
      <c r="V144" s="10710"/>
      <c r="W144" s="10710"/>
      <c r="X144" s="10710"/>
      <c r="Y144" s="10710"/>
      <c r="Z144" s="10710"/>
      <c r="AA144" s="10710"/>
      <c r="AB144" s="10710"/>
      <c r="AC144" s="10710"/>
      <c r="AD144" s="10710"/>
      <c r="AE144" s="10710"/>
      <c r="AF144" s="10710"/>
      <c r="AG144" s="10710"/>
      <c r="AH144" s="10710"/>
      <c r="AI144" s="10710"/>
      <c r="AJ144" s="10710"/>
      <c r="AK144" s="10710"/>
      <c r="AL144" s="10710"/>
      <c r="AM144" s="10710"/>
      <c r="AN144" s="10710"/>
    </row>
    <row r="145">
      <c r="A145" s="10710"/>
      <c r="B145" s="10710"/>
      <c r="C145" s="10710"/>
      <c r="D145" s="10710"/>
      <c r="E145" s="10710"/>
      <c r="F145" s="10710"/>
      <c r="G145" s="10710"/>
      <c r="H145" s="10710"/>
      <c r="I145" s="10710"/>
      <c r="J145" s="10710"/>
      <c r="K145" s="10710"/>
      <c r="L145" s="10710"/>
      <c r="M145" s="10710"/>
      <c r="N145" s="10710"/>
      <c r="O145" s="10710"/>
      <c r="P145" s="10710"/>
      <c r="Q145" s="10710"/>
      <c r="R145" s="10710"/>
      <c r="S145" s="10710"/>
      <c r="T145" s="10710"/>
      <c r="U145" s="10710"/>
      <c r="V145" s="10710"/>
      <c r="W145" s="10710"/>
      <c r="X145" s="10710"/>
      <c r="Y145" s="10710"/>
      <c r="Z145" s="10710"/>
      <c r="AA145" s="10710"/>
      <c r="AB145" s="10710"/>
      <c r="AC145" s="10710"/>
      <c r="AD145" s="10710"/>
      <c r="AE145" s="10710"/>
      <c r="AF145" s="10710"/>
      <c r="AG145" s="10710"/>
      <c r="AH145" s="10710"/>
      <c r="AI145" s="10710"/>
      <c r="AJ145" s="10710"/>
      <c r="AK145" s="10710"/>
      <c r="AL145" s="10710"/>
      <c r="AM145" s="10710"/>
      <c r="AN145" s="10710"/>
    </row>
    <row r="146">
      <c r="A146" s="10710"/>
      <c r="B146" s="10710"/>
      <c r="C146" s="10710"/>
      <c r="D146" s="10710"/>
      <c r="E146" s="10710"/>
      <c r="F146" s="10710"/>
      <c r="G146" s="10710"/>
      <c r="H146" s="10710"/>
      <c r="I146" s="10710"/>
      <c r="J146" s="10710"/>
      <c r="K146" s="10710"/>
      <c r="L146" s="10710"/>
      <c r="M146" s="10710"/>
      <c r="N146" s="10710"/>
      <c r="O146" s="10710"/>
      <c r="P146" s="10710"/>
      <c r="Q146" s="10710"/>
      <c r="R146" s="10710"/>
      <c r="S146" s="10710"/>
      <c r="T146" s="10710"/>
      <c r="U146" s="10710"/>
      <c r="V146" s="10710"/>
      <c r="W146" s="10710"/>
      <c r="X146" s="10710"/>
      <c r="Y146" s="10710"/>
      <c r="Z146" s="10710"/>
      <c r="AA146" s="10710"/>
      <c r="AB146" s="10710"/>
      <c r="AC146" s="10710"/>
      <c r="AD146" s="10710"/>
      <c r="AE146" s="10710"/>
      <c r="AF146" s="10710"/>
      <c r="AG146" s="10710"/>
      <c r="AH146" s="10710"/>
      <c r="AI146" s="10710"/>
      <c r="AJ146" s="10710"/>
      <c r="AK146" s="10710"/>
      <c r="AL146" s="10710"/>
      <c r="AM146" s="10710"/>
      <c r="AN146" s="10710"/>
    </row>
    <row r="147">
      <c r="A147" s="10710"/>
      <c r="B147" s="10710"/>
      <c r="C147" s="10710"/>
      <c r="D147" s="10710"/>
      <c r="E147" s="10710"/>
      <c r="F147" s="10710"/>
      <c r="G147" s="10710"/>
      <c r="H147" s="10710"/>
      <c r="I147" s="10710"/>
      <c r="J147" s="10710"/>
      <c r="K147" s="10710"/>
      <c r="L147" s="10710"/>
      <c r="M147" s="10710"/>
      <c r="N147" s="10710"/>
      <c r="O147" s="10710"/>
      <c r="P147" s="10710"/>
      <c r="Q147" s="10710"/>
      <c r="R147" s="10710"/>
      <c r="S147" s="10710"/>
      <c r="T147" s="10710"/>
      <c r="U147" s="10710"/>
      <c r="V147" s="10710"/>
      <c r="W147" s="10710"/>
      <c r="X147" s="10710"/>
      <c r="Y147" s="10710"/>
      <c r="Z147" s="10710"/>
      <c r="AA147" s="10710"/>
      <c r="AB147" s="10710"/>
      <c r="AC147" s="10710"/>
      <c r="AD147" s="10710"/>
      <c r="AE147" s="10710"/>
      <c r="AF147" s="10710"/>
      <c r="AG147" s="10710"/>
      <c r="AH147" s="10710"/>
      <c r="AI147" s="10710"/>
      <c r="AJ147" s="10710"/>
      <c r="AK147" s="10710"/>
      <c r="AL147" s="10710"/>
      <c r="AM147" s="10710"/>
      <c r="AN147" s="10710"/>
    </row>
    <row r="148">
      <c r="A148" s="10710"/>
      <c r="B148" s="10710"/>
      <c r="C148" s="10710"/>
      <c r="D148" s="10710"/>
      <c r="E148" s="10710"/>
      <c r="F148" s="10710"/>
      <c r="G148" s="10710"/>
      <c r="H148" s="10710"/>
      <c r="I148" s="10710"/>
      <c r="J148" s="10710"/>
      <c r="K148" s="10710"/>
      <c r="L148" s="10710"/>
      <c r="M148" s="10710"/>
      <c r="N148" s="10710"/>
      <c r="O148" s="10710"/>
      <c r="P148" s="10710"/>
      <c r="Q148" s="10710"/>
      <c r="R148" s="10710"/>
      <c r="S148" s="10710"/>
      <c r="T148" s="10710"/>
      <c r="U148" s="10710"/>
      <c r="V148" s="10710"/>
      <c r="W148" s="10710"/>
      <c r="X148" s="10710"/>
      <c r="Y148" s="10710"/>
      <c r="Z148" s="10710"/>
      <c r="AA148" s="10710"/>
      <c r="AB148" s="10710"/>
      <c r="AC148" s="10710"/>
      <c r="AD148" s="10710"/>
      <c r="AE148" s="10710"/>
      <c r="AF148" s="10710"/>
      <c r="AG148" s="10710"/>
      <c r="AH148" s="10710"/>
      <c r="AI148" s="10710"/>
      <c r="AJ148" s="10710"/>
      <c r="AK148" s="10710"/>
      <c r="AL148" s="10710"/>
      <c r="AM148" s="10710"/>
      <c r="AN148" s="10710"/>
    </row>
    <row r="149">
      <c r="A149" s="10711"/>
      <c r="B149" s="10710"/>
      <c r="C149" s="10711"/>
      <c r="D149" s="10711"/>
      <c r="E149" s="10711"/>
      <c r="F149" s="10711"/>
      <c r="G149" s="10711"/>
      <c r="H149" s="10711"/>
      <c r="I149" s="10711"/>
      <c r="J149" s="10711"/>
      <c r="K149" s="10767"/>
      <c r="L149" s="10710"/>
      <c r="M149" s="10710"/>
      <c r="N149" s="10710"/>
      <c r="O149" s="10710"/>
      <c r="P149" s="10710"/>
      <c r="Q149" s="10710"/>
      <c r="R149" s="10710"/>
      <c r="S149" s="10710"/>
      <c r="T149" s="10710"/>
      <c r="U149" s="10710"/>
      <c r="V149" s="10710"/>
      <c r="W149" s="10710"/>
      <c r="X149" s="10710"/>
      <c r="Y149" s="10710"/>
      <c r="Z149" s="10710"/>
      <c r="AA149" s="10710"/>
      <c r="AB149" s="10710"/>
      <c r="AC149" s="10710"/>
      <c r="AD149" s="10710"/>
      <c r="AE149" s="10710"/>
      <c r="AF149" s="10710"/>
      <c r="AG149" s="10710"/>
      <c r="AH149" s="10710"/>
      <c r="AI149" s="10766"/>
      <c r="AJ149" s="10767"/>
      <c r="AK149" s="10767"/>
      <c r="AL149" s="10766"/>
      <c r="AM149" s="10767"/>
      <c r="AN149" s="10767"/>
    </row>
    <row r="150">
      <c r="A150" s="10710"/>
      <c r="B150" s="10711"/>
      <c r="C150" s="10711"/>
      <c r="D150" s="10710"/>
      <c r="E150" s="10710"/>
      <c r="F150" s="10710"/>
      <c r="G150" s="10710"/>
      <c r="H150" s="10760"/>
      <c r="I150" s="10760"/>
      <c r="J150" s="10760"/>
      <c r="K150" s="10767"/>
      <c r="L150" s="10710"/>
      <c r="M150" s="10710"/>
      <c r="N150" s="10710"/>
      <c r="O150" s="10710"/>
      <c r="P150" s="10710"/>
      <c r="Q150" s="10710"/>
      <c r="R150" s="10710"/>
      <c r="S150" s="10710"/>
      <c r="T150" s="10710"/>
      <c r="U150" s="10710"/>
      <c r="V150" s="10710"/>
      <c r="W150" s="10710"/>
      <c r="X150" s="10710"/>
      <c r="Y150" s="10710"/>
      <c r="Z150" s="10710"/>
      <c r="AA150" s="10710"/>
      <c r="AB150" s="10710"/>
      <c r="AC150" s="10710"/>
      <c r="AD150" s="10710"/>
      <c r="AE150" s="10710"/>
      <c r="AF150" s="10710"/>
      <c r="AG150" s="10710"/>
      <c r="AH150" s="10710"/>
      <c r="AI150" s="10766"/>
      <c r="AJ150" s="10767"/>
      <c r="AK150" s="10767"/>
      <c r="AL150" s="10766"/>
      <c r="AM150" s="10767"/>
      <c r="AN150" s="10767"/>
    </row>
    <row r="151">
      <c r="A151" s="10710"/>
      <c r="B151" s="10711"/>
      <c r="C151" s="10711"/>
      <c r="D151" s="10710"/>
      <c r="E151" s="10710"/>
      <c r="F151" s="10710"/>
      <c r="G151" s="10710"/>
      <c r="H151" s="10760"/>
      <c r="I151" s="10760"/>
      <c r="J151" s="10760"/>
      <c r="K151" s="10710"/>
      <c r="L151" s="10710"/>
      <c r="M151" s="10710"/>
      <c r="N151" s="10710"/>
      <c r="O151" s="10710"/>
      <c r="P151" s="10710"/>
      <c r="Q151" s="10710"/>
      <c r="R151" s="10710"/>
      <c r="S151" s="10710"/>
      <c r="T151" s="10710"/>
      <c r="U151" s="10710"/>
      <c r="V151" s="10710"/>
      <c r="W151" s="10710"/>
      <c r="X151" s="10710"/>
      <c r="Y151" s="10710"/>
      <c r="Z151" s="10710"/>
      <c r="AA151" s="10710"/>
      <c r="AB151" s="10710"/>
      <c r="AC151" s="10710"/>
      <c r="AD151" s="10710"/>
      <c r="AE151" s="10710"/>
      <c r="AF151" s="10710"/>
      <c r="AG151" s="10710"/>
      <c r="AH151" s="10710"/>
      <c r="AI151" s="10766"/>
      <c r="AJ151" s="10767"/>
      <c r="AK151" s="10767"/>
      <c r="AL151" s="10766"/>
      <c r="AM151" s="10767"/>
      <c r="AN151" s="10767"/>
    </row>
    <row r="152">
      <c r="A152" s="10710"/>
      <c r="B152" s="10711"/>
      <c r="C152" s="10711"/>
      <c r="D152" s="10710"/>
      <c r="E152" s="10710"/>
      <c r="F152" s="10710"/>
      <c r="G152" s="10710"/>
      <c r="H152" s="10760"/>
      <c r="I152" s="10760"/>
      <c r="J152" s="10760"/>
      <c r="K152" s="10710"/>
      <c r="L152" s="10710"/>
      <c r="M152" s="10710"/>
      <c r="N152" s="10710"/>
      <c r="O152" s="10710"/>
      <c r="P152" s="10710"/>
      <c r="Q152" s="10710"/>
      <c r="R152" s="10710"/>
      <c r="S152" s="10710"/>
      <c r="T152" s="10710"/>
      <c r="U152" s="10710"/>
      <c r="V152" s="10710"/>
      <c r="W152" s="10710"/>
      <c r="X152" s="10710"/>
      <c r="Y152" s="10710"/>
      <c r="Z152" s="10710"/>
      <c r="AA152" s="10710"/>
      <c r="AB152" s="10710"/>
      <c r="AC152" s="10710"/>
      <c r="AD152" s="10710"/>
      <c r="AE152" s="10710"/>
      <c r="AF152" s="10710"/>
      <c r="AG152" s="10710"/>
      <c r="AH152" s="10710"/>
      <c r="AI152" s="10766"/>
      <c r="AJ152" s="10767"/>
      <c r="AK152" s="10767"/>
      <c r="AL152" s="10766"/>
      <c r="AM152" s="10767"/>
      <c r="AN152" s="10767"/>
    </row>
    <row r="153">
      <c r="A153" s="10710"/>
      <c r="B153" s="10711"/>
      <c r="C153" s="10711"/>
      <c r="D153" s="10710"/>
      <c r="E153" s="10710"/>
      <c r="F153" s="10710"/>
      <c r="G153" s="10710"/>
      <c r="H153" s="10760"/>
      <c r="I153" s="10760"/>
      <c r="J153" s="10760"/>
      <c r="K153" s="10710"/>
      <c r="L153" s="10710"/>
      <c r="M153" s="10710"/>
      <c r="N153" s="10710"/>
      <c r="O153" s="10710"/>
      <c r="P153" s="10710"/>
      <c r="Q153" s="10710"/>
      <c r="R153" s="10710"/>
      <c r="S153" s="10710"/>
      <c r="T153" s="10710"/>
      <c r="U153" s="10710"/>
      <c r="V153" s="10710"/>
      <c r="W153" s="10710"/>
      <c r="X153" s="10710"/>
      <c r="Y153" s="10710"/>
      <c r="Z153" s="10710"/>
      <c r="AA153" s="10710"/>
      <c r="AB153" s="10710"/>
      <c r="AC153" s="10710"/>
      <c r="AD153" s="10710"/>
      <c r="AE153" s="10710"/>
      <c r="AF153" s="10710"/>
      <c r="AG153" s="10710"/>
      <c r="AH153" s="10710"/>
      <c r="AI153" s="10766"/>
      <c r="AJ153" s="10767"/>
      <c r="AK153" s="10767"/>
      <c r="AL153" s="10766"/>
      <c r="AM153" s="10767"/>
      <c r="AN153" s="10767"/>
    </row>
    <row r="154">
      <c r="A154" s="10710"/>
      <c r="B154" s="10711"/>
      <c r="C154" s="10711"/>
      <c r="D154" s="10710"/>
      <c r="E154" s="10710"/>
      <c r="F154" s="10710"/>
      <c r="G154" s="10710"/>
      <c r="H154" s="10760"/>
      <c r="I154" s="10760"/>
      <c r="J154" s="10760"/>
      <c r="K154" s="10710"/>
      <c r="L154" s="10710"/>
      <c r="M154" s="10710"/>
      <c r="N154" s="10710"/>
      <c r="O154" s="10710"/>
      <c r="P154" s="10710"/>
      <c r="Q154" s="10710"/>
      <c r="R154" s="10710"/>
      <c r="S154" s="10710"/>
      <c r="T154" s="10710"/>
      <c r="U154" s="10710"/>
      <c r="V154" s="10710"/>
      <c r="W154" s="10710"/>
      <c r="X154" s="10710"/>
      <c r="Y154" s="10710"/>
      <c r="Z154" s="10710"/>
      <c r="AA154" s="10710"/>
      <c r="AB154" s="10710"/>
      <c r="AC154" s="10710"/>
      <c r="AD154" s="10710"/>
      <c r="AE154" s="10710"/>
      <c r="AF154" s="10710"/>
      <c r="AG154" s="10710"/>
      <c r="AH154" s="10710"/>
      <c r="AI154" s="10766"/>
      <c r="AJ154" s="10767"/>
      <c r="AK154" s="10767"/>
      <c r="AL154" s="10766"/>
      <c r="AM154" s="10767"/>
      <c r="AN154" s="10767"/>
    </row>
    <row r="155">
      <c r="A155" s="10710"/>
      <c r="B155" s="10711"/>
      <c r="C155" s="10711"/>
      <c r="D155" s="10710"/>
      <c r="E155" s="10710"/>
      <c r="F155" s="10710"/>
      <c r="G155" s="10710"/>
      <c r="H155" s="10760"/>
      <c r="I155" s="10760"/>
      <c r="J155" s="10760"/>
      <c r="K155" s="10710"/>
      <c r="L155" s="10710"/>
      <c r="M155" s="10710"/>
      <c r="N155" s="10710"/>
      <c r="O155" s="10710"/>
      <c r="P155" s="10710"/>
      <c r="Q155" s="10710"/>
      <c r="R155" s="10710"/>
      <c r="S155" s="10710"/>
      <c r="T155" s="10710"/>
      <c r="U155" s="10710"/>
      <c r="V155" s="10710"/>
      <c r="W155" s="10710"/>
      <c r="X155" s="10710"/>
      <c r="Y155" s="10710"/>
      <c r="Z155" s="10710"/>
      <c r="AA155" s="10710"/>
      <c r="AB155" s="10710"/>
      <c r="AC155" s="10710"/>
      <c r="AD155" s="10710"/>
      <c r="AE155" s="10710"/>
      <c r="AF155" s="10710"/>
      <c r="AG155" s="10710"/>
      <c r="AH155" s="10710"/>
      <c r="AI155" s="10766"/>
      <c r="AJ155" s="10767"/>
      <c r="AK155" s="10767"/>
      <c r="AL155" s="10766"/>
      <c r="AM155" s="10767"/>
      <c r="AN155" s="10767"/>
    </row>
    <row r="156">
      <c r="A156" s="10710"/>
      <c r="B156" s="10711"/>
      <c r="C156" s="10711"/>
      <c r="D156" s="10710"/>
      <c r="E156" s="10710"/>
      <c r="F156" s="10710"/>
      <c r="G156" s="10710"/>
      <c r="H156" s="10760"/>
      <c r="I156" s="10760"/>
      <c r="J156" s="10760"/>
      <c r="K156" s="10710"/>
      <c r="L156" s="10710"/>
      <c r="M156" s="10710"/>
      <c r="N156" s="10710"/>
      <c r="O156" s="10710"/>
      <c r="P156" s="10710"/>
      <c r="Q156" s="10710"/>
      <c r="R156" s="10710"/>
      <c r="S156" s="10710"/>
      <c r="T156" s="10710"/>
      <c r="U156" s="10710"/>
      <c r="V156" s="10710"/>
      <c r="W156" s="10710"/>
      <c r="X156" s="10710"/>
      <c r="Y156" s="10710"/>
      <c r="Z156" s="10710"/>
      <c r="AA156" s="10710"/>
      <c r="AB156" s="10710"/>
      <c r="AC156" s="10710"/>
      <c r="AD156" s="10710"/>
      <c r="AE156" s="10710"/>
      <c r="AF156" s="10710"/>
      <c r="AG156" s="10710"/>
      <c r="AH156" s="10710"/>
      <c r="AI156" s="10766"/>
      <c r="AJ156" s="10767"/>
      <c r="AK156" s="10767"/>
      <c r="AL156" s="10766"/>
      <c r="AM156" s="10767"/>
      <c r="AN156" s="10767"/>
    </row>
    <row r="157">
      <c r="A157" s="10710"/>
      <c r="B157" s="10711"/>
      <c r="C157" s="10711"/>
      <c r="D157" s="10710"/>
      <c r="E157" s="10710"/>
      <c r="F157" s="10710"/>
      <c r="G157" s="10710"/>
      <c r="H157" s="10760"/>
      <c r="I157" s="10760"/>
      <c r="J157" s="10760"/>
      <c r="K157" s="10710"/>
      <c r="L157" s="10710"/>
      <c r="M157" s="10710"/>
      <c r="N157" s="10710"/>
      <c r="O157" s="10710"/>
      <c r="P157" s="10710"/>
      <c r="Q157" s="10710"/>
      <c r="R157" s="10710"/>
      <c r="S157" s="10710"/>
      <c r="T157" s="10710"/>
      <c r="U157" s="10710"/>
      <c r="V157" s="10710"/>
      <c r="W157" s="10710"/>
      <c r="X157" s="10710"/>
      <c r="Y157" s="10710"/>
      <c r="Z157" s="10710"/>
      <c r="AA157" s="10710"/>
      <c r="AB157" s="10710"/>
      <c r="AC157" s="10710"/>
      <c r="AD157" s="10710"/>
      <c r="AE157" s="10710"/>
      <c r="AF157" s="10710"/>
      <c r="AG157" s="10710"/>
      <c r="AH157" s="10710"/>
      <c r="AI157" s="10766"/>
      <c r="AJ157" s="10767"/>
      <c r="AK157" s="10767"/>
      <c r="AL157" s="10766"/>
      <c r="AM157" s="10767"/>
      <c r="AN157" s="10767"/>
    </row>
    <row r="158">
      <c r="A158" s="10710"/>
      <c r="B158" s="10711"/>
      <c r="C158" s="10711"/>
      <c r="D158" s="10710"/>
      <c r="E158" s="10710"/>
      <c r="F158" s="10710"/>
      <c r="G158" s="10710"/>
      <c r="H158" s="10760"/>
      <c r="I158" s="10760"/>
      <c r="J158" s="10760"/>
      <c r="K158" s="10710"/>
      <c r="L158" s="10710"/>
      <c r="M158" s="10710"/>
      <c r="N158" s="10710"/>
      <c r="O158" s="10710"/>
      <c r="P158" s="10710"/>
      <c r="Q158" s="10710"/>
      <c r="R158" s="10710"/>
      <c r="S158" s="10710"/>
      <c r="T158" s="10710"/>
      <c r="U158" s="10710"/>
      <c r="V158" s="10710"/>
      <c r="W158" s="10710"/>
      <c r="X158" s="10710"/>
      <c r="Y158" s="10710"/>
      <c r="Z158" s="10710"/>
      <c r="AA158" s="10710"/>
      <c r="AB158" s="10710"/>
      <c r="AC158" s="10710"/>
      <c r="AD158" s="10710"/>
      <c r="AE158" s="10710"/>
      <c r="AF158" s="10710"/>
      <c r="AG158" s="10710"/>
      <c r="AH158" s="10710"/>
      <c r="AI158" s="10766"/>
      <c r="AJ158" s="10767"/>
      <c r="AK158" s="10767"/>
      <c r="AL158" s="10766"/>
      <c r="AM158" s="10767"/>
      <c r="AN158" s="10767"/>
    </row>
    <row r="159">
      <c r="A159" s="10710"/>
      <c r="B159" s="10711"/>
      <c r="C159" s="10711"/>
      <c r="D159" s="10710"/>
      <c r="E159" s="10710"/>
      <c r="F159" s="10710"/>
      <c r="G159" s="10710"/>
      <c r="H159" s="10760"/>
      <c r="I159" s="10760"/>
      <c r="J159" s="10760"/>
      <c r="K159" s="10710"/>
      <c r="L159" s="10710"/>
      <c r="M159" s="10707"/>
      <c r="N159" s="10707"/>
      <c r="O159" s="10710"/>
      <c r="P159" s="10710"/>
      <c r="Q159" s="10710"/>
      <c r="R159" s="10710"/>
      <c r="S159" s="10710"/>
      <c r="T159" s="10710"/>
      <c r="U159" s="10710"/>
      <c r="V159" s="10710"/>
      <c r="W159" s="10710"/>
      <c r="X159" s="10710"/>
      <c r="Y159" s="10710"/>
      <c r="Z159" s="10710"/>
      <c r="AA159" s="10710"/>
      <c r="AB159" s="10710"/>
      <c r="AC159" s="10710"/>
      <c r="AD159" s="10710"/>
      <c r="AE159" s="10710"/>
      <c r="AF159" s="10710"/>
      <c r="AG159" s="10710"/>
      <c r="AH159" s="10710"/>
      <c r="AI159" s="10766"/>
      <c r="AJ159" s="10767"/>
      <c r="AK159" s="10767"/>
      <c r="AL159" s="10766"/>
      <c r="AM159" s="10767"/>
      <c r="AN159" s="10767"/>
    </row>
    <row r="160">
      <c r="A160" s="10710"/>
      <c r="B160" s="10711"/>
      <c r="C160" s="10711"/>
      <c r="D160" s="10710"/>
      <c r="E160" s="10710"/>
      <c r="F160" s="10710"/>
      <c r="G160" s="10710"/>
      <c r="H160" s="10760"/>
      <c r="I160" s="10760"/>
      <c r="J160" s="10760"/>
      <c r="K160" s="10710"/>
      <c r="L160" s="10710"/>
      <c r="M160" s="10707"/>
      <c r="N160" s="10707"/>
      <c r="O160" s="10710"/>
      <c r="P160" s="10710"/>
      <c r="Q160" s="10710"/>
      <c r="R160" s="10710"/>
      <c r="S160" s="10710"/>
      <c r="T160" s="10710"/>
      <c r="U160" s="10710"/>
      <c r="V160" s="10710"/>
      <c r="W160" s="10710"/>
      <c r="X160" s="10710"/>
      <c r="Y160" s="10710"/>
      <c r="Z160" s="10710"/>
      <c r="AA160" s="10710"/>
      <c r="AB160" s="10710"/>
      <c r="AC160" s="10710"/>
      <c r="AD160" s="10710"/>
      <c r="AE160" s="10710"/>
      <c r="AF160" s="10710"/>
      <c r="AG160" s="10710"/>
      <c r="AH160" s="10710"/>
      <c r="AI160" s="10766"/>
      <c r="AJ160" s="10767"/>
      <c r="AK160" s="10767"/>
      <c r="AL160" s="10766"/>
      <c r="AM160" s="10767"/>
      <c r="AN160" s="10767"/>
    </row>
    <row r="161">
      <c r="A161" s="10710"/>
      <c r="B161" s="10711"/>
      <c r="C161" s="10711"/>
      <c r="D161" s="10710"/>
      <c r="E161" s="10710"/>
      <c r="F161" s="10710"/>
      <c r="G161" s="10710"/>
      <c r="H161" s="10760"/>
      <c r="I161" s="10760"/>
      <c r="J161" s="10760"/>
      <c r="K161" s="10710"/>
      <c r="L161" s="10710"/>
      <c r="M161" s="10707"/>
      <c r="N161" s="10707"/>
      <c r="O161" s="10710"/>
      <c r="P161" s="10710"/>
      <c r="Q161" s="10710"/>
      <c r="R161" s="10710"/>
      <c r="S161" s="10710"/>
      <c r="T161" s="10710"/>
      <c r="U161" s="10710"/>
      <c r="V161" s="10710"/>
      <c r="W161" s="10710"/>
      <c r="X161" s="10710"/>
      <c r="Y161" s="10710"/>
      <c r="Z161" s="10710"/>
      <c r="AA161" s="10710"/>
      <c r="AB161" s="10710"/>
      <c r="AC161" s="10710"/>
      <c r="AD161" s="10710"/>
      <c r="AE161" s="10710"/>
      <c r="AF161" s="10710"/>
      <c r="AG161" s="10710"/>
      <c r="AH161" s="10710"/>
      <c r="AI161" s="10766"/>
      <c r="AJ161" s="10767"/>
      <c r="AK161" s="10767"/>
      <c r="AL161" s="10766"/>
      <c r="AM161" s="10767"/>
      <c r="AN161" s="10767"/>
    </row>
    <row r="162">
      <c r="A162" s="10710"/>
      <c r="B162" s="10711"/>
      <c r="C162" s="10711"/>
      <c r="D162" s="10710"/>
      <c r="E162" s="10710"/>
      <c r="F162" s="10710"/>
      <c r="G162" s="10710"/>
      <c r="H162" s="10760"/>
      <c r="I162" s="10760"/>
      <c r="J162" s="10760"/>
      <c r="K162" s="10710"/>
      <c r="L162" s="10710"/>
      <c r="M162" s="10707"/>
      <c r="N162" s="10707"/>
      <c r="O162" s="10710"/>
      <c r="P162" s="10710"/>
      <c r="Q162" s="10710"/>
      <c r="R162" s="10710"/>
      <c r="S162" s="10710"/>
      <c r="T162" s="10710"/>
      <c r="U162" s="10710"/>
      <c r="V162" s="10710"/>
      <c r="W162" s="10710"/>
      <c r="X162" s="10710"/>
      <c r="Y162" s="10710"/>
      <c r="Z162" s="10710"/>
      <c r="AA162" s="10710"/>
      <c r="AB162" s="10710"/>
      <c r="AC162" s="10710"/>
      <c r="AD162" s="10710"/>
      <c r="AE162" s="10710"/>
      <c r="AF162" s="10710"/>
      <c r="AG162" s="10710"/>
      <c r="AH162" s="10710"/>
      <c r="AI162" s="10766"/>
      <c r="AJ162" s="10767"/>
      <c r="AK162" s="10767"/>
      <c r="AL162" s="10766"/>
      <c r="AM162" s="10767"/>
      <c r="AN162" s="10767"/>
    </row>
    <row r="163">
      <c r="A163" s="10710"/>
      <c r="B163" s="10711"/>
      <c r="C163" s="10711"/>
      <c r="D163" s="10710"/>
      <c r="E163" s="10710"/>
      <c r="F163" s="10710"/>
      <c r="G163" s="10710"/>
      <c r="H163" s="10760"/>
      <c r="I163" s="10760"/>
      <c r="J163" s="10760"/>
      <c r="K163" s="10710"/>
      <c r="L163" s="10710"/>
      <c r="M163" s="10707"/>
      <c r="N163" s="10707"/>
      <c r="O163" s="10710"/>
      <c r="P163" s="10710"/>
      <c r="Q163" s="10710"/>
      <c r="R163" s="10710"/>
      <c r="S163" s="10710"/>
      <c r="T163" s="10710"/>
      <c r="U163" s="10710"/>
      <c r="V163" s="10710"/>
      <c r="W163" s="10710"/>
      <c r="X163" s="10710"/>
      <c r="Y163" s="10710"/>
      <c r="Z163" s="10710"/>
      <c r="AA163" s="10710"/>
      <c r="AB163" s="10710"/>
      <c r="AC163" s="10710"/>
      <c r="AD163" s="10710"/>
      <c r="AE163" s="10710"/>
      <c r="AF163" s="10710"/>
      <c r="AG163" s="10710"/>
      <c r="AH163" s="10710"/>
      <c r="AI163" s="10766"/>
      <c r="AJ163" s="10767"/>
      <c r="AK163" s="10767"/>
      <c r="AL163" s="10766"/>
      <c r="AM163" s="10767"/>
      <c r="AN163" s="10767"/>
    </row>
    <row r="164">
      <c r="A164" s="10710"/>
      <c r="B164" s="10711"/>
      <c r="C164" s="10711"/>
      <c r="D164" s="10710"/>
      <c r="E164" s="10710"/>
      <c r="F164" s="10710"/>
      <c r="G164" s="10710"/>
      <c r="H164" s="10760"/>
      <c r="I164" s="10760"/>
      <c r="J164" s="10760"/>
      <c r="K164" s="10710"/>
      <c r="L164" s="10710"/>
      <c r="M164" s="10707"/>
      <c r="N164" s="10707"/>
      <c r="O164" s="10710"/>
      <c r="P164" s="10710"/>
      <c r="Q164" s="10710"/>
      <c r="R164" s="10710"/>
      <c r="S164" s="10710"/>
      <c r="T164" s="10710"/>
      <c r="U164" s="10710"/>
      <c r="V164" s="10710"/>
      <c r="W164" s="10710"/>
      <c r="X164" s="10710"/>
      <c r="Y164" s="10710"/>
      <c r="Z164" s="10710"/>
      <c r="AA164" s="10710"/>
      <c r="AB164" s="10710"/>
      <c r="AC164" s="10710"/>
      <c r="AD164" s="10710"/>
      <c r="AE164" s="10710"/>
      <c r="AF164" s="10710"/>
      <c r="AG164" s="10710"/>
      <c r="AH164" s="10710"/>
      <c r="AI164" s="10766"/>
      <c r="AJ164" s="10767"/>
      <c r="AK164" s="10767"/>
      <c r="AL164" s="10766"/>
      <c r="AM164" s="10767"/>
      <c r="AN164" s="10767"/>
    </row>
    <row r="165">
      <c r="A165" s="10710"/>
      <c r="B165" s="10711"/>
      <c r="C165" s="10711"/>
      <c r="D165" s="10710"/>
      <c r="E165" s="10710"/>
      <c r="F165" s="10710"/>
      <c r="G165" s="10710"/>
      <c r="H165" s="10760"/>
      <c r="I165" s="10760"/>
      <c r="J165" s="10760"/>
      <c r="K165" s="10710"/>
      <c r="L165" s="10710"/>
      <c r="M165" s="10707"/>
      <c r="N165" s="10707"/>
      <c r="O165" s="10710"/>
      <c r="P165" s="10710"/>
      <c r="Q165" s="10710"/>
      <c r="R165" s="10710"/>
      <c r="S165" s="10710"/>
      <c r="T165" s="10710"/>
      <c r="U165" s="10710"/>
      <c r="V165" s="10710"/>
      <c r="W165" s="10710"/>
      <c r="X165" s="10710"/>
      <c r="Y165" s="10710"/>
      <c r="Z165" s="10710"/>
      <c r="AA165" s="10710"/>
      <c r="AB165" s="10710"/>
      <c r="AC165" s="10710"/>
      <c r="AD165" s="10710"/>
      <c r="AE165" s="10710"/>
      <c r="AF165" s="10710"/>
      <c r="AG165" s="10710"/>
      <c r="AH165" s="10710"/>
      <c r="AI165" s="10766"/>
      <c r="AJ165" s="10767"/>
      <c r="AK165" s="10767"/>
      <c r="AL165" s="10766"/>
      <c r="AM165" s="10767"/>
      <c r="AN165" s="10767"/>
    </row>
    <row r="166">
      <c r="A166" s="10710"/>
      <c r="B166" s="10711"/>
      <c r="C166" s="10711"/>
      <c r="D166" s="10710"/>
      <c r="E166" s="10710"/>
      <c r="F166" s="10710"/>
      <c r="G166" s="10710"/>
      <c r="H166" s="10760"/>
      <c r="I166" s="10760"/>
      <c r="J166" s="10760"/>
      <c r="K166" s="10710"/>
      <c r="L166" s="10710"/>
      <c r="M166" s="10707"/>
      <c r="N166" s="10707"/>
      <c r="O166" s="10710"/>
      <c r="P166" s="10710"/>
      <c r="Q166" s="10710"/>
      <c r="R166" s="10710"/>
      <c r="S166" s="10710"/>
      <c r="T166" s="10710"/>
      <c r="U166" s="10710"/>
      <c r="V166" s="10710"/>
      <c r="W166" s="10710"/>
      <c r="X166" s="10710"/>
      <c r="Y166" s="10710"/>
      <c r="Z166" s="10710"/>
      <c r="AA166" s="10710"/>
      <c r="AB166" s="10710"/>
      <c r="AC166" s="10710"/>
      <c r="AD166" s="10710"/>
      <c r="AE166" s="10710"/>
      <c r="AF166" s="10710"/>
      <c r="AG166" s="10710"/>
      <c r="AH166" s="10710"/>
      <c r="AI166" s="10685"/>
      <c r="AJ166" s="10710"/>
      <c r="AK166" s="10710"/>
      <c r="AL166" s="10767"/>
      <c r="AM166" s="10767"/>
      <c r="AN166" s="10710"/>
    </row>
  </sheetData>
  <mergeCells>
    <mergeCell ref="B1:B2"/>
    <mergeCell ref="C1:C2"/>
    <mergeCell ref="D1:E1"/>
    <mergeCell ref="F1:F2"/>
    <mergeCell ref="G1:G2"/>
    <mergeCell ref="H1:H2"/>
    <mergeCell ref="I1:I2"/>
    <mergeCell ref="J1:J2"/>
    <mergeCell ref="M1:M2"/>
    <mergeCell ref="N1:N2"/>
    <mergeCell ref="O1:O2"/>
    <mergeCell ref="P1:Q1"/>
    <mergeCell ref="R1:S1"/>
    <mergeCell ref="T1:U1"/>
    <mergeCell ref="V1:W1"/>
    <mergeCell ref="X1:Y1"/>
    <mergeCell ref="Z1:AA1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B51:B52"/>
    <mergeCell ref="C51:C52"/>
    <mergeCell ref="D51:E51"/>
    <mergeCell ref="F51:F52"/>
    <mergeCell ref="G51:G52"/>
    <mergeCell ref="H51:H52"/>
    <mergeCell ref="I51:I52"/>
    <mergeCell ref="J51:J52"/>
    <mergeCell ref="M51:M52"/>
    <mergeCell ref="N51:N52"/>
    <mergeCell ref="O51:O52"/>
    <mergeCell ref="R51:R52"/>
    <mergeCell ref="S51:S52"/>
    <mergeCell ref="T51:T52"/>
    <mergeCell ref="U51:U52"/>
    <mergeCell ref="V51:V52"/>
    <mergeCell ref="W51:W52"/>
    <mergeCell ref="X51:X52"/>
    <mergeCell ref="Y51:Y52"/>
    <mergeCell ref="AB51:AB52"/>
    <mergeCell ref="AC51:AC52"/>
    <mergeCell ref="AD51:AD52"/>
    <mergeCell ref="AE51:AE52"/>
    <mergeCell ref="AF51:AF52"/>
    <mergeCell ref="AG51:AG52"/>
    <mergeCell ref="AH51:AH52"/>
    <mergeCell ref="AI51:AI52"/>
    <mergeCell ref="AJ51:AJ52"/>
    <mergeCell ref="AK51:AK52"/>
    <mergeCell ref="AL51:AL52"/>
    <mergeCell ref="AM51:AM52"/>
    <mergeCell ref="AN51:AN52"/>
    <mergeCell ref="A130:A131"/>
    <mergeCell ref="B130:B131"/>
    <mergeCell ref="C130:C131"/>
    <mergeCell ref="D130:D131"/>
    <mergeCell ref="E130:E131"/>
  </mergeCells>
  <dataValidations count="1">
    <dataValidation allowBlank="true" errorStyle="stop" showErrorMessage="true" sqref="B3:B43 B53:B123" type="list">
      <formula1>"Active,Inactive,Deleted,Temporary,B2B Only,Ecom Only,Preparing"</formula1>
    </dataValidation>
  </dataValidations>
</worksheet>
</file>

<file path=xl/worksheets/sheet6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2" defaultRowHeight="18"/>
  <cols>
    <col collapsed="false" customWidth="true" hidden="false" max="38" min="38" style="0" width="5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true" max="22" min="22" style="0" width="12"/>
    <col collapsed="false" customWidth="true" hidden="false" max="30" min="30" style="0" width="11"/>
    <col collapsed="false" customWidth="true" hidden="false" max="37" min="37" style="0" width="6"/>
    <col collapsed="false" customWidth="true" hidden="false" max="5" min="5" style="0" width="17"/>
    <col collapsed="false" customWidth="true" hidden="false" max="13" min="13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29" min="29" style="0" width="9"/>
    <col collapsed="false" customWidth="true" hidden="false" max="36" min="36" style="0" width="6"/>
    <col collapsed="false" customWidth="true" hidden="false" max="4" min="4" style="0" width="17"/>
    <col collapsed="false" customWidth="true" hidden="false" max="12" min="12" style="0" width="10"/>
    <col collapsed="false" customWidth="true" hidden="false" max="20" min="20" style="0" width="12"/>
    <col collapsed="false" customWidth="true" hidden="true" max="20" min="20" style="0" width="12"/>
    <col collapsed="false" customWidth="true" hidden="false" max="28" min="28" style="0" width="11"/>
    <col collapsed="false" customWidth="true" hidden="false" max="35" min="35" style="0" width="54"/>
    <col collapsed="false" customWidth="true" hidden="false" max="3" min="3" style="0" width="18"/>
    <col collapsed="false" customWidth="true" hidden="false" max="11" min="11" style="0" width="12"/>
    <col collapsed="false" customWidth="true" hidden="false" max="19" min="19" style="0" width="12"/>
    <col collapsed="false" customWidth="true" hidden="true" max="19" min="19" style="0" width="12"/>
    <col collapsed="false" customWidth="true" hidden="false" max="27" min="27" style="0" width="12"/>
    <col collapsed="false" customWidth="true" hidden="true" max="27" min="27" style="0" width="12"/>
    <col collapsed="false" customWidth="true" hidden="false" max="34" min="34" style="0" width="14"/>
    <col collapsed="false" customWidth="true" hidden="true" max="34" min="34" style="0" width="14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2"/>
    <col collapsed="false" customWidth="true" hidden="true" max="18" min="18" style="0" width="12"/>
    <col collapsed="false" customWidth="true" hidden="false" max="26" min="26" style="0" width="12"/>
    <col collapsed="false" customWidth="true" hidden="true" max="26" min="26" style="0" width="12"/>
    <col collapsed="false" customWidth="true" hidden="false" max="33" min="33" style="0" width="14"/>
    <col collapsed="false" customWidth="true" hidden="false" max="1" min="1" style="0" width="9"/>
    <col collapsed="false" customWidth="true" hidden="false" max="9" min="9" style="0" width="11"/>
    <col collapsed="false" customWidth="true" hidden="false" max="17" min="17" style="0" width="11"/>
    <col collapsed="false" customWidth="true" hidden="true" max="17" min="17" style="0" width="11"/>
    <col collapsed="false" customWidth="true" hidden="false" max="25" min="25" style="0" width="12"/>
    <col collapsed="false" customWidth="true" hidden="true" max="25" min="25" style="0" width="12"/>
    <col collapsed="false" customWidth="true" hidden="false" max="40" min="40" style="0" width="7"/>
    <col collapsed="false" customWidth="true" hidden="false" max="8" min="8" style="0" width="21"/>
    <col collapsed="false" customWidth="true" hidden="false" max="16" min="16" style="0" width="11"/>
    <col collapsed="false" customWidth="true" hidden="true" max="16" min="16" style="0" width="11"/>
    <col collapsed="false" customWidth="true" hidden="false" max="24" min="24" style="0" width="12"/>
    <col collapsed="false" customWidth="true" hidden="true" max="24" min="24" style="0" width="12"/>
    <col collapsed="false" customWidth="true" hidden="false" max="32" min="32" style="0" width="9"/>
    <col collapsed="false" customWidth="true" hidden="false" max="39" min="39" style="0" width="5"/>
    <col collapsed="false" customWidth="true" hidden="false" max="7" min="7" style="0" width="11"/>
    <col collapsed="false" customWidth="true" hidden="false" max="15" min="15" style="0" width="10"/>
    <col collapsed="false" customWidth="true" hidden="true" max="15" min="15" style="0" width="10"/>
    <col collapsed="false" customWidth="true" hidden="false" max="23" min="23" style="0" width="12"/>
    <col collapsed="false" customWidth="true" hidden="true" max="23" min="23" style="0" width="12"/>
    <col collapsed="false" customWidth="true" hidden="false" max="31" min="31" style="0" width="28"/>
  </cols>
  <sheetData>
    <row r="1">
      <c r="A1" s="10774" t="s">
        <v>14291</v>
      </c>
      <c r="B1" s="10774" t="s">
        <v>14292</v>
      </c>
      <c r="C1" s="10775" t="s">
        <v>14293</v>
      </c>
      <c r="D1" s="10775" t="s">
        <v>14294</v>
      </c>
      <c r="E1" s="10775" t="s">
        <v>14295</v>
      </c>
      <c r="F1" s="10774" t="s">
        <v>14296</v>
      </c>
      <c r="G1" s="10774"/>
      <c r="H1" s="10776" t="s">
        <v>14297</v>
      </c>
      <c r="I1" s="10777" t="s">
        <v>14298</v>
      </c>
      <c r="J1" s="10778" t="s">
        <v>14299</v>
      </c>
      <c r="K1" s="10778" t="s">
        <v>14300</v>
      </c>
      <c r="L1" s="10778" t="s">
        <v>14301</v>
      </c>
      <c r="M1" s="10774" t="s">
        <v>14302</v>
      </c>
      <c r="N1" s="10774" t="s">
        <v>14303</v>
      </c>
      <c r="O1" s="10774" t="s">
        <v>14304</v>
      </c>
      <c r="P1" s="10774" t="s">
        <v>14305</v>
      </c>
      <c r="Q1" s="10774" t="s">
        <v>14306</v>
      </c>
      <c r="R1" s="10779" t="s">
        <v>14307</v>
      </c>
      <c r="S1" s="10779"/>
      <c r="T1" s="10779" t="s">
        <v>14308</v>
      </c>
      <c r="U1" s="10779"/>
      <c r="V1" s="10779" t="s">
        <v>14309</v>
      </c>
      <c r="W1" s="10779"/>
      <c r="X1" s="10779" t="s">
        <v>14310</v>
      </c>
      <c r="Y1" s="10779"/>
      <c r="Z1" s="10780" t="s">
        <v>14311</v>
      </c>
      <c r="AA1" s="10780"/>
      <c r="AB1" s="10781" t="s">
        <v>14312</v>
      </c>
      <c r="AC1" s="10778" t="s">
        <v>14313</v>
      </c>
      <c r="AD1" s="10778" t="s">
        <v>14314</v>
      </c>
      <c r="AE1" s="10778" t="s">
        <v>14315</v>
      </c>
      <c r="AF1" s="10778" t="s">
        <v>14316</v>
      </c>
      <c r="AG1" s="10778" t="s">
        <v>14317</v>
      </c>
      <c r="AH1" s="10778" t="s">
        <v>14318</v>
      </c>
      <c r="AI1" s="10778" t="s">
        <v>14319</v>
      </c>
      <c r="AJ1" s="10778" t="s">
        <v>14320</v>
      </c>
      <c r="AK1" s="10774" t="s">
        <v>14321</v>
      </c>
      <c r="AL1" s="10774" t="s">
        <v>14322</v>
      </c>
      <c r="AM1" s="10774" t="s">
        <v>14323</v>
      </c>
      <c r="AN1" s="10774" t="s">
        <v>14324</v>
      </c>
    </row>
    <row r="2">
      <c r="A2" s="10774" t="s">
        <v>14325</v>
      </c>
      <c r="B2" s="10774"/>
      <c r="C2" s="10774"/>
      <c r="D2" s="10774"/>
      <c r="E2" s="10775"/>
      <c r="F2" s="10774" t="s">
        <v>14326</v>
      </c>
      <c r="G2" s="10776" t="s">
        <v>14327</v>
      </c>
      <c r="H2" s="10776"/>
      <c r="I2" s="10777"/>
      <c r="J2" s="10778"/>
      <c r="K2" s="10778"/>
      <c r="L2" s="10778"/>
      <c r="M2" s="10774" t="s">
        <v>14328</v>
      </c>
      <c r="N2" s="10774" t="s">
        <v>14328</v>
      </c>
      <c r="O2" s="10774"/>
      <c r="P2" s="10774"/>
      <c r="Q2" s="10774"/>
      <c r="R2" s="10779" t="s">
        <v>14326</v>
      </c>
      <c r="S2" s="10782" t="s">
        <v>14327</v>
      </c>
      <c r="T2" s="10779" t="s">
        <v>14326</v>
      </c>
      <c r="U2" s="10782" t="s">
        <v>14327</v>
      </c>
      <c r="V2" s="10779" t="s">
        <v>14326</v>
      </c>
      <c r="W2" s="10782" t="s">
        <v>14327</v>
      </c>
      <c r="X2" s="10779" t="s">
        <v>14326</v>
      </c>
      <c r="Y2" s="10782" t="s">
        <v>14327</v>
      </c>
      <c r="Z2" s="10779" t="s">
        <v>14326</v>
      </c>
      <c r="AA2" s="10782" t="s">
        <v>14327</v>
      </c>
      <c r="AB2" s="10781"/>
      <c r="AC2" s="10778"/>
      <c r="AD2" s="10778"/>
      <c r="AE2" s="10778"/>
      <c r="AF2" s="10778"/>
      <c r="AG2" s="10778"/>
      <c r="AH2" s="10778"/>
      <c r="AI2" s="10778"/>
      <c r="AJ2" s="10778"/>
      <c r="AK2" s="10774"/>
      <c r="AL2" s="10774"/>
      <c r="AM2" s="10774"/>
      <c r="AN2" s="10774"/>
    </row>
    <row customHeight="true" hidden="true" ht="18" r="3">
      <c r="A3" s="10783">
        <v>1</v>
      </c>
      <c r="B3" s="10783" t="s">
        <v>14329</v>
      </c>
      <c r="C3" s="10784" t="s">
        <v>14330</v>
      </c>
      <c r="D3" s="10784" t="s">
        <v>14330</v>
      </c>
      <c r="E3" s="10785" t="s">
        <v>14331</v>
      </c>
      <c r="F3" s="10786">
        <v>419</v>
      </c>
      <c r="G3" s="10787">
        <v>419</v>
      </c>
      <c r="H3" s="10788"/>
      <c r="I3" s="10789">
        <f>VLOOKUP(C3,'Data Products'!$A:$B,2,0)</f>
      </c>
      <c r="J3" s="10790">
        <f t="shared" ref="J3:J24" si="14">IFERROR(I3-TODAY(),"")</f>
      </c>
      <c r="K3" s="10791">
        <v>45723</v>
      </c>
      <c r="L3" s="10792">
        <f t="shared" ref="L3:L24" si="4">TODAY()-K3</f>
      </c>
      <c r="M3" s="10788">
        <v>354</v>
      </c>
      <c r="N3" s="10788">
        <v>380</v>
      </c>
      <c r="O3" s="10788"/>
      <c r="P3" s="10788"/>
      <c r="Q3" s="10783"/>
      <c r="R3" s="10788">
        <v>0</v>
      </c>
      <c r="S3" s="10788">
        <v>0</v>
      </c>
      <c r="T3" s="10788">
        <v>326</v>
      </c>
      <c r="U3" s="10788">
        <v>326</v>
      </c>
      <c r="V3" s="10788">
        <v>146</v>
      </c>
      <c r="W3" s="10788">
        <v>146</v>
      </c>
      <c r="X3" s="10788">
        <v>0</v>
      </c>
      <c r="Y3" s="10788">
        <v>0</v>
      </c>
      <c r="Z3" s="10788">
        <v>0</v>
      </c>
      <c r="AA3" s="10788">
        <v>0</v>
      </c>
      <c r="AB3" s="10793">
        <f t="shared" ref="AB3:AB24" si="30">N3/30</f>
      </c>
      <c r="AC3" s="10794">
        <f t="shared" ref="AC3:AC24" si="25">IFERROR(F3/AB3,"-")</f>
      </c>
      <c r="AD3" s="10795">
        <f t="shared" ref="AD3:AD24" si="17">IFERROR(TODAY()+AC3,"-")</f>
      </c>
      <c r="AE3" s="10796">
        <f t="shared" ref="AE3:AE24" si="7">_xlfn.IFS(AC3="-","Not sold yet",AND(AC3&lt;=150,AC3&gt;60),"Out of stock more than 60 days",AC3&lt;=60,"Out of stock less than 60 days",AC3&gt;=150,"Out of stock more than 150 days")</f>
      </c>
      <c r="AF3" s="10797">
        <f>VLOOKUP(C3,'Data Products'!$A:$J,10,0)</f>
      </c>
      <c r="AG3" s="10798">
        <f t="shared" ref="AG3:AG24" si="20">AF3*F3</f>
      </c>
      <c r="AH3" s="10799">
        <f t="shared" ref="AH3:AH22" si="10">IF(J3&lt;=90,F3,0)</f>
      </c>
      <c r="AI3" s="10800">
        <f>IFERROR(VLOOKUP(C3,$C$3:$AI$42,34,0),"")</f>
      </c>
      <c r="AJ3" s="10801"/>
      <c r="AK3" s="10802"/>
      <c r="AL3" s="10801"/>
      <c r="AM3" s="10802"/>
      <c r="AN3" s="10802"/>
    </row>
    <row r="4">
      <c r="A4" s="10803">
        <v>1</v>
      </c>
      <c r="B4" s="10783" t="s">
        <v>14332</v>
      </c>
      <c r="C4" s="10784" t="s">
        <v>14331</v>
      </c>
      <c r="D4" s="10784" t="s">
        <v>14331</v>
      </c>
      <c r="E4" s="10784" t="s">
        <v>14331</v>
      </c>
      <c r="F4" s="10804">
        <v>10071</v>
      </c>
      <c r="G4" s="10787">
        <v>9996</v>
      </c>
      <c r="H4" s="10788"/>
      <c r="I4" s="10789">
        <f>VLOOKUP(C4,'Data Products'!$A:$B,2,0)</f>
      </c>
      <c r="J4" s="10790">
        <f t="shared" si="14"/>
      </c>
      <c r="K4" s="10791">
        <v>45617</v>
      </c>
      <c r="L4" s="10792">
        <f t="shared" si="4"/>
      </c>
      <c r="M4" s="10788">
        <v>7132</v>
      </c>
      <c r="N4" s="10788">
        <v>14127</v>
      </c>
      <c r="O4" s="10788"/>
      <c r="P4" s="10788"/>
      <c r="Q4" s="10783"/>
      <c r="R4" s="10788">
        <v>0</v>
      </c>
      <c r="S4" s="10788">
        <v>0</v>
      </c>
      <c r="T4" s="10805">
        <v>1378</v>
      </c>
      <c r="U4" s="10805">
        <v>1369</v>
      </c>
      <c r="V4" s="10788">
        <v>115</v>
      </c>
      <c r="W4" s="10788">
        <v>112</v>
      </c>
      <c r="X4" s="10788">
        <v>46</v>
      </c>
      <c r="Y4" s="10788">
        <v>22</v>
      </c>
      <c r="Z4" s="10788">
        <v>0</v>
      </c>
      <c r="AA4" s="10788">
        <v>0</v>
      </c>
      <c r="AB4" s="10793">
        <f t="shared" si="30"/>
      </c>
      <c r="AC4" s="10806">
        <f t="shared" si="25"/>
      </c>
      <c r="AD4" s="10795">
        <f t="shared" si="17"/>
      </c>
      <c r="AE4" s="10807">
        <f t="shared" si="7"/>
      </c>
      <c r="AF4" s="10797">
        <f>VLOOKUP(C4,'Data Products'!$A:$J,10,0)</f>
      </c>
      <c r="AG4" s="10798">
        <f t="shared" si="20"/>
      </c>
      <c r="AH4" s="10799">
        <f t="shared" si="10"/>
      </c>
      <c r="AI4" s="10800" t="s">
        <v>14333</v>
      </c>
      <c r="AJ4" s="10802"/>
      <c r="AK4" s="10802"/>
      <c r="AL4" s="10801"/>
      <c r="AM4" s="10802"/>
      <c r="AN4" s="10802"/>
    </row>
    <row r="5">
      <c r="A5" s="10803">
        <v>2</v>
      </c>
      <c r="B5" s="10783" t="s">
        <v>14332</v>
      </c>
      <c r="C5" s="10808" t="s">
        <v>14334</v>
      </c>
      <c r="D5" s="10808" t="s">
        <v>14334</v>
      </c>
      <c r="E5" s="10808" t="s">
        <v>14334</v>
      </c>
      <c r="F5" s="10804">
        <v>333</v>
      </c>
      <c r="G5" s="10787">
        <v>333</v>
      </c>
      <c r="H5" s="10788"/>
      <c r="I5" s="10789">
        <f>VLOOKUP(C5,'Data Products'!$A:$B,2,0)</f>
      </c>
      <c r="J5" s="10790">
        <f t="shared" si="14"/>
      </c>
      <c r="K5" s="10791">
        <v>45191</v>
      </c>
      <c r="L5" s="10792">
        <f t="shared" si="4"/>
      </c>
      <c r="M5" s="10788">
        <v>60</v>
      </c>
      <c r="N5" s="10809">
        <v>85</v>
      </c>
      <c r="O5" s="10788"/>
      <c r="P5" s="10788"/>
      <c r="Q5" s="10783"/>
      <c r="R5" s="10788">
        <v>0</v>
      </c>
      <c r="S5" s="10788">
        <v>0</v>
      </c>
      <c r="T5" s="10788">
        <v>26</v>
      </c>
      <c r="U5" s="10788">
        <v>26</v>
      </c>
      <c r="V5" s="10788">
        <v>416</v>
      </c>
      <c r="W5" s="10788">
        <v>416</v>
      </c>
      <c r="X5" s="10788">
        <v>0</v>
      </c>
      <c r="Y5" s="10788">
        <v>0</v>
      </c>
      <c r="Z5" s="10788">
        <v>0</v>
      </c>
      <c r="AA5" s="10788">
        <v>0</v>
      </c>
      <c r="AB5" s="10793">
        <f t="shared" si="30"/>
      </c>
      <c r="AC5" s="10806">
        <f t="shared" si="25"/>
      </c>
      <c r="AD5" s="10795">
        <f t="shared" si="17"/>
      </c>
      <c r="AE5" s="10807">
        <f t="shared" si="7"/>
      </c>
      <c r="AF5" s="10797">
        <f>VLOOKUP(C5,'Data Products'!$A:$J,10,0)</f>
      </c>
      <c r="AG5" s="10798">
        <f t="shared" si="20"/>
      </c>
      <c r="AH5" s="10799">
        <f t="shared" si="10"/>
      </c>
      <c r="AI5" s="10800" t="s">
        <v>14335</v>
      </c>
      <c r="AJ5" s="10802"/>
      <c r="AK5" s="10802"/>
      <c r="AL5" s="10801"/>
      <c r="AM5" s="10802"/>
      <c r="AN5" s="10802"/>
    </row>
    <row r="6">
      <c r="A6" s="10803">
        <v>3</v>
      </c>
      <c r="B6" s="10783" t="s">
        <v>14332</v>
      </c>
      <c r="C6" s="10808" t="s">
        <v>14336</v>
      </c>
      <c r="D6" s="10808" t="s">
        <v>14336</v>
      </c>
      <c r="E6" s="10808" t="s">
        <v>14336</v>
      </c>
      <c r="F6" s="10786">
        <v>4316</v>
      </c>
      <c r="G6" s="10787">
        <v>4316</v>
      </c>
      <c r="H6" s="10788"/>
      <c r="I6" s="10789">
        <f>VLOOKUP(C6,'Data Products'!$A:$B,2,0)</f>
      </c>
      <c r="J6" s="10790">
        <f t="shared" si="14"/>
      </c>
      <c r="K6" s="10791">
        <v>45752</v>
      </c>
      <c r="L6" s="10792">
        <f t="shared" si="4"/>
      </c>
      <c r="M6" s="10788">
        <v>22</v>
      </c>
      <c r="N6" s="10788">
        <v>24</v>
      </c>
      <c r="O6" s="10788"/>
      <c r="P6" s="10788"/>
      <c r="Q6" s="10783"/>
      <c r="R6" s="10788">
        <v>0</v>
      </c>
      <c r="S6" s="10788">
        <v>0</v>
      </c>
      <c r="T6" s="10788">
        <v>1</v>
      </c>
      <c r="U6" s="10788">
        <v>1</v>
      </c>
      <c r="V6" s="10788">
        <v>1</v>
      </c>
      <c r="W6" s="10788">
        <v>1</v>
      </c>
      <c r="X6" s="10788">
        <v>0</v>
      </c>
      <c r="Y6" s="10788">
        <v>0</v>
      </c>
      <c r="Z6" s="10788">
        <v>0</v>
      </c>
      <c r="AA6" s="10788">
        <v>0</v>
      </c>
      <c r="AB6" s="10793">
        <f t="shared" si="30"/>
      </c>
      <c r="AC6" s="10806">
        <f t="shared" si="25"/>
      </c>
      <c r="AD6" s="10795">
        <f t="shared" si="17"/>
      </c>
      <c r="AE6" s="10807">
        <f t="shared" si="7"/>
      </c>
      <c r="AF6" s="10797">
        <f>VLOOKUP(C6,'Data Products'!$A:$J,10,0)</f>
      </c>
      <c r="AG6" s="10798">
        <f t="shared" si="20"/>
      </c>
      <c r="AH6" s="10799">
        <f t="shared" si="10"/>
      </c>
      <c r="AI6" s="10800">
        <f t="shared" ref="AI6:AI7" si="0">IFERROR(VLOOKUP(C6,$C$3:$AI$42,34,0),"")</f>
      </c>
      <c r="AJ6" s="10802"/>
      <c r="AK6" s="10802"/>
      <c r="AL6" s="10801"/>
      <c r="AM6" s="10802"/>
      <c r="AN6" s="10802"/>
    </row>
    <row r="7">
      <c r="A7" s="10803">
        <v>4</v>
      </c>
      <c r="B7" s="10783" t="s">
        <v>14332</v>
      </c>
      <c r="C7" s="10808" t="s">
        <v>14337</v>
      </c>
      <c r="D7" s="10808" t="s">
        <v>14337</v>
      </c>
      <c r="E7" s="10808" t="s">
        <v>14337</v>
      </c>
      <c r="F7" s="10786">
        <v>896</v>
      </c>
      <c r="G7" s="10787">
        <v>876</v>
      </c>
      <c r="H7" s="10788"/>
      <c r="I7" s="10789">
        <f>VLOOKUP(C7,'Data Products'!$A:$B,2,0)</f>
      </c>
      <c r="J7" s="10790">
        <f t="shared" si="14"/>
      </c>
      <c r="K7" s="10791">
        <v>45854</v>
      </c>
      <c r="L7" s="10792">
        <f t="shared" si="4"/>
      </c>
      <c r="M7" s="10788">
        <v>36</v>
      </c>
      <c r="N7" s="10809">
        <v>54</v>
      </c>
      <c r="O7" s="10788"/>
      <c r="P7" s="10788"/>
      <c r="Q7" s="10783"/>
      <c r="R7" s="10788">
        <v>0</v>
      </c>
      <c r="S7" s="10788">
        <v>0</v>
      </c>
      <c r="T7" s="10788">
        <v>288</v>
      </c>
      <c r="U7" s="10788">
        <v>288</v>
      </c>
      <c r="V7" s="10788">
        <v>512</v>
      </c>
      <c r="W7" s="10788">
        <v>512</v>
      </c>
      <c r="X7" s="10788">
        <v>20</v>
      </c>
      <c r="Y7" s="10810">
        <v>20</v>
      </c>
      <c r="Z7" s="10788">
        <v>0</v>
      </c>
      <c r="AA7" s="10788">
        <v>0</v>
      </c>
      <c r="AB7" s="10793">
        <f t="shared" si="30"/>
      </c>
      <c r="AC7" s="10811">
        <f t="shared" si="25"/>
      </c>
      <c r="AD7" s="10795">
        <f t="shared" si="17"/>
      </c>
      <c r="AE7" s="10812">
        <f t="shared" si="7"/>
      </c>
      <c r="AF7" s="10797">
        <f>VLOOKUP(C7,'Data Products'!$A:$J,10,0)</f>
      </c>
      <c r="AG7" s="10798">
        <f t="shared" si="20"/>
      </c>
      <c r="AH7" s="10799">
        <f t="shared" si="10"/>
      </c>
      <c r="AI7" s="10800">
        <f t="shared" si="0"/>
      </c>
      <c r="AJ7" s="10802"/>
      <c r="AK7" s="10802"/>
      <c r="AL7" s="10801"/>
      <c r="AM7" s="10802"/>
      <c r="AN7" s="10802"/>
    </row>
    <row r="8">
      <c r="A8" s="10803">
        <v>5</v>
      </c>
      <c r="B8" s="10783" t="s">
        <v>14332</v>
      </c>
      <c r="C8" s="10808" t="s">
        <v>14338</v>
      </c>
      <c r="D8" s="10808" t="s">
        <v>14338</v>
      </c>
      <c r="E8" s="10808" t="s">
        <v>14338</v>
      </c>
      <c r="F8" s="10786">
        <v>2547</v>
      </c>
      <c r="G8" s="10787">
        <v>2547</v>
      </c>
      <c r="H8" s="10788"/>
      <c r="I8" s="10789">
        <f>VLOOKUP(C8,'Data Products'!$A:$B,2,0)</f>
      </c>
      <c r="J8" s="10790">
        <f t="shared" si="14"/>
      </c>
      <c r="K8" s="10791">
        <v>45855</v>
      </c>
      <c r="L8" s="10792">
        <f t="shared" si="4"/>
      </c>
      <c r="M8" s="10788">
        <v>16</v>
      </c>
      <c r="N8" s="10788">
        <v>35</v>
      </c>
      <c r="O8" s="10788"/>
      <c r="P8" s="10788"/>
      <c r="Q8" s="10783"/>
      <c r="R8" s="10788">
        <v>0</v>
      </c>
      <c r="S8" s="10788">
        <v>0</v>
      </c>
      <c r="T8" s="10788">
        <v>51</v>
      </c>
      <c r="U8" s="10788">
        <v>51</v>
      </c>
      <c r="V8" s="10788">
        <v>101</v>
      </c>
      <c r="W8" s="10788">
        <v>101</v>
      </c>
      <c r="X8" s="10788">
        <v>0</v>
      </c>
      <c r="Y8" s="10788">
        <v>0</v>
      </c>
      <c r="Z8" s="10788">
        <v>0</v>
      </c>
      <c r="AA8" s="10788">
        <v>0</v>
      </c>
      <c r="AB8" s="10793">
        <f t="shared" si="30"/>
      </c>
      <c r="AC8" s="10806">
        <f t="shared" si="25"/>
      </c>
      <c r="AD8" s="10795">
        <f t="shared" si="17"/>
      </c>
      <c r="AE8" s="10807">
        <f t="shared" si="7"/>
      </c>
      <c r="AF8" s="10797">
        <f>VLOOKUP(C8,'Data Products'!$A:$J,10,0)</f>
      </c>
      <c r="AG8" s="10798">
        <f t="shared" si="20"/>
      </c>
      <c r="AH8" s="10799">
        <f t="shared" si="10"/>
      </c>
      <c r="AI8" s="10800">
        <f>IFERROR(VLOOKUP(C8,$C$3:$AI$42,34,0)," ")</f>
      </c>
      <c r="AJ8" s="10802"/>
      <c r="AK8" s="10802"/>
      <c r="AL8" s="10801"/>
      <c r="AM8" s="10802"/>
      <c r="AN8" s="10802"/>
    </row>
    <row r="9">
      <c r="A9" s="10803">
        <v>6</v>
      </c>
      <c r="B9" s="10783" t="s">
        <v>14332</v>
      </c>
      <c r="C9" s="10808" t="s">
        <v>14339</v>
      </c>
      <c r="D9" s="10808" t="s">
        <v>14339</v>
      </c>
      <c r="E9" s="10808" t="s">
        <v>14339</v>
      </c>
      <c r="F9" s="10786">
        <v>2062</v>
      </c>
      <c r="G9" s="10787">
        <v>2062</v>
      </c>
      <c r="H9" s="10788"/>
      <c r="I9" s="10789">
        <f>VLOOKUP(C9,'Data Products'!$A:$B,2,0)</f>
      </c>
      <c r="J9" s="10790">
        <f t="shared" si="14"/>
      </c>
      <c r="K9" s="10791">
        <v>45856</v>
      </c>
      <c r="L9" s="10792">
        <f t="shared" si="4"/>
      </c>
      <c r="M9" s="10788">
        <v>0</v>
      </c>
      <c r="N9" s="10809">
        <v>0</v>
      </c>
      <c r="O9" s="10788"/>
      <c r="P9" s="10788"/>
      <c r="Q9" s="10783"/>
      <c r="R9" s="10788">
        <v>0</v>
      </c>
      <c r="S9" s="10788">
        <v>0</v>
      </c>
      <c r="T9" s="10788">
        <v>1480</v>
      </c>
      <c r="U9" s="10788">
        <v>1478</v>
      </c>
      <c r="V9" s="10788">
        <v>1112</v>
      </c>
      <c r="W9" s="10788">
        <v>1112</v>
      </c>
      <c r="X9" s="10788">
        <v>0</v>
      </c>
      <c r="Y9" s="10788">
        <v>0</v>
      </c>
      <c r="Z9" s="10788">
        <v>0</v>
      </c>
      <c r="AA9" s="10788">
        <v>0</v>
      </c>
      <c r="AB9" s="10793">
        <f t="shared" si="30"/>
      </c>
      <c r="AC9" s="10806">
        <f t="shared" si="25"/>
      </c>
      <c r="AD9" s="10795">
        <f t="shared" si="17"/>
      </c>
      <c r="AE9" s="10807">
        <f t="shared" si="7"/>
      </c>
      <c r="AF9" s="10797">
        <f>VLOOKUP(C9,'Data Products'!$A:$J,10,0)</f>
      </c>
      <c r="AG9" s="10798">
        <f t="shared" si="20"/>
      </c>
      <c r="AH9" s="10799">
        <f t="shared" si="10"/>
      </c>
      <c r="AI9" s="10800">
        <f t="shared" ref="AI9:AI11" si="1">IFERROR(VLOOKUP(C9,$C$3:$AI$42,34,0),"")</f>
      </c>
      <c r="AJ9" s="10802"/>
      <c r="AK9" s="10802"/>
      <c r="AL9" s="10801"/>
      <c r="AM9" s="10802"/>
      <c r="AN9" s="10802"/>
    </row>
    <row r="10">
      <c r="A10" s="10803">
        <v>7</v>
      </c>
      <c r="B10" s="10783" t="s">
        <v>14332</v>
      </c>
      <c r="C10" s="10808" t="s">
        <v>14340</v>
      </c>
      <c r="D10" s="10808" t="s">
        <v>14340</v>
      </c>
      <c r="E10" s="10808" t="s">
        <v>14340</v>
      </c>
      <c r="F10" s="10786">
        <v>794</v>
      </c>
      <c r="G10" s="10787">
        <v>793</v>
      </c>
      <c r="H10" s="10788"/>
      <c r="I10" s="10789">
        <f>VLOOKUP(C10,'Data Products'!$A:$B,2,0)</f>
      </c>
      <c r="J10" s="10790">
        <f t="shared" si="14"/>
      </c>
      <c r="K10" s="10791">
        <v>45857</v>
      </c>
      <c r="L10" s="10792">
        <f t="shared" si="4"/>
      </c>
      <c r="M10" s="10788">
        <v>168</v>
      </c>
      <c r="N10" s="10788">
        <v>299</v>
      </c>
      <c r="O10" s="10788"/>
      <c r="P10" s="10788"/>
      <c r="Q10" s="10783"/>
      <c r="R10" s="10788">
        <v>0</v>
      </c>
      <c r="S10" s="10788">
        <v>0</v>
      </c>
      <c r="T10" s="10788">
        <v>0</v>
      </c>
      <c r="U10" s="10788">
        <v>0</v>
      </c>
      <c r="V10" s="10788">
        <v>2</v>
      </c>
      <c r="W10" s="10788">
        <v>2</v>
      </c>
      <c r="X10" s="10788">
        <v>0</v>
      </c>
      <c r="Y10" s="10788">
        <v>0</v>
      </c>
      <c r="Z10" s="10788">
        <v>0</v>
      </c>
      <c r="AA10" s="10788">
        <v>0</v>
      </c>
      <c r="AB10" s="10793">
        <f t="shared" si="30"/>
      </c>
      <c r="AC10" s="10806">
        <f t="shared" si="25"/>
      </c>
      <c r="AD10" s="10795">
        <f t="shared" si="17"/>
      </c>
      <c r="AE10" s="10807">
        <f t="shared" si="7"/>
      </c>
      <c r="AF10" s="10797">
        <f>VLOOKUP(C10,'Data Products'!$A:$J,10,0)</f>
      </c>
      <c r="AG10" s="10798">
        <f t="shared" si="20"/>
      </c>
      <c r="AH10" s="10799">
        <f t="shared" si="10"/>
      </c>
      <c r="AI10" s="10800">
        <f t="shared" si="1"/>
      </c>
      <c r="AJ10" s="10802"/>
      <c r="AK10" s="10802"/>
      <c r="AL10" s="10801"/>
      <c r="AM10" s="10802"/>
      <c r="AN10" s="10802"/>
    </row>
    <row r="11">
      <c r="A11" s="10803">
        <v>8</v>
      </c>
      <c r="B11" s="10783" t="s">
        <v>14329</v>
      </c>
      <c r="C11" s="10808" t="s">
        <v>14341</v>
      </c>
      <c r="D11" s="10808" t="s">
        <v>14341</v>
      </c>
      <c r="E11" s="10808" t="s">
        <v>14341</v>
      </c>
      <c r="F11" s="10786">
        <v>1200</v>
      </c>
      <c r="G11" s="10787">
        <v>1200</v>
      </c>
      <c r="H11" s="10788"/>
      <c r="I11" s="10789">
        <f>VLOOKUP(C11,'Data Products'!$A:$B,2,0)</f>
      </c>
      <c r="J11" s="10790">
        <f t="shared" si="14"/>
      </c>
      <c r="K11" s="10791">
        <v>45858</v>
      </c>
      <c r="L11" s="10792">
        <f t="shared" si="4"/>
      </c>
      <c r="M11" s="10813">
        <v>0</v>
      </c>
      <c r="N11" s="10813">
        <v>0</v>
      </c>
      <c r="O11" s="10788"/>
      <c r="P11" s="10788"/>
      <c r="Q11" s="10783"/>
      <c r="R11" s="10788">
        <v>0</v>
      </c>
      <c r="S11" s="10788">
        <v>0</v>
      </c>
      <c r="T11" s="10788">
        <v>1289</v>
      </c>
      <c r="U11" s="10788">
        <v>1289</v>
      </c>
      <c r="V11" s="10788">
        <v>773</v>
      </c>
      <c r="W11" s="10788">
        <v>773</v>
      </c>
      <c r="X11" s="10788">
        <v>0</v>
      </c>
      <c r="Y11" s="10788">
        <v>0</v>
      </c>
      <c r="Z11" s="10788">
        <v>0</v>
      </c>
      <c r="AA11" s="10788">
        <v>0</v>
      </c>
      <c r="AB11" s="10793">
        <f t="shared" si="30"/>
      </c>
      <c r="AC11" s="10806">
        <f t="shared" si="25"/>
      </c>
      <c r="AD11" s="10795">
        <f t="shared" si="17"/>
      </c>
      <c r="AE11" s="10807">
        <f t="shared" si="7"/>
      </c>
      <c r="AF11" s="10797">
        <f>VLOOKUP(C11,'Data Products'!$A:$J,10,0)</f>
      </c>
      <c r="AG11" s="10798">
        <f t="shared" si="20"/>
      </c>
      <c r="AH11" s="10799">
        <f t="shared" si="10"/>
      </c>
      <c r="AI11" s="10800">
        <f t="shared" si="1"/>
      </c>
      <c r="AJ11" s="10802"/>
      <c r="AK11" s="10802"/>
      <c r="AL11" s="10801"/>
      <c r="AM11" s="10802"/>
      <c r="AN11" s="10802"/>
    </row>
    <row r="12">
      <c r="A12" s="10803">
        <v>9</v>
      </c>
      <c r="B12" s="10783" t="s">
        <v>14329</v>
      </c>
      <c r="C12" s="10808" t="s">
        <v>14342</v>
      </c>
      <c r="D12" s="10808" t="s">
        <v>14342</v>
      </c>
      <c r="E12" s="10808" t="s">
        <v>14342</v>
      </c>
      <c r="F12" s="10786">
        <v>1000</v>
      </c>
      <c r="G12" s="10787">
        <v>1000</v>
      </c>
      <c r="H12" s="10788"/>
      <c r="I12" s="10789">
        <f>VLOOKUP(C12,'Data Products'!$A:$B,2,0)</f>
      </c>
      <c r="J12" s="10790">
        <f t="shared" si="14"/>
      </c>
      <c r="K12" s="10791">
        <v>45532</v>
      </c>
      <c r="L12" s="10792">
        <f t="shared" si="4"/>
      </c>
      <c r="M12" s="10814">
        <v>0</v>
      </c>
      <c r="N12" s="10815">
        <v>0</v>
      </c>
      <c r="O12" s="10816"/>
      <c r="P12" s="10788"/>
      <c r="Q12" s="10783"/>
      <c r="R12" s="10788">
        <v>0</v>
      </c>
      <c r="S12" s="10788">
        <v>0</v>
      </c>
      <c r="T12" s="10788">
        <v>417</v>
      </c>
      <c r="U12" s="10788">
        <v>416</v>
      </c>
      <c r="V12" s="10788">
        <v>785</v>
      </c>
      <c r="W12" s="10788">
        <v>785</v>
      </c>
      <c r="X12" s="10788">
        <v>0</v>
      </c>
      <c r="Y12" s="10788">
        <v>0</v>
      </c>
      <c r="Z12" s="10788">
        <v>0</v>
      </c>
      <c r="AA12" s="10788">
        <v>0</v>
      </c>
      <c r="AB12" s="10793">
        <f t="shared" si="30"/>
      </c>
      <c r="AC12" s="10806">
        <f t="shared" si="25"/>
      </c>
      <c r="AD12" s="10795">
        <f t="shared" si="17"/>
      </c>
      <c r="AE12" s="10807">
        <f t="shared" si="7"/>
      </c>
      <c r="AF12" s="10797">
        <f>VLOOKUP(C12,'Data Products'!$A:$J,10,0)</f>
      </c>
      <c r="AG12" s="10798">
        <f t="shared" si="20"/>
      </c>
      <c r="AH12" s="10799">
        <f t="shared" si="10"/>
      </c>
      <c r="AI12" s="10800" t="s">
        <v>14343</v>
      </c>
      <c r="AJ12" s="10802"/>
      <c r="AK12" s="10802"/>
      <c r="AL12" s="10801"/>
      <c r="AM12" s="10802"/>
      <c r="AN12" s="10802"/>
    </row>
    <row r="13">
      <c r="A13" s="10803">
        <v>10</v>
      </c>
      <c r="B13" s="10783" t="s">
        <v>14329</v>
      </c>
      <c r="C13" s="10808" t="s">
        <v>14344</v>
      </c>
      <c r="D13" s="10808" t="s">
        <v>14344</v>
      </c>
      <c r="E13" s="10808" t="s">
        <v>14344</v>
      </c>
      <c r="F13" s="10786">
        <v>500</v>
      </c>
      <c r="G13" s="10787">
        <v>500</v>
      </c>
      <c r="H13" s="10788"/>
      <c r="I13" s="10789">
        <f>VLOOKUP(C13,'Data Products'!$A:$B,2,0)</f>
      </c>
      <c r="J13" s="10790">
        <f t="shared" si="14"/>
      </c>
      <c r="K13" s="10791">
        <v>45504</v>
      </c>
      <c r="L13" s="10817">
        <f t="shared" si="4"/>
      </c>
      <c r="M13" s="10815">
        <v>0</v>
      </c>
      <c r="N13" s="10815">
        <v>0</v>
      </c>
      <c r="O13" s="10816"/>
      <c r="P13" s="10788"/>
      <c r="Q13" s="10783"/>
      <c r="R13" s="10788">
        <v>0</v>
      </c>
      <c r="S13" s="10788">
        <v>0</v>
      </c>
      <c r="T13" s="10788">
        <v>3870</v>
      </c>
      <c r="U13" s="10788">
        <v>1017</v>
      </c>
      <c r="V13" s="10788">
        <v>366</v>
      </c>
      <c r="W13" s="10788">
        <v>366</v>
      </c>
      <c r="X13" s="10788">
        <v>0</v>
      </c>
      <c r="Y13" s="10788">
        <v>0</v>
      </c>
      <c r="Z13" s="10788">
        <v>0</v>
      </c>
      <c r="AA13" s="10788">
        <v>0</v>
      </c>
      <c r="AB13" s="10793">
        <f t="shared" si="30"/>
      </c>
      <c r="AC13" s="10794">
        <f t="shared" si="25"/>
      </c>
      <c r="AD13" s="10795">
        <f t="shared" si="17"/>
      </c>
      <c r="AE13" s="10796">
        <f t="shared" si="7"/>
      </c>
      <c r="AF13" s="10797">
        <f>VLOOKUP(C13,'Data Products'!$A:$J,10,0)</f>
      </c>
      <c r="AG13" s="10798">
        <f t="shared" si="20"/>
      </c>
      <c r="AH13" s="10799">
        <f t="shared" si="10"/>
      </c>
      <c r="AI13" s="10800">
        <f>IFERROR(VLOOKUP(C13,$C$3:$AI$42,34,0),"")</f>
      </c>
      <c r="AJ13" s="10802"/>
      <c r="AK13" s="10802"/>
      <c r="AL13" s="10816"/>
      <c r="AM13" s="10802"/>
      <c r="AN13" s="10802"/>
    </row>
    <row r="14">
      <c r="A14" s="10803">
        <v>11</v>
      </c>
      <c r="B14" s="10783" t="s">
        <v>14332</v>
      </c>
      <c r="C14" s="10808" t="s">
        <v>14345</v>
      </c>
      <c r="D14" s="10808" t="s">
        <v>14345</v>
      </c>
      <c r="E14" s="10818" t="s">
        <v>14346</v>
      </c>
      <c r="F14" s="10786">
        <v>182</v>
      </c>
      <c r="G14" s="10787">
        <v>182</v>
      </c>
      <c r="H14" s="10788"/>
      <c r="I14" s="10789">
        <f>VLOOKUP(C14,'Data Products'!$A:$B,2,0)</f>
      </c>
      <c r="J14" s="10790">
        <f t="shared" si="14"/>
      </c>
      <c r="K14" s="10791">
        <v>45504</v>
      </c>
      <c r="L14" s="10792">
        <f t="shared" si="4"/>
      </c>
      <c r="M14" s="10819">
        <v>0</v>
      </c>
      <c r="N14" s="10819">
        <v>0</v>
      </c>
      <c r="O14" s="10805"/>
      <c r="P14" s="10805"/>
      <c r="Q14" s="10783"/>
      <c r="R14" s="10788">
        <v>1200</v>
      </c>
      <c r="S14" s="10810">
        <v>1200</v>
      </c>
      <c r="T14" s="10788">
        <v>0</v>
      </c>
      <c r="U14" s="10788">
        <v>0</v>
      </c>
      <c r="V14" s="10788">
        <v>0</v>
      </c>
      <c r="W14" s="10788">
        <v>0</v>
      </c>
      <c r="X14" s="10788">
        <v>0</v>
      </c>
      <c r="Y14" s="10788">
        <v>0</v>
      </c>
      <c r="Z14" s="10788">
        <v>0</v>
      </c>
      <c r="AA14" s="10788">
        <v>0</v>
      </c>
      <c r="AB14" s="10793">
        <f t="shared" si="30"/>
      </c>
      <c r="AC14" s="10806">
        <f t="shared" si="25"/>
      </c>
      <c r="AD14" s="10795">
        <f t="shared" si="17"/>
      </c>
      <c r="AE14" s="10807">
        <f t="shared" si="7"/>
      </c>
      <c r="AF14" s="10797">
        <f>VLOOKUP(C14,'Data Products'!$A:$J,10,0)</f>
      </c>
      <c r="AG14" s="10798">
        <f t="shared" si="20"/>
      </c>
      <c r="AH14" s="10799">
        <f t="shared" si="10"/>
      </c>
      <c r="AI14" s="10800">
        <f>IFERROR(VLOOKUP(C14,$C$3:$AI$42,34,0)," ")</f>
      </c>
      <c r="AJ14" s="10801"/>
      <c r="AK14" s="10802"/>
      <c r="AL14" s="10816"/>
      <c r="AM14" s="10802"/>
      <c r="AN14" s="10802"/>
    </row>
    <row r="15">
      <c r="A15" s="10803">
        <v>12</v>
      </c>
      <c r="B15" s="10783" t="s">
        <v>14332</v>
      </c>
      <c r="C15" s="10808" t="s">
        <v>14347</v>
      </c>
      <c r="D15" s="10808" t="s">
        <v>14347</v>
      </c>
      <c r="E15" s="10818" t="s">
        <v>14348</v>
      </c>
      <c r="F15" s="10786">
        <v>106</v>
      </c>
      <c r="G15" s="10787">
        <v>106</v>
      </c>
      <c r="H15" s="10788"/>
      <c r="I15" s="10789">
        <f>VLOOKUP(C15,'Data Products'!$A:$B,2,0)</f>
      </c>
      <c r="J15" s="10790">
        <f t="shared" si="14"/>
      </c>
      <c r="K15" s="10791">
        <v>45648</v>
      </c>
      <c r="L15" s="10792">
        <f t="shared" si="4"/>
      </c>
      <c r="M15" s="10788">
        <v>2</v>
      </c>
      <c r="N15" s="10788">
        <v>10</v>
      </c>
      <c r="O15" s="10805"/>
      <c r="P15" s="10805"/>
      <c r="Q15" s="10783"/>
      <c r="R15" s="10788">
        <v>1000</v>
      </c>
      <c r="S15" s="10810">
        <v>1000</v>
      </c>
      <c r="T15" s="10788">
        <v>0</v>
      </c>
      <c r="U15" s="10788">
        <v>0</v>
      </c>
      <c r="V15" s="10788">
        <v>0</v>
      </c>
      <c r="W15" s="10788">
        <v>0</v>
      </c>
      <c r="X15" s="10788">
        <v>0</v>
      </c>
      <c r="Y15" s="10788">
        <v>0</v>
      </c>
      <c r="Z15" s="10788">
        <v>0</v>
      </c>
      <c r="AA15" s="10788">
        <v>0</v>
      </c>
      <c r="AB15" s="10793">
        <f t="shared" si="30"/>
      </c>
      <c r="AC15" s="10806">
        <f t="shared" si="25"/>
      </c>
      <c r="AD15" s="10795">
        <f t="shared" si="17"/>
      </c>
      <c r="AE15" s="10807">
        <f t="shared" si="7"/>
      </c>
      <c r="AF15" s="10797">
        <f>VLOOKUP(C15,'Data Products'!$A:$J,10,0)</f>
      </c>
      <c r="AG15" s="10798">
        <f t="shared" si="20"/>
      </c>
      <c r="AH15" s="10799">
        <f t="shared" si="10"/>
      </c>
      <c r="AI15" s="10800">
        <f t="shared" ref="AI15:AI17" si="2">IFERROR(VLOOKUP(C15,$C$3:$AI$42,34,0),"")</f>
      </c>
      <c r="AJ15" s="10801"/>
      <c r="AK15" s="10802"/>
      <c r="AL15" s="10816"/>
      <c r="AM15" s="10802"/>
      <c r="AN15" s="10802"/>
    </row>
    <row r="16">
      <c r="A16" s="10803">
        <v>13</v>
      </c>
      <c r="B16" s="10783" t="s">
        <v>14332</v>
      </c>
      <c r="C16" s="10808" t="s">
        <v>14349</v>
      </c>
      <c r="D16" s="10808" t="s">
        <v>14349</v>
      </c>
      <c r="E16" s="10818" t="s">
        <v>14350</v>
      </c>
      <c r="F16" s="10786">
        <v>949</v>
      </c>
      <c r="G16" s="10787">
        <v>949</v>
      </c>
      <c r="H16" s="10788"/>
      <c r="I16" s="10789">
        <f>VLOOKUP(C16,'Data Products'!$A:$B,2,0)</f>
      </c>
      <c r="J16" s="10790">
        <f t="shared" si="14"/>
      </c>
      <c r="K16" s="10791">
        <v>45504</v>
      </c>
      <c r="L16" s="10792">
        <f t="shared" si="4"/>
      </c>
      <c r="M16" s="10788">
        <v>51</v>
      </c>
      <c r="N16" s="10788">
        <v>51</v>
      </c>
      <c r="O16" s="10788"/>
      <c r="P16" s="10788"/>
      <c r="Q16" s="10783"/>
      <c r="R16" s="10788">
        <v>500</v>
      </c>
      <c r="S16" s="10788">
        <v>500</v>
      </c>
      <c r="T16" s="10788">
        <v>0</v>
      </c>
      <c r="U16" s="10788">
        <v>0</v>
      </c>
      <c r="V16" s="10788">
        <v>0</v>
      </c>
      <c r="W16" s="10788">
        <v>0</v>
      </c>
      <c r="X16" s="10788">
        <v>0</v>
      </c>
      <c r="Y16" s="10788">
        <v>0</v>
      </c>
      <c r="Z16" s="10788">
        <v>0</v>
      </c>
      <c r="AA16" s="10788">
        <v>0</v>
      </c>
      <c r="AB16" s="10793">
        <f t="shared" si="30"/>
      </c>
      <c r="AC16" s="10806">
        <f t="shared" si="25"/>
      </c>
      <c r="AD16" s="10795">
        <f t="shared" si="17"/>
      </c>
      <c r="AE16" s="10807">
        <f t="shared" si="7"/>
      </c>
      <c r="AF16" s="10797">
        <f>VLOOKUP(C16,'Data Products'!$A:$J,10,0)</f>
      </c>
      <c r="AG16" s="10798">
        <f t="shared" si="20"/>
      </c>
      <c r="AH16" s="10799">
        <f t="shared" si="10"/>
      </c>
      <c r="AI16" s="10800">
        <f t="shared" si="2"/>
      </c>
      <c r="AJ16" s="10801"/>
      <c r="AK16" s="10802"/>
      <c r="AL16" s="10801"/>
      <c r="AM16" s="10802"/>
      <c r="AN16" s="10802"/>
    </row>
    <row customHeight="true" hidden="true" ht="18" r="17">
      <c r="A17" s="10803">
        <v>14</v>
      </c>
      <c r="B17" s="10783" t="s">
        <v>14332</v>
      </c>
      <c r="C17" s="10808" t="s">
        <v>14351</v>
      </c>
      <c r="D17" s="10808" t="s">
        <v>14351</v>
      </c>
      <c r="E17" s="10818" t="s">
        <v>14352</v>
      </c>
      <c r="F17" s="10786">
        <v>0</v>
      </c>
      <c r="G17" s="10787">
        <v>0</v>
      </c>
      <c r="H17" s="10788"/>
      <c r="I17" s="10789">
        <f>VLOOKUP(C17,'Data Products'!$A:$B,2,0)</f>
      </c>
      <c r="J17" s="10790">
        <f t="shared" si="14"/>
      </c>
      <c r="K17" s="10791">
        <v>45653</v>
      </c>
      <c r="L17" s="10792">
        <f t="shared" si="4"/>
      </c>
      <c r="M17" s="10788">
        <v>23</v>
      </c>
      <c r="N17" s="10788">
        <v>40</v>
      </c>
      <c r="O17" s="10788"/>
      <c r="P17" s="10788"/>
      <c r="Q17" s="10783"/>
      <c r="R17" s="10788">
        <v>0</v>
      </c>
      <c r="S17" s="10788">
        <v>0</v>
      </c>
      <c r="T17" s="10788">
        <v>128</v>
      </c>
      <c r="U17" s="10788">
        <v>128</v>
      </c>
      <c r="V17" s="10788">
        <v>54</v>
      </c>
      <c r="W17" s="10788">
        <v>54</v>
      </c>
      <c r="X17" s="10788">
        <v>0</v>
      </c>
      <c r="Y17" s="10788">
        <v>0</v>
      </c>
      <c r="Z17" s="10788">
        <v>0</v>
      </c>
      <c r="AA17" s="10788">
        <v>0</v>
      </c>
      <c r="AB17" s="10793">
        <f t="shared" si="30"/>
      </c>
      <c r="AC17" s="10806">
        <f t="shared" si="25"/>
      </c>
      <c r="AD17" s="10795">
        <f t="shared" si="17"/>
      </c>
      <c r="AE17" s="10807">
        <f t="shared" si="7"/>
      </c>
      <c r="AF17" s="10797">
        <f>VLOOKUP(C17,'Data Products'!$A:$J,10,0)</f>
      </c>
      <c r="AG17" s="10798">
        <f t="shared" si="20"/>
      </c>
      <c r="AH17" s="10799">
        <f t="shared" si="10"/>
      </c>
      <c r="AI17" s="10800">
        <f t="shared" si="2"/>
      </c>
      <c r="AJ17" s="10802"/>
      <c r="AK17" s="10802"/>
      <c r="AL17" s="10801"/>
      <c r="AM17" s="10802"/>
      <c r="AN17" s="10802"/>
    </row>
    <row r="18">
      <c r="A18" s="10803">
        <v>15</v>
      </c>
      <c r="B18" s="10783" t="s">
        <v>14332</v>
      </c>
      <c r="C18" s="10808" t="s">
        <v>14353</v>
      </c>
      <c r="D18" s="10808" t="s">
        <v>14353</v>
      </c>
      <c r="E18" s="10818" t="s">
        <v>14354</v>
      </c>
      <c r="F18" s="10786">
        <v>148</v>
      </c>
      <c r="G18" s="10787">
        <v>128</v>
      </c>
      <c r="H18" s="10788"/>
      <c r="I18" s="10789">
        <f>VLOOKUP(C18,'Data Products'!$A:$B,2,0)</f>
      </c>
      <c r="J18" s="10790">
        <f t="shared" si="14"/>
      </c>
      <c r="K18" s="10791">
        <v>45737</v>
      </c>
      <c r="L18" s="10792">
        <f t="shared" si="4"/>
      </c>
      <c r="M18" s="10788">
        <v>726</v>
      </c>
      <c r="N18" s="10788">
        <v>1040</v>
      </c>
      <c r="O18" s="10788"/>
      <c r="P18" s="10788"/>
      <c r="Q18" s="10783"/>
      <c r="R18" s="10788">
        <v>0</v>
      </c>
      <c r="S18" s="10788">
        <v>0</v>
      </c>
      <c r="T18" s="10788">
        <v>0</v>
      </c>
      <c r="U18" s="10788">
        <v>0</v>
      </c>
      <c r="V18" s="10788">
        <v>116</v>
      </c>
      <c r="W18" s="10788">
        <v>116</v>
      </c>
      <c r="X18" s="10788">
        <v>0</v>
      </c>
      <c r="Y18" s="10788">
        <v>0</v>
      </c>
      <c r="Z18" s="10788">
        <v>0</v>
      </c>
      <c r="AA18" s="10788">
        <v>0</v>
      </c>
      <c r="AB18" s="10793">
        <f t="shared" si="30"/>
      </c>
      <c r="AC18" s="10794">
        <f t="shared" si="25"/>
      </c>
      <c r="AD18" s="10795">
        <f t="shared" si="17"/>
      </c>
      <c r="AE18" s="10796">
        <f t="shared" si="7"/>
      </c>
      <c r="AF18" s="10797">
        <f>VLOOKUP(C18,'Data Products'!$A:$J,10,0)</f>
      </c>
      <c r="AG18" s="10798">
        <f t="shared" si="20"/>
      </c>
      <c r="AH18" s="10799">
        <f t="shared" si="10"/>
      </c>
      <c r="AI18" s="10800"/>
      <c r="AJ18" s="10802"/>
      <c r="AK18" s="10802"/>
      <c r="AL18" s="10801"/>
      <c r="AM18" s="10802"/>
      <c r="AN18" s="10802"/>
    </row>
    <row r="19">
      <c r="A19" s="10803">
        <v>16</v>
      </c>
      <c r="B19" s="10783" t="s">
        <v>14332</v>
      </c>
      <c r="C19" s="10808" t="s">
        <v>14355</v>
      </c>
      <c r="D19" s="10808" t="s">
        <v>14355</v>
      </c>
      <c r="E19" s="10808" t="s">
        <v>14355</v>
      </c>
      <c r="F19" s="10786">
        <v>438</v>
      </c>
      <c r="G19" s="10787">
        <v>438</v>
      </c>
      <c r="H19" s="10788"/>
      <c r="I19" s="10789">
        <f>VLOOKUP(C19,'Data Products'!$A:$B,2,0)</f>
      </c>
      <c r="J19" s="10790">
        <f t="shared" si="14"/>
      </c>
      <c r="K19" s="10791">
        <v>45653</v>
      </c>
      <c r="L19" s="10792">
        <f t="shared" si="4"/>
      </c>
      <c r="M19" s="10788">
        <v>2</v>
      </c>
      <c r="N19" s="10788">
        <v>17</v>
      </c>
      <c r="O19" s="10788"/>
      <c r="P19" s="10788"/>
      <c r="Q19" s="10783"/>
      <c r="R19" s="10810">
        <v>600</v>
      </c>
      <c r="S19" s="10788">
        <v>600</v>
      </c>
      <c r="T19" s="10788">
        <v>100</v>
      </c>
      <c r="U19" s="10788">
        <v>100</v>
      </c>
      <c r="V19" s="10788">
        <v>300</v>
      </c>
      <c r="W19" s="10788">
        <v>300</v>
      </c>
      <c r="X19" s="10788">
        <v>0</v>
      </c>
      <c r="Y19" s="10788">
        <v>0</v>
      </c>
      <c r="Z19" s="10788">
        <v>0</v>
      </c>
      <c r="AA19" s="10788">
        <v>0</v>
      </c>
      <c r="AB19" s="10793">
        <f t="shared" si="30"/>
      </c>
      <c r="AC19" s="10794">
        <f t="shared" si="25"/>
      </c>
      <c r="AD19" s="10795">
        <f t="shared" si="17"/>
      </c>
      <c r="AE19" s="10796">
        <f t="shared" si="7"/>
      </c>
      <c r="AF19" s="10797">
        <f>VLOOKUP(C19,'Data Products'!$A:$J,10,0)</f>
      </c>
      <c r="AG19" s="10798">
        <f t="shared" si="20"/>
      </c>
      <c r="AH19" s="10799">
        <f t="shared" si="10"/>
      </c>
      <c r="AI19" s="10800"/>
      <c r="AJ19" s="10802"/>
      <c r="AK19" s="10802"/>
      <c r="AL19" s="10801"/>
      <c r="AM19" s="10802"/>
      <c r="AN19" s="10802"/>
    </row>
    <row r="20">
      <c r="A20" s="10803">
        <v>17</v>
      </c>
      <c r="B20" s="10783" t="s">
        <v>14332</v>
      </c>
      <c r="C20" s="10808" t="s">
        <v>14356</v>
      </c>
      <c r="D20" s="10808" t="s">
        <v>14356</v>
      </c>
      <c r="E20" s="10818" t="s">
        <v>14357</v>
      </c>
      <c r="F20" s="10786">
        <v>7404</v>
      </c>
      <c r="G20" s="10787">
        <v>7396</v>
      </c>
      <c r="H20" s="10788"/>
      <c r="I20" s="10789">
        <f>VLOOKUP(C20,'Data Products'!$A:$B,2,0)</f>
      </c>
      <c r="J20" s="10790">
        <f t="shared" si="14"/>
      </c>
      <c r="K20" s="10791">
        <v>45653</v>
      </c>
      <c r="L20" s="10792">
        <f t="shared" si="4"/>
      </c>
      <c r="M20" s="10788">
        <v>228</v>
      </c>
      <c r="N20" s="10809">
        <v>2518</v>
      </c>
      <c r="O20" s="10788"/>
      <c r="P20" s="10788"/>
      <c r="Q20" s="10783"/>
      <c r="R20" s="10788">
        <v>0</v>
      </c>
      <c r="S20" s="10788">
        <v>0</v>
      </c>
      <c r="T20" s="10788">
        <v>27</v>
      </c>
      <c r="U20" s="10788">
        <v>27</v>
      </c>
      <c r="V20" s="10788">
        <v>25</v>
      </c>
      <c r="W20" s="10788">
        <v>25</v>
      </c>
      <c r="X20" s="10788">
        <v>0</v>
      </c>
      <c r="Y20" s="10788">
        <v>0</v>
      </c>
      <c r="Z20" s="10788">
        <v>0</v>
      </c>
      <c r="AA20" s="10788">
        <v>0</v>
      </c>
      <c r="AB20" s="10793">
        <f t="shared" si="30"/>
      </c>
      <c r="AC20" s="10811">
        <f t="shared" si="25"/>
      </c>
      <c r="AD20" s="10795">
        <f t="shared" si="17"/>
      </c>
      <c r="AE20" s="10812">
        <f t="shared" si="7"/>
      </c>
      <c r="AF20" s="10797">
        <f>VLOOKUP(C20,'Data Products'!$A:$J,10,0)</f>
      </c>
      <c r="AG20" s="10798">
        <f t="shared" si="20"/>
      </c>
      <c r="AH20" s="10799">
        <f t="shared" si="10"/>
      </c>
      <c r="AI20" s="10800" t="s">
        <v>14358</v>
      </c>
      <c r="AJ20" s="10802"/>
      <c r="AK20" s="10802"/>
      <c r="AL20" s="10801"/>
      <c r="AM20" s="10802"/>
      <c r="AN20" s="10802"/>
    </row>
    <row r="21">
      <c r="A21" s="10803">
        <v>18</v>
      </c>
      <c r="B21" s="10783" t="s">
        <v>14332</v>
      </c>
      <c r="C21" s="10808" t="s">
        <v>14359</v>
      </c>
      <c r="D21" s="10808" t="s">
        <v>14359</v>
      </c>
      <c r="E21" s="10818" t="s">
        <v>14360</v>
      </c>
      <c r="F21" s="10786">
        <v>5749</v>
      </c>
      <c r="G21" s="10787">
        <v>5749</v>
      </c>
      <c r="H21" s="10810"/>
      <c r="I21" s="10789">
        <f>VLOOKUP(C21,'Data Products'!$A:$B,2,0)</f>
      </c>
      <c r="J21" s="10790">
        <f t="shared" si="14"/>
      </c>
      <c r="K21" s="10791">
        <v>45847</v>
      </c>
      <c r="L21" s="10792">
        <f t="shared" si="4"/>
      </c>
      <c r="M21" s="10788">
        <v>2613</v>
      </c>
      <c r="N21" s="10810">
        <v>2865</v>
      </c>
      <c r="O21" s="10788"/>
      <c r="P21" s="10788"/>
      <c r="Q21" s="10783"/>
      <c r="R21" s="10788">
        <v>0</v>
      </c>
      <c r="S21" s="10810">
        <v>0</v>
      </c>
      <c r="T21" s="10788">
        <v>113</v>
      </c>
      <c r="U21" s="10788">
        <v>106</v>
      </c>
      <c r="V21" s="10788">
        <v>1097</v>
      </c>
      <c r="W21" s="10788">
        <v>1097</v>
      </c>
      <c r="X21" s="10788">
        <v>5</v>
      </c>
      <c r="Y21" s="10788">
        <v>0</v>
      </c>
      <c r="Z21" s="10788">
        <v>0</v>
      </c>
      <c r="AA21" s="10788">
        <v>0</v>
      </c>
      <c r="AB21" s="10793">
        <f t="shared" si="30"/>
      </c>
      <c r="AC21" s="10806">
        <f t="shared" si="25"/>
      </c>
      <c r="AD21" s="10795">
        <f t="shared" si="17"/>
      </c>
      <c r="AE21" s="10807">
        <f t="shared" si="7"/>
      </c>
      <c r="AF21" s="10797">
        <f>VLOOKUP(C21,'Data Products'!$A:$J,10,0)</f>
      </c>
      <c r="AG21" s="10798">
        <f t="shared" si="20"/>
      </c>
      <c r="AH21" s="10799">
        <f t="shared" si="10"/>
      </c>
      <c r="AI21" s="10800" t="s">
        <v>14358</v>
      </c>
      <c r="AJ21" s="10802"/>
      <c r="AK21" s="10802"/>
      <c r="AL21" s="10801"/>
      <c r="AM21" s="10802"/>
      <c r="AN21" s="10802"/>
    </row>
    <row customHeight="true" hidden="true" ht="18" r="22">
      <c r="A22" s="10803">
        <v>19</v>
      </c>
      <c r="B22" s="10783" t="s">
        <v>14332</v>
      </c>
      <c r="C22" s="10820" t="s">
        <v>14356</v>
      </c>
      <c r="D22" s="10820" t="s">
        <v>14356</v>
      </c>
      <c r="E22" s="10821" t="s">
        <v>14357</v>
      </c>
      <c r="F22" s="10822">
        <v>7404</v>
      </c>
      <c r="G22" s="10787">
        <v>7396</v>
      </c>
      <c r="H22" s="10788"/>
      <c r="I22" s="10789">
        <f>VLOOKUP(C22,'Data Products'!$A:$B,2,0)</f>
      </c>
      <c r="J22" s="10790">
        <f t="shared" si="14"/>
      </c>
      <c r="K22" s="10791">
        <v>45847</v>
      </c>
      <c r="L22" s="10792">
        <f t="shared" si="4"/>
      </c>
      <c r="M22" s="10788">
        <v>228</v>
      </c>
      <c r="N22" s="10810">
        <v>2518</v>
      </c>
      <c r="O22" s="10788"/>
      <c r="P22" s="10788"/>
      <c r="Q22" s="10783"/>
      <c r="R22" s="10810">
        <v>0</v>
      </c>
      <c r="S22" s="10788">
        <v>0</v>
      </c>
      <c r="T22" s="10788">
        <v>154</v>
      </c>
      <c r="U22" s="10788">
        <v>154</v>
      </c>
      <c r="V22" s="10788">
        <v>310</v>
      </c>
      <c r="W22" s="10788">
        <v>310</v>
      </c>
      <c r="X22" s="10788">
        <v>0</v>
      </c>
      <c r="Y22" s="10788">
        <v>0</v>
      </c>
      <c r="Z22" s="10788">
        <v>0</v>
      </c>
      <c r="AA22" s="10788">
        <v>0</v>
      </c>
      <c r="AB22" s="10793">
        <f t="shared" si="30"/>
      </c>
      <c r="AC22" s="10794">
        <f t="shared" si="25"/>
      </c>
      <c r="AD22" s="10795">
        <f t="shared" si="17"/>
      </c>
      <c r="AE22" s="10796">
        <f t="shared" si="7"/>
      </c>
      <c r="AF22" s="10797">
        <f>VLOOKUP(C22,'Data Products'!$A:$J,10,0)</f>
      </c>
      <c r="AG22" s="10798">
        <f t="shared" si="20"/>
      </c>
      <c r="AH22" s="10799">
        <f t="shared" si="10"/>
      </c>
      <c r="AI22" s="10823" t="s">
        <v>14361</v>
      </c>
      <c r="AJ22" s="10802"/>
      <c r="AK22" s="10802"/>
      <c r="AL22" s="10801"/>
      <c r="AM22" s="10802"/>
      <c r="AN22" s="10802"/>
    </row>
    <row customHeight="true" ht="18" r="23">
      <c r="A23" s="10803">
        <v>20</v>
      </c>
      <c r="B23" s="10783" t="s">
        <v>14329</v>
      </c>
      <c r="C23" s="10824" t="s">
        <v>14362</v>
      </c>
      <c r="D23" s="10824" t="s">
        <v>14362</v>
      </c>
      <c r="E23" s="10824" t="s">
        <v>14362</v>
      </c>
      <c r="F23" s="10825">
        <v>1500</v>
      </c>
      <c r="G23" s="10826">
        <v>1500</v>
      </c>
      <c r="H23" s="10814"/>
      <c r="I23" s="10827">
        <f>VLOOKUP(C23,'Data Products'!$A:$B,2,0)</f>
      </c>
      <c r="J23" s="10828">
        <f t="shared" si="14"/>
      </c>
      <c r="K23" s="10829">
        <v>45416</v>
      </c>
      <c r="L23" s="10830">
        <f t="shared" si="4"/>
      </c>
      <c r="M23" s="10831">
        <v>0</v>
      </c>
      <c r="N23" s="10832">
        <v>0</v>
      </c>
      <c r="O23" s="10833"/>
      <c r="P23" s="10833"/>
      <c r="Q23" s="10833"/>
      <c r="R23" s="10833"/>
      <c r="S23" s="10833"/>
      <c r="T23" s="10833"/>
      <c r="U23" s="10833"/>
      <c r="V23" s="10833"/>
      <c r="W23" s="10833"/>
      <c r="X23" s="10833"/>
      <c r="Y23" s="10833"/>
      <c r="Z23" s="10833"/>
      <c r="AA23" s="10833"/>
      <c r="AB23" s="10834">
        <f t="shared" si="30"/>
      </c>
      <c r="AC23" s="10835">
        <f t="shared" si="25"/>
      </c>
      <c r="AD23" s="10795">
        <f t="shared" si="17"/>
      </c>
      <c r="AE23" s="10836">
        <f t="shared" si="7"/>
      </c>
      <c r="AF23" s="10837">
        <f>VLOOKUP(C23,'Data Products'!$A:$J,10,0)</f>
      </c>
      <c r="AG23" s="10838">
        <f t="shared" si="20"/>
      </c>
      <c r="AH23" s="10839"/>
      <c r="AI23" s="10840"/>
      <c r="AJ23" s="10841"/>
      <c r="AK23" s="10841"/>
      <c r="AL23" s="10842"/>
      <c r="AM23" s="10841"/>
      <c r="AN23" s="10841"/>
    </row>
    <row customHeight="true" ht="18" r="24">
      <c r="A24" s="10803">
        <v>21</v>
      </c>
      <c r="B24" s="10783" t="s">
        <v>14329</v>
      </c>
      <c r="C24" s="10843" t="s">
        <v>14363</v>
      </c>
      <c r="D24" s="10843" t="s">
        <v>14363</v>
      </c>
      <c r="E24" s="10843" t="s">
        <v>14363</v>
      </c>
      <c r="F24" s="10844">
        <v>2000</v>
      </c>
      <c r="G24" s="10825">
        <v>2000</v>
      </c>
      <c r="H24" s="10845"/>
      <c r="I24" s="10846">
        <f>VLOOKUP(C24,'Data Products'!$A:$B,2,0)</f>
      </c>
      <c r="J24" s="10847">
        <f t="shared" si="14"/>
      </c>
      <c r="K24" s="10848">
        <v>45417</v>
      </c>
      <c r="L24" s="10849">
        <f t="shared" si="4"/>
      </c>
      <c r="M24" s="10850">
        <v>0</v>
      </c>
      <c r="N24" s="10851">
        <v>0</v>
      </c>
      <c r="O24" s="10852"/>
      <c r="P24" s="10852"/>
      <c r="Q24" s="10852"/>
      <c r="R24" s="10852"/>
      <c r="S24" s="10852"/>
      <c r="T24" s="10852"/>
      <c r="U24" s="10852"/>
      <c r="V24" s="10852"/>
      <c r="W24" s="10852"/>
      <c r="X24" s="10852"/>
      <c r="Y24" s="10852"/>
      <c r="Z24" s="10852"/>
      <c r="AA24" s="10852"/>
      <c r="AB24" s="10853">
        <f t="shared" si="30"/>
      </c>
      <c r="AC24" s="10854">
        <f t="shared" si="25"/>
      </c>
      <c r="AD24" s="10795">
        <f t="shared" si="17"/>
      </c>
      <c r="AE24" s="10855">
        <f t="shared" si="7"/>
      </c>
      <c r="AF24" s="10838">
        <f>VLOOKUP(C24,'Data Products'!$A:$J,10,0)</f>
      </c>
      <c r="AG24" s="10856">
        <f t="shared" si="20"/>
      </c>
      <c r="AH24" s="10857"/>
      <c r="AI24" s="10840"/>
      <c r="AJ24" s="10841"/>
      <c r="AK24" s="10841"/>
      <c r="AL24" s="10842"/>
      <c r="AM24" s="10841"/>
      <c r="AN24" s="10841"/>
    </row>
    <row r="25">
      <c r="A25" s="10858"/>
      <c r="B25" s="10859"/>
      <c r="C25" s="10858"/>
      <c r="D25" s="10860"/>
      <c r="E25" s="10858"/>
      <c r="F25" s="10858"/>
      <c r="G25" s="10858"/>
      <c r="H25" s="10858"/>
      <c r="I25" s="10858"/>
      <c r="J25" s="10858"/>
      <c r="K25" s="10858"/>
      <c r="L25" s="10861"/>
      <c r="M25" s="10861"/>
      <c r="N25" s="10862" t="s">
        <v>14364</v>
      </c>
      <c r="O25" s="10862"/>
      <c r="P25" s="10862"/>
      <c r="Q25" s="10862"/>
      <c r="R25" s="10862"/>
      <c r="S25" s="10862"/>
      <c r="T25" s="10862"/>
      <c r="U25" s="10862"/>
      <c r="V25" s="10862"/>
      <c r="W25" s="10862"/>
      <c r="X25" s="10862"/>
      <c r="Y25" s="10862"/>
      <c r="Z25" s="10862"/>
      <c r="AA25" s="10862"/>
      <c r="AB25" s="10862"/>
      <c r="AC25" s="10862"/>
      <c r="AD25" s="10862"/>
      <c r="AE25" s="10863" t="s">
        <v>14365</v>
      </c>
      <c r="AF25" s="10864">
        <f t="shared" ref="AF25:AF29" si="24">AG25/$AG$25</f>
      </c>
      <c r="AG25" s="10865">
        <f>SUM(AG4:AG24)</f>
      </c>
      <c r="AH25" s="10865">
        <f>SUM(AH4:AH24)</f>
      </c>
      <c r="AI25" s="10865">
        <f>SUM(AI4:AI24)</f>
      </c>
      <c r="AJ25" s="10866"/>
      <c r="AK25" s="10866"/>
      <c r="AL25" s="10867"/>
      <c r="AM25" s="10866"/>
      <c r="AN25" s="10866"/>
    </row>
    <row r="26">
      <c r="A26" s="10862"/>
      <c r="B26" s="10859"/>
      <c r="C26" s="10859"/>
      <c r="D26" s="10862"/>
      <c r="E26" s="10862"/>
      <c r="F26" s="10862"/>
      <c r="G26" s="10862"/>
      <c r="H26" s="10862"/>
      <c r="I26" s="10859"/>
      <c r="J26" s="10861"/>
      <c r="K26" s="10861"/>
      <c r="L26" s="10861"/>
      <c r="M26" s="10861"/>
      <c r="N26" s="10862"/>
      <c r="O26" s="10862"/>
      <c r="P26" s="10862"/>
      <c r="Q26" s="10862"/>
      <c r="R26" s="10862"/>
      <c r="S26" s="10862"/>
      <c r="T26" s="10862"/>
      <c r="U26" s="10862"/>
      <c r="V26" s="10862"/>
      <c r="W26" s="10862"/>
      <c r="X26" s="10862"/>
      <c r="Y26" s="10862"/>
      <c r="Z26" s="10862"/>
      <c r="AA26" s="10862"/>
      <c r="AB26" s="10862"/>
      <c r="AC26" s="10862"/>
      <c r="AD26" s="10862"/>
      <c r="AE26" s="10868" t="s">
        <v>14366</v>
      </c>
      <c r="AF26" s="10864">
        <f t="shared" si="24"/>
      </c>
      <c r="AG26" s="10869">
        <f>SUMIFS($AG$4:$AG$24,$AE$4:$AE$24,$AE$26)</f>
      </c>
      <c r="AH26" s="10870"/>
      <c r="AI26" s="10867"/>
      <c r="AJ26" s="10866"/>
      <c r="AK26" s="10866"/>
      <c r="AL26" s="10867"/>
      <c r="AM26" s="10866"/>
      <c r="AN26" s="10866"/>
    </row>
    <row r="27">
      <c r="A27" s="10862"/>
      <c r="B27" s="10859"/>
      <c r="C27" s="10859"/>
      <c r="D27" s="10862"/>
      <c r="E27" s="10862"/>
      <c r="F27" s="10862"/>
      <c r="G27" s="10862"/>
      <c r="H27" s="10862"/>
      <c r="I27" s="10859"/>
      <c r="J27" s="10861"/>
      <c r="K27" s="10861"/>
      <c r="L27" s="10861"/>
      <c r="M27" s="10861"/>
      <c r="N27" s="10862"/>
      <c r="O27" s="10862"/>
      <c r="P27" s="10862"/>
      <c r="Q27" s="10862"/>
      <c r="R27" s="10862"/>
      <c r="S27" s="10862"/>
      <c r="T27" s="10862"/>
      <c r="U27" s="10862"/>
      <c r="V27" s="10862"/>
      <c r="W27" s="10862"/>
      <c r="X27" s="10862"/>
      <c r="Y27" s="10862"/>
      <c r="Z27" s="10862"/>
      <c r="AA27" s="10862"/>
      <c r="AB27" s="10862"/>
      <c r="AC27" s="10862"/>
      <c r="AD27" s="10862"/>
      <c r="AE27" s="10868" t="s">
        <v>14367</v>
      </c>
      <c r="AF27" s="10864">
        <f t="shared" si="24"/>
      </c>
      <c r="AG27" s="10869">
        <f t="shared" ref="AG27:AG29" si="28">SUMIFS($AG$4:$AG$24,$AE$4:$AE$24,AE27)</f>
      </c>
      <c r="AH27" s="10870"/>
      <c r="AI27" s="10867"/>
      <c r="AJ27" s="10866"/>
      <c r="AK27" s="10866"/>
      <c r="AL27" s="10867"/>
      <c r="AM27" s="10866"/>
      <c r="AN27" s="10866"/>
    </row>
    <row r="28">
      <c r="A28" s="10862"/>
      <c r="B28" s="10859"/>
      <c r="C28" s="10859"/>
      <c r="D28" s="10862"/>
      <c r="E28" s="10862"/>
      <c r="F28" s="10862"/>
      <c r="G28" s="10862"/>
      <c r="H28" s="10862"/>
      <c r="I28" s="10859"/>
      <c r="J28" s="10861"/>
      <c r="K28" s="10861"/>
      <c r="L28" s="10861"/>
      <c r="M28" s="10861"/>
      <c r="N28" s="10862"/>
      <c r="O28" s="10862"/>
      <c r="P28" s="10862"/>
      <c r="Q28" s="10862"/>
      <c r="R28" s="10862"/>
      <c r="S28" s="10862"/>
      <c r="T28" s="10862"/>
      <c r="U28" s="10862"/>
      <c r="V28" s="10862"/>
      <c r="W28" s="10862"/>
      <c r="X28" s="10862"/>
      <c r="Y28" s="10862"/>
      <c r="Z28" s="10862"/>
      <c r="AA28" s="10862"/>
      <c r="AB28" s="10862"/>
      <c r="AC28" s="10862"/>
      <c r="AD28" s="10862"/>
      <c r="AE28" s="10868" t="s">
        <v>14368</v>
      </c>
      <c r="AF28" s="10864">
        <f t="shared" si="24"/>
      </c>
      <c r="AG28" s="10869">
        <f t="shared" si="28"/>
      </c>
      <c r="AH28" s="10870"/>
      <c r="AI28" s="10867"/>
      <c r="AJ28" s="10866"/>
      <c r="AK28" s="10866"/>
      <c r="AL28" s="10867"/>
      <c r="AM28" s="10866"/>
      <c r="AN28" s="10866"/>
    </row>
    <row r="29">
      <c r="A29" s="10862"/>
      <c r="B29" s="10859"/>
      <c r="C29" s="10859"/>
      <c r="D29" s="10862"/>
      <c r="E29" s="10862"/>
      <c r="F29" s="10862"/>
      <c r="G29" s="10862"/>
      <c r="H29" s="10862"/>
      <c r="I29" s="10859"/>
      <c r="J29" s="10861"/>
      <c r="K29" s="10861"/>
      <c r="L29" s="10861"/>
      <c r="M29" s="10861"/>
      <c r="N29" s="10862"/>
      <c r="O29" s="10862"/>
      <c r="P29" s="10862"/>
      <c r="Q29" s="10862"/>
      <c r="R29" s="10862"/>
      <c r="S29" s="10862"/>
      <c r="T29" s="10862"/>
      <c r="U29" s="10862"/>
      <c r="V29" s="10862"/>
      <c r="W29" s="10862"/>
      <c r="X29" s="10862"/>
      <c r="Y29" s="10862"/>
      <c r="Z29" s="10862"/>
      <c r="AA29" s="10862"/>
      <c r="AB29" s="10862"/>
      <c r="AC29" s="10862"/>
      <c r="AD29" s="10862"/>
      <c r="AE29" s="10868" t="s">
        <v>14369</v>
      </c>
      <c r="AF29" s="10864">
        <f t="shared" si="24"/>
      </c>
      <c r="AG29" s="10869">
        <f t="shared" si="28"/>
      </c>
      <c r="AH29" s="10870"/>
      <c r="AI29" s="10867"/>
      <c r="AJ29" s="10866"/>
      <c r="AK29" s="10866"/>
      <c r="AL29" s="10867"/>
      <c r="AM29" s="10866"/>
      <c r="AN29" s="10866"/>
    </row>
    <row r="30">
      <c r="A30" s="10862"/>
      <c r="B30" s="10859"/>
      <c r="C30" s="10859"/>
      <c r="D30" s="10862"/>
      <c r="E30" s="10862"/>
      <c r="F30" s="10862"/>
      <c r="G30" s="10862"/>
      <c r="H30" s="10862"/>
      <c r="I30" s="10859"/>
      <c r="J30" s="10861"/>
      <c r="K30" s="10861"/>
      <c r="L30" s="10861"/>
      <c r="M30" s="10861"/>
      <c r="N30" s="10862"/>
      <c r="O30" s="10862"/>
      <c r="P30" s="10862"/>
      <c r="Q30" s="10862"/>
      <c r="R30" s="10862"/>
      <c r="S30" s="10862"/>
      <c r="T30" s="10862"/>
      <c r="U30" s="10862"/>
      <c r="V30" s="10862"/>
      <c r="W30" s="10862"/>
      <c r="X30" s="10862"/>
      <c r="Y30" s="10862"/>
      <c r="Z30" s="10862"/>
      <c r="AA30" s="10862"/>
      <c r="AB30" s="10862"/>
      <c r="AC30" s="10862"/>
      <c r="AD30" s="10862"/>
      <c r="AE30" s="10868" t="s">
        <v>14318</v>
      </c>
      <c r="AF30" s="10871">
        <f>AVERAGE(AE29:AC27)/AVERAGE(AE29:AC27)</f>
      </c>
      <c r="AG30" s="10869">
        <f>SUMIF($AC$4:$AC$24,"&lt;90",AG4:AG24)</f>
      </c>
      <c r="AH30" s="10872"/>
      <c r="AI30" s="10867"/>
      <c r="AJ30" s="10866"/>
      <c r="AK30" s="10866"/>
      <c r="AL30" s="10867"/>
      <c r="AM30" s="10866"/>
      <c r="AN30" s="10866"/>
    </row>
    <row r="31">
      <c r="A31" s="10862"/>
      <c r="B31" s="10859"/>
      <c r="C31" s="10859"/>
      <c r="D31" s="10862"/>
      <c r="E31" s="10862"/>
      <c r="F31" s="10862"/>
      <c r="G31" s="10862"/>
      <c r="H31" s="10862"/>
      <c r="I31" s="10859"/>
      <c r="J31" s="10861"/>
      <c r="K31" s="10861"/>
      <c r="L31" s="10861"/>
      <c r="M31" s="10862"/>
      <c r="N31" s="10862"/>
      <c r="O31" s="10862"/>
      <c r="P31" s="10862"/>
      <c r="Q31" s="10862"/>
      <c r="R31" s="10862"/>
      <c r="S31" s="10862"/>
      <c r="T31" s="10862"/>
      <c r="U31" s="10862"/>
      <c r="V31" s="10862"/>
      <c r="W31" s="10862"/>
      <c r="X31" s="10862"/>
      <c r="Y31" s="10862"/>
      <c r="Z31" s="10862"/>
      <c r="AA31" s="10862"/>
      <c r="AB31" s="10862"/>
      <c r="AC31" s="10862"/>
      <c r="AD31" s="10862"/>
      <c r="AE31" s="10862"/>
      <c r="AF31" s="10872"/>
      <c r="AG31" s="10872"/>
      <c r="AH31" s="10872"/>
      <c r="AI31" s="10867"/>
      <c r="AJ31" s="10866"/>
      <c r="AK31" s="10866"/>
      <c r="AL31" s="10867"/>
      <c r="AM31" s="10866"/>
      <c r="AN31" s="10866"/>
    </row>
    <row r="32">
      <c r="A32" s="10873" t="s">
        <v>14370</v>
      </c>
      <c r="B32" s="10779" t="s">
        <v>14292</v>
      </c>
      <c r="C32" s="10779" t="s">
        <v>14371</v>
      </c>
      <c r="D32" s="10873" t="s">
        <v>14294</v>
      </c>
      <c r="E32" s="10873"/>
      <c r="F32" s="10779" t="s">
        <v>14296</v>
      </c>
      <c r="G32" s="10779"/>
      <c r="H32" s="10779" t="s">
        <v>14372</v>
      </c>
      <c r="I32" s="10874" t="s">
        <v>14298</v>
      </c>
      <c r="J32" s="10875" t="s">
        <v>14299</v>
      </c>
      <c r="K32" s="10778" t="s">
        <v>14300</v>
      </c>
      <c r="L32" s="10778" t="s">
        <v>14301</v>
      </c>
      <c r="M32" s="10779" t="s">
        <v>14302</v>
      </c>
      <c r="N32" s="10779" t="s">
        <v>14303</v>
      </c>
      <c r="O32" s="10779" t="s">
        <v>14373</v>
      </c>
      <c r="P32" s="10779" t="s">
        <v>14374</v>
      </c>
      <c r="Q32" s="10779" t="s">
        <v>14306</v>
      </c>
      <c r="R32" s="10876"/>
      <c r="S32" s="10876"/>
      <c r="T32" s="10876"/>
      <c r="U32" s="10876"/>
      <c r="V32" s="10876"/>
      <c r="W32" s="10876"/>
      <c r="X32" s="10876"/>
      <c r="Y32" s="10876"/>
      <c r="Z32" s="10876"/>
      <c r="AA32" s="10876"/>
      <c r="AB32" s="10877" t="s">
        <v>14312</v>
      </c>
      <c r="AC32" s="10875" t="s">
        <v>14313</v>
      </c>
      <c r="AD32" s="10875" t="s">
        <v>14375</v>
      </c>
      <c r="AE32" s="10875" t="s">
        <v>14376</v>
      </c>
      <c r="AF32" s="10878" t="s">
        <v>14316</v>
      </c>
      <c r="AG32" s="10878" t="s">
        <v>14317</v>
      </c>
      <c r="AH32" s="10778" t="s">
        <v>14318</v>
      </c>
      <c r="AI32" s="10875" t="s">
        <v>14319</v>
      </c>
      <c r="AJ32" s="10778" t="s">
        <v>14320</v>
      </c>
      <c r="AK32" s="10779" t="s">
        <v>14321</v>
      </c>
      <c r="AL32" s="10779" t="s">
        <v>14377</v>
      </c>
      <c r="AM32" s="10779" t="s">
        <v>14323</v>
      </c>
      <c r="AN32" s="10779" t="s">
        <v>14324</v>
      </c>
    </row>
    <row r="33">
      <c r="A33" s="10779" t="s">
        <v>14325</v>
      </c>
      <c r="B33" s="10779"/>
      <c r="C33" s="10779"/>
      <c r="D33" s="10879"/>
      <c r="E33" s="10779"/>
      <c r="F33" s="10779" t="s">
        <v>14326</v>
      </c>
      <c r="G33" s="10782" t="s">
        <v>14327</v>
      </c>
      <c r="H33" s="10779"/>
      <c r="I33" s="10880"/>
      <c r="J33" s="10881"/>
      <c r="K33" s="10882"/>
      <c r="L33" s="10778"/>
      <c r="M33" s="10779" t="s">
        <v>14328</v>
      </c>
      <c r="N33" s="10879" t="s">
        <v>14328</v>
      </c>
      <c r="O33" s="10779"/>
      <c r="P33" s="10779"/>
      <c r="Q33" s="10779"/>
      <c r="R33" s="10876"/>
      <c r="S33" s="10876"/>
      <c r="T33" s="10876"/>
      <c r="U33" s="10876"/>
      <c r="V33" s="10876"/>
      <c r="W33" s="10876"/>
      <c r="X33" s="10876"/>
      <c r="Y33" s="10876"/>
      <c r="Z33" s="10876"/>
      <c r="AA33" s="10876"/>
      <c r="AB33" s="10877"/>
      <c r="AC33" s="10875"/>
      <c r="AD33" s="10875"/>
      <c r="AE33" s="10875"/>
      <c r="AF33" s="10878"/>
      <c r="AG33" s="10878"/>
      <c r="AH33" s="10778"/>
      <c r="AI33" s="10881"/>
      <c r="AJ33" s="10778"/>
      <c r="AK33" s="10779"/>
      <c r="AL33" s="10779"/>
      <c r="AM33" s="10779"/>
      <c r="AN33" s="10779"/>
    </row>
    <row r="34">
      <c r="A34" s="10883">
        <v>1</v>
      </c>
      <c r="B34" s="10783" t="s">
        <v>14378</v>
      </c>
      <c r="C34" s="10883" t="s">
        <v>14379</v>
      </c>
      <c r="D34" s="10884"/>
      <c r="E34" s="10885"/>
      <c r="F34" s="10886">
        <v>1567</v>
      </c>
      <c r="G34" s="10886">
        <v>1567</v>
      </c>
      <c r="H34" s="10887"/>
      <c r="I34" s="10888">
        <f>VLOOKUP(C34,'Data Products'!$A:$J,2,0)</f>
      </c>
      <c r="J34" s="10847">
        <f t="shared" ref="J34:J115" si="15">IFERROR(I34-TODAY(),"")</f>
      </c>
      <c r="K34" s="10848">
        <v>45840</v>
      </c>
      <c r="L34" s="10792">
        <f t="shared" ref="L34:L115" si="5">TODAY()-K34</f>
      </c>
      <c r="M34" s="10889">
        <v>0</v>
      </c>
      <c r="N34" s="10890">
        <v>0</v>
      </c>
      <c r="O34" s="10816"/>
      <c r="P34" s="10788"/>
      <c r="Q34" s="10783" t="s">
        <v>14380</v>
      </c>
      <c r="R34" s="10862"/>
      <c r="S34" s="10862"/>
      <c r="T34" s="10891"/>
      <c r="U34" s="10862"/>
      <c r="V34" s="10862"/>
      <c r="W34" s="10862"/>
      <c r="X34" s="10862"/>
      <c r="Y34" s="10862"/>
      <c r="Z34" s="10862"/>
      <c r="AA34" s="10862"/>
      <c r="AB34" s="10892">
        <f t="shared" ref="AB34:AB115" si="31">N34/30</f>
      </c>
      <c r="AC34" s="10811">
        <f t="shared" ref="AC34:AC115" si="26">IFERROR(F34/AB34,"-")</f>
      </c>
      <c r="AD34" s="10795">
        <f t="shared" ref="AD34:AD115" si="18">IFERROR(TODAY()+AC34,"-")</f>
      </c>
      <c r="AE34" s="10812">
        <f t="shared" ref="AE34:AE115" si="8">_xlfn.IFS(AC34="-","Not sold yet",AND(AC34&lt;=150,AC34&gt;60),"Out of stock more than 60 days",AC34&lt;=60,"Out of stock less than 60 days",AC34&gt;=150,"Out of stock more than 150 days")</f>
      </c>
      <c r="AF34" s="10893">
        <f>VLOOKUP(C34,'Data Products'!$A:$J,10,0)</f>
      </c>
      <c r="AG34" s="10894">
        <f t="shared" ref="AG34:AG115" si="21">AF34*F34</f>
      </c>
      <c r="AH34" s="10798"/>
      <c r="AI34" s="10895" t="s">
        <v>14381</v>
      </c>
      <c r="AJ34" s="10896"/>
      <c r="AK34" s="10802"/>
      <c r="AL34" s="10801"/>
      <c r="AM34" s="10802"/>
      <c r="AN34" s="10802"/>
    </row>
    <row customHeight="true" hidden="true" ht="18" r="35">
      <c r="A35" s="10883">
        <v>2</v>
      </c>
      <c r="B35" s="10783" t="s">
        <v>14378</v>
      </c>
      <c r="C35" s="10883" t="s">
        <v>14382</v>
      </c>
      <c r="D35" s="10814"/>
      <c r="E35" s="10816"/>
      <c r="F35" s="10886">
        <v>0</v>
      </c>
      <c r="G35" s="10886">
        <v>0</v>
      </c>
      <c r="H35" s="10887"/>
      <c r="I35" s="10888">
        <f>VLOOKUP(C35,'Data Products'!$A:$J,2,0)</f>
      </c>
      <c r="J35" s="10847">
        <f t="shared" si="15"/>
      </c>
      <c r="K35" s="10848">
        <v>45841</v>
      </c>
      <c r="L35" s="10792">
        <f t="shared" si="5"/>
      </c>
      <c r="M35" s="10897">
        <v>0</v>
      </c>
      <c r="N35" s="10814">
        <v>0</v>
      </c>
      <c r="O35" s="10816"/>
      <c r="P35" s="10788"/>
      <c r="Q35" s="10783" t="s">
        <v>14383</v>
      </c>
      <c r="R35" s="10862"/>
      <c r="S35" s="10862"/>
      <c r="T35" s="10891"/>
      <c r="U35" s="10862"/>
      <c r="V35" s="10862"/>
      <c r="W35" s="10862"/>
      <c r="X35" s="10862"/>
      <c r="Y35" s="10862"/>
      <c r="Z35" s="10862"/>
      <c r="AA35" s="10862"/>
      <c r="AB35" s="10892">
        <f t="shared" si="31"/>
      </c>
      <c r="AC35" s="10806">
        <f t="shared" si="26"/>
      </c>
      <c r="AD35" s="10795">
        <f t="shared" si="18"/>
      </c>
      <c r="AE35" s="10807">
        <f t="shared" si="8"/>
      </c>
      <c r="AF35" s="10893">
        <f>VLOOKUP(C35,'Data Products'!$A:$J,10,0)</f>
      </c>
      <c r="AG35" s="10894">
        <f t="shared" si="21"/>
      </c>
      <c r="AH35" s="10798">
        <f t="shared" ref="AH35:AH54" si="11">IF(J35&lt;=90,F35,0)</f>
      </c>
      <c r="AI35" s="10898"/>
      <c r="AJ35" s="10896"/>
      <c r="AK35" s="10802"/>
      <c r="AL35" s="10801"/>
      <c r="AM35" s="10802"/>
      <c r="AN35" s="10802"/>
    </row>
    <row customHeight="true" hidden="true" ht="18" r="36">
      <c r="A36" s="10883">
        <v>3</v>
      </c>
      <c r="B36" s="10783" t="s">
        <v>14378</v>
      </c>
      <c r="C36" s="10883" t="s">
        <v>14384</v>
      </c>
      <c r="D36" s="10814"/>
      <c r="E36" s="10816"/>
      <c r="F36" s="10886">
        <v>0</v>
      </c>
      <c r="G36" s="10886">
        <v>0</v>
      </c>
      <c r="H36" s="10887"/>
      <c r="I36" s="10888">
        <f>VLOOKUP(C36,'Data Products'!$A:$J,2,0)</f>
      </c>
      <c r="J36" s="10847">
        <f t="shared" si="15"/>
      </c>
      <c r="K36" s="10848">
        <v>45842</v>
      </c>
      <c r="L36" s="10792">
        <f t="shared" si="5"/>
      </c>
      <c r="M36" s="10897">
        <v>0</v>
      </c>
      <c r="N36" s="10814">
        <v>0</v>
      </c>
      <c r="O36" s="10899"/>
      <c r="P36" s="10900"/>
      <c r="Q36" s="10783" t="s">
        <v>14383</v>
      </c>
      <c r="R36" s="10862"/>
      <c r="S36" s="10862"/>
      <c r="T36" s="10891"/>
      <c r="U36" s="10862"/>
      <c r="V36" s="10862"/>
      <c r="W36" s="10862"/>
      <c r="X36" s="10862"/>
      <c r="Y36" s="10862"/>
      <c r="Z36" s="10862"/>
      <c r="AA36" s="10862"/>
      <c r="AB36" s="10892">
        <f t="shared" si="31"/>
      </c>
      <c r="AC36" s="10806">
        <f t="shared" si="26"/>
      </c>
      <c r="AD36" s="10795">
        <f t="shared" si="18"/>
      </c>
      <c r="AE36" s="10807">
        <f t="shared" si="8"/>
      </c>
      <c r="AF36" s="10893">
        <f>VLOOKUP(C36,'Data Products'!$A:$J,10,0)</f>
      </c>
      <c r="AG36" s="10894">
        <f t="shared" si="21"/>
      </c>
      <c r="AH36" s="10798">
        <f t="shared" si="11"/>
      </c>
      <c r="AI36" s="10898"/>
      <c r="AJ36" s="10896"/>
      <c r="AK36" s="10802"/>
      <c r="AL36" s="10801"/>
      <c r="AM36" s="10802"/>
      <c r="AN36" s="10802"/>
    </row>
    <row customHeight="true" hidden="true" ht="18" r="37">
      <c r="A37" s="10883">
        <v>4</v>
      </c>
      <c r="B37" s="10783" t="s">
        <v>14378</v>
      </c>
      <c r="C37" s="10883" t="s">
        <v>14385</v>
      </c>
      <c r="D37" s="10814"/>
      <c r="E37" s="10816"/>
      <c r="F37" s="10886">
        <v>0</v>
      </c>
      <c r="G37" s="10886">
        <v>0</v>
      </c>
      <c r="H37" s="10887"/>
      <c r="I37" s="10888">
        <f>VLOOKUP(C37,'Data Products'!$A:$J,2,0)</f>
      </c>
      <c r="J37" s="10847">
        <f t="shared" si="15"/>
      </c>
      <c r="K37" s="10848">
        <v>45843</v>
      </c>
      <c r="L37" s="10792">
        <f t="shared" si="5"/>
      </c>
      <c r="M37" s="10897">
        <v>0</v>
      </c>
      <c r="N37" s="10814">
        <v>0</v>
      </c>
      <c r="O37" s="10816"/>
      <c r="P37" s="10788"/>
      <c r="Q37" s="10783" t="s">
        <v>14383</v>
      </c>
      <c r="R37" s="10862"/>
      <c r="S37" s="10862"/>
      <c r="T37" s="10901"/>
      <c r="U37" s="10862"/>
      <c r="V37" s="10862"/>
      <c r="W37" s="10862"/>
      <c r="X37" s="10862"/>
      <c r="Y37" s="10862"/>
      <c r="Z37" s="10862"/>
      <c r="AA37" s="10862"/>
      <c r="AB37" s="10892">
        <f t="shared" si="31"/>
      </c>
      <c r="AC37" s="10806">
        <f t="shared" si="26"/>
      </c>
      <c r="AD37" s="10795">
        <f t="shared" si="18"/>
      </c>
      <c r="AE37" s="10807">
        <f t="shared" si="8"/>
      </c>
      <c r="AF37" s="10893">
        <f>VLOOKUP(C37,'Data Products'!$A:$J,10,0)</f>
      </c>
      <c r="AG37" s="10894">
        <f t="shared" si="21"/>
      </c>
      <c r="AH37" s="10798">
        <f t="shared" si="11"/>
      </c>
      <c r="AI37" s="10898"/>
      <c r="AJ37" s="10902"/>
      <c r="AK37" s="10802"/>
      <c r="AL37" s="10801"/>
      <c r="AM37" s="10802"/>
      <c r="AN37" s="10802"/>
    </row>
    <row customHeight="true" hidden="true" ht="18" r="38">
      <c r="A38" s="10883">
        <v>5</v>
      </c>
      <c r="B38" s="10783" t="s">
        <v>14386</v>
      </c>
      <c r="C38" s="10883" t="s">
        <v>14387</v>
      </c>
      <c r="D38" s="10814"/>
      <c r="E38" s="10816"/>
      <c r="F38" s="10886">
        <v>0</v>
      </c>
      <c r="G38" s="10886">
        <v>0</v>
      </c>
      <c r="H38" s="10887"/>
      <c r="I38" s="10888">
        <f>VLOOKUP(C38,'Data Products'!$A:$J,2,0)</f>
      </c>
      <c r="J38" s="10847">
        <f t="shared" si="15"/>
      </c>
      <c r="K38" s="10848">
        <v>45844</v>
      </c>
      <c r="L38" s="10792">
        <f t="shared" si="5"/>
      </c>
      <c r="M38" s="10897">
        <v>0</v>
      </c>
      <c r="N38" s="10814">
        <v>0</v>
      </c>
      <c r="O38" s="10816"/>
      <c r="P38" s="10788"/>
      <c r="Q38" s="10903" t="s">
        <v>14388</v>
      </c>
      <c r="R38" s="10862"/>
      <c r="S38" s="10862"/>
      <c r="T38" s="10891"/>
      <c r="U38" s="10862"/>
      <c r="V38" s="10862"/>
      <c r="W38" s="10862"/>
      <c r="X38" s="10862"/>
      <c r="Y38" s="10862"/>
      <c r="Z38" s="10862"/>
      <c r="AA38" s="10862"/>
      <c r="AB38" s="10892">
        <f t="shared" si="31"/>
      </c>
      <c r="AC38" s="10806">
        <f t="shared" si="26"/>
      </c>
      <c r="AD38" s="10795">
        <f t="shared" si="18"/>
      </c>
      <c r="AE38" s="10807">
        <f t="shared" si="8"/>
      </c>
      <c r="AF38" s="10893">
        <f>VLOOKUP(C38,'Data Products'!$A:$J,10,0)</f>
      </c>
      <c r="AG38" s="10894">
        <f t="shared" si="21"/>
      </c>
      <c r="AH38" s="10798">
        <f t="shared" si="11"/>
      </c>
      <c r="AI38" s="10898"/>
      <c r="AJ38" s="10902"/>
      <c r="AK38" s="10802">
        <v>200</v>
      </c>
      <c r="AL38" s="10801"/>
      <c r="AM38" s="10802"/>
      <c r="AN38" s="10802"/>
    </row>
    <row customHeight="true" hidden="true" ht="18" r="39">
      <c r="A39" s="10883">
        <v>6</v>
      </c>
      <c r="B39" s="10783" t="s">
        <v>14329</v>
      </c>
      <c r="C39" s="10883" t="s">
        <v>14389</v>
      </c>
      <c r="D39" s="10884" t="s">
        <v>14390</v>
      </c>
      <c r="E39" s="10885"/>
      <c r="F39" s="10886">
        <v>0</v>
      </c>
      <c r="G39" s="10886">
        <v>0</v>
      </c>
      <c r="H39" s="10887"/>
      <c r="I39" s="10888">
        <f>VLOOKUP(C39,'Data Products'!$A:$J,2,0)</f>
      </c>
      <c r="J39" s="10847">
        <f t="shared" si="15"/>
      </c>
      <c r="K39" s="10848">
        <v>45845</v>
      </c>
      <c r="L39" s="10792">
        <f t="shared" si="5"/>
      </c>
      <c r="M39" s="10897">
        <v>0</v>
      </c>
      <c r="N39" s="10814">
        <v>0</v>
      </c>
      <c r="O39" s="10816"/>
      <c r="P39" s="10788"/>
      <c r="Q39" s="10783" t="s">
        <v>14388</v>
      </c>
      <c r="R39" s="10862"/>
      <c r="S39" s="10862"/>
      <c r="T39" s="10891"/>
      <c r="U39" s="10862"/>
      <c r="V39" s="10862"/>
      <c r="W39" s="10862"/>
      <c r="X39" s="10862"/>
      <c r="Y39" s="10862"/>
      <c r="Z39" s="10862"/>
      <c r="AA39" s="10862"/>
      <c r="AB39" s="10892">
        <f t="shared" si="31"/>
      </c>
      <c r="AC39" s="10811">
        <f t="shared" si="26"/>
      </c>
      <c r="AD39" s="10795">
        <f t="shared" si="18"/>
      </c>
      <c r="AE39" s="10812">
        <f t="shared" si="8"/>
      </c>
      <c r="AF39" s="10893">
        <f>VLOOKUP(C39,'Data Products'!$A:$J,10,0)</f>
      </c>
      <c r="AG39" s="10894">
        <f t="shared" si="21"/>
      </c>
      <c r="AH39" s="10798">
        <f t="shared" si="11"/>
      </c>
      <c r="AI39" s="10898"/>
      <c r="AJ39" s="10902"/>
      <c r="AK39" s="10802"/>
      <c r="AL39" s="10801"/>
      <c r="AM39" s="10802"/>
      <c r="AN39" s="10802"/>
    </row>
    <row customHeight="true" hidden="true" ht="18" r="40">
      <c r="A40" s="10883">
        <v>7</v>
      </c>
      <c r="B40" s="10783" t="s">
        <v>14329</v>
      </c>
      <c r="C40" s="10859" t="s">
        <v>14391</v>
      </c>
      <c r="D40" s="10884" t="s">
        <v>14391</v>
      </c>
      <c r="E40" s="10885"/>
      <c r="F40" s="10886">
        <v>0</v>
      </c>
      <c r="G40" s="10886">
        <v>0</v>
      </c>
      <c r="H40" s="10887"/>
      <c r="I40" s="10888">
        <f>VLOOKUP(C40,'Data Products'!$A:$J,2,0)</f>
      </c>
      <c r="J40" s="10847">
        <f t="shared" si="15"/>
      </c>
      <c r="K40" s="10848">
        <v>45846</v>
      </c>
      <c r="L40" s="10792">
        <f t="shared" si="5"/>
      </c>
      <c r="M40" s="10897">
        <v>0</v>
      </c>
      <c r="N40" s="10814">
        <v>0</v>
      </c>
      <c r="O40" s="10816"/>
      <c r="P40" s="10788"/>
      <c r="Q40" s="10904" t="s">
        <v>14388</v>
      </c>
      <c r="R40" s="10862"/>
      <c r="S40" s="10862"/>
      <c r="T40" s="10891"/>
      <c r="U40" s="10862"/>
      <c r="V40" s="10862"/>
      <c r="W40" s="10862"/>
      <c r="X40" s="10862"/>
      <c r="Y40" s="10862"/>
      <c r="Z40" s="10862"/>
      <c r="AA40" s="10862"/>
      <c r="AB40" s="10892">
        <f t="shared" si="31"/>
      </c>
      <c r="AC40" s="10905">
        <f t="shared" si="26"/>
      </c>
      <c r="AD40" s="10795">
        <f t="shared" si="18"/>
      </c>
      <c r="AE40" s="10906">
        <f t="shared" si="8"/>
      </c>
      <c r="AF40" s="10893">
        <f>VLOOKUP(C40,'Data Products'!$A:$J,10,0)</f>
      </c>
      <c r="AG40" s="10894">
        <f t="shared" si="21"/>
      </c>
      <c r="AH40" s="10798">
        <f t="shared" si="11"/>
      </c>
      <c r="AI40" s="10898"/>
      <c r="AJ40" s="10902"/>
      <c r="AK40" s="10802"/>
      <c r="AL40" s="10801"/>
      <c r="AM40" s="10802"/>
      <c r="AN40" s="10802"/>
    </row>
    <row customHeight="true" hidden="true" ht="18" r="41">
      <c r="A41" s="10883">
        <v>8</v>
      </c>
      <c r="B41" s="10783" t="s">
        <v>14329</v>
      </c>
      <c r="C41" s="10883" t="s">
        <v>14392</v>
      </c>
      <c r="D41" s="10814"/>
      <c r="E41" s="10816"/>
      <c r="F41" s="10886">
        <v>0</v>
      </c>
      <c r="G41" s="10886">
        <v>0</v>
      </c>
      <c r="H41" s="10887"/>
      <c r="I41" s="10888">
        <f>VLOOKUP(C41,'Data Products'!$A:$J,2,0)</f>
      </c>
      <c r="J41" s="10847">
        <f t="shared" si="15"/>
      </c>
      <c r="K41" s="10848">
        <v>45847</v>
      </c>
      <c r="L41" s="10792">
        <f t="shared" si="5"/>
      </c>
      <c r="M41" s="10897">
        <v>0</v>
      </c>
      <c r="N41" s="10814">
        <v>0</v>
      </c>
      <c r="O41" s="10816"/>
      <c r="P41" s="10788"/>
      <c r="Q41" s="10783" t="s">
        <v>14388</v>
      </c>
      <c r="R41" s="10862"/>
      <c r="S41" s="10862"/>
      <c r="T41" s="10891"/>
      <c r="U41" s="10862"/>
      <c r="V41" s="10862"/>
      <c r="W41" s="10862"/>
      <c r="X41" s="10862"/>
      <c r="Y41" s="10862"/>
      <c r="Z41" s="10862"/>
      <c r="AA41" s="10862"/>
      <c r="AB41" s="10892">
        <f t="shared" si="31"/>
      </c>
      <c r="AC41" s="10806">
        <f t="shared" si="26"/>
      </c>
      <c r="AD41" s="10795">
        <f t="shared" si="18"/>
      </c>
      <c r="AE41" s="10807">
        <f t="shared" si="8"/>
      </c>
      <c r="AF41" s="10893">
        <f>VLOOKUP(C41,'Data Products'!$A:$J,10,0)</f>
      </c>
      <c r="AG41" s="10894">
        <f t="shared" si="21"/>
      </c>
      <c r="AH41" s="10798">
        <f t="shared" si="11"/>
      </c>
      <c r="AI41" s="10898"/>
      <c r="AJ41" s="10902"/>
      <c r="AK41" s="10802"/>
      <c r="AL41" s="10801"/>
      <c r="AM41" s="10802"/>
      <c r="AN41" s="10802"/>
    </row>
    <row customHeight="true" hidden="true" ht="18" r="42">
      <c r="A42" s="10883">
        <v>9</v>
      </c>
      <c r="B42" s="10783" t="s">
        <v>14329</v>
      </c>
      <c r="C42" s="10883" t="s">
        <v>14393</v>
      </c>
      <c r="D42" s="10814"/>
      <c r="E42" s="10816"/>
      <c r="F42" s="10886">
        <v>0</v>
      </c>
      <c r="G42" s="10886">
        <v>0</v>
      </c>
      <c r="H42" s="10887"/>
      <c r="I42" s="10888">
        <f>VLOOKUP(C42,'Data Products'!$A:$J,2,0)</f>
      </c>
      <c r="J42" s="10847">
        <f t="shared" si="15"/>
      </c>
      <c r="K42" s="10848">
        <v>45848</v>
      </c>
      <c r="L42" s="10792">
        <f t="shared" si="5"/>
      </c>
      <c r="M42" s="10897">
        <v>0</v>
      </c>
      <c r="N42" s="10814">
        <v>0</v>
      </c>
      <c r="O42" s="10816"/>
      <c r="P42" s="10788"/>
      <c r="Q42" s="10783" t="s">
        <v>14388</v>
      </c>
      <c r="R42" s="10862"/>
      <c r="S42" s="10862"/>
      <c r="T42" s="10891"/>
      <c r="U42" s="10862"/>
      <c r="V42" s="10862"/>
      <c r="W42" s="10862"/>
      <c r="X42" s="10862"/>
      <c r="Y42" s="10862"/>
      <c r="Z42" s="10862"/>
      <c r="AA42" s="10862"/>
      <c r="AB42" s="10892">
        <f t="shared" si="31"/>
      </c>
      <c r="AC42" s="10811">
        <f t="shared" si="26"/>
      </c>
      <c r="AD42" s="10795">
        <f t="shared" si="18"/>
      </c>
      <c r="AE42" s="10812">
        <f t="shared" si="8"/>
      </c>
      <c r="AF42" s="10893">
        <f>VLOOKUP(C42,'Data Products'!$A:$J,10,0)</f>
      </c>
      <c r="AG42" s="10894">
        <f t="shared" si="21"/>
      </c>
      <c r="AH42" s="10798">
        <f t="shared" si="11"/>
      </c>
      <c r="AI42" s="10898"/>
      <c r="AJ42" s="10902"/>
      <c r="AK42" s="10802"/>
      <c r="AL42" s="10801"/>
      <c r="AM42" s="10802"/>
      <c r="AN42" s="10802"/>
    </row>
    <row customHeight="true" hidden="true" ht="18" r="43">
      <c r="A43" s="10883">
        <v>10</v>
      </c>
      <c r="B43" s="10783" t="s">
        <v>14329</v>
      </c>
      <c r="C43" s="10883" t="s">
        <v>14394</v>
      </c>
      <c r="D43" s="10814"/>
      <c r="E43" s="10816"/>
      <c r="F43" s="10886">
        <v>0</v>
      </c>
      <c r="G43" s="10886">
        <v>0</v>
      </c>
      <c r="H43" s="10887"/>
      <c r="I43" s="10888">
        <f>VLOOKUP(C43,'Data Products'!$A:$J,2,0)</f>
      </c>
      <c r="J43" s="10847">
        <f t="shared" si="15"/>
      </c>
      <c r="K43" s="10848">
        <v>45849</v>
      </c>
      <c r="L43" s="10792">
        <f t="shared" si="5"/>
      </c>
      <c r="M43" s="10897">
        <v>0</v>
      </c>
      <c r="N43" s="10814">
        <v>0</v>
      </c>
      <c r="O43" s="10816"/>
      <c r="P43" s="10788"/>
      <c r="Q43" s="10783" t="s">
        <v>14388</v>
      </c>
      <c r="R43" s="10862"/>
      <c r="S43" s="10862"/>
      <c r="T43" s="10891"/>
      <c r="U43" s="10862"/>
      <c r="V43" s="10862"/>
      <c r="W43" s="10862"/>
      <c r="X43" s="10862"/>
      <c r="Y43" s="10862"/>
      <c r="Z43" s="10862"/>
      <c r="AA43" s="10862"/>
      <c r="AB43" s="10892">
        <f t="shared" si="31"/>
      </c>
      <c r="AC43" s="10806">
        <f t="shared" si="26"/>
      </c>
      <c r="AD43" s="10795">
        <f t="shared" si="18"/>
      </c>
      <c r="AE43" s="10807">
        <f t="shared" si="8"/>
      </c>
      <c r="AF43" s="10893">
        <f>VLOOKUP(C43,'Data Products'!$A:$J,10,0)</f>
      </c>
      <c r="AG43" s="10894">
        <f t="shared" si="21"/>
      </c>
      <c r="AH43" s="10798">
        <f t="shared" si="11"/>
      </c>
      <c r="AI43" s="10898"/>
      <c r="AJ43" s="10902"/>
      <c r="AK43" s="10802">
        <v>150</v>
      </c>
      <c r="AL43" s="10801"/>
      <c r="AM43" s="10802"/>
      <c r="AN43" s="10802"/>
    </row>
    <row customHeight="true" hidden="true" ht="18" r="44">
      <c r="A44" s="10883">
        <v>11</v>
      </c>
      <c r="B44" s="10783" t="s">
        <v>14378</v>
      </c>
      <c r="C44" s="10883" t="s">
        <v>14395</v>
      </c>
      <c r="D44" s="10814"/>
      <c r="E44" s="10816"/>
      <c r="F44" s="10886">
        <v>0</v>
      </c>
      <c r="G44" s="10886">
        <v>0</v>
      </c>
      <c r="H44" s="10887"/>
      <c r="I44" s="10888">
        <f>VLOOKUP(C44,'Data Products'!$A:$J,2,0)</f>
      </c>
      <c r="J44" s="10847">
        <f t="shared" si="15"/>
      </c>
      <c r="K44" s="10848">
        <v>45850</v>
      </c>
      <c r="L44" s="10792">
        <f t="shared" si="5"/>
      </c>
      <c r="M44" s="10897">
        <v>0</v>
      </c>
      <c r="N44" s="10814">
        <v>0</v>
      </c>
      <c r="O44" s="10816"/>
      <c r="P44" s="10788"/>
      <c r="Q44" s="10783" t="s">
        <v>14388</v>
      </c>
      <c r="R44" s="10862"/>
      <c r="S44" s="10862"/>
      <c r="T44" s="10891"/>
      <c r="U44" s="10862"/>
      <c r="V44" s="10862"/>
      <c r="W44" s="10862"/>
      <c r="X44" s="10862"/>
      <c r="Y44" s="10862"/>
      <c r="Z44" s="10862"/>
      <c r="AA44" s="10862"/>
      <c r="AB44" s="10892">
        <f t="shared" si="31"/>
      </c>
      <c r="AC44" s="10905">
        <f t="shared" si="26"/>
      </c>
      <c r="AD44" s="10795">
        <f t="shared" si="18"/>
      </c>
      <c r="AE44" s="10906">
        <f t="shared" si="8"/>
      </c>
      <c r="AF44" s="10893">
        <f>VLOOKUP(C44,'Data Products'!$A:$J,10,0)</f>
      </c>
      <c r="AG44" s="10894">
        <f t="shared" si="21"/>
      </c>
      <c r="AH44" s="10798">
        <f t="shared" si="11"/>
      </c>
      <c r="AI44" s="10898"/>
      <c r="AJ44" s="10902"/>
      <c r="AK44" s="10802"/>
      <c r="AL44" s="10801"/>
      <c r="AM44" s="10802"/>
      <c r="AN44" s="10802"/>
    </row>
    <row customHeight="true" hidden="true" ht="18" r="45">
      <c r="A45" s="10883">
        <v>12</v>
      </c>
      <c r="B45" s="10783" t="s">
        <v>14329</v>
      </c>
      <c r="C45" s="10883" t="s">
        <v>14396</v>
      </c>
      <c r="D45" s="10884" t="s">
        <v>14397</v>
      </c>
      <c r="E45" s="10885"/>
      <c r="F45" s="10886">
        <v>0</v>
      </c>
      <c r="G45" s="10886">
        <v>0</v>
      </c>
      <c r="H45" s="10887"/>
      <c r="I45" s="10888">
        <f>VLOOKUP(C45,'Data Products'!$A:$J,2,0)</f>
      </c>
      <c r="J45" s="10847">
        <f t="shared" si="15"/>
      </c>
      <c r="K45" s="10848">
        <v>45851</v>
      </c>
      <c r="L45" s="10792">
        <f t="shared" si="5"/>
      </c>
      <c r="M45" s="10897">
        <v>0</v>
      </c>
      <c r="N45" s="10814">
        <v>0</v>
      </c>
      <c r="O45" s="10816"/>
      <c r="P45" s="10788"/>
      <c r="Q45" s="10783" t="s">
        <v>14388</v>
      </c>
      <c r="R45" s="10862"/>
      <c r="S45" s="10862"/>
      <c r="T45" s="10891"/>
      <c r="U45" s="10862"/>
      <c r="V45" s="10862"/>
      <c r="W45" s="10862"/>
      <c r="X45" s="10862"/>
      <c r="Y45" s="10862"/>
      <c r="Z45" s="10862"/>
      <c r="AA45" s="10862"/>
      <c r="AB45" s="10892">
        <f t="shared" si="31"/>
      </c>
      <c r="AC45" s="10905">
        <f t="shared" si="26"/>
      </c>
      <c r="AD45" s="10795">
        <f t="shared" si="18"/>
      </c>
      <c r="AE45" s="10906">
        <f t="shared" si="8"/>
      </c>
      <c r="AF45" s="10893">
        <f>VLOOKUP(C45,'Data Products'!$A:$J,10,0)</f>
      </c>
      <c r="AG45" s="10894">
        <f t="shared" si="21"/>
      </c>
      <c r="AH45" s="10798">
        <f t="shared" si="11"/>
      </c>
      <c r="AI45" s="10898"/>
      <c r="AJ45" s="10902"/>
      <c r="AK45" s="10802"/>
      <c r="AL45" s="10801"/>
      <c r="AM45" s="10802"/>
      <c r="AN45" s="10802"/>
    </row>
    <row customHeight="true" hidden="true" ht="18" r="46">
      <c r="A46" s="10883">
        <v>13</v>
      </c>
      <c r="B46" s="10783" t="s">
        <v>14329</v>
      </c>
      <c r="C46" s="10883" t="s">
        <v>14398</v>
      </c>
      <c r="D46" s="10814"/>
      <c r="E46" s="10816"/>
      <c r="F46" s="10886">
        <v>0</v>
      </c>
      <c r="G46" s="10886">
        <v>0</v>
      </c>
      <c r="H46" s="10887"/>
      <c r="I46" s="10888">
        <f>VLOOKUP(C46,'Data Products'!$A:$J,2,0)</f>
      </c>
      <c r="J46" s="10847">
        <f t="shared" si="15"/>
      </c>
      <c r="K46" s="10848">
        <v>45852</v>
      </c>
      <c r="L46" s="10792">
        <f t="shared" si="5"/>
      </c>
      <c r="M46" s="10897">
        <v>0</v>
      </c>
      <c r="N46" s="10814">
        <v>0</v>
      </c>
      <c r="O46" s="10816"/>
      <c r="P46" s="10788"/>
      <c r="Q46" s="10783" t="s">
        <v>14388</v>
      </c>
      <c r="R46" s="10862"/>
      <c r="S46" s="10862"/>
      <c r="T46" s="10891"/>
      <c r="U46" s="10862"/>
      <c r="V46" s="10862"/>
      <c r="W46" s="10862"/>
      <c r="X46" s="10862"/>
      <c r="Y46" s="10862"/>
      <c r="Z46" s="10862"/>
      <c r="AA46" s="10862"/>
      <c r="AB46" s="10892">
        <f t="shared" si="31"/>
      </c>
      <c r="AC46" s="10806">
        <f t="shared" si="26"/>
      </c>
      <c r="AD46" s="10795">
        <f t="shared" si="18"/>
      </c>
      <c r="AE46" s="10807">
        <f t="shared" si="8"/>
      </c>
      <c r="AF46" s="10893">
        <f>VLOOKUP(C46,'Data Products'!$A:$J,10,0)</f>
      </c>
      <c r="AG46" s="10894">
        <f t="shared" si="21"/>
      </c>
      <c r="AH46" s="10798">
        <f t="shared" si="11"/>
      </c>
      <c r="AI46" s="10898"/>
      <c r="AJ46" s="10902"/>
      <c r="AK46" s="10802"/>
      <c r="AL46" s="10801"/>
      <c r="AM46" s="10802"/>
      <c r="AN46" s="10802"/>
    </row>
    <row customHeight="true" hidden="true" ht="18" r="47">
      <c r="A47" s="10883">
        <v>14</v>
      </c>
      <c r="B47" s="10783" t="s">
        <v>14378</v>
      </c>
      <c r="C47" s="10883" t="s">
        <v>14399</v>
      </c>
      <c r="D47" s="10884" t="s">
        <v>14400</v>
      </c>
      <c r="E47" s="10885"/>
      <c r="F47" s="10886">
        <v>0</v>
      </c>
      <c r="G47" s="10886">
        <v>0</v>
      </c>
      <c r="H47" s="10887"/>
      <c r="I47" s="10888">
        <f>VLOOKUP(C47,'Data Products'!$A:$J,2,0)</f>
      </c>
      <c r="J47" s="10847">
        <f t="shared" si="15"/>
      </c>
      <c r="K47" s="10848">
        <v>45853</v>
      </c>
      <c r="L47" s="10792">
        <f t="shared" si="5"/>
      </c>
      <c r="M47" s="10897">
        <v>0</v>
      </c>
      <c r="N47" s="10814">
        <v>0</v>
      </c>
      <c r="O47" s="10816"/>
      <c r="P47" s="10788"/>
      <c r="Q47" s="10783" t="s">
        <v>14388</v>
      </c>
      <c r="R47" s="10862"/>
      <c r="S47" s="10862"/>
      <c r="T47" s="10891"/>
      <c r="U47" s="10862"/>
      <c r="V47" s="10862"/>
      <c r="W47" s="10862"/>
      <c r="X47" s="10862"/>
      <c r="Y47" s="10862"/>
      <c r="Z47" s="10862"/>
      <c r="AA47" s="10862"/>
      <c r="AB47" s="10892">
        <f t="shared" si="31"/>
      </c>
      <c r="AC47" s="10905">
        <f t="shared" si="26"/>
      </c>
      <c r="AD47" s="10795">
        <f t="shared" si="18"/>
      </c>
      <c r="AE47" s="10906">
        <f t="shared" si="8"/>
      </c>
      <c r="AF47" s="10893">
        <f>VLOOKUP(C47,'Data Products'!$A:$J,10,0)</f>
      </c>
      <c r="AG47" s="10894">
        <f t="shared" si="21"/>
      </c>
      <c r="AH47" s="10798">
        <f t="shared" si="11"/>
      </c>
      <c r="AI47" s="10898"/>
      <c r="AJ47" s="10902"/>
      <c r="AK47" s="10802"/>
      <c r="AL47" s="10801"/>
      <c r="AM47" s="10802"/>
      <c r="AN47" s="10802"/>
    </row>
    <row customHeight="true" hidden="true" ht="18" r="48">
      <c r="A48" s="10883">
        <v>15</v>
      </c>
      <c r="B48" s="10783" t="s">
        <v>14378</v>
      </c>
      <c r="C48" s="10883" t="s">
        <v>14401</v>
      </c>
      <c r="D48" s="10814"/>
      <c r="E48" s="10816"/>
      <c r="F48" s="10886">
        <v>0</v>
      </c>
      <c r="G48" s="10886">
        <v>0</v>
      </c>
      <c r="H48" s="10887"/>
      <c r="I48" s="10888">
        <f>VLOOKUP(C48,'Data Products'!$A:$J,2,0)</f>
      </c>
      <c r="J48" s="10847">
        <f t="shared" si="15"/>
      </c>
      <c r="K48" s="10848">
        <v>45854</v>
      </c>
      <c r="L48" s="10792">
        <f t="shared" si="5"/>
      </c>
      <c r="M48" s="10897">
        <v>0</v>
      </c>
      <c r="N48" s="10814">
        <v>0</v>
      </c>
      <c r="O48" s="10816"/>
      <c r="P48" s="10788"/>
      <c r="Q48" s="10783" t="s">
        <v>14388</v>
      </c>
      <c r="R48" s="10862"/>
      <c r="S48" s="10862"/>
      <c r="T48" s="10891"/>
      <c r="U48" s="10862"/>
      <c r="V48" s="10862"/>
      <c r="W48" s="10862"/>
      <c r="X48" s="10862"/>
      <c r="Y48" s="10862"/>
      <c r="Z48" s="10862"/>
      <c r="AA48" s="10862"/>
      <c r="AB48" s="10892">
        <f t="shared" si="31"/>
      </c>
      <c r="AC48" s="10905">
        <f t="shared" si="26"/>
      </c>
      <c r="AD48" s="10795">
        <f t="shared" si="18"/>
      </c>
      <c r="AE48" s="10906">
        <f t="shared" si="8"/>
      </c>
      <c r="AF48" s="10893">
        <f>VLOOKUP(C48,'Data Products'!$A:$J,10,0)</f>
      </c>
      <c r="AG48" s="10894">
        <f t="shared" si="21"/>
      </c>
      <c r="AH48" s="10798">
        <f t="shared" si="11"/>
      </c>
      <c r="AI48" s="10898"/>
      <c r="AJ48" s="10902"/>
      <c r="AK48" s="10802">
        <v>340</v>
      </c>
      <c r="AL48" s="10801"/>
      <c r="AM48" s="10802"/>
      <c r="AN48" s="10802"/>
    </row>
    <row customHeight="true" hidden="true" ht="18" r="49">
      <c r="A49" s="10883">
        <v>16</v>
      </c>
      <c r="B49" s="10783" t="s">
        <v>14378</v>
      </c>
      <c r="C49" s="10883" t="s">
        <v>14402</v>
      </c>
      <c r="D49" s="10814"/>
      <c r="E49" s="10816"/>
      <c r="F49" s="10886">
        <v>0</v>
      </c>
      <c r="G49" s="10886">
        <v>0</v>
      </c>
      <c r="H49" s="10887"/>
      <c r="I49" s="10888">
        <f>VLOOKUP(C49,'Data Products'!$A:$J,2,0)</f>
      </c>
      <c r="J49" s="10847">
        <f t="shared" si="15"/>
      </c>
      <c r="K49" s="10848">
        <v>45855</v>
      </c>
      <c r="L49" s="10792">
        <f t="shared" si="5"/>
      </c>
      <c r="M49" s="10897">
        <v>0</v>
      </c>
      <c r="N49" s="10814">
        <v>0</v>
      </c>
      <c r="O49" s="10816"/>
      <c r="P49" s="10788"/>
      <c r="Q49" s="10783" t="s">
        <v>14403</v>
      </c>
      <c r="R49" s="10862"/>
      <c r="S49" s="10862"/>
      <c r="T49" s="10891"/>
      <c r="U49" s="10862"/>
      <c r="V49" s="10862"/>
      <c r="W49" s="10862"/>
      <c r="X49" s="10862"/>
      <c r="Y49" s="10862"/>
      <c r="Z49" s="10862"/>
      <c r="AA49" s="10862"/>
      <c r="AB49" s="10892">
        <f t="shared" si="31"/>
      </c>
      <c r="AC49" s="10806">
        <f t="shared" si="26"/>
      </c>
      <c r="AD49" s="10795">
        <f t="shared" si="18"/>
      </c>
      <c r="AE49" s="10807">
        <f t="shared" si="8"/>
      </c>
      <c r="AF49" s="10893">
        <f>VLOOKUP(C49,'Data Products'!$A:$J,10,0)</f>
      </c>
      <c r="AG49" s="10894">
        <f t="shared" si="21"/>
      </c>
      <c r="AH49" s="10798">
        <f t="shared" si="11"/>
      </c>
      <c r="AI49" s="10898"/>
      <c r="AJ49" s="10902"/>
      <c r="AK49" s="10802"/>
      <c r="AL49" s="10801"/>
      <c r="AM49" s="10802"/>
      <c r="AN49" s="10802"/>
    </row>
    <row customHeight="true" hidden="true" ht="18" r="50">
      <c r="A50" s="10883">
        <v>17</v>
      </c>
      <c r="B50" s="10783" t="s">
        <v>14378</v>
      </c>
      <c r="C50" s="10883" t="s">
        <v>14404</v>
      </c>
      <c r="D50" s="10814"/>
      <c r="E50" s="10816"/>
      <c r="F50" s="10886">
        <v>0</v>
      </c>
      <c r="G50" s="10886">
        <v>0</v>
      </c>
      <c r="H50" s="10887"/>
      <c r="I50" s="10888">
        <f>VLOOKUP(C50,'Data Products'!$A:$J,2,0)</f>
      </c>
      <c r="J50" s="10847">
        <f t="shared" si="15"/>
      </c>
      <c r="K50" s="10848">
        <v>45856</v>
      </c>
      <c r="L50" s="10792">
        <f t="shared" si="5"/>
      </c>
      <c r="M50" s="10897">
        <v>0</v>
      </c>
      <c r="N50" s="10814">
        <v>0</v>
      </c>
      <c r="O50" s="10816"/>
      <c r="P50" s="10788"/>
      <c r="Q50" s="10783" t="s">
        <v>14403</v>
      </c>
      <c r="R50" s="10862"/>
      <c r="S50" s="10862"/>
      <c r="T50" s="10891"/>
      <c r="U50" s="10862"/>
      <c r="V50" s="10862"/>
      <c r="W50" s="10862"/>
      <c r="X50" s="10862"/>
      <c r="Y50" s="10862"/>
      <c r="Z50" s="10862"/>
      <c r="AA50" s="10862"/>
      <c r="AB50" s="10892">
        <f t="shared" si="31"/>
      </c>
      <c r="AC50" s="10811">
        <f t="shared" si="26"/>
      </c>
      <c r="AD50" s="10795">
        <f t="shared" si="18"/>
      </c>
      <c r="AE50" s="10812">
        <f t="shared" si="8"/>
      </c>
      <c r="AF50" s="10893">
        <f>VLOOKUP(C50,'Data Products'!$A:$J,10,0)</f>
      </c>
      <c r="AG50" s="10894">
        <f t="shared" si="21"/>
      </c>
      <c r="AH50" s="10798">
        <f t="shared" si="11"/>
      </c>
      <c r="AI50" s="10898"/>
      <c r="AJ50" s="10902"/>
      <c r="AK50" s="10802">
        <v>3620</v>
      </c>
      <c r="AL50" s="10801"/>
      <c r="AM50" s="10802"/>
      <c r="AN50" s="10802"/>
    </row>
    <row customHeight="true" hidden="true" ht="18" r="51">
      <c r="A51" s="10883">
        <v>18</v>
      </c>
      <c r="B51" s="10783" t="s">
        <v>14378</v>
      </c>
      <c r="C51" s="10883" t="s">
        <v>14405</v>
      </c>
      <c r="D51" s="10814"/>
      <c r="E51" s="10816"/>
      <c r="F51" s="10886">
        <v>0</v>
      </c>
      <c r="G51" s="10886">
        <v>0</v>
      </c>
      <c r="H51" s="10887"/>
      <c r="I51" s="10888">
        <f>VLOOKUP(C51,'Data Products'!$A:$J,2,0)</f>
      </c>
      <c r="J51" s="10847">
        <f t="shared" si="15"/>
      </c>
      <c r="K51" s="10848">
        <v>45857</v>
      </c>
      <c r="L51" s="10792">
        <f t="shared" si="5"/>
      </c>
      <c r="M51" s="10897">
        <v>0</v>
      </c>
      <c r="N51" s="10814">
        <v>0</v>
      </c>
      <c r="O51" s="10816"/>
      <c r="P51" s="10788"/>
      <c r="Q51" s="10783" t="s">
        <v>14403</v>
      </c>
      <c r="R51" s="10862"/>
      <c r="S51" s="10862"/>
      <c r="T51" s="10891"/>
      <c r="U51" s="10862"/>
      <c r="V51" s="10862"/>
      <c r="W51" s="10862"/>
      <c r="X51" s="10862"/>
      <c r="Y51" s="10862"/>
      <c r="Z51" s="10862"/>
      <c r="AA51" s="10862"/>
      <c r="AB51" s="10892">
        <f t="shared" si="31"/>
      </c>
      <c r="AC51" s="10806">
        <f t="shared" si="26"/>
      </c>
      <c r="AD51" s="10795">
        <f t="shared" si="18"/>
      </c>
      <c r="AE51" s="10807">
        <f t="shared" si="8"/>
      </c>
      <c r="AF51" s="10893">
        <f>VLOOKUP(C51,'Data Products'!$A:$J,10,0)</f>
      </c>
      <c r="AG51" s="10894">
        <f t="shared" si="21"/>
      </c>
      <c r="AH51" s="10798">
        <f t="shared" si="11"/>
      </c>
      <c r="AI51" s="10898"/>
      <c r="AJ51" s="10902"/>
      <c r="AK51" s="10802"/>
      <c r="AL51" s="10801"/>
      <c r="AM51" s="10802"/>
      <c r="AN51" s="10802"/>
    </row>
    <row customHeight="true" hidden="true" ht="18" r="52">
      <c r="A52" s="10883">
        <v>19</v>
      </c>
      <c r="B52" s="10783" t="s">
        <v>14332</v>
      </c>
      <c r="C52" s="10883" t="s">
        <v>14406</v>
      </c>
      <c r="D52" s="10825" t="s">
        <v>14407</v>
      </c>
      <c r="E52" s="10825" t="s">
        <v>14407</v>
      </c>
      <c r="F52" s="10886">
        <v>0</v>
      </c>
      <c r="G52" s="10886">
        <v>0</v>
      </c>
      <c r="H52" s="10887"/>
      <c r="I52" s="10888">
        <f>VLOOKUP(C52,'Data Products'!$A:$J,2,0)</f>
      </c>
      <c r="J52" s="10847">
        <f t="shared" si="15"/>
      </c>
      <c r="K52" s="10848">
        <v>45858</v>
      </c>
      <c r="L52" s="10792">
        <f t="shared" si="5"/>
      </c>
      <c r="M52" s="10897">
        <v>0</v>
      </c>
      <c r="N52" s="10814">
        <v>0</v>
      </c>
      <c r="O52" s="10816"/>
      <c r="P52" s="10788"/>
      <c r="Q52" s="10783" t="s">
        <v>14408</v>
      </c>
      <c r="R52" s="10862"/>
      <c r="S52" s="10862"/>
      <c r="T52" s="10891"/>
      <c r="U52" s="10862"/>
      <c r="V52" s="10862"/>
      <c r="W52" s="10862"/>
      <c r="X52" s="10862"/>
      <c r="Y52" s="10862"/>
      <c r="Z52" s="10862"/>
      <c r="AA52" s="10862"/>
      <c r="AB52" s="10892">
        <f t="shared" si="31"/>
      </c>
      <c r="AC52" s="10811">
        <f t="shared" si="26"/>
      </c>
      <c r="AD52" s="10795">
        <f t="shared" si="18"/>
      </c>
      <c r="AE52" s="10812">
        <f t="shared" si="8"/>
      </c>
      <c r="AF52" s="10893">
        <f>VLOOKUP(C52,'Data Products'!$A:$J,10,0)</f>
      </c>
      <c r="AG52" s="10894">
        <f t="shared" si="21"/>
      </c>
      <c r="AH52" s="10798">
        <f t="shared" si="11"/>
      </c>
      <c r="AI52" s="10895" t="s">
        <v>14409</v>
      </c>
      <c r="AJ52" s="10902"/>
      <c r="AK52" s="10802"/>
      <c r="AL52" s="10801"/>
      <c r="AM52" s="10802"/>
      <c r="AN52" s="10802"/>
    </row>
    <row customHeight="true" hidden="true" ht="18" r="53">
      <c r="A53" s="10883">
        <v>20</v>
      </c>
      <c r="B53" s="10783" t="s">
        <v>14378</v>
      </c>
      <c r="C53" s="10883" t="s">
        <v>14410</v>
      </c>
      <c r="D53" s="10825" t="s">
        <v>14411</v>
      </c>
      <c r="E53" s="10825" t="s">
        <v>14411</v>
      </c>
      <c r="F53" s="10886">
        <v>0</v>
      </c>
      <c r="G53" s="10886">
        <v>0</v>
      </c>
      <c r="H53" s="10887"/>
      <c r="I53" s="10888">
        <f>VLOOKUP(C53,'Data Products'!$A:$J,2,0)</f>
      </c>
      <c r="J53" s="10847">
        <f t="shared" si="15"/>
      </c>
      <c r="K53" s="10848">
        <v>45859</v>
      </c>
      <c r="L53" s="10792">
        <f t="shared" si="5"/>
      </c>
      <c r="M53" s="10897">
        <v>0</v>
      </c>
      <c r="N53" s="10814">
        <v>0</v>
      </c>
      <c r="O53" s="10816"/>
      <c r="P53" s="10788"/>
      <c r="Q53" s="10783" t="s">
        <v>14408</v>
      </c>
      <c r="R53" s="10862"/>
      <c r="S53" s="10862"/>
      <c r="T53" s="10891"/>
      <c r="U53" s="10862"/>
      <c r="V53" s="10862"/>
      <c r="W53" s="10862"/>
      <c r="X53" s="10862"/>
      <c r="Y53" s="10862"/>
      <c r="Z53" s="10862"/>
      <c r="AA53" s="10862"/>
      <c r="AB53" s="10892">
        <f t="shared" si="31"/>
      </c>
      <c r="AC53" s="10811">
        <f t="shared" si="26"/>
      </c>
      <c r="AD53" s="10795">
        <f t="shared" si="18"/>
      </c>
      <c r="AE53" s="10812">
        <f t="shared" si="8"/>
      </c>
      <c r="AF53" s="10893">
        <f>VLOOKUP(C53,'Data Products'!$A:$J,10,0)</f>
      </c>
      <c r="AG53" s="10894">
        <f t="shared" si="21"/>
      </c>
      <c r="AH53" s="10798">
        <f t="shared" si="11"/>
      </c>
      <c r="AI53" s="10895" t="s">
        <v>14412</v>
      </c>
      <c r="AJ53" s="10902"/>
      <c r="AK53" s="10802"/>
      <c r="AL53" s="10801"/>
      <c r="AM53" s="10802"/>
      <c r="AN53" s="10802"/>
    </row>
    <row customHeight="true" hidden="true" ht="18" r="54">
      <c r="A54" s="10883">
        <v>21</v>
      </c>
      <c r="B54" s="10783" t="s">
        <v>14378</v>
      </c>
      <c r="C54" s="10883" t="s">
        <v>14413</v>
      </c>
      <c r="D54" s="10825" t="s">
        <v>14414</v>
      </c>
      <c r="E54" s="10825" t="s">
        <v>14414</v>
      </c>
      <c r="F54" s="10886">
        <v>0</v>
      </c>
      <c r="G54" s="10886">
        <v>0</v>
      </c>
      <c r="H54" s="10887"/>
      <c r="I54" s="10888">
        <f>VLOOKUP(C54,'Data Products'!$A:$J,2,0)</f>
      </c>
      <c r="J54" s="10847">
        <f t="shared" si="15"/>
      </c>
      <c r="K54" s="10848">
        <v>45860</v>
      </c>
      <c r="L54" s="10792">
        <f t="shared" si="5"/>
      </c>
      <c r="M54" s="10897">
        <v>0</v>
      </c>
      <c r="N54" s="10814">
        <v>0</v>
      </c>
      <c r="O54" s="10816"/>
      <c r="P54" s="10788"/>
      <c r="Q54" s="10783" t="s">
        <v>14415</v>
      </c>
      <c r="R54" s="10862"/>
      <c r="S54" s="10862"/>
      <c r="T54" s="10891"/>
      <c r="U54" s="10862"/>
      <c r="V54" s="10862"/>
      <c r="W54" s="10862"/>
      <c r="X54" s="10862"/>
      <c r="Y54" s="10862"/>
      <c r="Z54" s="10862"/>
      <c r="AA54" s="10862"/>
      <c r="AB54" s="10892">
        <f t="shared" si="31"/>
      </c>
      <c r="AC54" s="10811">
        <f t="shared" si="26"/>
      </c>
      <c r="AD54" s="10795">
        <f t="shared" si="18"/>
      </c>
      <c r="AE54" s="10812">
        <f t="shared" si="8"/>
      </c>
      <c r="AF54" s="10893">
        <f>VLOOKUP(C54,'Data Products'!$A:$J,10,0)</f>
      </c>
      <c r="AG54" s="10894">
        <f t="shared" si="21"/>
      </c>
      <c r="AH54" s="10798">
        <f t="shared" si="11"/>
      </c>
      <c r="AI54" s="10898"/>
      <c r="AJ54" s="10902"/>
      <c r="AK54" s="10802"/>
      <c r="AL54" s="10801"/>
      <c r="AM54" s="10802"/>
      <c r="AN54" s="10802"/>
    </row>
    <row customHeight="true" hidden="true" ht="18" r="55">
      <c r="A55" s="10883">
        <v>22</v>
      </c>
      <c r="B55" s="10783" t="s">
        <v>14329</v>
      </c>
      <c r="C55" s="10883" t="s">
        <v>14414</v>
      </c>
      <c r="D55" s="10825" t="s">
        <v>14414</v>
      </c>
      <c r="E55" s="10825" t="s">
        <v>14414</v>
      </c>
      <c r="F55" s="10886">
        <v>0</v>
      </c>
      <c r="G55" s="10886">
        <v>0</v>
      </c>
      <c r="H55" s="10887"/>
      <c r="I55" s="10888">
        <f>VLOOKUP(C55,'Data Products'!$A:$J,2,0)</f>
      </c>
      <c r="J55" s="10847">
        <f t="shared" si="15"/>
      </c>
      <c r="K55" s="10848">
        <v>45861</v>
      </c>
      <c r="L55" s="10792">
        <f t="shared" si="5"/>
      </c>
      <c r="M55" s="10897">
        <v>0</v>
      </c>
      <c r="N55" s="10884">
        <v>0</v>
      </c>
      <c r="O55" s="10816"/>
      <c r="P55" s="10788"/>
      <c r="Q55" s="10783" t="s">
        <v>14416</v>
      </c>
      <c r="R55" s="10862"/>
      <c r="S55" s="10862"/>
      <c r="T55" s="10891"/>
      <c r="U55" s="10862"/>
      <c r="V55" s="10862"/>
      <c r="W55" s="10862"/>
      <c r="X55" s="10862"/>
      <c r="Y55" s="10862"/>
      <c r="Z55" s="10862"/>
      <c r="AA55" s="10862"/>
      <c r="AB55" s="10892">
        <f t="shared" si="31"/>
      </c>
      <c r="AC55" s="10811">
        <f t="shared" si="26"/>
      </c>
      <c r="AD55" s="10795">
        <f t="shared" si="18"/>
      </c>
      <c r="AE55" s="10812">
        <f t="shared" si="8"/>
      </c>
      <c r="AF55" s="10893">
        <f>VLOOKUP(C55,'Data Products'!$A:$J,10,0)</f>
      </c>
      <c r="AG55" s="10894">
        <f t="shared" si="21"/>
      </c>
      <c r="AH55" s="10798"/>
      <c r="AI55" s="10895" t="s">
        <v>14417</v>
      </c>
      <c r="AJ55" s="10902"/>
      <c r="AK55" s="10802"/>
      <c r="AL55" s="10801"/>
      <c r="AM55" s="10802"/>
      <c r="AN55" s="10802"/>
    </row>
    <row customHeight="true" hidden="true" ht="18" r="56">
      <c r="A56" s="10883">
        <v>23</v>
      </c>
      <c r="B56" s="10783" t="s">
        <v>14378</v>
      </c>
      <c r="C56" s="10883" t="s">
        <v>14418</v>
      </c>
      <c r="D56" s="10907"/>
      <c r="E56" s="10907"/>
      <c r="F56" s="10886">
        <v>0</v>
      </c>
      <c r="G56" s="10886">
        <v>0</v>
      </c>
      <c r="H56" s="10887"/>
      <c r="I56" s="10888">
        <f>VLOOKUP(C56,'Data Products'!$A:$J,2,0)</f>
      </c>
      <c r="J56" s="10847">
        <f t="shared" si="15"/>
      </c>
      <c r="K56" s="10848">
        <v>45862</v>
      </c>
      <c r="L56" s="10792">
        <f t="shared" si="5"/>
      </c>
      <c r="M56" s="10897">
        <v>0</v>
      </c>
      <c r="N56" s="10814">
        <v>0</v>
      </c>
      <c r="O56" s="10816"/>
      <c r="P56" s="10788"/>
      <c r="Q56" s="10783" t="s">
        <v>14419</v>
      </c>
      <c r="R56" s="10862"/>
      <c r="S56" s="10862"/>
      <c r="T56" s="10891"/>
      <c r="U56" s="10862"/>
      <c r="V56" s="10862"/>
      <c r="W56" s="10862"/>
      <c r="X56" s="10862"/>
      <c r="Y56" s="10862"/>
      <c r="Z56" s="10862"/>
      <c r="AA56" s="10862"/>
      <c r="AB56" s="10892">
        <f t="shared" si="31"/>
      </c>
      <c r="AC56" s="10811">
        <f t="shared" si="26"/>
      </c>
      <c r="AD56" s="10795">
        <f t="shared" si="18"/>
      </c>
      <c r="AE56" s="10812">
        <f t="shared" si="8"/>
      </c>
      <c r="AF56" s="10893">
        <f>VLOOKUP(C56,'Data Products'!$A:$J,10,0)</f>
      </c>
      <c r="AG56" s="10894">
        <f t="shared" si="21"/>
      </c>
      <c r="AH56" s="10798">
        <f t="shared" ref="AH56:AH71" si="12">IF(J56&lt;=90,F56,0)</f>
      </c>
      <c r="AI56" s="10898"/>
      <c r="AJ56" s="10902"/>
      <c r="AK56" s="10802"/>
      <c r="AL56" s="10801"/>
      <c r="AM56" s="10802"/>
      <c r="AN56" s="10802"/>
    </row>
    <row customHeight="true" hidden="true" ht="18" r="57">
      <c r="A57" s="10883">
        <v>24</v>
      </c>
      <c r="B57" s="10783" t="s">
        <v>14378</v>
      </c>
      <c r="C57" s="10883" t="s">
        <v>14420</v>
      </c>
      <c r="D57" s="10907"/>
      <c r="E57" s="10907"/>
      <c r="F57" s="10886">
        <v>0</v>
      </c>
      <c r="G57" s="10886">
        <v>0</v>
      </c>
      <c r="H57" s="10887"/>
      <c r="I57" s="10888">
        <f>VLOOKUP(C57,'Data Products'!$A:$J,2,0)</f>
      </c>
      <c r="J57" s="10847">
        <f t="shared" si="15"/>
      </c>
      <c r="K57" s="10848">
        <v>45863</v>
      </c>
      <c r="L57" s="10792">
        <f t="shared" si="5"/>
      </c>
      <c r="M57" s="10897">
        <v>0</v>
      </c>
      <c r="N57" s="10814">
        <v>0</v>
      </c>
      <c r="O57" s="10816"/>
      <c r="P57" s="10788"/>
      <c r="Q57" s="10783" t="s">
        <v>14380</v>
      </c>
      <c r="R57" s="10862"/>
      <c r="S57" s="10862"/>
      <c r="T57" s="10891"/>
      <c r="U57" s="10862"/>
      <c r="V57" s="10862"/>
      <c r="W57" s="10862"/>
      <c r="X57" s="10862"/>
      <c r="Y57" s="10862"/>
      <c r="Z57" s="10862"/>
      <c r="AA57" s="10862"/>
      <c r="AB57" s="10892">
        <f t="shared" si="31"/>
      </c>
      <c r="AC57" s="10811">
        <f t="shared" si="26"/>
      </c>
      <c r="AD57" s="10795">
        <f t="shared" si="18"/>
      </c>
      <c r="AE57" s="10812">
        <f t="shared" si="8"/>
      </c>
      <c r="AF57" s="10893">
        <f>VLOOKUP(C57,'Data Products'!$A:$J,10,0)</f>
      </c>
      <c r="AG57" s="10894">
        <f t="shared" si="21"/>
      </c>
      <c r="AH57" s="10798">
        <f t="shared" si="12"/>
      </c>
      <c r="AI57" s="10898"/>
      <c r="AJ57" s="10902"/>
      <c r="AK57" s="10802"/>
      <c r="AL57" s="10801"/>
      <c r="AM57" s="10802"/>
      <c r="AN57" s="10802"/>
    </row>
    <row customHeight="true" hidden="true" ht="18" r="58">
      <c r="A58" s="10883">
        <v>25</v>
      </c>
      <c r="B58" s="10783" t="s">
        <v>14378</v>
      </c>
      <c r="C58" s="10883" t="s">
        <v>14421</v>
      </c>
      <c r="D58" s="10907"/>
      <c r="E58" s="10907"/>
      <c r="F58" s="10886">
        <v>0</v>
      </c>
      <c r="G58" s="10886">
        <v>0</v>
      </c>
      <c r="H58" s="10887"/>
      <c r="I58" s="10888">
        <f>VLOOKUP(C58,'Data Products'!$A:$J,2,0)</f>
      </c>
      <c r="J58" s="10847">
        <f t="shared" si="15"/>
      </c>
      <c r="K58" s="10848">
        <v>45864</v>
      </c>
      <c r="L58" s="10792">
        <f t="shared" si="5"/>
      </c>
      <c r="M58" s="10897">
        <v>0</v>
      </c>
      <c r="N58" s="10814">
        <v>0</v>
      </c>
      <c r="O58" s="10816"/>
      <c r="P58" s="10788"/>
      <c r="Q58" s="10783" t="s">
        <v>14380</v>
      </c>
      <c r="R58" s="10862"/>
      <c r="S58" s="10862"/>
      <c r="T58" s="10891"/>
      <c r="U58" s="10862"/>
      <c r="V58" s="10862"/>
      <c r="W58" s="10862"/>
      <c r="X58" s="10862"/>
      <c r="Y58" s="10862"/>
      <c r="Z58" s="10862"/>
      <c r="AA58" s="10862"/>
      <c r="AB58" s="10892">
        <f t="shared" si="31"/>
      </c>
      <c r="AC58" s="10811">
        <f t="shared" si="26"/>
      </c>
      <c r="AD58" s="10795">
        <f t="shared" si="18"/>
      </c>
      <c r="AE58" s="10812">
        <f t="shared" si="8"/>
      </c>
      <c r="AF58" s="10893">
        <f>VLOOKUP(C58,'Data Products'!$A:$J,10,0)</f>
      </c>
      <c r="AG58" s="10894">
        <f t="shared" si="21"/>
      </c>
      <c r="AH58" s="10798">
        <f t="shared" si="12"/>
      </c>
      <c r="AI58" s="10898"/>
      <c r="AJ58" s="10902"/>
      <c r="AK58" s="10802"/>
      <c r="AL58" s="10801"/>
      <c r="AM58" s="10802"/>
      <c r="AN58" s="10802"/>
    </row>
    <row customHeight="true" hidden="true" ht="18" r="59">
      <c r="A59" s="10883">
        <v>26</v>
      </c>
      <c r="B59" s="10783" t="s">
        <v>14378</v>
      </c>
      <c r="C59" s="10883" t="s">
        <v>14422</v>
      </c>
      <c r="D59" s="10907"/>
      <c r="E59" s="10907"/>
      <c r="F59" s="10886">
        <v>0</v>
      </c>
      <c r="G59" s="10886">
        <v>0</v>
      </c>
      <c r="H59" s="10887" t="s">
        <v>14423</v>
      </c>
      <c r="I59" s="10888">
        <f>VLOOKUP(C59,'Data Products'!$A:$J,2,0)</f>
      </c>
      <c r="J59" s="10847">
        <f t="shared" si="15"/>
      </c>
      <c r="K59" s="10848">
        <v>45865</v>
      </c>
      <c r="L59" s="10792">
        <f t="shared" si="5"/>
      </c>
      <c r="M59" s="10897">
        <v>0</v>
      </c>
      <c r="N59" s="10814">
        <v>0</v>
      </c>
      <c r="O59" s="10816"/>
      <c r="P59" s="10788"/>
      <c r="Q59" s="10783" t="s">
        <v>14424</v>
      </c>
      <c r="R59" s="10862"/>
      <c r="S59" s="10862"/>
      <c r="T59" s="10908"/>
      <c r="U59" s="10862"/>
      <c r="V59" s="10862"/>
      <c r="W59" s="10862"/>
      <c r="X59" s="10862"/>
      <c r="Y59" s="10862"/>
      <c r="Z59" s="10862"/>
      <c r="AA59" s="10862"/>
      <c r="AB59" s="10892">
        <f t="shared" si="31"/>
      </c>
      <c r="AC59" s="10811">
        <f t="shared" si="26"/>
      </c>
      <c r="AD59" s="10795">
        <f t="shared" si="18"/>
      </c>
      <c r="AE59" s="10812">
        <f t="shared" si="8"/>
      </c>
      <c r="AF59" s="10893">
        <f>VLOOKUP(C59,'Data Products'!$A:$J,10,0)</f>
      </c>
      <c r="AG59" s="10894">
        <f t="shared" si="21"/>
      </c>
      <c r="AH59" s="10798">
        <f t="shared" si="12"/>
      </c>
      <c r="AI59" s="10898"/>
      <c r="AJ59" s="10902"/>
      <c r="AK59" s="10802">
        <v>50</v>
      </c>
      <c r="AL59" s="10801"/>
      <c r="AM59" s="10802"/>
      <c r="AN59" s="10802"/>
    </row>
    <row customHeight="true" hidden="true" ht="18" r="60">
      <c r="A60" s="10883">
        <v>27</v>
      </c>
      <c r="B60" s="10783" t="s">
        <v>14378</v>
      </c>
      <c r="C60" s="10883" t="s">
        <v>14425</v>
      </c>
      <c r="D60" s="10907"/>
      <c r="E60" s="10907"/>
      <c r="F60" s="10886">
        <v>0</v>
      </c>
      <c r="G60" s="10886">
        <v>0</v>
      </c>
      <c r="H60" s="10887"/>
      <c r="I60" s="10888">
        <f>VLOOKUP(C60,'Data Products'!$A:$J,2,0)</f>
      </c>
      <c r="J60" s="10847">
        <f t="shared" si="15"/>
      </c>
      <c r="K60" s="10848">
        <v>45866</v>
      </c>
      <c r="L60" s="10792">
        <f t="shared" si="5"/>
      </c>
      <c r="M60" s="10897">
        <v>0</v>
      </c>
      <c r="N60" s="10814">
        <v>0</v>
      </c>
      <c r="O60" s="10816"/>
      <c r="P60" s="10788"/>
      <c r="Q60" s="10783" t="s">
        <v>14424</v>
      </c>
      <c r="R60" s="10858"/>
      <c r="S60" s="10858"/>
      <c r="T60" s="10908"/>
      <c r="U60" s="10862"/>
      <c r="V60" s="10858"/>
      <c r="W60" s="10858"/>
      <c r="X60" s="10858"/>
      <c r="Y60" s="10858"/>
      <c r="Z60" s="10858"/>
      <c r="AA60" s="10858"/>
      <c r="AB60" s="10892">
        <f t="shared" si="31"/>
      </c>
      <c r="AC60" s="10811">
        <f t="shared" si="26"/>
      </c>
      <c r="AD60" s="10795">
        <f t="shared" si="18"/>
      </c>
      <c r="AE60" s="10812">
        <f t="shared" si="8"/>
      </c>
      <c r="AF60" s="10893">
        <f>VLOOKUP(C60,'Data Products'!$A:$J,10,0)</f>
      </c>
      <c r="AG60" s="10894">
        <f t="shared" si="21"/>
      </c>
      <c r="AH60" s="10798">
        <f t="shared" si="12"/>
      </c>
      <c r="AI60" s="10898"/>
      <c r="AJ60" s="10902"/>
      <c r="AK60" s="10802">
        <v>80</v>
      </c>
      <c r="AL60" s="10801"/>
      <c r="AM60" s="10802"/>
      <c r="AN60" s="10802"/>
    </row>
    <row customHeight="true" hidden="true" ht="18" r="61">
      <c r="A61" s="10883">
        <v>28</v>
      </c>
      <c r="B61" s="10783" t="s">
        <v>14378</v>
      </c>
      <c r="C61" s="10883" t="s">
        <v>14426</v>
      </c>
      <c r="D61" s="10907"/>
      <c r="E61" s="10907"/>
      <c r="F61" s="10886">
        <v>0</v>
      </c>
      <c r="G61" s="10886">
        <v>0</v>
      </c>
      <c r="H61" s="10887"/>
      <c r="I61" s="10888">
        <f>VLOOKUP(C61,'Data Products'!$A:$J,2,0)</f>
      </c>
      <c r="J61" s="10847">
        <f t="shared" si="15"/>
      </c>
      <c r="K61" s="10848">
        <v>45867</v>
      </c>
      <c r="L61" s="10792">
        <f t="shared" si="5"/>
      </c>
      <c r="M61" s="10897">
        <v>0</v>
      </c>
      <c r="N61" s="10814">
        <v>0</v>
      </c>
      <c r="O61" s="10816"/>
      <c r="P61" s="10788"/>
      <c r="Q61" s="10783" t="s">
        <v>14424</v>
      </c>
      <c r="R61" s="10858"/>
      <c r="S61" s="10858"/>
      <c r="T61" s="10891"/>
      <c r="U61" s="10862"/>
      <c r="V61" s="10858"/>
      <c r="W61" s="10858"/>
      <c r="X61" s="10858"/>
      <c r="Y61" s="10858"/>
      <c r="Z61" s="10858"/>
      <c r="AA61" s="10858"/>
      <c r="AB61" s="10892">
        <f t="shared" si="31"/>
      </c>
      <c r="AC61" s="10806">
        <f t="shared" si="26"/>
      </c>
      <c r="AD61" s="10795">
        <f t="shared" si="18"/>
      </c>
      <c r="AE61" s="10807">
        <f t="shared" si="8"/>
      </c>
      <c r="AF61" s="10893">
        <f>VLOOKUP(C61,'Data Products'!$A:$J,10,0)</f>
      </c>
      <c r="AG61" s="10894">
        <f t="shared" si="21"/>
      </c>
      <c r="AH61" s="10798">
        <f t="shared" si="12"/>
      </c>
      <c r="AI61" s="10898"/>
      <c r="AJ61" s="10902"/>
      <c r="AK61" s="10802">
        <v>60</v>
      </c>
      <c r="AL61" s="10801"/>
      <c r="AM61" s="10802"/>
      <c r="AN61" s="10802"/>
    </row>
    <row customHeight="true" hidden="true" ht="18" r="62">
      <c r="A62" s="10883">
        <v>29</v>
      </c>
      <c r="B62" s="10783" t="s">
        <v>14378</v>
      </c>
      <c r="C62" s="10883" t="s">
        <v>14427</v>
      </c>
      <c r="D62" s="10907"/>
      <c r="E62" s="10907"/>
      <c r="F62" s="10886">
        <v>0</v>
      </c>
      <c r="G62" s="10886">
        <v>0</v>
      </c>
      <c r="H62" s="10887" t="s">
        <v>14428</v>
      </c>
      <c r="I62" s="10888">
        <f>VLOOKUP(C62,'Data Products'!$A:$J,2,0)</f>
      </c>
      <c r="J62" s="10847">
        <f t="shared" si="15"/>
      </c>
      <c r="K62" s="10848">
        <v>45868</v>
      </c>
      <c r="L62" s="10792">
        <f t="shared" si="5"/>
      </c>
      <c r="M62" s="10897">
        <v>0</v>
      </c>
      <c r="N62" s="10814">
        <v>0</v>
      </c>
      <c r="O62" s="10816"/>
      <c r="P62" s="10788"/>
      <c r="Q62" s="10783" t="s">
        <v>14424</v>
      </c>
      <c r="R62" s="10858"/>
      <c r="S62" s="10858"/>
      <c r="T62" s="10891"/>
      <c r="U62" s="10862"/>
      <c r="V62" s="10858"/>
      <c r="W62" s="10858"/>
      <c r="X62" s="10858"/>
      <c r="Y62" s="10858"/>
      <c r="Z62" s="10858"/>
      <c r="AA62" s="10858"/>
      <c r="AB62" s="10892">
        <f t="shared" si="31"/>
      </c>
      <c r="AC62" s="10806">
        <f t="shared" si="26"/>
      </c>
      <c r="AD62" s="10795">
        <f t="shared" si="18"/>
      </c>
      <c r="AE62" s="10807">
        <f t="shared" si="8"/>
      </c>
      <c r="AF62" s="10893">
        <f>VLOOKUP(C62,'Data Products'!$A:$J,10,0)</f>
      </c>
      <c r="AG62" s="10894">
        <f t="shared" si="21"/>
      </c>
      <c r="AH62" s="10798">
        <f t="shared" si="12"/>
      </c>
      <c r="AI62" s="10898"/>
      <c r="AJ62" s="10902"/>
      <c r="AK62" s="10802">
        <v>40</v>
      </c>
      <c r="AL62" s="10801"/>
      <c r="AM62" s="10802"/>
      <c r="AN62" s="10802"/>
    </row>
    <row customHeight="true" hidden="true" ht="18" r="63">
      <c r="A63" s="10883">
        <v>30</v>
      </c>
      <c r="B63" s="10783" t="s">
        <v>14378</v>
      </c>
      <c r="C63" s="10883" t="s">
        <v>14429</v>
      </c>
      <c r="D63" s="10907"/>
      <c r="E63" s="10907"/>
      <c r="F63" s="10886">
        <v>0</v>
      </c>
      <c r="G63" s="10886">
        <v>0</v>
      </c>
      <c r="H63" s="10887"/>
      <c r="I63" s="10888">
        <f>VLOOKUP(C63,'Data Products'!$A:$J,2,0)</f>
      </c>
      <c r="J63" s="10847">
        <f t="shared" si="15"/>
      </c>
      <c r="K63" s="10848">
        <v>45869</v>
      </c>
      <c r="L63" s="10792">
        <f t="shared" si="5"/>
      </c>
      <c r="M63" s="10897">
        <v>0</v>
      </c>
      <c r="N63" s="10814">
        <v>0</v>
      </c>
      <c r="O63" s="10816"/>
      <c r="P63" s="10788"/>
      <c r="Q63" s="10783" t="s">
        <v>14424</v>
      </c>
      <c r="R63" s="10858"/>
      <c r="S63" s="10858"/>
      <c r="T63" s="10891"/>
      <c r="U63" s="10862"/>
      <c r="V63" s="10858"/>
      <c r="W63" s="10858"/>
      <c r="X63" s="10858"/>
      <c r="Y63" s="10858"/>
      <c r="Z63" s="10858"/>
      <c r="AA63" s="10858"/>
      <c r="AB63" s="10892">
        <f t="shared" si="31"/>
      </c>
      <c r="AC63" s="10806">
        <f t="shared" si="26"/>
      </c>
      <c r="AD63" s="10795">
        <f t="shared" si="18"/>
      </c>
      <c r="AE63" s="10807">
        <f t="shared" si="8"/>
      </c>
      <c r="AF63" s="10893">
        <f>VLOOKUP(C63,'Data Products'!$A:$J,10,0)</f>
      </c>
      <c r="AG63" s="10894">
        <f t="shared" si="21"/>
      </c>
      <c r="AH63" s="10798">
        <f t="shared" si="12"/>
      </c>
      <c r="AI63" s="10898"/>
      <c r="AJ63" s="10902"/>
      <c r="AK63" s="10802"/>
      <c r="AL63" s="10801"/>
      <c r="AM63" s="10802"/>
      <c r="AN63" s="10802"/>
    </row>
    <row customHeight="true" hidden="true" ht="18" r="64">
      <c r="A64" s="10883">
        <v>31</v>
      </c>
      <c r="B64" s="10783" t="s">
        <v>14378</v>
      </c>
      <c r="C64" s="10883" t="s">
        <v>14430</v>
      </c>
      <c r="D64" s="10907"/>
      <c r="E64" s="10907"/>
      <c r="F64" s="10886">
        <v>0</v>
      </c>
      <c r="G64" s="10886">
        <v>0</v>
      </c>
      <c r="H64" s="10887"/>
      <c r="I64" s="10888">
        <f>VLOOKUP(C64,'Data Products'!$A:$J,2,0)</f>
      </c>
      <c r="J64" s="10847">
        <f t="shared" si="15"/>
      </c>
      <c r="K64" s="10848">
        <v>45870</v>
      </c>
      <c r="L64" s="10792">
        <f t="shared" si="5"/>
      </c>
      <c r="M64" s="10897">
        <v>0</v>
      </c>
      <c r="N64" s="10814">
        <v>0</v>
      </c>
      <c r="O64" s="10816"/>
      <c r="P64" s="10788"/>
      <c r="Q64" s="10783" t="s">
        <v>14424</v>
      </c>
      <c r="R64" s="10858"/>
      <c r="S64" s="10858"/>
      <c r="T64" s="10891"/>
      <c r="U64" s="10862"/>
      <c r="V64" s="10858"/>
      <c r="W64" s="10858"/>
      <c r="X64" s="10858"/>
      <c r="Y64" s="10858"/>
      <c r="Z64" s="10858"/>
      <c r="AA64" s="10858"/>
      <c r="AB64" s="10892">
        <f t="shared" si="31"/>
      </c>
      <c r="AC64" s="10811">
        <f t="shared" si="26"/>
      </c>
      <c r="AD64" s="10795">
        <f t="shared" si="18"/>
      </c>
      <c r="AE64" s="10812">
        <f t="shared" si="8"/>
      </c>
      <c r="AF64" s="10893">
        <f>VLOOKUP(C64,'Data Products'!$A:$J,10,0)</f>
      </c>
      <c r="AG64" s="10894">
        <f t="shared" si="21"/>
      </c>
      <c r="AH64" s="10798">
        <f t="shared" si="12"/>
      </c>
      <c r="AI64" s="10898"/>
      <c r="AJ64" s="10902"/>
      <c r="AK64" s="10802"/>
      <c r="AL64" s="10801"/>
      <c r="AM64" s="10802"/>
      <c r="AN64" s="10802"/>
    </row>
    <row customHeight="true" hidden="true" ht="18" r="65">
      <c r="A65" s="10883">
        <v>32</v>
      </c>
      <c r="B65" s="10783" t="s">
        <v>14378</v>
      </c>
      <c r="C65" s="10883" t="s">
        <v>14431</v>
      </c>
      <c r="D65" s="10907"/>
      <c r="E65" s="10907"/>
      <c r="F65" s="10886">
        <v>0</v>
      </c>
      <c r="G65" s="10886">
        <v>0</v>
      </c>
      <c r="H65" s="10887"/>
      <c r="I65" s="10888">
        <f>VLOOKUP(C65,'Data Products'!$A:$J,2,0)</f>
      </c>
      <c r="J65" s="10847">
        <f t="shared" si="15"/>
      </c>
      <c r="K65" s="10848">
        <v>45871</v>
      </c>
      <c r="L65" s="10792">
        <f t="shared" si="5"/>
      </c>
      <c r="M65" s="10897">
        <v>0</v>
      </c>
      <c r="N65" s="10814">
        <v>0</v>
      </c>
      <c r="O65" s="10816"/>
      <c r="P65" s="10788"/>
      <c r="Q65" s="10783" t="s">
        <v>14432</v>
      </c>
      <c r="R65" s="10858"/>
      <c r="S65" s="10858"/>
      <c r="T65" s="10891"/>
      <c r="U65" s="10862"/>
      <c r="V65" s="10858"/>
      <c r="W65" s="10858"/>
      <c r="X65" s="10858"/>
      <c r="Y65" s="10858"/>
      <c r="Z65" s="10858"/>
      <c r="AA65" s="10858"/>
      <c r="AB65" s="10892">
        <f t="shared" si="31"/>
      </c>
      <c r="AC65" s="10806">
        <f t="shared" si="26"/>
      </c>
      <c r="AD65" s="10795">
        <f t="shared" si="18"/>
      </c>
      <c r="AE65" s="10807">
        <f t="shared" si="8"/>
      </c>
      <c r="AF65" s="10893">
        <f>VLOOKUP(C65,'Data Products'!$A:$J,10,0)</f>
      </c>
      <c r="AG65" s="10894">
        <f t="shared" si="21"/>
      </c>
      <c r="AH65" s="10798">
        <f t="shared" si="12"/>
      </c>
      <c r="AI65" s="10898"/>
      <c r="AJ65" s="10902"/>
      <c r="AK65" s="10802"/>
      <c r="AL65" s="10801"/>
      <c r="AM65" s="10802"/>
      <c r="AN65" s="10802"/>
    </row>
    <row customHeight="true" hidden="true" ht="18" r="66">
      <c r="A66" s="10883">
        <v>33</v>
      </c>
      <c r="B66" s="10783" t="s">
        <v>14378</v>
      </c>
      <c r="C66" s="10883" t="s">
        <v>14433</v>
      </c>
      <c r="D66" s="10907"/>
      <c r="E66" s="10907"/>
      <c r="F66" s="10886">
        <v>0</v>
      </c>
      <c r="G66" s="10886">
        <v>0</v>
      </c>
      <c r="H66" s="10887"/>
      <c r="I66" s="10888">
        <f>VLOOKUP(C66,'Data Products'!$A:$J,2,0)</f>
      </c>
      <c r="J66" s="10847">
        <f t="shared" si="15"/>
      </c>
      <c r="K66" s="10848">
        <v>45872</v>
      </c>
      <c r="L66" s="10792">
        <f t="shared" si="5"/>
      </c>
      <c r="M66" s="10897">
        <v>0</v>
      </c>
      <c r="N66" s="10814">
        <v>0</v>
      </c>
      <c r="O66" s="10816"/>
      <c r="P66" s="10788"/>
      <c r="Q66" s="10783" t="s">
        <v>14432</v>
      </c>
      <c r="R66" s="10858"/>
      <c r="S66" s="10858"/>
      <c r="T66" s="10891"/>
      <c r="U66" s="10862"/>
      <c r="V66" s="10858"/>
      <c r="W66" s="10858"/>
      <c r="X66" s="10858"/>
      <c r="Y66" s="10858"/>
      <c r="Z66" s="10858"/>
      <c r="AA66" s="10858"/>
      <c r="AB66" s="10892">
        <f t="shared" si="31"/>
      </c>
      <c r="AC66" s="10806">
        <f t="shared" si="26"/>
      </c>
      <c r="AD66" s="10795">
        <f t="shared" si="18"/>
      </c>
      <c r="AE66" s="10807">
        <f t="shared" si="8"/>
      </c>
      <c r="AF66" s="10893">
        <f>VLOOKUP(C66,'Data Products'!$A:$J,10,0)</f>
      </c>
      <c r="AG66" s="10894">
        <f t="shared" si="21"/>
      </c>
      <c r="AH66" s="10798">
        <f t="shared" si="12"/>
      </c>
      <c r="AI66" s="10898"/>
      <c r="AJ66" s="10902"/>
      <c r="AK66" s="10802"/>
      <c r="AL66" s="10801"/>
      <c r="AM66" s="10802"/>
      <c r="AN66" s="10802"/>
    </row>
    <row customHeight="true" hidden="true" ht="18" r="67">
      <c r="A67" s="10883">
        <v>34</v>
      </c>
      <c r="B67" s="10903" t="s">
        <v>14378</v>
      </c>
      <c r="C67" s="10909" t="s">
        <v>14434</v>
      </c>
      <c r="D67" s="10907"/>
      <c r="E67" s="10907"/>
      <c r="F67" s="10886">
        <v>0</v>
      </c>
      <c r="G67" s="10886">
        <v>0</v>
      </c>
      <c r="H67" s="10887"/>
      <c r="I67" s="10888">
        <f>VLOOKUP(C67,'Data Products'!$A:$J,2,0)</f>
      </c>
      <c r="J67" s="10847">
        <f t="shared" si="15"/>
      </c>
      <c r="K67" s="10848">
        <v>45873</v>
      </c>
      <c r="L67" s="10792">
        <f t="shared" si="5"/>
      </c>
      <c r="M67" s="10897">
        <v>0</v>
      </c>
      <c r="N67" s="10814">
        <v>0</v>
      </c>
      <c r="O67" s="10910"/>
      <c r="P67" s="10813"/>
      <c r="Q67" s="10783" t="s">
        <v>14432</v>
      </c>
      <c r="R67" s="10858"/>
      <c r="S67" s="10858"/>
      <c r="T67" s="10891"/>
      <c r="U67" s="10858"/>
      <c r="V67" s="10858"/>
      <c r="W67" s="10858"/>
      <c r="X67" s="10858"/>
      <c r="Y67" s="10858"/>
      <c r="Z67" s="10858"/>
      <c r="AA67" s="10858"/>
      <c r="AB67" s="10892">
        <f t="shared" si="31"/>
      </c>
      <c r="AC67" s="10806">
        <f t="shared" si="26"/>
      </c>
      <c r="AD67" s="10795">
        <f t="shared" si="18"/>
      </c>
      <c r="AE67" s="10807">
        <f t="shared" si="8"/>
      </c>
      <c r="AF67" s="10893">
        <f>VLOOKUP(C67,'Data Products'!$A:$J,10,0)</f>
      </c>
      <c r="AG67" s="10894">
        <f t="shared" si="21"/>
      </c>
      <c r="AH67" s="10798">
        <f t="shared" si="12"/>
      </c>
      <c r="AI67" s="10898"/>
      <c r="AJ67" s="10902"/>
      <c r="AK67" s="10802"/>
      <c r="AL67" s="10801"/>
      <c r="AM67" s="10802"/>
      <c r="AN67" s="10802"/>
    </row>
    <row customHeight="true" hidden="true" ht="18" r="68">
      <c r="A68" s="10883">
        <v>35</v>
      </c>
      <c r="B68" s="10883" t="s">
        <v>14332</v>
      </c>
      <c r="C68" s="10883" t="s">
        <v>14435</v>
      </c>
      <c r="D68" s="10825" t="s">
        <v>14436</v>
      </c>
      <c r="E68" s="10825" t="s">
        <v>14436</v>
      </c>
      <c r="F68" s="10886">
        <v>0</v>
      </c>
      <c r="G68" s="10886">
        <v>0</v>
      </c>
      <c r="H68" s="10911"/>
      <c r="I68" s="10888">
        <f>VLOOKUP(C68,'Data Products'!$A:$J,2,0)</f>
      </c>
      <c r="J68" s="10847">
        <f t="shared" si="15"/>
      </c>
      <c r="K68" s="10848">
        <v>45874</v>
      </c>
      <c r="L68" s="10792">
        <f t="shared" si="5"/>
      </c>
      <c r="M68" s="10912">
        <v>0</v>
      </c>
      <c r="N68" s="10814">
        <v>0</v>
      </c>
      <c r="O68" s="10816"/>
      <c r="P68" s="10788"/>
      <c r="Q68" s="10903" t="s">
        <v>14437</v>
      </c>
      <c r="R68" s="10858"/>
      <c r="S68" s="10858"/>
      <c r="T68" s="10891"/>
      <c r="U68" s="10858"/>
      <c r="V68" s="10858"/>
      <c r="W68" s="10858"/>
      <c r="X68" s="10858"/>
      <c r="Y68" s="10858"/>
      <c r="Z68" s="10858"/>
      <c r="AA68" s="10858"/>
      <c r="AB68" s="10892">
        <f t="shared" si="31"/>
      </c>
      <c r="AC68" s="10811">
        <f t="shared" si="26"/>
      </c>
      <c r="AD68" s="10795">
        <f t="shared" si="18"/>
      </c>
      <c r="AE68" s="10812">
        <f t="shared" si="8"/>
      </c>
      <c r="AF68" s="10893">
        <f>VLOOKUP(C68,'Data Products'!$A:$J,10,0)</f>
      </c>
      <c r="AG68" s="10894">
        <f t="shared" si="21"/>
      </c>
      <c r="AH68" s="10798">
        <f t="shared" si="12"/>
      </c>
      <c r="AI68" s="10898"/>
      <c r="AJ68" s="10902"/>
      <c r="AK68" s="10802">
        <v>50</v>
      </c>
      <c r="AL68" s="10801"/>
      <c r="AM68" s="10802"/>
      <c r="AN68" s="10802"/>
    </row>
    <row customHeight="true" hidden="true" ht="18" r="69">
      <c r="A69" s="10883">
        <v>36</v>
      </c>
      <c r="B69" s="10904" t="s">
        <v>14386</v>
      </c>
      <c r="C69" s="10913" t="s">
        <v>14438</v>
      </c>
      <c r="D69" s="10907"/>
      <c r="E69" s="10907"/>
      <c r="F69" s="10886">
        <v>0</v>
      </c>
      <c r="G69" s="10886">
        <v>0</v>
      </c>
      <c r="H69" s="10887"/>
      <c r="I69" s="10888">
        <f>VLOOKUP(C69,'Data Products'!$A:$J,2,0)</f>
      </c>
      <c r="J69" s="10847">
        <f t="shared" si="15"/>
      </c>
      <c r="K69" s="10848">
        <v>45875</v>
      </c>
      <c r="L69" s="10792">
        <f t="shared" si="5"/>
      </c>
      <c r="M69" s="10897">
        <v>0</v>
      </c>
      <c r="N69" s="10814">
        <v>0</v>
      </c>
      <c r="O69" s="10914"/>
      <c r="P69" s="10819"/>
      <c r="Q69" s="10783" t="s">
        <v>14437</v>
      </c>
      <c r="R69" s="10858"/>
      <c r="S69" s="10858"/>
      <c r="T69" s="10891"/>
      <c r="U69" s="10858"/>
      <c r="V69" s="10858"/>
      <c r="W69" s="10858"/>
      <c r="X69" s="10858"/>
      <c r="Y69" s="10858"/>
      <c r="Z69" s="10858"/>
      <c r="AA69" s="10858"/>
      <c r="AB69" s="10892">
        <f t="shared" si="31"/>
      </c>
      <c r="AC69" s="10811">
        <f t="shared" si="26"/>
      </c>
      <c r="AD69" s="10795">
        <f t="shared" si="18"/>
      </c>
      <c r="AE69" s="10812">
        <f t="shared" si="8"/>
      </c>
      <c r="AF69" s="10893">
        <f>VLOOKUP(C69,'Data Products'!$A:$J,10,0)</f>
      </c>
      <c r="AG69" s="10894">
        <f t="shared" si="21"/>
      </c>
      <c r="AH69" s="10798">
        <f t="shared" si="12"/>
      </c>
      <c r="AI69" s="10898"/>
      <c r="AJ69" s="10915"/>
      <c r="AK69" s="10916"/>
      <c r="AL69" s="10917"/>
      <c r="AM69" s="10916"/>
      <c r="AN69" s="10916"/>
    </row>
    <row customHeight="true" hidden="true" ht="18" r="70">
      <c r="A70" s="10883">
        <v>37</v>
      </c>
      <c r="B70" s="10904" t="s">
        <v>14386</v>
      </c>
      <c r="C70" s="10883" t="s">
        <v>14439</v>
      </c>
      <c r="D70" s="10907"/>
      <c r="E70" s="10907"/>
      <c r="F70" s="10886">
        <v>0</v>
      </c>
      <c r="G70" s="10886">
        <v>0</v>
      </c>
      <c r="H70" s="10897"/>
      <c r="I70" s="10888">
        <f>VLOOKUP(C70,'Data Products'!$A:$J,2,0)</f>
      </c>
      <c r="J70" s="10847">
        <f t="shared" si="15"/>
      </c>
      <c r="K70" s="10848">
        <v>45876</v>
      </c>
      <c r="L70" s="10792">
        <f t="shared" si="5"/>
      </c>
      <c r="M70" s="10897">
        <v>0</v>
      </c>
      <c r="N70" s="10814">
        <v>0</v>
      </c>
      <c r="O70" s="10816"/>
      <c r="P70" s="10788"/>
      <c r="Q70" s="10783" t="s">
        <v>14437</v>
      </c>
      <c r="R70" s="10858"/>
      <c r="S70" s="10858"/>
      <c r="T70" s="10891"/>
      <c r="U70" s="10858"/>
      <c r="V70" s="10858"/>
      <c r="W70" s="10858"/>
      <c r="X70" s="10858"/>
      <c r="Y70" s="10858"/>
      <c r="Z70" s="10858"/>
      <c r="AA70" s="10858"/>
      <c r="AB70" s="10892">
        <f t="shared" si="31"/>
      </c>
      <c r="AC70" s="10811">
        <f t="shared" si="26"/>
      </c>
      <c r="AD70" s="10795">
        <f t="shared" si="18"/>
      </c>
      <c r="AE70" s="10812">
        <f t="shared" si="8"/>
      </c>
      <c r="AF70" s="10893">
        <f>VLOOKUP(C70,'Data Products'!$A:$J,10,0)</f>
      </c>
      <c r="AG70" s="10894">
        <f t="shared" si="21"/>
      </c>
      <c r="AH70" s="10798">
        <f t="shared" si="12"/>
      </c>
      <c r="AI70" s="10898"/>
      <c r="AJ70" s="10902"/>
      <c r="AK70" s="10802"/>
      <c r="AL70" s="10801"/>
      <c r="AM70" s="10802"/>
      <c r="AN70" s="10802"/>
    </row>
    <row customHeight="true" hidden="true" ht="18" r="71">
      <c r="A71" s="10883">
        <v>38</v>
      </c>
      <c r="B71" s="10904" t="s">
        <v>14386</v>
      </c>
      <c r="C71" s="10883" t="s">
        <v>14440</v>
      </c>
      <c r="D71" s="10907"/>
      <c r="E71" s="10907"/>
      <c r="F71" s="10886">
        <v>0</v>
      </c>
      <c r="G71" s="10886">
        <v>0</v>
      </c>
      <c r="H71" s="10897"/>
      <c r="I71" s="10888">
        <f>VLOOKUP(C71,'Data Products'!$A:$J,2,0)</f>
      </c>
      <c r="J71" s="10847">
        <f t="shared" si="15"/>
      </c>
      <c r="K71" s="10848">
        <v>45877</v>
      </c>
      <c r="L71" s="10792">
        <f t="shared" si="5"/>
      </c>
      <c r="M71" s="10897">
        <v>0</v>
      </c>
      <c r="N71" s="10814">
        <v>0</v>
      </c>
      <c r="O71" s="10816"/>
      <c r="P71" s="10788"/>
      <c r="Q71" s="10783" t="s">
        <v>14437</v>
      </c>
      <c r="R71" s="10858"/>
      <c r="S71" s="10858"/>
      <c r="T71" s="10891"/>
      <c r="U71" s="10858"/>
      <c r="V71" s="10858"/>
      <c r="W71" s="10858"/>
      <c r="X71" s="10858"/>
      <c r="Y71" s="10858"/>
      <c r="Z71" s="10858"/>
      <c r="AA71" s="10858"/>
      <c r="AB71" s="10892">
        <f t="shared" si="31"/>
      </c>
      <c r="AC71" s="10811">
        <f t="shared" si="26"/>
      </c>
      <c r="AD71" s="10795">
        <f t="shared" si="18"/>
      </c>
      <c r="AE71" s="10812">
        <f t="shared" si="8"/>
      </c>
      <c r="AF71" s="10893">
        <f>VLOOKUP(C71,'Data Products'!$A:$J,10,0)</f>
      </c>
      <c r="AG71" s="10894">
        <f t="shared" si="21"/>
      </c>
      <c r="AH71" s="10798">
        <f t="shared" si="12"/>
      </c>
      <c r="AI71" s="10898"/>
      <c r="AJ71" s="10902"/>
      <c r="AK71" s="10802"/>
      <c r="AL71" s="10801"/>
      <c r="AM71" s="10802"/>
      <c r="AN71" s="10802"/>
    </row>
    <row customHeight="true" hidden="true" ht="18" r="72">
      <c r="A72" s="10883">
        <v>39</v>
      </c>
      <c r="B72" s="10904" t="s">
        <v>14332</v>
      </c>
      <c r="C72" s="10883" t="s">
        <v>14441</v>
      </c>
      <c r="D72" s="10825" t="s">
        <v>14442</v>
      </c>
      <c r="E72" s="10825" t="s">
        <v>14442</v>
      </c>
      <c r="F72" s="10886">
        <v>0</v>
      </c>
      <c r="G72" s="10886">
        <v>0</v>
      </c>
      <c r="H72" s="10897"/>
      <c r="I72" s="10888">
        <f>VLOOKUP(C72,'Data Products'!$A:$J,2,0)</f>
      </c>
      <c r="J72" s="10847">
        <f t="shared" si="15"/>
      </c>
      <c r="K72" s="10848">
        <v>45878</v>
      </c>
      <c r="L72" s="10792">
        <f t="shared" si="5"/>
      </c>
      <c r="M72" s="10897">
        <v>0</v>
      </c>
      <c r="N72" s="10814">
        <v>0</v>
      </c>
      <c r="O72" s="10816"/>
      <c r="P72" s="10788"/>
      <c r="Q72" s="10783" t="s">
        <v>14443</v>
      </c>
      <c r="R72" s="10858"/>
      <c r="S72" s="10858"/>
      <c r="T72" s="10891"/>
      <c r="U72" s="10858"/>
      <c r="V72" s="10858"/>
      <c r="W72" s="10858"/>
      <c r="X72" s="10858"/>
      <c r="Y72" s="10858"/>
      <c r="Z72" s="10858"/>
      <c r="AA72" s="10858"/>
      <c r="AB72" s="10892">
        <f t="shared" si="31"/>
      </c>
      <c r="AC72" s="10811">
        <f t="shared" si="26"/>
      </c>
      <c r="AD72" s="10795">
        <f t="shared" si="18"/>
      </c>
      <c r="AE72" s="10812">
        <f t="shared" si="8"/>
      </c>
      <c r="AF72" s="10893">
        <f>VLOOKUP(C72,'Data Products'!$A:$J,10,0)</f>
      </c>
      <c r="AG72" s="10894">
        <f t="shared" si="21"/>
      </c>
      <c r="AH72" s="10798"/>
      <c r="AI72" s="10898"/>
      <c r="AJ72" s="10902"/>
      <c r="AK72" s="10802"/>
      <c r="AL72" s="10801"/>
      <c r="AM72" s="10802"/>
      <c r="AN72" s="10802"/>
    </row>
    <row customHeight="true" hidden="true" ht="18" r="73">
      <c r="A73" s="10883">
        <v>40</v>
      </c>
      <c r="B73" s="10783" t="s">
        <v>14378</v>
      </c>
      <c r="C73" s="10883" t="s">
        <v>14444</v>
      </c>
      <c r="D73" s="10918"/>
      <c r="E73" s="10918"/>
      <c r="F73" s="10886">
        <v>0</v>
      </c>
      <c r="G73" s="10886">
        <v>0</v>
      </c>
      <c r="H73" s="10897"/>
      <c r="I73" s="10888">
        <f>VLOOKUP(C73,'Data Products'!$A:$J,2,0)</f>
      </c>
      <c r="J73" s="10847">
        <f t="shared" si="15"/>
      </c>
      <c r="K73" s="10848">
        <v>45879</v>
      </c>
      <c r="L73" s="10792">
        <f t="shared" si="5"/>
      </c>
      <c r="M73" s="10897">
        <v>0</v>
      </c>
      <c r="N73" s="10814">
        <v>0</v>
      </c>
      <c r="O73" s="10919"/>
      <c r="P73" s="10805"/>
      <c r="Q73" s="10783" t="s">
        <v>14445</v>
      </c>
      <c r="R73" s="10858"/>
      <c r="S73" s="10858"/>
      <c r="T73" s="10891"/>
      <c r="U73" s="10858"/>
      <c r="V73" s="10858"/>
      <c r="W73" s="10858"/>
      <c r="X73" s="10858"/>
      <c r="Y73" s="10858"/>
      <c r="Z73" s="10858"/>
      <c r="AA73" s="10858"/>
      <c r="AB73" s="10920">
        <f t="shared" si="31"/>
      </c>
      <c r="AC73" s="10921">
        <f t="shared" si="26"/>
      </c>
      <c r="AD73" s="10795">
        <f t="shared" si="18"/>
      </c>
      <c r="AE73" s="10807">
        <f t="shared" si="8"/>
      </c>
      <c r="AF73" s="10893">
        <f>VLOOKUP(C73,'Data Products'!$A:$J,10,0)</f>
      </c>
      <c r="AG73" s="10894">
        <f t="shared" si="21"/>
      </c>
      <c r="AH73" s="10798">
        <f t="shared" ref="AH73:AH105" si="13">IF(J73&lt;=90,F73,0)</f>
      </c>
      <c r="AI73" s="10898"/>
      <c r="AJ73" s="10902"/>
      <c r="AK73" s="10802"/>
      <c r="AL73" s="10801"/>
      <c r="AM73" s="10802"/>
      <c r="AN73" s="10802"/>
    </row>
    <row customHeight="true" hidden="true" ht="18" r="74">
      <c r="A74" s="10883">
        <v>41</v>
      </c>
      <c r="B74" s="10783" t="s">
        <v>14378</v>
      </c>
      <c r="C74" s="10883" t="s">
        <v>14446</v>
      </c>
      <c r="D74" s="10907"/>
      <c r="E74" s="10907"/>
      <c r="F74" s="10886">
        <v>0</v>
      </c>
      <c r="G74" s="10886">
        <v>0</v>
      </c>
      <c r="H74" s="10897"/>
      <c r="I74" s="10888">
        <f>VLOOKUP(C74,'Data Products'!$A:$J,2,0)</f>
      </c>
      <c r="J74" s="10847">
        <f t="shared" si="15"/>
      </c>
      <c r="K74" s="10848">
        <v>45880</v>
      </c>
      <c r="L74" s="10792">
        <f t="shared" si="5"/>
      </c>
      <c r="M74" s="10897">
        <v>0</v>
      </c>
      <c r="N74" s="10814">
        <v>0</v>
      </c>
      <c r="O74" s="10922"/>
      <c r="P74" s="10923"/>
      <c r="Q74" s="10783" t="s">
        <v>14445</v>
      </c>
      <c r="R74" s="10858"/>
      <c r="S74" s="10858"/>
      <c r="T74" s="10858"/>
      <c r="U74" s="10858"/>
      <c r="V74" s="10858"/>
      <c r="W74" s="10858"/>
      <c r="X74" s="10858"/>
      <c r="Y74" s="10858"/>
      <c r="Z74" s="10858"/>
      <c r="AA74" s="10858"/>
      <c r="AB74" s="10892">
        <f t="shared" si="31"/>
      </c>
      <c r="AC74" s="10921">
        <f t="shared" si="26"/>
      </c>
      <c r="AD74" s="10795">
        <f t="shared" si="18"/>
      </c>
      <c r="AE74" s="10807">
        <f t="shared" si="8"/>
      </c>
      <c r="AF74" s="10893">
        <f>VLOOKUP(C74,'Data Products'!$A:$J,10,0)</f>
      </c>
      <c r="AG74" s="10894">
        <f t="shared" si="21"/>
      </c>
      <c r="AH74" s="10798">
        <f t="shared" si="13"/>
      </c>
      <c r="AI74" s="10898"/>
      <c r="AJ74" s="10902"/>
      <c r="AK74" s="10802"/>
      <c r="AL74" s="10801"/>
      <c r="AM74" s="10802"/>
      <c r="AN74" s="10802"/>
    </row>
    <row customHeight="true" hidden="true" ht="18" r="75">
      <c r="A75" s="10883">
        <v>42</v>
      </c>
      <c r="B75" s="10783" t="s">
        <v>14378</v>
      </c>
      <c r="C75" s="10883" t="s">
        <v>14447</v>
      </c>
      <c r="D75" s="10907"/>
      <c r="E75" s="10907"/>
      <c r="F75" s="10886">
        <v>0</v>
      </c>
      <c r="G75" s="10886">
        <v>0</v>
      </c>
      <c r="H75" s="10897"/>
      <c r="I75" s="10888">
        <f>VLOOKUP(C75,'Data Products'!$A:$J,2,0)</f>
      </c>
      <c r="J75" s="10847">
        <f t="shared" si="15"/>
      </c>
      <c r="K75" s="10848">
        <v>45881</v>
      </c>
      <c r="L75" s="10792">
        <f t="shared" si="5"/>
      </c>
      <c r="M75" s="10897">
        <v>0</v>
      </c>
      <c r="N75" s="10814">
        <v>0</v>
      </c>
      <c r="O75" s="10922"/>
      <c r="P75" s="10923"/>
      <c r="Q75" s="10783" t="s">
        <v>14445</v>
      </c>
      <c r="R75" s="10858"/>
      <c r="S75" s="10858"/>
      <c r="T75" s="10858"/>
      <c r="U75" s="10858"/>
      <c r="V75" s="10858"/>
      <c r="W75" s="10858"/>
      <c r="X75" s="10858"/>
      <c r="Y75" s="10858"/>
      <c r="Z75" s="10858"/>
      <c r="AA75" s="10858"/>
      <c r="AB75" s="10892">
        <f t="shared" si="31"/>
      </c>
      <c r="AC75" s="10921">
        <f t="shared" si="26"/>
      </c>
      <c r="AD75" s="10795">
        <f t="shared" si="18"/>
      </c>
      <c r="AE75" s="10807">
        <f t="shared" si="8"/>
      </c>
      <c r="AF75" s="10893">
        <f>VLOOKUP(C75,'Data Products'!$A:$J,10,0)</f>
      </c>
      <c r="AG75" s="10894">
        <f t="shared" si="21"/>
      </c>
      <c r="AH75" s="10798">
        <f t="shared" si="13"/>
      </c>
      <c r="AI75" s="10898"/>
      <c r="AJ75" s="10902"/>
      <c r="AK75" s="10802"/>
      <c r="AL75" s="10801"/>
      <c r="AM75" s="10802"/>
      <c r="AN75" s="10802"/>
    </row>
    <row customHeight="true" hidden="true" ht="18" r="76">
      <c r="A76" s="10883">
        <v>43</v>
      </c>
      <c r="B76" s="10783" t="s">
        <v>14378</v>
      </c>
      <c r="C76" s="10883" t="s">
        <v>14448</v>
      </c>
      <c r="D76" s="10907"/>
      <c r="E76" s="10907"/>
      <c r="F76" s="10886">
        <v>0</v>
      </c>
      <c r="G76" s="10886">
        <v>0</v>
      </c>
      <c r="H76" s="10897"/>
      <c r="I76" s="10888">
        <f>VLOOKUP(C76,'Data Products'!$A:$J,2,0)</f>
      </c>
      <c r="J76" s="10847">
        <f t="shared" si="15"/>
      </c>
      <c r="K76" s="10848">
        <v>45882</v>
      </c>
      <c r="L76" s="10792">
        <f t="shared" si="5"/>
      </c>
      <c r="M76" s="10897">
        <v>0</v>
      </c>
      <c r="N76" s="10814">
        <v>0</v>
      </c>
      <c r="O76" s="10922"/>
      <c r="P76" s="10923"/>
      <c r="Q76" s="10783" t="s">
        <v>14445</v>
      </c>
      <c r="R76" s="10858"/>
      <c r="S76" s="10858"/>
      <c r="T76" s="10858"/>
      <c r="U76" s="10858"/>
      <c r="V76" s="10858"/>
      <c r="W76" s="10858"/>
      <c r="X76" s="10858"/>
      <c r="Y76" s="10858"/>
      <c r="Z76" s="10858"/>
      <c r="AA76" s="10858"/>
      <c r="AB76" s="10892">
        <f t="shared" si="31"/>
      </c>
      <c r="AC76" s="10921">
        <f t="shared" si="26"/>
      </c>
      <c r="AD76" s="10795">
        <f t="shared" si="18"/>
      </c>
      <c r="AE76" s="10807">
        <f t="shared" si="8"/>
      </c>
      <c r="AF76" s="10893">
        <f>VLOOKUP(C76,'Data Products'!$A:$J,10,0)</f>
      </c>
      <c r="AG76" s="10894">
        <f t="shared" si="21"/>
      </c>
      <c r="AH76" s="10798">
        <f t="shared" si="13"/>
      </c>
      <c r="AI76" s="10898"/>
      <c r="AJ76" s="10902"/>
      <c r="AK76" s="10802"/>
      <c r="AL76" s="10801"/>
      <c r="AM76" s="10802"/>
      <c r="AN76" s="10802"/>
    </row>
    <row customHeight="true" hidden="true" ht="18" r="77">
      <c r="A77" s="10883">
        <v>44</v>
      </c>
      <c r="B77" s="10783" t="s">
        <v>14332</v>
      </c>
      <c r="C77" s="10859" t="s">
        <v>14449</v>
      </c>
      <c r="D77" s="10825" t="s">
        <v>14449</v>
      </c>
      <c r="E77" s="10825" t="s">
        <v>14449</v>
      </c>
      <c r="F77" s="10886">
        <v>0</v>
      </c>
      <c r="G77" s="10886">
        <v>0</v>
      </c>
      <c r="H77" s="10897"/>
      <c r="I77" s="10888">
        <f>VLOOKUP(C77,'Data Products'!$A:$J,2,0)</f>
      </c>
      <c r="J77" s="10847">
        <f t="shared" si="15"/>
      </c>
      <c r="K77" s="10848">
        <v>45883</v>
      </c>
      <c r="L77" s="10792">
        <f t="shared" si="5"/>
      </c>
      <c r="M77" s="10897">
        <v>2</v>
      </c>
      <c r="N77" s="10814">
        <v>2</v>
      </c>
      <c r="O77" s="10922"/>
      <c r="P77" s="10923"/>
      <c r="Q77" s="10783" t="s">
        <v>14445</v>
      </c>
      <c r="R77" s="10858"/>
      <c r="S77" s="10858"/>
      <c r="T77" s="10858"/>
      <c r="U77" s="10858"/>
      <c r="V77" s="10858"/>
      <c r="W77" s="10858"/>
      <c r="X77" s="10858"/>
      <c r="Y77" s="10858"/>
      <c r="Z77" s="10858"/>
      <c r="AA77" s="10858"/>
      <c r="AB77" s="10892">
        <f t="shared" si="31"/>
      </c>
      <c r="AC77" s="10924">
        <f t="shared" si="26"/>
      </c>
      <c r="AD77" s="10795">
        <f t="shared" si="18"/>
      </c>
      <c r="AE77" s="10812">
        <f t="shared" si="8"/>
      </c>
      <c r="AF77" s="10893">
        <f>VLOOKUP(C77,'Data Products'!$A:$J,10,0)</f>
      </c>
      <c r="AG77" s="10894">
        <f t="shared" si="21"/>
      </c>
      <c r="AH77" s="10798">
        <f t="shared" si="13"/>
      </c>
      <c r="AI77" s="10898"/>
      <c r="AJ77" s="10902"/>
      <c r="AK77" s="10802"/>
      <c r="AL77" s="10801"/>
      <c r="AM77" s="10802"/>
      <c r="AN77" s="10802"/>
    </row>
    <row customHeight="true" hidden="true" ht="18" r="78">
      <c r="A78" s="10883">
        <v>45</v>
      </c>
      <c r="B78" s="10783" t="s">
        <v>14378</v>
      </c>
      <c r="C78" s="10883" t="s">
        <v>14450</v>
      </c>
      <c r="D78" s="10907"/>
      <c r="E78" s="10907"/>
      <c r="F78" s="10886">
        <v>0</v>
      </c>
      <c r="G78" s="10886">
        <v>0</v>
      </c>
      <c r="H78" s="10897"/>
      <c r="I78" s="10888">
        <f>VLOOKUP(C78,'Data Products'!$A:$J,2,0)</f>
      </c>
      <c r="J78" s="10847">
        <f t="shared" si="15"/>
      </c>
      <c r="K78" s="10848">
        <v>45884</v>
      </c>
      <c r="L78" s="10792">
        <f t="shared" si="5"/>
      </c>
      <c r="M78" s="10897">
        <v>0</v>
      </c>
      <c r="N78" s="10814">
        <v>0</v>
      </c>
      <c r="O78" s="10922"/>
      <c r="P78" s="10923"/>
      <c r="Q78" s="10783" t="s">
        <v>14445</v>
      </c>
      <c r="R78" s="10858"/>
      <c r="S78" s="10858"/>
      <c r="T78" s="10858"/>
      <c r="U78" s="10858"/>
      <c r="V78" s="10858"/>
      <c r="W78" s="10858"/>
      <c r="X78" s="10858"/>
      <c r="Y78" s="10858"/>
      <c r="Z78" s="10858"/>
      <c r="AA78" s="10858"/>
      <c r="AB78" s="10892">
        <f t="shared" si="31"/>
      </c>
      <c r="AC78" s="10921">
        <f t="shared" si="26"/>
      </c>
      <c r="AD78" s="10795">
        <f t="shared" si="18"/>
      </c>
      <c r="AE78" s="10812">
        <f t="shared" si="8"/>
      </c>
      <c r="AF78" s="10893">
        <f>VLOOKUP(C78,'Data Products'!$A:$J,10,0)</f>
      </c>
      <c r="AG78" s="10894">
        <f t="shared" si="21"/>
      </c>
      <c r="AH78" s="10798">
        <f t="shared" si="13"/>
      </c>
      <c r="AI78" s="10898"/>
      <c r="AJ78" s="10902"/>
      <c r="AK78" s="10802"/>
      <c r="AL78" s="10801"/>
      <c r="AM78" s="10802"/>
      <c r="AN78" s="10802"/>
    </row>
    <row customHeight="true" hidden="true" ht="18" r="79">
      <c r="A79" s="10883">
        <v>46</v>
      </c>
      <c r="B79" s="10783" t="s">
        <v>14378</v>
      </c>
      <c r="C79" s="10883" t="s">
        <v>14451</v>
      </c>
      <c r="D79" s="10907"/>
      <c r="E79" s="10907"/>
      <c r="F79" s="10886">
        <v>0</v>
      </c>
      <c r="G79" s="10886">
        <v>0</v>
      </c>
      <c r="H79" s="10897"/>
      <c r="I79" s="10888">
        <f>VLOOKUP(C79,'Data Products'!$A:$J,2,0)</f>
      </c>
      <c r="J79" s="10847">
        <f t="shared" si="15"/>
      </c>
      <c r="K79" s="10848">
        <v>45885</v>
      </c>
      <c r="L79" s="10792">
        <f t="shared" si="5"/>
      </c>
      <c r="M79" s="10897">
        <v>0</v>
      </c>
      <c r="N79" s="10814">
        <v>0</v>
      </c>
      <c r="O79" s="10922"/>
      <c r="P79" s="10923"/>
      <c r="Q79" s="10783" t="s">
        <v>14445</v>
      </c>
      <c r="R79" s="10858"/>
      <c r="S79" s="10858"/>
      <c r="T79" s="10858"/>
      <c r="U79" s="10858"/>
      <c r="V79" s="10858"/>
      <c r="W79" s="10858"/>
      <c r="X79" s="10858"/>
      <c r="Y79" s="10858"/>
      <c r="Z79" s="10858"/>
      <c r="AA79" s="10858"/>
      <c r="AB79" s="10892">
        <f t="shared" si="31"/>
      </c>
      <c r="AC79" s="10921">
        <f t="shared" si="26"/>
      </c>
      <c r="AD79" s="10795">
        <f t="shared" si="18"/>
      </c>
      <c r="AE79" s="10812">
        <f t="shared" si="8"/>
      </c>
      <c r="AF79" s="10893">
        <f>VLOOKUP(C79,'Data Products'!$A:$J,10,0)</f>
      </c>
      <c r="AG79" s="10894">
        <f t="shared" si="21"/>
      </c>
      <c r="AH79" s="10798">
        <f t="shared" si="13"/>
      </c>
      <c r="AI79" s="10898"/>
      <c r="AJ79" s="10902"/>
      <c r="AK79" s="10802"/>
      <c r="AL79" s="10801"/>
      <c r="AM79" s="10802"/>
      <c r="AN79" s="10802"/>
    </row>
    <row customHeight="true" hidden="true" ht="18" r="80">
      <c r="A80" s="10883">
        <v>47</v>
      </c>
      <c r="B80" s="10783" t="s">
        <v>14378</v>
      </c>
      <c r="C80" s="10909" t="s">
        <v>14452</v>
      </c>
      <c r="D80" s="10907"/>
      <c r="E80" s="10907"/>
      <c r="F80" s="10886">
        <v>0</v>
      </c>
      <c r="G80" s="10886">
        <v>0</v>
      </c>
      <c r="H80" s="10912"/>
      <c r="I80" s="10888">
        <f>VLOOKUP(C80,'Data Products'!$A:$J,2,0)</f>
      </c>
      <c r="J80" s="10847">
        <f t="shared" si="15"/>
      </c>
      <c r="K80" s="10848">
        <v>45886</v>
      </c>
      <c r="L80" s="10792">
        <f t="shared" si="5"/>
      </c>
      <c r="M80" s="10912">
        <v>0</v>
      </c>
      <c r="N80" s="10814">
        <v>0</v>
      </c>
      <c r="O80" s="10925"/>
      <c r="P80" s="10926"/>
      <c r="Q80" s="10783" t="s">
        <v>14445</v>
      </c>
      <c r="R80" s="10858"/>
      <c r="S80" s="10858"/>
      <c r="T80" s="10858"/>
      <c r="U80" s="10858"/>
      <c r="V80" s="10858"/>
      <c r="W80" s="10858"/>
      <c r="X80" s="10858"/>
      <c r="Y80" s="10858"/>
      <c r="Z80" s="10858"/>
      <c r="AA80" s="10858"/>
      <c r="AB80" s="10927">
        <f t="shared" si="31"/>
      </c>
      <c r="AC80" s="10921">
        <f t="shared" si="26"/>
      </c>
      <c r="AD80" s="10795">
        <f t="shared" si="18"/>
      </c>
      <c r="AE80" s="10812">
        <f t="shared" si="8"/>
      </c>
      <c r="AF80" s="10893">
        <f>VLOOKUP(C80,'Data Products'!$A:$J,10,0)</f>
      </c>
      <c r="AG80" s="10894">
        <f t="shared" si="21"/>
      </c>
      <c r="AH80" s="10798">
        <f t="shared" si="13"/>
      </c>
      <c r="AI80" s="10898"/>
      <c r="AJ80" s="10902"/>
      <c r="AK80" s="10802"/>
      <c r="AL80" s="10801"/>
      <c r="AM80" s="10802"/>
      <c r="AN80" s="10802"/>
    </row>
    <row customHeight="true" hidden="true" ht="18" r="81">
      <c r="A81" s="10883">
        <v>48</v>
      </c>
      <c r="B81" s="10783" t="s">
        <v>14378</v>
      </c>
      <c r="C81" s="10883" t="s">
        <v>14453</v>
      </c>
      <c r="D81" s="10907"/>
      <c r="E81" s="10907"/>
      <c r="F81" s="10886">
        <v>0</v>
      </c>
      <c r="G81" s="10886">
        <v>0</v>
      </c>
      <c r="H81" s="10897"/>
      <c r="I81" s="10888">
        <f>VLOOKUP(C81,'Data Products'!$A:$J,2,0)</f>
      </c>
      <c r="J81" s="10847">
        <f t="shared" si="15"/>
      </c>
      <c r="K81" s="10848">
        <v>45887</v>
      </c>
      <c r="L81" s="10792">
        <f t="shared" si="5"/>
      </c>
      <c r="M81" s="10897">
        <v>0</v>
      </c>
      <c r="N81" s="10814">
        <v>0</v>
      </c>
      <c r="O81" s="10922"/>
      <c r="P81" s="10923"/>
      <c r="Q81" s="10783" t="s">
        <v>14445</v>
      </c>
      <c r="R81" s="10788"/>
      <c r="S81" s="10788"/>
      <c r="T81" s="10788"/>
      <c r="U81" s="10788"/>
      <c r="V81" s="10788"/>
      <c r="W81" s="10788"/>
      <c r="X81" s="10788"/>
      <c r="Y81" s="10788"/>
      <c r="Z81" s="10788"/>
      <c r="AA81" s="10788"/>
      <c r="AB81" s="10892">
        <f t="shared" si="31"/>
      </c>
      <c r="AC81" s="10921">
        <f t="shared" si="26"/>
      </c>
      <c r="AD81" s="10795">
        <f t="shared" si="18"/>
      </c>
      <c r="AE81" s="10812">
        <f t="shared" si="8"/>
      </c>
      <c r="AF81" s="10893">
        <f>VLOOKUP(C81,'Data Products'!$A:$J,10,0)</f>
      </c>
      <c r="AG81" s="10894">
        <f t="shared" si="21"/>
      </c>
      <c r="AH81" s="10798">
        <f t="shared" si="13"/>
      </c>
      <c r="AI81" s="10898"/>
      <c r="AJ81" s="10902"/>
      <c r="AK81" s="10802"/>
      <c r="AL81" s="10801"/>
      <c r="AM81" s="10802"/>
      <c r="AN81" s="10802"/>
    </row>
    <row customHeight="true" hidden="true" ht="18" r="82">
      <c r="A82" s="10883">
        <v>49</v>
      </c>
      <c r="B82" s="10783" t="s">
        <v>14378</v>
      </c>
      <c r="C82" s="10883" t="s">
        <v>14454</v>
      </c>
      <c r="D82" s="10907"/>
      <c r="E82" s="10907"/>
      <c r="F82" s="10886">
        <v>0</v>
      </c>
      <c r="G82" s="10886">
        <v>0</v>
      </c>
      <c r="H82" s="10897"/>
      <c r="I82" s="10888">
        <f>VLOOKUP(C82,'Data Products'!$A:$J,2,0)</f>
      </c>
      <c r="J82" s="10847">
        <f t="shared" si="15"/>
      </c>
      <c r="K82" s="10848">
        <v>45888</v>
      </c>
      <c r="L82" s="10792">
        <f t="shared" si="5"/>
      </c>
      <c r="M82" s="10897">
        <v>0</v>
      </c>
      <c r="N82" s="10814">
        <v>0</v>
      </c>
      <c r="O82" s="10922"/>
      <c r="P82" s="10923"/>
      <c r="Q82" s="10783" t="s">
        <v>14445</v>
      </c>
      <c r="R82" s="10788"/>
      <c r="S82" s="10788"/>
      <c r="T82" s="10788"/>
      <c r="U82" s="10788"/>
      <c r="V82" s="10788"/>
      <c r="W82" s="10788"/>
      <c r="X82" s="10788"/>
      <c r="Y82" s="10788"/>
      <c r="Z82" s="10788"/>
      <c r="AA82" s="10788"/>
      <c r="AB82" s="10892">
        <f t="shared" si="31"/>
      </c>
      <c r="AC82" s="10921">
        <f t="shared" si="26"/>
      </c>
      <c r="AD82" s="10795">
        <f t="shared" si="18"/>
      </c>
      <c r="AE82" s="10812">
        <f t="shared" si="8"/>
      </c>
      <c r="AF82" s="10893">
        <f>VLOOKUP(C82,'Data Products'!$A:$J,10,0)</f>
      </c>
      <c r="AG82" s="10894">
        <f t="shared" si="21"/>
      </c>
      <c r="AH82" s="10798">
        <f t="shared" si="13"/>
      </c>
      <c r="AI82" s="10898"/>
      <c r="AJ82" s="10902"/>
      <c r="AK82" s="10802"/>
      <c r="AL82" s="10801"/>
      <c r="AM82" s="10802"/>
      <c r="AN82" s="10802"/>
    </row>
    <row customHeight="true" hidden="true" ht="18" r="83">
      <c r="A83" s="10883">
        <v>50</v>
      </c>
      <c r="B83" s="10783" t="s">
        <v>14378</v>
      </c>
      <c r="C83" s="10883" t="s">
        <v>14455</v>
      </c>
      <c r="D83" s="10825" t="s">
        <v>14456</v>
      </c>
      <c r="E83" s="10825" t="s">
        <v>14456</v>
      </c>
      <c r="F83" s="10886">
        <v>0</v>
      </c>
      <c r="G83" s="10886">
        <v>0</v>
      </c>
      <c r="H83" s="10897"/>
      <c r="I83" s="10888">
        <f>VLOOKUP(C83,'Data Products'!$A:$J,2,0)</f>
      </c>
      <c r="J83" s="10847">
        <f t="shared" si="15"/>
      </c>
      <c r="K83" s="10848">
        <v>45889</v>
      </c>
      <c r="L83" s="10792">
        <f t="shared" si="5"/>
      </c>
      <c r="M83" s="10897">
        <v>0</v>
      </c>
      <c r="N83" s="10814">
        <v>0</v>
      </c>
      <c r="O83" s="10922"/>
      <c r="P83" s="10923"/>
      <c r="Q83" s="10783" t="s">
        <v>14445</v>
      </c>
      <c r="R83" s="10788"/>
      <c r="S83" s="10788"/>
      <c r="T83" s="10788"/>
      <c r="U83" s="10788"/>
      <c r="V83" s="10788"/>
      <c r="W83" s="10788"/>
      <c r="X83" s="10788"/>
      <c r="Y83" s="10788"/>
      <c r="Z83" s="10788"/>
      <c r="AA83" s="10788"/>
      <c r="AB83" s="10892">
        <f t="shared" si="31"/>
      </c>
      <c r="AC83" s="10830">
        <f t="shared" si="26"/>
      </c>
      <c r="AD83" s="10795">
        <f t="shared" si="18"/>
      </c>
      <c r="AE83" s="10812">
        <f t="shared" si="8"/>
      </c>
      <c r="AF83" s="10893">
        <f>VLOOKUP(C83,'Data Products'!$A:$J,10,0)</f>
      </c>
      <c r="AG83" s="10894">
        <f t="shared" si="21"/>
      </c>
      <c r="AH83" s="10798">
        <f t="shared" si="13"/>
      </c>
      <c r="AI83" s="10898"/>
      <c r="AJ83" s="10902"/>
      <c r="AK83" s="10802"/>
      <c r="AL83" s="10801"/>
      <c r="AM83" s="10802"/>
      <c r="AN83" s="10802"/>
    </row>
    <row customHeight="true" hidden="true" ht="18" r="84">
      <c r="A84" s="10883">
        <v>51</v>
      </c>
      <c r="B84" s="10783" t="s">
        <v>14378</v>
      </c>
      <c r="C84" s="10883" t="s">
        <v>14457</v>
      </c>
      <c r="D84" s="10825" t="s">
        <v>14458</v>
      </c>
      <c r="E84" s="10825" t="s">
        <v>14458</v>
      </c>
      <c r="F84" s="10886">
        <v>0</v>
      </c>
      <c r="G84" s="10886">
        <v>0</v>
      </c>
      <c r="H84" s="10897"/>
      <c r="I84" s="10888">
        <f>VLOOKUP(C84,'Data Products'!$A:$J,2,0)</f>
      </c>
      <c r="J84" s="10847">
        <f t="shared" si="15"/>
      </c>
      <c r="K84" s="10848">
        <v>45890</v>
      </c>
      <c r="L84" s="10792">
        <f t="shared" si="5"/>
      </c>
      <c r="M84" s="10897">
        <v>0</v>
      </c>
      <c r="N84" s="10814">
        <v>0</v>
      </c>
      <c r="O84" s="10922"/>
      <c r="P84" s="10923"/>
      <c r="Q84" s="10783" t="s">
        <v>14445</v>
      </c>
      <c r="R84" s="10788"/>
      <c r="S84" s="10788"/>
      <c r="T84" s="10788"/>
      <c r="U84" s="10788"/>
      <c r="V84" s="10788"/>
      <c r="W84" s="10788"/>
      <c r="X84" s="10788"/>
      <c r="Y84" s="10788"/>
      <c r="Z84" s="10788"/>
      <c r="AA84" s="10788"/>
      <c r="AB84" s="10892">
        <f t="shared" si="31"/>
      </c>
      <c r="AC84" s="10811">
        <f t="shared" si="26"/>
      </c>
      <c r="AD84" s="10795">
        <f t="shared" si="18"/>
      </c>
      <c r="AE84" s="10812">
        <f t="shared" si="8"/>
      </c>
      <c r="AF84" s="10893">
        <f>VLOOKUP(C84,'Data Products'!$A:$J,10,0)</f>
      </c>
      <c r="AG84" s="10894">
        <f t="shared" si="21"/>
      </c>
      <c r="AH84" s="10798">
        <f t="shared" si="13"/>
      </c>
      <c r="AI84" s="10898"/>
      <c r="AJ84" s="10902"/>
      <c r="AK84" s="10802"/>
      <c r="AL84" s="10801"/>
      <c r="AM84" s="10802"/>
      <c r="AN84" s="10802"/>
    </row>
    <row customHeight="true" hidden="true" ht="18" r="85">
      <c r="A85" s="10883">
        <v>52</v>
      </c>
      <c r="B85" s="10783" t="s">
        <v>14378</v>
      </c>
      <c r="C85" s="10883" t="s">
        <v>14459</v>
      </c>
      <c r="D85" s="10825" t="s">
        <v>14460</v>
      </c>
      <c r="E85" s="10825" t="s">
        <v>14460</v>
      </c>
      <c r="F85" s="10886">
        <v>0</v>
      </c>
      <c r="G85" s="10886">
        <v>0</v>
      </c>
      <c r="H85" s="10897"/>
      <c r="I85" s="10888">
        <f>VLOOKUP(C85,'Data Products'!$A:$J,2,0)</f>
      </c>
      <c r="J85" s="10847">
        <f t="shared" si="15"/>
      </c>
      <c r="K85" s="10848">
        <v>45891</v>
      </c>
      <c r="L85" s="10792">
        <f t="shared" si="5"/>
      </c>
      <c r="M85" s="10897">
        <v>0</v>
      </c>
      <c r="N85" s="10814">
        <v>0</v>
      </c>
      <c r="O85" s="10922"/>
      <c r="P85" s="10923"/>
      <c r="Q85" s="10783" t="s">
        <v>14445</v>
      </c>
      <c r="R85" s="10788"/>
      <c r="S85" s="10788"/>
      <c r="T85" s="10788"/>
      <c r="U85" s="10788"/>
      <c r="V85" s="10788"/>
      <c r="W85" s="10788"/>
      <c r="X85" s="10788"/>
      <c r="Y85" s="10788"/>
      <c r="Z85" s="10788"/>
      <c r="AA85" s="10788"/>
      <c r="AB85" s="10892">
        <f t="shared" si="31"/>
      </c>
      <c r="AC85" s="10806">
        <f t="shared" si="26"/>
      </c>
      <c r="AD85" s="10795">
        <f t="shared" si="18"/>
      </c>
      <c r="AE85" s="10812">
        <f t="shared" si="8"/>
      </c>
      <c r="AF85" s="10893">
        <f>VLOOKUP(C85,'Data Products'!$A:$J,10,0)</f>
      </c>
      <c r="AG85" s="10894">
        <f t="shared" si="21"/>
      </c>
      <c r="AH85" s="10798">
        <f t="shared" si="13"/>
      </c>
      <c r="AI85" s="10898"/>
      <c r="AJ85" s="10902"/>
      <c r="AK85" s="10802"/>
      <c r="AL85" s="10801"/>
      <c r="AM85" s="10802"/>
      <c r="AN85" s="10802"/>
    </row>
    <row customHeight="true" hidden="true" ht="18" r="86">
      <c r="A86" s="10883">
        <v>53</v>
      </c>
      <c r="B86" s="10783" t="s">
        <v>14378</v>
      </c>
      <c r="C86" s="10883" t="s">
        <v>14461</v>
      </c>
      <c r="D86" s="10825" t="s">
        <v>14462</v>
      </c>
      <c r="E86" s="10825" t="s">
        <v>14462</v>
      </c>
      <c r="F86" s="10886">
        <v>0</v>
      </c>
      <c r="G86" s="10886">
        <v>0</v>
      </c>
      <c r="H86" s="10897"/>
      <c r="I86" s="10888">
        <f>VLOOKUP(C86,'Data Products'!$A:$J,2,0)</f>
      </c>
      <c r="J86" s="10847">
        <f t="shared" si="15"/>
      </c>
      <c r="K86" s="10848">
        <v>45892</v>
      </c>
      <c r="L86" s="10792">
        <f t="shared" si="5"/>
      </c>
      <c r="M86" s="10897">
        <v>0</v>
      </c>
      <c r="N86" s="10814">
        <v>0</v>
      </c>
      <c r="O86" s="10922"/>
      <c r="P86" s="10923"/>
      <c r="Q86" s="10783" t="s">
        <v>14445</v>
      </c>
      <c r="R86" s="10788"/>
      <c r="S86" s="10788"/>
      <c r="T86" s="10788"/>
      <c r="U86" s="10788"/>
      <c r="V86" s="10788"/>
      <c r="W86" s="10788"/>
      <c r="X86" s="10788"/>
      <c r="Y86" s="10788"/>
      <c r="Z86" s="10788"/>
      <c r="AA86" s="10788"/>
      <c r="AB86" s="10892">
        <f t="shared" si="31"/>
      </c>
      <c r="AC86" s="10905">
        <f t="shared" si="26"/>
      </c>
      <c r="AD86" s="10795">
        <f t="shared" si="18"/>
      </c>
      <c r="AE86" s="10812">
        <f t="shared" si="8"/>
      </c>
      <c r="AF86" s="10893">
        <f>VLOOKUP(C86,'Data Products'!$A:$J,10,0)</f>
      </c>
      <c r="AG86" s="10894">
        <f t="shared" si="21"/>
      </c>
      <c r="AH86" s="10798">
        <f t="shared" si="13"/>
      </c>
      <c r="AI86" s="10898"/>
      <c r="AJ86" s="10902"/>
      <c r="AK86" s="10802"/>
      <c r="AL86" s="10801"/>
      <c r="AM86" s="10802"/>
      <c r="AN86" s="10802"/>
    </row>
    <row customHeight="true" hidden="true" ht="18" r="87">
      <c r="A87" s="10883">
        <v>54</v>
      </c>
      <c r="B87" s="10783" t="s">
        <v>14378</v>
      </c>
      <c r="C87" s="10883" t="s">
        <v>14463</v>
      </c>
      <c r="D87" s="10825" t="s">
        <v>14464</v>
      </c>
      <c r="E87" s="10825" t="s">
        <v>14464</v>
      </c>
      <c r="F87" s="10886">
        <v>0</v>
      </c>
      <c r="G87" s="10886">
        <v>0</v>
      </c>
      <c r="H87" s="10897"/>
      <c r="I87" s="10888">
        <f>VLOOKUP(C87,'Data Products'!$A:$J,2,0)</f>
      </c>
      <c r="J87" s="10847">
        <f t="shared" si="15"/>
      </c>
      <c r="K87" s="10848">
        <v>45893</v>
      </c>
      <c r="L87" s="10792">
        <f t="shared" si="5"/>
      </c>
      <c r="M87" s="10897">
        <v>0</v>
      </c>
      <c r="N87" s="10814">
        <v>0</v>
      </c>
      <c r="O87" s="10922"/>
      <c r="P87" s="10923"/>
      <c r="Q87" s="10783" t="s">
        <v>14445</v>
      </c>
      <c r="R87" s="10788"/>
      <c r="S87" s="10788"/>
      <c r="T87" s="10788"/>
      <c r="U87" s="10788"/>
      <c r="V87" s="10788"/>
      <c r="W87" s="10788"/>
      <c r="X87" s="10788"/>
      <c r="Y87" s="10788"/>
      <c r="Z87" s="10788"/>
      <c r="AA87" s="10788"/>
      <c r="AB87" s="10892">
        <f t="shared" si="31"/>
      </c>
      <c r="AC87" s="10905">
        <f t="shared" si="26"/>
      </c>
      <c r="AD87" s="10795">
        <f t="shared" si="18"/>
      </c>
      <c r="AE87" s="10812">
        <f t="shared" si="8"/>
      </c>
      <c r="AF87" s="10893">
        <f>VLOOKUP(C87,'Data Products'!$A:$J,10,0)</f>
      </c>
      <c r="AG87" s="10894">
        <f t="shared" si="21"/>
      </c>
      <c r="AH87" s="10798">
        <f t="shared" si="13"/>
      </c>
      <c r="AI87" s="10898"/>
      <c r="AJ87" s="10902"/>
      <c r="AK87" s="10802"/>
      <c r="AL87" s="10801"/>
      <c r="AM87" s="10802"/>
      <c r="AN87" s="10802"/>
    </row>
    <row customHeight="true" hidden="true" ht="18" r="88">
      <c r="A88" s="10883">
        <v>55</v>
      </c>
      <c r="B88" s="10783" t="s">
        <v>14378</v>
      </c>
      <c r="C88" s="10883" t="s">
        <v>14465</v>
      </c>
      <c r="D88" s="10825" t="s">
        <v>14466</v>
      </c>
      <c r="E88" s="10825" t="s">
        <v>14466</v>
      </c>
      <c r="F88" s="10886">
        <v>0</v>
      </c>
      <c r="G88" s="10886">
        <v>0</v>
      </c>
      <c r="H88" s="10897"/>
      <c r="I88" s="10888">
        <f>VLOOKUP(C88,'Data Products'!$A:$J,2,0)</f>
      </c>
      <c r="J88" s="10847">
        <f t="shared" si="15"/>
      </c>
      <c r="K88" s="10848">
        <v>45894</v>
      </c>
      <c r="L88" s="10792">
        <f t="shared" si="5"/>
      </c>
      <c r="M88" s="10897">
        <v>0</v>
      </c>
      <c r="N88" s="10814">
        <v>0</v>
      </c>
      <c r="O88" s="10922"/>
      <c r="P88" s="10923"/>
      <c r="Q88" s="10783" t="s">
        <v>14445</v>
      </c>
      <c r="R88" s="10788"/>
      <c r="S88" s="10788"/>
      <c r="T88" s="10788"/>
      <c r="U88" s="10788"/>
      <c r="V88" s="10788"/>
      <c r="W88" s="10788"/>
      <c r="X88" s="10788"/>
      <c r="Y88" s="10788"/>
      <c r="Z88" s="10788"/>
      <c r="AA88" s="10788"/>
      <c r="AB88" s="10892">
        <f t="shared" si="31"/>
      </c>
      <c r="AC88" s="10806">
        <f t="shared" si="26"/>
      </c>
      <c r="AD88" s="10795">
        <f t="shared" si="18"/>
      </c>
      <c r="AE88" s="10812">
        <f t="shared" si="8"/>
      </c>
      <c r="AF88" s="10893">
        <f>VLOOKUP(C88,'Data Products'!$A:$J,10,0)</f>
      </c>
      <c r="AG88" s="10894">
        <f t="shared" si="21"/>
      </c>
      <c r="AH88" s="10798">
        <f t="shared" si="13"/>
      </c>
      <c r="AI88" s="10898"/>
      <c r="AJ88" s="10902"/>
      <c r="AK88" s="10802"/>
      <c r="AL88" s="10801"/>
      <c r="AM88" s="10802"/>
      <c r="AN88" s="10802"/>
    </row>
    <row customHeight="true" hidden="true" ht="18" r="89">
      <c r="A89" s="10883">
        <v>56</v>
      </c>
      <c r="B89" s="10783" t="s">
        <v>14378</v>
      </c>
      <c r="C89" s="10883" t="s">
        <v>14467</v>
      </c>
      <c r="D89" s="10825" t="s">
        <v>14468</v>
      </c>
      <c r="E89" s="10825" t="s">
        <v>14468</v>
      </c>
      <c r="F89" s="10886">
        <v>0</v>
      </c>
      <c r="G89" s="10886">
        <v>0</v>
      </c>
      <c r="H89" s="10897"/>
      <c r="I89" s="10888">
        <f>VLOOKUP(C89,'Data Products'!$A:$J,2,0)</f>
      </c>
      <c r="J89" s="10847">
        <f t="shared" si="15"/>
      </c>
      <c r="K89" s="10848">
        <v>45895</v>
      </c>
      <c r="L89" s="10792">
        <f t="shared" si="5"/>
      </c>
      <c r="M89" s="10897">
        <v>0</v>
      </c>
      <c r="N89" s="10814">
        <v>0</v>
      </c>
      <c r="O89" s="10922"/>
      <c r="P89" s="10923"/>
      <c r="Q89" s="10783" t="s">
        <v>14445</v>
      </c>
      <c r="R89" s="10788"/>
      <c r="S89" s="10788"/>
      <c r="T89" s="10788"/>
      <c r="U89" s="10788"/>
      <c r="V89" s="10788"/>
      <c r="W89" s="10788"/>
      <c r="X89" s="10788"/>
      <c r="Y89" s="10788"/>
      <c r="Z89" s="10788"/>
      <c r="AA89" s="10788"/>
      <c r="AB89" s="10892">
        <f t="shared" si="31"/>
      </c>
      <c r="AC89" s="10811">
        <f t="shared" si="26"/>
      </c>
      <c r="AD89" s="10928">
        <f t="shared" si="18"/>
      </c>
      <c r="AE89" s="10812">
        <f t="shared" si="8"/>
      </c>
      <c r="AF89" s="10893">
        <f>VLOOKUP(C89,'Data Products'!$A:$J,10,0)</f>
      </c>
      <c r="AG89" s="10894">
        <f t="shared" si="21"/>
      </c>
      <c r="AH89" s="10798">
        <f t="shared" si="13"/>
      </c>
      <c r="AI89" s="10898"/>
      <c r="AJ89" s="10902"/>
      <c r="AK89" s="10802"/>
      <c r="AL89" s="10801"/>
      <c r="AM89" s="10802"/>
      <c r="AN89" s="10802"/>
    </row>
    <row customHeight="true" hidden="true" ht="18" r="90">
      <c r="A90" s="10883">
        <v>57</v>
      </c>
      <c r="B90" s="10783" t="s">
        <v>14378</v>
      </c>
      <c r="C90" s="10883" t="s">
        <v>14469</v>
      </c>
      <c r="D90" s="10825" t="s">
        <v>14470</v>
      </c>
      <c r="E90" s="10825" t="s">
        <v>14470</v>
      </c>
      <c r="F90" s="10886">
        <v>0</v>
      </c>
      <c r="G90" s="10886">
        <v>0</v>
      </c>
      <c r="H90" s="10897"/>
      <c r="I90" s="10888">
        <f>VLOOKUP(C90,'Data Products'!$A:$J,2,0)</f>
      </c>
      <c r="J90" s="10847">
        <f t="shared" si="15"/>
      </c>
      <c r="K90" s="10848">
        <v>45896</v>
      </c>
      <c r="L90" s="10792">
        <f t="shared" si="5"/>
      </c>
      <c r="M90" s="10897">
        <v>0</v>
      </c>
      <c r="N90" s="10814">
        <v>0</v>
      </c>
      <c r="O90" s="10922"/>
      <c r="P90" s="10923"/>
      <c r="Q90" s="10783" t="s">
        <v>14445</v>
      </c>
      <c r="R90" s="10788"/>
      <c r="S90" s="10788"/>
      <c r="T90" s="10788"/>
      <c r="U90" s="10788"/>
      <c r="V90" s="10788"/>
      <c r="W90" s="10788"/>
      <c r="X90" s="10788"/>
      <c r="Y90" s="10788"/>
      <c r="Z90" s="10788"/>
      <c r="AA90" s="10788"/>
      <c r="AB90" s="10892">
        <f t="shared" si="31"/>
      </c>
      <c r="AC90" s="10794">
        <f t="shared" si="26"/>
      </c>
      <c r="AD90" s="10928">
        <f t="shared" si="18"/>
      </c>
      <c r="AE90" s="10812">
        <f t="shared" si="8"/>
      </c>
      <c r="AF90" s="10893">
        <f>VLOOKUP(C90,'Data Products'!$A:$J,10,0)</f>
      </c>
      <c r="AG90" s="10894">
        <f t="shared" si="21"/>
      </c>
      <c r="AH90" s="10798">
        <f t="shared" si="13"/>
      </c>
      <c r="AI90" s="10898"/>
      <c r="AJ90" s="10902"/>
      <c r="AK90" s="10802"/>
      <c r="AL90" s="10801"/>
      <c r="AM90" s="10802"/>
      <c r="AN90" s="10802"/>
    </row>
    <row customHeight="true" hidden="true" ht="18" r="91">
      <c r="A91" s="10883">
        <v>58</v>
      </c>
      <c r="B91" s="10783" t="s">
        <v>14378</v>
      </c>
      <c r="C91" s="10883" t="s">
        <v>14471</v>
      </c>
      <c r="D91" s="10825" t="s">
        <v>14472</v>
      </c>
      <c r="E91" s="10825" t="s">
        <v>14472</v>
      </c>
      <c r="F91" s="10886">
        <v>0</v>
      </c>
      <c r="G91" s="10886">
        <v>0</v>
      </c>
      <c r="H91" s="10897"/>
      <c r="I91" s="10888">
        <f>VLOOKUP(C91,'Data Products'!$A:$J,2,0)</f>
      </c>
      <c r="J91" s="10847">
        <f t="shared" si="15"/>
      </c>
      <c r="K91" s="10848">
        <v>45897</v>
      </c>
      <c r="L91" s="10792">
        <f t="shared" si="5"/>
      </c>
      <c r="M91" s="10897">
        <v>0</v>
      </c>
      <c r="N91" s="10814">
        <v>0</v>
      </c>
      <c r="O91" s="10922"/>
      <c r="P91" s="10923"/>
      <c r="Q91" s="10783" t="s">
        <v>14445</v>
      </c>
      <c r="R91" s="10788"/>
      <c r="S91" s="10788"/>
      <c r="T91" s="10788"/>
      <c r="U91" s="10788"/>
      <c r="V91" s="10788"/>
      <c r="W91" s="10788"/>
      <c r="X91" s="10788"/>
      <c r="Y91" s="10788"/>
      <c r="Z91" s="10788"/>
      <c r="AA91" s="10788"/>
      <c r="AB91" s="10892">
        <f t="shared" si="31"/>
      </c>
      <c r="AC91" s="10794">
        <f t="shared" si="26"/>
      </c>
      <c r="AD91" s="10928">
        <f t="shared" si="18"/>
      </c>
      <c r="AE91" s="10812">
        <f t="shared" si="8"/>
      </c>
      <c r="AF91" s="10893">
        <f>VLOOKUP(C91,'Data Products'!$A:$J,10,0)</f>
      </c>
      <c r="AG91" s="10894">
        <f t="shared" si="21"/>
      </c>
      <c r="AH91" s="10798">
        <f t="shared" si="13"/>
      </c>
      <c r="AI91" s="10898"/>
      <c r="AJ91" s="10902"/>
      <c r="AK91" s="10802"/>
      <c r="AL91" s="10801"/>
      <c r="AM91" s="10802"/>
      <c r="AN91" s="10802"/>
    </row>
    <row customHeight="true" hidden="true" ht="18" r="92">
      <c r="A92" s="10883">
        <v>59</v>
      </c>
      <c r="B92" s="10783" t="s">
        <v>14378</v>
      </c>
      <c r="C92" s="10883" t="s">
        <v>14473</v>
      </c>
      <c r="D92" s="10825" t="s">
        <v>14474</v>
      </c>
      <c r="E92" s="10825" t="s">
        <v>14474</v>
      </c>
      <c r="F92" s="10886">
        <v>0</v>
      </c>
      <c r="G92" s="10886">
        <v>0</v>
      </c>
      <c r="H92" s="10897"/>
      <c r="I92" s="10888">
        <f>VLOOKUP(C92,'Data Products'!$A:$J,2,0)</f>
      </c>
      <c r="J92" s="10847">
        <f t="shared" si="15"/>
      </c>
      <c r="K92" s="10848">
        <v>45898</v>
      </c>
      <c r="L92" s="10792">
        <f t="shared" si="5"/>
      </c>
      <c r="M92" s="10897">
        <v>0</v>
      </c>
      <c r="N92" s="10814">
        <v>0</v>
      </c>
      <c r="O92" s="10922"/>
      <c r="P92" s="10923"/>
      <c r="Q92" s="10783" t="s">
        <v>14445</v>
      </c>
      <c r="R92" s="10788"/>
      <c r="S92" s="10788"/>
      <c r="T92" s="10788"/>
      <c r="U92" s="10788"/>
      <c r="V92" s="10788"/>
      <c r="W92" s="10788"/>
      <c r="X92" s="10788"/>
      <c r="Y92" s="10788"/>
      <c r="Z92" s="10788"/>
      <c r="AA92" s="10788"/>
      <c r="AB92" s="10892">
        <f t="shared" si="31"/>
      </c>
      <c r="AC92" s="10794">
        <f t="shared" si="26"/>
      </c>
      <c r="AD92" s="10928">
        <f t="shared" si="18"/>
      </c>
      <c r="AE92" s="10812">
        <f t="shared" si="8"/>
      </c>
      <c r="AF92" s="10893">
        <f>VLOOKUP(C92,'Data Products'!$A:$J,10,0)</f>
      </c>
      <c r="AG92" s="10894">
        <f t="shared" si="21"/>
      </c>
      <c r="AH92" s="10798">
        <f t="shared" si="13"/>
      </c>
      <c r="AI92" s="10898"/>
      <c r="AJ92" s="10902"/>
      <c r="AK92" s="10802"/>
      <c r="AL92" s="10801"/>
      <c r="AM92" s="10802"/>
      <c r="AN92" s="10802"/>
    </row>
    <row customHeight="true" hidden="true" ht="18" r="93">
      <c r="A93" s="10883">
        <v>60</v>
      </c>
      <c r="B93" s="10783" t="s">
        <v>14378</v>
      </c>
      <c r="C93" s="10883" t="s">
        <v>14475</v>
      </c>
      <c r="D93" s="10825" t="s">
        <v>14476</v>
      </c>
      <c r="E93" s="10825" t="s">
        <v>14476</v>
      </c>
      <c r="F93" s="10886">
        <v>0</v>
      </c>
      <c r="G93" s="10886">
        <v>0</v>
      </c>
      <c r="H93" s="10897"/>
      <c r="I93" s="10888">
        <f>VLOOKUP(C93,'Data Products'!$A:$J,2,0)</f>
      </c>
      <c r="J93" s="10847">
        <f t="shared" si="15"/>
      </c>
      <c r="K93" s="10848">
        <v>45899</v>
      </c>
      <c r="L93" s="10792">
        <f t="shared" si="5"/>
      </c>
      <c r="M93" s="10897">
        <v>0</v>
      </c>
      <c r="N93" s="10814">
        <v>0</v>
      </c>
      <c r="O93" s="10922"/>
      <c r="P93" s="10923"/>
      <c r="Q93" s="10783" t="s">
        <v>14445</v>
      </c>
      <c r="R93" s="10788"/>
      <c r="S93" s="10788"/>
      <c r="T93" s="10788"/>
      <c r="U93" s="10788"/>
      <c r="V93" s="10788"/>
      <c r="W93" s="10788"/>
      <c r="X93" s="10788"/>
      <c r="Y93" s="10788"/>
      <c r="Z93" s="10788"/>
      <c r="AA93" s="10788"/>
      <c r="AB93" s="10892">
        <f t="shared" si="31"/>
      </c>
      <c r="AC93" s="10794">
        <f t="shared" si="26"/>
      </c>
      <c r="AD93" s="10928">
        <f t="shared" si="18"/>
      </c>
      <c r="AE93" s="10812">
        <f t="shared" si="8"/>
      </c>
      <c r="AF93" s="10893">
        <f>VLOOKUP(C93,'Data Products'!$A:$J,10,0)</f>
      </c>
      <c r="AG93" s="10894">
        <f t="shared" si="21"/>
      </c>
      <c r="AH93" s="10798">
        <f t="shared" si="13"/>
      </c>
      <c r="AI93" s="10898"/>
      <c r="AJ93" s="10902"/>
      <c r="AK93" s="10802"/>
      <c r="AL93" s="10801"/>
      <c r="AM93" s="10802"/>
      <c r="AN93" s="10802"/>
    </row>
    <row customHeight="true" hidden="true" ht="18" r="94">
      <c r="A94" s="10883">
        <v>61</v>
      </c>
      <c r="B94" s="10783" t="s">
        <v>14378</v>
      </c>
      <c r="C94" s="10883" t="s">
        <v>14477</v>
      </c>
      <c r="D94" s="10825" t="s">
        <v>14478</v>
      </c>
      <c r="E94" s="10825" t="s">
        <v>14478</v>
      </c>
      <c r="F94" s="10886">
        <v>0</v>
      </c>
      <c r="G94" s="10886">
        <v>0</v>
      </c>
      <c r="H94" s="10897"/>
      <c r="I94" s="10888">
        <f>VLOOKUP(C94,'Data Products'!$A:$J,2,0)</f>
      </c>
      <c r="J94" s="10847">
        <f t="shared" si="15"/>
      </c>
      <c r="K94" s="10848">
        <v>45900</v>
      </c>
      <c r="L94" s="10792">
        <f t="shared" si="5"/>
      </c>
      <c r="M94" s="10897">
        <v>0</v>
      </c>
      <c r="N94" s="10814">
        <v>0</v>
      </c>
      <c r="O94" s="10922"/>
      <c r="P94" s="10923"/>
      <c r="Q94" s="10783" t="s">
        <v>14445</v>
      </c>
      <c r="R94" s="10788"/>
      <c r="S94" s="10788"/>
      <c r="T94" s="10788"/>
      <c r="U94" s="10788"/>
      <c r="V94" s="10788"/>
      <c r="W94" s="10788"/>
      <c r="X94" s="10788"/>
      <c r="Y94" s="10788"/>
      <c r="Z94" s="10788"/>
      <c r="AA94" s="10788"/>
      <c r="AB94" s="10892">
        <f t="shared" si="31"/>
      </c>
      <c r="AC94" s="10794">
        <f t="shared" si="26"/>
      </c>
      <c r="AD94" s="10928">
        <f t="shared" si="18"/>
      </c>
      <c r="AE94" s="10812">
        <f t="shared" si="8"/>
      </c>
      <c r="AF94" s="10893">
        <f>VLOOKUP(C94,'Data Products'!$A:$J,10,0)</f>
      </c>
      <c r="AG94" s="10894">
        <f t="shared" si="21"/>
      </c>
      <c r="AH94" s="10798">
        <f t="shared" si="13"/>
      </c>
      <c r="AI94" s="10898"/>
      <c r="AJ94" s="10902"/>
      <c r="AK94" s="10802"/>
      <c r="AL94" s="10801"/>
      <c r="AM94" s="10802"/>
      <c r="AN94" s="10802"/>
    </row>
    <row customHeight="true" hidden="true" ht="18" r="95">
      <c r="A95" s="10883">
        <v>62</v>
      </c>
      <c r="B95" s="10783" t="s">
        <v>14378</v>
      </c>
      <c r="C95" s="10883" t="s">
        <v>14479</v>
      </c>
      <c r="D95" s="10825" t="s">
        <v>14480</v>
      </c>
      <c r="E95" s="10825" t="s">
        <v>14480</v>
      </c>
      <c r="F95" s="10886">
        <v>0</v>
      </c>
      <c r="G95" s="10886">
        <v>0</v>
      </c>
      <c r="H95" s="10897"/>
      <c r="I95" s="10888">
        <f>VLOOKUP(C95,'Data Products'!$A:$J,2,0)</f>
      </c>
      <c r="J95" s="10847">
        <f t="shared" si="15"/>
      </c>
      <c r="K95" s="10848">
        <v>45901</v>
      </c>
      <c r="L95" s="10792">
        <f t="shared" si="5"/>
      </c>
      <c r="M95" s="10897">
        <v>0</v>
      </c>
      <c r="N95" s="10814">
        <v>0</v>
      </c>
      <c r="O95" s="10922"/>
      <c r="P95" s="10923"/>
      <c r="Q95" s="10783" t="s">
        <v>14445</v>
      </c>
      <c r="R95" s="10788"/>
      <c r="S95" s="10788"/>
      <c r="T95" s="10788"/>
      <c r="U95" s="10788"/>
      <c r="V95" s="10788"/>
      <c r="W95" s="10788"/>
      <c r="X95" s="10788"/>
      <c r="Y95" s="10788"/>
      <c r="Z95" s="10788"/>
      <c r="AA95" s="10788"/>
      <c r="AB95" s="10892">
        <f t="shared" si="31"/>
      </c>
      <c r="AC95" s="10811">
        <f t="shared" si="26"/>
      </c>
      <c r="AD95" s="10928">
        <f t="shared" si="18"/>
      </c>
      <c r="AE95" s="10812">
        <f t="shared" si="8"/>
      </c>
      <c r="AF95" s="10893">
        <f>VLOOKUP(C95,'Data Products'!$A:$J,10,0)</f>
      </c>
      <c r="AG95" s="10894">
        <f t="shared" si="21"/>
      </c>
      <c r="AH95" s="10798">
        <f t="shared" si="13"/>
      </c>
      <c r="AI95" s="10898"/>
      <c r="AJ95" s="10902"/>
      <c r="AK95" s="10802"/>
      <c r="AL95" s="10801"/>
      <c r="AM95" s="10802"/>
      <c r="AN95" s="10802"/>
    </row>
    <row customHeight="true" hidden="true" ht="18" r="96">
      <c r="A96" s="10883">
        <v>63</v>
      </c>
      <c r="B96" s="10783" t="s">
        <v>14378</v>
      </c>
      <c r="C96" s="10883" t="s">
        <v>14481</v>
      </c>
      <c r="D96" s="10825" t="s">
        <v>14472</v>
      </c>
      <c r="E96" s="10825" t="s">
        <v>14472</v>
      </c>
      <c r="F96" s="10886">
        <v>0</v>
      </c>
      <c r="G96" s="10886">
        <v>0</v>
      </c>
      <c r="H96" s="10897"/>
      <c r="I96" s="10888">
        <f>VLOOKUP(C96,'Data Products'!$A:$J,2,0)</f>
      </c>
      <c r="J96" s="10847">
        <f t="shared" si="15"/>
      </c>
      <c r="K96" s="10848">
        <v>45902</v>
      </c>
      <c r="L96" s="10792">
        <f t="shared" si="5"/>
      </c>
      <c r="M96" s="10897">
        <v>0</v>
      </c>
      <c r="N96" s="10814">
        <v>0</v>
      </c>
      <c r="O96" s="10922"/>
      <c r="P96" s="10923"/>
      <c r="Q96" s="10783" t="s">
        <v>14445</v>
      </c>
      <c r="R96" s="10788"/>
      <c r="S96" s="10788"/>
      <c r="T96" s="10788"/>
      <c r="U96" s="10788"/>
      <c r="V96" s="10788"/>
      <c r="W96" s="10788"/>
      <c r="X96" s="10788"/>
      <c r="Y96" s="10788"/>
      <c r="Z96" s="10788"/>
      <c r="AA96" s="10788"/>
      <c r="AB96" s="10892">
        <f t="shared" si="31"/>
      </c>
      <c r="AC96" s="10806">
        <f t="shared" si="26"/>
      </c>
      <c r="AD96" s="10928">
        <f t="shared" si="18"/>
      </c>
      <c r="AE96" s="10812">
        <f t="shared" si="8"/>
      </c>
      <c r="AF96" s="10893">
        <f>VLOOKUP(C96,'Data Products'!$A:$J,10,0)</f>
      </c>
      <c r="AG96" s="10894">
        <f t="shared" si="21"/>
      </c>
      <c r="AH96" s="10798">
        <f t="shared" si="13"/>
      </c>
      <c r="AI96" s="10898"/>
      <c r="AJ96" s="10902"/>
      <c r="AK96" s="10802"/>
      <c r="AL96" s="10801"/>
      <c r="AM96" s="10802"/>
      <c r="AN96" s="10802"/>
    </row>
    <row customHeight="true" hidden="true" ht="18" r="97">
      <c r="A97" s="10883">
        <v>64</v>
      </c>
      <c r="B97" s="10783" t="s">
        <v>14378</v>
      </c>
      <c r="C97" s="10883" t="s">
        <v>14482</v>
      </c>
      <c r="D97" s="10825" t="s">
        <v>14472</v>
      </c>
      <c r="E97" s="10825" t="s">
        <v>14472</v>
      </c>
      <c r="F97" s="10886">
        <v>0</v>
      </c>
      <c r="G97" s="10886">
        <v>0</v>
      </c>
      <c r="H97" s="10897"/>
      <c r="I97" s="10888">
        <f>VLOOKUP(C97,'Data Products'!$A:$J,2,0)</f>
      </c>
      <c r="J97" s="10847">
        <f t="shared" si="15"/>
      </c>
      <c r="K97" s="10848">
        <v>45903</v>
      </c>
      <c r="L97" s="10792">
        <f t="shared" si="5"/>
      </c>
      <c r="M97" s="10897">
        <v>0</v>
      </c>
      <c r="N97" s="10814">
        <v>0</v>
      </c>
      <c r="O97" s="10922"/>
      <c r="P97" s="10923"/>
      <c r="Q97" s="10783" t="s">
        <v>14445</v>
      </c>
      <c r="R97" s="10788"/>
      <c r="S97" s="10788"/>
      <c r="T97" s="10788"/>
      <c r="U97" s="10788"/>
      <c r="V97" s="10788"/>
      <c r="W97" s="10788"/>
      <c r="X97" s="10788"/>
      <c r="Y97" s="10788"/>
      <c r="Z97" s="10788"/>
      <c r="AA97" s="10788"/>
      <c r="AB97" s="10892">
        <f t="shared" si="31"/>
      </c>
      <c r="AC97" s="10811">
        <f t="shared" si="26"/>
      </c>
      <c r="AD97" s="10928">
        <f t="shared" si="18"/>
      </c>
      <c r="AE97" s="10812">
        <f t="shared" si="8"/>
      </c>
      <c r="AF97" s="10893">
        <f>VLOOKUP(C97,'Data Products'!$A:$J,10,0)</f>
      </c>
      <c r="AG97" s="10894">
        <f t="shared" si="21"/>
      </c>
      <c r="AH97" s="10798">
        <f t="shared" si="13"/>
      </c>
      <c r="AI97" s="10898"/>
      <c r="AJ97" s="10902"/>
      <c r="AK97" s="10802"/>
      <c r="AL97" s="10801"/>
      <c r="AM97" s="10802"/>
      <c r="AN97" s="10802"/>
    </row>
    <row customHeight="true" hidden="true" ht="18" r="98">
      <c r="A98" s="10883">
        <v>65</v>
      </c>
      <c r="B98" s="10783" t="s">
        <v>14329</v>
      </c>
      <c r="C98" s="10883" t="s">
        <v>14483</v>
      </c>
      <c r="D98" s="10825" t="s">
        <v>14484</v>
      </c>
      <c r="E98" s="10825" t="s">
        <v>14484</v>
      </c>
      <c r="F98" s="10886">
        <v>0</v>
      </c>
      <c r="G98" s="10886">
        <v>0</v>
      </c>
      <c r="H98" s="10897"/>
      <c r="I98" s="10888">
        <f>VLOOKUP(C98,'Data Products'!$A:$J,2,0)</f>
      </c>
      <c r="J98" s="10847">
        <f t="shared" si="15"/>
      </c>
      <c r="K98" s="10848">
        <v>45904</v>
      </c>
      <c r="L98" s="10792">
        <f t="shared" si="5"/>
      </c>
      <c r="M98" s="10897">
        <v>0</v>
      </c>
      <c r="N98" s="10814">
        <v>0</v>
      </c>
      <c r="O98" s="10922"/>
      <c r="P98" s="10923"/>
      <c r="Q98" s="10783" t="s">
        <v>14445</v>
      </c>
      <c r="R98" s="10788"/>
      <c r="S98" s="10788"/>
      <c r="T98" s="10788"/>
      <c r="U98" s="10788"/>
      <c r="V98" s="10788"/>
      <c r="W98" s="10788"/>
      <c r="X98" s="10788"/>
      <c r="Y98" s="10788"/>
      <c r="Z98" s="10788"/>
      <c r="AA98" s="10788"/>
      <c r="AB98" s="10892">
        <f t="shared" si="31"/>
      </c>
      <c r="AC98" s="10811">
        <f t="shared" si="26"/>
      </c>
      <c r="AD98" s="10928">
        <f t="shared" si="18"/>
      </c>
      <c r="AE98" s="10812">
        <f t="shared" si="8"/>
      </c>
      <c r="AF98" s="10893">
        <f>VLOOKUP(C98,'Data Products'!$A:$J,10,0)</f>
      </c>
      <c r="AG98" s="10894">
        <f t="shared" si="21"/>
      </c>
      <c r="AH98" s="10798">
        <f t="shared" si="13"/>
      </c>
      <c r="AI98" s="10898"/>
      <c r="AJ98" s="10902"/>
      <c r="AK98" s="10802"/>
      <c r="AL98" s="10801"/>
      <c r="AM98" s="10802"/>
      <c r="AN98" s="10802"/>
    </row>
    <row customHeight="true" hidden="true" ht="18" r="99">
      <c r="A99" s="10883">
        <v>66</v>
      </c>
      <c r="B99" s="10783" t="s">
        <v>14378</v>
      </c>
      <c r="C99" s="10883" t="s">
        <v>14485</v>
      </c>
      <c r="D99" s="10825" t="s">
        <v>14472</v>
      </c>
      <c r="E99" s="10825" t="s">
        <v>14472</v>
      </c>
      <c r="F99" s="10886">
        <v>0</v>
      </c>
      <c r="G99" s="10886">
        <v>0</v>
      </c>
      <c r="H99" s="10897"/>
      <c r="I99" s="10888">
        <f>VLOOKUP(C99,'Data Products'!$A:$J,2,0)</f>
      </c>
      <c r="J99" s="10847">
        <f t="shared" si="15"/>
      </c>
      <c r="K99" s="10848">
        <v>45905</v>
      </c>
      <c r="L99" s="10792">
        <f t="shared" si="5"/>
      </c>
      <c r="M99" s="10897">
        <v>0</v>
      </c>
      <c r="N99" s="10814">
        <v>0</v>
      </c>
      <c r="O99" s="10922"/>
      <c r="P99" s="10923"/>
      <c r="Q99" s="10783" t="s">
        <v>14445</v>
      </c>
      <c r="R99" s="10788"/>
      <c r="S99" s="10788"/>
      <c r="T99" s="10788"/>
      <c r="U99" s="10788"/>
      <c r="V99" s="10788"/>
      <c r="W99" s="10788"/>
      <c r="X99" s="10788"/>
      <c r="Y99" s="10788"/>
      <c r="Z99" s="10788"/>
      <c r="AA99" s="10788"/>
      <c r="AB99" s="10892">
        <f t="shared" si="31"/>
      </c>
      <c r="AC99" s="10811">
        <f t="shared" si="26"/>
      </c>
      <c r="AD99" s="10928">
        <f t="shared" si="18"/>
      </c>
      <c r="AE99" s="10812">
        <f t="shared" si="8"/>
      </c>
      <c r="AF99" s="10893">
        <f>VLOOKUP(C99,'Data Products'!$A:$J,10,0)</f>
      </c>
      <c r="AG99" s="10894">
        <f t="shared" si="21"/>
      </c>
      <c r="AH99" s="10798">
        <f t="shared" si="13"/>
      </c>
      <c r="AI99" s="10898"/>
      <c r="AJ99" s="10902"/>
      <c r="AK99" s="10802"/>
      <c r="AL99" s="10801"/>
      <c r="AM99" s="10802"/>
      <c r="AN99" s="10802"/>
    </row>
    <row customHeight="true" hidden="true" ht="18" r="100">
      <c r="A100" s="10883">
        <v>67</v>
      </c>
      <c r="B100" s="10783" t="s">
        <v>14378</v>
      </c>
      <c r="C100" s="10883" t="s">
        <v>14486</v>
      </c>
      <c r="D100" s="10825" t="s">
        <v>14472</v>
      </c>
      <c r="E100" s="10825" t="s">
        <v>14472</v>
      </c>
      <c r="F100" s="10886">
        <v>0</v>
      </c>
      <c r="G100" s="10886">
        <v>0</v>
      </c>
      <c r="H100" s="10897"/>
      <c r="I100" s="10888">
        <f>VLOOKUP(C100,'Data Products'!$A:$J,2,0)</f>
      </c>
      <c r="J100" s="10847">
        <f t="shared" si="15"/>
      </c>
      <c r="K100" s="10848">
        <v>45906</v>
      </c>
      <c r="L100" s="10792">
        <f t="shared" si="5"/>
      </c>
      <c r="M100" s="10897">
        <v>0</v>
      </c>
      <c r="N100" s="10814">
        <v>0</v>
      </c>
      <c r="O100" s="10922"/>
      <c r="P100" s="10923"/>
      <c r="Q100" s="10783" t="s">
        <v>14445</v>
      </c>
      <c r="R100" s="10788"/>
      <c r="S100" s="10788"/>
      <c r="T100" s="10788"/>
      <c r="U100" s="10788"/>
      <c r="V100" s="10788"/>
      <c r="W100" s="10788"/>
      <c r="X100" s="10788"/>
      <c r="Y100" s="10788"/>
      <c r="Z100" s="10788"/>
      <c r="AA100" s="10788"/>
      <c r="AB100" s="10892">
        <f t="shared" si="31"/>
      </c>
      <c r="AC100" s="10811">
        <f t="shared" si="26"/>
      </c>
      <c r="AD100" s="10928">
        <f t="shared" si="18"/>
      </c>
      <c r="AE100" s="10812">
        <f t="shared" si="8"/>
      </c>
      <c r="AF100" s="10893">
        <f>VLOOKUP(C100,'Data Products'!$A:$J,10,0)</f>
      </c>
      <c r="AG100" s="10894">
        <f t="shared" si="21"/>
      </c>
      <c r="AH100" s="10798">
        <f t="shared" si="13"/>
      </c>
      <c r="AI100" s="10898"/>
      <c r="AJ100" s="10902"/>
      <c r="AK100" s="10802"/>
      <c r="AL100" s="10801"/>
      <c r="AM100" s="10802"/>
      <c r="AN100" s="10802"/>
    </row>
    <row customHeight="true" hidden="true" ht="18" r="101">
      <c r="A101" s="10883">
        <v>68</v>
      </c>
      <c r="B101" s="10783" t="s">
        <v>14378</v>
      </c>
      <c r="C101" s="10883" t="s">
        <v>14487</v>
      </c>
      <c r="D101" s="10825" t="s">
        <v>14472</v>
      </c>
      <c r="E101" s="10825" t="s">
        <v>14472</v>
      </c>
      <c r="F101" s="10886">
        <v>0</v>
      </c>
      <c r="G101" s="10886">
        <v>0</v>
      </c>
      <c r="H101" s="10897"/>
      <c r="I101" s="10888">
        <f>VLOOKUP(C101,'Data Products'!$A:$J,2,0)</f>
      </c>
      <c r="J101" s="10847">
        <f t="shared" si="15"/>
      </c>
      <c r="K101" s="10848">
        <v>45907</v>
      </c>
      <c r="L101" s="10792">
        <f t="shared" si="5"/>
      </c>
      <c r="M101" s="10897">
        <v>0</v>
      </c>
      <c r="N101" s="10814">
        <v>0</v>
      </c>
      <c r="O101" s="10922"/>
      <c r="P101" s="10923"/>
      <c r="Q101" s="10783" t="s">
        <v>14445</v>
      </c>
      <c r="R101" s="10788"/>
      <c r="S101" s="10788"/>
      <c r="T101" s="10788"/>
      <c r="U101" s="10788"/>
      <c r="V101" s="10788"/>
      <c r="W101" s="10788"/>
      <c r="X101" s="10788"/>
      <c r="Y101" s="10788"/>
      <c r="Z101" s="10788"/>
      <c r="AA101" s="10788"/>
      <c r="AB101" s="10892">
        <f t="shared" si="31"/>
      </c>
      <c r="AC101" s="10811">
        <f t="shared" si="26"/>
      </c>
      <c r="AD101" s="10928">
        <f t="shared" si="18"/>
      </c>
      <c r="AE101" s="10812">
        <f t="shared" si="8"/>
      </c>
      <c r="AF101" s="10893">
        <f>VLOOKUP(C101,'Data Products'!$A:$J,10,0)</f>
      </c>
      <c r="AG101" s="10894">
        <f t="shared" si="21"/>
      </c>
      <c r="AH101" s="10798">
        <f t="shared" si="13"/>
      </c>
      <c r="AI101" s="10898"/>
      <c r="AJ101" s="10902"/>
      <c r="AK101" s="10802"/>
      <c r="AL101" s="10801"/>
      <c r="AM101" s="10802"/>
      <c r="AN101" s="10802"/>
    </row>
    <row customHeight="true" hidden="true" ht="18" r="102">
      <c r="A102" s="10883">
        <v>69</v>
      </c>
      <c r="B102" s="10783" t="s">
        <v>14378</v>
      </c>
      <c r="C102" s="10883" t="s">
        <v>14488</v>
      </c>
      <c r="D102" s="10825" t="s">
        <v>14489</v>
      </c>
      <c r="E102" s="10825" t="s">
        <v>14489</v>
      </c>
      <c r="F102" s="10886">
        <v>0</v>
      </c>
      <c r="G102" s="10886">
        <v>0</v>
      </c>
      <c r="H102" s="10897"/>
      <c r="I102" s="10888">
        <f>VLOOKUP(C102,'Data Products'!$A:$J,2,0)</f>
      </c>
      <c r="J102" s="10847">
        <f t="shared" si="15"/>
      </c>
      <c r="K102" s="10848">
        <v>45908</v>
      </c>
      <c r="L102" s="10792">
        <f t="shared" si="5"/>
      </c>
      <c r="M102" s="10897">
        <v>0</v>
      </c>
      <c r="N102" s="10814">
        <v>0</v>
      </c>
      <c r="O102" s="10922"/>
      <c r="P102" s="10923"/>
      <c r="Q102" s="10783" t="s">
        <v>14445</v>
      </c>
      <c r="R102" s="10788"/>
      <c r="S102" s="10788"/>
      <c r="T102" s="10788"/>
      <c r="U102" s="10788"/>
      <c r="V102" s="10788"/>
      <c r="W102" s="10788"/>
      <c r="X102" s="10788"/>
      <c r="Y102" s="10788"/>
      <c r="Z102" s="10788"/>
      <c r="AA102" s="10788"/>
      <c r="AB102" s="10892">
        <f t="shared" si="31"/>
      </c>
      <c r="AC102" s="10794">
        <f t="shared" si="26"/>
      </c>
      <c r="AD102" s="10928">
        <f t="shared" si="18"/>
      </c>
      <c r="AE102" s="10812">
        <f t="shared" si="8"/>
      </c>
      <c r="AF102" s="10893">
        <f>VLOOKUP(C102,'Data Products'!$A:$J,10,0)</f>
      </c>
      <c r="AG102" s="10894">
        <f t="shared" si="21"/>
      </c>
      <c r="AH102" s="10798">
        <f t="shared" si="13"/>
      </c>
      <c r="AI102" s="10898"/>
      <c r="AJ102" s="10902"/>
      <c r="AK102" s="10802"/>
      <c r="AL102" s="10801"/>
      <c r="AM102" s="10802"/>
      <c r="AN102" s="10802"/>
    </row>
    <row customHeight="true" hidden="true" ht="18" r="103">
      <c r="A103" s="10883">
        <v>70</v>
      </c>
      <c r="B103" s="10783" t="s">
        <v>14378</v>
      </c>
      <c r="C103" s="10883" t="s">
        <v>14490</v>
      </c>
      <c r="D103" s="10907"/>
      <c r="E103" s="10907"/>
      <c r="F103" s="10886">
        <v>0</v>
      </c>
      <c r="G103" s="10886">
        <v>0</v>
      </c>
      <c r="H103" s="10897"/>
      <c r="I103" s="10888">
        <f>VLOOKUP(C103,'Data Products'!$A:$J,2,0)</f>
      </c>
      <c r="J103" s="10847">
        <f t="shared" si="15"/>
      </c>
      <c r="K103" s="10848">
        <v>45909</v>
      </c>
      <c r="L103" s="10792">
        <f t="shared" si="5"/>
      </c>
      <c r="M103" s="10897">
        <v>0</v>
      </c>
      <c r="N103" s="10814">
        <v>0</v>
      </c>
      <c r="O103" s="10922"/>
      <c r="P103" s="10923"/>
      <c r="Q103" s="10783" t="s">
        <v>14445</v>
      </c>
      <c r="R103" s="10788"/>
      <c r="S103" s="10788"/>
      <c r="T103" s="10788"/>
      <c r="U103" s="10788"/>
      <c r="V103" s="10788"/>
      <c r="W103" s="10788"/>
      <c r="X103" s="10788"/>
      <c r="Y103" s="10788"/>
      <c r="Z103" s="10788"/>
      <c r="AA103" s="10788"/>
      <c r="AB103" s="10892">
        <f t="shared" si="31"/>
      </c>
      <c r="AC103" s="10806">
        <f t="shared" si="26"/>
      </c>
      <c r="AD103" s="10928">
        <f t="shared" si="18"/>
      </c>
      <c r="AE103" s="10812">
        <f t="shared" si="8"/>
      </c>
      <c r="AF103" s="10893">
        <f>VLOOKUP(C103,'Data Products'!$A:$J,10,0)</f>
      </c>
      <c r="AG103" s="10894">
        <f t="shared" si="21"/>
      </c>
      <c r="AH103" s="10798">
        <f t="shared" si="13"/>
      </c>
      <c r="AI103" s="10898"/>
      <c r="AJ103" s="10902"/>
      <c r="AK103" s="10802"/>
      <c r="AL103" s="10801"/>
      <c r="AM103" s="10802"/>
      <c r="AN103" s="10802"/>
    </row>
    <row customHeight="true" hidden="true" ht="18" r="104">
      <c r="A104" s="10883">
        <v>71</v>
      </c>
      <c r="B104" s="10783" t="s">
        <v>14378</v>
      </c>
      <c r="C104" s="10883" t="s">
        <v>14491</v>
      </c>
      <c r="D104" s="10907"/>
      <c r="E104" s="10907"/>
      <c r="F104" s="10886">
        <v>0</v>
      </c>
      <c r="G104" s="10886">
        <v>0</v>
      </c>
      <c r="H104" s="10897"/>
      <c r="I104" s="10888">
        <f>VLOOKUP(C104,'Data Products'!$A:$J,2,0)</f>
      </c>
      <c r="J104" s="10847">
        <f t="shared" si="15"/>
      </c>
      <c r="K104" s="10848">
        <v>45910</v>
      </c>
      <c r="L104" s="10792">
        <f t="shared" si="5"/>
      </c>
      <c r="M104" s="10897">
        <v>0</v>
      </c>
      <c r="N104" s="10814">
        <v>0</v>
      </c>
      <c r="O104" s="10922"/>
      <c r="P104" s="10923"/>
      <c r="Q104" s="10783" t="s">
        <v>14445</v>
      </c>
      <c r="R104" s="10788"/>
      <c r="S104" s="10788"/>
      <c r="T104" s="10788"/>
      <c r="U104" s="10788"/>
      <c r="V104" s="10788"/>
      <c r="W104" s="10788"/>
      <c r="X104" s="10788"/>
      <c r="Y104" s="10788"/>
      <c r="Z104" s="10788"/>
      <c r="AA104" s="10788"/>
      <c r="AB104" s="10892">
        <f t="shared" si="31"/>
      </c>
      <c r="AC104" s="10905">
        <f t="shared" si="26"/>
      </c>
      <c r="AD104" s="10928">
        <f t="shared" si="18"/>
      </c>
      <c r="AE104" s="10812">
        <f t="shared" si="8"/>
      </c>
      <c r="AF104" s="10893">
        <f>VLOOKUP(C104,'Data Products'!$A:$J,10,0)</f>
      </c>
      <c r="AG104" s="10894">
        <f t="shared" si="21"/>
      </c>
      <c r="AH104" s="10798">
        <f t="shared" si="13"/>
      </c>
      <c r="AI104" s="10895" t="s">
        <v>14492</v>
      </c>
      <c r="AJ104" s="10902"/>
      <c r="AK104" s="10802"/>
      <c r="AL104" s="10801"/>
      <c r="AM104" s="10802"/>
      <c r="AN104" s="10802"/>
    </row>
    <row customHeight="true" hidden="true" ht="18" r="105">
      <c r="A105" s="10909">
        <v>72</v>
      </c>
      <c r="B105" s="10903" t="s">
        <v>14378</v>
      </c>
      <c r="C105" s="10909" t="s">
        <v>14493</v>
      </c>
      <c r="D105" s="10907"/>
      <c r="E105" s="10907"/>
      <c r="F105" s="10886">
        <v>0</v>
      </c>
      <c r="G105" s="10886">
        <v>0</v>
      </c>
      <c r="H105" s="10912"/>
      <c r="I105" s="10888">
        <f>VLOOKUP(C105,'Data Products'!$A:$J,2,0)</f>
      </c>
      <c r="J105" s="10847">
        <f t="shared" si="15"/>
      </c>
      <c r="K105" s="10848">
        <v>45911</v>
      </c>
      <c r="L105" s="10830">
        <f t="shared" si="5"/>
      </c>
      <c r="M105" s="10912">
        <v>0</v>
      </c>
      <c r="N105" s="10814">
        <v>0</v>
      </c>
      <c r="O105" s="10925"/>
      <c r="P105" s="10926"/>
      <c r="Q105" s="10783" t="s">
        <v>14445</v>
      </c>
      <c r="R105" s="10788"/>
      <c r="S105" s="10788"/>
      <c r="T105" s="10788"/>
      <c r="U105" s="10788"/>
      <c r="V105" s="10788"/>
      <c r="W105" s="10788"/>
      <c r="X105" s="10788"/>
      <c r="Y105" s="10788"/>
      <c r="Z105" s="10788"/>
      <c r="AA105" s="10788"/>
      <c r="AB105" s="10892">
        <f t="shared" si="31"/>
      </c>
      <c r="AC105" s="10806">
        <f t="shared" si="26"/>
      </c>
      <c r="AD105" s="10928">
        <f t="shared" si="18"/>
      </c>
      <c r="AE105" s="10812">
        <f t="shared" si="8"/>
      </c>
      <c r="AF105" s="10893">
        <f>VLOOKUP(C105,'Data Products'!$A:$J,10,0)</f>
      </c>
      <c r="AG105" s="10894">
        <f t="shared" si="21"/>
      </c>
      <c r="AH105" s="10798">
        <f t="shared" si="13"/>
      </c>
      <c r="AI105" s="10898"/>
      <c r="AJ105" s="10902"/>
      <c r="AK105" s="10802"/>
      <c r="AL105" s="10801"/>
      <c r="AM105" s="10802"/>
      <c r="AN105" s="10802"/>
    </row>
    <row customHeight="true" hidden="true" ht="18" r="106">
      <c r="A106" s="10825">
        <v>45</v>
      </c>
      <c r="B106" s="10907" t="s">
        <v>14332</v>
      </c>
      <c r="C106" s="10929" t="s">
        <v>14494</v>
      </c>
      <c r="D106" s="10930" t="s">
        <v>14495</v>
      </c>
      <c r="E106" s="10930" t="s">
        <v>14495</v>
      </c>
      <c r="F106" s="10886">
        <v>0</v>
      </c>
      <c r="G106" s="10886">
        <v>0</v>
      </c>
      <c r="H106" s="10845"/>
      <c r="I106" s="10888">
        <f>VLOOKUP(C106,'Data Products'!$A:$J,2,0)</f>
      </c>
      <c r="J106" s="10847">
        <f t="shared" si="15"/>
      </c>
      <c r="K106" s="10848">
        <v>45912</v>
      </c>
      <c r="L106" s="10931">
        <f t="shared" si="5"/>
      </c>
      <c r="M106" s="10845">
        <v>0</v>
      </c>
      <c r="N106" s="10814">
        <v>0</v>
      </c>
      <c r="O106" s="10932"/>
      <c r="P106" s="10841"/>
      <c r="Q106" s="10783" t="s">
        <v>14408</v>
      </c>
      <c r="R106" s="10858"/>
      <c r="S106" s="10858"/>
      <c r="T106" s="10858"/>
      <c r="U106" s="10858"/>
      <c r="V106" s="10858"/>
      <c r="W106" s="10858"/>
      <c r="X106" s="10858"/>
      <c r="Y106" s="10858"/>
      <c r="Z106" s="10858"/>
      <c r="AA106" s="10858"/>
      <c r="AB106" s="10892">
        <f t="shared" si="31"/>
      </c>
      <c r="AC106" s="10924">
        <f t="shared" si="26"/>
      </c>
      <c r="AD106" s="10795">
        <f t="shared" si="18"/>
      </c>
      <c r="AE106" s="10812">
        <f t="shared" si="8"/>
      </c>
      <c r="AF106" s="10893">
        <f>VLOOKUP(C106,'Data Products'!$A:$J,10,0)</f>
      </c>
      <c r="AG106" s="10894">
        <f t="shared" si="21"/>
      </c>
      <c r="AH106" s="10870"/>
      <c r="AI106" s="10898"/>
      <c r="AJ106" s="10933"/>
      <c r="AK106" s="10933"/>
      <c r="AL106" s="10934"/>
      <c r="AM106" s="10933"/>
      <c r="AN106" s="10933"/>
    </row>
    <row customHeight="true" hidden="true" ht="18" r="107">
      <c r="A107" s="10935">
        <v>46</v>
      </c>
      <c r="B107" s="10936" t="s">
        <v>14332</v>
      </c>
      <c r="C107" s="10937" t="s">
        <v>14397</v>
      </c>
      <c r="D107" s="10930" t="s">
        <v>14397</v>
      </c>
      <c r="E107" s="10930" t="s">
        <v>14397</v>
      </c>
      <c r="F107" s="10886">
        <v>0</v>
      </c>
      <c r="G107" s="10886">
        <v>0</v>
      </c>
      <c r="H107" s="10938"/>
      <c r="I107" s="10939">
        <f>VLOOKUP(C107,'Data Products'!$A:$J,2,0)</f>
      </c>
      <c r="J107" s="10847">
        <f t="shared" si="15"/>
      </c>
      <c r="K107" s="10848">
        <v>45913</v>
      </c>
      <c r="L107" s="10940">
        <f t="shared" si="5"/>
      </c>
      <c r="M107" s="10938">
        <v>0</v>
      </c>
      <c r="N107" s="10814">
        <v>0</v>
      </c>
      <c r="O107" s="10941"/>
      <c r="P107" s="10942"/>
      <c r="Q107" s="10903" t="s">
        <v>14408</v>
      </c>
      <c r="R107" s="10858"/>
      <c r="S107" s="10858"/>
      <c r="T107" s="10858"/>
      <c r="U107" s="10858"/>
      <c r="V107" s="10858"/>
      <c r="W107" s="10858"/>
      <c r="X107" s="10858"/>
      <c r="Y107" s="10858"/>
      <c r="Z107" s="10858"/>
      <c r="AA107" s="10858"/>
      <c r="AB107" s="10927">
        <f t="shared" si="31"/>
      </c>
      <c r="AC107" s="10924">
        <f t="shared" si="26"/>
      </c>
      <c r="AD107" s="10943">
        <f t="shared" si="18"/>
      </c>
      <c r="AE107" s="10812">
        <f t="shared" si="8"/>
      </c>
      <c r="AF107" s="10893">
        <f>VLOOKUP(C107,'Data Products'!$A:$J,10,0)</f>
      </c>
      <c r="AG107" s="10894">
        <f t="shared" si="21"/>
      </c>
      <c r="AH107" s="10870"/>
      <c r="AI107" s="10895" t="s">
        <v>14496</v>
      </c>
      <c r="AJ107" s="10933"/>
      <c r="AK107" s="10933"/>
      <c r="AL107" s="10934"/>
      <c r="AM107" s="10933"/>
      <c r="AN107" s="10933"/>
    </row>
    <row customHeight="true" ht="18" r="108">
      <c r="A108" s="10944">
        <v>47</v>
      </c>
      <c r="B108" s="10936" t="s">
        <v>14332</v>
      </c>
      <c r="C108" s="10945" t="s">
        <v>14391</v>
      </c>
      <c r="D108" s="10907" t="s">
        <v>14391</v>
      </c>
      <c r="E108" s="10907" t="s">
        <v>14391</v>
      </c>
      <c r="F108" s="10886">
        <v>31</v>
      </c>
      <c r="G108" s="10886">
        <v>31</v>
      </c>
      <c r="H108" s="10845"/>
      <c r="I108" s="10888">
        <f>VLOOKUP(C108,'Data Products'!$A:$J,2,0)</f>
      </c>
      <c r="J108" s="10847">
        <f t="shared" si="15"/>
      </c>
      <c r="K108" s="10848">
        <v>45914</v>
      </c>
      <c r="L108" s="10792">
        <f t="shared" si="5"/>
      </c>
      <c r="M108" s="10889">
        <v>17</v>
      </c>
      <c r="N108" s="10946">
        <v>17</v>
      </c>
      <c r="O108" s="10816"/>
      <c r="P108" s="10788"/>
      <c r="Q108" s="10783" t="s">
        <v>14497</v>
      </c>
      <c r="R108" s="10862"/>
      <c r="S108" s="10862"/>
      <c r="T108" s="10891"/>
      <c r="U108" s="10862"/>
      <c r="V108" s="10862"/>
      <c r="W108" s="10862"/>
      <c r="X108" s="10862"/>
      <c r="Y108" s="10862"/>
      <c r="Z108" s="10862"/>
      <c r="AA108" s="10862"/>
      <c r="AB108" s="10892">
        <f t="shared" si="31"/>
      </c>
      <c r="AC108" s="10811">
        <f t="shared" si="26"/>
      </c>
      <c r="AD108" s="10795">
        <f t="shared" si="18"/>
      </c>
      <c r="AE108" s="10812">
        <f t="shared" si="8"/>
      </c>
      <c r="AF108" s="10893">
        <f>VLOOKUP(C108,'Data Products'!$A:$J,10,0)</f>
      </c>
      <c r="AG108" s="10894">
        <f t="shared" si="21"/>
      </c>
      <c r="AH108" s="10870"/>
      <c r="AI108" s="10947" t="s">
        <v>14498</v>
      </c>
      <c r="AJ108" s="10948"/>
      <c r="AK108" s="10948"/>
      <c r="AL108" s="10898"/>
      <c r="AM108" s="10948"/>
      <c r="AN108" s="10948"/>
    </row>
    <row r="109">
      <c r="A109" s="10944">
        <v>48</v>
      </c>
      <c r="B109" s="10936" t="s">
        <v>14332</v>
      </c>
      <c r="C109" s="10945" t="s">
        <v>14449</v>
      </c>
      <c r="D109" s="10907" t="s">
        <v>14449</v>
      </c>
      <c r="E109" s="10907" t="s">
        <v>14449</v>
      </c>
      <c r="F109" s="10886">
        <v>118</v>
      </c>
      <c r="G109" s="10886">
        <v>118</v>
      </c>
      <c r="H109" s="10845"/>
      <c r="I109" s="10888">
        <f>VLOOKUP(C109,'Data Products'!$A:$J,2,0)</f>
      </c>
      <c r="J109" s="10847">
        <f t="shared" si="15"/>
      </c>
      <c r="K109" s="10848">
        <v>45915</v>
      </c>
      <c r="L109" s="10792">
        <f t="shared" si="5"/>
      </c>
      <c r="M109" s="10897">
        <v>23</v>
      </c>
      <c r="N109" s="10946">
        <v>42</v>
      </c>
      <c r="O109" s="10816"/>
      <c r="P109" s="10788"/>
      <c r="Q109" s="10783" t="s">
        <v>14383</v>
      </c>
      <c r="R109" s="10862"/>
      <c r="S109" s="10862"/>
      <c r="T109" s="10891"/>
      <c r="U109" s="10862"/>
      <c r="V109" s="10862"/>
      <c r="W109" s="10862"/>
      <c r="X109" s="10862"/>
      <c r="Y109" s="10862"/>
      <c r="Z109" s="10862"/>
      <c r="AA109" s="10862"/>
      <c r="AB109" s="10892">
        <f t="shared" si="31"/>
      </c>
      <c r="AC109" s="10806">
        <f t="shared" si="26"/>
      </c>
      <c r="AD109" s="10795">
        <f t="shared" si="18"/>
      </c>
      <c r="AE109" s="10812">
        <f t="shared" si="8"/>
      </c>
      <c r="AF109" s="10893">
        <f>VLOOKUP(C109,'Data Products'!$A:$J,10,0)</f>
      </c>
      <c r="AG109" s="10894">
        <f t="shared" si="21"/>
      </c>
      <c r="AH109" s="10870"/>
      <c r="AI109" s="10947" t="s">
        <v>14499</v>
      </c>
      <c r="AJ109" s="10948"/>
      <c r="AK109" s="10948"/>
      <c r="AL109" s="10898"/>
      <c r="AM109" s="10948"/>
      <c r="AN109" s="10948"/>
    </row>
    <row customHeight="true" ht="18" r="110">
      <c r="A110" s="10944">
        <v>52</v>
      </c>
      <c r="B110" s="10936" t="s">
        <v>14332</v>
      </c>
      <c r="C110" s="10945" t="s">
        <v>14442</v>
      </c>
      <c r="D110" s="10907" t="s">
        <v>14442</v>
      </c>
      <c r="E110" s="10907" t="s">
        <v>14442</v>
      </c>
      <c r="F110" s="10886">
        <v>699</v>
      </c>
      <c r="G110" s="10886">
        <v>699</v>
      </c>
      <c r="H110" s="10845"/>
      <c r="I110" s="10888">
        <f>VLOOKUP(C110,'Data Products'!$A:$J,2,0)</f>
      </c>
      <c r="J110" s="10847">
        <f t="shared" si="15"/>
      </c>
      <c r="K110" s="10848">
        <v>45919</v>
      </c>
      <c r="L110" s="10792">
        <f t="shared" si="5"/>
      </c>
      <c r="M110" s="10897">
        <v>16</v>
      </c>
      <c r="N110" s="10946">
        <v>31</v>
      </c>
      <c r="O110" s="10816"/>
      <c r="P110" s="10788"/>
      <c r="Q110" s="10783" t="s">
        <v>14388</v>
      </c>
      <c r="R110" s="10862"/>
      <c r="S110" s="10862"/>
      <c r="T110" s="10891"/>
      <c r="U110" s="10862"/>
      <c r="V110" s="10862"/>
      <c r="W110" s="10862"/>
      <c r="X110" s="10862"/>
      <c r="Y110" s="10862"/>
      <c r="Z110" s="10862"/>
      <c r="AA110" s="10862"/>
      <c r="AB110" s="10892">
        <f t="shared" si="31"/>
      </c>
      <c r="AC110" s="10811">
        <f t="shared" si="26"/>
      </c>
      <c r="AD110" s="10795">
        <f t="shared" si="18"/>
      </c>
      <c r="AE110" s="10812">
        <f t="shared" si="8"/>
      </c>
      <c r="AF110" s="10893">
        <f>VLOOKUP(C110,'Data Products'!$A:$J,10,0)</f>
      </c>
      <c r="AG110" s="10894">
        <f t="shared" si="21"/>
      </c>
      <c r="AH110" s="10870"/>
      <c r="AI110" s="10949"/>
      <c r="AJ110" s="10948"/>
      <c r="AK110" s="10948"/>
      <c r="AL110" s="10898"/>
      <c r="AM110" s="10948"/>
      <c r="AN110" s="10948"/>
    </row>
    <row customHeight="true" ht="18" r="111">
      <c r="A111" s="10944">
        <v>53</v>
      </c>
      <c r="B111" s="10936" t="s">
        <v>14332</v>
      </c>
      <c r="C111" s="10945" t="s">
        <v>14390</v>
      </c>
      <c r="D111" s="10907" t="s">
        <v>14390</v>
      </c>
      <c r="E111" s="10907" t="s">
        <v>14390</v>
      </c>
      <c r="F111" s="10886">
        <v>3</v>
      </c>
      <c r="G111" s="10886">
        <v>3</v>
      </c>
      <c r="H111" s="10845"/>
      <c r="I111" s="10888">
        <f>VLOOKUP(C111,'Data Products'!$A:$J,2,0)</f>
      </c>
      <c r="J111" s="10847">
        <f t="shared" si="15"/>
      </c>
      <c r="K111" s="10848">
        <v>45920</v>
      </c>
      <c r="L111" s="10792">
        <f t="shared" si="5"/>
      </c>
      <c r="M111" s="10897">
        <v>0</v>
      </c>
      <c r="N111" s="10814">
        <v>0</v>
      </c>
      <c r="O111" s="10816"/>
      <c r="P111" s="10788"/>
      <c r="Q111" s="10904" t="s">
        <v>14388</v>
      </c>
      <c r="R111" s="10862"/>
      <c r="S111" s="10862"/>
      <c r="T111" s="10891"/>
      <c r="U111" s="10862"/>
      <c r="V111" s="10862"/>
      <c r="W111" s="10862"/>
      <c r="X111" s="10862"/>
      <c r="Y111" s="10862"/>
      <c r="Z111" s="10862"/>
      <c r="AA111" s="10862"/>
      <c r="AB111" s="10892">
        <f t="shared" si="31"/>
      </c>
      <c r="AC111" s="10905">
        <f t="shared" si="26"/>
      </c>
      <c r="AD111" s="10795">
        <f t="shared" si="18"/>
      </c>
      <c r="AE111" s="10812">
        <f t="shared" si="8"/>
      </c>
      <c r="AF111" s="10893">
        <f>VLOOKUP(C111,'Data Products'!$A:$J,10,0)</f>
      </c>
      <c r="AG111" s="10894">
        <f t="shared" si="21"/>
      </c>
      <c r="AH111" s="10870"/>
      <c r="AI111" s="10949"/>
      <c r="AJ111" s="10948"/>
      <c r="AK111" s="10948"/>
      <c r="AL111" s="10898"/>
      <c r="AM111" s="10948"/>
      <c r="AN111" s="10948"/>
    </row>
    <row customHeight="true" hidden="true" ht="18" r="112">
      <c r="A112" s="10944">
        <v>54</v>
      </c>
      <c r="B112" s="10936" t="s">
        <v>14332</v>
      </c>
      <c r="C112" s="10945" t="s">
        <v>14495</v>
      </c>
      <c r="D112" s="10907" t="s">
        <v>14495</v>
      </c>
      <c r="E112" s="10907" t="s">
        <v>14495</v>
      </c>
      <c r="F112" s="10886">
        <v>3</v>
      </c>
      <c r="G112" s="10886">
        <v>3</v>
      </c>
      <c r="H112" s="10845"/>
      <c r="I112" s="10888">
        <f>VLOOKUP(C112,'Data Products'!$A:$J,2,0)</f>
      </c>
      <c r="J112" s="10847">
        <f t="shared" si="15"/>
      </c>
      <c r="K112" s="10848">
        <v>45921</v>
      </c>
      <c r="L112" s="10792">
        <f t="shared" si="5"/>
      </c>
      <c r="M112" s="10897">
        <v>0</v>
      </c>
      <c r="N112" s="10884">
        <v>917</v>
      </c>
      <c r="O112" s="10816"/>
      <c r="P112" s="10788"/>
      <c r="Q112" s="10783" t="s">
        <v>14388</v>
      </c>
      <c r="R112" s="10862"/>
      <c r="S112" s="10862"/>
      <c r="T112" s="10891"/>
      <c r="U112" s="10862"/>
      <c r="V112" s="10862"/>
      <c r="W112" s="10862"/>
      <c r="X112" s="10862"/>
      <c r="Y112" s="10862"/>
      <c r="Z112" s="10862"/>
      <c r="AA112" s="10862"/>
      <c r="AB112" s="10892">
        <f t="shared" si="31"/>
      </c>
      <c r="AC112" s="10806">
        <f t="shared" si="26"/>
      </c>
      <c r="AD112" s="10795">
        <f t="shared" si="18"/>
      </c>
      <c r="AE112" s="10812">
        <f t="shared" si="8"/>
      </c>
      <c r="AF112" s="10893">
        <f>VLOOKUP(C112,'Data Products'!$A:$J,10,0)</f>
      </c>
      <c r="AG112" s="10894">
        <f t="shared" si="21"/>
      </c>
      <c r="AH112" s="10870"/>
      <c r="AI112" s="10949"/>
      <c r="AJ112" s="10948"/>
      <c r="AK112" s="10948"/>
      <c r="AL112" s="10898"/>
      <c r="AM112" s="10948"/>
      <c r="AN112" s="10948"/>
    </row>
    <row customHeight="true" ht="18" r="113">
      <c r="A113" s="10944">
        <v>55</v>
      </c>
      <c r="B113" s="10936" t="s">
        <v>14332</v>
      </c>
      <c r="C113" s="10945" t="s">
        <v>14500</v>
      </c>
      <c r="D113" s="10907" t="s">
        <v>14500</v>
      </c>
      <c r="E113" s="10907" t="s">
        <v>14500</v>
      </c>
      <c r="F113" s="10886">
        <v>459</v>
      </c>
      <c r="G113" s="10886">
        <v>459</v>
      </c>
      <c r="H113" s="10845"/>
      <c r="I113" s="10888">
        <f>VLOOKUP(C113,'Data Products'!$A:$J,2,0)</f>
      </c>
      <c r="J113" s="10847">
        <f t="shared" si="15"/>
      </c>
      <c r="K113" s="10848">
        <v>45922</v>
      </c>
      <c r="L113" s="10792">
        <f t="shared" si="5"/>
      </c>
      <c r="M113" s="10912">
        <v>1042</v>
      </c>
      <c r="N113" s="10884">
        <v>1767</v>
      </c>
      <c r="O113" s="10816"/>
      <c r="P113" s="10788"/>
      <c r="Q113" s="10783" t="s">
        <v>14388</v>
      </c>
      <c r="R113" s="10862"/>
      <c r="S113" s="10862"/>
      <c r="T113" s="10891"/>
      <c r="U113" s="10862"/>
      <c r="V113" s="10862"/>
      <c r="W113" s="10862"/>
      <c r="X113" s="10862"/>
      <c r="Y113" s="10862"/>
      <c r="Z113" s="10862"/>
      <c r="AA113" s="10862"/>
      <c r="AB113" s="10892">
        <f t="shared" si="31"/>
      </c>
      <c r="AC113" s="10811">
        <f t="shared" si="26"/>
      </c>
      <c r="AD113" s="10795">
        <f t="shared" si="18"/>
      </c>
      <c r="AE113" s="10812">
        <f t="shared" si="8"/>
      </c>
      <c r="AF113" s="10893">
        <f>VLOOKUP(C113,'Data Products'!$A:$J,10,0)</f>
      </c>
      <c r="AG113" s="10894">
        <f t="shared" si="21"/>
      </c>
      <c r="AH113" s="10870"/>
      <c r="AI113" s="10949"/>
      <c r="AJ113" s="10948"/>
      <c r="AK113" s="10948"/>
      <c r="AL113" s="10898"/>
      <c r="AM113" s="10948"/>
      <c r="AN113" s="10948"/>
    </row>
    <row customHeight="true" ht="18" r="114">
      <c r="A114" s="10944">
        <v>56</v>
      </c>
      <c r="B114" s="10907" t="s">
        <v>14332</v>
      </c>
      <c r="C114" s="10945" t="s">
        <v>14436</v>
      </c>
      <c r="D114" s="10907" t="s">
        <v>14436</v>
      </c>
      <c r="E114" s="10907" t="s">
        <v>14436</v>
      </c>
      <c r="F114" s="10886">
        <v>503</v>
      </c>
      <c r="G114" s="10886">
        <v>503</v>
      </c>
      <c r="H114" s="10845"/>
      <c r="I114" s="10888">
        <f>VLOOKUP(C114,'Data Products'!$A:$J,2,0)</f>
      </c>
      <c r="J114" s="10847">
        <f t="shared" si="15"/>
      </c>
      <c r="K114" s="10848">
        <v>45923</v>
      </c>
      <c r="L114" s="10817">
        <f t="shared" si="5"/>
      </c>
      <c r="M114" s="10845">
        <v>79</v>
      </c>
      <c r="N114" s="10946">
        <v>177</v>
      </c>
      <c r="O114" s="10816"/>
      <c r="P114" s="10788"/>
      <c r="Q114" s="10783" t="s">
        <v>14388</v>
      </c>
      <c r="R114" s="10862"/>
      <c r="S114" s="10862"/>
      <c r="T114" s="10891"/>
      <c r="U114" s="10862"/>
      <c r="V114" s="10862"/>
      <c r="W114" s="10862"/>
      <c r="X114" s="10862"/>
      <c r="Y114" s="10862"/>
      <c r="Z114" s="10862"/>
      <c r="AA114" s="10862"/>
      <c r="AB114" s="10892">
        <f t="shared" si="31"/>
      </c>
      <c r="AC114" s="10806">
        <f t="shared" si="26"/>
      </c>
      <c r="AD114" s="10795">
        <f t="shared" si="18"/>
      </c>
      <c r="AE114" s="10950">
        <f t="shared" si="8"/>
      </c>
      <c r="AF114" s="10951">
        <f>VLOOKUP(C114,'Data Products'!$A:$J,10,0)</f>
      </c>
      <c r="AG114" s="10952">
        <f t="shared" si="21"/>
      </c>
      <c r="AH114" s="10952">
        <f>AG114*G114</f>
      </c>
      <c r="AI114" s="10952">
        <f t="shared" ref="AI114:AI115" si="23">AH114*H114</f>
      </c>
      <c r="AJ114" s="10948"/>
      <c r="AK114" s="10948"/>
      <c r="AL114" s="10898"/>
      <c r="AM114" s="10948"/>
      <c r="AN114" s="10948"/>
    </row>
    <row customHeight="true" ht="18" r="115">
      <c r="A115" s="10944">
        <v>57</v>
      </c>
      <c r="B115" s="10907" t="s">
        <v>14378</v>
      </c>
      <c r="C115" s="10825" t="s">
        <v>14411</v>
      </c>
      <c r="D115" s="10825" t="s">
        <v>14411</v>
      </c>
      <c r="E115" s="10825" t="s">
        <v>14411</v>
      </c>
      <c r="F115" s="10886">
        <v>2</v>
      </c>
      <c r="G115" s="10886">
        <v>2</v>
      </c>
      <c r="H115" s="10845"/>
      <c r="I115" s="10888">
        <f>VLOOKUP(C115,'Data Products'!$A:$J,2,0)</f>
      </c>
      <c r="J115" s="10847">
        <f t="shared" si="15"/>
      </c>
      <c r="K115" s="10953">
        <v>46142</v>
      </c>
      <c r="L115" s="10817">
        <f t="shared" si="5"/>
      </c>
      <c r="M115" s="10954">
        <v>0</v>
      </c>
      <c r="N115" s="10946">
        <v>0</v>
      </c>
      <c r="O115" s="10816"/>
      <c r="P115" s="10788"/>
      <c r="Q115" s="10783" t="s">
        <v>14388</v>
      </c>
      <c r="R115" s="10862"/>
      <c r="S115" s="10862"/>
      <c r="T115" s="10891"/>
      <c r="U115" s="10862"/>
      <c r="V115" s="10862"/>
      <c r="W115" s="10862"/>
      <c r="X115" s="10862"/>
      <c r="Y115" s="10862"/>
      <c r="Z115" s="10862"/>
      <c r="AA115" s="10862"/>
      <c r="AB115" s="10892">
        <f t="shared" si="31"/>
      </c>
      <c r="AC115" s="10806">
        <f t="shared" si="26"/>
      </c>
      <c r="AD115" s="10795">
        <f t="shared" si="18"/>
      </c>
      <c r="AE115" s="10950">
        <f t="shared" si="8"/>
      </c>
      <c r="AF115" s="10951">
        <f>VLOOKUP(C115,'Data Products'!$A:$J,10,0)</f>
      </c>
      <c r="AG115" s="10952">
        <f t="shared" si="21"/>
      </c>
      <c r="AH115" s="10870"/>
      <c r="AI115" s="10952">
        <f t="shared" si="23"/>
      </c>
      <c r="AJ115" s="10933"/>
      <c r="AK115" s="10933"/>
      <c r="AL115" s="10934"/>
      <c r="AM115" s="10933"/>
      <c r="AN115" s="10933"/>
    </row>
    <row customHeight="true" ht="18" r="116">
      <c r="A116" s="10859"/>
      <c r="B116" s="10859"/>
      <c r="C116" s="10859"/>
      <c r="D116" s="10858"/>
      <c r="E116" s="10858"/>
      <c r="F116" s="10858"/>
      <c r="G116" s="10858"/>
      <c r="H116" s="10858"/>
      <c r="I116" s="10955"/>
      <c r="J116" s="10956"/>
      <c r="K116" s="10956"/>
      <c r="L116" s="10956"/>
      <c r="M116" s="10858"/>
      <c r="N116" s="10858"/>
      <c r="O116" s="10866"/>
      <c r="P116" s="10866"/>
      <c r="Q116" s="10859"/>
      <c r="R116" s="10858"/>
      <c r="S116" s="10858"/>
      <c r="T116" s="10858"/>
      <c r="U116" s="10858"/>
      <c r="V116" s="10858"/>
      <c r="W116" s="10858"/>
      <c r="X116" s="10858"/>
      <c r="Y116" s="10858"/>
      <c r="Z116" s="10858"/>
      <c r="AA116" s="10858"/>
      <c r="AB116" s="10861"/>
      <c r="AC116" s="10957"/>
      <c r="AD116" s="10958"/>
      <c r="AE116" s="10959" t="s">
        <v>14365</v>
      </c>
      <c r="AF116" s="10960"/>
      <c r="AG116" s="10961">
        <v>366720000</v>
      </c>
      <c r="AH116" s="10870"/>
      <c r="AI116" s="10934"/>
      <c r="AJ116" s="10933"/>
      <c r="AK116" s="10933"/>
      <c r="AL116" s="10934"/>
      <c r="AM116" s="10933"/>
      <c r="AN116" s="10933"/>
    </row>
    <row customHeight="true" ht="18" r="117">
      <c r="A117" s="10962" t="s">
        <v>14501</v>
      </c>
      <c r="B117" s="10962"/>
      <c r="C117" s="10962"/>
      <c r="D117" s="10962"/>
      <c r="E117" s="10962"/>
      <c r="F117" s="10962"/>
      <c r="H117" s="10858"/>
      <c r="I117" s="10955"/>
      <c r="J117" s="10956"/>
      <c r="K117" s="10956"/>
      <c r="L117" s="10956"/>
      <c r="M117" s="10858"/>
      <c r="N117" s="10858"/>
      <c r="O117" s="10866"/>
      <c r="P117" s="10866"/>
      <c r="Q117" s="10859"/>
      <c r="R117" s="10858"/>
      <c r="S117" s="10858"/>
      <c r="T117" s="10858"/>
      <c r="U117" s="10858"/>
      <c r="V117" s="10858"/>
      <c r="W117" s="10858"/>
      <c r="X117" s="10858"/>
      <c r="Y117" s="10858"/>
      <c r="Z117" s="10858"/>
      <c r="AA117" s="10858"/>
      <c r="AB117" s="10861"/>
      <c r="AC117" s="10957"/>
      <c r="AD117" s="10958"/>
      <c r="AE117" s="10963" t="s">
        <v>14366</v>
      </c>
      <c r="AF117" s="10960">
        <v>0.48350239965095987</v>
      </c>
      <c r="AG117" s="10961">
        <v>177310000</v>
      </c>
      <c r="AH117" s="10870"/>
      <c r="AI117" s="10934"/>
      <c r="AJ117" s="10933"/>
      <c r="AK117" s="10933"/>
      <c r="AL117" s="10934"/>
      <c r="AM117" s="10933"/>
      <c r="AN117" s="10933"/>
    </row>
    <row r="118">
      <c r="A118" s="10964" t="s">
        <v>14325</v>
      </c>
      <c r="B118" s="10964" t="s">
        <v>14306</v>
      </c>
      <c r="C118" s="10964" t="s">
        <v>14502</v>
      </c>
      <c r="D118" s="10964" t="s">
        <v>14503</v>
      </c>
      <c r="E118" s="10965" t="s">
        <v>14504</v>
      </c>
      <c r="F118" s="10966" t="s">
        <v>14505</v>
      </c>
      <c r="G118" s="10858"/>
      <c r="H118" s="10956"/>
      <c r="I118" s="10956"/>
      <c r="J118" s="10956"/>
      <c r="K118" s="10858"/>
      <c r="L118" s="10858"/>
      <c r="M118" s="10866"/>
      <c r="N118" s="10866"/>
      <c r="O118" s="10858"/>
      <c r="P118" s="10858"/>
      <c r="Q118" s="10858"/>
      <c r="R118" s="10858"/>
      <c r="S118" s="10858"/>
      <c r="T118" s="10858"/>
      <c r="U118" s="10858"/>
      <c r="V118" s="10858"/>
      <c r="W118" s="10858"/>
      <c r="X118" s="10858"/>
      <c r="Y118" s="10858"/>
      <c r="Z118" s="10858"/>
      <c r="AA118" s="10858"/>
      <c r="AB118" s="10858"/>
      <c r="AC118" s="10858"/>
      <c r="AE118" s="10963" t="s">
        <v>14367</v>
      </c>
      <c r="AF118" s="10960">
        <v>0.06893542757417102</v>
      </c>
      <c r="AG118" s="10961">
        <v>25280000</v>
      </c>
      <c r="AH118" s="10933"/>
      <c r="AI118" s="10933"/>
      <c r="AJ118" s="10933"/>
      <c r="AK118" s="10934"/>
      <c r="AL118" s="10933"/>
      <c r="AM118" s="10933"/>
    </row>
    <row r="119">
      <c r="A119" s="10967"/>
      <c r="B119" s="10964"/>
      <c r="C119" s="10964"/>
      <c r="D119" s="10964"/>
      <c r="E119" s="10965"/>
      <c r="F119" s="10968"/>
      <c r="G119" s="10858"/>
      <c r="H119" s="10956"/>
      <c r="I119" s="10956"/>
      <c r="J119" s="10956"/>
      <c r="K119" s="10858"/>
      <c r="L119" s="10858"/>
      <c r="M119" s="10866"/>
      <c r="N119" s="10866"/>
      <c r="O119" s="10858"/>
      <c r="P119" s="10858"/>
      <c r="Q119" s="10858"/>
      <c r="R119" s="10858"/>
      <c r="S119" s="10858"/>
      <c r="T119" s="10858"/>
      <c r="U119" s="10858"/>
      <c r="V119" s="10858"/>
      <c r="W119" s="10858"/>
      <c r="X119" s="10858"/>
      <c r="Y119" s="10858"/>
      <c r="Z119" s="10858"/>
      <c r="AA119" s="10858"/>
      <c r="AB119" s="10858"/>
      <c r="AC119" s="10858"/>
      <c r="AE119" s="10963" t="s">
        <v>14368</v>
      </c>
      <c r="AF119" s="10969">
        <v>0.1472649432809773</v>
      </c>
      <c r="AG119" s="10970">
        <v>54005000</v>
      </c>
      <c r="AH119" s="10933"/>
      <c r="AI119" s="10933"/>
      <c r="AJ119" s="10934"/>
      <c r="AK119" s="10933"/>
      <c r="AL119" s="10933"/>
    </row>
    <row r="120">
      <c r="A120" s="10825">
        <v>1</v>
      </c>
      <c r="B120" s="10971" t="s">
        <v>14506</v>
      </c>
      <c r="C120" s="10803">
        <v>0</v>
      </c>
      <c r="D120" s="10783" t="s">
        <v>14507</v>
      </c>
      <c r="E120" s="10883" t="s">
        <v>14508</v>
      </c>
      <c r="F120" s="10972" t="s">
        <v>14509</v>
      </c>
      <c r="G120" s="10858"/>
      <c r="H120" s="10956"/>
      <c r="I120" s="10956"/>
      <c r="J120" s="10956"/>
      <c r="K120" s="10858"/>
      <c r="L120" s="10858"/>
      <c r="M120" s="10866"/>
      <c r="N120" s="10866"/>
      <c r="O120" s="10858"/>
      <c r="P120" s="10858"/>
      <c r="Q120" s="10858"/>
      <c r="R120" s="10858"/>
      <c r="S120" s="10858"/>
      <c r="T120" s="10858"/>
      <c r="U120" s="10858"/>
      <c r="V120" s="10858"/>
      <c r="W120" s="10858"/>
      <c r="X120" s="10858"/>
      <c r="Y120" s="10858"/>
      <c r="Z120" s="10858"/>
      <c r="AA120" s="10858"/>
      <c r="AB120" s="10858"/>
      <c r="AC120" s="10858"/>
      <c r="AE120" s="10963" t="s">
        <v>14369</v>
      </c>
      <c r="AF120" s="10973">
        <v>0.3002972294938918</v>
      </c>
      <c r="AG120" s="10974">
        <v>110125000</v>
      </c>
      <c r="AH120" s="10933"/>
      <c r="AI120" s="10933"/>
      <c r="AJ120" s="10934"/>
      <c r="AK120" s="10933"/>
      <c r="AL120" s="10933"/>
    </row>
    <row r="121">
      <c r="A121" s="10825">
        <v>2</v>
      </c>
      <c r="B121" s="10975" t="s">
        <v>14510</v>
      </c>
      <c r="C121" s="10976">
        <v>764.81</v>
      </c>
      <c r="D121" s="10903" t="s">
        <v>14511</v>
      </c>
      <c r="E121" s="10909" t="s">
        <v>14512</v>
      </c>
      <c r="F121" s="10972"/>
      <c r="G121" s="10858"/>
      <c r="H121" s="10956"/>
      <c r="I121" s="10956"/>
      <c r="J121" s="10956"/>
      <c r="K121" s="10858"/>
      <c r="L121" s="10858"/>
      <c r="M121" s="10866"/>
      <c r="N121" s="10866"/>
      <c r="O121" s="10858"/>
      <c r="P121" s="10858"/>
      <c r="Q121" s="10858"/>
      <c r="R121" s="10858"/>
      <c r="S121" s="10858"/>
      <c r="T121" s="10858"/>
      <c r="U121" s="10858"/>
      <c r="V121" s="10858"/>
      <c r="W121" s="10858"/>
      <c r="X121" s="10858"/>
      <c r="Y121" s="10858"/>
      <c r="Z121" s="10858"/>
      <c r="AA121" s="10858"/>
      <c r="AB121" s="10858"/>
      <c r="AC121" s="10858"/>
      <c r="AD121" s="10858"/>
      <c r="AE121" s="10963" t="s">
        <v>14318</v>
      </c>
      <c r="AF121" s="10973">
        <v>0.09960391121336507</v>
      </c>
      <c r="AG121" s="10974">
        <v>75750000</v>
      </c>
      <c r="AH121" s="10933"/>
      <c r="AI121" s="10933"/>
      <c r="AJ121" s="10934"/>
      <c r="AK121" s="10933"/>
      <c r="AL121" s="10933"/>
    </row>
    <row r="122">
      <c r="A122" s="10977">
        <v>3</v>
      </c>
      <c r="B122" s="10825" t="s">
        <v>14513</v>
      </c>
      <c r="C122" s="10825">
        <v>-798.02</v>
      </c>
      <c r="D122" s="10814"/>
      <c r="E122" s="10845"/>
      <c r="F122" s="10972"/>
      <c r="G122" s="10858"/>
      <c r="H122" s="10858"/>
      <c r="I122" s="10956"/>
      <c r="J122" s="10956"/>
      <c r="K122" s="10956"/>
      <c r="L122" s="10858"/>
      <c r="M122" s="10858"/>
      <c r="N122" s="10866"/>
      <c r="O122" s="10866"/>
      <c r="P122" s="10858"/>
      <c r="Q122" s="10858"/>
      <c r="R122" s="10858"/>
      <c r="S122" s="10858"/>
      <c r="T122" s="10858"/>
      <c r="U122" s="10858"/>
      <c r="V122" s="10858"/>
      <c r="W122" s="10858"/>
      <c r="X122" s="10858"/>
      <c r="Y122" s="10858"/>
      <c r="Z122" s="10858"/>
      <c r="AA122" s="10858"/>
      <c r="AB122" s="10858"/>
      <c r="AC122" s="10858"/>
      <c r="AD122" s="10858"/>
      <c r="AE122" s="10858"/>
      <c r="AF122" s="10858"/>
      <c r="AG122" s="10934"/>
      <c r="AH122" s="10934"/>
      <c r="AI122" s="10933"/>
      <c r="AJ122" s="10934"/>
      <c r="AK122" s="10933"/>
      <c r="AL122" s="10933"/>
    </row>
    <row r="123">
      <c r="A123" s="10858"/>
      <c r="B123" s="10859"/>
      <c r="C123" s="10859"/>
      <c r="D123" s="10858"/>
      <c r="E123" s="10858"/>
      <c r="F123" s="10858"/>
      <c r="G123" s="10858"/>
      <c r="H123" s="10858"/>
      <c r="I123" s="10858"/>
      <c r="J123" s="10956"/>
      <c r="K123" s="10956"/>
      <c r="L123" s="10956"/>
      <c r="M123" s="10858"/>
      <c r="N123" s="10858"/>
      <c r="O123" s="10866"/>
      <c r="P123" s="10866"/>
      <c r="Q123" s="10858"/>
      <c r="R123" s="10858"/>
      <c r="S123" s="10858"/>
      <c r="T123" s="10858"/>
      <c r="U123" s="10858"/>
      <c r="V123" s="10858"/>
      <c r="W123" s="10858"/>
      <c r="X123" s="10858"/>
      <c r="Y123" s="10858"/>
      <c r="Z123" s="10858"/>
      <c r="AA123" s="10858"/>
      <c r="AB123" s="10858"/>
      <c r="AC123" s="10858"/>
      <c r="AD123" s="10858"/>
      <c r="AE123" s="10858"/>
      <c r="AF123" s="10858"/>
      <c r="AG123" s="10858"/>
      <c r="AH123" s="10858"/>
      <c r="AI123" s="10934"/>
      <c r="AJ123" s="10933"/>
      <c r="AK123" s="10933"/>
      <c r="AL123" s="10934"/>
      <c r="AM123" s="10933"/>
      <c r="AN123" s="10933"/>
    </row>
    <row customHeight="true" ht="18" r="124">
      <c r="A124" s="10858"/>
      <c r="B124" s="10859"/>
      <c r="C124" s="10859"/>
      <c r="D124" s="10858"/>
      <c r="E124" s="10858"/>
      <c r="F124" s="10858"/>
      <c r="G124" s="10858"/>
      <c r="H124" s="10858"/>
      <c r="I124" s="10858"/>
      <c r="J124" s="10956"/>
      <c r="K124" s="10956"/>
      <c r="L124" s="10956"/>
      <c r="M124" s="10858"/>
      <c r="N124" s="10858"/>
      <c r="O124" s="10866"/>
      <c r="P124" s="10866"/>
      <c r="Q124" s="10858"/>
      <c r="R124" s="10858"/>
      <c r="S124" s="10858"/>
      <c r="T124" s="10858"/>
      <c r="U124" s="10858"/>
      <c r="V124" s="10858"/>
      <c r="W124" s="10858"/>
      <c r="X124" s="10858"/>
      <c r="Y124" s="10858"/>
      <c r="Z124" s="10858"/>
      <c r="AA124" s="10858"/>
      <c r="AB124" s="10858"/>
      <c r="AC124" s="10858"/>
      <c r="AD124" s="10858"/>
      <c r="AE124" s="10858"/>
      <c r="AF124" s="10858"/>
      <c r="AG124" s="10858"/>
      <c r="AH124" s="10858"/>
      <c r="AI124" s="10934"/>
      <c r="AJ124" s="10933"/>
      <c r="AK124" s="10933"/>
      <c r="AL124" s="10934"/>
      <c r="AM124" s="10933"/>
      <c r="AN124" s="10933"/>
    </row>
    <row customHeight="true" ht="18" r="125">
      <c r="A125" s="10858"/>
      <c r="B125" s="10859"/>
      <c r="C125" s="10859"/>
      <c r="D125" s="10858"/>
      <c r="E125" s="10858"/>
      <c r="F125" s="10858"/>
      <c r="G125" s="10858"/>
      <c r="H125" s="10858"/>
      <c r="I125" s="10858"/>
      <c r="J125" s="10956"/>
      <c r="K125" s="10956"/>
      <c r="L125" s="10956"/>
      <c r="M125" s="10858"/>
      <c r="N125" s="10858"/>
      <c r="O125" s="10866"/>
      <c r="P125" s="10866"/>
      <c r="Q125" s="10858"/>
      <c r="R125" s="10858"/>
      <c r="S125" s="10858"/>
      <c r="T125" s="10858"/>
      <c r="U125" s="10858"/>
      <c r="V125" s="10858"/>
      <c r="W125" s="10858"/>
      <c r="X125" s="10858"/>
      <c r="Y125" s="10858"/>
      <c r="Z125" s="10858"/>
      <c r="AA125" s="10858"/>
      <c r="AB125" s="10858"/>
      <c r="AC125" s="10858"/>
      <c r="AD125" s="10858"/>
      <c r="AE125" s="10858"/>
      <c r="AF125" s="10858"/>
      <c r="AG125" s="10858"/>
      <c r="AH125" s="10858"/>
      <c r="AI125" s="10934"/>
      <c r="AJ125" s="10933"/>
      <c r="AK125" s="10933"/>
      <c r="AL125" s="10934"/>
      <c r="AM125" s="10933"/>
      <c r="AN125" s="10933"/>
    </row>
    <row customHeight="true" ht="18" r="126">
      <c r="A126" s="10858"/>
      <c r="B126" s="10859"/>
      <c r="C126" s="10859"/>
      <c r="D126" s="10858"/>
      <c r="E126" s="10858"/>
      <c r="F126" s="10858"/>
      <c r="G126" s="10858"/>
      <c r="H126" s="10858"/>
      <c r="I126" s="10858"/>
      <c r="J126" s="10956"/>
      <c r="K126" s="10956"/>
      <c r="L126" s="10956"/>
      <c r="M126" s="10858"/>
      <c r="N126" s="10858"/>
      <c r="O126" s="10866"/>
      <c r="P126" s="10866"/>
      <c r="Q126" s="10858"/>
      <c r="R126" s="10858"/>
      <c r="S126" s="10858"/>
      <c r="T126" s="10858"/>
      <c r="U126" s="10858"/>
      <c r="V126" s="10858"/>
      <c r="W126" s="10858"/>
      <c r="X126" s="10858"/>
      <c r="Y126" s="10858"/>
      <c r="Z126" s="10858"/>
      <c r="AA126" s="10858"/>
      <c r="AB126" s="10858"/>
      <c r="AC126" s="10858"/>
      <c r="AD126" s="10858"/>
      <c r="AE126" s="10858"/>
      <c r="AF126" s="10858"/>
      <c r="AG126" s="10858"/>
      <c r="AH126" s="10858"/>
      <c r="AI126" s="10934"/>
      <c r="AJ126" s="10933"/>
      <c r="AK126" s="10933"/>
      <c r="AL126" s="10934"/>
      <c r="AM126" s="10933"/>
      <c r="AN126" s="10933"/>
    </row>
    <row r="127">
      <c r="A127" s="10873" t="s">
        <v>14514</v>
      </c>
      <c r="B127" s="10779" t="s">
        <v>14292</v>
      </c>
      <c r="C127" s="10779" t="s">
        <v>14371</v>
      </c>
      <c r="D127" s="10779"/>
      <c r="E127" s="10779"/>
      <c r="F127" s="10779" t="s">
        <v>14296</v>
      </c>
      <c r="G127" s="10779"/>
      <c r="H127" s="10779" t="s">
        <v>14372</v>
      </c>
      <c r="I127" s="10874" t="s">
        <v>14298</v>
      </c>
      <c r="J127" s="10875" t="s">
        <v>14299</v>
      </c>
      <c r="K127" s="10778" t="s">
        <v>14300</v>
      </c>
      <c r="L127" s="10778" t="s">
        <v>14301</v>
      </c>
      <c r="M127" s="10779" t="s">
        <v>14302</v>
      </c>
      <c r="N127" s="10779" t="s">
        <v>14303</v>
      </c>
      <c r="O127" s="10779" t="s">
        <v>14373</v>
      </c>
      <c r="P127" s="10779" t="s">
        <v>14374</v>
      </c>
      <c r="Q127" s="10779" t="s">
        <v>14306</v>
      </c>
      <c r="R127" s="10876"/>
      <c r="S127" s="10876"/>
      <c r="T127" s="10876"/>
      <c r="U127" s="10876"/>
      <c r="V127" s="10876"/>
      <c r="W127" s="10876"/>
      <c r="X127" s="10876"/>
      <c r="Y127" s="10876"/>
      <c r="Z127" s="10876"/>
      <c r="AA127" s="10876"/>
      <c r="AB127" s="10877" t="s">
        <v>14312</v>
      </c>
      <c r="AC127" s="10875" t="s">
        <v>14313</v>
      </c>
      <c r="AD127" s="10875" t="s">
        <v>14375</v>
      </c>
      <c r="AE127" s="10875" t="s">
        <v>14376</v>
      </c>
      <c r="AF127" s="10978" t="s">
        <v>14316</v>
      </c>
      <c r="AG127" s="10979" t="s">
        <v>14317</v>
      </c>
      <c r="AH127" s="10858"/>
      <c r="AI127" s="10875" t="s">
        <v>14319</v>
      </c>
      <c r="AJ127" s="10933"/>
      <c r="AK127" s="10933"/>
      <c r="AL127" s="10934"/>
      <c r="AM127" s="10933"/>
      <c r="AN127" s="10933"/>
    </row>
    <row r="128">
      <c r="A128" s="10779" t="s">
        <v>14325</v>
      </c>
      <c r="B128" s="10779"/>
      <c r="C128" s="10779"/>
      <c r="D128" s="10879"/>
      <c r="E128" s="10879"/>
      <c r="F128" s="10879" t="s">
        <v>14326</v>
      </c>
      <c r="G128" s="10980" t="s">
        <v>14327</v>
      </c>
      <c r="H128" s="10779"/>
      <c r="I128" s="10874"/>
      <c r="J128" s="10875"/>
      <c r="K128" s="10778"/>
      <c r="L128" s="10778"/>
      <c r="M128" s="10779" t="s">
        <v>14328</v>
      </c>
      <c r="N128" s="10779" t="s">
        <v>14328</v>
      </c>
      <c r="O128" s="10779"/>
      <c r="P128" s="10779"/>
      <c r="Q128" s="10779"/>
      <c r="R128" s="10876"/>
      <c r="S128" s="10876"/>
      <c r="T128" s="10876"/>
      <c r="U128" s="10876"/>
      <c r="V128" s="10876"/>
      <c r="W128" s="10876"/>
      <c r="X128" s="10876"/>
      <c r="Y128" s="10876"/>
      <c r="Z128" s="10876"/>
      <c r="AA128" s="10876"/>
      <c r="AB128" s="10877"/>
      <c r="AC128" s="10875"/>
      <c r="AD128" s="10875"/>
      <c r="AE128" s="10875"/>
      <c r="AF128" s="10978"/>
      <c r="AG128" s="10979"/>
      <c r="AH128" s="10858"/>
      <c r="AI128" s="10875"/>
      <c r="AJ128" s="10858"/>
      <c r="AK128" s="10858"/>
      <c r="AL128" s="10858"/>
      <c r="AM128" s="10858"/>
      <c r="AN128" s="10858"/>
    </row>
    <row r="129">
      <c r="A129" s="10883">
        <v>1</v>
      </c>
      <c r="B129" s="10783" t="s">
        <v>14332</v>
      </c>
      <c r="C129" s="10981" t="s">
        <v>14515</v>
      </c>
      <c r="D129" s="10982" t="s">
        <v>14515</v>
      </c>
      <c r="E129" s="10983" t="s">
        <v>14515</v>
      </c>
      <c r="F129" s="10851">
        <v>1996</v>
      </c>
      <c r="G129" s="10851">
        <v>1996</v>
      </c>
      <c r="H129" s="10984"/>
      <c r="I129" s="10985">
        <f>VLOOKUP(C129,'Data Products'!$A:$J,2,0)</f>
      </c>
      <c r="J129" s="10986">
        <f t="shared" ref="J129:J136" si="16">IFERROR(I129-TODAY(),"")</f>
      </c>
      <c r="K129" s="10987">
        <v>46108</v>
      </c>
      <c r="L129" s="10792">
        <f t="shared" ref="L129:L136" si="6">TODAY()-K129</f>
      </c>
      <c r="M129" s="10810">
        <v>9122</v>
      </c>
      <c r="N129" s="10988">
        <v>18830</v>
      </c>
      <c r="O129" s="10788">
        <v>0</v>
      </c>
      <c r="P129" s="10788">
        <v>0</v>
      </c>
      <c r="Q129" s="10783" t="s">
        <v>14516</v>
      </c>
      <c r="R129" s="10862"/>
      <c r="S129" s="10862"/>
      <c r="T129" s="10891"/>
      <c r="U129" s="10862"/>
      <c r="V129" s="10862"/>
      <c r="W129" s="10862"/>
      <c r="X129" s="10862"/>
      <c r="Y129" s="10862"/>
      <c r="Z129" s="10862"/>
      <c r="AA129" s="10862"/>
      <c r="AB129" s="10892">
        <f t="shared" ref="AB129:AB136" si="32">N129/30</f>
      </c>
      <c r="AC129" s="10989">
        <f t="shared" ref="AC129:AC136" si="27">IFERROR(F129/AB129,"-")</f>
      </c>
      <c r="AD129" s="10795">
        <f t="shared" ref="AD129:AD136" si="19">IFERROR(TODAY()+AC129,"-")</f>
      </c>
      <c r="AE129" s="10990">
        <f t="shared" ref="AE129:AE135" si="9">_xlfn.IFS(AC129="-","Not sold yet",AND(AC129&lt;=150,AC129&gt;60),"Out of stock more than 60 days",AC129&lt;=60,"Out of stock less than 60 days",AC129&gt;=150,"Out of stock more than 150 days")</f>
      </c>
      <c r="AF129" s="10798">
        <f>VLOOKUP(C129,'Data Products'!$A:$J,10,0)</f>
      </c>
      <c r="AG129" s="10856">
        <f t="shared" ref="AG129:AG135" si="22">AF129*F129</f>
      </c>
      <c r="AH129" s="10991">
        <v>0</v>
      </c>
      <c r="AI129" s="10895" t="s">
        <v>14517</v>
      </c>
      <c r="AJ129" s="10858"/>
      <c r="AK129" s="10858"/>
      <c r="AL129" s="10858"/>
      <c r="AM129" s="10858"/>
      <c r="AN129" s="10858"/>
    </row>
    <row customHeight="true" hidden="true" ht="18" r="130">
      <c r="A130" s="10883">
        <v>2</v>
      </c>
      <c r="B130" s="10783" t="s">
        <v>14332</v>
      </c>
      <c r="C130" s="10981" t="s">
        <v>14518</v>
      </c>
      <c r="D130" s="10907" t="s">
        <v>14518</v>
      </c>
      <c r="E130" s="10992" t="s">
        <v>14518</v>
      </c>
      <c r="F130" s="10851">
        <v>0</v>
      </c>
      <c r="G130" s="10851">
        <v>0</v>
      </c>
      <c r="H130" s="10984"/>
      <c r="I130" s="10985">
        <f>VLOOKUP(C130,'Data Products'!$A:$J,2,0)</f>
      </c>
      <c r="J130" s="10986">
        <f t="shared" si="16"/>
      </c>
      <c r="K130" s="10993">
        <v>46108</v>
      </c>
      <c r="L130" s="10792">
        <f t="shared" si="6"/>
      </c>
      <c r="M130" s="10810">
        <v>34</v>
      </c>
      <c r="N130" s="10810">
        <v>295</v>
      </c>
      <c r="O130" s="10788">
        <v>0</v>
      </c>
      <c r="P130" s="10788">
        <v>0</v>
      </c>
      <c r="Q130" s="10783" t="s">
        <v>14416</v>
      </c>
      <c r="R130" s="10862"/>
      <c r="S130" s="10862"/>
      <c r="T130" s="10891"/>
      <c r="U130" s="10862"/>
      <c r="V130" s="10862"/>
      <c r="W130" s="10862"/>
      <c r="X130" s="10862"/>
      <c r="Y130" s="10862"/>
      <c r="Z130" s="10862"/>
      <c r="AA130" s="10862"/>
      <c r="AB130" s="10892">
        <f t="shared" si="32"/>
      </c>
      <c r="AC130" s="10806">
        <f t="shared" si="27"/>
      </c>
      <c r="AD130" s="10795">
        <f t="shared" si="19"/>
      </c>
      <c r="AE130" s="10807">
        <f t="shared" si="9"/>
      </c>
      <c r="AF130" s="10798">
        <f>VLOOKUP(C130,'Data Products'!$A:$J,10,0)</f>
      </c>
      <c r="AG130" s="10856">
        <f t="shared" si="22"/>
      </c>
      <c r="AH130" s="10991">
        <v>0</v>
      </c>
      <c r="AI130" s="10884" t="s">
        <v>14519</v>
      </c>
      <c r="AJ130" s="10858"/>
      <c r="AK130" s="10858"/>
      <c r="AL130" s="10858"/>
      <c r="AM130" s="10858"/>
      <c r="AN130" s="10858"/>
    </row>
    <row r="131">
      <c r="A131" s="10883">
        <v>3</v>
      </c>
      <c r="B131" s="10783" t="s">
        <v>14332</v>
      </c>
      <c r="C131" s="10994" t="s">
        <v>14520</v>
      </c>
      <c r="D131" s="10995" t="s">
        <v>14520</v>
      </c>
      <c r="E131" s="10996" t="s">
        <v>14520</v>
      </c>
      <c r="F131" s="10851">
        <v>10016</v>
      </c>
      <c r="G131" s="10851">
        <v>10016</v>
      </c>
      <c r="H131" s="10997"/>
      <c r="I131" s="10985">
        <f>VLOOKUP(C131,'Data Products'!$A:$J,2,0)</f>
      </c>
      <c r="J131" s="10986">
        <f t="shared" si="16"/>
      </c>
      <c r="K131" s="10993">
        <v>46109</v>
      </c>
      <c r="L131" s="10792">
        <f t="shared" si="6"/>
      </c>
      <c r="M131" s="10810">
        <v>2216</v>
      </c>
      <c r="N131" s="10810">
        <v>4569</v>
      </c>
      <c r="O131" s="10788">
        <v>0</v>
      </c>
      <c r="P131" s="10788">
        <v>0</v>
      </c>
      <c r="Q131" s="10783" t="s">
        <v>14408</v>
      </c>
      <c r="R131" s="10788"/>
      <c r="S131" s="10788"/>
      <c r="T131" s="10788"/>
      <c r="U131" s="10788"/>
      <c r="V131" s="10788"/>
      <c r="W131" s="10788"/>
      <c r="X131" s="10788"/>
      <c r="Y131" s="10788"/>
      <c r="Z131" s="10788"/>
      <c r="AA131" s="10788"/>
      <c r="AB131" s="10892">
        <f t="shared" si="32"/>
      </c>
      <c r="AC131" s="10806">
        <f t="shared" si="27"/>
      </c>
      <c r="AD131" s="10795">
        <f t="shared" si="19"/>
      </c>
      <c r="AE131" s="10807">
        <f t="shared" si="9"/>
      </c>
      <c r="AF131" s="10798">
        <f>VLOOKUP(C131,'Data Products'!$A:$J,10,0)</f>
      </c>
      <c r="AG131" s="10856">
        <f t="shared" si="22"/>
      </c>
      <c r="AH131" s="10798"/>
      <c r="AI131" s="10998"/>
      <c r="AJ131" s="10858"/>
      <c r="AK131" s="10858"/>
      <c r="AL131" s="10858"/>
      <c r="AM131" s="10858"/>
      <c r="AN131" s="10858"/>
    </row>
    <row customHeight="true" hidden="true" ht="18" r="132">
      <c r="A132" s="10883">
        <v>4</v>
      </c>
      <c r="B132" s="10783" t="s">
        <v>14332</v>
      </c>
      <c r="C132" s="10999" t="s">
        <v>14521</v>
      </c>
      <c r="D132" s="10930" t="s">
        <v>14521</v>
      </c>
      <c r="E132" s="10930" t="s">
        <v>14521</v>
      </c>
      <c r="F132" s="11000">
        <v>0</v>
      </c>
      <c r="G132" s="11001">
        <v>0</v>
      </c>
      <c r="H132" s="10997"/>
      <c r="I132" s="10985">
        <f>VLOOKUP(C132,'Data Products'!$A:$J,2,0)</f>
      </c>
      <c r="J132" s="10986">
        <f t="shared" si="16"/>
      </c>
      <c r="K132" s="11002">
        <v>46108</v>
      </c>
      <c r="L132" s="10792">
        <f t="shared" si="6"/>
      </c>
      <c r="M132" s="10810">
        <v>34</v>
      </c>
      <c r="N132" s="11003">
        <v>103</v>
      </c>
      <c r="O132" s="10788">
        <v>0</v>
      </c>
      <c r="P132" s="10788">
        <v>0</v>
      </c>
      <c r="Q132" s="10803" t="s">
        <v>14424</v>
      </c>
      <c r="R132" s="10788"/>
      <c r="S132" s="10788"/>
      <c r="T132" s="10788"/>
      <c r="U132" s="10788"/>
      <c r="V132" s="10788"/>
      <c r="W132" s="10788"/>
      <c r="X132" s="10788"/>
      <c r="Y132" s="10788"/>
      <c r="Z132" s="10788"/>
      <c r="AA132" s="10788"/>
      <c r="AB132" s="10892">
        <f t="shared" si="32"/>
      </c>
      <c r="AC132" s="10806">
        <f t="shared" si="27"/>
      </c>
      <c r="AD132" s="10795">
        <f t="shared" si="19"/>
      </c>
      <c r="AE132" s="10807">
        <f t="shared" si="9"/>
      </c>
      <c r="AF132" s="10798">
        <f>VLOOKUP(C132,'Data Products'!$A:$J,10,0)</f>
      </c>
      <c r="AG132" s="10856">
        <f t="shared" si="22"/>
      </c>
      <c r="AH132" s="10798"/>
      <c r="AI132" s="10998"/>
      <c r="AJ132" s="10902"/>
      <c r="AK132" s="10802"/>
      <c r="AL132" s="10801"/>
      <c r="AM132" s="10802"/>
      <c r="AN132" s="10802"/>
    </row>
    <row customHeight="true" hidden="true" ht="18" r="133">
      <c r="A133" s="10883">
        <v>5</v>
      </c>
      <c r="B133" s="10783" t="s">
        <v>14332</v>
      </c>
      <c r="C133" s="10999" t="s">
        <v>14522</v>
      </c>
      <c r="D133" s="10930" t="s">
        <v>14522</v>
      </c>
      <c r="E133" s="10930" t="s">
        <v>14522</v>
      </c>
      <c r="F133" s="11004">
        <v>0</v>
      </c>
      <c r="G133" s="10852">
        <v>0</v>
      </c>
      <c r="H133" s="10997"/>
      <c r="I133" s="10985">
        <f>VLOOKUP(C133,'Data Products'!$A:$J,2,0)</f>
      </c>
      <c r="J133" s="10986">
        <f t="shared" si="16"/>
      </c>
      <c r="K133" s="11002">
        <v>46108</v>
      </c>
      <c r="L133" s="10792">
        <f t="shared" si="6"/>
      </c>
      <c r="M133" s="10788">
        <v>4</v>
      </c>
      <c r="N133" s="10810">
        <v>15</v>
      </c>
      <c r="O133" s="10788">
        <v>0</v>
      </c>
      <c r="P133" s="10788">
        <v>0</v>
      </c>
      <c r="Q133" s="10803" t="s">
        <v>14424</v>
      </c>
      <c r="R133" s="10788"/>
      <c r="S133" s="10788"/>
      <c r="T133" s="10788"/>
      <c r="U133" s="10788"/>
      <c r="V133" s="10788"/>
      <c r="W133" s="10788"/>
      <c r="X133" s="10788"/>
      <c r="Y133" s="10788"/>
      <c r="Z133" s="10788"/>
      <c r="AA133" s="10788"/>
      <c r="AB133" s="10892">
        <f t="shared" si="32"/>
      </c>
      <c r="AC133" s="10806">
        <f t="shared" si="27"/>
      </c>
      <c r="AD133" s="10795">
        <f t="shared" si="19"/>
      </c>
      <c r="AE133" s="10807">
        <f t="shared" si="9"/>
      </c>
      <c r="AF133" s="10798">
        <f>VLOOKUP(C133,'Data Products'!$A:$J,10,0)</f>
      </c>
      <c r="AG133" s="10856">
        <f t="shared" si="22"/>
      </c>
      <c r="AH133" s="10798"/>
      <c r="AI133" s="10998"/>
      <c r="AJ133" s="10902"/>
      <c r="AK133" s="10802"/>
      <c r="AL133" s="10801"/>
      <c r="AM133" s="10802"/>
      <c r="AN133" s="10802"/>
    </row>
    <row customHeight="true" hidden="true" ht="18" r="134">
      <c r="A134" s="10883">
        <v>6</v>
      </c>
      <c r="B134" s="10783" t="s">
        <v>14332</v>
      </c>
      <c r="C134" s="10909" t="s">
        <v>14522</v>
      </c>
      <c r="D134" s="10907" t="s">
        <v>14522</v>
      </c>
      <c r="E134" s="10907" t="s">
        <v>14522</v>
      </c>
      <c r="F134" s="11004">
        <v>0</v>
      </c>
      <c r="G134" s="10852">
        <v>0</v>
      </c>
      <c r="H134" s="11005"/>
      <c r="I134" s="10985">
        <f>VLOOKUP(C134,'Data Products'!$A:$J,2,0)</f>
      </c>
      <c r="J134" s="10986">
        <f t="shared" si="16"/>
      </c>
      <c r="K134" s="11002">
        <v>46109</v>
      </c>
      <c r="L134" s="10792">
        <f t="shared" si="6"/>
      </c>
      <c r="M134" s="10788">
        <v>4</v>
      </c>
      <c r="N134" s="10810">
        <v>15</v>
      </c>
      <c r="O134" s="10788">
        <v>1</v>
      </c>
      <c r="P134" s="10788">
        <v>1</v>
      </c>
      <c r="Q134" s="10803" t="s">
        <v>14424</v>
      </c>
      <c r="R134" s="10788"/>
      <c r="S134" s="10788"/>
      <c r="T134" s="10788"/>
      <c r="U134" s="10788"/>
      <c r="V134" s="10788"/>
      <c r="W134" s="10788"/>
      <c r="X134" s="10788"/>
      <c r="Y134" s="10788"/>
      <c r="Z134" s="10788"/>
      <c r="AA134" s="10788"/>
      <c r="AB134" s="10892">
        <f t="shared" si="32"/>
      </c>
      <c r="AC134" s="10806">
        <f t="shared" si="27"/>
      </c>
      <c r="AD134" s="10795">
        <f t="shared" si="19"/>
      </c>
      <c r="AE134" s="10807">
        <f t="shared" si="9"/>
      </c>
      <c r="AF134" s="10798">
        <f>VLOOKUP(C134,'Data Products'!$A:$J,10,0)</f>
      </c>
      <c r="AG134" s="10856">
        <f t="shared" si="22"/>
      </c>
      <c r="AH134" s="10798">
        <f>IF(J134&lt;=90,F134,0)</f>
      </c>
      <c r="AI134" s="10998"/>
      <c r="AJ134" s="10902"/>
      <c r="AK134" s="10802"/>
      <c r="AL134" s="10801"/>
      <c r="AM134" s="10802"/>
      <c r="AN134" s="10802"/>
    </row>
    <row r="135">
      <c r="A135" s="10883">
        <v>7</v>
      </c>
      <c r="B135" s="10971" t="s">
        <v>14332</v>
      </c>
      <c r="C135" s="10992" t="s">
        <v>14523</v>
      </c>
      <c r="D135" s="10907" t="s">
        <v>14523</v>
      </c>
      <c r="E135" s="10907" t="s">
        <v>14523</v>
      </c>
      <c r="F135" s="11006">
        <v>3842</v>
      </c>
      <c r="G135" s="11007">
        <v>3842</v>
      </c>
      <c r="H135" s="10992"/>
      <c r="I135" s="10985">
        <f>VLOOKUP(C135,'Data Products'!$A:$J,2,0)</f>
      </c>
      <c r="J135" s="10986">
        <f t="shared" si="16"/>
      </c>
      <c r="K135" s="10953">
        <v>46112</v>
      </c>
      <c r="L135" s="10849">
        <f t="shared" si="6"/>
      </c>
      <c r="M135" s="10847">
        <v>38</v>
      </c>
      <c r="N135" s="10884">
        <v>128</v>
      </c>
      <c r="O135" s="10814">
        <v>4</v>
      </c>
      <c r="P135" s="10814">
        <v>4</v>
      </c>
      <c r="Q135" s="10825" t="s">
        <v>14424</v>
      </c>
      <c r="R135" s="10814"/>
      <c r="S135" s="10814"/>
      <c r="T135" s="10814"/>
      <c r="U135" s="10814"/>
      <c r="V135" s="10814"/>
      <c r="W135" s="10814"/>
      <c r="X135" s="10814"/>
      <c r="Y135" s="10814"/>
      <c r="Z135" s="10814"/>
      <c r="AA135" s="10814"/>
      <c r="AB135" s="11008">
        <f t="shared" si="32"/>
      </c>
      <c r="AC135" s="10854">
        <f t="shared" si="27"/>
      </c>
      <c r="AD135" s="11009">
        <f t="shared" si="19"/>
      </c>
      <c r="AE135" s="11010">
        <f t="shared" si="9"/>
      </c>
      <c r="AF135" s="11011">
        <f>VLOOKUP(C135,'Data Products'!$A:$J,10,0)</f>
      </c>
      <c r="AG135" s="11011">
        <f t="shared" si="22"/>
      </c>
      <c r="AH135" s="10858"/>
      <c r="AI135" s="10898"/>
      <c r="AJ135" s="10858"/>
      <c r="AK135" s="10858"/>
      <c r="AL135" s="10858"/>
      <c r="AM135" s="10858"/>
      <c r="AN135" s="10858"/>
    </row>
    <row customHeight="true" ht="18" r="136">
      <c r="A136" s="10883">
        <v>8</v>
      </c>
      <c r="B136" s="10971" t="s">
        <v>14332</v>
      </c>
      <c r="C136" s="10992" t="s">
        <v>14524</v>
      </c>
      <c r="D136" s="10992" t="s">
        <v>14524</v>
      </c>
      <c r="E136" s="10992" t="s">
        <v>14524</v>
      </c>
      <c r="F136" s="10851">
        <v>500</v>
      </c>
      <c r="G136" s="11012">
        <v>500</v>
      </c>
      <c r="H136" s="10992"/>
      <c r="I136" s="10985">
        <f>VLOOKUP(C136,'Data Products'!$A:$J,2,0)</f>
      </c>
      <c r="J136" s="10986">
        <f t="shared" si="16"/>
      </c>
      <c r="K136" s="10953">
        <v>46113</v>
      </c>
      <c r="L136" s="10849">
        <f t="shared" si="6"/>
      </c>
      <c r="M136" s="11013">
        <v>500</v>
      </c>
      <c r="N136" s="10884">
        <v>500</v>
      </c>
      <c r="O136" s="10814">
        <v>5</v>
      </c>
      <c r="P136" s="10814">
        <v>5</v>
      </c>
      <c r="Q136" s="10825" t="s">
        <v>14424</v>
      </c>
      <c r="R136" s="10814"/>
      <c r="S136" s="10814"/>
      <c r="T136" s="10814"/>
      <c r="U136" s="10814"/>
      <c r="V136" s="10814"/>
      <c r="W136" s="10814"/>
      <c r="X136" s="10814"/>
      <c r="Y136" s="10814"/>
      <c r="Z136" s="10814"/>
      <c r="AA136" s="10814"/>
      <c r="AB136" s="11008">
        <f t="shared" si="32"/>
      </c>
      <c r="AC136" s="10854">
        <f t="shared" si="27"/>
      </c>
      <c r="AD136" s="11009">
        <f t="shared" si="19"/>
      </c>
      <c r="AE136" s="11010"/>
      <c r="AF136" s="11011"/>
      <c r="AG136" s="11011"/>
      <c r="AH136" s="10858"/>
      <c r="AI136" s="10898"/>
      <c r="AJ136" s="10858"/>
      <c r="AK136" s="10858"/>
      <c r="AL136" s="10858"/>
      <c r="AM136" s="10858"/>
      <c r="AN136" s="10858"/>
    </row>
    <row r="137">
      <c r="A137" s="11014"/>
      <c r="B137" s="10859"/>
      <c r="C137" s="10859"/>
      <c r="D137" s="10858"/>
      <c r="E137" s="10858"/>
      <c r="F137" s="10858"/>
      <c r="G137" s="10858"/>
      <c r="H137" s="10858"/>
      <c r="I137" s="10858"/>
      <c r="J137" s="10956"/>
      <c r="K137" s="10956"/>
      <c r="L137" s="10956"/>
      <c r="M137" s="10933"/>
      <c r="N137" s="10858"/>
      <c r="O137" s="10858"/>
      <c r="P137" s="10858"/>
      <c r="Q137" s="10858"/>
      <c r="R137" s="10858"/>
      <c r="S137" s="10858"/>
      <c r="T137" s="10858"/>
      <c r="U137" s="10858"/>
      <c r="V137" s="10858"/>
      <c r="W137" s="10858"/>
      <c r="X137" s="10858"/>
      <c r="Y137" s="10858"/>
      <c r="Z137" s="10858"/>
      <c r="AA137" s="10858"/>
      <c r="AB137" s="10858"/>
      <c r="AC137" s="10858"/>
      <c r="AD137" s="10858"/>
      <c r="AE137" s="10959" t="s">
        <v>14365</v>
      </c>
      <c r="AF137" s="10960">
        <f t="shared" ref="AF137:AF141" si="29">AG137/$AG$106</f>
      </c>
      <c r="AG137" s="10960">
        <f>SUM(AG131:AG132)</f>
      </c>
      <c r="AH137" s="10858"/>
      <c r="AI137" s="10934"/>
      <c r="AJ137" s="10933"/>
      <c r="AK137" s="10933"/>
      <c r="AL137" s="10934"/>
      <c r="AM137" s="10933"/>
      <c r="AN137" s="10933"/>
    </row>
    <row r="138">
      <c r="A138" s="10858"/>
      <c r="B138" s="10859"/>
      <c r="C138" s="10859"/>
      <c r="D138" s="10858"/>
      <c r="E138" s="10858"/>
      <c r="F138" s="10858"/>
      <c r="G138" s="10858"/>
      <c r="H138" s="10858"/>
      <c r="I138" s="10858"/>
      <c r="J138" s="10956"/>
      <c r="K138" s="10956"/>
      <c r="L138" s="10956"/>
      <c r="M138" s="10933"/>
      <c r="N138" s="10858"/>
      <c r="O138" s="10858"/>
      <c r="P138" s="10858"/>
      <c r="Q138" s="10858"/>
      <c r="R138" s="10858"/>
      <c r="S138" s="10858"/>
      <c r="T138" s="10858"/>
      <c r="U138" s="10858"/>
      <c r="V138" s="10858"/>
      <c r="W138" s="10858"/>
      <c r="X138" s="10858"/>
      <c r="Y138" s="10858"/>
      <c r="Z138" s="10858"/>
      <c r="AA138" s="10858"/>
      <c r="AB138" s="10858"/>
      <c r="AC138" s="10858"/>
      <c r="AD138" s="10858"/>
      <c r="AE138" s="10963" t="s">
        <v>14366</v>
      </c>
      <c r="AF138" s="10960">
        <f t="shared" si="29"/>
      </c>
      <c r="AG138" s="10960">
        <f t="shared" ref="AG138:AG142" si="3">SUMIF($AG$129:$AG$130,$AE$129:$AE$130,AE138)</f>
      </c>
      <c r="AH138" s="10858"/>
      <c r="AI138" s="10934"/>
      <c r="AJ138" s="10933"/>
      <c r="AK138" s="10933"/>
      <c r="AL138" s="10934"/>
      <c r="AM138" s="10933"/>
      <c r="AN138" s="10933"/>
    </row>
    <row customHeight="true" ht="18" r="139">
      <c r="A139" s="10858"/>
      <c r="B139" s="10859"/>
      <c r="C139" s="10859"/>
      <c r="D139" s="10858"/>
      <c r="E139" s="10858"/>
      <c r="F139" s="10858"/>
      <c r="G139" s="10858"/>
      <c r="H139" s="10858"/>
      <c r="I139" s="10991"/>
      <c r="J139" s="11015"/>
      <c r="K139" s="10956"/>
      <c r="L139" s="10956"/>
      <c r="M139" s="10933"/>
      <c r="N139" s="10858"/>
      <c r="O139" s="10858"/>
      <c r="P139" s="10858"/>
      <c r="Q139" s="10858"/>
      <c r="R139" s="10858"/>
      <c r="S139" s="10858"/>
      <c r="T139" s="10858"/>
      <c r="U139" s="10858"/>
      <c r="V139" s="10858"/>
      <c r="W139" s="10858"/>
      <c r="X139" s="10858"/>
      <c r="Y139" s="10858"/>
      <c r="Z139" s="10858"/>
      <c r="AA139" s="10858"/>
      <c r="AB139" s="10858"/>
      <c r="AC139" s="10858"/>
      <c r="AD139" s="10858"/>
      <c r="AE139" s="10963" t="s">
        <v>14367</v>
      </c>
      <c r="AF139" s="10960">
        <f t="shared" si="29"/>
      </c>
      <c r="AG139" s="10960">
        <f t="shared" si="3"/>
      </c>
      <c r="AH139" s="10858"/>
      <c r="AI139" s="10934"/>
      <c r="AJ139" s="10933"/>
      <c r="AK139" s="10933"/>
      <c r="AL139" s="10934"/>
      <c r="AM139" s="10933"/>
      <c r="AN139" s="10933"/>
    </row>
    <row customHeight="true" ht="18" r="140">
      <c r="A140" s="10858"/>
      <c r="B140" s="10859"/>
      <c r="C140" s="10859"/>
      <c r="D140" s="10858"/>
      <c r="E140" s="10858"/>
      <c r="F140" s="10858"/>
      <c r="G140" s="10858"/>
      <c r="H140" s="10858"/>
      <c r="I140" s="10858"/>
      <c r="J140" s="10956"/>
      <c r="K140" s="10956"/>
      <c r="L140" s="11015"/>
      <c r="M140" s="11016"/>
      <c r="N140" s="10858"/>
      <c r="O140" s="10858"/>
      <c r="P140" s="10858"/>
      <c r="Q140" s="10858"/>
      <c r="R140" s="10858"/>
      <c r="S140" s="10858"/>
      <c r="T140" s="10858"/>
      <c r="U140" s="10858"/>
      <c r="V140" s="10858"/>
      <c r="W140" s="10858"/>
      <c r="X140" s="10858"/>
      <c r="Y140" s="10858"/>
      <c r="Z140" s="10858"/>
      <c r="AA140" s="10858"/>
      <c r="AB140" s="10858"/>
      <c r="AC140" s="10858"/>
      <c r="AD140" s="10858"/>
      <c r="AE140" s="10963" t="s">
        <v>14368</v>
      </c>
      <c r="AF140" s="10960">
        <f t="shared" si="29"/>
      </c>
      <c r="AG140" s="10960">
        <f t="shared" si="3"/>
      </c>
      <c r="AH140" s="10858"/>
      <c r="AI140" s="10934"/>
      <c r="AJ140" s="10933"/>
      <c r="AK140" s="10933"/>
      <c r="AL140" s="10934"/>
      <c r="AM140" s="10933"/>
      <c r="AN140" s="10933"/>
    </row>
    <row customHeight="true" ht="18" r="141">
      <c r="A141" s="10858"/>
      <c r="B141" s="10859"/>
      <c r="C141" s="10859"/>
      <c r="D141" s="10858"/>
      <c r="E141" s="10858"/>
      <c r="G141" s="10858"/>
      <c r="H141" s="10858"/>
      <c r="I141" s="10858"/>
      <c r="J141" s="10956"/>
      <c r="K141" s="10956"/>
      <c r="L141" s="10956"/>
      <c r="M141" s="10858"/>
      <c r="N141" s="10858"/>
      <c r="O141" s="10858"/>
      <c r="P141" s="10858"/>
      <c r="Q141" s="10858"/>
      <c r="R141" s="10858"/>
      <c r="S141" s="10858"/>
      <c r="T141" s="10858"/>
      <c r="U141" s="10858"/>
      <c r="V141" s="10858"/>
      <c r="W141" s="10858"/>
      <c r="X141" s="10858"/>
      <c r="Y141" s="10858"/>
      <c r="Z141" s="10858"/>
      <c r="AA141" s="10858"/>
      <c r="AB141" s="10858"/>
      <c r="AC141" s="10858"/>
      <c r="AD141" s="10858"/>
      <c r="AE141" s="10963" t="s">
        <v>14369</v>
      </c>
      <c r="AF141" s="10960">
        <f t="shared" si="29"/>
      </c>
      <c r="AG141" s="10969">
        <f t="shared" si="3"/>
      </c>
      <c r="AH141" s="10858"/>
      <c r="AI141" s="10934"/>
      <c r="AJ141" s="10933"/>
      <c r="AK141" s="10933"/>
      <c r="AL141" s="10934"/>
      <c r="AM141" s="10933"/>
      <c r="AN141" s="10933"/>
    </row>
    <row r="142">
      <c r="A142" s="10858"/>
      <c r="B142" s="10859"/>
      <c r="C142" s="10859"/>
      <c r="D142" s="10858"/>
      <c r="E142" s="10858"/>
      <c r="F142" s="10858"/>
      <c r="G142" s="10858"/>
      <c r="H142" s="10858"/>
      <c r="I142" s="10956"/>
      <c r="J142" s="10956"/>
      <c r="K142" s="10956"/>
      <c r="L142" s="10858"/>
      <c r="M142" s="10858"/>
      <c r="N142" s="10858"/>
      <c r="O142" s="10858"/>
      <c r="P142" s="10858"/>
      <c r="Q142" s="10858"/>
      <c r="R142" s="10858"/>
      <c r="S142" s="10858"/>
      <c r="T142" s="10858"/>
      <c r="U142" s="10858"/>
      <c r="V142" s="10858"/>
      <c r="W142" s="10858"/>
      <c r="X142" s="10858"/>
      <c r="Y142" s="10858"/>
      <c r="Z142" s="10858"/>
      <c r="AA142" s="10858"/>
      <c r="AB142" s="10858"/>
      <c r="AC142" s="10858"/>
      <c r="AD142" s="11017"/>
      <c r="AE142" s="10963" t="s">
        <v>14318</v>
      </c>
      <c r="AF142" s="10969">
        <f>AVERAGE(AI53:AI102)/AVERAGE(G53:G102)</f>
      </c>
      <c r="AG142" s="10960">
        <f t="shared" si="3"/>
      </c>
      <c r="AH142" s="10934"/>
      <c r="AI142" s="10933"/>
      <c r="AJ142" s="10933"/>
      <c r="AK142" s="10934"/>
      <c r="AL142" s="10933"/>
      <c r="AM142" s="10933"/>
    </row>
    <row r="143">
      <c r="A143" s="10962" t="s">
        <v>14525</v>
      </c>
      <c r="B143" s="10962"/>
      <c r="C143" s="10962"/>
      <c r="D143" s="10962"/>
      <c r="E143" s="10962"/>
      <c r="F143" s="10858"/>
      <c r="G143" s="10858"/>
      <c r="H143" s="10858"/>
      <c r="I143" s="10956"/>
      <c r="J143" s="10956"/>
      <c r="K143" s="10956"/>
      <c r="L143" s="10858"/>
      <c r="M143" s="10858"/>
      <c r="N143" s="10858"/>
      <c r="O143" s="10858"/>
      <c r="P143" s="10858"/>
      <c r="Q143" s="10858"/>
      <c r="R143" s="10858"/>
      <c r="S143" s="10858"/>
      <c r="T143" s="10858"/>
      <c r="U143" s="10858"/>
      <c r="V143" s="10858"/>
      <c r="W143" s="10858"/>
      <c r="X143" s="10858"/>
      <c r="Y143" s="10858"/>
      <c r="Z143" s="10858"/>
      <c r="AA143" s="10858"/>
      <c r="AB143" s="10858"/>
      <c r="AC143" s="10858"/>
      <c r="AG143" s="10858"/>
      <c r="AH143" s="10934"/>
      <c r="AI143" s="10933"/>
      <c r="AJ143" s="10933"/>
      <c r="AK143" s="10934"/>
      <c r="AL143" s="10933"/>
      <c r="AM143" s="10933"/>
    </row>
    <row r="144">
      <c r="A144" s="10779" t="s">
        <v>14325</v>
      </c>
      <c r="B144" s="10779" t="s">
        <v>14306</v>
      </c>
      <c r="C144" s="10779" t="s">
        <v>14502</v>
      </c>
      <c r="D144" s="10779" t="s">
        <v>14503</v>
      </c>
      <c r="E144" s="10779" t="s">
        <v>14504</v>
      </c>
      <c r="F144" s="10858"/>
      <c r="G144" s="10858"/>
      <c r="H144" s="10956"/>
      <c r="I144" s="10956" t="s">
        <v>14364</v>
      </c>
      <c r="J144" s="10956"/>
      <c r="K144" s="10858"/>
      <c r="L144" s="10858"/>
      <c r="M144" s="10866"/>
      <c r="N144" s="10866"/>
      <c r="O144" s="10858"/>
      <c r="P144" s="10858"/>
      <c r="Q144" s="10858"/>
      <c r="R144" s="10858"/>
      <c r="S144" s="10858"/>
      <c r="T144" s="10858"/>
      <c r="U144" s="10858"/>
      <c r="V144" s="10858"/>
      <c r="W144" s="10858"/>
      <c r="X144" s="10858"/>
      <c r="Y144" s="10858"/>
      <c r="Z144" s="10858"/>
      <c r="AA144" s="10858"/>
      <c r="AB144" s="10858"/>
      <c r="AC144" s="10858"/>
      <c r="AE144" s="10858"/>
      <c r="AF144" s="10858"/>
      <c r="AG144" s="10934"/>
      <c r="AH144" s="10933"/>
      <c r="AI144" s="10933"/>
      <c r="AJ144" s="10933"/>
      <c r="AK144" s="10934"/>
      <c r="AL144" s="10933"/>
      <c r="AM144" s="10933"/>
    </row>
    <row r="145">
      <c r="A145" s="10779"/>
      <c r="B145" s="10779"/>
      <c r="C145" s="10779"/>
      <c r="D145" s="10779"/>
      <c r="E145" s="10779"/>
      <c r="F145" s="10858"/>
      <c r="G145" s="10858"/>
      <c r="H145" s="10956"/>
      <c r="I145" s="10956"/>
      <c r="J145" s="10956"/>
      <c r="K145" s="10858"/>
      <c r="L145" s="10858"/>
      <c r="M145" s="10866"/>
      <c r="N145" s="10866"/>
      <c r="O145" s="10858"/>
      <c r="P145" s="10858"/>
      <c r="Q145" s="10858"/>
      <c r="R145" s="10858"/>
      <c r="S145" s="10858"/>
      <c r="T145" s="10858"/>
      <c r="U145" s="10858"/>
      <c r="V145" s="10858"/>
      <c r="W145" s="10858"/>
      <c r="X145" s="10858"/>
      <c r="Y145" s="10858"/>
      <c r="Z145" s="10858"/>
      <c r="AA145" s="10858"/>
      <c r="AB145" s="10858"/>
      <c r="AC145" s="10858"/>
      <c r="AE145" s="10858"/>
      <c r="AF145" s="10858"/>
      <c r="AG145" s="10934"/>
      <c r="AH145" s="10933"/>
      <c r="AI145" s="10933"/>
      <c r="AJ145" s="10934"/>
      <c r="AK145" s="10933"/>
      <c r="AL145" s="10933"/>
    </row>
    <row r="146">
      <c r="A146" s="10783">
        <v>1</v>
      </c>
      <c r="B146" s="10783" t="s">
        <v>14526</v>
      </c>
      <c r="C146" s="10803">
        <v>19083</v>
      </c>
      <c r="D146" s="10783" t="s">
        <v>14507</v>
      </c>
      <c r="E146" s="10783" t="s">
        <v>14508</v>
      </c>
      <c r="I146" s="10858"/>
      <c r="J146" s="10956"/>
      <c r="K146" s="10956"/>
      <c r="L146" s="10956"/>
      <c r="M146" s="10858"/>
      <c r="N146" s="10858"/>
      <c r="O146" s="10858"/>
      <c r="P146" s="10858"/>
      <c r="Q146" s="10858"/>
      <c r="R146" s="10858"/>
      <c r="S146" s="10858"/>
      <c r="T146" s="10858"/>
      <c r="U146" s="10858"/>
      <c r="V146" s="10858"/>
      <c r="W146" s="10858"/>
      <c r="X146" s="10858"/>
      <c r="Y146" s="10858"/>
      <c r="Z146" s="10858"/>
      <c r="AA146" s="10858"/>
      <c r="AB146" s="10858"/>
      <c r="AC146" s="10858"/>
      <c r="AD146" s="10858"/>
      <c r="AH146" s="10858"/>
      <c r="AI146" s="10934"/>
      <c r="AJ146" s="10933"/>
      <c r="AK146" s="10934"/>
      <c r="AL146" s="10933"/>
      <c r="AM146" s="10933"/>
    </row>
    <row r="147">
      <c r="A147" s="10783">
        <v>2</v>
      </c>
      <c r="B147" s="10783" t="s">
        <v>14527</v>
      </c>
      <c r="C147" s="10803">
        <v>22786</v>
      </c>
      <c r="D147" s="10783" t="s">
        <v>14507</v>
      </c>
      <c r="E147" s="10783" t="s">
        <v>14508</v>
      </c>
      <c r="I147" s="10858"/>
      <c r="J147" s="10956"/>
      <c r="K147" s="10956"/>
      <c r="L147" s="10956"/>
      <c r="M147" s="10858"/>
      <c r="N147" s="10858"/>
      <c r="O147" s="10858"/>
      <c r="P147" s="10858"/>
      <c r="Q147" s="10858"/>
      <c r="R147" s="10858"/>
      <c r="S147" s="10858"/>
      <c r="T147" s="10858"/>
      <c r="U147" s="10858"/>
      <c r="V147" s="10858"/>
      <c r="W147" s="10858"/>
      <c r="X147" s="10858"/>
      <c r="Y147" s="10858"/>
      <c r="Z147" s="10858"/>
      <c r="AA147" s="10858"/>
      <c r="AB147" s="10858"/>
      <c r="AC147" s="10858"/>
      <c r="AD147" s="10858"/>
      <c r="AE147" s="10858"/>
      <c r="AF147" s="10858"/>
      <c r="AG147" s="10858"/>
      <c r="AH147" s="10858"/>
      <c r="AI147" s="10934"/>
      <c r="AJ147" s="10933"/>
      <c r="AK147" s="10933"/>
      <c r="AL147" s="10934"/>
      <c r="AM147" s="10933"/>
      <c r="AN147" s="10933"/>
    </row>
    <row r="148">
      <c r="A148" s="10783">
        <v>3</v>
      </c>
      <c r="B148" s="10803" t="s">
        <v>14528</v>
      </c>
      <c r="C148" s="10803">
        <v>-7059.57</v>
      </c>
      <c r="D148" s="10783"/>
      <c r="E148" s="10783"/>
      <c r="H148" s="11018"/>
      <c r="I148" s="10858"/>
      <c r="J148" s="10956"/>
      <c r="K148" s="10956"/>
      <c r="L148" s="10956"/>
      <c r="M148" s="10858"/>
      <c r="N148" s="10858"/>
      <c r="O148" s="10858"/>
      <c r="P148" s="10858"/>
      <c r="Q148" s="10858"/>
      <c r="R148" s="10858"/>
      <c r="S148" s="10858"/>
      <c r="T148" s="10858"/>
      <c r="U148" s="10858"/>
      <c r="V148" s="10858"/>
      <c r="W148" s="10858"/>
      <c r="X148" s="10858"/>
      <c r="Y148" s="10858"/>
      <c r="Z148" s="10858"/>
      <c r="AA148" s="10858"/>
      <c r="AB148" s="10858"/>
      <c r="AC148" s="10858"/>
      <c r="AD148" s="10858"/>
      <c r="AE148" s="10858"/>
      <c r="AF148" s="10858"/>
      <c r="AG148" s="10858"/>
      <c r="AH148" s="10858"/>
      <c r="AI148" s="10934"/>
      <c r="AJ148" s="10933"/>
      <c r="AK148" s="10933"/>
      <c r="AL148" s="10934"/>
      <c r="AM148" s="10933"/>
      <c r="AN148" s="10933"/>
    </row>
    <row r="149">
      <c r="A149" s="10858"/>
      <c r="B149" s="10859"/>
      <c r="C149" s="10859"/>
      <c r="D149" s="10858"/>
      <c r="E149" s="10858"/>
      <c r="F149" s="10858"/>
      <c r="G149" s="10858"/>
      <c r="H149" s="10991"/>
      <c r="I149" s="10858"/>
      <c r="J149" s="10956"/>
      <c r="K149" s="10956"/>
      <c r="L149" s="10956"/>
      <c r="M149" s="10858"/>
      <c r="N149" s="10858"/>
      <c r="O149" s="10858"/>
      <c r="P149" s="10858"/>
      <c r="Q149" s="10858"/>
      <c r="R149" s="10858"/>
      <c r="S149" s="10858"/>
      <c r="T149" s="10858"/>
      <c r="U149" s="10858"/>
      <c r="V149" s="10858"/>
      <c r="W149" s="10858"/>
      <c r="X149" s="10858"/>
      <c r="Y149" s="10858"/>
      <c r="Z149" s="10858"/>
      <c r="AA149" s="10858"/>
      <c r="AB149" s="10858"/>
      <c r="AC149" s="10858"/>
      <c r="AD149" s="10858"/>
      <c r="AE149" s="10858"/>
      <c r="AF149" s="10858"/>
      <c r="AG149" s="10858"/>
      <c r="AH149" s="10858"/>
      <c r="AI149" s="10934"/>
      <c r="AJ149" s="10933"/>
      <c r="AK149" s="10933"/>
      <c r="AL149" s="10934"/>
      <c r="AM149" s="10933"/>
      <c r="AN149" s="10933"/>
    </row>
    <row r="150">
      <c r="A150" s="10858"/>
      <c r="B150" s="10859"/>
      <c r="C150" s="10859"/>
      <c r="D150" s="10858"/>
      <c r="E150" s="10858"/>
      <c r="F150" s="10858"/>
      <c r="G150" s="10858"/>
      <c r="H150" s="10991"/>
      <c r="I150" s="10858"/>
      <c r="J150" s="10956"/>
      <c r="K150" s="10956"/>
      <c r="L150" s="10956"/>
      <c r="M150" s="10858"/>
      <c r="N150" s="10858"/>
      <c r="O150" s="10858"/>
      <c r="P150" s="10858"/>
      <c r="Q150" s="10858"/>
      <c r="R150" s="10858"/>
      <c r="S150" s="10858"/>
      <c r="T150" s="10858"/>
      <c r="U150" s="10858"/>
      <c r="V150" s="10858"/>
      <c r="W150" s="10858"/>
      <c r="X150" s="10858"/>
      <c r="Y150" s="10858"/>
      <c r="Z150" s="10858"/>
      <c r="AA150" s="10858"/>
      <c r="AB150" s="10858"/>
      <c r="AC150" s="10858"/>
      <c r="AD150" s="10858"/>
      <c r="AE150" s="10858"/>
      <c r="AF150" s="10858"/>
      <c r="AG150" s="10858"/>
      <c r="AH150" s="10858"/>
      <c r="AI150" s="10934"/>
      <c r="AJ150" s="10933"/>
      <c r="AK150" s="10933"/>
      <c r="AL150" s="10934"/>
      <c r="AM150" s="10933"/>
      <c r="AN150" s="10933"/>
    </row>
    <row r="151">
      <c r="A151" s="10858"/>
      <c r="B151" s="10859"/>
      <c r="C151" s="10859"/>
      <c r="D151" s="10858"/>
      <c r="E151" s="10858"/>
      <c r="F151" s="10858"/>
      <c r="G151" s="10858"/>
      <c r="H151" s="10991"/>
      <c r="I151" s="10858"/>
      <c r="J151" s="10956"/>
      <c r="K151" s="10956"/>
      <c r="L151" s="10956"/>
      <c r="M151" s="10858"/>
      <c r="N151" s="10858"/>
      <c r="O151" s="10862"/>
      <c r="P151" s="10862"/>
      <c r="Q151" s="10858"/>
      <c r="R151" s="10858"/>
      <c r="S151" s="10858"/>
      <c r="T151" s="10858"/>
      <c r="U151" s="10858"/>
      <c r="V151" s="10858"/>
      <c r="W151" s="10858"/>
      <c r="X151" s="10858"/>
      <c r="Y151" s="10858"/>
      <c r="Z151" s="10858"/>
      <c r="AA151" s="10858"/>
      <c r="AB151" s="10858"/>
      <c r="AC151" s="10858"/>
      <c r="AD151" s="10858"/>
      <c r="AE151" s="10858"/>
      <c r="AF151" s="10858"/>
      <c r="AG151" s="10858"/>
      <c r="AH151" s="10858"/>
      <c r="AI151" s="10934"/>
      <c r="AJ151" s="10933"/>
      <c r="AK151" s="10933"/>
      <c r="AL151" s="10934"/>
      <c r="AM151" s="10933"/>
      <c r="AN151" s="10933"/>
    </row>
    <row r="152">
      <c r="A152" s="10858"/>
      <c r="B152" s="10859"/>
      <c r="C152" s="10859"/>
      <c r="D152" s="10858"/>
      <c r="E152" s="10858"/>
      <c r="F152" s="10858"/>
      <c r="G152" s="10858"/>
      <c r="H152" s="10991"/>
      <c r="I152" s="10858"/>
      <c r="J152" s="10956"/>
      <c r="K152" s="10956"/>
      <c r="L152" s="10956"/>
      <c r="M152" s="10858"/>
      <c r="N152" s="10858"/>
      <c r="O152" s="10862"/>
      <c r="P152" s="10862"/>
      <c r="Q152" s="10858"/>
      <c r="R152" s="10858"/>
      <c r="S152" s="10858"/>
      <c r="T152" s="10858"/>
      <c r="U152" s="10858"/>
      <c r="V152" s="10858"/>
      <c r="W152" s="10858"/>
      <c r="X152" s="10858"/>
      <c r="Y152" s="10858"/>
      <c r="Z152" s="10858"/>
      <c r="AA152" s="10858"/>
      <c r="AB152" s="10858"/>
      <c r="AC152" s="10858"/>
      <c r="AD152" s="10858"/>
      <c r="AE152" s="10858"/>
      <c r="AF152" s="10858"/>
      <c r="AG152" s="10858"/>
      <c r="AH152" s="10858"/>
      <c r="AI152" s="10934"/>
      <c r="AJ152" s="10933"/>
      <c r="AK152" s="10933"/>
      <c r="AL152" s="10934"/>
      <c r="AM152" s="10933"/>
      <c r="AN152" s="10933"/>
    </row>
    <row r="153">
      <c r="A153" s="10858"/>
      <c r="B153" s="10859"/>
      <c r="C153" s="10859"/>
      <c r="D153" s="10858"/>
      <c r="E153" s="10858"/>
      <c r="F153" s="10858"/>
      <c r="G153" s="10858"/>
      <c r="H153" s="10991"/>
      <c r="I153" s="10858"/>
      <c r="J153" s="10956"/>
      <c r="K153" s="10956"/>
      <c r="L153" s="10956"/>
      <c r="M153" s="10858"/>
      <c r="N153" s="10858"/>
      <c r="O153" s="10862"/>
      <c r="P153" s="10862"/>
      <c r="Q153" s="10858"/>
      <c r="R153" s="10858"/>
      <c r="S153" s="10858"/>
      <c r="T153" s="10858"/>
      <c r="U153" s="10858"/>
      <c r="V153" s="10858"/>
      <c r="W153" s="10858"/>
      <c r="X153" s="10858"/>
      <c r="Y153" s="10858"/>
      <c r="Z153" s="10858"/>
      <c r="AA153" s="10858"/>
      <c r="AB153" s="10858"/>
      <c r="AC153" s="10858"/>
      <c r="AD153" s="10858"/>
      <c r="AE153" s="10858"/>
      <c r="AF153" s="10858"/>
      <c r="AG153" s="10858"/>
      <c r="AH153" s="10858"/>
      <c r="AI153" s="10934"/>
      <c r="AJ153" s="10933"/>
      <c r="AK153" s="10933"/>
      <c r="AL153" s="10934"/>
      <c r="AM153" s="10933"/>
      <c r="AN153" s="10933"/>
    </row>
    <row r="154">
      <c r="A154" s="10858"/>
      <c r="B154" s="10859"/>
      <c r="C154" s="10859"/>
      <c r="D154" s="10858"/>
      <c r="E154" s="10858"/>
      <c r="F154" s="10858"/>
      <c r="G154" s="10858"/>
      <c r="H154" s="10991"/>
      <c r="I154" s="10858"/>
      <c r="J154" s="10956"/>
      <c r="K154" s="10956"/>
      <c r="L154" s="10956"/>
      <c r="M154" s="10858"/>
      <c r="N154" s="10858"/>
      <c r="O154" s="10862"/>
      <c r="P154" s="10862"/>
      <c r="Q154" s="10858"/>
      <c r="R154" s="10858"/>
      <c r="S154" s="10858"/>
      <c r="T154" s="10858"/>
      <c r="U154" s="10858"/>
      <c r="V154" s="10858"/>
      <c r="W154" s="10858"/>
      <c r="X154" s="10858"/>
      <c r="Y154" s="10858"/>
      <c r="Z154" s="10858"/>
      <c r="AA154" s="10858"/>
      <c r="AB154" s="10858"/>
      <c r="AC154" s="10858"/>
      <c r="AD154" s="10858"/>
      <c r="AE154" s="10858"/>
      <c r="AF154" s="10858"/>
      <c r="AG154" s="10858"/>
      <c r="AH154" s="10858"/>
      <c r="AI154" s="10934"/>
      <c r="AJ154" s="10933"/>
      <c r="AK154" s="10933"/>
      <c r="AL154" s="10934"/>
      <c r="AM154" s="10933"/>
      <c r="AN154" s="10933"/>
    </row>
    <row r="155">
      <c r="A155" s="10858"/>
      <c r="B155" s="10859"/>
      <c r="C155" s="10859"/>
      <c r="D155" s="10858"/>
      <c r="E155" s="10858"/>
      <c r="F155" s="10858"/>
      <c r="G155" s="10858"/>
      <c r="H155" s="10858"/>
      <c r="I155" s="10858"/>
      <c r="J155" s="10956"/>
      <c r="K155" s="10956"/>
      <c r="L155" s="10956"/>
      <c r="M155" s="10858"/>
      <c r="N155" s="10858"/>
      <c r="O155" s="10862"/>
      <c r="P155" s="10862"/>
      <c r="Q155" s="10858"/>
      <c r="R155" s="10858"/>
      <c r="S155" s="10858"/>
      <c r="T155" s="10858"/>
      <c r="U155" s="10858"/>
      <c r="V155" s="10858"/>
      <c r="W155" s="10858"/>
      <c r="X155" s="10858"/>
      <c r="Y155" s="10858"/>
      <c r="Z155" s="10858"/>
      <c r="AA155" s="10858"/>
      <c r="AB155" s="10858"/>
      <c r="AC155" s="10858"/>
      <c r="AD155" s="10858"/>
      <c r="AE155" s="10858"/>
      <c r="AF155" s="10858"/>
      <c r="AG155" s="10858"/>
      <c r="AH155" s="10858"/>
      <c r="AI155" s="10934"/>
      <c r="AJ155" s="10933"/>
      <c r="AK155" s="10933"/>
      <c r="AL155" s="10934"/>
      <c r="AM155" s="10933"/>
      <c r="AN155" s="10933"/>
    </row>
    <row r="156">
      <c r="A156" s="10858"/>
      <c r="B156" s="10859"/>
      <c r="C156" s="10859"/>
      <c r="D156" s="10858"/>
      <c r="E156" s="10858"/>
      <c r="F156" s="10858"/>
      <c r="G156" s="10858"/>
      <c r="H156" s="10858"/>
      <c r="I156" s="10858"/>
      <c r="J156" s="10956"/>
      <c r="K156" s="10956"/>
      <c r="L156" s="10956"/>
      <c r="M156" s="10858"/>
      <c r="N156" s="10858"/>
      <c r="O156" s="10862"/>
      <c r="P156" s="10862"/>
      <c r="Q156" s="10858"/>
      <c r="R156" s="10858"/>
      <c r="S156" s="10858"/>
      <c r="T156" s="10858"/>
      <c r="U156" s="10858"/>
      <c r="V156" s="10858"/>
      <c r="W156" s="10858"/>
      <c r="X156" s="10858"/>
      <c r="Y156" s="10858"/>
      <c r="Z156" s="10858"/>
      <c r="AA156" s="10858"/>
      <c r="AB156" s="10858"/>
      <c r="AC156" s="10858"/>
      <c r="AD156" s="10858"/>
      <c r="AE156" s="10858"/>
      <c r="AF156" s="10858"/>
      <c r="AG156" s="10858"/>
      <c r="AH156" s="10858"/>
      <c r="AI156" s="10934"/>
      <c r="AJ156" s="10933"/>
      <c r="AK156" s="10933"/>
      <c r="AL156" s="10934"/>
      <c r="AM156" s="10933"/>
      <c r="AN156" s="10933"/>
    </row>
    <row r="157">
      <c r="A157" s="10858"/>
      <c r="B157" s="10859"/>
      <c r="C157" s="10859"/>
      <c r="D157" s="10858"/>
      <c r="E157" s="10858"/>
      <c r="F157" s="10858"/>
      <c r="G157" s="10858"/>
      <c r="H157" s="10858"/>
      <c r="I157" s="10858"/>
      <c r="J157" s="10956"/>
      <c r="K157" s="10956"/>
      <c r="L157" s="10956"/>
      <c r="M157" s="10858"/>
      <c r="N157" s="10858"/>
      <c r="O157" s="10862"/>
      <c r="P157" s="10862"/>
      <c r="Q157" s="10858"/>
      <c r="R157" s="10858"/>
      <c r="S157" s="10858"/>
      <c r="T157" s="10858"/>
      <c r="U157" s="10858"/>
      <c r="V157" s="10858"/>
      <c r="W157" s="10858"/>
      <c r="X157" s="10858"/>
      <c r="Y157" s="10858"/>
      <c r="Z157" s="10858"/>
      <c r="AA157" s="10858"/>
      <c r="AB157" s="10858"/>
      <c r="AC157" s="10858"/>
      <c r="AD157" s="10858"/>
      <c r="AE157" s="10858"/>
      <c r="AF157" s="10858"/>
      <c r="AG157" s="10858"/>
      <c r="AH157" s="10858"/>
      <c r="AI157" s="10934"/>
      <c r="AJ157" s="10933"/>
      <c r="AK157" s="10933"/>
      <c r="AL157" s="10934"/>
      <c r="AM157" s="10933"/>
      <c r="AN157" s="10933"/>
    </row>
    <row r="158">
      <c r="A158" s="10858"/>
      <c r="B158" s="10859"/>
      <c r="C158" s="10859"/>
      <c r="D158" s="10858"/>
      <c r="E158" s="10858"/>
      <c r="F158" s="10858"/>
      <c r="G158" s="10858"/>
      <c r="H158" s="10858"/>
      <c r="I158" s="10858"/>
      <c r="J158" s="10956"/>
      <c r="K158" s="10956"/>
      <c r="L158" s="10956"/>
      <c r="M158" s="10858"/>
      <c r="N158" s="10858"/>
      <c r="O158" s="10862"/>
      <c r="P158" s="10862"/>
      <c r="Q158" s="10858"/>
      <c r="R158" s="10858"/>
      <c r="S158" s="10858"/>
      <c r="T158" s="10858"/>
      <c r="U158" s="10858"/>
      <c r="V158" s="10858"/>
      <c r="W158" s="10858"/>
      <c r="X158" s="10858"/>
      <c r="Y158" s="10858"/>
      <c r="Z158" s="10858"/>
      <c r="AA158" s="10858"/>
      <c r="AB158" s="10858"/>
      <c r="AC158" s="10858"/>
      <c r="AD158" s="10858"/>
      <c r="AE158" s="10858"/>
      <c r="AF158" s="10858"/>
      <c r="AG158" s="10858"/>
      <c r="AH158" s="10858"/>
      <c r="AI158" s="10801"/>
      <c r="AJ158" s="10933"/>
      <c r="AK158" s="10933"/>
      <c r="AL158" s="10934"/>
      <c r="AM158" s="10933"/>
      <c r="AN158" s="10933"/>
    </row>
    <row r="159">
      <c r="AJ159" s="10858"/>
      <c r="AK159" s="10858"/>
      <c r="AL159" s="10933"/>
      <c r="AM159" s="10933"/>
      <c r="AN159" s="10858"/>
    </row>
  </sheetData>
  <mergeCells>
    <mergeCell ref="C1:C2"/>
    <mergeCell ref="B1:B2"/>
    <mergeCell ref="D1:D2"/>
    <mergeCell ref="F1:G1"/>
    <mergeCell ref="AN1:AN2"/>
    <mergeCell ref="AM1:AM2"/>
    <mergeCell ref="AL1:AL2"/>
    <mergeCell ref="AK1:AK2"/>
    <mergeCell ref="AJ1:AJ2"/>
    <mergeCell ref="AI1:AI2"/>
    <mergeCell ref="AH1:AH2"/>
    <mergeCell ref="AG1:AG2"/>
    <mergeCell ref="AF1:AF2"/>
    <mergeCell ref="AE1:AE2"/>
    <mergeCell ref="AD1:AD2"/>
    <mergeCell ref="AC1:AC2"/>
    <mergeCell ref="AB1:AB2"/>
    <mergeCell ref="Z1:AA1"/>
    <mergeCell ref="X1:Y1"/>
    <mergeCell ref="V1:W1"/>
    <mergeCell ref="T1:U1"/>
    <mergeCell ref="R1:S1"/>
    <mergeCell ref="Q1:Q2"/>
    <mergeCell ref="P1:P2"/>
    <mergeCell ref="O1:O2"/>
    <mergeCell ref="L1:L2"/>
    <mergeCell ref="K1:K2"/>
    <mergeCell ref="J1:J2"/>
    <mergeCell ref="I1:I2"/>
    <mergeCell ref="H1:H2"/>
    <mergeCell ref="E1:E2"/>
    <mergeCell ref="E118:E119"/>
    <mergeCell ref="F118:F119"/>
    <mergeCell ref="F120:F122"/>
    <mergeCell ref="A117:F117"/>
    <mergeCell ref="D118:D119"/>
    <mergeCell ref="C118:C119"/>
    <mergeCell ref="B118:B119"/>
    <mergeCell ref="A118:A119"/>
    <mergeCell ref="B32:B33"/>
    <mergeCell ref="C32:C33"/>
    <mergeCell ref="D32:D33"/>
    <mergeCell ref="F32:G32"/>
    <mergeCell ref="H32:H33"/>
    <mergeCell ref="I32:I33"/>
    <mergeCell ref="J32:J33"/>
    <mergeCell ref="K32:K33"/>
    <mergeCell ref="L32:L33"/>
    <mergeCell ref="O32:O33"/>
    <mergeCell ref="P32:P33"/>
    <mergeCell ref="Q32:Q33"/>
    <mergeCell ref="T32:T33"/>
    <mergeCell ref="U32:U33"/>
    <mergeCell ref="V32:V33"/>
    <mergeCell ref="W32:W33"/>
    <mergeCell ref="X32:X33"/>
    <mergeCell ref="Y32:Y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I127:I128"/>
    <mergeCell ref="J127:J128"/>
    <mergeCell ref="K127:K128"/>
    <mergeCell ref="L127:L128"/>
    <mergeCell ref="O127:O128"/>
    <mergeCell ref="P127:P128"/>
    <mergeCell ref="Q127:Q128"/>
    <mergeCell ref="T127:T128"/>
    <mergeCell ref="U127:U128"/>
    <mergeCell ref="V127:V128"/>
    <mergeCell ref="W127:W128"/>
    <mergeCell ref="X127:X128"/>
    <mergeCell ref="Y127:Y128"/>
    <mergeCell ref="AB127:AB128"/>
    <mergeCell ref="AC127:AC128"/>
    <mergeCell ref="AD127:AD128"/>
    <mergeCell ref="F127:G127"/>
    <mergeCell ref="H127:H128"/>
    <mergeCell ref="AI127:AI128"/>
    <mergeCell ref="C127:C128"/>
    <mergeCell ref="B127:B128"/>
    <mergeCell ref="AE127:AE128"/>
    <mergeCell ref="AF127:AF128"/>
    <mergeCell ref="AG127:AG128"/>
    <mergeCell ref="A143:E143"/>
    <mergeCell ref="E144:E145"/>
    <mergeCell ref="A144:A145"/>
    <mergeCell ref="B144:B145"/>
    <mergeCell ref="C144:C145"/>
    <mergeCell ref="D144:D145"/>
  </mergeCells>
  <conditionalFormatting sqref="AC135:AC136">
    <cfRule dxfId="1153" operator="lessThan" priority="1" stopIfTrue="true" type="cellIs">
      <formula>60</formula>
    </cfRule>
  </conditionalFormatting>
  <conditionalFormatting sqref="AE130:AE130">
    <cfRule dxfId="1154" operator="containsText" priority="2" stopIfTrue="true" text="Out of stock less than 60 days" type="containsText">
      <formula>NOT(ISERROR(SEARCH("Out of stock less than 60 days",AE130)))</formula>
    </cfRule>
  </conditionalFormatting>
  <conditionalFormatting sqref="AE130:AE130">
    <cfRule dxfId="1155" operator="containsText" priority="3" stopIfTrue="true" text="Out of stock more than 60 days" type="containsText">
      <formula>NOT(ISERROR(SEARCH("Out of stock more than 60 days",AE130)))</formula>
    </cfRule>
  </conditionalFormatting>
  <conditionalFormatting sqref="AE129:AE130">
    <cfRule dxfId="1156" operator="containsText" priority="4" stopIfTrue="true" text="Out of stock more than 150 days" type="containsText">
      <formula>NOT(ISERROR(SEARCH("Out of stock more than 150 days",AE129)))</formula>
    </cfRule>
  </conditionalFormatting>
  <conditionalFormatting sqref="AC129:AC130 AC129:AC136">
    <cfRule dxfId="1157" operator="between" priority="5" stopIfTrue="true" type="cellIs">
      <formula>61</formula>
      <formula>149</formula>
    </cfRule>
  </conditionalFormatting>
  <conditionalFormatting sqref="AC129:AC130">
    <cfRule dxfId="1158" operator="lessThan" priority="6" stopIfTrue="true" type="cellIs">
      <formula>60</formula>
    </cfRule>
  </conditionalFormatting>
  <conditionalFormatting sqref="AC129:AC130 AC129:AC136">
    <cfRule dxfId="1159" operator="greaterThan" priority="7" stopIfTrue="true" type="cellIs">
      <formula>150</formula>
    </cfRule>
  </conditionalFormatting>
  <conditionalFormatting sqref="AE3:AE22">
    <cfRule dxfId="1160" operator="containsText" priority="8" stopIfTrue="true" text="Out of stock more than 60 days" type="containsText">
      <formula>NOT(ISERROR(SEARCH("Out of stock more than 60 days",AE3)))</formula>
    </cfRule>
  </conditionalFormatting>
  <conditionalFormatting sqref="AC3:AC22">
    <cfRule dxfId="1161" operator="between" priority="9" stopIfTrue="true" type="cellIs">
      <formula>61</formula>
      <formula>150</formula>
    </cfRule>
  </conditionalFormatting>
  <conditionalFormatting sqref="AC34:AC117 AB118:AB122 AC123:AC130">
    <cfRule dxfId="1162" operator="between" priority="10" stopIfTrue="true" type="cellIs">
      <formula>61</formula>
      <formula>149</formula>
    </cfRule>
  </conditionalFormatting>
  <conditionalFormatting sqref="AC34:AC117 AB118:AB122 AC123:AC134">
    <cfRule dxfId="1163" operator="equal" priority="11" stopIfTrue="true" type="cellIs">
      <formula>"-"</formula>
    </cfRule>
  </conditionalFormatting>
  <conditionalFormatting sqref="AC34:AC117 AB118:AB122 AC123:AC130">
    <cfRule dxfId="1164" operator="greaterThan" priority="12" stopIfTrue="true" type="cellIs">
      <formula>150</formula>
    </cfRule>
  </conditionalFormatting>
  <conditionalFormatting sqref="AC34:AC117 AB118:AB122 AC123:AC130">
    <cfRule dxfId="1165" operator="lessThan" priority="13" stopIfTrue="true" type="cellIs">
      <formula>60</formula>
    </cfRule>
  </conditionalFormatting>
  <conditionalFormatting sqref="AE34:AE110 AD121:AD122 AE127:AE130">
    <cfRule dxfId="1166" operator="equal" priority="14" stopIfTrue="true" type="cellIs">
      <formula>"Out of stock more than 60 days"</formula>
    </cfRule>
  </conditionalFormatting>
  <conditionalFormatting sqref="AE34:AE110 AD121:AD122 AE127:AE130">
    <cfRule dxfId="1167" operator="equal" priority="15" stopIfTrue="true" type="cellIs">
      <formula>"Out of stock more than 150 days"</formula>
    </cfRule>
  </conditionalFormatting>
  <conditionalFormatting sqref="AE34:AE110 AD121:AD122 AE127:AE130">
    <cfRule dxfId="1168" operator="equal" priority="16" stopIfTrue="true" type="cellIs">
      <formula>"Out of stock less than 60 days"</formula>
    </cfRule>
  </conditionalFormatting>
  <conditionalFormatting sqref="AE34:AE110 AD121:AD122 AE127:AE134">
    <cfRule dxfId="1169" operator="equal" priority="17" stopIfTrue="true" type="cellIs">
      <formula>"Not sold yet"</formula>
    </cfRule>
  </conditionalFormatting>
  <conditionalFormatting sqref="J34:J117 I118:I122 J123:J130">
    <cfRule dxfId="1170" operator="lessThanOrEqual" priority="18" stopIfTrue="true" type="cellIs">
      <formula>90</formula>
    </cfRule>
  </conditionalFormatting>
  <conditionalFormatting sqref="AC3:AC22">
    <cfRule dxfId="1171" operator="equal" priority="19" stopIfTrue="true" type="cellIs">
      <formula>"-"</formula>
    </cfRule>
  </conditionalFormatting>
  <conditionalFormatting sqref="AC3:AC22">
    <cfRule dxfId="1172" operator="greaterThan" priority="20" stopIfTrue="true" type="cellIs">
      <formula>150</formula>
    </cfRule>
  </conditionalFormatting>
  <conditionalFormatting sqref="AC3:AC22">
    <cfRule dxfId="1173" operator="lessThan" priority="21" stopIfTrue="true" type="cellIs">
      <formula>60</formula>
    </cfRule>
  </conditionalFormatting>
  <conditionalFormatting sqref="AE3:AE22">
    <cfRule dxfId="1174" operator="equal" priority="22" stopIfTrue="true" type="cellIs">
      <formula>"Out of stock less than 60 days"</formula>
    </cfRule>
  </conditionalFormatting>
  <conditionalFormatting sqref="AE3:AE22">
    <cfRule dxfId="1175" operator="equal" priority="23" stopIfTrue="true" type="cellIs">
      <formula>"Not sold yet"</formula>
    </cfRule>
  </conditionalFormatting>
  <conditionalFormatting sqref="AE3:AE22">
    <cfRule dxfId="1176" operator="equal" priority="24" stopIfTrue="true" type="cellIs">
      <formula>"Out of stock more than 150 days"</formula>
    </cfRule>
  </conditionalFormatting>
  <conditionalFormatting sqref="J3:J22">
    <cfRule dxfId="1177" operator="lessThan" priority="25" stopIfTrue="true" type="cellIs">
      <formula>90</formula>
    </cfRule>
  </conditionalFormatting>
  <dataValidations count="1">
    <dataValidation allowBlank="true" errorStyle="stop" showErrorMessage="true" sqref="B3:B24 B34:B115 B129:B136" type="list">
      <formula1>"Active,Inactive,Deleted,Temporary,B2B Only,Ecom Only,Preparing"</formula1>
    </dataValidation>
  </dataValidations>
</worksheet>
</file>

<file path=xl/worksheets/sheet6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2" defaultRowHeight="18"/>
  <cols>
    <col collapsed="false" customWidth="true" hidden="false" max="2" min="2" style="0" width="15"/>
    <col collapsed="false" customWidth="true" hidden="false" max="4" min="4" style="0" width="12"/>
    <col collapsed="false" customWidth="true" hidden="false" max="8" min="8" style="0" width="15"/>
    <col collapsed="false" customWidth="true" hidden="false" max="10" min="10" style="0" width="15"/>
    <col collapsed="false" customWidth="true" hidden="false" max="16" min="16" style="0" width="19"/>
    <col collapsed="false" customWidth="true" hidden="false" max="1" min="1" style="0" width="18"/>
    <col collapsed="false" customWidth="true" hidden="false" max="5" min="5" style="0" width="12"/>
    <col collapsed="false" customWidth="true" hidden="false" max="7" min="7" style="0" width="12"/>
    <col collapsed="false" customWidth="true" hidden="false" max="9" min="9" style="0" width="15"/>
    <col collapsed="false" customWidth="true" hidden="false" max="11" min="11" style="0" width="15"/>
    <col collapsed="false" customWidth="true" hidden="false" max="17" min="17" style="0" width="12"/>
  </cols>
  <sheetData>
    <row r="1">
      <c r="A1" s="11019" t="s">
        <v>14529</v>
      </c>
      <c r="B1" s="11019" t="s">
        <v>14530</v>
      </c>
      <c r="C1" s="11020" t="s">
        <v>14531</v>
      </c>
      <c r="D1" s="11020"/>
      <c r="E1" s="11020"/>
      <c r="F1" s="11020" t="s">
        <v>14532</v>
      </c>
      <c r="G1" s="11020" t="s">
        <v>14533</v>
      </c>
      <c r="H1" s="11019" t="s">
        <v>14534</v>
      </c>
      <c r="I1" s="11019" t="s">
        <v>14535</v>
      </c>
      <c r="J1" s="11021" t="s">
        <v>14536</v>
      </c>
      <c r="P1" s="11022" t="s">
        <v>14529</v>
      </c>
      <c r="Q1" s="11023" t="s">
        <v>14537</v>
      </c>
    </row>
    <row r="2">
      <c r="A2" s="11020"/>
      <c r="B2" s="11024"/>
      <c r="C2" s="11024" t="s">
        <v>14538</v>
      </c>
      <c r="D2" s="11024" t="s">
        <v>14539</v>
      </c>
      <c r="E2" s="11024" t="s">
        <v>14540</v>
      </c>
      <c r="F2" s="11025"/>
      <c r="G2" s="11025"/>
      <c r="H2" s="11025"/>
      <c r="I2" s="11025"/>
      <c r="J2" s="11026"/>
      <c r="P2" s="11022"/>
      <c r="Q2" s="11022"/>
    </row>
    <row r="3">
      <c r="A3" s="11027" t="s">
        <v>14541</v>
      </c>
      <c r="B3" s="11028">
        <f t="shared" ref="B3:B93" si="0">IFERROR(DATE(E3,D3,C3),"")</f>
      </c>
      <c r="C3" s="11027"/>
      <c r="D3" s="11029"/>
      <c r="E3" s="11029"/>
      <c r="F3" s="11030" t="s">
        <v>14542</v>
      </c>
      <c r="G3" s="11030" t="s">
        <v>14543</v>
      </c>
      <c r="H3" s="11027">
        <f>IFERROR(VLOOKUP(A3,'Định mức tồn kho tối thiểu'!$F:$M,7,0),"0")</f>
      </c>
      <c r="I3" s="11031">
        <f>IFERROR(VLOOKUP(A3,'Định mức tồn kho tối thiểu'!$F:$M,8,0),"0")</f>
      </c>
      <c r="J3" s="11032">
        <f t="shared" ref="J3:J80" si="2">IFERROR(VLOOKUP(A3,$P:$Q,2,0),0)</f>
      </c>
      <c r="P3" s="11033" t="s">
        <v>14544</v>
      </c>
      <c r="Q3" s="11034">
        <v>650000</v>
      </c>
    </row>
    <row customHeight="true" ht="18" r="4">
      <c r="A4" s="11027" t="s">
        <v>14545</v>
      </c>
      <c r="B4" s="11028">
        <f t="shared" si="0"/>
      </c>
      <c r="C4" s="11035">
        <v>31</v>
      </c>
      <c r="D4" s="11036">
        <v>12</v>
      </c>
      <c r="E4" s="11036">
        <v>2026</v>
      </c>
      <c r="F4" s="11037" t="s">
        <v>14546</v>
      </c>
      <c r="G4" s="11030" t="s">
        <v>14547</v>
      </c>
      <c r="H4" s="11027">
        <f>IFERROR(VLOOKUP(A4,'Định mức tồn kho tối thiểu'!$F:$M,7,0),"0")</f>
      </c>
      <c r="I4" s="11031">
        <f>IFERROR(VLOOKUP(A4,'Định mức tồn kho tối thiểu'!$F:$M,8,0),"0")</f>
      </c>
      <c r="J4" s="11032">
        <f t="shared" si="2"/>
      </c>
      <c r="P4" s="11033" t="s">
        <v>14545</v>
      </c>
      <c r="Q4" s="11038">
        <v>15000</v>
      </c>
    </row>
    <row r="5">
      <c r="A5" s="11039" t="s">
        <v>14548</v>
      </c>
      <c r="B5" s="11028">
        <f t="shared" si="0"/>
      </c>
      <c r="C5" s="11035">
        <v>31</v>
      </c>
      <c r="D5" s="11036">
        <v>12</v>
      </c>
      <c r="E5" s="11036">
        <v>2024</v>
      </c>
      <c r="F5" s="11030" t="s">
        <v>14542</v>
      </c>
      <c r="G5" s="11030" t="s">
        <v>14547</v>
      </c>
      <c r="H5" s="11027">
        <f>IFERROR(VLOOKUP(A5,'Định mức tồn kho tối thiểu'!$F:$M,7,0),"0")</f>
      </c>
      <c r="I5" s="11031">
        <f>IFERROR(VLOOKUP(A5,'Định mức tồn kho tối thiểu'!$F:$M,8,0),"0")</f>
      </c>
      <c r="J5" s="11032">
        <f t="shared" si="2"/>
      </c>
      <c r="P5" s="11040" t="s">
        <v>14549</v>
      </c>
      <c r="Q5" s="11041">
        <v>460000</v>
      </c>
    </row>
    <row r="6">
      <c r="A6" s="11039" t="s">
        <v>14550</v>
      </c>
      <c r="B6" s="11028">
        <f t="shared" si="0"/>
      </c>
      <c r="C6" s="11035">
        <v>22</v>
      </c>
      <c r="D6" s="11036">
        <v>4</v>
      </c>
      <c r="E6" s="11036">
        <v>2025</v>
      </c>
      <c r="F6" s="11030" t="s">
        <v>14542</v>
      </c>
      <c r="G6" s="11030" t="s">
        <v>14547</v>
      </c>
      <c r="H6" s="11027">
        <f>IFERROR(VLOOKUP(A6,'Định mức tồn kho tối thiểu'!$F:$M,7,0),"0")</f>
      </c>
      <c r="I6" s="11031">
        <f>IFERROR(VLOOKUP(A6,'Định mức tồn kho tối thiểu'!$F:$M,8,0),"0")</f>
      </c>
      <c r="J6" s="11032">
        <f t="shared" si="2"/>
      </c>
      <c r="P6" s="11040" t="s">
        <v>14551</v>
      </c>
      <c r="Q6" s="11041">
        <v>640000</v>
      </c>
    </row>
    <row customHeight="true" ht="18" r="7">
      <c r="A7" s="11027" t="s">
        <v>14552</v>
      </c>
      <c r="B7" s="11028">
        <f t="shared" si="0"/>
      </c>
      <c r="C7" s="11042">
        <v>31</v>
      </c>
      <c r="D7" s="11036">
        <v>12</v>
      </c>
      <c r="E7" s="11036">
        <v>2024</v>
      </c>
      <c r="F7" s="11030" t="s">
        <v>14542</v>
      </c>
      <c r="G7" s="11030" t="s">
        <v>14547</v>
      </c>
      <c r="H7" s="11027">
        <f>IFERROR(VLOOKUP(A7,'Định mức tồn kho tối thiểu'!$F:$M,7,0),"0")</f>
      </c>
      <c r="I7" s="11031">
        <f>IFERROR(VLOOKUP(A7,'Định mức tồn kho tối thiểu'!$F:$M,8,0),"0")</f>
      </c>
      <c r="J7" s="11032">
        <f t="shared" si="2"/>
      </c>
      <c r="P7" s="11040" t="s">
        <v>14553</v>
      </c>
      <c r="Q7" s="11041">
        <v>810000</v>
      </c>
    </row>
    <row customHeight="true" ht="18" r="8">
      <c r="A8" s="11035" t="s">
        <v>14554</v>
      </c>
      <c r="B8" s="11028">
        <f t="shared" si="0"/>
      </c>
      <c r="C8" s="11042">
        <v>31</v>
      </c>
      <c r="D8" s="11036">
        <v>1</v>
      </c>
      <c r="E8" s="11036">
        <v>2025</v>
      </c>
      <c r="F8" s="11030" t="s">
        <v>14542</v>
      </c>
      <c r="G8" s="11030" t="s">
        <v>14547</v>
      </c>
      <c r="H8" s="11027">
        <f>IFERROR(VLOOKUP(A8,'Định mức tồn kho tối thiểu'!$F:$M,7,0),"0")</f>
      </c>
      <c r="I8" s="11031">
        <f>IFERROR(VLOOKUP(A8,'Định mức tồn kho tối thiểu'!$F:$M,8,0),"0")</f>
      </c>
      <c r="J8" s="11032">
        <f t="shared" si="2"/>
      </c>
      <c r="P8" s="11040" t="s">
        <v>14555</v>
      </c>
      <c r="Q8" s="11041">
        <v>900000</v>
      </c>
    </row>
    <row customHeight="true" ht="18" r="9">
      <c r="A9" s="11035" t="s">
        <v>14556</v>
      </c>
      <c r="B9" s="11028">
        <f t="shared" si="0"/>
      </c>
      <c r="C9" s="11042">
        <v>31</v>
      </c>
      <c r="D9" s="11036">
        <v>12</v>
      </c>
      <c r="E9" s="11036">
        <v>2025</v>
      </c>
      <c r="F9" s="11037" t="s">
        <v>14557</v>
      </c>
      <c r="G9" s="11030" t="s">
        <v>14558</v>
      </c>
      <c r="H9" s="11027">
        <f>IFERROR(VLOOKUP(A9,'Định mức tồn kho tối thiểu'!$F:$M,7,0),"0")</f>
      </c>
      <c r="I9" s="11031">
        <f>IFERROR(VLOOKUP(A9,'Định mức tồn kho tối thiểu'!$F:$M,8,0),"0")</f>
      </c>
      <c r="J9" s="11032">
        <f t="shared" si="2"/>
      </c>
      <c r="P9" s="11040" t="s">
        <v>14556</v>
      </c>
      <c r="Q9" s="11043">
        <v>15000</v>
      </c>
    </row>
    <row customHeight="true" ht="18" r="10">
      <c r="A10" s="11035" t="s">
        <v>14559</v>
      </c>
      <c r="B10" s="11028">
        <f t="shared" si="0"/>
      </c>
      <c r="C10" s="11042">
        <v>30</v>
      </c>
      <c r="D10" s="11036">
        <v>9</v>
      </c>
      <c r="E10" s="11036">
        <v>2026</v>
      </c>
      <c r="F10" s="11037" t="s">
        <v>14557</v>
      </c>
      <c r="G10" s="11030" t="s">
        <v>14543</v>
      </c>
      <c r="H10" s="11027">
        <f>IFERROR(VLOOKUP(A10,'Định mức tồn kho tối thiểu'!$F:$M,7,0),"0")</f>
      </c>
      <c r="I10" s="11031">
        <f>IFERROR(VLOOKUP(A10,'Định mức tồn kho tối thiểu'!$F:$M,8,0),"0")</f>
      </c>
      <c r="J10" s="11032">
        <f t="shared" si="2"/>
      </c>
      <c r="P10" s="11040" t="s">
        <v>14559</v>
      </c>
      <c r="Q10" s="11043">
        <v>15000</v>
      </c>
    </row>
    <row customHeight="true" ht="18" r="11">
      <c r="A11" s="11035" t="s">
        <v>14560</v>
      </c>
      <c r="B11" s="11028">
        <f t="shared" si="0"/>
      </c>
      <c r="C11" s="11042">
        <v>4</v>
      </c>
      <c r="D11" s="11036">
        <v>2</v>
      </c>
      <c r="E11" s="11036">
        <v>2027</v>
      </c>
      <c r="F11" s="11037" t="s">
        <v>14557</v>
      </c>
      <c r="G11" s="11030" t="s">
        <v>14543</v>
      </c>
      <c r="H11" s="11027">
        <f>IFERROR(VLOOKUP(A11,'Định mức tồn kho tối thiểu'!$F:$M,7,0),"0")</f>
      </c>
      <c r="I11" s="11031">
        <f>IFERROR(VLOOKUP(A11,'Định mức tồn kho tối thiểu'!$F:$M,8,0),"0")</f>
      </c>
      <c r="J11" s="11032">
        <f t="shared" si="2"/>
      </c>
      <c r="P11" s="11040" t="s">
        <v>14560</v>
      </c>
      <c r="Q11" s="11043">
        <v>0</v>
      </c>
    </row>
    <row r="12">
      <c r="A12" s="11039" t="s">
        <v>14561</v>
      </c>
      <c r="B12" s="11028">
        <f t="shared" si="0"/>
      </c>
      <c r="C12" s="11042">
        <v>30</v>
      </c>
      <c r="D12" s="11036">
        <v>9</v>
      </c>
      <c r="E12" s="11036">
        <v>2025</v>
      </c>
      <c r="F12" s="11030" t="s">
        <v>14562</v>
      </c>
      <c r="G12" s="11030" t="s">
        <v>14558</v>
      </c>
      <c r="H12" s="11027">
        <f>IFERROR(VLOOKUP(A12,'Định mức tồn kho tối thiểu'!$F:$M,7,0),"0")</f>
      </c>
      <c r="I12" s="11031">
        <f>IFERROR(VLOOKUP(A12,'Định mức tồn kho tối thiểu'!$F:$M,8,0),"0")</f>
      </c>
      <c r="J12" s="11032">
        <f t="shared" si="2"/>
      </c>
      <c r="P12" s="11040" t="s">
        <v>14563</v>
      </c>
      <c r="Q12" s="11041">
        <v>1300000</v>
      </c>
    </row>
    <row r="13">
      <c r="A13" s="11039" t="s">
        <v>14564</v>
      </c>
      <c r="B13" s="11028">
        <f t="shared" si="0"/>
      </c>
      <c r="C13" s="11042">
        <v>30</v>
      </c>
      <c r="D13" s="11036">
        <v>9</v>
      </c>
      <c r="E13" s="11036">
        <v>2025</v>
      </c>
      <c r="F13" s="11030" t="s">
        <v>14562</v>
      </c>
      <c r="G13" s="11030" t="s">
        <v>14565</v>
      </c>
      <c r="H13" s="11027">
        <f>IFERROR(VLOOKUP(A13,'Định mức tồn kho tối thiểu'!$F:$M,7,0),"0")</f>
      </c>
      <c r="I13" s="11031">
        <f>IFERROR(VLOOKUP(A13,'Định mức tồn kho tối thiểu'!$F:$M,8,0),"0")</f>
      </c>
      <c r="J13" s="11032">
        <f t="shared" si="2"/>
      </c>
      <c r="P13" s="11040" t="s">
        <v>14566</v>
      </c>
      <c r="Q13" s="11041">
        <v>1400000</v>
      </c>
    </row>
    <row r="14">
      <c r="A14" s="11039" t="s">
        <v>14567</v>
      </c>
      <c r="B14" s="11028">
        <f t="shared" si="0"/>
      </c>
      <c r="C14" s="11042">
        <v>30</v>
      </c>
      <c r="D14" s="11036">
        <v>6</v>
      </c>
      <c r="E14" s="11036">
        <v>2026</v>
      </c>
      <c r="F14" s="11037" t="s">
        <v>14568</v>
      </c>
      <c r="G14" s="11030" t="s">
        <v>14543</v>
      </c>
      <c r="H14" s="11027">
        <f>IFERROR(VLOOKUP(A14,'Định mức tồn kho tối thiểu'!$F:$M,7,0),"0")</f>
      </c>
      <c r="I14" s="11031">
        <f>IFERROR(VLOOKUP(A14,'Định mức tồn kho tối thiểu'!$F:$M,8,0),"0")</f>
      </c>
      <c r="J14" s="11032">
        <f t="shared" si="2"/>
      </c>
      <c r="P14" s="11040" t="s">
        <v>14569</v>
      </c>
      <c r="Q14" s="11041">
        <v>250000</v>
      </c>
    </row>
    <row r="15">
      <c r="A15" s="11039" t="s">
        <v>14570</v>
      </c>
      <c r="B15" s="11028">
        <f t="shared" si="0"/>
      </c>
      <c r="C15" s="11042">
        <v>30</v>
      </c>
      <c r="D15" s="11036">
        <v>12</v>
      </c>
      <c r="E15" s="11036">
        <v>2025</v>
      </c>
      <c r="F15" s="11037" t="s">
        <v>14568</v>
      </c>
      <c r="G15" s="11030" t="s">
        <v>14543</v>
      </c>
      <c r="H15" s="11027">
        <f>IFERROR(VLOOKUP(A15,'Định mức tồn kho tối thiểu'!$F:$M,7,0),"0")</f>
      </c>
      <c r="I15" s="11031">
        <f>IFERROR(VLOOKUP(A15,'Định mức tồn kho tối thiểu'!$F:$M,8,0),"0")</f>
      </c>
      <c r="J15" s="11032">
        <f t="shared" si="2"/>
      </c>
      <c r="P15" s="11040" t="s">
        <v>14571</v>
      </c>
      <c r="Q15" s="11041">
        <v>200000</v>
      </c>
    </row>
    <row r="16">
      <c r="A16" s="11039" t="s">
        <v>14572</v>
      </c>
      <c r="B16" s="11028">
        <f t="shared" si="0"/>
      </c>
      <c r="C16" s="11042">
        <v>30</v>
      </c>
      <c r="D16" s="11036">
        <v>6</v>
      </c>
      <c r="E16" s="11036">
        <v>2025</v>
      </c>
      <c r="F16" s="11037" t="s">
        <v>14568</v>
      </c>
      <c r="G16" s="11030" t="s">
        <v>14565</v>
      </c>
      <c r="H16" s="11027">
        <f>IFERROR(VLOOKUP(A16,'Định mức tồn kho tối thiểu'!$F:$M,7,0),"0")</f>
      </c>
      <c r="I16" s="11031">
        <f>IFERROR(VLOOKUP(A16,'Định mức tồn kho tối thiểu'!$F:$M,8,0),"0")</f>
      </c>
      <c r="J16" s="11032">
        <f t="shared" si="2"/>
      </c>
      <c r="P16" s="11040" t="s">
        <v>14573</v>
      </c>
      <c r="Q16" s="11041">
        <v>271000</v>
      </c>
    </row>
    <row r="17">
      <c r="A17" s="11039" t="s">
        <v>14574</v>
      </c>
      <c r="B17" s="11028">
        <f t="shared" si="0"/>
      </c>
      <c r="C17" s="11042">
        <v>30</v>
      </c>
      <c r="D17" s="11036">
        <v>6</v>
      </c>
      <c r="E17" s="11036">
        <v>2025</v>
      </c>
      <c r="F17" s="11037" t="s">
        <v>14568</v>
      </c>
      <c r="G17" s="11030" t="s">
        <v>14565</v>
      </c>
      <c r="H17" s="11027">
        <f>IFERROR(VLOOKUP(A17,'Định mức tồn kho tối thiểu'!$F:$M,7,0),"0")</f>
      </c>
      <c r="I17" s="11031">
        <f>IFERROR(VLOOKUP(A17,'Định mức tồn kho tối thiểu'!$F:$M,8,0),"0")</f>
      </c>
      <c r="J17" s="11032">
        <f t="shared" si="2"/>
      </c>
      <c r="P17" s="11040" t="s">
        <v>14575</v>
      </c>
      <c r="Q17" s="11041">
        <v>313000</v>
      </c>
    </row>
    <row r="18">
      <c r="A18" s="11039" t="s">
        <v>14576</v>
      </c>
      <c r="B18" s="11028">
        <f t="shared" si="0"/>
      </c>
      <c r="C18" s="11042">
        <v>31</v>
      </c>
      <c r="D18" s="11036">
        <v>12</v>
      </c>
      <c r="E18" s="11036">
        <v>2026</v>
      </c>
      <c r="F18" s="11037" t="s">
        <v>14568</v>
      </c>
      <c r="G18" s="11030" t="s">
        <v>14543</v>
      </c>
      <c r="H18" s="11027">
        <f>IFERROR(VLOOKUP(A18,'Định mức tồn kho tối thiểu'!$F:$M,7,0),"0")</f>
      </c>
      <c r="I18" s="11031">
        <f>IFERROR(VLOOKUP(A18,'Định mức tồn kho tối thiểu'!$F:$M,8,0),"0")</f>
      </c>
      <c r="J18" s="11032">
        <f t="shared" si="2"/>
      </c>
      <c r="P18" s="11040" t="s">
        <v>14577</v>
      </c>
      <c r="Q18" s="11041">
        <v>334000</v>
      </c>
    </row>
    <row r="19">
      <c r="A19" s="11039" t="s">
        <v>14578</v>
      </c>
      <c r="B19" s="11028">
        <f t="shared" si="0"/>
      </c>
      <c r="C19" s="11042">
        <v>30</v>
      </c>
      <c r="D19" s="11036">
        <v>12</v>
      </c>
      <c r="E19" s="11036">
        <v>2025</v>
      </c>
      <c r="F19" s="11037" t="s">
        <v>14568</v>
      </c>
      <c r="G19" s="11030" t="s">
        <v>14547</v>
      </c>
      <c r="H19" s="11027">
        <f>IFERROR(VLOOKUP(A19,'Định mức tồn kho tối thiểu'!$F:$M,7,0),"0")</f>
      </c>
      <c r="I19" s="11031">
        <f>IFERROR(VLOOKUP(A19,'Định mức tồn kho tối thiểu'!$F:$M,8,0),"0")</f>
      </c>
      <c r="J19" s="11032">
        <f t="shared" si="2"/>
      </c>
      <c r="P19" s="11040" t="s">
        <v>14579</v>
      </c>
      <c r="Q19" s="11041">
        <v>200000</v>
      </c>
    </row>
    <row r="20">
      <c r="A20" s="11039" t="s">
        <v>14580</v>
      </c>
      <c r="B20" s="11028">
        <f t="shared" si="0"/>
      </c>
      <c r="C20" s="11042">
        <v>30</v>
      </c>
      <c r="D20" s="11036">
        <v>6</v>
      </c>
      <c r="E20" s="11036">
        <v>2026</v>
      </c>
      <c r="F20" s="11037" t="s">
        <v>14568</v>
      </c>
      <c r="G20" s="11030" t="s">
        <v>14558</v>
      </c>
      <c r="H20" s="11027">
        <f>IFERROR(VLOOKUP(A20,'Định mức tồn kho tối thiểu'!$F:$M,7,0),"0")</f>
      </c>
      <c r="I20" s="11031">
        <f>IFERROR(VLOOKUP(A20,'Định mức tồn kho tối thiểu'!$F:$M,8,0),"0")</f>
      </c>
      <c r="J20" s="11032">
        <f t="shared" si="2"/>
      </c>
      <c r="P20" s="11040" t="s">
        <v>14581</v>
      </c>
      <c r="Q20" s="11041">
        <v>390000</v>
      </c>
    </row>
    <row r="21">
      <c r="A21" s="11039" t="s">
        <v>14582</v>
      </c>
      <c r="B21" s="11028">
        <f t="shared" si="0"/>
      </c>
      <c r="C21" s="11042">
        <v>30</v>
      </c>
      <c r="D21" s="11036">
        <v>6</v>
      </c>
      <c r="E21" s="11036">
        <v>2026</v>
      </c>
      <c r="F21" s="11037" t="s">
        <v>14568</v>
      </c>
      <c r="G21" s="11030" t="s">
        <v>14547</v>
      </c>
      <c r="H21" s="11027">
        <f>IFERROR(VLOOKUP(A21,'Định mức tồn kho tối thiểu'!$F:$M,7,0),"0")</f>
      </c>
      <c r="I21" s="11031">
        <f>IFERROR(VLOOKUP(A21,'Định mức tồn kho tối thiểu'!$F:$M,8,0),"0")</f>
      </c>
      <c r="J21" s="11032">
        <f t="shared" si="2"/>
      </c>
      <c r="P21" s="11040" t="s">
        <v>14583</v>
      </c>
      <c r="Q21" s="11041">
        <v>600000</v>
      </c>
    </row>
    <row r="22">
      <c r="A22" s="11039" t="s">
        <v>14584</v>
      </c>
      <c r="B22" s="11028">
        <f t="shared" si="0"/>
      </c>
      <c r="C22" s="11042">
        <v>30</v>
      </c>
      <c r="D22" s="11036">
        <v>12</v>
      </c>
      <c r="E22" s="11036">
        <v>2025</v>
      </c>
      <c r="F22" s="11037" t="s">
        <v>14568</v>
      </c>
      <c r="G22" s="11030" t="s">
        <v>14585</v>
      </c>
      <c r="H22" s="11027">
        <f>IFERROR(VLOOKUP(A22,'Định mức tồn kho tối thiểu'!$F:$M,7,0),"0")</f>
      </c>
      <c r="I22" s="11031">
        <f>IFERROR(VLOOKUP(A22,'Định mức tồn kho tối thiểu'!$F:$M,8,0),"0")</f>
      </c>
      <c r="J22" s="11032">
        <f t="shared" si="2"/>
      </c>
      <c r="P22" s="11040" t="s">
        <v>14586</v>
      </c>
      <c r="Q22" s="11041">
        <v>810000</v>
      </c>
    </row>
    <row r="23">
      <c r="A23" s="11039" t="s">
        <v>14587</v>
      </c>
      <c r="B23" s="11028">
        <f t="shared" si="0"/>
      </c>
      <c r="C23" s="11042">
        <v>30</v>
      </c>
      <c r="D23" s="11036">
        <v>7</v>
      </c>
      <c r="E23" s="11036">
        <v>2025</v>
      </c>
      <c r="F23" s="11037" t="s">
        <v>14568</v>
      </c>
      <c r="G23" s="11030" t="s">
        <v>14547</v>
      </c>
      <c r="H23" s="11027">
        <f>IFERROR(VLOOKUP(A23,'Định mức tồn kho tối thiểu'!$F:$M,7,0),"0")</f>
      </c>
      <c r="I23" s="11031">
        <f>IFERROR(VLOOKUP(A23,'Định mức tồn kho tối thiểu'!$F:$M,8,0),"0")</f>
      </c>
      <c r="J23" s="11032">
        <f t="shared" si="2"/>
      </c>
      <c r="P23" s="11040" t="s">
        <v>14588</v>
      </c>
      <c r="Q23" s="11041">
        <v>1085000</v>
      </c>
    </row>
    <row r="24">
      <c r="A24" s="11030" t="s">
        <v>14589</v>
      </c>
      <c r="B24" s="11028">
        <f t="shared" si="0"/>
      </c>
      <c r="C24" s="11042">
        <v>30</v>
      </c>
      <c r="D24" s="11036">
        <v>6</v>
      </c>
      <c r="E24" s="11036">
        <v>2025</v>
      </c>
      <c r="F24" s="11037" t="s">
        <v>14568</v>
      </c>
      <c r="G24" s="11030" t="s">
        <v>14547</v>
      </c>
      <c r="H24" s="11027">
        <f>IFERROR(VLOOKUP(A24,'Định mức tồn kho tối thiểu'!$F:$M,7,0),"0")</f>
      </c>
      <c r="I24" s="11031">
        <f>IFERROR(VLOOKUP(A24,'Định mức tồn kho tối thiểu'!$F:$M,8,0),"0")</f>
      </c>
      <c r="J24" s="11032">
        <f t="shared" si="2"/>
      </c>
      <c r="P24" s="11040" t="s">
        <v>14590</v>
      </c>
      <c r="Q24" s="11041">
        <v>380000</v>
      </c>
    </row>
    <row r="25">
      <c r="A25" s="11030" t="s">
        <v>14591</v>
      </c>
      <c r="B25" s="11028">
        <f t="shared" si="0"/>
      </c>
      <c r="C25" s="11042">
        <v>30</v>
      </c>
      <c r="D25" s="11036">
        <v>12</v>
      </c>
      <c r="E25" s="11036">
        <v>2025</v>
      </c>
      <c r="F25" s="11037" t="s">
        <v>14568</v>
      </c>
      <c r="G25" s="11030" t="s">
        <v>14543</v>
      </c>
      <c r="H25" s="11027">
        <f>IFERROR(VLOOKUP(A25,'Định mức tồn kho tối thiểu'!$F:$M,7,0),"0")</f>
      </c>
      <c r="I25" s="11031">
        <f>IFERROR(VLOOKUP(A25,'Định mức tồn kho tối thiểu'!$F:$M,8,0),"0")</f>
      </c>
      <c r="J25" s="11032">
        <f t="shared" si="2"/>
      </c>
      <c r="P25" s="11040" t="s">
        <v>14592</v>
      </c>
      <c r="Q25" s="11041">
        <v>430000</v>
      </c>
    </row>
    <row r="26">
      <c r="A26" s="11030" t="s">
        <v>14593</v>
      </c>
      <c r="B26" s="11028">
        <f t="shared" si="0"/>
      </c>
      <c r="C26" s="11042">
        <v>30</v>
      </c>
      <c r="D26" s="11036">
        <v>6</v>
      </c>
      <c r="E26" s="11036">
        <v>2026</v>
      </c>
      <c r="F26" s="11037" t="s">
        <v>14568</v>
      </c>
      <c r="G26" s="11030" t="s">
        <v>14543</v>
      </c>
      <c r="H26" s="11027">
        <f>IFERROR(VLOOKUP(A26,'Định mức tồn kho tối thiểu'!$F:$M,7,0),"0")</f>
      </c>
      <c r="I26" s="11031">
        <f>IFERROR(VLOOKUP(A26,'Định mức tồn kho tối thiểu'!$F:$M,8,0),"0")</f>
      </c>
      <c r="J26" s="11032">
        <f t="shared" si="2"/>
      </c>
      <c r="P26" s="11040" t="s">
        <v>14594</v>
      </c>
      <c r="Q26" s="11041">
        <v>430000</v>
      </c>
    </row>
    <row r="27">
      <c r="A27" s="11030" t="s">
        <v>14595</v>
      </c>
      <c r="B27" s="11028">
        <f t="shared" si="0"/>
      </c>
      <c r="C27" s="11042">
        <v>30</v>
      </c>
      <c r="D27" s="11036">
        <v>6</v>
      </c>
      <c r="E27" s="11036">
        <v>2026</v>
      </c>
      <c r="F27" s="11037" t="s">
        <v>14568</v>
      </c>
      <c r="G27" s="11030" t="s">
        <v>14558</v>
      </c>
      <c r="H27" s="11027">
        <f>IFERROR(VLOOKUP(A27,'Định mức tồn kho tối thiểu'!$F:$M,7,0),"0")</f>
      </c>
      <c r="I27" s="11031">
        <f>IFERROR(VLOOKUP(A27,'Định mức tồn kho tối thiểu'!$F:$M,8,0),"0")</f>
      </c>
      <c r="J27" s="11032">
        <f t="shared" si="2"/>
      </c>
      <c r="P27" s="11040" t="s">
        <v>14596</v>
      </c>
      <c r="Q27" s="11041">
        <v>640000</v>
      </c>
    </row>
    <row r="28">
      <c r="A28" s="11027" t="s">
        <v>14597</v>
      </c>
      <c r="B28" s="11028">
        <f t="shared" si="0"/>
      </c>
      <c r="C28" s="11042">
        <v>30</v>
      </c>
      <c r="D28" s="11036">
        <v>6</v>
      </c>
      <c r="E28" s="11036">
        <v>2026</v>
      </c>
      <c r="F28" s="11037" t="s">
        <v>14568</v>
      </c>
      <c r="G28" s="11030" t="s">
        <v>14558</v>
      </c>
      <c r="H28" s="11027">
        <f>IFERROR(VLOOKUP(A28,'Định mức tồn kho tối thiểu'!$F:$M,7,0),"0")</f>
      </c>
      <c r="I28" s="11031">
        <f>IFERROR(VLOOKUP(A28,'Định mức tồn kho tối thiểu'!$F:$M,8,0),"0")</f>
      </c>
      <c r="J28" s="11032">
        <f t="shared" si="2"/>
      </c>
      <c r="P28" s="11040" t="s">
        <v>14598</v>
      </c>
      <c r="Q28" s="11041">
        <v>1360000</v>
      </c>
    </row>
    <row r="29">
      <c r="A29" s="11027" t="s">
        <v>14590</v>
      </c>
      <c r="B29" s="11028">
        <f t="shared" si="0"/>
      </c>
      <c r="C29" s="11042">
        <v>30</v>
      </c>
      <c r="D29" s="11036">
        <v>6</v>
      </c>
      <c r="E29" s="11036">
        <v>2025</v>
      </c>
      <c r="F29" s="11037" t="s">
        <v>14568</v>
      </c>
      <c r="G29" s="11030" t="s">
        <v>14558</v>
      </c>
      <c r="H29" s="11027">
        <f>IFERROR(VLOOKUP(A29,'Định mức tồn kho tối thiểu'!$F:$M,7,0),"0")</f>
      </c>
      <c r="I29" s="11031">
        <f>IFERROR(VLOOKUP(A29,'Định mức tồn kho tối thiểu'!$F:$M,8,0),"0")</f>
      </c>
      <c r="J29" s="11032">
        <f t="shared" si="2"/>
      </c>
      <c r="P29" s="11040" t="s">
        <v>14599</v>
      </c>
      <c r="Q29" s="11041">
        <v>450000</v>
      </c>
    </row>
    <row r="30">
      <c r="A30" s="11027" t="s">
        <v>14600</v>
      </c>
      <c r="B30" s="11028">
        <f t="shared" si="0"/>
      </c>
      <c r="C30" s="11042">
        <v>30</v>
      </c>
      <c r="D30" s="11036">
        <v>12</v>
      </c>
      <c r="E30" s="11036">
        <v>2025</v>
      </c>
      <c r="F30" s="11037" t="s">
        <v>14568</v>
      </c>
      <c r="G30" s="11030" t="s">
        <v>14565</v>
      </c>
      <c r="H30" s="11027">
        <f>IFERROR(VLOOKUP(A30,'Định mức tồn kho tối thiểu'!$F:$M,7,0),"0")</f>
      </c>
      <c r="I30" s="11031">
        <f>IFERROR(VLOOKUP(A30,'Định mức tồn kho tối thiểu'!$F:$M,8,0),"0")</f>
      </c>
      <c r="J30" s="11032">
        <f t="shared" si="2"/>
      </c>
      <c r="P30" s="11040" t="s">
        <v>14601</v>
      </c>
      <c r="Q30" s="11041">
        <v>310000</v>
      </c>
    </row>
    <row r="31">
      <c r="A31" s="11030" t="s">
        <v>14602</v>
      </c>
      <c r="B31" s="11028">
        <f t="shared" si="0"/>
      </c>
      <c r="C31" s="11042">
        <v>30</v>
      </c>
      <c r="D31" s="11036">
        <v>6</v>
      </c>
      <c r="E31" s="11036">
        <v>2026</v>
      </c>
      <c r="F31" s="11037" t="s">
        <v>14568</v>
      </c>
      <c r="G31" s="11030" t="s">
        <v>14543</v>
      </c>
      <c r="H31" s="11027">
        <f>IFERROR(VLOOKUP(A31,'Định mức tồn kho tối thiểu'!$F:$M,7,0),"0")</f>
      </c>
      <c r="I31" s="11031">
        <f>IFERROR(VLOOKUP(A31,'Định mức tồn kho tối thiểu'!$F:$M,8,0),"0")</f>
      </c>
      <c r="J31" s="11032">
        <f t="shared" si="2"/>
      </c>
      <c r="P31" s="11040" t="s">
        <v>14603</v>
      </c>
      <c r="Q31" s="11041">
        <v>555000</v>
      </c>
    </row>
    <row r="32">
      <c r="A32" s="11027" t="s">
        <v>14599</v>
      </c>
      <c r="B32" s="11028">
        <f t="shared" si="0"/>
      </c>
      <c r="C32" s="11042">
        <v>31</v>
      </c>
      <c r="D32" s="11036">
        <v>12</v>
      </c>
      <c r="E32" s="11036">
        <v>2026</v>
      </c>
      <c r="F32" s="11037" t="s">
        <v>14568</v>
      </c>
      <c r="G32" s="11030" t="s">
        <v>14543</v>
      </c>
      <c r="H32" s="11027">
        <f>IFERROR(VLOOKUP(A32,'Định mức tồn kho tối thiểu'!$F:$M,7,0),"0")</f>
      </c>
      <c r="I32" s="11031">
        <f>IFERROR(VLOOKUP(A32,'Định mức tồn kho tối thiểu'!$F:$M,8,0),"0")</f>
      </c>
      <c r="J32" s="11032">
        <f t="shared" si="2"/>
      </c>
      <c r="P32" s="11040" t="s">
        <v>14604</v>
      </c>
      <c r="Q32" s="11043">
        <v>385000</v>
      </c>
    </row>
    <row r="33">
      <c r="A33" s="11027" t="s">
        <v>14605</v>
      </c>
      <c r="B33" s="11028">
        <f t="shared" si="0"/>
      </c>
      <c r="C33" s="11042">
        <v>30</v>
      </c>
      <c r="D33" s="11036">
        <v>6</v>
      </c>
      <c r="E33" s="11036">
        <v>2026</v>
      </c>
      <c r="F33" s="11037" t="s">
        <v>14568</v>
      </c>
      <c r="G33" s="11030" t="s">
        <v>14543</v>
      </c>
      <c r="H33" s="11027">
        <f>IFERROR(VLOOKUP(A33,'Định mức tồn kho tối thiểu'!$F:$M,7,0),"0")</f>
      </c>
      <c r="I33" s="11031">
        <f>IFERROR(VLOOKUP(A33,'Định mức tồn kho tối thiểu'!$F:$M,8,0),"0")</f>
      </c>
      <c r="J33" s="11032">
        <f t="shared" si="2"/>
      </c>
      <c r="P33" s="11040" t="s">
        <v>14606</v>
      </c>
      <c r="Q33" s="11041">
        <v>180000</v>
      </c>
    </row>
    <row r="34">
      <c r="A34" s="11027" t="s">
        <v>14607</v>
      </c>
      <c r="B34" s="11028">
        <f t="shared" si="0"/>
      </c>
      <c r="C34" s="11042">
        <v>30</v>
      </c>
      <c r="D34" s="11036">
        <v>12</v>
      </c>
      <c r="E34" s="11036">
        <v>2025</v>
      </c>
      <c r="F34" s="11037" t="s">
        <v>14568</v>
      </c>
      <c r="G34" s="11030" t="s">
        <v>14565</v>
      </c>
      <c r="H34" s="11027">
        <f>IFERROR(VLOOKUP(A34,'Định mức tồn kho tối thiểu'!$F:$M,7,0),"0")</f>
      </c>
      <c r="I34" s="11031">
        <f>IFERROR(VLOOKUP(A34,'Định mức tồn kho tối thiểu'!$F:$M,8,0),"0")</f>
      </c>
      <c r="J34" s="11032">
        <f t="shared" si="2"/>
      </c>
      <c r="P34" s="11040" t="s">
        <v>14608</v>
      </c>
      <c r="Q34" s="11041">
        <v>200000</v>
      </c>
    </row>
    <row r="35">
      <c r="A35" s="11027" t="s">
        <v>14609</v>
      </c>
      <c r="B35" s="11028">
        <f t="shared" si="0"/>
      </c>
      <c r="C35" s="11042">
        <v>30</v>
      </c>
      <c r="D35" s="11036">
        <v>12</v>
      </c>
      <c r="E35" s="11036">
        <v>2025</v>
      </c>
      <c r="F35" s="11037" t="s">
        <v>14568</v>
      </c>
      <c r="G35" s="11030" t="s">
        <v>14547</v>
      </c>
      <c r="H35" s="11027">
        <f>IFERROR(VLOOKUP(A35,'Định mức tồn kho tối thiểu'!$F:$M,7,0),"0")</f>
      </c>
      <c r="I35" s="11031">
        <f>IFERROR(VLOOKUP(A35,'Định mức tồn kho tối thiểu'!$F:$M,8,0),"0")</f>
      </c>
      <c r="J35" s="11032">
        <f t="shared" si="2"/>
      </c>
      <c r="P35" s="11040" t="s">
        <v>14610</v>
      </c>
      <c r="Q35" s="11041">
        <v>270000</v>
      </c>
    </row>
    <row r="36">
      <c r="A36" s="11027" t="s">
        <v>14601</v>
      </c>
      <c r="B36" s="11028">
        <f t="shared" si="0"/>
      </c>
      <c r="C36" s="11042">
        <v>30</v>
      </c>
      <c r="D36" s="11036">
        <v>6</v>
      </c>
      <c r="E36" s="11036">
        <v>2026</v>
      </c>
      <c r="F36" s="11037" t="s">
        <v>14568</v>
      </c>
      <c r="G36" s="11030" t="s">
        <v>14543</v>
      </c>
      <c r="H36" s="11027">
        <f>IFERROR(VLOOKUP(A36,'Định mức tồn kho tối thiểu'!$F:$M,7,0),"0")</f>
      </c>
      <c r="I36" s="11031">
        <f>IFERROR(VLOOKUP(A36,'Định mức tồn kho tối thiểu'!$F:$M,8,0),"0")</f>
      </c>
      <c r="J36" s="11032">
        <f t="shared" si="2"/>
      </c>
      <c r="P36" s="11040" t="s">
        <v>14611</v>
      </c>
      <c r="Q36" s="11041">
        <v>380000</v>
      </c>
    </row>
    <row r="37">
      <c r="A37" s="11027" t="s">
        <v>14612</v>
      </c>
      <c r="B37" s="11028">
        <f t="shared" si="0"/>
      </c>
      <c r="C37" s="11042">
        <v>30</v>
      </c>
      <c r="D37" s="11036">
        <v>12</v>
      </c>
      <c r="E37" s="11036">
        <v>2025</v>
      </c>
      <c r="F37" s="11037" t="s">
        <v>14568</v>
      </c>
      <c r="G37" s="11030" t="s">
        <v>14565</v>
      </c>
      <c r="H37" s="11027">
        <f>IFERROR(VLOOKUP(A37,'Định mức tồn kho tối thiểu'!$F:$M,7,0),"0")</f>
      </c>
      <c r="I37" s="11031">
        <f>IFERROR(VLOOKUP(A37,'Định mức tồn kho tối thiểu'!$F:$M,8,0),"0")</f>
      </c>
      <c r="J37" s="11032">
        <f t="shared" si="2"/>
      </c>
      <c r="P37" s="11040" t="s">
        <v>14613</v>
      </c>
      <c r="Q37" s="11044">
        <v>15000</v>
      </c>
    </row>
    <row r="38">
      <c r="A38" s="11027" t="s">
        <v>14604</v>
      </c>
      <c r="B38" s="11028">
        <f t="shared" si="0"/>
      </c>
      <c r="C38" s="11042">
        <v>30</v>
      </c>
      <c r="D38" s="11036">
        <v>6</v>
      </c>
      <c r="E38" s="11036">
        <v>2026</v>
      </c>
      <c r="F38" s="11037" t="s">
        <v>14568</v>
      </c>
      <c r="G38" s="11030" t="s">
        <v>14558</v>
      </c>
      <c r="H38" s="11027">
        <f>IFERROR(VLOOKUP(A38,'Định mức tồn kho tối thiểu'!$F:$M,7,0),"0")</f>
      </c>
      <c r="I38" s="11031">
        <f>IFERROR(VLOOKUP(A38,'Định mức tồn kho tối thiểu'!$F:$M,8,0),"0")</f>
      </c>
      <c r="J38" s="11032">
        <f t="shared" si="2"/>
      </c>
      <c r="P38" s="11040" t="s">
        <v>14554</v>
      </c>
      <c r="Q38" s="11041">
        <v>700000</v>
      </c>
    </row>
    <row customHeight="true" ht="18" r="39">
      <c r="A39" s="11027" t="s">
        <v>14614</v>
      </c>
      <c r="B39" s="11028">
        <f t="shared" si="0"/>
      </c>
      <c r="C39" s="11042">
        <v>30</v>
      </c>
      <c r="D39" s="11036">
        <v>6</v>
      </c>
      <c r="E39" s="11036">
        <v>2026</v>
      </c>
      <c r="F39" s="11037" t="s">
        <v>14568</v>
      </c>
      <c r="G39" s="11030" t="s">
        <v>14543</v>
      </c>
      <c r="H39" s="11027">
        <f>IFERROR(VLOOKUP(A39,'Định mức tồn kho tối thiểu'!$F:$M,7,0),"0")</f>
      </c>
      <c r="I39" s="11031">
        <f>IFERROR(VLOOKUP(A39,'Định mức tồn kho tối thiểu'!$F:$M,8,0),"0")</f>
      </c>
      <c r="J39" s="11032">
        <f t="shared" si="2"/>
      </c>
      <c r="P39" s="11040" t="s">
        <v>14614</v>
      </c>
      <c r="Q39" s="11043">
        <v>175000</v>
      </c>
    </row>
    <row customHeight="true" ht="18" r="40">
      <c r="A40" s="11027" t="s">
        <v>14615</v>
      </c>
      <c r="B40" s="11028">
        <f t="shared" si="0"/>
      </c>
      <c r="C40" s="11042">
        <v>31</v>
      </c>
      <c r="D40" s="11036">
        <v>12</v>
      </c>
      <c r="E40" s="11036">
        <v>2026</v>
      </c>
      <c r="F40" s="11037" t="s">
        <v>14568</v>
      </c>
      <c r="G40" s="11030" t="s">
        <v>14543</v>
      </c>
      <c r="H40" s="11027">
        <f>IFERROR(VLOOKUP(A40,'Định mức tồn kho tối thiểu'!$F:$M,7,0),"0")</f>
      </c>
      <c r="I40" s="11031">
        <f>IFERROR(VLOOKUP(A40,'Định mức tồn kho tối thiểu'!$F:$M,8,0),"0")</f>
      </c>
      <c r="J40" s="11032">
        <f t="shared" si="2"/>
      </c>
      <c r="P40" s="11040" t="s">
        <v>14615</v>
      </c>
      <c r="Q40" s="11043">
        <v>245000</v>
      </c>
    </row>
    <row customHeight="true" ht="18" r="41">
      <c r="A41" s="11027" t="s">
        <v>14616</v>
      </c>
      <c r="B41" s="11028">
        <f t="shared" si="0"/>
      </c>
      <c r="C41" s="11042">
        <v>31</v>
      </c>
      <c r="D41" s="11036">
        <v>12</v>
      </c>
      <c r="E41" s="11036">
        <v>2026</v>
      </c>
      <c r="F41" s="11037" t="s">
        <v>14568</v>
      </c>
      <c r="G41" s="11030" t="s">
        <v>14543</v>
      </c>
      <c r="H41" s="11027">
        <f>IFERROR(VLOOKUP(A41,'Định mức tồn kho tối thiểu'!$F:$M,7,0),"0")</f>
      </c>
      <c r="I41" s="11031">
        <f>IFERROR(VLOOKUP(A41,'Định mức tồn kho tối thiểu'!$F:$M,8,0),"0")</f>
      </c>
      <c r="J41" s="11032">
        <f t="shared" si="2"/>
      </c>
      <c r="P41" s="11040" t="s">
        <v>14616</v>
      </c>
      <c r="Q41" s="11043">
        <v>352000</v>
      </c>
    </row>
    <row customHeight="true" ht="18" r="42">
      <c r="A42" s="11027" t="s">
        <v>14617</v>
      </c>
      <c r="B42" s="11028">
        <f t="shared" si="0"/>
      </c>
      <c r="C42" s="11042">
        <v>31</v>
      </c>
      <c r="D42" s="11036">
        <v>12</v>
      </c>
      <c r="E42" s="11036">
        <v>2026</v>
      </c>
      <c r="F42" s="11037" t="s">
        <v>14568</v>
      </c>
      <c r="G42" s="11030" t="s">
        <v>14543</v>
      </c>
      <c r="H42" s="11027">
        <f>IFERROR(VLOOKUP(A42,'Định mức tồn kho tối thiểu'!$F:$M,7,0),"0")</f>
      </c>
      <c r="I42" s="11031">
        <f>IFERROR(VLOOKUP(A42,'Định mức tồn kho tối thiểu'!$F:$M,8,0),"0")</f>
      </c>
      <c r="J42" s="11032">
        <f t="shared" si="2"/>
      </c>
      <c r="P42" s="11040" t="s">
        <v>14617</v>
      </c>
      <c r="Q42" s="11043">
        <v>385000</v>
      </c>
    </row>
    <row customHeight="true" ht="18" r="43">
      <c r="A43" s="11027" t="s">
        <v>14618</v>
      </c>
      <c r="B43" s="11028">
        <f t="shared" si="0"/>
      </c>
      <c r="C43" s="11042">
        <v>31</v>
      </c>
      <c r="D43" s="11036">
        <v>12</v>
      </c>
      <c r="E43" s="11036">
        <v>2026</v>
      </c>
      <c r="F43" s="11037" t="s">
        <v>14568</v>
      </c>
      <c r="G43" s="11030" t="s">
        <v>14547</v>
      </c>
      <c r="H43" s="11027">
        <f>IFERROR(VLOOKUP(A43,'Định mức tồn kho tối thiểu'!$F:$M,7,0),"0")</f>
      </c>
      <c r="I43" s="11031">
        <f>IFERROR(VLOOKUP(A43,'Định mức tồn kho tối thiểu'!$F:$M,8,0),"0")</f>
      </c>
      <c r="J43" s="11032">
        <f t="shared" si="2"/>
      </c>
      <c r="P43" s="11040" t="s">
        <v>14618</v>
      </c>
      <c r="Q43" s="11043">
        <v>555000</v>
      </c>
    </row>
    <row r="44">
      <c r="A44" s="11035" t="s">
        <v>14592</v>
      </c>
      <c r="B44" s="11028">
        <f t="shared" si="0"/>
      </c>
      <c r="C44" s="11042">
        <v>30</v>
      </c>
      <c r="D44" s="11036">
        <v>7</v>
      </c>
      <c r="E44" s="11036">
        <v>2025</v>
      </c>
      <c r="F44" s="11037" t="s">
        <v>14568</v>
      </c>
      <c r="G44" s="11030" t="s">
        <v>14558</v>
      </c>
      <c r="H44" s="11027">
        <f>IFERROR(VLOOKUP(A44,'Định mức tồn kho tối thiểu'!$F:$M,7,0),"0")</f>
      </c>
      <c r="I44" s="11031">
        <f>IFERROR(VLOOKUP(A44,'Định mức tồn kho tối thiểu'!$F:$M,8,0),"0")</f>
      </c>
      <c r="J44" s="11032">
        <f t="shared" si="2"/>
      </c>
      <c r="P44" s="11040" t="s">
        <v>14552</v>
      </c>
      <c r="Q44" s="11041">
        <v>600000</v>
      </c>
    </row>
    <row r="45">
      <c r="A45" s="11035" t="s">
        <v>14619</v>
      </c>
      <c r="B45" s="11028">
        <f t="shared" si="0"/>
      </c>
      <c r="C45" s="11042">
        <v>30</v>
      </c>
      <c r="D45" s="11036">
        <v>12</v>
      </c>
      <c r="E45" s="11036">
        <v>2025</v>
      </c>
      <c r="F45" s="11037" t="s">
        <v>14568</v>
      </c>
      <c r="G45" s="11030" t="s">
        <v>14543</v>
      </c>
      <c r="H45" s="11027">
        <f>IFERROR(VLOOKUP(A45,'Định mức tồn kho tối thiểu'!$F:$M,7,0),"0")</f>
      </c>
      <c r="I45" s="11031">
        <f>IFERROR(VLOOKUP(A45,'Định mức tồn kho tối thiểu'!$F:$M,8,0),"0")</f>
      </c>
      <c r="J45" s="11032">
        <f t="shared" si="2"/>
      </c>
      <c r="P45" s="11040" t="s">
        <v>14548</v>
      </c>
      <c r="Q45" s="11041">
        <v>600000</v>
      </c>
    </row>
    <row r="46">
      <c r="A46" s="11035" t="s">
        <v>14620</v>
      </c>
      <c r="B46" s="11028">
        <f t="shared" si="0"/>
      </c>
      <c r="C46" s="11042">
        <v>30</v>
      </c>
      <c r="D46" s="11036">
        <v>12</v>
      </c>
      <c r="E46" s="11036">
        <v>2025</v>
      </c>
      <c r="F46" s="11037" t="s">
        <v>14568</v>
      </c>
      <c r="G46" s="11030" t="s">
        <v>14547</v>
      </c>
      <c r="H46" s="11027">
        <f>IFERROR(VLOOKUP(A46,'Định mức tồn kho tối thiểu'!$F:$M,7,0),"0")</f>
      </c>
      <c r="I46" s="11031">
        <f>IFERROR(VLOOKUP(A46,'Định mức tồn kho tối thiểu'!$F:$M,8,0),"0")</f>
      </c>
      <c r="J46" s="11032">
        <f t="shared" si="2"/>
      </c>
      <c r="P46" s="11040" t="s">
        <v>14541</v>
      </c>
      <c r="Q46" s="11043">
        <v>15000</v>
      </c>
    </row>
    <row r="47">
      <c r="A47" s="11035" t="s">
        <v>14621</v>
      </c>
      <c r="B47" s="11028">
        <f t="shared" si="0"/>
      </c>
      <c r="C47" s="11042">
        <v>30</v>
      </c>
      <c r="D47" s="11036">
        <v>12</v>
      </c>
      <c r="E47" s="11036">
        <v>2025</v>
      </c>
      <c r="F47" s="11037" t="s">
        <v>14568</v>
      </c>
      <c r="G47" s="11030" t="s">
        <v>14547</v>
      </c>
      <c r="H47" s="11027">
        <f>IFERROR(VLOOKUP(A47,'Định mức tồn kho tối thiểu'!$F:$M,7,0),"0")</f>
      </c>
      <c r="I47" s="11031">
        <f>IFERROR(VLOOKUP(A47,'Định mức tồn kho tối thiểu'!$F:$M,8,0),"0")</f>
      </c>
      <c r="J47" s="11032">
        <f t="shared" si="2"/>
      </c>
      <c r="P47" s="11040" t="s">
        <v>14622</v>
      </c>
      <c r="Q47" s="11043">
        <v>250000</v>
      </c>
    </row>
    <row r="48">
      <c r="A48" s="11027" t="s">
        <v>14603</v>
      </c>
      <c r="B48" s="11028">
        <f t="shared" si="0"/>
      </c>
      <c r="C48" s="11042">
        <v>30</v>
      </c>
      <c r="D48" s="11036">
        <v>6</v>
      </c>
      <c r="E48" s="11036">
        <v>2026</v>
      </c>
      <c r="F48" s="11037" t="s">
        <v>14568</v>
      </c>
      <c r="G48" s="11030" t="s">
        <v>14558</v>
      </c>
      <c r="H48" s="11027">
        <f>IFERROR(VLOOKUP(A48,'Định mức tồn kho tối thiểu'!$F:$M,7,0),"0")</f>
      </c>
      <c r="I48" s="11031">
        <f>IFERROR(VLOOKUP(A48,'Định mức tồn kho tối thiểu'!$F:$M,8,0),"0")</f>
      </c>
      <c r="J48" s="11032">
        <f t="shared" si="2"/>
      </c>
      <c r="P48" s="11040" t="s">
        <v>14564</v>
      </c>
      <c r="Q48" s="11041">
        <v>320000</v>
      </c>
    </row>
    <row customHeight="true" ht="18" r="49">
      <c r="A49" s="11035" t="s">
        <v>14623</v>
      </c>
      <c r="B49" s="11045">
        <f t="shared" si="0"/>
      </c>
      <c r="C49" s="11042">
        <v>30</v>
      </c>
      <c r="D49" s="11042">
        <v>6</v>
      </c>
      <c r="E49" s="11042">
        <v>2026</v>
      </c>
      <c r="F49" s="11046" t="s">
        <v>14568</v>
      </c>
      <c r="G49" s="11030" t="s">
        <v>14543</v>
      </c>
      <c r="H49" s="11027">
        <f>IFERROR(VLOOKUP(A49,'Định mức tồn kho tối thiểu'!$F:$M,7,0),"0")</f>
      </c>
      <c r="I49" s="11031">
        <f>IFERROR(VLOOKUP(A49,'Định mức tồn kho tối thiểu'!$F:$M,8,0),"0")</f>
      </c>
      <c r="J49" s="11032">
        <f t="shared" si="2"/>
      </c>
      <c r="P49" s="11040" t="s">
        <v>14623</v>
      </c>
      <c r="Q49" s="11043">
        <v>240000</v>
      </c>
    </row>
    <row customHeight="true" ht="18" r="50">
      <c r="A50" s="11035" t="s">
        <v>14624</v>
      </c>
      <c r="B50" s="11045">
        <f t="shared" si="0"/>
      </c>
      <c r="C50" s="11042">
        <v>30</v>
      </c>
      <c r="D50" s="11042">
        <v>6</v>
      </c>
      <c r="E50" s="11042">
        <v>2026</v>
      </c>
      <c r="F50" s="11046" t="s">
        <v>14568</v>
      </c>
      <c r="G50" s="11030" t="s">
        <v>14543</v>
      </c>
      <c r="H50" s="11027">
        <f>IFERROR(VLOOKUP(A50,'Định mức tồn kho tối thiểu'!$F:$M,7,0),"0")</f>
      </c>
      <c r="I50" s="11031">
        <f>IFERROR(VLOOKUP(A50,'Định mức tồn kho tối thiểu'!$F:$M,8,0),"0")</f>
      </c>
      <c r="J50" s="11032">
        <f t="shared" si="2"/>
      </c>
      <c r="P50" s="11040" t="s">
        <v>14624</v>
      </c>
      <c r="Q50" s="11043">
        <v>310000</v>
      </c>
    </row>
    <row r="51">
      <c r="A51" s="11027" t="s">
        <v>14596</v>
      </c>
      <c r="B51" s="11028">
        <f t="shared" si="0"/>
      </c>
      <c r="C51" s="11042">
        <v>31</v>
      </c>
      <c r="D51" s="11036">
        <v>12</v>
      </c>
      <c r="E51" s="11036">
        <v>2026</v>
      </c>
      <c r="F51" s="11037" t="s">
        <v>14625</v>
      </c>
      <c r="G51" s="11030" t="s">
        <v>14543</v>
      </c>
      <c r="H51" s="11027">
        <f>IFERROR(VLOOKUP(A51,'Định mức tồn kho tối thiểu'!$F:$M,7,0),"0")</f>
      </c>
      <c r="I51" s="11031">
        <f>IFERROR(VLOOKUP(A51,'Định mức tồn kho tối thiểu'!$F:$M,8,0),"0")</f>
      </c>
      <c r="J51" s="11032">
        <f t="shared" si="2"/>
      </c>
      <c r="P51" s="11040" t="s">
        <v>14561</v>
      </c>
      <c r="Q51" s="11041">
        <v>210000</v>
      </c>
    </row>
    <row r="52">
      <c r="A52" s="11027" t="s">
        <v>14594</v>
      </c>
      <c r="B52" s="11028">
        <f t="shared" si="0"/>
      </c>
      <c r="C52" s="11042">
        <v>31</v>
      </c>
      <c r="D52" s="11036">
        <v>12</v>
      </c>
      <c r="E52" s="11036">
        <v>2026</v>
      </c>
      <c r="F52" s="11037" t="s">
        <v>14625</v>
      </c>
      <c r="G52" s="11030" t="s">
        <v>14543</v>
      </c>
      <c r="H52" s="11027">
        <f>IFERROR(VLOOKUP(A52,'Định mức tồn kho tối thiểu'!$F:$M,7,0),"0")</f>
      </c>
      <c r="I52" s="11031">
        <f>IFERROR(VLOOKUP(A52,'Định mức tồn kho tối thiểu'!$F:$M,8,0),"0")</f>
      </c>
      <c r="J52" s="11032">
        <f t="shared" si="2"/>
      </c>
      <c r="P52" s="11040" t="s">
        <v>14626</v>
      </c>
      <c r="Q52" s="11041">
        <v>280000</v>
      </c>
    </row>
    <row r="53">
      <c r="A53" s="11047" t="s">
        <v>14627</v>
      </c>
      <c r="B53" s="11028">
        <f t="shared" si="0"/>
      </c>
      <c r="C53" s="11042">
        <v>15</v>
      </c>
      <c r="D53" s="11036">
        <v>5</v>
      </c>
      <c r="E53" s="11036">
        <v>2025</v>
      </c>
      <c r="F53" s="11037" t="s">
        <v>14628</v>
      </c>
      <c r="G53" s="11030" t="s">
        <v>14558</v>
      </c>
      <c r="H53" s="11027">
        <f>IFERROR(VLOOKUP(A53,'Định mức tồn kho tối thiểu'!$F:$M,7,0),"0")</f>
      </c>
      <c r="I53" s="11031">
        <f>IFERROR(VLOOKUP(A53,'Định mức tồn kho tối thiểu'!$F:$M,8,0),"0")</f>
      </c>
      <c r="J53" s="11032">
        <f t="shared" si="2"/>
      </c>
      <c r="P53" s="11040" t="s">
        <v>14629</v>
      </c>
      <c r="Q53" s="11043">
        <v>15000</v>
      </c>
    </row>
    <row r="54">
      <c r="A54" s="11047" t="s">
        <v>14630</v>
      </c>
      <c r="B54" s="11028">
        <f t="shared" si="0"/>
      </c>
      <c r="C54" s="11042">
        <v>31</v>
      </c>
      <c r="D54" s="11036">
        <v>12</v>
      </c>
      <c r="E54" s="11036">
        <v>2025</v>
      </c>
      <c r="F54" s="11037" t="s">
        <v>14628</v>
      </c>
      <c r="G54" s="11030" t="s">
        <v>14565</v>
      </c>
      <c r="H54" s="11027">
        <f>IFERROR(VLOOKUP(A54,'Định mức tồn kho tối thiểu'!$F:$M,7,0),"0")</f>
      </c>
      <c r="I54" s="11031">
        <f>IFERROR(VLOOKUP(A54,'Định mức tồn kho tối thiểu'!$F:$M,8,0),"0")</f>
      </c>
      <c r="J54" s="11032">
        <f t="shared" si="2"/>
      </c>
      <c r="P54" s="11040" t="s">
        <v>14631</v>
      </c>
      <c r="Q54" s="11041">
        <v>275000</v>
      </c>
    </row>
    <row r="55">
      <c r="A55" s="11047" t="s">
        <v>14632</v>
      </c>
      <c r="B55" s="11028">
        <f t="shared" si="0"/>
      </c>
      <c r="C55" s="11042">
        <v>31</v>
      </c>
      <c r="D55" s="11036">
        <v>12</v>
      </c>
      <c r="E55" s="11036">
        <v>2025</v>
      </c>
      <c r="F55" s="11037" t="s">
        <v>14628</v>
      </c>
      <c r="G55" s="11030" t="s">
        <v>14565</v>
      </c>
      <c r="H55" s="11027">
        <f>IFERROR(VLOOKUP(A55,'Định mức tồn kho tối thiểu'!$F:$M,7,0),"0")</f>
      </c>
      <c r="I55" s="11031">
        <f>IFERROR(VLOOKUP(A55,'Định mức tồn kho tối thiểu'!$F:$M,8,0),"0")</f>
      </c>
      <c r="J55" s="11032">
        <f t="shared" si="2"/>
      </c>
      <c r="P55" s="11040" t="s">
        <v>14597</v>
      </c>
      <c r="Q55" s="11041">
        <v>240000</v>
      </c>
    </row>
    <row r="56">
      <c r="A56" s="11048" t="s">
        <v>14633</v>
      </c>
      <c r="B56" s="11028">
        <f t="shared" si="0"/>
      </c>
      <c r="C56" s="11042">
        <v>31</v>
      </c>
      <c r="D56" s="11036">
        <v>12</v>
      </c>
      <c r="E56" s="11036">
        <v>2025</v>
      </c>
      <c r="F56" s="11037" t="s">
        <v>14628</v>
      </c>
      <c r="G56" s="11030" t="s">
        <v>14565</v>
      </c>
      <c r="H56" s="11027">
        <f>IFERROR(VLOOKUP(A56,'Định mức tồn kho tối thiểu'!$F:$M,7,0),"0")</f>
      </c>
      <c r="I56" s="11031">
        <f>IFERROR(VLOOKUP(A56,'Định mức tồn kho tối thiểu'!$F:$M,8,0),"0")</f>
      </c>
      <c r="J56" s="11032">
        <f t="shared" si="2"/>
      </c>
      <c r="P56" s="11040" t="s">
        <v>14634</v>
      </c>
      <c r="Q56" s="11041">
        <v>323000</v>
      </c>
    </row>
    <row r="57">
      <c r="A57" s="11027" t="s">
        <v>14635</v>
      </c>
      <c r="B57" s="11028">
        <f t="shared" si="0"/>
      </c>
      <c r="C57" s="11042">
        <v>3</v>
      </c>
      <c r="D57" s="11036">
        <v>11</v>
      </c>
      <c r="E57" s="11036">
        <v>2027</v>
      </c>
      <c r="F57" s="11037" t="s">
        <v>14628</v>
      </c>
      <c r="G57" s="11030" t="s">
        <v>14543</v>
      </c>
      <c r="H57" s="11027">
        <f>IFERROR(VLOOKUP(A57,'Định mức tồn kho tối thiểu'!$F:$M,7,0),"0")</f>
      </c>
      <c r="I57" s="11031">
        <f>IFERROR(VLOOKUP(A57,'Định mức tồn kho tối thiểu'!$F:$M,8,0),"0")</f>
      </c>
      <c r="J57" s="11032">
        <f t="shared" si="2"/>
      </c>
      <c r="P57" s="11040" t="s">
        <v>14550</v>
      </c>
      <c r="Q57" s="11041">
        <v>700000</v>
      </c>
    </row>
    <row r="58">
      <c r="A58" s="11049" t="s">
        <v>14586</v>
      </c>
      <c r="B58" s="11028">
        <f t="shared" si="0"/>
      </c>
      <c r="C58" s="11042">
        <v>20</v>
      </c>
      <c r="D58" s="11036">
        <v>12</v>
      </c>
      <c r="E58" s="11036">
        <v>2025</v>
      </c>
      <c r="F58" s="11037" t="s">
        <v>14636</v>
      </c>
      <c r="G58" s="11030" t="s">
        <v>14543</v>
      </c>
      <c r="H58" s="11027">
        <f>IFERROR(VLOOKUP(A58,'Định mức tồn kho tối thiểu'!$F:$M,7,0),"0")</f>
      </c>
      <c r="I58" s="11031">
        <f>IFERROR(VLOOKUP(A58,'Định mức tồn kho tối thiểu'!$F:$M,8,0),"0")</f>
      </c>
      <c r="J58" s="11032">
        <f t="shared" si="2"/>
      </c>
      <c r="P58" s="11040" t="s">
        <v>14637</v>
      </c>
      <c r="Q58" s="11041">
        <v>148000</v>
      </c>
    </row>
    <row r="59">
      <c r="A59" s="11050" t="s">
        <v>14588</v>
      </c>
      <c r="B59" s="11028">
        <f t="shared" si="0"/>
      </c>
      <c r="C59" s="11042">
        <v>23</v>
      </c>
      <c r="D59" s="11036">
        <v>3</v>
      </c>
      <c r="E59" s="11036">
        <v>2026</v>
      </c>
      <c r="F59" s="11037" t="s">
        <v>14636</v>
      </c>
      <c r="G59" s="11030" t="s">
        <v>14543</v>
      </c>
      <c r="H59" s="11027">
        <f>IFERROR(VLOOKUP(A59,'Định mức tồn kho tối thiểu'!$F:$M,7,0),"0")</f>
      </c>
      <c r="I59" s="11031">
        <f>IFERROR(VLOOKUP(A59,'Định mức tồn kho tối thiểu'!$F:$M,8,0),"0")</f>
      </c>
      <c r="J59" s="11032">
        <f t="shared" si="2"/>
      </c>
      <c r="P59" s="11040" t="s">
        <v>14593</v>
      </c>
      <c r="Q59" s="11041">
        <v>300000</v>
      </c>
    </row>
    <row r="60">
      <c r="A60" s="11050" t="s">
        <v>14583</v>
      </c>
      <c r="B60" s="11028">
        <f t="shared" si="0"/>
      </c>
      <c r="C60" s="11042">
        <v>20</v>
      </c>
      <c r="D60" s="11036">
        <v>12</v>
      </c>
      <c r="E60" s="11036">
        <v>2025</v>
      </c>
      <c r="F60" s="11037" t="s">
        <v>14636</v>
      </c>
      <c r="G60" s="11030" t="s">
        <v>14543</v>
      </c>
      <c r="H60" s="11027">
        <f>IFERROR(VLOOKUP(A60,'Định mức tồn kho tối thiểu'!$F:$M,7,0),"0")</f>
      </c>
      <c r="I60" s="11031">
        <f>IFERROR(VLOOKUP(A60,'Định mức tồn kho tối thiểu'!$F:$M,8,0),"0")</f>
      </c>
      <c r="J60" s="11032">
        <f t="shared" si="2"/>
      </c>
      <c r="P60" s="11040" t="s">
        <v>14605</v>
      </c>
      <c r="Q60" s="11041">
        <v>300000</v>
      </c>
    </row>
    <row r="61">
      <c r="A61" s="11050" t="s">
        <v>14581</v>
      </c>
      <c r="B61" s="11028">
        <f t="shared" si="0"/>
      </c>
      <c r="C61" s="11042">
        <v>22</v>
      </c>
      <c r="D61" s="11036">
        <v>3</v>
      </c>
      <c r="E61" s="11036">
        <v>2026</v>
      </c>
      <c r="F61" s="11037" t="s">
        <v>14636</v>
      </c>
      <c r="G61" s="11030" t="s">
        <v>14543</v>
      </c>
      <c r="H61" s="11027">
        <f>IFERROR(VLOOKUP(A61,'Định mức tồn kho tối thiểu'!$F:$M,7,0),"0")</f>
      </c>
      <c r="I61" s="11031">
        <f>IFERROR(VLOOKUP(A61,'Định mức tồn kho tối thiểu'!$F:$M,8,0),"0")</f>
      </c>
      <c r="J61" s="11032">
        <f t="shared" si="2"/>
      </c>
      <c r="P61" s="11040" t="s">
        <v>14595</v>
      </c>
      <c r="Q61" s="11041">
        <v>310000</v>
      </c>
    </row>
    <row customHeight="true" ht="18" r="62">
      <c r="A62" s="11050" t="s">
        <v>14638</v>
      </c>
      <c r="B62" s="11028">
        <f t="shared" si="0"/>
      </c>
      <c r="C62" s="11042">
        <v>10</v>
      </c>
      <c r="D62" s="11036">
        <v>12</v>
      </c>
      <c r="E62" s="11036">
        <v>2025</v>
      </c>
      <c r="F62" s="11037" t="s">
        <v>14636</v>
      </c>
      <c r="G62" s="11030" t="s">
        <v>14543</v>
      </c>
      <c r="H62" s="11027">
        <f>IFERROR(VLOOKUP(A62,'Định mức tồn kho tối thiểu'!$F:$M,7,0),"0")</f>
      </c>
      <c r="I62" s="11031">
        <f>IFERROR(VLOOKUP(A62,'Định mức tồn kho tối thiểu'!$F:$M,8,0),"0")</f>
      </c>
      <c r="J62" s="11032">
        <f t="shared" si="2"/>
      </c>
      <c r="P62" s="11040" t="s">
        <v>14638</v>
      </c>
      <c r="Q62" s="11043">
        <v>740000</v>
      </c>
    </row>
    <row customHeight="true" ht="18" r="63">
      <c r="A63" s="11050" t="s">
        <v>14639</v>
      </c>
      <c r="B63" s="11028">
        <f t="shared" si="0"/>
      </c>
      <c r="C63" s="11042">
        <v>10</v>
      </c>
      <c r="D63" s="11036">
        <v>12</v>
      </c>
      <c r="E63" s="11036">
        <v>2025</v>
      </c>
      <c r="F63" s="11037" t="s">
        <v>14636</v>
      </c>
      <c r="G63" s="11030" t="s">
        <v>14543</v>
      </c>
      <c r="H63" s="11027">
        <f>IFERROR(VLOOKUP(A63,'Định mức tồn kho tối thiểu'!$F:$M,7,0),"0")</f>
      </c>
      <c r="I63" s="11031">
        <f>IFERROR(VLOOKUP(A63,'Định mức tồn kho tối thiểu'!$F:$M,8,0),"0")</f>
      </c>
      <c r="J63" s="11032">
        <f t="shared" si="2"/>
      </c>
      <c r="P63" s="11040" t="s">
        <v>14639</v>
      </c>
      <c r="Q63" s="11043">
        <v>740000</v>
      </c>
    </row>
    <row customHeight="true" ht="18" r="64">
      <c r="A64" s="11050" t="s">
        <v>14640</v>
      </c>
      <c r="B64" s="11028">
        <f t="shared" si="0"/>
      </c>
      <c r="C64" s="11042">
        <v>20</v>
      </c>
      <c r="D64" s="11036">
        <v>12</v>
      </c>
      <c r="E64" s="11036">
        <v>2025</v>
      </c>
      <c r="F64" s="11037" t="s">
        <v>14636</v>
      </c>
      <c r="G64" s="11030" t="s">
        <v>14543</v>
      </c>
      <c r="H64" s="11027">
        <f>IFERROR(VLOOKUP(A64,'Định mức tồn kho tối thiểu'!$F:$M,7,0),"0")</f>
      </c>
      <c r="I64" s="11031">
        <f>IFERROR(VLOOKUP(A64,'Định mức tồn kho tối thiểu'!$F:$M,8,0),"0")</f>
      </c>
      <c r="J64" s="11032">
        <f t="shared" si="2"/>
      </c>
      <c r="P64" s="11040" t="s">
        <v>14640</v>
      </c>
      <c r="Q64" s="11043">
        <v>750000</v>
      </c>
    </row>
    <row customHeight="true" ht="18" r="65">
      <c r="A65" s="11050" t="s">
        <v>14641</v>
      </c>
      <c r="B65" s="11028">
        <f t="shared" si="0"/>
      </c>
      <c r="C65" s="11042">
        <v>20</v>
      </c>
      <c r="D65" s="11036">
        <v>12</v>
      </c>
      <c r="E65" s="11036">
        <v>2025</v>
      </c>
      <c r="F65" s="11037" t="s">
        <v>14636</v>
      </c>
      <c r="G65" s="11030" t="s">
        <v>14543</v>
      </c>
      <c r="H65" s="11027">
        <f>IFERROR(VLOOKUP(A65,'Định mức tồn kho tối thiểu'!$F:$M,7,0),"0")</f>
      </c>
      <c r="I65" s="11031">
        <f>IFERROR(VLOOKUP(A65,'Định mức tồn kho tối thiểu'!$F:$M,8,0),"0")</f>
      </c>
      <c r="J65" s="11032">
        <f t="shared" si="2"/>
      </c>
      <c r="P65" s="11040" t="s">
        <v>14641</v>
      </c>
      <c r="Q65" s="11043">
        <v>750000</v>
      </c>
    </row>
    <row r="66">
      <c r="A66" s="11050" t="s">
        <v>14569</v>
      </c>
      <c r="B66" s="11028">
        <f t="shared" si="0"/>
      </c>
      <c r="C66" s="11035">
        <v>30</v>
      </c>
      <c r="D66" s="11036">
        <v>11</v>
      </c>
      <c r="E66" s="11036">
        <v>2026</v>
      </c>
      <c r="F66" s="11030" t="s">
        <v>14642</v>
      </c>
      <c r="G66" s="11030" t="s">
        <v>14543</v>
      </c>
      <c r="H66" s="11035">
        <v>0</v>
      </c>
      <c r="I66" s="11051">
        <v>0</v>
      </c>
      <c r="J66" s="11032">
        <f t="shared" si="2"/>
      </c>
      <c r="P66" s="11040" t="s">
        <v>14643</v>
      </c>
      <c r="Q66" s="11041">
        <v>440000</v>
      </c>
    </row>
    <row customHeight="true" ht="18" r="67">
      <c r="A67" s="11039" t="s">
        <v>14622</v>
      </c>
      <c r="B67" s="11028">
        <f t="shared" si="0"/>
      </c>
      <c r="C67" s="11035">
        <v>31</v>
      </c>
      <c r="D67" s="11036">
        <v>7</v>
      </c>
      <c r="E67" s="11036">
        <v>2026</v>
      </c>
      <c r="F67" s="11030" t="s">
        <v>14642</v>
      </c>
      <c r="G67" s="11030" t="s">
        <v>14543</v>
      </c>
      <c r="H67" s="11027">
        <f>IFERROR(VLOOKUP(A67,'Định mức tồn kho tối thiểu'!$F:$M,7,0),"0")</f>
      </c>
      <c r="I67" s="11031">
        <f>IFERROR(VLOOKUP(A67,'Định mức tồn kho tối thiểu'!$F:$M,8,0),"0")</f>
      </c>
      <c r="J67" s="11032">
        <f t="shared" si="2"/>
      </c>
      <c r="P67" s="11040" t="s">
        <v>14574</v>
      </c>
      <c r="Q67" s="11041">
        <v>385000</v>
      </c>
    </row>
    <row r="68">
      <c r="A68" s="11027" t="s">
        <v>14606</v>
      </c>
      <c r="B68" s="11028">
        <f t="shared" si="0"/>
      </c>
      <c r="C68" s="11042">
        <v>31</v>
      </c>
      <c r="D68" s="11036">
        <v>12</v>
      </c>
      <c r="E68" s="11036">
        <v>2025</v>
      </c>
      <c r="F68" s="11030" t="s">
        <v>14642</v>
      </c>
      <c r="G68" s="11030" t="s">
        <v>14543</v>
      </c>
      <c r="H68" s="11027">
        <f>IFERROR(VLOOKUP(A68,'Định mức tồn kho tối thiểu'!$F:$M,7,0),"0")</f>
      </c>
      <c r="I68" s="11031">
        <f>IFERROR(VLOOKUP(A68,'Định mức tồn kho tối thiểu'!$F:$M,8,0),"0")</f>
      </c>
      <c r="J68" s="11032">
        <f t="shared" si="2"/>
      </c>
      <c r="P68" s="11040" t="s">
        <v>14578</v>
      </c>
      <c r="Q68" s="11041">
        <v>352000</v>
      </c>
    </row>
    <row r="69">
      <c r="A69" s="11039" t="s">
        <v>14643</v>
      </c>
      <c r="B69" s="11028">
        <f t="shared" si="0"/>
      </c>
      <c r="C69" s="11042">
        <v>30</v>
      </c>
      <c r="D69" s="11036">
        <v>4</v>
      </c>
      <c r="E69" s="11036">
        <v>2025</v>
      </c>
      <c r="F69" s="11030" t="s">
        <v>14642</v>
      </c>
      <c r="G69" s="11030" t="s">
        <v>14558</v>
      </c>
      <c r="H69" s="11027">
        <f>IFERROR(VLOOKUP(A69,'Định mức tồn kho tối thiểu'!$F:$M,7,0),"0")</f>
      </c>
      <c r="I69" s="11031">
        <f>IFERROR(VLOOKUP(A69,'Định mức tồn kho tối thiểu'!$F:$M,8,0),"0")</f>
      </c>
      <c r="J69" s="11032">
        <f t="shared" si="2"/>
      </c>
      <c r="P69" s="11040" t="s">
        <v>14582</v>
      </c>
      <c r="Q69" s="11041">
        <v>245000</v>
      </c>
    </row>
    <row r="70">
      <c r="A70" s="11039" t="s">
        <v>14644</v>
      </c>
      <c r="B70" s="11028">
        <f t="shared" si="0"/>
      </c>
      <c r="C70" s="11042">
        <v>31</v>
      </c>
      <c r="D70" s="11036">
        <v>10</v>
      </c>
      <c r="E70" s="11036">
        <v>2024</v>
      </c>
      <c r="F70" s="11030" t="s">
        <v>14642</v>
      </c>
      <c r="G70" s="11030" t="s">
        <v>14565</v>
      </c>
      <c r="H70" s="11027">
        <f>IFERROR(VLOOKUP(A70,'Định mức tồn kho tối thiểu'!$F:$M,7,0),"0")</f>
      </c>
      <c r="I70" s="11031">
        <f>IFERROR(VLOOKUP(A70,'Định mức tồn kho tối thiểu'!$F:$M,8,0),"0")</f>
      </c>
      <c r="J70" s="11032">
        <f t="shared" si="2"/>
      </c>
      <c r="P70" s="11040" t="s">
        <v>14572</v>
      </c>
      <c r="Q70" s="11041">
        <v>505000</v>
      </c>
    </row>
    <row r="71">
      <c r="A71" s="11039" t="s">
        <v>14645</v>
      </c>
      <c r="B71" s="11028">
        <f t="shared" si="0"/>
      </c>
      <c r="C71" s="11042">
        <v>30</v>
      </c>
      <c r="D71" s="11036">
        <v>6</v>
      </c>
      <c r="E71" s="11036">
        <v>2025</v>
      </c>
      <c r="F71" s="11030" t="s">
        <v>14642</v>
      </c>
      <c r="G71" s="11030" t="s">
        <v>14565</v>
      </c>
      <c r="H71" s="11027">
        <f>IFERROR(VLOOKUP(A71,'Định mức tồn kho tối thiểu'!$F:$M,7,0),"0")</f>
      </c>
      <c r="I71" s="11031">
        <f>IFERROR(VLOOKUP(A71,'Định mức tồn kho tối thiểu'!$F:$M,8,0),"0")</f>
      </c>
      <c r="J71" s="11032">
        <f t="shared" si="2"/>
      </c>
      <c r="P71" s="11040" t="s">
        <v>14580</v>
      </c>
      <c r="Q71" s="11041">
        <v>175000</v>
      </c>
    </row>
    <row customHeight="true" ht="18" r="72">
      <c r="A72" s="11027" t="s">
        <v>14646</v>
      </c>
      <c r="B72" s="11028">
        <f t="shared" si="0"/>
      </c>
      <c r="C72" s="11042">
        <v>19</v>
      </c>
      <c r="D72" s="11036">
        <v>4</v>
      </c>
      <c r="E72" s="11036">
        <v>2025</v>
      </c>
      <c r="F72" s="11030" t="s">
        <v>14642</v>
      </c>
      <c r="G72" s="11030" t="s">
        <v>14543</v>
      </c>
      <c r="H72" s="11027">
        <f>IFERROR(VLOOKUP(A72,'Định mức tồn kho tối thiểu'!$F:$M,7,0),"0")</f>
      </c>
      <c r="I72" s="11031">
        <f>IFERROR(VLOOKUP(A72,'Định mức tồn kho tối thiểu'!$F:$M,8,0),"0")</f>
      </c>
      <c r="J72" s="11032">
        <f t="shared" si="2"/>
      </c>
      <c r="P72" s="11040" t="s">
        <v>14646</v>
      </c>
      <c r="Q72" s="11041">
        <v>280000</v>
      </c>
    </row>
    <row r="73">
      <c r="A73" s="11027" t="s">
        <v>14626</v>
      </c>
      <c r="B73" s="11028">
        <f t="shared" si="0"/>
      </c>
      <c r="C73" s="11042">
        <v>31</v>
      </c>
      <c r="D73" s="11036">
        <v>3</v>
      </c>
      <c r="E73" s="11036">
        <v>2026</v>
      </c>
      <c r="F73" s="11030" t="s">
        <v>14642</v>
      </c>
      <c r="G73" s="11030" t="s">
        <v>14547</v>
      </c>
      <c r="H73" s="11027">
        <f>IFERROR(VLOOKUP(A73,'Định mức tồn kho tối thiểu'!$F:$M,7,0),"0")</f>
      </c>
      <c r="I73" s="11031">
        <f>IFERROR(VLOOKUP(A73,'Định mức tồn kho tối thiểu'!$F:$M,8,0),"0")</f>
      </c>
      <c r="J73" s="11032">
        <f t="shared" si="2"/>
      </c>
      <c r="P73" s="11040" t="s">
        <v>14567</v>
      </c>
      <c r="Q73" s="11041">
        <v>300000</v>
      </c>
    </row>
    <row customHeight="true" ht="18" r="74">
      <c r="A74" s="11027" t="s">
        <v>14647</v>
      </c>
      <c r="B74" s="11028">
        <f t="shared" si="0"/>
      </c>
      <c r="C74" s="11042">
        <v>31</v>
      </c>
      <c r="D74" s="11036">
        <v>3</v>
      </c>
      <c r="E74" s="11036">
        <v>2026</v>
      </c>
      <c r="F74" s="11030" t="s">
        <v>14642</v>
      </c>
      <c r="G74" s="11030" t="s">
        <v>14558</v>
      </c>
      <c r="H74" s="11027">
        <f>IFERROR(VLOOKUP(A74,'Định mức tồn kho tối thiểu'!$F:$M,7,0),"0")</f>
      </c>
      <c r="I74" s="11031">
        <f>IFERROR(VLOOKUP(A74,'Định mức tồn kho tối thiểu'!$F:$M,8,0),"0")</f>
      </c>
      <c r="J74" s="11032">
        <f t="shared" si="2"/>
      </c>
      <c r="P74" s="11040" t="s">
        <v>14647</v>
      </c>
      <c r="Q74" s="11041">
        <v>150000</v>
      </c>
    </row>
    <row r="75">
      <c r="A75" s="11027" t="s">
        <v>14648</v>
      </c>
      <c r="B75" s="11028">
        <f t="shared" si="0"/>
      </c>
      <c r="C75" s="11042">
        <v>30</v>
      </c>
      <c r="D75" s="11036">
        <v>4</v>
      </c>
      <c r="E75" s="11036">
        <v>2024</v>
      </c>
      <c r="F75" s="11030" t="s">
        <v>14642</v>
      </c>
      <c r="G75" s="11030" t="s">
        <v>14565</v>
      </c>
      <c r="H75" s="11027">
        <f>IFERROR(VLOOKUP(A75,'Định mức tồn kho tối thiểu'!$F:$M,7,0),"0")</f>
      </c>
      <c r="I75" s="11031">
        <f>IFERROR(VLOOKUP(A75,'Định mức tồn kho tối thiểu'!$F:$M,8,0),"0")</f>
      </c>
      <c r="J75" s="11032">
        <f t="shared" si="2"/>
      </c>
      <c r="P75" s="11040" t="s">
        <v>14570</v>
      </c>
      <c r="Q75" s="11043">
        <v>640000</v>
      </c>
    </row>
    <row customHeight="true" ht="18" r="76">
      <c r="A76" s="11027" t="s">
        <v>14649</v>
      </c>
      <c r="B76" s="11028">
        <f t="shared" si="0"/>
      </c>
      <c r="C76" s="11042">
        <v>30</v>
      </c>
      <c r="D76" s="11036">
        <v>6</v>
      </c>
      <c r="E76" s="11036">
        <v>2026</v>
      </c>
      <c r="F76" s="11030" t="s">
        <v>14642</v>
      </c>
      <c r="G76" s="11030" t="s">
        <v>14543</v>
      </c>
      <c r="H76" s="11027">
        <f>IFERROR(VLOOKUP(A76,'Định mức tồn kho tối thiểu'!$F:$M,7,0),"0")</f>
      </c>
      <c r="I76" s="11031">
        <f>IFERROR(VLOOKUP(A76,'Định mức tồn kho tối thiểu'!$F:$M,8,0),"0")</f>
      </c>
      <c r="J76" s="11032">
        <f t="shared" si="2"/>
      </c>
      <c r="P76" s="11040" t="s">
        <v>14649</v>
      </c>
      <c r="Q76" s="11043">
        <v>490000</v>
      </c>
    </row>
    <row customHeight="true" ht="18" r="77">
      <c r="A77" s="11027" t="s">
        <v>14650</v>
      </c>
      <c r="B77" s="11028">
        <f t="shared" si="0"/>
      </c>
      <c r="C77" s="11042">
        <v>28</v>
      </c>
      <c r="D77" s="11036">
        <v>2</v>
      </c>
      <c r="E77" s="11036">
        <v>2027</v>
      </c>
      <c r="F77" s="11030" t="s">
        <v>14642</v>
      </c>
      <c r="G77" s="11030" t="s">
        <v>14543</v>
      </c>
      <c r="H77" s="11027">
        <f>IFERROR(VLOOKUP(A77,'Định mức tồn kho tối thiểu'!$F:$M,7,0),"0")</f>
      </c>
      <c r="I77" s="11031">
        <f>IFERROR(VLOOKUP(A77,'Định mức tồn kho tối thiểu'!$F:$M,8,0),"0")</f>
      </c>
      <c r="J77" s="11032">
        <f t="shared" si="2"/>
      </c>
      <c r="P77" s="11040" t="s">
        <v>14650</v>
      </c>
      <c r="Q77" s="11043">
        <v>225000</v>
      </c>
    </row>
    <row customHeight="true" ht="18" r="78">
      <c r="A78" s="11027" t="s">
        <v>14651</v>
      </c>
      <c r="B78" s="11028">
        <f t="shared" si="0"/>
      </c>
      <c r="C78" s="11042">
        <v>31</v>
      </c>
      <c r="D78" s="11036">
        <v>12</v>
      </c>
      <c r="E78" s="11036">
        <v>2026</v>
      </c>
      <c r="F78" s="11037" t="s">
        <v>14652</v>
      </c>
      <c r="G78" s="11030" t="s">
        <v>14543</v>
      </c>
      <c r="H78" s="11027">
        <f>IFERROR(VLOOKUP(A78,'Định mức tồn kho tối thiểu'!$F:$M,7,0),"0")</f>
      </c>
      <c r="I78" s="11031">
        <f>IFERROR(VLOOKUP(A78,'Định mức tồn kho tối thiểu'!$F:$M,8,0),"0")</f>
      </c>
      <c r="J78" s="11032">
        <f t="shared" si="2"/>
      </c>
      <c r="P78" s="11040" t="s">
        <v>14651</v>
      </c>
      <c r="Q78" s="11043">
        <v>300000</v>
      </c>
    </row>
    <row customHeight="true" ht="18" r="79">
      <c r="A79" s="11027" t="s">
        <v>14653</v>
      </c>
      <c r="B79" s="11028">
        <f t="shared" si="0"/>
      </c>
      <c r="C79" s="11042">
        <v>31</v>
      </c>
      <c r="D79" s="11036">
        <v>12</v>
      </c>
      <c r="E79" s="11036">
        <v>2026</v>
      </c>
      <c r="F79" s="11037" t="s">
        <v>14652</v>
      </c>
      <c r="G79" s="11030" t="s">
        <v>14543</v>
      </c>
      <c r="H79" s="11027">
        <f>IFERROR(VLOOKUP(A79,'Định mức tồn kho tối thiểu'!$F:$M,7,0),"0")</f>
      </c>
      <c r="I79" s="11031">
        <f>IFERROR(VLOOKUP(A79,'Định mức tồn kho tối thiểu'!$F:$M,8,0),"0")</f>
      </c>
      <c r="J79" s="11032">
        <f t="shared" si="2"/>
      </c>
      <c r="P79" s="11040" t="s">
        <v>14653</v>
      </c>
      <c r="Q79" s="11043">
        <v>220000</v>
      </c>
    </row>
    <row customHeight="true" ht="18" r="80">
      <c r="A80" s="11027" t="s">
        <v>14654</v>
      </c>
      <c r="B80" s="11028">
        <f t="shared" si="0"/>
      </c>
      <c r="C80" s="11042">
        <v>31</v>
      </c>
      <c r="D80" s="11036">
        <v>7</v>
      </c>
      <c r="E80" s="11036">
        <v>2026</v>
      </c>
      <c r="F80" s="11030" t="s">
        <v>14655</v>
      </c>
      <c r="G80" s="11030" t="s">
        <v>14543</v>
      </c>
      <c r="H80" s="11027">
        <f>IFERROR(VLOOKUP(A80,'Định mức tồn kho tối thiểu'!$F:$M,7,0),"0")</f>
      </c>
      <c r="I80" s="11031">
        <f>IFERROR(VLOOKUP(A80,'Định mức tồn kho tối thiểu'!$F:$M,8,0),"0")</f>
      </c>
      <c r="J80" s="11032">
        <f t="shared" si="2"/>
      </c>
      <c r="P80" s="11040" t="s">
        <v>14654</v>
      </c>
      <c r="Q80" s="11043">
        <v>300000</v>
      </c>
    </row>
    <row r="81">
      <c r="A81" s="11052" t="s">
        <v>14656</v>
      </c>
      <c r="B81" s="11028">
        <f t="shared" si="0"/>
      </c>
      <c r="C81" s="11042">
        <v>31</v>
      </c>
      <c r="D81" s="11036">
        <v>8</v>
      </c>
      <c r="E81" s="11036">
        <v>2025</v>
      </c>
      <c r="F81" s="11037" t="s">
        <v>14657</v>
      </c>
      <c r="G81" s="11030" t="s">
        <v>14658</v>
      </c>
      <c r="H81" s="11027">
        <f>IFERROR(VLOOKUP(A81,'Định mức tồn kho tối thiểu'!$F:$M,7,0),"0")</f>
      </c>
      <c r="I81" s="11031">
        <f>IFERROR(VLOOKUP(A81,'Định mức tồn kho tối thiểu'!$F:$M,8,0),"0")</f>
      </c>
      <c r="J81" s="11032">
        <v>112200</v>
      </c>
      <c r="P81" s="11053" t="s">
        <v>14576</v>
      </c>
      <c r="Q81" s="11054">
        <v>303000</v>
      </c>
    </row>
    <row r="82">
      <c r="A82" s="11050" t="s">
        <v>14579</v>
      </c>
      <c r="B82" s="11028">
        <f t="shared" si="0"/>
      </c>
      <c r="C82" s="11042">
        <v>30</v>
      </c>
      <c r="D82" s="11036">
        <v>6</v>
      </c>
      <c r="E82" s="11036">
        <v>2025</v>
      </c>
      <c r="F82" s="11037" t="s">
        <v>14657</v>
      </c>
      <c r="G82" s="11030" t="s">
        <v>14547</v>
      </c>
      <c r="H82" s="11027">
        <f>IFERROR(VLOOKUP(A82,'Định mức tồn kho tối thiểu'!$F:$M,7,0),"0")</f>
      </c>
      <c r="I82" s="11031">
        <f>IFERROR(VLOOKUP(A82,'Định mức tồn kho tối thiểu'!$F:$M,8,0),"0")</f>
      </c>
      <c r="J82" s="11032">
        <f t="shared" ref="J82:J127" si="3">IFERROR(VLOOKUP(A82,$P:$Q,2,0),0)</f>
      </c>
      <c r="P82" s="11055" t="s">
        <v>14587</v>
      </c>
      <c r="Q82" s="11056">
        <v>915000</v>
      </c>
    </row>
    <row r="83">
      <c r="A83" s="11039" t="s">
        <v>14659</v>
      </c>
      <c r="B83" s="11028">
        <f t="shared" si="0"/>
      </c>
      <c r="C83" s="11042">
        <v>6</v>
      </c>
      <c r="D83" s="11036">
        <v>7</v>
      </c>
      <c r="E83" s="11036">
        <v>2026</v>
      </c>
      <c r="F83" s="11037" t="s">
        <v>14660</v>
      </c>
      <c r="G83" s="11030" t="s">
        <v>14543</v>
      </c>
      <c r="H83" s="11027">
        <f>IFERROR(VLOOKUP(A83,'Định mức tồn kho tối thiểu'!$F:$M,7,0),"0")</f>
      </c>
      <c r="I83" s="11031">
        <f>IFERROR(VLOOKUP(A83,'Định mức tồn kho tối thiểu'!$F:$M,8,0),"0")</f>
      </c>
      <c r="J83" s="11032">
        <f t="shared" si="3"/>
      </c>
      <c r="P83" s="11057" t="s">
        <v>14584</v>
      </c>
      <c r="Q83" s="11058">
        <v>500000</v>
      </c>
    </row>
    <row r="84">
      <c r="A84" s="11059" t="s">
        <v>14661</v>
      </c>
      <c r="B84" s="11060">
        <f t="shared" si="0"/>
      </c>
      <c r="C84" s="11061">
        <v>31</v>
      </c>
      <c r="D84" s="11062">
        <v>12</v>
      </c>
      <c r="E84" s="11062">
        <v>2026</v>
      </c>
      <c r="F84" s="11063" t="s">
        <v>14662</v>
      </c>
      <c r="G84" s="11063" t="s">
        <v>14543</v>
      </c>
      <c r="H84" s="11027">
        <f>IFERROR(VLOOKUP(A84,'Định mức tồn kho tối thiểu'!$F:$M,7,0),"0")</f>
      </c>
      <c r="I84" s="11031">
        <f>IFERROR(VLOOKUP(A84,'Định mức tồn kho tối thiểu'!$F:$M,8,0),"0")</f>
      </c>
      <c r="J84" s="11032">
        <f t="shared" si="3"/>
      </c>
      <c r="P84" s="11064" t="s">
        <v>14661</v>
      </c>
      <c r="Q84" s="11065">
        <v>15000</v>
      </c>
    </row>
    <row r="85">
      <c r="A85" s="11027" t="s">
        <v>14613</v>
      </c>
      <c r="B85" s="11028">
        <f t="shared" si="0"/>
      </c>
      <c r="C85" s="11042">
        <v>31</v>
      </c>
      <c r="D85" s="11036">
        <v>12</v>
      </c>
      <c r="E85" s="11036">
        <v>2026</v>
      </c>
      <c r="F85" s="11030" t="s">
        <v>14662</v>
      </c>
      <c r="G85" s="11030" t="s">
        <v>14543</v>
      </c>
      <c r="H85" s="11027">
        <f>IFERROR(VLOOKUP(A85,'Định mức tồn kho tối thiểu'!$F:$M,7,0),"0")</f>
      </c>
      <c r="I85" s="11031">
        <f>IFERROR(VLOOKUP(A85,'Định mức tồn kho tối thiểu'!$F:$M,8,0),"0")</f>
      </c>
      <c r="J85" s="11032">
        <f t="shared" si="3"/>
      </c>
      <c r="P85" s="11066" t="s">
        <v>14659</v>
      </c>
      <c r="Q85" s="11065">
        <v>15000</v>
      </c>
    </row>
    <row r="86">
      <c r="A86" s="11039" t="s">
        <v>14629</v>
      </c>
      <c r="B86" s="11028">
        <f t="shared" si="0"/>
      </c>
      <c r="C86" s="11042">
        <v>30</v>
      </c>
      <c r="D86" s="11036">
        <v>9</v>
      </c>
      <c r="E86" s="11036">
        <v>2026</v>
      </c>
      <c r="F86" s="11030" t="s">
        <v>14663</v>
      </c>
      <c r="G86" s="11030" t="s">
        <v>14658</v>
      </c>
      <c r="H86" s="11027">
        <f>IFERROR(VLOOKUP(A86,'Định mức tồn kho tối thiểu'!$F:$M,7,0),"0")</f>
      </c>
      <c r="I86" s="11031">
        <f>IFERROR(VLOOKUP(A86,'Định mức tồn kho tối thiểu'!$F:$M,8,0),"0")</f>
      </c>
      <c r="J86" s="11032">
        <f t="shared" si="3"/>
      </c>
      <c r="P86" s="11067" t="s">
        <v>14664</v>
      </c>
      <c r="Q86" s="11068">
        <v>825000</v>
      </c>
    </row>
    <row r="87">
      <c r="A87" s="11030" t="s">
        <v>14608</v>
      </c>
      <c r="B87" s="11028">
        <f t="shared" si="0"/>
      </c>
      <c r="C87" s="11042">
        <v>17</v>
      </c>
      <c r="D87" s="11036">
        <v>1</v>
      </c>
      <c r="E87" s="11036">
        <v>2026</v>
      </c>
      <c r="F87" s="11030" t="s">
        <v>14663</v>
      </c>
      <c r="G87" s="11030" t="s">
        <v>14565</v>
      </c>
      <c r="H87" s="11027">
        <f>IFERROR(VLOOKUP(A87,'Định mức tồn kho tối thiểu'!$F:$M,7,0),"0")</f>
      </c>
      <c r="I87" s="11031">
        <f>IFERROR(VLOOKUP(A87,'Định mức tồn kho tối thiểu'!$F:$M,8,0),"0")</f>
      </c>
      <c r="J87" s="11032">
        <f t="shared" si="3"/>
      </c>
      <c r="P87" s="11067" t="s">
        <v>14598</v>
      </c>
      <c r="Q87" s="11068">
        <v>1360000</v>
      </c>
    </row>
    <row r="88">
      <c r="A88" s="11030" t="s">
        <v>14610</v>
      </c>
      <c r="B88" s="11028">
        <f t="shared" si="0"/>
      </c>
      <c r="C88" s="11042">
        <v>17</v>
      </c>
      <c r="D88" s="11036">
        <v>1</v>
      </c>
      <c r="E88" s="11036">
        <v>2026</v>
      </c>
      <c r="F88" s="11030" t="s">
        <v>14663</v>
      </c>
      <c r="G88" s="11030" t="s">
        <v>14565</v>
      </c>
      <c r="H88" s="11027">
        <f>IFERROR(VLOOKUP(A88,'Định mức tồn kho tối thiểu'!$F:$M,7,0),"0")</f>
      </c>
      <c r="I88" s="11031">
        <f>IFERROR(VLOOKUP(A88,'Định mức tồn kho tối thiểu'!$F:$M,8,0),"0")</f>
      </c>
      <c r="J88" s="11032">
        <f t="shared" si="3"/>
      </c>
      <c r="P88" s="11069" t="s">
        <v>14551</v>
      </c>
      <c r="Q88" s="11070">
        <v>640000</v>
      </c>
    </row>
    <row r="89">
      <c r="A89" s="11030" t="s">
        <v>14665</v>
      </c>
      <c r="B89" s="11028">
        <f t="shared" si="0"/>
      </c>
      <c r="C89" s="11042">
        <v>17</v>
      </c>
      <c r="D89" s="11036">
        <v>1</v>
      </c>
      <c r="E89" s="11036">
        <v>2026</v>
      </c>
      <c r="F89" s="11030" t="s">
        <v>14663</v>
      </c>
      <c r="G89" s="11030" t="s">
        <v>14565</v>
      </c>
      <c r="H89" s="11027">
        <f>IFERROR(VLOOKUP(A89,'Định mức tồn kho tối thiểu'!$F:$M,7,0),"0")</f>
      </c>
      <c r="I89" s="11031">
        <f>IFERROR(VLOOKUP(A89,'Định mức tồn kho tối thiểu'!$F:$M,8,0),"0")</f>
      </c>
      <c r="J89" s="11032">
        <f t="shared" si="3"/>
      </c>
      <c r="P89" s="11071" t="s">
        <v>14553</v>
      </c>
      <c r="Q89" s="11072">
        <v>810000</v>
      </c>
    </row>
    <row r="90">
      <c r="A90" s="11027" t="s">
        <v>14666</v>
      </c>
      <c r="B90" s="11028">
        <f t="shared" si="0"/>
      </c>
      <c r="C90" s="11042">
        <v>17</v>
      </c>
      <c r="D90" s="11036">
        <v>1</v>
      </c>
      <c r="E90" s="11036">
        <v>2026</v>
      </c>
      <c r="F90" s="11030" t="s">
        <v>14663</v>
      </c>
      <c r="G90" s="11030" t="s">
        <v>14565</v>
      </c>
      <c r="H90" s="11027">
        <f>IFERROR(VLOOKUP(A90,'Định mức tồn kho tối thiểu'!$F:$M,7,0),"0")</f>
      </c>
      <c r="I90" s="11031">
        <f>IFERROR(VLOOKUP(A90,'Định mức tồn kho tối thiểu'!$F:$M,8,0),"0")</f>
      </c>
      <c r="J90" s="11032">
        <f t="shared" si="3"/>
      </c>
      <c r="P90" s="11071" t="s">
        <v>14555</v>
      </c>
      <c r="Q90" s="11072">
        <v>900000</v>
      </c>
    </row>
    <row r="91">
      <c r="A91" s="11027" t="s">
        <v>14667</v>
      </c>
      <c r="B91" s="11028">
        <f t="shared" si="0"/>
      </c>
      <c r="C91" s="11042">
        <v>17</v>
      </c>
      <c r="D91" s="11036">
        <v>1</v>
      </c>
      <c r="E91" s="11036">
        <v>2026</v>
      </c>
      <c r="F91" s="11030" t="s">
        <v>14663</v>
      </c>
      <c r="G91" s="11030" t="s">
        <v>14565</v>
      </c>
      <c r="H91" s="11027">
        <f>IFERROR(VLOOKUP(A91,'Định mức tồn kho tối thiểu'!$F:$M,7,0),"0")</f>
      </c>
      <c r="I91" s="11031">
        <f>IFERROR(VLOOKUP(A91,'Định mức tồn kho tối thiểu'!$F:$M,8,0),"0")</f>
      </c>
      <c r="J91" s="11032">
        <f t="shared" si="3"/>
      </c>
      <c r="P91" s="11071" t="s">
        <v>14589</v>
      </c>
      <c r="Q91" s="11072">
        <v>800000</v>
      </c>
    </row>
    <row r="92">
      <c r="A92" s="11027" t="s">
        <v>14668</v>
      </c>
      <c r="B92" s="11028">
        <f t="shared" si="0"/>
      </c>
      <c r="C92" s="11042">
        <v>17</v>
      </c>
      <c r="D92" s="11036">
        <v>1</v>
      </c>
      <c r="E92" s="11036">
        <v>2026</v>
      </c>
      <c r="F92" s="11030" t="s">
        <v>14663</v>
      </c>
      <c r="G92" s="11030" t="s">
        <v>14565</v>
      </c>
      <c r="H92" s="11027">
        <f>IFERROR(VLOOKUP(A92,'Định mức tồn kho tối thiểu'!$F:$M,7,0),"0")</f>
      </c>
      <c r="I92" s="11031">
        <f>IFERROR(VLOOKUP(A92,'Định mức tồn kho tối thiểu'!$F:$M,8,0),"0")</f>
      </c>
      <c r="J92" s="11032">
        <f t="shared" si="3"/>
      </c>
      <c r="P92" s="11073" t="s">
        <v>14602</v>
      </c>
      <c r="Q92" s="11074">
        <v>440000</v>
      </c>
    </row>
    <row r="93">
      <c r="A93" s="11027" t="s">
        <v>14611</v>
      </c>
      <c r="B93" s="11028">
        <f t="shared" si="0"/>
      </c>
      <c r="C93" s="11042">
        <v>17</v>
      </c>
      <c r="D93" s="11036">
        <v>1</v>
      </c>
      <c r="E93" s="11036">
        <v>2026</v>
      </c>
      <c r="F93" s="11030" t="s">
        <v>14663</v>
      </c>
      <c r="G93" s="11030" t="s">
        <v>14565</v>
      </c>
      <c r="H93" s="11027">
        <f>IFERROR(VLOOKUP(A93,'Định mức tồn kho tối thiểu'!$F:$M,7,0),"0")</f>
      </c>
      <c r="I93" s="11031">
        <f>IFERROR(VLOOKUP(A93,'Định mức tồn kho tối thiểu'!$F:$M,8,0),"0")</f>
      </c>
      <c r="J93" s="11032">
        <f t="shared" si="3"/>
      </c>
      <c r="P93" s="11071" t="s">
        <v>14630</v>
      </c>
      <c r="Q93" s="11072">
        <v>80000</v>
      </c>
    </row>
    <row r="94">
      <c r="A94" s="11030" t="s">
        <v>14669</v>
      </c>
      <c r="B94" s="11075"/>
      <c r="C94" s="11076">
        <f>LEFT(B93:91,2)</f>
      </c>
      <c r="D94" s="11077">
        <f>MID(C93:A91,4,2)</f>
      </c>
      <c r="E94" s="11077">
        <f>RIGHT(D93:B91,4)</f>
      </c>
      <c r="F94" s="11030" t="s">
        <v>14663</v>
      </c>
      <c r="G94" s="11030" t="s">
        <v>14565</v>
      </c>
      <c r="H94" s="11027">
        <f>IFERROR(VLOOKUP(A94,'Định mức tồn kho tối thiểu'!$F:$M,7,0),"0")</f>
      </c>
      <c r="I94" s="11031">
        <f>IFERROR(VLOOKUP(A94,'Định mức tồn kho tối thiểu'!$F:$M,8,0),"0")</f>
      </c>
      <c r="J94" s="11032">
        <f t="shared" si="3"/>
      </c>
      <c r="P94" s="11071" t="s">
        <v>14632</v>
      </c>
      <c r="Q94" s="11072">
        <v>350000</v>
      </c>
    </row>
    <row r="95">
      <c r="A95" s="11035" t="s">
        <v>14670</v>
      </c>
      <c r="B95" s="11028">
        <f t="shared" ref="B95:B183" si="1">IFERROR(DATE(E95,D95,C95),"")</f>
      </c>
      <c r="C95" s="11042">
        <v>17</v>
      </c>
      <c r="D95" s="11036">
        <v>1</v>
      </c>
      <c r="E95" s="11036">
        <v>2026</v>
      </c>
      <c r="F95" s="11030" t="s">
        <v>14663</v>
      </c>
      <c r="G95" s="11030" t="s">
        <v>14558</v>
      </c>
      <c r="H95" s="11027">
        <f>IFERROR(VLOOKUP(A95,'Định mức tồn kho tối thiểu'!$F:$M,7,0),"0")</f>
      </c>
      <c r="I95" s="11031">
        <f>IFERROR(VLOOKUP(A95,'Định mức tồn kho tối thiểu'!$F:$M,8,0),"0")</f>
      </c>
      <c r="J95" s="11032">
        <f t="shared" si="3"/>
      </c>
      <c r="P95" s="11071" t="s">
        <v>14633</v>
      </c>
      <c r="Q95" s="11072">
        <v>100000</v>
      </c>
    </row>
    <row customHeight="true" ht="18" r="96">
      <c r="A96" s="11035" t="s">
        <v>14671</v>
      </c>
      <c r="B96" s="11028">
        <f t="shared" si="1"/>
      </c>
      <c r="C96" s="11042">
        <v>18</v>
      </c>
      <c r="D96" s="11036">
        <v>9</v>
      </c>
      <c r="E96" s="11036">
        <v>2028</v>
      </c>
      <c r="F96" s="11030" t="s">
        <v>14663</v>
      </c>
      <c r="G96" s="11030" t="s">
        <v>14558</v>
      </c>
      <c r="H96" s="11027">
        <f>IFERROR(VLOOKUP(A96,'Định mức tồn kho tối thiểu'!$F:$M,7,0),"0")</f>
      </c>
      <c r="I96" s="11031">
        <f>IFERROR(VLOOKUP(A96,'Định mức tồn kho tối thiểu'!$F:$M,8,0),"0")</f>
      </c>
      <c r="J96" s="11032">
        <f t="shared" si="3"/>
      </c>
      <c r="P96" s="11071" t="s">
        <v>14671</v>
      </c>
      <c r="Q96" s="11078">
        <v>85000</v>
      </c>
    </row>
    <row customHeight="true" ht="18" r="97">
      <c r="A97" s="11035" t="s">
        <v>14672</v>
      </c>
      <c r="B97" s="11028">
        <f t="shared" si="1"/>
      </c>
      <c r="C97" s="11042">
        <v>18</v>
      </c>
      <c r="D97" s="11036">
        <v>9</v>
      </c>
      <c r="E97" s="11036">
        <v>2028</v>
      </c>
      <c r="F97" s="11030" t="s">
        <v>14663</v>
      </c>
      <c r="G97" s="11030" t="s">
        <v>14558</v>
      </c>
      <c r="H97" s="11027">
        <f>IFERROR(VLOOKUP(A97,'Định mức tồn kho tối thiểu'!$F:$M,7,0),"0")</f>
      </c>
      <c r="I97" s="11031">
        <f>IFERROR(VLOOKUP(A97,'Định mức tồn kho tối thiểu'!$F:$M,8,0),"0")</f>
      </c>
      <c r="J97" s="11032">
        <f t="shared" si="3"/>
      </c>
      <c r="P97" s="11071" t="s">
        <v>14672</v>
      </c>
      <c r="Q97" s="11078">
        <v>135000</v>
      </c>
    </row>
    <row customHeight="true" ht="18" r="98">
      <c r="A98" s="11035" t="s">
        <v>14673</v>
      </c>
      <c r="B98" s="11028">
        <f t="shared" si="1"/>
      </c>
      <c r="C98" s="11042">
        <v>18</v>
      </c>
      <c r="D98" s="11036">
        <v>9</v>
      </c>
      <c r="E98" s="11036">
        <v>2028</v>
      </c>
      <c r="F98" s="11030" t="s">
        <v>14663</v>
      </c>
      <c r="G98" s="11030" t="s">
        <v>14558</v>
      </c>
      <c r="H98" s="11027">
        <f>IFERROR(VLOOKUP(A98,'Định mức tồn kho tối thiểu'!$F:$M,7,0),"0")</f>
      </c>
      <c r="I98" s="11031">
        <f>IFERROR(VLOOKUP(A98,'Định mức tồn kho tối thiểu'!$F:$M,8,0),"0")</f>
      </c>
      <c r="J98" s="11032">
        <f t="shared" si="3"/>
      </c>
      <c r="P98" s="11071" t="s">
        <v>14673</v>
      </c>
      <c r="Q98" s="11078">
        <v>175000</v>
      </c>
    </row>
    <row customHeight="true" ht="18" r="99">
      <c r="A99" s="11035" t="s">
        <v>14674</v>
      </c>
      <c r="B99" s="11028">
        <f t="shared" si="1"/>
      </c>
      <c r="C99" s="11042">
        <v>18</v>
      </c>
      <c r="D99" s="11036">
        <v>9</v>
      </c>
      <c r="E99" s="11036">
        <v>2028</v>
      </c>
      <c r="F99" s="11030" t="s">
        <v>14663</v>
      </c>
      <c r="G99" s="11030" t="s">
        <v>14558</v>
      </c>
      <c r="H99" s="11027">
        <f>IFERROR(VLOOKUP(A99,'Định mức tồn kho tối thiểu'!$F:$M,7,0),"0")</f>
      </c>
      <c r="I99" s="11031">
        <f>IFERROR(VLOOKUP(A99,'Định mức tồn kho tối thiểu'!$F:$M,8,0),"0")</f>
      </c>
      <c r="J99" s="11032">
        <f t="shared" si="3"/>
      </c>
      <c r="P99" s="11071" t="s">
        <v>14674</v>
      </c>
      <c r="Q99" s="11078">
        <v>225000</v>
      </c>
    </row>
    <row customHeight="true" ht="18" r="100">
      <c r="A100" s="11035" t="s">
        <v>14675</v>
      </c>
      <c r="B100" s="11028">
        <f t="shared" si="1"/>
      </c>
      <c r="C100" s="11042">
        <v>18</v>
      </c>
      <c r="D100" s="11036">
        <v>9</v>
      </c>
      <c r="E100" s="11036">
        <v>2028</v>
      </c>
      <c r="F100" s="11030" t="s">
        <v>14663</v>
      </c>
      <c r="G100" s="11030" t="s">
        <v>14558</v>
      </c>
      <c r="H100" s="11027">
        <f>IFERROR(VLOOKUP(A100,'Định mức tồn kho tối thiểu'!$F:$M,7,0),"0")</f>
      </c>
      <c r="I100" s="11031">
        <f>IFERROR(VLOOKUP(A100,'Định mức tồn kho tối thiểu'!$F:$M,8,0),"0")</f>
      </c>
      <c r="J100" s="11032">
        <f t="shared" si="3"/>
      </c>
      <c r="P100" s="11071" t="s">
        <v>14675</v>
      </c>
      <c r="Q100" s="11078">
        <v>285000</v>
      </c>
    </row>
    <row customHeight="true" ht="18" r="101">
      <c r="A101" s="11035" t="s">
        <v>14676</v>
      </c>
      <c r="B101" s="11028">
        <f t="shared" si="1"/>
      </c>
      <c r="C101" s="11042">
        <v>18</v>
      </c>
      <c r="D101" s="11036">
        <v>9</v>
      </c>
      <c r="E101" s="11036">
        <v>2028</v>
      </c>
      <c r="F101" s="11030" t="s">
        <v>14663</v>
      </c>
      <c r="G101" s="11030" t="s">
        <v>14558</v>
      </c>
      <c r="H101" s="11027">
        <f>IFERROR(VLOOKUP(A101,'Định mức tồn kho tối thiểu'!$F:$M,7,0),"0")</f>
      </c>
      <c r="I101" s="11031">
        <f>IFERROR(VLOOKUP(A101,'Định mức tồn kho tối thiểu'!$F:$M,8,0),"0")</f>
      </c>
      <c r="J101" s="11032">
        <f t="shared" si="3"/>
      </c>
      <c r="P101" s="11071" t="s">
        <v>14676</v>
      </c>
      <c r="Q101" s="11078">
        <v>395000</v>
      </c>
    </row>
    <row customHeight="true" ht="18" r="102">
      <c r="A102" s="11035" t="s">
        <v>14677</v>
      </c>
      <c r="B102" s="11028">
        <f t="shared" si="1"/>
      </c>
      <c r="C102" s="11042">
        <v>18</v>
      </c>
      <c r="D102" s="11036">
        <v>9</v>
      </c>
      <c r="E102" s="11036">
        <v>2028</v>
      </c>
      <c r="F102" s="11030" t="s">
        <v>14663</v>
      </c>
      <c r="G102" s="11030" t="s">
        <v>14558</v>
      </c>
      <c r="H102" s="11027">
        <f>IFERROR(VLOOKUP(A102,'Định mức tồn kho tối thiểu'!$F:$M,7,0),"0")</f>
      </c>
      <c r="I102" s="11031">
        <f>IFERROR(VLOOKUP(A102,'Định mức tồn kho tối thiểu'!$F:$M,8,0),"0")</f>
      </c>
      <c r="J102" s="11032">
        <f t="shared" si="3"/>
      </c>
      <c r="P102" s="11071" t="s">
        <v>14677</v>
      </c>
      <c r="Q102" s="11078">
        <v>155000</v>
      </c>
    </row>
    <row customHeight="true" ht="18" r="103">
      <c r="A103" s="11035" t="s">
        <v>14678</v>
      </c>
      <c r="B103" s="11028">
        <f t="shared" si="1"/>
      </c>
      <c r="C103" s="11042">
        <v>18</v>
      </c>
      <c r="D103" s="11036">
        <v>9</v>
      </c>
      <c r="E103" s="11036">
        <v>2028</v>
      </c>
      <c r="F103" s="11030" t="s">
        <v>14663</v>
      </c>
      <c r="G103" s="11030" t="s">
        <v>14558</v>
      </c>
      <c r="H103" s="11027">
        <f>IFERROR(VLOOKUP(A103,'Định mức tồn kho tối thiểu'!$F:$M,7,0),"0")</f>
      </c>
      <c r="I103" s="11031">
        <f>IFERROR(VLOOKUP(A103,'Định mức tồn kho tối thiểu'!$F:$M,8,0),"0")</f>
      </c>
      <c r="J103" s="11032">
        <f t="shared" si="3"/>
      </c>
      <c r="P103" s="11071" t="s">
        <v>14678</v>
      </c>
      <c r="Q103" s="11078">
        <v>235000</v>
      </c>
    </row>
    <row customHeight="true" ht="18" r="104">
      <c r="A104" s="11035" t="s">
        <v>14679</v>
      </c>
      <c r="B104" s="11028">
        <f t="shared" si="1"/>
      </c>
      <c r="C104" s="11042">
        <v>18</v>
      </c>
      <c r="D104" s="11036">
        <v>9</v>
      </c>
      <c r="E104" s="11036">
        <v>2028</v>
      </c>
      <c r="F104" s="11030" t="s">
        <v>14663</v>
      </c>
      <c r="G104" s="11030" t="s">
        <v>14558</v>
      </c>
      <c r="H104" s="11027">
        <f>IFERROR(VLOOKUP(A104,'Định mức tồn kho tối thiểu'!$F:$M,7,0),"0")</f>
      </c>
      <c r="I104" s="11031">
        <f>IFERROR(VLOOKUP(A104,'Định mức tồn kho tối thiểu'!$F:$M,8,0),"0")</f>
      </c>
      <c r="J104" s="11032">
        <f t="shared" si="3"/>
      </c>
      <c r="P104" s="11071" t="s">
        <v>14679</v>
      </c>
      <c r="Q104" s="11078">
        <v>305000</v>
      </c>
    </row>
    <row customHeight="true" ht="18" r="105">
      <c r="A105" s="11035" t="s">
        <v>14680</v>
      </c>
      <c r="B105" s="11028">
        <f t="shared" si="1"/>
      </c>
      <c r="C105" s="11042">
        <v>18</v>
      </c>
      <c r="D105" s="11036">
        <v>9</v>
      </c>
      <c r="E105" s="11036">
        <v>2028</v>
      </c>
      <c r="F105" s="11030" t="s">
        <v>14663</v>
      </c>
      <c r="G105" s="11030" t="s">
        <v>14558</v>
      </c>
      <c r="H105" s="11027">
        <f>IFERROR(VLOOKUP(A105,'Định mức tồn kho tối thiểu'!$F:$M,7,0),"0")</f>
      </c>
      <c r="I105" s="11031">
        <f>IFERROR(VLOOKUP(A105,'Định mức tồn kho tối thiểu'!$F:$M,8,0),"0")</f>
      </c>
      <c r="J105" s="11032">
        <f t="shared" si="3"/>
      </c>
      <c r="P105" s="11071" t="s">
        <v>14680</v>
      </c>
      <c r="Q105" s="11078">
        <v>415000</v>
      </c>
    </row>
    <row customHeight="true" ht="18" r="106">
      <c r="A106" s="11035" t="s">
        <v>14681</v>
      </c>
      <c r="B106" s="11028">
        <f t="shared" si="1"/>
      </c>
      <c r="C106" s="11042">
        <v>18</v>
      </c>
      <c r="D106" s="11036">
        <v>9</v>
      </c>
      <c r="E106" s="11036">
        <v>2028</v>
      </c>
      <c r="F106" s="11030" t="s">
        <v>14663</v>
      </c>
      <c r="G106" s="11030" t="s">
        <v>14558</v>
      </c>
      <c r="H106" s="11027">
        <f>IFERROR(VLOOKUP(A106,'Định mức tồn kho tối thiểu'!$F:$M,7,0),"0")</f>
      </c>
      <c r="I106" s="11031">
        <f>IFERROR(VLOOKUP(A106,'Định mức tồn kho tối thiểu'!$F:$M,8,0),"0")</f>
      </c>
      <c r="J106" s="11032">
        <f t="shared" si="3"/>
      </c>
      <c r="P106" s="11071" t="s">
        <v>14681</v>
      </c>
      <c r="Q106" s="11078">
        <v>595000</v>
      </c>
    </row>
    <row customHeight="true" ht="18" r="107">
      <c r="A107" s="11035" t="s">
        <v>14682</v>
      </c>
      <c r="B107" s="11028">
        <f t="shared" si="1"/>
      </c>
      <c r="C107" s="11042">
        <v>18</v>
      </c>
      <c r="D107" s="11036">
        <v>9</v>
      </c>
      <c r="E107" s="11036">
        <v>2028</v>
      </c>
      <c r="F107" s="11030" t="s">
        <v>14663</v>
      </c>
      <c r="G107" s="11030" t="s">
        <v>14558</v>
      </c>
      <c r="H107" s="11027">
        <f>IFERROR(VLOOKUP(A107,'Định mức tồn kho tối thiểu'!$F:$M,7,0),"0")</f>
      </c>
      <c r="I107" s="11031">
        <f>IFERROR(VLOOKUP(A107,'Định mức tồn kho tối thiểu'!$F:$M,8,0),"0")</f>
      </c>
      <c r="J107" s="11032">
        <f t="shared" si="3"/>
      </c>
      <c r="P107" s="11071" t="s">
        <v>14682</v>
      </c>
      <c r="Q107" s="11078">
        <v>775000</v>
      </c>
    </row>
    <row customHeight="true" ht="18" r="108">
      <c r="A108" s="11035" t="s">
        <v>14683</v>
      </c>
      <c r="B108" s="11028">
        <f t="shared" si="1"/>
      </c>
      <c r="C108" s="11042">
        <v>18</v>
      </c>
      <c r="D108" s="11036">
        <v>9</v>
      </c>
      <c r="E108" s="11036">
        <v>2028</v>
      </c>
      <c r="F108" s="11030" t="s">
        <v>14663</v>
      </c>
      <c r="G108" s="11030" t="s">
        <v>14558</v>
      </c>
      <c r="H108" s="11027">
        <f>IFERROR(VLOOKUP(A108,'Định mức tồn kho tối thiểu'!$F:$M,7,0),"0")</f>
      </c>
      <c r="I108" s="11031">
        <f>IFERROR(VLOOKUP(A108,'Định mức tồn kho tối thiểu'!$F:$M,8,0),"0")</f>
      </c>
      <c r="J108" s="11032">
        <f t="shared" si="3"/>
      </c>
      <c r="P108" s="11071" t="s">
        <v>14683</v>
      </c>
      <c r="Q108" s="11078">
        <v>1135000</v>
      </c>
    </row>
    <row customHeight="true" ht="18" r="109">
      <c r="A109" s="11035" t="s">
        <v>14684</v>
      </c>
      <c r="B109" s="11028">
        <f t="shared" si="1"/>
      </c>
      <c r="C109" s="11042">
        <v>18</v>
      </c>
      <c r="D109" s="11036">
        <v>9</v>
      </c>
      <c r="E109" s="11036">
        <v>2028</v>
      </c>
      <c r="F109" s="11030" t="s">
        <v>14663</v>
      </c>
      <c r="G109" s="11030" t="s">
        <v>14558</v>
      </c>
      <c r="H109" s="11027">
        <f>IFERROR(VLOOKUP(A109,'Định mức tồn kho tối thiểu'!$F:$M,7,0),"0")</f>
      </c>
      <c r="I109" s="11031">
        <f>IFERROR(VLOOKUP(A109,'Định mức tồn kho tối thiểu'!$F:$M,8,0),"0")</f>
      </c>
      <c r="J109" s="11032">
        <f t="shared" si="3"/>
      </c>
      <c r="P109" s="11071" t="s">
        <v>14684</v>
      </c>
      <c r="Q109" s="11078">
        <v>195000</v>
      </c>
    </row>
    <row customHeight="true" ht="18" r="110">
      <c r="A110" s="11035" t="s">
        <v>14685</v>
      </c>
      <c r="B110" s="11028">
        <f t="shared" si="1"/>
      </c>
      <c r="C110" s="11042">
        <v>18</v>
      </c>
      <c r="D110" s="11036">
        <v>9</v>
      </c>
      <c r="E110" s="11036">
        <v>2028</v>
      </c>
      <c r="F110" s="11030" t="s">
        <v>14663</v>
      </c>
      <c r="G110" s="11030" t="s">
        <v>14558</v>
      </c>
      <c r="H110" s="11027">
        <f>IFERROR(VLOOKUP(A110,'Định mức tồn kho tối thiểu'!$F:$M,7,0),"0")</f>
      </c>
      <c r="I110" s="11031">
        <f>IFERROR(VLOOKUP(A110,'Định mức tồn kho tối thiểu'!$F:$M,8,0),"0")</f>
      </c>
      <c r="J110" s="11032">
        <f t="shared" si="3"/>
      </c>
      <c r="P110" s="11071" t="s">
        <v>14685</v>
      </c>
      <c r="Q110" s="11078">
        <v>285000</v>
      </c>
    </row>
    <row customHeight="true" ht="18" r="111">
      <c r="A111" s="11035" t="s">
        <v>14686</v>
      </c>
      <c r="B111" s="11028">
        <f t="shared" si="1"/>
      </c>
      <c r="C111" s="11042">
        <v>18</v>
      </c>
      <c r="D111" s="11036">
        <v>9</v>
      </c>
      <c r="E111" s="11036">
        <v>2028</v>
      </c>
      <c r="F111" s="11030" t="s">
        <v>14663</v>
      </c>
      <c r="G111" s="11030" t="s">
        <v>14558</v>
      </c>
      <c r="H111" s="11027">
        <f>IFERROR(VLOOKUP(A111,'Định mức tồn kho tối thiểu'!$F:$M,7,0),"0")</f>
      </c>
      <c r="I111" s="11031">
        <f>IFERROR(VLOOKUP(A111,'Định mức tồn kho tối thiểu'!$F:$M,8,0),"0")</f>
      </c>
      <c r="J111" s="11032">
        <f t="shared" si="3"/>
      </c>
      <c r="P111" s="11071" t="s">
        <v>14686</v>
      </c>
      <c r="Q111" s="11078">
        <v>375000</v>
      </c>
    </row>
    <row customHeight="true" ht="18" r="112">
      <c r="A112" s="11035" t="s">
        <v>14687</v>
      </c>
      <c r="B112" s="11028">
        <f t="shared" si="1"/>
      </c>
      <c r="C112" s="11042">
        <v>18</v>
      </c>
      <c r="D112" s="11036">
        <v>9</v>
      </c>
      <c r="E112" s="11036">
        <v>2028</v>
      </c>
      <c r="F112" s="11030" t="s">
        <v>14663</v>
      </c>
      <c r="G112" s="11030" t="s">
        <v>14558</v>
      </c>
      <c r="H112" s="11027">
        <f>IFERROR(VLOOKUP(A112,'Định mức tồn kho tối thiểu'!$F:$M,7,0),"0")</f>
      </c>
      <c r="I112" s="11031">
        <f>IFERROR(VLOOKUP(A112,'Định mức tồn kho tối thiểu'!$F:$M,8,0),"0")</f>
      </c>
      <c r="J112" s="11032">
        <f t="shared" si="3"/>
      </c>
      <c r="P112" s="11071" t="s">
        <v>14687</v>
      </c>
      <c r="Q112" s="11078">
        <v>515000</v>
      </c>
    </row>
    <row customHeight="true" ht="18" r="113">
      <c r="A113" s="11035" t="s">
        <v>14688</v>
      </c>
      <c r="B113" s="11028">
        <f t="shared" si="1"/>
      </c>
      <c r="C113" s="11042">
        <v>18</v>
      </c>
      <c r="D113" s="11036">
        <v>9</v>
      </c>
      <c r="E113" s="11036">
        <v>2028</v>
      </c>
      <c r="F113" s="11030" t="s">
        <v>14663</v>
      </c>
      <c r="G113" s="11030" t="s">
        <v>14558</v>
      </c>
      <c r="H113" s="11027">
        <f>IFERROR(VLOOKUP(A113,'Định mức tồn kho tối thiểu'!$F:$M,7,0),"0")</f>
      </c>
      <c r="I113" s="11031">
        <f>IFERROR(VLOOKUP(A113,'Định mức tồn kho tối thiểu'!$F:$M,8,0),"0")</f>
      </c>
      <c r="J113" s="11032">
        <f t="shared" si="3"/>
      </c>
      <c r="P113" s="11071" t="s">
        <v>14688</v>
      </c>
      <c r="Q113" s="11078">
        <v>755000</v>
      </c>
    </row>
    <row customHeight="true" ht="18" r="114">
      <c r="A114" s="11035" t="s">
        <v>14689</v>
      </c>
      <c r="B114" s="11028">
        <f t="shared" si="1"/>
      </c>
      <c r="C114" s="11042">
        <v>18</v>
      </c>
      <c r="D114" s="11036">
        <v>9</v>
      </c>
      <c r="E114" s="11036">
        <v>2028</v>
      </c>
      <c r="F114" s="11030" t="s">
        <v>14663</v>
      </c>
      <c r="G114" s="11030" t="s">
        <v>14558</v>
      </c>
      <c r="H114" s="11027">
        <f>IFERROR(VLOOKUP(A114,'Định mức tồn kho tối thiểu'!$F:$M,7,0),"0")</f>
      </c>
      <c r="I114" s="11031">
        <f>IFERROR(VLOOKUP(A114,'Định mức tồn kho tối thiểu'!$F:$M,8,0),"0")</f>
      </c>
      <c r="J114" s="11032">
        <f t="shared" si="3"/>
      </c>
      <c r="P114" s="11071" t="s">
        <v>14689</v>
      </c>
      <c r="Q114" s="11078">
        <v>985000</v>
      </c>
    </row>
    <row customHeight="true" ht="18" r="115">
      <c r="A115" s="11035" t="s">
        <v>14690</v>
      </c>
      <c r="B115" s="11028">
        <f t="shared" si="1"/>
      </c>
      <c r="C115" s="11042">
        <v>18</v>
      </c>
      <c r="D115" s="11036">
        <v>9</v>
      </c>
      <c r="E115" s="11036">
        <v>2028</v>
      </c>
      <c r="F115" s="11030" t="s">
        <v>14663</v>
      </c>
      <c r="G115" s="11030" t="s">
        <v>14558</v>
      </c>
      <c r="H115" s="11027">
        <f>IFERROR(VLOOKUP(A115,'Định mức tồn kho tối thiểu'!$F:$M,7,0),"0")</f>
      </c>
      <c r="I115" s="11031">
        <f>IFERROR(VLOOKUP(A115,'Định mức tồn kho tối thiểu'!$F:$M,8,0),"0")</f>
      </c>
      <c r="J115" s="11032">
        <f t="shared" si="3"/>
      </c>
      <c r="P115" s="11071" t="s">
        <v>14690</v>
      </c>
      <c r="Q115" s="11078">
        <v>1455000</v>
      </c>
    </row>
    <row r="116">
      <c r="A116" s="11027" t="s">
        <v>14664</v>
      </c>
      <c r="B116" s="11028">
        <f t="shared" si="1"/>
      </c>
      <c r="C116" s="11042">
        <v>28</v>
      </c>
      <c r="D116" s="11036">
        <v>11</v>
      </c>
      <c r="E116" s="11036">
        <v>2026</v>
      </c>
      <c r="F116" s="11037" t="s">
        <v>14691</v>
      </c>
      <c r="G116" s="11030" t="s">
        <v>14558</v>
      </c>
      <c r="H116" s="11027">
        <f>IFERROR(VLOOKUP(A116,'Định mức tồn kho tối thiểu'!$F:$M,7,0),"0")</f>
      </c>
      <c r="I116" s="11031">
        <f>IFERROR(VLOOKUP(A116,'Định mức tồn kho tối thiểu'!$F:$M,8,0),"0")</f>
      </c>
      <c r="J116" s="11032">
        <f t="shared" si="3"/>
      </c>
      <c r="P116" s="11067" t="s">
        <v>14635</v>
      </c>
      <c r="Q116" s="11068">
        <v>175000</v>
      </c>
    </row>
    <row customHeight="true" ht="18" r="117">
      <c r="A117" s="11027" t="s">
        <v>14692</v>
      </c>
      <c r="B117" s="11028">
        <f t="shared" si="1"/>
      </c>
      <c r="C117" s="11042">
        <v>27</v>
      </c>
      <c r="D117" s="11036">
        <v>11</v>
      </c>
      <c r="E117" s="11036">
        <v>2026</v>
      </c>
      <c r="F117" s="11037" t="s">
        <v>14691</v>
      </c>
      <c r="G117" s="11030" t="s">
        <v>14558</v>
      </c>
      <c r="H117" s="11027">
        <f>IFERROR(VLOOKUP(A117,'Định mức tồn kho tối thiểu'!$F:$M,7,0),"0")</f>
      </c>
      <c r="I117" s="11031">
        <f>IFERROR(VLOOKUP(A117,'Định mức tồn kho tối thiểu'!$F:$M,8,0),"0")</f>
      </c>
      <c r="J117" s="11032">
        <f t="shared" si="3"/>
      </c>
      <c r="P117" s="11067" t="s">
        <v>14692</v>
      </c>
      <c r="Q117" s="11068">
        <v>825000</v>
      </c>
    </row>
    <row r="118">
      <c r="A118" s="11027" t="s">
        <v>14598</v>
      </c>
      <c r="B118" s="11028">
        <f t="shared" si="1"/>
      </c>
      <c r="C118" s="11042">
        <v>27</v>
      </c>
      <c r="D118" s="11036">
        <v>11</v>
      </c>
      <c r="E118" s="11036">
        <v>2026</v>
      </c>
      <c r="F118" s="11037" t="s">
        <v>14691</v>
      </c>
      <c r="G118" s="11030" t="s">
        <v>14547</v>
      </c>
      <c r="H118" s="11027">
        <f>IFERROR(VLOOKUP(A118,'Định mức tồn kho tối thiểu'!$F:$M,7,0),"0")</f>
      </c>
      <c r="I118" s="11031">
        <f>IFERROR(VLOOKUP(A118,'Định mức tồn kho tối thiểu'!$F:$M,8,0),"0")</f>
      </c>
      <c r="J118" s="11032">
        <f t="shared" si="3"/>
      </c>
      <c r="P118" s="11071" t="s">
        <v>14693</v>
      </c>
      <c r="Q118" s="11072">
        <v>210000</v>
      </c>
    </row>
    <row customHeight="true" ht="18" r="119">
      <c r="A119" s="11027" t="s">
        <v>14693</v>
      </c>
      <c r="B119" s="11028">
        <f t="shared" si="1"/>
      </c>
      <c r="C119" s="11042">
        <v>31</v>
      </c>
      <c r="D119" s="11036">
        <v>12</v>
      </c>
      <c r="E119" s="11036">
        <v>2025</v>
      </c>
      <c r="F119" s="11037" t="s">
        <v>14557</v>
      </c>
      <c r="G119" s="11030" t="s">
        <v>14543</v>
      </c>
      <c r="H119" s="11027">
        <f>IFERROR(VLOOKUP(A119,'Định mức tồn kho tối thiểu'!$F:$M,7,0),"0")</f>
      </c>
      <c r="I119" s="11031">
        <f>IFERROR(VLOOKUP(A119,'Định mức tồn kho tối thiểu'!$F:$M,8,0),"0")</f>
      </c>
      <c r="J119" s="11032">
        <f t="shared" si="3"/>
      </c>
      <c r="P119" s="11071" t="s">
        <v>14694</v>
      </c>
      <c r="Q119" s="11072">
        <v>320000</v>
      </c>
    </row>
    <row customHeight="true" ht="18" r="120">
      <c r="A120" s="11027" t="s">
        <v>14694</v>
      </c>
      <c r="B120" s="11028">
        <f t="shared" si="1"/>
      </c>
      <c r="C120" s="11042">
        <v>31</v>
      </c>
      <c r="D120" s="11036">
        <v>12</v>
      </c>
      <c r="E120" s="11036">
        <v>2025</v>
      </c>
      <c r="F120" s="11037" t="s">
        <v>14557</v>
      </c>
      <c r="G120" s="11030" t="s">
        <v>14543</v>
      </c>
      <c r="H120" s="11027">
        <f>IFERROR(VLOOKUP(A120,'Định mức tồn kho tối thiểu'!$F:$M,7,0),"0")</f>
      </c>
      <c r="I120" s="11031">
        <f>IFERROR(VLOOKUP(A120,'Định mức tồn kho tối thiểu'!$F:$M,8,0),"0")</f>
      </c>
      <c r="J120" s="11032">
        <f t="shared" si="3"/>
      </c>
    </row>
    <row r="121">
      <c r="A121" s="11027" t="s">
        <v>14551</v>
      </c>
      <c r="B121" s="11028">
        <f t="shared" si="1"/>
      </c>
      <c r="C121" s="11042">
        <v>19</v>
      </c>
      <c r="D121" s="11042">
        <v>4</v>
      </c>
      <c r="E121" s="11042">
        <v>2025</v>
      </c>
      <c r="F121" s="11035" t="s">
        <v>14695</v>
      </c>
      <c r="G121" s="11030" t="s">
        <v>14547</v>
      </c>
      <c r="H121" s="11027">
        <f>IFERROR(VLOOKUP(A121,'Định mức tồn kho tối thiểu'!$F:$M,7,0),"0")</f>
      </c>
      <c r="I121" s="11031">
        <f>IFERROR(VLOOKUP(A121,'Định mức tồn kho tối thiểu'!$F:$M,8,0),"0")</f>
      </c>
      <c r="J121" s="11032">
        <f t="shared" si="3"/>
      </c>
    </row>
    <row r="122">
      <c r="A122" s="11079" t="s">
        <v>14553</v>
      </c>
      <c r="B122" s="11060">
        <f t="shared" si="1"/>
      </c>
      <c r="C122" s="11061">
        <v>19</v>
      </c>
      <c r="D122" s="11061">
        <v>4</v>
      </c>
      <c r="E122" s="11061">
        <v>2025</v>
      </c>
      <c r="F122" s="11080" t="s">
        <v>14695</v>
      </c>
      <c r="G122" s="11063" t="s">
        <v>14547</v>
      </c>
      <c r="H122" s="11027">
        <f>IFERROR(VLOOKUP(A122,'Định mức tồn kho tối thiểu'!$F:$M,7,0),"0")</f>
      </c>
      <c r="I122" s="11031">
        <f>IFERROR(VLOOKUP(A122,'Định mức tồn kho tối thiểu'!$F:$M,8,0),"0")</f>
      </c>
      <c r="J122" s="11032">
        <f t="shared" si="3"/>
      </c>
    </row>
    <row r="123">
      <c r="A123" s="11027" t="s">
        <v>14555</v>
      </c>
      <c r="B123" s="11028">
        <f t="shared" si="1"/>
      </c>
      <c r="C123" s="11042">
        <v>19</v>
      </c>
      <c r="D123" s="11042">
        <v>4</v>
      </c>
      <c r="E123" s="11042">
        <v>2025</v>
      </c>
      <c r="F123" s="11035" t="s">
        <v>14695</v>
      </c>
      <c r="G123" s="11030" t="s">
        <v>14547</v>
      </c>
      <c r="H123" s="11027">
        <f>IFERROR(VLOOKUP(A123,'Định mức tồn kho tối thiểu'!$F:$M,7,0),"0")</f>
      </c>
      <c r="I123" s="11031">
        <f>IFERROR(VLOOKUP(A123,'Định mức tồn kho tối thiểu'!$F:$M,8,0),"0")</f>
      </c>
      <c r="J123" s="11032">
        <f t="shared" si="3"/>
      </c>
    </row>
    <row r="124">
      <c r="A124" s="11027" t="s">
        <v>14571</v>
      </c>
      <c r="B124" s="11028">
        <f t="shared" si="1"/>
      </c>
      <c r="C124" s="11042">
        <v>17</v>
      </c>
      <c r="D124" s="11042">
        <v>12</v>
      </c>
      <c r="E124" s="11042">
        <v>2025</v>
      </c>
      <c r="F124" s="11035" t="s">
        <v>14696</v>
      </c>
      <c r="G124" s="11030" t="s">
        <v>14543</v>
      </c>
      <c r="H124" s="11027">
        <f>IFERROR(VLOOKUP(A124,'Định mức tồn kho tối thiểu'!$F:$M,7,0),"0")</f>
      </c>
      <c r="I124" s="11031">
        <f>IFERROR(VLOOKUP(A124,'Định mức tồn kho tối thiểu'!$F:$M,8,0),"0")</f>
      </c>
      <c r="J124" s="11032">
        <f t="shared" si="3"/>
      </c>
    </row>
    <row r="125">
      <c r="A125" s="11027" t="s">
        <v>14573</v>
      </c>
      <c r="B125" s="11028">
        <f t="shared" si="1"/>
      </c>
      <c r="C125" s="11042">
        <v>1</v>
      </c>
      <c r="D125" s="11042">
        <v>11</v>
      </c>
      <c r="E125" s="11042">
        <v>2025</v>
      </c>
      <c r="F125" s="11035" t="s">
        <v>14696</v>
      </c>
      <c r="G125" s="11030" t="s">
        <v>14543</v>
      </c>
      <c r="H125" s="11027">
        <f>IFERROR(VLOOKUP(A125,'Định mức tồn kho tối thiểu'!$F:$M,7,0),"0")</f>
      </c>
      <c r="I125" s="11031">
        <f>IFERROR(VLOOKUP(A125,'Định mức tồn kho tối thiểu'!$F:$M,8,0),"0")</f>
      </c>
      <c r="J125" s="11032">
        <f t="shared" si="3"/>
      </c>
    </row>
    <row r="126">
      <c r="A126" s="11027" t="s">
        <v>14575</v>
      </c>
      <c r="B126" s="11028">
        <f t="shared" si="1"/>
      </c>
      <c r="C126" s="11042">
        <v>1</v>
      </c>
      <c r="D126" s="11042">
        <v>11</v>
      </c>
      <c r="E126" s="11042">
        <v>2025</v>
      </c>
      <c r="F126" s="11035" t="s">
        <v>14696</v>
      </c>
      <c r="G126" s="11030" t="s">
        <v>14543</v>
      </c>
      <c r="H126" s="11027">
        <f>IFERROR(VLOOKUP(A126,'Định mức tồn kho tối thiểu'!$F:$M,7,0),"0")</f>
      </c>
      <c r="I126" s="11031">
        <f>IFERROR(VLOOKUP(A126,'Định mức tồn kho tối thiểu'!$F:$M,8,0),"0")</f>
      </c>
      <c r="J126" s="11032">
        <f t="shared" si="3"/>
      </c>
    </row>
    <row r="127">
      <c r="A127" s="11079" t="s">
        <v>14577</v>
      </c>
      <c r="B127" s="11060">
        <f t="shared" si="1"/>
      </c>
      <c r="C127" s="11061">
        <v>1</v>
      </c>
      <c r="D127" s="11061">
        <v>11</v>
      </c>
      <c r="E127" s="11061">
        <v>2025</v>
      </c>
      <c r="F127" s="11080" t="s">
        <v>14696</v>
      </c>
      <c r="G127" s="11030" t="s">
        <v>14543</v>
      </c>
      <c r="H127" s="11027">
        <f>IFERROR(VLOOKUP(A127,'Định mức tồn kho tối thiểu'!$F:$M,7,0),"0")</f>
      </c>
      <c r="I127" s="11031">
        <f>IFERROR(VLOOKUP(A127,'Định mức tồn kho tối thiểu'!$F:$M,8,0),"0")</f>
      </c>
      <c r="J127" s="11081">
        <f t="shared" si="3"/>
      </c>
    </row>
    <row customHeight="true" ht="18" r="128">
      <c r="A128" s="11079" t="s">
        <v>14697</v>
      </c>
      <c r="B128" s="11060">
        <f t="shared" si="1"/>
      </c>
      <c r="C128" s="11061">
        <v>7</v>
      </c>
      <c r="D128" s="11061">
        <v>7</v>
      </c>
      <c r="E128" s="11061">
        <v>2026</v>
      </c>
      <c r="F128" s="11035" t="s">
        <v>14696</v>
      </c>
      <c r="G128" s="11030" t="s">
        <v>14543</v>
      </c>
      <c r="H128" s="11027">
        <f>IFERROR(VLOOKUP(A128,'Định mức tồn kho tối thiểu'!$F:$M,7,0),"0")</f>
      </c>
      <c r="I128" s="11031">
        <f>IFERROR(VLOOKUP(A128,'Định mức tồn kho tối thiểu'!$F:$M,8,0),"0")</f>
      </c>
      <c r="J128" s="11081">
        <v>200000</v>
      </c>
    </row>
    <row r="129">
      <c r="A129" s="11039" t="s">
        <v>14698</v>
      </c>
      <c r="B129" s="11028">
        <f t="shared" si="1"/>
      </c>
      <c r="C129" s="11042">
        <v>31</v>
      </c>
      <c r="D129" s="11042">
        <v>12</v>
      </c>
      <c r="E129" s="11042">
        <v>2026</v>
      </c>
      <c r="F129" s="11035" t="s">
        <v>14699</v>
      </c>
      <c r="G129" s="11030" t="s">
        <v>14558</v>
      </c>
      <c r="H129" s="11027">
        <f>IFERROR(VLOOKUP(A129,'Định mức tồn kho tối thiểu'!$F:$M,7,0),"0")</f>
      </c>
      <c r="I129" s="11031">
        <f>IFERROR(VLOOKUP(A129,'Định mức tồn kho tối thiểu'!$F:$M,8,0),"0")</f>
      </c>
      <c r="J129" s="11082">
        <v>15000</v>
      </c>
    </row>
    <row r="130">
      <c r="A130" s="11079" t="s">
        <v>14700</v>
      </c>
      <c r="B130" s="11060">
        <f t="shared" si="1"/>
      </c>
      <c r="C130" s="11061">
        <v>2</v>
      </c>
      <c r="D130" s="11061">
        <v>10</v>
      </c>
      <c r="E130" s="11061">
        <v>2025</v>
      </c>
      <c r="F130" s="11080" t="s">
        <v>14701</v>
      </c>
      <c r="G130" s="11030" t="s">
        <v>14558</v>
      </c>
      <c r="H130" s="11027">
        <f>IFERROR(VLOOKUP(A130,'Định mức tồn kho tối thiểu'!$F:$M,7,0),"0")</f>
      </c>
      <c r="I130" s="11031">
        <f>IFERROR(VLOOKUP(A130,'Định mức tồn kho tối thiểu'!$F:$M,8,0),"0")</f>
      </c>
      <c r="J130" s="11081">
        <v>90000</v>
      </c>
    </row>
    <row r="131">
      <c r="A131" s="11079" t="s">
        <v>14702</v>
      </c>
      <c r="B131" s="11060">
        <f t="shared" si="1"/>
      </c>
      <c r="C131" s="11061">
        <v>26</v>
      </c>
      <c r="D131" s="11061">
        <v>5</v>
      </c>
      <c r="E131" s="11061">
        <v>2025</v>
      </c>
      <c r="F131" s="11080" t="s">
        <v>14701</v>
      </c>
      <c r="G131" s="11030" t="s">
        <v>14547</v>
      </c>
      <c r="H131" s="11027">
        <f>IFERROR(VLOOKUP(A131,'Định mức tồn kho tối thiểu'!$F:$M,7,0),"0")</f>
      </c>
      <c r="I131" s="11031">
        <f>IFERROR(VLOOKUP(A131,'Định mức tồn kho tối thiểu'!$F:$M,8,0),"0")</f>
      </c>
      <c r="J131" s="11081">
        <v>350000</v>
      </c>
    </row>
    <row r="132">
      <c r="A132" s="11079" t="s">
        <v>14703</v>
      </c>
      <c r="B132" s="11060">
        <f t="shared" si="1"/>
      </c>
      <c r="C132" s="11061">
        <v>2</v>
      </c>
      <c r="D132" s="11061">
        <v>10</v>
      </c>
      <c r="E132" s="11061">
        <v>2025</v>
      </c>
      <c r="F132" s="11080" t="s">
        <v>14701</v>
      </c>
      <c r="G132" s="11030" t="s">
        <v>14547</v>
      </c>
      <c r="H132" s="11027">
        <f>IFERROR(VLOOKUP(A132,'Định mức tồn kho tối thiểu'!$F:$M,7,0),"0")</f>
      </c>
      <c r="I132" s="11031">
        <f>IFERROR(VLOOKUP(A132,'Định mức tồn kho tối thiểu'!$F:$M,8,0),"0")</f>
      </c>
      <c r="J132" s="11081">
        <v>665000</v>
      </c>
    </row>
    <row r="133">
      <c r="A133" s="11079" t="s">
        <v>14704</v>
      </c>
      <c r="B133" s="11060">
        <f t="shared" si="1"/>
      </c>
      <c r="C133" s="11061">
        <v>2</v>
      </c>
      <c r="D133" s="11061">
        <v>10</v>
      </c>
      <c r="E133" s="11061">
        <v>2025</v>
      </c>
      <c r="F133" s="11080" t="s">
        <v>14701</v>
      </c>
      <c r="G133" s="11030" t="s">
        <v>14547</v>
      </c>
      <c r="H133" s="11027">
        <f>IFERROR(VLOOKUP(A133,'Định mức tồn kho tối thiểu'!$F:$M,7,0),"0")</f>
      </c>
      <c r="I133" s="11031">
        <f>IFERROR(VLOOKUP(A133,'Định mức tồn kho tối thiểu'!$F:$M,8,0),"0")</f>
      </c>
      <c r="J133" s="11081">
        <v>1220000</v>
      </c>
    </row>
    <row r="134">
      <c r="A134" s="11027" t="s">
        <v>14705</v>
      </c>
      <c r="B134" s="11083">
        <f t="shared" si="1"/>
      </c>
      <c r="C134" s="11042">
        <v>26</v>
      </c>
      <c r="D134" s="11042">
        <v>7</v>
      </c>
      <c r="E134" s="11042">
        <v>2025</v>
      </c>
      <c r="F134" s="11084" t="s">
        <v>14701</v>
      </c>
      <c r="G134" s="11030" t="s">
        <v>14547</v>
      </c>
      <c r="H134" s="11027">
        <f>IFERROR(VLOOKUP(A134,'Định mức tồn kho tối thiểu'!$F:$M,7,0),"0")</f>
      </c>
      <c r="I134" s="11031">
        <f>IFERROR(VLOOKUP(A134,'Định mức tồn kho tối thiểu'!$F:$M,8,0),"0")</f>
      </c>
      <c r="J134" s="11032">
        <v>2785000</v>
      </c>
    </row>
    <row r="135">
      <c r="A135" s="11027" t="s">
        <v>14706</v>
      </c>
      <c r="B135" s="11083">
        <f t="shared" si="1"/>
      </c>
      <c r="C135" s="11042">
        <v>31</v>
      </c>
      <c r="D135" s="11042">
        <v>12</v>
      </c>
      <c r="E135" s="11042">
        <v>2026</v>
      </c>
      <c r="F135" s="11084" t="s">
        <v>14707</v>
      </c>
      <c r="G135" s="11030" t="s">
        <v>14543</v>
      </c>
      <c r="H135" s="11027">
        <f>IFERROR(VLOOKUP(A135,'Định mức tồn kho tối thiểu'!$F:$M,7,0),"0")</f>
      </c>
      <c r="I135" s="11031">
        <f>IFERROR(VLOOKUP(A135,'Định mức tồn kho tối thiểu'!$F:$M,8,0),"0")</f>
      </c>
      <c r="J135" s="11082">
        <v>650000</v>
      </c>
    </row>
    <row r="136">
      <c r="A136" s="11027" t="s">
        <v>14708</v>
      </c>
      <c r="B136" s="11083">
        <f t="shared" si="1"/>
      </c>
      <c r="C136" s="11042">
        <v>31</v>
      </c>
      <c r="D136" s="11042">
        <v>12</v>
      </c>
      <c r="E136" s="11042">
        <v>2026</v>
      </c>
      <c r="F136" s="11084" t="s">
        <v>14707</v>
      </c>
      <c r="G136" s="11030" t="s">
        <v>14543</v>
      </c>
      <c r="H136" s="11027">
        <f>IFERROR(VLOOKUP(A136,'Định mức tồn kho tối thiểu'!$F:$M,7,0),"0")</f>
      </c>
      <c r="I136" s="11031">
        <f>IFERROR(VLOOKUP(A136,'Định mức tồn kho tối thiểu'!$F:$M,8,0),"0")</f>
      </c>
      <c r="J136" s="11082">
        <v>545000</v>
      </c>
    </row>
    <row r="137">
      <c r="A137" s="11027" t="s">
        <v>14709</v>
      </c>
      <c r="B137" s="11083">
        <f t="shared" si="1"/>
      </c>
      <c r="C137" s="11042">
        <v>31</v>
      </c>
      <c r="D137" s="11042">
        <v>12</v>
      </c>
      <c r="E137" s="11042">
        <v>2026</v>
      </c>
      <c r="F137" s="11084" t="s">
        <v>14707</v>
      </c>
      <c r="G137" s="11030" t="s">
        <v>14543</v>
      </c>
      <c r="H137" s="11027">
        <f>IFERROR(VLOOKUP(A137,'Định mức tồn kho tối thiểu'!$F:$M,7,0),"0")</f>
      </c>
      <c r="I137" s="11031">
        <f>IFERROR(VLOOKUP(A137,'Định mức tồn kho tối thiểu'!$F:$M,8,0),"0")</f>
      </c>
      <c r="J137" s="11082">
        <v>620000</v>
      </c>
    </row>
    <row r="138">
      <c r="A138" s="11027" t="s">
        <v>14710</v>
      </c>
      <c r="B138" s="11083">
        <f t="shared" si="1"/>
      </c>
      <c r="C138" s="11042">
        <v>31</v>
      </c>
      <c r="D138" s="11042">
        <v>12</v>
      </c>
      <c r="E138" s="11042">
        <v>2027</v>
      </c>
      <c r="F138" s="11084" t="s">
        <v>14711</v>
      </c>
      <c r="G138" s="11030" t="s">
        <v>14543</v>
      </c>
      <c r="H138" s="11027">
        <f>IFERROR(VLOOKUP(A138,'Định mức tồn kho tối thiểu'!$F:$M,7,0),"0")</f>
      </c>
      <c r="I138" s="11031">
        <f>IFERROR(VLOOKUP(A138,'Định mức tồn kho tối thiểu'!$F:$M,8,0),"0")</f>
      </c>
      <c r="J138" s="11082">
        <v>280000</v>
      </c>
      <c r="K138" s="11085"/>
      <c r="L138" s="11085"/>
      <c r="M138" s="11085"/>
      <c r="N138" s="11085"/>
      <c r="O138" s="11085"/>
      <c r="P138" s="11085"/>
      <c r="Q138" s="11085"/>
      <c r="R138" s="11085"/>
      <c r="S138" s="11085"/>
      <c r="T138" s="11085"/>
      <c r="U138" s="11085"/>
    </row>
    <row r="139">
      <c r="A139" s="11027" t="s">
        <v>14712</v>
      </c>
      <c r="B139" s="11083">
        <f t="shared" si="1"/>
      </c>
      <c r="C139" s="11042">
        <v>3</v>
      </c>
      <c r="D139" s="11042">
        <v>5</v>
      </c>
      <c r="E139" s="11042">
        <v>2026</v>
      </c>
      <c r="F139" s="11084" t="s">
        <v>14713</v>
      </c>
      <c r="G139" s="11030" t="s">
        <v>14543</v>
      </c>
      <c r="H139" s="11027">
        <f>IFERROR(VLOOKUP(A139,'Định mức tồn kho tối thiểu'!$F:$M,7,0),"0")</f>
      </c>
      <c r="I139" s="11031">
        <f>IFERROR(VLOOKUP(A139,'Định mức tồn kho tối thiểu'!$F:$M,8,0),"0")</f>
      </c>
      <c r="J139" s="11082">
        <v>160000</v>
      </c>
      <c r="K139" s="11085"/>
      <c r="L139" s="11085"/>
      <c r="M139" s="11085"/>
      <c r="N139" s="11085"/>
      <c r="O139" s="11085"/>
      <c r="P139" s="11085"/>
      <c r="Q139" s="11085"/>
      <c r="R139" s="11085"/>
      <c r="S139" s="11085"/>
      <c r="T139" s="11085"/>
      <c r="U139" s="11085"/>
    </row>
    <row r="140">
      <c r="A140" s="11027" t="s">
        <v>14714</v>
      </c>
      <c r="B140" s="11083">
        <f t="shared" si="1"/>
      </c>
      <c r="C140" s="11042">
        <v>3</v>
      </c>
      <c r="D140" s="11042">
        <v>5</v>
      </c>
      <c r="E140" s="11042">
        <v>2026</v>
      </c>
      <c r="F140" s="11084" t="s">
        <v>14713</v>
      </c>
      <c r="G140" s="11030" t="s">
        <v>14543</v>
      </c>
      <c r="H140" s="11027">
        <f>IFERROR(VLOOKUP(A140,'Định mức tồn kho tối thiểu'!$F:$M,7,0),"0")</f>
      </c>
      <c r="I140" s="11031">
        <f>IFERROR(VLOOKUP(A140,'Định mức tồn kho tối thiểu'!$F:$M,8,0),"0")</f>
      </c>
      <c r="J140" s="11082">
        <v>170000</v>
      </c>
      <c r="K140" s="11085"/>
      <c r="L140" s="11085"/>
      <c r="M140" s="11085"/>
      <c r="N140" s="11085"/>
      <c r="O140" s="11085"/>
      <c r="P140" s="11085"/>
      <c r="Q140" s="11085"/>
      <c r="R140" s="11085"/>
      <c r="S140" s="11085"/>
      <c r="T140" s="11085"/>
      <c r="U140" s="11085"/>
    </row>
    <row r="141">
      <c r="A141" s="11027" t="s">
        <v>14715</v>
      </c>
      <c r="B141" s="11083">
        <f t="shared" si="1"/>
      </c>
      <c r="C141" s="11042">
        <v>3</v>
      </c>
      <c r="D141" s="11042">
        <v>5</v>
      </c>
      <c r="E141" s="11042">
        <v>2026</v>
      </c>
      <c r="F141" s="11084" t="s">
        <v>14713</v>
      </c>
      <c r="G141" s="11030" t="s">
        <v>14543</v>
      </c>
      <c r="H141" s="11027">
        <f>IFERROR(VLOOKUP(A141,'Định mức tồn kho tối thiểu'!$F:$M,7,0),"0")</f>
      </c>
      <c r="I141" s="11031">
        <f>IFERROR(VLOOKUP(A141,'Định mức tồn kho tối thiểu'!$F:$M,8,0),"0")</f>
      </c>
      <c r="J141" s="11082">
        <v>275000</v>
      </c>
      <c r="K141" s="11085"/>
      <c r="L141" s="11085"/>
      <c r="M141" s="11085"/>
      <c r="N141" s="11085"/>
      <c r="O141" s="11085"/>
      <c r="P141" s="11085"/>
      <c r="Q141" s="11085"/>
      <c r="R141" s="11085"/>
      <c r="S141" s="11085"/>
      <c r="T141" s="11085"/>
      <c r="U141" s="11085"/>
    </row>
    <row r="142">
      <c r="A142" s="11027" t="s">
        <v>14716</v>
      </c>
      <c r="B142" s="11083">
        <f t="shared" si="1"/>
      </c>
      <c r="C142" s="11042">
        <v>3</v>
      </c>
      <c r="D142" s="11042">
        <v>5</v>
      </c>
      <c r="E142" s="11042">
        <v>2026</v>
      </c>
      <c r="F142" s="11084" t="s">
        <v>14713</v>
      </c>
      <c r="G142" s="11030" t="s">
        <v>14543</v>
      </c>
      <c r="H142" s="11027">
        <f>IFERROR(VLOOKUP(A142,'Định mức tồn kho tối thiểu'!$F:$M,7,0),"0")</f>
      </c>
      <c r="I142" s="11031">
        <f>IFERROR(VLOOKUP(A142,'Định mức tồn kho tối thiểu'!$F:$M,8,0),"0")</f>
      </c>
      <c r="J142" s="11082">
        <v>515000</v>
      </c>
      <c r="K142" s="11085"/>
      <c r="L142" s="11085"/>
      <c r="M142" s="11085"/>
      <c r="N142" s="11085"/>
      <c r="O142" s="11085"/>
      <c r="P142" s="11085"/>
      <c r="Q142" s="11085"/>
      <c r="R142" s="11085"/>
      <c r="S142" s="11085"/>
      <c r="T142" s="11085"/>
      <c r="U142" s="11085"/>
    </row>
    <row r="143">
      <c r="A143" s="11027" t="s">
        <v>14717</v>
      </c>
      <c r="B143" s="11083">
        <f t="shared" si="1"/>
      </c>
      <c r="C143" s="11042">
        <v>30</v>
      </c>
      <c r="D143" s="11042">
        <v>9</v>
      </c>
      <c r="E143" s="11042">
        <v>2026</v>
      </c>
      <c r="F143" s="11084" t="s">
        <v>14718</v>
      </c>
      <c r="G143" s="11030" t="s">
        <v>14543</v>
      </c>
      <c r="H143" s="11027">
        <f>IFERROR(VLOOKUP(A143,'Định mức tồn kho tối thiểu'!$F:$M,7,0),"0")</f>
      </c>
      <c r="I143" s="11031">
        <f>IFERROR(VLOOKUP(A143,'Định mức tồn kho tối thiểu'!$F:$M,8,0),"0")</f>
      </c>
      <c r="J143" s="11082">
        <v>300000</v>
      </c>
      <c r="K143" s="11085"/>
      <c r="L143" s="11085"/>
      <c r="M143" s="11085"/>
      <c r="N143" s="11085"/>
      <c r="O143" s="11085"/>
      <c r="P143" s="11085"/>
      <c r="Q143" s="11085"/>
      <c r="R143" s="11085"/>
      <c r="S143" s="11085"/>
      <c r="T143" s="11085"/>
      <c r="U143" s="11085"/>
    </row>
    <row r="144">
      <c r="A144" s="11027" t="s">
        <v>14719</v>
      </c>
      <c r="B144" s="11083">
        <f t="shared" si="1"/>
      </c>
      <c r="C144" s="11042">
        <v>31</v>
      </c>
      <c r="D144" s="11042">
        <v>12</v>
      </c>
      <c r="E144" s="11042">
        <v>2026</v>
      </c>
      <c r="F144" s="11084" t="s">
        <v>14720</v>
      </c>
      <c r="G144" s="11030" t="s">
        <v>14543</v>
      </c>
      <c r="H144" s="11027">
        <f>IFERROR(VLOOKUP(A144,'Định mức tồn kho tối thiểu'!$F:$M,7,0),"0")</f>
      </c>
      <c r="I144" s="11031">
        <f>IFERROR(VLOOKUP(A144,'Định mức tồn kho tối thiểu'!$F:$M,8,0),"0")</f>
      </c>
      <c r="J144" s="11082">
        <v>120000</v>
      </c>
    </row>
    <row customHeight="true" ht="18" r="145">
      <c r="A145" s="11027" t="s">
        <v>14721</v>
      </c>
      <c r="B145" s="11083">
        <f t="shared" si="1"/>
      </c>
      <c r="C145" s="11042">
        <v>20</v>
      </c>
      <c r="D145" s="11042">
        <v>3</v>
      </c>
      <c r="E145" s="11042">
        <v>2027</v>
      </c>
      <c r="F145" s="11084" t="s">
        <v>14722</v>
      </c>
      <c r="G145" s="11030" t="s">
        <v>14543</v>
      </c>
      <c r="H145" s="11027">
        <f>IFERROR(VLOOKUP(A145,'Định mức tồn kho tối thiểu'!$F:$M,7,0),"0")</f>
      </c>
      <c r="I145" s="11031">
        <f>IFERROR(VLOOKUP(A145,'Định mức tồn kho tối thiểu'!$F:$M,8,0),"0")</f>
      </c>
      <c r="J145" s="11082">
        <v>15000</v>
      </c>
    </row>
    <row r="146">
      <c r="A146" s="11027" t="s">
        <v>14723</v>
      </c>
      <c r="B146" s="11083">
        <f t="shared" si="1"/>
      </c>
      <c r="C146" s="11042">
        <v>20</v>
      </c>
      <c r="D146" s="11042">
        <v>9</v>
      </c>
      <c r="E146" s="11042">
        <v>2026</v>
      </c>
      <c r="F146" s="11084" t="s">
        <v>14724</v>
      </c>
      <c r="G146" s="11030" t="s">
        <v>14543</v>
      </c>
      <c r="H146" s="11027">
        <f>IFERROR(VLOOKUP(A146,'Định mức tồn kho tối thiểu'!$F:$M,7,0),"0")</f>
      </c>
      <c r="I146" s="11031">
        <f>IFERROR(VLOOKUP(A146,'Định mức tồn kho tối thiểu'!$F:$M,8,0),"0")</f>
      </c>
      <c r="J146" s="11082">
        <v>340000</v>
      </c>
    </row>
    <row r="147">
      <c r="A147" s="11027" t="s">
        <v>14725</v>
      </c>
      <c r="B147" s="11083">
        <f t="shared" si="1"/>
      </c>
      <c r="C147" s="11042">
        <v>20</v>
      </c>
      <c r="D147" s="11042">
        <v>9</v>
      </c>
      <c r="E147" s="11042">
        <v>2026</v>
      </c>
      <c r="F147" s="11084" t="s">
        <v>14724</v>
      </c>
      <c r="G147" s="11030" t="s">
        <v>14543</v>
      </c>
      <c r="H147" s="11027">
        <f>IFERROR(VLOOKUP(A147,'Định mức tồn kho tối thiểu'!$F:$M,7,0),"0")</f>
      </c>
      <c r="I147" s="11031">
        <f>IFERROR(VLOOKUP(A147,'Định mức tồn kho tối thiểu'!$F:$M,8,0),"0")</f>
      </c>
      <c r="J147" s="11082">
        <v>340000</v>
      </c>
    </row>
    <row r="148">
      <c r="A148" s="11086" t="s">
        <v>14726</v>
      </c>
      <c r="B148" s="11083">
        <f t="shared" si="1"/>
      </c>
      <c r="C148" s="11042">
        <v>20</v>
      </c>
      <c r="D148" s="11042">
        <v>4</v>
      </c>
      <c r="E148" s="11042">
        <v>2027</v>
      </c>
      <c r="F148" s="11037" t="s">
        <v>14652</v>
      </c>
      <c r="G148" s="11030" t="s">
        <v>14543</v>
      </c>
      <c r="H148" s="11027">
        <f>IFERROR(VLOOKUP(A148,'Định mức tồn kho tối thiểu'!$F:$M,7,0),"0")</f>
      </c>
      <c r="I148" s="11031">
        <f>IFERROR(VLOOKUP(A148,'Định mức tồn kho tối thiểu'!$F:$M,8,0),"0")</f>
      </c>
      <c r="J148" s="11082">
        <v>340000</v>
      </c>
    </row>
    <row r="149">
      <c r="A149" s="11048" t="s">
        <v>14727</v>
      </c>
      <c r="B149" s="11083">
        <f t="shared" si="1"/>
      </c>
      <c r="C149" s="11042">
        <v>5</v>
      </c>
      <c r="D149" s="11042">
        <v>10</v>
      </c>
      <c r="E149" s="11042">
        <v>2026</v>
      </c>
      <c r="F149" s="11084" t="s">
        <v>14636</v>
      </c>
      <c r="G149" s="11030" t="s">
        <v>14543</v>
      </c>
      <c r="H149" s="11027">
        <f>IFERROR(VLOOKUP(A149,'Định mức tồn kho tối thiểu'!$F:$M,7,0),"0")</f>
      </c>
      <c r="I149" s="11031">
        <f>IFERROR(VLOOKUP(A149,'Định mức tồn kho tối thiểu'!$F:$M,8,0),"0")</f>
      </c>
      <c r="J149" s="11082">
        <v>340000</v>
      </c>
    </row>
    <row r="150">
      <c r="A150" s="11087" t="s">
        <v>14728</v>
      </c>
      <c r="B150" s="11083">
        <f t="shared" si="1"/>
      </c>
      <c r="C150" s="11061">
        <v>28</v>
      </c>
      <c r="D150" s="11061">
        <v>9</v>
      </c>
      <c r="E150" s="11061">
        <v>2026</v>
      </c>
      <c r="F150" s="11088" t="s">
        <v>14636</v>
      </c>
      <c r="G150" s="11063" t="s">
        <v>14543</v>
      </c>
      <c r="H150" s="11079">
        <f>IFERROR(VLOOKUP(A150,'Định mức tồn kho tối thiểu'!$F:$M,7,0),"0")</f>
      </c>
      <c r="I150" s="11089">
        <f>IFERROR(VLOOKUP(A150,'Định mức tồn kho tối thiểu'!$F:$M,8,0),"0")</f>
      </c>
      <c r="J150" s="11090">
        <v>340000</v>
      </c>
    </row>
    <row r="151">
      <c r="A151" s="11091" t="s">
        <v>14729</v>
      </c>
      <c r="B151" s="11083">
        <f t="shared" si="1"/>
      </c>
      <c r="C151" s="11091">
        <v>31</v>
      </c>
      <c r="D151" s="11091">
        <v>12</v>
      </c>
      <c r="E151" s="11091">
        <v>2026</v>
      </c>
      <c r="F151" s="11091" t="s">
        <v>14546</v>
      </c>
      <c r="G151" s="11030" t="s">
        <v>14547</v>
      </c>
      <c r="H151" s="11092" t="s">
        <v>14730</v>
      </c>
      <c r="I151" s="11092" t="s">
        <v>14730</v>
      </c>
      <c r="J151" s="11093">
        <v>15000</v>
      </c>
      <c r="K151" s="11085"/>
    </row>
    <row r="152">
      <c r="A152" s="11091" t="s">
        <v>14731</v>
      </c>
      <c r="B152" s="11083">
        <f t="shared" si="1"/>
      </c>
      <c r="C152" s="11094">
        <v>31</v>
      </c>
      <c r="D152" s="11094">
        <v>12</v>
      </c>
      <c r="E152" s="11091">
        <v>2026</v>
      </c>
      <c r="F152" s="11091" t="s">
        <v>14557</v>
      </c>
      <c r="G152" s="11063" t="s">
        <v>14543</v>
      </c>
      <c r="H152" s="11091">
        <v>2000</v>
      </c>
      <c r="I152" s="11091">
        <v>4500</v>
      </c>
      <c r="J152" s="11093">
        <v>15000</v>
      </c>
      <c r="K152" s="11085"/>
    </row>
    <row r="153">
      <c r="A153" s="11091" t="s">
        <v>14732</v>
      </c>
      <c r="B153" s="11083">
        <f t="shared" si="1"/>
      </c>
      <c r="C153" s="11094">
        <v>4</v>
      </c>
      <c r="D153" s="11094">
        <v>10</v>
      </c>
      <c r="E153" s="11091">
        <v>2026</v>
      </c>
      <c r="F153" s="11091" t="s">
        <v>14660</v>
      </c>
      <c r="G153" s="11063" t="s">
        <v>14543</v>
      </c>
      <c r="H153" s="11091">
        <v>500</v>
      </c>
      <c r="I153" s="11091">
        <v>1000</v>
      </c>
      <c r="J153" s="11093">
        <v>15000</v>
      </c>
      <c r="K153" s="11085"/>
    </row>
    <row r="154">
      <c r="A154" s="11091" t="s">
        <v>14733</v>
      </c>
      <c r="B154" s="11083">
        <f t="shared" si="1"/>
      </c>
      <c r="C154" s="11091">
        <v>31</v>
      </c>
      <c r="D154" s="11091">
        <v>12</v>
      </c>
      <c r="E154" s="11091">
        <v>2026</v>
      </c>
      <c r="F154" s="11091" t="s">
        <v>14699</v>
      </c>
      <c r="G154" s="11030" t="s">
        <v>14558</v>
      </c>
      <c r="H154" s="11092" t="s">
        <v>14730</v>
      </c>
      <c r="I154" s="11092" t="s">
        <v>14730</v>
      </c>
      <c r="J154" s="11093">
        <v>15000</v>
      </c>
      <c r="K154" s="11085"/>
    </row>
    <row r="155">
      <c r="A155" s="11091" t="s">
        <v>14734</v>
      </c>
      <c r="B155" s="11083">
        <f t="shared" si="1"/>
      </c>
      <c r="C155" s="11091">
        <v>31</v>
      </c>
      <c r="D155" s="11091">
        <v>12</v>
      </c>
      <c r="E155" s="11091">
        <v>2026</v>
      </c>
      <c r="F155" s="11091" t="s">
        <v>14662</v>
      </c>
      <c r="G155" s="11063" t="s">
        <v>14543</v>
      </c>
      <c r="H155" s="11091">
        <v>1500</v>
      </c>
      <c r="I155" s="11091">
        <v>3000</v>
      </c>
      <c r="J155" s="11093">
        <v>15000</v>
      </c>
      <c r="K155" s="11085"/>
    </row>
    <row r="156">
      <c r="A156" s="11091" t="s">
        <v>14735</v>
      </c>
      <c r="B156" s="11083">
        <f t="shared" si="1"/>
      </c>
      <c r="C156" s="11091">
        <v>30</v>
      </c>
      <c r="D156" s="11091">
        <v>9</v>
      </c>
      <c r="E156" s="11091">
        <v>2026</v>
      </c>
      <c r="F156" s="11091" t="s">
        <v>14663</v>
      </c>
      <c r="G156" s="11030" t="s">
        <v>14658</v>
      </c>
      <c r="H156" s="11091">
        <v>500</v>
      </c>
      <c r="I156" s="11091">
        <v>1000</v>
      </c>
      <c r="J156" s="11093">
        <v>15000</v>
      </c>
      <c r="K156" s="11085"/>
    </row>
    <row r="157">
      <c r="A157" s="11091" t="s">
        <v>14736</v>
      </c>
      <c r="B157" s="11083">
        <f t="shared" si="1"/>
      </c>
      <c r="C157" s="11091">
        <v>31</v>
      </c>
      <c r="D157" s="11091">
        <v>12</v>
      </c>
      <c r="E157" s="11091">
        <v>2026</v>
      </c>
      <c r="F157" s="11091" t="s">
        <v>14662</v>
      </c>
      <c r="G157" s="11063" t="s">
        <v>14543</v>
      </c>
      <c r="H157" s="11091">
        <v>150</v>
      </c>
      <c r="I157" s="11091">
        <v>300</v>
      </c>
      <c r="J157" s="11093">
        <v>15000</v>
      </c>
      <c r="K157" s="11085"/>
    </row>
    <row r="158">
      <c r="A158" s="11091" t="s">
        <v>14737</v>
      </c>
      <c r="B158" s="11083">
        <f t="shared" si="1"/>
      </c>
      <c r="C158" s="11091">
        <v>31</v>
      </c>
      <c r="D158" s="11091">
        <v>12</v>
      </c>
      <c r="E158" s="11091">
        <v>2027</v>
      </c>
      <c r="F158" s="11091" t="s">
        <v>14711</v>
      </c>
      <c r="G158" s="11063" t="s">
        <v>14543</v>
      </c>
      <c r="H158" s="11092" t="s">
        <v>14730</v>
      </c>
      <c r="I158" s="11092" t="s">
        <v>14730</v>
      </c>
      <c r="J158" s="11093">
        <v>280000</v>
      </c>
      <c r="K158" s="11085"/>
    </row>
    <row r="159">
      <c r="A159" s="11091" t="s">
        <v>14738</v>
      </c>
      <c r="B159" s="11083">
        <f t="shared" si="1"/>
      </c>
      <c r="C159" s="11091">
        <v>31</v>
      </c>
      <c r="D159" s="11091">
        <v>12</v>
      </c>
      <c r="E159" s="11091">
        <v>2026</v>
      </c>
      <c r="F159" s="11091" t="s">
        <v>14568</v>
      </c>
      <c r="G159" s="11030" t="s">
        <v>14547</v>
      </c>
      <c r="H159" s="11092" t="s">
        <v>14730</v>
      </c>
      <c r="I159" s="11092" t="s">
        <v>14730</v>
      </c>
      <c r="J159" s="11093">
        <v>555000</v>
      </c>
      <c r="K159" s="11085"/>
    </row>
    <row r="160">
      <c r="A160" s="11091" t="s">
        <v>14739</v>
      </c>
      <c r="B160" s="11083">
        <f t="shared" si="1"/>
      </c>
      <c r="C160" s="11094">
        <v>31</v>
      </c>
      <c r="D160" s="11094">
        <v>12</v>
      </c>
      <c r="E160" s="11091">
        <v>2026</v>
      </c>
      <c r="F160" s="11091" t="s">
        <v>14568</v>
      </c>
      <c r="G160" s="11063" t="s">
        <v>14543</v>
      </c>
      <c r="H160" s="11092" t="s">
        <v>14730</v>
      </c>
      <c r="I160" s="11092" t="s">
        <v>14730</v>
      </c>
      <c r="J160" s="11093">
        <v>175000</v>
      </c>
      <c r="K160" s="11085"/>
    </row>
    <row r="161">
      <c r="A161" s="11091" t="s">
        <v>14740</v>
      </c>
      <c r="B161" s="11083">
        <f t="shared" si="1"/>
      </c>
      <c r="C161" s="11091">
        <v>30</v>
      </c>
      <c r="D161" s="11091">
        <v>6</v>
      </c>
      <c r="E161" s="11091">
        <v>2026</v>
      </c>
      <c r="F161" s="11091" t="s">
        <v>14568</v>
      </c>
      <c r="G161" s="11063" t="s">
        <v>14543</v>
      </c>
      <c r="H161" s="11092" t="s">
        <v>14730</v>
      </c>
      <c r="I161" s="11092" t="s">
        <v>14730</v>
      </c>
      <c r="J161" s="11093">
        <v>245000</v>
      </c>
      <c r="K161" s="11085"/>
    </row>
    <row r="162">
      <c r="A162" s="11091" t="s">
        <v>14741</v>
      </c>
      <c r="B162" s="11083">
        <f t="shared" si="1"/>
      </c>
      <c r="C162" s="11091">
        <v>31</v>
      </c>
      <c r="D162" s="11091">
        <v>7</v>
      </c>
      <c r="E162" s="11091">
        <v>2026</v>
      </c>
      <c r="F162" s="11091" t="s">
        <v>14642</v>
      </c>
      <c r="G162" s="11063" t="s">
        <v>14543</v>
      </c>
      <c r="H162" s="11091">
        <v>500</v>
      </c>
      <c r="I162" s="11091">
        <v>1000</v>
      </c>
      <c r="J162" s="11093">
        <v>250000</v>
      </c>
      <c r="K162" s="11085"/>
    </row>
    <row r="163">
      <c r="A163" s="11091" t="s">
        <v>14742</v>
      </c>
      <c r="B163" s="11083">
        <f t="shared" si="1"/>
      </c>
      <c r="C163" s="11091">
        <v>31</v>
      </c>
      <c r="D163" s="11091">
        <v>12</v>
      </c>
      <c r="E163" s="11091">
        <v>2026</v>
      </c>
      <c r="F163" s="11091" t="s">
        <v>14625</v>
      </c>
      <c r="G163" s="11063" t="s">
        <v>14543</v>
      </c>
      <c r="H163" s="11091">
        <v>100</v>
      </c>
      <c r="I163" s="11091">
        <v>200</v>
      </c>
      <c r="J163" s="11093">
        <v>430000</v>
      </c>
      <c r="K163" s="11085"/>
    </row>
    <row r="164">
      <c r="A164" s="11091" t="s">
        <v>14743</v>
      </c>
      <c r="B164" s="11083">
        <f t="shared" si="1"/>
      </c>
      <c r="C164" s="11091">
        <v>28</v>
      </c>
      <c r="D164" s="11091">
        <v>2</v>
      </c>
      <c r="E164" s="11091">
        <v>2027</v>
      </c>
      <c r="F164" s="11091" t="s">
        <v>14642</v>
      </c>
      <c r="G164" s="11063" t="s">
        <v>14543</v>
      </c>
      <c r="H164" s="11092" t="s">
        <v>14730</v>
      </c>
      <c r="I164" s="11092" t="s">
        <v>14730</v>
      </c>
      <c r="J164" s="11093">
        <v>225000</v>
      </c>
      <c r="K164" s="11085"/>
    </row>
    <row r="165">
      <c r="A165" s="11095" t="s">
        <v>14744</v>
      </c>
      <c r="B165" s="11083">
        <f t="shared" si="1"/>
      </c>
      <c r="C165" s="11095">
        <v>30</v>
      </c>
      <c r="D165" s="11095">
        <v>11</v>
      </c>
      <c r="E165" s="11095">
        <v>2026</v>
      </c>
      <c r="F165" s="11095" t="s">
        <v>14642</v>
      </c>
      <c r="G165" s="11063" t="s">
        <v>14543</v>
      </c>
      <c r="H165" s="11095">
        <v>0</v>
      </c>
      <c r="I165" s="11095">
        <v>0</v>
      </c>
      <c r="J165" s="11096">
        <v>250000</v>
      </c>
      <c r="K165" s="11085"/>
    </row>
    <row r="166">
      <c r="A166" s="11097" t="s">
        <v>14745</v>
      </c>
      <c r="B166" s="11083">
        <f t="shared" si="1"/>
      </c>
      <c r="C166" s="11091">
        <v>30</v>
      </c>
      <c r="D166" s="11098">
        <v>6</v>
      </c>
      <c r="E166" s="11091">
        <v>2026</v>
      </c>
      <c r="F166" s="11091" t="s">
        <v>14568</v>
      </c>
      <c r="G166" s="11099" t="s">
        <v>14543</v>
      </c>
      <c r="H166" s="11091">
        <v>0</v>
      </c>
      <c r="I166" s="11091">
        <v>0</v>
      </c>
      <c r="J166" s="11100" t="s">
        <v>14730</v>
      </c>
      <c r="K166" s="11085"/>
    </row>
    <row r="167">
      <c r="A167" s="11097" t="s">
        <v>14746</v>
      </c>
      <c r="B167" s="11083">
        <f t="shared" si="1"/>
      </c>
      <c r="C167" s="11094">
        <v>30</v>
      </c>
      <c r="D167" s="11098">
        <v>9</v>
      </c>
      <c r="E167" s="11091">
        <v>2026</v>
      </c>
      <c r="F167" s="11091" t="s">
        <v>14568</v>
      </c>
      <c r="G167" s="11099" t="s">
        <v>14543</v>
      </c>
      <c r="H167" s="11091">
        <v>0</v>
      </c>
      <c r="I167" s="11091">
        <v>0</v>
      </c>
      <c r="J167" s="11100" t="s">
        <v>14730</v>
      </c>
      <c r="K167" s="11085"/>
    </row>
    <row r="168">
      <c r="A168" s="11101" t="s">
        <v>14747</v>
      </c>
      <c r="B168" s="11083">
        <f t="shared" si="1"/>
      </c>
      <c r="C168" s="11094">
        <v>30</v>
      </c>
      <c r="D168" s="11098">
        <v>11</v>
      </c>
      <c r="E168" s="11091">
        <v>2026</v>
      </c>
      <c r="F168" s="11102" t="s">
        <v>14628</v>
      </c>
      <c r="G168" s="11099" t="s">
        <v>14543</v>
      </c>
      <c r="H168" s="11091">
        <v>0</v>
      </c>
      <c r="I168" s="11091">
        <v>0</v>
      </c>
      <c r="J168" s="11100" t="s">
        <v>14730</v>
      </c>
      <c r="K168" s="11085"/>
    </row>
    <row r="169">
      <c r="A169" s="11103" t="s">
        <v>14727</v>
      </c>
      <c r="B169" s="11083">
        <f t="shared" si="1"/>
      </c>
      <c r="C169" s="11091">
        <v>28</v>
      </c>
      <c r="D169" s="11098">
        <v>9</v>
      </c>
      <c r="E169" s="11091">
        <v>2026</v>
      </c>
      <c r="F169" s="11094" t="s">
        <v>14636</v>
      </c>
      <c r="G169" s="11099" t="s">
        <v>14543</v>
      </c>
      <c r="H169" s="11091">
        <v>0</v>
      </c>
      <c r="I169" s="11091">
        <v>0</v>
      </c>
      <c r="J169" s="11100" t="s">
        <v>14730</v>
      </c>
      <c r="K169" s="11085"/>
    </row>
    <row r="170">
      <c r="A170" s="11103" t="s">
        <v>14725</v>
      </c>
      <c r="B170" s="11083">
        <f t="shared" si="1"/>
      </c>
      <c r="C170" s="11094">
        <v>10</v>
      </c>
      <c r="D170" s="11098">
        <v>6</v>
      </c>
      <c r="E170" s="11091">
        <v>2026</v>
      </c>
      <c r="F170" s="11094" t="s">
        <v>14724</v>
      </c>
      <c r="G170" s="11099" t="s">
        <v>14543</v>
      </c>
      <c r="H170" s="11091">
        <v>0</v>
      </c>
      <c r="I170" s="11091">
        <v>0</v>
      </c>
      <c r="J170" s="11100" t="s">
        <v>14730</v>
      </c>
      <c r="K170" s="11085"/>
    </row>
    <row r="171">
      <c r="A171" s="11104" t="s">
        <v>14748</v>
      </c>
      <c r="B171" s="11083">
        <f t="shared" si="1"/>
      </c>
      <c r="C171" s="11094">
        <v>6</v>
      </c>
      <c r="D171" s="11098">
        <v>10</v>
      </c>
      <c r="E171" s="11091">
        <v>2026</v>
      </c>
      <c r="F171" s="11094" t="s">
        <v>14724</v>
      </c>
      <c r="G171" s="11099" t="s">
        <v>14543</v>
      </c>
      <c r="H171" s="11091">
        <v>0</v>
      </c>
      <c r="I171" s="11091">
        <v>0</v>
      </c>
      <c r="J171" s="11100" t="s">
        <v>14730</v>
      </c>
      <c r="K171" s="11085"/>
    </row>
    <row r="172">
      <c r="A172" s="11103" t="s">
        <v>14749</v>
      </c>
      <c r="B172" s="11083">
        <f t="shared" si="1"/>
      </c>
      <c r="C172" s="11091">
        <v>31</v>
      </c>
      <c r="D172" s="11103">
        <v>12</v>
      </c>
      <c r="E172" s="11091">
        <v>2026</v>
      </c>
      <c r="F172" s="11094" t="s">
        <v>14720</v>
      </c>
      <c r="G172" s="11099" t="s">
        <v>14543</v>
      </c>
      <c r="H172" s="11091">
        <v>0</v>
      </c>
      <c r="I172" s="11091">
        <v>0</v>
      </c>
      <c r="J172" s="11100" t="s">
        <v>14730</v>
      </c>
      <c r="K172" s="11085"/>
    </row>
    <row r="173">
      <c r="A173" s="11103" t="s">
        <v>14750</v>
      </c>
      <c r="B173" s="11083">
        <f t="shared" si="1"/>
      </c>
      <c r="C173" s="11091">
        <v>31</v>
      </c>
      <c r="D173" s="11103">
        <v>12</v>
      </c>
      <c r="E173" s="11091">
        <v>2026</v>
      </c>
      <c r="F173" s="11091" t="s">
        <v>14568</v>
      </c>
      <c r="G173" s="11099" t="s">
        <v>14543</v>
      </c>
      <c r="H173" s="11091">
        <v>0</v>
      </c>
      <c r="I173" s="11091">
        <v>0</v>
      </c>
      <c r="J173" s="11100" t="s">
        <v>14730</v>
      </c>
      <c r="K173" s="11085"/>
    </row>
    <row r="174">
      <c r="A174" s="11103" t="s">
        <v>14751</v>
      </c>
      <c r="B174" s="11083">
        <f t="shared" si="1"/>
      </c>
      <c r="C174" s="11094">
        <v>18</v>
      </c>
      <c r="D174" s="11098">
        <v>4</v>
      </c>
      <c r="E174" s="11094">
        <v>2027</v>
      </c>
      <c r="F174" s="11102" t="s">
        <v>14652</v>
      </c>
      <c r="G174" s="11099" t="s">
        <v>14543</v>
      </c>
      <c r="H174" s="11091">
        <v>0</v>
      </c>
      <c r="I174" s="11091">
        <v>0</v>
      </c>
      <c r="J174" s="11100" t="s">
        <v>14730</v>
      </c>
      <c r="K174" s="11085"/>
    </row>
    <row r="175">
      <c r="A175" s="11103" t="s">
        <v>14726</v>
      </c>
      <c r="B175" s="11083">
        <f t="shared" si="1"/>
      </c>
      <c r="C175" s="11091">
        <v>20</v>
      </c>
      <c r="D175" s="11098">
        <v>4</v>
      </c>
      <c r="E175" s="11091">
        <v>2027</v>
      </c>
      <c r="F175" s="11102" t="s">
        <v>14652</v>
      </c>
      <c r="G175" s="11099" t="s">
        <v>14543</v>
      </c>
      <c r="H175" s="11091">
        <v>0</v>
      </c>
      <c r="I175" s="11091">
        <v>0</v>
      </c>
      <c r="J175" s="11100" t="s">
        <v>14730</v>
      </c>
      <c r="K175" s="11085"/>
    </row>
    <row r="176">
      <c r="A176" s="11103" t="s">
        <v>14752</v>
      </c>
      <c r="B176" s="11083">
        <f t="shared" si="1"/>
      </c>
      <c r="C176" s="11091">
        <v>30</v>
      </c>
      <c r="D176" s="11098">
        <v>4</v>
      </c>
      <c r="E176" s="11091">
        <v>2027</v>
      </c>
      <c r="F176" s="11102" t="s">
        <v>14652</v>
      </c>
      <c r="G176" s="11099" t="s">
        <v>14543</v>
      </c>
      <c r="H176" s="11091">
        <v>0</v>
      </c>
      <c r="I176" s="11091">
        <v>0</v>
      </c>
      <c r="J176" s="11100" t="s">
        <v>14730</v>
      </c>
      <c r="K176" s="11085"/>
    </row>
    <row r="177">
      <c r="A177" s="11103" t="s">
        <v>14753</v>
      </c>
      <c r="B177" s="11083">
        <f t="shared" si="1"/>
      </c>
      <c r="C177" s="11091">
        <v>30</v>
      </c>
      <c r="D177" s="11098">
        <v>4</v>
      </c>
      <c r="E177" s="11091">
        <v>2027</v>
      </c>
      <c r="F177" s="11102" t="s">
        <v>14652</v>
      </c>
      <c r="G177" s="11099" t="s">
        <v>14543</v>
      </c>
      <c r="H177" s="11091">
        <v>0</v>
      </c>
      <c r="I177" s="11091">
        <v>0</v>
      </c>
      <c r="J177" s="11100" t="s">
        <v>14730</v>
      </c>
      <c r="K177" s="11085"/>
    </row>
    <row r="178">
      <c r="A178" s="11103" t="s">
        <v>14754</v>
      </c>
      <c r="B178" s="11083">
        <f t="shared" si="1"/>
      </c>
      <c r="C178" s="11094">
        <v>11</v>
      </c>
      <c r="D178" s="11098">
        <v>3</v>
      </c>
      <c r="E178" s="11091">
        <v>2027</v>
      </c>
      <c r="F178" s="11105" t="s">
        <v>14628</v>
      </c>
      <c r="G178" s="11106" t="s">
        <v>14543</v>
      </c>
      <c r="H178" s="11091">
        <v>0</v>
      </c>
      <c r="I178" s="11091">
        <v>0</v>
      </c>
      <c r="J178" s="11100" t="s">
        <v>14730</v>
      </c>
      <c r="K178" s="11085"/>
    </row>
    <row r="179">
      <c r="A179" s="11102" t="s">
        <v>14755</v>
      </c>
      <c r="B179" s="11083">
        <f t="shared" si="1"/>
      </c>
      <c r="C179" s="11094">
        <v>30</v>
      </c>
      <c r="D179" s="11098">
        <v>4</v>
      </c>
      <c r="E179" s="11107">
        <v>2027</v>
      </c>
      <c r="F179" s="11108" t="s">
        <v>14652</v>
      </c>
      <c r="G179" s="11109" t="s">
        <v>14547</v>
      </c>
      <c r="H179" s="11110"/>
      <c r="I179" s="11085"/>
      <c r="J179" s="11111"/>
    </row>
    <row r="180">
      <c r="A180" s="11112" t="s">
        <v>14756</v>
      </c>
      <c r="B180" s="11113">
        <f t="shared" si="1"/>
      </c>
      <c r="C180" s="11094">
        <v>6</v>
      </c>
      <c r="D180" s="11098">
        <v>10</v>
      </c>
      <c r="E180" s="11114">
        <v>2027</v>
      </c>
      <c r="F180" s="11115" t="s">
        <v>14628</v>
      </c>
      <c r="G180" s="11116" t="s">
        <v>14543</v>
      </c>
      <c r="H180" s="11110"/>
      <c r="J180" s="11111"/>
    </row>
    <row r="181">
      <c r="A181" s="11117" t="s">
        <v>14757</v>
      </c>
      <c r="B181" s="11113">
        <f t="shared" si="1"/>
      </c>
      <c r="C181" s="11118">
        <v>31</v>
      </c>
      <c r="D181" s="11119">
        <v>12</v>
      </c>
      <c r="E181" s="11118">
        <v>2027</v>
      </c>
      <c r="F181" s="11120" t="s">
        <v>14568</v>
      </c>
      <c r="G181" s="11116" t="s">
        <v>14543</v>
      </c>
      <c r="J181" s="11111"/>
    </row>
    <row r="182">
      <c r="A182" s="11117" t="s">
        <v>14758</v>
      </c>
      <c r="B182" s="11113">
        <f t="shared" si="1"/>
      </c>
      <c r="C182" s="11118">
        <v>31</v>
      </c>
      <c r="D182" s="11119">
        <v>12</v>
      </c>
      <c r="E182" s="11118">
        <v>2027</v>
      </c>
      <c r="F182" s="11120" t="s">
        <v>14568</v>
      </c>
      <c r="G182" s="11116" t="s">
        <v>14543</v>
      </c>
      <c r="J182" s="11111"/>
    </row>
    <row r="183">
      <c r="A183" s="11121" t="s">
        <v>14759</v>
      </c>
      <c r="B183" s="11113">
        <f t="shared" si="1"/>
      </c>
      <c r="C183" s="11118">
        <v>31</v>
      </c>
      <c r="D183" s="11119">
        <v>12</v>
      </c>
      <c r="E183" s="11118">
        <v>2027</v>
      </c>
      <c r="F183" s="11120" t="s">
        <v>14568</v>
      </c>
      <c r="G183" s="11116" t="s">
        <v>14543</v>
      </c>
      <c r="J183" s="11111"/>
    </row>
    <row r="184">
      <c r="A184" s="11122"/>
      <c r="B184" s="11122"/>
      <c r="C184" s="11123"/>
      <c r="D184" s="11123"/>
      <c r="E184" s="11124"/>
      <c r="J184" s="11111"/>
    </row>
    <row r="185">
      <c r="A185" s="11122"/>
      <c r="B185" s="11122"/>
      <c r="C185" s="11123"/>
      <c r="D185" s="11123"/>
      <c r="E185" s="11123"/>
      <c r="J185" s="11111"/>
    </row>
    <row r="186">
      <c r="A186" s="11122"/>
      <c r="B186" s="11122"/>
      <c r="C186" s="11123"/>
      <c r="D186" s="11123"/>
      <c r="E186" s="11123"/>
      <c r="J186" s="11111"/>
    </row>
    <row r="187">
      <c r="A187" s="11122"/>
      <c r="B187" s="11122"/>
      <c r="C187" s="11123"/>
      <c r="D187" s="11123"/>
      <c r="E187" s="11123"/>
      <c r="J187" s="11111"/>
    </row>
    <row r="188">
      <c r="A188" s="11122"/>
      <c r="B188" s="11122"/>
      <c r="C188" s="11123"/>
      <c r="D188" s="11123"/>
      <c r="E188" s="11123"/>
      <c r="J188" s="11111"/>
    </row>
    <row r="189">
      <c r="A189" s="11122"/>
      <c r="B189" s="11122"/>
      <c r="C189" s="11123"/>
      <c r="D189" s="11123"/>
      <c r="E189" s="11123"/>
      <c r="J189" s="11111"/>
    </row>
    <row r="190">
      <c r="A190" s="11122"/>
      <c r="B190" s="11122"/>
      <c r="C190" s="11123"/>
      <c r="D190" s="11123"/>
      <c r="E190" s="11123"/>
      <c r="J190" s="11111"/>
    </row>
    <row r="191">
      <c r="A191" s="11122"/>
      <c r="B191" s="11122"/>
      <c r="C191" s="11123"/>
      <c r="D191" s="11123"/>
      <c r="E191" s="11123"/>
      <c r="J191" s="11111"/>
    </row>
    <row r="192">
      <c r="A192" s="11122"/>
      <c r="B192" s="11122"/>
      <c r="C192" s="11123"/>
      <c r="D192" s="11123"/>
      <c r="E192" s="11123"/>
      <c r="J192" s="11111"/>
    </row>
    <row r="193">
      <c r="A193" s="11122"/>
      <c r="B193" s="11122"/>
      <c r="C193" s="11123"/>
      <c r="D193" s="11123"/>
      <c r="E193" s="11123"/>
      <c r="J193" s="11111"/>
    </row>
    <row r="194">
      <c r="A194" s="11122"/>
      <c r="B194" s="11122"/>
      <c r="C194" s="11123"/>
      <c r="D194" s="11123"/>
      <c r="E194" s="11123"/>
      <c r="J194" s="11111"/>
    </row>
    <row r="195">
      <c r="A195" s="11122"/>
      <c r="B195" s="11122"/>
      <c r="C195" s="11123"/>
      <c r="D195" s="11123"/>
      <c r="E195" s="11123"/>
      <c r="J195" s="11111"/>
    </row>
    <row r="196">
      <c r="A196" s="11122"/>
      <c r="B196" s="11122"/>
      <c r="C196" s="11123"/>
      <c r="D196" s="11123"/>
      <c r="E196" s="11123"/>
      <c r="J196" s="11111"/>
    </row>
    <row r="197">
      <c r="A197" s="11122"/>
      <c r="B197" s="11122"/>
      <c r="C197" s="11123"/>
      <c r="D197" s="11123"/>
      <c r="E197" s="11123"/>
      <c r="J197" s="11111"/>
    </row>
    <row r="198">
      <c r="A198" s="11122"/>
      <c r="B198" s="11122"/>
      <c r="C198" s="11123"/>
      <c r="D198" s="11123"/>
      <c r="E198" s="11123"/>
      <c r="J198" s="11111"/>
    </row>
    <row r="199">
      <c r="A199" s="11122"/>
      <c r="B199" s="11122"/>
      <c r="C199" s="11123"/>
      <c r="D199" s="11123"/>
      <c r="E199" s="11123"/>
      <c r="J199" s="11111"/>
    </row>
    <row r="200">
      <c r="A200" s="11122"/>
      <c r="B200" s="11122"/>
      <c r="C200" s="11123"/>
      <c r="D200" s="11123"/>
      <c r="E200" s="11123"/>
      <c r="J200" s="11111"/>
    </row>
    <row r="201">
      <c r="A201" s="11122"/>
      <c r="B201" s="11122"/>
      <c r="C201" s="11123"/>
      <c r="D201" s="11123"/>
      <c r="E201" s="11123"/>
      <c r="J201" s="11111"/>
    </row>
    <row r="202">
      <c r="A202" s="11122"/>
      <c r="B202" s="11122"/>
      <c r="C202" s="11123"/>
      <c r="D202" s="11123"/>
      <c r="E202" s="11123"/>
      <c r="J202" s="11111"/>
    </row>
    <row r="203">
      <c r="A203" s="11122"/>
      <c r="B203" s="11122"/>
      <c r="C203" s="11123"/>
      <c r="D203" s="11123"/>
      <c r="E203" s="11123"/>
      <c r="J203" s="11111"/>
    </row>
    <row r="204">
      <c r="A204" s="11122"/>
      <c r="B204" s="11122"/>
      <c r="C204" s="11123"/>
      <c r="D204" s="11123"/>
      <c r="E204" s="11123"/>
      <c r="J204" s="11111"/>
    </row>
    <row r="205">
      <c r="A205" s="11122"/>
      <c r="B205" s="11122"/>
      <c r="C205" s="11123"/>
      <c r="D205" s="11123"/>
      <c r="E205" s="11123"/>
      <c r="J205" s="11111"/>
    </row>
    <row r="206">
      <c r="A206" s="11122"/>
    </row>
    <row r="207">
      <c r="A207" s="11122"/>
    </row>
    <row r="208">
      <c r="A208" s="11122"/>
    </row>
    <row r="209">
      <c r="A209" s="11122"/>
    </row>
    <row r="210">
      <c r="A210" s="11122"/>
    </row>
    <row r="211">
      <c r="A211" s="11122"/>
    </row>
    <row r="212">
      <c r="A212" s="11122"/>
    </row>
    <row r="213">
      <c r="A213" s="11122"/>
    </row>
    <row r="214">
      <c r="A214" s="11122"/>
    </row>
    <row r="215">
      <c r="A215" s="11122"/>
    </row>
    <row r="216">
      <c r="A216" s="11122"/>
    </row>
    <row r="217">
      <c r="A217" s="11122"/>
    </row>
    <row r="218">
      <c r="A218" s="11122"/>
    </row>
    <row r="219">
      <c r="A219" s="11122"/>
    </row>
    <row r="220">
      <c r="A220" s="11122"/>
    </row>
    <row r="221">
      <c r="A221" s="11122"/>
    </row>
    <row r="222">
      <c r="A222" s="11122"/>
    </row>
    <row r="223">
      <c r="A223" s="11122"/>
    </row>
    <row r="224">
      <c r="A224" s="11122"/>
    </row>
    <row r="225">
      <c r="A225" s="11122"/>
    </row>
    <row r="226">
      <c r="A226" s="11122"/>
    </row>
    <row r="227">
      <c r="A227" s="11122"/>
    </row>
    <row r="228">
      <c r="A228" s="11122"/>
    </row>
    <row r="229">
      <c r="A229" s="11122"/>
    </row>
    <row r="230">
      <c r="A230" s="11122"/>
    </row>
    <row r="231">
      <c r="A231" s="11122"/>
    </row>
    <row r="232">
      <c r="A232" s="11122"/>
    </row>
    <row r="233">
      <c r="A233" s="11122"/>
    </row>
    <row r="234">
      <c r="A234" s="11122"/>
    </row>
    <row r="235">
      <c r="A235" s="11122"/>
    </row>
    <row r="236">
      <c r="A236" s="11122"/>
    </row>
    <row r="237">
      <c r="A237" s="11122"/>
    </row>
    <row r="238">
      <c r="A238" s="11122"/>
    </row>
    <row r="239">
      <c r="A239" s="11122"/>
    </row>
    <row r="240">
      <c r="A240" s="11122"/>
    </row>
  </sheetData>
  <autoFilter ref="A1:Q240"/>
  <mergeCells>
    <mergeCell ref="B1:B2"/>
    <mergeCell ref="F1:F2"/>
    <mergeCell ref="G1:G2"/>
    <mergeCell ref="C1:E1"/>
    <mergeCell ref="H1:H2"/>
    <mergeCell ref="I1:I2"/>
    <mergeCell ref="J1:J2"/>
    <mergeCell ref="A1:A2"/>
    <mergeCell ref="Q1:Q2"/>
    <mergeCell ref="P1:P2"/>
  </mergeCells>
  <dataValidations count="1">
    <dataValidation allowBlank="true" errorStyle="stop" showErrorMessage="true" sqref="G3:G183" type="list">
      <formula1>"Active,Inactive,Deleted,Temporary,B2B Only,Ecom Only"</formula1>
    </dataValidation>
  </dataValidations>
</worksheet>
</file>

<file path=xl/worksheets/sheet6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ColWidth="12" defaultRowHeight="18"/>
  <cols>
    <col collapsed="false" customWidth="true" hidden="false" max="4" min="4" style="0" width="16"/>
    <col collapsed="false" customWidth="true" hidden="false" max="12" min="12" style="0" width="8"/>
    <col collapsed="false" customWidth="true" hidden="false" max="20" min="20" style="0" width="10"/>
    <col collapsed="false" customWidth="true" hidden="false" max="28" min="28" style="0" width="21"/>
    <col collapsed="false" customWidth="true" hidden="false" max="36" min="36" style="0" width="13"/>
    <col collapsed="false" customWidth="true" hidden="false" max="44" min="44" style="0" width="13"/>
    <col collapsed="false" customWidth="true" hidden="false" max="52" min="52" style="0" width="13"/>
    <col collapsed="false" customWidth="true" hidden="false" max="3" min="3" style="0" width="8"/>
    <col collapsed="false" customWidth="true" hidden="false" max="11" min="11" style="0" width="9"/>
    <col collapsed="false" customWidth="true" hidden="false" max="19" min="19" style="0" width="12"/>
    <col collapsed="false" customWidth="true" hidden="false" max="27" min="27" style="0" width="17"/>
    <col collapsed="false" customWidth="true" hidden="false" max="35" min="35" style="0" width="13"/>
    <col collapsed="false" customWidth="true" hidden="false" max="43" min="43" style="0" width="13"/>
    <col collapsed="false" customWidth="true" hidden="false" max="51" min="51" style="0" width="13"/>
    <col collapsed="false" customWidth="true" hidden="false" max="2" min="2" style="0" width="10"/>
    <col collapsed="false" customWidth="true" hidden="false" max="10" min="10" style="0" width="15"/>
    <col collapsed="false" customWidth="true" hidden="false" max="18" min="18" style="0" width="12"/>
    <col collapsed="false" customWidth="true" hidden="false" max="26" min="26" style="0" width="17"/>
    <col collapsed="false" customWidth="true" hidden="false" max="34" min="34" style="0" width="13"/>
    <col collapsed="false" customWidth="true" hidden="false" max="42" min="42" style="0" width="13"/>
    <col collapsed="false" customWidth="true" hidden="false" max="50" min="50" style="0" width="13"/>
    <col collapsed="false" customWidth="true" hidden="false" max="1" min="1" style="0" width="35"/>
    <col collapsed="false" customWidth="true" hidden="false" max="9" min="9" style="0" width="12"/>
    <col collapsed="false" customWidth="true" hidden="false" max="17" min="17" style="0" width="12"/>
    <col collapsed="false" customWidth="true" hidden="false" max="25" min="25" style="0" width="17"/>
    <col collapsed="false" customWidth="true" hidden="false" max="33" min="33" style="0" width="15"/>
    <col collapsed="false" customWidth="true" hidden="false" max="41" min="41" style="0" width="13"/>
    <col collapsed="false" customWidth="true" hidden="false" max="49" min="49" style="0" width="13"/>
    <col collapsed="false" customWidth="true" hidden="false" max="8" min="8" style="0" width="12"/>
    <col collapsed="false" customWidth="true" hidden="false" max="16" min="16" style="0" width="12"/>
    <col collapsed="false" customWidth="true" hidden="false" max="24" min="24" style="0" width="17"/>
    <col collapsed="false" customWidth="true" hidden="false" max="32" min="32" style="0" width="13"/>
    <col collapsed="false" customWidth="true" hidden="false" max="40" min="40" style="0" width="13"/>
    <col collapsed="false" customWidth="true" hidden="false" max="48" min="48" style="0" width="13"/>
    <col collapsed="false" customWidth="true" hidden="false" max="7" min="7" style="0" width="10"/>
    <col collapsed="false" customWidth="true" hidden="false" max="15" min="15" style="0" width="12"/>
    <col collapsed="false" customWidth="true" hidden="false" max="23" min="23" style="0" width="17"/>
    <col collapsed="false" customWidth="true" hidden="false" max="31" min="31" style="0" width="15"/>
    <col collapsed="false" customWidth="true" hidden="false" max="39" min="39" style="0" width="13"/>
    <col collapsed="false" customWidth="true" hidden="false" max="47" min="47" style="0" width="13"/>
    <col collapsed="false" customWidth="true" hidden="false" max="6" min="6" style="0" width="16"/>
    <col collapsed="false" customWidth="true" hidden="false" max="14" min="14" style="0" width="12"/>
    <col collapsed="false" customWidth="true" hidden="false" max="22" min="22" style="0" width="12"/>
    <col collapsed="false" customWidth="true" hidden="false" max="30" min="30" style="0" width="15"/>
    <col collapsed="false" customWidth="true" hidden="false" max="38" min="38" style="0" width="13"/>
    <col collapsed="false" customWidth="true" hidden="false" max="46" min="46" style="0" width="13"/>
    <col collapsed="false" customWidth="true" hidden="false" max="54" min="54" style="0" width="13"/>
    <col collapsed="false" customWidth="true" hidden="false" max="5" min="5" style="0" width="16"/>
    <col collapsed="false" customWidth="true" hidden="false" max="13" min="13" style="0" width="12"/>
    <col collapsed="false" customWidth="true" hidden="false" max="21" min="21" style="0" width="12"/>
    <col collapsed="false" customWidth="true" hidden="false" max="29" min="29" style="0" width="15"/>
    <col collapsed="false" customWidth="true" hidden="false" max="37" min="37" style="0" width="13"/>
    <col collapsed="false" customWidth="true" hidden="false" max="45" min="45" style="0" width="13"/>
    <col collapsed="false" customWidth="true" hidden="false" max="53" min="53" style="0" width="13"/>
  </cols>
  <sheetData>
    <row customHeight="true" ht="18" r="1">
      <c r="A1" s="11125"/>
      <c r="B1" s="11126"/>
      <c r="C1" s="11126"/>
      <c r="D1" s="11126"/>
      <c r="E1" s="11126"/>
      <c r="F1" s="11127" t="s">
        <v>14760</v>
      </c>
      <c r="G1" s="11127"/>
      <c r="H1" s="11127"/>
      <c r="I1" s="11127"/>
      <c r="J1" s="11127"/>
      <c r="K1" s="11126"/>
      <c r="L1" s="11126"/>
      <c r="M1" s="11126"/>
      <c r="N1" s="11126"/>
      <c r="O1" s="11126"/>
      <c r="P1" s="11126"/>
      <c r="Q1" s="11126"/>
      <c r="R1" s="11126"/>
      <c r="S1" s="11126"/>
      <c r="T1" s="11126"/>
      <c r="U1" s="11126"/>
      <c r="V1" s="11128"/>
      <c r="W1" s="11129"/>
      <c r="X1" s="11130" t="s">
        <v>14761</v>
      </c>
      <c r="Y1" s="11129"/>
      <c r="Z1" s="11131"/>
      <c r="AA1" s="11129"/>
      <c r="AB1" s="11132" t="s">
        <v>14762</v>
      </c>
      <c r="AC1" s="11129"/>
      <c r="AD1" s="11131"/>
      <c r="AE1" s="11128"/>
      <c r="AF1" s="11126"/>
      <c r="AG1" s="11126"/>
      <c r="AH1" s="11125"/>
      <c r="AI1" s="11125"/>
      <c r="AJ1" s="11126"/>
      <c r="AK1" s="11133"/>
      <c r="AL1" s="11126"/>
      <c r="AM1" s="11127" t="s">
        <v>14763</v>
      </c>
      <c r="AN1" s="11134"/>
      <c r="AO1" s="11134"/>
      <c r="AP1" s="11134"/>
      <c r="AQ1" s="11126"/>
      <c r="AR1" s="11126"/>
      <c r="AS1" s="11126"/>
      <c r="AT1" s="11126"/>
      <c r="AU1" s="11126"/>
      <c r="AV1" s="11126"/>
      <c r="AW1" s="11126"/>
      <c r="AX1" s="11126"/>
      <c r="AY1" s="11126"/>
      <c r="AZ1" s="11126"/>
      <c r="BA1" s="11126"/>
      <c r="BB1" s="11126"/>
    </row>
    <row customHeight="true" ht="18" r="2">
      <c r="A2" s="11125"/>
      <c r="B2" s="11126"/>
      <c r="C2" s="11126"/>
      <c r="D2" s="11126"/>
      <c r="E2" s="11126"/>
      <c r="F2" s="11127"/>
      <c r="G2" s="11127"/>
      <c r="H2" s="11127"/>
      <c r="I2" s="11127"/>
      <c r="J2" s="11127"/>
      <c r="K2" s="11126"/>
      <c r="L2" s="11126"/>
      <c r="M2" s="11126"/>
      <c r="N2" s="11126"/>
      <c r="O2" s="11126"/>
      <c r="P2" s="11126"/>
      <c r="Q2" s="11126"/>
      <c r="R2" s="11126"/>
      <c r="S2" s="11126"/>
      <c r="T2" s="11126"/>
      <c r="U2" s="11126"/>
      <c r="V2" s="11128"/>
      <c r="W2" s="11129"/>
      <c r="X2" s="11130"/>
      <c r="Y2" s="11129"/>
      <c r="Z2" s="11131"/>
      <c r="AA2" s="11129"/>
      <c r="AB2" s="11132"/>
      <c r="AC2" s="11129"/>
      <c r="AD2" s="11131"/>
      <c r="AE2" s="11128"/>
      <c r="AF2" s="11126"/>
      <c r="AG2" s="11126"/>
      <c r="AH2" s="11125"/>
      <c r="AI2" s="11125"/>
      <c r="AJ2" s="11126"/>
      <c r="AK2" s="11133"/>
      <c r="AL2" s="11126"/>
      <c r="AM2" s="11134"/>
      <c r="AN2" s="11134"/>
      <c r="AO2" s="11134"/>
      <c r="AP2" s="11134"/>
      <c r="AQ2" s="11126"/>
      <c r="AR2" s="11126"/>
      <c r="AS2" s="11126"/>
      <c r="AT2" s="11126"/>
      <c r="AU2" s="11126"/>
      <c r="AV2" s="11126"/>
      <c r="AW2" s="11126"/>
      <c r="AX2" s="11126"/>
      <c r="AY2" s="11126"/>
      <c r="AZ2" s="11126"/>
      <c r="BA2" s="11126"/>
      <c r="BB2" s="11126"/>
    </row>
    <row r="3">
      <c r="A3" s="11135" t="s">
        <v>14764</v>
      </c>
      <c r="B3" s="11136" t="s">
        <v>14765</v>
      </c>
      <c r="C3" s="11136" t="s">
        <v>14766</v>
      </c>
      <c r="D3" s="11136" t="s">
        <v>14767</v>
      </c>
      <c r="E3" s="11136" t="s">
        <v>14768</v>
      </c>
      <c r="F3" s="11137" t="s">
        <v>14769</v>
      </c>
      <c r="G3" s="11138"/>
      <c r="H3" s="11137" t="s">
        <v>14770</v>
      </c>
      <c r="I3" s="11138"/>
      <c r="J3" s="11138" t="s">
        <v>14771</v>
      </c>
      <c r="K3" s="11138"/>
      <c r="L3" s="11139" t="s">
        <v>14772</v>
      </c>
      <c r="M3" s="11139"/>
      <c r="N3" s="11138" t="s">
        <v>14773</v>
      </c>
      <c r="O3" s="11138"/>
      <c r="P3" s="11137" t="s">
        <v>14774</v>
      </c>
      <c r="Q3" s="11137"/>
      <c r="R3" s="11137" t="s">
        <v>14774</v>
      </c>
      <c r="S3" s="11137"/>
      <c r="T3" s="11137" t="s">
        <v>14775</v>
      </c>
      <c r="U3" s="11138"/>
      <c r="V3" s="11128"/>
      <c r="W3" s="11129"/>
      <c r="X3" s="11140" t="s">
        <v>14761</v>
      </c>
      <c r="Y3" s="11129"/>
      <c r="Z3" s="11131"/>
      <c r="AA3" s="11129"/>
      <c r="AB3" s="11140" t="s">
        <v>14762</v>
      </c>
      <c r="AC3" s="11129"/>
      <c r="AD3" s="11131"/>
      <c r="AE3" s="11128"/>
      <c r="AF3" s="11141" t="s">
        <v>14776</v>
      </c>
      <c r="AG3" s="11141" t="s">
        <v>14767</v>
      </c>
      <c r="AH3" s="11142" t="s">
        <v>14777</v>
      </c>
      <c r="AI3" s="11142"/>
      <c r="AJ3" s="11143" t="s">
        <v>14778</v>
      </c>
      <c r="AK3" s="11144" t="s">
        <v>14779</v>
      </c>
      <c r="AL3" s="11142" t="s">
        <v>14780</v>
      </c>
      <c r="AM3" s="11142" t="s">
        <v>14781</v>
      </c>
      <c r="AN3" s="11145" t="s">
        <v>14782</v>
      </c>
      <c r="AO3" s="11142" t="s">
        <v>14783</v>
      </c>
      <c r="AP3" s="11142" t="s">
        <v>14784</v>
      </c>
      <c r="AQ3" s="11142" t="s">
        <v>14775</v>
      </c>
      <c r="AR3" s="11142"/>
      <c r="AS3" s="11142" t="s">
        <v>14785</v>
      </c>
      <c r="AT3" s="11142"/>
      <c r="AU3" s="11142" t="s">
        <v>14786</v>
      </c>
      <c r="AV3" s="11142"/>
      <c r="AW3" s="11141" t="s">
        <v>14771</v>
      </c>
      <c r="AX3" s="11141"/>
      <c r="AY3" s="11139" t="s">
        <v>14772</v>
      </c>
      <c r="AZ3" s="11139"/>
      <c r="BA3" s="11138" t="s">
        <v>14773</v>
      </c>
      <c r="BB3" s="11138"/>
    </row>
    <row r="4">
      <c r="A4" s="11146"/>
      <c r="B4" s="11146"/>
      <c r="C4" s="11146"/>
      <c r="D4" s="11146"/>
      <c r="E4" s="11146"/>
      <c r="F4" s="11147" t="s">
        <v>14787</v>
      </c>
      <c r="G4" s="11147" t="s">
        <v>14788</v>
      </c>
      <c r="H4" s="11138" t="s">
        <v>14787</v>
      </c>
      <c r="I4" s="11138" t="s">
        <v>14788</v>
      </c>
      <c r="J4" s="11138" t="s">
        <v>14787</v>
      </c>
      <c r="K4" s="11138" t="s">
        <v>14788</v>
      </c>
      <c r="L4" s="11138" t="s">
        <v>14787</v>
      </c>
      <c r="M4" s="11138" t="s">
        <v>14788</v>
      </c>
      <c r="N4" s="11138" t="s">
        <v>14787</v>
      </c>
      <c r="O4" s="11138" t="s">
        <v>14788</v>
      </c>
      <c r="P4" s="11138" t="s">
        <v>14787</v>
      </c>
      <c r="Q4" s="11138" t="s">
        <v>14788</v>
      </c>
      <c r="R4" s="11138" t="s">
        <v>14787</v>
      </c>
      <c r="S4" s="11138" t="s">
        <v>14788</v>
      </c>
      <c r="T4" s="11138" t="s">
        <v>14787</v>
      </c>
      <c r="U4" s="11138" t="s">
        <v>14788</v>
      </c>
      <c r="V4" s="11128"/>
      <c r="W4" s="11129" t="s">
        <v>14789</v>
      </c>
      <c r="X4" s="11129" t="s">
        <v>14790</v>
      </c>
      <c r="Y4" s="11129" t="s">
        <v>14791</v>
      </c>
      <c r="Z4" s="11131"/>
      <c r="AA4" s="11129" t="s">
        <v>14789</v>
      </c>
      <c r="AB4" s="11129" t="s">
        <v>14790</v>
      </c>
      <c r="AC4" s="11129" t="s">
        <v>14791</v>
      </c>
      <c r="AD4" s="11131"/>
      <c r="AE4" s="11128"/>
      <c r="AF4" s="11141"/>
      <c r="AG4" s="11148"/>
      <c r="AH4" s="11142" t="s">
        <v>14792</v>
      </c>
      <c r="AI4" s="11143" t="s">
        <v>14793</v>
      </c>
      <c r="AJ4" s="11143"/>
      <c r="AK4" s="11144"/>
      <c r="AL4" s="11142" t="s">
        <v>14794</v>
      </c>
      <c r="AM4" s="11142" t="s">
        <v>14794</v>
      </c>
      <c r="AN4" s="11145"/>
      <c r="AO4" s="11142"/>
      <c r="AP4" s="11142"/>
      <c r="AQ4" s="11149" t="s">
        <v>14792</v>
      </c>
      <c r="AR4" s="11150" t="s">
        <v>14793</v>
      </c>
      <c r="AS4" s="11149" t="s">
        <v>14792</v>
      </c>
      <c r="AT4" s="11150" t="s">
        <v>14793</v>
      </c>
      <c r="AU4" s="11149" t="s">
        <v>14792</v>
      </c>
      <c r="AV4" s="11150" t="s">
        <v>14793</v>
      </c>
      <c r="AW4" s="11149" t="s">
        <v>14792</v>
      </c>
      <c r="AX4" s="11150" t="s">
        <v>14793</v>
      </c>
      <c r="AY4" s="11149" t="s">
        <v>14792</v>
      </c>
      <c r="AZ4" s="11150" t="s">
        <v>14793</v>
      </c>
      <c r="BA4" s="11149" t="s">
        <v>14792</v>
      </c>
      <c r="BB4" s="11150" t="s">
        <v>14793</v>
      </c>
    </row>
    <row customHeight="true" ht="18" r="5">
      <c r="A5" s="11151">
        <v>1</v>
      </c>
      <c r="B5" s="11152" t="s">
        <v>14795</v>
      </c>
      <c r="C5" s="11153" t="s">
        <v>14795</v>
      </c>
      <c r="D5" s="11153" t="s">
        <v>14796</v>
      </c>
      <c r="E5" s="11154" t="s">
        <v>14796</v>
      </c>
      <c r="F5" s="11155">
        <v>12772</v>
      </c>
      <c r="G5" s="11156">
        <v>12772</v>
      </c>
      <c r="H5" s="11155">
        <v>4112</v>
      </c>
      <c r="I5" s="11157">
        <v>4112</v>
      </c>
      <c r="J5" s="11158">
        <v>59</v>
      </c>
      <c r="K5" s="11159">
        <v>59</v>
      </c>
      <c r="L5" s="11160"/>
      <c r="M5" s="11160"/>
      <c r="N5" s="11160"/>
      <c r="O5" s="11160"/>
      <c r="P5" s="11160"/>
      <c r="Q5" s="11160"/>
      <c r="R5" s="11160"/>
      <c r="S5" s="11160"/>
      <c r="T5" s="11158">
        <v>0</v>
      </c>
      <c r="U5" s="11159">
        <v>0</v>
      </c>
      <c r="V5" s="11128"/>
      <c r="W5" s="11161" t="s">
        <v>14796</v>
      </c>
      <c r="X5" s="11161" t="s">
        <v>14797</v>
      </c>
      <c r="Y5" s="11162">
        <v>8715</v>
      </c>
      <c r="Z5" s="11131"/>
      <c r="AA5" s="11163" t="s">
        <v>14796</v>
      </c>
      <c r="AB5" s="11164" t="s">
        <v>14797</v>
      </c>
      <c r="AC5" s="11161">
        <v>15283</v>
      </c>
      <c r="AD5" s="11131"/>
      <c r="AE5" s="11128"/>
      <c r="AF5" s="11165">
        <f>IFERROR(VLOOKUP(AG5,'Data Products'!A:G,7,0),"")</f>
      </c>
      <c r="AG5" s="11166" t="s">
        <v>14796</v>
      </c>
      <c r="AH5" s="11167">
        <f t="shared" ref="AH5:AH23" si="24">IFERROR(SUM(AS5,AU5,AW5,AY5,AQ5,BA5),0)</f>
      </c>
      <c r="AI5" s="11168">
        <f t="shared" ref="AI5:AI23" si="28">IFERROR(SUM(AT5,AV5,AX5,AZ5,BB5,AR5),0)</f>
      </c>
      <c r="AJ5" s="11169"/>
      <c r="AK5" s="11170">
        <f>VLOOKUP(AG5,'Data Products'!$A:$J,2,0)</f>
      </c>
      <c r="AL5" s="11171">
        <f t="shared" ref="AL5:AL23" si="5">SUMIFS($Y:$Y,$W:$W,AG5)</f>
      </c>
      <c r="AM5" s="11172">
        <f t="shared" ref="AM5:AM23" si="14">SUMIFS($AC:$AC,$AA:$AA,AG5)</f>
      </c>
      <c r="AN5" s="11173">
        <f>IFERROR(VLOOKUP(AG5,'Data Products'!$A:$J,8,0),0)</f>
      </c>
      <c r="AO5" s="11173">
        <f>IFERROR(VLOOKUP(AG5,'Data Products'!$A:$J,9,0),0)</f>
      </c>
      <c r="AP5" s="11173">
        <f>IFERROR(VLOOKUP(AG5,'Data Products'!$A:$J,6,0),0)</f>
      </c>
      <c r="AQ5" s="11172">
        <f t="shared" ref="AQ5:AQ23" si="17">IFERROR(VLOOKUP($AG5,$E:$U,16,0),0)</f>
      </c>
      <c r="AR5" s="11172">
        <f t="shared" ref="AR5:AR23" si="25">IFERROR(VLOOKUP($AG5,$E:$U,17,0),0)</f>
      </c>
      <c r="AS5" s="11172">
        <f t="shared" ref="AS5:AS23" si="0">IFERROR(VLOOKUP($AG5,$E:$U,2,0),0)</f>
      </c>
      <c r="AT5" s="11172">
        <f t="shared" ref="AT5:AT23" si="8">IFERROR(VLOOKUP($AG5,$E:$U,3,0),0)</f>
      </c>
      <c r="AU5" s="11172">
        <f t="shared" ref="AU5:AU23" si="18">IFERROR(VLOOKUP($AG5,$E:$U,4,0),0)</f>
      </c>
      <c r="AV5" s="11172">
        <f t="shared" ref="AV5:AV23" si="26">IFERROR(VLOOKUP($AG5,$E:$U,5,0),0)</f>
      </c>
      <c r="AW5" s="11172">
        <f t="shared" ref="AW5:AW23" si="1">IFERROR(VLOOKUP($AG5,$E:$U,6,0),0)</f>
      </c>
      <c r="AX5" s="11172">
        <f t="shared" ref="AX5:AX7" si="2">IFERROR(VLOOKUP($AG5,$E:$U,7,0),0)</f>
      </c>
      <c r="AY5" s="11172">
        <f t="shared" ref="AY5:AY23" si="9">IFERROR(VLOOKUP($AG5,$E:$U,8,0),0)</f>
      </c>
      <c r="AZ5" s="11172">
        <f t="shared" ref="AZ5:AZ23" si="19">IFERROR(VLOOKUP($AG5,$E:$U,9,0),0)</f>
      </c>
      <c r="BA5" s="11172">
        <f t="shared" ref="BA5:BA23" si="27">IFERROR(VLOOKUP($AG5,$E:$U,10,0),0)</f>
      </c>
      <c r="BB5" s="11172">
        <f t="shared" ref="BB5:BB23" si="4">IFERROR(VLOOKUP($AG5,$E:$U,11,0),0)</f>
      </c>
    </row>
    <row customHeight="true" ht="18" r="6">
      <c r="A6" s="11151">
        <v>2</v>
      </c>
      <c r="B6" s="11174" t="s">
        <v>14798</v>
      </c>
      <c r="C6" s="11175" t="s">
        <v>14798</v>
      </c>
      <c r="D6" s="11175" t="s">
        <v>14799</v>
      </c>
      <c r="E6" s="11175" t="s">
        <v>14799</v>
      </c>
      <c r="F6" s="11176">
        <v>146</v>
      </c>
      <c r="G6" s="11177">
        <v>146</v>
      </c>
      <c r="H6" s="11176">
        <v>139</v>
      </c>
      <c r="I6" s="11177">
        <v>139</v>
      </c>
      <c r="J6" s="11176">
        <v>0</v>
      </c>
      <c r="K6" s="11177">
        <v>0</v>
      </c>
      <c r="L6" s="11160"/>
      <c r="M6" s="11160"/>
      <c r="N6" s="11160"/>
      <c r="O6" s="11160"/>
      <c r="P6" s="11160"/>
      <c r="Q6" s="11160"/>
      <c r="R6" s="11160"/>
      <c r="S6" s="11160"/>
      <c r="T6" s="11178">
        <v>0</v>
      </c>
      <c r="U6" s="11179">
        <v>0</v>
      </c>
      <c r="V6" s="11128"/>
      <c r="W6" s="11161" t="s">
        <v>14800</v>
      </c>
      <c r="X6" s="11161"/>
      <c r="Y6" s="11162">
        <v>6728</v>
      </c>
      <c r="Z6" s="11131"/>
      <c r="AA6" s="11163" t="s">
        <v>14800</v>
      </c>
      <c r="AB6" s="11161"/>
      <c r="AC6" s="11161">
        <v>11953</v>
      </c>
      <c r="AD6" s="11131"/>
      <c r="AE6" s="11128"/>
      <c r="AF6" s="11165">
        <f>IFERROR(VLOOKUP(AG6,'Data Products'!A:G,7,0),"")</f>
      </c>
      <c r="AG6" s="11180" t="s">
        <v>14799</v>
      </c>
      <c r="AH6" s="11167">
        <f t="shared" si="24"/>
      </c>
      <c r="AI6" s="11168">
        <f t="shared" si="28"/>
      </c>
      <c r="AJ6" s="11169"/>
      <c r="AK6" s="11170">
        <f>VLOOKUP(AG6,'Data Products'!$A:$J,2,0)</f>
      </c>
      <c r="AL6" s="11172">
        <f t="shared" si="5"/>
      </c>
      <c r="AM6" s="11172">
        <f t="shared" si="14"/>
      </c>
      <c r="AN6" s="11173">
        <f>IFERROR(VLOOKUP(AG6,'Data Products'!$A:$J,8,0),0)</f>
      </c>
      <c r="AO6" s="11173">
        <f>IFERROR(VLOOKUP(AG6,'Data Products'!$A:$J,9,0),0)</f>
      </c>
      <c r="AP6" s="11173">
        <f>IFERROR(VLOOKUP(AG6,'Data Products'!$A:$J,6,0),0)</f>
      </c>
      <c r="AQ6" s="11172">
        <f t="shared" si="17"/>
      </c>
      <c r="AR6" s="11172">
        <f t="shared" si="25"/>
      </c>
      <c r="AS6" s="11172">
        <f t="shared" si="0"/>
      </c>
      <c r="AT6" s="11172">
        <f t="shared" si="8"/>
      </c>
      <c r="AU6" s="11172">
        <f t="shared" si="18"/>
      </c>
      <c r="AV6" s="11172">
        <f t="shared" si="26"/>
      </c>
      <c r="AW6" s="11172">
        <f t="shared" si="1"/>
      </c>
      <c r="AX6" s="11172">
        <f t="shared" si="2"/>
      </c>
      <c r="AY6" s="11172">
        <f t="shared" si="9"/>
      </c>
      <c r="AZ6" s="11172">
        <f t="shared" si="19"/>
      </c>
      <c r="BA6" s="11172">
        <f t="shared" si="27"/>
      </c>
      <c r="BB6" s="11172">
        <f t="shared" si="4"/>
      </c>
    </row>
    <row r="7">
      <c r="A7" s="11151">
        <v>3</v>
      </c>
      <c r="B7" s="11174" t="s">
        <v>14801</v>
      </c>
      <c r="C7" s="11175" t="s">
        <v>14801</v>
      </c>
      <c r="D7" s="11175" t="s">
        <v>14802</v>
      </c>
      <c r="E7" s="11175" t="s">
        <v>14802</v>
      </c>
      <c r="F7" s="11176">
        <v>3906</v>
      </c>
      <c r="G7" s="11177">
        <v>3906</v>
      </c>
      <c r="H7" s="11176">
        <v>362</v>
      </c>
      <c r="I7" s="11177">
        <v>362</v>
      </c>
      <c r="J7" s="11176">
        <v>0</v>
      </c>
      <c r="K7" s="11177">
        <v>0</v>
      </c>
      <c r="L7" s="11160"/>
      <c r="M7" s="11160"/>
      <c r="N7" s="11160"/>
      <c r="O7" s="11160"/>
      <c r="P7" s="11160"/>
      <c r="Q7" s="11160"/>
      <c r="R7" s="11160"/>
      <c r="S7" s="11160"/>
      <c r="T7" s="11178">
        <v>0</v>
      </c>
      <c r="U7" s="11179">
        <v>0</v>
      </c>
      <c r="V7" s="11128"/>
      <c r="W7" s="11161" t="s">
        <v>14803</v>
      </c>
      <c r="X7" s="11161"/>
      <c r="Y7" s="11161">
        <v>1674</v>
      </c>
      <c r="Z7" s="11131"/>
      <c r="AA7" s="11163" t="s">
        <v>14803</v>
      </c>
      <c r="AB7" s="11161"/>
      <c r="AC7" s="11161">
        <v>4448</v>
      </c>
      <c r="AD7" s="11131"/>
      <c r="AE7" s="11128"/>
      <c r="AF7" s="11165">
        <f>IFERROR(VLOOKUP(AG7,'Data Products'!A:G,7,0),"")</f>
      </c>
      <c r="AG7" s="11180" t="s">
        <v>14802</v>
      </c>
      <c r="AH7" s="11167">
        <f t="shared" si="24"/>
      </c>
      <c r="AI7" s="11168">
        <f t="shared" si="28"/>
      </c>
      <c r="AJ7" s="11169"/>
      <c r="AK7" s="11170">
        <f>VLOOKUP(AG7,'Data Products'!$A:$J,2,0)</f>
      </c>
      <c r="AL7" s="11172">
        <f t="shared" si="5"/>
      </c>
      <c r="AM7" s="11172">
        <f t="shared" si="14"/>
      </c>
      <c r="AN7" s="11173">
        <f>IFERROR(VLOOKUP(AG7,'Data Products'!$A:$J,8,0),0)</f>
      </c>
      <c r="AO7" s="11173">
        <f>IFERROR(VLOOKUP(AG7,'Data Products'!$A:$J,9,0),0)</f>
      </c>
      <c r="AP7" s="11173">
        <f>IFERROR(VLOOKUP(AG7,'Data Products'!$A:$J,6,0),0)</f>
      </c>
      <c r="AQ7" s="11172">
        <f t="shared" si="17"/>
      </c>
      <c r="AR7" s="11172">
        <f t="shared" si="25"/>
      </c>
      <c r="AS7" s="11172">
        <f t="shared" si="0"/>
      </c>
      <c r="AT7" s="11172">
        <f t="shared" si="8"/>
      </c>
      <c r="AU7" s="11172">
        <f t="shared" si="18"/>
      </c>
      <c r="AV7" s="11172">
        <f t="shared" si="26"/>
      </c>
      <c r="AW7" s="11172">
        <f t="shared" si="1"/>
      </c>
      <c r="AX7" s="11172">
        <f t="shared" si="2"/>
      </c>
      <c r="AY7" s="11172">
        <f t="shared" si="9"/>
      </c>
      <c r="AZ7" s="11172">
        <f t="shared" si="19"/>
      </c>
      <c r="BA7" s="11172">
        <f t="shared" si="27"/>
      </c>
      <c r="BB7" s="11172">
        <f t="shared" si="4"/>
      </c>
    </row>
    <row customHeight="true" ht="18" r="8">
      <c r="A8" s="11151">
        <v>4</v>
      </c>
      <c r="B8" s="11174" t="s">
        <v>14804</v>
      </c>
      <c r="C8" s="11175" t="s">
        <v>14804</v>
      </c>
      <c r="D8" s="11175" t="s">
        <v>14805</v>
      </c>
      <c r="E8" s="11175" t="s">
        <v>14805</v>
      </c>
      <c r="F8" s="11178">
        <v>383</v>
      </c>
      <c r="G8" s="11179">
        <v>383</v>
      </c>
      <c r="H8" s="11178">
        <v>476</v>
      </c>
      <c r="I8" s="11179">
        <v>476</v>
      </c>
      <c r="J8" s="11176">
        <v>20</v>
      </c>
      <c r="K8" s="11177">
        <v>20</v>
      </c>
      <c r="L8" s="11160"/>
      <c r="M8" s="11160"/>
      <c r="N8" s="11160"/>
      <c r="O8" s="11160"/>
      <c r="P8" s="11160"/>
      <c r="Q8" s="11160"/>
      <c r="R8" s="11160"/>
      <c r="S8" s="11160"/>
      <c r="T8" s="11178">
        <v>0</v>
      </c>
      <c r="U8" s="11179">
        <v>0</v>
      </c>
      <c r="V8" s="11128"/>
      <c r="W8" s="11161" t="s">
        <v>14806</v>
      </c>
      <c r="X8" s="11161"/>
      <c r="Y8" s="11161">
        <v>1043</v>
      </c>
      <c r="Z8" s="11131"/>
      <c r="AA8" s="11163" t="s">
        <v>14807</v>
      </c>
      <c r="AB8" s="11161" t="s">
        <v>14808</v>
      </c>
      <c r="AC8" s="11161">
        <v>3090</v>
      </c>
      <c r="AD8" s="11131"/>
      <c r="AE8" s="11128"/>
      <c r="AF8" s="11165">
        <f>IFERROR(VLOOKUP(AG8,'Data Products'!A:G,7,0),"")</f>
      </c>
      <c r="AG8" s="11180" t="s">
        <v>14805</v>
      </c>
      <c r="AH8" s="11167">
        <f t="shared" si="24"/>
      </c>
      <c r="AI8" s="11168">
        <f t="shared" si="28"/>
      </c>
      <c r="AJ8" s="11169"/>
      <c r="AK8" s="11170">
        <f>VLOOKUP(AG8,'Data Products'!$A:$J,2,0)</f>
      </c>
      <c r="AL8" s="11172">
        <f t="shared" si="5"/>
      </c>
      <c r="AM8" s="11172">
        <f t="shared" si="14"/>
      </c>
      <c r="AN8" s="11173">
        <f>IFERROR(VLOOKUP(AG8,'Data Products'!$A:$J,8,0),0)</f>
      </c>
      <c r="AO8" s="11173">
        <f>IFERROR(VLOOKUP(AG8,'Data Products'!$A:$J,9,0),0)</f>
      </c>
      <c r="AP8" s="11173">
        <f>IFERROR(VLOOKUP(AG8,'Data Products'!$A:$J,6,0),0)</f>
      </c>
      <c r="AQ8" s="11172">
        <f t="shared" si="17"/>
      </c>
      <c r="AR8" s="11172">
        <f t="shared" si="25"/>
      </c>
      <c r="AS8" s="11172">
        <f t="shared" si="0"/>
      </c>
      <c r="AT8" s="11172">
        <f t="shared" si="8"/>
      </c>
      <c r="AU8" s="11172">
        <f t="shared" si="18"/>
      </c>
      <c r="AV8" s="11172">
        <f t="shared" si="26"/>
      </c>
      <c r="AW8" s="11172">
        <f t="shared" si="1"/>
      </c>
      <c r="AX8" s="11168">
        <v>0</v>
      </c>
      <c r="AY8" s="11172">
        <f t="shared" si="9"/>
      </c>
      <c r="AZ8" s="11172">
        <f t="shared" si="19"/>
      </c>
      <c r="BA8" s="11172">
        <f t="shared" si="27"/>
      </c>
      <c r="BB8" s="11172">
        <f t="shared" si="4"/>
      </c>
    </row>
    <row customHeight="true" ht="18" r="9">
      <c r="A9" s="11151">
        <v>5</v>
      </c>
      <c r="B9" s="11174" t="s">
        <v>14809</v>
      </c>
      <c r="C9" s="11175" t="s">
        <v>14809</v>
      </c>
      <c r="D9" s="11175" t="s">
        <v>14810</v>
      </c>
      <c r="E9" s="11175" t="s">
        <v>14810</v>
      </c>
      <c r="F9" s="11178">
        <v>1390</v>
      </c>
      <c r="G9" s="11179">
        <v>1390</v>
      </c>
      <c r="H9" s="11178">
        <v>1086</v>
      </c>
      <c r="I9" s="11179">
        <v>1086</v>
      </c>
      <c r="J9" s="11176">
        <v>0</v>
      </c>
      <c r="K9" s="11177">
        <v>0</v>
      </c>
      <c r="L9" s="11160"/>
      <c r="M9" s="11160"/>
      <c r="N9" s="11160"/>
      <c r="O9" s="11160"/>
      <c r="P9" s="11160"/>
      <c r="Q9" s="11160"/>
      <c r="R9" s="11160"/>
      <c r="S9" s="11160"/>
      <c r="T9" s="11178">
        <v>0</v>
      </c>
      <c r="U9" s="11179">
        <v>0</v>
      </c>
      <c r="V9" s="11128"/>
      <c r="W9" s="11161" t="s">
        <v>14811</v>
      </c>
      <c r="X9" s="11161"/>
      <c r="Y9" s="11161">
        <v>973</v>
      </c>
      <c r="Z9" s="11131"/>
      <c r="AA9" s="11163" t="s">
        <v>14812</v>
      </c>
      <c r="AB9" s="11161"/>
      <c r="AC9" s="11161">
        <v>2893</v>
      </c>
      <c r="AD9" s="11131"/>
      <c r="AE9" s="11128"/>
      <c r="AF9" s="11165">
        <f>IFERROR(VLOOKUP(AG9,'Data Products'!A:G,7,0),"")</f>
      </c>
      <c r="AG9" s="11180" t="s">
        <v>14810</v>
      </c>
      <c r="AH9" s="11167">
        <f t="shared" si="24"/>
      </c>
      <c r="AI9" s="11168">
        <f t="shared" si="28"/>
      </c>
      <c r="AJ9" s="11169"/>
      <c r="AK9" s="11170">
        <f>VLOOKUP(AG9,'Data Products'!$A:$J,2,0)</f>
      </c>
      <c r="AL9" s="11172">
        <f t="shared" si="5"/>
      </c>
      <c r="AM9" s="11172">
        <f t="shared" si="14"/>
      </c>
      <c r="AN9" s="11173">
        <f>IFERROR(VLOOKUP(AG9,'Data Products'!$A:$J,8,0),0)</f>
      </c>
      <c r="AO9" s="11173">
        <f>IFERROR(VLOOKUP(AG9,'Data Products'!$A:$J,9,0),0)</f>
      </c>
      <c r="AP9" s="11173">
        <f>IFERROR(VLOOKUP(AG9,'Data Products'!$A:$J,6,0),0)</f>
      </c>
      <c r="AQ9" s="11172">
        <f t="shared" si="17"/>
      </c>
      <c r="AR9" s="11172">
        <f t="shared" si="25"/>
      </c>
      <c r="AS9" s="11172">
        <f t="shared" si="0"/>
      </c>
      <c r="AT9" s="11172">
        <f t="shared" si="8"/>
      </c>
      <c r="AU9" s="11172">
        <f t="shared" si="18"/>
      </c>
      <c r="AV9" s="11172">
        <f t="shared" si="26"/>
      </c>
      <c r="AW9" s="11172">
        <f t="shared" si="1"/>
      </c>
      <c r="AX9" s="11172">
        <f t="shared" ref="AX9:AX23" si="3">IFERROR(VLOOKUP($AG9,$E:$U,7,0),0)</f>
      </c>
      <c r="AY9" s="11172">
        <f t="shared" si="9"/>
      </c>
      <c r="AZ9" s="11172">
        <f t="shared" si="19"/>
      </c>
      <c r="BA9" s="11172">
        <f t="shared" si="27"/>
      </c>
      <c r="BB9" s="11172">
        <f t="shared" si="4"/>
      </c>
    </row>
    <row r="10">
      <c r="A10" s="11151">
        <v>6</v>
      </c>
      <c r="B10" s="11174" t="s">
        <v>14813</v>
      </c>
      <c r="C10" s="11175" t="s">
        <v>14813</v>
      </c>
      <c r="D10" s="11175" t="s">
        <v>14814</v>
      </c>
      <c r="E10" s="11175" t="s">
        <v>14814</v>
      </c>
      <c r="F10" s="11178">
        <v>1289</v>
      </c>
      <c r="G10" s="11179">
        <v>1289</v>
      </c>
      <c r="H10" s="11178">
        <v>773</v>
      </c>
      <c r="I10" s="11179">
        <v>773</v>
      </c>
      <c r="J10" s="11176">
        <v>0</v>
      </c>
      <c r="K10" s="11177">
        <v>0</v>
      </c>
      <c r="L10" s="11160"/>
      <c r="M10" s="11160"/>
      <c r="N10" s="11160"/>
      <c r="O10" s="11160"/>
      <c r="P10" s="11160"/>
      <c r="Q10" s="11160"/>
      <c r="R10" s="11160"/>
      <c r="S10" s="11160"/>
      <c r="T10" s="11178">
        <v>0</v>
      </c>
      <c r="U10" s="11179">
        <v>0</v>
      </c>
      <c r="V10" s="11128"/>
      <c r="W10" s="11161" t="s">
        <v>14815</v>
      </c>
      <c r="X10" s="11161"/>
      <c r="Y10" s="11161">
        <v>1141</v>
      </c>
      <c r="Z10" s="11131"/>
      <c r="AA10" s="11163" t="s">
        <v>14806</v>
      </c>
      <c r="AB10" s="11161"/>
      <c r="AC10" s="11161">
        <v>2200</v>
      </c>
      <c r="AD10" s="11131"/>
      <c r="AE10" s="11128"/>
      <c r="AF10" s="11165">
        <f>IFERROR(VLOOKUP(AG10,'Data Products'!A:G,7,0),"")</f>
      </c>
      <c r="AG10" s="11180" t="s">
        <v>14814</v>
      </c>
      <c r="AH10" s="11167">
        <f t="shared" si="24"/>
      </c>
      <c r="AI10" s="11168">
        <f t="shared" si="28"/>
      </c>
      <c r="AJ10" s="11169"/>
      <c r="AK10" s="11170">
        <f>VLOOKUP(AG10,'Data Products'!$A:$J,2,0)</f>
      </c>
      <c r="AL10" s="11172">
        <f t="shared" si="5"/>
      </c>
      <c r="AM10" s="11172">
        <f t="shared" si="14"/>
      </c>
      <c r="AN10" s="11173">
        <f>IFERROR(VLOOKUP(AG10,'Data Products'!$A:$J,8,0),0)</f>
      </c>
      <c r="AO10" s="11173">
        <f>IFERROR(VLOOKUP(AG10,'Data Products'!$A:$J,9,0),0)</f>
      </c>
      <c r="AP10" s="11173">
        <f>IFERROR(VLOOKUP(AG10,'Data Products'!$A:$J,6,0),0)</f>
      </c>
      <c r="AQ10" s="11172">
        <f t="shared" si="17"/>
      </c>
      <c r="AR10" s="11172">
        <f t="shared" si="25"/>
      </c>
      <c r="AS10" s="11172">
        <f t="shared" si="0"/>
      </c>
      <c r="AT10" s="11172">
        <f t="shared" si="8"/>
      </c>
      <c r="AU10" s="11172">
        <f t="shared" si="18"/>
      </c>
      <c r="AV10" s="11172">
        <f t="shared" si="26"/>
      </c>
      <c r="AW10" s="11172">
        <f t="shared" si="1"/>
      </c>
      <c r="AX10" s="11172">
        <f t="shared" si="3"/>
      </c>
      <c r="AY10" s="11172">
        <f t="shared" si="9"/>
      </c>
      <c r="AZ10" s="11172">
        <f t="shared" si="19"/>
      </c>
      <c r="BA10" s="11172">
        <f t="shared" si="27"/>
      </c>
      <c r="BB10" s="11172">
        <f t="shared" si="4"/>
      </c>
    </row>
    <row r="11">
      <c r="A11" s="11151">
        <v>7</v>
      </c>
      <c r="B11" s="11174" t="s">
        <v>14816</v>
      </c>
      <c r="C11" s="11175" t="s">
        <v>14816</v>
      </c>
      <c r="D11" s="11175" t="s">
        <v>14817</v>
      </c>
      <c r="E11" s="11175" t="s">
        <v>14817</v>
      </c>
      <c r="F11" s="11176">
        <v>196</v>
      </c>
      <c r="G11" s="11177">
        <v>196</v>
      </c>
      <c r="H11" s="11176">
        <v>244</v>
      </c>
      <c r="I11" s="11177">
        <v>244</v>
      </c>
      <c r="J11" s="11176">
        <v>0</v>
      </c>
      <c r="K11" s="11177">
        <v>0</v>
      </c>
      <c r="L11" s="11160"/>
      <c r="M11" s="11160"/>
      <c r="N11" s="11160"/>
      <c r="O11" s="11160"/>
      <c r="P11" s="11160"/>
      <c r="Q11" s="11160"/>
      <c r="R11" s="11160"/>
      <c r="S11" s="11160"/>
      <c r="T11" s="11178">
        <v>0</v>
      </c>
      <c r="U11" s="11179">
        <v>0</v>
      </c>
      <c r="V11" s="11128"/>
      <c r="W11" s="11161" t="s">
        <v>14818</v>
      </c>
      <c r="X11" s="11161"/>
      <c r="Y11" s="11161">
        <v>795</v>
      </c>
      <c r="Z11" s="11131"/>
      <c r="AA11" s="11163" t="s">
        <v>14811</v>
      </c>
      <c r="AB11" s="11161"/>
      <c r="AC11" s="11161">
        <v>2053</v>
      </c>
      <c r="AD11" s="11131"/>
      <c r="AE11" s="11128"/>
      <c r="AF11" s="11165">
        <f>IFERROR(VLOOKUP(AG11,'Data Products'!A:G,7,0),"")</f>
      </c>
      <c r="AG11" s="11180" t="s">
        <v>14817</v>
      </c>
      <c r="AH11" s="11167">
        <f t="shared" si="24"/>
      </c>
      <c r="AI11" s="11168">
        <f t="shared" si="28"/>
      </c>
      <c r="AJ11" s="11169"/>
      <c r="AK11" s="11170">
        <f>VLOOKUP(AG11,'Data Products'!$A:$J,2,0)</f>
      </c>
      <c r="AL11" s="11172">
        <f t="shared" si="5"/>
      </c>
      <c r="AM11" s="11172">
        <f t="shared" si="14"/>
      </c>
      <c r="AN11" s="11173">
        <f>IFERROR(VLOOKUP(AG11,'Data Products'!$A:$J,8,0),0)</f>
      </c>
      <c r="AO11" s="11173">
        <f>IFERROR(VLOOKUP(AG11,'Data Products'!$A:$J,9,0),0)</f>
      </c>
      <c r="AP11" s="11173">
        <f>IFERROR(VLOOKUP(AG11,'Data Products'!$A:$J,6,0),0)</f>
      </c>
      <c r="AQ11" s="11172">
        <f t="shared" si="17"/>
      </c>
      <c r="AR11" s="11172">
        <f t="shared" si="25"/>
      </c>
      <c r="AS11" s="11172">
        <f t="shared" si="0"/>
      </c>
      <c r="AT11" s="11172">
        <f t="shared" si="8"/>
      </c>
      <c r="AU11" s="11172">
        <f t="shared" si="18"/>
      </c>
      <c r="AV11" s="11172">
        <f t="shared" si="26"/>
      </c>
      <c r="AW11" s="11172">
        <f t="shared" si="1"/>
      </c>
      <c r="AX11" s="11172">
        <f t="shared" si="3"/>
      </c>
      <c r="AY11" s="11172">
        <f t="shared" si="9"/>
      </c>
      <c r="AZ11" s="11172">
        <f t="shared" si="19"/>
      </c>
      <c r="BA11" s="11172">
        <f t="shared" si="27"/>
      </c>
      <c r="BB11" s="11172">
        <f t="shared" si="4"/>
      </c>
    </row>
    <row r="12">
      <c r="A12" s="11151">
        <v>8</v>
      </c>
      <c r="B12" s="11174" t="s">
        <v>14819</v>
      </c>
      <c r="C12" s="11175" t="s">
        <v>14820</v>
      </c>
      <c r="D12" s="11175" t="s">
        <v>14821</v>
      </c>
      <c r="E12" s="11175" t="s">
        <v>14821</v>
      </c>
      <c r="F12" s="11176">
        <v>0</v>
      </c>
      <c r="G12" s="11177">
        <v>0</v>
      </c>
      <c r="H12" s="11176">
        <v>0</v>
      </c>
      <c r="I12" s="11177">
        <v>0</v>
      </c>
      <c r="J12" s="11176">
        <v>0</v>
      </c>
      <c r="K12" s="11177">
        <v>0</v>
      </c>
      <c r="L12" s="11160"/>
      <c r="M12" s="11160"/>
      <c r="N12" s="11160"/>
      <c r="O12" s="11160"/>
      <c r="P12" s="11160"/>
      <c r="Q12" s="11160"/>
      <c r="R12" s="11160"/>
      <c r="S12" s="11160"/>
      <c r="T12" s="11178">
        <v>1200</v>
      </c>
      <c r="U12" s="11179">
        <v>1200</v>
      </c>
      <c r="V12" s="11128"/>
      <c r="W12" s="11161" t="s">
        <v>14822</v>
      </c>
      <c r="X12" s="11161"/>
      <c r="Y12" s="11161">
        <v>778</v>
      </c>
      <c r="Z12" s="11131"/>
      <c r="AA12" s="11163" t="s">
        <v>14818</v>
      </c>
      <c r="AB12" s="11161"/>
      <c r="AC12" s="11161">
        <v>1760</v>
      </c>
      <c r="AD12" s="11131"/>
      <c r="AE12" s="11128"/>
      <c r="AF12" s="11165">
        <f>IFERROR(VLOOKUP(AG12,'Data Products'!A:G,7,0),"")</f>
      </c>
      <c r="AG12" s="11180" t="s">
        <v>14821</v>
      </c>
      <c r="AH12" s="11167">
        <f t="shared" si="24"/>
      </c>
      <c r="AI12" s="11168">
        <f t="shared" si="28"/>
      </c>
      <c r="AJ12" s="11169"/>
      <c r="AK12" s="11170">
        <f>VLOOKUP(AG12,'Data Products'!$A:$J,2,0)</f>
      </c>
      <c r="AL12" s="11172">
        <f t="shared" si="5"/>
      </c>
      <c r="AM12" s="11172">
        <f t="shared" si="14"/>
      </c>
      <c r="AN12" s="11173">
        <f>IFERROR(VLOOKUP(AG12,'Data Products'!$A:$J,8,0),0)</f>
      </c>
      <c r="AO12" s="11173">
        <f>IFERROR(VLOOKUP(AG12,'Data Products'!$A:$J,9,0),0)</f>
      </c>
      <c r="AP12" s="11173">
        <f>IFERROR(VLOOKUP(AG12,'Data Products'!$A:$J,6,0),0)</f>
      </c>
      <c r="AQ12" s="11172">
        <f t="shared" si="17"/>
      </c>
      <c r="AR12" s="11172">
        <f t="shared" si="25"/>
      </c>
      <c r="AS12" s="11172">
        <f t="shared" si="0"/>
      </c>
      <c r="AT12" s="11172">
        <f t="shared" si="8"/>
      </c>
      <c r="AU12" s="11172">
        <f t="shared" si="18"/>
      </c>
      <c r="AV12" s="11172">
        <f t="shared" si="26"/>
      </c>
      <c r="AW12" s="11172">
        <f t="shared" si="1"/>
      </c>
      <c r="AX12" s="11172">
        <f t="shared" si="3"/>
      </c>
      <c r="AY12" s="11172">
        <f t="shared" si="9"/>
      </c>
      <c r="AZ12" s="11172">
        <f t="shared" si="19"/>
      </c>
      <c r="BA12" s="11172">
        <f t="shared" si="27"/>
      </c>
      <c r="BB12" s="11172">
        <f t="shared" si="4"/>
      </c>
    </row>
    <row r="13">
      <c r="A13" s="11151">
        <v>9</v>
      </c>
      <c r="B13" s="11174" t="s">
        <v>14819</v>
      </c>
      <c r="C13" s="11175" t="s">
        <v>14823</v>
      </c>
      <c r="D13" s="11175" t="s">
        <v>14824</v>
      </c>
      <c r="E13" s="11175" t="s">
        <v>14824</v>
      </c>
      <c r="F13" s="11176">
        <v>0</v>
      </c>
      <c r="G13" s="11177">
        <v>0</v>
      </c>
      <c r="H13" s="11176">
        <v>0</v>
      </c>
      <c r="I13" s="11177">
        <v>0</v>
      </c>
      <c r="J13" s="11176">
        <v>0</v>
      </c>
      <c r="K13" s="11177">
        <v>0</v>
      </c>
      <c r="L13" s="11160"/>
      <c r="M13" s="11160"/>
      <c r="N13" s="11160"/>
      <c r="O13" s="11160"/>
      <c r="P13" s="11160"/>
      <c r="Q13" s="11160"/>
      <c r="R13" s="11160"/>
      <c r="S13" s="11160"/>
      <c r="T13" s="11178">
        <v>1000</v>
      </c>
      <c r="U13" s="11179">
        <v>1000</v>
      </c>
      <c r="V13" s="11128"/>
      <c r="W13" s="11161" t="s">
        <v>14807</v>
      </c>
      <c r="X13" s="11161" t="s">
        <v>14808</v>
      </c>
      <c r="Y13" s="11161">
        <v>738</v>
      </c>
      <c r="Z13" s="11131"/>
      <c r="AA13" s="11163" t="s">
        <v>14822</v>
      </c>
      <c r="AB13" s="11161"/>
      <c r="AC13" s="11161">
        <v>1730</v>
      </c>
      <c r="AD13" s="11131"/>
      <c r="AE13" s="11128"/>
      <c r="AF13" s="11165">
        <f>IFERROR(VLOOKUP(AG13,'Data Products'!A:G,7,0),"")</f>
      </c>
      <c r="AG13" s="11180" t="s">
        <v>14824</v>
      </c>
      <c r="AH13" s="11167">
        <f t="shared" si="24"/>
      </c>
      <c r="AI13" s="11168">
        <f t="shared" si="28"/>
      </c>
      <c r="AJ13" s="11169"/>
      <c r="AK13" s="11170">
        <f>VLOOKUP(AG13,'Data Products'!$A:$J,2,0)</f>
      </c>
      <c r="AL13" s="11172">
        <f t="shared" si="5"/>
      </c>
      <c r="AM13" s="11172">
        <f t="shared" si="14"/>
      </c>
      <c r="AN13" s="11173">
        <f>IFERROR(VLOOKUP(AG13,'Data Products'!$A:$J,8,0),0)</f>
      </c>
      <c r="AO13" s="11173">
        <f>IFERROR(VLOOKUP(AG13,'Data Products'!$A:$J,9,0),0)</f>
      </c>
      <c r="AP13" s="11173">
        <f>IFERROR(VLOOKUP(AG13,'Data Products'!$A:$J,6,0),0)</f>
      </c>
      <c r="AQ13" s="11172">
        <f t="shared" si="17"/>
      </c>
      <c r="AR13" s="11172">
        <f t="shared" si="25"/>
      </c>
      <c r="AS13" s="11172">
        <f t="shared" si="0"/>
      </c>
      <c r="AT13" s="11172">
        <f t="shared" si="8"/>
      </c>
      <c r="AU13" s="11172">
        <f t="shared" si="18"/>
      </c>
      <c r="AV13" s="11172">
        <f t="shared" si="26"/>
      </c>
      <c r="AW13" s="11172">
        <f t="shared" si="1"/>
      </c>
      <c r="AX13" s="11172">
        <f t="shared" si="3"/>
      </c>
      <c r="AY13" s="11172">
        <f t="shared" si="9"/>
      </c>
      <c r="AZ13" s="11172">
        <f t="shared" si="19"/>
      </c>
      <c r="BA13" s="11172">
        <f t="shared" si="27"/>
      </c>
      <c r="BB13" s="11172">
        <f t="shared" si="4"/>
      </c>
    </row>
    <row r="14">
      <c r="A14" s="11151">
        <v>10</v>
      </c>
      <c r="B14" s="11174" t="s">
        <v>14825</v>
      </c>
      <c r="C14" s="11175" t="s">
        <v>14826</v>
      </c>
      <c r="D14" s="11175" t="s">
        <v>14827</v>
      </c>
      <c r="E14" s="11175" t="s">
        <v>14827</v>
      </c>
      <c r="F14" s="11176">
        <v>0</v>
      </c>
      <c r="G14" s="11179">
        <v>0</v>
      </c>
      <c r="H14" s="11178">
        <v>0</v>
      </c>
      <c r="I14" s="11179">
        <v>0</v>
      </c>
      <c r="J14" s="11176">
        <v>0</v>
      </c>
      <c r="K14" s="11177">
        <v>0</v>
      </c>
      <c r="L14" s="11160"/>
      <c r="M14" s="11160"/>
      <c r="N14" s="11160"/>
      <c r="O14" s="11160"/>
      <c r="P14" s="11160"/>
      <c r="Q14" s="11160"/>
      <c r="R14" s="11160"/>
      <c r="S14" s="11160"/>
      <c r="T14" s="11178">
        <v>500</v>
      </c>
      <c r="U14" s="11179">
        <v>500</v>
      </c>
      <c r="V14" s="11128"/>
      <c r="W14" s="11161" t="s">
        <v>14812</v>
      </c>
      <c r="X14" s="11161"/>
      <c r="Y14" s="11161">
        <v>646</v>
      </c>
      <c r="Z14" s="11131"/>
      <c r="AA14" s="11163" t="s">
        <v>14815</v>
      </c>
      <c r="AB14" s="11161"/>
      <c r="AC14" s="11161">
        <v>1700</v>
      </c>
      <c r="AD14" s="11131"/>
      <c r="AE14" s="11128"/>
      <c r="AF14" s="11181">
        <f>IFERROR(VLOOKUP(AG14,'Data Products'!A:G,7,0),"")</f>
      </c>
      <c r="AG14" s="11180" t="s">
        <v>14827</v>
      </c>
      <c r="AH14" s="11167">
        <f t="shared" si="24"/>
      </c>
      <c r="AI14" s="11168">
        <f t="shared" si="28"/>
      </c>
      <c r="AJ14" s="11169"/>
      <c r="AK14" s="11170">
        <f>VLOOKUP(AG14,'Data Products'!$A:$J,2,0)</f>
      </c>
      <c r="AL14" s="11172">
        <f t="shared" si="5"/>
      </c>
      <c r="AM14" s="11172">
        <f t="shared" si="14"/>
      </c>
      <c r="AN14" s="11173">
        <f>IFERROR(VLOOKUP(AG14,'Data Products'!$A:$J,8,0),0)</f>
      </c>
      <c r="AO14" s="11173">
        <f>IFERROR(VLOOKUP(AG14,'Data Products'!$A:$J,9,0),0)</f>
      </c>
      <c r="AP14" s="11173">
        <f>IFERROR(VLOOKUP(AG14,'Data Products'!$A:$J,6,0),0)</f>
      </c>
      <c r="AQ14" s="11172">
        <f t="shared" si="17"/>
      </c>
      <c r="AR14" s="11172">
        <f t="shared" si="25"/>
      </c>
      <c r="AS14" s="11172">
        <f t="shared" si="0"/>
      </c>
      <c r="AT14" s="11172">
        <f t="shared" si="8"/>
      </c>
      <c r="AU14" s="11172">
        <f t="shared" si="18"/>
      </c>
      <c r="AV14" s="11172">
        <f t="shared" si="26"/>
      </c>
      <c r="AW14" s="11172">
        <f t="shared" si="1"/>
      </c>
      <c r="AX14" s="11172">
        <f t="shared" si="3"/>
      </c>
      <c r="AY14" s="11172">
        <f t="shared" si="9"/>
      </c>
      <c r="AZ14" s="11172">
        <f t="shared" si="19"/>
      </c>
      <c r="BA14" s="11172">
        <f t="shared" si="27"/>
      </c>
      <c r="BB14" s="11172">
        <f t="shared" si="4"/>
      </c>
    </row>
    <row r="15">
      <c r="A15" s="11151">
        <v>12</v>
      </c>
      <c r="B15" s="11174" t="s">
        <v>14828</v>
      </c>
      <c r="C15" s="11175" t="s">
        <v>14828</v>
      </c>
      <c r="D15" s="11175" t="s">
        <v>14829</v>
      </c>
      <c r="E15" s="11175" t="s">
        <v>14829</v>
      </c>
      <c r="F15" s="11176">
        <v>128</v>
      </c>
      <c r="G15" s="11179">
        <v>128</v>
      </c>
      <c r="H15" s="11178">
        <v>53</v>
      </c>
      <c r="I15" s="11179">
        <v>53</v>
      </c>
      <c r="J15" s="11176">
        <v>0</v>
      </c>
      <c r="K15" s="11177">
        <v>0</v>
      </c>
      <c r="L15" s="11160"/>
      <c r="M15" s="11160"/>
      <c r="N15" s="11160"/>
      <c r="O15" s="11160"/>
      <c r="P15" s="11160"/>
      <c r="Q15" s="11160"/>
      <c r="R15" s="11160"/>
      <c r="S15" s="11160"/>
      <c r="T15" s="11178">
        <v>0</v>
      </c>
      <c r="U15" s="11179">
        <v>0</v>
      </c>
      <c r="V15" s="11128"/>
      <c r="W15" s="11161" t="s">
        <v>14830</v>
      </c>
      <c r="X15" s="11161"/>
      <c r="Y15" s="11161">
        <v>634</v>
      </c>
      <c r="Z15" s="11131"/>
      <c r="AA15" s="11163" t="s">
        <v>14830</v>
      </c>
      <c r="AB15" s="11161"/>
      <c r="AC15" s="11161">
        <v>1374</v>
      </c>
      <c r="AD15" s="11131"/>
      <c r="AE15" s="11128"/>
      <c r="AF15" s="11181">
        <f>IFERROR(VLOOKUP(AG15,'Data Products'!A:G,7,0),"")</f>
      </c>
      <c r="AG15" s="11180" t="s">
        <v>14829</v>
      </c>
      <c r="AH15" s="11167">
        <f t="shared" si="24"/>
      </c>
      <c r="AI15" s="11168">
        <f t="shared" si="28"/>
      </c>
      <c r="AJ15" s="11169"/>
      <c r="AK15" s="11170">
        <f>VLOOKUP(AG15,'Data Products'!$A:$J,2,0)</f>
      </c>
      <c r="AL15" s="11172">
        <f t="shared" si="5"/>
      </c>
      <c r="AM15" s="11172">
        <f t="shared" si="14"/>
      </c>
      <c r="AN15" s="11173">
        <f>IFERROR(VLOOKUP(AG15,'Data Products'!$A:$J,8,0),0)</f>
      </c>
      <c r="AO15" s="11173">
        <f>IFERROR(VLOOKUP(AG15,'Data Products'!$A:$J,9,0),0)</f>
      </c>
      <c r="AP15" s="11173">
        <f>IFERROR(VLOOKUP(AG15,'Data Products'!$A:$J,6,0),0)</f>
      </c>
      <c r="AQ15" s="11172">
        <f t="shared" si="17"/>
      </c>
      <c r="AR15" s="11172">
        <f t="shared" si="25"/>
      </c>
      <c r="AS15" s="11172">
        <f t="shared" si="0"/>
      </c>
      <c r="AT15" s="11172">
        <f t="shared" si="8"/>
      </c>
      <c r="AU15" s="11172">
        <f t="shared" si="18"/>
      </c>
      <c r="AV15" s="11172">
        <f t="shared" si="26"/>
      </c>
      <c r="AW15" s="11172">
        <f t="shared" si="1"/>
      </c>
      <c r="AX15" s="11172">
        <f t="shared" si="3"/>
      </c>
      <c r="AY15" s="11172">
        <f t="shared" si="9"/>
      </c>
      <c r="AZ15" s="11172">
        <f t="shared" si="19"/>
      </c>
      <c r="BA15" s="11172">
        <f t="shared" si="27"/>
      </c>
      <c r="BB15" s="11172">
        <f t="shared" si="4"/>
      </c>
    </row>
    <row r="16">
      <c r="A16" s="11151">
        <v>13</v>
      </c>
      <c r="B16" s="11174" t="s">
        <v>14831</v>
      </c>
      <c r="C16" s="11175" t="s">
        <v>14831</v>
      </c>
      <c r="D16" s="11175" t="s">
        <v>14832</v>
      </c>
      <c r="E16" s="11175" t="s">
        <v>14832</v>
      </c>
      <c r="F16" s="11178">
        <v>0</v>
      </c>
      <c r="G16" s="11179">
        <v>0</v>
      </c>
      <c r="H16" s="11178">
        <v>98</v>
      </c>
      <c r="I16" s="11179">
        <v>98</v>
      </c>
      <c r="J16" s="11176">
        <v>0</v>
      </c>
      <c r="K16" s="11177">
        <v>0</v>
      </c>
      <c r="L16" s="11160"/>
      <c r="M16" s="11160"/>
      <c r="N16" s="11160"/>
      <c r="O16" s="11160"/>
      <c r="P16" s="11160"/>
      <c r="Q16" s="11160"/>
      <c r="R16" s="11160"/>
      <c r="S16" s="11160"/>
      <c r="T16" s="11178">
        <v>0</v>
      </c>
      <c r="U16" s="11179">
        <v>0</v>
      </c>
      <c r="V16" s="11128"/>
      <c r="W16" s="11161" t="s">
        <v>14833</v>
      </c>
      <c r="X16" s="11161" t="s">
        <v>14808</v>
      </c>
      <c r="Y16" s="11161">
        <v>518</v>
      </c>
      <c r="Z16" s="11131"/>
      <c r="AA16" s="11163" t="s">
        <v>14833</v>
      </c>
      <c r="AB16" s="11161" t="s">
        <v>14808</v>
      </c>
      <c r="AC16" s="11161">
        <v>811</v>
      </c>
      <c r="AD16" s="11131"/>
      <c r="AE16" s="11128"/>
      <c r="AF16" s="11181">
        <f>IFERROR(VLOOKUP(AG16,'Data Products'!A:G,7,0),"")</f>
      </c>
      <c r="AG16" s="11180" t="s">
        <v>14832</v>
      </c>
      <c r="AH16" s="11167">
        <f t="shared" si="24"/>
      </c>
      <c r="AI16" s="11168">
        <f t="shared" si="28"/>
      </c>
      <c r="AJ16" s="11169"/>
      <c r="AK16" s="11170">
        <f>VLOOKUP(AG16,'Data Products'!$A:$J,2,0)</f>
      </c>
      <c r="AL16" s="11172">
        <f t="shared" si="5"/>
      </c>
      <c r="AM16" s="11172">
        <f t="shared" si="14"/>
      </c>
      <c r="AN16" s="11173">
        <f>IFERROR(VLOOKUP(AG16,'Data Products'!$A:$J,8,0),0)</f>
      </c>
      <c r="AO16" s="11173">
        <f>IFERROR(VLOOKUP(AG16,'Data Products'!$A:$J,9,0),0)</f>
      </c>
      <c r="AP16" s="11173">
        <f>IFERROR(VLOOKUP(AG16,'Data Products'!$A:$J,6,0),0)</f>
      </c>
      <c r="AQ16" s="11172">
        <f t="shared" si="17"/>
      </c>
      <c r="AR16" s="11172">
        <f t="shared" si="25"/>
      </c>
      <c r="AS16" s="11172">
        <f t="shared" si="0"/>
      </c>
      <c r="AT16" s="11172">
        <f t="shared" si="8"/>
      </c>
      <c r="AU16" s="11172">
        <f t="shared" si="18"/>
      </c>
      <c r="AV16" s="11172">
        <f t="shared" si="26"/>
      </c>
      <c r="AW16" s="11172">
        <f t="shared" si="1"/>
      </c>
      <c r="AX16" s="11172">
        <f t="shared" si="3"/>
      </c>
      <c r="AY16" s="11172">
        <f t="shared" si="9"/>
      </c>
      <c r="AZ16" s="11172">
        <f t="shared" si="19"/>
      </c>
      <c r="BA16" s="11172">
        <f t="shared" si="27"/>
      </c>
      <c r="BB16" s="11172">
        <f t="shared" si="4"/>
      </c>
    </row>
    <row r="17">
      <c r="A17" s="11151">
        <v>14</v>
      </c>
      <c r="B17" s="11174" t="s">
        <v>14834</v>
      </c>
      <c r="C17" s="11175" t="s">
        <v>14834</v>
      </c>
      <c r="D17" s="11175" t="s">
        <v>14835</v>
      </c>
      <c r="E17" s="11182" t="s">
        <v>14835</v>
      </c>
      <c r="F17" s="11178">
        <v>97</v>
      </c>
      <c r="G17" s="11179">
        <v>97</v>
      </c>
      <c r="H17" s="11178">
        <v>149</v>
      </c>
      <c r="I17" s="11179">
        <v>149</v>
      </c>
      <c r="J17" s="11176">
        <v>0</v>
      </c>
      <c r="K17" s="11177">
        <v>0</v>
      </c>
      <c r="L17" s="11160"/>
      <c r="M17" s="11160"/>
      <c r="N17" s="11160"/>
      <c r="O17" s="11160"/>
      <c r="P17" s="11160"/>
      <c r="Q17" s="11160"/>
      <c r="R17" s="11160"/>
      <c r="S17" s="11160"/>
      <c r="T17" s="11178">
        <v>600</v>
      </c>
      <c r="U17" s="11179">
        <v>600</v>
      </c>
      <c r="V17" s="11128"/>
      <c r="W17" s="11161" t="s">
        <v>14836</v>
      </c>
      <c r="X17" s="11161"/>
      <c r="Y17" s="11161">
        <v>505</v>
      </c>
      <c r="Z17" s="11131"/>
      <c r="AA17" s="11163" t="s">
        <v>14837</v>
      </c>
      <c r="AB17" s="11161"/>
      <c r="AC17" s="11161">
        <v>724</v>
      </c>
      <c r="AD17" s="11131"/>
      <c r="AE17" s="11128"/>
      <c r="AF17" s="11181">
        <f>IFERROR(VLOOKUP(AG17,'Data Products'!A:G,7,0),"")</f>
      </c>
      <c r="AG17" s="11180" t="s">
        <v>14835</v>
      </c>
      <c r="AH17" s="11167">
        <f t="shared" si="24"/>
      </c>
      <c r="AI17" s="11168">
        <f t="shared" si="28"/>
      </c>
      <c r="AJ17" s="11169"/>
      <c r="AK17" s="11170">
        <f>VLOOKUP(AG17,'Data Products'!$A:$J,2,0)</f>
      </c>
      <c r="AL17" s="11172">
        <f t="shared" si="5"/>
      </c>
      <c r="AM17" s="11172">
        <f t="shared" si="14"/>
      </c>
      <c r="AN17" s="11173">
        <f>IFERROR(VLOOKUP(AG17,'Data Products'!$A:$J,8,0),0)</f>
      </c>
      <c r="AO17" s="11173">
        <f>IFERROR(VLOOKUP(AG17,'Data Products'!$A:$J,9,0),0)</f>
      </c>
      <c r="AP17" s="11173">
        <f>IFERROR(VLOOKUP(AG17,'Data Products'!$A:$J,6,0),0)</f>
      </c>
      <c r="AQ17" s="11172">
        <f t="shared" si="17"/>
      </c>
      <c r="AR17" s="11172">
        <f t="shared" si="25"/>
      </c>
      <c r="AS17" s="11172">
        <f t="shared" si="0"/>
      </c>
      <c r="AT17" s="11172">
        <f t="shared" si="8"/>
      </c>
      <c r="AU17" s="11172">
        <f t="shared" si="18"/>
      </c>
      <c r="AV17" s="11172">
        <f t="shared" si="26"/>
      </c>
      <c r="AW17" s="11172">
        <f t="shared" si="1"/>
      </c>
      <c r="AX17" s="11172">
        <f t="shared" si="3"/>
      </c>
      <c r="AY17" s="11172">
        <f t="shared" si="9"/>
      </c>
      <c r="AZ17" s="11172">
        <f t="shared" si="19"/>
      </c>
      <c r="BA17" s="11172">
        <f t="shared" si="27"/>
      </c>
      <c r="BB17" s="11172">
        <f t="shared" si="4"/>
      </c>
    </row>
    <row r="18">
      <c r="A18" s="11151">
        <v>15</v>
      </c>
      <c r="B18" s="11174" t="s">
        <v>14838</v>
      </c>
      <c r="C18" s="11175" t="s">
        <v>14838</v>
      </c>
      <c r="D18" s="11175" t="s">
        <v>14839</v>
      </c>
      <c r="E18" s="11182" t="s">
        <v>14839</v>
      </c>
      <c r="F18" s="11178">
        <v>5</v>
      </c>
      <c r="G18" s="11179">
        <v>5</v>
      </c>
      <c r="H18" s="11178">
        <v>0</v>
      </c>
      <c r="I18" s="11179">
        <v>0</v>
      </c>
      <c r="J18" s="11176">
        <v>0</v>
      </c>
      <c r="K18" s="11177">
        <v>0</v>
      </c>
      <c r="L18" s="11160"/>
      <c r="M18" s="11160"/>
      <c r="N18" s="11160"/>
      <c r="O18" s="11160"/>
      <c r="P18" s="11160"/>
      <c r="Q18" s="11160"/>
      <c r="R18" s="11160"/>
      <c r="S18" s="11160"/>
      <c r="T18" s="11178">
        <v>0</v>
      </c>
      <c r="U18" s="11179">
        <v>0</v>
      </c>
      <c r="V18" s="11128"/>
      <c r="W18" s="11161" t="s">
        <v>14840</v>
      </c>
      <c r="X18" s="11161"/>
      <c r="Y18" s="11161">
        <v>353</v>
      </c>
      <c r="Z18" s="11131"/>
      <c r="AA18" s="11163" t="s">
        <v>14841</v>
      </c>
      <c r="AB18" s="11161"/>
      <c r="AC18" s="11161">
        <v>627</v>
      </c>
      <c r="AD18" s="11131"/>
      <c r="AE18" s="11128"/>
      <c r="AF18" s="11181">
        <f>IFERROR(VLOOKUP(AG18,'Data Products'!A:G,7,0),"")</f>
      </c>
      <c r="AG18" s="11180" t="s">
        <v>14842</v>
      </c>
      <c r="AH18" s="11167">
        <f t="shared" si="24"/>
      </c>
      <c r="AI18" s="11168">
        <f t="shared" si="28"/>
      </c>
      <c r="AJ18" s="11169"/>
      <c r="AK18" s="11170">
        <f>VLOOKUP(AG18,'Data Products'!$A:$J,2,0)</f>
      </c>
      <c r="AL18" s="11172">
        <f t="shared" si="5"/>
      </c>
      <c r="AM18" s="11172">
        <f t="shared" si="14"/>
      </c>
      <c r="AN18" s="11173">
        <f>IFERROR(VLOOKUP(AG18,'Data Products'!$A:$J,8,0),0)</f>
      </c>
      <c r="AO18" s="11173">
        <f>IFERROR(VLOOKUP(AG18,'Data Products'!$A:$J,9,0),0)</f>
      </c>
      <c r="AP18" s="11173">
        <f>IFERROR(VLOOKUP(AG18,'Data Products'!$A:$J,6,0),0)</f>
      </c>
      <c r="AQ18" s="11172">
        <f t="shared" si="17"/>
      </c>
      <c r="AR18" s="11172">
        <f t="shared" si="25"/>
      </c>
      <c r="AS18" s="11172">
        <f t="shared" si="0"/>
      </c>
      <c r="AT18" s="11172">
        <f t="shared" si="8"/>
      </c>
      <c r="AU18" s="11172">
        <f t="shared" si="18"/>
      </c>
      <c r="AV18" s="11172">
        <f t="shared" si="26"/>
      </c>
      <c r="AW18" s="11172">
        <f t="shared" si="1"/>
      </c>
      <c r="AX18" s="11172">
        <f t="shared" si="3"/>
      </c>
      <c r="AY18" s="11172">
        <f t="shared" si="9"/>
      </c>
      <c r="AZ18" s="11172">
        <f t="shared" si="19"/>
      </c>
      <c r="BA18" s="11172">
        <f t="shared" si="27"/>
      </c>
      <c r="BB18" s="11172">
        <f t="shared" si="4"/>
      </c>
    </row>
    <row r="19">
      <c r="A19" s="11151">
        <v>16</v>
      </c>
      <c r="B19" s="11174" t="s">
        <v>14843</v>
      </c>
      <c r="C19" s="11175" t="s">
        <v>14843</v>
      </c>
      <c r="D19" s="11175" t="s">
        <v>14844</v>
      </c>
      <c r="E19" s="11175" t="s">
        <v>14844</v>
      </c>
      <c r="F19" s="11178">
        <v>137</v>
      </c>
      <c r="G19" s="11179">
        <v>137</v>
      </c>
      <c r="H19" s="11176">
        <v>186</v>
      </c>
      <c r="I19" s="11177">
        <v>186</v>
      </c>
      <c r="J19" s="11176">
        <v>0</v>
      </c>
      <c r="K19" s="11177">
        <v>0</v>
      </c>
      <c r="L19" s="11160"/>
      <c r="M19" s="11160"/>
      <c r="N19" s="11160"/>
      <c r="O19" s="11160"/>
      <c r="P19" s="11160"/>
      <c r="Q19" s="11160"/>
      <c r="R19" s="11160"/>
      <c r="S19" s="11160"/>
      <c r="T19" s="11178">
        <v>0</v>
      </c>
      <c r="U19" s="11179">
        <v>0</v>
      </c>
      <c r="V19" s="11128"/>
      <c r="W19" s="11161" t="s">
        <v>14841</v>
      </c>
      <c r="X19" s="11161"/>
      <c r="Y19" s="11161">
        <v>329</v>
      </c>
      <c r="Z19" s="11131"/>
      <c r="AA19" s="11163" t="s">
        <v>14845</v>
      </c>
      <c r="AB19" s="11161"/>
      <c r="AC19" s="11161">
        <v>529</v>
      </c>
      <c r="AD19" s="11131"/>
      <c r="AE19" s="11128"/>
      <c r="AF19" s="11181">
        <f>IFERROR(VLOOKUP(AG19,'Data Products'!A:G,7,0),"")</f>
      </c>
      <c r="AG19" s="11180" t="s">
        <v>14839</v>
      </c>
      <c r="AH19" s="11167">
        <f t="shared" si="24"/>
      </c>
      <c r="AI19" s="11168">
        <f t="shared" si="28"/>
      </c>
      <c r="AJ19" s="11169"/>
      <c r="AK19" s="11170">
        <f>VLOOKUP(AG19,'Data Products'!$A:$J,2,0)</f>
      </c>
      <c r="AL19" s="11172">
        <f t="shared" si="5"/>
      </c>
      <c r="AM19" s="11172">
        <f t="shared" si="14"/>
      </c>
      <c r="AN19" s="11173">
        <f>IFERROR(VLOOKUP(AG19,'Data Products'!$A:$J,8,0),0)</f>
      </c>
      <c r="AO19" s="11173">
        <f>IFERROR(VLOOKUP(AG19,'Data Products'!$A:$J,9,0),0)</f>
      </c>
      <c r="AP19" s="11173">
        <f>IFERROR(VLOOKUP(AG19,'Data Products'!$A:$J,6,0),0)</f>
      </c>
      <c r="AQ19" s="11172">
        <f t="shared" si="17"/>
      </c>
      <c r="AR19" s="11172">
        <f t="shared" si="25"/>
      </c>
      <c r="AS19" s="11172">
        <f t="shared" si="0"/>
      </c>
      <c r="AT19" s="11172">
        <f t="shared" si="8"/>
      </c>
      <c r="AU19" s="11172">
        <f t="shared" si="18"/>
      </c>
      <c r="AV19" s="11172">
        <f t="shared" si="26"/>
      </c>
      <c r="AW19" s="11172">
        <f t="shared" si="1"/>
      </c>
      <c r="AX19" s="11172">
        <f t="shared" si="3"/>
      </c>
      <c r="AY19" s="11172">
        <f t="shared" si="9"/>
      </c>
      <c r="AZ19" s="11172">
        <f t="shared" si="19"/>
      </c>
      <c r="BA19" s="11172">
        <f t="shared" si="27"/>
      </c>
      <c r="BB19" s="11172">
        <f t="shared" si="4"/>
      </c>
    </row>
    <row customHeight="true" ht="18" r="20">
      <c r="A20" s="11151">
        <v>17</v>
      </c>
      <c r="B20" s="11174" t="s">
        <v>14846</v>
      </c>
      <c r="C20" s="11175" t="s">
        <v>14846</v>
      </c>
      <c r="D20" s="11175" t="s">
        <v>14807</v>
      </c>
      <c r="E20" s="11182" t="s">
        <v>14807</v>
      </c>
      <c r="F20" s="11178">
        <v>101</v>
      </c>
      <c r="G20" s="11179">
        <v>101</v>
      </c>
      <c r="H20" s="11178">
        <v>1548</v>
      </c>
      <c r="I20" s="11179">
        <v>1548</v>
      </c>
      <c r="J20" s="11176">
        <v>0</v>
      </c>
      <c r="K20" s="11177">
        <v>0</v>
      </c>
      <c r="L20" s="11160"/>
      <c r="M20" s="11160"/>
      <c r="N20" s="11160"/>
      <c r="O20" s="11160"/>
      <c r="P20" s="11160"/>
      <c r="Q20" s="11160"/>
      <c r="R20" s="11160"/>
      <c r="S20" s="11160"/>
      <c r="T20" s="11178">
        <v>2320</v>
      </c>
      <c r="U20" s="11179">
        <v>2320</v>
      </c>
      <c r="V20" s="11128"/>
      <c r="W20" s="11161" t="s">
        <v>14837</v>
      </c>
      <c r="X20" s="11161"/>
      <c r="Y20" s="11161">
        <v>263</v>
      </c>
      <c r="Z20" s="11131"/>
      <c r="AA20" s="11163" t="s">
        <v>14847</v>
      </c>
      <c r="AB20" s="11161"/>
      <c r="AC20" s="11161">
        <v>510</v>
      </c>
      <c r="AD20" s="11131"/>
      <c r="AE20" s="11128"/>
      <c r="AF20" s="11181">
        <f>IFERROR(VLOOKUP(AG20,'Data Products'!A:G,7,0),"")</f>
      </c>
      <c r="AG20" s="11180" t="s">
        <v>14844</v>
      </c>
      <c r="AH20" s="11167">
        <f t="shared" si="24"/>
      </c>
      <c r="AI20" s="11168">
        <f t="shared" si="28"/>
      </c>
      <c r="AJ20" s="11169"/>
      <c r="AK20" s="11170">
        <f>VLOOKUP(AG20,'Data Products'!$A:$J,2,0)</f>
      </c>
      <c r="AL20" s="11172">
        <f t="shared" si="5"/>
      </c>
      <c r="AM20" s="11172">
        <f t="shared" si="14"/>
      </c>
      <c r="AN20" s="11173">
        <f>IFERROR(VLOOKUP(AG20,'Data Products'!$A:$J,8,0),0)</f>
      </c>
      <c r="AO20" s="11173">
        <f>IFERROR(VLOOKUP(AG20,'Data Products'!$A:$J,9,0),0)</f>
      </c>
      <c r="AP20" s="11173">
        <f>IFERROR(VLOOKUP(AG20,'Data Products'!$A:$J,6,0),0)</f>
      </c>
      <c r="AQ20" s="11172">
        <f t="shared" si="17"/>
      </c>
      <c r="AR20" s="11172">
        <f t="shared" si="25"/>
      </c>
      <c r="AS20" s="11172">
        <f t="shared" si="0"/>
      </c>
      <c r="AT20" s="11172">
        <f t="shared" si="8"/>
      </c>
      <c r="AU20" s="11172">
        <f t="shared" si="18"/>
      </c>
      <c r="AV20" s="11172">
        <f t="shared" si="26"/>
      </c>
      <c r="AW20" s="11172">
        <f t="shared" si="1"/>
      </c>
      <c r="AX20" s="11172">
        <f t="shared" si="3"/>
      </c>
      <c r="AY20" s="11172">
        <f t="shared" si="9"/>
      </c>
      <c r="AZ20" s="11172">
        <f t="shared" si="19"/>
      </c>
      <c r="BA20" s="11172">
        <f t="shared" si="27"/>
      </c>
      <c r="BB20" s="11172">
        <f t="shared" si="4"/>
      </c>
    </row>
    <row customHeight="true" ht="18" r="21">
      <c r="A21" s="11151">
        <v>18</v>
      </c>
      <c r="B21" s="11174" t="s">
        <v>14848</v>
      </c>
      <c r="C21" s="11175" t="s">
        <v>14848</v>
      </c>
      <c r="D21" s="11175" t="s">
        <v>14833</v>
      </c>
      <c r="E21" s="11175" t="s">
        <v>14833</v>
      </c>
      <c r="F21" s="11178">
        <v>209</v>
      </c>
      <c r="G21" s="11179">
        <v>209</v>
      </c>
      <c r="H21" s="11178">
        <v>3690</v>
      </c>
      <c r="I21" s="11179">
        <v>3690</v>
      </c>
      <c r="J21" s="11176">
        <v>19</v>
      </c>
      <c r="K21" s="11176">
        <v>19</v>
      </c>
      <c r="L21" s="11160"/>
      <c r="M21" s="11160"/>
      <c r="N21" s="11160"/>
      <c r="O21" s="11160"/>
      <c r="P21" s="11160"/>
      <c r="Q21" s="11160"/>
      <c r="R21" s="11160"/>
      <c r="S21" s="11160"/>
      <c r="T21" s="11178">
        <v>3000</v>
      </c>
      <c r="U21" s="11179">
        <v>3000</v>
      </c>
      <c r="V21" s="11128"/>
      <c r="W21" s="11161" t="s">
        <v>14849</v>
      </c>
      <c r="X21" s="11161"/>
      <c r="Y21" s="11161">
        <v>224</v>
      </c>
      <c r="Z21" s="11131"/>
      <c r="AA21" s="11163" t="s">
        <v>14836</v>
      </c>
      <c r="AB21" s="11161"/>
      <c r="AC21" s="11161">
        <v>505</v>
      </c>
      <c r="AD21" s="11131"/>
      <c r="AE21" s="11128"/>
      <c r="AF21" s="11181">
        <f>IFERROR(VLOOKUP(AG21,'Data Products'!A:G,7,0),"")</f>
      </c>
      <c r="AG21" s="11180" t="s">
        <v>14807</v>
      </c>
      <c r="AH21" s="11167">
        <f t="shared" si="24"/>
      </c>
      <c r="AI21" s="11168">
        <f t="shared" si="28"/>
      </c>
      <c r="AJ21" s="11169"/>
      <c r="AK21" s="11170">
        <f>VLOOKUP(AG21,'Data Products'!$A:$J,2,0)</f>
      </c>
      <c r="AL21" s="11172">
        <f t="shared" si="5"/>
      </c>
      <c r="AM21" s="11172">
        <f t="shared" si="14"/>
      </c>
      <c r="AN21" s="11173">
        <f>IFERROR(VLOOKUP(AG21,'Data Products'!$A:$J,8,0),0)</f>
      </c>
      <c r="AO21" s="11173">
        <f>IFERROR(VLOOKUP(AG21,'Data Products'!$A:$J,9,0),0)</f>
      </c>
      <c r="AP21" s="11173">
        <f>IFERROR(VLOOKUP(AG21,'Data Products'!$A:$J,6,0),0)</f>
      </c>
      <c r="AQ21" s="11172">
        <f t="shared" si="17"/>
      </c>
      <c r="AR21" s="11172">
        <f t="shared" si="25"/>
      </c>
      <c r="AS21" s="11172">
        <f t="shared" si="0"/>
      </c>
      <c r="AT21" s="11172">
        <f t="shared" si="8"/>
      </c>
      <c r="AU21" s="11172">
        <f t="shared" si="18"/>
      </c>
      <c r="AV21" s="11172">
        <f t="shared" si="26"/>
      </c>
      <c r="AW21" s="11172">
        <f t="shared" si="1"/>
      </c>
      <c r="AX21" s="11172">
        <f t="shared" si="3"/>
      </c>
      <c r="AY21" s="11172">
        <f t="shared" si="9"/>
      </c>
      <c r="AZ21" s="11172">
        <f t="shared" si="19"/>
      </c>
      <c r="BA21" s="11172">
        <f t="shared" si="27"/>
      </c>
      <c r="BB21" s="11172">
        <f t="shared" si="4"/>
      </c>
    </row>
    <row customHeight="true" ht="18" r="22">
      <c r="A22" s="11151"/>
      <c r="B22" s="11183"/>
      <c r="C22" s="11180"/>
      <c r="D22" s="11180"/>
      <c r="E22" s="11180"/>
      <c r="F22" s="11178"/>
      <c r="G22" s="11179"/>
      <c r="H22" s="11178"/>
      <c r="I22" s="11179"/>
      <c r="J22" s="11176"/>
      <c r="K22" s="11177"/>
      <c r="L22" s="11160"/>
      <c r="M22" s="11160"/>
      <c r="N22" s="11160"/>
      <c r="O22" s="11160"/>
      <c r="P22" s="11160"/>
      <c r="Q22" s="11160"/>
      <c r="R22" s="11160"/>
      <c r="S22" s="11160"/>
      <c r="T22" s="11178"/>
      <c r="U22" s="11179"/>
      <c r="V22" s="11128"/>
      <c r="W22" s="11161" t="s">
        <v>14850</v>
      </c>
      <c r="X22" s="11161"/>
      <c r="Y22" s="11161">
        <v>209</v>
      </c>
      <c r="Z22" s="11131"/>
      <c r="AA22" s="11163" t="s">
        <v>14840</v>
      </c>
      <c r="AB22" s="11161"/>
      <c r="AC22" s="11161">
        <v>464</v>
      </c>
      <c r="AD22" s="11131"/>
      <c r="AE22" s="11128"/>
      <c r="AF22" s="11181">
        <f>IFERROR(VLOOKUP(AG22,'Data Products'!A:G,7,0),"")</f>
      </c>
      <c r="AG22" s="11180" t="s">
        <v>14833</v>
      </c>
      <c r="AH22" s="11167">
        <f t="shared" si="24"/>
      </c>
      <c r="AI22" s="11168">
        <f t="shared" si="28"/>
      </c>
      <c r="AJ22" s="11169"/>
      <c r="AK22" s="11170">
        <f>VLOOKUP(AG22,'Data Products'!$A:$J,2,0)</f>
      </c>
      <c r="AL22" s="11172">
        <f t="shared" si="5"/>
      </c>
      <c r="AM22" s="11172">
        <f t="shared" si="14"/>
      </c>
      <c r="AN22" s="11173">
        <f>IFERROR(VLOOKUP(AG22,'Data Products'!$A:$J,8,0),0)</f>
      </c>
      <c r="AO22" s="11173">
        <f>IFERROR(VLOOKUP(AG22,'Data Products'!$A:$J,9,0),0)</f>
      </c>
      <c r="AP22" s="11173">
        <f>IFERROR(VLOOKUP(AG22,'Data Products'!$A:$J,6,0),0)</f>
      </c>
      <c r="AQ22" s="11172">
        <f t="shared" si="17"/>
      </c>
      <c r="AR22" s="11172">
        <f t="shared" si="25"/>
      </c>
      <c r="AS22" s="11172">
        <f t="shared" si="0"/>
      </c>
      <c r="AT22" s="11172">
        <f t="shared" si="8"/>
      </c>
      <c r="AU22" s="11172">
        <f t="shared" si="18"/>
      </c>
      <c r="AV22" s="11172">
        <f t="shared" si="26"/>
      </c>
      <c r="AW22" s="11172">
        <f t="shared" si="1"/>
      </c>
      <c r="AX22" s="11172">
        <f t="shared" si="3"/>
      </c>
      <c r="AY22" s="11172">
        <f t="shared" si="9"/>
      </c>
      <c r="AZ22" s="11172">
        <f t="shared" si="19"/>
      </c>
      <c r="BA22" s="11172">
        <f t="shared" si="27"/>
      </c>
      <c r="BB22" s="11172">
        <f t="shared" si="4"/>
      </c>
    </row>
    <row customHeight="true" ht="18" r="23">
      <c r="A23" s="11184"/>
      <c r="B23" s="11185"/>
      <c r="C23" s="11186"/>
      <c r="D23" s="11186"/>
      <c r="E23" s="11186"/>
      <c r="F23" s="11178"/>
      <c r="G23" s="11179"/>
      <c r="H23" s="11178"/>
      <c r="I23" s="11179"/>
      <c r="J23" s="11176"/>
      <c r="K23" s="11177"/>
      <c r="L23" s="11160"/>
      <c r="M23" s="11160"/>
      <c r="N23" s="11160"/>
      <c r="O23" s="11160"/>
      <c r="P23" s="11160"/>
      <c r="Q23" s="11160"/>
      <c r="R23" s="11160"/>
      <c r="S23" s="11160"/>
      <c r="T23" s="11178"/>
      <c r="U23" s="11179"/>
      <c r="V23" s="11128"/>
      <c r="W23" s="11161" t="s">
        <v>14845</v>
      </c>
      <c r="X23" s="11161"/>
      <c r="Y23" s="11161">
        <v>201</v>
      </c>
      <c r="Z23" s="11131"/>
      <c r="AA23" s="11163" t="s">
        <v>14849</v>
      </c>
      <c r="AB23" s="11161"/>
      <c r="AC23" s="11161">
        <v>427</v>
      </c>
      <c r="AD23" s="11131"/>
      <c r="AE23" s="11128"/>
      <c r="AF23" s="11181">
        <f>IFERROR(VLOOKUP(AG23,'Data Products'!A:G,7,0),"")</f>
      </c>
      <c r="AG23" s="11186" t="s">
        <v>14807</v>
      </c>
      <c r="AH23" s="11167">
        <f t="shared" si="24"/>
      </c>
      <c r="AI23" s="11168">
        <f t="shared" si="28"/>
      </c>
      <c r="AJ23" s="11169"/>
      <c r="AK23" s="11170">
        <f>VLOOKUP(AG23,'Data Products'!$A:$J,2,0)</f>
      </c>
      <c r="AL23" s="11172">
        <f t="shared" si="5"/>
      </c>
      <c r="AM23" s="11172">
        <f t="shared" si="14"/>
      </c>
      <c r="AN23" s="11173">
        <f>IFERROR(VLOOKUP(AG23,'Data Products'!$A:$J,8,0),0)</f>
      </c>
      <c r="AO23" s="11173">
        <f>IFERROR(VLOOKUP(AG23,'Data Products'!$A:$J,9,0),0)</f>
      </c>
      <c r="AP23" s="11173">
        <f>IFERROR(VLOOKUP(AG23,'Data Products'!$A:$J,6,0),0)</f>
      </c>
      <c r="AQ23" s="11172">
        <f t="shared" si="17"/>
      </c>
      <c r="AR23" s="11172">
        <f t="shared" si="25"/>
      </c>
      <c r="AS23" s="11172">
        <f t="shared" si="0"/>
      </c>
      <c r="AT23" s="11172">
        <f t="shared" si="8"/>
      </c>
      <c r="AU23" s="11172">
        <f t="shared" si="18"/>
      </c>
      <c r="AV23" s="11172">
        <f t="shared" si="26"/>
      </c>
      <c r="AW23" s="11172">
        <f t="shared" si="1"/>
      </c>
      <c r="AX23" s="11172">
        <f t="shared" si="3"/>
      </c>
      <c r="AY23" s="11172">
        <f t="shared" si="9"/>
      </c>
      <c r="AZ23" s="11172">
        <f t="shared" si="19"/>
      </c>
      <c r="BA23" s="11172">
        <f t="shared" si="27"/>
      </c>
      <c r="BB23" s="11172">
        <f t="shared" si="4"/>
      </c>
    </row>
    <row customHeight="true" ht="18" r="24">
      <c r="A24" s="11151"/>
      <c r="B24" s="11187"/>
      <c r="C24" s="11187"/>
      <c r="D24" s="11187"/>
      <c r="E24" s="11187"/>
      <c r="F24" s="11176"/>
      <c r="G24" s="11177"/>
      <c r="H24" s="11176"/>
      <c r="I24" s="11177"/>
      <c r="J24" s="11176"/>
      <c r="K24" s="11177"/>
      <c r="L24" s="11160"/>
      <c r="M24" s="11160"/>
      <c r="N24" s="11160"/>
      <c r="O24" s="11160"/>
      <c r="P24" s="11160"/>
      <c r="Q24" s="11160"/>
      <c r="R24" s="11160"/>
      <c r="S24" s="11160"/>
      <c r="T24" s="11176"/>
      <c r="U24" s="11177"/>
      <c r="V24" s="11128"/>
      <c r="W24" s="11161" t="s">
        <v>14847</v>
      </c>
      <c r="X24" s="11161"/>
      <c r="Y24" s="11161">
        <v>200</v>
      </c>
      <c r="Z24" s="11131"/>
      <c r="AA24" s="11163" t="s">
        <v>14850</v>
      </c>
      <c r="AB24" s="11161"/>
      <c r="AC24" s="11161">
        <v>418</v>
      </c>
      <c r="AD24" s="11131"/>
      <c r="AE24" s="11128"/>
      <c r="AF24" s="11181"/>
      <c r="AG24" s="11188"/>
      <c r="AH24" s="11189"/>
      <c r="AI24" s="11168"/>
      <c r="AJ24" s="11169"/>
      <c r="AK24" s="11170"/>
      <c r="AL24" s="11172"/>
      <c r="AM24" s="11172"/>
      <c r="AN24" s="11173"/>
      <c r="AO24" s="11173"/>
      <c r="AP24" s="11173"/>
      <c r="AQ24" s="11172"/>
      <c r="AR24" s="11172"/>
      <c r="AS24" s="11172"/>
      <c r="AT24" s="11172"/>
      <c r="AU24" s="11172"/>
      <c r="AV24" s="11172"/>
      <c r="AW24" s="11172"/>
      <c r="AX24" s="11172"/>
      <c r="AY24" s="11172"/>
      <c r="AZ24" s="11172"/>
      <c r="BA24" s="11172"/>
      <c r="BB24" s="11172"/>
    </row>
    <row r="25">
      <c r="A25" s="11184"/>
      <c r="B25" s="11187"/>
      <c r="C25" s="11187"/>
      <c r="D25" s="11187"/>
      <c r="E25" s="11187"/>
      <c r="F25" s="11176"/>
      <c r="G25" s="11177"/>
      <c r="H25" s="11176"/>
      <c r="I25" s="11177"/>
      <c r="J25" s="11176"/>
      <c r="K25" s="11177"/>
      <c r="L25" s="11160"/>
      <c r="M25" s="11160"/>
      <c r="N25" s="11160"/>
      <c r="O25" s="11160"/>
      <c r="P25" s="11160"/>
      <c r="Q25" s="11160"/>
      <c r="R25" s="11160"/>
      <c r="S25" s="11160"/>
      <c r="T25" s="11176"/>
      <c r="U25" s="11177"/>
      <c r="V25" s="11128"/>
      <c r="W25" s="11161" t="s">
        <v>14851</v>
      </c>
      <c r="X25" s="11161"/>
      <c r="Y25" s="11161">
        <v>185</v>
      </c>
      <c r="Z25" s="11131"/>
      <c r="AA25" s="11163" t="s">
        <v>14852</v>
      </c>
      <c r="AB25" s="11161"/>
      <c r="AC25" s="11161">
        <v>331</v>
      </c>
      <c r="AD25" s="11131"/>
      <c r="AE25" s="11128"/>
      <c r="AF25" s="11181"/>
      <c r="AG25" s="11190"/>
      <c r="AH25" s="11191"/>
      <c r="AI25" s="11192"/>
      <c r="AJ25" s="11169"/>
      <c r="AK25" s="11170"/>
      <c r="AL25" s="11172"/>
      <c r="AM25" s="11172"/>
      <c r="AN25" s="11173"/>
      <c r="AO25" s="11173"/>
      <c r="AP25" s="11173"/>
      <c r="AQ25" s="11172"/>
      <c r="AR25" s="11172"/>
      <c r="AS25" s="11172"/>
      <c r="AT25" s="11172"/>
      <c r="AU25" s="11172"/>
      <c r="AV25" s="11172"/>
      <c r="AW25" s="11172"/>
      <c r="AX25" s="11172"/>
      <c r="AY25" s="11172"/>
      <c r="AZ25" s="11172"/>
      <c r="BA25" s="11172"/>
      <c r="BB25" s="11172"/>
    </row>
    <row r="26">
      <c r="A26" s="11151"/>
      <c r="B26" s="11187"/>
      <c r="C26" s="11187"/>
      <c r="D26" s="11187"/>
      <c r="E26" s="11187"/>
      <c r="F26" s="11176"/>
      <c r="G26" s="11177"/>
      <c r="H26" s="11176"/>
      <c r="I26" s="11177"/>
      <c r="J26" s="11176"/>
      <c r="K26" s="11177"/>
      <c r="L26" s="11160"/>
      <c r="M26" s="11160"/>
      <c r="N26" s="11160"/>
      <c r="O26" s="11160"/>
      <c r="P26" s="11160"/>
      <c r="Q26" s="11160"/>
      <c r="R26" s="11160"/>
      <c r="S26" s="11160"/>
      <c r="T26" s="11176"/>
      <c r="U26" s="11177"/>
      <c r="V26" s="11128"/>
      <c r="W26" s="11161" t="s">
        <v>14853</v>
      </c>
      <c r="X26" s="11161"/>
      <c r="Y26" s="11161">
        <v>182</v>
      </c>
      <c r="Z26" s="11131"/>
      <c r="AA26" s="11163" t="s">
        <v>14854</v>
      </c>
      <c r="AB26" s="11161"/>
      <c r="AC26" s="11161">
        <v>328</v>
      </c>
      <c r="AD26" s="11131"/>
      <c r="AE26" s="11128"/>
      <c r="AF26" s="11181"/>
      <c r="AG26" s="11193"/>
      <c r="AH26" s="11191"/>
      <c r="AI26" s="11192"/>
      <c r="AJ26" s="11169"/>
      <c r="AK26" s="11170"/>
      <c r="AL26" s="11172"/>
      <c r="AM26" s="11172"/>
      <c r="AN26" s="11173"/>
      <c r="AO26" s="11173"/>
      <c r="AP26" s="11173"/>
      <c r="AQ26" s="11172"/>
      <c r="AR26" s="11172"/>
      <c r="AS26" s="11172"/>
      <c r="AT26" s="11172"/>
      <c r="AU26" s="11172"/>
      <c r="AV26" s="11172"/>
      <c r="AW26" s="11172"/>
      <c r="AX26" s="11172"/>
      <c r="AY26" s="11172"/>
      <c r="AZ26" s="11172"/>
      <c r="BA26" s="11172"/>
      <c r="BB26" s="11172"/>
    </row>
    <row r="27">
      <c r="A27" s="11184"/>
      <c r="B27" s="11187"/>
      <c r="C27" s="11187"/>
      <c r="D27" s="11187"/>
      <c r="E27" s="11187"/>
      <c r="F27" s="11176"/>
      <c r="G27" s="11177"/>
      <c r="H27" s="11176"/>
      <c r="I27" s="11177"/>
      <c r="J27" s="11176"/>
      <c r="K27" s="11177"/>
      <c r="L27" s="11160"/>
      <c r="M27" s="11160"/>
      <c r="N27" s="11160"/>
      <c r="O27" s="11160"/>
      <c r="P27" s="11160"/>
      <c r="Q27" s="11160"/>
      <c r="R27" s="11160"/>
      <c r="S27" s="11160"/>
      <c r="T27" s="11176"/>
      <c r="U27" s="11177"/>
      <c r="V27" s="11128"/>
      <c r="W27" s="11161" t="s">
        <v>14855</v>
      </c>
      <c r="X27" s="11161"/>
      <c r="Y27" s="11161">
        <v>172</v>
      </c>
      <c r="Z27" s="11131"/>
      <c r="AA27" s="11163" t="s">
        <v>14851</v>
      </c>
      <c r="AB27" s="11161"/>
      <c r="AC27" s="11161">
        <v>317</v>
      </c>
      <c r="AD27" s="11131"/>
      <c r="AE27" s="11128"/>
      <c r="AF27" s="11194"/>
      <c r="AG27" s="11195"/>
      <c r="AH27" s="11196"/>
      <c r="AI27" s="11168"/>
      <c r="AJ27" s="11169"/>
      <c r="AK27" s="11170"/>
      <c r="AL27" s="11172"/>
      <c r="AM27" s="11172"/>
      <c r="AN27" s="11173"/>
      <c r="AO27" s="11173"/>
      <c r="AP27" s="11173"/>
      <c r="AQ27" s="11172"/>
      <c r="AR27" s="11172"/>
      <c r="AS27" s="11172"/>
      <c r="AT27" s="11172"/>
      <c r="AU27" s="11172"/>
      <c r="AV27" s="11172"/>
      <c r="AW27" s="11172"/>
      <c r="AX27" s="11172"/>
      <c r="AY27" s="11172"/>
      <c r="AZ27" s="11172"/>
      <c r="BA27" s="11172"/>
      <c r="BB27" s="11172"/>
    </row>
    <row r="28">
      <c r="A28" s="11151"/>
      <c r="B28" s="11187"/>
      <c r="C28" s="11187"/>
      <c r="D28" s="11187"/>
      <c r="E28" s="11187"/>
      <c r="F28" s="11176"/>
      <c r="G28" s="11177"/>
      <c r="H28" s="11176"/>
      <c r="I28" s="11177"/>
      <c r="J28" s="11176"/>
      <c r="K28" s="11177"/>
      <c r="L28" s="11160"/>
      <c r="M28" s="11160"/>
      <c r="N28" s="11160"/>
      <c r="O28" s="11160"/>
      <c r="P28" s="11160"/>
      <c r="Q28" s="11160"/>
      <c r="R28" s="11160"/>
      <c r="S28" s="11160"/>
      <c r="T28" s="11176"/>
      <c r="U28" s="11177"/>
      <c r="V28" s="11128"/>
      <c r="W28" s="11161" t="s">
        <v>14854</v>
      </c>
      <c r="X28" s="11161"/>
      <c r="Y28" s="11161">
        <v>150</v>
      </c>
      <c r="Z28" s="11131"/>
      <c r="AA28" s="11163" t="s">
        <v>14856</v>
      </c>
      <c r="AB28" s="11161"/>
      <c r="AC28" s="11161">
        <v>311</v>
      </c>
      <c r="AD28" s="11131"/>
      <c r="AE28" s="11128"/>
      <c r="AF28" s="11194"/>
      <c r="AG28" s="11197"/>
      <c r="AH28" s="11167"/>
      <c r="AI28" s="11168"/>
      <c r="AJ28" s="11169"/>
      <c r="AK28" s="11170"/>
      <c r="AL28" s="11172"/>
      <c r="AM28" s="11172"/>
      <c r="AN28" s="11173"/>
      <c r="AO28" s="11173"/>
      <c r="AP28" s="11173"/>
      <c r="AQ28" s="11172"/>
      <c r="AR28" s="11172"/>
      <c r="AS28" s="11172"/>
      <c r="AT28" s="11172"/>
      <c r="AU28" s="11172"/>
      <c r="AV28" s="11172"/>
      <c r="AW28" s="11172"/>
      <c r="AX28" s="11172"/>
      <c r="AY28" s="11172"/>
      <c r="AZ28" s="11172"/>
      <c r="BA28" s="11172"/>
      <c r="BB28" s="11172"/>
    </row>
    <row customHeight="true" ht="18" r="29">
      <c r="A29" s="11187"/>
      <c r="B29" s="11187"/>
      <c r="C29" s="11187"/>
      <c r="D29" s="11187"/>
      <c r="E29" s="11187"/>
      <c r="F29" s="11187"/>
      <c r="G29" s="11187"/>
      <c r="H29" s="11187"/>
      <c r="I29" s="11187"/>
      <c r="J29" s="11187"/>
      <c r="K29" s="11187"/>
      <c r="L29" s="11187"/>
      <c r="M29" s="11187"/>
      <c r="N29" s="11198"/>
      <c r="O29" s="11198"/>
      <c r="P29" s="11199"/>
      <c r="Q29" s="11199"/>
      <c r="R29" s="11199"/>
      <c r="S29" s="11200"/>
      <c r="T29" s="11187"/>
      <c r="U29" s="11187"/>
      <c r="V29" s="11128"/>
      <c r="W29" s="11161" t="s">
        <v>14857</v>
      </c>
      <c r="X29" s="11161"/>
      <c r="Y29" s="11161">
        <v>142</v>
      </c>
      <c r="Z29" s="11131"/>
      <c r="AA29" s="11163" t="s">
        <v>14858</v>
      </c>
      <c r="AB29" s="11161"/>
      <c r="AC29" s="11161">
        <v>302</v>
      </c>
      <c r="AD29" s="11131"/>
      <c r="AE29" s="11128"/>
      <c r="AF29" s="11201"/>
      <c r="AG29" s="11201"/>
      <c r="AH29" s="11201"/>
      <c r="AI29" s="11201"/>
      <c r="AJ29" s="11201"/>
      <c r="AK29" s="11202"/>
      <c r="AL29" s="11201"/>
      <c r="AM29" s="11201"/>
      <c r="AN29" s="11203"/>
      <c r="AO29" s="11201"/>
      <c r="AP29" s="11201"/>
      <c r="AQ29" s="11201"/>
      <c r="AR29" s="11201"/>
      <c r="AS29" s="11201"/>
      <c r="AT29" s="11201"/>
      <c r="AU29" s="11201"/>
      <c r="AV29" s="11201"/>
      <c r="AW29" s="11201"/>
      <c r="AX29" s="11201"/>
      <c r="AY29" s="11201"/>
      <c r="AZ29" s="11204"/>
      <c r="BA29" s="11204"/>
      <c r="BB29" s="11204"/>
    </row>
    <row r="30">
      <c r="A30" s="11187"/>
      <c r="B30" s="11187"/>
      <c r="C30" s="11187"/>
      <c r="D30" s="11187"/>
      <c r="E30" s="11187"/>
      <c r="F30" s="11187"/>
      <c r="G30" s="11187"/>
      <c r="H30" s="11187"/>
      <c r="I30" s="11187"/>
      <c r="J30" s="11187"/>
      <c r="K30" s="11187"/>
      <c r="L30" s="11187"/>
      <c r="M30" s="11187"/>
      <c r="N30" s="11198"/>
      <c r="O30" s="11198"/>
      <c r="P30" s="11199"/>
      <c r="Q30" s="11199"/>
      <c r="R30" s="11199"/>
      <c r="S30" s="11200"/>
      <c r="T30" s="11187"/>
      <c r="U30" s="11187"/>
      <c r="V30" s="11128"/>
      <c r="W30" s="11161" t="s">
        <v>14859</v>
      </c>
      <c r="X30" s="11161"/>
      <c r="Y30" s="11161">
        <v>140</v>
      </c>
      <c r="Z30" s="11131"/>
      <c r="AA30" s="11163" t="s">
        <v>14853</v>
      </c>
      <c r="AB30" s="11161"/>
      <c r="AC30" s="11161">
        <v>297</v>
      </c>
      <c r="AD30" s="11131"/>
      <c r="AE30" s="11128"/>
      <c r="AF30" s="11201"/>
      <c r="AG30" s="11201"/>
      <c r="AH30" s="11201"/>
      <c r="AI30" s="11201"/>
      <c r="AJ30" s="11201"/>
      <c r="AK30" s="11202"/>
      <c r="AL30" s="11201"/>
      <c r="AM30" s="11201"/>
      <c r="AN30" s="11203"/>
      <c r="AO30" s="11201"/>
      <c r="AP30" s="11201"/>
      <c r="AQ30" s="11201"/>
      <c r="AR30" s="11201"/>
      <c r="AS30" s="11201"/>
      <c r="AT30" s="11201"/>
      <c r="AU30" s="11201"/>
      <c r="AV30" s="11201"/>
      <c r="AW30" s="11201"/>
      <c r="AX30" s="11201"/>
      <c r="AY30" s="11201"/>
      <c r="AZ30" s="11204"/>
      <c r="BA30" s="11204"/>
      <c r="BB30" s="11204"/>
    </row>
    <row customHeight="true" ht="18" r="31">
      <c r="A31" s="11187"/>
      <c r="B31" s="11187"/>
      <c r="C31" s="11187"/>
      <c r="D31" s="11187"/>
      <c r="E31" s="11187"/>
      <c r="F31" s="11187"/>
      <c r="G31" s="11187"/>
      <c r="H31" s="11187"/>
      <c r="I31" s="11187"/>
      <c r="J31" s="11187"/>
      <c r="K31" s="11187"/>
      <c r="L31" s="11187"/>
      <c r="M31" s="11187"/>
      <c r="N31" s="11198"/>
      <c r="O31" s="11198"/>
      <c r="P31" s="11199"/>
      <c r="Q31" s="11199"/>
      <c r="R31" s="11199"/>
      <c r="S31" s="11200"/>
      <c r="T31" s="11187"/>
      <c r="U31" s="11187"/>
      <c r="V31" s="11128"/>
      <c r="W31" s="11161" t="s">
        <v>14860</v>
      </c>
      <c r="X31" s="11161"/>
      <c r="Y31" s="11161">
        <v>139</v>
      </c>
      <c r="Z31" s="11131"/>
      <c r="AA31" s="11163" t="s">
        <v>14861</v>
      </c>
      <c r="AB31" s="11161"/>
      <c r="AC31" s="11161">
        <v>295</v>
      </c>
      <c r="AD31" s="11131"/>
      <c r="AE31" s="11128"/>
      <c r="AF31" s="11201"/>
      <c r="AG31" s="11201"/>
      <c r="AH31" s="11201"/>
      <c r="AI31" s="11201"/>
      <c r="AJ31" s="11201"/>
      <c r="AK31" s="11202"/>
      <c r="AL31" s="11201"/>
      <c r="AM31" s="11201"/>
      <c r="AN31" s="11203"/>
      <c r="AO31" s="11201"/>
      <c r="AP31" s="11201"/>
      <c r="AQ31" s="11201"/>
      <c r="AR31" s="11201"/>
      <c r="AS31" s="11201"/>
      <c r="AT31" s="11201"/>
      <c r="AU31" s="11201"/>
      <c r="AV31" s="11201"/>
      <c r="AW31" s="11201"/>
      <c r="AX31" s="11201"/>
      <c r="AY31" s="11201"/>
      <c r="AZ31" s="11204"/>
      <c r="BA31" s="11204"/>
      <c r="BB31" s="11204"/>
    </row>
    <row r="32">
      <c r="A32" s="11187"/>
      <c r="B32" s="11187"/>
      <c r="C32" s="11187"/>
      <c r="D32" s="11187"/>
      <c r="E32" s="11187"/>
      <c r="F32" s="11187"/>
      <c r="G32" s="11187"/>
      <c r="H32" s="11187"/>
      <c r="I32" s="11187"/>
      <c r="J32" s="11187"/>
      <c r="K32" s="11187"/>
      <c r="L32" s="11187"/>
      <c r="M32" s="11187"/>
      <c r="N32" s="11198"/>
      <c r="O32" s="11198"/>
      <c r="P32" s="11199"/>
      <c r="Q32" s="11199"/>
      <c r="R32" s="11199"/>
      <c r="S32" s="11200"/>
      <c r="T32" s="11187"/>
      <c r="U32" s="11187"/>
      <c r="V32" s="11128"/>
      <c r="W32" s="11161" t="s">
        <v>14862</v>
      </c>
      <c r="X32" s="11161"/>
      <c r="Y32" s="11161">
        <v>137</v>
      </c>
      <c r="Z32" s="11131"/>
      <c r="AA32" s="11163" t="s">
        <v>14855</v>
      </c>
      <c r="AB32" s="11161"/>
      <c r="AC32" s="11161">
        <v>279</v>
      </c>
      <c r="AD32" s="11131"/>
      <c r="AE32" s="11128"/>
      <c r="AF32" s="11201"/>
      <c r="AG32" s="11201"/>
      <c r="AH32" s="11201"/>
      <c r="AI32" s="11201"/>
      <c r="AJ32" s="11201"/>
      <c r="AK32" s="11202"/>
      <c r="AL32" s="11201"/>
      <c r="AM32" s="11201"/>
      <c r="AN32" s="11203"/>
      <c r="AO32" s="11201"/>
      <c r="AP32" s="11201"/>
      <c r="AQ32" s="11201"/>
      <c r="AR32" s="11201"/>
      <c r="AS32" s="11201"/>
      <c r="AT32" s="11201"/>
      <c r="AU32" s="11201"/>
      <c r="AV32" s="11201"/>
      <c r="AW32" s="11201"/>
      <c r="AX32" s="11201"/>
      <c r="AY32" s="11201"/>
      <c r="AZ32" s="11204"/>
      <c r="BA32" s="11204"/>
      <c r="BB32" s="11204"/>
    </row>
    <row r="33">
      <c r="A33" s="11187"/>
      <c r="B33" s="11187"/>
      <c r="C33" s="11187"/>
      <c r="D33" s="11187"/>
      <c r="E33" s="11187"/>
      <c r="F33" s="11187"/>
      <c r="G33" s="11187"/>
      <c r="H33" s="11187"/>
      <c r="I33" s="11187"/>
      <c r="J33" s="11187"/>
      <c r="K33" s="11187"/>
      <c r="L33" s="11187"/>
      <c r="M33" s="11187"/>
      <c r="N33" s="11198"/>
      <c r="O33" s="11198"/>
      <c r="P33" s="11198"/>
      <c r="Q33" s="11198"/>
      <c r="R33" s="11205"/>
      <c r="S33" s="11206"/>
      <c r="T33" s="11187"/>
      <c r="U33" s="11187"/>
      <c r="V33" s="11128"/>
      <c r="W33" s="11161" t="s">
        <v>14863</v>
      </c>
      <c r="X33" s="11161"/>
      <c r="Y33" s="11161">
        <v>133</v>
      </c>
      <c r="Z33" s="11131"/>
      <c r="AA33" s="11163" t="s">
        <v>14817</v>
      </c>
      <c r="AB33" s="11161" t="s">
        <v>14797</v>
      </c>
      <c r="AC33" s="11161">
        <v>267</v>
      </c>
      <c r="AD33" s="11131"/>
      <c r="AE33" s="11128"/>
      <c r="AF33" s="11201"/>
      <c r="AG33" s="11201"/>
      <c r="AH33" s="11201"/>
      <c r="AI33" s="11201"/>
      <c r="AJ33" s="11201"/>
      <c r="AK33" s="11202"/>
      <c r="AL33" s="11201"/>
      <c r="AM33" s="11201"/>
      <c r="AN33" s="11203"/>
      <c r="AO33" s="11201"/>
      <c r="AP33" s="11201"/>
      <c r="AQ33" s="11201"/>
      <c r="AR33" s="11201"/>
      <c r="AS33" s="11201"/>
      <c r="AT33" s="11201"/>
      <c r="AU33" s="11201"/>
      <c r="AV33" s="11201"/>
      <c r="AW33" s="11201"/>
      <c r="AX33" s="11201"/>
      <c r="AY33" s="11201"/>
      <c r="AZ33" s="11204"/>
      <c r="BA33" s="11204"/>
      <c r="BB33" s="11204"/>
    </row>
    <row r="34">
      <c r="A34" s="11187"/>
      <c r="B34" s="11187"/>
      <c r="C34" s="11187"/>
      <c r="D34" s="11187"/>
      <c r="E34" s="11187"/>
      <c r="F34" s="11187"/>
      <c r="G34" s="11187"/>
      <c r="H34" s="11187"/>
      <c r="I34" s="11187"/>
      <c r="J34" s="11187"/>
      <c r="K34" s="11187"/>
      <c r="L34" s="11187"/>
      <c r="M34" s="11187"/>
      <c r="N34" s="11198"/>
      <c r="O34" s="11198"/>
      <c r="P34" s="11198"/>
      <c r="Q34" s="11198"/>
      <c r="R34" s="11205"/>
      <c r="S34" s="11206"/>
      <c r="T34" s="11187"/>
      <c r="U34" s="11187"/>
      <c r="V34" s="11128"/>
      <c r="W34" s="11161" t="s">
        <v>14817</v>
      </c>
      <c r="X34" s="11161" t="s">
        <v>14797</v>
      </c>
      <c r="Y34" s="11161">
        <v>132</v>
      </c>
      <c r="Z34" s="11131"/>
      <c r="AA34" s="11163" t="s">
        <v>14860</v>
      </c>
      <c r="AB34" s="11161"/>
      <c r="AC34" s="11161">
        <v>263</v>
      </c>
      <c r="AD34" s="11131"/>
      <c r="AE34" s="11128"/>
      <c r="AF34" s="11201"/>
      <c r="AG34" s="11201"/>
      <c r="AH34" s="11201"/>
      <c r="AI34" s="11201"/>
      <c r="AJ34" s="11201"/>
      <c r="AK34" s="11202"/>
      <c r="AL34" s="11201"/>
      <c r="AM34" s="11201"/>
      <c r="AN34" s="11203"/>
      <c r="AO34" s="11201"/>
      <c r="AP34" s="11201"/>
      <c r="AQ34" s="11201"/>
      <c r="AR34" s="11201"/>
      <c r="AS34" s="11201"/>
      <c r="AT34" s="11201"/>
      <c r="AU34" s="11201"/>
      <c r="AV34" s="11201"/>
      <c r="AW34" s="11201"/>
      <c r="AX34" s="11201"/>
      <c r="AY34" s="11201"/>
      <c r="AZ34" s="11204"/>
      <c r="BA34" s="11204"/>
      <c r="BB34" s="11204"/>
    </row>
    <row customHeight="true" ht="18" r="35">
      <c r="A35" s="11187"/>
      <c r="B35" s="11187"/>
      <c r="C35" s="11187"/>
      <c r="D35" s="11187"/>
      <c r="E35" s="11187"/>
      <c r="F35" s="11187"/>
      <c r="G35" s="11187"/>
      <c r="H35" s="11187"/>
      <c r="I35" s="11187"/>
      <c r="J35" s="11187"/>
      <c r="K35" s="11187"/>
      <c r="L35" s="11187"/>
      <c r="M35" s="11187"/>
      <c r="N35" s="11198"/>
      <c r="O35" s="11198"/>
      <c r="P35" s="11198"/>
      <c r="Q35" s="11198"/>
      <c r="R35" s="11205"/>
      <c r="S35" s="11206"/>
      <c r="T35" s="11187"/>
      <c r="U35" s="11187"/>
      <c r="V35" s="11128"/>
      <c r="W35" s="11161" t="s">
        <v>14861</v>
      </c>
      <c r="X35" s="11161"/>
      <c r="Y35" s="11161">
        <v>129</v>
      </c>
      <c r="Z35" s="11131"/>
      <c r="AA35" s="11163" t="s">
        <v>14864</v>
      </c>
      <c r="AB35" s="11161"/>
      <c r="AC35" s="11161">
        <v>248</v>
      </c>
      <c r="AD35" s="11131"/>
      <c r="AE35" s="11128"/>
      <c r="AF35" s="11201"/>
      <c r="AG35" s="11201"/>
      <c r="AH35" s="11201"/>
      <c r="AI35" s="11201"/>
      <c r="AJ35" s="11201"/>
      <c r="AK35" s="11202"/>
      <c r="AL35" s="11201"/>
      <c r="AM35" s="11201"/>
      <c r="AN35" s="11203"/>
      <c r="AO35" s="11201"/>
      <c r="AP35" s="11201"/>
      <c r="AQ35" s="11201"/>
      <c r="AR35" s="11201"/>
      <c r="AS35" s="11201"/>
      <c r="AT35" s="11201"/>
      <c r="AU35" s="11201"/>
      <c r="AV35" s="11201"/>
      <c r="AW35" s="11201"/>
      <c r="AX35" s="11201"/>
      <c r="AY35" s="11201"/>
      <c r="AZ35" s="11204"/>
      <c r="BA35" s="11204"/>
      <c r="BB35" s="11204"/>
    </row>
    <row customHeight="true" ht="18" r="36">
      <c r="A36" s="11187"/>
      <c r="B36" s="11187"/>
      <c r="C36" s="11187"/>
      <c r="D36" s="11187"/>
      <c r="E36" s="11187"/>
      <c r="F36" s="11187"/>
      <c r="G36" s="11187"/>
      <c r="H36" s="11187"/>
      <c r="I36" s="11187"/>
      <c r="J36" s="11187"/>
      <c r="K36" s="11187"/>
      <c r="L36" s="11187"/>
      <c r="M36" s="11187"/>
      <c r="N36" s="11207"/>
      <c r="O36" s="11207"/>
      <c r="P36" s="11198"/>
      <c r="Q36" s="11198"/>
      <c r="R36" s="11198"/>
      <c r="S36" s="11208"/>
      <c r="T36" s="11187"/>
      <c r="U36" s="11187"/>
      <c r="V36" s="11128"/>
      <c r="W36" s="11161" t="s">
        <v>14858</v>
      </c>
      <c r="X36" s="11161"/>
      <c r="Y36" s="11161">
        <v>124</v>
      </c>
      <c r="Z36" s="11131"/>
      <c r="AA36" s="11163" t="s">
        <v>14865</v>
      </c>
      <c r="AB36" s="11161"/>
      <c r="AC36" s="11161">
        <v>246</v>
      </c>
      <c r="AD36" s="11131"/>
      <c r="AE36" s="11128"/>
      <c r="AF36" s="11209"/>
      <c r="AG36" s="11204"/>
      <c r="AH36" s="11210"/>
      <c r="AI36" s="11211" t="s">
        <v>14866</v>
      </c>
      <c r="AJ36" s="11211"/>
      <c r="AK36" s="11212"/>
      <c r="AL36" s="11210"/>
      <c r="AM36" s="11210"/>
      <c r="AN36" s="11213"/>
      <c r="AO36" s="11214"/>
      <c r="AP36" s="11204"/>
      <c r="AQ36" s="11201"/>
      <c r="AR36" s="11201"/>
      <c r="AS36" s="11201"/>
      <c r="AT36" s="11201"/>
      <c r="AU36" s="11201"/>
      <c r="AV36" s="11204"/>
      <c r="AW36" s="11201"/>
      <c r="AX36" s="11201"/>
      <c r="AY36" s="11201"/>
      <c r="AZ36" s="11204"/>
      <c r="BA36" s="11204"/>
      <c r="BB36" s="11204"/>
    </row>
    <row r="37">
      <c r="A37" s="11187"/>
      <c r="B37" s="11187"/>
      <c r="C37" s="11187"/>
      <c r="D37" s="11187"/>
      <c r="E37" s="11187"/>
      <c r="F37" s="11187"/>
      <c r="G37" s="11187"/>
      <c r="H37" s="11187"/>
      <c r="I37" s="11187"/>
      <c r="J37" s="11187"/>
      <c r="K37" s="11187"/>
      <c r="L37" s="11187"/>
      <c r="M37" s="11187"/>
      <c r="N37" s="11207"/>
      <c r="O37" s="11207"/>
      <c r="P37" s="11198"/>
      <c r="Q37" s="11198"/>
      <c r="R37" s="11198"/>
      <c r="S37" s="11208"/>
      <c r="T37" s="11187"/>
      <c r="U37" s="11187"/>
      <c r="V37" s="11128"/>
      <c r="W37" s="11161" t="s">
        <v>14856</v>
      </c>
      <c r="X37" s="11161"/>
      <c r="Y37" s="11161">
        <v>117</v>
      </c>
      <c r="Z37" s="11131"/>
      <c r="AA37" s="11163" t="s">
        <v>14867</v>
      </c>
      <c r="AB37" s="11161"/>
      <c r="AC37" s="11161">
        <v>236</v>
      </c>
      <c r="AD37" s="11131"/>
      <c r="AE37" s="11128"/>
      <c r="AF37" s="11168">
        <f>IFERROR(VLOOKUP(AG37,'Data Products'!A:G,7,0),"")</f>
      </c>
      <c r="AG37" s="11215" t="s">
        <v>14868</v>
      </c>
      <c r="AH37" s="11216">
        <f t="shared" ref="AH37:AH118" si="10">IFERROR(VLOOKUP(AG37,$J:$L,2,0),0)</f>
      </c>
      <c r="AI37" s="11216">
        <f t="shared" ref="AI37:AI118" si="20">IFERROR(VLOOKUP(AG37,$J:$L,2,0),0)</f>
      </c>
      <c r="AJ37" s="11215"/>
      <c r="AK37" s="11170">
        <f>VLOOKUP(AG37,'Data Products'!$A:$J,2,0)</f>
      </c>
      <c r="AL37" s="11172">
        <f t="shared" ref="AL37:AL118" si="6">SUMIFS($Y:$Y,$W:$W,AG37)</f>
      </c>
      <c r="AM37" s="11172">
        <f t="shared" ref="AM37:AM118" si="15">SUMIFS($AC:$AC,$AA:$AA,AG37)</f>
      </c>
      <c r="AN37" s="11173">
        <f>IFERROR(VLOOKUP(AG37,'Data Products'!$A:$J,8,0),0)</f>
      </c>
      <c r="AO37" s="11173">
        <f>IFERROR(VLOOKUP(AG37,'Data Products'!$A:$J,9,0),0)</f>
      </c>
      <c r="AP37" s="11217">
        <f>IFERROR(VLOOKUP(AG37,'Data Products'!A:G,6,0),"")</f>
      </c>
      <c r="AQ37" s="11201"/>
      <c r="AR37" s="11201"/>
      <c r="AS37" s="11201"/>
      <c r="AT37" s="11201"/>
      <c r="AU37" s="11201"/>
      <c r="AV37" s="11204"/>
      <c r="AW37" s="11201"/>
      <c r="AX37" s="11201"/>
      <c r="AY37" s="11201"/>
      <c r="AZ37" s="11204"/>
      <c r="BA37" s="11204"/>
      <c r="BB37" s="11204"/>
    </row>
    <row r="38">
      <c r="A38" s="11187"/>
      <c r="B38" s="11187"/>
      <c r="C38" s="11187"/>
      <c r="D38" s="11187"/>
      <c r="E38" s="11187"/>
      <c r="F38" s="11187"/>
      <c r="G38" s="11187"/>
      <c r="H38" s="11187"/>
      <c r="I38" s="11187"/>
      <c r="J38" s="11187"/>
      <c r="K38" s="11187"/>
      <c r="L38" s="11187"/>
      <c r="M38" s="11187"/>
      <c r="N38" s="11207"/>
      <c r="O38" s="11207"/>
      <c r="P38" s="11198"/>
      <c r="Q38" s="11198"/>
      <c r="R38" s="11198"/>
      <c r="S38" s="11208"/>
      <c r="T38" s="11187"/>
      <c r="U38" s="11187"/>
      <c r="V38" s="11128"/>
      <c r="W38" s="11161" t="s">
        <v>14864</v>
      </c>
      <c r="X38" s="11161"/>
      <c r="Y38" s="11161">
        <v>115</v>
      </c>
      <c r="Z38" s="11131"/>
      <c r="AA38" s="11163" t="s">
        <v>14869</v>
      </c>
      <c r="AB38" s="11161"/>
      <c r="AC38" s="11161">
        <v>235</v>
      </c>
      <c r="AD38" s="11131"/>
      <c r="AE38" s="11128"/>
      <c r="AF38" s="11168">
        <f>IFERROR(VLOOKUP(AG38,'Data Products'!A:G,7,0),"")</f>
      </c>
      <c r="AG38" s="11215" t="s">
        <v>14870</v>
      </c>
      <c r="AH38" s="11216">
        <f t="shared" si="10"/>
      </c>
      <c r="AI38" s="11216">
        <f t="shared" si="20"/>
      </c>
      <c r="AJ38" s="11215"/>
      <c r="AK38" s="11170">
        <f>VLOOKUP(AG38,'Data Products'!$A:$J,2,0)</f>
      </c>
      <c r="AL38" s="11172">
        <f t="shared" si="6"/>
      </c>
      <c r="AM38" s="11172">
        <f t="shared" si="15"/>
      </c>
      <c r="AN38" s="11173">
        <f>IFERROR(VLOOKUP(AG38,'Data Products'!$A:$J,8,0),0)</f>
      </c>
      <c r="AO38" s="11173">
        <f>IFERROR(VLOOKUP(AG38,'Data Products'!$A:$J,9,0),0)</f>
      </c>
      <c r="AP38" s="11217">
        <f>IFERROR(VLOOKUP(AG38,'Data Products'!A:G,6,0),"")</f>
      </c>
      <c r="AQ38" s="11201"/>
      <c r="AR38" s="11201"/>
      <c r="AS38" s="11201"/>
      <c r="AT38" s="11201"/>
      <c r="AU38" s="11201"/>
      <c r="AV38" s="11204"/>
      <c r="AW38" s="11201"/>
      <c r="AX38" s="11201"/>
      <c r="AY38" s="11201"/>
      <c r="AZ38" s="11204"/>
      <c r="BA38" s="11204"/>
      <c r="BB38" s="11204"/>
    </row>
    <row r="39">
      <c r="A39" s="11187"/>
      <c r="B39" s="11187"/>
      <c r="C39" s="11187"/>
      <c r="D39" s="11187"/>
      <c r="E39" s="11187"/>
      <c r="F39" s="11187"/>
      <c r="G39" s="11187"/>
      <c r="H39" s="11187"/>
      <c r="I39" s="11187"/>
      <c r="J39" s="11187"/>
      <c r="K39" s="11187"/>
      <c r="L39" s="11187"/>
      <c r="M39" s="11187"/>
      <c r="N39" s="11207"/>
      <c r="O39" s="11207"/>
      <c r="P39" s="11198"/>
      <c r="Q39" s="11198"/>
      <c r="R39" s="11198"/>
      <c r="S39" s="11208"/>
      <c r="T39" s="11187"/>
      <c r="U39" s="11187"/>
      <c r="V39" s="11128"/>
      <c r="W39" s="11161" t="s">
        <v>14869</v>
      </c>
      <c r="X39" s="11161"/>
      <c r="Y39" s="11161">
        <v>111</v>
      </c>
      <c r="Z39" s="11131"/>
      <c r="AA39" s="11163" t="s">
        <v>14871</v>
      </c>
      <c r="AB39" s="11161"/>
      <c r="AC39" s="11161">
        <v>214</v>
      </c>
      <c r="AD39" s="11131"/>
      <c r="AE39" s="11128"/>
      <c r="AF39" s="11168">
        <f>IFERROR(VLOOKUP(AG39,'Data Products'!A:G,7,0),"")</f>
      </c>
      <c r="AG39" s="11215" t="s">
        <v>14872</v>
      </c>
      <c r="AH39" s="11216">
        <f t="shared" si="10"/>
      </c>
      <c r="AI39" s="11216">
        <f t="shared" si="20"/>
      </c>
      <c r="AJ39" s="11215"/>
      <c r="AK39" s="11170">
        <f>VLOOKUP(AG39,'Data Products'!$A:$J,2,0)</f>
      </c>
      <c r="AL39" s="11172">
        <f t="shared" si="6"/>
      </c>
      <c r="AM39" s="11172">
        <f t="shared" si="15"/>
      </c>
      <c r="AN39" s="11173">
        <f>IFERROR(VLOOKUP(AG39,'Data Products'!$A:$J,8,0),0)</f>
      </c>
      <c r="AO39" s="11173">
        <f>IFERROR(VLOOKUP(AG39,'Data Products'!$A:$J,9,0),0)</f>
      </c>
      <c r="AP39" s="11217">
        <f>IFERROR(VLOOKUP(AG39,'Data Products'!A:G,6,0),"")</f>
      </c>
      <c r="AQ39" s="11201"/>
      <c r="AR39" s="11201"/>
      <c r="AS39" s="11201"/>
      <c r="AT39" s="11201"/>
      <c r="AU39" s="11201"/>
      <c r="AV39" s="11204"/>
      <c r="AW39" s="11201"/>
      <c r="AX39" s="11201"/>
      <c r="AY39" s="11201"/>
      <c r="AZ39" s="11204"/>
      <c r="BA39" s="11204"/>
      <c r="BB39" s="11204"/>
    </row>
    <row r="40">
      <c r="A40" s="11187"/>
      <c r="B40" s="11187"/>
      <c r="C40" s="11187"/>
      <c r="D40" s="11187"/>
      <c r="E40" s="11187"/>
      <c r="F40" s="11187"/>
      <c r="G40" s="11187"/>
      <c r="H40" s="11187"/>
      <c r="I40" s="11187"/>
      <c r="J40" s="11187"/>
      <c r="K40" s="11187"/>
      <c r="L40" s="11187"/>
      <c r="M40" s="11187"/>
      <c r="N40" s="11207"/>
      <c r="O40" s="11207"/>
      <c r="P40" s="11198"/>
      <c r="Q40" s="11198"/>
      <c r="R40" s="11198"/>
      <c r="S40" s="11208"/>
      <c r="T40" s="11187"/>
      <c r="U40" s="11187"/>
      <c r="V40" s="11128"/>
      <c r="W40" s="11161" t="s">
        <v>14865</v>
      </c>
      <c r="X40" s="11161"/>
      <c r="Y40" s="11161">
        <v>111</v>
      </c>
      <c r="Z40" s="11131"/>
      <c r="AA40" s="11163" t="s">
        <v>14873</v>
      </c>
      <c r="AB40" s="11161"/>
      <c r="AC40" s="11161">
        <v>200</v>
      </c>
      <c r="AD40" s="11131"/>
      <c r="AE40" s="11128"/>
      <c r="AF40" s="11168">
        <f>IFERROR(VLOOKUP(AG40,'Data Products'!A:G,7,0),"")</f>
      </c>
      <c r="AG40" s="11215" t="s">
        <v>14874</v>
      </c>
      <c r="AH40" s="11216">
        <f t="shared" si="10"/>
      </c>
      <c r="AI40" s="11216">
        <f t="shared" si="20"/>
      </c>
      <c r="AJ40" s="11215"/>
      <c r="AK40" s="11170">
        <f>VLOOKUP(AG40,'Data Products'!$A:$J,2,0)</f>
      </c>
      <c r="AL40" s="11172">
        <f t="shared" si="6"/>
      </c>
      <c r="AM40" s="11172">
        <f t="shared" si="15"/>
      </c>
      <c r="AN40" s="11173">
        <f>IFERROR(VLOOKUP(AG40,'Data Products'!$A:$J,8,0),0)</f>
      </c>
      <c r="AO40" s="11173">
        <f>IFERROR(VLOOKUP(AG40,'Data Products'!$A:$J,9,0),0)</f>
      </c>
      <c r="AP40" s="11217">
        <f>IFERROR(VLOOKUP(AG40,'Data Products'!A:G,6,0),"")</f>
      </c>
      <c r="AQ40" s="11201"/>
      <c r="AR40" s="11201"/>
      <c r="AS40" s="11201"/>
      <c r="AT40" s="11201"/>
      <c r="AU40" s="11201"/>
      <c r="AV40" s="11204"/>
      <c r="AW40" s="11201"/>
      <c r="AX40" s="11201"/>
      <c r="AY40" s="11201"/>
      <c r="AZ40" s="11204"/>
      <c r="BA40" s="11204"/>
      <c r="BB40" s="11204"/>
    </row>
    <row r="41">
      <c r="A41" s="11187"/>
      <c r="B41" s="11187"/>
      <c r="C41" s="11187"/>
      <c r="D41" s="11187"/>
      <c r="E41" s="11187"/>
      <c r="F41" s="11187"/>
      <c r="G41" s="11187"/>
      <c r="H41" s="11187"/>
      <c r="I41" s="11187"/>
      <c r="J41" s="11187"/>
      <c r="K41" s="11187"/>
      <c r="L41" s="11187"/>
      <c r="M41" s="11187"/>
      <c r="N41" s="11207"/>
      <c r="O41" s="11207"/>
      <c r="P41" s="11198"/>
      <c r="Q41" s="11198"/>
      <c r="R41" s="11198"/>
      <c r="S41" s="11208"/>
      <c r="T41" s="11187"/>
      <c r="U41" s="11187"/>
      <c r="V41" s="11128"/>
      <c r="W41" s="11161" t="s">
        <v>14852</v>
      </c>
      <c r="X41" s="11161"/>
      <c r="Y41" s="11161">
        <v>108</v>
      </c>
      <c r="Z41" s="11131"/>
      <c r="AA41" s="11163" t="s">
        <v>14875</v>
      </c>
      <c r="AB41" s="11161"/>
      <c r="AC41" s="11161">
        <v>200</v>
      </c>
      <c r="AD41" s="11131"/>
      <c r="AE41" s="11128"/>
      <c r="AF41" s="11168">
        <f>IFERROR(VLOOKUP(AG41,'Data Products'!A:G,7,0),"")</f>
      </c>
      <c r="AG41" s="11215" t="s">
        <v>14876</v>
      </c>
      <c r="AH41" s="11216">
        <f t="shared" si="10"/>
      </c>
      <c r="AI41" s="11216">
        <f t="shared" si="20"/>
      </c>
      <c r="AJ41" s="11215"/>
      <c r="AK41" s="11170">
        <f>VLOOKUP(AG41,'Data Products'!$A:$J,2,0)</f>
      </c>
      <c r="AL41" s="11172">
        <f t="shared" si="6"/>
      </c>
      <c r="AM41" s="11172">
        <f t="shared" si="15"/>
      </c>
      <c r="AN41" s="11173">
        <f>IFERROR(VLOOKUP(AG41,'Data Products'!$A:$J,8,0),0)</f>
      </c>
      <c r="AO41" s="11173">
        <f>IFERROR(VLOOKUP(AG41,'Data Products'!$A:$J,9,0),0)</f>
      </c>
      <c r="AP41" s="11217">
        <f>IFERROR(VLOOKUP(AG41,'Data Products'!A:G,6,0),"")</f>
      </c>
      <c r="AQ41" s="11201"/>
      <c r="AR41" s="11201"/>
      <c r="AS41" s="11201"/>
      <c r="AT41" s="11201"/>
      <c r="AU41" s="11201"/>
      <c r="AV41" s="11204"/>
      <c r="AW41" s="11201"/>
      <c r="AX41" s="11201"/>
      <c r="AY41" s="11201"/>
      <c r="AZ41" s="11204"/>
      <c r="BA41" s="11204"/>
      <c r="BB41" s="11204"/>
    </row>
    <row r="42">
      <c r="A42" s="11187"/>
      <c r="B42" s="11187"/>
      <c r="C42" s="11187"/>
      <c r="D42" s="11187"/>
      <c r="E42" s="11187"/>
      <c r="F42" s="11187"/>
      <c r="G42" s="11187"/>
      <c r="H42" s="11187"/>
      <c r="I42" s="11187"/>
      <c r="J42" s="11187"/>
      <c r="K42" s="11187"/>
      <c r="L42" s="11187"/>
      <c r="M42" s="11187"/>
      <c r="N42" s="11207"/>
      <c r="O42" s="11207"/>
      <c r="P42" s="11198"/>
      <c r="Q42" s="11198"/>
      <c r="R42" s="11198"/>
      <c r="S42" s="11208"/>
      <c r="T42" s="11187"/>
      <c r="U42" s="11187"/>
      <c r="V42" s="11128"/>
      <c r="W42" s="11161" t="s">
        <v>14875</v>
      </c>
      <c r="X42" s="11161"/>
      <c r="Y42" s="11161">
        <v>106</v>
      </c>
      <c r="Z42" s="11131"/>
      <c r="AA42" s="11163" t="s">
        <v>14877</v>
      </c>
      <c r="AB42" s="11161"/>
      <c r="AC42" s="11161">
        <v>196</v>
      </c>
      <c r="AD42" s="11131"/>
      <c r="AE42" s="11128"/>
      <c r="AF42" s="11168">
        <f>IFERROR(VLOOKUP(AG42,'Data Products'!A:G,7,0),"")</f>
      </c>
      <c r="AG42" s="11215" t="s">
        <v>14878</v>
      </c>
      <c r="AH42" s="11216">
        <f t="shared" si="10"/>
      </c>
      <c r="AI42" s="11216">
        <f t="shared" si="20"/>
      </c>
      <c r="AJ42" s="11218"/>
      <c r="AK42" s="11170">
        <f>VLOOKUP(AG42,'Data Products'!$A:$J,2,0)</f>
      </c>
      <c r="AL42" s="11172">
        <f t="shared" si="6"/>
      </c>
      <c r="AM42" s="11172">
        <f t="shared" si="15"/>
      </c>
      <c r="AN42" s="11173">
        <f>IFERROR(VLOOKUP(AG42,'Data Products'!$A:$J,8,0),0)</f>
      </c>
      <c r="AO42" s="11173">
        <f>IFERROR(VLOOKUP(AG42,'Data Products'!$A:$J,9,0),0)</f>
      </c>
      <c r="AP42" s="11217">
        <f>IFERROR(VLOOKUP(AG42,'Data Products'!A:G,6,0),"")</f>
      </c>
      <c r="AQ42" s="11201"/>
      <c r="AR42" s="11201"/>
      <c r="AS42" s="11201"/>
      <c r="AT42" s="11201"/>
      <c r="AU42" s="11201"/>
      <c r="AV42" s="11204"/>
      <c r="AW42" s="11201"/>
      <c r="AX42" s="11201"/>
      <c r="AY42" s="11201"/>
      <c r="AZ42" s="11204"/>
      <c r="BA42" s="11204"/>
      <c r="BB42" s="11204"/>
    </row>
    <row r="43">
      <c r="A43" s="11219"/>
      <c r="B43" s="11183"/>
      <c r="C43" s="11180"/>
      <c r="D43" s="11180"/>
      <c r="E43" s="11180"/>
      <c r="F43" s="11205"/>
      <c r="G43" s="11205"/>
      <c r="H43" s="11205"/>
      <c r="I43" s="11205"/>
      <c r="J43" s="11198"/>
      <c r="K43" s="11198"/>
      <c r="L43" s="11198"/>
      <c r="M43" s="11198"/>
      <c r="N43" s="11207"/>
      <c r="O43" s="11207"/>
      <c r="P43" s="11198"/>
      <c r="Q43" s="11198"/>
      <c r="R43" s="11198"/>
      <c r="S43" s="11208"/>
      <c r="T43" s="11187"/>
      <c r="U43" s="11187"/>
      <c r="V43" s="11128"/>
      <c r="W43" s="11161" t="s">
        <v>14873</v>
      </c>
      <c r="X43" s="11161"/>
      <c r="Y43" s="11161">
        <v>103</v>
      </c>
      <c r="Z43" s="11131"/>
      <c r="AA43" s="11163" t="s">
        <v>14879</v>
      </c>
      <c r="AB43" s="11161"/>
      <c r="AC43" s="11161">
        <v>191</v>
      </c>
      <c r="AD43" s="11131"/>
      <c r="AE43" s="11128"/>
      <c r="AF43" s="11168">
        <f>IFERROR(VLOOKUP(AG43,'Data Products'!A:G,7,0),"")</f>
      </c>
      <c r="AG43" s="11215" t="s">
        <v>14880</v>
      </c>
      <c r="AH43" s="11216">
        <f t="shared" si="10"/>
      </c>
      <c r="AI43" s="11216">
        <f t="shared" si="20"/>
      </c>
      <c r="AJ43" s="11215"/>
      <c r="AK43" s="11170">
        <f>VLOOKUP(AG43,'Data Products'!$A:$J,2,0)</f>
      </c>
      <c r="AL43" s="11172">
        <f t="shared" si="6"/>
      </c>
      <c r="AM43" s="11172">
        <f t="shared" si="15"/>
      </c>
      <c r="AN43" s="11173">
        <f>IFERROR(VLOOKUP(AG43,'Data Products'!$A:$J,8,0),0)</f>
      </c>
      <c r="AO43" s="11173">
        <f>IFERROR(VLOOKUP(AG43,'Data Products'!$A:$J,9,0),0)</f>
      </c>
      <c r="AP43" s="11217">
        <f>IFERROR(VLOOKUP(AG43,'Data Products'!A:G,6,0),"")</f>
      </c>
      <c r="AQ43" s="11201"/>
      <c r="AR43" s="11201"/>
      <c r="AS43" s="11201"/>
      <c r="AT43" s="11201"/>
      <c r="AU43" s="11201"/>
      <c r="AV43" s="11204"/>
      <c r="AW43" s="11201"/>
      <c r="AX43" s="11201"/>
      <c r="AY43" s="11201"/>
      <c r="AZ43" s="11204"/>
      <c r="BA43" s="11204"/>
      <c r="BB43" s="11204"/>
    </row>
    <row r="44">
      <c r="A44" s="11151"/>
      <c r="B44" s="11183"/>
      <c r="C44" s="11180"/>
      <c r="D44" s="11180"/>
      <c r="E44" s="11180"/>
      <c r="F44" s="11205"/>
      <c r="G44" s="11205"/>
      <c r="H44" s="11205"/>
      <c r="I44" s="11205"/>
      <c r="J44" s="11198"/>
      <c r="K44" s="11198"/>
      <c r="L44" s="11198"/>
      <c r="M44" s="11198"/>
      <c r="N44" s="11207"/>
      <c r="O44" s="11207"/>
      <c r="P44" s="11198"/>
      <c r="Q44" s="11198"/>
      <c r="R44" s="11198"/>
      <c r="S44" s="11208"/>
      <c r="T44" s="11187"/>
      <c r="U44" s="11187"/>
      <c r="V44" s="11128"/>
      <c r="W44" s="11161" t="s">
        <v>14835</v>
      </c>
      <c r="X44" s="11161" t="s">
        <v>14808</v>
      </c>
      <c r="Y44" s="11161">
        <v>101</v>
      </c>
      <c r="Z44" s="11131"/>
      <c r="AA44" s="11163" t="s">
        <v>14881</v>
      </c>
      <c r="AB44" s="11161"/>
      <c r="AC44" s="11161">
        <v>182</v>
      </c>
      <c r="AD44" s="11131"/>
      <c r="AE44" s="11128"/>
      <c r="AF44" s="11168">
        <f>IFERROR(VLOOKUP(AG44,'Data Products'!A:G,7,0),"")</f>
      </c>
      <c r="AG44" s="11215" t="s">
        <v>14882</v>
      </c>
      <c r="AH44" s="11216">
        <f t="shared" si="10"/>
      </c>
      <c r="AI44" s="11216">
        <f t="shared" si="20"/>
      </c>
      <c r="AJ44" s="11215"/>
      <c r="AK44" s="11170">
        <f>VLOOKUP(AG44,'Data Products'!$A:$J,2,0)</f>
      </c>
      <c r="AL44" s="11172">
        <f t="shared" si="6"/>
      </c>
      <c r="AM44" s="11172">
        <f t="shared" si="15"/>
      </c>
      <c r="AN44" s="11173">
        <f>IFERROR(VLOOKUP(AG44,'Data Products'!$A:$J,8,0),0)</f>
      </c>
      <c r="AO44" s="11173">
        <f>IFERROR(VLOOKUP(AG44,'Data Products'!$A:$J,9,0),0)</f>
      </c>
      <c r="AP44" s="11217">
        <f>IFERROR(VLOOKUP(AG44,'Data Products'!A:G,6,0),"")</f>
      </c>
      <c r="AQ44" s="11201"/>
      <c r="AR44" s="11201"/>
      <c r="AS44" s="11201"/>
      <c r="AT44" s="11201"/>
      <c r="AU44" s="11201"/>
      <c r="AV44" s="11204"/>
      <c r="AW44" s="11201"/>
      <c r="AX44" s="11201"/>
      <c r="AY44" s="11201"/>
      <c r="AZ44" s="11204"/>
      <c r="BA44" s="11204"/>
      <c r="BB44" s="11204"/>
    </row>
    <row r="45">
      <c r="A45" s="11151"/>
      <c r="B45" s="11172"/>
      <c r="C45" s="11172"/>
      <c r="D45" s="11172"/>
      <c r="E45" s="11172"/>
      <c r="F45" s="11220"/>
      <c r="G45" s="11220"/>
      <c r="H45" s="11220"/>
      <c r="I45" s="11220"/>
      <c r="J45" s="11172"/>
      <c r="K45" s="11172"/>
      <c r="L45" s="11172"/>
      <c r="M45" s="11172"/>
      <c r="N45" s="11207"/>
      <c r="O45" s="11207"/>
      <c r="P45" s="11172"/>
      <c r="Q45" s="11172"/>
      <c r="R45" s="11172"/>
      <c r="S45" s="11221"/>
      <c r="T45" s="11187"/>
      <c r="U45" s="11187"/>
      <c r="V45" s="11128"/>
      <c r="W45" s="11161" t="s">
        <v>14883</v>
      </c>
      <c r="X45" s="11161"/>
      <c r="Y45" s="11161">
        <v>100</v>
      </c>
      <c r="Z45" s="11131"/>
      <c r="AA45" s="11163" t="s">
        <v>14884</v>
      </c>
      <c r="AB45" s="11161"/>
      <c r="AC45" s="11161">
        <v>175</v>
      </c>
      <c r="AD45" s="11131"/>
      <c r="AE45" s="11128"/>
      <c r="AF45" s="11168">
        <f>IFERROR(VLOOKUP(AG45,'Data Products'!A:G,7,0),"")</f>
      </c>
      <c r="AG45" s="11215" t="s">
        <v>14885</v>
      </c>
      <c r="AH45" s="11216">
        <f t="shared" si="10"/>
      </c>
      <c r="AI45" s="11216">
        <f t="shared" si="20"/>
      </c>
      <c r="AJ45" s="11215"/>
      <c r="AK45" s="11170">
        <f>VLOOKUP(AG45,'Data Products'!$A:$J,2,0)</f>
      </c>
      <c r="AL45" s="11172">
        <f t="shared" si="6"/>
      </c>
      <c r="AM45" s="11172">
        <f t="shared" si="15"/>
      </c>
      <c r="AN45" s="11173">
        <f>IFERROR(VLOOKUP(AG45,'Data Products'!$A:$J,8,0),0)</f>
      </c>
      <c r="AO45" s="11173">
        <f>IFERROR(VLOOKUP(AG45,'Data Products'!$A:$J,9,0),0)</f>
      </c>
      <c r="AP45" s="11217">
        <f>IFERROR(VLOOKUP(AG45,'Data Products'!A:G,6,0),"")</f>
      </c>
      <c r="AQ45" s="11201"/>
      <c r="AR45" s="11201"/>
      <c r="AS45" s="11201"/>
      <c r="AT45" s="11201"/>
      <c r="AU45" s="11201"/>
      <c r="AV45" s="11204"/>
      <c r="AW45" s="11201"/>
      <c r="AX45" s="11201"/>
      <c r="AY45" s="11201"/>
      <c r="AZ45" s="11204"/>
      <c r="BA45" s="11204"/>
      <c r="BB45" s="11204"/>
    </row>
    <row r="46">
      <c r="A46" s="11151"/>
      <c r="B46" s="11222"/>
      <c r="C46" s="11222"/>
      <c r="D46" s="11222"/>
      <c r="E46" s="11222"/>
      <c r="F46" s="11223"/>
      <c r="G46" s="11223"/>
      <c r="H46" s="11223"/>
      <c r="I46" s="11223"/>
      <c r="J46" s="11222"/>
      <c r="K46" s="11222"/>
      <c r="L46" s="11222"/>
      <c r="M46" s="11222"/>
      <c r="N46" s="11207"/>
      <c r="O46" s="11207"/>
      <c r="P46" s="11222"/>
      <c r="Q46" s="11222"/>
      <c r="R46" s="11222"/>
      <c r="S46" s="11224"/>
      <c r="T46" s="11187"/>
      <c r="U46" s="11187"/>
      <c r="V46" s="11128"/>
      <c r="W46" s="11161" t="s">
        <v>14886</v>
      </c>
      <c r="X46" s="11161"/>
      <c r="Y46" s="11161">
        <v>99</v>
      </c>
      <c r="Z46" s="11131"/>
      <c r="AA46" s="11163" t="s">
        <v>14857</v>
      </c>
      <c r="AB46" s="11161"/>
      <c r="AC46" s="11161">
        <v>174</v>
      </c>
      <c r="AD46" s="11131"/>
      <c r="AE46" s="11128"/>
      <c r="AF46" s="11168">
        <f>IFERROR(VLOOKUP(AG46,'Data Products'!A:G,7,0),"")</f>
      </c>
      <c r="AG46" s="11215" t="s">
        <v>14887</v>
      </c>
      <c r="AH46" s="11216">
        <f t="shared" si="10"/>
      </c>
      <c r="AI46" s="11216">
        <f t="shared" si="20"/>
      </c>
      <c r="AJ46" s="11215"/>
      <c r="AK46" s="11170">
        <f>VLOOKUP(AG46,'Data Products'!$A:$J,2,0)</f>
      </c>
      <c r="AL46" s="11172">
        <f t="shared" si="6"/>
      </c>
      <c r="AM46" s="11172">
        <f t="shared" si="15"/>
      </c>
      <c r="AN46" s="11173">
        <f>IFERROR(VLOOKUP(AG46,'Data Products'!$A:$J,8,0),0)</f>
      </c>
      <c r="AO46" s="11173">
        <f>IFERROR(VLOOKUP(AG46,'Data Products'!$A:$J,9,0),0)</f>
      </c>
      <c r="AP46" s="11217">
        <f>IFERROR(VLOOKUP(AG46,'Data Products'!A:G,6,0),"")</f>
      </c>
      <c r="AQ46" s="11201"/>
      <c r="AR46" s="11201"/>
      <c r="AS46" s="11201"/>
      <c r="AT46" s="11201"/>
      <c r="AU46" s="11201"/>
      <c r="AV46" s="11204"/>
      <c r="AW46" s="11201"/>
      <c r="AX46" s="11201"/>
      <c r="AY46" s="11201"/>
      <c r="AZ46" s="11204"/>
      <c r="BA46" s="11204"/>
      <c r="BB46" s="11204"/>
    </row>
    <row r="47">
      <c r="A47" s="11151"/>
      <c r="B47" s="11222"/>
      <c r="C47" s="11222"/>
      <c r="D47" s="11222"/>
      <c r="E47" s="11222"/>
      <c r="F47" s="11222"/>
      <c r="G47" s="11222"/>
      <c r="H47" s="11222"/>
      <c r="I47" s="11222"/>
      <c r="J47" s="11222"/>
      <c r="K47" s="11222"/>
      <c r="L47" s="11222"/>
      <c r="M47" s="11222"/>
      <c r="N47" s="11207"/>
      <c r="O47" s="11207"/>
      <c r="P47" s="11222"/>
      <c r="Q47" s="11222"/>
      <c r="R47" s="11222"/>
      <c r="S47" s="11224"/>
      <c r="T47" s="11225"/>
      <c r="U47" s="11225"/>
      <c r="V47" s="11128"/>
      <c r="W47" s="11161" t="s">
        <v>14867</v>
      </c>
      <c r="X47" s="11161"/>
      <c r="Y47" s="11161">
        <v>91</v>
      </c>
      <c r="Z47" s="11131"/>
      <c r="AA47" s="11163" t="s">
        <v>14888</v>
      </c>
      <c r="AB47" s="11161"/>
      <c r="AC47" s="11161">
        <v>173</v>
      </c>
      <c r="AD47" s="11131"/>
      <c r="AE47" s="11128"/>
      <c r="AF47" s="11168" t="s">
        <v>14889</v>
      </c>
      <c r="AG47" s="11215" t="s">
        <v>14890</v>
      </c>
      <c r="AH47" s="11216">
        <f t="shared" si="10"/>
      </c>
      <c r="AI47" s="11216">
        <f t="shared" si="20"/>
      </c>
      <c r="AJ47" s="11215"/>
      <c r="AK47" s="11170">
        <f>VLOOKUP(AG47,'Data Products'!$A:$J,2,0)</f>
      </c>
      <c r="AL47" s="11172">
        <f t="shared" si="6"/>
      </c>
      <c r="AM47" s="11172">
        <f t="shared" si="15"/>
      </c>
      <c r="AN47" s="11173">
        <f>IFERROR(VLOOKUP(AG47,'Data Products'!$A:$J,8,0),0)</f>
      </c>
      <c r="AO47" s="11173">
        <f>IFERROR(VLOOKUP(AG47,'Data Products'!$A:$J,9,0),0)</f>
      </c>
      <c r="AP47" s="11217">
        <f>IFERROR(VLOOKUP(AG47,'Data Products'!A:G,6,0),"")</f>
      </c>
      <c r="AQ47" s="11201"/>
      <c r="AR47" s="11201"/>
      <c r="AS47" s="11201"/>
      <c r="AT47" s="11201"/>
      <c r="AU47" s="11201"/>
      <c r="AV47" s="11204"/>
      <c r="AW47" s="11201"/>
      <c r="AX47" s="11201"/>
      <c r="AY47" s="11201"/>
      <c r="AZ47" s="11204"/>
      <c r="BA47" s="11204"/>
      <c r="BB47" s="11204"/>
    </row>
    <row r="48">
      <c r="A48" s="11151"/>
      <c r="B48" s="11222"/>
      <c r="C48" s="11222"/>
      <c r="D48" s="11222"/>
      <c r="E48" s="11222"/>
      <c r="F48" s="11222"/>
      <c r="G48" s="11222"/>
      <c r="H48" s="11222"/>
      <c r="I48" s="11222"/>
      <c r="J48" s="11222"/>
      <c r="K48" s="11222"/>
      <c r="L48" s="11222"/>
      <c r="M48" s="11222"/>
      <c r="N48" s="11207"/>
      <c r="O48" s="11207"/>
      <c r="P48" s="11222"/>
      <c r="Q48" s="11222"/>
      <c r="R48" s="11222"/>
      <c r="S48" s="11224"/>
      <c r="T48" s="11225"/>
      <c r="U48" s="11225"/>
      <c r="V48" s="11128"/>
      <c r="W48" s="11161" t="s">
        <v>14888</v>
      </c>
      <c r="X48" s="11161"/>
      <c r="Y48" s="11161">
        <v>89</v>
      </c>
      <c r="Z48" s="11131"/>
      <c r="AA48" s="11163" t="s">
        <v>14891</v>
      </c>
      <c r="AB48" s="11161"/>
      <c r="AC48" s="11161">
        <v>172</v>
      </c>
      <c r="AD48" s="11131"/>
      <c r="AE48" s="11128"/>
      <c r="AF48" s="11168" t="s">
        <v>14889</v>
      </c>
      <c r="AG48" s="11215" t="s">
        <v>14892</v>
      </c>
      <c r="AH48" s="11216">
        <f t="shared" si="10"/>
      </c>
      <c r="AI48" s="11216">
        <f t="shared" si="20"/>
      </c>
      <c r="AJ48" s="11215"/>
      <c r="AK48" s="11170">
        <f>VLOOKUP(AG48,'Data Products'!$A:$J,2,0)</f>
      </c>
      <c r="AL48" s="11172">
        <f t="shared" si="6"/>
      </c>
      <c r="AM48" s="11172">
        <f t="shared" si="15"/>
      </c>
      <c r="AN48" s="11173">
        <f>IFERROR(VLOOKUP(AG48,'Data Products'!$A:$J,8,0),0)</f>
      </c>
      <c r="AO48" s="11173">
        <f>IFERROR(VLOOKUP(AG48,'Data Products'!$A:$J,9,0),0)</f>
      </c>
      <c r="AP48" s="11217">
        <f>IFERROR(VLOOKUP(AG48,'Data Products'!A:G,6,0),"")</f>
      </c>
      <c r="AQ48" s="11201"/>
      <c r="AR48" s="11201"/>
      <c r="AS48" s="11201"/>
      <c r="AT48" s="11201"/>
      <c r="AU48" s="11201"/>
      <c r="AV48" s="11204"/>
      <c r="AW48" s="11201"/>
      <c r="AX48" s="11201"/>
      <c r="AY48" s="11201"/>
      <c r="AZ48" s="11204"/>
      <c r="BA48" s="11204"/>
      <c r="BB48" s="11204"/>
    </row>
    <row r="49">
      <c r="A49" s="11151"/>
      <c r="B49" s="11222"/>
      <c r="C49" s="11222"/>
      <c r="D49" s="11222"/>
      <c r="E49" s="11222"/>
      <c r="F49" s="11222"/>
      <c r="G49" s="11222"/>
      <c r="H49" s="11222"/>
      <c r="I49" s="11222"/>
      <c r="J49" s="11222"/>
      <c r="K49" s="11222"/>
      <c r="L49" s="11222"/>
      <c r="M49" s="11222"/>
      <c r="N49" s="11207"/>
      <c r="O49" s="11207"/>
      <c r="P49" s="11222"/>
      <c r="Q49" s="11222"/>
      <c r="R49" s="11222"/>
      <c r="S49" s="11224"/>
      <c r="T49" s="11225"/>
      <c r="U49" s="11225"/>
      <c r="V49" s="11128"/>
      <c r="W49" s="11161" t="s">
        <v>14891</v>
      </c>
      <c r="X49" s="11161"/>
      <c r="Y49" s="11161">
        <v>87</v>
      </c>
      <c r="Z49" s="11131"/>
      <c r="AA49" s="11163" t="s">
        <v>14886</v>
      </c>
      <c r="AB49" s="11161"/>
      <c r="AC49" s="11161">
        <v>163</v>
      </c>
      <c r="AD49" s="11131"/>
      <c r="AE49" s="11128"/>
      <c r="AF49" s="11168">
        <f>IFERROR(VLOOKUP(AG49,'Data Products'!A:G,7,0),"")</f>
      </c>
      <c r="AG49" s="11215" t="s">
        <v>14893</v>
      </c>
      <c r="AH49" s="11216">
        <f t="shared" si="10"/>
      </c>
      <c r="AI49" s="11216">
        <f t="shared" si="20"/>
      </c>
      <c r="AJ49" s="11215"/>
      <c r="AK49" s="11170">
        <f>VLOOKUP(AG49,'Data Products'!$A:$J,2,0)</f>
      </c>
      <c r="AL49" s="11172">
        <f t="shared" si="6"/>
      </c>
      <c r="AM49" s="11172">
        <f t="shared" si="15"/>
      </c>
      <c r="AN49" s="11173">
        <f>IFERROR(VLOOKUP(AG49,'Data Products'!$A:$J,8,0),0)</f>
      </c>
      <c r="AO49" s="11173">
        <f>IFERROR(VLOOKUP(AG49,'Data Products'!$A:$J,9,0),0)</f>
      </c>
      <c r="AP49" s="11217">
        <f>IFERROR(VLOOKUP(AG49,'Data Products'!A:G,6,0),"")</f>
      </c>
      <c r="AQ49" s="11226"/>
      <c r="AR49" s="11201"/>
      <c r="AS49" s="11201"/>
      <c r="AT49" s="11201"/>
      <c r="AU49" s="11201"/>
      <c r="AV49" s="11204"/>
      <c r="AW49" s="11201"/>
      <c r="AX49" s="11201"/>
      <c r="AY49" s="11201"/>
      <c r="AZ49" s="11204"/>
      <c r="BA49" s="11204"/>
      <c r="BB49" s="11204"/>
    </row>
    <row r="50">
      <c r="A50" s="11151"/>
      <c r="B50" s="11222"/>
      <c r="C50" s="11222"/>
      <c r="D50" s="11222"/>
      <c r="E50" s="11222"/>
      <c r="F50" s="11222"/>
      <c r="G50" s="11222"/>
      <c r="H50" s="11222"/>
      <c r="I50" s="11222"/>
      <c r="J50" s="11222"/>
      <c r="K50" s="11222"/>
      <c r="L50" s="11222"/>
      <c r="M50" s="11222"/>
      <c r="N50" s="11207"/>
      <c r="O50" s="11207"/>
      <c r="P50" s="11222"/>
      <c r="Q50" s="11222"/>
      <c r="R50" s="11222"/>
      <c r="S50" s="11224"/>
      <c r="T50" s="11225"/>
      <c r="U50" s="11225"/>
      <c r="V50" s="11128"/>
      <c r="W50" s="11161" t="s">
        <v>14894</v>
      </c>
      <c r="X50" s="11161"/>
      <c r="Y50" s="11161">
        <v>83</v>
      </c>
      <c r="Z50" s="11131"/>
      <c r="AA50" s="11163" t="s">
        <v>14895</v>
      </c>
      <c r="AB50" s="11161"/>
      <c r="AC50" s="11161">
        <v>162</v>
      </c>
      <c r="AD50" s="11131"/>
      <c r="AE50" s="11128"/>
      <c r="AF50" s="11168">
        <f>IFERROR(VLOOKUP(AG50,'Data Products'!A:G,7,0),"")</f>
      </c>
      <c r="AG50" s="11215" t="s">
        <v>14896</v>
      </c>
      <c r="AH50" s="11216">
        <f t="shared" si="10"/>
      </c>
      <c r="AI50" s="11216">
        <f t="shared" si="20"/>
      </c>
      <c r="AJ50" s="11215"/>
      <c r="AK50" s="11170">
        <f>VLOOKUP(AG50,'Data Products'!$A:$J,2,0)</f>
      </c>
      <c r="AL50" s="11172">
        <f t="shared" si="6"/>
      </c>
      <c r="AM50" s="11172">
        <f t="shared" si="15"/>
      </c>
      <c r="AN50" s="11173">
        <f>IFERROR(VLOOKUP(AG50,'Data Products'!$A:$J,8,0),0)</f>
      </c>
      <c r="AO50" s="11173">
        <f>IFERROR(VLOOKUP(AG50,'Data Products'!$A:$J,9,0),0)</f>
      </c>
      <c r="AP50" s="11217">
        <f>IFERROR(VLOOKUP(AG50,'Data Products'!A:G,6,0),"")</f>
      </c>
      <c r="AQ50" s="11201"/>
      <c r="AR50" s="11201"/>
      <c r="AS50" s="11201"/>
      <c r="AT50" s="11201"/>
      <c r="AU50" s="11201"/>
      <c r="AV50" s="11204"/>
      <c r="AW50" s="11201"/>
      <c r="AX50" s="11201"/>
      <c r="AY50" s="11201"/>
      <c r="AZ50" s="11204"/>
      <c r="BA50" s="11204"/>
      <c r="BB50" s="11204"/>
    </row>
    <row r="51">
      <c r="A51" s="11151"/>
      <c r="B51" s="11222"/>
      <c r="C51" s="11222"/>
      <c r="D51" s="11222"/>
      <c r="E51" s="11222"/>
      <c r="F51" s="11222"/>
      <c r="G51" s="11222"/>
      <c r="H51" s="11222"/>
      <c r="I51" s="11222"/>
      <c r="J51" s="11222"/>
      <c r="K51" s="11222"/>
      <c r="L51" s="11222"/>
      <c r="M51" s="11222"/>
      <c r="N51" s="11207"/>
      <c r="O51" s="11207"/>
      <c r="P51" s="11222"/>
      <c r="Q51" s="11222"/>
      <c r="R51" s="11222"/>
      <c r="S51" s="11222"/>
      <c r="T51" s="11227"/>
      <c r="U51" s="11227"/>
      <c r="V51" s="11128"/>
      <c r="W51" s="11161" t="s">
        <v>14897</v>
      </c>
      <c r="X51" s="11161"/>
      <c r="Y51" s="11161">
        <v>82</v>
      </c>
      <c r="Z51" s="11131"/>
      <c r="AA51" s="11163" t="s">
        <v>14898</v>
      </c>
      <c r="AB51" s="11161"/>
      <c r="AC51" s="11161">
        <v>157</v>
      </c>
      <c r="AD51" s="11131"/>
      <c r="AE51" s="11128"/>
      <c r="AF51" s="11168">
        <f>IFERROR(VLOOKUP(AG51,'Data Products'!A:G,7,0),"")</f>
      </c>
      <c r="AG51" s="11215" t="s">
        <v>14899</v>
      </c>
      <c r="AH51" s="11216">
        <f t="shared" si="10"/>
      </c>
      <c r="AI51" s="11216">
        <f t="shared" si="20"/>
      </c>
      <c r="AJ51" s="11215"/>
      <c r="AK51" s="11170">
        <f>VLOOKUP(AG51,'Data Products'!$A:$J,2,0)</f>
      </c>
      <c r="AL51" s="11172">
        <f t="shared" si="6"/>
      </c>
      <c r="AM51" s="11172">
        <f t="shared" si="15"/>
      </c>
      <c r="AN51" s="11173">
        <f>IFERROR(VLOOKUP(AG51,'Data Products'!$A:$J,8,0),0)</f>
      </c>
      <c r="AO51" s="11173">
        <f>IFERROR(VLOOKUP(AG51,'Data Products'!$A:$J,9,0),0)</f>
      </c>
      <c r="AP51" s="11217">
        <f>IFERROR(VLOOKUP(AG51,'Data Products'!A:G,6,0),"")</f>
      </c>
      <c r="AQ51" s="11228"/>
      <c r="AR51" s="11201"/>
      <c r="AS51" s="11201"/>
      <c r="AT51" s="11201"/>
      <c r="AU51" s="11201"/>
      <c r="AV51" s="11204"/>
      <c r="AW51" s="11201"/>
      <c r="AX51" s="11201"/>
      <c r="AY51" s="11201"/>
      <c r="AZ51" s="11204"/>
      <c r="BA51" s="11204"/>
      <c r="BB51" s="11204"/>
    </row>
    <row r="52">
      <c r="A52" s="11131"/>
      <c r="B52" s="11131"/>
      <c r="C52" s="11131"/>
      <c r="D52" s="11131"/>
      <c r="E52" s="11131"/>
      <c r="F52" s="11131"/>
      <c r="G52" s="11131"/>
      <c r="H52" s="11131"/>
      <c r="I52" s="11131"/>
      <c r="J52" s="11131"/>
      <c r="K52" s="11131"/>
      <c r="L52" s="11131"/>
      <c r="M52" s="11131"/>
      <c r="N52" s="11131"/>
      <c r="O52" s="11131"/>
      <c r="P52" s="11131"/>
      <c r="Q52" s="11131"/>
      <c r="R52" s="11131"/>
      <c r="S52" s="11131"/>
      <c r="T52" s="11131"/>
      <c r="U52" s="11131"/>
      <c r="V52" s="11128"/>
      <c r="W52" s="11161" t="s">
        <v>14900</v>
      </c>
      <c r="X52" s="11161"/>
      <c r="Y52" s="11161">
        <v>82</v>
      </c>
      <c r="Z52" s="11131"/>
      <c r="AA52" s="11163" t="s">
        <v>14900</v>
      </c>
      <c r="AB52" s="11161"/>
      <c r="AC52" s="11161">
        <v>156</v>
      </c>
      <c r="AD52" s="11131"/>
      <c r="AE52" s="11128"/>
      <c r="AF52" s="11168">
        <f>IFERROR(VLOOKUP(AG52,'Data Products'!A:G,7,0),"")</f>
      </c>
      <c r="AG52" s="11215" t="s">
        <v>14901</v>
      </c>
      <c r="AH52" s="11216">
        <f t="shared" si="10"/>
      </c>
      <c r="AI52" s="11216">
        <f t="shared" si="20"/>
      </c>
      <c r="AJ52" s="11215"/>
      <c r="AK52" s="11170">
        <f>VLOOKUP(AG52,'Data Products'!$A:$J,2,0)</f>
      </c>
      <c r="AL52" s="11172">
        <f t="shared" si="6"/>
      </c>
      <c r="AM52" s="11172">
        <f t="shared" si="15"/>
      </c>
      <c r="AN52" s="11173">
        <f>IFERROR(VLOOKUP(AG52,'Data Products'!$A:$J,8,0),0)</f>
      </c>
      <c r="AO52" s="11173">
        <f>IFERROR(VLOOKUP(AG52,'Data Products'!$A:$J,9,0),0)</f>
      </c>
      <c r="AP52" s="11217">
        <f>IFERROR(VLOOKUP(AG52,'Data Products'!A:G,6,0),"")</f>
      </c>
      <c r="AQ52" s="11228"/>
      <c r="AR52" s="11201"/>
      <c r="AS52" s="11201"/>
      <c r="AT52" s="11201"/>
      <c r="AU52" s="11201"/>
      <c r="AV52" s="11204"/>
      <c r="AW52" s="11201"/>
      <c r="AX52" s="11201"/>
      <c r="AY52" s="11201"/>
      <c r="AZ52" s="11204"/>
      <c r="BA52" s="11204"/>
      <c r="BB52" s="11204"/>
    </row>
    <row r="53">
      <c r="A53" s="11131"/>
      <c r="B53" s="11131"/>
      <c r="C53" s="11131"/>
      <c r="D53" s="11131"/>
      <c r="E53" s="11131"/>
      <c r="F53" s="11131"/>
      <c r="G53" s="11131"/>
      <c r="H53" s="11131"/>
      <c r="I53" s="11131"/>
      <c r="J53" s="11131"/>
      <c r="K53" s="11131"/>
      <c r="L53" s="11131"/>
      <c r="M53" s="11131"/>
      <c r="N53" s="11131"/>
      <c r="O53" s="11131"/>
      <c r="P53" s="11131"/>
      <c r="Q53" s="11131"/>
      <c r="R53" s="11131"/>
      <c r="S53" s="11131"/>
      <c r="T53" s="11131"/>
      <c r="U53" s="11131"/>
      <c r="V53" s="11128"/>
      <c r="W53" s="11161" t="s">
        <v>14902</v>
      </c>
      <c r="X53" s="11161"/>
      <c r="Y53" s="11161">
        <v>79</v>
      </c>
      <c r="Z53" s="11131"/>
      <c r="AA53" s="11163" t="s">
        <v>14863</v>
      </c>
      <c r="AB53" s="11161"/>
      <c r="AC53" s="11161">
        <v>155</v>
      </c>
      <c r="AD53" s="11131"/>
      <c r="AE53" s="11128"/>
      <c r="AF53" s="11168">
        <f>IFERROR(VLOOKUP(AG53,'Data Products'!A:G,7,0),"")</f>
      </c>
      <c r="AG53" s="11215" t="s">
        <v>14903</v>
      </c>
      <c r="AH53" s="11216">
        <f t="shared" si="10"/>
      </c>
      <c r="AI53" s="11216">
        <f t="shared" si="20"/>
      </c>
      <c r="AJ53" s="11215"/>
      <c r="AK53" s="11170">
        <f>VLOOKUP(AG53,'Data Products'!$A:$J,2,0)</f>
      </c>
      <c r="AL53" s="11172">
        <f t="shared" si="6"/>
      </c>
      <c r="AM53" s="11172">
        <f t="shared" si="15"/>
      </c>
      <c r="AN53" s="11173">
        <f>IFERROR(VLOOKUP(AG53,'Data Products'!$A:$J,8,0),0)</f>
      </c>
      <c r="AO53" s="11173">
        <f>IFERROR(VLOOKUP(AG53,'Data Products'!$A:$J,9,0),0)</f>
      </c>
      <c r="AP53" s="11217">
        <f>IFERROR(VLOOKUP(AG53,'Data Products'!A:G,6,0),"")</f>
      </c>
      <c r="AQ53" s="11201"/>
      <c r="AR53" s="11201"/>
      <c r="AS53" s="11201"/>
      <c r="AT53" s="11201"/>
      <c r="AU53" s="11201"/>
      <c r="AV53" s="11204"/>
      <c r="AW53" s="11201"/>
      <c r="AX53" s="11201"/>
      <c r="AY53" s="11201"/>
      <c r="AZ53" s="11204"/>
      <c r="BA53" s="11201"/>
      <c r="BB53" s="11201"/>
    </row>
    <row r="54">
      <c r="A54" s="11131"/>
      <c r="B54" s="11131"/>
      <c r="C54" s="11131"/>
      <c r="D54" s="11131"/>
      <c r="E54" s="11131"/>
      <c r="F54" s="11131"/>
      <c r="G54" s="11131"/>
      <c r="H54" s="11131"/>
      <c r="I54" s="11131"/>
      <c r="J54" s="11131"/>
      <c r="K54" s="11131"/>
      <c r="L54" s="11131"/>
      <c r="M54" s="11131"/>
      <c r="N54" s="11131"/>
      <c r="O54" s="11131"/>
      <c r="P54" s="11131"/>
      <c r="Q54" s="11131"/>
      <c r="R54" s="11131"/>
      <c r="S54" s="11131"/>
      <c r="T54" s="11131"/>
      <c r="U54" s="11131"/>
      <c r="V54" s="11128"/>
      <c r="W54" s="11161" t="s">
        <v>14904</v>
      </c>
      <c r="X54" s="11161"/>
      <c r="Y54" s="11161">
        <v>76</v>
      </c>
      <c r="Z54" s="11131"/>
      <c r="AA54" s="11163" t="s">
        <v>14905</v>
      </c>
      <c r="AB54" s="11161"/>
      <c r="AC54" s="11161">
        <v>154</v>
      </c>
      <c r="AD54" s="11131"/>
      <c r="AE54" s="11128"/>
      <c r="AF54" s="11168">
        <f>IFERROR(VLOOKUP(AG54,'Data Products'!A:G,7,0),"")</f>
      </c>
      <c r="AG54" s="11215" t="s">
        <v>14906</v>
      </c>
      <c r="AH54" s="11216">
        <f t="shared" si="10"/>
      </c>
      <c r="AI54" s="11216">
        <f t="shared" si="20"/>
      </c>
      <c r="AJ54" s="11215"/>
      <c r="AK54" s="11170">
        <f>VLOOKUP(AG54,'Data Products'!$A:$J,2,0)</f>
      </c>
      <c r="AL54" s="11172">
        <f t="shared" si="6"/>
      </c>
      <c r="AM54" s="11172">
        <f t="shared" si="15"/>
      </c>
      <c r="AN54" s="11173">
        <f>IFERROR(VLOOKUP(AG54,'Data Products'!$A:$J,8,0),0)</f>
      </c>
      <c r="AO54" s="11173">
        <f>IFERROR(VLOOKUP(AG54,'Data Products'!$A:$J,9,0),0)</f>
      </c>
      <c r="AP54" s="11217">
        <f>IFERROR(VLOOKUP(AG54,'Data Products'!A:G,6,0),"")</f>
      </c>
      <c r="AQ54" s="11201"/>
      <c r="AR54" s="11201"/>
      <c r="AS54" s="11201"/>
      <c r="AT54" s="11201"/>
      <c r="AU54" s="11201"/>
      <c r="AV54" s="11204"/>
      <c r="AW54" s="11201"/>
      <c r="AX54" s="11201"/>
      <c r="AY54" s="11201"/>
      <c r="AZ54" s="11204"/>
      <c r="BA54" s="11201"/>
      <c r="BB54" s="11201"/>
    </row>
    <row r="55">
      <c r="A55" s="11131"/>
      <c r="B55" s="11131"/>
      <c r="C55" s="11131"/>
      <c r="D55" s="11131"/>
      <c r="E55" s="11131"/>
      <c r="F55" s="11131"/>
      <c r="G55" s="11131"/>
      <c r="H55" s="11131"/>
      <c r="I55" s="11131"/>
      <c r="J55" s="11131"/>
      <c r="K55" s="11131"/>
      <c r="L55" s="11131"/>
      <c r="M55" s="11131"/>
      <c r="N55" s="11131"/>
      <c r="O55" s="11131"/>
      <c r="P55" s="11131"/>
      <c r="Q55" s="11131"/>
      <c r="R55" s="11131"/>
      <c r="S55" s="11131"/>
      <c r="T55" s="11131"/>
      <c r="U55" s="11131"/>
      <c r="V55" s="11128"/>
      <c r="W55" s="11161" t="s">
        <v>14907</v>
      </c>
      <c r="X55" s="11161"/>
      <c r="Y55" s="11161">
        <v>75</v>
      </c>
      <c r="Z55" s="11131"/>
      <c r="AA55" s="11163" t="s">
        <v>14908</v>
      </c>
      <c r="AB55" s="11161"/>
      <c r="AC55" s="11161">
        <v>152</v>
      </c>
      <c r="AD55" s="11131"/>
      <c r="AE55" s="11128"/>
      <c r="AF55" s="11168">
        <f>IFERROR(VLOOKUP(AG55,'Data Products'!A:G,7,0),"")</f>
      </c>
      <c r="AG55" s="11215" t="s">
        <v>14909</v>
      </c>
      <c r="AH55" s="11216">
        <f t="shared" si="10"/>
      </c>
      <c r="AI55" s="11216">
        <f t="shared" si="20"/>
      </c>
      <c r="AJ55" s="11215"/>
      <c r="AK55" s="11170">
        <f>VLOOKUP(AG55,'Data Products'!$A:$J,2,0)</f>
      </c>
      <c r="AL55" s="11172">
        <f t="shared" si="6"/>
      </c>
      <c r="AM55" s="11172">
        <f t="shared" si="15"/>
      </c>
      <c r="AN55" s="11173">
        <f>IFERROR(VLOOKUP(AG55,'Data Products'!$A:$J,8,0),0)</f>
      </c>
      <c r="AO55" s="11173">
        <f>IFERROR(VLOOKUP(AG55,'Data Products'!$A:$J,9,0),0)</f>
      </c>
      <c r="AP55" s="11217">
        <f>IFERROR(VLOOKUP(AG55,'Data Products'!A:G,6,0),"")</f>
      </c>
      <c r="AQ55" s="11201"/>
      <c r="AR55" s="11201"/>
      <c r="AS55" s="11201"/>
      <c r="AT55" s="11201"/>
      <c r="AU55" s="11201"/>
      <c r="AV55" s="11204"/>
      <c r="AW55" s="11201"/>
      <c r="AX55" s="11201"/>
      <c r="AY55" s="11201"/>
      <c r="AZ55" s="11204"/>
      <c r="BA55" s="11201"/>
      <c r="BB55" s="11201"/>
    </row>
    <row r="56">
      <c r="A56" s="11131"/>
      <c r="B56" s="11131"/>
      <c r="C56" s="11131"/>
      <c r="D56" s="11131"/>
      <c r="M56" s="11131"/>
      <c r="N56" s="11131"/>
      <c r="O56" s="11131"/>
      <c r="P56" s="11131"/>
      <c r="Q56" s="11131"/>
      <c r="R56" s="11131"/>
      <c r="S56" s="11131"/>
      <c r="T56" s="11131"/>
      <c r="U56" s="11131"/>
      <c r="V56" s="11128"/>
      <c r="W56" s="11161" t="s">
        <v>14877</v>
      </c>
      <c r="X56" s="11161"/>
      <c r="Y56" s="11161">
        <v>75</v>
      </c>
      <c r="Z56" s="11131"/>
      <c r="AA56" s="11163" t="s">
        <v>14859</v>
      </c>
      <c r="AB56" s="11161"/>
      <c r="AC56" s="11161">
        <v>149</v>
      </c>
      <c r="AD56" s="11131"/>
      <c r="AE56" s="11128"/>
      <c r="AF56" s="11168">
        <f>IFERROR(VLOOKUP(AG56,'Data Products'!A:G,7,0),"")</f>
      </c>
      <c r="AG56" s="11215" t="s">
        <v>14910</v>
      </c>
      <c r="AH56" s="11216">
        <f t="shared" si="10"/>
      </c>
      <c r="AI56" s="11216">
        <f t="shared" si="20"/>
      </c>
      <c r="AJ56" s="11215"/>
      <c r="AK56" s="11170">
        <f>VLOOKUP(AG56,'Data Products'!$A:$J,2,0)</f>
      </c>
      <c r="AL56" s="11172">
        <f t="shared" si="6"/>
      </c>
      <c r="AM56" s="11172">
        <f t="shared" si="15"/>
      </c>
      <c r="AN56" s="11173">
        <f>IFERROR(VLOOKUP(AG56,'Data Products'!$A:$J,8,0),0)</f>
      </c>
      <c r="AO56" s="11173">
        <f>IFERROR(VLOOKUP(AG56,'Data Products'!$A:$J,9,0),0)</f>
      </c>
      <c r="AP56" s="11217">
        <f>IFERROR(VLOOKUP(AG56,'Data Products'!A:G,6,0),"")</f>
      </c>
      <c r="AQ56" s="11201"/>
      <c r="AR56" s="11201"/>
      <c r="AS56" s="11201"/>
      <c r="AT56" s="11201"/>
      <c r="AU56" s="11201"/>
      <c r="AV56" s="11204"/>
      <c r="AW56" s="11201"/>
      <c r="AX56" s="11201"/>
      <c r="AY56" s="11201"/>
      <c r="AZ56" s="11204"/>
      <c r="BA56" s="11201"/>
      <c r="BB56" s="11201"/>
    </row>
    <row r="57">
      <c r="A57" s="11131"/>
      <c r="B57" s="11131"/>
      <c r="C57" s="11131"/>
      <c r="D57" s="11131"/>
      <c r="M57" s="11131"/>
      <c r="N57" s="11131"/>
      <c r="O57" s="11131"/>
      <c r="P57" s="11131"/>
      <c r="Q57" s="11131"/>
      <c r="R57" s="11131"/>
      <c r="S57" s="11131"/>
      <c r="T57" s="11131"/>
      <c r="U57" s="11131"/>
      <c r="V57" s="11128"/>
      <c r="W57" s="11161" t="s">
        <v>14905</v>
      </c>
      <c r="X57" s="11161"/>
      <c r="Y57" s="11161">
        <v>74</v>
      </c>
      <c r="Z57" s="11131"/>
      <c r="AA57" s="11163" t="s">
        <v>14904</v>
      </c>
      <c r="AB57" s="11161"/>
      <c r="AC57" s="11161">
        <v>148</v>
      </c>
      <c r="AD57" s="11131"/>
      <c r="AE57" s="11128"/>
      <c r="AF57" s="11168">
        <f>IFERROR(VLOOKUP(AG57,'Data Products'!A:G,7,0),"")</f>
      </c>
      <c r="AG57" s="11215" t="s">
        <v>14911</v>
      </c>
      <c r="AH57" s="11216">
        <f t="shared" si="10"/>
      </c>
      <c r="AI57" s="11216">
        <f t="shared" si="20"/>
      </c>
      <c r="AJ57" s="11215"/>
      <c r="AK57" s="11170">
        <f>VLOOKUP(AG57,'Data Products'!$A:$J,2,0)</f>
      </c>
      <c r="AL57" s="11172">
        <f t="shared" si="6"/>
      </c>
      <c r="AM57" s="11172">
        <f t="shared" si="15"/>
      </c>
      <c r="AN57" s="11173">
        <f>IFERROR(VLOOKUP(AG57,'Data Products'!$A:$J,8,0),0)</f>
      </c>
      <c r="AO57" s="11173">
        <f>IFERROR(VLOOKUP(AG57,'Data Products'!$A:$J,9,0),0)</f>
      </c>
      <c r="AP57" s="11217">
        <f>IFERROR(VLOOKUP(AG57,'Data Products'!A:G,6,0),"")</f>
      </c>
      <c r="AQ57" s="11201"/>
      <c r="AR57" s="11201"/>
      <c r="AS57" s="11201"/>
      <c r="AT57" s="11201"/>
      <c r="AU57" s="11201"/>
      <c r="AV57" s="11204"/>
      <c r="AW57" s="11201"/>
      <c r="AX57" s="11201"/>
      <c r="AY57" s="11201"/>
      <c r="AZ57" s="11204"/>
      <c r="BA57" s="11201"/>
      <c r="BB57" s="11201"/>
    </row>
    <row customHeight="true" ht="18" r="58">
      <c r="A58" s="11131"/>
      <c r="B58" s="11131"/>
      <c r="C58" s="11131"/>
      <c r="D58" s="11131"/>
      <c r="M58" s="11131"/>
      <c r="N58" s="11131"/>
      <c r="O58" s="11131"/>
      <c r="P58" s="11131"/>
      <c r="Q58" s="11131"/>
      <c r="R58" s="11131"/>
      <c r="S58" s="11131"/>
      <c r="T58" s="11131"/>
      <c r="U58" s="11131"/>
      <c r="V58" s="11128"/>
      <c r="W58" s="11161" t="s">
        <v>14912</v>
      </c>
      <c r="X58" s="11161"/>
      <c r="Y58" s="11161">
        <v>74</v>
      </c>
      <c r="Z58" s="11131"/>
      <c r="AA58" s="11163" t="s">
        <v>14913</v>
      </c>
      <c r="AB58" s="11161"/>
      <c r="AC58" s="11161">
        <v>148</v>
      </c>
      <c r="AD58" s="11131"/>
      <c r="AE58" s="11128"/>
      <c r="AF58" s="11168">
        <f>IFERROR(VLOOKUP(AG58,'Data Products'!A:G,7,0),"")</f>
      </c>
      <c r="AG58" s="11222" t="s">
        <v>14914</v>
      </c>
      <c r="AH58" s="11216">
        <f t="shared" si="10"/>
      </c>
      <c r="AI58" s="11216">
        <f t="shared" si="20"/>
      </c>
      <c r="AJ58" s="11215"/>
      <c r="AK58" s="11170">
        <f>VLOOKUP(AG58,'Data Products'!$A:$J,2,0)</f>
      </c>
      <c r="AL58" s="11172">
        <f t="shared" si="6"/>
      </c>
      <c r="AM58" s="11172">
        <f t="shared" si="15"/>
      </c>
      <c r="AN58" s="11173">
        <f>IFERROR(VLOOKUP(AG58,'Data Products'!$A:$J,8,0),0)</f>
      </c>
      <c r="AO58" s="11173">
        <f>IFERROR(VLOOKUP(AG58,'Data Products'!$A:$J,9,0),0)</f>
      </c>
      <c r="AP58" s="11217">
        <f>IFERROR(VLOOKUP(AG58,'Data Products'!A:G,6,0),"")</f>
      </c>
      <c r="AQ58" s="11201"/>
      <c r="AR58" s="11201"/>
      <c r="AS58" s="11201"/>
      <c r="AT58" s="11201"/>
      <c r="AU58" s="11201"/>
      <c r="AV58" s="11204"/>
      <c r="AW58" s="11201"/>
      <c r="AX58" s="11201"/>
      <c r="AY58" s="11201"/>
      <c r="AZ58" s="11204"/>
      <c r="BA58" s="11201"/>
      <c r="BB58" s="11201"/>
    </row>
    <row customHeight="true" ht="18" r="59">
      <c r="A59" s="11131"/>
      <c r="B59" s="11131"/>
      <c r="C59" s="11131"/>
      <c r="D59" s="11131"/>
      <c r="M59" s="11131"/>
      <c r="N59" s="11131"/>
      <c r="O59" s="11131"/>
      <c r="P59" s="11131"/>
      <c r="Q59" s="11131"/>
      <c r="R59" s="11131"/>
      <c r="S59" s="11131"/>
      <c r="T59" s="11131"/>
      <c r="U59" s="11131"/>
      <c r="V59" s="11128"/>
      <c r="W59" s="11161" t="s">
        <v>14915</v>
      </c>
      <c r="X59" s="11161"/>
      <c r="Y59" s="11161">
        <v>73</v>
      </c>
      <c r="Z59" s="11131"/>
      <c r="AA59" s="11163" t="s">
        <v>14894</v>
      </c>
      <c r="AB59" s="11161"/>
      <c r="AC59" s="11161">
        <v>147</v>
      </c>
      <c r="AD59" s="11131"/>
      <c r="AE59" s="11128"/>
      <c r="AF59" s="11168">
        <f>IFERROR(VLOOKUP(AG59,'Data Products'!A:G,7,0),"")</f>
      </c>
      <c r="AG59" s="11215" t="s">
        <v>14916</v>
      </c>
      <c r="AH59" s="11216">
        <f t="shared" si="10"/>
      </c>
      <c r="AI59" s="11216">
        <f t="shared" si="20"/>
      </c>
      <c r="AJ59" s="11215"/>
      <c r="AK59" s="11170">
        <f>VLOOKUP(AG59,'Data Products'!$A:$J,2,0)</f>
      </c>
      <c r="AL59" s="11172">
        <f t="shared" si="6"/>
      </c>
      <c r="AM59" s="11172">
        <f t="shared" si="15"/>
      </c>
      <c r="AN59" s="11173">
        <f>IFERROR(VLOOKUP(AG59,'Data Products'!$A:$J,8,0),0)</f>
      </c>
      <c r="AO59" s="11173">
        <f>IFERROR(VLOOKUP(AG59,'Data Products'!$A:$J,9,0),0)</f>
      </c>
      <c r="AP59" s="11217">
        <f>IFERROR(VLOOKUP(AG59,'Data Products'!A:G,6,0),"")</f>
      </c>
      <c r="AQ59" s="11201"/>
      <c r="AR59" s="11201"/>
      <c r="AS59" s="11201"/>
      <c r="AT59" s="11201"/>
      <c r="AU59" s="11201"/>
      <c r="AV59" s="11204"/>
      <c r="AW59" s="11201"/>
      <c r="AX59" s="11201"/>
      <c r="AY59" s="11201"/>
      <c r="AZ59" s="11204"/>
      <c r="BA59" s="11201"/>
      <c r="BB59" s="11201"/>
    </row>
    <row customHeight="true" ht="18" r="60">
      <c r="A60" s="11131"/>
      <c r="B60" s="11131"/>
      <c r="C60" s="11131"/>
      <c r="D60" s="11131"/>
      <c r="M60" s="11131"/>
      <c r="N60" s="11131"/>
      <c r="O60" s="11131"/>
      <c r="P60" s="11131"/>
      <c r="Q60" s="11131"/>
      <c r="R60" s="11131"/>
      <c r="S60" s="11131"/>
      <c r="T60" s="11131"/>
      <c r="U60" s="11131"/>
      <c r="V60" s="11128"/>
      <c r="W60" s="11161" t="s">
        <v>14917</v>
      </c>
      <c r="X60" s="11161"/>
      <c r="Y60" s="11161">
        <v>72</v>
      </c>
      <c r="Z60" s="11131"/>
      <c r="AA60" s="11163" t="s">
        <v>14918</v>
      </c>
      <c r="AB60" s="11161"/>
      <c r="AC60" s="11161">
        <v>145</v>
      </c>
      <c r="AD60" s="11131"/>
      <c r="AE60" s="11128"/>
      <c r="AF60" s="11168">
        <f>IFERROR(VLOOKUP(AG60,'Data Products'!A:G,7,0),"")</f>
      </c>
      <c r="AG60" s="11215" t="s">
        <v>14919</v>
      </c>
      <c r="AH60" s="11216">
        <f t="shared" si="10"/>
      </c>
      <c r="AI60" s="11216">
        <f t="shared" si="20"/>
      </c>
      <c r="AJ60" s="11215"/>
      <c r="AK60" s="11170">
        <f>VLOOKUP(AG60,'Data Products'!$A:$J,2,0)</f>
      </c>
      <c r="AL60" s="11172">
        <f t="shared" si="6"/>
      </c>
      <c r="AM60" s="11172">
        <f t="shared" si="15"/>
      </c>
      <c r="AN60" s="11173">
        <f>IFERROR(VLOOKUP(AG60,'Data Products'!$A:$J,8,0),0)</f>
      </c>
      <c r="AO60" s="11173">
        <f>IFERROR(VLOOKUP(AG60,'Data Products'!$A:$J,9,0),0)</f>
      </c>
      <c r="AP60" s="11217">
        <f>IFERROR(VLOOKUP(AG60,'Data Products'!A:G,6,0),"")</f>
      </c>
      <c r="AQ60" s="11201"/>
      <c r="AR60" s="11201"/>
      <c r="AS60" s="11201"/>
      <c r="AT60" s="11201"/>
      <c r="AU60" s="11201"/>
      <c r="AV60" s="11204"/>
      <c r="AW60" s="11201"/>
      <c r="AX60" s="11201"/>
      <c r="AY60" s="11201"/>
      <c r="AZ60" s="11204"/>
      <c r="BA60" s="11201"/>
      <c r="BB60" s="11201"/>
    </row>
    <row customHeight="true" ht="18" r="61">
      <c r="A61" s="11131"/>
      <c r="B61" s="11131"/>
      <c r="C61" s="11131"/>
      <c r="D61" s="11131"/>
      <c r="M61" s="11131"/>
      <c r="N61" s="11131"/>
      <c r="O61" s="11131"/>
      <c r="P61" s="11131"/>
      <c r="Q61" s="11131"/>
      <c r="R61" s="11131"/>
      <c r="S61" s="11131"/>
      <c r="T61" s="11131"/>
      <c r="U61" s="11131"/>
      <c r="V61" s="11128"/>
      <c r="W61" s="11161" t="s">
        <v>14920</v>
      </c>
      <c r="X61" s="11161"/>
      <c r="Y61" s="11161">
        <v>71</v>
      </c>
      <c r="Z61" s="11131"/>
      <c r="AA61" s="11163" t="s">
        <v>14921</v>
      </c>
      <c r="AB61" s="11161"/>
      <c r="AC61" s="11161">
        <v>141</v>
      </c>
      <c r="AD61" s="11131"/>
      <c r="AE61" s="11128"/>
      <c r="AF61" s="11168">
        <f>IFERROR(VLOOKUP(AG61,'Data Products'!A:G,7,0),"")</f>
      </c>
      <c r="AG61" s="11215" t="s">
        <v>14922</v>
      </c>
      <c r="AH61" s="11216">
        <f t="shared" si="10"/>
      </c>
      <c r="AI61" s="11216">
        <f t="shared" si="20"/>
      </c>
      <c r="AJ61" s="11215"/>
      <c r="AK61" s="11170">
        <f>VLOOKUP(AG61,'Data Products'!$A:$J,2,0)</f>
      </c>
      <c r="AL61" s="11172">
        <f t="shared" si="6"/>
      </c>
      <c r="AM61" s="11172">
        <f t="shared" si="15"/>
      </c>
      <c r="AN61" s="11173">
        <f>IFERROR(VLOOKUP(AG61,'Data Products'!$A:$J,8,0),0)</f>
      </c>
      <c r="AO61" s="11173">
        <f>IFERROR(VLOOKUP(AG61,'Data Products'!$A:$J,9,0),0)</f>
      </c>
      <c r="AP61" s="11217">
        <f>IFERROR(VLOOKUP(AG61,'Data Products'!A:G,6,0),"")</f>
      </c>
      <c r="AQ61" s="11201"/>
      <c r="AR61" s="11201"/>
      <c r="AS61" s="11201"/>
      <c r="AT61" s="11201"/>
      <c r="AU61" s="11201"/>
      <c r="AV61" s="11204"/>
      <c r="AW61" s="11201"/>
      <c r="AX61" s="11201"/>
      <c r="AY61" s="11201"/>
      <c r="AZ61" s="11204"/>
      <c r="BA61" s="11201"/>
      <c r="BB61" s="11201"/>
    </row>
    <row customHeight="true" ht="18" r="62">
      <c r="A62" s="11131"/>
      <c r="B62" s="11131"/>
      <c r="C62" s="11131"/>
      <c r="D62" s="11131"/>
      <c r="M62" s="11131"/>
      <c r="N62" s="11131"/>
      <c r="O62" s="11131"/>
      <c r="P62" s="11131"/>
      <c r="Q62" s="11131"/>
      <c r="R62" s="11131"/>
      <c r="S62" s="11131"/>
      <c r="T62" s="11131"/>
      <c r="U62" s="11131"/>
      <c r="V62" s="11128"/>
      <c r="W62" s="11161" t="s">
        <v>14898</v>
      </c>
      <c r="X62" s="11161"/>
      <c r="Y62" s="11161">
        <v>70</v>
      </c>
      <c r="Z62" s="11131"/>
      <c r="AA62" s="11163" t="s">
        <v>14862</v>
      </c>
      <c r="AB62" s="11161"/>
      <c r="AC62" s="11161">
        <v>139</v>
      </c>
      <c r="AD62" s="11131"/>
      <c r="AE62" s="11128"/>
      <c r="AF62" s="11168">
        <f>IFERROR(VLOOKUP(AG62,'Data Products'!A:G,7,0),"")</f>
      </c>
      <c r="AG62" s="11215" t="s">
        <v>14923</v>
      </c>
      <c r="AH62" s="11216">
        <f t="shared" si="10"/>
      </c>
      <c r="AI62" s="11216">
        <f t="shared" si="20"/>
      </c>
      <c r="AJ62" s="11218"/>
      <c r="AK62" s="11170">
        <f>VLOOKUP(AG62,'Data Products'!$A:$J,2,0)</f>
      </c>
      <c r="AL62" s="11172">
        <f t="shared" si="6"/>
      </c>
      <c r="AM62" s="11172">
        <f t="shared" si="15"/>
      </c>
      <c r="AN62" s="11173">
        <f>IFERROR(VLOOKUP(AG62,'Data Products'!$A:$J,8,0),0)</f>
      </c>
      <c r="AO62" s="11173">
        <f>IFERROR(VLOOKUP(AG62,'Data Products'!$A:$J,9,0),0)</f>
      </c>
      <c r="AP62" s="11217">
        <f>IFERROR(VLOOKUP(AG62,'Data Products'!A:G,6,0),"")</f>
      </c>
      <c r="AQ62" s="11201"/>
      <c r="AR62" s="11204"/>
      <c r="AS62" s="11201"/>
      <c r="AT62" s="11201"/>
      <c r="AU62" s="11201"/>
      <c r="AV62" s="11204"/>
      <c r="AW62" s="11201"/>
      <c r="AX62" s="11201"/>
      <c r="AY62" s="11201"/>
      <c r="AZ62" s="11204"/>
      <c r="BA62" s="11201"/>
      <c r="BB62" s="11201"/>
    </row>
    <row customHeight="true" ht="18" r="63">
      <c r="A63" s="11131"/>
      <c r="B63" s="11131"/>
      <c r="C63" s="11131"/>
      <c r="D63" s="11131"/>
      <c r="M63" s="11131"/>
      <c r="N63" s="11131"/>
      <c r="O63" s="11131"/>
      <c r="P63" s="11131"/>
      <c r="Q63" s="11131"/>
      <c r="R63" s="11131"/>
      <c r="S63" s="11131"/>
      <c r="T63" s="11131"/>
      <c r="U63" s="11131"/>
      <c r="V63" s="11128"/>
      <c r="W63" s="11161" t="s">
        <v>14879</v>
      </c>
      <c r="X63" s="11161"/>
      <c r="Y63" s="11161">
        <v>69</v>
      </c>
      <c r="Z63" s="11131"/>
      <c r="AA63" s="11163" t="s">
        <v>14897</v>
      </c>
      <c r="AB63" s="11161"/>
      <c r="AC63" s="11161">
        <v>138</v>
      </c>
      <c r="AD63" s="11131"/>
      <c r="AE63" s="11128"/>
      <c r="AF63" s="11168">
        <f>IFERROR(VLOOKUP(AG63,'Data Products'!A:G,7,0),"")</f>
      </c>
      <c r="AG63" s="11215" t="s">
        <v>14924</v>
      </c>
      <c r="AH63" s="11216">
        <f t="shared" si="10"/>
      </c>
      <c r="AI63" s="11216">
        <f t="shared" si="20"/>
      </c>
      <c r="AJ63" s="11215"/>
      <c r="AK63" s="11170">
        <f>VLOOKUP(AG63,'Data Products'!$A:$J,2,0)</f>
      </c>
      <c r="AL63" s="11172">
        <f t="shared" si="6"/>
      </c>
      <c r="AM63" s="11172">
        <f t="shared" si="15"/>
      </c>
      <c r="AN63" s="11173">
        <f>IFERROR(VLOOKUP(AG63,'Data Products'!$A:$J,8,0),0)</f>
      </c>
      <c r="AO63" s="11173">
        <f>IFERROR(VLOOKUP(AG63,'Data Products'!$A:$J,9,0),0)</f>
      </c>
      <c r="AP63" s="11217">
        <f>IFERROR(VLOOKUP(AG63,'Data Products'!A:G,6,0),"")</f>
      </c>
      <c r="AQ63" s="11204"/>
      <c r="AR63" s="11204"/>
      <c r="AS63" s="11201"/>
      <c r="AT63" s="11201"/>
      <c r="AU63" s="11201"/>
      <c r="AV63" s="11204"/>
      <c r="AW63" s="11201"/>
      <c r="AX63" s="11201"/>
      <c r="AY63" s="11201"/>
      <c r="AZ63" s="11204"/>
      <c r="BA63" s="11204"/>
      <c r="BB63" s="11204"/>
    </row>
    <row customHeight="true" ht="18" r="64">
      <c r="A64" s="11131"/>
      <c r="B64" s="11131"/>
      <c r="C64" s="11131"/>
      <c r="D64" s="11131"/>
      <c r="M64" s="11131"/>
      <c r="N64" s="11131"/>
      <c r="O64" s="11131"/>
      <c r="P64" s="11131"/>
      <c r="Q64" s="11131"/>
      <c r="R64" s="11131"/>
      <c r="S64" s="11131"/>
      <c r="T64" s="11131"/>
      <c r="U64" s="11131"/>
      <c r="V64" s="11128"/>
      <c r="W64" s="11161" t="s">
        <v>14895</v>
      </c>
      <c r="X64" s="11161"/>
      <c r="Y64" s="11161">
        <v>67</v>
      </c>
      <c r="Z64" s="11131"/>
      <c r="AA64" s="11163" t="s">
        <v>14925</v>
      </c>
      <c r="AB64" s="11161"/>
      <c r="AC64" s="11161">
        <v>138</v>
      </c>
      <c r="AD64" s="11131"/>
      <c r="AE64" s="11128"/>
      <c r="AF64" s="11168">
        <f>IFERROR(VLOOKUP(AG64,'Data Products'!A:G,7,0),"")</f>
      </c>
      <c r="AG64" s="11229" t="s">
        <v>14926</v>
      </c>
      <c r="AH64" s="11216">
        <f t="shared" si="10"/>
      </c>
      <c r="AI64" s="11216">
        <f t="shared" si="20"/>
      </c>
      <c r="AJ64" s="11229"/>
      <c r="AK64" s="11170">
        <f>VLOOKUP(AG64,'Data Products'!$A:$J,2,0)</f>
      </c>
      <c r="AL64" s="11172">
        <f t="shared" si="6"/>
      </c>
      <c r="AM64" s="11172">
        <f t="shared" si="15"/>
      </c>
      <c r="AN64" s="11173">
        <f>IFERROR(VLOOKUP(AG64,'Data Products'!$A:$J,8,0),0)</f>
      </c>
      <c r="AO64" s="11173">
        <f>IFERROR(VLOOKUP(AG64,'Data Products'!$A:$J,9,0),0)</f>
      </c>
      <c r="AP64" s="11230">
        <f>IFERROR(VLOOKUP(AG64,'Data Products'!A:G,6,0),"")</f>
      </c>
      <c r="AQ64" s="11204"/>
      <c r="AR64" s="11204"/>
      <c r="AS64" s="11201"/>
      <c r="AT64" s="11201"/>
      <c r="AU64" s="11201"/>
      <c r="AV64" s="11204"/>
      <c r="AW64" s="11201"/>
      <c r="AX64" s="11201"/>
      <c r="AY64" s="11201"/>
      <c r="AZ64" s="11204"/>
      <c r="BA64" s="11204"/>
      <c r="BB64" s="11204"/>
    </row>
    <row customHeight="true" ht="18" r="65">
      <c r="A65" s="11131"/>
      <c r="B65" s="11131"/>
      <c r="C65" s="11131"/>
      <c r="D65" s="11131"/>
      <c r="M65" s="11131"/>
      <c r="N65" s="11131"/>
      <c r="O65" s="11131"/>
      <c r="P65" s="11131"/>
      <c r="Q65" s="11131"/>
      <c r="R65" s="11131"/>
      <c r="S65" s="11131"/>
      <c r="T65" s="11131"/>
      <c r="U65" s="11131"/>
      <c r="V65" s="11128"/>
      <c r="W65" s="11161" t="s">
        <v>14927</v>
      </c>
      <c r="X65" s="11161"/>
      <c r="Y65" s="11161">
        <v>66</v>
      </c>
      <c r="Z65" s="11131"/>
      <c r="AA65" s="11163" t="s">
        <v>14928</v>
      </c>
      <c r="AB65" s="11161"/>
      <c r="AC65" s="11161">
        <v>137</v>
      </c>
      <c r="AD65" s="11131"/>
      <c r="AE65" s="11128"/>
      <c r="AF65" s="11168">
        <f>IFERROR(VLOOKUP(AG65,'Data Products'!A:G,7,0),"")</f>
      </c>
      <c r="AG65" s="11229" t="s">
        <v>14929</v>
      </c>
      <c r="AH65" s="11216">
        <f t="shared" si="10"/>
      </c>
      <c r="AI65" s="11216">
        <f t="shared" si="20"/>
      </c>
      <c r="AJ65" s="11229"/>
      <c r="AK65" s="11170">
        <f>VLOOKUP(AG65,'Data Products'!$A:$J,2,0)</f>
      </c>
      <c r="AL65" s="11172">
        <f t="shared" si="6"/>
      </c>
      <c r="AM65" s="11172">
        <f t="shared" si="15"/>
      </c>
      <c r="AN65" s="11173">
        <f>IFERROR(VLOOKUP(AG65,'Data Products'!$A:$J,8,0),0)</f>
      </c>
      <c r="AO65" s="11173">
        <f>IFERROR(VLOOKUP(AG65,'Data Products'!$A:$J,9,0),0)</f>
      </c>
      <c r="AP65" s="11230">
        <f>IFERROR(VLOOKUP(AG65,'Data Products'!A:G,6,0),"")</f>
      </c>
      <c r="AQ65" s="11204"/>
      <c r="AR65" s="11204"/>
      <c r="AS65" s="11201"/>
      <c r="AT65" s="11201"/>
      <c r="AU65" s="11201"/>
      <c r="AV65" s="11204"/>
      <c r="AW65" s="11201"/>
      <c r="AX65" s="11201"/>
      <c r="AY65" s="11201"/>
      <c r="AZ65" s="11204"/>
      <c r="BA65" s="11204"/>
      <c r="BB65" s="11204"/>
    </row>
    <row customHeight="true" ht="18" r="66">
      <c r="A66" s="11131"/>
      <c r="B66" s="11131"/>
      <c r="C66" s="11131"/>
      <c r="D66" s="11131"/>
      <c r="M66" s="11131"/>
      <c r="N66" s="11131"/>
      <c r="O66" s="11131"/>
      <c r="P66" s="11131"/>
      <c r="Q66" s="11131"/>
      <c r="R66" s="11131"/>
      <c r="S66" s="11131"/>
      <c r="T66" s="11131"/>
      <c r="U66" s="11131"/>
      <c r="V66" s="11128"/>
      <c r="W66" s="11161" t="s">
        <v>14930</v>
      </c>
      <c r="X66" s="11161"/>
      <c r="Y66" s="11161">
        <v>66</v>
      </c>
      <c r="Z66" s="11131"/>
      <c r="AA66" s="11163" t="s">
        <v>14902</v>
      </c>
      <c r="AB66" s="11161"/>
      <c r="AC66" s="11161">
        <v>136</v>
      </c>
      <c r="AD66" s="11131"/>
      <c r="AE66" s="11128"/>
      <c r="AF66" s="11168">
        <f>IFERROR(VLOOKUP(AG66,'Data Products'!A:G,7,0),"")</f>
      </c>
      <c r="AG66" s="11229" t="s">
        <v>14931</v>
      </c>
      <c r="AH66" s="11216">
        <f t="shared" si="10"/>
      </c>
      <c r="AI66" s="11216">
        <f t="shared" si="20"/>
      </c>
      <c r="AJ66" s="11229"/>
      <c r="AK66" s="11170">
        <f>VLOOKUP(AG66,'Data Products'!$A:$J,2,0)</f>
      </c>
      <c r="AL66" s="11172">
        <f t="shared" si="6"/>
      </c>
      <c r="AM66" s="11172">
        <f t="shared" si="15"/>
      </c>
      <c r="AN66" s="11173">
        <f>IFERROR(VLOOKUP(AG66,'Data Products'!$A:$J,8,0),0)</f>
      </c>
      <c r="AO66" s="11173">
        <f>IFERROR(VLOOKUP(AG66,'Data Products'!$A:$J,9,0),0)</f>
      </c>
      <c r="AP66" s="11230">
        <f>IFERROR(VLOOKUP(AG66,'Data Products'!A:G,6,0),"")</f>
      </c>
      <c r="AQ66" s="11204"/>
      <c r="AR66" s="11204"/>
      <c r="AS66" s="11201"/>
      <c r="AT66" s="11201"/>
      <c r="AU66" s="11201"/>
      <c r="AV66" s="11204"/>
      <c r="AW66" s="11201"/>
      <c r="AX66" s="11201"/>
      <c r="AY66" s="11201"/>
      <c r="AZ66" s="11204"/>
      <c r="BA66" s="11204"/>
      <c r="BB66" s="11204"/>
    </row>
    <row customHeight="true" ht="18" r="67">
      <c r="A67" s="11131"/>
      <c r="B67" s="11131"/>
      <c r="C67" s="11131"/>
      <c r="D67" s="11131"/>
      <c r="M67" s="11131"/>
      <c r="N67" s="11131"/>
      <c r="O67" s="11131"/>
      <c r="P67" s="11131"/>
      <c r="Q67" s="11131"/>
      <c r="R67" s="11131"/>
      <c r="S67" s="11131"/>
      <c r="T67" s="11131"/>
      <c r="U67" s="11131"/>
      <c r="V67" s="11128"/>
      <c r="W67" s="11161" t="s">
        <v>14932</v>
      </c>
      <c r="X67" s="11161"/>
      <c r="Y67" s="11161">
        <v>64</v>
      </c>
      <c r="Z67" s="11131"/>
      <c r="AA67" s="11163" t="s">
        <v>14933</v>
      </c>
      <c r="AB67" s="11161"/>
      <c r="AC67" s="11161">
        <v>136</v>
      </c>
      <c r="AD67" s="11131"/>
      <c r="AE67" s="11128"/>
      <c r="AF67" s="11168">
        <f>IFERROR(VLOOKUP(AG67,'Data Products'!A:G,7,0),"")</f>
      </c>
      <c r="AG67" s="11218" t="s">
        <v>14934</v>
      </c>
      <c r="AH67" s="11216">
        <f t="shared" si="10"/>
      </c>
      <c r="AI67" s="11216">
        <f t="shared" si="20"/>
      </c>
      <c r="AJ67" s="11215"/>
      <c r="AK67" s="11170">
        <f>VLOOKUP(AG67,'Data Products'!$A:$J,2,0)</f>
      </c>
      <c r="AL67" s="11172">
        <f t="shared" si="6"/>
      </c>
      <c r="AM67" s="11172">
        <f t="shared" si="15"/>
      </c>
      <c r="AN67" s="11173">
        <f>IFERROR(VLOOKUP(AG67,'Data Products'!$A:$J,8,0),0)</f>
      </c>
      <c r="AO67" s="11173">
        <f>IFERROR(VLOOKUP(AG67,'Data Products'!$A:$J,9,0),0)</f>
      </c>
      <c r="AP67" s="11217">
        <f>IFERROR(VLOOKUP(AG67,'Data Products'!A:G,6,0),"")</f>
      </c>
      <c r="AQ67" s="11204"/>
      <c r="AS67" s="11201"/>
      <c r="AT67" s="11201"/>
      <c r="AU67" s="11201"/>
      <c r="AV67" s="11204"/>
      <c r="AW67" s="11201"/>
      <c r="AX67" s="11201"/>
      <c r="AY67" s="11201"/>
      <c r="AZ67" s="11204"/>
      <c r="BA67" s="11204"/>
      <c r="BB67" s="11204"/>
    </row>
    <row customHeight="true" ht="18" r="68">
      <c r="A68" s="11131"/>
      <c r="B68" s="11131"/>
      <c r="C68" s="11131"/>
      <c r="D68" s="11131"/>
      <c r="M68" s="11131"/>
      <c r="N68" s="11131"/>
      <c r="O68" s="11131"/>
      <c r="P68" s="11131"/>
      <c r="Q68" s="11131"/>
      <c r="R68" s="11131"/>
      <c r="S68" s="11131"/>
      <c r="T68" s="11131"/>
      <c r="U68" s="11131"/>
      <c r="V68" s="11128"/>
      <c r="W68" s="11161" t="s">
        <v>14935</v>
      </c>
      <c r="X68" s="11161"/>
      <c r="Y68" s="11161">
        <v>63</v>
      </c>
      <c r="Z68" s="11131"/>
      <c r="AA68" s="11163" t="s">
        <v>14912</v>
      </c>
      <c r="AB68" s="11161"/>
      <c r="AC68" s="11161">
        <v>135</v>
      </c>
      <c r="AD68" s="11131"/>
      <c r="AE68" s="11128"/>
      <c r="AF68" s="11168">
        <f>IFERROR(VLOOKUP(AG68,'Data Products'!A:G,7,0),"")</f>
      </c>
      <c r="AG68" s="11218" t="s">
        <v>14936</v>
      </c>
      <c r="AH68" s="11216">
        <f t="shared" si="10"/>
      </c>
      <c r="AI68" s="11216">
        <f t="shared" si="20"/>
      </c>
      <c r="AJ68" s="11215"/>
      <c r="AK68" s="11170">
        <f>VLOOKUP(AG68,'Data Products'!$A:$J,2,0)</f>
      </c>
      <c r="AL68" s="11172">
        <f t="shared" si="6"/>
      </c>
      <c r="AM68" s="11172">
        <f t="shared" si="15"/>
      </c>
      <c r="AN68" s="11173">
        <f>IFERROR(VLOOKUP(AG68,'Data Products'!$A:$J,8,0),0)</f>
      </c>
      <c r="AO68" s="11173">
        <f>IFERROR(VLOOKUP(AG68,'Data Products'!$A:$J,9,0),0)</f>
      </c>
      <c r="AP68" s="11217">
        <f>IFERROR(VLOOKUP(AG68,'Data Products'!A:G,6,0),"")</f>
      </c>
      <c r="AQ68" s="11204"/>
      <c r="AR68" s="11204"/>
      <c r="AS68" s="11201"/>
      <c r="AT68" s="11201"/>
      <c r="AU68" s="11201"/>
      <c r="AV68" s="11204"/>
      <c r="AW68" s="11201"/>
      <c r="AX68" s="11201"/>
      <c r="AY68" s="11201"/>
      <c r="AZ68" s="11228"/>
      <c r="BA68" s="11204"/>
      <c r="BB68" s="11204"/>
    </row>
    <row r="69">
      <c r="A69" s="11131"/>
      <c r="B69" s="11131"/>
      <c r="C69" s="11131"/>
      <c r="D69" s="11131"/>
      <c r="E69" s="11211" t="s">
        <v>14937</v>
      </c>
      <c r="F69" s="11231"/>
      <c r="G69" s="11231"/>
      <c r="H69" s="11131"/>
      <c r="I69" s="11131"/>
      <c r="J69" s="11232" t="s">
        <v>14938</v>
      </c>
      <c r="K69" s="11232"/>
      <c r="L69" s="11232"/>
      <c r="M69" s="11131"/>
      <c r="N69" s="11233" t="s">
        <v>14939</v>
      </c>
      <c r="O69" s="11131"/>
      <c r="P69" s="11131"/>
      <c r="Q69" s="11131"/>
      <c r="R69" s="11131"/>
      <c r="S69" s="11131"/>
      <c r="T69" s="11131"/>
      <c r="U69" s="11131"/>
      <c r="V69" s="11128"/>
      <c r="W69" s="11161" t="s">
        <v>14940</v>
      </c>
      <c r="X69" s="11161"/>
      <c r="Y69" s="11161">
        <v>62</v>
      </c>
      <c r="Z69" s="11131"/>
      <c r="AA69" s="11163" t="s">
        <v>14941</v>
      </c>
      <c r="AB69" s="11161"/>
      <c r="AC69" s="11161">
        <v>132</v>
      </c>
      <c r="AD69" s="11131"/>
      <c r="AE69" s="11128"/>
      <c r="AF69" s="11168">
        <f>IFERROR(VLOOKUP(AG69,'Data Products'!A:G,7,0),"")</f>
      </c>
      <c r="AG69" s="11218" t="s">
        <v>14942</v>
      </c>
      <c r="AH69" s="11216">
        <f t="shared" si="10"/>
      </c>
      <c r="AI69" s="11216">
        <f t="shared" si="20"/>
      </c>
      <c r="AJ69" s="11215"/>
      <c r="AK69" s="11170">
        <f>VLOOKUP(AG69,'Data Products'!$A:$J,2,0)</f>
      </c>
      <c r="AL69" s="11172">
        <f t="shared" si="6"/>
      </c>
      <c r="AM69" s="11172">
        <f t="shared" si="15"/>
      </c>
      <c r="AN69" s="11173">
        <f>IFERROR(VLOOKUP(AG69,'Data Products'!$A:$J,8,0),0)</f>
      </c>
      <c r="AO69" s="11173">
        <f>IFERROR(VLOOKUP(AG69,'Data Products'!$A:$J,9,0),0)</f>
      </c>
      <c r="AP69" s="11217">
        <f>IFERROR(VLOOKUP(AG69,'Data Products'!A:G,6,0),"")</f>
      </c>
      <c r="AQ69" s="11204"/>
      <c r="AR69" s="11204"/>
      <c r="AS69" s="11201"/>
      <c r="AT69" s="11201"/>
      <c r="AU69" s="11201"/>
      <c r="AV69" s="11204"/>
      <c r="AW69" s="11201"/>
      <c r="AX69" s="11201"/>
      <c r="AY69" s="11201"/>
      <c r="AZ69" s="11204"/>
      <c r="BA69" s="11204"/>
      <c r="BB69" s="11204"/>
    </row>
    <row customHeight="true" ht="30" r="70">
      <c r="A70" s="11131"/>
      <c r="B70" s="11131"/>
      <c r="C70" s="11131"/>
      <c r="D70" s="11131"/>
      <c r="E70" s="11234" t="s">
        <v>14943</v>
      </c>
      <c r="F70" s="11234">
        <v>31</v>
      </c>
      <c r="G70" s="11235" t="s">
        <v>14944</v>
      </c>
      <c r="H70" s="11131"/>
      <c r="I70" s="11131"/>
      <c r="J70" s="11236" t="s">
        <v>14868</v>
      </c>
      <c r="K70" s="11236">
        <f t="shared" ref="K70:K90" si="12">VLOOKUP(J70,$E$70:$G$118,2,0)</f>
      </c>
      <c r="L70" s="11237">
        <f t="shared" ref="L70:L90" si="22">VLOOKUP(J70,$E$70:$G$118,3,0)</f>
      </c>
      <c r="M70" s="11131"/>
      <c r="N70" s="11238">
        <f>VLOOKUP(J70,'Data Products'!$A:$B,2,0)</f>
      </c>
      <c r="O70" s="11131"/>
      <c r="P70" s="11131"/>
      <c r="Q70" s="11131"/>
      <c r="R70" s="11131"/>
      <c r="S70" s="11131"/>
      <c r="T70" s="11131"/>
      <c r="U70" s="11131"/>
      <c r="V70" s="11128"/>
      <c r="W70" s="11161" t="s">
        <v>14945</v>
      </c>
      <c r="X70" s="11161"/>
      <c r="Y70" s="11161">
        <v>61</v>
      </c>
      <c r="Z70" s="11131"/>
      <c r="AA70" s="11163" t="s">
        <v>14907</v>
      </c>
      <c r="AB70" s="11161"/>
      <c r="AC70" s="11161">
        <v>124</v>
      </c>
      <c r="AD70" s="11131"/>
      <c r="AE70" s="11128"/>
      <c r="AF70" s="11168">
        <f>IFERROR(VLOOKUP(AG70,'Data Products'!A:G,7,0),"")</f>
      </c>
      <c r="AG70" s="11215" t="s">
        <v>14946</v>
      </c>
      <c r="AH70" s="11216">
        <f t="shared" si="10"/>
      </c>
      <c r="AI70" s="11216">
        <f t="shared" si="20"/>
      </c>
      <c r="AJ70" s="11215"/>
      <c r="AK70" s="11170">
        <f>VLOOKUP(AG70,'Data Products'!$A:$J,2,0)</f>
      </c>
      <c r="AL70" s="11172">
        <f t="shared" si="6"/>
      </c>
      <c r="AM70" s="11172">
        <f t="shared" si="15"/>
      </c>
      <c r="AN70" s="11173">
        <f>IFERROR(VLOOKUP(AG70,'Data Products'!$A:$J,8,0),0)</f>
      </c>
      <c r="AO70" s="11173">
        <f>IFERROR(VLOOKUP(AG70,'Data Products'!$A:$J,9,0),0)</f>
      </c>
      <c r="AP70" s="11217">
        <f>IFERROR(VLOOKUP(AG70,'Data Products'!A:G,6,0),"")</f>
      </c>
      <c r="AQ70" s="11204"/>
      <c r="AR70" s="11204"/>
      <c r="AS70" s="11201"/>
      <c r="AT70" s="11201"/>
      <c r="AU70" s="11201"/>
      <c r="AV70" s="11204"/>
      <c r="AW70" s="11201"/>
      <c r="AX70" s="11201"/>
      <c r="AY70" s="11201"/>
      <c r="AZ70" s="11204"/>
      <c r="BA70" s="11204"/>
      <c r="BB70" s="11204"/>
    </row>
    <row r="71">
      <c r="A71" s="11131"/>
      <c r="B71" s="11131"/>
      <c r="C71" s="11131"/>
      <c r="D71" s="11131"/>
      <c r="E71" s="11234" t="s">
        <v>14914</v>
      </c>
      <c r="F71" s="11234">
        <v>2</v>
      </c>
      <c r="G71" s="11235">
        <v>46244</v>
      </c>
      <c r="H71" s="11131"/>
      <c r="I71" s="11131"/>
      <c r="J71" s="11236" t="s">
        <v>14870</v>
      </c>
      <c r="K71" s="11236">
        <f t="shared" si="12"/>
      </c>
      <c r="L71" s="11237">
        <f t="shared" si="22"/>
      </c>
      <c r="M71" s="11131"/>
      <c r="N71" s="11238">
        <f>VLOOKUP(J71,'Data Products'!$A:$B,2,0)</f>
      </c>
      <c r="O71" s="11131"/>
      <c r="P71" s="11131"/>
      <c r="Q71" s="11131"/>
      <c r="R71" s="11131"/>
      <c r="S71" s="11131"/>
      <c r="T71" s="11131"/>
      <c r="U71" s="11131"/>
      <c r="V71" s="11128"/>
      <c r="W71" s="11161" t="s">
        <v>14913</v>
      </c>
      <c r="X71" s="11161"/>
      <c r="Y71" s="11161">
        <v>60</v>
      </c>
      <c r="Z71" s="11131"/>
      <c r="AA71" s="11163" t="s">
        <v>14947</v>
      </c>
      <c r="AB71" s="11161"/>
      <c r="AC71" s="11161">
        <v>121</v>
      </c>
      <c r="AD71" s="11131"/>
      <c r="AE71" s="11128"/>
      <c r="AF71" s="11168">
        <f>IFERROR(VLOOKUP(AG71,'Data Products'!A:G,7,0),"")</f>
      </c>
      <c r="AG71" s="11215" t="s">
        <v>14948</v>
      </c>
      <c r="AH71" s="11216">
        <f t="shared" si="10"/>
      </c>
      <c r="AI71" s="11216">
        <f t="shared" si="20"/>
      </c>
      <c r="AJ71" s="11218"/>
      <c r="AK71" s="11170">
        <f>VLOOKUP(AG71,'Data Products'!$A:$J,2,0)</f>
      </c>
      <c r="AL71" s="11172">
        <f t="shared" si="6"/>
      </c>
      <c r="AM71" s="11172">
        <f t="shared" si="15"/>
      </c>
      <c r="AN71" s="11173">
        <f>IFERROR(VLOOKUP(AG71,'Data Products'!$A:$J,8,0),0)</f>
      </c>
      <c r="AO71" s="11173">
        <f>IFERROR(VLOOKUP(AG71,'Data Products'!$A:$J,9,0),0)</f>
      </c>
      <c r="AP71" s="11217">
        <f>IFERROR(VLOOKUP(AG71,'Data Products'!A:G,6,0),"")</f>
      </c>
      <c r="AQ71" s="11204"/>
      <c r="AR71" s="11204"/>
      <c r="AS71" s="11201"/>
      <c r="AT71" s="11201"/>
      <c r="AU71" s="11201"/>
      <c r="AV71" s="11204"/>
      <c r="AW71" s="11201"/>
      <c r="AX71" s="11201"/>
      <c r="AY71" s="11201"/>
      <c r="AZ71" s="11204"/>
      <c r="BA71" s="11204"/>
      <c r="BB71" s="11204"/>
    </row>
    <row customHeight="true" ht="18" r="72">
      <c r="A72" s="11131"/>
      <c r="B72" s="11131"/>
      <c r="C72" s="11131"/>
      <c r="D72" s="11131"/>
      <c r="E72" s="11234" t="s">
        <v>14949</v>
      </c>
      <c r="F72" s="11234">
        <v>27</v>
      </c>
      <c r="G72" s="11239" t="s">
        <v>14950</v>
      </c>
      <c r="H72" s="11131"/>
      <c r="I72" s="11131"/>
      <c r="J72" s="11236" t="s">
        <v>14872</v>
      </c>
      <c r="K72" s="11236">
        <f t="shared" si="12"/>
      </c>
      <c r="L72" s="11237">
        <f t="shared" si="22"/>
      </c>
      <c r="M72" s="11131"/>
      <c r="N72" s="11238">
        <f>VLOOKUP(J72,'Data Products'!$A:$B,2,0)</f>
      </c>
      <c r="O72" s="11131"/>
      <c r="P72" s="11131"/>
      <c r="Q72" s="11131"/>
      <c r="R72" s="11131"/>
      <c r="S72" s="11131"/>
      <c r="T72" s="11131"/>
      <c r="U72" s="11131"/>
      <c r="V72" s="11128"/>
      <c r="W72" s="11161" t="s">
        <v>14951</v>
      </c>
      <c r="X72" s="11161"/>
      <c r="Y72" s="11161">
        <v>59</v>
      </c>
      <c r="Z72" s="11131"/>
      <c r="AA72" s="11163" t="s">
        <v>14952</v>
      </c>
      <c r="AB72" s="11161"/>
      <c r="AC72" s="11161">
        <v>119</v>
      </c>
      <c r="AD72" s="11131"/>
      <c r="AE72" s="11128"/>
      <c r="AF72" s="11168">
        <f>IFERROR(VLOOKUP(AG72,'Data Products'!A:G,7,0),"")</f>
      </c>
      <c r="AG72" s="11240" t="s">
        <v>14953</v>
      </c>
      <c r="AH72" s="11216">
        <f t="shared" si="10"/>
      </c>
      <c r="AI72" s="11216">
        <f t="shared" si="20"/>
      </c>
      <c r="AJ72" s="11241"/>
      <c r="AK72" s="11170">
        <f>VLOOKUP(AG72,'Data Products'!$A:$J,2,0)</f>
      </c>
      <c r="AL72" s="11172">
        <f t="shared" si="6"/>
      </c>
      <c r="AM72" s="11172">
        <f t="shared" si="15"/>
      </c>
      <c r="AN72" s="11173">
        <f>IFERROR(VLOOKUP(AG72,'Data Products'!$A:$J,8,0),0)</f>
      </c>
      <c r="AO72" s="11173">
        <f>IFERROR(VLOOKUP(AG72,'Data Products'!$A:$J,9,0),0)</f>
      </c>
      <c r="AP72" s="11217">
        <f>IFERROR(VLOOKUP(AG72,'Data Products'!A:G,6,0),"")</f>
      </c>
      <c r="AQ72" s="11204"/>
      <c r="AR72" s="11204"/>
      <c r="AS72" s="11201"/>
      <c r="AT72" s="11201"/>
      <c r="AU72" s="11201"/>
      <c r="AV72" s="11204"/>
      <c r="AW72" s="11201"/>
      <c r="AX72" s="11201"/>
      <c r="AY72" s="11201"/>
      <c r="AZ72" s="11204"/>
      <c r="BA72" s="11204"/>
      <c r="BB72" s="11204"/>
    </row>
    <row r="73">
      <c r="A73" s="11131"/>
      <c r="B73" s="11131"/>
      <c r="C73" s="11131"/>
      <c r="D73" s="11131"/>
      <c r="E73" s="11234" t="s">
        <v>14910</v>
      </c>
      <c r="F73" s="11234">
        <v>8</v>
      </c>
      <c r="G73" s="11235" t="s">
        <v>14954</v>
      </c>
      <c r="H73" s="11131"/>
      <c r="I73" s="11131"/>
      <c r="J73" s="11236" t="s">
        <v>14874</v>
      </c>
      <c r="K73" s="11236">
        <f t="shared" si="12"/>
      </c>
      <c r="L73" s="11237">
        <f t="shared" si="22"/>
      </c>
      <c r="M73" s="11131"/>
      <c r="N73" s="11238">
        <f>VLOOKUP(J73,'Data Products'!$A:$B,2,0)</f>
      </c>
      <c r="O73" s="11131"/>
      <c r="P73" s="11131"/>
      <c r="Q73" s="11131"/>
      <c r="R73" s="11131"/>
      <c r="S73" s="11131"/>
      <c r="T73" s="11131"/>
      <c r="U73" s="11131"/>
      <c r="V73" s="11128"/>
      <c r="W73" s="11161" t="s">
        <v>14955</v>
      </c>
      <c r="X73" s="11161"/>
      <c r="Y73" s="11161">
        <v>58</v>
      </c>
      <c r="Z73" s="11131"/>
      <c r="AA73" s="11163" t="s">
        <v>14956</v>
      </c>
      <c r="AB73" s="11161"/>
      <c r="AC73" s="11161">
        <v>119</v>
      </c>
      <c r="AD73" s="11131"/>
      <c r="AE73" s="11128"/>
      <c r="AF73" s="11168">
        <f>IFERROR(VLOOKUP(AG73,'Data Products'!A:G,7,0),"")</f>
      </c>
      <c r="AG73" s="11242" t="s">
        <v>14957</v>
      </c>
      <c r="AH73" s="11216">
        <f t="shared" si="10"/>
      </c>
      <c r="AI73" s="11216">
        <f t="shared" si="20"/>
      </c>
      <c r="AJ73" s="11222"/>
      <c r="AK73" s="11170">
        <f>VLOOKUP(AG73,'Data Products'!$A:$J,2,0)</f>
      </c>
      <c r="AL73" s="11172">
        <f t="shared" si="6"/>
      </c>
      <c r="AM73" s="11172">
        <f t="shared" si="15"/>
      </c>
      <c r="AN73" s="11173">
        <f>IFERROR(VLOOKUP(AG73,'Data Products'!$A:$J,8,0),0)</f>
      </c>
      <c r="AO73" s="11173">
        <f>IFERROR(VLOOKUP(AG73,'Data Products'!$A:$J,9,0),0)</f>
      </c>
      <c r="AP73" s="11217">
        <f>IFERROR(VLOOKUP(AG73,'Data Products'!A:G,6,0),"")</f>
      </c>
      <c r="AQ73" s="11204"/>
      <c r="AR73" s="11204"/>
      <c r="AS73" s="11201"/>
      <c r="AT73" s="11201"/>
      <c r="AU73" s="11201"/>
      <c r="AV73" s="11204"/>
      <c r="AW73" s="11201"/>
      <c r="AX73" s="11201"/>
      <c r="AY73" s="11201"/>
      <c r="AZ73" s="11204"/>
      <c r="BA73" s="11204"/>
      <c r="BB73" s="11204"/>
    </row>
    <row r="74">
      <c r="A74" s="11131"/>
      <c r="B74" s="11131"/>
      <c r="C74" s="11131"/>
      <c r="D74" s="11131"/>
      <c r="E74" s="11234" t="s">
        <v>14958</v>
      </c>
      <c r="F74" s="11234">
        <v>628</v>
      </c>
      <c r="G74" s="11235" t="s">
        <v>14954</v>
      </c>
      <c r="H74" s="11131"/>
      <c r="I74" s="11131"/>
      <c r="J74" s="11236" t="s">
        <v>14876</v>
      </c>
      <c r="K74" s="11236">
        <f t="shared" si="12"/>
      </c>
      <c r="L74" s="11237">
        <f t="shared" si="22"/>
      </c>
      <c r="M74" s="11131"/>
      <c r="N74" s="11238">
        <f>VLOOKUP(J74,'Data Products'!$A:$B,2,0)</f>
      </c>
      <c r="O74" s="11131"/>
      <c r="P74" s="11131"/>
      <c r="Q74" s="11131"/>
      <c r="R74" s="11131"/>
      <c r="S74" s="11131"/>
      <c r="T74" s="11131"/>
      <c r="U74" s="11131"/>
      <c r="V74" s="11128"/>
      <c r="W74" s="11161" t="s">
        <v>14941</v>
      </c>
      <c r="X74" s="11161"/>
      <c r="Y74" s="11161">
        <v>58</v>
      </c>
      <c r="Z74" s="11131"/>
      <c r="AA74" s="11163" t="s">
        <v>14959</v>
      </c>
      <c r="AB74" s="11161"/>
      <c r="AC74" s="11161">
        <v>117</v>
      </c>
      <c r="AD74" s="11131"/>
      <c r="AE74" s="11128"/>
      <c r="AF74" s="11168">
        <f>IFERROR(VLOOKUP(AG74,'Data Products'!A:G,7,0),"")</f>
      </c>
      <c r="AG74" s="11242" t="s">
        <v>14960</v>
      </c>
      <c r="AH74" s="11216">
        <f t="shared" si="10"/>
      </c>
      <c r="AI74" s="11216">
        <f t="shared" si="20"/>
      </c>
      <c r="AJ74" s="11222"/>
      <c r="AK74" s="11170">
        <f>VLOOKUP(AG74,'Data Products'!$A:$J,2,0)</f>
      </c>
      <c r="AL74" s="11172">
        <f t="shared" si="6"/>
      </c>
      <c r="AM74" s="11172">
        <f t="shared" si="15"/>
      </c>
      <c r="AN74" s="11173">
        <f>IFERROR(VLOOKUP(AG74,'Data Products'!$A:$J,8,0),0)</f>
      </c>
      <c r="AO74" s="11173">
        <f>IFERROR(VLOOKUP(AG74,'Data Products'!$A:$J,9,0),0)</f>
      </c>
      <c r="AP74" s="11217">
        <f>IFERROR(VLOOKUP(AG74,'Data Products'!A:G,6,0),"")</f>
      </c>
      <c r="AQ74" s="11204"/>
      <c r="AR74" s="11204"/>
      <c r="AS74" s="11201"/>
      <c r="AT74" s="11201"/>
      <c r="AU74" s="11201"/>
      <c r="AV74" s="11204"/>
      <c r="AW74" s="11201"/>
      <c r="AX74" s="11201"/>
      <c r="AY74" s="11201"/>
      <c r="AZ74" s="11204"/>
      <c r="BA74" s="11204"/>
      <c r="BB74" s="11204"/>
    </row>
    <row r="75">
      <c r="A75" s="11131"/>
      <c r="B75" s="11131"/>
      <c r="C75" s="11131"/>
      <c r="D75" s="11131"/>
      <c r="E75" s="11234" t="s">
        <v>14961</v>
      </c>
      <c r="F75" s="11234">
        <v>3</v>
      </c>
      <c r="G75" s="11235" t="s">
        <v>14954</v>
      </c>
      <c r="H75" s="11131"/>
      <c r="I75" s="11131"/>
      <c r="J75" s="11236" t="s">
        <v>14878</v>
      </c>
      <c r="K75" s="11236">
        <f t="shared" si="12"/>
      </c>
      <c r="L75" s="11237">
        <f t="shared" si="22"/>
      </c>
      <c r="M75" s="11131"/>
      <c r="N75" s="11238">
        <f>VLOOKUP(J75,'Data Products'!$A:$B,2,0)</f>
      </c>
      <c r="O75" s="11131"/>
      <c r="P75" s="11131"/>
      <c r="Q75" s="11131"/>
      <c r="R75" s="11131"/>
      <c r="S75" s="11131"/>
      <c r="T75" s="11131"/>
      <c r="U75" s="11131"/>
      <c r="V75" s="11128"/>
      <c r="W75" s="11161" t="s">
        <v>14962</v>
      </c>
      <c r="X75" s="11161"/>
      <c r="Y75" s="11161">
        <v>56</v>
      </c>
      <c r="Z75" s="11131"/>
      <c r="AA75" s="11163" t="s">
        <v>14963</v>
      </c>
      <c r="AB75" s="11161"/>
      <c r="AC75" s="11161">
        <v>113</v>
      </c>
      <c r="AD75" s="11131"/>
      <c r="AE75" s="11128"/>
      <c r="AF75" s="11168">
        <f>IFERROR(VLOOKUP(AG75,'Data Products'!A:G,7,0),"")</f>
      </c>
      <c r="AG75" s="11242" t="s">
        <v>14964</v>
      </c>
      <c r="AH75" s="11216">
        <f t="shared" si="10"/>
      </c>
      <c r="AI75" s="11216">
        <f t="shared" si="20"/>
      </c>
      <c r="AJ75" s="11222"/>
      <c r="AK75" s="11170">
        <f>VLOOKUP(AG75,'Data Products'!$A:$J,2,0)</f>
      </c>
      <c r="AL75" s="11172">
        <f t="shared" si="6"/>
      </c>
      <c r="AM75" s="11172">
        <f t="shared" si="15"/>
      </c>
      <c r="AN75" s="11173">
        <f>IFERROR(VLOOKUP(AG75,'Data Products'!$A:$J,8,0),0)</f>
      </c>
      <c r="AO75" s="11173">
        <f>IFERROR(VLOOKUP(AG75,'Data Products'!$A:$J,9,0),0)</f>
      </c>
      <c r="AP75" s="11217">
        <f>IFERROR(VLOOKUP(AG75,'Data Products'!A:G,6,0),"")</f>
      </c>
      <c r="AQ75" s="11204"/>
      <c r="AR75" s="11204"/>
      <c r="AS75" s="11201"/>
      <c r="AT75" s="11201"/>
      <c r="AU75" s="11201"/>
      <c r="AV75" s="11204"/>
      <c r="AW75" s="11201"/>
      <c r="AX75" s="11201"/>
      <c r="AY75" s="11201"/>
      <c r="AZ75" s="11204"/>
      <c r="BA75" s="11204"/>
      <c r="BB75" s="11204"/>
    </row>
    <row r="76">
      <c r="A76" s="11131"/>
      <c r="B76" s="11131"/>
      <c r="C76" s="11131"/>
      <c r="D76" s="11131"/>
      <c r="E76" s="11234" t="s">
        <v>14965</v>
      </c>
      <c r="F76" s="11234">
        <v>7</v>
      </c>
      <c r="G76" s="11239" t="s">
        <v>14954</v>
      </c>
      <c r="H76" s="11131"/>
      <c r="I76" s="11131"/>
      <c r="J76" s="11236" t="s">
        <v>14880</v>
      </c>
      <c r="K76" s="11236">
        <f t="shared" si="12"/>
      </c>
      <c r="L76" s="11237">
        <f t="shared" si="22"/>
      </c>
      <c r="M76" s="11131"/>
      <c r="N76" s="11238">
        <f>VLOOKUP(J76,'Data Products'!$A:$B,2,0)</f>
      </c>
      <c r="O76" s="11131"/>
      <c r="P76" s="11131"/>
      <c r="Q76" s="11131"/>
      <c r="R76" s="11131"/>
      <c r="S76" s="11131"/>
      <c r="T76" s="11131"/>
      <c r="U76" s="11131"/>
      <c r="V76" s="11128"/>
      <c r="W76" s="11161" t="s">
        <v>14928</v>
      </c>
      <c r="X76" s="11161"/>
      <c r="Y76" s="11161">
        <v>55</v>
      </c>
      <c r="Z76" s="11131"/>
      <c r="AA76" s="11163" t="s">
        <v>14844</v>
      </c>
      <c r="AB76" s="11161" t="s">
        <v>14808</v>
      </c>
      <c r="AC76" s="11161">
        <v>113</v>
      </c>
      <c r="AD76" s="11131"/>
      <c r="AE76" s="11128"/>
      <c r="AF76" s="11168">
        <f>IFERROR(VLOOKUP(AG76,'Data Products'!A:G,7,0),"")</f>
      </c>
      <c r="AG76" s="11242" t="s">
        <v>14966</v>
      </c>
      <c r="AH76" s="11216">
        <f t="shared" si="10"/>
      </c>
      <c r="AI76" s="11216">
        <f t="shared" si="20"/>
      </c>
      <c r="AJ76" s="11222"/>
      <c r="AK76" s="11170">
        <f>VLOOKUP(AG76,'Data Products'!$A:$J,2,0)</f>
      </c>
      <c r="AL76" s="11172">
        <f t="shared" si="6"/>
      </c>
      <c r="AM76" s="11172">
        <f t="shared" si="15"/>
      </c>
      <c r="AN76" s="11173">
        <f>IFERROR(VLOOKUP(AG76,'Data Products'!$A:$J,8,0),0)</f>
      </c>
      <c r="AO76" s="11173">
        <f>IFERROR(VLOOKUP(AG76,'Data Products'!$A:$J,9,0),0)</f>
      </c>
      <c r="AP76" s="11217">
        <f>IFERROR(VLOOKUP(AG76,'Data Products'!A:G,6,0),"")</f>
      </c>
      <c r="AQ76" s="11204"/>
      <c r="AR76" s="11204"/>
      <c r="AS76" s="11201"/>
      <c r="AT76" s="11201"/>
      <c r="AU76" s="11201"/>
      <c r="AV76" s="11204"/>
      <c r="AW76" s="11201"/>
      <c r="AX76" s="11201"/>
      <c r="AY76" s="11201"/>
      <c r="AZ76" s="11204"/>
      <c r="BA76" s="11204"/>
      <c r="BB76" s="11204"/>
    </row>
    <row r="77">
      <c r="A77" s="11131"/>
      <c r="B77" s="11131"/>
      <c r="C77" s="11131"/>
      <c r="D77" s="11131"/>
      <c r="E77" s="11234" t="s">
        <v>14815</v>
      </c>
      <c r="F77" s="11234">
        <v>183</v>
      </c>
      <c r="G77" s="11235" t="s">
        <v>14967</v>
      </c>
      <c r="H77" s="11131"/>
      <c r="I77" s="11131"/>
      <c r="J77" s="11236" t="s">
        <v>14882</v>
      </c>
      <c r="K77" s="11236">
        <f t="shared" si="12"/>
      </c>
      <c r="L77" s="11237">
        <f t="shared" si="22"/>
      </c>
      <c r="M77" s="11131"/>
      <c r="N77" s="11238">
        <f>VLOOKUP(J77,'Data Products'!$A:$B,2,0)</f>
      </c>
      <c r="O77" s="11131"/>
      <c r="P77" s="11131"/>
      <c r="Q77" s="11131"/>
      <c r="R77" s="11131"/>
      <c r="S77" s="11131"/>
      <c r="T77" s="11131"/>
      <c r="U77" s="11131"/>
      <c r="V77" s="11128"/>
      <c r="W77" s="11161" t="s">
        <v>14881</v>
      </c>
      <c r="X77" s="11161"/>
      <c r="Y77" s="11161">
        <v>55</v>
      </c>
      <c r="Z77" s="11131"/>
      <c r="AA77" s="11163" t="s">
        <v>14968</v>
      </c>
      <c r="AB77" s="11161"/>
      <c r="AC77" s="11161">
        <v>110</v>
      </c>
      <c r="AD77" s="11131"/>
      <c r="AE77" s="11128"/>
      <c r="AF77" s="11168">
        <f>IFERROR(VLOOKUP(AG77,'Data Products'!A:G,7,0),"")</f>
      </c>
      <c r="AG77" s="11242" t="s">
        <v>14969</v>
      </c>
      <c r="AH77" s="11216">
        <f t="shared" si="10"/>
      </c>
      <c r="AI77" s="11216">
        <f t="shared" si="20"/>
      </c>
      <c r="AJ77" s="11222"/>
      <c r="AK77" s="11170">
        <f>VLOOKUP(AG77,'Data Products'!$A:$J,2,0)</f>
      </c>
      <c r="AL77" s="11172">
        <f t="shared" si="6"/>
      </c>
      <c r="AM77" s="11172">
        <f t="shared" si="15"/>
      </c>
      <c r="AN77" s="11173">
        <f>IFERROR(VLOOKUP(AG77,'Data Products'!$A:$J,8,0),0)</f>
      </c>
      <c r="AO77" s="11173">
        <f>IFERROR(VLOOKUP(AG77,'Data Products'!$A:$J,9,0),0)</f>
      </c>
      <c r="AP77" s="11217">
        <f>IFERROR(VLOOKUP(AG77,'Data Products'!A:G,6,0),"")</f>
      </c>
      <c r="AQ77" s="11204"/>
      <c r="AR77" s="11204"/>
      <c r="AS77" s="11201"/>
      <c r="AT77" s="11201"/>
      <c r="AU77" s="11201"/>
      <c r="AV77" s="11204"/>
      <c r="AW77" s="11201"/>
      <c r="AX77" s="11201"/>
      <c r="AY77" s="11201"/>
      <c r="AZ77" s="11204"/>
      <c r="BA77" s="11204"/>
      <c r="BB77" s="11204"/>
    </row>
    <row r="78">
      <c r="A78" s="11131"/>
      <c r="B78" s="11131"/>
      <c r="C78" s="11131"/>
      <c r="D78" s="11131"/>
      <c r="E78" s="11234" t="s">
        <v>14970</v>
      </c>
      <c r="F78" s="11234">
        <v>2</v>
      </c>
      <c r="G78" s="11235" t="s">
        <v>14971</v>
      </c>
      <c r="H78" s="11131"/>
      <c r="I78" s="11131"/>
      <c r="J78" s="11236" t="s">
        <v>14885</v>
      </c>
      <c r="K78" s="11236">
        <f t="shared" si="12"/>
      </c>
      <c r="L78" s="11237">
        <f t="shared" si="22"/>
      </c>
      <c r="M78" s="11131"/>
      <c r="N78" s="11238">
        <f>VLOOKUP(J78,'Data Products'!$A:$B,2,0)</f>
      </c>
      <c r="O78" s="11131"/>
      <c r="P78" s="11131"/>
      <c r="Q78" s="11131"/>
      <c r="R78" s="11131"/>
      <c r="S78" s="11131"/>
      <c r="T78" s="11131"/>
      <c r="U78" s="11131"/>
      <c r="V78" s="11128"/>
      <c r="W78" s="11161" t="s">
        <v>14972</v>
      </c>
      <c r="X78" s="11161"/>
      <c r="Y78" s="11161">
        <v>54</v>
      </c>
      <c r="Z78" s="11131"/>
      <c r="AA78" s="11163" t="s">
        <v>14951</v>
      </c>
      <c r="AB78" s="11161"/>
      <c r="AC78" s="11161">
        <v>107</v>
      </c>
      <c r="AD78" s="11131"/>
      <c r="AE78" s="11128"/>
      <c r="AF78" s="11168">
        <f>IFERROR(VLOOKUP(AG78,'Data Products'!A:G,7,0),"")</f>
      </c>
      <c r="AG78" s="11242" t="s">
        <v>14973</v>
      </c>
      <c r="AH78" s="11216">
        <f t="shared" si="10"/>
      </c>
      <c r="AI78" s="11216">
        <f t="shared" si="20"/>
      </c>
      <c r="AJ78" s="11222"/>
      <c r="AK78" s="11170">
        <f>VLOOKUP(AG78,'Data Products'!$A:$J,2,0)</f>
      </c>
      <c r="AL78" s="11172">
        <f t="shared" si="6"/>
      </c>
      <c r="AM78" s="11172">
        <f t="shared" si="15"/>
      </c>
      <c r="AN78" s="11173">
        <f>IFERROR(VLOOKUP(AG78,'Data Products'!$A:$J,8,0),0)</f>
      </c>
      <c r="AO78" s="11173">
        <f>IFERROR(VLOOKUP(AG78,'Data Products'!$A:$J,9,0),0)</f>
      </c>
      <c r="AP78" s="11217">
        <f>IFERROR(VLOOKUP(AG78,'Data Products'!A:G,6,0),"")</f>
      </c>
      <c r="AQ78" s="11204"/>
      <c r="AR78" s="11204"/>
      <c r="AS78" s="11201"/>
      <c r="AT78" s="11201"/>
      <c r="AU78" s="11201"/>
      <c r="AV78" s="11204"/>
      <c r="AW78" s="11201"/>
      <c r="AX78" s="11201"/>
      <c r="AY78" s="11201"/>
      <c r="AZ78" s="11204"/>
      <c r="BA78" s="11204"/>
      <c r="BB78" s="11204"/>
    </row>
    <row r="79">
      <c r="A79" s="11131"/>
      <c r="B79" s="11131"/>
      <c r="C79" s="11131"/>
      <c r="D79" s="11131"/>
      <c r="E79" s="11234" t="s">
        <v>14974</v>
      </c>
      <c r="F79" s="11234">
        <v>642</v>
      </c>
      <c r="G79" s="11235" t="s">
        <v>14971</v>
      </c>
      <c r="H79" s="11131"/>
      <c r="I79" s="11131"/>
      <c r="J79" s="11236" t="s">
        <v>14887</v>
      </c>
      <c r="K79" s="11236">
        <f t="shared" si="12"/>
      </c>
      <c r="L79" s="11237">
        <f t="shared" si="22"/>
      </c>
      <c r="M79" s="11131"/>
      <c r="N79" s="11238">
        <f>VLOOKUP(J79,'Data Products'!$A:$B,2,0)</f>
      </c>
      <c r="O79" s="11131"/>
      <c r="P79" s="11131"/>
      <c r="Q79" s="11131"/>
      <c r="R79" s="11131"/>
      <c r="S79" s="11131"/>
      <c r="T79" s="11131"/>
      <c r="U79" s="11131"/>
      <c r="V79" s="11128"/>
      <c r="W79" s="11161" t="s">
        <v>14975</v>
      </c>
      <c r="X79" s="11161"/>
      <c r="Y79" s="11161">
        <v>54</v>
      </c>
      <c r="Z79" s="11131"/>
      <c r="AA79" s="11163" t="s">
        <v>14940</v>
      </c>
      <c r="AB79" s="11161"/>
      <c r="AC79" s="11161">
        <v>105</v>
      </c>
      <c r="AD79" s="11131"/>
      <c r="AE79" s="11128"/>
      <c r="AF79" s="11168">
        <f>IFERROR(VLOOKUP(AG79,'Data Products'!A:G,7,0),"")</f>
      </c>
      <c r="AG79" s="11242" t="s">
        <v>14976</v>
      </c>
      <c r="AH79" s="11216">
        <f t="shared" si="10"/>
      </c>
      <c r="AI79" s="11216">
        <f t="shared" si="20"/>
      </c>
      <c r="AJ79" s="11222"/>
      <c r="AK79" s="11170">
        <f>VLOOKUP(AG79,'Data Products'!$A:$J,2,0)</f>
      </c>
      <c r="AL79" s="11172">
        <f t="shared" si="6"/>
      </c>
      <c r="AM79" s="11172">
        <f t="shared" si="15"/>
      </c>
      <c r="AN79" s="11173">
        <f>IFERROR(VLOOKUP(AG79,'Data Products'!$A:$J,8,0),0)</f>
      </c>
      <c r="AO79" s="11173">
        <f>IFERROR(VLOOKUP(AG79,'Data Products'!$A:$J,9,0),0)</f>
      </c>
      <c r="AP79" s="11217">
        <f>IFERROR(VLOOKUP(AG79,'Data Products'!A:G,6,0),"")</f>
      </c>
      <c r="AQ79" s="11204"/>
      <c r="AR79" s="11204"/>
      <c r="AS79" s="11201"/>
      <c r="AT79" s="11201"/>
      <c r="AU79" s="11201"/>
      <c r="AV79" s="11204"/>
      <c r="AW79" s="11201"/>
      <c r="AX79" s="11201"/>
      <c r="AY79" s="11201"/>
      <c r="AZ79" s="11204"/>
      <c r="BA79" s="11204"/>
      <c r="BB79" s="11204"/>
    </row>
    <row r="80">
      <c r="A80" s="11131"/>
      <c r="B80" s="11131"/>
      <c r="C80" s="11131"/>
      <c r="D80" s="11131"/>
      <c r="E80" s="11234" t="s">
        <v>14803</v>
      </c>
      <c r="F80" s="11234">
        <v>3067</v>
      </c>
      <c r="G80" s="11235" t="s">
        <v>14977</v>
      </c>
      <c r="H80" s="11131"/>
      <c r="I80" s="11131"/>
      <c r="J80" s="11236" t="s">
        <v>14890</v>
      </c>
      <c r="K80" s="11236">
        <f t="shared" si="12"/>
      </c>
      <c r="L80" s="11237">
        <f t="shared" si="22"/>
      </c>
      <c r="M80" s="11131"/>
      <c r="N80" s="11238">
        <f>VLOOKUP(J80,'Data Products'!$A:$B,2,0)</f>
      </c>
      <c r="O80" s="11131"/>
      <c r="P80" s="11131"/>
      <c r="Q80" s="11131"/>
      <c r="R80" s="11131"/>
      <c r="S80" s="11131"/>
      <c r="T80" s="11131"/>
      <c r="U80" s="11131"/>
      <c r="V80" s="11128"/>
      <c r="W80" s="11161" t="s">
        <v>14952</v>
      </c>
      <c r="X80" s="11161"/>
      <c r="Y80" s="11161">
        <v>53</v>
      </c>
      <c r="Z80" s="11131"/>
      <c r="AA80" s="11163" t="s">
        <v>14955</v>
      </c>
      <c r="AB80" s="11161"/>
      <c r="AC80" s="11161">
        <v>105</v>
      </c>
      <c r="AD80" s="11131"/>
      <c r="AE80" s="11128"/>
      <c r="AF80" s="11168">
        <f>IFERROR(VLOOKUP(AG80,'Data Products'!A:G,7,0),"")</f>
      </c>
      <c r="AG80" s="11242" t="s">
        <v>14978</v>
      </c>
      <c r="AH80" s="11216">
        <f t="shared" si="10"/>
      </c>
      <c r="AI80" s="11216">
        <f t="shared" si="20"/>
      </c>
      <c r="AJ80" s="11222"/>
      <c r="AK80" s="11170">
        <f>VLOOKUP(AG80,'Data Products'!$A:$J,2,0)</f>
      </c>
      <c r="AL80" s="11172">
        <f t="shared" si="6"/>
      </c>
      <c r="AM80" s="11172">
        <f t="shared" si="15"/>
      </c>
      <c r="AN80" s="11173">
        <f>IFERROR(VLOOKUP(AG80,'Data Products'!$A:$J,8,0),0)</f>
      </c>
      <c r="AO80" s="11173">
        <f>IFERROR(VLOOKUP(AG80,'Data Products'!$A:$J,9,0),0)</f>
      </c>
      <c r="AP80" s="11217">
        <f>IFERROR(VLOOKUP(AG80,'Data Products'!A:G,6,0),"")</f>
      </c>
      <c r="AQ80" s="11204"/>
      <c r="AR80" s="11204"/>
      <c r="AS80" s="11201"/>
      <c r="AT80" s="11201"/>
      <c r="AU80" s="11201"/>
      <c r="AV80" s="11204"/>
      <c r="AW80" s="11201"/>
      <c r="AX80" s="11201"/>
      <c r="AY80" s="11201"/>
      <c r="AZ80" s="11204"/>
      <c r="BA80" s="11204"/>
      <c r="BB80" s="11204"/>
    </row>
    <row r="81">
      <c r="A81" s="11131"/>
      <c r="B81" s="11131"/>
      <c r="C81" s="11131"/>
      <c r="D81" s="11131"/>
      <c r="E81" s="11243" t="s">
        <v>14979</v>
      </c>
      <c r="F81" s="11243">
        <v>500</v>
      </c>
      <c r="G81" s="11244">
        <v>46666</v>
      </c>
      <c r="H81" s="11131"/>
      <c r="I81" s="11131"/>
      <c r="J81" s="11218" t="s">
        <v>14892</v>
      </c>
      <c r="K81" s="11236">
        <f t="shared" si="12"/>
      </c>
      <c r="L81" s="11237">
        <f t="shared" si="22"/>
      </c>
      <c r="M81" s="11131"/>
      <c r="N81" s="11238">
        <f>VLOOKUP(J81,'Data Products'!$A:$B,2,0)</f>
      </c>
      <c r="O81" s="11131"/>
      <c r="P81" s="11131"/>
      <c r="Q81" s="11131"/>
      <c r="R81" s="11131"/>
      <c r="S81" s="11131"/>
      <c r="T81" s="11131"/>
      <c r="U81" s="11131"/>
      <c r="V81" s="11128"/>
      <c r="W81" s="11161" t="s">
        <v>14980</v>
      </c>
      <c r="X81" s="11161"/>
      <c r="Y81" s="11161">
        <v>52</v>
      </c>
      <c r="Z81" s="11131"/>
      <c r="AA81" s="11163" t="s">
        <v>14975</v>
      </c>
      <c r="AB81" s="11161"/>
      <c r="AC81" s="11161">
        <v>105</v>
      </c>
      <c r="AD81" s="11131"/>
      <c r="AE81" s="11128"/>
      <c r="AF81" s="11168">
        <f>IFERROR(VLOOKUP(AG81,'Data Products'!A:G,7,0),"")</f>
      </c>
      <c r="AG81" s="11242" t="s">
        <v>14981</v>
      </c>
      <c r="AH81" s="11216">
        <f t="shared" si="10"/>
      </c>
      <c r="AI81" s="11216">
        <f t="shared" si="20"/>
      </c>
      <c r="AJ81" s="11222"/>
      <c r="AK81" s="11170">
        <f>VLOOKUP(AG81,'Data Products'!$A:$J,2,0)</f>
      </c>
      <c r="AL81" s="11172">
        <f t="shared" si="6"/>
      </c>
      <c r="AM81" s="11172">
        <f t="shared" si="15"/>
      </c>
      <c r="AN81" s="11173">
        <f>IFERROR(VLOOKUP(AG81,'Data Products'!$A:$J,8,0),0)</f>
      </c>
      <c r="AO81" s="11173">
        <f>IFERROR(VLOOKUP(AG81,'Data Products'!$A:$J,9,0),0)</f>
      </c>
      <c r="AP81" s="11217">
        <f>IFERROR(VLOOKUP(AG81,'Data Products'!A:G,6,0),"")</f>
      </c>
      <c r="AQ81" s="11204"/>
      <c r="AR81" s="11204"/>
      <c r="AS81" s="11201"/>
      <c r="AT81" s="11201"/>
      <c r="AU81" s="11204"/>
      <c r="AV81" s="11204"/>
      <c r="AW81" s="11204"/>
      <c r="AX81" s="11204"/>
      <c r="AY81" s="11204"/>
      <c r="AZ81" s="11204"/>
      <c r="BA81" s="11204"/>
      <c r="BB81" s="11204"/>
    </row>
    <row r="82">
      <c r="A82" s="11131"/>
      <c r="B82" s="11131"/>
      <c r="C82" s="11131"/>
      <c r="D82" s="11131"/>
      <c r="E82" s="11234" t="s">
        <v>14951</v>
      </c>
      <c r="F82" s="11234">
        <v>319</v>
      </c>
      <c r="G82" s="11235">
        <v>46457</v>
      </c>
      <c r="H82" s="11131"/>
      <c r="I82" s="11131"/>
      <c r="J82" s="11236" t="s">
        <v>14893</v>
      </c>
      <c r="K82" s="11236">
        <f t="shared" si="12"/>
      </c>
      <c r="L82" s="11237">
        <f t="shared" si="22"/>
      </c>
      <c r="M82" s="11131"/>
      <c r="N82" s="11238">
        <f>VLOOKUP(J82,'Data Products'!$A:$B,2,0)</f>
      </c>
      <c r="O82" s="11131"/>
      <c r="P82" s="11131"/>
      <c r="Q82" s="11131"/>
      <c r="R82" s="11131"/>
      <c r="S82" s="11131"/>
      <c r="T82" s="11131"/>
      <c r="U82" s="11131"/>
      <c r="V82" s="11128"/>
      <c r="W82" s="11161" t="s">
        <v>14925</v>
      </c>
      <c r="X82" s="11161"/>
      <c r="Y82" s="11161">
        <v>51</v>
      </c>
      <c r="Z82" s="11131"/>
      <c r="AA82" s="11163" t="s">
        <v>14962</v>
      </c>
      <c r="AB82" s="11161"/>
      <c r="AC82" s="11161">
        <v>105</v>
      </c>
      <c r="AD82" s="11131"/>
      <c r="AE82" s="11128"/>
      <c r="AF82" s="11168">
        <f>IFERROR(VLOOKUP(AG82,'Data Products'!A:G,7,0),"")</f>
      </c>
      <c r="AG82" s="11242" t="s">
        <v>14982</v>
      </c>
      <c r="AH82" s="11216">
        <f t="shared" si="10"/>
      </c>
      <c r="AI82" s="11216">
        <f t="shared" si="20"/>
      </c>
      <c r="AJ82" s="11222"/>
      <c r="AK82" s="11170">
        <f>VLOOKUP(AG82,'Data Products'!$A:$J,2,0)</f>
      </c>
      <c r="AL82" s="11172">
        <f t="shared" si="6"/>
      </c>
      <c r="AM82" s="11172">
        <f t="shared" si="15"/>
      </c>
      <c r="AN82" s="11173">
        <f>IFERROR(VLOOKUP(AG82,'Data Products'!$A:$J,8,0),0)</f>
      </c>
      <c r="AO82" s="11173">
        <f>IFERROR(VLOOKUP(AG82,'Data Products'!$A:$J,9,0),0)</f>
      </c>
      <c r="AP82" s="11217">
        <f>IFERROR(VLOOKUP(AG82,'Data Products'!A:G,6,0),"")</f>
      </c>
      <c r="AQ82" s="11204"/>
      <c r="AR82" s="11204"/>
      <c r="AS82" s="11201"/>
      <c r="AT82" s="11201"/>
      <c r="AU82" s="11204"/>
      <c r="AV82" s="11204"/>
      <c r="AW82" s="11204"/>
      <c r="AX82" s="11204"/>
      <c r="AY82" s="11204"/>
      <c r="AZ82" s="11204"/>
      <c r="BA82" s="11204"/>
      <c r="BB82" s="11204"/>
    </row>
    <row r="83">
      <c r="A83" s="11131"/>
      <c r="B83" s="11131"/>
      <c r="C83" s="11131"/>
      <c r="D83" s="11131"/>
      <c r="E83" s="11243" t="s">
        <v>14983</v>
      </c>
      <c r="F83" s="11243">
        <v>153</v>
      </c>
      <c r="G83" s="11244" t="s">
        <v>14984</v>
      </c>
      <c r="H83" s="11131"/>
      <c r="I83" s="11131"/>
      <c r="J83" s="11236" t="s">
        <v>14896</v>
      </c>
      <c r="K83" s="11236">
        <f t="shared" si="12"/>
      </c>
      <c r="L83" s="11237">
        <f t="shared" si="22"/>
      </c>
      <c r="M83" s="11131"/>
      <c r="N83" s="11238">
        <f>VLOOKUP(J83,'Data Products'!$A:$B,2,0)</f>
      </c>
      <c r="O83" s="11131"/>
      <c r="P83" s="11131"/>
      <c r="Q83" s="11131"/>
      <c r="R83" s="11131"/>
      <c r="S83" s="11131"/>
      <c r="T83" s="11131"/>
      <c r="U83" s="11131"/>
      <c r="V83" s="11128"/>
      <c r="W83" s="11161" t="s">
        <v>14959</v>
      </c>
      <c r="X83" s="11161"/>
      <c r="Y83" s="11161">
        <v>50</v>
      </c>
      <c r="Z83" s="11131"/>
      <c r="AA83" s="11163" t="s">
        <v>14985</v>
      </c>
      <c r="AB83" s="11161"/>
      <c r="AC83" s="11161">
        <v>104</v>
      </c>
      <c r="AD83" s="11131"/>
      <c r="AE83" s="11128"/>
      <c r="AF83" s="11168">
        <f>IFERROR(VLOOKUP(AG83,'Data Products'!A:G,7,0),"")</f>
      </c>
      <c r="AG83" s="11242" t="s">
        <v>14986</v>
      </c>
      <c r="AH83" s="11216">
        <f t="shared" si="10"/>
      </c>
      <c r="AI83" s="11216">
        <f t="shared" si="20"/>
      </c>
      <c r="AJ83" s="11222"/>
      <c r="AK83" s="11170">
        <f>VLOOKUP(AG83,'Data Products'!$A:$J,2,0)</f>
      </c>
      <c r="AL83" s="11172">
        <f t="shared" si="6"/>
      </c>
      <c r="AM83" s="11172">
        <f t="shared" si="15"/>
      </c>
      <c r="AN83" s="11173">
        <f>IFERROR(VLOOKUP(AG83,'Data Products'!$A:$J,8,0),0)</f>
      </c>
      <c r="AO83" s="11173">
        <f>IFERROR(VLOOKUP(AG83,'Data Products'!$A:$J,9,0),0)</f>
      </c>
      <c r="AP83" s="11217">
        <f>IFERROR(VLOOKUP(AG83,'Data Products'!A:G,6,0),"")</f>
      </c>
      <c r="AQ83" s="11204"/>
      <c r="AR83" s="11204"/>
      <c r="AS83" s="11204"/>
      <c r="AT83" s="11204"/>
      <c r="AU83" s="11204"/>
      <c r="AV83" s="11204"/>
      <c r="AW83" s="11204"/>
      <c r="AX83" s="11204"/>
      <c r="AY83" s="11204"/>
      <c r="AZ83" s="11204"/>
      <c r="BA83" s="11204"/>
      <c r="BB83" s="11204"/>
    </row>
    <row r="84">
      <c r="A84" s="11131"/>
      <c r="B84" s="11131"/>
      <c r="C84" s="11131"/>
      <c r="D84" s="11131"/>
      <c r="E84" s="11234" t="s">
        <v>14987</v>
      </c>
      <c r="F84" s="11234">
        <v>200</v>
      </c>
      <c r="G84" s="11235" t="s">
        <v>14984</v>
      </c>
      <c r="H84" s="11131"/>
      <c r="I84" s="11131"/>
      <c r="J84" s="11236" t="s">
        <v>14899</v>
      </c>
      <c r="K84" s="11236">
        <f t="shared" si="12"/>
      </c>
      <c r="L84" s="11237">
        <f t="shared" si="22"/>
      </c>
      <c r="M84" s="11131"/>
      <c r="N84" s="11238">
        <f>VLOOKUP(J84,'Data Products'!$A:$B,2,0)</f>
      </c>
      <c r="O84" s="11131"/>
      <c r="P84" s="11131"/>
      <c r="Q84" s="11131"/>
      <c r="R84" s="11131"/>
      <c r="S84" s="11131"/>
      <c r="T84" s="11131"/>
      <c r="U84" s="11131"/>
      <c r="V84" s="11128"/>
      <c r="W84" s="11161" t="s">
        <v>14988</v>
      </c>
      <c r="X84" s="11161"/>
      <c r="Y84" s="11161">
        <v>50</v>
      </c>
      <c r="Z84" s="11131"/>
      <c r="AA84" s="11163" t="s">
        <v>14930</v>
      </c>
      <c r="AB84" s="11161"/>
      <c r="AC84" s="11161">
        <v>104</v>
      </c>
      <c r="AD84" s="11131"/>
      <c r="AE84" s="11128"/>
      <c r="AF84" s="11168">
        <f>IFERROR(VLOOKUP(AG84,'Data Products'!A:G,7,0),"")</f>
      </c>
      <c r="AG84" s="11242" t="s">
        <v>14989</v>
      </c>
      <c r="AH84" s="11216">
        <f t="shared" si="10"/>
      </c>
      <c r="AI84" s="11216">
        <f t="shared" si="20"/>
      </c>
      <c r="AJ84" s="11222"/>
      <c r="AK84" s="11170">
        <f>VLOOKUP(AG84,'Data Products'!$A:$J,2,0)</f>
      </c>
      <c r="AL84" s="11172">
        <f t="shared" si="6"/>
      </c>
      <c r="AM84" s="11172">
        <f t="shared" si="15"/>
      </c>
      <c r="AN84" s="11173">
        <f>IFERROR(VLOOKUP(AG84,'Data Products'!$A:$J,8,0),0)</f>
      </c>
      <c r="AO84" s="11173">
        <f>IFERROR(VLOOKUP(AG84,'Data Products'!$A:$J,9,0),0)</f>
      </c>
      <c r="AP84" s="11217">
        <f>IFERROR(VLOOKUP(AG84,'Data Products'!A:G,6,0),"")</f>
      </c>
      <c r="AQ84" s="11204"/>
      <c r="AR84" s="11204"/>
      <c r="AS84" s="11204"/>
      <c r="AT84" s="11204"/>
      <c r="AU84" s="11204"/>
      <c r="AV84" s="11204"/>
      <c r="AW84" s="11204"/>
      <c r="AX84" s="11204"/>
      <c r="AY84" s="11204"/>
      <c r="AZ84" s="11204"/>
      <c r="BA84" s="11204"/>
      <c r="BB84" s="11204"/>
    </row>
    <row customHeight="true" ht="30" r="85">
      <c r="A85" s="11131"/>
      <c r="B85" s="11131"/>
      <c r="C85" s="11131"/>
      <c r="D85" s="11131"/>
      <c r="E85" s="11243" t="s">
        <v>14990</v>
      </c>
      <c r="F85" s="11243">
        <v>135</v>
      </c>
      <c r="G85" s="11245" t="s">
        <v>14984</v>
      </c>
      <c r="H85" s="11131"/>
      <c r="I85" s="11131"/>
      <c r="J85" s="11236" t="s">
        <v>14901</v>
      </c>
      <c r="K85" s="11236">
        <f t="shared" si="12"/>
      </c>
      <c r="L85" s="11237">
        <f t="shared" si="22"/>
      </c>
      <c r="M85" s="11131"/>
      <c r="N85" s="11238">
        <f>VLOOKUP(J85,'Data Products'!$A:$B,2,0)</f>
      </c>
      <c r="O85" s="11131"/>
      <c r="P85" s="11131"/>
      <c r="Q85" s="11131"/>
      <c r="R85" s="11131"/>
      <c r="S85" s="11131"/>
      <c r="T85" s="11131"/>
      <c r="U85" s="11131"/>
      <c r="V85" s="11128"/>
      <c r="W85" s="11161" t="s">
        <v>14947</v>
      </c>
      <c r="X85" s="11161"/>
      <c r="Y85" s="11161">
        <v>49</v>
      </c>
      <c r="Z85" s="11131"/>
      <c r="AA85" s="11163" t="s">
        <v>14980</v>
      </c>
      <c r="AB85" s="11161"/>
      <c r="AC85" s="11161">
        <v>103</v>
      </c>
      <c r="AD85" s="11131"/>
      <c r="AE85" s="11128"/>
      <c r="AF85" s="11168">
        <f>IFERROR(VLOOKUP(AG85,'Data Products'!A:G,7,0),"")</f>
      </c>
      <c r="AG85" s="11242" t="s">
        <v>14991</v>
      </c>
      <c r="AH85" s="11216">
        <f t="shared" si="10"/>
      </c>
      <c r="AI85" s="11216">
        <f t="shared" si="20"/>
      </c>
      <c r="AJ85" s="11222"/>
      <c r="AK85" s="11170">
        <f>VLOOKUP(AG85,'Data Products'!$A:$J,2,0)</f>
      </c>
      <c r="AL85" s="11172">
        <f t="shared" si="6"/>
      </c>
      <c r="AM85" s="11172">
        <f t="shared" si="15"/>
      </c>
      <c r="AN85" s="11173">
        <f>IFERROR(VLOOKUP(AG85,'Data Products'!$A:$J,8,0),0)</f>
      </c>
      <c r="AO85" s="11173">
        <f>IFERROR(VLOOKUP(AG85,'Data Products'!$A:$J,9,0),0)</f>
      </c>
      <c r="AP85" s="11217">
        <f>IFERROR(VLOOKUP(AG85,'Data Products'!A:G,6,0),"")</f>
      </c>
      <c r="AQ85" s="11204"/>
      <c r="AR85" s="11204"/>
      <c r="AS85" s="11204"/>
      <c r="AT85" s="11204"/>
      <c r="AU85" s="11204"/>
      <c r="AV85" s="11204"/>
      <c r="AW85" s="11204"/>
      <c r="AX85" s="11204"/>
      <c r="AY85" s="11204"/>
      <c r="AZ85" s="11204"/>
      <c r="BA85" s="11204"/>
      <c r="BB85" s="11204"/>
    </row>
    <row r="86">
      <c r="A86" s="11131"/>
      <c r="B86" s="11131"/>
      <c r="C86" s="11131"/>
      <c r="D86" s="11131"/>
      <c r="E86" s="11246" t="s">
        <v>14992</v>
      </c>
      <c r="F86" s="11246">
        <v>50</v>
      </c>
      <c r="G86" s="11247" t="s">
        <v>14993</v>
      </c>
      <c r="H86" s="11131"/>
      <c r="I86" s="11131"/>
      <c r="J86" s="11236" t="s">
        <v>14903</v>
      </c>
      <c r="K86" s="11236">
        <f t="shared" si="12"/>
      </c>
      <c r="L86" s="11237">
        <f t="shared" si="22"/>
      </c>
      <c r="M86" s="11131"/>
      <c r="N86" s="11238">
        <f>VLOOKUP(J86,'Data Products'!$A:$B,2,0)</f>
      </c>
      <c r="O86" s="11131"/>
      <c r="P86" s="11131"/>
      <c r="Q86" s="11131"/>
      <c r="R86" s="11131"/>
      <c r="S86" s="11131"/>
      <c r="T86" s="11131"/>
      <c r="U86" s="11131"/>
      <c r="V86" s="11128"/>
      <c r="W86" s="11161" t="s">
        <v>14994</v>
      </c>
      <c r="X86" s="11161"/>
      <c r="Y86" s="11161">
        <v>49</v>
      </c>
      <c r="Z86" s="11131"/>
      <c r="AA86" s="11163" t="s">
        <v>14835</v>
      </c>
      <c r="AB86" s="11161" t="s">
        <v>14808</v>
      </c>
      <c r="AC86" s="11161">
        <v>103</v>
      </c>
      <c r="AD86" s="11131"/>
      <c r="AE86" s="11128"/>
      <c r="AF86" s="11168">
        <f>IFERROR(VLOOKUP(AG86,'Data Products'!A:G,7,0),"")</f>
      </c>
      <c r="AG86" s="11242" t="s">
        <v>14995</v>
      </c>
      <c r="AH86" s="11216">
        <f t="shared" si="10"/>
      </c>
      <c r="AI86" s="11216">
        <f t="shared" si="20"/>
      </c>
      <c r="AJ86" s="11222"/>
      <c r="AK86" s="11170">
        <f>VLOOKUP(AG86,'Data Products'!$A:$J,2,0)</f>
      </c>
      <c r="AL86" s="11172">
        <f t="shared" si="6"/>
      </c>
      <c r="AM86" s="11172">
        <f t="shared" si="15"/>
      </c>
      <c r="AN86" s="11173">
        <f>IFERROR(VLOOKUP(AG86,'Data Products'!$A:$J,8,0),0)</f>
      </c>
      <c r="AO86" s="11173">
        <f>IFERROR(VLOOKUP(AG86,'Data Products'!$A:$J,9,0),0)</f>
      </c>
      <c r="AP86" s="11217">
        <f>IFERROR(VLOOKUP(AG86,'Data Products'!A:G,6,0),"")</f>
      </c>
      <c r="AQ86" s="11204"/>
      <c r="AR86" s="11204"/>
      <c r="AS86" s="11204"/>
      <c r="AT86" s="11204"/>
      <c r="AU86" s="11204"/>
      <c r="AV86" s="11204"/>
      <c r="AW86" s="11204"/>
      <c r="AX86" s="11204"/>
      <c r="AY86" s="11204"/>
      <c r="AZ86" s="11204"/>
      <c r="BA86" s="11204"/>
      <c r="BB86" s="11204"/>
    </row>
    <row customHeight="true" ht="26" r="87">
      <c r="A87" s="11131"/>
      <c r="B87" s="11131"/>
      <c r="C87" s="11131"/>
      <c r="D87" s="11131"/>
      <c r="E87" s="11248" t="s">
        <v>14800</v>
      </c>
      <c r="F87" s="11248">
        <v>2868</v>
      </c>
      <c r="G87" s="11249">
        <v>46307</v>
      </c>
      <c r="H87" s="11131"/>
      <c r="I87" s="11131"/>
      <c r="J87" s="11236" t="s">
        <v>14906</v>
      </c>
      <c r="K87" s="11236">
        <f t="shared" si="12"/>
      </c>
      <c r="L87" s="11237">
        <f t="shared" si="22"/>
      </c>
      <c r="M87" s="11131"/>
      <c r="N87" s="11238">
        <f>VLOOKUP(J87,'Data Products'!$A:$B,2,0)</f>
      </c>
      <c r="O87" s="11131"/>
      <c r="P87" s="11131"/>
      <c r="Q87" s="11131"/>
      <c r="R87" s="11131"/>
      <c r="S87" s="11131"/>
      <c r="T87" s="11131"/>
      <c r="U87" s="11131"/>
      <c r="V87" s="11128"/>
      <c r="W87" s="11161" t="s">
        <v>14996</v>
      </c>
      <c r="X87" s="11161"/>
      <c r="Y87" s="11161">
        <v>48</v>
      </c>
      <c r="Z87" s="11131"/>
      <c r="AA87" s="11163" t="s">
        <v>14917</v>
      </c>
      <c r="AB87" s="11161"/>
      <c r="AC87" s="11161">
        <v>103</v>
      </c>
      <c r="AD87" s="11131"/>
      <c r="AE87" s="11128"/>
      <c r="AF87" s="11168">
        <f>IFERROR(VLOOKUP(AG87,'Data Products'!A:G,7,0),"")</f>
      </c>
      <c r="AG87" s="11242" t="s">
        <v>14997</v>
      </c>
      <c r="AH87" s="11216">
        <f t="shared" si="10"/>
      </c>
      <c r="AI87" s="11216">
        <f t="shared" si="20"/>
      </c>
      <c r="AJ87" s="11222"/>
      <c r="AK87" s="11170">
        <f>VLOOKUP(AG87,'Data Products'!$A:$J,2,0)</f>
      </c>
      <c r="AL87" s="11172">
        <f t="shared" si="6"/>
      </c>
      <c r="AM87" s="11172">
        <f t="shared" si="15"/>
      </c>
      <c r="AN87" s="11173">
        <f>IFERROR(VLOOKUP(AG87,'Data Products'!$A:$J,8,0),0)</f>
      </c>
      <c r="AO87" s="11173">
        <f>IFERROR(VLOOKUP(AG87,'Data Products'!$A:$J,9,0),0)</f>
      </c>
      <c r="AP87" s="11217">
        <f>IFERROR(VLOOKUP(AG87,'Data Products'!A:G,6,0),"")</f>
      </c>
      <c r="AQ87" s="11204"/>
      <c r="AR87" s="11204"/>
      <c r="AS87" s="11204"/>
      <c r="AT87" s="11204"/>
      <c r="AU87" s="11204"/>
      <c r="AV87" s="11204"/>
      <c r="AW87" s="11204"/>
      <c r="AX87" s="11204"/>
      <c r="AY87" s="11204"/>
      <c r="AZ87" s="11204"/>
      <c r="BA87" s="11204"/>
      <c r="BB87" s="11204"/>
    </row>
    <row customHeight="true" ht="26" r="88">
      <c r="A88" s="11131"/>
      <c r="B88" s="11131"/>
      <c r="C88" s="11131"/>
      <c r="D88" s="11131"/>
      <c r="E88" s="11234"/>
      <c r="F88" s="11234"/>
      <c r="G88" s="11235"/>
      <c r="H88" s="11131"/>
      <c r="I88" s="11131"/>
      <c r="J88" s="11236" t="s">
        <v>14909</v>
      </c>
      <c r="K88" s="11236">
        <f t="shared" si="12"/>
      </c>
      <c r="L88" s="11237">
        <f t="shared" si="22"/>
      </c>
      <c r="M88" s="11131"/>
      <c r="N88" s="11238">
        <f>VLOOKUP(J88,'Data Products'!$A:$B,2,0)</f>
      </c>
      <c r="O88" s="11131"/>
      <c r="P88" s="11131"/>
      <c r="Q88" s="11131"/>
      <c r="R88" s="11131"/>
      <c r="S88" s="11131"/>
      <c r="T88" s="11131"/>
      <c r="U88" s="11131"/>
      <c r="V88" s="11128"/>
      <c r="W88" s="11161" t="s">
        <v>14998</v>
      </c>
      <c r="X88" s="11161"/>
      <c r="Y88" s="11161">
        <v>48</v>
      </c>
      <c r="Z88" s="11131"/>
      <c r="AA88" s="11163" t="s">
        <v>14999</v>
      </c>
      <c r="AB88" s="11161"/>
      <c r="AC88" s="11161">
        <v>102</v>
      </c>
      <c r="AD88" s="11131"/>
      <c r="AE88" s="11128"/>
      <c r="AF88" s="11168">
        <f>IFERROR(VLOOKUP(AG88,'Data Products'!A:G,7,0),"")</f>
      </c>
      <c r="AG88" s="11242" t="s">
        <v>15000</v>
      </c>
      <c r="AH88" s="11216">
        <f t="shared" si="10"/>
      </c>
      <c r="AI88" s="11216">
        <f t="shared" si="20"/>
      </c>
      <c r="AJ88" s="11222"/>
      <c r="AK88" s="11170">
        <f>VLOOKUP(AG88,'Data Products'!$A:$J,2,0)</f>
      </c>
      <c r="AL88" s="11172">
        <f t="shared" si="6"/>
      </c>
      <c r="AM88" s="11172">
        <f t="shared" si="15"/>
      </c>
      <c r="AN88" s="11173">
        <f>IFERROR(VLOOKUP(AG88,'Data Products'!$A:$J,8,0),0)</f>
      </c>
      <c r="AO88" s="11173">
        <f>IFERROR(VLOOKUP(AG88,'Data Products'!$A:$J,9,0),0)</f>
      </c>
      <c r="AP88" s="11217">
        <f>IFERROR(VLOOKUP(AG88,'Data Products'!A:G,6,0),"")</f>
      </c>
      <c r="AQ88" s="11204"/>
      <c r="AR88" s="11204"/>
      <c r="AS88" s="11204"/>
      <c r="AT88" s="11204"/>
      <c r="AU88" s="11204"/>
      <c r="AV88" s="11204"/>
      <c r="AW88" s="11204"/>
      <c r="AX88" s="11204"/>
      <c r="AY88" s="11204"/>
      <c r="AZ88" s="11204"/>
      <c r="BA88" s="11204"/>
      <c r="BB88" s="11204"/>
    </row>
    <row customHeight="true" ht="26" r="89">
      <c r="A89" s="11131"/>
      <c r="B89" s="11131"/>
      <c r="C89" s="11131"/>
      <c r="D89" s="11131"/>
      <c r="E89" s="11234"/>
      <c r="F89" s="11234"/>
      <c r="G89" s="11235"/>
      <c r="H89" s="11131"/>
      <c r="I89" s="11131"/>
      <c r="J89" s="11236" t="s">
        <v>14910</v>
      </c>
      <c r="K89" s="11236">
        <f t="shared" si="12"/>
      </c>
      <c r="L89" s="11237">
        <f t="shared" si="22"/>
      </c>
      <c r="M89" s="11131"/>
      <c r="N89" s="11238">
        <f>VLOOKUP(J89,'Data Products'!$A:$B,2,0)</f>
      </c>
      <c r="O89" s="11131"/>
      <c r="P89" s="11131"/>
      <c r="Q89" s="11131"/>
      <c r="R89" s="11131"/>
      <c r="S89" s="11131"/>
      <c r="T89" s="11131"/>
      <c r="U89" s="11131"/>
      <c r="V89" s="11128"/>
      <c r="W89" s="11161" t="s">
        <v>15001</v>
      </c>
      <c r="X89" s="11161"/>
      <c r="Y89" s="11161">
        <v>47</v>
      </c>
      <c r="Z89" s="11131"/>
      <c r="AA89" s="11163" t="s">
        <v>14996</v>
      </c>
      <c r="AB89" s="11161"/>
      <c r="AC89" s="11161">
        <v>102</v>
      </c>
      <c r="AD89" s="11131"/>
      <c r="AE89" s="11128"/>
      <c r="AF89" s="11168">
        <f>IFERROR(VLOOKUP(AG89,'Data Products'!A:G,7,0),"")</f>
      </c>
      <c r="AG89" s="11242" t="s">
        <v>15002</v>
      </c>
      <c r="AH89" s="11216">
        <f t="shared" si="10"/>
      </c>
      <c r="AI89" s="11216">
        <f t="shared" si="20"/>
      </c>
      <c r="AJ89" s="11222"/>
      <c r="AK89" s="11170">
        <f>VLOOKUP(AG89,'Data Products'!$A:$J,2,0)</f>
      </c>
      <c r="AL89" s="11172">
        <f t="shared" si="6"/>
      </c>
      <c r="AM89" s="11172">
        <f t="shared" si="15"/>
      </c>
      <c r="AN89" s="11173">
        <f>IFERROR(VLOOKUP(AG89,'Data Products'!$A:$J,8,0),0)</f>
      </c>
      <c r="AO89" s="11173">
        <f>IFERROR(VLOOKUP(AG89,'Data Products'!$A:$J,9,0),0)</f>
      </c>
      <c r="AP89" s="11217">
        <f>IFERROR(VLOOKUP(AG89,'Data Products'!A:G,6,0),"")</f>
      </c>
      <c r="AQ89" s="11204"/>
      <c r="AR89" s="11204"/>
      <c r="AS89" s="11204"/>
      <c r="AT89" s="11204"/>
      <c r="AU89" s="11204"/>
      <c r="AV89" s="11204"/>
      <c r="AW89" s="11204"/>
      <c r="AX89" s="11204"/>
      <c r="AY89" s="11204"/>
      <c r="AZ89" s="11204"/>
      <c r="BA89" s="11204"/>
      <c r="BB89" s="11204"/>
    </row>
    <row customHeight="true" ht="26" r="90">
      <c r="A90" s="11131"/>
      <c r="B90" s="11131"/>
      <c r="C90" s="11131"/>
      <c r="D90" s="11131"/>
      <c r="E90" s="11234"/>
      <c r="F90" s="11234"/>
      <c r="G90" s="11235"/>
      <c r="H90" s="11131"/>
      <c r="I90" s="11131"/>
      <c r="J90" s="11236" t="s">
        <v>14911</v>
      </c>
      <c r="K90" s="11236">
        <f t="shared" si="12"/>
      </c>
      <c r="L90" s="11237">
        <f t="shared" si="22"/>
      </c>
      <c r="M90" s="11131"/>
      <c r="N90" s="11238">
        <f>VLOOKUP(J90,'Data Products'!$A:$B,2,0)</f>
      </c>
      <c r="O90" s="11131"/>
      <c r="P90" s="11131"/>
      <c r="Q90" s="11131"/>
      <c r="R90" s="11131"/>
      <c r="S90" s="11131"/>
      <c r="T90" s="11131"/>
      <c r="U90" s="11131"/>
      <c r="V90" s="11128"/>
      <c r="W90" s="11161" t="s">
        <v>15003</v>
      </c>
      <c r="X90" s="11161"/>
      <c r="Y90" s="11161">
        <v>47</v>
      </c>
      <c r="Z90" s="11131"/>
      <c r="AA90" s="11163" t="s">
        <v>14935</v>
      </c>
      <c r="AB90" s="11161"/>
      <c r="AC90" s="11161">
        <v>101</v>
      </c>
      <c r="AD90" s="11131"/>
      <c r="AE90" s="11128"/>
      <c r="AF90" s="11168">
        <f>IFERROR(VLOOKUP(AG90,'Data Products'!A:G,7,0),"")</f>
      </c>
      <c r="AG90" s="11242" t="s">
        <v>15004</v>
      </c>
      <c r="AH90" s="11216">
        <f t="shared" si="10"/>
      </c>
      <c r="AI90" s="11216">
        <f t="shared" si="20"/>
      </c>
      <c r="AJ90" s="11222"/>
      <c r="AK90" s="11170">
        <f>VLOOKUP(AG90,'Data Products'!$A:$J,2,0)</f>
      </c>
      <c r="AL90" s="11172">
        <f t="shared" si="6"/>
      </c>
      <c r="AM90" s="11172">
        <f t="shared" si="15"/>
      </c>
      <c r="AN90" s="11173">
        <f>IFERROR(VLOOKUP(AG90,'Data Products'!$A:$J,8,0),0)</f>
      </c>
      <c r="AO90" s="11173">
        <f>IFERROR(VLOOKUP(AG90,'Data Products'!$A:$J,9,0),0)</f>
      </c>
      <c r="AP90" s="11217">
        <f>IFERROR(VLOOKUP(AG90,'Data Products'!A:G,6,0),"")</f>
      </c>
      <c r="AQ90" s="11204"/>
      <c r="AR90" s="11204"/>
      <c r="AS90" s="11204"/>
      <c r="AT90" s="11204"/>
      <c r="AU90" s="11204"/>
      <c r="AV90" s="11204"/>
      <c r="AW90" s="11204"/>
      <c r="AX90" s="11204"/>
      <c r="AY90" s="11204"/>
      <c r="AZ90" s="11204"/>
      <c r="BA90" s="11204"/>
      <c r="BB90" s="11204"/>
    </row>
    <row customHeight="true" ht="26" r="91">
      <c r="A91" s="11131"/>
      <c r="B91" s="11131"/>
      <c r="C91" s="11131"/>
      <c r="D91" s="11131"/>
      <c r="E91" s="11234"/>
      <c r="F91" s="11234"/>
      <c r="G91" s="11235"/>
      <c r="H91" s="11131"/>
      <c r="I91" s="11131"/>
      <c r="J91" s="11236"/>
      <c r="K91" s="11236"/>
      <c r="L91" s="11237"/>
      <c r="M91" s="11131"/>
      <c r="N91" s="11238"/>
      <c r="O91" s="11131"/>
      <c r="P91" s="11131"/>
      <c r="Q91" s="11131"/>
      <c r="R91" s="11131"/>
      <c r="S91" s="11131"/>
      <c r="T91" s="11131"/>
      <c r="U91" s="11131"/>
      <c r="V91" s="11128"/>
      <c r="W91" s="11161" t="s">
        <v>15005</v>
      </c>
      <c r="X91" s="11161"/>
      <c r="Y91" s="11161">
        <v>46</v>
      </c>
      <c r="Z91" s="11131"/>
      <c r="AA91" s="11163" t="s">
        <v>15006</v>
      </c>
      <c r="AB91" s="11161"/>
      <c r="AC91" s="11161">
        <v>100</v>
      </c>
      <c r="AD91" s="11131"/>
      <c r="AE91" s="11128"/>
      <c r="AF91" s="11168">
        <f>IFERROR(VLOOKUP(AG91,'Data Products'!A:G,7,0),"")</f>
      </c>
      <c r="AG91" s="11242" t="s">
        <v>15007</v>
      </c>
      <c r="AH91" s="11216">
        <f t="shared" si="10"/>
      </c>
      <c r="AI91" s="11216">
        <f t="shared" si="20"/>
      </c>
      <c r="AJ91" s="11222"/>
      <c r="AK91" s="11170">
        <f>VLOOKUP(AG91,'Data Products'!$A:$J,2,0)</f>
      </c>
      <c r="AL91" s="11172">
        <f t="shared" si="6"/>
      </c>
      <c r="AM91" s="11172">
        <f t="shared" si="15"/>
      </c>
      <c r="AN91" s="11173">
        <f>IFERROR(VLOOKUP(AG91,'Data Products'!$A:$J,8,0),0)</f>
      </c>
      <c r="AO91" s="11173">
        <f>IFERROR(VLOOKUP(AG91,'Data Products'!$A:$J,9,0),0)</f>
      </c>
      <c r="AP91" s="11217">
        <f>IFERROR(VLOOKUP(AG91,'Data Products'!A:G,6,0),"")</f>
      </c>
      <c r="AQ91" s="11204"/>
      <c r="AR91" s="11204"/>
      <c r="AS91" s="11204"/>
      <c r="AT91" s="11204"/>
      <c r="AU91" s="11204"/>
      <c r="AV91" s="11204"/>
      <c r="AW91" s="11204"/>
      <c r="AX91" s="11204"/>
      <c r="AY91" s="11204"/>
      <c r="AZ91" s="11204"/>
      <c r="BA91" s="11204"/>
      <c r="BB91" s="11204"/>
    </row>
    <row customHeight="true" ht="26" r="92">
      <c r="A92" s="11131"/>
      <c r="B92" s="11131"/>
      <c r="C92" s="11131"/>
      <c r="D92" s="11131"/>
      <c r="E92" s="11234"/>
      <c r="F92" s="11234"/>
      <c r="G92" s="11235"/>
      <c r="H92" s="11131"/>
      <c r="I92" s="11131"/>
      <c r="J92" s="11236" t="s">
        <v>14916</v>
      </c>
      <c r="K92" s="11236">
        <f t="shared" ref="K92:K166" si="13">VLOOKUP(J92,$E$70:$G$118,2,0)</f>
      </c>
      <c r="L92" s="11237">
        <f t="shared" ref="L92:L166" si="23">VLOOKUP(J92,$E$70:$G$118,3,0)</f>
      </c>
      <c r="M92" s="11131"/>
      <c r="N92" s="11238">
        <f>VLOOKUP(J92,'Data Products'!$A:$B,2,0)</f>
      </c>
      <c r="O92" s="11131"/>
      <c r="P92" s="11131"/>
      <c r="Q92" s="11131"/>
      <c r="R92" s="11131"/>
      <c r="S92" s="11131"/>
      <c r="T92" s="11131"/>
      <c r="U92" s="11131"/>
      <c r="V92" s="11128"/>
      <c r="W92" s="11161" t="s">
        <v>15008</v>
      </c>
      <c r="X92" s="11161"/>
      <c r="Y92" s="11161">
        <v>46</v>
      </c>
      <c r="Z92" s="11131"/>
      <c r="AA92" s="11163" t="s">
        <v>14883</v>
      </c>
      <c r="AB92" s="11161"/>
      <c r="AC92" s="11161">
        <v>100</v>
      </c>
      <c r="AD92" s="11131"/>
      <c r="AE92" s="11128"/>
      <c r="AF92" s="11168">
        <f>IFERROR(VLOOKUP(AG92,'Data Products'!A:G,7,0),"")</f>
      </c>
      <c r="AG92" s="11242" t="s">
        <v>15009</v>
      </c>
      <c r="AH92" s="11216">
        <f t="shared" si="10"/>
      </c>
      <c r="AI92" s="11216">
        <f t="shared" si="20"/>
      </c>
      <c r="AJ92" s="11222"/>
      <c r="AK92" s="11170">
        <f>VLOOKUP(AG92,'Data Products'!$A:$J,2,0)</f>
      </c>
      <c r="AL92" s="11172">
        <f t="shared" si="6"/>
      </c>
      <c r="AM92" s="11172">
        <f t="shared" si="15"/>
      </c>
      <c r="AN92" s="11173">
        <f>IFERROR(VLOOKUP(AG92,'Data Products'!$A:$J,8,0),0)</f>
      </c>
      <c r="AO92" s="11173">
        <f>IFERROR(VLOOKUP(AG92,'Data Products'!$A:$J,9,0),0)</f>
      </c>
      <c r="AP92" s="11217">
        <f>IFERROR(VLOOKUP(AG92,'Data Products'!A:G,6,0),"")</f>
      </c>
      <c r="AQ92" s="11204"/>
      <c r="AR92" s="11204"/>
      <c r="AS92" s="11204"/>
      <c r="AT92" s="11204"/>
      <c r="AU92" s="11204"/>
      <c r="AV92" s="11204"/>
      <c r="AW92" s="11204"/>
      <c r="AX92" s="11204"/>
      <c r="AY92" s="11204"/>
      <c r="AZ92" s="11204"/>
      <c r="BA92" s="11204"/>
      <c r="BB92" s="11204"/>
    </row>
    <row customHeight="true" ht="26" r="93">
      <c r="A93" s="11131"/>
      <c r="B93" s="11131"/>
      <c r="C93" s="11131"/>
      <c r="D93" s="11131"/>
      <c r="E93" s="11234"/>
      <c r="F93" s="11234"/>
      <c r="G93" s="11235"/>
      <c r="H93" s="11131"/>
      <c r="I93" s="11131"/>
      <c r="J93" s="11236" t="s">
        <v>14919</v>
      </c>
      <c r="K93" s="11236">
        <f t="shared" si="13"/>
      </c>
      <c r="L93" s="11237">
        <f t="shared" si="23"/>
      </c>
      <c r="M93" s="11131"/>
      <c r="N93" s="11238">
        <f>VLOOKUP(J93,'Data Products'!$A:$B,2,0)</f>
      </c>
      <c r="O93" s="11131"/>
      <c r="P93" s="11131"/>
      <c r="Q93" s="11131"/>
      <c r="R93" s="11131"/>
      <c r="S93" s="11131"/>
      <c r="T93" s="11131"/>
      <c r="U93" s="11131"/>
      <c r="V93" s="11128"/>
      <c r="W93" s="11161" t="s">
        <v>15010</v>
      </c>
      <c r="X93" s="11161"/>
      <c r="Y93" s="11161">
        <v>46</v>
      </c>
      <c r="Z93" s="11131"/>
      <c r="AA93" s="11163" t="s">
        <v>14915</v>
      </c>
      <c r="AB93" s="11161"/>
      <c r="AC93" s="11161">
        <v>99</v>
      </c>
      <c r="AD93" s="11131"/>
      <c r="AE93" s="11128"/>
      <c r="AF93" s="11168">
        <f>IFERROR(VLOOKUP(AG93,'Data Products'!A:G,7,0),"")</f>
      </c>
      <c r="AG93" s="11242" t="s">
        <v>15011</v>
      </c>
      <c r="AH93" s="11216">
        <f t="shared" si="10"/>
      </c>
      <c r="AI93" s="11216">
        <f t="shared" si="20"/>
      </c>
      <c r="AJ93" s="11222"/>
      <c r="AK93" s="11170">
        <f>VLOOKUP(AG93,'Data Products'!$A:$J,2,0)</f>
      </c>
      <c r="AL93" s="11172">
        <f t="shared" si="6"/>
      </c>
      <c r="AM93" s="11172">
        <f t="shared" si="15"/>
      </c>
      <c r="AN93" s="11173">
        <f>IFERROR(VLOOKUP(AG93,'Data Products'!$A:$J,8,0),0)</f>
      </c>
      <c r="AO93" s="11173">
        <f>IFERROR(VLOOKUP(AG93,'Data Products'!$A:$J,9,0),0)</f>
      </c>
      <c r="AP93" s="11217">
        <f>IFERROR(VLOOKUP(AG93,'Data Products'!A:G,6,0),"")</f>
      </c>
      <c r="AQ93" s="11204"/>
      <c r="AR93" s="11204"/>
      <c r="AS93" s="11204"/>
      <c r="AT93" s="11204"/>
      <c r="AU93" s="11204"/>
      <c r="AV93" s="11204"/>
      <c r="AW93" s="11204"/>
      <c r="AX93" s="11204"/>
      <c r="AY93" s="11204"/>
      <c r="AZ93" s="11204"/>
      <c r="BA93" s="11204"/>
      <c r="BB93" s="11204"/>
    </row>
    <row customHeight="true" ht="26" r="94">
      <c r="A94" s="11131"/>
      <c r="B94" s="11131"/>
      <c r="C94" s="11131"/>
      <c r="D94" s="11131"/>
      <c r="E94" s="11250"/>
      <c r="F94" s="11250"/>
      <c r="G94" s="11251"/>
      <c r="H94" s="11131"/>
      <c r="I94" s="11131"/>
      <c r="J94" s="11236" t="s">
        <v>14922</v>
      </c>
      <c r="K94" s="11236">
        <f t="shared" si="13"/>
      </c>
      <c r="L94" s="11237">
        <f t="shared" si="23"/>
      </c>
      <c r="M94" s="11131"/>
      <c r="N94" s="11238">
        <f>VLOOKUP(J94,'Data Products'!$A:$B,2,0)</f>
      </c>
      <c r="O94" s="11131"/>
      <c r="P94" s="11131"/>
      <c r="Q94" s="11131"/>
      <c r="R94" s="11131"/>
      <c r="S94" s="11131"/>
      <c r="T94" s="11131"/>
      <c r="U94" s="11131"/>
      <c r="V94" s="11128"/>
      <c r="W94" s="11161" t="s">
        <v>14999</v>
      </c>
      <c r="X94" s="11161"/>
      <c r="Y94" s="11161">
        <v>46</v>
      </c>
      <c r="Z94" s="11131"/>
      <c r="AA94" s="11163" t="s">
        <v>14945</v>
      </c>
      <c r="AB94" s="11161"/>
      <c r="AC94" s="11161">
        <v>98</v>
      </c>
      <c r="AD94" s="11131"/>
      <c r="AE94" s="11128"/>
      <c r="AF94" s="11168">
        <f>IFERROR(VLOOKUP(AG94,'Data Products'!A:G,7,0),"")</f>
      </c>
      <c r="AG94" s="11242" t="s">
        <v>15012</v>
      </c>
      <c r="AH94" s="11216">
        <f t="shared" si="10"/>
      </c>
      <c r="AI94" s="11216">
        <f t="shared" si="20"/>
      </c>
      <c r="AJ94" s="11222"/>
      <c r="AK94" s="11170">
        <f>VLOOKUP(AG94,'Data Products'!$A:$J,2,0)</f>
      </c>
      <c r="AL94" s="11172">
        <f t="shared" si="6"/>
      </c>
      <c r="AM94" s="11172">
        <f t="shared" si="15"/>
      </c>
      <c r="AN94" s="11173">
        <f>IFERROR(VLOOKUP(AG94,'Data Products'!$A:$J,8,0),0)</f>
      </c>
      <c r="AO94" s="11173">
        <f>IFERROR(VLOOKUP(AG94,'Data Products'!$A:$J,9,0),0)</f>
      </c>
      <c r="AP94" s="11217">
        <f>IFERROR(VLOOKUP(AG94,'Data Products'!A:G,6,0),"")</f>
      </c>
      <c r="AQ94" s="11204"/>
      <c r="AR94" s="11204"/>
      <c r="AS94" s="11204"/>
      <c r="AT94" s="11204"/>
      <c r="AU94" s="11204"/>
      <c r="AV94" s="11204"/>
      <c r="AW94" s="11204"/>
      <c r="AX94" s="11204"/>
      <c r="AY94" s="11204"/>
      <c r="AZ94" s="11204"/>
      <c r="BA94" s="11204"/>
      <c r="BB94" s="11204"/>
    </row>
    <row r="95">
      <c r="A95" s="11131"/>
      <c r="B95" s="11131"/>
      <c r="C95" s="11131"/>
      <c r="D95" s="11131"/>
      <c r="E95" s="11250"/>
      <c r="F95" s="11250"/>
      <c r="G95" s="11252"/>
      <c r="H95" s="11131"/>
      <c r="I95" s="11131"/>
      <c r="J95" s="11236" t="s">
        <v>14923</v>
      </c>
      <c r="K95" s="11236">
        <f t="shared" si="13"/>
      </c>
      <c r="L95" s="11237">
        <f t="shared" si="23"/>
      </c>
      <c r="M95" s="11131"/>
      <c r="N95" s="11238">
        <f>VLOOKUP(J95,'Data Products'!$A:$B,2,0)</f>
      </c>
      <c r="O95" s="11131"/>
      <c r="P95" s="11131"/>
      <c r="Q95" s="11131"/>
      <c r="R95" s="11131"/>
      <c r="S95" s="11131"/>
      <c r="T95" s="11131"/>
      <c r="U95" s="11131"/>
      <c r="V95" s="11128"/>
      <c r="W95" s="11161" t="s">
        <v>14956</v>
      </c>
      <c r="X95" s="11161"/>
      <c r="Y95" s="11161">
        <v>46</v>
      </c>
      <c r="Z95" s="11131"/>
      <c r="AA95" s="11163" t="s">
        <v>15010</v>
      </c>
      <c r="AB95" s="11161"/>
      <c r="AC95" s="11161">
        <v>97</v>
      </c>
      <c r="AD95" s="11131"/>
      <c r="AE95" s="11128"/>
      <c r="AF95" s="11168">
        <f>IFERROR(VLOOKUP(AG95,'Data Products'!A:G,7,0),"")</f>
      </c>
      <c r="AG95" s="11242" t="s">
        <v>15013</v>
      </c>
      <c r="AH95" s="11216">
        <f t="shared" si="10"/>
      </c>
      <c r="AI95" s="11216">
        <f t="shared" si="20"/>
      </c>
      <c r="AJ95" s="11222"/>
      <c r="AK95" s="11170">
        <f>VLOOKUP(AG95,'Data Products'!$A:$J,2,0)</f>
      </c>
      <c r="AL95" s="11172">
        <f t="shared" si="6"/>
      </c>
      <c r="AM95" s="11172">
        <f t="shared" si="15"/>
      </c>
      <c r="AN95" s="11173">
        <f>IFERROR(VLOOKUP(AG95,'Data Products'!$A:$J,8,0),0)</f>
      </c>
      <c r="AO95" s="11173">
        <f>IFERROR(VLOOKUP(AG95,'Data Products'!$A:$J,9,0),0)</f>
      </c>
      <c r="AP95" s="11217">
        <f>IFERROR(VLOOKUP(AG95,'Data Products'!A:G,6,0),"")</f>
      </c>
      <c r="AQ95" s="11204"/>
      <c r="AR95" s="11204"/>
      <c r="AS95" s="11204"/>
      <c r="AT95" s="11204"/>
      <c r="AU95" s="11204"/>
      <c r="AV95" s="11204"/>
      <c r="AW95" s="11204"/>
      <c r="AX95" s="11204"/>
      <c r="AY95" s="11204"/>
      <c r="AZ95" s="11204"/>
      <c r="BA95" s="11204"/>
      <c r="BB95" s="11204"/>
    </row>
    <row r="96">
      <c r="A96" s="11131"/>
      <c r="B96" s="11131"/>
      <c r="C96" s="11131"/>
      <c r="D96" s="11131"/>
      <c r="E96" s="11250"/>
      <c r="F96" s="11250"/>
      <c r="G96" s="11251"/>
      <c r="H96" s="11131"/>
      <c r="I96" s="11131"/>
      <c r="J96" s="11253" t="s">
        <v>14924</v>
      </c>
      <c r="K96" s="11236">
        <f t="shared" si="13"/>
      </c>
      <c r="L96" s="11237">
        <f t="shared" si="23"/>
      </c>
      <c r="M96" s="11131"/>
      <c r="N96" s="11238">
        <f>VLOOKUP(J96,'Data Products'!$A:$B,2,0)</f>
      </c>
      <c r="O96" s="11131"/>
      <c r="P96" s="11131"/>
      <c r="Q96" s="11131"/>
      <c r="R96" s="11131"/>
      <c r="S96" s="11131"/>
      <c r="T96" s="11131"/>
      <c r="U96" s="11131"/>
      <c r="V96" s="11128"/>
      <c r="W96" s="11161" t="s">
        <v>15014</v>
      </c>
      <c r="X96" s="11161"/>
      <c r="Y96" s="11161">
        <v>46</v>
      </c>
      <c r="Z96" s="11131"/>
      <c r="AA96" s="11163" t="s">
        <v>15005</v>
      </c>
      <c r="AB96" s="11161"/>
      <c r="AC96" s="11161">
        <v>97</v>
      </c>
      <c r="AD96" s="11131"/>
      <c r="AE96" s="11128"/>
      <c r="AF96" s="11168">
        <f>IFERROR(VLOOKUP(AG96,'Data Products'!A:G,7,0),"")</f>
      </c>
      <c r="AG96" s="11242" t="s">
        <v>15015</v>
      </c>
      <c r="AH96" s="11216">
        <f t="shared" si="10"/>
      </c>
      <c r="AI96" s="11216">
        <f t="shared" si="20"/>
      </c>
      <c r="AJ96" s="11222"/>
      <c r="AK96" s="11170">
        <f>VLOOKUP(AG96,'Data Products'!$A:$J,2,0)</f>
      </c>
      <c r="AL96" s="11172">
        <f t="shared" si="6"/>
      </c>
      <c r="AM96" s="11172">
        <f t="shared" si="15"/>
      </c>
      <c r="AN96" s="11173">
        <f>IFERROR(VLOOKUP(AG96,'Data Products'!$A:$J,8,0),0)</f>
      </c>
      <c r="AO96" s="11173">
        <f>IFERROR(VLOOKUP(AG96,'Data Products'!$A:$J,9,0),0)</f>
      </c>
      <c r="AP96" s="11217">
        <f>IFERROR(VLOOKUP(AG96,'Data Products'!A:G,6,0),"")</f>
      </c>
      <c r="AQ96" s="11204"/>
      <c r="AR96" s="11204"/>
      <c r="AS96" s="11204"/>
      <c r="AT96" s="11204"/>
      <c r="AU96" s="11204"/>
      <c r="AV96" s="11204"/>
      <c r="AW96" s="11204"/>
      <c r="AX96" s="11204"/>
      <c r="AY96" s="11204"/>
      <c r="AZ96" s="11204"/>
      <c r="BA96" s="11204"/>
      <c r="BB96" s="11204"/>
    </row>
    <row r="97">
      <c r="A97" s="11131"/>
      <c r="B97" s="11131"/>
      <c r="C97" s="11131"/>
      <c r="D97" s="11131"/>
      <c r="E97" s="11254"/>
      <c r="F97" s="11254"/>
      <c r="G97" s="11255"/>
      <c r="H97" s="11131"/>
      <c r="I97" s="11131"/>
      <c r="J97" s="11253" t="s">
        <v>14926</v>
      </c>
      <c r="K97" s="11236">
        <f t="shared" si="13"/>
      </c>
      <c r="L97" s="11237">
        <f t="shared" si="23"/>
      </c>
      <c r="M97" s="11131"/>
      <c r="N97" s="11238">
        <f>VLOOKUP(J97,'Data Products'!$A:$B,2,0)</f>
      </c>
      <c r="O97" s="11131"/>
      <c r="P97" s="11131"/>
      <c r="Q97" s="11131"/>
      <c r="R97" s="11131"/>
      <c r="S97" s="11131"/>
      <c r="T97" s="11131"/>
      <c r="U97" s="11131"/>
      <c r="V97" s="11128"/>
      <c r="W97" s="11161" t="s">
        <v>15016</v>
      </c>
      <c r="X97" s="11161"/>
      <c r="Y97" s="11161">
        <v>46</v>
      </c>
      <c r="Z97" s="11131"/>
      <c r="AA97" s="11163" t="s">
        <v>15017</v>
      </c>
      <c r="AB97" s="11161"/>
      <c r="AC97" s="11161">
        <v>96</v>
      </c>
      <c r="AD97" s="11131"/>
      <c r="AE97" s="11128"/>
      <c r="AF97" s="11168">
        <f>IFERROR(VLOOKUP(AG97,'Data Products'!A:G,7,0),"")</f>
      </c>
      <c r="AG97" s="11242" t="s">
        <v>15018</v>
      </c>
      <c r="AH97" s="11216">
        <f t="shared" si="10"/>
      </c>
      <c r="AI97" s="11216">
        <f t="shared" si="20"/>
      </c>
      <c r="AJ97" s="11222"/>
      <c r="AK97" s="11170">
        <f>VLOOKUP(AG97,'Data Products'!$A:$J,2,0)</f>
      </c>
      <c r="AL97" s="11172">
        <f t="shared" si="6"/>
      </c>
      <c r="AM97" s="11172">
        <f t="shared" si="15"/>
      </c>
      <c r="AN97" s="11173">
        <f>IFERROR(VLOOKUP(AG97,'Data Products'!$A:$J,8,0),0)</f>
      </c>
      <c r="AO97" s="11173">
        <f>IFERROR(VLOOKUP(AG97,'Data Products'!$A:$J,9,0),0)</f>
      </c>
      <c r="AP97" s="11217">
        <f>IFERROR(VLOOKUP(AG97,'Data Products'!A:G,6,0),"")</f>
      </c>
      <c r="AQ97" s="11204"/>
      <c r="AR97" s="11204"/>
      <c r="AS97" s="11204"/>
      <c r="AT97" s="11204"/>
      <c r="AU97" s="11204"/>
      <c r="AV97" s="11204"/>
      <c r="AW97" s="11204"/>
      <c r="AX97" s="11204"/>
      <c r="AY97" s="11204"/>
      <c r="AZ97" s="11204"/>
      <c r="BA97" s="11204"/>
      <c r="BB97" s="11204"/>
    </row>
    <row customHeight="true" ht="30" r="98">
      <c r="A98" s="11131"/>
      <c r="B98" s="11131"/>
      <c r="C98" s="11131"/>
      <c r="D98" s="11131"/>
      <c r="E98" s="11215"/>
      <c r="F98" s="11215"/>
      <c r="G98" s="11256"/>
      <c r="H98" s="11131"/>
      <c r="I98" s="11131"/>
      <c r="J98" s="11253" t="s">
        <v>14929</v>
      </c>
      <c r="K98" s="11236">
        <f t="shared" si="13"/>
      </c>
      <c r="L98" s="11237">
        <f t="shared" si="23"/>
      </c>
      <c r="M98" s="11131"/>
      <c r="N98" s="11238">
        <f>VLOOKUP(J98,'Data Products'!$A:$B,2,0)</f>
      </c>
      <c r="O98" s="11131"/>
      <c r="P98" s="11131"/>
      <c r="Q98" s="11131"/>
      <c r="R98" s="11131"/>
      <c r="S98" s="11131"/>
      <c r="T98" s="11131"/>
      <c r="U98" s="11131"/>
      <c r="V98" s="11128"/>
      <c r="W98" s="11161" t="s">
        <v>15019</v>
      </c>
      <c r="X98" s="11161"/>
      <c r="Y98" s="11161">
        <v>45</v>
      </c>
      <c r="Z98" s="11131"/>
      <c r="AA98" s="11163" t="s">
        <v>14988</v>
      </c>
      <c r="AB98" s="11161"/>
      <c r="AC98" s="11161">
        <v>95</v>
      </c>
      <c r="AD98" s="11131"/>
      <c r="AE98" s="11128"/>
      <c r="AF98" s="11168">
        <f>IFERROR(VLOOKUP(AG98,'Data Products'!A:G,7,0),"")</f>
      </c>
      <c r="AG98" s="11242" t="s">
        <v>15020</v>
      </c>
      <c r="AH98" s="11216">
        <f t="shared" si="10"/>
      </c>
      <c r="AI98" s="11216">
        <f t="shared" si="20"/>
      </c>
      <c r="AJ98" s="11222"/>
      <c r="AK98" s="11170">
        <f>VLOOKUP(AG98,'Data Products'!$A:$J,2,0)</f>
      </c>
      <c r="AL98" s="11172">
        <f t="shared" si="6"/>
      </c>
      <c r="AM98" s="11172">
        <f t="shared" si="15"/>
      </c>
      <c r="AN98" s="11173">
        <f>IFERROR(VLOOKUP(AG98,'Data Products'!$A:$J,8,0),0)</f>
      </c>
      <c r="AO98" s="11173">
        <f>IFERROR(VLOOKUP(AG98,'Data Products'!$A:$J,9,0),0)</f>
      </c>
      <c r="AP98" s="11217">
        <f>IFERROR(VLOOKUP(AG98,'Data Products'!A:G,6,0),"")</f>
      </c>
      <c r="AQ98" s="11204"/>
      <c r="AR98" s="11204"/>
      <c r="AS98" s="11204"/>
      <c r="AT98" s="11204"/>
      <c r="AU98" s="11204"/>
      <c r="AV98" s="11204"/>
      <c r="AW98" s="11204"/>
      <c r="AX98" s="11204"/>
      <c r="AY98" s="11204"/>
      <c r="AZ98" s="11204"/>
      <c r="BA98" s="11204"/>
      <c r="BB98" s="11204"/>
    </row>
    <row customHeight="true" ht="30" r="99">
      <c r="A99" s="11131"/>
      <c r="B99" s="11131"/>
      <c r="C99" s="11131"/>
      <c r="D99" s="11131"/>
      <c r="E99" s="11215"/>
      <c r="F99" s="11215"/>
      <c r="G99" s="11257"/>
      <c r="H99" s="11131"/>
      <c r="I99" s="11131"/>
      <c r="J99" s="11253" t="s">
        <v>14931</v>
      </c>
      <c r="K99" s="11236">
        <f t="shared" si="13"/>
      </c>
      <c r="L99" s="11237">
        <f t="shared" si="23"/>
      </c>
      <c r="M99" s="11131"/>
      <c r="N99" s="11238">
        <f>VLOOKUP(J99,'Data Products'!$A:$B,2,0)</f>
      </c>
      <c r="O99" s="11131"/>
      <c r="P99" s="11131"/>
      <c r="Q99" s="11131"/>
      <c r="R99" s="11131"/>
      <c r="S99" s="11131"/>
      <c r="T99" s="11131"/>
      <c r="U99" s="11131"/>
      <c r="V99" s="11128"/>
      <c r="W99" s="11161" t="s">
        <v>14908</v>
      </c>
      <c r="X99" s="11161"/>
      <c r="Y99" s="11161">
        <v>45</v>
      </c>
      <c r="Z99" s="11131"/>
      <c r="AA99" s="11163" t="s">
        <v>14972</v>
      </c>
      <c r="AB99" s="11161"/>
      <c r="AC99" s="11161">
        <v>95</v>
      </c>
      <c r="AD99" s="11131"/>
      <c r="AE99" s="11128"/>
      <c r="AF99" s="11168">
        <f>IFERROR(VLOOKUP(AG99,'Data Products'!A:G,7,0),"")</f>
      </c>
      <c r="AG99" s="11242" t="s">
        <v>15021</v>
      </c>
      <c r="AH99" s="11216">
        <f t="shared" si="10"/>
      </c>
      <c r="AI99" s="11216">
        <f t="shared" si="20"/>
      </c>
      <c r="AJ99" s="11222"/>
      <c r="AK99" s="11170">
        <f>VLOOKUP(AG99,'Data Products'!$A:$J,2,0)</f>
      </c>
      <c r="AL99" s="11172">
        <f t="shared" si="6"/>
      </c>
      <c r="AM99" s="11172">
        <f t="shared" si="15"/>
      </c>
      <c r="AN99" s="11173">
        <f>IFERROR(VLOOKUP(AG99,'Data Products'!$A:$J,8,0),0)</f>
      </c>
      <c r="AO99" s="11173">
        <f>IFERROR(VLOOKUP(AG99,'Data Products'!$A:$J,9,0),0)</f>
      </c>
      <c r="AP99" s="11217">
        <f>IFERROR(VLOOKUP(AG99,'Data Products'!A:G,6,0),"")</f>
      </c>
      <c r="AQ99" s="11204"/>
      <c r="AR99" s="11204"/>
      <c r="AS99" s="11204"/>
      <c r="AT99" s="11204"/>
      <c r="AU99" s="11204"/>
      <c r="AV99" s="11204"/>
      <c r="AW99" s="11204"/>
      <c r="AX99" s="11204"/>
      <c r="AY99" s="11204"/>
      <c r="AZ99" s="11204"/>
      <c r="BA99" s="11204"/>
      <c r="BB99" s="11204"/>
    </row>
    <row r="100">
      <c r="A100" s="11131"/>
      <c r="B100" s="11131"/>
      <c r="C100" s="11131"/>
      <c r="D100" s="11131"/>
      <c r="E100" s="11215"/>
      <c r="F100" s="11215"/>
      <c r="G100" s="11257"/>
      <c r="H100" s="11131"/>
      <c r="I100" s="11131"/>
      <c r="J100" s="11253" t="s">
        <v>14934</v>
      </c>
      <c r="K100" s="11236">
        <f t="shared" si="13"/>
      </c>
      <c r="L100" s="11237">
        <f t="shared" si="23"/>
      </c>
      <c r="M100" s="11131"/>
      <c r="N100" s="11258">
        <f>VLOOKUP(J100,'Data Products'!$A:$B,2,0)</f>
      </c>
      <c r="O100" s="11131"/>
      <c r="P100" s="11131"/>
      <c r="Q100" s="11131"/>
      <c r="R100" s="11131"/>
      <c r="S100" s="11131"/>
      <c r="T100" s="11131"/>
      <c r="U100" s="11131"/>
      <c r="V100" s="11128"/>
      <c r="W100" s="11161" t="s">
        <v>14968</v>
      </c>
      <c r="X100" s="11161"/>
      <c r="Y100" s="11161">
        <v>45</v>
      </c>
      <c r="Z100" s="11131"/>
      <c r="AA100" s="11163" t="s">
        <v>15022</v>
      </c>
      <c r="AB100" s="11161"/>
      <c r="AC100" s="11161">
        <v>95</v>
      </c>
      <c r="AD100" s="11131"/>
      <c r="AE100" s="11128"/>
      <c r="AF100" s="11168">
        <f>IFERROR(VLOOKUP(AG100,'Data Products'!A:G,7,0),"")</f>
      </c>
      <c r="AG100" s="11242" t="s">
        <v>15023</v>
      </c>
      <c r="AH100" s="11216">
        <f t="shared" si="10"/>
      </c>
      <c r="AI100" s="11216">
        <f t="shared" si="20"/>
      </c>
      <c r="AJ100" s="11222"/>
      <c r="AK100" s="11170">
        <f>VLOOKUP(AG100,'Data Products'!$A:$J,2,0)</f>
      </c>
      <c r="AL100" s="11172">
        <f t="shared" si="6"/>
      </c>
      <c r="AM100" s="11172">
        <f t="shared" si="15"/>
      </c>
      <c r="AN100" s="11173">
        <f>IFERROR(VLOOKUP(AG100,'Data Products'!$A:$J,8,0),0)</f>
      </c>
      <c r="AO100" s="11173">
        <f>IFERROR(VLOOKUP(AG100,'Data Products'!$A:$J,9,0),0)</f>
      </c>
      <c r="AP100" s="11217">
        <f>IFERROR(VLOOKUP(AG100,'Data Products'!A:G,6,0),"")</f>
      </c>
      <c r="AQ100" s="11204"/>
      <c r="AR100" s="11204"/>
      <c r="AS100" s="11204"/>
      <c r="AT100" s="11204"/>
      <c r="AU100" s="11204"/>
      <c r="AV100" s="11204"/>
      <c r="AW100" s="11204"/>
      <c r="AX100" s="11204"/>
      <c r="AY100" s="11204"/>
      <c r="AZ100" s="11204"/>
      <c r="BA100" s="11204"/>
      <c r="BB100" s="11204"/>
    </row>
    <row r="101">
      <c r="A101" s="11131"/>
      <c r="B101" s="11131"/>
      <c r="C101" s="11131"/>
      <c r="D101" s="11131"/>
      <c r="E101" s="11215"/>
      <c r="F101" s="11215"/>
      <c r="G101" s="11256"/>
      <c r="H101" s="11131"/>
      <c r="I101" s="11131"/>
      <c r="J101" s="11259" t="s">
        <v>14936</v>
      </c>
      <c r="K101" s="11236">
        <f t="shared" si="13"/>
      </c>
      <c r="L101" s="11237">
        <f t="shared" si="23"/>
      </c>
      <c r="M101" s="11131"/>
      <c r="N101" s="11238">
        <f>VLOOKUP(J101,'Data Products'!$A:$B,2,0)</f>
      </c>
      <c r="O101" s="11131"/>
      <c r="P101" s="11131"/>
      <c r="Q101" s="11131"/>
      <c r="R101" s="11131"/>
      <c r="S101" s="11131"/>
      <c r="T101" s="11131"/>
      <c r="U101" s="11131"/>
      <c r="V101" s="11128"/>
      <c r="W101" s="11161" t="s">
        <v>15024</v>
      </c>
      <c r="X101" s="11161"/>
      <c r="Y101" s="11161">
        <v>45</v>
      </c>
      <c r="Z101" s="11131"/>
      <c r="AA101" s="11163" t="s">
        <v>15025</v>
      </c>
      <c r="AB101" s="11161"/>
      <c r="AC101" s="11161">
        <v>92</v>
      </c>
      <c r="AD101" s="11131"/>
      <c r="AE101" s="11128"/>
      <c r="AF101" s="11168">
        <f>IFERROR(VLOOKUP(AG101,'Data Products'!A:G,7,0),"")</f>
      </c>
      <c r="AG101" s="11242" t="s">
        <v>15026</v>
      </c>
      <c r="AH101" s="11216">
        <f t="shared" si="10"/>
      </c>
      <c r="AI101" s="11216">
        <f t="shared" si="20"/>
      </c>
      <c r="AJ101" s="11222"/>
      <c r="AK101" s="11170">
        <f>VLOOKUP(AG101,'Data Products'!$A:$J,2,0)</f>
      </c>
      <c r="AL101" s="11172">
        <f t="shared" si="6"/>
      </c>
      <c r="AM101" s="11172">
        <f t="shared" si="15"/>
      </c>
      <c r="AN101" s="11173">
        <f>IFERROR(VLOOKUP(AG101,'Data Products'!$A:$J,8,0),0)</f>
      </c>
      <c r="AO101" s="11173">
        <f>IFERROR(VLOOKUP(AG101,'Data Products'!$A:$J,9,0),0)</f>
      </c>
      <c r="AP101" s="11217">
        <f>IFERROR(VLOOKUP(AG101,'Data Products'!A:G,6,0),"")</f>
      </c>
      <c r="AQ101" s="11204"/>
      <c r="AR101" s="11204"/>
      <c r="AS101" s="11204"/>
      <c r="AT101" s="11204"/>
      <c r="AU101" s="11204"/>
      <c r="AV101" s="11204"/>
      <c r="AW101" s="11204"/>
      <c r="AX101" s="11204"/>
      <c r="AY101" s="11204"/>
      <c r="AZ101" s="11204"/>
      <c r="BA101" s="11204"/>
      <c r="BB101" s="11204"/>
    </row>
    <row r="102">
      <c r="A102" s="11131"/>
      <c r="B102" s="11131"/>
      <c r="C102" s="11131"/>
      <c r="D102" s="11131"/>
      <c r="E102" s="11215"/>
      <c r="F102" s="11215"/>
      <c r="G102" s="11256"/>
      <c r="H102" s="11131"/>
      <c r="I102" s="11131"/>
      <c r="J102" s="11259" t="s">
        <v>14942</v>
      </c>
      <c r="K102" s="11236">
        <f t="shared" si="13"/>
      </c>
      <c r="L102" s="11237">
        <f t="shared" si="23"/>
      </c>
      <c r="M102" s="11131"/>
      <c r="N102" s="11238">
        <f>VLOOKUP(J102,'Data Products'!$A:$B,2,0)</f>
      </c>
      <c r="O102" s="11131"/>
      <c r="P102" s="11131"/>
      <c r="Q102" s="11131"/>
      <c r="R102" s="11131"/>
      <c r="S102" s="11131"/>
      <c r="T102" s="11131"/>
      <c r="U102" s="11131"/>
      <c r="V102" s="11128"/>
      <c r="W102" s="11161" t="s">
        <v>15027</v>
      </c>
      <c r="X102" s="11161"/>
      <c r="Y102" s="11161">
        <v>45</v>
      </c>
      <c r="Z102" s="11131"/>
      <c r="AA102" s="11163" t="s">
        <v>15008</v>
      </c>
      <c r="AB102" s="11161"/>
      <c r="AC102" s="11161">
        <v>90</v>
      </c>
      <c r="AD102" s="11131"/>
      <c r="AE102" s="11128"/>
      <c r="AF102" s="11168">
        <f>IFERROR(VLOOKUP(AG102,'Data Products'!A:G,7,0),"")</f>
      </c>
      <c r="AG102" s="11242" t="s">
        <v>15028</v>
      </c>
      <c r="AH102" s="11216">
        <f t="shared" si="10"/>
      </c>
      <c r="AI102" s="11216">
        <f t="shared" si="20"/>
      </c>
      <c r="AJ102" s="11222"/>
      <c r="AK102" s="11170">
        <f>VLOOKUP(AG102,'Data Products'!$A:$J,2,0)</f>
      </c>
      <c r="AL102" s="11172">
        <f t="shared" si="6"/>
      </c>
      <c r="AM102" s="11172">
        <f t="shared" si="15"/>
      </c>
      <c r="AN102" s="11173">
        <f>IFERROR(VLOOKUP(AG102,'Data Products'!$A:$J,8,0),0)</f>
      </c>
      <c r="AO102" s="11173">
        <f>IFERROR(VLOOKUP(AG102,'Data Products'!$A:$J,9,0),0)</f>
      </c>
      <c r="AP102" s="11217">
        <f>IFERROR(VLOOKUP(AG102,'Data Products'!A:G,6,0),"")</f>
      </c>
      <c r="AQ102" s="11204"/>
      <c r="AR102" s="11204"/>
      <c r="AS102" s="11204"/>
      <c r="AT102" s="11204"/>
      <c r="AU102" s="11204"/>
      <c r="AV102" s="11204"/>
      <c r="AW102" s="11204"/>
      <c r="AX102" s="11204"/>
      <c r="AY102" s="11204"/>
      <c r="AZ102" s="11204"/>
      <c r="BA102" s="11204"/>
      <c r="BB102" s="11204"/>
    </row>
    <row r="103">
      <c r="A103" s="11131"/>
      <c r="B103" s="11131"/>
      <c r="C103" s="11131"/>
      <c r="D103" s="11131"/>
      <c r="E103" s="11215"/>
      <c r="F103" s="11215"/>
      <c r="G103" s="11256"/>
      <c r="H103" s="11131"/>
      <c r="I103" s="11131"/>
      <c r="J103" s="11259" t="s">
        <v>14946</v>
      </c>
      <c r="K103" s="11236">
        <f t="shared" si="13"/>
      </c>
      <c r="L103" s="11237">
        <f t="shared" si="23"/>
      </c>
      <c r="M103" s="11131"/>
      <c r="N103" s="11238">
        <f>VLOOKUP(J103,'Data Products'!$A:$B,2,0)</f>
      </c>
      <c r="O103" s="11131"/>
      <c r="P103" s="11131"/>
      <c r="Q103" s="11131"/>
      <c r="R103" s="11131"/>
      <c r="S103" s="11131"/>
      <c r="T103" s="11131"/>
      <c r="U103" s="11131"/>
      <c r="V103" s="11128"/>
      <c r="W103" s="11161" t="s">
        <v>15029</v>
      </c>
      <c r="X103" s="11161"/>
      <c r="Y103" s="11161">
        <v>44</v>
      </c>
      <c r="Z103" s="11131"/>
      <c r="AA103" s="11163" t="s">
        <v>15030</v>
      </c>
      <c r="AB103" s="11161"/>
      <c r="AC103" s="11161">
        <v>90</v>
      </c>
      <c r="AD103" s="11131"/>
      <c r="AE103" s="11128"/>
      <c r="AF103" s="11168">
        <f>IFERROR(VLOOKUP(AG103,'Data Products'!A:G,7,0),"")</f>
      </c>
      <c r="AG103" s="11242" t="s">
        <v>15031</v>
      </c>
      <c r="AH103" s="11216">
        <f t="shared" si="10"/>
      </c>
      <c r="AI103" s="11216">
        <f t="shared" si="20"/>
      </c>
      <c r="AJ103" s="11222"/>
      <c r="AK103" s="11170">
        <f>VLOOKUP(AG103,'Data Products'!$A:$J,2,0)</f>
      </c>
      <c r="AL103" s="11172">
        <f t="shared" si="6"/>
      </c>
      <c r="AM103" s="11172">
        <f t="shared" si="15"/>
      </c>
      <c r="AN103" s="11173">
        <f>IFERROR(VLOOKUP(AG103,'Data Products'!$A:$J,8,0),0)</f>
      </c>
      <c r="AO103" s="11173">
        <f>IFERROR(VLOOKUP(AG103,'Data Products'!$A:$J,9,0),0)</f>
      </c>
      <c r="AP103" s="11217">
        <f>IFERROR(VLOOKUP(AG103,'Data Products'!A:G,6,0),"")</f>
      </c>
      <c r="AQ103" s="11204"/>
      <c r="AR103" s="11204"/>
      <c r="AS103" s="11204"/>
      <c r="AT103" s="11204"/>
      <c r="AU103" s="11204"/>
      <c r="AV103" s="11204"/>
      <c r="AW103" s="11204"/>
      <c r="AX103" s="11204"/>
      <c r="AY103" s="11204"/>
      <c r="AZ103" s="11204"/>
      <c r="BA103" s="11204"/>
      <c r="BB103" s="11204"/>
    </row>
    <row r="104">
      <c r="A104" s="11131"/>
      <c r="B104" s="11131"/>
      <c r="C104" s="11131"/>
      <c r="D104" s="11131"/>
      <c r="E104" s="11215"/>
      <c r="F104" s="11215"/>
      <c r="G104" s="11260"/>
      <c r="H104" s="11131"/>
      <c r="I104" s="11131"/>
      <c r="J104" s="11253" t="s">
        <v>14948</v>
      </c>
      <c r="K104" s="11236">
        <f t="shared" si="13"/>
      </c>
      <c r="L104" s="11237">
        <f t="shared" si="23"/>
      </c>
      <c r="M104" s="11131"/>
      <c r="N104" s="11238">
        <f>VLOOKUP(J104,'Data Products'!$A:$B,2,0)</f>
      </c>
      <c r="O104" s="11131"/>
      <c r="P104" s="11131"/>
      <c r="Q104" s="11131"/>
      <c r="R104" s="11131"/>
      <c r="S104" s="11131"/>
      <c r="T104" s="11131"/>
      <c r="U104" s="11131"/>
      <c r="V104" s="11128"/>
      <c r="W104" s="11161" t="s">
        <v>15032</v>
      </c>
      <c r="X104" s="11161"/>
      <c r="Y104" s="11161">
        <v>44</v>
      </c>
      <c r="Z104" s="11131"/>
      <c r="AA104" s="11163" t="s">
        <v>15033</v>
      </c>
      <c r="AB104" s="11161"/>
      <c r="AC104" s="11161">
        <v>90</v>
      </c>
      <c r="AD104" s="11131"/>
      <c r="AE104" s="11128"/>
      <c r="AF104" s="11168">
        <f>IFERROR(VLOOKUP(AG104,'Data Products'!A:G,7,0),"")</f>
      </c>
      <c r="AG104" s="11242" t="s">
        <v>15034</v>
      </c>
      <c r="AH104" s="11216">
        <f t="shared" si="10"/>
      </c>
      <c r="AI104" s="11216">
        <f t="shared" si="20"/>
      </c>
      <c r="AJ104" s="11222"/>
      <c r="AK104" s="11170">
        <f>VLOOKUP(AG104,'Data Products'!$A:$J,2,0)</f>
      </c>
      <c r="AL104" s="11172">
        <f t="shared" si="6"/>
      </c>
      <c r="AM104" s="11172">
        <f t="shared" si="15"/>
      </c>
      <c r="AN104" s="11173">
        <f>IFERROR(VLOOKUP(AG104,'Data Products'!$A:$J,8,0),0)</f>
      </c>
      <c r="AO104" s="11173">
        <f>IFERROR(VLOOKUP(AG104,'Data Products'!$A:$J,9,0),0)</f>
      </c>
      <c r="AP104" s="11217">
        <f>IFERROR(VLOOKUP(AG104,'Data Products'!A:G,6,0),"")</f>
      </c>
      <c r="AQ104" s="11204"/>
      <c r="AR104" s="11204"/>
      <c r="AS104" s="11204"/>
      <c r="AT104" s="11204"/>
      <c r="AU104" s="11204"/>
      <c r="AV104" s="11204"/>
      <c r="AW104" s="11204"/>
      <c r="AX104" s="11204"/>
      <c r="AY104" s="11204"/>
      <c r="AZ104" s="11204"/>
      <c r="BA104" s="11204"/>
      <c r="BB104" s="11204"/>
    </row>
    <row r="105">
      <c r="A105" s="11131"/>
      <c r="B105" s="11131"/>
      <c r="C105" s="11131"/>
      <c r="D105" s="11131"/>
      <c r="E105" s="11215"/>
      <c r="F105" s="11215"/>
      <c r="G105" s="11256"/>
      <c r="H105" s="11131"/>
      <c r="I105" s="11131"/>
      <c r="J105" s="11261" t="s">
        <v>14953</v>
      </c>
      <c r="K105" s="11236">
        <f t="shared" si="13"/>
      </c>
      <c r="L105" s="11237">
        <f t="shared" si="23"/>
      </c>
      <c r="M105" s="11131"/>
      <c r="N105" s="11238">
        <f>VLOOKUP(J105,'Data Products'!$A:$B,2,0)</f>
      </c>
      <c r="O105" s="11131"/>
      <c r="P105" s="11131"/>
      <c r="Q105" s="11131"/>
      <c r="R105" s="11131"/>
      <c r="S105" s="11131"/>
      <c r="T105" s="11131"/>
      <c r="U105" s="11131"/>
      <c r="V105" s="11128"/>
      <c r="W105" s="11161" t="s">
        <v>15035</v>
      </c>
      <c r="X105" s="11161"/>
      <c r="Y105" s="11161">
        <v>43</v>
      </c>
      <c r="Z105" s="11131"/>
      <c r="AA105" s="11163" t="s">
        <v>15035</v>
      </c>
      <c r="AB105" s="11161"/>
      <c r="AC105" s="11161">
        <v>89</v>
      </c>
      <c r="AD105" s="11131"/>
      <c r="AE105" s="11128"/>
      <c r="AF105" s="11168">
        <f>IFERROR(VLOOKUP(AG105,'Data Products'!A:G,7,0),"")</f>
      </c>
      <c r="AG105" s="11242" t="s">
        <v>15036</v>
      </c>
      <c r="AH105" s="11216">
        <f t="shared" si="10"/>
      </c>
      <c r="AI105" s="11216">
        <f t="shared" si="20"/>
      </c>
      <c r="AJ105" s="11222"/>
      <c r="AK105" s="11170">
        <f>VLOOKUP(AG105,'Data Products'!$A:$J,2,0)</f>
      </c>
      <c r="AL105" s="11172">
        <f t="shared" si="6"/>
      </c>
      <c r="AM105" s="11172">
        <f t="shared" si="15"/>
      </c>
      <c r="AN105" s="11173">
        <f>IFERROR(VLOOKUP(AG105,'Data Products'!$A:$J,8,0),0)</f>
      </c>
      <c r="AO105" s="11173">
        <f>IFERROR(VLOOKUP(AG105,'Data Products'!$A:$J,9,0),0)</f>
      </c>
      <c r="AP105" s="11217">
        <f>IFERROR(VLOOKUP(AG105,'Data Products'!A:G,6,0),"")</f>
      </c>
      <c r="AQ105" s="11204"/>
      <c r="AR105" s="11204"/>
      <c r="AS105" s="11204"/>
      <c r="AT105" s="11204"/>
      <c r="AU105" s="11204"/>
      <c r="AV105" s="11204"/>
      <c r="AW105" s="11204"/>
      <c r="AX105" s="11204"/>
      <c r="AY105" s="11204"/>
      <c r="AZ105" s="11204"/>
      <c r="BA105" s="11204"/>
      <c r="BB105" s="11204"/>
    </row>
    <row r="106">
      <c r="A106" s="11131"/>
      <c r="B106" s="11131"/>
      <c r="C106" s="11131"/>
      <c r="D106" s="11131"/>
      <c r="E106" s="11215"/>
      <c r="F106" s="11215"/>
      <c r="G106" s="11256"/>
      <c r="H106" s="11131"/>
      <c r="I106" s="11131"/>
      <c r="J106" s="11236" t="s">
        <v>14957</v>
      </c>
      <c r="K106" s="11236">
        <f t="shared" si="13"/>
      </c>
      <c r="L106" s="11237">
        <f t="shared" si="23"/>
      </c>
      <c r="M106" s="11131"/>
      <c r="N106" s="11238">
        <f>VLOOKUP(J106,'Data Products'!$A:$B,2,0)</f>
      </c>
      <c r="O106" s="11131"/>
      <c r="P106" s="11131"/>
      <c r="Q106" s="11131"/>
      <c r="R106" s="11131"/>
      <c r="S106" s="11131"/>
      <c r="T106" s="11131"/>
      <c r="U106" s="11131"/>
      <c r="V106" s="11128"/>
      <c r="W106" s="11161" t="s">
        <v>15037</v>
      </c>
      <c r="X106" s="11161"/>
      <c r="Y106" s="11161">
        <v>43</v>
      </c>
      <c r="Z106" s="11131"/>
      <c r="AA106" s="11163" t="s">
        <v>15038</v>
      </c>
      <c r="AB106" s="11161"/>
      <c r="AC106" s="11161">
        <v>88</v>
      </c>
      <c r="AD106" s="11131"/>
      <c r="AE106" s="11128"/>
      <c r="AF106" s="11168">
        <f>IFERROR(VLOOKUP(AG106,'Data Products'!A:G,7,0),"")</f>
      </c>
      <c r="AG106" s="11242" t="s">
        <v>15039</v>
      </c>
      <c r="AH106" s="11216">
        <f t="shared" si="10"/>
      </c>
      <c r="AI106" s="11216">
        <f t="shared" si="20"/>
      </c>
      <c r="AJ106" s="11222"/>
      <c r="AK106" s="11170">
        <f>VLOOKUP(AG106,'Data Products'!$A:$J,2,0)</f>
      </c>
      <c r="AL106" s="11172">
        <f t="shared" si="6"/>
      </c>
      <c r="AM106" s="11172">
        <f t="shared" si="15"/>
      </c>
      <c r="AN106" s="11173">
        <f>IFERROR(VLOOKUP(AG106,'Data Products'!$A:$J,8,0),0)</f>
      </c>
      <c r="AO106" s="11173">
        <f>IFERROR(VLOOKUP(AG106,'Data Products'!$A:$J,9,0),0)</f>
      </c>
      <c r="AP106" s="11217">
        <f>IFERROR(VLOOKUP(AG106,'Data Products'!A:G,6,0),"")</f>
      </c>
      <c r="AQ106" s="11204"/>
      <c r="AR106" s="11204"/>
      <c r="AS106" s="11204"/>
      <c r="AT106" s="11204"/>
      <c r="AU106" s="11204"/>
      <c r="AV106" s="11204"/>
      <c r="AW106" s="11204"/>
      <c r="AX106" s="11204"/>
      <c r="AY106" s="11204"/>
      <c r="AZ106" s="11204"/>
      <c r="BA106" s="11204"/>
      <c r="BB106" s="11204"/>
    </row>
    <row r="107">
      <c r="A107" s="11131"/>
      <c r="B107" s="11131"/>
      <c r="C107" s="11131"/>
      <c r="D107" s="11131"/>
      <c r="E107" s="11215"/>
      <c r="F107" s="11215"/>
      <c r="G107" s="11260"/>
      <c r="H107" s="11131"/>
      <c r="I107" s="11131"/>
      <c r="J107" s="11253" t="s">
        <v>14960</v>
      </c>
      <c r="K107" s="11236">
        <f t="shared" si="13"/>
      </c>
      <c r="L107" s="11237">
        <f t="shared" si="23"/>
      </c>
      <c r="M107" s="11131"/>
      <c r="N107" s="11238">
        <f>VLOOKUP(J107,'Data Products'!$A:$B,2,0)</f>
      </c>
      <c r="O107" s="11131"/>
      <c r="P107" s="11131"/>
      <c r="Q107" s="11131"/>
      <c r="R107" s="11131"/>
      <c r="S107" s="11131"/>
      <c r="T107" s="11131"/>
      <c r="U107" s="11131"/>
      <c r="V107" s="11128"/>
      <c r="W107" s="11161" t="s">
        <v>15040</v>
      </c>
      <c r="X107" s="11161"/>
      <c r="Y107" s="11161">
        <v>43</v>
      </c>
      <c r="Z107" s="11131"/>
      <c r="AA107" s="11163" t="s">
        <v>15041</v>
      </c>
      <c r="AB107" s="11161"/>
      <c r="AC107" s="11161">
        <v>88</v>
      </c>
      <c r="AD107" s="11131"/>
      <c r="AE107" s="11128"/>
      <c r="AF107" s="11168">
        <f>IFERROR(VLOOKUP(AG107,'Data Products'!A:G,7,0),"")</f>
      </c>
      <c r="AG107" s="11242" t="s">
        <v>15042</v>
      </c>
      <c r="AH107" s="11216">
        <f t="shared" si="10"/>
      </c>
      <c r="AI107" s="11216">
        <f t="shared" si="20"/>
      </c>
      <c r="AJ107" s="11222"/>
      <c r="AK107" s="11170">
        <f>VLOOKUP(AG107,'Data Products'!$A:$J,2,0)</f>
      </c>
      <c r="AL107" s="11172">
        <f t="shared" si="6"/>
      </c>
      <c r="AM107" s="11172">
        <f t="shared" si="15"/>
      </c>
      <c r="AN107" s="11173">
        <f>IFERROR(VLOOKUP(AG107,'Data Products'!$A:$J,8,0),0)</f>
      </c>
      <c r="AO107" s="11173">
        <f>IFERROR(VLOOKUP(AG107,'Data Products'!$A:$J,9,0),0)</f>
      </c>
      <c r="AP107" s="11217">
        <f>IFERROR(VLOOKUP(AG107,'Data Products'!A:G,6,0),"")</f>
      </c>
      <c r="AQ107" s="11204"/>
      <c r="AR107" s="11204"/>
      <c r="AS107" s="11204"/>
      <c r="AT107" s="11204"/>
      <c r="AU107" s="11204"/>
      <c r="AV107" s="11204"/>
      <c r="AW107" s="11204"/>
      <c r="AX107" s="11204"/>
      <c r="AY107" s="11204"/>
      <c r="AZ107" s="11204"/>
      <c r="BA107" s="11204"/>
      <c r="BB107" s="11204"/>
    </row>
    <row customHeight="true" ht="30" r="108">
      <c r="A108" s="11131"/>
      <c r="B108" s="11131"/>
      <c r="C108" s="11131"/>
      <c r="D108" s="11131"/>
      <c r="E108" s="11215"/>
      <c r="F108" s="11215"/>
      <c r="G108" s="11260"/>
      <c r="H108" s="11131"/>
      <c r="I108" s="11131"/>
      <c r="J108" s="11253" t="s">
        <v>14964</v>
      </c>
      <c r="K108" s="11236">
        <f t="shared" si="13"/>
      </c>
      <c r="L108" s="11237">
        <f t="shared" si="23"/>
      </c>
      <c r="M108" s="11131"/>
      <c r="N108" s="11238">
        <f>VLOOKUP(J108,'Data Products'!$A:$B,2,0)</f>
      </c>
      <c r="O108" s="11131"/>
      <c r="P108" s="11131"/>
      <c r="Q108" s="11131"/>
      <c r="R108" s="11131"/>
      <c r="S108" s="11131"/>
      <c r="T108" s="11131"/>
      <c r="U108" s="11131"/>
      <c r="V108" s="11128"/>
      <c r="W108" s="11161" t="s">
        <v>15043</v>
      </c>
      <c r="X108" s="11161"/>
      <c r="Y108" s="11161">
        <v>43</v>
      </c>
      <c r="Z108" s="11131"/>
      <c r="AA108" s="11163" t="s">
        <v>14920</v>
      </c>
      <c r="AB108" s="11161"/>
      <c r="AC108" s="11161">
        <v>86</v>
      </c>
      <c r="AD108" s="11131"/>
      <c r="AE108" s="11128"/>
      <c r="AF108" s="11168">
        <f>IFERROR(VLOOKUP(AG108,'Data Products'!A:G,7,0),"")</f>
      </c>
      <c r="AG108" s="11242" t="s">
        <v>15044</v>
      </c>
      <c r="AH108" s="11216">
        <f t="shared" si="10"/>
      </c>
      <c r="AI108" s="11216">
        <f t="shared" si="20"/>
      </c>
      <c r="AJ108" s="11222"/>
      <c r="AK108" s="11170">
        <f>VLOOKUP(AG108,'Data Products'!$A:$J,2,0)</f>
      </c>
      <c r="AL108" s="11172">
        <f t="shared" si="6"/>
      </c>
      <c r="AM108" s="11172">
        <f t="shared" si="15"/>
      </c>
      <c r="AN108" s="11173">
        <f>IFERROR(VLOOKUP(AG108,'Data Products'!$A:$J,8,0),0)</f>
      </c>
      <c r="AO108" s="11173">
        <f>IFERROR(VLOOKUP(AG108,'Data Products'!$A:$J,9,0),0)</f>
      </c>
      <c r="AP108" s="11217">
        <f>IFERROR(VLOOKUP(AG108,'Data Products'!A:G,6,0),"")</f>
      </c>
      <c r="AQ108" s="11204"/>
      <c r="AR108" s="11204"/>
      <c r="AS108" s="11204"/>
      <c r="AT108" s="11204"/>
      <c r="AU108" s="11204"/>
      <c r="AV108" s="11204"/>
      <c r="AW108" s="11204"/>
      <c r="AX108" s="11204"/>
      <c r="AY108" s="11204"/>
      <c r="AZ108" s="11204"/>
      <c r="BA108" s="11204"/>
      <c r="BB108" s="11204"/>
    </row>
    <row r="109">
      <c r="A109" s="11131"/>
      <c r="B109" s="11131"/>
      <c r="C109" s="11131"/>
      <c r="D109" s="11131"/>
      <c r="E109" s="11262"/>
      <c r="F109" s="11262"/>
      <c r="G109" s="11263"/>
      <c r="H109" s="11131"/>
      <c r="I109" s="11131"/>
      <c r="J109" s="11236" t="s">
        <v>14966</v>
      </c>
      <c r="K109" s="11236">
        <f t="shared" si="13"/>
      </c>
      <c r="L109" s="11237">
        <f t="shared" si="23"/>
      </c>
      <c r="M109" s="11131"/>
      <c r="N109" s="11238">
        <f>VLOOKUP(J109,'Data Products'!$A:$B,2,0)</f>
      </c>
      <c r="O109" s="11131"/>
      <c r="P109" s="11131"/>
      <c r="Q109" s="11131"/>
      <c r="R109" s="11131"/>
      <c r="S109" s="11131"/>
      <c r="T109" s="11131"/>
      <c r="U109" s="11131"/>
      <c r="V109" s="11128"/>
      <c r="W109" s="11161" t="s">
        <v>15045</v>
      </c>
      <c r="X109" s="11161"/>
      <c r="Y109" s="11161">
        <v>43</v>
      </c>
      <c r="Z109" s="11131"/>
      <c r="AA109" s="11163" t="s">
        <v>15040</v>
      </c>
      <c r="AB109" s="11161"/>
      <c r="AC109" s="11161">
        <v>86</v>
      </c>
      <c r="AD109" s="11131"/>
      <c r="AE109" s="11128"/>
      <c r="AF109" s="11168">
        <f>IFERROR(VLOOKUP(AG109,'Data Products'!A:G,7,0),"")</f>
      </c>
      <c r="AG109" s="11242" t="s">
        <v>15046</v>
      </c>
      <c r="AH109" s="11216">
        <f t="shared" si="10"/>
      </c>
      <c r="AI109" s="11216">
        <f t="shared" si="20"/>
      </c>
      <c r="AJ109" s="11222"/>
      <c r="AK109" s="11170">
        <f>VLOOKUP(AG109,'Data Products'!$A:$J,2,0)</f>
      </c>
      <c r="AL109" s="11172">
        <f t="shared" si="6"/>
      </c>
      <c r="AM109" s="11172">
        <f t="shared" si="15"/>
      </c>
      <c r="AN109" s="11173">
        <f>IFERROR(VLOOKUP(AG109,'Data Products'!$A:$J,8,0),0)</f>
      </c>
      <c r="AO109" s="11173">
        <f>IFERROR(VLOOKUP(AG109,'Data Products'!$A:$J,9,0),0)</f>
      </c>
      <c r="AP109" s="11217">
        <f>IFERROR(VLOOKUP(AG109,'Data Products'!A:G,6,0),"")</f>
      </c>
      <c r="AQ109" s="11204"/>
      <c r="AR109" s="11204"/>
      <c r="AS109" s="11204"/>
      <c r="AT109" s="11204"/>
      <c r="AU109" s="11204"/>
      <c r="AV109" s="11204"/>
      <c r="AW109" s="11204"/>
      <c r="AX109" s="11204"/>
      <c r="AY109" s="11204"/>
      <c r="AZ109" s="11204"/>
      <c r="BA109" s="11204"/>
      <c r="BB109" s="11204"/>
    </row>
    <row r="110">
      <c r="A110" s="11131"/>
      <c r="B110" s="11131"/>
      <c r="C110" s="11131"/>
      <c r="D110" s="11131"/>
      <c r="E110" s="11222"/>
      <c r="F110" s="11222"/>
      <c r="G110" s="11264"/>
      <c r="H110" s="11131"/>
      <c r="I110" s="11131"/>
      <c r="J110" s="11236" t="s">
        <v>14969</v>
      </c>
      <c r="K110" s="11236">
        <f t="shared" si="13"/>
      </c>
      <c r="L110" s="11237">
        <f t="shared" si="23"/>
      </c>
      <c r="M110" s="11131"/>
      <c r="N110" s="11238">
        <f>VLOOKUP(J110,'Data Products'!$A:$B,2,0)</f>
      </c>
      <c r="O110" s="11131"/>
      <c r="P110" s="11131"/>
      <c r="Q110" s="11131"/>
      <c r="R110" s="11131"/>
      <c r="S110" s="11131"/>
      <c r="T110" s="11131"/>
      <c r="U110" s="11131"/>
      <c r="V110" s="11128"/>
      <c r="W110" s="11161" t="s">
        <v>15047</v>
      </c>
      <c r="X110" s="11161"/>
      <c r="Y110" s="11161">
        <v>42</v>
      </c>
      <c r="Z110" s="11131"/>
      <c r="AA110" s="11163" t="s">
        <v>15016</v>
      </c>
      <c r="AB110" s="11161"/>
      <c r="AC110" s="11161">
        <v>85</v>
      </c>
      <c r="AD110" s="11131"/>
      <c r="AE110" s="11128"/>
      <c r="AF110" s="11168">
        <f>IFERROR(VLOOKUP(AG110,'Data Products'!A:G,7,0),"")</f>
      </c>
      <c r="AG110" s="11234" t="s">
        <v>15048</v>
      </c>
      <c r="AH110" s="11216">
        <f t="shared" si="10"/>
      </c>
      <c r="AI110" s="11216">
        <f t="shared" si="20"/>
      </c>
      <c r="AJ110" s="11222"/>
      <c r="AK110" s="11170">
        <f>VLOOKUP(AG110,'Data Products'!$A:$J,2,0)</f>
      </c>
      <c r="AL110" s="11172">
        <f t="shared" si="6"/>
      </c>
      <c r="AM110" s="11172">
        <f t="shared" si="15"/>
      </c>
      <c r="AN110" s="11173">
        <f>IFERROR(VLOOKUP(AG110,'Data Products'!$A:$J,8,0),0)</f>
      </c>
      <c r="AO110" s="11173">
        <f>IFERROR(VLOOKUP(AG110,'Data Products'!$A:$J,9,0),0)</f>
      </c>
      <c r="AP110" s="11217">
        <f>IFERROR(VLOOKUP(AG110,'Data Products'!A:G,6,0),"")</f>
      </c>
      <c r="AQ110" s="11204"/>
      <c r="AR110" s="11204"/>
      <c r="AS110" s="11204"/>
      <c r="AT110" s="11204"/>
      <c r="AU110" s="11204"/>
      <c r="AV110" s="11204"/>
      <c r="AW110" s="11204"/>
      <c r="AX110" s="11204"/>
      <c r="AY110" s="11204"/>
      <c r="AZ110" s="11204"/>
      <c r="BA110" s="11204"/>
      <c r="BB110" s="11204"/>
    </row>
    <row r="111">
      <c r="A111" s="11131"/>
      <c r="B111" s="11131"/>
      <c r="C111" s="11131"/>
      <c r="D111" s="11131"/>
      <c r="E111" s="11222"/>
      <c r="F111" s="11222"/>
      <c r="G111" s="11264"/>
      <c r="H111" s="11131"/>
      <c r="I111" s="11131"/>
      <c r="J111" s="11236" t="s">
        <v>14973</v>
      </c>
      <c r="K111" s="11236">
        <f t="shared" si="13"/>
      </c>
      <c r="L111" s="11237">
        <f t="shared" si="23"/>
      </c>
      <c r="M111" s="11131"/>
      <c r="N111" s="11238">
        <f>VLOOKUP(J111,'Data Products'!$A:$B,2,0)</f>
      </c>
      <c r="O111" s="11131"/>
      <c r="P111" s="11131"/>
      <c r="Q111" s="11131"/>
      <c r="R111" s="11131"/>
      <c r="S111" s="11131"/>
      <c r="T111" s="11131"/>
      <c r="U111" s="11131"/>
      <c r="V111" s="11128"/>
      <c r="W111" s="11161" t="s">
        <v>15022</v>
      </c>
      <c r="X111" s="11161"/>
      <c r="Y111" s="11161">
        <v>41</v>
      </c>
      <c r="Z111" s="11131"/>
      <c r="AA111" s="11163" t="s">
        <v>15029</v>
      </c>
      <c r="AB111" s="11161"/>
      <c r="AC111" s="11161">
        <v>84</v>
      </c>
      <c r="AD111" s="11131"/>
      <c r="AE111" s="11128"/>
      <c r="AF111" s="11168">
        <f>IFERROR(VLOOKUP(AG111,'Data Products'!A:G,7,0),"")</f>
      </c>
      <c r="AG111" s="11234" t="s">
        <v>14943</v>
      </c>
      <c r="AH111" s="11216">
        <f t="shared" si="10"/>
      </c>
      <c r="AI111" s="11216">
        <f t="shared" si="20"/>
      </c>
      <c r="AJ111" s="11222"/>
      <c r="AK111" s="11170">
        <f>VLOOKUP(AG111,'Data Products'!$A:$J,2,0)</f>
      </c>
      <c r="AL111" s="11172">
        <f t="shared" si="6"/>
      </c>
      <c r="AM111" s="11172">
        <f t="shared" si="15"/>
      </c>
      <c r="AN111" s="11173">
        <f>IFERROR(VLOOKUP(AG111,'Data Products'!$A:$J,8,0),0)</f>
      </c>
      <c r="AO111" s="11173">
        <f>IFERROR(VLOOKUP(AG111,'Data Products'!$A:$J,9,0),0)</f>
      </c>
      <c r="AP111" s="11217">
        <f>IFERROR(VLOOKUP(AG111,'Data Products'!A:G,6,0),"")</f>
      </c>
      <c r="AQ111" s="11204"/>
      <c r="AR111" s="11204"/>
      <c r="AS111" s="11204"/>
      <c r="AT111" s="11204"/>
      <c r="AU111" s="11204"/>
      <c r="AV111" s="11204"/>
      <c r="AW111" s="11204"/>
      <c r="AX111" s="11204"/>
      <c r="AY111" s="11204"/>
      <c r="AZ111" s="11204"/>
      <c r="BA111" s="11204"/>
      <c r="BB111" s="11204"/>
    </row>
    <row r="112">
      <c r="A112" s="11131"/>
      <c r="B112" s="11131"/>
      <c r="C112" s="11131"/>
      <c r="D112" s="11131"/>
      <c r="E112" s="11241"/>
      <c r="F112" s="11241"/>
      <c r="G112" s="11265"/>
      <c r="H112" s="11131"/>
      <c r="I112" s="11131"/>
      <c r="J112" s="11253" t="s">
        <v>14976</v>
      </c>
      <c r="K112" s="11236">
        <f t="shared" si="13"/>
      </c>
      <c r="L112" s="11237">
        <f t="shared" si="23"/>
      </c>
      <c r="M112" s="11131"/>
      <c r="N112" s="11238">
        <f>VLOOKUP(J112,'Data Products'!$A:$B,2,0)</f>
      </c>
      <c r="O112" s="11131"/>
      <c r="P112" s="11131"/>
      <c r="Q112" s="11131"/>
      <c r="R112" s="11131"/>
      <c r="S112" s="11131"/>
      <c r="T112" s="11131"/>
      <c r="U112" s="11131"/>
      <c r="V112" s="11128"/>
      <c r="W112" s="11161" t="s">
        <v>15049</v>
      </c>
      <c r="X112" s="11161"/>
      <c r="Y112" s="11161">
        <v>41</v>
      </c>
      <c r="Z112" s="11131"/>
      <c r="AA112" s="11163" t="s">
        <v>14932</v>
      </c>
      <c r="AB112" s="11161"/>
      <c r="AC112" s="11161">
        <v>84</v>
      </c>
      <c r="AD112" s="11131"/>
      <c r="AE112" s="11128"/>
      <c r="AF112" s="11168">
        <f>IFERROR(VLOOKUP(AG112,'Data Products'!A:G,7,0),"")</f>
      </c>
      <c r="AG112" s="11234" t="s">
        <v>14949</v>
      </c>
      <c r="AH112" s="11216">
        <f t="shared" si="10"/>
      </c>
      <c r="AI112" s="11216">
        <f t="shared" si="20"/>
      </c>
      <c r="AJ112" s="11222"/>
      <c r="AK112" s="11170">
        <f>VLOOKUP(AG112,'Data Products'!$A:$J,2,0)</f>
      </c>
      <c r="AL112" s="11172">
        <f t="shared" si="6"/>
      </c>
      <c r="AM112" s="11172">
        <f t="shared" si="15"/>
      </c>
      <c r="AN112" s="11173">
        <f>IFERROR(VLOOKUP(AG112,'Data Products'!$A:$J,8,0),0)</f>
      </c>
      <c r="AO112" s="11173">
        <f>IFERROR(VLOOKUP(AG112,'Data Products'!$A:$J,9,0),0)</f>
      </c>
      <c r="AP112" s="11217">
        <f>IFERROR(VLOOKUP(AG112,'Data Products'!A:G,6,0),"")</f>
      </c>
      <c r="AQ112" s="11204"/>
      <c r="AR112" s="11204"/>
      <c r="AS112" s="11201"/>
      <c r="AT112" s="11201"/>
      <c r="AU112" s="11201"/>
      <c r="AV112" s="11204"/>
      <c r="AW112" s="11204"/>
      <c r="AX112" s="11204"/>
      <c r="AY112" s="11204"/>
      <c r="AZ112" s="11204"/>
      <c r="BA112" s="11204"/>
      <c r="BB112" s="11204"/>
    </row>
    <row customHeight="true" ht="30" r="113">
      <c r="A113" s="11131"/>
      <c r="B113" s="11131"/>
      <c r="C113" s="11131"/>
      <c r="D113" s="11131"/>
      <c r="E113" s="11259"/>
      <c r="F113" s="11259"/>
      <c r="G113" s="11259"/>
      <c r="H113" s="11131"/>
      <c r="I113" s="11131"/>
      <c r="J113" s="11253" t="s">
        <v>14978</v>
      </c>
      <c r="K113" s="11236">
        <f t="shared" si="13"/>
      </c>
      <c r="L113" s="11237">
        <f t="shared" si="23"/>
      </c>
      <c r="M113" s="11131"/>
      <c r="N113" s="11238">
        <f>VLOOKUP(J113,'Data Products'!$A:$B,2,0)</f>
      </c>
      <c r="O113" s="11131"/>
      <c r="P113" s="11131"/>
      <c r="Q113" s="11131"/>
      <c r="R113" s="11131"/>
      <c r="S113" s="11131"/>
      <c r="T113" s="11131"/>
      <c r="U113" s="11131"/>
      <c r="V113" s="11128"/>
      <c r="W113" s="11161" t="s">
        <v>15050</v>
      </c>
      <c r="X113" s="11161"/>
      <c r="Y113" s="11161">
        <v>41</v>
      </c>
      <c r="Z113" s="11131"/>
      <c r="AA113" s="11163" t="s">
        <v>15043</v>
      </c>
      <c r="AB113" s="11161"/>
      <c r="AC113" s="11161">
        <v>83</v>
      </c>
      <c r="AD113" s="11131"/>
      <c r="AE113" s="11128"/>
      <c r="AF113" s="11168">
        <f>IFERROR(VLOOKUP(AG113,'Data Products'!A:G,7,0),"")</f>
      </c>
      <c r="AG113" s="11234" t="s">
        <v>14958</v>
      </c>
      <c r="AH113" s="11216">
        <f t="shared" si="10"/>
      </c>
      <c r="AI113" s="11216">
        <f t="shared" si="20"/>
      </c>
      <c r="AJ113" s="11222"/>
      <c r="AK113" s="11170">
        <f>VLOOKUP(AG113,'Data Products'!$A:$J,2,0)</f>
      </c>
      <c r="AL113" s="11172">
        <f t="shared" si="6"/>
      </c>
      <c r="AM113" s="11172">
        <f t="shared" si="15"/>
      </c>
      <c r="AN113" s="11173">
        <f>IFERROR(VLOOKUP(AG113,'Data Products'!$A:$J,8,0),0)</f>
      </c>
      <c r="AO113" s="11173">
        <f>IFERROR(VLOOKUP(AG113,'Data Products'!$A:$J,9,0),0)</f>
      </c>
      <c r="AP113" s="11217">
        <f>IFERROR(VLOOKUP(AG113,'Data Products'!A:G,6,0),"")</f>
      </c>
      <c r="AQ113" s="11204"/>
      <c r="AR113" s="11204"/>
      <c r="AS113" s="11201"/>
      <c r="AT113" s="11201"/>
      <c r="AU113" s="11201"/>
      <c r="AV113" s="11204"/>
      <c r="AW113" s="11204"/>
      <c r="AX113" s="11204"/>
      <c r="AY113" s="11204"/>
      <c r="AZ113" s="11204"/>
      <c r="BA113" s="11204"/>
      <c r="BB113" s="11204"/>
    </row>
    <row r="114">
      <c r="A114" s="11131"/>
      <c r="B114" s="11131"/>
      <c r="C114" s="11131"/>
      <c r="D114" s="11131"/>
      <c r="E114" s="11227"/>
      <c r="F114" s="11227"/>
      <c r="G114" s="11266"/>
      <c r="J114" s="11253" t="s">
        <v>14981</v>
      </c>
      <c r="K114" s="11236">
        <f t="shared" si="13"/>
      </c>
      <c r="L114" s="11237">
        <f t="shared" si="23"/>
      </c>
      <c r="M114" s="11131"/>
      <c r="N114" s="11238">
        <f>VLOOKUP(J114,'Data Products'!$A:$B,2,0)</f>
      </c>
      <c r="O114" s="11131"/>
      <c r="P114" s="11131"/>
      <c r="Q114" s="11131"/>
      <c r="R114" s="11131"/>
      <c r="S114" s="11131"/>
      <c r="T114" s="11131"/>
      <c r="U114" s="11131"/>
      <c r="V114" s="11128"/>
      <c r="W114" s="11161" t="s">
        <v>14921</v>
      </c>
      <c r="X114" s="11161"/>
      <c r="Y114" s="11161">
        <v>40</v>
      </c>
      <c r="Z114" s="11131"/>
      <c r="AA114" s="11163" t="s">
        <v>14994</v>
      </c>
      <c r="AB114" s="11161"/>
      <c r="AC114" s="11161">
        <v>80</v>
      </c>
      <c r="AD114" s="11131"/>
      <c r="AE114" s="11128"/>
      <c r="AF114" s="11168">
        <f>IFERROR(VLOOKUP(AG114,'Data Products'!A:G,7,0),"")</f>
      </c>
      <c r="AG114" s="11234" t="s">
        <v>14961</v>
      </c>
      <c r="AH114" s="11216">
        <f t="shared" si="10"/>
      </c>
      <c r="AI114" s="11216">
        <f t="shared" si="20"/>
      </c>
      <c r="AJ114" s="11222"/>
      <c r="AK114" s="11170">
        <f>VLOOKUP(AG114,'Data Products'!$A:$J,2,0)</f>
      </c>
      <c r="AL114" s="11172">
        <f t="shared" si="6"/>
      </c>
      <c r="AM114" s="11172">
        <f t="shared" si="15"/>
      </c>
      <c r="AN114" s="11173">
        <f>IFERROR(VLOOKUP(AG114,'Data Products'!$A:$J,8,0),0)</f>
      </c>
      <c r="AO114" s="11173">
        <f>IFERROR(VLOOKUP(AG114,'Data Products'!$A:$J,9,0),0)</f>
      </c>
      <c r="AP114" s="11217">
        <f>IFERROR(VLOOKUP(AG114,'Data Products'!A:G,6,0),"")</f>
      </c>
      <c r="AU114" s="11204"/>
      <c r="AV114" s="11204"/>
      <c r="AW114" s="11204"/>
      <c r="AX114" s="11204"/>
      <c r="AY114" s="11204"/>
      <c r="AZ114" s="11204"/>
      <c r="BA114" s="11204"/>
      <c r="BB114" s="11204"/>
    </row>
    <row r="115">
      <c r="A115" s="11131"/>
      <c r="B115" s="11131"/>
      <c r="C115" s="11131"/>
      <c r="D115" s="11131"/>
      <c r="E115" s="11222"/>
      <c r="F115" s="11222"/>
      <c r="G115" s="11267"/>
      <c r="H115" s="11131"/>
      <c r="I115" s="11131"/>
      <c r="J115" s="11253" t="s">
        <v>14982</v>
      </c>
      <c r="K115" s="11236">
        <f t="shared" si="13"/>
      </c>
      <c r="L115" s="11237">
        <f t="shared" si="23"/>
      </c>
      <c r="M115" s="11131"/>
      <c r="N115" s="11238">
        <f>VLOOKUP(J115,'Data Products'!$A:$B,2,0)</f>
      </c>
      <c r="O115" s="11131"/>
      <c r="P115" s="11131"/>
      <c r="Q115" s="11131"/>
      <c r="R115" s="11131"/>
      <c r="S115" s="11131"/>
      <c r="T115" s="11131"/>
      <c r="U115" s="11131"/>
      <c r="V115" s="11128"/>
      <c r="W115" s="11161" t="s">
        <v>15051</v>
      </c>
      <c r="X115" s="11161"/>
      <c r="Y115" s="11161">
        <v>40</v>
      </c>
      <c r="Z115" s="11131"/>
      <c r="AA115" s="11163" t="s">
        <v>15024</v>
      </c>
      <c r="AB115" s="11161"/>
      <c r="AC115" s="11161">
        <v>80</v>
      </c>
      <c r="AD115" s="11131"/>
      <c r="AE115" s="11128"/>
      <c r="AF115" s="11168">
        <f>IFERROR(VLOOKUP(AG115,'Data Products'!A:G,7,0),"")</f>
      </c>
      <c r="AG115" s="11234" t="s">
        <v>14965</v>
      </c>
      <c r="AH115" s="11216">
        <f t="shared" si="10"/>
      </c>
      <c r="AI115" s="11216">
        <f t="shared" si="20"/>
      </c>
      <c r="AJ115" s="11222"/>
      <c r="AK115" s="11170">
        <f>VLOOKUP(AG115,'Data Products'!$A:$J,2,0)</f>
      </c>
      <c r="AL115" s="11172">
        <f t="shared" si="6"/>
      </c>
      <c r="AM115" s="11172">
        <f t="shared" si="15"/>
      </c>
      <c r="AN115" s="11173">
        <f>IFERROR(VLOOKUP(AG115,'Data Products'!$A:$J,8,0),0)</f>
      </c>
      <c r="AO115" s="11173">
        <f>IFERROR(VLOOKUP(AG115,'Data Products'!$A:$J,9,0),0)</f>
      </c>
      <c r="AP115" s="11217">
        <f>IFERROR(VLOOKUP(AG115,'Data Products'!A:G,6,0),"")</f>
      </c>
      <c r="AU115" s="11204"/>
      <c r="AV115" s="11204"/>
      <c r="AW115" s="11204"/>
      <c r="AX115" s="11204"/>
      <c r="AY115" s="11204"/>
      <c r="AZ115" s="11204"/>
      <c r="BA115" s="11204"/>
      <c r="BB115" s="11204"/>
    </row>
    <row r="116">
      <c r="A116" s="11131"/>
      <c r="B116" s="11131"/>
      <c r="C116" s="11131"/>
      <c r="D116" s="11131"/>
      <c r="E116" s="11222"/>
      <c r="F116" s="11222"/>
      <c r="G116" s="11267"/>
      <c r="H116" s="11131"/>
      <c r="I116" s="11131"/>
      <c r="J116" s="11253" t="s">
        <v>14986</v>
      </c>
      <c r="K116" s="11236">
        <f t="shared" si="13"/>
      </c>
      <c r="L116" s="11237">
        <f t="shared" si="23"/>
      </c>
      <c r="M116" s="11131"/>
      <c r="N116" s="11238">
        <f>VLOOKUP(J116,'Data Products'!$A:$B,2,0)</f>
      </c>
      <c r="O116" s="11131"/>
      <c r="P116" s="11131"/>
      <c r="Q116" s="11131"/>
      <c r="R116" s="11131"/>
      <c r="S116" s="11131"/>
      <c r="T116" s="11131"/>
      <c r="U116" s="11131"/>
      <c r="V116" s="11128"/>
      <c r="W116" s="11161" t="s">
        <v>15052</v>
      </c>
      <c r="X116" s="11161"/>
      <c r="Y116" s="11161">
        <v>39</v>
      </c>
      <c r="Z116" s="11131"/>
      <c r="AA116" s="11163" t="s">
        <v>15014</v>
      </c>
      <c r="AB116" s="11161"/>
      <c r="AC116" s="11161">
        <v>79</v>
      </c>
      <c r="AD116" s="11131"/>
      <c r="AE116" s="11128"/>
      <c r="AF116" s="11168">
        <f>IFERROR(VLOOKUP(AG116,'Data Products'!A:G,7,0),"")</f>
      </c>
      <c r="AG116" s="11234" t="s">
        <v>14815</v>
      </c>
      <c r="AH116" s="11216">
        <f t="shared" si="10"/>
      </c>
      <c r="AI116" s="11216">
        <f t="shared" si="20"/>
      </c>
      <c r="AJ116" s="11222"/>
      <c r="AK116" s="11170">
        <f>VLOOKUP(AG116,'Data Products'!$A:$J,2,0)</f>
      </c>
      <c r="AL116" s="11172">
        <f t="shared" si="6"/>
      </c>
      <c r="AM116" s="11172">
        <f t="shared" si="15"/>
      </c>
      <c r="AN116" s="11173">
        <f>IFERROR(VLOOKUP(AG116,'Data Products'!$A:$J,8,0),0)</f>
      </c>
      <c r="AO116" s="11173">
        <f>IFERROR(VLOOKUP(AG116,'Data Products'!$A:$J,9,0),0)</f>
      </c>
      <c r="AP116" s="11217">
        <f>IFERROR(VLOOKUP(AG116,'Data Products'!A:G,6,0),"")</f>
      </c>
      <c r="AU116" s="11204"/>
      <c r="AV116" s="11204"/>
      <c r="AW116" s="11204"/>
      <c r="AX116" s="11204"/>
      <c r="AY116" s="11204"/>
      <c r="AZ116" s="11204"/>
      <c r="BA116" s="11204"/>
      <c r="BB116" s="11204"/>
    </row>
    <row r="117">
      <c r="A117" s="11131"/>
      <c r="B117" s="11131"/>
      <c r="C117" s="11131"/>
      <c r="D117" s="11131"/>
      <c r="E117" s="11222"/>
      <c r="F117" s="11222"/>
      <c r="G117" s="11267"/>
      <c r="H117" s="11131"/>
      <c r="I117" s="11131"/>
      <c r="J117" s="11253" t="s">
        <v>14989</v>
      </c>
      <c r="K117" s="11236">
        <f t="shared" si="13"/>
      </c>
      <c r="L117" s="11237">
        <f t="shared" si="23"/>
      </c>
      <c r="M117" s="11131"/>
      <c r="N117" s="11238">
        <f>VLOOKUP(J117,'Data Products'!$A:$B,2,0)</f>
      </c>
      <c r="O117" s="11131"/>
      <c r="P117" s="11131"/>
      <c r="Q117" s="11131"/>
      <c r="R117" s="11131"/>
      <c r="S117" s="11131"/>
      <c r="T117" s="11131"/>
      <c r="U117" s="11131"/>
      <c r="V117" s="11128"/>
      <c r="W117" s="11161" t="s">
        <v>15053</v>
      </c>
      <c r="X117" s="11161"/>
      <c r="Y117" s="11161">
        <v>39</v>
      </c>
      <c r="Z117" s="11131"/>
      <c r="AA117" s="11163" t="s">
        <v>15054</v>
      </c>
      <c r="AB117" s="11161"/>
      <c r="AC117" s="11161">
        <v>79</v>
      </c>
      <c r="AD117" s="11131"/>
      <c r="AE117" s="11128"/>
      <c r="AF117" s="11168">
        <f>IFERROR(VLOOKUP(AG117,'Data Products'!A:G,7,0),"")</f>
      </c>
      <c r="AG117" s="11234" t="s">
        <v>14951</v>
      </c>
      <c r="AH117" s="11216">
        <f t="shared" si="10"/>
      </c>
      <c r="AI117" s="11216">
        <f t="shared" si="20"/>
      </c>
      <c r="AJ117" s="11222"/>
      <c r="AK117" s="11170">
        <f>VLOOKUP(AG117,'Data Products'!$A:$J,2,0)</f>
      </c>
      <c r="AL117" s="11172">
        <f t="shared" si="6"/>
      </c>
      <c r="AM117" s="11172">
        <f t="shared" si="15"/>
      </c>
      <c r="AN117" s="11173">
        <f>IFERROR(VLOOKUP(AG117,'Data Products'!$A:$J,8,0),0)</f>
      </c>
      <c r="AO117" s="11173">
        <f>IFERROR(VLOOKUP(AG117,'Data Products'!$A:$J,9,0),0)</f>
      </c>
      <c r="AP117" s="11217">
        <f>IFERROR(VLOOKUP(AG117,'Data Products'!A:G,6,0),"")</f>
      </c>
      <c r="AU117" s="11204"/>
      <c r="AV117" s="11204"/>
      <c r="AW117" s="11204"/>
      <c r="AX117" s="11204"/>
      <c r="AY117" s="11204"/>
      <c r="AZ117" s="11204"/>
      <c r="BA117" s="11204"/>
      <c r="BB117" s="11204"/>
    </row>
    <row r="118">
      <c r="A118" s="11131"/>
      <c r="B118" s="11131"/>
      <c r="C118" s="11131"/>
      <c r="D118" s="11131"/>
      <c r="E118" s="11222"/>
      <c r="F118" s="11222"/>
      <c r="G118" s="11267"/>
      <c r="H118" s="11131"/>
      <c r="I118" s="11131"/>
      <c r="J118" s="11253" t="s">
        <v>14991</v>
      </c>
      <c r="K118" s="11236">
        <f t="shared" si="13"/>
      </c>
      <c r="L118" s="11237">
        <f t="shared" si="23"/>
      </c>
      <c r="M118" s="11131"/>
      <c r="N118" s="11238">
        <f>VLOOKUP(J118,'Data Products'!$A:$B,2,0)</f>
      </c>
      <c r="O118" s="11131"/>
      <c r="P118" s="11131"/>
      <c r="Q118" s="11131"/>
      <c r="R118" s="11131"/>
      <c r="S118" s="11131"/>
      <c r="T118" s="11131"/>
      <c r="U118" s="11131"/>
      <c r="V118" s="11128"/>
      <c r="W118" s="11161" t="s">
        <v>15033</v>
      </c>
      <c r="X118" s="11161"/>
      <c r="Y118" s="11161">
        <v>39</v>
      </c>
      <c r="Z118" s="11131"/>
      <c r="AA118" s="11163" t="s">
        <v>15032</v>
      </c>
      <c r="AB118" s="11161"/>
      <c r="AC118" s="11161">
        <v>78</v>
      </c>
      <c r="AD118" s="11131"/>
      <c r="AE118" s="11128"/>
      <c r="AF118" s="11168">
        <f>IFERROR(VLOOKUP(AG118,'Data Products'!A:G,7,0),"")</f>
      </c>
      <c r="AG118" s="11268" t="s">
        <v>14970</v>
      </c>
      <c r="AH118" s="11216">
        <f t="shared" si="10"/>
      </c>
      <c r="AI118" s="11216">
        <f t="shared" si="20"/>
      </c>
      <c r="AJ118" s="11222"/>
      <c r="AK118" s="11170">
        <f>VLOOKUP(AG118,'Data Products'!$A:$J,2,0)</f>
      </c>
      <c r="AL118" s="11172">
        <f t="shared" si="6"/>
      </c>
      <c r="AM118" s="11172">
        <f t="shared" si="15"/>
      </c>
      <c r="AN118" s="11173">
        <f>IFERROR(VLOOKUP(AG118,'Data Products'!$A:$J,8,0),0)</f>
      </c>
      <c r="AO118" s="11173">
        <f>IFERROR(VLOOKUP(AG118,'Data Products'!$A:$J,9,0),0)</f>
      </c>
      <c r="AP118" s="11217">
        <f>IFERROR(VLOOKUP(AG118,'Data Products'!A:G,6,0),"")</f>
      </c>
      <c r="AU118" s="11204"/>
      <c r="AV118" s="11204"/>
      <c r="AW118" s="11204"/>
      <c r="AX118" s="11204"/>
      <c r="AY118" s="11204"/>
      <c r="AZ118" s="11204"/>
      <c r="BA118" s="11204"/>
      <c r="BB118" s="11204"/>
    </row>
    <row r="119">
      <c r="A119" s="11131"/>
      <c r="B119" s="11131"/>
      <c r="C119" s="11131"/>
      <c r="D119" s="11131"/>
      <c r="E119" s="11131"/>
      <c r="F119" s="11131"/>
      <c r="G119" s="11131"/>
      <c r="H119" s="11131"/>
      <c r="I119" s="11131"/>
      <c r="J119" s="11253" t="s">
        <v>14995</v>
      </c>
      <c r="K119" s="11236">
        <f t="shared" si="13"/>
      </c>
      <c r="L119" s="11237">
        <f t="shared" si="23"/>
      </c>
      <c r="M119" s="11131"/>
      <c r="N119" s="11238">
        <f>VLOOKUP(J119,'Data Products'!$A:$B,2,0)</f>
      </c>
      <c r="O119" s="11131"/>
      <c r="P119" s="11131"/>
      <c r="Q119" s="11131"/>
      <c r="R119" s="11131"/>
      <c r="S119" s="11131"/>
      <c r="T119" s="11131"/>
      <c r="U119" s="11131"/>
      <c r="V119" s="11128"/>
      <c r="W119" s="11161" t="s">
        <v>14933</v>
      </c>
      <c r="X119" s="11161"/>
      <c r="Y119" s="11161">
        <v>38</v>
      </c>
      <c r="Z119" s="11131"/>
      <c r="AA119" s="11163" t="s">
        <v>15027</v>
      </c>
      <c r="AB119" s="11161"/>
      <c r="AC119" s="11161">
        <v>78</v>
      </c>
      <c r="AD119" s="11131"/>
      <c r="AE119" s="11128"/>
      <c r="AF119" s="11204"/>
      <c r="AG119" s="11201"/>
      <c r="AH119" s="11204"/>
      <c r="AI119" s="11204"/>
      <c r="AJ119" s="11204"/>
      <c r="AK119" s="11269"/>
      <c r="AL119" s="11204"/>
      <c r="AM119" s="11204"/>
      <c r="AN119" s="11270"/>
      <c r="AO119" s="11204"/>
      <c r="AP119" s="11204"/>
      <c r="AU119" s="11204"/>
      <c r="AV119" s="11204"/>
      <c r="AW119" s="11204"/>
      <c r="AX119" s="11204"/>
      <c r="AY119" s="11204"/>
      <c r="AZ119" s="11204"/>
      <c r="BA119" s="11204"/>
      <c r="BB119" s="11204"/>
    </row>
    <row customHeight="true" ht="30" r="120">
      <c r="A120" s="11131"/>
      <c r="B120" s="11131"/>
      <c r="C120" s="11131"/>
      <c r="D120" s="11131"/>
      <c r="E120" s="11131"/>
      <c r="F120" s="11131"/>
      <c r="G120" s="11131"/>
      <c r="H120" s="11131"/>
      <c r="I120" s="11131"/>
      <c r="J120" s="11253" t="s">
        <v>14997</v>
      </c>
      <c r="K120" s="11236">
        <f t="shared" si="13"/>
      </c>
      <c r="L120" s="11237">
        <f t="shared" si="23"/>
      </c>
      <c r="M120" s="11131"/>
      <c r="N120" s="11238">
        <f>VLOOKUP(J120,'Data Products'!$A:$B,2,0)</f>
      </c>
      <c r="O120" s="11131"/>
      <c r="P120" s="11131"/>
      <c r="Q120" s="11131"/>
      <c r="R120" s="11131"/>
      <c r="S120" s="11131"/>
      <c r="T120" s="11131"/>
      <c r="U120" s="11131"/>
      <c r="V120" s="11128"/>
      <c r="W120" s="11161" t="s">
        <v>15006</v>
      </c>
      <c r="X120" s="11161"/>
      <c r="Y120" s="11161">
        <v>38</v>
      </c>
      <c r="Z120" s="11131"/>
      <c r="AA120" s="11163" t="s">
        <v>15053</v>
      </c>
      <c r="AB120" s="11161"/>
      <c r="AC120" s="11161">
        <v>78</v>
      </c>
      <c r="AD120" s="11131"/>
      <c r="AE120" s="11128"/>
      <c r="AF120" s="11141" t="s">
        <v>14776</v>
      </c>
      <c r="AG120" s="11141" t="s">
        <v>14767</v>
      </c>
      <c r="AH120" s="11142" t="s">
        <v>14777</v>
      </c>
      <c r="AI120" s="11142"/>
      <c r="AJ120" s="11143" t="s">
        <v>14778</v>
      </c>
      <c r="AK120" s="11144" t="s">
        <v>14779</v>
      </c>
      <c r="AL120" s="11142" t="s">
        <v>14780</v>
      </c>
      <c r="AM120" s="11142" t="s">
        <v>14781</v>
      </c>
      <c r="AN120" s="11145" t="s">
        <v>14782</v>
      </c>
      <c r="AO120" s="11142" t="s">
        <v>14783</v>
      </c>
      <c r="AP120" s="11142" t="s">
        <v>14784</v>
      </c>
      <c r="AU120" s="11204"/>
      <c r="AV120" s="11204"/>
      <c r="AW120" s="11204"/>
      <c r="AX120" s="11204"/>
      <c r="AY120" s="11204"/>
      <c r="AZ120" s="11204"/>
      <c r="BA120" s="11204"/>
      <c r="BB120" s="11204"/>
    </row>
    <row customHeight="true" ht="30" r="121">
      <c r="A121" s="11131"/>
      <c r="B121" s="11131"/>
      <c r="C121" s="11131"/>
      <c r="D121" s="11131"/>
      <c r="E121" s="11131"/>
      <c r="F121" s="11131"/>
      <c r="G121" s="11131"/>
      <c r="H121" s="11131"/>
      <c r="I121" s="11131"/>
      <c r="J121" s="11253" t="s">
        <v>15000</v>
      </c>
      <c r="K121" s="11236">
        <f t="shared" si="13"/>
      </c>
      <c r="L121" s="11237">
        <f t="shared" si="23"/>
      </c>
      <c r="M121" s="11131"/>
      <c r="N121" s="11238">
        <f>VLOOKUP(J121,'Data Products'!$A:$B,2,0)</f>
      </c>
      <c r="O121" s="11131"/>
      <c r="P121" s="11131"/>
      <c r="Q121" s="11131"/>
      <c r="R121" s="11131"/>
      <c r="S121" s="11131"/>
      <c r="T121" s="11131"/>
      <c r="U121" s="11131"/>
      <c r="V121" s="11128"/>
      <c r="W121" s="11161" t="s">
        <v>15055</v>
      </c>
      <c r="X121" s="11161"/>
      <c r="Y121" s="11161">
        <v>38</v>
      </c>
      <c r="Z121" s="11131"/>
      <c r="AA121" s="11163" t="s">
        <v>15056</v>
      </c>
      <c r="AB121" s="11161"/>
      <c r="AC121" s="11161">
        <v>78</v>
      </c>
      <c r="AD121" s="11131"/>
      <c r="AE121" s="11128"/>
      <c r="AF121" s="11148"/>
      <c r="AG121" s="11148"/>
      <c r="AH121" s="11271" t="s">
        <v>14792</v>
      </c>
      <c r="AI121" s="11272" t="s">
        <v>14793</v>
      </c>
      <c r="AJ121" s="11272"/>
      <c r="AK121" s="11273"/>
      <c r="AL121" s="11271" t="s">
        <v>14794</v>
      </c>
      <c r="AM121" s="11142" t="s">
        <v>14794</v>
      </c>
      <c r="AN121" s="11145"/>
      <c r="AO121" s="11142"/>
      <c r="AP121" s="11142"/>
      <c r="AU121" s="11204"/>
      <c r="AV121" s="11204"/>
      <c r="AW121" s="11204"/>
      <c r="AX121" s="11204"/>
      <c r="AY121" s="11204"/>
      <c r="AZ121" s="11204"/>
      <c r="BA121" s="11204"/>
      <c r="BB121" s="11204"/>
    </row>
    <row customHeight="true" ht="30" r="122">
      <c r="A122" s="11131"/>
      <c r="B122" s="11131"/>
      <c r="C122" s="11131"/>
      <c r="D122" s="11131"/>
      <c r="E122" s="11131"/>
      <c r="F122" s="11131"/>
      <c r="G122" s="11131"/>
      <c r="H122" s="11131"/>
      <c r="I122" s="11131"/>
      <c r="J122" s="11253" t="s">
        <v>15002</v>
      </c>
      <c r="K122" s="11236">
        <f t="shared" si="13"/>
      </c>
      <c r="L122" s="11237">
        <f t="shared" si="23"/>
      </c>
      <c r="M122" s="11131"/>
      <c r="N122" s="11238">
        <f>VLOOKUP(J122,'Data Products'!$A:$B,2,0)</f>
      </c>
      <c r="O122" s="11131"/>
      <c r="P122" s="11131"/>
      <c r="Q122" s="11131"/>
      <c r="R122" s="11131"/>
      <c r="S122" s="11131"/>
      <c r="T122" s="11131"/>
      <c r="U122" s="11131"/>
      <c r="V122" s="11128"/>
      <c r="W122" s="11161" t="s">
        <v>14884</v>
      </c>
      <c r="X122" s="11161"/>
      <c r="Y122" s="11161">
        <v>38</v>
      </c>
      <c r="Z122" s="11131"/>
      <c r="AA122" s="11163" t="s">
        <v>15003</v>
      </c>
      <c r="AB122" s="11161"/>
      <c r="AC122" s="11161">
        <v>78</v>
      </c>
      <c r="AD122" s="11131"/>
      <c r="AE122" s="11128"/>
      <c r="AF122" s="11168">
        <f>IFERROR(VLOOKUP(AG122,'Data Products'!A:G,7,0),"")</f>
      </c>
      <c r="AG122" s="11172" t="s">
        <v>14800</v>
      </c>
      <c r="AH122" s="11169">
        <f t="shared" ref="AH122:AH132" si="11">IFERROR(VLOOKUP(AG122,$J:$L,2,0),0)</f>
      </c>
      <c r="AI122" s="11169">
        <f t="shared" ref="AI122:AI132" si="21">IFERROR(VLOOKUP(AG122,$J:$L,2,0),0)</f>
      </c>
      <c r="AJ122" s="11215"/>
      <c r="AK122" s="11170">
        <f>VLOOKUP(AG122,'Data Products'!$A:$J,2,0)</f>
      </c>
      <c r="AL122" s="11172">
        <f t="shared" ref="AL122:AL132" si="7">SUMIFS($Y:$Y,$W:$W,AG122)</f>
      </c>
      <c r="AM122" s="11172">
        <f t="shared" ref="AM122:AM132" si="16">SUMIFS($AC:$AC,$AA:$AA,AG122)</f>
      </c>
      <c r="AN122" s="11173">
        <f>IFERROR(VLOOKUP(AG122,'Data Products'!$A:$J,8,0),0)</f>
      </c>
      <c r="AO122" s="11173">
        <f>IFERROR(VLOOKUP(AG122,'Data Products'!$A:$J,9,0),0)</f>
      </c>
      <c r="AP122" s="11217">
        <f>IFERROR(VLOOKUP(AG122,'Data Products'!A:G,6,0),"")</f>
      </c>
      <c r="AU122" s="11204"/>
      <c r="AV122" s="11204"/>
      <c r="AW122" s="11204"/>
      <c r="AX122" s="11204"/>
      <c r="AY122" s="11204"/>
      <c r="AZ122" s="11204"/>
      <c r="BA122" s="11204"/>
      <c r="BB122" s="11204"/>
    </row>
    <row customHeight="true" ht="30" r="123">
      <c r="A123" s="11131"/>
      <c r="B123" s="11131"/>
      <c r="C123" s="11131"/>
      <c r="D123" s="11131"/>
      <c r="E123" s="11131"/>
      <c r="F123" s="11131"/>
      <c r="G123" s="11131"/>
      <c r="H123" s="11131"/>
      <c r="I123" s="11131"/>
      <c r="J123" s="11253" t="s">
        <v>15004</v>
      </c>
      <c r="K123" s="11236">
        <f t="shared" si="13"/>
      </c>
      <c r="L123" s="11237">
        <f t="shared" si="23"/>
      </c>
      <c r="M123" s="11131"/>
      <c r="N123" s="11238">
        <f>VLOOKUP(J123,'Data Products'!$A:$B,2,0)</f>
      </c>
      <c r="O123" s="11131"/>
      <c r="P123" s="11131"/>
      <c r="Q123" s="11131"/>
      <c r="R123" s="11131"/>
      <c r="S123" s="11131"/>
      <c r="T123" s="11131"/>
      <c r="U123" s="11131"/>
      <c r="V123" s="11128"/>
      <c r="W123" s="11161" t="s">
        <v>14974</v>
      </c>
      <c r="X123" s="11161"/>
      <c r="Y123" s="11161">
        <v>38</v>
      </c>
      <c r="Z123" s="11131"/>
      <c r="AA123" s="11163" t="s">
        <v>14927</v>
      </c>
      <c r="AB123" s="11161"/>
      <c r="AC123" s="11161">
        <v>77</v>
      </c>
      <c r="AD123" s="11131"/>
      <c r="AE123" s="11128"/>
      <c r="AF123" s="11168">
        <f>IFERROR(VLOOKUP(AG123,'Data Products'!A:G,7,0),"")</f>
      </c>
      <c r="AG123" s="11234" t="s">
        <v>15057</v>
      </c>
      <c r="AH123" s="11169">
        <f t="shared" si="11"/>
      </c>
      <c r="AI123" s="11169">
        <f t="shared" si="21"/>
      </c>
      <c r="AJ123" s="11215"/>
      <c r="AK123" s="11170">
        <f>VLOOKUP(AG123,'Data Products'!$A:$J,2,0)</f>
      </c>
      <c r="AL123" s="11172">
        <f t="shared" si="7"/>
      </c>
      <c r="AM123" s="11172">
        <f t="shared" si="16"/>
      </c>
      <c r="AN123" s="11173">
        <f>IFERROR(VLOOKUP(AG123,'Data Products'!$A:$J,8,0),0)</f>
      </c>
      <c r="AO123" s="11173">
        <f>IFERROR(VLOOKUP(AG123,'Data Products'!$A:$J,9,0),0)</f>
      </c>
      <c r="AP123" s="11217">
        <f>IFERROR(VLOOKUP(AG123,'Data Products'!A:G,6,0),"")</f>
      </c>
      <c r="AU123" s="11204"/>
      <c r="AV123" s="11204"/>
      <c r="AW123" s="11204"/>
      <c r="AX123" s="11204"/>
      <c r="AY123" s="11204"/>
      <c r="AZ123" s="11204"/>
      <c r="BA123" s="11204"/>
      <c r="BB123" s="11204"/>
    </row>
    <row customHeight="true" ht="30" r="124">
      <c r="A124" s="11131"/>
      <c r="B124" s="11131"/>
      <c r="C124" s="11131"/>
      <c r="D124" s="11131"/>
      <c r="E124" s="11131"/>
      <c r="F124" s="11131"/>
      <c r="G124" s="11131"/>
      <c r="H124" s="11131"/>
      <c r="I124" s="11131"/>
      <c r="J124" s="11253" t="s">
        <v>15007</v>
      </c>
      <c r="K124" s="11236">
        <f t="shared" si="13"/>
      </c>
      <c r="L124" s="11237">
        <f t="shared" si="23"/>
      </c>
      <c r="M124" s="11131"/>
      <c r="N124" s="11238">
        <f>VLOOKUP(J124,'Data Products'!$A:$B,2,0)</f>
      </c>
      <c r="O124" s="11131"/>
      <c r="P124" s="11131"/>
      <c r="Q124" s="11131"/>
      <c r="R124" s="11131"/>
      <c r="S124" s="11131"/>
      <c r="T124" s="11131"/>
      <c r="U124" s="11131"/>
      <c r="V124" s="11128"/>
      <c r="W124" s="11161" t="s">
        <v>15058</v>
      </c>
      <c r="X124" s="11161"/>
      <c r="Y124" s="11161">
        <v>37</v>
      </c>
      <c r="Z124" s="11131"/>
      <c r="AA124" s="11163" t="s">
        <v>15045</v>
      </c>
      <c r="AB124" s="11161"/>
      <c r="AC124" s="11161">
        <v>76</v>
      </c>
      <c r="AD124" s="11131"/>
      <c r="AE124" s="11128"/>
      <c r="AF124" s="11168">
        <f>IFERROR(VLOOKUP(AG124,'Data Products'!A:G,7,0),"")</f>
      </c>
      <c r="AG124" s="11274" t="s">
        <v>14803</v>
      </c>
      <c r="AH124" s="11169">
        <f t="shared" si="11"/>
      </c>
      <c r="AI124" s="11169">
        <f t="shared" si="21"/>
      </c>
      <c r="AJ124" s="11215"/>
      <c r="AK124" s="11170">
        <f>VLOOKUP(AG124,'Data Products'!$A:$J,2,0)</f>
      </c>
      <c r="AL124" s="11172">
        <f t="shared" si="7"/>
      </c>
      <c r="AM124" s="11172">
        <f t="shared" si="16"/>
      </c>
      <c r="AN124" s="11173">
        <f>IFERROR(VLOOKUP(AG124,'Data Products'!$A:$J,8,0),0)</f>
      </c>
      <c r="AO124" s="11173">
        <f>IFERROR(VLOOKUP(AG124,'Data Products'!$A:$J,9,0),0)</f>
      </c>
      <c r="AP124" s="11217">
        <f>IFERROR(VLOOKUP(AG124,'Data Products'!A:G,6,0),"")</f>
      </c>
      <c r="AQ124" s="11210"/>
      <c r="AR124" s="11210"/>
      <c r="AS124" s="11210"/>
      <c r="AT124" s="11210"/>
      <c r="AU124" s="11204"/>
      <c r="AV124" s="11204"/>
      <c r="AW124" s="11204"/>
      <c r="AX124" s="11204"/>
      <c r="AY124" s="11204"/>
      <c r="AZ124" s="11204"/>
      <c r="BA124" s="11204"/>
      <c r="BB124" s="11204"/>
    </row>
    <row customHeight="true" ht="30" r="125">
      <c r="A125" s="11131"/>
      <c r="B125" s="11131"/>
      <c r="C125" s="11131"/>
      <c r="D125" s="11131"/>
      <c r="E125" s="11131"/>
      <c r="F125" s="11131"/>
      <c r="G125" s="11131"/>
      <c r="H125" s="11131"/>
      <c r="I125" s="11131"/>
      <c r="J125" s="11253" t="s">
        <v>15009</v>
      </c>
      <c r="K125" s="11236">
        <f t="shared" si="13"/>
      </c>
      <c r="L125" s="11237">
        <f t="shared" si="23"/>
      </c>
      <c r="M125" s="11131"/>
      <c r="N125" s="11238">
        <f>VLOOKUP(J125,'Data Products'!$A:$B,2,0)</f>
      </c>
      <c r="O125" s="11131"/>
      <c r="P125" s="11131"/>
      <c r="Q125" s="11131"/>
      <c r="R125" s="11131"/>
      <c r="S125" s="11131"/>
      <c r="T125" s="11131"/>
      <c r="U125" s="11131"/>
      <c r="V125" s="11128"/>
      <c r="W125" s="11161" t="s">
        <v>15059</v>
      </c>
      <c r="X125" s="11161"/>
      <c r="Y125" s="11161">
        <v>37</v>
      </c>
      <c r="Z125" s="11131"/>
      <c r="AA125" s="11163" t="s">
        <v>15019</v>
      </c>
      <c r="AB125" s="11161"/>
      <c r="AC125" s="11161">
        <v>76</v>
      </c>
      <c r="AD125" s="11131"/>
      <c r="AE125" s="11128"/>
      <c r="AF125" s="11168">
        <f>IFERROR(VLOOKUP(AG125,'Data Products'!A:G,7,0),"")</f>
      </c>
      <c r="AG125" s="11215" t="s">
        <v>15060</v>
      </c>
      <c r="AH125" s="11169">
        <f t="shared" si="11"/>
      </c>
      <c r="AI125" s="11169">
        <f t="shared" si="21"/>
      </c>
      <c r="AJ125" s="11215"/>
      <c r="AK125" s="11170">
        <f>VLOOKUP(AG125,'Data Products'!$A:$J,2,0)</f>
      </c>
      <c r="AL125" s="11172">
        <f t="shared" si="7"/>
      </c>
      <c r="AM125" s="11172">
        <f t="shared" si="16"/>
      </c>
      <c r="AN125" s="11173">
        <f>IFERROR(VLOOKUP(AG125,'Data Products'!$A:$J,8,0),0)</f>
      </c>
      <c r="AO125" s="11173">
        <f>IFERROR(VLOOKUP(AG125,'Data Products'!$A:$J,9,0),0)</f>
      </c>
      <c r="AP125" s="11217">
        <f>IFERROR(VLOOKUP(AG125,'Data Products'!A:G,6,0),"")</f>
      </c>
      <c r="AQ125" s="11210"/>
      <c r="AR125" s="11210"/>
      <c r="AS125" s="11210"/>
      <c r="AT125" s="11210"/>
      <c r="AU125" s="11204"/>
      <c r="AV125" s="11204"/>
      <c r="AW125" s="11204"/>
      <c r="AX125" s="11204"/>
      <c r="AY125" s="11204"/>
      <c r="AZ125" s="11204"/>
      <c r="BA125" s="11204"/>
      <c r="BB125" s="11204"/>
    </row>
    <row customHeight="true" ht="30" r="126">
      <c r="A126" s="11131"/>
      <c r="B126" s="11131"/>
      <c r="C126" s="11131"/>
      <c r="D126" s="11131"/>
      <c r="E126" s="11131"/>
      <c r="F126" s="11131"/>
      <c r="G126" s="11131"/>
      <c r="H126" s="11131"/>
      <c r="I126" s="11131"/>
      <c r="J126" s="11253" t="s">
        <v>15011</v>
      </c>
      <c r="K126" s="11236">
        <f t="shared" si="13"/>
      </c>
      <c r="L126" s="11237">
        <f t="shared" si="23"/>
      </c>
      <c r="M126" s="11131"/>
      <c r="N126" s="11238">
        <f>VLOOKUP(J126,'Data Products'!$A:$B,2,0)</f>
      </c>
      <c r="O126" s="11131"/>
      <c r="P126" s="11131"/>
      <c r="Q126" s="11131"/>
      <c r="R126" s="11131"/>
      <c r="S126" s="11131"/>
      <c r="T126" s="11131"/>
      <c r="U126" s="11131"/>
      <c r="V126" s="11128"/>
      <c r="W126" s="11161" t="s">
        <v>15025</v>
      </c>
      <c r="X126" s="11161"/>
      <c r="Y126" s="11161">
        <v>37</v>
      </c>
      <c r="Z126" s="11131"/>
      <c r="AA126" s="11163" t="s">
        <v>15058</v>
      </c>
      <c r="AB126" s="11161"/>
      <c r="AC126" s="11161">
        <v>75</v>
      </c>
      <c r="AD126" s="11131"/>
      <c r="AE126" s="11128"/>
      <c r="AF126" s="11168">
        <f>IFERROR(VLOOKUP(AG126,'Data Products'!A:G,7,0),"")</f>
      </c>
      <c r="AG126" s="11215" t="s">
        <v>15061</v>
      </c>
      <c r="AH126" s="11169">
        <f t="shared" si="11"/>
      </c>
      <c r="AI126" s="11169">
        <f t="shared" si="21"/>
      </c>
      <c r="AJ126" s="11215"/>
      <c r="AK126" s="11170">
        <f>VLOOKUP(AG126,'Data Products'!$A:$J,2,0)</f>
      </c>
      <c r="AL126" s="11172">
        <f t="shared" si="7"/>
      </c>
      <c r="AM126" s="11172">
        <f t="shared" si="16"/>
      </c>
      <c r="AN126" s="11173">
        <f>IFERROR(VLOOKUP(AG126,'Data Products'!$A:$J,8,0),0)</f>
      </c>
      <c r="AO126" s="11173">
        <f>IFERROR(VLOOKUP(AG126,'Data Products'!$A:$J,9,0),0)</f>
      </c>
      <c r="AP126" s="11217">
        <f>IFERROR(VLOOKUP(AG126,'Data Products'!A:G,6,0),"")</f>
      </c>
      <c r="AQ126" s="11210"/>
      <c r="AR126" s="11210"/>
      <c r="AS126" s="11210"/>
      <c r="AT126" s="11210"/>
      <c r="AU126" s="11204"/>
      <c r="AV126" s="11204"/>
      <c r="AW126" s="11204"/>
      <c r="AX126" s="11204"/>
      <c r="AY126" s="11204"/>
      <c r="AZ126" s="11204"/>
      <c r="BA126" s="11204"/>
      <c r="BB126" s="11204"/>
    </row>
    <row customHeight="true" ht="30" r="127">
      <c r="A127" s="11131"/>
      <c r="B127" s="11131"/>
      <c r="C127" s="11131"/>
      <c r="D127" s="11131"/>
      <c r="E127" s="11131"/>
      <c r="F127" s="11131"/>
      <c r="G127" s="11131"/>
      <c r="H127" s="11131"/>
      <c r="I127" s="11131"/>
      <c r="J127" s="11253" t="s">
        <v>15012</v>
      </c>
      <c r="K127" s="11236">
        <f t="shared" si="13"/>
      </c>
      <c r="L127" s="11237">
        <f t="shared" si="23"/>
      </c>
      <c r="M127" s="11131"/>
      <c r="N127" s="11238">
        <f>VLOOKUP(J127,'Data Products'!$A:$B,2,0)</f>
      </c>
      <c r="O127" s="11131"/>
      <c r="P127" s="11131"/>
      <c r="Q127" s="11131"/>
      <c r="R127" s="11131"/>
      <c r="S127" s="11131"/>
      <c r="T127" s="11131"/>
      <c r="U127" s="11131"/>
      <c r="V127" s="11128"/>
      <c r="W127" s="11161" t="s">
        <v>15062</v>
      </c>
      <c r="X127" s="11161"/>
      <c r="Y127" s="11161">
        <v>36</v>
      </c>
      <c r="Z127" s="11131"/>
      <c r="AA127" s="11163" t="s">
        <v>15063</v>
      </c>
      <c r="AB127" s="11161"/>
      <c r="AC127" s="11161">
        <v>75</v>
      </c>
      <c r="AD127" s="11131"/>
      <c r="AE127" s="11128"/>
      <c r="AF127" s="11168">
        <f>IFERROR(VLOOKUP(AG127,'Data Products'!A:G,7,0),"")</f>
      </c>
      <c r="AG127" s="11234" t="s">
        <v>15061</v>
      </c>
      <c r="AH127" s="11169">
        <f t="shared" si="11"/>
      </c>
      <c r="AI127" s="11169">
        <f t="shared" si="21"/>
      </c>
      <c r="AJ127" s="11215"/>
      <c r="AK127" s="11170">
        <f>VLOOKUP(AG127,'Data Products'!$A:$J,2,0)</f>
      </c>
      <c r="AL127" s="11172">
        <f t="shared" si="7"/>
      </c>
      <c r="AM127" s="11172">
        <f t="shared" si="16"/>
      </c>
      <c r="AN127" s="11173">
        <f>IFERROR(VLOOKUP(AG127,'Data Products'!$A:$J,8,0),0)</f>
      </c>
      <c r="AO127" s="11173">
        <f>IFERROR(VLOOKUP(AG127,'Data Products'!$A:$J,9,0),0)</f>
      </c>
      <c r="AP127" s="11217">
        <f>IFERROR(VLOOKUP(AG127,'Data Products'!A:G,6,0),"")</f>
      </c>
      <c r="AQ127" s="11210"/>
      <c r="AR127" s="11210"/>
      <c r="AS127" s="11210"/>
      <c r="AT127" s="11210"/>
      <c r="AU127" s="11204"/>
      <c r="AV127" s="11204"/>
      <c r="AW127" s="11204"/>
      <c r="AX127" s="11204"/>
      <c r="AY127" s="11204"/>
      <c r="AZ127" s="11204"/>
      <c r="BA127" s="11204"/>
      <c r="BB127" s="11204"/>
    </row>
    <row customHeight="true" ht="30" r="128">
      <c r="A128" s="11131"/>
      <c r="B128" s="11131"/>
      <c r="C128" s="11131"/>
      <c r="D128" s="11131"/>
      <c r="E128" s="11131"/>
      <c r="F128" s="11131"/>
      <c r="G128" s="11131"/>
      <c r="H128" s="11131"/>
      <c r="I128" s="11131"/>
      <c r="J128" s="11253" t="s">
        <v>15013</v>
      </c>
      <c r="K128" s="11236">
        <f t="shared" si="13"/>
      </c>
      <c r="L128" s="11237">
        <f t="shared" si="23"/>
      </c>
      <c r="M128" s="11131"/>
      <c r="N128" s="11238">
        <f>VLOOKUP(J128,'Data Products'!$A:$B,2,0)</f>
      </c>
      <c r="O128" s="11131"/>
      <c r="P128" s="11131"/>
      <c r="Q128" s="11131"/>
      <c r="R128" s="11131"/>
      <c r="S128" s="11131"/>
      <c r="T128" s="11131"/>
      <c r="U128" s="11131"/>
      <c r="V128" s="11128"/>
      <c r="W128" s="11161" t="s">
        <v>15064</v>
      </c>
      <c r="X128" s="11161"/>
      <c r="Y128" s="11161">
        <v>36</v>
      </c>
      <c r="Z128" s="11131"/>
      <c r="AA128" s="11163" t="s">
        <v>15065</v>
      </c>
      <c r="AB128" s="11161"/>
      <c r="AC128" s="11161">
        <v>75</v>
      </c>
      <c r="AD128" s="11131"/>
      <c r="AE128" s="11128"/>
      <c r="AF128" s="11168">
        <f>IFERROR(VLOOKUP(AG128,'Data Products'!A:G,7,0),"")</f>
      </c>
      <c r="AG128" s="11234" t="s">
        <v>14974</v>
      </c>
      <c r="AH128" s="11169">
        <f t="shared" si="11"/>
      </c>
      <c r="AI128" s="11169">
        <f t="shared" si="21"/>
      </c>
      <c r="AJ128" s="11229"/>
      <c r="AK128" s="11170">
        <f>VLOOKUP(AG128,'Data Products'!$A:$J,2,0)</f>
      </c>
      <c r="AL128" s="11172">
        <f t="shared" si="7"/>
      </c>
      <c r="AM128" s="11172">
        <f t="shared" si="16"/>
      </c>
      <c r="AN128" s="11173">
        <f>IFERROR(VLOOKUP(AG128,'Data Products'!$A:$J,8,0),0)</f>
      </c>
      <c r="AO128" s="11173">
        <f>IFERROR(VLOOKUP(AG128,'Data Products'!$A:$J,9,0),0)</f>
      </c>
      <c r="AP128" s="11217">
        <f>IFERROR(VLOOKUP(AG128,'Data Products'!A:G,6,0),"")</f>
      </c>
      <c r="AQ128" s="11210"/>
      <c r="AR128" s="11210"/>
      <c r="AS128" s="11210"/>
      <c r="AT128" s="11210"/>
      <c r="AU128" s="11204"/>
      <c r="AV128" s="11204"/>
      <c r="AW128" s="11204"/>
      <c r="AX128" s="11204"/>
      <c r="AY128" s="11204"/>
      <c r="AZ128" s="11204"/>
      <c r="BA128" s="11204"/>
      <c r="BB128" s="11204"/>
    </row>
    <row customHeight="true" ht="30" r="129">
      <c r="A129" s="11131"/>
      <c r="B129" s="11131"/>
      <c r="C129" s="11131"/>
      <c r="D129" s="11131"/>
      <c r="E129" s="11131"/>
      <c r="F129" s="11131"/>
      <c r="G129" s="11131"/>
      <c r="H129" s="11131"/>
      <c r="I129" s="11131"/>
      <c r="J129" s="11253" t="s">
        <v>15015</v>
      </c>
      <c r="K129" s="11236">
        <f t="shared" si="13"/>
      </c>
      <c r="L129" s="11237">
        <f t="shared" si="23"/>
      </c>
      <c r="M129" s="11131"/>
      <c r="N129" s="11238">
        <f>VLOOKUP(J129,'Data Products'!$A:$B,2,0)</f>
      </c>
      <c r="O129" s="11131"/>
      <c r="P129" s="11131"/>
      <c r="Q129" s="11131"/>
      <c r="R129" s="11131"/>
      <c r="S129" s="11131"/>
      <c r="T129" s="11131"/>
      <c r="U129" s="11131"/>
      <c r="V129" s="11128"/>
      <c r="W129" s="11161" t="s">
        <v>15054</v>
      </c>
      <c r="X129" s="11161"/>
      <c r="Y129" s="11161">
        <v>36</v>
      </c>
      <c r="Z129" s="11131"/>
      <c r="AA129" s="11163" t="s">
        <v>15066</v>
      </c>
      <c r="AB129" s="11161"/>
      <c r="AC129" s="11161">
        <v>74</v>
      </c>
      <c r="AD129" s="11131"/>
      <c r="AE129" s="11128"/>
      <c r="AF129" s="11168">
        <f>IFERROR(VLOOKUP(AG129,'Data Products'!A:G,7,0),"")</f>
      </c>
      <c r="AG129" s="11275" t="s">
        <v>14979</v>
      </c>
      <c r="AH129" s="11169">
        <f t="shared" si="11"/>
      </c>
      <c r="AI129" s="11276">
        <f t="shared" si="21"/>
      </c>
      <c r="AJ129" s="11187"/>
      <c r="AK129" s="11277">
        <f>VLOOKUP(AG129,'Data Products'!$A:$J,2,0)</f>
      </c>
      <c r="AL129" s="11172">
        <f t="shared" si="7"/>
      </c>
      <c r="AM129" s="11172">
        <f t="shared" si="16"/>
      </c>
      <c r="AN129" s="11173">
        <f>IFERROR(VLOOKUP(AG129,'Data Products'!$A:$J,8,0),0)</f>
      </c>
      <c r="AO129" s="11173">
        <f>IFERROR(VLOOKUP(AG129,'Data Products'!$A:$J,9,0),0)</f>
      </c>
      <c r="AP129" s="11217">
        <f>IFERROR(VLOOKUP(AG129,'Data Products'!A:G,6,0),"")</f>
      </c>
      <c r="AQ129" s="11210"/>
      <c r="AR129" s="11210"/>
      <c r="AS129" s="11210"/>
      <c r="AT129" s="11210"/>
      <c r="AU129" s="11204"/>
      <c r="AV129" s="11204"/>
      <c r="AW129" s="11204"/>
      <c r="AX129" s="11204"/>
      <c r="AY129" s="11204"/>
      <c r="AZ129" s="11204"/>
      <c r="BA129" s="11204"/>
      <c r="BB129" s="11204"/>
    </row>
    <row customHeight="true" ht="30" r="130">
      <c r="A130" s="11131"/>
      <c r="B130" s="11131"/>
      <c r="C130" s="11131"/>
      <c r="D130" s="11131"/>
      <c r="E130" s="11131"/>
      <c r="F130" s="11131"/>
      <c r="G130" s="11131"/>
      <c r="H130" s="11131"/>
      <c r="I130" s="11131"/>
      <c r="J130" s="11253" t="s">
        <v>15018</v>
      </c>
      <c r="K130" s="11236">
        <f t="shared" si="13"/>
      </c>
      <c r="L130" s="11237">
        <f t="shared" si="23"/>
      </c>
      <c r="M130" s="11131"/>
      <c r="N130" s="11238">
        <f>VLOOKUP(J130,'Data Products'!$A:$B,2,0)</f>
      </c>
      <c r="O130" s="11131"/>
      <c r="P130" s="11131"/>
      <c r="Q130" s="11131"/>
      <c r="R130" s="11131"/>
      <c r="S130" s="11131"/>
      <c r="T130" s="11131"/>
      <c r="U130" s="11131"/>
      <c r="V130" s="11128"/>
      <c r="W130" s="11161" t="s">
        <v>15067</v>
      </c>
      <c r="X130" s="11161"/>
      <c r="Y130" s="11161">
        <v>35</v>
      </c>
      <c r="Z130" s="11131"/>
      <c r="AA130" s="11163" t="s">
        <v>15055</v>
      </c>
      <c r="AB130" s="11161"/>
      <c r="AC130" s="11161">
        <v>73</v>
      </c>
      <c r="AD130" s="11131"/>
      <c r="AE130" s="11128"/>
      <c r="AF130" s="11168">
        <f>IFERROR(VLOOKUP(AG130,'Data Products'!A:G,7,0),"")</f>
      </c>
      <c r="AG130" s="11278" t="s">
        <v>14983</v>
      </c>
      <c r="AH130" s="11279">
        <f t="shared" si="11"/>
      </c>
      <c r="AI130" s="11191">
        <f t="shared" si="21"/>
      </c>
      <c r="AJ130" s="11280"/>
      <c r="AK130" s="11281">
        <f>VLOOKUP(AG130,'Data Products'!$A:$J,2,0)</f>
      </c>
      <c r="AL130" s="11282">
        <f t="shared" si="7"/>
      </c>
      <c r="AM130" s="11172">
        <f t="shared" si="16"/>
      </c>
      <c r="AN130" s="11173">
        <f>IFERROR(VLOOKUP(AG130,'Data Products'!$A:$J,8,0),0)</f>
      </c>
      <c r="AO130" s="11173">
        <f>IFERROR(VLOOKUP(AG130,'Data Products'!$A:$J,9,0),0)</f>
      </c>
      <c r="AP130" s="11217">
        <f>IFERROR(VLOOKUP(AG130,'Data Products'!A:G,6,0),"")</f>
      </c>
      <c r="AQ130" s="11210"/>
      <c r="AR130" s="11210"/>
      <c r="AS130" s="11210"/>
      <c r="AT130" s="11210"/>
      <c r="AU130" s="11204"/>
      <c r="AV130" s="11204"/>
      <c r="AW130" s="11204"/>
      <c r="AX130" s="11204"/>
      <c r="AY130" s="11204"/>
      <c r="AZ130" s="11204"/>
      <c r="BA130" s="11204"/>
      <c r="BB130" s="11204"/>
    </row>
    <row customHeight="true" ht="30" r="131">
      <c r="A131" s="11131"/>
      <c r="B131" s="11131"/>
      <c r="C131" s="11131"/>
      <c r="D131" s="11131"/>
      <c r="E131" s="11131"/>
      <c r="F131" s="11131"/>
      <c r="G131" s="11131"/>
      <c r="H131" s="11131"/>
      <c r="I131" s="11131"/>
      <c r="J131" s="11253" t="s">
        <v>15020</v>
      </c>
      <c r="K131" s="11236">
        <f t="shared" si="13"/>
      </c>
      <c r="L131" s="11237">
        <f t="shared" si="23"/>
      </c>
      <c r="M131" s="11131"/>
      <c r="N131" s="11238">
        <f>VLOOKUP(J131,'Data Products'!$A:$B,2,0)</f>
      </c>
      <c r="O131" s="11131"/>
      <c r="P131" s="11131"/>
      <c r="Q131" s="11131"/>
      <c r="R131" s="11131"/>
      <c r="S131" s="11131"/>
      <c r="T131" s="11131"/>
      <c r="U131" s="11131"/>
      <c r="V131" s="11128"/>
      <c r="W131" s="11161" t="s">
        <v>15017</v>
      </c>
      <c r="X131" s="11161"/>
      <c r="Y131" s="11161">
        <v>35</v>
      </c>
      <c r="Z131" s="11131"/>
      <c r="AA131" s="11163" t="s">
        <v>15068</v>
      </c>
      <c r="AB131" s="11161"/>
      <c r="AC131" s="11161">
        <v>73</v>
      </c>
      <c r="AD131" s="11131"/>
      <c r="AE131" s="11128"/>
      <c r="AF131" s="11168">
        <f>IFERROR(VLOOKUP(AG131,'Data Products'!A:G,7,0),"")</f>
      </c>
      <c r="AG131" s="11278" t="s">
        <v>14987</v>
      </c>
      <c r="AH131" s="11279">
        <f t="shared" si="11"/>
      </c>
      <c r="AI131" s="11191">
        <f t="shared" si="21"/>
      </c>
      <c r="AJ131" s="11280"/>
      <c r="AK131" s="11281">
        <f>VLOOKUP(AG131,'Data Products'!$A:$J,2,0)</f>
      </c>
      <c r="AL131" s="11282">
        <f t="shared" si="7"/>
      </c>
      <c r="AM131" s="11172">
        <f t="shared" si="16"/>
      </c>
      <c r="AN131" s="11173">
        <f>IFERROR(VLOOKUP(AG131,'Data Products'!$A:$J,8,0),0)</f>
      </c>
      <c r="AO131" s="11173">
        <f>IFERROR(VLOOKUP(AG131,'Data Products'!$A:$J,9,0),0)</f>
      </c>
      <c r="AP131" s="11217">
        <f>IFERROR(VLOOKUP(AG131,'Data Products'!A:G,6,0),"")</f>
      </c>
      <c r="AQ131" s="11210"/>
      <c r="AR131" s="11210"/>
      <c r="AS131" s="11210"/>
      <c r="AT131" s="11210"/>
      <c r="AU131" s="11204"/>
      <c r="AV131" s="11204"/>
      <c r="AW131" s="11204"/>
      <c r="AX131" s="11204"/>
      <c r="AY131" s="11204"/>
      <c r="AZ131" s="11204"/>
      <c r="BA131" s="11204"/>
      <c r="BB131" s="11204"/>
    </row>
    <row customHeight="true" ht="30" r="132">
      <c r="A132" s="11131"/>
      <c r="B132" s="11131"/>
      <c r="C132" s="11131"/>
      <c r="D132" s="11131"/>
      <c r="E132" s="11131"/>
      <c r="F132" s="11131"/>
      <c r="G132" s="11131"/>
      <c r="H132" s="11131"/>
      <c r="I132" s="11131"/>
      <c r="J132" s="11253" t="s">
        <v>15021</v>
      </c>
      <c r="K132" s="11236">
        <f t="shared" si="13"/>
      </c>
      <c r="L132" s="11237">
        <f t="shared" si="23"/>
      </c>
      <c r="M132" s="11131"/>
      <c r="N132" s="11238">
        <f>VLOOKUP(J132,'Data Products'!$A:$B,2,0)</f>
      </c>
      <c r="O132" s="11131"/>
      <c r="P132" s="11131"/>
      <c r="Q132" s="11131"/>
      <c r="R132" s="11131"/>
      <c r="S132" s="11131"/>
      <c r="T132" s="11131"/>
      <c r="U132" s="11131"/>
      <c r="V132" s="11128"/>
      <c r="W132" s="11161" t="s">
        <v>15069</v>
      </c>
      <c r="X132" s="11161"/>
      <c r="Y132" s="11161">
        <v>35</v>
      </c>
      <c r="Z132" s="11131"/>
      <c r="AA132" s="11163" t="s">
        <v>15001</v>
      </c>
      <c r="AB132" s="11161"/>
      <c r="AC132" s="11161">
        <v>73</v>
      </c>
      <c r="AD132" s="11131"/>
      <c r="AE132" s="11128"/>
      <c r="AF132" s="11168">
        <f>IFERROR(VLOOKUP(AG132,'Data Products'!A:G,7,0),"")</f>
      </c>
      <c r="AG132" s="11283" t="s">
        <v>14990</v>
      </c>
      <c r="AH132" s="11279">
        <f t="shared" si="11"/>
      </c>
      <c r="AI132" s="11191">
        <f t="shared" si="21"/>
      </c>
      <c r="AJ132" s="11280"/>
      <c r="AK132" s="11281">
        <f>VLOOKUP(AG132,'Data Products'!$A:$J,2,0)</f>
      </c>
      <c r="AL132" s="11282">
        <f t="shared" si="7"/>
      </c>
      <c r="AM132" s="11172">
        <f t="shared" si="16"/>
      </c>
      <c r="AN132" s="11173">
        <f>IFERROR(VLOOKUP(AG132,'Data Products'!$A:$J,8,0),0)</f>
      </c>
      <c r="AO132" s="11173">
        <f>IFERROR(VLOOKUP(AG132,'Data Products'!$A:$J,9,0),0)</f>
      </c>
      <c r="AP132" s="11217">
        <f>IFERROR(VLOOKUP(AG132,'Data Products'!A:G,6,0),"")</f>
      </c>
      <c r="AQ132" s="11210"/>
      <c r="AR132" s="11210"/>
      <c r="AS132" s="11210"/>
      <c r="AT132" s="11210"/>
      <c r="AU132" s="11204"/>
      <c r="AV132" s="11204"/>
      <c r="AW132" s="11204"/>
      <c r="AX132" s="11204"/>
      <c r="AY132" s="11204"/>
      <c r="AZ132" s="11204"/>
      <c r="BA132" s="11204"/>
      <c r="BB132" s="11204"/>
    </row>
    <row customHeight="true" ht="30" r="133">
      <c r="A133" s="11131"/>
      <c r="B133" s="11131"/>
      <c r="C133" s="11131"/>
      <c r="D133" s="11131"/>
      <c r="E133" s="11131"/>
      <c r="F133" s="11131"/>
      <c r="G133" s="11131"/>
      <c r="H133" s="11131"/>
      <c r="I133" s="11131"/>
      <c r="J133" s="11253" t="s">
        <v>15023</v>
      </c>
      <c r="K133" s="11236">
        <f t="shared" si="13"/>
      </c>
      <c r="L133" s="11237">
        <f t="shared" si="23"/>
      </c>
      <c r="M133" s="11131"/>
      <c r="N133" s="11238">
        <f>VLOOKUP(J133,'Data Products'!$A:$B,2,0)</f>
      </c>
      <c r="O133" s="11131"/>
      <c r="P133" s="11131"/>
      <c r="Q133" s="11131"/>
      <c r="R133" s="11131"/>
      <c r="S133" s="11131"/>
      <c r="T133" s="11131"/>
      <c r="U133" s="11131"/>
      <c r="V133" s="11128"/>
      <c r="W133" s="11161" t="s">
        <v>15070</v>
      </c>
      <c r="X133" s="11161"/>
      <c r="Y133" s="11161">
        <v>35</v>
      </c>
      <c r="Z133" s="11131"/>
      <c r="AA133" s="11163" t="s">
        <v>14974</v>
      </c>
      <c r="AB133" s="11161"/>
      <c r="AC133" s="11161">
        <v>73</v>
      </c>
      <c r="AD133" s="11131"/>
      <c r="AE133" s="11128"/>
      <c r="AI133" s="11280"/>
      <c r="AK133" s="11280"/>
      <c r="AQ133" s="11210"/>
      <c r="AR133" s="11210"/>
      <c r="AS133" s="11210"/>
      <c r="AT133" s="11210"/>
      <c r="AU133" s="11204"/>
      <c r="AV133" s="11204"/>
      <c r="AW133" s="11204"/>
      <c r="AX133" s="11204"/>
      <c r="AY133" s="11204"/>
      <c r="AZ133" s="11204"/>
      <c r="BA133" s="11204"/>
      <c r="BB133" s="11204"/>
    </row>
    <row customHeight="true" ht="30" r="134">
      <c r="A134" s="11131"/>
      <c r="B134" s="11131"/>
      <c r="C134" s="11131"/>
      <c r="D134" s="11131"/>
      <c r="E134" s="11131"/>
      <c r="F134" s="11131"/>
      <c r="G134" s="11131"/>
      <c r="H134" s="11131"/>
      <c r="I134" s="11131"/>
      <c r="J134" s="11253" t="s">
        <v>15026</v>
      </c>
      <c r="K134" s="11236">
        <f t="shared" si="13"/>
      </c>
      <c r="L134" s="11237">
        <f t="shared" si="23"/>
      </c>
      <c r="M134" s="11131"/>
      <c r="N134" s="11238">
        <f>VLOOKUP(J134,'Data Products'!$A:$B,2,0)</f>
      </c>
      <c r="O134" s="11131"/>
      <c r="P134" s="11131"/>
      <c r="Q134" s="11131"/>
      <c r="R134" s="11131"/>
      <c r="S134" s="11131"/>
      <c r="T134" s="11131"/>
      <c r="U134" s="11131"/>
      <c r="V134" s="11128"/>
      <c r="W134" s="11161" t="s">
        <v>15063</v>
      </c>
      <c r="X134" s="11161"/>
      <c r="Y134" s="11161">
        <v>35</v>
      </c>
      <c r="Z134" s="11131"/>
      <c r="AA134" s="11163" t="s">
        <v>14998</v>
      </c>
      <c r="AB134" s="11161"/>
      <c r="AC134" s="11161">
        <v>72</v>
      </c>
      <c r="AD134" s="11131"/>
      <c r="AE134" s="11128"/>
    </row>
    <row customHeight="true" ht="30" r="135">
      <c r="A135" s="11131"/>
      <c r="B135" s="11131"/>
      <c r="C135" s="11131"/>
      <c r="D135" s="11131"/>
      <c r="E135" s="11131"/>
      <c r="F135" s="11131"/>
      <c r="G135" s="11131"/>
      <c r="H135" s="11131"/>
      <c r="I135" s="11131"/>
      <c r="J135" s="11253" t="s">
        <v>15028</v>
      </c>
      <c r="K135" s="11236">
        <f t="shared" si="13"/>
      </c>
      <c r="L135" s="11237">
        <f t="shared" si="23"/>
      </c>
      <c r="M135" s="11131"/>
      <c r="N135" s="11238">
        <f>VLOOKUP(J135,'Data Products'!$A:$B,2,0)</f>
      </c>
      <c r="O135" s="11131"/>
      <c r="P135" s="11131"/>
      <c r="Q135" s="11131"/>
      <c r="R135" s="11131"/>
      <c r="S135" s="11131"/>
      <c r="T135" s="11131"/>
      <c r="U135" s="11131"/>
      <c r="V135" s="11128"/>
      <c r="W135" s="11161" t="s">
        <v>15071</v>
      </c>
      <c r="X135" s="11161"/>
      <c r="Y135" s="11161">
        <v>35</v>
      </c>
      <c r="Z135" s="11131"/>
      <c r="AA135" s="11163" t="s">
        <v>15072</v>
      </c>
      <c r="AB135" s="11161"/>
      <c r="AC135" s="11161">
        <v>72</v>
      </c>
      <c r="AD135" s="11131"/>
      <c r="AE135" s="11128"/>
    </row>
    <row customHeight="true" ht="30" r="136">
      <c r="A136" s="11131"/>
      <c r="B136" s="11131"/>
      <c r="C136" s="11131"/>
      <c r="D136" s="11131"/>
      <c r="E136" s="11131"/>
      <c r="F136" s="11131"/>
      <c r="G136" s="11131"/>
      <c r="H136" s="11131"/>
      <c r="I136" s="11131"/>
      <c r="J136" s="11253" t="s">
        <v>15031</v>
      </c>
      <c r="K136" s="11236">
        <f t="shared" si="13"/>
      </c>
      <c r="L136" s="11237">
        <f t="shared" si="23"/>
      </c>
      <c r="M136" s="11131"/>
      <c r="N136" s="11238">
        <f>VLOOKUP(J136,'Data Products'!$A:$B,2,0)</f>
      </c>
      <c r="O136" s="11131"/>
      <c r="P136" s="11131"/>
      <c r="Q136" s="11131"/>
      <c r="R136" s="11131"/>
      <c r="S136" s="11131"/>
      <c r="T136" s="11131"/>
      <c r="U136" s="11131"/>
      <c r="V136" s="11128"/>
      <c r="W136" s="11161" t="s">
        <v>15073</v>
      </c>
      <c r="X136" s="11161"/>
      <c r="Y136" s="11161">
        <v>34</v>
      </c>
      <c r="Z136" s="11131"/>
      <c r="AA136" s="11163" t="s">
        <v>15062</v>
      </c>
      <c r="AB136" s="11161"/>
      <c r="AC136" s="11161">
        <v>70</v>
      </c>
      <c r="AD136" s="11131"/>
      <c r="AE136" s="11128"/>
    </row>
    <row customHeight="true" ht="30" r="137">
      <c r="A137" s="11131"/>
      <c r="B137" s="11131"/>
      <c r="C137" s="11131"/>
      <c r="D137" s="11131"/>
      <c r="E137" s="11131"/>
      <c r="F137" s="11131"/>
      <c r="G137" s="11131"/>
      <c r="H137" s="11131"/>
      <c r="I137" s="11131"/>
      <c r="J137" s="11253" t="s">
        <v>15034</v>
      </c>
      <c r="K137" s="11236">
        <f t="shared" si="13"/>
      </c>
      <c r="L137" s="11237">
        <f t="shared" si="23"/>
      </c>
      <c r="M137" s="11131"/>
      <c r="N137" s="11238">
        <f>VLOOKUP(J137,'Data Products'!$A:$B,2,0)</f>
      </c>
      <c r="O137" s="11131"/>
      <c r="P137" s="11131"/>
      <c r="Q137" s="11131"/>
      <c r="R137" s="11131"/>
      <c r="S137" s="11131"/>
      <c r="T137" s="11131"/>
      <c r="U137" s="11131"/>
      <c r="V137" s="11128"/>
      <c r="W137" s="11161" t="s">
        <v>15074</v>
      </c>
      <c r="X137" s="11161"/>
      <c r="Y137" s="11161">
        <v>34</v>
      </c>
      <c r="Z137" s="11131"/>
      <c r="AA137" s="11163" t="s">
        <v>15075</v>
      </c>
      <c r="AB137" s="11161"/>
      <c r="AC137" s="11161">
        <v>70</v>
      </c>
      <c r="AD137" s="11131"/>
      <c r="AE137" s="11128"/>
    </row>
    <row customHeight="true" ht="30" r="138">
      <c r="A138" s="11131"/>
      <c r="B138" s="11131"/>
      <c r="C138" s="11131"/>
      <c r="D138" s="11131"/>
      <c r="E138" s="11131"/>
      <c r="F138" s="11131"/>
      <c r="G138" s="11131"/>
      <c r="H138" s="11131"/>
      <c r="I138" s="11131"/>
      <c r="J138" s="11253" t="s">
        <v>15036</v>
      </c>
      <c r="K138" s="11236">
        <f t="shared" si="13"/>
      </c>
      <c r="L138" s="11237">
        <f t="shared" si="23"/>
      </c>
      <c r="M138" s="11131"/>
      <c r="N138" s="11238">
        <f>VLOOKUP(J138,'Data Products'!$A:$B,2,0)</f>
      </c>
      <c r="O138" s="11131"/>
      <c r="P138" s="11131"/>
      <c r="Q138" s="11131"/>
      <c r="R138" s="11131"/>
      <c r="S138" s="11131"/>
      <c r="T138" s="11131"/>
      <c r="U138" s="11131"/>
      <c r="V138" s="11128"/>
      <c r="W138" s="11161" t="s">
        <v>15076</v>
      </c>
      <c r="X138" s="11161"/>
      <c r="Y138" s="11161">
        <v>34</v>
      </c>
      <c r="Z138" s="11131"/>
      <c r="AA138" s="11163" t="s">
        <v>15077</v>
      </c>
      <c r="AB138" s="11161"/>
      <c r="AC138" s="11161">
        <v>68</v>
      </c>
      <c r="AD138" s="11131"/>
      <c r="AE138" s="11128"/>
    </row>
    <row customHeight="true" ht="30" r="139">
      <c r="A139" s="11131"/>
      <c r="B139" s="11131"/>
      <c r="C139" s="11131"/>
      <c r="D139" s="11131"/>
      <c r="E139" s="11131"/>
      <c r="F139" s="11131"/>
      <c r="G139" s="11131"/>
      <c r="H139" s="11131"/>
      <c r="I139" s="11131"/>
      <c r="J139" s="11253" t="s">
        <v>15039</v>
      </c>
      <c r="K139" s="11236">
        <f t="shared" si="13"/>
      </c>
      <c r="L139" s="11237">
        <f t="shared" si="23"/>
      </c>
      <c r="M139" s="11131"/>
      <c r="N139" s="11238">
        <f>VLOOKUP(J139,'Data Products'!$A:$B,2,0)</f>
      </c>
      <c r="O139" s="11131"/>
      <c r="P139" s="11131"/>
      <c r="Q139" s="11131"/>
      <c r="R139" s="11131"/>
      <c r="S139" s="11131"/>
      <c r="T139" s="11131"/>
      <c r="U139" s="11131"/>
      <c r="V139" s="11128"/>
      <c r="W139" s="11161" t="s">
        <v>15078</v>
      </c>
      <c r="X139" s="11161"/>
      <c r="Y139" s="11161">
        <v>34</v>
      </c>
      <c r="Z139" s="11131"/>
      <c r="AA139" s="11163" t="s">
        <v>15079</v>
      </c>
      <c r="AB139" s="11161"/>
      <c r="AC139" s="11161">
        <v>67</v>
      </c>
      <c r="AD139" s="11131"/>
      <c r="AE139" s="11128"/>
    </row>
    <row customHeight="true" ht="30" r="140">
      <c r="A140" s="11131"/>
      <c r="B140" s="11131"/>
      <c r="C140" s="11131"/>
      <c r="D140" s="11131"/>
      <c r="E140" s="11131"/>
      <c r="F140" s="11131"/>
      <c r="G140" s="11131"/>
      <c r="H140" s="11131"/>
      <c r="I140" s="11131"/>
      <c r="J140" s="11253" t="s">
        <v>15042</v>
      </c>
      <c r="K140" s="11236">
        <f t="shared" si="13"/>
      </c>
      <c r="L140" s="11237">
        <f t="shared" si="23"/>
      </c>
      <c r="M140" s="11131"/>
      <c r="N140" s="11238">
        <f>VLOOKUP(J140,'Data Products'!$A:$B,2,0)</f>
      </c>
      <c r="O140" s="11131"/>
      <c r="P140" s="11131"/>
      <c r="Q140" s="11131"/>
      <c r="R140" s="11131"/>
      <c r="S140" s="11131"/>
      <c r="T140" s="11131"/>
      <c r="U140" s="11131"/>
      <c r="V140" s="11128"/>
      <c r="W140" s="11161" t="s">
        <v>15080</v>
      </c>
      <c r="X140" s="11161"/>
      <c r="Y140" s="11161">
        <v>33</v>
      </c>
      <c r="Z140" s="11131"/>
      <c r="AA140" s="11163" t="s">
        <v>15049</v>
      </c>
      <c r="AB140" s="11161"/>
      <c r="AC140" s="11161">
        <v>67</v>
      </c>
      <c r="AD140" s="11131"/>
      <c r="AE140" s="11128"/>
    </row>
    <row customHeight="true" ht="30" r="141">
      <c r="A141" s="11131"/>
      <c r="B141" s="11131"/>
      <c r="C141" s="11131"/>
      <c r="D141" s="11131"/>
      <c r="E141" s="11131"/>
      <c r="F141" s="11131"/>
      <c r="G141" s="11131"/>
      <c r="H141" s="11131"/>
      <c r="I141" s="11131"/>
      <c r="J141" s="11253" t="s">
        <v>15044</v>
      </c>
      <c r="K141" s="11236">
        <f t="shared" si="13"/>
      </c>
      <c r="L141" s="11237">
        <f t="shared" si="23"/>
      </c>
      <c r="M141" s="11131"/>
      <c r="N141" s="11238">
        <f>VLOOKUP(J141,'Data Products'!$A:$B,2,0)</f>
      </c>
      <c r="O141" s="11131"/>
      <c r="P141" s="11131"/>
      <c r="Q141" s="11131"/>
      <c r="R141" s="11131"/>
      <c r="S141" s="11131"/>
      <c r="T141" s="11131"/>
      <c r="U141" s="11131"/>
      <c r="V141" s="11128"/>
      <c r="W141" s="11161" t="s">
        <v>15081</v>
      </c>
      <c r="X141" s="11161"/>
      <c r="Y141" s="11161">
        <v>33</v>
      </c>
      <c r="Z141" s="11131"/>
      <c r="AA141" s="11163" t="s">
        <v>15082</v>
      </c>
      <c r="AB141" s="11161"/>
      <c r="AC141" s="11161">
        <v>67</v>
      </c>
      <c r="AD141" s="11131"/>
      <c r="AE141" s="11128"/>
    </row>
    <row customHeight="true" ht="30" r="142">
      <c r="A142" s="11131"/>
      <c r="B142" s="11131"/>
      <c r="C142" s="11131"/>
      <c r="D142" s="11131"/>
      <c r="E142" s="11131"/>
      <c r="F142" s="11131"/>
      <c r="G142" s="11131"/>
      <c r="H142" s="11131"/>
      <c r="I142" s="11131"/>
      <c r="J142" s="11253" t="s">
        <v>15046</v>
      </c>
      <c r="K142" s="11236">
        <f t="shared" si="13"/>
      </c>
      <c r="L142" s="11237">
        <f t="shared" si="23"/>
      </c>
      <c r="M142" s="11131"/>
      <c r="N142" s="11238">
        <f>VLOOKUP(J142,'Data Products'!$A:$B,2,0)</f>
      </c>
      <c r="O142" s="11131"/>
      <c r="P142" s="11131"/>
      <c r="Q142" s="11131"/>
      <c r="R142" s="11131"/>
      <c r="S142" s="11131"/>
      <c r="T142" s="11131"/>
      <c r="U142" s="11131"/>
      <c r="V142" s="11128"/>
      <c r="W142" s="11161" t="s">
        <v>15083</v>
      </c>
      <c r="X142" s="11161"/>
      <c r="Y142" s="11161">
        <v>33</v>
      </c>
      <c r="Z142" s="11131"/>
      <c r="AA142" s="11163" t="s">
        <v>15067</v>
      </c>
      <c r="AB142" s="11161"/>
      <c r="AC142" s="11161">
        <v>67</v>
      </c>
      <c r="AD142" s="11131"/>
      <c r="AE142" s="11128"/>
    </row>
    <row customHeight="true" ht="30" r="143">
      <c r="A143" s="11131"/>
      <c r="B143" s="11131"/>
      <c r="C143" s="11131"/>
      <c r="D143" s="11131"/>
      <c r="E143" s="11131"/>
      <c r="F143" s="11131"/>
      <c r="G143" s="11131"/>
      <c r="H143" s="11131"/>
      <c r="I143" s="11131"/>
      <c r="J143" s="11215" t="s">
        <v>14800</v>
      </c>
      <c r="K143" s="11236">
        <f t="shared" si="13"/>
      </c>
      <c r="L143" s="11237">
        <f t="shared" si="23"/>
      </c>
      <c r="M143" s="11131"/>
      <c r="N143" s="11238">
        <f>VLOOKUP(J143,'Data Products'!$A:$B,2,0)</f>
      </c>
      <c r="O143" s="11131"/>
      <c r="P143" s="11131"/>
      <c r="Q143" s="11131"/>
      <c r="R143" s="11131"/>
      <c r="S143" s="11131"/>
      <c r="T143" s="11131"/>
      <c r="U143" s="11131"/>
      <c r="V143" s="11128"/>
      <c r="W143" s="11161" t="s">
        <v>14949</v>
      </c>
      <c r="X143" s="11161"/>
      <c r="Y143" s="11161">
        <v>33</v>
      </c>
      <c r="Z143" s="11131"/>
      <c r="AA143" s="11163" t="s">
        <v>15084</v>
      </c>
      <c r="AB143" s="11161"/>
      <c r="AC143" s="11161">
        <v>66</v>
      </c>
      <c r="AD143" s="11131"/>
      <c r="AE143" s="11128"/>
    </row>
    <row r="144">
      <c r="A144" s="11131"/>
      <c r="B144" s="11131"/>
      <c r="C144" s="11131"/>
      <c r="D144" s="11131"/>
      <c r="E144" s="11131"/>
      <c r="F144" s="11131"/>
      <c r="G144" s="11131"/>
      <c r="H144" s="11131"/>
      <c r="I144" s="11131"/>
      <c r="J144" s="11215" t="s">
        <v>15085</v>
      </c>
      <c r="K144" s="11236">
        <f t="shared" si="13"/>
      </c>
      <c r="L144" s="11237">
        <f t="shared" si="23"/>
      </c>
      <c r="M144" s="11131"/>
      <c r="N144" s="11238">
        <f>VLOOKUP(J144,'Data Products'!$A:$B,2,0)</f>
      </c>
      <c r="O144" s="11131"/>
      <c r="P144" s="11131"/>
      <c r="Q144" s="11131"/>
      <c r="R144" s="11131"/>
      <c r="S144" s="11131"/>
      <c r="T144" s="11131"/>
      <c r="U144" s="11131"/>
      <c r="V144" s="11128"/>
      <c r="W144" s="11161" t="s">
        <v>15086</v>
      </c>
      <c r="X144" s="11161"/>
      <c r="Y144" s="11161">
        <v>32</v>
      </c>
      <c r="Z144" s="11131"/>
      <c r="AA144" s="11163" t="s">
        <v>15087</v>
      </c>
      <c r="AB144" s="11161"/>
      <c r="AC144" s="11161">
        <v>66</v>
      </c>
      <c r="AD144" s="11131"/>
      <c r="AE144" s="11128"/>
    </row>
    <row r="145">
      <c r="A145" s="11131"/>
      <c r="B145" s="11131"/>
      <c r="C145" s="11131"/>
      <c r="D145" s="11131"/>
      <c r="E145" s="11131"/>
      <c r="F145" s="11131"/>
      <c r="G145" s="11131"/>
      <c r="H145" s="11131"/>
      <c r="I145" s="11131"/>
      <c r="J145" s="11215" t="s">
        <v>14914</v>
      </c>
      <c r="K145" s="11236">
        <f t="shared" si="13"/>
      </c>
      <c r="L145" s="11237">
        <f t="shared" si="23"/>
      </c>
      <c r="M145" s="11131"/>
      <c r="N145" s="11238">
        <f>VLOOKUP(J145,'Data Products'!$A:$B,2,0)</f>
      </c>
      <c r="O145" s="11131"/>
      <c r="P145" s="11131"/>
      <c r="Q145" s="11131"/>
      <c r="R145" s="11131"/>
      <c r="S145" s="11131"/>
      <c r="T145" s="11131"/>
      <c r="U145" s="11131"/>
      <c r="V145" s="11128"/>
      <c r="W145" s="11161" t="s">
        <v>15072</v>
      </c>
      <c r="X145" s="11161"/>
      <c r="Y145" s="11161">
        <v>32</v>
      </c>
      <c r="Z145" s="11131"/>
      <c r="AA145" s="11163" t="s">
        <v>15088</v>
      </c>
      <c r="AB145" s="11161"/>
      <c r="AC145" s="11161">
        <v>66</v>
      </c>
      <c r="AD145" s="11131"/>
      <c r="AE145" s="11128"/>
    </row>
    <row r="146">
      <c r="A146" s="11131"/>
      <c r="B146" s="11131"/>
      <c r="C146" s="11131"/>
      <c r="D146" s="11131"/>
      <c r="E146" s="11131"/>
      <c r="F146" s="11131"/>
      <c r="G146" s="11131"/>
      <c r="H146" s="11131"/>
      <c r="I146" s="11131"/>
      <c r="J146" s="11215" t="s">
        <v>14803</v>
      </c>
      <c r="K146" s="11236">
        <f t="shared" si="13"/>
      </c>
      <c r="L146" s="11237">
        <f t="shared" si="23"/>
      </c>
      <c r="M146" s="11131"/>
      <c r="N146" s="11238"/>
      <c r="O146" s="11131"/>
      <c r="P146" s="11131"/>
      <c r="Q146" s="11131"/>
      <c r="R146" s="11131"/>
      <c r="S146" s="11131"/>
      <c r="T146" s="11131"/>
      <c r="U146" s="11131"/>
      <c r="V146" s="11128"/>
      <c r="W146" s="11161" t="s">
        <v>15089</v>
      </c>
      <c r="X146" s="11161"/>
      <c r="Y146" s="11161">
        <v>31</v>
      </c>
      <c r="Z146" s="11131"/>
      <c r="AA146" s="11163" t="s">
        <v>15090</v>
      </c>
      <c r="AB146" s="11161"/>
      <c r="AC146" s="11161">
        <v>65</v>
      </c>
      <c r="AD146" s="11131"/>
      <c r="AE146" s="11128"/>
    </row>
    <row r="147">
      <c r="A147" s="11131"/>
      <c r="B147" s="11131"/>
      <c r="C147" s="11131"/>
      <c r="D147" s="11131"/>
      <c r="E147" s="11131"/>
      <c r="F147" s="11131"/>
      <c r="G147" s="11131"/>
      <c r="H147" s="11131"/>
      <c r="I147" s="11131"/>
      <c r="J147" s="11215" t="s">
        <v>15060</v>
      </c>
      <c r="K147" s="11236">
        <f t="shared" si="13"/>
      </c>
      <c r="L147" s="11237">
        <f t="shared" si="23"/>
      </c>
      <c r="M147" s="11131"/>
      <c r="N147" s="11238"/>
      <c r="O147" s="11131"/>
      <c r="P147" s="11131"/>
      <c r="Q147" s="11131"/>
      <c r="R147" s="11131"/>
      <c r="S147" s="11131"/>
      <c r="T147" s="11131"/>
      <c r="U147" s="11131"/>
      <c r="V147" s="11128"/>
      <c r="W147" s="11161" t="s">
        <v>15082</v>
      </c>
      <c r="X147" s="11161"/>
      <c r="Y147" s="11161">
        <v>31</v>
      </c>
      <c r="Z147" s="11131"/>
      <c r="AA147" s="11163" t="s">
        <v>15091</v>
      </c>
      <c r="AB147" s="11161"/>
      <c r="AC147" s="11161">
        <v>65</v>
      </c>
      <c r="AD147" s="11131"/>
      <c r="AE147" s="11128"/>
    </row>
    <row r="148">
      <c r="A148" s="11131"/>
      <c r="B148" s="11131"/>
      <c r="C148" s="11131"/>
      <c r="D148" s="11131"/>
      <c r="E148" s="11131"/>
      <c r="F148" s="11131"/>
      <c r="G148" s="11131"/>
      <c r="H148" s="11131"/>
      <c r="I148" s="11131"/>
      <c r="J148" s="11229" t="s">
        <v>15061</v>
      </c>
      <c r="K148" s="11284">
        <f t="shared" si="13"/>
      </c>
      <c r="L148" s="11285">
        <f t="shared" si="23"/>
      </c>
      <c r="M148" s="11131"/>
      <c r="N148" s="11238"/>
      <c r="O148" s="11131"/>
      <c r="P148" s="11131"/>
      <c r="Q148" s="11131"/>
      <c r="R148" s="11131"/>
      <c r="S148" s="11131"/>
      <c r="T148" s="11131"/>
      <c r="U148" s="11131"/>
      <c r="V148" s="11128"/>
      <c r="W148" s="11161" t="s">
        <v>15030</v>
      </c>
      <c r="X148" s="11161"/>
      <c r="Y148" s="11161">
        <v>31</v>
      </c>
      <c r="Z148" s="11131"/>
      <c r="AA148" s="11163" t="s">
        <v>15092</v>
      </c>
      <c r="AB148" s="11161"/>
      <c r="AC148" s="11161">
        <v>64</v>
      </c>
      <c r="AD148" s="11131"/>
      <c r="AE148" s="11128"/>
    </row>
    <row r="149">
      <c r="A149" s="11131"/>
      <c r="B149" s="11131"/>
      <c r="C149" s="11131"/>
      <c r="D149" s="11131"/>
      <c r="E149" s="11131"/>
      <c r="F149" s="11131"/>
      <c r="G149" s="11131"/>
      <c r="H149" s="11131"/>
      <c r="I149" s="11131"/>
      <c r="J149" s="11234" t="s">
        <v>15048</v>
      </c>
      <c r="K149" s="11286">
        <f t="shared" si="13"/>
      </c>
      <c r="L149" s="11287">
        <f t="shared" si="23"/>
      </c>
      <c r="M149" s="11131"/>
      <c r="N149" s="11238"/>
      <c r="O149" s="11131"/>
      <c r="P149" s="11131"/>
      <c r="Q149" s="11131"/>
      <c r="R149" s="11131"/>
      <c r="S149" s="11131"/>
      <c r="T149" s="11131"/>
      <c r="U149" s="11131"/>
      <c r="V149" s="11128"/>
      <c r="W149" s="11161" t="s">
        <v>15093</v>
      </c>
      <c r="X149" s="11161"/>
      <c r="Y149" s="11161">
        <v>31</v>
      </c>
      <c r="Z149" s="11131"/>
      <c r="AA149" s="11163" t="s">
        <v>15094</v>
      </c>
      <c r="AB149" s="11161"/>
      <c r="AC149" s="11161">
        <v>64</v>
      </c>
      <c r="AD149" s="11131"/>
      <c r="AE149" s="11128"/>
    </row>
    <row r="150">
      <c r="A150" s="11131"/>
      <c r="B150" s="11131"/>
      <c r="C150" s="11131"/>
      <c r="D150" s="11131"/>
      <c r="E150" s="11131"/>
      <c r="F150" s="11131"/>
      <c r="G150" s="11131"/>
      <c r="H150" s="11131"/>
      <c r="I150" s="11131"/>
      <c r="J150" s="11234" t="s">
        <v>14943</v>
      </c>
      <c r="K150" s="11286">
        <f t="shared" si="13"/>
      </c>
      <c r="L150" s="11287">
        <f t="shared" si="23"/>
      </c>
      <c r="M150" s="11131"/>
      <c r="N150" s="11238"/>
      <c r="O150" s="11131"/>
      <c r="P150" s="11131"/>
      <c r="Q150" s="11131"/>
      <c r="R150" s="11131"/>
      <c r="S150" s="11131"/>
      <c r="T150" s="11131"/>
      <c r="U150" s="11131"/>
      <c r="V150" s="11128"/>
      <c r="W150" s="11161" t="s">
        <v>15095</v>
      </c>
      <c r="X150" s="11161"/>
      <c r="Y150" s="11161">
        <v>31</v>
      </c>
      <c r="Z150" s="11131"/>
      <c r="AA150" s="11163" t="s">
        <v>15059</v>
      </c>
      <c r="AB150" s="11161"/>
      <c r="AC150" s="11161">
        <v>64</v>
      </c>
      <c r="AD150" s="11131"/>
      <c r="AE150" s="11128"/>
    </row>
    <row r="151">
      <c r="A151" s="11131"/>
      <c r="B151" s="11131"/>
      <c r="C151" s="11131"/>
      <c r="D151" s="11131"/>
      <c r="E151" s="11131"/>
      <c r="F151" s="11131"/>
      <c r="G151" s="11131"/>
      <c r="H151" s="11131"/>
      <c r="I151" s="11131"/>
      <c r="J151" s="11234" t="s">
        <v>14949</v>
      </c>
      <c r="K151" s="11286">
        <f t="shared" si="13"/>
      </c>
      <c r="L151" s="11287">
        <f t="shared" si="23"/>
      </c>
      <c r="M151" s="11131"/>
      <c r="N151" s="11238"/>
      <c r="O151" s="11131"/>
      <c r="P151" s="11131"/>
      <c r="Q151" s="11131"/>
      <c r="R151" s="11131"/>
      <c r="S151" s="11131"/>
      <c r="T151" s="11131"/>
      <c r="U151" s="11131"/>
      <c r="V151" s="11128"/>
      <c r="W151" s="11161" t="s">
        <v>15096</v>
      </c>
      <c r="X151" s="11161"/>
      <c r="Y151" s="11161">
        <v>30</v>
      </c>
      <c r="Z151" s="11131"/>
      <c r="AA151" s="11163" t="s">
        <v>15071</v>
      </c>
      <c r="AB151" s="11161"/>
      <c r="AC151" s="11161">
        <v>63</v>
      </c>
      <c r="AD151" s="11131"/>
      <c r="AE151" s="11128"/>
    </row>
    <row r="152">
      <c r="A152" s="11131"/>
      <c r="B152" s="11131"/>
      <c r="C152" s="11131"/>
      <c r="D152" s="11131"/>
      <c r="E152" s="11131"/>
      <c r="F152" s="11131"/>
      <c r="G152" s="11131"/>
      <c r="H152" s="11131"/>
      <c r="I152" s="11131"/>
      <c r="J152" s="11234" t="s">
        <v>15061</v>
      </c>
      <c r="K152" s="11286">
        <f t="shared" si="13"/>
      </c>
      <c r="L152" s="11287">
        <f t="shared" si="23"/>
      </c>
      <c r="M152" s="11131"/>
      <c r="N152" s="11238"/>
      <c r="O152" s="11131"/>
      <c r="P152" s="11131"/>
      <c r="Q152" s="11131"/>
      <c r="R152" s="11131"/>
      <c r="S152" s="11131"/>
      <c r="T152" s="11131"/>
      <c r="U152" s="11131"/>
      <c r="V152" s="11128"/>
      <c r="W152" s="11161" t="s">
        <v>15077</v>
      </c>
      <c r="X152" s="11161"/>
      <c r="Y152" s="11161">
        <v>30</v>
      </c>
      <c r="Z152" s="11131"/>
      <c r="AA152" s="11163" t="s">
        <v>15037</v>
      </c>
      <c r="AB152" s="11161"/>
      <c r="AC152" s="11161">
        <v>63</v>
      </c>
      <c r="AD152" s="11131"/>
      <c r="AE152" s="11128"/>
    </row>
    <row r="153">
      <c r="A153" s="11131"/>
      <c r="B153" s="11131"/>
      <c r="C153" s="11131"/>
      <c r="D153" s="11131"/>
      <c r="E153" s="11131"/>
      <c r="F153" s="11131"/>
      <c r="G153" s="11131"/>
      <c r="H153" s="11131"/>
      <c r="I153" s="11131"/>
      <c r="J153" s="11234" t="s">
        <v>14914</v>
      </c>
      <c r="K153" s="11286">
        <f t="shared" si="13"/>
      </c>
      <c r="L153" s="11287">
        <f t="shared" si="23"/>
      </c>
      <c r="M153" s="11131"/>
      <c r="N153" s="11238"/>
      <c r="O153" s="11131"/>
      <c r="P153" s="11131"/>
      <c r="Q153" s="11131"/>
      <c r="R153" s="11131"/>
      <c r="S153" s="11131"/>
      <c r="T153" s="11131"/>
      <c r="U153" s="11131"/>
      <c r="V153" s="11128"/>
      <c r="W153" s="11161" t="s">
        <v>15088</v>
      </c>
      <c r="X153" s="11161"/>
      <c r="Y153" s="11161">
        <v>30</v>
      </c>
      <c r="Z153" s="11131"/>
      <c r="AA153" s="11163" t="s">
        <v>15064</v>
      </c>
      <c r="AB153" s="11161"/>
      <c r="AC153" s="11161">
        <v>62</v>
      </c>
      <c r="AD153" s="11131"/>
      <c r="AE153" s="11128"/>
    </row>
    <row r="154">
      <c r="A154" s="11131"/>
      <c r="B154" s="11131"/>
      <c r="C154" s="11131"/>
      <c r="D154" s="11131"/>
      <c r="E154" s="11131"/>
      <c r="F154" s="11131"/>
      <c r="G154" s="11131"/>
      <c r="H154" s="11131"/>
      <c r="I154" s="11131"/>
      <c r="J154" s="11204" t="s">
        <v>15057</v>
      </c>
      <c r="K154" s="11286">
        <f t="shared" si="13"/>
      </c>
      <c r="L154" s="11287">
        <f t="shared" si="23"/>
      </c>
      <c r="M154" s="11131"/>
      <c r="N154" s="11238"/>
      <c r="O154" s="11131"/>
      <c r="P154" s="11131"/>
      <c r="Q154" s="11131"/>
      <c r="R154" s="11131"/>
      <c r="S154" s="11131"/>
      <c r="T154" s="11131"/>
      <c r="U154" s="11131"/>
      <c r="V154" s="11128"/>
      <c r="W154" s="11161" t="s">
        <v>15087</v>
      </c>
      <c r="X154" s="11161"/>
      <c r="Y154" s="11161">
        <v>30</v>
      </c>
      <c r="Z154" s="11131"/>
      <c r="AA154" s="11163" t="s">
        <v>14949</v>
      </c>
      <c r="AB154" s="11161"/>
      <c r="AC154" s="11161">
        <v>61</v>
      </c>
      <c r="AD154" s="11131"/>
      <c r="AE154" s="11128"/>
    </row>
    <row r="155">
      <c r="A155" s="11131"/>
      <c r="B155" s="11131"/>
      <c r="C155" s="11131"/>
      <c r="D155" s="11131"/>
      <c r="E155" s="11131"/>
      <c r="F155" s="11131"/>
      <c r="G155" s="11131"/>
      <c r="H155" s="11131"/>
      <c r="I155" s="11131"/>
      <c r="J155" s="11234" t="s">
        <v>14958</v>
      </c>
      <c r="K155" s="11286">
        <f t="shared" si="13"/>
      </c>
      <c r="L155" s="11287">
        <f t="shared" si="23"/>
      </c>
      <c r="M155" s="11131"/>
      <c r="N155" s="11238"/>
      <c r="O155" s="11131"/>
      <c r="P155" s="11131"/>
      <c r="Q155" s="11131"/>
      <c r="R155" s="11131"/>
      <c r="S155" s="11131"/>
      <c r="T155" s="11131"/>
      <c r="U155" s="11131"/>
      <c r="V155" s="11128"/>
      <c r="W155" s="11161" t="s">
        <v>14985</v>
      </c>
      <c r="X155" s="11161"/>
      <c r="Y155" s="11161">
        <v>30</v>
      </c>
      <c r="Z155" s="11131"/>
      <c r="AA155" s="11163" t="s">
        <v>15097</v>
      </c>
      <c r="AB155" s="11161"/>
      <c r="AC155" s="11161">
        <v>61</v>
      </c>
      <c r="AD155" s="11131"/>
      <c r="AE155" s="11128"/>
    </row>
    <row r="156">
      <c r="A156" s="11131"/>
      <c r="B156" s="11131"/>
      <c r="C156" s="11131"/>
      <c r="D156" s="11131"/>
      <c r="E156" s="11131"/>
      <c r="F156" s="11131"/>
      <c r="G156" s="11131"/>
      <c r="H156" s="11131"/>
      <c r="I156" s="11131"/>
      <c r="J156" s="11234" t="s">
        <v>14961</v>
      </c>
      <c r="K156" s="11286">
        <f t="shared" si="13"/>
      </c>
      <c r="L156" s="11287">
        <f t="shared" si="23"/>
      </c>
      <c r="M156" s="11131"/>
      <c r="N156" s="11238"/>
      <c r="O156" s="11131"/>
      <c r="P156" s="11131"/>
      <c r="Q156" s="11131"/>
      <c r="R156" s="11131"/>
      <c r="S156" s="11131"/>
      <c r="T156" s="11131"/>
      <c r="U156" s="11131"/>
      <c r="V156" s="11128"/>
      <c r="W156" s="11161" t="s">
        <v>15098</v>
      </c>
      <c r="X156" s="11161"/>
      <c r="Y156" s="11161">
        <v>30</v>
      </c>
      <c r="Z156" s="11131"/>
      <c r="AA156" s="11163" t="s">
        <v>15099</v>
      </c>
      <c r="AB156" s="11161"/>
      <c r="AC156" s="11161">
        <v>61</v>
      </c>
      <c r="AD156" s="11131"/>
      <c r="AE156" s="11128"/>
    </row>
    <row r="157">
      <c r="A157" s="11131"/>
      <c r="B157" s="11131"/>
      <c r="C157" s="11131"/>
      <c r="D157" s="11131"/>
      <c r="E157" s="11131"/>
      <c r="F157" s="11131"/>
      <c r="G157" s="11131"/>
      <c r="H157" s="11131"/>
      <c r="I157" s="11131"/>
      <c r="J157" s="11234" t="s">
        <v>14965</v>
      </c>
      <c r="K157" s="11286">
        <f t="shared" si="13"/>
      </c>
      <c r="L157" s="11287">
        <f t="shared" si="23"/>
      </c>
      <c r="M157" s="11131"/>
      <c r="N157" s="11238"/>
      <c r="O157" s="11131"/>
      <c r="P157" s="11131"/>
      <c r="Q157" s="11131"/>
      <c r="R157" s="11131"/>
      <c r="S157" s="11131"/>
      <c r="T157" s="11131"/>
      <c r="U157" s="11131"/>
      <c r="V157" s="11128"/>
      <c r="W157" s="11161" t="s">
        <v>15100</v>
      </c>
      <c r="X157" s="11161"/>
      <c r="Y157" s="11161">
        <v>29</v>
      </c>
      <c r="Z157" s="11131"/>
      <c r="AA157" s="11163" t="s">
        <v>15101</v>
      </c>
      <c r="AB157" s="11161"/>
      <c r="AC157" s="11161">
        <v>60</v>
      </c>
      <c r="AD157" s="11131"/>
      <c r="AE157" s="11128"/>
    </row>
    <row r="158">
      <c r="A158" s="11131"/>
      <c r="B158" s="11131"/>
      <c r="C158" s="11131"/>
      <c r="D158" s="11131"/>
      <c r="E158" s="11131"/>
      <c r="F158" s="11131"/>
      <c r="G158" s="11131"/>
      <c r="H158" s="11131"/>
      <c r="I158" s="11131"/>
      <c r="J158" s="11234" t="s">
        <v>14803</v>
      </c>
      <c r="K158" s="11286">
        <f t="shared" si="13"/>
      </c>
      <c r="L158" s="11287">
        <f t="shared" si="23"/>
      </c>
      <c r="M158" s="11131"/>
      <c r="N158" s="11238"/>
      <c r="O158" s="11131"/>
      <c r="P158" s="11131"/>
      <c r="Q158" s="11131"/>
      <c r="R158" s="11131"/>
      <c r="S158" s="11131"/>
      <c r="T158" s="11131"/>
      <c r="U158" s="11131"/>
      <c r="V158" s="11128"/>
      <c r="W158" s="11161" t="s">
        <v>15102</v>
      </c>
      <c r="X158" s="11161"/>
      <c r="Y158" s="11161">
        <v>29</v>
      </c>
      <c r="Z158" s="11131"/>
      <c r="AA158" s="11163" t="s">
        <v>15103</v>
      </c>
      <c r="AB158" s="11161"/>
      <c r="AC158" s="11161">
        <v>59</v>
      </c>
      <c r="AD158" s="11131"/>
      <c r="AE158" s="11128"/>
    </row>
    <row r="159">
      <c r="A159" s="11131"/>
      <c r="B159" s="11131"/>
      <c r="C159" s="11131"/>
      <c r="D159" s="11131"/>
      <c r="E159" s="11131"/>
      <c r="F159" s="11131"/>
      <c r="G159" s="11131"/>
      <c r="H159" s="11131"/>
      <c r="I159" s="11131"/>
      <c r="J159" s="11234" t="s">
        <v>14974</v>
      </c>
      <c r="K159" s="11286">
        <f t="shared" si="13"/>
      </c>
      <c r="L159" s="11287">
        <f t="shared" si="23"/>
      </c>
      <c r="M159" s="11131"/>
      <c r="N159" s="11238"/>
      <c r="O159" s="11131"/>
      <c r="P159" s="11131"/>
      <c r="Q159" s="11131"/>
      <c r="R159" s="11131"/>
      <c r="S159" s="11131"/>
      <c r="T159" s="11131"/>
      <c r="U159" s="11131"/>
      <c r="V159" s="11128"/>
      <c r="W159" s="11161" t="s">
        <v>15066</v>
      </c>
      <c r="X159" s="11161"/>
      <c r="Y159" s="11161">
        <v>29</v>
      </c>
      <c r="Z159" s="11131"/>
      <c r="AA159" s="11163" t="s">
        <v>15098</v>
      </c>
      <c r="AB159" s="11161"/>
      <c r="AC159" s="11161">
        <v>59</v>
      </c>
      <c r="AD159" s="11131"/>
      <c r="AE159" s="11128"/>
    </row>
    <row r="160">
      <c r="A160" s="11131"/>
      <c r="B160" s="11131"/>
      <c r="C160" s="11131"/>
      <c r="D160" s="11131"/>
      <c r="E160" s="11131"/>
      <c r="F160" s="11131"/>
      <c r="G160" s="11131"/>
      <c r="H160" s="11131"/>
      <c r="I160" s="11131"/>
      <c r="J160" s="11234" t="s">
        <v>14815</v>
      </c>
      <c r="K160" s="11286">
        <f t="shared" si="13"/>
      </c>
      <c r="L160" s="11287">
        <f t="shared" si="23"/>
      </c>
      <c r="M160" s="11131"/>
      <c r="N160" s="11238"/>
      <c r="O160" s="11131"/>
      <c r="P160" s="11131"/>
      <c r="Q160" s="11131"/>
      <c r="R160" s="11131"/>
      <c r="S160" s="11131"/>
      <c r="T160" s="11131"/>
      <c r="U160" s="11131"/>
      <c r="V160" s="11128"/>
      <c r="W160" s="11161" t="s">
        <v>15104</v>
      </c>
      <c r="X160" s="11161"/>
      <c r="Y160" s="11161">
        <v>29</v>
      </c>
      <c r="Z160" s="11131"/>
      <c r="AA160" s="11163" t="s">
        <v>15105</v>
      </c>
      <c r="AB160" s="11161"/>
      <c r="AC160" s="11161">
        <v>59</v>
      </c>
      <c r="AD160" s="11131"/>
      <c r="AE160" s="11128"/>
    </row>
    <row r="161">
      <c r="A161" s="11131"/>
      <c r="B161" s="11131"/>
      <c r="C161" s="11131"/>
      <c r="D161" s="11131"/>
      <c r="E161" s="11131"/>
      <c r="F161" s="11131"/>
      <c r="G161" s="11131"/>
      <c r="H161" s="11131"/>
      <c r="I161" s="11131"/>
      <c r="J161" s="11234" t="s">
        <v>14951</v>
      </c>
      <c r="K161" s="11286">
        <f t="shared" si="13"/>
      </c>
      <c r="L161" s="11287">
        <f t="shared" si="23"/>
      </c>
      <c r="M161" s="11131"/>
      <c r="N161" s="11238"/>
      <c r="O161" s="11131"/>
      <c r="P161" s="11131"/>
      <c r="Q161" s="11131"/>
      <c r="R161" s="11131"/>
      <c r="S161" s="11131"/>
      <c r="T161" s="11131"/>
      <c r="U161" s="11131"/>
      <c r="V161" s="11128"/>
      <c r="W161" s="11161" t="s">
        <v>15106</v>
      </c>
      <c r="X161" s="11161"/>
      <c r="Y161" s="11161">
        <v>29</v>
      </c>
      <c r="Z161" s="11131"/>
      <c r="AA161" s="11163" t="s">
        <v>15107</v>
      </c>
      <c r="AB161" s="11161"/>
      <c r="AC161" s="11161">
        <v>59</v>
      </c>
      <c r="AD161" s="11131"/>
      <c r="AE161" s="11128"/>
    </row>
    <row r="162">
      <c r="A162" s="11131"/>
      <c r="B162" s="11131"/>
      <c r="C162" s="11131"/>
      <c r="D162" s="11131"/>
      <c r="E162" s="11131"/>
      <c r="F162" s="11131"/>
      <c r="G162" s="11131"/>
      <c r="H162" s="11131"/>
      <c r="I162" s="11131"/>
      <c r="J162" s="11234" t="s">
        <v>14970</v>
      </c>
      <c r="K162" s="11286">
        <f t="shared" si="13"/>
      </c>
      <c r="L162" s="11287">
        <f t="shared" si="23"/>
      </c>
      <c r="M162" s="11131"/>
      <c r="N162" s="11238"/>
      <c r="O162" s="11131"/>
      <c r="P162" s="11131"/>
      <c r="Q162" s="11131"/>
      <c r="R162" s="11131"/>
      <c r="S162" s="11131"/>
      <c r="T162" s="11131"/>
      <c r="U162" s="11131"/>
      <c r="V162" s="11128"/>
      <c r="W162" s="11161" t="s">
        <v>15108</v>
      </c>
      <c r="X162" s="11161"/>
      <c r="Y162" s="11161">
        <v>29</v>
      </c>
      <c r="Z162" s="11131"/>
      <c r="AA162" s="11163" t="s">
        <v>15109</v>
      </c>
      <c r="AB162" s="11161"/>
      <c r="AC162" s="11161">
        <v>58</v>
      </c>
      <c r="AD162" s="11131"/>
      <c r="AE162" s="11128"/>
    </row>
    <row r="163">
      <c r="A163" s="11131"/>
      <c r="B163" s="11131"/>
      <c r="C163" s="11131"/>
      <c r="D163" s="11131"/>
      <c r="E163" s="11131"/>
      <c r="F163" s="11131"/>
      <c r="G163" s="11131"/>
      <c r="H163" s="11131"/>
      <c r="I163" s="11131"/>
      <c r="J163" s="11275" t="s">
        <v>14979</v>
      </c>
      <c r="K163" s="11286">
        <f t="shared" si="13"/>
      </c>
      <c r="L163" s="11287">
        <f t="shared" si="23"/>
      </c>
      <c r="M163" s="11131"/>
      <c r="N163" s="11131"/>
      <c r="O163" s="11131"/>
      <c r="P163" s="11131"/>
      <c r="Q163" s="11131"/>
      <c r="R163" s="11131"/>
      <c r="S163" s="11131"/>
      <c r="T163" s="11131"/>
      <c r="U163" s="11131"/>
      <c r="V163" s="11128"/>
      <c r="W163" s="11161" t="s">
        <v>15110</v>
      </c>
      <c r="X163" s="11161"/>
      <c r="Y163" s="11161">
        <v>29</v>
      </c>
      <c r="Z163" s="11131"/>
      <c r="AA163" s="11163" t="s">
        <v>15106</v>
      </c>
      <c r="AB163" s="11161"/>
      <c r="AC163" s="11161">
        <v>58</v>
      </c>
      <c r="AD163" s="11131"/>
      <c r="AE163" s="11128"/>
    </row>
    <row r="164">
      <c r="A164" s="11131"/>
      <c r="B164" s="11131"/>
      <c r="C164" s="11131"/>
      <c r="D164" s="11131"/>
      <c r="E164" s="11131"/>
      <c r="F164" s="11131"/>
      <c r="G164" s="11131"/>
      <c r="H164" s="11131"/>
      <c r="I164" s="11131"/>
      <c r="J164" s="11278" t="s">
        <v>14983</v>
      </c>
      <c r="K164" s="11286">
        <f t="shared" si="13"/>
      </c>
      <c r="L164" s="11287">
        <f t="shared" si="23"/>
      </c>
      <c r="M164" s="11131"/>
      <c r="N164" s="11131"/>
      <c r="O164" s="11131"/>
      <c r="P164" s="11131"/>
      <c r="Q164" s="11131"/>
      <c r="R164" s="11131"/>
      <c r="S164" s="11131"/>
      <c r="T164" s="11131"/>
      <c r="U164" s="11131"/>
      <c r="V164" s="11128"/>
      <c r="W164" s="11161" t="s">
        <v>14802</v>
      </c>
      <c r="X164" s="11161" t="s">
        <v>14797</v>
      </c>
      <c r="Y164" s="11161">
        <v>28</v>
      </c>
      <c r="Z164" s="11131"/>
      <c r="AA164" s="11163" t="s">
        <v>15081</v>
      </c>
      <c r="AB164" s="11161"/>
      <c r="AC164" s="11161">
        <v>58</v>
      </c>
      <c r="AD164" s="11131"/>
      <c r="AE164" s="11128"/>
    </row>
    <row r="165">
      <c r="A165" s="11131"/>
      <c r="B165" s="11131"/>
      <c r="C165" s="11131"/>
      <c r="D165" s="11131"/>
      <c r="E165" s="11131"/>
      <c r="F165" s="11131"/>
      <c r="G165" s="11131"/>
      <c r="H165" s="11131"/>
      <c r="I165" s="11131"/>
      <c r="J165" s="11278" t="s">
        <v>14987</v>
      </c>
      <c r="K165" s="11286">
        <f t="shared" si="13"/>
      </c>
      <c r="L165" s="11287">
        <f t="shared" si="23"/>
      </c>
      <c r="M165" s="11131"/>
      <c r="N165" s="11131"/>
      <c r="O165" s="11131"/>
      <c r="P165" s="11131"/>
      <c r="Q165" s="11131"/>
      <c r="R165" s="11131"/>
      <c r="S165" s="11131"/>
      <c r="T165" s="11131"/>
      <c r="U165" s="11131"/>
      <c r="V165" s="11128"/>
      <c r="W165" s="11161" t="s">
        <v>15111</v>
      </c>
      <c r="X165" s="11161"/>
      <c r="Y165" s="11161">
        <v>28</v>
      </c>
      <c r="Z165" s="11131"/>
      <c r="AA165" s="11163" t="s">
        <v>15070</v>
      </c>
      <c r="AB165" s="11161"/>
      <c r="AC165" s="11161">
        <v>58</v>
      </c>
      <c r="AD165" s="11131"/>
      <c r="AE165" s="11128"/>
    </row>
    <row r="166">
      <c r="A166" s="11131"/>
      <c r="B166" s="11131"/>
      <c r="C166" s="11131"/>
      <c r="D166" s="11131"/>
      <c r="E166" s="11131"/>
      <c r="F166" s="11131"/>
      <c r="G166" s="11131"/>
      <c r="H166" s="11131"/>
      <c r="I166" s="11131"/>
      <c r="J166" s="11283" t="s">
        <v>14990</v>
      </c>
      <c r="K166" s="11286">
        <f t="shared" si="13"/>
      </c>
      <c r="L166" s="11287">
        <f t="shared" si="23"/>
      </c>
      <c r="M166" s="11131"/>
      <c r="N166" s="11131"/>
      <c r="O166" s="11131"/>
      <c r="P166" s="11131"/>
      <c r="Q166" s="11131"/>
      <c r="R166" s="11131"/>
      <c r="S166" s="11131"/>
      <c r="T166" s="11131"/>
      <c r="U166" s="11131"/>
      <c r="V166" s="11128"/>
      <c r="W166" s="11161" t="s">
        <v>15112</v>
      </c>
      <c r="X166" s="11161"/>
      <c r="Y166" s="11161">
        <v>28</v>
      </c>
      <c r="Z166" s="11131"/>
      <c r="AA166" s="11163" t="s">
        <v>15080</v>
      </c>
      <c r="AB166" s="11161"/>
      <c r="AC166" s="11161">
        <v>57</v>
      </c>
      <c r="AD166" s="11131"/>
      <c r="AE166" s="11128"/>
    </row>
    <row r="167">
      <c r="A167" s="11131"/>
      <c r="B167" s="11131"/>
      <c r="C167" s="11131"/>
      <c r="D167" s="11131"/>
      <c r="E167" s="11131"/>
      <c r="F167" s="11131"/>
      <c r="G167" s="11131"/>
      <c r="H167" s="11131"/>
      <c r="I167" s="11131"/>
      <c r="J167" s="11131"/>
      <c r="K167" s="11131"/>
      <c r="L167" s="11287"/>
      <c r="M167" s="11131"/>
      <c r="N167" s="11131"/>
      <c r="O167" s="11131"/>
      <c r="P167" s="11131"/>
      <c r="Q167" s="11131"/>
      <c r="R167" s="11131"/>
      <c r="S167" s="11131"/>
      <c r="T167" s="11131"/>
      <c r="U167" s="11131"/>
      <c r="V167" s="11128"/>
      <c r="W167" s="11161" t="s">
        <v>15113</v>
      </c>
      <c r="X167" s="11161"/>
      <c r="Y167" s="11161">
        <v>28</v>
      </c>
      <c r="Z167" s="11131"/>
      <c r="AA167" s="11163" t="s">
        <v>15052</v>
      </c>
      <c r="AB167" s="11161"/>
      <c r="AC167" s="11161">
        <v>57</v>
      </c>
      <c r="AD167" s="11131"/>
      <c r="AE167" s="11128"/>
      <c r="AF167" s="11204"/>
      <c r="AG167" s="11204"/>
      <c r="AH167" s="11204"/>
      <c r="AI167" s="11204"/>
      <c r="AJ167" s="11204"/>
      <c r="AK167" s="11269"/>
      <c r="AL167" s="11204"/>
      <c r="AM167" s="11204"/>
      <c r="AN167" s="11270"/>
      <c r="AO167" s="11204"/>
      <c r="AP167" s="11204"/>
      <c r="AQ167" s="11210"/>
      <c r="AR167" s="11210"/>
      <c r="AS167" s="11210"/>
      <c r="AT167" s="11210"/>
      <c r="AU167" s="11204"/>
      <c r="AV167" s="11204"/>
      <c r="AW167" s="11204"/>
      <c r="AX167" s="11204"/>
      <c r="AY167" s="11204"/>
      <c r="AZ167" s="11204"/>
      <c r="BA167" s="11204"/>
      <c r="BB167" s="11204"/>
    </row>
    <row r="168">
      <c r="A168" s="11131"/>
      <c r="B168" s="11131"/>
      <c r="C168" s="11131"/>
      <c r="D168" s="11131"/>
      <c r="E168" s="11131"/>
      <c r="F168" s="11131"/>
      <c r="G168" s="11131"/>
      <c r="H168" s="11131"/>
      <c r="I168" s="11131"/>
      <c r="J168" s="11131"/>
      <c r="K168" s="11131"/>
      <c r="L168" s="11131"/>
      <c r="M168" s="11131"/>
      <c r="N168" s="11131"/>
      <c r="O168" s="11131"/>
      <c r="P168" s="11131"/>
      <c r="Q168" s="11131"/>
      <c r="R168" s="11131"/>
      <c r="S168" s="11131"/>
      <c r="T168" s="11131"/>
      <c r="U168" s="11131"/>
      <c r="V168" s="11128"/>
      <c r="W168" s="11161" t="s">
        <v>15084</v>
      </c>
      <c r="X168" s="11161"/>
      <c r="Y168" s="11161">
        <v>28</v>
      </c>
      <c r="Z168" s="11131"/>
      <c r="AA168" s="11163" t="s">
        <v>15114</v>
      </c>
      <c r="AB168" s="11161"/>
      <c r="AC168" s="11161">
        <v>57</v>
      </c>
      <c r="AD168" s="11131"/>
      <c r="AE168" s="11128"/>
      <c r="AF168" s="11204"/>
      <c r="AG168" s="11204"/>
      <c r="AH168" s="11204"/>
      <c r="AI168" s="11204"/>
      <c r="AJ168" s="11204"/>
      <c r="AK168" s="11269"/>
      <c r="AL168" s="11204"/>
      <c r="AM168" s="11204"/>
      <c r="AN168" s="11270"/>
      <c r="AO168" s="11204"/>
      <c r="AP168" s="11204"/>
      <c r="AQ168" s="11210"/>
      <c r="AR168" s="11210"/>
      <c r="AS168" s="11210"/>
      <c r="AT168" s="11210"/>
      <c r="AU168" s="11204"/>
      <c r="AV168" s="11204"/>
      <c r="AW168" s="11204"/>
      <c r="AX168" s="11204"/>
      <c r="AY168" s="11204"/>
      <c r="AZ168" s="11204"/>
      <c r="BA168" s="11204"/>
      <c r="BB168" s="11204"/>
    </row>
    <row r="169">
      <c r="A169" s="11131"/>
      <c r="B169" s="11131"/>
      <c r="C169" s="11131"/>
      <c r="D169" s="11131"/>
      <c r="E169" s="11131"/>
      <c r="F169" s="11131"/>
      <c r="G169" s="11131"/>
      <c r="H169" s="11131"/>
      <c r="I169" s="11131"/>
      <c r="J169" s="11131"/>
      <c r="K169" s="11131"/>
      <c r="L169" s="11131"/>
      <c r="M169" s="11131"/>
      <c r="N169" s="11131"/>
      <c r="O169" s="11131"/>
      <c r="P169" s="11131"/>
      <c r="Q169" s="11131"/>
      <c r="R169" s="11131"/>
      <c r="S169" s="11131"/>
      <c r="T169" s="11131"/>
      <c r="U169" s="11131"/>
      <c r="V169" s="11128"/>
      <c r="W169" s="11161" t="s">
        <v>15115</v>
      </c>
      <c r="X169" s="11161"/>
      <c r="Y169" s="11161">
        <v>28</v>
      </c>
      <c r="Z169" s="11131"/>
      <c r="AA169" s="11163" t="s">
        <v>15047</v>
      </c>
      <c r="AB169" s="11161"/>
      <c r="AC169" s="11161">
        <v>57</v>
      </c>
      <c r="AD169" s="11131"/>
      <c r="AE169" s="11128"/>
      <c r="AF169" s="11204"/>
      <c r="AG169" s="11204"/>
      <c r="AH169" s="11204"/>
      <c r="AI169" s="11204"/>
      <c r="AJ169" s="11204"/>
      <c r="AK169" s="11269"/>
      <c r="AL169" s="11204"/>
      <c r="AM169" s="11204"/>
      <c r="AN169" s="11270"/>
      <c r="AO169" s="11204"/>
      <c r="AP169" s="11204"/>
      <c r="AQ169" s="11210"/>
      <c r="AR169" s="11210"/>
      <c r="AS169" s="11210"/>
      <c r="AT169" s="11210"/>
      <c r="AU169" s="11204"/>
      <c r="AV169" s="11204"/>
      <c r="AW169" s="11204"/>
      <c r="AX169" s="11204"/>
      <c r="AY169" s="11204"/>
      <c r="AZ169" s="11204"/>
      <c r="BA169" s="11204"/>
      <c r="BB169" s="11204"/>
    </row>
    <row r="170">
      <c r="A170" s="11131"/>
      <c r="B170" s="11131"/>
      <c r="C170" s="11131"/>
      <c r="D170" s="11131"/>
      <c r="E170" s="11131"/>
      <c r="F170" s="11131"/>
      <c r="G170" s="11131"/>
      <c r="H170" s="11131"/>
      <c r="I170" s="11131"/>
      <c r="J170" s="11131"/>
      <c r="K170" s="11131"/>
      <c r="L170" s="11131"/>
      <c r="M170" s="11131"/>
      <c r="N170" s="11131"/>
      <c r="O170" s="11131"/>
      <c r="P170" s="11131"/>
      <c r="Q170" s="11131"/>
      <c r="R170" s="11131"/>
      <c r="S170" s="11131"/>
      <c r="T170" s="11131"/>
      <c r="U170" s="11131"/>
      <c r="V170" s="11128"/>
      <c r="W170" s="11161" t="s">
        <v>15091</v>
      </c>
      <c r="X170" s="11161"/>
      <c r="Y170" s="11161">
        <v>27</v>
      </c>
      <c r="Z170" s="11131"/>
      <c r="AA170" s="11163" t="s">
        <v>15074</v>
      </c>
      <c r="AB170" s="11161"/>
      <c r="AC170" s="11161">
        <v>56</v>
      </c>
      <c r="AD170" s="11131"/>
      <c r="AE170" s="11128"/>
      <c r="AF170" s="11204"/>
      <c r="AG170" s="11204"/>
      <c r="AH170" s="11204"/>
      <c r="AI170" s="11204"/>
      <c r="AJ170" s="11204"/>
      <c r="AK170" s="11269"/>
      <c r="AL170" s="11204"/>
      <c r="AM170" s="11204"/>
      <c r="AN170" s="11270"/>
      <c r="AO170" s="11204"/>
      <c r="AP170" s="11204"/>
      <c r="AQ170" s="11210"/>
      <c r="AR170" s="11210"/>
      <c r="AS170" s="11210"/>
      <c r="AT170" s="11210"/>
      <c r="AU170" s="11204"/>
      <c r="AV170" s="11204"/>
      <c r="AW170" s="11204"/>
      <c r="AX170" s="11204"/>
      <c r="AY170" s="11204"/>
      <c r="AZ170" s="11204"/>
      <c r="BA170" s="11204"/>
      <c r="BB170" s="11204"/>
    </row>
    <row r="171">
      <c r="A171" s="11131"/>
      <c r="B171" s="11131"/>
      <c r="C171" s="11131"/>
      <c r="D171" s="11131"/>
      <c r="E171" s="11131"/>
      <c r="F171" s="11131"/>
      <c r="G171" s="11131"/>
      <c r="H171" s="11131"/>
      <c r="I171" s="11131"/>
      <c r="J171" s="11131"/>
      <c r="K171" s="11131"/>
      <c r="L171" s="11131"/>
      <c r="M171" s="11131"/>
      <c r="N171" s="11131"/>
      <c r="O171" s="11131"/>
      <c r="P171" s="11131"/>
      <c r="Q171" s="11131"/>
      <c r="R171" s="11131"/>
      <c r="S171" s="11131"/>
      <c r="T171" s="11131"/>
      <c r="U171" s="11131"/>
      <c r="V171" s="11128"/>
      <c r="W171" s="11161" t="s">
        <v>15075</v>
      </c>
      <c r="X171" s="11161"/>
      <c r="Y171" s="11161">
        <v>27</v>
      </c>
      <c r="Z171" s="11131"/>
      <c r="AA171" s="11163" t="s">
        <v>15073</v>
      </c>
      <c r="AB171" s="11161"/>
      <c r="AC171" s="11161">
        <v>55</v>
      </c>
      <c r="AD171" s="11131"/>
      <c r="AE171" s="11128"/>
      <c r="AF171" s="11204"/>
      <c r="AG171" s="11204"/>
      <c r="AH171" s="11204"/>
      <c r="AI171" s="11204"/>
      <c r="AJ171" s="11204"/>
      <c r="AK171" s="11269"/>
      <c r="AL171" s="11204"/>
      <c r="AM171" s="11204"/>
      <c r="AN171" s="11270"/>
      <c r="AO171" s="11204"/>
      <c r="AP171" s="11204"/>
      <c r="AQ171" s="11210"/>
      <c r="AR171" s="11210"/>
      <c r="AS171" s="11210"/>
      <c r="AT171" s="11210"/>
      <c r="AU171" s="11204"/>
      <c r="AV171" s="11204"/>
      <c r="AW171" s="11204"/>
      <c r="AX171" s="11204"/>
      <c r="AY171" s="11204"/>
      <c r="AZ171" s="11204"/>
      <c r="BA171" s="11204"/>
      <c r="BB171" s="11204"/>
    </row>
    <row r="172">
      <c r="A172" s="11131"/>
      <c r="B172" s="11131"/>
      <c r="C172" s="11131"/>
      <c r="D172" s="11131"/>
      <c r="E172" s="11131"/>
      <c r="F172" s="11131"/>
      <c r="G172" s="11131"/>
      <c r="H172" s="11131"/>
      <c r="I172" s="11131"/>
      <c r="J172" s="11131"/>
      <c r="K172" s="11131"/>
      <c r="L172" s="11131"/>
      <c r="M172" s="11131"/>
      <c r="N172" s="11131"/>
      <c r="O172" s="11131"/>
      <c r="P172" s="11131"/>
      <c r="Q172" s="11131"/>
      <c r="R172" s="11131"/>
      <c r="S172" s="11131"/>
      <c r="T172" s="11131"/>
      <c r="U172" s="11131"/>
      <c r="V172" s="11128"/>
      <c r="W172" s="11161" t="s">
        <v>15116</v>
      </c>
      <c r="X172" s="11161"/>
      <c r="Y172" s="11161">
        <v>27</v>
      </c>
      <c r="Z172" s="11131"/>
      <c r="AA172" s="11163" t="s">
        <v>15093</v>
      </c>
      <c r="AB172" s="11161"/>
      <c r="AC172" s="11161">
        <v>55</v>
      </c>
      <c r="AD172" s="11131"/>
      <c r="AE172" s="11128"/>
      <c r="AF172" s="11204"/>
      <c r="AG172" s="11204"/>
      <c r="AH172" s="11204"/>
      <c r="AI172" s="11204"/>
      <c r="AJ172" s="11204"/>
      <c r="AK172" s="11269"/>
      <c r="AL172" s="11204"/>
      <c r="AM172" s="11204"/>
      <c r="AN172" s="11270"/>
      <c r="AO172" s="11204"/>
      <c r="AP172" s="11204"/>
      <c r="AQ172" s="11210"/>
      <c r="AR172" s="11210"/>
      <c r="AS172" s="11210"/>
      <c r="AT172" s="11210"/>
      <c r="AU172" s="11204"/>
      <c r="AV172" s="11204"/>
      <c r="AW172" s="11204"/>
      <c r="AX172" s="11204"/>
      <c r="AY172" s="11204"/>
      <c r="AZ172" s="11204"/>
      <c r="BA172" s="11204"/>
      <c r="BB172" s="11204"/>
    </row>
    <row r="173">
      <c r="A173" s="11131"/>
      <c r="B173" s="11131"/>
      <c r="C173" s="11131"/>
      <c r="D173" s="11131"/>
      <c r="E173" s="11131"/>
      <c r="F173" s="11131"/>
      <c r="G173" s="11131"/>
      <c r="H173" s="11131"/>
      <c r="I173" s="11131"/>
      <c r="J173" s="11131"/>
      <c r="K173" s="11131"/>
      <c r="L173" s="11131"/>
      <c r="M173" s="11131"/>
      <c r="N173" s="11131"/>
      <c r="O173" s="11131"/>
      <c r="P173" s="11131"/>
      <c r="Q173" s="11131"/>
      <c r="R173" s="11131"/>
      <c r="S173" s="11131"/>
      <c r="T173" s="11131"/>
      <c r="U173" s="11131"/>
      <c r="V173" s="11128"/>
      <c r="W173" s="11161" t="s">
        <v>15117</v>
      </c>
      <c r="X173" s="11161"/>
      <c r="Y173" s="11161">
        <v>27</v>
      </c>
      <c r="Z173" s="11131"/>
      <c r="AA173" s="11163" t="s">
        <v>15083</v>
      </c>
      <c r="AB173" s="11161"/>
      <c r="AC173" s="11161">
        <v>54</v>
      </c>
      <c r="AD173" s="11131"/>
      <c r="AE173" s="11128"/>
      <c r="AF173" s="11204"/>
      <c r="AG173" s="11204"/>
      <c r="AH173" s="11204"/>
      <c r="AI173" s="11204"/>
      <c r="AJ173" s="11204"/>
      <c r="AK173" s="11269"/>
      <c r="AL173" s="11204"/>
      <c r="AM173" s="11204"/>
      <c r="AN173" s="11270"/>
      <c r="AO173" s="11204"/>
      <c r="AP173" s="11204"/>
      <c r="AQ173" s="11210"/>
      <c r="AR173" s="11210"/>
      <c r="AS173" s="11210"/>
      <c r="AT173" s="11210"/>
      <c r="AU173" s="11204"/>
      <c r="AV173" s="11204"/>
      <c r="AW173" s="11204"/>
      <c r="AX173" s="11204"/>
      <c r="AY173" s="11204"/>
      <c r="AZ173" s="11204"/>
      <c r="BA173" s="11204"/>
      <c r="BB173" s="11204"/>
    </row>
    <row r="174">
      <c r="A174" s="11131"/>
      <c r="B174" s="11131"/>
      <c r="C174" s="11131"/>
      <c r="D174" s="11131"/>
      <c r="E174" s="11131"/>
      <c r="F174" s="11131"/>
      <c r="G174" s="11131"/>
      <c r="H174" s="11131"/>
      <c r="I174" s="11131"/>
      <c r="J174" s="11131"/>
      <c r="K174" s="11131"/>
      <c r="L174" s="11131"/>
      <c r="M174" s="11131"/>
      <c r="N174" s="11131"/>
      <c r="O174" s="11131"/>
      <c r="P174" s="11131"/>
      <c r="Q174" s="11131"/>
      <c r="R174" s="11131"/>
      <c r="S174" s="11131"/>
      <c r="T174" s="11131"/>
      <c r="U174" s="11131"/>
      <c r="V174" s="11128"/>
      <c r="W174" s="11161" t="s">
        <v>14871</v>
      </c>
      <c r="X174" s="11161"/>
      <c r="Y174" s="11161">
        <v>27</v>
      </c>
      <c r="Z174" s="11131"/>
      <c r="AA174" s="11163" t="s">
        <v>15095</v>
      </c>
      <c r="AB174" s="11161"/>
      <c r="AC174" s="11161">
        <v>54</v>
      </c>
      <c r="AD174" s="11131"/>
      <c r="AE174" s="11128"/>
      <c r="AF174" s="11204"/>
      <c r="AG174" s="11204"/>
      <c r="AH174" s="11204"/>
      <c r="AI174" s="11204"/>
      <c r="AJ174" s="11204"/>
      <c r="AK174" s="11269"/>
      <c r="AL174" s="11204"/>
      <c r="AM174" s="11204"/>
      <c r="AN174" s="11270"/>
      <c r="AO174" s="11204"/>
      <c r="AP174" s="11204"/>
      <c r="AQ174" s="11210"/>
      <c r="AR174" s="11210"/>
      <c r="AS174" s="11210"/>
      <c r="AT174" s="11210"/>
      <c r="AU174" s="11204"/>
      <c r="AV174" s="11204"/>
      <c r="AW174" s="11204"/>
      <c r="AX174" s="11204"/>
      <c r="AY174" s="11204"/>
      <c r="AZ174" s="11204"/>
      <c r="BA174" s="11204"/>
      <c r="BB174" s="11204"/>
    </row>
    <row r="175">
      <c r="A175" s="11131"/>
      <c r="B175" s="11131"/>
      <c r="C175" s="11131"/>
      <c r="D175" s="11131"/>
      <c r="E175" s="11131"/>
      <c r="F175" s="11131"/>
      <c r="G175" s="11131"/>
      <c r="H175" s="11131"/>
      <c r="I175" s="11131"/>
      <c r="J175" s="11131"/>
      <c r="K175" s="11131"/>
      <c r="L175" s="11131"/>
      <c r="M175" s="11131"/>
      <c r="N175" s="11131"/>
      <c r="O175" s="11131"/>
      <c r="P175" s="11131"/>
      <c r="Q175" s="11131"/>
      <c r="R175" s="11131"/>
      <c r="S175" s="11131"/>
      <c r="T175" s="11131"/>
      <c r="U175" s="11131"/>
      <c r="V175" s="11128"/>
      <c r="W175" s="11161" t="s">
        <v>15068</v>
      </c>
      <c r="X175" s="11161"/>
      <c r="Y175" s="11161">
        <v>26</v>
      </c>
      <c r="Z175" s="11131"/>
      <c r="AA175" s="11163" t="s">
        <v>15118</v>
      </c>
      <c r="AB175" s="11161"/>
      <c r="AC175" s="11161">
        <v>53</v>
      </c>
      <c r="AD175" s="11131"/>
      <c r="AE175" s="11128"/>
      <c r="AF175" s="11204"/>
      <c r="AG175" s="11204"/>
      <c r="AH175" s="11204"/>
      <c r="AI175" s="11204"/>
      <c r="AJ175" s="11204"/>
      <c r="AK175" s="11269"/>
      <c r="AL175" s="11204"/>
      <c r="AM175" s="11204"/>
      <c r="AN175" s="11270"/>
      <c r="AO175" s="11204"/>
      <c r="AP175" s="11204"/>
      <c r="AQ175" s="11210"/>
      <c r="AR175" s="11210"/>
      <c r="AS175" s="11210"/>
      <c r="AT175" s="11210"/>
      <c r="AU175" s="11204"/>
      <c r="AV175" s="11204"/>
      <c r="AW175" s="11204"/>
      <c r="AX175" s="11204"/>
      <c r="AY175" s="11204"/>
      <c r="AZ175" s="11204"/>
      <c r="BA175" s="11204"/>
      <c r="BB175" s="11204"/>
    </row>
    <row r="176">
      <c r="A176" s="11131"/>
      <c r="B176" s="11131"/>
      <c r="C176" s="11131"/>
      <c r="D176" s="11131"/>
      <c r="E176" s="11131"/>
      <c r="F176" s="11131"/>
      <c r="G176" s="11131"/>
      <c r="H176" s="11131"/>
      <c r="I176" s="11131"/>
      <c r="J176" s="11131"/>
      <c r="K176" s="11131"/>
      <c r="L176" s="11131"/>
      <c r="M176" s="11131"/>
      <c r="N176" s="11131"/>
      <c r="O176" s="11131"/>
      <c r="P176" s="11131"/>
      <c r="Q176" s="11131"/>
      <c r="R176" s="11131"/>
      <c r="S176" s="11131"/>
      <c r="T176" s="11131"/>
      <c r="U176" s="11131"/>
      <c r="V176" s="11128"/>
      <c r="W176" s="11161" t="s">
        <v>15065</v>
      </c>
      <c r="X176" s="11161"/>
      <c r="Y176" s="11161">
        <v>26</v>
      </c>
      <c r="Z176" s="11131"/>
      <c r="AA176" s="11163" t="s">
        <v>15100</v>
      </c>
      <c r="AB176" s="11161"/>
      <c r="AC176" s="11161">
        <v>53</v>
      </c>
      <c r="AD176" s="11131"/>
      <c r="AE176" s="11128"/>
      <c r="AF176" s="11204"/>
      <c r="AG176" s="11204"/>
      <c r="AH176" s="11204"/>
      <c r="AI176" s="11204"/>
      <c r="AJ176" s="11204"/>
      <c r="AK176" s="11269"/>
      <c r="AL176" s="11204"/>
      <c r="AM176" s="11204"/>
      <c r="AN176" s="11270"/>
      <c r="AO176" s="11204"/>
      <c r="AP176" s="11204"/>
      <c r="AQ176" s="11210"/>
      <c r="AR176" s="11210"/>
      <c r="AS176" s="11210"/>
      <c r="AT176" s="11210"/>
      <c r="AU176" s="11204"/>
      <c r="AV176" s="11204"/>
      <c r="AW176" s="11204"/>
      <c r="AX176" s="11204"/>
      <c r="AY176" s="11204"/>
      <c r="AZ176" s="11204"/>
      <c r="BA176" s="11204"/>
      <c r="BB176" s="11204"/>
    </row>
    <row r="177">
      <c r="A177" s="11131"/>
      <c r="B177" s="11131"/>
      <c r="C177" s="11131"/>
      <c r="D177" s="11131"/>
      <c r="E177" s="11131"/>
      <c r="F177" s="11131"/>
      <c r="G177" s="11131"/>
      <c r="H177" s="11131"/>
      <c r="I177" s="11131"/>
      <c r="J177" s="11131"/>
      <c r="K177" s="11131"/>
      <c r="L177" s="11131"/>
      <c r="M177" s="11131"/>
      <c r="N177" s="11131"/>
      <c r="O177" s="11131"/>
      <c r="P177" s="11131"/>
      <c r="Q177" s="11131"/>
      <c r="R177" s="11131"/>
      <c r="S177" s="11131"/>
      <c r="T177" s="11131"/>
      <c r="U177" s="11131"/>
      <c r="V177" s="11128"/>
      <c r="W177" s="11161" t="s">
        <v>15119</v>
      </c>
      <c r="X177" s="11161"/>
      <c r="Y177" s="11161">
        <v>26</v>
      </c>
      <c r="Z177" s="11131"/>
      <c r="AA177" s="11163" t="s">
        <v>15120</v>
      </c>
      <c r="AB177" s="11161"/>
      <c r="AC177" s="11161">
        <v>53</v>
      </c>
      <c r="AD177" s="11131"/>
      <c r="AE177" s="11128"/>
      <c r="AF177" s="11204"/>
      <c r="AG177" s="11204"/>
      <c r="AH177" s="11204"/>
      <c r="AI177" s="11204"/>
      <c r="AJ177" s="11204"/>
      <c r="AK177" s="11269"/>
      <c r="AL177" s="11204"/>
      <c r="AM177" s="11204"/>
      <c r="AN177" s="11270"/>
      <c r="AO177" s="11204"/>
      <c r="AP177" s="11204"/>
      <c r="AQ177" s="11210"/>
      <c r="AR177" s="11210"/>
      <c r="AS177" s="11210"/>
      <c r="AT177" s="11210"/>
      <c r="AU177" s="11204"/>
      <c r="AV177" s="11204"/>
      <c r="AW177" s="11204"/>
      <c r="AX177" s="11204"/>
      <c r="AY177" s="11204"/>
      <c r="AZ177" s="11204"/>
      <c r="BA177" s="11204"/>
      <c r="BB177" s="11204"/>
    </row>
    <row r="178">
      <c r="A178" s="11131"/>
      <c r="B178" s="11131"/>
      <c r="C178" s="11131"/>
      <c r="D178" s="11131"/>
      <c r="E178" s="11131"/>
      <c r="F178" s="11131"/>
      <c r="G178" s="11131"/>
      <c r="H178" s="11131"/>
      <c r="I178" s="11131"/>
      <c r="J178" s="11131"/>
      <c r="K178" s="11131"/>
      <c r="L178" s="11131"/>
      <c r="M178" s="11131"/>
      <c r="N178" s="11131"/>
      <c r="O178" s="11131"/>
      <c r="P178" s="11131"/>
      <c r="Q178" s="11131"/>
      <c r="R178" s="11131"/>
      <c r="S178" s="11131"/>
      <c r="T178" s="11131"/>
      <c r="U178" s="11131"/>
      <c r="V178" s="11128"/>
      <c r="W178" s="11161" t="s">
        <v>15107</v>
      </c>
      <c r="X178" s="11161"/>
      <c r="Y178" s="11161">
        <v>26</v>
      </c>
      <c r="Z178" s="11131"/>
      <c r="AA178" s="11163" t="s">
        <v>15121</v>
      </c>
      <c r="AB178" s="11161"/>
      <c r="AC178" s="11161">
        <v>52</v>
      </c>
      <c r="AD178" s="11131"/>
      <c r="AE178" s="11128"/>
      <c r="AF178" s="11204"/>
      <c r="AG178" s="11204"/>
      <c r="AH178" s="11204"/>
      <c r="AI178" s="11204"/>
      <c r="AJ178" s="11204"/>
      <c r="AK178" s="11269"/>
      <c r="AL178" s="11204"/>
      <c r="AM178" s="11204"/>
      <c r="AN178" s="11270"/>
      <c r="AO178" s="11204"/>
      <c r="AP178" s="11204"/>
      <c r="AQ178" s="11210"/>
      <c r="AR178" s="11210"/>
      <c r="AS178" s="11210"/>
      <c r="AT178" s="11210"/>
      <c r="AU178" s="11204"/>
      <c r="AV178" s="11204"/>
      <c r="AW178" s="11204"/>
      <c r="AX178" s="11204"/>
      <c r="AY178" s="11204"/>
      <c r="AZ178" s="11204"/>
      <c r="BA178" s="11204"/>
      <c r="BB178" s="11204"/>
    </row>
    <row r="179">
      <c r="A179" s="11131"/>
      <c r="B179" s="11131"/>
      <c r="C179" s="11131"/>
      <c r="D179" s="11131"/>
      <c r="E179" s="11131"/>
      <c r="F179" s="11131"/>
      <c r="G179" s="11131"/>
      <c r="H179" s="11131"/>
      <c r="I179" s="11131"/>
      <c r="J179" s="11131"/>
      <c r="K179" s="11131"/>
      <c r="L179" s="11131"/>
      <c r="M179" s="11131"/>
      <c r="N179" s="11131"/>
      <c r="O179" s="11131"/>
      <c r="P179" s="11131"/>
      <c r="Q179" s="11131"/>
      <c r="R179" s="11131"/>
      <c r="S179" s="11131"/>
      <c r="T179" s="11131"/>
      <c r="U179" s="11131"/>
      <c r="V179" s="11128"/>
      <c r="W179" s="11161" t="s">
        <v>15122</v>
      </c>
      <c r="X179" s="11161"/>
      <c r="Y179" s="11161">
        <v>26</v>
      </c>
      <c r="Z179" s="11131"/>
      <c r="AA179" s="11163" t="s">
        <v>15123</v>
      </c>
      <c r="AB179" s="11161"/>
      <c r="AC179" s="11161">
        <v>52</v>
      </c>
      <c r="AD179" s="11131"/>
      <c r="AE179" s="11128"/>
      <c r="AF179" s="11204"/>
      <c r="AG179" s="11204"/>
      <c r="AH179" s="11204"/>
      <c r="AI179" s="11204"/>
      <c r="AJ179" s="11204"/>
      <c r="AK179" s="11269"/>
      <c r="AL179" s="11204"/>
      <c r="AM179" s="11204"/>
      <c r="AN179" s="11270"/>
      <c r="AO179" s="11204"/>
      <c r="AP179" s="11204"/>
      <c r="AQ179" s="11210"/>
      <c r="AR179" s="11210"/>
      <c r="AS179" s="11210"/>
      <c r="AT179" s="11210"/>
      <c r="AU179" s="11204"/>
      <c r="AV179" s="11204"/>
      <c r="AW179" s="11204"/>
      <c r="AX179" s="11204"/>
      <c r="AY179" s="11204"/>
      <c r="AZ179" s="11204"/>
      <c r="BA179" s="11204"/>
      <c r="BB179" s="11204"/>
    </row>
    <row r="180">
      <c r="A180" s="11131"/>
      <c r="B180" s="11131"/>
      <c r="C180" s="11131"/>
      <c r="D180" s="11131"/>
      <c r="E180" s="11131"/>
      <c r="F180" s="11131"/>
      <c r="G180" s="11131"/>
      <c r="H180" s="11131"/>
      <c r="I180" s="11131"/>
      <c r="J180" s="11131"/>
      <c r="K180" s="11131"/>
      <c r="L180" s="11131"/>
      <c r="M180" s="11131"/>
      <c r="N180" s="11131"/>
      <c r="O180" s="11131"/>
      <c r="P180" s="11131"/>
      <c r="Q180" s="11131"/>
      <c r="R180" s="11131"/>
      <c r="S180" s="11131"/>
      <c r="T180" s="11131"/>
      <c r="U180" s="11131"/>
      <c r="V180" s="11128"/>
      <c r="W180" s="11161" t="s">
        <v>15124</v>
      </c>
      <c r="X180" s="11161"/>
      <c r="Y180" s="11161">
        <v>26</v>
      </c>
      <c r="Z180" s="11131"/>
      <c r="AA180" s="11163" t="s">
        <v>15125</v>
      </c>
      <c r="AB180" s="11161"/>
      <c r="AC180" s="11161">
        <v>52</v>
      </c>
      <c r="AD180" s="11131"/>
      <c r="AE180" s="11128"/>
      <c r="AF180" s="11204"/>
      <c r="AG180" s="11204"/>
      <c r="AH180" s="11204"/>
      <c r="AI180" s="11204"/>
      <c r="AJ180" s="11204"/>
      <c r="AK180" s="11269"/>
      <c r="AL180" s="11204"/>
      <c r="AM180" s="11204"/>
      <c r="AN180" s="11270"/>
      <c r="AO180" s="11204"/>
      <c r="AP180" s="11204"/>
      <c r="AQ180" s="11210"/>
      <c r="AR180" s="11210"/>
      <c r="AS180" s="11210"/>
      <c r="AT180" s="11210"/>
      <c r="AU180" s="11204"/>
      <c r="AV180" s="11204"/>
      <c r="AW180" s="11204"/>
      <c r="AX180" s="11204"/>
      <c r="AY180" s="11204"/>
      <c r="AZ180" s="11204"/>
      <c r="BA180" s="11204"/>
      <c r="BB180" s="11204"/>
    </row>
    <row r="181">
      <c r="A181" s="11131"/>
      <c r="B181" s="11131"/>
      <c r="C181" s="11131"/>
      <c r="D181" s="11131"/>
      <c r="E181" s="11131"/>
      <c r="F181" s="11131"/>
      <c r="G181" s="11131"/>
      <c r="H181" s="11131"/>
      <c r="I181" s="11131"/>
      <c r="J181" s="11131"/>
      <c r="K181" s="11131"/>
      <c r="L181" s="11131"/>
      <c r="M181" s="11131"/>
      <c r="N181" s="11131"/>
      <c r="O181" s="11131"/>
      <c r="P181" s="11131"/>
      <c r="Q181" s="11131"/>
      <c r="R181" s="11131"/>
      <c r="S181" s="11131"/>
      <c r="T181" s="11131"/>
      <c r="U181" s="11131"/>
      <c r="V181" s="11128"/>
      <c r="W181" s="11161" t="s">
        <v>15114</v>
      </c>
      <c r="X181" s="11161"/>
      <c r="Y181" s="11161">
        <v>25</v>
      </c>
      <c r="Z181" s="11131"/>
      <c r="AA181" s="11163" t="s">
        <v>14810</v>
      </c>
      <c r="AB181" s="11161" t="s">
        <v>14797</v>
      </c>
      <c r="AC181" s="11161">
        <v>52</v>
      </c>
      <c r="AD181" s="11131"/>
      <c r="AE181" s="11128"/>
      <c r="AF181" s="11204"/>
      <c r="AG181" s="11204"/>
      <c r="AH181" s="11204"/>
      <c r="AI181" s="11204"/>
      <c r="AJ181" s="11204"/>
      <c r="AK181" s="11269"/>
      <c r="AL181" s="11204"/>
      <c r="AM181" s="11204"/>
      <c r="AN181" s="11270"/>
      <c r="AO181" s="11204"/>
      <c r="AP181" s="11204"/>
      <c r="AQ181" s="11210"/>
      <c r="AR181" s="11210"/>
      <c r="AS181" s="11210"/>
      <c r="AT181" s="11210"/>
      <c r="AU181" s="11204"/>
      <c r="AV181" s="11204"/>
      <c r="AW181" s="11204"/>
      <c r="AX181" s="11204"/>
      <c r="AY181" s="11204"/>
      <c r="AZ181" s="11204"/>
      <c r="BA181" s="11204"/>
      <c r="BB181" s="11204"/>
    </row>
    <row r="182">
      <c r="A182" s="11131"/>
      <c r="B182" s="11131"/>
      <c r="C182" s="11131"/>
      <c r="D182" s="11131"/>
      <c r="E182" s="11131"/>
      <c r="F182" s="11131"/>
      <c r="G182" s="11131"/>
      <c r="H182" s="11131"/>
      <c r="I182" s="11131"/>
      <c r="J182" s="11131"/>
      <c r="K182" s="11131"/>
      <c r="L182" s="11131"/>
      <c r="M182" s="11131"/>
      <c r="N182" s="11131"/>
      <c r="O182" s="11131"/>
      <c r="P182" s="11131"/>
      <c r="Q182" s="11131"/>
      <c r="R182" s="11131"/>
      <c r="S182" s="11131"/>
      <c r="T182" s="11131"/>
      <c r="U182" s="11131"/>
      <c r="V182" s="11128"/>
      <c r="W182" s="11161" t="s">
        <v>15126</v>
      </c>
      <c r="X182" s="11161"/>
      <c r="Y182" s="11161">
        <v>25</v>
      </c>
      <c r="Z182" s="11131"/>
      <c r="AA182" s="11163" t="s">
        <v>15127</v>
      </c>
      <c r="AB182" s="11161"/>
      <c r="AC182" s="11161">
        <v>51</v>
      </c>
      <c r="AD182" s="11131"/>
      <c r="AE182" s="11128"/>
      <c r="AF182" s="11204"/>
      <c r="AG182" s="11204"/>
      <c r="AH182" s="11204"/>
      <c r="AI182" s="11204"/>
      <c r="AJ182" s="11204"/>
      <c r="AK182" s="11269"/>
      <c r="AL182" s="11204"/>
      <c r="AM182" s="11204"/>
      <c r="AN182" s="11270"/>
      <c r="AO182" s="11204"/>
      <c r="AP182" s="11204"/>
      <c r="AQ182" s="11210"/>
      <c r="AR182" s="11210"/>
      <c r="AS182" s="11210"/>
      <c r="AT182" s="11210"/>
      <c r="AU182" s="11204"/>
      <c r="AV182" s="11204"/>
      <c r="AW182" s="11204"/>
      <c r="AX182" s="11204"/>
      <c r="AY182" s="11204"/>
      <c r="AZ182" s="11204"/>
      <c r="BA182" s="11204"/>
      <c r="BB182" s="11204"/>
    </row>
    <row r="183">
      <c r="A183" s="11131"/>
      <c r="B183" s="11131"/>
      <c r="C183" s="11131"/>
      <c r="D183" s="11131"/>
      <c r="E183" s="11131"/>
      <c r="F183" s="11131"/>
      <c r="G183" s="11131"/>
      <c r="H183" s="11131"/>
      <c r="I183" s="11131"/>
      <c r="J183" s="11131"/>
      <c r="K183" s="11131"/>
      <c r="L183" s="11131"/>
      <c r="M183" s="11131"/>
      <c r="N183" s="11131"/>
      <c r="O183" s="11131"/>
      <c r="P183" s="11131"/>
      <c r="Q183" s="11131"/>
      <c r="R183" s="11131"/>
      <c r="S183" s="11131"/>
      <c r="T183" s="11131"/>
      <c r="U183" s="11131"/>
      <c r="V183" s="11128"/>
      <c r="W183" s="11161" t="s">
        <v>15128</v>
      </c>
      <c r="X183" s="11161"/>
      <c r="Y183" s="11161">
        <v>25</v>
      </c>
      <c r="Z183" s="11131"/>
      <c r="AA183" s="11163" t="s">
        <v>15129</v>
      </c>
      <c r="AB183" s="11161"/>
      <c r="AC183" s="11161">
        <v>51</v>
      </c>
      <c r="AD183" s="11131"/>
      <c r="AE183" s="11128"/>
      <c r="AF183" s="11204"/>
      <c r="AG183" s="11204"/>
      <c r="AH183" s="11204"/>
      <c r="AI183" s="11204"/>
      <c r="AJ183" s="11204"/>
      <c r="AK183" s="11269"/>
      <c r="AL183" s="11204"/>
      <c r="AM183" s="11204"/>
      <c r="AN183" s="11270"/>
      <c r="AO183" s="11204"/>
      <c r="AP183" s="11204"/>
      <c r="AQ183" s="11210"/>
      <c r="AR183" s="11210"/>
      <c r="AS183" s="11210"/>
      <c r="AT183" s="11210"/>
      <c r="AU183" s="11204"/>
      <c r="AV183" s="11204"/>
      <c r="AW183" s="11204"/>
      <c r="AX183" s="11204"/>
      <c r="AY183" s="11204"/>
      <c r="AZ183" s="11204"/>
      <c r="BA183" s="11204"/>
      <c r="BB183" s="11204"/>
    </row>
    <row r="184">
      <c r="A184" s="11131"/>
      <c r="B184" s="11131"/>
      <c r="C184" s="11131"/>
      <c r="D184" s="11131"/>
      <c r="E184" s="11131"/>
      <c r="F184" s="11131"/>
      <c r="G184" s="11131"/>
      <c r="H184" s="11131"/>
      <c r="I184" s="11131"/>
      <c r="J184" s="11131"/>
      <c r="K184" s="11131"/>
      <c r="L184" s="11131"/>
      <c r="M184" s="11131"/>
      <c r="N184" s="11131"/>
      <c r="O184" s="11131"/>
      <c r="P184" s="11131"/>
      <c r="Q184" s="11131"/>
      <c r="R184" s="11131"/>
      <c r="S184" s="11131"/>
      <c r="T184" s="11131"/>
      <c r="U184" s="11131"/>
      <c r="V184" s="11128"/>
      <c r="W184" s="11161" t="s">
        <v>15130</v>
      </c>
      <c r="X184" s="11161"/>
      <c r="Y184" s="11161">
        <v>25</v>
      </c>
      <c r="Z184" s="11131"/>
      <c r="AA184" s="11163" t="s">
        <v>15086</v>
      </c>
      <c r="AB184" s="11161"/>
      <c r="AC184" s="11161">
        <v>51</v>
      </c>
      <c r="AD184" s="11131"/>
      <c r="AE184" s="11128"/>
      <c r="AF184" s="11204"/>
      <c r="AG184" s="11204"/>
      <c r="AH184" s="11204"/>
      <c r="AI184" s="11204"/>
      <c r="AJ184" s="11204"/>
      <c r="AK184" s="11269"/>
      <c r="AL184" s="11204"/>
      <c r="AM184" s="11204"/>
      <c r="AN184" s="11270"/>
      <c r="AO184" s="11204"/>
      <c r="AP184" s="11204"/>
      <c r="AQ184" s="11210"/>
      <c r="AR184" s="11210"/>
      <c r="AS184" s="11210"/>
      <c r="AT184" s="11210"/>
      <c r="AU184" s="11204"/>
      <c r="AV184" s="11204"/>
      <c r="AW184" s="11204"/>
      <c r="AX184" s="11204"/>
      <c r="AY184" s="11204"/>
      <c r="AZ184" s="11204"/>
      <c r="BA184" s="11204"/>
      <c r="BB184" s="11204"/>
    </row>
    <row r="185">
      <c r="A185" s="11131"/>
      <c r="B185" s="11131"/>
      <c r="C185" s="11131"/>
      <c r="D185" s="11131"/>
      <c r="E185" s="11131"/>
      <c r="F185" s="11131"/>
      <c r="G185" s="11131"/>
      <c r="H185" s="11131"/>
      <c r="I185" s="11131"/>
      <c r="J185" s="11131"/>
      <c r="K185" s="11131"/>
      <c r="L185" s="11131"/>
      <c r="M185" s="11131"/>
      <c r="N185" s="11131"/>
      <c r="O185" s="11131"/>
      <c r="P185" s="11131"/>
      <c r="Q185" s="11131"/>
      <c r="R185" s="11131"/>
      <c r="S185" s="11131"/>
      <c r="T185" s="11131"/>
      <c r="U185" s="11131"/>
      <c r="V185" s="11128"/>
      <c r="W185" s="11161" t="s">
        <v>15131</v>
      </c>
      <c r="X185" s="11161"/>
      <c r="Y185" s="11161">
        <v>25</v>
      </c>
      <c r="Z185" s="11131"/>
      <c r="AA185" s="11163" t="s">
        <v>15102</v>
      </c>
      <c r="AB185" s="11161"/>
      <c r="AC185" s="11161">
        <v>50</v>
      </c>
      <c r="AD185" s="11131"/>
      <c r="AE185" s="11128"/>
      <c r="AF185" s="11204"/>
      <c r="AG185" s="11204"/>
      <c r="AH185" s="11204"/>
      <c r="AI185" s="11204"/>
      <c r="AJ185" s="11204"/>
      <c r="AK185" s="11269"/>
      <c r="AL185" s="11204"/>
      <c r="AM185" s="11204"/>
      <c r="AN185" s="11270"/>
      <c r="AO185" s="11204"/>
      <c r="AP185" s="11204"/>
      <c r="AQ185" s="11204"/>
      <c r="AR185" s="11204"/>
      <c r="AS185" s="11204"/>
      <c r="AT185" s="11204"/>
      <c r="AU185" s="11204"/>
      <c r="AV185" s="11204"/>
      <c r="AW185" s="11204"/>
      <c r="AX185" s="11204"/>
      <c r="AY185" s="11204"/>
      <c r="AZ185" s="11204"/>
      <c r="BA185" s="11204"/>
      <c r="BB185" s="11204"/>
    </row>
    <row r="186">
      <c r="A186" s="11131"/>
      <c r="B186" s="11131"/>
      <c r="C186" s="11131"/>
      <c r="D186" s="11131"/>
      <c r="E186" s="11131"/>
      <c r="F186" s="11131"/>
      <c r="G186" s="11131"/>
      <c r="H186" s="11131"/>
      <c r="I186" s="11131"/>
      <c r="J186" s="11131"/>
      <c r="K186" s="11131"/>
      <c r="L186" s="11131"/>
      <c r="M186" s="11131"/>
      <c r="N186" s="11131"/>
      <c r="O186" s="11131"/>
      <c r="P186" s="11131"/>
      <c r="Q186" s="11131"/>
      <c r="R186" s="11131"/>
      <c r="S186" s="11131"/>
      <c r="T186" s="11131"/>
      <c r="U186" s="11131"/>
      <c r="V186" s="11128"/>
      <c r="W186" s="11161" t="s">
        <v>15090</v>
      </c>
      <c r="X186" s="11161"/>
      <c r="Y186" s="11161">
        <v>25</v>
      </c>
      <c r="Z186" s="11131"/>
      <c r="AA186" s="11163" t="s">
        <v>15132</v>
      </c>
      <c r="AB186" s="11161"/>
      <c r="AC186" s="11161">
        <v>50</v>
      </c>
      <c r="AD186" s="11131"/>
      <c r="AE186" s="11128"/>
      <c r="AF186" s="11204"/>
      <c r="AG186" s="11204"/>
      <c r="AH186" s="11204"/>
      <c r="AI186" s="11204"/>
      <c r="AJ186" s="11204"/>
      <c r="AK186" s="11269"/>
      <c r="AL186" s="11204"/>
      <c r="AM186" s="11204"/>
      <c r="AN186" s="11270"/>
      <c r="AO186" s="11204"/>
      <c r="AP186" s="11204"/>
      <c r="AQ186" s="11204"/>
      <c r="AR186" s="11204"/>
      <c r="AS186" s="11204"/>
      <c r="AT186" s="11204"/>
      <c r="AU186" s="11204"/>
      <c r="AV186" s="11204"/>
      <c r="AW186" s="11204"/>
      <c r="AX186" s="11204"/>
      <c r="AY186" s="11204"/>
      <c r="AZ186" s="11204"/>
      <c r="BA186" s="11204"/>
      <c r="BB186" s="11204"/>
    </row>
    <row r="187">
      <c r="A187" s="11131"/>
      <c r="B187" s="11131"/>
      <c r="C187" s="11131"/>
      <c r="D187" s="11131"/>
      <c r="E187" s="11131"/>
      <c r="F187" s="11131"/>
      <c r="G187" s="11131"/>
      <c r="H187" s="11131"/>
      <c r="I187" s="11131"/>
      <c r="J187" s="11131"/>
      <c r="K187" s="11131"/>
      <c r="L187" s="11131"/>
      <c r="M187" s="11131"/>
      <c r="N187" s="11131"/>
      <c r="O187" s="11131"/>
      <c r="P187" s="11131"/>
      <c r="Q187" s="11131"/>
      <c r="R187" s="11131"/>
      <c r="S187" s="11131"/>
      <c r="T187" s="11131"/>
      <c r="U187" s="11131"/>
      <c r="V187" s="11128"/>
      <c r="W187" s="11161" t="s">
        <v>15127</v>
      </c>
      <c r="X187" s="11161"/>
      <c r="Y187" s="11161">
        <v>25</v>
      </c>
      <c r="Z187" s="11131"/>
      <c r="AA187" s="11163" t="s">
        <v>15089</v>
      </c>
      <c r="AB187" s="11161"/>
      <c r="AC187" s="11161">
        <v>50</v>
      </c>
      <c r="AD187" s="11131"/>
      <c r="AE187" s="11128"/>
      <c r="AF187" s="11204"/>
      <c r="AG187" s="11204"/>
      <c r="AH187" s="11204"/>
      <c r="AI187" s="11204"/>
      <c r="AJ187" s="11204"/>
      <c r="AK187" s="11269"/>
      <c r="AL187" s="11204"/>
      <c r="AM187" s="11204"/>
      <c r="AN187" s="11270"/>
      <c r="AO187" s="11204"/>
      <c r="AP187" s="11204"/>
      <c r="AQ187" s="11204"/>
      <c r="AR187" s="11204"/>
      <c r="AS187" s="11204"/>
      <c r="AT187" s="11204"/>
      <c r="AU187" s="11204"/>
      <c r="AV187" s="11204"/>
      <c r="AW187" s="11204"/>
      <c r="AX187" s="11204"/>
      <c r="AY187" s="11204"/>
      <c r="AZ187" s="11204"/>
      <c r="BA187" s="11204"/>
      <c r="BB187" s="11204"/>
    </row>
    <row r="188">
      <c r="A188" s="11131"/>
      <c r="B188" s="11131"/>
      <c r="C188" s="11131"/>
      <c r="D188" s="11131"/>
      <c r="E188" s="11131"/>
      <c r="F188" s="11131"/>
      <c r="G188" s="11131"/>
      <c r="H188" s="11131"/>
      <c r="I188" s="11131"/>
      <c r="J188" s="11131"/>
      <c r="K188" s="11131"/>
      <c r="L188" s="11131"/>
      <c r="M188" s="11131"/>
      <c r="N188" s="11131"/>
      <c r="O188" s="11131"/>
      <c r="P188" s="11131"/>
      <c r="Q188" s="11131"/>
      <c r="R188" s="11131"/>
      <c r="S188" s="11131"/>
      <c r="T188" s="11131"/>
      <c r="U188" s="11131"/>
      <c r="V188" s="11128"/>
      <c r="W188" s="11161" t="s">
        <v>15123</v>
      </c>
      <c r="X188" s="11161"/>
      <c r="Y188" s="11161">
        <v>25</v>
      </c>
      <c r="Z188" s="11131"/>
      <c r="AA188" s="11163" t="s">
        <v>15133</v>
      </c>
      <c r="AB188" s="11161"/>
      <c r="AC188" s="11161">
        <v>50</v>
      </c>
      <c r="AD188" s="11131"/>
      <c r="AE188" s="11128"/>
      <c r="AF188" s="11204"/>
      <c r="AG188" s="11204"/>
      <c r="AH188" s="11204"/>
      <c r="AI188" s="11204"/>
      <c r="AJ188" s="11204"/>
      <c r="AK188" s="11269"/>
      <c r="AL188" s="11204"/>
      <c r="AM188" s="11204"/>
      <c r="AN188" s="11270"/>
      <c r="AO188" s="11204"/>
      <c r="AP188" s="11204"/>
      <c r="AQ188" s="11204"/>
      <c r="AR188" s="11204"/>
      <c r="AS188" s="11204"/>
      <c r="AT188" s="11204"/>
      <c r="AU188" s="11204"/>
      <c r="AV188" s="11204"/>
      <c r="AW188" s="11204"/>
      <c r="AX188" s="11204"/>
      <c r="AY188" s="11204"/>
      <c r="AZ188" s="11204"/>
      <c r="BA188" s="11204"/>
      <c r="BB188" s="11204"/>
    </row>
    <row r="189">
      <c r="A189" s="11131"/>
      <c r="B189" s="11131"/>
      <c r="C189" s="11131"/>
      <c r="D189" s="11131"/>
      <c r="E189" s="11131"/>
      <c r="F189" s="11131"/>
      <c r="G189" s="11131"/>
      <c r="H189" s="11131"/>
      <c r="I189" s="11131"/>
      <c r="J189" s="11131"/>
      <c r="K189" s="11131"/>
      <c r="L189" s="11131"/>
      <c r="M189" s="11131"/>
      <c r="N189" s="11131"/>
      <c r="O189" s="11131"/>
      <c r="P189" s="11131"/>
      <c r="Q189" s="11131"/>
      <c r="R189" s="11131"/>
      <c r="S189" s="11131"/>
      <c r="T189" s="11131"/>
      <c r="U189" s="11131"/>
      <c r="V189" s="11128"/>
      <c r="W189" s="11161" t="s">
        <v>15134</v>
      </c>
      <c r="X189" s="11161"/>
      <c r="Y189" s="11161">
        <v>25</v>
      </c>
      <c r="Z189" s="11131"/>
      <c r="AA189" s="11163" t="s">
        <v>15076</v>
      </c>
      <c r="AB189" s="11161"/>
      <c r="AC189" s="11161">
        <v>50</v>
      </c>
      <c r="AD189" s="11131"/>
      <c r="AE189" s="11128"/>
      <c r="AF189" s="11204"/>
      <c r="AG189" s="11204"/>
      <c r="AH189" s="11204"/>
      <c r="AI189" s="11204"/>
      <c r="AJ189" s="11204"/>
      <c r="AK189" s="11269"/>
      <c r="AL189" s="11204"/>
      <c r="AM189" s="11204"/>
      <c r="AN189" s="11270"/>
      <c r="AO189" s="11204"/>
      <c r="AP189" s="11204"/>
      <c r="AQ189" s="11204"/>
      <c r="AR189" s="11204"/>
      <c r="AS189" s="11204"/>
      <c r="AT189" s="11204"/>
      <c r="AU189" s="11204"/>
      <c r="AV189" s="11204"/>
      <c r="AW189" s="11204"/>
      <c r="AX189" s="11204"/>
      <c r="AY189" s="11204"/>
      <c r="AZ189" s="11204"/>
      <c r="BA189" s="11204"/>
      <c r="BB189" s="11204"/>
    </row>
    <row r="190">
      <c r="A190" s="11131"/>
      <c r="B190" s="11131"/>
      <c r="C190" s="11131"/>
      <c r="D190" s="11131"/>
      <c r="E190" s="11131"/>
      <c r="F190" s="11131"/>
      <c r="G190" s="11131"/>
      <c r="H190" s="11131"/>
      <c r="I190" s="11131"/>
      <c r="J190" s="11131"/>
      <c r="K190" s="11131"/>
      <c r="L190" s="11131"/>
      <c r="M190" s="11131"/>
      <c r="N190" s="11131"/>
      <c r="O190" s="11131"/>
      <c r="P190" s="11131"/>
      <c r="Q190" s="11131"/>
      <c r="R190" s="11131"/>
      <c r="S190" s="11131"/>
      <c r="T190" s="11131"/>
      <c r="U190" s="11131"/>
      <c r="V190" s="11128"/>
      <c r="W190" s="11161" t="s">
        <v>15135</v>
      </c>
      <c r="X190" s="11161"/>
      <c r="Y190" s="11161">
        <v>25</v>
      </c>
      <c r="Z190" s="11131"/>
      <c r="AA190" s="11163" t="s">
        <v>15078</v>
      </c>
      <c r="AB190" s="11161"/>
      <c r="AC190" s="11161">
        <v>49</v>
      </c>
      <c r="AD190" s="11131"/>
      <c r="AE190" s="11128"/>
      <c r="AF190" s="11204"/>
      <c r="AG190" s="11204"/>
      <c r="AH190" s="11204"/>
      <c r="AI190" s="11204"/>
      <c r="AJ190" s="11204"/>
      <c r="AK190" s="11269"/>
      <c r="AL190" s="11204"/>
      <c r="AM190" s="11204"/>
      <c r="AN190" s="11270"/>
      <c r="AO190" s="11204"/>
      <c r="AP190" s="11204"/>
      <c r="AQ190" s="11204"/>
      <c r="AR190" s="11204"/>
      <c r="AS190" s="11204"/>
      <c r="AT190" s="11204"/>
      <c r="AU190" s="11204"/>
      <c r="AV190" s="11204"/>
      <c r="AW190" s="11204"/>
      <c r="AX190" s="11204"/>
      <c r="AY190" s="11204"/>
      <c r="AZ190" s="11204"/>
      <c r="BA190" s="11204"/>
      <c r="BB190" s="11204"/>
    </row>
    <row r="191">
      <c r="A191" s="11131"/>
      <c r="B191" s="11131"/>
      <c r="C191" s="11131"/>
      <c r="D191" s="11131"/>
      <c r="E191" s="11131"/>
      <c r="F191" s="11131"/>
      <c r="G191" s="11131"/>
      <c r="H191" s="11131"/>
      <c r="I191" s="11131"/>
      <c r="J191" s="11131"/>
      <c r="K191" s="11131"/>
      <c r="L191" s="11131"/>
      <c r="M191" s="11131"/>
      <c r="N191" s="11131"/>
      <c r="O191" s="11131"/>
      <c r="P191" s="11131"/>
      <c r="Q191" s="11131"/>
      <c r="R191" s="11131"/>
      <c r="S191" s="11131"/>
      <c r="T191" s="11131"/>
      <c r="U191" s="11131"/>
      <c r="V191" s="11128"/>
      <c r="W191" s="11161" t="s">
        <v>15136</v>
      </c>
      <c r="X191" s="11161"/>
      <c r="Y191" s="11161">
        <v>25</v>
      </c>
      <c r="Z191" s="11131"/>
      <c r="AA191" s="11163" t="s">
        <v>15108</v>
      </c>
      <c r="AB191" s="11161"/>
      <c r="AC191" s="11161">
        <v>49</v>
      </c>
      <c r="AD191" s="11131"/>
      <c r="AE191" s="11128"/>
      <c r="AF191" s="11204"/>
      <c r="AG191" s="11204"/>
      <c r="AH191" s="11204"/>
      <c r="AI191" s="11204"/>
      <c r="AJ191" s="11204"/>
      <c r="AK191" s="11269"/>
      <c r="AL191" s="11204"/>
      <c r="AM191" s="11204"/>
      <c r="AN191" s="11270"/>
      <c r="AO191" s="11204"/>
      <c r="AP191" s="11204"/>
      <c r="AQ191" s="11204"/>
      <c r="AR191" s="11204"/>
      <c r="AS191" s="11204"/>
      <c r="AT191" s="11204"/>
      <c r="AU191" s="11204"/>
      <c r="AV191" s="11204"/>
      <c r="AW191" s="11204"/>
      <c r="AX191" s="11204"/>
      <c r="AY191" s="11204"/>
      <c r="AZ191" s="11204"/>
      <c r="BA191" s="11204"/>
      <c r="BB191" s="11204"/>
    </row>
    <row r="192">
      <c r="A192" s="11131"/>
      <c r="B192" s="11131"/>
      <c r="C192" s="11131"/>
      <c r="D192" s="11131"/>
      <c r="E192" s="11131"/>
      <c r="F192" s="11131"/>
      <c r="G192" s="11131"/>
      <c r="H192" s="11131"/>
      <c r="I192" s="11131"/>
      <c r="J192" s="11131"/>
      <c r="K192" s="11131"/>
      <c r="L192" s="11131"/>
      <c r="M192" s="11131"/>
      <c r="N192" s="11131"/>
      <c r="O192" s="11131"/>
      <c r="P192" s="11131"/>
      <c r="Q192" s="11131"/>
      <c r="R192" s="11131"/>
      <c r="S192" s="11131"/>
      <c r="T192" s="11131"/>
      <c r="U192" s="11131"/>
      <c r="V192" s="11128"/>
      <c r="W192" s="11161" t="s">
        <v>15137</v>
      </c>
      <c r="X192" s="11161"/>
      <c r="Y192" s="11161">
        <v>25</v>
      </c>
      <c r="Z192" s="11131"/>
      <c r="AA192" s="11163" t="s">
        <v>15138</v>
      </c>
      <c r="AB192" s="11161"/>
      <c r="AC192" s="11161">
        <v>49</v>
      </c>
      <c r="AD192" s="11131"/>
      <c r="AE192" s="11128"/>
      <c r="AF192" s="11204"/>
      <c r="AG192" s="11204"/>
      <c r="AH192" s="11204"/>
      <c r="AI192" s="11204"/>
      <c r="AJ192" s="11204"/>
      <c r="AK192" s="11269"/>
      <c r="AL192" s="11204"/>
      <c r="AM192" s="11204"/>
      <c r="AN192" s="11270"/>
      <c r="AO192" s="11204"/>
      <c r="AP192" s="11204"/>
      <c r="AQ192" s="11204"/>
      <c r="AR192" s="11204"/>
      <c r="AS192" s="11204"/>
      <c r="AT192" s="11204"/>
      <c r="AU192" s="11204"/>
      <c r="AV192" s="11204"/>
      <c r="AW192" s="11204"/>
      <c r="AX192" s="11204"/>
      <c r="AY192" s="11204"/>
      <c r="AZ192" s="11204"/>
      <c r="BA192" s="11204"/>
      <c r="BB192" s="11204"/>
    </row>
    <row r="193">
      <c r="A193" s="11131"/>
      <c r="B193" s="11131"/>
      <c r="C193" s="11131"/>
      <c r="D193" s="11131"/>
      <c r="E193" s="11131"/>
      <c r="F193" s="11131"/>
      <c r="G193" s="11131"/>
      <c r="H193" s="11131"/>
      <c r="I193" s="11131"/>
      <c r="J193" s="11131"/>
      <c r="K193" s="11131"/>
      <c r="L193" s="11131"/>
      <c r="M193" s="11131"/>
      <c r="N193" s="11131"/>
      <c r="O193" s="11131"/>
      <c r="P193" s="11131"/>
      <c r="Q193" s="11131"/>
      <c r="R193" s="11131"/>
      <c r="S193" s="11131"/>
      <c r="T193" s="11131"/>
      <c r="U193" s="11131"/>
      <c r="V193" s="11128"/>
      <c r="W193" s="11161" t="s">
        <v>15139</v>
      </c>
      <c r="X193" s="11161"/>
      <c r="Y193" s="11161">
        <v>24</v>
      </c>
      <c r="Z193" s="11131"/>
      <c r="AA193" s="11163" t="s">
        <v>15124</v>
      </c>
      <c r="AB193" s="11161"/>
      <c r="AC193" s="11161">
        <v>48</v>
      </c>
      <c r="AD193" s="11131"/>
      <c r="AE193" s="11128"/>
      <c r="AF193" s="11204"/>
      <c r="AG193" s="11204"/>
      <c r="AH193" s="11204"/>
      <c r="AI193" s="11204"/>
      <c r="AJ193" s="11204"/>
      <c r="AK193" s="11269"/>
      <c r="AL193" s="11204"/>
      <c r="AM193" s="11204"/>
      <c r="AN193" s="11270"/>
      <c r="AO193" s="11204"/>
      <c r="AP193" s="11204"/>
      <c r="AQ193" s="11204"/>
      <c r="AR193" s="11204"/>
      <c r="AS193" s="11204"/>
      <c r="AT193" s="11204"/>
      <c r="AU193" s="11204"/>
      <c r="AV193" s="11204"/>
      <c r="AW193" s="11204"/>
      <c r="AX193" s="11204"/>
      <c r="AY193" s="11204"/>
      <c r="AZ193" s="11204"/>
      <c r="BA193" s="11204"/>
      <c r="BB193" s="11204"/>
    </row>
    <row r="194">
      <c r="A194" s="11131"/>
      <c r="B194" s="11131"/>
      <c r="C194" s="11131"/>
      <c r="D194" s="11131"/>
      <c r="E194" s="11131"/>
      <c r="F194" s="11131"/>
      <c r="G194" s="11131"/>
      <c r="H194" s="11131"/>
      <c r="I194" s="11131"/>
      <c r="J194" s="11131"/>
      <c r="K194" s="11131"/>
      <c r="L194" s="11131"/>
      <c r="M194" s="11131"/>
      <c r="N194" s="11131"/>
      <c r="O194" s="11131"/>
      <c r="P194" s="11131"/>
      <c r="Q194" s="11131"/>
      <c r="R194" s="11131"/>
      <c r="S194" s="11131"/>
      <c r="T194" s="11131"/>
      <c r="U194" s="11131"/>
      <c r="V194" s="11128"/>
      <c r="W194" s="11161" t="s">
        <v>15140</v>
      </c>
      <c r="X194" s="11161"/>
      <c r="Y194" s="11161">
        <v>24</v>
      </c>
      <c r="Z194" s="11131"/>
      <c r="AA194" s="11163" t="s">
        <v>15122</v>
      </c>
      <c r="AB194" s="11161"/>
      <c r="AC194" s="11161">
        <v>48</v>
      </c>
      <c r="AD194" s="11131"/>
      <c r="AE194" s="11128"/>
      <c r="AF194" s="11204"/>
      <c r="AG194" s="11204"/>
      <c r="AH194" s="11204"/>
      <c r="AI194" s="11204"/>
      <c r="AJ194" s="11204"/>
      <c r="AK194" s="11269"/>
      <c r="AL194" s="11204"/>
      <c r="AM194" s="11204"/>
      <c r="AN194" s="11270"/>
      <c r="AO194" s="11204"/>
      <c r="AP194" s="11204"/>
      <c r="AQ194" s="11204"/>
      <c r="AR194" s="11204"/>
      <c r="AS194" s="11204"/>
      <c r="AT194" s="11204"/>
      <c r="AU194" s="11204"/>
      <c r="AV194" s="11204"/>
      <c r="AW194" s="11204"/>
      <c r="AX194" s="11204"/>
      <c r="AY194" s="11204"/>
      <c r="AZ194" s="11204"/>
      <c r="BA194" s="11204"/>
      <c r="BB194" s="11204"/>
    </row>
    <row r="195">
      <c r="A195" s="11131"/>
      <c r="B195" s="11131"/>
      <c r="C195" s="11131"/>
      <c r="D195" s="11131"/>
      <c r="E195" s="11131"/>
      <c r="F195" s="11131"/>
      <c r="G195" s="11131"/>
      <c r="H195" s="11131"/>
      <c r="I195" s="11131"/>
      <c r="J195" s="11131"/>
      <c r="K195" s="11131"/>
      <c r="L195" s="11131"/>
      <c r="M195" s="11131"/>
      <c r="N195" s="11131"/>
      <c r="O195" s="11131"/>
      <c r="P195" s="11131"/>
      <c r="Q195" s="11131"/>
      <c r="R195" s="11131"/>
      <c r="S195" s="11131"/>
      <c r="T195" s="11131"/>
      <c r="U195" s="11131"/>
      <c r="V195" s="11128"/>
      <c r="W195" s="11161" t="s">
        <v>15141</v>
      </c>
      <c r="X195" s="11161"/>
      <c r="Y195" s="11161">
        <v>24</v>
      </c>
      <c r="Z195" s="11131"/>
      <c r="AA195" s="11163" t="s">
        <v>15140</v>
      </c>
      <c r="AB195" s="11161"/>
      <c r="AC195" s="11161">
        <v>48</v>
      </c>
      <c r="AD195" s="11131"/>
      <c r="AE195" s="11128"/>
      <c r="AF195" s="11204"/>
      <c r="AG195" s="11204"/>
      <c r="AH195" s="11204"/>
      <c r="AI195" s="11204"/>
      <c r="AJ195" s="11204"/>
      <c r="AK195" s="11269"/>
      <c r="AL195" s="11204"/>
      <c r="AM195" s="11204"/>
      <c r="AN195" s="11270"/>
      <c r="AO195" s="11204"/>
      <c r="AP195" s="11204"/>
      <c r="AQ195" s="11204"/>
      <c r="AR195" s="11204"/>
      <c r="AS195" s="11204"/>
      <c r="AT195" s="11204"/>
      <c r="AU195" s="11204"/>
      <c r="AV195" s="11204"/>
      <c r="AW195" s="11204"/>
      <c r="AX195" s="11204"/>
      <c r="AY195" s="11204"/>
      <c r="AZ195" s="11204"/>
      <c r="BA195" s="11204"/>
      <c r="BB195" s="11204"/>
    </row>
    <row r="196">
      <c r="A196" s="11131"/>
      <c r="B196" s="11131"/>
      <c r="C196" s="11131"/>
      <c r="D196" s="11131"/>
      <c r="E196" s="11131"/>
      <c r="F196" s="11131"/>
      <c r="G196" s="11131"/>
      <c r="H196" s="11131"/>
      <c r="I196" s="11131"/>
      <c r="J196" s="11131"/>
      <c r="K196" s="11131"/>
      <c r="L196" s="11131"/>
      <c r="M196" s="11131"/>
      <c r="N196" s="11131"/>
      <c r="O196" s="11131"/>
      <c r="P196" s="11131"/>
      <c r="Q196" s="11131"/>
      <c r="R196" s="11131"/>
      <c r="S196" s="11131"/>
      <c r="T196" s="11131"/>
      <c r="U196" s="11131"/>
      <c r="V196" s="11128"/>
      <c r="W196" s="11161" t="s">
        <v>14958</v>
      </c>
      <c r="X196" s="11161"/>
      <c r="Y196" s="11161">
        <v>24</v>
      </c>
      <c r="Z196" s="11131"/>
      <c r="AA196" s="11163" t="s">
        <v>15115</v>
      </c>
      <c r="AB196" s="11161"/>
      <c r="AC196" s="11161">
        <v>48</v>
      </c>
      <c r="AD196" s="11131"/>
      <c r="AE196" s="11128"/>
      <c r="AF196" s="11204"/>
      <c r="AG196" s="11204"/>
      <c r="AH196" s="11204"/>
      <c r="AI196" s="11204"/>
      <c r="AJ196" s="11204"/>
      <c r="AK196" s="11269"/>
      <c r="AL196" s="11204"/>
      <c r="AM196" s="11204"/>
      <c r="AN196" s="11270"/>
      <c r="AO196" s="11204"/>
      <c r="AP196" s="11204"/>
      <c r="AQ196" s="11204"/>
      <c r="AR196" s="11204"/>
      <c r="AS196" s="11204"/>
      <c r="AT196" s="11204"/>
      <c r="AU196" s="11204"/>
      <c r="AV196" s="11204"/>
      <c r="AW196" s="11204"/>
      <c r="AX196" s="11204"/>
      <c r="AY196" s="11204"/>
      <c r="AZ196" s="11204"/>
      <c r="BA196" s="11204"/>
      <c r="BB196" s="11204"/>
    </row>
    <row r="197">
      <c r="A197" s="11131"/>
      <c r="B197" s="11131"/>
      <c r="C197" s="11131"/>
      <c r="D197" s="11131"/>
      <c r="E197" s="11131"/>
      <c r="F197" s="11131"/>
      <c r="G197" s="11131"/>
      <c r="H197" s="11131"/>
      <c r="I197" s="11131"/>
      <c r="J197" s="11131"/>
      <c r="K197" s="11131"/>
      <c r="L197" s="11131"/>
      <c r="M197" s="11131"/>
      <c r="N197" s="11131"/>
      <c r="O197" s="11131"/>
      <c r="P197" s="11131"/>
      <c r="Q197" s="11131"/>
      <c r="R197" s="11131"/>
      <c r="S197" s="11131"/>
      <c r="T197" s="11131"/>
      <c r="U197" s="11131"/>
      <c r="V197" s="11128"/>
      <c r="W197" s="11161" t="s">
        <v>15142</v>
      </c>
      <c r="X197" s="11161"/>
      <c r="Y197" s="11161">
        <v>24</v>
      </c>
      <c r="Z197" s="11131"/>
      <c r="AA197" s="11163" t="s">
        <v>15143</v>
      </c>
      <c r="AB197" s="11161"/>
      <c r="AC197" s="11161">
        <v>48</v>
      </c>
      <c r="AD197" s="11131"/>
      <c r="AE197" s="11128"/>
      <c r="AF197" s="11204"/>
      <c r="AG197" s="11204"/>
      <c r="AH197" s="11204"/>
      <c r="AI197" s="11204"/>
      <c r="AJ197" s="11204"/>
      <c r="AK197" s="11269"/>
      <c r="AL197" s="11204"/>
      <c r="AM197" s="11204"/>
      <c r="AN197" s="11270"/>
      <c r="AO197" s="11204"/>
      <c r="AP197" s="11204"/>
      <c r="AQ197" s="11204"/>
      <c r="AR197" s="11204"/>
      <c r="AS197" s="11204"/>
      <c r="AT197" s="11204"/>
      <c r="AU197" s="11204"/>
      <c r="AV197" s="11204"/>
      <c r="AW197" s="11204"/>
      <c r="AX197" s="11204"/>
      <c r="AY197" s="11204"/>
      <c r="AZ197" s="11204"/>
      <c r="BA197" s="11204"/>
      <c r="BB197" s="11204"/>
    </row>
    <row r="198">
      <c r="A198" s="11131"/>
      <c r="B198" s="11131"/>
      <c r="C198" s="11131"/>
      <c r="D198" s="11131"/>
      <c r="E198" s="11131"/>
      <c r="F198" s="11131"/>
      <c r="G198" s="11131"/>
      <c r="H198" s="11131"/>
      <c r="I198" s="11131"/>
      <c r="J198" s="11131"/>
      <c r="K198" s="11131"/>
      <c r="L198" s="11131"/>
      <c r="M198" s="11131"/>
      <c r="N198" s="11131"/>
      <c r="O198" s="11131"/>
      <c r="P198" s="11131"/>
      <c r="Q198" s="11131"/>
      <c r="R198" s="11131"/>
      <c r="S198" s="11131"/>
      <c r="T198" s="11131"/>
      <c r="U198" s="11131"/>
      <c r="V198" s="11128"/>
      <c r="W198" s="11161" t="s">
        <v>15144</v>
      </c>
      <c r="X198" s="11161"/>
      <c r="Y198" s="11161">
        <v>24</v>
      </c>
      <c r="Z198" s="11131"/>
      <c r="AA198" s="11163" t="s">
        <v>15145</v>
      </c>
      <c r="AB198" s="11161"/>
      <c r="AC198" s="11161">
        <v>48</v>
      </c>
      <c r="AD198" s="11131"/>
      <c r="AE198" s="11128"/>
      <c r="AF198" s="11204"/>
      <c r="AG198" s="11204"/>
      <c r="AH198" s="11204"/>
      <c r="AI198" s="11204"/>
      <c r="AJ198" s="11204"/>
      <c r="AK198" s="11269"/>
      <c r="AL198" s="11204"/>
      <c r="AM198" s="11204"/>
      <c r="AN198" s="11270"/>
      <c r="AO198" s="11204"/>
      <c r="AP198" s="11204"/>
      <c r="AQ198" s="11204"/>
      <c r="AR198" s="11204"/>
      <c r="AS198" s="11204"/>
      <c r="AT198" s="11204"/>
      <c r="AU198" s="11204"/>
      <c r="AV198" s="11204"/>
      <c r="AW198" s="11204"/>
      <c r="AX198" s="11204"/>
      <c r="AY198" s="11204"/>
      <c r="AZ198" s="11204"/>
      <c r="BA198" s="11204"/>
      <c r="BB198" s="11204"/>
    </row>
    <row r="199">
      <c r="A199" s="11131"/>
      <c r="B199" s="11131"/>
      <c r="C199" s="11131"/>
      <c r="D199" s="11131"/>
      <c r="E199" s="11131"/>
      <c r="F199" s="11131"/>
      <c r="G199" s="11131"/>
      <c r="H199" s="11131"/>
      <c r="I199" s="11131"/>
      <c r="J199" s="11131"/>
      <c r="K199" s="11131"/>
      <c r="L199" s="11131"/>
      <c r="M199" s="11131"/>
      <c r="N199" s="11131"/>
      <c r="O199" s="11131"/>
      <c r="P199" s="11131"/>
      <c r="Q199" s="11131"/>
      <c r="R199" s="11131"/>
      <c r="S199" s="11131"/>
      <c r="T199" s="11131"/>
      <c r="U199" s="11131"/>
      <c r="V199" s="11128"/>
      <c r="W199" s="11161" t="s">
        <v>15125</v>
      </c>
      <c r="X199" s="11161"/>
      <c r="Y199" s="11161">
        <v>24</v>
      </c>
      <c r="Z199" s="11131"/>
      <c r="AA199" s="11163" t="s">
        <v>14802</v>
      </c>
      <c r="AB199" s="11161" t="s">
        <v>14797</v>
      </c>
      <c r="AC199" s="11161">
        <v>48</v>
      </c>
      <c r="AD199" s="11131"/>
      <c r="AE199" s="11128"/>
      <c r="AF199" s="11204"/>
      <c r="AG199" s="11204"/>
      <c r="AH199" s="11204"/>
      <c r="AI199" s="11204"/>
      <c r="AJ199" s="11204"/>
      <c r="AK199" s="11269"/>
      <c r="AL199" s="11204"/>
      <c r="AM199" s="11204"/>
      <c r="AN199" s="11270"/>
      <c r="AO199" s="11204"/>
      <c r="AP199" s="11204"/>
      <c r="AQ199" s="11204"/>
      <c r="AR199" s="11204"/>
      <c r="AS199" s="11204"/>
      <c r="AT199" s="11204"/>
      <c r="AU199" s="11204"/>
      <c r="AV199" s="11204"/>
      <c r="AW199" s="11204"/>
      <c r="AX199" s="11204"/>
      <c r="AY199" s="11204"/>
      <c r="AZ199" s="11204"/>
      <c r="BA199" s="11204"/>
      <c r="BB199" s="11204"/>
    </row>
    <row r="200">
      <c r="A200" s="11131"/>
      <c r="B200" s="11131"/>
      <c r="C200" s="11131"/>
      <c r="D200" s="11131"/>
      <c r="E200" s="11131"/>
      <c r="F200" s="11131"/>
      <c r="G200" s="11131"/>
      <c r="H200" s="11131"/>
      <c r="I200" s="11131"/>
      <c r="J200" s="11131"/>
      <c r="K200" s="11131"/>
      <c r="L200" s="11131"/>
      <c r="M200" s="11131"/>
      <c r="N200" s="11131"/>
      <c r="O200" s="11131"/>
      <c r="P200" s="11131"/>
      <c r="Q200" s="11131"/>
      <c r="R200" s="11131"/>
      <c r="S200" s="11131"/>
      <c r="T200" s="11131"/>
      <c r="U200" s="11131"/>
      <c r="V200" s="11128"/>
      <c r="W200" s="11161" t="s">
        <v>15105</v>
      </c>
      <c r="X200" s="11161"/>
      <c r="Y200" s="11161">
        <v>24</v>
      </c>
      <c r="Z200" s="11131"/>
      <c r="AA200" s="11163" t="s">
        <v>15146</v>
      </c>
      <c r="AB200" s="11161"/>
      <c r="AC200" s="11161">
        <v>48</v>
      </c>
      <c r="AD200" s="11131"/>
      <c r="AE200" s="11128"/>
      <c r="AF200" s="11204"/>
      <c r="AG200" s="11204"/>
      <c r="AH200" s="11204"/>
      <c r="AI200" s="11204"/>
      <c r="AJ200" s="11204"/>
      <c r="AK200" s="11269"/>
      <c r="AL200" s="11204"/>
      <c r="AM200" s="11204"/>
      <c r="AN200" s="11270"/>
      <c r="AO200" s="11204"/>
      <c r="AP200" s="11204"/>
      <c r="AQ200" s="11204"/>
      <c r="AR200" s="11204"/>
      <c r="AS200" s="11204"/>
      <c r="AT200" s="11204"/>
      <c r="AU200" s="11204"/>
      <c r="AV200" s="11204"/>
      <c r="AW200" s="11204"/>
      <c r="AX200" s="11204"/>
      <c r="AY200" s="11204"/>
      <c r="AZ200" s="11204"/>
      <c r="BA200" s="11204"/>
      <c r="BB200" s="11204"/>
    </row>
    <row r="201">
      <c r="A201" s="11131"/>
      <c r="B201" s="11131"/>
      <c r="C201" s="11131"/>
      <c r="D201" s="11131"/>
      <c r="E201" s="11131"/>
      <c r="F201" s="11131"/>
      <c r="G201" s="11131"/>
      <c r="H201" s="11131"/>
      <c r="I201" s="11131"/>
      <c r="J201" s="11131"/>
      <c r="K201" s="11131"/>
      <c r="L201" s="11131"/>
      <c r="M201" s="11131"/>
      <c r="N201" s="11131"/>
      <c r="O201" s="11131"/>
      <c r="P201" s="11131"/>
      <c r="Q201" s="11131"/>
      <c r="R201" s="11131"/>
      <c r="S201" s="11131"/>
      <c r="T201" s="11131"/>
      <c r="U201" s="11131"/>
      <c r="V201" s="11128"/>
      <c r="W201" s="11161" t="s">
        <v>15147</v>
      </c>
      <c r="X201" s="11161"/>
      <c r="Y201" s="11161">
        <v>23</v>
      </c>
      <c r="Z201" s="11131"/>
      <c r="AA201" s="11163" t="s">
        <v>15148</v>
      </c>
      <c r="AB201" s="11161"/>
      <c r="AC201" s="11161">
        <v>48</v>
      </c>
      <c r="AD201" s="11131"/>
      <c r="AE201" s="11128"/>
      <c r="AF201" s="11204"/>
      <c r="AG201" s="11204"/>
      <c r="AH201" s="11204"/>
      <c r="AI201" s="11204"/>
      <c r="AJ201" s="11204"/>
      <c r="AK201" s="11269"/>
      <c r="AL201" s="11204"/>
      <c r="AM201" s="11204"/>
      <c r="AN201" s="11270"/>
      <c r="AO201" s="11204"/>
      <c r="AP201" s="11204"/>
      <c r="AQ201" s="11204"/>
      <c r="AR201" s="11204"/>
      <c r="AS201" s="11204"/>
      <c r="AT201" s="11204"/>
      <c r="AU201" s="11204"/>
      <c r="AV201" s="11204"/>
      <c r="AW201" s="11204"/>
      <c r="AX201" s="11204"/>
      <c r="AY201" s="11204"/>
      <c r="AZ201" s="11204"/>
      <c r="BA201" s="11204"/>
      <c r="BB201" s="11204"/>
    </row>
    <row r="202">
      <c r="A202" s="11131"/>
      <c r="B202" s="11131"/>
      <c r="C202" s="11131"/>
      <c r="D202" s="11131"/>
      <c r="E202" s="11131"/>
      <c r="F202" s="11131"/>
      <c r="G202" s="11131"/>
      <c r="H202" s="11131"/>
      <c r="I202" s="11131"/>
      <c r="J202" s="11131"/>
      <c r="K202" s="11131"/>
      <c r="L202" s="11131"/>
      <c r="M202" s="11131"/>
      <c r="N202" s="11131"/>
      <c r="O202" s="11131"/>
      <c r="P202" s="11131"/>
      <c r="Q202" s="11131"/>
      <c r="R202" s="11131"/>
      <c r="S202" s="11131"/>
      <c r="T202" s="11131"/>
      <c r="U202" s="11131"/>
      <c r="V202" s="11128"/>
      <c r="W202" s="11161" t="s">
        <v>15133</v>
      </c>
      <c r="X202" s="11161"/>
      <c r="Y202" s="11161">
        <v>23</v>
      </c>
      <c r="Z202" s="11131"/>
      <c r="AA202" s="11163" t="s">
        <v>15149</v>
      </c>
      <c r="AB202" s="11161"/>
      <c r="AC202" s="11161">
        <v>47</v>
      </c>
      <c r="AD202" s="11131"/>
      <c r="AE202" s="11128"/>
      <c r="AF202" s="11204"/>
      <c r="AG202" s="11204"/>
      <c r="AH202" s="11204"/>
      <c r="AI202" s="11204"/>
      <c r="AJ202" s="11204"/>
      <c r="AK202" s="11269"/>
      <c r="AL202" s="11204"/>
      <c r="AM202" s="11204"/>
      <c r="AN202" s="11270"/>
      <c r="AO202" s="11204"/>
      <c r="AP202" s="11204"/>
      <c r="AQ202" s="11204"/>
      <c r="AR202" s="11204"/>
      <c r="AS202" s="11204"/>
      <c r="AT202" s="11204"/>
      <c r="AU202" s="11204"/>
      <c r="AV202" s="11204"/>
      <c r="AW202" s="11204"/>
      <c r="AX202" s="11204"/>
      <c r="AY202" s="11204"/>
      <c r="AZ202" s="11204"/>
      <c r="BA202" s="11204"/>
      <c r="BB202" s="11204"/>
    </row>
    <row r="203">
      <c r="A203" s="11131"/>
      <c r="B203" s="11131"/>
      <c r="C203" s="11131"/>
      <c r="D203" s="11131"/>
      <c r="E203" s="11131"/>
      <c r="F203" s="11131"/>
      <c r="G203" s="11131"/>
      <c r="H203" s="11131"/>
      <c r="I203" s="11131"/>
      <c r="J203" s="11131"/>
      <c r="K203" s="11131"/>
      <c r="L203" s="11131"/>
      <c r="M203" s="11131"/>
      <c r="N203" s="11131"/>
      <c r="O203" s="11131"/>
      <c r="P203" s="11131"/>
      <c r="Q203" s="11131"/>
      <c r="R203" s="11131"/>
      <c r="S203" s="11131"/>
      <c r="T203" s="11131"/>
      <c r="U203" s="11131"/>
      <c r="V203" s="11128"/>
      <c r="W203" s="11161" t="s">
        <v>15150</v>
      </c>
      <c r="X203" s="11161"/>
      <c r="Y203" s="11161">
        <v>23</v>
      </c>
      <c r="Z203" s="11131"/>
      <c r="AA203" s="11163" t="s">
        <v>15151</v>
      </c>
      <c r="AB203" s="11161"/>
      <c r="AC203" s="11161">
        <v>47</v>
      </c>
      <c r="AD203" s="11131"/>
      <c r="AE203" s="11128"/>
      <c r="AF203" s="11204"/>
      <c r="AG203" s="11204"/>
      <c r="AH203" s="11204"/>
      <c r="AI203" s="11204"/>
      <c r="AJ203" s="11204"/>
      <c r="AK203" s="11269"/>
      <c r="AL203" s="11204"/>
      <c r="AM203" s="11204"/>
      <c r="AN203" s="11270"/>
      <c r="AO203" s="11204"/>
      <c r="AP203" s="11204"/>
      <c r="AQ203" s="11204"/>
      <c r="AR203" s="11204"/>
      <c r="AS203" s="11204"/>
      <c r="AT203" s="11204"/>
      <c r="AU203" s="11204"/>
      <c r="AV203" s="11204"/>
      <c r="AW203" s="11204"/>
      <c r="AX203" s="11204"/>
      <c r="AY203" s="11204"/>
      <c r="AZ203" s="11204"/>
      <c r="BA203" s="11204"/>
      <c r="BB203" s="11204"/>
    </row>
    <row r="204">
      <c r="A204" s="11131"/>
      <c r="B204" s="11131"/>
      <c r="C204" s="11131"/>
      <c r="D204" s="11131"/>
      <c r="E204" s="11131"/>
      <c r="F204" s="11131"/>
      <c r="G204" s="11131"/>
      <c r="H204" s="11131"/>
      <c r="I204" s="11131"/>
      <c r="J204" s="11131"/>
      <c r="K204" s="11131"/>
      <c r="L204" s="11131"/>
      <c r="M204" s="11131"/>
      <c r="N204" s="11131"/>
      <c r="O204" s="11131"/>
      <c r="P204" s="11131"/>
      <c r="Q204" s="11131"/>
      <c r="R204" s="11131"/>
      <c r="S204" s="11131"/>
      <c r="T204" s="11131"/>
      <c r="U204" s="11131"/>
      <c r="V204" s="11128"/>
      <c r="W204" s="11161" t="s">
        <v>15148</v>
      </c>
      <c r="X204" s="11161"/>
      <c r="Y204" s="11161">
        <v>23</v>
      </c>
      <c r="Z204" s="11131"/>
      <c r="AA204" s="11163" t="s">
        <v>15152</v>
      </c>
      <c r="AB204" s="11161"/>
      <c r="AC204" s="11161">
        <v>47</v>
      </c>
      <c r="AD204" s="11131"/>
      <c r="AE204" s="11128"/>
      <c r="AF204" s="11204"/>
      <c r="AG204" s="11204"/>
      <c r="AH204" s="11204"/>
      <c r="AI204" s="11204"/>
      <c r="AJ204" s="11204"/>
      <c r="AK204" s="11269"/>
      <c r="AL204" s="11204"/>
      <c r="AM204" s="11204"/>
      <c r="AN204" s="11270"/>
      <c r="AO204" s="11204"/>
      <c r="AP204" s="11204"/>
      <c r="AQ204" s="11204"/>
      <c r="AR204" s="11204"/>
      <c r="AS204" s="11204"/>
      <c r="AT204" s="11204"/>
      <c r="AU204" s="11204"/>
      <c r="AV204" s="11204"/>
      <c r="AW204" s="11204"/>
      <c r="AX204" s="11204"/>
      <c r="AY204" s="11204"/>
      <c r="AZ204" s="11204"/>
      <c r="BA204" s="11204"/>
      <c r="BB204" s="11204"/>
    </row>
    <row r="205">
      <c r="A205" s="11131"/>
      <c r="B205" s="11131"/>
      <c r="C205" s="11131"/>
      <c r="D205" s="11131"/>
      <c r="E205" s="11131"/>
      <c r="F205" s="11131"/>
      <c r="G205" s="11131"/>
      <c r="H205" s="11131"/>
      <c r="I205" s="11131"/>
      <c r="J205" s="11131"/>
      <c r="K205" s="11131"/>
      <c r="L205" s="11131"/>
      <c r="M205" s="11131"/>
      <c r="N205" s="11131"/>
      <c r="O205" s="11131"/>
      <c r="P205" s="11131"/>
      <c r="Q205" s="11131"/>
      <c r="R205" s="11131"/>
      <c r="S205" s="11131"/>
      <c r="T205" s="11131"/>
      <c r="U205" s="11131"/>
      <c r="V205" s="11128"/>
      <c r="W205" s="11161" t="s">
        <v>15101</v>
      </c>
      <c r="X205" s="11161"/>
      <c r="Y205" s="11161">
        <v>23</v>
      </c>
      <c r="Z205" s="11131"/>
      <c r="AA205" s="11163" t="s">
        <v>15139</v>
      </c>
      <c r="AB205" s="11161"/>
      <c r="AC205" s="11161">
        <v>46</v>
      </c>
      <c r="AD205" s="11131"/>
      <c r="AE205" s="11128"/>
      <c r="AF205" s="11204"/>
      <c r="AG205" s="11204"/>
      <c r="AH205" s="11204"/>
      <c r="AI205" s="11204"/>
      <c r="AJ205" s="11204"/>
      <c r="AK205" s="11269"/>
      <c r="AL205" s="11204"/>
      <c r="AM205" s="11204"/>
      <c r="AN205" s="11270"/>
      <c r="AO205" s="11204"/>
      <c r="AP205" s="11204"/>
      <c r="AQ205" s="11204"/>
      <c r="AR205" s="11204"/>
      <c r="AS205" s="11204"/>
      <c r="AT205" s="11204"/>
      <c r="AU205" s="11204"/>
      <c r="AV205" s="11204"/>
      <c r="AW205" s="11204"/>
      <c r="AX205" s="11204"/>
      <c r="AY205" s="11204"/>
      <c r="AZ205" s="11204"/>
      <c r="BA205" s="11204"/>
      <c r="BB205" s="11204"/>
    </row>
    <row r="206">
      <c r="A206" s="11131"/>
      <c r="B206" s="11131"/>
      <c r="C206" s="11131"/>
      <c r="D206" s="11131"/>
      <c r="E206" s="11131"/>
      <c r="F206" s="11131"/>
      <c r="G206" s="11131"/>
      <c r="H206" s="11131"/>
      <c r="I206" s="11131"/>
      <c r="J206" s="11131"/>
      <c r="K206" s="11131"/>
      <c r="L206" s="11131"/>
      <c r="M206" s="11131"/>
      <c r="N206" s="11131"/>
      <c r="O206" s="11131"/>
      <c r="P206" s="11131"/>
      <c r="Q206" s="11131"/>
      <c r="R206" s="11131"/>
      <c r="S206" s="11131"/>
      <c r="T206" s="11131"/>
      <c r="U206" s="11131"/>
      <c r="V206" s="11128"/>
      <c r="W206" s="11161" t="s">
        <v>15152</v>
      </c>
      <c r="X206" s="11161"/>
      <c r="Y206" s="11161">
        <v>23</v>
      </c>
      <c r="Z206" s="11131"/>
      <c r="AA206" s="11163" t="s">
        <v>15153</v>
      </c>
      <c r="AB206" s="11161"/>
      <c r="AC206" s="11161">
        <v>46</v>
      </c>
      <c r="AD206" s="11131"/>
      <c r="AE206" s="11128"/>
      <c r="AF206" s="11204"/>
      <c r="AG206" s="11204"/>
      <c r="AH206" s="11204"/>
      <c r="AI206" s="11204"/>
      <c r="AJ206" s="11204"/>
      <c r="AK206" s="11269"/>
      <c r="AL206" s="11204"/>
      <c r="AM206" s="11204"/>
      <c r="AN206" s="11270"/>
      <c r="AO206" s="11204"/>
      <c r="AP206" s="11204"/>
      <c r="AQ206" s="11204"/>
      <c r="AR206" s="11204"/>
      <c r="AS206" s="11204"/>
      <c r="AT206" s="11204"/>
      <c r="AU206" s="11204"/>
      <c r="AV206" s="11204"/>
      <c r="AW206" s="11204"/>
      <c r="AX206" s="11204"/>
      <c r="AY206" s="11204"/>
      <c r="AZ206" s="11204"/>
      <c r="BA206" s="11204"/>
      <c r="BB206" s="11204"/>
    </row>
    <row r="207">
      <c r="A207" s="11131"/>
      <c r="B207" s="11131"/>
      <c r="C207" s="11131"/>
      <c r="D207" s="11131"/>
      <c r="E207" s="11131"/>
      <c r="F207" s="11131"/>
      <c r="G207" s="11131"/>
      <c r="H207" s="11131"/>
      <c r="I207" s="11131"/>
      <c r="J207" s="11131"/>
      <c r="K207" s="11131"/>
      <c r="L207" s="11131"/>
      <c r="M207" s="11131"/>
      <c r="N207" s="11131"/>
      <c r="O207" s="11131"/>
      <c r="P207" s="11131"/>
      <c r="Q207" s="11131"/>
      <c r="R207" s="11131"/>
      <c r="S207" s="11131"/>
      <c r="T207" s="11131"/>
      <c r="U207" s="11131"/>
      <c r="V207" s="11128"/>
      <c r="W207" s="11161" t="s">
        <v>15092</v>
      </c>
      <c r="X207" s="11161"/>
      <c r="Y207" s="11161">
        <v>23</v>
      </c>
      <c r="Z207" s="11131"/>
      <c r="AA207" s="11163" t="s">
        <v>15117</v>
      </c>
      <c r="AB207" s="11161"/>
      <c r="AC207" s="11161">
        <v>46</v>
      </c>
      <c r="AD207" s="11131"/>
      <c r="AE207" s="11128"/>
      <c r="AF207" s="11204"/>
      <c r="AG207" s="11204"/>
      <c r="AH207" s="11204"/>
      <c r="AI207" s="11204"/>
      <c r="AJ207" s="11204"/>
      <c r="AK207" s="11269"/>
      <c r="AL207" s="11204"/>
      <c r="AM207" s="11204"/>
      <c r="AN207" s="11270"/>
      <c r="AO207" s="11204"/>
      <c r="AP207" s="11204"/>
      <c r="AQ207" s="11204"/>
      <c r="AR207" s="11204"/>
      <c r="AS207" s="11204"/>
      <c r="AT207" s="11204"/>
      <c r="AU207" s="11204"/>
      <c r="AV207" s="11204"/>
      <c r="AW207" s="11204"/>
      <c r="AX207" s="11204"/>
      <c r="AY207" s="11204"/>
      <c r="AZ207" s="11204"/>
      <c r="BA207" s="11204"/>
      <c r="BB207" s="11204"/>
    </row>
    <row r="208">
      <c r="A208" s="11131"/>
      <c r="B208" s="11131"/>
      <c r="C208" s="11131"/>
      <c r="D208" s="11131"/>
      <c r="E208" s="11131"/>
      <c r="F208" s="11131"/>
      <c r="G208" s="11131"/>
      <c r="H208" s="11131"/>
      <c r="I208" s="11131"/>
      <c r="J208" s="11131"/>
      <c r="K208" s="11131"/>
      <c r="L208" s="11131"/>
      <c r="M208" s="11131"/>
      <c r="N208" s="11131"/>
      <c r="O208" s="11131"/>
      <c r="P208" s="11131"/>
      <c r="Q208" s="11131"/>
      <c r="R208" s="11131"/>
      <c r="S208" s="11131"/>
      <c r="T208" s="11131"/>
      <c r="U208" s="11131"/>
      <c r="V208" s="11128"/>
      <c r="W208" s="11161" t="s">
        <v>15154</v>
      </c>
      <c r="X208" s="11161"/>
      <c r="Y208" s="11161">
        <v>22</v>
      </c>
      <c r="Z208" s="11131"/>
      <c r="AA208" s="11163" t="s">
        <v>15104</v>
      </c>
      <c r="AB208" s="11161"/>
      <c r="AC208" s="11161">
        <v>45</v>
      </c>
      <c r="AD208" s="11131"/>
      <c r="AE208" s="11128"/>
      <c r="AF208" s="11204"/>
      <c r="AG208" s="11204"/>
      <c r="AH208" s="11204"/>
      <c r="AI208" s="11204"/>
      <c r="AJ208" s="11204"/>
      <c r="AK208" s="11269"/>
      <c r="AL208" s="11204"/>
      <c r="AM208" s="11204"/>
      <c r="AN208" s="11270"/>
      <c r="AO208" s="11204"/>
      <c r="AP208" s="11204"/>
      <c r="AQ208" s="11204"/>
      <c r="AR208" s="11204"/>
      <c r="AS208" s="11204"/>
      <c r="AT208" s="11204"/>
      <c r="AU208" s="11204"/>
      <c r="AV208" s="11204"/>
      <c r="AW208" s="11204"/>
      <c r="AX208" s="11204"/>
      <c r="AY208" s="11204"/>
      <c r="AZ208" s="11204"/>
      <c r="BA208" s="11204"/>
      <c r="BB208" s="11204"/>
    </row>
    <row r="209">
      <c r="A209" s="11131"/>
      <c r="B209" s="11131"/>
      <c r="C209" s="11131"/>
      <c r="D209" s="11131"/>
      <c r="E209" s="11131"/>
      <c r="F209" s="11131"/>
      <c r="G209" s="11131"/>
      <c r="H209" s="11131"/>
      <c r="I209" s="11131"/>
      <c r="J209" s="11131"/>
      <c r="K209" s="11131"/>
      <c r="L209" s="11131"/>
      <c r="M209" s="11131"/>
      <c r="N209" s="11131"/>
      <c r="O209" s="11131"/>
      <c r="P209" s="11131"/>
      <c r="Q209" s="11131"/>
      <c r="R209" s="11131"/>
      <c r="S209" s="11131"/>
      <c r="T209" s="11131"/>
      <c r="U209" s="11131"/>
      <c r="V209" s="11128"/>
      <c r="W209" s="11161" t="s">
        <v>15155</v>
      </c>
      <c r="X209" s="11161"/>
      <c r="Y209" s="11161">
        <v>22</v>
      </c>
      <c r="Z209" s="11131"/>
      <c r="AA209" s="11163" t="s">
        <v>15156</v>
      </c>
      <c r="AB209" s="11161"/>
      <c r="AC209" s="11161">
        <v>45</v>
      </c>
      <c r="AD209" s="11131"/>
      <c r="AE209" s="11128"/>
      <c r="AF209" s="11204"/>
      <c r="AG209" s="11204"/>
      <c r="AH209" s="11204"/>
      <c r="AI209" s="11204"/>
      <c r="AJ209" s="11204"/>
      <c r="AK209" s="11269"/>
      <c r="AL209" s="11204"/>
      <c r="AM209" s="11204"/>
      <c r="AN209" s="11270"/>
      <c r="AO209" s="11204"/>
      <c r="AP209" s="11204"/>
      <c r="AQ209" s="11204"/>
      <c r="AR209" s="11204"/>
      <c r="AS209" s="11204"/>
      <c r="AT209" s="11204"/>
      <c r="AU209" s="11204"/>
      <c r="AV209" s="11204"/>
      <c r="AW209" s="11204"/>
      <c r="AX209" s="11204"/>
      <c r="AY209" s="11204"/>
      <c r="AZ209" s="11204"/>
      <c r="BA209" s="11204"/>
      <c r="BB209" s="11204"/>
    </row>
    <row r="210">
      <c r="A210" s="11131"/>
      <c r="B210" s="11131"/>
      <c r="C210" s="11131"/>
      <c r="D210" s="11131"/>
      <c r="E210" s="11131"/>
      <c r="F210" s="11131"/>
      <c r="G210" s="11131"/>
      <c r="H210" s="11131"/>
      <c r="I210" s="11131"/>
      <c r="J210" s="11131"/>
      <c r="K210" s="11131"/>
      <c r="L210" s="11131"/>
      <c r="M210" s="11131"/>
      <c r="N210" s="11131"/>
      <c r="O210" s="11131"/>
      <c r="P210" s="11131"/>
      <c r="Q210" s="11131"/>
      <c r="R210" s="11131"/>
      <c r="S210" s="11131"/>
      <c r="T210" s="11131"/>
      <c r="U210" s="11131"/>
      <c r="V210" s="11128"/>
      <c r="W210" s="11161" t="s">
        <v>15143</v>
      </c>
      <c r="X210" s="11161"/>
      <c r="Y210" s="11161">
        <v>22</v>
      </c>
      <c r="Z210" s="11131"/>
      <c r="AA210" s="11163" t="s">
        <v>15157</v>
      </c>
      <c r="AB210" s="11161"/>
      <c r="AC210" s="11161">
        <v>45</v>
      </c>
      <c r="AD210" s="11131"/>
      <c r="AE210" s="11128"/>
      <c r="AF210" s="11204"/>
      <c r="AG210" s="11204"/>
      <c r="AH210" s="11204"/>
      <c r="AI210" s="11204"/>
      <c r="AJ210" s="11204"/>
      <c r="AK210" s="11269"/>
      <c r="AL210" s="11204"/>
      <c r="AM210" s="11204"/>
      <c r="AN210" s="11270"/>
      <c r="AO210" s="11204"/>
      <c r="AP210" s="11204"/>
      <c r="AQ210" s="11204"/>
      <c r="AR210" s="11204"/>
      <c r="AS210" s="11204"/>
      <c r="AT210" s="11204"/>
      <c r="AU210" s="11204"/>
      <c r="AV210" s="11204"/>
      <c r="AW210" s="11204"/>
      <c r="AX210" s="11204"/>
      <c r="AY210" s="11204"/>
      <c r="AZ210" s="11204"/>
      <c r="BA210" s="11204"/>
      <c r="BB210" s="11204"/>
    </row>
    <row r="211">
      <c r="A211" s="11131"/>
      <c r="B211" s="11131"/>
      <c r="C211" s="11131"/>
      <c r="D211" s="11131"/>
      <c r="E211" s="11131"/>
      <c r="F211" s="11131"/>
      <c r="G211" s="11131"/>
      <c r="H211" s="11131"/>
      <c r="I211" s="11131"/>
      <c r="J211" s="11131"/>
      <c r="K211" s="11131"/>
      <c r="L211" s="11131"/>
      <c r="M211" s="11131"/>
      <c r="N211" s="11131"/>
      <c r="O211" s="11131"/>
      <c r="P211" s="11131"/>
      <c r="Q211" s="11131"/>
      <c r="R211" s="11131"/>
      <c r="S211" s="11131"/>
      <c r="T211" s="11131"/>
      <c r="U211" s="11131"/>
      <c r="V211" s="11128"/>
      <c r="W211" s="11161" t="s">
        <v>15118</v>
      </c>
      <c r="X211" s="11161"/>
      <c r="Y211" s="11161">
        <v>22</v>
      </c>
      <c r="Z211" s="11131"/>
      <c r="AA211" s="11163" t="s">
        <v>15158</v>
      </c>
      <c r="AB211" s="11161"/>
      <c r="AC211" s="11161">
        <v>45</v>
      </c>
      <c r="AD211" s="11131"/>
      <c r="AE211" s="11128"/>
      <c r="AF211" s="11204"/>
      <c r="AG211" s="11204"/>
      <c r="AH211" s="11204"/>
      <c r="AI211" s="11204"/>
      <c r="AJ211" s="11204"/>
      <c r="AK211" s="11269"/>
      <c r="AL211" s="11204"/>
      <c r="AM211" s="11204"/>
      <c r="AN211" s="11270"/>
      <c r="AO211" s="11204"/>
      <c r="AP211" s="11204"/>
      <c r="AQ211" s="11204"/>
      <c r="AR211" s="11204"/>
      <c r="AS211" s="11204"/>
      <c r="AT211" s="11204"/>
      <c r="AU211" s="11204"/>
      <c r="AV211" s="11204"/>
      <c r="AW211" s="11204"/>
      <c r="AX211" s="11204"/>
      <c r="AY211" s="11204"/>
      <c r="AZ211" s="11204"/>
      <c r="BA211" s="11204"/>
      <c r="BB211" s="11204"/>
    </row>
    <row r="212">
      <c r="A212" s="11131"/>
      <c r="B212" s="11131"/>
      <c r="C212" s="11131"/>
      <c r="D212" s="11131"/>
      <c r="E212" s="11131"/>
      <c r="F212" s="11131"/>
      <c r="G212" s="11131"/>
      <c r="H212" s="11131"/>
      <c r="I212" s="11131"/>
      <c r="J212" s="11131"/>
      <c r="K212" s="11131"/>
      <c r="L212" s="11131"/>
      <c r="M212" s="11131"/>
      <c r="N212" s="11131"/>
      <c r="O212" s="11131"/>
      <c r="P212" s="11131"/>
      <c r="Q212" s="11131"/>
      <c r="R212" s="11131"/>
      <c r="S212" s="11131"/>
      <c r="T212" s="11131"/>
      <c r="U212" s="11131"/>
      <c r="V212" s="11128"/>
      <c r="W212" s="11161" t="s">
        <v>15159</v>
      </c>
      <c r="X212" s="11161"/>
      <c r="Y212" s="11161">
        <v>22</v>
      </c>
      <c r="Z212" s="11131"/>
      <c r="AA212" s="11163" t="s">
        <v>15160</v>
      </c>
      <c r="AB212" s="11161"/>
      <c r="AC212" s="11161">
        <v>44</v>
      </c>
      <c r="AD212" s="11131"/>
      <c r="AE212" s="11128"/>
      <c r="AF212" s="11204"/>
      <c r="AG212" s="11204"/>
      <c r="AH212" s="11204"/>
      <c r="AI212" s="11204"/>
      <c r="AJ212" s="11204"/>
      <c r="AK212" s="11269"/>
      <c r="AL212" s="11204"/>
      <c r="AM212" s="11204"/>
      <c r="AN212" s="11270"/>
      <c r="AO212" s="11204"/>
      <c r="AP212" s="11204"/>
      <c r="AQ212" s="11204"/>
      <c r="AR212" s="11204"/>
      <c r="AS212" s="11204"/>
      <c r="AT212" s="11204"/>
      <c r="AU212" s="11204"/>
      <c r="AV212" s="11204"/>
      <c r="AW212" s="11204"/>
      <c r="AX212" s="11204"/>
      <c r="AY212" s="11204"/>
      <c r="AZ212" s="11204"/>
      <c r="BA212" s="11204"/>
      <c r="BB212" s="11204"/>
    </row>
    <row r="213">
      <c r="A213" s="11131"/>
      <c r="B213" s="11131"/>
      <c r="C213" s="11131"/>
      <c r="D213" s="11131"/>
      <c r="E213" s="11131"/>
      <c r="F213" s="11131"/>
      <c r="G213" s="11131"/>
      <c r="H213" s="11131"/>
      <c r="I213" s="11131"/>
      <c r="J213" s="11131"/>
      <c r="K213" s="11131"/>
      <c r="L213" s="11131"/>
      <c r="M213" s="11131"/>
      <c r="N213" s="11131"/>
      <c r="O213" s="11131"/>
      <c r="P213" s="11131"/>
      <c r="Q213" s="11131"/>
      <c r="R213" s="11131"/>
      <c r="S213" s="11131"/>
      <c r="T213" s="11131"/>
      <c r="U213" s="11131"/>
      <c r="V213" s="11128"/>
      <c r="W213" s="11161" t="s">
        <v>15161</v>
      </c>
      <c r="X213" s="11161"/>
      <c r="Y213" s="11161">
        <v>22</v>
      </c>
      <c r="Z213" s="11131"/>
      <c r="AA213" s="11163" t="s">
        <v>15111</v>
      </c>
      <c r="AB213" s="11161"/>
      <c r="AC213" s="11161">
        <v>44</v>
      </c>
      <c r="AD213" s="11131"/>
      <c r="AE213" s="11128"/>
      <c r="AF213" s="11204"/>
      <c r="AG213" s="11204"/>
      <c r="AH213" s="11204"/>
      <c r="AI213" s="11204"/>
      <c r="AJ213" s="11204"/>
      <c r="AK213" s="11269"/>
      <c r="AL213" s="11204"/>
      <c r="AM213" s="11204"/>
      <c r="AN213" s="11270"/>
      <c r="AO213" s="11204"/>
      <c r="AP213" s="11204"/>
      <c r="AQ213" s="11204"/>
      <c r="AR213" s="11204"/>
      <c r="AS213" s="11204"/>
      <c r="AT213" s="11204"/>
      <c r="AU213" s="11204"/>
      <c r="AV213" s="11204"/>
      <c r="AW213" s="11204"/>
      <c r="AX213" s="11204"/>
      <c r="AY213" s="11204"/>
      <c r="AZ213" s="11204"/>
      <c r="BA213" s="11204"/>
      <c r="BB213" s="11204"/>
    </row>
    <row r="214">
      <c r="A214" s="11131"/>
      <c r="B214" s="11131"/>
      <c r="C214" s="11131"/>
      <c r="D214" s="11131"/>
      <c r="E214" s="11131"/>
      <c r="F214" s="11131"/>
      <c r="G214" s="11131"/>
      <c r="H214" s="11131"/>
      <c r="I214" s="11131"/>
      <c r="J214" s="11131"/>
      <c r="K214" s="11131"/>
      <c r="L214" s="11131"/>
      <c r="M214" s="11131"/>
      <c r="N214" s="11131"/>
      <c r="O214" s="11131"/>
      <c r="P214" s="11131"/>
      <c r="Q214" s="11131"/>
      <c r="R214" s="11131"/>
      <c r="S214" s="11131"/>
      <c r="T214" s="11131"/>
      <c r="U214" s="11131"/>
      <c r="V214" s="11128"/>
      <c r="W214" s="11161" t="s">
        <v>15162</v>
      </c>
      <c r="X214" s="11161"/>
      <c r="Y214" s="11161">
        <v>22</v>
      </c>
      <c r="Z214" s="11131"/>
      <c r="AA214" s="11163" t="s">
        <v>15163</v>
      </c>
      <c r="AB214" s="11161"/>
      <c r="AC214" s="11161">
        <v>43</v>
      </c>
      <c r="AD214" s="11131"/>
      <c r="AE214" s="11128"/>
      <c r="AF214" s="11204"/>
      <c r="AG214" s="11204"/>
      <c r="AH214" s="11204"/>
      <c r="AI214" s="11204"/>
      <c r="AJ214" s="11204"/>
      <c r="AK214" s="11269"/>
      <c r="AL214" s="11204"/>
      <c r="AM214" s="11204"/>
      <c r="AN214" s="11270"/>
      <c r="AO214" s="11204"/>
      <c r="AP214" s="11204"/>
      <c r="AQ214" s="11204"/>
      <c r="AR214" s="11204"/>
      <c r="AS214" s="11204"/>
      <c r="AT214" s="11204"/>
      <c r="AU214" s="11204"/>
      <c r="AV214" s="11204"/>
      <c r="AW214" s="11204"/>
      <c r="AX214" s="11204"/>
      <c r="AY214" s="11204"/>
      <c r="AZ214" s="11204"/>
      <c r="BA214" s="11204"/>
      <c r="BB214" s="11204"/>
    </row>
    <row r="215">
      <c r="A215" s="11131"/>
      <c r="B215" s="11131"/>
      <c r="C215" s="11131"/>
      <c r="D215" s="11131"/>
      <c r="E215" s="11131"/>
      <c r="F215" s="11131"/>
      <c r="G215" s="11131"/>
      <c r="H215" s="11131"/>
      <c r="I215" s="11131"/>
      <c r="J215" s="11131"/>
      <c r="K215" s="11131"/>
      <c r="L215" s="11131"/>
      <c r="M215" s="11131"/>
      <c r="N215" s="11131"/>
      <c r="O215" s="11131"/>
      <c r="P215" s="11131"/>
      <c r="Q215" s="11131"/>
      <c r="R215" s="11131"/>
      <c r="S215" s="11131"/>
      <c r="T215" s="11131"/>
      <c r="U215" s="11131"/>
      <c r="V215" s="11128"/>
      <c r="W215" s="11161" t="s">
        <v>15129</v>
      </c>
      <c r="X215" s="11161"/>
      <c r="Y215" s="11161">
        <v>22</v>
      </c>
      <c r="Z215" s="11131"/>
      <c r="AA215" s="11163" t="s">
        <v>15164</v>
      </c>
      <c r="AB215" s="11161"/>
      <c r="AC215" s="11161">
        <v>43</v>
      </c>
      <c r="AD215" s="11131"/>
      <c r="AE215" s="11128"/>
      <c r="AF215" s="11204"/>
      <c r="AG215" s="11204"/>
      <c r="AH215" s="11204"/>
      <c r="AI215" s="11204"/>
      <c r="AJ215" s="11204"/>
      <c r="AK215" s="11269"/>
      <c r="AL215" s="11204"/>
      <c r="AM215" s="11204"/>
      <c r="AN215" s="11270"/>
      <c r="AO215" s="11204"/>
      <c r="AP215" s="11204"/>
      <c r="AQ215" s="11204"/>
      <c r="AR215" s="11204"/>
      <c r="AS215" s="11204"/>
      <c r="AT215" s="11204"/>
      <c r="AU215" s="11204"/>
      <c r="AV215" s="11204"/>
      <c r="AW215" s="11204"/>
      <c r="AX215" s="11204"/>
      <c r="AY215" s="11204"/>
      <c r="AZ215" s="11204"/>
      <c r="BA215" s="11204"/>
      <c r="BB215" s="11204"/>
    </row>
    <row r="216">
      <c r="A216" s="11131"/>
      <c r="B216" s="11131"/>
      <c r="C216" s="11131"/>
      <c r="D216" s="11131"/>
      <c r="E216" s="11131"/>
      <c r="F216" s="11131"/>
      <c r="G216" s="11131"/>
      <c r="H216" s="11131"/>
      <c r="I216" s="11131"/>
      <c r="J216" s="11131"/>
      <c r="K216" s="11131"/>
      <c r="L216" s="11131"/>
      <c r="M216" s="11131"/>
      <c r="N216" s="11131"/>
      <c r="O216" s="11131"/>
      <c r="P216" s="11131"/>
      <c r="Q216" s="11131"/>
      <c r="R216" s="11131"/>
      <c r="S216" s="11131"/>
      <c r="T216" s="11131"/>
      <c r="U216" s="11131"/>
      <c r="V216" s="11128"/>
      <c r="W216" s="11161" t="s">
        <v>15145</v>
      </c>
      <c r="X216" s="11161"/>
      <c r="Y216" s="11161">
        <v>22</v>
      </c>
      <c r="Z216" s="11131"/>
      <c r="AA216" s="11163" t="s">
        <v>15165</v>
      </c>
      <c r="AB216" s="11161"/>
      <c r="AC216" s="11161">
        <v>43</v>
      </c>
      <c r="AD216" s="11131"/>
      <c r="AE216" s="11128"/>
      <c r="AF216" s="11204"/>
      <c r="AG216" s="11204"/>
      <c r="AH216" s="11204"/>
      <c r="AI216" s="11204"/>
      <c r="AJ216" s="11204"/>
      <c r="AK216" s="11269"/>
      <c r="AL216" s="11204"/>
      <c r="AM216" s="11204"/>
      <c r="AN216" s="11270"/>
      <c r="AO216" s="11204"/>
      <c r="AP216" s="11204"/>
      <c r="AQ216" s="11204"/>
      <c r="AR216" s="11204"/>
      <c r="AS216" s="11204"/>
      <c r="AT216" s="11204"/>
      <c r="AU216" s="11204"/>
      <c r="AV216" s="11204"/>
      <c r="AW216" s="11204"/>
      <c r="AX216" s="11204"/>
      <c r="AY216" s="11204"/>
      <c r="AZ216" s="11204"/>
      <c r="BA216" s="11204"/>
      <c r="BB216" s="11204"/>
    </row>
    <row r="217">
      <c r="A217" s="11131"/>
      <c r="B217" s="11131"/>
      <c r="C217" s="11131"/>
      <c r="D217" s="11131"/>
      <c r="E217" s="11131"/>
      <c r="F217" s="11131"/>
      <c r="G217" s="11131"/>
      <c r="H217" s="11131"/>
      <c r="I217" s="11131"/>
      <c r="J217" s="11131"/>
      <c r="K217" s="11131"/>
      <c r="L217" s="11131"/>
      <c r="M217" s="11131"/>
      <c r="N217" s="11131"/>
      <c r="O217" s="11131"/>
      <c r="P217" s="11131"/>
      <c r="Q217" s="11131"/>
      <c r="R217" s="11131"/>
      <c r="S217" s="11131"/>
      <c r="T217" s="11131"/>
      <c r="U217" s="11131"/>
      <c r="V217" s="11128"/>
      <c r="W217" s="11161" t="s">
        <v>15056</v>
      </c>
      <c r="X217" s="11161"/>
      <c r="Y217" s="11161">
        <v>22</v>
      </c>
      <c r="Z217" s="11131"/>
      <c r="AA217" s="11163" t="s">
        <v>15166</v>
      </c>
      <c r="AB217" s="11161"/>
      <c r="AC217" s="11161">
        <v>43</v>
      </c>
      <c r="AD217" s="11131"/>
      <c r="AE217" s="11128"/>
      <c r="AF217" s="11204"/>
      <c r="AG217" s="11204"/>
      <c r="AH217" s="11204"/>
      <c r="AI217" s="11204"/>
      <c r="AJ217" s="11204"/>
      <c r="AK217" s="11269"/>
      <c r="AL217" s="11204"/>
      <c r="AM217" s="11204"/>
      <c r="AN217" s="11270"/>
      <c r="AO217" s="11204"/>
      <c r="AP217" s="11204"/>
      <c r="AQ217" s="11204"/>
      <c r="AR217" s="11204"/>
      <c r="AS217" s="11204"/>
      <c r="AT217" s="11204"/>
      <c r="AU217" s="11204"/>
      <c r="AV217" s="11204"/>
      <c r="AW217" s="11204"/>
      <c r="AX217" s="11204"/>
      <c r="AY217" s="11204"/>
      <c r="AZ217" s="11204"/>
      <c r="BA217" s="11204"/>
      <c r="BB217" s="11204"/>
    </row>
    <row r="218">
      <c r="A218" s="11131"/>
      <c r="B218" s="11131"/>
      <c r="C218" s="11131"/>
      <c r="D218" s="11131"/>
      <c r="E218" s="11131"/>
      <c r="F218" s="11131"/>
      <c r="G218" s="11131"/>
      <c r="H218" s="11131"/>
      <c r="I218" s="11131"/>
      <c r="J218" s="11131"/>
      <c r="K218" s="11131"/>
      <c r="L218" s="11131"/>
      <c r="M218" s="11131"/>
      <c r="N218" s="11131"/>
      <c r="O218" s="11131"/>
      <c r="P218" s="11131"/>
      <c r="Q218" s="11131"/>
      <c r="R218" s="11131"/>
      <c r="S218" s="11131"/>
      <c r="T218" s="11131"/>
      <c r="U218" s="11131"/>
      <c r="V218" s="11128"/>
      <c r="W218" s="11161" t="s">
        <v>15160</v>
      </c>
      <c r="X218" s="11161"/>
      <c r="Y218" s="11161">
        <v>22</v>
      </c>
      <c r="Z218" s="11131"/>
      <c r="AA218" s="11163" t="s">
        <v>15167</v>
      </c>
      <c r="AB218" s="11161"/>
      <c r="AC218" s="11161">
        <v>43</v>
      </c>
      <c r="AD218" s="11131"/>
      <c r="AE218" s="11128"/>
      <c r="AF218" s="11204"/>
      <c r="AG218" s="11204"/>
      <c r="AH218" s="11204"/>
      <c r="AI218" s="11204"/>
      <c r="AJ218" s="11204"/>
      <c r="AK218" s="11269"/>
      <c r="AL218" s="11204"/>
      <c r="AM218" s="11204"/>
      <c r="AN218" s="11270"/>
      <c r="AO218" s="11204"/>
      <c r="AP218" s="11204"/>
      <c r="AQ218" s="11204"/>
      <c r="AR218" s="11204"/>
      <c r="AS218" s="11204"/>
      <c r="AT218" s="11204"/>
      <c r="AU218" s="11204"/>
      <c r="AV218" s="11204"/>
      <c r="AW218" s="11204"/>
      <c r="AX218" s="11204"/>
      <c r="AY218" s="11204"/>
      <c r="AZ218" s="11204"/>
      <c r="BA218" s="11204"/>
      <c r="BB218" s="11204"/>
    </row>
    <row r="219">
      <c r="A219" s="11131"/>
      <c r="B219" s="11131"/>
      <c r="C219" s="11131"/>
      <c r="D219" s="11131"/>
      <c r="E219" s="11131"/>
      <c r="F219" s="11131"/>
      <c r="G219" s="11131"/>
      <c r="H219" s="11131"/>
      <c r="I219" s="11131"/>
      <c r="J219" s="11131"/>
      <c r="K219" s="11131"/>
      <c r="L219" s="11131"/>
      <c r="M219" s="11131"/>
      <c r="N219" s="11131"/>
      <c r="O219" s="11131"/>
      <c r="P219" s="11131"/>
      <c r="Q219" s="11131"/>
      <c r="R219" s="11131"/>
      <c r="S219" s="11131"/>
      <c r="T219" s="11131"/>
      <c r="U219" s="11131"/>
      <c r="V219" s="11128"/>
      <c r="W219" s="11161" t="s">
        <v>15168</v>
      </c>
      <c r="X219" s="11161"/>
      <c r="Y219" s="11161">
        <v>22</v>
      </c>
      <c r="Z219" s="11131"/>
      <c r="AA219" s="11163" t="s">
        <v>15169</v>
      </c>
      <c r="AB219" s="11161"/>
      <c r="AC219" s="11161">
        <v>43</v>
      </c>
      <c r="AD219" s="11131"/>
      <c r="AE219" s="11128"/>
      <c r="AF219" s="11204"/>
      <c r="AG219" s="11204"/>
      <c r="AH219" s="11204"/>
      <c r="AI219" s="11204"/>
      <c r="AJ219" s="11204"/>
      <c r="AK219" s="11269"/>
      <c r="AL219" s="11204"/>
      <c r="AM219" s="11204"/>
      <c r="AN219" s="11270"/>
      <c r="AO219" s="11204"/>
      <c r="AP219" s="11204"/>
      <c r="AQ219" s="11204"/>
      <c r="AR219" s="11204"/>
      <c r="AS219" s="11204"/>
      <c r="AT219" s="11204"/>
      <c r="AU219" s="11204"/>
      <c r="AV219" s="11204"/>
      <c r="AW219" s="11204"/>
      <c r="AX219" s="11204"/>
      <c r="AY219" s="11204"/>
      <c r="AZ219" s="11204"/>
      <c r="BA219" s="11204"/>
      <c r="BB219" s="11204"/>
    </row>
    <row r="220">
      <c r="A220" s="11131"/>
      <c r="B220" s="11131"/>
      <c r="C220" s="11131"/>
      <c r="D220" s="11131"/>
      <c r="E220" s="11131"/>
      <c r="F220" s="11131"/>
      <c r="G220" s="11131"/>
      <c r="H220" s="11131"/>
      <c r="I220" s="11131"/>
      <c r="J220" s="11131"/>
      <c r="K220" s="11131"/>
      <c r="L220" s="11131"/>
      <c r="M220" s="11131"/>
      <c r="N220" s="11131"/>
      <c r="O220" s="11131"/>
      <c r="P220" s="11131"/>
      <c r="Q220" s="11131"/>
      <c r="R220" s="11131"/>
      <c r="S220" s="11131"/>
      <c r="T220" s="11131"/>
      <c r="U220" s="11131"/>
      <c r="V220" s="11128"/>
      <c r="W220" s="11161" t="s">
        <v>15170</v>
      </c>
      <c r="X220" s="11161"/>
      <c r="Y220" s="11161">
        <v>22</v>
      </c>
      <c r="Z220" s="11131"/>
      <c r="AA220" s="11163" t="s">
        <v>15171</v>
      </c>
      <c r="AB220" s="11161"/>
      <c r="AC220" s="11161">
        <v>42</v>
      </c>
      <c r="AD220" s="11131"/>
      <c r="AE220" s="11128"/>
      <c r="AF220" s="11204"/>
      <c r="AG220" s="11204"/>
      <c r="AH220" s="11204"/>
      <c r="AI220" s="11204"/>
      <c r="AJ220" s="11204"/>
      <c r="AK220" s="11269"/>
      <c r="AL220" s="11204"/>
      <c r="AM220" s="11204"/>
      <c r="AN220" s="11270"/>
      <c r="AO220" s="11204"/>
      <c r="AP220" s="11204"/>
      <c r="AQ220" s="11204"/>
      <c r="AR220" s="11204"/>
      <c r="AS220" s="11204"/>
      <c r="AT220" s="11204"/>
      <c r="AU220" s="11204"/>
      <c r="AV220" s="11204"/>
      <c r="AW220" s="11204"/>
      <c r="AX220" s="11204"/>
      <c r="AY220" s="11204"/>
      <c r="AZ220" s="11204"/>
      <c r="BA220" s="11204"/>
      <c r="BB220" s="11204"/>
    </row>
    <row r="221">
      <c r="A221" s="11131"/>
      <c r="B221" s="11131"/>
      <c r="C221" s="11131"/>
      <c r="D221" s="11131"/>
      <c r="E221" s="11131"/>
      <c r="F221" s="11131"/>
      <c r="G221" s="11131"/>
      <c r="H221" s="11131"/>
      <c r="I221" s="11131"/>
      <c r="J221" s="11131"/>
      <c r="K221" s="11131"/>
      <c r="L221" s="11131"/>
      <c r="M221" s="11131"/>
      <c r="N221" s="11131"/>
      <c r="O221" s="11131"/>
      <c r="P221" s="11131"/>
      <c r="Q221" s="11131"/>
      <c r="R221" s="11131"/>
      <c r="S221" s="11131"/>
      <c r="T221" s="11131"/>
      <c r="U221" s="11131"/>
      <c r="V221" s="11128"/>
      <c r="W221" s="11161" t="s">
        <v>15172</v>
      </c>
      <c r="X221" s="11161"/>
      <c r="Y221" s="11161">
        <v>22</v>
      </c>
      <c r="Z221" s="11131"/>
      <c r="AA221" s="11163" t="s">
        <v>15173</v>
      </c>
      <c r="AB221" s="11161"/>
      <c r="AC221" s="11161">
        <v>42</v>
      </c>
      <c r="AD221" s="11131"/>
      <c r="AE221" s="11128"/>
      <c r="AF221" s="11204"/>
      <c r="AG221" s="11204"/>
      <c r="AH221" s="11204"/>
      <c r="AI221" s="11204"/>
      <c r="AJ221" s="11204"/>
      <c r="AK221" s="11269"/>
      <c r="AL221" s="11204"/>
      <c r="AM221" s="11204"/>
      <c r="AN221" s="11270"/>
      <c r="AO221" s="11204"/>
      <c r="AP221" s="11204"/>
      <c r="AQ221" s="11204"/>
      <c r="AR221" s="11204"/>
      <c r="AS221" s="11204"/>
      <c r="AT221" s="11204"/>
      <c r="AU221" s="11204"/>
      <c r="AV221" s="11204"/>
      <c r="AW221" s="11204"/>
      <c r="AX221" s="11204"/>
      <c r="AY221" s="11204"/>
      <c r="AZ221" s="11204"/>
      <c r="BA221" s="11204"/>
      <c r="BB221" s="11204"/>
    </row>
    <row r="222">
      <c r="A222" s="11131"/>
      <c r="B222" s="11131"/>
      <c r="C222" s="11131"/>
      <c r="D222" s="11131"/>
      <c r="E222" s="11131"/>
      <c r="F222" s="11131"/>
      <c r="G222" s="11131"/>
      <c r="H222" s="11131"/>
      <c r="I222" s="11131"/>
      <c r="J222" s="11131"/>
      <c r="K222" s="11131"/>
      <c r="L222" s="11131"/>
      <c r="M222" s="11131"/>
      <c r="N222" s="11131"/>
      <c r="O222" s="11131"/>
      <c r="P222" s="11131"/>
      <c r="Q222" s="11131"/>
      <c r="R222" s="11131"/>
      <c r="S222" s="11131"/>
      <c r="T222" s="11131"/>
      <c r="U222" s="11131"/>
      <c r="V222" s="11128"/>
      <c r="W222" s="11161" t="s">
        <v>15174</v>
      </c>
      <c r="X222" s="11161"/>
      <c r="Y222" s="11161">
        <v>22</v>
      </c>
      <c r="Z222" s="11131"/>
      <c r="AA222" s="11163" t="s">
        <v>15175</v>
      </c>
      <c r="AB222" s="11161"/>
      <c r="AC222" s="11161">
        <v>42</v>
      </c>
      <c r="AD222" s="11131"/>
      <c r="AE222" s="11128"/>
      <c r="AF222" s="11204"/>
      <c r="AG222" s="11204"/>
      <c r="AH222" s="11204"/>
      <c r="AI222" s="11204"/>
      <c r="AJ222" s="11204"/>
      <c r="AK222" s="11269"/>
      <c r="AL222" s="11204"/>
      <c r="AM222" s="11204"/>
      <c r="AN222" s="11270"/>
      <c r="AO222" s="11204"/>
      <c r="AP222" s="11204"/>
      <c r="AQ222" s="11204"/>
      <c r="AR222" s="11204"/>
      <c r="AS222" s="11204"/>
      <c r="AT222" s="11204"/>
      <c r="AU222" s="11204"/>
      <c r="AV222" s="11204"/>
      <c r="AW222" s="11204"/>
      <c r="AX222" s="11204"/>
      <c r="AY222" s="11204"/>
      <c r="AZ222" s="11204"/>
      <c r="BA222" s="11204"/>
      <c r="BB222" s="11204"/>
    </row>
    <row r="223">
      <c r="A223" s="11131"/>
      <c r="B223" s="11131"/>
      <c r="C223" s="11131"/>
      <c r="D223" s="11131"/>
      <c r="E223" s="11131"/>
      <c r="F223" s="11131"/>
      <c r="G223" s="11131"/>
      <c r="H223" s="11131"/>
      <c r="I223" s="11131"/>
      <c r="J223" s="11131"/>
      <c r="K223" s="11131"/>
      <c r="L223" s="11131"/>
      <c r="M223" s="11131"/>
      <c r="N223" s="11131"/>
      <c r="O223" s="11131"/>
      <c r="P223" s="11131"/>
      <c r="Q223" s="11131"/>
      <c r="R223" s="11131"/>
      <c r="S223" s="11131"/>
      <c r="T223" s="11131"/>
      <c r="U223" s="11131"/>
      <c r="V223" s="11128"/>
      <c r="W223" s="11161" t="s">
        <v>15176</v>
      </c>
      <c r="X223" s="11161"/>
      <c r="Y223" s="11161">
        <v>22</v>
      </c>
      <c r="Z223" s="11131"/>
      <c r="AA223" s="11163" t="s">
        <v>15050</v>
      </c>
      <c r="AB223" s="11161"/>
      <c r="AC223" s="11161">
        <v>42</v>
      </c>
      <c r="AD223" s="11131"/>
      <c r="AE223" s="11128"/>
      <c r="AF223" s="11204"/>
      <c r="AG223" s="11204"/>
      <c r="AH223" s="11204"/>
      <c r="AI223" s="11204"/>
      <c r="AJ223" s="11204"/>
      <c r="AK223" s="11269"/>
      <c r="AL223" s="11204"/>
      <c r="AM223" s="11204"/>
      <c r="AN223" s="11270"/>
      <c r="AO223" s="11204"/>
      <c r="AP223" s="11204"/>
      <c r="AQ223" s="11204"/>
      <c r="AR223" s="11204"/>
      <c r="AS223" s="11204"/>
      <c r="AT223" s="11204"/>
      <c r="AU223" s="11204"/>
      <c r="AV223" s="11204"/>
      <c r="AW223" s="11204"/>
      <c r="AX223" s="11204"/>
      <c r="AY223" s="11204"/>
      <c r="AZ223" s="11204"/>
      <c r="BA223" s="11204"/>
      <c r="BB223" s="11204"/>
    </row>
    <row r="224">
      <c r="A224" s="11131"/>
      <c r="B224" s="11131"/>
      <c r="C224" s="11131"/>
      <c r="D224" s="11131"/>
      <c r="E224" s="11131"/>
      <c r="F224" s="11131"/>
      <c r="G224" s="11131"/>
      <c r="H224" s="11131"/>
      <c r="I224" s="11131"/>
      <c r="J224" s="11131"/>
      <c r="K224" s="11131"/>
      <c r="L224" s="11131"/>
      <c r="M224" s="11131"/>
      <c r="N224" s="11131"/>
      <c r="O224" s="11131"/>
      <c r="P224" s="11131"/>
      <c r="Q224" s="11131"/>
      <c r="R224" s="11131"/>
      <c r="S224" s="11131"/>
      <c r="T224" s="11131"/>
      <c r="U224" s="11131"/>
      <c r="V224" s="11128"/>
      <c r="W224" s="11161" t="s">
        <v>15177</v>
      </c>
      <c r="X224" s="11161"/>
      <c r="Y224" s="11161">
        <v>21</v>
      </c>
      <c r="Z224" s="11131"/>
      <c r="AA224" s="11163" t="s">
        <v>15176</v>
      </c>
      <c r="AB224" s="11161"/>
      <c r="AC224" s="11161">
        <v>42</v>
      </c>
      <c r="AD224" s="11131"/>
      <c r="AE224" s="11128"/>
      <c r="AF224" s="11204"/>
      <c r="AG224" s="11204"/>
      <c r="AH224" s="11204"/>
      <c r="AI224" s="11204"/>
      <c r="AJ224" s="11204"/>
      <c r="AK224" s="11269"/>
      <c r="AL224" s="11204"/>
      <c r="AM224" s="11204"/>
      <c r="AN224" s="11270"/>
      <c r="AO224" s="11204"/>
      <c r="AP224" s="11204"/>
      <c r="AQ224" s="11204"/>
      <c r="AR224" s="11204"/>
      <c r="AS224" s="11204"/>
      <c r="AT224" s="11204"/>
      <c r="AU224" s="11204"/>
      <c r="AV224" s="11204"/>
      <c r="AW224" s="11204"/>
      <c r="AX224" s="11204"/>
      <c r="AY224" s="11204"/>
      <c r="AZ224" s="11204"/>
      <c r="BA224" s="11204"/>
      <c r="BB224" s="11204"/>
    </row>
    <row r="225">
      <c r="A225" s="11131"/>
      <c r="B225" s="11131"/>
      <c r="C225" s="11131"/>
      <c r="D225" s="11131"/>
      <c r="E225" s="11131"/>
      <c r="F225" s="11131"/>
      <c r="G225" s="11131"/>
      <c r="H225" s="11131"/>
      <c r="I225" s="11131"/>
      <c r="J225" s="11131"/>
      <c r="K225" s="11131"/>
      <c r="L225" s="11131"/>
      <c r="M225" s="11131"/>
      <c r="N225" s="11131"/>
      <c r="O225" s="11131"/>
      <c r="P225" s="11131"/>
      <c r="Q225" s="11131"/>
      <c r="R225" s="11131"/>
      <c r="S225" s="11131"/>
      <c r="T225" s="11131"/>
      <c r="U225" s="11131"/>
      <c r="V225" s="11128"/>
      <c r="W225" s="11161" t="s">
        <v>15178</v>
      </c>
      <c r="X225" s="11161"/>
      <c r="Y225" s="11161">
        <v>21</v>
      </c>
      <c r="Z225" s="11131"/>
      <c r="AA225" s="11163" t="s">
        <v>15172</v>
      </c>
      <c r="AB225" s="11161"/>
      <c r="AC225" s="11161">
        <v>42</v>
      </c>
      <c r="AD225" s="11131"/>
      <c r="AE225" s="11128"/>
      <c r="AF225" s="11204"/>
      <c r="AG225" s="11204"/>
      <c r="AH225" s="11204"/>
      <c r="AI225" s="11204"/>
      <c r="AJ225" s="11204"/>
      <c r="AK225" s="11269"/>
      <c r="AL225" s="11204"/>
      <c r="AM225" s="11204"/>
      <c r="AN225" s="11270"/>
      <c r="AO225" s="11204"/>
      <c r="AP225" s="11204"/>
      <c r="AQ225" s="11204"/>
      <c r="AR225" s="11204"/>
      <c r="AS225" s="11204"/>
      <c r="AT225" s="11204"/>
      <c r="AU225" s="11204"/>
      <c r="AV225" s="11204"/>
      <c r="AW225" s="11204"/>
      <c r="AX225" s="11204"/>
      <c r="AY225" s="11204"/>
      <c r="AZ225" s="11204"/>
      <c r="BA225" s="11204"/>
      <c r="BB225" s="11204"/>
    </row>
    <row r="226">
      <c r="A226" s="11131"/>
      <c r="B226" s="11131"/>
      <c r="C226" s="11131"/>
      <c r="D226" s="11131"/>
      <c r="E226" s="11131"/>
      <c r="F226" s="11131"/>
      <c r="G226" s="11131"/>
      <c r="H226" s="11131"/>
      <c r="I226" s="11131"/>
      <c r="J226" s="11131"/>
      <c r="K226" s="11131"/>
      <c r="L226" s="11131"/>
      <c r="M226" s="11131"/>
      <c r="N226" s="11131"/>
      <c r="O226" s="11131"/>
      <c r="P226" s="11131"/>
      <c r="Q226" s="11131"/>
      <c r="R226" s="11131"/>
      <c r="S226" s="11131"/>
      <c r="T226" s="11131"/>
      <c r="U226" s="11131"/>
      <c r="V226" s="11128"/>
      <c r="W226" s="11161" t="s">
        <v>15120</v>
      </c>
      <c r="X226" s="11161"/>
      <c r="Y226" s="11161">
        <v>21</v>
      </c>
      <c r="Z226" s="11131"/>
      <c r="AA226" s="11163" t="s">
        <v>15179</v>
      </c>
      <c r="AB226" s="11161"/>
      <c r="AC226" s="11161">
        <v>42</v>
      </c>
      <c r="AD226" s="11131"/>
      <c r="AE226" s="11128"/>
      <c r="AF226" s="11204"/>
      <c r="AG226" s="11204"/>
      <c r="AH226" s="11204"/>
      <c r="AI226" s="11204"/>
      <c r="AJ226" s="11204"/>
      <c r="AK226" s="11269"/>
      <c r="AL226" s="11204"/>
      <c r="AM226" s="11204"/>
      <c r="AN226" s="11270"/>
      <c r="AO226" s="11204"/>
      <c r="AP226" s="11204"/>
      <c r="AQ226" s="11204"/>
      <c r="AR226" s="11204"/>
      <c r="AS226" s="11204"/>
      <c r="AT226" s="11204"/>
      <c r="AU226" s="11204"/>
      <c r="AV226" s="11204"/>
      <c r="AW226" s="11204"/>
      <c r="AX226" s="11204"/>
      <c r="AY226" s="11204"/>
      <c r="AZ226" s="11204"/>
      <c r="BA226" s="11204"/>
      <c r="BB226" s="11204"/>
    </row>
    <row r="227">
      <c r="A227" s="11131"/>
      <c r="B227" s="11131"/>
      <c r="C227" s="11131"/>
      <c r="D227" s="11131"/>
      <c r="E227" s="11131"/>
      <c r="F227" s="11131"/>
      <c r="G227" s="11131"/>
      <c r="H227" s="11131"/>
      <c r="I227" s="11131"/>
      <c r="J227" s="11131"/>
      <c r="K227" s="11131"/>
      <c r="L227" s="11131"/>
      <c r="M227" s="11131"/>
      <c r="N227" s="11131"/>
      <c r="O227" s="11131"/>
      <c r="P227" s="11131"/>
      <c r="Q227" s="11131"/>
      <c r="R227" s="11131"/>
      <c r="S227" s="11131"/>
      <c r="T227" s="11131"/>
      <c r="U227" s="11131"/>
      <c r="V227" s="11128"/>
      <c r="W227" s="11161" t="s">
        <v>15180</v>
      </c>
      <c r="X227" s="11161"/>
      <c r="Y227" s="11161">
        <v>21</v>
      </c>
      <c r="Z227" s="11131"/>
      <c r="AA227" s="11163" t="s">
        <v>15181</v>
      </c>
      <c r="AB227" s="11161"/>
      <c r="AC227" s="11161">
        <v>42</v>
      </c>
      <c r="AD227" s="11131"/>
      <c r="AE227" s="11128"/>
      <c r="AF227" s="11204"/>
      <c r="AG227" s="11204"/>
      <c r="AH227" s="11204"/>
      <c r="AI227" s="11204"/>
      <c r="AJ227" s="11204"/>
      <c r="AK227" s="11269"/>
      <c r="AL227" s="11204"/>
      <c r="AM227" s="11204"/>
      <c r="AN227" s="11270"/>
      <c r="AO227" s="11204"/>
      <c r="AP227" s="11204"/>
      <c r="AQ227" s="11204"/>
      <c r="AR227" s="11204"/>
      <c r="AS227" s="11204"/>
      <c r="AT227" s="11204"/>
      <c r="AU227" s="11204"/>
      <c r="AV227" s="11204"/>
      <c r="AW227" s="11204"/>
      <c r="AX227" s="11204"/>
      <c r="AY227" s="11204"/>
      <c r="AZ227" s="11204"/>
      <c r="BA227" s="11204"/>
      <c r="BB227" s="11204"/>
    </row>
    <row r="228">
      <c r="A228" s="11131"/>
      <c r="B228" s="11131"/>
      <c r="C228" s="11131"/>
      <c r="D228" s="11131"/>
      <c r="E228" s="11131"/>
      <c r="F228" s="11131"/>
      <c r="G228" s="11131"/>
      <c r="H228" s="11131"/>
      <c r="I228" s="11131"/>
      <c r="J228" s="11131"/>
      <c r="K228" s="11131"/>
      <c r="L228" s="11131"/>
      <c r="M228" s="11131"/>
      <c r="N228" s="11131"/>
      <c r="O228" s="11131"/>
      <c r="P228" s="11131"/>
      <c r="Q228" s="11131"/>
      <c r="R228" s="11131"/>
      <c r="S228" s="11131"/>
      <c r="T228" s="11131"/>
      <c r="U228" s="11131"/>
      <c r="V228" s="11128"/>
      <c r="W228" s="11161" t="s">
        <v>15182</v>
      </c>
      <c r="X228" s="11161"/>
      <c r="Y228" s="11161">
        <v>21</v>
      </c>
      <c r="Z228" s="11131"/>
      <c r="AA228" s="11163" t="s">
        <v>15183</v>
      </c>
      <c r="AB228" s="11161"/>
      <c r="AC228" s="11161">
        <v>42</v>
      </c>
      <c r="AD228" s="11131"/>
      <c r="AE228" s="11128"/>
      <c r="AF228" s="11204"/>
      <c r="AG228" s="11204"/>
      <c r="AH228" s="11204"/>
      <c r="AI228" s="11204"/>
      <c r="AJ228" s="11204"/>
      <c r="AK228" s="11269"/>
      <c r="AL228" s="11204"/>
      <c r="AM228" s="11204"/>
      <c r="AN228" s="11270"/>
      <c r="AO228" s="11204"/>
      <c r="AP228" s="11204"/>
      <c r="AQ228" s="11204"/>
      <c r="AR228" s="11204"/>
      <c r="AS228" s="11204"/>
      <c r="AT228" s="11204"/>
      <c r="AU228" s="11204"/>
      <c r="AV228" s="11204"/>
      <c r="AW228" s="11204"/>
      <c r="AX228" s="11204"/>
      <c r="AY228" s="11204"/>
      <c r="AZ228" s="11204"/>
      <c r="BA228" s="11204"/>
      <c r="BB228" s="11204"/>
    </row>
    <row r="229">
      <c r="A229" s="11131"/>
      <c r="B229" s="11131"/>
      <c r="C229" s="11131"/>
      <c r="D229" s="11131"/>
      <c r="E229" s="11131"/>
      <c r="F229" s="11131"/>
      <c r="G229" s="11131"/>
      <c r="H229" s="11131"/>
      <c r="I229" s="11131"/>
      <c r="J229" s="11131"/>
      <c r="K229" s="11131"/>
      <c r="L229" s="11131"/>
      <c r="M229" s="11131"/>
      <c r="N229" s="11131"/>
      <c r="O229" s="11131"/>
      <c r="P229" s="11131"/>
      <c r="Q229" s="11131"/>
      <c r="R229" s="11131"/>
      <c r="S229" s="11131"/>
      <c r="T229" s="11131"/>
      <c r="U229" s="11131"/>
      <c r="V229" s="11128"/>
      <c r="W229" s="11161" t="s">
        <v>15079</v>
      </c>
      <c r="X229" s="11161"/>
      <c r="Y229" s="11161">
        <v>21</v>
      </c>
      <c r="Z229" s="11131"/>
      <c r="AA229" s="11163" t="s">
        <v>15184</v>
      </c>
      <c r="AB229" s="11161"/>
      <c r="AC229" s="11161">
        <v>42</v>
      </c>
      <c r="AD229" s="11131"/>
      <c r="AE229" s="11128"/>
      <c r="AF229" s="11204"/>
      <c r="AG229" s="11204"/>
      <c r="AH229" s="11204"/>
      <c r="AI229" s="11204"/>
      <c r="AJ229" s="11204"/>
      <c r="AK229" s="11269"/>
      <c r="AL229" s="11204"/>
      <c r="AM229" s="11204"/>
      <c r="AN229" s="11270"/>
      <c r="AO229" s="11204"/>
      <c r="AP229" s="11204"/>
      <c r="AQ229" s="11204"/>
      <c r="AR229" s="11204"/>
      <c r="AS229" s="11204"/>
      <c r="AT229" s="11204"/>
      <c r="AU229" s="11204"/>
      <c r="AV229" s="11204"/>
      <c r="AW229" s="11204"/>
      <c r="AX229" s="11204"/>
      <c r="AY229" s="11204"/>
      <c r="AZ229" s="11204"/>
      <c r="BA229" s="11204"/>
      <c r="BB229" s="11204"/>
    </row>
    <row r="230">
      <c r="A230" s="11131"/>
      <c r="B230" s="11131"/>
      <c r="C230" s="11131"/>
      <c r="D230" s="11131"/>
      <c r="E230" s="11131"/>
      <c r="F230" s="11131"/>
      <c r="G230" s="11131"/>
      <c r="H230" s="11131"/>
      <c r="I230" s="11131"/>
      <c r="J230" s="11131"/>
      <c r="K230" s="11131"/>
      <c r="L230" s="11131"/>
      <c r="M230" s="11131"/>
      <c r="N230" s="11131"/>
      <c r="O230" s="11131"/>
      <c r="P230" s="11131"/>
      <c r="Q230" s="11131"/>
      <c r="R230" s="11131"/>
      <c r="S230" s="11131"/>
      <c r="T230" s="11131"/>
      <c r="U230" s="11131"/>
      <c r="V230" s="11128"/>
      <c r="W230" s="11161" t="s">
        <v>15185</v>
      </c>
      <c r="X230" s="11161"/>
      <c r="Y230" s="11161">
        <v>21</v>
      </c>
      <c r="Z230" s="11131"/>
      <c r="AA230" s="11163" t="s">
        <v>15110</v>
      </c>
      <c r="AB230" s="11161"/>
      <c r="AC230" s="11161">
        <v>42</v>
      </c>
      <c r="AD230" s="11131"/>
      <c r="AE230" s="11128"/>
      <c r="AF230" s="11204"/>
      <c r="AG230" s="11204"/>
      <c r="AH230" s="11204"/>
      <c r="AI230" s="11204"/>
      <c r="AJ230" s="11204"/>
      <c r="AK230" s="11269"/>
      <c r="AL230" s="11204"/>
      <c r="AM230" s="11204"/>
      <c r="AN230" s="11270"/>
      <c r="AO230" s="11204"/>
      <c r="AP230" s="11204"/>
      <c r="AQ230" s="11204"/>
      <c r="AR230" s="11204"/>
      <c r="AS230" s="11204"/>
      <c r="AT230" s="11204"/>
      <c r="AU230" s="11204"/>
      <c r="AV230" s="11204"/>
      <c r="AW230" s="11204"/>
      <c r="AX230" s="11204"/>
      <c r="AY230" s="11204"/>
      <c r="AZ230" s="11204"/>
      <c r="BA230" s="11204"/>
      <c r="BB230" s="11204"/>
    </row>
    <row r="231">
      <c r="A231" s="11131"/>
      <c r="B231" s="11131"/>
      <c r="C231" s="11131"/>
      <c r="D231" s="11131"/>
      <c r="E231" s="11131"/>
      <c r="F231" s="11131"/>
      <c r="G231" s="11131"/>
      <c r="H231" s="11131"/>
      <c r="I231" s="11131"/>
      <c r="J231" s="11131"/>
      <c r="K231" s="11131"/>
      <c r="L231" s="11131"/>
      <c r="M231" s="11131"/>
      <c r="N231" s="11131"/>
      <c r="O231" s="11131"/>
      <c r="P231" s="11131"/>
      <c r="Q231" s="11131"/>
      <c r="R231" s="11131"/>
      <c r="S231" s="11131"/>
      <c r="T231" s="11131"/>
      <c r="U231" s="11131"/>
      <c r="V231" s="11128"/>
      <c r="W231" s="11161" t="s">
        <v>15163</v>
      </c>
      <c r="X231" s="11161"/>
      <c r="Y231" s="11161">
        <v>21</v>
      </c>
      <c r="Z231" s="11131"/>
      <c r="AA231" s="11163" t="s">
        <v>15186</v>
      </c>
      <c r="AB231" s="11161"/>
      <c r="AC231" s="11161">
        <v>41</v>
      </c>
      <c r="AD231" s="11131"/>
      <c r="AE231" s="11128"/>
      <c r="AF231" s="11204"/>
      <c r="AG231" s="11204"/>
      <c r="AH231" s="11204"/>
      <c r="AI231" s="11204"/>
      <c r="AJ231" s="11204"/>
      <c r="AK231" s="11269"/>
      <c r="AL231" s="11204"/>
      <c r="AM231" s="11204"/>
      <c r="AN231" s="11270"/>
      <c r="AO231" s="11204"/>
      <c r="AP231" s="11204"/>
      <c r="AQ231" s="11204"/>
      <c r="AR231" s="11204"/>
      <c r="AS231" s="11204"/>
      <c r="AT231" s="11204"/>
      <c r="AU231" s="11204"/>
      <c r="AV231" s="11204"/>
      <c r="AW231" s="11204"/>
      <c r="AX231" s="11204"/>
      <c r="AY231" s="11204"/>
      <c r="AZ231" s="11204"/>
      <c r="BA231" s="11204"/>
      <c r="BB231" s="11204"/>
    </row>
    <row r="232">
      <c r="A232" s="11131"/>
      <c r="B232" s="11131"/>
      <c r="C232" s="11131"/>
      <c r="D232" s="11131"/>
      <c r="E232" s="11131"/>
      <c r="F232" s="11131"/>
      <c r="G232" s="11131"/>
      <c r="H232" s="11131"/>
      <c r="I232" s="11131"/>
      <c r="J232" s="11131"/>
      <c r="K232" s="11131"/>
      <c r="L232" s="11131"/>
      <c r="M232" s="11131"/>
      <c r="N232" s="11131"/>
      <c r="O232" s="11131"/>
      <c r="P232" s="11131"/>
      <c r="Q232" s="11131"/>
      <c r="R232" s="11131"/>
      <c r="S232" s="11131"/>
      <c r="T232" s="11131"/>
      <c r="U232" s="11131"/>
      <c r="V232" s="11128"/>
      <c r="W232" s="11161" t="s">
        <v>15151</v>
      </c>
      <c r="X232" s="11161"/>
      <c r="Y232" s="11161">
        <v>21</v>
      </c>
      <c r="Z232" s="11131"/>
      <c r="AA232" s="11163" t="s">
        <v>15187</v>
      </c>
      <c r="AB232" s="11161"/>
      <c r="AC232" s="11161">
        <v>41</v>
      </c>
      <c r="AD232" s="11131"/>
      <c r="AE232" s="11128"/>
      <c r="AF232" s="11204"/>
      <c r="AG232" s="11204"/>
      <c r="AH232" s="11204"/>
      <c r="AI232" s="11204"/>
      <c r="AJ232" s="11204"/>
      <c r="AK232" s="11269"/>
      <c r="AL232" s="11204"/>
      <c r="AM232" s="11204"/>
      <c r="AN232" s="11270"/>
      <c r="AO232" s="11204"/>
      <c r="AP232" s="11204"/>
      <c r="AQ232" s="11204"/>
      <c r="AR232" s="11204"/>
      <c r="AS232" s="11204"/>
      <c r="AT232" s="11204"/>
      <c r="AU232" s="11204"/>
      <c r="AV232" s="11204"/>
      <c r="AW232" s="11204"/>
      <c r="AX232" s="11204"/>
      <c r="AY232" s="11204"/>
      <c r="AZ232" s="11204"/>
      <c r="BA232" s="11204"/>
      <c r="BB232" s="11204"/>
    </row>
    <row r="233">
      <c r="A233" s="11131"/>
      <c r="B233" s="11131"/>
      <c r="C233" s="11131"/>
      <c r="D233" s="11131"/>
      <c r="E233" s="11131"/>
      <c r="F233" s="11131"/>
      <c r="G233" s="11131"/>
      <c r="H233" s="11131"/>
      <c r="I233" s="11131"/>
      <c r="J233" s="11131"/>
      <c r="K233" s="11131"/>
      <c r="L233" s="11131"/>
      <c r="M233" s="11131"/>
      <c r="N233" s="11131"/>
      <c r="O233" s="11131"/>
      <c r="P233" s="11131"/>
      <c r="Q233" s="11131"/>
      <c r="R233" s="11131"/>
      <c r="S233" s="11131"/>
      <c r="T233" s="11131"/>
      <c r="U233" s="11131"/>
      <c r="V233" s="11128"/>
      <c r="W233" s="11161" t="s">
        <v>15158</v>
      </c>
      <c r="X233" s="11161"/>
      <c r="Y233" s="11161">
        <v>21</v>
      </c>
      <c r="Z233" s="11131"/>
      <c r="AA233" s="11163" t="s">
        <v>15188</v>
      </c>
      <c r="AB233" s="11161"/>
      <c r="AC233" s="11161">
        <v>41</v>
      </c>
      <c r="AD233" s="11131"/>
      <c r="AE233" s="11128"/>
      <c r="AF233" s="11204"/>
      <c r="AG233" s="11204"/>
      <c r="AH233" s="11204"/>
      <c r="AI233" s="11204"/>
      <c r="AJ233" s="11204"/>
      <c r="AK233" s="11269"/>
      <c r="AL233" s="11204"/>
      <c r="AM233" s="11204"/>
      <c r="AN233" s="11270"/>
      <c r="AO233" s="11204"/>
      <c r="AP233" s="11204"/>
      <c r="AQ233" s="11204"/>
      <c r="AR233" s="11204"/>
      <c r="AS233" s="11204"/>
      <c r="AT233" s="11204"/>
      <c r="AU233" s="11204"/>
      <c r="AV233" s="11204"/>
      <c r="AW233" s="11204"/>
      <c r="AX233" s="11204"/>
      <c r="AY233" s="11204"/>
      <c r="AZ233" s="11204"/>
      <c r="BA233" s="11204"/>
      <c r="BB233" s="11204"/>
    </row>
    <row r="234">
      <c r="A234" s="11131"/>
      <c r="B234" s="11131"/>
      <c r="C234" s="11131"/>
      <c r="D234" s="11131"/>
      <c r="E234" s="11131"/>
      <c r="F234" s="11131"/>
      <c r="G234" s="11131"/>
      <c r="H234" s="11131"/>
      <c r="I234" s="11131"/>
      <c r="J234" s="11131"/>
      <c r="K234" s="11131"/>
      <c r="L234" s="11131"/>
      <c r="M234" s="11131"/>
      <c r="N234" s="11131"/>
      <c r="O234" s="11131"/>
      <c r="P234" s="11131"/>
      <c r="Q234" s="11131"/>
      <c r="R234" s="11131"/>
      <c r="S234" s="11131"/>
      <c r="T234" s="11131"/>
      <c r="U234" s="11131"/>
      <c r="V234" s="11128"/>
      <c r="W234" s="11161" t="s">
        <v>15189</v>
      </c>
      <c r="X234" s="11161"/>
      <c r="Y234" s="11161">
        <v>21</v>
      </c>
      <c r="Z234" s="11131"/>
      <c r="AA234" s="11163" t="s">
        <v>15141</v>
      </c>
      <c r="AB234" s="11161"/>
      <c r="AC234" s="11161">
        <v>40</v>
      </c>
      <c r="AD234" s="11131"/>
      <c r="AE234" s="11128"/>
      <c r="AF234" s="11204"/>
      <c r="AG234" s="11204"/>
      <c r="AH234" s="11204"/>
      <c r="AI234" s="11204"/>
      <c r="AJ234" s="11204"/>
      <c r="AK234" s="11269"/>
      <c r="AL234" s="11204"/>
      <c r="AM234" s="11204"/>
      <c r="AN234" s="11270"/>
      <c r="AO234" s="11204"/>
      <c r="AP234" s="11204"/>
      <c r="AQ234" s="11204"/>
      <c r="AR234" s="11204"/>
      <c r="AS234" s="11204"/>
      <c r="AT234" s="11204"/>
      <c r="AU234" s="11204"/>
      <c r="AV234" s="11204"/>
      <c r="AW234" s="11204"/>
      <c r="AX234" s="11204"/>
      <c r="AY234" s="11204"/>
      <c r="AZ234" s="11204"/>
      <c r="BA234" s="11204"/>
      <c r="BB234" s="11204"/>
    </row>
    <row r="235">
      <c r="A235" s="11131"/>
      <c r="B235" s="11131"/>
      <c r="C235" s="11131"/>
      <c r="D235" s="11131"/>
      <c r="E235" s="11131"/>
      <c r="F235" s="11131"/>
      <c r="G235" s="11131"/>
      <c r="H235" s="11131"/>
      <c r="I235" s="11131"/>
      <c r="J235" s="11131"/>
      <c r="K235" s="11131"/>
      <c r="L235" s="11131"/>
      <c r="M235" s="11131"/>
      <c r="N235" s="11131"/>
      <c r="O235" s="11131"/>
      <c r="P235" s="11131"/>
      <c r="Q235" s="11131"/>
      <c r="R235" s="11131"/>
      <c r="S235" s="11131"/>
      <c r="T235" s="11131"/>
      <c r="U235" s="11131"/>
      <c r="V235" s="11128"/>
      <c r="W235" s="11161" t="s">
        <v>15190</v>
      </c>
      <c r="X235" s="11161"/>
      <c r="Y235" s="11161">
        <v>21</v>
      </c>
      <c r="Z235" s="11131"/>
      <c r="AA235" s="11163" t="s">
        <v>15191</v>
      </c>
      <c r="AB235" s="11161"/>
      <c r="AC235" s="11161">
        <v>40</v>
      </c>
      <c r="AD235" s="11131"/>
      <c r="AE235" s="11128"/>
      <c r="AF235" s="11204"/>
      <c r="AG235" s="11204"/>
      <c r="AH235" s="11204"/>
      <c r="AI235" s="11204"/>
      <c r="AJ235" s="11204"/>
      <c r="AK235" s="11269"/>
      <c r="AL235" s="11204"/>
      <c r="AM235" s="11204"/>
      <c r="AN235" s="11270"/>
      <c r="AO235" s="11204"/>
      <c r="AP235" s="11204"/>
      <c r="AQ235" s="11204"/>
      <c r="AR235" s="11204"/>
      <c r="AS235" s="11204"/>
      <c r="AT235" s="11204"/>
      <c r="AU235" s="11204"/>
      <c r="AV235" s="11204"/>
      <c r="AW235" s="11204"/>
      <c r="AX235" s="11204"/>
      <c r="AY235" s="11204"/>
      <c r="AZ235" s="11204"/>
      <c r="BA235" s="11204"/>
      <c r="BB235" s="11204"/>
    </row>
    <row r="236">
      <c r="A236" s="11131"/>
      <c r="B236" s="11131"/>
      <c r="C236" s="11131"/>
      <c r="D236" s="11131"/>
      <c r="E236" s="11131"/>
      <c r="F236" s="11131"/>
      <c r="G236" s="11131"/>
      <c r="H236" s="11131"/>
      <c r="I236" s="11131"/>
      <c r="J236" s="11131"/>
      <c r="K236" s="11131"/>
      <c r="L236" s="11131"/>
      <c r="M236" s="11131"/>
      <c r="N236" s="11131"/>
      <c r="O236" s="11131"/>
      <c r="P236" s="11131"/>
      <c r="Q236" s="11131"/>
      <c r="R236" s="11131"/>
      <c r="S236" s="11131"/>
      <c r="T236" s="11131"/>
      <c r="U236" s="11131"/>
      <c r="V236" s="11128"/>
      <c r="W236" s="11161" t="s">
        <v>15192</v>
      </c>
      <c r="X236" s="11161"/>
      <c r="Y236" s="11161">
        <v>21</v>
      </c>
      <c r="Z236" s="11131"/>
      <c r="AA236" s="11163" t="s">
        <v>15126</v>
      </c>
      <c r="AB236" s="11161"/>
      <c r="AC236" s="11161">
        <v>40</v>
      </c>
      <c r="AD236" s="11131"/>
      <c r="AE236" s="11128"/>
      <c r="AF236" s="11204"/>
      <c r="AG236" s="11204"/>
      <c r="AH236" s="11204"/>
      <c r="AI236" s="11204"/>
      <c r="AJ236" s="11204"/>
      <c r="AK236" s="11269"/>
      <c r="AL236" s="11204"/>
      <c r="AM236" s="11204"/>
      <c r="AN236" s="11270"/>
      <c r="AO236" s="11204"/>
      <c r="AP236" s="11204"/>
      <c r="AQ236" s="11204"/>
      <c r="AR236" s="11204"/>
      <c r="AS236" s="11204"/>
      <c r="AT236" s="11204"/>
      <c r="AU236" s="11204"/>
      <c r="AV236" s="11204"/>
      <c r="AW236" s="11204"/>
      <c r="AX236" s="11204"/>
      <c r="AY236" s="11204"/>
      <c r="AZ236" s="11204"/>
      <c r="BA236" s="11204"/>
      <c r="BB236" s="11204"/>
    </row>
    <row r="237">
      <c r="A237" s="11131"/>
      <c r="B237" s="11131"/>
      <c r="C237" s="11131"/>
      <c r="D237" s="11131"/>
      <c r="E237" s="11131"/>
      <c r="F237" s="11131"/>
      <c r="G237" s="11131"/>
      <c r="H237" s="11131"/>
      <c r="I237" s="11131"/>
      <c r="J237" s="11131"/>
      <c r="K237" s="11131"/>
      <c r="L237" s="11131"/>
      <c r="M237" s="11131"/>
      <c r="N237" s="11131"/>
      <c r="O237" s="11131"/>
      <c r="P237" s="11131"/>
      <c r="Q237" s="11131"/>
      <c r="R237" s="11131"/>
      <c r="S237" s="11131"/>
      <c r="T237" s="11131"/>
      <c r="U237" s="11131"/>
      <c r="V237" s="11128"/>
      <c r="W237" s="11161" t="s">
        <v>15193</v>
      </c>
      <c r="X237" s="11161"/>
      <c r="Y237" s="11161">
        <v>21</v>
      </c>
      <c r="Z237" s="11131"/>
      <c r="AA237" s="11163" t="s">
        <v>15051</v>
      </c>
      <c r="AB237" s="11161"/>
      <c r="AC237" s="11161">
        <v>40</v>
      </c>
      <c r="AD237" s="11131"/>
      <c r="AE237" s="11128"/>
      <c r="AF237" s="11204"/>
      <c r="AG237" s="11204"/>
      <c r="AH237" s="11204"/>
      <c r="AI237" s="11204"/>
      <c r="AJ237" s="11204"/>
      <c r="AK237" s="11269"/>
      <c r="AL237" s="11204"/>
      <c r="AM237" s="11204"/>
      <c r="AN237" s="11270"/>
      <c r="AO237" s="11204"/>
      <c r="AP237" s="11204"/>
      <c r="AQ237" s="11204"/>
      <c r="AR237" s="11204"/>
      <c r="AS237" s="11204"/>
      <c r="AT237" s="11204"/>
      <c r="AU237" s="11204"/>
      <c r="AV237" s="11204"/>
      <c r="AW237" s="11204"/>
      <c r="AX237" s="11204"/>
      <c r="AY237" s="11204"/>
      <c r="AZ237" s="11204"/>
      <c r="BA237" s="11204"/>
      <c r="BB237" s="11204"/>
    </row>
    <row r="238">
      <c r="A238" s="11131"/>
      <c r="B238" s="11131"/>
      <c r="C238" s="11131"/>
      <c r="D238" s="11131"/>
      <c r="E238" s="11131"/>
      <c r="F238" s="11131"/>
      <c r="G238" s="11131"/>
      <c r="H238" s="11131"/>
      <c r="I238" s="11131"/>
      <c r="J238" s="11131"/>
      <c r="K238" s="11131"/>
      <c r="L238" s="11131"/>
      <c r="M238" s="11131"/>
      <c r="N238" s="11131"/>
      <c r="O238" s="11131"/>
      <c r="P238" s="11131"/>
      <c r="Q238" s="11131"/>
      <c r="R238" s="11131"/>
      <c r="S238" s="11131"/>
      <c r="T238" s="11131"/>
      <c r="U238" s="11131"/>
      <c r="V238" s="11128"/>
      <c r="W238" s="11161" t="s">
        <v>15194</v>
      </c>
      <c r="X238" s="11161"/>
      <c r="Y238" s="11161">
        <v>20</v>
      </c>
      <c r="Z238" s="11131"/>
      <c r="AA238" s="11163" t="s">
        <v>14958</v>
      </c>
      <c r="AB238" s="11161"/>
      <c r="AC238" s="11161">
        <v>40</v>
      </c>
      <c r="AD238" s="11131"/>
      <c r="AE238" s="11128"/>
      <c r="AF238" s="11204"/>
      <c r="AG238" s="11204"/>
      <c r="AH238" s="11204"/>
      <c r="AI238" s="11204"/>
      <c r="AJ238" s="11204"/>
      <c r="AK238" s="11269"/>
      <c r="AL238" s="11204"/>
      <c r="AM238" s="11204"/>
      <c r="AN238" s="11270"/>
      <c r="AO238" s="11204"/>
      <c r="AP238" s="11204"/>
      <c r="AQ238" s="11204"/>
      <c r="AR238" s="11204"/>
      <c r="AS238" s="11204"/>
      <c r="AT238" s="11204"/>
      <c r="AU238" s="11204"/>
      <c r="AV238" s="11204"/>
      <c r="AW238" s="11204"/>
      <c r="AX238" s="11204"/>
      <c r="AY238" s="11204"/>
      <c r="AZ238" s="11204"/>
      <c r="BA238" s="11204"/>
      <c r="BB238" s="11204"/>
    </row>
    <row r="239">
      <c r="A239" s="11131"/>
      <c r="B239" s="11131"/>
      <c r="C239" s="11131"/>
      <c r="D239" s="11131"/>
      <c r="E239" s="11131"/>
      <c r="F239" s="11131"/>
      <c r="G239" s="11131"/>
      <c r="H239" s="11131"/>
      <c r="I239" s="11131"/>
      <c r="J239" s="11131"/>
      <c r="K239" s="11131"/>
      <c r="L239" s="11131"/>
      <c r="M239" s="11131"/>
      <c r="N239" s="11131"/>
      <c r="O239" s="11131"/>
      <c r="P239" s="11131"/>
      <c r="Q239" s="11131"/>
      <c r="R239" s="11131"/>
      <c r="S239" s="11131"/>
      <c r="T239" s="11131"/>
      <c r="U239" s="11131"/>
      <c r="V239" s="11128"/>
      <c r="W239" s="11161" t="s">
        <v>15195</v>
      </c>
      <c r="X239" s="11161"/>
      <c r="Y239" s="11161">
        <v>20</v>
      </c>
      <c r="Z239" s="11131"/>
      <c r="AA239" s="11163" t="s">
        <v>15168</v>
      </c>
      <c r="AB239" s="11161"/>
      <c r="AC239" s="11161">
        <v>40</v>
      </c>
      <c r="AD239" s="11131"/>
      <c r="AE239" s="11128"/>
      <c r="AF239" s="11204"/>
      <c r="AG239" s="11204"/>
      <c r="AH239" s="11204"/>
      <c r="AI239" s="11204"/>
      <c r="AJ239" s="11204"/>
      <c r="AK239" s="11269"/>
      <c r="AL239" s="11204"/>
      <c r="AM239" s="11204"/>
      <c r="AN239" s="11270"/>
      <c r="AO239" s="11204"/>
      <c r="AP239" s="11204"/>
      <c r="AQ239" s="11204"/>
      <c r="AR239" s="11204"/>
      <c r="AS239" s="11204"/>
      <c r="AT239" s="11204"/>
      <c r="AU239" s="11204"/>
      <c r="AV239" s="11204"/>
      <c r="AW239" s="11204"/>
      <c r="AX239" s="11204"/>
      <c r="AY239" s="11204"/>
      <c r="AZ239" s="11204"/>
      <c r="BA239" s="11204"/>
      <c r="BB239" s="11204"/>
    </row>
    <row r="240">
      <c r="A240" s="11131"/>
      <c r="B240" s="11131"/>
      <c r="C240" s="11131"/>
      <c r="D240" s="11131"/>
      <c r="E240" s="11131"/>
      <c r="F240" s="11131"/>
      <c r="G240" s="11131"/>
      <c r="H240" s="11131"/>
      <c r="I240" s="11131"/>
      <c r="J240" s="11131"/>
      <c r="K240" s="11131"/>
      <c r="L240" s="11131"/>
      <c r="M240" s="11131"/>
      <c r="N240" s="11131"/>
      <c r="O240" s="11131"/>
      <c r="P240" s="11131"/>
      <c r="Q240" s="11131"/>
      <c r="R240" s="11131"/>
      <c r="S240" s="11131"/>
      <c r="T240" s="11131"/>
      <c r="U240" s="11131"/>
      <c r="V240" s="11128"/>
      <c r="W240" s="11161" t="s">
        <v>15196</v>
      </c>
      <c r="X240" s="11161"/>
      <c r="Y240" s="11161">
        <v>20</v>
      </c>
      <c r="Z240" s="11131"/>
      <c r="AA240" s="11163" t="s">
        <v>15170</v>
      </c>
      <c r="AB240" s="11161"/>
      <c r="AC240" s="11161">
        <v>40</v>
      </c>
      <c r="AD240" s="11131"/>
      <c r="AE240" s="11128"/>
      <c r="AF240" s="11204"/>
      <c r="AG240" s="11204"/>
      <c r="AH240" s="11204"/>
      <c r="AI240" s="11204"/>
      <c r="AJ240" s="11204"/>
      <c r="AK240" s="11269"/>
      <c r="AL240" s="11204"/>
      <c r="AM240" s="11204"/>
      <c r="AN240" s="11270"/>
      <c r="AO240" s="11204"/>
      <c r="AP240" s="11204"/>
      <c r="AQ240" s="11204"/>
      <c r="AR240" s="11204"/>
      <c r="AS240" s="11204"/>
      <c r="AT240" s="11204"/>
      <c r="AU240" s="11204"/>
      <c r="AV240" s="11204"/>
      <c r="AW240" s="11204"/>
      <c r="AX240" s="11204"/>
      <c r="AY240" s="11204"/>
      <c r="AZ240" s="11204"/>
      <c r="BA240" s="11204"/>
      <c r="BB240" s="11204"/>
    </row>
    <row r="241">
      <c r="A241" s="11131"/>
      <c r="B241" s="11131"/>
      <c r="C241" s="11131"/>
      <c r="D241" s="11131"/>
      <c r="E241" s="11131"/>
      <c r="F241" s="11131"/>
      <c r="G241" s="11131"/>
      <c r="H241" s="11131"/>
      <c r="I241" s="11131"/>
      <c r="J241" s="11131"/>
      <c r="K241" s="11131"/>
      <c r="L241" s="11131"/>
      <c r="M241" s="11131"/>
      <c r="N241" s="11131"/>
      <c r="O241" s="11131"/>
      <c r="P241" s="11131"/>
      <c r="Q241" s="11131"/>
      <c r="R241" s="11131"/>
      <c r="S241" s="11131"/>
      <c r="T241" s="11131"/>
      <c r="U241" s="11131"/>
      <c r="V241" s="11128"/>
      <c r="W241" s="11161" t="s">
        <v>15197</v>
      </c>
      <c r="X241" s="11161"/>
      <c r="Y241" s="11161">
        <v>20</v>
      </c>
      <c r="Z241" s="11131"/>
      <c r="AA241" s="11163" t="s">
        <v>15198</v>
      </c>
      <c r="AB241" s="11161"/>
      <c r="AC241" s="11161">
        <v>40</v>
      </c>
      <c r="AD241" s="11131"/>
      <c r="AE241" s="11128"/>
      <c r="AF241" s="11204"/>
      <c r="AG241" s="11204"/>
      <c r="AH241" s="11204"/>
      <c r="AI241" s="11204"/>
      <c r="AJ241" s="11204"/>
      <c r="AK241" s="11269"/>
      <c r="AL241" s="11204"/>
      <c r="AM241" s="11204"/>
      <c r="AN241" s="11270"/>
      <c r="AO241" s="11204"/>
      <c r="AP241" s="11204"/>
      <c r="AQ241" s="11204"/>
      <c r="AR241" s="11204"/>
      <c r="AS241" s="11204"/>
      <c r="AT241" s="11204"/>
      <c r="AU241" s="11204"/>
      <c r="AV241" s="11204"/>
      <c r="AW241" s="11204"/>
      <c r="AX241" s="11204"/>
      <c r="AY241" s="11204"/>
      <c r="AZ241" s="11204"/>
      <c r="BA241" s="11204"/>
      <c r="BB241" s="11204"/>
    </row>
    <row r="242">
      <c r="A242" s="11131"/>
      <c r="B242" s="11131"/>
      <c r="C242" s="11131"/>
      <c r="D242" s="11131"/>
      <c r="E242" s="11131"/>
      <c r="F242" s="11131"/>
      <c r="G242" s="11131"/>
      <c r="H242" s="11131"/>
      <c r="I242" s="11131"/>
      <c r="J242" s="11131"/>
      <c r="K242" s="11131"/>
      <c r="L242" s="11131"/>
      <c r="M242" s="11131"/>
      <c r="N242" s="11131"/>
      <c r="O242" s="11131"/>
      <c r="P242" s="11131"/>
      <c r="Q242" s="11131"/>
      <c r="R242" s="11131"/>
      <c r="S242" s="11131"/>
      <c r="T242" s="11131"/>
      <c r="U242" s="11131"/>
      <c r="V242" s="11128"/>
      <c r="W242" s="11161" t="s">
        <v>15199</v>
      </c>
      <c r="X242" s="11161"/>
      <c r="Y242" s="11161">
        <v>20</v>
      </c>
      <c r="Z242" s="11131"/>
      <c r="AA242" s="11163" t="s">
        <v>15200</v>
      </c>
      <c r="AB242" s="11161"/>
      <c r="AC242" s="11161">
        <v>40</v>
      </c>
      <c r="AD242" s="11131"/>
      <c r="AE242" s="11128"/>
      <c r="AF242" s="11204"/>
      <c r="AG242" s="11204"/>
      <c r="AH242" s="11204"/>
      <c r="AI242" s="11204"/>
      <c r="AJ242" s="11204"/>
      <c r="AK242" s="11269"/>
      <c r="AL242" s="11204"/>
      <c r="AM242" s="11204"/>
      <c r="AN242" s="11270"/>
      <c r="AO242" s="11204"/>
      <c r="AP242" s="11204"/>
      <c r="AQ242" s="11204"/>
      <c r="AR242" s="11204"/>
      <c r="AS242" s="11204"/>
      <c r="AT242" s="11204"/>
      <c r="AU242" s="11204"/>
      <c r="AV242" s="11204"/>
      <c r="AW242" s="11204"/>
      <c r="AX242" s="11204"/>
      <c r="AY242" s="11204"/>
      <c r="AZ242" s="11204"/>
      <c r="BA242" s="11204"/>
      <c r="BB242" s="11204"/>
    </row>
    <row r="243">
      <c r="A243" s="11131"/>
      <c r="B243" s="11131"/>
      <c r="C243" s="11131"/>
      <c r="D243" s="11131"/>
      <c r="E243" s="11131"/>
      <c r="F243" s="11131"/>
      <c r="G243" s="11131"/>
      <c r="H243" s="11131"/>
      <c r="I243" s="11131"/>
      <c r="J243" s="11131"/>
      <c r="K243" s="11131"/>
      <c r="L243" s="11131"/>
      <c r="M243" s="11131"/>
      <c r="N243" s="11131"/>
      <c r="O243" s="11131"/>
      <c r="P243" s="11131"/>
      <c r="Q243" s="11131"/>
      <c r="R243" s="11131"/>
      <c r="S243" s="11131"/>
      <c r="T243" s="11131"/>
      <c r="U243" s="11131"/>
      <c r="V243" s="11128"/>
      <c r="W243" s="11161" t="s">
        <v>15201</v>
      </c>
      <c r="X243" s="11161"/>
      <c r="Y243" s="11161">
        <v>20</v>
      </c>
      <c r="Z243" s="11131"/>
      <c r="AA243" s="11163" t="s">
        <v>15202</v>
      </c>
      <c r="AB243" s="11161"/>
      <c r="AC243" s="11161">
        <v>40</v>
      </c>
      <c r="AD243" s="11131"/>
      <c r="AE243" s="11128"/>
      <c r="AF243" s="11204"/>
      <c r="AG243" s="11204"/>
      <c r="AH243" s="11204"/>
      <c r="AI243" s="11204"/>
      <c r="AJ243" s="11204"/>
      <c r="AK243" s="11269"/>
      <c r="AL243" s="11204"/>
      <c r="AM243" s="11204"/>
      <c r="AN243" s="11270"/>
      <c r="AO243" s="11204"/>
      <c r="AP243" s="11204"/>
      <c r="AQ243" s="11204"/>
      <c r="AR243" s="11204"/>
      <c r="AS243" s="11204"/>
      <c r="AT243" s="11204"/>
      <c r="AU243" s="11204"/>
      <c r="AV243" s="11204"/>
      <c r="AW243" s="11204"/>
      <c r="AX243" s="11204"/>
      <c r="AY243" s="11204"/>
      <c r="AZ243" s="11204"/>
      <c r="BA243" s="11204"/>
      <c r="BB243" s="11204"/>
    </row>
    <row r="244">
      <c r="A244" s="11131"/>
      <c r="B244" s="11131"/>
      <c r="C244" s="11131"/>
      <c r="D244" s="11131"/>
      <c r="E244" s="11131"/>
      <c r="F244" s="11131"/>
      <c r="G244" s="11131"/>
      <c r="H244" s="11131"/>
      <c r="I244" s="11131"/>
      <c r="J244" s="11131"/>
      <c r="K244" s="11131"/>
      <c r="L244" s="11131"/>
      <c r="M244" s="11131"/>
      <c r="N244" s="11131"/>
      <c r="O244" s="11131"/>
      <c r="P244" s="11131"/>
      <c r="Q244" s="11131"/>
      <c r="R244" s="11131"/>
      <c r="S244" s="11131"/>
      <c r="T244" s="11131"/>
      <c r="U244" s="11131"/>
      <c r="V244" s="11128"/>
      <c r="W244" s="11161" t="s">
        <v>15203</v>
      </c>
      <c r="X244" s="11161"/>
      <c r="Y244" s="11161">
        <v>20</v>
      </c>
      <c r="Z244" s="11131"/>
      <c r="AA244" s="11163" t="s">
        <v>15112</v>
      </c>
      <c r="AB244" s="11161"/>
      <c r="AC244" s="11161">
        <v>39</v>
      </c>
      <c r="AD244" s="11131"/>
      <c r="AE244" s="11128"/>
      <c r="AF244" s="11204"/>
      <c r="AG244" s="11204"/>
      <c r="AH244" s="11204"/>
      <c r="AI244" s="11204"/>
      <c r="AJ244" s="11204"/>
      <c r="AK244" s="11269"/>
      <c r="AL244" s="11204"/>
      <c r="AM244" s="11204"/>
      <c r="AN244" s="11270"/>
      <c r="AO244" s="11204"/>
      <c r="AP244" s="11204"/>
      <c r="AQ244" s="11204"/>
      <c r="AR244" s="11204"/>
      <c r="AS244" s="11204"/>
      <c r="AT244" s="11204"/>
      <c r="AU244" s="11204"/>
      <c r="AV244" s="11204"/>
      <c r="AW244" s="11204"/>
      <c r="AX244" s="11204"/>
      <c r="AY244" s="11204"/>
      <c r="AZ244" s="11204"/>
      <c r="BA244" s="11204"/>
      <c r="BB244" s="11204"/>
    </row>
    <row r="245">
      <c r="A245" s="11131"/>
      <c r="B245" s="11131"/>
      <c r="C245" s="11131"/>
      <c r="D245" s="11131"/>
      <c r="E245" s="11131"/>
      <c r="F245" s="11131"/>
      <c r="G245" s="11131"/>
      <c r="H245" s="11131"/>
      <c r="I245" s="11131"/>
      <c r="J245" s="11131"/>
      <c r="K245" s="11131"/>
      <c r="L245" s="11131"/>
      <c r="M245" s="11131"/>
      <c r="N245" s="11131"/>
      <c r="O245" s="11131"/>
      <c r="P245" s="11131"/>
      <c r="Q245" s="11131"/>
      <c r="R245" s="11131"/>
      <c r="S245" s="11131"/>
      <c r="T245" s="11131"/>
      <c r="U245" s="11131"/>
      <c r="V245" s="11128"/>
      <c r="W245" s="11161" t="s">
        <v>15204</v>
      </c>
      <c r="X245" s="11161"/>
      <c r="Y245" s="11161">
        <v>20</v>
      </c>
      <c r="Z245" s="11131"/>
      <c r="AA245" s="11163" t="s">
        <v>15130</v>
      </c>
      <c r="AB245" s="11161"/>
      <c r="AC245" s="11161">
        <v>39</v>
      </c>
      <c r="AD245" s="11131"/>
      <c r="AE245" s="11128"/>
      <c r="AF245" s="11204"/>
      <c r="AG245" s="11204"/>
      <c r="AH245" s="11204"/>
      <c r="AI245" s="11204"/>
      <c r="AJ245" s="11204"/>
      <c r="AK245" s="11269"/>
      <c r="AL245" s="11204"/>
      <c r="AM245" s="11204"/>
      <c r="AN245" s="11270"/>
      <c r="AO245" s="11204"/>
      <c r="AP245" s="11204"/>
      <c r="AQ245" s="11204"/>
      <c r="AR245" s="11204"/>
      <c r="AS245" s="11204"/>
      <c r="AT245" s="11204"/>
      <c r="AU245" s="11204"/>
      <c r="AV245" s="11204"/>
      <c r="AW245" s="11204"/>
      <c r="AX245" s="11204"/>
      <c r="AY245" s="11204"/>
      <c r="AZ245" s="11204"/>
      <c r="BA245" s="11204"/>
      <c r="BB245" s="11204"/>
    </row>
    <row r="246">
      <c r="A246" s="11131"/>
      <c r="B246" s="11131"/>
      <c r="C246" s="11131"/>
      <c r="D246" s="11131"/>
      <c r="E246" s="11131"/>
      <c r="F246" s="11131"/>
      <c r="G246" s="11131"/>
      <c r="H246" s="11131"/>
      <c r="I246" s="11131"/>
      <c r="J246" s="11131"/>
      <c r="K246" s="11131"/>
      <c r="L246" s="11131"/>
      <c r="M246" s="11131"/>
      <c r="N246" s="11131"/>
      <c r="O246" s="11131"/>
      <c r="P246" s="11131"/>
      <c r="Q246" s="11131"/>
      <c r="R246" s="11131"/>
      <c r="S246" s="11131"/>
      <c r="T246" s="11131"/>
      <c r="U246" s="11131"/>
      <c r="V246" s="11128"/>
      <c r="W246" s="11161" t="s">
        <v>15156</v>
      </c>
      <c r="X246" s="11161"/>
      <c r="Y246" s="11161">
        <v>20</v>
      </c>
      <c r="Z246" s="11131"/>
      <c r="AA246" s="11163" t="s">
        <v>15128</v>
      </c>
      <c r="AB246" s="11161"/>
      <c r="AC246" s="11161">
        <v>39</v>
      </c>
      <c r="AD246" s="11131"/>
      <c r="AE246" s="11128"/>
      <c r="AF246" s="11204"/>
      <c r="AG246" s="11204"/>
      <c r="AH246" s="11204"/>
      <c r="AI246" s="11204"/>
      <c r="AJ246" s="11204"/>
      <c r="AK246" s="11269"/>
      <c r="AL246" s="11204"/>
      <c r="AM246" s="11204"/>
      <c r="AN246" s="11270"/>
      <c r="AO246" s="11204"/>
      <c r="AP246" s="11204"/>
      <c r="AQ246" s="11204"/>
      <c r="AR246" s="11204"/>
      <c r="AS246" s="11204"/>
      <c r="AT246" s="11204"/>
      <c r="AU246" s="11204"/>
      <c r="AV246" s="11204"/>
      <c r="AW246" s="11204"/>
      <c r="AX246" s="11204"/>
      <c r="AY246" s="11204"/>
      <c r="AZ246" s="11204"/>
      <c r="BA246" s="11204"/>
      <c r="BB246" s="11204"/>
    </row>
    <row r="247">
      <c r="A247" s="11131"/>
      <c r="B247" s="11131"/>
      <c r="C247" s="11131"/>
      <c r="D247" s="11131"/>
      <c r="E247" s="11131"/>
      <c r="F247" s="11131"/>
      <c r="G247" s="11131"/>
      <c r="H247" s="11131"/>
      <c r="I247" s="11131"/>
      <c r="J247" s="11131"/>
      <c r="K247" s="11131"/>
      <c r="L247" s="11131"/>
      <c r="M247" s="11131"/>
      <c r="N247" s="11131"/>
      <c r="O247" s="11131"/>
      <c r="P247" s="11131"/>
      <c r="Q247" s="11131"/>
      <c r="R247" s="11131"/>
      <c r="S247" s="11131"/>
      <c r="T247" s="11131"/>
      <c r="U247" s="11131"/>
      <c r="V247" s="11128"/>
      <c r="W247" s="11161" t="s">
        <v>15205</v>
      </c>
      <c r="X247" s="11161"/>
      <c r="Y247" s="11161">
        <v>19</v>
      </c>
      <c r="Z247" s="11131"/>
      <c r="AA247" s="11163" t="s">
        <v>15177</v>
      </c>
      <c r="AB247" s="11161"/>
      <c r="AC247" s="11161">
        <v>39</v>
      </c>
      <c r="AD247" s="11131"/>
      <c r="AE247" s="11128"/>
      <c r="AF247" s="11204"/>
      <c r="AG247" s="11204"/>
      <c r="AH247" s="11204"/>
      <c r="AI247" s="11204"/>
      <c r="AJ247" s="11204"/>
      <c r="AK247" s="11269"/>
      <c r="AL247" s="11204"/>
      <c r="AM247" s="11204"/>
      <c r="AN247" s="11270"/>
      <c r="AO247" s="11204"/>
      <c r="AP247" s="11204"/>
      <c r="AQ247" s="11204"/>
      <c r="AR247" s="11204"/>
      <c r="AS247" s="11204"/>
      <c r="AT247" s="11204"/>
      <c r="AU247" s="11204"/>
      <c r="AV247" s="11204"/>
      <c r="AW247" s="11204"/>
      <c r="AX247" s="11204"/>
      <c r="AY247" s="11204"/>
      <c r="AZ247" s="11204"/>
      <c r="BA247" s="11204"/>
      <c r="BB247" s="11204"/>
    </row>
    <row r="248">
      <c r="A248" s="11131"/>
      <c r="B248" s="11131"/>
      <c r="C248" s="11131"/>
      <c r="D248" s="11131"/>
      <c r="E248" s="11131"/>
      <c r="F248" s="11131"/>
      <c r="G248" s="11131"/>
      <c r="H248" s="11131"/>
      <c r="I248" s="11131"/>
      <c r="J248" s="11131"/>
      <c r="K248" s="11131"/>
      <c r="L248" s="11131"/>
      <c r="M248" s="11131"/>
      <c r="N248" s="11131"/>
      <c r="O248" s="11131"/>
      <c r="P248" s="11131"/>
      <c r="Q248" s="11131"/>
      <c r="R248" s="11131"/>
      <c r="S248" s="11131"/>
      <c r="T248" s="11131"/>
      <c r="U248" s="11131"/>
      <c r="V248" s="11128"/>
      <c r="W248" s="11161" t="s">
        <v>15109</v>
      </c>
      <c r="X248" s="11161"/>
      <c r="Y248" s="11161">
        <v>19</v>
      </c>
      <c r="Z248" s="11131"/>
      <c r="AA248" s="11163" t="s">
        <v>15206</v>
      </c>
      <c r="AB248" s="11161"/>
      <c r="AC248" s="11161">
        <v>39</v>
      </c>
      <c r="AD248" s="11131"/>
      <c r="AE248" s="11128"/>
      <c r="AF248" s="11204"/>
      <c r="AG248" s="11204"/>
      <c r="AH248" s="11204"/>
      <c r="AI248" s="11204"/>
      <c r="AJ248" s="11204"/>
      <c r="AK248" s="11269"/>
      <c r="AL248" s="11204"/>
      <c r="AM248" s="11204"/>
      <c r="AN248" s="11270"/>
      <c r="AO248" s="11204"/>
      <c r="AP248" s="11204"/>
      <c r="AQ248" s="11204"/>
      <c r="AR248" s="11204"/>
      <c r="AS248" s="11204"/>
      <c r="AT248" s="11204"/>
      <c r="AU248" s="11204"/>
      <c r="AV248" s="11204"/>
      <c r="AW248" s="11204"/>
      <c r="AX248" s="11204"/>
      <c r="AY248" s="11204"/>
      <c r="AZ248" s="11204"/>
      <c r="BA248" s="11204"/>
      <c r="BB248" s="11204"/>
    </row>
    <row r="249">
      <c r="A249" s="11131"/>
      <c r="B249" s="11131"/>
      <c r="C249" s="11131"/>
      <c r="D249" s="11131"/>
      <c r="E249" s="11131"/>
      <c r="F249" s="11131"/>
      <c r="G249" s="11131"/>
      <c r="H249" s="11131"/>
      <c r="I249" s="11131"/>
      <c r="J249" s="11131"/>
      <c r="K249" s="11131"/>
      <c r="L249" s="11131"/>
      <c r="M249" s="11131"/>
      <c r="N249" s="11131"/>
      <c r="O249" s="11131"/>
      <c r="P249" s="11131"/>
      <c r="Q249" s="11131"/>
      <c r="R249" s="11131"/>
      <c r="S249" s="11131"/>
      <c r="T249" s="11131"/>
      <c r="U249" s="11131"/>
      <c r="V249" s="11128"/>
      <c r="W249" s="11161" t="s">
        <v>15207</v>
      </c>
      <c r="X249" s="11161"/>
      <c r="Y249" s="11161">
        <v>19</v>
      </c>
      <c r="Z249" s="11131"/>
      <c r="AA249" s="11163" t="s">
        <v>15208</v>
      </c>
      <c r="AB249" s="11161"/>
      <c r="AC249" s="11161">
        <v>39</v>
      </c>
      <c r="AD249" s="11131"/>
      <c r="AE249" s="11128"/>
      <c r="AF249" s="11204"/>
      <c r="AG249" s="11204"/>
      <c r="AH249" s="11204"/>
      <c r="AI249" s="11204"/>
      <c r="AJ249" s="11204"/>
      <c r="AK249" s="11269"/>
      <c r="AL249" s="11204"/>
      <c r="AM249" s="11204"/>
      <c r="AN249" s="11270"/>
      <c r="AO249" s="11204"/>
      <c r="AP249" s="11204"/>
      <c r="AQ249" s="11204"/>
      <c r="AR249" s="11204"/>
      <c r="AS249" s="11204"/>
      <c r="AT249" s="11204"/>
      <c r="AU249" s="11204"/>
      <c r="AV249" s="11204"/>
      <c r="AW249" s="11204"/>
      <c r="AX249" s="11204"/>
      <c r="AY249" s="11204"/>
      <c r="AZ249" s="11204"/>
      <c r="BA249" s="11204"/>
      <c r="BB249" s="11204"/>
    </row>
    <row r="250">
      <c r="A250" s="11131"/>
      <c r="B250" s="11131"/>
      <c r="C250" s="11131"/>
      <c r="D250" s="11131"/>
      <c r="E250" s="11131"/>
      <c r="F250" s="11131"/>
      <c r="G250" s="11131"/>
      <c r="H250" s="11131"/>
      <c r="I250" s="11131"/>
      <c r="J250" s="11131"/>
      <c r="K250" s="11131"/>
      <c r="L250" s="11131"/>
      <c r="M250" s="11131"/>
      <c r="N250" s="11131"/>
      <c r="O250" s="11131"/>
      <c r="P250" s="11131"/>
      <c r="Q250" s="11131"/>
      <c r="R250" s="11131"/>
      <c r="S250" s="11131"/>
      <c r="T250" s="11131"/>
      <c r="U250" s="11131"/>
      <c r="V250" s="11128"/>
      <c r="W250" s="11161" t="s">
        <v>15209</v>
      </c>
      <c r="X250" s="11161"/>
      <c r="Y250" s="11161">
        <v>19</v>
      </c>
      <c r="Z250" s="11131"/>
      <c r="AA250" s="11163" t="s">
        <v>15210</v>
      </c>
      <c r="AB250" s="11161"/>
      <c r="AC250" s="11161">
        <v>39</v>
      </c>
      <c r="AD250" s="11131"/>
      <c r="AE250" s="11128"/>
      <c r="AF250" s="11204"/>
      <c r="AG250" s="11204"/>
      <c r="AH250" s="11204"/>
      <c r="AI250" s="11204"/>
      <c r="AJ250" s="11204"/>
      <c r="AK250" s="11269"/>
      <c r="AL250" s="11204"/>
      <c r="AM250" s="11204"/>
      <c r="AN250" s="11270"/>
      <c r="AO250" s="11204"/>
      <c r="AP250" s="11204"/>
      <c r="AQ250" s="11204"/>
      <c r="AR250" s="11204"/>
      <c r="AS250" s="11204"/>
      <c r="AT250" s="11204"/>
      <c r="AU250" s="11204"/>
      <c r="AV250" s="11204"/>
      <c r="AW250" s="11204"/>
      <c r="AX250" s="11204"/>
      <c r="AY250" s="11204"/>
      <c r="AZ250" s="11204"/>
      <c r="BA250" s="11204"/>
      <c r="BB250" s="11204"/>
    </row>
    <row r="251">
      <c r="A251" s="11131"/>
      <c r="B251" s="11131"/>
      <c r="C251" s="11131"/>
      <c r="D251" s="11131"/>
      <c r="E251" s="11131"/>
      <c r="F251" s="11131"/>
      <c r="G251" s="11131"/>
      <c r="H251" s="11131"/>
      <c r="I251" s="11131"/>
      <c r="J251" s="11131"/>
      <c r="K251" s="11131"/>
      <c r="L251" s="11131"/>
      <c r="M251" s="11131"/>
      <c r="N251" s="11131"/>
      <c r="O251" s="11131"/>
      <c r="P251" s="11131"/>
      <c r="Q251" s="11131"/>
      <c r="R251" s="11131"/>
      <c r="S251" s="11131"/>
      <c r="T251" s="11131"/>
      <c r="U251" s="11131"/>
      <c r="V251" s="11128"/>
      <c r="W251" s="11161" t="s">
        <v>15186</v>
      </c>
      <c r="X251" s="11161"/>
      <c r="Y251" s="11161">
        <v>19</v>
      </c>
      <c r="Z251" s="11131"/>
      <c r="AA251" s="11163" t="s">
        <v>15211</v>
      </c>
      <c r="AB251" s="11161"/>
      <c r="AC251" s="11161">
        <v>39</v>
      </c>
      <c r="AD251" s="11131"/>
      <c r="AE251" s="11128"/>
      <c r="AF251" s="11204"/>
      <c r="AG251" s="11204"/>
      <c r="AH251" s="11204"/>
      <c r="AI251" s="11204"/>
      <c r="AJ251" s="11204"/>
      <c r="AK251" s="11269"/>
      <c r="AL251" s="11204"/>
      <c r="AM251" s="11204"/>
      <c r="AN251" s="11270"/>
      <c r="AO251" s="11204"/>
      <c r="AP251" s="11204"/>
      <c r="AQ251" s="11204"/>
      <c r="AR251" s="11204"/>
      <c r="AS251" s="11204"/>
      <c r="AT251" s="11204"/>
      <c r="AU251" s="11204"/>
      <c r="AV251" s="11204"/>
      <c r="AW251" s="11204"/>
      <c r="AX251" s="11204"/>
      <c r="AY251" s="11204"/>
      <c r="AZ251" s="11204"/>
      <c r="BA251" s="11204"/>
      <c r="BB251" s="11204"/>
    </row>
    <row r="252">
      <c r="A252" s="11131"/>
      <c r="B252" s="11131"/>
      <c r="C252" s="11131"/>
      <c r="D252" s="11131"/>
      <c r="E252" s="11131"/>
      <c r="F252" s="11131"/>
      <c r="G252" s="11131"/>
      <c r="H252" s="11131"/>
      <c r="I252" s="11131"/>
      <c r="J252" s="11131"/>
      <c r="K252" s="11131"/>
      <c r="L252" s="11131"/>
      <c r="M252" s="11131"/>
      <c r="N252" s="11131"/>
      <c r="O252" s="11131"/>
      <c r="P252" s="11131"/>
      <c r="Q252" s="11131"/>
      <c r="R252" s="11131"/>
      <c r="S252" s="11131"/>
      <c r="T252" s="11131"/>
      <c r="U252" s="11131"/>
      <c r="V252" s="11128"/>
      <c r="W252" s="11161" t="s">
        <v>15212</v>
      </c>
      <c r="X252" s="11161"/>
      <c r="Y252" s="11161">
        <v>19</v>
      </c>
      <c r="Z252" s="11131"/>
      <c r="AA252" s="11163" t="s">
        <v>15213</v>
      </c>
      <c r="AB252" s="11161"/>
      <c r="AC252" s="11161">
        <v>38</v>
      </c>
      <c r="AD252" s="11131"/>
      <c r="AE252" s="11128"/>
      <c r="AF252" s="11204"/>
      <c r="AG252" s="11204"/>
      <c r="AH252" s="11204"/>
      <c r="AI252" s="11204"/>
      <c r="AJ252" s="11204"/>
      <c r="AK252" s="11269"/>
      <c r="AL252" s="11204"/>
      <c r="AM252" s="11204"/>
      <c r="AN252" s="11270"/>
      <c r="AO252" s="11204"/>
      <c r="AP252" s="11204"/>
      <c r="AQ252" s="11204"/>
      <c r="AR252" s="11204"/>
      <c r="AS252" s="11204"/>
      <c r="AT252" s="11204"/>
      <c r="AU252" s="11204"/>
      <c r="AV252" s="11204"/>
      <c r="AW252" s="11204"/>
      <c r="AX252" s="11204"/>
      <c r="AY252" s="11204"/>
      <c r="AZ252" s="11204"/>
      <c r="BA252" s="11204"/>
      <c r="BB252" s="11204"/>
    </row>
    <row r="253">
      <c r="A253" s="11131"/>
      <c r="B253" s="11131"/>
      <c r="C253" s="11131"/>
      <c r="D253" s="11131"/>
      <c r="E253" s="11131"/>
      <c r="F253" s="11131"/>
      <c r="G253" s="11131"/>
      <c r="H253" s="11131"/>
      <c r="I253" s="11131"/>
      <c r="J253" s="11131"/>
      <c r="K253" s="11131"/>
      <c r="L253" s="11131"/>
      <c r="M253" s="11131"/>
      <c r="N253" s="11131"/>
      <c r="O253" s="11131"/>
      <c r="P253" s="11131"/>
      <c r="Q253" s="11131"/>
      <c r="R253" s="11131"/>
      <c r="S253" s="11131"/>
      <c r="T253" s="11131"/>
      <c r="U253" s="11131"/>
      <c r="V253" s="11128"/>
      <c r="W253" s="11161" t="s">
        <v>15183</v>
      </c>
      <c r="X253" s="11161"/>
      <c r="Y253" s="11161">
        <v>19</v>
      </c>
      <c r="Z253" s="11131"/>
      <c r="AA253" s="11163" t="s">
        <v>15214</v>
      </c>
      <c r="AB253" s="11161"/>
      <c r="AC253" s="11161">
        <v>38</v>
      </c>
      <c r="AD253" s="11131"/>
      <c r="AE253" s="11128"/>
      <c r="AF253" s="11204"/>
      <c r="AG253" s="11204"/>
      <c r="AH253" s="11204"/>
      <c r="AI253" s="11204"/>
      <c r="AJ253" s="11204"/>
      <c r="AK253" s="11269"/>
      <c r="AL253" s="11204"/>
      <c r="AM253" s="11204"/>
      <c r="AN253" s="11270"/>
      <c r="AO253" s="11204"/>
      <c r="AP253" s="11204"/>
      <c r="AQ253" s="11204"/>
      <c r="AR253" s="11204"/>
      <c r="AS253" s="11204"/>
      <c r="AT253" s="11204"/>
      <c r="AU253" s="11204"/>
      <c r="AV253" s="11204"/>
      <c r="AW253" s="11204"/>
      <c r="AX253" s="11204"/>
      <c r="AY253" s="11204"/>
      <c r="AZ253" s="11204"/>
      <c r="BA253" s="11204"/>
      <c r="BB253" s="11204"/>
    </row>
    <row r="254">
      <c r="A254" s="11131"/>
      <c r="B254" s="11131"/>
      <c r="C254" s="11131"/>
      <c r="D254" s="11131"/>
      <c r="E254" s="11131"/>
      <c r="F254" s="11131"/>
      <c r="G254" s="11131"/>
      <c r="H254" s="11131"/>
      <c r="I254" s="11131"/>
      <c r="J254" s="11131"/>
      <c r="K254" s="11131"/>
      <c r="L254" s="11131"/>
      <c r="M254" s="11131"/>
      <c r="N254" s="11131"/>
      <c r="O254" s="11131"/>
      <c r="P254" s="11131"/>
      <c r="Q254" s="11131"/>
      <c r="R254" s="11131"/>
      <c r="S254" s="11131"/>
      <c r="T254" s="11131"/>
      <c r="U254" s="11131"/>
      <c r="V254" s="11128"/>
      <c r="W254" s="11161" t="s">
        <v>15215</v>
      </c>
      <c r="X254" s="11161" t="s">
        <v>15216</v>
      </c>
      <c r="Y254" s="11161">
        <v>19</v>
      </c>
      <c r="Z254" s="11131"/>
      <c r="AA254" s="11163" t="s">
        <v>15217</v>
      </c>
      <c r="AB254" s="11161"/>
      <c r="AC254" s="11161">
        <v>38</v>
      </c>
      <c r="AD254" s="11131"/>
      <c r="AE254" s="11128"/>
      <c r="AF254" s="11204"/>
      <c r="AG254" s="11204"/>
      <c r="AH254" s="11204"/>
      <c r="AI254" s="11204"/>
      <c r="AJ254" s="11204"/>
      <c r="AK254" s="11269"/>
      <c r="AL254" s="11204"/>
      <c r="AM254" s="11204"/>
      <c r="AN254" s="11270"/>
      <c r="AO254" s="11204"/>
      <c r="AP254" s="11204"/>
      <c r="AQ254" s="11204"/>
      <c r="AR254" s="11204"/>
      <c r="AS254" s="11204"/>
      <c r="AT254" s="11204"/>
      <c r="AU254" s="11204"/>
      <c r="AV254" s="11204"/>
      <c r="AW254" s="11204"/>
      <c r="AX254" s="11204"/>
      <c r="AY254" s="11204"/>
      <c r="AZ254" s="11204"/>
      <c r="BA254" s="11204"/>
      <c r="BB254" s="11204"/>
    </row>
    <row r="255">
      <c r="A255" s="11131"/>
      <c r="B255" s="11131"/>
      <c r="C255" s="11131"/>
      <c r="D255" s="11131"/>
      <c r="E255" s="11131"/>
      <c r="F255" s="11131"/>
      <c r="G255" s="11131"/>
      <c r="H255" s="11131"/>
      <c r="I255" s="11131"/>
      <c r="J255" s="11131"/>
      <c r="K255" s="11131"/>
      <c r="L255" s="11131"/>
      <c r="M255" s="11131"/>
      <c r="N255" s="11131"/>
      <c r="O255" s="11131"/>
      <c r="P255" s="11131"/>
      <c r="Q255" s="11131"/>
      <c r="R255" s="11131"/>
      <c r="S255" s="11131"/>
      <c r="T255" s="11131"/>
      <c r="U255" s="11131"/>
      <c r="V255" s="11128"/>
      <c r="W255" s="11161" t="s">
        <v>15218</v>
      </c>
      <c r="X255" s="11161"/>
      <c r="Y255" s="11161">
        <v>19</v>
      </c>
      <c r="Z255" s="11131"/>
      <c r="AA255" s="11163" t="s">
        <v>15116</v>
      </c>
      <c r="AB255" s="11161"/>
      <c r="AC255" s="11161">
        <v>38</v>
      </c>
      <c r="AD255" s="11131"/>
      <c r="AE255" s="11128"/>
      <c r="AF255" s="11204"/>
      <c r="AG255" s="11204"/>
      <c r="AH255" s="11204"/>
      <c r="AI255" s="11204"/>
      <c r="AJ255" s="11204"/>
      <c r="AK255" s="11269"/>
      <c r="AL255" s="11204"/>
      <c r="AM255" s="11204"/>
      <c r="AN255" s="11270"/>
      <c r="AO255" s="11204"/>
      <c r="AP255" s="11204"/>
      <c r="AQ255" s="11204"/>
      <c r="AR255" s="11204"/>
      <c r="AS255" s="11204"/>
      <c r="AT255" s="11204"/>
      <c r="AU255" s="11204"/>
      <c r="AV255" s="11204"/>
      <c r="AW255" s="11204"/>
      <c r="AX255" s="11204"/>
      <c r="AY255" s="11204"/>
      <c r="AZ255" s="11204"/>
      <c r="BA255" s="11204"/>
      <c r="BB255" s="11204"/>
    </row>
    <row r="256">
      <c r="A256" s="11131"/>
      <c r="B256" s="11131"/>
      <c r="C256" s="11131"/>
      <c r="D256" s="11131"/>
      <c r="E256" s="11131"/>
      <c r="F256" s="11131"/>
      <c r="G256" s="11131"/>
      <c r="H256" s="11131"/>
      <c r="I256" s="11131"/>
      <c r="J256" s="11131"/>
      <c r="K256" s="11131"/>
      <c r="L256" s="11131"/>
      <c r="M256" s="11131"/>
      <c r="N256" s="11131"/>
      <c r="O256" s="11131"/>
      <c r="P256" s="11131"/>
      <c r="Q256" s="11131"/>
      <c r="R256" s="11131"/>
      <c r="S256" s="11131"/>
      <c r="T256" s="11131"/>
      <c r="U256" s="11131"/>
      <c r="V256" s="11128"/>
      <c r="W256" s="11161" t="s">
        <v>15219</v>
      </c>
      <c r="X256" s="11161"/>
      <c r="Y256" s="11161">
        <v>19</v>
      </c>
      <c r="Z256" s="11131"/>
      <c r="AA256" s="11163" t="s">
        <v>15182</v>
      </c>
      <c r="AB256" s="11161"/>
      <c r="AC256" s="11161">
        <v>38</v>
      </c>
      <c r="AD256" s="11131"/>
      <c r="AE256" s="11128"/>
      <c r="AF256" s="11204"/>
      <c r="AG256" s="11204"/>
      <c r="AH256" s="11204"/>
      <c r="AI256" s="11204"/>
      <c r="AJ256" s="11204"/>
      <c r="AK256" s="11269"/>
      <c r="AL256" s="11204"/>
      <c r="AM256" s="11204"/>
      <c r="AN256" s="11270"/>
      <c r="AO256" s="11204"/>
      <c r="AP256" s="11204"/>
      <c r="AQ256" s="11204"/>
      <c r="AR256" s="11204"/>
      <c r="AS256" s="11204"/>
      <c r="AT256" s="11204"/>
      <c r="AU256" s="11204"/>
      <c r="AV256" s="11204"/>
      <c r="AW256" s="11204"/>
      <c r="AX256" s="11204"/>
      <c r="AY256" s="11204"/>
      <c r="AZ256" s="11204"/>
      <c r="BA256" s="11204"/>
      <c r="BB256" s="11204"/>
    </row>
    <row r="257">
      <c r="A257" s="11131"/>
      <c r="B257" s="11131"/>
      <c r="C257" s="11131"/>
      <c r="D257" s="11131"/>
      <c r="E257" s="11131"/>
      <c r="F257" s="11131"/>
      <c r="G257" s="11131"/>
      <c r="H257" s="11131"/>
      <c r="I257" s="11131"/>
      <c r="J257" s="11131"/>
      <c r="K257" s="11131"/>
      <c r="L257" s="11131"/>
      <c r="M257" s="11131"/>
      <c r="N257" s="11131"/>
      <c r="O257" s="11131"/>
      <c r="P257" s="11131"/>
      <c r="Q257" s="11131"/>
      <c r="R257" s="11131"/>
      <c r="S257" s="11131"/>
      <c r="T257" s="11131"/>
      <c r="U257" s="11131"/>
      <c r="V257" s="11128"/>
      <c r="W257" s="11161" t="s">
        <v>15220</v>
      </c>
      <c r="X257" s="11161"/>
      <c r="Y257" s="11161">
        <v>19</v>
      </c>
      <c r="Z257" s="11131"/>
      <c r="AA257" s="11163" t="s">
        <v>15221</v>
      </c>
      <c r="AB257" s="11161"/>
      <c r="AC257" s="11161">
        <v>38</v>
      </c>
      <c r="AD257" s="11131"/>
      <c r="AE257" s="11128"/>
      <c r="AF257" s="11204"/>
      <c r="AG257" s="11204"/>
      <c r="AH257" s="11204"/>
      <c r="AI257" s="11204"/>
      <c r="AJ257" s="11204"/>
      <c r="AK257" s="11269"/>
      <c r="AL257" s="11204"/>
      <c r="AM257" s="11204"/>
      <c r="AN257" s="11270"/>
      <c r="AO257" s="11204"/>
      <c r="AP257" s="11204"/>
      <c r="AQ257" s="11204"/>
      <c r="AR257" s="11204"/>
      <c r="AS257" s="11204"/>
      <c r="AT257" s="11204"/>
      <c r="AU257" s="11204"/>
      <c r="AV257" s="11204"/>
      <c r="AW257" s="11204"/>
      <c r="AX257" s="11204"/>
      <c r="AY257" s="11204"/>
      <c r="AZ257" s="11204"/>
      <c r="BA257" s="11204"/>
      <c r="BB257" s="11204"/>
    </row>
    <row r="258">
      <c r="A258" s="11131"/>
      <c r="B258" s="11131"/>
      <c r="C258" s="11131"/>
      <c r="D258" s="11131"/>
      <c r="E258" s="11131"/>
      <c r="F258" s="11131"/>
      <c r="G258" s="11131"/>
      <c r="H258" s="11131"/>
      <c r="I258" s="11131"/>
      <c r="J258" s="11131"/>
      <c r="K258" s="11131"/>
      <c r="L258" s="11131"/>
      <c r="M258" s="11131"/>
      <c r="N258" s="11131"/>
      <c r="O258" s="11131"/>
      <c r="P258" s="11131"/>
      <c r="Q258" s="11131"/>
      <c r="R258" s="11131"/>
      <c r="S258" s="11131"/>
      <c r="T258" s="11131"/>
      <c r="U258" s="11131"/>
      <c r="V258" s="11128"/>
      <c r="W258" s="11161" t="s">
        <v>15222</v>
      </c>
      <c r="X258" s="11161"/>
      <c r="Y258" s="11161">
        <v>19</v>
      </c>
      <c r="Z258" s="11131"/>
      <c r="AA258" s="11163" t="s">
        <v>15144</v>
      </c>
      <c r="AB258" s="11161"/>
      <c r="AC258" s="11161">
        <v>37</v>
      </c>
      <c r="AD258" s="11131"/>
      <c r="AE258" s="11128"/>
      <c r="AF258" s="11204"/>
      <c r="AG258" s="11204"/>
      <c r="AH258" s="11204"/>
      <c r="AI258" s="11204"/>
      <c r="AJ258" s="11204"/>
      <c r="AK258" s="11269"/>
      <c r="AL258" s="11204"/>
      <c r="AM258" s="11204"/>
      <c r="AN258" s="11270"/>
      <c r="AO258" s="11204"/>
      <c r="AP258" s="11204"/>
      <c r="AQ258" s="11204"/>
      <c r="AR258" s="11204"/>
      <c r="AS258" s="11204"/>
      <c r="AT258" s="11204"/>
      <c r="AU258" s="11204"/>
      <c r="AV258" s="11204"/>
      <c r="AW258" s="11204"/>
      <c r="AX258" s="11204"/>
      <c r="AY258" s="11204"/>
      <c r="AZ258" s="11204"/>
      <c r="BA258" s="11204"/>
      <c r="BB258" s="11204"/>
    </row>
    <row r="259">
      <c r="A259" s="11131"/>
      <c r="B259" s="11131"/>
      <c r="C259" s="11131"/>
      <c r="D259" s="11131"/>
      <c r="E259" s="11131"/>
      <c r="F259" s="11131"/>
      <c r="G259" s="11131"/>
      <c r="H259" s="11131"/>
      <c r="I259" s="11131"/>
      <c r="J259" s="11131"/>
      <c r="K259" s="11131"/>
      <c r="L259" s="11131"/>
      <c r="M259" s="11131"/>
      <c r="N259" s="11131"/>
      <c r="O259" s="11131"/>
      <c r="P259" s="11131"/>
      <c r="Q259" s="11131"/>
      <c r="R259" s="11131"/>
      <c r="S259" s="11131"/>
      <c r="T259" s="11131"/>
      <c r="U259" s="11131"/>
      <c r="V259" s="11128"/>
      <c r="W259" s="11161" t="s">
        <v>15169</v>
      </c>
      <c r="X259" s="11161"/>
      <c r="Y259" s="11161">
        <v>18</v>
      </c>
      <c r="Z259" s="11131"/>
      <c r="AA259" s="11163" t="s">
        <v>15223</v>
      </c>
      <c r="AB259" s="11161"/>
      <c r="AC259" s="11161">
        <v>37</v>
      </c>
      <c r="AD259" s="11131"/>
      <c r="AE259" s="11128"/>
      <c r="AF259" s="11204"/>
      <c r="AG259" s="11204"/>
      <c r="AH259" s="11204"/>
      <c r="AI259" s="11204"/>
      <c r="AJ259" s="11204"/>
      <c r="AK259" s="11269"/>
      <c r="AL259" s="11204"/>
      <c r="AM259" s="11204"/>
      <c r="AN259" s="11270"/>
      <c r="AO259" s="11204"/>
      <c r="AP259" s="11204"/>
      <c r="AQ259" s="11204"/>
      <c r="AR259" s="11204"/>
      <c r="AS259" s="11204"/>
      <c r="AT259" s="11204"/>
      <c r="AU259" s="11204"/>
      <c r="AV259" s="11204"/>
      <c r="AW259" s="11204"/>
      <c r="AX259" s="11204"/>
      <c r="AY259" s="11204"/>
      <c r="AZ259" s="11204"/>
      <c r="BA259" s="11204"/>
      <c r="BB259" s="11204"/>
    </row>
    <row r="260">
      <c r="A260" s="11131"/>
      <c r="B260" s="11131"/>
      <c r="C260" s="11131"/>
      <c r="D260" s="11131"/>
      <c r="E260" s="11131"/>
      <c r="F260" s="11131"/>
      <c r="G260" s="11131"/>
      <c r="H260" s="11131"/>
      <c r="I260" s="11131"/>
      <c r="J260" s="11131"/>
      <c r="K260" s="11131"/>
      <c r="L260" s="11131"/>
      <c r="M260" s="11131"/>
      <c r="N260" s="11131"/>
      <c r="O260" s="11131"/>
      <c r="P260" s="11131"/>
      <c r="Q260" s="11131"/>
      <c r="R260" s="11131"/>
      <c r="S260" s="11131"/>
      <c r="T260" s="11131"/>
      <c r="U260" s="11131"/>
      <c r="V260" s="11128"/>
      <c r="W260" s="11161" t="s">
        <v>15224</v>
      </c>
      <c r="X260" s="11161"/>
      <c r="Y260" s="11161">
        <v>18</v>
      </c>
      <c r="Z260" s="11131"/>
      <c r="AA260" s="11163" t="s">
        <v>15225</v>
      </c>
      <c r="AB260" s="11161"/>
      <c r="AC260" s="11161">
        <v>37</v>
      </c>
      <c r="AD260" s="11131"/>
      <c r="AE260" s="11128"/>
      <c r="AF260" s="11204"/>
      <c r="AG260" s="11204"/>
      <c r="AH260" s="11204"/>
      <c r="AI260" s="11204"/>
      <c r="AJ260" s="11204"/>
      <c r="AK260" s="11269"/>
      <c r="AL260" s="11204"/>
      <c r="AM260" s="11204"/>
      <c r="AN260" s="11270"/>
      <c r="AO260" s="11204"/>
      <c r="AP260" s="11204"/>
      <c r="AQ260" s="11204"/>
      <c r="AR260" s="11204"/>
      <c r="AS260" s="11204"/>
      <c r="AT260" s="11204"/>
      <c r="AU260" s="11204"/>
      <c r="AV260" s="11204"/>
      <c r="AW260" s="11204"/>
      <c r="AX260" s="11204"/>
      <c r="AY260" s="11204"/>
      <c r="AZ260" s="11204"/>
      <c r="BA260" s="11204"/>
      <c r="BB260" s="11204"/>
    </row>
    <row r="261">
      <c r="A261" s="11131"/>
      <c r="B261" s="11131"/>
      <c r="C261" s="11131"/>
      <c r="D261" s="11131"/>
      <c r="E261" s="11131"/>
      <c r="F261" s="11131"/>
      <c r="G261" s="11131"/>
      <c r="H261" s="11131"/>
      <c r="I261" s="11131"/>
      <c r="J261" s="11131"/>
      <c r="K261" s="11131"/>
      <c r="L261" s="11131"/>
      <c r="M261" s="11131"/>
      <c r="N261" s="11131"/>
      <c r="O261" s="11131"/>
      <c r="P261" s="11131"/>
      <c r="Q261" s="11131"/>
      <c r="R261" s="11131"/>
      <c r="S261" s="11131"/>
      <c r="T261" s="11131"/>
      <c r="U261" s="11131"/>
      <c r="V261" s="11128"/>
      <c r="W261" s="11161" t="s">
        <v>15226</v>
      </c>
      <c r="X261" s="11161"/>
      <c r="Y261" s="11161">
        <v>18</v>
      </c>
      <c r="Z261" s="11131"/>
      <c r="AA261" s="11163" t="s">
        <v>15190</v>
      </c>
      <c r="AB261" s="11161"/>
      <c r="AC261" s="11161">
        <v>37</v>
      </c>
      <c r="AD261" s="11131"/>
      <c r="AE261" s="11128"/>
      <c r="AF261" s="11204"/>
      <c r="AG261" s="11204"/>
      <c r="AH261" s="11204"/>
      <c r="AI261" s="11204"/>
      <c r="AJ261" s="11204"/>
      <c r="AK261" s="11269"/>
      <c r="AL261" s="11204"/>
      <c r="AM261" s="11204"/>
      <c r="AN261" s="11270"/>
      <c r="AO261" s="11204"/>
      <c r="AP261" s="11204"/>
      <c r="AQ261" s="11204"/>
      <c r="AR261" s="11204"/>
      <c r="AS261" s="11204"/>
      <c r="AT261" s="11204"/>
      <c r="AU261" s="11204"/>
      <c r="AV261" s="11204"/>
      <c r="AW261" s="11204"/>
      <c r="AX261" s="11204"/>
      <c r="AY261" s="11204"/>
      <c r="AZ261" s="11204"/>
      <c r="BA261" s="11204"/>
      <c r="BB261" s="11204"/>
    </row>
    <row r="262">
      <c r="A262" s="11131"/>
      <c r="B262" s="11131"/>
      <c r="C262" s="11131"/>
      <c r="D262" s="11131"/>
      <c r="E262" s="11131"/>
      <c r="F262" s="11131"/>
      <c r="G262" s="11131"/>
      <c r="H262" s="11131"/>
      <c r="I262" s="11131"/>
      <c r="J262" s="11131"/>
      <c r="K262" s="11131"/>
      <c r="L262" s="11131"/>
      <c r="M262" s="11131"/>
      <c r="N262" s="11131"/>
      <c r="O262" s="11131"/>
      <c r="P262" s="11131"/>
      <c r="Q262" s="11131"/>
      <c r="R262" s="11131"/>
      <c r="S262" s="11131"/>
      <c r="T262" s="11131"/>
      <c r="U262" s="11131"/>
      <c r="V262" s="11128"/>
      <c r="W262" s="11161" t="s">
        <v>15227</v>
      </c>
      <c r="X262" s="11161"/>
      <c r="Y262" s="11161">
        <v>18</v>
      </c>
      <c r="Z262" s="11131"/>
      <c r="AA262" s="11163" t="s">
        <v>15228</v>
      </c>
      <c r="AB262" s="11161"/>
      <c r="AC262" s="11161">
        <v>37</v>
      </c>
      <c r="AD262" s="11131"/>
      <c r="AE262" s="11128"/>
      <c r="AF262" s="11204"/>
      <c r="AG262" s="11204"/>
      <c r="AH262" s="11204"/>
      <c r="AI262" s="11204"/>
      <c r="AJ262" s="11204"/>
      <c r="AK262" s="11269"/>
      <c r="AL262" s="11204"/>
      <c r="AM262" s="11204"/>
      <c r="AN262" s="11270"/>
      <c r="AO262" s="11204"/>
      <c r="AP262" s="11204"/>
      <c r="AQ262" s="11204"/>
      <c r="AR262" s="11204"/>
      <c r="AS262" s="11204"/>
      <c r="AT262" s="11204"/>
      <c r="AU262" s="11204"/>
      <c r="AV262" s="11204"/>
      <c r="AW262" s="11204"/>
      <c r="AX262" s="11204"/>
      <c r="AY262" s="11204"/>
      <c r="AZ262" s="11204"/>
      <c r="BA262" s="11204"/>
      <c r="BB262" s="11204"/>
    </row>
    <row r="263">
      <c r="A263" s="11131"/>
      <c r="B263" s="11131"/>
      <c r="C263" s="11131"/>
      <c r="D263" s="11131"/>
      <c r="E263" s="11131"/>
      <c r="F263" s="11131"/>
      <c r="G263" s="11131"/>
      <c r="H263" s="11131"/>
      <c r="I263" s="11131"/>
      <c r="J263" s="11131"/>
      <c r="K263" s="11131"/>
      <c r="L263" s="11131"/>
      <c r="M263" s="11131"/>
      <c r="N263" s="11131"/>
      <c r="O263" s="11131"/>
      <c r="P263" s="11131"/>
      <c r="Q263" s="11131"/>
      <c r="R263" s="11131"/>
      <c r="S263" s="11131"/>
      <c r="T263" s="11131"/>
      <c r="U263" s="11131"/>
      <c r="V263" s="11128"/>
      <c r="W263" s="11161" t="s">
        <v>15229</v>
      </c>
      <c r="X263" s="11161"/>
      <c r="Y263" s="11161">
        <v>18</v>
      </c>
      <c r="Z263" s="11131"/>
      <c r="AA263" s="11163" t="s">
        <v>15230</v>
      </c>
      <c r="AB263" s="11161"/>
      <c r="AC263" s="11161">
        <v>37</v>
      </c>
      <c r="AD263" s="11131"/>
      <c r="AE263" s="11128"/>
      <c r="AF263" s="11204"/>
      <c r="AG263" s="11204"/>
      <c r="AH263" s="11204"/>
      <c r="AI263" s="11204"/>
      <c r="AJ263" s="11204"/>
      <c r="AK263" s="11269"/>
      <c r="AL263" s="11204"/>
      <c r="AM263" s="11204"/>
      <c r="AN263" s="11270"/>
      <c r="AO263" s="11204"/>
      <c r="AP263" s="11204"/>
      <c r="AQ263" s="11204"/>
      <c r="AR263" s="11204"/>
      <c r="AS263" s="11204"/>
      <c r="AT263" s="11204"/>
      <c r="AU263" s="11204"/>
      <c r="AV263" s="11204"/>
      <c r="AW263" s="11204"/>
      <c r="AX263" s="11204"/>
      <c r="AY263" s="11204"/>
      <c r="AZ263" s="11204"/>
      <c r="BA263" s="11204"/>
      <c r="BB263" s="11204"/>
    </row>
    <row r="264">
      <c r="A264" s="11131"/>
      <c r="B264" s="11131"/>
      <c r="C264" s="11131"/>
      <c r="D264" s="11131"/>
      <c r="E264" s="11131"/>
      <c r="F264" s="11131"/>
      <c r="G264" s="11131"/>
      <c r="H264" s="11131"/>
      <c r="I264" s="11131"/>
      <c r="J264" s="11131"/>
      <c r="K264" s="11131"/>
      <c r="L264" s="11131"/>
      <c r="M264" s="11131"/>
      <c r="N264" s="11131"/>
      <c r="O264" s="11131"/>
      <c r="P264" s="11131"/>
      <c r="Q264" s="11131"/>
      <c r="R264" s="11131"/>
      <c r="S264" s="11131"/>
      <c r="T264" s="11131"/>
      <c r="U264" s="11131"/>
      <c r="V264" s="11128"/>
      <c r="W264" s="11161" t="s">
        <v>15231</v>
      </c>
      <c r="X264" s="11161"/>
      <c r="Y264" s="11161">
        <v>18</v>
      </c>
      <c r="Z264" s="11131"/>
      <c r="AA264" s="11163" t="s">
        <v>15232</v>
      </c>
      <c r="AB264" s="11161"/>
      <c r="AC264" s="11161">
        <v>36</v>
      </c>
      <c r="AD264" s="11131"/>
      <c r="AE264" s="11128"/>
      <c r="AF264" s="11204"/>
      <c r="AG264" s="11204"/>
      <c r="AH264" s="11204"/>
      <c r="AI264" s="11204"/>
      <c r="AJ264" s="11204"/>
      <c r="AK264" s="11269"/>
      <c r="AL264" s="11204"/>
      <c r="AM264" s="11204"/>
      <c r="AN264" s="11270"/>
      <c r="AO264" s="11204"/>
      <c r="AP264" s="11204"/>
      <c r="AQ264" s="11204"/>
      <c r="AR264" s="11204"/>
      <c r="AS264" s="11204"/>
      <c r="AT264" s="11204"/>
      <c r="AU264" s="11204"/>
      <c r="AV264" s="11204"/>
      <c r="AW264" s="11204"/>
      <c r="AX264" s="11204"/>
      <c r="AY264" s="11204"/>
      <c r="AZ264" s="11204"/>
      <c r="BA264" s="11204"/>
      <c r="BB264" s="11204"/>
    </row>
    <row r="265">
      <c r="A265" s="11131"/>
      <c r="B265" s="11131"/>
      <c r="C265" s="11131"/>
      <c r="D265" s="11131"/>
      <c r="E265" s="11131"/>
      <c r="F265" s="11131"/>
      <c r="G265" s="11131"/>
      <c r="H265" s="11131"/>
      <c r="I265" s="11131"/>
      <c r="J265" s="11131"/>
      <c r="K265" s="11131"/>
      <c r="L265" s="11131"/>
      <c r="M265" s="11131"/>
      <c r="N265" s="11131"/>
      <c r="O265" s="11131"/>
      <c r="P265" s="11131"/>
      <c r="Q265" s="11131"/>
      <c r="R265" s="11131"/>
      <c r="S265" s="11131"/>
      <c r="T265" s="11131"/>
      <c r="U265" s="11131"/>
      <c r="V265" s="11128"/>
      <c r="W265" s="11161" t="s">
        <v>15233</v>
      </c>
      <c r="X265" s="11161"/>
      <c r="Y265" s="11161">
        <v>18</v>
      </c>
      <c r="Z265" s="11131"/>
      <c r="AA265" s="11163" t="s">
        <v>15234</v>
      </c>
      <c r="AB265" s="11161"/>
      <c r="AC265" s="11161">
        <v>36</v>
      </c>
      <c r="AD265" s="11131"/>
      <c r="AE265" s="11128"/>
      <c r="AF265" s="11204"/>
      <c r="AG265" s="11204"/>
      <c r="AH265" s="11204"/>
      <c r="AI265" s="11204"/>
      <c r="AJ265" s="11204"/>
      <c r="AK265" s="11269"/>
      <c r="AL265" s="11204"/>
      <c r="AM265" s="11204"/>
      <c r="AN265" s="11270"/>
      <c r="AO265" s="11204"/>
      <c r="AP265" s="11204"/>
      <c r="AQ265" s="11204"/>
      <c r="AR265" s="11204"/>
      <c r="AS265" s="11204"/>
      <c r="AT265" s="11204"/>
      <c r="AU265" s="11204"/>
      <c r="AV265" s="11204"/>
      <c r="AW265" s="11204"/>
      <c r="AX265" s="11204"/>
      <c r="AY265" s="11204"/>
      <c r="AZ265" s="11204"/>
      <c r="BA265" s="11204"/>
      <c r="BB265" s="11204"/>
    </row>
    <row r="266">
      <c r="A266" s="11131"/>
      <c r="B266" s="11131"/>
      <c r="C266" s="11131"/>
      <c r="D266" s="11131"/>
      <c r="E266" s="11131"/>
      <c r="F266" s="11131"/>
      <c r="G266" s="11131"/>
      <c r="H266" s="11131"/>
      <c r="I266" s="11131"/>
      <c r="J266" s="11131"/>
      <c r="K266" s="11131"/>
      <c r="L266" s="11131"/>
      <c r="M266" s="11131"/>
      <c r="N266" s="11131"/>
      <c r="O266" s="11131"/>
      <c r="P266" s="11131"/>
      <c r="Q266" s="11131"/>
      <c r="R266" s="11131"/>
      <c r="S266" s="11131"/>
      <c r="T266" s="11131"/>
      <c r="U266" s="11131"/>
      <c r="V266" s="11128"/>
      <c r="W266" s="11161" t="s">
        <v>15097</v>
      </c>
      <c r="X266" s="11161"/>
      <c r="Y266" s="11161">
        <v>18</v>
      </c>
      <c r="Z266" s="11131"/>
      <c r="AA266" s="11163" t="s">
        <v>15220</v>
      </c>
      <c r="AB266" s="11161"/>
      <c r="AC266" s="11161">
        <v>36</v>
      </c>
      <c r="AD266" s="11131"/>
      <c r="AE266" s="11128"/>
      <c r="AF266" s="11204"/>
      <c r="AG266" s="11204"/>
      <c r="AH266" s="11204"/>
      <c r="AI266" s="11204"/>
      <c r="AJ266" s="11204"/>
      <c r="AK266" s="11269"/>
      <c r="AL266" s="11204"/>
      <c r="AM266" s="11204"/>
      <c r="AN266" s="11270"/>
      <c r="AO266" s="11204"/>
      <c r="AP266" s="11204"/>
      <c r="AQ266" s="11204"/>
      <c r="AR266" s="11204"/>
      <c r="AS266" s="11204"/>
      <c r="AT266" s="11204"/>
      <c r="AU266" s="11204"/>
      <c r="AV266" s="11204"/>
      <c r="AW266" s="11204"/>
      <c r="AX266" s="11204"/>
      <c r="AY266" s="11204"/>
      <c r="AZ266" s="11204"/>
      <c r="BA266" s="11204"/>
      <c r="BB266" s="11204"/>
    </row>
    <row r="267">
      <c r="A267" s="11131"/>
      <c r="B267" s="11131"/>
      <c r="C267" s="11131"/>
      <c r="D267" s="11131"/>
      <c r="E267" s="11131"/>
      <c r="F267" s="11131"/>
      <c r="G267" s="11131"/>
      <c r="H267" s="11131"/>
      <c r="I267" s="11131"/>
      <c r="J267" s="11131"/>
      <c r="K267" s="11131"/>
      <c r="L267" s="11131"/>
      <c r="M267" s="11131"/>
      <c r="N267" s="11131"/>
      <c r="O267" s="11131"/>
      <c r="P267" s="11131"/>
      <c r="Q267" s="11131"/>
      <c r="R267" s="11131"/>
      <c r="S267" s="11131"/>
      <c r="T267" s="11131"/>
      <c r="U267" s="11131"/>
      <c r="V267" s="11128"/>
      <c r="W267" s="11161" t="s">
        <v>15235</v>
      </c>
      <c r="X267" s="11161"/>
      <c r="Y267" s="11161">
        <v>18</v>
      </c>
      <c r="Z267" s="11131"/>
      <c r="AA267" s="11163" t="s">
        <v>15147</v>
      </c>
      <c r="AB267" s="11161"/>
      <c r="AC267" s="11161">
        <v>36</v>
      </c>
      <c r="AD267" s="11131"/>
      <c r="AE267" s="11128"/>
      <c r="AF267" s="11204"/>
      <c r="AG267" s="11204"/>
      <c r="AH267" s="11204"/>
      <c r="AI267" s="11204"/>
      <c r="AJ267" s="11204"/>
      <c r="AK267" s="11269"/>
      <c r="AL267" s="11204"/>
      <c r="AM267" s="11204"/>
      <c r="AN267" s="11270"/>
      <c r="AO267" s="11204"/>
      <c r="AP267" s="11204"/>
      <c r="AQ267" s="11204"/>
      <c r="AR267" s="11204"/>
      <c r="AS267" s="11204"/>
      <c r="AT267" s="11204"/>
      <c r="AU267" s="11204"/>
      <c r="AV267" s="11204"/>
      <c r="AW267" s="11204"/>
      <c r="AX267" s="11204"/>
      <c r="AY267" s="11204"/>
      <c r="AZ267" s="11204"/>
      <c r="BA267" s="11204"/>
      <c r="BB267" s="11204"/>
    </row>
    <row r="268">
      <c r="A268" s="11131"/>
      <c r="B268" s="11131"/>
      <c r="C268" s="11131"/>
      <c r="D268" s="11131"/>
      <c r="E268" s="11131"/>
      <c r="F268" s="11131"/>
      <c r="G268" s="11131"/>
      <c r="H268" s="11131"/>
      <c r="I268" s="11131"/>
      <c r="J268" s="11131"/>
      <c r="K268" s="11131"/>
      <c r="L268" s="11131"/>
      <c r="M268" s="11131"/>
      <c r="N268" s="11131"/>
      <c r="O268" s="11131"/>
      <c r="P268" s="11131"/>
      <c r="Q268" s="11131"/>
      <c r="R268" s="11131"/>
      <c r="S268" s="11131"/>
      <c r="T268" s="11131"/>
      <c r="U268" s="11131"/>
      <c r="V268" s="11128"/>
      <c r="W268" s="11161" t="s">
        <v>15236</v>
      </c>
      <c r="X268" s="11161"/>
      <c r="Y268" s="11161">
        <v>18</v>
      </c>
      <c r="Z268" s="11131"/>
      <c r="AA268" s="11163" t="s">
        <v>15237</v>
      </c>
      <c r="AB268" s="11161"/>
      <c r="AC268" s="11161">
        <v>36</v>
      </c>
      <c r="AD268" s="11131"/>
      <c r="AE268" s="11128"/>
      <c r="AF268" s="11204"/>
      <c r="AG268" s="11204"/>
      <c r="AH268" s="11204"/>
      <c r="AI268" s="11204"/>
      <c r="AJ268" s="11204"/>
      <c r="AK268" s="11269"/>
      <c r="AL268" s="11204"/>
      <c r="AM268" s="11204"/>
      <c r="AN268" s="11270"/>
      <c r="AO268" s="11204"/>
      <c r="AP268" s="11204"/>
      <c r="AQ268" s="11204"/>
      <c r="AR268" s="11204"/>
      <c r="AS268" s="11204"/>
      <c r="AT268" s="11204"/>
      <c r="AU268" s="11204"/>
      <c r="AV268" s="11204"/>
      <c r="AW268" s="11204"/>
      <c r="AX268" s="11204"/>
      <c r="AY268" s="11204"/>
      <c r="AZ268" s="11204"/>
      <c r="BA268" s="11204"/>
      <c r="BB268" s="11204"/>
    </row>
    <row r="269">
      <c r="A269" s="11131"/>
      <c r="B269" s="11131"/>
      <c r="C269" s="11131"/>
      <c r="D269" s="11131"/>
      <c r="E269" s="11131"/>
      <c r="F269" s="11131"/>
      <c r="G269" s="11131"/>
      <c r="H269" s="11131"/>
      <c r="I269" s="11131"/>
      <c r="J269" s="11131"/>
      <c r="K269" s="11131"/>
      <c r="L269" s="11131"/>
      <c r="M269" s="11131"/>
      <c r="N269" s="11131"/>
      <c r="O269" s="11131"/>
      <c r="P269" s="11131"/>
      <c r="Q269" s="11131"/>
      <c r="R269" s="11131"/>
      <c r="S269" s="11131"/>
      <c r="T269" s="11131"/>
      <c r="U269" s="11131"/>
      <c r="V269" s="11128"/>
      <c r="W269" s="11161" t="s">
        <v>15153</v>
      </c>
      <c r="X269" s="11161"/>
      <c r="Y269" s="11161">
        <v>18</v>
      </c>
      <c r="Z269" s="11131"/>
      <c r="AA269" s="11163" t="s">
        <v>15204</v>
      </c>
      <c r="AB269" s="11161"/>
      <c r="AC269" s="11161">
        <v>36</v>
      </c>
      <c r="AD269" s="11131"/>
      <c r="AE269" s="11128"/>
      <c r="AF269" s="11204"/>
      <c r="AG269" s="11204"/>
      <c r="AH269" s="11204"/>
      <c r="AI269" s="11204"/>
      <c r="AJ269" s="11204"/>
      <c r="AK269" s="11269"/>
      <c r="AL269" s="11204"/>
      <c r="AM269" s="11204"/>
      <c r="AN269" s="11270"/>
      <c r="AO269" s="11204"/>
      <c r="AP269" s="11204"/>
      <c r="AQ269" s="11204"/>
      <c r="AR269" s="11204"/>
      <c r="AS269" s="11204"/>
      <c r="AT269" s="11204"/>
      <c r="AU269" s="11204"/>
      <c r="AV269" s="11204"/>
      <c r="AW269" s="11204"/>
      <c r="AX269" s="11204"/>
      <c r="AY269" s="11204"/>
      <c r="AZ269" s="11204"/>
      <c r="BA269" s="11204"/>
      <c r="BB269" s="11204"/>
    </row>
    <row r="270">
      <c r="A270" s="11131"/>
      <c r="B270" s="11131"/>
      <c r="C270" s="11131"/>
      <c r="D270" s="11131"/>
      <c r="E270" s="11131"/>
      <c r="F270" s="11131"/>
      <c r="G270" s="11131"/>
      <c r="H270" s="11131"/>
      <c r="I270" s="11131"/>
      <c r="J270" s="11131"/>
      <c r="K270" s="11131"/>
      <c r="L270" s="11131"/>
      <c r="M270" s="11131"/>
      <c r="N270" s="11131"/>
      <c r="O270" s="11131"/>
      <c r="P270" s="11131"/>
      <c r="Q270" s="11131"/>
      <c r="R270" s="11131"/>
      <c r="S270" s="11131"/>
      <c r="T270" s="11131"/>
      <c r="U270" s="11131"/>
      <c r="V270" s="11128"/>
      <c r="W270" s="11161" t="s">
        <v>15149</v>
      </c>
      <c r="X270" s="11161"/>
      <c r="Y270" s="11161">
        <v>18</v>
      </c>
      <c r="Z270" s="11131"/>
      <c r="AA270" s="11163" t="s">
        <v>15162</v>
      </c>
      <c r="AB270" s="11161"/>
      <c r="AC270" s="11161">
        <v>36</v>
      </c>
      <c r="AD270" s="11131"/>
      <c r="AE270" s="11128"/>
      <c r="AF270" s="11204"/>
      <c r="AG270" s="11204"/>
      <c r="AH270" s="11204"/>
      <c r="AI270" s="11204"/>
      <c r="AJ270" s="11204"/>
      <c r="AK270" s="11269"/>
      <c r="AL270" s="11204"/>
      <c r="AM270" s="11204"/>
      <c r="AN270" s="11270"/>
      <c r="AO270" s="11204"/>
      <c r="AP270" s="11204"/>
      <c r="AQ270" s="11204"/>
      <c r="AR270" s="11204"/>
      <c r="AS270" s="11204"/>
      <c r="AT270" s="11204"/>
      <c r="AU270" s="11204"/>
      <c r="AV270" s="11204"/>
      <c r="AW270" s="11204"/>
      <c r="AX270" s="11204"/>
      <c r="AY270" s="11204"/>
      <c r="AZ270" s="11204"/>
      <c r="BA270" s="11204"/>
      <c r="BB270" s="11204"/>
    </row>
    <row r="271">
      <c r="A271" s="11131"/>
      <c r="B271" s="11131"/>
      <c r="C271" s="11131"/>
      <c r="D271" s="11131"/>
      <c r="E271" s="11131"/>
      <c r="F271" s="11131"/>
      <c r="G271" s="11131"/>
      <c r="H271" s="11131"/>
      <c r="I271" s="11131"/>
      <c r="J271" s="11131"/>
      <c r="K271" s="11131"/>
      <c r="L271" s="11131"/>
      <c r="M271" s="11131"/>
      <c r="N271" s="11131"/>
      <c r="O271" s="11131"/>
      <c r="P271" s="11131"/>
      <c r="Q271" s="11131"/>
      <c r="R271" s="11131"/>
      <c r="S271" s="11131"/>
      <c r="T271" s="11131"/>
      <c r="U271" s="11131"/>
      <c r="V271" s="11128"/>
      <c r="W271" s="11161" t="s">
        <v>15181</v>
      </c>
      <c r="X271" s="11161"/>
      <c r="Y271" s="11161">
        <v>18</v>
      </c>
      <c r="Z271" s="11131"/>
      <c r="AA271" s="11163" t="s">
        <v>15197</v>
      </c>
      <c r="AB271" s="11161"/>
      <c r="AC271" s="11161">
        <v>36</v>
      </c>
      <c r="AD271" s="11131"/>
      <c r="AE271" s="11128"/>
      <c r="AF271" s="11204"/>
      <c r="AG271" s="11204"/>
      <c r="AH271" s="11204"/>
      <c r="AI271" s="11204"/>
      <c r="AJ271" s="11204"/>
      <c r="AK271" s="11269"/>
      <c r="AL271" s="11204"/>
      <c r="AM271" s="11204"/>
      <c r="AN271" s="11270"/>
      <c r="AO271" s="11204"/>
      <c r="AP271" s="11204"/>
      <c r="AQ271" s="11204"/>
      <c r="AR271" s="11204"/>
      <c r="AS271" s="11204"/>
      <c r="AT271" s="11204"/>
      <c r="AU271" s="11204"/>
      <c r="AV271" s="11204"/>
      <c r="AW271" s="11204"/>
      <c r="AX271" s="11204"/>
      <c r="AY271" s="11204"/>
      <c r="AZ271" s="11204"/>
      <c r="BA271" s="11204"/>
      <c r="BB271" s="11204"/>
    </row>
    <row r="272">
      <c r="A272" s="11131"/>
      <c r="B272" s="11131"/>
      <c r="C272" s="11131"/>
      <c r="D272" s="11131"/>
      <c r="E272" s="11131"/>
      <c r="F272" s="11131"/>
      <c r="G272" s="11131"/>
      <c r="H272" s="11131"/>
      <c r="I272" s="11131"/>
      <c r="J272" s="11131"/>
      <c r="K272" s="11131"/>
      <c r="L272" s="11131"/>
      <c r="M272" s="11131"/>
      <c r="N272" s="11131"/>
      <c r="O272" s="11131"/>
      <c r="P272" s="11131"/>
      <c r="Q272" s="11131"/>
      <c r="R272" s="11131"/>
      <c r="S272" s="11131"/>
      <c r="T272" s="11131"/>
      <c r="U272" s="11131"/>
      <c r="V272" s="11128"/>
      <c r="W272" s="11161" t="s">
        <v>15060</v>
      </c>
      <c r="X272" s="11161"/>
      <c r="Y272" s="11161">
        <v>18</v>
      </c>
      <c r="Z272" s="11131"/>
      <c r="AA272" s="11163" t="s">
        <v>15199</v>
      </c>
      <c r="AB272" s="11161"/>
      <c r="AC272" s="11161">
        <v>36</v>
      </c>
      <c r="AD272" s="11131"/>
      <c r="AE272" s="11128"/>
      <c r="AF272" s="11204"/>
      <c r="AG272" s="11204"/>
      <c r="AH272" s="11204"/>
      <c r="AI272" s="11204"/>
      <c r="AJ272" s="11204"/>
      <c r="AK272" s="11269"/>
      <c r="AL272" s="11204"/>
      <c r="AM272" s="11204"/>
      <c r="AN272" s="11270"/>
      <c r="AO272" s="11204"/>
      <c r="AP272" s="11204"/>
      <c r="AQ272" s="11204"/>
      <c r="AR272" s="11204"/>
      <c r="AS272" s="11204"/>
      <c r="AT272" s="11204"/>
      <c r="AU272" s="11204"/>
      <c r="AV272" s="11204"/>
      <c r="AW272" s="11204"/>
      <c r="AX272" s="11204"/>
      <c r="AY272" s="11204"/>
      <c r="AZ272" s="11204"/>
      <c r="BA272" s="11204"/>
      <c r="BB272" s="11204"/>
    </row>
    <row r="273">
      <c r="A273" s="11131"/>
      <c r="B273" s="11131"/>
      <c r="C273" s="11131"/>
      <c r="D273" s="11131"/>
      <c r="E273" s="11131"/>
      <c r="F273" s="11131"/>
      <c r="G273" s="11131"/>
      <c r="H273" s="11131"/>
      <c r="I273" s="11131"/>
      <c r="J273" s="11131"/>
      <c r="K273" s="11131"/>
      <c r="L273" s="11131"/>
      <c r="M273" s="11131"/>
      <c r="N273" s="11131"/>
      <c r="O273" s="11131"/>
      <c r="P273" s="11131"/>
      <c r="Q273" s="11131"/>
      <c r="R273" s="11131"/>
      <c r="S273" s="11131"/>
      <c r="T273" s="11131"/>
      <c r="U273" s="11131"/>
      <c r="V273" s="11128"/>
      <c r="W273" s="11161" t="s">
        <v>15238</v>
      </c>
      <c r="X273" s="11161"/>
      <c r="Y273" s="11161">
        <v>18</v>
      </c>
      <c r="Z273" s="11131"/>
      <c r="AA273" s="11163" t="s">
        <v>14799</v>
      </c>
      <c r="AB273" s="11161" t="s">
        <v>14797</v>
      </c>
      <c r="AC273" s="11161">
        <v>36</v>
      </c>
      <c r="AD273" s="11131"/>
      <c r="AE273" s="11128"/>
      <c r="AF273" s="11204"/>
      <c r="AG273" s="11204"/>
      <c r="AH273" s="11204"/>
      <c r="AI273" s="11204"/>
      <c r="AJ273" s="11204"/>
      <c r="AK273" s="11269"/>
      <c r="AL273" s="11204"/>
      <c r="AM273" s="11204"/>
      <c r="AN273" s="11270"/>
      <c r="AO273" s="11204"/>
      <c r="AP273" s="11204"/>
      <c r="AQ273" s="11204"/>
      <c r="AR273" s="11204"/>
      <c r="AS273" s="11204"/>
      <c r="AT273" s="11204"/>
      <c r="AU273" s="11204"/>
      <c r="AV273" s="11204"/>
      <c r="AW273" s="11204"/>
      <c r="AX273" s="11204"/>
      <c r="AY273" s="11204"/>
      <c r="AZ273" s="11204"/>
      <c r="BA273" s="11204"/>
      <c r="BB273" s="11204"/>
    </row>
    <row r="274">
      <c r="A274" s="11131"/>
      <c r="B274" s="11131"/>
      <c r="C274" s="11131"/>
      <c r="D274" s="11131"/>
      <c r="E274" s="11131"/>
      <c r="F274" s="11131"/>
      <c r="G274" s="11131"/>
      <c r="H274" s="11131"/>
      <c r="I274" s="11131"/>
      <c r="J274" s="11131"/>
      <c r="K274" s="11131"/>
      <c r="L274" s="11131"/>
      <c r="M274" s="11131"/>
      <c r="N274" s="11131"/>
      <c r="O274" s="11131"/>
      <c r="P274" s="11131"/>
      <c r="Q274" s="11131"/>
      <c r="R274" s="11131"/>
      <c r="S274" s="11131"/>
      <c r="T274" s="11131"/>
      <c r="U274" s="11131"/>
      <c r="V274" s="11128"/>
      <c r="W274" s="11161" t="s">
        <v>15232</v>
      </c>
      <c r="X274" s="11161"/>
      <c r="Y274" s="11161">
        <v>18</v>
      </c>
      <c r="Z274" s="11131"/>
      <c r="AA274" s="11163" t="s">
        <v>15239</v>
      </c>
      <c r="AB274" s="11161"/>
      <c r="AC274" s="11161">
        <v>35</v>
      </c>
      <c r="AD274" s="11131"/>
      <c r="AE274" s="11128"/>
      <c r="AF274" s="11204"/>
      <c r="AG274" s="11204"/>
      <c r="AH274" s="11204"/>
      <c r="AI274" s="11204"/>
      <c r="AJ274" s="11204"/>
      <c r="AK274" s="11269"/>
      <c r="AL274" s="11204"/>
      <c r="AM274" s="11204"/>
      <c r="AN274" s="11270"/>
      <c r="AO274" s="11204"/>
      <c r="AP274" s="11204"/>
      <c r="AQ274" s="11204"/>
      <c r="AR274" s="11204"/>
      <c r="AS274" s="11204"/>
      <c r="AT274" s="11204"/>
      <c r="AU274" s="11204"/>
      <c r="AV274" s="11204"/>
      <c r="AW274" s="11204"/>
      <c r="AX274" s="11204"/>
      <c r="AY274" s="11204"/>
      <c r="AZ274" s="11204"/>
      <c r="BA274" s="11204"/>
      <c r="BB274" s="11204"/>
    </row>
    <row r="275">
      <c r="A275" s="11131"/>
      <c r="B275" s="11131"/>
      <c r="C275" s="11131"/>
      <c r="D275" s="11131"/>
      <c r="E275" s="11131"/>
      <c r="F275" s="11131"/>
      <c r="G275" s="11131"/>
      <c r="H275" s="11131"/>
      <c r="I275" s="11131"/>
      <c r="J275" s="11131"/>
      <c r="K275" s="11131"/>
      <c r="L275" s="11131"/>
      <c r="M275" s="11131"/>
      <c r="N275" s="11131"/>
      <c r="O275" s="11131"/>
      <c r="P275" s="11131"/>
      <c r="Q275" s="11131"/>
      <c r="R275" s="11131"/>
      <c r="S275" s="11131"/>
      <c r="T275" s="11131"/>
      <c r="U275" s="11131"/>
      <c r="V275" s="11128"/>
      <c r="W275" s="11161" t="s">
        <v>15165</v>
      </c>
      <c r="X275" s="11161"/>
      <c r="Y275" s="11161">
        <v>17</v>
      </c>
      <c r="Z275" s="11131"/>
      <c r="AA275" s="11163" t="s">
        <v>15174</v>
      </c>
      <c r="AB275" s="11161"/>
      <c r="AC275" s="11161">
        <v>35</v>
      </c>
      <c r="AD275" s="11131"/>
      <c r="AE275" s="11128"/>
      <c r="AF275" s="11204"/>
      <c r="AG275" s="11204"/>
      <c r="AH275" s="11204"/>
      <c r="AI275" s="11204"/>
      <c r="AJ275" s="11204"/>
      <c r="AK275" s="11269"/>
      <c r="AL275" s="11204"/>
      <c r="AM275" s="11204"/>
      <c r="AN275" s="11270"/>
      <c r="AO275" s="11204"/>
      <c r="AP275" s="11204"/>
      <c r="AQ275" s="11204"/>
      <c r="AR275" s="11204"/>
      <c r="AS275" s="11204"/>
      <c r="AT275" s="11204"/>
      <c r="AU275" s="11204"/>
      <c r="AV275" s="11204"/>
      <c r="AW275" s="11204"/>
      <c r="AX275" s="11204"/>
      <c r="AY275" s="11204"/>
      <c r="AZ275" s="11204"/>
      <c r="BA275" s="11204"/>
      <c r="BB275" s="11204"/>
    </row>
    <row r="276">
      <c r="A276" s="11131"/>
      <c r="B276" s="11131"/>
      <c r="C276" s="11131"/>
      <c r="D276" s="11131"/>
      <c r="E276" s="11131"/>
      <c r="F276" s="11131"/>
      <c r="G276" s="11131"/>
      <c r="H276" s="11131"/>
      <c r="I276" s="11131"/>
      <c r="J276" s="11131"/>
      <c r="K276" s="11131"/>
      <c r="L276" s="11131"/>
      <c r="M276" s="11131"/>
      <c r="N276" s="11131"/>
      <c r="O276" s="11131"/>
      <c r="P276" s="11131"/>
      <c r="Q276" s="11131"/>
      <c r="R276" s="11131"/>
      <c r="S276" s="11131"/>
      <c r="T276" s="11131"/>
      <c r="U276" s="11131"/>
      <c r="V276" s="11128"/>
      <c r="W276" s="11161" t="s">
        <v>15213</v>
      </c>
      <c r="X276" s="11161"/>
      <c r="Y276" s="11161">
        <v>17</v>
      </c>
      <c r="Z276" s="11131"/>
      <c r="AA276" s="11163" t="s">
        <v>15194</v>
      </c>
      <c r="AB276" s="11161"/>
      <c r="AC276" s="11161">
        <v>35</v>
      </c>
      <c r="AD276" s="11131"/>
      <c r="AE276" s="11128"/>
      <c r="AF276" s="11204"/>
      <c r="AG276" s="11204"/>
      <c r="AH276" s="11204"/>
      <c r="AI276" s="11204"/>
      <c r="AJ276" s="11204"/>
      <c r="AK276" s="11269"/>
      <c r="AL276" s="11204"/>
      <c r="AM276" s="11204"/>
      <c r="AN276" s="11270"/>
      <c r="AO276" s="11204"/>
      <c r="AP276" s="11204"/>
      <c r="AQ276" s="11204"/>
      <c r="AR276" s="11204"/>
      <c r="AS276" s="11204"/>
      <c r="AT276" s="11204"/>
      <c r="AU276" s="11204"/>
      <c r="AV276" s="11204"/>
      <c r="AW276" s="11204"/>
      <c r="AX276" s="11204"/>
      <c r="AY276" s="11204"/>
      <c r="AZ276" s="11204"/>
      <c r="BA276" s="11204"/>
      <c r="BB276" s="11204"/>
    </row>
    <row r="277">
      <c r="A277" s="11131"/>
      <c r="B277" s="11131"/>
      <c r="C277" s="11131"/>
      <c r="D277" s="11131"/>
      <c r="E277" s="11131"/>
      <c r="F277" s="11131"/>
      <c r="G277" s="11131"/>
      <c r="H277" s="11131"/>
      <c r="I277" s="11131"/>
      <c r="J277" s="11131"/>
      <c r="K277" s="11131"/>
      <c r="L277" s="11131"/>
      <c r="M277" s="11131"/>
      <c r="N277" s="11131"/>
      <c r="O277" s="11131"/>
      <c r="P277" s="11131"/>
      <c r="Q277" s="11131"/>
      <c r="R277" s="11131"/>
      <c r="S277" s="11131"/>
      <c r="T277" s="11131"/>
      <c r="U277" s="11131"/>
      <c r="V277" s="11128"/>
      <c r="W277" s="11161" t="s">
        <v>15240</v>
      </c>
      <c r="X277" s="11161"/>
      <c r="Y277" s="11161">
        <v>17</v>
      </c>
      <c r="Z277" s="11131"/>
      <c r="AA277" s="11163" t="s">
        <v>15069</v>
      </c>
      <c r="AB277" s="11161"/>
      <c r="AC277" s="11161">
        <v>35</v>
      </c>
      <c r="AD277" s="11131"/>
      <c r="AE277" s="11128"/>
      <c r="AF277" s="11204"/>
      <c r="AG277" s="11204"/>
      <c r="AH277" s="11204"/>
      <c r="AI277" s="11204"/>
      <c r="AJ277" s="11204"/>
      <c r="AK277" s="11269"/>
      <c r="AL277" s="11204"/>
      <c r="AM277" s="11204"/>
      <c r="AN277" s="11270"/>
      <c r="AO277" s="11204"/>
      <c r="AP277" s="11204"/>
      <c r="AQ277" s="11204"/>
      <c r="AR277" s="11204"/>
      <c r="AS277" s="11204"/>
      <c r="AT277" s="11204"/>
      <c r="AU277" s="11204"/>
      <c r="AV277" s="11204"/>
      <c r="AW277" s="11204"/>
      <c r="AX277" s="11204"/>
      <c r="AY277" s="11204"/>
      <c r="AZ277" s="11204"/>
      <c r="BA277" s="11204"/>
      <c r="BB277" s="11204"/>
    </row>
    <row r="278">
      <c r="A278" s="11131"/>
      <c r="B278" s="11131"/>
      <c r="C278" s="11131"/>
      <c r="D278" s="11131"/>
      <c r="E278" s="11131"/>
      <c r="F278" s="11131"/>
      <c r="G278" s="11131"/>
      <c r="H278" s="11131"/>
      <c r="I278" s="11131"/>
      <c r="J278" s="11131"/>
      <c r="K278" s="11131"/>
      <c r="L278" s="11131"/>
      <c r="M278" s="11131"/>
      <c r="N278" s="11131"/>
      <c r="O278" s="11131"/>
      <c r="P278" s="11131"/>
      <c r="Q278" s="11131"/>
      <c r="R278" s="11131"/>
      <c r="S278" s="11131"/>
      <c r="T278" s="11131"/>
      <c r="U278" s="11131"/>
      <c r="V278" s="11128"/>
      <c r="W278" s="11161" t="s">
        <v>15184</v>
      </c>
      <c r="X278" s="11161"/>
      <c r="Y278" s="11161">
        <v>17</v>
      </c>
      <c r="Z278" s="11131"/>
      <c r="AA278" s="11163" t="s">
        <v>15241</v>
      </c>
      <c r="AB278" s="11161"/>
      <c r="AC278" s="11161">
        <v>34</v>
      </c>
      <c r="AD278" s="11131"/>
      <c r="AE278" s="11128"/>
      <c r="AF278" s="11204"/>
      <c r="AG278" s="11204"/>
      <c r="AH278" s="11204"/>
      <c r="AI278" s="11204"/>
      <c r="AJ278" s="11204"/>
      <c r="AK278" s="11269"/>
      <c r="AL278" s="11204"/>
      <c r="AM278" s="11204"/>
      <c r="AN278" s="11270"/>
      <c r="AO278" s="11204"/>
      <c r="AP278" s="11204"/>
      <c r="AQ278" s="11204"/>
      <c r="AR278" s="11204"/>
      <c r="AS278" s="11204"/>
      <c r="AT278" s="11204"/>
      <c r="AU278" s="11204"/>
      <c r="AV278" s="11204"/>
      <c r="AW278" s="11204"/>
      <c r="AX278" s="11204"/>
      <c r="AY278" s="11204"/>
      <c r="AZ278" s="11204"/>
      <c r="BA278" s="11204"/>
      <c r="BB278" s="11204"/>
    </row>
    <row r="279">
      <c r="A279" s="11131"/>
      <c r="B279" s="11131"/>
      <c r="C279" s="11131"/>
      <c r="D279" s="11131"/>
      <c r="E279" s="11131"/>
      <c r="F279" s="11131"/>
      <c r="G279" s="11131"/>
      <c r="H279" s="11131"/>
      <c r="I279" s="11131"/>
      <c r="J279" s="11131"/>
      <c r="K279" s="11131"/>
      <c r="L279" s="11131"/>
      <c r="M279" s="11131"/>
      <c r="N279" s="11131"/>
      <c r="O279" s="11131"/>
      <c r="P279" s="11131"/>
      <c r="Q279" s="11131"/>
      <c r="R279" s="11131"/>
      <c r="S279" s="11131"/>
      <c r="T279" s="11131"/>
      <c r="U279" s="11131"/>
      <c r="V279" s="11128"/>
      <c r="W279" s="11161" t="s">
        <v>15242</v>
      </c>
      <c r="X279" s="11161"/>
      <c r="Y279" s="11161">
        <v>17</v>
      </c>
      <c r="Z279" s="11131"/>
      <c r="AA279" s="11163" t="s">
        <v>15243</v>
      </c>
      <c r="AB279" s="11161"/>
      <c r="AC279" s="11161">
        <v>34</v>
      </c>
      <c r="AD279" s="11131"/>
      <c r="AE279" s="11128"/>
      <c r="AF279" s="11204"/>
      <c r="AG279" s="11204"/>
      <c r="AH279" s="11204"/>
      <c r="AI279" s="11204"/>
      <c r="AJ279" s="11204"/>
      <c r="AK279" s="11269"/>
      <c r="AL279" s="11204"/>
      <c r="AM279" s="11204"/>
      <c r="AN279" s="11270"/>
      <c r="AO279" s="11204"/>
      <c r="AP279" s="11204"/>
      <c r="AQ279" s="11204"/>
      <c r="AR279" s="11204"/>
      <c r="AS279" s="11204"/>
      <c r="AT279" s="11204"/>
      <c r="AU279" s="11204"/>
      <c r="AV279" s="11204"/>
      <c r="AW279" s="11204"/>
      <c r="AX279" s="11204"/>
      <c r="AY279" s="11204"/>
      <c r="AZ279" s="11204"/>
      <c r="BA279" s="11204"/>
      <c r="BB279" s="11204"/>
    </row>
    <row r="280">
      <c r="A280" s="11131"/>
      <c r="B280" s="11131"/>
      <c r="C280" s="11131"/>
      <c r="D280" s="11131"/>
      <c r="E280" s="11131"/>
      <c r="F280" s="11131"/>
      <c r="G280" s="11131"/>
      <c r="H280" s="11131"/>
      <c r="I280" s="11131"/>
      <c r="J280" s="11131"/>
      <c r="K280" s="11131"/>
      <c r="L280" s="11131"/>
      <c r="M280" s="11131"/>
      <c r="N280" s="11131"/>
      <c r="O280" s="11131"/>
      <c r="P280" s="11131"/>
      <c r="Q280" s="11131"/>
      <c r="R280" s="11131"/>
      <c r="S280" s="11131"/>
      <c r="T280" s="11131"/>
      <c r="U280" s="11131"/>
      <c r="V280" s="11128"/>
      <c r="W280" s="11161" t="s">
        <v>15244</v>
      </c>
      <c r="X280" s="11161"/>
      <c r="Y280" s="11161">
        <v>17</v>
      </c>
      <c r="Z280" s="11131"/>
      <c r="AA280" s="11163" t="s">
        <v>15218</v>
      </c>
      <c r="AB280" s="11161"/>
      <c r="AC280" s="11161">
        <v>34</v>
      </c>
      <c r="AD280" s="11131"/>
      <c r="AE280" s="11128"/>
      <c r="AF280" s="11204"/>
      <c r="AG280" s="11204"/>
      <c r="AH280" s="11204"/>
      <c r="AI280" s="11204"/>
      <c r="AJ280" s="11204"/>
      <c r="AK280" s="11269"/>
      <c r="AL280" s="11204"/>
      <c r="AM280" s="11204"/>
      <c r="AN280" s="11270"/>
      <c r="AO280" s="11204"/>
      <c r="AP280" s="11204"/>
      <c r="AQ280" s="11204"/>
      <c r="AR280" s="11204"/>
      <c r="AS280" s="11204"/>
      <c r="AT280" s="11204"/>
      <c r="AU280" s="11204"/>
      <c r="AV280" s="11204"/>
      <c r="AW280" s="11204"/>
      <c r="AX280" s="11204"/>
      <c r="AY280" s="11204"/>
      <c r="AZ280" s="11204"/>
      <c r="BA280" s="11204"/>
      <c r="BB280" s="11204"/>
    </row>
    <row r="281">
      <c r="A281" s="11131"/>
      <c r="B281" s="11131"/>
      <c r="C281" s="11131"/>
      <c r="D281" s="11131"/>
      <c r="E281" s="11131"/>
      <c r="F281" s="11131"/>
      <c r="G281" s="11131"/>
      <c r="H281" s="11131"/>
      <c r="I281" s="11131"/>
      <c r="J281" s="11131"/>
      <c r="K281" s="11131"/>
      <c r="L281" s="11131"/>
      <c r="M281" s="11131"/>
      <c r="N281" s="11131"/>
      <c r="O281" s="11131"/>
      <c r="P281" s="11131"/>
      <c r="Q281" s="11131"/>
      <c r="R281" s="11131"/>
      <c r="S281" s="11131"/>
      <c r="T281" s="11131"/>
      <c r="U281" s="11131"/>
      <c r="V281" s="11128"/>
      <c r="W281" s="11161" t="s">
        <v>14799</v>
      </c>
      <c r="X281" s="11161" t="s">
        <v>14797</v>
      </c>
      <c r="Y281" s="11161">
        <v>17</v>
      </c>
      <c r="Z281" s="11131"/>
      <c r="AA281" s="11163" t="s">
        <v>15245</v>
      </c>
      <c r="AB281" s="11161"/>
      <c r="AC281" s="11161">
        <v>34</v>
      </c>
      <c r="AD281" s="11131"/>
      <c r="AE281" s="11128"/>
      <c r="AF281" s="11204"/>
      <c r="AG281" s="11204"/>
      <c r="AH281" s="11204"/>
      <c r="AI281" s="11204"/>
      <c r="AJ281" s="11204"/>
      <c r="AK281" s="11269"/>
      <c r="AL281" s="11204"/>
      <c r="AM281" s="11204"/>
      <c r="AN281" s="11270"/>
      <c r="AO281" s="11204"/>
      <c r="AP281" s="11204"/>
      <c r="AQ281" s="11204"/>
      <c r="AR281" s="11204"/>
      <c r="AS281" s="11204"/>
      <c r="AT281" s="11204"/>
      <c r="AU281" s="11204"/>
      <c r="AV281" s="11204"/>
      <c r="AW281" s="11204"/>
      <c r="AX281" s="11204"/>
      <c r="AY281" s="11204"/>
      <c r="AZ281" s="11204"/>
      <c r="BA281" s="11204"/>
      <c r="BB281" s="11204"/>
    </row>
    <row r="282">
      <c r="A282" s="11131"/>
      <c r="B282" s="11131"/>
      <c r="C282" s="11131"/>
      <c r="D282" s="11131"/>
      <c r="E282" s="11131"/>
      <c r="F282" s="11131"/>
      <c r="G282" s="11131"/>
      <c r="H282" s="11131"/>
      <c r="I282" s="11131"/>
      <c r="J282" s="11131"/>
      <c r="K282" s="11131"/>
      <c r="L282" s="11131"/>
      <c r="M282" s="11131"/>
      <c r="N282" s="11131"/>
      <c r="O282" s="11131"/>
      <c r="P282" s="11131"/>
      <c r="Q282" s="11131"/>
      <c r="R282" s="11131"/>
      <c r="S282" s="11131"/>
      <c r="T282" s="11131"/>
      <c r="U282" s="11131"/>
      <c r="V282" s="11128"/>
      <c r="W282" s="11161" t="s">
        <v>15094</v>
      </c>
      <c r="X282" s="11161"/>
      <c r="Y282" s="11161">
        <v>17</v>
      </c>
      <c r="Z282" s="11131"/>
      <c r="AA282" s="11163" t="s">
        <v>15246</v>
      </c>
      <c r="AB282" s="11161"/>
      <c r="AC282" s="11161">
        <v>34</v>
      </c>
      <c r="AD282" s="11131"/>
      <c r="AE282" s="11128"/>
      <c r="AF282" s="11204"/>
      <c r="AG282" s="11204"/>
      <c r="AH282" s="11204"/>
      <c r="AI282" s="11204"/>
      <c r="AJ282" s="11204"/>
      <c r="AK282" s="11269"/>
      <c r="AL282" s="11204"/>
      <c r="AM282" s="11204"/>
      <c r="AN282" s="11270"/>
      <c r="AO282" s="11204"/>
      <c r="AP282" s="11204"/>
      <c r="AQ282" s="11204"/>
      <c r="AR282" s="11204"/>
      <c r="AS282" s="11204"/>
      <c r="AT282" s="11204"/>
      <c r="AU282" s="11204"/>
      <c r="AV282" s="11204"/>
      <c r="AW282" s="11204"/>
      <c r="AX282" s="11204"/>
      <c r="AY282" s="11204"/>
      <c r="AZ282" s="11204"/>
      <c r="BA282" s="11204"/>
      <c r="BB282" s="11204"/>
    </row>
    <row r="283">
      <c r="A283" s="11131"/>
      <c r="B283" s="11131"/>
      <c r="C283" s="11131"/>
      <c r="D283" s="11131"/>
      <c r="E283" s="11131"/>
      <c r="F283" s="11131"/>
      <c r="G283" s="11131"/>
      <c r="H283" s="11131"/>
      <c r="I283" s="11131"/>
      <c r="J283" s="11131"/>
      <c r="K283" s="11131"/>
      <c r="L283" s="11131"/>
      <c r="M283" s="11131"/>
      <c r="N283" s="11131"/>
      <c r="O283" s="11131"/>
      <c r="P283" s="11131"/>
      <c r="Q283" s="11131"/>
      <c r="R283" s="11131"/>
      <c r="S283" s="11131"/>
      <c r="T283" s="11131"/>
      <c r="U283" s="11131"/>
      <c r="V283" s="11128"/>
      <c r="W283" s="11161" t="s">
        <v>15247</v>
      </c>
      <c r="X283" s="11161"/>
      <c r="Y283" s="11161">
        <v>17</v>
      </c>
      <c r="Z283" s="11131"/>
      <c r="AA283" s="11163" t="s">
        <v>15227</v>
      </c>
      <c r="AB283" s="11161"/>
      <c r="AC283" s="11161">
        <v>34</v>
      </c>
      <c r="AD283" s="11131"/>
      <c r="AE283" s="11128"/>
      <c r="AF283" s="11204"/>
      <c r="AG283" s="11204"/>
      <c r="AH283" s="11204"/>
      <c r="AI283" s="11204"/>
      <c r="AJ283" s="11204"/>
      <c r="AK283" s="11269"/>
      <c r="AL283" s="11204"/>
      <c r="AM283" s="11204"/>
      <c r="AN283" s="11270"/>
      <c r="AO283" s="11204"/>
      <c r="AP283" s="11204"/>
      <c r="AQ283" s="11204"/>
      <c r="AR283" s="11204"/>
      <c r="AS283" s="11204"/>
      <c r="AT283" s="11204"/>
      <c r="AU283" s="11204"/>
      <c r="AV283" s="11204"/>
      <c r="AW283" s="11204"/>
      <c r="AX283" s="11204"/>
      <c r="AY283" s="11204"/>
      <c r="AZ283" s="11204"/>
      <c r="BA283" s="11204"/>
      <c r="BB283" s="11204"/>
    </row>
    <row r="284">
      <c r="A284" s="11131"/>
      <c r="B284" s="11131"/>
      <c r="C284" s="11131"/>
      <c r="D284" s="11131"/>
      <c r="E284" s="11131"/>
      <c r="F284" s="11131"/>
      <c r="G284" s="11131"/>
      <c r="H284" s="11131"/>
      <c r="I284" s="11131"/>
      <c r="J284" s="11131"/>
      <c r="K284" s="11131"/>
      <c r="L284" s="11131"/>
      <c r="M284" s="11131"/>
      <c r="N284" s="11131"/>
      <c r="O284" s="11131"/>
      <c r="P284" s="11131"/>
      <c r="Q284" s="11131"/>
      <c r="R284" s="11131"/>
      <c r="S284" s="11131"/>
      <c r="T284" s="11131"/>
      <c r="U284" s="11131"/>
      <c r="V284" s="11128"/>
      <c r="W284" s="11161" t="s">
        <v>15248</v>
      </c>
      <c r="X284" s="11161"/>
      <c r="Y284" s="11161">
        <v>17</v>
      </c>
      <c r="Z284" s="11131"/>
      <c r="AA284" s="11163" t="s">
        <v>15249</v>
      </c>
      <c r="AB284" s="11161"/>
      <c r="AC284" s="11161">
        <v>34</v>
      </c>
      <c r="AD284" s="11131"/>
      <c r="AE284" s="11128"/>
      <c r="AF284" s="11204"/>
      <c r="AG284" s="11204"/>
      <c r="AH284" s="11204"/>
      <c r="AI284" s="11204"/>
      <c r="AJ284" s="11204"/>
      <c r="AK284" s="11269"/>
      <c r="AL284" s="11204"/>
      <c r="AM284" s="11204"/>
      <c r="AN284" s="11270"/>
      <c r="AO284" s="11204"/>
      <c r="AP284" s="11204"/>
      <c r="AQ284" s="11204"/>
      <c r="AR284" s="11204"/>
      <c r="AS284" s="11204"/>
      <c r="AT284" s="11204"/>
      <c r="AU284" s="11204"/>
      <c r="AV284" s="11204"/>
      <c r="AW284" s="11204"/>
      <c r="AX284" s="11204"/>
      <c r="AY284" s="11204"/>
      <c r="AZ284" s="11204"/>
      <c r="BA284" s="11204"/>
      <c r="BB284" s="11204"/>
    </row>
    <row r="285">
      <c r="A285" s="11131"/>
      <c r="B285" s="11131"/>
      <c r="C285" s="11131"/>
      <c r="D285" s="11131"/>
      <c r="E285" s="11131"/>
      <c r="F285" s="11131"/>
      <c r="G285" s="11131"/>
      <c r="H285" s="11131"/>
      <c r="I285" s="11131"/>
      <c r="J285" s="11131"/>
      <c r="K285" s="11131"/>
      <c r="L285" s="11131"/>
      <c r="M285" s="11131"/>
      <c r="N285" s="11131"/>
      <c r="O285" s="11131"/>
      <c r="P285" s="11131"/>
      <c r="Q285" s="11131"/>
      <c r="R285" s="11131"/>
      <c r="S285" s="11131"/>
      <c r="T285" s="11131"/>
      <c r="U285" s="11131"/>
      <c r="V285" s="11128"/>
      <c r="W285" s="11161" t="s">
        <v>15250</v>
      </c>
      <c r="X285" s="11161"/>
      <c r="Y285" s="11161">
        <v>17</v>
      </c>
      <c r="Z285" s="11131"/>
      <c r="AA285" s="11163" t="s">
        <v>15135</v>
      </c>
      <c r="AB285" s="11161"/>
      <c r="AC285" s="11161">
        <v>34</v>
      </c>
      <c r="AD285" s="11131"/>
      <c r="AE285" s="11128"/>
      <c r="AF285" s="11204"/>
      <c r="AG285" s="11204"/>
      <c r="AH285" s="11204"/>
      <c r="AI285" s="11204"/>
      <c r="AJ285" s="11204"/>
      <c r="AK285" s="11269"/>
      <c r="AL285" s="11204"/>
      <c r="AM285" s="11204"/>
      <c r="AN285" s="11270"/>
      <c r="AO285" s="11204"/>
      <c r="AP285" s="11204"/>
      <c r="AQ285" s="11204"/>
      <c r="AR285" s="11204"/>
      <c r="AS285" s="11204"/>
      <c r="AT285" s="11204"/>
      <c r="AU285" s="11204"/>
      <c r="AV285" s="11204"/>
      <c r="AW285" s="11204"/>
      <c r="AX285" s="11204"/>
      <c r="AY285" s="11204"/>
      <c r="AZ285" s="11204"/>
      <c r="BA285" s="11204"/>
      <c r="BB285" s="11204"/>
    </row>
    <row r="286">
      <c r="A286" s="11131"/>
      <c r="B286" s="11131"/>
      <c r="C286" s="11131"/>
      <c r="D286" s="11131"/>
      <c r="E286" s="11131"/>
      <c r="F286" s="11131"/>
      <c r="G286" s="11131"/>
      <c r="H286" s="11131"/>
      <c r="I286" s="11131"/>
      <c r="J286" s="11131"/>
      <c r="K286" s="11131"/>
      <c r="L286" s="11131"/>
      <c r="M286" s="11131"/>
      <c r="N286" s="11131"/>
      <c r="O286" s="11131"/>
      <c r="P286" s="11131"/>
      <c r="Q286" s="11131"/>
      <c r="R286" s="11131"/>
      <c r="S286" s="11131"/>
      <c r="T286" s="11131"/>
      <c r="U286" s="11131"/>
      <c r="V286" s="11128"/>
      <c r="W286" s="11161" t="s">
        <v>15214</v>
      </c>
      <c r="X286" s="11161"/>
      <c r="Y286" s="11161">
        <v>17</v>
      </c>
      <c r="Z286" s="11131"/>
      <c r="AA286" s="11163" t="s">
        <v>15185</v>
      </c>
      <c r="AB286" s="11161"/>
      <c r="AC286" s="11161">
        <v>34</v>
      </c>
      <c r="AD286" s="11131"/>
      <c r="AE286" s="11128"/>
      <c r="AF286" s="11204"/>
      <c r="AG286" s="11204"/>
      <c r="AH286" s="11204"/>
      <c r="AI286" s="11204"/>
      <c r="AJ286" s="11204"/>
      <c r="AK286" s="11269"/>
      <c r="AL286" s="11204"/>
      <c r="AM286" s="11204"/>
      <c r="AN286" s="11270"/>
      <c r="AO286" s="11204"/>
      <c r="AP286" s="11204"/>
      <c r="AQ286" s="11204"/>
      <c r="AR286" s="11204"/>
      <c r="AS286" s="11204"/>
      <c r="AT286" s="11204"/>
      <c r="AU286" s="11204"/>
      <c r="AV286" s="11204"/>
      <c r="AW286" s="11204"/>
      <c r="AX286" s="11204"/>
      <c r="AY286" s="11204"/>
      <c r="AZ286" s="11204"/>
      <c r="BA286" s="11204"/>
      <c r="BB286" s="11204"/>
    </row>
    <row r="287">
      <c r="A287" s="11131"/>
      <c r="B287" s="11131"/>
      <c r="C287" s="11131"/>
      <c r="D287" s="11131"/>
      <c r="E287" s="11131"/>
      <c r="F287" s="11131"/>
      <c r="G287" s="11131"/>
      <c r="H287" s="11131"/>
      <c r="I287" s="11131"/>
      <c r="J287" s="11131"/>
      <c r="K287" s="11131"/>
      <c r="L287" s="11131"/>
      <c r="M287" s="11131"/>
      <c r="N287" s="11131"/>
      <c r="O287" s="11131"/>
      <c r="P287" s="11131"/>
      <c r="Q287" s="11131"/>
      <c r="R287" s="11131"/>
      <c r="S287" s="11131"/>
      <c r="T287" s="11131"/>
      <c r="U287" s="11131"/>
      <c r="V287" s="11128"/>
      <c r="W287" s="11161" t="s">
        <v>15175</v>
      </c>
      <c r="X287" s="11161"/>
      <c r="Y287" s="11161">
        <v>17</v>
      </c>
      <c r="Z287" s="11131"/>
      <c r="AA287" s="11163" t="s">
        <v>15247</v>
      </c>
      <c r="AB287" s="11161"/>
      <c r="AC287" s="11161">
        <v>33</v>
      </c>
      <c r="AD287" s="11131"/>
      <c r="AE287" s="11128"/>
      <c r="AF287" s="11204"/>
      <c r="AG287" s="11204"/>
      <c r="AH287" s="11204"/>
      <c r="AI287" s="11204"/>
      <c r="AJ287" s="11204"/>
      <c r="AK287" s="11269"/>
      <c r="AL287" s="11204"/>
      <c r="AM287" s="11204"/>
      <c r="AN287" s="11270"/>
      <c r="AO287" s="11204"/>
      <c r="AP287" s="11204"/>
      <c r="AQ287" s="11204"/>
      <c r="AR287" s="11204"/>
      <c r="AS287" s="11204"/>
      <c r="AT287" s="11204"/>
      <c r="AU287" s="11204"/>
      <c r="AV287" s="11204"/>
      <c r="AW287" s="11204"/>
      <c r="AX287" s="11204"/>
      <c r="AY287" s="11204"/>
      <c r="AZ287" s="11204"/>
      <c r="BA287" s="11204"/>
      <c r="BB287" s="11204"/>
    </row>
    <row r="288">
      <c r="A288" s="11131"/>
      <c r="B288" s="11131"/>
      <c r="C288" s="11131"/>
      <c r="D288" s="11131"/>
      <c r="E288" s="11131"/>
      <c r="F288" s="11131"/>
      <c r="G288" s="11131"/>
      <c r="H288" s="11131"/>
      <c r="I288" s="11131"/>
      <c r="J288" s="11131"/>
      <c r="K288" s="11131"/>
      <c r="L288" s="11131"/>
      <c r="M288" s="11131"/>
      <c r="N288" s="11131"/>
      <c r="O288" s="11131"/>
      <c r="P288" s="11131"/>
      <c r="Q288" s="11131"/>
      <c r="R288" s="11131"/>
      <c r="S288" s="11131"/>
      <c r="T288" s="11131"/>
      <c r="U288" s="11131"/>
      <c r="V288" s="11128"/>
      <c r="W288" s="11161" t="s">
        <v>15166</v>
      </c>
      <c r="X288" s="11161"/>
      <c r="Y288" s="11161">
        <v>17</v>
      </c>
      <c r="Z288" s="11131"/>
      <c r="AA288" s="11163" t="s">
        <v>15244</v>
      </c>
      <c r="AB288" s="11161"/>
      <c r="AC288" s="11161">
        <v>33</v>
      </c>
      <c r="AD288" s="11131"/>
      <c r="AE288" s="11128"/>
      <c r="AF288" s="11204"/>
      <c r="AG288" s="11204"/>
      <c r="AH288" s="11204"/>
      <c r="AI288" s="11204"/>
      <c r="AJ288" s="11204"/>
      <c r="AK288" s="11269"/>
      <c r="AL288" s="11204"/>
      <c r="AM288" s="11204"/>
      <c r="AN288" s="11270"/>
      <c r="AO288" s="11204"/>
      <c r="AP288" s="11204"/>
      <c r="AQ288" s="11204"/>
      <c r="AR288" s="11204"/>
      <c r="AS288" s="11204"/>
      <c r="AT288" s="11204"/>
      <c r="AU288" s="11204"/>
      <c r="AV288" s="11204"/>
      <c r="AW288" s="11204"/>
      <c r="AX288" s="11204"/>
      <c r="AY288" s="11204"/>
      <c r="AZ288" s="11204"/>
      <c r="BA288" s="11204"/>
      <c r="BB288" s="11204"/>
    </row>
    <row r="289">
      <c r="A289" s="11131"/>
      <c r="B289" s="11131"/>
      <c r="C289" s="11131"/>
      <c r="D289" s="11131"/>
      <c r="E289" s="11131"/>
      <c r="F289" s="11131"/>
      <c r="G289" s="11131"/>
      <c r="H289" s="11131"/>
      <c r="I289" s="11131"/>
      <c r="J289" s="11131"/>
      <c r="K289" s="11131"/>
      <c r="L289" s="11131"/>
      <c r="M289" s="11131"/>
      <c r="N289" s="11131"/>
      <c r="O289" s="11131"/>
      <c r="P289" s="11131"/>
      <c r="Q289" s="11131"/>
      <c r="R289" s="11131"/>
      <c r="S289" s="11131"/>
      <c r="T289" s="11131"/>
      <c r="U289" s="11131"/>
      <c r="V289" s="11128"/>
      <c r="W289" s="11161" t="s">
        <v>15167</v>
      </c>
      <c r="X289" s="11161"/>
      <c r="Y289" s="11161">
        <v>16</v>
      </c>
      <c r="Z289" s="11131"/>
      <c r="AA289" s="11163" t="s">
        <v>15251</v>
      </c>
      <c r="AB289" s="11161"/>
      <c r="AC289" s="11161">
        <v>33</v>
      </c>
      <c r="AD289" s="11131"/>
      <c r="AE289" s="11128"/>
      <c r="AF289" s="11204"/>
      <c r="AG289" s="11204"/>
      <c r="AH289" s="11204"/>
      <c r="AI289" s="11204"/>
      <c r="AJ289" s="11204"/>
      <c r="AK289" s="11269"/>
      <c r="AL289" s="11204"/>
      <c r="AM289" s="11204"/>
      <c r="AN289" s="11270"/>
      <c r="AO289" s="11204"/>
      <c r="AP289" s="11204"/>
      <c r="AQ289" s="11204"/>
      <c r="AR289" s="11204"/>
      <c r="AS289" s="11204"/>
      <c r="AT289" s="11204"/>
      <c r="AU289" s="11204"/>
      <c r="AV289" s="11204"/>
      <c r="AW289" s="11204"/>
      <c r="AX289" s="11204"/>
      <c r="AY289" s="11204"/>
      <c r="AZ289" s="11204"/>
      <c r="BA289" s="11204"/>
      <c r="BB289" s="11204"/>
    </row>
    <row r="290">
      <c r="A290" s="11131"/>
      <c r="B290" s="11131"/>
      <c r="C290" s="11131"/>
      <c r="D290" s="11131"/>
      <c r="E290" s="11131"/>
      <c r="F290" s="11131"/>
      <c r="G290" s="11131"/>
      <c r="H290" s="11131"/>
      <c r="I290" s="11131"/>
      <c r="J290" s="11131"/>
      <c r="K290" s="11131"/>
      <c r="L290" s="11131"/>
      <c r="M290" s="11131"/>
      <c r="N290" s="11131"/>
      <c r="O290" s="11131"/>
      <c r="P290" s="11131"/>
      <c r="Q290" s="11131"/>
      <c r="R290" s="11131"/>
      <c r="S290" s="11131"/>
      <c r="T290" s="11131"/>
      <c r="U290" s="11131"/>
      <c r="V290" s="11128"/>
      <c r="W290" s="11161" t="s">
        <v>15252</v>
      </c>
      <c r="X290" s="11161" t="s">
        <v>15216</v>
      </c>
      <c r="Y290" s="11161">
        <v>16</v>
      </c>
      <c r="Z290" s="11131"/>
      <c r="AA290" s="11163" t="s">
        <v>15154</v>
      </c>
      <c r="AB290" s="11161"/>
      <c r="AC290" s="11161">
        <v>33</v>
      </c>
      <c r="AD290" s="11131"/>
      <c r="AE290" s="11128"/>
      <c r="AF290" s="11204"/>
      <c r="AG290" s="11204"/>
      <c r="AH290" s="11204"/>
      <c r="AI290" s="11204"/>
      <c r="AJ290" s="11204"/>
      <c r="AK290" s="11269"/>
      <c r="AL290" s="11204"/>
      <c r="AM290" s="11204"/>
      <c r="AN290" s="11270"/>
      <c r="AO290" s="11204"/>
      <c r="AP290" s="11204"/>
      <c r="AQ290" s="11204"/>
      <c r="AR290" s="11204"/>
      <c r="AS290" s="11204"/>
      <c r="AT290" s="11204"/>
      <c r="AU290" s="11204"/>
      <c r="AV290" s="11204"/>
      <c r="AW290" s="11204"/>
      <c r="AX290" s="11204"/>
      <c r="AY290" s="11204"/>
      <c r="AZ290" s="11204"/>
      <c r="BA290" s="11204"/>
      <c r="BB290" s="11204"/>
    </row>
    <row r="291">
      <c r="A291" s="11131"/>
      <c r="B291" s="11131"/>
      <c r="C291" s="11131"/>
      <c r="D291" s="11131"/>
      <c r="E291" s="11131"/>
      <c r="F291" s="11131"/>
      <c r="G291" s="11131"/>
      <c r="H291" s="11131"/>
      <c r="I291" s="11131"/>
      <c r="J291" s="11131"/>
      <c r="K291" s="11131"/>
      <c r="L291" s="11131"/>
      <c r="M291" s="11131"/>
      <c r="N291" s="11131"/>
      <c r="O291" s="11131"/>
      <c r="P291" s="11131"/>
      <c r="Q291" s="11131"/>
      <c r="R291" s="11131"/>
      <c r="S291" s="11131"/>
      <c r="T291" s="11131"/>
      <c r="U291" s="11131"/>
      <c r="V291" s="11128"/>
      <c r="W291" s="11161" t="s">
        <v>15188</v>
      </c>
      <c r="X291" s="11161"/>
      <c r="Y291" s="11161">
        <v>16</v>
      </c>
      <c r="Z291" s="11131"/>
      <c r="AA291" s="11163" t="s">
        <v>15240</v>
      </c>
      <c r="AB291" s="11161"/>
      <c r="AC291" s="11161">
        <v>33</v>
      </c>
      <c r="AD291" s="11131"/>
      <c r="AE291" s="11128"/>
      <c r="AF291" s="11204"/>
      <c r="AG291" s="11204"/>
      <c r="AH291" s="11204"/>
      <c r="AI291" s="11204"/>
      <c r="AJ291" s="11204"/>
      <c r="AK291" s="11269"/>
      <c r="AL291" s="11204"/>
      <c r="AM291" s="11204"/>
      <c r="AN291" s="11270"/>
      <c r="AO291" s="11204"/>
      <c r="AP291" s="11204"/>
      <c r="AQ291" s="11204"/>
      <c r="AR291" s="11204"/>
      <c r="AS291" s="11204"/>
      <c r="AT291" s="11204"/>
      <c r="AU291" s="11204"/>
      <c r="AV291" s="11204"/>
      <c r="AW291" s="11204"/>
      <c r="AX291" s="11204"/>
      <c r="AY291" s="11204"/>
      <c r="AZ291" s="11204"/>
      <c r="BA291" s="11204"/>
      <c r="BB291" s="11204"/>
    </row>
    <row r="292">
      <c r="A292" s="11131"/>
      <c r="B292" s="11131"/>
      <c r="C292" s="11131"/>
      <c r="D292" s="11131"/>
      <c r="E292" s="11131"/>
      <c r="F292" s="11131"/>
      <c r="G292" s="11131"/>
      <c r="H292" s="11131"/>
      <c r="I292" s="11131"/>
      <c r="J292" s="11131"/>
      <c r="K292" s="11131"/>
      <c r="L292" s="11131"/>
      <c r="M292" s="11131"/>
      <c r="N292" s="11131"/>
      <c r="O292" s="11131"/>
      <c r="P292" s="11131"/>
      <c r="Q292" s="11131"/>
      <c r="R292" s="11131"/>
      <c r="S292" s="11131"/>
      <c r="T292" s="11131"/>
      <c r="U292" s="11131"/>
      <c r="V292" s="11128"/>
      <c r="W292" s="11161" t="s">
        <v>15253</v>
      </c>
      <c r="X292" s="11161"/>
      <c r="Y292" s="11161">
        <v>16</v>
      </c>
      <c r="Z292" s="11131"/>
      <c r="AA292" s="11163" t="s">
        <v>15192</v>
      </c>
      <c r="AB292" s="11161"/>
      <c r="AC292" s="11161">
        <v>33</v>
      </c>
      <c r="AD292" s="11131"/>
      <c r="AE292" s="11128"/>
      <c r="AF292" s="11204"/>
      <c r="AG292" s="11204"/>
      <c r="AH292" s="11204"/>
      <c r="AI292" s="11204"/>
      <c r="AJ292" s="11204"/>
      <c r="AK292" s="11269"/>
      <c r="AL292" s="11204"/>
      <c r="AM292" s="11204"/>
      <c r="AN292" s="11270"/>
      <c r="AO292" s="11204"/>
      <c r="AP292" s="11204"/>
      <c r="AQ292" s="11204"/>
      <c r="AR292" s="11204"/>
      <c r="AS292" s="11204"/>
      <c r="AT292" s="11204"/>
      <c r="AU292" s="11204"/>
      <c r="AV292" s="11204"/>
      <c r="AW292" s="11204"/>
      <c r="AX292" s="11204"/>
      <c r="AY292" s="11204"/>
      <c r="AZ292" s="11204"/>
      <c r="BA292" s="11204"/>
      <c r="BB292" s="11204"/>
    </row>
    <row r="293">
      <c r="A293" s="11131"/>
      <c r="B293" s="11131"/>
      <c r="C293" s="11131"/>
      <c r="D293" s="11131"/>
      <c r="E293" s="11131"/>
      <c r="F293" s="11131"/>
      <c r="G293" s="11131"/>
      <c r="H293" s="11131"/>
      <c r="I293" s="11131"/>
      <c r="J293" s="11131"/>
      <c r="K293" s="11131"/>
      <c r="L293" s="11131"/>
      <c r="M293" s="11131"/>
      <c r="N293" s="11131"/>
      <c r="O293" s="11131"/>
      <c r="P293" s="11131"/>
      <c r="Q293" s="11131"/>
      <c r="R293" s="11131"/>
      <c r="S293" s="11131"/>
      <c r="T293" s="11131"/>
      <c r="U293" s="11131"/>
      <c r="V293" s="11128"/>
      <c r="W293" s="11161" t="s">
        <v>15200</v>
      </c>
      <c r="X293" s="11161"/>
      <c r="Y293" s="11161">
        <v>16</v>
      </c>
      <c r="Z293" s="11131"/>
      <c r="AA293" s="11163" t="s">
        <v>15250</v>
      </c>
      <c r="AB293" s="11161"/>
      <c r="AC293" s="11161">
        <v>33</v>
      </c>
      <c r="AD293" s="11131"/>
      <c r="AE293" s="11128"/>
      <c r="AF293" s="11204"/>
      <c r="AG293" s="11204"/>
      <c r="AH293" s="11204"/>
      <c r="AI293" s="11204"/>
      <c r="AJ293" s="11204"/>
      <c r="AK293" s="11269"/>
      <c r="AL293" s="11204"/>
      <c r="AM293" s="11204"/>
      <c r="AN293" s="11270"/>
      <c r="AO293" s="11204"/>
      <c r="AP293" s="11204"/>
      <c r="AQ293" s="11204"/>
      <c r="AR293" s="11204"/>
      <c r="AS293" s="11204"/>
      <c r="AT293" s="11204"/>
      <c r="AU293" s="11204"/>
      <c r="AV293" s="11204"/>
      <c r="AW293" s="11204"/>
      <c r="AX293" s="11204"/>
      <c r="AY293" s="11204"/>
      <c r="AZ293" s="11204"/>
      <c r="BA293" s="11204"/>
      <c r="BB293" s="11204"/>
    </row>
    <row r="294">
      <c r="A294" s="11131"/>
      <c r="B294" s="11131"/>
      <c r="C294" s="11131"/>
      <c r="D294" s="11131"/>
      <c r="E294" s="11131"/>
      <c r="F294" s="11131"/>
      <c r="G294" s="11131"/>
      <c r="H294" s="11131"/>
      <c r="I294" s="11131"/>
      <c r="J294" s="11131"/>
      <c r="K294" s="11131"/>
      <c r="L294" s="11131"/>
      <c r="M294" s="11131"/>
      <c r="N294" s="11131"/>
      <c r="O294" s="11131"/>
      <c r="P294" s="11131"/>
      <c r="Q294" s="11131"/>
      <c r="R294" s="11131"/>
      <c r="S294" s="11131"/>
      <c r="T294" s="11131"/>
      <c r="U294" s="11131"/>
      <c r="V294" s="11128"/>
      <c r="W294" s="11161" t="s">
        <v>15254</v>
      </c>
      <c r="X294" s="11161"/>
      <c r="Y294" s="11161">
        <v>16</v>
      </c>
      <c r="Z294" s="11131"/>
      <c r="AA294" s="11163" t="s">
        <v>15255</v>
      </c>
      <c r="AB294" s="11161"/>
      <c r="AC294" s="11161">
        <v>33</v>
      </c>
      <c r="AD294" s="11131"/>
      <c r="AE294" s="11128"/>
      <c r="AF294" s="11204"/>
      <c r="AG294" s="11204"/>
      <c r="AH294" s="11204"/>
      <c r="AI294" s="11204"/>
      <c r="AJ294" s="11204"/>
      <c r="AK294" s="11269"/>
      <c r="AL294" s="11204"/>
      <c r="AM294" s="11204"/>
      <c r="AN294" s="11270"/>
      <c r="AO294" s="11204"/>
      <c r="AP294" s="11204"/>
      <c r="AQ294" s="11204"/>
      <c r="AR294" s="11204"/>
      <c r="AS294" s="11204"/>
      <c r="AT294" s="11204"/>
      <c r="AU294" s="11204"/>
      <c r="AV294" s="11204"/>
      <c r="AW294" s="11204"/>
      <c r="AX294" s="11204"/>
      <c r="AY294" s="11204"/>
      <c r="AZ294" s="11204"/>
      <c r="BA294" s="11204"/>
      <c r="BB294" s="11204"/>
    </row>
    <row r="295">
      <c r="A295" s="11131"/>
      <c r="B295" s="11131"/>
      <c r="C295" s="11131"/>
      <c r="D295" s="11131"/>
      <c r="E295" s="11131"/>
      <c r="F295" s="11131"/>
      <c r="G295" s="11131"/>
      <c r="H295" s="11131"/>
      <c r="I295" s="11131"/>
      <c r="J295" s="11131"/>
      <c r="K295" s="11131"/>
      <c r="L295" s="11131"/>
      <c r="M295" s="11131"/>
      <c r="N295" s="11131"/>
      <c r="O295" s="11131"/>
      <c r="P295" s="11131"/>
      <c r="Q295" s="11131"/>
      <c r="R295" s="11131"/>
      <c r="S295" s="11131"/>
      <c r="T295" s="11131"/>
      <c r="U295" s="11131"/>
      <c r="V295" s="11128"/>
      <c r="W295" s="11161" t="s">
        <v>15223</v>
      </c>
      <c r="X295" s="11161"/>
      <c r="Y295" s="11161">
        <v>16</v>
      </c>
      <c r="Z295" s="11131"/>
      <c r="AA295" s="11163" t="s">
        <v>15256</v>
      </c>
      <c r="AB295" s="11161"/>
      <c r="AC295" s="11161">
        <v>33</v>
      </c>
      <c r="AD295" s="11131"/>
      <c r="AE295" s="11128"/>
      <c r="AF295" s="11204"/>
      <c r="AG295" s="11204"/>
      <c r="AH295" s="11204"/>
      <c r="AI295" s="11204"/>
      <c r="AJ295" s="11204"/>
      <c r="AK295" s="11269"/>
      <c r="AL295" s="11204"/>
      <c r="AM295" s="11204"/>
      <c r="AN295" s="11270"/>
      <c r="AO295" s="11204"/>
      <c r="AP295" s="11204"/>
      <c r="AQ295" s="11204"/>
      <c r="AR295" s="11204"/>
      <c r="AS295" s="11204"/>
      <c r="AT295" s="11204"/>
      <c r="AU295" s="11204"/>
      <c r="AV295" s="11204"/>
      <c r="AW295" s="11204"/>
      <c r="AX295" s="11204"/>
      <c r="AY295" s="11204"/>
      <c r="AZ295" s="11204"/>
      <c r="BA295" s="11204"/>
      <c r="BB295" s="11204"/>
    </row>
    <row r="296">
      <c r="A296" s="11131"/>
      <c r="B296" s="11131"/>
      <c r="C296" s="11131"/>
      <c r="D296" s="11131"/>
      <c r="E296" s="11131"/>
      <c r="F296" s="11131"/>
      <c r="G296" s="11131"/>
      <c r="H296" s="11131"/>
      <c r="I296" s="11131"/>
      <c r="J296" s="11131"/>
      <c r="K296" s="11131"/>
      <c r="L296" s="11131"/>
      <c r="M296" s="11131"/>
      <c r="N296" s="11131"/>
      <c r="O296" s="11131"/>
      <c r="P296" s="11131"/>
      <c r="Q296" s="11131"/>
      <c r="R296" s="11131"/>
      <c r="S296" s="11131"/>
      <c r="T296" s="11131"/>
      <c r="U296" s="11131"/>
      <c r="V296" s="11128"/>
      <c r="W296" s="11161" t="s">
        <v>15257</v>
      </c>
      <c r="X296" s="11161"/>
      <c r="Y296" s="11161">
        <v>16</v>
      </c>
      <c r="Z296" s="11131"/>
      <c r="AA296" s="11163" t="s">
        <v>15215</v>
      </c>
      <c r="AB296" s="11161" t="s">
        <v>15216</v>
      </c>
      <c r="AC296" s="11161">
        <v>32</v>
      </c>
      <c r="AD296" s="11131"/>
      <c r="AE296" s="11128"/>
      <c r="AF296" s="11204"/>
      <c r="AG296" s="11204"/>
      <c r="AH296" s="11204"/>
      <c r="AI296" s="11204"/>
      <c r="AJ296" s="11204"/>
      <c r="AK296" s="11269"/>
      <c r="AL296" s="11204"/>
      <c r="AM296" s="11204"/>
      <c r="AN296" s="11270"/>
      <c r="AO296" s="11204"/>
      <c r="AP296" s="11204"/>
      <c r="AQ296" s="11204"/>
      <c r="AR296" s="11204"/>
      <c r="AS296" s="11204"/>
      <c r="AT296" s="11204"/>
      <c r="AU296" s="11204"/>
      <c r="AV296" s="11204"/>
      <c r="AW296" s="11204"/>
      <c r="AX296" s="11204"/>
      <c r="AY296" s="11204"/>
      <c r="AZ296" s="11204"/>
      <c r="BA296" s="11204"/>
      <c r="BB296" s="11204"/>
    </row>
    <row r="297">
      <c r="A297" s="11131"/>
      <c r="B297" s="11131"/>
      <c r="C297" s="11131"/>
      <c r="D297" s="11131"/>
      <c r="E297" s="11131"/>
      <c r="F297" s="11131"/>
      <c r="G297" s="11131"/>
      <c r="H297" s="11131"/>
      <c r="I297" s="11131"/>
      <c r="J297" s="11131"/>
      <c r="K297" s="11131"/>
      <c r="L297" s="11131"/>
      <c r="M297" s="11131"/>
      <c r="N297" s="11131"/>
      <c r="O297" s="11131"/>
      <c r="P297" s="11131"/>
      <c r="Q297" s="11131"/>
      <c r="R297" s="11131"/>
      <c r="S297" s="11131"/>
      <c r="T297" s="11131"/>
      <c r="U297" s="11131"/>
      <c r="V297" s="11128"/>
      <c r="W297" s="11161" t="s">
        <v>15138</v>
      </c>
      <c r="X297" s="11161"/>
      <c r="Y297" s="11161">
        <v>16</v>
      </c>
      <c r="Z297" s="11131"/>
      <c r="AA297" s="11163" t="s">
        <v>15258</v>
      </c>
      <c r="AB297" s="11161"/>
      <c r="AC297" s="11161">
        <v>32</v>
      </c>
      <c r="AD297" s="11131"/>
      <c r="AE297" s="11128"/>
      <c r="AF297" s="11204"/>
      <c r="AG297" s="11204"/>
      <c r="AH297" s="11204"/>
      <c r="AI297" s="11204"/>
      <c r="AJ297" s="11204"/>
      <c r="AK297" s="11269"/>
      <c r="AL297" s="11204"/>
      <c r="AM297" s="11204"/>
      <c r="AN297" s="11270"/>
      <c r="AO297" s="11204"/>
      <c r="AP297" s="11204"/>
      <c r="AQ297" s="11204"/>
      <c r="AR297" s="11204"/>
      <c r="AS297" s="11204"/>
      <c r="AT297" s="11204"/>
      <c r="AU297" s="11204"/>
      <c r="AV297" s="11204"/>
      <c r="AW297" s="11204"/>
      <c r="AX297" s="11204"/>
      <c r="AY297" s="11204"/>
      <c r="AZ297" s="11204"/>
      <c r="BA297" s="11204"/>
      <c r="BB297" s="11204"/>
    </row>
    <row r="298">
      <c r="A298" s="11131"/>
      <c r="B298" s="11131"/>
      <c r="C298" s="11131"/>
      <c r="D298" s="11131"/>
      <c r="E298" s="11131"/>
      <c r="F298" s="11131"/>
      <c r="G298" s="11131"/>
      <c r="H298" s="11131"/>
      <c r="I298" s="11131"/>
      <c r="J298" s="11131"/>
      <c r="K298" s="11131"/>
      <c r="L298" s="11131"/>
      <c r="M298" s="11131"/>
      <c r="N298" s="11131"/>
      <c r="O298" s="11131"/>
      <c r="P298" s="11131"/>
      <c r="Q298" s="11131"/>
      <c r="R298" s="11131"/>
      <c r="S298" s="11131"/>
      <c r="T298" s="11131"/>
      <c r="U298" s="11131"/>
      <c r="V298" s="11128"/>
      <c r="W298" s="11161" t="s">
        <v>15259</v>
      </c>
      <c r="X298" s="11161"/>
      <c r="Y298" s="11161">
        <v>16</v>
      </c>
      <c r="Z298" s="11131"/>
      <c r="AA298" s="11163" t="s">
        <v>15260</v>
      </c>
      <c r="AB298" s="11161"/>
      <c r="AC298" s="11161">
        <v>32</v>
      </c>
      <c r="AD298" s="11131"/>
      <c r="AE298" s="11128"/>
      <c r="AF298" s="11204"/>
      <c r="AG298" s="11204"/>
      <c r="AH298" s="11204"/>
      <c r="AI298" s="11204"/>
      <c r="AJ298" s="11204"/>
      <c r="AK298" s="11269"/>
      <c r="AL298" s="11204"/>
      <c r="AM298" s="11204"/>
      <c r="AN298" s="11270"/>
      <c r="AO298" s="11204"/>
      <c r="AP298" s="11204"/>
      <c r="AQ298" s="11204"/>
      <c r="AR298" s="11204"/>
      <c r="AS298" s="11204"/>
      <c r="AT298" s="11204"/>
      <c r="AU298" s="11204"/>
      <c r="AV298" s="11204"/>
      <c r="AW298" s="11204"/>
      <c r="AX298" s="11204"/>
      <c r="AY298" s="11204"/>
      <c r="AZ298" s="11204"/>
      <c r="BA298" s="11204"/>
      <c r="BB298" s="11204"/>
    </row>
    <row r="299">
      <c r="A299" s="11131"/>
      <c r="B299" s="11131"/>
      <c r="C299" s="11131"/>
      <c r="D299" s="11131"/>
      <c r="E299" s="11131"/>
      <c r="F299" s="11131"/>
      <c r="G299" s="11131"/>
      <c r="H299" s="11131"/>
      <c r="I299" s="11131"/>
      <c r="J299" s="11131"/>
      <c r="K299" s="11131"/>
      <c r="L299" s="11131"/>
      <c r="M299" s="11131"/>
      <c r="N299" s="11131"/>
      <c r="O299" s="11131"/>
      <c r="P299" s="11131"/>
      <c r="Q299" s="11131"/>
      <c r="R299" s="11131"/>
      <c r="S299" s="11131"/>
      <c r="T299" s="11131"/>
      <c r="U299" s="11131"/>
      <c r="V299" s="11128"/>
      <c r="W299" s="11161" t="s">
        <v>15261</v>
      </c>
      <c r="X299" s="11161"/>
      <c r="Y299" s="11161">
        <v>16</v>
      </c>
      <c r="Z299" s="11131"/>
      <c r="AA299" s="11163" t="s">
        <v>15178</v>
      </c>
      <c r="AB299" s="11161"/>
      <c r="AC299" s="11161">
        <v>32</v>
      </c>
      <c r="AD299" s="11131"/>
      <c r="AE299" s="11128"/>
      <c r="AF299" s="11204"/>
      <c r="AG299" s="11204"/>
      <c r="AH299" s="11204"/>
      <c r="AI299" s="11204"/>
      <c r="AJ299" s="11204"/>
      <c r="AK299" s="11269"/>
      <c r="AL299" s="11204"/>
      <c r="AM299" s="11204"/>
      <c r="AN299" s="11270"/>
      <c r="AO299" s="11204"/>
      <c r="AP299" s="11204"/>
      <c r="AQ299" s="11204"/>
      <c r="AR299" s="11204"/>
      <c r="AS299" s="11204"/>
      <c r="AT299" s="11204"/>
      <c r="AU299" s="11204"/>
      <c r="AV299" s="11204"/>
      <c r="AW299" s="11204"/>
      <c r="AX299" s="11204"/>
      <c r="AY299" s="11204"/>
      <c r="AZ299" s="11204"/>
      <c r="BA299" s="11204"/>
      <c r="BB299" s="11204"/>
    </row>
    <row r="300">
      <c r="A300" s="11131"/>
      <c r="B300" s="11131"/>
      <c r="C300" s="11131"/>
      <c r="D300" s="11131"/>
      <c r="E300" s="11131"/>
      <c r="F300" s="11131"/>
      <c r="G300" s="11131"/>
      <c r="H300" s="11131"/>
      <c r="I300" s="11131"/>
      <c r="J300" s="11131"/>
      <c r="K300" s="11131"/>
      <c r="L300" s="11131"/>
      <c r="M300" s="11131"/>
      <c r="N300" s="11131"/>
      <c r="O300" s="11131"/>
      <c r="P300" s="11131"/>
      <c r="Q300" s="11131"/>
      <c r="R300" s="11131"/>
      <c r="S300" s="11131"/>
      <c r="T300" s="11131"/>
      <c r="U300" s="11131"/>
      <c r="V300" s="11128"/>
      <c r="W300" s="11161" t="s">
        <v>15262</v>
      </c>
      <c r="X300" s="11161"/>
      <c r="Y300" s="11161">
        <v>16</v>
      </c>
      <c r="Z300" s="11131"/>
      <c r="AA300" s="11163" t="s">
        <v>15119</v>
      </c>
      <c r="AB300" s="11161"/>
      <c r="AC300" s="11161">
        <v>32</v>
      </c>
      <c r="AD300" s="11131"/>
      <c r="AE300" s="11128"/>
      <c r="AF300" s="11204"/>
      <c r="AG300" s="11204"/>
      <c r="AH300" s="11204"/>
      <c r="AI300" s="11204"/>
      <c r="AJ300" s="11204"/>
      <c r="AK300" s="11269"/>
      <c r="AL300" s="11204"/>
      <c r="AM300" s="11204"/>
      <c r="AN300" s="11270"/>
      <c r="AO300" s="11204"/>
      <c r="AP300" s="11204"/>
      <c r="AQ300" s="11204"/>
      <c r="AR300" s="11204"/>
      <c r="AS300" s="11204"/>
      <c r="AT300" s="11204"/>
      <c r="AU300" s="11204"/>
      <c r="AV300" s="11204"/>
      <c r="AW300" s="11204"/>
      <c r="AX300" s="11204"/>
      <c r="AY300" s="11204"/>
      <c r="AZ300" s="11204"/>
      <c r="BA300" s="11204"/>
      <c r="BB300" s="11204"/>
    </row>
    <row r="301">
      <c r="A301" s="11131"/>
      <c r="B301" s="11131"/>
      <c r="C301" s="11131"/>
      <c r="D301" s="11131"/>
      <c r="E301" s="11131"/>
      <c r="F301" s="11131"/>
      <c r="G301" s="11131"/>
      <c r="H301" s="11131"/>
      <c r="I301" s="11131"/>
      <c r="J301" s="11131"/>
      <c r="K301" s="11131"/>
      <c r="L301" s="11131"/>
      <c r="M301" s="11131"/>
      <c r="N301" s="11131"/>
      <c r="O301" s="11131"/>
      <c r="P301" s="11131"/>
      <c r="Q301" s="11131"/>
      <c r="R301" s="11131"/>
      <c r="S301" s="11131"/>
      <c r="T301" s="11131"/>
      <c r="U301" s="11131"/>
      <c r="V301" s="11128"/>
      <c r="W301" s="11161" t="s">
        <v>15230</v>
      </c>
      <c r="X301" s="11161"/>
      <c r="Y301" s="11161">
        <v>16</v>
      </c>
      <c r="Z301" s="11131"/>
      <c r="AA301" s="11163" t="s">
        <v>15207</v>
      </c>
      <c r="AB301" s="11161"/>
      <c r="AC301" s="11161">
        <v>32</v>
      </c>
      <c r="AD301" s="11131"/>
      <c r="AE301" s="11128"/>
      <c r="AF301" s="11204"/>
      <c r="AG301" s="11204"/>
      <c r="AH301" s="11204"/>
      <c r="AI301" s="11204"/>
      <c r="AJ301" s="11204"/>
      <c r="AK301" s="11269"/>
      <c r="AL301" s="11204"/>
      <c r="AM301" s="11204"/>
      <c r="AN301" s="11270"/>
      <c r="AO301" s="11204"/>
      <c r="AP301" s="11204"/>
      <c r="AQ301" s="11204"/>
      <c r="AR301" s="11204"/>
      <c r="AS301" s="11204"/>
      <c r="AT301" s="11204"/>
      <c r="AU301" s="11204"/>
      <c r="AV301" s="11204"/>
      <c r="AW301" s="11204"/>
      <c r="AX301" s="11204"/>
      <c r="AY301" s="11204"/>
      <c r="AZ301" s="11204"/>
      <c r="BA301" s="11204"/>
      <c r="BB301" s="11204"/>
    </row>
    <row r="302">
      <c r="A302" s="11131"/>
      <c r="B302" s="11131"/>
      <c r="C302" s="11131"/>
      <c r="D302" s="11131"/>
      <c r="E302" s="11131"/>
      <c r="F302" s="11131"/>
      <c r="G302" s="11131"/>
      <c r="H302" s="11131"/>
      <c r="I302" s="11131"/>
      <c r="J302" s="11131"/>
      <c r="K302" s="11131"/>
      <c r="L302" s="11131"/>
      <c r="M302" s="11131"/>
      <c r="N302" s="11131"/>
      <c r="O302" s="11131"/>
      <c r="P302" s="11131"/>
      <c r="Q302" s="11131"/>
      <c r="R302" s="11131"/>
      <c r="S302" s="11131"/>
      <c r="T302" s="11131"/>
      <c r="U302" s="11131"/>
      <c r="V302" s="11128"/>
      <c r="W302" s="11161" t="s">
        <v>15245</v>
      </c>
      <c r="X302" s="11161"/>
      <c r="Y302" s="11161">
        <v>16</v>
      </c>
      <c r="Z302" s="11131"/>
      <c r="AA302" s="11163" t="s">
        <v>15242</v>
      </c>
      <c r="AB302" s="11161"/>
      <c r="AC302" s="11161">
        <v>32</v>
      </c>
      <c r="AD302" s="11131"/>
      <c r="AE302" s="11128"/>
      <c r="AF302" s="11204"/>
      <c r="AG302" s="11204"/>
      <c r="AH302" s="11204"/>
      <c r="AI302" s="11204"/>
      <c r="AJ302" s="11204"/>
      <c r="AK302" s="11269"/>
      <c r="AL302" s="11204"/>
      <c r="AM302" s="11204"/>
      <c r="AN302" s="11270"/>
      <c r="AO302" s="11204"/>
      <c r="AP302" s="11204"/>
      <c r="AQ302" s="11204"/>
      <c r="AR302" s="11204"/>
      <c r="AS302" s="11204"/>
      <c r="AT302" s="11204"/>
      <c r="AU302" s="11204"/>
      <c r="AV302" s="11204"/>
      <c r="AW302" s="11204"/>
      <c r="AX302" s="11204"/>
      <c r="AY302" s="11204"/>
      <c r="AZ302" s="11204"/>
      <c r="BA302" s="11204"/>
      <c r="BB302" s="11204"/>
    </row>
    <row r="303">
      <c r="A303" s="11131"/>
      <c r="B303" s="11131"/>
      <c r="C303" s="11131"/>
      <c r="D303" s="11131"/>
      <c r="E303" s="11131"/>
      <c r="F303" s="11131"/>
      <c r="G303" s="11131"/>
      <c r="H303" s="11131"/>
      <c r="I303" s="11131"/>
      <c r="J303" s="11131"/>
      <c r="K303" s="11131"/>
      <c r="L303" s="11131"/>
      <c r="M303" s="11131"/>
      <c r="N303" s="11131"/>
      <c r="O303" s="11131"/>
      <c r="P303" s="11131"/>
      <c r="Q303" s="11131"/>
      <c r="R303" s="11131"/>
      <c r="S303" s="11131"/>
      <c r="T303" s="11131"/>
      <c r="U303" s="11131"/>
      <c r="V303" s="11128"/>
      <c r="W303" s="11161" t="s">
        <v>15260</v>
      </c>
      <c r="X303" s="11161"/>
      <c r="Y303" s="11161">
        <v>16</v>
      </c>
      <c r="Z303" s="11131"/>
      <c r="AA303" s="11163" t="s">
        <v>15212</v>
      </c>
      <c r="AB303" s="11161"/>
      <c r="AC303" s="11161">
        <v>32</v>
      </c>
      <c r="AD303" s="11131"/>
      <c r="AE303" s="11128"/>
      <c r="AF303" s="11204"/>
      <c r="AG303" s="11204"/>
      <c r="AH303" s="11204"/>
      <c r="AI303" s="11204"/>
      <c r="AJ303" s="11204"/>
      <c r="AK303" s="11269"/>
      <c r="AL303" s="11204"/>
      <c r="AM303" s="11204"/>
      <c r="AN303" s="11270"/>
      <c r="AO303" s="11204"/>
      <c r="AP303" s="11204"/>
      <c r="AQ303" s="11204"/>
      <c r="AR303" s="11204"/>
      <c r="AS303" s="11204"/>
      <c r="AT303" s="11204"/>
      <c r="AU303" s="11204"/>
      <c r="AV303" s="11204"/>
      <c r="AW303" s="11204"/>
      <c r="AX303" s="11204"/>
      <c r="AY303" s="11204"/>
      <c r="AZ303" s="11204"/>
      <c r="BA303" s="11204"/>
      <c r="BB303" s="11204"/>
    </row>
    <row r="304">
      <c r="A304" s="11131"/>
      <c r="B304" s="11131"/>
      <c r="C304" s="11131"/>
      <c r="D304" s="11131"/>
      <c r="E304" s="11131"/>
      <c r="F304" s="11131"/>
      <c r="G304" s="11131"/>
      <c r="H304" s="11131"/>
      <c r="I304" s="11131"/>
      <c r="J304" s="11131"/>
      <c r="K304" s="11131"/>
      <c r="L304" s="11131"/>
      <c r="M304" s="11131"/>
      <c r="N304" s="11131"/>
      <c r="O304" s="11131"/>
      <c r="P304" s="11131"/>
      <c r="Q304" s="11131"/>
      <c r="R304" s="11131"/>
      <c r="S304" s="11131"/>
      <c r="T304" s="11131"/>
      <c r="U304" s="11131"/>
      <c r="V304" s="11128"/>
      <c r="W304" s="11161" t="s">
        <v>15263</v>
      </c>
      <c r="X304" s="11161"/>
      <c r="Y304" s="11161">
        <v>16</v>
      </c>
      <c r="Z304" s="11131"/>
      <c r="AA304" s="11163" t="s">
        <v>15248</v>
      </c>
      <c r="AB304" s="11161"/>
      <c r="AC304" s="11161">
        <v>32</v>
      </c>
      <c r="AD304" s="11131"/>
      <c r="AE304" s="11128"/>
      <c r="AF304" s="11204"/>
      <c r="AG304" s="11204"/>
      <c r="AH304" s="11204"/>
      <c r="AI304" s="11204"/>
      <c r="AJ304" s="11204"/>
      <c r="AK304" s="11269"/>
      <c r="AL304" s="11204"/>
      <c r="AM304" s="11204"/>
      <c r="AN304" s="11270"/>
      <c r="AO304" s="11204"/>
      <c r="AP304" s="11204"/>
      <c r="AQ304" s="11204"/>
      <c r="AR304" s="11204"/>
      <c r="AS304" s="11204"/>
      <c r="AT304" s="11204"/>
      <c r="AU304" s="11204"/>
      <c r="AV304" s="11204"/>
      <c r="AW304" s="11204"/>
      <c r="AX304" s="11204"/>
      <c r="AY304" s="11204"/>
      <c r="AZ304" s="11204"/>
      <c r="BA304" s="11204"/>
      <c r="BB304" s="11204"/>
    </row>
    <row r="305">
      <c r="A305" s="11131"/>
      <c r="B305" s="11131"/>
      <c r="C305" s="11131"/>
      <c r="D305" s="11131"/>
      <c r="E305" s="11131"/>
      <c r="F305" s="11131"/>
      <c r="G305" s="11131"/>
      <c r="H305" s="11131"/>
      <c r="I305" s="11131"/>
      <c r="J305" s="11131"/>
      <c r="K305" s="11131"/>
      <c r="L305" s="11131"/>
      <c r="M305" s="11131"/>
      <c r="N305" s="11131"/>
      <c r="O305" s="11131"/>
      <c r="P305" s="11131"/>
      <c r="Q305" s="11131"/>
      <c r="R305" s="11131"/>
      <c r="S305" s="11131"/>
      <c r="T305" s="11131"/>
      <c r="U305" s="11131"/>
      <c r="V305" s="11128"/>
      <c r="W305" s="11161" t="s">
        <v>15237</v>
      </c>
      <c r="X305" s="11161"/>
      <c r="Y305" s="11161">
        <v>16</v>
      </c>
      <c r="Z305" s="11131"/>
      <c r="AA305" s="11163" t="s">
        <v>15134</v>
      </c>
      <c r="AB305" s="11161"/>
      <c r="AC305" s="11161">
        <v>32</v>
      </c>
      <c r="AD305" s="11131"/>
      <c r="AE305" s="11128"/>
      <c r="AF305" s="11204"/>
      <c r="AG305" s="11204"/>
      <c r="AH305" s="11204"/>
      <c r="AI305" s="11204"/>
      <c r="AJ305" s="11204"/>
      <c r="AK305" s="11269"/>
      <c r="AL305" s="11204"/>
      <c r="AM305" s="11204"/>
      <c r="AN305" s="11270"/>
      <c r="AO305" s="11204"/>
      <c r="AP305" s="11204"/>
      <c r="AQ305" s="11204"/>
      <c r="AR305" s="11204"/>
      <c r="AS305" s="11204"/>
      <c r="AT305" s="11204"/>
      <c r="AU305" s="11204"/>
      <c r="AV305" s="11204"/>
      <c r="AW305" s="11204"/>
      <c r="AX305" s="11204"/>
      <c r="AY305" s="11204"/>
      <c r="AZ305" s="11204"/>
      <c r="BA305" s="11204"/>
      <c r="BB305" s="11204"/>
    </row>
    <row r="306">
      <c r="A306" s="11131"/>
      <c r="B306" s="11131"/>
      <c r="C306" s="11131"/>
      <c r="D306" s="11131"/>
      <c r="E306" s="11131"/>
      <c r="F306" s="11131"/>
      <c r="G306" s="11131"/>
      <c r="H306" s="11131"/>
      <c r="I306" s="11131"/>
      <c r="J306" s="11131"/>
      <c r="K306" s="11131"/>
      <c r="L306" s="11131"/>
      <c r="M306" s="11131"/>
      <c r="N306" s="11131"/>
      <c r="O306" s="11131"/>
      <c r="P306" s="11131"/>
      <c r="Q306" s="11131"/>
      <c r="R306" s="11131"/>
      <c r="S306" s="11131"/>
      <c r="T306" s="11131"/>
      <c r="U306" s="11131"/>
      <c r="V306" s="11128"/>
      <c r="W306" s="11161" t="s">
        <v>15239</v>
      </c>
      <c r="X306" s="11161"/>
      <c r="Y306" s="11161">
        <v>15</v>
      </c>
      <c r="Z306" s="11131"/>
      <c r="AA306" s="11163" t="s">
        <v>15203</v>
      </c>
      <c r="AB306" s="11161"/>
      <c r="AC306" s="11161">
        <v>31</v>
      </c>
      <c r="AD306" s="11131"/>
      <c r="AE306" s="11128"/>
      <c r="AF306" s="11204"/>
      <c r="AG306" s="11204"/>
      <c r="AH306" s="11204"/>
      <c r="AI306" s="11204"/>
      <c r="AJ306" s="11204"/>
      <c r="AK306" s="11269"/>
      <c r="AL306" s="11204"/>
      <c r="AM306" s="11204"/>
      <c r="AN306" s="11270"/>
      <c r="AO306" s="11204"/>
      <c r="AP306" s="11204"/>
      <c r="AQ306" s="11204"/>
      <c r="AR306" s="11204"/>
      <c r="AS306" s="11204"/>
      <c r="AT306" s="11204"/>
      <c r="AU306" s="11204"/>
      <c r="AV306" s="11204"/>
      <c r="AW306" s="11204"/>
      <c r="AX306" s="11204"/>
      <c r="AY306" s="11204"/>
      <c r="AZ306" s="11204"/>
      <c r="BA306" s="11204"/>
      <c r="BB306" s="11204"/>
    </row>
    <row r="307">
      <c r="A307" s="11131"/>
      <c r="B307" s="11131"/>
      <c r="C307" s="11131"/>
      <c r="D307" s="11131"/>
      <c r="E307" s="11131"/>
      <c r="F307" s="11131"/>
      <c r="G307" s="11131"/>
      <c r="H307" s="11131"/>
      <c r="I307" s="11131"/>
      <c r="J307" s="11131"/>
      <c r="K307" s="11131"/>
      <c r="L307" s="11131"/>
      <c r="M307" s="11131"/>
      <c r="N307" s="11131"/>
      <c r="O307" s="11131"/>
      <c r="P307" s="11131"/>
      <c r="Q307" s="11131"/>
      <c r="R307" s="11131"/>
      <c r="S307" s="11131"/>
      <c r="T307" s="11131"/>
      <c r="U307" s="11131"/>
      <c r="V307" s="11128"/>
      <c r="W307" s="11161" t="s">
        <v>15264</v>
      </c>
      <c r="X307" s="11161"/>
      <c r="Y307" s="11161">
        <v>15</v>
      </c>
      <c r="Z307" s="11131"/>
      <c r="AA307" s="11163" t="s">
        <v>15150</v>
      </c>
      <c r="AB307" s="11161"/>
      <c r="AC307" s="11161">
        <v>31</v>
      </c>
      <c r="AD307" s="11131"/>
      <c r="AE307" s="11128"/>
      <c r="AF307" s="11204"/>
      <c r="AG307" s="11204"/>
      <c r="AH307" s="11204"/>
      <c r="AI307" s="11204"/>
      <c r="AJ307" s="11204"/>
      <c r="AK307" s="11269"/>
      <c r="AL307" s="11204"/>
      <c r="AM307" s="11204"/>
      <c r="AN307" s="11270"/>
      <c r="AO307" s="11204"/>
      <c r="AP307" s="11204"/>
      <c r="AQ307" s="11204"/>
      <c r="AR307" s="11204"/>
      <c r="AS307" s="11204"/>
      <c r="AT307" s="11204"/>
      <c r="AU307" s="11204"/>
      <c r="AV307" s="11204"/>
      <c r="AW307" s="11204"/>
      <c r="AX307" s="11204"/>
      <c r="AY307" s="11204"/>
      <c r="AZ307" s="11204"/>
      <c r="BA307" s="11204"/>
      <c r="BB307" s="11204"/>
    </row>
    <row r="308">
      <c r="A308" s="11131"/>
      <c r="B308" s="11131"/>
      <c r="C308" s="11131"/>
      <c r="D308" s="11131"/>
      <c r="E308" s="11131"/>
      <c r="F308" s="11131"/>
      <c r="G308" s="11131"/>
      <c r="H308" s="11131"/>
      <c r="I308" s="11131"/>
      <c r="J308" s="11131"/>
      <c r="K308" s="11131"/>
      <c r="L308" s="11131"/>
      <c r="M308" s="11131"/>
      <c r="N308" s="11131"/>
      <c r="O308" s="11131"/>
      <c r="P308" s="11131"/>
      <c r="Q308" s="11131"/>
      <c r="R308" s="11131"/>
      <c r="S308" s="11131"/>
      <c r="T308" s="11131"/>
      <c r="U308" s="11131"/>
      <c r="V308" s="11128"/>
      <c r="W308" s="11161" t="s">
        <v>15228</v>
      </c>
      <c r="X308" s="11161"/>
      <c r="Y308" s="11161">
        <v>15</v>
      </c>
      <c r="Z308" s="11131"/>
      <c r="AA308" s="11163" t="s">
        <v>15193</v>
      </c>
      <c r="AB308" s="11161"/>
      <c r="AC308" s="11161">
        <v>31</v>
      </c>
      <c r="AD308" s="11131"/>
      <c r="AE308" s="11128"/>
      <c r="AF308" s="11204"/>
      <c r="AG308" s="11204"/>
      <c r="AH308" s="11204"/>
      <c r="AI308" s="11204"/>
      <c r="AJ308" s="11204"/>
      <c r="AK308" s="11269"/>
      <c r="AL308" s="11204"/>
      <c r="AM308" s="11204"/>
      <c r="AN308" s="11270"/>
      <c r="AO308" s="11204"/>
      <c r="AP308" s="11204"/>
      <c r="AQ308" s="11204"/>
      <c r="AR308" s="11204"/>
      <c r="AS308" s="11204"/>
      <c r="AT308" s="11204"/>
      <c r="AU308" s="11204"/>
      <c r="AV308" s="11204"/>
      <c r="AW308" s="11204"/>
      <c r="AX308" s="11204"/>
      <c r="AY308" s="11204"/>
      <c r="AZ308" s="11204"/>
      <c r="BA308" s="11204"/>
      <c r="BB308" s="11204"/>
    </row>
    <row r="309">
      <c r="A309" s="11131"/>
      <c r="B309" s="11131"/>
      <c r="C309" s="11131"/>
      <c r="D309" s="11131"/>
      <c r="E309" s="11131"/>
      <c r="F309" s="11131"/>
      <c r="G309" s="11131"/>
      <c r="H309" s="11131"/>
      <c r="I309" s="11131"/>
      <c r="J309" s="11131"/>
      <c r="K309" s="11131"/>
      <c r="L309" s="11131"/>
      <c r="M309" s="11131"/>
      <c r="N309" s="11131"/>
      <c r="O309" s="11131"/>
      <c r="P309" s="11131"/>
      <c r="Q309" s="11131"/>
      <c r="R309" s="11131"/>
      <c r="S309" s="11131"/>
      <c r="T309" s="11131"/>
      <c r="U309" s="11131"/>
      <c r="V309" s="11128"/>
      <c r="W309" s="11161" t="s">
        <v>15265</v>
      </c>
      <c r="X309" s="11161"/>
      <c r="Y309" s="11161">
        <v>15</v>
      </c>
      <c r="Z309" s="11131"/>
      <c r="AA309" s="11163" t="s">
        <v>15159</v>
      </c>
      <c r="AB309" s="11161"/>
      <c r="AC309" s="11161">
        <v>31</v>
      </c>
      <c r="AD309" s="11131"/>
      <c r="AE309" s="11128"/>
      <c r="AF309" s="11204"/>
      <c r="AG309" s="11204"/>
      <c r="AH309" s="11204"/>
      <c r="AI309" s="11204"/>
      <c r="AJ309" s="11204"/>
      <c r="AK309" s="11269"/>
      <c r="AL309" s="11204"/>
      <c r="AM309" s="11204"/>
      <c r="AN309" s="11270"/>
      <c r="AO309" s="11204"/>
      <c r="AP309" s="11204"/>
      <c r="AQ309" s="11204"/>
      <c r="AR309" s="11204"/>
      <c r="AS309" s="11204"/>
      <c r="AT309" s="11204"/>
      <c r="AU309" s="11204"/>
      <c r="AV309" s="11204"/>
      <c r="AW309" s="11204"/>
      <c r="AX309" s="11204"/>
      <c r="AY309" s="11204"/>
      <c r="AZ309" s="11204"/>
      <c r="BA309" s="11204"/>
      <c r="BB309" s="11204"/>
    </row>
    <row r="310">
      <c r="A310" s="11131"/>
      <c r="B310" s="11131"/>
      <c r="C310" s="11131"/>
      <c r="D310" s="11131"/>
      <c r="E310" s="11131"/>
      <c r="F310" s="11131"/>
      <c r="G310" s="11131"/>
      <c r="H310" s="11131"/>
      <c r="I310" s="11131"/>
      <c r="J310" s="11131"/>
      <c r="K310" s="11131"/>
      <c r="L310" s="11131"/>
      <c r="M310" s="11131"/>
      <c r="N310" s="11131"/>
      <c r="O310" s="11131"/>
      <c r="P310" s="11131"/>
      <c r="Q310" s="11131"/>
      <c r="R310" s="11131"/>
      <c r="S310" s="11131"/>
      <c r="T310" s="11131"/>
      <c r="U310" s="11131"/>
      <c r="V310" s="11128"/>
      <c r="W310" s="11161" t="s">
        <v>15266</v>
      </c>
      <c r="X310" s="11161"/>
      <c r="Y310" s="11161">
        <v>15</v>
      </c>
      <c r="Z310" s="11131"/>
      <c r="AA310" s="11163" t="s">
        <v>15267</v>
      </c>
      <c r="AB310" s="11161"/>
      <c r="AC310" s="11161">
        <v>31</v>
      </c>
      <c r="AD310" s="11131"/>
      <c r="AE310" s="11128"/>
      <c r="AF310" s="11204"/>
      <c r="AG310" s="11204"/>
      <c r="AH310" s="11204"/>
      <c r="AI310" s="11204"/>
      <c r="AJ310" s="11204"/>
      <c r="AK310" s="11269"/>
      <c r="AL310" s="11204"/>
      <c r="AM310" s="11204"/>
      <c r="AN310" s="11270"/>
      <c r="AO310" s="11204"/>
      <c r="AP310" s="11204"/>
      <c r="AQ310" s="11204"/>
      <c r="AR310" s="11204"/>
      <c r="AS310" s="11204"/>
      <c r="AT310" s="11204"/>
      <c r="AU310" s="11204"/>
      <c r="AV310" s="11204"/>
      <c r="AW310" s="11204"/>
      <c r="AX310" s="11204"/>
      <c r="AY310" s="11204"/>
      <c r="AZ310" s="11204"/>
      <c r="BA310" s="11204"/>
      <c r="BB310" s="11204"/>
    </row>
    <row r="311">
      <c r="A311" s="11131"/>
      <c r="B311" s="11131"/>
      <c r="C311" s="11131"/>
      <c r="D311" s="11131"/>
      <c r="E311" s="11131"/>
      <c r="F311" s="11131"/>
      <c r="G311" s="11131"/>
      <c r="H311" s="11131"/>
      <c r="I311" s="11131"/>
      <c r="J311" s="11131"/>
      <c r="K311" s="11131"/>
      <c r="L311" s="11131"/>
      <c r="M311" s="11131"/>
      <c r="N311" s="11131"/>
      <c r="O311" s="11131"/>
      <c r="P311" s="11131"/>
      <c r="Q311" s="11131"/>
      <c r="R311" s="11131"/>
      <c r="S311" s="11131"/>
      <c r="T311" s="11131"/>
      <c r="U311" s="11131"/>
      <c r="V311" s="11128"/>
      <c r="W311" s="11161" t="s">
        <v>15268</v>
      </c>
      <c r="X311" s="11161"/>
      <c r="Y311" s="11161">
        <v>15</v>
      </c>
      <c r="Z311" s="11131"/>
      <c r="AA311" s="11163" t="s">
        <v>15096</v>
      </c>
      <c r="AB311" s="11161"/>
      <c r="AC311" s="11161">
        <v>30</v>
      </c>
      <c r="AD311" s="11131"/>
      <c r="AE311" s="11128"/>
      <c r="AF311" s="11204"/>
      <c r="AG311" s="11204"/>
      <c r="AH311" s="11204"/>
      <c r="AI311" s="11204"/>
      <c r="AJ311" s="11204"/>
      <c r="AK311" s="11269"/>
      <c r="AL311" s="11204"/>
      <c r="AM311" s="11204"/>
      <c r="AN311" s="11270"/>
      <c r="AO311" s="11204"/>
      <c r="AP311" s="11204"/>
      <c r="AQ311" s="11204"/>
      <c r="AR311" s="11204"/>
      <c r="AS311" s="11204"/>
      <c r="AT311" s="11204"/>
      <c r="AU311" s="11204"/>
      <c r="AV311" s="11204"/>
      <c r="AW311" s="11204"/>
      <c r="AX311" s="11204"/>
      <c r="AY311" s="11204"/>
      <c r="AZ311" s="11204"/>
      <c r="BA311" s="11204"/>
      <c r="BB311" s="11204"/>
    </row>
    <row r="312">
      <c r="A312" s="11131"/>
      <c r="B312" s="11131"/>
      <c r="C312" s="11131"/>
      <c r="D312" s="11131"/>
      <c r="E312" s="11131"/>
      <c r="F312" s="11131"/>
      <c r="G312" s="11131"/>
      <c r="H312" s="11131"/>
      <c r="I312" s="11131"/>
      <c r="J312" s="11131"/>
      <c r="K312" s="11131"/>
      <c r="L312" s="11131"/>
      <c r="M312" s="11131"/>
      <c r="N312" s="11131"/>
      <c r="O312" s="11131"/>
      <c r="P312" s="11131"/>
      <c r="Q312" s="11131"/>
      <c r="R312" s="11131"/>
      <c r="S312" s="11131"/>
      <c r="T312" s="11131"/>
      <c r="U312" s="11131"/>
      <c r="V312" s="11128"/>
      <c r="W312" s="11161" t="s">
        <v>15269</v>
      </c>
      <c r="X312" s="11161"/>
      <c r="Y312" s="11161">
        <v>15</v>
      </c>
      <c r="Z312" s="11131"/>
      <c r="AA312" s="11163" t="s">
        <v>15270</v>
      </c>
      <c r="AB312" s="11161"/>
      <c r="AC312" s="11161">
        <v>30</v>
      </c>
      <c r="AD312" s="11131"/>
      <c r="AE312" s="11128"/>
      <c r="AF312" s="11204"/>
      <c r="AG312" s="11204"/>
      <c r="AH312" s="11204"/>
      <c r="AI312" s="11204"/>
      <c r="AJ312" s="11204"/>
      <c r="AK312" s="11269"/>
      <c r="AL312" s="11204"/>
      <c r="AM312" s="11204"/>
      <c r="AN312" s="11270"/>
      <c r="AO312" s="11204"/>
      <c r="AP312" s="11204"/>
      <c r="AQ312" s="11204"/>
      <c r="AR312" s="11204"/>
      <c r="AS312" s="11204"/>
      <c r="AT312" s="11204"/>
      <c r="AU312" s="11204"/>
      <c r="AV312" s="11204"/>
      <c r="AW312" s="11204"/>
      <c r="AX312" s="11204"/>
      <c r="AY312" s="11204"/>
      <c r="AZ312" s="11204"/>
      <c r="BA312" s="11204"/>
      <c r="BB312" s="11204"/>
    </row>
    <row r="313">
      <c r="A313" s="11131"/>
      <c r="B313" s="11131"/>
      <c r="C313" s="11131"/>
      <c r="D313" s="11131"/>
      <c r="E313" s="11131"/>
      <c r="F313" s="11131"/>
      <c r="G313" s="11131"/>
      <c r="H313" s="11131"/>
      <c r="I313" s="11131"/>
      <c r="J313" s="11131"/>
      <c r="K313" s="11131"/>
      <c r="L313" s="11131"/>
      <c r="M313" s="11131"/>
      <c r="N313" s="11131"/>
      <c r="O313" s="11131"/>
      <c r="P313" s="11131"/>
      <c r="Q313" s="11131"/>
      <c r="R313" s="11131"/>
      <c r="S313" s="11131"/>
      <c r="T313" s="11131"/>
      <c r="U313" s="11131"/>
      <c r="V313" s="11128"/>
      <c r="W313" s="11161" t="s">
        <v>15271</v>
      </c>
      <c r="X313" s="11161"/>
      <c r="Y313" s="11161">
        <v>15</v>
      </c>
      <c r="Z313" s="11131"/>
      <c r="AA313" s="11163" t="s">
        <v>15155</v>
      </c>
      <c r="AB313" s="11161"/>
      <c r="AC313" s="11161">
        <v>30</v>
      </c>
      <c r="AD313" s="11131"/>
      <c r="AE313" s="11128"/>
      <c r="AF313" s="11204"/>
      <c r="AG313" s="11204"/>
      <c r="AH313" s="11204"/>
      <c r="AI313" s="11204"/>
      <c r="AJ313" s="11204"/>
      <c r="AK313" s="11269"/>
      <c r="AL313" s="11204"/>
      <c r="AM313" s="11204"/>
      <c r="AN313" s="11270"/>
      <c r="AO313" s="11204"/>
      <c r="AP313" s="11204"/>
      <c r="AQ313" s="11204"/>
      <c r="AR313" s="11204"/>
      <c r="AS313" s="11204"/>
      <c r="AT313" s="11204"/>
      <c r="AU313" s="11204"/>
      <c r="AV313" s="11204"/>
      <c r="AW313" s="11204"/>
      <c r="AX313" s="11204"/>
      <c r="AY313" s="11204"/>
      <c r="AZ313" s="11204"/>
      <c r="BA313" s="11204"/>
      <c r="BB313" s="11204"/>
    </row>
    <row r="314">
      <c r="A314" s="11131"/>
      <c r="B314" s="11131"/>
      <c r="C314" s="11131"/>
      <c r="D314" s="11131"/>
      <c r="E314" s="11131"/>
      <c r="F314" s="11131"/>
      <c r="G314" s="11131"/>
      <c r="H314" s="11131"/>
      <c r="I314" s="11131"/>
      <c r="J314" s="11131"/>
      <c r="K314" s="11131"/>
      <c r="L314" s="11131"/>
      <c r="M314" s="11131"/>
      <c r="N314" s="11131"/>
      <c r="O314" s="11131"/>
      <c r="P314" s="11131"/>
      <c r="Q314" s="11131"/>
      <c r="R314" s="11131"/>
      <c r="S314" s="11131"/>
      <c r="T314" s="11131"/>
      <c r="U314" s="11131"/>
      <c r="V314" s="11128"/>
      <c r="W314" s="11161" t="s">
        <v>15272</v>
      </c>
      <c r="X314" s="11161"/>
      <c r="Y314" s="11161">
        <v>15</v>
      </c>
      <c r="Z314" s="11131"/>
      <c r="AA314" s="11163" t="s">
        <v>15273</v>
      </c>
      <c r="AB314" s="11161"/>
      <c r="AC314" s="11161">
        <v>30</v>
      </c>
      <c r="AD314" s="11131"/>
      <c r="AE314" s="11128"/>
      <c r="AF314" s="11204"/>
      <c r="AG314" s="11204"/>
      <c r="AH314" s="11204"/>
      <c r="AI314" s="11204"/>
      <c r="AJ314" s="11204"/>
      <c r="AK314" s="11269"/>
      <c r="AL314" s="11204"/>
      <c r="AM314" s="11204"/>
      <c r="AN314" s="11270"/>
      <c r="AO314" s="11204"/>
      <c r="AP314" s="11204"/>
      <c r="AQ314" s="11204"/>
      <c r="AR314" s="11204"/>
      <c r="AS314" s="11204"/>
      <c r="AT314" s="11204"/>
      <c r="AU314" s="11204"/>
      <c r="AV314" s="11204"/>
      <c r="AW314" s="11204"/>
      <c r="AX314" s="11204"/>
      <c r="AY314" s="11204"/>
      <c r="AZ314" s="11204"/>
      <c r="BA314" s="11204"/>
      <c r="BB314" s="11204"/>
    </row>
    <row r="315">
      <c r="A315" s="11131"/>
      <c r="B315" s="11131"/>
      <c r="C315" s="11131"/>
      <c r="D315" s="11131"/>
      <c r="E315" s="11131"/>
      <c r="F315" s="11131"/>
      <c r="G315" s="11131"/>
      <c r="H315" s="11131"/>
      <c r="I315" s="11131"/>
      <c r="J315" s="11131"/>
      <c r="K315" s="11131"/>
      <c r="L315" s="11131"/>
      <c r="M315" s="11131"/>
      <c r="N315" s="11131"/>
      <c r="O315" s="11131"/>
      <c r="P315" s="11131"/>
      <c r="Q315" s="11131"/>
      <c r="R315" s="11131"/>
      <c r="S315" s="11131"/>
      <c r="T315" s="11131"/>
      <c r="U315" s="11131"/>
      <c r="V315" s="11128"/>
      <c r="W315" s="11161" t="s">
        <v>15202</v>
      </c>
      <c r="X315" s="11161"/>
      <c r="Y315" s="11161">
        <v>15</v>
      </c>
      <c r="Z315" s="11131"/>
      <c r="AA315" s="11163" t="s">
        <v>15268</v>
      </c>
      <c r="AB315" s="11161"/>
      <c r="AC315" s="11161">
        <v>30</v>
      </c>
      <c r="AD315" s="11131"/>
      <c r="AE315" s="11128"/>
      <c r="AF315" s="11204"/>
      <c r="AG315" s="11204"/>
      <c r="AH315" s="11204"/>
      <c r="AI315" s="11204"/>
      <c r="AJ315" s="11204"/>
      <c r="AK315" s="11269"/>
      <c r="AL315" s="11204"/>
      <c r="AM315" s="11204"/>
      <c r="AN315" s="11270"/>
      <c r="AO315" s="11204"/>
      <c r="AP315" s="11204"/>
      <c r="AQ315" s="11204"/>
      <c r="AR315" s="11204"/>
      <c r="AS315" s="11204"/>
      <c r="AT315" s="11204"/>
      <c r="AU315" s="11204"/>
      <c r="AV315" s="11204"/>
      <c r="AW315" s="11204"/>
      <c r="AX315" s="11204"/>
      <c r="AY315" s="11204"/>
      <c r="AZ315" s="11204"/>
      <c r="BA315" s="11204"/>
      <c r="BB315" s="11204"/>
    </row>
    <row r="316">
      <c r="A316" s="11131"/>
      <c r="B316" s="11131"/>
      <c r="C316" s="11131"/>
      <c r="D316" s="11131"/>
      <c r="E316" s="11131"/>
      <c r="F316" s="11131"/>
      <c r="G316" s="11131"/>
      <c r="H316" s="11131"/>
      <c r="I316" s="11131"/>
      <c r="J316" s="11131"/>
      <c r="K316" s="11131"/>
      <c r="L316" s="11131"/>
      <c r="M316" s="11131"/>
      <c r="N316" s="11131"/>
      <c r="O316" s="11131"/>
      <c r="P316" s="11131"/>
      <c r="Q316" s="11131"/>
      <c r="R316" s="11131"/>
      <c r="S316" s="11131"/>
      <c r="T316" s="11131"/>
      <c r="U316" s="11131"/>
      <c r="V316" s="11128"/>
      <c r="W316" s="11161" t="s">
        <v>15274</v>
      </c>
      <c r="X316" s="11161"/>
      <c r="Y316" s="11161">
        <v>15</v>
      </c>
      <c r="Z316" s="11131"/>
      <c r="AA316" s="11163" t="s">
        <v>15272</v>
      </c>
      <c r="AB316" s="11161"/>
      <c r="AC316" s="11161">
        <v>30</v>
      </c>
      <c r="AD316" s="11131"/>
      <c r="AE316" s="11128"/>
      <c r="AF316" s="11204"/>
      <c r="AG316" s="11204"/>
      <c r="AH316" s="11204"/>
      <c r="AI316" s="11204"/>
      <c r="AJ316" s="11204"/>
      <c r="AK316" s="11269"/>
      <c r="AL316" s="11204"/>
      <c r="AM316" s="11204"/>
      <c r="AN316" s="11270"/>
      <c r="AO316" s="11204"/>
      <c r="AP316" s="11204"/>
      <c r="AQ316" s="11204"/>
      <c r="AR316" s="11204"/>
      <c r="AS316" s="11204"/>
      <c r="AT316" s="11204"/>
      <c r="AU316" s="11204"/>
      <c r="AV316" s="11204"/>
      <c r="AW316" s="11204"/>
      <c r="AX316" s="11204"/>
      <c r="AY316" s="11204"/>
      <c r="AZ316" s="11204"/>
      <c r="BA316" s="11204"/>
      <c r="BB316" s="11204"/>
    </row>
    <row r="317">
      <c r="A317" s="11131"/>
      <c r="B317" s="11131"/>
      <c r="C317" s="11131"/>
      <c r="D317" s="11131"/>
      <c r="E317" s="11131"/>
      <c r="F317" s="11131"/>
      <c r="G317" s="11131"/>
      <c r="H317" s="11131"/>
      <c r="I317" s="11131"/>
      <c r="J317" s="11131"/>
      <c r="K317" s="11131"/>
      <c r="L317" s="11131"/>
      <c r="M317" s="11131"/>
      <c r="N317" s="11131"/>
      <c r="O317" s="11131"/>
      <c r="P317" s="11131"/>
      <c r="Q317" s="11131"/>
      <c r="R317" s="11131"/>
      <c r="S317" s="11131"/>
      <c r="T317" s="11131"/>
      <c r="U317" s="11131"/>
      <c r="V317" s="11128"/>
      <c r="W317" s="11161" t="s">
        <v>15217</v>
      </c>
      <c r="X317" s="11161"/>
      <c r="Y317" s="11161">
        <v>15</v>
      </c>
      <c r="Z317" s="11131"/>
      <c r="AA317" s="11163" t="s">
        <v>15142</v>
      </c>
      <c r="AB317" s="11161"/>
      <c r="AC317" s="11161">
        <v>30</v>
      </c>
      <c r="AD317" s="11131"/>
      <c r="AE317" s="11128"/>
      <c r="AF317" s="11204"/>
      <c r="AG317" s="11204"/>
      <c r="AH317" s="11204"/>
      <c r="AI317" s="11204"/>
      <c r="AJ317" s="11204"/>
      <c r="AK317" s="11269"/>
      <c r="AL317" s="11204"/>
      <c r="AM317" s="11204"/>
      <c r="AN317" s="11270"/>
      <c r="AO317" s="11204"/>
      <c r="AP317" s="11204"/>
      <c r="AQ317" s="11204"/>
      <c r="AR317" s="11204"/>
      <c r="AS317" s="11204"/>
      <c r="AT317" s="11204"/>
      <c r="AU317" s="11204"/>
      <c r="AV317" s="11204"/>
      <c r="AW317" s="11204"/>
      <c r="AX317" s="11204"/>
      <c r="AY317" s="11204"/>
      <c r="AZ317" s="11204"/>
      <c r="BA317" s="11204"/>
      <c r="BB317" s="11204"/>
    </row>
    <row r="318">
      <c r="A318" s="11131"/>
      <c r="B318" s="11131"/>
      <c r="C318" s="11131"/>
      <c r="D318" s="11131"/>
      <c r="E318" s="11131"/>
      <c r="F318" s="11131"/>
      <c r="G318" s="11131"/>
      <c r="H318" s="11131"/>
      <c r="I318" s="11131"/>
      <c r="J318" s="11131"/>
      <c r="K318" s="11131"/>
      <c r="L318" s="11131"/>
      <c r="M318" s="11131"/>
      <c r="N318" s="11131"/>
      <c r="O318" s="11131"/>
      <c r="P318" s="11131"/>
      <c r="Q318" s="11131"/>
      <c r="R318" s="11131"/>
      <c r="S318" s="11131"/>
      <c r="T318" s="11131"/>
      <c r="U318" s="11131"/>
      <c r="V318" s="11128"/>
      <c r="W318" s="11161" t="s">
        <v>15275</v>
      </c>
      <c r="X318" s="11161"/>
      <c r="Y318" s="11161">
        <v>15</v>
      </c>
      <c r="Z318" s="11131"/>
      <c r="AA318" s="11163" t="s">
        <v>15131</v>
      </c>
      <c r="AB318" s="11161"/>
      <c r="AC318" s="11161">
        <v>30</v>
      </c>
      <c r="AD318" s="11131"/>
      <c r="AE318" s="11128"/>
      <c r="AF318" s="11204"/>
      <c r="AG318" s="11204"/>
      <c r="AH318" s="11204"/>
      <c r="AI318" s="11204"/>
      <c r="AJ318" s="11204"/>
      <c r="AK318" s="11269"/>
      <c r="AL318" s="11204"/>
      <c r="AM318" s="11204"/>
      <c r="AN318" s="11270"/>
      <c r="AO318" s="11204"/>
      <c r="AP318" s="11204"/>
      <c r="AQ318" s="11204"/>
      <c r="AR318" s="11204"/>
      <c r="AS318" s="11204"/>
      <c r="AT318" s="11204"/>
      <c r="AU318" s="11204"/>
      <c r="AV318" s="11204"/>
      <c r="AW318" s="11204"/>
      <c r="AX318" s="11204"/>
      <c r="AY318" s="11204"/>
      <c r="AZ318" s="11204"/>
      <c r="BA318" s="11204"/>
      <c r="BB318" s="11204"/>
    </row>
    <row r="319">
      <c r="A319" s="11131"/>
      <c r="B319" s="11131"/>
      <c r="C319" s="11131"/>
      <c r="D319" s="11131"/>
      <c r="E319" s="11131"/>
      <c r="F319" s="11131"/>
      <c r="G319" s="11131"/>
      <c r="H319" s="11131"/>
      <c r="I319" s="11131"/>
      <c r="J319" s="11131"/>
      <c r="K319" s="11131"/>
      <c r="L319" s="11131"/>
      <c r="M319" s="11131"/>
      <c r="N319" s="11131"/>
      <c r="O319" s="11131"/>
      <c r="P319" s="11131"/>
      <c r="Q319" s="11131"/>
      <c r="R319" s="11131"/>
      <c r="S319" s="11131"/>
      <c r="T319" s="11131"/>
      <c r="U319" s="11131"/>
      <c r="V319" s="11128"/>
      <c r="W319" s="11161" t="s">
        <v>15276</v>
      </c>
      <c r="X319" s="11161" t="s">
        <v>15216</v>
      </c>
      <c r="Y319" s="11161">
        <v>15</v>
      </c>
      <c r="Z319" s="11131"/>
      <c r="AA319" s="11163" t="s">
        <v>15277</v>
      </c>
      <c r="AB319" s="11161"/>
      <c r="AC319" s="11161">
        <v>30</v>
      </c>
      <c r="AD319" s="11131"/>
      <c r="AE319" s="11128"/>
      <c r="AF319" s="11204"/>
      <c r="AG319" s="11204"/>
      <c r="AH319" s="11204"/>
      <c r="AI319" s="11204"/>
      <c r="AJ319" s="11204"/>
      <c r="AK319" s="11269"/>
      <c r="AL319" s="11204"/>
      <c r="AM319" s="11204"/>
      <c r="AN319" s="11270"/>
      <c r="AO319" s="11204"/>
      <c r="AP319" s="11204"/>
      <c r="AQ319" s="11204"/>
      <c r="AR319" s="11204"/>
      <c r="AS319" s="11204"/>
      <c r="AT319" s="11204"/>
      <c r="AU319" s="11204"/>
      <c r="AV319" s="11204"/>
      <c r="AW319" s="11204"/>
      <c r="AX319" s="11204"/>
      <c r="AY319" s="11204"/>
      <c r="AZ319" s="11204"/>
      <c r="BA319" s="11204"/>
      <c r="BB319" s="11204"/>
    </row>
    <row r="320">
      <c r="A320" s="11131"/>
      <c r="B320" s="11131"/>
      <c r="C320" s="11131"/>
      <c r="D320" s="11131"/>
      <c r="E320" s="11131"/>
      <c r="F320" s="11131"/>
      <c r="G320" s="11131"/>
      <c r="H320" s="11131"/>
      <c r="I320" s="11131"/>
      <c r="J320" s="11131"/>
      <c r="K320" s="11131"/>
      <c r="L320" s="11131"/>
      <c r="M320" s="11131"/>
      <c r="N320" s="11131"/>
      <c r="O320" s="11131"/>
      <c r="P320" s="11131"/>
      <c r="Q320" s="11131"/>
      <c r="R320" s="11131"/>
      <c r="S320" s="11131"/>
      <c r="T320" s="11131"/>
      <c r="U320" s="11131"/>
      <c r="V320" s="11128"/>
      <c r="W320" s="11161" t="s">
        <v>15278</v>
      </c>
      <c r="X320" s="11161"/>
      <c r="Y320" s="11161">
        <v>15</v>
      </c>
      <c r="Z320" s="11131"/>
      <c r="AA320" s="11163" t="s">
        <v>15279</v>
      </c>
      <c r="AB320" s="11161"/>
      <c r="AC320" s="11161">
        <v>30</v>
      </c>
      <c r="AD320" s="11131"/>
      <c r="AE320" s="11128"/>
      <c r="AF320" s="11204"/>
      <c r="AG320" s="11204"/>
      <c r="AH320" s="11204"/>
      <c r="AI320" s="11204"/>
      <c r="AJ320" s="11204"/>
      <c r="AK320" s="11269"/>
      <c r="AL320" s="11204"/>
      <c r="AM320" s="11204"/>
      <c r="AN320" s="11270"/>
      <c r="AO320" s="11204"/>
      <c r="AP320" s="11204"/>
      <c r="AQ320" s="11204"/>
      <c r="AR320" s="11204"/>
      <c r="AS320" s="11204"/>
      <c r="AT320" s="11204"/>
      <c r="AU320" s="11204"/>
      <c r="AV320" s="11204"/>
      <c r="AW320" s="11204"/>
      <c r="AX320" s="11204"/>
      <c r="AY320" s="11204"/>
      <c r="AZ320" s="11204"/>
      <c r="BA320" s="11204"/>
      <c r="BB320" s="11204"/>
    </row>
    <row r="321">
      <c r="A321" s="11131"/>
      <c r="B321" s="11131"/>
      <c r="C321" s="11131"/>
      <c r="D321" s="11131"/>
      <c r="E321" s="11131"/>
      <c r="F321" s="11131"/>
      <c r="G321" s="11131"/>
      <c r="H321" s="11131"/>
      <c r="I321" s="11131"/>
      <c r="J321" s="11131"/>
      <c r="K321" s="11131"/>
      <c r="L321" s="11131"/>
      <c r="M321" s="11131"/>
      <c r="N321" s="11131"/>
      <c r="O321" s="11131"/>
      <c r="P321" s="11131"/>
      <c r="Q321" s="11131"/>
      <c r="R321" s="11131"/>
      <c r="S321" s="11131"/>
      <c r="T321" s="11131"/>
      <c r="U321" s="11131"/>
      <c r="V321" s="11128"/>
      <c r="W321" s="11161" t="s">
        <v>15173</v>
      </c>
      <c r="X321" s="11161"/>
      <c r="Y321" s="11161">
        <v>15</v>
      </c>
      <c r="Z321" s="11131"/>
      <c r="AA321" s="11163" t="s">
        <v>15280</v>
      </c>
      <c r="AB321" s="11161"/>
      <c r="AC321" s="11161">
        <v>30</v>
      </c>
      <c r="AD321" s="11131"/>
      <c r="AE321" s="11128"/>
      <c r="AF321" s="11204"/>
      <c r="AG321" s="11204"/>
      <c r="AH321" s="11204"/>
      <c r="AI321" s="11204"/>
      <c r="AJ321" s="11204"/>
      <c r="AK321" s="11269"/>
      <c r="AL321" s="11204"/>
      <c r="AM321" s="11204"/>
      <c r="AN321" s="11270"/>
      <c r="AO321" s="11204"/>
      <c r="AP321" s="11204"/>
      <c r="AQ321" s="11204"/>
      <c r="AR321" s="11204"/>
      <c r="AS321" s="11204"/>
      <c r="AT321" s="11204"/>
      <c r="AU321" s="11204"/>
      <c r="AV321" s="11204"/>
      <c r="AW321" s="11204"/>
      <c r="AX321" s="11204"/>
      <c r="AY321" s="11204"/>
      <c r="AZ321" s="11204"/>
      <c r="BA321" s="11204"/>
      <c r="BB321" s="11204"/>
    </row>
    <row r="322">
      <c r="A322" s="11131"/>
      <c r="B322" s="11131"/>
      <c r="C322" s="11131"/>
      <c r="D322" s="11131"/>
      <c r="E322" s="11131"/>
      <c r="F322" s="11131"/>
      <c r="G322" s="11131"/>
      <c r="H322" s="11131"/>
      <c r="I322" s="11131"/>
      <c r="J322" s="11131"/>
      <c r="K322" s="11131"/>
      <c r="L322" s="11131"/>
      <c r="M322" s="11131"/>
      <c r="N322" s="11131"/>
      <c r="O322" s="11131"/>
      <c r="P322" s="11131"/>
      <c r="Q322" s="11131"/>
      <c r="R322" s="11131"/>
      <c r="S322" s="11131"/>
      <c r="T322" s="11131"/>
      <c r="U322" s="11131"/>
      <c r="V322" s="11128"/>
      <c r="W322" s="11161" t="s">
        <v>15281</v>
      </c>
      <c r="X322" s="11161"/>
      <c r="Y322" s="11161">
        <v>14</v>
      </c>
      <c r="Z322" s="11131"/>
      <c r="AA322" s="11163" t="s">
        <v>15180</v>
      </c>
      <c r="AB322" s="11161"/>
      <c r="AC322" s="11161">
        <v>30</v>
      </c>
      <c r="AD322" s="11131"/>
      <c r="AE322" s="11128"/>
      <c r="AF322" s="11204"/>
      <c r="AG322" s="11204"/>
      <c r="AH322" s="11204"/>
      <c r="AI322" s="11204"/>
      <c r="AJ322" s="11204"/>
      <c r="AK322" s="11269"/>
      <c r="AL322" s="11204"/>
      <c r="AM322" s="11204"/>
      <c r="AN322" s="11270"/>
      <c r="AO322" s="11204"/>
      <c r="AP322" s="11204"/>
      <c r="AQ322" s="11204"/>
      <c r="AR322" s="11204"/>
      <c r="AS322" s="11204"/>
      <c r="AT322" s="11204"/>
      <c r="AU322" s="11204"/>
      <c r="AV322" s="11204"/>
      <c r="AW322" s="11204"/>
      <c r="AX322" s="11204"/>
      <c r="AY322" s="11204"/>
      <c r="AZ322" s="11204"/>
      <c r="BA322" s="11204"/>
      <c r="BB322" s="11204"/>
    </row>
    <row r="323">
      <c r="A323" s="11131"/>
      <c r="B323" s="11131"/>
      <c r="C323" s="11131"/>
      <c r="D323" s="11131"/>
      <c r="E323" s="11131"/>
      <c r="F323" s="11131"/>
      <c r="G323" s="11131"/>
      <c r="H323" s="11131"/>
      <c r="I323" s="11131"/>
      <c r="J323" s="11131"/>
      <c r="K323" s="11131"/>
      <c r="L323" s="11131"/>
      <c r="M323" s="11131"/>
      <c r="N323" s="11131"/>
      <c r="O323" s="11131"/>
      <c r="P323" s="11131"/>
      <c r="Q323" s="11131"/>
      <c r="R323" s="11131"/>
      <c r="S323" s="11131"/>
      <c r="T323" s="11131"/>
      <c r="U323" s="11131"/>
      <c r="V323" s="11128"/>
      <c r="W323" s="11161" t="s">
        <v>15282</v>
      </c>
      <c r="X323" s="11161"/>
      <c r="Y323" s="11161">
        <v>14</v>
      </c>
      <c r="Z323" s="11131"/>
      <c r="AA323" s="11163" t="s">
        <v>15060</v>
      </c>
      <c r="AB323" s="11161"/>
      <c r="AC323" s="11161">
        <v>30</v>
      </c>
      <c r="AD323" s="11131"/>
      <c r="AE323" s="11128"/>
      <c r="AF323" s="11204"/>
      <c r="AG323" s="11204"/>
      <c r="AH323" s="11204"/>
      <c r="AI323" s="11204"/>
      <c r="AJ323" s="11204"/>
      <c r="AK323" s="11269"/>
      <c r="AL323" s="11204"/>
      <c r="AM323" s="11204"/>
      <c r="AN323" s="11270"/>
      <c r="AO323" s="11204"/>
      <c r="AP323" s="11204"/>
      <c r="AQ323" s="11204"/>
      <c r="AR323" s="11204"/>
      <c r="AS323" s="11204"/>
      <c r="AT323" s="11204"/>
      <c r="AU323" s="11204"/>
      <c r="AV323" s="11204"/>
      <c r="AW323" s="11204"/>
      <c r="AX323" s="11204"/>
      <c r="AY323" s="11204"/>
      <c r="AZ323" s="11204"/>
      <c r="BA323" s="11204"/>
      <c r="BB323" s="11204"/>
    </row>
    <row r="324">
      <c r="A324" s="11131"/>
      <c r="B324" s="11131"/>
      <c r="C324" s="11131"/>
      <c r="D324" s="11131"/>
      <c r="E324" s="11131"/>
      <c r="F324" s="11131"/>
      <c r="G324" s="11131"/>
      <c r="H324" s="11131"/>
      <c r="I324" s="11131"/>
      <c r="J324" s="11131"/>
      <c r="K324" s="11131"/>
      <c r="L324" s="11131"/>
      <c r="M324" s="11131"/>
      <c r="N324" s="11131"/>
      <c r="O324" s="11131"/>
      <c r="P324" s="11131"/>
      <c r="Q324" s="11131"/>
      <c r="R324" s="11131"/>
      <c r="S324" s="11131"/>
      <c r="T324" s="11131"/>
      <c r="U324" s="11131"/>
      <c r="V324" s="11128"/>
      <c r="W324" s="11161" t="s">
        <v>15283</v>
      </c>
      <c r="X324" s="11161"/>
      <c r="Y324" s="11161">
        <v>14</v>
      </c>
      <c r="Z324" s="11131"/>
      <c r="AA324" s="11163" t="s">
        <v>15284</v>
      </c>
      <c r="AB324" s="11161"/>
      <c r="AC324" s="11161">
        <v>29</v>
      </c>
      <c r="AD324" s="11131"/>
      <c r="AE324" s="11128"/>
      <c r="AF324" s="11204"/>
      <c r="AG324" s="11204"/>
      <c r="AH324" s="11204"/>
      <c r="AI324" s="11204"/>
      <c r="AJ324" s="11204"/>
      <c r="AK324" s="11269"/>
      <c r="AL324" s="11204"/>
      <c r="AM324" s="11204"/>
      <c r="AN324" s="11270"/>
      <c r="AO324" s="11204"/>
      <c r="AP324" s="11204"/>
      <c r="AQ324" s="11204"/>
      <c r="AR324" s="11204"/>
      <c r="AS324" s="11204"/>
      <c r="AT324" s="11204"/>
      <c r="AU324" s="11204"/>
      <c r="AV324" s="11204"/>
      <c r="AW324" s="11204"/>
      <c r="AX324" s="11204"/>
      <c r="AY324" s="11204"/>
      <c r="AZ324" s="11204"/>
      <c r="BA324" s="11204"/>
      <c r="BB324" s="11204"/>
    </row>
    <row r="325">
      <c r="A325" s="11131"/>
      <c r="B325" s="11131"/>
      <c r="C325" s="11131"/>
      <c r="D325" s="11131"/>
      <c r="E325" s="11131"/>
      <c r="F325" s="11131"/>
      <c r="G325" s="11131"/>
      <c r="H325" s="11131"/>
      <c r="I325" s="11131"/>
      <c r="J325" s="11131"/>
      <c r="K325" s="11131"/>
      <c r="L325" s="11131"/>
      <c r="M325" s="11131"/>
      <c r="N325" s="11131"/>
      <c r="O325" s="11131"/>
      <c r="P325" s="11131"/>
      <c r="Q325" s="11131"/>
      <c r="R325" s="11131"/>
      <c r="S325" s="11131"/>
      <c r="T325" s="11131"/>
      <c r="U325" s="11131"/>
      <c r="V325" s="11128"/>
      <c r="W325" s="11161" t="s">
        <v>15243</v>
      </c>
      <c r="X325" s="11161"/>
      <c r="Y325" s="11161">
        <v>14</v>
      </c>
      <c r="Z325" s="11131"/>
      <c r="AA325" s="11163" t="s">
        <v>15253</v>
      </c>
      <c r="AB325" s="11161"/>
      <c r="AC325" s="11161">
        <v>29</v>
      </c>
      <c r="AD325" s="11131"/>
      <c r="AE325" s="11128"/>
      <c r="AF325" s="11204"/>
      <c r="AG325" s="11204"/>
      <c r="AH325" s="11204"/>
      <c r="AI325" s="11204"/>
      <c r="AJ325" s="11204"/>
      <c r="AK325" s="11269"/>
      <c r="AL325" s="11204"/>
      <c r="AM325" s="11204"/>
      <c r="AN325" s="11270"/>
      <c r="AO325" s="11204"/>
      <c r="AP325" s="11204"/>
      <c r="AQ325" s="11204"/>
      <c r="AR325" s="11204"/>
      <c r="AS325" s="11204"/>
      <c r="AT325" s="11204"/>
      <c r="AU325" s="11204"/>
      <c r="AV325" s="11204"/>
      <c r="AW325" s="11204"/>
      <c r="AX325" s="11204"/>
      <c r="AY325" s="11204"/>
      <c r="AZ325" s="11204"/>
      <c r="BA325" s="11204"/>
      <c r="BB325" s="11204"/>
    </row>
    <row r="326">
      <c r="A326" s="11131"/>
      <c r="B326" s="11131"/>
      <c r="C326" s="11131"/>
      <c r="D326" s="11131"/>
      <c r="E326" s="11131"/>
      <c r="F326" s="11131"/>
      <c r="G326" s="11131"/>
      <c r="H326" s="11131"/>
      <c r="I326" s="11131"/>
      <c r="J326" s="11131"/>
      <c r="K326" s="11131"/>
      <c r="L326" s="11131"/>
      <c r="M326" s="11131"/>
      <c r="N326" s="11131"/>
      <c r="O326" s="11131"/>
      <c r="P326" s="11131"/>
      <c r="Q326" s="11131"/>
      <c r="R326" s="11131"/>
      <c r="S326" s="11131"/>
      <c r="T326" s="11131"/>
      <c r="U326" s="11131"/>
      <c r="V326" s="11128"/>
      <c r="W326" s="11161" t="s">
        <v>15285</v>
      </c>
      <c r="X326" s="11161"/>
      <c r="Y326" s="11161">
        <v>14</v>
      </c>
      <c r="Z326" s="11131"/>
      <c r="AA326" s="11163" t="s">
        <v>15286</v>
      </c>
      <c r="AB326" s="11161"/>
      <c r="AC326" s="11161">
        <v>29</v>
      </c>
      <c r="AD326" s="11131"/>
      <c r="AE326" s="11128"/>
      <c r="AF326" s="11204"/>
      <c r="AG326" s="11204"/>
      <c r="AH326" s="11204"/>
      <c r="AI326" s="11204"/>
      <c r="AJ326" s="11204"/>
      <c r="AK326" s="11269"/>
      <c r="AL326" s="11204"/>
      <c r="AM326" s="11204"/>
      <c r="AN326" s="11270"/>
      <c r="AO326" s="11204"/>
      <c r="AP326" s="11204"/>
      <c r="AQ326" s="11204"/>
      <c r="AR326" s="11204"/>
      <c r="AS326" s="11204"/>
      <c r="AT326" s="11204"/>
      <c r="AU326" s="11204"/>
      <c r="AV326" s="11204"/>
      <c r="AW326" s="11204"/>
      <c r="AX326" s="11204"/>
      <c r="AY326" s="11204"/>
      <c r="AZ326" s="11204"/>
      <c r="BA326" s="11204"/>
      <c r="BB326" s="11204"/>
    </row>
    <row r="327">
      <c r="A327" s="11131"/>
      <c r="B327" s="11131"/>
      <c r="C327" s="11131"/>
      <c r="D327" s="11131"/>
      <c r="E327" s="11131"/>
      <c r="F327" s="11131"/>
      <c r="G327" s="11131"/>
      <c r="H327" s="11131"/>
      <c r="I327" s="11131"/>
      <c r="J327" s="11131"/>
      <c r="K327" s="11131"/>
      <c r="L327" s="11131"/>
      <c r="M327" s="11131"/>
      <c r="N327" s="11131"/>
      <c r="O327" s="11131"/>
      <c r="P327" s="11131"/>
      <c r="Q327" s="11131"/>
      <c r="R327" s="11131"/>
      <c r="S327" s="11131"/>
      <c r="T327" s="11131"/>
      <c r="U327" s="11131"/>
      <c r="V327" s="11128"/>
      <c r="W327" s="11161" t="s">
        <v>15287</v>
      </c>
      <c r="X327" s="11161"/>
      <c r="Y327" s="11161">
        <v>14</v>
      </c>
      <c r="Z327" s="11131"/>
      <c r="AA327" s="11163" t="s">
        <v>15269</v>
      </c>
      <c r="AB327" s="11161"/>
      <c r="AC327" s="11161">
        <v>29</v>
      </c>
      <c r="AD327" s="11131"/>
      <c r="AE327" s="11128"/>
      <c r="AF327" s="11204"/>
      <c r="AG327" s="11204"/>
      <c r="AH327" s="11204"/>
      <c r="AI327" s="11204"/>
      <c r="AJ327" s="11204"/>
      <c r="AK327" s="11269"/>
      <c r="AL327" s="11204"/>
      <c r="AM327" s="11204"/>
      <c r="AN327" s="11270"/>
      <c r="AO327" s="11204"/>
      <c r="AP327" s="11204"/>
      <c r="AQ327" s="11204"/>
      <c r="AR327" s="11204"/>
      <c r="AS327" s="11204"/>
      <c r="AT327" s="11204"/>
      <c r="AU327" s="11204"/>
      <c r="AV327" s="11204"/>
      <c r="AW327" s="11204"/>
      <c r="AX327" s="11204"/>
      <c r="AY327" s="11204"/>
      <c r="AZ327" s="11204"/>
      <c r="BA327" s="11204"/>
      <c r="BB327" s="11204"/>
    </row>
    <row r="328">
      <c r="A328" s="11131"/>
      <c r="B328" s="11131"/>
      <c r="C328" s="11131"/>
      <c r="D328" s="11131"/>
      <c r="E328" s="11131"/>
      <c r="F328" s="11131"/>
      <c r="G328" s="11131"/>
      <c r="H328" s="11131"/>
      <c r="I328" s="11131"/>
      <c r="J328" s="11131"/>
      <c r="K328" s="11131"/>
      <c r="L328" s="11131"/>
      <c r="M328" s="11131"/>
      <c r="N328" s="11131"/>
      <c r="O328" s="11131"/>
      <c r="P328" s="11131"/>
      <c r="Q328" s="11131"/>
      <c r="R328" s="11131"/>
      <c r="S328" s="11131"/>
      <c r="T328" s="11131"/>
      <c r="U328" s="11131"/>
      <c r="V328" s="11128"/>
      <c r="W328" s="11161" t="s">
        <v>15288</v>
      </c>
      <c r="X328" s="11161"/>
      <c r="Y328" s="11161">
        <v>14</v>
      </c>
      <c r="Z328" s="11131"/>
      <c r="AA328" s="11163" t="s">
        <v>15271</v>
      </c>
      <c r="AB328" s="11161"/>
      <c r="AC328" s="11161">
        <v>29</v>
      </c>
      <c r="AD328" s="11131"/>
      <c r="AE328" s="11128"/>
      <c r="AF328" s="11204"/>
      <c r="AG328" s="11204"/>
      <c r="AH328" s="11204"/>
      <c r="AI328" s="11204"/>
      <c r="AJ328" s="11204"/>
      <c r="AK328" s="11269"/>
      <c r="AL328" s="11204"/>
      <c r="AM328" s="11204"/>
      <c r="AN328" s="11270"/>
      <c r="AO328" s="11204"/>
      <c r="AP328" s="11204"/>
      <c r="AQ328" s="11204"/>
      <c r="AR328" s="11204"/>
      <c r="AS328" s="11204"/>
      <c r="AT328" s="11204"/>
      <c r="AU328" s="11204"/>
      <c r="AV328" s="11204"/>
      <c r="AW328" s="11204"/>
      <c r="AX328" s="11204"/>
      <c r="AY328" s="11204"/>
      <c r="AZ328" s="11204"/>
      <c r="BA328" s="11204"/>
      <c r="BB328" s="11204"/>
    </row>
    <row r="329">
      <c r="A329" s="11131"/>
      <c r="B329" s="11131"/>
      <c r="C329" s="11131"/>
      <c r="D329" s="11131"/>
      <c r="E329" s="11131"/>
      <c r="F329" s="11131"/>
      <c r="G329" s="11131"/>
      <c r="H329" s="11131"/>
      <c r="I329" s="11131"/>
      <c r="J329" s="11131"/>
      <c r="K329" s="11131"/>
      <c r="L329" s="11131"/>
      <c r="M329" s="11131"/>
      <c r="N329" s="11131"/>
      <c r="O329" s="11131"/>
      <c r="P329" s="11131"/>
      <c r="Q329" s="11131"/>
      <c r="R329" s="11131"/>
      <c r="S329" s="11131"/>
      <c r="T329" s="11131"/>
      <c r="U329" s="11131"/>
      <c r="V329" s="11128"/>
      <c r="W329" s="11161" t="s">
        <v>15289</v>
      </c>
      <c r="X329" s="11161"/>
      <c r="Y329" s="11161">
        <v>14</v>
      </c>
      <c r="Z329" s="11131"/>
      <c r="AA329" s="11163" t="s">
        <v>15283</v>
      </c>
      <c r="AB329" s="11161"/>
      <c r="AC329" s="11161">
        <v>29</v>
      </c>
      <c r="AD329" s="11131"/>
      <c r="AE329" s="11128"/>
      <c r="AF329" s="11204"/>
      <c r="AG329" s="11204"/>
      <c r="AH329" s="11204"/>
      <c r="AI329" s="11204"/>
      <c r="AJ329" s="11204"/>
      <c r="AK329" s="11269"/>
      <c r="AL329" s="11204"/>
      <c r="AM329" s="11204"/>
      <c r="AN329" s="11270"/>
      <c r="AO329" s="11204"/>
      <c r="AP329" s="11204"/>
      <c r="AQ329" s="11204"/>
      <c r="AR329" s="11204"/>
      <c r="AS329" s="11204"/>
      <c r="AT329" s="11204"/>
      <c r="AU329" s="11204"/>
      <c r="AV329" s="11204"/>
      <c r="AW329" s="11204"/>
      <c r="AX329" s="11204"/>
      <c r="AY329" s="11204"/>
      <c r="AZ329" s="11204"/>
      <c r="BA329" s="11204"/>
      <c r="BB329" s="11204"/>
    </row>
    <row r="330">
      <c r="A330" s="11131"/>
      <c r="B330" s="11131"/>
      <c r="C330" s="11131"/>
      <c r="D330" s="11131"/>
      <c r="E330" s="11131"/>
      <c r="F330" s="11131"/>
      <c r="G330" s="11131"/>
      <c r="H330" s="11131"/>
      <c r="I330" s="11131"/>
      <c r="J330" s="11131"/>
      <c r="K330" s="11131"/>
      <c r="L330" s="11131"/>
      <c r="M330" s="11131"/>
      <c r="N330" s="11131"/>
      <c r="O330" s="11131"/>
      <c r="P330" s="11131"/>
      <c r="Q330" s="11131"/>
      <c r="R330" s="11131"/>
      <c r="S330" s="11131"/>
      <c r="T330" s="11131"/>
      <c r="U330" s="11131"/>
      <c r="V330" s="11128"/>
      <c r="W330" s="11161" t="s">
        <v>15246</v>
      </c>
      <c r="X330" s="11161"/>
      <c r="Y330" s="11161">
        <v>14</v>
      </c>
      <c r="Z330" s="11131"/>
      <c r="AA330" s="11163" t="s">
        <v>15290</v>
      </c>
      <c r="AB330" s="11161"/>
      <c r="AC330" s="11161">
        <v>29</v>
      </c>
      <c r="AD330" s="11131"/>
      <c r="AE330" s="11128"/>
      <c r="AF330" s="11204"/>
      <c r="AG330" s="11204"/>
      <c r="AH330" s="11204"/>
      <c r="AI330" s="11204"/>
      <c r="AJ330" s="11204"/>
      <c r="AK330" s="11269"/>
      <c r="AL330" s="11204"/>
      <c r="AM330" s="11204"/>
      <c r="AN330" s="11270"/>
      <c r="AO330" s="11204"/>
      <c r="AP330" s="11204"/>
      <c r="AQ330" s="11204"/>
      <c r="AR330" s="11204"/>
      <c r="AS330" s="11204"/>
      <c r="AT330" s="11204"/>
      <c r="AU330" s="11204"/>
      <c r="AV330" s="11204"/>
      <c r="AW330" s="11204"/>
      <c r="AX330" s="11204"/>
      <c r="AY330" s="11204"/>
      <c r="AZ330" s="11204"/>
      <c r="BA330" s="11204"/>
      <c r="BB330" s="11204"/>
    </row>
    <row r="331">
      <c r="A331" s="11131"/>
      <c r="B331" s="11131"/>
      <c r="C331" s="11131"/>
      <c r="D331" s="11131"/>
      <c r="E331" s="11131"/>
      <c r="F331" s="11131"/>
      <c r="G331" s="11131"/>
      <c r="H331" s="11131"/>
      <c r="I331" s="11131"/>
      <c r="J331" s="11131"/>
      <c r="K331" s="11131"/>
      <c r="L331" s="11131"/>
      <c r="M331" s="11131"/>
      <c r="N331" s="11131"/>
      <c r="O331" s="11131"/>
      <c r="P331" s="11131"/>
      <c r="Q331" s="11131"/>
      <c r="R331" s="11131"/>
      <c r="S331" s="11131"/>
      <c r="T331" s="11131"/>
      <c r="U331" s="11131"/>
      <c r="V331" s="11128"/>
      <c r="W331" s="11161" t="s">
        <v>15291</v>
      </c>
      <c r="X331" s="11161"/>
      <c r="Y331" s="11161">
        <v>14</v>
      </c>
      <c r="Z331" s="11131"/>
      <c r="AA331" s="11163" t="s">
        <v>15292</v>
      </c>
      <c r="AB331" s="11161"/>
      <c r="AC331" s="11161">
        <v>29</v>
      </c>
      <c r="AD331" s="11131"/>
      <c r="AE331" s="11128"/>
      <c r="AF331" s="11204"/>
      <c r="AG331" s="11204"/>
      <c r="AH331" s="11204"/>
      <c r="AI331" s="11204"/>
      <c r="AJ331" s="11204"/>
      <c r="AK331" s="11269"/>
      <c r="AL331" s="11204"/>
      <c r="AM331" s="11204"/>
      <c r="AN331" s="11270"/>
      <c r="AO331" s="11204"/>
      <c r="AP331" s="11204"/>
      <c r="AQ331" s="11204"/>
      <c r="AR331" s="11204"/>
      <c r="AS331" s="11204"/>
      <c r="AT331" s="11204"/>
      <c r="AU331" s="11204"/>
      <c r="AV331" s="11204"/>
      <c r="AW331" s="11204"/>
      <c r="AX331" s="11204"/>
      <c r="AY331" s="11204"/>
      <c r="AZ331" s="11204"/>
      <c r="BA331" s="11204"/>
      <c r="BB331" s="11204"/>
    </row>
    <row r="332">
      <c r="A332" s="11131"/>
      <c r="B332" s="11131"/>
      <c r="C332" s="11131"/>
      <c r="D332" s="11131"/>
      <c r="E332" s="11131"/>
      <c r="F332" s="11131"/>
      <c r="G332" s="11131"/>
      <c r="H332" s="11131"/>
      <c r="I332" s="11131"/>
      <c r="J332" s="11131"/>
      <c r="K332" s="11131"/>
      <c r="L332" s="11131"/>
      <c r="M332" s="11131"/>
      <c r="N332" s="11131"/>
      <c r="O332" s="11131"/>
      <c r="P332" s="11131"/>
      <c r="Q332" s="11131"/>
      <c r="R332" s="11131"/>
      <c r="S332" s="11131"/>
      <c r="T332" s="11131"/>
      <c r="U332" s="11131"/>
      <c r="V332" s="11128"/>
      <c r="W332" s="11161" t="s">
        <v>15279</v>
      </c>
      <c r="X332" s="11161"/>
      <c r="Y332" s="11161">
        <v>14</v>
      </c>
      <c r="Z332" s="11131"/>
      <c r="AA332" s="11163" t="s">
        <v>15274</v>
      </c>
      <c r="AB332" s="11161"/>
      <c r="AC332" s="11161">
        <v>29</v>
      </c>
      <c r="AD332" s="11131"/>
      <c r="AE332" s="11128"/>
      <c r="AF332" s="11204"/>
      <c r="AG332" s="11204"/>
      <c r="AH332" s="11204"/>
      <c r="AI332" s="11204"/>
      <c r="AJ332" s="11204"/>
      <c r="AK332" s="11269"/>
      <c r="AL332" s="11204"/>
      <c r="AM332" s="11204"/>
      <c r="AN332" s="11270"/>
      <c r="AO332" s="11204"/>
      <c r="AP332" s="11204"/>
      <c r="AQ332" s="11204"/>
      <c r="AR332" s="11204"/>
      <c r="AS332" s="11204"/>
      <c r="AT332" s="11204"/>
      <c r="AU332" s="11204"/>
      <c r="AV332" s="11204"/>
      <c r="AW332" s="11204"/>
      <c r="AX332" s="11204"/>
      <c r="AY332" s="11204"/>
      <c r="AZ332" s="11204"/>
      <c r="BA332" s="11204"/>
      <c r="BB332" s="11204"/>
    </row>
    <row r="333">
      <c r="A333" s="11131"/>
      <c r="B333" s="11131"/>
      <c r="C333" s="11131"/>
      <c r="D333" s="11131"/>
      <c r="E333" s="11131"/>
      <c r="F333" s="11131"/>
      <c r="G333" s="11131"/>
      <c r="H333" s="11131"/>
      <c r="I333" s="11131"/>
      <c r="J333" s="11131"/>
      <c r="K333" s="11131"/>
      <c r="L333" s="11131"/>
      <c r="M333" s="11131"/>
      <c r="N333" s="11131"/>
      <c r="O333" s="11131"/>
      <c r="P333" s="11131"/>
      <c r="Q333" s="11131"/>
      <c r="R333" s="11131"/>
      <c r="S333" s="11131"/>
      <c r="T333" s="11131"/>
      <c r="U333" s="11131"/>
      <c r="V333" s="11128"/>
      <c r="W333" s="11161" t="s">
        <v>15132</v>
      </c>
      <c r="X333" s="11161"/>
      <c r="Y333" s="11161">
        <v>14</v>
      </c>
      <c r="Z333" s="11131"/>
      <c r="AA333" s="11163" t="s">
        <v>15293</v>
      </c>
      <c r="AB333" s="11161"/>
      <c r="AC333" s="11161">
        <v>28</v>
      </c>
      <c r="AD333" s="11131"/>
      <c r="AE333" s="11128"/>
      <c r="AF333" s="11204"/>
      <c r="AG333" s="11204"/>
      <c r="AH333" s="11204"/>
      <c r="AI333" s="11204"/>
      <c r="AJ333" s="11204"/>
      <c r="AK333" s="11269"/>
      <c r="AL333" s="11204"/>
      <c r="AM333" s="11204"/>
      <c r="AN333" s="11270"/>
      <c r="AO333" s="11204"/>
      <c r="AP333" s="11204"/>
      <c r="AQ333" s="11204"/>
      <c r="AR333" s="11204"/>
      <c r="AS333" s="11204"/>
      <c r="AT333" s="11204"/>
      <c r="AU333" s="11204"/>
      <c r="AV333" s="11204"/>
      <c r="AW333" s="11204"/>
      <c r="AX333" s="11204"/>
      <c r="AY333" s="11204"/>
      <c r="AZ333" s="11204"/>
      <c r="BA333" s="11204"/>
      <c r="BB333" s="11204"/>
    </row>
    <row r="334">
      <c r="A334" s="11131"/>
      <c r="B334" s="11131"/>
      <c r="C334" s="11131"/>
      <c r="D334" s="11131"/>
      <c r="E334" s="11131"/>
      <c r="F334" s="11131"/>
      <c r="G334" s="11131"/>
      <c r="H334" s="11131"/>
      <c r="I334" s="11131"/>
      <c r="J334" s="11131"/>
      <c r="K334" s="11131"/>
      <c r="L334" s="11131"/>
      <c r="M334" s="11131"/>
      <c r="N334" s="11131"/>
      <c r="O334" s="11131"/>
      <c r="P334" s="11131"/>
      <c r="Q334" s="11131"/>
      <c r="R334" s="11131"/>
      <c r="S334" s="11131"/>
      <c r="T334" s="11131"/>
      <c r="U334" s="11131"/>
      <c r="V334" s="11128"/>
      <c r="W334" s="11161" t="s">
        <v>15146</v>
      </c>
      <c r="X334" s="11161"/>
      <c r="Y334" s="11161">
        <v>14</v>
      </c>
      <c r="Z334" s="11131"/>
      <c r="AA334" s="11163" t="s">
        <v>15189</v>
      </c>
      <c r="AB334" s="11161"/>
      <c r="AC334" s="11161">
        <v>28</v>
      </c>
      <c r="AD334" s="11131"/>
      <c r="AE334" s="11128"/>
      <c r="AF334" s="11204"/>
      <c r="AG334" s="11204"/>
      <c r="AH334" s="11204"/>
      <c r="AI334" s="11204"/>
      <c r="AJ334" s="11204"/>
      <c r="AK334" s="11269"/>
      <c r="AL334" s="11204"/>
      <c r="AM334" s="11204"/>
      <c r="AN334" s="11270"/>
      <c r="AO334" s="11204"/>
      <c r="AP334" s="11204"/>
      <c r="AQ334" s="11204"/>
      <c r="AR334" s="11204"/>
      <c r="AS334" s="11204"/>
      <c r="AT334" s="11204"/>
      <c r="AU334" s="11204"/>
      <c r="AV334" s="11204"/>
      <c r="AW334" s="11204"/>
      <c r="AX334" s="11204"/>
      <c r="AY334" s="11204"/>
      <c r="AZ334" s="11204"/>
      <c r="BA334" s="11204"/>
      <c r="BB334" s="11204"/>
    </row>
    <row r="335">
      <c r="A335" s="11131"/>
      <c r="B335" s="11131"/>
      <c r="C335" s="11131"/>
      <c r="D335" s="11131"/>
      <c r="E335" s="11131"/>
      <c r="F335" s="11131"/>
      <c r="G335" s="11131"/>
      <c r="H335" s="11131"/>
      <c r="I335" s="11131"/>
      <c r="J335" s="11131"/>
      <c r="K335" s="11131"/>
      <c r="L335" s="11131"/>
      <c r="M335" s="11131"/>
      <c r="N335" s="11131"/>
      <c r="O335" s="11131"/>
      <c r="P335" s="11131"/>
      <c r="Q335" s="11131"/>
      <c r="R335" s="11131"/>
      <c r="S335" s="11131"/>
      <c r="T335" s="11131"/>
      <c r="U335" s="11131"/>
      <c r="V335" s="11128"/>
      <c r="W335" s="11161" t="s">
        <v>15294</v>
      </c>
      <c r="X335" s="11161"/>
      <c r="Y335" s="11161">
        <v>14</v>
      </c>
      <c r="Z335" s="11131"/>
      <c r="AA335" s="11163" t="s">
        <v>15295</v>
      </c>
      <c r="AB335" s="11161"/>
      <c r="AC335" s="11161">
        <v>28</v>
      </c>
      <c r="AD335" s="11131"/>
      <c r="AE335" s="11128"/>
      <c r="AF335" s="11204"/>
      <c r="AG335" s="11204"/>
      <c r="AH335" s="11204"/>
      <c r="AI335" s="11204"/>
      <c r="AJ335" s="11204"/>
      <c r="AK335" s="11269"/>
      <c r="AL335" s="11204"/>
      <c r="AM335" s="11204"/>
      <c r="AN335" s="11270"/>
      <c r="AO335" s="11204"/>
      <c r="AP335" s="11204"/>
      <c r="AQ335" s="11204"/>
      <c r="AR335" s="11204"/>
      <c r="AS335" s="11204"/>
      <c r="AT335" s="11204"/>
      <c r="AU335" s="11204"/>
      <c r="AV335" s="11204"/>
      <c r="AW335" s="11204"/>
      <c r="AX335" s="11204"/>
      <c r="AY335" s="11204"/>
      <c r="AZ335" s="11204"/>
      <c r="BA335" s="11204"/>
      <c r="BB335" s="11204"/>
    </row>
    <row r="336">
      <c r="A336" s="11131"/>
      <c r="B336" s="11131"/>
      <c r="C336" s="11131"/>
      <c r="D336" s="11131"/>
      <c r="E336" s="11131"/>
      <c r="F336" s="11131"/>
      <c r="G336" s="11131"/>
      <c r="H336" s="11131"/>
      <c r="I336" s="11131"/>
      <c r="J336" s="11131"/>
      <c r="K336" s="11131"/>
      <c r="L336" s="11131"/>
      <c r="M336" s="11131"/>
      <c r="N336" s="11131"/>
      <c r="O336" s="11131"/>
      <c r="P336" s="11131"/>
      <c r="Q336" s="11131"/>
      <c r="R336" s="11131"/>
      <c r="S336" s="11131"/>
      <c r="T336" s="11131"/>
      <c r="U336" s="11131"/>
      <c r="V336" s="11128"/>
      <c r="W336" s="11161" t="s">
        <v>15296</v>
      </c>
      <c r="X336" s="11161"/>
      <c r="Y336" s="11161">
        <v>14</v>
      </c>
      <c r="Z336" s="11131"/>
      <c r="AA336" s="11163" t="s">
        <v>15235</v>
      </c>
      <c r="AB336" s="11161"/>
      <c r="AC336" s="11161">
        <v>28</v>
      </c>
      <c r="AD336" s="11131"/>
      <c r="AE336" s="11128"/>
      <c r="AF336" s="11204"/>
      <c r="AG336" s="11204"/>
      <c r="AH336" s="11204"/>
      <c r="AI336" s="11204"/>
      <c r="AJ336" s="11204"/>
      <c r="AK336" s="11269"/>
      <c r="AL336" s="11204"/>
      <c r="AM336" s="11204"/>
      <c r="AN336" s="11270"/>
      <c r="AO336" s="11204"/>
      <c r="AP336" s="11204"/>
      <c r="AQ336" s="11204"/>
      <c r="AR336" s="11204"/>
      <c r="AS336" s="11204"/>
      <c r="AT336" s="11204"/>
      <c r="AU336" s="11204"/>
      <c r="AV336" s="11204"/>
      <c r="AW336" s="11204"/>
      <c r="AX336" s="11204"/>
      <c r="AY336" s="11204"/>
      <c r="AZ336" s="11204"/>
      <c r="BA336" s="11204"/>
      <c r="BB336" s="11204"/>
    </row>
    <row r="337">
      <c r="A337" s="11131"/>
      <c r="B337" s="11131"/>
      <c r="C337" s="11131"/>
      <c r="D337" s="11131"/>
      <c r="E337" s="11131"/>
      <c r="F337" s="11131"/>
      <c r="G337" s="11131"/>
      <c r="H337" s="11131"/>
      <c r="I337" s="11131"/>
      <c r="J337" s="11131"/>
      <c r="K337" s="11131"/>
      <c r="L337" s="11131"/>
      <c r="M337" s="11131"/>
      <c r="N337" s="11131"/>
      <c r="O337" s="11131"/>
      <c r="P337" s="11131"/>
      <c r="Q337" s="11131"/>
      <c r="R337" s="11131"/>
      <c r="S337" s="11131"/>
      <c r="T337" s="11131"/>
      <c r="U337" s="11131"/>
      <c r="V337" s="11128"/>
      <c r="W337" s="11161" t="s">
        <v>15297</v>
      </c>
      <c r="X337" s="11161"/>
      <c r="Y337" s="11161">
        <v>14</v>
      </c>
      <c r="Z337" s="11131"/>
      <c r="AA337" s="11163" t="s">
        <v>15298</v>
      </c>
      <c r="AB337" s="11161"/>
      <c r="AC337" s="11161">
        <v>28</v>
      </c>
      <c r="AD337" s="11131"/>
      <c r="AE337" s="11128"/>
      <c r="AF337" s="11204"/>
      <c r="AG337" s="11204"/>
      <c r="AH337" s="11204"/>
      <c r="AI337" s="11204"/>
      <c r="AJ337" s="11204"/>
      <c r="AK337" s="11269"/>
      <c r="AL337" s="11204"/>
      <c r="AM337" s="11204"/>
      <c r="AN337" s="11270"/>
      <c r="AO337" s="11204"/>
      <c r="AP337" s="11204"/>
      <c r="AQ337" s="11204"/>
      <c r="AR337" s="11204"/>
      <c r="AS337" s="11204"/>
      <c r="AT337" s="11204"/>
      <c r="AU337" s="11204"/>
      <c r="AV337" s="11204"/>
      <c r="AW337" s="11204"/>
      <c r="AX337" s="11204"/>
      <c r="AY337" s="11204"/>
      <c r="AZ337" s="11204"/>
      <c r="BA337" s="11204"/>
      <c r="BB337" s="11204"/>
    </row>
    <row r="338">
      <c r="A338" s="11131"/>
      <c r="B338" s="11131"/>
      <c r="C338" s="11131"/>
      <c r="D338" s="11131"/>
      <c r="E338" s="11131"/>
      <c r="F338" s="11131"/>
      <c r="G338" s="11131"/>
      <c r="H338" s="11131"/>
      <c r="I338" s="11131"/>
      <c r="J338" s="11131"/>
      <c r="K338" s="11131"/>
      <c r="L338" s="11131"/>
      <c r="M338" s="11131"/>
      <c r="N338" s="11131"/>
      <c r="O338" s="11131"/>
      <c r="P338" s="11131"/>
      <c r="Q338" s="11131"/>
      <c r="R338" s="11131"/>
      <c r="S338" s="11131"/>
      <c r="T338" s="11131"/>
      <c r="U338" s="11131"/>
      <c r="V338" s="11128"/>
      <c r="W338" s="11161" t="s">
        <v>15198</v>
      </c>
      <c r="X338" s="11161"/>
      <c r="Y338" s="11161">
        <v>14</v>
      </c>
      <c r="Z338" s="11131"/>
      <c r="AA338" s="11163" t="s">
        <v>15113</v>
      </c>
      <c r="AB338" s="11161"/>
      <c r="AC338" s="11161">
        <v>28</v>
      </c>
      <c r="AD338" s="11131"/>
      <c r="AE338" s="11128"/>
      <c r="AF338" s="11204"/>
      <c r="AG338" s="11204"/>
      <c r="AH338" s="11204"/>
      <c r="AI338" s="11204"/>
      <c r="AJ338" s="11204"/>
      <c r="AK338" s="11269"/>
      <c r="AL338" s="11204"/>
      <c r="AM338" s="11204"/>
      <c r="AN338" s="11270"/>
      <c r="AO338" s="11204"/>
      <c r="AP338" s="11204"/>
      <c r="AQ338" s="11204"/>
      <c r="AR338" s="11204"/>
      <c r="AS338" s="11204"/>
      <c r="AT338" s="11204"/>
      <c r="AU338" s="11204"/>
      <c r="AV338" s="11204"/>
      <c r="AW338" s="11204"/>
      <c r="AX338" s="11204"/>
      <c r="AY338" s="11204"/>
      <c r="AZ338" s="11204"/>
      <c r="BA338" s="11204"/>
      <c r="BB338" s="11204"/>
    </row>
    <row r="339">
      <c r="A339" s="11131"/>
      <c r="B339" s="11131"/>
      <c r="C339" s="11131"/>
      <c r="D339" s="11131"/>
      <c r="E339" s="11131"/>
      <c r="F339" s="11131"/>
      <c r="G339" s="11131"/>
      <c r="H339" s="11131"/>
      <c r="I339" s="11131"/>
      <c r="J339" s="11131"/>
      <c r="K339" s="11131"/>
      <c r="L339" s="11131"/>
      <c r="M339" s="11131"/>
      <c r="N339" s="11131"/>
      <c r="O339" s="11131"/>
      <c r="P339" s="11131"/>
      <c r="Q339" s="11131"/>
      <c r="R339" s="11131"/>
      <c r="S339" s="11131"/>
      <c r="T339" s="11131"/>
      <c r="U339" s="11131"/>
      <c r="V339" s="11128"/>
      <c r="W339" s="11161" t="s">
        <v>15284</v>
      </c>
      <c r="X339" s="11161"/>
      <c r="Y339" s="11161">
        <v>13</v>
      </c>
      <c r="Z339" s="11131"/>
      <c r="AA339" s="11163" t="s">
        <v>15299</v>
      </c>
      <c r="AB339" s="11161"/>
      <c r="AC339" s="11161">
        <v>28</v>
      </c>
      <c r="AD339" s="11131"/>
      <c r="AE339" s="11128"/>
      <c r="AF339" s="11204"/>
      <c r="AG339" s="11204"/>
      <c r="AH339" s="11204"/>
      <c r="AI339" s="11204"/>
      <c r="AJ339" s="11204"/>
      <c r="AK339" s="11269"/>
      <c r="AL339" s="11204"/>
      <c r="AM339" s="11204"/>
      <c r="AN339" s="11270"/>
      <c r="AO339" s="11204"/>
      <c r="AP339" s="11204"/>
      <c r="AQ339" s="11204"/>
      <c r="AR339" s="11204"/>
      <c r="AS339" s="11204"/>
      <c r="AT339" s="11204"/>
      <c r="AU339" s="11204"/>
      <c r="AV339" s="11204"/>
      <c r="AW339" s="11204"/>
      <c r="AX339" s="11204"/>
      <c r="AY339" s="11204"/>
      <c r="AZ339" s="11204"/>
      <c r="BA339" s="11204"/>
      <c r="BB339" s="11204"/>
    </row>
    <row r="340">
      <c r="A340" s="11131"/>
      <c r="B340" s="11131"/>
      <c r="C340" s="11131"/>
      <c r="D340" s="11131"/>
      <c r="E340" s="11131"/>
      <c r="F340" s="11131"/>
      <c r="G340" s="11131"/>
      <c r="H340" s="11131"/>
      <c r="I340" s="11131"/>
      <c r="J340" s="11131"/>
      <c r="K340" s="11131"/>
      <c r="L340" s="11131"/>
      <c r="M340" s="11131"/>
      <c r="N340" s="11131"/>
      <c r="O340" s="11131"/>
      <c r="P340" s="11131"/>
      <c r="Q340" s="11131"/>
      <c r="R340" s="11131"/>
      <c r="S340" s="11131"/>
      <c r="T340" s="11131"/>
      <c r="U340" s="11131"/>
      <c r="V340" s="11128"/>
      <c r="W340" s="11161" t="s">
        <v>15121</v>
      </c>
      <c r="X340" s="11161"/>
      <c r="Y340" s="11161">
        <v>13</v>
      </c>
      <c r="Z340" s="11131"/>
      <c r="AA340" s="11163" t="s">
        <v>15278</v>
      </c>
      <c r="AB340" s="11161"/>
      <c r="AC340" s="11161">
        <v>28</v>
      </c>
      <c r="AD340" s="11131"/>
      <c r="AE340" s="11128"/>
      <c r="AF340" s="11204"/>
      <c r="AG340" s="11204"/>
      <c r="AH340" s="11204"/>
      <c r="AI340" s="11204"/>
      <c r="AJ340" s="11204"/>
      <c r="AK340" s="11269"/>
      <c r="AL340" s="11204"/>
      <c r="AM340" s="11204"/>
      <c r="AN340" s="11270"/>
      <c r="AO340" s="11204"/>
      <c r="AP340" s="11204"/>
      <c r="AQ340" s="11204"/>
      <c r="AR340" s="11204"/>
      <c r="AS340" s="11204"/>
      <c r="AT340" s="11204"/>
      <c r="AU340" s="11204"/>
      <c r="AV340" s="11204"/>
      <c r="AW340" s="11204"/>
      <c r="AX340" s="11204"/>
      <c r="AY340" s="11204"/>
      <c r="AZ340" s="11204"/>
      <c r="BA340" s="11204"/>
      <c r="BB340" s="11204"/>
    </row>
    <row r="341">
      <c r="A341" s="11131"/>
      <c r="B341" s="11131"/>
      <c r="C341" s="11131"/>
      <c r="D341" s="11131"/>
      <c r="E341" s="11131"/>
      <c r="F341" s="11131"/>
      <c r="G341" s="11131"/>
      <c r="H341" s="11131"/>
      <c r="I341" s="11131"/>
      <c r="J341" s="11131"/>
      <c r="K341" s="11131"/>
      <c r="L341" s="11131"/>
      <c r="M341" s="11131"/>
      <c r="N341" s="11131"/>
      <c r="O341" s="11131"/>
      <c r="P341" s="11131"/>
      <c r="Q341" s="11131"/>
      <c r="R341" s="11131"/>
      <c r="S341" s="11131"/>
      <c r="T341" s="11131"/>
      <c r="U341" s="11131"/>
      <c r="V341" s="11128"/>
      <c r="W341" s="11161" t="s">
        <v>15300</v>
      </c>
      <c r="X341" s="11161"/>
      <c r="Y341" s="11161">
        <v>13</v>
      </c>
      <c r="Z341" s="11131"/>
      <c r="AA341" s="11163" t="s">
        <v>15205</v>
      </c>
      <c r="AB341" s="11161"/>
      <c r="AC341" s="11161">
        <v>28</v>
      </c>
      <c r="AD341" s="11131"/>
      <c r="AE341" s="11128"/>
      <c r="AF341" s="11204"/>
      <c r="AG341" s="11204"/>
      <c r="AH341" s="11204"/>
      <c r="AI341" s="11204"/>
      <c r="AJ341" s="11204"/>
      <c r="AK341" s="11269"/>
      <c r="AL341" s="11204"/>
      <c r="AM341" s="11204"/>
      <c r="AN341" s="11270"/>
      <c r="AO341" s="11204"/>
      <c r="AP341" s="11204"/>
      <c r="AQ341" s="11204"/>
      <c r="AR341" s="11204"/>
      <c r="AS341" s="11204"/>
      <c r="AT341" s="11204"/>
      <c r="AU341" s="11204"/>
      <c r="AV341" s="11204"/>
      <c r="AW341" s="11204"/>
      <c r="AX341" s="11204"/>
      <c r="AY341" s="11204"/>
      <c r="AZ341" s="11204"/>
      <c r="BA341" s="11204"/>
      <c r="BB341" s="11204"/>
    </row>
    <row r="342">
      <c r="A342" s="11131"/>
      <c r="B342" s="11131"/>
      <c r="C342" s="11131"/>
      <c r="D342" s="11131"/>
      <c r="E342" s="11131"/>
      <c r="F342" s="11131"/>
      <c r="G342" s="11131"/>
      <c r="H342" s="11131"/>
      <c r="I342" s="11131"/>
      <c r="J342" s="11131"/>
      <c r="K342" s="11131"/>
      <c r="L342" s="11131"/>
      <c r="M342" s="11131"/>
      <c r="N342" s="11131"/>
      <c r="O342" s="11131"/>
      <c r="P342" s="11131"/>
      <c r="Q342" s="11131"/>
      <c r="R342" s="11131"/>
      <c r="S342" s="11131"/>
      <c r="T342" s="11131"/>
      <c r="U342" s="11131"/>
      <c r="V342" s="11128"/>
      <c r="W342" s="11161" t="s">
        <v>15301</v>
      </c>
      <c r="X342" s="11161"/>
      <c r="Y342" s="11161">
        <v>13</v>
      </c>
      <c r="Z342" s="11131"/>
      <c r="AA342" s="11163" t="s">
        <v>15238</v>
      </c>
      <c r="AB342" s="11161"/>
      <c r="AC342" s="11161">
        <v>28</v>
      </c>
      <c r="AD342" s="11131"/>
      <c r="AE342" s="11128"/>
      <c r="AF342" s="11204"/>
      <c r="AG342" s="11204"/>
      <c r="AH342" s="11204"/>
      <c r="AI342" s="11204"/>
      <c r="AJ342" s="11204"/>
      <c r="AK342" s="11269"/>
      <c r="AL342" s="11204"/>
      <c r="AM342" s="11204"/>
      <c r="AN342" s="11270"/>
      <c r="AO342" s="11204"/>
      <c r="AP342" s="11204"/>
      <c r="AQ342" s="11204"/>
      <c r="AR342" s="11204"/>
      <c r="AS342" s="11204"/>
      <c r="AT342" s="11204"/>
      <c r="AU342" s="11204"/>
      <c r="AV342" s="11204"/>
      <c r="AW342" s="11204"/>
      <c r="AX342" s="11204"/>
      <c r="AY342" s="11204"/>
      <c r="AZ342" s="11204"/>
      <c r="BA342" s="11204"/>
      <c r="BB342" s="11204"/>
    </row>
    <row r="343">
      <c r="A343" s="11131"/>
      <c r="B343" s="11131"/>
      <c r="C343" s="11131"/>
      <c r="D343" s="11131"/>
      <c r="E343" s="11131"/>
      <c r="F343" s="11131"/>
      <c r="G343" s="11131"/>
      <c r="H343" s="11131"/>
      <c r="I343" s="11131"/>
      <c r="J343" s="11131"/>
      <c r="K343" s="11131"/>
      <c r="L343" s="11131"/>
      <c r="M343" s="11131"/>
      <c r="N343" s="11131"/>
      <c r="O343" s="11131"/>
      <c r="P343" s="11131"/>
      <c r="Q343" s="11131"/>
      <c r="R343" s="11131"/>
      <c r="S343" s="11131"/>
      <c r="T343" s="11131"/>
      <c r="U343" s="11131"/>
      <c r="V343" s="11128"/>
      <c r="W343" s="11161" t="s">
        <v>15302</v>
      </c>
      <c r="X343" s="11161"/>
      <c r="Y343" s="11161">
        <v>13</v>
      </c>
      <c r="Z343" s="11131"/>
      <c r="AA343" s="11163" t="s">
        <v>15303</v>
      </c>
      <c r="AB343" s="11161"/>
      <c r="AC343" s="11161">
        <v>28</v>
      </c>
      <c r="AD343" s="11131"/>
      <c r="AE343" s="11128"/>
      <c r="AF343" s="11204"/>
      <c r="AG343" s="11204"/>
      <c r="AH343" s="11204"/>
      <c r="AI343" s="11204"/>
      <c r="AJ343" s="11204"/>
      <c r="AK343" s="11269"/>
      <c r="AL343" s="11204"/>
      <c r="AM343" s="11204"/>
      <c r="AN343" s="11270"/>
      <c r="AO343" s="11204"/>
      <c r="AP343" s="11204"/>
      <c r="AQ343" s="11204"/>
      <c r="AR343" s="11204"/>
      <c r="AS343" s="11204"/>
      <c r="AT343" s="11204"/>
      <c r="AU343" s="11204"/>
      <c r="AV343" s="11204"/>
      <c r="AW343" s="11204"/>
      <c r="AX343" s="11204"/>
      <c r="AY343" s="11204"/>
      <c r="AZ343" s="11204"/>
      <c r="BA343" s="11204"/>
      <c r="BB343" s="11204"/>
    </row>
    <row r="344">
      <c r="A344" s="11131"/>
      <c r="B344" s="11131"/>
      <c r="C344" s="11131"/>
      <c r="D344" s="11131"/>
      <c r="E344" s="11131"/>
      <c r="F344" s="11131"/>
      <c r="G344" s="11131"/>
      <c r="H344" s="11131"/>
      <c r="I344" s="11131"/>
      <c r="J344" s="11131"/>
      <c r="K344" s="11131"/>
      <c r="L344" s="11131"/>
      <c r="M344" s="11131"/>
      <c r="N344" s="11131"/>
      <c r="O344" s="11131"/>
      <c r="P344" s="11131"/>
      <c r="Q344" s="11131"/>
      <c r="R344" s="11131"/>
      <c r="S344" s="11131"/>
      <c r="T344" s="11131"/>
      <c r="U344" s="11131"/>
      <c r="V344" s="11128"/>
      <c r="W344" s="11161" t="s">
        <v>15304</v>
      </c>
      <c r="X344" s="11161"/>
      <c r="Y344" s="11161">
        <v>13</v>
      </c>
      <c r="Z344" s="11131"/>
      <c r="AA344" s="11163" t="s">
        <v>15305</v>
      </c>
      <c r="AB344" s="11161"/>
      <c r="AC344" s="11161">
        <v>28</v>
      </c>
      <c r="AD344" s="11131"/>
      <c r="AE344" s="11128"/>
      <c r="AF344" s="11204"/>
      <c r="AG344" s="11204"/>
      <c r="AH344" s="11204"/>
      <c r="AI344" s="11204"/>
      <c r="AJ344" s="11204"/>
      <c r="AK344" s="11269"/>
      <c r="AL344" s="11204"/>
      <c r="AM344" s="11204"/>
      <c r="AN344" s="11270"/>
      <c r="AO344" s="11204"/>
      <c r="AP344" s="11204"/>
      <c r="AQ344" s="11204"/>
      <c r="AR344" s="11204"/>
      <c r="AS344" s="11204"/>
      <c r="AT344" s="11204"/>
      <c r="AU344" s="11204"/>
      <c r="AV344" s="11204"/>
      <c r="AW344" s="11204"/>
      <c r="AX344" s="11204"/>
      <c r="AY344" s="11204"/>
      <c r="AZ344" s="11204"/>
      <c r="BA344" s="11204"/>
      <c r="BB344" s="11204"/>
    </row>
    <row r="345">
      <c r="A345" s="11131"/>
      <c r="B345" s="11131"/>
      <c r="C345" s="11131"/>
      <c r="D345" s="11131"/>
      <c r="E345" s="11131"/>
      <c r="F345" s="11131"/>
      <c r="G345" s="11131"/>
      <c r="H345" s="11131"/>
      <c r="I345" s="11131"/>
      <c r="J345" s="11131"/>
      <c r="K345" s="11131"/>
      <c r="L345" s="11131"/>
      <c r="M345" s="11131"/>
      <c r="N345" s="11131"/>
      <c r="O345" s="11131"/>
      <c r="P345" s="11131"/>
      <c r="Q345" s="11131"/>
      <c r="R345" s="11131"/>
      <c r="S345" s="11131"/>
      <c r="T345" s="11131"/>
      <c r="U345" s="11131"/>
      <c r="V345" s="11128"/>
      <c r="W345" s="11161" t="s">
        <v>15206</v>
      </c>
      <c r="X345" s="11161"/>
      <c r="Y345" s="11161">
        <v>13</v>
      </c>
      <c r="Z345" s="11131"/>
      <c r="AA345" s="11163" t="s">
        <v>15209</v>
      </c>
      <c r="AB345" s="11161"/>
      <c r="AC345" s="11161">
        <v>28</v>
      </c>
      <c r="AD345" s="11131"/>
      <c r="AE345" s="11128"/>
      <c r="AF345" s="11204"/>
      <c r="AG345" s="11204"/>
      <c r="AH345" s="11204"/>
      <c r="AI345" s="11204"/>
      <c r="AJ345" s="11204"/>
      <c r="AK345" s="11269"/>
      <c r="AL345" s="11204"/>
      <c r="AM345" s="11204"/>
      <c r="AN345" s="11270"/>
      <c r="AO345" s="11204"/>
      <c r="AP345" s="11204"/>
      <c r="AQ345" s="11204"/>
      <c r="AR345" s="11204"/>
      <c r="AS345" s="11204"/>
      <c r="AT345" s="11204"/>
      <c r="AU345" s="11204"/>
      <c r="AV345" s="11204"/>
      <c r="AW345" s="11204"/>
      <c r="AX345" s="11204"/>
      <c r="AY345" s="11204"/>
      <c r="AZ345" s="11204"/>
      <c r="BA345" s="11204"/>
      <c r="BB345" s="11204"/>
    </row>
    <row r="346">
      <c r="A346" s="11131"/>
      <c r="B346" s="11131"/>
      <c r="C346" s="11131"/>
      <c r="D346" s="11131"/>
      <c r="E346" s="11131"/>
      <c r="F346" s="11131"/>
      <c r="G346" s="11131"/>
      <c r="H346" s="11131"/>
      <c r="I346" s="11131"/>
      <c r="J346" s="11131"/>
      <c r="K346" s="11131"/>
      <c r="L346" s="11131"/>
      <c r="M346" s="11131"/>
      <c r="N346" s="11131"/>
      <c r="O346" s="11131"/>
      <c r="P346" s="11131"/>
      <c r="Q346" s="11131"/>
      <c r="R346" s="11131"/>
      <c r="S346" s="11131"/>
      <c r="T346" s="11131"/>
      <c r="U346" s="11131"/>
      <c r="V346" s="11128"/>
      <c r="W346" s="11161" t="s">
        <v>15208</v>
      </c>
      <c r="X346" s="11161"/>
      <c r="Y346" s="11161">
        <v>13</v>
      </c>
      <c r="Z346" s="11131"/>
      <c r="AA346" s="11163" t="s">
        <v>15224</v>
      </c>
      <c r="AB346" s="11161"/>
      <c r="AC346" s="11161">
        <v>28</v>
      </c>
      <c r="AD346" s="11131"/>
      <c r="AE346" s="11128"/>
      <c r="AF346" s="11204"/>
      <c r="AG346" s="11204"/>
      <c r="AH346" s="11204"/>
      <c r="AI346" s="11204"/>
      <c r="AJ346" s="11204"/>
      <c r="AK346" s="11269"/>
      <c r="AL346" s="11204"/>
      <c r="AM346" s="11204"/>
      <c r="AN346" s="11270"/>
      <c r="AO346" s="11204"/>
      <c r="AP346" s="11204"/>
      <c r="AQ346" s="11204"/>
      <c r="AR346" s="11204"/>
      <c r="AS346" s="11204"/>
      <c r="AT346" s="11204"/>
      <c r="AU346" s="11204"/>
      <c r="AV346" s="11204"/>
      <c r="AW346" s="11204"/>
      <c r="AX346" s="11204"/>
      <c r="AY346" s="11204"/>
      <c r="AZ346" s="11204"/>
      <c r="BA346" s="11204"/>
      <c r="BB346" s="11204"/>
    </row>
    <row r="347">
      <c r="A347" s="11131"/>
      <c r="B347" s="11131"/>
      <c r="C347" s="11131"/>
      <c r="D347" s="11131"/>
      <c r="E347" s="11131"/>
      <c r="F347" s="11131"/>
      <c r="G347" s="11131"/>
      <c r="H347" s="11131"/>
      <c r="I347" s="11131"/>
      <c r="J347" s="11131"/>
      <c r="K347" s="11131"/>
      <c r="L347" s="11131"/>
      <c r="M347" s="11131"/>
      <c r="N347" s="11131"/>
      <c r="O347" s="11131"/>
      <c r="P347" s="11131"/>
      <c r="Q347" s="11131"/>
      <c r="R347" s="11131"/>
      <c r="S347" s="11131"/>
      <c r="T347" s="11131"/>
      <c r="U347" s="11131"/>
      <c r="V347" s="11128"/>
      <c r="W347" s="11161" t="s">
        <v>15157</v>
      </c>
      <c r="X347" s="11161"/>
      <c r="Y347" s="11161">
        <v>13</v>
      </c>
      <c r="Z347" s="11131"/>
      <c r="AA347" s="11163" t="s">
        <v>15222</v>
      </c>
      <c r="AB347" s="11161"/>
      <c r="AC347" s="11161">
        <v>28</v>
      </c>
      <c r="AD347" s="11131"/>
      <c r="AE347" s="11128"/>
      <c r="AF347" s="11204"/>
      <c r="AG347" s="11204"/>
      <c r="AH347" s="11204"/>
      <c r="AI347" s="11204"/>
      <c r="AJ347" s="11204"/>
      <c r="AK347" s="11269"/>
      <c r="AL347" s="11204"/>
      <c r="AM347" s="11204"/>
      <c r="AN347" s="11270"/>
      <c r="AO347" s="11204"/>
      <c r="AP347" s="11204"/>
      <c r="AQ347" s="11204"/>
      <c r="AR347" s="11204"/>
      <c r="AS347" s="11204"/>
      <c r="AT347" s="11204"/>
      <c r="AU347" s="11204"/>
      <c r="AV347" s="11204"/>
      <c r="AW347" s="11204"/>
      <c r="AX347" s="11204"/>
      <c r="AY347" s="11204"/>
      <c r="AZ347" s="11204"/>
      <c r="BA347" s="11204"/>
      <c r="BB347" s="11204"/>
    </row>
    <row r="348">
      <c r="A348" s="11131"/>
      <c r="B348" s="11131"/>
      <c r="C348" s="11131"/>
      <c r="D348" s="11131"/>
      <c r="E348" s="11131"/>
      <c r="F348" s="11131"/>
      <c r="G348" s="11131"/>
      <c r="H348" s="11131"/>
      <c r="I348" s="11131"/>
      <c r="J348" s="11131"/>
      <c r="K348" s="11131"/>
      <c r="L348" s="11131"/>
      <c r="M348" s="11131"/>
      <c r="N348" s="11131"/>
      <c r="O348" s="11131"/>
      <c r="P348" s="11131"/>
      <c r="Q348" s="11131"/>
      <c r="R348" s="11131"/>
      <c r="S348" s="11131"/>
      <c r="T348" s="11131"/>
      <c r="U348" s="11131"/>
      <c r="V348" s="11128"/>
      <c r="W348" s="11161" t="s">
        <v>15306</v>
      </c>
      <c r="X348" s="11161"/>
      <c r="Y348" s="11161">
        <v>13</v>
      </c>
      <c r="Z348" s="11131"/>
      <c r="AA348" s="11163" t="s">
        <v>15307</v>
      </c>
      <c r="AB348" s="11161"/>
      <c r="AC348" s="11161">
        <v>27</v>
      </c>
      <c r="AD348" s="11131"/>
      <c r="AE348" s="11128"/>
      <c r="AF348" s="11204"/>
      <c r="AG348" s="11204"/>
      <c r="AH348" s="11204"/>
      <c r="AI348" s="11204"/>
      <c r="AJ348" s="11204"/>
      <c r="AK348" s="11269"/>
      <c r="AL348" s="11204"/>
      <c r="AM348" s="11204"/>
      <c r="AN348" s="11270"/>
      <c r="AO348" s="11204"/>
      <c r="AP348" s="11204"/>
      <c r="AQ348" s="11204"/>
      <c r="AR348" s="11204"/>
      <c r="AS348" s="11204"/>
      <c r="AT348" s="11204"/>
      <c r="AU348" s="11204"/>
      <c r="AV348" s="11204"/>
      <c r="AW348" s="11204"/>
      <c r="AX348" s="11204"/>
      <c r="AY348" s="11204"/>
      <c r="AZ348" s="11204"/>
      <c r="BA348" s="11204"/>
      <c r="BB348" s="11204"/>
    </row>
    <row r="349">
      <c r="A349" s="11131"/>
      <c r="B349" s="11131"/>
      <c r="C349" s="11131"/>
      <c r="D349" s="11131"/>
      <c r="E349" s="11131"/>
      <c r="F349" s="11131"/>
      <c r="G349" s="11131"/>
      <c r="H349" s="11131"/>
      <c r="I349" s="11131"/>
      <c r="J349" s="11131"/>
      <c r="K349" s="11131"/>
      <c r="L349" s="11131"/>
      <c r="M349" s="11131"/>
      <c r="N349" s="11131"/>
      <c r="O349" s="11131"/>
      <c r="P349" s="11131"/>
      <c r="Q349" s="11131"/>
      <c r="R349" s="11131"/>
      <c r="S349" s="11131"/>
      <c r="T349" s="11131"/>
      <c r="U349" s="11131"/>
      <c r="V349" s="11128"/>
      <c r="W349" s="11161" t="s">
        <v>15308</v>
      </c>
      <c r="X349" s="11161"/>
      <c r="Y349" s="11161">
        <v>13</v>
      </c>
      <c r="Z349" s="11131"/>
      <c r="AA349" s="11163" t="s">
        <v>15309</v>
      </c>
      <c r="AB349" s="11161"/>
      <c r="AC349" s="11161">
        <v>27</v>
      </c>
      <c r="AD349" s="11131"/>
      <c r="AE349" s="11128"/>
      <c r="AF349" s="11204"/>
      <c r="AG349" s="11204"/>
      <c r="AH349" s="11204"/>
      <c r="AI349" s="11204"/>
      <c r="AJ349" s="11204"/>
      <c r="AK349" s="11269"/>
      <c r="AL349" s="11204"/>
      <c r="AM349" s="11204"/>
      <c r="AN349" s="11270"/>
      <c r="AO349" s="11204"/>
      <c r="AP349" s="11204"/>
      <c r="AQ349" s="11204"/>
      <c r="AR349" s="11204"/>
      <c r="AS349" s="11204"/>
      <c r="AT349" s="11204"/>
      <c r="AU349" s="11204"/>
      <c r="AV349" s="11204"/>
      <c r="AW349" s="11204"/>
      <c r="AX349" s="11204"/>
      <c r="AY349" s="11204"/>
      <c r="AZ349" s="11204"/>
      <c r="BA349" s="11204"/>
      <c r="BB349" s="11204"/>
    </row>
    <row r="350">
      <c r="A350" s="11131"/>
      <c r="B350" s="11131"/>
      <c r="C350" s="11131"/>
      <c r="D350" s="11131"/>
      <c r="E350" s="11131"/>
      <c r="F350" s="11131"/>
      <c r="G350" s="11131"/>
      <c r="H350" s="11131"/>
      <c r="I350" s="11131"/>
      <c r="J350" s="11131"/>
      <c r="K350" s="11131"/>
      <c r="L350" s="11131"/>
      <c r="M350" s="11131"/>
      <c r="N350" s="11131"/>
      <c r="O350" s="11131"/>
      <c r="P350" s="11131"/>
      <c r="Q350" s="11131"/>
      <c r="R350" s="11131"/>
      <c r="S350" s="11131"/>
      <c r="T350" s="11131"/>
      <c r="U350" s="11131"/>
      <c r="V350" s="11128"/>
      <c r="W350" s="11161" t="s">
        <v>15310</v>
      </c>
      <c r="X350" s="11161"/>
      <c r="Y350" s="11161">
        <v>13</v>
      </c>
      <c r="Z350" s="11131"/>
      <c r="AA350" s="11163" t="s">
        <v>15310</v>
      </c>
      <c r="AB350" s="11161"/>
      <c r="AC350" s="11161">
        <v>27</v>
      </c>
      <c r="AD350" s="11131"/>
      <c r="AE350" s="11128"/>
      <c r="AF350" s="11204"/>
      <c r="AG350" s="11204"/>
      <c r="AH350" s="11204"/>
      <c r="AI350" s="11204"/>
      <c r="AJ350" s="11204"/>
      <c r="AK350" s="11269"/>
      <c r="AL350" s="11204"/>
      <c r="AM350" s="11204"/>
      <c r="AN350" s="11270"/>
      <c r="AO350" s="11204"/>
      <c r="AP350" s="11204"/>
      <c r="AQ350" s="11204"/>
      <c r="AR350" s="11204"/>
      <c r="AS350" s="11204"/>
      <c r="AT350" s="11204"/>
      <c r="AU350" s="11204"/>
      <c r="AV350" s="11204"/>
      <c r="AW350" s="11204"/>
      <c r="AX350" s="11204"/>
      <c r="AY350" s="11204"/>
      <c r="AZ350" s="11204"/>
      <c r="BA350" s="11204"/>
      <c r="BB350" s="11204"/>
    </row>
    <row r="351">
      <c r="A351" s="11131"/>
      <c r="B351" s="11131"/>
      <c r="C351" s="11131"/>
      <c r="D351" s="11131"/>
      <c r="E351" s="11131"/>
      <c r="F351" s="11131"/>
      <c r="G351" s="11131"/>
      <c r="H351" s="11131"/>
      <c r="I351" s="11131"/>
      <c r="J351" s="11131"/>
      <c r="K351" s="11131"/>
      <c r="L351" s="11131"/>
      <c r="M351" s="11131"/>
      <c r="N351" s="11131"/>
      <c r="O351" s="11131"/>
      <c r="P351" s="11131"/>
      <c r="Q351" s="11131"/>
      <c r="R351" s="11131"/>
      <c r="S351" s="11131"/>
      <c r="T351" s="11131"/>
      <c r="U351" s="11131"/>
      <c r="V351" s="11128"/>
      <c r="W351" s="11161" t="s">
        <v>15311</v>
      </c>
      <c r="X351" s="11161"/>
      <c r="Y351" s="11161">
        <v>13</v>
      </c>
      <c r="Z351" s="11131"/>
      <c r="AA351" s="11163" t="s">
        <v>15288</v>
      </c>
      <c r="AB351" s="11161"/>
      <c r="AC351" s="11161">
        <v>27</v>
      </c>
      <c r="AD351" s="11131"/>
      <c r="AE351" s="11128"/>
      <c r="AF351" s="11204"/>
      <c r="AG351" s="11204"/>
      <c r="AH351" s="11204"/>
      <c r="AI351" s="11204"/>
      <c r="AJ351" s="11204"/>
      <c r="AK351" s="11269"/>
      <c r="AL351" s="11204"/>
      <c r="AM351" s="11204"/>
      <c r="AN351" s="11270"/>
      <c r="AO351" s="11204"/>
      <c r="AP351" s="11204"/>
      <c r="AQ351" s="11204"/>
      <c r="AR351" s="11204"/>
      <c r="AS351" s="11204"/>
      <c r="AT351" s="11204"/>
      <c r="AU351" s="11204"/>
      <c r="AV351" s="11204"/>
      <c r="AW351" s="11204"/>
      <c r="AX351" s="11204"/>
      <c r="AY351" s="11204"/>
      <c r="AZ351" s="11204"/>
      <c r="BA351" s="11204"/>
      <c r="BB351" s="11204"/>
    </row>
    <row r="352">
      <c r="A352" s="11131"/>
      <c r="B352" s="11131"/>
      <c r="C352" s="11131"/>
      <c r="D352" s="11131"/>
      <c r="E352" s="11131"/>
      <c r="F352" s="11131"/>
      <c r="G352" s="11131"/>
      <c r="H352" s="11131"/>
      <c r="I352" s="11131"/>
      <c r="J352" s="11131"/>
      <c r="K352" s="11131"/>
      <c r="L352" s="11131"/>
      <c r="M352" s="11131"/>
      <c r="N352" s="11131"/>
      <c r="O352" s="11131"/>
      <c r="P352" s="11131"/>
      <c r="Q352" s="11131"/>
      <c r="R352" s="11131"/>
      <c r="S352" s="11131"/>
      <c r="T352" s="11131"/>
      <c r="U352" s="11131"/>
      <c r="V352" s="11128"/>
      <c r="W352" s="11161" t="s">
        <v>15312</v>
      </c>
      <c r="X352" s="11161"/>
      <c r="Y352" s="11161">
        <v>13</v>
      </c>
      <c r="Z352" s="11131"/>
      <c r="AA352" s="11163" t="s">
        <v>15265</v>
      </c>
      <c r="AB352" s="11161"/>
      <c r="AC352" s="11161">
        <v>27</v>
      </c>
      <c r="AD352" s="11131"/>
      <c r="AE352" s="11128"/>
      <c r="AF352" s="11204"/>
      <c r="AG352" s="11204"/>
      <c r="AH352" s="11204"/>
      <c r="AI352" s="11204"/>
      <c r="AJ352" s="11204"/>
      <c r="AK352" s="11269"/>
      <c r="AL352" s="11204"/>
      <c r="AM352" s="11204"/>
      <c r="AN352" s="11270"/>
      <c r="AO352" s="11204"/>
      <c r="AP352" s="11204"/>
      <c r="AQ352" s="11204"/>
      <c r="AR352" s="11204"/>
      <c r="AS352" s="11204"/>
      <c r="AT352" s="11204"/>
      <c r="AU352" s="11204"/>
      <c r="AV352" s="11204"/>
      <c r="AW352" s="11204"/>
      <c r="AX352" s="11204"/>
      <c r="AY352" s="11204"/>
      <c r="AZ352" s="11204"/>
      <c r="BA352" s="11204"/>
      <c r="BB352" s="11204"/>
    </row>
    <row r="353">
      <c r="A353" s="11131"/>
      <c r="B353" s="11131"/>
      <c r="C353" s="11131"/>
      <c r="D353" s="11131"/>
      <c r="E353" s="11131"/>
      <c r="F353" s="11131"/>
      <c r="G353" s="11131"/>
      <c r="H353" s="11131"/>
      <c r="I353" s="11131"/>
      <c r="J353" s="11131"/>
      <c r="K353" s="11131"/>
      <c r="L353" s="11131"/>
      <c r="M353" s="11131"/>
      <c r="N353" s="11131"/>
      <c r="O353" s="11131"/>
      <c r="P353" s="11131"/>
      <c r="Q353" s="11131"/>
      <c r="R353" s="11131"/>
      <c r="S353" s="11131"/>
      <c r="T353" s="11131"/>
      <c r="U353" s="11131"/>
      <c r="V353" s="11128"/>
      <c r="W353" s="11161" t="s">
        <v>15309</v>
      </c>
      <c r="X353" s="11161"/>
      <c r="Y353" s="11161">
        <v>13</v>
      </c>
      <c r="Z353" s="11131"/>
      <c r="AA353" s="11163" t="s">
        <v>15219</v>
      </c>
      <c r="AB353" s="11161"/>
      <c r="AC353" s="11161">
        <v>27</v>
      </c>
      <c r="AD353" s="11131"/>
      <c r="AE353" s="11128"/>
      <c r="AF353" s="11204"/>
      <c r="AG353" s="11204"/>
      <c r="AH353" s="11204"/>
      <c r="AI353" s="11204"/>
      <c r="AJ353" s="11204"/>
      <c r="AK353" s="11269"/>
      <c r="AL353" s="11204"/>
      <c r="AM353" s="11204"/>
      <c r="AN353" s="11270"/>
      <c r="AO353" s="11204"/>
      <c r="AP353" s="11204"/>
      <c r="AQ353" s="11204"/>
      <c r="AR353" s="11204"/>
      <c r="AS353" s="11204"/>
      <c r="AT353" s="11204"/>
      <c r="AU353" s="11204"/>
      <c r="AV353" s="11204"/>
      <c r="AW353" s="11204"/>
      <c r="AX353" s="11204"/>
      <c r="AY353" s="11204"/>
      <c r="AZ353" s="11204"/>
      <c r="BA353" s="11204"/>
      <c r="BB353" s="11204"/>
    </row>
    <row r="354">
      <c r="A354" s="11131"/>
      <c r="B354" s="11131"/>
      <c r="C354" s="11131"/>
      <c r="D354" s="11131"/>
      <c r="E354" s="11131"/>
      <c r="F354" s="11131"/>
      <c r="G354" s="11131"/>
      <c r="H354" s="11131"/>
      <c r="I354" s="11131"/>
      <c r="J354" s="11131"/>
      <c r="K354" s="11131"/>
      <c r="L354" s="11131"/>
      <c r="M354" s="11131"/>
      <c r="N354" s="11131"/>
      <c r="O354" s="11131"/>
      <c r="P354" s="11131"/>
      <c r="Q354" s="11131"/>
      <c r="R354" s="11131"/>
      <c r="S354" s="11131"/>
      <c r="T354" s="11131"/>
      <c r="U354" s="11131"/>
      <c r="V354" s="11128"/>
      <c r="W354" s="11161" t="s">
        <v>15295</v>
      </c>
      <c r="X354" s="11161"/>
      <c r="Y354" s="11161">
        <v>13</v>
      </c>
      <c r="Z354" s="11131"/>
      <c r="AA354" s="11163" t="s">
        <v>15291</v>
      </c>
      <c r="AB354" s="11161"/>
      <c r="AC354" s="11161">
        <v>27</v>
      </c>
      <c r="AD354" s="11131"/>
      <c r="AE354" s="11128"/>
      <c r="AF354" s="11204"/>
      <c r="AG354" s="11204"/>
      <c r="AH354" s="11204"/>
      <c r="AI354" s="11204"/>
      <c r="AJ354" s="11204"/>
      <c r="AK354" s="11269"/>
      <c r="AL354" s="11204"/>
      <c r="AM354" s="11204"/>
      <c r="AN354" s="11270"/>
      <c r="AO354" s="11204"/>
      <c r="AP354" s="11204"/>
      <c r="AQ354" s="11204"/>
      <c r="AR354" s="11204"/>
      <c r="AS354" s="11204"/>
      <c r="AT354" s="11204"/>
      <c r="AU354" s="11204"/>
      <c r="AV354" s="11204"/>
      <c r="AW354" s="11204"/>
      <c r="AX354" s="11204"/>
      <c r="AY354" s="11204"/>
      <c r="AZ354" s="11204"/>
      <c r="BA354" s="11204"/>
      <c r="BB354" s="11204"/>
    </row>
    <row r="355">
      <c r="A355" s="11131"/>
      <c r="B355" s="11131"/>
      <c r="C355" s="11131"/>
      <c r="D355" s="11131"/>
      <c r="E355" s="11131"/>
      <c r="F355" s="11131"/>
      <c r="G355" s="11131"/>
      <c r="H355" s="11131"/>
      <c r="I355" s="11131"/>
      <c r="J355" s="11131"/>
      <c r="K355" s="11131"/>
      <c r="L355" s="11131"/>
      <c r="M355" s="11131"/>
      <c r="N355" s="11131"/>
      <c r="O355" s="11131"/>
      <c r="P355" s="11131"/>
      <c r="Q355" s="11131"/>
      <c r="R355" s="11131"/>
      <c r="S355" s="11131"/>
      <c r="T355" s="11131"/>
      <c r="U355" s="11131"/>
      <c r="V355" s="11128"/>
      <c r="W355" s="11161" t="s">
        <v>15241</v>
      </c>
      <c r="X355" s="11161"/>
      <c r="Y355" s="11161">
        <v>13</v>
      </c>
      <c r="Z355" s="11131"/>
      <c r="AA355" s="11163" t="s">
        <v>15261</v>
      </c>
      <c r="AB355" s="11161"/>
      <c r="AC355" s="11161">
        <v>27</v>
      </c>
      <c r="AD355" s="11131"/>
      <c r="AE355" s="11128"/>
      <c r="AF355" s="11204"/>
      <c r="AG355" s="11204"/>
      <c r="AH355" s="11204"/>
      <c r="AI355" s="11204"/>
      <c r="AJ355" s="11204"/>
      <c r="AK355" s="11269"/>
      <c r="AL355" s="11204"/>
      <c r="AM355" s="11204"/>
      <c r="AN355" s="11270"/>
      <c r="AO355" s="11204"/>
      <c r="AP355" s="11204"/>
      <c r="AQ355" s="11204"/>
      <c r="AR355" s="11204"/>
      <c r="AS355" s="11204"/>
      <c r="AT355" s="11204"/>
      <c r="AU355" s="11204"/>
      <c r="AV355" s="11204"/>
      <c r="AW355" s="11204"/>
      <c r="AX355" s="11204"/>
      <c r="AY355" s="11204"/>
      <c r="AZ355" s="11204"/>
      <c r="BA355" s="11204"/>
      <c r="BB355" s="11204"/>
    </row>
    <row r="356">
      <c r="A356" s="11131"/>
      <c r="B356" s="11131"/>
      <c r="C356" s="11131"/>
      <c r="D356" s="11131"/>
      <c r="E356" s="11131"/>
      <c r="F356" s="11131"/>
      <c r="G356" s="11131"/>
      <c r="H356" s="11131"/>
      <c r="I356" s="11131"/>
      <c r="J356" s="11131"/>
      <c r="K356" s="11131"/>
      <c r="L356" s="11131"/>
      <c r="M356" s="11131"/>
      <c r="N356" s="11131"/>
      <c r="O356" s="11131"/>
      <c r="P356" s="11131"/>
      <c r="Q356" s="11131"/>
      <c r="R356" s="11131"/>
      <c r="S356" s="11131"/>
      <c r="T356" s="11131"/>
      <c r="U356" s="11131"/>
      <c r="V356" s="11128"/>
      <c r="W356" s="11161" t="s">
        <v>15313</v>
      </c>
      <c r="X356" s="11161"/>
      <c r="Y356" s="11161">
        <v>13</v>
      </c>
      <c r="Z356" s="11131"/>
      <c r="AA356" s="11163" t="s">
        <v>15262</v>
      </c>
      <c r="AB356" s="11161"/>
      <c r="AC356" s="11161">
        <v>27</v>
      </c>
      <c r="AD356" s="11131"/>
      <c r="AE356" s="11128"/>
      <c r="AF356" s="11204"/>
      <c r="AG356" s="11204"/>
      <c r="AH356" s="11204"/>
      <c r="AI356" s="11204"/>
      <c r="AJ356" s="11204"/>
      <c r="AK356" s="11269"/>
      <c r="AL356" s="11204"/>
      <c r="AM356" s="11204"/>
      <c r="AN356" s="11270"/>
      <c r="AO356" s="11204"/>
      <c r="AP356" s="11204"/>
      <c r="AQ356" s="11204"/>
      <c r="AR356" s="11204"/>
      <c r="AS356" s="11204"/>
      <c r="AT356" s="11204"/>
      <c r="AU356" s="11204"/>
      <c r="AV356" s="11204"/>
      <c r="AW356" s="11204"/>
      <c r="AX356" s="11204"/>
      <c r="AY356" s="11204"/>
      <c r="AZ356" s="11204"/>
      <c r="BA356" s="11204"/>
      <c r="BB356" s="11204"/>
    </row>
    <row r="357">
      <c r="A357" s="11131"/>
      <c r="B357" s="11131"/>
      <c r="C357" s="11131"/>
      <c r="D357" s="11131"/>
      <c r="E357" s="11131"/>
      <c r="F357" s="11131"/>
      <c r="G357" s="11131"/>
      <c r="H357" s="11131"/>
      <c r="I357" s="11131"/>
      <c r="J357" s="11131"/>
      <c r="K357" s="11131"/>
      <c r="L357" s="11131"/>
      <c r="M357" s="11131"/>
      <c r="N357" s="11131"/>
      <c r="O357" s="11131"/>
      <c r="P357" s="11131"/>
      <c r="Q357" s="11131"/>
      <c r="R357" s="11131"/>
      <c r="S357" s="11131"/>
      <c r="T357" s="11131"/>
      <c r="U357" s="11131"/>
      <c r="V357" s="11128"/>
      <c r="W357" s="11161" t="s">
        <v>15314</v>
      </c>
      <c r="X357" s="11161"/>
      <c r="Y357" s="11161">
        <v>13</v>
      </c>
      <c r="Z357" s="11131"/>
      <c r="AA357" s="11163" t="s">
        <v>15315</v>
      </c>
      <c r="AB357" s="11161"/>
      <c r="AC357" s="11161">
        <v>27</v>
      </c>
      <c r="AD357" s="11131"/>
      <c r="AE357" s="11128"/>
      <c r="AF357" s="11204"/>
      <c r="AG357" s="11204"/>
      <c r="AH357" s="11204"/>
      <c r="AI357" s="11204"/>
      <c r="AJ357" s="11204"/>
      <c r="AK357" s="11269"/>
      <c r="AL357" s="11204"/>
      <c r="AM357" s="11204"/>
      <c r="AN357" s="11270"/>
      <c r="AO357" s="11204"/>
      <c r="AP357" s="11204"/>
      <c r="AQ357" s="11204"/>
      <c r="AR357" s="11204"/>
      <c r="AS357" s="11204"/>
      <c r="AT357" s="11204"/>
      <c r="AU357" s="11204"/>
      <c r="AV357" s="11204"/>
      <c r="AW357" s="11204"/>
      <c r="AX357" s="11204"/>
      <c r="AY357" s="11204"/>
      <c r="AZ357" s="11204"/>
      <c r="BA357" s="11204"/>
      <c r="BB357" s="11204"/>
    </row>
    <row r="358">
      <c r="A358" s="11131"/>
      <c r="B358" s="11131"/>
      <c r="C358" s="11131"/>
      <c r="D358" s="11131"/>
      <c r="E358" s="11131"/>
      <c r="F358" s="11131"/>
      <c r="G358" s="11131"/>
      <c r="H358" s="11131"/>
      <c r="I358" s="11131"/>
      <c r="J358" s="11131"/>
      <c r="K358" s="11131"/>
      <c r="L358" s="11131"/>
      <c r="M358" s="11131"/>
      <c r="N358" s="11131"/>
      <c r="O358" s="11131"/>
      <c r="P358" s="11131"/>
      <c r="Q358" s="11131"/>
      <c r="R358" s="11131"/>
      <c r="S358" s="11131"/>
      <c r="T358" s="11131"/>
      <c r="U358" s="11131"/>
      <c r="V358" s="11128"/>
      <c r="W358" s="11161" t="s">
        <v>15316</v>
      </c>
      <c r="X358" s="11161"/>
      <c r="Y358" s="11161">
        <v>13</v>
      </c>
      <c r="Z358" s="11131"/>
      <c r="AA358" s="11163" t="s">
        <v>15317</v>
      </c>
      <c r="AB358" s="11161"/>
      <c r="AC358" s="11161">
        <v>26</v>
      </c>
      <c r="AD358" s="11131"/>
      <c r="AE358" s="11128"/>
      <c r="AF358" s="11204"/>
      <c r="AG358" s="11204"/>
      <c r="AH358" s="11204"/>
      <c r="AI358" s="11204"/>
      <c r="AJ358" s="11204"/>
      <c r="AK358" s="11269"/>
      <c r="AL358" s="11204"/>
      <c r="AM358" s="11204"/>
      <c r="AN358" s="11270"/>
      <c r="AO358" s="11204"/>
      <c r="AP358" s="11204"/>
      <c r="AQ358" s="11204"/>
      <c r="AR358" s="11204"/>
      <c r="AS358" s="11204"/>
      <c r="AT358" s="11204"/>
      <c r="AU358" s="11204"/>
      <c r="AV358" s="11204"/>
      <c r="AW358" s="11204"/>
      <c r="AX358" s="11204"/>
      <c r="AY358" s="11204"/>
      <c r="AZ358" s="11204"/>
      <c r="BA358" s="11204"/>
      <c r="BB358" s="11204"/>
    </row>
    <row r="359">
      <c r="A359" s="11131"/>
      <c r="B359" s="11131"/>
      <c r="C359" s="11131"/>
      <c r="D359" s="11131"/>
      <c r="E359" s="11131"/>
      <c r="F359" s="11131"/>
      <c r="G359" s="11131"/>
      <c r="H359" s="11131"/>
      <c r="I359" s="11131"/>
      <c r="J359" s="11131"/>
      <c r="K359" s="11131"/>
      <c r="L359" s="11131"/>
      <c r="M359" s="11131"/>
      <c r="N359" s="11131"/>
      <c r="O359" s="11131"/>
      <c r="P359" s="11131"/>
      <c r="Q359" s="11131"/>
      <c r="R359" s="11131"/>
      <c r="S359" s="11131"/>
      <c r="T359" s="11131"/>
      <c r="U359" s="11131"/>
      <c r="V359" s="11128"/>
      <c r="W359" s="11161" t="s">
        <v>15318</v>
      </c>
      <c r="X359" s="11161"/>
      <c r="Y359" s="11161">
        <v>12</v>
      </c>
      <c r="Z359" s="11131"/>
      <c r="AA359" s="11163" t="s">
        <v>15304</v>
      </c>
      <c r="AB359" s="11161"/>
      <c r="AC359" s="11161">
        <v>26</v>
      </c>
      <c r="AD359" s="11131"/>
      <c r="AE359" s="11128"/>
      <c r="AF359" s="11204"/>
      <c r="AG359" s="11204"/>
      <c r="AH359" s="11204"/>
      <c r="AI359" s="11204"/>
      <c r="AJ359" s="11204"/>
      <c r="AK359" s="11269"/>
      <c r="AL359" s="11204"/>
      <c r="AM359" s="11204"/>
      <c r="AN359" s="11270"/>
      <c r="AO359" s="11204"/>
      <c r="AP359" s="11204"/>
      <c r="AQ359" s="11204"/>
      <c r="AR359" s="11204"/>
      <c r="AS359" s="11204"/>
      <c r="AT359" s="11204"/>
      <c r="AU359" s="11204"/>
      <c r="AV359" s="11204"/>
      <c r="AW359" s="11204"/>
      <c r="AX359" s="11204"/>
      <c r="AY359" s="11204"/>
      <c r="AZ359" s="11204"/>
      <c r="BA359" s="11204"/>
      <c r="BB359" s="11204"/>
    </row>
    <row r="360">
      <c r="A360" s="11131"/>
      <c r="B360" s="11131"/>
      <c r="C360" s="11131"/>
      <c r="D360" s="11131"/>
      <c r="E360" s="11131"/>
      <c r="F360" s="11131"/>
      <c r="G360" s="11131"/>
      <c r="H360" s="11131"/>
      <c r="I360" s="11131"/>
      <c r="J360" s="11131"/>
      <c r="K360" s="11131"/>
      <c r="L360" s="11131"/>
      <c r="M360" s="11131"/>
      <c r="N360" s="11131"/>
      <c r="O360" s="11131"/>
      <c r="P360" s="11131"/>
      <c r="Q360" s="11131"/>
      <c r="R360" s="11131"/>
      <c r="S360" s="11131"/>
      <c r="T360" s="11131"/>
      <c r="U360" s="11131"/>
      <c r="V360" s="11128"/>
      <c r="W360" s="11161" t="s">
        <v>15210</v>
      </c>
      <c r="X360" s="11161"/>
      <c r="Y360" s="11161">
        <v>12</v>
      </c>
      <c r="Z360" s="11131"/>
      <c r="AA360" s="11163" t="s">
        <v>15319</v>
      </c>
      <c r="AB360" s="11161"/>
      <c r="AC360" s="11161">
        <v>26</v>
      </c>
      <c r="AD360" s="11131"/>
      <c r="AE360" s="11128"/>
      <c r="AF360" s="11204"/>
      <c r="AG360" s="11204"/>
      <c r="AH360" s="11204"/>
      <c r="AI360" s="11204"/>
      <c r="AJ360" s="11204"/>
      <c r="AK360" s="11269"/>
      <c r="AL360" s="11204"/>
      <c r="AM360" s="11204"/>
      <c r="AN360" s="11270"/>
      <c r="AO360" s="11204"/>
      <c r="AP360" s="11204"/>
      <c r="AQ360" s="11204"/>
      <c r="AR360" s="11204"/>
      <c r="AS360" s="11204"/>
      <c r="AT360" s="11204"/>
      <c r="AU360" s="11204"/>
      <c r="AV360" s="11204"/>
      <c r="AW360" s="11204"/>
      <c r="AX360" s="11204"/>
      <c r="AY360" s="11204"/>
      <c r="AZ360" s="11204"/>
      <c r="BA360" s="11204"/>
      <c r="BB360" s="11204"/>
    </row>
    <row r="361">
      <c r="A361" s="11131"/>
      <c r="B361" s="11131"/>
      <c r="C361" s="11131"/>
      <c r="D361" s="11131"/>
      <c r="E361" s="11131"/>
      <c r="F361" s="11131"/>
      <c r="G361" s="11131"/>
      <c r="H361" s="11131"/>
      <c r="I361" s="11131"/>
      <c r="J361" s="11131"/>
      <c r="K361" s="11131"/>
      <c r="L361" s="11131"/>
      <c r="M361" s="11131"/>
      <c r="N361" s="11131"/>
      <c r="O361" s="11131"/>
      <c r="P361" s="11131"/>
      <c r="Q361" s="11131"/>
      <c r="R361" s="11131"/>
      <c r="S361" s="11131"/>
      <c r="T361" s="11131"/>
      <c r="U361" s="11131"/>
      <c r="V361" s="11128"/>
      <c r="W361" s="11161" t="s">
        <v>15211</v>
      </c>
      <c r="X361" s="11161"/>
      <c r="Y361" s="11161">
        <v>12</v>
      </c>
      <c r="Z361" s="11131"/>
      <c r="AA361" s="11163" t="s">
        <v>15320</v>
      </c>
      <c r="AB361" s="11161"/>
      <c r="AC361" s="11161">
        <v>26</v>
      </c>
      <c r="AD361" s="11131"/>
      <c r="AE361" s="11128"/>
      <c r="AF361" s="11204"/>
      <c r="AG361" s="11204"/>
      <c r="AH361" s="11204"/>
      <c r="AI361" s="11204"/>
      <c r="AJ361" s="11204"/>
      <c r="AK361" s="11269"/>
      <c r="AL361" s="11204"/>
      <c r="AM361" s="11204"/>
      <c r="AN361" s="11270"/>
      <c r="AO361" s="11204"/>
      <c r="AP361" s="11204"/>
      <c r="AQ361" s="11204"/>
      <c r="AR361" s="11204"/>
      <c r="AS361" s="11204"/>
      <c r="AT361" s="11204"/>
      <c r="AU361" s="11204"/>
      <c r="AV361" s="11204"/>
      <c r="AW361" s="11204"/>
      <c r="AX361" s="11204"/>
      <c r="AY361" s="11204"/>
      <c r="AZ361" s="11204"/>
      <c r="BA361" s="11204"/>
      <c r="BB361" s="11204"/>
    </row>
    <row r="362">
      <c r="A362" s="11131"/>
      <c r="B362" s="11131"/>
      <c r="C362" s="11131"/>
      <c r="D362" s="11131"/>
      <c r="E362" s="11131"/>
      <c r="F362" s="11131"/>
      <c r="G362" s="11131"/>
      <c r="H362" s="11131"/>
      <c r="I362" s="11131"/>
      <c r="J362" s="11131"/>
      <c r="K362" s="11131"/>
      <c r="L362" s="11131"/>
      <c r="M362" s="11131"/>
      <c r="N362" s="11131"/>
      <c r="O362" s="11131"/>
      <c r="P362" s="11131"/>
      <c r="Q362" s="11131"/>
      <c r="R362" s="11131"/>
      <c r="S362" s="11131"/>
      <c r="T362" s="11131"/>
      <c r="U362" s="11131"/>
      <c r="V362" s="11128"/>
      <c r="W362" s="11161" t="s">
        <v>15321</v>
      </c>
      <c r="X362" s="11161"/>
      <c r="Y362" s="11161">
        <v>12</v>
      </c>
      <c r="Z362" s="11131"/>
      <c r="AA362" s="11163" t="s">
        <v>15318</v>
      </c>
      <c r="AB362" s="11161"/>
      <c r="AC362" s="11161">
        <v>26</v>
      </c>
      <c r="AD362" s="11131"/>
      <c r="AE362" s="11128"/>
      <c r="AF362" s="11204"/>
      <c r="AG362" s="11204"/>
      <c r="AH362" s="11204"/>
      <c r="AI362" s="11204"/>
      <c r="AJ362" s="11204"/>
      <c r="AK362" s="11269"/>
      <c r="AL362" s="11204"/>
      <c r="AM362" s="11204"/>
      <c r="AN362" s="11270"/>
      <c r="AO362" s="11204"/>
      <c r="AP362" s="11204"/>
      <c r="AQ362" s="11204"/>
      <c r="AR362" s="11204"/>
      <c r="AS362" s="11204"/>
      <c r="AT362" s="11204"/>
      <c r="AU362" s="11204"/>
      <c r="AV362" s="11204"/>
      <c r="AW362" s="11204"/>
      <c r="AX362" s="11204"/>
      <c r="AY362" s="11204"/>
      <c r="AZ362" s="11204"/>
      <c r="BA362" s="11204"/>
      <c r="BB362" s="11204"/>
    </row>
    <row r="363">
      <c r="A363" s="11131"/>
      <c r="B363" s="11131"/>
      <c r="C363" s="11131"/>
      <c r="D363" s="11131"/>
      <c r="E363" s="11131"/>
      <c r="F363" s="11131"/>
      <c r="G363" s="11131"/>
      <c r="H363" s="11131"/>
      <c r="I363" s="11131"/>
      <c r="J363" s="11131"/>
      <c r="K363" s="11131"/>
      <c r="L363" s="11131"/>
      <c r="M363" s="11131"/>
      <c r="N363" s="11131"/>
      <c r="O363" s="11131"/>
      <c r="P363" s="11131"/>
      <c r="Q363" s="11131"/>
      <c r="R363" s="11131"/>
      <c r="S363" s="11131"/>
      <c r="T363" s="11131"/>
      <c r="U363" s="11131"/>
      <c r="V363" s="11128"/>
      <c r="W363" s="11161" t="s">
        <v>15322</v>
      </c>
      <c r="X363" s="11161" t="s">
        <v>15216</v>
      </c>
      <c r="Y363" s="11161">
        <v>12</v>
      </c>
      <c r="Z363" s="11131"/>
      <c r="AA363" s="11163" t="s">
        <v>15323</v>
      </c>
      <c r="AB363" s="11161"/>
      <c r="AC363" s="11161">
        <v>26</v>
      </c>
      <c r="AD363" s="11131"/>
      <c r="AE363" s="11128"/>
      <c r="AF363" s="11204"/>
      <c r="AG363" s="11204"/>
      <c r="AH363" s="11204"/>
      <c r="AI363" s="11204"/>
      <c r="AJ363" s="11204"/>
      <c r="AK363" s="11269"/>
      <c r="AL363" s="11204"/>
      <c r="AM363" s="11204"/>
      <c r="AN363" s="11270"/>
      <c r="AO363" s="11204"/>
      <c r="AP363" s="11204"/>
      <c r="AQ363" s="11204"/>
      <c r="AR363" s="11204"/>
      <c r="AS363" s="11204"/>
      <c r="AT363" s="11204"/>
      <c r="AU363" s="11204"/>
      <c r="AV363" s="11204"/>
      <c r="AW363" s="11204"/>
      <c r="AX363" s="11204"/>
      <c r="AY363" s="11204"/>
      <c r="AZ363" s="11204"/>
      <c r="BA363" s="11204"/>
      <c r="BB363" s="11204"/>
    </row>
    <row r="364">
      <c r="A364" s="11131"/>
      <c r="B364" s="11131"/>
      <c r="C364" s="11131"/>
      <c r="D364" s="11131"/>
      <c r="E364" s="11131"/>
      <c r="F364" s="11131"/>
      <c r="G364" s="11131"/>
      <c r="H364" s="11131"/>
      <c r="I364" s="11131"/>
      <c r="J364" s="11131"/>
      <c r="K364" s="11131"/>
      <c r="L364" s="11131"/>
      <c r="M364" s="11131"/>
      <c r="N364" s="11131"/>
      <c r="O364" s="11131"/>
      <c r="P364" s="11131"/>
      <c r="Q364" s="11131"/>
      <c r="R364" s="11131"/>
      <c r="S364" s="11131"/>
      <c r="T364" s="11131"/>
      <c r="U364" s="11131"/>
      <c r="V364" s="11128"/>
      <c r="W364" s="11161" t="s">
        <v>15324</v>
      </c>
      <c r="X364" s="11161"/>
      <c r="Y364" s="11161">
        <v>12</v>
      </c>
      <c r="Z364" s="11131"/>
      <c r="AA364" s="11163" t="s">
        <v>15161</v>
      </c>
      <c r="AB364" s="11161"/>
      <c r="AC364" s="11161">
        <v>26</v>
      </c>
      <c r="AD364" s="11131"/>
      <c r="AE364" s="11128"/>
      <c r="AF364" s="11204"/>
      <c r="AG364" s="11204"/>
      <c r="AH364" s="11204"/>
      <c r="AI364" s="11204"/>
      <c r="AJ364" s="11204"/>
      <c r="AK364" s="11269"/>
      <c r="AL364" s="11204"/>
      <c r="AM364" s="11204"/>
      <c r="AN364" s="11270"/>
      <c r="AO364" s="11204"/>
      <c r="AP364" s="11204"/>
      <c r="AQ364" s="11204"/>
      <c r="AR364" s="11204"/>
      <c r="AS364" s="11204"/>
      <c r="AT364" s="11204"/>
      <c r="AU364" s="11204"/>
      <c r="AV364" s="11204"/>
      <c r="AW364" s="11204"/>
      <c r="AX364" s="11204"/>
      <c r="AY364" s="11204"/>
      <c r="AZ364" s="11204"/>
      <c r="BA364" s="11204"/>
      <c r="BB364" s="11204"/>
    </row>
    <row r="365">
      <c r="A365" s="11131"/>
      <c r="B365" s="11131"/>
      <c r="C365" s="11131"/>
      <c r="D365" s="11131"/>
      <c r="E365" s="11131"/>
      <c r="F365" s="11131"/>
      <c r="G365" s="11131"/>
      <c r="H365" s="11131"/>
      <c r="I365" s="11131"/>
      <c r="J365" s="11131"/>
      <c r="K365" s="11131"/>
      <c r="L365" s="11131"/>
      <c r="M365" s="11131"/>
      <c r="N365" s="11131"/>
      <c r="O365" s="11131"/>
      <c r="P365" s="11131"/>
      <c r="Q365" s="11131"/>
      <c r="R365" s="11131"/>
      <c r="S365" s="11131"/>
      <c r="T365" s="11131"/>
      <c r="U365" s="11131"/>
      <c r="V365" s="11128"/>
      <c r="W365" s="11161" t="s">
        <v>15293</v>
      </c>
      <c r="X365" s="11161"/>
      <c r="Y365" s="11161">
        <v>12</v>
      </c>
      <c r="Z365" s="11131"/>
      <c r="AA365" s="11163" t="s">
        <v>15195</v>
      </c>
      <c r="AB365" s="11161"/>
      <c r="AC365" s="11161">
        <v>26</v>
      </c>
      <c r="AD365" s="11131"/>
      <c r="AE365" s="11128"/>
      <c r="AF365" s="11204"/>
      <c r="AG365" s="11204"/>
      <c r="AH365" s="11204"/>
      <c r="AI365" s="11204"/>
      <c r="AJ365" s="11204"/>
      <c r="AK365" s="11269"/>
      <c r="AL365" s="11204"/>
      <c r="AM365" s="11204"/>
      <c r="AN365" s="11270"/>
      <c r="AO365" s="11204"/>
      <c r="AP365" s="11204"/>
      <c r="AQ365" s="11204"/>
      <c r="AR365" s="11204"/>
      <c r="AS365" s="11204"/>
      <c r="AT365" s="11204"/>
      <c r="AU365" s="11204"/>
      <c r="AV365" s="11204"/>
      <c r="AW365" s="11204"/>
      <c r="AX365" s="11204"/>
      <c r="AY365" s="11204"/>
      <c r="AZ365" s="11204"/>
      <c r="BA365" s="11204"/>
      <c r="BB365" s="11204"/>
    </row>
    <row r="366">
      <c r="A366" s="11131"/>
      <c r="B366" s="11131"/>
      <c r="C366" s="11131"/>
      <c r="D366" s="11131"/>
      <c r="E366" s="11131"/>
      <c r="F366" s="11131"/>
      <c r="G366" s="11131"/>
      <c r="H366" s="11131"/>
      <c r="I366" s="11131"/>
      <c r="J366" s="11131"/>
      <c r="K366" s="11131"/>
      <c r="L366" s="11131"/>
      <c r="M366" s="11131"/>
      <c r="N366" s="11131"/>
      <c r="O366" s="11131"/>
      <c r="P366" s="11131"/>
      <c r="Q366" s="11131"/>
      <c r="R366" s="11131"/>
      <c r="S366" s="11131"/>
      <c r="T366" s="11131"/>
      <c r="U366" s="11131"/>
      <c r="V366" s="11128"/>
      <c r="W366" s="11161" t="s">
        <v>15164</v>
      </c>
      <c r="X366" s="11161"/>
      <c r="Y366" s="11161">
        <v>12</v>
      </c>
      <c r="Z366" s="11131"/>
      <c r="AA366" s="11163" t="s">
        <v>15236</v>
      </c>
      <c r="AB366" s="11161"/>
      <c r="AC366" s="11161">
        <v>26</v>
      </c>
      <c r="AD366" s="11131"/>
      <c r="AE366" s="11128"/>
      <c r="AF366" s="11204"/>
      <c r="AG366" s="11204"/>
      <c r="AH366" s="11204"/>
      <c r="AI366" s="11204"/>
      <c r="AJ366" s="11204"/>
      <c r="AK366" s="11269"/>
      <c r="AL366" s="11204"/>
      <c r="AM366" s="11204"/>
      <c r="AN366" s="11270"/>
      <c r="AO366" s="11204"/>
      <c r="AP366" s="11204"/>
      <c r="AQ366" s="11204"/>
      <c r="AR366" s="11204"/>
      <c r="AS366" s="11204"/>
      <c r="AT366" s="11204"/>
      <c r="AU366" s="11204"/>
      <c r="AV366" s="11204"/>
      <c r="AW366" s="11204"/>
      <c r="AX366" s="11204"/>
      <c r="AY366" s="11204"/>
      <c r="AZ366" s="11204"/>
      <c r="BA366" s="11204"/>
      <c r="BB366" s="11204"/>
    </row>
    <row r="367">
      <c r="A367" s="11131"/>
      <c r="B367" s="11131"/>
      <c r="C367" s="11131"/>
      <c r="D367" s="11131"/>
      <c r="E367" s="11131"/>
      <c r="F367" s="11131"/>
      <c r="G367" s="11131"/>
      <c r="H367" s="11131"/>
      <c r="I367" s="11131"/>
      <c r="J367" s="11131"/>
      <c r="K367" s="11131"/>
      <c r="L367" s="11131"/>
      <c r="M367" s="11131"/>
      <c r="N367" s="11131"/>
      <c r="O367" s="11131"/>
      <c r="P367" s="11131"/>
      <c r="Q367" s="11131"/>
      <c r="R367" s="11131"/>
      <c r="S367" s="11131"/>
      <c r="T367" s="11131"/>
      <c r="U367" s="11131"/>
      <c r="V367" s="11128"/>
      <c r="W367" s="11161" t="s">
        <v>15325</v>
      </c>
      <c r="X367" s="11161"/>
      <c r="Y367" s="11161">
        <v>12</v>
      </c>
      <c r="Z367" s="11131"/>
      <c r="AA367" s="11163" t="s">
        <v>15326</v>
      </c>
      <c r="AB367" s="11161"/>
      <c r="AC367" s="11161">
        <v>26</v>
      </c>
      <c r="AD367" s="11131"/>
      <c r="AE367" s="11128"/>
      <c r="AF367" s="11204"/>
      <c r="AG367" s="11204"/>
      <c r="AH367" s="11204"/>
      <c r="AI367" s="11204"/>
      <c r="AJ367" s="11204"/>
      <c r="AK367" s="11269"/>
      <c r="AL367" s="11204"/>
      <c r="AM367" s="11204"/>
      <c r="AN367" s="11270"/>
      <c r="AO367" s="11204"/>
      <c r="AP367" s="11204"/>
      <c r="AQ367" s="11204"/>
      <c r="AR367" s="11204"/>
      <c r="AS367" s="11204"/>
      <c r="AT367" s="11204"/>
      <c r="AU367" s="11204"/>
      <c r="AV367" s="11204"/>
      <c r="AW367" s="11204"/>
      <c r="AX367" s="11204"/>
      <c r="AY367" s="11204"/>
      <c r="AZ367" s="11204"/>
      <c r="BA367" s="11204"/>
      <c r="BB367" s="11204"/>
    </row>
    <row r="368">
      <c r="A368" s="11131"/>
      <c r="B368" s="11131"/>
      <c r="C368" s="11131"/>
      <c r="D368" s="11131"/>
      <c r="E368" s="11131"/>
      <c r="F368" s="11131"/>
      <c r="G368" s="11131"/>
      <c r="H368" s="11131"/>
      <c r="I368" s="11131"/>
      <c r="J368" s="11131"/>
      <c r="K368" s="11131"/>
      <c r="L368" s="11131"/>
      <c r="M368" s="11131"/>
      <c r="N368" s="11131"/>
      <c r="O368" s="11131"/>
      <c r="P368" s="11131"/>
      <c r="Q368" s="11131"/>
      <c r="R368" s="11131"/>
      <c r="S368" s="11131"/>
      <c r="T368" s="11131"/>
      <c r="U368" s="11131"/>
      <c r="V368" s="11128"/>
      <c r="W368" s="11161" t="s">
        <v>15327</v>
      </c>
      <c r="X368" s="11161"/>
      <c r="Y368" s="11161">
        <v>12</v>
      </c>
      <c r="Z368" s="11131"/>
      <c r="AA368" s="11163" t="s">
        <v>15328</v>
      </c>
      <c r="AB368" s="11161"/>
      <c r="AC368" s="11161">
        <v>26</v>
      </c>
      <c r="AD368" s="11131"/>
      <c r="AE368" s="11128"/>
      <c r="AF368" s="11204"/>
      <c r="AG368" s="11204"/>
      <c r="AH368" s="11204"/>
      <c r="AI368" s="11204"/>
      <c r="AJ368" s="11204"/>
      <c r="AK368" s="11269"/>
      <c r="AL368" s="11204"/>
      <c r="AM368" s="11204"/>
      <c r="AN368" s="11270"/>
      <c r="AO368" s="11204"/>
      <c r="AP368" s="11204"/>
      <c r="AQ368" s="11204"/>
      <c r="AR368" s="11204"/>
      <c r="AS368" s="11204"/>
      <c r="AT368" s="11204"/>
      <c r="AU368" s="11204"/>
      <c r="AV368" s="11204"/>
      <c r="AW368" s="11204"/>
      <c r="AX368" s="11204"/>
      <c r="AY368" s="11204"/>
      <c r="AZ368" s="11204"/>
      <c r="BA368" s="11204"/>
      <c r="BB368" s="11204"/>
    </row>
    <row r="369">
      <c r="A369" s="11131"/>
      <c r="B369" s="11131"/>
      <c r="C369" s="11131"/>
      <c r="D369" s="11131"/>
      <c r="E369" s="11131"/>
      <c r="F369" s="11131"/>
      <c r="G369" s="11131"/>
      <c r="H369" s="11131"/>
      <c r="I369" s="11131"/>
      <c r="J369" s="11131"/>
      <c r="K369" s="11131"/>
      <c r="L369" s="11131"/>
      <c r="M369" s="11131"/>
      <c r="N369" s="11131"/>
      <c r="O369" s="11131"/>
      <c r="P369" s="11131"/>
      <c r="Q369" s="11131"/>
      <c r="R369" s="11131"/>
      <c r="S369" s="11131"/>
      <c r="T369" s="11131"/>
      <c r="U369" s="11131"/>
      <c r="V369" s="11128"/>
      <c r="W369" s="11161" t="s">
        <v>15329</v>
      </c>
      <c r="X369" s="11161"/>
      <c r="Y369" s="11161">
        <v>12</v>
      </c>
      <c r="Z369" s="11131"/>
      <c r="AA369" s="11163" t="s">
        <v>15201</v>
      </c>
      <c r="AB369" s="11161"/>
      <c r="AC369" s="11161">
        <v>26</v>
      </c>
      <c r="AD369" s="11131"/>
      <c r="AE369" s="11128"/>
      <c r="AF369" s="11204"/>
      <c r="AG369" s="11204"/>
      <c r="AH369" s="11204"/>
      <c r="AI369" s="11204"/>
      <c r="AJ369" s="11204"/>
      <c r="AK369" s="11269"/>
      <c r="AL369" s="11204"/>
      <c r="AM369" s="11204"/>
      <c r="AN369" s="11270"/>
      <c r="AO369" s="11204"/>
      <c r="AP369" s="11204"/>
      <c r="AQ369" s="11204"/>
      <c r="AR369" s="11204"/>
      <c r="AS369" s="11204"/>
      <c r="AT369" s="11204"/>
      <c r="AU369" s="11204"/>
      <c r="AV369" s="11204"/>
      <c r="AW369" s="11204"/>
      <c r="AX369" s="11204"/>
      <c r="AY369" s="11204"/>
      <c r="AZ369" s="11204"/>
      <c r="BA369" s="11204"/>
      <c r="BB369" s="11204"/>
    </row>
    <row r="370">
      <c r="A370" s="11131"/>
      <c r="B370" s="11131"/>
      <c r="C370" s="11131"/>
      <c r="D370" s="11131"/>
      <c r="E370" s="11131"/>
      <c r="F370" s="11131"/>
      <c r="G370" s="11131"/>
      <c r="H370" s="11131"/>
      <c r="I370" s="11131"/>
      <c r="J370" s="11131"/>
      <c r="K370" s="11131"/>
      <c r="L370" s="11131"/>
      <c r="M370" s="11131"/>
      <c r="N370" s="11131"/>
      <c r="O370" s="11131"/>
      <c r="P370" s="11131"/>
      <c r="Q370" s="11131"/>
      <c r="R370" s="11131"/>
      <c r="S370" s="11131"/>
      <c r="T370" s="11131"/>
      <c r="U370" s="11131"/>
      <c r="V370" s="11128"/>
      <c r="W370" s="11161" t="s">
        <v>15330</v>
      </c>
      <c r="X370" s="11161"/>
      <c r="Y370" s="11161">
        <v>12</v>
      </c>
      <c r="Z370" s="11131"/>
      <c r="AA370" s="11163" t="s">
        <v>15331</v>
      </c>
      <c r="AB370" s="11161"/>
      <c r="AC370" s="11161">
        <v>26</v>
      </c>
      <c r="AD370" s="11131"/>
      <c r="AE370" s="11128"/>
      <c r="AF370" s="11204"/>
      <c r="AG370" s="11204"/>
      <c r="AH370" s="11204"/>
      <c r="AI370" s="11204"/>
      <c r="AJ370" s="11204"/>
      <c r="AK370" s="11269"/>
      <c r="AL370" s="11204"/>
      <c r="AM370" s="11204"/>
      <c r="AN370" s="11270"/>
      <c r="AO370" s="11204"/>
      <c r="AP370" s="11204"/>
      <c r="AQ370" s="11204"/>
      <c r="AR370" s="11204"/>
      <c r="AS370" s="11204"/>
      <c r="AT370" s="11204"/>
      <c r="AU370" s="11204"/>
      <c r="AV370" s="11204"/>
      <c r="AW370" s="11204"/>
      <c r="AX370" s="11204"/>
      <c r="AY370" s="11204"/>
      <c r="AZ370" s="11204"/>
      <c r="BA370" s="11204"/>
      <c r="BB370" s="11204"/>
    </row>
    <row r="371">
      <c r="A371" s="11131"/>
      <c r="B371" s="11131"/>
      <c r="C371" s="11131"/>
      <c r="D371" s="11131"/>
      <c r="E371" s="11131"/>
      <c r="F371" s="11131"/>
      <c r="G371" s="11131"/>
      <c r="H371" s="11131"/>
      <c r="I371" s="11131"/>
      <c r="J371" s="11131"/>
      <c r="K371" s="11131"/>
      <c r="L371" s="11131"/>
      <c r="M371" s="11131"/>
      <c r="N371" s="11131"/>
      <c r="O371" s="11131"/>
      <c r="P371" s="11131"/>
      <c r="Q371" s="11131"/>
      <c r="R371" s="11131"/>
      <c r="S371" s="11131"/>
      <c r="T371" s="11131"/>
      <c r="U371" s="11131"/>
      <c r="V371" s="11128"/>
      <c r="W371" s="11161" t="s">
        <v>15332</v>
      </c>
      <c r="X371" s="11161"/>
      <c r="Y371" s="11161">
        <v>12</v>
      </c>
      <c r="Z371" s="11131"/>
      <c r="AA371" s="11163" t="s">
        <v>15263</v>
      </c>
      <c r="AB371" s="11161"/>
      <c r="AC371" s="11161">
        <v>26</v>
      </c>
      <c r="AD371" s="11131"/>
      <c r="AE371" s="11128"/>
      <c r="AF371" s="11204"/>
      <c r="AG371" s="11204"/>
      <c r="AH371" s="11204"/>
      <c r="AI371" s="11204"/>
      <c r="AJ371" s="11204"/>
      <c r="AK371" s="11269"/>
      <c r="AL371" s="11204"/>
      <c r="AM371" s="11204"/>
      <c r="AN371" s="11270"/>
      <c r="AO371" s="11204"/>
      <c r="AP371" s="11204"/>
      <c r="AQ371" s="11204"/>
      <c r="AR371" s="11204"/>
      <c r="AS371" s="11204"/>
      <c r="AT371" s="11204"/>
      <c r="AU371" s="11204"/>
      <c r="AV371" s="11204"/>
      <c r="AW371" s="11204"/>
      <c r="AX371" s="11204"/>
      <c r="AY371" s="11204"/>
      <c r="AZ371" s="11204"/>
      <c r="BA371" s="11204"/>
      <c r="BB371" s="11204"/>
    </row>
    <row r="372">
      <c r="A372" s="11131"/>
      <c r="B372" s="11131"/>
      <c r="C372" s="11131"/>
      <c r="D372" s="11131"/>
      <c r="E372" s="11131"/>
      <c r="F372" s="11131"/>
      <c r="G372" s="11131"/>
      <c r="H372" s="11131"/>
      <c r="I372" s="11131"/>
      <c r="J372" s="11131"/>
      <c r="K372" s="11131"/>
      <c r="L372" s="11131"/>
      <c r="M372" s="11131"/>
      <c r="N372" s="11131"/>
      <c r="O372" s="11131"/>
      <c r="P372" s="11131"/>
      <c r="Q372" s="11131"/>
      <c r="R372" s="11131"/>
      <c r="S372" s="11131"/>
      <c r="T372" s="11131"/>
      <c r="U372" s="11131"/>
      <c r="V372" s="11128"/>
      <c r="W372" s="11161" t="s">
        <v>15191</v>
      </c>
      <c r="X372" s="11161"/>
      <c r="Y372" s="11161">
        <v>12</v>
      </c>
      <c r="Z372" s="11131"/>
      <c r="AA372" s="11163" t="s">
        <v>15333</v>
      </c>
      <c r="AB372" s="11161"/>
      <c r="AC372" s="11161">
        <v>26</v>
      </c>
      <c r="AD372" s="11131"/>
      <c r="AE372" s="11128"/>
      <c r="AF372" s="11204"/>
      <c r="AG372" s="11204"/>
      <c r="AH372" s="11204"/>
      <c r="AI372" s="11204"/>
      <c r="AJ372" s="11204"/>
      <c r="AK372" s="11269"/>
      <c r="AL372" s="11204"/>
      <c r="AM372" s="11204"/>
      <c r="AN372" s="11270"/>
      <c r="AO372" s="11204"/>
      <c r="AP372" s="11204"/>
      <c r="AQ372" s="11204"/>
      <c r="AR372" s="11204"/>
      <c r="AS372" s="11204"/>
      <c r="AT372" s="11204"/>
      <c r="AU372" s="11204"/>
      <c r="AV372" s="11204"/>
      <c r="AW372" s="11204"/>
      <c r="AX372" s="11204"/>
      <c r="AY372" s="11204"/>
      <c r="AZ372" s="11204"/>
      <c r="BA372" s="11204"/>
      <c r="BB372" s="11204"/>
    </row>
    <row r="373">
      <c r="A373" s="11131"/>
      <c r="B373" s="11131"/>
      <c r="C373" s="11131"/>
      <c r="D373" s="11131"/>
      <c r="E373" s="11131"/>
      <c r="F373" s="11131"/>
      <c r="G373" s="11131"/>
      <c r="H373" s="11131"/>
      <c r="I373" s="11131"/>
      <c r="J373" s="11131"/>
      <c r="K373" s="11131"/>
      <c r="L373" s="11131"/>
      <c r="M373" s="11131"/>
      <c r="N373" s="11131"/>
      <c r="O373" s="11131"/>
      <c r="P373" s="11131"/>
      <c r="Q373" s="11131"/>
      <c r="R373" s="11131"/>
      <c r="S373" s="11131"/>
      <c r="T373" s="11131"/>
      <c r="U373" s="11131"/>
      <c r="V373" s="11128"/>
      <c r="W373" s="11161" t="s">
        <v>15290</v>
      </c>
      <c r="X373" s="11161"/>
      <c r="Y373" s="11161">
        <v>12</v>
      </c>
      <c r="Z373" s="11131"/>
      <c r="AA373" s="11163" t="s">
        <v>15334</v>
      </c>
      <c r="AB373" s="11161"/>
      <c r="AC373" s="11161">
        <v>25</v>
      </c>
      <c r="AD373" s="11131"/>
      <c r="AE373" s="11128"/>
      <c r="AF373" s="11204"/>
      <c r="AG373" s="11204"/>
      <c r="AH373" s="11204"/>
      <c r="AI373" s="11204"/>
      <c r="AJ373" s="11204"/>
      <c r="AK373" s="11269"/>
      <c r="AL373" s="11204"/>
      <c r="AM373" s="11204"/>
      <c r="AN373" s="11270"/>
      <c r="AO373" s="11204"/>
      <c r="AP373" s="11204"/>
      <c r="AQ373" s="11204"/>
      <c r="AR373" s="11204"/>
      <c r="AS373" s="11204"/>
      <c r="AT373" s="11204"/>
      <c r="AU373" s="11204"/>
      <c r="AV373" s="11204"/>
      <c r="AW373" s="11204"/>
      <c r="AX373" s="11204"/>
      <c r="AY373" s="11204"/>
      <c r="AZ373" s="11204"/>
      <c r="BA373" s="11204"/>
      <c r="BB373" s="11204"/>
    </row>
    <row r="374">
      <c r="A374" s="11131"/>
      <c r="B374" s="11131"/>
      <c r="C374" s="11131"/>
      <c r="D374" s="11131"/>
      <c r="E374" s="11131"/>
      <c r="F374" s="11131"/>
      <c r="G374" s="11131"/>
      <c r="H374" s="11131"/>
      <c r="I374" s="11131"/>
      <c r="J374" s="11131"/>
      <c r="K374" s="11131"/>
      <c r="L374" s="11131"/>
      <c r="M374" s="11131"/>
      <c r="N374" s="11131"/>
      <c r="O374" s="11131"/>
      <c r="P374" s="11131"/>
      <c r="Q374" s="11131"/>
      <c r="R374" s="11131"/>
      <c r="S374" s="11131"/>
      <c r="T374" s="11131"/>
      <c r="U374" s="11131"/>
      <c r="V374" s="11128"/>
      <c r="W374" s="11161" t="s">
        <v>15270</v>
      </c>
      <c r="X374" s="11161"/>
      <c r="Y374" s="11161">
        <v>12</v>
      </c>
      <c r="Z374" s="11131"/>
      <c r="AA374" s="11163" t="s">
        <v>15335</v>
      </c>
      <c r="AB374" s="11161"/>
      <c r="AC374" s="11161">
        <v>25</v>
      </c>
      <c r="AD374" s="11131"/>
      <c r="AE374" s="11128"/>
      <c r="AF374" s="11204"/>
      <c r="AG374" s="11204"/>
      <c r="AH374" s="11204"/>
      <c r="AI374" s="11204"/>
      <c r="AJ374" s="11204"/>
      <c r="AK374" s="11269"/>
      <c r="AL374" s="11204"/>
      <c r="AM374" s="11204"/>
      <c r="AN374" s="11270"/>
      <c r="AO374" s="11204"/>
      <c r="AP374" s="11204"/>
      <c r="AQ374" s="11204"/>
      <c r="AR374" s="11204"/>
      <c r="AS374" s="11204"/>
      <c r="AT374" s="11204"/>
      <c r="AU374" s="11204"/>
      <c r="AV374" s="11204"/>
      <c r="AW374" s="11204"/>
      <c r="AX374" s="11204"/>
      <c r="AY374" s="11204"/>
      <c r="AZ374" s="11204"/>
      <c r="BA374" s="11204"/>
      <c r="BB374" s="11204"/>
    </row>
    <row r="375">
      <c r="A375" s="11131"/>
      <c r="B375" s="11131"/>
      <c r="C375" s="11131"/>
      <c r="D375" s="11131"/>
      <c r="E375" s="11131"/>
      <c r="F375" s="11131"/>
      <c r="G375" s="11131"/>
      <c r="H375" s="11131"/>
      <c r="I375" s="11131"/>
      <c r="J375" s="11131"/>
      <c r="K375" s="11131"/>
      <c r="L375" s="11131"/>
      <c r="M375" s="11131"/>
      <c r="N375" s="11131"/>
      <c r="O375" s="11131"/>
      <c r="P375" s="11131"/>
      <c r="Q375" s="11131"/>
      <c r="R375" s="11131"/>
      <c r="S375" s="11131"/>
      <c r="T375" s="11131"/>
      <c r="U375" s="11131"/>
      <c r="V375" s="11128"/>
      <c r="W375" s="11161" t="s">
        <v>15335</v>
      </c>
      <c r="X375" s="11161"/>
      <c r="Y375" s="11161">
        <v>12</v>
      </c>
      <c r="Z375" s="11131"/>
      <c r="AA375" s="11163" t="s">
        <v>15336</v>
      </c>
      <c r="AB375" s="11161"/>
      <c r="AC375" s="11161">
        <v>25</v>
      </c>
      <c r="AD375" s="11131"/>
      <c r="AE375" s="11128"/>
      <c r="AF375" s="11204"/>
      <c r="AG375" s="11204"/>
      <c r="AH375" s="11204"/>
      <c r="AI375" s="11204"/>
      <c r="AJ375" s="11204"/>
      <c r="AK375" s="11269"/>
      <c r="AL375" s="11204"/>
      <c r="AM375" s="11204"/>
      <c r="AN375" s="11270"/>
      <c r="AO375" s="11204"/>
      <c r="AP375" s="11204"/>
      <c r="AQ375" s="11204"/>
      <c r="AR375" s="11204"/>
      <c r="AS375" s="11204"/>
      <c r="AT375" s="11204"/>
      <c r="AU375" s="11204"/>
      <c r="AV375" s="11204"/>
      <c r="AW375" s="11204"/>
      <c r="AX375" s="11204"/>
      <c r="AY375" s="11204"/>
      <c r="AZ375" s="11204"/>
      <c r="BA375" s="11204"/>
      <c r="BB375" s="11204"/>
    </row>
    <row r="376">
      <c r="A376" s="11131"/>
      <c r="B376" s="11131"/>
      <c r="C376" s="11131"/>
      <c r="D376" s="11131"/>
      <c r="E376" s="11131"/>
      <c r="F376" s="11131"/>
      <c r="G376" s="11131"/>
      <c r="H376" s="11131"/>
      <c r="I376" s="11131"/>
      <c r="J376" s="11131"/>
      <c r="K376" s="11131"/>
      <c r="L376" s="11131"/>
      <c r="M376" s="11131"/>
      <c r="N376" s="11131"/>
      <c r="O376" s="11131"/>
      <c r="P376" s="11131"/>
      <c r="Q376" s="11131"/>
      <c r="R376" s="11131"/>
      <c r="S376" s="11131"/>
      <c r="T376" s="11131"/>
      <c r="U376" s="11131"/>
      <c r="V376" s="11128"/>
      <c r="W376" s="11161" t="s">
        <v>15337</v>
      </c>
      <c r="X376" s="11161"/>
      <c r="Y376" s="11161">
        <v>12</v>
      </c>
      <c r="Z376" s="11131"/>
      <c r="AA376" s="11163" t="s">
        <v>15257</v>
      </c>
      <c r="AB376" s="11161"/>
      <c r="AC376" s="11161">
        <v>25</v>
      </c>
      <c r="AD376" s="11131"/>
      <c r="AE376" s="11128"/>
      <c r="AF376" s="11204"/>
      <c r="AG376" s="11204"/>
      <c r="AH376" s="11204"/>
      <c r="AI376" s="11204"/>
      <c r="AJ376" s="11204"/>
      <c r="AK376" s="11269"/>
      <c r="AL376" s="11204"/>
      <c r="AM376" s="11204"/>
      <c r="AN376" s="11270"/>
      <c r="AO376" s="11204"/>
      <c r="AP376" s="11204"/>
      <c r="AQ376" s="11204"/>
      <c r="AR376" s="11204"/>
      <c r="AS376" s="11204"/>
      <c r="AT376" s="11204"/>
      <c r="AU376" s="11204"/>
      <c r="AV376" s="11204"/>
      <c r="AW376" s="11204"/>
      <c r="AX376" s="11204"/>
      <c r="AY376" s="11204"/>
      <c r="AZ376" s="11204"/>
      <c r="BA376" s="11204"/>
      <c r="BB376" s="11204"/>
    </row>
    <row r="377">
      <c r="A377" s="11131"/>
      <c r="B377" s="11131"/>
      <c r="C377" s="11131"/>
      <c r="D377" s="11131"/>
      <c r="E377" s="11131"/>
      <c r="F377" s="11131"/>
      <c r="G377" s="11131"/>
      <c r="H377" s="11131"/>
      <c r="I377" s="11131"/>
      <c r="J377" s="11131"/>
      <c r="K377" s="11131"/>
      <c r="L377" s="11131"/>
      <c r="M377" s="11131"/>
      <c r="N377" s="11131"/>
      <c r="O377" s="11131"/>
      <c r="P377" s="11131"/>
      <c r="Q377" s="11131"/>
      <c r="R377" s="11131"/>
      <c r="S377" s="11131"/>
      <c r="T377" s="11131"/>
      <c r="U377" s="11131"/>
      <c r="V377" s="11128"/>
      <c r="W377" s="11161" t="s">
        <v>15251</v>
      </c>
      <c r="X377" s="11161"/>
      <c r="Y377" s="11161">
        <v>12</v>
      </c>
      <c r="Z377" s="11131"/>
      <c r="AA377" s="11163" t="s">
        <v>15338</v>
      </c>
      <c r="AB377" s="11161"/>
      <c r="AC377" s="11161">
        <v>25</v>
      </c>
      <c r="AD377" s="11131"/>
      <c r="AE377" s="11128"/>
      <c r="AF377" s="11204"/>
      <c r="AG377" s="11204"/>
      <c r="AH377" s="11204"/>
      <c r="AI377" s="11204"/>
      <c r="AJ377" s="11204"/>
      <c r="AK377" s="11269"/>
      <c r="AL377" s="11204"/>
      <c r="AM377" s="11204"/>
      <c r="AN377" s="11270"/>
      <c r="AO377" s="11204"/>
      <c r="AP377" s="11204"/>
      <c r="AQ377" s="11204"/>
      <c r="AR377" s="11204"/>
      <c r="AS377" s="11204"/>
      <c r="AT377" s="11204"/>
      <c r="AU377" s="11204"/>
      <c r="AV377" s="11204"/>
      <c r="AW377" s="11204"/>
      <c r="AX377" s="11204"/>
      <c r="AY377" s="11204"/>
      <c r="AZ377" s="11204"/>
      <c r="BA377" s="11204"/>
      <c r="BB377" s="11204"/>
    </row>
    <row r="378">
      <c r="A378" s="11131"/>
      <c r="B378" s="11131"/>
      <c r="C378" s="11131"/>
      <c r="D378" s="11131"/>
      <c r="E378" s="11131"/>
      <c r="F378" s="11131"/>
      <c r="G378" s="11131"/>
      <c r="H378" s="11131"/>
      <c r="I378" s="11131"/>
      <c r="J378" s="11131"/>
      <c r="K378" s="11131"/>
      <c r="L378" s="11131"/>
      <c r="M378" s="11131"/>
      <c r="N378" s="11131"/>
      <c r="O378" s="11131"/>
      <c r="P378" s="11131"/>
      <c r="Q378" s="11131"/>
      <c r="R378" s="11131"/>
      <c r="S378" s="11131"/>
      <c r="T378" s="11131"/>
      <c r="U378" s="11131"/>
      <c r="V378" s="11128"/>
      <c r="W378" s="11161" t="s">
        <v>15249</v>
      </c>
      <c r="X378" s="11161"/>
      <c r="Y378" s="11161">
        <v>12</v>
      </c>
      <c r="Z378" s="11131"/>
      <c r="AA378" s="11163" t="s">
        <v>15136</v>
      </c>
      <c r="AB378" s="11161"/>
      <c r="AC378" s="11161">
        <v>25</v>
      </c>
      <c r="AD378" s="11131"/>
      <c r="AE378" s="11128"/>
      <c r="AF378" s="11204"/>
      <c r="AG378" s="11204"/>
      <c r="AH378" s="11204"/>
      <c r="AI378" s="11204"/>
      <c r="AJ378" s="11204"/>
      <c r="AK378" s="11269"/>
      <c r="AL378" s="11204"/>
      <c r="AM378" s="11204"/>
      <c r="AN378" s="11270"/>
      <c r="AO378" s="11204"/>
      <c r="AP378" s="11204"/>
      <c r="AQ378" s="11204"/>
      <c r="AR378" s="11204"/>
      <c r="AS378" s="11204"/>
      <c r="AT378" s="11204"/>
      <c r="AU378" s="11204"/>
      <c r="AV378" s="11204"/>
      <c r="AW378" s="11204"/>
      <c r="AX378" s="11204"/>
      <c r="AY378" s="11204"/>
      <c r="AZ378" s="11204"/>
      <c r="BA378" s="11204"/>
      <c r="BB378" s="11204"/>
    </row>
    <row r="379">
      <c r="A379" s="11131"/>
      <c r="B379" s="11131"/>
      <c r="C379" s="11131"/>
      <c r="D379" s="11131"/>
      <c r="E379" s="11131"/>
      <c r="F379" s="11131"/>
      <c r="G379" s="11131"/>
      <c r="H379" s="11131"/>
      <c r="I379" s="11131"/>
      <c r="J379" s="11131"/>
      <c r="K379" s="11131"/>
      <c r="L379" s="11131"/>
      <c r="M379" s="11131"/>
      <c r="N379" s="11131"/>
      <c r="O379" s="11131"/>
      <c r="P379" s="11131"/>
      <c r="Q379" s="11131"/>
      <c r="R379" s="11131"/>
      <c r="S379" s="11131"/>
      <c r="T379" s="11131"/>
      <c r="U379" s="11131"/>
      <c r="V379" s="11128"/>
      <c r="W379" s="11161" t="s">
        <v>15339</v>
      </c>
      <c r="X379" s="11161"/>
      <c r="Y379" s="11161">
        <v>12</v>
      </c>
      <c r="Z379" s="11131"/>
      <c r="AA379" s="11163" t="s">
        <v>15137</v>
      </c>
      <c r="AB379" s="11161"/>
      <c r="AC379" s="11161">
        <v>25</v>
      </c>
      <c r="AD379" s="11131"/>
      <c r="AE379" s="11128"/>
      <c r="AF379" s="11204"/>
      <c r="AG379" s="11204"/>
      <c r="AH379" s="11204"/>
      <c r="AI379" s="11204"/>
      <c r="AJ379" s="11204"/>
      <c r="AK379" s="11269"/>
      <c r="AL379" s="11204"/>
      <c r="AM379" s="11204"/>
      <c r="AN379" s="11270"/>
      <c r="AO379" s="11204"/>
      <c r="AP379" s="11204"/>
      <c r="AQ379" s="11204"/>
      <c r="AR379" s="11204"/>
      <c r="AS379" s="11204"/>
      <c r="AT379" s="11204"/>
      <c r="AU379" s="11204"/>
      <c r="AV379" s="11204"/>
      <c r="AW379" s="11204"/>
      <c r="AX379" s="11204"/>
      <c r="AY379" s="11204"/>
      <c r="AZ379" s="11204"/>
      <c r="BA379" s="11204"/>
      <c r="BB379" s="11204"/>
    </row>
    <row r="380">
      <c r="A380" s="11131"/>
      <c r="B380" s="11131"/>
      <c r="C380" s="11131"/>
      <c r="D380" s="11131"/>
      <c r="E380" s="11131"/>
      <c r="F380" s="11131"/>
      <c r="G380" s="11131"/>
      <c r="H380" s="11131"/>
      <c r="I380" s="11131"/>
      <c r="J380" s="11131"/>
      <c r="K380" s="11131"/>
      <c r="L380" s="11131"/>
      <c r="M380" s="11131"/>
      <c r="N380" s="11131"/>
      <c r="O380" s="11131"/>
      <c r="P380" s="11131"/>
      <c r="Q380" s="11131"/>
      <c r="R380" s="11131"/>
      <c r="S380" s="11131"/>
      <c r="T380" s="11131"/>
      <c r="U380" s="11131"/>
      <c r="V380" s="11128"/>
      <c r="W380" s="11161" t="s">
        <v>15340</v>
      </c>
      <c r="X380" s="11161"/>
      <c r="Y380" s="11161">
        <v>12</v>
      </c>
      <c r="Z380" s="11131"/>
      <c r="AA380" s="11163" t="s">
        <v>15341</v>
      </c>
      <c r="AB380" s="11161"/>
      <c r="AC380" s="11161">
        <v>24</v>
      </c>
      <c r="AD380" s="11131"/>
      <c r="AE380" s="11128"/>
      <c r="AF380" s="11204"/>
      <c r="AG380" s="11204"/>
      <c r="AH380" s="11204"/>
      <c r="AI380" s="11204"/>
      <c r="AJ380" s="11204"/>
      <c r="AK380" s="11269"/>
      <c r="AL380" s="11204"/>
      <c r="AM380" s="11204"/>
      <c r="AN380" s="11270"/>
      <c r="AO380" s="11204"/>
      <c r="AP380" s="11204"/>
      <c r="AQ380" s="11204"/>
      <c r="AR380" s="11204"/>
      <c r="AS380" s="11204"/>
      <c r="AT380" s="11204"/>
      <c r="AU380" s="11204"/>
      <c r="AV380" s="11204"/>
      <c r="AW380" s="11204"/>
      <c r="AX380" s="11204"/>
      <c r="AY380" s="11204"/>
      <c r="AZ380" s="11204"/>
      <c r="BA380" s="11204"/>
      <c r="BB380" s="11204"/>
    </row>
    <row r="381">
      <c r="A381" s="11131"/>
      <c r="B381" s="11131"/>
      <c r="C381" s="11131"/>
      <c r="D381" s="11131"/>
      <c r="E381" s="11131"/>
      <c r="F381" s="11131"/>
      <c r="G381" s="11131"/>
      <c r="H381" s="11131"/>
      <c r="I381" s="11131"/>
      <c r="J381" s="11131"/>
      <c r="K381" s="11131"/>
      <c r="L381" s="11131"/>
      <c r="M381" s="11131"/>
      <c r="N381" s="11131"/>
      <c r="O381" s="11131"/>
      <c r="P381" s="11131"/>
      <c r="Q381" s="11131"/>
      <c r="R381" s="11131"/>
      <c r="S381" s="11131"/>
      <c r="T381" s="11131"/>
      <c r="U381" s="11131"/>
      <c r="V381" s="11128"/>
      <c r="W381" s="11161" t="s">
        <v>15342</v>
      </c>
      <c r="X381" s="11161"/>
      <c r="Y381" s="11161">
        <v>12</v>
      </c>
      <c r="Z381" s="11131"/>
      <c r="AA381" s="11163" t="s">
        <v>15343</v>
      </c>
      <c r="AB381" s="11161"/>
      <c r="AC381" s="11161">
        <v>24</v>
      </c>
      <c r="AD381" s="11131"/>
      <c r="AE381" s="11128"/>
      <c r="AF381" s="11204"/>
      <c r="AG381" s="11204"/>
      <c r="AH381" s="11204"/>
      <c r="AI381" s="11204"/>
      <c r="AJ381" s="11204"/>
      <c r="AK381" s="11269"/>
      <c r="AL381" s="11204"/>
      <c r="AM381" s="11204"/>
      <c r="AN381" s="11270"/>
      <c r="AO381" s="11204"/>
      <c r="AP381" s="11204"/>
      <c r="AQ381" s="11204"/>
      <c r="AR381" s="11204"/>
      <c r="AS381" s="11204"/>
      <c r="AT381" s="11204"/>
      <c r="AU381" s="11204"/>
      <c r="AV381" s="11204"/>
      <c r="AW381" s="11204"/>
      <c r="AX381" s="11204"/>
      <c r="AY381" s="11204"/>
      <c r="AZ381" s="11204"/>
      <c r="BA381" s="11204"/>
      <c r="BB381" s="11204"/>
    </row>
    <row r="382">
      <c r="A382" s="11131"/>
      <c r="B382" s="11131"/>
      <c r="C382" s="11131"/>
      <c r="D382" s="11131"/>
      <c r="E382" s="11131"/>
      <c r="F382" s="11131"/>
      <c r="G382" s="11131"/>
      <c r="H382" s="11131"/>
      <c r="I382" s="11131"/>
      <c r="J382" s="11131"/>
      <c r="K382" s="11131"/>
      <c r="L382" s="11131"/>
      <c r="M382" s="11131"/>
      <c r="N382" s="11131"/>
      <c r="O382" s="11131"/>
      <c r="P382" s="11131"/>
      <c r="Q382" s="11131"/>
      <c r="R382" s="11131"/>
      <c r="S382" s="11131"/>
      <c r="T382" s="11131"/>
      <c r="U382" s="11131"/>
      <c r="V382" s="11128"/>
      <c r="W382" s="11161" t="s">
        <v>15344</v>
      </c>
      <c r="X382" s="11161"/>
      <c r="Y382" s="11161">
        <v>12</v>
      </c>
      <c r="Z382" s="11131"/>
      <c r="AA382" s="11163" t="s">
        <v>15345</v>
      </c>
      <c r="AB382" s="11161"/>
      <c r="AC382" s="11161">
        <v>24</v>
      </c>
      <c r="AD382" s="11131"/>
      <c r="AE382" s="11128"/>
      <c r="AF382" s="11204"/>
      <c r="AG382" s="11204"/>
      <c r="AH382" s="11204"/>
      <c r="AI382" s="11204"/>
      <c r="AJ382" s="11204"/>
      <c r="AK382" s="11269"/>
      <c r="AL382" s="11204"/>
      <c r="AM382" s="11204"/>
      <c r="AN382" s="11270"/>
      <c r="AO382" s="11204"/>
      <c r="AP382" s="11204"/>
      <c r="AQ382" s="11204"/>
      <c r="AR382" s="11204"/>
      <c r="AS382" s="11204"/>
      <c r="AT382" s="11204"/>
      <c r="AU382" s="11204"/>
      <c r="AV382" s="11204"/>
      <c r="AW382" s="11204"/>
      <c r="AX382" s="11204"/>
      <c r="AY382" s="11204"/>
      <c r="AZ382" s="11204"/>
      <c r="BA382" s="11204"/>
      <c r="BB382" s="11204"/>
    </row>
    <row r="383">
      <c r="A383" s="11131"/>
      <c r="B383" s="11131"/>
      <c r="C383" s="11131"/>
      <c r="D383" s="11131"/>
      <c r="E383" s="11131"/>
      <c r="F383" s="11131"/>
      <c r="G383" s="11131"/>
      <c r="H383" s="11131"/>
      <c r="I383" s="11131"/>
      <c r="J383" s="11131"/>
      <c r="K383" s="11131"/>
      <c r="L383" s="11131"/>
      <c r="M383" s="11131"/>
      <c r="N383" s="11131"/>
      <c r="O383" s="11131"/>
      <c r="P383" s="11131"/>
      <c r="Q383" s="11131"/>
      <c r="R383" s="11131"/>
      <c r="S383" s="11131"/>
      <c r="T383" s="11131"/>
      <c r="U383" s="11131"/>
      <c r="V383" s="11128"/>
      <c r="W383" s="11161" t="s">
        <v>15346</v>
      </c>
      <c r="X383" s="11161"/>
      <c r="Y383" s="11161">
        <v>11</v>
      </c>
      <c r="Z383" s="11131"/>
      <c r="AA383" s="11163" t="s">
        <v>15347</v>
      </c>
      <c r="AB383" s="11161"/>
      <c r="AC383" s="11161">
        <v>24</v>
      </c>
      <c r="AD383" s="11131"/>
      <c r="AE383" s="11128"/>
      <c r="AF383" s="11204"/>
      <c r="AG383" s="11204"/>
      <c r="AH383" s="11204"/>
      <c r="AI383" s="11204"/>
      <c r="AJ383" s="11204"/>
      <c r="AK383" s="11269"/>
      <c r="AL383" s="11204"/>
      <c r="AM383" s="11204"/>
      <c r="AN383" s="11270"/>
      <c r="AO383" s="11204"/>
      <c r="AP383" s="11204"/>
      <c r="AQ383" s="11204"/>
      <c r="AR383" s="11204"/>
      <c r="AS383" s="11204"/>
      <c r="AT383" s="11204"/>
      <c r="AU383" s="11204"/>
      <c r="AV383" s="11204"/>
      <c r="AW383" s="11204"/>
      <c r="AX383" s="11204"/>
      <c r="AY383" s="11204"/>
      <c r="AZ383" s="11204"/>
      <c r="BA383" s="11204"/>
      <c r="BB383" s="11204"/>
    </row>
    <row r="384">
      <c r="A384" s="11131"/>
      <c r="B384" s="11131"/>
      <c r="C384" s="11131"/>
      <c r="D384" s="11131"/>
      <c r="E384" s="11131"/>
      <c r="F384" s="11131"/>
      <c r="G384" s="11131"/>
      <c r="H384" s="11131"/>
      <c r="I384" s="11131"/>
      <c r="J384" s="11131"/>
      <c r="K384" s="11131"/>
      <c r="L384" s="11131"/>
      <c r="M384" s="11131"/>
      <c r="N384" s="11131"/>
      <c r="O384" s="11131"/>
      <c r="P384" s="11131"/>
      <c r="Q384" s="11131"/>
      <c r="R384" s="11131"/>
      <c r="S384" s="11131"/>
      <c r="T384" s="11131"/>
      <c r="U384" s="11131"/>
      <c r="V384" s="11128"/>
      <c r="W384" s="11161" t="s">
        <v>15348</v>
      </c>
      <c r="X384" s="11161"/>
      <c r="Y384" s="11161">
        <v>11</v>
      </c>
      <c r="Z384" s="11131"/>
      <c r="AA384" s="11163" t="s">
        <v>15349</v>
      </c>
      <c r="AB384" s="11161"/>
      <c r="AC384" s="11161">
        <v>24</v>
      </c>
      <c r="AD384" s="11131"/>
      <c r="AE384" s="11128"/>
      <c r="AF384" s="11204"/>
      <c r="AG384" s="11204"/>
      <c r="AH384" s="11204"/>
      <c r="AI384" s="11204"/>
      <c r="AJ384" s="11204"/>
      <c r="AK384" s="11269"/>
      <c r="AL384" s="11204"/>
      <c r="AM384" s="11204"/>
      <c r="AN384" s="11270"/>
      <c r="AO384" s="11204"/>
      <c r="AP384" s="11204"/>
      <c r="AQ384" s="11204"/>
      <c r="AR384" s="11204"/>
      <c r="AS384" s="11204"/>
      <c r="AT384" s="11204"/>
      <c r="AU384" s="11204"/>
      <c r="AV384" s="11204"/>
      <c r="AW384" s="11204"/>
      <c r="AX384" s="11204"/>
      <c r="AY384" s="11204"/>
      <c r="AZ384" s="11204"/>
      <c r="BA384" s="11204"/>
      <c r="BB384" s="11204"/>
    </row>
    <row r="385">
      <c r="A385" s="11131"/>
      <c r="B385" s="11131"/>
      <c r="C385" s="11131"/>
      <c r="D385" s="11131"/>
      <c r="E385" s="11131"/>
      <c r="F385" s="11131"/>
      <c r="G385" s="11131"/>
      <c r="H385" s="11131"/>
      <c r="I385" s="11131"/>
      <c r="J385" s="11131"/>
      <c r="K385" s="11131"/>
      <c r="L385" s="11131"/>
      <c r="M385" s="11131"/>
      <c r="N385" s="11131"/>
      <c r="O385" s="11131"/>
      <c r="P385" s="11131"/>
      <c r="Q385" s="11131"/>
      <c r="R385" s="11131"/>
      <c r="S385" s="11131"/>
      <c r="T385" s="11131"/>
      <c r="U385" s="11131"/>
      <c r="V385" s="11128"/>
      <c r="W385" s="11161" t="s">
        <v>15317</v>
      </c>
      <c r="X385" s="11161"/>
      <c r="Y385" s="11161">
        <v>11</v>
      </c>
      <c r="Z385" s="11131"/>
      <c r="AA385" s="11163" t="s">
        <v>15350</v>
      </c>
      <c r="AB385" s="11161"/>
      <c r="AC385" s="11161">
        <v>24</v>
      </c>
      <c r="AD385" s="11131"/>
      <c r="AE385" s="11128"/>
      <c r="AF385" s="11204"/>
      <c r="AG385" s="11204"/>
      <c r="AH385" s="11204"/>
      <c r="AI385" s="11204"/>
      <c r="AJ385" s="11204"/>
      <c r="AK385" s="11269"/>
      <c r="AL385" s="11204"/>
      <c r="AM385" s="11204"/>
      <c r="AN385" s="11270"/>
      <c r="AO385" s="11204"/>
      <c r="AP385" s="11204"/>
      <c r="AQ385" s="11204"/>
      <c r="AR385" s="11204"/>
      <c r="AS385" s="11204"/>
      <c r="AT385" s="11204"/>
      <c r="AU385" s="11204"/>
      <c r="AV385" s="11204"/>
      <c r="AW385" s="11204"/>
      <c r="AX385" s="11204"/>
      <c r="AY385" s="11204"/>
      <c r="AZ385" s="11204"/>
      <c r="BA385" s="11204"/>
      <c r="BB385" s="11204"/>
    </row>
    <row r="386">
      <c r="A386" s="11131"/>
      <c r="B386" s="11131"/>
      <c r="C386" s="11131"/>
      <c r="D386" s="11131"/>
      <c r="E386" s="11131"/>
      <c r="F386" s="11131"/>
      <c r="G386" s="11131"/>
      <c r="H386" s="11131"/>
      <c r="I386" s="11131"/>
      <c r="J386" s="11131"/>
      <c r="K386" s="11131"/>
      <c r="L386" s="11131"/>
      <c r="M386" s="11131"/>
      <c r="N386" s="11131"/>
      <c r="O386" s="11131"/>
      <c r="P386" s="11131"/>
      <c r="Q386" s="11131"/>
      <c r="R386" s="11131"/>
      <c r="S386" s="11131"/>
      <c r="T386" s="11131"/>
      <c r="U386" s="11131"/>
      <c r="V386" s="11128"/>
      <c r="W386" s="11161" t="s">
        <v>15258</v>
      </c>
      <c r="X386" s="11161"/>
      <c r="Y386" s="11161">
        <v>11</v>
      </c>
      <c r="Z386" s="11131"/>
      <c r="AA386" s="11163" t="s">
        <v>15259</v>
      </c>
      <c r="AB386" s="11161"/>
      <c r="AC386" s="11161">
        <v>24</v>
      </c>
      <c r="AD386" s="11131"/>
      <c r="AE386" s="11128"/>
      <c r="AF386" s="11204"/>
      <c r="AG386" s="11204"/>
      <c r="AH386" s="11204"/>
      <c r="AI386" s="11204"/>
      <c r="AJ386" s="11204"/>
      <c r="AK386" s="11269"/>
      <c r="AL386" s="11204"/>
      <c r="AM386" s="11204"/>
      <c r="AN386" s="11270"/>
      <c r="AO386" s="11204"/>
      <c r="AP386" s="11204"/>
      <c r="AQ386" s="11204"/>
      <c r="AR386" s="11204"/>
      <c r="AS386" s="11204"/>
      <c r="AT386" s="11204"/>
      <c r="AU386" s="11204"/>
      <c r="AV386" s="11204"/>
      <c r="AW386" s="11204"/>
      <c r="AX386" s="11204"/>
      <c r="AY386" s="11204"/>
      <c r="AZ386" s="11204"/>
      <c r="BA386" s="11204"/>
      <c r="BB386" s="11204"/>
    </row>
    <row r="387">
      <c r="A387" s="11131"/>
      <c r="B387" s="11131"/>
      <c r="C387" s="11131"/>
      <c r="D387" s="11131"/>
      <c r="E387" s="11131"/>
      <c r="F387" s="11131"/>
      <c r="G387" s="11131"/>
      <c r="H387" s="11131"/>
      <c r="I387" s="11131"/>
      <c r="J387" s="11131"/>
      <c r="K387" s="11131"/>
      <c r="L387" s="11131"/>
      <c r="M387" s="11131"/>
      <c r="N387" s="11131"/>
      <c r="O387" s="11131"/>
      <c r="P387" s="11131"/>
      <c r="Q387" s="11131"/>
      <c r="R387" s="11131"/>
      <c r="S387" s="11131"/>
      <c r="T387" s="11131"/>
      <c r="U387" s="11131"/>
      <c r="V387" s="11128"/>
      <c r="W387" s="11161" t="s">
        <v>15234</v>
      </c>
      <c r="X387" s="11161"/>
      <c r="Y387" s="11161">
        <v>11</v>
      </c>
      <c r="Z387" s="11131"/>
      <c r="AA387" s="11163" t="s">
        <v>15351</v>
      </c>
      <c r="AB387" s="11161"/>
      <c r="AC387" s="11161">
        <v>24</v>
      </c>
      <c r="AD387" s="11131"/>
      <c r="AE387" s="11128"/>
      <c r="AF387" s="11204"/>
      <c r="AG387" s="11204"/>
      <c r="AH387" s="11204"/>
      <c r="AI387" s="11204"/>
      <c r="AJ387" s="11204"/>
      <c r="AK387" s="11269"/>
      <c r="AL387" s="11204"/>
      <c r="AM387" s="11204"/>
      <c r="AN387" s="11270"/>
      <c r="AO387" s="11204"/>
      <c r="AP387" s="11204"/>
      <c r="AQ387" s="11204"/>
      <c r="AR387" s="11204"/>
      <c r="AS387" s="11204"/>
      <c r="AT387" s="11204"/>
      <c r="AU387" s="11204"/>
      <c r="AV387" s="11204"/>
      <c r="AW387" s="11204"/>
      <c r="AX387" s="11204"/>
      <c r="AY387" s="11204"/>
      <c r="AZ387" s="11204"/>
      <c r="BA387" s="11204"/>
      <c r="BB387" s="11204"/>
    </row>
    <row r="388">
      <c r="A388" s="11131"/>
      <c r="B388" s="11131"/>
      <c r="C388" s="11131"/>
      <c r="D388" s="11131"/>
      <c r="E388" s="11131"/>
      <c r="F388" s="11131"/>
      <c r="G388" s="11131"/>
      <c r="H388" s="11131"/>
      <c r="I388" s="11131"/>
      <c r="J388" s="11131"/>
      <c r="K388" s="11131"/>
      <c r="L388" s="11131"/>
      <c r="M388" s="11131"/>
      <c r="N388" s="11131"/>
      <c r="O388" s="11131"/>
      <c r="P388" s="11131"/>
      <c r="Q388" s="11131"/>
      <c r="R388" s="11131"/>
      <c r="S388" s="11131"/>
      <c r="T388" s="11131"/>
      <c r="U388" s="11131"/>
      <c r="V388" s="11128"/>
      <c r="W388" s="11161" t="s">
        <v>15328</v>
      </c>
      <c r="X388" s="11161"/>
      <c r="Y388" s="11161">
        <v>11</v>
      </c>
      <c r="Z388" s="11131"/>
      <c r="AA388" s="11163" t="s">
        <v>15352</v>
      </c>
      <c r="AB388" s="11161"/>
      <c r="AC388" s="11161">
        <v>24</v>
      </c>
      <c r="AD388" s="11131"/>
      <c r="AE388" s="11128"/>
      <c r="AF388" s="11204"/>
      <c r="AG388" s="11204"/>
      <c r="AH388" s="11204"/>
      <c r="AI388" s="11204"/>
      <c r="AJ388" s="11204"/>
      <c r="AK388" s="11269"/>
      <c r="AL388" s="11204"/>
      <c r="AM388" s="11204"/>
      <c r="AN388" s="11270"/>
      <c r="AO388" s="11204"/>
      <c r="AP388" s="11204"/>
      <c r="AQ388" s="11204"/>
      <c r="AR388" s="11204"/>
      <c r="AS388" s="11204"/>
      <c r="AT388" s="11204"/>
      <c r="AU388" s="11204"/>
      <c r="AV388" s="11204"/>
      <c r="AW388" s="11204"/>
      <c r="AX388" s="11204"/>
      <c r="AY388" s="11204"/>
      <c r="AZ388" s="11204"/>
      <c r="BA388" s="11204"/>
      <c r="BB388" s="11204"/>
    </row>
    <row r="389">
      <c r="A389" s="11131"/>
      <c r="B389" s="11131"/>
      <c r="C389" s="11131"/>
      <c r="D389" s="11131"/>
      <c r="E389" s="11131"/>
      <c r="F389" s="11131"/>
      <c r="G389" s="11131"/>
      <c r="H389" s="11131"/>
      <c r="I389" s="11131"/>
      <c r="J389" s="11131"/>
      <c r="K389" s="11131"/>
      <c r="L389" s="11131"/>
      <c r="M389" s="11131"/>
      <c r="N389" s="11131"/>
      <c r="O389" s="11131"/>
      <c r="P389" s="11131"/>
      <c r="Q389" s="11131"/>
      <c r="R389" s="11131"/>
      <c r="S389" s="11131"/>
      <c r="T389" s="11131"/>
      <c r="U389" s="11131"/>
      <c r="V389" s="11128"/>
      <c r="W389" s="11161" t="s">
        <v>15286</v>
      </c>
      <c r="X389" s="11161"/>
      <c r="Y389" s="11161">
        <v>11</v>
      </c>
      <c r="Z389" s="11131"/>
      <c r="AA389" s="11163" t="s">
        <v>15231</v>
      </c>
      <c r="AB389" s="11161"/>
      <c r="AC389" s="11161">
        <v>24</v>
      </c>
      <c r="AD389" s="11131"/>
      <c r="AE389" s="11128"/>
      <c r="AF389" s="11204"/>
      <c r="AG389" s="11204"/>
      <c r="AH389" s="11204"/>
      <c r="AI389" s="11204"/>
      <c r="AJ389" s="11204"/>
      <c r="AK389" s="11269"/>
      <c r="AL389" s="11204"/>
      <c r="AM389" s="11204"/>
      <c r="AN389" s="11270"/>
      <c r="AO389" s="11204"/>
      <c r="AP389" s="11204"/>
      <c r="AQ389" s="11204"/>
      <c r="AR389" s="11204"/>
      <c r="AS389" s="11204"/>
      <c r="AT389" s="11204"/>
      <c r="AU389" s="11204"/>
      <c r="AV389" s="11204"/>
      <c r="AW389" s="11204"/>
      <c r="AX389" s="11204"/>
      <c r="AY389" s="11204"/>
      <c r="AZ389" s="11204"/>
      <c r="BA389" s="11204"/>
      <c r="BB389" s="11204"/>
    </row>
    <row r="390">
      <c r="A390" s="11131"/>
      <c r="B390" s="11131"/>
      <c r="C390" s="11131"/>
      <c r="D390" s="11131"/>
      <c r="E390" s="11131"/>
      <c r="F390" s="11131"/>
      <c r="G390" s="11131"/>
      <c r="H390" s="11131"/>
      <c r="I390" s="11131"/>
      <c r="J390" s="11131"/>
      <c r="K390" s="11131"/>
      <c r="L390" s="11131"/>
      <c r="M390" s="11131"/>
      <c r="N390" s="11131"/>
      <c r="O390" s="11131"/>
      <c r="P390" s="11131"/>
      <c r="Q390" s="11131"/>
      <c r="R390" s="11131"/>
      <c r="S390" s="11131"/>
      <c r="T390" s="11131"/>
      <c r="U390" s="11131"/>
      <c r="V390" s="11128"/>
      <c r="W390" s="11161" t="s">
        <v>15353</v>
      </c>
      <c r="X390" s="11161"/>
      <c r="Y390" s="11161">
        <v>11</v>
      </c>
      <c r="Z390" s="11131"/>
      <c r="AA390" s="11163" t="s">
        <v>15233</v>
      </c>
      <c r="AB390" s="11161"/>
      <c r="AC390" s="11161">
        <v>24</v>
      </c>
      <c r="AD390" s="11131"/>
      <c r="AE390" s="11128"/>
      <c r="AF390" s="11204"/>
      <c r="AG390" s="11204"/>
      <c r="AH390" s="11204"/>
      <c r="AI390" s="11204"/>
      <c r="AJ390" s="11204"/>
      <c r="AK390" s="11269"/>
      <c r="AL390" s="11204"/>
      <c r="AM390" s="11204"/>
      <c r="AN390" s="11270"/>
      <c r="AO390" s="11204"/>
      <c r="AP390" s="11204"/>
      <c r="AQ390" s="11204"/>
      <c r="AR390" s="11204"/>
      <c r="AS390" s="11204"/>
      <c r="AT390" s="11204"/>
      <c r="AU390" s="11204"/>
      <c r="AV390" s="11204"/>
      <c r="AW390" s="11204"/>
      <c r="AX390" s="11204"/>
      <c r="AY390" s="11204"/>
      <c r="AZ390" s="11204"/>
      <c r="BA390" s="11204"/>
      <c r="BB390" s="11204"/>
    </row>
    <row r="391">
      <c r="A391" s="11131"/>
      <c r="B391" s="11131"/>
      <c r="C391" s="11131"/>
      <c r="D391" s="11131"/>
      <c r="E391" s="11131"/>
      <c r="F391" s="11131"/>
      <c r="G391" s="11131"/>
      <c r="H391" s="11131"/>
      <c r="I391" s="11131"/>
      <c r="J391" s="11131"/>
      <c r="K391" s="11131"/>
      <c r="L391" s="11131"/>
      <c r="M391" s="11131"/>
      <c r="N391" s="11131"/>
      <c r="O391" s="11131"/>
      <c r="P391" s="11131"/>
      <c r="Q391" s="11131"/>
      <c r="R391" s="11131"/>
      <c r="S391" s="11131"/>
      <c r="T391" s="11131"/>
      <c r="U391" s="11131"/>
      <c r="V391" s="11128"/>
      <c r="W391" s="11161" t="s">
        <v>15354</v>
      </c>
      <c r="X391" s="11161"/>
      <c r="Y391" s="11161">
        <v>11</v>
      </c>
      <c r="Z391" s="11131"/>
      <c r="AA391" s="11163" t="s">
        <v>15196</v>
      </c>
      <c r="AB391" s="11161"/>
      <c r="AC391" s="11161">
        <v>24</v>
      </c>
      <c r="AD391" s="11131"/>
      <c r="AE391" s="11128"/>
      <c r="AF391" s="11204"/>
      <c r="AG391" s="11204"/>
      <c r="AH391" s="11204"/>
      <c r="AI391" s="11204"/>
      <c r="AJ391" s="11204"/>
      <c r="AK391" s="11269"/>
      <c r="AL391" s="11204"/>
      <c r="AM391" s="11204"/>
      <c r="AN391" s="11270"/>
      <c r="AO391" s="11204"/>
      <c r="AP391" s="11204"/>
      <c r="AQ391" s="11204"/>
      <c r="AR391" s="11204"/>
      <c r="AS391" s="11204"/>
      <c r="AT391" s="11204"/>
      <c r="AU391" s="11204"/>
      <c r="AV391" s="11204"/>
      <c r="AW391" s="11204"/>
      <c r="AX391" s="11204"/>
      <c r="AY391" s="11204"/>
      <c r="AZ391" s="11204"/>
      <c r="BA391" s="11204"/>
      <c r="BB391" s="11204"/>
    </row>
    <row r="392">
      <c r="A392" s="11131"/>
      <c r="B392" s="11131"/>
      <c r="C392" s="11131"/>
      <c r="D392" s="11131"/>
      <c r="E392" s="11131"/>
      <c r="F392" s="11131"/>
      <c r="G392" s="11131"/>
      <c r="H392" s="11131"/>
      <c r="I392" s="11131"/>
      <c r="J392" s="11131"/>
      <c r="K392" s="11131"/>
      <c r="L392" s="11131"/>
      <c r="M392" s="11131"/>
      <c r="N392" s="11131"/>
      <c r="O392" s="11131"/>
      <c r="P392" s="11131"/>
      <c r="Q392" s="11131"/>
      <c r="R392" s="11131"/>
      <c r="S392" s="11131"/>
      <c r="T392" s="11131"/>
      <c r="U392" s="11131"/>
      <c r="V392" s="11128"/>
      <c r="W392" s="11161" t="s">
        <v>15277</v>
      </c>
      <c r="X392" s="11161"/>
      <c r="Y392" s="11161">
        <v>11</v>
      </c>
      <c r="Z392" s="11131"/>
      <c r="AA392" s="11163" t="s">
        <v>15355</v>
      </c>
      <c r="AB392" s="11161"/>
      <c r="AC392" s="11161">
        <v>24</v>
      </c>
      <c r="AD392" s="11131"/>
      <c r="AE392" s="11128"/>
      <c r="AF392" s="11204"/>
      <c r="AG392" s="11204"/>
      <c r="AH392" s="11204"/>
      <c r="AI392" s="11204"/>
      <c r="AJ392" s="11204"/>
      <c r="AK392" s="11269"/>
      <c r="AL392" s="11204"/>
      <c r="AM392" s="11204"/>
      <c r="AN392" s="11270"/>
      <c r="AO392" s="11204"/>
      <c r="AP392" s="11204"/>
      <c r="AQ392" s="11204"/>
      <c r="AR392" s="11204"/>
      <c r="AS392" s="11204"/>
      <c r="AT392" s="11204"/>
      <c r="AU392" s="11204"/>
      <c r="AV392" s="11204"/>
      <c r="AW392" s="11204"/>
      <c r="AX392" s="11204"/>
      <c r="AY392" s="11204"/>
      <c r="AZ392" s="11204"/>
      <c r="BA392" s="11204"/>
      <c r="BB392" s="11204"/>
    </row>
    <row r="393">
      <c r="A393" s="11131"/>
      <c r="B393" s="11131"/>
      <c r="C393" s="11131"/>
      <c r="D393" s="11131"/>
      <c r="E393" s="11131"/>
      <c r="F393" s="11131"/>
      <c r="G393" s="11131"/>
      <c r="H393" s="11131"/>
      <c r="I393" s="11131"/>
      <c r="J393" s="11131"/>
      <c r="K393" s="11131"/>
      <c r="L393" s="11131"/>
      <c r="M393" s="11131"/>
      <c r="N393" s="11131"/>
      <c r="O393" s="11131"/>
      <c r="P393" s="11131"/>
      <c r="Q393" s="11131"/>
      <c r="R393" s="11131"/>
      <c r="S393" s="11131"/>
      <c r="T393" s="11131"/>
      <c r="U393" s="11131"/>
      <c r="V393" s="11128"/>
      <c r="W393" s="11161" t="s">
        <v>15331</v>
      </c>
      <c r="X393" s="11161"/>
      <c r="Y393" s="11161">
        <v>11</v>
      </c>
      <c r="Z393" s="11131"/>
      <c r="AA393" s="11163" t="s">
        <v>15308</v>
      </c>
      <c r="AB393" s="11161"/>
      <c r="AC393" s="11161">
        <v>24</v>
      </c>
      <c r="AD393" s="11131"/>
      <c r="AE393" s="11128"/>
      <c r="AF393" s="11204"/>
      <c r="AG393" s="11204"/>
      <c r="AH393" s="11204"/>
      <c r="AI393" s="11204"/>
      <c r="AJ393" s="11204"/>
      <c r="AK393" s="11269"/>
      <c r="AL393" s="11204"/>
      <c r="AM393" s="11204"/>
      <c r="AN393" s="11270"/>
      <c r="AO393" s="11204"/>
      <c r="AP393" s="11204"/>
      <c r="AQ393" s="11204"/>
      <c r="AR393" s="11204"/>
      <c r="AS393" s="11204"/>
      <c r="AT393" s="11204"/>
      <c r="AU393" s="11204"/>
      <c r="AV393" s="11204"/>
      <c r="AW393" s="11204"/>
      <c r="AX393" s="11204"/>
      <c r="AY393" s="11204"/>
      <c r="AZ393" s="11204"/>
      <c r="BA393" s="11204"/>
      <c r="BB393" s="11204"/>
    </row>
    <row r="394">
      <c r="A394" s="11131"/>
      <c r="B394" s="11131"/>
      <c r="C394" s="11131"/>
      <c r="D394" s="11131"/>
      <c r="E394" s="11131"/>
      <c r="F394" s="11131"/>
      <c r="G394" s="11131"/>
      <c r="H394" s="11131"/>
      <c r="I394" s="11131"/>
      <c r="J394" s="11131"/>
      <c r="K394" s="11131"/>
      <c r="L394" s="11131"/>
      <c r="M394" s="11131"/>
      <c r="N394" s="11131"/>
      <c r="O394" s="11131"/>
      <c r="P394" s="11131"/>
      <c r="Q394" s="11131"/>
      <c r="R394" s="11131"/>
      <c r="S394" s="11131"/>
      <c r="T394" s="11131"/>
      <c r="U394" s="11131"/>
      <c r="V394" s="11128"/>
      <c r="W394" s="11161" t="s">
        <v>15356</v>
      </c>
      <c r="X394" s="11161"/>
      <c r="Y394" s="11161">
        <v>11</v>
      </c>
      <c r="Z394" s="11131"/>
      <c r="AA394" s="11163" t="s">
        <v>15311</v>
      </c>
      <c r="AB394" s="11161"/>
      <c r="AC394" s="11161">
        <v>24</v>
      </c>
      <c r="AD394" s="11131"/>
      <c r="AE394" s="11128"/>
      <c r="AF394" s="11204"/>
      <c r="AG394" s="11204"/>
      <c r="AH394" s="11204"/>
      <c r="AI394" s="11204"/>
      <c r="AJ394" s="11204"/>
      <c r="AK394" s="11269"/>
      <c r="AL394" s="11204"/>
      <c r="AM394" s="11204"/>
      <c r="AN394" s="11270"/>
      <c r="AO394" s="11204"/>
      <c r="AP394" s="11204"/>
      <c r="AQ394" s="11204"/>
      <c r="AR394" s="11204"/>
      <c r="AS394" s="11204"/>
      <c r="AT394" s="11204"/>
      <c r="AU394" s="11204"/>
      <c r="AV394" s="11204"/>
      <c r="AW394" s="11204"/>
      <c r="AX394" s="11204"/>
      <c r="AY394" s="11204"/>
      <c r="AZ394" s="11204"/>
      <c r="BA394" s="11204"/>
      <c r="BB394" s="11204"/>
    </row>
    <row r="395">
      <c r="A395" s="11131"/>
      <c r="B395" s="11131"/>
      <c r="C395" s="11131"/>
      <c r="D395" s="11131"/>
      <c r="E395" s="11131"/>
      <c r="F395" s="11131"/>
      <c r="G395" s="11131"/>
      <c r="H395" s="11131"/>
      <c r="I395" s="11131"/>
      <c r="J395" s="11131"/>
      <c r="K395" s="11131"/>
      <c r="L395" s="11131"/>
      <c r="M395" s="11131"/>
      <c r="N395" s="11131"/>
      <c r="O395" s="11131"/>
      <c r="P395" s="11131"/>
      <c r="Q395" s="11131"/>
      <c r="R395" s="11131"/>
      <c r="S395" s="11131"/>
      <c r="T395" s="11131"/>
      <c r="U395" s="11131"/>
      <c r="V395" s="11128"/>
      <c r="W395" s="11161" t="s">
        <v>15357</v>
      </c>
      <c r="X395" s="11161"/>
      <c r="Y395" s="11161">
        <v>11</v>
      </c>
      <c r="Z395" s="11131"/>
      <c r="AA395" s="11163" t="s">
        <v>15358</v>
      </c>
      <c r="AB395" s="11161"/>
      <c r="AC395" s="11161">
        <v>24</v>
      </c>
      <c r="AD395" s="11131"/>
      <c r="AE395" s="11128"/>
      <c r="AF395" s="11204"/>
      <c r="AG395" s="11204"/>
      <c r="AH395" s="11204"/>
      <c r="AI395" s="11204"/>
      <c r="AJ395" s="11204"/>
      <c r="AK395" s="11269"/>
      <c r="AL395" s="11204"/>
      <c r="AM395" s="11204"/>
      <c r="AN395" s="11270"/>
      <c r="AO395" s="11204"/>
      <c r="AP395" s="11204"/>
      <c r="AQ395" s="11204"/>
      <c r="AR395" s="11204"/>
      <c r="AS395" s="11204"/>
      <c r="AT395" s="11204"/>
      <c r="AU395" s="11204"/>
      <c r="AV395" s="11204"/>
      <c r="AW395" s="11204"/>
      <c r="AX395" s="11204"/>
      <c r="AY395" s="11204"/>
      <c r="AZ395" s="11204"/>
      <c r="BA395" s="11204"/>
      <c r="BB395" s="11204"/>
    </row>
    <row r="396">
      <c r="A396" s="11131"/>
      <c r="B396" s="11131"/>
      <c r="C396" s="11131"/>
      <c r="D396" s="11131"/>
      <c r="E396" s="11131"/>
      <c r="F396" s="11131"/>
      <c r="G396" s="11131"/>
      <c r="H396" s="11131"/>
      <c r="I396" s="11131"/>
      <c r="J396" s="11131"/>
      <c r="K396" s="11131"/>
      <c r="L396" s="11131"/>
      <c r="M396" s="11131"/>
      <c r="N396" s="11131"/>
      <c r="O396" s="11131"/>
      <c r="P396" s="11131"/>
      <c r="Q396" s="11131"/>
      <c r="R396" s="11131"/>
      <c r="S396" s="11131"/>
      <c r="T396" s="11131"/>
      <c r="U396" s="11131"/>
      <c r="V396" s="11128"/>
      <c r="W396" s="11161" t="s">
        <v>15359</v>
      </c>
      <c r="X396" s="11161"/>
      <c r="Y396" s="11161">
        <v>11</v>
      </c>
      <c r="Z396" s="11131"/>
      <c r="AA396" s="11163" t="s">
        <v>15360</v>
      </c>
      <c r="AB396" s="11161"/>
      <c r="AC396" s="11161">
        <v>24</v>
      </c>
      <c r="AD396" s="11131"/>
      <c r="AE396" s="11128"/>
      <c r="AF396" s="11204"/>
      <c r="AG396" s="11204"/>
      <c r="AH396" s="11204"/>
      <c r="AI396" s="11204"/>
      <c r="AJ396" s="11204"/>
      <c r="AK396" s="11269"/>
      <c r="AL396" s="11204"/>
      <c r="AM396" s="11204"/>
      <c r="AN396" s="11270"/>
      <c r="AO396" s="11204"/>
      <c r="AP396" s="11204"/>
      <c r="AQ396" s="11204"/>
      <c r="AR396" s="11204"/>
      <c r="AS396" s="11204"/>
      <c r="AT396" s="11204"/>
      <c r="AU396" s="11204"/>
      <c r="AV396" s="11204"/>
      <c r="AW396" s="11204"/>
      <c r="AX396" s="11204"/>
      <c r="AY396" s="11204"/>
      <c r="AZ396" s="11204"/>
      <c r="BA396" s="11204"/>
      <c r="BB396" s="11204"/>
    </row>
    <row r="397">
      <c r="A397" s="11131"/>
      <c r="B397" s="11131"/>
      <c r="C397" s="11131"/>
      <c r="D397" s="11131"/>
      <c r="E397" s="11131"/>
      <c r="F397" s="11131"/>
      <c r="G397" s="11131"/>
      <c r="H397" s="11131"/>
      <c r="I397" s="11131"/>
      <c r="J397" s="11131"/>
      <c r="K397" s="11131"/>
      <c r="L397" s="11131"/>
      <c r="M397" s="11131"/>
      <c r="N397" s="11131"/>
      <c r="O397" s="11131"/>
      <c r="P397" s="11131"/>
      <c r="Q397" s="11131"/>
      <c r="R397" s="11131"/>
      <c r="S397" s="11131"/>
      <c r="T397" s="11131"/>
      <c r="U397" s="11131"/>
      <c r="V397" s="11128"/>
      <c r="W397" s="11161" t="s">
        <v>15361</v>
      </c>
      <c r="X397" s="11161"/>
      <c r="Y397" s="11161">
        <v>11</v>
      </c>
      <c r="Z397" s="11131"/>
      <c r="AA397" s="11163" t="s">
        <v>15254</v>
      </c>
      <c r="AB397" s="11161"/>
      <c r="AC397" s="11161">
        <v>24</v>
      </c>
      <c r="AD397" s="11131"/>
      <c r="AE397" s="11128"/>
      <c r="AF397" s="11204"/>
      <c r="AG397" s="11204"/>
      <c r="AH397" s="11204"/>
      <c r="AI397" s="11204"/>
      <c r="AJ397" s="11204"/>
      <c r="AK397" s="11269"/>
      <c r="AL397" s="11204"/>
      <c r="AM397" s="11204"/>
      <c r="AN397" s="11270"/>
      <c r="AO397" s="11204"/>
      <c r="AP397" s="11204"/>
      <c r="AQ397" s="11204"/>
      <c r="AR397" s="11204"/>
      <c r="AS397" s="11204"/>
      <c r="AT397" s="11204"/>
      <c r="AU397" s="11204"/>
      <c r="AV397" s="11204"/>
      <c r="AW397" s="11204"/>
      <c r="AX397" s="11204"/>
      <c r="AY397" s="11204"/>
      <c r="AZ397" s="11204"/>
      <c r="BA397" s="11204"/>
      <c r="BB397" s="11204"/>
    </row>
    <row r="398">
      <c r="A398" s="11131"/>
      <c r="B398" s="11131"/>
      <c r="C398" s="11131"/>
      <c r="D398" s="11131"/>
      <c r="E398" s="11131"/>
      <c r="F398" s="11131"/>
      <c r="G398" s="11131"/>
      <c r="H398" s="11131"/>
      <c r="I398" s="11131"/>
      <c r="J398" s="11131"/>
      <c r="K398" s="11131"/>
      <c r="L398" s="11131"/>
      <c r="M398" s="11131"/>
      <c r="N398" s="11131"/>
      <c r="O398" s="11131"/>
      <c r="P398" s="11131"/>
      <c r="Q398" s="11131"/>
      <c r="R398" s="11131"/>
      <c r="S398" s="11131"/>
      <c r="T398" s="11131"/>
      <c r="U398" s="11131"/>
      <c r="V398" s="11128"/>
      <c r="W398" s="11161" t="s">
        <v>15362</v>
      </c>
      <c r="X398" s="11161"/>
      <c r="Y398" s="11161">
        <v>11</v>
      </c>
      <c r="Z398" s="11131"/>
      <c r="AA398" s="11163" t="s">
        <v>15296</v>
      </c>
      <c r="AB398" s="11161"/>
      <c r="AC398" s="11161">
        <v>24</v>
      </c>
      <c r="AD398" s="11131"/>
      <c r="AE398" s="11128"/>
      <c r="AF398" s="11204"/>
      <c r="AG398" s="11204"/>
      <c r="AH398" s="11204"/>
      <c r="AI398" s="11204"/>
      <c r="AJ398" s="11204"/>
      <c r="AK398" s="11269"/>
      <c r="AL398" s="11204"/>
      <c r="AM398" s="11204"/>
      <c r="AN398" s="11270"/>
      <c r="AO398" s="11204"/>
      <c r="AP398" s="11204"/>
      <c r="AQ398" s="11204"/>
      <c r="AR398" s="11204"/>
      <c r="AS398" s="11204"/>
      <c r="AT398" s="11204"/>
      <c r="AU398" s="11204"/>
      <c r="AV398" s="11204"/>
      <c r="AW398" s="11204"/>
      <c r="AX398" s="11204"/>
      <c r="AY398" s="11204"/>
      <c r="AZ398" s="11204"/>
      <c r="BA398" s="11204"/>
      <c r="BB398" s="11204"/>
    </row>
    <row r="399">
      <c r="A399" s="11131"/>
      <c r="B399" s="11131"/>
      <c r="C399" s="11131"/>
      <c r="D399" s="11131"/>
      <c r="E399" s="11131"/>
      <c r="F399" s="11131"/>
      <c r="G399" s="11131"/>
      <c r="H399" s="11131"/>
      <c r="I399" s="11131"/>
      <c r="J399" s="11131"/>
      <c r="K399" s="11131"/>
      <c r="L399" s="11131"/>
      <c r="M399" s="11131"/>
      <c r="N399" s="11131"/>
      <c r="O399" s="11131"/>
      <c r="P399" s="11131"/>
      <c r="Q399" s="11131"/>
      <c r="R399" s="11131"/>
      <c r="S399" s="11131"/>
      <c r="T399" s="11131"/>
      <c r="U399" s="11131"/>
      <c r="V399" s="11128"/>
      <c r="W399" s="11161" t="s">
        <v>15299</v>
      </c>
      <c r="X399" s="11161"/>
      <c r="Y399" s="11161">
        <v>11</v>
      </c>
      <c r="Z399" s="11131"/>
      <c r="AA399" s="11163" t="s">
        <v>15363</v>
      </c>
      <c r="AB399" s="11161"/>
      <c r="AC399" s="11161">
        <v>24</v>
      </c>
      <c r="AD399" s="11131"/>
      <c r="AE399" s="11128"/>
      <c r="AF399" s="11204"/>
      <c r="AG399" s="11204"/>
      <c r="AH399" s="11204"/>
      <c r="AI399" s="11204"/>
      <c r="AJ399" s="11204"/>
      <c r="AK399" s="11269"/>
      <c r="AL399" s="11204"/>
      <c r="AM399" s="11204"/>
      <c r="AN399" s="11270"/>
      <c r="AO399" s="11204"/>
      <c r="AP399" s="11204"/>
      <c r="AQ399" s="11204"/>
      <c r="AR399" s="11204"/>
      <c r="AS399" s="11204"/>
      <c r="AT399" s="11204"/>
      <c r="AU399" s="11204"/>
      <c r="AV399" s="11204"/>
      <c r="AW399" s="11204"/>
      <c r="AX399" s="11204"/>
      <c r="AY399" s="11204"/>
      <c r="AZ399" s="11204"/>
      <c r="BA399" s="11204"/>
      <c r="BB399" s="11204"/>
    </row>
    <row r="400">
      <c r="A400" s="11131"/>
      <c r="B400" s="11131"/>
      <c r="C400" s="11131"/>
      <c r="D400" s="11131"/>
      <c r="E400" s="11131"/>
      <c r="F400" s="11131"/>
      <c r="G400" s="11131"/>
      <c r="H400" s="11131"/>
      <c r="I400" s="11131"/>
      <c r="J400" s="11131"/>
      <c r="K400" s="11131"/>
      <c r="L400" s="11131"/>
      <c r="M400" s="11131"/>
      <c r="N400" s="11131"/>
      <c r="O400" s="11131"/>
      <c r="P400" s="11131"/>
      <c r="Q400" s="11131"/>
      <c r="R400" s="11131"/>
      <c r="S400" s="11131"/>
      <c r="T400" s="11131"/>
      <c r="U400" s="11131"/>
      <c r="V400" s="11128"/>
      <c r="W400" s="11161" t="s">
        <v>15364</v>
      </c>
      <c r="X400" s="11161"/>
      <c r="Y400" s="11161">
        <v>11</v>
      </c>
      <c r="Z400" s="11131"/>
      <c r="AA400" s="11163" t="s">
        <v>15365</v>
      </c>
      <c r="AB400" s="11161"/>
      <c r="AC400" s="11161">
        <v>24</v>
      </c>
      <c r="AD400" s="11131"/>
      <c r="AE400" s="11128"/>
      <c r="AF400" s="11204"/>
      <c r="AG400" s="11204"/>
      <c r="AH400" s="11204"/>
      <c r="AI400" s="11204"/>
      <c r="AJ400" s="11204"/>
      <c r="AK400" s="11269"/>
      <c r="AL400" s="11204"/>
      <c r="AM400" s="11204"/>
      <c r="AN400" s="11270"/>
      <c r="AO400" s="11204"/>
      <c r="AP400" s="11204"/>
      <c r="AQ400" s="11204"/>
      <c r="AR400" s="11204"/>
      <c r="AS400" s="11204"/>
      <c r="AT400" s="11204"/>
      <c r="AU400" s="11204"/>
      <c r="AV400" s="11204"/>
      <c r="AW400" s="11204"/>
      <c r="AX400" s="11204"/>
      <c r="AY400" s="11204"/>
      <c r="AZ400" s="11204"/>
      <c r="BA400" s="11204"/>
      <c r="BB400" s="11204"/>
    </row>
    <row r="401">
      <c r="A401" s="11131"/>
      <c r="B401" s="11131"/>
      <c r="C401" s="11131"/>
      <c r="D401" s="11131"/>
      <c r="E401" s="11131"/>
      <c r="F401" s="11131"/>
      <c r="G401" s="11131"/>
      <c r="H401" s="11131"/>
      <c r="I401" s="11131"/>
      <c r="J401" s="11131"/>
      <c r="K401" s="11131"/>
      <c r="L401" s="11131"/>
      <c r="M401" s="11131"/>
      <c r="N401" s="11131"/>
      <c r="O401" s="11131"/>
      <c r="P401" s="11131"/>
      <c r="Q401" s="11131"/>
      <c r="R401" s="11131"/>
      <c r="S401" s="11131"/>
      <c r="T401" s="11131"/>
      <c r="U401" s="11131"/>
      <c r="V401" s="11128"/>
      <c r="W401" s="11161" t="s">
        <v>15366</v>
      </c>
      <c r="X401" s="11161"/>
      <c r="Y401" s="11161">
        <v>11</v>
      </c>
      <c r="Z401" s="11131"/>
      <c r="AA401" s="11163" t="s">
        <v>15367</v>
      </c>
      <c r="AB401" s="11161"/>
      <c r="AC401" s="11161">
        <v>24</v>
      </c>
      <c r="AD401" s="11131"/>
      <c r="AE401" s="11128"/>
      <c r="AF401" s="11204"/>
      <c r="AG401" s="11204"/>
      <c r="AH401" s="11204"/>
      <c r="AI401" s="11204"/>
      <c r="AJ401" s="11204"/>
      <c r="AK401" s="11269"/>
      <c r="AL401" s="11204"/>
      <c r="AM401" s="11204"/>
      <c r="AN401" s="11270"/>
      <c r="AO401" s="11204"/>
      <c r="AP401" s="11204"/>
      <c r="AQ401" s="11204"/>
      <c r="AR401" s="11204"/>
      <c r="AS401" s="11204"/>
      <c r="AT401" s="11204"/>
      <c r="AU401" s="11204"/>
      <c r="AV401" s="11204"/>
      <c r="AW401" s="11204"/>
      <c r="AX401" s="11204"/>
      <c r="AY401" s="11204"/>
      <c r="AZ401" s="11204"/>
      <c r="BA401" s="11204"/>
      <c r="BB401" s="11204"/>
    </row>
    <row r="402">
      <c r="A402" s="11131"/>
      <c r="B402" s="11131"/>
      <c r="C402" s="11131"/>
      <c r="D402" s="11131"/>
      <c r="E402" s="11131"/>
      <c r="F402" s="11131"/>
      <c r="G402" s="11131"/>
      <c r="H402" s="11131"/>
      <c r="I402" s="11131"/>
      <c r="J402" s="11131"/>
      <c r="K402" s="11131"/>
      <c r="L402" s="11131"/>
      <c r="M402" s="11131"/>
      <c r="N402" s="11131"/>
      <c r="O402" s="11131"/>
      <c r="P402" s="11131"/>
      <c r="Q402" s="11131"/>
      <c r="R402" s="11131"/>
      <c r="S402" s="11131"/>
      <c r="T402" s="11131"/>
      <c r="U402" s="11131"/>
      <c r="V402" s="11128"/>
      <c r="W402" s="11161" t="s">
        <v>15368</v>
      </c>
      <c r="X402" s="11161"/>
      <c r="Y402" s="11161">
        <v>11</v>
      </c>
      <c r="Z402" s="11131"/>
      <c r="AA402" s="11163" t="s">
        <v>15369</v>
      </c>
      <c r="AB402" s="11161"/>
      <c r="AC402" s="11161">
        <v>24</v>
      </c>
      <c r="AD402" s="11131"/>
      <c r="AE402" s="11128"/>
      <c r="AF402" s="11204"/>
      <c r="AG402" s="11204"/>
      <c r="AH402" s="11204"/>
      <c r="AI402" s="11204"/>
      <c r="AJ402" s="11204"/>
      <c r="AK402" s="11269"/>
      <c r="AL402" s="11204"/>
      <c r="AM402" s="11204"/>
      <c r="AN402" s="11270"/>
      <c r="AO402" s="11204"/>
      <c r="AP402" s="11204"/>
      <c r="AQ402" s="11204"/>
      <c r="AR402" s="11204"/>
      <c r="AS402" s="11204"/>
      <c r="AT402" s="11204"/>
      <c r="AU402" s="11204"/>
      <c r="AV402" s="11204"/>
      <c r="AW402" s="11204"/>
      <c r="AX402" s="11204"/>
      <c r="AY402" s="11204"/>
      <c r="AZ402" s="11204"/>
      <c r="BA402" s="11204"/>
      <c r="BB402" s="11204"/>
    </row>
    <row r="403">
      <c r="A403" s="11131"/>
      <c r="B403" s="11131"/>
      <c r="C403" s="11131"/>
      <c r="D403" s="11131"/>
      <c r="E403" s="11131"/>
      <c r="F403" s="11131"/>
      <c r="G403" s="11131"/>
      <c r="H403" s="11131"/>
      <c r="I403" s="11131"/>
      <c r="J403" s="11131"/>
      <c r="K403" s="11131"/>
      <c r="L403" s="11131"/>
      <c r="M403" s="11131"/>
      <c r="N403" s="11131"/>
      <c r="O403" s="11131"/>
      <c r="P403" s="11131"/>
      <c r="Q403" s="11131"/>
      <c r="R403" s="11131"/>
      <c r="S403" s="11131"/>
      <c r="T403" s="11131"/>
      <c r="U403" s="11131"/>
      <c r="V403" s="11128"/>
      <c r="W403" s="11161" t="s">
        <v>15256</v>
      </c>
      <c r="X403" s="11161"/>
      <c r="Y403" s="11161">
        <v>10</v>
      </c>
      <c r="Z403" s="11131"/>
      <c r="AA403" s="11163" t="s">
        <v>15342</v>
      </c>
      <c r="AB403" s="11161"/>
      <c r="AC403" s="11161">
        <v>24</v>
      </c>
      <c r="AD403" s="11131"/>
      <c r="AE403" s="11128"/>
      <c r="AF403" s="11204"/>
      <c r="AG403" s="11204"/>
      <c r="AH403" s="11204"/>
      <c r="AI403" s="11204"/>
      <c r="AJ403" s="11204"/>
      <c r="AK403" s="11269"/>
      <c r="AL403" s="11204"/>
      <c r="AM403" s="11204"/>
      <c r="AN403" s="11270"/>
      <c r="AO403" s="11204"/>
      <c r="AP403" s="11204"/>
      <c r="AQ403" s="11204"/>
      <c r="AR403" s="11204"/>
      <c r="AS403" s="11204"/>
      <c r="AT403" s="11204"/>
      <c r="AU403" s="11204"/>
      <c r="AV403" s="11204"/>
      <c r="AW403" s="11204"/>
      <c r="AX403" s="11204"/>
      <c r="AY403" s="11204"/>
      <c r="AZ403" s="11204"/>
      <c r="BA403" s="11204"/>
      <c r="BB403" s="11204"/>
    </row>
    <row r="404">
      <c r="A404" s="11131"/>
      <c r="B404" s="11131"/>
      <c r="C404" s="11131"/>
      <c r="D404" s="11131"/>
      <c r="E404" s="11131"/>
      <c r="F404" s="11131"/>
      <c r="G404" s="11131"/>
      <c r="H404" s="11131"/>
      <c r="I404" s="11131"/>
      <c r="J404" s="11131"/>
      <c r="K404" s="11131"/>
      <c r="L404" s="11131"/>
      <c r="M404" s="11131"/>
      <c r="N404" s="11131"/>
      <c r="O404" s="11131"/>
      <c r="P404" s="11131"/>
      <c r="Q404" s="11131"/>
      <c r="R404" s="11131"/>
      <c r="S404" s="11131"/>
      <c r="T404" s="11131"/>
      <c r="U404" s="11131"/>
      <c r="V404" s="11128"/>
      <c r="W404" s="11161" t="s">
        <v>15370</v>
      </c>
      <c r="X404" s="11161"/>
      <c r="Y404" s="11161">
        <v>10</v>
      </c>
      <c r="Z404" s="11131"/>
      <c r="AA404" s="11163" t="s">
        <v>15371</v>
      </c>
      <c r="AB404" s="11161"/>
      <c r="AC404" s="11161">
        <v>23</v>
      </c>
      <c r="AD404" s="11131"/>
      <c r="AE404" s="11128"/>
      <c r="AF404" s="11204"/>
      <c r="AG404" s="11204"/>
      <c r="AH404" s="11204"/>
      <c r="AI404" s="11204"/>
      <c r="AJ404" s="11204"/>
      <c r="AK404" s="11269"/>
      <c r="AL404" s="11204"/>
      <c r="AM404" s="11204"/>
      <c r="AN404" s="11270"/>
      <c r="AO404" s="11204"/>
      <c r="AP404" s="11204"/>
      <c r="AQ404" s="11204"/>
      <c r="AR404" s="11204"/>
      <c r="AS404" s="11204"/>
      <c r="AT404" s="11204"/>
      <c r="AU404" s="11204"/>
      <c r="AV404" s="11204"/>
      <c r="AW404" s="11204"/>
      <c r="AX404" s="11204"/>
      <c r="AY404" s="11204"/>
      <c r="AZ404" s="11204"/>
      <c r="BA404" s="11204"/>
      <c r="BB404" s="11204"/>
    </row>
    <row r="405">
      <c r="A405" s="11131"/>
      <c r="B405" s="11131"/>
      <c r="C405" s="11131"/>
      <c r="D405" s="11131"/>
      <c r="E405" s="11131"/>
      <c r="F405" s="11131"/>
      <c r="G405" s="11131"/>
      <c r="H405" s="11131"/>
      <c r="I405" s="11131"/>
      <c r="J405" s="11131"/>
      <c r="K405" s="11131"/>
      <c r="L405" s="11131"/>
      <c r="M405" s="11131"/>
      <c r="N405" s="11131"/>
      <c r="O405" s="11131"/>
      <c r="P405" s="11131"/>
      <c r="Q405" s="11131"/>
      <c r="R405" s="11131"/>
      <c r="S405" s="11131"/>
      <c r="T405" s="11131"/>
      <c r="U405" s="11131"/>
      <c r="V405" s="11128"/>
      <c r="W405" s="11161" t="s">
        <v>15372</v>
      </c>
      <c r="X405" s="11161"/>
      <c r="Y405" s="11161">
        <v>10</v>
      </c>
      <c r="Z405" s="11131"/>
      <c r="AA405" s="11163" t="s">
        <v>15373</v>
      </c>
      <c r="AB405" s="11161"/>
      <c r="AC405" s="11161">
        <v>23</v>
      </c>
      <c r="AD405" s="11131"/>
      <c r="AE405" s="11128"/>
      <c r="AF405" s="11204"/>
      <c r="AG405" s="11204"/>
      <c r="AH405" s="11204"/>
      <c r="AI405" s="11204"/>
      <c r="AJ405" s="11204"/>
      <c r="AK405" s="11269"/>
      <c r="AL405" s="11204"/>
      <c r="AM405" s="11204"/>
      <c r="AN405" s="11270"/>
      <c r="AO405" s="11204"/>
      <c r="AP405" s="11204"/>
      <c r="AQ405" s="11204"/>
      <c r="AR405" s="11204"/>
      <c r="AS405" s="11204"/>
      <c r="AT405" s="11204"/>
      <c r="AU405" s="11204"/>
      <c r="AV405" s="11204"/>
      <c r="AW405" s="11204"/>
      <c r="AX405" s="11204"/>
      <c r="AY405" s="11204"/>
      <c r="AZ405" s="11204"/>
      <c r="BA405" s="11204"/>
      <c r="BB405" s="11204"/>
    </row>
    <row r="406">
      <c r="A406" s="11131"/>
      <c r="B406" s="11131"/>
      <c r="C406" s="11131"/>
      <c r="D406" s="11131"/>
      <c r="E406" s="11131"/>
      <c r="F406" s="11131"/>
      <c r="G406" s="11131"/>
      <c r="H406" s="11131"/>
      <c r="I406" s="11131"/>
      <c r="J406" s="11131"/>
      <c r="K406" s="11131"/>
      <c r="L406" s="11131"/>
      <c r="M406" s="11131"/>
      <c r="N406" s="11131"/>
      <c r="O406" s="11131"/>
      <c r="P406" s="11131"/>
      <c r="Q406" s="11131"/>
      <c r="R406" s="11131"/>
      <c r="S406" s="11131"/>
      <c r="T406" s="11131"/>
      <c r="U406" s="11131"/>
      <c r="V406" s="11128"/>
      <c r="W406" s="11161" t="s">
        <v>15374</v>
      </c>
      <c r="X406" s="11161"/>
      <c r="Y406" s="11161">
        <v>10</v>
      </c>
      <c r="Z406" s="11131"/>
      <c r="AA406" s="11163" t="s">
        <v>15375</v>
      </c>
      <c r="AB406" s="11161"/>
      <c r="AC406" s="11161">
        <v>23</v>
      </c>
      <c r="AD406" s="11131"/>
      <c r="AE406" s="11128"/>
      <c r="AF406" s="11204"/>
      <c r="AG406" s="11204"/>
      <c r="AH406" s="11204"/>
      <c r="AI406" s="11204"/>
      <c r="AJ406" s="11204"/>
      <c r="AK406" s="11269"/>
      <c r="AL406" s="11204"/>
      <c r="AM406" s="11204"/>
      <c r="AN406" s="11270"/>
      <c r="AO406" s="11204"/>
      <c r="AP406" s="11204"/>
      <c r="AQ406" s="11204"/>
      <c r="AR406" s="11204"/>
      <c r="AS406" s="11204"/>
      <c r="AT406" s="11204"/>
      <c r="AU406" s="11204"/>
      <c r="AV406" s="11204"/>
      <c r="AW406" s="11204"/>
      <c r="AX406" s="11204"/>
      <c r="AY406" s="11204"/>
      <c r="AZ406" s="11204"/>
      <c r="BA406" s="11204"/>
      <c r="BB406" s="11204"/>
    </row>
    <row r="407">
      <c r="A407" s="11131"/>
      <c r="B407" s="11131"/>
      <c r="C407" s="11131"/>
      <c r="D407" s="11131"/>
      <c r="E407" s="11131"/>
      <c r="F407" s="11131"/>
      <c r="G407" s="11131"/>
      <c r="H407" s="11131"/>
      <c r="I407" s="11131"/>
      <c r="J407" s="11131"/>
      <c r="K407" s="11131"/>
      <c r="L407" s="11131"/>
      <c r="M407" s="11131"/>
      <c r="N407" s="11131"/>
      <c r="O407" s="11131"/>
      <c r="P407" s="11131"/>
      <c r="Q407" s="11131"/>
      <c r="R407" s="11131"/>
      <c r="S407" s="11131"/>
      <c r="T407" s="11131"/>
      <c r="U407" s="11131"/>
      <c r="V407" s="11128"/>
      <c r="W407" s="11161" t="s">
        <v>15298</v>
      </c>
      <c r="X407" s="11161"/>
      <c r="Y407" s="11161">
        <v>10</v>
      </c>
      <c r="Z407" s="11131"/>
      <c r="AA407" s="11163" t="s">
        <v>15376</v>
      </c>
      <c r="AB407" s="11161"/>
      <c r="AC407" s="11161">
        <v>23</v>
      </c>
      <c r="AD407" s="11131"/>
      <c r="AE407" s="11128"/>
      <c r="AF407" s="11204"/>
      <c r="AG407" s="11204"/>
      <c r="AH407" s="11204"/>
      <c r="AI407" s="11204"/>
      <c r="AJ407" s="11204"/>
      <c r="AK407" s="11269"/>
      <c r="AL407" s="11204"/>
      <c r="AM407" s="11204"/>
      <c r="AN407" s="11270"/>
      <c r="AO407" s="11204"/>
      <c r="AP407" s="11204"/>
      <c r="AQ407" s="11204"/>
      <c r="AR407" s="11204"/>
      <c r="AS407" s="11204"/>
      <c r="AT407" s="11204"/>
      <c r="AU407" s="11204"/>
      <c r="AV407" s="11204"/>
      <c r="AW407" s="11204"/>
      <c r="AX407" s="11204"/>
      <c r="AY407" s="11204"/>
      <c r="AZ407" s="11204"/>
      <c r="BA407" s="11204"/>
      <c r="BB407" s="11204"/>
    </row>
    <row r="408">
      <c r="A408" s="11131"/>
      <c r="B408" s="11131"/>
      <c r="C408" s="11131"/>
      <c r="D408" s="11131"/>
      <c r="E408" s="11131"/>
      <c r="F408" s="11131"/>
      <c r="G408" s="11131"/>
      <c r="H408" s="11131"/>
      <c r="I408" s="11131"/>
      <c r="J408" s="11131"/>
      <c r="K408" s="11131"/>
      <c r="L408" s="11131"/>
      <c r="M408" s="11131"/>
      <c r="N408" s="11131"/>
      <c r="O408" s="11131"/>
      <c r="P408" s="11131"/>
      <c r="Q408" s="11131"/>
      <c r="R408" s="11131"/>
      <c r="S408" s="11131"/>
      <c r="T408" s="11131"/>
      <c r="U408" s="11131"/>
      <c r="V408" s="11128"/>
      <c r="W408" s="11161" t="s">
        <v>15377</v>
      </c>
      <c r="X408" s="11161"/>
      <c r="Y408" s="11161">
        <v>10</v>
      </c>
      <c r="Z408" s="11131"/>
      <c r="AA408" s="11163" t="s">
        <v>15378</v>
      </c>
      <c r="AB408" s="11161"/>
      <c r="AC408" s="11161">
        <v>23</v>
      </c>
      <c r="AD408" s="11131"/>
      <c r="AE408" s="11128"/>
      <c r="AF408" s="11204"/>
      <c r="AG408" s="11204"/>
      <c r="AH408" s="11204"/>
      <c r="AI408" s="11204"/>
      <c r="AJ408" s="11204"/>
      <c r="AK408" s="11269"/>
      <c r="AL408" s="11204"/>
      <c r="AM408" s="11204"/>
      <c r="AN408" s="11270"/>
      <c r="AO408" s="11204"/>
      <c r="AP408" s="11204"/>
      <c r="AQ408" s="11204"/>
      <c r="AR408" s="11204"/>
      <c r="AS408" s="11204"/>
      <c r="AT408" s="11204"/>
      <c r="AU408" s="11204"/>
      <c r="AV408" s="11204"/>
      <c r="AW408" s="11204"/>
      <c r="AX408" s="11204"/>
      <c r="AY408" s="11204"/>
      <c r="AZ408" s="11204"/>
      <c r="BA408" s="11204"/>
      <c r="BB408" s="11204"/>
    </row>
    <row r="409">
      <c r="A409" s="11131"/>
      <c r="B409" s="11131"/>
      <c r="C409" s="11131"/>
      <c r="D409" s="11131"/>
      <c r="E409" s="11131"/>
      <c r="F409" s="11131"/>
      <c r="G409" s="11131"/>
      <c r="H409" s="11131"/>
      <c r="I409" s="11131"/>
      <c r="J409" s="11131"/>
      <c r="K409" s="11131"/>
      <c r="L409" s="11131"/>
      <c r="M409" s="11131"/>
      <c r="N409" s="11131"/>
      <c r="O409" s="11131"/>
      <c r="P409" s="11131"/>
      <c r="Q409" s="11131"/>
      <c r="R409" s="11131"/>
      <c r="S409" s="11131"/>
      <c r="T409" s="11131"/>
      <c r="U409" s="11131"/>
      <c r="V409" s="11128"/>
      <c r="W409" s="11161" t="s">
        <v>15379</v>
      </c>
      <c r="X409" s="11161"/>
      <c r="Y409" s="11161">
        <v>10</v>
      </c>
      <c r="Z409" s="11131"/>
      <c r="AA409" s="11163" t="s">
        <v>15306</v>
      </c>
      <c r="AB409" s="11161"/>
      <c r="AC409" s="11161">
        <v>23</v>
      </c>
      <c r="AD409" s="11131"/>
      <c r="AE409" s="11128"/>
      <c r="AF409" s="11204"/>
      <c r="AG409" s="11204"/>
      <c r="AH409" s="11204"/>
      <c r="AI409" s="11204"/>
      <c r="AJ409" s="11204"/>
      <c r="AK409" s="11269"/>
      <c r="AL409" s="11204"/>
      <c r="AM409" s="11204"/>
      <c r="AN409" s="11270"/>
      <c r="AO409" s="11204"/>
      <c r="AP409" s="11204"/>
      <c r="AQ409" s="11204"/>
      <c r="AR409" s="11204"/>
      <c r="AS409" s="11204"/>
      <c r="AT409" s="11204"/>
      <c r="AU409" s="11204"/>
      <c r="AV409" s="11204"/>
      <c r="AW409" s="11204"/>
      <c r="AX409" s="11204"/>
      <c r="AY409" s="11204"/>
      <c r="AZ409" s="11204"/>
      <c r="BA409" s="11204"/>
      <c r="BB409" s="11204"/>
    </row>
    <row r="410">
      <c r="A410" s="11131"/>
      <c r="B410" s="11131"/>
      <c r="C410" s="11131"/>
      <c r="D410" s="11131"/>
      <c r="E410" s="11131"/>
      <c r="F410" s="11131"/>
      <c r="G410" s="11131"/>
      <c r="H410" s="11131"/>
      <c r="I410" s="11131"/>
      <c r="J410" s="11131"/>
      <c r="K410" s="11131"/>
      <c r="L410" s="11131"/>
      <c r="M410" s="11131"/>
      <c r="N410" s="11131"/>
      <c r="O410" s="11131"/>
      <c r="P410" s="11131"/>
      <c r="Q410" s="11131"/>
      <c r="R410" s="11131"/>
      <c r="S410" s="11131"/>
      <c r="T410" s="11131"/>
      <c r="U410" s="11131"/>
      <c r="V410" s="11128"/>
      <c r="W410" s="11161" t="s">
        <v>15380</v>
      </c>
      <c r="X410" s="11161"/>
      <c r="Y410" s="11161">
        <v>10</v>
      </c>
      <c r="Z410" s="11131"/>
      <c r="AA410" s="11163" t="s">
        <v>15381</v>
      </c>
      <c r="AB410" s="11161"/>
      <c r="AC410" s="11161">
        <v>23</v>
      </c>
      <c r="AD410" s="11131"/>
      <c r="AE410" s="11128"/>
      <c r="AF410" s="11204"/>
      <c r="AG410" s="11204"/>
      <c r="AH410" s="11204"/>
      <c r="AI410" s="11204"/>
      <c r="AJ410" s="11204"/>
      <c r="AK410" s="11269"/>
      <c r="AL410" s="11204"/>
      <c r="AM410" s="11204"/>
      <c r="AN410" s="11270"/>
      <c r="AO410" s="11204"/>
      <c r="AP410" s="11204"/>
      <c r="AQ410" s="11204"/>
      <c r="AR410" s="11204"/>
      <c r="AS410" s="11204"/>
      <c r="AT410" s="11204"/>
      <c r="AU410" s="11204"/>
      <c r="AV410" s="11204"/>
      <c r="AW410" s="11204"/>
      <c r="AX410" s="11204"/>
      <c r="AY410" s="11204"/>
      <c r="AZ410" s="11204"/>
      <c r="BA410" s="11204"/>
      <c r="BB410" s="11204"/>
    </row>
    <row r="411">
      <c r="A411" s="11131"/>
      <c r="B411" s="11131"/>
      <c r="C411" s="11131"/>
      <c r="D411" s="11131"/>
      <c r="E411" s="11131"/>
      <c r="F411" s="11131"/>
      <c r="G411" s="11131"/>
      <c r="H411" s="11131"/>
      <c r="I411" s="11131"/>
      <c r="J411" s="11131"/>
      <c r="K411" s="11131"/>
      <c r="L411" s="11131"/>
      <c r="M411" s="11131"/>
      <c r="N411" s="11131"/>
      <c r="O411" s="11131"/>
      <c r="P411" s="11131"/>
      <c r="Q411" s="11131"/>
      <c r="R411" s="11131"/>
      <c r="S411" s="11131"/>
      <c r="T411" s="11131"/>
      <c r="U411" s="11131"/>
      <c r="V411" s="11128"/>
      <c r="W411" s="11161" t="s">
        <v>15358</v>
      </c>
      <c r="X411" s="11161"/>
      <c r="Y411" s="11161">
        <v>10</v>
      </c>
      <c r="Z411" s="11131"/>
      <c r="AA411" s="11163" t="s">
        <v>15324</v>
      </c>
      <c r="AB411" s="11161"/>
      <c r="AC411" s="11161">
        <v>23</v>
      </c>
      <c r="AD411" s="11131"/>
      <c r="AE411" s="11128"/>
      <c r="AF411" s="11204"/>
      <c r="AG411" s="11204"/>
      <c r="AH411" s="11204"/>
      <c r="AI411" s="11204"/>
      <c r="AJ411" s="11204"/>
      <c r="AK411" s="11269"/>
      <c r="AL411" s="11204"/>
      <c r="AM411" s="11204"/>
      <c r="AN411" s="11270"/>
      <c r="AO411" s="11204"/>
      <c r="AP411" s="11204"/>
      <c r="AQ411" s="11204"/>
      <c r="AR411" s="11204"/>
      <c r="AS411" s="11204"/>
      <c r="AT411" s="11204"/>
      <c r="AU411" s="11204"/>
      <c r="AV411" s="11204"/>
      <c r="AW411" s="11204"/>
      <c r="AX411" s="11204"/>
      <c r="AY411" s="11204"/>
      <c r="AZ411" s="11204"/>
      <c r="BA411" s="11204"/>
      <c r="BB411" s="11204"/>
    </row>
    <row r="412">
      <c r="A412" s="11131"/>
      <c r="B412" s="11131"/>
      <c r="C412" s="11131"/>
      <c r="D412" s="11131"/>
      <c r="E412" s="11131"/>
      <c r="F412" s="11131"/>
      <c r="G412" s="11131"/>
      <c r="H412" s="11131"/>
      <c r="I412" s="11131"/>
      <c r="J412" s="11131"/>
      <c r="K412" s="11131"/>
      <c r="L412" s="11131"/>
      <c r="M412" s="11131"/>
      <c r="N412" s="11131"/>
      <c r="O412" s="11131"/>
      <c r="P412" s="11131"/>
      <c r="Q412" s="11131"/>
      <c r="R412" s="11131"/>
      <c r="S412" s="11131"/>
      <c r="T412" s="11131"/>
      <c r="U412" s="11131"/>
      <c r="V412" s="11128"/>
      <c r="W412" s="11161" t="s">
        <v>15382</v>
      </c>
      <c r="X412" s="11161"/>
      <c r="Y412" s="11161">
        <v>10</v>
      </c>
      <c r="Z412" s="11131"/>
      <c r="AA412" s="11163" t="s">
        <v>15252</v>
      </c>
      <c r="AB412" s="11161" t="s">
        <v>15216</v>
      </c>
      <c r="AC412" s="11161">
        <v>23</v>
      </c>
      <c r="AD412" s="11131"/>
      <c r="AE412" s="11128"/>
      <c r="AF412" s="11204"/>
      <c r="AG412" s="11204"/>
      <c r="AH412" s="11204"/>
      <c r="AI412" s="11204"/>
      <c r="AJ412" s="11204"/>
      <c r="AK412" s="11269"/>
      <c r="AL412" s="11204"/>
      <c r="AM412" s="11204"/>
      <c r="AN412" s="11270"/>
      <c r="AO412" s="11204"/>
      <c r="AP412" s="11204"/>
      <c r="AQ412" s="11204"/>
      <c r="AR412" s="11204"/>
      <c r="AS412" s="11204"/>
      <c r="AT412" s="11204"/>
      <c r="AU412" s="11204"/>
      <c r="AV412" s="11204"/>
      <c r="AW412" s="11204"/>
      <c r="AX412" s="11204"/>
      <c r="AY412" s="11204"/>
      <c r="AZ412" s="11204"/>
      <c r="BA412" s="11204"/>
      <c r="BB412" s="11204"/>
    </row>
    <row r="413">
      <c r="A413" s="11131"/>
      <c r="B413" s="11131"/>
      <c r="C413" s="11131"/>
      <c r="D413" s="11131"/>
      <c r="E413" s="11131"/>
      <c r="F413" s="11131"/>
      <c r="G413" s="11131"/>
      <c r="H413" s="11131"/>
      <c r="I413" s="11131"/>
      <c r="J413" s="11131"/>
      <c r="K413" s="11131"/>
      <c r="L413" s="11131"/>
      <c r="M413" s="11131"/>
      <c r="N413" s="11131"/>
      <c r="O413" s="11131"/>
      <c r="P413" s="11131"/>
      <c r="Q413" s="11131"/>
      <c r="R413" s="11131"/>
      <c r="S413" s="11131"/>
      <c r="T413" s="11131"/>
      <c r="U413" s="11131"/>
      <c r="V413" s="11128"/>
      <c r="W413" s="11161" t="s">
        <v>15336</v>
      </c>
      <c r="X413" s="11161"/>
      <c r="Y413" s="11161">
        <v>10</v>
      </c>
      <c r="Z413" s="11131"/>
      <c r="AA413" s="11163" t="s">
        <v>15383</v>
      </c>
      <c r="AB413" s="11161"/>
      <c r="AC413" s="11161">
        <v>23</v>
      </c>
      <c r="AD413" s="11131"/>
      <c r="AE413" s="11128"/>
      <c r="AF413" s="11204"/>
      <c r="AG413" s="11204"/>
      <c r="AH413" s="11204"/>
      <c r="AI413" s="11204"/>
      <c r="AJ413" s="11204"/>
      <c r="AK413" s="11269"/>
      <c r="AL413" s="11204"/>
      <c r="AM413" s="11204"/>
      <c r="AN413" s="11270"/>
      <c r="AO413" s="11204"/>
      <c r="AP413" s="11204"/>
      <c r="AQ413" s="11204"/>
      <c r="AR413" s="11204"/>
      <c r="AS413" s="11204"/>
      <c r="AT413" s="11204"/>
      <c r="AU413" s="11204"/>
      <c r="AV413" s="11204"/>
      <c r="AW413" s="11204"/>
      <c r="AX413" s="11204"/>
      <c r="AY413" s="11204"/>
      <c r="AZ413" s="11204"/>
      <c r="BA413" s="11204"/>
      <c r="BB413" s="11204"/>
    </row>
    <row r="414">
      <c r="A414" s="11131"/>
      <c r="B414" s="11131"/>
      <c r="C414" s="11131"/>
      <c r="D414" s="11131"/>
      <c r="E414" s="11131"/>
      <c r="F414" s="11131"/>
      <c r="G414" s="11131"/>
      <c r="H414" s="11131"/>
      <c r="I414" s="11131"/>
      <c r="J414" s="11131"/>
      <c r="K414" s="11131"/>
      <c r="L414" s="11131"/>
      <c r="M414" s="11131"/>
      <c r="N414" s="11131"/>
      <c r="O414" s="11131"/>
      <c r="P414" s="11131"/>
      <c r="Q414" s="11131"/>
      <c r="R414" s="11131"/>
      <c r="S414" s="11131"/>
      <c r="T414" s="11131"/>
      <c r="U414" s="11131"/>
      <c r="V414" s="11128"/>
      <c r="W414" s="11161" t="s">
        <v>15384</v>
      </c>
      <c r="X414" s="11161"/>
      <c r="Y414" s="11161">
        <v>10</v>
      </c>
      <c r="Z414" s="11131"/>
      <c r="AA414" s="11163" t="s">
        <v>15385</v>
      </c>
      <c r="AB414" s="11161"/>
      <c r="AC414" s="11161">
        <v>23</v>
      </c>
      <c r="AD414" s="11131"/>
      <c r="AE414" s="11128"/>
      <c r="AF414" s="11204"/>
      <c r="AG414" s="11204"/>
      <c r="AH414" s="11204"/>
      <c r="AI414" s="11204"/>
      <c r="AJ414" s="11204"/>
      <c r="AK414" s="11269"/>
      <c r="AL414" s="11204"/>
      <c r="AM414" s="11204"/>
      <c r="AN414" s="11270"/>
      <c r="AO414" s="11204"/>
      <c r="AP414" s="11204"/>
      <c r="AQ414" s="11204"/>
      <c r="AR414" s="11204"/>
      <c r="AS414" s="11204"/>
      <c r="AT414" s="11204"/>
      <c r="AU414" s="11204"/>
      <c r="AV414" s="11204"/>
      <c r="AW414" s="11204"/>
      <c r="AX414" s="11204"/>
      <c r="AY414" s="11204"/>
      <c r="AZ414" s="11204"/>
      <c r="BA414" s="11204"/>
      <c r="BB414" s="11204"/>
    </row>
    <row r="415">
      <c r="A415" s="11131"/>
      <c r="B415" s="11131"/>
      <c r="C415" s="11131"/>
      <c r="D415" s="11131"/>
      <c r="E415" s="11131"/>
      <c r="F415" s="11131"/>
      <c r="G415" s="11131"/>
      <c r="H415" s="11131"/>
      <c r="I415" s="11131"/>
      <c r="J415" s="11131"/>
      <c r="K415" s="11131"/>
      <c r="L415" s="11131"/>
      <c r="M415" s="11131"/>
      <c r="N415" s="11131"/>
      <c r="O415" s="11131"/>
      <c r="P415" s="11131"/>
      <c r="Q415" s="11131"/>
      <c r="R415" s="11131"/>
      <c r="S415" s="11131"/>
      <c r="T415" s="11131"/>
      <c r="U415" s="11131"/>
      <c r="V415" s="11128"/>
      <c r="W415" s="11161" t="s">
        <v>15386</v>
      </c>
      <c r="X415" s="11161"/>
      <c r="Y415" s="11161">
        <v>10</v>
      </c>
      <c r="Z415" s="11131"/>
      <c r="AA415" s="11163" t="s">
        <v>15387</v>
      </c>
      <c r="AB415" s="11161"/>
      <c r="AC415" s="11161">
        <v>23</v>
      </c>
      <c r="AD415" s="11131"/>
      <c r="AE415" s="11128"/>
      <c r="AF415" s="11204"/>
      <c r="AG415" s="11204"/>
      <c r="AH415" s="11204"/>
      <c r="AI415" s="11204"/>
      <c r="AJ415" s="11204"/>
      <c r="AK415" s="11269"/>
      <c r="AL415" s="11204"/>
      <c r="AM415" s="11204"/>
      <c r="AN415" s="11270"/>
      <c r="AO415" s="11204"/>
      <c r="AP415" s="11204"/>
      <c r="AQ415" s="11204"/>
      <c r="AR415" s="11204"/>
      <c r="AS415" s="11204"/>
      <c r="AT415" s="11204"/>
      <c r="AU415" s="11204"/>
      <c r="AV415" s="11204"/>
      <c r="AW415" s="11204"/>
      <c r="AX415" s="11204"/>
      <c r="AY415" s="11204"/>
      <c r="AZ415" s="11204"/>
      <c r="BA415" s="11204"/>
      <c r="BB415" s="11204"/>
    </row>
    <row r="416">
      <c r="A416" s="11131"/>
      <c r="B416" s="11131"/>
      <c r="C416" s="11131"/>
      <c r="D416" s="11131"/>
      <c r="E416" s="11131"/>
      <c r="F416" s="11131"/>
      <c r="G416" s="11131"/>
      <c r="H416" s="11131"/>
      <c r="I416" s="11131"/>
      <c r="J416" s="11131"/>
      <c r="K416" s="11131"/>
      <c r="L416" s="11131"/>
      <c r="M416" s="11131"/>
      <c r="N416" s="11131"/>
      <c r="O416" s="11131"/>
      <c r="P416" s="11131"/>
      <c r="Q416" s="11131"/>
      <c r="R416" s="11131"/>
      <c r="S416" s="11131"/>
      <c r="T416" s="11131"/>
      <c r="U416" s="11131"/>
      <c r="V416" s="11128"/>
      <c r="W416" s="11161" t="s">
        <v>15388</v>
      </c>
      <c r="X416" s="11161"/>
      <c r="Y416" s="11161">
        <v>10</v>
      </c>
      <c r="Z416" s="11131"/>
      <c r="AA416" s="11163" t="s">
        <v>15301</v>
      </c>
      <c r="AB416" s="11161"/>
      <c r="AC416" s="11161">
        <v>23</v>
      </c>
      <c r="AD416" s="11131"/>
      <c r="AE416" s="11128"/>
      <c r="AF416" s="11204"/>
      <c r="AG416" s="11204"/>
      <c r="AH416" s="11204"/>
      <c r="AI416" s="11204"/>
      <c r="AJ416" s="11204"/>
      <c r="AK416" s="11269"/>
      <c r="AL416" s="11204"/>
      <c r="AM416" s="11204"/>
      <c r="AN416" s="11270"/>
      <c r="AO416" s="11204"/>
      <c r="AP416" s="11204"/>
      <c r="AQ416" s="11204"/>
      <c r="AR416" s="11204"/>
      <c r="AS416" s="11204"/>
      <c r="AT416" s="11204"/>
      <c r="AU416" s="11204"/>
      <c r="AV416" s="11204"/>
      <c r="AW416" s="11204"/>
      <c r="AX416" s="11204"/>
      <c r="AY416" s="11204"/>
      <c r="AZ416" s="11204"/>
      <c r="BA416" s="11204"/>
      <c r="BB416" s="11204"/>
    </row>
    <row r="417">
      <c r="A417" s="11131"/>
      <c r="B417" s="11131"/>
      <c r="C417" s="11131"/>
      <c r="D417" s="11131"/>
      <c r="E417" s="11131"/>
      <c r="F417" s="11131"/>
      <c r="G417" s="11131"/>
      <c r="H417" s="11131"/>
      <c r="I417" s="11131"/>
      <c r="J417" s="11131"/>
      <c r="K417" s="11131"/>
      <c r="L417" s="11131"/>
      <c r="M417" s="11131"/>
      <c r="N417" s="11131"/>
      <c r="O417" s="11131"/>
      <c r="P417" s="11131"/>
      <c r="Q417" s="11131"/>
      <c r="R417" s="11131"/>
      <c r="S417" s="11131"/>
      <c r="T417" s="11131"/>
      <c r="U417" s="11131"/>
      <c r="V417" s="11128"/>
      <c r="W417" s="11161" t="s">
        <v>15389</v>
      </c>
      <c r="X417" s="11161"/>
      <c r="Y417" s="11161">
        <v>10</v>
      </c>
      <c r="Z417" s="11131"/>
      <c r="AA417" s="11163" t="s">
        <v>15390</v>
      </c>
      <c r="AB417" s="11161"/>
      <c r="AC417" s="11161">
        <v>23</v>
      </c>
      <c r="AD417" s="11131"/>
      <c r="AE417" s="11128"/>
      <c r="AF417" s="11204"/>
      <c r="AG417" s="11204"/>
      <c r="AH417" s="11204"/>
      <c r="AI417" s="11204"/>
      <c r="AJ417" s="11204"/>
      <c r="AK417" s="11269"/>
      <c r="AL417" s="11204"/>
      <c r="AM417" s="11204"/>
      <c r="AN417" s="11270"/>
      <c r="AO417" s="11204"/>
      <c r="AP417" s="11204"/>
      <c r="AQ417" s="11204"/>
      <c r="AR417" s="11204"/>
      <c r="AS417" s="11204"/>
      <c r="AT417" s="11204"/>
      <c r="AU417" s="11204"/>
      <c r="AV417" s="11204"/>
      <c r="AW417" s="11204"/>
      <c r="AX417" s="11204"/>
      <c r="AY417" s="11204"/>
      <c r="AZ417" s="11204"/>
      <c r="BA417" s="11204"/>
      <c r="BB417" s="11204"/>
    </row>
    <row r="418">
      <c r="A418" s="11131"/>
      <c r="B418" s="11131"/>
      <c r="C418" s="11131"/>
      <c r="D418" s="11131"/>
      <c r="E418" s="11131"/>
      <c r="F418" s="11131"/>
      <c r="G418" s="11131"/>
      <c r="H418" s="11131"/>
      <c r="I418" s="11131"/>
      <c r="J418" s="11131"/>
      <c r="K418" s="11131"/>
      <c r="L418" s="11131"/>
      <c r="M418" s="11131"/>
      <c r="N418" s="11131"/>
      <c r="O418" s="11131"/>
      <c r="P418" s="11131"/>
      <c r="Q418" s="11131"/>
      <c r="R418" s="11131"/>
      <c r="S418" s="11131"/>
      <c r="T418" s="11131"/>
      <c r="U418" s="11131"/>
      <c r="V418" s="11128"/>
      <c r="W418" s="11161" t="s">
        <v>15391</v>
      </c>
      <c r="X418" s="11161"/>
      <c r="Y418" s="11161">
        <v>10</v>
      </c>
      <c r="Z418" s="11131"/>
      <c r="AA418" s="11163" t="s">
        <v>15281</v>
      </c>
      <c r="AB418" s="11161"/>
      <c r="AC418" s="11161">
        <v>22</v>
      </c>
      <c r="AD418" s="11131"/>
      <c r="AE418" s="11128"/>
      <c r="AF418" s="11204"/>
      <c r="AG418" s="11204"/>
      <c r="AH418" s="11204"/>
      <c r="AI418" s="11204"/>
      <c r="AJ418" s="11204"/>
      <c r="AK418" s="11269"/>
      <c r="AL418" s="11204"/>
      <c r="AM418" s="11204"/>
      <c r="AN418" s="11270"/>
      <c r="AO418" s="11204"/>
      <c r="AP418" s="11204"/>
      <c r="AQ418" s="11204"/>
      <c r="AR418" s="11204"/>
      <c r="AS418" s="11204"/>
      <c r="AT418" s="11204"/>
      <c r="AU418" s="11204"/>
      <c r="AV418" s="11204"/>
      <c r="AW418" s="11204"/>
      <c r="AX418" s="11204"/>
      <c r="AY418" s="11204"/>
      <c r="AZ418" s="11204"/>
      <c r="BA418" s="11204"/>
      <c r="BB418" s="11204"/>
    </row>
    <row r="419">
      <c r="A419" s="11131"/>
      <c r="B419" s="11131"/>
      <c r="C419" s="11131"/>
      <c r="D419" s="11131"/>
      <c r="E419" s="11131"/>
      <c r="F419" s="11131"/>
      <c r="G419" s="11131"/>
      <c r="H419" s="11131"/>
      <c r="I419" s="11131"/>
      <c r="J419" s="11131"/>
      <c r="K419" s="11131"/>
      <c r="L419" s="11131"/>
      <c r="M419" s="11131"/>
      <c r="N419" s="11131"/>
      <c r="O419" s="11131"/>
      <c r="P419" s="11131"/>
      <c r="Q419" s="11131"/>
      <c r="R419" s="11131"/>
      <c r="S419" s="11131"/>
      <c r="T419" s="11131"/>
      <c r="U419" s="11131"/>
      <c r="V419" s="11128"/>
      <c r="W419" s="11161" t="s">
        <v>15392</v>
      </c>
      <c r="X419" s="11161"/>
      <c r="Y419" s="11161">
        <v>10</v>
      </c>
      <c r="Z419" s="11131"/>
      <c r="AA419" s="11163" t="s">
        <v>15282</v>
      </c>
      <c r="AB419" s="11161"/>
      <c r="AC419" s="11161">
        <v>22</v>
      </c>
      <c r="AD419" s="11131"/>
      <c r="AE419" s="11128"/>
      <c r="AF419" s="11204"/>
      <c r="AG419" s="11204"/>
      <c r="AH419" s="11204"/>
      <c r="AI419" s="11204"/>
      <c r="AJ419" s="11204"/>
      <c r="AK419" s="11269"/>
      <c r="AL419" s="11204"/>
      <c r="AM419" s="11204"/>
      <c r="AN419" s="11270"/>
      <c r="AO419" s="11204"/>
      <c r="AP419" s="11204"/>
      <c r="AQ419" s="11204"/>
      <c r="AR419" s="11204"/>
      <c r="AS419" s="11204"/>
      <c r="AT419" s="11204"/>
      <c r="AU419" s="11204"/>
      <c r="AV419" s="11204"/>
      <c r="AW419" s="11204"/>
      <c r="AX419" s="11204"/>
      <c r="AY419" s="11204"/>
      <c r="AZ419" s="11204"/>
      <c r="BA419" s="11204"/>
      <c r="BB419" s="11204"/>
    </row>
    <row r="420">
      <c r="A420" s="11131"/>
      <c r="B420" s="11131"/>
      <c r="C420" s="11131"/>
      <c r="D420" s="11131"/>
      <c r="E420" s="11131"/>
      <c r="F420" s="11131"/>
      <c r="G420" s="11131"/>
      <c r="H420" s="11131"/>
      <c r="I420" s="11131"/>
      <c r="J420" s="11131"/>
      <c r="K420" s="11131"/>
      <c r="L420" s="11131"/>
      <c r="M420" s="11131"/>
      <c r="N420" s="11131"/>
      <c r="O420" s="11131"/>
      <c r="P420" s="11131"/>
      <c r="Q420" s="11131"/>
      <c r="R420" s="11131"/>
      <c r="S420" s="11131"/>
      <c r="T420" s="11131"/>
      <c r="U420" s="11131"/>
      <c r="V420" s="11128"/>
      <c r="W420" s="11161" t="s">
        <v>15393</v>
      </c>
      <c r="X420" s="11161"/>
      <c r="Y420" s="11161">
        <v>10</v>
      </c>
      <c r="Z420" s="11131"/>
      <c r="AA420" s="11163" t="s">
        <v>15394</v>
      </c>
      <c r="AB420" s="11161"/>
      <c r="AC420" s="11161">
        <v>22</v>
      </c>
      <c r="AD420" s="11131"/>
      <c r="AE420" s="11128"/>
      <c r="AF420" s="11204"/>
      <c r="AG420" s="11204"/>
      <c r="AH420" s="11204"/>
      <c r="AI420" s="11204"/>
      <c r="AJ420" s="11204"/>
      <c r="AK420" s="11269"/>
      <c r="AL420" s="11204"/>
      <c r="AM420" s="11204"/>
      <c r="AN420" s="11270"/>
      <c r="AO420" s="11204"/>
      <c r="AP420" s="11204"/>
      <c r="AQ420" s="11204"/>
      <c r="AR420" s="11204"/>
      <c r="AS420" s="11204"/>
      <c r="AT420" s="11204"/>
      <c r="AU420" s="11204"/>
      <c r="AV420" s="11204"/>
      <c r="AW420" s="11204"/>
      <c r="AX420" s="11204"/>
      <c r="AY420" s="11204"/>
      <c r="AZ420" s="11204"/>
      <c r="BA420" s="11204"/>
      <c r="BB420" s="11204"/>
    </row>
    <row r="421">
      <c r="A421" s="11131"/>
      <c r="B421" s="11131"/>
      <c r="C421" s="11131"/>
      <c r="D421" s="11131"/>
      <c r="E421" s="11131"/>
      <c r="F421" s="11131"/>
      <c r="G421" s="11131"/>
      <c r="H421" s="11131"/>
      <c r="I421" s="11131"/>
      <c r="J421" s="11131"/>
      <c r="K421" s="11131"/>
      <c r="L421" s="11131"/>
      <c r="M421" s="11131"/>
      <c r="N421" s="11131"/>
      <c r="O421" s="11131"/>
      <c r="P421" s="11131"/>
      <c r="Q421" s="11131"/>
      <c r="R421" s="11131"/>
      <c r="S421" s="11131"/>
      <c r="T421" s="11131"/>
      <c r="U421" s="11131"/>
      <c r="V421" s="11128"/>
      <c r="W421" s="11161" t="s">
        <v>15395</v>
      </c>
      <c r="X421" s="11161"/>
      <c r="Y421" s="11161">
        <v>10</v>
      </c>
      <c r="Z421" s="11131"/>
      <c r="AA421" s="11163" t="s">
        <v>15396</v>
      </c>
      <c r="AB421" s="11161"/>
      <c r="AC421" s="11161">
        <v>22</v>
      </c>
      <c r="AD421" s="11131"/>
      <c r="AE421" s="11128"/>
      <c r="AF421" s="11204"/>
      <c r="AG421" s="11204"/>
      <c r="AH421" s="11204"/>
      <c r="AI421" s="11204"/>
      <c r="AJ421" s="11204"/>
      <c r="AK421" s="11269"/>
      <c r="AL421" s="11204"/>
      <c r="AM421" s="11204"/>
      <c r="AN421" s="11270"/>
      <c r="AO421" s="11204"/>
      <c r="AP421" s="11204"/>
      <c r="AQ421" s="11204"/>
      <c r="AR421" s="11204"/>
      <c r="AS421" s="11204"/>
      <c r="AT421" s="11204"/>
      <c r="AU421" s="11204"/>
      <c r="AV421" s="11204"/>
      <c r="AW421" s="11204"/>
      <c r="AX421" s="11204"/>
      <c r="AY421" s="11204"/>
      <c r="AZ421" s="11204"/>
      <c r="BA421" s="11204"/>
      <c r="BB421" s="11204"/>
    </row>
    <row r="422">
      <c r="A422" s="11131"/>
      <c r="B422" s="11131"/>
      <c r="C422" s="11131"/>
      <c r="D422" s="11131"/>
      <c r="E422" s="11131"/>
      <c r="F422" s="11131"/>
      <c r="G422" s="11131"/>
      <c r="H422" s="11131"/>
      <c r="I422" s="11131"/>
      <c r="J422" s="11131"/>
      <c r="K422" s="11131"/>
      <c r="L422" s="11131"/>
      <c r="M422" s="11131"/>
      <c r="N422" s="11131"/>
      <c r="O422" s="11131"/>
      <c r="P422" s="11131"/>
      <c r="Q422" s="11131"/>
      <c r="R422" s="11131"/>
      <c r="S422" s="11131"/>
      <c r="T422" s="11131"/>
      <c r="U422" s="11131"/>
      <c r="V422" s="11128"/>
      <c r="W422" s="11161" t="s">
        <v>15397</v>
      </c>
      <c r="X422" s="11161"/>
      <c r="Y422" s="11161">
        <v>10</v>
      </c>
      <c r="Z422" s="11131"/>
      <c r="AA422" s="11163" t="s">
        <v>15398</v>
      </c>
      <c r="AB422" s="11161"/>
      <c r="AC422" s="11161">
        <v>22</v>
      </c>
      <c r="AD422" s="11131"/>
      <c r="AE422" s="11128"/>
      <c r="AF422" s="11204"/>
      <c r="AG422" s="11204"/>
      <c r="AH422" s="11204"/>
      <c r="AI422" s="11204"/>
      <c r="AJ422" s="11204"/>
      <c r="AK422" s="11269"/>
      <c r="AL422" s="11204"/>
      <c r="AM422" s="11204"/>
      <c r="AN422" s="11270"/>
      <c r="AO422" s="11204"/>
      <c r="AP422" s="11204"/>
      <c r="AQ422" s="11204"/>
      <c r="AR422" s="11204"/>
      <c r="AS422" s="11204"/>
      <c r="AT422" s="11204"/>
      <c r="AU422" s="11204"/>
      <c r="AV422" s="11204"/>
      <c r="AW422" s="11204"/>
      <c r="AX422" s="11204"/>
      <c r="AY422" s="11204"/>
      <c r="AZ422" s="11204"/>
      <c r="BA422" s="11204"/>
      <c r="BB422" s="11204"/>
    </row>
    <row r="423">
      <c r="A423" s="11131"/>
      <c r="B423" s="11131"/>
      <c r="C423" s="11131"/>
      <c r="D423" s="11131"/>
      <c r="E423" s="11131"/>
      <c r="F423" s="11131"/>
      <c r="G423" s="11131"/>
      <c r="H423" s="11131"/>
      <c r="I423" s="11131"/>
      <c r="J423" s="11131"/>
      <c r="K423" s="11131"/>
      <c r="L423" s="11131"/>
      <c r="M423" s="11131"/>
      <c r="N423" s="11131"/>
      <c r="O423" s="11131"/>
      <c r="P423" s="11131"/>
      <c r="Q423" s="11131"/>
      <c r="R423" s="11131"/>
      <c r="S423" s="11131"/>
      <c r="T423" s="11131"/>
      <c r="U423" s="11131"/>
      <c r="V423" s="11128"/>
      <c r="W423" s="11161" t="s">
        <v>15387</v>
      </c>
      <c r="X423" s="11161"/>
      <c r="Y423" s="11161">
        <v>10</v>
      </c>
      <c r="Z423" s="11131"/>
      <c r="AA423" s="11163" t="s">
        <v>15399</v>
      </c>
      <c r="AB423" s="11161"/>
      <c r="AC423" s="11161">
        <v>22</v>
      </c>
      <c r="AD423" s="11131"/>
      <c r="AE423" s="11128"/>
      <c r="AF423" s="11204"/>
      <c r="AG423" s="11204"/>
      <c r="AH423" s="11204"/>
      <c r="AI423" s="11204"/>
      <c r="AJ423" s="11204"/>
      <c r="AK423" s="11269"/>
      <c r="AL423" s="11204"/>
      <c r="AM423" s="11204"/>
      <c r="AN423" s="11270"/>
      <c r="AO423" s="11204"/>
      <c r="AP423" s="11204"/>
      <c r="AQ423" s="11204"/>
      <c r="AR423" s="11204"/>
      <c r="AS423" s="11204"/>
      <c r="AT423" s="11204"/>
      <c r="AU423" s="11204"/>
      <c r="AV423" s="11204"/>
      <c r="AW423" s="11204"/>
      <c r="AX423" s="11204"/>
      <c r="AY423" s="11204"/>
      <c r="AZ423" s="11204"/>
      <c r="BA423" s="11204"/>
      <c r="BB423" s="11204"/>
    </row>
    <row r="424">
      <c r="A424" s="11131"/>
      <c r="B424" s="11131"/>
      <c r="C424" s="11131"/>
      <c r="D424" s="11131"/>
      <c r="E424" s="11131"/>
      <c r="F424" s="11131"/>
      <c r="G424" s="11131"/>
      <c r="H424" s="11131"/>
      <c r="I424" s="11131"/>
      <c r="J424" s="11131"/>
      <c r="K424" s="11131"/>
      <c r="L424" s="11131"/>
      <c r="M424" s="11131"/>
      <c r="N424" s="11131"/>
      <c r="O424" s="11131"/>
      <c r="P424" s="11131"/>
      <c r="Q424" s="11131"/>
      <c r="R424" s="11131"/>
      <c r="S424" s="11131"/>
      <c r="T424" s="11131"/>
      <c r="U424" s="11131"/>
      <c r="V424" s="11128"/>
      <c r="W424" s="11161" t="s">
        <v>15400</v>
      </c>
      <c r="X424" s="11161"/>
      <c r="Y424" s="11161">
        <v>10</v>
      </c>
      <c r="Z424" s="11131"/>
      <c r="AA424" s="11163" t="s">
        <v>15401</v>
      </c>
      <c r="AB424" s="11161"/>
      <c r="AC424" s="11161">
        <v>22</v>
      </c>
      <c r="AD424" s="11131"/>
      <c r="AE424" s="11128"/>
      <c r="AF424" s="11204"/>
      <c r="AG424" s="11204"/>
      <c r="AH424" s="11204"/>
      <c r="AI424" s="11204"/>
      <c r="AJ424" s="11204"/>
      <c r="AK424" s="11269"/>
      <c r="AL424" s="11204"/>
      <c r="AM424" s="11204"/>
      <c r="AN424" s="11270"/>
      <c r="AO424" s="11204"/>
      <c r="AP424" s="11204"/>
      <c r="AQ424" s="11204"/>
      <c r="AR424" s="11204"/>
      <c r="AS424" s="11204"/>
      <c r="AT424" s="11204"/>
      <c r="AU424" s="11204"/>
      <c r="AV424" s="11204"/>
      <c r="AW424" s="11204"/>
      <c r="AX424" s="11204"/>
      <c r="AY424" s="11204"/>
      <c r="AZ424" s="11204"/>
      <c r="BA424" s="11204"/>
      <c r="BB424" s="11204"/>
    </row>
    <row r="425">
      <c r="A425" s="11131"/>
      <c r="B425" s="11131"/>
      <c r="C425" s="11131"/>
      <c r="D425" s="11131"/>
      <c r="E425" s="11131"/>
      <c r="F425" s="11131"/>
      <c r="G425" s="11131"/>
      <c r="H425" s="11131"/>
      <c r="I425" s="11131"/>
      <c r="J425" s="11131"/>
      <c r="K425" s="11131"/>
      <c r="L425" s="11131"/>
      <c r="M425" s="11131"/>
      <c r="N425" s="11131"/>
      <c r="O425" s="11131"/>
      <c r="P425" s="11131"/>
      <c r="Q425" s="11131"/>
      <c r="R425" s="11131"/>
      <c r="S425" s="11131"/>
      <c r="T425" s="11131"/>
      <c r="U425" s="11131"/>
      <c r="V425" s="11128"/>
      <c r="W425" s="11161" t="s">
        <v>15402</v>
      </c>
      <c r="X425" s="11161"/>
      <c r="Y425" s="11161">
        <v>10</v>
      </c>
      <c r="Z425" s="11131"/>
      <c r="AA425" s="11163" t="s">
        <v>15403</v>
      </c>
      <c r="AB425" s="11161"/>
      <c r="AC425" s="11161">
        <v>22</v>
      </c>
      <c r="AD425" s="11131"/>
      <c r="AE425" s="11128"/>
      <c r="AF425" s="11204"/>
      <c r="AG425" s="11204"/>
      <c r="AH425" s="11204"/>
      <c r="AI425" s="11204"/>
      <c r="AJ425" s="11204"/>
      <c r="AK425" s="11269"/>
      <c r="AL425" s="11204"/>
      <c r="AM425" s="11204"/>
      <c r="AN425" s="11270"/>
      <c r="AO425" s="11204"/>
      <c r="AP425" s="11204"/>
      <c r="AQ425" s="11204"/>
      <c r="AR425" s="11204"/>
      <c r="AS425" s="11204"/>
      <c r="AT425" s="11204"/>
      <c r="AU425" s="11204"/>
      <c r="AV425" s="11204"/>
      <c r="AW425" s="11204"/>
      <c r="AX425" s="11204"/>
      <c r="AY425" s="11204"/>
      <c r="AZ425" s="11204"/>
      <c r="BA425" s="11204"/>
      <c r="BB425" s="11204"/>
    </row>
    <row r="426">
      <c r="A426" s="11131"/>
      <c r="B426" s="11131"/>
      <c r="C426" s="11131"/>
      <c r="D426" s="11131"/>
      <c r="E426" s="11131"/>
      <c r="F426" s="11131"/>
      <c r="G426" s="11131"/>
      <c r="H426" s="11131"/>
      <c r="I426" s="11131"/>
      <c r="J426" s="11131"/>
      <c r="K426" s="11131"/>
      <c r="L426" s="11131"/>
      <c r="M426" s="11131"/>
      <c r="N426" s="11131"/>
      <c r="O426" s="11131"/>
      <c r="P426" s="11131"/>
      <c r="Q426" s="11131"/>
      <c r="R426" s="11131"/>
      <c r="S426" s="11131"/>
      <c r="T426" s="11131"/>
      <c r="U426" s="11131"/>
      <c r="V426" s="11128"/>
      <c r="W426" s="11161" t="s">
        <v>15404</v>
      </c>
      <c r="X426" s="11161"/>
      <c r="Y426" s="11161">
        <v>10</v>
      </c>
      <c r="Z426" s="11131"/>
      <c r="AA426" s="11163" t="s">
        <v>15229</v>
      </c>
      <c r="AB426" s="11161"/>
      <c r="AC426" s="11161">
        <v>22</v>
      </c>
      <c r="AD426" s="11131"/>
      <c r="AE426" s="11128"/>
      <c r="AF426" s="11204"/>
      <c r="AG426" s="11204"/>
      <c r="AH426" s="11204"/>
      <c r="AI426" s="11204"/>
      <c r="AJ426" s="11204"/>
      <c r="AK426" s="11269"/>
      <c r="AL426" s="11204"/>
      <c r="AM426" s="11204"/>
      <c r="AN426" s="11270"/>
      <c r="AO426" s="11204"/>
      <c r="AP426" s="11204"/>
      <c r="AQ426" s="11204"/>
      <c r="AR426" s="11204"/>
      <c r="AS426" s="11204"/>
      <c r="AT426" s="11204"/>
      <c r="AU426" s="11204"/>
      <c r="AV426" s="11204"/>
      <c r="AW426" s="11204"/>
      <c r="AX426" s="11204"/>
      <c r="AY426" s="11204"/>
      <c r="AZ426" s="11204"/>
      <c r="BA426" s="11204"/>
      <c r="BB426" s="11204"/>
    </row>
    <row r="427">
      <c r="A427" s="11131"/>
      <c r="B427" s="11131"/>
      <c r="C427" s="11131"/>
      <c r="D427" s="11131"/>
      <c r="E427" s="11131"/>
      <c r="F427" s="11131"/>
      <c r="G427" s="11131"/>
      <c r="H427" s="11131"/>
      <c r="I427" s="11131"/>
      <c r="J427" s="11131"/>
      <c r="K427" s="11131"/>
      <c r="L427" s="11131"/>
      <c r="M427" s="11131"/>
      <c r="N427" s="11131"/>
      <c r="O427" s="11131"/>
      <c r="P427" s="11131"/>
      <c r="Q427" s="11131"/>
      <c r="R427" s="11131"/>
      <c r="S427" s="11131"/>
      <c r="T427" s="11131"/>
      <c r="U427" s="11131"/>
      <c r="V427" s="11128"/>
      <c r="W427" s="11161" t="s">
        <v>15405</v>
      </c>
      <c r="X427" s="11161"/>
      <c r="Y427" s="11161">
        <v>10</v>
      </c>
      <c r="Z427" s="11131"/>
      <c r="AA427" s="11163" t="s">
        <v>15359</v>
      </c>
      <c r="AB427" s="11161"/>
      <c r="AC427" s="11161">
        <v>22</v>
      </c>
      <c r="AD427" s="11131"/>
      <c r="AE427" s="11128"/>
      <c r="AF427" s="11204"/>
      <c r="AG427" s="11204"/>
      <c r="AH427" s="11204"/>
      <c r="AI427" s="11204"/>
      <c r="AJ427" s="11204"/>
      <c r="AK427" s="11269"/>
      <c r="AL427" s="11204"/>
      <c r="AM427" s="11204"/>
      <c r="AN427" s="11270"/>
      <c r="AO427" s="11204"/>
      <c r="AP427" s="11204"/>
      <c r="AQ427" s="11204"/>
      <c r="AR427" s="11204"/>
      <c r="AS427" s="11204"/>
      <c r="AT427" s="11204"/>
      <c r="AU427" s="11204"/>
      <c r="AV427" s="11204"/>
      <c r="AW427" s="11204"/>
      <c r="AX427" s="11204"/>
      <c r="AY427" s="11204"/>
      <c r="AZ427" s="11204"/>
      <c r="BA427" s="11204"/>
      <c r="BB427" s="11204"/>
    </row>
    <row r="428">
      <c r="A428" s="11131"/>
      <c r="B428" s="11131"/>
      <c r="C428" s="11131"/>
      <c r="D428" s="11131"/>
      <c r="E428" s="11131"/>
      <c r="F428" s="11131"/>
      <c r="G428" s="11131"/>
      <c r="H428" s="11131"/>
      <c r="I428" s="11131"/>
      <c r="J428" s="11131"/>
      <c r="K428" s="11131"/>
      <c r="L428" s="11131"/>
      <c r="M428" s="11131"/>
      <c r="N428" s="11131"/>
      <c r="O428" s="11131"/>
      <c r="P428" s="11131"/>
      <c r="Q428" s="11131"/>
      <c r="R428" s="11131"/>
      <c r="S428" s="11131"/>
      <c r="T428" s="11131"/>
      <c r="U428" s="11131"/>
      <c r="V428" s="11128"/>
      <c r="W428" s="11161" t="s">
        <v>15350</v>
      </c>
      <c r="X428" s="11161"/>
      <c r="Y428" s="11161">
        <v>10</v>
      </c>
      <c r="Z428" s="11131"/>
      <c r="AA428" s="11163" t="s">
        <v>15406</v>
      </c>
      <c r="AB428" s="11161"/>
      <c r="AC428" s="11161">
        <v>22</v>
      </c>
      <c r="AD428" s="11131"/>
      <c r="AE428" s="11128"/>
      <c r="AF428" s="11204"/>
      <c r="AG428" s="11204"/>
      <c r="AH428" s="11204"/>
      <c r="AI428" s="11204"/>
      <c r="AJ428" s="11204"/>
      <c r="AK428" s="11269"/>
      <c r="AL428" s="11204"/>
      <c r="AM428" s="11204"/>
      <c r="AN428" s="11270"/>
      <c r="AO428" s="11204"/>
      <c r="AP428" s="11204"/>
      <c r="AQ428" s="11204"/>
      <c r="AR428" s="11204"/>
      <c r="AS428" s="11204"/>
      <c r="AT428" s="11204"/>
      <c r="AU428" s="11204"/>
      <c r="AV428" s="11204"/>
      <c r="AW428" s="11204"/>
      <c r="AX428" s="11204"/>
      <c r="AY428" s="11204"/>
      <c r="AZ428" s="11204"/>
      <c r="BA428" s="11204"/>
      <c r="BB428" s="11204"/>
    </row>
    <row r="429">
      <c r="A429" s="11131"/>
      <c r="B429" s="11131"/>
      <c r="C429" s="11131"/>
      <c r="D429" s="11131"/>
      <c r="E429" s="11131"/>
      <c r="F429" s="11131"/>
      <c r="G429" s="11131"/>
      <c r="H429" s="11131"/>
      <c r="I429" s="11131"/>
      <c r="J429" s="11131"/>
      <c r="K429" s="11131"/>
      <c r="L429" s="11131"/>
      <c r="M429" s="11131"/>
      <c r="N429" s="11131"/>
      <c r="O429" s="11131"/>
      <c r="P429" s="11131"/>
      <c r="Q429" s="11131"/>
      <c r="R429" s="11131"/>
      <c r="S429" s="11131"/>
      <c r="T429" s="11131"/>
      <c r="U429" s="11131"/>
      <c r="V429" s="11128"/>
      <c r="W429" s="11161" t="s">
        <v>15307</v>
      </c>
      <c r="X429" s="11161"/>
      <c r="Y429" s="11161">
        <v>10</v>
      </c>
      <c r="Z429" s="11131"/>
      <c r="AA429" s="11163" t="s">
        <v>15388</v>
      </c>
      <c r="AB429" s="11161"/>
      <c r="AC429" s="11161">
        <v>22</v>
      </c>
      <c r="AD429" s="11131"/>
      <c r="AE429" s="11128"/>
      <c r="AF429" s="11204"/>
      <c r="AG429" s="11204"/>
      <c r="AH429" s="11204"/>
      <c r="AI429" s="11204"/>
      <c r="AJ429" s="11204"/>
      <c r="AK429" s="11269"/>
      <c r="AL429" s="11204"/>
      <c r="AM429" s="11204"/>
      <c r="AN429" s="11270"/>
      <c r="AO429" s="11204"/>
      <c r="AP429" s="11204"/>
      <c r="AQ429" s="11204"/>
      <c r="AR429" s="11204"/>
      <c r="AS429" s="11204"/>
      <c r="AT429" s="11204"/>
      <c r="AU429" s="11204"/>
      <c r="AV429" s="11204"/>
      <c r="AW429" s="11204"/>
      <c r="AX429" s="11204"/>
      <c r="AY429" s="11204"/>
      <c r="AZ429" s="11204"/>
      <c r="BA429" s="11204"/>
      <c r="BB429" s="11204"/>
    </row>
    <row r="430">
      <c r="A430" s="11131"/>
      <c r="B430" s="11131"/>
      <c r="C430" s="11131"/>
      <c r="D430" s="11131"/>
      <c r="E430" s="11131"/>
      <c r="F430" s="11131"/>
      <c r="G430" s="11131"/>
      <c r="H430" s="11131"/>
      <c r="I430" s="11131"/>
      <c r="J430" s="11131"/>
      <c r="K430" s="11131"/>
      <c r="L430" s="11131"/>
      <c r="M430" s="11131"/>
      <c r="N430" s="11131"/>
      <c r="O430" s="11131"/>
      <c r="P430" s="11131"/>
      <c r="Q430" s="11131"/>
      <c r="R430" s="11131"/>
      <c r="S430" s="11131"/>
      <c r="T430" s="11131"/>
      <c r="U430" s="11131"/>
      <c r="V430" s="11128"/>
      <c r="W430" s="11161" t="s">
        <v>15305</v>
      </c>
      <c r="X430" s="11161"/>
      <c r="Y430" s="11161">
        <v>10</v>
      </c>
      <c r="Z430" s="11131"/>
      <c r="AA430" s="11163" t="s">
        <v>15294</v>
      </c>
      <c r="AB430" s="11161"/>
      <c r="AC430" s="11161">
        <v>22</v>
      </c>
      <c r="AD430" s="11131"/>
      <c r="AE430" s="11128"/>
      <c r="AF430" s="11204"/>
      <c r="AG430" s="11204"/>
      <c r="AH430" s="11204"/>
      <c r="AI430" s="11204"/>
      <c r="AJ430" s="11204"/>
      <c r="AK430" s="11269"/>
      <c r="AL430" s="11204"/>
      <c r="AM430" s="11204"/>
      <c r="AN430" s="11270"/>
      <c r="AO430" s="11204"/>
      <c r="AP430" s="11204"/>
      <c r="AQ430" s="11204"/>
      <c r="AR430" s="11204"/>
      <c r="AS430" s="11204"/>
      <c r="AT430" s="11204"/>
      <c r="AU430" s="11204"/>
      <c r="AV430" s="11204"/>
      <c r="AW430" s="11204"/>
      <c r="AX430" s="11204"/>
      <c r="AY430" s="11204"/>
      <c r="AZ430" s="11204"/>
      <c r="BA430" s="11204"/>
      <c r="BB430" s="11204"/>
    </row>
    <row r="431">
      <c r="A431" s="11131"/>
      <c r="B431" s="11131"/>
      <c r="C431" s="11131"/>
      <c r="D431" s="11131"/>
      <c r="E431" s="11131"/>
      <c r="F431" s="11131"/>
      <c r="G431" s="11131"/>
      <c r="H431" s="11131"/>
      <c r="I431" s="11131"/>
      <c r="J431" s="11131"/>
      <c r="K431" s="11131"/>
      <c r="L431" s="11131"/>
      <c r="M431" s="11131"/>
      <c r="N431" s="11131"/>
      <c r="O431" s="11131"/>
      <c r="P431" s="11131"/>
      <c r="Q431" s="11131"/>
      <c r="R431" s="11131"/>
      <c r="S431" s="11131"/>
      <c r="T431" s="11131"/>
      <c r="U431" s="11131"/>
      <c r="V431" s="11128"/>
      <c r="W431" s="11161" t="s">
        <v>15334</v>
      </c>
      <c r="X431" s="11161"/>
      <c r="Y431" s="11161">
        <v>10</v>
      </c>
      <c r="Z431" s="11131"/>
      <c r="AA431" s="11163" t="s">
        <v>15407</v>
      </c>
      <c r="AB431" s="11161"/>
      <c r="AC431" s="11161">
        <v>22</v>
      </c>
      <c r="AD431" s="11131"/>
      <c r="AE431" s="11128"/>
      <c r="AF431" s="11204"/>
      <c r="AG431" s="11204"/>
      <c r="AH431" s="11204"/>
      <c r="AI431" s="11204"/>
      <c r="AJ431" s="11204"/>
      <c r="AK431" s="11269"/>
      <c r="AL431" s="11204"/>
      <c r="AM431" s="11204"/>
      <c r="AN431" s="11270"/>
      <c r="AO431" s="11204"/>
      <c r="AP431" s="11204"/>
      <c r="AQ431" s="11204"/>
      <c r="AR431" s="11204"/>
      <c r="AS431" s="11204"/>
      <c r="AT431" s="11204"/>
      <c r="AU431" s="11204"/>
      <c r="AV431" s="11204"/>
      <c r="AW431" s="11204"/>
      <c r="AX431" s="11204"/>
      <c r="AY431" s="11204"/>
      <c r="AZ431" s="11204"/>
      <c r="BA431" s="11204"/>
      <c r="BB431" s="11204"/>
    </row>
    <row r="432">
      <c r="A432" s="11131"/>
      <c r="B432" s="11131"/>
      <c r="C432" s="11131"/>
      <c r="D432" s="11131"/>
      <c r="E432" s="11131"/>
      <c r="F432" s="11131"/>
      <c r="G432" s="11131"/>
      <c r="H432" s="11131"/>
      <c r="I432" s="11131"/>
      <c r="J432" s="11131"/>
      <c r="K432" s="11131"/>
      <c r="L432" s="11131"/>
      <c r="M432" s="11131"/>
      <c r="N432" s="11131"/>
      <c r="O432" s="11131"/>
      <c r="P432" s="11131"/>
      <c r="Q432" s="11131"/>
      <c r="R432" s="11131"/>
      <c r="S432" s="11131"/>
      <c r="T432" s="11131"/>
      <c r="U432" s="11131"/>
      <c r="V432" s="11128"/>
      <c r="W432" s="11161" t="s">
        <v>15407</v>
      </c>
      <c r="X432" s="11161"/>
      <c r="Y432" s="11161">
        <v>10</v>
      </c>
      <c r="Z432" s="11131"/>
      <c r="AA432" s="11163" t="s">
        <v>15264</v>
      </c>
      <c r="AB432" s="11161"/>
      <c r="AC432" s="11161">
        <v>22</v>
      </c>
      <c r="AD432" s="11131"/>
      <c r="AE432" s="11128"/>
      <c r="AF432" s="11204"/>
      <c r="AG432" s="11204"/>
      <c r="AH432" s="11204"/>
      <c r="AI432" s="11204"/>
      <c r="AJ432" s="11204"/>
      <c r="AK432" s="11269"/>
      <c r="AL432" s="11204"/>
      <c r="AM432" s="11204"/>
      <c r="AN432" s="11270"/>
      <c r="AO432" s="11204"/>
      <c r="AP432" s="11204"/>
      <c r="AQ432" s="11204"/>
      <c r="AR432" s="11204"/>
      <c r="AS432" s="11204"/>
      <c r="AT432" s="11204"/>
      <c r="AU432" s="11204"/>
      <c r="AV432" s="11204"/>
      <c r="AW432" s="11204"/>
      <c r="AX432" s="11204"/>
      <c r="AY432" s="11204"/>
      <c r="AZ432" s="11204"/>
      <c r="BA432" s="11204"/>
      <c r="BB432" s="11204"/>
    </row>
    <row r="433">
      <c r="A433" s="11131"/>
      <c r="B433" s="11131"/>
      <c r="C433" s="11131"/>
      <c r="D433" s="11131"/>
      <c r="E433" s="11131"/>
      <c r="F433" s="11131"/>
      <c r="G433" s="11131"/>
      <c r="H433" s="11131"/>
      <c r="I433" s="11131"/>
      <c r="J433" s="11131"/>
      <c r="K433" s="11131"/>
      <c r="L433" s="11131"/>
      <c r="M433" s="11131"/>
      <c r="N433" s="11131"/>
      <c r="O433" s="11131"/>
      <c r="P433" s="11131"/>
      <c r="Q433" s="11131"/>
      <c r="R433" s="11131"/>
      <c r="S433" s="11131"/>
      <c r="T433" s="11131"/>
      <c r="U433" s="11131"/>
      <c r="V433" s="11128"/>
      <c r="W433" s="11161" t="s">
        <v>15408</v>
      </c>
      <c r="X433" s="11161"/>
      <c r="Y433" s="11161">
        <v>9</v>
      </c>
      <c r="Z433" s="11131"/>
      <c r="AA433" s="11163" t="s">
        <v>15409</v>
      </c>
      <c r="AB433" s="11161"/>
      <c r="AC433" s="11161">
        <v>21</v>
      </c>
      <c r="AD433" s="11131"/>
      <c r="AE433" s="11128"/>
      <c r="AF433" s="11204"/>
      <c r="AG433" s="11204"/>
      <c r="AH433" s="11204"/>
      <c r="AI433" s="11204"/>
      <c r="AJ433" s="11204"/>
      <c r="AK433" s="11269"/>
      <c r="AL433" s="11204"/>
      <c r="AM433" s="11204"/>
      <c r="AN433" s="11270"/>
      <c r="AO433" s="11204"/>
      <c r="AP433" s="11204"/>
      <c r="AQ433" s="11204"/>
      <c r="AR433" s="11204"/>
      <c r="AS433" s="11204"/>
      <c r="AT433" s="11204"/>
      <c r="AU433" s="11204"/>
      <c r="AV433" s="11204"/>
      <c r="AW433" s="11204"/>
      <c r="AX433" s="11204"/>
      <c r="AY433" s="11204"/>
      <c r="AZ433" s="11204"/>
      <c r="BA433" s="11204"/>
      <c r="BB433" s="11204"/>
    </row>
    <row r="434">
      <c r="A434" s="11131"/>
      <c r="B434" s="11131"/>
      <c r="C434" s="11131"/>
      <c r="D434" s="11131"/>
      <c r="E434" s="11131"/>
      <c r="F434" s="11131"/>
      <c r="G434" s="11131"/>
      <c r="H434" s="11131"/>
      <c r="I434" s="11131"/>
      <c r="J434" s="11131"/>
      <c r="K434" s="11131"/>
      <c r="L434" s="11131"/>
      <c r="M434" s="11131"/>
      <c r="N434" s="11131"/>
      <c r="O434" s="11131"/>
      <c r="P434" s="11131"/>
      <c r="Q434" s="11131"/>
      <c r="R434" s="11131"/>
      <c r="S434" s="11131"/>
      <c r="T434" s="11131"/>
      <c r="U434" s="11131"/>
      <c r="V434" s="11128"/>
      <c r="W434" s="11161" t="s">
        <v>15410</v>
      </c>
      <c r="X434" s="11161"/>
      <c r="Y434" s="11161">
        <v>9</v>
      </c>
      <c r="Z434" s="11131"/>
      <c r="AA434" s="11163" t="s">
        <v>15411</v>
      </c>
      <c r="AB434" s="11161"/>
      <c r="AC434" s="11161">
        <v>21</v>
      </c>
      <c r="AD434" s="11131"/>
      <c r="AE434" s="11128"/>
      <c r="AF434" s="11204"/>
      <c r="AG434" s="11204"/>
      <c r="AH434" s="11204"/>
      <c r="AI434" s="11204"/>
      <c r="AJ434" s="11204"/>
      <c r="AK434" s="11269"/>
      <c r="AL434" s="11204"/>
      <c r="AM434" s="11204"/>
      <c r="AN434" s="11270"/>
      <c r="AO434" s="11204"/>
      <c r="AP434" s="11204"/>
      <c r="AQ434" s="11204"/>
      <c r="AR434" s="11204"/>
      <c r="AS434" s="11204"/>
      <c r="AT434" s="11204"/>
      <c r="AU434" s="11204"/>
      <c r="AV434" s="11204"/>
      <c r="AW434" s="11204"/>
      <c r="AX434" s="11204"/>
      <c r="AY434" s="11204"/>
      <c r="AZ434" s="11204"/>
      <c r="BA434" s="11204"/>
      <c r="BB434" s="11204"/>
    </row>
    <row r="435">
      <c r="A435" s="11131"/>
      <c r="B435" s="11131"/>
      <c r="C435" s="11131"/>
      <c r="D435" s="11131"/>
      <c r="E435" s="11131"/>
      <c r="F435" s="11131"/>
      <c r="G435" s="11131"/>
      <c r="H435" s="11131"/>
      <c r="I435" s="11131"/>
      <c r="J435" s="11131"/>
      <c r="K435" s="11131"/>
      <c r="L435" s="11131"/>
      <c r="M435" s="11131"/>
      <c r="N435" s="11131"/>
      <c r="O435" s="11131"/>
      <c r="P435" s="11131"/>
      <c r="Q435" s="11131"/>
      <c r="R435" s="11131"/>
      <c r="S435" s="11131"/>
      <c r="T435" s="11131"/>
      <c r="U435" s="11131"/>
      <c r="V435" s="11128"/>
      <c r="W435" s="11161" t="s">
        <v>15412</v>
      </c>
      <c r="X435" s="11161"/>
      <c r="Y435" s="11161">
        <v>9</v>
      </c>
      <c r="Z435" s="11131"/>
      <c r="AA435" s="11163" t="s">
        <v>15413</v>
      </c>
      <c r="AB435" s="11161"/>
      <c r="AC435" s="11161">
        <v>21</v>
      </c>
      <c r="AD435" s="11131"/>
      <c r="AE435" s="11128"/>
      <c r="AF435" s="11204"/>
      <c r="AG435" s="11204"/>
      <c r="AH435" s="11204"/>
      <c r="AI435" s="11204"/>
      <c r="AJ435" s="11204"/>
      <c r="AK435" s="11269"/>
      <c r="AL435" s="11204"/>
      <c r="AM435" s="11204"/>
      <c r="AN435" s="11270"/>
      <c r="AO435" s="11204"/>
      <c r="AP435" s="11204"/>
      <c r="AQ435" s="11204"/>
      <c r="AR435" s="11204"/>
      <c r="AS435" s="11204"/>
      <c r="AT435" s="11204"/>
      <c r="AU435" s="11204"/>
      <c r="AV435" s="11204"/>
      <c r="AW435" s="11204"/>
      <c r="AX435" s="11204"/>
      <c r="AY435" s="11204"/>
      <c r="AZ435" s="11204"/>
      <c r="BA435" s="11204"/>
      <c r="BB435" s="11204"/>
    </row>
    <row r="436">
      <c r="A436" s="11131"/>
      <c r="B436" s="11131"/>
      <c r="C436" s="11131"/>
      <c r="D436" s="11131"/>
      <c r="E436" s="11131"/>
      <c r="F436" s="11131"/>
      <c r="G436" s="11131"/>
      <c r="H436" s="11131"/>
      <c r="I436" s="11131"/>
      <c r="J436" s="11131"/>
      <c r="K436" s="11131"/>
      <c r="L436" s="11131"/>
      <c r="M436" s="11131"/>
      <c r="N436" s="11131"/>
      <c r="O436" s="11131"/>
      <c r="P436" s="11131"/>
      <c r="Q436" s="11131"/>
      <c r="R436" s="11131"/>
      <c r="S436" s="11131"/>
      <c r="T436" s="11131"/>
      <c r="U436" s="11131"/>
      <c r="V436" s="11128"/>
      <c r="W436" s="11161" t="s">
        <v>15414</v>
      </c>
      <c r="X436" s="11161"/>
      <c r="Y436" s="11161">
        <v>9</v>
      </c>
      <c r="Z436" s="11131"/>
      <c r="AA436" s="11163" t="s">
        <v>15297</v>
      </c>
      <c r="AB436" s="11161"/>
      <c r="AC436" s="11161">
        <v>21</v>
      </c>
      <c r="AD436" s="11131"/>
      <c r="AE436" s="11128"/>
      <c r="AF436" s="11204"/>
      <c r="AG436" s="11204"/>
      <c r="AH436" s="11204"/>
      <c r="AI436" s="11204"/>
      <c r="AJ436" s="11204"/>
      <c r="AK436" s="11269"/>
      <c r="AL436" s="11204"/>
      <c r="AM436" s="11204"/>
      <c r="AN436" s="11270"/>
      <c r="AO436" s="11204"/>
      <c r="AP436" s="11204"/>
      <c r="AQ436" s="11204"/>
      <c r="AR436" s="11204"/>
      <c r="AS436" s="11204"/>
      <c r="AT436" s="11204"/>
      <c r="AU436" s="11204"/>
      <c r="AV436" s="11204"/>
      <c r="AW436" s="11204"/>
      <c r="AX436" s="11204"/>
      <c r="AY436" s="11204"/>
      <c r="AZ436" s="11204"/>
      <c r="BA436" s="11204"/>
      <c r="BB436" s="11204"/>
    </row>
    <row r="437">
      <c r="A437" s="11131"/>
      <c r="B437" s="11131"/>
      <c r="C437" s="11131"/>
      <c r="D437" s="11131"/>
      <c r="E437" s="11131"/>
      <c r="F437" s="11131"/>
      <c r="G437" s="11131"/>
      <c r="H437" s="11131"/>
      <c r="I437" s="11131"/>
      <c r="J437" s="11131"/>
      <c r="K437" s="11131"/>
      <c r="L437" s="11131"/>
      <c r="M437" s="11131"/>
      <c r="N437" s="11131"/>
      <c r="O437" s="11131"/>
      <c r="P437" s="11131"/>
      <c r="Q437" s="11131"/>
      <c r="R437" s="11131"/>
      <c r="S437" s="11131"/>
      <c r="T437" s="11131"/>
      <c r="U437" s="11131"/>
      <c r="V437" s="11128"/>
      <c r="W437" s="11161" t="s">
        <v>15415</v>
      </c>
      <c r="X437" s="11161"/>
      <c r="Y437" s="11161">
        <v>9</v>
      </c>
      <c r="Z437" s="11131"/>
      <c r="AA437" s="11163" t="s">
        <v>15416</v>
      </c>
      <c r="AB437" s="11161"/>
      <c r="AC437" s="11161">
        <v>21</v>
      </c>
      <c r="AD437" s="11131"/>
      <c r="AE437" s="11128"/>
      <c r="AF437" s="11204"/>
      <c r="AG437" s="11204"/>
      <c r="AH437" s="11204"/>
      <c r="AI437" s="11204"/>
      <c r="AJ437" s="11204"/>
      <c r="AK437" s="11269"/>
      <c r="AL437" s="11204"/>
      <c r="AM437" s="11204"/>
      <c r="AN437" s="11270"/>
      <c r="AO437" s="11204"/>
      <c r="AP437" s="11204"/>
      <c r="AQ437" s="11204"/>
      <c r="AR437" s="11204"/>
      <c r="AS437" s="11204"/>
      <c r="AT437" s="11204"/>
      <c r="AU437" s="11204"/>
      <c r="AV437" s="11204"/>
      <c r="AW437" s="11204"/>
      <c r="AX437" s="11204"/>
      <c r="AY437" s="11204"/>
      <c r="AZ437" s="11204"/>
      <c r="BA437" s="11204"/>
      <c r="BB437" s="11204"/>
    </row>
    <row r="438">
      <c r="A438" s="11131"/>
      <c r="B438" s="11131"/>
      <c r="C438" s="11131"/>
      <c r="D438" s="11131"/>
      <c r="E438" s="11131"/>
      <c r="F438" s="11131"/>
      <c r="G438" s="11131"/>
      <c r="H438" s="11131"/>
      <c r="I438" s="11131"/>
      <c r="J438" s="11131"/>
      <c r="K438" s="11131"/>
      <c r="L438" s="11131"/>
      <c r="M438" s="11131"/>
      <c r="N438" s="11131"/>
      <c r="O438" s="11131"/>
      <c r="P438" s="11131"/>
      <c r="Q438" s="11131"/>
      <c r="R438" s="11131"/>
      <c r="S438" s="11131"/>
      <c r="T438" s="11131"/>
      <c r="U438" s="11131"/>
      <c r="V438" s="11128"/>
      <c r="W438" s="11161" t="s">
        <v>15369</v>
      </c>
      <c r="X438" s="11161"/>
      <c r="Y438" s="11161">
        <v>9</v>
      </c>
      <c r="Z438" s="11131"/>
      <c r="AA438" s="11163" t="s">
        <v>15417</v>
      </c>
      <c r="AB438" s="11161"/>
      <c r="AC438" s="11161">
        <v>21</v>
      </c>
      <c r="AD438" s="11131"/>
      <c r="AE438" s="11128"/>
      <c r="AF438" s="11204"/>
      <c r="AG438" s="11204"/>
      <c r="AH438" s="11204"/>
      <c r="AI438" s="11204"/>
      <c r="AJ438" s="11204"/>
      <c r="AK438" s="11269"/>
      <c r="AL438" s="11204"/>
      <c r="AM438" s="11204"/>
      <c r="AN438" s="11270"/>
      <c r="AO438" s="11204"/>
      <c r="AP438" s="11204"/>
      <c r="AQ438" s="11204"/>
      <c r="AR438" s="11204"/>
      <c r="AS438" s="11204"/>
      <c r="AT438" s="11204"/>
      <c r="AU438" s="11204"/>
      <c r="AV438" s="11204"/>
      <c r="AW438" s="11204"/>
      <c r="AX438" s="11204"/>
      <c r="AY438" s="11204"/>
      <c r="AZ438" s="11204"/>
      <c r="BA438" s="11204"/>
      <c r="BB438" s="11204"/>
    </row>
    <row r="439">
      <c r="A439" s="11131"/>
      <c r="B439" s="11131"/>
      <c r="C439" s="11131"/>
      <c r="D439" s="11131"/>
      <c r="E439" s="11131"/>
      <c r="F439" s="11131"/>
      <c r="G439" s="11131"/>
      <c r="H439" s="11131"/>
      <c r="I439" s="11131"/>
      <c r="J439" s="11131"/>
      <c r="K439" s="11131"/>
      <c r="L439" s="11131"/>
      <c r="M439" s="11131"/>
      <c r="N439" s="11131"/>
      <c r="O439" s="11131"/>
      <c r="P439" s="11131"/>
      <c r="Q439" s="11131"/>
      <c r="R439" s="11131"/>
      <c r="S439" s="11131"/>
      <c r="T439" s="11131"/>
      <c r="U439" s="11131"/>
      <c r="V439" s="11128"/>
      <c r="W439" s="11161" t="s">
        <v>15409</v>
      </c>
      <c r="X439" s="11161"/>
      <c r="Y439" s="11161">
        <v>9</v>
      </c>
      <c r="Z439" s="11131"/>
      <c r="AA439" s="11163" t="s">
        <v>15354</v>
      </c>
      <c r="AB439" s="11161"/>
      <c r="AC439" s="11161">
        <v>21</v>
      </c>
      <c r="AD439" s="11131"/>
      <c r="AE439" s="11128"/>
      <c r="AF439" s="11204"/>
      <c r="AG439" s="11204"/>
      <c r="AH439" s="11204"/>
      <c r="AI439" s="11204"/>
      <c r="AJ439" s="11204"/>
      <c r="AK439" s="11269"/>
      <c r="AL439" s="11204"/>
      <c r="AM439" s="11204"/>
      <c r="AN439" s="11270"/>
      <c r="AO439" s="11204"/>
      <c r="AP439" s="11204"/>
      <c r="AQ439" s="11204"/>
      <c r="AR439" s="11204"/>
      <c r="AS439" s="11204"/>
      <c r="AT439" s="11204"/>
      <c r="AU439" s="11204"/>
      <c r="AV439" s="11204"/>
      <c r="AW439" s="11204"/>
      <c r="AX439" s="11204"/>
      <c r="AY439" s="11204"/>
      <c r="AZ439" s="11204"/>
      <c r="BA439" s="11204"/>
      <c r="BB439" s="11204"/>
    </row>
    <row r="440">
      <c r="A440" s="11131"/>
      <c r="B440" s="11131"/>
      <c r="C440" s="11131"/>
      <c r="D440" s="11131"/>
      <c r="E440" s="11131"/>
      <c r="F440" s="11131"/>
      <c r="G440" s="11131"/>
      <c r="H440" s="11131"/>
      <c r="I440" s="11131"/>
      <c r="J440" s="11131"/>
      <c r="K440" s="11131"/>
      <c r="L440" s="11131"/>
      <c r="M440" s="11131"/>
      <c r="N440" s="11131"/>
      <c r="O440" s="11131"/>
      <c r="P440" s="11131"/>
      <c r="Q440" s="11131"/>
      <c r="R440" s="11131"/>
      <c r="S440" s="11131"/>
      <c r="T440" s="11131"/>
      <c r="U440" s="11131"/>
      <c r="V440" s="11128"/>
      <c r="W440" s="11161" t="s">
        <v>15418</v>
      </c>
      <c r="X440" s="11161"/>
      <c r="Y440" s="11161">
        <v>9</v>
      </c>
      <c r="Z440" s="11131"/>
      <c r="AA440" s="11163" t="s">
        <v>15327</v>
      </c>
      <c r="AB440" s="11161"/>
      <c r="AC440" s="11161">
        <v>21</v>
      </c>
      <c r="AD440" s="11131"/>
      <c r="AE440" s="11128"/>
      <c r="AF440" s="11204"/>
      <c r="AG440" s="11204"/>
      <c r="AH440" s="11204"/>
      <c r="AI440" s="11204"/>
      <c r="AJ440" s="11204"/>
      <c r="AK440" s="11269"/>
      <c r="AL440" s="11204"/>
      <c r="AM440" s="11204"/>
      <c r="AN440" s="11270"/>
      <c r="AO440" s="11204"/>
      <c r="AP440" s="11204"/>
      <c r="AQ440" s="11204"/>
      <c r="AR440" s="11204"/>
      <c r="AS440" s="11204"/>
      <c r="AT440" s="11204"/>
      <c r="AU440" s="11204"/>
      <c r="AV440" s="11204"/>
      <c r="AW440" s="11204"/>
      <c r="AX440" s="11204"/>
      <c r="AY440" s="11204"/>
      <c r="AZ440" s="11204"/>
      <c r="BA440" s="11204"/>
      <c r="BB440" s="11204"/>
    </row>
    <row r="441">
      <c r="A441" s="11131"/>
      <c r="B441" s="11131"/>
      <c r="C441" s="11131"/>
      <c r="D441" s="11131"/>
      <c r="E441" s="11131"/>
      <c r="F441" s="11131"/>
      <c r="G441" s="11131"/>
      <c r="H441" s="11131"/>
      <c r="I441" s="11131"/>
      <c r="J441" s="11131"/>
      <c r="K441" s="11131"/>
      <c r="L441" s="11131"/>
      <c r="M441" s="11131"/>
      <c r="N441" s="11131"/>
      <c r="O441" s="11131"/>
      <c r="P441" s="11131"/>
      <c r="Q441" s="11131"/>
      <c r="R441" s="11131"/>
      <c r="S441" s="11131"/>
      <c r="T441" s="11131"/>
      <c r="U441" s="11131"/>
      <c r="V441" s="11128"/>
      <c r="W441" s="11161" t="s">
        <v>15419</v>
      </c>
      <c r="X441" s="11161"/>
      <c r="Y441" s="11161">
        <v>9</v>
      </c>
      <c r="Z441" s="11131"/>
      <c r="AA441" s="11163" t="s">
        <v>15420</v>
      </c>
      <c r="AB441" s="11161"/>
      <c r="AC441" s="11161">
        <v>21</v>
      </c>
      <c r="AD441" s="11131"/>
      <c r="AE441" s="11128"/>
      <c r="AF441" s="11204"/>
      <c r="AG441" s="11204"/>
      <c r="AH441" s="11204"/>
      <c r="AI441" s="11204"/>
      <c r="AJ441" s="11204"/>
      <c r="AK441" s="11269"/>
      <c r="AL441" s="11204"/>
      <c r="AM441" s="11204"/>
      <c r="AN441" s="11270"/>
      <c r="AO441" s="11204"/>
      <c r="AP441" s="11204"/>
      <c r="AQ441" s="11204"/>
      <c r="AR441" s="11204"/>
      <c r="AS441" s="11204"/>
      <c r="AT441" s="11204"/>
      <c r="AU441" s="11204"/>
      <c r="AV441" s="11204"/>
      <c r="AW441" s="11204"/>
      <c r="AX441" s="11204"/>
      <c r="AY441" s="11204"/>
      <c r="AZ441" s="11204"/>
      <c r="BA441" s="11204"/>
      <c r="BB441" s="11204"/>
    </row>
    <row r="442">
      <c r="A442" s="11131"/>
      <c r="B442" s="11131"/>
      <c r="C442" s="11131"/>
      <c r="D442" s="11131"/>
      <c r="E442" s="11131"/>
      <c r="F442" s="11131"/>
      <c r="G442" s="11131"/>
      <c r="H442" s="11131"/>
      <c r="I442" s="11131"/>
      <c r="J442" s="11131"/>
      <c r="K442" s="11131"/>
      <c r="L442" s="11131"/>
      <c r="M442" s="11131"/>
      <c r="N442" s="11131"/>
      <c r="O442" s="11131"/>
      <c r="P442" s="11131"/>
      <c r="Q442" s="11131"/>
      <c r="R442" s="11131"/>
      <c r="S442" s="11131"/>
      <c r="T442" s="11131"/>
      <c r="U442" s="11131"/>
      <c r="V442" s="11128"/>
      <c r="W442" s="11161" t="s">
        <v>15421</v>
      </c>
      <c r="X442" s="11161"/>
      <c r="Y442" s="11161">
        <v>9</v>
      </c>
      <c r="Z442" s="11131"/>
      <c r="AA442" s="11163" t="s">
        <v>15422</v>
      </c>
      <c r="AB442" s="11161"/>
      <c r="AC442" s="11161">
        <v>21</v>
      </c>
      <c r="AD442" s="11131"/>
      <c r="AE442" s="11128"/>
      <c r="AF442" s="11204"/>
      <c r="AG442" s="11204"/>
      <c r="AH442" s="11204"/>
      <c r="AI442" s="11204"/>
      <c r="AJ442" s="11204"/>
      <c r="AK442" s="11269"/>
      <c r="AL442" s="11204"/>
      <c r="AM442" s="11204"/>
      <c r="AN442" s="11270"/>
      <c r="AO442" s="11204"/>
      <c r="AP442" s="11204"/>
      <c r="AQ442" s="11204"/>
      <c r="AR442" s="11204"/>
      <c r="AS442" s="11204"/>
      <c r="AT442" s="11204"/>
      <c r="AU442" s="11204"/>
      <c r="AV442" s="11204"/>
      <c r="AW442" s="11204"/>
      <c r="AX442" s="11204"/>
      <c r="AY442" s="11204"/>
      <c r="AZ442" s="11204"/>
      <c r="BA442" s="11204"/>
      <c r="BB442" s="11204"/>
    </row>
    <row r="443">
      <c r="A443" s="11131"/>
      <c r="B443" s="11131"/>
      <c r="C443" s="11131"/>
      <c r="D443" s="11131"/>
      <c r="E443" s="11131"/>
      <c r="F443" s="11131"/>
      <c r="G443" s="11131"/>
      <c r="H443" s="11131"/>
      <c r="I443" s="11131"/>
      <c r="J443" s="11131"/>
      <c r="K443" s="11131"/>
      <c r="L443" s="11131"/>
      <c r="M443" s="11131"/>
      <c r="N443" s="11131"/>
      <c r="O443" s="11131"/>
      <c r="P443" s="11131"/>
      <c r="Q443" s="11131"/>
      <c r="R443" s="11131"/>
      <c r="S443" s="11131"/>
      <c r="T443" s="11131"/>
      <c r="U443" s="11131"/>
      <c r="V443" s="11128"/>
      <c r="W443" s="11161" t="s">
        <v>15394</v>
      </c>
      <c r="X443" s="11161"/>
      <c r="Y443" s="11161">
        <v>9</v>
      </c>
      <c r="Z443" s="11131"/>
      <c r="AA443" s="11163" t="s">
        <v>15423</v>
      </c>
      <c r="AB443" s="11161"/>
      <c r="AC443" s="11161">
        <v>21</v>
      </c>
      <c r="AD443" s="11131"/>
      <c r="AE443" s="11128"/>
      <c r="AF443" s="11204"/>
      <c r="AG443" s="11204"/>
      <c r="AH443" s="11204"/>
      <c r="AI443" s="11204"/>
      <c r="AJ443" s="11204"/>
      <c r="AK443" s="11269"/>
      <c r="AL443" s="11204"/>
      <c r="AM443" s="11204"/>
      <c r="AN443" s="11270"/>
      <c r="AO443" s="11204"/>
      <c r="AP443" s="11204"/>
      <c r="AQ443" s="11204"/>
      <c r="AR443" s="11204"/>
      <c r="AS443" s="11204"/>
      <c r="AT443" s="11204"/>
      <c r="AU443" s="11204"/>
      <c r="AV443" s="11204"/>
      <c r="AW443" s="11204"/>
      <c r="AX443" s="11204"/>
      <c r="AY443" s="11204"/>
      <c r="AZ443" s="11204"/>
      <c r="BA443" s="11204"/>
      <c r="BB443" s="11204"/>
    </row>
    <row r="444">
      <c r="A444" s="11131"/>
      <c r="B444" s="11131"/>
      <c r="C444" s="11131"/>
      <c r="D444" s="11131"/>
      <c r="E444" s="11131"/>
      <c r="F444" s="11131"/>
      <c r="G444" s="11131"/>
      <c r="H444" s="11131"/>
      <c r="I444" s="11131"/>
      <c r="J444" s="11131"/>
      <c r="K444" s="11131"/>
      <c r="L444" s="11131"/>
      <c r="M444" s="11131"/>
      <c r="N444" s="11131"/>
      <c r="O444" s="11131"/>
      <c r="P444" s="11131"/>
      <c r="Q444" s="11131"/>
      <c r="R444" s="11131"/>
      <c r="S444" s="11131"/>
      <c r="T444" s="11131"/>
      <c r="U444" s="11131"/>
      <c r="V444" s="11128"/>
      <c r="W444" s="11161" t="s">
        <v>15315</v>
      </c>
      <c r="X444" s="11161"/>
      <c r="Y444" s="11161">
        <v>9</v>
      </c>
      <c r="Z444" s="11131"/>
      <c r="AA444" s="11163" t="s">
        <v>15424</v>
      </c>
      <c r="AB444" s="11161"/>
      <c r="AC444" s="11161">
        <v>21</v>
      </c>
      <c r="AD444" s="11131"/>
      <c r="AE444" s="11128"/>
      <c r="AF444" s="11204"/>
      <c r="AG444" s="11204"/>
      <c r="AH444" s="11204"/>
      <c r="AI444" s="11204"/>
      <c r="AJ444" s="11204"/>
      <c r="AK444" s="11269"/>
      <c r="AL444" s="11204"/>
      <c r="AM444" s="11204"/>
      <c r="AN444" s="11270"/>
      <c r="AO444" s="11204"/>
      <c r="AP444" s="11204"/>
      <c r="AQ444" s="11204"/>
      <c r="AR444" s="11204"/>
      <c r="AS444" s="11204"/>
      <c r="AT444" s="11204"/>
      <c r="AU444" s="11204"/>
      <c r="AV444" s="11204"/>
      <c r="AW444" s="11204"/>
      <c r="AX444" s="11204"/>
      <c r="AY444" s="11204"/>
      <c r="AZ444" s="11204"/>
      <c r="BA444" s="11204"/>
      <c r="BB444" s="11204"/>
    </row>
    <row r="445">
      <c r="A445" s="11131"/>
      <c r="B445" s="11131"/>
      <c r="C445" s="11131"/>
      <c r="D445" s="11131"/>
      <c r="E445" s="11131"/>
      <c r="F445" s="11131"/>
      <c r="G445" s="11131"/>
      <c r="H445" s="11131"/>
      <c r="I445" s="11131"/>
      <c r="J445" s="11131"/>
      <c r="K445" s="11131"/>
      <c r="L445" s="11131"/>
      <c r="M445" s="11131"/>
      <c r="N445" s="11131"/>
      <c r="O445" s="11131"/>
      <c r="P445" s="11131"/>
      <c r="Q445" s="11131"/>
      <c r="R445" s="11131"/>
      <c r="S445" s="11131"/>
      <c r="T445" s="11131"/>
      <c r="U445" s="11131"/>
      <c r="V445" s="11128"/>
      <c r="W445" s="11161" t="s">
        <v>15425</v>
      </c>
      <c r="X445" s="11161"/>
      <c r="Y445" s="11161">
        <v>9</v>
      </c>
      <c r="Z445" s="11131"/>
      <c r="AA445" s="11163" t="s">
        <v>15426</v>
      </c>
      <c r="AB445" s="11161"/>
      <c r="AC445" s="11161">
        <v>21</v>
      </c>
      <c r="AD445" s="11131"/>
      <c r="AE445" s="11128"/>
      <c r="AF445" s="11204"/>
      <c r="AG445" s="11204"/>
      <c r="AH445" s="11204"/>
      <c r="AI445" s="11204"/>
      <c r="AJ445" s="11204"/>
      <c r="AK445" s="11269"/>
      <c r="AL445" s="11204"/>
      <c r="AM445" s="11204"/>
      <c r="AN445" s="11270"/>
      <c r="AO445" s="11204"/>
      <c r="AP445" s="11204"/>
      <c r="AQ445" s="11204"/>
      <c r="AR445" s="11204"/>
      <c r="AS445" s="11204"/>
      <c r="AT445" s="11204"/>
      <c r="AU445" s="11204"/>
      <c r="AV445" s="11204"/>
      <c r="AW445" s="11204"/>
      <c r="AX445" s="11204"/>
      <c r="AY445" s="11204"/>
      <c r="AZ445" s="11204"/>
      <c r="BA445" s="11204"/>
      <c r="BB445" s="11204"/>
    </row>
    <row r="446">
      <c r="A446" s="11131"/>
      <c r="B446" s="11131"/>
      <c r="C446" s="11131"/>
      <c r="D446" s="11131"/>
      <c r="E446" s="11131"/>
      <c r="F446" s="11131"/>
      <c r="G446" s="11131"/>
      <c r="H446" s="11131"/>
      <c r="I446" s="11131"/>
      <c r="J446" s="11131"/>
      <c r="K446" s="11131"/>
      <c r="L446" s="11131"/>
      <c r="M446" s="11131"/>
      <c r="N446" s="11131"/>
      <c r="O446" s="11131"/>
      <c r="P446" s="11131"/>
      <c r="Q446" s="11131"/>
      <c r="R446" s="11131"/>
      <c r="S446" s="11131"/>
      <c r="T446" s="11131"/>
      <c r="U446" s="11131"/>
      <c r="V446" s="11128"/>
      <c r="W446" s="11161" t="s">
        <v>15427</v>
      </c>
      <c r="X446" s="11161"/>
      <c r="Y446" s="11161">
        <v>9</v>
      </c>
      <c r="Z446" s="11131"/>
      <c r="AA446" s="11163" t="s">
        <v>15428</v>
      </c>
      <c r="AB446" s="11161"/>
      <c r="AC446" s="11161">
        <v>21</v>
      </c>
      <c r="AD446" s="11131"/>
      <c r="AE446" s="11128"/>
      <c r="AF446" s="11204"/>
      <c r="AG446" s="11204"/>
      <c r="AH446" s="11204"/>
      <c r="AI446" s="11204"/>
      <c r="AJ446" s="11204"/>
      <c r="AK446" s="11269"/>
      <c r="AL446" s="11204"/>
      <c r="AM446" s="11204"/>
      <c r="AN446" s="11270"/>
      <c r="AO446" s="11204"/>
      <c r="AP446" s="11204"/>
      <c r="AQ446" s="11204"/>
      <c r="AR446" s="11204"/>
      <c r="AS446" s="11204"/>
      <c r="AT446" s="11204"/>
      <c r="AU446" s="11204"/>
      <c r="AV446" s="11204"/>
      <c r="AW446" s="11204"/>
      <c r="AX446" s="11204"/>
      <c r="AY446" s="11204"/>
      <c r="AZ446" s="11204"/>
      <c r="BA446" s="11204"/>
      <c r="BB446" s="11204"/>
    </row>
    <row r="447">
      <c r="A447" s="11131"/>
      <c r="B447" s="11131"/>
      <c r="C447" s="11131"/>
      <c r="D447" s="11131"/>
      <c r="E447" s="11131"/>
      <c r="F447" s="11131"/>
      <c r="G447" s="11131"/>
      <c r="H447" s="11131"/>
      <c r="I447" s="11131"/>
      <c r="J447" s="11131"/>
      <c r="K447" s="11131"/>
      <c r="L447" s="11131"/>
      <c r="M447" s="11131"/>
      <c r="N447" s="11131"/>
      <c r="O447" s="11131"/>
      <c r="P447" s="11131"/>
      <c r="Q447" s="11131"/>
      <c r="R447" s="11131"/>
      <c r="S447" s="11131"/>
      <c r="T447" s="11131"/>
      <c r="U447" s="11131"/>
      <c r="V447" s="11128"/>
      <c r="W447" s="11161" t="s">
        <v>15352</v>
      </c>
      <c r="X447" s="11161"/>
      <c r="Y447" s="11161">
        <v>9</v>
      </c>
      <c r="Z447" s="11131"/>
      <c r="AA447" s="11163" t="s">
        <v>15362</v>
      </c>
      <c r="AB447" s="11161"/>
      <c r="AC447" s="11161">
        <v>21</v>
      </c>
      <c r="AD447" s="11131"/>
      <c r="AE447" s="11128"/>
      <c r="AF447" s="11204"/>
      <c r="AG447" s="11204"/>
      <c r="AH447" s="11204"/>
      <c r="AI447" s="11204"/>
      <c r="AJ447" s="11204"/>
      <c r="AK447" s="11269"/>
      <c r="AL447" s="11204"/>
      <c r="AM447" s="11204"/>
      <c r="AN447" s="11270"/>
      <c r="AO447" s="11204"/>
      <c r="AP447" s="11204"/>
      <c r="AQ447" s="11204"/>
      <c r="AR447" s="11204"/>
      <c r="AS447" s="11204"/>
      <c r="AT447" s="11204"/>
      <c r="AU447" s="11204"/>
      <c r="AV447" s="11204"/>
      <c r="AW447" s="11204"/>
      <c r="AX447" s="11204"/>
      <c r="AY447" s="11204"/>
      <c r="AZ447" s="11204"/>
      <c r="BA447" s="11204"/>
      <c r="BB447" s="11204"/>
    </row>
    <row r="448">
      <c r="A448" s="11131"/>
      <c r="B448" s="11131"/>
      <c r="C448" s="11131"/>
      <c r="D448" s="11131"/>
      <c r="E448" s="11131"/>
      <c r="F448" s="11131"/>
      <c r="G448" s="11131"/>
      <c r="H448" s="11131"/>
      <c r="I448" s="11131"/>
      <c r="J448" s="11131"/>
      <c r="K448" s="11131"/>
      <c r="L448" s="11131"/>
      <c r="M448" s="11131"/>
      <c r="N448" s="11131"/>
      <c r="O448" s="11131"/>
      <c r="P448" s="11131"/>
      <c r="Q448" s="11131"/>
      <c r="R448" s="11131"/>
      <c r="S448" s="11131"/>
      <c r="T448" s="11131"/>
      <c r="U448" s="11131"/>
      <c r="V448" s="11128"/>
      <c r="W448" s="11161" t="s">
        <v>15383</v>
      </c>
      <c r="X448" s="11161"/>
      <c r="Y448" s="11161">
        <v>9</v>
      </c>
      <c r="Z448" s="11131"/>
      <c r="AA448" s="11163" t="s">
        <v>15316</v>
      </c>
      <c r="AB448" s="11161"/>
      <c r="AC448" s="11161">
        <v>21</v>
      </c>
      <c r="AD448" s="11131"/>
      <c r="AE448" s="11128"/>
      <c r="AF448" s="11204"/>
      <c r="AG448" s="11204"/>
      <c r="AH448" s="11204"/>
      <c r="AI448" s="11204"/>
      <c r="AJ448" s="11204"/>
      <c r="AK448" s="11269"/>
      <c r="AL448" s="11204"/>
      <c r="AM448" s="11204"/>
      <c r="AN448" s="11270"/>
      <c r="AO448" s="11204"/>
      <c r="AP448" s="11204"/>
      <c r="AQ448" s="11204"/>
      <c r="AR448" s="11204"/>
      <c r="AS448" s="11204"/>
      <c r="AT448" s="11204"/>
      <c r="AU448" s="11204"/>
      <c r="AV448" s="11204"/>
      <c r="AW448" s="11204"/>
      <c r="AX448" s="11204"/>
      <c r="AY448" s="11204"/>
      <c r="AZ448" s="11204"/>
      <c r="BA448" s="11204"/>
      <c r="BB448" s="11204"/>
    </row>
    <row r="449">
      <c r="A449" s="11131"/>
      <c r="B449" s="11131"/>
      <c r="C449" s="11131"/>
      <c r="D449" s="11131"/>
      <c r="E449" s="11131"/>
      <c r="F449" s="11131"/>
      <c r="G449" s="11131"/>
      <c r="H449" s="11131"/>
      <c r="I449" s="11131"/>
      <c r="J449" s="11131"/>
      <c r="K449" s="11131"/>
      <c r="L449" s="11131"/>
      <c r="M449" s="11131"/>
      <c r="N449" s="11131"/>
      <c r="O449" s="11131"/>
      <c r="P449" s="11131"/>
      <c r="Q449" s="11131"/>
      <c r="R449" s="11131"/>
      <c r="S449" s="11131"/>
      <c r="T449" s="11131"/>
      <c r="U449" s="11131"/>
      <c r="V449" s="11128"/>
      <c r="W449" s="11161" t="s">
        <v>15429</v>
      </c>
      <c r="X449" s="11161"/>
      <c r="Y449" s="11161">
        <v>9</v>
      </c>
      <c r="Z449" s="11131"/>
      <c r="AA449" s="11163" t="s">
        <v>15226</v>
      </c>
      <c r="AB449" s="11161"/>
      <c r="AC449" s="11161">
        <v>20</v>
      </c>
      <c r="AD449" s="11131"/>
      <c r="AE449" s="11128"/>
      <c r="AF449" s="11204"/>
      <c r="AG449" s="11204"/>
      <c r="AH449" s="11204"/>
      <c r="AI449" s="11204"/>
      <c r="AJ449" s="11204"/>
      <c r="AK449" s="11269"/>
      <c r="AL449" s="11204"/>
      <c r="AM449" s="11204"/>
      <c r="AN449" s="11270"/>
      <c r="AO449" s="11204"/>
      <c r="AP449" s="11204"/>
      <c r="AQ449" s="11204"/>
      <c r="AR449" s="11204"/>
      <c r="AS449" s="11204"/>
      <c r="AT449" s="11204"/>
      <c r="AU449" s="11204"/>
      <c r="AV449" s="11204"/>
      <c r="AW449" s="11204"/>
      <c r="AX449" s="11204"/>
      <c r="AY449" s="11204"/>
      <c r="AZ449" s="11204"/>
      <c r="BA449" s="11204"/>
      <c r="BB449" s="11204"/>
    </row>
    <row r="450">
      <c r="A450" s="11131"/>
      <c r="B450" s="11131"/>
      <c r="C450" s="11131"/>
      <c r="D450" s="11131"/>
      <c r="E450" s="11131"/>
      <c r="F450" s="11131"/>
      <c r="G450" s="11131"/>
      <c r="H450" s="11131"/>
      <c r="I450" s="11131"/>
      <c r="J450" s="11131"/>
      <c r="K450" s="11131"/>
      <c r="L450" s="11131"/>
      <c r="M450" s="11131"/>
      <c r="N450" s="11131"/>
      <c r="O450" s="11131"/>
      <c r="P450" s="11131"/>
      <c r="Q450" s="11131"/>
      <c r="R450" s="11131"/>
      <c r="S450" s="11131"/>
      <c r="T450" s="11131"/>
      <c r="U450" s="11131"/>
      <c r="V450" s="11128"/>
      <c r="W450" s="11161" t="s">
        <v>15430</v>
      </c>
      <c r="X450" s="11161"/>
      <c r="Y450" s="11161">
        <v>9</v>
      </c>
      <c r="Z450" s="11131"/>
      <c r="AA450" s="11163" t="s">
        <v>15431</v>
      </c>
      <c r="AB450" s="11161"/>
      <c r="AC450" s="11161">
        <v>20</v>
      </c>
      <c r="AD450" s="11131"/>
      <c r="AE450" s="11128"/>
      <c r="AF450" s="11204"/>
      <c r="AG450" s="11204"/>
      <c r="AH450" s="11204"/>
      <c r="AI450" s="11204"/>
      <c r="AJ450" s="11204"/>
      <c r="AK450" s="11269"/>
      <c r="AL450" s="11204"/>
      <c r="AM450" s="11204"/>
      <c r="AN450" s="11270"/>
      <c r="AO450" s="11204"/>
      <c r="AP450" s="11204"/>
      <c r="AQ450" s="11204"/>
      <c r="AR450" s="11204"/>
      <c r="AS450" s="11204"/>
      <c r="AT450" s="11204"/>
      <c r="AU450" s="11204"/>
      <c r="AV450" s="11204"/>
      <c r="AW450" s="11204"/>
      <c r="AX450" s="11204"/>
      <c r="AY450" s="11204"/>
      <c r="AZ450" s="11204"/>
      <c r="BA450" s="11204"/>
      <c r="BB450" s="11204"/>
    </row>
    <row r="451">
      <c r="A451" s="11131"/>
      <c r="B451" s="11131"/>
      <c r="C451" s="11131"/>
      <c r="D451" s="11131"/>
      <c r="E451" s="11131"/>
      <c r="F451" s="11131"/>
      <c r="G451" s="11131"/>
      <c r="H451" s="11131"/>
      <c r="I451" s="11131"/>
      <c r="J451" s="11131"/>
      <c r="K451" s="11131"/>
      <c r="L451" s="11131"/>
      <c r="M451" s="11131"/>
      <c r="N451" s="11131"/>
      <c r="O451" s="11131"/>
      <c r="P451" s="11131"/>
      <c r="Q451" s="11131"/>
      <c r="R451" s="11131"/>
      <c r="S451" s="11131"/>
      <c r="T451" s="11131"/>
      <c r="U451" s="11131"/>
      <c r="V451" s="11128"/>
      <c r="W451" s="11161" t="s">
        <v>15385</v>
      </c>
      <c r="X451" s="11161"/>
      <c r="Y451" s="11161">
        <v>9</v>
      </c>
      <c r="Z451" s="11131"/>
      <c r="AA451" s="11163" t="s">
        <v>15313</v>
      </c>
      <c r="AB451" s="11161"/>
      <c r="AC451" s="11161">
        <v>20</v>
      </c>
      <c r="AD451" s="11131"/>
      <c r="AE451" s="11128"/>
      <c r="AF451" s="11204"/>
      <c r="AG451" s="11204"/>
      <c r="AH451" s="11204"/>
      <c r="AI451" s="11204"/>
      <c r="AJ451" s="11204"/>
      <c r="AK451" s="11269"/>
      <c r="AL451" s="11204"/>
      <c r="AM451" s="11204"/>
      <c r="AN451" s="11270"/>
      <c r="AO451" s="11204"/>
      <c r="AP451" s="11204"/>
      <c r="AQ451" s="11204"/>
      <c r="AR451" s="11204"/>
      <c r="AS451" s="11204"/>
      <c r="AT451" s="11204"/>
      <c r="AU451" s="11204"/>
      <c r="AV451" s="11204"/>
      <c r="AW451" s="11204"/>
      <c r="AX451" s="11204"/>
      <c r="AY451" s="11204"/>
      <c r="AZ451" s="11204"/>
      <c r="BA451" s="11204"/>
      <c r="BB451" s="11204"/>
    </row>
    <row r="452">
      <c r="A452" s="11131"/>
      <c r="B452" s="11131"/>
      <c r="C452" s="11131"/>
      <c r="D452" s="11131"/>
      <c r="E452" s="11131"/>
      <c r="F452" s="11131"/>
      <c r="G452" s="11131"/>
      <c r="H452" s="11131"/>
      <c r="I452" s="11131"/>
      <c r="J452" s="11131"/>
      <c r="K452" s="11131"/>
      <c r="L452" s="11131"/>
      <c r="M452" s="11131"/>
      <c r="N452" s="11131"/>
      <c r="O452" s="11131"/>
      <c r="P452" s="11131"/>
      <c r="Q452" s="11131"/>
      <c r="R452" s="11131"/>
      <c r="S452" s="11131"/>
      <c r="T452" s="11131"/>
      <c r="U452" s="11131"/>
      <c r="V452" s="11128"/>
      <c r="W452" s="11161" t="s">
        <v>15432</v>
      </c>
      <c r="X452" s="11161"/>
      <c r="Y452" s="11161">
        <v>9</v>
      </c>
      <c r="Z452" s="11131"/>
      <c r="AA452" s="11163" t="s">
        <v>15382</v>
      </c>
      <c r="AB452" s="11161"/>
      <c r="AC452" s="11161">
        <v>20</v>
      </c>
      <c r="AD452" s="11131"/>
      <c r="AE452" s="11128"/>
      <c r="AF452" s="11204"/>
      <c r="AG452" s="11204"/>
      <c r="AH452" s="11204"/>
      <c r="AI452" s="11204"/>
      <c r="AJ452" s="11204"/>
      <c r="AK452" s="11269"/>
      <c r="AL452" s="11204"/>
      <c r="AM452" s="11204"/>
      <c r="AN452" s="11270"/>
      <c r="AO452" s="11204"/>
      <c r="AP452" s="11204"/>
      <c r="AQ452" s="11204"/>
      <c r="AR452" s="11204"/>
      <c r="AS452" s="11204"/>
      <c r="AT452" s="11204"/>
      <c r="AU452" s="11204"/>
      <c r="AV452" s="11204"/>
      <c r="AW452" s="11204"/>
      <c r="AX452" s="11204"/>
      <c r="AY452" s="11204"/>
      <c r="AZ452" s="11204"/>
      <c r="BA452" s="11204"/>
      <c r="BB452" s="11204"/>
    </row>
    <row r="453">
      <c r="A453" s="11131"/>
      <c r="B453" s="11131"/>
      <c r="C453" s="11131"/>
      <c r="D453" s="11131"/>
      <c r="E453" s="11131"/>
      <c r="F453" s="11131"/>
      <c r="G453" s="11131"/>
      <c r="H453" s="11131"/>
      <c r="I453" s="11131"/>
      <c r="J453" s="11131"/>
      <c r="K453" s="11131"/>
      <c r="L453" s="11131"/>
      <c r="M453" s="11131"/>
      <c r="N453" s="11131"/>
      <c r="O453" s="11131"/>
      <c r="P453" s="11131"/>
      <c r="Q453" s="11131"/>
      <c r="R453" s="11131"/>
      <c r="S453" s="11131"/>
      <c r="T453" s="11131"/>
      <c r="U453" s="11131"/>
      <c r="V453" s="11128"/>
      <c r="W453" s="11161" t="s">
        <v>15433</v>
      </c>
      <c r="X453" s="11161"/>
      <c r="Y453" s="11161">
        <v>9</v>
      </c>
      <c r="Z453" s="11131"/>
      <c r="AA453" s="11163" t="s">
        <v>15266</v>
      </c>
      <c r="AB453" s="11161"/>
      <c r="AC453" s="11161">
        <v>20</v>
      </c>
      <c r="AD453" s="11131"/>
      <c r="AE453" s="11128"/>
      <c r="AF453" s="11204"/>
      <c r="AG453" s="11204"/>
      <c r="AH453" s="11204"/>
      <c r="AI453" s="11204"/>
      <c r="AJ453" s="11204"/>
      <c r="AK453" s="11269"/>
      <c r="AL453" s="11204"/>
      <c r="AM453" s="11204"/>
      <c r="AN453" s="11270"/>
      <c r="AO453" s="11204"/>
      <c r="AP453" s="11204"/>
      <c r="AQ453" s="11204"/>
      <c r="AR453" s="11204"/>
      <c r="AS453" s="11204"/>
      <c r="AT453" s="11204"/>
      <c r="AU453" s="11204"/>
      <c r="AV453" s="11204"/>
      <c r="AW453" s="11204"/>
      <c r="AX453" s="11204"/>
      <c r="AY453" s="11204"/>
      <c r="AZ453" s="11204"/>
      <c r="BA453" s="11204"/>
      <c r="BB453" s="11204"/>
    </row>
    <row r="454">
      <c r="A454" s="11131"/>
      <c r="B454" s="11131"/>
      <c r="C454" s="11131"/>
      <c r="D454" s="11131"/>
      <c r="E454" s="11131"/>
      <c r="F454" s="11131"/>
      <c r="G454" s="11131"/>
      <c r="H454" s="11131"/>
      <c r="I454" s="11131"/>
      <c r="J454" s="11131"/>
      <c r="K454" s="11131"/>
      <c r="L454" s="11131"/>
      <c r="M454" s="11131"/>
      <c r="N454" s="11131"/>
      <c r="O454" s="11131"/>
      <c r="P454" s="11131"/>
      <c r="Q454" s="11131"/>
      <c r="R454" s="11131"/>
      <c r="S454" s="11131"/>
      <c r="T454" s="11131"/>
      <c r="U454" s="11131"/>
      <c r="V454" s="11128"/>
      <c r="W454" s="11161" t="s">
        <v>15434</v>
      </c>
      <c r="X454" s="11161"/>
      <c r="Y454" s="11161">
        <v>9</v>
      </c>
      <c r="Z454" s="11131"/>
      <c r="AA454" s="11163" t="s">
        <v>15435</v>
      </c>
      <c r="AB454" s="11161"/>
      <c r="AC454" s="11161">
        <v>20</v>
      </c>
      <c r="AD454" s="11131"/>
      <c r="AE454" s="11128"/>
      <c r="AF454" s="11204"/>
      <c r="AG454" s="11204"/>
      <c r="AH454" s="11204"/>
      <c r="AI454" s="11204"/>
      <c r="AJ454" s="11204"/>
      <c r="AK454" s="11269"/>
      <c r="AL454" s="11204"/>
      <c r="AM454" s="11204"/>
      <c r="AN454" s="11270"/>
      <c r="AO454" s="11204"/>
      <c r="AP454" s="11204"/>
      <c r="AQ454" s="11204"/>
      <c r="AR454" s="11204"/>
      <c r="AS454" s="11204"/>
      <c r="AT454" s="11204"/>
      <c r="AU454" s="11204"/>
      <c r="AV454" s="11204"/>
      <c r="AW454" s="11204"/>
      <c r="AX454" s="11204"/>
      <c r="AY454" s="11204"/>
      <c r="AZ454" s="11204"/>
      <c r="BA454" s="11204"/>
      <c r="BB454" s="11204"/>
    </row>
    <row r="455">
      <c r="A455" s="11131"/>
      <c r="B455" s="11131"/>
      <c r="C455" s="11131"/>
      <c r="D455" s="11131"/>
      <c r="E455" s="11131"/>
      <c r="F455" s="11131"/>
      <c r="G455" s="11131"/>
      <c r="H455" s="11131"/>
      <c r="I455" s="11131"/>
      <c r="J455" s="11131"/>
      <c r="K455" s="11131"/>
      <c r="L455" s="11131"/>
      <c r="M455" s="11131"/>
      <c r="N455" s="11131"/>
      <c r="O455" s="11131"/>
      <c r="P455" s="11131"/>
      <c r="Q455" s="11131"/>
      <c r="R455" s="11131"/>
      <c r="S455" s="11131"/>
      <c r="T455" s="11131"/>
      <c r="U455" s="11131"/>
      <c r="V455" s="11128"/>
      <c r="W455" s="11161" t="s">
        <v>15103</v>
      </c>
      <c r="X455" s="11161"/>
      <c r="Y455" s="11161">
        <v>9</v>
      </c>
      <c r="Z455" s="11131"/>
      <c r="AA455" s="11163" t="s">
        <v>15357</v>
      </c>
      <c r="AB455" s="11161"/>
      <c r="AC455" s="11161">
        <v>20</v>
      </c>
      <c r="AD455" s="11131"/>
      <c r="AE455" s="11128"/>
      <c r="AF455" s="11204"/>
      <c r="AG455" s="11204"/>
      <c r="AH455" s="11204"/>
      <c r="AI455" s="11204"/>
      <c r="AJ455" s="11204"/>
      <c r="AK455" s="11269"/>
      <c r="AL455" s="11204"/>
      <c r="AM455" s="11204"/>
      <c r="AN455" s="11270"/>
      <c r="AO455" s="11204"/>
      <c r="AP455" s="11204"/>
      <c r="AQ455" s="11204"/>
      <c r="AR455" s="11204"/>
      <c r="AS455" s="11204"/>
      <c r="AT455" s="11204"/>
      <c r="AU455" s="11204"/>
      <c r="AV455" s="11204"/>
      <c r="AW455" s="11204"/>
      <c r="AX455" s="11204"/>
      <c r="AY455" s="11204"/>
      <c r="AZ455" s="11204"/>
      <c r="BA455" s="11204"/>
      <c r="BB455" s="11204"/>
    </row>
    <row r="456">
      <c r="A456" s="11131"/>
      <c r="B456" s="11131"/>
      <c r="C456" s="11131"/>
      <c r="D456" s="11131"/>
      <c r="E456" s="11131"/>
      <c r="F456" s="11131"/>
      <c r="G456" s="11131"/>
      <c r="H456" s="11131"/>
      <c r="I456" s="11131"/>
      <c r="J456" s="11131"/>
      <c r="K456" s="11131"/>
      <c r="L456" s="11131"/>
      <c r="M456" s="11131"/>
      <c r="N456" s="11131"/>
      <c r="O456" s="11131"/>
      <c r="P456" s="11131"/>
      <c r="Q456" s="11131"/>
      <c r="R456" s="11131"/>
      <c r="S456" s="11131"/>
      <c r="T456" s="11131"/>
      <c r="U456" s="11131"/>
      <c r="V456" s="11128"/>
      <c r="W456" s="11161" t="s">
        <v>15436</v>
      </c>
      <c r="X456" s="11161"/>
      <c r="Y456" s="11161">
        <v>9</v>
      </c>
      <c r="Z456" s="11131"/>
      <c r="AA456" s="11163" t="s">
        <v>15353</v>
      </c>
      <c r="AB456" s="11161"/>
      <c r="AC456" s="11161">
        <v>20</v>
      </c>
      <c r="AD456" s="11131"/>
      <c r="AE456" s="11128"/>
      <c r="AF456" s="11204"/>
      <c r="AG456" s="11204"/>
      <c r="AH456" s="11204"/>
      <c r="AI456" s="11204"/>
      <c r="AJ456" s="11204"/>
      <c r="AK456" s="11269"/>
      <c r="AL456" s="11204"/>
      <c r="AM456" s="11204"/>
      <c r="AN456" s="11270"/>
      <c r="AO456" s="11204"/>
      <c r="AP456" s="11204"/>
      <c r="AQ456" s="11204"/>
      <c r="AR456" s="11204"/>
      <c r="AS456" s="11204"/>
      <c r="AT456" s="11204"/>
      <c r="AU456" s="11204"/>
      <c r="AV456" s="11204"/>
      <c r="AW456" s="11204"/>
      <c r="AX456" s="11204"/>
      <c r="AY456" s="11204"/>
      <c r="AZ456" s="11204"/>
      <c r="BA456" s="11204"/>
      <c r="BB456" s="11204"/>
    </row>
    <row r="457">
      <c r="A457" s="11131"/>
      <c r="B457" s="11131"/>
      <c r="C457" s="11131"/>
      <c r="D457" s="11131"/>
      <c r="E457" s="11131"/>
      <c r="F457" s="11131"/>
      <c r="G457" s="11131"/>
      <c r="H457" s="11131"/>
      <c r="I457" s="11131"/>
      <c r="J457" s="11131"/>
      <c r="K457" s="11131"/>
      <c r="L457" s="11131"/>
      <c r="M457" s="11131"/>
      <c r="N457" s="11131"/>
      <c r="O457" s="11131"/>
      <c r="P457" s="11131"/>
      <c r="Q457" s="11131"/>
      <c r="R457" s="11131"/>
      <c r="S457" s="11131"/>
      <c r="T457" s="11131"/>
      <c r="U457" s="11131"/>
      <c r="V457" s="11128"/>
      <c r="W457" s="11161" t="s">
        <v>15437</v>
      </c>
      <c r="X457" s="11161"/>
      <c r="Y457" s="11161">
        <v>9</v>
      </c>
      <c r="Z457" s="11131"/>
      <c r="AA457" s="11163" t="s">
        <v>15392</v>
      </c>
      <c r="AB457" s="11161"/>
      <c r="AC457" s="11161">
        <v>20</v>
      </c>
      <c r="AD457" s="11131"/>
      <c r="AE457" s="11128"/>
      <c r="AF457" s="11204"/>
      <c r="AG457" s="11204"/>
      <c r="AH457" s="11204"/>
      <c r="AI457" s="11204"/>
      <c r="AJ457" s="11204"/>
      <c r="AK457" s="11269"/>
      <c r="AL457" s="11204"/>
      <c r="AM457" s="11204"/>
      <c r="AN457" s="11270"/>
      <c r="AO457" s="11204"/>
      <c r="AP457" s="11204"/>
      <c r="AQ457" s="11204"/>
      <c r="AR457" s="11204"/>
      <c r="AS457" s="11204"/>
      <c r="AT457" s="11204"/>
      <c r="AU457" s="11204"/>
      <c r="AV457" s="11204"/>
      <c r="AW457" s="11204"/>
      <c r="AX457" s="11204"/>
      <c r="AY457" s="11204"/>
      <c r="AZ457" s="11204"/>
      <c r="BA457" s="11204"/>
      <c r="BB457" s="11204"/>
    </row>
    <row r="458">
      <c r="A458" s="11131"/>
      <c r="B458" s="11131"/>
      <c r="C458" s="11131"/>
      <c r="D458" s="11131"/>
      <c r="E458" s="11131"/>
      <c r="F458" s="11131"/>
      <c r="G458" s="11131"/>
      <c r="H458" s="11131"/>
      <c r="I458" s="11131"/>
      <c r="J458" s="11131"/>
      <c r="K458" s="11131"/>
      <c r="L458" s="11131"/>
      <c r="M458" s="11131"/>
      <c r="N458" s="11131"/>
      <c r="O458" s="11131"/>
      <c r="P458" s="11131"/>
      <c r="Q458" s="11131"/>
      <c r="R458" s="11131"/>
      <c r="S458" s="11131"/>
      <c r="T458" s="11131"/>
      <c r="U458" s="11131"/>
      <c r="V458" s="11128"/>
      <c r="W458" s="11161" t="s">
        <v>15438</v>
      </c>
      <c r="X458" s="11161"/>
      <c r="Y458" s="11161">
        <v>9</v>
      </c>
      <c r="Z458" s="11131"/>
      <c r="AA458" s="11163" t="s">
        <v>15337</v>
      </c>
      <c r="AB458" s="11161"/>
      <c r="AC458" s="11161">
        <v>20</v>
      </c>
      <c r="AD458" s="11131"/>
      <c r="AE458" s="11128"/>
      <c r="AF458" s="11204"/>
      <c r="AG458" s="11204"/>
      <c r="AH458" s="11204"/>
      <c r="AI458" s="11204"/>
      <c r="AJ458" s="11204"/>
      <c r="AK458" s="11269"/>
      <c r="AL458" s="11204"/>
      <c r="AM458" s="11204"/>
      <c r="AN458" s="11270"/>
      <c r="AO458" s="11204"/>
      <c r="AP458" s="11204"/>
      <c r="AQ458" s="11204"/>
      <c r="AR458" s="11204"/>
      <c r="AS458" s="11204"/>
      <c r="AT458" s="11204"/>
      <c r="AU458" s="11204"/>
      <c r="AV458" s="11204"/>
      <c r="AW458" s="11204"/>
      <c r="AX458" s="11204"/>
      <c r="AY458" s="11204"/>
      <c r="AZ458" s="11204"/>
      <c r="BA458" s="11204"/>
      <c r="BB458" s="11204"/>
    </row>
    <row r="459">
      <c r="A459" s="11131"/>
      <c r="B459" s="11131"/>
      <c r="C459" s="11131"/>
      <c r="D459" s="11131"/>
      <c r="E459" s="11131"/>
      <c r="F459" s="11131"/>
      <c r="G459" s="11131"/>
      <c r="H459" s="11131"/>
      <c r="I459" s="11131"/>
      <c r="J459" s="11131"/>
      <c r="K459" s="11131"/>
      <c r="L459" s="11131"/>
      <c r="M459" s="11131"/>
      <c r="N459" s="11131"/>
      <c r="O459" s="11131"/>
      <c r="P459" s="11131"/>
      <c r="Q459" s="11131"/>
      <c r="R459" s="11131"/>
      <c r="S459" s="11131"/>
      <c r="T459" s="11131"/>
      <c r="U459" s="11131"/>
      <c r="V459" s="11128"/>
      <c r="W459" s="11161" t="s">
        <v>15439</v>
      </c>
      <c r="X459" s="11161"/>
      <c r="Y459" s="11161">
        <v>9</v>
      </c>
      <c r="Z459" s="11131"/>
      <c r="AA459" s="11163" t="s">
        <v>15440</v>
      </c>
      <c r="AB459" s="11161"/>
      <c r="AC459" s="11161">
        <v>20</v>
      </c>
      <c r="AD459" s="11131"/>
      <c r="AE459" s="11128"/>
      <c r="AF459" s="11204"/>
      <c r="AG459" s="11204"/>
      <c r="AH459" s="11204"/>
      <c r="AI459" s="11204"/>
      <c r="AJ459" s="11204"/>
      <c r="AK459" s="11269"/>
      <c r="AL459" s="11204"/>
      <c r="AM459" s="11204"/>
      <c r="AN459" s="11270"/>
      <c r="AO459" s="11204"/>
      <c r="AP459" s="11204"/>
      <c r="AQ459" s="11204"/>
      <c r="AR459" s="11204"/>
      <c r="AS459" s="11204"/>
      <c r="AT459" s="11204"/>
      <c r="AU459" s="11204"/>
      <c r="AV459" s="11204"/>
      <c r="AW459" s="11204"/>
      <c r="AX459" s="11204"/>
      <c r="AY459" s="11204"/>
      <c r="AZ459" s="11204"/>
      <c r="BA459" s="11204"/>
      <c r="BB459" s="11204"/>
    </row>
    <row r="460">
      <c r="A460" s="11131"/>
      <c r="B460" s="11131"/>
      <c r="C460" s="11131"/>
      <c r="D460" s="11131"/>
      <c r="E460" s="11131"/>
      <c r="F460" s="11131"/>
      <c r="G460" s="11131"/>
      <c r="H460" s="11131"/>
      <c r="I460" s="11131"/>
      <c r="J460" s="11131"/>
      <c r="K460" s="11131"/>
      <c r="L460" s="11131"/>
      <c r="M460" s="11131"/>
      <c r="N460" s="11131"/>
      <c r="O460" s="11131"/>
      <c r="P460" s="11131"/>
      <c r="Q460" s="11131"/>
      <c r="R460" s="11131"/>
      <c r="S460" s="11131"/>
      <c r="T460" s="11131"/>
      <c r="U460" s="11131"/>
      <c r="V460" s="11128"/>
      <c r="W460" s="11161" t="s">
        <v>15441</v>
      </c>
      <c r="X460" s="11161"/>
      <c r="Y460" s="11161">
        <v>9</v>
      </c>
      <c r="Z460" s="11131"/>
      <c r="AA460" s="11163" t="s">
        <v>15339</v>
      </c>
      <c r="AB460" s="11161"/>
      <c r="AC460" s="11161">
        <v>20</v>
      </c>
      <c r="AD460" s="11131"/>
      <c r="AE460" s="11128"/>
      <c r="AF460" s="11204"/>
      <c r="AG460" s="11204"/>
      <c r="AH460" s="11204"/>
      <c r="AI460" s="11204"/>
      <c r="AJ460" s="11204"/>
      <c r="AK460" s="11269"/>
      <c r="AL460" s="11204"/>
      <c r="AM460" s="11204"/>
      <c r="AN460" s="11270"/>
      <c r="AO460" s="11204"/>
      <c r="AP460" s="11204"/>
      <c r="AQ460" s="11204"/>
      <c r="AR460" s="11204"/>
      <c r="AS460" s="11204"/>
      <c r="AT460" s="11204"/>
      <c r="AU460" s="11204"/>
      <c r="AV460" s="11204"/>
      <c r="AW460" s="11204"/>
      <c r="AX460" s="11204"/>
      <c r="AY460" s="11204"/>
      <c r="AZ460" s="11204"/>
      <c r="BA460" s="11204"/>
      <c r="BB460" s="11204"/>
    </row>
    <row r="461">
      <c r="A461" s="11131"/>
      <c r="B461" s="11131"/>
      <c r="C461" s="11131"/>
      <c r="D461" s="11131"/>
      <c r="E461" s="11131"/>
      <c r="F461" s="11131"/>
      <c r="G461" s="11131"/>
      <c r="H461" s="11131"/>
      <c r="I461" s="11131"/>
      <c r="J461" s="11131"/>
      <c r="K461" s="11131"/>
      <c r="L461" s="11131"/>
      <c r="M461" s="11131"/>
      <c r="N461" s="11131"/>
      <c r="O461" s="11131"/>
      <c r="P461" s="11131"/>
      <c r="Q461" s="11131"/>
      <c r="R461" s="11131"/>
      <c r="S461" s="11131"/>
      <c r="T461" s="11131"/>
      <c r="U461" s="11131"/>
      <c r="V461" s="11128"/>
      <c r="W461" s="11161" t="s">
        <v>15360</v>
      </c>
      <c r="X461" s="11161"/>
      <c r="Y461" s="11161">
        <v>9</v>
      </c>
      <c r="Z461" s="11131"/>
      <c r="AA461" s="11163" t="s">
        <v>15340</v>
      </c>
      <c r="AB461" s="11161"/>
      <c r="AC461" s="11161">
        <v>20</v>
      </c>
      <c r="AD461" s="11131"/>
      <c r="AE461" s="11128"/>
      <c r="AF461" s="11204"/>
      <c r="AG461" s="11204"/>
      <c r="AH461" s="11204"/>
      <c r="AI461" s="11204"/>
      <c r="AJ461" s="11204"/>
      <c r="AK461" s="11269"/>
      <c r="AL461" s="11204"/>
      <c r="AM461" s="11204"/>
      <c r="AN461" s="11270"/>
      <c r="AO461" s="11204"/>
      <c r="AP461" s="11204"/>
      <c r="AQ461" s="11204"/>
      <c r="AR461" s="11204"/>
      <c r="AS461" s="11204"/>
      <c r="AT461" s="11204"/>
      <c r="AU461" s="11204"/>
      <c r="AV461" s="11204"/>
      <c r="AW461" s="11204"/>
      <c r="AX461" s="11204"/>
      <c r="AY461" s="11204"/>
      <c r="AZ461" s="11204"/>
      <c r="BA461" s="11204"/>
      <c r="BB461" s="11204"/>
    </row>
    <row r="462">
      <c r="A462" s="11131"/>
      <c r="B462" s="11131"/>
      <c r="C462" s="11131"/>
      <c r="D462" s="11131"/>
      <c r="E462" s="11131"/>
      <c r="F462" s="11131"/>
      <c r="G462" s="11131"/>
      <c r="H462" s="11131"/>
      <c r="I462" s="11131"/>
      <c r="J462" s="11131"/>
      <c r="K462" s="11131"/>
      <c r="L462" s="11131"/>
      <c r="M462" s="11131"/>
      <c r="N462" s="11131"/>
      <c r="O462" s="11131"/>
      <c r="P462" s="11131"/>
      <c r="Q462" s="11131"/>
      <c r="R462" s="11131"/>
      <c r="S462" s="11131"/>
      <c r="T462" s="11131"/>
      <c r="U462" s="11131"/>
      <c r="V462" s="11128"/>
      <c r="W462" s="11161" t="s">
        <v>14810</v>
      </c>
      <c r="X462" s="11161" t="s">
        <v>14797</v>
      </c>
      <c r="Y462" s="11161">
        <v>9</v>
      </c>
      <c r="Z462" s="11131"/>
      <c r="AA462" s="11163" t="s">
        <v>15442</v>
      </c>
      <c r="AB462" s="11161"/>
      <c r="AC462" s="11161">
        <v>19</v>
      </c>
      <c r="AD462" s="11131"/>
      <c r="AE462" s="11128"/>
      <c r="AF462" s="11204"/>
      <c r="AG462" s="11204"/>
      <c r="AH462" s="11204"/>
      <c r="AI462" s="11204"/>
      <c r="AJ462" s="11204"/>
      <c r="AK462" s="11269"/>
      <c r="AL462" s="11204"/>
      <c r="AM462" s="11204"/>
      <c r="AN462" s="11270"/>
      <c r="AO462" s="11204"/>
      <c r="AP462" s="11204"/>
      <c r="AQ462" s="11204"/>
      <c r="AR462" s="11204"/>
      <c r="AS462" s="11204"/>
      <c r="AT462" s="11204"/>
      <c r="AU462" s="11204"/>
      <c r="AV462" s="11204"/>
      <c r="AW462" s="11204"/>
      <c r="AX462" s="11204"/>
      <c r="AY462" s="11204"/>
      <c r="AZ462" s="11204"/>
      <c r="BA462" s="11204"/>
      <c r="BB462" s="11204"/>
    </row>
    <row r="463">
      <c r="A463" s="11131"/>
      <c r="B463" s="11131"/>
      <c r="C463" s="11131"/>
      <c r="D463" s="11131"/>
      <c r="E463" s="11131"/>
      <c r="F463" s="11131"/>
      <c r="G463" s="11131"/>
      <c r="H463" s="11131"/>
      <c r="I463" s="11131"/>
      <c r="J463" s="11131"/>
      <c r="K463" s="11131"/>
      <c r="L463" s="11131"/>
      <c r="M463" s="11131"/>
      <c r="N463" s="11131"/>
      <c r="O463" s="11131"/>
      <c r="P463" s="11131"/>
      <c r="Q463" s="11131"/>
      <c r="R463" s="11131"/>
      <c r="S463" s="11131"/>
      <c r="T463" s="11131"/>
      <c r="U463" s="11131"/>
      <c r="V463" s="11128"/>
      <c r="W463" s="11161" t="s">
        <v>15443</v>
      </c>
      <c r="X463" s="11161"/>
      <c r="Y463" s="11161">
        <v>9</v>
      </c>
      <c r="Z463" s="11131"/>
      <c r="AA463" s="11163" t="s">
        <v>15300</v>
      </c>
      <c r="AB463" s="11161"/>
      <c r="AC463" s="11161">
        <v>19</v>
      </c>
      <c r="AD463" s="11131"/>
      <c r="AE463" s="11128"/>
      <c r="AF463" s="11204"/>
      <c r="AG463" s="11204"/>
      <c r="AH463" s="11204"/>
      <c r="AI463" s="11204"/>
      <c r="AJ463" s="11204"/>
      <c r="AK463" s="11269"/>
      <c r="AL463" s="11204"/>
      <c r="AM463" s="11204"/>
      <c r="AN463" s="11270"/>
      <c r="AO463" s="11204"/>
      <c r="AP463" s="11204"/>
      <c r="AQ463" s="11204"/>
      <c r="AR463" s="11204"/>
      <c r="AS463" s="11204"/>
      <c r="AT463" s="11204"/>
      <c r="AU463" s="11204"/>
      <c r="AV463" s="11204"/>
      <c r="AW463" s="11204"/>
      <c r="AX463" s="11204"/>
      <c r="AY463" s="11204"/>
      <c r="AZ463" s="11204"/>
      <c r="BA463" s="11204"/>
      <c r="BB463" s="11204"/>
    </row>
    <row r="464">
      <c r="A464" s="11131"/>
      <c r="B464" s="11131"/>
      <c r="C464" s="11131"/>
      <c r="D464" s="11131"/>
      <c r="E464" s="11131"/>
      <c r="F464" s="11131"/>
      <c r="G464" s="11131"/>
      <c r="H464" s="11131"/>
      <c r="I464" s="11131"/>
      <c r="J464" s="11131"/>
      <c r="K464" s="11131"/>
      <c r="L464" s="11131"/>
      <c r="M464" s="11131"/>
      <c r="N464" s="11131"/>
      <c r="O464" s="11131"/>
      <c r="P464" s="11131"/>
      <c r="Q464" s="11131"/>
      <c r="R464" s="11131"/>
      <c r="S464" s="11131"/>
      <c r="T464" s="11131"/>
      <c r="U464" s="11131"/>
      <c r="V464" s="11128"/>
      <c r="W464" s="11161" t="s">
        <v>15444</v>
      </c>
      <c r="X464" s="11161"/>
      <c r="Y464" s="11161">
        <v>9</v>
      </c>
      <c r="Z464" s="11131"/>
      <c r="AA464" s="11163" t="s">
        <v>15445</v>
      </c>
      <c r="AB464" s="11161"/>
      <c r="AC464" s="11161">
        <v>19</v>
      </c>
      <c r="AD464" s="11131"/>
      <c r="AE464" s="11128"/>
      <c r="AF464" s="11204"/>
      <c r="AG464" s="11204"/>
      <c r="AH464" s="11204"/>
      <c r="AI464" s="11204"/>
      <c r="AJ464" s="11204"/>
      <c r="AK464" s="11269"/>
      <c r="AL464" s="11204"/>
      <c r="AM464" s="11204"/>
      <c r="AN464" s="11270"/>
      <c r="AO464" s="11204"/>
      <c r="AP464" s="11204"/>
      <c r="AQ464" s="11204"/>
      <c r="AR464" s="11204"/>
      <c r="AS464" s="11204"/>
      <c r="AT464" s="11204"/>
      <c r="AU464" s="11204"/>
      <c r="AV464" s="11204"/>
      <c r="AW464" s="11204"/>
      <c r="AX464" s="11204"/>
      <c r="AY464" s="11204"/>
      <c r="AZ464" s="11204"/>
      <c r="BA464" s="11204"/>
      <c r="BB464" s="11204"/>
    </row>
    <row r="465">
      <c r="A465" s="11131"/>
      <c r="B465" s="11131"/>
      <c r="C465" s="11131"/>
      <c r="D465" s="11131"/>
      <c r="E465" s="11131"/>
      <c r="F465" s="11131"/>
      <c r="G465" s="11131"/>
      <c r="H465" s="11131"/>
      <c r="I465" s="11131"/>
      <c r="J465" s="11131"/>
      <c r="K465" s="11131"/>
      <c r="L465" s="11131"/>
      <c r="M465" s="11131"/>
      <c r="N465" s="11131"/>
      <c r="O465" s="11131"/>
      <c r="P465" s="11131"/>
      <c r="Q465" s="11131"/>
      <c r="R465" s="11131"/>
      <c r="S465" s="11131"/>
      <c r="T465" s="11131"/>
      <c r="U465" s="11131"/>
      <c r="V465" s="11128"/>
      <c r="W465" s="11161" t="s">
        <v>15446</v>
      </c>
      <c r="X465" s="11161"/>
      <c r="Y465" s="11161">
        <v>9</v>
      </c>
      <c r="Z465" s="11131"/>
      <c r="AA465" s="11163" t="s">
        <v>15447</v>
      </c>
      <c r="AB465" s="11161"/>
      <c r="AC465" s="11161">
        <v>19</v>
      </c>
      <c r="AD465" s="11131"/>
      <c r="AE465" s="11128"/>
      <c r="AF465" s="11204"/>
      <c r="AG465" s="11204"/>
      <c r="AH465" s="11204"/>
      <c r="AI465" s="11204"/>
      <c r="AJ465" s="11204"/>
      <c r="AK465" s="11269"/>
      <c r="AL465" s="11204"/>
      <c r="AM465" s="11204"/>
      <c r="AN465" s="11270"/>
      <c r="AO465" s="11204"/>
      <c r="AP465" s="11204"/>
      <c r="AQ465" s="11204"/>
      <c r="AR465" s="11204"/>
      <c r="AS465" s="11204"/>
      <c r="AT465" s="11204"/>
      <c r="AU465" s="11204"/>
      <c r="AV465" s="11204"/>
      <c r="AW465" s="11204"/>
      <c r="AX465" s="11204"/>
      <c r="AY465" s="11204"/>
      <c r="AZ465" s="11204"/>
      <c r="BA465" s="11204"/>
      <c r="BB465" s="11204"/>
    </row>
    <row r="466">
      <c r="A466" s="11131"/>
      <c r="B466" s="11131"/>
      <c r="C466" s="11131"/>
      <c r="D466" s="11131"/>
      <c r="E466" s="11131"/>
      <c r="F466" s="11131"/>
      <c r="G466" s="11131"/>
      <c r="H466" s="11131"/>
      <c r="I466" s="11131"/>
      <c r="J466" s="11131"/>
      <c r="K466" s="11131"/>
      <c r="L466" s="11131"/>
      <c r="M466" s="11131"/>
      <c r="N466" s="11131"/>
      <c r="O466" s="11131"/>
      <c r="P466" s="11131"/>
      <c r="Q466" s="11131"/>
      <c r="R466" s="11131"/>
      <c r="S466" s="11131"/>
      <c r="T466" s="11131"/>
      <c r="U466" s="11131"/>
      <c r="V466" s="11128"/>
      <c r="W466" s="11161" t="s">
        <v>15371</v>
      </c>
      <c r="X466" s="11161"/>
      <c r="Y466" s="11161">
        <v>9</v>
      </c>
      <c r="Z466" s="11131"/>
      <c r="AA466" s="11163" t="s">
        <v>15448</v>
      </c>
      <c r="AB466" s="11161"/>
      <c r="AC466" s="11161">
        <v>19</v>
      </c>
      <c r="AD466" s="11131"/>
      <c r="AE466" s="11128"/>
      <c r="AF466" s="11204"/>
      <c r="AG466" s="11204"/>
      <c r="AH466" s="11204"/>
      <c r="AI466" s="11204"/>
      <c r="AJ466" s="11204"/>
      <c r="AK466" s="11269"/>
      <c r="AL466" s="11204"/>
      <c r="AM466" s="11204"/>
      <c r="AN466" s="11270"/>
      <c r="AO466" s="11204"/>
      <c r="AP466" s="11204"/>
      <c r="AQ466" s="11204"/>
      <c r="AR466" s="11204"/>
      <c r="AS466" s="11204"/>
      <c r="AT466" s="11204"/>
      <c r="AU466" s="11204"/>
      <c r="AV466" s="11204"/>
      <c r="AW466" s="11204"/>
      <c r="AX466" s="11204"/>
      <c r="AY466" s="11204"/>
      <c r="AZ466" s="11204"/>
      <c r="BA466" s="11204"/>
      <c r="BB466" s="11204"/>
    </row>
    <row r="467">
      <c r="A467" s="11131"/>
      <c r="B467" s="11131"/>
      <c r="C467" s="11131"/>
      <c r="D467" s="11131"/>
      <c r="E467" s="11131"/>
      <c r="F467" s="11131"/>
      <c r="G467" s="11131"/>
      <c r="H467" s="11131"/>
      <c r="I467" s="11131"/>
      <c r="J467" s="11131"/>
      <c r="K467" s="11131"/>
      <c r="L467" s="11131"/>
      <c r="M467" s="11131"/>
      <c r="N467" s="11131"/>
      <c r="O467" s="11131"/>
      <c r="P467" s="11131"/>
      <c r="Q467" s="11131"/>
      <c r="R467" s="11131"/>
      <c r="S467" s="11131"/>
      <c r="T467" s="11131"/>
      <c r="U467" s="11131"/>
      <c r="V467" s="11128"/>
      <c r="W467" s="11161" t="s">
        <v>15449</v>
      </c>
      <c r="X467" s="11161"/>
      <c r="Y467" s="11161">
        <v>9</v>
      </c>
      <c r="Z467" s="11131"/>
      <c r="AA467" s="11163" t="s">
        <v>15450</v>
      </c>
      <c r="AB467" s="11161"/>
      <c r="AC467" s="11161">
        <v>19</v>
      </c>
      <c r="AD467" s="11131"/>
      <c r="AE467" s="11128"/>
      <c r="AF467" s="11204"/>
      <c r="AG467" s="11204"/>
      <c r="AH467" s="11204"/>
      <c r="AI467" s="11204"/>
      <c r="AJ467" s="11204"/>
      <c r="AK467" s="11269"/>
      <c r="AL467" s="11204"/>
      <c r="AM467" s="11204"/>
      <c r="AN467" s="11270"/>
      <c r="AO467" s="11204"/>
      <c r="AP467" s="11204"/>
      <c r="AQ467" s="11204"/>
      <c r="AR467" s="11204"/>
      <c r="AS467" s="11204"/>
      <c r="AT467" s="11204"/>
      <c r="AU467" s="11204"/>
      <c r="AV467" s="11204"/>
      <c r="AW467" s="11204"/>
      <c r="AX467" s="11204"/>
      <c r="AY467" s="11204"/>
      <c r="AZ467" s="11204"/>
      <c r="BA467" s="11204"/>
      <c r="BB467" s="11204"/>
    </row>
    <row r="468">
      <c r="A468" s="11131"/>
      <c r="B468" s="11131"/>
      <c r="C468" s="11131"/>
      <c r="D468" s="11131"/>
      <c r="E468" s="11131"/>
      <c r="F468" s="11131"/>
      <c r="G468" s="11131"/>
      <c r="H468" s="11131"/>
      <c r="I468" s="11131"/>
      <c r="J468" s="11131"/>
      <c r="K468" s="11131"/>
      <c r="L468" s="11131"/>
      <c r="M468" s="11131"/>
      <c r="N468" s="11131"/>
      <c r="O468" s="11131"/>
      <c r="P468" s="11131"/>
      <c r="Q468" s="11131"/>
      <c r="R468" s="11131"/>
      <c r="S468" s="11131"/>
      <c r="T468" s="11131"/>
      <c r="U468" s="11131"/>
      <c r="V468" s="11128"/>
      <c r="W468" s="11161" t="s">
        <v>15267</v>
      </c>
      <c r="X468" s="11161"/>
      <c r="Y468" s="11161">
        <v>9</v>
      </c>
      <c r="Z468" s="11131"/>
      <c r="AA468" s="11163" t="s">
        <v>15391</v>
      </c>
      <c r="AB468" s="11161"/>
      <c r="AC468" s="11161">
        <v>19</v>
      </c>
      <c r="AD468" s="11131"/>
      <c r="AE468" s="11128"/>
      <c r="AF468" s="11204"/>
      <c r="AG468" s="11204"/>
      <c r="AH468" s="11204"/>
      <c r="AI468" s="11204"/>
      <c r="AJ468" s="11204"/>
      <c r="AK468" s="11269"/>
      <c r="AL468" s="11204"/>
      <c r="AM468" s="11204"/>
      <c r="AN468" s="11270"/>
      <c r="AO468" s="11204"/>
      <c r="AP468" s="11204"/>
      <c r="AQ468" s="11204"/>
      <c r="AR468" s="11204"/>
      <c r="AS468" s="11204"/>
      <c r="AT468" s="11204"/>
      <c r="AU468" s="11204"/>
      <c r="AV468" s="11204"/>
      <c r="AW468" s="11204"/>
      <c r="AX468" s="11204"/>
      <c r="AY468" s="11204"/>
      <c r="AZ468" s="11204"/>
      <c r="BA468" s="11204"/>
      <c r="BB468" s="11204"/>
    </row>
    <row r="469">
      <c r="A469" s="11131"/>
      <c r="B469" s="11131"/>
      <c r="C469" s="11131"/>
      <c r="D469" s="11131"/>
      <c r="E469" s="11131"/>
      <c r="F469" s="11131"/>
      <c r="G469" s="11131"/>
      <c r="H469" s="11131"/>
      <c r="I469" s="11131"/>
      <c r="J469" s="11131"/>
      <c r="K469" s="11131"/>
      <c r="L469" s="11131"/>
      <c r="M469" s="11131"/>
      <c r="N469" s="11131"/>
      <c r="O469" s="11131"/>
      <c r="P469" s="11131"/>
      <c r="Q469" s="11131"/>
      <c r="R469" s="11131"/>
      <c r="S469" s="11131"/>
      <c r="T469" s="11131"/>
      <c r="U469" s="11131"/>
      <c r="V469" s="11128"/>
      <c r="W469" s="11161" t="s">
        <v>15451</v>
      </c>
      <c r="X469" s="11161"/>
      <c r="Y469" s="11161">
        <v>9</v>
      </c>
      <c r="Z469" s="11131"/>
      <c r="AA469" s="11163" t="s">
        <v>15330</v>
      </c>
      <c r="AB469" s="11161"/>
      <c r="AC469" s="11161">
        <v>19</v>
      </c>
      <c r="AD469" s="11131"/>
      <c r="AE469" s="11128"/>
      <c r="AF469" s="11204"/>
      <c r="AG469" s="11204"/>
      <c r="AH469" s="11204"/>
      <c r="AI469" s="11204"/>
      <c r="AJ469" s="11204"/>
      <c r="AK469" s="11269"/>
      <c r="AL469" s="11204"/>
      <c r="AM469" s="11204"/>
      <c r="AN469" s="11270"/>
      <c r="AO469" s="11204"/>
      <c r="AP469" s="11204"/>
      <c r="AQ469" s="11204"/>
      <c r="AR469" s="11204"/>
      <c r="AS469" s="11204"/>
      <c r="AT469" s="11204"/>
      <c r="AU469" s="11204"/>
      <c r="AV469" s="11204"/>
      <c r="AW469" s="11204"/>
      <c r="AX469" s="11204"/>
      <c r="AY469" s="11204"/>
      <c r="AZ469" s="11204"/>
      <c r="BA469" s="11204"/>
      <c r="BB469" s="11204"/>
    </row>
    <row r="470">
      <c r="A470" s="11131"/>
      <c r="B470" s="11131"/>
      <c r="C470" s="11131"/>
      <c r="D470" s="11131"/>
      <c r="E470" s="11131"/>
      <c r="F470" s="11131"/>
      <c r="G470" s="11131"/>
      <c r="H470" s="11131"/>
      <c r="I470" s="11131"/>
      <c r="J470" s="11131"/>
      <c r="K470" s="11131"/>
      <c r="L470" s="11131"/>
      <c r="M470" s="11131"/>
      <c r="N470" s="11131"/>
      <c r="O470" s="11131"/>
      <c r="P470" s="11131"/>
      <c r="Q470" s="11131"/>
      <c r="R470" s="11131"/>
      <c r="S470" s="11131"/>
      <c r="T470" s="11131"/>
      <c r="U470" s="11131"/>
      <c r="V470" s="11128"/>
      <c r="W470" s="11161" t="s">
        <v>15338</v>
      </c>
      <c r="X470" s="11161"/>
      <c r="Y470" s="11161">
        <v>9</v>
      </c>
      <c r="Z470" s="11131"/>
      <c r="AA470" s="11163" t="s">
        <v>15329</v>
      </c>
      <c r="AB470" s="11161"/>
      <c r="AC470" s="11161">
        <v>19</v>
      </c>
      <c r="AD470" s="11131"/>
      <c r="AE470" s="11128"/>
      <c r="AF470" s="11204"/>
      <c r="AG470" s="11204"/>
      <c r="AH470" s="11204"/>
      <c r="AI470" s="11204"/>
      <c r="AJ470" s="11204"/>
      <c r="AK470" s="11269"/>
      <c r="AL470" s="11204"/>
      <c r="AM470" s="11204"/>
      <c r="AN470" s="11270"/>
      <c r="AO470" s="11204"/>
      <c r="AP470" s="11204"/>
      <c r="AQ470" s="11204"/>
      <c r="AR470" s="11204"/>
      <c r="AS470" s="11204"/>
      <c r="AT470" s="11204"/>
      <c r="AU470" s="11204"/>
      <c r="AV470" s="11204"/>
      <c r="AW470" s="11204"/>
      <c r="AX470" s="11204"/>
      <c r="AY470" s="11204"/>
      <c r="AZ470" s="11204"/>
      <c r="BA470" s="11204"/>
      <c r="BB470" s="11204"/>
    </row>
    <row r="471">
      <c r="A471" s="11131"/>
      <c r="B471" s="11131"/>
      <c r="C471" s="11131"/>
      <c r="D471" s="11131"/>
      <c r="E471" s="11131"/>
      <c r="F471" s="11131"/>
      <c r="G471" s="11131"/>
      <c r="H471" s="11131"/>
      <c r="I471" s="11131"/>
      <c r="J471" s="11131"/>
      <c r="K471" s="11131"/>
      <c r="L471" s="11131"/>
      <c r="M471" s="11131"/>
      <c r="N471" s="11131"/>
      <c r="O471" s="11131"/>
      <c r="P471" s="11131"/>
      <c r="Q471" s="11131"/>
      <c r="R471" s="11131"/>
      <c r="S471" s="11131"/>
      <c r="T471" s="11131"/>
      <c r="U471" s="11131"/>
      <c r="V471" s="11128"/>
      <c r="W471" s="11161" t="s">
        <v>15452</v>
      </c>
      <c r="X471" s="11161"/>
      <c r="Y471" s="11161">
        <v>9</v>
      </c>
      <c r="Z471" s="11131"/>
      <c r="AA471" s="11163" t="s">
        <v>15453</v>
      </c>
      <c r="AB471" s="11161"/>
      <c r="AC471" s="11161">
        <v>19</v>
      </c>
      <c r="AD471" s="11131"/>
      <c r="AE471" s="11128"/>
      <c r="AF471" s="11204"/>
      <c r="AG471" s="11204"/>
      <c r="AH471" s="11204"/>
      <c r="AI471" s="11204"/>
      <c r="AJ471" s="11204"/>
      <c r="AK471" s="11269"/>
      <c r="AL471" s="11204"/>
      <c r="AM471" s="11204"/>
      <c r="AN471" s="11270"/>
      <c r="AO471" s="11204"/>
      <c r="AP471" s="11204"/>
      <c r="AQ471" s="11204"/>
      <c r="AR471" s="11204"/>
      <c r="AS471" s="11204"/>
      <c r="AT471" s="11204"/>
      <c r="AU471" s="11204"/>
      <c r="AV471" s="11204"/>
      <c r="AW471" s="11204"/>
      <c r="AX471" s="11204"/>
      <c r="AY471" s="11204"/>
      <c r="AZ471" s="11204"/>
      <c r="BA471" s="11204"/>
      <c r="BB471" s="11204"/>
    </row>
    <row r="472">
      <c r="A472" s="11131"/>
      <c r="B472" s="11131"/>
      <c r="C472" s="11131"/>
      <c r="D472" s="11131"/>
      <c r="E472" s="11131"/>
      <c r="F472" s="11131"/>
      <c r="G472" s="11131"/>
      <c r="H472" s="11131"/>
      <c r="I472" s="11131"/>
      <c r="J472" s="11131"/>
      <c r="K472" s="11131"/>
      <c r="L472" s="11131"/>
      <c r="M472" s="11131"/>
      <c r="N472" s="11131"/>
      <c r="O472" s="11131"/>
      <c r="P472" s="11131"/>
      <c r="Q472" s="11131"/>
      <c r="R472" s="11131"/>
      <c r="S472" s="11131"/>
      <c r="T472" s="11131"/>
      <c r="U472" s="11131"/>
      <c r="V472" s="11128"/>
      <c r="W472" s="11161" t="s">
        <v>15454</v>
      </c>
      <c r="X472" s="11161" t="s">
        <v>15216</v>
      </c>
      <c r="Y472" s="11161">
        <v>9</v>
      </c>
      <c r="Z472" s="11131"/>
      <c r="AA472" s="11163" t="s">
        <v>15455</v>
      </c>
      <c r="AB472" s="11161"/>
      <c r="AC472" s="11161">
        <v>19</v>
      </c>
      <c r="AD472" s="11131"/>
      <c r="AE472" s="11128"/>
      <c r="AF472" s="11204"/>
      <c r="AG472" s="11204"/>
      <c r="AH472" s="11204"/>
      <c r="AI472" s="11204"/>
      <c r="AJ472" s="11204"/>
      <c r="AK472" s="11269"/>
      <c r="AL472" s="11204"/>
      <c r="AM472" s="11204"/>
      <c r="AN472" s="11270"/>
      <c r="AO472" s="11204"/>
      <c r="AP472" s="11204"/>
      <c r="AQ472" s="11204"/>
      <c r="AR472" s="11204"/>
      <c r="AS472" s="11204"/>
      <c r="AT472" s="11204"/>
      <c r="AU472" s="11204"/>
      <c r="AV472" s="11204"/>
      <c r="AW472" s="11204"/>
      <c r="AX472" s="11204"/>
      <c r="AY472" s="11204"/>
      <c r="AZ472" s="11204"/>
      <c r="BA472" s="11204"/>
      <c r="BB472" s="11204"/>
    </row>
    <row r="473">
      <c r="A473" s="11131"/>
      <c r="B473" s="11131"/>
      <c r="C473" s="11131"/>
      <c r="D473" s="11131"/>
      <c r="E473" s="11131"/>
      <c r="F473" s="11131"/>
      <c r="G473" s="11131"/>
      <c r="H473" s="11131"/>
      <c r="I473" s="11131"/>
      <c r="J473" s="11131"/>
      <c r="K473" s="11131"/>
      <c r="L473" s="11131"/>
      <c r="M473" s="11131"/>
      <c r="N473" s="11131"/>
      <c r="O473" s="11131"/>
      <c r="P473" s="11131"/>
      <c r="Q473" s="11131"/>
      <c r="R473" s="11131"/>
      <c r="S473" s="11131"/>
      <c r="T473" s="11131"/>
      <c r="U473" s="11131"/>
      <c r="V473" s="11128"/>
      <c r="W473" s="11161" t="s">
        <v>15456</v>
      </c>
      <c r="X473" s="11161" t="s">
        <v>15216</v>
      </c>
      <c r="Y473" s="11161">
        <v>9</v>
      </c>
      <c r="Z473" s="11131"/>
      <c r="AA473" s="11163" t="s">
        <v>15457</v>
      </c>
      <c r="AB473" s="11161"/>
      <c r="AC473" s="11161">
        <v>19</v>
      </c>
      <c r="AD473" s="11131"/>
      <c r="AE473" s="11128"/>
      <c r="AF473" s="11204"/>
      <c r="AG473" s="11204"/>
      <c r="AH473" s="11204"/>
      <c r="AI473" s="11204"/>
      <c r="AJ473" s="11204"/>
      <c r="AK473" s="11269"/>
      <c r="AL473" s="11204"/>
      <c r="AM473" s="11204"/>
      <c r="AN473" s="11270"/>
      <c r="AO473" s="11204"/>
      <c r="AP473" s="11204"/>
      <c r="AQ473" s="11204"/>
      <c r="AR473" s="11204"/>
      <c r="AS473" s="11204"/>
      <c r="AT473" s="11204"/>
      <c r="AU473" s="11204"/>
      <c r="AV473" s="11204"/>
      <c r="AW473" s="11204"/>
      <c r="AX473" s="11204"/>
      <c r="AY473" s="11204"/>
      <c r="AZ473" s="11204"/>
      <c r="BA473" s="11204"/>
      <c r="BB473" s="11204"/>
    </row>
    <row r="474">
      <c r="A474" s="11131"/>
      <c r="B474" s="11131"/>
      <c r="C474" s="11131"/>
      <c r="D474" s="11131"/>
      <c r="E474" s="11131"/>
      <c r="F474" s="11131"/>
      <c r="G474" s="11131"/>
      <c r="H474" s="11131"/>
      <c r="I474" s="11131"/>
      <c r="J474" s="11131"/>
      <c r="K474" s="11131"/>
      <c r="L474" s="11131"/>
      <c r="M474" s="11131"/>
      <c r="N474" s="11131"/>
      <c r="O474" s="11131"/>
      <c r="P474" s="11131"/>
      <c r="Q474" s="11131"/>
      <c r="R474" s="11131"/>
      <c r="S474" s="11131"/>
      <c r="T474" s="11131"/>
      <c r="U474" s="11131"/>
      <c r="V474" s="11128"/>
      <c r="W474" s="11161" t="s">
        <v>15424</v>
      </c>
      <c r="X474" s="11161"/>
      <c r="Y474" s="11161">
        <v>9</v>
      </c>
      <c r="Z474" s="11131"/>
      <c r="AA474" s="11163" t="s">
        <v>15458</v>
      </c>
      <c r="AB474" s="11161"/>
      <c r="AC474" s="11161">
        <v>19</v>
      </c>
      <c r="AD474" s="11131"/>
      <c r="AE474" s="11128"/>
      <c r="AF474" s="11204"/>
      <c r="AG474" s="11204"/>
      <c r="AH474" s="11204"/>
      <c r="AI474" s="11204"/>
      <c r="AJ474" s="11204"/>
      <c r="AK474" s="11269"/>
      <c r="AL474" s="11204"/>
      <c r="AM474" s="11204"/>
      <c r="AN474" s="11270"/>
      <c r="AO474" s="11204"/>
      <c r="AP474" s="11204"/>
      <c r="AQ474" s="11204"/>
      <c r="AR474" s="11204"/>
      <c r="AS474" s="11204"/>
      <c r="AT474" s="11204"/>
      <c r="AU474" s="11204"/>
      <c r="AV474" s="11204"/>
      <c r="AW474" s="11204"/>
      <c r="AX474" s="11204"/>
      <c r="AY474" s="11204"/>
      <c r="AZ474" s="11204"/>
      <c r="BA474" s="11204"/>
      <c r="BB474" s="11204"/>
    </row>
    <row r="475">
      <c r="A475" s="11131"/>
      <c r="B475" s="11131"/>
      <c r="C475" s="11131"/>
      <c r="D475" s="11131"/>
      <c r="E475" s="11131"/>
      <c r="F475" s="11131"/>
      <c r="G475" s="11131"/>
      <c r="H475" s="11131"/>
      <c r="I475" s="11131"/>
      <c r="J475" s="11131"/>
      <c r="K475" s="11131"/>
      <c r="L475" s="11131"/>
      <c r="M475" s="11131"/>
      <c r="N475" s="11131"/>
      <c r="O475" s="11131"/>
      <c r="P475" s="11131"/>
      <c r="Q475" s="11131"/>
      <c r="R475" s="11131"/>
      <c r="S475" s="11131"/>
      <c r="T475" s="11131"/>
      <c r="U475" s="11131"/>
      <c r="V475" s="11128"/>
      <c r="W475" s="11161" t="s">
        <v>15459</v>
      </c>
      <c r="X475" s="11161"/>
      <c r="Y475" s="11161">
        <v>9</v>
      </c>
      <c r="Z475" s="11131"/>
      <c r="AA475" s="11163" t="s">
        <v>15384</v>
      </c>
      <c r="AB475" s="11161"/>
      <c r="AC475" s="11161">
        <v>19</v>
      </c>
      <c r="AD475" s="11131"/>
      <c r="AE475" s="11128"/>
      <c r="AF475" s="11204"/>
      <c r="AG475" s="11204"/>
      <c r="AH475" s="11204"/>
      <c r="AI475" s="11204"/>
      <c r="AJ475" s="11204"/>
      <c r="AK475" s="11269"/>
      <c r="AL475" s="11204"/>
      <c r="AM475" s="11204"/>
      <c r="AN475" s="11270"/>
      <c r="AO475" s="11204"/>
      <c r="AP475" s="11204"/>
      <c r="AQ475" s="11204"/>
      <c r="AR475" s="11204"/>
      <c r="AS475" s="11204"/>
      <c r="AT475" s="11204"/>
      <c r="AU475" s="11204"/>
      <c r="AV475" s="11204"/>
      <c r="AW475" s="11204"/>
      <c r="AX475" s="11204"/>
      <c r="AY475" s="11204"/>
      <c r="AZ475" s="11204"/>
      <c r="BA475" s="11204"/>
      <c r="BB475" s="11204"/>
    </row>
    <row r="476">
      <c r="A476" s="11131"/>
      <c r="B476" s="11131"/>
      <c r="C476" s="11131"/>
      <c r="D476" s="11131"/>
      <c r="E476" s="11131"/>
      <c r="F476" s="11131"/>
      <c r="G476" s="11131"/>
      <c r="H476" s="11131"/>
      <c r="I476" s="11131"/>
      <c r="J476" s="11131"/>
      <c r="K476" s="11131"/>
      <c r="L476" s="11131"/>
      <c r="M476" s="11131"/>
      <c r="N476" s="11131"/>
      <c r="O476" s="11131"/>
      <c r="P476" s="11131"/>
      <c r="Q476" s="11131"/>
      <c r="R476" s="11131"/>
      <c r="S476" s="11131"/>
      <c r="T476" s="11131"/>
      <c r="U476" s="11131"/>
      <c r="V476" s="11128"/>
      <c r="W476" s="11161" t="s">
        <v>15341</v>
      </c>
      <c r="X476" s="11161"/>
      <c r="Y476" s="11161">
        <v>9</v>
      </c>
      <c r="Z476" s="11131"/>
      <c r="AA476" s="11163" t="s">
        <v>15460</v>
      </c>
      <c r="AB476" s="11161"/>
      <c r="AC476" s="11161">
        <v>19</v>
      </c>
      <c r="AD476" s="11131"/>
      <c r="AE476" s="11128"/>
      <c r="AF476" s="11204"/>
      <c r="AG476" s="11204"/>
      <c r="AH476" s="11204"/>
      <c r="AI476" s="11204"/>
      <c r="AJ476" s="11204"/>
      <c r="AK476" s="11269"/>
      <c r="AL476" s="11204"/>
      <c r="AM476" s="11204"/>
      <c r="AN476" s="11270"/>
      <c r="AO476" s="11204"/>
      <c r="AP476" s="11204"/>
      <c r="AQ476" s="11204"/>
      <c r="AR476" s="11204"/>
      <c r="AS476" s="11204"/>
      <c r="AT476" s="11204"/>
      <c r="AU476" s="11204"/>
      <c r="AV476" s="11204"/>
      <c r="AW476" s="11204"/>
      <c r="AX476" s="11204"/>
      <c r="AY476" s="11204"/>
      <c r="AZ476" s="11204"/>
      <c r="BA476" s="11204"/>
      <c r="BB476" s="11204"/>
    </row>
    <row r="477">
      <c r="A477" s="11131"/>
      <c r="B477" s="11131"/>
      <c r="C477" s="11131"/>
      <c r="D477" s="11131"/>
      <c r="E477" s="11131"/>
      <c r="F477" s="11131"/>
      <c r="G477" s="11131"/>
      <c r="H477" s="11131"/>
      <c r="I477" s="11131"/>
      <c r="J477" s="11131"/>
      <c r="K477" s="11131"/>
      <c r="L477" s="11131"/>
      <c r="M477" s="11131"/>
      <c r="N477" s="11131"/>
      <c r="O477" s="11131"/>
      <c r="P477" s="11131"/>
      <c r="Q477" s="11131"/>
      <c r="R477" s="11131"/>
      <c r="S477" s="11131"/>
      <c r="T477" s="11131"/>
      <c r="U477" s="11131"/>
      <c r="V477" s="11128"/>
      <c r="W477" s="11161" t="s">
        <v>15461</v>
      </c>
      <c r="X477" s="11161"/>
      <c r="Y477" s="11161">
        <v>9</v>
      </c>
      <c r="Z477" s="11131"/>
      <c r="AA477" s="11163" t="s">
        <v>15462</v>
      </c>
      <c r="AB477" s="11161"/>
      <c r="AC477" s="11161">
        <v>19</v>
      </c>
      <c r="AD477" s="11131"/>
      <c r="AE477" s="11128"/>
      <c r="AF477" s="11204"/>
      <c r="AG477" s="11204"/>
      <c r="AH477" s="11204"/>
      <c r="AI477" s="11204"/>
      <c r="AJ477" s="11204"/>
      <c r="AK477" s="11269"/>
      <c r="AL477" s="11204"/>
      <c r="AM477" s="11204"/>
      <c r="AN477" s="11270"/>
      <c r="AO477" s="11204"/>
      <c r="AP477" s="11204"/>
      <c r="AQ477" s="11204"/>
      <c r="AR477" s="11204"/>
      <c r="AS477" s="11204"/>
      <c r="AT477" s="11204"/>
      <c r="AU477" s="11204"/>
      <c r="AV477" s="11204"/>
      <c r="AW477" s="11204"/>
      <c r="AX477" s="11204"/>
      <c r="AY477" s="11204"/>
      <c r="AZ477" s="11204"/>
      <c r="BA477" s="11204"/>
      <c r="BB477" s="11204"/>
    </row>
    <row r="478">
      <c r="A478" s="11131"/>
      <c r="B478" s="11131"/>
      <c r="C478" s="11131"/>
      <c r="D478" s="11131"/>
      <c r="E478" s="11131"/>
      <c r="F478" s="11131"/>
      <c r="G478" s="11131"/>
      <c r="H478" s="11131"/>
      <c r="I478" s="11131"/>
      <c r="J478" s="11131"/>
      <c r="K478" s="11131"/>
      <c r="L478" s="11131"/>
      <c r="M478" s="11131"/>
      <c r="N478" s="11131"/>
      <c r="O478" s="11131"/>
      <c r="P478" s="11131"/>
      <c r="Q478" s="11131"/>
      <c r="R478" s="11131"/>
      <c r="S478" s="11131"/>
      <c r="T478" s="11131"/>
      <c r="U478" s="11131"/>
      <c r="V478" s="11128"/>
      <c r="W478" s="11161" t="s">
        <v>15463</v>
      </c>
      <c r="X478" s="11161"/>
      <c r="Y478" s="11161">
        <v>9</v>
      </c>
      <c r="Z478" s="11131"/>
      <c r="AA478" s="11163" t="s">
        <v>15464</v>
      </c>
      <c r="AB478" s="11161"/>
      <c r="AC478" s="11161">
        <v>19</v>
      </c>
      <c r="AD478" s="11131"/>
      <c r="AE478" s="11128"/>
      <c r="AF478" s="11204"/>
      <c r="AG478" s="11204"/>
      <c r="AH478" s="11204"/>
      <c r="AI478" s="11204"/>
      <c r="AJ478" s="11204"/>
      <c r="AK478" s="11269"/>
      <c r="AL478" s="11204"/>
      <c r="AM478" s="11204"/>
      <c r="AN478" s="11270"/>
      <c r="AO478" s="11204"/>
      <c r="AP478" s="11204"/>
      <c r="AQ478" s="11204"/>
      <c r="AR478" s="11204"/>
      <c r="AS478" s="11204"/>
      <c r="AT478" s="11204"/>
      <c r="AU478" s="11204"/>
      <c r="AV478" s="11204"/>
      <c r="AW478" s="11204"/>
      <c r="AX478" s="11204"/>
      <c r="AY478" s="11204"/>
      <c r="AZ478" s="11204"/>
      <c r="BA478" s="11204"/>
      <c r="BB478" s="11204"/>
    </row>
    <row r="479">
      <c r="A479" s="11131"/>
      <c r="B479" s="11131"/>
      <c r="C479" s="11131"/>
      <c r="D479" s="11131"/>
      <c r="E479" s="11131"/>
      <c r="F479" s="11131"/>
      <c r="G479" s="11131"/>
      <c r="H479" s="11131"/>
      <c r="I479" s="11131"/>
      <c r="J479" s="11131"/>
      <c r="K479" s="11131"/>
      <c r="L479" s="11131"/>
      <c r="M479" s="11131"/>
      <c r="N479" s="11131"/>
      <c r="O479" s="11131"/>
      <c r="P479" s="11131"/>
      <c r="Q479" s="11131"/>
      <c r="R479" s="11131"/>
      <c r="S479" s="11131"/>
      <c r="T479" s="11131"/>
      <c r="U479" s="11131"/>
      <c r="V479" s="11128"/>
      <c r="W479" s="11161" t="s">
        <v>15343</v>
      </c>
      <c r="X479" s="11161"/>
      <c r="Y479" s="11161">
        <v>8</v>
      </c>
      <c r="Z479" s="11131"/>
      <c r="AA479" s="11163" t="s">
        <v>15465</v>
      </c>
      <c r="AB479" s="11161"/>
      <c r="AC479" s="11161">
        <v>19</v>
      </c>
      <c r="AD479" s="11131"/>
      <c r="AE479" s="11128"/>
      <c r="AF479" s="11204"/>
      <c r="AG479" s="11204"/>
      <c r="AH479" s="11204"/>
      <c r="AI479" s="11204"/>
      <c r="AJ479" s="11204"/>
      <c r="AK479" s="11269"/>
      <c r="AL479" s="11204"/>
      <c r="AM479" s="11204"/>
      <c r="AN479" s="11270"/>
      <c r="AO479" s="11204"/>
      <c r="AP479" s="11204"/>
      <c r="AQ479" s="11204"/>
      <c r="AR479" s="11204"/>
      <c r="AS479" s="11204"/>
      <c r="AT479" s="11204"/>
      <c r="AU479" s="11204"/>
      <c r="AV479" s="11204"/>
      <c r="AW479" s="11204"/>
      <c r="AX479" s="11204"/>
      <c r="AY479" s="11204"/>
      <c r="AZ479" s="11204"/>
      <c r="BA479" s="11204"/>
      <c r="BB479" s="11204"/>
    </row>
    <row r="480">
      <c r="A480" s="11131"/>
      <c r="B480" s="11131"/>
      <c r="C480" s="11131"/>
      <c r="D480" s="11131"/>
      <c r="E480" s="11131"/>
      <c r="F480" s="11131"/>
      <c r="G480" s="11131"/>
      <c r="H480" s="11131"/>
      <c r="I480" s="11131"/>
      <c r="J480" s="11131"/>
      <c r="K480" s="11131"/>
      <c r="L480" s="11131"/>
      <c r="M480" s="11131"/>
      <c r="N480" s="11131"/>
      <c r="O480" s="11131"/>
      <c r="P480" s="11131"/>
      <c r="Q480" s="11131"/>
      <c r="R480" s="11131"/>
      <c r="S480" s="11131"/>
      <c r="T480" s="11131"/>
      <c r="U480" s="11131"/>
      <c r="V480" s="11128"/>
      <c r="W480" s="11161" t="s">
        <v>15431</v>
      </c>
      <c r="X480" s="11161"/>
      <c r="Y480" s="11161">
        <v>8</v>
      </c>
      <c r="Z480" s="11131"/>
      <c r="AA480" s="11163" t="s">
        <v>15466</v>
      </c>
      <c r="AB480" s="11161"/>
      <c r="AC480" s="11161">
        <v>19</v>
      </c>
      <c r="AD480" s="11131"/>
      <c r="AE480" s="11128"/>
      <c r="AF480" s="11204"/>
      <c r="AG480" s="11204"/>
      <c r="AH480" s="11204"/>
      <c r="AI480" s="11204"/>
      <c r="AJ480" s="11204"/>
      <c r="AK480" s="11269"/>
      <c r="AL480" s="11204"/>
      <c r="AM480" s="11204"/>
      <c r="AN480" s="11270"/>
      <c r="AO480" s="11204"/>
      <c r="AP480" s="11204"/>
      <c r="AQ480" s="11204"/>
      <c r="AR480" s="11204"/>
      <c r="AS480" s="11204"/>
      <c r="AT480" s="11204"/>
      <c r="AU480" s="11204"/>
      <c r="AV480" s="11204"/>
      <c r="AW480" s="11204"/>
      <c r="AX480" s="11204"/>
      <c r="AY480" s="11204"/>
      <c r="AZ480" s="11204"/>
      <c r="BA480" s="11204"/>
      <c r="BB480" s="11204"/>
    </row>
    <row r="481">
      <c r="A481" s="11131"/>
      <c r="B481" s="11131"/>
      <c r="C481" s="11131"/>
      <c r="D481" s="11131"/>
      <c r="E481" s="11131"/>
      <c r="F481" s="11131"/>
      <c r="G481" s="11131"/>
      <c r="H481" s="11131"/>
      <c r="I481" s="11131"/>
      <c r="J481" s="11131"/>
      <c r="K481" s="11131"/>
      <c r="L481" s="11131"/>
      <c r="M481" s="11131"/>
      <c r="N481" s="11131"/>
      <c r="O481" s="11131"/>
      <c r="P481" s="11131"/>
      <c r="Q481" s="11131"/>
      <c r="R481" s="11131"/>
      <c r="S481" s="11131"/>
      <c r="T481" s="11131"/>
      <c r="U481" s="11131"/>
      <c r="V481" s="11128"/>
      <c r="W481" s="11161" t="s">
        <v>15467</v>
      </c>
      <c r="X481" s="11161"/>
      <c r="Y481" s="11161">
        <v>8</v>
      </c>
      <c r="Z481" s="11131"/>
      <c r="AA481" s="11163" t="s">
        <v>15468</v>
      </c>
      <c r="AB481" s="11161"/>
      <c r="AC481" s="11161">
        <v>19</v>
      </c>
      <c r="AD481" s="11131"/>
      <c r="AE481" s="11128"/>
      <c r="AF481" s="11204"/>
      <c r="AG481" s="11204"/>
      <c r="AH481" s="11204"/>
      <c r="AI481" s="11204"/>
      <c r="AJ481" s="11204"/>
      <c r="AK481" s="11269"/>
      <c r="AL481" s="11204"/>
      <c r="AM481" s="11204"/>
      <c r="AN481" s="11270"/>
      <c r="AO481" s="11204"/>
      <c r="AP481" s="11204"/>
      <c r="AQ481" s="11204"/>
      <c r="AR481" s="11204"/>
      <c r="AS481" s="11204"/>
      <c r="AT481" s="11204"/>
      <c r="AU481" s="11204"/>
      <c r="AV481" s="11204"/>
      <c r="AW481" s="11204"/>
      <c r="AX481" s="11204"/>
      <c r="AY481" s="11204"/>
      <c r="AZ481" s="11204"/>
      <c r="BA481" s="11204"/>
      <c r="BB481" s="11204"/>
    </row>
    <row r="482">
      <c r="A482" s="11131"/>
      <c r="B482" s="11131"/>
      <c r="C482" s="11131"/>
      <c r="D482" s="11131"/>
      <c r="E482" s="11131"/>
      <c r="F482" s="11131"/>
      <c r="G482" s="11131"/>
      <c r="H482" s="11131"/>
      <c r="I482" s="11131"/>
      <c r="J482" s="11131"/>
      <c r="K482" s="11131"/>
      <c r="L482" s="11131"/>
      <c r="M482" s="11131"/>
      <c r="N482" s="11131"/>
      <c r="O482" s="11131"/>
      <c r="P482" s="11131"/>
      <c r="Q482" s="11131"/>
      <c r="R482" s="11131"/>
      <c r="S482" s="11131"/>
      <c r="T482" s="11131"/>
      <c r="U482" s="11131"/>
      <c r="V482" s="11128"/>
      <c r="W482" s="11161" t="s">
        <v>15469</v>
      </c>
      <c r="X482" s="11161"/>
      <c r="Y482" s="11161">
        <v>8</v>
      </c>
      <c r="Z482" s="11131"/>
      <c r="AA482" s="11163" t="s">
        <v>15432</v>
      </c>
      <c r="AB482" s="11161"/>
      <c r="AC482" s="11161">
        <v>19</v>
      </c>
      <c r="AD482" s="11131"/>
      <c r="AE482" s="11128"/>
      <c r="AF482" s="11204"/>
      <c r="AG482" s="11204"/>
      <c r="AH482" s="11204"/>
      <c r="AI482" s="11204"/>
      <c r="AJ482" s="11204"/>
      <c r="AK482" s="11269"/>
      <c r="AL482" s="11204"/>
      <c r="AM482" s="11204"/>
      <c r="AN482" s="11270"/>
      <c r="AO482" s="11204"/>
      <c r="AP482" s="11204"/>
      <c r="AQ482" s="11204"/>
      <c r="AR482" s="11204"/>
      <c r="AS482" s="11204"/>
      <c r="AT482" s="11204"/>
      <c r="AU482" s="11204"/>
      <c r="AV482" s="11204"/>
      <c r="AW482" s="11204"/>
      <c r="AX482" s="11204"/>
      <c r="AY482" s="11204"/>
      <c r="AZ482" s="11204"/>
      <c r="BA482" s="11204"/>
      <c r="BB482" s="11204"/>
    </row>
    <row r="483">
      <c r="A483" s="11131"/>
      <c r="B483" s="11131"/>
      <c r="C483" s="11131"/>
      <c r="D483" s="11131"/>
      <c r="E483" s="11131"/>
      <c r="F483" s="11131"/>
      <c r="G483" s="11131"/>
      <c r="H483" s="11131"/>
      <c r="I483" s="11131"/>
      <c r="J483" s="11131"/>
      <c r="K483" s="11131"/>
      <c r="L483" s="11131"/>
      <c r="M483" s="11131"/>
      <c r="N483" s="11131"/>
      <c r="O483" s="11131"/>
      <c r="P483" s="11131"/>
      <c r="Q483" s="11131"/>
      <c r="R483" s="11131"/>
      <c r="S483" s="11131"/>
      <c r="T483" s="11131"/>
      <c r="U483" s="11131"/>
      <c r="V483" s="11128"/>
      <c r="W483" s="11161" t="s">
        <v>15470</v>
      </c>
      <c r="X483" s="11161"/>
      <c r="Y483" s="11161">
        <v>8</v>
      </c>
      <c r="Z483" s="11131"/>
      <c r="AA483" s="11163" t="s">
        <v>15433</v>
      </c>
      <c r="AB483" s="11161"/>
      <c r="AC483" s="11161">
        <v>19</v>
      </c>
      <c r="AD483" s="11131"/>
      <c r="AE483" s="11128"/>
      <c r="AF483" s="11204"/>
      <c r="AG483" s="11204"/>
      <c r="AH483" s="11204"/>
      <c r="AI483" s="11204"/>
      <c r="AJ483" s="11204"/>
      <c r="AK483" s="11269"/>
      <c r="AL483" s="11204"/>
      <c r="AM483" s="11204"/>
      <c r="AN483" s="11270"/>
      <c r="AO483" s="11204"/>
      <c r="AP483" s="11204"/>
      <c r="AQ483" s="11204"/>
      <c r="AR483" s="11204"/>
      <c r="AS483" s="11204"/>
      <c r="AT483" s="11204"/>
      <c r="AU483" s="11204"/>
      <c r="AV483" s="11204"/>
      <c r="AW483" s="11204"/>
      <c r="AX483" s="11204"/>
      <c r="AY483" s="11204"/>
      <c r="AZ483" s="11204"/>
      <c r="BA483" s="11204"/>
      <c r="BB483" s="11204"/>
    </row>
    <row r="484">
      <c r="A484" s="11131"/>
      <c r="B484" s="11131"/>
      <c r="C484" s="11131"/>
      <c r="D484" s="11131"/>
      <c r="E484" s="11131"/>
      <c r="F484" s="11131"/>
      <c r="G484" s="11131"/>
      <c r="H484" s="11131"/>
      <c r="I484" s="11131"/>
      <c r="J484" s="11131"/>
      <c r="K484" s="11131"/>
      <c r="L484" s="11131"/>
      <c r="M484" s="11131"/>
      <c r="N484" s="11131"/>
      <c r="O484" s="11131"/>
      <c r="P484" s="11131"/>
      <c r="Q484" s="11131"/>
      <c r="R484" s="11131"/>
      <c r="S484" s="11131"/>
      <c r="T484" s="11131"/>
      <c r="U484" s="11131"/>
      <c r="V484" s="11128"/>
      <c r="W484" s="11161" t="s">
        <v>15471</v>
      </c>
      <c r="X484" s="11161"/>
      <c r="Y484" s="11161">
        <v>8</v>
      </c>
      <c r="Z484" s="11131"/>
      <c r="AA484" s="11163" t="s">
        <v>15472</v>
      </c>
      <c r="AB484" s="11161"/>
      <c r="AC484" s="11161">
        <v>18</v>
      </c>
      <c r="AD484" s="11131"/>
      <c r="AE484" s="11128"/>
      <c r="AF484" s="11204"/>
      <c r="AG484" s="11204"/>
      <c r="AH484" s="11204"/>
      <c r="AI484" s="11204"/>
      <c r="AJ484" s="11204"/>
      <c r="AK484" s="11269"/>
      <c r="AL484" s="11204"/>
      <c r="AM484" s="11204"/>
      <c r="AN484" s="11270"/>
      <c r="AO484" s="11204"/>
      <c r="AP484" s="11204"/>
      <c r="AQ484" s="11204"/>
      <c r="AR484" s="11204"/>
      <c r="AS484" s="11204"/>
      <c r="AT484" s="11204"/>
      <c r="AU484" s="11204"/>
      <c r="AV484" s="11204"/>
      <c r="AW484" s="11204"/>
      <c r="AX484" s="11204"/>
      <c r="AY484" s="11204"/>
      <c r="AZ484" s="11204"/>
      <c r="BA484" s="11204"/>
      <c r="BB484" s="11204"/>
    </row>
    <row r="485">
      <c r="A485" s="11131"/>
      <c r="B485" s="11131"/>
      <c r="C485" s="11131"/>
      <c r="D485" s="11131"/>
      <c r="E485" s="11131"/>
      <c r="F485" s="11131"/>
      <c r="G485" s="11131"/>
      <c r="H485" s="11131"/>
      <c r="I485" s="11131"/>
      <c r="J485" s="11131"/>
      <c r="K485" s="11131"/>
      <c r="L485" s="11131"/>
      <c r="M485" s="11131"/>
      <c r="N485" s="11131"/>
      <c r="O485" s="11131"/>
      <c r="P485" s="11131"/>
      <c r="Q485" s="11131"/>
      <c r="R485" s="11131"/>
      <c r="S485" s="11131"/>
      <c r="T485" s="11131"/>
      <c r="U485" s="11131"/>
      <c r="V485" s="11128"/>
      <c r="W485" s="11161" t="s">
        <v>15390</v>
      </c>
      <c r="X485" s="11161"/>
      <c r="Y485" s="11161">
        <v>8</v>
      </c>
      <c r="Z485" s="11131"/>
      <c r="AA485" s="11163" t="s">
        <v>15473</v>
      </c>
      <c r="AB485" s="11161"/>
      <c r="AC485" s="11161">
        <v>18</v>
      </c>
      <c r="AD485" s="11131"/>
      <c r="AE485" s="11128"/>
      <c r="AF485" s="11204"/>
      <c r="AG485" s="11204"/>
      <c r="AH485" s="11204"/>
      <c r="AI485" s="11204"/>
      <c r="AJ485" s="11204"/>
      <c r="AK485" s="11269"/>
      <c r="AL485" s="11204"/>
      <c r="AM485" s="11204"/>
      <c r="AN485" s="11270"/>
      <c r="AO485" s="11204"/>
      <c r="AP485" s="11204"/>
      <c r="AQ485" s="11204"/>
      <c r="AR485" s="11204"/>
      <c r="AS485" s="11204"/>
      <c r="AT485" s="11204"/>
      <c r="AU485" s="11204"/>
      <c r="AV485" s="11204"/>
      <c r="AW485" s="11204"/>
      <c r="AX485" s="11204"/>
      <c r="AY485" s="11204"/>
      <c r="AZ485" s="11204"/>
      <c r="BA485" s="11204"/>
      <c r="BB485" s="11204"/>
    </row>
    <row r="486">
      <c r="A486" s="11131"/>
      <c r="B486" s="11131"/>
      <c r="C486" s="11131"/>
      <c r="D486" s="11131"/>
      <c r="E486" s="11131"/>
      <c r="F486" s="11131"/>
      <c r="G486" s="11131"/>
      <c r="H486" s="11131"/>
      <c r="I486" s="11131"/>
      <c r="J486" s="11131"/>
      <c r="K486" s="11131"/>
      <c r="L486" s="11131"/>
      <c r="M486" s="11131"/>
      <c r="N486" s="11131"/>
      <c r="O486" s="11131"/>
      <c r="P486" s="11131"/>
      <c r="Q486" s="11131"/>
      <c r="R486" s="11131"/>
      <c r="S486" s="11131"/>
      <c r="T486" s="11131"/>
      <c r="U486" s="11131"/>
      <c r="V486" s="11128"/>
      <c r="W486" s="11161" t="s">
        <v>15474</v>
      </c>
      <c r="X486" s="11161"/>
      <c r="Y486" s="11161">
        <v>8</v>
      </c>
      <c r="Z486" s="11131"/>
      <c r="AA486" s="11163" t="s">
        <v>15348</v>
      </c>
      <c r="AB486" s="11161"/>
      <c r="AC486" s="11161">
        <v>18</v>
      </c>
      <c r="AD486" s="11131"/>
      <c r="AE486" s="11128"/>
      <c r="AF486" s="11204"/>
      <c r="AG486" s="11204"/>
      <c r="AH486" s="11204"/>
      <c r="AI486" s="11204"/>
      <c r="AJ486" s="11204"/>
      <c r="AK486" s="11269"/>
      <c r="AL486" s="11204"/>
      <c r="AM486" s="11204"/>
      <c r="AN486" s="11270"/>
      <c r="AO486" s="11204"/>
      <c r="AP486" s="11204"/>
      <c r="AQ486" s="11204"/>
      <c r="AR486" s="11204"/>
      <c r="AS486" s="11204"/>
      <c r="AT486" s="11204"/>
      <c r="AU486" s="11204"/>
      <c r="AV486" s="11204"/>
      <c r="AW486" s="11204"/>
      <c r="AX486" s="11204"/>
      <c r="AY486" s="11204"/>
      <c r="AZ486" s="11204"/>
      <c r="BA486" s="11204"/>
      <c r="BB486" s="11204"/>
    </row>
    <row r="487">
      <c r="A487" s="11131"/>
      <c r="B487" s="11131"/>
      <c r="C487" s="11131"/>
      <c r="D487" s="11131"/>
      <c r="E487" s="11131"/>
      <c r="F487" s="11131"/>
      <c r="G487" s="11131"/>
      <c r="H487" s="11131"/>
      <c r="I487" s="11131"/>
      <c r="J487" s="11131"/>
      <c r="K487" s="11131"/>
      <c r="L487" s="11131"/>
      <c r="M487" s="11131"/>
      <c r="N487" s="11131"/>
      <c r="O487" s="11131"/>
      <c r="P487" s="11131"/>
      <c r="Q487" s="11131"/>
      <c r="R487" s="11131"/>
      <c r="S487" s="11131"/>
      <c r="T487" s="11131"/>
      <c r="U487" s="11131"/>
      <c r="V487" s="11128"/>
      <c r="W487" s="11161" t="s">
        <v>15475</v>
      </c>
      <c r="X487" s="11161"/>
      <c r="Y487" s="11161">
        <v>8</v>
      </c>
      <c r="Z487" s="11131"/>
      <c r="AA487" s="11163" t="s">
        <v>15476</v>
      </c>
      <c r="AB487" s="11161"/>
      <c r="AC487" s="11161">
        <v>18</v>
      </c>
      <c r="AD487" s="11131"/>
      <c r="AE487" s="11128"/>
      <c r="AF487" s="11204"/>
      <c r="AG487" s="11204"/>
      <c r="AH487" s="11204"/>
      <c r="AI487" s="11204"/>
      <c r="AJ487" s="11204"/>
      <c r="AK487" s="11269"/>
      <c r="AL487" s="11204"/>
      <c r="AM487" s="11204"/>
      <c r="AN487" s="11270"/>
      <c r="AO487" s="11204"/>
      <c r="AP487" s="11204"/>
      <c r="AQ487" s="11204"/>
      <c r="AR487" s="11204"/>
      <c r="AS487" s="11204"/>
      <c r="AT487" s="11204"/>
      <c r="AU487" s="11204"/>
      <c r="AV487" s="11204"/>
      <c r="AW487" s="11204"/>
      <c r="AX487" s="11204"/>
      <c r="AY487" s="11204"/>
      <c r="AZ487" s="11204"/>
      <c r="BA487" s="11204"/>
      <c r="BB487" s="11204"/>
    </row>
    <row r="488">
      <c r="A488" s="11131"/>
      <c r="B488" s="11131"/>
      <c r="C488" s="11131"/>
      <c r="D488" s="11131"/>
      <c r="E488" s="11131"/>
      <c r="F488" s="11131"/>
      <c r="G488" s="11131"/>
      <c r="H488" s="11131"/>
      <c r="I488" s="11131"/>
      <c r="J488" s="11131"/>
      <c r="K488" s="11131"/>
      <c r="L488" s="11131"/>
      <c r="M488" s="11131"/>
      <c r="N488" s="11131"/>
      <c r="O488" s="11131"/>
      <c r="P488" s="11131"/>
      <c r="Q488" s="11131"/>
      <c r="R488" s="11131"/>
      <c r="S488" s="11131"/>
      <c r="T488" s="11131"/>
      <c r="U488" s="11131"/>
      <c r="V488" s="11128"/>
      <c r="W488" s="11161" t="s">
        <v>15477</v>
      </c>
      <c r="X488" s="11161"/>
      <c r="Y488" s="11161">
        <v>8</v>
      </c>
      <c r="Z488" s="11131"/>
      <c r="AA488" s="11163" t="s">
        <v>15372</v>
      </c>
      <c r="AB488" s="11161"/>
      <c r="AC488" s="11161">
        <v>18</v>
      </c>
      <c r="AD488" s="11131"/>
      <c r="AE488" s="11128"/>
      <c r="AF488" s="11204"/>
      <c r="AG488" s="11204"/>
      <c r="AH488" s="11204"/>
      <c r="AI488" s="11204"/>
      <c r="AJ488" s="11204"/>
      <c r="AK488" s="11269"/>
      <c r="AL488" s="11204"/>
      <c r="AM488" s="11204"/>
      <c r="AN488" s="11270"/>
      <c r="AO488" s="11204"/>
      <c r="AP488" s="11204"/>
      <c r="AQ488" s="11204"/>
      <c r="AR488" s="11204"/>
      <c r="AS488" s="11204"/>
      <c r="AT488" s="11204"/>
      <c r="AU488" s="11204"/>
      <c r="AV488" s="11204"/>
      <c r="AW488" s="11204"/>
      <c r="AX488" s="11204"/>
      <c r="AY488" s="11204"/>
      <c r="AZ488" s="11204"/>
      <c r="BA488" s="11204"/>
      <c r="BB488" s="11204"/>
    </row>
    <row r="489">
      <c r="A489" s="11131"/>
      <c r="B489" s="11131"/>
      <c r="C489" s="11131"/>
      <c r="D489" s="11131"/>
      <c r="E489" s="11131"/>
      <c r="F489" s="11131"/>
      <c r="G489" s="11131"/>
      <c r="H489" s="11131"/>
      <c r="I489" s="11131"/>
      <c r="J489" s="11131"/>
      <c r="K489" s="11131"/>
      <c r="L489" s="11131"/>
      <c r="M489" s="11131"/>
      <c r="N489" s="11131"/>
      <c r="O489" s="11131"/>
      <c r="P489" s="11131"/>
      <c r="Q489" s="11131"/>
      <c r="R489" s="11131"/>
      <c r="S489" s="11131"/>
      <c r="T489" s="11131"/>
      <c r="U489" s="11131"/>
      <c r="V489" s="11128"/>
      <c r="W489" s="11161" t="s">
        <v>15478</v>
      </c>
      <c r="X489" s="11161"/>
      <c r="Y489" s="11161">
        <v>8</v>
      </c>
      <c r="Z489" s="11131"/>
      <c r="AA489" s="11163" t="s">
        <v>15314</v>
      </c>
      <c r="AB489" s="11161"/>
      <c r="AC489" s="11161">
        <v>18</v>
      </c>
      <c r="AD489" s="11131"/>
      <c r="AE489" s="11128"/>
      <c r="AF489" s="11204"/>
      <c r="AG489" s="11204"/>
      <c r="AH489" s="11204"/>
      <c r="AI489" s="11204"/>
      <c r="AJ489" s="11204"/>
      <c r="AK489" s="11269"/>
      <c r="AL489" s="11204"/>
      <c r="AM489" s="11204"/>
      <c r="AN489" s="11270"/>
      <c r="AO489" s="11204"/>
      <c r="AP489" s="11204"/>
      <c r="AQ489" s="11204"/>
      <c r="AR489" s="11204"/>
      <c r="AS489" s="11204"/>
      <c r="AT489" s="11204"/>
      <c r="AU489" s="11204"/>
      <c r="AV489" s="11204"/>
      <c r="AW489" s="11204"/>
      <c r="AX489" s="11204"/>
      <c r="AY489" s="11204"/>
      <c r="AZ489" s="11204"/>
      <c r="BA489" s="11204"/>
      <c r="BB489" s="11204"/>
    </row>
    <row r="490">
      <c r="A490" s="11131"/>
      <c r="B490" s="11131"/>
      <c r="C490" s="11131"/>
      <c r="D490" s="11131"/>
      <c r="E490" s="11131"/>
      <c r="F490" s="11131"/>
      <c r="G490" s="11131"/>
      <c r="H490" s="11131"/>
      <c r="I490" s="11131"/>
      <c r="J490" s="11131"/>
      <c r="K490" s="11131"/>
      <c r="L490" s="11131"/>
      <c r="M490" s="11131"/>
      <c r="N490" s="11131"/>
      <c r="O490" s="11131"/>
      <c r="P490" s="11131"/>
      <c r="Q490" s="11131"/>
      <c r="R490" s="11131"/>
      <c r="S490" s="11131"/>
      <c r="T490" s="11131"/>
      <c r="U490" s="11131"/>
      <c r="V490" s="11128"/>
      <c r="W490" s="11161" t="s">
        <v>15479</v>
      </c>
      <c r="X490" s="11161"/>
      <c r="Y490" s="11161">
        <v>8</v>
      </c>
      <c r="Z490" s="11131"/>
      <c r="AA490" s="11163" t="s">
        <v>15475</v>
      </c>
      <c r="AB490" s="11161"/>
      <c r="AC490" s="11161">
        <v>18</v>
      </c>
      <c r="AD490" s="11131"/>
      <c r="AE490" s="11128"/>
      <c r="AF490" s="11204"/>
      <c r="AG490" s="11204"/>
      <c r="AH490" s="11204"/>
      <c r="AI490" s="11204"/>
      <c r="AJ490" s="11204"/>
      <c r="AK490" s="11269"/>
      <c r="AL490" s="11204"/>
      <c r="AM490" s="11204"/>
      <c r="AN490" s="11270"/>
      <c r="AO490" s="11204"/>
      <c r="AP490" s="11204"/>
      <c r="AQ490" s="11204"/>
      <c r="AR490" s="11204"/>
      <c r="AS490" s="11204"/>
      <c r="AT490" s="11204"/>
      <c r="AU490" s="11204"/>
      <c r="AV490" s="11204"/>
      <c r="AW490" s="11204"/>
      <c r="AX490" s="11204"/>
      <c r="AY490" s="11204"/>
      <c r="AZ490" s="11204"/>
      <c r="BA490" s="11204"/>
      <c r="BB490" s="11204"/>
    </row>
    <row r="491">
      <c r="A491" s="11131"/>
      <c r="B491" s="11131"/>
      <c r="C491" s="11131"/>
      <c r="D491" s="11131"/>
      <c r="E491" s="11131"/>
      <c r="F491" s="11131"/>
      <c r="G491" s="11131"/>
      <c r="H491" s="11131"/>
      <c r="I491" s="11131"/>
      <c r="J491" s="11131"/>
      <c r="K491" s="11131"/>
      <c r="L491" s="11131"/>
      <c r="M491" s="11131"/>
      <c r="N491" s="11131"/>
      <c r="O491" s="11131"/>
      <c r="P491" s="11131"/>
      <c r="Q491" s="11131"/>
      <c r="R491" s="11131"/>
      <c r="S491" s="11131"/>
      <c r="T491" s="11131"/>
      <c r="U491" s="11131"/>
      <c r="V491" s="11128"/>
      <c r="W491" s="11161" t="s">
        <v>15480</v>
      </c>
      <c r="X491" s="11161"/>
      <c r="Y491" s="11161">
        <v>8</v>
      </c>
      <c r="Z491" s="11131"/>
      <c r="AA491" s="11163" t="s">
        <v>15361</v>
      </c>
      <c r="AB491" s="11161"/>
      <c r="AC491" s="11161">
        <v>18</v>
      </c>
      <c r="AD491" s="11131"/>
      <c r="AE491" s="11128"/>
      <c r="AF491" s="11204"/>
      <c r="AG491" s="11204"/>
      <c r="AH491" s="11204"/>
      <c r="AI491" s="11204"/>
      <c r="AJ491" s="11204"/>
      <c r="AK491" s="11269"/>
      <c r="AL491" s="11204"/>
      <c r="AM491" s="11204"/>
      <c r="AN491" s="11270"/>
      <c r="AO491" s="11204"/>
      <c r="AP491" s="11204"/>
      <c r="AQ491" s="11204"/>
      <c r="AR491" s="11204"/>
      <c r="AS491" s="11204"/>
      <c r="AT491" s="11204"/>
      <c r="AU491" s="11204"/>
      <c r="AV491" s="11204"/>
      <c r="AW491" s="11204"/>
      <c r="AX491" s="11204"/>
      <c r="AY491" s="11204"/>
      <c r="AZ491" s="11204"/>
      <c r="BA491" s="11204"/>
      <c r="BB491" s="11204"/>
    </row>
    <row r="492">
      <c r="A492" s="11131"/>
      <c r="B492" s="11131"/>
      <c r="C492" s="11131"/>
      <c r="D492" s="11131"/>
      <c r="E492" s="11131"/>
      <c r="F492" s="11131"/>
      <c r="G492" s="11131"/>
      <c r="H492" s="11131"/>
      <c r="I492" s="11131"/>
      <c r="J492" s="11131"/>
      <c r="K492" s="11131"/>
      <c r="L492" s="11131"/>
      <c r="M492" s="11131"/>
      <c r="N492" s="11131"/>
      <c r="O492" s="11131"/>
      <c r="P492" s="11131"/>
      <c r="Q492" s="11131"/>
      <c r="R492" s="11131"/>
      <c r="S492" s="11131"/>
      <c r="T492" s="11131"/>
      <c r="U492" s="11131"/>
      <c r="V492" s="11128"/>
      <c r="W492" s="11161" t="s">
        <v>15422</v>
      </c>
      <c r="X492" s="11161"/>
      <c r="Y492" s="11161">
        <v>8</v>
      </c>
      <c r="Z492" s="11131"/>
      <c r="AA492" s="11163" t="s">
        <v>15481</v>
      </c>
      <c r="AB492" s="11161"/>
      <c r="AC492" s="11161">
        <v>18</v>
      </c>
      <c r="AD492" s="11131"/>
      <c r="AE492" s="11128"/>
      <c r="AF492" s="11204"/>
      <c r="AG492" s="11204"/>
      <c r="AH492" s="11204"/>
      <c r="AI492" s="11204"/>
      <c r="AJ492" s="11204"/>
      <c r="AK492" s="11269"/>
      <c r="AL492" s="11204"/>
      <c r="AM492" s="11204"/>
      <c r="AN492" s="11270"/>
      <c r="AO492" s="11204"/>
      <c r="AP492" s="11204"/>
      <c r="AQ492" s="11204"/>
      <c r="AR492" s="11204"/>
      <c r="AS492" s="11204"/>
      <c r="AT492" s="11204"/>
      <c r="AU492" s="11204"/>
      <c r="AV492" s="11204"/>
      <c r="AW492" s="11204"/>
      <c r="AX492" s="11204"/>
      <c r="AY492" s="11204"/>
      <c r="AZ492" s="11204"/>
      <c r="BA492" s="11204"/>
      <c r="BB492" s="11204"/>
    </row>
    <row r="493">
      <c r="A493" s="11131"/>
      <c r="B493" s="11131"/>
      <c r="C493" s="11131"/>
      <c r="D493" s="11131"/>
      <c r="E493" s="11131"/>
      <c r="F493" s="11131"/>
      <c r="G493" s="11131"/>
      <c r="H493" s="11131"/>
      <c r="I493" s="11131"/>
      <c r="J493" s="11131"/>
      <c r="K493" s="11131"/>
      <c r="L493" s="11131"/>
      <c r="M493" s="11131"/>
      <c r="N493" s="11131"/>
      <c r="O493" s="11131"/>
      <c r="P493" s="11131"/>
      <c r="Q493" s="11131"/>
      <c r="R493" s="11131"/>
      <c r="S493" s="11131"/>
      <c r="T493" s="11131"/>
      <c r="U493" s="11131"/>
      <c r="V493" s="11128"/>
      <c r="W493" s="11161" t="s">
        <v>15482</v>
      </c>
      <c r="X493" s="11161"/>
      <c r="Y493" s="11161">
        <v>8</v>
      </c>
      <c r="Z493" s="11131"/>
      <c r="AA493" s="11163" t="s">
        <v>15483</v>
      </c>
      <c r="AB493" s="11161"/>
      <c r="AC493" s="11161">
        <v>18</v>
      </c>
      <c r="AD493" s="11131"/>
      <c r="AE493" s="11128"/>
      <c r="AF493" s="11204"/>
      <c r="AG493" s="11204"/>
      <c r="AH493" s="11204"/>
      <c r="AI493" s="11204"/>
      <c r="AJ493" s="11204"/>
      <c r="AK493" s="11269"/>
      <c r="AL493" s="11204"/>
      <c r="AM493" s="11204"/>
      <c r="AN493" s="11270"/>
      <c r="AO493" s="11204"/>
      <c r="AP493" s="11204"/>
      <c r="AQ493" s="11204"/>
      <c r="AR493" s="11204"/>
      <c r="AS493" s="11204"/>
      <c r="AT493" s="11204"/>
      <c r="AU493" s="11204"/>
      <c r="AV493" s="11204"/>
      <c r="AW493" s="11204"/>
      <c r="AX493" s="11204"/>
      <c r="AY493" s="11204"/>
      <c r="AZ493" s="11204"/>
      <c r="BA493" s="11204"/>
      <c r="BB493" s="11204"/>
    </row>
    <row r="494">
      <c r="A494" s="11131"/>
      <c r="B494" s="11131"/>
      <c r="C494" s="11131"/>
      <c r="D494" s="11131"/>
      <c r="E494" s="11131"/>
      <c r="F494" s="11131"/>
      <c r="G494" s="11131"/>
      <c r="H494" s="11131"/>
      <c r="I494" s="11131"/>
      <c r="J494" s="11131"/>
      <c r="K494" s="11131"/>
      <c r="L494" s="11131"/>
      <c r="M494" s="11131"/>
      <c r="N494" s="11131"/>
      <c r="O494" s="11131"/>
      <c r="P494" s="11131"/>
      <c r="Q494" s="11131"/>
      <c r="R494" s="11131"/>
      <c r="S494" s="11131"/>
      <c r="T494" s="11131"/>
      <c r="U494" s="11131"/>
      <c r="V494" s="11128"/>
      <c r="W494" s="11161" t="s">
        <v>15484</v>
      </c>
      <c r="X494" s="11161"/>
      <c r="Y494" s="11161">
        <v>8</v>
      </c>
      <c r="Z494" s="11131"/>
      <c r="AA494" s="11163" t="s">
        <v>15485</v>
      </c>
      <c r="AB494" s="11161"/>
      <c r="AC494" s="11161">
        <v>18</v>
      </c>
      <c r="AD494" s="11131"/>
      <c r="AE494" s="11128"/>
      <c r="AF494" s="11204"/>
      <c r="AG494" s="11204"/>
      <c r="AH494" s="11204"/>
      <c r="AI494" s="11204"/>
      <c r="AJ494" s="11204"/>
      <c r="AK494" s="11269"/>
      <c r="AL494" s="11204"/>
      <c r="AM494" s="11204"/>
      <c r="AN494" s="11270"/>
      <c r="AO494" s="11204"/>
      <c r="AP494" s="11204"/>
      <c r="AQ494" s="11204"/>
      <c r="AR494" s="11204"/>
      <c r="AS494" s="11204"/>
      <c r="AT494" s="11204"/>
      <c r="AU494" s="11204"/>
      <c r="AV494" s="11204"/>
      <c r="AW494" s="11204"/>
      <c r="AX494" s="11204"/>
      <c r="AY494" s="11204"/>
      <c r="AZ494" s="11204"/>
      <c r="BA494" s="11204"/>
      <c r="BB494" s="11204"/>
    </row>
    <row r="495">
      <c r="A495" s="11131"/>
      <c r="B495" s="11131"/>
      <c r="C495" s="11131"/>
      <c r="D495" s="11131"/>
      <c r="E495" s="11131"/>
      <c r="F495" s="11131"/>
      <c r="G495" s="11131"/>
      <c r="H495" s="11131"/>
      <c r="I495" s="11131"/>
      <c r="J495" s="11131"/>
      <c r="K495" s="11131"/>
      <c r="L495" s="11131"/>
      <c r="M495" s="11131"/>
      <c r="N495" s="11131"/>
      <c r="O495" s="11131"/>
      <c r="P495" s="11131"/>
      <c r="Q495" s="11131"/>
      <c r="R495" s="11131"/>
      <c r="S495" s="11131"/>
      <c r="T495" s="11131"/>
      <c r="U495" s="11131"/>
      <c r="V495" s="11128"/>
      <c r="W495" s="11161" t="s">
        <v>15221</v>
      </c>
      <c r="X495" s="11161"/>
      <c r="Y495" s="11161">
        <v>8</v>
      </c>
      <c r="Z495" s="11131"/>
      <c r="AA495" s="11163" t="s">
        <v>15486</v>
      </c>
      <c r="AB495" s="11161"/>
      <c r="AC495" s="11161">
        <v>18</v>
      </c>
      <c r="AD495" s="11131"/>
      <c r="AE495" s="11128"/>
      <c r="AF495" s="11204"/>
      <c r="AG495" s="11204"/>
      <c r="AH495" s="11204"/>
      <c r="AI495" s="11204"/>
      <c r="AJ495" s="11204"/>
      <c r="AK495" s="11269"/>
      <c r="AL495" s="11204"/>
      <c r="AM495" s="11204"/>
      <c r="AN495" s="11270"/>
      <c r="AO495" s="11204"/>
      <c r="AP495" s="11204"/>
      <c r="AQ495" s="11204"/>
      <c r="AR495" s="11204"/>
      <c r="AS495" s="11204"/>
      <c r="AT495" s="11204"/>
      <c r="AU495" s="11204"/>
      <c r="AV495" s="11204"/>
      <c r="AW495" s="11204"/>
      <c r="AX495" s="11204"/>
      <c r="AY495" s="11204"/>
      <c r="AZ495" s="11204"/>
      <c r="BA495" s="11204"/>
      <c r="BB495" s="11204"/>
    </row>
    <row r="496">
      <c r="A496" s="11131"/>
      <c r="B496" s="11131"/>
      <c r="C496" s="11131"/>
      <c r="D496" s="11131"/>
      <c r="E496" s="11131"/>
      <c r="F496" s="11131"/>
      <c r="G496" s="11131"/>
      <c r="H496" s="11131"/>
      <c r="I496" s="11131"/>
      <c r="J496" s="11131"/>
      <c r="K496" s="11131"/>
      <c r="L496" s="11131"/>
      <c r="M496" s="11131"/>
      <c r="N496" s="11131"/>
      <c r="O496" s="11131"/>
      <c r="P496" s="11131"/>
      <c r="Q496" s="11131"/>
      <c r="R496" s="11131"/>
      <c r="S496" s="11131"/>
      <c r="T496" s="11131"/>
      <c r="U496" s="11131"/>
      <c r="V496" s="11128"/>
      <c r="W496" s="11161" t="s">
        <v>15435</v>
      </c>
      <c r="X496" s="11161"/>
      <c r="Y496" s="11161">
        <v>8</v>
      </c>
      <c r="Z496" s="11131"/>
      <c r="AA496" s="11163" t="s">
        <v>15438</v>
      </c>
      <c r="AB496" s="11161"/>
      <c r="AC496" s="11161">
        <v>18</v>
      </c>
      <c r="AD496" s="11131"/>
      <c r="AE496" s="11128"/>
      <c r="AF496" s="11204"/>
      <c r="AG496" s="11204"/>
      <c r="AH496" s="11204"/>
      <c r="AI496" s="11204"/>
      <c r="AJ496" s="11204"/>
      <c r="AK496" s="11269"/>
      <c r="AL496" s="11204"/>
      <c r="AM496" s="11204"/>
      <c r="AN496" s="11270"/>
      <c r="AO496" s="11204"/>
      <c r="AP496" s="11204"/>
      <c r="AQ496" s="11204"/>
      <c r="AR496" s="11204"/>
      <c r="AS496" s="11204"/>
      <c r="AT496" s="11204"/>
      <c r="AU496" s="11204"/>
      <c r="AV496" s="11204"/>
      <c r="AW496" s="11204"/>
      <c r="AX496" s="11204"/>
      <c r="AY496" s="11204"/>
      <c r="AZ496" s="11204"/>
      <c r="BA496" s="11204"/>
      <c r="BB496" s="11204"/>
    </row>
    <row r="497">
      <c r="A497" s="11131"/>
      <c r="B497" s="11131"/>
      <c r="C497" s="11131"/>
      <c r="D497" s="11131"/>
      <c r="E497" s="11131"/>
      <c r="F497" s="11131"/>
      <c r="G497" s="11131"/>
      <c r="H497" s="11131"/>
      <c r="I497" s="11131"/>
      <c r="J497" s="11131"/>
      <c r="K497" s="11131"/>
      <c r="L497" s="11131"/>
      <c r="M497" s="11131"/>
      <c r="N497" s="11131"/>
      <c r="O497" s="11131"/>
      <c r="P497" s="11131"/>
      <c r="Q497" s="11131"/>
      <c r="R497" s="11131"/>
      <c r="S497" s="11131"/>
      <c r="T497" s="11131"/>
      <c r="U497" s="11131"/>
      <c r="V497" s="11128"/>
      <c r="W497" s="11161" t="s">
        <v>15487</v>
      </c>
      <c r="X497" s="11161"/>
      <c r="Y497" s="11161">
        <v>8</v>
      </c>
      <c r="Z497" s="11131"/>
      <c r="AA497" s="11163" t="s">
        <v>15488</v>
      </c>
      <c r="AB497" s="11161"/>
      <c r="AC497" s="11161">
        <v>18</v>
      </c>
      <c r="AD497" s="11131"/>
      <c r="AE497" s="11128"/>
      <c r="AF497" s="11204"/>
      <c r="AG497" s="11204"/>
      <c r="AH497" s="11204"/>
      <c r="AI497" s="11204"/>
      <c r="AJ497" s="11204"/>
      <c r="AK497" s="11269"/>
      <c r="AL497" s="11204"/>
      <c r="AM497" s="11204"/>
      <c r="AN497" s="11270"/>
      <c r="AO497" s="11204"/>
      <c r="AP497" s="11204"/>
      <c r="AQ497" s="11204"/>
      <c r="AR497" s="11204"/>
      <c r="AS497" s="11204"/>
      <c r="AT497" s="11204"/>
      <c r="AU497" s="11204"/>
      <c r="AV497" s="11204"/>
      <c r="AW497" s="11204"/>
      <c r="AX497" s="11204"/>
      <c r="AY497" s="11204"/>
      <c r="AZ497" s="11204"/>
      <c r="BA497" s="11204"/>
      <c r="BB497" s="11204"/>
    </row>
    <row r="498">
      <c r="A498" s="11131"/>
      <c r="B498" s="11131"/>
      <c r="C498" s="11131"/>
      <c r="D498" s="11131"/>
      <c r="E498" s="11131"/>
      <c r="F498" s="11131"/>
      <c r="G498" s="11131"/>
      <c r="H498" s="11131"/>
      <c r="I498" s="11131"/>
      <c r="J498" s="11131"/>
      <c r="K498" s="11131"/>
      <c r="L498" s="11131"/>
      <c r="M498" s="11131"/>
      <c r="N498" s="11131"/>
      <c r="O498" s="11131"/>
      <c r="P498" s="11131"/>
      <c r="Q498" s="11131"/>
      <c r="R498" s="11131"/>
      <c r="S498" s="11131"/>
      <c r="T498" s="11131"/>
      <c r="U498" s="11131"/>
      <c r="V498" s="11128"/>
      <c r="W498" s="11161" t="s">
        <v>15489</v>
      </c>
      <c r="X498" s="11161"/>
      <c r="Y498" s="11161">
        <v>8</v>
      </c>
      <c r="Z498" s="11131"/>
      <c r="AA498" s="11163" t="s">
        <v>15418</v>
      </c>
      <c r="AB498" s="11161"/>
      <c r="AC498" s="11161">
        <v>18</v>
      </c>
      <c r="AD498" s="11131"/>
      <c r="AE498" s="11128"/>
      <c r="AF498" s="11204"/>
      <c r="AG498" s="11204"/>
      <c r="AH498" s="11204"/>
      <c r="AI498" s="11204"/>
      <c r="AJ498" s="11204"/>
      <c r="AK498" s="11269"/>
      <c r="AL498" s="11204"/>
      <c r="AM498" s="11204"/>
      <c r="AN498" s="11270"/>
      <c r="AO498" s="11204"/>
      <c r="AP498" s="11204"/>
      <c r="AQ498" s="11204"/>
      <c r="AR498" s="11204"/>
      <c r="AS498" s="11204"/>
      <c r="AT498" s="11204"/>
      <c r="AU498" s="11204"/>
      <c r="AV498" s="11204"/>
      <c r="AW498" s="11204"/>
      <c r="AX498" s="11204"/>
      <c r="AY498" s="11204"/>
      <c r="AZ498" s="11204"/>
      <c r="BA498" s="11204"/>
      <c r="BB498" s="11204"/>
    </row>
    <row r="499">
      <c r="A499" s="11131"/>
      <c r="B499" s="11131"/>
      <c r="C499" s="11131"/>
      <c r="D499" s="11131"/>
      <c r="E499" s="11131"/>
      <c r="F499" s="11131"/>
      <c r="G499" s="11131"/>
      <c r="H499" s="11131"/>
      <c r="I499" s="11131"/>
      <c r="J499" s="11131"/>
      <c r="K499" s="11131"/>
      <c r="L499" s="11131"/>
      <c r="M499" s="11131"/>
      <c r="N499" s="11131"/>
      <c r="O499" s="11131"/>
      <c r="P499" s="11131"/>
      <c r="Q499" s="11131"/>
      <c r="R499" s="11131"/>
      <c r="S499" s="11131"/>
      <c r="T499" s="11131"/>
      <c r="U499" s="11131"/>
      <c r="V499" s="11128"/>
      <c r="W499" s="11161" t="s">
        <v>15490</v>
      </c>
      <c r="X499" s="11161"/>
      <c r="Y499" s="11161">
        <v>8</v>
      </c>
      <c r="Z499" s="11131"/>
      <c r="AA499" s="11163" t="s">
        <v>15491</v>
      </c>
      <c r="AB499" s="11161"/>
      <c r="AC499" s="11161">
        <v>18</v>
      </c>
      <c r="AD499" s="11131"/>
      <c r="AE499" s="11128"/>
      <c r="AF499" s="11204"/>
      <c r="AG499" s="11204"/>
      <c r="AH499" s="11204"/>
      <c r="AI499" s="11204"/>
      <c r="AJ499" s="11204"/>
      <c r="AK499" s="11269"/>
      <c r="AL499" s="11204"/>
      <c r="AM499" s="11204"/>
      <c r="AN499" s="11270"/>
      <c r="AO499" s="11204"/>
      <c r="AP499" s="11204"/>
      <c r="AQ499" s="11204"/>
      <c r="AR499" s="11204"/>
      <c r="AS499" s="11204"/>
      <c r="AT499" s="11204"/>
      <c r="AU499" s="11204"/>
      <c r="AV499" s="11204"/>
      <c r="AW499" s="11204"/>
      <c r="AX499" s="11204"/>
      <c r="AY499" s="11204"/>
      <c r="AZ499" s="11204"/>
      <c r="BA499" s="11204"/>
      <c r="BB499" s="11204"/>
    </row>
    <row r="500">
      <c r="A500" s="11131"/>
      <c r="B500" s="11131"/>
      <c r="C500" s="11131"/>
      <c r="D500" s="11131"/>
      <c r="E500" s="11131"/>
      <c r="F500" s="11131"/>
      <c r="G500" s="11131"/>
      <c r="H500" s="11131"/>
      <c r="I500" s="11131"/>
      <c r="J500" s="11131"/>
      <c r="K500" s="11131"/>
      <c r="L500" s="11131"/>
      <c r="M500" s="11131"/>
      <c r="N500" s="11131"/>
      <c r="O500" s="11131"/>
      <c r="P500" s="11131"/>
      <c r="Q500" s="11131"/>
      <c r="R500" s="11131"/>
      <c r="S500" s="11131"/>
      <c r="T500" s="11131"/>
      <c r="U500" s="11131"/>
      <c r="V500" s="11128"/>
      <c r="W500" s="11161" t="s">
        <v>15492</v>
      </c>
      <c r="X500" s="11161"/>
      <c r="Y500" s="11161">
        <v>8</v>
      </c>
      <c r="Z500" s="11131"/>
      <c r="AA500" s="11163" t="s">
        <v>15493</v>
      </c>
      <c r="AB500" s="11161"/>
      <c r="AC500" s="11161">
        <v>17</v>
      </c>
      <c r="AD500" s="11131"/>
      <c r="AE500" s="11128"/>
      <c r="AF500" s="11204"/>
      <c r="AG500" s="11204"/>
      <c r="AH500" s="11204"/>
      <c r="AI500" s="11204"/>
      <c r="AJ500" s="11204"/>
      <c r="AK500" s="11269"/>
      <c r="AL500" s="11204"/>
      <c r="AM500" s="11204"/>
      <c r="AN500" s="11270"/>
      <c r="AO500" s="11204"/>
      <c r="AP500" s="11204"/>
      <c r="AQ500" s="11204"/>
      <c r="AR500" s="11204"/>
      <c r="AS500" s="11204"/>
      <c r="AT500" s="11204"/>
      <c r="AU500" s="11204"/>
      <c r="AV500" s="11204"/>
      <c r="AW500" s="11204"/>
      <c r="AX500" s="11204"/>
      <c r="AY500" s="11204"/>
      <c r="AZ500" s="11204"/>
      <c r="BA500" s="11204"/>
      <c r="BB500" s="11204"/>
    </row>
    <row r="501">
      <c r="A501" s="11131"/>
      <c r="B501" s="11131"/>
      <c r="C501" s="11131"/>
      <c r="D501" s="11131"/>
      <c r="E501" s="11131"/>
      <c r="F501" s="11131"/>
      <c r="G501" s="11131"/>
      <c r="H501" s="11131"/>
      <c r="I501" s="11131"/>
      <c r="J501" s="11131"/>
      <c r="K501" s="11131"/>
      <c r="L501" s="11131"/>
      <c r="M501" s="11131"/>
      <c r="N501" s="11131"/>
      <c r="O501" s="11131"/>
      <c r="P501" s="11131"/>
      <c r="Q501" s="11131"/>
      <c r="R501" s="11131"/>
      <c r="S501" s="11131"/>
      <c r="T501" s="11131"/>
      <c r="U501" s="11131"/>
      <c r="V501" s="11128"/>
      <c r="W501" s="11161" t="s">
        <v>15494</v>
      </c>
      <c r="X501" s="11161"/>
      <c r="Y501" s="11161">
        <v>8</v>
      </c>
      <c r="Z501" s="11131"/>
      <c r="AA501" s="11163" t="s">
        <v>15495</v>
      </c>
      <c r="AB501" s="11161"/>
      <c r="AC501" s="11161">
        <v>17</v>
      </c>
      <c r="AD501" s="11131"/>
      <c r="AE501" s="11128"/>
      <c r="AF501" s="11204"/>
      <c r="AG501" s="11204"/>
      <c r="AH501" s="11204"/>
      <c r="AI501" s="11204"/>
      <c r="AJ501" s="11204"/>
      <c r="AK501" s="11269"/>
      <c r="AL501" s="11204"/>
      <c r="AM501" s="11204"/>
      <c r="AN501" s="11270"/>
      <c r="AO501" s="11204"/>
      <c r="AP501" s="11204"/>
      <c r="AQ501" s="11204"/>
      <c r="AR501" s="11204"/>
      <c r="AS501" s="11204"/>
      <c r="AT501" s="11204"/>
      <c r="AU501" s="11204"/>
      <c r="AV501" s="11204"/>
      <c r="AW501" s="11204"/>
      <c r="AX501" s="11204"/>
      <c r="AY501" s="11204"/>
      <c r="AZ501" s="11204"/>
      <c r="BA501" s="11204"/>
      <c r="BB501" s="11204"/>
    </row>
    <row r="502">
      <c r="A502" s="11131"/>
      <c r="B502" s="11131"/>
      <c r="C502" s="11131"/>
      <c r="D502" s="11131"/>
      <c r="E502" s="11131"/>
      <c r="F502" s="11131"/>
      <c r="G502" s="11131"/>
      <c r="H502" s="11131"/>
      <c r="I502" s="11131"/>
      <c r="J502" s="11131"/>
      <c r="K502" s="11131"/>
      <c r="L502" s="11131"/>
      <c r="M502" s="11131"/>
      <c r="N502" s="11131"/>
      <c r="O502" s="11131"/>
      <c r="P502" s="11131"/>
      <c r="Q502" s="11131"/>
      <c r="R502" s="11131"/>
      <c r="S502" s="11131"/>
      <c r="T502" s="11131"/>
      <c r="U502" s="11131"/>
      <c r="V502" s="11128"/>
      <c r="W502" s="11161" t="s">
        <v>15496</v>
      </c>
      <c r="X502" s="11161"/>
      <c r="Y502" s="11161">
        <v>8</v>
      </c>
      <c r="Z502" s="11131"/>
      <c r="AA502" s="11163" t="s">
        <v>15497</v>
      </c>
      <c r="AB502" s="11161"/>
      <c r="AC502" s="11161">
        <v>17</v>
      </c>
      <c r="AD502" s="11131"/>
      <c r="AE502" s="11128"/>
      <c r="AF502" s="11204"/>
      <c r="AG502" s="11204"/>
      <c r="AH502" s="11204"/>
      <c r="AI502" s="11204"/>
      <c r="AJ502" s="11204"/>
      <c r="AK502" s="11269"/>
      <c r="AL502" s="11204"/>
      <c r="AM502" s="11204"/>
      <c r="AN502" s="11270"/>
      <c r="AO502" s="11204"/>
      <c r="AP502" s="11204"/>
      <c r="AQ502" s="11204"/>
      <c r="AR502" s="11204"/>
      <c r="AS502" s="11204"/>
      <c r="AT502" s="11204"/>
      <c r="AU502" s="11204"/>
      <c r="AV502" s="11204"/>
      <c r="AW502" s="11204"/>
      <c r="AX502" s="11204"/>
      <c r="AY502" s="11204"/>
      <c r="AZ502" s="11204"/>
      <c r="BA502" s="11204"/>
      <c r="BB502" s="11204"/>
    </row>
    <row r="503">
      <c r="A503" s="11131"/>
      <c r="B503" s="11131"/>
      <c r="C503" s="11131"/>
      <c r="D503" s="11131"/>
      <c r="E503" s="11131"/>
      <c r="F503" s="11131"/>
      <c r="G503" s="11131"/>
      <c r="H503" s="11131"/>
      <c r="I503" s="11131"/>
      <c r="J503" s="11131"/>
      <c r="K503" s="11131"/>
      <c r="L503" s="11131"/>
      <c r="M503" s="11131"/>
      <c r="N503" s="11131"/>
      <c r="O503" s="11131"/>
      <c r="P503" s="11131"/>
      <c r="Q503" s="11131"/>
      <c r="R503" s="11131"/>
      <c r="S503" s="11131"/>
      <c r="T503" s="11131"/>
      <c r="U503" s="11131"/>
      <c r="V503" s="11128"/>
      <c r="W503" s="11161" t="s">
        <v>15498</v>
      </c>
      <c r="X503" s="11161"/>
      <c r="Y503" s="11161">
        <v>8</v>
      </c>
      <c r="Z503" s="11131"/>
      <c r="AA503" s="11163" t="s">
        <v>15325</v>
      </c>
      <c r="AB503" s="11161"/>
      <c r="AC503" s="11161">
        <v>17</v>
      </c>
      <c r="AD503" s="11131"/>
      <c r="AE503" s="11128"/>
      <c r="AF503" s="11204"/>
      <c r="AG503" s="11204"/>
      <c r="AH503" s="11204"/>
      <c r="AI503" s="11204"/>
      <c r="AJ503" s="11204"/>
      <c r="AK503" s="11269"/>
      <c r="AL503" s="11204"/>
      <c r="AM503" s="11204"/>
      <c r="AN503" s="11270"/>
      <c r="AO503" s="11204"/>
      <c r="AP503" s="11204"/>
      <c r="AQ503" s="11204"/>
      <c r="AR503" s="11204"/>
      <c r="AS503" s="11204"/>
      <c r="AT503" s="11204"/>
      <c r="AU503" s="11204"/>
      <c r="AV503" s="11204"/>
      <c r="AW503" s="11204"/>
      <c r="AX503" s="11204"/>
      <c r="AY503" s="11204"/>
      <c r="AZ503" s="11204"/>
      <c r="BA503" s="11204"/>
      <c r="BB503" s="11204"/>
    </row>
    <row r="504">
      <c r="A504" s="11131"/>
      <c r="B504" s="11131"/>
      <c r="C504" s="11131"/>
      <c r="D504" s="11131"/>
      <c r="E504" s="11131"/>
      <c r="F504" s="11131"/>
      <c r="G504" s="11131"/>
      <c r="H504" s="11131"/>
      <c r="I504" s="11131"/>
      <c r="J504" s="11131"/>
      <c r="K504" s="11131"/>
      <c r="L504" s="11131"/>
      <c r="M504" s="11131"/>
      <c r="N504" s="11131"/>
      <c r="O504" s="11131"/>
      <c r="P504" s="11131"/>
      <c r="Q504" s="11131"/>
      <c r="R504" s="11131"/>
      <c r="S504" s="11131"/>
      <c r="T504" s="11131"/>
      <c r="U504" s="11131"/>
      <c r="V504" s="11128"/>
      <c r="W504" s="11161" t="s">
        <v>15472</v>
      </c>
      <c r="X504" s="11161"/>
      <c r="Y504" s="11161">
        <v>8</v>
      </c>
      <c r="Z504" s="11131"/>
      <c r="AA504" s="11163" t="s">
        <v>15386</v>
      </c>
      <c r="AB504" s="11161"/>
      <c r="AC504" s="11161">
        <v>17</v>
      </c>
      <c r="AD504" s="11131"/>
      <c r="AE504" s="11128"/>
      <c r="AF504" s="11204"/>
      <c r="AG504" s="11204"/>
      <c r="AH504" s="11204"/>
      <c r="AI504" s="11204"/>
      <c r="AJ504" s="11204"/>
      <c r="AK504" s="11269"/>
      <c r="AL504" s="11204"/>
      <c r="AM504" s="11204"/>
      <c r="AN504" s="11270"/>
      <c r="AO504" s="11204"/>
      <c r="AP504" s="11204"/>
      <c r="AQ504" s="11204"/>
      <c r="AR504" s="11204"/>
      <c r="AS504" s="11204"/>
      <c r="AT504" s="11204"/>
      <c r="AU504" s="11204"/>
      <c r="AV504" s="11204"/>
      <c r="AW504" s="11204"/>
      <c r="AX504" s="11204"/>
      <c r="AY504" s="11204"/>
      <c r="AZ504" s="11204"/>
      <c r="BA504" s="11204"/>
      <c r="BB504" s="11204"/>
    </row>
    <row r="505">
      <c r="A505" s="11131"/>
      <c r="B505" s="11131"/>
      <c r="C505" s="11131"/>
      <c r="D505" s="11131"/>
      <c r="E505" s="11131"/>
      <c r="F505" s="11131"/>
      <c r="G505" s="11131"/>
      <c r="H505" s="11131"/>
      <c r="I505" s="11131"/>
      <c r="J505" s="11131"/>
      <c r="K505" s="11131"/>
      <c r="L505" s="11131"/>
      <c r="M505" s="11131"/>
      <c r="N505" s="11131"/>
      <c r="O505" s="11131"/>
      <c r="P505" s="11131"/>
      <c r="Q505" s="11131"/>
      <c r="R505" s="11131"/>
      <c r="S505" s="11131"/>
      <c r="T505" s="11131"/>
      <c r="U505" s="11131"/>
      <c r="V505" s="11128"/>
      <c r="W505" s="11161" t="s">
        <v>15399</v>
      </c>
      <c r="X505" s="11161"/>
      <c r="Y505" s="11161">
        <v>8</v>
      </c>
      <c r="Z505" s="11131"/>
      <c r="AA505" s="11163" t="s">
        <v>15499</v>
      </c>
      <c r="AB505" s="11161"/>
      <c r="AC505" s="11161">
        <v>17</v>
      </c>
      <c r="AD505" s="11131"/>
      <c r="AE505" s="11128"/>
      <c r="AF505" s="11204"/>
      <c r="AG505" s="11204"/>
      <c r="AH505" s="11204"/>
      <c r="AI505" s="11204"/>
      <c r="AJ505" s="11204"/>
      <c r="AK505" s="11269"/>
      <c r="AL505" s="11204"/>
      <c r="AM505" s="11204"/>
      <c r="AN505" s="11270"/>
      <c r="AO505" s="11204"/>
      <c r="AP505" s="11204"/>
      <c r="AQ505" s="11204"/>
      <c r="AR505" s="11204"/>
      <c r="AS505" s="11204"/>
      <c r="AT505" s="11204"/>
      <c r="AU505" s="11204"/>
      <c r="AV505" s="11204"/>
      <c r="AW505" s="11204"/>
      <c r="AX505" s="11204"/>
      <c r="AY505" s="11204"/>
      <c r="AZ505" s="11204"/>
      <c r="BA505" s="11204"/>
      <c r="BB505" s="11204"/>
    </row>
    <row r="506">
      <c r="A506" s="11131"/>
      <c r="B506" s="11131"/>
      <c r="C506" s="11131"/>
      <c r="D506" s="11131"/>
      <c r="E506" s="11131"/>
      <c r="F506" s="11131"/>
      <c r="G506" s="11131"/>
      <c r="H506" s="11131"/>
      <c r="I506" s="11131"/>
      <c r="J506" s="11131"/>
      <c r="K506" s="11131"/>
      <c r="L506" s="11131"/>
      <c r="M506" s="11131"/>
      <c r="N506" s="11131"/>
      <c r="O506" s="11131"/>
      <c r="P506" s="11131"/>
      <c r="Q506" s="11131"/>
      <c r="R506" s="11131"/>
      <c r="S506" s="11131"/>
      <c r="T506" s="11131"/>
      <c r="U506" s="11131"/>
      <c r="V506" s="11128"/>
      <c r="W506" s="11161" t="s">
        <v>15500</v>
      </c>
      <c r="X506" s="11161"/>
      <c r="Y506" s="11161">
        <v>8</v>
      </c>
      <c r="Z506" s="11131"/>
      <c r="AA506" s="11163" t="s">
        <v>15501</v>
      </c>
      <c r="AB506" s="11161"/>
      <c r="AC506" s="11161">
        <v>17</v>
      </c>
      <c r="AD506" s="11131"/>
      <c r="AE506" s="11128"/>
      <c r="AF506" s="11204"/>
      <c r="AG506" s="11204"/>
      <c r="AH506" s="11204"/>
      <c r="AI506" s="11204"/>
      <c r="AJ506" s="11204"/>
      <c r="AK506" s="11269"/>
      <c r="AL506" s="11204"/>
      <c r="AM506" s="11204"/>
      <c r="AN506" s="11270"/>
      <c r="AO506" s="11204"/>
      <c r="AP506" s="11204"/>
      <c r="AQ506" s="11204"/>
      <c r="AR506" s="11204"/>
      <c r="AS506" s="11204"/>
      <c r="AT506" s="11204"/>
      <c r="AU506" s="11204"/>
      <c r="AV506" s="11204"/>
      <c r="AW506" s="11204"/>
      <c r="AX506" s="11204"/>
      <c r="AY506" s="11204"/>
      <c r="AZ506" s="11204"/>
      <c r="BA506" s="11204"/>
      <c r="BB506" s="11204"/>
    </row>
    <row r="507">
      <c r="A507" s="11131"/>
      <c r="B507" s="11131"/>
      <c r="C507" s="11131"/>
      <c r="D507" s="11131"/>
      <c r="E507" s="11131"/>
      <c r="F507" s="11131"/>
      <c r="G507" s="11131"/>
      <c r="H507" s="11131"/>
      <c r="I507" s="11131"/>
      <c r="J507" s="11131"/>
      <c r="K507" s="11131"/>
      <c r="L507" s="11131"/>
      <c r="M507" s="11131"/>
      <c r="N507" s="11131"/>
      <c r="O507" s="11131"/>
      <c r="P507" s="11131"/>
      <c r="Q507" s="11131"/>
      <c r="R507" s="11131"/>
      <c r="S507" s="11131"/>
      <c r="T507" s="11131"/>
      <c r="U507" s="11131"/>
      <c r="V507" s="11128"/>
      <c r="W507" s="11161" t="s">
        <v>15502</v>
      </c>
      <c r="X507" s="11161"/>
      <c r="Y507" s="11161">
        <v>8</v>
      </c>
      <c r="Z507" s="11131"/>
      <c r="AA507" s="11163" t="s">
        <v>15487</v>
      </c>
      <c r="AB507" s="11161"/>
      <c r="AC507" s="11161">
        <v>17</v>
      </c>
      <c r="AD507" s="11131"/>
      <c r="AE507" s="11128"/>
      <c r="AF507" s="11204"/>
      <c r="AG507" s="11204"/>
      <c r="AH507" s="11204"/>
      <c r="AI507" s="11204"/>
      <c r="AJ507" s="11204"/>
      <c r="AK507" s="11269"/>
      <c r="AL507" s="11204"/>
      <c r="AM507" s="11204"/>
      <c r="AN507" s="11270"/>
      <c r="AO507" s="11204"/>
      <c r="AP507" s="11204"/>
      <c r="AQ507" s="11204"/>
      <c r="AR507" s="11204"/>
      <c r="AS507" s="11204"/>
      <c r="AT507" s="11204"/>
      <c r="AU507" s="11204"/>
      <c r="AV507" s="11204"/>
      <c r="AW507" s="11204"/>
      <c r="AX507" s="11204"/>
      <c r="AY507" s="11204"/>
      <c r="AZ507" s="11204"/>
      <c r="BA507" s="11204"/>
      <c r="BB507" s="11204"/>
    </row>
    <row r="508">
      <c r="A508" s="11131"/>
      <c r="B508" s="11131"/>
      <c r="C508" s="11131"/>
      <c r="D508" s="11131"/>
      <c r="E508" s="11131"/>
      <c r="F508" s="11131"/>
      <c r="G508" s="11131"/>
      <c r="H508" s="11131"/>
      <c r="I508" s="11131"/>
      <c r="J508" s="11131"/>
      <c r="K508" s="11131"/>
      <c r="L508" s="11131"/>
      <c r="M508" s="11131"/>
      <c r="N508" s="11131"/>
      <c r="O508" s="11131"/>
      <c r="P508" s="11131"/>
      <c r="Q508" s="11131"/>
      <c r="R508" s="11131"/>
      <c r="S508" s="11131"/>
      <c r="T508" s="11131"/>
      <c r="U508" s="11131"/>
      <c r="V508" s="11128"/>
      <c r="W508" s="11161" t="s">
        <v>15468</v>
      </c>
      <c r="X508" s="11161"/>
      <c r="Y508" s="11161">
        <v>8</v>
      </c>
      <c r="Z508" s="11131"/>
      <c r="AA508" s="11163" t="s">
        <v>15356</v>
      </c>
      <c r="AB508" s="11161"/>
      <c r="AC508" s="11161">
        <v>17</v>
      </c>
      <c r="AD508" s="11131"/>
      <c r="AE508" s="11128"/>
      <c r="AF508" s="11204"/>
      <c r="AG508" s="11204"/>
      <c r="AH508" s="11204"/>
      <c r="AI508" s="11204"/>
      <c r="AJ508" s="11204"/>
      <c r="AK508" s="11269"/>
      <c r="AL508" s="11204"/>
      <c r="AM508" s="11204"/>
      <c r="AN508" s="11270"/>
      <c r="AO508" s="11204"/>
      <c r="AP508" s="11204"/>
      <c r="AQ508" s="11204"/>
      <c r="AR508" s="11204"/>
      <c r="AS508" s="11204"/>
      <c r="AT508" s="11204"/>
      <c r="AU508" s="11204"/>
      <c r="AV508" s="11204"/>
      <c r="AW508" s="11204"/>
      <c r="AX508" s="11204"/>
      <c r="AY508" s="11204"/>
      <c r="AZ508" s="11204"/>
      <c r="BA508" s="11204"/>
      <c r="BB508" s="11204"/>
    </row>
    <row r="509">
      <c r="A509" s="11131"/>
      <c r="B509" s="11131"/>
      <c r="C509" s="11131"/>
      <c r="D509" s="11131"/>
      <c r="E509" s="11131"/>
      <c r="F509" s="11131"/>
      <c r="G509" s="11131"/>
      <c r="H509" s="11131"/>
      <c r="I509" s="11131"/>
      <c r="J509" s="11131"/>
      <c r="K509" s="11131"/>
      <c r="L509" s="11131"/>
      <c r="M509" s="11131"/>
      <c r="N509" s="11131"/>
      <c r="O509" s="11131"/>
      <c r="P509" s="11131"/>
      <c r="Q509" s="11131"/>
      <c r="R509" s="11131"/>
      <c r="S509" s="11131"/>
      <c r="T509" s="11131"/>
      <c r="U509" s="11131"/>
      <c r="V509" s="11128"/>
      <c r="W509" s="11161" t="s">
        <v>15503</v>
      </c>
      <c r="X509" s="11161"/>
      <c r="Y509" s="11161">
        <v>8</v>
      </c>
      <c r="Z509" s="11131"/>
      <c r="AA509" s="11163" t="s">
        <v>15504</v>
      </c>
      <c r="AB509" s="11161"/>
      <c r="AC509" s="11161">
        <v>17</v>
      </c>
      <c r="AD509" s="11131"/>
      <c r="AE509" s="11128"/>
      <c r="AF509" s="11204"/>
      <c r="AG509" s="11204"/>
      <c r="AH509" s="11204"/>
      <c r="AI509" s="11204"/>
      <c r="AJ509" s="11204"/>
      <c r="AK509" s="11269"/>
      <c r="AL509" s="11204"/>
      <c r="AM509" s="11204"/>
      <c r="AN509" s="11270"/>
      <c r="AO509" s="11204"/>
      <c r="AP509" s="11204"/>
      <c r="AQ509" s="11204"/>
      <c r="AR509" s="11204"/>
      <c r="AS509" s="11204"/>
      <c r="AT509" s="11204"/>
      <c r="AU509" s="11204"/>
      <c r="AV509" s="11204"/>
      <c r="AW509" s="11204"/>
      <c r="AX509" s="11204"/>
      <c r="AY509" s="11204"/>
      <c r="AZ509" s="11204"/>
      <c r="BA509" s="11204"/>
      <c r="BB509" s="11204"/>
    </row>
    <row r="510">
      <c r="A510" s="11131"/>
      <c r="B510" s="11131"/>
      <c r="C510" s="11131"/>
      <c r="D510" s="11131"/>
      <c r="E510" s="11131"/>
      <c r="F510" s="11131"/>
      <c r="G510" s="11131"/>
      <c r="H510" s="11131"/>
      <c r="I510" s="11131"/>
      <c r="J510" s="11131"/>
      <c r="K510" s="11131"/>
      <c r="L510" s="11131"/>
      <c r="M510" s="11131"/>
      <c r="N510" s="11131"/>
      <c r="O510" s="11131"/>
      <c r="P510" s="11131"/>
      <c r="Q510" s="11131"/>
      <c r="R510" s="11131"/>
      <c r="S510" s="11131"/>
      <c r="T510" s="11131"/>
      <c r="U510" s="11131"/>
      <c r="V510" s="11128"/>
      <c r="W510" s="11161" t="s">
        <v>15505</v>
      </c>
      <c r="X510" s="11161"/>
      <c r="Y510" s="11161">
        <v>8</v>
      </c>
      <c r="Z510" s="11131"/>
      <c r="AA510" s="11163" t="s">
        <v>15506</v>
      </c>
      <c r="AB510" s="11161"/>
      <c r="AC510" s="11161">
        <v>17</v>
      </c>
      <c r="AD510" s="11131"/>
      <c r="AE510" s="11128"/>
      <c r="AF510" s="11204"/>
      <c r="AG510" s="11204"/>
      <c r="AH510" s="11204"/>
      <c r="AI510" s="11204"/>
      <c r="AJ510" s="11204"/>
      <c r="AK510" s="11269"/>
      <c r="AL510" s="11204"/>
      <c r="AM510" s="11204"/>
      <c r="AN510" s="11270"/>
      <c r="AO510" s="11204"/>
      <c r="AP510" s="11204"/>
      <c r="AQ510" s="11204"/>
      <c r="AR510" s="11204"/>
      <c r="AS510" s="11204"/>
      <c r="AT510" s="11204"/>
      <c r="AU510" s="11204"/>
      <c r="AV510" s="11204"/>
      <c r="AW510" s="11204"/>
      <c r="AX510" s="11204"/>
      <c r="AY510" s="11204"/>
      <c r="AZ510" s="11204"/>
      <c r="BA510" s="11204"/>
      <c r="BB510" s="11204"/>
    </row>
    <row r="511">
      <c r="A511" s="11131"/>
      <c r="B511" s="11131"/>
      <c r="C511" s="11131"/>
      <c r="D511" s="11131"/>
      <c r="E511" s="11131"/>
      <c r="F511" s="11131"/>
      <c r="G511" s="11131"/>
      <c r="H511" s="11131"/>
      <c r="I511" s="11131"/>
      <c r="J511" s="11131"/>
      <c r="K511" s="11131"/>
      <c r="L511" s="11131"/>
      <c r="M511" s="11131"/>
      <c r="N511" s="11131"/>
      <c r="O511" s="11131"/>
      <c r="P511" s="11131"/>
      <c r="Q511" s="11131"/>
      <c r="R511" s="11131"/>
      <c r="S511" s="11131"/>
      <c r="T511" s="11131"/>
      <c r="U511" s="11131"/>
      <c r="V511" s="11128"/>
      <c r="W511" s="11161" t="s">
        <v>15507</v>
      </c>
      <c r="X511" s="11161"/>
      <c r="Y511" s="11161">
        <v>8</v>
      </c>
      <c r="Z511" s="11131"/>
      <c r="AA511" s="11163" t="s">
        <v>15508</v>
      </c>
      <c r="AB511" s="11161" t="s">
        <v>15216</v>
      </c>
      <c r="AC511" s="11161">
        <v>17</v>
      </c>
      <c r="AD511" s="11131"/>
      <c r="AE511" s="11128"/>
      <c r="AF511" s="11204"/>
      <c r="AG511" s="11204"/>
      <c r="AH511" s="11204"/>
      <c r="AI511" s="11204"/>
      <c r="AJ511" s="11204"/>
      <c r="AK511" s="11269"/>
      <c r="AL511" s="11204"/>
      <c r="AM511" s="11204"/>
      <c r="AN511" s="11270"/>
      <c r="AO511" s="11204"/>
      <c r="AP511" s="11204"/>
      <c r="AQ511" s="11204"/>
      <c r="AR511" s="11204"/>
      <c r="AS511" s="11204"/>
      <c r="AT511" s="11204"/>
      <c r="AU511" s="11204"/>
      <c r="AV511" s="11204"/>
      <c r="AW511" s="11204"/>
      <c r="AX511" s="11204"/>
      <c r="AY511" s="11204"/>
      <c r="AZ511" s="11204"/>
      <c r="BA511" s="11204"/>
      <c r="BB511" s="11204"/>
    </row>
    <row r="512">
      <c r="A512" s="11131"/>
      <c r="B512" s="11131"/>
      <c r="C512" s="11131"/>
      <c r="D512" s="11131"/>
      <c r="E512" s="11131"/>
      <c r="F512" s="11131"/>
      <c r="G512" s="11131"/>
      <c r="H512" s="11131"/>
      <c r="I512" s="11131"/>
      <c r="J512" s="11131"/>
      <c r="K512" s="11131"/>
      <c r="L512" s="11131"/>
      <c r="M512" s="11131"/>
      <c r="N512" s="11131"/>
      <c r="O512" s="11131"/>
      <c r="P512" s="11131"/>
      <c r="Q512" s="11131"/>
      <c r="R512" s="11131"/>
      <c r="S512" s="11131"/>
      <c r="T512" s="11131"/>
      <c r="U512" s="11131"/>
      <c r="V512" s="11128"/>
      <c r="W512" s="11161" t="s">
        <v>15509</v>
      </c>
      <c r="X512" s="11161"/>
      <c r="Y512" s="11161">
        <v>8</v>
      </c>
      <c r="Z512" s="11131"/>
      <c r="AA512" s="11163" t="s">
        <v>15510</v>
      </c>
      <c r="AB512" s="11161"/>
      <c r="AC512" s="11161">
        <v>17</v>
      </c>
      <c r="AD512" s="11131"/>
      <c r="AE512" s="11128"/>
      <c r="AF512" s="11204"/>
      <c r="AG512" s="11204"/>
      <c r="AH512" s="11204"/>
      <c r="AI512" s="11204"/>
      <c r="AJ512" s="11204"/>
      <c r="AK512" s="11269"/>
      <c r="AL512" s="11204"/>
      <c r="AM512" s="11204"/>
      <c r="AN512" s="11270"/>
      <c r="AO512" s="11204"/>
      <c r="AP512" s="11204"/>
      <c r="AQ512" s="11204"/>
      <c r="AR512" s="11204"/>
      <c r="AS512" s="11204"/>
      <c r="AT512" s="11204"/>
      <c r="AU512" s="11204"/>
      <c r="AV512" s="11204"/>
      <c r="AW512" s="11204"/>
      <c r="AX512" s="11204"/>
      <c r="AY512" s="11204"/>
      <c r="AZ512" s="11204"/>
      <c r="BA512" s="11204"/>
      <c r="BB512" s="11204"/>
    </row>
    <row r="513">
      <c r="A513" s="11131"/>
      <c r="B513" s="11131"/>
      <c r="C513" s="11131"/>
      <c r="D513" s="11131"/>
      <c r="E513" s="11131"/>
      <c r="F513" s="11131"/>
      <c r="G513" s="11131"/>
      <c r="H513" s="11131"/>
      <c r="I513" s="11131"/>
      <c r="J513" s="11131"/>
      <c r="K513" s="11131"/>
      <c r="L513" s="11131"/>
      <c r="M513" s="11131"/>
      <c r="N513" s="11131"/>
      <c r="O513" s="11131"/>
      <c r="P513" s="11131"/>
      <c r="Q513" s="11131"/>
      <c r="R513" s="11131"/>
      <c r="S513" s="11131"/>
      <c r="T513" s="11131"/>
      <c r="U513" s="11131"/>
      <c r="V513" s="11128"/>
      <c r="W513" s="11161" t="s">
        <v>15511</v>
      </c>
      <c r="X513" s="11161"/>
      <c r="Y513" s="11161">
        <v>8</v>
      </c>
      <c r="Z513" s="11131"/>
      <c r="AA513" s="11163" t="s">
        <v>15512</v>
      </c>
      <c r="AB513" s="11161"/>
      <c r="AC513" s="11161">
        <v>17</v>
      </c>
      <c r="AD513" s="11131"/>
      <c r="AE513" s="11128"/>
      <c r="AF513" s="11204"/>
      <c r="AG513" s="11204"/>
      <c r="AH513" s="11204"/>
      <c r="AI513" s="11204"/>
      <c r="AJ513" s="11204"/>
      <c r="AK513" s="11269"/>
      <c r="AL513" s="11204"/>
      <c r="AM513" s="11204"/>
      <c r="AN513" s="11270"/>
      <c r="AO513" s="11204"/>
      <c r="AP513" s="11204"/>
      <c r="AQ513" s="11204"/>
      <c r="AR513" s="11204"/>
      <c r="AS513" s="11204"/>
      <c r="AT513" s="11204"/>
      <c r="AU513" s="11204"/>
      <c r="AV513" s="11204"/>
      <c r="AW513" s="11204"/>
      <c r="AX513" s="11204"/>
      <c r="AY513" s="11204"/>
      <c r="AZ513" s="11204"/>
      <c r="BA513" s="11204"/>
      <c r="BB513" s="11204"/>
    </row>
    <row r="514">
      <c r="A514" s="11131"/>
      <c r="B514" s="11131"/>
      <c r="C514" s="11131"/>
      <c r="D514" s="11131"/>
      <c r="E514" s="11131"/>
      <c r="F514" s="11131"/>
      <c r="G514" s="11131"/>
      <c r="H514" s="11131"/>
      <c r="I514" s="11131"/>
      <c r="J514" s="11131"/>
      <c r="K514" s="11131"/>
      <c r="L514" s="11131"/>
      <c r="M514" s="11131"/>
      <c r="N514" s="11131"/>
      <c r="O514" s="11131"/>
      <c r="P514" s="11131"/>
      <c r="Q514" s="11131"/>
      <c r="R514" s="11131"/>
      <c r="S514" s="11131"/>
      <c r="T514" s="11131"/>
      <c r="U514" s="11131"/>
      <c r="V514" s="11128"/>
      <c r="W514" s="11161" t="s">
        <v>15513</v>
      </c>
      <c r="X514" s="11161"/>
      <c r="Y514" s="11161">
        <v>8</v>
      </c>
      <c r="Z514" s="11131"/>
      <c r="AA514" s="11163" t="s">
        <v>15514</v>
      </c>
      <c r="AB514" s="11161"/>
      <c r="AC514" s="11161">
        <v>17</v>
      </c>
      <c r="AD514" s="11131"/>
      <c r="AE514" s="11128"/>
      <c r="AF514" s="11204"/>
      <c r="AG514" s="11204"/>
      <c r="AH514" s="11204"/>
      <c r="AI514" s="11204"/>
      <c r="AJ514" s="11204"/>
      <c r="AK514" s="11269"/>
      <c r="AL514" s="11204"/>
      <c r="AM514" s="11204"/>
      <c r="AN514" s="11270"/>
      <c r="AO514" s="11204"/>
      <c r="AP514" s="11204"/>
      <c r="AQ514" s="11204"/>
      <c r="AR514" s="11204"/>
      <c r="AS514" s="11204"/>
      <c r="AT514" s="11204"/>
      <c r="AU514" s="11204"/>
      <c r="AV514" s="11204"/>
      <c r="AW514" s="11204"/>
      <c r="AX514" s="11204"/>
      <c r="AY514" s="11204"/>
      <c r="AZ514" s="11204"/>
      <c r="BA514" s="11204"/>
      <c r="BB514" s="11204"/>
    </row>
    <row r="515">
      <c r="A515" s="11131"/>
      <c r="B515" s="11131"/>
      <c r="C515" s="11131"/>
      <c r="D515" s="11131"/>
      <c r="E515" s="11131"/>
      <c r="F515" s="11131"/>
      <c r="G515" s="11131"/>
      <c r="H515" s="11131"/>
      <c r="I515" s="11131"/>
      <c r="J515" s="11131"/>
      <c r="K515" s="11131"/>
      <c r="L515" s="11131"/>
      <c r="M515" s="11131"/>
      <c r="N515" s="11131"/>
      <c r="O515" s="11131"/>
      <c r="P515" s="11131"/>
      <c r="Q515" s="11131"/>
      <c r="R515" s="11131"/>
      <c r="S515" s="11131"/>
      <c r="T515" s="11131"/>
      <c r="U515" s="11131"/>
      <c r="V515" s="11128"/>
      <c r="W515" s="11161" t="s">
        <v>15442</v>
      </c>
      <c r="X515" s="11161"/>
      <c r="Y515" s="11161">
        <v>8</v>
      </c>
      <c r="Z515" s="11131"/>
      <c r="AA515" s="11163" t="s">
        <v>15366</v>
      </c>
      <c r="AB515" s="11161"/>
      <c r="AC515" s="11161">
        <v>17</v>
      </c>
      <c r="AD515" s="11131"/>
      <c r="AE515" s="11128"/>
      <c r="AF515" s="11204"/>
      <c r="AG515" s="11204"/>
      <c r="AH515" s="11204"/>
      <c r="AI515" s="11204"/>
      <c r="AJ515" s="11204"/>
      <c r="AK515" s="11269"/>
      <c r="AL515" s="11204"/>
      <c r="AM515" s="11204"/>
      <c r="AN515" s="11270"/>
      <c r="AO515" s="11204"/>
      <c r="AP515" s="11204"/>
      <c r="AQ515" s="11204"/>
      <c r="AR515" s="11204"/>
      <c r="AS515" s="11204"/>
      <c r="AT515" s="11204"/>
      <c r="AU515" s="11204"/>
      <c r="AV515" s="11204"/>
      <c r="AW515" s="11204"/>
      <c r="AX515" s="11204"/>
      <c r="AY515" s="11204"/>
      <c r="AZ515" s="11204"/>
      <c r="BA515" s="11204"/>
      <c r="BB515" s="11204"/>
    </row>
    <row r="516">
      <c r="A516" s="11131"/>
      <c r="B516" s="11131"/>
      <c r="C516" s="11131"/>
      <c r="D516" s="11131"/>
      <c r="E516" s="11131"/>
      <c r="F516" s="11131"/>
      <c r="G516" s="11131"/>
      <c r="H516" s="11131"/>
      <c r="I516" s="11131"/>
      <c r="J516" s="11131"/>
      <c r="K516" s="11131"/>
      <c r="L516" s="11131"/>
      <c r="M516" s="11131"/>
      <c r="N516" s="11131"/>
      <c r="O516" s="11131"/>
      <c r="P516" s="11131"/>
      <c r="Q516" s="11131"/>
      <c r="R516" s="11131"/>
      <c r="S516" s="11131"/>
      <c r="T516" s="11131"/>
      <c r="U516" s="11131"/>
      <c r="V516" s="11128"/>
      <c r="W516" s="11161" t="s">
        <v>15225</v>
      </c>
      <c r="X516" s="11161"/>
      <c r="Y516" s="11161">
        <v>8</v>
      </c>
      <c r="Z516" s="11131"/>
      <c r="AA516" s="11163" t="s">
        <v>15507</v>
      </c>
      <c r="AB516" s="11161"/>
      <c r="AC516" s="11161">
        <v>17</v>
      </c>
      <c r="AD516" s="11131"/>
      <c r="AE516" s="11128"/>
      <c r="AF516" s="11204"/>
      <c r="AG516" s="11204"/>
      <c r="AH516" s="11204"/>
      <c r="AI516" s="11204"/>
      <c r="AJ516" s="11204"/>
      <c r="AK516" s="11269"/>
      <c r="AL516" s="11204"/>
      <c r="AM516" s="11204"/>
      <c r="AN516" s="11270"/>
      <c r="AO516" s="11204"/>
      <c r="AP516" s="11204"/>
      <c r="AQ516" s="11204"/>
      <c r="AR516" s="11204"/>
      <c r="AS516" s="11204"/>
      <c r="AT516" s="11204"/>
      <c r="AU516" s="11204"/>
      <c r="AV516" s="11204"/>
      <c r="AW516" s="11204"/>
      <c r="AX516" s="11204"/>
      <c r="AY516" s="11204"/>
      <c r="AZ516" s="11204"/>
      <c r="BA516" s="11204"/>
      <c r="BB516" s="11204"/>
    </row>
    <row r="517">
      <c r="A517" s="11131"/>
      <c r="B517" s="11131"/>
      <c r="C517" s="11131"/>
      <c r="D517" s="11131"/>
      <c r="E517" s="11131"/>
      <c r="F517" s="11131"/>
      <c r="G517" s="11131"/>
      <c r="H517" s="11131"/>
      <c r="I517" s="11131"/>
      <c r="J517" s="11131"/>
      <c r="K517" s="11131"/>
      <c r="L517" s="11131"/>
      <c r="M517" s="11131"/>
      <c r="N517" s="11131"/>
      <c r="O517" s="11131"/>
      <c r="P517" s="11131"/>
      <c r="Q517" s="11131"/>
      <c r="R517" s="11131"/>
      <c r="S517" s="11131"/>
      <c r="T517" s="11131"/>
      <c r="U517" s="11131"/>
      <c r="V517" s="11128"/>
      <c r="W517" s="11161" t="s">
        <v>15515</v>
      </c>
      <c r="X517" s="11161"/>
      <c r="Y517" s="11161">
        <v>8</v>
      </c>
      <c r="Z517" s="11131"/>
      <c r="AA517" s="11163" t="s">
        <v>15509</v>
      </c>
      <c r="AB517" s="11161"/>
      <c r="AC517" s="11161">
        <v>17</v>
      </c>
      <c r="AD517" s="11131"/>
      <c r="AE517" s="11128"/>
      <c r="AF517" s="11204"/>
      <c r="AG517" s="11204"/>
      <c r="AH517" s="11204"/>
      <c r="AI517" s="11204"/>
      <c r="AJ517" s="11204"/>
      <c r="AK517" s="11269"/>
      <c r="AL517" s="11204"/>
      <c r="AM517" s="11204"/>
      <c r="AN517" s="11270"/>
      <c r="AO517" s="11204"/>
      <c r="AP517" s="11204"/>
      <c r="AQ517" s="11204"/>
      <c r="AR517" s="11204"/>
      <c r="AS517" s="11204"/>
      <c r="AT517" s="11204"/>
      <c r="AU517" s="11204"/>
      <c r="AV517" s="11204"/>
      <c r="AW517" s="11204"/>
      <c r="AX517" s="11204"/>
      <c r="AY517" s="11204"/>
      <c r="AZ517" s="11204"/>
      <c r="BA517" s="11204"/>
      <c r="BB517" s="11204"/>
    </row>
    <row r="518">
      <c r="A518" s="11131"/>
      <c r="B518" s="11131"/>
      <c r="C518" s="11131"/>
      <c r="D518" s="11131"/>
      <c r="E518" s="11131"/>
      <c r="F518" s="11131"/>
      <c r="G518" s="11131"/>
      <c r="H518" s="11131"/>
      <c r="I518" s="11131"/>
      <c r="J518" s="11131"/>
      <c r="K518" s="11131"/>
      <c r="L518" s="11131"/>
      <c r="M518" s="11131"/>
      <c r="N518" s="11131"/>
      <c r="O518" s="11131"/>
      <c r="P518" s="11131"/>
      <c r="Q518" s="11131"/>
      <c r="R518" s="11131"/>
      <c r="S518" s="11131"/>
      <c r="T518" s="11131"/>
      <c r="U518" s="11131"/>
      <c r="V518" s="11128"/>
      <c r="W518" s="11161" t="s">
        <v>15516</v>
      </c>
      <c r="X518" s="11161"/>
      <c r="Y518" s="11161">
        <v>8</v>
      </c>
      <c r="Z518" s="11131"/>
      <c r="AA518" s="11163" t="s">
        <v>15404</v>
      </c>
      <c r="AB518" s="11161"/>
      <c r="AC518" s="11161">
        <v>17</v>
      </c>
      <c r="AD518" s="11131"/>
      <c r="AE518" s="11128"/>
      <c r="AF518" s="11204"/>
      <c r="AG518" s="11204"/>
      <c r="AH518" s="11204"/>
      <c r="AI518" s="11204"/>
      <c r="AJ518" s="11204"/>
      <c r="AK518" s="11269"/>
      <c r="AL518" s="11204"/>
      <c r="AM518" s="11204"/>
      <c r="AN518" s="11270"/>
      <c r="AO518" s="11204"/>
      <c r="AP518" s="11204"/>
      <c r="AQ518" s="11204"/>
      <c r="AR518" s="11204"/>
      <c r="AS518" s="11204"/>
      <c r="AT518" s="11204"/>
      <c r="AU518" s="11204"/>
      <c r="AV518" s="11204"/>
      <c r="AW518" s="11204"/>
      <c r="AX518" s="11204"/>
      <c r="AY518" s="11204"/>
      <c r="AZ518" s="11204"/>
      <c r="BA518" s="11204"/>
      <c r="BB518" s="11204"/>
    </row>
    <row r="519">
      <c r="A519" s="11131"/>
      <c r="B519" s="11131"/>
      <c r="C519" s="11131"/>
      <c r="D519" s="11131"/>
      <c r="E519" s="11131"/>
      <c r="F519" s="11131"/>
      <c r="G519" s="11131"/>
      <c r="H519" s="11131"/>
      <c r="I519" s="11131"/>
      <c r="J519" s="11131"/>
      <c r="K519" s="11131"/>
      <c r="L519" s="11131"/>
      <c r="M519" s="11131"/>
      <c r="N519" s="11131"/>
      <c r="O519" s="11131"/>
      <c r="P519" s="11131"/>
      <c r="Q519" s="11131"/>
      <c r="R519" s="11131"/>
      <c r="S519" s="11131"/>
      <c r="T519" s="11131"/>
      <c r="U519" s="11131"/>
      <c r="V519" s="11128"/>
      <c r="W519" s="11161" t="s">
        <v>15447</v>
      </c>
      <c r="X519" s="11161"/>
      <c r="Y519" s="11161">
        <v>8</v>
      </c>
      <c r="Z519" s="11131"/>
      <c r="AA519" s="11163" t="s">
        <v>15517</v>
      </c>
      <c r="AB519" s="11161"/>
      <c r="AC519" s="11161">
        <v>17</v>
      </c>
      <c r="AD519" s="11131"/>
      <c r="AE519" s="11128"/>
      <c r="AF519" s="11204"/>
      <c r="AG519" s="11204"/>
      <c r="AH519" s="11204"/>
      <c r="AI519" s="11204"/>
      <c r="AJ519" s="11204"/>
      <c r="AK519" s="11269"/>
      <c r="AL519" s="11204"/>
      <c r="AM519" s="11204"/>
      <c r="AN519" s="11270"/>
      <c r="AO519" s="11204"/>
      <c r="AP519" s="11204"/>
      <c r="AQ519" s="11204"/>
      <c r="AR519" s="11204"/>
      <c r="AS519" s="11204"/>
      <c r="AT519" s="11204"/>
      <c r="AU519" s="11204"/>
      <c r="AV519" s="11204"/>
      <c r="AW519" s="11204"/>
      <c r="AX519" s="11204"/>
      <c r="AY519" s="11204"/>
      <c r="AZ519" s="11204"/>
      <c r="BA519" s="11204"/>
      <c r="BB519" s="11204"/>
    </row>
    <row r="520">
      <c r="A520" s="11131"/>
      <c r="B520" s="11131"/>
      <c r="C520" s="11131"/>
      <c r="D520" s="11131"/>
      <c r="E520" s="11131"/>
      <c r="F520" s="11131"/>
      <c r="G520" s="11131"/>
      <c r="H520" s="11131"/>
      <c r="I520" s="11131"/>
      <c r="J520" s="11131"/>
      <c r="K520" s="11131"/>
      <c r="L520" s="11131"/>
      <c r="M520" s="11131"/>
      <c r="N520" s="11131"/>
      <c r="O520" s="11131"/>
      <c r="P520" s="11131"/>
      <c r="Q520" s="11131"/>
      <c r="R520" s="11131"/>
      <c r="S520" s="11131"/>
      <c r="T520" s="11131"/>
      <c r="U520" s="11131"/>
      <c r="V520" s="11128"/>
      <c r="W520" s="11161" t="s">
        <v>15518</v>
      </c>
      <c r="X520" s="11161"/>
      <c r="Y520" s="11161">
        <v>8</v>
      </c>
      <c r="Z520" s="11131"/>
      <c r="AA520" s="11163" t="s">
        <v>15519</v>
      </c>
      <c r="AB520" s="11161"/>
      <c r="AC520" s="11161">
        <v>16</v>
      </c>
      <c r="AD520" s="11131"/>
      <c r="AE520" s="11128"/>
      <c r="AF520" s="11204"/>
      <c r="AG520" s="11204"/>
      <c r="AH520" s="11204"/>
      <c r="AI520" s="11204"/>
      <c r="AJ520" s="11204"/>
      <c r="AK520" s="11269"/>
      <c r="AL520" s="11204"/>
      <c r="AM520" s="11204"/>
      <c r="AN520" s="11270"/>
      <c r="AO520" s="11204"/>
      <c r="AP520" s="11204"/>
      <c r="AQ520" s="11204"/>
      <c r="AR520" s="11204"/>
      <c r="AS520" s="11204"/>
      <c r="AT520" s="11204"/>
      <c r="AU520" s="11204"/>
      <c r="AV520" s="11204"/>
      <c r="AW520" s="11204"/>
      <c r="AX520" s="11204"/>
      <c r="AY520" s="11204"/>
      <c r="AZ520" s="11204"/>
      <c r="BA520" s="11204"/>
      <c r="BB520" s="11204"/>
    </row>
    <row r="521">
      <c r="A521" s="11131"/>
      <c r="B521" s="11131"/>
      <c r="C521" s="11131"/>
      <c r="D521" s="11131"/>
      <c r="E521" s="11131"/>
      <c r="F521" s="11131"/>
      <c r="G521" s="11131"/>
      <c r="H521" s="11131"/>
      <c r="I521" s="11131"/>
      <c r="J521" s="11131"/>
      <c r="K521" s="11131"/>
      <c r="L521" s="11131"/>
      <c r="M521" s="11131"/>
      <c r="N521" s="11131"/>
      <c r="O521" s="11131"/>
      <c r="P521" s="11131"/>
      <c r="Q521" s="11131"/>
      <c r="R521" s="11131"/>
      <c r="S521" s="11131"/>
      <c r="T521" s="11131"/>
      <c r="U521" s="11131"/>
      <c r="V521" s="11128"/>
      <c r="W521" s="11161" t="s">
        <v>15520</v>
      </c>
      <c r="X521" s="11161"/>
      <c r="Y521" s="11161">
        <v>8</v>
      </c>
      <c r="Z521" s="11131"/>
      <c r="AA521" s="11163" t="s">
        <v>15521</v>
      </c>
      <c r="AB521" s="11161"/>
      <c r="AC521" s="11161">
        <v>16</v>
      </c>
      <c r="AD521" s="11131"/>
      <c r="AE521" s="11128"/>
      <c r="AF521" s="11204"/>
      <c r="AG521" s="11204"/>
      <c r="AH521" s="11204"/>
      <c r="AI521" s="11204"/>
      <c r="AJ521" s="11204"/>
      <c r="AK521" s="11269"/>
      <c r="AL521" s="11204"/>
      <c r="AM521" s="11204"/>
      <c r="AN521" s="11270"/>
      <c r="AO521" s="11204"/>
      <c r="AP521" s="11204"/>
      <c r="AQ521" s="11204"/>
      <c r="AR521" s="11204"/>
      <c r="AS521" s="11204"/>
      <c r="AT521" s="11204"/>
      <c r="AU521" s="11204"/>
      <c r="AV521" s="11204"/>
      <c r="AW521" s="11204"/>
      <c r="AX521" s="11204"/>
      <c r="AY521" s="11204"/>
      <c r="AZ521" s="11204"/>
      <c r="BA521" s="11204"/>
      <c r="BB521" s="11204"/>
    </row>
    <row r="522">
      <c r="A522" s="11131"/>
      <c r="B522" s="11131"/>
      <c r="C522" s="11131"/>
      <c r="D522" s="11131"/>
      <c r="E522" s="11131"/>
      <c r="F522" s="11131"/>
      <c r="G522" s="11131"/>
      <c r="H522" s="11131"/>
      <c r="I522" s="11131"/>
      <c r="J522" s="11131"/>
      <c r="K522" s="11131"/>
      <c r="L522" s="11131"/>
      <c r="M522" s="11131"/>
      <c r="N522" s="11131"/>
      <c r="O522" s="11131"/>
      <c r="P522" s="11131"/>
      <c r="Q522" s="11131"/>
      <c r="R522" s="11131"/>
      <c r="S522" s="11131"/>
      <c r="T522" s="11131"/>
      <c r="U522" s="11131"/>
      <c r="V522" s="11128"/>
      <c r="W522" s="11161" t="s">
        <v>15522</v>
      </c>
      <c r="X522" s="11161"/>
      <c r="Y522" s="11161">
        <v>8</v>
      </c>
      <c r="Z522" s="11131"/>
      <c r="AA522" s="11163" t="s">
        <v>15434</v>
      </c>
      <c r="AB522" s="11161"/>
      <c r="AC522" s="11161">
        <v>16</v>
      </c>
      <c r="AD522" s="11131"/>
      <c r="AE522" s="11128"/>
      <c r="AF522" s="11204"/>
      <c r="AG522" s="11204"/>
      <c r="AH522" s="11204"/>
      <c r="AI522" s="11204"/>
      <c r="AJ522" s="11204"/>
      <c r="AK522" s="11269"/>
      <c r="AL522" s="11204"/>
      <c r="AM522" s="11204"/>
      <c r="AN522" s="11270"/>
      <c r="AO522" s="11204"/>
      <c r="AP522" s="11204"/>
      <c r="AQ522" s="11204"/>
      <c r="AR522" s="11204"/>
      <c r="AS522" s="11204"/>
      <c r="AT522" s="11204"/>
      <c r="AU522" s="11204"/>
      <c r="AV522" s="11204"/>
      <c r="AW522" s="11204"/>
      <c r="AX522" s="11204"/>
      <c r="AY522" s="11204"/>
      <c r="AZ522" s="11204"/>
      <c r="BA522" s="11204"/>
      <c r="BB522" s="11204"/>
    </row>
    <row r="523">
      <c r="A523" s="11131"/>
      <c r="B523" s="11131"/>
      <c r="C523" s="11131"/>
      <c r="D523" s="11131"/>
      <c r="E523" s="11131"/>
      <c r="F523" s="11131"/>
      <c r="G523" s="11131"/>
      <c r="H523" s="11131"/>
      <c r="I523" s="11131"/>
      <c r="J523" s="11131"/>
      <c r="K523" s="11131"/>
      <c r="L523" s="11131"/>
      <c r="M523" s="11131"/>
      <c r="N523" s="11131"/>
      <c r="O523" s="11131"/>
      <c r="P523" s="11131"/>
      <c r="Q523" s="11131"/>
      <c r="R523" s="11131"/>
      <c r="S523" s="11131"/>
      <c r="T523" s="11131"/>
      <c r="U523" s="11131"/>
      <c r="V523" s="11128"/>
      <c r="W523" s="11161" t="s">
        <v>15445</v>
      </c>
      <c r="X523" s="11161"/>
      <c r="Y523" s="11161">
        <v>8</v>
      </c>
      <c r="Z523" s="11131"/>
      <c r="AA523" s="11163" t="s">
        <v>15405</v>
      </c>
      <c r="AB523" s="11161"/>
      <c r="AC523" s="11161">
        <v>16</v>
      </c>
      <c r="AD523" s="11131"/>
      <c r="AE523" s="11128"/>
      <c r="AF523" s="11204"/>
      <c r="AG523" s="11204"/>
      <c r="AH523" s="11204"/>
      <c r="AI523" s="11204"/>
      <c r="AJ523" s="11204"/>
      <c r="AK523" s="11269"/>
      <c r="AL523" s="11204"/>
      <c r="AM523" s="11204"/>
      <c r="AN523" s="11270"/>
      <c r="AO523" s="11204"/>
      <c r="AP523" s="11204"/>
      <c r="AQ523" s="11204"/>
      <c r="AR523" s="11204"/>
      <c r="AS523" s="11204"/>
      <c r="AT523" s="11204"/>
      <c r="AU523" s="11204"/>
      <c r="AV523" s="11204"/>
      <c r="AW523" s="11204"/>
      <c r="AX523" s="11204"/>
      <c r="AY523" s="11204"/>
      <c r="AZ523" s="11204"/>
      <c r="BA523" s="11204"/>
      <c r="BB523" s="11204"/>
    </row>
    <row r="524">
      <c r="A524" s="11131"/>
      <c r="B524" s="11131"/>
      <c r="C524" s="11131"/>
      <c r="D524" s="11131"/>
      <c r="E524" s="11131"/>
      <c r="F524" s="11131"/>
      <c r="G524" s="11131"/>
      <c r="H524" s="11131"/>
      <c r="I524" s="11131"/>
      <c r="J524" s="11131"/>
      <c r="K524" s="11131"/>
      <c r="L524" s="11131"/>
      <c r="M524" s="11131"/>
      <c r="N524" s="11131"/>
      <c r="O524" s="11131"/>
      <c r="P524" s="11131"/>
      <c r="Q524" s="11131"/>
      <c r="R524" s="11131"/>
      <c r="S524" s="11131"/>
      <c r="T524" s="11131"/>
      <c r="U524" s="11131"/>
      <c r="V524" s="11128"/>
      <c r="W524" s="11161" t="s">
        <v>15440</v>
      </c>
      <c r="X524" s="11161"/>
      <c r="Y524" s="11161">
        <v>7</v>
      </c>
      <c r="Z524" s="11131"/>
      <c r="AA524" s="11163" t="s">
        <v>15419</v>
      </c>
      <c r="AB524" s="11161"/>
      <c r="AC524" s="11161">
        <v>16</v>
      </c>
      <c r="AD524" s="11131"/>
      <c r="AE524" s="11128"/>
      <c r="AF524" s="11204"/>
      <c r="AG524" s="11204"/>
      <c r="AH524" s="11204"/>
      <c r="AI524" s="11204"/>
      <c r="AJ524" s="11204"/>
      <c r="AK524" s="11269"/>
      <c r="AL524" s="11204"/>
      <c r="AM524" s="11204"/>
      <c r="AN524" s="11270"/>
      <c r="AO524" s="11204"/>
      <c r="AP524" s="11204"/>
      <c r="AQ524" s="11204"/>
      <c r="AR524" s="11204"/>
      <c r="AS524" s="11204"/>
      <c r="AT524" s="11204"/>
      <c r="AU524" s="11204"/>
      <c r="AV524" s="11204"/>
      <c r="AW524" s="11204"/>
      <c r="AX524" s="11204"/>
      <c r="AY524" s="11204"/>
      <c r="AZ524" s="11204"/>
      <c r="BA524" s="11204"/>
      <c r="BB524" s="11204"/>
    </row>
    <row r="525">
      <c r="A525" s="11131"/>
      <c r="B525" s="11131"/>
      <c r="C525" s="11131"/>
      <c r="D525" s="11131"/>
      <c r="E525" s="11131"/>
      <c r="F525" s="11131"/>
      <c r="G525" s="11131"/>
      <c r="H525" s="11131"/>
      <c r="I525" s="11131"/>
      <c r="J525" s="11131"/>
      <c r="K525" s="11131"/>
      <c r="L525" s="11131"/>
      <c r="M525" s="11131"/>
      <c r="N525" s="11131"/>
      <c r="O525" s="11131"/>
      <c r="P525" s="11131"/>
      <c r="Q525" s="11131"/>
      <c r="R525" s="11131"/>
      <c r="S525" s="11131"/>
      <c r="T525" s="11131"/>
      <c r="U525" s="11131"/>
      <c r="V525" s="11128"/>
      <c r="W525" s="11161" t="s">
        <v>15523</v>
      </c>
      <c r="X525" s="11161"/>
      <c r="Y525" s="11161">
        <v>7</v>
      </c>
      <c r="Z525" s="11131"/>
      <c r="AA525" s="11163" t="s">
        <v>15302</v>
      </c>
      <c r="AB525" s="11161"/>
      <c r="AC525" s="11161">
        <v>16</v>
      </c>
      <c r="AD525" s="11131"/>
      <c r="AE525" s="11128"/>
      <c r="AF525" s="11204"/>
      <c r="AG525" s="11204"/>
      <c r="AH525" s="11204"/>
      <c r="AI525" s="11204"/>
      <c r="AJ525" s="11204"/>
      <c r="AK525" s="11269"/>
      <c r="AL525" s="11204"/>
      <c r="AM525" s="11204"/>
      <c r="AN525" s="11270"/>
      <c r="AO525" s="11204"/>
      <c r="AP525" s="11204"/>
      <c r="AQ525" s="11204"/>
      <c r="AR525" s="11204"/>
      <c r="AS525" s="11204"/>
      <c r="AT525" s="11204"/>
      <c r="AU525" s="11204"/>
      <c r="AV525" s="11204"/>
      <c r="AW525" s="11204"/>
      <c r="AX525" s="11204"/>
      <c r="AY525" s="11204"/>
      <c r="AZ525" s="11204"/>
      <c r="BA525" s="11204"/>
      <c r="BB525" s="11204"/>
    </row>
    <row r="526">
      <c r="A526" s="11131"/>
      <c r="B526" s="11131"/>
      <c r="C526" s="11131"/>
      <c r="D526" s="11131"/>
      <c r="E526" s="11131"/>
      <c r="F526" s="11131"/>
      <c r="G526" s="11131"/>
      <c r="H526" s="11131"/>
      <c r="I526" s="11131"/>
      <c r="J526" s="11131"/>
      <c r="K526" s="11131"/>
      <c r="L526" s="11131"/>
      <c r="M526" s="11131"/>
      <c r="N526" s="11131"/>
      <c r="O526" s="11131"/>
      <c r="P526" s="11131"/>
      <c r="Q526" s="11131"/>
      <c r="R526" s="11131"/>
      <c r="S526" s="11131"/>
      <c r="T526" s="11131"/>
      <c r="U526" s="11131"/>
      <c r="V526" s="11128"/>
      <c r="W526" s="11161" t="s">
        <v>15411</v>
      </c>
      <c r="X526" s="11161"/>
      <c r="Y526" s="11161">
        <v>7</v>
      </c>
      <c r="Z526" s="11131"/>
      <c r="AA526" s="11163" t="s">
        <v>15421</v>
      </c>
      <c r="AB526" s="11161"/>
      <c r="AC526" s="11161">
        <v>16</v>
      </c>
      <c r="AD526" s="11131"/>
      <c r="AE526" s="11128"/>
      <c r="AF526" s="11204"/>
      <c r="AG526" s="11204"/>
      <c r="AH526" s="11204"/>
      <c r="AI526" s="11204"/>
      <c r="AJ526" s="11204"/>
      <c r="AK526" s="11269"/>
      <c r="AL526" s="11204"/>
      <c r="AM526" s="11204"/>
      <c r="AN526" s="11270"/>
      <c r="AO526" s="11204"/>
      <c r="AP526" s="11204"/>
      <c r="AQ526" s="11204"/>
      <c r="AR526" s="11204"/>
      <c r="AS526" s="11204"/>
      <c r="AT526" s="11204"/>
      <c r="AU526" s="11204"/>
      <c r="AV526" s="11204"/>
      <c r="AW526" s="11204"/>
      <c r="AX526" s="11204"/>
      <c r="AY526" s="11204"/>
      <c r="AZ526" s="11204"/>
      <c r="BA526" s="11204"/>
      <c r="BB526" s="11204"/>
    </row>
    <row r="527">
      <c r="A527" s="11131"/>
      <c r="B527" s="11131"/>
      <c r="C527" s="11131"/>
      <c r="D527" s="11131"/>
      <c r="E527" s="11131"/>
      <c r="F527" s="11131"/>
      <c r="G527" s="11131"/>
      <c r="H527" s="11131"/>
      <c r="I527" s="11131"/>
      <c r="J527" s="11131"/>
      <c r="K527" s="11131"/>
      <c r="L527" s="11131"/>
      <c r="M527" s="11131"/>
      <c r="N527" s="11131"/>
      <c r="O527" s="11131"/>
      <c r="P527" s="11131"/>
      <c r="Q527" s="11131"/>
      <c r="R527" s="11131"/>
      <c r="S527" s="11131"/>
      <c r="T527" s="11131"/>
      <c r="U527" s="11131"/>
      <c r="V527" s="11128"/>
      <c r="W527" s="11161" t="s">
        <v>15524</v>
      </c>
      <c r="X527" s="11161"/>
      <c r="Y527" s="11161">
        <v>7</v>
      </c>
      <c r="Z527" s="11131"/>
      <c r="AA527" s="11163" t="s">
        <v>15425</v>
      </c>
      <c r="AB527" s="11161"/>
      <c r="AC527" s="11161">
        <v>16</v>
      </c>
      <c r="AD527" s="11131"/>
      <c r="AE527" s="11128"/>
      <c r="AF527" s="11204"/>
      <c r="AG527" s="11204"/>
      <c r="AH527" s="11204"/>
      <c r="AI527" s="11204"/>
      <c r="AJ527" s="11204"/>
      <c r="AK527" s="11269"/>
      <c r="AL527" s="11204"/>
      <c r="AM527" s="11204"/>
      <c r="AN527" s="11270"/>
      <c r="AO527" s="11204"/>
      <c r="AP527" s="11204"/>
      <c r="AQ527" s="11204"/>
      <c r="AR527" s="11204"/>
      <c r="AS527" s="11204"/>
      <c r="AT527" s="11204"/>
      <c r="AU527" s="11204"/>
      <c r="AV527" s="11204"/>
      <c r="AW527" s="11204"/>
      <c r="AX527" s="11204"/>
      <c r="AY527" s="11204"/>
      <c r="AZ527" s="11204"/>
      <c r="BA527" s="11204"/>
      <c r="BB527" s="11204"/>
    </row>
    <row r="528">
      <c r="A528" s="11131"/>
      <c r="B528" s="11131"/>
      <c r="C528" s="11131"/>
      <c r="D528" s="11131"/>
      <c r="E528" s="11131"/>
      <c r="F528" s="11131"/>
      <c r="G528" s="11131"/>
      <c r="H528" s="11131"/>
      <c r="I528" s="11131"/>
      <c r="J528" s="11131"/>
      <c r="K528" s="11131"/>
      <c r="L528" s="11131"/>
      <c r="M528" s="11131"/>
      <c r="N528" s="11131"/>
      <c r="O528" s="11131"/>
      <c r="P528" s="11131"/>
      <c r="Q528" s="11131"/>
      <c r="R528" s="11131"/>
      <c r="S528" s="11131"/>
      <c r="T528" s="11131"/>
      <c r="U528" s="11131"/>
      <c r="V528" s="11128"/>
      <c r="W528" s="11161" t="s">
        <v>15525</v>
      </c>
      <c r="X528" s="11161"/>
      <c r="Y528" s="11161">
        <v>7</v>
      </c>
      <c r="Z528" s="11131"/>
      <c r="AA528" s="11163" t="s">
        <v>15467</v>
      </c>
      <c r="AB528" s="11161"/>
      <c r="AC528" s="11161">
        <v>16</v>
      </c>
      <c r="AD528" s="11131"/>
      <c r="AE528" s="11128"/>
      <c r="AF528" s="11204"/>
      <c r="AG528" s="11204"/>
      <c r="AH528" s="11204"/>
      <c r="AI528" s="11204"/>
      <c r="AJ528" s="11204"/>
      <c r="AK528" s="11269"/>
      <c r="AL528" s="11204"/>
      <c r="AM528" s="11204"/>
      <c r="AN528" s="11270"/>
      <c r="AO528" s="11204"/>
      <c r="AP528" s="11204"/>
      <c r="AQ528" s="11204"/>
      <c r="AR528" s="11204"/>
      <c r="AS528" s="11204"/>
      <c r="AT528" s="11204"/>
      <c r="AU528" s="11204"/>
      <c r="AV528" s="11204"/>
      <c r="AW528" s="11204"/>
      <c r="AX528" s="11204"/>
      <c r="AY528" s="11204"/>
      <c r="AZ528" s="11204"/>
      <c r="BA528" s="11204"/>
      <c r="BB528" s="11204"/>
    </row>
    <row r="529">
      <c r="A529" s="11131"/>
      <c r="B529" s="11131"/>
      <c r="C529" s="11131"/>
      <c r="D529" s="11131"/>
      <c r="E529" s="11131"/>
      <c r="F529" s="11131"/>
      <c r="G529" s="11131"/>
      <c r="H529" s="11131"/>
      <c r="I529" s="11131"/>
      <c r="J529" s="11131"/>
      <c r="K529" s="11131"/>
      <c r="L529" s="11131"/>
      <c r="M529" s="11131"/>
      <c r="N529" s="11131"/>
      <c r="O529" s="11131"/>
      <c r="P529" s="11131"/>
      <c r="Q529" s="11131"/>
      <c r="R529" s="11131"/>
      <c r="S529" s="11131"/>
      <c r="T529" s="11131"/>
      <c r="U529" s="11131"/>
      <c r="V529" s="11128"/>
      <c r="W529" s="11161" t="s">
        <v>15413</v>
      </c>
      <c r="X529" s="11161"/>
      <c r="Y529" s="11161">
        <v>7</v>
      </c>
      <c r="Z529" s="11131"/>
      <c r="AA529" s="11163" t="s">
        <v>15526</v>
      </c>
      <c r="AB529" s="11161"/>
      <c r="AC529" s="11161">
        <v>16</v>
      </c>
      <c r="AD529" s="11131"/>
      <c r="AE529" s="11128"/>
      <c r="AF529" s="11204"/>
      <c r="AG529" s="11204"/>
      <c r="AH529" s="11204"/>
      <c r="AI529" s="11204"/>
      <c r="AJ529" s="11204"/>
      <c r="AK529" s="11269"/>
      <c r="AL529" s="11204"/>
      <c r="AM529" s="11204"/>
      <c r="AN529" s="11270"/>
      <c r="AO529" s="11204"/>
      <c r="AP529" s="11204"/>
      <c r="AQ529" s="11204"/>
      <c r="AR529" s="11204"/>
      <c r="AS529" s="11204"/>
      <c r="AT529" s="11204"/>
      <c r="AU529" s="11204"/>
      <c r="AV529" s="11204"/>
      <c r="AW529" s="11204"/>
      <c r="AX529" s="11204"/>
      <c r="AY529" s="11204"/>
      <c r="AZ529" s="11204"/>
      <c r="BA529" s="11204"/>
      <c r="BB529" s="11204"/>
    </row>
    <row r="530">
      <c r="A530" s="11131"/>
      <c r="B530" s="11131"/>
      <c r="C530" s="11131"/>
      <c r="D530" s="11131"/>
      <c r="E530" s="11131"/>
      <c r="F530" s="11131"/>
      <c r="G530" s="11131"/>
      <c r="H530" s="11131"/>
      <c r="I530" s="11131"/>
      <c r="J530" s="11131"/>
      <c r="K530" s="11131"/>
      <c r="L530" s="11131"/>
      <c r="M530" s="11131"/>
      <c r="N530" s="11131"/>
      <c r="O530" s="11131"/>
      <c r="P530" s="11131"/>
      <c r="Q530" s="11131"/>
      <c r="R530" s="11131"/>
      <c r="S530" s="11131"/>
      <c r="T530" s="11131"/>
      <c r="U530" s="11131"/>
      <c r="V530" s="11128"/>
      <c r="W530" s="11161" t="s">
        <v>15527</v>
      </c>
      <c r="X530" s="11161"/>
      <c r="Y530" s="11161">
        <v>7</v>
      </c>
      <c r="Z530" s="11131"/>
      <c r="AA530" s="11163" t="s">
        <v>15322</v>
      </c>
      <c r="AB530" s="11161" t="s">
        <v>15216</v>
      </c>
      <c r="AC530" s="11161">
        <v>16</v>
      </c>
      <c r="AD530" s="11131"/>
      <c r="AE530" s="11128"/>
      <c r="AF530" s="11204"/>
      <c r="AG530" s="11204"/>
      <c r="AH530" s="11204"/>
      <c r="AI530" s="11204"/>
      <c r="AJ530" s="11204"/>
      <c r="AK530" s="11269"/>
      <c r="AL530" s="11204"/>
      <c r="AM530" s="11204"/>
      <c r="AN530" s="11270"/>
      <c r="AO530" s="11204"/>
      <c r="AP530" s="11204"/>
      <c r="AQ530" s="11204"/>
      <c r="AR530" s="11204"/>
      <c r="AS530" s="11204"/>
      <c r="AT530" s="11204"/>
      <c r="AU530" s="11204"/>
      <c r="AV530" s="11204"/>
      <c r="AW530" s="11204"/>
      <c r="AX530" s="11204"/>
      <c r="AY530" s="11204"/>
      <c r="AZ530" s="11204"/>
      <c r="BA530" s="11204"/>
      <c r="BB530" s="11204"/>
    </row>
    <row r="531">
      <c r="A531" s="11131"/>
      <c r="B531" s="11131"/>
      <c r="C531" s="11131"/>
      <c r="D531" s="11131"/>
      <c r="E531" s="11131"/>
      <c r="F531" s="11131"/>
      <c r="G531" s="11131"/>
      <c r="H531" s="11131"/>
      <c r="I531" s="11131"/>
      <c r="J531" s="11131"/>
      <c r="K531" s="11131"/>
      <c r="L531" s="11131"/>
      <c r="M531" s="11131"/>
      <c r="N531" s="11131"/>
      <c r="O531" s="11131"/>
      <c r="P531" s="11131"/>
      <c r="Q531" s="11131"/>
      <c r="R531" s="11131"/>
      <c r="S531" s="11131"/>
      <c r="T531" s="11131"/>
      <c r="U531" s="11131"/>
      <c r="V531" s="11128"/>
      <c r="W531" s="11161" t="s">
        <v>15401</v>
      </c>
      <c r="X531" s="11161"/>
      <c r="Y531" s="11161">
        <v>7</v>
      </c>
      <c r="Z531" s="11131"/>
      <c r="AA531" s="11163" t="s">
        <v>15454</v>
      </c>
      <c r="AB531" s="11161" t="s">
        <v>15216</v>
      </c>
      <c r="AC531" s="11161">
        <v>16</v>
      </c>
      <c r="AD531" s="11131"/>
      <c r="AE531" s="11128"/>
      <c r="AF531" s="11204"/>
      <c r="AG531" s="11204"/>
      <c r="AH531" s="11204"/>
      <c r="AI531" s="11204"/>
      <c r="AJ531" s="11204"/>
      <c r="AK531" s="11269"/>
      <c r="AL531" s="11204"/>
      <c r="AM531" s="11204"/>
      <c r="AN531" s="11270"/>
      <c r="AO531" s="11204"/>
      <c r="AP531" s="11204"/>
      <c r="AQ531" s="11204"/>
      <c r="AR531" s="11204"/>
      <c r="AS531" s="11204"/>
      <c r="AT531" s="11204"/>
      <c r="AU531" s="11204"/>
      <c r="AV531" s="11204"/>
      <c r="AW531" s="11204"/>
      <c r="AX531" s="11204"/>
      <c r="AY531" s="11204"/>
      <c r="AZ531" s="11204"/>
      <c r="BA531" s="11204"/>
      <c r="BB531" s="11204"/>
    </row>
    <row r="532">
      <c r="A532" s="11131"/>
      <c r="B532" s="11131"/>
      <c r="C532" s="11131"/>
      <c r="D532" s="11131"/>
      <c r="E532" s="11131"/>
      <c r="F532" s="11131"/>
      <c r="G532" s="11131"/>
      <c r="H532" s="11131"/>
      <c r="I532" s="11131"/>
      <c r="J532" s="11131"/>
      <c r="K532" s="11131"/>
      <c r="L532" s="11131"/>
      <c r="M532" s="11131"/>
      <c r="N532" s="11131"/>
      <c r="O532" s="11131"/>
      <c r="P532" s="11131"/>
      <c r="Q532" s="11131"/>
      <c r="R532" s="11131"/>
      <c r="S532" s="11131"/>
      <c r="T532" s="11131"/>
      <c r="U532" s="11131"/>
      <c r="V532" s="11128"/>
      <c r="W532" s="11161" t="s">
        <v>15319</v>
      </c>
      <c r="X532" s="11161"/>
      <c r="Y532" s="11161">
        <v>7</v>
      </c>
      <c r="Z532" s="11131"/>
      <c r="AA532" s="11163" t="s">
        <v>15528</v>
      </c>
      <c r="AB532" s="11161"/>
      <c r="AC532" s="11161">
        <v>16</v>
      </c>
      <c r="AD532" s="11131"/>
      <c r="AE532" s="11128"/>
      <c r="AF532" s="11204"/>
      <c r="AG532" s="11204"/>
      <c r="AH532" s="11204"/>
      <c r="AI532" s="11204"/>
      <c r="AJ532" s="11204"/>
      <c r="AK532" s="11269"/>
      <c r="AL532" s="11204"/>
      <c r="AM532" s="11204"/>
      <c r="AN532" s="11270"/>
      <c r="AO532" s="11204"/>
      <c r="AP532" s="11204"/>
      <c r="AQ532" s="11204"/>
      <c r="AR532" s="11204"/>
      <c r="AS532" s="11204"/>
      <c r="AT532" s="11204"/>
      <c r="AU532" s="11204"/>
      <c r="AV532" s="11204"/>
      <c r="AW532" s="11204"/>
      <c r="AX532" s="11204"/>
      <c r="AY532" s="11204"/>
      <c r="AZ532" s="11204"/>
      <c r="BA532" s="11204"/>
      <c r="BB532" s="11204"/>
    </row>
    <row r="533">
      <c r="A533" s="11131"/>
      <c r="B533" s="11131"/>
      <c r="C533" s="11131"/>
      <c r="D533" s="11131"/>
      <c r="E533" s="11131"/>
      <c r="F533" s="11131"/>
      <c r="G533" s="11131"/>
      <c r="H533" s="11131"/>
      <c r="I533" s="11131"/>
      <c r="J533" s="11131"/>
      <c r="K533" s="11131"/>
      <c r="L533" s="11131"/>
      <c r="M533" s="11131"/>
      <c r="N533" s="11131"/>
      <c r="O533" s="11131"/>
      <c r="P533" s="11131"/>
      <c r="Q533" s="11131"/>
      <c r="R533" s="11131"/>
      <c r="S533" s="11131"/>
      <c r="T533" s="11131"/>
      <c r="U533" s="11131"/>
      <c r="V533" s="11128"/>
      <c r="W533" s="11161" t="s">
        <v>15529</v>
      </c>
      <c r="X533" s="11161"/>
      <c r="Y533" s="11161">
        <v>7</v>
      </c>
      <c r="Z533" s="11131"/>
      <c r="AA533" s="11163" t="s">
        <v>15530</v>
      </c>
      <c r="AB533" s="11161"/>
      <c r="AC533" s="11161">
        <v>16</v>
      </c>
      <c r="AD533" s="11131"/>
      <c r="AE533" s="11128"/>
      <c r="AF533" s="11204"/>
      <c r="AG533" s="11204"/>
      <c r="AH533" s="11204"/>
      <c r="AI533" s="11204"/>
      <c r="AJ533" s="11204"/>
      <c r="AK533" s="11269"/>
      <c r="AL533" s="11204"/>
      <c r="AM533" s="11204"/>
      <c r="AN533" s="11270"/>
      <c r="AO533" s="11204"/>
      <c r="AP533" s="11204"/>
      <c r="AQ533" s="11204"/>
      <c r="AR533" s="11204"/>
      <c r="AS533" s="11204"/>
      <c r="AT533" s="11204"/>
      <c r="AU533" s="11204"/>
      <c r="AV533" s="11204"/>
      <c r="AW533" s="11204"/>
      <c r="AX533" s="11204"/>
      <c r="AY533" s="11204"/>
      <c r="AZ533" s="11204"/>
      <c r="BA533" s="11204"/>
      <c r="BB533" s="11204"/>
    </row>
    <row r="534">
      <c r="A534" s="11131"/>
      <c r="B534" s="11131"/>
      <c r="C534" s="11131"/>
      <c r="D534" s="11131"/>
      <c r="E534" s="11131"/>
      <c r="F534" s="11131"/>
      <c r="G534" s="11131"/>
      <c r="H534" s="11131"/>
      <c r="I534" s="11131"/>
      <c r="J534" s="11131"/>
      <c r="K534" s="11131"/>
      <c r="L534" s="11131"/>
      <c r="M534" s="11131"/>
      <c r="N534" s="11131"/>
      <c r="O534" s="11131"/>
      <c r="P534" s="11131"/>
      <c r="Q534" s="11131"/>
      <c r="R534" s="11131"/>
      <c r="S534" s="11131"/>
      <c r="T534" s="11131"/>
      <c r="U534" s="11131"/>
      <c r="V534" s="11128"/>
      <c r="W534" s="11161" t="s">
        <v>15531</v>
      </c>
      <c r="X534" s="11161"/>
      <c r="Y534" s="11161">
        <v>7</v>
      </c>
      <c r="Z534" s="11131"/>
      <c r="AA534" s="11163" t="s">
        <v>15532</v>
      </c>
      <c r="AB534" s="11161"/>
      <c r="AC534" s="11161">
        <v>16</v>
      </c>
      <c r="AD534" s="11131"/>
      <c r="AE534" s="11128"/>
      <c r="AF534" s="11204"/>
      <c r="AG534" s="11204"/>
      <c r="AH534" s="11204"/>
      <c r="AI534" s="11204"/>
      <c r="AJ534" s="11204"/>
      <c r="AK534" s="11269"/>
      <c r="AL534" s="11204"/>
      <c r="AM534" s="11204"/>
      <c r="AN534" s="11270"/>
      <c r="AO534" s="11204"/>
      <c r="AP534" s="11204"/>
      <c r="AQ534" s="11204"/>
      <c r="AR534" s="11204"/>
      <c r="AS534" s="11204"/>
      <c r="AT534" s="11204"/>
      <c r="AU534" s="11204"/>
      <c r="AV534" s="11204"/>
      <c r="AW534" s="11204"/>
      <c r="AX534" s="11204"/>
      <c r="AY534" s="11204"/>
      <c r="AZ534" s="11204"/>
      <c r="BA534" s="11204"/>
      <c r="BB534" s="11204"/>
    </row>
    <row r="535">
      <c r="A535" s="11131"/>
      <c r="B535" s="11131"/>
      <c r="C535" s="11131"/>
      <c r="D535" s="11131"/>
      <c r="E535" s="11131"/>
      <c r="F535" s="11131"/>
      <c r="G535" s="11131"/>
      <c r="H535" s="11131"/>
      <c r="I535" s="11131"/>
      <c r="J535" s="11131"/>
      <c r="K535" s="11131"/>
      <c r="L535" s="11131"/>
      <c r="M535" s="11131"/>
      <c r="N535" s="11131"/>
      <c r="O535" s="11131"/>
      <c r="P535" s="11131"/>
      <c r="Q535" s="11131"/>
      <c r="R535" s="11131"/>
      <c r="S535" s="11131"/>
      <c r="T535" s="11131"/>
      <c r="U535" s="11131"/>
      <c r="V535" s="11128"/>
      <c r="W535" s="11161" t="s">
        <v>15533</v>
      </c>
      <c r="X535" s="11161"/>
      <c r="Y535" s="11161">
        <v>7</v>
      </c>
      <c r="Z535" s="11131"/>
      <c r="AA535" s="11163" t="s">
        <v>15321</v>
      </c>
      <c r="AB535" s="11161"/>
      <c r="AC535" s="11161">
        <v>16</v>
      </c>
      <c r="AD535" s="11131"/>
      <c r="AE535" s="11128"/>
      <c r="AF535" s="11204"/>
      <c r="AG535" s="11204"/>
      <c r="AH535" s="11204"/>
      <c r="AI535" s="11204"/>
      <c r="AJ535" s="11204"/>
      <c r="AK535" s="11269"/>
      <c r="AL535" s="11204"/>
      <c r="AM535" s="11204"/>
      <c r="AN535" s="11270"/>
      <c r="AO535" s="11204"/>
      <c r="AP535" s="11204"/>
      <c r="AQ535" s="11204"/>
      <c r="AR535" s="11204"/>
      <c r="AS535" s="11204"/>
      <c r="AT535" s="11204"/>
      <c r="AU535" s="11204"/>
      <c r="AV535" s="11204"/>
      <c r="AW535" s="11204"/>
      <c r="AX535" s="11204"/>
      <c r="AY535" s="11204"/>
      <c r="AZ535" s="11204"/>
      <c r="BA535" s="11204"/>
      <c r="BB535" s="11204"/>
    </row>
    <row r="536">
      <c r="A536" s="11131"/>
      <c r="B536" s="11131"/>
      <c r="C536" s="11131"/>
      <c r="D536" s="11131"/>
      <c r="E536" s="11131"/>
      <c r="F536" s="11131"/>
      <c r="G536" s="11131"/>
      <c r="H536" s="11131"/>
      <c r="I536" s="11131"/>
      <c r="J536" s="11131"/>
      <c r="K536" s="11131"/>
      <c r="L536" s="11131"/>
      <c r="M536" s="11131"/>
      <c r="N536" s="11131"/>
      <c r="O536" s="11131"/>
      <c r="P536" s="11131"/>
      <c r="Q536" s="11131"/>
      <c r="R536" s="11131"/>
      <c r="S536" s="11131"/>
      <c r="T536" s="11131"/>
      <c r="U536" s="11131"/>
      <c r="V536" s="11128"/>
      <c r="W536" s="11161" t="s">
        <v>15534</v>
      </c>
      <c r="X536" s="11161"/>
      <c r="Y536" s="11161">
        <v>7</v>
      </c>
      <c r="Z536" s="11131"/>
      <c r="AA536" s="11163" t="s">
        <v>15535</v>
      </c>
      <c r="AB536" s="11161"/>
      <c r="AC536" s="11161">
        <v>16</v>
      </c>
      <c r="AD536" s="11131"/>
      <c r="AE536" s="11128"/>
      <c r="AF536" s="11204"/>
      <c r="AG536" s="11204"/>
      <c r="AH536" s="11204"/>
      <c r="AI536" s="11204"/>
      <c r="AJ536" s="11204"/>
      <c r="AK536" s="11269"/>
      <c r="AL536" s="11204"/>
      <c r="AM536" s="11204"/>
      <c r="AN536" s="11270"/>
      <c r="AO536" s="11204"/>
      <c r="AP536" s="11204"/>
      <c r="AQ536" s="11204"/>
      <c r="AR536" s="11204"/>
      <c r="AS536" s="11204"/>
      <c r="AT536" s="11204"/>
      <c r="AU536" s="11204"/>
      <c r="AV536" s="11204"/>
      <c r="AW536" s="11204"/>
      <c r="AX536" s="11204"/>
      <c r="AY536" s="11204"/>
      <c r="AZ536" s="11204"/>
      <c r="BA536" s="11204"/>
      <c r="BB536" s="11204"/>
    </row>
    <row r="537">
      <c r="A537" s="11131"/>
      <c r="B537" s="11131"/>
      <c r="C537" s="11131"/>
      <c r="D537" s="11131"/>
      <c r="E537" s="11131"/>
      <c r="F537" s="11131"/>
      <c r="G537" s="11131"/>
      <c r="H537" s="11131"/>
      <c r="I537" s="11131"/>
      <c r="J537" s="11131"/>
      <c r="K537" s="11131"/>
      <c r="L537" s="11131"/>
      <c r="M537" s="11131"/>
      <c r="N537" s="11131"/>
      <c r="O537" s="11131"/>
      <c r="P537" s="11131"/>
      <c r="Q537" s="11131"/>
      <c r="R537" s="11131"/>
      <c r="S537" s="11131"/>
      <c r="T537" s="11131"/>
      <c r="U537" s="11131"/>
      <c r="V537" s="11128"/>
      <c r="W537" s="11161" t="s">
        <v>15536</v>
      </c>
      <c r="X537" s="11161"/>
      <c r="Y537" s="11161">
        <v>7</v>
      </c>
      <c r="Z537" s="11131"/>
      <c r="AA537" s="11163" t="s">
        <v>15287</v>
      </c>
      <c r="AB537" s="11161"/>
      <c r="AC537" s="11161">
        <v>16</v>
      </c>
      <c r="AD537" s="11131"/>
      <c r="AE537" s="11128"/>
      <c r="AF537" s="11204"/>
      <c r="AG537" s="11204"/>
      <c r="AH537" s="11204"/>
      <c r="AI537" s="11204"/>
      <c r="AJ537" s="11204"/>
      <c r="AK537" s="11269"/>
      <c r="AL537" s="11204"/>
      <c r="AM537" s="11204"/>
      <c r="AN537" s="11270"/>
      <c r="AO537" s="11204"/>
      <c r="AP537" s="11204"/>
      <c r="AQ537" s="11204"/>
      <c r="AR537" s="11204"/>
      <c r="AS537" s="11204"/>
      <c r="AT537" s="11204"/>
      <c r="AU537" s="11204"/>
      <c r="AV537" s="11204"/>
      <c r="AW537" s="11204"/>
      <c r="AX537" s="11204"/>
      <c r="AY537" s="11204"/>
      <c r="AZ537" s="11204"/>
      <c r="BA537" s="11204"/>
      <c r="BB537" s="11204"/>
    </row>
    <row r="538">
      <c r="A538" s="11131"/>
      <c r="B538" s="11131"/>
      <c r="C538" s="11131"/>
      <c r="D538" s="11131"/>
      <c r="E538" s="11131"/>
      <c r="F538" s="11131"/>
      <c r="G538" s="11131"/>
      <c r="H538" s="11131"/>
      <c r="I538" s="11131"/>
      <c r="J538" s="11131"/>
      <c r="K538" s="11131"/>
      <c r="L538" s="11131"/>
      <c r="M538" s="11131"/>
      <c r="N538" s="11131"/>
      <c r="O538" s="11131"/>
      <c r="P538" s="11131"/>
      <c r="Q538" s="11131"/>
      <c r="R538" s="11131"/>
      <c r="S538" s="11131"/>
      <c r="T538" s="11131"/>
      <c r="U538" s="11131"/>
      <c r="V538" s="11128"/>
      <c r="W538" s="11161" t="s">
        <v>15537</v>
      </c>
      <c r="X538" s="11161"/>
      <c r="Y538" s="11161">
        <v>7</v>
      </c>
      <c r="Z538" s="11131"/>
      <c r="AA538" s="11163" t="s">
        <v>15393</v>
      </c>
      <c r="AB538" s="11161"/>
      <c r="AC538" s="11161">
        <v>16</v>
      </c>
      <c r="AD538" s="11131"/>
      <c r="AE538" s="11128"/>
      <c r="AF538" s="11204"/>
      <c r="AG538" s="11204"/>
      <c r="AH538" s="11204"/>
      <c r="AI538" s="11204"/>
      <c r="AJ538" s="11204"/>
      <c r="AK538" s="11269"/>
      <c r="AL538" s="11204"/>
      <c r="AM538" s="11204"/>
      <c r="AN538" s="11270"/>
      <c r="AO538" s="11204"/>
      <c r="AP538" s="11204"/>
      <c r="AQ538" s="11204"/>
      <c r="AR538" s="11204"/>
      <c r="AS538" s="11204"/>
      <c r="AT538" s="11204"/>
      <c r="AU538" s="11204"/>
      <c r="AV538" s="11204"/>
      <c r="AW538" s="11204"/>
      <c r="AX538" s="11204"/>
      <c r="AY538" s="11204"/>
      <c r="AZ538" s="11204"/>
      <c r="BA538" s="11204"/>
      <c r="BB538" s="11204"/>
    </row>
    <row r="539">
      <c r="A539" s="11131"/>
      <c r="B539" s="11131"/>
      <c r="C539" s="11131"/>
      <c r="D539" s="11131"/>
      <c r="E539" s="11131"/>
      <c r="F539" s="11131"/>
      <c r="G539" s="11131"/>
      <c r="H539" s="11131"/>
      <c r="I539" s="11131"/>
      <c r="J539" s="11131"/>
      <c r="K539" s="11131"/>
      <c r="L539" s="11131"/>
      <c r="M539" s="11131"/>
      <c r="N539" s="11131"/>
      <c r="O539" s="11131"/>
      <c r="P539" s="11131"/>
      <c r="Q539" s="11131"/>
      <c r="R539" s="11131"/>
      <c r="S539" s="11131"/>
      <c r="T539" s="11131"/>
      <c r="U539" s="11131"/>
      <c r="V539" s="11128"/>
      <c r="W539" s="11161" t="s">
        <v>15517</v>
      </c>
      <c r="X539" s="11161"/>
      <c r="Y539" s="11161">
        <v>7</v>
      </c>
      <c r="Z539" s="11131"/>
      <c r="AA539" s="11163" t="s">
        <v>15538</v>
      </c>
      <c r="AB539" s="11161"/>
      <c r="AC539" s="11161">
        <v>16</v>
      </c>
      <c r="AD539" s="11131"/>
      <c r="AE539" s="11128"/>
      <c r="AF539" s="11204"/>
      <c r="AG539" s="11204"/>
      <c r="AH539" s="11204"/>
      <c r="AI539" s="11204"/>
      <c r="AJ539" s="11204"/>
      <c r="AK539" s="11269"/>
      <c r="AL539" s="11204"/>
      <c r="AM539" s="11204"/>
      <c r="AN539" s="11270"/>
      <c r="AO539" s="11204"/>
      <c r="AP539" s="11204"/>
      <c r="AQ539" s="11204"/>
      <c r="AR539" s="11204"/>
      <c r="AS539" s="11204"/>
      <c r="AT539" s="11204"/>
      <c r="AU539" s="11204"/>
      <c r="AV539" s="11204"/>
      <c r="AW539" s="11204"/>
      <c r="AX539" s="11204"/>
      <c r="AY539" s="11204"/>
      <c r="AZ539" s="11204"/>
      <c r="BA539" s="11204"/>
      <c r="BB539" s="11204"/>
    </row>
    <row r="540">
      <c r="A540" s="11131"/>
      <c r="B540" s="11131"/>
      <c r="C540" s="11131"/>
      <c r="D540" s="11131"/>
      <c r="E540" s="11131"/>
      <c r="F540" s="11131"/>
      <c r="G540" s="11131"/>
      <c r="H540" s="11131"/>
      <c r="I540" s="11131"/>
      <c r="J540" s="11131"/>
      <c r="K540" s="11131"/>
      <c r="L540" s="11131"/>
      <c r="M540" s="11131"/>
      <c r="N540" s="11131"/>
      <c r="O540" s="11131"/>
      <c r="P540" s="11131"/>
      <c r="Q540" s="11131"/>
      <c r="R540" s="11131"/>
      <c r="S540" s="11131"/>
      <c r="T540" s="11131"/>
      <c r="U540" s="11131"/>
      <c r="V540" s="11128"/>
      <c r="W540" s="11161" t="s">
        <v>15539</v>
      </c>
      <c r="X540" s="11161"/>
      <c r="Y540" s="11161">
        <v>7</v>
      </c>
      <c r="Z540" s="11131"/>
      <c r="AA540" s="11163" t="s">
        <v>15289</v>
      </c>
      <c r="AB540" s="11161"/>
      <c r="AC540" s="11161">
        <v>16</v>
      </c>
      <c r="AD540" s="11131"/>
      <c r="AE540" s="11128"/>
      <c r="AF540" s="11204"/>
      <c r="AG540" s="11204"/>
      <c r="AH540" s="11204"/>
      <c r="AI540" s="11204"/>
      <c r="AJ540" s="11204"/>
      <c r="AK540" s="11269"/>
      <c r="AL540" s="11204"/>
      <c r="AM540" s="11204"/>
      <c r="AN540" s="11270"/>
      <c r="AO540" s="11204"/>
      <c r="AP540" s="11204"/>
      <c r="AQ540" s="11204"/>
      <c r="AR540" s="11204"/>
      <c r="AS540" s="11204"/>
      <c r="AT540" s="11204"/>
      <c r="AU540" s="11204"/>
      <c r="AV540" s="11204"/>
      <c r="AW540" s="11204"/>
      <c r="AX540" s="11204"/>
      <c r="AY540" s="11204"/>
      <c r="AZ540" s="11204"/>
      <c r="BA540" s="11204"/>
      <c r="BB540" s="11204"/>
    </row>
    <row r="541">
      <c r="A541" s="11131"/>
      <c r="B541" s="11131"/>
      <c r="C541" s="11131"/>
      <c r="D541" s="11131"/>
      <c r="E541" s="11131"/>
      <c r="F541" s="11131"/>
      <c r="G541" s="11131"/>
      <c r="H541" s="11131"/>
      <c r="I541" s="11131"/>
      <c r="J541" s="11131"/>
      <c r="K541" s="11131"/>
      <c r="L541" s="11131"/>
      <c r="M541" s="11131"/>
      <c r="N541" s="11131"/>
      <c r="O541" s="11131"/>
      <c r="P541" s="11131"/>
      <c r="Q541" s="11131"/>
      <c r="R541" s="11131"/>
      <c r="S541" s="11131"/>
      <c r="T541" s="11131"/>
      <c r="U541" s="11131"/>
      <c r="V541" s="11128"/>
      <c r="W541" s="11161" t="s">
        <v>15540</v>
      </c>
      <c r="X541" s="11161"/>
      <c r="Y541" s="11161">
        <v>7</v>
      </c>
      <c r="Z541" s="11131"/>
      <c r="AA541" s="11163" t="s">
        <v>15541</v>
      </c>
      <c r="AB541" s="11161"/>
      <c r="AC541" s="11161">
        <v>16</v>
      </c>
      <c r="AD541" s="11131"/>
      <c r="AE541" s="11128"/>
      <c r="AF541" s="11204"/>
      <c r="AG541" s="11204"/>
      <c r="AH541" s="11204"/>
      <c r="AI541" s="11204"/>
      <c r="AJ541" s="11204"/>
      <c r="AK541" s="11269"/>
      <c r="AL541" s="11204"/>
      <c r="AM541" s="11204"/>
      <c r="AN541" s="11270"/>
      <c r="AO541" s="11204"/>
      <c r="AP541" s="11204"/>
      <c r="AQ541" s="11204"/>
      <c r="AR541" s="11204"/>
      <c r="AS541" s="11204"/>
      <c r="AT541" s="11204"/>
      <c r="AU541" s="11204"/>
      <c r="AV541" s="11204"/>
      <c r="AW541" s="11204"/>
      <c r="AX541" s="11204"/>
      <c r="AY541" s="11204"/>
      <c r="AZ541" s="11204"/>
      <c r="BA541" s="11204"/>
      <c r="BB541" s="11204"/>
    </row>
    <row r="542">
      <c r="A542" s="11131"/>
      <c r="B542" s="11131"/>
      <c r="C542" s="11131"/>
      <c r="D542" s="11131"/>
      <c r="E542" s="11131"/>
      <c r="F542" s="11131"/>
      <c r="G542" s="11131"/>
      <c r="H542" s="11131"/>
      <c r="I542" s="11131"/>
      <c r="J542" s="11131"/>
      <c r="K542" s="11131"/>
      <c r="L542" s="11131"/>
      <c r="M542" s="11131"/>
      <c r="N542" s="11131"/>
      <c r="O542" s="11131"/>
      <c r="P542" s="11131"/>
      <c r="Q542" s="11131"/>
      <c r="R542" s="11131"/>
      <c r="S542" s="11131"/>
      <c r="T542" s="11131"/>
      <c r="U542" s="11131"/>
      <c r="V542" s="11128"/>
      <c r="W542" s="11161" t="s">
        <v>15542</v>
      </c>
      <c r="X542" s="11161"/>
      <c r="Y542" s="11161">
        <v>7</v>
      </c>
      <c r="Z542" s="11131"/>
      <c r="AA542" s="11163" t="s">
        <v>15543</v>
      </c>
      <c r="AB542" s="11161"/>
      <c r="AC542" s="11161">
        <v>16</v>
      </c>
      <c r="AD542" s="11131"/>
      <c r="AE542" s="11128"/>
      <c r="AF542" s="11204"/>
      <c r="AG542" s="11204"/>
      <c r="AH542" s="11204"/>
      <c r="AI542" s="11204"/>
      <c r="AJ542" s="11204"/>
      <c r="AK542" s="11269"/>
      <c r="AL542" s="11204"/>
      <c r="AM542" s="11204"/>
      <c r="AN542" s="11270"/>
      <c r="AO542" s="11204"/>
      <c r="AP542" s="11204"/>
      <c r="AQ542" s="11204"/>
      <c r="AR542" s="11204"/>
      <c r="AS542" s="11204"/>
      <c r="AT542" s="11204"/>
      <c r="AU542" s="11204"/>
      <c r="AV542" s="11204"/>
      <c r="AW542" s="11204"/>
      <c r="AX542" s="11204"/>
      <c r="AY542" s="11204"/>
      <c r="AZ542" s="11204"/>
      <c r="BA542" s="11204"/>
      <c r="BB542" s="11204"/>
    </row>
    <row r="543">
      <c r="A543" s="11131"/>
      <c r="B543" s="11131"/>
      <c r="C543" s="11131"/>
      <c r="D543" s="11131"/>
      <c r="E543" s="11131"/>
      <c r="F543" s="11131"/>
      <c r="G543" s="11131"/>
      <c r="H543" s="11131"/>
      <c r="I543" s="11131"/>
      <c r="J543" s="11131"/>
      <c r="K543" s="11131"/>
      <c r="L543" s="11131"/>
      <c r="M543" s="11131"/>
      <c r="N543" s="11131"/>
      <c r="O543" s="11131"/>
      <c r="P543" s="11131"/>
      <c r="Q543" s="11131"/>
      <c r="R543" s="11131"/>
      <c r="S543" s="11131"/>
      <c r="T543" s="11131"/>
      <c r="U543" s="11131"/>
      <c r="V543" s="11128"/>
      <c r="W543" s="11161" t="s">
        <v>15351</v>
      </c>
      <c r="X543" s="11161"/>
      <c r="Y543" s="11161">
        <v>7</v>
      </c>
      <c r="Z543" s="11131"/>
      <c r="AA543" s="11163" t="s">
        <v>15544</v>
      </c>
      <c r="AB543" s="11161"/>
      <c r="AC543" s="11161">
        <v>16</v>
      </c>
      <c r="AD543" s="11131"/>
      <c r="AE543" s="11128"/>
      <c r="AF543" s="11204"/>
      <c r="AG543" s="11204"/>
      <c r="AH543" s="11204"/>
      <c r="AI543" s="11204"/>
      <c r="AJ543" s="11204"/>
      <c r="AK543" s="11269"/>
      <c r="AL543" s="11204"/>
      <c r="AM543" s="11204"/>
      <c r="AN543" s="11270"/>
      <c r="AO543" s="11204"/>
      <c r="AP543" s="11204"/>
      <c r="AQ543" s="11204"/>
      <c r="AR543" s="11204"/>
      <c r="AS543" s="11204"/>
      <c r="AT543" s="11204"/>
      <c r="AU543" s="11204"/>
      <c r="AV543" s="11204"/>
      <c r="AW543" s="11204"/>
      <c r="AX543" s="11204"/>
      <c r="AY543" s="11204"/>
      <c r="AZ543" s="11204"/>
      <c r="BA543" s="11204"/>
      <c r="BB543" s="11204"/>
    </row>
    <row r="544">
      <c r="A544" s="11131"/>
      <c r="B544" s="11131"/>
      <c r="C544" s="11131"/>
      <c r="D544" s="11131"/>
      <c r="E544" s="11131"/>
      <c r="F544" s="11131"/>
      <c r="G544" s="11131"/>
      <c r="H544" s="11131"/>
      <c r="I544" s="11131"/>
      <c r="J544" s="11131"/>
      <c r="K544" s="11131"/>
      <c r="L544" s="11131"/>
      <c r="M544" s="11131"/>
      <c r="N544" s="11131"/>
      <c r="O544" s="11131"/>
      <c r="P544" s="11131"/>
      <c r="Q544" s="11131"/>
      <c r="R544" s="11131"/>
      <c r="S544" s="11131"/>
      <c r="T544" s="11131"/>
      <c r="U544" s="11131"/>
      <c r="V544" s="11128"/>
      <c r="W544" s="11161" t="s">
        <v>15545</v>
      </c>
      <c r="X544" s="11161"/>
      <c r="Y544" s="11161">
        <v>7</v>
      </c>
      <c r="Z544" s="11131"/>
      <c r="AA544" s="11163" t="s">
        <v>15513</v>
      </c>
      <c r="AB544" s="11161"/>
      <c r="AC544" s="11161">
        <v>16</v>
      </c>
      <c r="AD544" s="11131"/>
      <c r="AE544" s="11128"/>
      <c r="AF544" s="11204"/>
      <c r="AG544" s="11204"/>
      <c r="AH544" s="11204"/>
      <c r="AI544" s="11204"/>
      <c r="AJ544" s="11204"/>
      <c r="AK544" s="11269"/>
      <c r="AL544" s="11204"/>
      <c r="AM544" s="11204"/>
      <c r="AN544" s="11270"/>
      <c r="AO544" s="11204"/>
      <c r="AP544" s="11204"/>
      <c r="AQ544" s="11204"/>
      <c r="AR544" s="11204"/>
      <c r="AS544" s="11204"/>
      <c r="AT544" s="11204"/>
      <c r="AU544" s="11204"/>
      <c r="AV544" s="11204"/>
      <c r="AW544" s="11204"/>
      <c r="AX544" s="11204"/>
      <c r="AY544" s="11204"/>
      <c r="AZ544" s="11204"/>
      <c r="BA544" s="11204"/>
      <c r="BB544" s="11204"/>
    </row>
    <row r="545">
      <c r="A545" s="11131"/>
      <c r="B545" s="11131"/>
      <c r="C545" s="11131"/>
      <c r="D545" s="11131"/>
      <c r="E545" s="11131"/>
      <c r="F545" s="11131"/>
      <c r="G545" s="11131"/>
      <c r="H545" s="11131"/>
      <c r="I545" s="11131"/>
      <c r="J545" s="11131"/>
      <c r="K545" s="11131"/>
      <c r="L545" s="11131"/>
      <c r="M545" s="11131"/>
      <c r="N545" s="11131"/>
      <c r="O545" s="11131"/>
      <c r="P545" s="11131"/>
      <c r="Q545" s="11131"/>
      <c r="R545" s="11131"/>
      <c r="S545" s="11131"/>
      <c r="T545" s="11131"/>
      <c r="U545" s="11131"/>
      <c r="V545" s="11128"/>
      <c r="W545" s="11161" t="s">
        <v>15546</v>
      </c>
      <c r="X545" s="11161"/>
      <c r="Y545" s="11161">
        <v>7</v>
      </c>
      <c r="Z545" s="11131"/>
      <c r="AA545" s="11163" t="s">
        <v>15344</v>
      </c>
      <c r="AB545" s="11161"/>
      <c r="AC545" s="11161">
        <v>16</v>
      </c>
      <c r="AD545" s="11131"/>
      <c r="AE545" s="11128"/>
      <c r="AF545" s="11204"/>
      <c r="AG545" s="11204"/>
      <c r="AH545" s="11204"/>
      <c r="AI545" s="11204"/>
      <c r="AJ545" s="11204"/>
      <c r="AK545" s="11269"/>
      <c r="AL545" s="11204"/>
      <c r="AM545" s="11204"/>
      <c r="AN545" s="11270"/>
      <c r="AO545" s="11204"/>
      <c r="AP545" s="11204"/>
      <c r="AQ545" s="11204"/>
      <c r="AR545" s="11204"/>
      <c r="AS545" s="11204"/>
      <c r="AT545" s="11204"/>
      <c r="AU545" s="11204"/>
      <c r="AV545" s="11204"/>
      <c r="AW545" s="11204"/>
      <c r="AX545" s="11204"/>
      <c r="AY545" s="11204"/>
      <c r="AZ545" s="11204"/>
      <c r="BA545" s="11204"/>
      <c r="BB545" s="11204"/>
    </row>
    <row r="546">
      <c r="A546" s="11131"/>
      <c r="B546" s="11131"/>
      <c r="C546" s="11131"/>
      <c r="D546" s="11131"/>
      <c r="E546" s="11131"/>
      <c r="F546" s="11131"/>
      <c r="G546" s="11131"/>
      <c r="H546" s="11131"/>
      <c r="I546" s="11131"/>
      <c r="J546" s="11131"/>
      <c r="K546" s="11131"/>
      <c r="L546" s="11131"/>
      <c r="M546" s="11131"/>
      <c r="N546" s="11131"/>
      <c r="O546" s="11131"/>
      <c r="P546" s="11131"/>
      <c r="Q546" s="11131"/>
      <c r="R546" s="11131"/>
      <c r="S546" s="11131"/>
      <c r="T546" s="11131"/>
      <c r="U546" s="11131"/>
      <c r="V546" s="11128"/>
      <c r="W546" s="11161" t="s">
        <v>15547</v>
      </c>
      <c r="X546" s="11161"/>
      <c r="Y546" s="11161">
        <v>7</v>
      </c>
      <c r="Z546" s="11131"/>
      <c r="AA546" s="11163" t="s">
        <v>15548</v>
      </c>
      <c r="AB546" s="11161"/>
      <c r="AC546" s="11161">
        <v>16</v>
      </c>
      <c r="AD546" s="11131"/>
      <c r="AE546" s="11128"/>
      <c r="AF546" s="11204"/>
      <c r="AG546" s="11204"/>
      <c r="AH546" s="11204"/>
      <c r="AI546" s="11204"/>
      <c r="AJ546" s="11204"/>
      <c r="AK546" s="11269"/>
      <c r="AL546" s="11204"/>
      <c r="AM546" s="11204"/>
      <c r="AN546" s="11270"/>
      <c r="AO546" s="11204"/>
      <c r="AP546" s="11204"/>
      <c r="AQ546" s="11204"/>
      <c r="AR546" s="11204"/>
      <c r="AS546" s="11204"/>
      <c r="AT546" s="11204"/>
      <c r="AU546" s="11204"/>
      <c r="AV546" s="11204"/>
      <c r="AW546" s="11204"/>
      <c r="AX546" s="11204"/>
      <c r="AY546" s="11204"/>
      <c r="AZ546" s="11204"/>
      <c r="BA546" s="11204"/>
      <c r="BB546" s="11204"/>
    </row>
    <row r="547">
      <c r="A547" s="11131"/>
      <c r="B547" s="11131"/>
      <c r="C547" s="11131"/>
      <c r="D547" s="11131"/>
      <c r="E547" s="11131"/>
      <c r="F547" s="11131"/>
      <c r="G547" s="11131"/>
      <c r="H547" s="11131"/>
      <c r="I547" s="11131"/>
      <c r="J547" s="11131"/>
      <c r="K547" s="11131"/>
      <c r="L547" s="11131"/>
      <c r="M547" s="11131"/>
      <c r="N547" s="11131"/>
      <c r="O547" s="11131"/>
      <c r="P547" s="11131"/>
      <c r="Q547" s="11131"/>
      <c r="R547" s="11131"/>
      <c r="S547" s="11131"/>
      <c r="T547" s="11131"/>
      <c r="U547" s="11131"/>
      <c r="V547" s="11128"/>
      <c r="W547" s="11161" t="s">
        <v>15549</v>
      </c>
      <c r="X547" s="11161"/>
      <c r="Y547" s="11161">
        <v>7</v>
      </c>
      <c r="Z547" s="11131"/>
      <c r="AA547" s="11163" t="s">
        <v>15368</v>
      </c>
      <c r="AB547" s="11161"/>
      <c r="AC547" s="11161">
        <v>16</v>
      </c>
      <c r="AD547" s="11131"/>
      <c r="AE547" s="11128"/>
      <c r="AF547" s="11204"/>
      <c r="AG547" s="11204"/>
      <c r="AH547" s="11204"/>
      <c r="AI547" s="11204"/>
      <c r="AJ547" s="11204"/>
      <c r="AK547" s="11269"/>
      <c r="AL547" s="11204"/>
      <c r="AM547" s="11204"/>
      <c r="AN547" s="11270"/>
      <c r="AO547" s="11204"/>
      <c r="AP547" s="11204"/>
      <c r="AQ547" s="11204"/>
      <c r="AR547" s="11204"/>
      <c r="AS547" s="11204"/>
      <c r="AT547" s="11204"/>
      <c r="AU547" s="11204"/>
      <c r="AV547" s="11204"/>
      <c r="AW547" s="11204"/>
      <c r="AX547" s="11204"/>
      <c r="AY547" s="11204"/>
      <c r="AZ547" s="11204"/>
      <c r="BA547" s="11204"/>
      <c r="BB547" s="11204"/>
    </row>
    <row r="548">
      <c r="A548" s="11131"/>
      <c r="B548" s="11131"/>
      <c r="C548" s="11131"/>
      <c r="D548" s="11131"/>
      <c r="E548" s="11131"/>
      <c r="F548" s="11131"/>
      <c r="G548" s="11131"/>
      <c r="H548" s="11131"/>
      <c r="I548" s="11131"/>
      <c r="J548" s="11131"/>
      <c r="K548" s="11131"/>
      <c r="L548" s="11131"/>
      <c r="M548" s="11131"/>
      <c r="N548" s="11131"/>
      <c r="O548" s="11131"/>
      <c r="P548" s="11131"/>
      <c r="Q548" s="11131"/>
      <c r="R548" s="11131"/>
      <c r="S548" s="11131"/>
      <c r="T548" s="11131"/>
      <c r="U548" s="11131"/>
      <c r="V548" s="11128"/>
      <c r="W548" s="11161" t="s">
        <v>15550</v>
      </c>
      <c r="X548" s="11161"/>
      <c r="Y548" s="11161">
        <v>7</v>
      </c>
      <c r="Z548" s="11131"/>
      <c r="AA548" s="11163" t="s">
        <v>15551</v>
      </c>
      <c r="AB548" s="11161"/>
      <c r="AC548" s="11161">
        <v>15</v>
      </c>
      <c r="AD548" s="11131"/>
      <c r="AE548" s="11128"/>
      <c r="AF548" s="11204"/>
      <c r="AG548" s="11204"/>
      <c r="AH548" s="11204"/>
      <c r="AI548" s="11204"/>
      <c r="AJ548" s="11204"/>
      <c r="AK548" s="11269"/>
      <c r="AL548" s="11204"/>
      <c r="AM548" s="11204"/>
      <c r="AN548" s="11270"/>
      <c r="AO548" s="11204"/>
      <c r="AP548" s="11204"/>
      <c r="AQ548" s="11204"/>
      <c r="AR548" s="11204"/>
      <c r="AS548" s="11204"/>
      <c r="AT548" s="11204"/>
      <c r="AU548" s="11204"/>
      <c r="AV548" s="11204"/>
      <c r="AW548" s="11204"/>
      <c r="AX548" s="11204"/>
      <c r="AY548" s="11204"/>
      <c r="AZ548" s="11204"/>
      <c r="BA548" s="11204"/>
      <c r="BB548" s="11204"/>
    </row>
    <row r="549">
      <c r="A549" s="11131"/>
      <c r="B549" s="11131"/>
      <c r="C549" s="11131"/>
      <c r="D549" s="11131"/>
      <c r="E549" s="11131"/>
      <c r="F549" s="11131"/>
      <c r="G549" s="11131"/>
      <c r="H549" s="11131"/>
      <c r="I549" s="11131"/>
      <c r="J549" s="11131"/>
      <c r="K549" s="11131"/>
      <c r="L549" s="11131"/>
      <c r="M549" s="11131"/>
      <c r="N549" s="11131"/>
      <c r="O549" s="11131"/>
      <c r="P549" s="11131"/>
      <c r="Q549" s="11131"/>
      <c r="R549" s="11131"/>
      <c r="S549" s="11131"/>
      <c r="T549" s="11131"/>
      <c r="U549" s="11131"/>
      <c r="V549" s="11128"/>
      <c r="W549" s="11161" t="s">
        <v>15538</v>
      </c>
      <c r="X549" s="11161"/>
      <c r="Y549" s="11161">
        <v>7</v>
      </c>
      <c r="Z549" s="11131"/>
      <c r="AA549" s="11163" t="s">
        <v>15552</v>
      </c>
      <c r="AB549" s="11161"/>
      <c r="AC549" s="11161">
        <v>15</v>
      </c>
      <c r="AD549" s="11131"/>
      <c r="AE549" s="11128"/>
      <c r="AF549" s="11204"/>
      <c r="AG549" s="11204"/>
      <c r="AH549" s="11204"/>
      <c r="AI549" s="11204"/>
      <c r="AJ549" s="11204"/>
      <c r="AK549" s="11269"/>
      <c r="AL549" s="11204"/>
      <c r="AM549" s="11204"/>
      <c r="AN549" s="11270"/>
      <c r="AO549" s="11204"/>
      <c r="AP549" s="11204"/>
      <c r="AQ549" s="11204"/>
      <c r="AR549" s="11204"/>
      <c r="AS549" s="11204"/>
      <c r="AT549" s="11204"/>
      <c r="AU549" s="11204"/>
      <c r="AV549" s="11204"/>
      <c r="AW549" s="11204"/>
      <c r="AX549" s="11204"/>
      <c r="AY549" s="11204"/>
      <c r="AZ549" s="11204"/>
      <c r="BA549" s="11204"/>
      <c r="BB549" s="11204"/>
    </row>
    <row r="550">
      <c r="A550" s="11131"/>
      <c r="B550" s="11131"/>
      <c r="C550" s="11131"/>
      <c r="D550" s="11131"/>
      <c r="E550" s="11131"/>
      <c r="F550" s="11131"/>
      <c r="G550" s="11131"/>
      <c r="H550" s="11131"/>
      <c r="I550" s="11131"/>
      <c r="J550" s="11131"/>
      <c r="K550" s="11131"/>
      <c r="L550" s="11131"/>
      <c r="M550" s="11131"/>
      <c r="N550" s="11131"/>
      <c r="O550" s="11131"/>
      <c r="P550" s="11131"/>
      <c r="Q550" s="11131"/>
      <c r="R550" s="11131"/>
      <c r="S550" s="11131"/>
      <c r="T550" s="11131"/>
      <c r="U550" s="11131"/>
      <c r="V550" s="11128"/>
      <c r="W550" s="11161" t="s">
        <v>15553</v>
      </c>
      <c r="X550" s="11161"/>
      <c r="Y550" s="11161">
        <v>7</v>
      </c>
      <c r="Z550" s="11131"/>
      <c r="AA550" s="11163" t="s">
        <v>15554</v>
      </c>
      <c r="AB550" s="11161"/>
      <c r="AC550" s="11161">
        <v>15</v>
      </c>
      <c r="AD550" s="11131"/>
      <c r="AE550" s="11128"/>
      <c r="AF550" s="11204"/>
      <c r="AG550" s="11204"/>
      <c r="AH550" s="11204"/>
      <c r="AI550" s="11204"/>
      <c r="AJ550" s="11204"/>
      <c r="AK550" s="11269"/>
      <c r="AL550" s="11204"/>
      <c r="AM550" s="11204"/>
      <c r="AN550" s="11270"/>
      <c r="AO550" s="11204"/>
      <c r="AP550" s="11204"/>
      <c r="AQ550" s="11204"/>
      <c r="AR550" s="11204"/>
      <c r="AS550" s="11204"/>
      <c r="AT550" s="11204"/>
      <c r="AU550" s="11204"/>
      <c r="AV550" s="11204"/>
      <c r="AW550" s="11204"/>
      <c r="AX550" s="11204"/>
      <c r="AY550" s="11204"/>
      <c r="AZ550" s="11204"/>
      <c r="BA550" s="11204"/>
      <c r="BB550" s="11204"/>
    </row>
    <row r="551">
      <c r="A551" s="11131"/>
      <c r="B551" s="11131"/>
      <c r="C551" s="11131"/>
      <c r="D551" s="11131"/>
      <c r="E551" s="11131"/>
      <c r="F551" s="11131"/>
      <c r="G551" s="11131"/>
      <c r="H551" s="11131"/>
      <c r="I551" s="11131"/>
      <c r="J551" s="11131"/>
      <c r="K551" s="11131"/>
      <c r="L551" s="11131"/>
      <c r="M551" s="11131"/>
      <c r="N551" s="11131"/>
      <c r="O551" s="11131"/>
      <c r="P551" s="11131"/>
      <c r="Q551" s="11131"/>
      <c r="R551" s="11131"/>
      <c r="S551" s="11131"/>
      <c r="T551" s="11131"/>
      <c r="U551" s="11131"/>
      <c r="V551" s="11128"/>
      <c r="W551" s="11161" t="s">
        <v>15555</v>
      </c>
      <c r="X551" s="11161"/>
      <c r="Y551" s="11161">
        <v>7</v>
      </c>
      <c r="Z551" s="11131"/>
      <c r="AA551" s="11163" t="s">
        <v>15518</v>
      </c>
      <c r="AB551" s="11161"/>
      <c r="AC551" s="11161">
        <v>15</v>
      </c>
      <c r="AD551" s="11131"/>
      <c r="AE551" s="11128"/>
      <c r="AF551" s="11204"/>
      <c r="AG551" s="11204"/>
      <c r="AH551" s="11204"/>
      <c r="AI551" s="11204"/>
      <c r="AJ551" s="11204"/>
      <c r="AK551" s="11269"/>
      <c r="AL551" s="11204"/>
      <c r="AM551" s="11204"/>
      <c r="AN551" s="11270"/>
      <c r="AO551" s="11204"/>
      <c r="AP551" s="11204"/>
      <c r="AQ551" s="11204"/>
      <c r="AR551" s="11204"/>
      <c r="AS551" s="11204"/>
      <c r="AT551" s="11204"/>
      <c r="AU551" s="11204"/>
      <c r="AV551" s="11204"/>
      <c r="AW551" s="11204"/>
      <c r="AX551" s="11204"/>
      <c r="AY551" s="11204"/>
      <c r="AZ551" s="11204"/>
      <c r="BA551" s="11204"/>
      <c r="BB551" s="11204"/>
    </row>
    <row r="552">
      <c r="A552" s="11131"/>
      <c r="B552" s="11131"/>
      <c r="C552" s="11131"/>
      <c r="D552" s="11131"/>
      <c r="E552" s="11131"/>
      <c r="F552" s="11131"/>
      <c r="G552" s="11131"/>
      <c r="H552" s="11131"/>
      <c r="I552" s="11131"/>
      <c r="J552" s="11131"/>
      <c r="K552" s="11131"/>
      <c r="L552" s="11131"/>
      <c r="M552" s="11131"/>
      <c r="N552" s="11131"/>
      <c r="O552" s="11131"/>
      <c r="P552" s="11131"/>
      <c r="Q552" s="11131"/>
      <c r="R552" s="11131"/>
      <c r="S552" s="11131"/>
      <c r="T552" s="11131"/>
      <c r="U552" s="11131"/>
      <c r="V552" s="11128"/>
      <c r="W552" s="11161" t="s">
        <v>15556</v>
      </c>
      <c r="X552" s="11161"/>
      <c r="Y552" s="11161">
        <v>7</v>
      </c>
      <c r="Z552" s="11131"/>
      <c r="AA552" s="11163" t="s">
        <v>15557</v>
      </c>
      <c r="AB552" s="11161"/>
      <c r="AC552" s="11161">
        <v>15</v>
      </c>
      <c r="AD552" s="11131"/>
      <c r="AE552" s="11128"/>
      <c r="AF552" s="11204"/>
      <c r="AG552" s="11204"/>
      <c r="AH552" s="11204"/>
      <c r="AI552" s="11204"/>
      <c r="AJ552" s="11204"/>
      <c r="AK552" s="11269"/>
      <c r="AL552" s="11204"/>
      <c r="AM552" s="11204"/>
      <c r="AN552" s="11270"/>
      <c r="AO552" s="11204"/>
      <c r="AP552" s="11204"/>
      <c r="AQ552" s="11204"/>
      <c r="AR552" s="11204"/>
      <c r="AS552" s="11204"/>
      <c r="AT552" s="11204"/>
      <c r="AU552" s="11204"/>
      <c r="AV552" s="11204"/>
      <c r="AW552" s="11204"/>
      <c r="AX552" s="11204"/>
      <c r="AY552" s="11204"/>
      <c r="AZ552" s="11204"/>
      <c r="BA552" s="11204"/>
      <c r="BB552" s="11204"/>
    </row>
    <row r="553">
      <c r="A553" s="11131"/>
      <c r="B553" s="11131"/>
      <c r="C553" s="11131"/>
      <c r="D553" s="11131"/>
      <c r="E553" s="11131"/>
      <c r="F553" s="11131"/>
      <c r="G553" s="11131"/>
      <c r="H553" s="11131"/>
      <c r="I553" s="11131"/>
      <c r="J553" s="11131"/>
      <c r="K553" s="11131"/>
      <c r="L553" s="11131"/>
      <c r="M553" s="11131"/>
      <c r="N553" s="11131"/>
      <c r="O553" s="11131"/>
      <c r="P553" s="11131"/>
      <c r="Q553" s="11131"/>
      <c r="R553" s="11131"/>
      <c r="S553" s="11131"/>
      <c r="T553" s="11131"/>
      <c r="U553" s="11131"/>
      <c r="V553" s="11128"/>
      <c r="W553" s="11161" t="s">
        <v>15453</v>
      </c>
      <c r="X553" s="11161"/>
      <c r="Y553" s="11161">
        <v>7</v>
      </c>
      <c r="Z553" s="11131"/>
      <c r="AA553" s="11163" t="s">
        <v>15415</v>
      </c>
      <c r="AB553" s="11161"/>
      <c r="AC553" s="11161">
        <v>15</v>
      </c>
      <c r="AD553" s="11131"/>
      <c r="AE553" s="11128"/>
      <c r="AF553" s="11204"/>
      <c r="AG553" s="11204"/>
      <c r="AH553" s="11204"/>
      <c r="AI553" s="11204"/>
      <c r="AJ553" s="11204"/>
      <c r="AK553" s="11269"/>
      <c r="AL553" s="11204"/>
      <c r="AM553" s="11204"/>
      <c r="AN553" s="11270"/>
      <c r="AO553" s="11204"/>
      <c r="AP553" s="11204"/>
      <c r="AQ553" s="11204"/>
      <c r="AR553" s="11204"/>
      <c r="AS553" s="11204"/>
      <c r="AT553" s="11204"/>
      <c r="AU553" s="11204"/>
      <c r="AV553" s="11204"/>
      <c r="AW553" s="11204"/>
      <c r="AX553" s="11204"/>
      <c r="AY553" s="11204"/>
      <c r="AZ553" s="11204"/>
      <c r="BA553" s="11204"/>
      <c r="BB553" s="11204"/>
    </row>
    <row r="554">
      <c r="A554" s="11131"/>
      <c r="B554" s="11131"/>
      <c r="C554" s="11131"/>
      <c r="D554" s="11131"/>
      <c r="E554" s="11131"/>
      <c r="F554" s="11131"/>
      <c r="G554" s="11131"/>
      <c r="H554" s="11131"/>
      <c r="I554" s="11131"/>
      <c r="J554" s="11131"/>
      <c r="K554" s="11131"/>
      <c r="L554" s="11131"/>
      <c r="M554" s="11131"/>
      <c r="N554" s="11131"/>
      <c r="O554" s="11131"/>
      <c r="P554" s="11131"/>
      <c r="Q554" s="11131"/>
      <c r="R554" s="11131"/>
      <c r="S554" s="11131"/>
      <c r="T554" s="11131"/>
      <c r="U554" s="11131"/>
      <c r="V554" s="11128"/>
      <c r="W554" s="11161" t="s">
        <v>15558</v>
      </c>
      <c r="X554" s="11161"/>
      <c r="Y554" s="11161">
        <v>7</v>
      </c>
      <c r="Z554" s="11131"/>
      <c r="AA554" s="11163" t="s">
        <v>15346</v>
      </c>
      <c r="AB554" s="11161"/>
      <c r="AC554" s="11161">
        <v>15</v>
      </c>
      <c r="AD554" s="11131"/>
      <c r="AE554" s="11128"/>
      <c r="AF554" s="11204"/>
      <c r="AG554" s="11204"/>
      <c r="AH554" s="11204"/>
      <c r="AI554" s="11204"/>
      <c r="AJ554" s="11204"/>
      <c r="AK554" s="11269"/>
      <c r="AL554" s="11204"/>
      <c r="AM554" s="11204"/>
      <c r="AN554" s="11270"/>
      <c r="AO554" s="11204"/>
      <c r="AP554" s="11204"/>
      <c r="AQ554" s="11204"/>
      <c r="AR554" s="11204"/>
      <c r="AS554" s="11204"/>
      <c r="AT554" s="11204"/>
      <c r="AU554" s="11204"/>
      <c r="AV554" s="11204"/>
      <c r="AW554" s="11204"/>
      <c r="AX554" s="11204"/>
      <c r="AY554" s="11204"/>
      <c r="AZ554" s="11204"/>
      <c r="BA554" s="11204"/>
      <c r="BB554" s="11204"/>
    </row>
    <row r="555">
      <c r="A555" s="11131"/>
      <c r="B555" s="11131"/>
      <c r="C555" s="11131"/>
      <c r="D555" s="11131"/>
      <c r="E555" s="11131"/>
      <c r="F555" s="11131"/>
      <c r="G555" s="11131"/>
      <c r="H555" s="11131"/>
      <c r="I555" s="11131"/>
      <c r="J555" s="11131"/>
      <c r="K555" s="11131"/>
      <c r="L555" s="11131"/>
      <c r="M555" s="11131"/>
      <c r="N555" s="11131"/>
      <c r="O555" s="11131"/>
      <c r="P555" s="11131"/>
      <c r="Q555" s="11131"/>
      <c r="R555" s="11131"/>
      <c r="S555" s="11131"/>
      <c r="T555" s="11131"/>
      <c r="U555" s="11131"/>
      <c r="V555" s="11128"/>
      <c r="W555" s="11161" t="s">
        <v>15559</v>
      </c>
      <c r="X555" s="11161"/>
      <c r="Y555" s="11161">
        <v>7</v>
      </c>
      <c r="Z555" s="11131"/>
      <c r="AA555" s="11163" t="s">
        <v>15560</v>
      </c>
      <c r="AB555" s="11161"/>
      <c r="AC555" s="11161">
        <v>15</v>
      </c>
      <c r="AD555" s="11131"/>
      <c r="AE555" s="11128"/>
      <c r="AF555" s="11204"/>
      <c r="AG555" s="11204"/>
      <c r="AH555" s="11204"/>
      <c r="AI555" s="11204"/>
      <c r="AJ555" s="11204"/>
      <c r="AK555" s="11269"/>
      <c r="AL555" s="11204"/>
      <c r="AM555" s="11204"/>
      <c r="AN555" s="11270"/>
      <c r="AO555" s="11204"/>
      <c r="AP555" s="11204"/>
      <c r="AQ555" s="11204"/>
      <c r="AR555" s="11204"/>
      <c r="AS555" s="11204"/>
      <c r="AT555" s="11204"/>
      <c r="AU555" s="11204"/>
      <c r="AV555" s="11204"/>
      <c r="AW555" s="11204"/>
      <c r="AX555" s="11204"/>
      <c r="AY555" s="11204"/>
      <c r="AZ555" s="11204"/>
      <c r="BA555" s="11204"/>
      <c r="BB555" s="11204"/>
    </row>
    <row r="556">
      <c r="A556" s="11131"/>
      <c r="B556" s="11131"/>
      <c r="C556" s="11131"/>
      <c r="D556" s="11131"/>
      <c r="E556" s="11131"/>
      <c r="F556" s="11131"/>
      <c r="G556" s="11131"/>
      <c r="H556" s="11131"/>
      <c r="I556" s="11131"/>
      <c r="J556" s="11131"/>
      <c r="K556" s="11131"/>
      <c r="L556" s="11131"/>
      <c r="M556" s="11131"/>
      <c r="N556" s="11131"/>
      <c r="O556" s="11131"/>
      <c r="P556" s="11131"/>
      <c r="Q556" s="11131"/>
      <c r="R556" s="11131"/>
      <c r="S556" s="11131"/>
      <c r="T556" s="11131"/>
      <c r="U556" s="11131"/>
      <c r="V556" s="11128"/>
      <c r="W556" s="11161" t="s">
        <v>15561</v>
      </c>
      <c r="X556" s="11161"/>
      <c r="Y556" s="11161">
        <v>7</v>
      </c>
      <c r="Z556" s="11131"/>
      <c r="AA556" s="11163" t="s">
        <v>15562</v>
      </c>
      <c r="AB556" s="11161"/>
      <c r="AC556" s="11161">
        <v>15</v>
      </c>
      <c r="AD556" s="11131"/>
      <c r="AE556" s="11128"/>
      <c r="AF556" s="11204"/>
      <c r="AG556" s="11204"/>
      <c r="AH556" s="11204"/>
      <c r="AI556" s="11204"/>
      <c r="AJ556" s="11204"/>
      <c r="AK556" s="11269"/>
      <c r="AL556" s="11204"/>
      <c r="AM556" s="11204"/>
      <c r="AN556" s="11270"/>
      <c r="AO556" s="11204"/>
      <c r="AP556" s="11204"/>
      <c r="AQ556" s="11204"/>
      <c r="AR556" s="11204"/>
      <c r="AS556" s="11204"/>
      <c r="AT556" s="11204"/>
      <c r="AU556" s="11204"/>
      <c r="AV556" s="11204"/>
      <c r="AW556" s="11204"/>
      <c r="AX556" s="11204"/>
      <c r="AY556" s="11204"/>
      <c r="AZ556" s="11204"/>
      <c r="BA556" s="11204"/>
      <c r="BB556" s="11204"/>
    </row>
    <row r="557">
      <c r="A557" s="11131"/>
      <c r="B557" s="11131"/>
      <c r="C557" s="11131"/>
      <c r="D557" s="11131"/>
      <c r="E557" s="11131"/>
      <c r="F557" s="11131"/>
      <c r="G557" s="11131"/>
      <c r="H557" s="11131"/>
      <c r="I557" s="11131"/>
      <c r="J557" s="11131"/>
      <c r="K557" s="11131"/>
      <c r="L557" s="11131"/>
      <c r="M557" s="11131"/>
      <c r="N557" s="11131"/>
      <c r="O557" s="11131"/>
      <c r="P557" s="11131"/>
      <c r="Q557" s="11131"/>
      <c r="R557" s="11131"/>
      <c r="S557" s="11131"/>
      <c r="T557" s="11131"/>
      <c r="U557" s="11131"/>
      <c r="V557" s="11128"/>
      <c r="W557" s="11161" t="s">
        <v>15499</v>
      </c>
      <c r="X557" s="11161"/>
      <c r="Y557" s="11161">
        <v>7</v>
      </c>
      <c r="Z557" s="11131"/>
      <c r="AA557" s="11163" t="s">
        <v>15563</v>
      </c>
      <c r="AB557" s="11161"/>
      <c r="AC557" s="11161">
        <v>15</v>
      </c>
      <c r="AD557" s="11131"/>
      <c r="AE557" s="11128"/>
      <c r="AF557" s="11204"/>
      <c r="AG557" s="11204"/>
      <c r="AH557" s="11204"/>
      <c r="AI557" s="11204"/>
      <c r="AJ557" s="11204"/>
      <c r="AK557" s="11269"/>
      <c r="AL557" s="11204"/>
      <c r="AM557" s="11204"/>
      <c r="AN557" s="11270"/>
      <c r="AO557" s="11204"/>
      <c r="AP557" s="11204"/>
      <c r="AQ557" s="11204"/>
      <c r="AR557" s="11204"/>
      <c r="AS557" s="11204"/>
      <c r="AT557" s="11204"/>
      <c r="AU557" s="11204"/>
      <c r="AV557" s="11204"/>
      <c r="AW557" s="11204"/>
      <c r="AX557" s="11204"/>
      <c r="AY557" s="11204"/>
      <c r="AZ557" s="11204"/>
      <c r="BA557" s="11204"/>
      <c r="BB557" s="11204"/>
    </row>
    <row r="558">
      <c r="A558" s="11131"/>
      <c r="B558" s="11131"/>
      <c r="C558" s="11131"/>
      <c r="D558" s="11131"/>
      <c r="E558" s="11131"/>
      <c r="F558" s="11131"/>
      <c r="G558" s="11131"/>
      <c r="H558" s="11131"/>
      <c r="I558" s="11131"/>
      <c r="J558" s="11131"/>
      <c r="K558" s="11131"/>
      <c r="L558" s="11131"/>
      <c r="M558" s="11131"/>
      <c r="N558" s="11131"/>
      <c r="O558" s="11131"/>
      <c r="P558" s="11131"/>
      <c r="Q558" s="11131"/>
      <c r="R558" s="11131"/>
      <c r="S558" s="11131"/>
      <c r="T558" s="11131"/>
      <c r="U558" s="11131"/>
      <c r="V558" s="11128"/>
      <c r="W558" s="11161" t="s">
        <v>15564</v>
      </c>
      <c r="X558" s="11161"/>
      <c r="Y558" s="11161">
        <v>7</v>
      </c>
      <c r="Z558" s="11131"/>
      <c r="AA558" s="11163" t="s">
        <v>15332</v>
      </c>
      <c r="AB558" s="11161"/>
      <c r="AC558" s="11161">
        <v>15</v>
      </c>
      <c r="AD558" s="11131"/>
      <c r="AE558" s="11128"/>
      <c r="AF558" s="11204"/>
      <c r="AG558" s="11204"/>
      <c r="AH558" s="11204"/>
      <c r="AI558" s="11204"/>
      <c r="AJ558" s="11204"/>
      <c r="AK558" s="11269"/>
      <c r="AL558" s="11204"/>
      <c r="AM558" s="11204"/>
      <c r="AN558" s="11270"/>
      <c r="AO558" s="11204"/>
      <c r="AP558" s="11204"/>
      <c r="AQ558" s="11204"/>
      <c r="AR558" s="11204"/>
      <c r="AS558" s="11204"/>
      <c r="AT558" s="11204"/>
      <c r="AU558" s="11204"/>
      <c r="AV558" s="11204"/>
      <c r="AW558" s="11204"/>
      <c r="AX558" s="11204"/>
      <c r="AY558" s="11204"/>
      <c r="AZ558" s="11204"/>
      <c r="BA558" s="11204"/>
      <c r="BB558" s="11204"/>
    </row>
    <row r="559">
      <c r="A559" s="11131"/>
      <c r="B559" s="11131"/>
      <c r="C559" s="11131"/>
      <c r="D559" s="11131"/>
      <c r="E559" s="11131"/>
      <c r="F559" s="11131"/>
      <c r="G559" s="11131"/>
      <c r="H559" s="11131"/>
      <c r="I559" s="11131"/>
      <c r="J559" s="11131"/>
      <c r="K559" s="11131"/>
      <c r="L559" s="11131"/>
      <c r="M559" s="11131"/>
      <c r="N559" s="11131"/>
      <c r="O559" s="11131"/>
      <c r="P559" s="11131"/>
      <c r="Q559" s="11131"/>
      <c r="R559" s="11131"/>
      <c r="S559" s="11131"/>
      <c r="T559" s="11131"/>
      <c r="U559" s="11131"/>
      <c r="V559" s="11128"/>
      <c r="W559" s="11161" t="s">
        <v>15497</v>
      </c>
      <c r="X559" s="11161"/>
      <c r="Y559" s="11161">
        <v>7</v>
      </c>
      <c r="Z559" s="11131"/>
      <c r="AA559" s="11163" t="s">
        <v>15459</v>
      </c>
      <c r="AB559" s="11161"/>
      <c r="AC559" s="11161">
        <v>15</v>
      </c>
      <c r="AD559" s="11131"/>
      <c r="AE559" s="11128"/>
      <c r="AF559" s="11204"/>
      <c r="AG559" s="11204"/>
      <c r="AH559" s="11204"/>
      <c r="AI559" s="11204"/>
      <c r="AJ559" s="11204"/>
      <c r="AK559" s="11269"/>
      <c r="AL559" s="11204"/>
      <c r="AM559" s="11204"/>
      <c r="AN559" s="11270"/>
      <c r="AO559" s="11204"/>
      <c r="AP559" s="11204"/>
      <c r="AQ559" s="11204"/>
      <c r="AR559" s="11204"/>
      <c r="AS559" s="11204"/>
      <c r="AT559" s="11204"/>
      <c r="AU559" s="11204"/>
      <c r="AV559" s="11204"/>
      <c r="AW559" s="11204"/>
      <c r="AX559" s="11204"/>
      <c r="AY559" s="11204"/>
      <c r="AZ559" s="11204"/>
      <c r="BA559" s="11204"/>
      <c r="BB559" s="11204"/>
    </row>
    <row r="560">
      <c r="A560" s="11131"/>
      <c r="B560" s="11131"/>
      <c r="C560" s="11131"/>
      <c r="D560" s="11131"/>
      <c r="E560" s="11131"/>
      <c r="F560" s="11131"/>
      <c r="G560" s="11131"/>
      <c r="H560" s="11131"/>
      <c r="I560" s="11131"/>
      <c r="J560" s="11131"/>
      <c r="K560" s="11131"/>
      <c r="L560" s="11131"/>
      <c r="M560" s="11131"/>
      <c r="N560" s="11131"/>
      <c r="O560" s="11131"/>
      <c r="P560" s="11131"/>
      <c r="Q560" s="11131"/>
      <c r="R560" s="11131"/>
      <c r="S560" s="11131"/>
      <c r="T560" s="11131"/>
      <c r="U560" s="11131"/>
      <c r="V560" s="11128"/>
      <c r="W560" s="11161" t="s">
        <v>15565</v>
      </c>
      <c r="X560" s="11161"/>
      <c r="Y560" s="11161">
        <v>7</v>
      </c>
      <c r="Z560" s="11131"/>
      <c r="AA560" s="11163" t="s">
        <v>15566</v>
      </c>
      <c r="AB560" s="11161"/>
      <c r="AC560" s="11161">
        <v>15</v>
      </c>
      <c r="AD560" s="11131"/>
      <c r="AE560" s="11128"/>
      <c r="AF560" s="11204"/>
      <c r="AG560" s="11204"/>
      <c r="AH560" s="11204"/>
      <c r="AI560" s="11204"/>
      <c r="AJ560" s="11204"/>
      <c r="AK560" s="11269"/>
      <c r="AL560" s="11204"/>
      <c r="AM560" s="11204"/>
      <c r="AN560" s="11270"/>
      <c r="AO560" s="11204"/>
      <c r="AP560" s="11204"/>
      <c r="AQ560" s="11204"/>
      <c r="AR560" s="11204"/>
      <c r="AS560" s="11204"/>
      <c r="AT560" s="11204"/>
      <c r="AU560" s="11204"/>
      <c r="AV560" s="11204"/>
      <c r="AW560" s="11204"/>
      <c r="AX560" s="11204"/>
      <c r="AY560" s="11204"/>
      <c r="AZ560" s="11204"/>
      <c r="BA560" s="11204"/>
      <c r="BB560" s="11204"/>
    </row>
    <row r="561">
      <c r="A561" s="11131"/>
      <c r="B561" s="11131"/>
      <c r="C561" s="11131"/>
      <c r="D561" s="11131"/>
      <c r="E561" s="11131"/>
      <c r="F561" s="11131"/>
      <c r="G561" s="11131"/>
      <c r="H561" s="11131"/>
      <c r="I561" s="11131"/>
      <c r="J561" s="11131"/>
      <c r="K561" s="11131"/>
      <c r="L561" s="11131"/>
      <c r="M561" s="11131"/>
      <c r="N561" s="11131"/>
      <c r="O561" s="11131"/>
      <c r="P561" s="11131"/>
      <c r="Q561" s="11131"/>
      <c r="R561" s="11131"/>
      <c r="S561" s="11131"/>
      <c r="T561" s="11131"/>
      <c r="U561" s="11131"/>
      <c r="V561" s="11128"/>
      <c r="W561" s="11161" t="s">
        <v>15567</v>
      </c>
      <c r="X561" s="11161"/>
      <c r="Y561" s="11161">
        <v>7</v>
      </c>
      <c r="Z561" s="11131"/>
      <c r="AA561" s="11163" t="s">
        <v>15568</v>
      </c>
      <c r="AB561" s="11161"/>
      <c r="AC561" s="11161">
        <v>15</v>
      </c>
      <c r="AD561" s="11131"/>
      <c r="AE561" s="11128"/>
      <c r="AF561" s="11204"/>
      <c r="AG561" s="11204"/>
      <c r="AH561" s="11204"/>
      <c r="AI561" s="11204"/>
      <c r="AJ561" s="11204"/>
      <c r="AK561" s="11269"/>
      <c r="AL561" s="11204"/>
      <c r="AM561" s="11204"/>
      <c r="AN561" s="11270"/>
      <c r="AO561" s="11204"/>
      <c r="AP561" s="11204"/>
      <c r="AQ561" s="11204"/>
      <c r="AR561" s="11204"/>
      <c r="AS561" s="11204"/>
      <c r="AT561" s="11204"/>
      <c r="AU561" s="11204"/>
      <c r="AV561" s="11204"/>
      <c r="AW561" s="11204"/>
      <c r="AX561" s="11204"/>
      <c r="AY561" s="11204"/>
      <c r="AZ561" s="11204"/>
      <c r="BA561" s="11204"/>
      <c r="BB561" s="11204"/>
    </row>
    <row r="562">
      <c r="A562" s="11131"/>
      <c r="B562" s="11131"/>
      <c r="C562" s="11131"/>
      <c r="D562" s="11131"/>
      <c r="E562" s="11131"/>
      <c r="F562" s="11131"/>
      <c r="G562" s="11131"/>
      <c r="H562" s="11131"/>
      <c r="I562" s="11131"/>
      <c r="J562" s="11131"/>
      <c r="K562" s="11131"/>
      <c r="L562" s="11131"/>
      <c r="M562" s="11131"/>
      <c r="N562" s="11131"/>
      <c r="O562" s="11131"/>
      <c r="P562" s="11131"/>
      <c r="Q562" s="11131"/>
      <c r="R562" s="11131"/>
      <c r="S562" s="11131"/>
      <c r="T562" s="11131"/>
      <c r="U562" s="11131"/>
      <c r="V562" s="11128"/>
      <c r="W562" s="11161" t="s">
        <v>15569</v>
      </c>
      <c r="X562" s="11161"/>
      <c r="Y562" s="11161">
        <v>7</v>
      </c>
      <c r="Z562" s="11131"/>
      <c r="AA562" s="11163" t="s">
        <v>15276</v>
      </c>
      <c r="AB562" s="11161" t="s">
        <v>15216</v>
      </c>
      <c r="AC562" s="11161">
        <v>15</v>
      </c>
      <c r="AD562" s="11131"/>
      <c r="AE562" s="11128"/>
      <c r="AF562" s="11204"/>
      <c r="AG562" s="11204"/>
      <c r="AH562" s="11204"/>
      <c r="AI562" s="11204"/>
      <c r="AJ562" s="11204"/>
      <c r="AK562" s="11269"/>
      <c r="AL562" s="11204"/>
      <c r="AM562" s="11204"/>
      <c r="AN562" s="11270"/>
      <c r="AO562" s="11204"/>
      <c r="AP562" s="11204"/>
      <c r="AQ562" s="11204"/>
      <c r="AR562" s="11204"/>
      <c r="AS562" s="11204"/>
      <c r="AT562" s="11204"/>
      <c r="AU562" s="11204"/>
      <c r="AV562" s="11204"/>
      <c r="AW562" s="11204"/>
      <c r="AX562" s="11204"/>
      <c r="AY562" s="11204"/>
      <c r="AZ562" s="11204"/>
      <c r="BA562" s="11204"/>
      <c r="BB562" s="11204"/>
    </row>
    <row r="563">
      <c r="A563" s="11131"/>
      <c r="B563" s="11131"/>
      <c r="C563" s="11131"/>
      <c r="D563" s="11131"/>
      <c r="E563" s="11131"/>
      <c r="F563" s="11131"/>
      <c r="G563" s="11131"/>
      <c r="H563" s="11131"/>
      <c r="I563" s="11131"/>
      <c r="J563" s="11131"/>
      <c r="K563" s="11131"/>
      <c r="L563" s="11131"/>
      <c r="M563" s="11131"/>
      <c r="N563" s="11131"/>
      <c r="O563" s="11131"/>
      <c r="P563" s="11131"/>
      <c r="Q563" s="11131"/>
      <c r="R563" s="11131"/>
      <c r="S563" s="11131"/>
      <c r="T563" s="11131"/>
      <c r="U563" s="11131"/>
      <c r="V563" s="11128"/>
      <c r="W563" s="11161" t="s">
        <v>15570</v>
      </c>
      <c r="X563" s="11161"/>
      <c r="Y563" s="11161">
        <v>7</v>
      </c>
      <c r="Z563" s="11131"/>
      <c r="AA563" s="11163" t="s">
        <v>15275</v>
      </c>
      <c r="AB563" s="11161"/>
      <c r="AC563" s="11161">
        <v>15</v>
      </c>
      <c r="AD563" s="11131"/>
      <c r="AE563" s="11128"/>
      <c r="AF563" s="11204"/>
      <c r="AG563" s="11204"/>
      <c r="AH563" s="11204"/>
      <c r="AI563" s="11204"/>
      <c r="AJ563" s="11204"/>
      <c r="AK563" s="11269"/>
      <c r="AL563" s="11204"/>
      <c r="AM563" s="11204"/>
      <c r="AN563" s="11270"/>
      <c r="AO563" s="11204"/>
      <c r="AP563" s="11204"/>
      <c r="AQ563" s="11204"/>
      <c r="AR563" s="11204"/>
      <c r="AS563" s="11204"/>
      <c r="AT563" s="11204"/>
      <c r="AU563" s="11204"/>
      <c r="AV563" s="11204"/>
      <c r="AW563" s="11204"/>
      <c r="AX563" s="11204"/>
      <c r="AY563" s="11204"/>
      <c r="AZ563" s="11204"/>
      <c r="BA563" s="11204"/>
      <c r="BB563" s="11204"/>
    </row>
    <row r="564">
      <c r="A564" s="11131"/>
      <c r="B564" s="11131"/>
      <c r="C564" s="11131"/>
      <c r="D564" s="11131"/>
      <c r="E564" s="11131"/>
      <c r="F564" s="11131"/>
      <c r="G564" s="11131"/>
      <c r="H564" s="11131"/>
      <c r="I564" s="11131"/>
      <c r="J564" s="11131"/>
      <c r="K564" s="11131"/>
      <c r="L564" s="11131"/>
      <c r="M564" s="11131"/>
      <c r="N564" s="11131"/>
      <c r="O564" s="11131"/>
      <c r="P564" s="11131"/>
      <c r="Q564" s="11131"/>
      <c r="R564" s="11131"/>
      <c r="S564" s="11131"/>
      <c r="T564" s="11131"/>
      <c r="U564" s="11131"/>
      <c r="V564" s="11128"/>
      <c r="W564" s="11161" t="s">
        <v>15171</v>
      </c>
      <c r="X564" s="11161"/>
      <c r="Y564" s="11161">
        <v>7</v>
      </c>
      <c r="Z564" s="11131"/>
      <c r="AA564" s="11163" t="s">
        <v>15451</v>
      </c>
      <c r="AB564" s="11161"/>
      <c r="AC564" s="11161">
        <v>15</v>
      </c>
      <c r="AD564" s="11131"/>
      <c r="AE564" s="11128"/>
      <c r="AF564" s="11204"/>
      <c r="AG564" s="11204"/>
      <c r="AH564" s="11204"/>
      <c r="AI564" s="11204"/>
      <c r="AJ564" s="11204"/>
      <c r="AK564" s="11269"/>
      <c r="AL564" s="11204"/>
      <c r="AM564" s="11204"/>
      <c r="AN564" s="11270"/>
      <c r="AO564" s="11204"/>
      <c r="AP564" s="11204"/>
      <c r="AQ564" s="11204"/>
      <c r="AR564" s="11204"/>
      <c r="AS564" s="11204"/>
      <c r="AT564" s="11204"/>
      <c r="AU564" s="11204"/>
      <c r="AV564" s="11204"/>
      <c r="AW564" s="11204"/>
      <c r="AX564" s="11204"/>
      <c r="AY564" s="11204"/>
      <c r="AZ564" s="11204"/>
      <c r="BA564" s="11204"/>
      <c r="BB564" s="11204"/>
    </row>
    <row r="565">
      <c r="A565" s="11131"/>
      <c r="B565" s="11131"/>
      <c r="C565" s="11131"/>
      <c r="D565" s="11131"/>
      <c r="E565" s="11131"/>
      <c r="F565" s="11131"/>
      <c r="G565" s="11131"/>
      <c r="H565" s="11131"/>
      <c r="I565" s="11131"/>
      <c r="J565" s="11131"/>
      <c r="K565" s="11131"/>
      <c r="L565" s="11131"/>
      <c r="M565" s="11131"/>
      <c r="N565" s="11131"/>
      <c r="O565" s="11131"/>
      <c r="P565" s="11131"/>
      <c r="Q565" s="11131"/>
      <c r="R565" s="11131"/>
      <c r="S565" s="11131"/>
      <c r="T565" s="11131"/>
      <c r="U565" s="11131"/>
      <c r="V565" s="11128"/>
      <c r="W565" s="11161" t="s">
        <v>15571</v>
      </c>
      <c r="X565" s="11161"/>
      <c r="Y565" s="11161">
        <v>7</v>
      </c>
      <c r="Z565" s="11131"/>
      <c r="AA565" s="11163" t="s">
        <v>15572</v>
      </c>
      <c r="AB565" s="11161"/>
      <c r="AC565" s="11161">
        <v>15</v>
      </c>
      <c r="AD565" s="11131"/>
      <c r="AE565" s="11128"/>
      <c r="AF565" s="11204"/>
      <c r="AG565" s="11204"/>
      <c r="AH565" s="11204"/>
      <c r="AI565" s="11204"/>
      <c r="AJ565" s="11204"/>
      <c r="AK565" s="11269"/>
      <c r="AL565" s="11204"/>
      <c r="AM565" s="11204"/>
      <c r="AN565" s="11270"/>
      <c r="AO565" s="11204"/>
      <c r="AP565" s="11204"/>
      <c r="AQ565" s="11204"/>
      <c r="AR565" s="11204"/>
      <c r="AS565" s="11204"/>
      <c r="AT565" s="11204"/>
      <c r="AU565" s="11204"/>
      <c r="AV565" s="11204"/>
      <c r="AW565" s="11204"/>
      <c r="AX565" s="11204"/>
      <c r="AY565" s="11204"/>
      <c r="AZ565" s="11204"/>
      <c r="BA565" s="11204"/>
      <c r="BB565" s="11204"/>
    </row>
    <row r="566">
      <c r="A566" s="11131"/>
      <c r="B566" s="11131"/>
      <c r="C566" s="11131"/>
      <c r="D566" s="11131"/>
      <c r="E566" s="11131"/>
      <c r="F566" s="11131"/>
      <c r="G566" s="11131"/>
      <c r="H566" s="11131"/>
      <c r="I566" s="11131"/>
      <c r="J566" s="11131"/>
      <c r="K566" s="11131"/>
      <c r="L566" s="11131"/>
      <c r="M566" s="11131"/>
      <c r="N566" s="11131"/>
      <c r="O566" s="11131"/>
      <c r="P566" s="11131"/>
      <c r="Q566" s="11131"/>
      <c r="R566" s="11131"/>
      <c r="S566" s="11131"/>
      <c r="T566" s="11131"/>
      <c r="U566" s="11131"/>
      <c r="V566" s="11128"/>
      <c r="W566" s="11161" t="s">
        <v>14918</v>
      </c>
      <c r="X566" s="11161"/>
      <c r="Y566" s="11161">
        <v>7</v>
      </c>
      <c r="Z566" s="11131"/>
      <c r="AA566" s="11163" t="s">
        <v>15573</v>
      </c>
      <c r="AB566" s="11161"/>
      <c r="AC566" s="11161">
        <v>15</v>
      </c>
      <c r="AD566" s="11131"/>
      <c r="AE566" s="11128"/>
      <c r="AF566" s="11204"/>
      <c r="AG566" s="11204"/>
      <c r="AH566" s="11204"/>
      <c r="AI566" s="11204"/>
      <c r="AJ566" s="11204"/>
      <c r="AK566" s="11269"/>
      <c r="AL566" s="11204"/>
      <c r="AM566" s="11204"/>
      <c r="AN566" s="11270"/>
      <c r="AO566" s="11204"/>
      <c r="AP566" s="11204"/>
      <c r="AQ566" s="11204"/>
      <c r="AR566" s="11204"/>
      <c r="AS566" s="11204"/>
      <c r="AT566" s="11204"/>
      <c r="AU566" s="11204"/>
      <c r="AV566" s="11204"/>
      <c r="AW566" s="11204"/>
      <c r="AX566" s="11204"/>
      <c r="AY566" s="11204"/>
      <c r="AZ566" s="11204"/>
      <c r="BA566" s="11204"/>
      <c r="BB566" s="11204"/>
    </row>
    <row r="567">
      <c r="A567" s="11131"/>
      <c r="B567" s="11131"/>
      <c r="C567" s="11131"/>
      <c r="D567" s="11131"/>
      <c r="E567" s="11131"/>
      <c r="F567" s="11131"/>
      <c r="G567" s="11131"/>
      <c r="H567" s="11131"/>
      <c r="I567" s="11131"/>
      <c r="J567" s="11131"/>
      <c r="K567" s="11131"/>
      <c r="L567" s="11131"/>
      <c r="M567" s="11131"/>
      <c r="N567" s="11131"/>
      <c r="O567" s="11131"/>
      <c r="P567" s="11131"/>
      <c r="Q567" s="11131"/>
      <c r="R567" s="11131"/>
      <c r="S567" s="11131"/>
      <c r="T567" s="11131"/>
      <c r="U567" s="11131"/>
      <c r="V567" s="11128"/>
      <c r="W567" s="11161" t="s">
        <v>15099</v>
      </c>
      <c r="X567" s="11161"/>
      <c r="Y567" s="11161">
        <v>7</v>
      </c>
      <c r="Z567" s="11131"/>
      <c r="AA567" s="11163" t="s">
        <v>15574</v>
      </c>
      <c r="AB567" s="11161"/>
      <c r="AC567" s="11161">
        <v>15</v>
      </c>
      <c r="AD567" s="11131"/>
      <c r="AE567" s="11128"/>
      <c r="AF567" s="11204"/>
      <c r="AG567" s="11204"/>
      <c r="AH567" s="11204"/>
      <c r="AI567" s="11204"/>
      <c r="AJ567" s="11204"/>
      <c r="AK567" s="11269"/>
      <c r="AL567" s="11204"/>
      <c r="AM567" s="11204"/>
      <c r="AN567" s="11270"/>
      <c r="AO567" s="11204"/>
      <c r="AP567" s="11204"/>
      <c r="AQ567" s="11204"/>
      <c r="AR567" s="11204"/>
      <c r="AS567" s="11204"/>
      <c r="AT567" s="11204"/>
      <c r="AU567" s="11204"/>
      <c r="AV567" s="11204"/>
      <c r="AW567" s="11204"/>
      <c r="AX567" s="11204"/>
      <c r="AY567" s="11204"/>
      <c r="AZ567" s="11204"/>
      <c r="BA567" s="11204"/>
      <c r="BB567" s="11204"/>
    </row>
    <row r="568">
      <c r="A568" s="11131"/>
      <c r="B568" s="11131"/>
      <c r="C568" s="11131"/>
      <c r="D568" s="11131"/>
      <c r="E568" s="11131"/>
      <c r="F568" s="11131"/>
      <c r="G568" s="11131"/>
      <c r="H568" s="11131"/>
      <c r="I568" s="11131"/>
      <c r="J568" s="11131"/>
      <c r="K568" s="11131"/>
      <c r="L568" s="11131"/>
      <c r="M568" s="11131"/>
      <c r="N568" s="11131"/>
      <c r="O568" s="11131"/>
      <c r="P568" s="11131"/>
      <c r="Q568" s="11131"/>
      <c r="R568" s="11131"/>
      <c r="S568" s="11131"/>
      <c r="T568" s="11131"/>
      <c r="U568" s="11131"/>
      <c r="V568" s="11128"/>
      <c r="W568" s="11161" t="s">
        <v>15575</v>
      </c>
      <c r="X568" s="11161"/>
      <c r="Y568" s="11161">
        <v>7</v>
      </c>
      <c r="Z568" s="11131"/>
      <c r="AA568" s="11163" t="s">
        <v>15471</v>
      </c>
      <c r="AB568" s="11161"/>
      <c r="AC568" s="11161">
        <v>15</v>
      </c>
      <c r="AD568" s="11131"/>
      <c r="AE568" s="11128"/>
      <c r="AF568" s="11204"/>
      <c r="AG568" s="11204"/>
      <c r="AH568" s="11204"/>
      <c r="AI568" s="11204"/>
      <c r="AJ568" s="11204"/>
      <c r="AK568" s="11269"/>
      <c r="AL568" s="11204"/>
      <c r="AM568" s="11204"/>
      <c r="AN568" s="11270"/>
      <c r="AO568" s="11204"/>
      <c r="AP568" s="11204"/>
      <c r="AQ568" s="11204"/>
      <c r="AR568" s="11204"/>
      <c r="AS568" s="11204"/>
      <c r="AT568" s="11204"/>
      <c r="AU568" s="11204"/>
      <c r="AV568" s="11204"/>
      <c r="AW568" s="11204"/>
      <c r="AX568" s="11204"/>
      <c r="AY568" s="11204"/>
      <c r="AZ568" s="11204"/>
      <c r="BA568" s="11204"/>
      <c r="BB568" s="11204"/>
    </row>
    <row r="569">
      <c r="A569" s="11131"/>
      <c r="B569" s="11131"/>
      <c r="C569" s="11131"/>
      <c r="D569" s="11131"/>
      <c r="E569" s="11131"/>
      <c r="F569" s="11131"/>
      <c r="G569" s="11131"/>
      <c r="H569" s="11131"/>
      <c r="I569" s="11131"/>
      <c r="J569" s="11131"/>
      <c r="K569" s="11131"/>
      <c r="L569" s="11131"/>
      <c r="M569" s="11131"/>
      <c r="N569" s="11131"/>
      <c r="O569" s="11131"/>
      <c r="P569" s="11131"/>
      <c r="Q569" s="11131"/>
      <c r="R569" s="11131"/>
      <c r="S569" s="11131"/>
      <c r="T569" s="11131"/>
      <c r="U569" s="11131"/>
      <c r="V569" s="11128"/>
      <c r="W569" s="11161" t="s">
        <v>15576</v>
      </c>
      <c r="X569" s="11161"/>
      <c r="Y569" s="11161">
        <v>7</v>
      </c>
      <c r="Z569" s="11131"/>
      <c r="AA569" s="11163" t="s">
        <v>15364</v>
      </c>
      <c r="AB569" s="11161"/>
      <c r="AC569" s="11161">
        <v>15</v>
      </c>
      <c r="AD569" s="11131"/>
      <c r="AE569" s="11128"/>
      <c r="AF569" s="11204"/>
      <c r="AG569" s="11204"/>
      <c r="AH569" s="11204"/>
      <c r="AI569" s="11204"/>
      <c r="AJ569" s="11204"/>
      <c r="AK569" s="11269"/>
      <c r="AL569" s="11204"/>
      <c r="AM569" s="11204"/>
      <c r="AN569" s="11270"/>
      <c r="AO569" s="11204"/>
      <c r="AP569" s="11204"/>
      <c r="AQ569" s="11204"/>
      <c r="AR569" s="11204"/>
      <c r="AS569" s="11204"/>
      <c r="AT569" s="11204"/>
      <c r="AU569" s="11204"/>
      <c r="AV569" s="11204"/>
      <c r="AW569" s="11204"/>
      <c r="AX569" s="11204"/>
      <c r="AY569" s="11204"/>
      <c r="AZ569" s="11204"/>
      <c r="BA569" s="11204"/>
      <c r="BB569" s="11204"/>
    </row>
    <row r="570">
      <c r="A570" s="11131"/>
      <c r="B570" s="11131"/>
      <c r="C570" s="11131"/>
      <c r="D570" s="11131"/>
      <c r="E570" s="11131"/>
      <c r="F570" s="11131"/>
      <c r="G570" s="11131"/>
      <c r="H570" s="11131"/>
      <c r="I570" s="11131"/>
      <c r="J570" s="11131"/>
      <c r="K570" s="11131"/>
      <c r="L570" s="11131"/>
      <c r="M570" s="11131"/>
      <c r="N570" s="11131"/>
      <c r="O570" s="11131"/>
      <c r="P570" s="11131"/>
      <c r="Q570" s="11131"/>
      <c r="R570" s="11131"/>
      <c r="S570" s="11131"/>
      <c r="T570" s="11131"/>
      <c r="U570" s="11131"/>
      <c r="V570" s="11128"/>
      <c r="W570" s="11161" t="s">
        <v>15577</v>
      </c>
      <c r="X570" s="11161"/>
      <c r="Y570" s="11161">
        <v>7</v>
      </c>
      <c r="Z570" s="11131"/>
      <c r="AA570" s="11163" t="s">
        <v>15578</v>
      </c>
      <c r="AB570" s="11161"/>
      <c r="AC570" s="11161">
        <v>15</v>
      </c>
      <c r="AD570" s="11131"/>
      <c r="AE570" s="11128"/>
      <c r="AF570" s="11204"/>
      <c r="AG570" s="11204"/>
      <c r="AH570" s="11204"/>
      <c r="AI570" s="11204"/>
      <c r="AJ570" s="11204"/>
      <c r="AK570" s="11269"/>
      <c r="AL570" s="11204"/>
      <c r="AM570" s="11204"/>
      <c r="AN570" s="11270"/>
      <c r="AO570" s="11204"/>
      <c r="AP570" s="11204"/>
      <c r="AQ570" s="11204"/>
      <c r="AR570" s="11204"/>
      <c r="AS570" s="11204"/>
      <c r="AT570" s="11204"/>
      <c r="AU570" s="11204"/>
      <c r="AV570" s="11204"/>
      <c r="AW570" s="11204"/>
      <c r="AX570" s="11204"/>
      <c r="AY570" s="11204"/>
      <c r="AZ570" s="11204"/>
      <c r="BA570" s="11204"/>
      <c r="BB570" s="11204"/>
    </row>
    <row r="571">
      <c r="A571" s="11131"/>
      <c r="B571" s="11131"/>
      <c r="C571" s="11131"/>
      <c r="D571" s="11131"/>
      <c r="E571" s="11131"/>
      <c r="F571" s="11131"/>
      <c r="G571" s="11131"/>
      <c r="H571" s="11131"/>
      <c r="I571" s="11131"/>
      <c r="J571" s="11131"/>
      <c r="K571" s="11131"/>
      <c r="L571" s="11131"/>
      <c r="M571" s="11131"/>
      <c r="N571" s="11131"/>
      <c r="O571" s="11131"/>
      <c r="P571" s="11131"/>
      <c r="Q571" s="11131"/>
      <c r="R571" s="11131"/>
      <c r="S571" s="11131"/>
      <c r="T571" s="11131"/>
      <c r="U571" s="11131"/>
      <c r="V571" s="11128"/>
      <c r="W571" s="11161" t="s">
        <v>15579</v>
      </c>
      <c r="X571" s="11161"/>
      <c r="Y571" s="11161">
        <v>7</v>
      </c>
      <c r="Z571" s="11131"/>
      <c r="AA571" s="11163" t="s">
        <v>15580</v>
      </c>
      <c r="AB571" s="11161"/>
      <c r="AC571" s="11161">
        <v>15</v>
      </c>
      <c r="AD571" s="11131"/>
      <c r="AE571" s="11128"/>
      <c r="AF571" s="11204"/>
      <c r="AG571" s="11204"/>
      <c r="AH571" s="11204"/>
      <c r="AI571" s="11204"/>
      <c r="AJ571" s="11204"/>
      <c r="AK571" s="11269"/>
      <c r="AL571" s="11204"/>
      <c r="AM571" s="11204"/>
      <c r="AN571" s="11270"/>
      <c r="AO571" s="11204"/>
      <c r="AP571" s="11204"/>
      <c r="AQ571" s="11204"/>
      <c r="AR571" s="11204"/>
      <c r="AS571" s="11204"/>
      <c r="AT571" s="11204"/>
      <c r="AU571" s="11204"/>
      <c r="AV571" s="11204"/>
      <c r="AW571" s="11204"/>
      <c r="AX571" s="11204"/>
      <c r="AY571" s="11204"/>
      <c r="AZ571" s="11204"/>
      <c r="BA571" s="11204"/>
      <c r="BB571" s="11204"/>
    </row>
    <row r="572">
      <c r="A572" s="11131"/>
      <c r="B572" s="11131"/>
      <c r="C572" s="11131"/>
      <c r="D572" s="11131"/>
      <c r="E572" s="11131"/>
      <c r="F572" s="11131"/>
      <c r="G572" s="11131"/>
      <c r="H572" s="11131"/>
      <c r="I572" s="11131"/>
      <c r="J572" s="11131"/>
      <c r="K572" s="11131"/>
      <c r="L572" s="11131"/>
      <c r="M572" s="11131"/>
      <c r="N572" s="11131"/>
      <c r="O572" s="11131"/>
      <c r="P572" s="11131"/>
      <c r="Q572" s="11131"/>
      <c r="R572" s="11131"/>
      <c r="S572" s="11131"/>
      <c r="T572" s="11131"/>
      <c r="U572" s="11131"/>
      <c r="V572" s="11128"/>
      <c r="W572" s="11161" t="s">
        <v>15581</v>
      </c>
      <c r="X572" s="11161"/>
      <c r="Y572" s="11161">
        <v>7</v>
      </c>
      <c r="Z572" s="11131"/>
      <c r="AA572" s="11163" t="s">
        <v>15582</v>
      </c>
      <c r="AB572" s="11161"/>
      <c r="AC572" s="11161">
        <v>15</v>
      </c>
      <c r="AD572" s="11131"/>
      <c r="AE572" s="11128"/>
      <c r="AF572" s="11204"/>
      <c r="AG572" s="11204"/>
      <c r="AH572" s="11204"/>
      <c r="AI572" s="11204"/>
      <c r="AJ572" s="11204"/>
      <c r="AK572" s="11269"/>
      <c r="AL572" s="11204"/>
      <c r="AM572" s="11204"/>
      <c r="AN572" s="11270"/>
      <c r="AO572" s="11204"/>
      <c r="AP572" s="11204"/>
      <c r="AQ572" s="11204"/>
      <c r="AR572" s="11204"/>
      <c r="AS572" s="11204"/>
      <c r="AT572" s="11204"/>
      <c r="AU572" s="11204"/>
      <c r="AV572" s="11204"/>
      <c r="AW572" s="11204"/>
      <c r="AX572" s="11204"/>
      <c r="AY572" s="11204"/>
      <c r="AZ572" s="11204"/>
      <c r="BA572" s="11204"/>
      <c r="BB572" s="11204"/>
    </row>
    <row r="573">
      <c r="A573" s="11131"/>
      <c r="B573" s="11131"/>
      <c r="C573" s="11131"/>
      <c r="D573" s="11131"/>
      <c r="E573" s="11131"/>
      <c r="F573" s="11131"/>
      <c r="G573" s="11131"/>
      <c r="H573" s="11131"/>
      <c r="I573" s="11131"/>
      <c r="J573" s="11131"/>
      <c r="K573" s="11131"/>
      <c r="L573" s="11131"/>
      <c r="M573" s="11131"/>
      <c r="N573" s="11131"/>
      <c r="O573" s="11131"/>
      <c r="P573" s="11131"/>
      <c r="Q573" s="11131"/>
      <c r="R573" s="11131"/>
      <c r="S573" s="11131"/>
      <c r="T573" s="11131"/>
      <c r="U573" s="11131"/>
      <c r="V573" s="11128"/>
      <c r="W573" s="11161" t="s">
        <v>15464</v>
      </c>
      <c r="X573" s="11161"/>
      <c r="Y573" s="11161">
        <v>7</v>
      </c>
      <c r="Z573" s="11131"/>
      <c r="AA573" s="11163" t="s">
        <v>15583</v>
      </c>
      <c r="AB573" s="11161"/>
      <c r="AC573" s="11161">
        <v>15</v>
      </c>
      <c r="AD573" s="11131"/>
      <c r="AE573" s="11128"/>
      <c r="AF573" s="11204"/>
      <c r="AG573" s="11204"/>
      <c r="AH573" s="11204"/>
      <c r="AI573" s="11204"/>
      <c r="AJ573" s="11204"/>
      <c r="AK573" s="11269"/>
      <c r="AL573" s="11204"/>
      <c r="AM573" s="11204"/>
      <c r="AN573" s="11270"/>
      <c r="AO573" s="11204"/>
      <c r="AP573" s="11204"/>
      <c r="AQ573" s="11204"/>
      <c r="AR573" s="11204"/>
      <c r="AS573" s="11204"/>
      <c r="AT573" s="11204"/>
      <c r="AU573" s="11204"/>
      <c r="AV573" s="11204"/>
      <c r="AW573" s="11204"/>
      <c r="AX573" s="11204"/>
      <c r="AY573" s="11204"/>
      <c r="AZ573" s="11204"/>
      <c r="BA573" s="11204"/>
      <c r="BB573" s="11204"/>
    </row>
    <row r="574">
      <c r="A574" s="11131"/>
      <c r="B574" s="11131"/>
      <c r="C574" s="11131"/>
      <c r="D574" s="11131"/>
      <c r="E574" s="11131"/>
      <c r="F574" s="11131"/>
      <c r="G574" s="11131"/>
      <c r="H574" s="11131"/>
      <c r="I574" s="11131"/>
      <c r="J574" s="11131"/>
      <c r="K574" s="11131"/>
      <c r="L574" s="11131"/>
      <c r="M574" s="11131"/>
      <c r="N574" s="11131"/>
      <c r="O574" s="11131"/>
      <c r="P574" s="11131"/>
      <c r="Q574" s="11131"/>
      <c r="R574" s="11131"/>
      <c r="S574" s="11131"/>
      <c r="T574" s="11131"/>
      <c r="U574" s="11131"/>
      <c r="V574" s="11128"/>
      <c r="W574" s="11161" t="s">
        <v>15508</v>
      </c>
      <c r="X574" s="11161" t="s">
        <v>15216</v>
      </c>
      <c r="Y574" s="11161">
        <v>7</v>
      </c>
      <c r="Z574" s="11131"/>
      <c r="AA574" s="11163" t="s">
        <v>15584</v>
      </c>
      <c r="AB574" s="11161"/>
      <c r="AC574" s="11161">
        <v>15</v>
      </c>
      <c r="AD574" s="11131"/>
      <c r="AE574" s="11128"/>
      <c r="AF574" s="11204"/>
      <c r="AG574" s="11204"/>
      <c r="AH574" s="11204"/>
      <c r="AI574" s="11204"/>
      <c r="AJ574" s="11204"/>
      <c r="AK574" s="11269"/>
      <c r="AL574" s="11204"/>
      <c r="AM574" s="11204"/>
      <c r="AN574" s="11270"/>
      <c r="AO574" s="11204"/>
      <c r="AP574" s="11204"/>
      <c r="AQ574" s="11204"/>
      <c r="AR574" s="11204"/>
      <c r="AS574" s="11204"/>
      <c r="AT574" s="11204"/>
      <c r="AU574" s="11204"/>
      <c r="AV574" s="11204"/>
      <c r="AW574" s="11204"/>
      <c r="AX574" s="11204"/>
      <c r="AY574" s="11204"/>
      <c r="AZ574" s="11204"/>
      <c r="BA574" s="11204"/>
      <c r="BB574" s="11204"/>
    </row>
    <row r="575">
      <c r="A575" s="11131"/>
      <c r="B575" s="11131"/>
      <c r="C575" s="11131"/>
      <c r="D575" s="11131"/>
      <c r="E575" s="11131"/>
      <c r="F575" s="11131"/>
      <c r="G575" s="11131"/>
      <c r="H575" s="11131"/>
      <c r="I575" s="11131"/>
      <c r="J575" s="11131"/>
      <c r="K575" s="11131"/>
      <c r="L575" s="11131"/>
      <c r="M575" s="11131"/>
      <c r="N575" s="11131"/>
      <c r="O575" s="11131"/>
      <c r="P575" s="11131"/>
      <c r="Q575" s="11131"/>
      <c r="R575" s="11131"/>
      <c r="S575" s="11131"/>
      <c r="T575" s="11131"/>
      <c r="U575" s="11131"/>
      <c r="V575" s="11128"/>
      <c r="W575" s="11161" t="s">
        <v>15585</v>
      </c>
      <c r="X575" s="11161"/>
      <c r="Y575" s="11161">
        <v>7</v>
      </c>
      <c r="Z575" s="11131"/>
      <c r="AA575" s="11163" t="s">
        <v>15534</v>
      </c>
      <c r="AB575" s="11161"/>
      <c r="AC575" s="11161">
        <v>15</v>
      </c>
      <c r="AD575" s="11131"/>
      <c r="AE575" s="11128"/>
      <c r="AF575" s="11204"/>
      <c r="AG575" s="11204"/>
      <c r="AH575" s="11204"/>
      <c r="AI575" s="11204"/>
      <c r="AJ575" s="11204"/>
      <c r="AK575" s="11269"/>
      <c r="AL575" s="11204"/>
      <c r="AM575" s="11204"/>
      <c r="AN575" s="11270"/>
      <c r="AO575" s="11204"/>
      <c r="AP575" s="11204"/>
      <c r="AQ575" s="11204"/>
      <c r="AR575" s="11204"/>
      <c r="AS575" s="11204"/>
      <c r="AT575" s="11204"/>
      <c r="AU575" s="11204"/>
      <c r="AV575" s="11204"/>
      <c r="AW575" s="11204"/>
      <c r="AX575" s="11204"/>
      <c r="AY575" s="11204"/>
      <c r="AZ575" s="11204"/>
      <c r="BA575" s="11204"/>
      <c r="BB575" s="11204"/>
    </row>
    <row r="576">
      <c r="A576" s="11131"/>
      <c r="B576" s="11131"/>
      <c r="C576" s="11131"/>
      <c r="D576" s="11131"/>
      <c r="E576" s="11131"/>
      <c r="F576" s="11131"/>
      <c r="G576" s="11131"/>
      <c r="H576" s="11131"/>
      <c r="I576" s="11131"/>
      <c r="J576" s="11131"/>
      <c r="K576" s="11131"/>
      <c r="L576" s="11131"/>
      <c r="M576" s="11131"/>
      <c r="N576" s="11131"/>
      <c r="O576" s="11131"/>
      <c r="P576" s="11131"/>
      <c r="Q576" s="11131"/>
      <c r="R576" s="11131"/>
      <c r="S576" s="11131"/>
      <c r="T576" s="11131"/>
      <c r="U576" s="11131"/>
      <c r="V576" s="11128"/>
      <c r="W576" s="11161" t="s">
        <v>15586</v>
      </c>
      <c r="X576" s="11161"/>
      <c r="Y576" s="11161">
        <v>7</v>
      </c>
      <c r="Z576" s="11131"/>
      <c r="AA576" s="11163" t="s">
        <v>15536</v>
      </c>
      <c r="AB576" s="11161"/>
      <c r="AC576" s="11161">
        <v>15</v>
      </c>
      <c r="AD576" s="11131"/>
      <c r="AE576" s="11128"/>
      <c r="AF576" s="11204"/>
      <c r="AG576" s="11204"/>
      <c r="AH576" s="11204"/>
      <c r="AI576" s="11204"/>
      <c r="AJ576" s="11204"/>
      <c r="AK576" s="11269"/>
      <c r="AL576" s="11204"/>
      <c r="AM576" s="11204"/>
      <c r="AN576" s="11270"/>
      <c r="AO576" s="11204"/>
      <c r="AP576" s="11204"/>
      <c r="AQ576" s="11204"/>
      <c r="AR576" s="11204"/>
      <c r="AS576" s="11204"/>
      <c r="AT576" s="11204"/>
      <c r="AU576" s="11204"/>
      <c r="AV576" s="11204"/>
      <c r="AW576" s="11204"/>
      <c r="AX576" s="11204"/>
      <c r="AY576" s="11204"/>
      <c r="AZ576" s="11204"/>
      <c r="BA576" s="11204"/>
      <c r="BB576" s="11204"/>
    </row>
    <row r="577">
      <c r="A577" s="11131"/>
      <c r="B577" s="11131"/>
      <c r="C577" s="11131"/>
      <c r="D577" s="11131"/>
      <c r="E577" s="11131"/>
      <c r="F577" s="11131"/>
      <c r="G577" s="11131"/>
      <c r="H577" s="11131"/>
      <c r="I577" s="11131"/>
      <c r="J577" s="11131"/>
      <c r="K577" s="11131"/>
      <c r="L577" s="11131"/>
      <c r="M577" s="11131"/>
      <c r="N577" s="11131"/>
      <c r="O577" s="11131"/>
      <c r="P577" s="11131"/>
      <c r="Q577" s="11131"/>
      <c r="R577" s="11131"/>
      <c r="S577" s="11131"/>
      <c r="T577" s="11131"/>
      <c r="U577" s="11131"/>
      <c r="V577" s="11128"/>
      <c r="W577" s="11161" t="s">
        <v>15587</v>
      </c>
      <c r="X577" s="11161"/>
      <c r="Y577" s="11161">
        <v>7</v>
      </c>
      <c r="Z577" s="11131"/>
      <c r="AA577" s="11163" t="s">
        <v>15588</v>
      </c>
      <c r="AB577" s="11161"/>
      <c r="AC577" s="11161">
        <v>15</v>
      </c>
      <c r="AD577" s="11131"/>
      <c r="AE577" s="11128"/>
      <c r="AF577" s="11204"/>
      <c r="AG577" s="11204"/>
      <c r="AH577" s="11204"/>
      <c r="AI577" s="11204"/>
      <c r="AJ577" s="11204"/>
      <c r="AK577" s="11269"/>
      <c r="AL577" s="11204"/>
      <c r="AM577" s="11204"/>
      <c r="AN577" s="11270"/>
      <c r="AO577" s="11204"/>
      <c r="AP577" s="11204"/>
      <c r="AQ577" s="11204"/>
      <c r="AR577" s="11204"/>
      <c r="AS577" s="11204"/>
      <c r="AT577" s="11204"/>
      <c r="AU577" s="11204"/>
      <c r="AV577" s="11204"/>
      <c r="AW577" s="11204"/>
      <c r="AX577" s="11204"/>
      <c r="AY577" s="11204"/>
      <c r="AZ577" s="11204"/>
      <c r="BA577" s="11204"/>
      <c r="BB577" s="11204"/>
    </row>
    <row r="578">
      <c r="A578" s="11131"/>
      <c r="B578" s="11131"/>
      <c r="C578" s="11131"/>
      <c r="D578" s="11131"/>
      <c r="E578" s="11131"/>
      <c r="F578" s="11131"/>
      <c r="G578" s="11131"/>
      <c r="H578" s="11131"/>
      <c r="I578" s="11131"/>
      <c r="J578" s="11131"/>
      <c r="K578" s="11131"/>
      <c r="L578" s="11131"/>
      <c r="M578" s="11131"/>
      <c r="N578" s="11131"/>
      <c r="O578" s="11131"/>
      <c r="P578" s="11131"/>
      <c r="Q578" s="11131"/>
      <c r="R578" s="11131"/>
      <c r="S578" s="11131"/>
      <c r="T578" s="11131"/>
      <c r="U578" s="11131"/>
      <c r="V578" s="11128"/>
      <c r="W578" s="11161" t="s">
        <v>15532</v>
      </c>
      <c r="X578" s="11161"/>
      <c r="Y578" s="11161">
        <v>7</v>
      </c>
      <c r="Z578" s="11131"/>
      <c r="AA578" s="11163" t="s">
        <v>15589</v>
      </c>
      <c r="AB578" s="11161"/>
      <c r="AC578" s="11161">
        <v>15</v>
      </c>
      <c r="AD578" s="11131"/>
      <c r="AE578" s="11128"/>
      <c r="AF578" s="11204"/>
      <c r="AG578" s="11204"/>
      <c r="AH578" s="11204"/>
      <c r="AI578" s="11204"/>
      <c r="AJ578" s="11204"/>
      <c r="AK578" s="11269"/>
      <c r="AL578" s="11204"/>
      <c r="AM578" s="11204"/>
      <c r="AN578" s="11270"/>
      <c r="AO578" s="11204"/>
      <c r="AP578" s="11204"/>
      <c r="AQ578" s="11204"/>
      <c r="AR578" s="11204"/>
      <c r="AS578" s="11204"/>
      <c r="AT578" s="11204"/>
      <c r="AU578" s="11204"/>
      <c r="AV578" s="11204"/>
      <c r="AW578" s="11204"/>
      <c r="AX578" s="11204"/>
      <c r="AY578" s="11204"/>
      <c r="AZ578" s="11204"/>
      <c r="BA578" s="11204"/>
      <c r="BB578" s="11204"/>
    </row>
    <row r="579">
      <c r="A579" s="11131"/>
      <c r="B579" s="11131"/>
      <c r="C579" s="11131"/>
      <c r="D579" s="11131"/>
      <c r="E579" s="11131"/>
      <c r="F579" s="11131"/>
      <c r="G579" s="11131"/>
      <c r="H579" s="11131"/>
      <c r="I579" s="11131"/>
      <c r="J579" s="11131"/>
      <c r="K579" s="11131"/>
      <c r="L579" s="11131"/>
      <c r="M579" s="11131"/>
      <c r="N579" s="11131"/>
      <c r="O579" s="11131"/>
      <c r="P579" s="11131"/>
      <c r="Q579" s="11131"/>
      <c r="R579" s="11131"/>
      <c r="S579" s="11131"/>
      <c r="T579" s="11131"/>
      <c r="U579" s="11131"/>
      <c r="V579" s="11128"/>
      <c r="W579" s="11161" t="s">
        <v>15590</v>
      </c>
      <c r="X579" s="11161"/>
      <c r="Y579" s="11161">
        <v>7</v>
      </c>
      <c r="Z579" s="11131"/>
      <c r="AA579" s="11163" t="s">
        <v>15511</v>
      </c>
      <c r="AB579" s="11161"/>
      <c r="AC579" s="11161">
        <v>14</v>
      </c>
      <c r="AD579" s="11131"/>
      <c r="AE579" s="11128"/>
      <c r="AF579" s="11204"/>
      <c r="AG579" s="11204"/>
      <c r="AH579" s="11204"/>
      <c r="AI579" s="11204"/>
      <c r="AJ579" s="11204"/>
      <c r="AK579" s="11269"/>
      <c r="AL579" s="11204"/>
      <c r="AM579" s="11204"/>
      <c r="AN579" s="11270"/>
      <c r="AO579" s="11204"/>
      <c r="AP579" s="11204"/>
      <c r="AQ579" s="11204"/>
      <c r="AR579" s="11204"/>
      <c r="AS579" s="11204"/>
      <c r="AT579" s="11204"/>
      <c r="AU579" s="11204"/>
      <c r="AV579" s="11204"/>
      <c r="AW579" s="11204"/>
      <c r="AX579" s="11204"/>
      <c r="AY579" s="11204"/>
      <c r="AZ579" s="11204"/>
      <c r="BA579" s="11204"/>
      <c r="BB579" s="11204"/>
    </row>
    <row r="580">
      <c r="A580" s="11131"/>
      <c r="B580" s="11131"/>
      <c r="C580" s="11131"/>
      <c r="D580" s="11131"/>
      <c r="E580" s="11131"/>
      <c r="F580" s="11131"/>
      <c r="G580" s="11131"/>
      <c r="H580" s="11131"/>
      <c r="I580" s="11131"/>
      <c r="J580" s="11131"/>
      <c r="K580" s="11131"/>
      <c r="L580" s="11131"/>
      <c r="M580" s="11131"/>
      <c r="N580" s="11131"/>
      <c r="O580" s="11131"/>
      <c r="P580" s="11131"/>
      <c r="Q580" s="11131"/>
      <c r="R580" s="11131"/>
      <c r="S580" s="11131"/>
      <c r="T580" s="11131"/>
      <c r="U580" s="11131"/>
      <c r="V580" s="11128"/>
      <c r="W580" s="11161" t="s">
        <v>15591</v>
      </c>
      <c r="X580" s="11161"/>
      <c r="Y580" s="11161">
        <v>7</v>
      </c>
      <c r="Z580" s="11131"/>
      <c r="AA580" s="11163" t="s">
        <v>15395</v>
      </c>
      <c r="AB580" s="11161"/>
      <c r="AC580" s="11161">
        <v>14</v>
      </c>
      <c r="AD580" s="11131"/>
      <c r="AE580" s="11128"/>
      <c r="AF580" s="11204"/>
      <c r="AG580" s="11204"/>
      <c r="AH580" s="11204"/>
      <c r="AI580" s="11204"/>
      <c r="AJ580" s="11204"/>
      <c r="AK580" s="11269"/>
      <c r="AL580" s="11204"/>
      <c r="AM580" s="11204"/>
      <c r="AN580" s="11270"/>
      <c r="AO580" s="11204"/>
      <c r="AP580" s="11204"/>
      <c r="AQ580" s="11204"/>
      <c r="AR580" s="11204"/>
      <c r="AS580" s="11204"/>
      <c r="AT580" s="11204"/>
      <c r="AU580" s="11204"/>
      <c r="AV580" s="11204"/>
      <c r="AW580" s="11204"/>
      <c r="AX580" s="11204"/>
      <c r="AY580" s="11204"/>
      <c r="AZ580" s="11204"/>
      <c r="BA580" s="11204"/>
      <c r="BB580" s="11204"/>
    </row>
    <row r="581">
      <c r="A581" s="11131"/>
      <c r="B581" s="11131"/>
      <c r="C581" s="11131"/>
      <c r="D581" s="11131"/>
      <c r="E581" s="11131"/>
      <c r="F581" s="11131"/>
      <c r="G581" s="11131"/>
      <c r="H581" s="11131"/>
      <c r="I581" s="11131"/>
      <c r="J581" s="11131"/>
      <c r="K581" s="11131"/>
      <c r="L581" s="11131"/>
      <c r="M581" s="11131"/>
      <c r="N581" s="11131"/>
      <c r="O581" s="11131"/>
      <c r="P581" s="11131"/>
      <c r="Q581" s="11131"/>
      <c r="R581" s="11131"/>
      <c r="S581" s="11131"/>
      <c r="T581" s="11131"/>
      <c r="U581" s="11131"/>
      <c r="V581" s="11128"/>
      <c r="W581" s="11161" t="s">
        <v>15426</v>
      </c>
      <c r="X581" s="11161"/>
      <c r="Y581" s="11161">
        <v>7</v>
      </c>
      <c r="Z581" s="11131"/>
      <c r="AA581" s="11163" t="s">
        <v>15592</v>
      </c>
      <c r="AB581" s="11161"/>
      <c r="AC581" s="11161">
        <v>14</v>
      </c>
      <c r="AD581" s="11131"/>
      <c r="AE581" s="11128"/>
      <c r="AF581" s="11204"/>
      <c r="AG581" s="11204"/>
      <c r="AH581" s="11204"/>
      <c r="AI581" s="11204"/>
      <c r="AJ581" s="11204"/>
      <c r="AK581" s="11269"/>
      <c r="AL581" s="11204"/>
      <c r="AM581" s="11204"/>
      <c r="AN581" s="11270"/>
      <c r="AO581" s="11204"/>
      <c r="AP581" s="11204"/>
      <c r="AQ581" s="11204"/>
      <c r="AR581" s="11204"/>
      <c r="AS581" s="11204"/>
      <c r="AT581" s="11204"/>
      <c r="AU581" s="11204"/>
      <c r="AV581" s="11204"/>
      <c r="AW581" s="11204"/>
      <c r="AX581" s="11204"/>
      <c r="AY581" s="11204"/>
      <c r="AZ581" s="11204"/>
      <c r="BA581" s="11204"/>
      <c r="BB581" s="11204"/>
    </row>
    <row r="582">
      <c r="A582" s="11131"/>
      <c r="B582" s="11131"/>
      <c r="C582" s="11131"/>
      <c r="D582" s="11131"/>
      <c r="E582" s="11131"/>
      <c r="F582" s="11131"/>
      <c r="G582" s="11131"/>
      <c r="H582" s="11131"/>
      <c r="I582" s="11131"/>
      <c r="J582" s="11131"/>
      <c r="K582" s="11131"/>
      <c r="L582" s="11131"/>
      <c r="M582" s="11131"/>
      <c r="N582" s="11131"/>
      <c r="O582" s="11131"/>
      <c r="P582" s="11131"/>
      <c r="Q582" s="11131"/>
      <c r="R582" s="11131"/>
      <c r="S582" s="11131"/>
      <c r="T582" s="11131"/>
      <c r="U582" s="11131"/>
      <c r="V582" s="11128"/>
      <c r="W582" s="11161" t="s">
        <v>15593</v>
      </c>
      <c r="X582" s="11161"/>
      <c r="Y582" s="11161">
        <v>7</v>
      </c>
      <c r="Z582" s="11131"/>
      <c r="AA582" s="11163" t="s">
        <v>15397</v>
      </c>
      <c r="AB582" s="11161"/>
      <c r="AC582" s="11161">
        <v>14</v>
      </c>
      <c r="AD582" s="11131"/>
      <c r="AE582" s="11128"/>
      <c r="AF582" s="11204"/>
      <c r="AG582" s="11204"/>
      <c r="AH582" s="11204"/>
      <c r="AI582" s="11204"/>
      <c r="AJ582" s="11204"/>
      <c r="AK582" s="11269"/>
      <c r="AL582" s="11204"/>
      <c r="AM582" s="11204"/>
      <c r="AN582" s="11270"/>
      <c r="AO582" s="11204"/>
      <c r="AP582" s="11204"/>
      <c r="AQ582" s="11204"/>
      <c r="AR582" s="11204"/>
      <c r="AS582" s="11204"/>
      <c r="AT582" s="11204"/>
      <c r="AU582" s="11204"/>
      <c r="AV582" s="11204"/>
      <c r="AW582" s="11204"/>
      <c r="AX582" s="11204"/>
      <c r="AY582" s="11204"/>
      <c r="AZ582" s="11204"/>
      <c r="BA582" s="11204"/>
      <c r="BB582" s="11204"/>
    </row>
    <row r="583">
      <c r="A583" s="11131"/>
      <c r="B583" s="11131"/>
      <c r="C583" s="11131"/>
      <c r="D583" s="11131"/>
      <c r="E583" s="11131"/>
      <c r="F583" s="11131"/>
      <c r="G583" s="11131"/>
      <c r="H583" s="11131"/>
      <c r="I583" s="11131"/>
      <c r="J583" s="11131"/>
      <c r="K583" s="11131"/>
      <c r="L583" s="11131"/>
      <c r="M583" s="11131"/>
      <c r="N583" s="11131"/>
      <c r="O583" s="11131"/>
      <c r="P583" s="11131"/>
      <c r="Q583" s="11131"/>
      <c r="R583" s="11131"/>
      <c r="S583" s="11131"/>
      <c r="T583" s="11131"/>
      <c r="U583" s="11131"/>
      <c r="V583" s="11128"/>
      <c r="W583" s="11161" t="s">
        <v>15594</v>
      </c>
      <c r="X583" s="11161"/>
      <c r="Y583" s="11161">
        <v>7</v>
      </c>
      <c r="Z583" s="11131"/>
      <c r="AA583" s="11163" t="s">
        <v>15595</v>
      </c>
      <c r="AB583" s="11161"/>
      <c r="AC583" s="11161">
        <v>14</v>
      </c>
      <c r="AD583" s="11131"/>
      <c r="AE583" s="11128"/>
      <c r="AF583" s="11204"/>
      <c r="AG583" s="11204"/>
      <c r="AH583" s="11204"/>
      <c r="AI583" s="11204"/>
      <c r="AJ583" s="11204"/>
      <c r="AK583" s="11269"/>
      <c r="AL583" s="11204"/>
      <c r="AM583" s="11204"/>
      <c r="AN583" s="11270"/>
      <c r="AO583" s="11204"/>
      <c r="AP583" s="11204"/>
      <c r="AQ583" s="11204"/>
      <c r="AR583" s="11204"/>
      <c r="AS583" s="11204"/>
      <c r="AT583" s="11204"/>
      <c r="AU583" s="11204"/>
      <c r="AV583" s="11204"/>
      <c r="AW583" s="11204"/>
      <c r="AX583" s="11204"/>
      <c r="AY583" s="11204"/>
      <c r="AZ583" s="11204"/>
      <c r="BA583" s="11204"/>
      <c r="BB583" s="11204"/>
    </row>
    <row r="584">
      <c r="A584" s="11131"/>
      <c r="B584" s="11131"/>
      <c r="C584" s="11131"/>
      <c r="D584" s="11131"/>
      <c r="E584" s="11131"/>
      <c r="F584" s="11131"/>
      <c r="G584" s="11131"/>
      <c r="H584" s="11131"/>
      <c r="I584" s="11131"/>
      <c r="J584" s="11131"/>
      <c r="K584" s="11131"/>
      <c r="L584" s="11131"/>
      <c r="M584" s="11131"/>
      <c r="N584" s="11131"/>
      <c r="O584" s="11131"/>
      <c r="P584" s="11131"/>
      <c r="Q584" s="11131"/>
      <c r="R584" s="11131"/>
      <c r="S584" s="11131"/>
      <c r="T584" s="11131"/>
      <c r="U584" s="11131"/>
      <c r="V584" s="11128"/>
      <c r="W584" s="11161" t="s">
        <v>15578</v>
      </c>
      <c r="X584" s="11161"/>
      <c r="Y584" s="11161">
        <v>7</v>
      </c>
      <c r="Z584" s="11131"/>
      <c r="AA584" s="11163" t="s">
        <v>15596</v>
      </c>
      <c r="AB584" s="11161"/>
      <c r="AC584" s="11161">
        <v>14</v>
      </c>
      <c r="AD584" s="11131"/>
      <c r="AE584" s="11128"/>
      <c r="AF584" s="11204"/>
      <c r="AG584" s="11204"/>
      <c r="AH584" s="11204"/>
      <c r="AI584" s="11204"/>
      <c r="AJ584" s="11204"/>
      <c r="AK584" s="11269"/>
      <c r="AL584" s="11204"/>
      <c r="AM584" s="11204"/>
      <c r="AN584" s="11270"/>
      <c r="AO584" s="11204"/>
      <c r="AP584" s="11204"/>
      <c r="AQ584" s="11204"/>
      <c r="AR584" s="11204"/>
      <c r="AS584" s="11204"/>
      <c r="AT584" s="11204"/>
      <c r="AU584" s="11204"/>
      <c r="AV584" s="11204"/>
      <c r="AW584" s="11204"/>
      <c r="AX584" s="11204"/>
      <c r="AY584" s="11204"/>
      <c r="AZ584" s="11204"/>
      <c r="BA584" s="11204"/>
      <c r="BB584" s="11204"/>
    </row>
    <row r="585">
      <c r="A585" s="11131"/>
      <c r="B585" s="11131"/>
      <c r="C585" s="11131"/>
      <c r="D585" s="11131"/>
      <c r="E585" s="11131"/>
      <c r="F585" s="11131"/>
      <c r="G585" s="11131"/>
      <c r="H585" s="11131"/>
      <c r="I585" s="11131"/>
      <c r="J585" s="11131"/>
      <c r="K585" s="11131"/>
      <c r="L585" s="11131"/>
      <c r="M585" s="11131"/>
      <c r="N585" s="11131"/>
      <c r="O585" s="11131"/>
      <c r="P585" s="11131"/>
      <c r="Q585" s="11131"/>
      <c r="R585" s="11131"/>
      <c r="S585" s="11131"/>
      <c r="T585" s="11131"/>
      <c r="U585" s="11131"/>
      <c r="V585" s="11128"/>
      <c r="W585" s="11161" t="s">
        <v>15597</v>
      </c>
      <c r="X585" s="11161"/>
      <c r="Y585" s="11161">
        <v>7</v>
      </c>
      <c r="Z585" s="11131"/>
      <c r="AA585" s="11163" t="s">
        <v>15400</v>
      </c>
      <c r="AB585" s="11161"/>
      <c r="AC585" s="11161">
        <v>14</v>
      </c>
      <c r="AD585" s="11131"/>
      <c r="AE585" s="11128"/>
      <c r="AF585" s="11204"/>
      <c r="AG585" s="11204"/>
      <c r="AH585" s="11204"/>
      <c r="AI585" s="11204"/>
      <c r="AJ585" s="11204"/>
      <c r="AK585" s="11269"/>
      <c r="AL585" s="11204"/>
      <c r="AM585" s="11204"/>
      <c r="AN585" s="11270"/>
      <c r="AO585" s="11204"/>
      <c r="AP585" s="11204"/>
      <c r="AQ585" s="11204"/>
      <c r="AR585" s="11204"/>
      <c r="AS585" s="11204"/>
      <c r="AT585" s="11204"/>
      <c r="AU585" s="11204"/>
      <c r="AV585" s="11204"/>
      <c r="AW585" s="11204"/>
      <c r="AX585" s="11204"/>
      <c r="AY585" s="11204"/>
      <c r="AZ585" s="11204"/>
      <c r="BA585" s="11204"/>
      <c r="BB585" s="11204"/>
    </row>
    <row r="586">
      <c r="A586" s="11131"/>
      <c r="B586" s="11131"/>
      <c r="C586" s="11131"/>
      <c r="D586" s="11131"/>
      <c r="E586" s="11131"/>
      <c r="F586" s="11131"/>
      <c r="G586" s="11131"/>
      <c r="H586" s="11131"/>
      <c r="I586" s="11131"/>
      <c r="J586" s="11131"/>
      <c r="K586" s="11131"/>
      <c r="L586" s="11131"/>
      <c r="M586" s="11131"/>
      <c r="N586" s="11131"/>
      <c r="O586" s="11131"/>
      <c r="P586" s="11131"/>
      <c r="Q586" s="11131"/>
      <c r="R586" s="11131"/>
      <c r="S586" s="11131"/>
      <c r="T586" s="11131"/>
      <c r="U586" s="11131"/>
      <c r="V586" s="11128"/>
      <c r="W586" s="11161" t="s">
        <v>15598</v>
      </c>
      <c r="X586" s="11161"/>
      <c r="Y586" s="11161">
        <v>7</v>
      </c>
      <c r="Z586" s="11131"/>
      <c r="AA586" s="11163" t="s">
        <v>15505</v>
      </c>
      <c r="AB586" s="11161"/>
      <c r="AC586" s="11161">
        <v>14</v>
      </c>
      <c r="AD586" s="11131"/>
      <c r="AE586" s="11128"/>
      <c r="AF586" s="11204"/>
      <c r="AG586" s="11204"/>
      <c r="AH586" s="11204"/>
      <c r="AI586" s="11204"/>
      <c r="AJ586" s="11204"/>
      <c r="AK586" s="11269"/>
      <c r="AL586" s="11204"/>
      <c r="AM586" s="11204"/>
      <c r="AN586" s="11270"/>
      <c r="AO586" s="11204"/>
      <c r="AP586" s="11204"/>
      <c r="AQ586" s="11204"/>
      <c r="AR586" s="11204"/>
      <c r="AS586" s="11204"/>
      <c r="AT586" s="11204"/>
      <c r="AU586" s="11204"/>
      <c r="AV586" s="11204"/>
      <c r="AW586" s="11204"/>
      <c r="AX586" s="11204"/>
      <c r="AY586" s="11204"/>
      <c r="AZ586" s="11204"/>
      <c r="BA586" s="11204"/>
      <c r="BB586" s="11204"/>
    </row>
    <row r="587">
      <c r="A587" s="11131"/>
      <c r="B587" s="11131"/>
      <c r="C587" s="11131"/>
      <c r="D587" s="11131"/>
      <c r="E587" s="11131"/>
      <c r="F587" s="11131"/>
      <c r="G587" s="11131"/>
      <c r="H587" s="11131"/>
      <c r="I587" s="11131"/>
      <c r="J587" s="11131"/>
      <c r="K587" s="11131"/>
      <c r="L587" s="11131"/>
      <c r="M587" s="11131"/>
      <c r="N587" s="11131"/>
      <c r="O587" s="11131"/>
      <c r="P587" s="11131"/>
      <c r="Q587" s="11131"/>
      <c r="R587" s="11131"/>
      <c r="S587" s="11131"/>
      <c r="T587" s="11131"/>
      <c r="U587" s="11131"/>
      <c r="V587" s="11128"/>
      <c r="W587" s="11161" t="s">
        <v>15320</v>
      </c>
      <c r="X587" s="11161"/>
      <c r="Y587" s="11161">
        <v>7</v>
      </c>
      <c r="Z587" s="11131"/>
      <c r="AA587" s="11163" t="s">
        <v>15402</v>
      </c>
      <c r="AB587" s="11161"/>
      <c r="AC587" s="11161">
        <v>14</v>
      </c>
      <c r="AD587" s="11131"/>
      <c r="AE587" s="11128"/>
      <c r="AF587" s="11204"/>
      <c r="AG587" s="11204"/>
      <c r="AH587" s="11204"/>
      <c r="AI587" s="11204"/>
      <c r="AJ587" s="11204"/>
      <c r="AK587" s="11269"/>
      <c r="AL587" s="11204"/>
      <c r="AM587" s="11204"/>
      <c r="AN587" s="11270"/>
      <c r="AO587" s="11204"/>
      <c r="AP587" s="11204"/>
      <c r="AQ587" s="11204"/>
      <c r="AR587" s="11204"/>
      <c r="AS587" s="11204"/>
      <c r="AT587" s="11204"/>
      <c r="AU587" s="11204"/>
      <c r="AV587" s="11204"/>
      <c r="AW587" s="11204"/>
      <c r="AX587" s="11204"/>
      <c r="AY587" s="11204"/>
      <c r="AZ587" s="11204"/>
      <c r="BA587" s="11204"/>
      <c r="BB587" s="11204"/>
    </row>
    <row r="588">
      <c r="A588" s="11131"/>
      <c r="B588" s="11131"/>
      <c r="C588" s="11131"/>
      <c r="D588" s="11131"/>
      <c r="E588" s="11131"/>
      <c r="F588" s="11131"/>
      <c r="G588" s="11131"/>
      <c r="H588" s="11131"/>
      <c r="I588" s="11131"/>
      <c r="J588" s="11131"/>
      <c r="K588" s="11131"/>
      <c r="L588" s="11131"/>
      <c r="M588" s="11131"/>
      <c r="N588" s="11131"/>
      <c r="O588" s="11131"/>
      <c r="P588" s="11131"/>
      <c r="Q588" s="11131"/>
      <c r="R588" s="11131"/>
      <c r="S588" s="11131"/>
      <c r="T588" s="11131"/>
      <c r="U588" s="11131"/>
      <c r="V588" s="11128"/>
      <c r="W588" s="11161" t="s">
        <v>15583</v>
      </c>
      <c r="X588" s="11161"/>
      <c r="Y588" s="11161">
        <v>7</v>
      </c>
      <c r="Z588" s="11131"/>
      <c r="AA588" s="11163" t="s">
        <v>15599</v>
      </c>
      <c r="AB588" s="11161"/>
      <c r="AC588" s="11161">
        <v>14</v>
      </c>
      <c r="AD588" s="11131"/>
      <c r="AE588" s="11128"/>
      <c r="AF588" s="11204"/>
      <c r="AG588" s="11204"/>
      <c r="AH588" s="11204"/>
      <c r="AI588" s="11204"/>
      <c r="AJ588" s="11204"/>
      <c r="AK588" s="11269"/>
      <c r="AL588" s="11204"/>
      <c r="AM588" s="11204"/>
      <c r="AN588" s="11270"/>
      <c r="AO588" s="11204"/>
      <c r="AP588" s="11204"/>
      <c r="AQ588" s="11204"/>
      <c r="AR588" s="11204"/>
      <c r="AS588" s="11204"/>
      <c r="AT588" s="11204"/>
      <c r="AU588" s="11204"/>
      <c r="AV588" s="11204"/>
      <c r="AW588" s="11204"/>
      <c r="AX588" s="11204"/>
      <c r="AY588" s="11204"/>
      <c r="AZ588" s="11204"/>
      <c r="BA588" s="11204"/>
      <c r="BB588" s="11204"/>
    </row>
    <row r="589">
      <c r="A589" s="11131"/>
      <c r="B589" s="11131"/>
      <c r="C589" s="11131"/>
      <c r="D589" s="11131"/>
      <c r="E589" s="11131"/>
      <c r="F589" s="11131"/>
      <c r="G589" s="11131"/>
      <c r="H589" s="11131"/>
      <c r="I589" s="11131"/>
      <c r="J589" s="11131"/>
      <c r="K589" s="11131"/>
      <c r="L589" s="11131"/>
      <c r="M589" s="11131"/>
      <c r="N589" s="11131"/>
      <c r="O589" s="11131"/>
      <c r="P589" s="11131"/>
      <c r="Q589" s="11131"/>
      <c r="R589" s="11131"/>
      <c r="S589" s="11131"/>
      <c r="T589" s="11131"/>
      <c r="U589" s="11131"/>
      <c r="V589" s="11128"/>
      <c r="W589" s="11161" t="s">
        <v>15580</v>
      </c>
      <c r="X589" s="11161"/>
      <c r="Y589" s="11161">
        <v>7</v>
      </c>
      <c r="Z589" s="11131"/>
      <c r="AA589" s="11163" t="s">
        <v>15600</v>
      </c>
      <c r="AB589" s="11161"/>
      <c r="AC589" s="11161">
        <v>14</v>
      </c>
      <c r="AD589" s="11131"/>
      <c r="AE589" s="11128"/>
      <c r="AF589" s="11204"/>
      <c r="AG589" s="11204"/>
      <c r="AH589" s="11204"/>
      <c r="AI589" s="11204"/>
      <c r="AJ589" s="11204"/>
      <c r="AK589" s="11269"/>
      <c r="AL589" s="11204"/>
      <c r="AM589" s="11204"/>
      <c r="AN589" s="11270"/>
      <c r="AO589" s="11204"/>
      <c r="AP589" s="11204"/>
      <c r="AQ589" s="11204"/>
      <c r="AR589" s="11204"/>
      <c r="AS589" s="11204"/>
      <c r="AT589" s="11204"/>
      <c r="AU589" s="11204"/>
      <c r="AV589" s="11204"/>
      <c r="AW589" s="11204"/>
      <c r="AX589" s="11204"/>
      <c r="AY589" s="11204"/>
      <c r="AZ589" s="11204"/>
      <c r="BA589" s="11204"/>
      <c r="BB589" s="11204"/>
    </row>
    <row r="590">
      <c r="A590" s="11131"/>
      <c r="B590" s="11131"/>
      <c r="C590" s="11131"/>
      <c r="D590" s="11131"/>
      <c r="E590" s="11131"/>
      <c r="F590" s="11131"/>
      <c r="G590" s="11131"/>
      <c r="H590" s="11131"/>
      <c r="I590" s="11131"/>
      <c r="J590" s="11131"/>
      <c r="K590" s="11131"/>
      <c r="L590" s="11131"/>
      <c r="M590" s="11131"/>
      <c r="N590" s="11131"/>
      <c r="O590" s="11131"/>
      <c r="P590" s="11131"/>
      <c r="Q590" s="11131"/>
      <c r="R590" s="11131"/>
      <c r="S590" s="11131"/>
      <c r="T590" s="11131"/>
      <c r="U590" s="11131"/>
      <c r="V590" s="11128"/>
      <c r="W590" s="11161" t="s">
        <v>15466</v>
      </c>
      <c r="X590" s="11161"/>
      <c r="Y590" s="11161">
        <v>6</v>
      </c>
      <c r="Z590" s="11131"/>
      <c r="AA590" s="11163" t="s">
        <v>15594</v>
      </c>
      <c r="AB590" s="11161"/>
      <c r="AC590" s="11161">
        <v>14</v>
      </c>
      <c r="AD590" s="11131"/>
      <c r="AE590" s="11128"/>
      <c r="AF590" s="11204"/>
      <c r="AG590" s="11204"/>
      <c r="AH590" s="11204"/>
      <c r="AI590" s="11204"/>
      <c r="AJ590" s="11204"/>
      <c r="AK590" s="11269"/>
      <c r="AL590" s="11204"/>
      <c r="AM590" s="11204"/>
      <c r="AN590" s="11270"/>
      <c r="AO590" s="11204"/>
      <c r="AP590" s="11204"/>
      <c r="AQ590" s="11204"/>
      <c r="AR590" s="11204"/>
      <c r="AS590" s="11204"/>
      <c r="AT590" s="11204"/>
      <c r="AU590" s="11204"/>
      <c r="AV590" s="11204"/>
      <c r="AW590" s="11204"/>
      <c r="AX590" s="11204"/>
      <c r="AY590" s="11204"/>
      <c r="AZ590" s="11204"/>
      <c r="BA590" s="11204"/>
      <c r="BB590" s="11204"/>
    </row>
    <row r="591">
      <c r="A591" s="11131"/>
      <c r="B591" s="11131"/>
      <c r="C591" s="11131"/>
      <c r="D591" s="11131"/>
      <c r="E591" s="11131"/>
      <c r="F591" s="11131"/>
      <c r="G591" s="11131"/>
      <c r="H591" s="11131"/>
      <c r="I591" s="11131"/>
      <c r="J591" s="11131"/>
      <c r="K591" s="11131"/>
      <c r="L591" s="11131"/>
      <c r="M591" s="11131"/>
      <c r="N591" s="11131"/>
      <c r="O591" s="11131"/>
      <c r="P591" s="11131"/>
      <c r="Q591" s="11131"/>
      <c r="R591" s="11131"/>
      <c r="S591" s="11131"/>
      <c r="T591" s="11131"/>
      <c r="U591" s="11131"/>
      <c r="V591" s="11128"/>
      <c r="W591" s="11161" t="s">
        <v>15601</v>
      </c>
      <c r="X591" s="11161"/>
      <c r="Y591" s="11161">
        <v>6</v>
      </c>
      <c r="Z591" s="11131"/>
      <c r="AA591" s="11163" t="s">
        <v>15429</v>
      </c>
      <c r="AB591" s="11161"/>
      <c r="AC591" s="11161">
        <v>14</v>
      </c>
      <c r="AD591" s="11131"/>
      <c r="AE591" s="11128"/>
      <c r="AF591" s="11204"/>
      <c r="AG591" s="11204"/>
      <c r="AH591" s="11204"/>
      <c r="AI591" s="11204"/>
      <c r="AJ591" s="11204"/>
      <c r="AK591" s="11269"/>
      <c r="AL591" s="11204"/>
      <c r="AM591" s="11204"/>
      <c r="AN591" s="11270"/>
      <c r="AO591" s="11204"/>
      <c r="AP591" s="11204"/>
      <c r="AQ591" s="11204"/>
      <c r="AR591" s="11204"/>
      <c r="AS591" s="11201"/>
      <c r="AT591" s="11201"/>
      <c r="AU591" s="11201"/>
      <c r="AV591" s="11204"/>
      <c r="AW591" s="11204"/>
      <c r="AX591" s="11204"/>
      <c r="AY591" s="11204"/>
      <c r="AZ591" s="11204"/>
      <c r="BA591" s="11204"/>
      <c r="BB591" s="11204"/>
    </row>
    <row r="592">
      <c r="A592" s="11131"/>
      <c r="B592" s="11131"/>
      <c r="C592" s="11131"/>
      <c r="D592" s="11131"/>
      <c r="E592" s="11131"/>
      <c r="F592" s="11131"/>
      <c r="G592" s="11131"/>
      <c r="H592" s="11131"/>
      <c r="I592" s="11131"/>
      <c r="J592" s="11131"/>
      <c r="K592" s="11131"/>
      <c r="L592" s="11131"/>
      <c r="M592" s="11131"/>
      <c r="N592" s="11131"/>
      <c r="O592" s="11131"/>
      <c r="P592" s="11131"/>
      <c r="Q592" s="11131"/>
      <c r="R592" s="11131"/>
      <c r="S592" s="11131"/>
      <c r="T592" s="11131"/>
      <c r="U592" s="11131"/>
      <c r="V592" s="11128"/>
      <c r="W592" s="11161" t="s">
        <v>15602</v>
      </c>
      <c r="X592" s="11161"/>
      <c r="Y592" s="11161">
        <v>6</v>
      </c>
      <c r="Z592" s="11131"/>
      <c r="AA592" s="11163" t="s">
        <v>15430</v>
      </c>
      <c r="AB592" s="11161"/>
      <c r="AC592" s="11161">
        <v>14</v>
      </c>
      <c r="AD592" s="11131"/>
      <c r="AE592" s="11128"/>
      <c r="AF592" s="11204"/>
      <c r="AG592" s="11204"/>
      <c r="AH592" s="11204"/>
      <c r="AI592" s="11204"/>
      <c r="AJ592" s="11204"/>
      <c r="AK592" s="11269"/>
      <c r="AL592" s="11204"/>
      <c r="AM592" s="11204"/>
      <c r="AN592" s="11270"/>
      <c r="AO592" s="11204"/>
      <c r="AP592" s="11204"/>
      <c r="AQ592" s="11204"/>
      <c r="AR592" s="11204"/>
      <c r="AS592" s="11201"/>
      <c r="AT592" s="11201"/>
      <c r="AU592" s="11201"/>
      <c r="AV592" s="11204"/>
      <c r="AW592" s="11204"/>
      <c r="AX592" s="11204"/>
      <c r="AY592" s="11204"/>
      <c r="AZ592" s="11204"/>
      <c r="BA592" s="11204"/>
      <c r="BB592" s="11204"/>
    </row>
    <row r="593">
      <c r="A593" s="11131"/>
      <c r="B593" s="11131"/>
      <c r="C593" s="11131"/>
      <c r="D593" s="11131"/>
      <c r="E593" s="11131"/>
      <c r="F593" s="11131"/>
      <c r="G593" s="11131"/>
      <c r="H593" s="11131"/>
      <c r="I593" s="11131"/>
      <c r="J593" s="11131"/>
      <c r="K593" s="11131"/>
      <c r="L593" s="11131"/>
      <c r="M593" s="11131"/>
      <c r="N593" s="11131"/>
      <c r="O593" s="11131"/>
      <c r="P593" s="11131"/>
      <c r="Q593" s="11131"/>
      <c r="R593" s="11131"/>
      <c r="S593" s="11131"/>
      <c r="T593" s="11131"/>
      <c r="U593" s="11131"/>
      <c r="V593" s="11128"/>
      <c r="W593" s="11161" t="s">
        <v>15599</v>
      </c>
      <c r="X593" s="11161"/>
      <c r="Y593" s="11161">
        <v>6</v>
      </c>
      <c r="Z593" s="11131"/>
      <c r="AA593" s="11163" t="s">
        <v>15603</v>
      </c>
      <c r="AB593" s="11161"/>
      <c r="AC593" s="11161">
        <v>14</v>
      </c>
      <c r="AD593" s="11131"/>
      <c r="AE593" s="11128"/>
      <c r="AF593" s="11204"/>
      <c r="AG593" s="11204"/>
      <c r="AH593" s="11204"/>
      <c r="AI593" s="11204"/>
      <c r="AJ593" s="11204"/>
      <c r="AK593" s="11269"/>
      <c r="AL593" s="11204"/>
      <c r="AM593" s="11204"/>
      <c r="AN593" s="11270"/>
      <c r="AO593" s="11204"/>
      <c r="AP593" s="11204"/>
      <c r="AQ593" s="11204"/>
      <c r="AR593" s="11204"/>
      <c r="AS593" s="11201"/>
      <c r="AT593" s="11201"/>
      <c r="AU593" s="11201"/>
      <c r="AV593" s="11204"/>
      <c r="AW593" s="11204"/>
      <c r="AX593" s="11204"/>
      <c r="AY593" s="11204"/>
      <c r="AZ593" s="11204"/>
      <c r="BA593" s="11204"/>
      <c r="BB593" s="11204"/>
    </row>
    <row r="594">
      <c r="A594" s="11131"/>
      <c r="B594" s="11131"/>
      <c r="C594" s="11131"/>
      <c r="D594" s="11131"/>
      <c r="E594" s="11131"/>
      <c r="F594" s="11131"/>
      <c r="G594" s="11131"/>
      <c r="H594" s="11131"/>
      <c r="I594" s="11131"/>
      <c r="J594" s="11131"/>
      <c r="K594" s="11131"/>
      <c r="L594" s="11131"/>
      <c r="M594" s="11131"/>
      <c r="N594" s="11131"/>
      <c r="O594" s="11131"/>
      <c r="P594" s="11131"/>
      <c r="Q594" s="11131"/>
      <c r="R594" s="11131"/>
      <c r="S594" s="11131"/>
      <c r="T594" s="11131"/>
      <c r="U594" s="11131"/>
      <c r="V594" s="11128"/>
      <c r="W594" s="11161" t="s">
        <v>15273</v>
      </c>
      <c r="X594" s="11161"/>
      <c r="Y594" s="11161">
        <v>6</v>
      </c>
      <c r="Z594" s="11131"/>
      <c r="AA594" s="11163" t="s">
        <v>15575</v>
      </c>
      <c r="AB594" s="11161"/>
      <c r="AC594" s="11161">
        <v>14</v>
      </c>
      <c r="AD594" s="11131"/>
      <c r="AE594" s="11128"/>
      <c r="AF594" s="11204"/>
      <c r="AG594" s="11204"/>
      <c r="AH594" s="11204"/>
      <c r="AI594" s="11204"/>
      <c r="AJ594" s="11204"/>
      <c r="AK594" s="11269"/>
      <c r="AL594" s="11204"/>
      <c r="AM594" s="11204"/>
      <c r="AN594" s="11270"/>
      <c r="AO594" s="11204"/>
      <c r="AP594" s="11204"/>
      <c r="AQ594" s="11204"/>
      <c r="AR594" s="11204"/>
      <c r="AS594" s="11201"/>
      <c r="AT594" s="11201"/>
      <c r="AU594" s="11201"/>
      <c r="AV594" s="11204"/>
      <c r="AW594" s="11201"/>
      <c r="AX594" s="11201"/>
      <c r="AY594" s="11201"/>
      <c r="AZ594" s="11204"/>
      <c r="BA594" s="11204"/>
      <c r="BB594" s="11204"/>
    </row>
    <row r="595">
      <c r="A595" s="11131"/>
      <c r="B595" s="11131"/>
      <c r="C595" s="11131"/>
      <c r="D595" s="11131"/>
      <c r="E595" s="11131"/>
      <c r="F595" s="11131"/>
      <c r="G595" s="11131"/>
      <c r="H595" s="11131"/>
      <c r="I595" s="11131"/>
      <c r="J595" s="11131"/>
      <c r="K595" s="11131"/>
      <c r="L595" s="11131"/>
      <c r="M595" s="11131"/>
      <c r="N595" s="11131"/>
      <c r="O595" s="11131"/>
      <c r="P595" s="11131"/>
      <c r="Q595" s="11131"/>
      <c r="R595" s="11131"/>
      <c r="S595" s="11131"/>
      <c r="T595" s="11131"/>
      <c r="U595" s="11131"/>
      <c r="V595" s="11128"/>
      <c r="W595" s="11161" t="s">
        <v>15604</v>
      </c>
      <c r="X595" s="11161"/>
      <c r="Y595" s="11161">
        <v>6</v>
      </c>
      <c r="Z595" s="11131"/>
      <c r="AA595" s="11163" t="s">
        <v>15285</v>
      </c>
      <c r="AB595" s="11161"/>
      <c r="AC595" s="11161">
        <v>14</v>
      </c>
      <c r="AD595" s="11131"/>
      <c r="AE595" s="11128"/>
      <c r="AF595" s="11204"/>
      <c r="AG595" s="11204"/>
      <c r="AH595" s="11204"/>
      <c r="AI595" s="11204"/>
      <c r="AJ595" s="11204"/>
      <c r="AK595" s="11269"/>
      <c r="AL595" s="11204"/>
      <c r="AM595" s="11204"/>
      <c r="AN595" s="11270"/>
      <c r="AO595" s="11204"/>
      <c r="AP595" s="11204"/>
      <c r="AQ595" s="11204"/>
      <c r="AR595" s="11204"/>
      <c r="AS595" s="11201"/>
      <c r="AT595" s="11201"/>
      <c r="AU595" s="11201"/>
      <c r="AV595" s="11204"/>
      <c r="AW595" s="11201"/>
      <c r="AX595" s="11201"/>
      <c r="AY595" s="11201"/>
      <c r="AZ595" s="11204"/>
      <c r="BA595" s="11204"/>
      <c r="BB595" s="11204"/>
    </row>
    <row r="596">
      <c r="A596" s="11131"/>
      <c r="B596" s="11131"/>
      <c r="C596" s="11131"/>
      <c r="D596" s="11131"/>
      <c r="E596" s="11131"/>
      <c r="F596" s="11131"/>
      <c r="G596" s="11131"/>
      <c r="H596" s="11131"/>
      <c r="I596" s="11131"/>
      <c r="J596" s="11131"/>
      <c r="K596" s="11131"/>
      <c r="L596" s="11131"/>
      <c r="M596" s="11131"/>
      <c r="N596" s="11131"/>
      <c r="O596" s="11131"/>
      <c r="P596" s="11131"/>
      <c r="Q596" s="11131"/>
      <c r="R596" s="11131"/>
      <c r="S596" s="11131"/>
      <c r="T596" s="11131"/>
      <c r="U596" s="11131"/>
      <c r="V596" s="11128"/>
      <c r="W596" s="11161" t="s">
        <v>15605</v>
      </c>
      <c r="X596" s="11161"/>
      <c r="Y596" s="11161">
        <v>6</v>
      </c>
      <c r="Z596" s="11131"/>
      <c r="AA596" s="11163" t="s">
        <v>15606</v>
      </c>
      <c r="AB596" s="11161"/>
      <c r="AC596" s="11161">
        <v>14</v>
      </c>
      <c r="AD596" s="11131"/>
      <c r="AE596" s="11128"/>
      <c r="AF596" s="11204"/>
      <c r="AG596" s="11204"/>
      <c r="AH596" s="11204"/>
      <c r="AI596" s="11204"/>
      <c r="AJ596" s="11204"/>
      <c r="AK596" s="11269"/>
      <c r="AL596" s="11204"/>
      <c r="AM596" s="11204"/>
      <c r="AN596" s="11270"/>
      <c r="AO596" s="11204"/>
      <c r="AP596" s="11204"/>
      <c r="AQ596" s="11204"/>
      <c r="AR596" s="11204"/>
      <c r="AS596" s="11201"/>
      <c r="AT596" s="11201"/>
      <c r="AU596" s="11201"/>
      <c r="AV596" s="11204"/>
      <c r="AW596" s="11201"/>
      <c r="AX596" s="11201"/>
      <c r="AY596" s="11201"/>
      <c r="AZ596" s="11204"/>
      <c r="BA596" s="11204"/>
      <c r="BB596" s="11204"/>
    </row>
    <row r="597">
      <c r="A597" s="11131"/>
      <c r="B597" s="11131"/>
      <c r="C597" s="11131"/>
      <c r="D597" s="11131"/>
      <c r="E597" s="11131"/>
      <c r="F597" s="11131"/>
      <c r="G597" s="11131"/>
      <c r="H597" s="11131"/>
      <c r="I597" s="11131"/>
      <c r="J597" s="11131"/>
      <c r="K597" s="11131"/>
      <c r="L597" s="11131"/>
      <c r="M597" s="11131"/>
      <c r="N597" s="11131"/>
      <c r="O597" s="11131"/>
      <c r="P597" s="11131"/>
      <c r="Q597" s="11131"/>
      <c r="R597" s="11131"/>
      <c r="S597" s="11131"/>
      <c r="T597" s="11131"/>
      <c r="U597" s="11131"/>
      <c r="V597" s="11128"/>
      <c r="W597" s="11161" t="s">
        <v>15607</v>
      </c>
      <c r="X597" s="11161"/>
      <c r="Y597" s="11161">
        <v>6</v>
      </c>
      <c r="Z597" s="11131"/>
      <c r="AA597" s="11163" t="s">
        <v>15608</v>
      </c>
      <c r="AB597" s="11161"/>
      <c r="AC597" s="11161">
        <v>14</v>
      </c>
      <c r="AD597" s="11131"/>
      <c r="AE597" s="11128"/>
      <c r="AF597" s="11204"/>
      <c r="AG597" s="11204"/>
      <c r="AH597" s="11204"/>
      <c r="AI597" s="11204"/>
      <c r="AJ597" s="11204"/>
      <c r="AK597" s="11269"/>
      <c r="AL597" s="11204"/>
      <c r="AM597" s="11204"/>
      <c r="AN597" s="11270"/>
      <c r="AO597" s="11204"/>
      <c r="AP597" s="11204"/>
      <c r="AQ597" s="11204"/>
      <c r="AR597" s="11204"/>
      <c r="AS597" s="11201"/>
      <c r="AT597" s="11201"/>
      <c r="AU597" s="11201"/>
      <c r="AV597" s="11201"/>
      <c r="AW597" s="11201"/>
      <c r="AX597" s="11201"/>
      <c r="AY597" s="11201"/>
      <c r="AZ597" s="11201"/>
      <c r="BA597" s="11201"/>
      <c r="BB597" s="11204"/>
    </row>
    <row r="598">
      <c r="A598" s="11131"/>
      <c r="B598" s="11131"/>
      <c r="C598" s="11131"/>
      <c r="D598" s="11131"/>
      <c r="E598" s="11131"/>
      <c r="F598" s="11131"/>
      <c r="G598" s="11131"/>
      <c r="H598" s="11131"/>
      <c r="I598" s="11131"/>
      <c r="J598" s="11131"/>
      <c r="K598" s="11131"/>
      <c r="L598" s="11131"/>
      <c r="M598" s="11131"/>
      <c r="N598" s="11131"/>
      <c r="O598" s="11131"/>
      <c r="P598" s="11131"/>
      <c r="Q598" s="11131"/>
      <c r="R598" s="11131"/>
      <c r="S598" s="11131"/>
      <c r="T598" s="11131"/>
      <c r="U598" s="11131"/>
      <c r="V598" s="11128"/>
      <c r="W598" s="11161" t="s">
        <v>15609</v>
      </c>
      <c r="X598" s="11161"/>
      <c r="Y598" s="11161">
        <v>6</v>
      </c>
      <c r="Z598" s="11131"/>
      <c r="AA598" s="11163" t="s">
        <v>15610</v>
      </c>
      <c r="AB598" s="11161"/>
      <c r="AC598" s="11161">
        <v>14</v>
      </c>
      <c r="AD598" s="11131"/>
      <c r="AE598" s="11128"/>
      <c r="AF598" s="11204"/>
      <c r="AG598" s="11204"/>
      <c r="AH598" s="11204"/>
      <c r="AI598" s="11204"/>
      <c r="AJ598" s="11204"/>
      <c r="AK598" s="11269"/>
      <c r="AL598" s="11204"/>
      <c r="AM598" s="11204"/>
      <c r="AN598" s="11270"/>
      <c r="AO598" s="11204"/>
      <c r="AP598" s="11204"/>
      <c r="AQ598" s="11204"/>
      <c r="AR598" s="11204"/>
      <c r="AS598" s="11201"/>
      <c r="AT598" s="11201"/>
      <c r="AU598" s="11201"/>
      <c r="AV598" s="11201"/>
      <c r="AW598" s="11201"/>
      <c r="AX598" s="11201"/>
      <c r="AY598" s="11201"/>
      <c r="AZ598" s="11201"/>
      <c r="BA598" s="11201"/>
      <c r="BB598" s="11204"/>
    </row>
    <row r="599">
      <c r="A599" s="11131"/>
      <c r="B599" s="11131"/>
      <c r="C599" s="11131"/>
      <c r="D599" s="11131"/>
      <c r="E599" s="11131"/>
      <c r="F599" s="11131"/>
      <c r="G599" s="11131"/>
      <c r="H599" s="11131"/>
      <c r="I599" s="11131"/>
      <c r="J599" s="11131"/>
      <c r="K599" s="11131"/>
      <c r="L599" s="11131"/>
      <c r="M599" s="11131"/>
      <c r="N599" s="11131"/>
      <c r="O599" s="11131"/>
      <c r="P599" s="11131"/>
      <c r="Q599" s="11131"/>
      <c r="R599" s="11131"/>
      <c r="S599" s="11131"/>
      <c r="T599" s="11131"/>
      <c r="U599" s="11131"/>
      <c r="V599" s="11128"/>
      <c r="W599" s="11161" t="s">
        <v>15611</v>
      </c>
      <c r="X599" s="11161"/>
      <c r="Y599" s="11161">
        <v>6</v>
      </c>
      <c r="Z599" s="11131"/>
      <c r="AA599" s="11163" t="s">
        <v>15374</v>
      </c>
      <c r="AB599" s="11161"/>
      <c r="AC599" s="11161">
        <v>14</v>
      </c>
      <c r="AD599" s="11131"/>
      <c r="AE599" s="11128"/>
      <c r="AF599" s="11204"/>
      <c r="AG599" s="11204"/>
      <c r="AH599" s="11204"/>
      <c r="AI599" s="11204"/>
      <c r="AJ599" s="11204"/>
      <c r="AK599" s="11269"/>
      <c r="AL599" s="11204"/>
      <c r="AM599" s="11204"/>
      <c r="AN599" s="11270"/>
      <c r="AO599" s="11204"/>
      <c r="AP599" s="11204"/>
      <c r="AQ599" s="11204"/>
      <c r="AR599" s="11204"/>
      <c r="AS599" s="11201"/>
      <c r="AT599" s="11201"/>
      <c r="AU599" s="11201"/>
      <c r="AV599" s="11201"/>
      <c r="AW599" s="11201"/>
      <c r="AX599" s="11201"/>
      <c r="AY599" s="11201"/>
      <c r="AZ599" s="11201"/>
      <c r="BA599" s="11201"/>
      <c r="BB599" s="11204"/>
    </row>
    <row r="600">
      <c r="A600" s="11131"/>
      <c r="B600" s="11131"/>
      <c r="C600" s="11131"/>
      <c r="D600" s="11131"/>
      <c r="E600" s="11131"/>
      <c r="F600" s="11131"/>
      <c r="G600" s="11131"/>
      <c r="H600" s="11131"/>
      <c r="I600" s="11131"/>
      <c r="J600" s="11131"/>
      <c r="K600" s="11131"/>
      <c r="L600" s="11131"/>
      <c r="M600" s="11131"/>
      <c r="N600" s="11131"/>
      <c r="O600" s="11131"/>
      <c r="P600" s="11131"/>
      <c r="Q600" s="11131"/>
      <c r="R600" s="11131"/>
      <c r="S600" s="11131"/>
      <c r="T600" s="11131"/>
      <c r="U600" s="11131"/>
      <c r="V600" s="11128"/>
      <c r="W600" s="11161" t="s">
        <v>15506</v>
      </c>
      <c r="X600" s="11161"/>
      <c r="Y600" s="11161">
        <v>6</v>
      </c>
      <c r="Z600" s="11131"/>
      <c r="AA600" s="11163" t="s">
        <v>15612</v>
      </c>
      <c r="AB600" s="11161"/>
      <c r="AC600" s="11161">
        <v>14</v>
      </c>
      <c r="AD600" s="11131"/>
      <c r="AE600" s="11128"/>
      <c r="AF600" s="11204"/>
      <c r="AG600" s="11204"/>
      <c r="AH600" s="11204"/>
      <c r="AI600" s="11204"/>
      <c r="AJ600" s="11204"/>
      <c r="AK600" s="11269"/>
      <c r="AL600" s="11204"/>
      <c r="AM600" s="11204"/>
      <c r="AN600" s="11270"/>
      <c r="AO600" s="11204"/>
      <c r="AP600" s="11204"/>
      <c r="AQ600" s="11204"/>
      <c r="AR600" s="11204"/>
      <c r="AS600" s="11201"/>
      <c r="AT600" s="11201"/>
      <c r="AU600" s="11201"/>
      <c r="AV600" s="11201"/>
      <c r="AW600" s="11201"/>
      <c r="AX600" s="11201"/>
      <c r="AY600" s="11201"/>
      <c r="AZ600" s="11201"/>
      <c r="BA600" s="11201"/>
      <c r="BB600" s="11204"/>
    </row>
    <row r="601">
      <c r="V601" s="11128"/>
      <c r="W601" s="11161" t="s">
        <v>15613</v>
      </c>
      <c r="X601" s="11161"/>
      <c r="Y601" s="11161">
        <v>6</v>
      </c>
      <c r="Z601" s="11131"/>
      <c r="AA601" s="11163" t="s">
        <v>15614</v>
      </c>
      <c r="AB601" s="11161"/>
      <c r="AC601" s="11161">
        <v>14</v>
      </c>
      <c r="AD601" s="11131"/>
      <c r="AE601" s="11128"/>
      <c r="AF601" s="11204"/>
      <c r="AG601" s="11204"/>
      <c r="AH601" s="11204"/>
      <c r="AI601" s="11204"/>
      <c r="AJ601" s="11204"/>
      <c r="AK601" s="11269"/>
      <c r="AL601" s="11204"/>
      <c r="AM601" s="11204"/>
      <c r="AN601" s="11270"/>
      <c r="AO601" s="11204"/>
      <c r="AP601" s="11204"/>
      <c r="AQ601" s="11201"/>
      <c r="AR601" s="11201"/>
      <c r="AS601" s="11201"/>
      <c r="AT601" s="11201"/>
      <c r="AU601" s="11201"/>
      <c r="AV601" s="11201"/>
      <c r="AW601" s="11201"/>
      <c r="AX601" s="11201"/>
      <c r="AY601" s="11201"/>
      <c r="AZ601" s="11201"/>
      <c r="BA601" s="11201"/>
      <c r="BB601" s="11201"/>
    </row>
    <row r="602">
      <c r="V602" s="11128"/>
      <c r="W602" s="11161" t="s">
        <v>15255</v>
      </c>
      <c r="X602" s="11161"/>
      <c r="Y602" s="11161">
        <v>6</v>
      </c>
      <c r="Z602" s="11131"/>
      <c r="AA602" s="11163" t="s">
        <v>15615</v>
      </c>
      <c r="AB602" s="11161"/>
      <c r="AC602" s="11161">
        <v>14</v>
      </c>
      <c r="AD602" s="11131"/>
      <c r="AE602" s="11128"/>
      <c r="AF602" s="11204"/>
      <c r="AG602" s="11204"/>
      <c r="AH602" s="11204"/>
      <c r="AI602" s="11204"/>
      <c r="AJ602" s="11204"/>
      <c r="AK602" s="11269"/>
      <c r="AL602" s="11204"/>
      <c r="AM602" s="11204"/>
      <c r="AN602" s="11270"/>
      <c r="AO602" s="11204"/>
      <c r="AP602" s="11204"/>
      <c r="AQ602" s="11201"/>
      <c r="AR602" s="11201"/>
      <c r="AS602" s="11201"/>
      <c r="AT602" s="11201"/>
      <c r="AU602" s="11201"/>
      <c r="AV602" s="11201"/>
      <c r="AW602" s="11201"/>
      <c r="AX602" s="11201"/>
      <c r="AY602" s="11201"/>
      <c r="AZ602" s="11201"/>
      <c r="BA602" s="11201"/>
      <c r="BB602" s="11201"/>
    </row>
    <row r="603">
      <c r="V603" s="11128"/>
      <c r="W603" s="11161" t="s">
        <v>15616</v>
      </c>
      <c r="X603" s="11161"/>
      <c r="Y603" s="11161">
        <v>6</v>
      </c>
      <c r="Z603" s="11131"/>
      <c r="AA603" s="11163" t="s">
        <v>15617</v>
      </c>
      <c r="AB603" s="11161"/>
      <c r="AC603" s="11161">
        <v>14</v>
      </c>
      <c r="AD603" s="11131"/>
      <c r="AE603" s="11128"/>
      <c r="AF603" s="11204"/>
      <c r="AG603" s="11204"/>
      <c r="AH603" s="11204"/>
      <c r="AI603" s="11204"/>
      <c r="AJ603" s="11204"/>
      <c r="AK603" s="11269"/>
      <c r="AL603" s="11204"/>
      <c r="AM603" s="11204"/>
      <c r="AN603" s="11270"/>
      <c r="AO603" s="11204"/>
      <c r="AP603" s="11204"/>
      <c r="AQ603" s="11201"/>
      <c r="AR603" s="11201"/>
      <c r="AS603" s="11201"/>
      <c r="AT603" s="11201"/>
      <c r="AU603" s="11201"/>
      <c r="AV603" s="11201"/>
      <c r="AW603" s="11201"/>
      <c r="AX603" s="11201"/>
      <c r="AY603" s="11201"/>
      <c r="AZ603" s="11201"/>
      <c r="BA603" s="11201"/>
      <c r="BB603" s="11201"/>
    </row>
    <row r="604">
      <c r="V604" s="11128"/>
      <c r="W604" s="11161" t="s">
        <v>15179</v>
      </c>
      <c r="X604" s="11161"/>
      <c r="Y604" s="11161">
        <v>6</v>
      </c>
      <c r="Z604" s="11131"/>
      <c r="AA604" s="11163" t="s">
        <v>15618</v>
      </c>
      <c r="AB604" s="11161"/>
      <c r="AC604" s="11161">
        <v>14</v>
      </c>
      <c r="AD604" s="11131"/>
      <c r="AE604" s="11128"/>
      <c r="AF604" s="11204"/>
      <c r="AG604" s="11204"/>
      <c r="AH604" s="11204"/>
      <c r="AI604" s="11204"/>
      <c r="AJ604" s="11204"/>
      <c r="AK604" s="11269"/>
      <c r="AL604" s="11204"/>
      <c r="AM604" s="11204"/>
      <c r="AN604" s="11270"/>
      <c r="AO604" s="11204"/>
      <c r="AP604" s="11204"/>
      <c r="AQ604" s="11201"/>
      <c r="AR604" s="11201"/>
      <c r="AS604" s="11201"/>
      <c r="AT604" s="11201"/>
      <c r="AU604" s="11201"/>
      <c r="AV604" s="11201"/>
      <c r="AW604" s="11201"/>
      <c r="AX604" s="11201"/>
      <c r="AY604" s="11201"/>
      <c r="AZ604" s="11201"/>
      <c r="BA604" s="11201"/>
      <c r="BB604" s="11201"/>
    </row>
    <row r="605">
      <c r="V605" s="11128"/>
      <c r="W605" s="11161" t="s">
        <v>15504</v>
      </c>
      <c r="X605" s="11161"/>
      <c r="Y605" s="11161">
        <v>6</v>
      </c>
      <c r="Z605" s="11131"/>
      <c r="AA605" s="11163" t="s">
        <v>15494</v>
      </c>
      <c r="AB605" s="11161"/>
      <c r="AC605" s="11161">
        <v>14</v>
      </c>
      <c r="AD605" s="11131"/>
      <c r="AE605" s="11128"/>
      <c r="AF605" s="11204"/>
      <c r="AG605" s="11204"/>
      <c r="AH605" s="11204"/>
      <c r="AI605" s="11204"/>
      <c r="AJ605" s="11204"/>
      <c r="AK605" s="11269"/>
      <c r="AL605" s="11204"/>
      <c r="AM605" s="11204"/>
      <c r="AN605" s="11270"/>
      <c r="AO605" s="11204"/>
      <c r="AP605" s="11204"/>
      <c r="AQ605" s="11201"/>
      <c r="AR605" s="11201"/>
      <c r="AS605" s="11201"/>
      <c r="AT605" s="11201"/>
      <c r="AU605" s="11201"/>
      <c r="AV605" s="11201"/>
      <c r="AW605" s="11201"/>
      <c r="AX605" s="11201"/>
      <c r="AY605" s="11201"/>
      <c r="AZ605" s="11201"/>
      <c r="BA605" s="11201"/>
      <c r="BB605" s="11201"/>
    </row>
    <row r="606">
      <c r="V606" s="11128"/>
      <c r="W606" s="11161" t="s">
        <v>15619</v>
      </c>
      <c r="X606" s="11161"/>
      <c r="Y606" s="11161">
        <v>6</v>
      </c>
      <c r="Z606" s="11131"/>
      <c r="AA606" s="11163" t="s">
        <v>15620</v>
      </c>
      <c r="AB606" s="11161"/>
      <c r="AC606" s="11161">
        <v>14</v>
      </c>
      <c r="AD606" s="11131"/>
      <c r="AE606" s="11128"/>
      <c r="AF606" s="11204"/>
      <c r="AG606" s="11204"/>
      <c r="AH606" s="11204"/>
      <c r="AI606" s="11204"/>
      <c r="AJ606" s="11204"/>
      <c r="AK606" s="11269"/>
      <c r="AL606" s="11204"/>
      <c r="AM606" s="11204"/>
      <c r="AN606" s="11270"/>
      <c r="AO606" s="11204"/>
      <c r="AP606" s="11204"/>
      <c r="AQ606" s="11201"/>
      <c r="AR606" s="11201"/>
      <c r="AS606" s="11201"/>
      <c r="AT606" s="11201"/>
      <c r="AU606" s="11201"/>
      <c r="AV606" s="11201"/>
      <c r="AW606" s="11201"/>
      <c r="AX606" s="11201"/>
      <c r="AY606" s="11201"/>
      <c r="AZ606" s="11201"/>
      <c r="BA606" s="11201"/>
      <c r="BB606" s="11201"/>
    </row>
    <row r="607">
      <c r="V607" s="11128"/>
      <c r="W607" s="11161" t="s">
        <v>15621</v>
      </c>
      <c r="X607" s="11161"/>
      <c r="Y607" s="11161">
        <v>6</v>
      </c>
      <c r="Z607" s="11131"/>
      <c r="AA607" s="11163" t="s">
        <v>15622</v>
      </c>
      <c r="AB607" s="11161"/>
      <c r="AC607" s="11161">
        <v>14</v>
      </c>
      <c r="AD607" s="11131"/>
      <c r="AE607" s="11128"/>
      <c r="AF607" s="11204"/>
      <c r="AG607" s="11204"/>
      <c r="AH607" s="11204"/>
      <c r="AI607" s="11204"/>
      <c r="AJ607" s="11204"/>
      <c r="AK607" s="11269"/>
      <c r="AL607" s="11204"/>
      <c r="AM607" s="11204"/>
      <c r="AN607" s="11270"/>
      <c r="AO607" s="11204"/>
      <c r="AP607" s="11204"/>
      <c r="AQ607" s="11201"/>
      <c r="AR607" s="11201"/>
      <c r="AS607" s="11201"/>
      <c r="AT607" s="11201"/>
      <c r="AU607" s="11201"/>
      <c r="AV607" s="11201"/>
      <c r="AW607" s="11201"/>
      <c r="AX607" s="11201"/>
      <c r="AY607" s="11201"/>
      <c r="AZ607" s="11201"/>
      <c r="BA607" s="11201"/>
      <c r="BB607" s="11201"/>
    </row>
    <row r="608">
      <c r="V608" s="11128"/>
      <c r="W608" s="11161" t="s">
        <v>15292</v>
      </c>
      <c r="X608" s="11161"/>
      <c r="Y608" s="11161">
        <v>6</v>
      </c>
      <c r="Z608" s="11131"/>
      <c r="AA608" s="11163" t="s">
        <v>15623</v>
      </c>
      <c r="AB608" s="11161"/>
      <c r="AC608" s="11161">
        <v>14</v>
      </c>
      <c r="AD608" s="11131"/>
      <c r="AE608" s="11128"/>
      <c r="AF608" s="11204"/>
      <c r="AG608" s="11204"/>
      <c r="AH608" s="11204"/>
      <c r="AI608" s="11204"/>
      <c r="AJ608" s="11204"/>
      <c r="AK608" s="11269"/>
      <c r="AL608" s="11204"/>
      <c r="AM608" s="11204"/>
      <c r="AN608" s="11270"/>
      <c r="AO608" s="11204"/>
      <c r="AP608" s="11204"/>
      <c r="AQ608" s="11201"/>
      <c r="AR608" s="11201"/>
      <c r="AS608" s="11201"/>
      <c r="AT608" s="11201"/>
      <c r="AU608" s="11201"/>
      <c r="AV608" s="11201"/>
      <c r="AW608" s="11201"/>
      <c r="AX608" s="11201"/>
      <c r="AY608" s="11201"/>
      <c r="AZ608" s="11201"/>
      <c r="BA608" s="11201"/>
      <c r="BB608" s="11201"/>
    </row>
    <row r="609">
      <c r="V609" s="11128"/>
      <c r="W609" s="11161" t="s">
        <v>15491</v>
      </c>
      <c r="X609" s="11161"/>
      <c r="Y609" s="11161">
        <v>6</v>
      </c>
      <c r="Z609" s="11131"/>
      <c r="AA609" s="11163" t="s">
        <v>15389</v>
      </c>
      <c r="AB609" s="11161"/>
      <c r="AC609" s="11161">
        <v>14</v>
      </c>
      <c r="AD609" s="11131"/>
      <c r="AE609" s="11128"/>
      <c r="AF609" s="11204"/>
      <c r="AG609" s="11204"/>
      <c r="AH609" s="11204"/>
      <c r="AI609" s="11204"/>
      <c r="AJ609" s="11204"/>
      <c r="AK609" s="11269"/>
      <c r="AL609" s="11204"/>
      <c r="AM609" s="11204"/>
      <c r="AN609" s="11270"/>
      <c r="AO609" s="11204"/>
      <c r="AP609" s="11204"/>
      <c r="AQ609" s="11201"/>
      <c r="AR609" s="11201"/>
      <c r="AS609" s="11201"/>
      <c r="AT609" s="11201"/>
      <c r="AU609" s="11201"/>
      <c r="AV609" s="11201"/>
      <c r="AW609" s="11201"/>
      <c r="AX609" s="11201"/>
      <c r="AY609" s="11201"/>
      <c r="AZ609" s="11201"/>
      <c r="BA609" s="11201"/>
      <c r="BB609" s="11201"/>
    </row>
    <row r="610">
      <c r="V610" s="11128"/>
      <c r="W610" s="11161" t="s">
        <v>15624</v>
      </c>
      <c r="X610" s="11161"/>
      <c r="Y610" s="11161">
        <v>6</v>
      </c>
      <c r="Z610" s="11131"/>
      <c r="AA610" s="11163" t="s">
        <v>15443</v>
      </c>
      <c r="AB610" s="11161"/>
      <c r="AC610" s="11161">
        <v>14</v>
      </c>
      <c r="AD610" s="11131"/>
      <c r="AE610" s="11128"/>
      <c r="AF610" s="11204"/>
      <c r="AG610" s="11204"/>
      <c r="AH610" s="11204"/>
      <c r="AI610" s="11204"/>
      <c r="AJ610" s="11204"/>
      <c r="AK610" s="11269"/>
      <c r="AL610" s="11204"/>
      <c r="AM610" s="11204"/>
      <c r="AN610" s="11270"/>
      <c r="AO610" s="11204"/>
      <c r="AP610" s="11204"/>
      <c r="AQ610" s="11201"/>
      <c r="AR610" s="11201"/>
      <c r="AS610" s="11201"/>
      <c r="AT610" s="11201"/>
      <c r="AU610" s="11201"/>
      <c r="AV610" s="11201"/>
      <c r="AW610" s="11201"/>
      <c r="AX610" s="11201"/>
      <c r="AY610" s="11201"/>
      <c r="AZ610" s="11201"/>
      <c r="BA610" s="11201"/>
      <c r="BB610" s="11201"/>
    </row>
    <row r="611">
      <c r="V611" s="11288"/>
      <c r="W611" s="11161" t="s">
        <v>15625</v>
      </c>
      <c r="X611" s="11161"/>
      <c r="Y611" s="11161">
        <v>6</v>
      </c>
      <c r="Z611" s="11131"/>
      <c r="AA611" s="11163" t="s">
        <v>15564</v>
      </c>
      <c r="AB611" s="11161"/>
      <c r="AC611" s="11161">
        <v>14</v>
      </c>
      <c r="AD611" s="11131"/>
      <c r="AE611" s="11128"/>
      <c r="AF611" s="11204"/>
      <c r="AG611" s="11204"/>
      <c r="AH611" s="11204"/>
      <c r="AI611" s="11204"/>
      <c r="AJ611" s="11204"/>
      <c r="AK611" s="11269"/>
      <c r="AL611" s="11204"/>
      <c r="AM611" s="11204"/>
      <c r="AN611" s="11270"/>
      <c r="AO611" s="11204"/>
      <c r="AP611" s="11204"/>
      <c r="AQ611" s="11201"/>
      <c r="AR611" s="11201"/>
      <c r="AS611" s="11201"/>
      <c r="AT611" s="11201"/>
      <c r="AU611" s="11201"/>
      <c r="AV611" s="11201"/>
      <c r="AW611" s="11201"/>
      <c r="AX611" s="11201"/>
      <c r="AY611" s="11201"/>
      <c r="AZ611" s="11201"/>
      <c r="BA611" s="11201"/>
      <c r="BB611" s="11201"/>
    </row>
    <row r="612">
      <c r="V612" s="11288"/>
      <c r="W612" s="11161" t="s">
        <v>15626</v>
      </c>
      <c r="X612" s="11161"/>
      <c r="Y612" s="11161">
        <v>6</v>
      </c>
      <c r="Z612" s="11131"/>
      <c r="AA612" s="11163" t="s">
        <v>15627</v>
      </c>
      <c r="AB612" s="11161"/>
      <c r="AC612" s="11161">
        <v>14</v>
      </c>
      <c r="AD612" s="11131"/>
      <c r="AE612" s="11288"/>
      <c r="AF612" s="11204"/>
      <c r="AG612" s="11204"/>
      <c r="AH612" s="11204"/>
      <c r="AI612" s="11204"/>
      <c r="AJ612" s="11204"/>
      <c r="AK612" s="11269"/>
      <c r="AL612" s="11204"/>
      <c r="AM612" s="11204"/>
      <c r="AN612" s="11270"/>
      <c r="AO612" s="11204"/>
      <c r="AP612" s="11204"/>
      <c r="AQ612" s="11201"/>
      <c r="AR612" s="11201"/>
      <c r="AS612" s="11201"/>
      <c r="AT612" s="11201"/>
      <c r="AU612" s="11201"/>
      <c r="AV612" s="11201"/>
      <c r="AW612" s="11201"/>
      <c r="AX612" s="11201"/>
      <c r="AY612" s="11201"/>
      <c r="AZ612" s="11201"/>
      <c r="BA612" s="11201"/>
      <c r="BB612" s="11201"/>
    </row>
    <row r="613">
      <c r="V613" s="11288"/>
      <c r="W613" s="11161" t="s">
        <v>15323</v>
      </c>
      <c r="X613" s="11161"/>
      <c r="Y613" s="11161">
        <v>6</v>
      </c>
      <c r="Z613" s="11131"/>
      <c r="AA613" s="11163" t="s">
        <v>15408</v>
      </c>
      <c r="AB613" s="11161"/>
      <c r="AC613" s="11161">
        <v>14</v>
      </c>
      <c r="AD613" s="11131"/>
      <c r="AE613" s="11288"/>
      <c r="AF613" s="11204"/>
      <c r="AG613" s="11204"/>
      <c r="AH613" s="11204"/>
      <c r="AI613" s="11204"/>
      <c r="AJ613" s="11204"/>
      <c r="AK613" s="11269"/>
      <c r="AL613" s="11204"/>
      <c r="AM613" s="11204"/>
      <c r="AN613" s="11270"/>
      <c r="AO613" s="11204"/>
      <c r="AP613" s="11204"/>
      <c r="AQ613" s="11201"/>
      <c r="AR613" s="11201"/>
      <c r="AS613" s="11201"/>
      <c r="AT613" s="11201"/>
      <c r="AU613" s="11201"/>
      <c r="AV613" s="11201"/>
      <c r="AW613" s="11201"/>
      <c r="AX613" s="11201"/>
      <c r="AY613" s="11201"/>
      <c r="AZ613" s="11201"/>
      <c r="BA613" s="11201"/>
      <c r="BB613" s="11201"/>
    </row>
    <row r="614">
      <c r="V614" s="11288"/>
      <c r="W614" s="11161" t="s">
        <v>15606</v>
      </c>
      <c r="X614" s="11161"/>
      <c r="Y614" s="11161">
        <v>6</v>
      </c>
      <c r="Z614" s="11131"/>
      <c r="AA614" s="11163" t="s">
        <v>15410</v>
      </c>
      <c r="AB614" s="11161"/>
      <c r="AC614" s="11161">
        <v>14</v>
      </c>
      <c r="AD614" s="11131"/>
      <c r="AE614" s="11288"/>
      <c r="AF614" s="11204"/>
      <c r="AG614" s="11204"/>
      <c r="AH614" s="11204"/>
      <c r="AI614" s="11204"/>
      <c r="AJ614" s="11204"/>
      <c r="AK614" s="11269"/>
      <c r="AL614" s="11204"/>
      <c r="AM614" s="11204"/>
      <c r="AN614" s="11270"/>
      <c r="AO614" s="11204"/>
      <c r="AP614" s="11204"/>
      <c r="AQ614" s="11201"/>
      <c r="AR614" s="11201"/>
      <c r="AS614" s="11201"/>
      <c r="AT614" s="11201"/>
      <c r="AU614" s="11201"/>
      <c r="AV614" s="11201"/>
      <c r="AW614" s="11201"/>
      <c r="AX614" s="11201"/>
      <c r="AY614" s="11201"/>
      <c r="AZ614" s="11201"/>
      <c r="BA614" s="11201"/>
      <c r="BB614" s="11201"/>
    </row>
    <row r="615">
      <c r="V615" s="11288"/>
      <c r="W615" s="11161" t="s">
        <v>15628</v>
      </c>
      <c r="X615" s="11161"/>
      <c r="Y615" s="11161">
        <v>6</v>
      </c>
      <c r="Z615" s="11131"/>
      <c r="AA615" s="11163" t="s">
        <v>15629</v>
      </c>
      <c r="AB615" s="11161"/>
      <c r="AC615" s="11161">
        <v>14</v>
      </c>
      <c r="AD615" s="11131"/>
      <c r="AE615" s="11288"/>
      <c r="AF615" s="11204"/>
      <c r="AG615" s="11204"/>
      <c r="AH615" s="11204"/>
      <c r="AI615" s="11204"/>
      <c r="AJ615" s="11204"/>
      <c r="AK615" s="11269"/>
      <c r="AL615" s="11204"/>
      <c r="AM615" s="11204"/>
      <c r="AN615" s="11270"/>
      <c r="AO615" s="11204"/>
      <c r="AP615" s="11204"/>
      <c r="AQ615" s="11201"/>
      <c r="AR615" s="11201"/>
      <c r="AS615" s="11201"/>
      <c r="AT615" s="11201"/>
      <c r="AU615" s="11201"/>
      <c r="AV615" s="11201"/>
      <c r="AW615" s="11201"/>
      <c r="AX615" s="11201"/>
      <c r="AY615" s="11201"/>
      <c r="AZ615" s="11201"/>
      <c r="BA615" s="11201"/>
      <c r="BB615" s="11201"/>
    </row>
    <row r="616">
      <c r="V616" s="11288"/>
      <c r="W616" s="11161" t="s">
        <v>15630</v>
      </c>
      <c r="X616" s="11161"/>
      <c r="Y616" s="11161">
        <v>6</v>
      </c>
      <c r="Z616" s="11131"/>
      <c r="AA616" s="11163" t="s">
        <v>15631</v>
      </c>
      <c r="AB616" s="11161"/>
      <c r="AC616" s="11161">
        <v>14</v>
      </c>
      <c r="AD616" s="11131"/>
      <c r="AE616" s="11288"/>
      <c r="AF616" s="11204"/>
      <c r="AG616" s="11204"/>
      <c r="AH616" s="11204"/>
      <c r="AI616" s="11204"/>
      <c r="AJ616" s="11204"/>
      <c r="AK616" s="11269"/>
      <c r="AL616" s="11204"/>
      <c r="AM616" s="11204"/>
      <c r="AN616" s="11270"/>
      <c r="AO616" s="11204"/>
      <c r="AP616" s="11204"/>
      <c r="AQ616" s="11201"/>
      <c r="AR616" s="11201"/>
      <c r="AS616" s="11201"/>
      <c r="AT616" s="11201"/>
      <c r="AU616" s="11201"/>
      <c r="AV616" s="11201"/>
      <c r="AW616" s="11201"/>
      <c r="AX616" s="11201"/>
      <c r="AY616" s="11201"/>
      <c r="AZ616" s="11201"/>
      <c r="BA616" s="11201"/>
      <c r="BB616" s="11201"/>
    </row>
    <row r="617">
      <c r="V617" s="11288"/>
      <c r="W617" s="11161" t="s">
        <v>15632</v>
      </c>
      <c r="X617" s="11161"/>
      <c r="Y617" s="11161">
        <v>6</v>
      </c>
      <c r="Z617" s="11131"/>
      <c r="AA617" s="11163" t="s">
        <v>15633</v>
      </c>
      <c r="AB617" s="11161"/>
      <c r="AC617" s="11161">
        <v>14</v>
      </c>
      <c r="AD617" s="11131"/>
      <c r="AE617" s="11288"/>
      <c r="AF617" s="11204"/>
      <c r="AG617" s="11204"/>
      <c r="AH617" s="11204"/>
      <c r="AI617" s="11204"/>
      <c r="AJ617" s="11204"/>
      <c r="AK617" s="11269"/>
      <c r="AL617" s="11204"/>
      <c r="AM617" s="11204"/>
      <c r="AN617" s="11270"/>
      <c r="AO617" s="11204"/>
      <c r="AP617" s="11204"/>
      <c r="AQ617" s="11201"/>
      <c r="AR617" s="11201"/>
      <c r="AS617" s="11201"/>
      <c r="AT617" s="11201"/>
      <c r="AU617" s="11201"/>
      <c r="AV617" s="11201"/>
      <c r="AW617" s="11201"/>
      <c r="AX617" s="11201"/>
      <c r="AY617" s="11201"/>
      <c r="AZ617" s="11201"/>
      <c r="BA617" s="11201"/>
      <c r="BB617" s="11201"/>
    </row>
    <row r="618">
      <c r="V618" s="11288"/>
      <c r="W618" s="11161" t="s">
        <v>15634</v>
      </c>
      <c r="X618" s="11161"/>
      <c r="Y618" s="11161">
        <v>6</v>
      </c>
      <c r="Z618" s="11131"/>
      <c r="AA618" s="11163" t="s">
        <v>15635</v>
      </c>
      <c r="AB618" s="11161"/>
      <c r="AC618" s="11161">
        <v>14</v>
      </c>
      <c r="AD618" s="11131"/>
      <c r="AE618" s="11288"/>
      <c r="AF618" s="11204"/>
      <c r="AG618" s="11204"/>
      <c r="AH618" s="11204"/>
      <c r="AI618" s="11204"/>
      <c r="AJ618" s="11204"/>
      <c r="AK618" s="11269"/>
      <c r="AL618" s="11204"/>
      <c r="AM618" s="11204"/>
      <c r="AN618" s="11270"/>
      <c r="AO618" s="11204"/>
      <c r="AP618" s="11204"/>
      <c r="AQ618" s="11201"/>
      <c r="AR618" s="11201"/>
      <c r="AS618" s="11201"/>
      <c r="AT618" s="11201"/>
      <c r="AU618" s="11201"/>
      <c r="AV618" s="11201"/>
      <c r="AW618" s="11201"/>
      <c r="AX618" s="11201"/>
      <c r="AY618" s="11201"/>
      <c r="AZ618" s="11201"/>
      <c r="BA618" s="11201"/>
      <c r="BB618" s="11201"/>
    </row>
    <row r="619">
      <c r="V619" s="11288"/>
      <c r="W619" s="11161" t="s">
        <v>15636</v>
      </c>
      <c r="X619" s="11161"/>
      <c r="Y619" s="11161">
        <v>6</v>
      </c>
      <c r="Z619" s="11131"/>
      <c r="AA619" s="11163" t="s">
        <v>15637</v>
      </c>
      <c r="AB619" s="11161"/>
      <c r="AC619" s="11161">
        <v>14</v>
      </c>
      <c r="AD619" s="11131"/>
      <c r="AE619" s="11288"/>
      <c r="AF619" s="11204"/>
      <c r="AG619" s="11204"/>
      <c r="AH619" s="11204"/>
      <c r="AI619" s="11204"/>
      <c r="AJ619" s="11204"/>
      <c r="AK619" s="11269"/>
      <c r="AL619" s="11204"/>
      <c r="AM619" s="11204"/>
      <c r="AN619" s="11270"/>
      <c r="AO619" s="11204"/>
      <c r="AP619" s="11204"/>
      <c r="AQ619" s="11201"/>
      <c r="AR619" s="11201"/>
      <c r="AS619" s="11201"/>
      <c r="AT619" s="11201"/>
      <c r="AU619" s="11201"/>
      <c r="AV619" s="11201"/>
      <c r="AW619" s="11201"/>
      <c r="AX619" s="11201"/>
      <c r="AY619" s="11201"/>
      <c r="AZ619" s="11201"/>
      <c r="BA619" s="11201"/>
      <c r="BB619" s="11201"/>
    </row>
    <row r="620">
      <c r="V620" s="11288"/>
      <c r="W620" s="11161" t="s">
        <v>15638</v>
      </c>
      <c r="X620" s="11161"/>
      <c r="Y620" s="11161">
        <v>6</v>
      </c>
      <c r="Z620" s="11131"/>
      <c r="AA620" s="11163" t="s">
        <v>15639</v>
      </c>
      <c r="AB620" s="11161"/>
      <c r="AC620" s="11161">
        <v>14</v>
      </c>
      <c r="AD620" s="11131"/>
      <c r="AE620" s="11288"/>
      <c r="AF620" s="11204"/>
      <c r="AG620" s="11204"/>
      <c r="AH620" s="11204"/>
      <c r="AI620" s="11204"/>
      <c r="AJ620" s="11204"/>
      <c r="AK620" s="11269"/>
      <c r="AL620" s="11204"/>
      <c r="AM620" s="11204"/>
      <c r="AN620" s="11270"/>
      <c r="AO620" s="11204"/>
      <c r="AP620" s="11204"/>
      <c r="AQ620" s="11201"/>
      <c r="AR620" s="11201"/>
      <c r="AS620" s="11201"/>
      <c r="AT620" s="11201"/>
      <c r="AU620" s="11201"/>
      <c r="AV620" s="11201"/>
      <c r="AW620" s="11201"/>
      <c r="AX620" s="11201"/>
      <c r="AY620" s="11201"/>
      <c r="AZ620" s="11201"/>
      <c r="BA620" s="11201"/>
      <c r="BB620" s="11201"/>
    </row>
    <row r="621">
      <c r="V621" s="11288"/>
      <c r="W621" s="11161" t="s">
        <v>15620</v>
      </c>
      <c r="X621" s="11161"/>
      <c r="Y621" s="11161">
        <v>6</v>
      </c>
      <c r="Z621" s="11131"/>
      <c r="AA621" s="11163" t="s">
        <v>15522</v>
      </c>
      <c r="AB621" s="11161"/>
      <c r="AC621" s="11161">
        <v>14</v>
      </c>
      <c r="AD621" s="11131"/>
      <c r="AE621" s="11288"/>
      <c r="AF621" s="11204"/>
      <c r="AG621" s="11204"/>
      <c r="AH621" s="11204"/>
      <c r="AI621" s="11204"/>
      <c r="AJ621" s="11204"/>
      <c r="AK621" s="11269"/>
      <c r="AL621" s="11204"/>
      <c r="AM621" s="11204"/>
      <c r="AN621" s="11270"/>
      <c r="AO621" s="11204"/>
      <c r="AP621" s="11204"/>
      <c r="AQ621" s="11201"/>
      <c r="AR621" s="11201"/>
      <c r="AS621" s="11201"/>
      <c r="AT621" s="11201"/>
      <c r="AU621" s="11201"/>
      <c r="AV621" s="11201"/>
      <c r="AW621" s="11201"/>
      <c r="AX621" s="11201"/>
      <c r="AY621" s="11201"/>
      <c r="AZ621" s="11201"/>
      <c r="BA621" s="11201"/>
      <c r="BB621" s="11201"/>
    </row>
    <row r="622">
      <c r="V622" s="11288"/>
      <c r="W622" s="11161" t="s">
        <v>15640</v>
      </c>
      <c r="X622" s="11161"/>
      <c r="Y622" s="11161">
        <v>6</v>
      </c>
      <c r="Z622" s="11131"/>
      <c r="AA622" s="11163" t="s">
        <v>15515</v>
      </c>
      <c r="AB622" s="11161"/>
      <c r="AC622" s="11161">
        <v>14</v>
      </c>
      <c r="AD622" s="11131"/>
      <c r="AE622" s="11288"/>
      <c r="AF622" s="11204"/>
      <c r="AG622" s="11204"/>
      <c r="AH622" s="11204"/>
      <c r="AI622" s="11204"/>
      <c r="AJ622" s="11204"/>
      <c r="AK622" s="11269"/>
      <c r="AL622" s="11204"/>
      <c r="AM622" s="11204"/>
      <c r="AN622" s="11270"/>
      <c r="AO622" s="11204"/>
      <c r="AP622" s="11204"/>
      <c r="AQ622" s="11201"/>
      <c r="AR622" s="11201"/>
      <c r="AS622" s="11201"/>
      <c r="AT622" s="11201"/>
      <c r="AU622" s="11201"/>
      <c r="AV622" s="11201"/>
      <c r="AW622" s="11201"/>
      <c r="AX622" s="11201"/>
      <c r="AY622" s="11201"/>
      <c r="AZ622" s="11201"/>
      <c r="BA622" s="11201"/>
      <c r="BB622" s="11201"/>
    </row>
    <row r="623">
      <c r="V623" s="11288"/>
      <c r="W623" s="11161" t="s">
        <v>15376</v>
      </c>
      <c r="X623" s="11161"/>
      <c r="Y623" s="11161">
        <v>6</v>
      </c>
      <c r="Z623" s="11131"/>
      <c r="AA623" s="11163" t="s">
        <v>15516</v>
      </c>
      <c r="AB623" s="11161"/>
      <c r="AC623" s="11161">
        <v>14</v>
      </c>
      <c r="AD623" s="11131"/>
      <c r="AE623" s="11288"/>
      <c r="AF623" s="11204"/>
      <c r="AG623" s="11204"/>
      <c r="AH623" s="11204"/>
      <c r="AI623" s="11204"/>
      <c r="AJ623" s="11204"/>
      <c r="AK623" s="11269"/>
      <c r="AL623" s="11204"/>
      <c r="AM623" s="11204"/>
      <c r="AN623" s="11270"/>
      <c r="AO623" s="11204"/>
      <c r="AP623" s="11204"/>
      <c r="AQ623" s="11201"/>
      <c r="AR623" s="11201"/>
      <c r="AS623" s="11201"/>
      <c r="AT623" s="11201"/>
      <c r="AU623" s="11201"/>
      <c r="AV623" s="11201"/>
      <c r="AW623" s="11201"/>
      <c r="AX623" s="11201"/>
      <c r="AY623" s="11201"/>
      <c r="AZ623" s="11201"/>
      <c r="BA623" s="11201"/>
      <c r="BB623" s="11201"/>
    </row>
    <row r="624">
      <c r="V624" s="11288"/>
      <c r="W624" s="11161" t="s">
        <v>15641</v>
      </c>
      <c r="X624" s="11161"/>
      <c r="Y624" s="11161">
        <v>6</v>
      </c>
      <c r="Z624" s="11131"/>
      <c r="AA624" s="11163" t="s">
        <v>15524</v>
      </c>
      <c r="AB624" s="11161"/>
      <c r="AC624" s="11161">
        <v>13</v>
      </c>
      <c r="AD624" s="11131"/>
      <c r="AE624" s="11288"/>
      <c r="AF624" s="11204"/>
      <c r="AG624" s="11204"/>
      <c r="AH624" s="11204"/>
      <c r="AI624" s="11204"/>
      <c r="AJ624" s="11204"/>
      <c r="AK624" s="11269"/>
      <c r="AL624" s="11204"/>
      <c r="AM624" s="11204"/>
      <c r="AN624" s="11270"/>
      <c r="AO624" s="11204"/>
      <c r="AP624" s="11204"/>
      <c r="AQ624" s="11201"/>
      <c r="AR624" s="11201"/>
      <c r="AS624" s="11201"/>
      <c r="AT624" s="11201"/>
      <c r="AU624" s="11201"/>
      <c r="AV624" s="11201"/>
      <c r="AW624" s="11201"/>
      <c r="AX624" s="11201"/>
      <c r="AY624" s="11201"/>
      <c r="AZ624" s="11201"/>
      <c r="BA624" s="11201"/>
      <c r="BB624" s="11201"/>
    </row>
    <row r="625">
      <c r="V625" s="11288"/>
      <c r="W625" s="11161" t="s">
        <v>15642</v>
      </c>
      <c r="X625" s="11161"/>
      <c r="Y625" s="11161">
        <v>6</v>
      </c>
      <c r="Z625" s="11131"/>
      <c r="AA625" s="11163" t="s">
        <v>15520</v>
      </c>
      <c r="AB625" s="11161"/>
      <c r="AC625" s="11161">
        <v>13</v>
      </c>
      <c r="AD625" s="11131"/>
      <c r="AE625" s="11288"/>
      <c r="AF625" s="11204"/>
      <c r="AG625" s="11204"/>
      <c r="AH625" s="11204"/>
      <c r="AI625" s="11204"/>
      <c r="AJ625" s="11204"/>
      <c r="AK625" s="11269"/>
      <c r="AL625" s="11204"/>
      <c r="AM625" s="11204"/>
      <c r="AN625" s="11270"/>
      <c r="AO625" s="11204"/>
      <c r="AP625" s="11204"/>
      <c r="AQ625" s="11201"/>
      <c r="AR625" s="11201"/>
      <c r="AS625" s="11201"/>
      <c r="AT625" s="11201"/>
      <c r="AU625" s="11201"/>
      <c r="AV625" s="11201"/>
      <c r="AW625" s="11201"/>
      <c r="AX625" s="11201"/>
      <c r="AY625" s="11201"/>
      <c r="AZ625" s="11201"/>
      <c r="BA625" s="11201"/>
      <c r="BB625" s="11201"/>
    </row>
    <row r="626">
      <c r="V626" s="11288"/>
      <c r="W626" s="11161" t="s">
        <v>15615</v>
      </c>
      <c r="X626" s="11161"/>
      <c r="Y626" s="11161">
        <v>6</v>
      </c>
      <c r="Z626" s="11131"/>
      <c r="AA626" s="11163" t="s">
        <v>15643</v>
      </c>
      <c r="AB626" s="11161"/>
      <c r="AC626" s="11161">
        <v>13</v>
      </c>
      <c r="AD626" s="11131"/>
      <c r="AE626" s="11288"/>
      <c r="AF626" s="11204"/>
      <c r="AG626" s="11204"/>
      <c r="AH626" s="11204"/>
      <c r="AI626" s="11204"/>
      <c r="AJ626" s="11204"/>
      <c r="AK626" s="11269"/>
      <c r="AL626" s="11204"/>
      <c r="AM626" s="11204"/>
      <c r="AN626" s="11270"/>
      <c r="AO626" s="11204"/>
      <c r="AP626" s="11204"/>
      <c r="AQ626" s="11201"/>
      <c r="AR626" s="11201"/>
      <c r="AS626" s="11201"/>
      <c r="AT626" s="11201"/>
      <c r="AU626" s="11201"/>
      <c r="AV626" s="11201"/>
      <c r="AW626" s="11201"/>
      <c r="AX626" s="11201"/>
      <c r="AY626" s="11201"/>
      <c r="AZ626" s="11201"/>
      <c r="BA626" s="11201"/>
      <c r="BB626" s="11201"/>
    </row>
    <row r="627">
      <c r="V627" s="11288"/>
      <c r="W627" s="11161" t="s">
        <v>15644</v>
      </c>
      <c r="X627" s="11161"/>
      <c r="Y627" s="11161">
        <v>6</v>
      </c>
      <c r="Z627" s="11131"/>
      <c r="AA627" s="11163" t="s">
        <v>15645</v>
      </c>
      <c r="AB627" s="11161"/>
      <c r="AC627" s="11161">
        <v>13</v>
      </c>
      <c r="AD627" s="11131"/>
      <c r="AE627" s="11288"/>
      <c r="AF627" s="11204"/>
      <c r="AG627" s="11204"/>
      <c r="AH627" s="11204"/>
      <c r="AI627" s="11204"/>
      <c r="AJ627" s="11204"/>
      <c r="AK627" s="11269"/>
      <c r="AL627" s="11204"/>
      <c r="AM627" s="11204"/>
      <c r="AN627" s="11270"/>
      <c r="AO627" s="11204"/>
      <c r="AP627" s="11204"/>
      <c r="AQ627" s="11201"/>
      <c r="AR627" s="11201"/>
      <c r="AS627" s="11201"/>
      <c r="AT627" s="11201"/>
      <c r="AU627" s="11201"/>
      <c r="AV627" s="11201"/>
      <c r="AW627" s="11201"/>
      <c r="AX627" s="11201"/>
      <c r="AY627" s="11201"/>
      <c r="AZ627" s="11201"/>
      <c r="BA627" s="11201"/>
      <c r="BB627" s="11201"/>
    </row>
    <row r="628">
      <c r="V628" s="11288"/>
      <c r="W628" s="11161" t="s">
        <v>15381</v>
      </c>
      <c r="X628" s="11161"/>
      <c r="Y628" s="11161">
        <v>6</v>
      </c>
      <c r="Z628" s="11131"/>
      <c r="AA628" s="11163" t="s">
        <v>15412</v>
      </c>
      <c r="AB628" s="11161"/>
      <c r="AC628" s="11161">
        <v>13</v>
      </c>
      <c r="AD628" s="11131"/>
      <c r="AE628" s="11288"/>
      <c r="AF628" s="11204"/>
      <c r="AG628" s="11204"/>
      <c r="AH628" s="11204"/>
      <c r="AI628" s="11204"/>
      <c r="AJ628" s="11204"/>
      <c r="AK628" s="11269"/>
      <c r="AL628" s="11204"/>
      <c r="AM628" s="11204"/>
      <c r="AN628" s="11270"/>
      <c r="AO628" s="11204"/>
      <c r="AP628" s="11204"/>
      <c r="AQ628" s="11201"/>
      <c r="AR628" s="11201"/>
      <c r="AS628" s="11201"/>
      <c r="AT628" s="11201"/>
      <c r="AU628" s="11201"/>
      <c r="AV628" s="11201"/>
      <c r="AW628" s="11201"/>
      <c r="AX628" s="11201"/>
      <c r="AY628" s="11201"/>
      <c r="AZ628" s="11201"/>
      <c r="BA628" s="11201"/>
      <c r="BB628" s="11201"/>
    </row>
    <row r="629">
      <c r="V629" s="11288"/>
      <c r="W629" s="11161" t="s">
        <v>15646</v>
      </c>
      <c r="X629" s="11161"/>
      <c r="Y629" s="11161">
        <v>6</v>
      </c>
      <c r="Z629" s="11131"/>
      <c r="AA629" s="11163" t="s">
        <v>15414</v>
      </c>
      <c r="AB629" s="11161"/>
      <c r="AC629" s="11161">
        <v>13</v>
      </c>
      <c r="AD629" s="11131"/>
      <c r="AE629" s="11288"/>
      <c r="AF629" s="11204"/>
      <c r="AG629" s="11204"/>
      <c r="AH629" s="11204"/>
      <c r="AI629" s="11204"/>
      <c r="AJ629" s="11204"/>
      <c r="AK629" s="11269"/>
      <c r="AL629" s="11204"/>
      <c r="AM629" s="11204"/>
      <c r="AN629" s="11270"/>
      <c r="AO629" s="11204"/>
      <c r="AP629" s="11204"/>
      <c r="AQ629" s="11201"/>
      <c r="AR629" s="11201"/>
      <c r="AS629" s="11201"/>
      <c r="AT629" s="11201"/>
      <c r="AU629" s="11201"/>
      <c r="AV629" s="11201"/>
      <c r="AW629" s="11201"/>
      <c r="AX629" s="11201"/>
      <c r="AY629" s="11201"/>
      <c r="AZ629" s="11201"/>
      <c r="BA629" s="11201"/>
      <c r="BB629" s="11201"/>
    </row>
    <row r="630">
      <c r="V630" s="11288"/>
      <c r="W630" s="11161" t="s">
        <v>15647</v>
      </c>
      <c r="X630" s="11161"/>
      <c r="Y630" s="11161">
        <v>6</v>
      </c>
      <c r="Z630" s="11131"/>
      <c r="AA630" s="11163" t="s">
        <v>15525</v>
      </c>
      <c r="AB630" s="11161"/>
      <c r="AC630" s="11161">
        <v>13</v>
      </c>
      <c r="AD630" s="11131"/>
      <c r="AE630" s="11288"/>
      <c r="AF630" s="11204"/>
      <c r="AG630" s="11204"/>
      <c r="AH630" s="11204"/>
      <c r="AI630" s="11204"/>
      <c r="AJ630" s="11204"/>
      <c r="AK630" s="11269"/>
      <c r="AL630" s="11204"/>
      <c r="AM630" s="11204"/>
      <c r="AN630" s="11270"/>
      <c r="AO630" s="11204"/>
      <c r="AP630" s="11204"/>
      <c r="AQ630" s="11201"/>
      <c r="AR630" s="11201"/>
      <c r="AS630" s="11201"/>
      <c r="AT630" s="11201"/>
      <c r="AU630" s="11201"/>
      <c r="AV630" s="11201"/>
      <c r="AW630" s="11201"/>
      <c r="AX630" s="11201"/>
      <c r="AY630" s="11201"/>
      <c r="AZ630" s="11201"/>
      <c r="BA630" s="11201"/>
      <c r="BB630" s="11201"/>
    </row>
    <row r="631">
      <c r="V631" s="11288"/>
      <c r="W631" s="11161" t="s">
        <v>15417</v>
      </c>
      <c r="X631" s="11161"/>
      <c r="Y631" s="11161">
        <v>6</v>
      </c>
      <c r="Z631" s="11131"/>
      <c r="AA631" s="11163" t="s">
        <v>15648</v>
      </c>
      <c r="AB631" s="11161"/>
      <c r="AC631" s="11161">
        <v>13</v>
      </c>
      <c r="AD631" s="11131"/>
      <c r="AE631" s="11288"/>
      <c r="AF631" s="11204"/>
      <c r="AG631" s="11204"/>
      <c r="AH631" s="11204"/>
      <c r="AI631" s="11204"/>
      <c r="AJ631" s="11204"/>
      <c r="AK631" s="11269"/>
      <c r="AL631" s="11204"/>
      <c r="AM631" s="11204"/>
      <c r="AN631" s="11270"/>
      <c r="AO631" s="11204"/>
      <c r="AP631" s="11204"/>
      <c r="AQ631" s="11201"/>
      <c r="AR631" s="11201"/>
      <c r="AS631" s="11201"/>
      <c r="AT631" s="11201"/>
      <c r="AU631" s="11201"/>
      <c r="AV631" s="11201"/>
      <c r="AW631" s="11201"/>
      <c r="AX631" s="11201"/>
      <c r="AY631" s="11201"/>
      <c r="AZ631" s="11201"/>
      <c r="BA631" s="11201"/>
      <c r="BB631" s="11201"/>
    </row>
    <row r="632">
      <c r="V632" s="11288"/>
      <c r="W632" s="11161" t="s">
        <v>15406</v>
      </c>
      <c r="X632" s="11161"/>
      <c r="Y632" s="11161">
        <v>6</v>
      </c>
      <c r="Z632" s="11131"/>
      <c r="AA632" s="11163" t="s">
        <v>15649</v>
      </c>
      <c r="AB632" s="11161"/>
      <c r="AC632" s="11161">
        <v>13</v>
      </c>
      <c r="AD632" s="11131"/>
      <c r="AE632" s="11288"/>
      <c r="AF632" s="11204"/>
      <c r="AG632" s="11204"/>
      <c r="AH632" s="11204"/>
      <c r="AI632" s="11204"/>
      <c r="AJ632" s="11204"/>
      <c r="AK632" s="11269"/>
      <c r="AL632" s="11204"/>
      <c r="AM632" s="11204"/>
      <c r="AN632" s="11270"/>
      <c r="AO632" s="11204"/>
      <c r="AP632" s="11204"/>
      <c r="AQ632" s="11201"/>
      <c r="AR632" s="11201"/>
      <c r="AS632" s="11201"/>
      <c r="AT632" s="11201"/>
      <c r="AU632" s="11201"/>
      <c r="AV632" s="11201"/>
      <c r="AW632" s="11201"/>
      <c r="AX632" s="11201"/>
      <c r="AY632" s="11201"/>
      <c r="AZ632" s="11201"/>
      <c r="BA632" s="11201"/>
      <c r="BB632" s="11201"/>
    </row>
    <row r="633">
      <c r="V633" s="11288"/>
      <c r="W633" s="11161" t="s">
        <v>15650</v>
      </c>
      <c r="X633" s="11161"/>
      <c r="Y633" s="11161">
        <v>6</v>
      </c>
      <c r="Z633" s="11131"/>
      <c r="AA633" s="11163" t="s">
        <v>15312</v>
      </c>
      <c r="AB633" s="11161"/>
      <c r="AC633" s="11161">
        <v>13</v>
      </c>
      <c r="AD633" s="11131"/>
      <c r="AE633" s="11288"/>
      <c r="AF633" s="11204"/>
      <c r="AG633" s="11204"/>
      <c r="AH633" s="11204"/>
      <c r="AI633" s="11204"/>
      <c r="AJ633" s="11204"/>
      <c r="AK633" s="11269"/>
      <c r="AL633" s="11204"/>
      <c r="AM633" s="11204"/>
      <c r="AN633" s="11270"/>
      <c r="AO633" s="11204"/>
      <c r="AP633" s="11204"/>
      <c r="AQ633" s="11201"/>
      <c r="AR633" s="11201"/>
      <c r="AS633" s="11201"/>
      <c r="AT633" s="11201"/>
      <c r="AU633" s="11201"/>
      <c r="AV633" s="11201"/>
      <c r="AW633" s="11201"/>
      <c r="AX633" s="11201"/>
      <c r="AY633" s="11201"/>
      <c r="AZ633" s="11201"/>
      <c r="BA633" s="11201"/>
      <c r="BB633" s="11201"/>
    </row>
    <row r="634">
      <c r="V634" s="11288"/>
      <c r="W634" s="11161" t="s">
        <v>15592</v>
      </c>
      <c r="X634" s="11161"/>
      <c r="Y634" s="11161">
        <v>6</v>
      </c>
      <c r="Z634" s="11131"/>
      <c r="AA634" s="11163" t="s">
        <v>15651</v>
      </c>
      <c r="AB634" s="11161"/>
      <c r="AC634" s="11161">
        <v>13</v>
      </c>
      <c r="AD634" s="11131"/>
      <c r="AE634" s="11288"/>
      <c r="AF634" s="11204"/>
      <c r="AG634" s="11204"/>
      <c r="AH634" s="11204"/>
      <c r="AI634" s="11204"/>
      <c r="AJ634" s="11204"/>
      <c r="AK634" s="11269"/>
      <c r="AL634" s="11204"/>
      <c r="AM634" s="11204"/>
      <c r="AN634" s="11270"/>
      <c r="AO634" s="11204"/>
      <c r="AP634" s="11204"/>
      <c r="AQ634" s="11201"/>
      <c r="AR634" s="11201"/>
      <c r="AS634" s="11201"/>
      <c r="AT634" s="11201"/>
      <c r="AU634" s="11201"/>
      <c r="AV634" s="11201"/>
      <c r="AW634" s="11201"/>
      <c r="AX634" s="11201"/>
      <c r="AY634" s="11201"/>
      <c r="AZ634" s="11201"/>
      <c r="BA634" s="11201"/>
      <c r="BB634" s="11201"/>
    </row>
    <row r="635">
      <c r="V635" s="11288"/>
      <c r="W635" s="11161" t="s">
        <v>15652</v>
      </c>
      <c r="X635" s="11161"/>
      <c r="Y635" s="11161">
        <v>6</v>
      </c>
      <c r="Z635" s="11131"/>
      <c r="AA635" s="11163" t="s">
        <v>15653</v>
      </c>
      <c r="AB635" s="11161"/>
      <c r="AC635" s="11161">
        <v>13</v>
      </c>
      <c r="AD635" s="11131"/>
      <c r="AE635" s="11288"/>
      <c r="AF635" s="11204"/>
      <c r="AG635" s="11204"/>
      <c r="AH635" s="11204"/>
      <c r="AI635" s="11204"/>
      <c r="AJ635" s="11204"/>
      <c r="AK635" s="11269"/>
      <c r="AL635" s="11204"/>
      <c r="AM635" s="11204"/>
      <c r="AN635" s="11270"/>
      <c r="AO635" s="11204"/>
      <c r="AP635" s="11204"/>
      <c r="AQ635" s="11201"/>
      <c r="AR635" s="11201"/>
      <c r="AS635" s="11201"/>
      <c r="AT635" s="11201"/>
      <c r="AU635" s="11201"/>
      <c r="AV635" s="11201"/>
      <c r="AW635" s="11201"/>
      <c r="AX635" s="11201"/>
      <c r="AY635" s="11201"/>
      <c r="AZ635" s="11201"/>
      <c r="BA635" s="11201"/>
      <c r="BB635" s="11201"/>
    </row>
    <row r="636">
      <c r="V636" s="11288"/>
      <c r="W636" s="11161" t="s">
        <v>15345</v>
      </c>
      <c r="X636" s="11161"/>
      <c r="Y636" s="11161">
        <v>6</v>
      </c>
      <c r="Z636" s="11131"/>
      <c r="AA636" s="11163" t="s">
        <v>15654</v>
      </c>
      <c r="AB636" s="11161"/>
      <c r="AC636" s="11161">
        <v>13</v>
      </c>
      <c r="AD636" s="11131"/>
      <c r="AE636" s="11288"/>
      <c r="AF636" s="11204"/>
      <c r="AG636" s="11204"/>
      <c r="AH636" s="11204"/>
      <c r="AI636" s="11204"/>
      <c r="AJ636" s="11204"/>
      <c r="AK636" s="11269"/>
      <c r="AL636" s="11204"/>
      <c r="AM636" s="11204"/>
      <c r="AN636" s="11270"/>
      <c r="AO636" s="11204"/>
      <c r="AP636" s="11204"/>
      <c r="AQ636" s="11201"/>
      <c r="AR636" s="11201"/>
      <c r="AS636" s="11201"/>
      <c r="AT636" s="11201"/>
      <c r="AU636" s="11201"/>
      <c r="AV636" s="11201"/>
      <c r="AW636" s="11201"/>
      <c r="AX636" s="11201"/>
      <c r="AY636" s="11201"/>
      <c r="AZ636" s="11201"/>
      <c r="BA636" s="11201"/>
      <c r="BB636" s="11201"/>
    </row>
    <row r="637">
      <c r="V637" s="11288"/>
      <c r="W637" s="11161" t="s">
        <v>15347</v>
      </c>
      <c r="X637" s="11161"/>
      <c r="Y637" s="11161">
        <v>6</v>
      </c>
      <c r="Z637" s="11131"/>
      <c r="AA637" s="11163" t="s">
        <v>15439</v>
      </c>
      <c r="AB637" s="11161"/>
      <c r="AC637" s="11161">
        <v>13</v>
      </c>
      <c r="AD637" s="11131"/>
      <c r="AE637" s="11288"/>
      <c r="AF637" s="11204"/>
      <c r="AG637" s="11204"/>
      <c r="AH637" s="11204"/>
      <c r="AI637" s="11204"/>
      <c r="AJ637" s="11204"/>
      <c r="AK637" s="11269"/>
      <c r="AL637" s="11204"/>
      <c r="AM637" s="11204"/>
      <c r="AN637" s="11270"/>
      <c r="AO637" s="11204"/>
      <c r="AP637" s="11204"/>
      <c r="AQ637" s="11201"/>
      <c r="AR637" s="11201"/>
      <c r="AS637" s="11201"/>
      <c r="AT637" s="11201"/>
      <c r="AU637" s="11201"/>
      <c r="AV637" s="11201"/>
      <c r="AW637" s="11201"/>
      <c r="AX637" s="11201"/>
      <c r="AY637" s="11201"/>
      <c r="AZ637" s="11201"/>
      <c r="BA637" s="11201"/>
      <c r="BB637" s="11201"/>
    </row>
    <row r="638">
      <c r="V638" s="11288"/>
      <c r="W638" s="11161" t="s">
        <v>15349</v>
      </c>
      <c r="X638" s="11161"/>
      <c r="Y638" s="11161">
        <v>6</v>
      </c>
      <c r="Z638" s="11131"/>
      <c r="AA638" s="11163" t="s">
        <v>15441</v>
      </c>
      <c r="AB638" s="11161"/>
      <c r="AC638" s="11161">
        <v>13</v>
      </c>
      <c r="AD638" s="11131"/>
      <c r="AE638" s="11288"/>
      <c r="AF638" s="11204"/>
      <c r="AG638" s="11204"/>
      <c r="AH638" s="11204"/>
      <c r="AI638" s="11204"/>
      <c r="AJ638" s="11204"/>
      <c r="AK638" s="11269"/>
      <c r="AL638" s="11204"/>
      <c r="AM638" s="11204"/>
      <c r="AN638" s="11270"/>
      <c r="AO638" s="11204"/>
      <c r="AP638" s="11204"/>
      <c r="AQ638" s="11201"/>
      <c r="AR638" s="11201"/>
      <c r="AS638" s="11201"/>
      <c r="AT638" s="11201"/>
      <c r="AU638" s="11201"/>
      <c r="AV638" s="11201"/>
      <c r="AW638" s="11201"/>
      <c r="AX638" s="11201"/>
      <c r="AY638" s="11201"/>
      <c r="AZ638" s="11201"/>
      <c r="BA638" s="11201"/>
      <c r="BB638" s="11201"/>
    </row>
    <row r="639">
      <c r="V639" s="11288"/>
      <c r="W639" s="11161" t="s">
        <v>15398</v>
      </c>
      <c r="X639" s="11161"/>
      <c r="Y639" s="11161">
        <v>6</v>
      </c>
      <c r="Z639" s="11131"/>
      <c r="AA639" s="11163" t="s">
        <v>15655</v>
      </c>
      <c r="AB639" s="11161"/>
      <c r="AC639" s="11161">
        <v>13</v>
      </c>
      <c r="AD639" s="11131"/>
      <c r="AE639" s="11288"/>
      <c r="AF639" s="11204"/>
      <c r="AG639" s="11204"/>
      <c r="AH639" s="11204"/>
      <c r="AI639" s="11204"/>
      <c r="AJ639" s="11204"/>
      <c r="AK639" s="11269"/>
      <c r="AL639" s="11204"/>
      <c r="AM639" s="11204"/>
      <c r="AN639" s="11270"/>
      <c r="AO639" s="11204"/>
      <c r="AP639" s="11204"/>
      <c r="AQ639" s="11201"/>
      <c r="AR639" s="11201"/>
      <c r="AS639" s="11201"/>
      <c r="AT639" s="11201"/>
      <c r="AU639" s="11201"/>
      <c r="AV639" s="11201"/>
      <c r="AW639" s="11201"/>
      <c r="AX639" s="11201"/>
      <c r="AY639" s="11201"/>
      <c r="AZ639" s="11201"/>
      <c r="BA639" s="11201"/>
      <c r="BB639" s="11201"/>
    </row>
    <row r="640">
      <c r="V640" s="11288"/>
      <c r="W640" s="11161" t="s">
        <v>15526</v>
      </c>
      <c r="X640" s="11161"/>
      <c r="Y640" s="11161">
        <v>6</v>
      </c>
      <c r="Z640" s="11131"/>
      <c r="AA640" s="11163" t="s">
        <v>15656</v>
      </c>
      <c r="AB640" s="11161"/>
      <c r="AC640" s="11161">
        <v>13</v>
      </c>
      <c r="AD640" s="11131"/>
      <c r="AE640" s="11288"/>
      <c r="AF640" s="11204"/>
      <c r="AG640" s="11204"/>
      <c r="AH640" s="11204"/>
      <c r="AI640" s="11204"/>
      <c r="AJ640" s="11204"/>
      <c r="AK640" s="11269"/>
      <c r="AL640" s="11204"/>
      <c r="AM640" s="11204"/>
      <c r="AN640" s="11270"/>
      <c r="AO640" s="11204"/>
      <c r="AP640" s="11204"/>
      <c r="AQ640" s="11201"/>
      <c r="AR640" s="11201"/>
      <c r="AS640" s="11201"/>
      <c r="AT640" s="11201"/>
      <c r="AU640" s="11201"/>
      <c r="AV640" s="11201"/>
      <c r="AW640" s="11201"/>
      <c r="AX640" s="11201"/>
      <c r="AY640" s="11201"/>
      <c r="AZ640" s="11201"/>
      <c r="BA640" s="11201"/>
      <c r="BB640" s="11201"/>
    </row>
    <row r="641">
      <c r="V641" s="11288"/>
      <c r="W641" s="11161" t="s">
        <v>15396</v>
      </c>
      <c r="X641" s="11161"/>
      <c r="Y641" s="11161">
        <v>6</v>
      </c>
      <c r="Z641" s="11131"/>
      <c r="AA641" s="11163" t="s">
        <v>15657</v>
      </c>
      <c r="AB641" s="11161"/>
      <c r="AC641" s="11161">
        <v>13</v>
      </c>
      <c r="AD641" s="11131"/>
      <c r="AE641" s="11288"/>
      <c r="AF641" s="11204"/>
      <c r="AG641" s="11204"/>
      <c r="AH641" s="11204"/>
      <c r="AI641" s="11204"/>
      <c r="AJ641" s="11204"/>
      <c r="AK641" s="11269"/>
      <c r="AL641" s="11204"/>
      <c r="AM641" s="11204"/>
      <c r="AN641" s="11270"/>
      <c r="AO641" s="11204"/>
      <c r="AP641" s="11204"/>
      <c r="AQ641" s="11201"/>
      <c r="AR641" s="11201"/>
      <c r="AS641" s="11201"/>
      <c r="AT641" s="11201"/>
      <c r="AU641" s="11201"/>
      <c r="AV641" s="11201"/>
      <c r="AW641" s="11201"/>
      <c r="AX641" s="11201"/>
      <c r="AY641" s="11201"/>
      <c r="AZ641" s="11201"/>
      <c r="BA641" s="11201"/>
      <c r="BB641" s="11201"/>
    </row>
    <row r="642">
      <c r="V642" s="11288"/>
      <c r="W642" s="11161" t="s">
        <v>15658</v>
      </c>
      <c r="X642" s="11161"/>
      <c r="Y642" s="11161">
        <v>6</v>
      </c>
      <c r="Z642" s="11131"/>
      <c r="AA642" s="11163" t="s">
        <v>15456</v>
      </c>
      <c r="AB642" s="11161" t="s">
        <v>15216</v>
      </c>
      <c r="AC642" s="11161">
        <v>13</v>
      </c>
      <c r="AD642" s="11131"/>
      <c r="AE642" s="11288"/>
      <c r="AF642" s="11204"/>
      <c r="AG642" s="11204"/>
      <c r="AH642" s="11204"/>
      <c r="AI642" s="11204"/>
      <c r="AJ642" s="11204"/>
      <c r="AK642" s="11269"/>
      <c r="AL642" s="11204"/>
      <c r="AM642" s="11204"/>
      <c r="AN642" s="11270"/>
      <c r="AO642" s="11204"/>
      <c r="AP642" s="11204"/>
      <c r="AQ642" s="11201"/>
      <c r="AR642" s="11201"/>
      <c r="AS642" s="11201"/>
      <c r="AT642" s="11201"/>
      <c r="AU642" s="11201"/>
      <c r="AV642" s="11201"/>
      <c r="AW642" s="11201"/>
      <c r="AX642" s="11201"/>
      <c r="AY642" s="11201"/>
      <c r="AZ642" s="11201"/>
      <c r="BA642" s="11201"/>
      <c r="BB642" s="11201"/>
    </row>
    <row r="643">
      <c r="V643" s="11288"/>
      <c r="W643" s="11161" t="s">
        <v>15659</v>
      </c>
      <c r="X643" s="11161"/>
      <c r="Y643" s="11161">
        <v>6</v>
      </c>
      <c r="Z643" s="11131"/>
      <c r="AA643" s="11163" t="s">
        <v>15660</v>
      </c>
      <c r="AB643" s="11161" t="s">
        <v>15216</v>
      </c>
      <c r="AC643" s="11161">
        <v>13</v>
      </c>
      <c r="AD643" s="11131"/>
      <c r="AE643" s="11288"/>
      <c r="AF643" s="11204"/>
      <c r="AG643" s="11204"/>
      <c r="AH643" s="11204"/>
      <c r="AI643" s="11204"/>
      <c r="AJ643" s="11204"/>
      <c r="AK643" s="11269"/>
      <c r="AL643" s="11204"/>
      <c r="AM643" s="11204"/>
      <c r="AN643" s="11270"/>
      <c r="AO643" s="11204"/>
      <c r="AP643" s="11204"/>
      <c r="AQ643" s="11201"/>
      <c r="AR643" s="11201"/>
      <c r="AS643" s="11201"/>
      <c r="AT643" s="11201"/>
      <c r="AU643" s="11201"/>
      <c r="AV643" s="11201"/>
      <c r="AW643" s="11201"/>
      <c r="AX643" s="11201"/>
      <c r="AY643" s="11201"/>
      <c r="AZ643" s="11201"/>
      <c r="BA643" s="11201"/>
      <c r="BB643" s="11201"/>
    </row>
    <row r="644">
      <c r="V644" s="11288"/>
      <c r="W644" s="11161" t="s">
        <v>15495</v>
      </c>
      <c r="X644" s="11161"/>
      <c r="Y644" s="11161">
        <v>6</v>
      </c>
      <c r="Z644" s="11131"/>
      <c r="AA644" s="11163" t="s">
        <v>15661</v>
      </c>
      <c r="AB644" s="11161"/>
      <c r="AC644" s="11161">
        <v>13</v>
      </c>
      <c r="AD644" s="11131"/>
      <c r="AE644" s="11288"/>
      <c r="AF644" s="11204"/>
      <c r="AG644" s="11204"/>
      <c r="AH644" s="11204"/>
      <c r="AI644" s="11204"/>
      <c r="AJ644" s="11204"/>
      <c r="AK644" s="11269"/>
      <c r="AL644" s="11204"/>
      <c r="AM644" s="11204"/>
      <c r="AN644" s="11270"/>
      <c r="AO644" s="11204"/>
      <c r="AP644" s="11204"/>
      <c r="AQ644" s="11201"/>
      <c r="AR644" s="11201"/>
      <c r="AS644" s="11201"/>
      <c r="AT644" s="11201"/>
      <c r="AU644" s="11201"/>
      <c r="AV644" s="11201"/>
      <c r="AW644" s="11201"/>
      <c r="AX644" s="11201"/>
      <c r="AY644" s="11201"/>
      <c r="AZ644" s="11201"/>
      <c r="BA644" s="11201"/>
      <c r="BB644" s="11201"/>
    </row>
    <row r="645">
      <c r="V645" s="11288"/>
      <c r="W645" s="11161" t="s">
        <v>15648</v>
      </c>
      <c r="X645" s="11161"/>
      <c r="Y645" s="11161">
        <v>6</v>
      </c>
      <c r="Z645" s="11131"/>
      <c r="AA645" s="11163" t="s">
        <v>15662</v>
      </c>
      <c r="AB645" s="11161"/>
      <c r="AC645" s="11161">
        <v>13</v>
      </c>
      <c r="AD645" s="11131"/>
      <c r="AE645" s="11288"/>
      <c r="AF645" s="11204"/>
      <c r="AG645" s="11204"/>
      <c r="AH645" s="11204"/>
      <c r="AI645" s="11204"/>
      <c r="AJ645" s="11204"/>
      <c r="AK645" s="11269"/>
      <c r="AL645" s="11204"/>
      <c r="AM645" s="11204"/>
      <c r="AN645" s="11270"/>
      <c r="AO645" s="11204"/>
      <c r="AP645" s="11204"/>
      <c r="AQ645" s="11201"/>
      <c r="AR645" s="11201"/>
      <c r="AS645" s="11201"/>
      <c r="AT645" s="11201"/>
      <c r="AU645" s="11201"/>
      <c r="AV645" s="11201"/>
      <c r="AW645" s="11201"/>
      <c r="AX645" s="11201"/>
      <c r="AY645" s="11201"/>
      <c r="AZ645" s="11201"/>
      <c r="BA645" s="11201"/>
      <c r="BB645" s="11201"/>
    </row>
    <row r="646">
      <c r="V646" s="11288"/>
      <c r="W646" s="11161" t="s">
        <v>15649</v>
      </c>
      <c r="X646" s="11161"/>
      <c r="Y646" s="11161">
        <v>6</v>
      </c>
      <c r="Z646" s="11131"/>
      <c r="AA646" s="11163" t="s">
        <v>15663</v>
      </c>
      <c r="AB646" s="11161"/>
      <c r="AC646" s="11161">
        <v>13</v>
      </c>
      <c r="AD646" s="11131"/>
      <c r="AE646" s="11288"/>
      <c r="AF646" s="11204"/>
      <c r="AG646" s="11204"/>
      <c r="AH646" s="11204"/>
      <c r="AI646" s="11204"/>
      <c r="AJ646" s="11204"/>
      <c r="AK646" s="11269"/>
      <c r="AL646" s="11204"/>
      <c r="AM646" s="11204"/>
      <c r="AN646" s="11270"/>
      <c r="AO646" s="11204"/>
      <c r="AP646" s="11204"/>
      <c r="AQ646" s="11201"/>
      <c r="AR646" s="11201"/>
      <c r="AS646" s="11201"/>
      <c r="AT646" s="11201"/>
      <c r="AU646" s="11201"/>
      <c r="AV646" s="11201"/>
      <c r="AW646" s="11201"/>
      <c r="AX646" s="11201"/>
      <c r="AY646" s="11201"/>
      <c r="AZ646" s="11201"/>
      <c r="BA646" s="11201"/>
      <c r="BB646" s="11201"/>
    </row>
    <row r="647">
      <c r="V647" s="11288"/>
      <c r="W647" s="11161" t="s">
        <v>15416</v>
      </c>
      <c r="X647" s="11161"/>
      <c r="Y647" s="11161">
        <v>6</v>
      </c>
      <c r="Z647" s="11131"/>
      <c r="AA647" s="11163" t="s">
        <v>15593</v>
      </c>
      <c r="AB647" s="11161"/>
      <c r="AC647" s="11161">
        <v>13</v>
      </c>
      <c r="AD647" s="11131"/>
      <c r="AE647" s="11288"/>
      <c r="AF647" s="11204"/>
      <c r="AG647" s="11204"/>
      <c r="AH647" s="11204"/>
      <c r="AI647" s="11204"/>
      <c r="AJ647" s="11204"/>
      <c r="AK647" s="11269"/>
      <c r="AL647" s="11204"/>
      <c r="AM647" s="11204"/>
      <c r="AN647" s="11270"/>
      <c r="AO647" s="11204"/>
      <c r="AP647" s="11204"/>
      <c r="AQ647" s="11201"/>
      <c r="AR647" s="11201"/>
      <c r="AS647" s="11201"/>
      <c r="AT647" s="11201"/>
      <c r="AU647" s="11201"/>
      <c r="AV647" s="11201"/>
      <c r="AW647" s="11201"/>
      <c r="AX647" s="11201"/>
      <c r="AY647" s="11201"/>
      <c r="AZ647" s="11201"/>
      <c r="BA647" s="11201"/>
      <c r="BB647" s="11201"/>
    </row>
    <row r="648">
      <c r="V648" s="11288"/>
      <c r="W648" s="11161" t="s">
        <v>15333</v>
      </c>
      <c r="X648" s="11161"/>
      <c r="Y648" s="11161">
        <v>6</v>
      </c>
      <c r="Z648" s="11131"/>
      <c r="AA648" s="11163" t="s">
        <v>15461</v>
      </c>
      <c r="AB648" s="11161"/>
      <c r="AC648" s="11161">
        <v>13</v>
      </c>
      <c r="AD648" s="11131"/>
      <c r="AE648" s="11288"/>
      <c r="AF648" s="11204"/>
      <c r="AG648" s="11204"/>
      <c r="AH648" s="11204"/>
      <c r="AI648" s="11204"/>
      <c r="AJ648" s="11204"/>
      <c r="AK648" s="11269"/>
      <c r="AL648" s="11204"/>
      <c r="AM648" s="11204"/>
      <c r="AN648" s="11270"/>
      <c r="AO648" s="11204"/>
      <c r="AP648" s="11204"/>
      <c r="AQ648" s="11201"/>
      <c r="AR648" s="11201"/>
      <c r="AS648" s="11201"/>
      <c r="AT648" s="11201"/>
      <c r="AU648" s="11201"/>
      <c r="AV648" s="11201"/>
      <c r="AW648" s="11201"/>
      <c r="AX648" s="11201"/>
      <c r="AY648" s="11201"/>
      <c r="AZ648" s="11201"/>
      <c r="BA648" s="11201"/>
      <c r="BB648" s="11201"/>
    </row>
    <row r="649">
      <c r="V649" s="11288"/>
      <c r="W649" s="11161" t="s">
        <v>15664</v>
      </c>
      <c r="X649" s="11161"/>
      <c r="Y649" s="11161">
        <v>6</v>
      </c>
      <c r="Z649" s="11131"/>
      <c r="AA649" s="11163" t="s">
        <v>15463</v>
      </c>
      <c r="AB649" s="11161"/>
      <c r="AC649" s="11161">
        <v>13</v>
      </c>
      <c r="AD649" s="11131"/>
      <c r="AE649" s="11288"/>
      <c r="AF649" s="11204"/>
      <c r="AG649" s="11204"/>
      <c r="AH649" s="11204"/>
      <c r="AI649" s="11204"/>
      <c r="AJ649" s="11204"/>
      <c r="AK649" s="11269"/>
      <c r="AL649" s="11204"/>
      <c r="AM649" s="11204"/>
      <c r="AN649" s="11270"/>
      <c r="AO649" s="11204"/>
      <c r="AP649" s="11204"/>
      <c r="AQ649" s="11201"/>
      <c r="AR649" s="11201"/>
      <c r="AS649" s="11201"/>
      <c r="AT649" s="11201"/>
      <c r="AU649" s="11201"/>
      <c r="AV649" s="11201"/>
      <c r="AW649" s="11201"/>
      <c r="AX649" s="11201"/>
      <c r="AY649" s="11201"/>
      <c r="AZ649" s="11201"/>
      <c r="BA649" s="11201"/>
      <c r="BB649" s="11201"/>
    </row>
    <row r="650">
      <c r="V650" s="11288"/>
      <c r="W650" s="11161" t="s">
        <v>15665</v>
      </c>
      <c r="X650" s="11161"/>
      <c r="Y650" s="11161">
        <v>6</v>
      </c>
      <c r="Z650" s="11131"/>
      <c r="AA650" s="11163" t="s">
        <v>15666</v>
      </c>
      <c r="AB650" s="11161"/>
      <c r="AC650" s="11161">
        <v>13</v>
      </c>
      <c r="AD650" s="11131"/>
      <c r="AE650" s="11288"/>
      <c r="AF650" s="11204"/>
      <c r="AG650" s="11204"/>
      <c r="AH650" s="11204"/>
      <c r="AI650" s="11204"/>
      <c r="AJ650" s="11204"/>
      <c r="AK650" s="11269"/>
      <c r="AL650" s="11204"/>
      <c r="AM650" s="11204"/>
      <c r="AN650" s="11270"/>
      <c r="AO650" s="11204"/>
      <c r="AP650" s="11204"/>
      <c r="AQ650" s="11201"/>
      <c r="AR650" s="11201"/>
      <c r="AS650" s="11201"/>
      <c r="AT650" s="11201"/>
      <c r="AU650" s="11201"/>
      <c r="AV650" s="11201"/>
      <c r="AW650" s="11201"/>
      <c r="AX650" s="11201"/>
      <c r="AY650" s="11201"/>
      <c r="AZ650" s="11201"/>
      <c r="BA650" s="11201"/>
      <c r="BB650" s="11201"/>
    </row>
    <row r="651">
      <c r="V651" s="11288"/>
      <c r="W651" s="11161" t="s">
        <v>15557</v>
      </c>
      <c r="X651" s="11161"/>
      <c r="Y651" s="11161">
        <v>6</v>
      </c>
      <c r="Z651" s="11131"/>
      <c r="AA651" s="11163" t="s">
        <v>15427</v>
      </c>
      <c r="AB651" s="11161"/>
      <c r="AC651" s="11161">
        <v>13</v>
      </c>
      <c r="AD651" s="11131"/>
      <c r="AE651" s="11288"/>
      <c r="AF651" s="11204"/>
      <c r="AG651" s="11204"/>
      <c r="AH651" s="11204"/>
      <c r="AI651" s="11204"/>
      <c r="AJ651" s="11204"/>
      <c r="AK651" s="11269"/>
      <c r="AL651" s="11204"/>
      <c r="AM651" s="11204"/>
      <c r="AN651" s="11270"/>
      <c r="AO651" s="11204"/>
      <c r="AP651" s="11204"/>
      <c r="AQ651" s="11201"/>
      <c r="AR651" s="11201"/>
      <c r="AS651" s="11201"/>
      <c r="AT651" s="11201"/>
      <c r="AU651" s="11201"/>
      <c r="AV651" s="11201"/>
      <c r="AW651" s="11201"/>
      <c r="AX651" s="11201"/>
      <c r="AY651" s="11201"/>
      <c r="AZ651" s="11201"/>
      <c r="BA651" s="11201"/>
      <c r="BB651" s="11201"/>
    </row>
    <row r="652">
      <c r="V652" s="11288"/>
      <c r="W652" s="11161" t="s">
        <v>15061</v>
      </c>
      <c r="X652" s="11161"/>
      <c r="Y652" s="11161">
        <v>6</v>
      </c>
      <c r="Z652" s="11131"/>
      <c r="AA652" s="11163" t="s">
        <v>15539</v>
      </c>
      <c r="AB652" s="11161"/>
      <c r="AC652" s="11161">
        <v>13</v>
      </c>
      <c r="AD652" s="11131"/>
      <c r="AE652" s="11288"/>
      <c r="AF652" s="11204"/>
      <c r="AG652" s="11204"/>
      <c r="AH652" s="11204"/>
      <c r="AI652" s="11204"/>
      <c r="AJ652" s="11204"/>
      <c r="AK652" s="11269"/>
      <c r="AL652" s="11204"/>
      <c r="AM652" s="11204"/>
      <c r="AN652" s="11270"/>
      <c r="AO652" s="11204"/>
      <c r="AP652" s="11204"/>
      <c r="AQ652" s="11201"/>
      <c r="AR652" s="11201"/>
      <c r="AS652" s="11201"/>
      <c r="AT652" s="11201"/>
      <c r="AU652" s="11201"/>
      <c r="AV652" s="11201"/>
      <c r="AW652" s="11201"/>
      <c r="AX652" s="11201"/>
      <c r="AY652" s="11201"/>
      <c r="AZ652" s="11201"/>
      <c r="BA652" s="11201"/>
      <c r="BB652" s="11201"/>
    </row>
    <row r="653">
      <c r="V653" s="11288"/>
      <c r="W653" s="11161" t="s">
        <v>15667</v>
      </c>
      <c r="X653" s="11161"/>
      <c r="Y653" s="11161">
        <v>6</v>
      </c>
      <c r="Z653" s="11131"/>
      <c r="AA653" s="11163" t="s">
        <v>15498</v>
      </c>
      <c r="AB653" s="11161"/>
      <c r="AC653" s="11161">
        <v>13</v>
      </c>
      <c r="AD653" s="11131"/>
      <c r="AE653" s="11288"/>
      <c r="AF653" s="11204"/>
      <c r="AG653" s="11204"/>
      <c r="AH653" s="11204"/>
      <c r="AI653" s="11204"/>
      <c r="AJ653" s="11204"/>
      <c r="AK653" s="11269"/>
      <c r="AL653" s="11204"/>
      <c r="AM653" s="11204"/>
      <c r="AN653" s="11270"/>
      <c r="AO653" s="11204"/>
      <c r="AP653" s="11204"/>
      <c r="AQ653" s="11201"/>
      <c r="AR653" s="11201"/>
      <c r="AS653" s="11201"/>
      <c r="AT653" s="11201"/>
      <c r="AU653" s="11201"/>
      <c r="AV653" s="11201"/>
      <c r="AW653" s="11201"/>
      <c r="AX653" s="11201"/>
      <c r="AY653" s="11201"/>
      <c r="AZ653" s="11201"/>
      <c r="BA653" s="11201"/>
      <c r="BB653" s="11201"/>
    </row>
    <row r="654">
      <c r="V654" s="11288"/>
      <c r="W654" s="11161" t="s">
        <v>15552</v>
      </c>
      <c r="X654" s="11161"/>
      <c r="Y654" s="11161">
        <v>6</v>
      </c>
      <c r="Z654" s="11131"/>
      <c r="AA654" s="11163" t="s">
        <v>15668</v>
      </c>
      <c r="AB654" s="11161"/>
      <c r="AC654" s="11161">
        <v>13</v>
      </c>
      <c r="AD654" s="11131"/>
      <c r="AE654" s="11288"/>
      <c r="AF654" s="11204"/>
      <c r="AG654" s="11204"/>
      <c r="AH654" s="11204"/>
      <c r="AI654" s="11204"/>
      <c r="AJ654" s="11204"/>
      <c r="AK654" s="11269"/>
      <c r="AL654" s="11204"/>
      <c r="AM654" s="11204"/>
      <c r="AN654" s="11270"/>
      <c r="AO654" s="11204"/>
      <c r="AP654" s="11204"/>
      <c r="AQ654" s="11201"/>
      <c r="AR654" s="11201"/>
      <c r="AS654" s="11201"/>
      <c r="AT654" s="11201"/>
      <c r="AU654" s="11201"/>
      <c r="AV654" s="11201"/>
      <c r="AW654" s="11201"/>
      <c r="AX654" s="11201"/>
      <c r="AY654" s="11201"/>
      <c r="AZ654" s="11201"/>
      <c r="BA654" s="11201"/>
      <c r="BB654" s="11201"/>
    </row>
    <row r="655">
      <c r="V655" s="11288"/>
      <c r="W655" s="11161" t="s">
        <v>15554</v>
      </c>
      <c r="X655" s="11161"/>
      <c r="Y655" s="11161">
        <v>6</v>
      </c>
      <c r="Z655" s="11131"/>
      <c r="AA655" s="11163" t="s">
        <v>15542</v>
      </c>
      <c r="AB655" s="11161"/>
      <c r="AC655" s="11161">
        <v>12</v>
      </c>
      <c r="AD655" s="11131"/>
      <c r="AE655" s="11288"/>
      <c r="AF655" s="11204"/>
      <c r="AG655" s="11204"/>
      <c r="AH655" s="11204"/>
      <c r="AI655" s="11204"/>
      <c r="AJ655" s="11204"/>
      <c r="AK655" s="11269"/>
      <c r="AL655" s="11204"/>
      <c r="AM655" s="11204"/>
      <c r="AN655" s="11270"/>
      <c r="AO655" s="11204"/>
      <c r="AP655" s="11204"/>
      <c r="AQ655" s="11201"/>
      <c r="AR655" s="11201"/>
      <c r="AS655" s="11201"/>
      <c r="AT655" s="11201"/>
      <c r="AU655" s="11201"/>
      <c r="AV655" s="11201"/>
      <c r="AW655" s="11201"/>
      <c r="AX655" s="11201"/>
      <c r="AY655" s="11201"/>
      <c r="AZ655" s="11201"/>
      <c r="BA655" s="11201"/>
      <c r="BB655" s="11201"/>
    </row>
    <row r="656">
      <c r="V656" s="11288"/>
      <c r="W656" s="11161" t="s">
        <v>15669</v>
      </c>
      <c r="X656" s="11161"/>
      <c r="Y656" s="11161">
        <v>5</v>
      </c>
      <c r="Z656" s="11131"/>
      <c r="AA656" s="11163" t="s">
        <v>15545</v>
      </c>
      <c r="AB656" s="11161"/>
      <c r="AC656" s="11161">
        <v>12</v>
      </c>
      <c r="AD656" s="11131"/>
      <c r="AE656" s="11288"/>
      <c r="AF656" s="11204"/>
      <c r="AG656" s="11204"/>
      <c r="AH656" s="11204"/>
      <c r="AI656" s="11204"/>
      <c r="AJ656" s="11204"/>
      <c r="AK656" s="11269"/>
      <c r="AL656" s="11204"/>
      <c r="AM656" s="11204"/>
      <c r="AN656" s="11270"/>
      <c r="AO656" s="11204"/>
      <c r="AP656" s="11204"/>
      <c r="AQ656" s="11201"/>
      <c r="AR656" s="11201"/>
      <c r="AS656" s="11201"/>
      <c r="AT656" s="11201"/>
      <c r="AU656" s="11201"/>
      <c r="AV656" s="11201"/>
      <c r="AW656" s="11201"/>
      <c r="AX656" s="11201"/>
      <c r="AY656" s="11201"/>
      <c r="AZ656" s="11201"/>
      <c r="BA656" s="11201"/>
      <c r="BB656" s="11201"/>
    </row>
    <row r="657">
      <c r="V657" s="11288"/>
      <c r="W657" s="11161" t="s">
        <v>15670</v>
      </c>
      <c r="X657" s="11161"/>
      <c r="Y657" s="11161">
        <v>5</v>
      </c>
      <c r="Z657" s="11131"/>
      <c r="AA657" s="11163" t="s">
        <v>15527</v>
      </c>
      <c r="AB657" s="11161"/>
      <c r="AC657" s="11161">
        <v>12</v>
      </c>
      <c r="AD657" s="11131"/>
      <c r="AE657" s="11288"/>
      <c r="AF657" s="11204"/>
      <c r="AG657" s="11204"/>
      <c r="AH657" s="11204"/>
      <c r="AI657" s="11204"/>
      <c r="AJ657" s="11204"/>
      <c r="AK657" s="11269"/>
      <c r="AL657" s="11204"/>
      <c r="AM657" s="11204"/>
      <c r="AN657" s="11270"/>
      <c r="AO657" s="11204"/>
      <c r="AP657" s="11204"/>
      <c r="AQ657" s="11201"/>
      <c r="AR657" s="11201"/>
      <c r="AS657" s="11201"/>
      <c r="AT657" s="11201"/>
      <c r="AU657" s="11201"/>
      <c r="AV657" s="11201"/>
      <c r="AW657" s="11201"/>
      <c r="AX657" s="11201"/>
      <c r="AY657" s="11201"/>
      <c r="AZ657" s="11201"/>
      <c r="BA657" s="11201"/>
      <c r="BB657" s="11201"/>
    </row>
    <row r="658">
      <c r="V658" s="11288"/>
      <c r="W658" s="11161" t="s">
        <v>15671</v>
      </c>
      <c r="X658" s="11161"/>
      <c r="Y658" s="11161">
        <v>5</v>
      </c>
      <c r="Z658" s="11131"/>
      <c r="AA658" s="11163" t="s">
        <v>15672</v>
      </c>
      <c r="AB658" s="11161"/>
      <c r="AC658" s="11161">
        <v>12</v>
      </c>
      <c r="AD658" s="11131"/>
      <c r="AE658" s="11288"/>
      <c r="AF658" s="11204"/>
      <c r="AG658" s="11204"/>
      <c r="AH658" s="11204"/>
      <c r="AI658" s="11204"/>
      <c r="AJ658" s="11204"/>
      <c r="AK658" s="11269"/>
      <c r="AL658" s="11204"/>
      <c r="AM658" s="11204"/>
      <c r="AN658" s="11270"/>
      <c r="AO658" s="11204"/>
      <c r="AP658" s="11204"/>
      <c r="AQ658" s="11201"/>
      <c r="AR658" s="11201"/>
      <c r="AS658" s="11201"/>
      <c r="AT658" s="11201"/>
      <c r="AU658" s="11201"/>
      <c r="AV658" s="11201"/>
      <c r="AW658" s="11201"/>
      <c r="AX658" s="11201"/>
      <c r="AY658" s="11201"/>
      <c r="AZ658" s="11201"/>
      <c r="BA658" s="11201"/>
      <c r="BB658" s="11201"/>
    </row>
    <row r="659">
      <c r="V659" s="11288"/>
      <c r="W659" s="11161" t="s">
        <v>15673</v>
      </c>
      <c r="X659" s="11161"/>
      <c r="Y659" s="11161">
        <v>5</v>
      </c>
      <c r="Z659" s="11131"/>
      <c r="AA659" s="11163" t="s">
        <v>15674</v>
      </c>
      <c r="AB659" s="11161"/>
      <c r="AC659" s="11161">
        <v>12</v>
      </c>
      <c r="AD659" s="11131"/>
      <c r="AE659" s="11288"/>
      <c r="AF659" s="11204"/>
      <c r="AG659" s="11204"/>
      <c r="AH659" s="11204"/>
      <c r="AI659" s="11204"/>
      <c r="AJ659" s="11204"/>
      <c r="AK659" s="11269"/>
      <c r="AL659" s="11204"/>
      <c r="AM659" s="11204"/>
      <c r="AN659" s="11270"/>
      <c r="AO659" s="11204"/>
      <c r="AP659" s="11204"/>
      <c r="AQ659" s="11201"/>
      <c r="AR659" s="11201"/>
      <c r="AS659" s="11201"/>
      <c r="AT659" s="11201"/>
      <c r="AU659" s="11201"/>
      <c r="AV659" s="11201"/>
      <c r="AW659" s="11201"/>
      <c r="AX659" s="11201"/>
      <c r="AY659" s="11201"/>
      <c r="AZ659" s="11201"/>
      <c r="BA659" s="11201"/>
      <c r="BB659" s="11201"/>
    </row>
    <row r="660">
      <c r="V660" s="11288"/>
      <c r="W660" s="11161" t="s">
        <v>15675</v>
      </c>
      <c r="X660" s="11161"/>
      <c r="Y660" s="11161">
        <v>5</v>
      </c>
      <c r="Z660" s="11131"/>
      <c r="AA660" s="11163" t="s">
        <v>15676</v>
      </c>
      <c r="AB660" s="11161"/>
      <c r="AC660" s="11161">
        <v>12</v>
      </c>
      <c r="AD660" s="11131"/>
      <c r="AE660" s="11288"/>
      <c r="AF660" s="11204"/>
      <c r="AG660" s="11204"/>
      <c r="AH660" s="11204"/>
      <c r="AI660" s="11204"/>
      <c r="AJ660" s="11204"/>
      <c r="AK660" s="11269"/>
      <c r="AL660" s="11204"/>
      <c r="AM660" s="11204"/>
      <c r="AN660" s="11270"/>
      <c r="AO660" s="11204"/>
      <c r="AP660" s="11204"/>
      <c r="AQ660" s="11201"/>
      <c r="AR660" s="11201"/>
      <c r="AS660" s="11201"/>
      <c r="AT660" s="11201"/>
      <c r="AU660" s="11201"/>
      <c r="AV660" s="11201"/>
      <c r="AW660" s="11201"/>
      <c r="AX660" s="11201"/>
      <c r="AY660" s="11201"/>
      <c r="AZ660" s="11201"/>
      <c r="BA660" s="11201"/>
      <c r="BB660" s="11201"/>
    </row>
    <row r="661">
      <c r="V661" s="11288"/>
      <c r="W661" s="11161" t="s">
        <v>15551</v>
      </c>
      <c r="X661" s="11161"/>
      <c r="Y661" s="11161">
        <v>5</v>
      </c>
      <c r="Z661" s="11131"/>
      <c r="AA661" s="11163" t="s">
        <v>15503</v>
      </c>
      <c r="AB661" s="11161"/>
      <c r="AC661" s="11161">
        <v>12</v>
      </c>
      <c r="AD661" s="11131"/>
      <c r="AE661" s="11288"/>
      <c r="AF661" s="11204"/>
      <c r="AG661" s="11204"/>
      <c r="AH661" s="11204"/>
      <c r="AI661" s="11204"/>
      <c r="AJ661" s="11204"/>
      <c r="AK661" s="11269"/>
      <c r="AL661" s="11204"/>
      <c r="AM661" s="11204"/>
      <c r="AN661" s="11270"/>
      <c r="AO661" s="11204"/>
      <c r="AP661" s="11204"/>
      <c r="AQ661" s="11201"/>
      <c r="AR661" s="11201"/>
      <c r="AS661" s="11201"/>
      <c r="AT661" s="11201"/>
      <c r="AU661" s="11201"/>
      <c r="AV661" s="11201"/>
      <c r="AW661" s="11201"/>
      <c r="AX661" s="11201"/>
      <c r="AY661" s="11201"/>
      <c r="AZ661" s="11201"/>
      <c r="BA661" s="11201"/>
      <c r="BB661" s="11201"/>
    </row>
    <row r="662">
      <c r="V662" s="11288"/>
      <c r="W662" s="11161" t="s">
        <v>15677</v>
      </c>
      <c r="X662" s="11161"/>
      <c r="Y662" s="11161">
        <v>5</v>
      </c>
      <c r="Z662" s="11131"/>
      <c r="AA662" s="11163" t="s">
        <v>15537</v>
      </c>
      <c r="AB662" s="11161"/>
      <c r="AC662" s="11161">
        <v>12</v>
      </c>
      <c r="AD662" s="11131"/>
      <c r="AE662" s="11288"/>
      <c r="AF662" s="11204"/>
      <c r="AG662" s="11204"/>
      <c r="AH662" s="11204"/>
      <c r="AI662" s="11204"/>
      <c r="AJ662" s="11204"/>
      <c r="AK662" s="11269"/>
      <c r="AL662" s="11204"/>
      <c r="AM662" s="11204"/>
      <c r="AN662" s="11270"/>
      <c r="AO662" s="11204"/>
      <c r="AP662" s="11204"/>
      <c r="AQ662" s="11201"/>
      <c r="AR662" s="11201"/>
      <c r="AS662" s="11201"/>
      <c r="AT662" s="11201"/>
      <c r="AU662" s="11201"/>
      <c r="AV662" s="11201"/>
      <c r="AW662" s="11201"/>
      <c r="AX662" s="11201"/>
      <c r="AY662" s="11201"/>
      <c r="AZ662" s="11201"/>
      <c r="BA662" s="11201"/>
      <c r="BB662" s="11201"/>
    </row>
    <row r="663">
      <c r="V663" s="11288"/>
      <c r="W663" s="11161" t="s">
        <v>15633</v>
      </c>
      <c r="X663" s="11161"/>
      <c r="Y663" s="11161">
        <v>5</v>
      </c>
      <c r="Z663" s="11131"/>
      <c r="AA663" s="11163" t="s">
        <v>15502</v>
      </c>
      <c r="AB663" s="11161"/>
      <c r="AC663" s="11161">
        <v>12</v>
      </c>
      <c r="AD663" s="11131"/>
      <c r="AE663" s="11288"/>
      <c r="AF663" s="11204"/>
      <c r="AG663" s="11204"/>
      <c r="AH663" s="11204"/>
      <c r="AI663" s="11204"/>
      <c r="AJ663" s="11204"/>
      <c r="AK663" s="11269"/>
      <c r="AL663" s="11204"/>
      <c r="AM663" s="11204"/>
      <c r="AN663" s="11270"/>
      <c r="AO663" s="11204"/>
      <c r="AP663" s="11204"/>
      <c r="AQ663" s="11201"/>
      <c r="AR663" s="11201"/>
      <c r="AS663" s="11201"/>
      <c r="AT663" s="11201"/>
      <c r="AU663" s="11201"/>
      <c r="AV663" s="11201"/>
      <c r="AW663" s="11201"/>
      <c r="AX663" s="11201"/>
      <c r="AY663" s="11201"/>
      <c r="AZ663" s="11201"/>
      <c r="BA663" s="11201"/>
      <c r="BB663" s="11201"/>
    </row>
    <row r="664">
      <c r="V664" s="11288"/>
      <c r="W664" s="11161" t="s">
        <v>15635</v>
      </c>
      <c r="X664" s="11161"/>
      <c r="Y664" s="11161">
        <v>5</v>
      </c>
      <c r="Z664" s="11131"/>
      <c r="AA664" s="11163" t="s">
        <v>15479</v>
      </c>
      <c r="AB664" s="11161"/>
      <c r="AC664" s="11161">
        <v>12</v>
      </c>
      <c r="AD664" s="11131"/>
      <c r="AE664" s="11288"/>
      <c r="AF664" s="11204"/>
      <c r="AG664" s="11204"/>
      <c r="AH664" s="11204"/>
      <c r="AI664" s="11204"/>
      <c r="AJ664" s="11204"/>
      <c r="AK664" s="11269"/>
      <c r="AL664" s="11204"/>
      <c r="AM664" s="11204"/>
      <c r="AN664" s="11270"/>
      <c r="AO664" s="11204"/>
      <c r="AP664" s="11204"/>
      <c r="AQ664" s="11201"/>
      <c r="AR664" s="11201"/>
      <c r="AS664" s="11201"/>
      <c r="AT664" s="11201"/>
      <c r="AU664" s="11201"/>
      <c r="AV664" s="11201"/>
      <c r="AW664" s="11201"/>
      <c r="AX664" s="11201"/>
      <c r="AY664" s="11201"/>
      <c r="AZ664" s="11201"/>
      <c r="BA664" s="11201"/>
      <c r="BB664" s="11201"/>
    </row>
    <row r="665">
      <c r="V665" s="11288"/>
      <c r="W665" s="11161" t="s">
        <v>15303</v>
      </c>
      <c r="X665" s="11161"/>
      <c r="Y665" s="11161">
        <v>5</v>
      </c>
      <c r="Z665" s="11131"/>
      <c r="AA665" s="11163" t="s">
        <v>15678</v>
      </c>
      <c r="AB665" s="11161"/>
      <c r="AC665" s="11161">
        <v>12</v>
      </c>
      <c r="AD665" s="11131"/>
      <c r="AE665" s="11288"/>
      <c r="AF665" s="11204"/>
      <c r="AG665" s="11204"/>
      <c r="AH665" s="11204"/>
      <c r="AI665" s="11204"/>
      <c r="AJ665" s="11204"/>
      <c r="AK665" s="11269"/>
      <c r="AL665" s="11204"/>
      <c r="AM665" s="11204"/>
      <c r="AN665" s="11270"/>
      <c r="AO665" s="11204"/>
      <c r="AP665" s="11204"/>
      <c r="AQ665" s="11201"/>
      <c r="AR665" s="11201"/>
      <c r="AS665" s="11201"/>
      <c r="AT665" s="11201"/>
      <c r="AU665" s="11201"/>
      <c r="AV665" s="11201"/>
      <c r="AW665" s="11201"/>
      <c r="AX665" s="11201"/>
      <c r="AY665" s="11201"/>
      <c r="AZ665" s="11201"/>
      <c r="BA665" s="11201"/>
      <c r="BB665" s="11201"/>
    </row>
    <row r="666">
      <c r="V666" s="11288"/>
      <c r="W666" s="11161" t="s">
        <v>15679</v>
      </c>
      <c r="X666" s="11161"/>
      <c r="Y666" s="11161">
        <v>5</v>
      </c>
      <c r="Z666" s="11131"/>
      <c r="AA666" s="11163" t="s">
        <v>15680</v>
      </c>
      <c r="AB666" s="11161"/>
      <c r="AC666" s="11161">
        <v>12</v>
      </c>
      <c r="AD666" s="11131"/>
      <c r="AE666" s="11288"/>
      <c r="AF666" s="11204"/>
      <c r="AG666" s="11204"/>
      <c r="AH666" s="11204"/>
      <c r="AI666" s="11204"/>
      <c r="AJ666" s="11204"/>
      <c r="AK666" s="11269"/>
      <c r="AL666" s="11204"/>
      <c r="AM666" s="11204"/>
      <c r="AN666" s="11270"/>
      <c r="AO666" s="11204"/>
      <c r="AP666" s="11204"/>
      <c r="AQ666" s="11201"/>
      <c r="AR666" s="11201"/>
      <c r="AS666" s="11201"/>
      <c r="AT666" s="11201"/>
      <c r="AU666" s="11201"/>
      <c r="AV666" s="11201"/>
      <c r="AW666" s="11201"/>
      <c r="AX666" s="11201"/>
      <c r="AY666" s="11201"/>
      <c r="AZ666" s="11201"/>
      <c r="BA666" s="11201"/>
      <c r="BB666" s="11201"/>
    </row>
    <row r="667">
      <c r="V667" s="11288"/>
      <c r="W667" s="11161" t="s">
        <v>15681</v>
      </c>
      <c r="X667" s="11161"/>
      <c r="Y667" s="11161">
        <v>5</v>
      </c>
      <c r="Z667" s="11131"/>
      <c r="AA667" s="11163" t="s">
        <v>15379</v>
      </c>
      <c r="AB667" s="11161"/>
      <c r="AC667" s="11161">
        <v>12</v>
      </c>
      <c r="AD667" s="11131"/>
      <c r="AE667" s="11288"/>
      <c r="AF667" s="11204"/>
      <c r="AG667" s="11204"/>
      <c r="AH667" s="11204"/>
      <c r="AI667" s="11204"/>
      <c r="AJ667" s="11204"/>
      <c r="AK667" s="11269"/>
      <c r="AL667" s="11204"/>
      <c r="AM667" s="11204"/>
      <c r="AN667" s="11270"/>
      <c r="AO667" s="11204"/>
      <c r="AP667" s="11204"/>
      <c r="AQ667" s="11201"/>
      <c r="AR667" s="11201"/>
      <c r="AS667" s="11201"/>
      <c r="AT667" s="11201"/>
      <c r="AU667" s="11201"/>
      <c r="AV667" s="11201"/>
      <c r="AW667" s="11201"/>
      <c r="AX667" s="11201"/>
      <c r="AY667" s="11201"/>
      <c r="AZ667" s="11201"/>
      <c r="BA667" s="11201"/>
      <c r="BB667" s="11201"/>
    </row>
    <row r="668">
      <c r="V668" s="11288"/>
      <c r="W668" s="11161" t="s">
        <v>15682</v>
      </c>
      <c r="X668" s="11161"/>
      <c r="Y668" s="11161">
        <v>5</v>
      </c>
      <c r="Z668" s="11131"/>
      <c r="AA668" s="11163" t="s">
        <v>15377</v>
      </c>
      <c r="AB668" s="11161"/>
      <c r="AC668" s="11161">
        <v>12</v>
      </c>
      <c r="AD668" s="11131"/>
      <c r="AE668" s="11288"/>
      <c r="AF668" s="11204"/>
      <c r="AG668" s="11204"/>
      <c r="AH668" s="11204"/>
      <c r="AI668" s="11204"/>
      <c r="AJ668" s="11204"/>
      <c r="AK668" s="11269"/>
      <c r="AL668" s="11204"/>
      <c r="AM668" s="11204"/>
      <c r="AN668" s="11270"/>
      <c r="AO668" s="11204"/>
      <c r="AP668" s="11204"/>
      <c r="AQ668" s="11201"/>
      <c r="AR668" s="11201"/>
      <c r="AS668" s="11201"/>
      <c r="AT668" s="11201"/>
      <c r="AU668" s="11201"/>
      <c r="AV668" s="11201"/>
      <c r="AW668" s="11201"/>
      <c r="AX668" s="11201"/>
      <c r="AY668" s="11201"/>
      <c r="AZ668" s="11201"/>
      <c r="BA668" s="11201"/>
      <c r="BB668" s="11201"/>
    </row>
    <row r="669">
      <c r="V669" s="11288"/>
      <c r="W669" s="11161" t="s">
        <v>15683</v>
      </c>
      <c r="X669" s="11161"/>
      <c r="Y669" s="11161">
        <v>5</v>
      </c>
      <c r="Z669" s="11131"/>
      <c r="AA669" s="11163" t="s">
        <v>15480</v>
      </c>
      <c r="AB669" s="11161"/>
      <c r="AC669" s="11161">
        <v>12</v>
      </c>
      <c r="AD669" s="11131"/>
      <c r="AE669" s="11288"/>
      <c r="AF669" s="11204"/>
      <c r="AG669" s="11204"/>
      <c r="AH669" s="11204"/>
      <c r="AI669" s="11204"/>
      <c r="AJ669" s="11204"/>
      <c r="AK669" s="11269"/>
      <c r="AL669" s="11204"/>
      <c r="AM669" s="11204"/>
      <c r="AN669" s="11270"/>
      <c r="AO669" s="11204"/>
      <c r="AP669" s="11204"/>
      <c r="AQ669" s="11201"/>
      <c r="AR669" s="11201"/>
      <c r="AS669" s="11201"/>
      <c r="AT669" s="11201"/>
      <c r="AU669" s="11201"/>
      <c r="AV669" s="11201"/>
      <c r="AW669" s="11201"/>
      <c r="AX669" s="11201"/>
      <c r="AY669" s="11201"/>
      <c r="AZ669" s="11201"/>
      <c r="BA669" s="11201"/>
      <c r="BB669" s="11201"/>
    </row>
    <row r="670">
      <c r="V670" s="11288"/>
      <c r="W670" s="11161" t="s">
        <v>15488</v>
      </c>
      <c r="X670" s="11161"/>
      <c r="Y670" s="11161">
        <v>5</v>
      </c>
      <c r="Z670" s="11131"/>
      <c r="AA670" s="11163" t="s">
        <v>15684</v>
      </c>
      <c r="AB670" s="11161"/>
      <c r="AC670" s="11161">
        <v>12</v>
      </c>
      <c r="AD670" s="11131"/>
      <c r="AE670" s="11288"/>
      <c r="AF670" s="11204"/>
      <c r="AG670" s="11204"/>
      <c r="AH670" s="11204"/>
      <c r="AI670" s="11204"/>
      <c r="AJ670" s="11204"/>
      <c r="AK670" s="11269"/>
      <c r="AL670" s="11204"/>
      <c r="AM670" s="11204"/>
      <c r="AN670" s="11270"/>
      <c r="AO670" s="11204"/>
      <c r="AP670" s="11204"/>
      <c r="AQ670" s="11201"/>
      <c r="AR670" s="11201"/>
      <c r="AS670" s="11201"/>
      <c r="AT670" s="11201"/>
      <c r="AU670" s="11201"/>
      <c r="AV670" s="11201"/>
      <c r="AW670" s="11201"/>
      <c r="AX670" s="11201"/>
      <c r="AY670" s="11201"/>
      <c r="AZ670" s="11201"/>
      <c r="BA670" s="11201"/>
      <c r="BB670" s="11201"/>
    </row>
    <row r="671">
      <c r="V671" s="11288"/>
      <c r="W671" s="11161" t="s">
        <v>15685</v>
      </c>
      <c r="X671" s="11161"/>
      <c r="Y671" s="11161">
        <v>5</v>
      </c>
      <c r="Z671" s="11131"/>
      <c r="AA671" s="11163" t="s">
        <v>15686</v>
      </c>
      <c r="AB671" s="11161"/>
      <c r="AC671" s="11161">
        <v>12</v>
      </c>
      <c r="AD671" s="11131"/>
      <c r="AE671" s="11288"/>
      <c r="AF671" s="11204"/>
      <c r="AG671" s="11204"/>
      <c r="AH671" s="11204"/>
      <c r="AI671" s="11204"/>
      <c r="AJ671" s="11204"/>
      <c r="AK671" s="11269"/>
      <c r="AL671" s="11204"/>
      <c r="AM671" s="11204"/>
      <c r="AN671" s="11270"/>
      <c r="AO671" s="11204"/>
      <c r="AP671" s="11204"/>
      <c r="AQ671" s="11201"/>
      <c r="AR671" s="11201"/>
      <c r="AS671" s="11201"/>
      <c r="AT671" s="11201"/>
      <c r="AU671" s="11201"/>
      <c r="AV671" s="11201"/>
      <c r="AW671" s="11201"/>
      <c r="AX671" s="11201"/>
      <c r="AY671" s="11201"/>
      <c r="AZ671" s="11201"/>
      <c r="BA671" s="11201"/>
      <c r="BB671" s="11201"/>
    </row>
    <row r="672">
      <c r="V672" s="11288"/>
      <c r="W672" s="11161" t="s">
        <v>15687</v>
      </c>
      <c r="X672" s="11161"/>
      <c r="Y672" s="11161">
        <v>5</v>
      </c>
      <c r="Z672" s="11131"/>
      <c r="AA672" s="11163" t="s">
        <v>15688</v>
      </c>
      <c r="AB672" s="11161"/>
      <c r="AC672" s="11161">
        <v>12</v>
      </c>
      <c r="AD672" s="11131"/>
      <c r="AE672" s="11288"/>
      <c r="AF672" s="11204"/>
      <c r="AG672" s="11204"/>
      <c r="AH672" s="11204"/>
      <c r="AI672" s="11204"/>
      <c r="AJ672" s="11204"/>
      <c r="AK672" s="11269"/>
      <c r="AL672" s="11204"/>
      <c r="AM672" s="11204"/>
      <c r="AN672" s="11270"/>
      <c r="AO672" s="11204"/>
      <c r="AP672" s="11204"/>
      <c r="AQ672" s="11201"/>
      <c r="AR672" s="11201"/>
      <c r="AS672" s="11201"/>
      <c r="AT672" s="11201"/>
      <c r="AU672" s="11201"/>
      <c r="AV672" s="11201"/>
      <c r="AW672" s="11201"/>
      <c r="AX672" s="11201"/>
      <c r="AY672" s="11201"/>
      <c r="AZ672" s="11201"/>
      <c r="BA672" s="11201"/>
      <c r="BB672" s="11201"/>
    </row>
    <row r="673">
      <c r="V673" s="11288"/>
      <c r="W673" s="11161" t="s">
        <v>15448</v>
      </c>
      <c r="X673" s="11161"/>
      <c r="Y673" s="11161">
        <v>5</v>
      </c>
      <c r="Z673" s="11131"/>
      <c r="AA673" s="11163" t="s">
        <v>15586</v>
      </c>
      <c r="AB673" s="11161"/>
      <c r="AC673" s="11161">
        <v>12</v>
      </c>
      <c r="AD673" s="11131"/>
      <c r="AE673" s="11288"/>
      <c r="AF673" s="11204"/>
      <c r="AG673" s="11204"/>
      <c r="AH673" s="11204"/>
      <c r="AI673" s="11204"/>
      <c r="AJ673" s="11204"/>
      <c r="AK673" s="11269"/>
      <c r="AL673" s="11204"/>
      <c r="AM673" s="11204"/>
      <c r="AN673" s="11270"/>
      <c r="AO673" s="11204"/>
      <c r="AP673" s="11204"/>
      <c r="AQ673" s="11201"/>
      <c r="AR673" s="11201"/>
      <c r="AS673" s="11201"/>
      <c r="AT673" s="11201"/>
      <c r="AU673" s="11201"/>
      <c r="AV673" s="11201"/>
      <c r="AW673" s="11201"/>
      <c r="AX673" s="11201"/>
      <c r="AY673" s="11201"/>
      <c r="AZ673" s="11201"/>
      <c r="BA673" s="11201"/>
      <c r="BB673" s="11201"/>
    </row>
    <row r="674">
      <c r="V674" s="11288"/>
      <c r="W674" s="11161" t="s">
        <v>15689</v>
      </c>
      <c r="X674" s="11161"/>
      <c r="Y674" s="11161">
        <v>5</v>
      </c>
      <c r="Z674" s="11131"/>
      <c r="AA674" s="11163" t="s">
        <v>15587</v>
      </c>
      <c r="AB674" s="11161"/>
      <c r="AC674" s="11161">
        <v>12</v>
      </c>
      <c r="AD674" s="11131"/>
      <c r="AE674" s="11288"/>
      <c r="AF674" s="11204"/>
      <c r="AG674" s="11204"/>
      <c r="AH674" s="11204"/>
      <c r="AI674" s="11204"/>
      <c r="AJ674" s="11204"/>
      <c r="AK674" s="11269"/>
      <c r="AL674" s="11204"/>
      <c r="AM674" s="11204"/>
      <c r="AN674" s="11270"/>
      <c r="AO674" s="11204"/>
      <c r="AP674" s="11204"/>
      <c r="AQ674" s="11201"/>
      <c r="AR674" s="11201"/>
      <c r="AS674" s="11201"/>
      <c r="AT674" s="11201"/>
      <c r="AU674" s="11201"/>
      <c r="AV674" s="11201"/>
      <c r="AW674" s="11201"/>
      <c r="AX674" s="11201"/>
      <c r="AY674" s="11201"/>
      <c r="AZ674" s="11201"/>
      <c r="BA674" s="11201"/>
      <c r="BB674" s="11201"/>
    </row>
    <row r="675">
      <c r="V675" s="11288"/>
      <c r="W675" s="11161" t="s">
        <v>15690</v>
      </c>
      <c r="X675" s="11161"/>
      <c r="Y675" s="11161">
        <v>5</v>
      </c>
      <c r="Z675" s="11131"/>
      <c r="AA675" s="11163" t="s">
        <v>15691</v>
      </c>
      <c r="AB675" s="11161"/>
      <c r="AC675" s="11161">
        <v>12</v>
      </c>
      <c r="AD675" s="11131"/>
      <c r="AE675" s="11288"/>
      <c r="AF675" s="11204"/>
      <c r="AG675" s="11204"/>
      <c r="AH675" s="11204"/>
      <c r="AI675" s="11204"/>
      <c r="AJ675" s="11204"/>
      <c r="AK675" s="11269"/>
      <c r="AL675" s="11204"/>
      <c r="AM675" s="11204"/>
      <c r="AN675" s="11270"/>
      <c r="AO675" s="11204"/>
      <c r="AP675" s="11204"/>
      <c r="AQ675" s="11201"/>
      <c r="AR675" s="11201"/>
      <c r="AS675" s="11201"/>
      <c r="AT675" s="11201"/>
      <c r="AU675" s="11201"/>
      <c r="AV675" s="11201"/>
      <c r="AW675" s="11201"/>
      <c r="AX675" s="11201"/>
      <c r="AY675" s="11201"/>
      <c r="AZ675" s="11201"/>
      <c r="BA675" s="11201"/>
      <c r="BB675" s="11201"/>
    </row>
    <row r="676">
      <c r="V676" s="11288"/>
      <c r="W676" s="11161" t="s">
        <v>15692</v>
      </c>
      <c r="X676" s="11161"/>
      <c r="Y676" s="11161">
        <v>5</v>
      </c>
      <c r="Z676" s="11131"/>
      <c r="AA676" s="11163" t="s">
        <v>15693</v>
      </c>
      <c r="AB676" s="11161"/>
      <c r="AC676" s="11161">
        <v>12</v>
      </c>
      <c r="AD676" s="11131"/>
      <c r="AE676" s="11288"/>
      <c r="AF676" s="11204"/>
      <c r="AG676" s="11204"/>
      <c r="AH676" s="11204"/>
      <c r="AI676" s="11204"/>
      <c r="AJ676" s="11204"/>
      <c r="AK676" s="11269"/>
      <c r="AL676" s="11204"/>
      <c r="AM676" s="11204"/>
      <c r="AN676" s="11270"/>
      <c r="AO676" s="11204"/>
      <c r="AP676" s="11204"/>
      <c r="AQ676" s="11201"/>
      <c r="AR676" s="11201"/>
      <c r="AS676" s="11201"/>
      <c r="AT676" s="11201"/>
      <c r="AU676" s="11201"/>
      <c r="AV676" s="11201"/>
      <c r="AW676" s="11201"/>
      <c r="AX676" s="11201"/>
      <c r="AY676" s="11201"/>
      <c r="AZ676" s="11201"/>
      <c r="BA676" s="11201"/>
      <c r="BB676" s="11201"/>
    </row>
    <row r="677">
      <c r="V677" s="11288"/>
      <c r="W677" s="11161" t="s">
        <v>15694</v>
      </c>
      <c r="X677" s="11161"/>
      <c r="Y677" s="11161">
        <v>5</v>
      </c>
      <c r="Z677" s="11131"/>
      <c r="AA677" s="11163" t="s">
        <v>15695</v>
      </c>
      <c r="AB677" s="11161"/>
      <c r="AC677" s="11161">
        <v>12</v>
      </c>
      <c r="AD677" s="11131"/>
      <c r="AE677" s="11288"/>
      <c r="AF677" s="11204"/>
      <c r="AG677" s="11204"/>
      <c r="AH677" s="11204"/>
      <c r="AI677" s="11204"/>
      <c r="AJ677" s="11204"/>
      <c r="AK677" s="11269"/>
      <c r="AL677" s="11204"/>
      <c r="AM677" s="11204"/>
      <c r="AN677" s="11270"/>
      <c r="AO677" s="11204"/>
      <c r="AP677" s="11204"/>
      <c r="AQ677" s="11201"/>
      <c r="AR677" s="11201"/>
      <c r="AS677" s="11201"/>
      <c r="AT677" s="11201"/>
      <c r="AU677" s="11201"/>
      <c r="AV677" s="11201"/>
      <c r="AW677" s="11201"/>
      <c r="AX677" s="11201"/>
      <c r="AY677" s="11201"/>
      <c r="AZ677" s="11201"/>
      <c r="BA677" s="11201"/>
      <c r="BB677" s="11201"/>
    </row>
    <row r="678">
      <c r="V678" s="11288"/>
      <c r="W678" s="11161" t="s">
        <v>15696</v>
      </c>
      <c r="X678" s="11161"/>
      <c r="Y678" s="11161">
        <v>5</v>
      </c>
      <c r="Z678" s="11131"/>
      <c r="AA678" s="11163" t="s">
        <v>14992</v>
      </c>
      <c r="AB678" s="11161"/>
      <c r="AC678" s="11161">
        <v>12</v>
      </c>
      <c r="AD678" s="11131"/>
      <c r="AE678" s="11288"/>
      <c r="AF678" s="11204"/>
      <c r="AG678" s="11204"/>
      <c r="AH678" s="11204"/>
      <c r="AI678" s="11204"/>
      <c r="AJ678" s="11204"/>
      <c r="AK678" s="11269"/>
      <c r="AL678" s="11204"/>
      <c r="AM678" s="11204"/>
      <c r="AN678" s="11270"/>
      <c r="AO678" s="11204"/>
      <c r="AP678" s="11204"/>
      <c r="AQ678" s="11201"/>
      <c r="AR678" s="11201"/>
      <c r="AS678" s="11201"/>
      <c r="AT678" s="11201"/>
      <c r="AU678" s="11201"/>
      <c r="AV678" s="11201"/>
      <c r="AW678" s="11201"/>
      <c r="AX678" s="11201"/>
      <c r="AY678" s="11201"/>
      <c r="AZ678" s="11201"/>
      <c r="BA678" s="11201"/>
      <c r="BB678" s="11201"/>
    </row>
    <row r="679">
      <c r="V679" s="11288"/>
      <c r="W679" s="11161" t="s">
        <v>15589</v>
      </c>
      <c r="X679" s="11161"/>
      <c r="Y679" s="11161">
        <v>5</v>
      </c>
      <c r="Z679" s="11131"/>
      <c r="AA679" s="11163" t="s">
        <v>15697</v>
      </c>
      <c r="AB679" s="11161"/>
      <c r="AC679" s="11161">
        <v>12</v>
      </c>
      <c r="AD679" s="11131"/>
      <c r="AE679" s="11288"/>
      <c r="AF679" s="11204"/>
      <c r="AG679" s="11204"/>
      <c r="AH679" s="11204"/>
      <c r="AI679" s="11204"/>
      <c r="AJ679" s="11204"/>
      <c r="AK679" s="11269"/>
      <c r="AL679" s="11204"/>
      <c r="AM679" s="11204"/>
      <c r="AN679" s="11270"/>
      <c r="AO679" s="11204"/>
      <c r="AP679" s="11204"/>
      <c r="AQ679" s="11201"/>
      <c r="AR679" s="11201"/>
      <c r="AS679" s="11201"/>
      <c r="AT679" s="11201"/>
      <c r="AU679" s="11201"/>
      <c r="AV679" s="11201"/>
      <c r="AW679" s="11201"/>
      <c r="AX679" s="11201"/>
      <c r="AY679" s="11201"/>
      <c r="AZ679" s="11201"/>
      <c r="BA679" s="11201"/>
      <c r="BB679" s="11201"/>
    </row>
    <row r="680">
      <c r="V680" s="11288"/>
      <c r="W680" s="11161" t="s">
        <v>15698</v>
      </c>
      <c r="X680" s="11161"/>
      <c r="Y680" s="11161">
        <v>5</v>
      </c>
      <c r="Z680" s="11131"/>
      <c r="AA680" s="11163" t="s">
        <v>15699</v>
      </c>
      <c r="AB680" s="11161"/>
      <c r="AC680" s="11161">
        <v>12</v>
      </c>
      <c r="AD680" s="11131"/>
      <c r="AE680" s="11288"/>
      <c r="AF680" s="11204"/>
      <c r="AG680" s="11204"/>
      <c r="AH680" s="11204"/>
      <c r="AI680" s="11204"/>
      <c r="AJ680" s="11204"/>
      <c r="AK680" s="11269"/>
      <c r="AL680" s="11204"/>
      <c r="AM680" s="11204"/>
      <c r="AN680" s="11270"/>
      <c r="AO680" s="11204"/>
      <c r="AP680" s="11204"/>
      <c r="AQ680" s="11201"/>
      <c r="AR680" s="11201"/>
      <c r="AS680" s="11201"/>
      <c r="AT680" s="11201"/>
      <c r="AU680" s="11201"/>
      <c r="AV680" s="11201"/>
      <c r="AW680" s="11201"/>
      <c r="AX680" s="11201"/>
      <c r="AY680" s="11201"/>
      <c r="AZ680" s="11201"/>
      <c r="BA680" s="11201"/>
      <c r="BB680" s="11201"/>
    </row>
    <row r="681">
      <c r="V681" s="11288"/>
      <c r="W681" s="11161" t="s">
        <v>15700</v>
      </c>
      <c r="X681" s="11161"/>
      <c r="Y681" s="11161">
        <v>5</v>
      </c>
      <c r="Z681" s="11131"/>
      <c r="AA681" s="11163" t="s">
        <v>15701</v>
      </c>
      <c r="AB681" s="11161"/>
      <c r="AC681" s="11161">
        <v>12</v>
      </c>
      <c r="AD681" s="11131"/>
      <c r="AE681" s="11288"/>
      <c r="AF681" s="11204"/>
      <c r="AG681" s="11204"/>
      <c r="AH681" s="11204"/>
      <c r="AI681" s="11204"/>
      <c r="AJ681" s="11204"/>
      <c r="AK681" s="11269"/>
      <c r="AL681" s="11204"/>
      <c r="AM681" s="11204"/>
      <c r="AN681" s="11270"/>
      <c r="AO681" s="11204"/>
      <c r="AP681" s="11204"/>
      <c r="AQ681" s="11201"/>
      <c r="AR681" s="11201"/>
      <c r="AS681" s="11201"/>
      <c r="AT681" s="11201"/>
      <c r="AU681" s="11201"/>
      <c r="AV681" s="11201"/>
      <c r="AW681" s="11201"/>
      <c r="AX681" s="11201"/>
      <c r="AY681" s="11201"/>
      <c r="AZ681" s="11201"/>
      <c r="BA681" s="11201"/>
      <c r="BB681" s="11201"/>
    </row>
    <row r="682">
      <c r="V682" s="11288"/>
      <c r="W682" s="11161" t="s">
        <v>15702</v>
      </c>
      <c r="X682" s="11161"/>
      <c r="Y682" s="11161">
        <v>5</v>
      </c>
      <c r="Z682" s="11131"/>
      <c r="AA682" s="11163" t="s">
        <v>15703</v>
      </c>
      <c r="AB682" s="11161"/>
      <c r="AC682" s="11161">
        <v>12</v>
      </c>
      <c r="AD682" s="11131"/>
      <c r="AE682" s="11288"/>
      <c r="AF682" s="11204"/>
      <c r="AG682" s="11204"/>
      <c r="AH682" s="11204"/>
      <c r="AI682" s="11204"/>
      <c r="AJ682" s="11204"/>
      <c r="AK682" s="11269"/>
      <c r="AL682" s="11204"/>
      <c r="AM682" s="11204"/>
      <c r="AN682" s="11270"/>
      <c r="AO682" s="11204"/>
      <c r="AP682" s="11204"/>
      <c r="AQ682" s="11201"/>
      <c r="AR682" s="11201"/>
      <c r="AS682" s="11201"/>
      <c r="AT682" s="11201"/>
      <c r="AU682" s="11201"/>
      <c r="AV682" s="11201"/>
      <c r="AW682" s="11201"/>
      <c r="AX682" s="11201"/>
      <c r="AY682" s="11201"/>
      <c r="AZ682" s="11201"/>
      <c r="BA682" s="11201"/>
      <c r="BB682" s="11201"/>
    </row>
    <row r="683">
      <c r="V683" s="11288"/>
      <c r="W683" s="11161" t="s">
        <v>15704</v>
      </c>
      <c r="X683" s="11161"/>
      <c r="Y683" s="11161">
        <v>5</v>
      </c>
      <c r="Z683" s="11131"/>
      <c r="AA683" s="11163" t="s">
        <v>15705</v>
      </c>
      <c r="AB683" s="11161"/>
      <c r="AC683" s="11161">
        <v>12</v>
      </c>
      <c r="AD683" s="11131"/>
      <c r="AE683" s="11288"/>
      <c r="AF683" s="11204"/>
      <c r="AG683" s="11204"/>
      <c r="AH683" s="11204"/>
      <c r="AI683" s="11204"/>
      <c r="AJ683" s="11204"/>
      <c r="AK683" s="11269"/>
      <c r="AL683" s="11204"/>
      <c r="AM683" s="11204"/>
      <c r="AN683" s="11270"/>
      <c r="AO683" s="11204"/>
      <c r="AP683" s="11204"/>
      <c r="AQ683" s="11201"/>
      <c r="AR683" s="11201"/>
      <c r="AS683" s="11201"/>
      <c r="AT683" s="11201"/>
      <c r="AU683" s="11201"/>
      <c r="AV683" s="11201"/>
      <c r="AW683" s="11201"/>
      <c r="AX683" s="11201"/>
      <c r="AY683" s="11201"/>
      <c r="AZ683" s="11201"/>
      <c r="BA683" s="11201"/>
      <c r="BB683" s="11201"/>
    </row>
    <row r="684">
      <c r="V684" s="11288"/>
      <c r="W684" s="11161" t="s">
        <v>15706</v>
      </c>
      <c r="X684" s="11161"/>
      <c r="Y684" s="11161">
        <v>5</v>
      </c>
      <c r="Z684" s="11131"/>
      <c r="AA684" s="11163" t="s">
        <v>15707</v>
      </c>
      <c r="AB684" s="11161"/>
      <c r="AC684" s="11161">
        <v>12</v>
      </c>
      <c r="AD684" s="11131"/>
      <c r="AE684" s="11288"/>
      <c r="AF684" s="11204"/>
      <c r="AG684" s="11204"/>
      <c r="AH684" s="11204"/>
      <c r="AI684" s="11204"/>
      <c r="AJ684" s="11204"/>
      <c r="AK684" s="11269"/>
      <c r="AL684" s="11204"/>
      <c r="AM684" s="11204"/>
      <c r="AN684" s="11270"/>
      <c r="AO684" s="11204"/>
      <c r="AP684" s="11204"/>
      <c r="AQ684" s="11201"/>
      <c r="AR684" s="11201"/>
      <c r="AS684" s="11201"/>
      <c r="AT684" s="11201"/>
      <c r="AU684" s="11201"/>
      <c r="AV684" s="11201"/>
      <c r="AW684" s="11201"/>
      <c r="AX684" s="11201"/>
      <c r="AY684" s="11201"/>
      <c r="AZ684" s="11201"/>
      <c r="BA684" s="11201"/>
      <c r="BB684" s="11201"/>
    </row>
    <row r="685">
      <c r="V685" s="11288"/>
      <c r="W685" s="11161" t="s">
        <v>15708</v>
      </c>
      <c r="X685" s="11161"/>
      <c r="Y685" s="11161">
        <v>5</v>
      </c>
      <c r="Z685" s="11131"/>
      <c r="AA685" s="11163" t="s">
        <v>15709</v>
      </c>
      <c r="AB685" s="11161"/>
      <c r="AC685" s="11161">
        <v>12</v>
      </c>
      <c r="AD685" s="11131"/>
      <c r="AE685" s="11288"/>
      <c r="AF685" s="11204"/>
      <c r="AG685" s="11204"/>
      <c r="AH685" s="11204"/>
      <c r="AI685" s="11204"/>
      <c r="AJ685" s="11204"/>
      <c r="AK685" s="11269"/>
      <c r="AL685" s="11204"/>
      <c r="AM685" s="11204"/>
      <c r="AN685" s="11270"/>
      <c r="AO685" s="11204"/>
      <c r="AP685" s="11204"/>
      <c r="AQ685" s="11201"/>
      <c r="AR685" s="11201"/>
      <c r="AS685" s="11201"/>
      <c r="AT685" s="11201"/>
      <c r="AU685" s="11201"/>
      <c r="AV685" s="11201"/>
      <c r="AW685" s="11201"/>
      <c r="AX685" s="11201"/>
      <c r="AY685" s="11201"/>
      <c r="AZ685" s="11201"/>
      <c r="BA685" s="11201"/>
      <c r="BB685" s="11201"/>
    </row>
    <row r="686">
      <c r="V686" s="11288"/>
      <c r="W686" s="11161" t="s">
        <v>15588</v>
      </c>
      <c r="X686" s="11161"/>
      <c r="Y686" s="11161">
        <v>5</v>
      </c>
      <c r="Z686" s="11131"/>
      <c r="AA686" s="11163" t="s">
        <v>15710</v>
      </c>
      <c r="AB686" s="11161"/>
      <c r="AC686" s="11161">
        <v>12</v>
      </c>
      <c r="AD686" s="11131"/>
      <c r="AE686" s="11288"/>
      <c r="AF686" s="11204"/>
      <c r="AG686" s="11204"/>
      <c r="AH686" s="11204"/>
      <c r="AI686" s="11204"/>
      <c r="AJ686" s="11204"/>
      <c r="AK686" s="11269"/>
      <c r="AL686" s="11204"/>
      <c r="AM686" s="11204"/>
      <c r="AN686" s="11270"/>
      <c r="AO686" s="11204"/>
      <c r="AP686" s="11204"/>
      <c r="AQ686" s="11201"/>
      <c r="AR686" s="11201"/>
      <c r="AS686" s="11201"/>
      <c r="AT686" s="11201"/>
      <c r="AU686" s="11201"/>
      <c r="AV686" s="11201"/>
      <c r="AW686" s="11201"/>
      <c r="AX686" s="11201"/>
      <c r="AY686" s="11201"/>
      <c r="AZ686" s="11201"/>
      <c r="BA686" s="11201"/>
      <c r="BB686" s="11201"/>
    </row>
    <row r="687">
      <c r="V687" s="11288"/>
      <c r="W687" s="11161" t="s">
        <v>15595</v>
      </c>
      <c r="X687" s="11161"/>
      <c r="Y687" s="11161">
        <v>5</v>
      </c>
      <c r="Z687" s="11131"/>
      <c r="AA687" s="11163" t="s">
        <v>15570</v>
      </c>
      <c r="AB687" s="11161"/>
      <c r="AC687" s="11161">
        <v>12</v>
      </c>
      <c r="AD687" s="11131"/>
      <c r="AE687" s="11288"/>
      <c r="AF687" s="11204"/>
      <c r="AG687" s="11204"/>
      <c r="AH687" s="11204"/>
      <c r="AI687" s="11204"/>
      <c r="AJ687" s="11204"/>
      <c r="AK687" s="11269"/>
      <c r="AL687" s="11204"/>
      <c r="AM687" s="11204"/>
      <c r="AN687" s="11270"/>
      <c r="AO687" s="11204"/>
      <c r="AP687" s="11204"/>
      <c r="AQ687" s="11201"/>
      <c r="AR687" s="11201"/>
      <c r="AS687" s="11201"/>
      <c r="AT687" s="11201"/>
      <c r="AU687" s="11201"/>
      <c r="AV687" s="11201"/>
      <c r="AW687" s="11201"/>
      <c r="AX687" s="11201"/>
      <c r="AY687" s="11201"/>
      <c r="AZ687" s="11201"/>
      <c r="BA687" s="11201"/>
      <c r="BB687" s="11201"/>
    </row>
    <row r="688">
      <c r="V688" s="11288"/>
      <c r="W688" s="11161" t="s">
        <v>15668</v>
      </c>
      <c r="X688" s="11161"/>
      <c r="Y688" s="11161">
        <v>5</v>
      </c>
      <c r="Z688" s="11131"/>
      <c r="AA688" s="11163" t="s">
        <v>15711</v>
      </c>
      <c r="AB688" s="11161"/>
      <c r="AC688" s="11161">
        <v>12</v>
      </c>
      <c r="AD688" s="11131"/>
      <c r="AE688" s="11288"/>
      <c r="AF688" s="11204"/>
      <c r="AG688" s="11204"/>
      <c r="AH688" s="11204"/>
      <c r="AI688" s="11204"/>
      <c r="AJ688" s="11204"/>
      <c r="AK688" s="11269"/>
      <c r="AL688" s="11204"/>
      <c r="AM688" s="11204"/>
      <c r="AN688" s="11270"/>
      <c r="AO688" s="11204"/>
      <c r="AP688" s="11204"/>
      <c r="AQ688" s="11201"/>
      <c r="AR688" s="11201"/>
      <c r="AS688" s="11201"/>
      <c r="AT688" s="11201"/>
      <c r="AU688" s="11201"/>
      <c r="AV688" s="11201"/>
      <c r="AW688" s="11201"/>
      <c r="AX688" s="11201"/>
      <c r="AY688" s="11201"/>
      <c r="AZ688" s="11201"/>
      <c r="BA688" s="11201"/>
      <c r="BB688" s="11201"/>
    </row>
    <row r="689">
      <c r="V689" s="11288"/>
      <c r="W689" s="11161" t="s">
        <v>15712</v>
      </c>
      <c r="X689" s="11161"/>
      <c r="Y689" s="11161">
        <v>5</v>
      </c>
      <c r="Z689" s="11131"/>
      <c r="AA689" s="11163" t="s">
        <v>15444</v>
      </c>
      <c r="AB689" s="11161"/>
      <c r="AC689" s="11161">
        <v>12</v>
      </c>
      <c r="AD689" s="11131"/>
      <c r="AE689" s="11288"/>
      <c r="AF689" s="11204"/>
      <c r="AG689" s="11204"/>
      <c r="AH689" s="11204"/>
      <c r="AI689" s="11204"/>
      <c r="AJ689" s="11204"/>
      <c r="AK689" s="11269"/>
      <c r="AL689" s="11204"/>
      <c r="AM689" s="11204"/>
      <c r="AN689" s="11270"/>
      <c r="AO689" s="11204"/>
      <c r="AP689" s="11204"/>
      <c r="AQ689" s="11201"/>
      <c r="AR689" s="11201"/>
      <c r="AS689" s="11201"/>
      <c r="AT689" s="11201"/>
      <c r="AU689" s="11201"/>
      <c r="AV689" s="11201"/>
      <c r="AW689" s="11201"/>
      <c r="AX689" s="11201"/>
      <c r="AY689" s="11201"/>
      <c r="AZ689" s="11201"/>
      <c r="BA689" s="11201"/>
      <c r="BB689" s="11201"/>
    </row>
    <row r="690">
      <c r="V690" s="11288"/>
      <c r="W690" s="11161" t="s">
        <v>15521</v>
      </c>
      <c r="X690" s="11161"/>
      <c r="Y690" s="11161">
        <v>5</v>
      </c>
      <c r="Z690" s="11131"/>
      <c r="AA690" s="11163" t="s">
        <v>15446</v>
      </c>
      <c r="AB690" s="11161"/>
      <c r="AC690" s="11161">
        <v>12</v>
      </c>
      <c r="AD690" s="11131"/>
      <c r="AE690" s="11288"/>
      <c r="AF690" s="11204"/>
      <c r="AG690" s="11204"/>
      <c r="AH690" s="11204"/>
      <c r="AI690" s="11204"/>
      <c r="AJ690" s="11204"/>
      <c r="AK690" s="11269"/>
      <c r="AL690" s="11204"/>
      <c r="AM690" s="11204"/>
      <c r="AN690" s="11270"/>
      <c r="AO690" s="11204"/>
      <c r="AP690" s="11204"/>
      <c r="AQ690" s="11201"/>
      <c r="AR690" s="11201"/>
      <c r="AS690" s="11201"/>
      <c r="AT690" s="11201"/>
      <c r="AU690" s="11201"/>
      <c r="AV690" s="11201"/>
      <c r="AW690" s="11201"/>
      <c r="AX690" s="11201"/>
      <c r="AY690" s="11201"/>
      <c r="AZ690" s="11201"/>
      <c r="BA690" s="11201"/>
      <c r="BB690" s="11201"/>
    </row>
    <row r="691">
      <c r="V691" s="11288"/>
      <c r="W691" s="11161" t="s">
        <v>15541</v>
      </c>
      <c r="X691" s="11161"/>
      <c r="Y691" s="11161">
        <v>5</v>
      </c>
      <c r="Z691" s="11131"/>
      <c r="AA691" s="11163" t="s">
        <v>15558</v>
      </c>
      <c r="AB691" s="11161"/>
      <c r="AC691" s="11161">
        <v>12</v>
      </c>
      <c r="AD691" s="11131"/>
      <c r="AE691" s="11288"/>
      <c r="AF691" s="11204"/>
      <c r="AG691" s="11204"/>
      <c r="AH691" s="11204"/>
      <c r="AI691" s="11204"/>
      <c r="AJ691" s="11204"/>
      <c r="AK691" s="11269"/>
      <c r="AL691" s="11204"/>
      <c r="AM691" s="11204"/>
      <c r="AN691" s="11270"/>
      <c r="AO691" s="11204"/>
      <c r="AP691" s="11204"/>
      <c r="AQ691" s="11201"/>
      <c r="AR691" s="11201"/>
      <c r="AS691" s="11201"/>
      <c r="AT691" s="11201"/>
      <c r="AU691" s="11201"/>
      <c r="AV691" s="11201"/>
      <c r="AW691" s="11201"/>
      <c r="AX691" s="11201"/>
      <c r="AY691" s="11201"/>
      <c r="AZ691" s="11201"/>
      <c r="BA691" s="11201"/>
      <c r="BB691" s="11201"/>
    </row>
    <row r="692">
      <c r="V692" s="11288"/>
      <c r="W692" s="11161" t="s">
        <v>15378</v>
      </c>
      <c r="X692" s="11161"/>
      <c r="Y692" s="11161">
        <v>5</v>
      </c>
      <c r="Z692" s="11131"/>
      <c r="AA692" s="11163" t="s">
        <v>15713</v>
      </c>
      <c r="AB692" s="11161"/>
      <c r="AC692" s="11161">
        <v>12</v>
      </c>
      <c r="AD692" s="11131"/>
      <c r="AE692" s="11288"/>
      <c r="AF692" s="11204"/>
      <c r="AG692" s="11204"/>
      <c r="AH692" s="11204"/>
      <c r="AI692" s="11204"/>
      <c r="AJ692" s="11204"/>
      <c r="AK692" s="11269"/>
      <c r="AL692" s="11204"/>
      <c r="AM692" s="11204"/>
      <c r="AN692" s="11270"/>
      <c r="AO692" s="11204"/>
      <c r="AP692" s="11204"/>
      <c r="AQ692" s="11201"/>
      <c r="AR692" s="11201"/>
      <c r="AS692" s="11201"/>
      <c r="AT692" s="11201"/>
      <c r="AU692" s="11201"/>
      <c r="AV692" s="11201"/>
      <c r="AW692" s="11201"/>
      <c r="AX692" s="11201"/>
      <c r="AY692" s="11201"/>
      <c r="AZ692" s="11201"/>
      <c r="BA692" s="11201"/>
      <c r="BB692" s="11201"/>
    </row>
    <row r="693">
      <c r="V693" s="11288"/>
      <c r="W693" s="11161" t="s">
        <v>15355</v>
      </c>
      <c r="X693" s="11161"/>
      <c r="Y693" s="11161">
        <v>5</v>
      </c>
      <c r="Z693" s="11131"/>
      <c r="AA693" s="11163" t="s">
        <v>15714</v>
      </c>
      <c r="AB693" s="11161"/>
      <c r="AC693" s="11161">
        <v>12</v>
      </c>
      <c r="AD693" s="11131"/>
      <c r="AE693" s="11288"/>
      <c r="AF693" s="11204"/>
      <c r="AG693" s="11204"/>
      <c r="AH693" s="11204"/>
      <c r="AI693" s="11204"/>
      <c r="AJ693" s="11204"/>
      <c r="AK693" s="11269"/>
      <c r="AL693" s="11204"/>
      <c r="AM693" s="11204"/>
      <c r="AN693" s="11270"/>
      <c r="AO693" s="11204"/>
      <c r="AP693" s="11204"/>
      <c r="AQ693" s="11201"/>
      <c r="AR693" s="11201"/>
      <c r="AS693" s="11201"/>
      <c r="AT693" s="11201"/>
      <c r="AU693" s="11201"/>
      <c r="AV693" s="11201"/>
      <c r="AW693" s="11201"/>
      <c r="AX693" s="11201"/>
      <c r="AY693" s="11201"/>
      <c r="AZ693" s="11201"/>
      <c r="BA693" s="11201"/>
      <c r="BB693" s="11201"/>
    </row>
    <row r="694">
      <c r="V694" s="11288"/>
      <c r="W694" s="11161" t="s">
        <v>15715</v>
      </c>
      <c r="X694" s="11161"/>
      <c r="Y694" s="11161">
        <v>5</v>
      </c>
      <c r="Z694" s="11131"/>
      <c r="AA694" s="11163" t="s">
        <v>15716</v>
      </c>
      <c r="AB694" s="11161"/>
      <c r="AC694" s="11161">
        <v>12</v>
      </c>
      <c r="AD694" s="11131"/>
      <c r="AE694" s="11288"/>
      <c r="AF694" s="11204"/>
      <c r="AG694" s="11204"/>
      <c r="AH694" s="11204"/>
      <c r="AI694" s="11204"/>
      <c r="AJ694" s="11204"/>
      <c r="AK694" s="11269"/>
      <c r="AL694" s="11204"/>
      <c r="AM694" s="11204"/>
      <c r="AN694" s="11270"/>
      <c r="AO694" s="11204"/>
      <c r="AP694" s="11204"/>
      <c r="AQ694" s="11201"/>
      <c r="AR694" s="11201"/>
      <c r="AS694" s="11201"/>
      <c r="AT694" s="11201"/>
      <c r="AU694" s="11201"/>
      <c r="AV694" s="11201"/>
      <c r="AW694" s="11201"/>
      <c r="AX694" s="11201"/>
      <c r="AY694" s="11201"/>
      <c r="AZ694" s="11201"/>
      <c r="BA694" s="11201"/>
      <c r="BB694" s="11201"/>
    </row>
    <row r="695">
      <c r="V695" s="11288"/>
      <c r="W695" s="11161" t="s">
        <v>15717</v>
      </c>
      <c r="X695" s="11161"/>
      <c r="Y695" s="11161">
        <v>5</v>
      </c>
      <c r="Z695" s="11131"/>
      <c r="AA695" s="11163" t="s">
        <v>15523</v>
      </c>
      <c r="AB695" s="11161"/>
      <c r="AC695" s="11161">
        <v>12</v>
      </c>
      <c r="AD695" s="11131"/>
      <c r="AE695" s="11288"/>
      <c r="AF695" s="11204"/>
      <c r="AG695" s="11204"/>
      <c r="AH695" s="11204"/>
      <c r="AI695" s="11204"/>
      <c r="AJ695" s="11204"/>
      <c r="AK695" s="11269"/>
      <c r="AL695" s="11204"/>
      <c r="AM695" s="11204"/>
      <c r="AN695" s="11270"/>
      <c r="AO695" s="11204"/>
      <c r="AP695" s="11204"/>
      <c r="AQ695" s="11201"/>
      <c r="AR695" s="11201"/>
      <c r="AS695" s="11201"/>
      <c r="AT695" s="11201"/>
      <c r="AU695" s="11201"/>
      <c r="AV695" s="11201"/>
      <c r="AW695" s="11201"/>
      <c r="AX695" s="11201"/>
      <c r="AY695" s="11201"/>
      <c r="AZ695" s="11201"/>
      <c r="BA695" s="11201"/>
      <c r="BB695" s="11201"/>
    </row>
    <row r="696">
      <c r="V696" s="11288"/>
      <c r="W696" s="11161" t="s">
        <v>15718</v>
      </c>
      <c r="X696" s="11161"/>
      <c r="Y696" s="11161">
        <v>5</v>
      </c>
      <c r="Z696" s="11131"/>
      <c r="AA696" s="11163" t="s">
        <v>15719</v>
      </c>
      <c r="AB696" s="11161"/>
      <c r="AC696" s="11161">
        <v>12</v>
      </c>
      <c r="AD696" s="11131"/>
      <c r="AE696" s="11288"/>
      <c r="AF696" s="11204"/>
      <c r="AG696" s="11201"/>
      <c r="AH696" s="11201"/>
      <c r="AI696" s="11201"/>
      <c r="AJ696" s="11201"/>
      <c r="AK696" s="11202"/>
      <c r="AL696" s="11201"/>
      <c r="AM696" s="11201"/>
      <c r="AN696" s="11203"/>
      <c r="AO696" s="11201"/>
      <c r="AP696" s="11204"/>
      <c r="AQ696" s="11201"/>
      <c r="AR696" s="11201"/>
      <c r="AS696" s="11201"/>
      <c r="AT696" s="11201"/>
      <c r="AU696" s="11201"/>
      <c r="AV696" s="11201"/>
      <c r="AW696" s="11201"/>
      <c r="AX696" s="11201"/>
      <c r="AY696" s="11201"/>
      <c r="AZ696" s="11201"/>
      <c r="BA696" s="11201"/>
      <c r="BB696" s="11201"/>
    </row>
    <row r="697">
      <c r="V697" s="11288"/>
      <c r="W697" s="11161" t="s">
        <v>15720</v>
      </c>
      <c r="X697" s="11161"/>
      <c r="Y697" s="11161">
        <v>5</v>
      </c>
      <c r="Z697" s="11131"/>
      <c r="AA697" s="11163" t="s">
        <v>15721</v>
      </c>
      <c r="AB697" s="11161"/>
      <c r="AC697" s="11161">
        <v>12</v>
      </c>
      <c r="AD697" s="11131"/>
      <c r="AE697" s="11288"/>
      <c r="AF697" s="11204"/>
      <c r="AG697" s="11201"/>
      <c r="AH697" s="11201"/>
      <c r="AI697" s="11201"/>
      <c r="AJ697" s="11201"/>
      <c r="AK697" s="11202"/>
      <c r="AL697" s="11201"/>
      <c r="AM697" s="11201"/>
      <c r="AN697" s="11203"/>
      <c r="AO697" s="11201"/>
      <c r="AP697" s="11204"/>
      <c r="AQ697" s="11201"/>
      <c r="AR697" s="11201"/>
      <c r="AS697" s="11201"/>
      <c r="AT697" s="11201"/>
      <c r="AU697" s="11201"/>
      <c r="AV697" s="11201"/>
      <c r="AW697" s="11201"/>
      <c r="AX697" s="11201"/>
      <c r="AY697" s="11201"/>
      <c r="AZ697" s="11201"/>
      <c r="BA697" s="11201"/>
      <c r="BB697" s="11201"/>
    </row>
    <row r="698">
      <c r="V698" s="11288"/>
      <c r="W698" s="11161" t="s">
        <v>15722</v>
      </c>
      <c r="X698" s="11161"/>
      <c r="Y698" s="11161">
        <v>5</v>
      </c>
      <c r="Z698" s="11131"/>
      <c r="AA698" s="11163" t="s">
        <v>15624</v>
      </c>
      <c r="AB698" s="11161"/>
      <c r="AC698" s="11161">
        <v>12</v>
      </c>
      <c r="AD698" s="11131"/>
      <c r="AE698" s="11288"/>
      <c r="AF698" s="11204"/>
      <c r="AG698" s="11201"/>
      <c r="AH698" s="11201"/>
      <c r="AI698" s="11201"/>
      <c r="AJ698" s="11201"/>
      <c r="AK698" s="11202"/>
      <c r="AL698" s="11201"/>
      <c r="AM698" s="11201"/>
      <c r="AN698" s="11203"/>
      <c r="AO698" s="11201"/>
      <c r="AP698" s="11204"/>
      <c r="AQ698" s="11201"/>
      <c r="AR698" s="11201"/>
      <c r="AS698" s="11201"/>
      <c r="AT698" s="11201"/>
      <c r="AU698" s="11201"/>
      <c r="AV698" s="11201"/>
      <c r="AW698" s="11201"/>
      <c r="AX698" s="11201"/>
      <c r="AY698" s="11201"/>
      <c r="AZ698" s="11201"/>
      <c r="BA698" s="11201"/>
      <c r="BB698" s="11201"/>
    </row>
    <row r="699">
      <c r="V699" s="11288"/>
      <c r="W699" s="11161" t="s">
        <v>15723</v>
      </c>
      <c r="X699" s="11161"/>
      <c r="Y699" s="11161">
        <v>5</v>
      </c>
      <c r="Z699" s="11131"/>
      <c r="AA699" s="11163" t="s">
        <v>15576</v>
      </c>
      <c r="AB699" s="11161"/>
      <c r="AC699" s="11161">
        <v>11</v>
      </c>
      <c r="AD699" s="11131"/>
      <c r="AE699" s="11288"/>
      <c r="AF699" s="11204"/>
      <c r="AG699" s="11201"/>
      <c r="AH699" s="11201"/>
      <c r="AI699" s="11201"/>
      <c r="AJ699" s="11201"/>
      <c r="AK699" s="11202"/>
      <c r="AL699" s="11201"/>
      <c r="AM699" s="11201"/>
      <c r="AN699" s="11203"/>
      <c r="AO699" s="11201"/>
      <c r="AP699" s="11204"/>
      <c r="AQ699" s="11201"/>
      <c r="AR699" s="11201"/>
      <c r="AS699" s="11201"/>
      <c r="AT699" s="11201"/>
      <c r="AU699" s="11201"/>
      <c r="AV699" s="11201"/>
      <c r="AW699" s="11201"/>
      <c r="AX699" s="11201"/>
      <c r="AY699" s="11201"/>
      <c r="AZ699" s="11201"/>
      <c r="BA699" s="11201"/>
      <c r="BB699" s="11201"/>
    </row>
    <row r="700">
      <c r="V700" s="11288"/>
      <c r="W700" s="11161" t="s">
        <v>15724</v>
      </c>
      <c r="X700" s="11161"/>
      <c r="Y700" s="11161">
        <v>5</v>
      </c>
      <c r="Z700" s="11131"/>
      <c r="AA700" s="11163" t="s">
        <v>15725</v>
      </c>
      <c r="AB700" s="11161"/>
      <c r="AC700" s="11161">
        <v>11</v>
      </c>
      <c r="AD700" s="11131"/>
      <c r="AE700" s="11288"/>
      <c r="AF700" s="11204"/>
      <c r="AG700" s="11201"/>
      <c r="AH700" s="11201"/>
      <c r="AI700" s="11201"/>
      <c r="AJ700" s="11201"/>
      <c r="AK700" s="11202"/>
      <c r="AL700" s="11201"/>
      <c r="AM700" s="11201"/>
      <c r="AN700" s="11203"/>
      <c r="AO700" s="11201"/>
      <c r="AP700" s="11204"/>
      <c r="AQ700" s="11201"/>
      <c r="AR700" s="11201"/>
      <c r="AS700" s="11201"/>
      <c r="AT700" s="11201"/>
      <c r="AU700" s="11201"/>
      <c r="AV700" s="11201"/>
      <c r="AW700" s="11201"/>
      <c r="AX700" s="11201"/>
      <c r="AY700" s="11201"/>
      <c r="AZ700" s="11201"/>
      <c r="BA700" s="11201"/>
      <c r="BB700" s="11201"/>
    </row>
    <row r="701">
      <c r="V701" s="11288"/>
      <c r="W701" s="11161" t="s">
        <v>15726</v>
      </c>
      <c r="X701" s="11161"/>
      <c r="Y701" s="11161">
        <v>5</v>
      </c>
      <c r="Z701" s="11131"/>
      <c r="AA701" s="11163" t="s">
        <v>15671</v>
      </c>
      <c r="AB701" s="11161"/>
      <c r="AC701" s="11161">
        <v>11</v>
      </c>
      <c r="AD701" s="11131"/>
      <c r="AE701" s="11288"/>
      <c r="AF701" s="11204"/>
      <c r="AG701" s="11201"/>
      <c r="AH701" s="11201"/>
      <c r="AI701" s="11201"/>
      <c r="AJ701" s="11201"/>
      <c r="AK701" s="11202"/>
      <c r="AL701" s="11201"/>
      <c r="AM701" s="11201"/>
      <c r="AN701" s="11203"/>
      <c r="AO701" s="11201"/>
      <c r="AP701" s="11204"/>
      <c r="AQ701" s="11201"/>
      <c r="AR701" s="11201"/>
      <c r="AS701" s="11201"/>
      <c r="AT701" s="11201"/>
      <c r="AU701" s="11201"/>
      <c r="AV701" s="11201"/>
      <c r="AW701" s="11201"/>
      <c r="AX701" s="11201"/>
      <c r="AY701" s="11201"/>
      <c r="AZ701" s="11201"/>
      <c r="BA701" s="11201"/>
      <c r="BB701" s="11201"/>
    </row>
    <row r="702">
      <c r="V702" s="11288"/>
      <c r="W702" s="11161" t="s">
        <v>15727</v>
      </c>
      <c r="X702" s="11161"/>
      <c r="Y702" s="11161">
        <v>5</v>
      </c>
      <c r="Z702" s="11131"/>
      <c r="AA702" s="11163" t="s">
        <v>15728</v>
      </c>
      <c r="AB702" s="11161"/>
      <c r="AC702" s="11161">
        <v>11</v>
      </c>
      <c r="AD702" s="11131"/>
      <c r="AE702" s="11288"/>
      <c r="AF702" s="11204"/>
      <c r="AG702" s="11201"/>
      <c r="AH702" s="11201"/>
      <c r="AI702" s="11201"/>
      <c r="AJ702" s="11201"/>
      <c r="AK702" s="11202"/>
      <c r="AL702" s="11201"/>
      <c r="AM702" s="11201"/>
      <c r="AN702" s="11203"/>
      <c r="AO702" s="11201"/>
      <c r="AP702" s="11204"/>
      <c r="AQ702" s="11201"/>
      <c r="AR702" s="11201"/>
      <c r="AS702" s="11201"/>
      <c r="AT702" s="11201"/>
      <c r="AU702" s="11201"/>
      <c r="AV702" s="11201"/>
      <c r="AW702" s="11201"/>
      <c r="AX702" s="11201"/>
      <c r="AY702" s="11201"/>
      <c r="AZ702" s="11201"/>
      <c r="BA702" s="11201"/>
      <c r="BB702" s="11201"/>
    </row>
    <row r="703">
      <c r="V703" s="11288"/>
      <c r="W703" s="11161" t="s">
        <v>15729</v>
      </c>
      <c r="X703" s="11161"/>
      <c r="Y703" s="11161">
        <v>5</v>
      </c>
      <c r="Z703" s="11131"/>
      <c r="AA703" s="11163" t="s">
        <v>15681</v>
      </c>
      <c r="AB703" s="11161"/>
      <c r="AC703" s="11161">
        <v>11</v>
      </c>
      <c r="AD703" s="11131"/>
      <c r="AE703" s="11288"/>
      <c r="AF703" s="11204"/>
      <c r="AG703" s="11201"/>
      <c r="AH703" s="11201"/>
      <c r="AI703" s="11201"/>
      <c r="AJ703" s="11201"/>
      <c r="AK703" s="11202"/>
      <c r="AL703" s="11201"/>
      <c r="AM703" s="11201"/>
      <c r="AN703" s="11203"/>
      <c r="AO703" s="11201"/>
      <c r="AP703" s="11204"/>
      <c r="AQ703" s="11201"/>
      <c r="AR703" s="11201"/>
      <c r="AS703" s="11201"/>
      <c r="AT703" s="11201"/>
      <c r="AU703" s="11201"/>
      <c r="AV703" s="11201"/>
      <c r="AW703" s="11201"/>
      <c r="AX703" s="11201"/>
      <c r="AY703" s="11201"/>
      <c r="AZ703" s="11201"/>
      <c r="BA703" s="11201"/>
      <c r="BB703" s="11201"/>
    </row>
    <row r="704">
      <c r="V704" s="11288"/>
      <c r="W704" s="11161" t="s">
        <v>15730</v>
      </c>
      <c r="X704" s="11161"/>
      <c r="Y704" s="11161">
        <v>5</v>
      </c>
      <c r="Z704" s="11131"/>
      <c r="AA704" s="11163" t="s">
        <v>15061</v>
      </c>
      <c r="AB704" s="11161"/>
      <c r="AC704" s="11161">
        <v>11</v>
      </c>
      <c r="AD704" s="11131"/>
      <c r="AE704" s="11288"/>
      <c r="AF704" s="11204"/>
      <c r="AG704" s="11201"/>
      <c r="AH704" s="11201"/>
      <c r="AI704" s="11201"/>
      <c r="AJ704" s="11201"/>
      <c r="AK704" s="11202"/>
      <c r="AL704" s="11201"/>
      <c r="AM704" s="11201"/>
      <c r="AN704" s="11203"/>
      <c r="AO704" s="11201"/>
      <c r="AP704" s="11204"/>
      <c r="AQ704" s="11201"/>
      <c r="AR704" s="11201"/>
      <c r="AS704" s="11201"/>
      <c r="AT704" s="11201"/>
      <c r="AU704" s="11201"/>
      <c r="AV704" s="11201"/>
      <c r="AW704" s="11201"/>
      <c r="AX704" s="11201"/>
      <c r="AY704" s="11201"/>
      <c r="AZ704" s="11201"/>
      <c r="BA704" s="11201"/>
      <c r="BB704" s="11201"/>
    </row>
    <row r="705">
      <c r="V705" s="11288"/>
      <c r="W705" s="11161" t="s">
        <v>15697</v>
      </c>
      <c r="X705" s="11161"/>
      <c r="Y705" s="11161">
        <v>5</v>
      </c>
      <c r="Z705" s="11131"/>
      <c r="AA705" s="11163" t="s">
        <v>15632</v>
      </c>
      <c r="AB705" s="11161"/>
      <c r="AC705" s="11161">
        <v>11</v>
      </c>
      <c r="AD705" s="11131"/>
      <c r="AE705" s="11288"/>
      <c r="AF705" s="11204"/>
      <c r="AG705" s="11201"/>
      <c r="AH705" s="11201"/>
      <c r="AI705" s="11201"/>
      <c r="AJ705" s="11201"/>
      <c r="AK705" s="11202"/>
      <c r="AL705" s="11201"/>
      <c r="AM705" s="11201"/>
      <c r="AN705" s="11203"/>
      <c r="AO705" s="11201"/>
      <c r="AP705" s="11204"/>
      <c r="AQ705" s="11201"/>
      <c r="AR705" s="11201"/>
      <c r="AS705" s="11201"/>
      <c r="AT705" s="11201"/>
      <c r="AU705" s="11201"/>
      <c r="AV705" s="11201"/>
      <c r="AW705" s="11201"/>
      <c r="AX705" s="11201"/>
      <c r="AY705" s="11201"/>
      <c r="AZ705" s="11201"/>
      <c r="BA705" s="11201"/>
      <c r="BB705" s="11201"/>
    </row>
    <row r="706">
      <c r="V706" s="11288"/>
      <c r="W706" s="11161" t="s">
        <v>15731</v>
      </c>
      <c r="X706" s="11161"/>
      <c r="Y706" s="11161">
        <v>5</v>
      </c>
      <c r="Z706" s="11131"/>
      <c r="AA706" s="11163" t="s">
        <v>15732</v>
      </c>
      <c r="AB706" s="11161"/>
      <c r="AC706" s="11161">
        <v>11</v>
      </c>
      <c r="AD706" s="11131"/>
      <c r="AE706" s="11288"/>
      <c r="AF706" s="11204"/>
      <c r="AG706" s="11201"/>
      <c r="AH706" s="11201"/>
      <c r="AI706" s="11201"/>
      <c r="AJ706" s="11201"/>
      <c r="AK706" s="11202"/>
      <c r="AL706" s="11201"/>
      <c r="AM706" s="11201"/>
      <c r="AN706" s="11203"/>
      <c r="AO706" s="11201"/>
      <c r="AP706" s="11204"/>
      <c r="AQ706" s="11201"/>
      <c r="AR706" s="11201"/>
      <c r="AS706" s="11201"/>
      <c r="AT706" s="11201"/>
      <c r="AU706" s="11201"/>
      <c r="AV706" s="11201"/>
      <c r="AW706" s="11201"/>
      <c r="AX706" s="11201"/>
      <c r="AY706" s="11201"/>
      <c r="AZ706" s="11201"/>
      <c r="BA706" s="11201"/>
      <c r="BB706" s="11201"/>
    </row>
    <row r="707">
      <c r="V707" s="11288"/>
      <c r="W707" s="11161" t="s">
        <v>15733</v>
      </c>
      <c r="X707" s="11161"/>
      <c r="Y707" s="11161">
        <v>5</v>
      </c>
      <c r="Z707" s="11131"/>
      <c r="AA707" s="11163" t="s">
        <v>15718</v>
      </c>
      <c r="AB707" s="11161"/>
      <c r="AC707" s="11161">
        <v>11</v>
      </c>
      <c r="AD707" s="11131"/>
      <c r="AE707" s="11288"/>
      <c r="AF707" s="11204"/>
      <c r="AG707" s="11201"/>
      <c r="AH707" s="11201"/>
      <c r="AI707" s="11201"/>
      <c r="AJ707" s="11201"/>
      <c r="AK707" s="11202"/>
      <c r="AL707" s="11201"/>
      <c r="AM707" s="11201"/>
      <c r="AN707" s="11203"/>
      <c r="AO707" s="11201"/>
      <c r="AP707" s="11204"/>
      <c r="AQ707" s="11201"/>
      <c r="AR707" s="11201"/>
      <c r="AS707" s="11201"/>
      <c r="AT707" s="11201"/>
      <c r="AU707" s="11201"/>
      <c r="AV707" s="11201"/>
      <c r="AW707" s="11201"/>
      <c r="AX707" s="11201"/>
      <c r="AY707" s="11201"/>
      <c r="AZ707" s="11201"/>
      <c r="BA707" s="11201"/>
      <c r="BB707" s="11201"/>
    </row>
    <row r="708">
      <c r="V708" s="11288"/>
      <c r="W708" s="11161" t="s">
        <v>15734</v>
      </c>
      <c r="X708" s="11161"/>
      <c r="Y708" s="11161">
        <v>5</v>
      </c>
      <c r="Z708" s="11131"/>
      <c r="AA708" s="11163" t="s">
        <v>15722</v>
      </c>
      <c r="AB708" s="11161"/>
      <c r="AC708" s="11161">
        <v>11</v>
      </c>
      <c r="AD708" s="11131"/>
      <c r="AE708" s="11288"/>
      <c r="AF708" s="11204"/>
      <c r="AG708" s="11201"/>
      <c r="AH708" s="11201"/>
      <c r="AI708" s="11201"/>
      <c r="AJ708" s="11201"/>
      <c r="AK708" s="11202"/>
      <c r="AL708" s="11201"/>
      <c r="AM708" s="11201"/>
      <c r="AN708" s="11203"/>
      <c r="AO708" s="11201"/>
      <c r="AP708" s="11204"/>
      <c r="AQ708" s="11201"/>
      <c r="AR708" s="11201"/>
      <c r="AS708" s="11201"/>
      <c r="AT708" s="11201"/>
      <c r="AU708" s="11201"/>
      <c r="AV708" s="11201"/>
      <c r="AW708" s="11201"/>
      <c r="AX708" s="11201"/>
      <c r="AY708" s="11201"/>
      <c r="AZ708" s="11201"/>
      <c r="BA708" s="11201"/>
      <c r="BB708" s="11201"/>
    </row>
    <row r="709">
      <c r="V709" s="11288"/>
      <c r="W709" s="11161" t="s">
        <v>15735</v>
      </c>
      <c r="X709" s="11161"/>
      <c r="Y709" s="11161">
        <v>5</v>
      </c>
      <c r="Z709" s="11131"/>
      <c r="AA709" s="11163" t="s">
        <v>15736</v>
      </c>
      <c r="AB709" s="11161"/>
      <c r="AC709" s="11161">
        <v>11</v>
      </c>
      <c r="AD709" s="11131"/>
      <c r="AE709" s="11288"/>
      <c r="AF709" s="11204"/>
      <c r="AG709" s="11201"/>
      <c r="AH709" s="11201"/>
      <c r="AI709" s="11201"/>
      <c r="AJ709" s="11201"/>
      <c r="AK709" s="11202"/>
      <c r="AL709" s="11201"/>
      <c r="AM709" s="11201"/>
      <c r="AN709" s="11203"/>
      <c r="AO709" s="11201"/>
      <c r="AP709" s="11204"/>
      <c r="AQ709" s="11201"/>
      <c r="AR709" s="11201"/>
      <c r="AS709" s="11201"/>
      <c r="AT709" s="11201"/>
      <c r="AU709" s="11201"/>
      <c r="AV709" s="11201"/>
      <c r="AW709" s="11201"/>
      <c r="AX709" s="11201"/>
      <c r="AY709" s="11201"/>
      <c r="AZ709" s="11201"/>
      <c r="BA709" s="11201"/>
      <c r="BB709" s="11201"/>
    </row>
    <row r="710">
      <c r="V710" s="11288"/>
      <c r="W710" s="11161" t="s">
        <v>15737</v>
      </c>
      <c r="X710" s="11161"/>
      <c r="Y710" s="11161">
        <v>5</v>
      </c>
      <c r="Z710" s="11131"/>
      <c r="AA710" s="11163" t="s">
        <v>15720</v>
      </c>
      <c r="AB710" s="11161"/>
      <c r="AC710" s="11161">
        <v>11</v>
      </c>
      <c r="AD710" s="11131"/>
      <c r="AE710" s="11288"/>
      <c r="AF710" s="11204"/>
      <c r="AG710" s="11201"/>
      <c r="AH710" s="11201"/>
      <c r="AI710" s="11201"/>
      <c r="AJ710" s="11201"/>
      <c r="AK710" s="11202"/>
      <c r="AL710" s="11201"/>
      <c r="AM710" s="11201"/>
      <c r="AN710" s="11203"/>
      <c r="AO710" s="11201"/>
      <c r="AP710" s="11201"/>
      <c r="AQ710" s="11201"/>
      <c r="AR710" s="11201"/>
      <c r="AS710" s="11201"/>
      <c r="AT710" s="11201"/>
      <c r="AU710" s="11201"/>
      <c r="AV710" s="11201"/>
      <c r="AW710" s="11201"/>
      <c r="AX710" s="11201"/>
      <c r="AY710" s="11201"/>
      <c r="AZ710" s="11201"/>
      <c r="BA710" s="11201"/>
      <c r="BB710" s="11201"/>
    </row>
    <row r="711">
      <c r="V711" s="11288"/>
      <c r="W711" s="11161" t="s">
        <v>15738</v>
      </c>
      <c r="X711" s="11161"/>
      <c r="Y711" s="11161">
        <v>5</v>
      </c>
      <c r="Z711" s="11131"/>
      <c r="AA711" s="11163" t="s">
        <v>15449</v>
      </c>
      <c r="AB711" s="11161"/>
      <c r="AC711" s="11161">
        <v>11</v>
      </c>
      <c r="AD711" s="11131"/>
      <c r="AE711" s="11288"/>
      <c r="AF711" s="11204"/>
      <c r="AG711" s="11201"/>
      <c r="AH711" s="11201"/>
      <c r="AI711" s="11201"/>
      <c r="AJ711" s="11201"/>
      <c r="AK711" s="11202"/>
      <c r="AL711" s="11201"/>
      <c r="AM711" s="11201"/>
      <c r="AN711" s="11203"/>
      <c r="AO711" s="11201"/>
      <c r="AP711" s="11201"/>
      <c r="AQ711" s="11201"/>
      <c r="AR711" s="11201"/>
      <c r="AS711" s="11201"/>
      <c r="AT711" s="11201"/>
      <c r="AU711" s="11201"/>
      <c r="AV711" s="11201"/>
      <c r="AW711" s="11201"/>
      <c r="AX711" s="11201"/>
      <c r="AY711" s="11201"/>
      <c r="AZ711" s="11201"/>
      <c r="BA711" s="11201"/>
      <c r="BB711" s="11201"/>
    </row>
    <row r="712">
      <c r="V712" s="11288"/>
      <c r="W712" s="11161" t="s">
        <v>15420</v>
      </c>
      <c r="X712" s="11161"/>
      <c r="Y712" s="11161">
        <v>5</v>
      </c>
      <c r="Z712" s="11131"/>
      <c r="AA712" s="11163" t="s">
        <v>15556</v>
      </c>
      <c r="AB712" s="11161"/>
      <c r="AC712" s="11161">
        <v>11</v>
      </c>
      <c r="AD712" s="11131"/>
      <c r="AE712" s="11288"/>
      <c r="AF712" s="11204"/>
      <c r="AG712" s="11201"/>
      <c r="AH712" s="11201"/>
      <c r="AI712" s="11201"/>
      <c r="AJ712" s="11201"/>
      <c r="AK712" s="11202"/>
      <c r="AL712" s="11201"/>
      <c r="AM712" s="11201"/>
      <c r="AN712" s="11203"/>
      <c r="AO712" s="11201"/>
      <c r="AP712" s="11201"/>
      <c r="AQ712" s="11201"/>
      <c r="AR712" s="11201"/>
      <c r="AS712" s="11201"/>
      <c r="AT712" s="11201"/>
      <c r="AU712" s="11201"/>
      <c r="AV712" s="11201"/>
      <c r="AW712" s="11201"/>
      <c r="AX712" s="11201"/>
      <c r="AY712" s="11201"/>
      <c r="AZ712" s="11201"/>
      <c r="BA712" s="11201"/>
      <c r="BB712" s="11201"/>
    </row>
    <row r="713">
      <c r="V713" s="11288"/>
      <c r="W713" s="11161" t="s">
        <v>15739</v>
      </c>
      <c r="X713" s="11161"/>
      <c r="Y713" s="11161">
        <v>5</v>
      </c>
      <c r="Z713" s="11131"/>
      <c r="AA713" s="11163" t="s">
        <v>15553</v>
      </c>
      <c r="AB713" s="11161"/>
      <c r="AC713" s="11161">
        <v>11</v>
      </c>
      <c r="AD713" s="11131"/>
      <c r="AE713" s="11288"/>
      <c r="AF713" s="11204"/>
      <c r="AG713" s="11201"/>
      <c r="AH713" s="11201"/>
      <c r="AI713" s="11201"/>
      <c r="AJ713" s="11201"/>
      <c r="AK713" s="11202"/>
      <c r="AL713" s="11201"/>
      <c r="AM713" s="11201"/>
      <c r="AN713" s="11203"/>
      <c r="AO713" s="11201"/>
      <c r="AP713" s="11201"/>
      <c r="AQ713" s="11201"/>
      <c r="AR713" s="11201"/>
      <c r="AS713" s="11201"/>
      <c r="AT713" s="11201"/>
      <c r="AU713" s="11201"/>
      <c r="AV713" s="11201"/>
      <c r="AW713" s="11201"/>
      <c r="AX713" s="11201"/>
      <c r="AY713" s="11201"/>
      <c r="AZ713" s="11201"/>
      <c r="BA713" s="11201"/>
      <c r="BB713" s="11201"/>
    </row>
    <row r="714">
      <c r="V714" s="11288"/>
      <c r="W714" s="11161" t="s">
        <v>15326</v>
      </c>
      <c r="X714" s="11161"/>
      <c r="Y714" s="11161">
        <v>5</v>
      </c>
      <c r="Z714" s="11131"/>
      <c r="AA714" s="11163" t="s">
        <v>15738</v>
      </c>
      <c r="AB714" s="11161"/>
      <c r="AC714" s="11161">
        <v>11</v>
      </c>
      <c r="AD714" s="11131"/>
      <c r="AE714" s="11288"/>
      <c r="AF714" s="11204"/>
      <c r="AG714" s="11201"/>
      <c r="AH714" s="11201"/>
      <c r="AI714" s="11201"/>
      <c r="AJ714" s="11201"/>
      <c r="AK714" s="11202"/>
      <c r="AL714" s="11201"/>
      <c r="AM714" s="11201"/>
      <c r="AN714" s="11203"/>
      <c r="AO714" s="11201"/>
      <c r="AP714" s="11201"/>
      <c r="AQ714" s="11201"/>
      <c r="AR714" s="11201"/>
      <c r="AS714" s="11201"/>
      <c r="AT714" s="11201"/>
      <c r="AU714" s="11201"/>
      <c r="AV714" s="11201"/>
      <c r="AW714" s="11201"/>
      <c r="AX714" s="11201"/>
      <c r="AY714" s="11201"/>
      <c r="AZ714" s="11201"/>
      <c r="BA714" s="11201"/>
      <c r="BB714" s="11201"/>
    </row>
    <row r="715">
      <c r="V715" s="11288"/>
      <c r="W715" s="11161" t="s">
        <v>15740</v>
      </c>
      <c r="X715" s="11161"/>
      <c r="Y715" s="11161">
        <v>5</v>
      </c>
      <c r="Z715" s="11131"/>
      <c r="AA715" s="11163" t="s">
        <v>15741</v>
      </c>
      <c r="AB715" s="11161"/>
      <c r="AC715" s="11161">
        <v>11</v>
      </c>
      <c r="AD715" s="11131"/>
      <c r="AE715" s="11288"/>
      <c r="AF715" s="11204"/>
      <c r="AG715" s="11201"/>
      <c r="AH715" s="11201"/>
      <c r="AI715" s="11201"/>
      <c r="AJ715" s="11201"/>
      <c r="AK715" s="11202"/>
      <c r="AL715" s="11201"/>
      <c r="AM715" s="11201"/>
      <c r="AN715" s="11203"/>
      <c r="AO715" s="11201"/>
      <c r="AP715" s="11201"/>
      <c r="AQ715" s="11201"/>
      <c r="AR715" s="11201"/>
      <c r="AS715" s="11201"/>
      <c r="AT715" s="11201"/>
      <c r="AU715" s="11201"/>
      <c r="AV715" s="11201"/>
      <c r="AW715" s="11201"/>
      <c r="AX715" s="11201"/>
      <c r="AY715" s="11201"/>
      <c r="AZ715" s="11201"/>
      <c r="BA715" s="11201"/>
      <c r="BB715" s="11201"/>
    </row>
    <row r="716">
      <c r="V716" s="11288"/>
      <c r="W716" s="11161" t="s">
        <v>15535</v>
      </c>
      <c r="X716" s="11161"/>
      <c r="Y716" s="11161">
        <v>5</v>
      </c>
      <c r="Z716" s="11131"/>
      <c r="AA716" s="11163" t="s">
        <v>15742</v>
      </c>
      <c r="AB716" s="11161"/>
      <c r="AC716" s="11161">
        <v>11</v>
      </c>
      <c r="AD716" s="11131"/>
      <c r="AE716" s="11288"/>
      <c r="AF716" s="11204"/>
      <c r="AG716" s="11201"/>
      <c r="AH716" s="11201"/>
      <c r="AI716" s="11201"/>
      <c r="AJ716" s="11201"/>
      <c r="AK716" s="11202"/>
      <c r="AL716" s="11201"/>
      <c r="AM716" s="11201"/>
      <c r="AN716" s="11203"/>
      <c r="AO716" s="11201"/>
      <c r="AP716" s="11201"/>
      <c r="AQ716" s="11201"/>
      <c r="AR716" s="11201"/>
      <c r="AS716" s="11201"/>
      <c r="AT716" s="11201"/>
      <c r="AU716" s="11201"/>
      <c r="AV716" s="11201"/>
      <c r="AW716" s="11201"/>
      <c r="AX716" s="11201"/>
      <c r="AY716" s="11201"/>
      <c r="AZ716" s="11201"/>
      <c r="BA716" s="11201"/>
      <c r="BB716" s="11201"/>
    </row>
    <row r="717">
      <c r="V717" s="11288"/>
      <c r="W717" s="11161" t="s">
        <v>15743</v>
      </c>
      <c r="X717" s="11161"/>
      <c r="Y717" s="11161">
        <v>5</v>
      </c>
      <c r="Z717" s="11131"/>
      <c r="AA717" s="11163" t="s">
        <v>15744</v>
      </c>
      <c r="AB717" s="11161"/>
      <c r="AC717" s="11161">
        <v>11</v>
      </c>
      <c r="AD717" s="11131"/>
      <c r="AE717" s="11288"/>
      <c r="AF717" s="11204"/>
      <c r="AG717" s="11201"/>
      <c r="AH717" s="11201"/>
      <c r="AI717" s="11201"/>
      <c r="AJ717" s="11201"/>
      <c r="AK717" s="11202"/>
      <c r="AL717" s="11201"/>
      <c r="AM717" s="11201"/>
      <c r="AN717" s="11203"/>
      <c r="AO717" s="11201"/>
      <c r="AP717" s="11201"/>
      <c r="AQ717" s="11201"/>
      <c r="AR717" s="11201"/>
      <c r="AS717" s="11201"/>
      <c r="AT717" s="11201"/>
      <c r="AU717" s="11201"/>
      <c r="AV717" s="11201"/>
      <c r="AW717" s="11201"/>
      <c r="AX717" s="11201"/>
      <c r="AY717" s="11201"/>
      <c r="AZ717" s="11201"/>
      <c r="BA717" s="11201"/>
      <c r="BB717" s="11201"/>
    </row>
    <row r="718">
      <c r="V718" s="11288"/>
      <c r="W718" s="11161" t="s">
        <v>15745</v>
      </c>
      <c r="X718" s="11161"/>
      <c r="Y718" s="11161">
        <v>5</v>
      </c>
      <c r="Z718" s="11131"/>
      <c r="AA718" s="11163" t="s">
        <v>15591</v>
      </c>
      <c r="AB718" s="11161"/>
      <c r="AC718" s="11161">
        <v>11</v>
      </c>
      <c r="AD718" s="11131"/>
      <c r="AE718" s="11288"/>
      <c r="AF718" s="11204"/>
      <c r="AG718" s="11201"/>
      <c r="AH718" s="11201"/>
      <c r="AI718" s="11201"/>
      <c r="AJ718" s="11201"/>
      <c r="AK718" s="11202"/>
      <c r="AL718" s="11201"/>
      <c r="AM718" s="11201"/>
      <c r="AN718" s="11203"/>
      <c r="AO718" s="11201"/>
      <c r="AP718" s="11201"/>
      <c r="AQ718" s="11201"/>
      <c r="AR718" s="11201"/>
      <c r="AS718" s="11201"/>
      <c r="AT718" s="11201"/>
      <c r="AU718" s="11201"/>
      <c r="AV718" s="11201"/>
      <c r="AW718" s="11201"/>
      <c r="AX718" s="11201"/>
      <c r="AY718" s="11201"/>
      <c r="AZ718" s="11201"/>
      <c r="BA718" s="11201"/>
      <c r="BB718" s="11201"/>
    </row>
    <row r="719">
      <c r="V719" s="11288"/>
      <c r="W719" s="11161" t="s">
        <v>15746</v>
      </c>
      <c r="X719" s="11161"/>
      <c r="Y719" s="11161">
        <v>5</v>
      </c>
      <c r="Z719" s="11131"/>
      <c r="AA719" s="11163" t="s">
        <v>15590</v>
      </c>
      <c r="AB719" s="11161"/>
      <c r="AC719" s="11161">
        <v>11</v>
      </c>
      <c r="AD719" s="11131"/>
      <c r="AE719" s="11288"/>
      <c r="AF719" s="11204"/>
      <c r="AG719" s="11201"/>
      <c r="AH719" s="11201"/>
      <c r="AI719" s="11201"/>
      <c r="AJ719" s="11201"/>
      <c r="AK719" s="11202"/>
      <c r="AL719" s="11201"/>
      <c r="AM719" s="11201"/>
      <c r="AN719" s="11203"/>
      <c r="AO719" s="11201"/>
      <c r="AP719" s="11201"/>
      <c r="AQ719" s="11201"/>
      <c r="AR719" s="11201"/>
      <c r="AS719" s="11201"/>
      <c r="AT719" s="11201"/>
      <c r="AU719" s="11201"/>
      <c r="AV719" s="11201"/>
      <c r="AW719" s="11201"/>
      <c r="AX719" s="11201"/>
      <c r="AY719" s="11201"/>
      <c r="AZ719" s="11201"/>
      <c r="BA719" s="11201"/>
      <c r="BB719" s="11201"/>
    </row>
    <row r="720">
      <c r="V720" s="11288"/>
      <c r="W720" s="11161" t="s">
        <v>15711</v>
      </c>
      <c r="X720" s="11161"/>
      <c r="Y720" s="11161">
        <v>5</v>
      </c>
      <c r="Z720" s="11131"/>
      <c r="AA720" s="11163" t="s">
        <v>15747</v>
      </c>
      <c r="AB720" s="11161"/>
      <c r="AC720" s="11161">
        <v>11</v>
      </c>
      <c r="AD720" s="11131"/>
      <c r="AE720" s="11288"/>
      <c r="AF720" s="11204"/>
      <c r="AG720" s="11201"/>
      <c r="AH720" s="11201"/>
      <c r="AI720" s="11201"/>
      <c r="AJ720" s="11201"/>
      <c r="AK720" s="11202"/>
      <c r="AL720" s="11201"/>
      <c r="AM720" s="11201"/>
      <c r="AN720" s="11203"/>
      <c r="AO720" s="11201"/>
      <c r="AP720" s="11201"/>
      <c r="AQ720" s="11201"/>
      <c r="AR720" s="11201"/>
      <c r="AS720" s="11201"/>
      <c r="AT720" s="11201"/>
      <c r="AU720" s="11201"/>
      <c r="AV720" s="11201"/>
      <c r="AW720" s="11201"/>
      <c r="AX720" s="11201"/>
      <c r="AY720" s="11201"/>
      <c r="AZ720" s="11201"/>
      <c r="BA720" s="11201"/>
      <c r="BB720" s="11201"/>
    </row>
    <row r="721">
      <c r="V721" s="11288"/>
      <c r="W721" s="11161" t="s">
        <v>15562</v>
      </c>
      <c r="X721" s="11161"/>
      <c r="Y721" s="11161">
        <v>5</v>
      </c>
      <c r="Z721" s="11131"/>
      <c r="AA721" s="11163" t="s">
        <v>15748</v>
      </c>
      <c r="AB721" s="11161"/>
      <c r="AC721" s="11161">
        <v>11</v>
      </c>
      <c r="AD721" s="11131"/>
      <c r="AE721" s="11288"/>
      <c r="AF721" s="11204"/>
      <c r="AG721" s="11201"/>
      <c r="AH721" s="11201"/>
      <c r="AI721" s="11201"/>
      <c r="AJ721" s="11201"/>
      <c r="AK721" s="11202"/>
      <c r="AL721" s="11201"/>
      <c r="AM721" s="11201"/>
      <c r="AN721" s="11203"/>
      <c r="AO721" s="11201"/>
      <c r="AP721" s="11201"/>
      <c r="AQ721" s="11201"/>
      <c r="AR721" s="11201"/>
      <c r="AS721" s="11201"/>
      <c r="AT721" s="11201"/>
      <c r="AU721" s="11201"/>
      <c r="AV721" s="11201"/>
      <c r="AW721" s="11201"/>
      <c r="AX721" s="11201"/>
      <c r="AY721" s="11201"/>
      <c r="AZ721" s="11201"/>
      <c r="BA721" s="11201"/>
      <c r="BB721" s="11201"/>
    </row>
    <row r="722">
      <c r="V722" s="11288"/>
      <c r="W722" s="11161" t="s">
        <v>15749</v>
      </c>
      <c r="X722" s="11161"/>
      <c r="Y722" s="11161">
        <v>5</v>
      </c>
      <c r="Z722" s="11131"/>
      <c r="AA722" s="11163" t="s">
        <v>15750</v>
      </c>
      <c r="AB722" s="11161"/>
      <c r="AC722" s="11161">
        <v>11</v>
      </c>
      <c r="AD722" s="11131"/>
      <c r="AE722" s="11288"/>
      <c r="AF722" s="11204"/>
      <c r="AG722" s="11201"/>
      <c r="AH722" s="11201"/>
      <c r="AI722" s="11201"/>
      <c r="AJ722" s="11201"/>
      <c r="AK722" s="11202"/>
      <c r="AL722" s="11201"/>
      <c r="AM722" s="11201"/>
      <c r="AN722" s="11203"/>
      <c r="AO722" s="11201"/>
      <c r="AP722" s="11201"/>
      <c r="AQ722" s="11201"/>
      <c r="AR722" s="11201"/>
      <c r="AS722" s="11201"/>
      <c r="AT722" s="11201"/>
      <c r="AU722" s="11201"/>
      <c r="AV722" s="11201"/>
      <c r="AW722" s="11201"/>
      <c r="AX722" s="11201"/>
      <c r="AY722" s="11201"/>
      <c r="AZ722" s="11201"/>
      <c r="BA722" s="11201"/>
      <c r="BB722" s="11201"/>
    </row>
    <row r="723">
      <c r="V723" s="11288"/>
      <c r="W723" s="11161" t="s">
        <v>15751</v>
      </c>
      <c r="X723" s="11161"/>
      <c r="Y723" s="11161">
        <v>5</v>
      </c>
      <c r="Z723" s="11131"/>
      <c r="AA723" s="11163" t="s">
        <v>15752</v>
      </c>
      <c r="AB723" s="11161"/>
      <c r="AC723" s="11161">
        <v>11</v>
      </c>
      <c r="AD723" s="11131"/>
      <c r="AE723" s="11288"/>
      <c r="AF723" s="11204"/>
      <c r="AG723" s="11201"/>
      <c r="AH723" s="11201"/>
      <c r="AI723" s="11201"/>
      <c r="AJ723" s="11201"/>
      <c r="AK723" s="11202"/>
      <c r="AL723" s="11201"/>
      <c r="AM723" s="11201"/>
      <c r="AN723" s="11203"/>
      <c r="AO723" s="11201"/>
      <c r="AP723" s="11201"/>
      <c r="AQ723" s="11201"/>
      <c r="AR723" s="11201"/>
      <c r="AS723" s="11201"/>
      <c r="AT723" s="11201"/>
      <c r="AU723" s="11201"/>
      <c r="AV723" s="11201"/>
      <c r="AW723" s="11201"/>
      <c r="AX723" s="11201"/>
      <c r="AY723" s="11201"/>
      <c r="AZ723" s="11201"/>
      <c r="BA723" s="11201"/>
      <c r="BB723" s="11201"/>
    </row>
    <row r="724">
      <c r="V724" s="11288"/>
      <c r="W724" s="11161" t="s">
        <v>15753</v>
      </c>
      <c r="X724" s="11161"/>
      <c r="Y724" s="11161">
        <v>5</v>
      </c>
      <c r="Z724" s="11131"/>
      <c r="AA724" s="11163" t="s">
        <v>15754</v>
      </c>
      <c r="AB724" s="11161"/>
      <c r="AC724" s="11161">
        <v>11</v>
      </c>
      <c r="AD724" s="11131"/>
      <c r="AE724" s="11288"/>
      <c r="AF724" s="11204"/>
      <c r="AG724" s="11201"/>
      <c r="AH724" s="11201"/>
      <c r="AI724" s="11201"/>
      <c r="AJ724" s="11201"/>
      <c r="AK724" s="11202"/>
      <c r="AL724" s="11201"/>
      <c r="AM724" s="11201"/>
      <c r="AN724" s="11203"/>
      <c r="AO724" s="11201"/>
      <c r="AP724" s="11201"/>
      <c r="AQ724" s="11201"/>
      <c r="AR724" s="11201"/>
      <c r="AS724" s="11201"/>
      <c r="AT724" s="11201"/>
      <c r="AU724" s="11201"/>
      <c r="AV724" s="11201"/>
      <c r="AW724" s="11201"/>
      <c r="AX724" s="11201"/>
      <c r="AY724" s="11201"/>
      <c r="AZ724" s="11201"/>
      <c r="BA724" s="11201"/>
      <c r="BB724" s="11201"/>
    </row>
    <row r="725">
      <c r="V725" s="11288"/>
      <c r="W725" s="11161" t="s">
        <v>15755</v>
      </c>
      <c r="X725" s="11161"/>
      <c r="Y725" s="11161">
        <v>5</v>
      </c>
      <c r="Z725" s="11131"/>
      <c r="AA725" s="11163" t="s">
        <v>15756</v>
      </c>
      <c r="AB725" s="11161"/>
      <c r="AC725" s="11161">
        <v>11</v>
      </c>
      <c r="AD725" s="11131"/>
      <c r="AE725" s="11288"/>
      <c r="AF725" s="11204"/>
      <c r="AG725" s="11201"/>
      <c r="AH725" s="11201"/>
      <c r="AI725" s="11201"/>
      <c r="AJ725" s="11201"/>
      <c r="AK725" s="11202"/>
      <c r="AL725" s="11201"/>
      <c r="AM725" s="11201"/>
      <c r="AN725" s="11203"/>
      <c r="AO725" s="11201"/>
      <c r="AP725" s="11201"/>
      <c r="AQ725" s="11201"/>
      <c r="AR725" s="11201"/>
      <c r="AS725" s="11201"/>
      <c r="AT725" s="11201"/>
      <c r="AU725" s="11201"/>
      <c r="AV725" s="11201"/>
      <c r="AW725" s="11201"/>
      <c r="AX725" s="11201"/>
      <c r="AY725" s="11201"/>
      <c r="AZ725" s="11201"/>
      <c r="BA725" s="11201"/>
      <c r="BB725" s="11201"/>
    </row>
    <row r="726">
      <c r="V726" s="11288"/>
      <c r="W726" s="11161" t="s">
        <v>15757</v>
      </c>
      <c r="X726" s="11161"/>
      <c r="Y726" s="11161">
        <v>5</v>
      </c>
      <c r="Z726" s="11131"/>
      <c r="AA726" s="11163" t="s">
        <v>15611</v>
      </c>
      <c r="AB726" s="11161"/>
      <c r="AC726" s="11161">
        <v>11</v>
      </c>
      <c r="AD726" s="11131"/>
      <c r="AE726" s="11288"/>
      <c r="AF726" s="11204"/>
      <c r="AG726" s="11201"/>
      <c r="AH726" s="11201"/>
      <c r="AI726" s="11201"/>
      <c r="AJ726" s="11201"/>
      <c r="AK726" s="11202"/>
      <c r="AL726" s="11201"/>
      <c r="AM726" s="11201"/>
      <c r="AN726" s="11203"/>
      <c r="AO726" s="11201"/>
      <c r="AP726" s="11201"/>
      <c r="AQ726" s="11201"/>
      <c r="AR726" s="11201"/>
      <c r="AS726" s="11201"/>
      <c r="AT726" s="11201"/>
      <c r="AU726" s="11201"/>
      <c r="AV726" s="11201"/>
      <c r="AW726" s="11201"/>
      <c r="AX726" s="11201"/>
      <c r="AY726" s="11201"/>
      <c r="AZ726" s="11201"/>
      <c r="BA726" s="11201"/>
      <c r="BB726" s="11201"/>
    </row>
    <row r="727">
      <c r="V727" s="11288"/>
      <c r="W727" s="11161" t="s">
        <v>15758</v>
      </c>
      <c r="X727" s="11161"/>
      <c r="Y727" s="11161">
        <v>5</v>
      </c>
      <c r="Z727" s="11131"/>
      <c r="AA727" s="11163" t="s">
        <v>15759</v>
      </c>
      <c r="AB727" s="11161"/>
      <c r="AC727" s="11161">
        <v>11</v>
      </c>
      <c r="AD727" s="11131"/>
      <c r="AE727" s="11288"/>
      <c r="AF727" s="11204"/>
      <c r="AG727" s="11201"/>
      <c r="AH727" s="11201"/>
      <c r="AI727" s="11201"/>
      <c r="AJ727" s="11201"/>
      <c r="AK727" s="11202"/>
      <c r="AL727" s="11201"/>
      <c r="AM727" s="11201"/>
      <c r="AN727" s="11203"/>
      <c r="AO727" s="11201"/>
      <c r="AP727" s="11201"/>
      <c r="AQ727" s="11201"/>
      <c r="AR727" s="11201"/>
      <c r="AS727" s="11201"/>
      <c r="AT727" s="11201"/>
      <c r="AU727" s="11201"/>
      <c r="AV727" s="11201"/>
      <c r="AW727" s="11201"/>
      <c r="AX727" s="11201"/>
      <c r="AY727" s="11201"/>
      <c r="AZ727" s="11201"/>
      <c r="BA727" s="11201"/>
      <c r="BB727" s="11201"/>
    </row>
    <row r="728">
      <c r="V728" s="11288"/>
      <c r="W728" s="11161" t="s">
        <v>15423</v>
      </c>
      <c r="X728" s="11161"/>
      <c r="Y728" s="11161">
        <v>5</v>
      </c>
      <c r="Z728" s="11131"/>
      <c r="AA728" s="11163" t="s">
        <v>15652</v>
      </c>
      <c r="AB728" s="11161"/>
      <c r="AC728" s="11161">
        <v>11</v>
      </c>
      <c r="AD728" s="11131"/>
      <c r="AE728" s="11288"/>
      <c r="AF728" s="11204"/>
      <c r="AG728" s="11201"/>
      <c r="AH728" s="11201"/>
      <c r="AI728" s="11201"/>
      <c r="AJ728" s="11201"/>
      <c r="AK728" s="11202"/>
      <c r="AL728" s="11201"/>
      <c r="AM728" s="11201"/>
      <c r="AN728" s="11203"/>
      <c r="AO728" s="11201"/>
      <c r="AP728" s="11201"/>
      <c r="AQ728" s="11201"/>
      <c r="AR728" s="11201"/>
      <c r="AS728" s="11201"/>
      <c r="AT728" s="11201"/>
      <c r="AU728" s="11201"/>
      <c r="AV728" s="11201"/>
      <c r="AW728" s="11201"/>
      <c r="AX728" s="11201"/>
      <c r="AY728" s="11201"/>
      <c r="AZ728" s="11201"/>
      <c r="BA728" s="11201"/>
      <c r="BB728" s="11201"/>
    </row>
    <row r="729">
      <c r="V729" s="11288"/>
      <c r="W729" s="11161" t="s">
        <v>15760</v>
      </c>
      <c r="X729" s="11161"/>
      <c r="Y729" s="11161">
        <v>5</v>
      </c>
      <c r="Z729" s="11131"/>
      <c r="AA729" s="11163" t="s">
        <v>15761</v>
      </c>
      <c r="AB729" s="11161"/>
      <c r="AC729" s="11161">
        <v>11</v>
      </c>
      <c r="AD729" s="11131"/>
      <c r="AE729" s="11288"/>
      <c r="AF729" s="11204"/>
      <c r="AG729" s="11201"/>
      <c r="AH729" s="11201"/>
      <c r="AI729" s="11201"/>
      <c r="AJ729" s="11201"/>
      <c r="AK729" s="11202"/>
      <c r="AL729" s="11201"/>
      <c r="AM729" s="11201"/>
      <c r="AN729" s="11203"/>
      <c r="AO729" s="11201"/>
      <c r="AP729" s="11201"/>
      <c r="AQ729" s="11201"/>
      <c r="AR729" s="11201"/>
      <c r="AS729" s="11201"/>
      <c r="AT729" s="11201"/>
      <c r="AU729" s="11201"/>
      <c r="AV729" s="11201"/>
      <c r="AW729" s="11201"/>
      <c r="AX729" s="11201"/>
      <c r="AY729" s="11201"/>
      <c r="AZ729" s="11201"/>
      <c r="BA729" s="11201"/>
      <c r="BB729" s="11201"/>
    </row>
    <row r="730">
      <c r="V730" s="11288"/>
      <c r="W730" s="11161" t="s">
        <v>15572</v>
      </c>
      <c r="X730" s="11161"/>
      <c r="Y730" s="11161">
        <v>5</v>
      </c>
      <c r="Z730" s="11131"/>
      <c r="AA730" s="11163" t="s">
        <v>15762</v>
      </c>
      <c r="AB730" s="11161"/>
      <c r="AC730" s="11161">
        <v>11</v>
      </c>
      <c r="AD730" s="11131"/>
      <c r="AE730" s="11288"/>
      <c r="AF730" s="11204"/>
      <c r="AG730" s="11201"/>
      <c r="AH730" s="11201"/>
      <c r="AI730" s="11201"/>
      <c r="AJ730" s="11201"/>
      <c r="AK730" s="11202"/>
      <c r="AL730" s="11201"/>
      <c r="AM730" s="11201"/>
      <c r="AN730" s="11203"/>
      <c r="AO730" s="11201"/>
      <c r="AP730" s="11201"/>
      <c r="AQ730" s="11201"/>
      <c r="AR730" s="11201"/>
      <c r="AS730" s="11201"/>
      <c r="AT730" s="11201"/>
      <c r="AU730" s="11201"/>
      <c r="AV730" s="11201"/>
      <c r="AW730" s="11201"/>
      <c r="AX730" s="11201"/>
      <c r="AY730" s="11201"/>
      <c r="AZ730" s="11201"/>
      <c r="BA730" s="11201"/>
      <c r="BB730" s="11201"/>
    </row>
    <row r="731">
      <c r="V731" s="11288"/>
      <c r="W731" s="11161" t="s">
        <v>15763</v>
      </c>
      <c r="X731" s="11161"/>
      <c r="Y731" s="11161">
        <v>5</v>
      </c>
      <c r="Z731" s="11131"/>
      <c r="AA731" s="11163" t="s">
        <v>15764</v>
      </c>
      <c r="AB731" s="11161"/>
      <c r="AC731" s="11161">
        <v>11</v>
      </c>
      <c r="AD731" s="11131"/>
      <c r="AE731" s="11288"/>
      <c r="AF731" s="11204"/>
      <c r="AG731" s="11201"/>
      <c r="AH731" s="11201"/>
      <c r="AI731" s="11201"/>
      <c r="AJ731" s="11201"/>
      <c r="AK731" s="11202"/>
      <c r="AL731" s="11201"/>
      <c r="AM731" s="11201"/>
      <c r="AN731" s="11203"/>
      <c r="AO731" s="11201"/>
      <c r="AP731" s="11201"/>
      <c r="AQ731" s="11201"/>
      <c r="AR731" s="11201"/>
      <c r="AS731" s="11201"/>
      <c r="AT731" s="11201"/>
      <c r="AU731" s="11201"/>
      <c r="AV731" s="11201"/>
      <c r="AW731" s="11201"/>
      <c r="AX731" s="11201"/>
      <c r="AY731" s="11201"/>
      <c r="AZ731" s="11201"/>
      <c r="BA731" s="11201"/>
      <c r="BB731" s="11201"/>
    </row>
    <row r="732">
      <c r="V732" s="11288"/>
      <c r="W732" s="11161" t="s">
        <v>15765</v>
      </c>
      <c r="X732" s="11161"/>
      <c r="Y732" s="11161">
        <v>5</v>
      </c>
      <c r="Z732" s="11131"/>
      <c r="AA732" s="11163" t="s">
        <v>15470</v>
      </c>
      <c r="AB732" s="11161"/>
      <c r="AC732" s="11161">
        <v>11</v>
      </c>
      <c r="AD732" s="11131"/>
      <c r="AE732" s="11288"/>
      <c r="AF732" s="11201"/>
      <c r="AG732" s="11201"/>
      <c r="AH732" s="11201"/>
      <c r="AI732" s="11201"/>
      <c r="AJ732" s="11201"/>
      <c r="AK732" s="11202"/>
      <c r="AL732" s="11201"/>
      <c r="AM732" s="11201"/>
      <c r="AN732" s="11203"/>
      <c r="AO732" s="11201"/>
      <c r="AP732" s="11201"/>
      <c r="AQ732" s="11201"/>
      <c r="AR732" s="11201"/>
      <c r="AS732" s="11201"/>
      <c r="AT732" s="11201"/>
      <c r="AU732" s="11201"/>
      <c r="AV732" s="11201"/>
      <c r="AW732" s="11201"/>
      <c r="AX732" s="11201"/>
      <c r="AY732" s="11201"/>
      <c r="AZ732" s="11201"/>
      <c r="BA732" s="11201"/>
      <c r="BB732" s="11201"/>
    </row>
    <row r="733">
      <c r="V733" s="11288"/>
      <c r="W733" s="11161" t="s">
        <v>15766</v>
      </c>
      <c r="X733" s="11161"/>
      <c r="Y733" s="11161">
        <v>5</v>
      </c>
      <c r="Z733" s="11131"/>
      <c r="AA733" s="11163" t="s">
        <v>15767</v>
      </c>
      <c r="AB733" s="11161"/>
      <c r="AC733" s="11161">
        <v>11</v>
      </c>
      <c r="AD733" s="11131"/>
      <c r="AE733" s="11288"/>
      <c r="AF733" s="11201"/>
      <c r="AG733" s="11201"/>
      <c r="AH733" s="11201"/>
      <c r="AI733" s="11201"/>
      <c r="AJ733" s="11201"/>
      <c r="AK733" s="11202"/>
      <c r="AL733" s="11201"/>
      <c r="AM733" s="11201"/>
      <c r="AN733" s="11203"/>
      <c r="AO733" s="11201"/>
      <c r="AP733" s="11201"/>
      <c r="AQ733" s="11201"/>
      <c r="AR733" s="11201"/>
      <c r="AS733" s="11201"/>
      <c r="AT733" s="11201"/>
      <c r="AU733" s="11201"/>
      <c r="AV733" s="11201"/>
      <c r="AW733" s="11201"/>
      <c r="AX733" s="11201"/>
      <c r="AY733" s="11201"/>
      <c r="AZ733" s="11201"/>
      <c r="BA733" s="11201"/>
      <c r="BB733" s="11201"/>
    </row>
    <row r="734">
      <c r="V734" s="11288"/>
      <c r="W734" s="11161" t="s">
        <v>15768</v>
      </c>
      <c r="X734" s="11161"/>
      <c r="Y734" s="11161">
        <v>5</v>
      </c>
      <c r="Z734" s="11131"/>
      <c r="AA734" s="11163" t="s">
        <v>15769</v>
      </c>
      <c r="AB734" s="11161"/>
      <c r="AC734" s="11161">
        <v>11</v>
      </c>
      <c r="AD734" s="11131"/>
      <c r="AE734" s="11288"/>
      <c r="AF734" s="11201"/>
      <c r="AG734" s="11201"/>
      <c r="AH734" s="11201"/>
      <c r="AI734" s="11201"/>
      <c r="AJ734" s="11201"/>
      <c r="AK734" s="11202"/>
      <c r="AL734" s="11201"/>
      <c r="AM734" s="11201"/>
      <c r="AN734" s="11203"/>
      <c r="AO734" s="11201"/>
      <c r="AP734" s="11201"/>
      <c r="AQ734" s="11201"/>
      <c r="AR734" s="11201"/>
      <c r="AS734" s="11201"/>
      <c r="AT734" s="11201"/>
      <c r="AU734" s="11201"/>
      <c r="AV734" s="11201"/>
      <c r="AW734" s="11201"/>
      <c r="AX734" s="11201"/>
      <c r="AY734" s="11201"/>
      <c r="AZ734" s="11201"/>
      <c r="BA734" s="11201"/>
      <c r="BB734" s="11201"/>
    </row>
    <row r="735">
      <c r="V735" s="11288"/>
      <c r="W735" s="11161" t="s">
        <v>15770</v>
      </c>
      <c r="X735" s="11161"/>
      <c r="Y735" s="11161">
        <v>5</v>
      </c>
      <c r="Z735" s="11131"/>
      <c r="AA735" s="11163" t="s">
        <v>15771</v>
      </c>
      <c r="AB735" s="11161"/>
      <c r="AC735" s="11161">
        <v>11</v>
      </c>
      <c r="AD735" s="11131"/>
      <c r="AE735" s="11288"/>
      <c r="AF735" s="11201"/>
      <c r="AG735" s="11201"/>
      <c r="AH735" s="11201"/>
      <c r="AI735" s="11201"/>
      <c r="AJ735" s="11201"/>
      <c r="AK735" s="11202"/>
      <c r="AL735" s="11201"/>
      <c r="AM735" s="11201"/>
      <c r="AN735" s="11203"/>
      <c r="AO735" s="11201"/>
      <c r="AP735" s="11201"/>
      <c r="AQ735" s="11201"/>
      <c r="AR735" s="11201"/>
      <c r="AS735" s="11201"/>
      <c r="AT735" s="11201"/>
      <c r="AU735" s="11201"/>
      <c r="AV735" s="11201"/>
      <c r="AW735" s="11201"/>
      <c r="AX735" s="11201"/>
      <c r="AY735" s="11201"/>
      <c r="AZ735" s="11201"/>
      <c r="BA735" s="11201"/>
      <c r="BB735" s="11201"/>
    </row>
    <row r="736">
      <c r="V736" s="11288"/>
      <c r="W736" s="11161" t="s">
        <v>15772</v>
      </c>
      <c r="X736" s="11161"/>
      <c r="Y736" s="11161">
        <v>5</v>
      </c>
      <c r="Z736" s="11131"/>
      <c r="AA736" s="11163" t="s">
        <v>15773</v>
      </c>
      <c r="AB736" s="11161"/>
      <c r="AC736" s="11161">
        <v>11</v>
      </c>
      <c r="AD736" s="11131"/>
      <c r="AE736" s="11288"/>
      <c r="AF736" s="11201"/>
      <c r="AG736" s="11201"/>
      <c r="AH736" s="11201"/>
      <c r="AI736" s="11201"/>
      <c r="AJ736" s="11201"/>
      <c r="AK736" s="11202"/>
      <c r="AL736" s="11201"/>
      <c r="AM736" s="11201"/>
      <c r="AN736" s="11203"/>
      <c r="AO736" s="11201"/>
      <c r="AP736" s="11201"/>
      <c r="AQ736" s="11201"/>
      <c r="AR736" s="11201"/>
      <c r="AS736" s="11201"/>
      <c r="AT736" s="11201"/>
      <c r="AU736" s="11201"/>
      <c r="AV736" s="11201"/>
      <c r="AW736" s="11201"/>
      <c r="AX736" s="11201"/>
      <c r="AY736" s="11201"/>
      <c r="AZ736" s="11201"/>
      <c r="BA736" s="11201"/>
      <c r="BB736" s="11201"/>
    </row>
    <row r="737">
      <c r="V737" s="11288"/>
      <c r="W737" s="11161" t="s">
        <v>15686</v>
      </c>
      <c r="X737" s="11161"/>
      <c r="Y737" s="11161">
        <v>5</v>
      </c>
      <c r="Z737" s="11131"/>
      <c r="AA737" s="11163" t="s">
        <v>15702</v>
      </c>
      <c r="AB737" s="11161"/>
      <c r="AC737" s="11161">
        <v>11</v>
      </c>
      <c r="AD737" s="11131"/>
      <c r="AE737" s="11288"/>
      <c r="AF737" s="11201"/>
      <c r="AG737" s="11201"/>
      <c r="AH737" s="11201"/>
      <c r="AI737" s="11201"/>
      <c r="AJ737" s="11201"/>
      <c r="AK737" s="11202"/>
      <c r="AL737" s="11201"/>
      <c r="AM737" s="11201"/>
      <c r="AN737" s="11203"/>
      <c r="AO737" s="11201"/>
      <c r="AP737" s="11201"/>
      <c r="AQ737" s="11201"/>
      <c r="AR737" s="11201"/>
      <c r="AS737" s="11201"/>
      <c r="AT737" s="11201"/>
      <c r="AU737" s="11201"/>
      <c r="AV737" s="11201"/>
      <c r="AW737" s="11201"/>
      <c r="AX737" s="11201"/>
      <c r="AY737" s="11201"/>
      <c r="AZ737" s="11201"/>
      <c r="BA737" s="11201"/>
      <c r="BB737" s="11201"/>
    </row>
    <row r="738">
      <c r="V738" s="11288"/>
      <c r="W738" s="11161" t="s">
        <v>15688</v>
      </c>
      <c r="X738" s="11161"/>
      <c r="Y738" s="11161">
        <v>5</v>
      </c>
      <c r="Z738" s="11131"/>
      <c r="AA738" s="11163" t="s">
        <v>15531</v>
      </c>
      <c r="AB738" s="11161"/>
      <c r="AC738" s="11161">
        <v>10</v>
      </c>
      <c r="AD738" s="11131"/>
      <c r="AE738" s="11288"/>
      <c r="AF738" s="11201"/>
      <c r="AG738" s="11201"/>
      <c r="AH738" s="11201"/>
      <c r="AI738" s="11201"/>
      <c r="AJ738" s="11201"/>
      <c r="AK738" s="11202"/>
      <c r="AL738" s="11201"/>
      <c r="AM738" s="11201"/>
      <c r="AN738" s="11203"/>
      <c r="AO738" s="11201"/>
      <c r="AP738" s="11201"/>
      <c r="AQ738" s="11201"/>
      <c r="AR738" s="11201"/>
      <c r="AS738" s="11201"/>
      <c r="AT738" s="11201"/>
      <c r="AU738" s="11201"/>
      <c r="AV738" s="11201"/>
      <c r="AW738" s="11201"/>
      <c r="AX738" s="11201"/>
      <c r="AY738" s="11201"/>
      <c r="AZ738" s="11201"/>
      <c r="BA738" s="11201"/>
      <c r="BB738" s="11201"/>
    </row>
    <row r="739">
      <c r="V739" s="11288"/>
      <c r="W739" s="11161" t="s">
        <v>15657</v>
      </c>
      <c r="X739" s="11161"/>
      <c r="Y739" s="11161">
        <v>5</v>
      </c>
      <c r="Z739" s="11131"/>
      <c r="AA739" s="11163" t="s">
        <v>15533</v>
      </c>
      <c r="AB739" s="11161"/>
      <c r="AC739" s="11161">
        <v>10</v>
      </c>
      <c r="AD739" s="11131"/>
      <c r="AE739" s="11288"/>
      <c r="AF739" s="11201"/>
      <c r="AG739" s="11201"/>
      <c r="AH739" s="11201"/>
      <c r="AI739" s="11201"/>
      <c r="AJ739" s="11201"/>
      <c r="AK739" s="11202"/>
      <c r="AL739" s="11201"/>
      <c r="AM739" s="11201"/>
      <c r="AN739" s="11203"/>
      <c r="AO739" s="11201"/>
      <c r="AP739" s="11201"/>
      <c r="AQ739" s="11201"/>
      <c r="AR739" s="11201"/>
      <c r="AS739" s="11201"/>
      <c r="AT739" s="11201"/>
      <c r="AU739" s="11201"/>
      <c r="AV739" s="11201"/>
      <c r="AW739" s="11201"/>
      <c r="AX739" s="11201"/>
      <c r="AY739" s="11201"/>
      <c r="AZ739" s="11201"/>
      <c r="BA739" s="11201"/>
      <c r="BB739" s="11201"/>
    </row>
    <row r="740">
      <c r="V740" s="11288"/>
      <c r="W740" s="11161" t="s">
        <v>15774</v>
      </c>
      <c r="X740" s="11161"/>
      <c r="Y740" s="11161">
        <v>5</v>
      </c>
      <c r="Z740" s="11131"/>
      <c r="AA740" s="11163" t="s">
        <v>15775</v>
      </c>
      <c r="AB740" s="11161"/>
      <c r="AC740" s="11161">
        <v>10</v>
      </c>
      <c r="AD740" s="11131"/>
      <c r="AE740" s="11288"/>
      <c r="AF740" s="11201"/>
      <c r="AG740" s="11201"/>
      <c r="AH740" s="11201"/>
      <c r="AI740" s="11201"/>
      <c r="AJ740" s="11201"/>
      <c r="AK740" s="11202"/>
      <c r="AL740" s="11201"/>
      <c r="AM740" s="11201"/>
      <c r="AN740" s="11203"/>
      <c r="AO740" s="11201"/>
      <c r="AP740" s="11201"/>
      <c r="AQ740" s="11201"/>
      <c r="AR740" s="11201"/>
      <c r="AS740" s="11201"/>
      <c r="AT740" s="11201"/>
      <c r="AU740" s="11201"/>
      <c r="AV740" s="11201"/>
      <c r="AW740" s="11201"/>
      <c r="AX740" s="11201"/>
      <c r="AY740" s="11201"/>
      <c r="AZ740" s="11201"/>
      <c r="BA740" s="11201"/>
      <c r="BB740" s="11201"/>
    </row>
    <row r="741">
      <c r="V741" s="11288"/>
      <c r="W741" s="11161" t="s">
        <v>15776</v>
      </c>
      <c r="X741" s="11161"/>
      <c r="Y741" s="11161">
        <v>5</v>
      </c>
      <c r="Z741" s="11131"/>
      <c r="AA741" s="11163" t="s">
        <v>15777</v>
      </c>
      <c r="AB741" s="11161"/>
      <c r="AC741" s="11161">
        <v>10</v>
      </c>
      <c r="AD741" s="11131"/>
      <c r="AE741" s="11288"/>
      <c r="AF741" s="11201"/>
      <c r="AG741" s="11201"/>
      <c r="AH741" s="11201"/>
      <c r="AI741" s="11201"/>
      <c r="AJ741" s="11201"/>
      <c r="AK741" s="11202"/>
      <c r="AL741" s="11201"/>
      <c r="AM741" s="11201"/>
      <c r="AN741" s="11203"/>
      <c r="AO741" s="11201"/>
      <c r="AP741" s="11201"/>
      <c r="AQ741" s="11201"/>
      <c r="AR741" s="11201"/>
      <c r="AS741" s="11201"/>
      <c r="AT741" s="11201"/>
      <c r="AU741" s="11201"/>
      <c r="AV741" s="11201"/>
      <c r="AW741" s="11201"/>
      <c r="AX741" s="11201"/>
      <c r="AY741" s="11201"/>
      <c r="AZ741" s="11201"/>
      <c r="BA741" s="11201"/>
      <c r="BB741" s="11201"/>
    </row>
    <row r="742">
      <c r="V742" s="11288"/>
      <c r="W742" s="11161" t="s">
        <v>15778</v>
      </c>
      <c r="X742" s="11161"/>
      <c r="Y742" s="11161">
        <v>5</v>
      </c>
      <c r="Z742" s="11131"/>
      <c r="AA742" s="11163" t="s">
        <v>15779</v>
      </c>
      <c r="AB742" s="11161"/>
      <c r="AC742" s="11161">
        <v>10</v>
      </c>
      <c r="AD742" s="11131"/>
      <c r="AE742" s="11288"/>
      <c r="AF742" s="11201"/>
      <c r="AG742" s="11201"/>
      <c r="AH742" s="11201"/>
      <c r="AI742" s="11201"/>
      <c r="AJ742" s="11201"/>
      <c r="AK742" s="11202"/>
      <c r="AL742" s="11201"/>
      <c r="AM742" s="11201"/>
      <c r="AN742" s="11203"/>
      <c r="AO742" s="11201"/>
      <c r="AP742" s="11201"/>
      <c r="AQ742" s="11201"/>
      <c r="AR742" s="11201"/>
      <c r="AS742" s="11201"/>
      <c r="AT742" s="11201"/>
      <c r="AU742" s="11201"/>
      <c r="AV742" s="11201"/>
      <c r="AW742" s="11201"/>
      <c r="AX742" s="11201"/>
      <c r="AY742" s="11201"/>
      <c r="AZ742" s="11201"/>
      <c r="BA742" s="11201"/>
      <c r="BB742" s="11201"/>
    </row>
    <row r="743">
      <c r="V743" s="11288"/>
      <c r="W743" s="11161" t="s">
        <v>15780</v>
      </c>
      <c r="X743" s="11161"/>
      <c r="Y743" s="11161">
        <v>5</v>
      </c>
      <c r="Z743" s="11131"/>
      <c r="AA743" s="11163" t="s">
        <v>15706</v>
      </c>
      <c r="AB743" s="11161"/>
      <c r="AC743" s="11161">
        <v>10</v>
      </c>
      <c r="AD743" s="11131"/>
      <c r="AE743" s="11288"/>
      <c r="AF743" s="11201"/>
      <c r="AG743" s="11201"/>
      <c r="AH743" s="11201"/>
      <c r="AI743" s="11201"/>
      <c r="AJ743" s="11201"/>
      <c r="AK743" s="11202"/>
      <c r="AL743" s="11201"/>
      <c r="AM743" s="11201"/>
      <c r="AN743" s="11203"/>
      <c r="AO743" s="11201"/>
      <c r="AP743" s="11201"/>
      <c r="AQ743" s="11201"/>
      <c r="AR743" s="11201"/>
      <c r="AS743" s="11201"/>
      <c r="AT743" s="11201"/>
      <c r="AU743" s="11201"/>
      <c r="AV743" s="11201"/>
      <c r="AW743" s="11201"/>
      <c r="AX743" s="11201"/>
      <c r="AY743" s="11201"/>
      <c r="AZ743" s="11201"/>
      <c r="BA743" s="11201"/>
      <c r="BB743" s="11201"/>
    </row>
    <row r="744">
      <c r="V744" s="11288"/>
      <c r="W744" s="11161" t="s">
        <v>15781</v>
      </c>
      <c r="X744" s="11161"/>
      <c r="Y744" s="11161">
        <v>5</v>
      </c>
      <c r="Z744" s="11131"/>
      <c r="AA744" s="11163" t="s">
        <v>15782</v>
      </c>
      <c r="AB744" s="11161"/>
      <c r="AC744" s="11161">
        <v>10</v>
      </c>
      <c r="AD744" s="11131"/>
      <c r="AE744" s="11288"/>
      <c r="AF744" s="11201"/>
      <c r="AG744" s="11201"/>
      <c r="AH744" s="11201"/>
      <c r="AI744" s="11201"/>
      <c r="AJ744" s="11201"/>
      <c r="AK744" s="11202"/>
      <c r="AL744" s="11201"/>
      <c r="AM744" s="11201"/>
      <c r="AN744" s="11203"/>
      <c r="AO744" s="11201"/>
      <c r="AP744" s="11201"/>
      <c r="AQ744" s="11201"/>
      <c r="AR744" s="11201"/>
      <c r="AS744" s="11201"/>
      <c r="AT744" s="11201"/>
      <c r="AU744" s="11201"/>
      <c r="AV744" s="11201"/>
      <c r="AW744" s="11201"/>
      <c r="AX744" s="11201"/>
      <c r="AY744" s="11201"/>
      <c r="AZ744" s="11201"/>
      <c r="BA744" s="11201"/>
      <c r="BB744" s="11201"/>
    </row>
    <row r="745">
      <c r="V745" s="11288"/>
      <c r="W745" s="11161" t="s">
        <v>15783</v>
      </c>
      <c r="X745" s="11161"/>
      <c r="Y745" s="11161">
        <v>5</v>
      </c>
      <c r="Z745" s="11131"/>
      <c r="AA745" s="11163" t="s">
        <v>15496</v>
      </c>
      <c r="AB745" s="11161"/>
      <c r="AC745" s="11161">
        <v>10</v>
      </c>
      <c r="AD745" s="11131"/>
      <c r="AE745" s="11288"/>
      <c r="AF745" s="11201"/>
      <c r="AG745" s="11201"/>
      <c r="AH745" s="11201"/>
      <c r="AI745" s="11201"/>
      <c r="AJ745" s="11201"/>
      <c r="AK745" s="11202"/>
      <c r="AL745" s="11201"/>
      <c r="AM745" s="11201"/>
      <c r="AN745" s="11203"/>
      <c r="AO745" s="11201"/>
      <c r="AP745" s="11201"/>
      <c r="AQ745" s="11201"/>
      <c r="AR745" s="11201"/>
      <c r="AS745" s="11201"/>
      <c r="AT745" s="11201"/>
      <c r="AU745" s="11201"/>
      <c r="AV745" s="11201"/>
      <c r="AW745" s="11201"/>
      <c r="AX745" s="11201"/>
      <c r="AY745" s="11201"/>
      <c r="AZ745" s="11201"/>
      <c r="BA745" s="11201"/>
      <c r="BB745" s="11201"/>
    </row>
    <row r="746">
      <c r="V746" s="11288"/>
      <c r="W746" s="11161" t="s">
        <v>15784</v>
      </c>
      <c r="X746" s="11161"/>
      <c r="Y746" s="11161">
        <v>5</v>
      </c>
      <c r="Z746" s="11131"/>
      <c r="AA746" s="11163" t="s">
        <v>15602</v>
      </c>
      <c r="AB746" s="11161"/>
      <c r="AC746" s="11161">
        <v>10</v>
      </c>
      <c r="AD746" s="11131"/>
      <c r="AE746" s="11288"/>
      <c r="AF746" s="11201"/>
      <c r="AG746" s="11201"/>
      <c r="AH746" s="11201"/>
      <c r="AI746" s="11201"/>
      <c r="AJ746" s="11201"/>
      <c r="AK746" s="11202"/>
      <c r="AL746" s="11201"/>
      <c r="AM746" s="11201"/>
      <c r="AN746" s="11203"/>
      <c r="AO746" s="11201"/>
      <c r="AP746" s="11201"/>
      <c r="AQ746" s="11201"/>
      <c r="AR746" s="11201"/>
      <c r="AS746" s="11201"/>
      <c r="AT746" s="11201"/>
      <c r="AU746" s="11201"/>
      <c r="AV746" s="11201"/>
      <c r="AW746" s="11201"/>
      <c r="AX746" s="11201"/>
      <c r="AY746" s="11201"/>
      <c r="AZ746" s="11201"/>
      <c r="BA746" s="11201"/>
      <c r="BB746" s="11201"/>
    </row>
    <row r="747">
      <c r="V747" s="11288"/>
      <c r="W747" s="11161" t="s">
        <v>15785</v>
      </c>
      <c r="X747" s="11161"/>
      <c r="Y747" s="11161">
        <v>5</v>
      </c>
      <c r="Z747" s="11131"/>
      <c r="AA747" s="11163" t="s">
        <v>15786</v>
      </c>
      <c r="AB747" s="11161"/>
      <c r="AC747" s="11161">
        <v>10</v>
      </c>
      <c r="AD747" s="11131"/>
      <c r="AE747" s="11288"/>
      <c r="AF747" s="11201"/>
      <c r="AG747" s="11201"/>
      <c r="AH747" s="11201"/>
      <c r="AI747" s="11201"/>
      <c r="AJ747" s="11201"/>
      <c r="AK747" s="11202"/>
      <c r="AL747" s="11201"/>
      <c r="AM747" s="11201"/>
      <c r="AN747" s="11203"/>
      <c r="AO747" s="11201"/>
      <c r="AP747" s="11201"/>
      <c r="AQ747" s="11201"/>
      <c r="AR747" s="11201"/>
      <c r="AS747" s="11201"/>
      <c r="AT747" s="11201"/>
      <c r="AU747" s="11201"/>
      <c r="AV747" s="11201"/>
      <c r="AW747" s="11201"/>
      <c r="AX747" s="11201"/>
      <c r="AY747" s="11201"/>
      <c r="AZ747" s="11201"/>
      <c r="BA747" s="11201"/>
      <c r="BB747" s="11201"/>
    </row>
    <row r="748">
      <c r="V748" s="11288"/>
      <c r="W748" s="11161" t="s">
        <v>15600</v>
      </c>
      <c r="X748" s="11161"/>
      <c r="Y748" s="11161">
        <v>5</v>
      </c>
      <c r="Z748" s="11131"/>
      <c r="AA748" s="11163" t="s">
        <v>15787</v>
      </c>
      <c r="AB748" s="11161"/>
      <c r="AC748" s="11161">
        <v>10</v>
      </c>
      <c r="AD748" s="11131"/>
      <c r="AE748" s="11288"/>
      <c r="AF748" s="11201"/>
      <c r="AG748" s="11201"/>
      <c r="AH748" s="11201"/>
      <c r="AI748" s="11201"/>
      <c r="AJ748" s="11201"/>
      <c r="AK748" s="11202"/>
      <c r="AL748" s="11201"/>
      <c r="AM748" s="11201"/>
      <c r="AN748" s="11203"/>
      <c r="AO748" s="11201"/>
      <c r="AP748" s="11201"/>
      <c r="AQ748" s="11201"/>
      <c r="AR748" s="11201"/>
      <c r="AS748" s="11201"/>
      <c r="AT748" s="11201"/>
      <c r="AU748" s="11201"/>
      <c r="AV748" s="11201"/>
      <c r="AW748" s="11201"/>
      <c r="AX748" s="11201"/>
      <c r="AY748" s="11201"/>
      <c r="AZ748" s="11201"/>
      <c r="BA748" s="11201"/>
      <c r="BB748" s="11201"/>
    </row>
    <row r="749">
      <c r="V749" s="11288"/>
      <c r="W749" s="11161" t="s">
        <v>15672</v>
      </c>
      <c r="X749" s="11161"/>
      <c r="Y749" s="11161">
        <v>4</v>
      </c>
      <c r="AA749" s="11163" t="s">
        <v>15788</v>
      </c>
      <c r="AB749" s="11161"/>
      <c r="AC749" s="11161">
        <v>10</v>
      </c>
      <c r="AD749" s="11131"/>
      <c r="AE749" s="11288"/>
      <c r="AF749" s="11201"/>
      <c r="AG749" s="11201"/>
      <c r="AH749" s="11201"/>
      <c r="AI749" s="11201"/>
      <c r="AJ749" s="11201"/>
      <c r="AK749" s="11202"/>
      <c r="AL749" s="11201"/>
      <c r="AM749" s="11201"/>
      <c r="AN749" s="11203"/>
      <c r="AO749" s="11201"/>
      <c r="AP749" s="11201"/>
      <c r="AQ749" s="11201"/>
      <c r="AR749" s="11201"/>
      <c r="AS749" s="11201"/>
      <c r="AT749" s="11201"/>
      <c r="AU749" s="11201"/>
      <c r="AV749" s="11201"/>
      <c r="AW749" s="11201"/>
      <c r="AX749" s="11201"/>
      <c r="AY749" s="11201"/>
      <c r="AZ749" s="11201"/>
      <c r="BA749" s="11201"/>
      <c r="BB749" s="11201"/>
    </row>
    <row r="750">
      <c r="V750" s="11288"/>
      <c r="W750" s="11161" t="s">
        <v>15789</v>
      </c>
      <c r="X750" s="11161"/>
      <c r="Y750" s="11161">
        <v>4</v>
      </c>
      <c r="AA750" s="11163" t="s">
        <v>15790</v>
      </c>
      <c r="AB750" s="11161"/>
      <c r="AC750" s="11161">
        <v>10</v>
      </c>
      <c r="AD750" s="11131"/>
      <c r="AE750" s="11288"/>
      <c r="AF750" s="11201"/>
      <c r="AG750" s="11201"/>
      <c r="AH750" s="11201"/>
      <c r="AI750" s="11201"/>
      <c r="AJ750" s="11201"/>
      <c r="AK750" s="11202"/>
      <c r="AL750" s="11201"/>
      <c r="AM750" s="11201"/>
      <c r="AN750" s="11203"/>
      <c r="AO750" s="11201"/>
      <c r="AP750" s="11201"/>
      <c r="AQ750" s="11201"/>
      <c r="AR750" s="11201"/>
      <c r="AS750" s="11201"/>
      <c r="AT750" s="11201"/>
      <c r="AU750" s="11201"/>
      <c r="AV750" s="11201"/>
      <c r="AW750" s="11201"/>
      <c r="AX750" s="11201"/>
      <c r="AY750" s="11201"/>
      <c r="AZ750" s="11201"/>
      <c r="BA750" s="11201"/>
      <c r="BB750" s="11201"/>
    </row>
    <row r="751">
      <c r="V751" s="11288"/>
      <c r="W751" s="11161" t="s">
        <v>15791</v>
      </c>
      <c r="X751" s="11161"/>
      <c r="Y751" s="11161">
        <v>4</v>
      </c>
      <c r="AA751" s="11163" t="s">
        <v>15785</v>
      </c>
      <c r="AB751" s="11161"/>
      <c r="AC751" s="11161">
        <v>10</v>
      </c>
      <c r="AD751" s="11131"/>
      <c r="AE751" s="11288"/>
      <c r="AF751" s="11201"/>
      <c r="AG751" s="11201"/>
      <c r="AH751" s="11201"/>
      <c r="AI751" s="11201"/>
      <c r="AJ751" s="11201"/>
      <c r="AK751" s="11202"/>
      <c r="AL751" s="11201"/>
      <c r="AM751" s="11201"/>
      <c r="AN751" s="11203"/>
      <c r="AO751" s="11201"/>
      <c r="AP751" s="11201"/>
      <c r="AQ751" s="11201"/>
      <c r="AR751" s="11201"/>
      <c r="AS751" s="11201"/>
      <c r="AT751" s="11201"/>
      <c r="AU751" s="11201"/>
      <c r="AV751" s="11201"/>
      <c r="AW751" s="11201"/>
      <c r="AX751" s="11201"/>
      <c r="AY751" s="11201"/>
      <c r="AZ751" s="11201"/>
      <c r="BA751" s="11201"/>
      <c r="BB751" s="11201"/>
    </row>
    <row r="752">
      <c r="V752" s="11288"/>
      <c r="W752" s="11161" t="s">
        <v>15792</v>
      </c>
      <c r="X752" s="11161"/>
      <c r="Y752" s="11161">
        <v>4</v>
      </c>
      <c r="AA752" s="11163" t="s">
        <v>15793</v>
      </c>
      <c r="AB752" s="11161"/>
      <c r="AC752" s="11161">
        <v>10</v>
      </c>
      <c r="AD752" s="11131"/>
      <c r="AE752" s="11288"/>
      <c r="AF752" s="11201"/>
      <c r="AG752" s="11201"/>
      <c r="AH752" s="11201"/>
      <c r="AI752" s="11201"/>
      <c r="AJ752" s="11201"/>
      <c r="AK752" s="11202"/>
      <c r="AL752" s="11201"/>
      <c r="AM752" s="11201"/>
      <c r="AN752" s="11203"/>
      <c r="AO752" s="11201"/>
      <c r="AP752" s="11201"/>
      <c r="AQ752" s="11201"/>
      <c r="AR752" s="11201"/>
      <c r="AS752" s="11201"/>
      <c r="AT752" s="11201"/>
      <c r="AU752" s="11201"/>
      <c r="AV752" s="11201"/>
      <c r="AW752" s="11201"/>
      <c r="AX752" s="11201"/>
      <c r="AY752" s="11201"/>
      <c r="AZ752" s="11201"/>
      <c r="BA752" s="11201"/>
      <c r="BB752" s="11201"/>
    </row>
    <row r="753">
      <c r="V753" s="11288"/>
      <c r="W753" s="11161" t="s">
        <v>15187</v>
      </c>
      <c r="X753" s="11161"/>
      <c r="Y753" s="11161">
        <v>4</v>
      </c>
      <c r="AA753" s="11163" t="s">
        <v>15794</v>
      </c>
      <c r="AB753" s="11161"/>
      <c r="AC753" s="11161">
        <v>10</v>
      </c>
      <c r="AD753" s="11131"/>
      <c r="AE753" s="11288"/>
      <c r="AF753" s="11201"/>
      <c r="AG753" s="11201"/>
      <c r="AH753" s="11201"/>
      <c r="AI753" s="11201"/>
      <c r="AJ753" s="11201"/>
      <c r="AK753" s="11202"/>
      <c r="AL753" s="11201"/>
      <c r="AM753" s="11201"/>
      <c r="AN753" s="11203"/>
      <c r="AO753" s="11201"/>
      <c r="AP753" s="11201"/>
      <c r="AQ753" s="11201"/>
      <c r="AR753" s="11201"/>
      <c r="AS753" s="11201"/>
      <c r="AT753" s="11201"/>
      <c r="AU753" s="11201"/>
      <c r="AV753" s="11201"/>
      <c r="AW753" s="11201"/>
      <c r="AX753" s="11201"/>
      <c r="AY753" s="11201"/>
      <c r="AZ753" s="11201"/>
      <c r="BA753" s="11201"/>
      <c r="BB753" s="11201"/>
    </row>
    <row r="754">
      <c r="V754" s="11288"/>
      <c r="W754" s="11161" t="s">
        <v>15666</v>
      </c>
      <c r="X754" s="11161"/>
      <c r="Y754" s="11161">
        <v>4</v>
      </c>
      <c r="AA754" s="11163" t="s">
        <v>15474</v>
      </c>
      <c r="AB754" s="11161"/>
      <c r="AC754" s="11161">
        <v>10</v>
      </c>
      <c r="AD754" s="11131"/>
      <c r="AE754" s="11288"/>
      <c r="AF754" s="11201"/>
      <c r="AG754" s="11201"/>
      <c r="AH754" s="11201"/>
      <c r="AI754" s="11201"/>
      <c r="AJ754" s="11201"/>
      <c r="AK754" s="11202"/>
      <c r="AL754" s="11201"/>
      <c r="AM754" s="11201"/>
      <c r="AN754" s="11203"/>
      <c r="AO754" s="11201"/>
      <c r="AP754" s="11201"/>
      <c r="AQ754" s="11201"/>
      <c r="AR754" s="11201"/>
      <c r="AS754" s="11201"/>
      <c r="AT754" s="11201"/>
      <c r="AU754" s="11201"/>
      <c r="AV754" s="11201"/>
      <c r="AW754" s="11201"/>
      <c r="AX754" s="11201"/>
      <c r="AY754" s="11201"/>
      <c r="AZ754" s="11201"/>
      <c r="BA754" s="11201"/>
      <c r="BB754" s="11201"/>
    </row>
    <row r="755">
      <c r="V755" s="11288"/>
      <c r="W755" s="11161" t="s">
        <v>15582</v>
      </c>
      <c r="X755" s="11161"/>
      <c r="Y755" s="11161">
        <v>4</v>
      </c>
      <c r="AA755" s="11163" t="s">
        <v>15795</v>
      </c>
      <c r="AB755" s="11161"/>
      <c r="AC755" s="11161">
        <v>10</v>
      </c>
      <c r="AD755" s="11131"/>
      <c r="AE755" s="11288"/>
      <c r="AF755" s="11201"/>
      <c r="AG755" s="11201"/>
      <c r="AH755" s="11201"/>
      <c r="AI755" s="11201"/>
      <c r="AJ755" s="11201"/>
      <c r="AK755" s="11202"/>
      <c r="AL755" s="11201"/>
      <c r="AM755" s="11201"/>
      <c r="AN755" s="11203"/>
      <c r="AO755" s="11201"/>
      <c r="AP755" s="11201"/>
      <c r="AQ755" s="11201"/>
      <c r="AR755" s="11201"/>
      <c r="AS755" s="11201"/>
      <c r="AT755" s="11201"/>
      <c r="AU755" s="11201"/>
      <c r="AV755" s="11201"/>
      <c r="AW755" s="11201"/>
      <c r="AX755" s="11201"/>
      <c r="AY755" s="11201"/>
      <c r="AZ755" s="11201"/>
      <c r="BA755" s="11201"/>
      <c r="BB755" s="11201"/>
    </row>
    <row r="756">
      <c r="V756" s="11288"/>
      <c r="W756" s="11161" t="s">
        <v>15795</v>
      </c>
      <c r="X756" s="11161"/>
      <c r="Y756" s="11161">
        <v>4</v>
      </c>
      <c r="AA756" s="11163" t="s">
        <v>15579</v>
      </c>
      <c r="AB756" s="11161"/>
      <c r="AC756" s="11161">
        <v>10</v>
      </c>
      <c r="AD756" s="11131"/>
      <c r="AE756" s="11288"/>
      <c r="AF756" s="11201"/>
      <c r="AG756" s="11201"/>
      <c r="AH756" s="11201"/>
      <c r="AI756" s="11201"/>
      <c r="AJ756" s="11201"/>
      <c r="AK756" s="11202"/>
      <c r="AL756" s="11201"/>
      <c r="AM756" s="11201"/>
      <c r="AN756" s="11203"/>
      <c r="AO756" s="11201"/>
      <c r="AP756" s="11201"/>
      <c r="AQ756" s="11201"/>
      <c r="AR756" s="11201"/>
      <c r="AS756" s="11201"/>
      <c r="AT756" s="11201"/>
      <c r="AU756" s="11201"/>
      <c r="AV756" s="11201"/>
      <c r="AW756" s="11201"/>
      <c r="AX756" s="11201"/>
      <c r="AY756" s="11201"/>
      <c r="AZ756" s="11201"/>
      <c r="BA756" s="11201"/>
      <c r="BB756" s="11201"/>
    </row>
    <row r="757">
      <c r="V757" s="11288"/>
      <c r="W757" s="11161" t="s">
        <v>15796</v>
      </c>
      <c r="X757" s="11161"/>
      <c r="Y757" s="11161">
        <v>4</v>
      </c>
      <c r="AA757" s="11163" t="s">
        <v>15380</v>
      </c>
      <c r="AB757" s="11161"/>
      <c r="AC757" s="11161">
        <v>10</v>
      </c>
      <c r="AD757" s="11131"/>
      <c r="AE757" s="11288"/>
      <c r="AF757" s="11201"/>
      <c r="AG757" s="11201"/>
      <c r="AH757" s="11201"/>
      <c r="AI757" s="11201"/>
      <c r="AJ757" s="11201"/>
      <c r="AK757" s="11202"/>
      <c r="AL757" s="11201"/>
      <c r="AM757" s="11201"/>
      <c r="AN757" s="11203"/>
      <c r="AO757" s="11201"/>
      <c r="AP757" s="11201"/>
      <c r="AQ757" s="11201"/>
      <c r="AR757" s="11201"/>
      <c r="AS757" s="11201"/>
      <c r="AT757" s="11201"/>
      <c r="AU757" s="11201"/>
      <c r="AV757" s="11201"/>
      <c r="AW757" s="11201"/>
      <c r="AX757" s="11201"/>
      <c r="AY757" s="11201"/>
      <c r="AZ757" s="11201"/>
      <c r="BA757" s="11201"/>
      <c r="BB757" s="11201"/>
    </row>
    <row r="758">
      <c r="V758" s="11288"/>
      <c r="W758" s="11161" t="s">
        <v>15797</v>
      </c>
      <c r="X758" s="11161"/>
      <c r="Y758" s="11161">
        <v>4</v>
      </c>
      <c r="AA758" s="11163" t="s">
        <v>15798</v>
      </c>
      <c r="AB758" s="11161"/>
      <c r="AC758" s="11161">
        <v>10</v>
      </c>
      <c r="AD758" s="11131"/>
      <c r="AE758" s="11288"/>
      <c r="AF758" s="11201"/>
      <c r="AG758" s="11201"/>
      <c r="AH758" s="11201"/>
      <c r="AI758" s="11201"/>
      <c r="AJ758" s="11201"/>
      <c r="AK758" s="11202"/>
      <c r="AL758" s="11201"/>
      <c r="AM758" s="11201"/>
      <c r="AN758" s="11203"/>
      <c r="AO758" s="11201"/>
      <c r="AP758" s="11201"/>
      <c r="AQ758" s="11201"/>
      <c r="AR758" s="11201"/>
      <c r="AS758" s="11201"/>
      <c r="AT758" s="11201"/>
      <c r="AU758" s="11201"/>
      <c r="AV758" s="11201"/>
      <c r="AW758" s="11201"/>
      <c r="AX758" s="11201"/>
      <c r="AY758" s="11201"/>
      <c r="AZ758" s="11201"/>
      <c r="BA758" s="11201"/>
      <c r="BB758" s="11201"/>
    </row>
    <row r="759">
      <c r="V759" s="11288"/>
      <c r="W759" s="11161" t="s">
        <v>15799</v>
      </c>
      <c r="X759" s="11161"/>
      <c r="Y759" s="11161">
        <v>4</v>
      </c>
      <c r="AA759" s="11163" t="s">
        <v>15800</v>
      </c>
      <c r="AB759" s="11161"/>
      <c r="AC759" s="11161">
        <v>10</v>
      </c>
      <c r="AD759" s="11131"/>
      <c r="AE759" s="11288"/>
      <c r="AF759" s="11201"/>
      <c r="AG759" s="11201"/>
      <c r="AH759" s="11201"/>
      <c r="AI759" s="11201"/>
      <c r="AJ759" s="11201"/>
      <c r="AK759" s="11202"/>
      <c r="AL759" s="11201"/>
      <c r="AM759" s="11201"/>
      <c r="AN759" s="11203"/>
      <c r="AO759" s="11201"/>
      <c r="AP759" s="11201"/>
      <c r="AQ759" s="11201"/>
      <c r="AR759" s="11201"/>
      <c r="AS759" s="11201"/>
      <c r="AT759" s="11201"/>
      <c r="AU759" s="11201"/>
      <c r="AV759" s="11201"/>
      <c r="AW759" s="11201"/>
      <c r="AX759" s="11201"/>
      <c r="AY759" s="11201"/>
      <c r="AZ759" s="11201"/>
      <c r="BA759" s="11201"/>
      <c r="BB759" s="11201"/>
    </row>
    <row r="760">
      <c r="V760" s="11288"/>
      <c r="W760" s="11161" t="s">
        <v>15801</v>
      </c>
      <c r="X760" s="11161"/>
      <c r="Y760" s="11161">
        <v>4</v>
      </c>
      <c r="AA760" s="11163" t="s">
        <v>15626</v>
      </c>
      <c r="AB760" s="11161"/>
      <c r="AC760" s="11161">
        <v>10</v>
      </c>
      <c r="AD760" s="11131"/>
      <c r="AE760" s="11288"/>
      <c r="AF760" s="11201"/>
      <c r="AG760" s="11201"/>
      <c r="AH760" s="11201"/>
      <c r="AI760" s="11201"/>
      <c r="AJ760" s="11201"/>
      <c r="AK760" s="11202"/>
      <c r="AL760" s="11201"/>
      <c r="AM760" s="11201"/>
      <c r="AN760" s="11203"/>
      <c r="AO760" s="11201"/>
      <c r="AP760" s="11201"/>
      <c r="AQ760" s="11201"/>
      <c r="AR760" s="11201"/>
      <c r="AS760" s="11201"/>
      <c r="AT760" s="11201"/>
      <c r="AU760" s="11201"/>
      <c r="AV760" s="11201"/>
      <c r="AW760" s="11201"/>
      <c r="AX760" s="11201"/>
      <c r="AY760" s="11201"/>
      <c r="AZ760" s="11201"/>
      <c r="BA760" s="11201"/>
      <c r="BB760" s="11201"/>
    </row>
    <row r="761">
      <c r="V761" s="11288"/>
      <c r="W761" s="11161" t="s">
        <v>15802</v>
      </c>
      <c r="X761" s="11161"/>
      <c r="Y761" s="11161">
        <v>4</v>
      </c>
      <c r="AA761" s="11163" t="s">
        <v>15803</v>
      </c>
      <c r="AB761" s="11161"/>
      <c r="AC761" s="11161">
        <v>10</v>
      </c>
      <c r="AD761" s="11131"/>
      <c r="AE761" s="11288"/>
      <c r="AF761" s="11201"/>
      <c r="AG761" s="11201"/>
      <c r="AH761" s="11201"/>
      <c r="AI761" s="11201"/>
      <c r="AJ761" s="11201"/>
      <c r="AK761" s="11202"/>
      <c r="AL761" s="11201"/>
      <c r="AM761" s="11201"/>
      <c r="AN761" s="11203"/>
      <c r="AO761" s="11201"/>
      <c r="AP761" s="11201"/>
      <c r="AQ761" s="11201"/>
      <c r="AR761" s="11201"/>
      <c r="AS761" s="11201"/>
      <c r="AT761" s="11201"/>
      <c r="AU761" s="11201"/>
      <c r="AV761" s="11201"/>
      <c r="AW761" s="11201"/>
      <c r="AX761" s="11201"/>
      <c r="AY761" s="11201"/>
      <c r="AZ761" s="11201"/>
      <c r="BA761" s="11201"/>
      <c r="BB761" s="11201"/>
    </row>
    <row r="762">
      <c r="V762" s="11288"/>
      <c r="W762" s="11161" t="s">
        <v>15804</v>
      </c>
      <c r="X762" s="11161"/>
      <c r="Y762" s="11161">
        <v>4</v>
      </c>
      <c r="AA762" s="11163" t="s">
        <v>15805</v>
      </c>
      <c r="AB762" s="11161"/>
      <c r="AC762" s="11161">
        <v>10</v>
      </c>
      <c r="AD762" s="11131"/>
      <c r="AE762" s="11288"/>
      <c r="AF762" s="11201"/>
      <c r="AG762" s="11201"/>
      <c r="AH762" s="11201"/>
      <c r="AI762" s="11201"/>
      <c r="AJ762" s="11201"/>
      <c r="AK762" s="11202"/>
      <c r="AL762" s="11201"/>
      <c r="AM762" s="11201"/>
      <c r="AN762" s="11203"/>
      <c r="AO762" s="11201"/>
      <c r="AP762" s="11201"/>
      <c r="AQ762" s="11201"/>
      <c r="AR762" s="11201"/>
      <c r="AS762" s="11201"/>
      <c r="AT762" s="11201"/>
      <c r="AU762" s="11201"/>
      <c r="AV762" s="11201"/>
      <c r="AW762" s="11201"/>
      <c r="AX762" s="11201"/>
      <c r="AY762" s="11201"/>
      <c r="AZ762" s="11201"/>
      <c r="BA762" s="11201"/>
      <c r="BB762" s="11201"/>
    </row>
    <row r="763">
      <c r="V763" s="11288"/>
      <c r="W763" s="11161" t="s">
        <v>15747</v>
      </c>
      <c r="X763" s="11161"/>
      <c r="Y763" s="11161">
        <v>4</v>
      </c>
      <c r="AA763" s="11163" t="s">
        <v>15806</v>
      </c>
      <c r="AB763" s="11161"/>
      <c r="AC763" s="11161">
        <v>10</v>
      </c>
      <c r="AD763" s="11131"/>
      <c r="AE763" s="11288"/>
      <c r="AF763" s="11201"/>
      <c r="AG763" s="11201"/>
      <c r="AH763" s="11201"/>
      <c r="AI763" s="11201"/>
      <c r="AJ763" s="11201"/>
      <c r="AK763" s="11202"/>
      <c r="AL763" s="11201"/>
      <c r="AM763" s="11201"/>
      <c r="AN763" s="11203"/>
      <c r="AO763" s="11201"/>
      <c r="AP763" s="11201"/>
      <c r="AQ763" s="11201"/>
      <c r="AR763" s="11201"/>
      <c r="AS763" s="11201"/>
      <c r="AT763" s="11201"/>
      <c r="AU763" s="11201"/>
      <c r="AV763" s="11201"/>
      <c r="AW763" s="11201"/>
      <c r="AX763" s="11201"/>
      <c r="AY763" s="11201"/>
      <c r="AZ763" s="11201"/>
      <c r="BA763" s="11201"/>
      <c r="BB763" s="11201"/>
    </row>
    <row r="764">
      <c r="V764" s="11288"/>
      <c r="W764" s="11161" t="s">
        <v>15684</v>
      </c>
      <c r="X764" s="11161"/>
      <c r="Y764" s="11161">
        <v>4</v>
      </c>
      <c r="AA764" s="11163" t="s">
        <v>15452</v>
      </c>
      <c r="AB764" s="11161"/>
      <c r="AC764" s="11161">
        <v>10</v>
      </c>
      <c r="AD764" s="11131"/>
      <c r="AE764" s="11288"/>
      <c r="AF764" s="11201"/>
      <c r="AG764" s="11201"/>
      <c r="AH764" s="11201"/>
      <c r="AI764" s="11201"/>
      <c r="AJ764" s="11201"/>
      <c r="AK764" s="11202"/>
      <c r="AL764" s="11201"/>
      <c r="AM764" s="11201"/>
      <c r="AN764" s="11203"/>
      <c r="AO764" s="11201"/>
      <c r="AP764" s="11201"/>
      <c r="AQ764" s="11201"/>
      <c r="AR764" s="11201"/>
      <c r="AS764" s="11201"/>
      <c r="AT764" s="11201"/>
      <c r="AU764" s="11201"/>
      <c r="AV764" s="11201"/>
      <c r="AW764" s="11201"/>
      <c r="AX764" s="11201"/>
      <c r="AY764" s="11201"/>
      <c r="AZ764" s="11201"/>
      <c r="BA764" s="11201"/>
      <c r="BB764" s="11201"/>
    </row>
    <row r="765">
      <c r="V765" s="11288"/>
      <c r="W765" s="11161" t="s">
        <v>15807</v>
      </c>
      <c r="X765" s="11161"/>
      <c r="Y765" s="11161">
        <v>4</v>
      </c>
      <c r="AA765" s="11163" t="s">
        <v>15766</v>
      </c>
      <c r="AB765" s="11161"/>
      <c r="AC765" s="11161">
        <v>10</v>
      </c>
      <c r="AD765" s="11131"/>
      <c r="AE765" s="11288"/>
      <c r="AF765" s="11201"/>
      <c r="AG765" s="11201"/>
      <c r="AH765" s="11201"/>
      <c r="AI765" s="11201"/>
      <c r="AJ765" s="11201"/>
      <c r="AK765" s="11202"/>
      <c r="AL765" s="11201"/>
      <c r="AM765" s="11201"/>
      <c r="AN765" s="11203"/>
      <c r="AO765" s="11201"/>
      <c r="AP765" s="11201"/>
      <c r="AQ765" s="11201"/>
      <c r="AR765" s="11201"/>
      <c r="AS765" s="11201"/>
      <c r="AT765" s="11201"/>
      <c r="AU765" s="11201"/>
      <c r="AV765" s="11201"/>
      <c r="AW765" s="11201"/>
      <c r="AX765" s="11201"/>
      <c r="AY765" s="11201"/>
      <c r="AZ765" s="11201"/>
      <c r="BA765" s="11201"/>
      <c r="BB765" s="11201"/>
    </row>
    <row r="766">
      <c r="V766" s="11288"/>
      <c r="W766" s="11161" t="s">
        <v>15655</v>
      </c>
      <c r="X766" s="11161"/>
      <c r="Y766" s="11161">
        <v>4</v>
      </c>
      <c r="AA766" s="11163" t="s">
        <v>15808</v>
      </c>
      <c r="AB766" s="11161"/>
      <c r="AC766" s="11161">
        <v>10</v>
      </c>
      <c r="AD766" s="11131"/>
      <c r="AE766" s="11288"/>
      <c r="AF766" s="11201"/>
      <c r="AG766" s="11201"/>
      <c r="AH766" s="11201"/>
      <c r="AI766" s="11201"/>
      <c r="AJ766" s="11201"/>
      <c r="AK766" s="11202"/>
      <c r="AL766" s="11201"/>
      <c r="AM766" s="11201"/>
      <c r="AN766" s="11203"/>
      <c r="AO766" s="11201"/>
      <c r="AP766" s="11201"/>
      <c r="AQ766" s="11201"/>
      <c r="AR766" s="11201"/>
      <c r="AS766" s="11201"/>
      <c r="AT766" s="11201"/>
      <c r="AU766" s="11201"/>
      <c r="AV766" s="11201"/>
      <c r="AW766" s="11201"/>
      <c r="AX766" s="11201"/>
      <c r="AY766" s="11201"/>
      <c r="AZ766" s="11201"/>
      <c r="BA766" s="11201"/>
      <c r="BB766" s="11201"/>
    </row>
    <row r="767">
      <c r="V767" s="11288"/>
      <c r="W767" s="11161" t="s">
        <v>15809</v>
      </c>
      <c r="X767" s="11161"/>
      <c r="Y767" s="11161">
        <v>4</v>
      </c>
      <c r="AA767" s="11163" t="s">
        <v>15607</v>
      </c>
      <c r="AB767" s="11161"/>
      <c r="AC767" s="11161">
        <v>10</v>
      </c>
      <c r="AD767" s="11131"/>
      <c r="AE767" s="11288"/>
      <c r="AF767" s="11201"/>
      <c r="AG767" s="11201"/>
      <c r="AH767" s="11201"/>
      <c r="AI767" s="11201"/>
      <c r="AJ767" s="11201"/>
      <c r="AK767" s="11202"/>
      <c r="AL767" s="11201"/>
      <c r="AM767" s="11201"/>
      <c r="AN767" s="11203"/>
      <c r="AO767" s="11201"/>
      <c r="AP767" s="11201"/>
      <c r="AQ767" s="11201"/>
      <c r="AR767" s="11201"/>
      <c r="AS767" s="11201"/>
      <c r="AT767" s="11201"/>
      <c r="AU767" s="11201"/>
      <c r="AV767" s="11201"/>
      <c r="AW767" s="11201"/>
      <c r="AX767" s="11201"/>
      <c r="AY767" s="11201"/>
      <c r="AZ767" s="11201"/>
      <c r="BA767" s="11201"/>
      <c r="BB767" s="11201"/>
    </row>
    <row r="768">
      <c r="V768" s="11288"/>
      <c r="W768" s="11161" t="s">
        <v>15691</v>
      </c>
      <c r="X768" s="11161"/>
      <c r="Y768" s="11161">
        <v>4</v>
      </c>
      <c r="AA768" s="11163" t="s">
        <v>15810</v>
      </c>
      <c r="AB768" s="11161"/>
      <c r="AC768" s="11161">
        <v>10</v>
      </c>
      <c r="AD768" s="11131"/>
      <c r="AE768" s="11288"/>
      <c r="AF768" s="11201"/>
      <c r="AG768" s="11201"/>
      <c r="AH768" s="11201"/>
      <c r="AI768" s="11201"/>
      <c r="AJ768" s="11201"/>
      <c r="AK768" s="11202"/>
      <c r="AL768" s="11201"/>
      <c r="AM768" s="11201"/>
      <c r="AN768" s="11203"/>
      <c r="AO768" s="11201"/>
      <c r="AP768" s="11201"/>
      <c r="AQ768" s="11201"/>
      <c r="AR768" s="11201"/>
      <c r="AS768" s="11201"/>
      <c r="AT768" s="11201"/>
      <c r="AU768" s="11201"/>
      <c r="AV768" s="11201"/>
      <c r="AW768" s="11201"/>
      <c r="AX768" s="11201"/>
      <c r="AY768" s="11201"/>
      <c r="AZ768" s="11201"/>
      <c r="BA768" s="11201"/>
      <c r="BB768" s="11201"/>
    </row>
    <row r="769">
      <c r="V769" s="11288"/>
      <c r="W769" s="11161" t="s">
        <v>15612</v>
      </c>
      <c r="X769" s="11161"/>
      <c r="Y769" s="11161">
        <v>4</v>
      </c>
      <c r="AA769" s="11163" t="s">
        <v>15436</v>
      </c>
      <c r="AB769" s="11161"/>
      <c r="AC769" s="11161">
        <v>10</v>
      </c>
      <c r="AD769" s="11131"/>
      <c r="AE769" s="11288"/>
      <c r="AF769" s="11201"/>
      <c r="AG769" s="11201"/>
      <c r="AH769" s="11201"/>
      <c r="AI769" s="11201"/>
      <c r="AJ769" s="11201"/>
      <c r="AK769" s="11202"/>
      <c r="AL769" s="11201"/>
      <c r="AM769" s="11201"/>
      <c r="AN769" s="11203"/>
      <c r="AO769" s="11201"/>
      <c r="AP769" s="11201"/>
      <c r="AQ769" s="11201"/>
      <c r="AR769" s="11201"/>
      <c r="AS769" s="11201"/>
      <c r="AT769" s="11201"/>
      <c r="AU769" s="11201"/>
      <c r="AV769" s="11201"/>
      <c r="AW769" s="11201"/>
      <c r="AX769" s="11201"/>
      <c r="AY769" s="11201"/>
      <c r="AZ769" s="11201"/>
      <c r="BA769" s="11201"/>
      <c r="BB769" s="11201"/>
    </row>
    <row r="770">
      <c r="V770" s="11288"/>
      <c r="W770" s="11161" t="s">
        <v>15811</v>
      </c>
      <c r="X770" s="11161"/>
      <c r="Y770" s="11161">
        <v>4</v>
      </c>
      <c r="AA770" s="11163" t="s">
        <v>15437</v>
      </c>
      <c r="AB770" s="11161"/>
      <c r="AC770" s="11161">
        <v>10</v>
      </c>
      <c r="AD770" s="11131"/>
      <c r="AE770" s="11288"/>
      <c r="AF770" s="11201"/>
      <c r="AG770" s="11201"/>
      <c r="AH770" s="11201"/>
      <c r="AI770" s="11201"/>
      <c r="AJ770" s="11201"/>
      <c r="AK770" s="11202"/>
      <c r="AL770" s="11201"/>
      <c r="AM770" s="11201"/>
      <c r="AN770" s="11203"/>
      <c r="AO770" s="11201"/>
      <c r="AP770" s="11201"/>
      <c r="AQ770" s="11201"/>
      <c r="AR770" s="11201"/>
      <c r="AS770" s="11201"/>
      <c r="AT770" s="11201"/>
      <c r="AU770" s="11201"/>
      <c r="AV770" s="11201"/>
      <c r="AW770" s="11201"/>
      <c r="AX770" s="11201"/>
      <c r="AY770" s="11201"/>
      <c r="AZ770" s="11201"/>
      <c r="BA770" s="11201"/>
      <c r="BB770" s="11201"/>
    </row>
    <row r="771">
      <c r="V771" s="11288"/>
      <c r="W771" s="11161" t="s">
        <v>15428</v>
      </c>
      <c r="X771" s="11161"/>
      <c r="Y771" s="11161">
        <v>4</v>
      </c>
      <c r="AA771" s="11163" t="s">
        <v>15812</v>
      </c>
      <c r="AB771" s="11161"/>
      <c r="AC771" s="11161">
        <v>10</v>
      </c>
      <c r="AD771" s="11131"/>
      <c r="AE771" s="11288"/>
      <c r="AF771" s="11201"/>
      <c r="AG771" s="11201"/>
      <c r="AH771" s="11201"/>
      <c r="AI771" s="11201"/>
      <c r="AJ771" s="11201"/>
      <c r="AK771" s="11202"/>
      <c r="AL771" s="11201"/>
      <c r="AM771" s="11201"/>
      <c r="AN771" s="11203"/>
      <c r="AO771" s="11201"/>
      <c r="AP771" s="11201"/>
      <c r="AQ771" s="11201"/>
      <c r="AR771" s="11201"/>
      <c r="AS771" s="11201"/>
      <c r="AT771" s="11201"/>
      <c r="AU771" s="11201"/>
      <c r="AV771" s="11201"/>
      <c r="AW771" s="11201"/>
      <c r="AX771" s="11201"/>
      <c r="AY771" s="11201"/>
      <c r="AZ771" s="11201"/>
      <c r="BA771" s="11201"/>
      <c r="BB771" s="11201"/>
    </row>
    <row r="772">
      <c r="V772" s="11288"/>
      <c r="W772" s="11161" t="s">
        <v>15813</v>
      </c>
      <c r="X772" s="11161"/>
      <c r="Y772" s="11161">
        <v>4</v>
      </c>
      <c r="AA772" s="11163" t="s">
        <v>15735</v>
      </c>
      <c r="AB772" s="11161"/>
      <c r="AC772" s="11161">
        <v>10</v>
      </c>
      <c r="AD772" s="11131"/>
      <c r="AE772" s="11288"/>
      <c r="AF772" s="11201"/>
      <c r="AG772" s="11201"/>
      <c r="AH772" s="11201"/>
      <c r="AI772" s="11201"/>
      <c r="AJ772" s="11201"/>
      <c r="AK772" s="11202"/>
      <c r="AL772" s="11201"/>
      <c r="AM772" s="11201"/>
      <c r="AN772" s="11203"/>
      <c r="AO772" s="11201"/>
      <c r="AP772" s="11201"/>
      <c r="AQ772" s="11201"/>
      <c r="AR772" s="11201"/>
      <c r="AS772" s="11201"/>
      <c r="AT772" s="11201"/>
      <c r="AU772" s="11201"/>
      <c r="AV772" s="11201"/>
      <c r="AW772" s="11201"/>
      <c r="AX772" s="11201"/>
      <c r="AY772" s="11201"/>
      <c r="AZ772" s="11201"/>
      <c r="BA772" s="11201"/>
      <c r="BB772" s="11201"/>
    </row>
    <row r="773">
      <c r="V773" s="11288"/>
      <c r="W773" s="11161" t="s">
        <v>15814</v>
      </c>
      <c r="X773" s="11161"/>
      <c r="Y773" s="11161">
        <v>4</v>
      </c>
      <c r="AA773" s="11163" t="s">
        <v>15490</v>
      </c>
      <c r="AB773" s="11161"/>
      <c r="AC773" s="11161">
        <v>10</v>
      </c>
      <c r="AD773" s="11131"/>
      <c r="AE773" s="11288"/>
      <c r="AF773" s="11201"/>
      <c r="AG773" s="11201"/>
      <c r="AH773" s="11201"/>
      <c r="AI773" s="11201"/>
      <c r="AJ773" s="11201"/>
      <c r="AK773" s="11202"/>
      <c r="AL773" s="11201"/>
      <c r="AM773" s="11201"/>
      <c r="AN773" s="11203"/>
      <c r="AO773" s="11201"/>
      <c r="AP773" s="11201"/>
      <c r="AQ773" s="11201"/>
      <c r="AR773" s="11201"/>
      <c r="AS773" s="11201"/>
      <c r="AT773" s="11201"/>
      <c r="AU773" s="11201"/>
      <c r="AV773" s="11201"/>
      <c r="AW773" s="11201"/>
      <c r="AX773" s="11201"/>
      <c r="AY773" s="11201"/>
      <c r="AZ773" s="11201"/>
      <c r="BA773" s="11201"/>
      <c r="BB773" s="11201"/>
    </row>
    <row r="774">
      <c r="V774" s="11288"/>
      <c r="W774" s="11161" t="s">
        <v>15815</v>
      </c>
      <c r="X774" s="11161"/>
      <c r="Y774" s="11161">
        <v>4</v>
      </c>
      <c r="AA774" s="11163" t="s">
        <v>15816</v>
      </c>
      <c r="AB774" s="11161"/>
      <c r="AC774" s="11161">
        <v>10</v>
      </c>
      <c r="AD774" s="11131"/>
      <c r="AE774" s="11288"/>
      <c r="AF774" s="11201"/>
      <c r="AG774" s="11201"/>
      <c r="AH774" s="11201"/>
      <c r="AI774" s="11201"/>
      <c r="AJ774" s="11201"/>
      <c r="AK774" s="11202"/>
      <c r="AL774" s="11201"/>
      <c r="AM774" s="11201"/>
      <c r="AN774" s="11203"/>
      <c r="AO774" s="11201"/>
      <c r="AP774" s="11201"/>
      <c r="AQ774" s="11201"/>
      <c r="AR774" s="11201"/>
      <c r="AS774" s="11201"/>
      <c r="AT774" s="11201"/>
      <c r="AU774" s="11201"/>
      <c r="AV774" s="11201"/>
      <c r="AW774" s="11201"/>
      <c r="AX774" s="11201"/>
      <c r="AY774" s="11201"/>
      <c r="AZ774" s="11201"/>
      <c r="BA774" s="11201"/>
      <c r="BB774" s="11201"/>
    </row>
    <row r="775">
      <c r="V775" s="11288"/>
      <c r="W775" s="11161" t="s">
        <v>15817</v>
      </c>
      <c r="X775" s="11161"/>
      <c r="Y775" s="11161">
        <v>4</v>
      </c>
      <c r="AA775" s="11163" t="s">
        <v>15733</v>
      </c>
      <c r="AB775" s="11161"/>
      <c r="AC775" s="11161">
        <v>10</v>
      </c>
      <c r="AD775" s="11131"/>
      <c r="AE775" s="11288"/>
      <c r="AF775" s="11201"/>
      <c r="AG775" s="11201"/>
      <c r="AH775" s="11201"/>
      <c r="AI775" s="11201"/>
      <c r="AJ775" s="11201"/>
      <c r="AK775" s="11202"/>
      <c r="AL775" s="11201"/>
      <c r="AM775" s="11201"/>
      <c r="AN775" s="11203"/>
      <c r="AO775" s="11201"/>
      <c r="AP775" s="11201"/>
      <c r="AQ775" s="11201"/>
      <c r="AR775" s="11201"/>
      <c r="AS775" s="11201"/>
      <c r="AT775" s="11201"/>
      <c r="AU775" s="11201"/>
      <c r="AV775" s="11201"/>
      <c r="AW775" s="11201"/>
      <c r="AX775" s="11201"/>
      <c r="AY775" s="11201"/>
      <c r="AZ775" s="11201"/>
      <c r="BA775" s="11201"/>
      <c r="BB775" s="11201"/>
    </row>
    <row r="776">
      <c r="V776" s="11288"/>
      <c r="W776" s="11161" t="s">
        <v>15818</v>
      </c>
      <c r="X776" s="11161"/>
      <c r="Y776" s="11161">
        <v>4</v>
      </c>
      <c r="AA776" s="11163" t="s">
        <v>15819</v>
      </c>
      <c r="AB776" s="11161"/>
      <c r="AC776" s="11161">
        <v>10</v>
      </c>
      <c r="AD776" s="11131"/>
      <c r="AE776" s="11288"/>
      <c r="AF776" s="11201"/>
      <c r="AG776" s="11201"/>
      <c r="AH776" s="11201"/>
      <c r="AI776" s="11201"/>
      <c r="AJ776" s="11201"/>
      <c r="AK776" s="11202"/>
      <c r="AL776" s="11201"/>
      <c r="AM776" s="11201"/>
      <c r="AN776" s="11203"/>
      <c r="AO776" s="11201"/>
      <c r="AP776" s="11201"/>
      <c r="AQ776" s="11201"/>
      <c r="AR776" s="11201"/>
      <c r="AS776" s="11201"/>
      <c r="AT776" s="11201"/>
      <c r="AU776" s="11201"/>
      <c r="AV776" s="11201"/>
      <c r="AW776" s="11201"/>
      <c r="AX776" s="11201"/>
      <c r="AY776" s="11201"/>
      <c r="AZ776" s="11201"/>
      <c r="BA776" s="11201"/>
      <c r="BB776" s="11201"/>
    </row>
    <row r="777">
      <c r="V777" s="11288"/>
      <c r="W777" s="11161" t="s">
        <v>15610</v>
      </c>
      <c r="X777" s="11161"/>
      <c r="Y777" s="11161">
        <v>4</v>
      </c>
      <c r="AA777" s="11163" t="s">
        <v>15820</v>
      </c>
      <c r="AB777" s="11161"/>
      <c r="AC777" s="11161">
        <v>10</v>
      </c>
      <c r="AD777" s="11131"/>
      <c r="AE777" s="11288"/>
      <c r="AF777" s="11201"/>
      <c r="AG777" s="11201"/>
      <c r="AH777" s="11201"/>
      <c r="AI777" s="11201"/>
      <c r="AJ777" s="11201"/>
      <c r="AK777" s="11202"/>
      <c r="AL777" s="11201"/>
      <c r="AM777" s="11201"/>
      <c r="AN777" s="11203"/>
      <c r="AO777" s="11201"/>
      <c r="AP777" s="11201"/>
      <c r="AQ777" s="11201"/>
      <c r="AR777" s="11201"/>
      <c r="AS777" s="11201"/>
      <c r="AT777" s="11201"/>
      <c r="AU777" s="11201"/>
      <c r="AV777" s="11201"/>
      <c r="AW777" s="11201"/>
      <c r="AX777" s="11201"/>
      <c r="AY777" s="11201"/>
      <c r="AZ777" s="11201"/>
      <c r="BA777" s="11201"/>
      <c r="BB777" s="11201"/>
    </row>
    <row r="778">
      <c r="V778" s="11288"/>
      <c r="W778" s="11161" t="s">
        <v>15821</v>
      </c>
      <c r="X778" s="11161"/>
      <c r="Y778" s="11161">
        <v>4</v>
      </c>
      <c r="AA778" s="11163" t="s">
        <v>15822</v>
      </c>
      <c r="AB778" s="11161"/>
      <c r="AC778" s="11161">
        <v>10</v>
      </c>
      <c r="AD778" s="11131"/>
      <c r="AE778" s="11288"/>
      <c r="AF778" s="11201"/>
      <c r="AG778" s="11201"/>
      <c r="AH778" s="11201"/>
      <c r="AI778" s="11201"/>
      <c r="AJ778" s="11201"/>
      <c r="AK778" s="11202"/>
      <c r="AL778" s="11201"/>
      <c r="AM778" s="11201"/>
      <c r="AN778" s="11203"/>
      <c r="AO778" s="11201"/>
      <c r="AP778" s="11201"/>
      <c r="AQ778" s="11201"/>
      <c r="AR778" s="11201"/>
      <c r="AS778" s="11201"/>
      <c r="AT778" s="11201"/>
      <c r="AU778" s="11201"/>
      <c r="AV778" s="11201"/>
      <c r="AW778" s="11201"/>
      <c r="AX778" s="11201"/>
      <c r="AY778" s="11201"/>
      <c r="AZ778" s="11201"/>
      <c r="BA778" s="11201"/>
      <c r="BB778" s="11201"/>
    </row>
    <row r="779">
      <c r="V779" s="11288"/>
      <c r="W779" s="11161" t="s">
        <v>15823</v>
      </c>
      <c r="X779" s="11161"/>
      <c r="Y779" s="11161">
        <v>4</v>
      </c>
      <c r="AA779" s="11163" t="s">
        <v>15824</v>
      </c>
      <c r="AB779" s="11161"/>
      <c r="AC779" s="11161">
        <v>10</v>
      </c>
      <c r="AD779" s="11131"/>
      <c r="AE779" s="11288"/>
      <c r="AF779" s="11201"/>
      <c r="AG779" s="11201"/>
      <c r="AH779" s="11201"/>
      <c r="AI779" s="11201"/>
      <c r="AJ779" s="11201"/>
      <c r="AK779" s="11202"/>
      <c r="AL779" s="11201"/>
      <c r="AM779" s="11201"/>
      <c r="AN779" s="11203"/>
      <c r="AO779" s="11201"/>
      <c r="AP779" s="11201"/>
      <c r="AQ779" s="11201"/>
      <c r="AR779" s="11201"/>
      <c r="AS779" s="11201"/>
      <c r="AT779" s="11201"/>
      <c r="AU779" s="11201"/>
      <c r="AV779" s="11201"/>
      <c r="AW779" s="11201"/>
      <c r="AX779" s="11201"/>
      <c r="AY779" s="11201"/>
      <c r="AZ779" s="11201"/>
      <c r="BA779" s="11201"/>
      <c r="BB779" s="11201"/>
    </row>
    <row r="780">
      <c r="V780" s="11288"/>
      <c r="W780" s="11161" t="s">
        <v>15803</v>
      </c>
      <c r="X780" s="11161"/>
      <c r="Y780" s="11161">
        <v>4</v>
      </c>
      <c r="AA780" s="11163" t="s">
        <v>15739</v>
      </c>
      <c r="AB780" s="11161"/>
      <c r="AC780" s="11161">
        <v>10</v>
      </c>
      <c r="AD780" s="11131"/>
      <c r="AE780" s="11288"/>
      <c r="AF780" s="11201"/>
      <c r="AG780" s="11201"/>
      <c r="AH780" s="11201"/>
      <c r="AI780" s="11201"/>
      <c r="AJ780" s="11201"/>
      <c r="AK780" s="11202"/>
      <c r="AL780" s="11201"/>
      <c r="AM780" s="11201"/>
      <c r="AN780" s="11203"/>
      <c r="AO780" s="11201"/>
      <c r="AP780" s="11201"/>
      <c r="AQ780" s="11201"/>
      <c r="AR780" s="11201"/>
      <c r="AS780" s="11201"/>
      <c r="AT780" s="11201"/>
      <c r="AU780" s="11201"/>
      <c r="AV780" s="11201"/>
      <c r="AW780" s="11201"/>
      <c r="AX780" s="11201"/>
      <c r="AY780" s="11201"/>
      <c r="AZ780" s="11201"/>
      <c r="BA780" s="11201"/>
      <c r="BB780" s="11201"/>
    </row>
    <row r="781">
      <c r="V781" s="11288"/>
      <c r="W781" s="11161" t="s">
        <v>15825</v>
      </c>
      <c r="X781" s="11161"/>
      <c r="Y781" s="11161">
        <v>4</v>
      </c>
      <c r="AA781" s="11163" t="s">
        <v>15826</v>
      </c>
      <c r="AB781" s="11161"/>
      <c r="AC781" s="11161">
        <v>10</v>
      </c>
      <c r="AD781" s="11131"/>
      <c r="AE781" s="11288"/>
      <c r="AF781" s="11201"/>
      <c r="AG781" s="11201"/>
      <c r="AH781" s="11201"/>
      <c r="AI781" s="11201"/>
      <c r="AJ781" s="11201"/>
      <c r="AK781" s="11202"/>
      <c r="AL781" s="11201"/>
      <c r="AM781" s="11201"/>
      <c r="AN781" s="11203"/>
      <c r="AO781" s="11201"/>
      <c r="AP781" s="11201"/>
      <c r="AQ781" s="11201"/>
      <c r="AR781" s="11201"/>
      <c r="AS781" s="11201"/>
      <c r="AT781" s="11201"/>
      <c r="AU781" s="11201"/>
      <c r="AV781" s="11201"/>
      <c r="AW781" s="11201"/>
      <c r="AX781" s="11201"/>
      <c r="AY781" s="11201"/>
      <c r="AZ781" s="11201"/>
      <c r="BA781" s="11201"/>
      <c r="BB781" s="11201"/>
    </row>
    <row r="782">
      <c r="V782" s="11288"/>
      <c r="W782" s="11161" t="s">
        <v>14832</v>
      </c>
      <c r="X782" s="11161" t="s">
        <v>14808</v>
      </c>
      <c r="Y782" s="11161">
        <v>4</v>
      </c>
      <c r="AA782" s="11163" t="s">
        <v>15644</v>
      </c>
      <c r="AB782" s="11161"/>
      <c r="AC782" s="11161">
        <v>10</v>
      </c>
      <c r="AD782" s="11131"/>
      <c r="AE782" s="11288"/>
      <c r="AF782" s="11201"/>
      <c r="AG782" s="11201"/>
      <c r="AH782" s="11201"/>
      <c r="AI782" s="11201"/>
      <c r="AJ782" s="11201"/>
      <c r="AK782" s="11202"/>
      <c r="AL782" s="11201"/>
      <c r="AM782" s="11201"/>
      <c r="AN782" s="11203"/>
      <c r="AO782" s="11201"/>
      <c r="AP782" s="11201"/>
      <c r="AQ782" s="11201"/>
      <c r="AR782" s="11201"/>
      <c r="AS782" s="11201"/>
      <c r="AT782" s="11201"/>
      <c r="AU782" s="11201"/>
      <c r="AV782" s="11201"/>
      <c r="AW782" s="11201"/>
      <c r="AX782" s="11201"/>
      <c r="AY782" s="11201"/>
      <c r="AZ782" s="11201"/>
      <c r="BA782" s="11201"/>
      <c r="BB782" s="11201"/>
    </row>
    <row r="783">
      <c r="V783" s="11288"/>
      <c r="W783" s="11161" t="s">
        <v>15827</v>
      </c>
      <c r="X783" s="11161"/>
      <c r="Y783" s="11161">
        <v>4</v>
      </c>
      <c r="AA783" s="11163" t="s">
        <v>15640</v>
      </c>
      <c r="AB783" s="11161"/>
      <c r="AC783" s="11161">
        <v>10</v>
      </c>
      <c r="AD783" s="11131"/>
      <c r="AE783" s="11288"/>
      <c r="AF783" s="11201"/>
      <c r="AG783" s="11201"/>
      <c r="AH783" s="11201"/>
      <c r="AI783" s="11201"/>
      <c r="AJ783" s="11201"/>
      <c r="AK783" s="11202"/>
      <c r="AL783" s="11201"/>
      <c r="AM783" s="11201"/>
      <c r="AN783" s="11203"/>
      <c r="AO783" s="11201"/>
      <c r="AP783" s="11201"/>
      <c r="AQ783" s="11201"/>
      <c r="AR783" s="11201"/>
      <c r="AS783" s="11201"/>
      <c r="AT783" s="11201"/>
      <c r="AU783" s="11201"/>
      <c r="AV783" s="11201"/>
      <c r="AW783" s="11201"/>
      <c r="AX783" s="11201"/>
      <c r="AY783" s="11201"/>
      <c r="AZ783" s="11201"/>
      <c r="BA783" s="11201"/>
      <c r="BB783" s="11201"/>
    </row>
    <row r="784">
      <c r="V784" s="11288"/>
      <c r="W784" s="11161" t="s">
        <v>15828</v>
      </c>
      <c r="X784" s="11161"/>
      <c r="Y784" s="11161">
        <v>4</v>
      </c>
      <c r="AA784" s="11163" t="s">
        <v>15829</v>
      </c>
      <c r="AB784" s="11161"/>
      <c r="AC784" s="11161">
        <v>10</v>
      </c>
      <c r="AD784" s="11131"/>
      <c r="AE784" s="11288"/>
      <c r="AF784" s="11201"/>
      <c r="AG784" s="11201"/>
      <c r="AH784" s="11201"/>
      <c r="AI784" s="11201"/>
      <c r="AJ784" s="11201"/>
      <c r="AK784" s="11202"/>
      <c r="AL784" s="11201"/>
      <c r="AM784" s="11201"/>
      <c r="AN784" s="11203"/>
      <c r="AO784" s="11201"/>
      <c r="AP784" s="11201"/>
      <c r="AQ784" s="11201"/>
      <c r="AR784" s="11201"/>
      <c r="AS784" s="11201"/>
      <c r="AT784" s="11201"/>
      <c r="AU784" s="11201"/>
      <c r="AV784" s="11201"/>
      <c r="AW784" s="11201"/>
      <c r="AX784" s="11201"/>
      <c r="AY784" s="11201"/>
      <c r="AZ784" s="11201"/>
      <c r="BA784" s="11201"/>
      <c r="BB784" s="11201"/>
    </row>
    <row r="785">
      <c r="V785" s="11288"/>
      <c r="W785" s="11161" t="s">
        <v>15830</v>
      </c>
      <c r="X785" s="11161"/>
      <c r="Y785" s="11161">
        <v>4</v>
      </c>
      <c r="AA785" s="11163" t="s">
        <v>15547</v>
      </c>
      <c r="AB785" s="11161"/>
      <c r="AC785" s="11161">
        <v>10</v>
      </c>
      <c r="AD785" s="11131"/>
      <c r="AE785" s="11288"/>
      <c r="AF785" s="11201"/>
      <c r="AG785" s="11201"/>
      <c r="AH785" s="11201"/>
      <c r="AI785" s="11201"/>
      <c r="AJ785" s="11201"/>
      <c r="AK785" s="11202"/>
      <c r="AL785" s="11201"/>
      <c r="AM785" s="11201"/>
      <c r="AN785" s="11203"/>
      <c r="AO785" s="11201"/>
      <c r="AP785" s="11201"/>
      <c r="AQ785" s="11201"/>
      <c r="AR785" s="11201"/>
      <c r="AS785" s="11201"/>
      <c r="AT785" s="11201"/>
      <c r="AU785" s="11201"/>
      <c r="AV785" s="11201"/>
      <c r="AW785" s="11201"/>
      <c r="AX785" s="11201"/>
      <c r="AY785" s="11201"/>
      <c r="AZ785" s="11201"/>
      <c r="BA785" s="11201"/>
      <c r="BB785" s="11201"/>
    </row>
    <row r="786">
      <c r="V786" s="11288"/>
      <c r="W786" s="11161" t="s">
        <v>15831</v>
      </c>
      <c r="X786" s="11161"/>
      <c r="Y786" s="11161">
        <v>4</v>
      </c>
      <c r="AA786" s="11163" t="s">
        <v>15746</v>
      </c>
      <c r="AB786" s="11161"/>
      <c r="AC786" s="11161">
        <v>10</v>
      </c>
      <c r="AD786" s="11131"/>
      <c r="AE786" s="11288"/>
      <c r="AF786" s="11201"/>
      <c r="AG786" s="11201"/>
      <c r="AH786" s="11201"/>
      <c r="AI786" s="11201"/>
      <c r="AJ786" s="11201"/>
      <c r="AK786" s="11202"/>
      <c r="AL786" s="11201"/>
      <c r="AM786" s="11201"/>
      <c r="AN786" s="11203"/>
      <c r="AO786" s="11201"/>
      <c r="AP786" s="11201"/>
      <c r="AQ786" s="11201"/>
      <c r="AR786" s="11201"/>
      <c r="AS786" s="11201"/>
      <c r="AT786" s="11201"/>
      <c r="AU786" s="11201"/>
      <c r="AV786" s="11201"/>
      <c r="AW786" s="11201"/>
      <c r="AX786" s="11201"/>
      <c r="AY786" s="11201"/>
      <c r="AZ786" s="11201"/>
      <c r="BA786" s="11201"/>
      <c r="BB786" s="11201"/>
    </row>
    <row r="787">
      <c r="V787" s="11288"/>
      <c r="W787" s="11161" t="s">
        <v>15832</v>
      </c>
      <c r="X787" s="11161"/>
      <c r="Y787" s="11161">
        <v>4</v>
      </c>
      <c r="AA787" s="11163" t="s">
        <v>15567</v>
      </c>
      <c r="AB787" s="11161"/>
      <c r="AC787" s="11161">
        <v>10</v>
      </c>
      <c r="AD787" s="11131"/>
      <c r="AE787" s="11288"/>
      <c r="AF787" s="11201"/>
      <c r="AG787" s="11201"/>
      <c r="AH787" s="11201"/>
      <c r="AI787" s="11201"/>
      <c r="AJ787" s="11201"/>
      <c r="AK787" s="11202"/>
      <c r="AL787" s="11201"/>
      <c r="AM787" s="11201"/>
      <c r="AN787" s="11203"/>
      <c r="AO787" s="11201"/>
      <c r="AP787" s="11201"/>
      <c r="AQ787" s="11201"/>
      <c r="AR787" s="11201"/>
      <c r="AS787" s="11201"/>
      <c r="AT787" s="11201"/>
      <c r="AU787" s="11201"/>
      <c r="AV787" s="11201"/>
      <c r="AW787" s="11201"/>
      <c r="AX787" s="11201"/>
      <c r="AY787" s="11201"/>
      <c r="AZ787" s="11201"/>
      <c r="BA787" s="11201"/>
      <c r="BB787" s="11201"/>
    </row>
    <row r="788">
      <c r="V788" s="11288"/>
      <c r="W788" s="11161" t="s">
        <v>15833</v>
      </c>
      <c r="X788" s="11161"/>
      <c r="Y788" s="11161">
        <v>4</v>
      </c>
      <c r="AA788" s="11163" t="s">
        <v>15561</v>
      </c>
      <c r="AB788" s="11161"/>
      <c r="AC788" s="11161">
        <v>10</v>
      </c>
      <c r="AD788" s="11131"/>
      <c r="AE788" s="11288"/>
      <c r="AF788" s="11201"/>
      <c r="AG788" s="11201"/>
      <c r="AH788" s="11201"/>
      <c r="AI788" s="11201"/>
      <c r="AJ788" s="11201"/>
      <c r="AK788" s="11202"/>
      <c r="AL788" s="11201"/>
      <c r="AM788" s="11201"/>
      <c r="AN788" s="11203"/>
      <c r="AO788" s="11201"/>
      <c r="AP788" s="11201"/>
      <c r="AQ788" s="11201"/>
      <c r="AR788" s="11201"/>
      <c r="AS788" s="11201"/>
      <c r="AT788" s="11201"/>
      <c r="AU788" s="11201"/>
      <c r="AV788" s="11201"/>
      <c r="AW788" s="11201"/>
      <c r="AX788" s="11201"/>
      <c r="AY788" s="11201"/>
      <c r="AZ788" s="11201"/>
      <c r="BA788" s="11201"/>
      <c r="BB788" s="11201"/>
    </row>
    <row r="789">
      <c r="V789" s="11288"/>
      <c r="W789" s="11161" t="s">
        <v>15834</v>
      </c>
      <c r="X789" s="11161"/>
      <c r="Y789" s="11161">
        <v>4</v>
      </c>
      <c r="AA789" s="11163" t="s">
        <v>15559</v>
      </c>
      <c r="AB789" s="11161"/>
      <c r="AC789" s="11161">
        <v>10</v>
      </c>
      <c r="AD789" s="11131"/>
      <c r="AE789" s="11288"/>
      <c r="AF789" s="11201"/>
      <c r="AG789" s="11201"/>
      <c r="AH789" s="11201"/>
      <c r="AI789" s="11201"/>
      <c r="AJ789" s="11201"/>
      <c r="AK789" s="11202"/>
      <c r="AL789" s="11201"/>
      <c r="AM789" s="11201"/>
      <c r="AN789" s="11203"/>
      <c r="AO789" s="11201"/>
      <c r="AP789" s="11201"/>
      <c r="AQ789" s="11201"/>
      <c r="AR789" s="11201"/>
      <c r="AS789" s="11201"/>
      <c r="AT789" s="11201"/>
      <c r="AU789" s="11201"/>
      <c r="AV789" s="11201"/>
      <c r="AW789" s="11201"/>
      <c r="AX789" s="11201"/>
      <c r="AY789" s="11201"/>
      <c r="AZ789" s="11201"/>
      <c r="BA789" s="11201"/>
      <c r="BB789" s="11201"/>
    </row>
    <row r="790">
      <c r="V790" s="11288"/>
      <c r="W790" s="11161" t="s">
        <v>15752</v>
      </c>
      <c r="X790" s="11161"/>
      <c r="Y790" s="11161">
        <v>4</v>
      </c>
      <c r="AA790" s="11163" t="s">
        <v>15835</v>
      </c>
      <c r="AB790" s="11161"/>
      <c r="AC790" s="11161">
        <v>10</v>
      </c>
      <c r="AD790" s="11131"/>
      <c r="AE790" s="11288"/>
      <c r="AF790" s="11201"/>
      <c r="AG790" s="11201"/>
      <c r="AH790" s="11201"/>
      <c r="AI790" s="11201"/>
      <c r="AJ790" s="11201"/>
      <c r="AK790" s="11202"/>
      <c r="AL790" s="11201"/>
      <c r="AM790" s="11201"/>
      <c r="AN790" s="11203"/>
      <c r="AO790" s="11201"/>
      <c r="AP790" s="11201"/>
      <c r="AQ790" s="11201"/>
      <c r="AR790" s="11201"/>
      <c r="AS790" s="11201"/>
      <c r="AT790" s="11201"/>
      <c r="AU790" s="11201"/>
      <c r="AV790" s="11201"/>
      <c r="AW790" s="11201"/>
      <c r="AX790" s="11201"/>
      <c r="AY790" s="11201"/>
      <c r="AZ790" s="11201"/>
      <c r="BA790" s="11201"/>
      <c r="BB790" s="11201"/>
    </row>
    <row r="791">
      <c r="V791" s="11288"/>
      <c r="W791" s="11161" t="s">
        <v>15836</v>
      </c>
      <c r="X791" s="11161"/>
      <c r="Y791" s="11161">
        <v>4</v>
      </c>
      <c r="AA791" s="11163" t="s">
        <v>15658</v>
      </c>
      <c r="AB791" s="11161"/>
      <c r="AC791" s="11161">
        <v>10</v>
      </c>
      <c r="AD791" s="11131"/>
      <c r="AE791" s="11288"/>
      <c r="AF791" s="11201"/>
      <c r="AG791" s="11201"/>
      <c r="AH791" s="11201"/>
      <c r="AI791" s="11201"/>
      <c r="AJ791" s="11201"/>
      <c r="AK791" s="11202"/>
      <c r="AL791" s="11201"/>
      <c r="AM791" s="11201"/>
      <c r="AN791" s="11203"/>
      <c r="AO791" s="11201"/>
      <c r="AP791" s="11201"/>
      <c r="AQ791" s="11201"/>
      <c r="AR791" s="11201"/>
      <c r="AS791" s="11201"/>
      <c r="AT791" s="11201"/>
      <c r="AU791" s="11201"/>
      <c r="AV791" s="11201"/>
      <c r="AW791" s="11201"/>
      <c r="AX791" s="11201"/>
      <c r="AY791" s="11201"/>
      <c r="AZ791" s="11201"/>
      <c r="BA791" s="11201"/>
      <c r="BB791" s="11201"/>
    </row>
    <row r="792">
      <c r="V792" s="11288"/>
      <c r="W792" s="11161" t="s">
        <v>15748</v>
      </c>
      <c r="X792" s="11161"/>
      <c r="Y792" s="11161">
        <v>4</v>
      </c>
      <c r="AA792" s="11163" t="s">
        <v>15837</v>
      </c>
      <c r="AB792" s="11161"/>
      <c r="AC792" s="11161">
        <v>10</v>
      </c>
      <c r="AD792" s="11131"/>
      <c r="AE792" s="11288"/>
      <c r="AF792" s="11201"/>
      <c r="AG792" s="11201"/>
      <c r="AH792" s="11201"/>
      <c r="AI792" s="11201"/>
      <c r="AJ792" s="11201"/>
      <c r="AK792" s="11202"/>
      <c r="AL792" s="11201"/>
      <c r="AM792" s="11201"/>
      <c r="AN792" s="11203"/>
      <c r="AO792" s="11201"/>
      <c r="AP792" s="11201"/>
      <c r="AQ792" s="11201"/>
      <c r="AR792" s="11201"/>
      <c r="AS792" s="11201"/>
      <c r="AT792" s="11201"/>
      <c r="AU792" s="11201"/>
      <c r="AV792" s="11201"/>
      <c r="AW792" s="11201"/>
      <c r="AX792" s="11201"/>
      <c r="AY792" s="11201"/>
      <c r="AZ792" s="11201"/>
      <c r="BA792" s="11201"/>
      <c r="BB792" s="11201"/>
    </row>
    <row r="793">
      <c r="V793" s="11288"/>
      <c r="W793" s="11161" t="s">
        <v>15838</v>
      </c>
      <c r="X793" s="11161"/>
      <c r="Y793" s="11161">
        <v>4</v>
      </c>
      <c r="AA793" s="11163" t="s">
        <v>15669</v>
      </c>
      <c r="AB793" s="11161"/>
      <c r="AC793" s="11161">
        <v>10</v>
      </c>
      <c r="AD793" s="11131"/>
      <c r="AE793" s="11288"/>
      <c r="AF793" s="11201"/>
      <c r="AG793" s="11201"/>
      <c r="AH793" s="11201"/>
      <c r="AI793" s="11201"/>
      <c r="AJ793" s="11201"/>
      <c r="AK793" s="11202"/>
      <c r="AL793" s="11201"/>
      <c r="AM793" s="11201"/>
      <c r="AN793" s="11203"/>
      <c r="AO793" s="11201"/>
      <c r="AP793" s="11201"/>
      <c r="AQ793" s="11201"/>
      <c r="AR793" s="11201"/>
      <c r="AS793" s="11201"/>
      <c r="AT793" s="11201"/>
      <c r="AU793" s="11201"/>
      <c r="AV793" s="11201"/>
      <c r="AW793" s="11201"/>
      <c r="AX793" s="11201"/>
      <c r="AY793" s="11201"/>
      <c r="AZ793" s="11201"/>
      <c r="BA793" s="11201"/>
      <c r="BB793" s="11201"/>
    </row>
    <row r="794">
      <c r="V794" s="11288"/>
      <c r="W794" s="11161" t="s">
        <v>15839</v>
      </c>
      <c r="X794" s="11161"/>
      <c r="Y794" s="11161">
        <v>4</v>
      </c>
      <c r="AA794" s="11163" t="s">
        <v>15670</v>
      </c>
      <c r="AB794" s="11161"/>
      <c r="AC794" s="11161">
        <v>10</v>
      </c>
      <c r="AD794" s="11131"/>
      <c r="AE794" s="11288"/>
      <c r="AF794" s="11201"/>
      <c r="AG794" s="11201"/>
      <c r="AH794" s="11201"/>
      <c r="AI794" s="11201"/>
      <c r="AJ794" s="11201"/>
      <c r="AK794" s="11202"/>
      <c r="AL794" s="11201"/>
      <c r="AM794" s="11201"/>
      <c r="AN794" s="11203"/>
      <c r="AO794" s="11201"/>
      <c r="AP794" s="11201"/>
      <c r="AQ794" s="11201"/>
      <c r="AR794" s="11201"/>
      <c r="AS794" s="11201"/>
      <c r="AT794" s="11201"/>
      <c r="AU794" s="11201"/>
      <c r="AV794" s="11201"/>
      <c r="AW794" s="11201"/>
      <c r="AX794" s="11201"/>
      <c r="AY794" s="11201"/>
      <c r="AZ794" s="11201"/>
      <c r="BA794" s="11201"/>
      <c r="BB794" s="11201"/>
    </row>
    <row r="795">
      <c r="V795" s="11288"/>
      <c r="W795" s="11161" t="s">
        <v>15367</v>
      </c>
      <c r="X795" s="11161"/>
      <c r="Y795" s="11161">
        <v>4</v>
      </c>
      <c r="AA795" s="11163" t="s">
        <v>15840</v>
      </c>
      <c r="AB795" s="11161"/>
      <c r="AC795" s="11161">
        <v>10</v>
      </c>
      <c r="AD795" s="11131"/>
      <c r="AE795" s="11288"/>
      <c r="AF795" s="11201"/>
      <c r="AG795" s="11201"/>
      <c r="AH795" s="11201"/>
      <c r="AI795" s="11201"/>
      <c r="AJ795" s="11201"/>
      <c r="AK795" s="11202"/>
      <c r="AL795" s="11201"/>
      <c r="AM795" s="11201"/>
      <c r="AN795" s="11203"/>
      <c r="AO795" s="11201"/>
      <c r="AP795" s="11201"/>
      <c r="AQ795" s="11201"/>
      <c r="AR795" s="11201"/>
      <c r="AS795" s="11201"/>
      <c r="AT795" s="11201"/>
      <c r="AU795" s="11201"/>
      <c r="AV795" s="11201"/>
      <c r="AW795" s="11201"/>
      <c r="AX795" s="11201"/>
      <c r="AY795" s="11201"/>
      <c r="AZ795" s="11201"/>
      <c r="BA795" s="11201"/>
      <c r="BB795" s="11201"/>
    </row>
    <row r="796">
      <c r="V796" s="11288"/>
      <c r="W796" s="11161" t="s">
        <v>15841</v>
      </c>
      <c r="X796" s="11161"/>
      <c r="Y796" s="11161">
        <v>4</v>
      </c>
      <c r="AA796" s="11163" t="s">
        <v>15667</v>
      </c>
      <c r="AB796" s="11161"/>
      <c r="AC796" s="11161">
        <v>10</v>
      </c>
      <c r="AD796" s="11131"/>
      <c r="AE796" s="11288"/>
      <c r="AF796" s="11201"/>
      <c r="AG796" s="11201"/>
      <c r="AH796" s="11201"/>
      <c r="AI796" s="11201"/>
      <c r="AJ796" s="11201"/>
      <c r="AK796" s="11202"/>
      <c r="AL796" s="11201"/>
      <c r="AM796" s="11201"/>
      <c r="AN796" s="11203"/>
      <c r="AO796" s="11201"/>
      <c r="AP796" s="11201"/>
      <c r="AQ796" s="11201"/>
      <c r="AR796" s="11201"/>
      <c r="AS796" s="11201"/>
      <c r="AT796" s="11201"/>
      <c r="AU796" s="11201"/>
      <c r="AV796" s="11201"/>
      <c r="AW796" s="11201"/>
      <c r="AX796" s="11201"/>
      <c r="AY796" s="11201"/>
      <c r="AZ796" s="11201"/>
      <c r="BA796" s="11201"/>
      <c r="BB796" s="11201"/>
    </row>
    <row r="797">
      <c r="V797" s="11288"/>
      <c r="W797" s="11161" t="s">
        <v>15842</v>
      </c>
      <c r="X797" s="11161"/>
      <c r="Y797" s="11161">
        <v>4</v>
      </c>
      <c r="AA797" s="11163" t="s">
        <v>15370</v>
      </c>
      <c r="AB797" s="11161"/>
      <c r="AC797" s="11161">
        <v>10</v>
      </c>
      <c r="AD797" s="11131"/>
      <c r="AE797" s="11288"/>
      <c r="AF797" s="11201"/>
      <c r="AG797" s="11201"/>
      <c r="AH797" s="11201"/>
      <c r="AI797" s="11201"/>
      <c r="AJ797" s="11201"/>
      <c r="AK797" s="11202"/>
      <c r="AL797" s="11201"/>
      <c r="AM797" s="11201"/>
      <c r="AN797" s="11203"/>
      <c r="AO797" s="11201"/>
      <c r="AP797" s="11201"/>
      <c r="AQ797" s="11201"/>
      <c r="AR797" s="11201"/>
      <c r="AS797" s="11201"/>
      <c r="AT797" s="11201"/>
      <c r="AU797" s="11201"/>
      <c r="AV797" s="11201"/>
      <c r="AW797" s="11201"/>
      <c r="AX797" s="11201"/>
      <c r="AY797" s="11201"/>
      <c r="AZ797" s="11201"/>
      <c r="BA797" s="11201"/>
      <c r="BB797" s="11201"/>
    </row>
    <row r="798">
      <c r="V798" s="11288"/>
      <c r="W798" s="11161" t="s">
        <v>15843</v>
      </c>
      <c r="X798" s="11161"/>
      <c r="Y798" s="11161">
        <v>4</v>
      </c>
      <c r="AA798" s="11163" t="s">
        <v>15844</v>
      </c>
      <c r="AB798" s="11161"/>
      <c r="AC798" s="11161">
        <v>10</v>
      </c>
      <c r="AD798" s="11131"/>
      <c r="AE798" s="11288"/>
      <c r="AF798" s="11201"/>
      <c r="AG798" s="11201"/>
      <c r="AH798" s="11201"/>
      <c r="AI798" s="11201"/>
      <c r="AJ798" s="11201"/>
      <c r="AK798" s="11202"/>
      <c r="AL798" s="11201"/>
      <c r="AM798" s="11201"/>
      <c r="AN798" s="11203"/>
      <c r="AO798" s="11201"/>
      <c r="AP798" s="11201"/>
      <c r="AQ798" s="11201"/>
      <c r="AR798" s="11201"/>
      <c r="AS798" s="11201"/>
      <c r="AT798" s="11201"/>
      <c r="AU798" s="11201"/>
      <c r="AV798" s="11201"/>
      <c r="AW798" s="11201"/>
      <c r="AX798" s="11201"/>
      <c r="AY798" s="11201"/>
      <c r="AZ798" s="11201"/>
      <c r="BA798" s="11201"/>
      <c r="BB798" s="11201"/>
    </row>
    <row r="799">
      <c r="V799" s="11288"/>
      <c r="W799" s="11161" t="s">
        <v>15845</v>
      </c>
      <c r="X799" s="11161"/>
      <c r="Y799" s="11161">
        <v>4</v>
      </c>
      <c r="AA799" s="11163" t="s">
        <v>15846</v>
      </c>
      <c r="AB799" s="11161"/>
      <c r="AC799" s="11161">
        <v>9</v>
      </c>
      <c r="AD799" s="11131"/>
      <c r="AE799" s="11288"/>
      <c r="AF799" s="11201"/>
      <c r="AG799" s="11201"/>
      <c r="AH799" s="11201"/>
      <c r="AI799" s="11201"/>
      <c r="AJ799" s="11201"/>
      <c r="AK799" s="11202"/>
      <c r="AL799" s="11201"/>
      <c r="AM799" s="11201"/>
      <c r="AN799" s="11203"/>
      <c r="AO799" s="11201"/>
      <c r="AP799" s="11201"/>
      <c r="AQ799" s="11201"/>
      <c r="AR799" s="11201"/>
      <c r="AS799" s="11201"/>
      <c r="AT799" s="11201"/>
      <c r="AU799" s="11201"/>
      <c r="AV799" s="11201"/>
      <c r="AW799" s="11201"/>
      <c r="AX799" s="11201"/>
      <c r="AY799" s="11201"/>
      <c r="AZ799" s="11201"/>
      <c r="BA799" s="11201"/>
      <c r="BB799" s="11201"/>
    </row>
    <row r="800">
      <c r="V800" s="11288"/>
      <c r="W800" s="11161" t="s">
        <v>15847</v>
      </c>
      <c r="X800" s="11161"/>
      <c r="Y800" s="11161">
        <v>4</v>
      </c>
      <c r="AA800" s="11163" t="s">
        <v>15848</v>
      </c>
      <c r="AB800" s="11161"/>
      <c r="AC800" s="11161">
        <v>9</v>
      </c>
      <c r="AD800" s="11131"/>
      <c r="AE800" s="11288"/>
      <c r="AF800" s="11201"/>
      <c r="AG800" s="11201"/>
      <c r="AH800" s="11201"/>
      <c r="AI800" s="11201"/>
      <c r="AJ800" s="11201"/>
      <c r="AK800" s="11202"/>
      <c r="AL800" s="11201"/>
      <c r="AM800" s="11201"/>
      <c r="AN800" s="11203"/>
      <c r="AO800" s="11201"/>
      <c r="AP800" s="11201"/>
      <c r="AQ800" s="11201"/>
      <c r="AR800" s="11201"/>
      <c r="AS800" s="11201"/>
      <c r="AT800" s="11201"/>
      <c r="AU800" s="11201"/>
      <c r="AV800" s="11201"/>
      <c r="AW800" s="11201"/>
      <c r="AX800" s="11201"/>
      <c r="AY800" s="11201"/>
      <c r="AZ800" s="11201"/>
      <c r="BA800" s="11201"/>
      <c r="BB800" s="11201"/>
    </row>
    <row r="801">
      <c r="V801" s="11288"/>
      <c r="W801" s="11161" t="s">
        <v>15849</v>
      </c>
      <c r="X801" s="11161"/>
      <c r="Y801" s="11161">
        <v>4</v>
      </c>
      <c r="AA801" s="11163" t="s">
        <v>15850</v>
      </c>
      <c r="AB801" s="11161"/>
      <c r="AC801" s="11161">
        <v>9</v>
      </c>
      <c r="AD801" s="11131"/>
      <c r="AE801" s="11288"/>
      <c r="AF801" s="11201"/>
      <c r="AG801" s="11201"/>
      <c r="AH801" s="11201"/>
      <c r="AI801" s="11201"/>
      <c r="AJ801" s="11201"/>
      <c r="AK801" s="11202"/>
      <c r="AL801" s="11201"/>
      <c r="AM801" s="11201"/>
      <c r="AN801" s="11203"/>
      <c r="AO801" s="11201"/>
      <c r="AP801" s="11201"/>
      <c r="AQ801" s="11201"/>
      <c r="AR801" s="11201"/>
      <c r="AS801" s="11201"/>
      <c r="AT801" s="11201"/>
      <c r="AU801" s="11201"/>
      <c r="AV801" s="11201"/>
      <c r="AW801" s="11201"/>
      <c r="AX801" s="11201"/>
      <c r="AY801" s="11201"/>
      <c r="AZ801" s="11201"/>
      <c r="BA801" s="11201"/>
      <c r="BB801" s="11201"/>
    </row>
    <row r="802">
      <c r="V802" s="11288"/>
      <c r="W802" s="11161" t="s">
        <v>15851</v>
      </c>
      <c r="X802" s="11161"/>
      <c r="Y802" s="11161">
        <v>4</v>
      </c>
      <c r="AA802" s="11163" t="s">
        <v>15852</v>
      </c>
      <c r="AB802" s="11161"/>
      <c r="AC802" s="11161">
        <v>9</v>
      </c>
      <c r="AD802" s="11131"/>
      <c r="AE802" s="11288"/>
      <c r="AF802" s="11201"/>
      <c r="AG802" s="11201"/>
      <c r="AH802" s="11201"/>
      <c r="AI802" s="11201"/>
      <c r="AJ802" s="11201"/>
      <c r="AK802" s="11202"/>
      <c r="AL802" s="11201"/>
      <c r="AM802" s="11201"/>
      <c r="AN802" s="11203"/>
      <c r="AO802" s="11201"/>
      <c r="AP802" s="11201"/>
      <c r="AQ802" s="11201"/>
      <c r="AR802" s="11201"/>
      <c r="AS802" s="11201"/>
      <c r="AT802" s="11201"/>
      <c r="AU802" s="11201"/>
      <c r="AV802" s="11201"/>
      <c r="AW802" s="11201"/>
      <c r="AX802" s="11201"/>
      <c r="AY802" s="11201"/>
      <c r="AZ802" s="11201"/>
      <c r="BA802" s="11201"/>
      <c r="BB802" s="11201"/>
    </row>
    <row r="803">
      <c r="V803" s="11288"/>
      <c r="W803" s="11161" t="s">
        <v>15543</v>
      </c>
      <c r="X803" s="11161"/>
      <c r="Y803" s="11161">
        <v>4</v>
      </c>
      <c r="AA803" s="11163" t="s">
        <v>15853</v>
      </c>
      <c r="AB803" s="11161"/>
      <c r="AC803" s="11161">
        <v>9</v>
      </c>
      <c r="AD803" s="11131"/>
      <c r="AE803" s="11288"/>
      <c r="AF803" s="11201"/>
      <c r="AG803" s="11201"/>
      <c r="AH803" s="11201"/>
      <c r="AI803" s="11201"/>
      <c r="AJ803" s="11201"/>
      <c r="AK803" s="11202"/>
      <c r="AL803" s="11201"/>
      <c r="AM803" s="11201"/>
      <c r="AN803" s="11203"/>
      <c r="AO803" s="11201"/>
      <c r="AP803" s="11201"/>
      <c r="AQ803" s="11201"/>
      <c r="AR803" s="11201"/>
      <c r="AS803" s="11201"/>
      <c r="AT803" s="11201"/>
      <c r="AU803" s="11201"/>
      <c r="AV803" s="11201"/>
      <c r="AW803" s="11201"/>
      <c r="AX803" s="11201"/>
      <c r="AY803" s="11201"/>
      <c r="AZ803" s="11201"/>
      <c r="BA803" s="11201"/>
      <c r="BB803" s="11201"/>
    </row>
    <row r="804">
      <c r="V804" s="11288"/>
      <c r="W804" s="11161" t="s">
        <v>15854</v>
      </c>
      <c r="X804" s="11161"/>
      <c r="Y804" s="11161">
        <v>4</v>
      </c>
      <c r="AA804" s="11163" t="s">
        <v>15855</v>
      </c>
      <c r="AB804" s="11161"/>
      <c r="AC804" s="11161">
        <v>9</v>
      </c>
      <c r="AD804" s="11131"/>
      <c r="AE804" s="11288"/>
      <c r="AF804" s="11201"/>
      <c r="AG804" s="11201"/>
      <c r="AH804" s="11201"/>
      <c r="AI804" s="11201"/>
      <c r="AJ804" s="11201"/>
      <c r="AK804" s="11202"/>
      <c r="AL804" s="11201"/>
      <c r="AM804" s="11201"/>
      <c r="AN804" s="11203"/>
      <c r="AO804" s="11201"/>
      <c r="AP804" s="11201"/>
      <c r="AQ804" s="11201"/>
      <c r="AR804" s="11201"/>
      <c r="AS804" s="11201"/>
      <c r="AT804" s="11201"/>
      <c r="AU804" s="11201"/>
      <c r="AV804" s="11201"/>
      <c r="AW804" s="11201"/>
      <c r="AX804" s="11201"/>
      <c r="AY804" s="11201"/>
      <c r="AZ804" s="11201"/>
      <c r="BA804" s="11201"/>
      <c r="BB804" s="11201"/>
    </row>
    <row r="805">
      <c r="V805" s="11288"/>
      <c r="W805" s="11161" t="s">
        <v>15856</v>
      </c>
      <c r="X805" s="11161"/>
      <c r="Y805" s="11161">
        <v>4</v>
      </c>
      <c r="AA805" s="11163" t="s">
        <v>15665</v>
      </c>
      <c r="AB805" s="11161"/>
      <c r="AC805" s="11161">
        <v>9</v>
      </c>
      <c r="AD805" s="11131"/>
      <c r="AE805" s="11288"/>
      <c r="AF805" s="11201"/>
      <c r="AG805" s="11201"/>
      <c r="AH805" s="11201"/>
      <c r="AI805" s="11201"/>
      <c r="AJ805" s="11201"/>
      <c r="AK805" s="11202"/>
      <c r="AL805" s="11201"/>
      <c r="AM805" s="11201"/>
      <c r="AN805" s="11203"/>
      <c r="AO805" s="11201"/>
      <c r="AP805" s="11201"/>
      <c r="AQ805" s="11201"/>
      <c r="AR805" s="11201"/>
      <c r="AS805" s="11201"/>
      <c r="AT805" s="11201"/>
      <c r="AU805" s="11201"/>
      <c r="AV805" s="11201"/>
      <c r="AW805" s="11201"/>
      <c r="AX805" s="11201"/>
      <c r="AY805" s="11201"/>
      <c r="AZ805" s="11201"/>
      <c r="BA805" s="11201"/>
      <c r="BB805" s="11201"/>
    </row>
    <row r="806">
      <c r="V806" s="11288"/>
      <c r="W806" s="11161" t="s">
        <v>15857</v>
      </c>
      <c r="X806" s="11161"/>
      <c r="Y806" s="11161">
        <v>4</v>
      </c>
      <c r="AA806" s="11163" t="s">
        <v>15664</v>
      </c>
      <c r="AB806" s="11161"/>
      <c r="AC806" s="11161">
        <v>9</v>
      </c>
      <c r="AE806" s="11288"/>
      <c r="AF806" s="11201"/>
      <c r="AG806" s="11201"/>
      <c r="AH806" s="11201"/>
      <c r="AI806" s="11201"/>
      <c r="AJ806" s="11201"/>
      <c r="AK806" s="11202"/>
      <c r="AL806" s="11201"/>
      <c r="AM806" s="11201"/>
      <c r="AN806" s="11203"/>
      <c r="AO806" s="11201"/>
      <c r="AP806" s="11201"/>
      <c r="AQ806" s="11201"/>
      <c r="AR806" s="11201"/>
      <c r="AS806" s="11201"/>
      <c r="AT806" s="11201"/>
      <c r="AU806" s="11201"/>
      <c r="AV806" s="11201"/>
      <c r="AW806" s="11201"/>
      <c r="AX806" s="11201"/>
      <c r="AY806" s="11201"/>
      <c r="AZ806" s="11201"/>
      <c r="BA806" s="11201"/>
      <c r="BB806" s="11201"/>
    </row>
    <row r="807">
      <c r="V807" s="11288"/>
      <c r="W807" s="11161" t="s">
        <v>15858</v>
      </c>
      <c r="X807" s="11161"/>
      <c r="Y807" s="11161">
        <v>4</v>
      </c>
      <c r="AA807" s="11163" t="s">
        <v>15859</v>
      </c>
      <c r="AB807" s="11161"/>
      <c r="AC807" s="11161">
        <v>9</v>
      </c>
      <c r="AD807" s="11131"/>
      <c r="AE807" s="11288"/>
      <c r="AF807" s="11201"/>
      <c r="AG807" s="11201"/>
      <c r="AH807" s="11201"/>
      <c r="AI807" s="11201"/>
      <c r="AJ807" s="11201"/>
      <c r="AK807" s="11202"/>
      <c r="AL807" s="11201"/>
      <c r="AM807" s="11201"/>
      <c r="AN807" s="11203"/>
      <c r="AO807" s="11201"/>
      <c r="AP807" s="11201"/>
      <c r="AQ807" s="11201"/>
      <c r="AR807" s="11201"/>
      <c r="AS807" s="11201"/>
      <c r="AT807" s="11201"/>
      <c r="AU807" s="11201"/>
      <c r="AV807" s="11201"/>
      <c r="AW807" s="11201"/>
      <c r="AX807" s="11201"/>
      <c r="AY807" s="11201"/>
      <c r="AZ807" s="11201"/>
      <c r="BA807" s="11201"/>
      <c r="BB807" s="11201"/>
    </row>
    <row r="808">
      <c r="V808" s="11288"/>
      <c r="W808" s="11161" t="s">
        <v>15860</v>
      </c>
      <c r="X808" s="11161"/>
      <c r="Y808" s="11161">
        <v>4</v>
      </c>
      <c r="AA808" s="11163" t="s">
        <v>15861</v>
      </c>
      <c r="AB808" s="11161"/>
      <c r="AC808" s="11161">
        <v>9</v>
      </c>
      <c r="AD808" s="11131"/>
      <c r="AE808" s="11288"/>
      <c r="AF808" s="11201"/>
      <c r="AG808" s="11201"/>
      <c r="AH808" s="11201"/>
      <c r="AI808" s="11201"/>
      <c r="AJ808" s="11201"/>
      <c r="AK808" s="11202"/>
      <c r="AL808" s="11201"/>
      <c r="AM808" s="11201"/>
      <c r="AN808" s="11203"/>
      <c r="AO808" s="11201"/>
      <c r="AP808" s="11201"/>
      <c r="AQ808" s="11201"/>
      <c r="AR808" s="11201"/>
      <c r="AS808" s="11201"/>
      <c r="AT808" s="11201"/>
      <c r="AU808" s="11201"/>
      <c r="AV808" s="11201"/>
      <c r="AW808" s="11201"/>
      <c r="AX808" s="11201"/>
      <c r="AY808" s="11201"/>
      <c r="AZ808" s="11201"/>
      <c r="BA808" s="11201"/>
      <c r="BB808" s="11201"/>
    </row>
    <row r="809">
      <c r="V809" s="11288"/>
      <c r="W809" s="11161" t="s">
        <v>15862</v>
      </c>
      <c r="X809" s="11161"/>
      <c r="Y809" s="11161">
        <v>4</v>
      </c>
      <c r="AA809" s="11163" t="s">
        <v>15659</v>
      </c>
      <c r="AB809" s="11161"/>
      <c r="AC809" s="11161">
        <v>9</v>
      </c>
      <c r="AD809" s="11131"/>
      <c r="AE809" s="11288"/>
      <c r="AF809" s="11201"/>
      <c r="AG809" s="11201"/>
      <c r="AH809" s="11201"/>
      <c r="AI809" s="11201"/>
      <c r="AJ809" s="11201"/>
      <c r="AK809" s="11202"/>
      <c r="AL809" s="11201"/>
      <c r="AM809" s="11201"/>
      <c r="AN809" s="11203"/>
      <c r="AO809" s="11201"/>
      <c r="AP809" s="11201"/>
      <c r="AQ809" s="11201"/>
      <c r="AR809" s="11201"/>
      <c r="AS809" s="11201"/>
      <c r="AT809" s="11201"/>
      <c r="AU809" s="11201"/>
      <c r="AV809" s="11201"/>
      <c r="AW809" s="11201"/>
      <c r="AX809" s="11201"/>
      <c r="AY809" s="11201"/>
      <c r="AZ809" s="11201"/>
      <c r="BA809" s="11201"/>
      <c r="BB809" s="11201"/>
    </row>
    <row r="810">
      <c r="V810" s="11288"/>
      <c r="W810" s="11161" t="s">
        <v>15863</v>
      </c>
      <c r="X810" s="11161"/>
      <c r="Y810" s="11161">
        <v>4</v>
      </c>
      <c r="AA810" s="11163" t="s">
        <v>15864</v>
      </c>
      <c r="AB810" s="11161"/>
      <c r="AC810" s="11161">
        <v>9</v>
      </c>
      <c r="AD810" s="11131"/>
      <c r="AE810" s="11288"/>
      <c r="AF810" s="11201"/>
      <c r="AG810" s="11201"/>
      <c r="AH810" s="11201"/>
      <c r="AI810" s="11201"/>
      <c r="AJ810" s="11201"/>
      <c r="AK810" s="11202"/>
      <c r="AL810" s="11201"/>
      <c r="AM810" s="11201"/>
      <c r="AN810" s="11203"/>
      <c r="AO810" s="11201"/>
      <c r="AP810" s="11201"/>
      <c r="AQ810" s="11201"/>
      <c r="AR810" s="11201"/>
      <c r="AS810" s="11201"/>
      <c r="AT810" s="11201"/>
      <c r="AU810" s="11201"/>
      <c r="AV810" s="11201"/>
      <c r="AW810" s="11201"/>
      <c r="AX810" s="11201"/>
      <c r="AY810" s="11201"/>
      <c r="AZ810" s="11201"/>
      <c r="BA810" s="11201"/>
      <c r="BB810" s="11201"/>
    </row>
    <row r="811">
      <c r="V811" s="11288"/>
      <c r="W811" s="11161" t="s">
        <v>15865</v>
      </c>
      <c r="X811" s="11161"/>
      <c r="Y811" s="11161">
        <v>4</v>
      </c>
      <c r="AA811" s="11163" t="s">
        <v>15565</v>
      </c>
      <c r="AB811" s="11161"/>
      <c r="AC811" s="11161">
        <v>9</v>
      </c>
      <c r="AD811" s="11131"/>
      <c r="AE811" s="11288"/>
      <c r="AF811" s="11201"/>
      <c r="AG811" s="11201"/>
      <c r="AH811" s="11201"/>
      <c r="AI811" s="11201"/>
      <c r="AJ811" s="11201"/>
      <c r="AK811" s="11202"/>
      <c r="AL811" s="11201"/>
      <c r="AM811" s="11201"/>
      <c r="AN811" s="11203"/>
      <c r="AO811" s="11201"/>
      <c r="AP811" s="11201"/>
      <c r="AQ811" s="11201"/>
      <c r="AR811" s="11201"/>
      <c r="AS811" s="11201"/>
      <c r="AT811" s="11201"/>
      <c r="AU811" s="11201"/>
      <c r="AV811" s="11201"/>
      <c r="AW811" s="11201"/>
      <c r="AX811" s="11201"/>
      <c r="AY811" s="11201"/>
      <c r="AZ811" s="11201"/>
      <c r="BA811" s="11201"/>
      <c r="BB811" s="11201"/>
    </row>
    <row r="812">
      <c r="V812" s="11288"/>
      <c r="W812" s="11161" t="s">
        <v>15651</v>
      </c>
      <c r="X812" s="11161"/>
      <c r="Y812" s="11161">
        <v>4</v>
      </c>
      <c r="AA812" s="11163" t="s">
        <v>15866</v>
      </c>
      <c r="AB812" s="11161"/>
      <c r="AC812" s="11161">
        <v>9</v>
      </c>
      <c r="AD812" s="11131"/>
      <c r="AE812" s="11288"/>
      <c r="AF812" s="11201"/>
      <c r="AG812" s="11201"/>
      <c r="AH812" s="11201"/>
      <c r="AI812" s="11201"/>
      <c r="AJ812" s="11201"/>
      <c r="AK812" s="11202"/>
      <c r="AL812" s="11201"/>
      <c r="AM812" s="11201"/>
      <c r="AN812" s="11203"/>
      <c r="AO812" s="11201"/>
      <c r="AP812" s="11201"/>
      <c r="AQ812" s="11201"/>
      <c r="AR812" s="11201"/>
      <c r="AS812" s="11201"/>
      <c r="AT812" s="11201"/>
      <c r="AU812" s="11201"/>
      <c r="AV812" s="11201"/>
      <c r="AW812" s="11201"/>
      <c r="AX812" s="11201"/>
      <c r="AY812" s="11201"/>
      <c r="AZ812" s="11201"/>
      <c r="BA812" s="11201"/>
      <c r="BB812" s="11201"/>
    </row>
    <row r="813">
      <c r="V813" s="11288"/>
      <c r="W813" s="11161" t="s">
        <v>15867</v>
      </c>
      <c r="X813" s="11161"/>
      <c r="Y813" s="11161">
        <v>4</v>
      </c>
      <c r="AA813" s="11163" t="s">
        <v>15868</v>
      </c>
      <c r="AB813" s="11161"/>
      <c r="AC813" s="11161">
        <v>9</v>
      </c>
      <c r="AD813" s="11131"/>
      <c r="AE813" s="11288"/>
      <c r="AF813" s="11201"/>
      <c r="AG813" s="11201"/>
      <c r="AH813" s="11201"/>
      <c r="AI813" s="11201"/>
      <c r="AJ813" s="11201"/>
      <c r="AK813" s="11202"/>
      <c r="AL813" s="11201"/>
      <c r="AM813" s="11201"/>
      <c r="AN813" s="11203"/>
      <c r="AO813" s="11201"/>
      <c r="AP813" s="11201"/>
      <c r="AQ813" s="11201"/>
      <c r="AR813" s="11201"/>
      <c r="AS813" s="11201"/>
      <c r="AT813" s="11201"/>
      <c r="AU813" s="11201"/>
      <c r="AV813" s="11201"/>
      <c r="AW813" s="11201"/>
      <c r="AX813" s="11201"/>
      <c r="AY813" s="11201"/>
      <c r="AZ813" s="11201"/>
      <c r="BA813" s="11201"/>
      <c r="BB813" s="11201"/>
    </row>
    <row r="814">
      <c r="V814" s="11288"/>
      <c r="W814" s="11161" t="s">
        <v>15623</v>
      </c>
      <c r="X814" s="11161"/>
      <c r="Y814" s="11161">
        <v>4</v>
      </c>
      <c r="AA814" s="11163" t="s">
        <v>15869</v>
      </c>
      <c r="AB814" s="11161"/>
      <c r="AC814" s="11161">
        <v>9</v>
      </c>
      <c r="AD814" s="11131"/>
      <c r="AE814" s="11288"/>
      <c r="AF814" s="11201"/>
      <c r="AG814" s="11201"/>
      <c r="AH814" s="11201"/>
      <c r="AI814" s="11201"/>
      <c r="AJ814" s="11201"/>
      <c r="AK814" s="11202"/>
      <c r="AL814" s="11201"/>
      <c r="AM814" s="11201"/>
      <c r="AN814" s="11203"/>
      <c r="AO814" s="11201"/>
      <c r="AP814" s="11201"/>
      <c r="AQ814" s="11201"/>
      <c r="AR814" s="11201"/>
      <c r="AS814" s="11201"/>
      <c r="AT814" s="11201"/>
      <c r="AU814" s="11201"/>
      <c r="AV814" s="11201"/>
      <c r="AW814" s="11201"/>
      <c r="AX814" s="11201"/>
      <c r="AY814" s="11201"/>
      <c r="AZ814" s="11201"/>
      <c r="BA814" s="11201"/>
      <c r="BB814" s="11201"/>
    </row>
    <row r="815">
      <c r="V815" s="11288"/>
      <c r="W815" s="11161" t="s">
        <v>15870</v>
      </c>
      <c r="X815" s="11161"/>
      <c r="Y815" s="11161">
        <v>4</v>
      </c>
      <c r="AA815" s="11163" t="s">
        <v>15871</v>
      </c>
      <c r="AB815" s="11161"/>
      <c r="AC815" s="11161">
        <v>9</v>
      </c>
      <c r="AD815" s="11131"/>
      <c r="AE815" s="11288"/>
      <c r="AF815" s="11201"/>
      <c r="AG815" s="11201"/>
      <c r="AH815" s="11201"/>
      <c r="AI815" s="11201"/>
      <c r="AJ815" s="11201"/>
      <c r="AK815" s="11202"/>
      <c r="AL815" s="11201"/>
      <c r="AM815" s="11201"/>
      <c r="AN815" s="11203"/>
      <c r="AO815" s="11201"/>
      <c r="AP815" s="11201"/>
      <c r="AQ815" s="11201"/>
      <c r="AR815" s="11201"/>
      <c r="AS815" s="11201"/>
      <c r="AT815" s="11201"/>
      <c r="AU815" s="11201"/>
      <c r="AV815" s="11201"/>
      <c r="AW815" s="11201"/>
      <c r="AX815" s="11201"/>
      <c r="AY815" s="11201"/>
      <c r="AZ815" s="11201"/>
      <c r="BA815" s="11201"/>
      <c r="BB815" s="11201"/>
    </row>
    <row r="816">
      <c r="V816" s="11288"/>
      <c r="W816" s="11161" t="s">
        <v>15872</v>
      </c>
      <c r="X816" s="11161"/>
      <c r="Y816" s="11161">
        <v>4</v>
      </c>
      <c r="AA816" s="11163" t="s">
        <v>15865</v>
      </c>
      <c r="AB816" s="11161"/>
      <c r="AC816" s="11161">
        <v>9</v>
      </c>
      <c r="AD816" s="11131"/>
      <c r="AE816" s="11288"/>
      <c r="AF816" s="11201"/>
      <c r="AG816" s="11201"/>
      <c r="AH816" s="11201"/>
      <c r="AI816" s="11201"/>
      <c r="AJ816" s="11201"/>
      <c r="AK816" s="11202"/>
      <c r="AL816" s="11201"/>
      <c r="AM816" s="11201"/>
      <c r="AN816" s="11203"/>
      <c r="AO816" s="11201"/>
      <c r="AP816" s="11201"/>
      <c r="AQ816" s="11201"/>
      <c r="AR816" s="11201"/>
      <c r="AS816" s="11201"/>
      <c r="AT816" s="11201"/>
      <c r="AU816" s="11201"/>
      <c r="AV816" s="11201"/>
      <c r="AW816" s="11201"/>
      <c r="AX816" s="11201"/>
      <c r="AY816" s="11201"/>
      <c r="AZ816" s="11201"/>
      <c r="BA816" s="11201"/>
      <c r="BB816" s="11201"/>
    </row>
    <row r="817">
      <c r="V817" s="11288"/>
      <c r="W817" s="11161" t="s">
        <v>15873</v>
      </c>
      <c r="X817" s="11161"/>
      <c r="Y817" s="11161">
        <v>4</v>
      </c>
      <c r="AA817" s="11163" t="s">
        <v>15731</v>
      </c>
      <c r="AB817" s="11161"/>
      <c r="AC817" s="11161">
        <v>9</v>
      </c>
      <c r="AD817" s="11131"/>
      <c r="AE817" s="11288"/>
      <c r="AF817" s="11201"/>
      <c r="AG817" s="11201"/>
      <c r="AH817" s="11201"/>
      <c r="AI817" s="11201"/>
      <c r="AJ817" s="11201"/>
      <c r="AK817" s="11202"/>
      <c r="AL817" s="11201"/>
      <c r="AM817" s="11201"/>
      <c r="AN817" s="11203"/>
      <c r="AO817" s="11201"/>
      <c r="AP817" s="11201"/>
      <c r="AQ817" s="11201"/>
      <c r="AR817" s="11201"/>
      <c r="AS817" s="11201"/>
      <c r="AT817" s="11201"/>
      <c r="AU817" s="11201"/>
      <c r="AV817" s="11201"/>
      <c r="AW817" s="11201"/>
      <c r="AX817" s="11201"/>
      <c r="AY817" s="11201"/>
      <c r="AZ817" s="11201"/>
      <c r="BA817" s="11201"/>
      <c r="BB817" s="11201"/>
    </row>
    <row r="818">
      <c r="V818" s="11288"/>
      <c r="W818" s="11161" t="s">
        <v>15874</v>
      </c>
      <c r="X818" s="11161"/>
      <c r="Y818" s="11161">
        <v>4</v>
      </c>
      <c r="AA818" s="11163" t="s">
        <v>15492</v>
      </c>
      <c r="AB818" s="11161"/>
      <c r="AC818" s="11161">
        <v>9</v>
      </c>
      <c r="AD818" s="11131"/>
      <c r="AE818" s="11288"/>
      <c r="AF818" s="11201"/>
      <c r="AG818" s="11201"/>
      <c r="AH818" s="11201"/>
      <c r="AI818" s="11201"/>
      <c r="AJ818" s="11201"/>
      <c r="AK818" s="11202"/>
      <c r="AL818" s="11201"/>
      <c r="AM818" s="11201"/>
      <c r="AN818" s="11203"/>
      <c r="AO818" s="11201"/>
      <c r="AP818" s="11201"/>
      <c r="AQ818" s="11201"/>
      <c r="AR818" s="11201"/>
      <c r="AS818" s="11201"/>
      <c r="AT818" s="11201"/>
      <c r="AU818" s="11201"/>
      <c r="AV818" s="11201"/>
      <c r="AW818" s="11201"/>
      <c r="AX818" s="11201"/>
      <c r="AY818" s="11201"/>
      <c r="AZ818" s="11201"/>
      <c r="BA818" s="11201"/>
      <c r="BB818" s="11201"/>
    </row>
    <row r="819">
      <c r="V819" s="11288"/>
      <c r="W819" s="11161" t="s">
        <v>15820</v>
      </c>
      <c r="X819" s="11161"/>
      <c r="Y819" s="11161">
        <v>4</v>
      </c>
      <c r="AA819" s="11163" t="s">
        <v>15730</v>
      </c>
      <c r="AB819" s="11161"/>
      <c r="AC819" s="11161">
        <v>9</v>
      </c>
      <c r="AE819" s="11288"/>
      <c r="AF819" s="11201"/>
      <c r="AG819" s="11201"/>
      <c r="AH819" s="11201"/>
      <c r="AI819" s="11201"/>
      <c r="AJ819" s="11201"/>
      <c r="AK819" s="11202"/>
      <c r="AL819" s="11201"/>
      <c r="AM819" s="11201"/>
      <c r="AN819" s="11203"/>
      <c r="AO819" s="11201"/>
      <c r="AP819" s="11201"/>
      <c r="AQ819" s="11201"/>
      <c r="AR819" s="11201"/>
      <c r="AS819" s="11201"/>
      <c r="AT819" s="11201"/>
      <c r="AU819" s="11201"/>
      <c r="AV819" s="11201"/>
      <c r="AW819" s="11201"/>
      <c r="AX819" s="11201"/>
      <c r="AY819" s="11201"/>
      <c r="AZ819" s="11201"/>
      <c r="BA819" s="11201"/>
      <c r="BB819" s="11201"/>
    </row>
    <row r="820">
      <c r="V820" s="11288"/>
      <c r="W820" s="11161" t="s">
        <v>15458</v>
      </c>
      <c r="X820" s="11161"/>
      <c r="Y820" s="11161">
        <v>4</v>
      </c>
      <c r="AA820" s="11163" t="s">
        <v>15489</v>
      </c>
      <c r="AB820" s="11161"/>
      <c r="AC820" s="11161">
        <v>9</v>
      </c>
      <c r="AE820" s="11288"/>
      <c r="AF820" s="11201"/>
      <c r="AG820" s="11201"/>
      <c r="AH820" s="11201"/>
      <c r="AI820" s="11201"/>
      <c r="AJ820" s="11201"/>
      <c r="AK820" s="11202"/>
      <c r="AL820" s="11201"/>
      <c r="AM820" s="11201"/>
      <c r="AN820" s="11203"/>
      <c r="AO820" s="11201"/>
      <c r="AP820" s="11201"/>
      <c r="AQ820" s="11201"/>
      <c r="AR820" s="11201"/>
      <c r="AS820" s="11201"/>
      <c r="AT820" s="11201"/>
      <c r="AU820" s="11201"/>
      <c r="AV820" s="11201"/>
      <c r="AW820" s="11201"/>
      <c r="AX820" s="11201"/>
      <c r="AY820" s="11201"/>
      <c r="AZ820" s="11201"/>
      <c r="BA820" s="11201"/>
      <c r="BB820" s="11201"/>
    </row>
    <row r="821">
      <c r="V821" s="11288"/>
      <c r="W821" s="11161" t="s">
        <v>15707</v>
      </c>
      <c r="X821" s="11161"/>
      <c r="Y821" s="11161">
        <v>4</v>
      </c>
      <c r="AA821" s="11163" t="s">
        <v>15642</v>
      </c>
      <c r="AB821" s="11161"/>
      <c r="AC821" s="11161">
        <v>9</v>
      </c>
      <c r="AE821" s="11288"/>
      <c r="AF821" s="11201"/>
      <c r="AG821" s="11201"/>
      <c r="AH821" s="11201"/>
      <c r="AI821" s="11201"/>
      <c r="AJ821" s="11201"/>
      <c r="AK821" s="11202"/>
      <c r="AL821" s="11201"/>
      <c r="AM821" s="11201"/>
      <c r="AN821" s="11203"/>
      <c r="AO821" s="11201"/>
      <c r="AP821" s="11201"/>
      <c r="AQ821" s="11201"/>
      <c r="AR821" s="11201"/>
      <c r="AS821" s="11201"/>
      <c r="AT821" s="11201"/>
      <c r="AU821" s="11201"/>
      <c r="AV821" s="11201"/>
      <c r="AW821" s="11201"/>
      <c r="AX821" s="11201"/>
      <c r="AY821" s="11201"/>
      <c r="AZ821" s="11201"/>
      <c r="BA821" s="11201"/>
      <c r="BB821" s="11201"/>
    </row>
    <row r="822">
      <c r="V822" s="11288"/>
      <c r="W822" s="11161" t="s">
        <v>15654</v>
      </c>
      <c r="X822" s="11161"/>
      <c r="Y822" s="11161">
        <v>4</v>
      </c>
      <c r="AA822" s="11163" t="s">
        <v>15715</v>
      </c>
      <c r="AB822" s="11161"/>
      <c r="AC822" s="11161">
        <v>9</v>
      </c>
      <c r="AD822" s="11131"/>
      <c r="AE822" s="11288"/>
      <c r="AF822" s="11201"/>
      <c r="AG822" s="11201"/>
      <c r="AH822" s="11201"/>
      <c r="AI822" s="11201"/>
      <c r="AJ822" s="11201"/>
      <c r="AK822" s="11202"/>
      <c r="AL822" s="11201"/>
      <c r="AM822" s="11201"/>
      <c r="AN822" s="11203"/>
      <c r="AO822" s="11201"/>
      <c r="AP822" s="11201"/>
      <c r="AQ822" s="11201"/>
      <c r="AR822" s="11201"/>
      <c r="AS822" s="11201"/>
      <c r="AT822" s="11201"/>
      <c r="AU822" s="11201"/>
      <c r="AV822" s="11201"/>
      <c r="AW822" s="11201"/>
      <c r="AX822" s="11201"/>
      <c r="AY822" s="11201"/>
      <c r="AZ822" s="11201"/>
      <c r="BA822" s="11201"/>
      <c r="BB822" s="11201"/>
    </row>
    <row r="823">
      <c r="V823" s="11288"/>
      <c r="W823" s="11161" t="s">
        <v>15875</v>
      </c>
      <c r="X823" s="11161"/>
      <c r="Y823" s="11161">
        <v>4</v>
      </c>
      <c r="AA823" s="11163" t="s">
        <v>15717</v>
      </c>
      <c r="AB823" s="11161"/>
      <c r="AC823" s="11161">
        <v>9</v>
      </c>
      <c r="AD823" s="11131"/>
      <c r="AE823" s="11288"/>
      <c r="AF823" s="11201"/>
      <c r="AG823" s="11201"/>
      <c r="AH823" s="11201"/>
      <c r="AI823" s="11201"/>
      <c r="AJ823" s="11201"/>
      <c r="AK823" s="11202"/>
      <c r="AL823" s="11201"/>
      <c r="AM823" s="11201"/>
      <c r="AN823" s="11203"/>
      <c r="AO823" s="11201"/>
      <c r="AP823" s="11201"/>
      <c r="AQ823" s="11201"/>
      <c r="AR823" s="11201"/>
      <c r="AS823" s="11201"/>
      <c r="AT823" s="11201"/>
      <c r="AU823" s="11201"/>
      <c r="AV823" s="11201"/>
      <c r="AW823" s="11201"/>
      <c r="AX823" s="11201"/>
      <c r="AY823" s="11201"/>
      <c r="AZ823" s="11201"/>
      <c r="BA823" s="11201"/>
      <c r="BB823" s="11201"/>
    </row>
    <row r="824">
      <c r="V824" s="11288"/>
      <c r="W824" s="11161" t="s">
        <v>15486</v>
      </c>
      <c r="X824" s="11161"/>
      <c r="Y824" s="11161">
        <v>4</v>
      </c>
      <c r="AA824" s="11163" t="s">
        <v>15770</v>
      </c>
      <c r="AB824" s="11161"/>
      <c r="AC824" s="11161">
        <v>9</v>
      </c>
      <c r="AE824" s="11288"/>
      <c r="AF824" s="11201"/>
      <c r="AG824" s="11201"/>
      <c r="AH824" s="11201"/>
      <c r="AI824" s="11201"/>
      <c r="AJ824" s="11201"/>
      <c r="AK824" s="11202"/>
      <c r="AL824" s="11201"/>
      <c r="AM824" s="11201"/>
      <c r="AN824" s="11203"/>
      <c r="AO824" s="11201"/>
      <c r="AP824" s="11201"/>
      <c r="AQ824" s="11201"/>
      <c r="AR824" s="11201"/>
      <c r="AS824" s="11201"/>
      <c r="AT824" s="11201"/>
      <c r="AU824" s="11201"/>
      <c r="AV824" s="11201"/>
      <c r="AW824" s="11201"/>
      <c r="AX824" s="11201"/>
      <c r="AY824" s="11201"/>
      <c r="AZ824" s="11201"/>
      <c r="BA824" s="11201"/>
      <c r="BB824" s="11201"/>
    </row>
    <row r="825">
      <c r="V825" s="11288"/>
      <c r="W825" s="11161" t="s">
        <v>15876</v>
      </c>
      <c r="X825" s="11161"/>
      <c r="Y825" s="11161">
        <v>4</v>
      </c>
      <c r="AA825" s="11163" t="s">
        <v>15877</v>
      </c>
      <c r="AB825" s="11161"/>
      <c r="AC825" s="11161">
        <v>9</v>
      </c>
      <c r="AE825" s="11288"/>
      <c r="AF825" s="11201"/>
      <c r="AG825" s="11201"/>
      <c r="AH825" s="11201"/>
      <c r="AI825" s="11201"/>
      <c r="AJ825" s="11201"/>
      <c r="AK825" s="11202"/>
      <c r="AL825" s="11201"/>
      <c r="AM825" s="11201"/>
      <c r="AN825" s="11203"/>
      <c r="AO825" s="11201"/>
      <c r="AP825" s="11201"/>
      <c r="AQ825" s="11201"/>
      <c r="AR825" s="11201"/>
      <c r="AS825" s="11201"/>
      <c r="AT825" s="11201"/>
      <c r="AU825" s="11201"/>
      <c r="AV825" s="11201"/>
      <c r="AW825" s="11201"/>
      <c r="AX825" s="11201"/>
      <c r="AY825" s="11201"/>
      <c r="AZ825" s="11201"/>
      <c r="BA825" s="11201"/>
      <c r="BB825" s="11201"/>
    </row>
    <row r="826">
      <c r="V826" s="11288"/>
      <c r="W826" s="11161" t="s">
        <v>15878</v>
      </c>
      <c r="X826" s="11161"/>
      <c r="Y826" s="11161">
        <v>4</v>
      </c>
      <c r="AA826" s="11163" t="s">
        <v>15879</v>
      </c>
      <c r="AB826" s="11161"/>
      <c r="AC826" s="11161">
        <v>9</v>
      </c>
      <c r="AE826" s="11288"/>
      <c r="AF826" s="11201"/>
      <c r="AG826" s="11201"/>
      <c r="AH826" s="11201"/>
      <c r="AI826" s="11201"/>
      <c r="AJ826" s="11201"/>
      <c r="AK826" s="11202"/>
      <c r="AL826" s="11201"/>
      <c r="AM826" s="11201"/>
      <c r="AN826" s="11203"/>
      <c r="AO826" s="11201"/>
      <c r="AP826" s="11201"/>
      <c r="AQ826" s="11201"/>
      <c r="AR826" s="11201"/>
      <c r="AS826" s="11201"/>
      <c r="AT826" s="11201"/>
      <c r="AU826" s="11201"/>
      <c r="AV826" s="11201"/>
      <c r="AW826" s="11201"/>
      <c r="AX826" s="11201"/>
      <c r="AY826" s="11201"/>
      <c r="AZ826" s="11201"/>
      <c r="BA826" s="11201"/>
      <c r="BB826" s="11201"/>
    </row>
    <row r="827">
      <c r="V827" s="11288"/>
      <c r="W827" s="11161" t="s">
        <v>15816</v>
      </c>
      <c r="X827" s="11161"/>
      <c r="Y827" s="11161">
        <v>4</v>
      </c>
      <c r="AA827" s="11163" t="s">
        <v>15585</v>
      </c>
      <c r="AB827" s="11161"/>
      <c r="AC827" s="11161">
        <v>9</v>
      </c>
      <c r="AE827" s="11288"/>
      <c r="AF827" s="11201"/>
      <c r="AG827" s="11201"/>
      <c r="AH827" s="11201"/>
      <c r="AI827" s="11201"/>
      <c r="AJ827" s="11201"/>
      <c r="AK827" s="11202"/>
      <c r="AL827" s="11201"/>
      <c r="AM827" s="11201"/>
      <c r="AN827" s="11203"/>
      <c r="AO827" s="11201"/>
      <c r="AP827" s="11201"/>
      <c r="AQ827" s="11201"/>
      <c r="AR827" s="11201"/>
      <c r="AS827" s="11201"/>
      <c r="AT827" s="11201"/>
      <c r="AU827" s="11201"/>
      <c r="AV827" s="11201"/>
      <c r="AW827" s="11201"/>
      <c r="AX827" s="11201"/>
      <c r="AY827" s="11201"/>
      <c r="AZ827" s="11201"/>
      <c r="BA827" s="11201"/>
      <c r="BB827" s="11201"/>
    </row>
    <row r="828">
      <c r="V828" s="11288"/>
      <c r="W828" s="11161" t="s">
        <v>15880</v>
      </c>
      <c r="X828" s="11161"/>
      <c r="Y828" s="11161">
        <v>4</v>
      </c>
      <c r="AA828" s="11163" t="s">
        <v>15814</v>
      </c>
      <c r="AB828" s="11161"/>
      <c r="AC828" s="11161">
        <v>9</v>
      </c>
      <c r="AE828" s="11288"/>
      <c r="AF828" s="11201"/>
      <c r="AG828" s="11201"/>
      <c r="AH828" s="11201"/>
      <c r="AI828" s="11201"/>
      <c r="AJ828" s="11201"/>
      <c r="AK828" s="11202"/>
      <c r="AL828" s="11201"/>
      <c r="AM828" s="11201"/>
      <c r="AN828" s="11203"/>
      <c r="AO828" s="11201"/>
      <c r="AP828" s="11201"/>
      <c r="AQ828" s="11201"/>
      <c r="AR828" s="11201"/>
      <c r="AS828" s="11201"/>
      <c r="AT828" s="11201"/>
      <c r="AU828" s="11201"/>
      <c r="AV828" s="11201"/>
      <c r="AW828" s="11201"/>
      <c r="AX828" s="11201"/>
      <c r="AY828" s="11201"/>
      <c r="AZ828" s="11201"/>
      <c r="BA828" s="11201"/>
      <c r="BB828" s="11201"/>
    </row>
    <row r="829">
      <c r="V829" s="11288"/>
      <c r="W829" s="11161" t="s">
        <v>15881</v>
      </c>
      <c r="X829" s="11161"/>
      <c r="Y829" s="11161">
        <v>4</v>
      </c>
      <c r="AA829" s="11163" t="s">
        <v>15753</v>
      </c>
      <c r="AB829" s="11161"/>
      <c r="AC829" s="11161">
        <v>9</v>
      </c>
      <c r="AE829" s="11288"/>
      <c r="AF829" s="11201"/>
      <c r="AG829" s="11201"/>
      <c r="AH829" s="11201"/>
      <c r="AI829" s="11201"/>
      <c r="AJ829" s="11201"/>
      <c r="AK829" s="11202"/>
      <c r="AL829" s="11201"/>
      <c r="AM829" s="11201"/>
      <c r="AN829" s="11203"/>
      <c r="AO829" s="11201"/>
      <c r="AP829" s="11201"/>
      <c r="AQ829" s="11201"/>
      <c r="AR829" s="11201"/>
      <c r="AS829" s="11201"/>
      <c r="AT829" s="11201"/>
      <c r="AU829" s="11201"/>
      <c r="AV829" s="11201"/>
      <c r="AW829" s="11201"/>
      <c r="AX829" s="11201"/>
      <c r="AY829" s="11201"/>
      <c r="AZ829" s="11201"/>
      <c r="BA829" s="11201"/>
      <c r="BB829" s="11201"/>
    </row>
    <row r="830">
      <c r="V830" s="11288"/>
      <c r="W830" s="11161" t="s">
        <v>15882</v>
      </c>
      <c r="X830" s="11161"/>
      <c r="Y830" s="11161">
        <v>4</v>
      </c>
      <c r="AA830" s="11163" t="s">
        <v>15832</v>
      </c>
      <c r="AB830" s="11161"/>
      <c r="AC830" s="11161">
        <v>9</v>
      </c>
      <c r="AE830" s="11288"/>
      <c r="AF830" s="11201"/>
      <c r="AG830" s="11201"/>
      <c r="AH830" s="11201"/>
      <c r="AI830" s="11201"/>
      <c r="AJ830" s="11201"/>
      <c r="AK830" s="11202"/>
      <c r="AL830" s="11201"/>
      <c r="AM830" s="11201"/>
      <c r="AN830" s="11203"/>
      <c r="AO830" s="11201"/>
      <c r="AP830" s="11201"/>
      <c r="AQ830" s="11201"/>
      <c r="AR830" s="11201"/>
      <c r="AS830" s="11201"/>
      <c r="AT830" s="11201"/>
      <c r="AU830" s="11201"/>
      <c r="AV830" s="11201"/>
      <c r="AW830" s="11201"/>
      <c r="AX830" s="11201"/>
      <c r="AY830" s="11201"/>
      <c r="AZ830" s="11201"/>
      <c r="BA830" s="11201"/>
      <c r="BB830" s="11201"/>
    </row>
    <row r="831">
      <c r="V831" s="11288"/>
      <c r="W831" s="11161" t="s">
        <v>15732</v>
      </c>
      <c r="X831" s="11161"/>
      <c r="Y831" s="11161">
        <v>4</v>
      </c>
      <c r="AA831" s="11163" t="s">
        <v>15482</v>
      </c>
      <c r="AB831" s="11161"/>
      <c r="AC831" s="11161">
        <v>9</v>
      </c>
      <c r="AE831" s="11288"/>
      <c r="AF831" s="11201"/>
      <c r="AG831" s="11201"/>
      <c r="AH831" s="11201"/>
      <c r="AI831" s="11201"/>
      <c r="AJ831" s="11201"/>
      <c r="AK831" s="11202"/>
      <c r="AL831" s="11201"/>
      <c r="AM831" s="11201"/>
      <c r="AN831" s="11203"/>
      <c r="AO831" s="11201"/>
      <c r="AP831" s="11201"/>
      <c r="AQ831" s="11201"/>
      <c r="AR831" s="11201"/>
      <c r="AS831" s="11201"/>
      <c r="AT831" s="11201"/>
      <c r="AU831" s="11201"/>
      <c r="AV831" s="11201"/>
      <c r="AW831" s="11201"/>
      <c r="AX831" s="11201"/>
      <c r="AY831" s="11201"/>
      <c r="AZ831" s="11201"/>
      <c r="BA831" s="11201"/>
      <c r="BB831" s="11201"/>
    </row>
    <row r="832">
      <c r="V832" s="11288"/>
      <c r="W832" s="11161" t="s">
        <v>15826</v>
      </c>
      <c r="X832" s="11161"/>
      <c r="Y832" s="11161">
        <v>4</v>
      </c>
      <c r="AA832" s="11163" t="s">
        <v>15883</v>
      </c>
      <c r="AB832" s="11161"/>
      <c r="AC832" s="11161">
        <v>9</v>
      </c>
      <c r="AE832" s="11288"/>
      <c r="AF832" s="11201"/>
      <c r="AG832" s="11201"/>
      <c r="AH832" s="11201"/>
      <c r="AI832" s="11201"/>
      <c r="AJ832" s="11201"/>
      <c r="AK832" s="11202"/>
      <c r="AL832" s="11201"/>
      <c r="AM832" s="11201"/>
      <c r="AN832" s="11203"/>
      <c r="AO832" s="11201"/>
      <c r="AP832" s="11201"/>
      <c r="AQ832" s="11201"/>
      <c r="AR832" s="11201"/>
      <c r="AS832" s="11201"/>
      <c r="AT832" s="11201"/>
      <c r="AU832" s="11201"/>
      <c r="AV832" s="11201"/>
      <c r="AW832" s="11201"/>
      <c r="AX832" s="11201"/>
      <c r="AY832" s="11201"/>
      <c r="AZ832" s="11201"/>
      <c r="BA832" s="11201"/>
      <c r="BB832" s="11201"/>
    </row>
    <row r="833">
      <c r="V833" s="11288"/>
      <c r="W833" s="11161" t="s">
        <v>15884</v>
      </c>
      <c r="X833" s="11161"/>
      <c r="Y833" s="11161">
        <v>4</v>
      </c>
      <c r="AA833" s="11163" t="s">
        <v>15817</v>
      </c>
      <c r="AB833" s="11161"/>
      <c r="AC833" s="11161">
        <v>9</v>
      </c>
      <c r="AE833" s="11288"/>
      <c r="AF833" s="11201"/>
      <c r="AG833" s="11201"/>
      <c r="AH833" s="11201"/>
      <c r="AI833" s="11201"/>
      <c r="AJ833" s="11201"/>
      <c r="AK833" s="11202"/>
      <c r="AL833" s="11201"/>
      <c r="AM833" s="11201"/>
      <c r="AN833" s="11203"/>
      <c r="AO833" s="11201"/>
      <c r="AP833" s="11201"/>
      <c r="AQ833" s="11201"/>
      <c r="AR833" s="11201"/>
      <c r="AS833" s="11201"/>
      <c r="AT833" s="11201"/>
      <c r="AU833" s="11201"/>
      <c r="AV833" s="11201"/>
      <c r="AW833" s="11201"/>
      <c r="AX833" s="11201"/>
      <c r="AY833" s="11201"/>
      <c r="AZ833" s="11201"/>
      <c r="BA833" s="11201"/>
      <c r="BB833" s="11201"/>
    </row>
    <row r="834">
      <c r="V834" s="11288"/>
      <c r="W834" s="11161" t="s">
        <v>15885</v>
      </c>
      <c r="X834" s="11161"/>
      <c r="Y834" s="11161">
        <v>4</v>
      </c>
      <c r="AA834" s="11163" t="s">
        <v>15886</v>
      </c>
      <c r="AB834" s="11161"/>
      <c r="AC834" s="11161">
        <v>9</v>
      </c>
      <c r="AE834" s="11288"/>
      <c r="AF834" s="11201"/>
      <c r="AG834" s="11201"/>
      <c r="AH834" s="11201"/>
      <c r="AI834" s="11201"/>
      <c r="AJ834" s="11201"/>
      <c r="AK834" s="11202"/>
      <c r="AL834" s="11201"/>
      <c r="AM834" s="11201"/>
      <c r="AN834" s="11203"/>
      <c r="AO834" s="11201"/>
      <c r="AP834" s="11201"/>
      <c r="AQ834" s="11201"/>
      <c r="AR834" s="11201"/>
      <c r="AS834" s="11201"/>
      <c r="AT834" s="11201"/>
      <c r="AU834" s="11201"/>
      <c r="AV834" s="11201"/>
      <c r="AW834" s="11201"/>
      <c r="AX834" s="11201"/>
      <c r="AY834" s="11201"/>
      <c r="AZ834" s="11201"/>
      <c r="BA834" s="11201"/>
      <c r="BB834" s="11201"/>
    </row>
    <row r="835">
      <c r="V835" s="11288"/>
      <c r="W835" s="11161" t="s">
        <v>15887</v>
      </c>
      <c r="X835" s="11161"/>
      <c r="Y835" s="11161">
        <v>4</v>
      </c>
      <c r="AA835" s="11163" t="s">
        <v>15571</v>
      </c>
      <c r="AB835" s="11161"/>
      <c r="AC835" s="11161">
        <v>9</v>
      </c>
      <c r="AE835" s="11288"/>
      <c r="AF835" s="11201"/>
      <c r="AG835" s="11201"/>
      <c r="AH835" s="11201"/>
      <c r="AI835" s="11201"/>
      <c r="AJ835" s="11201"/>
      <c r="AK835" s="11202"/>
      <c r="AL835" s="11201"/>
      <c r="AM835" s="11201"/>
      <c r="AN835" s="11203"/>
      <c r="AO835" s="11201"/>
      <c r="AP835" s="11201"/>
      <c r="AQ835" s="11201"/>
      <c r="AR835" s="11201"/>
      <c r="AS835" s="11201"/>
      <c r="AT835" s="11201"/>
      <c r="AU835" s="11201"/>
      <c r="AV835" s="11201"/>
      <c r="AW835" s="11201"/>
      <c r="AX835" s="11201"/>
      <c r="AY835" s="11201"/>
      <c r="AZ835" s="11201"/>
      <c r="BA835" s="11201"/>
      <c r="BB835" s="11201"/>
    </row>
    <row r="836">
      <c r="V836" s="11288"/>
      <c r="W836" s="11161" t="s">
        <v>15888</v>
      </c>
      <c r="X836" s="11161"/>
      <c r="Y836" s="11161">
        <v>4</v>
      </c>
      <c r="AA836" s="11163" t="s">
        <v>15889</v>
      </c>
      <c r="AB836" s="11161"/>
      <c r="AC836" s="11161">
        <v>9</v>
      </c>
      <c r="AE836" s="11288"/>
      <c r="AF836" s="11201"/>
      <c r="AG836" s="11201"/>
      <c r="AH836" s="11201"/>
      <c r="AI836" s="11201"/>
      <c r="AJ836" s="11201"/>
      <c r="AK836" s="11202"/>
      <c r="AL836" s="11201"/>
      <c r="AM836" s="11201"/>
      <c r="AN836" s="11203"/>
      <c r="AO836" s="11201"/>
      <c r="AP836" s="11201"/>
      <c r="AQ836" s="11201"/>
      <c r="AR836" s="11201"/>
      <c r="AS836" s="11201"/>
      <c r="AT836" s="11201"/>
      <c r="AU836" s="11201"/>
      <c r="AV836" s="11201"/>
      <c r="AW836" s="11201"/>
      <c r="AX836" s="11201"/>
      <c r="AY836" s="11201"/>
      <c r="AZ836" s="11201"/>
      <c r="BA836" s="11201"/>
      <c r="BB836" s="11201"/>
    </row>
    <row r="837">
      <c r="V837" s="11288"/>
      <c r="W837" s="11161" t="s">
        <v>15812</v>
      </c>
      <c r="X837" s="11161"/>
      <c r="Y837" s="11161">
        <v>4</v>
      </c>
      <c r="AA837" s="11163" t="s">
        <v>15890</v>
      </c>
      <c r="AB837" s="11161"/>
      <c r="AC837" s="11161">
        <v>9</v>
      </c>
      <c r="AE837" s="11288"/>
      <c r="AF837" s="11201"/>
      <c r="AG837" s="11201"/>
      <c r="AH837" s="11201"/>
      <c r="AI837" s="11201"/>
      <c r="AJ837" s="11201"/>
      <c r="AK837" s="11202"/>
      <c r="AL837" s="11201"/>
      <c r="AM837" s="11201"/>
      <c r="AN837" s="11203"/>
      <c r="AO837" s="11201"/>
      <c r="AP837" s="11201"/>
      <c r="AQ837" s="11201"/>
      <c r="AR837" s="11201"/>
      <c r="AS837" s="11201"/>
      <c r="AT837" s="11201"/>
      <c r="AU837" s="11201"/>
      <c r="AV837" s="11201"/>
      <c r="AW837" s="11201"/>
      <c r="AX837" s="11201"/>
      <c r="AY837" s="11201"/>
      <c r="AZ837" s="11201"/>
      <c r="BA837" s="11201"/>
      <c r="BB837" s="11201"/>
    </row>
    <row r="838">
      <c r="V838" s="11288"/>
      <c r="W838" s="11161" t="s">
        <v>15563</v>
      </c>
      <c r="X838" s="11161"/>
      <c r="Y838" s="11161">
        <v>4</v>
      </c>
      <c r="AA838" s="11163" t="s">
        <v>15891</v>
      </c>
      <c r="AB838" s="11161"/>
      <c r="AC838" s="11161">
        <v>9</v>
      </c>
      <c r="AE838" s="11288"/>
      <c r="AF838" s="11201"/>
      <c r="AG838" s="11201"/>
      <c r="AH838" s="11201"/>
      <c r="AI838" s="11201"/>
      <c r="AJ838" s="11201"/>
      <c r="AK838" s="11202"/>
      <c r="AL838" s="11201"/>
      <c r="AM838" s="11201"/>
      <c r="AN838" s="11203"/>
      <c r="AO838" s="11201"/>
      <c r="AP838" s="11201"/>
      <c r="AQ838" s="11201"/>
      <c r="AR838" s="11201"/>
      <c r="AS838" s="11201"/>
      <c r="AT838" s="11201"/>
      <c r="AU838" s="11201"/>
      <c r="AV838" s="11201"/>
      <c r="AW838" s="11201"/>
      <c r="AX838" s="11201"/>
      <c r="AY838" s="11201"/>
      <c r="AZ838" s="11201"/>
      <c r="BA838" s="11201"/>
      <c r="BB838" s="11201"/>
    </row>
    <row r="839">
      <c r="V839" s="11288"/>
      <c r="W839" s="11161" t="s">
        <v>15892</v>
      </c>
      <c r="X839" s="11161"/>
      <c r="Y839" s="11161">
        <v>4</v>
      </c>
      <c r="AA839" s="11163" t="s">
        <v>15712</v>
      </c>
      <c r="AB839" s="11161"/>
      <c r="AC839" s="11161">
        <v>9</v>
      </c>
      <c r="AE839" s="11288"/>
      <c r="AF839" s="11201"/>
      <c r="AG839" s="11201"/>
      <c r="AH839" s="11201"/>
      <c r="AI839" s="11201"/>
      <c r="AJ839" s="11201"/>
      <c r="AK839" s="11202"/>
      <c r="AL839" s="11201"/>
      <c r="AM839" s="11201"/>
      <c r="AN839" s="11203"/>
      <c r="AO839" s="11201"/>
      <c r="AP839" s="11201"/>
      <c r="AQ839" s="11201"/>
      <c r="AR839" s="11201"/>
      <c r="AS839" s="11201"/>
      <c r="AT839" s="11201"/>
      <c r="AU839" s="11201"/>
      <c r="AV839" s="11201"/>
      <c r="AW839" s="11201"/>
      <c r="AX839" s="11201"/>
      <c r="AY839" s="11201"/>
      <c r="AZ839" s="11201"/>
      <c r="BA839" s="11201"/>
      <c r="BB839" s="11201"/>
    </row>
    <row r="840">
      <c r="V840" s="11288"/>
      <c r="W840" s="11161" t="s">
        <v>15893</v>
      </c>
      <c r="X840" s="11161"/>
      <c r="Y840" s="11161">
        <v>4</v>
      </c>
      <c r="AA840" s="11163" t="s">
        <v>15894</v>
      </c>
      <c r="AB840" s="11161"/>
      <c r="AC840" s="11161">
        <v>9</v>
      </c>
      <c r="AE840" s="11288"/>
      <c r="AF840" s="11201"/>
      <c r="AG840" s="11201"/>
      <c r="AH840" s="11201"/>
      <c r="AI840" s="11201"/>
      <c r="AJ840" s="11201"/>
      <c r="AK840" s="11202"/>
      <c r="AL840" s="11201"/>
      <c r="AM840" s="11201"/>
      <c r="AN840" s="11203"/>
      <c r="AO840" s="11201"/>
      <c r="AP840" s="11201"/>
      <c r="AQ840" s="11201"/>
      <c r="AR840" s="11201"/>
      <c r="AS840" s="11201"/>
      <c r="AT840" s="11201"/>
      <c r="AU840" s="11201"/>
      <c r="AV840" s="11201"/>
      <c r="AW840" s="11201"/>
      <c r="AX840" s="11201"/>
      <c r="AY840" s="11201"/>
      <c r="AZ840" s="11201"/>
      <c r="BA840" s="11201"/>
      <c r="BB840" s="11201"/>
    </row>
    <row r="841">
      <c r="V841" s="11288"/>
      <c r="W841" s="11161" t="s">
        <v>15895</v>
      </c>
      <c r="X841" s="11161"/>
      <c r="Y841" s="11161">
        <v>4</v>
      </c>
      <c r="AA841" s="11163" t="s">
        <v>15896</v>
      </c>
      <c r="AB841" s="11161"/>
      <c r="AC841" s="11161">
        <v>9</v>
      </c>
      <c r="AE841" s="11288"/>
      <c r="AF841" s="11201"/>
      <c r="AG841" s="11201"/>
      <c r="AH841" s="11201"/>
      <c r="AI841" s="11201"/>
      <c r="AJ841" s="11201"/>
      <c r="AK841" s="11202"/>
      <c r="AL841" s="11201"/>
      <c r="AM841" s="11201"/>
      <c r="AN841" s="11203"/>
      <c r="AO841" s="11201"/>
      <c r="AP841" s="11201"/>
      <c r="AQ841" s="11201"/>
      <c r="AR841" s="11201"/>
      <c r="AS841" s="11201"/>
      <c r="AT841" s="11201"/>
      <c r="AU841" s="11201"/>
      <c r="AV841" s="11201"/>
      <c r="AW841" s="11201"/>
      <c r="AX841" s="11201"/>
      <c r="AY841" s="11201"/>
      <c r="AZ841" s="11201"/>
      <c r="BA841" s="11201"/>
      <c r="BB841" s="11201"/>
    </row>
    <row r="842">
      <c r="W842" s="11161" t="s">
        <v>15897</v>
      </c>
      <c r="X842" s="11161"/>
      <c r="Y842" s="11161">
        <v>4</v>
      </c>
      <c r="AA842" s="11163" t="s">
        <v>15601</v>
      </c>
      <c r="AB842" s="11161"/>
      <c r="AC842" s="11161">
        <v>9</v>
      </c>
      <c r="AE842" s="11288"/>
      <c r="AF842" s="11201"/>
      <c r="AG842" s="11201"/>
      <c r="AH842" s="11201"/>
      <c r="AI842" s="11201"/>
      <c r="AJ842" s="11201"/>
      <c r="AK842" s="11202"/>
      <c r="AL842" s="11201"/>
      <c r="AM842" s="11201"/>
      <c r="AN842" s="11203"/>
      <c r="AO842" s="11201"/>
      <c r="AP842" s="11201"/>
      <c r="AQ842" s="11201"/>
      <c r="AR842" s="11201"/>
      <c r="AS842" s="11201"/>
      <c r="AT842" s="11201"/>
      <c r="AU842" s="11201"/>
      <c r="AV842" s="11201"/>
      <c r="AW842" s="11201"/>
      <c r="AX842" s="11201"/>
      <c r="AY842" s="11201"/>
      <c r="AZ842" s="11201"/>
      <c r="BA842" s="11201"/>
      <c r="BB842" s="11201"/>
    </row>
    <row r="843">
      <c r="W843" s="11161" t="s">
        <v>15769</v>
      </c>
      <c r="X843" s="11161"/>
      <c r="Y843" s="11161">
        <v>4</v>
      </c>
      <c r="AA843" s="11163" t="s">
        <v>15540</v>
      </c>
      <c r="AB843" s="11161"/>
      <c r="AC843" s="11161">
        <v>9</v>
      </c>
      <c r="AF843" s="11201"/>
      <c r="AG843" s="11201"/>
      <c r="AH843" s="11201"/>
      <c r="AI843" s="11201"/>
      <c r="AJ843" s="11201"/>
      <c r="AK843" s="11202"/>
      <c r="AL843" s="11201"/>
      <c r="AM843" s="11201"/>
      <c r="AN843" s="11203"/>
      <c r="AO843" s="11201"/>
      <c r="AP843" s="11201"/>
      <c r="AQ843" s="11201"/>
      <c r="AR843" s="11201"/>
      <c r="AS843" s="11201"/>
      <c r="AT843" s="11201"/>
      <c r="AU843" s="11201"/>
      <c r="AV843" s="11201"/>
      <c r="AW843" s="11201"/>
      <c r="AX843" s="11201"/>
      <c r="AY843" s="11201"/>
      <c r="AZ843" s="11201"/>
      <c r="BA843" s="11201"/>
      <c r="BB843" s="11201"/>
    </row>
    <row r="844">
      <c r="W844" s="11161" t="s">
        <v>15596</v>
      </c>
      <c r="X844" s="11161"/>
      <c r="Y844" s="11161">
        <v>4</v>
      </c>
      <c r="AA844" s="11163" t="s">
        <v>15898</v>
      </c>
      <c r="AB844" s="11161"/>
      <c r="AC844" s="11161">
        <v>9</v>
      </c>
    </row>
    <row r="845">
      <c r="W845" s="11161" t="s">
        <v>15899</v>
      </c>
      <c r="X845" s="11161"/>
      <c r="Y845" s="11161">
        <v>4</v>
      </c>
      <c r="AA845" s="11163" t="s">
        <v>15529</v>
      </c>
      <c r="AB845" s="11161"/>
      <c r="AC845" s="11161">
        <v>9</v>
      </c>
    </row>
    <row r="846">
      <c r="W846" s="11161" t="s">
        <v>15900</v>
      </c>
      <c r="X846" s="11161"/>
      <c r="Y846" s="11161">
        <v>4</v>
      </c>
      <c r="AA846" s="11163" t="s">
        <v>15704</v>
      </c>
      <c r="AB846" s="11161"/>
      <c r="AC846" s="11161">
        <v>9</v>
      </c>
    </row>
    <row r="847">
      <c r="W847" s="11161" t="s">
        <v>15901</v>
      </c>
      <c r="X847" s="11161"/>
      <c r="Y847" s="11161">
        <v>4</v>
      </c>
      <c r="AA847" s="11163" t="s">
        <v>15902</v>
      </c>
      <c r="AB847" s="11161"/>
      <c r="AC847" s="11161">
        <v>9</v>
      </c>
    </row>
    <row r="848">
      <c r="W848" s="11161" t="s">
        <v>15674</v>
      </c>
      <c r="X848" s="11161"/>
      <c r="Y848" s="11161">
        <v>4</v>
      </c>
      <c r="AA848" s="11163" t="s">
        <v>15903</v>
      </c>
      <c r="AB848" s="11161"/>
      <c r="AC848" s="11161">
        <v>8</v>
      </c>
    </row>
    <row r="849">
      <c r="W849" s="11161" t="s">
        <v>15603</v>
      </c>
      <c r="X849" s="11161"/>
      <c r="Y849" s="11161">
        <v>4</v>
      </c>
      <c r="AA849" s="11163" t="s">
        <v>15904</v>
      </c>
      <c r="AB849" s="11161"/>
      <c r="AC849" s="11161">
        <v>8</v>
      </c>
    </row>
    <row r="850">
      <c r="W850" s="11161" t="s">
        <v>15663</v>
      </c>
      <c r="X850" s="11161"/>
      <c r="Y850" s="11161">
        <v>4</v>
      </c>
      <c r="AA850" s="11163" t="s">
        <v>15905</v>
      </c>
      <c r="AB850" s="11161"/>
      <c r="AC850" s="11161">
        <v>8</v>
      </c>
    </row>
    <row r="851">
      <c r="W851" s="11161" t="s">
        <v>15906</v>
      </c>
      <c r="X851" s="11161"/>
      <c r="Y851" s="11161">
        <v>4</v>
      </c>
      <c r="AA851" s="11163" t="s">
        <v>15907</v>
      </c>
      <c r="AB851" s="11161"/>
      <c r="AC851" s="11161">
        <v>8</v>
      </c>
    </row>
    <row r="852">
      <c r="W852" s="11161" t="s">
        <v>15908</v>
      </c>
      <c r="X852" s="11161"/>
      <c r="Y852" s="11161">
        <v>4</v>
      </c>
      <c r="AA852" s="11163" t="s">
        <v>15909</v>
      </c>
      <c r="AB852" s="11161"/>
      <c r="AC852" s="11161">
        <v>8</v>
      </c>
    </row>
    <row r="853">
      <c r="W853" s="11161" t="s">
        <v>15910</v>
      </c>
      <c r="X853" s="11161"/>
      <c r="Y853" s="11161">
        <v>4</v>
      </c>
      <c r="AA853" s="11163" t="s">
        <v>15692</v>
      </c>
      <c r="AB853" s="11161"/>
      <c r="AC853" s="11161">
        <v>8</v>
      </c>
    </row>
    <row r="854">
      <c r="W854" s="11161" t="s">
        <v>15911</v>
      </c>
      <c r="X854" s="11161"/>
      <c r="Y854" s="11161">
        <v>4</v>
      </c>
      <c r="AA854" s="11163" t="s">
        <v>15694</v>
      </c>
      <c r="AB854" s="11161"/>
      <c r="AC854" s="11161">
        <v>8</v>
      </c>
    </row>
    <row r="855">
      <c r="W855" s="11161" t="s">
        <v>15912</v>
      </c>
      <c r="X855" s="11161"/>
      <c r="Y855" s="11161">
        <v>4</v>
      </c>
      <c r="AA855" s="11163" t="s">
        <v>15913</v>
      </c>
      <c r="AB855" s="11161"/>
      <c r="AC855" s="11161">
        <v>8</v>
      </c>
    </row>
    <row r="856">
      <c r="W856" s="11161" t="s">
        <v>15902</v>
      </c>
      <c r="X856" s="11161"/>
      <c r="Y856" s="11161">
        <v>4</v>
      </c>
      <c r="AA856" s="11163" t="s">
        <v>15892</v>
      </c>
      <c r="AB856" s="11161"/>
      <c r="AC856" s="11161">
        <v>8</v>
      </c>
    </row>
    <row r="857">
      <c r="W857" s="11161" t="s">
        <v>15775</v>
      </c>
      <c r="X857" s="11161"/>
      <c r="Y857" s="11161">
        <v>4</v>
      </c>
      <c r="AA857" s="11163" t="s">
        <v>15698</v>
      </c>
      <c r="AB857" s="11161"/>
      <c r="AC857" s="11161">
        <v>8</v>
      </c>
    </row>
    <row r="858">
      <c r="W858" s="11161" t="s">
        <v>15909</v>
      </c>
      <c r="X858" s="11161"/>
      <c r="Y858" s="11161">
        <v>4</v>
      </c>
      <c r="AA858" s="11163" t="s">
        <v>15914</v>
      </c>
      <c r="AB858" s="11161"/>
      <c r="AC858" s="11161">
        <v>8</v>
      </c>
    </row>
    <row r="859">
      <c r="W859" s="11161" t="s">
        <v>15904</v>
      </c>
      <c r="X859" s="11161"/>
      <c r="Y859" s="11161">
        <v>4</v>
      </c>
      <c r="AA859" s="11163" t="s">
        <v>15915</v>
      </c>
      <c r="AB859" s="11161"/>
      <c r="AC859" s="11161">
        <v>8</v>
      </c>
    </row>
    <row r="860">
      <c r="W860" s="11161" t="s">
        <v>15916</v>
      </c>
      <c r="X860" s="11161"/>
      <c r="Y860" s="11161">
        <v>4</v>
      </c>
      <c r="AA860" s="11163" t="s">
        <v>15895</v>
      </c>
      <c r="AB860" s="11161"/>
      <c r="AC860" s="11161">
        <v>8</v>
      </c>
    </row>
    <row r="861">
      <c r="W861" s="11161" t="s">
        <v>15473</v>
      </c>
      <c r="X861" s="11161"/>
      <c r="Y861" s="11161">
        <v>4</v>
      </c>
      <c r="AA861" s="11163" t="s">
        <v>15797</v>
      </c>
      <c r="AB861" s="11161"/>
      <c r="AC861" s="11161">
        <v>8</v>
      </c>
    </row>
    <row r="862">
      <c r="W862" s="11161" t="s">
        <v>15917</v>
      </c>
      <c r="X862" s="11161"/>
      <c r="Y862" s="11161">
        <v>4</v>
      </c>
      <c r="AA862" s="11163" t="s">
        <v>15918</v>
      </c>
      <c r="AB862" s="11161"/>
      <c r="AC862" s="11161">
        <v>8</v>
      </c>
    </row>
    <row r="863">
      <c r="W863" s="11161" t="s">
        <v>15919</v>
      </c>
      <c r="X863" s="11161"/>
      <c r="Y863" s="11161">
        <v>4</v>
      </c>
      <c r="AA863" s="11163" t="s">
        <v>15920</v>
      </c>
      <c r="AB863" s="11161"/>
      <c r="AC863" s="11161">
        <v>8</v>
      </c>
    </row>
    <row r="864">
      <c r="W864" s="11161" t="s">
        <v>15921</v>
      </c>
      <c r="X864" s="11161"/>
      <c r="Y864" s="11161">
        <v>4</v>
      </c>
      <c r="AA864" s="11163" t="s">
        <v>15922</v>
      </c>
      <c r="AB864" s="11161"/>
      <c r="AC864" s="11161">
        <v>8</v>
      </c>
    </row>
    <row r="865">
      <c r="W865" s="11161" t="s">
        <v>15923</v>
      </c>
      <c r="X865" s="11161"/>
      <c r="Y865" s="11161">
        <v>4</v>
      </c>
      <c r="AA865" s="11163" t="s">
        <v>15924</v>
      </c>
      <c r="AB865" s="11161"/>
      <c r="AC865" s="11161">
        <v>8</v>
      </c>
    </row>
    <row r="866">
      <c r="W866" s="11161" t="s">
        <v>15925</v>
      </c>
      <c r="X866" s="11161"/>
      <c r="Y866" s="11161">
        <v>4</v>
      </c>
      <c r="AA866" s="11163" t="s">
        <v>15469</v>
      </c>
      <c r="AB866" s="11161"/>
      <c r="AC866" s="11161">
        <v>8</v>
      </c>
    </row>
    <row r="867">
      <c r="W867" s="11161" t="s">
        <v>15926</v>
      </c>
      <c r="X867" s="11161"/>
      <c r="Y867" s="11161">
        <v>4</v>
      </c>
      <c r="AA867" s="11163" t="s">
        <v>15598</v>
      </c>
      <c r="AB867" s="11161"/>
      <c r="AC867" s="11161">
        <v>8</v>
      </c>
    </row>
    <row r="868">
      <c r="W868" s="11161" t="s">
        <v>15927</v>
      </c>
      <c r="X868" s="11161"/>
      <c r="Y868" s="11161">
        <v>4</v>
      </c>
      <c r="AA868" s="11163" t="s">
        <v>15928</v>
      </c>
      <c r="AB868" s="11161"/>
      <c r="AC868" s="11161">
        <v>8</v>
      </c>
    </row>
    <row r="869">
      <c r="W869" s="11161" t="s">
        <v>15929</v>
      </c>
      <c r="X869" s="11161"/>
      <c r="Y869" s="11161">
        <v>4</v>
      </c>
      <c r="AA869" s="11163" t="s">
        <v>15930</v>
      </c>
      <c r="AB869" s="11161"/>
      <c r="AC869" s="11161">
        <v>8</v>
      </c>
    </row>
    <row r="870">
      <c r="W870" s="11161" t="s">
        <v>15931</v>
      </c>
      <c r="X870" s="11161"/>
      <c r="Y870" s="11161">
        <v>4</v>
      </c>
      <c r="AA870" s="11163" t="s">
        <v>15791</v>
      </c>
      <c r="AB870" s="11161"/>
      <c r="AC870" s="11161">
        <v>8</v>
      </c>
    </row>
    <row r="871">
      <c r="W871" s="11161" t="s">
        <v>15932</v>
      </c>
      <c r="X871" s="11161"/>
      <c r="Y871" s="11161">
        <v>4</v>
      </c>
      <c r="AA871" s="11163" t="s">
        <v>15789</v>
      </c>
      <c r="AB871" s="11161"/>
      <c r="AC871" s="11161">
        <v>8</v>
      </c>
    </row>
    <row r="872">
      <c r="W872" s="11161" t="s">
        <v>15933</v>
      </c>
      <c r="X872" s="11161"/>
      <c r="Y872" s="11161">
        <v>4</v>
      </c>
      <c r="AA872" s="11163" t="s">
        <v>15934</v>
      </c>
      <c r="AB872" s="11161"/>
      <c r="AC872" s="11161">
        <v>8</v>
      </c>
    </row>
    <row r="873">
      <c r="W873" s="11161" t="s">
        <v>15935</v>
      </c>
      <c r="X873" s="11161"/>
      <c r="Y873" s="11161">
        <v>4</v>
      </c>
      <c r="AA873" s="11163" t="s">
        <v>15500</v>
      </c>
      <c r="AB873" s="11161"/>
      <c r="AC873" s="11161">
        <v>8</v>
      </c>
    </row>
    <row r="874">
      <c r="W874" s="11161" t="s">
        <v>15936</v>
      </c>
      <c r="X874" s="11161"/>
      <c r="Y874" s="11161">
        <v>4</v>
      </c>
      <c r="AA874" s="11163" t="s">
        <v>15937</v>
      </c>
      <c r="AB874" s="11161"/>
      <c r="AC874" s="11161">
        <v>8</v>
      </c>
    </row>
    <row r="875">
      <c r="W875" s="11161" t="s">
        <v>15645</v>
      </c>
      <c r="X875" s="11161"/>
      <c r="Y875" s="11161">
        <v>4</v>
      </c>
      <c r="AA875" s="11163" t="s">
        <v>15938</v>
      </c>
      <c r="AB875" s="11161"/>
      <c r="AC875" s="11161">
        <v>8</v>
      </c>
    </row>
    <row r="876">
      <c r="W876" s="11161" t="s">
        <v>15544</v>
      </c>
      <c r="X876" s="11161"/>
      <c r="Y876" s="11161">
        <v>4</v>
      </c>
      <c r="AA876" s="11163" t="s">
        <v>15780</v>
      </c>
      <c r="AB876" s="11161"/>
      <c r="AC876" s="11161">
        <v>8</v>
      </c>
    </row>
    <row r="877">
      <c r="W877" s="11161" t="s">
        <v>15859</v>
      </c>
      <c r="X877" s="11161"/>
      <c r="Y877" s="11161">
        <v>4</v>
      </c>
      <c r="AA877" s="11163" t="s">
        <v>15939</v>
      </c>
      <c r="AB877" s="11161"/>
      <c r="AC877" s="11161">
        <v>8</v>
      </c>
    </row>
    <row r="878">
      <c r="W878" s="11161" t="s">
        <v>15835</v>
      </c>
      <c r="X878" s="11161"/>
      <c r="Y878" s="11161">
        <v>4</v>
      </c>
      <c r="AA878" s="11163" t="s">
        <v>15940</v>
      </c>
      <c r="AB878" s="11161"/>
      <c r="AC878" s="11161">
        <v>8</v>
      </c>
    </row>
    <row r="879">
      <c r="W879" s="11161" t="s">
        <v>15941</v>
      </c>
      <c r="X879" s="11161"/>
      <c r="Y879" s="11161">
        <v>4</v>
      </c>
      <c r="AA879" s="11163" t="s">
        <v>15796</v>
      </c>
      <c r="AB879" s="11161"/>
      <c r="AC879" s="11161">
        <v>8</v>
      </c>
    </row>
    <row r="880">
      <c r="W880" s="11161" t="s">
        <v>15716</v>
      </c>
      <c r="X880" s="11161"/>
      <c r="Y880" s="11161">
        <v>4</v>
      </c>
      <c r="AA880" s="11163" t="s">
        <v>15765</v>
      </c>
      <c r="AB880" s="11161"/>
      <c r="AC880" s="11161">
        <v>8</v>
      </c>
    </row>
    <row r="881">
      <c r="W881" s="11161" t="s">
        <v>15942</v>
      </c>
      <c r="X881" s="11161"/>
      <c r="Y881" s="11161">
        <v>4</v>
      </c>
      <c r="AA881" s="11163" t="s">
        <v>15619</v>
      </c>
      <c r="AB881" s="11161"/>
      <c r="AC881" s="11161">
        <v>8</v>
      </c>
    </row>
    <row r="882">
      <c r="W882" s="11161" t="s">
        <v>15943</v>
      </c>
      <c r="X882" s="11161"/>
      <c r="Y882" s="11161">
        <v>4</v>
      </c>
      <c r="AA882" s="11163" t="s">
        <v>15944</v>
      </c>
      <c r="AB882" s="11161"/>
      <c r="AC882" s="11161">
        <v>8</v>
      </c>
    </row>
    <row r="883">
      <c r="W883" s="11161" t="s">
        <v>15945</v>
      </c>
      <c r="X883" s="11161"/>
      <c r="Y883" s="11161">
        <v>4</v>
      </c>
      <c r="AA883" s="11163" t="s">
        <v>15616</v>
      </c>
      <c r="AB883" s="11161"/>
      <c r="AC883" s="11161">
        <v>8</v>
      </c>
    </row>
    <row r="884">
      <c r="W884" s="11161" t="s">
        <v>15946</v>
      </c>
      <c r="X884" s="11161"/>
      <c r="Y884" s="11161">
        <v>4</v>
      </c>
      <c r="AA884" s="11163" t="s">
        <v>15577</v>
      </c>
      <c r="AB884" s="11161"/>
      <c r="AC884" s="11161">
        <v>8</v>
      </c>
    </row>
    <row r="885">
      <c r="W885" s="11161" t="s">
        <v>15947</v>
      </c>
      <c r="X885" s="11161"/>
      <c r="Y885" s="11161">
        <v>4</v>
      </c>
      <c r="AA885" s="11163" t="s">
        <v>15823</v>
      </c>
      <c r="AB885" s="11161"/>
      <c r="AC885" s="11161">
        <v>8</v>
      </c>
    </row>
    <row r="886">
      <c r="W886" s="11161" t="s">
        <v>15948</v>
      </c>
      <c r="X886" s="11161"/>
      <c r="Y886" s="11161">
        <v>4</v>
      </c>
      <c r="AA886" s="11163" t="s">
        <v>15949</v>
      </c>
      <c r="AB886" s="11161"/>
      <c r="AC886" s="11161">
        <v>8</v>
      </c>
    </row>
    <row r="887">
      <c r="W887" s="11161" t="s">
        <v>15950</v>
      </c>
      <c r="X887" s="11161"/>
      <c r="Y887" s="11161">
        <v>4</v>
      </c>
      <c r="AA887" s="11163" t="s">
        <v>15478</v>
      </c>
      <c r="AB887" s="11161"/>
      <c r="AC887" s="11161">
        <v>8</v>
      </c>
    </row>
    <row r="888">
      <c r="W888" s="11161" t="s">
        <v>15951</v>
      </c>
      <c r="X888" s="11161"/>
      <c r="Y888" s="11161">
        <v>3</v>
      </c>
      <c r="AA888" s="11163" t="s">
        <v>15604</v>
      </c>
      <c r="AB888" s="11161"/>
      <c r="AC888" s="11161">
        <v>8</v>
      </c>
    </row>
    <row r="889">
      <c r="W889" s="11161" t="s">
        <v>15952</v>
      </c>
      <c r="X889" s="11161"/>
      <c r="Y889" s="11161">
        <v>3</v>
      </c>
      <c r="AA889" s="11163" t="s">
        <v>15953</v>
      </c>
      <c r="AB889" s="11161"/>
      <c r="AC889" s="11161">
        <v>8</v>
      </c>
    </row>
    <row r="890">
      <c r="W890" s="11161" t="s">
        <v>15855</v>
      </c>
      <c r="X890" s="11161"/>
      <c r="Y890" s="11161">
        <v>3</v>
      </c>
      <c r="AA890" s="11163" t="s">
        <v>15477</v>
      </c>
      <c r="AB890" s="11161"/>
      <c r="AC890" s="11161">
        <v>8</v>
      </c>
    </row>
    <row r="891">
      <c r="W891" s="11161" t="s">
        <v>15840</v>
      </c>
      <c r="X891" s="11161"/>
      <c r="Y891" s="11161">
        <v>3</v>
      </c>
      <c r="AA891" s="11163" t="s">
        <v>15605</v>
      </c>
      <c r="AB891" s="11161"/>
      <c r="AC891" s="11161">
        <v>8</v>
      </c>
    </row>
    <row r="892">
      <c r="W892" s="11161" t="s">
        <v>15728</v>
      </c>
      <c r="X892" s="11161"/>
      <c r="Y892" s="11161">
        <v>3</v>
      </c>
      <c r="AA892" s="11163" t="s">
        <v>15954</v>
      </c>
      <c r="AB892" s="11161"/>
      <c r="AC892" s="11161">
        <v>8</v>
      </c>
    </row>
    <row r="893">
      <c r="W893" s="11161" t="s">
        <v>15955</v>
      </c>
      <c r="X893" s="11161"/>
      <c r="Y893" s="11161">
        <v>3</v>
      </c>
      <c r="AA893" s="11163" t="s">
        <v>15956</v>
      </c>
      <c r="AB893" s="11161"/>
      <c r="AC893" s="11161">
        <v>8</v>
      </c>
    </row>
    <row r="894">
      <c r="W894" s="11161" t="s">
        <v>15957</v>
      </c>
      <c r="X894" s="11161"/>
      <c r="Y894" s="11161">
        <v>3</v>
      </c>
      <c r="AA894" s="11163" t="s">
        <v>15958</v>
      </c>
      <c r="AB894" s="11161"/>
      <c r="AC894" s="11161">
        <v>8</v>
      </c>
    </row>
    <row r="895">
      <c r="W895" s="11161" t="s">
        <v>15959</v>
      </c>
      <c r="X895" s="11161"/>
      <c r="Y895" s="11161">
        <v>3</v>
      </c>
      <c r="AA895" s="11163" t="s">
        <v>15737</v>
      </c>
      <c r="AB895" s="11161"/>
      <c r="AC895" s="11161">
        <v>8</v>
      </c>
    </row>
    <row r="896">
      <c r="W896" s="11161" t="s">
        <v>15960</v>
      </c>
      <c r="X896" s="11161"/>
      <c r="Y896" s="11161">
        <v>3</v>
      </c>
      <c r="AA896" s="11163" t="s">
        <v>15876</v>
      </c>
      <c r="AB896" s="11161"/>
      <c r="AC896" s="11161">
        <v>8</v>
      </c>
    </row>
    <row r="897">
      <c r="W897" s="11161" t="s">
        <v>15961</v>
      </c>
      <c r="X897" s="11161"/>
      <c r="Y897" s="11161">
        <v>3</v>
      </c>
      <c r="AA897" s="11163" t="s">
        <v>15555</v>
      </c>
      <c r="AB897" s="11161"/>
      <c r="AC897" s="11161">
        <v>8</v>
      </c>
    </row>
    <row r="898">
      <c r="W898" s="11161" t="s">
        <v>15962</v>
      </c>
      <c r="X898" s="11161"/>
      <c r="Y898" s="11161">
        <v>3</v>
      </c>
      <c r="AA898" s="11163" t="s">
        <v>15963</v>
      </c>
      <c r="AB898" s="11161"/>
      <c r="AC898" s="11161">
        <v>8</v>
      </c>
    </row>
    <row r="899">
      <c r="W899" s="11161" t="s">
        <v>15964</v>
      </c>
      <c r="X899" s="11161"/>
      <c r="Y899" s="11161">
        <v>3</v>
      </c>
      <c r="AA899" s="11163" t="s">
        <v>15965</v>
      </c>
      <c r="AB899" s="11161"/>
      <c r="AC899" s="11161">
        <v>8</v>
      </c>
    </row>
    <row r="900">
      <c r="W900" s="11161" t="s">
        <v>15966</v>
      </c>
      <c r="X900" s="11161"/>
      <c r="Y900" s="11161">
        <v>3</v>
      </c>
      <c r="AA900" s="11163" t="s">
        <v>15967</v>
      </c>
      <c r="AB900" s="11161"/>
      <c r="AC900" s="11161">
        <v>8</v>
      </c>
    </row>
    <row r="901">
      <c r="W901" s="11161" t="s">
        <v>15714</v>
      </c>
      <c r="X901" s="11161"/>
      <c r="Y901" s="11161">
        <v>3</v>
      </c>
      <c r="AA901" s="11163" t="s">
        <v>15872</v>
      </c>
      <c r="AB901" s="11161"/>
      <c r="AC901" s="11161">
        <v>8</v>
      </c>
    </row>
    <row r="902">
      <c r="W902" s="11161" t="s">
        <v>15631</v>
      </c>
      <c r="X902" s="11161"/>
      <c r="Y902" s="11161">
        <v>3</v>
      </c>
      <c r="AA902" s="11163" t="s">
        <v>15546</v>
      </c>
      <c r="AB902" s="11161"/>
      <c r="AC902" s="11161">
        <v>8</v>
      </c>
    </row>
    <row r="903">
      <c r="W903" s="11161" t="s">
        <v>15968</v>
      </c>
      <c r="X903" s="11161"/>
      <c r="Y903" s="11161">
        <v>3</v>
      </c>
      <c r="AA903" s="11163" t="s">
        <v>15969</v>
      </c>
      <c r="AB903" s="11161"/>
      <c r="AC903" s="11161">
        <v>8</v>
      </c>
    </row>
    <row r="904">
      <c r="W904" s="11161" t="s">
        <v>15970</v>
      </c>
      <c r="X904" s="11161"/>
      <c r="Y904" s="11161">
        <v>3</v>
      </c>
      <c r="AA904" s="11163" t="s">
        <v>15638</v>
      </c>
      <c r="AB904" s="11161"/>
      <c r="AC904" s="11161">
        <v>8</v>
      </c>
    </row>
    <row r="905">
      <c r="W905" s="11161" t="s">
        <v>15971</v>
      </c>
      <c r="X905" s="11161"/>
      <c r="Y905" s="11161">
        <v>3</v>
      </c>
      <c r="AA905" s="11163" t="s">
        <v>15885</v>
      </c>
      <c r="AB905" s="11161"/>
      <c r="AC905" s="11161">
        <v>8</v>
      </c>
    </row>
    <row r="906">
      <c r="W906" s="11161" t="s">
        <v>15972</v>
      </c>
      <c r="X906" s="11161"/>
      <c r="Y906" s="11161">
        <v>3</v>
      </c>
      <c r="AA906" s="11163" t="s">
        <v>15973</v>
      </c>
      <c r="AB906" s="11161"/>
      <c r="AC906" s="11161">
        <v>8</v>
      </c>
    </row>
    <row r="907">
      <c r="W907" s="11161" t="s">
        <v>15974</v>
      </c>
      <c r="X907" s="11161"/>
      <c r="Y907" s="11161">
        <v>3</v>
      </c>
      <c r="AA907" s="11163" t="s">
        <v>15975</v>
      </c>
      <c r="AB907" s="11161"/>
      <c r="AC907" s="11161">
        <v>8</v>
      </c>
    </row>
    <row r="908">
      <c r="W908" s="11161" t="s">
        <v>15976</v>
      </c>
      <c r="X908" s="11161"/>
      <c r="Y908" s="11161">
        <v>3</v>
      </c>
      <c r="AA908" s="11163" t="s">
        <v>15977</v>
      </c>
      <c r="AB908" s="11161"/>
      <c r="AC908" s="11161">
        <v>8</v>
      </c>
    </row>
    <row r="909">
      <c r="W909" s="11161" t="s">
        <v>15978</v>
      </c>
      <c r="X909" s="11161"/>
      <c r="Y909" s="11161">
        <v>3</v>
      </c>
      <c r="AA909" s="11163" t="s">
        <v>15745</v>
      </c>
      <c r="AB909" s="11161"/>
      <c r="AC909" s="11161">
        <v>8</v>
      </c>
    </row>
    <row r="910">
      <c r="W910" s="11161" t="s">
        <v>15979</v>
      </c>
      <c r="X910" s="11161"/>
      <c r="Y910" s="11161">
        <v>3</v>
      </c>
      <c r="AA910" s="11163" t="s">
        <v>15862</v>
      </c>
      <c r="AB910" s="11161"/>
      <c r="AC910" s="11161">
        <v>8</v>
      </c>
    </row>
    <row r="911">
      <c r="W911" s="11161" t="s">
        <v>15980</v>
      </c>
      <c r="X911" s="11161"/>
      <c r="Y911" s="11161">
        <v>3</v>
      </c>
      <c r="AA911" s="11163" t="s">
        <v>15863</v>
      </c>
      <c r="AB911" s="11161"/>
      <c r="AC911" s="11161">
        <v>8</v>
      </c>
    </row>
    <row r="912">
      <c r="W912" s="11161" t="s">
        <v>15981</v>
      </c>
      <c r="X912" s="11161"/>
      <c r="Y912" s="11161">
        <v>3</v>
      </c>
      <c r="AA912" s="11163" t="s">
        <v>15936</v>
      </c>
      <c r="AB912" s="11161"/>
      <c r="AC912" s="11161">
        <v>8</v>
      </c>
    </row>
    <row r="913">
      <c r="W913" s="11161" t="s">
        <v>15982</v>
      </c>
      <c r="X913" s="11161"/>
      <c r="Y913" s="11161">
        <v>3</v>
      </c>
      <c r="AA913" s="11163" t="s">
        <v>15983</v>
      </c>
      <c r="AB913" s="11161"/>
      <c r="AC913" s="11161">
        <v>8</v>
      </c>
    </row>
    <row r="914">
      <c r="W914" s="11161" t="s">
        <v>15984</v>
      </c>
      <c r="X914" s="11161"/>
      <c r="Y914" s="11161">
        <v>3</v>
      </c>
      <c r="AA914" s="11163" t="s">
        <v>15923</v>
      </c>
      <c r="AB914" s="11161"/>
      <c r="AC914" s="11161">
        <v>8</v>
      </c>
    </row>
    <row r="915">
      <c r="W915" s="11161" t="s">
        <v>15985</v>
      </c>
      <c r="X915" s="11161"/>
      <c r="Y915" s="11161">
        <v>3</v>
      </c>
      <c r="AA915" s="11163" t="s">
        <v>15926</v>
      </c>
      <c r="AB915" s="11161"/>
      <c r="AC915" s="11161">
        <v>8</v>
      </c>
    </row>
    <row r="916">
      <c r="W916" s="11161" t="s">
        <v>15986</v>
      </c>
      <c r="X916" s="11161"/>
      <c r="Y916" s="11161">
        <v>3</v>
      </c>
      <c r="AA916" s="11163" t="s">
        <v>15687</v>
      </c>
      <c r="AB916" s="11161"/>
      <c r="AC916" s="11161">
        <v>8</v>
      </c>
    </row>
    <row r="917">
      <c r="W917" s="11161" t="s">
        <v>15987</v>
      </c>
      <c r="X917" s="11161"/>
      <c r="Y917" s="11161">
        <v>3</v>
      </c>
      <c r="AA917" s="11163" t="s">
        <v>15976</v>
      </c>
      <c r="AB917" s="11161"/>
      <c r="AC917" s="11161">
        <v>8</v>
      </c>
    </row>
    <row r="918">
      <c r="W918" s="11161" t="s">
        <v>15988</v>
      </c>
      <c r="X918" s="11161"/>
      <c r="Y918" s="11161">
        <v>3</v>
      </c>
      <c r="AA918" s="11163" t="s">
        <v>15679</v>
      </c>
      <c r="AB918" s="11161"/>
      <c r="AC918" s="11161">
        <v>8</v>
      </c>
    </row>
    <row r="919">
      <c r="W919" s="11161" t="s">
        <v>15989</v>
      </c>
      <c r="X919" s="11161"/>
      <c r="Y919" s="11161">
        <v>3</v>
      </c>
      <c r="AA919" s="11163" t="s">
        <v>15990</v>
      </c>
      <c r="AB919" s="11161"/>
      <c r="AC919" s="11161">
        <v>8</v>
      </c>
    </row>
    <row r="920">
      <c r="W920" s="11161" t="s">
        <v>15584</v>
      </c>
      <c r="X920" s="11161"/>
      <c r="Y920" s="11161">
        <v>3</v>
      </c>
      <c r="AA920" s="11163" t="s">
        <v>15974</v>
      </c>
      <c r="AB920" s="11161"/>
      <c r="AC920" s="11161">
        <v>8</v>
      </c>
    </row>
    <row r="921">
      <c r="W921" s="11161" t="s">
        <v>15777</v>
      </c>
      <c r="X921" s="11161"/>
      <c r="Y921" s="11161">
        <v>3</v>
      </c>
      <c r="AA921" s="11163" t="s">
        <v>15947</v>
      </c>
      <c r="AB921" s="11161"/>
      <c r="AC921" s="11161">
        <v>8</v>
      </c>
    </row>
    <row r="922">
      <c r="W922" s="11161" t="s">
        <v>15991</v>
      </c>
      <c r="X922" s="11161"/>
      <c r="Y922" s="11161">
        <v>3</v>
      </c>
      <c r="AA922" s="11163" t="s">
        <v>15948</v>
      </c>
      <c r="AB922" s="11161"/>
      <c r="AC922" s="11161">
        <v>8</v>
      </c>
    </row>
    <row r="923">
      <c r="W923" s="11161" t="s">
        <v>15779</v>
      </c>
      <c r="X923" s="11161"/>
      <c r="Y923" s="11161">
        <v>3</v>
      </c>
      <c r="AA923" s="11163" t="s">
        <v>15945</v>
      </c>
      <c r="AB923" s="11161"/>
      <c r="AC923" s="11161">
        <v>8</v>
      </c>
    </row>
    <row r="924">
      <c r="W924" s="11161" t="s">
        <v>15476</v>
      </c>
      <c r="X924" s="11161"/>
      <c r="Y924" s="11161">
        <v>3</v>
      </c>
      <c r="AA924" s="11163" t="s">
        <v>15961</v>
      </c>
      <c r="AB924" s="11161"/>
      <c r="AC924" s="11161">
        <v>8</v>
      </c>
    </row>
    <row r="925">
      <c r="W925" s="11161" t="s">
        <v>15992</v>
      </c>
      <c r="X925" s="11161"/>
      <c r="Y925" s="11161">
        <v>3</v>
      </c>
      <c r="AA925" s="11163" t="s">
        <v>15962</v>
      </c>
      <c r="AB925" s="11161"/>
      <c r="AC925" s="11161">
        <v>8</v>
      </c>
    </row>
    <row r="926">
      <c r="W926" s="11161" t="s">
        <v>15934</v>
      </c>
      <c r="X926" s="11161"/>
      <c r="Y926" s="11161">
        <v>3</v>
      </c>
      <c r="AA926" s="11163" t="s">
        <v>15993</v>
      </c>
      <c r="AB926" s="11161"/>
      <c r="AC926" s="11161">
        <v>8</v>
      </c>
    </row>
    <row r="927">
      <c r="W927" s="11161" t="s">
        <v>15761</v>
      </c>
      <c r="X927" s="11161"/>
      <c r="Y927" s="11161">
        <v>3</v>
      </c>
      <c r="AA927" s="11163" t="s">
        <v>15971</v>
      </c>
      <c r="AB927" s="11161"/>
      <c r="AC927" s="11161">
        <v>8</v>
      </c>
    </row>
    <row r="928">
      <c r="W928" s="11161" t="s">
        <v>15762</v>
      </c>
      <c r="X928" s="11161"/>
      <c r="Y928" s="11161">
        <v>3</v>
      </c>
      <c r="AA928" s="11163" t="s">
        <v>15957</v>
      </c>
      <c r="AB928" s="11161"/>
      <c r="AC928" s="11161">
        <v>8</v>
      </c>
    </row>
    <row r="929">
      <c r="W929" s="11161" t="s">
        <v>15764</v>
      </c>
      <c r="X929" s="11161"/>
      <c r="Y929" s="11161">
        <v>3</v>
      </c>
      <c r="AA929" s="11163" t="s">
        <v>15955</v>
      </c>
      <c r="AB929" s="11161"/>
      <c r="AC929" s="11161">
        <v>8</v>
      </c>
    </row>
    <row r="930">
      <c r="W930" s="11161" t="s">
        <v>15994</v>
      </c>
      <c r="X930" s="11161"/>
      <c r="Y930" s="11161">
        <v>3</v>
      </c>
      <c r="AA930" s="11163" t="s">
        <v>15673</v>
      </c>
      <c r="AB930" s="11161"/>
      <c r="AC930" s="11161">
        <v>8</v>
      </c>
    </row>
    <row r="931">
      <c r="W931" s="11161" t="s">
        <v>15676</v>
      </c>
      <c r="X931" s="11161"/>
      <c r="Y931" s="11161">
        <v>3</v>
      </c>
      <c r="AA931" s="11163" t="s">
        <v>15675</v>
      </c>
      <c r="AB931" s="11161"/>
      <c r="AC931" s="11161">
        <v>8</v>
      </c>
    </row>
    <row r="932">
      <c r="W932" s="11161" t="s">
        <v>15782</v>
      </c>
      <c r="X932" s="11161"/>
      <c r="Y932" s="11161">
        <v>3</v>
      </c>
      <c r="AA932" s="11163" t="s">
        <v>15959</v>
      </c>
      <c r="AB932" s="11161"/>
      <c r="AC932" s="11161">
        <v>8</v>
      </c>
    </row>
    <row r="933">
      <c r="W933" s="11161" t="s">
        <v>15913</v>
      </c>
      <c r="X933" s="11161"/>
      <c r="Y933" s="11161">
        <v>3</v>
      </c>
      <c r="AA933" s="11163" t="s">
        <v>15628</v>
      </c>
      <c r="AB933" s="11161"/>
      <c r="AC933" s="11161">
        <v>8</v>
      </c>
    </row>
    <row r="934">
      <c r="W934" s="11161" t="s">
        <v>15995</v>
      </c>
      <c r="X934" s="11161"/>
      <c r="Y934" s="11161">
        <v>3</v>
      </c>
      <c r="AA934" s="11163" t="s">
        <v>15996</v>
      </c>
      <c r="AB934" s="11161"/>
      <c r="AC934" s="11161">
        <v>8</v>
      </c>
    </row>
    <row r="935">
      <c r="W935" s="11161" t="s">
        <v>15997</v>
      </c>
      <c r="X935" s="11161"/>
      <c r="Y935" s="11161">
        <v>3</v>
      </c>
      <c r="AA935" s="11163" t="s">
        <v>15484</v>
      </c>
      <c r="AB935" s="11161"/>
      <c r="AC935" s="11161">
        <v>8</v>
      </c>
    </row>
    <row r="936">
      <c r="W936" s="11161" t="s">
        <v>15519</v>
      </c>
      <c r="X936" s="11161"/>
      <c r="Y936" s="11161">
        <v>3</v>
      </c>
      <c r="AA936" s="11163" t="s">
        <v>15998</v>
      </c>
      <c r="AB936" s="11161"/>
      <c r="AC936" s="11161">
        <v>8</v>
      </c>
    </row>
    <row r="937">
      <c r="W937" s="11161" t="s">
        <v>15483</v>
      </c>
      <c r="X937" s="11161"/>
      <c r="Y937" s="11161">
        <v>3</v>
      </c>
      <c r="AA937" s="11163" t="s">
        <v>15839</v>
      </c>
      <c r="AB937" s="11161"/>
      <c r="AC937" s="11161">
        <v>7</v>
      </c>
    </row>
    <row r="938">
      <c r="W938" s="11161" t="s">
        <v>15485</v>
      </c>
      <c r="X938" s="11161"/>
      <c r="Y938" s="11161">
        <v>3</v>
      </c>
      <c r="AA938" s="11163" t="s">
        <v>15999</v>
      </c>
      <c r="AB938" s="11161"/>
      <c r="AC938" s="11161">
        <v>7</v>
      </c>
    </row>
    <row r="939">
      <c r="W939" s="11161" t="s">
        <v>16000</v>
      </c>
      <c r="X939" s="11161"/>
      <c r="Y939" s="11161">
        <v>3</v>
      </c>
      <c r="AA939" s="11163" t="s">
        <v>16001</v>
      </c>
      <c r="AB939" s="11161"/>
      <c r="AC939" s="11161">
        <v>7</v>
      </c>
    </row>
    <row r="940">
      <c r="W940" s="11161" t="s">
        <v>16002</v>
      </c>
      <c r="X940" s="11161"/>
      <c r="Y940" s="11161">
        <v>3</v>
      </c>
      <c r="AA940" s="11163" t="s">
        <v>16003</v>
      </c>
      <c r="AB940" s="11161"/>
      <c r="AC940" s="11161">
        <v>7</v>
      </c>
    </row>
    <row r="941">
      <c r="W941" s="11161" t="s">
        <v>16004</v>
      </c>
      <c r="X941" s="11161"/>
      <c r="Y941" s="11161">
        <v>3</v>
      </c>
      <c r="AA941" s="11163" t="s">
        <v>16005</v>
      </c>
      <c r="AB941" s="11161"/>
      <c r="AC941" s="11161">
        <v>7</v>
      </c>
    </row>
    <row r="942">
      <c r="W942" s="11161" t="s">
        <v>15742</v>
      </c>
      <c r="X942" s="11161"/>
      <c r="Y942" s="11161">
        <v>3</v>
      </c>
      <c r="AA942" s="11163" t="s">
        <v>16006</v>
      </c>
      <c r="AB942" s="11161"/>
      <c r="AC942" s="11161">
        <v>7</v>
      </c>
    </row>
    <row r="943">
      <c r="W943" s="11161" t="s">
        <v>15810</v>
      </c>
      <c r="X943" s="11161"/>
      <c r="Y943" s="11161">
        <v>3</v>
      </c>
      <c r="AA943" s="11163" t="s">
        <v>16007</v>
      </c>
      <c r="AB943" s="11161"/>
      <c r="AC943" s="11161">
        <v>7</v>
      </c>
    </row>
    <row r="944">
      <c r="W944" s="11161" t="s">
        <v>15958</v>
      </c>
      <c r="X944" s="11161"/>
      <c r="Y944" s="11161">
        <v>3</v>
      </c>
      <c r="AA944" s="11163" t="s">
        <v>16008</v>
      </c>
      <c r="AB944" s="11161"/>
      <c r="AC944" s="11161">
        <v>7</v>
      </c>
    </row>
    <row r="945">
      <c r="W945" s="11161" t="s">
        <v>16009</v>
      </c>
      <c r="X945" s="11161"/>
      <c r="Y945" s="11161">
        <v>3</v>
      </c>
      <c r="AA945" s="11163" t="s">
        <v>16010</v>
      </c>
      <c r="AB945" s="11161"/>
      <c r="AC945" s="11161">
        <v>7</v>
      </c>
    </row>
    <row r="946">
      <c r="W946" s="11161" t="s">
        <v>15869</v>
      </c>
      <c r="X946" s="11161"/>
      <c r="Y946" s="11161">
        <v>3</v>
      </c>
      <c r="AA946" s="11163" t="s">
        <v>16011</v>
      </c>
      <c r="AB946" s="11161"/>
      <c r="AC946" s="11161">
        <v>7</v>
      </c>
    </row>
    <row r="947">
      <c r="W947" s="11161" t="s">
        <v>16012</v>
      </c>
      <c r="X947" s="11161"/>
      <c r="Y947" s="11161">
        <v>3</v>
      </c>
      <c r="AA947" s="11163" t="s">
        <v>15952</v>
      </c>
      <c r="AB947" s="11161"/>
      <c r="AC947" s="11161">
        <v>7</v>
      </c>
    </row>
    <row r="948">
      <c r="W948" s="11161" t="s">
        <v>16013</v>
      </c>
      <c r="X948" s="11161"/>
      <c r="Y948" s="11161">
        <v>3</v>
      </c>
      <c r="AA948" s="11163" t="s">
        <v>15950</v>
      </c>
      <c r="AB948" s="11161"/>
      <c r="AC948" s="11161">
        <v>7</v>
      </c>
    </row>
    <row r="949">
      <c r="W949" s="11161" t="s">
        <v>16014</v>
      </c>
      <c r="X949" s="11161"/>
      <c r="Y949" s="11161">
        <v>3</v>
      </c>
      <c r="AA949" s="11163" t="s">
        <v>16015</v>
      </c>
      <c r="AB949" s="11161"/>
      <c r="AC949" s="11161">
        <v>7</v>
      </c>
    </row>
    <row r="950">
      <c r="W950" s="11161" t="s">
        <v>16016</v>
      </c>
      <c r="X950" s="11161"/>
      <c r="Y950" s="11161">
        <v>3</v>
      </c>
      <c r="AA950" s="11163" t="s">
        <v>15677</v>
      </c>
      <c r="AB950" s="11161"/>
      <c r="AC950" s="11161">
        <v>7</v>
      </c>
    </row>
    <row r="951">
      <c r="W951" s="11161" t="s">
        <v>14805</v>
      </c>
      <c r="X951" s="11161" t="s">
        <v>14797</v>
      </c>
      <c r="Y951" s="11161">
        <v>3</v>
      </c>
      <c r="AA951" s="11163" t="s">
        <v>15943</v>
      </c>
      <c r="AB951" s="11161"/>
      <c r="AC951" s="11161">
        <v>7</v>
      </c>
    </row>
    <row r="952">
      <c r="W952" s="11161" t="s">
        <v>16017</v>
      </c>
      <c r="X952" s="11161"/>
      <c r="Y952" s="11161">
        <v>3</v>
      </c>
      <c r="AA952" s="11163" t="s">
        <v>16018</v>
      </c>
      <c r="AB952" s="11161"/>
      <c r="AC952" s="11161">
        <v>7</v>
      </c>
    </row>
    <row r="953">
      <c r="W953" s="11161" t="s">
        <v>16019</v>
      </c>
      <c r="X953" s="11161"/>
      <c r="Y953" s="11161">
        <v>3</v>
      </c>
      <c r="AA953" s="11163" t="s">
        <v>16020</v>
      </c>
      <c r="AB953" s="11161"/>
      <c r="AC953" s="11161">
        <v>7</v>
      </c>
    </row>
    <row r="954">
      <c r="W954" s="11161" t="s">
        <v>16021</v>
      </c>
      <c r="X954" s="11161"/>
      <c r="Y954" s="11161">
        <v>3</v>
      </c>
      <c r="AA954" s="11163" t="s">
        <v>16022</v>
      </c>
      <c r="AB954" s="11161"/>
      <c r="AC954" s="11161">
        <v>7</v>
      </c>
    </row>
    <row r="955">
      <c r="W955" s="11161" t="s">
        <v>15741</v>
      </c>
      <c r="X955" s="11161"/>
      <c r="Y955" s="11161">
        <v>3</v>
      </c>
      <c r="AA955" s="11163" t="s">
        <v>16023</v>
      </c>
      <c r="AB955" s="11161"/>
      <c r="AC955" s="11161">
        <v>7</v>
      </c>
    </row>
    <row r="956">
      <c r="W956" s="11161" t="s">
        <v>16024</v>
      </c>
      <c r="X956" s="11161"/>
      <c r="Y956" s="11161">
        <v>3</v>
      </c>
      <c r="AA956" s="11163" t="s">
        <v>16025</v>
      </c>
      <c r="AB956" s="11161"/>
      <c r="AC956" s="11161">
        <v>7</v>
      </c>
    </row>
    <row r="957">
      <c r="W957" s="11161" t="s">
        <v>16026</v>
      </c>
      <c r="X957" s="11161"/>
      <c r="Y957" s="11161">
        <v>3</v>
      </c>
      <c r="AA957" s="11163" t="s">
        <v>16027</v>
      </c>
      <c r="AB957" s="11161"/>
      <c r="AC957" s="11161">
        <v>7</v>
      </c>
    </row>
    <row r="958">
      <c r="W958" s="11161" t="s">
        <v>16028</v>
      </c>
      <c r="X958" s="11161"/>
      <c r="Y958" s="11161">
        <v>3</v>
      </c>
      <c r="AA958" s="11163" t="s">
        <v>16029</v>
      </c>
      <c r="AB958" s="11161"/>
      <c r="AC958" s="11161">
        <v>7</v>
      </c>
    </row>
    <row r="959">
      <c r="W959" s="11161" t="s">
        <v>16030</v>
      </c>
      <c r="X959" s="11161"/>
      <c r="Y959" s="11161">
        <v>3</v>
      </c>
      <c r="AA959" s="11163" t="s">
        <v>15921</v>
      </c>
      <c r="AB959" s="11161"/>
      <c r="AC959" s="11161">
        <v>7</v>
      </c>
    </row>
    <row r="960">
      <c r="W960" s="11161" t="s">
        <v>16031</v>
      </c>
      <c r="X960" s="11161"/>
      <c r="Y960" s="11161">
        <v>3</v>
      </c>
      <c r="AA960" s="11163" t="s">
        <v>15925</v>
      </c>
      <c r="AB960" s="11161"/>
      <c r="AC960" s="11161">
        <v>7</v>
      </c>
    </row>
    <row r="961">
      <c r="W961" s="11161" t="s">
        <v>16032</v>
      </c>
      <c r="X961" s="11161"/>
      <c r="Y961" s="11161">
        <v>3</v>
      </c>
      <c r="AA961" s="11163" t="s">
        <v>15980</v>
      </c>
      <c r="AB961" s="11161"/>
      <c r="AC961" s="11161">
        <v>7</v>
      </c>
    </row>
    <row r="962">
      <c r="W962" s="11161" t="s">
        <v>15622</v>
      </c>
      <c r="X962" s="11161"/>
      <c r="Y962" s="11161">
        <v>3</v>
      </c>
      <c r="AA962" s="11163" t="s">
        <v>16033</v>
      </c>
      <c r="AB962" s="11161"/>
      <c r="AC962" s="11161">
        <v>7</v>
      </c>
    </row>
    <row r="963">
      <c r="W963" s="11161" t="s">
        <v>15965</v>
      </c>
      <c r="X963" s="11161"/>
      <c r="Y963" s="11161">
        <v>3</v>
      </c>
      <c r="AA963" s="11163" t="s">
        <v>15636</v>
      </c>
      <c r="AB963" s="11161"/>
      <c r="AC963" s="11161">
        <v>7</v>
      </c>
    </row>
    <row r="964">
      <c r="W964" s="11161" t="s">
        <v>16034</v>
      </c>
      <c r="X964" s="11161"/>
      <c r="Y964" s="11161">
        <v>3</v>
      </c>
      <c r="AA964" s="11163" t="s">
        <v>16035</v>
      </c>
      <c r="AB964" s="11161"/>
      <c r="AC964" s="11161">
        <v>7</v>
      </c>
    </row>
    <row r="965">
      <c r="W965" s="11161" t="s">
        <v>16036</v>
      </c>
      <c r="X965" s="11161"/>
      <c r="Y965" s="11161">
        <v>3</v>
      </c>
      <c r="AA965" s="11163" t="s">
        <v>15569</v>
      </c>
      <c r="AB965" s="11161"/>
      <c r="AC965" s="11161">
        <v>7</v>
      </c>
    </row>
    <row r="966">
      <c r="W966" s="11161" t="s">
        <v>16037</v>
      </c>
      <c r="X966" s="11161"/>
      <c r="Y966" s="11161">
        <v>3</v>
      </c>
      <c r="AA966" s="11163" t="s">
        <v>16038</v>
      </c>
      <c r="AB966" s="11161"/>
      <c r="AC966" s="11161">
        <v>7</v>
      </c>
    </row>
    <row r="967">
      <c r="W967" s="11161" t="s">
        <v>16039</v>
      </c>
      <c r="X967" s="11161"/>
      <c r="Y967" s="11161">
        <v>3</v>
      </c>
      <c r="AA967" s="11163" t="s">
        <v>15634</v>
      </c>
      <c r="AB967" s="11161"/>
      <c r="AC967" s="11161">
        <v>7</v>
      </c>
    </row>
    <row r="968">
      <c r="W968" s="11161" t="s">
        <v>16040</v>
      </c>
      <c r="X968" s="11161"/>
      <c r="Y968" s="11161">
        <v>3</v>
      </c>
      <c r="AA968" s="11163" t="s">
        <v>15549</v>
      </c>
      <c r="AB968" s="11161"/>
      <c r="AC968" s="11161">
        <v>7</v>
      </c>
    </row>
    <row r="969">
      <c r="W969" s="11161" t="s">
        <v>15822</v>
      </c>
      <c r="X969" s="11161"/>
      <c r="Y969" s="11161">
        <v>3</v>
      </c>
      <c r="AA969" s="11163" t="s">
        <v>15550</v>
      </c>
      <c r="AB969" s="11161"/>
      <c r="AC969" s="11161">
        <v>7</v>
      </c>
    </row>
    <row r="970">
      <c r="W970" s="11161" t="s">
        <v>16041</v>
      </c>
      <c r="X970" s="11161"/>
      <c r="Y970" s="11161">
        <v>3</v>
      </c>
      <c r="AA970" s="11163" t="s">
        <v>16042</v>
      </c>
      <c r="AB970" s="11161"/>
      <c r="AC970" s="11161">
        <v>7</v>
      </c>
    </row>
    <row r="971">
      <c r="W971" s="11161" t="s">
        <v>16042</v>
      </c>
      <c r="X971" s="11161"/>
      <c r="Y971" s="11161">
        <v>3</v>
      </c>
      <c r="AA971" s="11163" t="s">
        <v>15646</v>
      </c>
      <c r="AB971" s="11161"/>
      <c r="AC971" s="11161">
        <v>7</v>
      </c>
    </row>
    <row r="972">
      <c r="W972" s="11161" t="s">
        <v>15969</v>
      </c>
      <c r="X972" s="11161"/>
      <c r="Y972" s="11161">
        <v>3</v>
      </c>
      <c r="AA972" s="11163" t="s">
        <v>16043</v>
      </c>
      <c r="AB972" s="11161"/>
      <c r="AC972" s="11161">
        <v>7</v>
      </c>
    </row>
    <row r="973">
      <c r="W973" s="11161" t="s">
        <v>15868</v>
      </c>
      <c r="X973" s="11161"/>
      <c r="Y973" s="11161">
        <v>3</v>
      </c>
      <c r="AA973" s="11163" t="s">
        <v>16044</v>
      </c>
      <c r="AB973" s="11161"/>
      <c r="AC973" s="11161">
        <v>7</v>
      </c>
    </row>
    <row r="974">
      <c r="W974" s="11161" t="s">
        <v>16045</v>
      </c>
      <c r="X974" s="11161"/>
      <c r="Y974" s="11161">
        <v>3</v>
      </c>
      <c r="AA974" s="11163" t="s">
        <v>15878</v>
      </c>
      <c r="AB974" s="11161"/>
      <c r="AC974" s="11161">
        <v>7</v>
      </c>
    </row>
    <row r="975">
      <c r="W975" s="11161" t="s">
        <v>16046</v>
      </c>
      <c r="X975" s="11161"/>
      <c r="Y975" s="11161">
        <v>3</v>
      </c>
      <c r="AA975" s="11163" t="s">
        <v>16047</v>
      </c>
      <c r="AB975" s="11161"/>
      <c r="AC975" s="11161">
        <v>7</v>
      </c>
    </row>
    <row r="976">
      <c r="W976" s="11161" t="s">
        <v>16048</v>
      </c>
      <c r="X976" s="11161"/>
      <c r="Y976" s="11161">
        <v>3</v>
      </c>
      <c r="AA976" s="11163" t="s">
        <v>15641</v>
      </c>
      <c r="AB976" s="11161"/>
      <c r="AC976" s="11161">
        <v>7</v>
      </c>
    </row>
    <row r="977">
      <c r="W977" s="11161" t="s">
        <v>16049</v>
      </c>
      <c r="X977" s="11161"/>
      <c r="Y977" s="11161">
        <v>3</v>
      </c>
      <c r="AA977" s="11163" t="s">
        <v>16050</v>
      </c>
      <c r="AB977" s="11161"/>
      <c r="AC977" s="11161">
        <v>7</v>
      </c>
    </row>
    <row r="978">
      <c r="W978" s="11161" t="s">
        <v>16051</v>
      </c>
      <c r="X978" s="11161"/>
      <c r="Y978" s="11161">
        <v>3</v>
      </c>
      <c r="AA978" s="11163" t="s">
        <v>15875</v>
      </c>
      <c r="AB978" s="11161"/>
      <c r="AC978" s="11161">
        <v>7</v>
      </c>
    </row>
    <row r="979">
      <c r="W979" s="11161" t="s">
        <v>15864</v>
      </c>
      <c r="X979" s="11161"/>
      <c r="Y979" s="11161">
        <v>3</v>
      </c>
      <c r="AA979" s="11163" t="s">
        <v>16052</v>
      </c>
      <c r="AB979" s="11161"/>
      <c r="AC979" s="11161">
        <v>7</v>
      </c>
    </row>
    <row r="980">
      <c r="W980" s="11161" t="s">
        <v>15977</v>
      </c>
      <c r="X980" s="11161"/>
      <c r="Y980" s="11161">
        <v>3</v>
      </c>
      <c r="AA980" s="11163" t="s">
        <v>16053</v>
      </c>
      <c r="AB980" s="11161"/>
      <c r="AC980" s="11161">
        <v>7</v>
      </c>
    </row>
    <row r="981">
      <c r="W981" t="s">
        <v>15450</v>
      </c>
      <c r="Y981">
        <v>3</v>
      </c>
      <c r="AA981" s="11163" t="s">
        <v>15774</v>
      </c>
      <c r="AB981" s="11161"/>
      <c r="AC981" s="11161">
        <v>7</v>
      </c>
    </row>
    <row r="982">
      <c r="W982" t="s">
        <v>15560</v>
      </c>
      <c r="Y982">
        <v>3</v>
      </c>
      <c r="AA982" s="11163" t="s">
        <v>16054</v>
      </c>
      <c r="AB982" s="11161"/>
      <c r="AC982" s="11161">
        <v>7</v>
      </c>
    </row>
    <row r="983">
      <c r="W983" t="s">
        <v>16055</v>
      </c>
      <c r="Y983">
        <v>3</v>
      </c>
      <c r="AA983" s="11163" t="s">
        <v>16056</v>
      </c>
      <c r="AB983" s="11161"/>
      <c r="AC983" s="11161">
        <v>7</v>
      </c>
    </row>
    <row r="984">
      <c r="W984" t="s">
        <v>15975</v>
      </c>
      <c r="Y984">
        <v>3</v>
      </c>
      <c r="AA984" s="11163" t="s">
        <v>15776</v>
      </c>
      <c r="AB984" s="11161"/>
      <c r="AC984" s="11161">
        <v>7</v>
      </c>
    </row>
    <row r="985">
      <c r="W985" t="s">
        <v>16057</v>
      </c>
      <c r="Y985">
        <v>3</v>
      </c>
      <c r="AA985" s="11163" t="s">
        <v>16058</v>
      </c>
      <c r="AB985" s="11161"/>
      <c r="AC985" s="11161">
        <v>7</v>
      </c>
    </row>
    <row r="986">
      <c r="W986" t="s">
        <v>15999</v>
      </c>
      <c r="Y986">
        <v>3</v>
      </c>
      <c r="AA986" s="11163" t="s">
        <v>16059</v>
      </c>
      <c r="AB986" s="11161"/>
      <c r="AC986" s="11161">
        <v>7</v>
      </c>
    </row>
    <row r="987">
      <c r="W987" t="s">
        <v>15725</v>
      </c>
      <c r="Y987">
        <v>3</v>
      </c>
      <c r="AA987" s="11163" t="s">
        <v>16060</v>
      </c>
      <c r="AB987" s="11161"/>
      <c r="AC987" s="11161">
        <v>7</v>
      </c>
    </row>
    <row r="988">
      <c r="W988" t="s">
        <v>16061</v>
      </c>
      <c r="Y988">
        <v>3</v>
      </c>
      <c r="AA988" s="11163" t="s">
        <v>15778</v>
      </c>
      <c r="AB988" s="11161"/>
      <c r="AC988" s="11161">
        <v>7</v>
      </c>
    </row>
    <row r="989">
      <c r="W989" t="s">
        <v>15848</v>
      </c>
      <c r="Y989">
        <v>3</v>
      </c>
      <c r="AA989" s="11163" t="s">
        <v>16062</v>
      </c>
      <c r="AB989" s="11161" t="s">
        <v>15216</v>
      </c>
      <c r="AC989" s="11161">
        <v>7</v>
      </c>
    </row>
    <row r="990">
      <c r="W990" t="s">
        <v>16063</v>
      </c>
      <c r="Y990">
        <v>3</v>
      </c>
      <c r="AA990" s="11163" t="s">
        <v>15813</v>
      </c>
      <c r="AB990" s="11161"/>
      <c r="AC990" s="11161">
        <v>7</v>
      </c>
    </row>
    <row r="991">
      <c r="W991" t="s">
        <v>15844</v>
      </c>
      <c r="Y991">
        <v>3</v>
      </c>
      <c r="AA991" s="11163" t="s">
        <v>15768</v>
      </c>
      <c r="AB991" s="11161"/>
      <c r="AC991" s="11161">
        <v>7</v>
      </c>
    </row>
    <row r="992">
      <c r="W992" t="s">
        <v>16064</v>
      </c>
      <c r="Y992">
        <v>3</v>
      </c>
      <c r="AA992" s="11163" t="s">
        <v>15758</v>
      </c>
      <c r="AB992" s="11161"/>
      <c r="AC992" s="11161">
        <v>7</v>
      </c>
    </row>
    <row r="993">
      <c r="W993" t="s">
        <v>16065</v>
      </c>
      <c r="Y993">
        <v>3</v>
      </c>
      <c r="AA993" s="11163" t="s">
        <v>14832</v>
      </c>
      <c r="AB993" s="11161" t="s">
        <v>14808</v>
      </c>
      <c r="AC993" s="11161">
        <v>7</v>
      </c>
    </row>
    <row r="994">
      <c r="W994" t="s">
        <v>15883</v>
      </c>
      <c r="Y994">
        <v>3</v>
      </c>
      <c r="AA994" s="11163" t="s">
        <v>16066</v>
      </c>
      <c r="AB994" s="11161"/>
      <c r="AC994" s="11161">
        <v>7</v>
      </c>
    </row>
    <row r="995">
      <c r="W995" t="s">
        <v>16067</v>
      </c>
      <c r="Y995">
        <v>3</v>
      </c>
      <c r="AA995" s="11163" t="s">
        <v>15836</v>
      </c>
      <c r="AB995" s="11161"/>
      <c r="AC995" s="11161">
        <v>7</v>
      </c>
    </row>
    <row r="996">
      <c r="W996" t="s">
        <v>16068</v>
      </c>
      <c r="Y996">
        <v>3</v>
      </c>
      <c r="AA996" s="11163" t="s">
        <v>16069</v>
      </c>
      <c r="AB996" s="11161"/>
      <c r="AC996" s="11161">
        <v>7</v>
      </c>
    </row>
    <row r="997">
      <c r="W997" t="s">
        <v>16070</v>
      </c>
      <c r="Y997">
        <v>3</v>
      </c>
      <c r="AA997" s="11163" t="s">
        <v>15621</v>
      </c>
      <c r="AB997" s="11161"/>
      <c r="AC997" s="11161">
        <v>7</v>
      </c>
    </row>
    <row r="998">
      <c r="W998" t="s">
        <v>16071</v>
      </c>
      <c r="Y998">
        <v>3</v>
      </c>
      <c r="AA998" s="11163" t="s">
        <v>15613</v>
      </c>
      <c r="AB998" s="11161"/>
      <c r="AC998" s="11161">
        <v>7</v>
      </c>
    </row>
    <row r="999">
      <c r="W999" t="s">
        <v>15754</v>
      </c>
      <c r="Y999">
        <v>3</v>
      </c>
      <c r="AA999" s="11163" t="s">
        <v>16072</v>
      </c>
      <c r="AB999" s="11161"/>
      <c r="AC999" s="11161">
        <v>7</v>
      </c>
    </row>
    <row r="1000">
      <c r="W1000" t="s">
        <v>16073</v>
      </c>
      <c r="Y1000">
        <v>3</v>
      </c>
      <c r="AA1000" s="11163" t="s">
        <v>15749</v>
      </c>
      <c r="AB1000" s="11161"/>
      <c r="AC1000" s="11161">
        <v>7</v>
      </c>
    </row>
    <row r="1001">
      <c r="W1001" t="s">
        <v>16074</v>
      </c>
      <c r="Y1001">
        <v>3</v>
      </c>
      <c r="AA1001" s="11163" t="s">
        <v>15581</v>
      </c>
      <c r="AB1001" s="11161"/>
      <c r="AC1001" s="11161">
        <v>7</v>
      </c>
    </row>
    <row r="1002">
      <c r="W1002" t="s">
        <v>16075</v>
      </c>
      <c r="Y1002">
        <v>3</v>
      </c>
      <c r="AA1002" s="11163" t="s">
        <v>16076</v>
      </c>
      <c r="AB1002" s="11161"/>
      <c r="AC1002" s="11161">
        <v>7</v>
      </c>
    </row>
    <row r="1003">
      <c r="W1003" t="s">
        <v>16077</v>
      </c>
      <c r="Y1003">
        <v>3</v>
      </c>
      <c r="AA1003" s="11163" t="s">
        <v>16078</v>
      </c>
      <c r="AB1003" s="11161"/>
      <c r="AC1003" s="11161">
        <v>7</v>
      </c>
    </row>
    <row r="1004">
      <c r="W1004" t="s">
        <v>15805</v>
      </c>
      <c r="Y1004">
        <v>3</v>
      </c>
      <c r="AA1004" s="11163" t="s">
        <v>15994</v>
      </c>
      <c r="AB1004" s="11161"/>
      <c r="AC1004" s="11161">
        <v>7</v>
      </c>
    </row>
    <row r="1005">
      <c r="W1005" t="s">
        <v>16079</v>
      </c>
      <c r="Y1005">
        <v>3</v>
      </c>
      <c r="AA1005" s="11163" t="s">
        <v>16080</v>
      </c>
      <c r="AB1005" s="11161"/>
      <c r="AC1005" s="11161">
        <v>7</v>
      </c>
    </row>
    <row r="1006">
      <c r="W1006" t="s">
        <v>15548</v>
      </c>
      <c r="Y1006">
        <v>3</v>
      </c>
      <c r="AA1006" s="11163" t="s">
        <v>16081</v>
      </c>
      <c r="AB1006" s="11161"/>
      <c r="AC1006" s="11161">
        <v>7</v>
      </c>
    </row>
    <row r="1007">
      <c r="W1007" t="s">
        <v>16082</v>
      </c>
      <c r="Y1007">
        <v>3</v>
      </c>
      <c r="AA1007" s="11163" t="s">
        <v>16083</v>
      </c>
      <c r="AB1007" s="11161"/>
      <c r="AC1007" s="11161">
        <v>7</v>
      </c>
    </row>
    <row r="1008">
      <c r="W1008" t="s">
        <v>16084</v>
      </c>
      <c r="Y1008">
        <v>3</v>
      </c>
      <c r="AA1008" s="11163" t="s">
        <v>15597</v>
      </c>
      <c r="AB1008" s="11161"/>
      <c r="AC1008" s="11161">
        <v>7</v>
      </c>
    </row>
    <row r="1009">
      <c r="W1009" t="s">
        <v>16085</v>
      </c>
      <c r="Y1009">
        <v>3</v>
      </c>
      <c r="AA1009" s="11163" t="s">
        <v>16086</v>
      </c>
      <c r="AB1009" s="11161"/>
      <c r="AC1009" s="11161">
        <v>7</v>
      </c>
    </row>
    <row r="1010">
      <c r="W1010" t="s">
        <v>15759</v>
      </c>
      <c r="Y1010">
        <v>3</v>
      </c>
      <c r="AA1010" s="11163" t="s">
        <v>16087</v>
      </c>
      <c r="AB1010" s="11161"/>
      <c r="AC1010" s="11161">
        <v>7</v>
      </c>
    </row>
    <row r="1011">
      <c r="W1011" t="s">
        <v>16088</v>
      </c>
      <c r="Y1011">
        <v>3</v>
      </c>
      <c r="AA1011" s="11163" t="s">
        <v>15899</v>
      </c>
      <c r="AB1011" s="11161"/>
      <c r="AC1011" s="11161">
        <v>7</v>
      </c>
    </row>
    <row r="1012">
      <c r="W1012" t="s">
        <v>15798</v>
      </c>
      <c r="Y1012">
        <v>3</v>
      </c>
      <c r="AA1012" s="11163" t="s">
        <v>15906</v>
      </c>
      <c r="AB1012" s="11161"/>
      <c r="AC1012" s="11161">
        <v>7</v>
      </c>
    </row>
    <row r="1013">
      <c r="W1013" t="s">
        <v>15662</v>
      </c>
      <c r="Y1013">
        <v>3</v>
      </c>
      <c r="AA1013" s="11163" t="s">
        <v>15908</v>
      </c>
      <c r="AB1013" s="11161"/>
      <c r="AC1013" s="11161">
        <v>7</v>
      </c>
    </row>
    <row r="1014">
      <c r="W1014" t="s">
        <v>16089</v>
      </c>
      <c r="Y1014">
        <v>3</v>
      </c>
      <c r="AA1014" s="11163" t="s">
        <v>16090</v>
      </c>
      <c r="AB1014" s="11161"/>
      <c r="AC1014" s="11161">
        <v>7</v>
      </c>
    </row>
    <row r="1015">
      <c r="W1015" t="s">
        <v>16091</v>
      </c>
      <c r="Y1015">
        <v>3</v>
      </c>
      <c r="AA1015" s="11163" t="s">
        <v>16092</v>
      </c>
      <c r="AB1015" s="11161"/>
      <c r="AC1015" s="11161">
        <v>7</v>
      </c>
    </row>
    <row r="1016">
      <c r="W1016" t="s">
        <v>15510</v>
      </c>
      <c r="Y1016">
        <v>3</v>
      </c>
      <c r="AA1016" s="11163" t="s">
        <v>16093</v>
      </c>
      <c r="AB1016" s="11161"/>
      <c r="AC1016" s="11161">
        <v>7</v>
      </c>
    </row>
    <row r="1017">
      <c r="W1017" t="s">
        <v>16094</v>
      </c>
      <c r="Y1017">
        <v>3</v>
      </c>
      <c r="AA1017" s="11163" t="s">
        <v>15916</v>
      </c>
      <c r="AB1017" s="11161"/>
      <c r="AC1017" s="11161">
        <v>6</v>
      </c>
    </row>
    <row r="1018">
      <c r="W1018" t="s">
        <v>16095</v>
      </c>
      <c r="Y1018">
        <v>3</v>
      </c>
      <c r="AA1018" s="11163" t="s">
        <v>16096</v>
      </c>
      <c r="AB1018" s="11161"/>
      <c r="AC1018" s="11161">
        <v>6</v>
      </c>
    </row>
    <row r="1019">
      <c r="W1019" t="s">
        <v>16097</v>
      </c>
      <c r="Y1019">
        <v>3</v>
      </c>
      <c r="AA1019" s="11163" t="s">
        <v>15696</v>
      </c>
      <c r="AB1019" s="11161"/>
      <c r="AC1019" s="11161">
        <v>6</v>
      </c>
    </row>
    <row r="1020">
      <c r="W1020" t="s">
        <v>16098</v>
      </c>
      <c r="Y1020">
        <v>3</v>
      </c>
      <c r="AA1020" s="11163" t="s">
        <v>16099</v>
      </c>
      <c r="AB1020" s="11161"/>
      <c r="AC1020" s="11161">
        <v>6</v>
      </c>
    </row>
    <row r="1021">
      <c r="W1021" t="s">
        <v>15956</v>
      </c>
      <c r="Y1021">
        <v>3</v>
      </c>
      <c r="AA1021" s="11163" t="s">
        <v>15987</v>
      </c>
      <c r="AB1021" s="11161"/>
      <c r="AC1021" s="11161">
        <v>6</v>
      </c>
    </row>
    <row r="1022">
      <c r="W1022" t="s">
        <v>16100</v>
      </c>
      <c r="Y1022">
        <v>3</v>
      </c>
      <c r="AA1022" s="11163" t="s">
        <v>15689</v>
      </c>
      <c r="AB1022" s="11161"/>
      <c r="AC1022" s="11161">
        <v>6</v>
      </c>
    </row>
    <row r="1023">
      <c r="W1023" t="s">
        <v>15656</v>
      </c>
      <c r="Y1023">
        <v>3</v>
      </c>
      <c r="AA1023" s="11163" t="s">
        <v>15690</v>
      </c>
      <c r="AB1023" s="11161"/>
      <c r="AC1023" s="11161">
        <v>6</v>
      </c>
    </row>
    <row r="1024">
      <c r="W1024" t="s">
        <v>16101</v>
      </c>
      <c r="Y1024">
        <v>3</v>
      </c>
      <c r="AA1024" s="11163" t="s">
        <v>15650</v>
      </c>
      <c r="AB1024" s="11161"/>
      <c r="AC1024" s="11161">
        <v>6</v>
      </c>
    </row>
    <row r="1025">
      <c r="W1025" t="s">
        <v>15877</v>
      </c>
      <c r="Y1025">
        <v>3</v>
      </c>
      <c r="AA1025" s="11163" t="s">
        <v>15893</v>
      </c>
      <c r="AB1025" s="11161"/>
      <c r="AC1025" s="11161">
        <v>6</v>
      </c>
    </row>
    <row r="1026">
      <c r="W1026" t="s">
        <v>15879</v>
      </c>
      <c r="Y1026">
        <v>3</v>
      </c>
      <c r="AA1026" s="11163" t="s">
        <v>15984</v>
      </c>
      <c r="AB1026" s="11161"/>
      <c r="AC1026" s="11161">
        <v>6</v>
      </c>
    </row>
    <row r="1027">
      <c r="W1027" t="s">
        <v>16102</v>
      </c>
      <c r="Y1027">
        <v>3</v>
      </c>
      <c r="AA1027" s="11163" t="s">
        <v>16103</v>
      </c>
      <c r="AB1027" s="11161"/>
      <c r="AC1027" s="11161">
        <v>6</v>
      </c>
    </row>
    <row r="1028">
      <c r="W1028" t="s">
        <v>15465</v>
      </c>
      <c r="Y1028">
        <v>3</v>
      </c>
      <c r="AA1028" s="11163" t="s">
        <v>16104</v>
      </c>
      <c r="AB1028" s="11161"/>
      <c r="AC1028" s="11161">
        <v>6</v>
      </c>
    </row>
    <row r="1029">
      <c r="W1029" t="s">
        <v>16105</v>
      </c>
      <c r="Y1029">
        <v>3</v>
      </c>
      <c r="AA1029" s="11163" t="s">
        <v>15992</v>
      </c>
      <c r="AB1029" s="11161"/>
      <c r="AC1029" s="11161">
        <v>6</v>
      </c>
    </row>
    <row r="1030">
      <c r="W1030" t="s">
        <v>16106</v>
      </c>
      <c r="Y1030">
        <v>3</v>
      </c>
      <c r="AA1030" s="11163" t="s">
        <v>16107</v>
      </c>
      <c r="AB1030" s="11161"/>
      <c r="AC1030" s="11161">
        <v>6</v>
      </c>
    </row>
    <row r="1031">
      <c r="W1031" t="s">
        <v>16108</v>
      </c>
      <c r="Y1031">
        <v>3</v>
      </c>
      <c r="AA1031" s="11163" t="s">
        <v>16109</v>
      </c>
      <c r="AB1031" s="11161"/>
      <c r="AC1031" s="11161">
        <v>6</v>
      </c>
    </row>
    <row r="1032">
      <c r="W1032" t="s">
        <v>16110</v>
      </c>
      <c r="Y1032">
        <v>3</v>
      </c>
      <c r="AA1032" s="11163" t="s">
        <v>16111</v>
      </c>
      <c r="AB1032" s="11161"/>
      <c r="AC1032" s="11161">
        <v>6</v>
      </c>
    </row>
    <row r="1033">
      <c r="W1033" t="s">
        <v>16112</v>
      </c>
      <c r="Y1033">
        <v>3</v>
      </c>
      <c r="AA1033" s="11163" t="s">
        <v>16113</v>
      </c>
      <c r="AB1033" s="11161"/>
      <c r="AC1033" s="11161">
        <v>6</v>
      </c>
    </row>
    <row r="1034">
      <c r="W1034" t="s">
        <v>16114</v>
      </c>
      <c r="Y1034">
        <v>3</v>
      </c>
      <c r="AA1034" s="11163" t="s">
        <v>15784</v>
      </c>
      <c r="AB1034" s="11161"/>
      <c r="AC1034" s="11161">
        <v>6</v>
      </c>
    </row>
    <row r="1035">
      <c r="W1035" t="s">
        <v>15889</v>
      </c>
      <c r="Y1035">
        <v>3</v>
      </c>
      <c r="AA1035" s="11163" t="s">
        <v>16115</v>
      </c>
      <c r="AB1035" s="11161"/>
      <c r="AC1035" s="11161">
        <v>6</v>
      </c>
    </row>
    <row r="1036">
      <c r="W1036" t="s">
        <v>15890</v>
      </c>
      <c r="Y1036">
        <v>3</v>
      </c>
      <c r="AA1036" s="11163" t="s">
        <v>16116</v>
      </c>
      <c r="AB1036" s="11161"/>
      <c r="AC1036" s="11161">
        <v>6</v>
      </c>
    </row>
    <row r="1037">
      <c r="W1037" t="s">
        <v>15939</v>
      </c>
      <c r="Y1037">
        <v>3</v>
      </c>
      <c r="AA1037" s="11163" t="s">
        <v>16117</v>
      </c>
      <c r="AB1037" s="11161"/>
      <c r="AC1037" s="11161">
        <v>6</v>
      </c>
    </row>
    <row r="1038">
      <c r="W1038" t="s">
        <v>15920</v>
      </c>
      <c r="Y1038">
        <v>3</v>
      </c>
      <c r="AA1038" s="11163" t="s">
        <v>16118</v>
      </c>
      <c r="AB1038" s="11161"/>
      <c r="AC1038" s="11161">
        <v>6</v>
      </c>
    </row>
    <row r="1039">
      <c r="W1039" t="s">
        <v>15922</v>
      </c>
      <c r="Y1039">
        <v>3</v>
      </c>
      <c r="AA1039" s="11163" t="s">
        <v>16119</v>
      </c>
      <c r="AB1039" s="11161"/>
      <c r="AC1039" s="11161">
        <v>6</v>
      </c>
    </row>
    <row r="1040">
      <c r="W1040" t="s">
        <v>16120</v>
      </c>
      <c r="Y1040">
        <v>3</v>
      </c>
      <c r="AA1040" s="11163" t="s">
        <v>16121</v>
      </c>
      <c r="AB1040" s="11161"/>
      <c r="AC1040" s="11161">
        <v>6</v>
      </c>
    </row>
    <row r="1041">
      <c r="W1041" t="s">
        <v>15787</v>
      </c>
      <c r="Y1041">
        <v>3</v>
      </c>
      <c r="AA1041" s="11163" t="s">
        <v>15763</v>
      </c>
      <c r="AB1041" s="11161"/>
      <c r="AC1041" s="11161">
        <v>6</v>
      </c>
    </row>
    <row r="1042">
      <c r="W1042" t="s">
        <v>16104</v>
      </c>
      <c r="Y1042">
        <v>3</v>
      </c>
      <c r="AA1042" s="11163" t="s">
        <v>15625</v>
      </c>
      <c r="AB1042" s="11161"/>
      <c r="AC1042" s="11161">
        <v>6</v>
      </c>
    </row>
    <row r="1043">
      <c r="W1043" t="s">
        <v>16081</v>
      </c>
      <c r="Y1043">
        <v>3</v>
      </c>
      <c r="AA1043" s="11163" t="s">
        <v>15757</v>
      </c>
      <c r="AB1043" s="11161"/>
      <c r="AC1043" s="11161">
        <v>6</v>
      </c>
    </row>
    <row r="1044">
      <c r="W1044" t="s">
        <v>16122</v>
      </c>
      <c r="Y1044">
        <v>3</v>
      </c>
      <c r="AA1044" s="11163" t="s">
        <v>15825</v>
      </c>
      <c r="AB1044" s="11161"/>
      <c r="AC1044" s="11161">
        <v>6</v>
      </c>
    </row>
    <row r="1045">
      <c r="W1045" t="s">
        <v>15924</v>
      </c>
      <c r="Y1045">
        <v>2</v>
      </c>
      <c r="AA1045" s="11163" t="s">
        <v>16123</v>
      </c>
      <c r="AB1045" s="11161"/>
      <c r="AC1045" s="11161">
        <v>6</v>
      </c>
    </row>
    <row r="1046">
      <c r="W1046" t="s">
        <v>16083</v>
      </c>
      <c r="Y1046">
        <v>2</v>
      </c>
      <c r="AA1046" s="11163" t="s">
        <v>16124</v>
      </c>
      <c r="AB1046" s="11161"/>
      <c r="AC1046" s="11161">
        <v>6</v>
      </c>
    </row>
    <row r="1047">
      <c r="W1047" t="s">
        <v>15930</v>
      </c>
      <c r="Y1047">
        <v>2</v>
      </c>
      <c r="AA1047" s="11163" t="s">
        <v>15609</v>
      </c>
      <c r="AB1047" s="11161"/>
      <c r="AC1047" s="11161">
        <v>6</v>
      </c>
    </row>
    <row r="1048">
      <c r="W1048" t="s">
        <v>15894</v>
      </c>
      <c r="Y1048">
        <v>2</v>
      </c>
      <c r="AA1048" s="11163" t="s">
        <v>16125</v>
      </c>
      <c r="AB1048" s="11161"/>
      <c r="AC1048" s="11161">
        <v>6</v>
      </c>
    </row>
    <row r="1049">
      <c r="W1049" t="s">
        <v>15896</v>
      </c>
      <c r="Y1049">
        <v>2</v>
      </c>
      <c r="AA1049" s="11163" t="s">
        <v>16105</v>
      </c>
      <c r="AB1049" s="11161"/>
      <c r="AC1049" s="11161">
        <v>6</v>
      </c>
    </row>
    <row r="1050">
      <c r="W1050" t="s">
        <v>16086</v>
      </c>
      <c r="Y1050">
        <v>2</v>
      </c>
      <c r="AA1050" s="11163" t="s">
        <v>16126</v>
      </c>
      <c r="AB1050" s="11161"/>
      <c r="AC1050" s="11161">
        <v>6</v>
      </c>
    </row>
    <row r="1051">
      <c r="W1051" t="s">
        <v>16127</v>
      </c>
      <c r="Y1051">
        <v>2</v>
      </c>
      <c r="AA1051" s="11163" t="s">
        <v>16108</v>
      </c>
      <c r="AB1051" s="11161"/>
      <c r="AC1051" s="11161">
        <v>6</v>
      </c>
    </row>
    <row r="1052">
      <c r="W1052" t="s">
        <v>15790</v>
      </c>
      <c r="Y1052">
        <v>2</v>
      </c>
      <c r="AA1052" s="11163" t="s">
        <v>16128</v>
      </c>
      <c r="AB1052" s="11161"/>
      <c r="AC1052" s="11161">
        <v>6</v>
      </c>
    </row>
    <row r="1053">
      <c r="W1053" t="s">
        <v>15788</v>
      </c>
      <c r="Y1053">
        <v>2</v>
      </c>
      <c r="AA1053" s="11163" t="s">
        <v>16101</v>
      </c>
      <c r="AB1053" s="11161"/>
      <c r="AC1053" s="11161">
        <v>6</v>
      </c>
    </row>
    <row r="1054">
      <c r="W1054" t="s">
        <v>16129</v>
      </c>
      <c r="Y1054">
        <v>2</v>
      </c>
      <c r="AA1054" s="11163" t="s">
        <v>16130</v>
      </c>
      <c r="AB1054" s="11161"/>
      <c r="AC1054" s="11161">
        <v>6</v>
      </c>
    </row>
    <row r="1055">
      <c r="W1055" t="s">
        <v>16131</v>
      </c>
      <c r="Y1055">
        <v>2</v>
      </c>
      <c r="AA1055" s="11163" t="s">
        <v>16132</v>
      </c>
      <c r="AB1055" s="11161"/>
      <c r="AC1055" s="11161">
        <v>6</v>
      </c>
    </row>
    <row r="1056">
      <c r="W1056" t="s">
        <v>16133</v>
      </c>
      <c r="Y1056">
        <v>2</v>
      </c>
      <c r="AA1056" s="11163" t="s">
        <v>16134</v>
      </c>
      <c r="AB1056" s="11161"/>
      <c r="AC1056" s="11161">
        <v>6</v>
      </c>
    </row>
    <row r="1057">
      <c r="W1057" t="s">
        <v>16135</v>
      </c>
      <c r="Y1057">
        <v>2</v>
      </c>
      <c r="AA1057" s="11163" t="s">
        <v>16136</v>
      </c>
      <c r="AB1057" s="11161"/>
      <c r="AC1057" s="11161">
        <v>6</v>
      </c>
    </row>
    <row r="1058">
      <c r="W1058" t="s">
        <v>16137</v>
      </c>
      <c r="Y1058">
        <v>2</v>
      </c>
      <c r="AA1058" s="11163" t="s">
        <v>16138</v>
      </c>
      <c r="AB1058" s="11161"/>
      <c r="AC1058" s="11161">
        <v>6</v>
      </c>
    </row>
    <row r="1059">
      <c r="W1059" t="s">
        <v>16139</v>
      </c>
      <c r="Y1059">
        <v>2</v>
      </c>
      <c r="AA1059" s="11163" t="s">
        <v>16100</v>
      </c>
      <c r="AB1059" s="11161"/>
      <c r="AC1059" s="11161">
        <v>6</v>
      </c>
    </row>
    <row r="1060">
      <c r="W1060" t="s">
        <v>16087</v>
      </c>
      <c r="Y1060">
        <v>2</v>
      </c>
      <c r="AA1060" s="11163" t="s">
        <v>16098</v>
      </c>
      <c r="AB1060" s="11161"/>
      <c r="AC1060" s="11161">
        <v>6</v>
      </c>
    </row>
    <row r="1061">
      <c r="W1061" t="s">
        <v>16140</v>
      </c>
      <c r="Y1061">
        <v>2</v>
      </c>
      <c r="AA1061" s="11163" t="s">
        <v>15647</v>
      </c>
      <c r="AB1061" s="11161"/>
      <c r="AC1061" s="11161">
        <v>6</v>
      </c>
    </row>
    <row r="1062">
      <c r="W1062" t="s">
        <v>16116</v>
      </c>
      <c r="Y1062">
        <v>2</v>
      </c>
      <c r="AA1062" s="11163" t="s">
        <v>16141</v>
      </c>
      <c r="AB1062" s="11161"/>
      <c r="AC1062" s="11161">
        <v>6</v>
      </c>
    </row>
    <row r="1063">
      <c r="W1063" t="s">
        <v>16117</v>
      </c>
      <c r="Y1063">
        <v>2</v>
      </c>
      <c r="AA1063" s="11163" t="s">
        <v>16009</v>
      </c>
      <c r="AB1063" s="11161"/>
      <c r="AC1063" s="11161">
        <v>6</v>
      </c>
    </row>
    <row r="1064">
      <c r="W1064" t="s">
        <v>16115</v>
      </c>
      <c r="Y1064">
        <v>2</v>
      </c>
      <c r="AA1064" s="11163" t="s">
        <v>16142</v>
      </c>
      <c r="AB1064" s="11161"/>
      <c r="AC1064" s="11161">
        <v>6</v>
      </c>
    </row>
    <row r="1065">
      <c r="W1065" t="s">
        <v>16143</v>
      </c>
      <c r="Y1065">
        <v>2</v>
      </c>
      <c r="AA1065" s="11163" t="s">
        <v>15726</v>
      </c>
      <c r="AB1065" s="11161"/>
      <c r="AC1065" s="11161">
        <v>6</v>
      </c>
    </row>
    <row r="1066">
      <c r="W1066" t="s">
        <v>16144</v>
      </c>
      <c r="Y1066">
        <v>2</v>
      </c>
      <c r="AA1066" s="11163" t="s">
        <v>14805</v>
      </c>
      <c r="AB1066" s="11161" t="s">
        <v>14797</v>
      </c>
      <c r="AC1066" s="11161">
        <v>6</v>
      </c>
    </row>
    <row r="1067">
      <c r="W1067" t="s">
        <v>16145</v>
      </c>
      <c r="Y1067">
        <v>2</v>
      </c>
      <c r="AA1067" s="11163" t="s">
        <v>16146</v>
      </c>
      <c r="AB1067" s="11161"/>
      <c r="AC1067" s="11161">
        <v>6</v>
      </c>
    </row>
    <row r="1068">
      <c r="W1068" t="s">
        <v>16147</v>
      </c>
      <c r="Y1068">
        <v>2</v>
      </c>
      <c r="AA1068" s="11163" t="s">
        <v>16148</v>
      </c>
      <c r="AB1068" s="11161"/>
      <c r="AC1068" s="11161">
        <v>6</v>
      </c>
    </row>
    <row r="1069">
      <c r="W1069" t="s">
        <v>16149</v>
      </c>
      <c r="Y1069">
        <v>2</v>
      </c>
      <c r="AA1069" s="11163" t="s">
        <v>15882</v>
      </c>
      <c r="AB1069" s="11161"/>
      <c r="AC1069" s="11161">
        <v>6</v>
      </c>
    </row>
    <row r="1070">
      <c r="W1070" t="s">
        <v>16126</v>
      </c>
      <c r="Y1070">
        <v>2</v>
      </c>
      <c r="AA1070" s="11163" t="s">
        <v>16012</v>
      </c>
      <c r="AB1070" s="11161"/>
      <c r="AC1070" s="11161">
        <v>6</v>
      </c>
    </row>
    <row r="1071">
      <c r="W1071" t="s">
        <v>16150</v>
      </c>
      <c r="Y1071">
        <v>2</v>
      </c>
      <c r="AA1071" s="11163" t="s">
        <v>16151</v>
      </c>
      <c r="AB1071" s="11161"/>
      <c r="AC1071" s="11161">
        <v>6</v>
      </c>
    </row>
    <row r="1072">
      <c r="W1072" t="s">
        <v>16152</v>
      </c>
      <c r="Y1072">
        <v>2</v>
      </c>
      <c r="AA1072" s="11163" t="s">
        <v>16013</v>
      </c>
      <c r="AB1072" s="11161"/>
      <c r="AC1072" s="11161">
        <v>6</v>
      </c>
    </row>
    <row r="1073">
      <c r="W1073" t="s">
        <v>16153</v>
      </c>
      <c r="Y1073">
        <v>2</v>
      </c>
      <c r="AA1073" s="11163" t="s">
        <v>16154</v>
      </c>
      <c r="AB1073" s="11161"/>
      <c r="AC1073" s="11161">
        <v>6</v>
      </c>
    </row>
    <row r="1074">
      <c r="W1074" t="s">
        <v>16155</v>
      </c>
      <c r="Y1074">
        <v>2</v>
      </c>
      <c r="AA1074" s="11163" t="s">
        <v>16026</v>
      </c>
      <c r="AB1074" s="11161"/>
      <c r="AC1074" s="11161">
        <v>6</v>
      </c>
    </row>
    <row r="1075">
      <c r="W1075" t="s">
        <v>16156</v>
      </c>
      <c r="Y1075">
        <v>2</v>
      </c>
      <c r="AA1075" s="11163" t="s">
        <v>16032</v>
      </c>
      <c r="AB1075" s="11161"/>
      <c r="AC1075" s="11161">
        <v>6</v>
      </c>
    </row>
    <row r="1076">
      <c r="W1076" t="s">
        <v>16157</v>
      </c>
      <c r="Y1076">
        <v>2</v>
      </c>
      <c r="AA1076" s="11163" t="s">
        <v>15873</v>
      </c>
      <c r="AB1076" s="11161"/>
      <c r="AC1076" s="11161">
        <v>6</v>
      </c>
    </row>
    <row r="1077">
      <c r="W1077" t="s">
        <v>16158</v>
      </c>
      <c r="Y1077">
        <v>2</v>
      </c>
      <c r="AA1077" s="11163" t="s">
        <v>16036</v>
      </c>
      <c r="AB1077" s="11161"/>
      <c r="AC1077" s="11161">
        <v>6</v>
      </c>
    </row>
    <row r="1078">
      <c r="W1078" t="s">
        <v>16159</v>
      </c>
      <c r="Y1078">
        <v>2</v>
      </c>
      <c r="AA1078" s="11163" t="s">
        <v>15740</v>
      </c>
      <c r="AB1078" s="11161"/>
      <c r="AC1078" s="11161">
        <v>6</v>
      </c>
    </row>
    <row r="1079">
      <c r="W1079" t="s">
        <v>16160</v>
      </c>
      <c r="Y1079">
        <v>2</v>
      </c>
      <c r="AA1079" s="11163" t="s">
        <v>16161</v>
      </c>
      <c r="AB1079" s="11161"/>
      <c r="AC1079" s="11161">
        <v>6</v>
      </c>
    </row>
    <row r="1080">
      <c r="W1080" t="s">
        <v>16128</v>
      </c>
      <c r="Y1080">
        <v>2</v>
      </c>
      <c r="AA1080" s="11163" t="s">
        <v>16162</v>
      </c>
      <c r="AB1080" s="11161"/>
      <c r="AC1080" s="11161">
        <v>6</v>
      </c>
    </row>
    <row r="1081">
      <c r="W1081" t="s">
        <v>16058</v>
      </c>
      <c r="Y1081">
        <v>2</v>
      </c>
      <c r="AA1081" s="11163" t="s">
        <v>16163</v>
      </c>
      <c r="AB1081" s="11161"/>
      <c r="AC1081" s="11161">
        <v>6</v>
      </c>
    </row>
    <row r="1082">
      <c r="W1082" t="s">
        <v>16056</v>
      </c>
      <c r="Y1082">
        <v>2</v>
      </c>
      <c r="AA1082" s="11163" t="s">
        <v>16164</v>
      </c>
      <c r="AB1082" s="11161"/>
      <c r="AC1082" s="11161">
        <v>6</v>
      </c>
    </row>
    <row r="1083">
      <c r="W1083" t="s">
        <v>16165</v>
      </c>
      <c r="Y1083">
        <v>2</v>
      </c>
      <c r="AA1083" s="11163" t="s">
        <v>15842</v>
      </c>
      <c r="AB1083" s="11161"/>
      <c r="AC1083" s="11161">
        <v>6</v>
      </c>
    </row>
    <row r="1084">
      <c r="W1084" t="s">
        <v>15953</v>
      </c>
      <c r="Y1084">
        <v>2</v>
      </c>
      <c r="AA1084" s="11163" t="s">
        <v>15630</v>
      </c>
      <c r="AB1084" s="11161"/>
      <c r="AC1084" s="11161">
        <v>6</v>
      </c>
    </row>
    <row r="1085">
      <c r="W1085" t="s">
        <v>16166</v>
      </c>
      <c r="Y1085">
        <v>2</v>
      </c>
      <c r="AA1085" s="11163" t="s">
        <v>15858</v>
      </c>
      <c r="AB1085" s="11161"/>
      <c r="AC1085" s="11161">
        <v>6</v>
      </c>
    </row>
    <row r="1086">
      <c r="W1086" t="s">
        <v>16167</v>
      </c>
      <c r="Y1086">
        <v>2</v>
      </c>
      <c r="AA1086" s="11163" t="s">
        <v>15860</v>
      </c>
      <c r="AB1086" s="11161"/>
      <c r="AC1086" s="11161">
        <v>6</v>
      </c>
    </row>
    <row r="1087">
      <c r="W1087" t="s">
        <v>16168</v>
      </c>
      <c r="Y1087">
        <v>2</v>
      </c>
      <c r="AA1087" s="11163" t="s">
        <v>16169</v>
      </c>
      <c r="AB1087" s="11161"/>
      <c r="AC1087" s="11161">
        <v>6</v>
      </c>
    </row>
    <row r="1088">
      <c r="W1088" t="s">
        <v>16170</v>
      </c>
      <c r="Y1088">
        <v>2</v>
      </c>
      <c r="AA1088" s="11163" t="s">
        <v>15743</v>
      </c>
      <c r="AB1088" s="11161"/>
      <c r="AC1088" s="11161">
        <v>6</v>
      </c>
    </row>
    <row r="1089">
      <c r="W1089" t="s">
        <v>16171</v>
      </c>
      <c r="Y1089">
        <v>2</v>
      </c>
      <c r="AA1089" s="11163" t="s">
        <v>15927</v>
      </c>
      <c r="AB1089" s="11161"/>
      <c r="AC1089" s="11161">
        <v>6</v>
      </c>
    </row>
    <row r="1090">
      <c r="W1090" t="s">
        <v>16053</v>
      </c>
      <c r="Y1090">
        <v>2</v>
      </c>
      <c r="AA1090" s="11163" t="s">
        <v>15932</v>
      </c>
      <c r="AB1090" s="11161"/>
      <c r="AC1090" s="11161">
        <v>6</v>
      </c>
    </row>
    <row r="1091">
      <c r="W1091" t="s">
        <v>16172</v>
      </c>
      <c r="Y1091">
        <v>2</v>
      </c>
      <c r="AA1091" s="11163" t="s">
        <v>15683</v>
      </c>
      <c r="AB1091" s="11161"/>
      <c r="AC1091" s="11161">
        <v>6</v>
      </c>
    </row>
    <row r="1092">
      <c r="W1092" t="s">
        <v>16173</v>
      </c>
      <c r="Y1092">
        <v>2</v>
      </c>
      <c r="AA1092" s="11163" t="s">
        <v>15682</v>
      </c>
      <c r="AB1092" s="11161"/>
      <c r="AC1092" s="11161">
        <v>6</v>
      </c>
    </row>
    <row r="1093">
      <c r="W1093" t="s">
        <v>16174</v>
      </c>
      <c r="Y1093">
        <v>2</v>
      </c>
      <c r="AA1093" s="11163" t="s">
        <v>15854</v>
      </c>
      <c r="AB1093" s="11161"/>
      <c r="AC1093" s="11161">
        <v>6</v>
      </c>
    </row>
    <row r="1094">
      <c r="W1094" t="s">
        <v>15403</v>
      </c>
      <c r="Y1094">
        <v>2</v>
      </c>
      <c r="AA1094" s="11163" t="s">
        <v>16045</v>
      </c>
      <c r="AB1094" s="11161"/>
      <c r="AC1094" s="11161">
        <v>6</v>
      </c>
    </row>
    <row r="1095">
      <c r="W1095" t="s">
        <v>16175</v>
      </c>
      <c r="Y1095">
        <v>2</v>
      </c>
      <c r="AA1095" s="11163" t="s">
        <v>15941</v>
      </c>
      <c r="AB1095" s="11161"/>
      <c r="AC1095" s="11161">
        <v>6</v>
      </c>
    </row>
    <row r="1096">
      <c r="W1096" t="s">
        <v>16176</v>
      </c>
      <c r="Y1096">
        <v>2</v>
      </c>
      <c r="AA1096" s="11163" t="s">
        <v>16177</v>
      </c>
      <c r="AB1096" s="11161"/>
      <c r="AC1096" s="11161">
        <v>6</v>
      </c>
    </row>
    <row r="1097">
      <c r="W1097" t="s">
        <v>16178</v>
      </c>
      <c r="Y1097">
        <v>2</v>
      </c>
      <c r="AA1097" s="11163" t="s">
        <v>15968</v>
      </c>
      <c r="AB1097" s="11161"/>
      <c r="AC1097" s="11161">
        <v>6</v>
      </c>
    </row>
    <row r="1098">
      <c r="W1098" t="s">
        <v>16179</v>
      </c>
      <c r="Y1098">
        <v>2</v>
      </c>
      <c r="AA1098" s="11163" t="s">
        <v>16180</v>
      </c>
      <c r="AB1098" s="11161"/>
      <c r="AC1098" s="11161">
        <v>6</v>
      </c>
    </row>
    <row r="1099">
      <c r="W1099" t="s">
        <v>15660</v>
      </c>
      <c r="X1099" t="s">
        <v>15216</v>
      </c>
      <c r="Y1099">
        <v>2</v>
      </c>
      <c r="AA1099" s="11163" t="s">
        <v>15946</v>
      </c>
      <c r="AB1099" s="11161"/>
      <c r="AC1099" s="11161">
        <v>6</v>
      </c>
    </row>
    <row r="1100">
      <c r="W1100" t="s">
        <v>16181</v>
      </c>
      <c r="X1100" t="s">
        <v>15216</v>
      </c>
      <c r="Y1100">
        <v>2</v>
      </c>
      <c r="AA1100" s="11163" t="s">
        <v>15966</v>
      </c>
      <c r="AB1100" s="11161"/>
      <c r="AC1100" s="11161">
        <v>6</v>
      </c>
    </row>
    <row r="1101">
      <c r="W1101" t="s">
        <v>16182</v>
      </c>
      <c r="X1101" t="s">
        <v>15216</v>
      </c>
      <c r="Y1101">
        <v>2</v>
      </c>
      <c r="AA1101" s="11163" t="s">
        <v>16183</v>
      </c>
      <c r="AB1101" s="11161"/>
      <c r="AC1101" s="11161">
        <v>6</v>
      </c>
    </row>
    <row r="1102">
      <c r="W1102" t="s">
        <v>16184</v>
      </c>
      <c r="Y1102">
        <v>2</v>
      </c>
      <c r="AA1102" s="11163" t="s">
        <v>16185</v>
      </c>
      <c r="AB1102" s="11161"/>
      <c r="AC1102" s="11161">
        <v>6</v>
      </c>
    </row>
    <row r="1103">
      <c r="W1103" t="s">
        <v>16186</v>
      </c>
      <c r="Y1103">
        <v>2</v>
      </c>
      <c r="AA1103" s="11163" t="s">
        <v>16061</v>
      </c>
      <c r="AB1103" s="11161"/>
      <c r="AC1103" s="11161">
        <v>6</v>
      </c>
    </row>
    <row r="1104">
      <c r="W1104" t="s">
        <v>16187</v>
      </c>
      <c r="Y1104">
        <v>2</v>
      </c>
      <c r="AA1104" s="11163" t="s">
        <v>16188</v>
      </c>
      <c r="AB1104" s="11161"/>
      <c r="AC1104" s="11161">
        <v>6</v>
      </c>
    </row>
    <row r="1105">
      <c r="W1105" t="s">
        <v>16072</v>
      </c>
      <c r="Y1105">
        <v>2</v>
      </c>
      <c r="AA1105" s="11163" t="s">
        <v>16189</v>
      </c>
      <c r="AB1105" s="11161"/>
      <c r="AC1105" s="11161">
        <v>5</v>
      </c>
    </row>
    <row r="1106">
      <c r="W1106" t="s">
        <v>16190</v>
      </c>
      <c r="Y1106">
        <v>2</v>
      </c>
      <c r="AA1106" s="11163" t="s">
        <v>16191</v>
      </c>
      <c r="AB1106" s="11161"/>
      <c r="AC1106" s="11161">
        <v>5</v>
      </c>
    </row>
    <row r="1107">
      <c r="W1107" t="s">
        <v>16119</v>
      </c>
      <c r="Y1107">
        <v>2</v>
      </c>
      <c r="AA1107" s="11163" t="s">
        <v>16192</v>
      </c>
      <c r="AB1107" s="11161"/>
      <c r="AC1107" s="11161">
        <v>5</v>
      </c>
    </row>
    <row r="1108">
      <c r="W1108" t="s">
        <v>16193</v>
      </c>
      <c r="Y1108">
        <v>2</v>
      </c>
      <c r="AA1108" s="11163" t="s">
        <v>16194</v>
      </c>
      <c r="AB1108" s="11161"/>
      <c r="AC1108" s="11161">
        <v>5</v>
      </c>
    </row>
    <row r="1109">
      <c r="W1109" t="s">
        <v>16118</v>
      </c>
      <c r="Y1109">
        <v>2</v>
      </c>
      <c r="AA1109" s="11163" t="s">
        <v>16195</v>
      </c>
      <c r="AB1109" s="11161"/>
      <c r="AC1109" s="11161">
        <v>5</v>
      </c>
    </row>
    <row r="1110">
      <c r="W1110" t="s">
        <v>16196</v>
      </c>
      <c r="Y1110">
        <v>2</v>
      </c>
      <c r="AA1110" s="11163" t="s">
        <v>16063</v>
      </c>
      <c r="AB1110" s="11161"/>
      <c r="AC1110" s="11161">
        <v>5</v>
      </c>
    </row>
    <row r="1111">
      <c r="W1111" t="s">
        <v>16197</v>
      </c>
      <c r="Y1111">
        <v>2</v>
      </c>
      <c r="AA1111" s="11163" t="s">
        <v>16198</v>
      </c>
      <c r="AB1111" s="11161"/>
      <c r="AC1111" s="11161">
        <v>5</v>
      </c>
    </row>
    <row r="1112">
      <c r="W1112" t="s">
        <v>16069</v>
      </c>
      <c r="Y1112">
        <v>2</v>
      </c>
      <c r="AA1112" s="11163" t="s">
        <v>16199</v>
      </c>
      <c r="AB1112" s="11161"/>
      <c r="AC1112" s="11161">
        <v>5</v>
      </c>
    </row>
    <row r="1113">
      <c r="W1113" t="s">
        <v>15608</v>
      </c>
      <c r="Y1113">
        <v>2</v>
      </c>
      <c r="AA1113" s="11163" t="s">
        <v>15951</v>
      </c>
      <c r="AB1113" s="11161"/>
      <c r="AC1113" s="11161">
        <v>5</v>
      </c>
    </row>
    <row r="1114">
      <c r="W1114" t="s">
        <v>15846</v>
      </c>
      <c r="Y1114">
        <v>2</v>
      </c>
      <c r="AA1114" s="11163" t="s">
        <v>16200</v>
      </c>
      <c r="AB1114" s="11161"/>
      <c r="AC1114" s="11161">
        <v>5</v>
      </c>
    </row>
    <row r="1115">
      <c r="W1115" t="s">
        <v>16201</v>
      </c>
      <c r="Y1115">
        <v>2</v>
      </c>
      <c r="AA1115" s="11163" t="s">
        <v>16202</v>
      </c>
      <c r="AB1115" s="11161"/>
      <c r="AC1115" s="11161">
        <v>5</v>
      </c>
    </row>
    <row r="1116">
      <c r="W1116" t="s">
        <v>15949</v>
      </c>
      <c r="Y1116">
        <v>2</v>
      </c>
      <c r="AA1116" s="11163" t="s">
        <v>16203</v>
      </c>
      <c r="AB1116" s="11161"/>
      <c r="AC1116" s="11161">
        <v>5</v>
      </c>
    </row>
    <row r="1117">
      <c r="W1117" t="s">
        <v>15573</v>
      </c>
      <c r="Y1117">
        <v>2</v>
      </c>
      <c r="AA1117" s="11163" t="s">
        <v>16204</v>
      </c>
      <c r="AB1117" s="11161"/>
      <c r="AC1117" s="11161">
        <v>5</v>
      </c>
    </row>
    <row r="1118">
      <c r="W1118" t="s">
        <v>16205</v>
      </c>
      <c r="Y1118">
        <v>2</v>
      </c>
      <c r="AA1118" s="11163" t="s">
        <v>16206</v>
      </c>
      <c r="AB1118" s="11161"/>
      <c r="AC1118" s="11161">
        <v>5</v>
      </c>
    </row>
    <row r="1119">
      <c r="W1119" t="s">
        <v>16123</v>
      </c>
      <c r="Y1119">
        <v>2</v>
      </c>
      <c r="AA1119" s="11163" t="s">
        <v>16207</v>
      </c>
      <c r="AB1119" s="11161"/>
      <c r="AC1119" s="11161">
        <v>5</v>
      </c>
    </row>
    <row r="1120">
      <c r="W1120" t="s">
        <v>15574</v>
      </c>
      <c r="Y1120">
        <v>2</v>
      </c>
      <c r="AA1120" s="11163" t="s">
        <v>15685</v>
      </c>
      <c r="AB1120" s="11161"/>
      <c r="AC1120" s="11161">
        <v>5</v>
      </c>
    </row>
    <row r="1121">
      <c r="W1121" t="s">
        <v>16208</v>
      </c>
      <c r="Y1121">
        <v>2</v>
      </c>
      <c r="AA1121" s="11163" t="s">
        <v>16209</v>
      </c>
      <c r="AB1121" s="11161"/>
      <c r="AC1121" s="11161">
        <v>5</v>
      </c>
    </row>
    <row r="1122">
      <c r="W1122" t="s">
        <v>16210</v>
      </c>
      <c r="Y1122">
        <v>2</v>
      </c>
      <c r="AA1122" s="11163" t="s">
        <v>16211</v>
      </c>
      <c r="AB1122" s="11161"/>
      <c r="AC1122" s="11161">
        <v>5</v>
      </c>
    </row>
    <row r="1123">
      <c r="W1123" t="s">
        <v>16212</v>
      </c>
      <c r="Y1123">
        <v>2</v>
      </c>
      <c r="AA1123" s="11163" t="s">
        <v>16213</v>
      </c>
      <c r="AB1123" s="11161"/>
      <c r="AC1123" s="11161">
        <v>5</v>
      </c>
    </row>
    <row r="1124">
      <c r="W1124" t="s">
        <v>16214</v>
      </c>
      <c r="Y1124">
        <v>2</v>
      </c>
      <c r="AA1124" s="11163" t="s">
        <v>16215</v>
      </c>
      <c r="AB1124" s="11161"/>
      <c r="AC1124" s="11161">
        <v>5</v>
      </c>
    </row>
    <row r="1125">
      <c r="W1125" t="s">
        <v>16216</v>
      </c>
      <c r="Y1125">
        <v>2</v>
      </c>
      <c r="AA1125" s="11163" t="s">
        <v>16217</v>
      </c>
      <c r="AB1125" s="11161"/>
      <c r="AC1125" s="11161">
        <v>5</v>
      </c>
    </row>
    <row r="1126">
      <c r="W1126" t="s">
        <v>15800</v>
      </c>
      <c r="Y1126">
        <v>2</v>
      </c>
      <c r="AA1126" s="11163" t="s">
        <v>16218</v>
      </c>
      <c r="AB1126" s="11161"/>
      <c r="AC1126" s="11161">
        <v>5</v>
      </c>
    </row>
    <row r="1127">
      <c r="W1127" t="s">
        <v>16219</v>
      </c>
      <c r="Y1127">
        <v>2</v>
      </c>
      <c r="AA1127" s="11163" t="s">
        <v>16220</v>
      </c>
      <c r="AB1127" s="11161"/>
      <c r="AC1127" s="11161">
        <v>5</v>
      </c>
    </row>
    <row r="1128">
      <c r="W1128" t="s">
        <v>16221</v>
      </c>
      <c r="Y1128">
        <v>2</v>
      </c>
      <c r="AA1128" s="11163" t="s">
        <v>15851</v>
      </c>
      <c r="AB1128" s="11161"/>
      <c r="AC1128" s="11161">
        <v>5</v>
      </c>
    </row>
    <row r="1129">
      <c r="W1129" t="s">
        <v>16222</v>
      </c>
      <c r="Y1129">
        <v>2</v>
      </c>
      <c r="AA1129" s="11163" t="s">
        <v>16223</v>
      </c>
      <c r="AB1129" s="11161"/>
      <c r="AC1129" s="11161">
        <v>5</v>
      </c>
    </row>
    <row r="1130">
      <c r="W1130" t="s">
        <v>16224</v>
      </c>
      <c r="Y1130">
        <v>2</v>
      </c>
      <c r="AA1130" s="11163" t="s">
        <v>15841</v>
      </c>
      <c r="AB1130" s="11161"/>
      <c r="AC1130" s="11161">
        <v>5</v>
      </c>
    </row>
    <row r="1131">
      <c r="W1131" t="s">
        <v>16225</v>
      </c>
      <c r="Y1131">
        <v>2</v>
      </c>
      <c r="AA1131" s="11163" t="s">
        <v>16226</v>
      </c>
      <c r="AB1131" s="11161"/>
      <c r="AC1131" s="11161">
        <v>5</v>
      </c>
    </row>
    <row r="1132">
      <c r="W1132" t="s">
        <v>16227</v>
      </c>
      <c r="Y1132">
        <v>2</v>
      </c>
      <c r="AA1132" s="11163" t="s">
        <v>16228</v>
      </c>
      <c r="AB1132" s="11161"/>
      <c r="AC1132" s="11161">
        <v>5</v>
      </c>
    </row>
    <row r="1133">
      <c r="W1133" t="s">
        <v>16229</v>
      </c>
      <c r="Y1133">
        <v>2</v>
      </c>
      <c r="AA1133" s="11163" t="s">
        <v>16230</v>
      </c>
      <c r="AB1133" s="11161"/>
      <c r="AC1133" s="11161">
        <v>5</v>
      </c>
    </row>
    <row r="1134">
      <c r="W1134" t="s">
        <v>16231</v>
      </c>
      <c r="Y1134">
        <v>2</v>
      </c>
      <c r="AA1134" s="11163" t="s">
        <v>16232</v>
      </c>
      <c r="AB1134" s="11161"/>
      <c r="AC1134" s="11161">
        <v>5</v>
      </c>
    </row>
    <row r="1135">
      <c r="W1135" t="s">
        <v>15750</v>
      </c>
      <c r="Y1135">
        <v>2</v>
      </c>
      <c r="AA1135" s="11163" t="s">
        <v>15887</v>
      </c>
      <c r="AB1135" s="11161"/>
      <c r="AC1135" s="11161">
        <v>5</v>
      </c>
    </row>
    <row r="1136">
      <c r="W1136" t="s">
        <v>16233</v>
      </c>
      <c r="Y1136">
        <v>2</v>
      </c>
      <c r="AA1136" s="11163" t="s">
        <v>15888</v>
      </c>
      <c r="AB1136" s="11161"/>
      <c r="AC1136" s="11161">
        <v>5</v>
      </c>
    </row>
    <row r="1137">
      <c r="W1137" t="s">
        <v>16234</v>
      </c>
      <c r="Y1137">
        <v>2</v>
      </c>
      <c r="AA1137" s="11163" t="s">
        <v>16235</v>
      </c>
      <c r="AB1137" s="11161"/>
      <c r="AC1137" s="11161">
        <v>5</v>
      </c>
    </row>
    <row r="1138">
      <c r="W1138" t="s">
        <v>16236</v>
      </c>
      <c r="Y1138">
        <v>2</v>
      </c>
      <c r="AA1138" s="11163" t="s">
        <v>16237</v>
      </c>
      <c r="AB1138" s="11161"/>
      <c r="AC1138" s="11161">
        <v>5</v>
      </c>
    </row>
    <row r="1139">
      <c r="W1139" t="s">
        <v>16238</v>
      </c>
      <c r="Y1139">
        <v>2</v>
      </c>
      <c r="AA1139" s="11163" t="s">
        <v>16239</v>
      </c>
      <c r="AB1139" s="11161"/>
      <c r="AC1139" s="11161">
        <v>5</v>
      </c>
    </row>
    <row r="1140">
      <c r="W1140" t="s">
        <v>16240</v>
      </c>
      <c r="Y1140">
        <v>2</v>
      </c>
      <c r="AA1140" s="11163" t="s">
        <v>16041</v>
      </c>
      <c r="AB1140" s="11161"/>
      <c r="AC1140" s="11161">
        <v>5</v>
      </c>
    </row>
    <row r="1141">
      <c r="W1141" t="s">
        <v>16001</v>
      </c>
      <c r="Y1141">
        <v>2</v>
      </c>
      <c r="AA1141" s="11163" t="s">
        <v>16241</v>
      </c>
      <c r="AB1141" s="11161"/>
      <c r="AC1141" s="11161">
        <v>5</v>
      </c>
    </row>
    <row r="1142">
      <c r="W1142" t="s">
        <v>15996</v>
      </c>
      <c r="Y1142">
        <v>2</v>
      </c>
      <c r="AA1142" s="11163" t="s">
        <v>16037</v>
      </c>
      <c r="AB1142" s="11161"/>
      <c r="AC1142" s="11161">
        <v>5</v>
      </c>
    </row>
    <row r="1143">
      <c r="W1143" t="s">
        <v>16242</v>
      </c>
      <c r="Y1143">
        <v>2</v>
      </c>
      <c r="AA1143" s="11163" t="s">
        <v>16243</v>
      </c>
      <c r="AB1143" s="11161"/>
      <c r="AC1143" s="11161">
        <v>5</v>
      </c>
    </row>
    <row r="1144">
      <c r="W1144" t="s">
        <v>16244</v>
      </c>
      <c r="Y1144">
        <v>2</v>
      </c>
      <c r="AA1144" s="11163" t="s">
        <v>16245</v>
      </c>
      <c r="AB1144" s="11161"/>
      <c r="AC1144" s="11161">
        <v>5</v>
      </c>
    </row>
    <row r="1145">
      <c r="W1145" t="s">
        <v>16246</v>
      </c>
      <c r="Y1145">
        <v>2</v>
      </c>
      <c r="AA1145" s="11163" t="s">
        <v>16031</v>
      </c>
      <c r="AB1145" s="11161"/>
      <c r="AC1145" s="11161">
        <v>5</v>
      </c>
    </row>
    <row r="1146">
      <c r="W1146" t="s">
        <v>16003</v>
      </c>
      <c r="Y1146">
        <v>2</v>
      </c>
      <c r="AA1146" s="11163" t="s">
        <v>16030</v>
      </c>
      <c r="AB1146" s="11161"/>
      <c r="AC1146" s="11161">
        <v>5</v>
      </c>
    </row>
    <row r="1147">
      <c r="W1147" t="s">
        <v>16247</v>
      </c>
      <c r="Y1147">
        <v>2</v>
      </c>
      <c r="AA1147" s="11163" t="s">
        <v>16248</v>
      </c>
      <c r="AB1147" s="11161"/>
      <c r="AC1147" s="11161">
        <v>5</v>
      </c>
    </row>
    <row r="1148">
      <c r="W1148" t="s">
        <v>16249</v>
      </c>
      <c r="Y1148">
        <v>2</v>
      </c>
      <c r="AA1148" s="11163" t="s">
        <v>15734</v>
      </c>
      <c r="AB1148" s="11161"/>
      <c r="AC1148" s="11161">
        <v>5</v>
      </c>
    </row>
    <row r="1149">
      <c r="W1149" t="s">
        <v>16250</v>
      </c>
      <c r="Y1149">
        <v>2</v>
      </c>
      <c r="AA1149" s="11163" t="s">
        <v>15880</v>
      </c>
      <c r="AB1149" s="11161"/>
      <c r="AC1149" s="11161">
        <v>5</v>
      </c>
    </row>
    <row r="1150">
      <c r="W1150" t="s">
        <v>16251</v>
      </c>
      <c r="Y1150">
        <v>2</v>
      </c>
      <c r="AA1150" s="11163" t="s">
        <v>15729</v>
      </c>
      <c r="AB1150" s="11161"/>
      <c r="AC1150" s="11161">
        <v>5</v>
      </c>
    </row>
    <row r="1151">
      <c r="W1151" t="s">
        <v>16191</v>
      </c>
      <c r="Y1151">
        <v>2</v>
      </c>
      <c r="AA1151" s="11163" t="s">
        <v>15727</v>
      </c>
      <c r="AB1151" s="11161"/>
      <c r="AC1151" s="11161">
        <v>5</v>
      </c>
    </row>
    <row r="1152">
      <c r="W1152" t="s">
        <v>16252</v>
      </c>
      <c r="Y1152">
        <v>2</v>
      </c>
      <c r="AA1152" s="11163" t="s">
        <v>16253</v>
      </c>
      <c r="AB1152" s="11161"/>
      <c r="AC1152" s="11161">
        <v>5</v>
      </c>
    </row>
    <row r="1153">
      <c r="W1153" t="s">
        <v>16254</v>
      </c>
      <c r="Y1153">
        <v>2</v>
      </c>
      <c r="AA1153" s="11163" t="s">
        <v>16255</v>
      </c>
      <c r="AB1153" s="11161"/>
      <c r="AC1153" s="11161">
        <v>5</v>
      </c>
    </row>
    <row r="1154">
      <c r="W1154" t="s">
        <v>16256</v>
      </c>
      <c r="Y1154">
        <v>2</v>
      </c>
      <c r="AA1154" s="11163" t="s">
        <v>16257</v>
      </c>
      <c r="AB1154" s="11161"/>
      <c r="AC1154" s="11161">
        <v>5</v>
      </c>
    </row>
    <row r="1155">
      <c r="W1155" t="s">
        <v>16258</v>
      </c>
      <c r="Y1155">
        <v>2</v>
      </c>
      <c r="AA1155" s="11163" t="s">
        <v>16014</v>
      </c>
      <c r="AB1155" s="11161"/>
      <c r="AC1155" s="11161">
        <v>5</v>
      </c>
    </row>
    <row r="1156">
      <c r="W1156" t="s">
        <v>15973</v>
      </c>
      <c r="Y1156">
        <v>2</v>
      </c>
      <c r="AA1156" s="11163" t="s">
        <v>15723</v>
      </c>
      <c r="AB1156" s="11161"/>
      <c r="AC1156" s="11161">
        <v>5</v>
      </c>
    </row>
    <row r="1157">
      <c r="W1157" t="s">
        <v>15866</v>
      </c>
      <c r="Y1157">
        <v>2</v>
      </c>
      <c r="AA1157" s="11163" t="s">
        <v>16259</v>
      </c>
      <c r="AB1157" s="11161"/>
      <c r="AC1157" s="11161">
        <v>5</v>
      </c>
    </row>
    <row r="1158">
      <c r="W1158" t="s">
        <v>16260</v>
      </c>
      <c r="Y1158">
        <v>2</v>
      </c>
      <c r="AA1158" s="11163" t="s">
        <v>16261</v>
      </c>
      <c r="AB1158" s="11161"/>
      <c r="AC1158" s="11161">
        <v>5</v>
      </c>
    </row>
    <row r="1159">
      <c r="W1159" t="s">
        <v>16262</v>
      </c>
      <c r="Y1159">
        <v>2</v>
      </c>
      <c r="AA1159" s="11163" t="s">
        <v>15724</v>
      </c>
      <c r="AB1159" s="11161"/>
      <c r="AC1159" s="11161">
        <v>5</v>
      </c>
    </row>
    <row r="1160">
      <c r="W1160" t="s">
        <v>16038</v>
      </c>
      <c r="Y1160">
        <v>2</v>
      </c>
      <c r="AA1160" s="11163" t="s">
        <v>16263</v>
      </c>
      <c r="AB1160" s="11161"/>
      <c r="AC1160" s="11161">
        <v>5</v>
      </c>
    </row>
    <row r="1161">
      <c r="W1161" t="s">
        <v>16223</v>
      </c>
      <c r="Y1161">
        <v>2</v>
      </c>
      <c r="AA1161" s="11163" t="s">
        <v>16264</v>
      </c>
      <c r="AB1161" s="11161"/>
      <c r="AC1161" s="11161">
        <v>5</v>
      </c>
    </row>
    <row r="1162">
      <c r="W1162" t="s">
        <v>16209</v>
      </c>
      <c r="Y1162">
        <v>2</v>
      </c>
      <c r="AA1162" s="11163" t="s">
        <v>16265</v>
      </c>
      <c r="AB1162" s="11161"/>
      <c r="AC1162" s="11161">
        <v>5</v>
      </c>
    </row>
    <row r="1163">
      <c r="W1163" t="s">
        <v>16266</v>
      </c>
      <c r="Y1163">
        <v>2</v>
      </c>
      <c r="AA1163" s="11163" t="s">
        <v>16267</v>
      </c>
      <c r="AB1163" s="11161"/>
      <c r="AC1163" s="11161">
        <v>5</v>
      </c>
    </row>
    <row r="1164">
      <c r="W1164" t="s">
        <v>16268</v>
      </c>
      <c r="Y1164">
        <v>2</v>
      </c>
      <c r="AA1164" s="11163" t="s">
        <v>16269</v>
      </c>
      <c r="AB1164" s="11161"/>
      <c r="AC1164" s="11161">
        <v>5</v>
      </c>
    </row>
    <row r="1165">
      <c r="W1165" t="s">
        <v>16270</v>
      </c>
      <c r="Y1165">
        <v>2</v>
      </c>
      <c r="AA1165" s="11163" t="s">
        <v>16271</v>
      </c>
      <c r="AB1165" s="11161"/>
      <c r="AC1165" s="11161">
        <v>5</v>
      </c>
    </row>
    <row r="1166">
      <c r="W1166" t="s">
        <v>16272</v>
      </c>
      <c r="Y1166">
        <v>2</v>
      </c>
      <c r="AA1166" s="11163" t="s">
        <v>15809</v>
      </c>
      <c r="AB1166" s="11161"/>
      <c r="AC1166" s="11161">
        <v>5</v>
      </c>
    </row>
    <row r="1167">
      <c r="W1167" t="s">
        <v>16211</v>
      </c>
      <c r="Y1167">
        <v>2</v>
      </c>
      <c r="AA1167" s="11163" t="s">
        <v>15772</v>
      </c>
      <c r="AB1167" s="11161"/>
      <c r="AC1167" s="11161">
        <v>5</v>
      </c>
    </row>
    <row r="1168">
      <c r="W1168" t="s">
        <v>16220</v>
      </c>
      <c r="Y1168">
        <v>2</v>
      </c>
      <c r="AA1168" s="11163" t="s">
        <v>16172</v>
      </c>
      <c r="AB1168" s="11161"/>
      <c r="AC1168" s="11161">
        <v>5</v>
      </c>
    </row>
    <row r="1169">
      <c r="W1169" t="s">
        <v>16273</v>
      </c>
      <c r="Y1169">
        <v>2</v>
      </c>
      <c r="AA1169" s="11163" t="s">
        <v>15811</v>
      </c>
      <c r="AB1169" s="11161"/>
      <c r="AC1169" s="11161">
        <v>5</v>
      </c>
    </row>
    <row r="1170">
      <c r="W1170" t="s">
        <v>16274</v>
      </c>
      <c r="Y1170">
        <v>2</v>
      </c>
      <c r="AA1170" s="11163" t="s">
        <v>16097</v>
      </c>
      <c r="AB1170" s="11161"/>
      <c r="AC1170" s="11161">
        <v>5</v>
      </c>
    </row>
    <row r="1171">
      <c r="W1171" t="s">
        <v>16275</v>
      </c>
      <c r="Y1171">
        <v>2</v>
      </c>
      <c r="AA1171" s="11163" t="s">
        <v>16174</v>
      </c>
      <c r="AB1171" s="11161"/>
      <c r="AC1171" s="11161">
        <v>5</v>
      </c>
    </row>
    <row r="1172">
      <c r="W1172" t="s">
        <v>16276</v>
      </c>
      <c r="Y1172">
        <v>2</v>
      </c>
      <c r="AA1172" s="11163" t="s">
        <v>16156</v>
      </c>
      <c r="AB1172" s="11161"/>
      <c r="AC1172" s="11161">
        <v>5</v>
      </c>
    </row>
    <row r="1173">
      <c r="W1173" t="s">
        <v>16277</v>
      </c>
      <c r="Y1173">
        <v>2</v>
      </c>
      <c r="AA1173" s="11163" t="s">
        <v>16160</v>
      </c>
      <c r="AB1173" s="11161"/>
      <c r="AC1173" s="11161">
        <v>5</v>
      </c>
    </row>
    <row r="1174">
      <c r="W1174" t="s">
        <v>16163</v>
      </c>
      <c r="Y1174">
        <v>2</v>
      </c>
      <c r="AA1174" s="11163" t="s">
        <v>16106</v>
      </c>
      <c r="AB1174" s="11161"/>
      <c r="AC1174" s="11161">
        <v>5</v>
      </c>
    </row>
    <row r="1175">
      <c r="W1175" t="s">
        <v>16162</v>
      </c>
      <c r="Y1175">
        <v>2</v>
      </c>
      <c r="AA1175" s="11163" t="s">
        <v>16278</v>
      </c>
      <c r="AB1175" s="11161"/>
      <c r="AC1175" s="11161">
        <v>5</v>
      </c>
    </row>
    <row r="1176">
      <c r="W1176" t="s">
        <v>16279</v>
      </c>
      <c r="Y1176">
        <v>2</v>
      </c>
      <c r="AA1176" s="11163" t="s">
        <v>16155</v>
      </c>
      <c r="AB1176" s="11161"/>
      <c r="AC1176" s="11161">
        <v>5</v>
      </c>
    </row>
    <row r="1177">
      <c r="W1177" t="s">
        <v>16044</v>
      </c>
      <c r="Y1177">
        <v>2</v>
      </c>
      <c r="AA1177" s="11163" t="s">
        <v>16280</v>
      </c>
      <c r="AB1177" s="11161"/>
      <c r="AC1177" s="11161">
        <v>5</v>
      </c>
    </row>
    <row r="1178">
      <c r="W1178" t="s">
        <v>16281</v>
      </c>
      <c r="Y1178">
        <v>2</v>
      </c>
      <c r="AA1178" s="11163" t="s">
        <v>16094</v>
      </c>
      <c r="AB1178" s="11161"/>
      <c r="AC1178" s="11161">
        <v>5</v>
      </c>
    </row>
    <row r="1179">
      <c r="W1179" t="s">
        <v>16282</v>
      </c>
      <c r="Y1179">
        <v>2</v>
      </c>
      <c r="AA1179" s="11163" t="s">
        <v>16283</v>
      </c>
      <c r="AB1179" s="11161"/>
      <c r="AC1179" s="11161">
        <v>5</v>
      </c>
    </row>
    <row r="1180">
      <c r="W1180" t="s">
        <v>16284</v>
      </c>
      <c r="Y1180">
        <v>2</v>
      </c>
      <c r="AA1180" s="11163" t="s">
        <v>16182</v>
      </c>
      <c r="AB1180" s="11161" t="s">
        <v>15216</v>
      </c>
      <c r="AC1180" s="11161">
        <v>5</v>
      </c>
    </row>
    <row r="1181">
      <c r="W1181" t="s">
        <v>16285</v>
      </c>
      <c r="Y1181">
        <v>2</v>
      </c>
      <c r="AA1181" s="11163" t="s">
        <v>16208</v>
      </c>
      <c r="AB1181" s="11161"/>
      <c r="AC1181" s="11161">
        <v>5</v>
      </c>
    </row>
    <row r="1182">
      <c r="W1182" t="s">
        <v>16043</v>
      </c>
      <c r="Y1182">
        <v>2</v>
      </c>
      <c r="AA1182" s="11163" t="s">
        <v>15755</v>
      </c>
      <c r="AB1182" s="11161"/>
      <c r="AC1182" s="11161">
        <v>5</v>
      </c>
    </row>
    <row r="1183">
      <c r="W1183" t="s">
        <v>15824</v>
      </c>
      <c r="Y1183">
        <v>2</v>
      </c>
      <c r="AA1183" s="11163" t="s">
        <v>16286</v>
      </c>
      <c r="AB1183" s="11161"/>
      <c r="AC1183" s="11161">
        <v>5</v>
      </c>
    </row>
    <row r="1184">
      <c r="W1184" t="s">
        <v>16287</v>
      </c>
      <c r="Y1184">
        <v>2</v>
      </c>
      <c r="AA1184" s="11163" t="s">
        <v>16074</v>
      </c>
      <c r="AB1184" s="11161"/>
      <c r="AC1184" s="11161">
        <v>5</v>
      </c>
    </row>
    <row r="1185">
      <c r="W1185" t="s">
        <v>16288</v>
      </c>
      <c r="Y1185">
        <v>2</v>
      </c>
      <c r="AA1185" s="11163" t="s">
        <v>16236</v>
      </c>
      <c r="AB1185" s="11161"/>
      <c r="AC1185" s="11161">
        <v>5</v>
      </c>
    </row>
    <row r="1186">
      <c r="W1186" t="s">
        <v>16289</v>
      </c>
      <c r="Y1186">
        <v>2</v>
      </c>
      <c r="AA1186" s="11163" t="s">
        <v>15827</v>
      </c>
      <c r="AB1186" s="11161"/>
      <c r="AC1186" s="11161">
        <v>5</v>
      </c>
    </row>
    <row r="1187">
      <c r="W1187" t="s">
        <v>16257</v>
      </c>
      <c r="Y1187">
        <v>2</v>
      </c>
      <c r="AA1187" s="11163" t="s">
        <v>15751</v>
      </c>
      <c r="AB1187" s="11161"/>
      <c r="AC1187" s="11161">
        <v>5</v>
      </c>
    </row>
    <row r="1188">
      <c r="W1188" t="s">
        <v>16290</v>
      </c>
      <c r="Y1188">
        <v>2</v>
      </c>
      <c r="AA1188" s="11163" t="s">
        <v>16064</v>
      </c>
      <c r="AB1188" s="11161"/>
      <c r="AC1188" s="11161">
        <v>5</v>
      </c>
    </row>
    <row r="1189">
      <c r="W1189" t="s">
        <v>16291</v>
      </c>
      <c r="Y1189">
        <v>2</v>
      </c>
      <c r="AA1189" s="11163" t="s">
        <v>15833</v>
      </c>
      <c r="AB1189" s="11161"/>
      <c r="AC1189" s="11161">
        <v>5</v>
      </c>
    </row>
    <row r="1190">
      <c r="W1190" t="s">
        <v>16292</v>
      </c>
      <c r="Y1190">
        <v>2</v>
      </c>
      <c r="AA1190" s="11163" t="s">
        <v>16065</v>
      </c>
      <c r="AB1190" s="11161"/>
      <c r="AC1190" s="11161">
        <v>5</v>
      </c>
    </row>
    <row r="1191">
      <c r="W1191" t="s">
        <v>16293</v>
      </c>
      <c r="Y1191">
        <v>2</v>
      </c>
      <c r="AA1191" s="11163" t="s">
        <v>16089</v>
      </c>
      <c r="AB1191" s="11161"/>
      <c r="AC1191" s="11161">
        <v>5</v>
      </c>
    </row>
    <row r="1192">
      <c r="W1192" t="s">
        <v>16269</v>
      </c>
      <c r="Y1192">
        <v>2</v>
      </c>
      <c r="AA1192" s="11163" t="s">
        <v>16294</v>
      </c>
      <c r="AB1192" s="11161"/>
      <c r="AC1192" s="11161">
        <v>5</v>
      </c>
    </row>
    <row r="1193">
      <c r="W1193" t="s">
        <v>16050</v>
      </c>
      <c r="Y1193">
        <v>2</v>
      </c>
      <c r="AA1193" s="11163" t="s">
        <v>16295</v>
      </c>
      <c r="AB1193" s="11161"/>
      <c r="AC1193" s="11161">
        <v>5</v>
      </c>
    </row>
    <row r="1194">
      <c r="W1194" t="s">
        <v>16296</v>
      </c>
      <c r="Y1194">
        <v>2</v>
      </c>
      <c r="AA1194" s="11163" t="s">
        <v>16070</v>
      </c>
      <c r="AB1194" s="11161"/>
      <c r="AC1194" s="11161">
        <v>5</v>
      </c>
    </row>
    <row r="1195">
      <c r="W1195" t="s">
        <v>16267</v>
      </c>
      <c r="Y1195">
        <v>2</v>
      </c>
      <c r="AA1195" s="11163" t="s">
        <v>15830</v>
      </c>
      <c r="AB1195" s="11161"/>
      <c r="AC1195" s="11161">
        <v>5</v>
      </c>
    </row>
    <row r="1196">
      <c r="W1196" t="s">
        <v>16297</v>
      </c>
      <c r="Y1196">
        <v>2</v>
      </c>
      <c r="AA1196" s="11163" t="s">
        <v>16068</v>
      </c>
      <c r="AB1196" s="11161"/>
      <c r="AC1196" s="11161">
        <v>5</v>
      </c>
    </row>
    <row r="1197">
      <c r="W1197" t="s">
        <v>16298</v>
      </c>
      <c r="Y1197">
        <v>2</v>
      </c>
      <c r="AA1197" s="11163" t="s">
        <v>16299</v>
      </c>
      <c r="AB1197" s="11161"/>
      <c r="AC1197" s="11161">
        <v>5</v>
      </c>
    </row>
    <row r="1198">
      <c r="W1198" t="s">
        <v>15501</v>
      </c>
      <c r="Y1198">
        <v>2</v>
      </c>
      <c r="AA1198" s="11163" t="s">
        <v>16085</v>
      </c>
      <c r="AB1198" s="11161"/>
      <c r="AC1198" s="11161">
        <v>5</v>
      </c>
    </row>
    <row r="1199">
      <c r="W1199" t="s">
        <v>16148</v>
      </c>
      <c r="Y1199">
        <v>2</v>
      </c>
      <c r="AA1199" s="11163" t="s">
        <v>15815</v>
      </c>
      <c r="AB1199" s="11161"/>
      <c r="AC1199" s="11161">
        <v>5</v>
      </c>
    </row>
    <row r="1200">
      <c r="W1200" t="s">
        <v>16300</v>
      </c>
      <c r="Y1200">
        <v>2</v>
      </c>
      <c r="AA1200" s="11163" t="s">
        <v>16301</v>
      </c>
      <c r="AB1200" s="11161"/>
      <c r="AC1200" s="11161">
        <v>5</v>
      </c>
    </row>
    <row r="1201">
      <c r="W1201" t="s">
        <v>16302</v>
      </c>
      <c r="Y1201">
        <v>2</v>
      </c>
      <c r="AA1201" s="11163" t="s">
        <v>15760</v>
      </c>
      <c r="AB1201" s="11161"/>
      <c r="AC1201" s="11161">
        <v>5</v>
      </c>
    </row>
    <row r="1202">
      <c r="W1202" t="s">
        <v>16303</v>
      </c>
      <c r="Y1202">
        <v>2</v>
      </c>
      <c r="AA1202" s="11163" t="s">
        <v>15783</v>
      </c>
      <c r="AB1202" s="11161"/>
      <c r="AC1202" s="11161">
        <v>5</v>
      </c>
    </row>
    <row r="1203">
      <c r="W1203" t="s">
        <v>16304</v>
      </c>
      <c r="Y1203">
        <v>2</v>
      </c>
      <c r="AA1203" s="11163" t="s">
        <v>16305</v>
      </c>
      <c r="AB1203" s="11161"/>
      <c r="AC1203" s="11161">
        <v>5</v>
      </c>
    </row>
    <row r="1204">
      <c r="W1204" t="s">
        <v>15963</v>
      </c>
      <c r="Y1204">
        <v>2</v>
      </c>
      <c r="AA1204" s="11163" t="s">
        <v>16306</v>
      </c>
      <c r="AB1204" s="11161"/>
      <c r="AC1204" s="11161">
        <v>5</v>
      </c>
    </row>
    <row r="1205">
      <c r="W1205" t="s">
        <v>16307</v>
      </c>
      <c r="Y1205">
        <v>2</v>
      </c>
      <c r="AA1205" s="11163" t="s">
        <v>16308</v>
      </c>
      <c r="AB1205" s="11161"/>
      <c r="AC1205" s="11161">
        <v>5</v>
      </c>
    </row>
    <row r="1206">
      <c r="W1206" t="s">
        <v>16146</v>
      </c>
      <c r="Y1206">
        <v>2</v>
      </c>
      <c r="AA1206" s="11163" t="s">
        <v>16309</v>
      </c>
      <c r="AB1206" s="11161"/>
      <c r="AC1206" s="11161">
        <v>5</v>
      </c>
    </row>
    <row r="1207">
      <c r="W1207" t="s">
        <v>16310</v>
      </c>
      <c r="Y1207">
        <v>2</v>
      </c>
      <c r="AA1207" s="11163" t="s">
        <v>15802</v>
      </c>
      <c r="AB1207" s="11161"/>
      <c r="AC1207" s="11161">
        <v>5</v>
      </c>
    </row>
    <row r="1208">
      <c r="W1208" t="s">
        <v>16311</v>
      </c>
      <c r="Y1208">
        <v>2</v>
      </c>
      <c r="AA1208" s="11163" t="s">
        <v>15804</v>
      </c>
      <c r="AB1208" s="11161"/>
      <c r="AC1208" s="11161">
        <v>5</v>
      </c>
    </row>
    <row r="1209">
      <c r="W1209" t="s">
        <v>16312</v>
      </c>
      <c r="Y1209">
        <v>2</v>
      </c>
      <c r="AA1209" s="11163" t="s">
        <v>16313</v>
      </c>
      <c r="AB1209" s="11161"/>
      <c r="AC1209" s="11161">
        <v>5</v>
      </c>
    </row>
    <row r="1210">
      <c r="W1210" t="s">
        <v>16161</v>
      </c>
      <c r="Y1210">
        <v>2</v>
      </c>
      <c r="AA1210" s="11163" t="s">
        <v>16314</v>
      </c>
      <c r="AB1210" s="11161"/>
      <c r="AC1210" s="11161">
        <v>5</v>
      </c>
    </row>
    <row r="1211">
      <c r="W1211" t="s">
        <v>16315</v>
      </c>
      <c r="Y1211">
        <v>2</v>
      </c>
      <c r="AA1211" s="11163" t="s">
        <v>16316</v>
      </c>
      <c r="AB1211" s="11161"/>
      <c r="AC1211" s="11161">
        <v>5</v>
      </c>
    </row>
    <row r="1212">
      <c r="W1212" t="s">
        <v>16235</v>
      </c>
      <c r="Y1212">
        <v>2</v>
      </c>
      <c r="AA1212" s="11163" t="s">
        <v>16317</v>
      </c>
      <c r="AB1212" s="11161"/>
      <c r="AC1212" s="11161">
        <v>5</v>
      </c>
    </row>
    <row r="1213">
      <c r="W1213" t="s">
        <v>16318</v>
      </c>
      <c r="Y1213">
        <v>2</v>
      </c>
      <c r="AA1213" s="11163" t="s">
        <v>15912</v>
      </c>
      <c r="AB1213" s="11161"/>
      <c r="AC1213" s="11161">
        <v>5</v>
      </c>
    </row>
    <row r="1214">
      <c r="W1214" t="s">
        <v>16319</v>
      </c>
      <c r="Y1214">
        <v>2</v>
      </c>
      <c r="AA1214" s="11163" t="s">
        <v>16320</v>
      </c>
      <c r="AB1214" s="11161"/>
      <c r="AC1214" s="11161">
        <v>5</v>
      </c>
    </row>
    <row r="1215">
      <c r="W1215" t="s">
        <v>16239</v>
      </c>
      <c r="Y1215">
        <v>2</v>
      </c>
      <c r="AA1215" s="11163" t="s">
        <v>16321</v>
      </c>
      <c r="AB1215" s="11161"/>
      <c r="AC1215" s="11161">
        <v>5</v>
      </c>
    </row>
    <row r="1216">
      <c r="W1216" t="s">
        <v>16322</v>
      </c>
      <c r="Y1216">
        <v>2</v>
      </c>
      <c r="AA1216" s="11163" t="s">
        <v>16323</v>
      </c>
      <c r="AB1216" s="11161"/>
      <c r="AC1216" s="11161">
        <v>5</v>
      </c>
    </row>
    <row r="1217">
      <c r="W1217" t="s">
        <v>16324</v>
      </c>
      <c r="Y1217">
        <v>2</v>
      </c>
      <c r="AA1217" s="11163" t="s">
        <v>15781</v>
      </c>
      <c r="AB1217" s="11161"/>
      <c r="AC1217" s="11161">
        <v>5</v>
      </c>
    </row>
    <row r="1218">
      <c r="W1218" t="s">
        <v>16325</v>
      </c>
      <c r="Y1218">
        <v>2</v>
      </c>
      <c r="AA1218" s="11163" t="s">
        <v>16131</v>
      </c>
      <c r="AB1218" s="11161"/>
      <c r="AC1218" s="11161">
        <v>5</v>
      </c>
    </row>
    <row r="1219">
      <c r="W1219" t="s">
        <v>16326</v>
      </c>
      <c r="Y1219">
        <v>2</v>
      </c>
      <c r="AA1219" s="11163" t="s">
        <v>16327</v>
      </c>
      <c r="AB1219" s="11161"/>
      <c r="AC1219" s="11161">
        <v>5</v>
      </c>
    </row>
    <row r="1220">
      <c r="W1220" t="s">
        <v>16328</v>
      </c>
      <c r="Y1220">
        <v>2</v>
      </c>
      <c r="AA1220" s="11163" t="s">
        <v>16329</v>
      </c>
      <c r="AB1220" s="11161"/>
      <c r="AC1220" s="11161">
        <v>5</v>
      </c>
    </row>
    <row r="1221">
      <c r="W1221" t="s">
        <v>16330</v>
      </c>
      <c r="Y1221">
        <v>2</v>
      </c>
      <c r="AA1221" s="11163" t="s">
        <v>16331</v>
      </c>
      <c r="AB1221" s="11161"/>
      <c r="AC1221" s="11161">
        <v>5</v>
      </c>
    </row>
    <row r="1222">
      <c r="W1222" t="s">
        <v>16332</v>
      </c>
      <c r="Y1222">
        <v>2</v>
      </c>
      <c r="AA1222" s="11163" t="s">
        <v>16333</v>
      </c>
      <c r="AB1222" s="11161"/>
      <c r="AC1222" s="11161">
        <v>5</v>
      </c>
    </row>
    <row r="1223">
      <c r="W1223" t="s">
        <v>16334</v>
      </c>
      <c r="Y1223">
        <v>2</v>
      </c>
      <c r="AA1223" s="11163" t="s">
        <v>16335</v>
      </c>
      <c r="AB1223" s="11161"/>
      <c r="AC1223" s="11161">
        <v>5</v>
      </c>
    </row>
    <row r="1224">
      <c r="W1224" t="s">
        <v>16336</v>
      </c>
      <c r="Y1224">
        <v>2</v>
      </c>
      <c r="AA1224" s="11163" t="s">
        <v>15982</v>
      </c>
      <c r="AB1224" s="11161"/>
      <c r="AC1224" s="11161">
        <v>5</v>
      </c>
    </row>
    <row r="1225">
      <c r="W1225" t="s">
        <v>16337</v>
      </c>
      <c r="Y1225">
        <v>2</v>
      </c>
      <c r="AA1225" s="11163" t="s">
        <v>15917</v>
      </c>
      <c r="AB1225" s="11161"/>
      <c r="AC1225" s="11161">
        <v>5</v>
      </c>
    </row>
    <row r="1226">
      <c r="W1226" t="s">
        <v>16338</v>
      </c>
      <c r="Y1226">
        <v>2</v>
      </c>
      <c r="AA1226" s="11163" t="s">
        <v>16339</v>
      </c>
      <c r="AB1226" s="11161"/>
      <c r="AC1226" s="11161">
        <v>5</v>
      </c>
    </row>
    <row r="1227">
      <c r="W1227" t="s">
        <v>16340</v>
      </c>
      <c r="Y1227">
        <v>2</v>
      </c>
      <c r="AA1227" s="11163" t="s">
        <v>16341</v>
      </c>
      <c r="AB1227" s="11161"/>
      <c r="AC1227" s="11161">
        <v>5</v>
      </c>
    </row>
    <row r="1228">
      <c r="W1228" t="s">
        <v>16237</v>
      </c>
      <c r="Y1228">
        <v>2</v>
      </c>
      <c r="AA1228" s="11163" t="s">
        <v>16342</v>
      </c>
      <c r="AB1228" s="11161"/>
      <c r="AC1228" s="11161">
        <v>5</v>
      </c>
    </row>
    <row r="1229">
      <c r="W1229" t="s">
        <v>16343</v>
      </c>
      <c r="Y1229">
        <v>2</v>
      </c>
      <c r="AA1229" s="11163" t="s">
        <v>16344</v>
      </c>
      <c r="AB1229" s="11161"/>
      <c r="AC1229" s="11161">
        <v>5</v>
      </c>
    </row>
    <row r="1230">
      <c r="W1230" t="s">
        <v>16345</v>
      </c>
      <c r="Y1230">
        <v>2</v>
      </c>
      <c r="AA1230" s="11163" t="s">
        <v>16346</v>
      </c>
      <c r="AB1230" s="11161"/>
      <c r="AC1230" s="11161">
        <v>5</v>
      </c>
    </row>
    <row r="1231">
      <c r="W1231" t="s">
        <v>16347</v>
      </c>
      <c r="Y1231">
        <v>2</v>
      </c>
      <c r="AA1231" s="11163" t="s">
        <v>15910</v>
      </c>
      <c r="AB1231" s="11161"/>
      <c r="AC1231" s="11161">
        <v>5</v>
      </c>
    </row>
    <row r="1232">
      <c r="W1232" t="s">
        <v>16348</v>
      </c>
      <c r="Y1232">
        <v>2</v>
      </c>
      <c r="AA1232" s="11163" t="s">
        <v>15911</v>
      </c>
      <c r="AB1232" s="11161"/>
      <c r="AC1232" s="11161">
        <v>5</v>
      </c>
    </row>
    <row r="1233">
      <c r="W1233" t="s">
        <v>16349</v>
      </c>
      <c r="Y1233">
        <v>2</v>
      </c>
      <c r="AA1233" s="11163" t="s">
        <v>15900</v>
      </c>
      <c r="AB1233" s="11161"/>
      <c r="AC1233" s="11161">
        <v>5</v>
      </c>
    </row>
    <row r="1234">
      <c r="W1234" t="s">
        <v>15898</v>
      </c>
      <c r="Y1234">
        <v>2</v>
      </c>
      <c r="AA1234" s="11163" t="s">
        <v>15901</v>
      </c>
      <c r="AB1234" s="11161"/>
      <c r="AC1234" s="11161">
        <v>5</v>
      </c>
    </row>
    <row r="1235">
      <c r="W1235" t="s">
        <v>16350</v>
      </c>
      <c r="Y1235">
        <v>2</v>
      </c>
      <c r="AA1235" s="11163" t="s">
        <v>16351</v>
      </c>
      <c r="AB1235" s="11161"/>
      <c r="AC1235" s="11161">
        <v>5</v>
      </c>
    </row>
    <row r="1236">
      <c r="W1236" t="s">
        <v>16352</v>
      </c>
      <c r="Y1236">
        <v>2</v>
      </c>
      <c r="AA1236" s="11163" t="s">
        <v>16353</v>
      </c>
      <c r="AB1236" s="11161"/>
      <c r="AC1236" s="11161">
        <v>5</v>
      </c>
    </row>
    <row r="1237">
      <c r="W1237" t="s">
        <v>16354</v>
      </c>
      <c r="Y1237">
        <v>2</v>
      </c>
      <c r="AA1237" s="11163" t="s">
        <v>16355</v>
      </c>
      <c r="AB1237" s="11161"/>
      <c r="AC1237" s="11161">
        <v>5</v>
      </c>
    </row>
    <row r="1238">
      <c r="W1238" t="s">
        <v>16356</v>
      </c>
      <c r="Y1238">
        <v>2</v>
      </c>
      <c r="AA1238" s="11163" t="s">
        <v>16357</v>
      </c>
      <c r="AB1238" s="11161"/>
      <c r="AC1238" s="11161">
        <v>5</v>
      </c>
    </row>
    <row r="1239">
      <c r="W1239" t="s">
        <v>16358</v>
      </c>
      <c r="Y1239">
        <v>2</v>
      </c>
      <c r="AA1239" s="11163" t="s">
        <v>16359</v>
      </c>
      <c r="AB1239" s="11161"/>
      <c r="AC1239" s="11161">
        <v>5</v>
      </c>
    </row>
    <row r="1240">
      <c r="W1240" t="s">
        <v>16360</v>
      </c>
      <c r="Y1240">
        <v>2</v>
      </c>
      <c r="AA1240" s="11163" t="s">
        <v>15985</v>
      </c>
      <c r="AB1240" s="11161"/>
      <c r="AC1240" s="11161">
        <v>5</v>
      </c>
    </row>
    <row r="1241">
      <c r="W1241" t="s">
        <v>16361</v>
      </c>
      <c r="Y1241">
        <v>2</v>
      </c>
      <c r="AA1241" s="11163" t="s">
        <v>15700</v>
      </c>
      <c r="AB1241" s="11161"/>
      <c r="AC1241" s="11161">
        <v>5</v>
      </c>
    </row>
    <row r="1242">
      <c r="W1242" t="s">
        <v>16362</v>
      </c>
      <c r="Y1242">
        <v>2</v>
      </c>
      <c r="AA1242" s="11163" t="s">
        <v>16363</v>
      </c>
      <c r="AB1242" s="11161"/>
      <c r="AC1242" s="11161">
        <v>5</v>
      </c>
    </row>
    <row r="1243">
      <c r="W1243" t="s">
        <v>16364</v>
      </c>
      <c r="Y1243">
        <v>2</v>
      </c>
      <c r="AA1243" s="11163" t="s">
        <v>16365</v>
      </c>
      <c r="AB1243" s="11161"/>
      <c r="AC1243" s="11161">
        <v>5</v>
      </c>
    </row>
    <row r="1244">
      <c r="W1244" t="s">
        <v>16366</v>
      </c>
      <c r="Y1244">
        <v>2</v>
      </c>
      <c r="AA1244" s="11163" t="s">
        <v>16367</v>
      </c>
      <c r="AB1244" s="11161"/>
      <c r="AC1244" s="11161">
        <v>5</v>
      </c>
    </row>
    <row r="1245">
      <c r="W1245" t="s">
        <v>16368</v>
      </c>
      <c r="Y1245">
        <v>2</v>
      </c>
      <c r="AA1245" s="11163" t="s">
        <v>15708</v>
      </c>
      <c r="AB1245" s="11161"/>
      <c r="AC1245" s="11161">
        <v>5</v>
      </c>
    </row>
    <row r="1246">
      <c r="W1246" t="s">
        <v>16369</v>
      </c>
      <c r="Y1246">
        <v>2</v>
      </c>
      <c r="AA1246" s="11163" t="s">
        <v>16370</v>
      </c>
      <c r="AB1246" s="11161"/>
      <c r="AC1246" s="11161">
        <v>4</v>
      </c>
    </row>
    <row r="1247">
      <c r="W1247" t="s">
        <v>16371</v>
      </c>
      <c r="Y1247">
        <v>2</v>
      </c>
      <c r="AA1247" s="11163" t="s">
        <v>16372</v>
      </c>
      <c r="AB1247" s="11161"/>
      <c r="AC1247" s="11161">
        <v>4</v>
      </c>
    </row>
    <row r="1248">
      <c r="W1248" t="s">
        <v>16373</v>
      </c>
      <c r="Y1248">
        <v>2</v>
      </c>
      <c r="AA1248" s="11163" t="s">
        <v>16374</v>
      </c>
      <c r="AB1248" s="11161"/>
      <c r="AC1248" s="11161">
        <v>4</v>
      </c>
    </row>
    <row r="1249">
      <c r="W1249" t="s">
        <v>16107</v>
      </c>
      <c r="Y1249">
        <v>2</v>
      </c>
      <c r="AA1249" s="11163" t="s">
        <v>15988</v>
      </c>
      <c r="AB1249" s="11161"/>
      <c r="AC1249" s="11161">
        <v>4</v>
      </c>
    </row>
    <row r="1250">
      <c r="W1250" t="s">
        <v>16375</v>
      </c>
      <c r="Y1250">
        <v>2</v>
      </c>
      <c r="AA1250" s="11163" t="s">
        <v>16376</v>
      </c>
      <c r="AB1250" s="11161"/>
      <c r="AC1250" s="11161">
        <v>4</v>
      </c>
    </row>
    <row r="1251">
      <c r="W1251" t="s">
        <v>16090</v>
      </c>
      <c r="Y1251">
        <v>2</v>
      </c>
      <c r="AA1251" s="11163" t="s">
        <v>16377</v>
      </c>
      <c r="AB1251" s="11161"/>
      <c r="AC1251" s="11161">
        <v>4</v>
      </c>
    </row>
    <row r="1252">
      <c r="W1252" t="s">
        <v>16092</v>
      </c>
      <c r="Y1252">
        <v>2</v>
      </c>
      <c r="AA1252" s="11163" t="s">
        <v>16378</v>
      </c>
      <c r="AB1252" s="11161"/>
      <c r="AC1252" s="11161">
        <v>4</v>
      </c>
    </row>
    <row r="1253">
      <c r="W1253" t="s">
        <v>16344</v>
      </c>
      <c r="Y1253">
        <v>2</v>
      </c>
      <c r="AA1253" s="11163" t="s">
        <v>16358</v>
      </c>
      <c r="AB1253" s="11161"/>
      <c r="AC1253" s="11161">
        <v>4</v>
      </c>
    </row>
    <row r="1254">
      <c r="W1254" t="s">
        <v>16346</v>
      </c>
      <c r="Y1254">
        <v>2</v>
      </c>
      <c r="AA1254" s="11163" t="s">
        <v>16379</v>
      </c>
      <c r="AB1254" s="11161"/>
      <c r="AC1254" s="11161">
        <v>4</v>
      </c>
    </row>
    <row r="1255">
      <c r="W1255" t="s">
        <v>16380</v>
      </c>
      <c r="Y1255">
        <v>2</v>
      </c>
      <c r="AA1255" s="11163" t="s">
        <v>16381</v>
      </c>
      <c r="AB1255" s="11161"/>
      <c r="AC1255" s="11161">
        <v>4</v>
      </c>
    </row>
    <row r="1256">
      <c r="W1256" t="s">
        <v>16099</v>
      </c>
      <c r="Y1256">
        <v>2</v>
      </c>
      <c r="AA1256" s="11163" t="s">
        <v>16382</v>
      </c>
      <c r="AB1256" s="11161"/>
      <c r="AC1256" s="11161">
        <v>4</v>
      </c>
    </row>
    <row r="1257">
      <c r="W1257" t="s">
        <v>15903</v>
      </c>
      <c r="Y1257">
        <v>2</v>
      </c>
      <c r="AA1257" s="11163" t="s">
        <v>15897</v>
      </c>
      <c r="AB1257" s="11161"/>
      <c r="AC1257" s="11161">
        <v>4</v>
      </c>
    </row>
    <row r="1258">
      <c r="W1258" t="s">
        <v>16383</v>
      </c>
      <c r="Y1258">
        <v>2</v>
      </c>
      <c r="AA1258" s="11163" t="s">
        <v>15919</v>
      </c>
      <c r="AB1258" s="11161"/>
      <c r="AC1258" s="11161">
        <v>4</v>
      </c>
    </row>
    <row r="1259">
      <c r="W1259" t="s">
        <v>16384</v>
      </c>
      <c r="Y1259">
        <v>2</v>
      </c>
      <c r="AA1259" s="11163" t="s">
        <v>16385</v>
      </c>
      <c r="AB1259" s="11161"/>
      <c r="AC1259" s="11161">
        <v>4</v>
      </c>
    </row>
    <row r="1260">
      <c r="W1260" t="s">
        <v>16359</v>
      </c>
      <c r="Y1260">
        <v>2</v>
      </c>
      <c r="AA1260" s="11163" t="s">
        <v>15792</v>
      </c>
      <c r="AB1260" s="11161"/>
      <c r="AC1260" s="11161">
        <v>4</v>
      </c>
    </row>
    <row r="1261">
      <c r="W1261" t="s">
        <v>16386</v>
      </c>
      <c r="Y1261">
        <v>2</v>
      </c>
      <c r="AA1261" s="11163" t="s">
        <v>16387</v>
      </c>
      <c r="AB1261" s="11161"/>
      <c r="AC1261" s="11161">
        <v>4</v>
      </c>
    </row>
    <row r="1262">
      <c r="W1262" t="s">
        <v>16372</v>
      </c>
      <c r="Y1262">
        <v>2</v>
      </c>
      <c r="AA1262" s="11163" t="s">
        <v>16388</v>
      </c>
      <c r="AB1262" s="11161"/>
      <c r="AC1262" s="11161">
        <v>4</v>
      </c>
    </row>
    <row r="1263">
      <c r="W1263" t="s">
        <v>16374</v>
      </c>
      <c r="Y1263">
        <v>2</v>
      </c>
      <c r="AA1263" s="11163" t="s">
        <v>16389</v>
      </c>
      <c r="AB1263" s="11161"/>
      <c r="AC1263" s="11161">
        <v>4</v>
      </c>
    </row>
    <row r="1264">
      <c r="W1264" t="s">
        <v>16390</v>
      </c>
      <c r="Y1264">
        <v>2</v>
      </c>
      <c r="AA1264" s="11163" t="s">
        <v>15799</v>
      </c>
      <c r="AB1264" s="11161"/>
      <c r="AC1264" s="11161">
        <v>4</v>
      </c>
    </row>
    <row r="1265">
      <c r="W1265" t="s">
        <v>16391</v>
      </c>
      <c r="Y1265">
        <v>2</v>
      </c>
      <c r="AA1265" s="11163" t="s">
        <v>15801</v>
      </c>
      <c r="AB1265" s="11161"/>
      <c r="AC1265" s="11161">
        <v>4</v>
      </c>
    </row>
    <row r="1266">
      <c r="W1266" t="s">
        <v>16392</v>
      </c>
      <c r="Y1266">
        <v>2</v>
      </c>
      <c r="AA1266" s="11163" t="s">
        <v>16368</v>
      </c>
      <c r="AB1266" s="11161"/>
      <c r="AC1266" s="11161">
        <v>4</v>
      </c>
    </row>
    <row r="1267">
      <c r="W1267" t="s">
        <v>16393</v>
      </c>
      <c r="Y1267">
        <v>2</v>
      </c>
      <c r="AA1267" s="11163" t="s">
        <v>16369</v>
      </c>
      <c r="AB1267" s="11161"/>
      <c r="AC1267" s="11161">
        <v>4</v>
      </c>
    </row>
    <row r="1268">
      <c r="W1268" t="s">
        <v>16365</v>
      </c>
      <c r="Y1268">
        <v>2</v>
      </c>
      <c r="AA1268" s="11163" t="s">
        <v>16394</v>
      </c>
      <c r="AB1268" s="11161"/>
      <c r="AC1268" s="11161">
        <v>4</v>
      </c>
    </row>
    <row r="1269">
      <c r="W1269" t="s">
        <v>16093</v>
      </c>
      <c r="Y1269">
        <v>2</v>
      </c>
      <c r="AA1269" s="11163" t="s">
        <v>16395</v>
      </c>
      <c r="AB1269" s="11161"/>
      <c r="AC1269" s="11161">
        <v>4</v>
      </c>
    </row>
    <row r="1270">
      <c r="W1270" t="s">
        <v>16096</v>
      </c>
      <c r="Y1270">
        <v>2</v>
      </c>
      <c r="AA1270" s="11163" t="s">
        <v>16135</v>
      </c>
      <c r="AB1270" s="11161"/>
      <c r="AC1270" s="11161">
        <v>4</v>
      </c>
    </row>
    <row r="1271">
      <c r="W1271" t="s">
        <v>16376</v>
      </c>
      <c r="Y1271">
        <v>2</v>
      </c>
      <c r="AA1271" s="11163" t="s">
        <v>16139</v>
      </c>
      <c r="AB1271" s="11161"/>
      <c r="AC1271" s="11161">
        <v>4</v>
      </c>
    </row>
    <row r="1272">
      <c r="W1272" t="s">
        <v>16396</v>
      </c>
      <c r="Y1272">
        <v>2</v>
      </c>
      <c r="AA1272" s="11163" t="s">
        <v>16397</v>
      </c>
      <c r="AB1272" s="11161"/>
      <c r="AC1272" s="11161">
        <v>4</v>
      </c>
    </row>
    <row r="1273">
      <c r="W1273" t="s">
        <v>16398</v>
      </c>
      <c r="Y1273">
        <v>2</v>
      </c>
      <c r="AA1273" s="11163" t="s">
        <v>16110</v>
      </c>
      <c r="AB1273" s="11161"/>
      <c r="AC1273" s="11161">
        <v>4</v>
      </c>
    </row>
    <row r="1274">
      <c r="W1274" t="s">
        <v>16399</v>
      </c>
      <c r="Y1274">
        <v>2</v>
      </c>
      <c r="AA1274" s="11163" t="s">
        <v>16400</v>
      </c>
      <c r="AB1274" s="11161"/>
      <c r="AC1274" s="11161">
        <v>4</v>
      </c>
    </row>
    <row r="1275">
      <c r="W1275" t="s">
        <v>16103</v>
      </c>
      <c r="Y1275">
        <v>2</v>
      </c>
      <c r="AA1275" s="11163" t="s">
        <v>16401</v>
      </c>
      <c r="AB1275" s="11161"/>
      <c r="AC1275" s="11161">
        <v>4</v>
      </c>
    </row>
    <row r="1276">
      <c r="W1276" t="s">
        <v>16402</v>
      </c>
      <c r="Y1276">
        <v>2</v>
      </c>
      <c r="AA1276" s="11163" t="s">
        <v>16403</v>
      </c>
      <c r="AB1276" s="11161"/>
      <c r="AC1276" s="11161">
        <v>4</v>
      </c>
    </row>
    <row r="1277">
      <c r="W1277" t="s">
        <v>16327</v>
      </c>
      <c r="Y1277">
        <v>2</v>
      </c>
      <c r="AA1277" s="11163" t="s">
        <v>16404</v>
      </c>
      <c r="AB1277" s="11161"/>
      <c r="AC1277" s="11161">
        <v>4</v>
      </c>
    </row>
    <row r="1278">
      <c r="W1278" t="s">
        <v>16333</v>
      </c>
      <c r="Y1278">
        <v>2</v>
      </c>
      <c r="AA1278" s="11163" t="s">
        <v>16082</v>
      </c>
      <c r="AB1278" s="11161"/>
      <c r="AC1278" s="11161">
        <v>4</v>
      </c>
    </row>
    <row r="1279">
      <c r="W1279" t="s">
        <v>15767</v>
      </c>
      <c r="Y1279">
        <v>2</v>
      </c>
      <c r="AA1279" s="11163" t="s">
        <v>16197</v>
      </c>
      <c r="AB1279" s="11161"/>
      <c r="AC1279" s="11161">
        <v>4</v>
      </c>
    </row>
    <row r="1280">
      <c r="W1280" t="s">
        <v>16339</v>
      </c>
      <c r="Y1280">
        <v>2</v>
      </c>
      <c r="AA1280" s="11163" t="s">
        <v>15821</v>
      </c>
      <c r="AB1280" s="11161"/>
      <c r="AC1280" s="11161">
        <v>4</v>
      </c>
    </row>
    <row r="1281">
      <c r="W1281" t="s">
        <v>16405</v>
      </c>
      <c r="Y1281">
        <v>2</v>
      </c>
      <c r="AA1281" s="11163" t="s">
        <v>16406</v>
      </c>
      <c r="AB1281" s="11161"/>
      <c r="AC1281" s="11161">
        <v>4</v>
      </c>
    </row>
    <row r="1282">
      <c r="W1282" t="s">
        <v>15983</v>
      </c>
      <c r="Y1282">
        <v>2</v>
      </c>
      <c r="AA1282" s="11163" t="s">
        <v>15828</v>
      </c>
      <c r="AB1282" s="11161"/>
      <c r="AC1282" s="11161">
        <v>4</v>
      </c>
    </row>
    <row r="1283">
      <c r="W1283" t="s">
        <v>16407</v>
      </c>
      <c r="Y1283">
        <v>2</v>
      </c>
      <c r="AA1283" s="11163" t="s">
        <v>16221</v>
      </c>
      <c r="AB1283" s="11161"/>
      <c r="AC1283" s="11161">
        <v>4</v>
      </c>
    </row>
    <row r="1284">
      <c r="W1284" t="s">
        <v>16408</v>
      </c>
      <c r="Y1284">
        <v>2</v>
      </c>
      <c r="AA1284" s="11163" t="s">
        <v>15831</v>
      </c>
      <c r="AB1284" s="11161"/>
      <c r="AC1284" s="11161">
        <v>4</v>
      </c>
    </row>
    <row r="1285">
      <c r="W1285" t="s">
        <v>16409</v>
      </c>
      <c r="Y1285">
        <v>2</v>
      </c>
      <c r="AA1285" s="11163" t="s">
        <v>16088</v>
      </c>
      <c r="AB1285" s="11161"/>
      <c r="AC1285" s="11161">
        <v>4</v>
      </c>
    </row>
    <row r="1286">
      <c r="W1286" t="s">
        <v>16410</v>
      </c>
      <c r="Y1286">
        <v>2</v>
      </c>
      <c r="AA1286" s="11163" t="s">
        <v>15818</v>
      </c>
      <c r="AB1286" s="11161"/>
      <c r="AC1286" s="11161">
        <v>4</v>
      </c>
    </row>
    <row r="1287">
      <c r="W1287" t="s">
        <v>16411</v>
      </c>
      <c r="Y1287">
        <v>2</v>
      </c>
      <c r="AA1287" s="11163" t="s">
        <v>15834</v>
      </c>
      <c r="AB1287" s="11161"/>
      <c r="AC1287" s="11161">
        <v>4</v>
      </c>
    </row>
    <row r="1288">
      <c r="W1288" t="s">
        <v>15493</v>
      </c>
      <c r="Y1288">
        <v>2</v>
      </c>
      <c r="AA1288" s="11163" t="s">
        <v>16412</v>
      </c>
      <c r="AB1288" s="11161"/>
      <c r="AC1288" s="11161">
        <v>4</v>
      </c>
    </row>
    <row r="1289">
      <c r="W1289" t="s">
        <v>15627</v>
      </c>
      <c r="Y1289">
        <v>2</v>
      </c>
      <c r="AA1289" s="11163" t="s">
        <v>16075</v>
      </c>
      <c r="AB1289" s="11161"/>
      <c r="AC1289" s="11161">
        <v>4</v>
      </c>
    </row>
    <row r="1290">
      <c r="W1290" t="s">
        <v>15643</v>
      </c>
      <c r="Y1290">
        <v>2</v>
      </c>
      <c r="AA1290" s="11163" t="s">
        <v>16413</v>
      </c>
      <c r="AB1290" s="11161"/>
      <c r="AC1290" s="11161">
        <v>4</v>
      </c>
    </row>
    <row r="1291">
      <c r="W1291" t="s">
        <v>16414</v>
      </c>
      <c r="Y1291">
        <v>2</v>
      </c>
      <c r="AA1291" s="11163" t="s">
        <v>16415</v>
      </c>
      <c r="AB1291" s="11161"/>
      <c r="AC1291" s="11161">
        <v>4</v>
      </c>
    </row>
    <row r="1292">
      <c r="W1292" t="s">
        <v>16022</v>
      </c>
      <c r="Y1292">
        <v>2</v>
      </c>
      <c r="AA1292" s="11163" t="s">
        <v>16416</v>
      </c>
      <c r="AB1292" s="11161"/>
      <c r="AC1292" s="11161">
        <v>4</v>
      </c>
    </row>
    <row r="1293">
      <c r="W1293" t="s">
        <v>16417</v>
      </c>
      <c r="Y1293">
        <v>2</v>
      </c>
      <c r="AA1293" s="11163" t="s">
        <v>16166</v>
      </c>
      <c r="AB1293" s="11161"/>
      <c r="AC1293" s="11161">
        <v>4</v>
      </c>
    </row>
    <row r="1294">
      <c r="W1294" t="s">
        <v>16418</v>
      </c>
      <c r="Y1294">
        <v>2</v>
      </c>
      <c r="AA1294" s="11163" t="s">
        <v>15807</v>
      </c>
      <c r="AB1294" s="11161"/>
      <c r="AC1294" s="11161">
        <v>4</v>
      </c>
    </row>
    <row r="1295">
      <c r="W1295" t="s">
        <v>16419</v>
      </c>
      <c r="Y1295">
        <v>2</v>
      </c>
      <c r="AA1295" s="11163" t="s">
        <v>16420</v>
      </c>
      <c r="AB1295" s="11161"/>
      <c r="AC1295" s="11161">
        <v>4</v>
      </c>
    </row>
    <row r="1296">
      <c r="W1296" t="s">
        <v>16207</v>
      </c>
      <c r="Y1296">
        <v>2</v>
      </c>
      <c r="AA1296" s="11163" t="s">
        <v>16421</v>
      </c>
      <c r="AB1296" s="11161"/>
      <c r="AC1296" s="11161">
        <v>4</v>
      </c>
    </row>
    <row r="1297">
      <c r="W1297" t="s">
        <v>16177</v>
      </c>
      <c r="Y1297">
        <v>2</v>
      </c>
      <c r="AA1297" s="11163" t="s">
        <v>16102</v>
      </c>
      <c r="AB1297" s="11161"/>
      <c r="AC1297" s="11161">
        <v>4</v>
      </c>
    </row>
    <row r="1298">
      <c r="W1298" t="s">
        <v>16422</v>
      </c>
      <c r="Y1298">
        <v>2</v>
      </c>
      <c r="AA1298" s="11163" t="s">
        <v>16158</v>
      </c>
      <c r="AB1298" s="11161"/>
      <c r="AC1298" s="11161">
        <v>4</v>
      </c>
    </row>
    <row r="1299">
      <c r="W1299" t="s">
        <v>16423</v>
      </c>
      <c r="Y1299">
        <v>2</v>
      </c>
      <c r="AA1299" s="11163" t="s">
        <v>16424</v>
      </c>
      <c r="AB1299" s="11161"/>
      <c r="AC1299" s="11161">
        <v>4</v>
      </c>
    </row>
    <row r="1300">
      <c r="W1300" t="s">
        <v>15629</v>
      </c>
      <c r="Y1300">
        <v>2</v>
      </c>
      <c r="AA1300" s="11163" t="s">
        <v>16095</v>
      </c>
      <c r="AB1300" s="11161"/>
      <c r="AC1300" s="11161">
        <v>4</v>
      </c>
    </row>
    <row r="1301">
      <c r="W1301" t="s">
        <v>16425</v>
      </c>
      <c r="Y1301">
        <v>2</v>
      </c>
      <c r="AA1301" s="11163" t="s">
        <v>16426</v>
      </c>
      <c r="AB1301" s="11161"/>
      <c r="AC1301" s="11161">
        <v>4</v>
      </c>
    </row>
    <row r="1302">
      <c r="W1302" t="s">
        <v>16203</v>
      </c>
      <c r="Y1302">
        <v>2</v>
      </c>
      <c r="AA1302" s="11163" t="s">
        <v>16427</v>
      </c>
      <c r="AB1302" s="11161"/>
      <c r="AC1302" s="11161">
        <v>4</v>
      </c>
    </row>
    <row r="1303">
      <c r="W1303" t="s">
        <v>16204</v>
      </c>
      <c r="Y1303">
        <v>2</v>
      </c>
      <c r="AA1303" s="11163" t="s">
        <v>16428</v>
      </c>
      <c r="AB1303" s="11161"/>
      <c r="AC1303" s="11161">
        <v>4</v>
      </c>
    </row>
    <row r="1304">
      <c r="W1304" t="s">
        <v>16429</v>
      </c>
      <c r="Y1304">
        <v>2</v>
      </c>
      <c r="AA1304" s="11163" t="s">
        <v>16430</v>
      </c>
      <c r="AB1304" s="11161"/>
      <c r="AC1304" s="11161">
        <v>4</v>
      </c>
    </row>
    <row r="1305">
      <c r="W1305" t="s">
        <v>15837</v>
      </c>
      <c r="Y1305">
        <v>2</v>
      </c>
      <c r="AA1305" s="11163" t="s">
        <v>16431</v>
      </c>
      <c r="AB1305" s="11161"/>
      <c r="AC1305" s="11161">
        <v>4</v>
      </c>
    </row>
    <row r="1306">
      <c r="W1306" t="s">
        <v>16432</v>
      </c>
      <c r="Y1306">
        <v>2</v>
      </c>
      <c r="AA1306" s="11163" t="s">
        <v>16433</v>
      </c>
      <c r="AB1306" s="11161"/>
      <c r="AC1306" s="11161">
        <v>4</v>
      </c>
    </row>
    <row r="1307">
      <c r="W1307" t="s">
        <v>16434</v>
      </c>
      <c r="Y1307">
        <v>2</v>
      </c>
      <c r="AA1307" s="11163" t="s">
        <v>15884</v>
      </c>
      <c r="AB1307" s="11161"/>
      <c r="AC1307" s="11161">
        <v>4</v>
      </c>
    </row>
    <row r="1308">
      <c r="W1308" t="s">
        <v>16435</v>
      </c>
      <c r="Y1308">
        <v>2</v>
      </c>
      <c r="AA1308" s="11163" t="s">
        <v>16332</v>
      </c>
      <c r="AB1308" s="11161"/>
      <c r="AC1308" s="11161">
        <v>4</v>
      </c>
    </row>
    <row r="1309">
      <c r="W1309" t="s">
        <v>15993</v>
      </c>
      <c r="Y1309">
        <v>2</v>
      </c>
      <c r="AA1309" s="11163" t="s">
        <v>16334</v>
      </c>
      <c r="AB1309" s="11161"/>
      <c r="AC1309" s="11161">
        <v>4</v>
      </c>
    </row>
    <row r="1310">
      <c r="W1310" t="s">
        <v>16436</v>
      </c>
      <c r="Y1310">
        <v>2</v>
      </c>
      <c r="AA1310" s="11163" t="s">
        <v>15881</v>
      </c>
      <c r="AB1310" s="11161"/>
      <c r="AC1310" s="11161">
        <v>4</v>
      </c>
    </row>
    <row r="1311">
      <c r="W1311" t="s">
        <v>16437</v>
      </c>
      <c r="Y1311">
        <v>2</v>
      </c>
      <c r="AA1311" s="11163" t="s">
        <v>16438</v>
      </c>
      <c r="AB1311" s="11161"/>
      <c r="AC1311" s="11161">
        <v>4</v>
      </c>
    </row>
    <row r="1312">
      <c r="W1312" t="s">
        <v>16439</v>
      </c>
      <c r="Y1312">
        <v>2</v>
      </c>
      <c r="AA1312" s="11163" t="s">
        <v>16016</v>
      </c>
      <c r="AB1312" s="11161"/>
      <c r="AC1312" s="11161">
        <v>4</v>
      </c>
    </row>
    <row r="1313">
      <c r="W1313" t="s">
        <v>16440</v>
      </c>
      <c r="Y1313">
        <v>2</v>
      </c>
      <c r="AA1313" s="11163" t="s">
        <v>16019</v>
      </c>
      <c r="AB1313" s="11161"/>
      <c r="AC1313" s="11161">
        <v>4</v>
      </c>
    </row>
    <row r="1314">
      <c r="W1314" t="s">
        <v>16441</v>
      </c>
      <c r="Y1314">
        <v>2</v>
      </c>
      <c r="AA1314" s="11163" t="s">
        <v>16300</v>
      </c>
      <c r="AB1314" s="11161"/>
      <c r="AC1314" s="11161">
        <v>4</v>
      </c>
    </row>
    <row r="1315">
      <c r="W1315" t="s">
        <v>16442</v>
      </c>
      <c r="Y1315">
        <v>2</v>
      </c>
      <c r="AA1315" s="11163" t="s">
        <v>16443</v>
      </c>
      <c r="AB1315" s="11161"/>
      <c r="AC1315" s="11161">
        <v>4</v>
      </c>
    </row>
    <row r="1316">
      <c r="W1316" t="s">
        <v>16444</v>
      </c>
      <c r="Y1316">
        <v>2</v>
      </c>
      <c r="AA1316" s="11163" t="s">
        <v>16445</v>
      </c>
      <c r="AB1316" s="11161"/>
      <c r="AC1316" s="11161">
        <v>4</v>
      </c>
    </row>
    <row r="1317">
      <c r="W1317" t="s">
        <v>16446</v>
      </c>
      <c r="Y1317">
        <v>2</v>
      </c>
      <c r="AA1317" s="11163" t="s">
        <v>16447</v>
      </c>
      <c r="AB1317" s="11161"/>
      <c r="AC1317" s="11161">
        <v>4</v>
      </c>
    </row>
    <row r="1318">
      <c r="W1318" t="s">
        <v>16448</v>
      </c>
      <c r="Y1318">
        <v>2</v>
      </c>
      <c r="AA1318" s="11163" t="s">
        <v>16289</v>
      </c>
      <c r="AB1318" s="11161"/>
      <c r="AC1318" s="11161">
        <v>4</v>
      </c>
    </row>
    <row r="1319">
      <c r="W1319" t="s">
        <v>15850</v>
      </c>
      <c r="Y1319">
        <v>2</v>
      </c>
      <c r="AA1319" s="11163" t="s">
        <v>16307</v>
      </c>
      <c r="AB1319" s="11161"/>
      <c r="AC1319" s="11161">
        <v>4</v>
      </c>
    </row>
    <row r="1320">
      <c r="W1320" t="s">
        <v>16180</v>
      </c>
      <c r="Y1320">
        <v>2</v>
      </c>
      <c r="AA1320" s="11163" t="s">
        <v>16449</v>
      </c>
      <c r="AB1320" s="11161"/>
      <c r="AC1320" s="11161">
        <v>4</v>
      </c>
    </row>
    <row r="1321">
      <c r="W1321" t="s">
        <v>16006</v>
      </c>
      <c r="Y1321">
        <v>1</v>
      </c>
      <c r="AA1321" s="11163" t="s">
        <v>16450</v>
      </c>
      <c r="AB1321" s="11161"/>
      <c r="AC1321" s="11161">
        <v>4</v>
      </c>
    </row>
    <row r="1322">
      <c r="W1322" t="s">
        <v>16199</v>
      </c>
      <c r="Y1322">
        <v>1</v>
      </c>
      <c r="AA1322" s="11163" t="s">
        <v>16028</v>
      </c>
      <c r="AB1322" s="11161"/>
      <c r="AC1322" s="11161">
        <v>4</v>
      </c>
    </row>
    <row r="1323">
      <c r="W1323" t="s">
        <v>16451</v>
      </c>
      <c r="Y1323">
        <v>1</v>
      </c>
      <c r="AA1323" s="11163" t="s">
        <v>16452</v>
      </c>
      <c r="AB1323" s="11161"/>
      <c r="AC1323" s="11161">
        <v>4</v>
      </c>
    </row>
    <row r="1324">
      <c r="W1324" t="s">
        <v>16453</v>
      </c>
      <c r="Y1324">
        <v>1</v>
      </c>
      <c r="AA1324" s="11163" t="s">
        <v>15870</v>
      </c>
      <c r="AB1324" s="11161"/>
      <c r="AC1324" s="11161">
        <v>4</v>
      </c>
    </row>
    <row r="1325">
      <c r="W1325" t="s">
        <v>16454</v>
      </c>
      <c r="Y1325">
        <v>1</v>
      </c>
      <c r="AA1325" s="11163" t="s">
        <v>16034</v>
      </c>
      <c r="AB1325" s="11161"/>
      <c r="AC1325" s="11161">
        <v>4</v>
      </c>
    </row>
    <row r="1326">
      <c r="W1326" t="s">
        <v>16200</v>
      </c>
      <c r="Y1326">
        <v>1</v>
      </c>
      <c r="AA1326" s="11163" t="s">
        <v>15874</v>
      </c>
      <c r="AB1326" s="11161"/>
      <c r="AC1326" s="11161">
        <v>4</v>
      </c>
    </row>
    <row r="1327">
      <c r="W1327" t="s">
        <v>16202</v>
      </c>
      <c r="Y1327">
        <v>1</v>
      </c>
      <c r="AA1327" s="11163" t="s">
        <v>16455</v>
      </c>
      <c r="AB1327" s="11161"/>
      <c r="AC1327" s="11161">
        <v>4</v>
      </c>
    </row>
    <row r="1328">
      <c r="W1328" t="s">
        <v>16456</v>
      </c>
      <c r="Y1328">
        <v>1</v>
      </c>
      <c r="AA1328" s="11163" t="s">
        <v>16457</v>
      </c>
      <c r="AB1328" s="11161"/>
      <c r="AC1328" s="11161">
        <v>4</v>
      </c>
    </row>
    <row r="1329">
      <c r="W1329" t="s">
        <v>16458</v>
      </c>
      <c r="Y1329">
        <v>1</v>
      </c>
      <c r="AA1329" s="11163" t="s">
        <v>15867</v>
      </c>
      <c r="AB1329" s="11161"/>
      <c r="AC1329" s="11161">
        <v>4</v>
      </c>
    </row>
    <row r="1330">
      <c r="W1330" t="s">
        <v>16459</v>
      </c>
      <c r="Y1330">
        <v>1</v>
      </c>
      <c r="AA1330" s="11163" t="s">
        <v>16279</v>
      </c>
      <c r="AB1330" s="11161"/>
      <c r="AC1330" s="11161">
        <v>4</v>
      </c>
    </row>
    <row r="1331">
      <c r="W1331" t="s">
        <v>16460</v>
      </c>
      <c r="Y1331">
        <v>1</v>
      </c>
      <c r="AA1331" s="11163" t="s">
        <v>16319</v>
      </c>
      <c r="AB1331" s="11161"/>
      <c r="AC1331" s="11161">
        <v>4</v>
      </c>
    </row>
    <row r="1332">
      <c r="W1332" t="s">
        <v>16461</v>
      </c>
      <c r="Y1332">
        <v>1</v>
      </c>
      <c r="AA1332" s="11163" t="s">
        <v>16322</v>
      </c>
      <c r="AB1332" s="11161"/>
      <c r="AC1332" s="11161">
        <v>4</v>
      </c>
    </row>
    <row r="1333">
      <c r="W1333" t="s">
        <v>16462</v>
      </c>
      <c r="Y1333">
        <v>1</v>
      </c>
      <c r="AA1333" s="11163" t="s">
        <v>16463</v>
      </c>
      <c r="AB1333" s="11161"/>
      <c r="AC1333" s="11161">
        <v>4</v>
      </c>
    </row>
    <row r="1334">
      <c r="W1334" t="s">
        <v>16464</v>
      </c>
      <c r="Y1334">
        <v>1</v>
      </c>
      <c r="AA1334" s="11163" t="s">
        <v>16465</v>
      </c>
      <c r="AB1334" s="11161"/>
      <c r="AC1334" s="11161">
        <v>4</v>
      </c>
    </row>
    <row r="1335">
      <c r="W1335" t="s">
        <v>16466</v>
      </c>
      <c r="Y1335">
        <v>1</v>
      </c>
      <c r="AA1335" s="11163" t="s">
        <v>16315</v>
      </c>
      <c r="AB1335" s="11161"/>
      <c r="AC1335" s="11161">
        <v>4</v>
      </c>
    </row>
    <row r="1336">
      <c r="W1336" t="s">
        <v>16467</v>
      </c>
      <c r="Y1336">
        <v>1</v>
      </c>
      <c r="AA1336" s="11163" t="s">
        <v>16051</v>
      </c>
      <c r="AB1336" s="11161"/>
      <c r="AC1336" s="11161">
        <v>4</v>
      </c>
    </row>
    <row r="1337">
      <c r="W1337" t="s">
        <v>16468</v>
      </c>
      <c r="Y1337">
        <v>1</v>
      </c>
      <c r="AA1337" s="11163" t="s">
        <v>16055</v>
      </c>
      <c r="AB1337" s="11161"/>
      <c r="AC1337" s="11161">
        <v>4</v>
      </c>
    </row>
    <row r="1338">
      <c r="W1338" t="s">
        <v>16469</v>
      </c>
      <c r="Y1338">
        <v>1</v>
      </c>
      <c r="AA1338" s="11163" t="s">
        <v>16273</v>
      </c>
      <c r="AB1338" s="11161"/>
      <c r="AC1338" s="11161">
        <v>4</v>
      </c>
    </row>
    <row r="1339">
      <c r="W1339" t="s">
        <v>16470</v>
      </c>
      <c r="Y1339">
        <v>1</v>
      </c>
      <c r="AA1339" s="11163" t="s">
        <v>15847</v>
      </c>
      <c r="AB1339" s="11161"/>
      <c r="AC1339" s="11161">
        <v>4</v>
      </c>
    </row>
    <row r="1340">
      <c r="W1340" t="s">
        <v>16198</v>
      </c>
      <c r="Y1340">
        <v>1</v>
      </c>
      <c r="AA1340" s="11163" t="s">
        <v>15849</v>
      </c>
      <c r="AB1340" s="11161"/>
      <c r="AC1340" s="11161">
        <v>4</v>
      </c>
    </row>
    <row r="1341">
      <c r="W1341" t="s">
        <v>16471</v>
      </c>
      <c r="Y1341">
        <v>1</v>
      </c>
      <c r="AA1341" s="11163" t="s">
        <v>16472</v>
      </c>
      <c r="AB1341" s="11161"/>
      <c r="AC1341" s="11161">
        <v>4</v>
      </c>
    </row>
    <row r="1342">
      <c r="W1342" t="s">
        <v>16473</v>
      </c>
      <c r="Y1342">
        <v>1</v>
      </c>
      <c r="AA1342" s="11163" t="s">
        <v>15843</v>
      </c>
      <c r="AB1342" s="11161"/>
      <c r="AC1342" s="11161">
        <v>4</v>
      </c>
    </row>
    <row r="1343">
      <c r="W1343" t="s">
        <v>16474</v>
      </c>
      <c r="Y1343">
        <v>1</v>
      </c>
      <c r="AA1343" s="11163" t="s">
        <v>15845</v>
      </c>
      <c r="AB1343" s="11161"/>
      <c r="AC1343" s="11161">
        <v>4</v>
      </c>
    </row>
    <row r="1344">
      <c r="W1344" t="s">
        <v>16005</v>
      </c>
      <c r="Y1344">
        <v>1</v>
      </c>
      <c r="AA1344" s="11163" t="s">
        <v>16268</v>
      </c>
      <c r="AB1344" s="11161"/>
      <c r="AC1344" s="11161">
        <v>4</v>
      </c>
    </row>
    <row r="1345">
      <c r="W1345" t="s">
        <v>16475</v>
      </c>
      <c r="Y1345">
        <v>1</v>
      </c>
      <c r="AA1345" s="11163" t="s">
        <v>16266</v>
      </c>
      <c r="AB1345" s="11161"/>
      <c r="AC1345" s="11161">
        <v>4</v>
      </c>
    </row>
    <row r="1346">
      <c r="W1346" t="s">
        <v>16476</v>
      </c>
      <c r="Y1346">
        <v>1</v>
      </c>
      <c r="AA1346" s="11163" t="s">
        <v>15856</v>
      </c>
      <c r="AB1346" s="11161"/>
      <c r="AC1346" s="11161">
        <v>4</v>
      </c>
    </row>
    <row r="1347">
      <c r="W1347" t="s">
        <v>16477</v>
      </c>
      <c r="Y1347">
        <v>1</v>
      </c>
      <c r="AA1347" s="11163" t="s">
        <v>15857</v>
      </c>
      <c r="AB1347" s="11161"/>
      <c r="AC1347" s="11161">
        <v>4</v>
      </c>
    </row>
    <row r="1348">
      <c r="W1348" t="s">
        <v>16478</v>
      </c>
      <c r="Y1348">
        <v>1</v>
      </c>
      <c r="AA1348" s="11163" t="s">
        <v>15933</v>
      </c>
      <c r="AB1348" s="11161"/>
      <c r="AC1348" s="11161">
        <v>4</v>
      </c>
    </row>
    <row r="1349">
      <c r="W1349" t="s">
        <v>16479</v>
      </c>
      <c r="Y1349">
        <v>1</v>
      </c>
      <c r="AA1349" s="11163" t="s">
        <v>15935</v>
      </c>
      <c r="AB1349" s="11161"/>
      <c r="AC1349" s="11161">
        <v>4</v>
      </c>
    </row>
    <row r="1350">
      <c r="W1350" t="s">
        <v>16480</v>
      </c>
      <c r="Y1350">
        <v>1</v>
      </c>
      <c r="AA1350" s="11163" t="s">
        <v>15931</v>
      </c>
      <c r="AB1350" s="11161"/>
      <c r="AC1350" s="11161">
        <v>4</v>
      </c>
    </row>
    <row r="1351">
      <c r="W1351" t="s">
        <v>16481</v>
      </c>
      <c r="Y1351">
        <v>1</v>
      </c>
      <c r="AA1351" s="11163" t="s">
        <v>15929</v>
      </c>
      <c r="AB1351" s="11161"/>
      <c r="AC1351" s="11161">
        <v>4</v>
      </c>
    </row>
    <row r="1352">
      <c r="W1352" t="s">
        <v>16482</v>
      </c>
      <c r="Y1352">
        <v>1</v>
      </c>
      <c r="AA1352" s="11163" t="s">
        <v>16483</v>
      </c>
      <c r="AB1352" s="11161"/>
      <c r="AC1352" s="11161">
        <v>4</v>
      </c>
    </row>
    <row r="1353">
      <c r="W1353" t="s">
        <v>16484</v>
      </c>
      <c r="Y1353">
        <v>1</v>
      </c>
      <c r="AA1353" s="11163" t="s">
        <v>16408</v>
      </c>
      <c r="AB1353" s="11161"/>
      <c r="AC1353" s="11161">
        <v>4</v>
      </c>
    </row>
    <row r="1354">
      <c r="W1354" t="s">
        <v>16485</v>
      </c>
      <c r="Y1354">
        <v>1</v>
      </c>
      <c r="AA1354" s="11163" t="s">
        <v>16486</v>
      </c>
      <c r="AB1354" s="11161"/>
      <c r="AC1354" s="11161">
        <v>4</v>
      </c>
    </row>
    <row r="1355">
      <c r="W1355" t="s">
        <v>16487</v>
      </c>
      <c r="Y1355">
        <v>1</v>
      </c>
      <c r="AA1355" s="11163" t="s">
        <v>16488</v>
      </c>
      <c r="AB1355" s="11161"/>
      <c r="AC1355" s="11161">
        <v>4</v>
      </c>
    </row>
    <row r="1356">
      <c r="W1356" t="s">
        <v>16489</v>
      </c>
      <c r="Y1356">
        <v>1</v>
      </c>
      <c r="AA1356" s="11163" t="s">
        <v>16490</v>
      </c>
      <c r="AB1356" s="11161"/>
      <c r="AC1356" s="11161">
        <v>4</v>
      </c>
    </row>
    <row r="1357">
      <c r="W1357" t="s">
        <v>16491</v>
      </c>
      <c r="Y1357">
        <v>1</v>
      </c>
      <c r="AA1357" s="11163" t="s">
        <v>15972</v>
      </c>
      <c r="AB1357" s="11161"/>
      <c r="AC1357" s="11161">
        <v>4</v>
      </c>
    </row>
    <row r="1358">
      <c r="W1358" t="s">
        <v>16492</v>
      </c>
      <c r="Y1358">
        <v>1</v>
      </c>
      <c r="AA1358" s="11163" t="s">
        <v>16493</v>
      </c>
      <c r="AB1358" s="11161"/>
      <c r="AC1358" s="11161">
        <v>4</v>
      </c>
    </row>
    <row r="1359">
      <c r="W1359" t="s">
        <v>16494</v>
      </c>
      <c r="Y1359">
        <v>1</v>
      </c>
      <c r="AA1359" s="11163" t="s">
        <v>16414</v>
      </c>
      <c r="AB1359" s="11161"/>
      <c r="AC1359" s="11161">
        <v>4</v>
      </c>
    </row>
    <row r="1360">
      <c r="W1360" t="s">
        <v>16495</v>
      </c>
      <c r="Y1360">
        <v>1</v>
      </c>
      <c r="AA1360" s="11163" t="s">
        <v>16418</v>
      </c>
      <c r="AB1360" s="11161"/>
      <c r="AC1360" s="11161">
        <v>4</v>
      </c>
    </row>
    <row r="1361">
      <c r="W1361" t="s">
        <v>16206</v>
      </c>
      <c r="Y1361">
        <v>1</v>
      </c>
      <c r="AA1361" s="11163" t="s">
        <v>16496</v>
      </c>
      <c r="AB1361" s="11161"/>
      <c r="AC1361" s="11161">
        <v>4</v>
      </c>
    </row>
    <row r="1362">
      <c r="W1362" t="s">
        <v>16015</v>
      </c>
      <c r="Y1362">
        <v>1</v>
      </c>
      <c r="AA1362" s="11163" t="s">
        <v>16497</v>
      </c>
      <c r="AB1362" s="11161"/>
      <c r="AC1362" s="11161">
        <v>4</v>
      </c>
    </row>
    <row r="1363">
      <c r="W1363" t="s">
        <v>16498</v>
      </c>
      <c r="Y1363">
        <v>1</v>
      </c>
      <c r="AA1363" s="11163" t="s">
        <v>16423</v>
      </c>
      <c r="AB1363" s="11161"/>
      <c r="AC1363" s="11161">
        <v>4</v>
      </c>
    </row>
    <row r="1364">
      <c r="W1364" t="s">
        <v>16499</v>
      </c>
      <c r="Y1364">
        <v>1</v>
      </c>
      <c r="AA1364" s="11163" t="s">
        <v>16500</v>
      </c>
      <c r="AB1364" s="11161"/>
      <c r="AC1364" s="11161">
        <v>4</v>
      </c>
    </row>
    <row r="1365">
      <c r="W1365" t="s">
        <v>16501</v>
      </c>
      <c r="Y1365">
        <v>1</v>
      </c>
      <c r="AA1365" s="11163" t="s">
        <v>16499</v>
      </c>
      <c r="AB1365" s="11161"/>
      <c r="AC1365" s="11161">
        <v>4</v>
      </c>
    </row>
    <row r="1366">
      <c r="W1366" t="s">
        <v>16502</v>
      </c>
      <c r="Y1366">
        <v>1</v>
      </c>
      <c r="AA1366" s="11163" t="s">
        <v>16501</v>
      </c>
      <c r="AB1366" s="11161"/>
      <c r="AC1366" s="11161">
        <v>4</v>
      </c>
    </row>
    <row r="1367">
      <c r="W1367" t="s">
        <v>16503</v>
      </c>
      <c r="Y1367">
        <v>1</v>
      </c>
      <c r="AA1367" s="11163" t="s">
        <v>15942</v>
      </c>
      <c r="AB1367" s="11161"/>
      <c r="AC1367" s="11161">
        <v>4</v>
      </c>
    </row>
    <row r="1368">
      <c r="W1368" t="s">
        <v>16504</v>
      </c>
      <c r="Y1368">
        <v>1</v>
      </c>
      <c r="AA1368" s="11163" t="s">
        <v>16429</v>
      </c>
      <c r="AB1368" s="11161"/>
      <c r="AC1368" s="11161">
        <v>4</v>
      </c>
    </row>
    <row r="1369">
      <c r="W1369" t="s">
        <v>16505</v>
      </c>
      <c r="Y1369">
        <v>1</v>
      </c>
      <c r="AA1369" s="11163" t="s">
        <v>16498</v>
      </c>
      <c r="AB1369" s="11161"/>
      <c r="AC1369" s="11161">
        <v>4</v>
      </c>
    </row>
    <row r="1370">
      <c r="W1370" t="s">
        <v>16506</v>
      </c>
      <c r="Y1370">
        <v>1</v>
      </c>
      <c r="AA1370" s="11163" t="s">
        <v>16507</v>
      </c>
      <c r="AB1370" s="11161"/>
      <c r="AC1370" s="11161">
        <v>4</v>
      </c>
    </row>
    <row r="1371">
      <c r="W1371" t="s">
        <v>16508</v>
      </c>
      <c r="Y1371">
        <v>1</v>
      </c>
      <c r="AA1371" s="11163" t="s">
        <v>16509</v>
      </c>
      <c r="AB1371" s="11161"/>
      <c r="AC1371" s="11161">
        <v>4</v>
      </c>
    </row>
    <row r="1372">
      <c r="W1372" t="s">
        <v>16510</v>
      </c>
      <c r="Y1372">
        <v>1</v>
      </c>
      <c r="AA1372" s="11163" t="s">
        <v>16511</v>
      </c>
      <c r="AB1372" s="11161"/>
      <c r="AC1372" s="11161">
        <v>4</v>
      </c>
    </row>
    <row r="1373">
      <c r="W1373" t="s">
        <v>16512</v>
      </c>
      <c r="Y1373">
        <v>1</v>
      </c>
      <c r="AA1373" s="11163" t="s">
        <v>16513</v>
      </c>
      <c r="AB1373" s="11161"/>
      <c r="AC1373" s="11161">
        <v>4</v>
      </c>
    </row>
    <row r="1374">
      <c r="W1374" t="s">
        <v>16514</v>
      </c>
      <c r="Y1374">
        <v>1</v>
      </c>
      <c r="AA1374" s="11163" t="s">
        <v>15960</v>
      </c>
      <c r="AB1374" s="11161"/>
      <c r="AC1374" s="11161">
        <v>4</v>
      </c>
    </row>
    <row r="1375">
      <c r="W1375" t="s">
        <v>16515</v>
      </c>
      <c r="Y1375">
        <v>1</v>
      </c>
      <c r="AA1375" s="11163" t="s">
        <v>16470</v>
      </c>
      <c r="AB1375" s="11161"/>
      <c r="AC1375" s="11161">
        <v>4</v>
      </c>
    </row>
    <row r="1376">
      <c r="W1376" t="s">
        <v>16516</v>
      </c>
      <c r="Y1376">
        <v>1</v>
      </c>
      <c r="AA1376" s="11163" t="s">
        <v>16517</v>
      </c>
      <c r="AB1376" s="11161"/>
      <c r="AC1376" s="11161">
        <v>4</v>
      </c>
    </row>
    <row r="1377">
      <c r="W1377" t="s">
        <v>16518</v>
      </c>
      <c r="Y1377">
        <v>1</v>
      </c>
      <c r="AA1377" s="11163" t="s">
        <v>16519</v>
      </c>
      <c r="AB1377" s="11161"/>
      <c r="AC1377" s="11161">
        <v>4</v>
      </c>
    </row>
    <row r="1378">
      <c r="W1378" t="s">
        <v>16520</v>
      </c>
      <c r="Y1378">
        <v>1</v>
      </c>
      <c r="AA1378" s="11163" t="s">
        <v>16521</v>
      </c>
      <c r="AB1378" s="11161"/>
      <c r="AC1378" s="11161">
        <v>4</v>
      </c>
    </row>
    <row r="1379">
      <c r="W1379" t="s">
        <v>16522</v>
      </c>
      <c r="Y1379">
        <v>1</v>
      </c>
      <c r="AA1379" s="11163" t="s">
        <v>16523</v>
      </c>
      <c r="AB1379" s="11161"/>
      <c r="AC1379" s="11161">
        <v>4</v>
      </c>
    </row>
    <row r="1380">
      <c r="W1380" t="s">
        <v>16033</v>
      </c>
      <c r="Y1380">
        <v>1</v>
      </c>
      <c r="AA1380" s="11163" t="s">
        <v>16524</v>
      </c>
      <c r="AB1380" s="11161"/>
      <c r="AC1380" s="11161">
        <v>4</v>
      </c>
    </row>
    <row r="1381">
      <c r="W1381" t="s">
        <v>16525</v>
      </c>
      <c r="Y1381">
        <v>1</v>
      </c>
      <c r="AA1381" s="11163" t="s">
        <v>15838</v>
      </c>
      <c r="AB1381" s="11161"/>
      <c r="AC1381" s="11161">
        <v>4</v>
      </c>
    </row>
    <row r="1382">
      <c r="W1382" t="s">
        <v>16526</v>
      </c>
      <c r="Y1382">
        <v>1</v>
      </c>
      <c r="AA1382" s="11163" t="s">
        <v>16256</v>
      </c>
      <c r="AB1382" s="11161"/>
      <c r="AC1382" s="11161">
        <v>4</v>
      </c>
    </row>
    <row r="1383">
      <c r="W1383" t="s">
        <v>16527</v>
      </c>
      <c r="Y1383">
        <v>1</v>
      </c>
      <c r="AA1383" s="11163" t="s">
        <v>16057</v>
      </c>
      <c r="AB1383" s="11161"/>
      <c r="AC1383" s="11161">
        <v>3</v>
      </c>
    </row>
    <row r="1384">
      <c r="W1384" t="s">
        <v>16528</v>
      </c>
      <c r="Y1384">
        <v>1</v>
      </c>
      <c r="AA1384" s="11163" t="s">
        <v>16529</v>
      </c>
      <c r="AB1384" s="11161"/>
      <c r="AC1384" s="11161">
        <v>3</v>
      </c>
    </row>
    <row r="1385">
      <c r="W1385" t="s">
        <v>15280</v>
      </c>
      <c r="Y1385">
        <v>1</v>
      </c>
      <c r="AA1385" s="11163" t="s">
        <v>16254</v>
      </c>
      <c r="AB1385" s="11161"/>
      <c r="AC1385" s="11161">
        <v>3</v>
      </c>
    </row>
    <row r="1386">
      <c r="W1386" t="s">
        <v>16530</v>
      </c>
      <c r="Y1386">
        <v>1</v>
      </c>
      <c r="AA1386" s="11163" t="s">
        <v>16252</v>
      </c>
      <c r="AB1386" s="11161"/>
      <c r="AC1386" s="11161">
        <v>3</v>
      </c>
    </row>
    <row r="1387">
      <c r="W1387" t="s">
        <v>16531</v>
      </c>
      <c r="Y1387">
        <v>1</v>
      </c>
      <c r="AA1387" s="11163" t="s">
        <v>16532</v>
      </c>
      <c r="AB1387" s="11161"/>
      <c r="AC1387" s="11161">
        <v>3</v>
      </c>
    </row>
    <row r="1388">
      <c r="W1388" t="s">
        <v>16533</v>
      </c>
      <c r="Y1388">
        <v>1</v>
      </c>
      <c r="AA1388" s="11163" t="s">
        <v>16534</v>
      </c>
      <c r="AB1388" s="11161"/>
      <c r="AC1388" s="11161">
        <v>3</v>
      </c>
    </row>
    <row r="1389">
      <c r="W1389" t="s">
        <v>16535</v>
      </c>
      <c r="Y1389">
        <v>1</v>
      </c>
      <c r="AA1389" s="11163" t="s">
        <v>16536</v>
      </c>
      <c r="AB1389" s="11161"/>
      <c r="AC1389" s="11161">
        <v>3</v>
      </c>
    </row>
    <row r="1390">
      <c r="W1390" t="s">
        <v>16537</v>
      </c>
      <c r="Y1390">
        <v>1</v>
      </c>
      <c r="AA1390" s="11163" t="s">
        <v>16538</v>
      </c>
      <c r="AB1390" s="11161"/>
      <c r="AC1390" s="11161">
        <v>3</v>
      </c>
    </row>
    <row r="1391">
      <c r="W1391" t="s">
        <v>16539</v>
      </c>
      <c r="Y1391">
        <v>1</v>
      </c>
      <c r="AA1391" s="11163" t="s">
        <v>16540</v>
      </c>
      <c r="AB1391" s="11161"/>
      <c r="AC1391" s="11161">
        <v>3</v>
      </c>
    </row>
    <row r="1392">
      <c r="W1392" t="s">
        <v>16541</v>
      </c>
      <c r="Y1392">
        <v>1</v>
      </c>
      <c r="AA1392" s="11163" t="s">
        <v>16442</v>
      </c>
      <c r="AB1392" s="11161"/>
      <c r="AC1392" s="11161">
        <v>3</v>
      </c>
    </row>
    <row r="1393">
      <c r="W1393" t="s">
        <v>16542</v>
      </c>
      <c r="Y1393">
        <v>1</v>
      </c>
      <c r="AA1393" s="11163" t="s">
        <v>16484</v>
      </c>
      <c r="AB1393" s="11161"/>
      <c r="AC1393" s="11161">
        <v>3</v>
      </c>
    </row>
    <row r="1394">
      <c r="W1394" t="s">
        <v>16543</v>
      </c>
      <c r="Y1394">
        <v>1</v>
      </c>
      <c r="AA1394" s="11163" t="s">
        <v>16544</v>
      </c>
      <c r="AB1394" s="11161"/>
      <c r="AC1394" s="11161">
        <v>3</v>
      </c>
    </row>
    <row r="1395">
      <c r="W1395" t="s">
        <v>16545</v>
      </c>
      <c r="Y1395">
        <v>1</v>
      </c>
      <c r="AA1395" s="11163" t="s">
        <v>16469</v>
      </c>
      <c r="AB1395" s="11161"/>
      <c r="AC1395" s="11161">
        <v>3</v>
      </c>
    </row>
    <row r="1396">
      <c r="W1396" t="s">
        <v>16546</v>
      </c>
      <c r="Y1396">
        <v>1</v>
      </c>
      <c r="AA1396" s="11163" t="s">
        <v>16440</v>
      </c>
      <c r="AB1396" s="11161"/>
      <c r="AC1396" s="11161">
        <v>3</v>
      </c>
    </row>
    <row r="1397">
      <c r="W1397" t="s">
        <v>16547</v>
      </c>
      <c r="Y1397">
        <v>1</v>
      </c>
      <c r="AA1397" s="11163" t="s">
        <v>16441</v>
      </c>
      <c r="AB1397" s="11161"/>
      <c r="AC1397" s="11161">
        <v>3</v>
      </c>
    </row>
    <row r="1398">
      <c r="W1398" t="s">
        <v>16548</v>
      </c>
      <c r="Y1398">
        <v>1</v>
      </c>
      <c r="AA1398" s="11163" t="s">
        <v>15964</v>
      </c>
      <c r="AB1398" s="11161"/>
      <c r="AC1398" s="11161">
        <v>3</v>
      </c>
    </row>
    <row r="1399">
      <c r="W1399" t="s">
        <v>16549</v>
      </c>
      <c r="Y1399">
        <v>1</v>
      </c>
      <c r="AA1399" s="11163" t="s">
        <v>16550</v>
      </c>
      <c r="AB1399" s="11161"/>
      <c r="AC1399" s="11161">
        <v>3</v>
      </c>
    </row>
    <row r="1400">
      <c r="W1400" t="s">
        <v>16551</v>
      </c>
      <c r="Y1400">
        <v>1</v>
      </c>
      <c r="AA1400" s="11163" t="s">
        <v>16552</v>
      </c>
      <c r="AB1400" s="11161"/>
      <c r="AC1400" s="11161">
        <v>3</v>
      </c>
    </row>
    <row r="1401">
      <c r="W1401" t="s">
        <v>16486</v>
      </c>
      <c r="Y1401">
        <v>1</v>
      </c>
      <c r="AA1401" s="11163" t="s">
        <v>16553</v>
      </c>
      <c r="AB1401" s="11161"/>
      <c r="AC1401" s="11161">
        <v>3</v>
      </c>
    </row>
    <row r="1402">
      <c r="W1402" t="s">
        <v>16554</v>
      </c>
      <c r="Y1402">
        <v>1</v>
      </c>
      <c r="AA1402" s="11163" t="s">
        <v>16422</v>
      </c>
      <c r="AB1402" s="11161"/>
      <c r="AC1402" s="11161">
        <v>3</v>
      </c>
    </row>
    <row r="1403">
      <c r="W1403" t="s">
        <v>16555</v>
      </c>
      <c r="Y1403">
        <v>1</v>
      </c>
      <c r="AA1403" s="11163" t="s">
        <v>16505</v>
      </c>
      <c r="AB1403" s="11161"/>
      <c r="AC1403" s="11161">
        <v>3</v>
      </c>
    </row>
    <row r="1404">
      <c r="W1404" t="s">
        <v>16556</v>
      </c>
      <c r="Y1404">
        <v>1</v>
      </c>
      <c r="AA1404" s="11163" t="s">
        <v>16425</v>
      </c>
      <c r="AB1404" s="11161"/>
      <c r="AC1404" s="11161">
        <v>3</v>
      </c>
    </row>
    <row r="1405">
      <c r="W1405" t="s">
        <v>16557</v>
      </c>
      <c r="Y1405">
        <v>1</v>
      </c>
      <c r="AA1405" s="11163" t="s">
        <v>16558</v>
      </c>
      <c r="AB1405" s="11161"/>
      <c r="AC1405" s="11161">
        <v>3</v>
      </c>
    </row>
    <row r="1406">
      <c r="W1406" t="s">
        <v>15905</v>
      </c>
      <c r="Y1406">
        <v>1</v>
      </c>
      <c r="AA1406" s="11163" t="s">
        <v>16559</v>
      </c>
      <c r="AB1406" s="11161"/>
      <c r="AC1406" s="11161">
        <v>3</v>
      </c>
    </row>
    <row r="1407">
      <c r="W1407" t="s">
        <v>15907</v>
      </c>
      <c r="Y1407">
        <v>1</v>
      </c>
      <c r="AA1407" s="11163" t="s">
        <v>16560</v>
      </c>
      <c r="AB1407" s="11161"/>
      <c r="AC1407" s="11161">
        <v>3</v>
      </c>
    </row>
    <row r="1408">
      <c r="W1408" t="s">
        <v>16367</v>
      </c>
      <c r="Y1408">
        <v>1</v>
      </c>
      <c r="AA1408" s="11163" t="s">
        <v>16561</v>
      </c>
      <c r="AB1408" s="11161"/>
      <c r="AC1408" s="11161">
        <v>3</v>
      </c>
    </row>
    <row r="1409">
      <c r="W1409" t="s">
        <v>16562</v>
      </c>
      <c r="Y1409">
        <v>1</v>
      </c>
      <c r="AA1409" s="11163" t="s">
        <v>15970</v>
      </c>
      <c r="AB1409" s="11161"/>
      <c r="AC1409" s="11161">
        <v>3</v>
      </c>
    </row>
    <row r="1410">
      <c r="W1410" t="s">
        <v>16563</v>
      </c>
      <c r="Y1410">
        <v>1</v>
      </c>
      <c r="AA1410" s="11163" t="s">
        <v>16564</v>
      </c>
      <c r="AB1410" s="11161"/>
      <c r="AC1410" s="11161">
        <v>3</v>
      </c>
    </row>
    <row r="1411">
      <c r="W1411" t="s">
        <v>16565</v>
      </c>
      <c r="Y1411">
        <v>1</v>
      </c>
      <c r="AA1411" s="11163" t="s">
        <v>16530</v>
      </c>
      <c r="AB1411" s="11161"/>
      <c r="AC1411" s="11161">
        <v>3</v>
      </c>
    </row>
    <row r="1412">
      <c r="W1412" t="s">
        <v>16566</v>
      </c>
      <c r="Y1412">
        <v>1</v>
      </c>
      <c r="AA1412" s="11163" t="s">
        <v>16419</v>
      </c>
      <c r="AB1412" s="11161"/>
      <c r="AC1412" s="11161">
        <v>3</v>
      </c>
    </row>
    <row r="1413">
      <c r="W1413" t="s">
        <v>16567</v>
      </c>
      <c r="Y1413">
        <v>1</v>
      </c>
      <c r="AA1413" s="11163" t="s">
        <v>16528</v>
      </c>
      <c r="AB1413" s="11161"/>
      <c r="AC1413" s="11161">
        <v>3</v>
      </c>
    </row>
    <row r="1414">
      <c r="W1414" t="s">
        <v>16568</v>
      </c>
      <c r="Y1414">
        <v>1</v>
      </c>
      <c r="AA1414" s="11163" t="s">
        <v>15979</v>
      </c>
      <c r="AB1414" s="11161"/>
      <c r="AC1414" s="11161">
        <v>3</v>
      </c>
    </row>
    <row r="1415">
      <c r="W1415" t="s">
        <v>16569</v>
      </c>
      <c r="Y1415">
        <v>1</v>
      </c>
      <c r="AA1415" s="11163" t="s">
        <v>16520</v>
      </c>
      <c r="AB1415" s="11161"/>
      <c r="AC1415" s="11161">
        <v>3</v>
      </c>
    </row>
    <row r="1416">
      <c r="W1416" t="s">
        <v>16363</v>
      </c>
      <c r="Y1416">
        <v>1</v>
      </c>
      <c r="AA1416" s="11163" t="s">
        <v>16522</v>
      </c>
      <c r="AB1416" s="11161"/>
      <c r="AC1416" s="11161">
        <v>3</v>
      </c>
    </row>
    <row r="1417">
      <c r="W1417" t="s">
        <v>16570</v>
      </c>
      <c r="Y1417">
        <v>1</v>
      </c>
      <c r="AA1417" s="11163" t="s">
        <v>16571</v>
      </c>
      <c r="AB1417" s="11161"/>
      <c r="AC1417" s="11161">
        <v>3</v>
      </c>
    </row>
    <row r="1418">
      <c r="W1418" t="s">
        <v>16572</v>
      </c>
      <c r="Y1418">
        <v>1</v>
      </c>
      <c r="AA1418" s="11163" t="s">
        <v>16573</v>
      </c>
      <c r="AB1418" s="11161"/>
      <c r="AC1418" s="11161">
        <v>3</v>
      </c>
    </row>
    <row r="1419">
      <c r="W1419" t="s">
        <v>16574</v>
      </c>
      <c r="Y1419">
        <v>1</v>
      </c>
      <c r="AA1419" s="11163" t="s">
        <v>16411</v>
      </c>
      <c r="AB1419" s="11161"/>
      <c r="AC1419" s="11161">
        <v>3</v>
      </c>
    </row>
    <row r="1420">
      <c r="W1420" t="s">
        <v>16575</v>
      </c>
      <c r="Y1420">
        <v>1</v>
      </c>
      <c r="AA1420" s="11163" t="s">
        <v>15978</v>
      </c>
      <c r="AB1420" s="11161"/>
      <c r="AC1420" s="11161">
        <v>3</v>
      </c>
    </row>
    <row r="1421">
      <c r="W1421" t="s">
        <v>16576</v>
      </c>
      <c r="Y1421">
        <v>1</v>
      </c>
      <c r="AA1421" s="11163" t="s">
        <v>16577</v>
      </c>
      <c r="AB1421" s="11161"/>
      <c r="AC1421" s="11161">
        <v>3</v>
      </c>
    </row>
    <row r="1422">
      <c r="W1422" t="s">
        <v>16578</v>
      </c>
      <c r="Y1422">
        <v>1</v>
      </c>
      <c r="AA1422" s="11163" t="s">
        <v>16579</v>
      </c>
      <c r="AB1422" s="11161"/>
      <c r="AC1422" s="11161">
        <v>3</v>
      </c>
    </row>
    <row r="1423">
      <c r="W1423" t="s">
        <v>16381</v>
      </c>
      <c r="Y1423">
        <v>1</v>
      </c>
      <c r="AA1423" s="11163" t="s">
        <v>16409</v>
      </c>
      <c r="AB1423" s="11161"/>
      <c r="AC1423" s="11161">
        <v>3</v>
      </c>
    </row>
    <row r="1424">
      <c r="W1424" t="s">
        <v>16382</v>
      </c>
      <c r="Y1424">
        <v>1</v>
      </c>
      <c r="AA1424" s="11163" t="s">
        <v>16535</v>
      </c>
      <c r="AB1424" s="11161"/>
      <c r="AC1424" s="11161">
        <v>3</v>
      </c>
    </row>
    <row r="1425">
      <c r="W1425" t="s">
        <v>16580</v>
      </c>
      <c r="Y1425">
        <v>1</v>
      </c>
      <c r="AA1425" s="11163" t="s">
        <v>16581</v>
      </c>
      <c r="AB1425" s="11161"/>
      <c r="AC1425" s="11161">
        <v>3</v>
      </c>
    </row>
    <row r="1426">
      <c r="W1426" t="s">
        <v>16582</v>
      </c>
      <c r="Y1426">
        <v>1</v>
      </c>
      <c r="AA1426" s="11163" t="s">
        <v>16583</v>
      </c>
      <c r="AB1426" s="11161"/>
      <c r="AC1426" s="11161">
        <v>3</v>
      </c>
    </row>
    <row r="1427">
      <c r="W1427" t="s">
        <v>16584</v>
      </c>
      <c r="Y1427">
        <v>1</v>
      </c>
      <c r="AA1427" s="11163" t="s">
        <v>16585</v>
      </c>
      <c r="AB1427" s="11161"/>
      <c r="AC1427" s="11161">
        <v>3</v>
      </c>
    </row>
    <row r="1428">
      <c r="W1428" t="s">
        <v>16586</v>
      </c>
      <c r="Y1428">
        <v>1</v>
      </c>
      <c r="AA1428" s="11163" t="s">
        <v>16587</v>
      </c>
      <c r="AB1428" s="11161"/>
      <c r="AC1428" s="11161">
        <v>3</v>
      </c>
    </row>
    <row r="1429">
      <c r="W1429" t="s">
        <v>16588</v>
      </c>
      <c r="Y1429">
        <v>1</v>
      </c>
      <c r="AA1429" s="11163" t="s">
        <v>16589</v>
      </c>
      <c r="AB1429" s="11161"/>
      <c r="AC1429" s="11161">
        <v>3</v>
      </c>
    </row>
    <row r="1430">
      <c r="W1430" t="s">
        <v>15891</v>
      </c>
      <c r="Y1430">
        <v>1</v>
      </c>
      <c r="AA1430" s="11163" t="s">
        <v>16590</v>
      </c>
      <c r="AB1430" s="11161"/>
      <c r="AC1430" s="11161">
        <v>3</v>
      </c>
    </row>
    <row r="1431">
      <c r="W1431" t="s">
        <v>16591</v>
      </c>
      <c r="Y1431">
        <v>1</v>
      </c>
      <c r="AA1431" s="11163" t="s">
        <v>16592</v>
      </c>
      <c r="AB1431" s="11161"/>
      <c r="AC1431" s="11161">
        <v>3</v>
      </c>
    </row>
    <row r="1432">
      <c r="W1432" t="s">
        <v>16593</v>
      </c>
      <c r="Y1432">
        <v>1</v>
      </c>
      <c r="AA1432" s="11163" t="s">
        <v>16046</v>
      </c>
      <c r="AB1432" s="11161"/>
      <c r="AC1432" s="11161">
        <v>3</v>
      </c>
    </row>
    <row r="1433">
      <c r="W1433" t="s">
        <v>16594</v>
      </c>
      <c r="Y1433">
        <v>1</v>
      </c>
      <c r="AA1433" s="11163" t="s">
        <v>16595</v>
      </c>
      <c r="AB1433" s="11161"/>
      <c r="AC1433" s="11161">
        <v>3</v>
      </c>
    </row>
    <row r="1434">
      <c r="W1434" t="s">
        <v>16596</v>
      </c>
      <c r="Y1434">
        <v>1</v>
      </c>
      <c r="AA1434" s="11163" t="s">
        <v>16597</v>
      </c>
      <c r="AB1434" s="11161"/>
      <c r="AC1434" s="11161">
        <v>3</v>
      </c>
    </row>
    <row r="1435">
      <c r="W1435" t="s">
        <v>16598</v>
      </c>
      <c r="Y1435">
        <v>1</v>
      </c>
      <c r="AA1435" s="11163" t="s">
        <v>16599</v>
      </c>
      <c r="AB1435" s="11161"/>
      <c r="AC1435" s="11161">
        <v>3</v>
      </c>
    </row>
    <row r="1436">
      <c r="W1436" t="s">
        <v>16600</v>
      </c>
      <c r="Y1436">
        <v>1</v>
      </c>
      <c r="AA1436" s="11163" t="s">
        <v>16601</v>
      </c>
      <c r="AB1436" s="11161"/>
      <c r="AC1436" s="11161">
        <v>3</v>
      </c>
    </row>
    <row r="1437">
      <c r="W1437" t="s">
        <v>16602</v>
      </c>
      <c r="Y1437">
        <v>1</v>
      </c>
      <c r="AA1437" s="11163" t="s">
        <v>16603</v>
      </c>
      <c r="AB1437" s="11161"/>
      <c r="AC1437" s="11161">
        <v>3</v>
      </c>
    </row>
    <row r="1438">
      <c r="W1438" t="s">
        <v>16604</v>
      </c>
      <c r="Y1438">
        <v>1</v>
      </c>
      <c r="AA1438" s="11163" t="s">
        <v>16605</v>
      </c>
      <c r="AB1438" s="11161"/>
      <c r="AC1438" s="11161">
        <v>3</v>
      </c>
    </row>
    <row r="1439">
      <c r="W1439" t="s">
        <v>16606</v>
      </c>
      <c r="Y1439">
        <v>1</v>
      </c>
      <c r="AA1439" s="11163" t="s">
        <v>16048</v>
      </c>
      <c r="AB1439" s="11161"/>
      <c r="AC1439" s="11161">
        <v>3</v>
      </c>
    </row>
    <row r="1440">
      <c r="W1440" t="s">
        <v>16080</v>
      </c>
      <c r="Y1440">
        <v>1</v>
      </c>
      <c r="AA1440" s="11163" t="s">
        <v>16049</v>
      </c>
      <c r="AB1440" s="11161"/>
      <c r="AC1440" s="11161">
        <v>3</v>
      </c>
    </row>
    <row r="1441">
      <c r="W1441" t="s">
        <v>16607</v>
      </c>
      <c r="Y1441">
        <v>1</v>
      </c>
      <c r="AA1441" s="11163" t="s">
        <v>16262</v>
      </c>
      <c r="AB1441" s="11161"/>
      <c r="AC1441" s="11161">
        <v>3</v>
      </c>
    </row>
    <row r="1442">
      <c r="W1442" t="s">
        <v>16608</v>
      </c>
      <c r="Y1442">
        <v>1</v>
      </c>
      <c r="AA1442" s="11163" t="s">
        <v>16609</v>
      </c>
      <c r="AB1442" s="11161"/>
      <c r="AC1442" s="11161">
        <v>3</v>
      </c>
    </row>
    <row r="1443">
      <c r="W1443" t="s">
        <v>16379</v>
      </c>
      <c r="Y1443">
        <v>1</v>
      </c>
      <c r="AA1443" s="11163" t="s">
        <v>16318</v>
      </c>
      <c r="AB1443" s="11161"/>
      <c r="AC1443" s="11161">
        <v>3</v>
      </c>
    </row>
    <row r="1444">
      <c r="W1444" t="s">
        <v>16610</v>
      </c>
      <c r="Y1444">
        <v>1</v>
      </c>
      <c r="AA1444" s="11163" t="s">
        <v>16000</v>
      </c>
      <c r="AB1444" s="11161"/>
      <c r="AC1444" s="11161">
        <v>3</v>
      </c>
    </row>
    <row r="1445">
      <c r="W1445" t="s">
        <v>16611</v>
      </c>
      <c r="Y1445">
        <v>1</v>
      </c>
      <c r="AA1445" s="11163" t="s">
        <v>16002</v>
      </c>
      <c r="AB1445" s="11161"/>
      <c r="AC1445" s="11161">
        <v>3</v>
      </c>
    </row>
    <row r="1446">
      <c r="W1446" t="s">
        <v>16612</v>
      </c>
      <c r="Y1446">
        <v>1</v>
      </c>
      <c r="AA1446" s="11163" t="s">
        <v>16340</v>
      </c>
      <c r="AB1446" s="11161"/>
      <c r="AC1446" s="11161">
        <v>3</v>
      </c>
    </row>
    <row r="1447">
      <c r="W1447" t="s">
        <v>16613</v>
      </c>
      <c r="Y1447">
        <v>1</v>
      </c>
      <c r="AA1447" s="11163" t="s">
        <v>16614</v>
      </c>
      <c r="AB1447" s="11161"/>
      <c r="AC1447" s="11161">
        <v>3</v>
      </c>
    </row>
    <row r="1448">
      <c r="W1448" t="s">
        <v>16329</v>
      </c>
      <c r="Y1448">
        <v>1</v>
      </c>
      <c r="AA1448" s="11163" t="s">
        <v>16615</v>
      </c>
      <c r="AB1448" s="11161"/>
      <c r="AC1448" s="11161">
        <v>3</v>
      </c>
    </row>
    <row r="1449">
      <c r="W1449" t="s">
        <v>16331</v>
      </c>
      <c r="Y1449">
        <v>1</v>
      </c>
      <c r="AA1449" s="11163" t="s">
        <v>16040</v>
      </c>
      <c r="AB1449" s="11161"/>
      <c r="AC1449" s="11161">
        <v>3</v>
      </c>
    </row>
    <row r="1450">
      <c r="W1450" t="s">
        <v>16616</v>
      </c>
      <c r="Y1450">
        <v>1</v>
      </c>
      <c r="AA1450" s="11163" t="s">
        <v>16039</v>
      </c>
      <c r="AB1450" s="11161"/>
      <c r="AC1450" s="11161">
        <v>3</v>
      </c>
    </row>
    <row r="1451">
      <c r="W1451" t="s">
        <v>16617</v>
      </c>
      <c r="Y1451">
        <v>1</v>
      </c>
      <c r="AA1451" s="11163" t="s">
        <v>16284</v>
      </c>
      <c r="AB1451" s="11161"/>
      <c r="AC1451" s="11161">
        <v>3</v>
      </c>
    </row>
    <row r="1452">
      <c r="W1452" t="s">
        <v>16618</v>
      </c>
      <c r="Y1452">
        <v>1</v>
      </c>
      <c r="AA1452" s="11163" t="s">
        <v>16619</v>
      </c>
      <c r="AB1452" s="11161"/>
      <c r="AC1452" s="11161">
        <v>3</v>
      </c>
    </row>
    <row r="1453">
      <c r="W1453" t="s">
        <v>16620</v>
      </c>
      <c r="Y1453">
        <v>1</v>
      </c>
      <c r="AA1453" s="11163" t="s">
        <v>16621</v>
      </c>
      <c r="AB1453" s="11161"/>
      <c r="AC1453" s="11161">
        <v>3</v>
      </c>
    </row>
    <row r="1454">
      <c r="W1454" t="s">
        <v>16622</v>
      </c>
      <c r="Y1454">
        <v>1</v>
      </c>
      <c r="AA1454" s="11163" t="s">
        <v>16623</v>
      </c>
      <c r="AB1454" s="11161"/>
      <c r="AC1454" s="11161">
        <v>3</v>
      </c>
    </row>
    <row r="1455">
      <c r="W1455" t="s">
        <v>16624</v>
      </c>
      <c r="Y1455">
        <v>1</v>
      </c>
      <c r="AA1455" s="11163" t="s">
        <v>16625</v>
      </c>
      <c r="AB1455" s="11161"/>
      <c r="AC1455" s="11161">
        <v>3</v>
      </c>
    </row>
    <row r="1456">
      <c r="W1456" t="s">
        <v>16626</v>
      </c>
      <c r="Y1456">
        <v>1</v>
      </c>
      <c r="AA1456" s="11163" t="s">
        <v>16627</v>
      </c>
      <c r="AB1456" s="11161"/>
      <c r="AC1456" s="11161">
        <v>3</v>
      </c>
    </row>
    <row r="1457">
      <c r="W1457" t="s">
        <v>16628</v>
      </c>
      <c r="Y1457">
        <v>1</v>
      </c>
      <c r="AA1457" s="11163" t="s">
        <v>16024</v>
      </c>
      <c r="AB1457" s="11161"/>
      <c r="AC1457" s="11161">
        <v>3</v>
      </c>
    </row>
    <row r="1458">
      <c r="W1458" t="s">
        <v>16629</v>
      </c>
      <c r="Y1458">
        <v>1</v>
      </c>
      <c r="AA1458" s="11163" t="s">
        <v>16288</v>
      </c>
      <c r="AB1458" s="11161"/>
      <c r="AC1458" s="11161">
        <v>3</v>
      </c>
    </row>
    <row r="1459">
      <c r="W1459" t="s">
        <v>16630</v>
      </c>
      <c r="Y1459">
        <v>1</v>
      </c>
      <c r="AA1459" s="11163" t="s">
        <v>16304</v>
      </c>
      <c r="AB1459" s="11161"/>
      <c r="AC1459" s="11161">
        <v>3</v>
      </c>
    </row>
    <row r="1460">
      <c r="W1460" t="s">
        <v>16631</v>
      </c>
      <c r="Y1460">
        <v>1</v>
      </c>
      <c r="AA1460" s="11163" t="s">
        <v>16017</v>
      </c>
      <c r="AB1460" s="11161"/>
      <c r="AC1460" s="11161">
        <v>3</v>
      </c>
    </row>
    <row r="1461">
      <c r="W1461" t="s">
        <v>16632</v>
      </c>
      <c r="Y1461">
        <v>1</v>
      </c>
      <c r="AA1461" s="11163" t="s">
        <v>16633</v>
      </c>
      <c r="AB1461" s="11161"/>
      <c r="AC1461" s="11161">
        <v>3</v>
      </c>
    </row>
    <row r="1462">
      <c r="W1462" t="s">
        <v>16634</v>
      </c>
      <c r="Y1462">
        <v>1</v>
      </c>
      <c r="AA1462" s="11163" t="s">
        <v>16635</v>
      </c>
      <c r="AB1462" s="11161"/>
      <c r="AC1462" s="11161">
        <v>3</v>
      </c>
    </row>
    <row r="1463">
      <c r="W1463" t="s">
        <v>16636</v>
      </c>
      <c r="Y1463">
        <v>1</v>
      </c>
      <c r="AA1463" s="11163" t="s">
        <v>16021</v>
      </c>
      <c r="AB1463" s="11161"/>
      <c r="AC1463" s="11161">
        <v>3</v>
      </c>
    </row>
    <row r="1464">
      <c r="W1464" t="s">
        <v>16637</v>
      </c>
      <c r="Y1464">
        <v>1</v>
      </c>
      <c r="AA1464" s="11163" t="s">
        <v>16638</v>
      </c>
      <c r="AB1464" s="11161"/>
      <c r="AC1464" s="11161">
        <v>3</v>
      </c>
    </row>
    <row r="1465">
      <c r="W1465" t="s">
        <v>16639</v>
      </c>
      <c r="Y1465">
        <v>1</v>
      </c>
      <c r="AA1465" s="11163" t="s">
        <v>16640</v>
      </c>
      <c r="AB1465" s="11161"/>
      <c r="AC1465" s="11161">
        <v>3</v>
      </c>
    </row>
    <row r="1466">
      <c r="W1466" t="s">
        <v>16641</v>
      </c>
      <c r="Y1466">
        <v>1</v>
      </c>
      <c r="AA1466" s="11163" t="s">
        <v>16642</v>
      </c>
      <c r="AB1466" s="11161"/>
      <c r="AC1466" s="11161">
        <v>3</v>
      </c>
    </row>
    <row r="1467">
      <c r="W1467" t="s">
        <v>16643</v>
      </c>
      <c r="Y1467">
        <v>1</v>
      </c>
      <c r="AA1467" s="11163" t="s">
        <v>16644</v>
      </c>
      <c r="AB1467" s="11161"/>
      <c r="AC1467" s="11161">
        <v>3</v>
      </c>
    </row>
    <row r="1468">
      <c r="W1468" t="s">
        <v>16052</v>
      </c>
      <c r="Y1468">
        <v>1</v>
      </c>
      <c r="AA1468" s="11163" t="s">
        <v>16328</v>
      </c>
      <c r="AB1468" s="11161"/>
      <c r="AC1468" s="11161">
        <v>3</v>
      </c>
    </row>
    <row r="1469">
      <c r="W1469" t="s">
        <v>16264</v>
      </c>
      <c r="Y1469">
        <v>1</v>
      </c>
      <c r="AA1469" s="11163" t="s">
        <v>16330</v>
      </c>
      <c r="AB1469" s="11161"/>
      <c r="AC1469" s="11161">
        <v>3</v>
      </c>
    </row>
    <row r="1470">
      <c r="W1470" t="s">
        <v>16645</v>
      </c>
      <c r="Y1470">
        <v>1</v>
      </c>
      <c r="AA1470" s="11163" t="s">
        <v>16004</v>
      </c>
      <c r="AB1470" s="11161"/>
      <c r="AC1470" s="11161">
        <v>3</v>
      </c>
    </row>
    <row r="1471">
      <c r="W1471" t="s">
        <v>16646</v>
      </c>
      <c r="Y1471">
        <v>1</v>
      </c>
      <c r="AA1471" s="11163" t="s">
        <v>16645</v>
      </c>
      <c r="AB1471" s="11161"/>
      <c r="AC1471" s="11161">
        <v>3</v>
      </c>
    </row>
    <row r="1472">
      <c r="W1472" t="s">
        <v>16647</v>
      </c>
      <c r="Y1472">
        <v>1</v>
      </c>
      <c r="AA1472" s="11163" t="s">
        <v>16646</v>
      </c>
      <c r="AB1472" s="11161"/>
      <c r="AC1472" s="11161">
        <v>3</v>
      </c>
    </row>
    <row r="1473">
      <c r="W1473" t="s">
        <v>16648</v>
      </c>
      <c r="Y1473">
        <v>1</v>
      </c>
      <c r="AA1473" s="11163" t="s">
        <v>16649</v>
      </c>
      <c r="AB1473" s="11161"/>
      <c r="AC1473" s="11161">
        <v>3</v>
      </c>
    </row>
    <row r="1474">
      <c r="W1474" t="s">
        <v>16650</v>
      </c>
      <c r="Y1474">
        <v>1</v>
      </c>
      <c r="AA1474" s="11163" t="s">
        <v>16324</v>
      </c>
      <c r="AB1474" s="11161"/>
      <c r="AC1474" s="11161">
        <v>3</v>
      </c>
    </row>
    <row r="1475">
      <c r="W1475" t="s">
        <v>16651</v>
      </c>
      <c r="Y1475">
        <v>1</v>
      </c>
      <c r="AA1475" s="11163" t="s">
        <v>16652</v>
      </c>
      <c r="AB1475" s="11161"/>
      <c r="AC1475" s="11161">
        <v>3</v>
      </c>
    </row>
    <row r="1476">
      <c r="W1476" t="s">
        <v>16653</v>
      </c>
      <c r="Y1476">
        <v>1</v>
      </c>
      <c r="AA1476" s="11163" t="s">
        <v>16343</v>
      </c>
      <c r="AB1476" s="11161"/>
      <c r="AC1476" s="11161">
        <v>3</v>
      </c>
    </row>
    <row r="1477">
      <c r="W1477" t="s">
        <v>16654</v>
      </c>
      <c r="Y1477">
        <v>1</v>
      </c>
      <c r="AA1477" s="11163" t="s">
        <v>16345</v>
      </c>
      <c r="AB1477" s="11161"/>
      <c r="AC1477" s="11161">
        <v>3</v>
      </c>
    </row>
    <row r="1478">
      <c r="W1478" t="s">
        <v>16655</v>
      </c>
      <c r="Y1478">
        <v>1</v>
      </c>
      <c r="AA1478" s="11163" t="s">
        <v>16326</v>
      </c>
      <c r="AB1478" s="11161"/>
      <c r="AC1478" s="11161">
        <v>3</v>
      </c>
    </row>
    <row r="1479">
      <c r="W1479" t="s">
        <v>16609</v>
      </c>
      <c r="Y1479">
        <v>1</v>
      </c>
      <c r="AA1479" s="11163" t="s">
        <v>16656</v>
      </c>
      <c r="AB1479" s="11161"/>
      <c r="AC1479" s="11161">
        <v>3</v>
      </c>
    </row>
    <row r="1480">
      <c r="W1480" t="s">
        <v>16657</v>
      </c>
      <c r="Y1480">
        <v>1</v>
      </c>
      <c r="AA1480" s="11163" t="s">
        <v>16296</v>
      </c>
      <c r="AB1480" s="11161"/>
      <c r="AC1480" s="11161">
        <v>3</v>
      </c>
    </row>
    <row r="1481">
      <c r="W1481" t="s">
        <v>16658</v>
      </c>
      <c r="Y1481">
        <v>1</v>
      </c>
      <c r="AA1481" s="11163" t="s">
        <v>16336</v>
      </c>
      <c r="AB1481" s="11161"/>
      <c r="AC1481" s="11161">
        <v>3</v>
      </c>
    </row>
    <row r="1482">
      <c r="W1482" t="s">
        <v>16164</v>
      </c>
      <c r="Y1482">
        <v>1</v>
      </c>
      <c r="AA1482" s="11163" t="s">
        <v>16659</v>
      </c>
      <c r="AB1482" s="11161"/>
      <c r="AC1482" s="11161">
        <v>3</v>
      </c>
    </row>
    <row r="1483">
      <c r="W1483" t="s">
        <v>16660</v>
      </c>
      <c r="Y1483">
        <v>1</v>
      </c>
      <c r="AA1483" s="11163" t="s">
        <v>16661</v>
      </c>
      <c r="AB1483" s="11161"/>
      <c r="AC1483" s="11161">
        <v>3</v>
      </c>
    </row>
    <row r="1484">
      <c r="W1484" t="s">
        <v>16151</v>
      </c>
      <c r="Y1484">
        <v>1</v>
      </c>
      <c r="AA1484" s="11163" t="s">
        <v>16662</v>
      </c>
      <c r="AB1484" s="11161"/>
      <c r="AC1484" s="11161">
        <v>3</v>
      </c>
    </row>
    <row r="1485">
      <c r="W1485" t="s">
        <v>16663</v>
      </c>
      <c r="Y1485">
        <v>1</v>
      </c>
      <c r="AA1485" s="11163" t="s">
        <v>16664</v>
      </c>
      <c r="AB1485" s="11161"/>
      <c r="AC1485" s="11161">
        <v>3</v>
      </c>
    </row>
    <row r="1486">
      <c r="W1486" t="s">
        <v>16644</v>
      </c>
      <c r="Y1486">
        <v>1</v>
      </c>
      <c r="AA1486" s="11163" t="s">
        <v>16665</v>
      </c>
      <c r="AB1486" s="11161"/>
      <c r="AC1486" s="11161">
        <v>3</v>
      </c>
    </row>
    <row r="1487">
      <c r="W1487" t="s">
        <v>16666</v>
      </c>
      <c r="Y1487">
        <v>1</v>
      </c>
      <c r="AA1487" s="11163" t="s">
        <v>16167</v>
      </c>
      <c r="AB1487" s="11161"/>
      <c r="AC1487" s="11161">
        <v>3</v>
      </c>
    </row>
    <row r="1488">
      <c r="W1488" t="s">
        <v>16142</v>
      </c>
      <c r="Y1488">
        <v>1</v>
      </c>
      <c r="AA1488" s="11163" t="s">
        <v>16667</v>
      </c>
      <c r="AB1488" s="11161"/>
      <c r="AC1488" s="11161">
        <v>3</v>
      </c>
    </row>
    <row r="1489">
      <c r="W1489" t="s">
        <v>15614</v>
      </c>
      <c r="Y1489">
        <v>1</v>
      </c>
      <c r="AA1489" s="11163" t="s">
        <v>16173</v>
      </c>
      <c r="AB1489" s="11161"/>
      <c r="AC1489" s="11161">
        <v>3</v>
      </c>
    </row>
    <row r="1490">
      <c r="W1490" t="s">
        <v>16668</v>
      </c>
      <c r="Y1490">
        <v>1</v>
      </c>
      <c r="AA1490" s="11163" t="s">
        <v>16669</v>
      </c>
      <c r="AB1490" s="11161"/>
      <c r="AC1490" s="11161">
        <v>3</v>
      </c>
    </row>
    <row r="1491">
      <c r="W1491" t="s">
        <v>16670</v>
      </c>
      <c r="Y1491">
        <v>1</v>
      </c>
      <c r="AA1491" s="11163" t="s">
        <v>16671</v>
      </c>
      <c r="AB1491" s="11161"/>
      <c r="AC1491" s="11161">
        <v>3</v>
      </c>
    </row>
    <row r="1492">
      <c r="W1492" t="s">
        <v>16672</v>
      </c>
      <c r="Y1492">
        <v>1</v>
      </c>
      <c r="AA1492" s="11163" t="s">
        <v>16157</v>
      </c>
      <c r="AB1492" s="11161"/>
      <c r="AC1492" s="11161">
        <v>3</v>
      </c>
    </row>
    <row r="1493">
      <c r="W1493" t="s">
        <v>16673</v>
      </c>
      <c r="Y1493">
        <v>1</v>
      </c>
      <c r="AA1493" s="11163" t="s">
        <v>16674</v>
      </c>
      <c r="AB1493" s="11161"/>
      <c r="AC1493" s="11161">
        <v>3</v>
      </c>
    </row>
    <row r="1494">
      <c r="W1494" t="s">
        <v>16675</v>
      </c>
      <c r="Y1494">
        <v>1</v>
      </c>
      <c r="AA1494" s="11163" t="s">
        <v>16676</v>
      </c>
      <c r="AB1494" s="11161"/>
      <c r="AC1494" s="11161">
        <v>3</v>
      </c>
    </row>
    <row r="1495">
      <c r="W1495" t="s">
        <v>16253</v>
      </c>
      <c r="Y1495">
        <v>1</v>
      </c>
      <c r="AA1495" s="11163" t="s">
        <v>16677</v>
      </c>
      <c r="AB1495" s="11161"/>
      <c r="AC1495" s="11161">
        <v>3</v>
      </c>
    </row>
    <row r="1496">
      <c r="W1496" t="s">
        <v>16678</v>
      </c>
      <c r="Y1496">
        <v>1</v>
      </c>
      <c r="AA1496" s="11163" t="s">
        <v>16679</v>
      </c>
      <c r="AB1496" s="11161"/>
      <c r="AC1496" s="11161">
        <v>3</v>
      </c>
    </row>
    <row r="1497">
      <c r="W1497" t="s">
        <v>16449</v>
      </c>
      <c r="Y1497">
        <v>1</v>
      </c>
      <c r="AA1497" s="11163" t="s">
        <v>16149</v>
      </c>
      <c r="AB1497" s="11161"/>
      <c r="AC1497" s="11161">
        <v>3</v>
      </c>
    </row>
    <row r="1498">
      <c r="W1498" t="s">
        <v>16680</v>
      </c>
      <c r="Y1498">
        <v>1</v>
      </c>
      <c r="AA1498" s="11163" t="s">
        <v>16681</v>
      </c>
      <c r="AB1498" s="11161" t="s">
        <v>15216</v>
      </c>
      <c r="AC1498" s="11161">
        <v>3</v>
      </c>
    </row>
    <row r="1499">
      <c r="W1499" t="s">
        <v>16638</v>
      </c>
      <c r="Y1499">
        <v>1</v>
      </c>
      <c r="AA1499" s="11163" t="s">
        <v>16682</v>
      </c>
      <c r="AB1499" s="11161" t="s">
        <v>15216</v>
      </c>
      <c r="AC1499" s="11161">
        <v>3</v>
      </c>
    </row>
    <row r="1500">
      <c r="W1500" t="s">
        <v>16642</v>
      </c>
      <c r="Y1500">
        <v>1</v>
      </c>
      <c r="AA1500" s="11163" t="s">
        <v>16175</v>
      </c>
      <c r="AB1500" s="11161"/>
      <c r="AC1500" s="11161">
        <v>3</v>
      </c>
    </row>
    <row r="1501">
      <c r="W1501" t="s">
        <v>16683</v>
      </c>
      <c r="Y1501">
        <v>1</v>
      </c>
      <c r="AA1501" s="11163" t="s">
        <v>16684</v>
      </c>
      <c r="AB1501" s="11161"/>
      <c r="AC1501" s="11161">
        <v>3</v>
      </c>
    </row>
    <row r="1502">
      <c r="W1502" t="s">
        <v>16640</v>
      </c>
      <c r="Y1502">
        <v>1</v>
      </c>
      <c r="AA1502" s="11163" t="s">
        <v>16176</v>
      </c>
      <c r="AB1502" s="11161"/>
      <c r="AC1502" s="11161">
        <v>3</v>
      </c>
    </row>
    <row r="1503">
      <c r="W1503" t="s">
        <v>16635</v>
      </c>
      <c r="Y1503">
        <v>1</v>
      </c>
      <c r="AA1503" s="11163" t="s">
        <v>16685</v>
      </c>
      <c r="AB1503" s="11161"/>
      <c r="AC1503" s="11161">
        <v>3</v>
      </c>
    </row>
    <row r="1504">
      <c r="W1504" t="s">
        <v>16686</v>
      </c>
      <c r="Y1504">
        <v>1</v>
      </c>
      <c r="AA1504" s="11163" t="s">
        <v>16077</v>
      </c>
      <c r="AB1504" s="11161"/>
      <c r="AC1504" s="11161">
        <v>3</v>
      </c>
    </row>
    <row r="1505">
      <c r="W1505" t="s">
        <v>16687</v>
      </c>
      <c r="Y1505">
        <v>1</v>
      </c>
      <c r="AA1505" s="11163" t="s">
        <v>16688</v>
      </c>
      <c r="AB1505" s="11161"/>
      <c r="AC1505" s="11161">
        <v>3</v>
      </c>
    </row>
    <row r="1506">
      <c r="W1506" t="s">
        <v>16431</v>
      </c>
      <c r="Y1506">
        <v>1</v>
      </c>
      <c r="AA1506" s="11163" t="s">
        <v>16073</v>
      </c>
      <c r="AB1506" s="11161"/>
      <c r="AC1506" s="11161">
        <v>3</v>
      </c>
    </row>
    <row r="1507">
      <c r="W1507" t="s">
        <v>16265</v>
      </c>
      <c r="Y1507">
        <v>1</v>
      </c>
      <c r="AA1507" s="11163" t="s">
        <v>16689</v>
      </c>
      <c r="AB1507" s="11161"/>
      <c r="AC1507" s="11161">
        <v>3</v>
      </c>
    </row>
    <row r="1508">
      <c r="W1508" t="s">
        <v>16690</v>
      </c>
      <c r="Y1508">
        <v>1</v>
      </c>
      <c r="AA1508" s="11163" t="s">
        <v>16205</v>
      </c>
      <c r="AB1508" s="11161"/>
      <c r="AC1508" s="11161">
        <v>3</v>
      </c>
    </row>
    <row r="1509">
      <c r="W1509" t="s">
        <v>16691</v>
      </c>
      <c r="Y1509">
        <v>1</v>
      </c>
      <c r="AA1509" s="11163" t="s">
        <v>16079</v>
      </c>
      <c r="AB1509" s="11161"/>
      <c r="AC1509" s="11161">
        <v>3</v>
      </c>
    </row>
    <row r="1510">
      <c r="W1510" t="s">
        <v>16692</v>
      </c>
      <c r="Y1510">
        <v>1</v>
      </c>
      <c r="AA1510" s="11163" t="s">
        <v>16693</v>
      </c>
      <c r="AB1510" s="11161"/>
      <c r="AC1510" s="11161">
        <v>3</v>
      </c>
    </row>
    <row r="1511">
      <c r="W1511" t="s">
        <v>16694</v>
      </c>
      <c r="Y1511">
        <v>1</v>
      </c>
      <c r="AA1511" s="11163" t="s">
        <v>16695</v>
      </c>
      <c r="AB1511" s="11161"/>
      <c r="AC1511" s="11161">
        <v>3</v>
      </c>
    </row>
    <row r="1512">
      <c r="W1512" t="s">
        <v>16696</v>
      </c>
      <c r="Y1512">
        <v>1</v>
      </c>
      <c r="AA1512" s="11163" t="s">
        <v>16697</v>
      </c>
      <c r="AB1512" s="11161"/>
      <c r="AC1512" s="11161">
        <v>3</v>
      </c>
    </row>
    <row r="1513">
      <c r="W1513" t="s">
        <v>16698</v>
      </c>
      <c r="Y1513">
        <v>1</v>
      </c>
      <c r="AA1513" s="11163" t="s">
        <v>16699</v>
      </c>
      <c r="AB1513" s="11161"/>
      <c r="AC1513" s="11161">
        <v>3</v>
      </c>
    </row>
    <row r="1514">
      <c r="W1514" t="s">
        <v>16700</v>
      </c>
      <c r="Y1514">
        <v>1</v>
      </c>
      <c r="AA1514" s="11163" t="s">
        <v>16701</v>
      </c>
      <c r="AB1514" s="11161"/>
      <c r="AC1514" s="11161">
        <v>3</v>
      </c>
    </row>
    <row r="1515">
      <c r="W1515" t="s">
        <v>16702</v>
      </c>
      <c r="Y1515">
        <v>1</v>
      </c>
      <c r="AA1515" s="11163" t="s">
        <v>16703</v>
      </c>
      <c r="AB1515" s="11161"/>
      <c r="AC1515" s="11161">
        <v>3</v>
      </c>
    </row>
    <row r="1516">
      <c r="W1516" t="s">
        <v>16704</v>
      </c>
      <c r="Y1516">
        <v>1</v>
      </c>
      <c r="AA1516" s="11163" t="s">
        <v>16705</v>
      </c>
      <c r="AB1516" s="11161"/>
      <c r="AC1516" s="11161">
        <v>3</v>
      </c>
    </row>
    <row r="1517">
      <c r="W1517" t="s">
        <v>16706</v>
      </c>
      <c r="Y1517">
        <v>1</v>
      </c>
      <c r="AA1517" s="11163" t="s">
        <v>16707</v>
      </c>
      <c r="AB1517" s="11161"/>
      <c r="AC1517" s="11161">
        <v>3</v>
      </c>
    </row>
    <row r="1518">
      <c r="W1518" t="s">
        <v>16708</v>
      </c>
      <c r="Y1518">
        <v>1</v>
      </c>
      <c r="AA1518" s="11163" t="s">
        <v>16234</v>
      </c>
      <c r="AB1518" s="11161"/>
      <c r="AC1518" s="11161">
        <v>3</v>
      </c>
    </row>
    <row r="1519">
      <c r="W1519" t="s">
        <v>16709</v>
      </c>
      <c r="Y1519">
        <v>1</v>
      </c>
      <c r="AA1519" s="11163" t="s">
        <v>16710</v>
      </c>
      <c r="AB1519" s="11161"/>
      <c r="AC1519" s="11161">
        <v>3</v>
      </c>
    </row>
    <row r="1520">
      <c r="W1520" t="s">
        <v>16711</v>
      </c>
      <c r="Y1520">
        <v>1</v>
      </c>
      <c r="AA1520" s="11163" t="s">
        <v>16216</v>
      </c>
      <c r="AB1520" s="11161"/>
      <c r="AC1520" s="11161">
        <v>3</v>
      </c>
    </row>
    <row r="1521">
      <c r="W1521" t="s">
        <v>16712</v>
      </c>
      <c r="Y1521">
        <v>1</v>
      </c>
      <c r="AA1521" s="11163" t="s">
        <v>16713</v>
      </c>
      <c r="AB1521" s="11161"/>
      <c r="AC1521" s="11161">
        <v>3</v>
      </c>
    </row>
    <row r="1522">
      <c r="W1522" t="s">
        <v>16714</v>
      </c>
      <c r="Y1522">
        <v>1</v>
      </c>
      <c r="AA1522" s="11163" t="s">
        <v>16187</v>
      </c>
      <c r="AB1522" s="11161"/>
      <c r="AC1522" s="11161">
        <v>3</v>
      </c>
    </row>
    <row r="1523">
      <c r="W1523" t="s">
        <v>16715</v>
      </c>
      <c r="Y1523">
        <v>1</v>
      </c>
      <c r="AA1523" s="11163" t="s">
        <v>16091</v>
      </c>
      <c r="AB1523" s="11161"/>
      <c r="AC1523" s="11161">
        <v>3</v>
      </c>
    </row>
    <row r="1524">
      <c r="W1524" t="s">
        <v>16433</v>
      </c>
      <c r="Y1524">
        <v>1</v>
      </c>
      <c r="AA1524" s="11163" t="s">
        <v>16067</v>
      </c>
      <c r="AB1524" s="11161"/>
      <c r="AC1524" s="11161">
        <v>3</v>
      </c>
    </row>
    <row r="1525">
      <c r="W1525" t="s">
        <v>16154</v>
      </c>
      <c r="Y1525">
        <v>1</v>
      </c>
      <c r="AA1525" s="11163" t="s">
        <v>16716</v>
      </c>
      <c r="AB1525" s="11161"/>
      <c r="AC1525" s="11161">
        <v>3</v>
      </c>
    </row>
    <row r="1526">
      <c r="W1526" t="s">
        <v>16047</v>
      </c>
      <c r="Y1526">
        <v>1</v>
      </c>
      <c r="AA1526" s="11163" t="s">
        <v>16071</v>
      </c>
      <c r="AB1526" s="11161"/>
      <c r="AC1526" s="11161">
        <v>3</v>
      </c>
    </row>
    <row r="1527">
      <c r="W1527" t="s">
        <v>16717</v>
      </c>
      <c r="Y1527">
        <v>1</v>
      </c>
      <c r="AA1527" s="11163" t="s">
        <v>16219</v>
      </c>
      <c r="AB1527" s="11161"/>
      <c r="AC1527" s="11161">
        <v>3</v>
      </c>
    </row>
    <row r="1528">
      <c r="W1528" t="s">
        <v>16718</v>
      </c>
      <c r="Y1528">
        <v>1</v>
      </c>
      <c r="AA1528" s="11163" t="s">
        <v>16186</v>
      </c>
      <c r="AB1528" s="11161"/>
      <c r="AC1528" s="11161">
        <v>3</v>
      </c>
    </row>
    <row r="1529">
      <c r="W1529" t="s">
        <v>16719</v>
      </c>
      <c r="Y1529">
        <v>1</v>
      </c>
      <c r="AA1529" s="11163" t="s">
        <v>16720</v>
      </c>
      <c r="AB1529" s="11161"/>
      <c r="AC1529" s="11161">
        <v>3</v>
      </c>
    </row>
    <row r="1530">
      <c r="W1530" t="s">
        <v>16721</v>
      </c>
      <c r="Y1530">
        <v>1</v>
      </c>
      <c r="AA1530" s="11163" t="s">
        <v>16722</v>
      </c>
      <c r="AB1530" s="11161"/>
      <c r="AC1530" s="11161">
        <v>3</v>
      </c>
    </row>
    <row r="1531">
      <c r="W1531" t="s">
        <v>16723</v>
      </c>
      <c r="Y1531">
        <v>1</v>
      </c>
      <c r="AA1531" s="11163" t="s">
        <v>16724</v>
      </c>
      <c r="AB1531" s="11161"/>
      <c r="AC1531" s="11161">
        <v>3</v>
      </c>
    </row>
    <row r="1532">
      <c r="W1532" t="s">
        <v>16725</v>
      </c>
      <c r="Y1532">
        <v>1</v>
      </c>
      <c r="AA1532" s="11163" t="s">
        <v>16726</v>
      </c>
      <c r="AB1532" s="11161"/>
      <c r="AC1532" s="11161">
        <v>3</v>
      </c>
    </row>
    <row r="1533">
      <c r="W1533" t="s">
        <v>16255</v>
      </c>
      <c r="Y1533">
        <v>1</v>
      </c>
      <c r="AA1533" s="11163" t="s">
        <v>16727</v>
      </c>
      <c r="AB1533" s="11161"/>
      <c r="AC1533" s="11161">
        <v>3</v>
      </c>
    </row>
    <row r="1534">
      <c r="W1534" t="s">
        <v>16728</v>
      </c>
      <c r="Y1534">
        <v>1</v>
      </c>
      <c r="AA1534" s="11163" t="s">
        <v>16729</v>
      </c>
      <c r="AB1534" s="11161"/>
      <c r="AC1534" s="11161">
        <v>3</v>
      </c>
    </row>
    <row r="1535">
      <c r="W1535" t="s">
        <v>16730</v>
      </c>
      <c r="Y1535">
        <v>1</v>
      </c>
      <c r="AA1535" s="11163" t="s">
        <v>16731</v>
      </c>
      <c r="AB1535" s="11161"/>
      <c r="AC1535" s="11161">
        <v>3</v>
      </c>
    </row>
    <row r="1536">
      <c r="W1536" t="s">
        <v>16732</v>
      </c>
      <c r="Y1536">
        <v>1</v>
      </c>
      <c r="AA1536" s="11163" t="s">
        <v>16196</v>
      </c>
      <c r="AB1536" s="11161"/>
      <c r="AC1536" s="11161">
        <v>3</v>
      </c>
    </row>
    <row r="1537">
      <c r="W1537" t="s">
        <v>16733</v>
      </c>
      <c r="Y1537">
        <v>1</v>
      </c>
      <c r="AA1537" s="11163" t="s">
        <v>16084</v>
      </c>
      <c r="AB1537" s="11161"/>
      <c r="AC1537" s="11161">
        <v>3</v>
      </c>
    </row>
    <row r="1538">
      <c r="W1538" t="s">
        <v>16734</v>
      </c>
      <c r="Y1538">
        <v>1</v>
      </c>
      <c r="AA1538" s="11163" t="s">
        <v>16112</v>
      </c>
      <c r="AB1538" s="11161"/>
      <c r="AC1538" s="11161">
        <v>3</v>
      </c>
    </row>
    <row r="1539">
      <c r="W1539" t="s">
        <v>16735</v>
      </c>
      <c r="Y1539">
        <v>1</v>
      </c>
      <c r="AA1539" s="11163" t="s">
        <v>16143</v>
      </c>
      <c r="AB1539" s="11161"/>
      <c r="AC1539" s="11161">
        <v>3</v>
      </c>
    </row>
    <row r="1540">
      <c r="W1540" t="s">
        <v>16736</v>
      </c>
      <c r="Y1540">
        <v>1</v>
      </c>
      <c r="AA1540" s="11163" t="s">
        <v>16144</v>
      </c>
      <c r="AB1540" s="11161"/>
      <c r="AC1540" s="11161">
        <v>3</v>
      </c>
    </row>
    <row r="1541">
      <c r="W1541" t="s">
        <v>16737</v>
      </c>
      <c r="Y1541">
        <v>1</v>
      </c>
      <c r="AA1541" s="11163" t="s">
        <v>16738</v>
      </c>
      <c r="AB1541" s="11161"/>
      <c r="AC1541" s="11161">
        <v>3</v>
      </c>
    </row>
    <row r="1542">
      <c r="W1542" t="s">
        <v>16450</v>
      </c>
      <c r="Y1542">
        <v>1</v>
      </c>
      <c r="AA1542" s="11163" t="s">
        <v>16739</v>
      </c>
      <c r="AB1542" s="11161"/>
      <c r="AC1542" s="11161">
        <v>3</v>
      </c>
    </row>
    <row r="1543">
      <c r="W1543" t="s">
        <v>16740</v>
      </c>
      <c r="Y1543">
        <v>1</v>
      </c>
      <c r="AA1543" s="11163" t="s">
        <v>16114</v>
      </c>
      <c r="AB1543" s="11161"/>
      <c r="AC1543" s="11161">
        <v>3</v>
      </c>
    </row>
    <row r="1544">
      <c r="W1544" t="s">
        <v>16741</v>
      </c>
      <c r="Y1544">
        <v>1</v>
      </c>
      <c r="AA1544" s="11163" t="s">
        <v>16137</v>
      </c>
      <c r="AB1544" s="11161"/>
      <c r="AC1544" s="11161">
        <v>3</v>
      </c>
    </row>
    <row r="1545">
      <c r="W1545" t="s">
        <v>16742</v>
      </c>
      <c r="Y1545">
        <v>1</v>
      </c>
      <c r="AA1545" s="11163" t="s">
        <v>16743</v>
      </c>
      <c r="AB1545" s="11161"/>
      <c r="AC1545" s="11161">
        <v>3</v>
      </c>
    </row>
    <row r="1546">
      <c r="W1546" t="s">
        <v>16744</v>
      </c>
      <c r="Y1546">
        <v>1</v>
      </c>
      <c r="AA1546" s="11163" t="s">
        <v>16745</v>
      </c>
      <c r="AB1546" s="11161"/>
      <c r="AC1546" s="11161">
        <v>3</v>
      </c>
    </row>
    <row r="1547">
      <c r="W1547" t="s">
        <v>16746</v>
      </c>
      <c r="Y1547">
        <v>1</v>
      </c>
      <c r="AA1547" s="11163" t="s">
        <v>16364</v>
      </c>
      <c r="AB1547" s="11161"/>
      <c r="AC1547" s="11161">
        <v>3</v>
      </c>
    </row>
    <row r="1548">
      <c r="W1548" t="s">
        <v>16747</v>
      </c>
      <c r="Y1548">
        <v>1</v>
      </c>
      <c r="AA1548" s="11163" t="s">
        <v>16366</v>
      </c>
      <c r="AB1548" s="11161"/>
      <c r="AC1548" s="11161">
        <v>3</v>
      </c>
    </row>
    <row r="1549">
      <c r="W1549" t="s">
        <v>16748</v>
      </c>
      <c r="Y1549">
        <v>1</v>
      </c>
      <c r="AA1549" s="11163" t="s">
        <v>16749</v>
      </c>
      <c r="AB1549" s="11161"/>
      <c r="AC1549" s="11161">
        <v>3</v>
      </c>
    </row>
    <row r="1550">
      <c r="W1550" t="s">
        <v>16750</v>
      </c>
      <c r="Y1550">
        <v>1</v>
      </c>
      <c r="AA1550" s="11163" t="s">
        <v>16751</v>
      </c>
      <c r="AB1550" s="11161"/>
      <c r="AC1550" s="11161">
        <v>3</v>
      </c>
    </row>
    <row r="1551">
      <c r="W1551" t="s">
        <v>16752</v>
      </c>
      <c r="Y1551">
        <v>1</v>
      </c>
      <c r="AA1551" s="11163" t="s">
        <v>16753</v>
      </c>
      <c r="AB1551" s="11161"/>
      <c r="AC1551" s="11161">
        <v>3</v>
      </c>
    </row>
    <row r="1552">
      <c r="W1552" t="s">
        <v>16754</v>
      </c>
      <c r="Y1552">
        <v>1</v>
      </c>
      <c r="AA1552" s="11163" t="s">
        <v>16755</v>
      </c>
      <c r="AB1552" s="11161"/>
      <c r="AC1552" s="11161">
        <v>3</v>
      </c>
    </row>
    <row r="1553">
      <c r="W1553" t="s">
        <v>16756</v>
      </c>
      <c r="Y1553">
        <v>1</v>
      </c>
      <c r="AA1553" s="11163" t="s">
        <v>16360</v>
      </c>
      <c r="AB1553" s="11161"/>
      <c r="AC1553" s="11161">
        <v>3</v>
      </c>
    </row>
    <row r="1554">
      <c r="W1554" t="s">
        <v>16757</v>
      </c>
      <c r="Y1554">
        <v>1</v>
      </c>
      <c r="AA1554" s="11163" t="s">
        <v>16361</v>
      </c>
      <c r="AB1554" s="11161"/>
      <c r="AC1554" s="11161">
        <v>3</v>
      </c>
    </row>
    <row r="1555">
      <c r="W1555" t="s">
        <v>16245</v>
      </c>
      <c r="Y1555">
        <v>1</v>
      </c>
      <c r="AA1555" s="11163" t="s">
        <v>16375</v>
      </c>
      <c r="AB1555" s="11161"/>
      <c r="AC1555" s="11161">
        <v>3</v>
      </c>
    </row>
    <row r="1556">
      <c r="W1556" t="s">
        <v>16452</v>
      </c>
      <c r="Y1556">
        <v>1</v>
      </c>
      <c r="AA1556" s="11163" t="s">
        <v>16758</v>
      </c>
      <c r="AB1556" s="11161"/>
      <c r="AC1556" s="11161">
        <v>3</v>
      </c>
    </row>
    <row r="1557">
      <c r="W1557" t="s">
        <v>16759</v>
      </c>
      <c r="Y1557">
        <v>1</v>
      </c>
      <c r="AA1557" s="11163" t="s">
        <v>16760</v>
      </c>
      <c r="AB1557" s="11161"/>
      <c r="AC1557" s="11161">
        <v>3</v>
      </c>
    </row>
    <row r="1558">
      <c r="W1558" t="s">
        <v>16761</v>
      </c>
      <c r="Y1558">
        <v>1</v>
      </c>
      <c r="AA1558" s="11163" t="s">
        <v>16122</v>
      </c>
      <c r="AB1558" s="11161"/>
      <c r="AC1558" s="11161">
        <v>3</v>
      </c>
    </row>
    <row r="1559">
      <c r="W1559" t="s">
        <v>15967</v>
      </c>
      <c r="Y1559">
        <v>1</v>
      </c>
      <c r="AA1559" s="11163" t="s">
        <v>16762</v>
      </c>
      <c r="AB1559" s="11161"/>
      <c r="AC1559" s="11161">
        <v>3</v>
      </c>
    </row>
    <row r="1560">
      <c r="W1560" t="s">
        <v>16763</v>
      </c>
      <c r="Y1560">
        <v>1</v>
      </c>
      <c r="AA1560" s="11163" t="s">
        <v>16764</v>
      </c>
      <c r="AB1560" s="11161"/>
      <c r="AC1560" s="11161">
        <v>3</v>
      </c>
    </row>
    <row r="1561">
      <c r="W1561" t="s">
        <v>15819</v>
      </c>
      <c r="Y1561">
        <v>1</v>
      </c>
      <c r="AA1561" s="11163" t="s">
        <v>16140</v>
      </c>
      <c r="AB1561" s="11161"/>
      <c r="AC1561" s="11161">
        <v>3</v>
      </c>
    </row>
    <row r="1562">
      <c r="W1562" t="s">
        <v>16615</v>
      </c>
      <c r="Y1562">
        <v>1</v>
      </c>
      <c r="AA1562" s="11163" t="s">
        <v>16765</v>
      </c>
      <c r="AB1562" s="11161"/>
      <c r="AC1562" s="11161">
        <v>3</v>
      </c>
    </row>
    <row r="1563">
      <c r="W1563" t="s">
        <v>16766</v>
      </c>
      <c r="Y1563">
        <v>1</v>
      </c>
      <c r="AA1563" s="11163" t="s">
        <v>16767</v>
      </c>
      <c r="AB1563" s="11161"/>
      <c r="AC1563" s="11161">
        <v>3</v>
      </c>
    </row>
    <row r="1564">
      <c r="W1564" t="s">
        <v>15701</v>
      </c>
      <c r="Y1564">
        <v>1</v>
      </c>
      <c r="AA1564" s="11163" t="s">
        <v>16133</v>
      </c>
      <c r="AB1564" s="11161"/>
      <c r="AC1564" s="11161">
        <v>3</v>
      </c>
    </row>
    <row r="1565">
      <c r="W1565" t="s">
        <v>16768</v>
      </c>
      <c r="Y1565">
        <v>1</v>
      </c>
      <c r="AA1565" s="11163" t="s">
        <v>16769</v>
      </c>
      <c r="AB1565" s="11161"/>
      <c r="AC1565" s="11161">
        <v>3</v>
      </c>
    </row>
    <row r="1566">
      <c r="W1566" t="s">
        <v>16770</v>
      </c>
      <c r="Y1566">
        <v>1</v>
      </c>
      <c r="AA1566" s="11163" t="s">
        <v>16120</v>
      </c>
      <c r="AB1566" s="11161"/>
      <c r="AC1566" s="11161">
        <v>3</v>
      </c>
    </row>
    <row r="1567">
      <c r="W1567" t="s">
        <v>16771</v>
      </c>
      <c r="Y1567">
        <v>1</v>
      </c>
      <c r="AA1567" s="11163" t="s">
        <v>16556</v>
      </c>
      <c r="AB1567" s="11161"/>
      <c r="AC1567" s="11161">
        <v>3</v>
      </c>
    </row>
    <row r="1568">
      <c r="W1568" t="s">
        <v>16772</v>
      </c>
      <c r="Y1568">
        <v>1</v>
      </c>
      <c r="AA1568" s="11163" t="s">
        <v>16557</v>
      </c>
      <c r="AB1568" s="11161"/>
      <c r="AC1568" s="11161">
        <v>3</v>
      </c>
    </row>
    <row r="1569">
      <c r="W1569" t="s">
        <v>16599</v>
      </c>
      <c r="Y1569">
        <v>1</v>
      </c>
      <c r="AA1569" s="11163" t="s">
        <v>16402</v>
      </c>
      <c r="AB1569" s="11161"/>
      <c r="AC1569" s="11161">
        <v>3</v>
      </c>
    </row>
    <row r="1570">
      <c r="W1570" t="s">
        <v>16601</v>
      </c>
      <c r="Y1570">
        <v>1</v>
      </c>
      <c r="AA1570" s="11163" t="s">
        <v>15995</v>
      </c>
      <c r="AB1570" s="11161"/>
      <c r="AC1570" s="11161">
        <v>3</v>
      </c>
    </row>
    <row r="1571">
      <c r="W1571" t="s">
        <v>16773</v>
      </c>
      <c r="Y1571">
        <v>1</v>
      </c>
      <c r="AA1571" s="11163" t="s">
        <v>15997</v>
      </c>
      <c r="AB1571" s="11161"/>
      <c r="AC1571" s="11161">
        <v>3</v>
      </c>
    </row>
    <row r="1572">
      <c r="W1572" t="s">
        <v>16774</v>
      </c>
      <c r="Y1572">
        <v>1</v>
      </c>
      <c r="AA1572" s="11163" t="s">
        <v>16349</v>
      </c>
      <c r="AB1572" s="11161"/>
      <c r="AC1572" s="11161">
        <v>3</v>
      </c>
    </row>
    <row r="1573">
      <c r="W1573" t="s">
        <v>16775</v>
      </c>
      <c r="Y1573">
        <v>1</v>
      </c>
      <c r="AA1573" s="11163" t="s">
        <v>16610</v>
      </c>
      <c r="AB1573" s="11161"/>
      <c r="AC1573" s="11161">
        <v>3</v>
      </c>
    </row>
    <row r="1574">
      <c r="W1574" t="s">
        <v>16776</v>
      </c>
      <c r="Y1574">
        <v>1</v>
      </c>
      <c r="AA1574" s="11163" t="s">
        <v>16350</v>
      </c>
      <c r="AB1574" s="11161"/>
      <c r="AC1574" s="11161">
        <v>3</v>
      </c>
    </row>
    <row r="1575">
      <c r="W1575" t="s">
        <v>16777</v>
      </c>
      <c r="Y1575">
        <v>1</v>
      </c>
      <c r="AA1575" s="11163" t="s">
        <v>16578</v>
      </c>
      <c r="AB1575" s="11161"/>
      <c r="AC1575" s="11161">
        <v>3</v>
      </c>
    </row>
    <row r="1576">
      <c r="W1576" t="s">
        <v>16778</v>
      </c>
      <c r="Y1576">
        <v>1</v>
      </c>
      <c r="AA1576" s="11163" t="s">
        <v>16608</v>
      </c>
      <c r="AB1576" s="11161"/>
      <c r="AC1576" s="11161">
        <v>3</v>
      </c>
    </row>
    <row r="1577">
      <c r="W1577" t="s">
        <v>16779</v>
      </c>
      <c r="Y1577">
        <v>1</v>
      </c>
      <c r="AA1577" s="11163" t="s">
        <v>16354</v>
      </c>
      <c r="AB1577" s="11161"/>
      <c r="AC1577" s="11161">
        <v>3</v>
      </c>
    </row>
    <row r="1578">
      <c r="W1578" t="s">
        <v>16780</v>
      </c>
      <c r="Y1578">
        <v>1</v>
      </c>
      <c r="AA1578" s="11163" t="s">
        <v>16356</v>
      </c>
      <c r="AB1578" s="11161"/>
      <c r="AC1578" s="11161">
        <v>3</v>
      </c>
    </row>
    <row r="1579">
      <c r="W1579" t="s">
        <v>16781</v>
      </c>
      <c r="Y1579">
        <v>1</v>
      </c>
      <c r="AA1579" s="11163" t="s">
        <v>16398</v>
      </c>
      <c r="AB1579" s="11161"/>
      <c r="AC1579" s="11161">
        <v>3</v>
      </c>
    </row>
    <row r="1580">
      <c r="W1580" t="s">
        <v>16782</v>
      </c>
      <c r="Y1580">
        <v>1</v>
      </c>
      <c r="AA1580" s="11163" t="s">
        <v>15981</v>
      </c>
      <c r="AB1580" s="11161"/>
      <c r="AC1580" s="11161">
        <v>3</v>
      </c>
    </row>
    <row r="1581">
      <c r="W1581" t="s">
        <v>16783</v>
      </c>
      <c r="Y1581">
        <v>1</v>
      </c>
      <c r="AA1581" s="11163" t="s">
        <v>15986</v>
      </c>
      <c r="AB1581" s="11161"/>
      <c r="AC1581" s="11161">
        <v>3</v>
      </c>
    </row>
    <row r="1582">
      <c r="W1582" t="s">
        <v>16213</v>
      </c>
      <c r="Y1582">
        <v>1</v>
      </c>
      <c r="AA1582" s="11163" t="s">
        <v>16386</v>
      </c>
      <c r="AB1582" s="11161"/>
      <c r="AC1582" s="11161">
        <v>3</v>
      </c>
    </row>
    <row r="1583">
      <c r="W1583" t="s">
        <v>16215</v>
      </c>
      <c r="Y1583">
        <v>1</v>
      </c>
      <c r="AA1583" s="11163" t="s">
        <v>16575</v>
      </c>
      <c r="AB1583" s="11161"/>
      <c r="AC1583" s="11161">
        <v>3</v>
      </c>
    </row>
    <row r="1584">
      <c r="W1584" t="s">
        <v>16217</v>
      </c>
      <c r="Y1584">
        <v>1</v>
      </c>
      <c r="AA1584" s="11163" t="s">
        <v>16399</v>
      </c>
      <c r="AB1584" s="11161"/>
      <c r="AC1584" s="11161">
        <v>3</v>
      </c>
    </row>
    <row r="1585">
      <c r="W1585" t="s">
        <v>16218</v>
      </c>
      <c r="Y1585">
        <v>1</v>
      </c>
      <c r="AA1585" s="11163" t="s">
        <v>16784</v>
      </c>
      <c r="AB1585" s="11161"/>
      <c r="AC1585" s="11161">
        <v>3</v>
      </c>
    </row>
    <row r="1586">
      <c r="W1586" t="s">
        <v>16785</v>
      </c>
      <c r="Y1586">
        <v>1</v>
      </c>
      <c r="AA1586" s="11163" t="s">
        <v>16786</v>
      </c>
      <c r="AB1586" s="11161"/>
      <c r="AC1586" s="11161">
        <v>3</v>
      </c>
    </row>
    <row r="1587">
      <c r="W1587" t="s">
        <v>16169</v>
      </c>
      <c r="Y1587">
        <v>1</v>
      </c>
      <c r="AA1587" s="11163" t="s">
        <v>16380</v>
      </c>
      <c r="AB1587" s="11161"/>
      <c r="AC1587" s="11161">
        <v>3</v>
      </c>
    </row>
    <row r="1588">
      <c r="W1588" t="s">
        <v>16787</v>
      </c>
      <c r="Y1588">
        <v>1</v>
      </c>
      <c r="AA1588" s="11163" t="s">
        <v>16390</v>
      </c>
      <c r="AB1588" s="11161"/>
      <c r="AC1588" s="11161">
        <v>3</v>
      </c>
    </row>
    <row r="1589">
      <c r="W1589" t="s">
        <v>16788</v>
      </c>
      <c r="Y1589">
        <v>1</v>
      </c>
      <c r="AA1589" s="11163" t="s">
        <v>16789</v>
      </c>
      <c r="AB1589" s="11161"/>
      <c r="AC1589" s="11161">
        <v>3</v>
      </c>
    </row>
    <row r="1590">
      <c r="W1590" t="s">
        <v>16585</v>
      </c>
      <c r="Y1590">
        <v>1</v>
      </c>
      <c r="AA1590" s="11163" t="s">
        <v>16790</v>
      </c>
      <c r="AB1590" s="11161"/>
      <c r="AC1590" s="11161">
        <v>3</v>
      </c>
    </row>
    <row r="1591">
      <c r="W1591" t="s">
        <v>15861</v>
      </c>
      <c r="Y1591">
        <v>1</v>
      </c>
      <c r="AA1591" s="11163" t="s">
        <v>15991</v>
      </c>
      <c r="AB1591" s="11161"/>
      <c r="AC1591" s="11161">
        <v>3</v>
      </c>
    </row>
    <row r="1592">
      <c r="W1592" t="s">
        <v>16587</v>
      </c>
      <c r="Y1592">
        <v>1</v>
      </c>
      <c r="AA1592" s="11163" t="s">
        <v>16568</v>
      </c>
      <c r="AB1592" s="11161"/>
      <c r="AC1592" s="11161">
        <v>3</v>
      </c>
    </row>
    <row r="1593">
      <c r="W1593" t="s">
        <v>16791</v>
      </c>
      <c r="Y1593">
        <v>1</v>
      </c>
      <c r="AA1593" s="11163" t="s">
        <v>15989</v>
      </c>
      <c r="AB1593" s="11161"/>
      <c r="AC1593" s="11161">
        <v>3</v>
      </c>
    </row>
    <row r="1594">
      <c r="W1594" t="s">
        <v>16792</v>
      </c>
      <c r="Y1594">
        <v>1</v>
      </c>
      <c r="AA1594" s="11163" t="s">
        <v>16793</v>
      </c>
      <c r="AB1594" s="11161"/>
      <c r="AC1594" s="11161">
        <v>2</v>
      </c>
    </row>
    <row r="1595">
      <c r="W1595" t="s">
        <v>16794</v>
      </c>
      <c r="Y1595">
        <v>1</v>
      </c>
      <c r="AA1595" s="11163" t="s">
        <v>16566</v>
      </c>
      <c r="AB1595" s="11161"/>
      <c r="AC1595" s="11161">
        <v>2</v>
      </c>
    </row>
    <row r="1596">
      <c r="W1596" t="s">
        <v>16795</v>
      </c>
      <c r="Y1596">
        <v>1</v>
      </c>
      <c r="AA1596" s="11163" t="s">
        <v>16796</v>
      </c>
      <c r="AB1596" s="11161"/>
      <c r="AC1596" s="11161">
        <v>2</v>
      </c>
    </row>
    <row r="1597">
      <c r="W1597" t="s">
        <v>16797</v>
      </c>
      <c r="Y1597">
        <v>1</v>
      </c>
      <c r="AA1597" s="11163" t="s">
        <v>16391</v>
      </c>
      <c r="AB1597" s="11161"/>
      <c r="AC1597" s="11161">
        <v>2</v>
      </c>
    </row>
    <row r="1598">
      <c r="W1598" t="s">
        <v>16592</v>
      </c>
      <c r="Y1598">
        <v>1</v>
      </c>
      <c r="AA1598" s="11163" t="s">
        <v>16392</v>
      </c>
      <c r="AB1598" s="11161"/>
      <c r="AC1598" s="11161">
        <v>2</v>
      </c>
    </row>
    <row r="1599">
      <c r="W1599" t="s">
        <v>16798</v>
      </c>
      <c r="Y1599">
        <v>1</v>
      </c>
      <c r="AA1599" s="11163" t="s">
        <v>16393</v>
      </c>
      <c r="AB1599" s="11161"/>
      <c r="AC1599" s="11161">
        <v>2</v>
      </c>
    </row>
    <row r="1600">
      <c r="W1600" t="s">
        <v>16799</v>
      </c>
      <c r="Y1600">
        <v>1</v>
      </c>
      <c r="AA1600" s="11163" t="s">
        <v>16565</v>
      </c>
      <c r="AB1600" s="11161"/>
      <c r="AC1600" s="11161">
        <v>2</v>
      </c>
    </row>
    <row r="1601">
      <c r="W1601" t="s">
        <v>16800</v>
      </c>
      <c r="Y1601">
        <v>1</v>
      </c>
      <c r="AA1601" s="11163" t="s">
        <v>16801</v>
      </c>
      <c r="AB1601" s="11161"/>
      <c r="AC1601" s="11161">
        <v>2</v>
      </c>
    </row>
    <row r="1602">
      <c r="W1602" t="s">
        <v>16802</v>
      </c>
      <c r="Y1602">
        <v>1</v>
      </c>
      <c r="AA1602" s="11163" t="s">
        <v>16803</v>
      </c>
      <c r="AB1602" s="11161"/>
      <c r="AC1602" s="11161">
        <v>2</v>
      </c>
    </row>
    <row r="1603">
      <c r="W1603" t="s">
        <v>16804</v>
      </c>
      <c r="Y1603">
        <v>1</v>
      </c>
      <c r="AA1603" s="11163" t="s">
        <v>16805</v>
      </c>
      <c r="AB1603" s="11161"/>
      <c r="AC1603" s="11161">
        <v>2</v>
      </c>
    </row>
    <row r="1604">
      <c r="W1604" t="s">
        <v>16589</v>
      </c>
      <c r="Y1604">
        <v>1</v>
      </c>
      <c r="AA1604" s="11163" t="s">
        <v>16806</v>
      </c>
      <c r="AB1604" s="11161"/>
      <c r="AC1604" s="11161">
        <v>2</v>
      </c>
    </row>
    <row r="1605">
      <c r="W1605" t="s">
        <v>16226</v>
      </c>
      <c r="Y1605">
        <v>1</v>
      </c>
      <c r="AA1605" s="11163" t="s">
        <v>16383</v>
      </c>
      <c r="AB1605" s="11161"/>
      <c r="AC1605" s="11161">
        <v>2</v>
      </c>
    </row>
    <row r="1606">
      <c r="W1606" t="s">
        <v>16807</v>
      </c>
      <c r="Y1606">
        <v>1</v>
      </c>
      <c r="AA1606" s="11163" t="s">
        <v>16384</v>
      </c>
      <c r="AB1606" s="11161"/>
      <c r="AC1606" s="11161">
        <v>2</v>
      </c>
    </row>
    <row r="1607">
      <c r="W1607" t="s">
        <v>16808</v>
      </c>
      <c r="Y1607">
        <v>1</v>
      </c>
      <c r="AA1607" s="11163" t="s">
        <v>16574</v>
      </c>
      <c r="AB1607" s="11161"/>
      <c r="AC1607" s="11161">
        <v>2</v>
      </c>
    </row>
    <row r="1608">
      <c r="W1608" t="s">
        <v>16809</v>
      </c>
      <c r="Y1608">
        <v>1</v>
      </c>
      <c r="AA1608" s="11163" t="s">
        <v>16810</v>
      </c>
      <c r="AB1608" s="11161"/>
      <c r="AC1608" s="11161">
        <v>2</v>
      </c>
    </row>
    <row r="1609">
      <c r="W1609" t="s">
        <v>16811</v>
      </c>
      <c r="Y1609">
        <v>1</v>
      </c>
      <c r="AA1609" s="11163" t="s">
        <v>16812</v>
      </c>
      <c r="AB1609" s="11161"/>
      <c r="AC1609" s="11161">
        <v>2</v>
      </c>
    </row>
    <row r="1610">
      <c r="W1610" t="s">
        <v>16813</v>
      </c>
      <c r="Y1610">
        <v>1</v>
      </c>
      <c r="AA1610" s="11163" t="s">
        <v>16576</v>
      </c>
      <c r="AB1610" s="11161"/>
      <c r="AC1610" s="11161">
        <v>2</v>
      </c>
    </row>
    <row r="1611">
      <c r="W1611" t="s">
        <v>16814</v>
      </c>
      <c r="Y1611">
        <v>1</v>
      </c>
      <c r="AA1611" s="11163" t="s">
        <v>16396</v>
      </c>
      <c r="AB1611" s="11161"/>
      <c r="AC1611" s="11161">
        <v>2</v>
      </c>
    </row>
    <row r="1612">
      <c r="W1612" t="s">
        <v>16815</v>
      </c>
      <c r="Y1612">
        <v>1</v>
      </c>
      <c r="AA1612" s="11163" t="s">
        <v>16816</v>
      </c>
      <c r="AB1612" s="11161"/>
      <c r="AC1612" s="11161">
        <v>2</v>
      </c>
    </row>
    <row r="1613">
      <c r="W1613" t="s">
        <v>16188</v>
      </c>
      <c r="Y1613">
        <v>1</v>
      </c>
      <c r="AA1613" s="11163" t="s">
        <v>16817</v>
      </c>
      <c r="AB1613" s="11161"/>
      <c r="AC1613" s="11161">
        <v>2</v>
      </c>
    </row>
    <row r="1614">
      <c r="W1614" t="s">
        <v>16818</v>
      </c>
      <c r="Y1614">
        <v>1</v>
      </c>
      <c r="AA1614" s="11163" t="s">
        <v>16819</v>
      </c>
      <c r="AB1614" s="11161"/>
      <c r="AC1614" s="11161">
        <v>2</v>
      </c>
    </row>
    <row r="1615">
      <c r="W1615" t="s">
        <v>16529</v>
      </c>
      <c r="Y1615">
        <v>1</v>
      </c>
      <c r="AA1615" s="11163" t="s">
        <v>16820</v>
      </c>
      <c r="AB1615" s="11161"/>
      <c r="AC1615" s="11161">
        <v>2</v>
      </c>
    </row>
    <row r="1616">
      <c r="W1616" t="s">
        <v>15998</v>
      </c>
      <c r="Y1616">
        <v>1</v>
      </c>
      <c r="AA1616" s="11163" t="s">
        <v>16821</v>
      </c>
      <c r="AB1616" s="11161"/>
      <c r="AC1616" s="11161">
        <v>2</v>
      </c>
    </row>
    <row r="1617">
      <c r="W1617" t="s">
        <v>16822</v>
      </c>
      <c r="Y1617">
        <v>1</v>
      </c>
      <c r="AA1617" s="11163" t="s">
        <v>16611</v>
      </c>
      <c r="AB1617" s="11161"/>
      <c r="AC1617" s="11161">
        <v>2</v>
      </c>
    </row>
    <row r="1618">
      <c r="W1618" t="s">
        <v>16524</v>
      </c>
      <c r="Y1618">
        <v>1</v>
      </c>
      <c r="AA1618" s="11163" t="s">
        <v>16823</v>
      </c>
      <c r="AB1618" s="11161"/>
      <c r="AC1618" s="11161">
        <v>2</v>
      </c>
    </row>
    <row r="1619">
      <c r="W1619" t="s">
        <v>16824</v>
      </c>
      <c r="Y1619">
        <v>1</v>
      </c>
      <c r="AA1619" s="11163" t="s">
        <v>16825</v>
      </c>
      <c r="AB1619" s="11161"/>
      <c r="AC1619" s="11161">
        <v>2</v>
      </c>
    </row>
    <row r="1620">
      <c r="W1620" t="s">
        <v>16826</v>
      </c>
      <c r="Y1620">
        <v>1</v>
      </c>
      <c r="AA1620" s="11163" t="s">
        <v>16352</v>
      </c>
      <c r="AB1620" s="11161"/>
      <c r="AC1620" s="11161">
        <v>2</v>
      </c>
    </row>
    <row r="1621">
      <c r="W1621" t="s">
        <v>16827</v>
      </c>
      <c r="Y1621">
        <v>1</v>
      </c>
      <c r="AA1621" s="11163" t="s">
        <v>16828</v>
      </c>
      <c r="AB1621" s="11161"/>
      <c r="AC1621" s="11161">
        <v>2</v>
      </c>
    </row>
    <row r="1622">
      <c r="W1622" t="s">
        <v>16517</v>
      </c>
      <c r="Y1622">
        <v>1</v>
      </c>
      <c r="AA1622" s="11163" t="s">
        <v>16829</v>
      </c>
      <c r="AB1622" s="11161"/>
      <c r="AC1622" s="11161">
        <v>2</v>
      </c>
    </row>
    <row r="1623">
      <c r="W1623" t="s">
        <v>16830</v>
      </c>
      <c r="Y1623">
        <v>1</v>
      </c>
      <c r="AA1623" s="11163" t="s">
        <v>16831</v>
      </c>
      <c r="AB1623" s="11161"/>
      <c r="AC1623" s="11161">
        <v>2</v>
      </c>
    </row>
    <row r="1624">
      <c r="W1624" t="s">
        <v>16832</v>
      </c>
      <c r="Y1624">
        <v>1</v>
      </c>
      <c r="AA1624" s="11163" t="s">
        <v>16833</v>
      </c>
      <c r="AB1624" s="11161"/>
      <c r="AC1624" s="11161">
        <v>2</v>
      </c>
    </row>
    <row r="1625">
      <c r="W1625" t="s">
        <v>16834</v>
      </c>
      <c r="Y1625">
        <v>1</v>
      </c>
      <c r="AA1625" s="11163" t="s">
        <v>16129</v>
      </c>
      <c r="AB1625" s="11161"/>
      <c r="AC1625" s="11161">
        <v>2</v>
      </c>
    </row>
    <row r="1626">
      <c r="W1626" t="s">
        <v>16835</v>
      </c>
      <c r="Y1626">
        <v>1</v>
      </c>
      <c r="AA1626" s="11163" t="s">
        <v>16836</v>
      </c>
      <c r="AB1626" s="11161"/>
      <c r="AC1626" s="11161">
        <v>2</v>
      </c>
    </row>
    <row r="1627">
      <c r="W1627" t="s">
        <v>16837</v>
      </c>
      <c r="Y1627">
        <v>1</v>
      </c>
      <c r="AA1627" s="11163" t="s">
        <v>16838</v>
      </c>
      <c r="AB1627" s="11161"/>
      <c r="AC1627" s="11161">
        <v>2</v>
      </c>
    </row>
    <row r="1628">
      <c r="W1628" t="s">
        <v>16839</v>
      </c>
      <c r="Y1628">
        <v>1</v>
      </c>
      <c r="AA1628" s="11163" t="s">
        <v>16840</v>
      </c>
      <c r="AB1628" s="11161"/>
      <c r="AC1628" s="11161">
        <v>2</v>
      </c>
    </row>
    <row r="1629">
      <c r="W1629" t="s">
        <v>16841</v>
      </c>
      <c r="Y1629">
        <v>1</v>
      </c>
      <c r="AA1629" s="11163" t="s">
        <v>16842</v>
      </c>
      <c r="AB1629" s="11161"/>
      <c r="AC1629" s="11161">
        <v>2</v>
      </c>
    </row>
    <row r="1630">
      <c r="W1630" t="s">
        <v>16843</v>
      </c>
      <c r="Y1630">
        <v>1</v>
      </c>
      <c r="AA1630" s="11163" t="s">
        <v>16844</v>
      </c>
      <c r="AB1630" s="11161"/>
      <c r="AC1630" s="11161">
        <v>2</v>
      </c>
    </row>
    <row r="1631">
      <c r="W1631" t="s">
        <v>16845</v>
      </c>
      <c r="Y1631">
        <v>1</v>
      </c>
      <c r="AA1631" s="11163" t="s">
        <v>16846</v>
      </c>
      <c r="AB1631" s="11161"/>
      <c r="AC1631" s="11161">
        <v>2</v>
      </c>
    </row>
    <row r="1632">
      <c r="W1632" t="s">
        <v>16847</v>
      </c>
      <c r="Y1632">
        <v>1</v>
      </c>
      <c r="AA1632" s="11163" t="s">
        <v>16848</v>
      </c>
      <c r="AB1632" s="11161"/>
      <c r="AC1632" s="11161">
        <v>2</v>
      </c>
    </row>
    <row r="1633">
      <c r="W1633" t="s">
        <v>16849</v>
      </c>
      <c r="Y1633">
        <v>1</v>
      </c>
      <c r="AA1633" s="11163" t="s">
        <v>16850</v>
      </c>
      <c r="AB1633" s="11161"/>
      <c r="AC1633" s="11161">
        <v>2</v>
      </c>
    </row>
    <row r="1634">
      <c r="W1634" t="s">
        <v>16851</v>
      </c>
      <c r="Y1634">
        <v>1</v>
      </c>
      <c r="AA1634" s="11163" t="s">
        <v>16852</v>
      </c>
      <c r="AB1634" s="11161"/>
      <c r="AC1634" s="11161">
        <v>2</v>
      </c>
    </row>
    <row r="1635">
      <c r="W1635" t="s">
        <v>16853</v>
      </c>
      <c r="Y1635">
        <v>1</v>
      </c>
      <c r="AA1635" s="11163" t="s">
        <v>16854</v>
      </c>
      <c r="AB1635" s="11161"/>
      <c r="AC1635" s="11161">
        <v>2</v>
      </c>
    </row>
    <row r="1636">
      <c r="W1636" t="s">
        <v>16713</v>
      </c>
      <c r="Y1636">
        <v>1</v>
      </c>
      <c r="AA1636" s="11163" t="s">
        <v>16127</v>
      </c>
      <c r="AB1636" s="11161"/>
      <c r="AC1636" s="11161">
        <v>2</v>
      </c>
    </row>
    <row r="1637">
      <c r="W1637" t="s">
        <v>16855</v>
      </c>
      <c r="Y1637">
        <v>1</v>
      </c>
      <c r="AA1637" s="11163" t="s">
        <v>16856</v>
      </c>
      <c r="AB1637" s="11161"/>
      <c r="AC1637" s="11161">
        <v>2</v>
      </c>
    </row>
    <row r="1638">
      <c r="W1638" t="s">
        <v>16857</v>
      </c>
      <c r="Y1638">
        <v>1</v>
      </c>
      <c r="AA1638" s="11163" t="s">
        <v>16858</v>
      </c>
      <c r="AB1638" s="11161"/>
      <c r="AC1638" s="11161">
        <v>2</v>
      </c>
    </row>
    <row r="1639">
      <c r="W1639" t="s">
        <v>16859</v>
      </c>
      <c r="Y1639">
        <v>1</v>
      </c>
      <c r="AA1639" s="11163" t="s">
        <v>16860</v>
      </c>
      <c r="AB1639" s="11161"/>
      <c r="AC1639" s="11161">
        <v>2</v>
      </c>
    </row>
    <row r="1640">
      <c r="W1640" t="s">
        <v>16861</v>
      </c>
      <c r="Y1640">
        <v>1</v>
      </c>
      <c r="AA1640" s="11163" t="s">
        <v>16862</v>
      </c>
      <c r="AB1640" s="11161"/>
      <c r="AC1640" s="11161">
        <v>2</v>
      </c>
    </row>
    <row r="1641">
      <c r="W1641" t="s">
        <v>16863</v>
      </c>
      <c r="Y1641">
        <v>1</v>
      </c>
      <c r="AA1641" s="11163" t="s">
        <v>16864</v>
      </c>
      <c r="AB1641" s="11161"/>
      <c r="AC1641" s="11161">
        <v>2</v>
      </c>
    </row>
    <row r="1642">
      <c r="W1642" t="s">
        <v>16865</v>
      </c>
      <c r="Y1642">
        <v>1</v>
      </c>
      <c r="AA1642" s="11163" t="s">
        <v>16586</v>
      </c>
      <c r="AB1642" s="11161"/>
      <c r="AC1642" s="11161">
        <v>2</v>
      </c>
    </row>
    <row r="1643">
      <c r="W1643" t="s">
        <v>16707</v>
      </c>
      <c r="Y1643">
        <v>1</v>
      </c>
      <c r="AA1643" s="11163" t="s">
        <v>16588</v>
      </c>
      <c r="AB1643" s="11161"/>
      <c r="AC1643" s="11161">
        <v>2</v>
      </c>
    </row>
    <row r="1644">
      <c r="W1644" t="s">
        <v>16866</v>
      </c>
      <c r="Y1644">
        <v>1</v>
      </c>
      <c r="AA1644" s="11163" t="s">
        <v>16371</v>
      </c>
      <c r="AB1644" s="11161"/>
      <c r="AC1644" s="11161">
        <v>2</v>
      </c>
    </row>
    <row r="1645">
      <c r="W1645" t="s">
        <v>16867</v>
      </c>
      <c r="Y1645">
        <v>1</v>
      </c>
      <c r="AA1645" s="11163" t="s">
        <v>16373</v>
      </c>
      <c r="AB1645" s="11161"/>
      <c r="AC1645" s="11161">
        <v>2</v>
      </c>
    </row>
    <row r="1646">
      <c r="W1646" t="s">
        <v>16868</v>
      </c>
      <c r="Y1646">
        <v>1</v>
      </c>
      <c r="AA1646" s="11163" t="s">
        <v>16869</v>
      </c>
      <c r="AB1646" s="11161"/>
      <c r="AC1646" s="11161">
        <v>2</v>
      </c>
    </row>
    <row r="1647">
      <c r="W1647" t="s">
        <v>16066</v>
      </c>
      <c r="Y1647">
        <v>1</v>
      </c>
      <c r="AA1647" s="11163" t="s">
        <v>16602</v>
      </c>
      <c r="AB1647" s="11161"/>
      <c r="AC1647" s="11161">
        <v>2</v>
      </c>
    </row>
    <row r="1648">
      <c r="W1648" t="s">
        <v>16870</v>
      </c>
      <c r="Y1648">
        <v>1</v>
      </c>
      <c r="AA1648" s="11163" t="s">
        <v>16362</v>
      </c>
      <c r="AB1648" s="11161"/>
      <c r="AC1648" s="11161">
        <v>2</v>
      </c>
    </row>
    <row r="1649">
      <c r="W1649" t="s">
        <v>16871</v>
      </c>
      <c r="Y1649">
        <v>1</v>
      </c>
      <c r="AA1649" s="11163" t="s">
        <v>16872</v>
      </c>
      <c r="AB1649" s="11161"/>
      <c r="AC1649" s="11161">
        <v>2</v>
      </c>
    </row>
    <row r="1650">
      <c r="W1650" t="s">
        <v>15886</v>
      </c>
      <c r="Y1650">
        <v>1</v>
      </c>
      <c r="AA1650" s="11163" t="s">
        <v>16606</v>
      </c>
      <c r="AB1650" s="11161"/>
      <c r="AC1650" s="11161">
        <v>2</v>
      </c>
    </row>
    <row r="1651">
      <c r="W1651" t="s">
        <v>15756</v>
      </c>
      <c r="Y1651">
        <v>1</v>
      </c>
      <c r="AA1651" s="11163" t="s">
        <v>16873</v>
      </c>
      <c r="AB1651" s="11161"/>
      <c r="AC1651" s="11161">
        <v>2</v>
      </c>
    </row>
    <row r="1652">
      <c r="W1652" t="s">
        <v>16874</v>
      </c>
      <c r="Y1652">
        <v>1</v>
      </c>
      <c r="AA1652" s="11163" t="s">
        <v>16184</v>
      </c>
      <c r="AB1652" s="11161"/>
      <c r="AC1652" s="11161">
        <v>2</v>
      </c>
    </row>
    <row r="1653">
      <c r="W1653" t="s">
        <v>16875</v>
      </c>
      <c r="Y1653">
        <v>1</v>
      </c>
      <c r="AA1653" s="11163" t="s">
        <v>16876</v>
      </c>
      <c r="AB1653" s="11161"/>
      <c r="AC1653" s="11161">
        <v>2</v>
      </c>
    </row>
    <row r="1654">
      <c r="W1654" t="s">
        <v>15678</v>
      </c>
      <c r="Y1654">
        <v>1</v>
      </c>
      <c r="AA1654" s="11163" t="s">
        <v>16877</v>
      </c>
      <c r="AB1654" s="11161"/>
      <c r="AC1654" s="11161">
        <v>2</v>
      </c>
    </row>
    <row r="1655">
      <c r="W1655" t="s">
        <v>16877</v>
      </c>
      <c r="Y1655">
        <v>1</v>
      </c>
      <c r="AA1655" s="11163" t="s">
        <v>16878</v>
      </c>
      <c r="AB1655" s="11161"/>
      <c r="AC1655" s="11161">
        <v>2</v>
      </c>
    </row>
    <row r="1656">
      <c r="W1656" t="s">
        <v>16879</v>
      </c>
      <c r="Y1656">
        <v>1</v>
      </c>
      <c r="AA1656" s="11163" t="s">
        <v>16222</v>
      </c>
      <c r="AB1656" s="11161"/>
      <c r="AC1656" s="11161">
        <v>2</v>
      </c>
    </row>
    <row r="1657">
      <c r="W1657" t="s">
        <v>16880</v>
      </c>
      <c r="Y1657">
        <v>1</v>
      </c>
      <c r="AA1657" s="11163" t="s">
        <v>16871</v>
      </c>
      <c r="AB1657" s="11161"/>
      <c r="AC1657" s="11161">
        <v>2</v>
      </c>
    </row>
    <row r="1658">
      <c r="W1658" t="s">
        <v>16881</v>
      </c>
      <c r="Y1658">
        <v>1</v>
      </c>
      <c r="AA1658" s="11163" t="s">
        <v>16882</v>
      </c>
      <c r="AB1658" s="11161"/>
      <c r="AC1658" s="11161">
        <v>2</v>
      </c>
    </row>
    <row r="1659">
      <c r="W1659" t="s">
        <v>15460</v>
      </c>
      <c r="Y1659">
        <v>1</v>
      </c>
      <c r="AA1659" s="11163" t="s">
        <v>16883</v>
      </c>
      <c r="AB1659" s="11161"/>
      <c r="AC1659" s="11161">
        <v>2</v>
      </c>
    </row>
    <row r="1660">
      <c r="W1660" t="s">
        <v>16878</v>
      </c>
      <c r="Y1660">
        <v>1</v>
      </c>
      <c r="AA1660" s="11163" t="s">
        <v>16884</v>
      </c>
      <c r="AB1660" s="11161"/>
      <c r="AC1660" s="11161">
        <v>2</v>
      </c>
    </row>
    <row r="1661">
      <c r="W1661" t="s">
        <v>16299</v>
      </c>
      <c r="Y1661">
        <v>1</v>
      </c>
      <c r="AA1661" s="11163" t="s">
        <v>16190</v>
      </c>
      <c r="AB1661" s="11161"/>
      <c r="AC1661" s="11161">
        <v>2</v>
      </c>
    </row>
    <row r="1662">
      <c r="W1662" t="s">
        <v>16716</v>
      </c>
      <c r="Y1662">
        <v>1</v>
      </c>
      <c r="AA1662" s="11163" t="s">
        <v>16885</v>
      </c>
      <c r="AB1662" s="11161"/>
      <c r="AC1662" s="11161">
        <v>2</v>
      </c>
    </row>
    <row r="1663">
      <c r="W1663" t="s">
        <v>16886</v>
      </c>
      <c r="Y1663">
        <v>1</v>
      </c>
      <c r="AA1663" s="11163" t="s">
        <v>16193</v>
      </c>
      <c r="AB1663" s="11161"/>
      <c r="AC1663" s="11161">
        <v>2</v>
      </c>
    </row>
    <row r="1664">
      <c r="W1664" t="s">
        <v>14829</v>
      </c>
      <c r="X1664" t="s">
        <v>14808</v>
      </c>
      <c r="Y1664">
        <v>1</v>
      </c>
      <c r="AA1664" s="11163" t="s">
        <v>16851</v>
      </c>
      <c r="AB1664" s="11161"/>
      <c r="AC1664" s="11161">
        <v>2</v>
      </c>
    </row>
    <row r="1665">
      <c r="W1665" t="s">
        <v>16887</v>
      </c>
      <c r="Y1665">
        <v>1</v>
      </c>
      <c r="AA1665" s="11163" t="s">
        <v>16888</v>
      </c>
      <c r="AB1665" s="11161"/>
      <c r="AC1665" s="11161">
        <v>2</v>
      </c>
    </row>
    <row r="1666">
      <c r="W1666" t="s">
        <v>16889</v>
      </c>
      <c r="Y1666">
        <v>1</v>
      </c>
      <c r="AA1666" s="11163" t="s">
        <v>16853</v>
      </c>
      <c r="AB1666" s="11161"/>
      <c r="AC1666" s="11161">
        <v>2</v>
      </c>
    </row>
    <row r="1667">
      <c r="W1667" t="s">
        <v>16685</v>
      </c>
      <c r="Y1667">
        <v>1</v>
      </c>
      <c r="AA1667" s="11163" t="s">
        <v>16231</v>
      </c>
      <c r="AB1667" s="11161"/>
      <c r="AC1667" s="11161">
        <v>2</v>
      </c>
    </row>
    <row r="1668">
      <c r="W1668" t="s">
        <v>16697</v>
      </c>
      <c r="Y1668">
        <v>1</v>
      </c>
      <c r="AA1668" s="11163" t="s">
        <v>16233</v>
      </c>
      <c r="AB1668" s="11161"/>
      <c r="AC1668" s="11161">
        <v>2</v>
      </c>
    </row>
    <row r="1669">
      <c r="W1669" t="s">
        <v>16699</v>
      </c>
      <c r="Y1669">
        <v>1</v>
      </c>
      <c r="AA1669" s="11163" t="s">
        <v>16227</v>
      </c>
      <c r="AB1669" s="11161"/>
      <c r="AC1669" s="11161">
        <v>2</v>
      </c>
    </row>
    <row r="1670">
      <c r="W1670" t="s">
        <v>16890</v>
      </c>
      <c r="Y1670">
        <v>1</v>
      </c>
      <c r="AA1670" s="11163" t="s">
        <v>16229</v>
      </c>
      <c r="AB1670" s="11161"/>
      <c r="AC1670" s="11161">
        <v>2</v>
      </c>
    </row>
    <row r="1671">
      <c r="W1671" t="s">
        <v>16891</v>
      </c>
      <c r="Y1671">
        <v>1</v>
      </c>
      <c r="AA1671" s="11163" t="s">
        <v>16892</v>
      </c>
      <c r="AB1671" s="11161"/>
      <c r="AC1671" s="11161">
        <v>2</v>
      </c>
    </row>
    <row r="1672">
      <c r="W1672" t="s">
        <v>16893</v>
      </c>
      <c r="Y1672">
        <v>1</v>
      </c>
      <c r="AA1672" s="11163" t="s">
        <v>16224</v>
      </c>
      <c r="AB1672" s="11161"/>
      <c r="AC1672" s="11161">
        <v>2</v>
      </c>
    </row>
    <row r="1673">
      <c r="W1673" t="s">
        <v>16124</v>
      </c>
      <c r="Y1673">
        <v>1</v>
      </c>
      <c r="AA1673" s="11163" t="s">
        <v>16894</v>
      </c>
      <c r="AB1673" s="11161"/>
      <c r="AC1673" s="11161">
        <v>2</v>
      </c>
    </row>
    <row r="1674">
      <c r="W1674" t="s">
        <v>16185</v>
      </c>
      <c r="Y1674">
        <v>1</v>
      </c>
      <c r="AA1674" s="11163" t="s">
        <v>16225</v>
      </c>
      <c r="AB1674" s="11161"/>
      <c r="AC1674" s="11161">
        <v>2</v>
      </c>
    </row>
    <row r="1675">
      <c r="W1675" t="s">
        <v>16521</v>
      </c>
      <c r="Y1675">
        <v>1</v>
      </c>
      <c r="AA1675" s="11163" t="s">
        <v>16870</v>
      </c>
      <c r="AB1675" s="11161"/>
      <c r="AC1675" s="11161">
        <v>2</v>
      </c>
    </row>
    <row r="1676">
      <c r="W1676" t="s">
        <v>16192</v>
      </c>
      <c r="Y1676">
        <v>1</v>
      </c>
      <c r="AA1676" s="11163" t="s">
        <v>16866</v>
      </c>
      <c r="AB1676" s="11161"/>
      <c r="AC1676" s="11161">
        <v>2</v>
      </c>
    </row>
    <row r="1677">
      <c r="W1677" t="s">
        <v>16534</v>
      </c>
      <c r="Y1677">
        <v>1</v>
      </c>
      <c r="AA1677" s="11163" t="s">
        <v>16867</v>
      </c>
      <c r="AB1677" s="11161"/>
      <c r="AC1677" s="11161">
        <v>2</v>
      </c>
    </row>
    <row r="1678">
      <c r="W1678" t="s">
        <v>16895</v>
      </c>
      <c r="Y1678">
        <v>1</v>
      </c>
      <c r="AA1678" s="11163" t="s">
        <v>16212</v>
      </c>
      <c r="AB1678" s="11161"/>
      <c r="AC1678" s="11161">
        <v>2</v>
      </c>
    </row>
    <row r="1679">
      <c r="W1679" t="s">
        <v>16695</v>
      </c>
      <c r="Y1679">
        <v>1</v>
      </c>
      <c r="AA1679" s="11163" t="s">
        <v>16214</v>
      </c>
      <c r="AB1679" s="11161"/>
      <c r="AC1679" s="11161">
        <v>2</v>
      </c>
    </row>
    <row r="1680">
      <c r="W1680" t="s">
        <v>16896</v>
      </c>
      <c r="Y1680">
        <v>1</v>
      </c>
      <c r="AA1680" s="11163" t="s">
        <v>16897</v>
      </c>
      <c r="AB1680" s="11161"/>
      <c r="AC1680" s="11161">
        <v>2</v>
      </c>
    </row>
    <row r="1681">
      <c r="W1681" t="s">
        <v>16898</v>
      </c>
      <c r="Y1681">
        <v>1</v>
      </c>
      <c r="AA1681" s="11163" t="s">
        <v>16210</v>
      </c>
      <c r="AB1681" s="11161"/>
      <c r="AC1681" s="11161">
        <v>2</v>
      </c>
    </row>
    <row r="1682">
      <c r="W1682" t="s">
        <v>16899</v>
      </c>
      <c r="Y1682">
        <v>1</v>
      </c>
      <c r="AA1682" s="11163" t="s">
        <v>16887</v>
      </c>
      <c r="AB1682" s="11161"/>
      <c r="AC1682" s="11161">
        <v>2</v>
      </c>
    </row>
    <row r="1683">
      <c r="W1683" t="s">
        <v>16720</v>
      </c>
      <c r="Y1683">
        <v>1</v>
      </c>
      <c r="AA1683" s="11163" t="s">
        <v>16900</v>
      </c>
      <c r="AB1683" s="11161"/>
      <c r="AC1683" s="11161">
        <v>2</v>
      </c>
    </row>
    <row r="1684">
      <c r="W1684" t="s">
        <v>15944</v>
      </c>
      <c r="Y1684">
        <v>1</v>
      </c>
      <c r="AA1684" s="11163" t="s">
        <v>16889</v>
      </c>
      <c r="AB1684" s="11161"/>
      <c r="AC1684" s="11161">
        <v>2</v>
      </c>
    </row>
    <row r="1685">
      <c r="W1685" t="s">
        <v>16876</v>
      </c>
      <c r="Y1685">
        <v>1</v>
      </c>
      <c r="AA1685" s="11163" t="s">
        <v>16901</v>
      </c>
      <c r="AB1685" s="11161"/>
      <c r="AC1685" s="11161">
        <v>2</v>
      </c>
    </row>
    <row r="1686">
      <c r="W1686" t="s">
        <v>16726</v>
      </c>
      <c r="Y1686">
        <v>1</v>
      </c>
      <c r="AA1686" s="11163" t="s">
        <v>16902</v>
      </c>
      <c r="AB1686" s="11161"/>
      <c r="AC1686" s="11161">
        <v>2</v>
      </c>
    </row>
    <row r="1687">
      <c r="W1687" t="s">
        <v>16724</v>
      </c>
      <c r="Y1687">
        <v>1</v>
      </c>
      <c r="AA1687" s="11163" t="s">
        <v>16903</v>
      </c>
      <c r="AB1687" s="11161"/>
      <c r="AC1687" s="11161">
        <v>2</v>
      </c>
    </row>
    <row r="1688">
      <c r="W1688" t="s">
        <v>16301</v>
      </c>
      <c r="Y1688">
        <v>1</v>
      </c>
      <c r="AA1688" s="11163" t="s">
        <v>16904</v>
      </c>
      <c r="AB1688" s="11161"/>
      <c r="AC1688" s="11161">
        <v>2</v>
      </c>
    </row>
    <row r="1689">
      <c r="W1689" t="s">
        <v>16722</v>
      </c>
      <c r="Y1689">
        <v>1</v>
      </c>
      <c r="AA1689" s="11163" t="s">
        <v>16179</v>
      </c>
      <c r="AB1689" s="11161"/>
      <c r="AC1689" s="11161">
        <v>2</v>
      </c>
    </row>
    <row r="1690">
      <c r="W1690" t="s">
        <v>16905</v>
      </c>
      <c r="Y1690">
        <v>1</v>
      </c>
      <c r="AA1690" s="11163" t="s">
        <v>16906</v>
      </c>
      <c r="AB1690" s="11161"/>
      <c r="AC1690" s="11161">
        <v>2</v>
      </c>
    </row>
    <row r="1691">
      <c r="W1691" t="s">
        <v>16907</v>
      </c>
      <c r="Y1691">
        <v>1</v>
      </c>
      <c r="AA1691" s="11163" t="s">
        <v>16908</v>
      </c>
      <c r="AB1691" s="11161"/>
      <c r="AC1691" s="11161">
        <v>2</v>
      </c>
    </row>
    <row r="1692">
      <c r="W1692" t="s">
        <v>16909</v>
      </c>
      <c r="Y1692">
        <v>1</v>
      </c>
      <c r="AA1692" s="11163" t="s">
        <v>16910</v>
      </c>
      <c r="AB1692" s="11161"/>
      <c r="AC1692" s="11161">
        <v>2</v>
      </c>
    </row>
    <row r="1693">
      <c r="W1693" t="s">
        <v>16883</v>
      </c>
      <c r="Y1693">
        <v>1</v>
      </c>
      <c r="AA1693" s="11163" t="s">
        <v>16178</v>
      </c>
      <c r="AB1693" s="11161"/>
      <c r="AC1693" s="11161">
        <v>2</v>
      </c>
    </row>
    <row r="1694">
      <c r="W1694" t="s">
        <v>16294</v>
      </c>
      <c r="Y1694">
        <v>1</v>
      </c>
      <c r="AA1694" s="11163" t="s">
        <v>16911</v>
      </c>
      <c r="AB1694" s="11161" t="s">
        <v>15216</v>
      </c>
      <c r="AC1694" s="11161">
        <v>2</v>
      </c>
    </row>
    <row r="1695">
      <c r="W1695" t="s">
        <v>16912</v>
      </c>
      <c r="Y1695">
        <v>1</v>
      </c>
      <c r="AA1695" s="11163" t="s">
        <v>16913</v>
      </c>
      <c r="AB1695" s="11161" t="s">
        <v>15216</v>
      </c>
      <c r="AC1695" s="11161">
        <v>2</v>
      </c>
    </row>
    <row r="1696">
      <c r="W1696" t="s">
        <v>16914</v>
      </c>
      <c r="Y1696">
        <v>1</v>
      </c>
      <c r="AA1696" s="11163" t="s">
        <v>16147</v>
      </c>
      <c r="AB1696" s="11161"/>
      <c r="AC1696" s="11161">
        <v>2</v>
      </c>
    </row>
    <row r="1697">
      <c r="W1697" t="s">
        <v>16915</v>
      </c>
      <c r="Y1697">
        <v>1</v>
      </c>
      <c r="AA1697" s="11163" t="s">
        <v>16916</v>
      </c>
      <c r="AB1697" s="11161"/>
      <c r="AC1697" s="11161">
        <v>2</v>
      </c>
    </row>
    <row r="1698">
      <c r="W1698" t="s">
        <v>16062</v>
      </c>
      <c r="X1698" t="s">
        <v>15216</v>
      </c>
      <c r="Y1698">
        <v>1</v>
      </c>
      <c r="AA1698" s="11163" t="s">
        <v>16145</v>
      </c>
      <c r="AB1698" s="11161"/>
      <c r="AC1698" s="11161">
        <v>2</v>
      </c>
    </row>
    <row r="1699">
      <c r="W1699" t="s">
        <v>16917</v>
      </c>
      <c r="Y1699">
        <v>1</v>
      </c>
      <c r="AA1699" s="11163" t="s">
        <v>16150</v>
      </c>
      <c r="AB1699" s="11161"/>
      <c r="AC1699" s="11161">
        <v>2</v>
      </c>
    </row>
    <row r="1700">
      <c r="W1700" t="s">
        <v>16918</v>
      </c>
      <c r="X1700" t="s">
        <v>15216</v>
      </c>
      <c r="Y1700">
        <v>1</v>
      </c>
      <c r="AA1700" s="11163" t="s">
        <v>16919</v>
      </c>
      <c r="AB1700" s="11161"/>
      <c r="AC1700" s="11161">
        <v>2</v>
      </c>
    </row>
    <row r="1701">
      <c r="W1701" t="s">
        <v>16920</v>
      </c>
      <c r="X1701" t="s">
        <v>15216</v>
      </c>
      <c r="Y1701">
        <v>1</v>
      </c>
      <c r="AA1701" s="11163" t="s">
        <v>16921</v>
      </c>
      <c r="AB1701" s="11161"/>
      <c r="AC1701" s="11161">
        <v>2</v>
      </c>
    </row>
    <row r="1702">
      <c r="W1702" t="s">
        <v>16922</v>
      </c>
      <c r="X1702" t="s">
        <v>15216</v>
      </c>
      <c r="Y1702">
        <v>1</v>
      </c>
      <c r="AA1702" s="11163" t="s">
        <v>16923</v>
      </c>
      <c r="AB1702" s="11161"/>
      <c r="AC1702" s="11161">
        <v>2</v>
      </c>
    </row>
    <row r="1703">
      <c r="W1703" t="s">
        <v>16924</v>
      </c>
      <c r="X1703" t="s">
        <v>15216</v>
      </c>
      <c r="Y1703">
        <v>1</v>
      </c>
      <c r="AA1703" s="11163" t="s">
        <v>16924</v>
      </c>
      <c r="AB1703" s="11161" t="s">
        <v>15216</v>
      </c>
      <c r="AC1703" s="11161">
        <v>2</v>
      </c>
    </row>
    <row r="1704">
      <c r="W1704" t="s">
        <v>16925</v>
      </c>
      <c r="X1704" t="s">
        <v>15216</v>
      </c>
      <c r="Y1704">
        <v>1</v>
      </c>
      <c r="AA1704" s="11163" t="s">
        <v>16181</v>
      </c>
      <c r="AB1704" s="11161" t="s">
        <v>15216</v>
      </c>
      <c r="AC1704" s="11161">
        <v>2</v>
      </c>
    </row>
    <row r="1705">
      <c r="W1705" t="s">
        <v>16926</v>
      </c>
      <c r="Y1705">
        <v>1</v>
      </c>
      <c r="AA1705" s="11163" t="s">
        <v>16927</v>
      </c>
      <c r="AB1705" s="11161"/>
      <c r="AC1705" s="11161">
        <v>2</v>
      </c>
    </row>
    <row r="1706">
      <c r="W1706" t="s">
        <v>16681</v>
      </c>
      <c r="X1706" t="s">
        <v>15216</v>
      </c>
      <c r="Y1706">
        <v>1</v>
      </c>
      <c r="AA1706" s="11163" t="s">
        <v>16928</v>
      </c>
      <c r="AB1706" s="11161"/>
      <c r="AC1706" s="11161">
        <v>2</v>
      </c>
    </row>
    <row r="1707">
      <c r="W1707" t="s">
        <v>16929</v>
      </c>
      <c r="Y1707">
        <v>1</v>
      </c>
      <c r="AA1707" s="11163" t="s">
        <v>16152</v>
      </c>
      <c r="AB1707" s="11161"/>
      <c r="AC1707" s="11161">
        <v>2</v>
      </c>
    </row>
    <row r="1708">
      <c r="W1708" t="s">
        <v>16930</v>
      </c>
      <c r="Y1708">
        <v>1</v>
      </c>
      <c r="AA1708" s="11163" t="s">
        <v>16931</v>
      </c>
      <c r="AB1708" s="11161"/>
      <c r="AC1708" s="11161">
        <v>2</v>
      </c>
    </row>
    <row r="1709">
      <c r="W1709" t="s">
        <v>16932</v>
      </c>
      <c r="X1709" t="s">
        <v>15216</v>
      </c>
      <c r="Y1709">
        <v>1</v>
      </c>
      <c r="AA1709" s="11163" t="s">
        <v>16153</v>
      </c>
      <c r="AB1709" s="11161"/>
      <c r="AC1709" s="11161">
        <v>2</v>
      </c>
    </row>
    <row r="1710">
      <c r="W1710" t="s">
        <v>16933</v>
      </c>
      <c r="Y1710">
        <v>1</v>
      </c>
      <c r="AA1710" s="11163" t="s">
        <v>16934</v>
      </c>
      <c r="AB1710" s="11161"/>
      <c r="AC1710" s="11161">
        <v>2</v>
      </c>
    </row>
    <row r="1711">
      <c r="W1711" t="s">
        <v>16935</v>
      </c>
      <c r="Y1711">
        <v>1</v>
      </c>
      <c r="AA1711" s="11163" t="s">
        <v>16936</v>
      </c>
      <c r="AB1711" s="11161"/>
      <c r="AC1711" s="11161">
        <v>2</v>
      </c>
    </row>
    <row r="1712">
      <c r="W1712" t="s">
        <v>16902</v>
      </c>
      <c r="Y1712">
        <v>1</v>
      </c>
      <c r="AA1712" s="11163" t="s">
        <v>16937</v>
      </c>
      <c r="AB1712" s="11161"/>
      <c r="AC1712" s="11161">
        <v>2</v>
      </c>
    </row>
    <row r="1713">
      <c r="W1713" t="s">
        <v>16938</v>
      </c>
      <c r="Y1713">
        <v>1</v>
      </c>
      <c r="AA1713" s="11163" t="s">
        <v>16939</v>
      </c>
      <c r="AB1713" s="11161"/>
      <c r="AC1713" s="11161">
        <v>2</v>
      </c>
    </row>
    <row r="1714">
      <c r="W1714" t="s">
        <v>16940</v>
      </c>
      <c r="Y1714">
        <v>1</v>
      </c>
      <c r="AA1714" s="11163" t="s">
        <v>16165</v>
      </c>
      <c r="AB1714" s="11161"/>
      <c r="AC1714" s="11161">
        <v>2</v>
      </c>
    </row>
    <row r="1715">
      <c r="W1715" t="s">
        <v>16903</v>
      </c>
      <c r="Y1715">
        <v>1</v>
      </c>
      <c r="AA1715" s="11163" t="s">
        <v>16941</v>
      </c>
      <c r="AB1715" s="11161"/>
      <c r="AC1715" s="11161">
        <v>2</v>
      </c>
    </row>
    <row r="1716">
      <c r="W1716" t="s">
        <v>16942</v>
      </c>
      <c r="Y1716">
        <v>1</v>
      </c>
      <c r="AA1716" s="11163" t="s">
        <v>16159</v>
      </c>
      <c r="AB1716" s="11161"/>
      <c r="AC1716" s="11161">
        <v>2</v>
      </c>
    </row>
    <row r="1717">
      <c r="W1717" t="s">
        <v>16943</v>
      </c>
      <c r="Y1717">
        <v>1</v>
      </c>
      <c r="AA1717" s="11163" t="s">
        <v>16944</v>
      </c>
      <c r="AB1717" s="11161"/>
      <c r="AC1717" s="11161">
        <v>2</v>
      </c>
    </row>
    <row r="1718">
      <c r="W1718" t="s">
        <v>15806</v>
      </c>
      <c r="Y1718">
        <v>1</v>
      </c>
      <c r="AA1718" s="11163" t="s">
        <v>16945</v>
      </c>
      <c r="AB1718" s="11161"/>
      <c r="AC1718" s="11161">
        <v>2</v>
      </c>
    </row>
    <row r="1719">
      <c r="W1719" t="s">
        <v>16901</v>
      </c>
      <c r="Y1719">
        <v>1</v>
      </c>
      <c r="AA1719" s="11163" t="s">
        <v>16946</v>
      </c>
      <c r="AB1719" s="11161"/>
      <c r="AC1719" s="11161">
        <v>2</v>
      </c>
    </row>
    <row r="1720">
      <c r="W1720" t="s">
        <v>16947</v>
      </c>
      <c r="Y1720">
        <v>1</v>
      </c>
      <c r="AA1720" s="11163" t="s">
        <v>16948</v>
      </c>
      <c r="AB1720" s="11161"/>
      <c r="AC1720" s="11161">
        <v>2</v>
      </c>
    </row>
    <row r="1721">
      <c r="W1721" t="s">
        <v>16949</v>
      </c>
      <c r="Y1721">
        <v>1</v>
      </c>
      <c r="AA1721" s="11163" t="s">
        <v>16950</v>
      </c>
      <c r="AB1721" s="11161"/>
      <c r="AC1721" s="11161">
        <v>2</v>
      </c>
    </row>
    <row r="1722">
      <c r="W1722" t="s">
        <v>16951</v>
      </c>
      <c r="Y1722">
        <v>1</v>
      </c>
      <c r="AA1722" s="11163" t="s">
        <v>16952</v>
      </c>
      <c r="AB1722" s="11161"/>
      <c r="AC1722" s="11161">
        <v>2</v>
      </c>
    </row>
    <row r="1723">
      <c r="W1723" t="s">
        <v>16953</v>
      </c>
      <c r="Y1723">
        <v>1</v>
      </c>
      <c r="AA1723" s="11163" t="s">
        <v>16954</v>
      </c>
      <c r="AB1723" s="11161"/>
      <c r="AC1723" s="11161">
        <v>2</v>
      </c>
    </row>
    <row r="1724">
      <c r="W1724" t="s">
        <v>16729</v>
      </c>
      <c r="Y1724">
        <v>1</v>
      </c>
      <c r="AA1724" s="11163" t="s">
        <v>16168</v>
      </c>
      <c r="AB1724" s="11161"/>
      <c r="AC1724" s="11161">
        <v>2</v>
      </c>
    </row>
    <row r="1725">
      <c r="W1725" t="s">
        <v>16904</v>
      </c>
      <c r="Y1725">
        <v>1</v>
      </c>
      <c r="AA1725" s="11163" t="s">
        <v>16955</v>
      </c>
      <c r="AB1725" s="11161"/>
      <c r="AC1725" s="11161">
        <v>2</v>
      </c>
    </row>
    <row r="1726">
      <c r="W1726" t="s">
        <v>16669</v>
      </c>
      <c r="Y1726">
        <v>1</v>
      </c>
      <c r="AA1726" s="11163" t="s">
        <v>16956</v>
      </c>
      <c r="AB1726" s="11161"/>
      <c r="AC1726" s="11161">
        <v>2</v>
      </c>
    </row>
    <row r="1727">
      <c r="W1727" t="s">
        <v>16957</v>
      </c>
      <c r="Y1727">
        <v>1</v>
      </c>
      <c r="AA1727" s="11163" t="s">
        <v>16958</v>
      </c>
      <c r="AB1727" s="11161"/>
      <c r="AC1727" s="11161">
        <v>2</v>
      </c>
    </row>
    <row r="1728">
      <c r="W1728" t="s">
        <v>16667</v>
      </c>
      <c r="Y1728">
        <v>1</v>
      </c>
      <c r="AA1728" s="11163" t="s">
        <v>16959</v>
      </c>
      <c r="AB1728" s="11161"/>
      <c r="AC1728" s="11161">
        <v>2</v>
      </c>
    </row>
    <row r="1729">
      <c r="W1729" t="s">
        <v>16960</v>
      </c>
      <c r="Y1729">
        <v>1</v>
      </c>
      <c r="AA1729" s="11163" t="s">
        <v>16170</v>
      </c>
      <c r="AB1729" s="11161"/>
      <c r="AC1729" s="11161">
        <v>2</v>
      </c>
    </row>
    <row r="1730">
      <c r="W1730" t="s">
        <v>16424</v>
      </c>
      <c r="Y1730">
        <v>1</v>
      </c>
      <c r="AA1730" s="11163" t="s">
        <v>16171</v>
      </c>
      <c r="AB1730" s="11161"/>
      <c r="AC1730" s="11161">
        <v>2</v>
      </c>
    </row>
    <row r="1731">
      <c r="W1731" t="s">
        <v>16961</v>
      </c>
      <c r="Y1731">
        <v>1</v>
      </c>
      <c r="AA1731" s="11163" t="s">
        <v>16962</v>
      </c>
      <c r="AB1731" s="11161"/>
      <c r="AC1731" s="11161">
        <v>2</v>
      </c>
    </row>
    <row r="1732">
      <c r="W1732" t="s">
        <v>16963</v>
      </c>
      <c r="Y1732">
        <v>1</v>
      </c>
      <c r="AA1732" s="11163" t="s">
        <v>16964</v>
      </c>
      <c r="AB1732" s="11161"/>
      <c r="AC1732" s="11161">
        <v>2</v>
      </c>
    </row>
    <row r="1733">
      <c r="W1733" t="s">
        <v>16965</v>
      </c>
      <c r="Y1733">
        <v>1</v>
      </c>
      <c r="AA1733" s="11163" t="s">
        <v>16704</v>
      </c>
      <c r="AB1733" s="11161"/>
      <c r="AC1733" s="11161">
        <v>2</v>
      </c>
    </row>
    <row r="1734">
      <c r="W1734" t="s">
        <v>16966</v>
      </c>
      <c r="Y1734">
        <v>1</v>
      </c>
      <c r="AA1734" s="11163" t="s">
        <v>16706</v>
      </c>
      <c r="AB1734" s="11161"/>
      <c r="AC1734" s="11161">
        <v>2</v>
      </c>
    </row>
    <row r="1735">
      <c r="W1735" t="s">
        <v>16967</v>
      </c>
      <c r="Y1735">
        <v>1</v>
      </c>
      <c r="AA1735" s="11163" t="s">
        <v>16692</v>
      </c>
      <c r="AB1735" s="11161"/>
      <c r="AC1735" s="11161">
        <v>2</v>
      </c>
    </row>
    <row r="1736">
      <c r="W1736" t="s">
        <v>16968</v>
      </c>
      <c r="Y1736">
        <v>1</v>
      </c>
      <c r="AA1736" s="11163" t="s">
        <v>16694</v>
      </c>
      <c r="AB1736" s="11161"/>
      <c r="AC1736" s="11161">
        <v>2</v>
      </c>
    </row>
    <row r="1737">
      <c r="W1737" t="s">
        <v>16969</v>
      </c>
      <c r="Y1737">
        <v>1</v>
      </c>
      <c r="AA1737" s="11163" t="s">
        <v>16970</v>
      </c>
      <c r="AB1737" s="11161"/>
      <c r="AC1737" s="11161">
        <v>2</v>
      </c>
    </row>
    <row r="1738">
      <c r="W1738" t="s">
        <v>16427</v>
      </c>
      <c r="Y1738">
        <v>1</v>
      </c>
      <c r="AA1738" s="11163" t="s">
        <v>16971</v>
      </c>
      <c r="AB1738" s="11161"/>
      <c r="AC1738" s="11161">
        <v>2</v>
      </c>
    </row>
    <row r="1739">
      <c r="W1739" t="s">
        <v>16959</v>
      </c>
      <c r="Y1739">
        <v>1</v>
      </c>
      <c r="AA1739" s="11163" t="s">
        <v>16292</v>
      </c>
      <c r="AB1739" s="11161"/>
      <c r="AC1739" s="11161">
        <v>2</v>
      </c>
    </row>
    <row r="1740">
      <c r="W1740" t="s">
        <v>16972</v>
      </c>
      <c r="Y1740">
        <v>1</v>
      </c>
      <c r="AA1740" s="11163" t="s">
        <v>16293</v>
      </c>
      <c r="AB1740" s="11161"/>
      <c r="AC1740" s="11161">
        <v>2</v>
      </c>
    </row>
    <row r="1741">
      <c r="W1741" t="s">
        <v>16962</v>
      </c>
      <c r="Y1741">
        <v>1</v>
      </c>
      <c r="AA1741" s="11163" t="s">
        <v>16297</v>
      </c>
      <c r="AB1741" s="11161"/>
      <c r="AC1741" s="11161">
        <v>2</v>
      </c>
    </row>
    <row r="1742">
      <c r="W1742" t="s">
        <v>16973</v>
      </c>
      <c r="Y1742">
        <v>1</v>
      </c>
      <c r="AA1742" s="11163" t="s">
        <v>16298</v>
      </c>
      <c r="AB1742" s="11161"/>
      <c r="AC1742" s="11161">
        <v>2</v>
      </c>
    </row>
    <row r="1743">
      <c r="W1743" t="s">
        <v>16974</v>
      </c>
      <c r="Y1743">
        <v>1</v>
      </c>
      <c r="AA1743" s="11163" t="s">
        <v>16630</v>
      </c>
      <c r="AB1743" s="11161"/>
      <c r="AC1743" s="11161">
        <v>2</v>
      </c>
    </row>
    <row r="1744">
      <c r="W1744" t="s">
        <v>16975</v>
      </c>
      <c r="Y1744">
        <v>1</v>
      </c>
      <c r="AA1744" s="11163" t="s">
        <v>16976</v>
      </c>
      <c r="AB1744" s="11161"/>
      <c r="AC1744" s="11161">
        <v>2</v>
      </c>
    </row>
    <row r="1745">
      <c r="W1745" t="s">
        <v>16977</v>
      </c>
      <c r="Y1745">
        <v>1</v>
      </c>
      <c r="AA1745" s="11163" t="s">
        <v>16978</v>
      </c>
      <c r="AB1745" s="11161"/>
      <c r="AC1745" s="11161">
        <v>2</v>
      </c>
    </row>
    <row r="1746">
      <c r="W1746" t="s">
        <v>16762</v>
      </c>
      <c r="Y1746">
        <v>1</v>
      </c>
      <c r="AA1746" s="11163" t="s">
        <v>16325</v>
      </c>
      <c r="AB1746" s="11161"/>
      <c r="AC1746" s="11161">
        <v>2</v>
      </c>
    </row>
    <row r="1747">
      <c r="W1747" t="s">
        <v>15808</v>
      </c>
      <c r="Y1747">
        <v>1</v>
      </c>
      <c r="AA1747" s="11163" t="s">
        <v>16711</v>
      </c>
      <c r="AB1747" s="11161"/>
      <c r="AC1747" s="11161">
        <v>2</v>
      </c>
    </row>
    <row r="1748">
      <c r="W1748" t="s">
        <v>15954</v>
      </c>
      <c r="Y1748">
        <v>1</v>
      </c>
      <c r="AA1748" s="11163" t="s">
        <v>16712</v>
      </c>
      <c r="AB1748" s="11161"/>
      <c r="AC1748" s="11161">
        <v>2</v>
      </c>
    </row>
    <row r="1749">
      <c r="W1749" t="s">
        <v>16979</v>
      </c>
      <c r="Y1749">
        <v>1</v>
      </c>
      <c r="AA1749" s="11163" t="s">
        <v>16643</v>
      </c>
      <c r="AB1749" s="11161"/>
      <c r="AC1749" s="11161">
        <v>2</v>
      </c>
    </row>
    <row r="1750">
      <c r="W1750" t="s">
        <v>16665</v>
      </c>
      <c r="Y1750">
        <v>1</v>
      </c>
      <c r="AA1750" s="11163" t="s">
        <v>16337</v>
      </c>
      <c r="AB1750" s="11161"/>
      <c r="AC1750" s="11161">
        <v>2</v>
      </c>
    </row>
    <row r="1751">
      <c r="W1751" t="s">
        <v>16980</v>
      </c>
      <c r="Y1751">
        <v>1</v>
      </c>
      <c r="AA1751" s="11163" t="s">
        <v>16338</v>
      </c>
      <c r="AB1751" s="11161"/>
      <c r="AC1751" s="11161">
        <v>2</v>
      </c>
    </row>
    <row r="1752">
      <c r="W1752" t="s">
        <v>16981</v>
      </c>
      <c r="Y1752">
        <v>1</v>
      </c>
      <c r="AA1752" s="11163" t="s">
        <v>16982</v>
      </c>
      <c r="AB1752" s="11161"/>
      <c r="AC1752" s="11161">
        <v>2</v>
      </c>
    </row>
    <row r="1753">
      <c r="W1753" t="s">
        <v>16983</v>
      </c>
      <c r="Y1753">
        <v>1</v>
      </c>
      <c r="AA1753" s="11163" t="s">
        <v>16984</v>
      </c>
      <c r="AB1753" s="11161"/>
      <c r="AC1753" s="11161">
        <v>2</v>
      </c>
    </row>
    <row r="1754">
      <c r="W1754" t="s">
        <v>16985</v>
      </c>
      <c r="Y1754">
        <v>1</v>
      </c>
      <c r="AA1754" s="11163" t="s">
        <v>16715</v>
      </c>
      <c r="AB1754" s="11161"/>
      <c r="AC1754" s="11161">
        <v>2</v>
      </c>
    </row>
    <row r="1755">
      <c r="W1755" t="s">
        <v>16059</v>
      </c>
      <c r="Y1755">
        <v>1</v>
      </c>
      <c r="AA1755" s="11163" t="s">
        <v>16310</v>
      </c>
      <c r="AB1755" s="11161"/>
      <c r="AC1755" s="11161">
        <v>2</v>
      </c>
    </row>
    <row r="1756">
      <c r="W1756" t="s">
        <v>16060</v>
      </c>
      <c r="Y1756">
        <v>1</v>
      </c>
      <c r="AA1756" s="11163" t="s">
        <v>16663</v>
      </c>
      <c r="AB1756" s="11161"/>
      <c r="AC1756" s="11161">
        <v>2</v>
      </c>
    </row>
    <row r="1757">
      <c r="W1757" t="s">
        <v>16986</v>
      </c>
      <c r="Y1757">
        <v>1</v>
      </c>
      <c r="AA1757" s="11163" t="s">
        <v>16987</v>
      </c>
      <c r="AB1757" s="11161"/>
      <c r="AC1757" s="11161">
        <v>2</v>
      </c>
    </row>
    <row r="1758">
      <c r="W1758" t="s">
        <v>16988</v>
      </c>
      <c r="Y1758">
        <v>1</v>
      </c>
      <c r="AA1758" s="11163" t="s">
        <v>16989</v>
      </c>
      <c r="AB1758" s="11161"/>
      <c r="AC1758" s="11161">
        <v>2</v>
      </c>
    </row>
    <row r="1759">
      <c r="W1759" t="s">
        <v>16937</v>
      </c>
      <c r="Y1759">
        <v>1</v>
      </c>
      <c r="AA1759" s="11163" t="s">
        <v>16668</v>
      </c>
      <c r="AB1759" s="11161"/>
      <c r="AC1759" s="11161">
        <v>2</v>
      </c>
    </row>
    <row r="1760">
      <c r="W1760" t="s">
        <v>16054</v>
      </c>
      <c r="Y1760">
        <v>1</v>
      </c>
      <c r="AA1760" s="11163" t="s">
        <v>16990</v>
      </c>
      <c r="AB1760" s="11161"/>
      <c r="AC1760" s="11161">
        <v>2</v>
      </c>
    </row>
    <row r="1761">
      <c r="W1761" t="s">
        <v>16991</v>
      </c>
      <c r="Y1761">
        <v>1</v>
      </c>
      <c r="AA1761" s="11163" t="s">
        <v>16290</v>
      </c>
      <c r="AB1761" s="11161"/>
      <c r="AC1761" s="11161">
        <v>2</v>
      </c>
    </row>
    <row r="1762">
      <c r="W1762" t="s">
        <v>16992</v>
      </c>
      <c r="Y1762">
        <v>1</v>
      </c>
      <c r="AA1762" s="11163" t="s">
        <v>16312</v>
      </c>
      <c r="AB1762" s="11161"/>
      <c r="AC1762" s="11161">
        <v>2</v>
      </c>
    </row>
    <row r="1763">
      <c r="W1763" t="s">
        <v>16993</v>
      </c>
      <c r="Y1763">
        <v>1</v>
      </c>
      <c r="AA1763" s="11163" t="s">
        <v>16660</v>
      </c>
      <c r="AB1763" s="11161"/>
      <c r="AC1763" s="11161">
        <v>2</v>
      </c>
    </row>
    <row r="1764">
      <c r="W1764" t="s">
        <v>16994</v>
      </c>
      <c r="Y1764">
        <v>1</v>
      </c>
      <c r="AA1764" s="11163" t="s">
        <v>16311</v>
      </c>
      <c r="AB1764" s="11161"/>
      <c r="AC1764" s="11161">
        <v>2</v>
      </c>
    </row>
    <row r="1765">
      <c r="W1765" t="s">
        <v>16944</v>
      </c>
      <c r="Y1765">
        <v>1</v>
      </c>
      <c r="AA1765" s="11163" t="s">
        <v>16995</v>
      </c>
      <c r="AB1765" s="11161"/>
      <c r="AC1765" s="11161">
        <v>2</v>
      </c>
    </row>
    <row r="1766">
      <c r="W1766" t="s">
        <v>15693</v>
      </c>
      <c r="Y1766">
        <v>1</v>
      </c>
      <c r="AA1766" s="11163" t="s">
        <v>16678</v>
      </c>
      <c r="AB1766" s="11161"/>
      <c r="AC1766" s="11161">
        <v>2</v>
      </c>
    </row>
    <row r="1767">
      <c r="W1767" t="s">
        <v>16996</v>
      </c>
      <c r="Y1767">
        <v>1</v>
      </c>
      <c r="AA1767" s="11163" t="s">
        <v>16302</v>
      </c>
      <c r="AB1767" s="11161"/>
      <c r="AC1767" s="11161">
        <v>2</v>
      </c>
    </row>
    <row r="1768">
      <c r="W1768" t="s">
        <v>16997</v>
      </c>
      <c r="Y1768">
        <v>1</v>
      </c>
      <c r="AA1768" s="11163" t="s">
        <v>16303</v>
      </c>
      <c r="AB1768" s="11161"/>
      <c r="AC1768" s="11161">
        <v>2</v>
      </c>
    </row>
    <row r="1769">
      <c r="W1769" t="s">
        <v>16998</v>
      </c>
      <c r="Y1769">
        <v>1</v>
      </c>
      <c r="AA1769" s="11163" t="s">
        <v>16287</v>
      </c>
      <c r="AB1769" s="11161"/>
      <c r="AC1769" s="11161">
        <v>2</v>
      </c>
    </row>
    <row r="1770">
      <c r="W1770" t="s">
        <v>16931</v>
      </c>
      <c r="Y1770">
        <v>1</v>
      </c>
      <c r="AA1770" s="11163" t="s">
        <v>16737</v>
      </c>
      <c r="AB1770" s="11161"/>
      <c r="AC1770" s="11161">
        <v>2</v>
      </c>
    </row>
    <row r="1771">
      <c r="W1771" t="s">
        <v>16999</v>
      </c>
      <c r="Y1771">
        <v>1</v>
      </c>
      <c r="AA1771" s="11163" t="s">
        <v>16291</v>
      </c>
      <c r="AB1771" s="11161"/>
      <c r="AC1771" s="11161">
        <v>2</v>
      </c>
    </row>
    <row r="1772">
      <c r="W1772" t="s">
        <v>17000</v>
      </c>
      <c r="Y1772">
        <v>1</v>
      </c>
      <c r="AA1772" s="11163" t="s">
        <v>17001</v>
      </c>
      <c r="AB1772" s="11161"/>
      <c r="AC1772" s="11161">
        <v>2</v>
      </c>
    </row>
    <row r="1773">
      <c r="W1773" t="s">
        <v>17002</v>
      </c>
      <c r="Y1773">
        <v>1</v>
      </c>
      <c r="AA1773" s="11163" t="s">
        <v>17003</v>
      </c>
      <c r="AB1773" s="11161"/>
      <c r="AC1773" s="11161">
        <v>2</v>
      </c>
    </row>
    <row r="1774">
      <c r="W1774" t="s">
        <v>16677</v>
      </c>
      <c r="Y1774">
        <v>1</v>
      </c>
      <c r="AA1774" s="11163" t="s">
        <v>16719</v>
      </c>
      <c r="AB1774" s="11161"/>
      <c r="AC1774" s="11161">
        <v>2</v>
      </c>
    </row>
    <row r="1775">
      <c r="W1775" t="s">
        <v>16679</v>
      </c>
      <c r="Y1775">
        <v>1</v>
      </c>
      <c r="AA1775" s="11163" t="s">
        <v>17004</v>
      </c>
      <c r="AB1775" s="11161"/>
      <c r="AC1775" s="11161">
        <v>2</v>
      </c>
    </row>
    <row r="1776">
      <c r="W1776" t="s">
        <v>17005</v>
      </c>
      <c r="Y1776">
        <v>1</v>
      </c>
      <c r="AA1776" s="11163" t="s">
        <v>17006</v>
      </c>
      <c r="AB1776" s="11161"/>
      <c r="AC1776" s="11161">
        <v>2</v>
      </c>
    </row>
    <row r="1777">
      <c r="W1777" t="s">
        <v>16420</v>
      </c>
      <c r="Y1777">
        <v>1</v>
      </c>
      <c r="AA1777" s="11163" t="s">
        <v>16756</v>
      </c>
      <c r="AB1777" s="11161"/>
      <c r="AC1777" s="11161">
        <v>2</v>
      </c>
    </row>
    <row r="1778">
      <c r="W1778" t="s">
        <v>17007</v>
      </c>
      <c r="Y1778">
        <v>1</v>
      </c>
      <c r="AA1778" s="11163" t="s">
        <v>16757</v>
      </c>
      <c r="AB1778" s="11161"/>
      <c r="AC1778" s="11161">
        <v>2</v>
      </c>
    </row>
    <row r="1779">
      <c r="W1779" t="s">
        <v>17008</v>
      </c>
      <c r="Y1779">
        <v>1</v>
      </c>
      <c r="AA1779" s="11163" t="s">
        <v>16260</v>
      </c>
      <c r="AB1779" s="11161"/>
      <c r="AC1779" s="11161">
        <v>2</v>
      </c>
    </row>
    <row r="1780">
      <c r="W1780" t="s">
        <v>16923</v>
      </c>
      <c r="Y1780">
        <v>1</v>
      </c>
      <c r="AA1780" s="11163" t="s">
        <v>17009</v>
      </c>
      <c r="AB1780" s="11161"/>
      <c r="AC1780" s="11161">
        <v>2</v>
      </c>
    </row>
    <row r="1781">
      <c r="W1781" t="s">
        <v>17010</v>
      </c>
      <c r="Y1781">
        <v>1</v>
      </c>
      <c r="AA1781" s="11163" t="s">
        <v>16281</v>
      </c>
      <c r="AB1781" s="11161"/>
      <c r="AC1781" s="11161">
        <v>2</v>
      </c>
    </row>
    <row r="1782">
      <c r="W1782" t="s">
        <v>17011</v>
      </c>
      <c r="Y1782">
        <v>1</v>
      </c>
      <c r="AA1782" s="11163" t="s">
        <v>16282</v>
      </c>
      <c r="AB1782" s="11161"/>
      <c r="AC1782" s="11161">
        <v>2</v>
      </c>
    </row>
    <row r="1783">
      <c r="W1783" t="s">
        <v>16919</v>
      </c>
      <c r="Y1783">
        <v>1</v>
      </c>
      <c r="AA1783" s="11163" t="s">
        <v>17012</v>
      </c>
      <c r="AB1783" s="11161"/>
      <c r="AC1783" s="11161">
        <v>2</v>
      </c>
    </row>
    <row r="1784">
      <c r="W1784" t="s">
        <v>17013</v>
      </c>
      <c r="Y1784">
        <v>1</v>
      </c>
      <c r="AA1784" s="11163" t="s">
        <v>16285</v>
      </c>
      <c r="AB1784" s="11161"/>
      <c r="AC1784" s="11161">
        <v>2</v>
      </c>
    </row>
    <row r="1785">
      <c r="W1785" t="s">
        <v>16916</v>
      </c>
      <c r="Y1785">
        <v>1</v>
      </c>
      <c r="AA1785" s="11163" t="s">
        <v>16744</v>
      </c>
      <c r="AB1785" s="11161"/>
      <c r="AC1785" s="11161">
        <v>2</v>
      </c>
    </row>
    <row r="1786">
      <c r="W1786" t="s">
        <v>17014</v>
      </c>
      <c r="Y1786">
        <v>1</v>
      </c>
      <c r="AA1786" s="11163" t="s">
        <v>16766</v>
      </c>
      <c r="AB1786" s="11161"/>
      <c r="AC1786" s="11161">
        <v>2</v>
      </c>
    </row>
    <row r="1787">
      <c r="W1787" t="s">
        <v>17015</v>
      </c>
      <c r="Y1787">
        <v>1</v>
      </c>
      <c r="AA1787" s="11163" t="s">
        <v>17016</v>
      </c>
      <c r="AB1787" s="11161"/>
      <c r="AC1787" s="11161">
        <v>2</v>
      </c>
    </row>
    <row r="1788">
      <c r="W1788" t="s">
        <v>17017</v>
      </c>
      <c r="Y1788">
        <v>1</v>
      </c>
      <c r="AA1788" s="11163" t="s">
        <v>17018</v>
      </c>
      <c r="AB1788" s="11161"/>
      <c r="AC1788" s="11161">
        <v>2</v>
      </c>
    </row>
    <row r="1789">
      <c r="W1789" t="s">
        <v>17019</v>
      </c>
      <c r="Y1789">
        <v>1</v>
      </c>
      <c r="AA1789" s="11163" t="s">
        <v>16626</v>
      </c>
      <c r="AB1789" s="11161"/>
      <c r="AC1789" s="11161">
        <v>2</v>
      </c>
    </row>
    <row r="1790">
      <c r="W1790" t="s">
        <v>17020</v>
      </c>
      <c r="Y1790">
        <v>1</v>
      </c>
      <c r="AA1790" s="11163" t="s">
        <v>16628</v>
      </c>
      <c r="AB1790" s="11161"/>
      <c r="AC1790" s="11161">
        <v>2</v>
      </c>
    </row>
    <row r="1791">
      <c r="W1791" t="s">
        <v>17021</v>
      </c>
      <c r="Y1791">
        <v>1</v>
      </c>
      <c r="AA1791" s="11163" t="s">
        <v>16655</v>
      </c>
      <c r="AB1791" s="11161"/>
      <c r="AC1791" s="11161">
        <v>2</v>
      </c>
    </row>
    <row r="1792">
      <c r="W1792" t="s">
        <v>17022</v>
      </c>
      <c r="Y1792">
        <v>1</v>
      </c>
      <c r="AA1792" s="11163" t="s">
        <v>17023</v>
      </c>
      <c r="AB1792" s="11161"/>
      <c r="AC1792" s="11161">
        <v>2</v>
      </c>
    </row>
    <row r="1793">
      <c r="W1793" t="s">
        <v>16842</v>
      </c>
      <c r="Y1793">
        <v>1</v>
      </c>
      <c r="AA1793" s="11163" t="s">
        <v>16658</v>
      </c>
      <c r="AB1793" s="11161"/>
      <c r="AC1793" s="11161">
        <v>2</v>
      </c>
    </row>
    <row r="1794">
      <c r="W1794" t="s">
        <v>17024</v>
      </c>
      <c r="Y1794">
        <v>1</v>
      </c>
      <c r="AA1794" s="11163" t="s">
        <v>16617</v>
      </c>
      <c r="AB1794" s="11161"/>
      <c r="AC1794" s="11161">
        <v>2</v>
      </c>
    </row>
    <row r="1795">
      <c r="W1795" t="s">
        <v>16844</v>
      </c>
      <c r="Y1795">
        <v>1</v>
      </c>
      <c r="AA1795" s="11163" t="s">
        <v>16347</v>
      </c>
      <c r="AB1795" s="11161"/>
      <c r="AC1795" s="11161">
        <v>2</v>
      </c>
    </row>
    <row r="1796">
      <c r="W1796" t="s">
        <v>16397</v>
      </c>
      <c r="Y1796">
        <v>1</v>
      </c>
      <c r="AA1796" s="11163" t="s">
        <v>16348</v>
      </c>
      <c r="AB1796" s="11161"/>
      <c r="AC1796" s="11161">
        <v>2</v>
      </c>
    </row>
    <row r="1797">
      <c r="W1797" t="s">
        <v>16314</v>
      </c>
      <c r="Y1797">
        <v>1</v>
      </c>
      <c r="AA1797" s="11163" t="s">
        <v>17025</v>
      </c>
      <c r="AB1797" s="11161"/>
      <c r="AC1797" s="11161">
        <v>2</v>
      </c>
    </row>
    <row r="1798">
      <c r="W1798" t="s">
        <v>16403</v>
      </c>
      <c r="Y1798">
        <v>1</v>
      </c>
      <c r="AA1798" s="11163" t="s">
        <v>17026</v>
      </c>
      <c r="AB1798" s="11161"/>
      <c r="AC1798" s="11161">
        <v>2</v>
      </c>
    </row>
    <row r="1799">
      <c r="W1799" t="s">
        <v>16404</v>
      </c>
      <c r="Y1799">
        <v>1</v>
      </c>
      <c r="AA1799" s="11163" t="s">
        <v>17027</v>
      </c>
      <c r="AB1799" s="11161"/>
      <c r="AC1799" s="11161">
        <v>2</v>
      </c>
    </row>
    <row r="1800">
      <c r="W1800" t="s">
        <v>16076</v>
      </c>
      <c r="Y1800">
        <v>1</v>
      </c>
      <c r="AA1800" s="11163" t="s">
        <v>17028</v>
      </c>
      <c r="AB1800" s="11161"/>
      <c r="AC1800" s="11161">
        <v>2</v>
      </c>
    </row>
    <row r="1801">
      <c r="W1801" t="s">
        <v>15940</v>
      </c>
      <c r="Y1801">
        <v>1</v>
      </c>
      <c r="AA1801" s="11163" t="s">
        <v>17029</v>
      </c>
      <c r="AB1801" s="11161"/>
      <c r="AC1801" s="11161">
        <v>2</v>
      </c>
    </row>
    <row r="1802">
      <c r="W1802" t="s">
        <v>17030</v>
      </c>
      <c r="Y1802">
        <v>1</v>
      </c>
      <c r="AA1802" s="11163" t="s">
        <v>17031</v>
      </c>
      <c r="AB1802" s="11161"/>
      <c r="AC1802" s="11161">
        <v>2</v>
      </c>
    </row>
    <row r="1803">
      <c r="W1803" t="s">
        <v>16305</v>
      </c>
      <c r="Y1803">
        <v>1</v>
      </c>
      <c r="AA1803" s="11163" t="s">
        <v>17032</v>
      </c>
      <c r="AB1803" s="11161"/>
      <c r="AC1803" s="11161">
        <v>2</v>
      </c>
    </row>
    <row r="1804">
      <c r="W1804" t="s">
        <v>16306</v>
      </c>
      <c r="Y1804">
        <v>1</v>
      </c>
      <c r="AA1804" s="11163" t="s">
        <v>16811</v>
      </c>
      <c r="AB1804" s="11161"/>
      <c r="AC1804" s="11161">
        <v>2</v>
      </c>
    </row>
    <row r="1805">
      <c r="W1805" t="s">
        <v>17033</v>
      </c>
      <c r="Y1805">
        <v>1</v>
      </c>
      <c r="AA1805" s="11163" t="s">
        <v>16276</v>
      </c>
      <c r="AB1805" s="11161"/>
      <c r="AC1805" s="11161">
        <v>2</v>
      </c>
    </row>
    <row r="1806">
      <c r="W1806" t="s">
        <v>17034</v>
      </c>
      <c r="Y1806">
        <v>1</v>
      </c>
      <c r="AA1806" s="11163" t="s">
        <v>16277</v>
      </c>
      <c r="AB1806" s="11161"/>
      <c r="AC1806" s="11161">
        <v>2</v>
      </c>
    </row>
    <row r="1807">
      <c r="W1807" t="s">
        <v>17035</v>
      </c>
      <c r="Y1807">
        <v>1</v>
      </c>
      <c r="AA1807" s="11163" t="s">
        <v>16274</v>
      </c>
      <c r="AB1807" s="11161"/>
      <c r="AC1807" s="11161">
        <v>2</v>
      </c>
    </row>
    <row r="1808">
      <c r="W1808" t="s">
        <v>17036</v>
      </c>
      <c r="Y1808">
        <v>1</v>
      </c>
      <c r="AA1808" s="11163" t="s">
        <v>16275</v>
      </c>
      <c r="AB1808" s="11161"/>
      <c r="AC1808" s="11161">
        <v>2</v>
      </c>
    </row>
    <row r="1809">
      <c r="W1809" t="s">
        <v>17037</v>
      </c>
      <c r="Y1809">
        <v>1</v>
      </c>
      <c r="AA1809" s="11163" t="s">
        <v>16780</v>
      </c>
      <c r="AB1809" s="11161"/>
      <c r="AC1809" s="11161">
        <v>2</v>
      </c>
    </row>
    <row r="1810">
      <c r="W1810" t="s">
        <v>16385</v>
      </c>
      <c r="Y1810">
        <v>1</v>
      </c>
      <c r="AA1810" s="11163" t="s">
        <v>16781</v>
      </c>
      <c r="AB1810" s="11161"/>
      <c r="AC1810" s="11161">
        <v>2</v>
      </c>
    </row>
    <row r="1811">
      <c r="W1811" t="s">
        <v>17038</v>
      </c>
      <c r="Y1811">
        <v>1</v>
      </c>
      <c r="AA1811" s="11163" t="s">
        <v>16785</v>
      </c>
      <c r="AB1811" s="11161"/>
      <c r="AC1811" s="11161">
        <v>2</v>
      </c>
    </row>
    <row r="1812">
      <c r="W1812" t="s">
        <v>17039</v>
      </c>
      <c r="Y1812">
        <v>1</v>
      </c>
      <c r="AA1812" s="11163" t="s">
        <v>16771</v>
      </c>
      <c r="AB1812" s="11161"/>
      <c r="AC1812" s="11161">
        <v>2</v>
      </c>
    </row>
    <row r="1813">
      <c r="W1813" t="s">
        <v>15918</v>
      </c>
      <c r="Y1813">
        <v>1</v>
      </c>
      <c r="AA1813" s="11163" t="s">
        <v>16772</v>
      </c>
      <c r="AB1813" s="11161"/>
      <c r="AC1813" s="11161">
        <v>2</v>
      </c>
    </row>
    <row r="1814">
      <c r="W1814" t="s">
        <v>15786</v>
      </c>
      <c r="Y1814">
        <v>1</v>
      </c>
      <c r="AA1814" s="11163" t="s">
        <v>16270</v>
      </c>
      <c r="AB1814" s="11161"/>
      <c r="AC1814" s="11161">
        <v>2</v>
      </c>
    </row>
    <row r="1815">
      <c r="W1815" t="s">
        <v>17040</v>
      </c>
      <c r="Y1815">
        <v>1</v>
      </c>
      <c r="AA1815" s="11163" t="s">
        <v>16272</v>
      </c>
      <c r="AB1815" s="11161"/>
      <c r="AC1815" s="11161">
        <v>2</v>
      </c>
    </row>
    <row r="1816">
      <c r="W1816" t="s">
        <v>17041</v>
      </c>
      <c r="Y1816">
        <v>1</v>
      </c>
      <c r="AA1816" s="11163" t="s">
        <v>17042</v>
      </c>
      <c r="AB1816" s="11161"/>
      <c r="AC1816" s="11161">
        <v>2</v>
      </c>
    </row>
    <row r="1817">
      <c r="W1817" t="s">
        <v>16864</v>
      </c>
      <c r="Y1817">
        <v>1</v>
      </c>
      <c r="AA1817" s="11163" t="s">
        <v>17043</v>
      </c>
      <c r="AB1817" s="11161"/>
      <c r="AC1817" s="11161">
        <v>2</v>
      </c>
    </row>
    <row r="1818">
      <c r="W1818" t="s">
        <v>17044</v>
      </c>
      <c r="Y1818">
        <v>1</v>
      </c>
      <c r="AA1818" s="11163" t="s">
        <v>16799</v>
      </c>
      <c r="AB1818" s="11161"/>
      <c r="AC1818" s="11161">
        <v>2</v>
      </c>
    </row>
    <row r="1819">
      <c r="W1819" t="s">
        <v>17045</v>
      </c>
      <c r="Y1819">
        <v>1</v>
      </c>
      <c r="AA1819" s="11163" t="s">
        <v>16800</v>
      </c>
      <c r="AB1819" s="11161"/>
      <c r="AC1819" s="11161">
        <v>2</v>
      </c>
    </row>
    <row r="1820">
      <c r="W1820" t="s">
        <v>15928</v>
      </c>
      <c r="Y1820">
        <v>1</v>
      </c>
      <c r="AA1820" s="11163" t="s">
        <v>17046</v>
      </c>
      <c r="AB1820" s="11161"/>
      <c r="AC1820" s="11161">
        <v>2</v>
      </c>
    </row>
    <row r="1821">
      <c r="AA1821" s="11163" t="s">
        <v>17047</v>
      </c>
      <c r="AB1821" s="11161"/>
      <c r="AC1821" s="11161">
        <v>2</v>
      </c>
    </row>
    <row r="1822">
      <c r="AA1822" s="11163" t="s">
        <v>17048</v>
      </c>
      <c r="AB1822" s="11161"/>
      <c r="AC1822" s="11161">
        <v>2</v>
      </c>
    </row>
    <row r="1823">
      <c r="AA1823" s="11163" t="s">
        <v>16792</v>
      </c>
      <c r="AB1823" s="11161"/>
      <c r="AC1823" s="11161">
        <v>2</v>
      </c>
    </row>
    <row r="1824">
      <c r="AA1824" s="11163" t="s">
        <v>16794</v>
      </c>
      <c r="AB1824" s="11161"/>
      <c r="AC1824" s="11161">
        <v>2</v>
      </c>
    </row>
    <row r="1825">
      <c r="AA1825" s="11163" t="s">
        <v>17049</v>
      </c>
      <c r="AB1825" s="11161"/>
      <c r="AC1825" s="11161">
        <v>2</v>
      </c>
    </row>
    <row r="1826">
      <c r="AA1826" s="11163" t="s">
        <v>16542</v>
      </c>
      <c r="AB1826" s="11161"/>
      <c r="AC1826" s="11161">
        <v>2</v>
      </c>
    </row>
    <row r="1827">
      <c r="AA1827" s="11163" t="s">
        <v>16546</v>
      </c>
      <c r="AB1827" s="11161"/>
      <c r="AC1827" s="11161">
        <v>2</v>
      </c>
    </row>
    <row r="1828">
      <c r="AA1828" s="11163" t="s">
        <v>16547</v>
      </c>
      <c r="AB1828" s="11161"/>
      <c r="AC1828" s="11161">
        <v>2</v>
      </c>
    </row>
    <row r="1829">
      <c r="AA1829" s="11163" t="s">
        <v>16410</v>
      </c>
      <c r="AB1829" s="11161"/>
      <c r="AC1829" s="11161">
        <v>2</v>
      </c>
    </row>
    <row r="1830">
      <c r="AA1830" s="11163" t="s">
        <v>16548</v>
      </c>
      <c r="AB1830" s="11161"/>
      <c r="AC1830" s="11161">
        <v>2</v>
      </c>
    </row>
    <row r="1831">
      <c r="AA1831" s="11163" t="s">
        <v>16549</v>
      </c>
      <c r="AB1831" s="11161"/>
      <c r="AC1831" s="11161">
        <v>2</v>
      </c>
    </row>
    <row r="1832">
      <c r="AA1832" s="11163" t="s">
        <v>16551</v>
      </c>
      <c r="AB1832" s="11161"/>
      <c r="AC1832" s="11161">
        <v>2</v>
      </c>
    </row>
    <row r="1833">
      <c r="AA1833" s="11163" t="s">
        <v>16405</v>
      </c>
      <c r="AB1833" s="11161"/>
      <c r="AC1833" s="11161">
        <v>2</v>
      </c>
    </row>
    <row r="1834">
      <c r="AA1834" s="11163" t="s">
        <v>16407</v>
      </c>
      <c r="AB1834" s="11161"/>
      <c r="AC1834" s="11161">
        <v>2</v>
      </c>
    </row>
    <row r="1835">
      <c r="AA1835" s="11163" t="s">
        <v>16515</v>
      </c>
      <c r="AB1835" s="11161"/>
      <c r="AC1835" s="11161">
        <v>2</v>
      </c>
    </row>
    <row r="1836">
      <c r="AA1836" s="11163" t="s">
        <v>17050</v>
      </c>
      <c r="AB1836" s="11161"/>
      <c r="AC1836" s="11161">
        <v>2</v>
      </c>
    </row>
    <row r="1837">
      <c r="AA1837" s="11163" t="s">
        <v>17051</v>
      </c>
      <c r="AB1837" s="11161"/>
      <c r="AC1837" s="11161">
        <v>2</v>
      </c>
    </row>
    <row r="1838">
      <c r="AA1838" s="11163" t="s">
        <v>16527</v>
      </c>
      <c r="AB1838" s="11161"/>
      <c r="AC1838" s="11161">
        <v>2</v>
      </c>
    </row>
    <row r="1839">
      <c r="AA1839" s="11163" t="s">
        <v>16531</v>
      </c>
      <c r="AB1839" s="11161"/>
      <c r="AC1839" s="11161">
        <v>2</v>
      </c>
    </row>
    <row r="1840">
      <c r="AA1840" s="11163" t="s">
        <v>16417</v>
      </c>
      <c r="AB1840" s="11161"/>
      <c r="AC1840" s="11161">
        <v>2</v>
      </c>
    </row>
    <row r="1841">
      <c r="AA1841" s="11163" t="s">
        <v>17052</v>
      </c>
      <c r="AB1841" s="11161"/>
      <c r="AC1841" s="11161">
        <v>2</v>
      </c>
    </row>
    <row r="1842">
      <c r="AA1842" s="11163" t="s">
        <v>17053</v>
      </c>
      <c r="AB1842" s="11161"/>
      <c r="AC1842" s="11161">
        <v>2</v>
      </c>
    </row>
    <row r="1843">
      <c r="AA1843" s="11163" t="s">
        <v>16504</v>
      </c>
      <c r="AB1843" s="11161"/>
      <c r="AC1843" s="11161">
        <v>2</v>
      </c>
    </row>
    <row r="1844">
      <c r="AA1844" s="11163" t="s">
        <v>16503</v>
      </c>
      <c r="AB1844" s="11161"/>
      <c r="AC1844" s="11161">
        <v>2</v>
      </c>
    </row>
    <row r="1845">
      <c r="AA1845" s="11163" t="s">
        <v>17054</v>
      </c>
      <c r="AB1845" s="11161"/>
      <c r="AC1845" s="11161">
        <v>2</v>
      </c>
    </row>
    <row r="1846">
      <c r="AA1846" s="11163" t="s">
        <v>17055</v>
      </c>
      <c r="AB1846" s="11161"/>
      <c r="AC1846" s="11161">
        <v>2</v>
      </c>
    </row>
    <row r="1847">
      <c r="AA1847" s="11163" t="s">
        <v>17056</v>
      </c>
      <c r="AB1847" s="11161"/>
      <c r="AC1847" s="11161">
        <v>2</v>
      </c>
    </row>
    <row r="1848">
      <c r="AA1848" s="11163" t="s">
        <v>16508</v>
      </c>
      <c r="AB1848" s="11161"/>
      <c r="AC1848" s="11161">
        <v>2</v>
      </c>
    </row>
    <row r="1849">
      <c r="AA1849" s="11163" t="s">
        <v>16506</v>
      </c>
      <c r="AB1849" s="11161"/>
      <c r="AC1849" s="11161">
        <v>2</v>
      </c>
    </row>
    <row r="1850">
      <c r="AA1850" s="11163" t="s">
        <v>17057</v>
      </c>
      <c r="AB1850" s="11161"/>
      <c r="AC1850" s="11161">
        <v>2</v>
      </c>
    </row>
    <row r="1851">
      <c r="AA1851" s="11163" t="s">
        <v>17058</v>
      </c>
      <c r="AB1851" s="11161"/>
      <c r="AC1851" s="11161">
        <v>2</v>
      </c>
    </row>
    <row r="1852">
      <c r="AA1852" s="11163" t="s">
        <v>16464</v>
      </c>
      <c r="AB1852" s="11161"/>
      <c r="AC1852" s="11161">
        <v>2</v>
      </c>
    </row>
    <row r="1853">
      <c r="AA1853" s="11163" t="s">
        <v>16466</v>
      </c>
      <c r="AB1853" s="11161"/>
      <c r="AC1853" s="11161">
        <v>2</v>
      </c>
    </row>
    <row r="1854">
      <c r="AA1854" s="11163" t="s">
        <v>17059</v>
      </c>
      <c r="AB1854" s="11161"/>
      <c r="AC1854" s="11161">
        <v>2</v>
      </c>
    </row>
    <row r="1855">
      <c r="AA1855" s="11163" t="s">
        <v>17060</v>
      </c>
      <c r="AB1855" s="11161"/>
      <c r="AC1855" s="11161">
        <v>2</v>
      </c>
    </row>
    <row r="1856">
      <c r="AA1856" s="11163" t="s">
        <v>17061</v>
      </c>
      <c r="AB1856" s="11161"/>
      <c r="AC1856" s="11161">
        <v>2</v>
      </c>
    </row>
    <row r="1857">
      <c r="AA1857" s="11163" t="s">
        <v>16461</v>
      </c>
      <c r="AB1857" s="11161"/>
      <c r="AC1857" s="11161">
        <v>2</v>
      </c>
    </row>
    <row r="1858">
      <c r="AA1858" s="11163" t="s">
        <v>16462</v>
      </c>
      <c r="AB1858" s="11161"/>
      <c r="AC1858" s="11161">
        <v>2</v>
      </c>
    </row>
    <row r="1859">
      <c r="AA1859" s="11163" t="s">
        <v>16448</v>
      </c>
      <c r="AB1859" s="11161"/>
      <c r="AC1859" s="11161">
        <v>2</v>
      </c>
    </row>
    <row r="1860">
      <c r="AA1860" s="11163" t="s">
        <v>17062</v>
      </c>
      <c r="AB1860" s="11161"/>
      <c r="AC1860" s="11161">
        <v>2</v>
      </c>
    </row>
    <row r="1861">
      <c r="AA1861" s="11163" t="s">
        <v>17063</v>
      </c>
      <c r="AB1861" s="11161"/>
      <c r="AC1861" s="11161">
        <v>2</v>
      </c>
    </row>
    <row r="1862">
      <c r="AA1862" s="11163" t="s">
        <v>17064</v>
      </c>
      <c r="AB1862" s="11161"/>
      <c r="AC1862" s="11161">
        <v>2</v>
      </c>
    </row>
    <row r="1863">
      <c r="AA1863" s="11163" t="s">
        <v>17065</v>
      </c>
      <c r="AB1863" s="11161"/>
      <c r="AC1863" s="11161">
        <v>2</v>
      </c>
    </row>
    <row r="1864">
      <c r="AA1864" s="11163" t="s">
        <v>16432</v>
      </c>
      <c r="AB1864" s="11161"/>
      <c r="AC1864" s="11161">
        <v>2</v>
      </c>
    </row>
    <row r="1865">
      <c r="AA1865" s="11163" t="s">
        <v>17066</v>
      </c>
      <c r="AB1865" s="11161"/>
      <c r="AC1865" s="11161">
        <v>2</v>
      </c>
    </row>
    <row r="1866">
      <c r="AA1866" s="11163" t="s">
        <v>16434</v>
      </c>
      <c r="AB1866" s="11161"/>
      <c r="AC1866" s="11161">
        <v>2</v>
      </c>
    </row>
    <row r="1867">
      <c r="AA1867" s="11163" t="s">
        <v>16435</v>
      </c>
      <c r="AB1867" s="11161"/>
      <c r="AC1867" s="11161">
        <v>2</v>
      </c>
    </row>
    <row r="1868">
      <c r="AA1868" s="11163" t="s">
        <v>16485</v>
      </c>
      <c r="AB1868" s="11161"/>
      <c r="AC1868" s="11161">
        <v>2</v>
      </c>
    </row>
    <row r="1869">
      <c r="AA1869" s="11163" t="s">
        <v>16491</v>
      </c>
      <c r="AB1869" s="11161"/>
      <c r="AC1869" s="11161">
        <v>2</v>
      </c>
    </row>
    <row r="1870">
      <c r="AA1870" s="11163" t="s">
        <v>16444</v>
      </c>
      <c r="AB1870" s="11161"/>
      <c r="AC1870" s="11161">
        <v>2</v>
      </c>
    </row>
    <row r="1871">
      <c r="AA1871" s="11163" t="s">
        <v>16446</v>
      </c>
      <c r="AB1871" s="11161"/>
      <c r="AC1871" s="11161">
        <v>2</v>
      </c>
    </row>
    <row r="1872">
      <c r="AA1872" s="11163" t="s">
        <v>16436</v>
      </c>
      <c r="AB1872" s="11161"/>
      <c r="AC1872" s="11161">
        <v>2</v>
      </c>
    </row>
    <row r="1873">
      <c r="AA1873" s="11163" t="s">
        <v>16437</v>
      </c>
      <c r="AB1873" s="11161"/>
      <c r="AC1873" s="11161">
        <v>2</v>
      </c>
    </row>
    <row r="1874">
      <c r="AA1874" s="11163" t="s">
        <v>16439</v>
      </c>
      <c r="AB1874" s="11161"/>
      <c r="AC1874" s="11161">
        <v>2</v>
      </c>
    </row>
    <row r="1875">
      <c r="AA1875" s="11163" t="s">
        <v>16238</v>
      </c>
      <c r="AB1875" s="11161"/>
      <c r="AC1875" s="11161">
        <v>2</v>
      </c>
    </row>
    <row r="1876">
      <c r="AA1876" s="11163" t="s">
        <v>17067</v>
      </c>
      <c r="AB1876" s="11161"/>
      <c r="AC1876" s="11161">
        <v>2</v>
      </c>
    </row>
    <row r="1877">
      <c r="AA1877" s="11163" t="s">
        <v>16240</v>
      </c>
      <c r="AB1877" s="11161"/>
      <c r="AC1877" s="11161">
        <v>2</v>
      </c>
    </row>
    <row r="1878">
      <c r="AA1878" s="11163" t="s">
        <v>16845</v>
      </c>
      <c r="AB1878" s="11161"/>
      <c r="AC1878" s="11161">
        <v>2</v>
      </c>
    </row>
    <row r="1879">
      <c r="AA1879" s="11163" t="s">
        <v>16841</v>
      </c>
      <c r="AB1879" s="11161"/>
      <c r="AC1879" s="11161">
        <v>2</v>
      </c>
    </row>
    <row r="1880">
      <c r="AA1880" s="11163" t="s">
        <v>16247</v>
      </c>
      <c r="AB1880" s="11161"/>
      <c r="AC1880" s="11161">
        <v>2</v>
      </c>
    </row>
    <row r="1881">
      <c r="AA1881" s="11163" t="s">
        <v>17068</v>
      </c>
      <c r="AB1881" s="11161"/>
      <c r="AC1881" s="11161">
        <v>2</v>
      </c>
    </row>
    <row r="1882">
      <c r="AA1882" s="11163" t="s">
        <v>16246</v>
      </c>
      <c r="AB1882" s="11161"/>
      <c r="AC1882" s="11161">
        <v>2</v>
      </c>
    </row>
    <row r="1883">
      <c r="AA1883" s="11163" t="s">
        <v>17069</v>
      </c>
      <c r="AB1883" s="11161"/>
      <c r="AC1883" s="11161">
        <v>2</v>
      </c>
    </row>
    <row r="1884">
      <c r="AA1884" s="11163" t="s">
        <v>17070</v>
      </c>
      <c r="AB1884" s="11161"/>
      <c r="AC1884" s="11161">
        <v>2</v>
      </c>
    </row>
    <row r="1885">
      <c r="AA1885" s="11163" t="s">
        <v>17071</v>
      </c>
      <c r="AB1885" s="11161"/>
      <c r="AC1885" s="11161">
        <v>2</v>
      </c>
    </row>
    <row r="1886">
      <c r="AA1886" s="11163" t="s">
        <v>16249</v>
      </c>
      <c r="AB1886" s="11161"/>
      <c r="AC1886" s="11161">
        <v>2</v>
      </c>
    </row>
    <row r="1887">
      <c r="AA1887" s="11163" t="s">
        <v>16250</v>
      </c>
      <c r="AB1887" s="11161"/>
      <c r="AC1887" s="11161">
        <v>2</v>
      </c>
    </row>
    <row r="1888">
      <c r="AA1888" s="11163" t="s">
        <v>16835</v>
      </c>
      <c r="AB1888" s="11161"/>
      <c r="AC1888" s="11161">
        <v>2</v>
      </c>
    </row>
    <row r="1889">
      <c r="AA1889" s="11163" t="s">
        <v>17072</v>
      </c>
      <c r="AB1889" s="11161"/>
      <c r="AC1889" s="11161">
        <v>2</v>
      </c>
    </row>
    <row r="1890">
      <c r="AA1890" s="11163" t="s">
        <v>17073</v>
      </c>
      <c r="AB1890" s="11161"/>
      <c r="AC1890" s="11161">
        <v>2</v>
      </c>
    </row>
    <row r="1891">
      <c r="AA1891" s="11163" t="s">
        <v>16832</v>
      </c>
      <c r="AB1891" s="11161"/>
      <c r="AC1891" s="11161">
        <v>2</v>
      </c>
    </row>
    <row r="1892">
      <c r="AA1892" s="11163" t="s">
        <v>16244</v>
      </c>
      <c r="AB1892" s="11161"/>
      <c r="AC1892" s="11161">
        <v>2</v>
      </c>
    </row>
    <row r="1893">
      <c r="AA1893" s="11163" t="s">
        <v>16242</v>
      </c>
      <c r="AB1893" s="11161"/>
      <c r="AC1893" s="11161">
        <v>2</v>
      </c>
    </row>
    <row r="1894">
      <c r="AA1894" s="11161" t="s">
        <v>16898</v>
      </c>
      <c r="AB1894" s="11161"/>
      <c r="AC1894" s="11289">
        <v>2</v>
      </c>
    </row>
    <row r="1895">
      <c r="AA1895" s="11161" t="s">
        <v>16201</v>
      </c>
      <c r="AB1895" s="11161"/>
      <c r="AC1895" s="11161">
        <v>2</v>
      </c>
    </row>
    <row r="1896">
      <c r="AA1896" s="11161" t="s">
        <v>17074</v>
      </c>
      <c r="AB1896" s="11161"/>
      <c r="AC1896" s="11161">
        <v>2</v>
      </c>
    </row>
    <row r="1897">
      <c r="AA1897" s="11161" t="s">
        <v>17075</v>
      </c>
      <c r="AB1897" s="11161"/>
      <c r="AC1897" s="11161">
        <v>2</v>
      </c>
    </row>
    <row r="1898">
      <c r="AA1898" s="11161" t="s">
        <v>16258</v>
      </c>
      <c r="AB1898" s="11161"/>
      <c r="AC1898" s="11161">
        <v>2</v>
      </c>
    </row>
    <row r="1899">
      <c r="AA1899" s="11161" t="s">
        <v>17076</v>
      </c>
      <c r="AB1899" s="11161"/>
      <c r="AC1899" s="11161">
        <v>2</v>
      </c>
    </row>
    <row r="1900">
      <c r="AA1900" s="11161" t="s">
        <v>16251</v>
      </c>
      <c r="AB1900" s="11161"/>
      <c r="AC1900" s="11161">
        <v>2</v>
      </c>
    </row>
    <row r="1901">
      <c r="AA1901" s="11161" t="s">
        <v>16824</v>
      </c>
      <c r="AB1901" s="11161"/>
      <c r="AC1901" s="11161">
        <v>2</v>
      </c>
    </row>
    <row r="1902">
      <c r="AA1902" s="11161" t="s">
        <v>17077</v>
      </c>
      <c r="AB1902" s="11161"/>
      <c r="AC1902" s="11161">
        <v>1</v>
      </c>
    </row>
    <row r="1903">
      <c r="AA1903" s="11161" t="s">
        <v>16826</v>
      </c>
      <c r="AB1903" s="11161"/>
      <c r="AC1903" s="11161">
        <v>1</v>
      </c>
    </row>
    <row r="1904">
      <c r="AA1904" s="11161" t="s">
        <v>17078</v>
      </c>
      <c r="AB1904" s="11161"/>
      <c r="AC1904" s="11161">
        <v>1</v>
      </c>
    </row>
    <row r="1905">
      <c r="AA1905" s="11161" t="s">
        <v>16813</v>
      </c>
      <c r="AB1905" s="11161"/>
      <c r="AC1905" s="11161">
        <v>1</v>
      </c>
    </row>
    <row r="1906">
      <c r="AA1906" s="11161" t="s">
        <v>16814</v>
      </c>
      <c r="AB1906" s="11161"/>
      <c r="AC1906" s="11161">
        <v>1</v>
      </c>
    </row>
    <row r="1907">
      <c r="AA1907" s="11161" t="s">
        <v>16815</v>
      </c>
      <c r="AB1907" s="11161"/>
      <c r="AC1907" s="11161">
        <v>1</v>
      </c>
    </row>
    <row r="1908">
      <c r="AA1908" s="11161" t="s">
        <v>17079</v>
      </c>
      <c r="AB1908" s="11161"/>
      <c r="AC1908" s="11161">
        <v>1</v>
      </c>
    </row>
    <row r="1909">
      <c r="AA1909" s="11161" t="s">
        <v>16818</v>
      </c>
      <c r="AB1909" s="11161"/>
      <c r="AC1909" s="11161">
        <v>1</v>
      </c>
    </row>
    <row r="1910">
      <c r="AA1910" s="11161" t="s">
        <v>16822</v>
      </c>
      <c r="AB1910" s="11161"/>
      <c r="AC1910" s="11161">
        <v>1</v>
      </c>
    </row>
    <row r="1911">
      <c r="AA1911" s="11161" t="s">
        <v>17080</v>
      </c>
      <c r="AB1911" s="11161"/>
      <c r="AC1911" s="11161">
        <v>1</v>
      </c>
    </row>
    <row r="1912">
      <c r="AA1912" s="11161" t="s">
        <v>16896</v>
      </c>
      <c r="AB1912" s="11161"/>
      <c r="AC1912" s="11161">
        <v>1</v>
      </c>
    </row>
    <row r="1913">
      <c r="AA1913" s="11161" t="s">
        <v>17081</v>
      </c>
      <c r="AB1913" s="11161"/>
      <c r="AC1913" s="11161">
        <v>1</v>
      </c>
    </row>
    <row r="1914">
      <c r="AA1914" s="11161" t="s">
        <v>17082</v>
      </c>
      <c r="AB1914" s="11161"/>
      <c r="AC1914" s="11161">
        <v>1</v>
      </c>
    </row>
    <row r="1915">
      <c r="AA1915" s="11161" t="s">
        <v>16837</v>
      </c>
      <c r="AB1915" s="11161"/>
      <c r="AC1915" s="11161">
        <v>1</v>
      </c>
    </row>
    <row r="1916">
      <c r="AA1916" s="11161" t="s">
        <v>17083</v>
      </c>
      <c r="AB1916" s="11161"/>
      <c r="AC1916" s="11161">
        <v>1</v>
      </c>
    </row>
    <row r="1917">
      <c r="AA1917" s="11161" t="s">
        <v>17084</v>
      </c>
      <c r="AB1917" s="11161"/>
      <c r="AC1917" s="11161">
        <v>1</v>
      </c>
    </row>
    <row r="1918">
      <c r="AA1918" s="11161" t="s">
        <v>16834</v>
      </c>
      <c r="AB1918" s="11161"/>
      <c r="AC1918" s="11161">
        <v>1</v>
      </c>
    </row>
    <row r="1919">
      <c r="AA1919" s="11161" t="s">
        <v>17085</v>
      </c>
      <c r="AB1919" s="11161"/>
      <c r="AC1919" s="11161">
        <v>1</v>
      </c>
    </row>
    <row r="1920">
      <c r="AA1920" s="11161" t="s">
        <v>17086</v>
      </c>
      <c r="AB1920" s="11161"/>
      <c r="AC1920" s="11161">
        <v>1</v>
      </c>
    </row>
    <row r="1921">
      <c r="AA1921" s="11161" t="s">
        <v>16827</v>
      </c>
      <c r="AB1921" s="11161"/>
      <c r="AC1921" s="11161">
        <v>1</v>
      </c>
    </row>
    <row r="1922">
      <c r="AA1922" s="11161" t="s">
        <v>16830</v>
      </c>
      <c r="AB1922" s="11161"/>
      <c r="AC1922" s="11161">
        <v>1</v>
      </c>
    </row>
    <row r="1923">
      <c r="AA1923" s="11161" t="s">
        <v>16843</v>
      </c>
      <c r="AB1923" s="11161"/>
      <c r="AC1923" s="11161">
        <v>1</v>
      </c>
    </row>
    <row r="1924">
      <c r="AA1924" s="11161" t="s">
        <v>17087</v>
      </c>
      <c r="AB1924" s="11161"/>
      <c r="AC1924" s="11161">
        <v>1</v>
      </c>
    </row>
    <row r="1925">
      <c r="AA1925" s="11161" t="s">
        <v>16839</v>
      </c>
      <c r="AB1925" s="11161"/>
      <c r="AC1925" s="11161">
        <v>1</v>
      </c>
    </row>
    <row r="1926">
      <c r="AA1926" s="11161" t="s">
        <v>17088</v>
      </c>
      <c r="AB1926" s="11161"/>
      <c r="AC1926" s="11161">
        <v>1</v>
      </c>
    </row>
    <row r="1927">
      <c r="AA1927" s="11161" t="s">
        <v>16847</v>
      </c>
      <c r="AB1927" s="11161"/>
      <c r="AC1927" s="11161">
        <v>1</v>
      </c>
    </row>
    <row r="1928">
      <c r="AA1928" t="s">
        <v>17089</v>
      </c>
      <c r="AC1928">
        <v>1</v>
      </c>
    </row>
    <row r="1929">
      <c r="AA1929" t="s">
        <v>17090</v>
      </c>
      <c r="AC1929">
        <v>1</v>
      </c>
    </row>
    <row r="1930">
      <c r="AA1930" t="s">
        <v>17091</v>
      </c>
      <c r="AC1930">
        <v>1</v>
      </c>
    </row>
    <row r="1931">
      <c r="AA1931" t="s">
        <v>16475</v>
      </c>
      <c r="AC1931">
        <v>1</v>
      </c>
    </row>
    <row r="1932">
      <c r="AA1932" t="s">
        <v>16476</v>
      </c>
      <c r="AC1932">
        <v>1</v>
      </c>
    </row>
    <row r="1933">
      <c r="AA1933" t="s">
        <v>17092</v>
      </c>
      <c r="AC1933">
        <v>1</v>
      </c>
    </row>
    <row r="1934">
      <c r="AA1934" t="s">
        <v>16477</v>
      </c>
      <c r="AC1934">
        <v>1</v>
      </c>
    </row>
    <row r="1935">
      <c r="AA1935" t="s">
        <v>16478</v>
      </c>
      <c r="AC1935">
        <v>1</v>
      </c>
    </row>
    <row r="1936">
      <c r="AA1936" t="s">
        <v>17093</v>
      </c>
      <c r="AC1936">
        <v>1</v>
      </c>
    </row>
    <row r="1937">
      <c r="AA1937" t="s">
        <v>17094</v>
      </c>
      <c r="AC1937">
        <v>1</v>
      </c>
    </row>
    <row r="1938">
      <c r="AA1938" t="s">
        <v>16474</v>
      </c>
      <c r="AC1938">
        <v>1</v>
      </c>
    </row>
    <row r="1939">
      <c r="AA1939" t="s">
        <v>16467</v>
      </c>
      <c r="AC1939">
        <v>1</v>
      </c>
    </row>
    <row r="1940">
      <c r="AA1940" t="s">
        <v>16468</v>
      </c>
      <c r="AC1940">
        <v>1</v>
      </c>
    </row>
    <row r="1941">
      <c r="AA1941" t="s">
        <v>16479</v>
      </c>
      <c r="AC1941">
        <v>1</v>
      </c>
    </row>
    <row r="1942">
      <c r="AA1942" t="s">
        <v>16480</v>
      </c>
      <c r="AC1942">
        <v>1</v>
      </c>
    </row>
    <row r="1943">
      <c r="AA1943" t="s">
        <v>16481</v>
      </c>
      <c r="AC1943">
        <v>1</v>
      </c>
    </row>
    <row r="1944">
      <c r="AA1944" t="s">
        <v>16482</v>
      </c>
      <c r="AC1944">
        <v>1</v>
      </c>
    </row>
    <row r="1945">
      <c r="AA1945" t="s">
        <v>16471</v>
      </c>
      <c r="AC1945">
        <v>1</v>
      </c>
    </row>
    <row r="1946">
      <c r="AA1946" t="s">
        <v>16473</v>
      </c>
      <c r="AC1946">
        <v>1</v>
      </c>
    </row>
    <row r="1947">
      <c r="AA1947" t="s">
        <v>17095</v>
      </c>
      <c r="AC1947">
        <v>1</v>
      </c>
    </row>
    <row r="1948">
      <c r="AA1948" t="s">
        <v>17096</v>
      </c>
      <c r="AC1948">
        <v>1</v>
      </c>
    </row>
    <row r="1949">
      <c r="AA1949" t="s">
        <v>17097</v>
      </c>
      <c r="AC1949">
        <v>1</v>
      </c>
    </row>
    <row r="1950">
      <c r="AA1950" t="s">
        <v>17098</v>
      </c>
      <c r="AC1950">
        <v>1</v>
      </c>
    </row>
    <row r="1951">
      <c r="AA1951" t="s">
        <v>17099</v>
      </c>
      <c r="AC1951">
        <v>1</v>
      </c>
    </row>
    <row r="1952">
      <c r="AA1952" t="s">
        <v>17100</v>
      </c>
      <c r="AC1952">
        <v>1</v>
      </c>
    </row>
    <row r="1953">
      <c r="AA1953" t="s">
        <v>16451</v>
      </c>
      <c r="AC1953">
        <v>1</v>
      </c>
    </row>
    <row r="1954">
      <c r="AA1954" t="s">
        <v>16453</v>
      </c>
      <c r="AC1954">
        <v>1</v>
      </c>
    </row>
    <row r="1955">
      <c r="AA1955" t="s">
        <v>17101</v>
      </c>
      <c r="AC1955">
        <v>1</v>
      </c>
    </row>
    <row r="1956">
      <c r="AA1956" t="s">
        <v>17102</v>
      </c>
      <c r="AC1956">
        <v>1</v>
      </c>
    </row>
    <row r="1957">
      <c r="AA1957" t="s">
        <v>17103</v>
      </c>
      <c r="AC1957">
        <v>1</v>
      </c>
    </row>
    <row r="1958">
      <c r="AA1958" t="s">
        <v>16492</v>
      </c>
      <c r="AC1958">
        <v>1</v>
      </c>
    </row>
    <row r="1959">
      <c r="AA1959" t="s">
        <v>16494</v>
      </c>
      <c r="AC1959">
        <v>1</v>
      </c>
    </row>
    <row r="1960">
      <c r="AA1960" t="s">
        <v>16495</v>
      </c>
      <c r="AC1960">
        <v>1</v>
      </c>
    </row>
    <row r="1961">
      <c r="AA1961" t="s">
        <v>16487</v>
      </c>
      <c r="AC1961">
        <v>1</v>
      </c>
    </row>
    <row r="1962">
      <c r="AA1962" t="s">
        <v>16489</v>
      </c>
      <c r="AC1962">
        <v>1</v>
      </c>
    </row>
    <row r="1963">
      <c r="AA1963" t="s">
        <v>17104</v>
      </c>
      <c r="AC1963">
        <v>1</v>
      </c>
    </row>
    <row r="1964">
      <c r="AA1964" t="s">
        <v>17105</v>
      </c>
      <c r="AC1964">
        <v>1</v>
      </c>
    </row>
    <row r="1965">
      <c r="AA1965" t="s">
        <v>17106</v>
      </c>
      <c r="AC1965">
        <v>1</v>
      </c>
    </row>
    <row r="1966">
      <c r="AA1966" t="s">
        <v>17107</v>
      </c>
      <c r="AC1966">
        <v>1</v>
      </c>
    </row>
    <row r="1967">
      <c r="AA1967" t="s">
        <v>17108</v>
      </c>
      <c r="AC1967">
        <v>1</v>
      </c>
    </row>
    <row r="1968">
      <c r="AA1968" t="s">
        <v>17109</v>
      </c>
      <c r="AC1968">
        <v>1</v>
      </c>
    </row>
    <row r="1969">
      <c r="AA1969" t="s">
        <v>17110</v>
      </c>
      <c r="AC1969">
        <v>1</v>
      </c>
    </row>
    <row r="1970">
      <c r="AA1970" t="s">
        <v>16458</v>
      </c>
      <c r="AC1970">
        <v>1</v>
      </c>
    </row>
    <row r="1971">
      <c r="AA1971" t="s">
        <v>16459</v>
      </c>
      <c r="AC1971">
        <v>1</v>
      </c>
    </row>
    <row r="1972">
      <c r="AA1972" t="s">
        <v>16460</v>
      </c>
      <c r="AC1972">
        <v>1</v>
      </c>
    </row>
    <row r="1973">
      <c r="AA1973" t="s">
        <v>17111</v>
      </c>
      <c r="AC1973">
        <v>1</v>
      </c>
    </row>
    <row r="1974">
      <c r="AA1974" t="s">
        <v>16454</v>
      </c>
      <c r="AC1974">
        <v>1</v>
      </c>
    </row>
    <row r="1975">
      <c r="AA1975" t="s">
        <v>17112</v>
      </c>
      <c r="AC1975">
        <v>1</v>
      </c>
    </row>
    <row r="1976">
      <c r="AA1976" t="s">
        <v>16456</v>
      </c>
      <c r="AC1976">
        <v>1</v>
      </c>
    </row>
    <row r="1977">
      <c r="AA1977" t="s">
        <v>17113</v>
      </c>
      <c r="AC1977">
        <v>1</v>
      </c>
    </row>
    <row r="1978">
      <c r="AA1978" t="s">
        <v>17114</v>
      </c>
      <c r="AC1978">
        <v>1</v>
      </c>
    </row>
    <row r="1979">
      <c r="AA1979" t="s">
        <v>17115</v>
      </c>
      <c r="AC1979">
        <v>1</v>
      </c>
    </row>
    <row r="1980">
      <c r="AA1980" t="s">
        <v>17116</v>
      </c>
      <c r="AC1980">
        <v>1</v>
      </c>
    </row>
    <row r="1981">
      <c r="AA1981" t="s">
        <v>16502</v>
      </c>
      <c r="AC1981">
        <v>1</v>
      </c>
    </row>
    <row r="1982">
      <c r="AA1982" t="s">
        <v>17117</v>
      </c>
      <c r="AC1982">
        <v>1</v>
      </c>
    </row>
    <row r="1983">
      <c r="AA1983" t="s">
        <v>17118</v>
      </c>
      <c r="AC1983">
        <v>1</v>
      </c>
    </row>
    <row r="1984">
      <c r="AA1984" t="s">
        <v>17119</v>
      </c>
      <c r="AC1984">
        <v>1</v>
      </c>
    </row>
    <row r="1985">
      <c r="AA1985" t="s">
        <v>17120</v>
      </c>
      <c r="AC1985">
        <v>1</v>
      </c>
    </row>
    <row r="1986">
      <c r="AA1986" t="s">
        <v>16525</v>
      </c>
      <c r="AC1986">
        <v>1</v>
      </c>
    </row>
    <row r="1987">
      <c r="AA1987" t="s">
        <v>16526</v>
      </c>
      <c r="AC1987">
        <v>1</v>
      </c>
    </row>
    <row r="1988">
      <c r="AA1988" t="s">
        <v>17121</v>
      </c>
      <c r="AC1988">
        <v>1</v>
      </c>
    </row>
    <row r="1989">
      <c r="AA1989" t="s">
        <v>16514</v>
      </c>
      <c r="AC1989">
        <v>1</v>
      </c>
    </row>
    <row r="1990">
      <c r="AA1990" t="s">
        <v>17122</v>
      </c>
      <c r="AC1990">
        <v>1</v>
      </c>
    </row>
    <row r="1991">
      <c r="AA1991" t="s">
        <v>16510</v>
      </c>
      <c r="AC1991">
        <v>1</v>
      </c>
    </row>
    <row r="1992">
      <c r="AA1992" t="s">
        <v>16512</v>
      </c>
      <c r="AC1992">
        <v>1</v>
      </c>
    </row>
    <row r="1993">
      <c r="AA1993" t="s">
        <v>16554</v>
      </c>
      <c r="AC1993">
        <v>1</v>
      </c>
    </row>
    <row r="1994">
      <c r="AA1994" t="s">
        <v>16516</v>
      </c>
      <c r="AC1994">
        <v>1</v>
      </c>
    </row>
    <row r="1995">
      <c r="AA1995" t="s">
        <v>16518</v>
      </c>
      <c r="AC1995">
        <v>1</v>
      </c>
    </row>
    <row r="1996">
      <c r="AA1996" t="s">
        <v>17123</v>
      </c>
      <c r="AC1996">
        <v>1</v>
      </c>
    </row>
    <row r="1997">
      <c r="AA1997" t="s">
        <v>17124</v>
      </c>
      <c r="AC1997">
        <v>1</v>
      </c>
    </row>
    <row r="1998">
      <c r="AA1998" t="s">
        <v>17125</v>
      </c>
      <c r="AC1998">
        <v>1</v>
      </c>
    </row>
    <row r="1999">
      <c r="AA1999" t="s">
        <v>17126</v>
      </c>
      <c r="AC1999">
        <v>1</v>
      </c>
    </row>
    <row r="2000">
      <c r="AA2000" t="s">
        <v>17127</v>
      </c>
      <c r="AC2000">
        <v>1</v>
      </c>
    </row>
    <row r="2001">
      <c r="AA2001" t="s">
        <v>16543</v>
      </c>
      <c r="AC2001">
        <v>1</v>
      </c>
    </row>
    <row r="2002">
      <c r="AA2002" t="s">
        <v>16545</v>
      </c>
      <c r="AC2002">
        <v>1</v>
      </c>
    </row>
    <row r="2003">
      <c r="AA2003" t="s">
        <v>16537</v>
      </c>
      <c r="AC2003">
        <v>1</v>
      </c>
    </row>
    <row r="2004">
      <c r="AA2004" t="s">
        <v>16539</v>
      </c>
      <c r="AC2004">
        <v>1</v>
      </c>
    </row>
    <row r="2005">
      <c r="AA2005" t="s">
        <v>16541</v>
      </c>
      <c r="AC2005">
        <v>1</v>
      </c>
    </row>
    <row r="2006">
      <c r="AA2006" t="s">
        <v>17128</v>
      </c>
      <c r="AC2006">
        <v>1</v>
      </c>
    </row>
    <row r="2007">
      <c r="AA2007" t="s">
        <v>17129</v>
      </c>
      <c r="AC2007">
        <v>1</v>
      </c>
    </row>
    <row r="2008">
      <c r="AA2008" t="s">
        <v>17130</v>
      </c>
      <c r="AC2008">
        <v>1</v>
      </c>
    </row>
    <row r="2009">
      <c r="AA2009" t="s">
        <v>16791</v>
      </c>
      <c r="AC2009">
        <v>1</v>
      </c>
    </row>
    <row r="2010">
      <c r="AA2010" t="s">
        <v>17131</v>
      </c>
      <c r="AC2010">
        <v>1</v>
      </c>
    </row>
    <row r="2011">
      <c r="AA2011" t="s">
        <v>16787</v>
      </c>
      <c r="AC2011">
        <v>1</v>
      </c>
    </row>
    <row r="2012">
      <c r="AA2012" t="s">
        <v>16788</v>
      </c>
      <c r="AC2012">
        <v>1</v>
      </c>
    </row>
    <row r="2013">
      <c r="AA2013" t="s">
        <v>16533</v>
      </c>
      <c r="AC2013">
        <v>1</v>
      </c>
    </row>
    <row r="2014">
      <c r="AA2014" t="s">
        <v>17132</v>
      </c>
      <c r="AC2014">
        <v>1</v>
      </c>
    </row>
    <row r="2015">
      <c r="AA2015" t="s">
        <v>17133</v>
      </c>
      <c r="AC2015">
        <v>1</v>
      </c>
    </row>
    <row r="2016">
      <c r="AA2016" t="s">
        <v>17134</v>
      </c>
      <c r="AC2016">
        <v>1</v>
      </c>
    </row>
    <row r="2017">
      <c r="AA2017" t="s">
        <v>17135</v>
      </c>
      <c r="AC2017">
        <v>1</v>
      </c>
    </row>
    <row r="2018">
      <c r="AA2018" t="s">
        <v>17136</v>
      </c>
      <c r="AC2018">
        <v>1</v>
      </c>
    </row>
    <row r="2019">
      <c r="AA2019" t="s">
        <v>17137</v>
      </c>
      <c r="AC2019">
        <v>1</v>
      </c>
    </row>
    <row r="2020">
      <c r="AA2020" t="s">
        <v>17138</v>
      </c>
      <c r="AC2020">
        <v>1</v>
      </c>
    </row>
    <row r="2021">
      <c r="AA2021" t="s">
        <v>17139</v>
      </c>
      <c r="AC2021">
        <v>1</v>
      </c>
    </row>
    <row r="2022">
      <c r="AA2022" t="s">
        <v>17140</v>
      </c>
      <c r="AC2022">
        <v>1</v>
      </c>
    </row>
    <row r="2023">
      <c r="AA2023" t="s">
        <v>17141</v>
      </c>
      <c r="AC2023">
        <v>1</v>
      </c>
    </row>
    <row r="2024">
      <c r="AA2024" t="s">
        <v>17142</v>
      </c>
      <c r="AC2024">
        <v>1</v>
      </c>
    </row>
    <row r="2025">
      <c r="AA2025" t="s">
        <v>17143</v>
      </c>
      <c r="AC2025">
        <v>1</v>
      </c>
    </row>
    <row r="2026">
      <c r="AA2026" t="s">
        <v>17144</v>
      </c>
      <c r="AC2026">
        <v>1</v>
      </c>
    </row>
    <row r="2027">
      <c r="AA2027" t="s">
        <v>17145</v>
      </c>
      <c r="AC2027">
        <v>1</v>
      </c>
    </row>
    <row r="2028">
      <c r="AA2028" t="s">
        <v>16795</v>
      </c>
      <c r="AC2028">
        <v>1</v>
      </c>
    </row>
    <row r="2029">
      <c r="AA2029" t="s">
        <v>17146</v>
      </c>
      <c r="AC2029">
        <v>1</v>
      </c>
    </row>
    <row r="2030">
      <c r="AA2030" t="s">
        <v>17147</v>
      </c>
      <c r="AC2030">
        <v>1</v>
      </c>
    </row>
    <row r="2031">
      <c r="AA2031" t="s">
        <v>16802</v>
      </c>
      <c r="AC2031">
        <v>1</v>
      </c>
    </row>
    <row r="2032">
      <c r="AA2032" t="s">
        <v>16804</v>
      </c>
      <c r="AC2032">
        <v>1</v>
      </c>
    </row>
    <row r="2033">
      <c r="AA2033" t="s">
        <v>16798</v>
      </c>
      <c r="AC2033">
        <v>1</v>
      </c>
    </row>
    <row r="2034">
      <c r="AA2034" t="s">
        <v>16797</v>
      </c>
      <c r="AC2034">
        <v>1</v>
      </c>
    </row>
    <row r="2035">
      <c r="AA2035" t="s">
        <v>16777</v>
      </c>
      <c r="AC2035">
        <v>1</v>
      </c>
    </row>
    <row r="2036">
      <c r="AA2036" t="s">
        <v>16778</v>
      </c>
      <c r="AC2036">
        <v>1</v>
      </c>
    </row>
    <row r="2037">
      <c r="AA2037" t="s">
        <v>16779</v>
      </c>
      <c r="AC2037">
        <v>1</v>
      </c>
    </row>
    <row r="2038">
      <c r="AA2038" t="s">
        <v>16782</v>
      </c>
      <c r="AC2038">
        <v>1</v>
      </c>
    </row>
    <row r="2039">
      <c r="AA2039" t="s">
        <v>16783</v>
      </c>
      <c r="AC2039">
        <v>1</v>
      </c>
    </row>
    <row r="2040">
      <c r="AA2040" t="s">
        <v>17148</v>
      </c>
      <c r="AC2040">
        <v>1</v>
      </c>
    </row>
    <row r="2041">
      <c r="AA2041" t="s">
        <v>17149</v>
      </c>
      <c r="AC2041">
        <v>1</v>
      </c>
    </row>
    <row r="2042">
      <c r="AA2042" t="s">
        <v>17150</v>
      </c>
      <c r="AC2042">
        <v>1</v>
      </c>
    </row>
    <row r="2043">
      <c r="AA2043" t="s">
        <v>17151</v>
      </c>
      <c r="AC2043">
        <v>1</v>
      </c>
    </row>
    <row r="2044">
      <c r="AA2044" t="s">
        <v>16773</v>
      </c>
      <c r="AC2044">
        <v>1</v>
      </c>
    </row>
    <row r="2045">
      <c r="AA2045" t="s">
        <v>16774</v>
      </c>
      <c r="AC2045">
        <v>1</v>
      </c>
    </row>
    <row r="2046">
      <c r="AA2046" t="s">
        <v>16775</v>
      </c>
      <c r="AC2046">
        <v>1</v>
      </c>
    </row>
    <row r="2047">
      <c r="AA2047" t="s">
        <v>16776</v>
      </c>
      <c r="AC2047">
        <v>1</v>
      </c>
    </row>
    <row r="2048">
      <c r="AA2048" t="s">
        <v>16768</v>
      </c>
      <c r="AC2048">
        <v>1</v>
      </c>
    </row>
    <row r="2049">
      <c r="AA2049" t="s">
        <v>16770</v>
      </c>
      <c r="AC2049">
        <v>1</v>
      </c>
    </row>
    <row r="2050">
      <c r="AA2050" t="s">
        <v>17152</v>
      </c>
      <c r="AC2050">
        <v>1</v>
      </c>
    </row>
    <row r="2051">
      <c r="AA2051" t="s">
        <v>17153</v>
      </c>
      <c r="AC2051">
        <v>1</v>
      </c>
    </row>
    <row r="2052">
      <c r="AA2052" t="s">
        <v>17154</v>
      </c>
      <c r="AC2052">
        <v>1</v>
      </c>
    </row>
    <row r="2053">
      <c r="AA2053" t="s">
        <v>17155</v>
      </c>
      <c r="AC2053">
        <v>1</v>
      </c>
    </row>
    <row r="2054">
      <c r="AA2054" t="s">
        <v>17156</v>
      </c>
      <c r="AC2054">
        <v>1</v>
      </c>
    </row>
    <row r="2055">
      <c r="AA2055" t="s">
        <v>17157</v>
      </c>
      <c r="AC2055">
        <v>1</v>
      </c>
    </row>
    <row r="2056">
      <c r="AA2056" t="s">
        <v>16807</v>
      </c>
      <c r="AC2056">
        <v>1</v>
      </c>
    </row>
    <row r="2057">
      <c r="AA2057" t="s">
        <v>16808</v>
      </c>
      <c r="AC2057">
        <v>1</v>
      </c>
    </row>
    <row r="2058">
      <c r="AA2058" t="s">
        <v>16654</v>
      </c>
      <c r="AC2058">
        <v>1</v>
      </c>
    </row>
    <row r="2059">
      <c r="AA2059" t="s">
        <v>17158</v>
      </c>
      <c r="AC2059">
        <v>1</v>
      </c>
    </row>
    <row r="2060">
      <c r="AA2060" t="s">
        <v>16616</v>
      </c>
      <c r="AC2060">
        <v>1</v>
      </c>
    </row>
    <row r="2061">
      <c r="AA2061" t="s">
        <v>17159</v>
      </c>
      <c r="AC2061">
        <v>1</v>
      </c>
    </row>
    <row r="2062">
      <c r="AA2062" t="s">
        <v>17160</v>
      </c>
      <c r="AC2062">
        <v>1</v>
      </c>
    </row>
    <row r="2063">
      <c r="AA2063" t="s">
        <v>16657</v>
      </c>
      <c r="AC2063">
        <v>1</v>
      </c>
    </row>
    <row r="2064">
      <c r="AA2064" t="s">
        <v>16622</v>
      </c>
      <c r="AC2064">
        <v>1</v>
      </c>
    </row>
    <row r="2065">
      <c r="AA2065" t="s">
        <v>16624</v>
      </c>
      <c r="AC2065">
        <v>1</v>
      </c>
    </row>
    <row r="2066">
      <c r="AA2066" t="s">
        <v>16618</v>
      </c>
      <c r="AC2066">
        <v>1</v>
      </c>
    </row>
    <row r="2067">
      <c r="AA2067" t="s">
        <v>16620</v>
      </c>
      <c r="AC2067">
        <v>1</v>
      </c>
    </row>
    <row r="2068">
      <c r="AA2068" t="s">
        <v>17161</v>
      </c>
      <c r="AC2068">
        <v>1</v>
      </c>
    </row>
    <row r="2069">
      <c r="AA2069" t="s">
        <v>17162</v>
      </c>
      <c r="AC2069">
        <v>1</v>
      </c>
    </row>
    <row r="2070">
      <c r="AA2070" t="s">
        <v>17163</v>
      </c>
      <c r="AC2070">
        <v>1</v>
      </c>
    </row>
    <row r="2071">
      <c r="AA2071" t="s">
        <v>16741</v>
      </c>
      <c r="AC2071">
        <v>1</v>
      </c>
    </row>
    <row r="2072">
      <c r="AA2072" t="s">
        <v>16742</v>
      </c>
      <c r="AC2072">
        <v>1</v>
      </c>
    </row>
    <row r="2073">
      <c r="AA2073" t="s">
        <v>16763</v>
      </c>
      <c r="AC2073">
        <v>1</v>
      </c>
    </row>
    <row r="2074">
      <c r="AA2074" t="s">
        <v>16746</v>
      </c>
      <c r="AC2074">
        <v>1</v>
      </c>
    </row>
    <row r="2075">
      <c r="AA2075" t="s">
        <v>16747</v>
      </c>
      <c r="AC2075">
        <v>1</v>
      </c>
    </row>
    <row r="2076">
      <c r="AA2076" t="s">
        <v>16748</v>
      </c>
      <c r="AC2076">
        <v>1</v>
      </c>
    </row>
    <row r="2077">
      <c r="AA2077" t="s">
        <v>16761</v>
      </c>
      <c r="AC2077">
        <v>1</v>
      </c>
    </row>
    <row r="2078">
      <c r="AA2078" t="s">
        <v>16809</v>
      </c>
      <c r="AC2078">
        <v>1</v>
      </c>
    </row>
    <row r="2079">
      <c r="AA2079" t="s">
        <v>16750</v>
      </c>
      <c r="AC2079">
        <v>1</v>
      </c>
    </row>
    <row r="2080">
      <c r="AA2080" t="s">
        <v>16752</v>
      </c>
      <c r="AC2080">
        <v>1</v>
      </c>
    </row>
    <row r="2081">
      <c r="AA2081" t="s">
        <v>16754</v>
      </c>
      <c r="AC2081">
        <v>1</v>
      </c>
    </row>
    <row r="2082">
      <c r="AA2082" t="s">
        <v>17164</v>
      </c>
      <c r="AC2082">
        <v>1</v>
      </c>
    </row>
    <row r="2083">
      <c r="AA2083" t="s">
        <v>16759</v>
      </c>
      <c r="AC2083">
        <v>1</v>
      </c>
    </row>
    <row r="2084">
      <c r="AA2084" t="s">
        <v>17165</v>
      </c>
      <c r="AC2084">
        <v>1</v>
      </c>
    </row>
    <row r="2085">
      <c r="AA2085" t="s">
        <v>16721</v>
      </c>
      <c r="AC2085">
        <v>1</v>
      </c>
    </row>
    <row r="2086">
      <c r="AA2086" t="s">
        <v>16740</v>
      </c>
      <c r="AC2086">
        <v>1</v>
      </c>
    </row>
    <row r="2087">
      <c r="AA2087" t="s">
        <v>17166</v>
      </c>
      <c r="AC2087">
        <v>1</v>
      </c>
    </row>
    <row r="2088">
      <c r="AA2088" t="s">
        <v>16717</v>
      </c>
      <c r="AC2088">
        <v>1</v>
      </c>
    </row>
    <row r="2089">
      <c r="AA2089" t="s">
        <v>16718</v>
      </c>
      <c r="AC2089">
        <v>1</v>
      </c>
    </row>
    <row r="2090">
      <c r="AA2090" t="s">
        <v>17167</v>
      </c>
      <c r="AC2090">
        <v>1</v>
      </c>
    </row>
    <row r="2091">
      <c r="AA2091" t="s">
        <v>17168</v>
      </c>
      <c r="AC2091">
        <v>1</v>
      </c>
    </row>
    <row r="2092">
      <c r="AA2092" t="s">
        <v>17169</v>
      </c>
      <c r="AC2092">
        <v>1</v>
      </c>
    </row>
    <row r="2093">
      <c r="AA2093" t="s">
        <v>16728</v>
      </c>
      <c r="AC2093">
        <v>1</v>
      </c>
    </row>
    <row r="2094">
      <c r="AA2094" t="s">
        <v>17170</v>
      </c>
      <c r="AC2094">
        <v>1</v>
      </c>
    </row>
    <row r="2095">
      <c r="AA2095" t="s">
        <v>17171</v>
      </c>
      <c r="AC2095">
        <v>1</v>
      </c>
    </row>
    <row r="2096">
      <c r="AA2096" t="s">
        <v>17172</v>
      </c>
      <c r="AC2096">
        <v>1</v>
      </c>
    </row>
    <row r="2097">
      <c r="AA2097" t="s">
        <v>17173</v>
      </c>
      <c r="AC2097">
        <v>1</v>
      </c>
    </row>
    <row r="2098">
      <c r="AA2098" t="s">
        <v>17174</v>
      </c>
      <c r="AC2098">
        <v>1</v>
      </c>
    </row>
    <row r="2099">
      <c r="AA2099" t="s">
        <v>17175</v>
      </c>
      <c r="AC2099">
        <v>1</v>
      </c>
    </row>
    <row r="2100">
      <c r="AA2100" t="s">
        <v>17176</v>
      </c>
      <c r="AC2100">
        <v>1</v>
      </c>
    </row>
    <row r="2101">
      <c r="AA2101" t="s">
        <v>17177</v>
      </c>
      <c r="AC2101">
        <v>1</v>
      </c>
    </row>
    <row r="2102">
      <c r="AA2102" t="s">
        <v>16730</v>
      </c>
      <c r="AC2102">
        <v>1</v>
      </c>
    </row>
    <row r="2103">
      <c r="AA2103" t="s">
        <v>16732</v>
      </c>
      <c r="AC2103">
        <v>1</v>
      </c>
    </row>
    <row r="2104">
      <c r="AA2104" t="s">
        <v>17178</v>
      </c>
      <c r="AC2104">
        <v>1</v>
      </c>
    </row>
    <row r="2105">
      <c r="AA2105" t="s">
        <v>17179</v>
      </c>
      <c r="AC2105">
        <v>1</v>
      </c>
    </row>
    <row r="2106">
      <c r="AA2106" t="s">
        <v>16733</v>
      </c>
      <c r="AC2106">
        <v>1</v>
      </c>
    </row>
    <row r="2107">
      <c r="AA2107" t="s">
        <v>16734</v>
      </c>
      <c r="AC2107">
        <v>1</v>
      </c>
    </row>
    <row r="2108">
      <c r="AA2108" t="s">
        <v>17180</v>
      </c>
      <c r="AC2108">
        <v>1</v>
      </c>
    </row>
    <row r="2109">
      <c r="AA2109" t="s">
        <v>16735</v>
      </c>
      <c r="AC2109">
        <v>1</v>
      </c>
    </row>
    <row r="2110">
      <c r="AA2110" t="s">
        <v>16736</v>
      </c>
      <c r="AC2110">
        <v>1</v>
      </c>
    </row>
    <row r="2111">
      <c r="AA2111" t="s">
        <v>16723</v>
      </c>
      <c r="AC2111">
        <v>1</v>
      </c>
    </row>
    <row r="2112">
      <c r="AA2112" t="s">
        <v>16725</v>
      </c>
      <c r="AC2112">
        <v>1</v>
      </c>
    </row>
    <row r="2113">
      <c r="AA2113" t="s">
        <v>17181</v>
      </c>
      <c r="AC2113">
        <v>1</v>
      </c>
    </row>
    <row r="2114">
      <c r="AA2114" t="s">
        <v>16675</v>
      </c>
      <c r="AC2114">
        <v>1</v>
      </c>
    </row>
    <row r="2115">
      <c r="AA2115" t="s">
        <v>16680</v>
      </c>
      <c r="AC2115">
        <v>1</v>
      </c>
    </row>
    <row r="2116">
      <c r="AA2116" t="s">
        <v>17182</v>
      </c>
      <c r="AC2116">
        <v>1</v>
      </c>
    </row>
    <row r="2117">
      <c r="AA2117" t="s">
        <v>17183</v>
      </c>
      <c r="AC2117">
        <v>1</v>
      </c>
    </row>
    <row r="2118">
      <c r="AA2118" t="s">
        <v>17184</v>
      </c>
      <c r="AC2118">
        <v>1</v>
      </c>
    </row>
    <row r="2119">
      <c r="AA2119" t="s">
        <v>17185</v>
      </c>
      <c r="AC2119">
        <v>1</v>
      </c>
    </row>
    <row r="2120">
      <c r="AA2120" t="s">
        <v>17186</v>
      </c>
      <c r="AC2120">
        <v>1</v>
      </c>
    </row>
    <row r="2121">
      <c r="AA2121" t="s">
        <v>17187</v>
      </c>
      <c r="AC2121">
        <v>1</v>
      </c>
    </row>
    <row r="2122">
      <c r="AA2122" t="s">
        <v>16683</v>
      </c>
      <c r="AC2122">
        <v>1</v>
      </c>
    </row>
    <row r="2123">
      <c r="AA2123" t="s">
        <v>17188</v>
      </c>
      <c r="AC2123">
        <v>1</v>
      </c>
    </row>
    <row r="2124">
      <c r="AA2124" t="s">
        <v>16670</v>
      </c>
      <c r="AC2124">
        <v>1</v>
      </c>
    </row>
    <row r="2125">
      <c r="AA2125" t="s">
        <v>16672</v>
      </c>
      <c r="AC2125">
        <v>1</v>
      </c>
    </row>
    <row r="2126">
      <c r="AA2126" t="s">
        <v>16673</v>
      </c>
      <c r="AC2126">
        <v>1</v>
      </c>
    </row>
    <row r="2127">
      <c r="AA2127" t="s">
        <v>17189</v>
      </c>
      <c r="AC2127">
        <v>1</v>
      </c>
    </row>
    <row r="2128">
      <c r="AA2128" t="s">
        <v>16666</v>
      </c>
      <c r="AC2128">
        <v>1</v>
      </c>
    </row>
    <row r="2129">
      <c r="AA2129" t="s">
        <v>17190</v>
      </c>
      <c r="AC2129">
        <v>1</v>
      </c>
    </row>
    <row r="2130">
      <c r="AA2130" t="s">
        <v>17191</v>
      </c>
      <c r="AC2130">
        <v>1</v>
      </c>
    </row>
    <row r="2131">
      <c r="AA2131" t="s">
        <v>17192</v>
      </c>
      <c r="AC2131">
        <v>1</v>
      </c>
    </row>
    <row r="2132">
      <c r="AA2132" t="s">
        <v>17193</v>
      </c>
      <c r="AC2132">
        <v>1</v>
      </c>
    </row>
    <row r="2133">
      <c r="AA2133" t="s">
        <v>17194</v>
      </c>
      <c r="AC2133">
        <v>1</v>
      </c>
    </row>
    <row r="2134">
      <c r="AA2134" t="s">
        <v>17195</v>
      </c>
      <c r="AC2134">
        <v>1</v>
      </c>
    </row>
    <row r="2135">
      <c r="AA2135" t="s">
        <v>17196</v>
      </c>
      <c r="AC2135">
        <v>1</v>
      </c>
    </row>
    <row r="2136">
      <c r="AA2136" t="s">
        <v>16651</v>
      </c>
      <c r="AC2136">
        <v>1</v>
      </c>
    </row>
    <row r="2137">
      <c r="AA2137" t="s">
        <v>16653</v>
      </c>
      <c r="AC2137">
        <v>1</v>
      </c>
    </row>
    <row r="2138">
      <c r="AA2138" t="s">
        <v>17197</v>
      </c>
      <c r="AC2138">
        <v>1</v>
      </c>
    </row>
    <row r="2139">
      <c r="AA2139" t="s">
        <v>17198</v>
      </c>
      <c r="AC2139">
        <v>1</v>
      </c>
    </row>
    <row r="2140">
      <c r="AA2140" t="s">
        <v>17199</v>
      </c>
      <c r="AC2140">
        <v>1</v>
      </c>
    </row>
    <row r="2141">
      <c r="AA2141" t="s">
        <v>17200</v>
      </c>
      <c r="AC2141">
        <v>1</v>
      </c>
    </row>
    <row r="2142">
      <c r="AA2142" t="s">
        <v>16631</v>
      </c>
      <c r="AC2142">
        <v>1</v>
      </c>
    </row>
    <row r="2143">
      <c r="AA2143" t="s">
        <v>16632</v>
      </c>
      <c r="AC2143">
        <v>1</v>
      </c>
    </row>
    <row r="2144">
      <c r="AA2144" t="s">
        <v>16714</v>
      </c>
      <c r="AC2144">
        <v>1</v>
      </c>
    </row>
    <row r="2145">
      <c r="AA2145" t="s">
        <v>16650</v>
      </c>
      <c r="AC2145">
        <v>1</v>
      </c>
    </row>
    <row r="2146">
      <c r="AA2146" t="s">
        <v>17201</v>
      </c>
      <c r="AC2146">
        <v>1</v>
      </c>
    </row>
    <row r="2147">
      <c r="AA2147" t="s">
        <v>17202</v>
      </c>
      <c r="AC2147">
        <v>1</v>
      </c>
    </row>
    <row r="2148">
      <c r="AA2148" t="s">
        <v>17203</v>
      </c>
      <c r="AC2148">
        <v>1</v>
      </c>
    </row>
    <row r="2149">
      <c r="AA2149" t="s">
        <v>16647</v>
      </c>
      <c r="AC2149">
        <v>1</v>
      </c>
    </row>
    <row r="2150">
      <c r="AA2150" t="s">
        <v>16648</v>
      </c>
      <c r="AC2150">
        <v>1</v>
      </c>
    </row>
    <row r="2151">
      <c r="AA2151" t="s">
        <v>17204</v>
      </c>
      <c r="AC2151">
        <v>1</v>
      </c>
    </row>
    <row r="2152">
      <c r="AA2152" t="s">
        <v>17205</v>
      </c>
      <c r="AC2152">
        <v>1</v>
      </c>
    </row>
    <row r="2153">
      <c r="AA2153" t="s">
        <v>17206</v>
      </c>
      <c r="AC2153">
        <v>1</v>
      </c>
    </row>
    <row r="2154">
      <c r="AA2154" t="s">
        <v>17207</v>
      </c>
      <c r="AC2154">
        <v>1</v>
      </c>
    </row>
    <row r="2155">
      <c r="AA2155" t="s">
        <v>17208</v>
      </c>
      <c r="AC2155">
        <v>1</v>
      </c>
    </row>
    <row r="2156">
      <c r="AA2156" t="s">
        <v>17209</v>
      </c>
      <c r="AC2156">
        <v>1</v>
      </c>
    </row>
    <row r="2157">
      <c r="AA2157" t="s">
        <v>17210</v>
      </c>
      <c r="AC2157">
        <v>1</v>
      </c>
    </row>
    <row r="2158">
      <c r="AA2158" t="s">
        <v>17211</v>
      </c>
      <c r="AC2158">
        <v>1</v>
      </c>
    </row>
    <row r="2159">
      <c r="AA2159" t="s">
        <v>17212</v>
      </c>
      <c r="AC2159">
        <v>1</v>
      </c>
    </row>
    <row r="2160">
      <c r="AA2160" t="s">
        <v>17213</v>
      </c>
      <c r="AC2160">
        <v>1</v>
      </c>
    </row>
    <row r="2161">
      <c r="AA2161" t="s">
        <v>17214</v>
      </c>
      <c r="AC2161">
        <v>1</v>
      </c>
    </row>
    <row r="2162">
      <c r="AA2162" t="s">
        <v>16629</v>
      </c>
      <c r="AC2162">
        <v>1</v>
      </c>
    </row>
    <row r="2163">
      <c r="AA2163" t="s">
        <v>17215</v>
      </c>
      <c r="AC2163">
        <v>1</v>
      </c>
    </row>
    <row r="2164">
      <c r="AA2164" t="s">
        <v>16686</v>
      </c>
      <c r="AC2164">
        <v>1</v>
      </c>
    </row>
    <row r="2165">
      <c r="AA2165" t="s">
        <v>16687</v>
      </c>
      <c r="AC2165">
        <v>1</v>
      </c>
    </row>
    <row r="2166">
      <c r="AA2166" t="s">
        <v>17216</v>
      </c>
      <c r="AC2166">
        <v>1</v>
      </c>
    </row>
    <row r="2167">
      <c r="AA2167" t="s">
        <v>17217</v>
      </c>
      <c r="AC2167">
        <v>1</v>
      </c>
    </row>
    <row r="2168">
      <c r="AA2168" t="s">
        <v>17218</v>
      </c>
      <c r="AC2168">
        <v>1</v>
      </c>
    </row>
    <row r="2169">
      <c r="AA2169" t="s">
        <v>17219</v>
      </c>
      <c r="AC2169">
        <v>1</v>
      </c>
    </row>
    <row r="2170">
      <c r="AA2170" t="s">
        <v>17220</v>
      </c>
      <c r="AC2170">
        <v>1</v>
      </c>
    </row>
    <row r="2171">
      <c r="AA2171" t="s">
        <v>17221</v>
      </c>
      <c r="AC2171">
        <v>1</v>
      </c>
    </row>
    <row r="2172">
      <c r="AA2172" t="s">
        <v>17222</v>
      </c>
      <c r="AC2172">
        <v>1</v>
      </c>
    </row>
    <row r="2173">
      <c r="AA2173" t="s">
        <v>17223</v>
      </c>
      <c r="AC2173">
        <v>1</v>
      </c>
    </row>
    <row r="2174">
      <c r="AA2174" t="s">
        <v>17224</v>
      </c>
      <c r="AC2174">
        <v>1</v>
      </c>
    </row>
    <row r="2175">
      <c r="AA2175" t="s">
        <v>17225</v>
      </c>
      <c r="AC2175">
        <v>1</v>
      </c>
    </row>
    <row r="2176">
      <c r="AA2176" t="s">
        <v>16634</v>
      </c>
      <c r="AC2176">
        <v>1</v>
      </c>
    </row>
    <row r="2177">
      <c r="AA2177" t="s">
        <v>16636</v>
      </c>
      <c r="AC2177">
        <v>1</v>
      </c>
    </row>
    <row r="2178">
      <c r="AA2178" t="s">
        <v>16637</v>
      </c>
      <c r="AC2178">
        <v>1</v>
      </c>
    </row>
    <row r="2179">
      <c r="AA2179" t="s">
        <v>17226</v>
      </c>
      <c r="AC2179">
        <v>1</v>
      </c>
    </row>
    <row r="2180">
      <c r="AA2180" t="s">
        <v>16639</v>
      </c>
      <c r="AC2180">
        <v>1</v>
      </c>
    </row>
    <row r="2181">
      <c r="AA2181" t="s">
        <v>16641</v>
      </c>
      <c r="AC2181">
        <v>1</v>
      </c>
    </row>
    <row r="2182">
      <c r="AA2182" t="s">
        <v>16708</v>
      </c>
      <c r="AC2182">
        <v>1</v>
      </c>
    </row>
    <row r="2183">
      <c r="AA2183" t="s">
        <v>16709</v>
      </c>
      <c r="AC2183">
        <v>1</v>
      </c>
    </row>
    <row r="2184">
      <c r="AA2184" t="s">
        <v>17227</v>
      </c>
      <c r="AC2184">
        <v>1</v>
      </c>
    </row>
    <row r="2185">
      <c r="AA2185" t="s">
        <v>17228</v>
      </c>
      <c r="AC2185">
        <v>1</v>
      </c>
    </row>
    <row r="2186">
      <c r="AA2186" t="s">
        <v>17229</v>
      </c>
      <c r="AC2186">
        <v>1</v>
      </c>
    </row>
    <row r="2187">
      <c r="AA2187" t="s">
        <v>17230</v>
      </c>
      <c r="AC2187">
        <v>1</v>
      </c>
    </row>
    <row r="2188">
      <c r="AA2188" t="s">
        <v>16700</v>
      </c>
      <c r="AC2188">
        <v>1</v>
      </c>
    </row>
    <row r="2189">
      <c r="AA2189" t="s">
        <v>16702</v>
      </c>
      <c r="AC2189">
        <v>1</v>
      </c>
    </row>
    <row r="2190">
      <c r="AA2190" t="s">
        <v>17231</v>
      </c>
      <c r="AC2190">
        <v>1</v>
      </c>
    </row>
    <row r="2191">
      <c r="AA2191" t="s">
        <v>16690</v>
      </c>
      <c r="AC2191">
        <v>1</v>
      </c>
    </row>
    <row r="2192">
      <c r="AA2192" t="s">
        <v>16691</v>
      </c>
      <c r="AC2192">
        <v>1</v>
      </c>
    </row>
    <row r="2193">
      <c r="AA2193" t="s">
        <v>17232</v>
      </c>
      <c r="AC2193">
        <v>1</v>
      </c>
    </row>
    <row r="2194">
      <c r="AA2194" t="s">
        <v>17233</v>
      </c>
      <c r="AC2194">
        <v>1</v>
      </c>
    </row>
    <row r="2195">
      <c r="AA2195" t="s">
        <v>16696</v>
      </c>
      <c r="AC2195">
        <v>1</v>
      </c>
    </row>
    <row r="2196">
      <c r="AA2196" t="s">
        <v>16698</v>
      </c>
      <c r="AC2196">
        <v>1</v>
      </c>
    </row>
    <row r="2197">
      <c r="AA2197" t="s">
        <v>16973</v>
      </c>
      <c r="AC2197">
        <v>1</v>
      </c>
    </row>
    <row r="2198">
      <c r="AA2198" t="s">
        <v>17234</v>
      </c>
      <c r="AC2198">
        <v>1</v>
      </c>
    </row>
    <row r="2199">
      <c r="AA2199" t="s">
        <v>17235</v>
      </c>
      <c r="AC2199">
        <v>1</v>
      </c>
    </row>
    <row r="2200">
      <c r="AA2200" t="s">
        <v>17236</v>
      </c>
      <c r="AC2200">
        <v>1</v>
      </c>
    </row>
    <row r="2201">
      <c r="AA2201" t="s">
        <v>17237</v>
      </c>
      <c r="AC2201">
        <v>1</v>
      </c>
    </row>
    <row r="2202">
      <c r="AA2202" t="s">
        <v>16974</v>
      </c>
      <c r="AC2202">
        <v>1</v>
      </c>
    </row>
    <row r="2203">
      <c r="AA2203" t="s">
        <v>16975</v>
      </c>
      <c r="AC2203">
        <v>1</v>
      </c>
    </row>
    <row r="2204">
      <c r="AA2204" t="s">
        <v>17238</v>
      </c>
      <c r="AC2204">
        <v>1</v>
      </c>
    </row>
    <row r="2205">
      <c r="AA2205" t="s">
        <v>16979</v>
      </c>
      <c r="AC2205">
        <v>1</v>
      </c>
    </row>
    <row r="2206">
      <c r="AA2206" t="s">
        <v>16963</v>
      </c>
      <c r="AC2206">
        <v>1</v>
      </c>
    </row>
    <row r="2207">
      <c r="AA2207" t="s">
        <v>16965</v>
      </c>
      <c r="AC2207">
        <v>1</v>
      </c>
    </row>
    <row r="2208">
      <c r="AA2208" t="s">
        <v>16966</v>
      </c>
      <c r="AC2208">
        <v>1</v>
      </c>
    </row>
    <row r="2209">
      <c r="AA2209" t="s">
        <v>16967</v>
      </c>
      <c r="AC2209">
        <v>1</v>
      </c>
    </row>
    <row r="2210">
      <c r="AA2210" t="s">
        <v>16968</v>
      </c>
      <c r="AC2210">
        <v>1</v>
      </c>
    </row>
    <row r="2211">
      <c r="AA2211" t="s">
        <v>16969</v>
      </c>
      <c r="AC2211">
        <v>1</v>
      </c>
    </row>
    <row r="2212">
      <c r="AA2212" t="s">
        <v>17239</v>
      </c>
      <c r="AC2212">
        <v>1</v>
      </c>
    </row>
    <row r="2213">
      <c r="AA2213" t="s">
        <v>17240</v>
      </c>
      <c r="AC2213">
        <v>1</v>
      </c>
    </row>
    <row r="2214">
      <c r="AA2214" t="s">
        <v>17241</v>
      </c>
      <c r="AC2214">
        <v>1</v>
      </c>
    </row>
    <row r="2215">
      <c r="AA2215" t="s">
        <v>17242</v>
      </c>
      <c r="AC2215">
        <v>1</v>
      </c>
    </row>
    <row r="2216">
      <c r="AA2216" t="s">
        <v>17243</v>
      </c>
      <c r="AC2216">
        <v>1</v>
      </c>
    </row>
    <row r="2217">
      <c r="AA2217" t="s">
        <v>16980</v>
      </c>
      <c r="AC2217">
        <v>1</v>
      </c>
    </row>
    <row r="2218">
      <c r="AA2218" t="s">
        <v>16981</v>
      </c>
      <c r="AC2218">
        <v>1</v>
      </c>
    </row>
    <row r="2219">
      <c r="AA2219" t="s">
        <v>16983</v>
      </c>
      <c r="AC2219">
        <v>1</v>
      </c>
    </row>
    <row r="2220">
      <c r="AA2220" t="s">
        <v>16985</v>
      </c>
      <c r="AC2220">
        <v>1</v>
      </c>
    </row>
    <row r="2221">
      <c r="AA2221" t="s">
        <v>17244</v>
      </c>
      <c r="AC2221">
        <v>1</v>
      </c>
    </row>
    <row r="2222">
      <c r="AA2222" t="s">
        <v>17245</v>
      </c>
      <c r="AC2222">
        <v>1</v>
      </c>
    </row>
    <row r="2223">
      <c r="AA2223" t="s">
        <v>17246</v>
      </c>
      <c r="AC2223">
        <v>1</v>
      </c>
    </row>
    <row r="2224">
      <c r="AA2224" t="s">
        <v>16972</v>
      </c>
      <c r="AC2224">
        <v>1</v>
      </c>
    </row>
    <row r="2225">
      <c r="AA2225" t="s">
        <v>16957</v>
      </c>
      <c r="AC2225">
        <v>1</v>
      </c>
    </row>
    <row r="2226">
      <c r="AA2226" t="s">
        <v>16960</v>
      </c>
      <c r="AC2226">
        <v>1</v>
      </c>
    </row>
    <row r="2227">
      <c r="AA2227" t="s">
        <v>17247</v>
      </c>
      <c r="AC2227">
        <v>1</v>
      </c>
    </row>
    <row r="2228">
      <c r="AA2228" t="s">
        <v>16993</v>
      </c>
      <c r="AC2228">
        <v>1</v>
      </c>
    </row>
    <row r="2229">
      <c r="AA2229" t="s">
        <v>16961</v>
      </c>
      <c r="AC2229">
        <v>1</v>
      </c>
    </row>
    <row r="2230">
      <c r="AA2230" t="s">
        <v>17248</v>
      </c>
      <c r="AC2230">
        <v>1</v>
      </c>
    </row>
    <row r="2231">
      <c r="AA2231" t="s">
        <v>17249</v>
      </c>
      <c r="AC2231">
        <v>1</v>
      </c>
    </row>
    <row r="2232">
      <c r="AA2232" t="s">
        <v>17250</v>
      </c>
      <c r="AC2232">
        <v>1</v>
      </c>
    </row>
    <row r="2233">
      <c r="AA2233" t="s">
        <v>17251</v>
      </c>
      <c r="AC2233">
        <v>1</v>
      </c>
    </row>
    <row r="2234">
      <c r="AA2234" t="s">
        <v>16994</v>
      </c>
      <c r="AC2234">
        <v>1</v>
      </c>
    </row>
    <row r="2235">
      <c r="AA2235" t="s">
        <v>17252</v>
      </c>
      <c r="AC2235">
        <v>1</v>
      </c>
    </row>
    <row r="2236">
      <c r="AA2236" t="s">
        <v>16991</v>
      </c>
      <c r="AC2236">
        <v>1</v>
      </c>
    </row>
    <row r="2237">
      <c r="AA2237" t="s">
        <v>16992</v>
      </c>
      <c r="AC2237">
        <v>1</v>
      </c>
    </row>
    <row r="2238">
      <c r="AA2238" t="s">
        <v>16988</v>
      </c>
      <c r="AC2238">
        <v>1</v>
      </c>
    </row>
    <row r="2239">
      <c r="AA2239" t="s">
        <v>17253</v>
      </c>
      <c r="AC2239">
        <v>1</v>
      </c>
    </row>
    <row r="2240">
      <c r="AA2240" t="s">
        <v>16997</v>
      </c>
      <c r="AC2240">
        <v>1</v>
      </c>
    </row>
    <row r="2241">
      <c r="AA2241" t="s">
        <v>16998</v>
      </c>
      <c r="AC2241">
        <v>1</v>
      </c>
    </row>
    <row r="2242">
      <c r="AA2242" t="s">
        <v>17254</v>
      </c>
      <c r="AC2242">
        <v>1</v>
      </c>
    </row>
    <row r="2243">
      <c r="AA2243" t="s">
        <v>16996</v>
      </c>
      <c r="AC2243">
        <v>1</v>
      </c>
    </row>
    <row r="2244">
      <c r="AA2244" t="s">
        <v>17255</v>
      </c>
      <c r="AC2244">
        <v>1</v>
      </c>
    </row>
    <row r="2245">
      <c r="AA2245" t="s">
        <v>17256</v>
      </c>
      <c r="AC2245">
        <v>1</v>
      </c>
    </row>
    <row r="2246">
      <c r="AA2246" t="s">
        <v>17257</v>
      </c>
      <c r="AC2246">
        <v>1</v>
      </c>
    </row>
    <row r="2247">
      <c r="AA2247" t="s">
        <v>17258</v>
      </c>
      <c r="AC2247">
        <v>1</v>
      </c>
    </row>
    <row r="2248">
      <c r="AA2248" t="s">
        <v>17259</v>
      </c>
      <c r="AC2248">
        <v>1</v>
      </c>
    </row>
    <row r="2249">
      <c r="AA2249" t="s">
        <v>17260</v>
      </c>
      <c r="AC2249">
        <v>1</v>
      </c>
    </row>
    <row r="2250">
      <c r="AA2250" t="s">
        <v>17261</v>
      </c>
      <c r="AC2250">
        <v>1</v>
      </c>
    </row>
    <row r="2251">
      <c r="AA2251" t="s">
        <v>17262</v>
      </c>
      <c r="AC2251">
        <v>1</v>
      </c>
    </row>
    <row r="2252">
      <c r="AA2252" t="s">
        <v>17000</v>
      </c>
      <c r="AC2252">
        <v>1</v>
      </c>
    </row>
    <row r="2253">
      <c r="AA2253" t="s">
        <v>17002</v>
      </c>
      <c r="AC2253">
        <v>1</v>
      </c>
    </row>
    <row r="2254">
      <c r="AA2254" t="s">
        <v>16986</v>
      </c>
      <c r="AC2254">
        <v>1</v>
      </c>
    </row>
    <row r="2255">
      <c r="AA2255" t="s">
        <v>16999</v>
      </c>
      <c r="AC2255">
        <v>1</v>
      </c>
    </row>
    <row r="2256">
      <c r="AA2256" t="s">
        <v>16918</v>
      </c>
      <c r="AB2256" t="s">
        <v>15216</v>
      </c>
      <c r="AC2256">
        <v>1</v>
      </c>
    </row>
    <row r="2257">
      <c r="AA2257" t="s">
        <v>16920</v>
      </c>
      <c r="AB2257" t="s">
        <v>15216</v>
      </c>
      <c r="AC2257">
        <v>1</v>
      </c>
    </row>
    <row r="2258">
      <c r="AA2258" t="s">
        <v>16922</v>
      </c>
      <c r="AB2258" t="s">
        <v>15216</v>
      </c>
      <c r="AC2258">
        <v>1</v>
      </c>
    </row>
    <row r="2259">
      <c r="AA2259" t="s">
        <v>17263</v>
      </c>
      <c r="AC2259">
        <v>1</v>
      </c>
    </row>
    <row r="2260">
      <c r="AA2260" t="s">
        <v>17010</v>
      </c>
      <c r="AC2260">
        <v>1</v>
      </c>
    </row>
    <row r="2261">
      <c r="AA2261" t="s">
        <v>17007</v>
      </c>
      <c r="AC2261">
        <v>1</v>
      </c>
    </row>
    <row r="2262">
      <c r="AA2262" t="s">
        <v>17008</v>
      </c>
      <c r="AC2262">
        <v>1</v>
      </c>
    </row>
    <row r="2263">
      <c r="AA2263" t="s">
        <v>17013</v>
      </c>
      <c r="AC2263">
        <v>1</v>
      </c>
    </row>
    <row r="2264">
      <c r="AA2264" t="s">
        <v>17264</v>
      </c>
      <c r="AC2264">
        <v>1</v>
      </c>
    </row>
    <row r="2265">
      <c r="AA2265" t="s">
        <v>17265</v>
      </c>
      <c r="AC2265">
        <v>1</v>
      </c>
    </row>
    <row r="2266">
      <c r="AA2266" t="s">
        <v>17266</v>
      </c>
      <c r="AC2266">
        <v>1</v>
      </c>
    </row>
    <row r="2267">
      <c r="AA2267" t="s">
        <v>17011</v>
      </c>
      <c r="AC2267">
        <v>1</v>
      </c>
    </row>
    <row r="2268">
      <c r="AA2268" t="s">
        <v>17267</v>
      </c>
      <c r="AC2268">
        <v>1</v>
      </c>
    </row>
    <row r="2269">
      <c r="AA2269" t="s">
        <v>17005</v>
      </c>
      <c r="AC2269">
        <v>1</v>
      </c>
    </row>
    <row r="2270">
      <c r="AA2270" t="s">
        <v>16926</v>
      </c>
      <c r="AC2270">
        <v>1</v>
      </c>
    </row>
    <row r="2271">
      <c r="AA2271" t="s">
        <v>17268</v>
      </c>
      <c r="AB2271" t="s">
        <v>17269</v>
      </c>
      <c r="AC2271">
        <v>1</v>
      </c>
    </row>
    <row r="2272">
      <c r="AA2272" t="s">
        <v>17270</v>
      </c>
      <c r="AC2272">
        <v>1</v>
      </c>
    </row>
    <row r="2273">
      <c r="AA2273" t="s">
        <v>16929</v>
      </c>
      <c r="AC2273">
        <v>1</v>
      </c>
    </row>
    <row r="2274">
      <c r="AA2274" t="s">
        <v>17271</v>
      </c>
      <c r="AC2274">
        <v>1</v>
      </c>
    </row>
    <row r="2275">
      <c r="AA2275" t="s">
        <v>16933</v>
      </c>
      <c r="AC2275">
        <v>1</v>
      </c>
    </row>
    <row r="2276">
      <c r="AA2276" t="s">
        <v>16935</v>
      </c>
      <c r="AC2276">
        <v>1</v>
      </c>
    </row>
    <row r="2277">
      <c r="AA2277" t="s">
        <v>16930</v>
      </c>
      <c r="AC2277">
        <v>1</v>
      </c>
    </row>
    <row r="2278">
      <c r="AA2278" t="s">
        <v>17272</v>
      </c>
      <c r="AB2278" t="s">
        <v>15216</v>
      </c>
      <c r="AC2278">
        <v>1</v>
      </c>
    </row>
    <row r="2279">
      <c r="AA2279" t="s">
        <v>16917</v>
      </c>
      <c r="AC2279">
        <v>1</v>
      </c>
    </row>
    <row r="2280">
      <c r="AA2280" t="s">
        <v>16915</v>
      </c>
      <c r="AC2280">
        <v>1</v>
      </c>
    </row>
    <row r="2281">
      <c r="AA2281" t="s">
        <v>16925</v>
      </c>
      <c r="AB2281" t="s">
        <v>15216</v>
      </c>
      <c r="AC2281">
        <v>1</v>
      </c>
    </row>
    <row r="2282">
      <c r="AA2282" t="s">
        <v>16932</v>
      </c>
      <c r="AB2282" t="s">
        <v>15216</v>
      </c>
      <c r="AC2282">
        <v>1</v>
      </c>
    </row>
    <row r="2283">
      <c r="AA2283" t="s">
        <v>16949</v>
      </c>
      <c r="AC2283">
        <v>1</v>
      </c>
    </row>
    <row r="2284">
      <c r="AA2284" t="s">
        <v>16942</v>
      </c>
      <c r="AC2284">
        <v>1</v>
      </c>
    </row>
    <row r="2285">
      <c r="AA2285" t="s">
        <v>17273</v>
      </c>
      <c r="AC2285">
        <v>1</v>
      </c>
    </row>
    <row r="2286">
      <c r="AA2286" t="s">
        <v>16943</v>
      </c>
      <c r="AC2286">
        <v>1</v>
      </c>
    </row>
    <row r="2287">
      <c r="AA2287" t="s">
        <v>17274</v>
      </c>
      <c r="AC2287">
        <v>1</v>
      </c>
    </row>
    <row r="2288">
      <c r="AA2288" t="s">
        <v>16938</v>
      </c>
      <c r="AC2288">
        <v>1</v>
      </c>
    </row>
    <row r="2289">
      <c r="AA2289" t="s">
        <v>16940</v>
      </c>
      <c r="AC2289">
        <v>1</v>
      </c>
    </row>
    <row r="2290">
      <c r="AA2290" t="s">
        <v>16947</v>
      </c>
      <c r="AC2290">
        <v>1</v>
      </c>
    </row>
    <row r="2291">
      <c r="AA2291" t="s">
        <v>16951</v>
      </c>
      <c r="AC2291">
        <v>1</v>
      </c>
    </row>
    <row r="2292">
      <c r="AA2292" t="s">
        <v>17275</v>
      </c>
      <c r="AC2292">
        <v>1</v>
      </c>
    </row>
    <row r="2293">
      <c r="AA2293" t="s">
        <v>17276</v>
      </c>
      <c r="AC2293">
        <v>1</v>
      </c>
    </row>
    <row r="2294">
      <c r="AA2294" t="s">
        <v>14829</v>
      </c>
      <c r="AB2294" t="s">
        <v>14808</v>
      </c>
      <c r="AC2294">
        <v>1</v>
      </c>
    </row>
    <row r="2295">
      <c r="AA2295" t="s">
        <v>17277</v>
      </c>
      <c r="AC2295">
        <v>1</v>
      </c>
    </row>
    <row r="2296">
      <c r="AA2296" t="s">
        <v>16895</v>
      </c>
      <c r="AC2296">
        <v>1</v>
      </c>
    </row>
    <row r="2297">
      <c r="AA2297" t="s">
        <v>17278</v>
      </c>
      <c r="AC2297">
        <v>1</v>
      </c>
    </row>
    <row r="2298">
      <c r="AA2298" t="s">
        <v>16891</v>
      </c>
      <c r="AC2298">
        <v>1</v>
      </c>
    </row>
    <row r="2299">
      <c r="AA2299" t="s">
        <v>17279</v>
      </c>
      <c r="AC2299">
        <v>1</v>
      </c>
    </row>
    <row r="2300">
      <c r="AA2300" t="s">
        <v>16893</v>
      </c>
      <c r="AC2300">
        <v>1</v>
      </c>
    </row>
    <row r="2301">
      <c r="AA2301" t="s">
        <v>16890</v>
      </c>
      <c r="AC2301">
        <v>1</v>
      </c>
    </row>
    <row r="2302">
      <c r="AA2302" t="s">
        <v>17280</v>
      </c>
      <c r="AC2302">
        <v>1</v>
      </c>
    </row>
    <row r="2303">
      <c r="AA2303" t="s">
        <v>16899</v>
      </c>
      <c r="AC2303">
        <v>1</v>
      </c>
    </row>
    <row r="2304">
      <c r="AA2304" t="s">
        <v>17281</v>
      </c>
      <c r="AC2304">
        <v>1</v>
      </c>
    </row>
    <row r="2305">
      <c r="AA2305" t="s">
        <v>17282</v>
      </c>
      <c r="AC2305">
        <v>1</v>
      </c>
    </row>
    <row r="2306">
      <c r="AA2306" t="s">
        <v>17283</v>
      </c>
      <c r="AC2306">
        <v>1</v>
      </c>
    </row>
    <row r="2307">
      <c r="AA2307" t="s">
        <v>17284</v>
      </c>
      <c r="AC2307">
        <v>1</v>
      </c>
    </row>
    <row r="2308">
      <c r="AA2308" t="s">
        <v>17285</v>
      </c>
      <c r="AC2308">
        <v>1</v>
      </c>
    </row>
    <row r="2309">
      <c r="AA2309" t="s">
        <v>16865</v>
      </c>
      <c r="AC2309">
        <v>1</v>
      </c>
    </row>
    <row r="2310">
      <c r="AA2310" t="s">
        <v>17286</v>
      </c>
      <c r="AC2310">
        <v>1</v>
      </c>
    </row>
    <row r="2311">
      <c r="AA2311" t="s">
        <v>16868</v>
      </c>
      <c r="AC2311">
        <v>1</v>
      </c>
    </row>
    <row r="2312">
      <c r="AA2312" t="s">
        <v>17287</v>
      </c>
      <c r="AC2312">
        <v>1</v>
      </c>
    </row>
    <row r="2313">
      <c r="AA2313" t="s">
        <v>16859</v>
      </c>
      <c r="AC2313">
        <v>1</v>
      </c>
    </row>
    <row r="2314">
      <c r="AA2314" t="s">
        <v>16861</v>
      </c>
      <c r="AC2314">
        <v>1</v>
      </c>
    </row>
    <row r="2315">
      <c r="AA2315" t="s">
        <v>16857</v>
      </c>
      <c r="AC2315">
        <v>1</v>
      </c>
    </row>
    <row r="2316">
      <c r="AA2316" t="s">
        <v>16881</v>
      </c>
      <c r="AC2316">
        <v>1</v>
      </c>
    </row>
    <row r="2317">
      <c r="AA2317" t="s">
        <v>16863</v>
      </c>
      <c r="AC2317">
        <v>1</v>
      </c>
    </row>
    <row r="2318">
      <c r="AA2318" t="s">
        <v>16855</v>
      </c>
      <c r="AC2318">
        <v>1</v>
      </c>
    </row>
    <row r="2319">
      <c r="AA2319" t="s">
        <v>17288</v>
      </c>
      <c r="AC2319">
        <v>1</v>
      </c>
    </row>
    <row r="2320">
      <c r="AA2320" t="s">
        <v>17289</v>
      </c>
      <c r="AC2320">
        <v>1</v>
      </c>
    </row>
    <row r="2321">
      <c r="AA2321" t="s">
        <v>16849</v>
      </c>
      <c r="AC2321">
        <v>1</v>
      </c>
    </row>
    <row r="2322">
      <c r="AA2322" t="s">
        <v>16905</v>
      </c>
      <c r="AC2322">
        <v>1</v>
      </c>
    </row>
    <row r="2323">
      <c r="AA2323" t="s">
        <v>16907</v>
      </c>
      <c r="AC2323">
        <v>1</v>
      </c>
    </row>
    <row r="2324">
      <c r="AA2324" t="s">
        <v>16909</v>
      </c>
      <c r="AC2324">
        <v>1</v>
      </c>
    </row>
    <row r="2325">
      <c r="AA2325" t="s">
        <v>17290</v>
      </c>
      <c r="AC2325">
        <v>1</v>
      </c>
    </row>
    <row r="2326">
      <c r="AA2326" t="s">
        <v>17291</v>
      </c>
      <c r="AC2326">
        <v>1</v>
      </c>
    </row>
    <row r="2327">
      <c r="AA2327" t="s">
        <v>17292</v>
      </c>
      <c r="AC2327">
        <v>1</v>
      </c>
    </row>
    <row r="2328">
      <c r="AA2328" t="s">
        <v>16914</v>
      </c>
      <c r="AC2328">
        <v>1</v>
      </c>
    </row>
    <row r="2329">
      <c r="AA2329" t="s">
        <v>17293</v>
      </c>
      <c r="AC2329">
        <v>1</v>
      </c>
    </row>
    <row r="2330">
      <c r="AA2330" t="s">
        <v>16912</v>
      </c>
      <c r="AC2330">
        <v>1</v>
      </c>
    </row>
    <row r="2331">
      <c r="AA2331" t="s">
        <v>17294</v>
      </c>
      <c r="AC2331">
        <v>1</v>
      </c>
    </row>
    <row r="2332">
      <c r="AA2332" t="s">
        <v>16874</v>
      </c>
      <c r="AC2332">
        <v>1</v>
      </c>
    </row>
    <row r="2333">
      <c r="AA2333" t="s">
        <v>16886</v>
      </c>
      <c r="AC2333">
        <v>1</v>
      </c>
    </row>
    <row r="2334">
      <c r="AA2334" t="s">
        <v>17295</v>
      </c>
      <c r="AC2334">
        <v>1</v>
      </c>
    </row>
    <row r="2335">
      <c r="AA2335" t="s">
        <v>16879</v>
      </c>
      <c r="AC2335">
        <v>1</v>
      </c>
    </row>
    <row r="2336">
      <c r="AA2336" t="s">
        <v>16880</v>
      </c>
      <c r="AC2336">
        <v>1</v>
      </c>
    </row>
    <row r="2337">
      <c r="AA2337" t="s">
        <v>16875</v>
      </c>
      <c r="AC2337">
        <v>1</v>
      </c>
    </row>
    <row r="2338">
      <c r="AA2338" t="s">
        <v>17296</v>
      </c>
      <c r="AC2338">
        <v>1</v>
      </c>
    </row>
    <row r="2339">
      <c r="AA2339" t="s">
        <v>17297</v>
      </c>
      <c r="AC2339">
        <v>1</v>
      </c>
    </row>
    <row r="2340">
      <c r="AA2340" t="s">
        <v>17298</v>
      </c>
      <c r="AC2340">
        <v>1</v>
      </c>
    </row>
    <row r="2341">
      <c r="AA2341" t="s">
        <v>16953</v>
      </c>
      <c r="AC2341">
        <v>1</v>
      </c>
    </row>
    <row r="2342">
      <c r="AA2342" t="s">
        <v>17299</v>
      </c>
      <c r="AC2342">
        <v>1</v>
      </c>
    </row>
    <row r="2343">
      <c r="AA2343" t="s">
        <v>17300</v>
      </c>
      <c r="AC2343">
        <v>1</v>
      </c>
    </row>
    <row r="2344">
      <c r="AA2344" t="s">
        <v>16604</v>
      </c>
      <c r="AC2344">
        <v>1</v>
      </c>
    </row>
    <row r="2345">
      <c r="AA2345" t="s">
        <v>16594</v>
      </c>
      <c r="AC2345">
        <v>1</v>
      </c>
    </row>
    <row r="2346">
      <c r="AA2346" t="s">
        <v>16596</v>
      </c>
      <c r="AC2346">
        <v>1</v>
      </c>
    </row>
    <row r="2347">
      <c r="AA2347" t="s">
        <v>17301</v>
      </c>
      <c r="AC2347">
        <v>1</v>
      </c>
    </row>
    <row r="2348">
      <c r="AA2348" t="s">
        <v>17302</v>
      </c>
      <c r="AC2348">
        <v>1</v>
      </c>
    </row>
    <row r="2349">
      <c r="AA2349" t="s">
        <v>16598</v>
      </c>
      <c r="AC2349">
        <v>1</v>
      </c>
    </row>
    <row r="2350">
      <c r="AA2350" t="s">
        <v>16600</v>
      </c>
      <c r="AC2350">
        <v>1</v>
      </c>
    </row>
    <row r="2351">
      <c r="AA2351" t="s">
        <v>17303</v>
      </c>
      <c r="AC2351">
        <v>1</v>
      </c>
    </row>
    <row r="2352">
      <c r="AA2352" t="s">
        <v>17304</v>
      </c>
      <c r="AC2352">
        <v>1</v>
      </c>
    </row>
    <row r="2353">
      <c r="AA2353" t="s">
        <v>16591</v>
      </c>
      <c r="AC2353">
        <v>1</v>
      </c>
    </row>
    <row r="2354">
      <c r="AA2354" t="s">
        <v>16593</v>
      </c>
      <c r="AC2354">
        <v>1</v>
      </c>
    </row>
    <row r="2355">
      <c r="AA2355" t="s">
        <v>17305</v>
      </c>
      <c r="AC2355">
        <v>1</v>
      </c>
    </row>
    <row r="2356">
      <c r="AA2356" t="s">
        <v>16584</v>
      </c>
      <c r="AC2356">
        <v>1</v>
      </c>
    </row>
    <row r="2357">
      <c r="AA2357" t="s">
        <v>17306</v>
      </c>
      <c r="AC2357">
        <v>1</v>
      </c>
    </row>
    <row r="2358">
      <c r="AA2358" t="s">
        <v>17307</v>
      </c>
      <c r="AC2358">
        <v>1</v>
      </c>
    </row>
    <row r="2359">
      <c r="AA2359" t="s">
        <v>17308</v>
      </c>
      <c r="AC2359">
        <v>1</v>
      </c>
    </row>
    <row r="2360">
      <c r="AA2360" t="s">
        <v>17309</v>
      </c>
      <c r="AC2360">
        <v>1</v>
      </c>
    </row>
    <row r="2361">
      <c r="AA2361" t="s">
        <v>17310</v>
      </c>
      <c r="AC2361">
        <v>1</v>
      </c>
    </row>
    <row r="2362">
      <c r="AA2362" t="s">
        <v>17311</v>
      </c>
      <c r="AC2362">
        <v>1</v>
      </c>
    </row>
    <row r="2363">
      <c r="AA2363" t="s">
        <v>17033</v>
      </c>
      <c r="AC2363">
        <v>1</v>
      </c>
    </row>
    <row r="2364">
      <c r="AA2364" t="s">
        <v>17034</v>
      </c>
      <c r="AC2364">
        <v>1</v>
      </c>
    </row>
    <row r="2365">
      <c r="AA2365" t="s">
        <v>17035</v>
      </c>
      <c r="AC2365">
        <v>1</v>
      </c>
    </row>
    <row r="2366">
      <c r="AA2366" t="s">
        <v>17036</v>
      </c>
      <c r="AC2366">
        <v>1</v>
      </c>
    </row>
    <row r="2367">
      <c r="AA2367" t="s">
        <v>17312</v>
      </c>
      <c r="AC2367">
        <v>1</v>
      </c>
    </row>
    <row r="2368">
      <c r="AA2368" t="s">
        <v>17030</v>
      </c>
      <c r="AC2368">
        <v>1</v>
      </c>
    </row>
    <row r="2369">
      <c r="AA2369" t="s">
        <v>17313</v>
      </c>
      <c r="AC2369">
        <v>1</v>
      </c>
    </row>
    <row r="2370">
      <c r="AA2370" t="s">
        <v>17314</v>
      </c>
      <c r="AC2370">
        <v>1</v>
      </c>
    </row>
    <row r="2371">
      <c r="AA2371" t="s">
        <v>17017</v>
      </c>
      <c r="AC2371">
        <v>1</v>
      </c>
    </row>
    <row r="2372">
      <c r="AA2372" t="s">
        <v>17014</v>
      </c>
      <c r="AC2372">
        <v>1</v>
      </c>
    </row>
    <row r="2373">
      <c r="AA2373" t="s">
        <v>17015</v>
      </c>
      <c r="AC2373">
        <v>1</v>
      </c>
    </row>
    <row r="2374">
      <c r="AA2374" t="s">
        <v>17315</v>
      </c>
      <c r="AC2374">
        <v>1</v>
      </c>
    </row>
    <row r="2375">
      <c r="AA2375" t="s">
        <v>17041</v>
      </c>
      <c r="AC2375">
        <v>1</v>
      </c>
    </row>
    <row r="2376">
      <c r="AA2376" t="s">
        <v>17316</v>
      </c>
      <c r="AC2376">
        <v>1</v>
      </c>
    </row>
    <row r="2377">
      <c r="AA2377" t="s">
        <v>17317</v>
      </c>
      <c r="AC2377">
        <v>1</v>
      </c>
    </row>
    <row r="2378">
      <c r="AA2378" t="s">
        <v>17318</v>
      </c>
      <c r="AC2378">
        <v>1</v>
      </c>
    </row>
    <row r="2379">
      <c r="AA2379" t="s">
        <v>17319</v>
      </c>
      <c r="AC2379">
        <v>1</v>
      </c>
    </row>
    <row r="2380">
      <c r="AA2380" t="s">
        <v>17320</v>
      </c>
      <c r="AC2380">
        <v>1</v>
      </c>
    </row>
    <row r="2381">
      <c r="AA2381" t="s">
        <v>17040</v>
      </c>
      <c r="AC2381">
        <v>1</v>
      </c>
    </row>
    <row r="2382">
      <c r="AA2382" t="s">
        <v>17045</v>
      </c>
      <c r="AC2382">
        <v>1</v>
      </c>
    </row>
    <row r="2383">
      <c r="AA2383" t="s">
        <v>17044</v>
      </c>
      <c r="AC2383">
        <v>1</v>
      </c>
    </row>
    <row r="2384">
      <c r="AA2384" t="s">
        <v>16977</v>
      </c>
      <c r="AC2384">
        <v>1</v>
      </c>
    </row>
    <row r="2385">
      <c r="AA2385" t="s">
        <v>17321</v>
      </c>
      <c r="AC2385">
        <v>1</v>
      </c>
    </row>
    <row r="2386">
      <c r="AA2386" t="s">
        <v>17322</v>
      </c>
      <c r="AC2386">
        <v>1</v>
      </c>
    </row>
    <row r="2387">
      <c r="AA2387" t="s">
        <v>17323</v>
      </c>
      <c r="AC2387">
        <v>1</v>
      </c>
    </row>
    <row r="2388">
      <c r="AA2388" t="s">
        <v>17024</v>
      </c>
      <c r="AC2388">
        <v>1</v>
      </c>
    </row>
    <row r="2389">
      <c r="AA2389" t="s">
        <v>17324</v>
      </c>
      <c r="AC2389">
        <v>1</v>
      </c>
    </row>
    <row r="2390">
      <c r="AA2390" t="s">
        <v>17325</v>
      </c>
      <c r="AC2390">
        <v>1</v>
      </c>
    </row>
    <row r="2391">
      <c r="AA2391" t="s">
        <v>17326</v>
      </c>
      <c r="AC2391">
        <v>1</v>
      </c>
    </row>
    <row r="2392">
      <c r="AA2392" t="s">
        <v>17327</v>
      </c>
      <c r="AC2392">
        <v>1</v>
      </c>
    </row>
    <row r="2393">
      <c r="AA2393" t="s">
        <v>17328</v>
      </c>
      <c r="AC2393">
        <v>1</v>
      </c>
    </row>
    <row r="2394">
      <c r="AA2394" t="s">
        <v>17022</v>
      </c>
      <c r="AC2394">
        <v>1</v>
      </c>
    </row>
    <row r="2395">
      <c r="AA2395" t="s">
        <v>17019</v>
      </c>
      <c r="AC2395">
        <v>1</v>
      </c>
    </row>
    <row r="2396">
      <c r="AA2396" t="s">
        <v>17020</v>
      </c>
      <c r="AC2396">
        <v>1</v>
      </c>
    </row>
    <row r="2397">
      <c r="AA2397" t="s">
        <v>17021</v>
      </c>
      <c r="AC2397">
        <v>1</v>
      </c>
    </row>
    <row r="2398">
      <c r="AA2398" t="s">
        <v>17329</v>
      </c>
      <c r="AC2398">
        <v>1</v>
      </c>
    </row>
    <row r="2399">
      <c r="AA2399" t="s">
        <v>17330</v>
      </c>
      <c r="AC2399">
        <v>1</v>
      </c>
    </row>
    <row r="2400">
      <c r="AA2400" t="s">
        <v>17038</v>
      </c>
      <c r="AC2400">
        <v>1</v>
      </c>
    </row>
    <row r="2401">
      <c r="AA2401" t="s">
        <v>17037</v>
      </c>
      <c r="AC2401">
        <v>1</v>
      </c>
    </row>
    <row r="2402">
      <c r="AA2402" t="s">
        <v>17039</v>
      </c>
      <c r="AC2402">
        <v>1</v>
      </c>
    </row>
    <row r="2403">
      <c r="AA2403" t="s">
        <v>17331</v>
      </c>
      <c r="AC2403">
        <v>1</v>
      </c>
    </row>
    <row r="2404">
      <c r="AA2404" t="s">
        <v>16555</v>
      </c>
      <c r="AC2404">
        <v>1</v>
      </c>
    </row>
    <row r="2405">
      <c r="AA2405" t="s">
        <v>16612</v>
      </c>
      <c r="AC2405">
        <v>1</v>
      </c>
    </row>
    <row r="2406">
      <c r="AA2406" t="s">
        <v>16613</v>
      </c>
      <c r="AC2406">
        <v>1</v>
      </c>
    </row>
    <row r="2407">
      <c r="AA2407" t="s">
        <v>17332</v>
      </c>
      <c r="AC2407">
        <v>1</v>
      </c>
    </row>
    <row r="2408">
      <c r="AA2408" t="s">
        <v>17333</v>
      </c>
      <c r="AC2408">
        <v>1</v>
      </c>
    </row>
    <row r="2409">
      <c r="AA2409" t="s">
        <v>16607</v>
      </c>
      <c r="AC2409">
        <v>1</v>
      </c>
    </row>
    <row r="2410">
      <c r="AA2410" t="s">
        <v>17334</v>
      </c>
      <c r="AC2410">
        <v>1</v>
      </c>
    </row>
    <row r="2411">
      <c r="AA2411" t="s">
        <v>16580</v>
      </c>
      <c r="AC2411">
        <v>1</v>
      </c>
    </row>
    <row r="2412">
      <c r="AA2412" t="s">
        <v>16582</v>
      </c>
      <c r="AC2412">
        <v>1</v>
      </c>
    </row>
    <row r="2413">
      <c r="AA2413" t="s">
        <v>17335</v>
      </c>
      <c r="AC2413">
        <v>1</v>
      </c>
    </row>
    <row r="2414">
      <c r="AA2414" t="s">
        <v>17336</v>
      </c>
      <c r="AC2414">
        <v>1</v>
      </c>
    </row>
    <row r="2415">
      <c r="AA2415" t="s">
        <v>17337</v>
      </c>
      <c r="AC2415">
        <v>1</v>
      </c>
    </row>
    <row r="2416">
      <c r="AA2416" t="s">
        <v>17338</v>
      </c>
      <c r="AC2416">
        <v>1</v>
      </c>
    </row>
    <row r="2417">
      <c r="AA2417" t="s">
        <v>17339</v>
      </c>
      <c r="AC2417">
        <v>1</v>
      </c>
    </row>
    <row r="2418">
      <c r="AA2418" t="s">
        <v>17340</v>
      </c>
      <c r="AC2418">
        <v>1</v>
      </c>
    </row>
    <row r="2419">
      <c r="AA2419" t="s">
        <v>17341</v>
      </c>
      <c r="AC2419">
        <v>1</v>
      </c>
    </row>
    <row r="2420">
      <c r="AA2420" t="s">
        <v>16572</v>
      </c>
      <c r="AC2420">
        <v>1</v>
      </c>
    </row>
    <row r="2421">
      <c r="AA2421" t="s">
        <v>17342</v>
      </c>
      <c r="AC2421">
        <v>1</v>
      </c>
    </row>
    <row r="2422">
      <c r="AA2422" t="s">
        <v>17343</v>
      </c>
      <c r="AC2422">
        <v>1</v>
      </c>
    </row>
    <row r="2423">
      <c r="AA2423" t="s">
        <v>17344</v>
      </c>
      <c r="AC2423">
        <v>1</v>
      </c>
    </row>
    <row r="2424">
      <c r="AA2424" t="s">
        <v>17345</v>
      </c>
      <c r="AC2424">
        <v>1</v>
      </c>
    </row>
    <row r="2425">
      <c r="AA2425" t="s">
        <v>17346</v>
      </c>
      <c r="AC2425">
        <v>1</v>
      </c>
    </row>
    <row r="2426">
      <c r="AA2426" t="s">
        <v>16562</v>
      </c>
      <c r="AC2426">
        <v>1</v>
      </c>
    </row>
    <row r="2427">
      <c r="AA2427" t="s">
        <v>16563</v>
      </c>
      <c r="AC2427">
        <v>1</v>
      </c>
    </row>
    <row r="2428">
      <c r="AA2428" t="s">
        <v>17347</v>
      </c>
      <c r="AC2428">
        <v>1</v>
      </c>
    </row>
    <row r="2429">
      <c r="AA2429" t="s">
        <v>16569</v>
      </c>
      <c r="AC2429">
        <v>1</v>
      </c>
    </row>
    <row r="2430">
      <c r="AA2430" t="s">
        <v>16570</v>
      </c>
      <c r="AC2430">
        <v>1</v>
      </c>
    </row>
    <row r="2431">
      <c r="AA2431" t="s">
        <v>16567</v>
      </c>
      <c r="AC2431">
        <v>1</v>
      </c>
    </row>
    <row r="2432">
      <c r="AA2432" t="s">
        <v>17348</v>
      </c>
      <c r="AC2432">
        <v>1</v>
      </c>
    </row>
    <row r="2433">
      <c r="AA2433" t="s">
        <v>16592</v>
      </c>
      <c r="AC2433">
        <v>1</v>
      </c>
    </row>
    <row r="2434">
      <c r="AA2434" t="s">
        <v>17146</v>
      </c>
      <c r="AC2434">
        <v>1</v>
      </c>
    </row>
    <row r="2435">
      <c r="AA2435" t="s">
        <v>17147</v>
      </c>
      <c r="AC2435">
        <v>1</v>
      </c>
    </row>
    <row r="2436">
      <c r="AA2436" t="s">
        <v>16802</v>
      </c>
      <c r="AC2436">
        <v>1</v>
      </c>
    </row>
    <row r="2437">
      <c r="AA2437" t="s">
        <v>16804</v>
      </c>
      <c r="AC2437">
        <v>1</v>
      </c>
    </row>
    <row r="2438">
      <c r="AA2438" t="s">
        <v>16797</v>
      </c>
      <c r="AC2438">
        <v>1</v>
      </c>
    </row>
    <row r="2439">
      <c r="AA2439" t="s">
        <v>17138</v>
      </c>
      <c r="AC2439">
        <v>1</v>
      </c>
    </row>
    <row r="2440">
      <c r="AA2440" t="s">
        <v>17139</v>
      </c>
      <c r="AC2440">
        <v>1</v>
      </c>
    </row>
    <row r="2441">
      <c r="AA2441" t="s">
        <v>17140</v>
      </c>
      <c r="AC2441">
        <v>1</v>
      </c>
    </row>
    <row r="2442">
      <c r="AA2442" t="s">
        <v>17141</v>
      </c>
      <c r="AC2442">
        <v>1</v>
      </c>
    </row>
    <row r="2443">
      <c r="AA2443" t="s">
        <v>17145</v>
      </c>
      <c r="AC2443">
        <v>1</v>
      </c>
    </row>
    <row r="2444">
      <c r="AA2444" t="s">
        <v>16791</v>
      </c>
      <c r="AC2444">
        <v>1</v>
      </c>
    </row>
    <row r="2445">
      <c r="AA2445" t="s">
        <v>16792</v>
      </c>
      <c r="AC2445">
        <v>1</v>
      </c>
    </row>
    <row r="2446">
      <c r="AA2446" t="s">
        <v>16794</v>
      </c>
      <c r="AC2446">
        <v>1</v>
      </c>
    </row>
    <row r="2447">
      <c r="AA2447" t="s">
        <v>17049</v>
      </c>
      <c r="AC2447">
        <v>1</v>
      </c>
    </row>
    <row r="2448">
      <c r="AA2448" t="s">
        <v>17131</v>
      </c>
      <c r="AC2448">
        <v>1</v>
      </c>
    </row>
    <row r="2449">
      <c r="AA2449" t="s">
        <v>16787</v>
      </c>
      <c r="AC2449">
        <v>1</v>
      </c>
    </row>
    <row r="2450">
      <c r="AA2450" t="s">
        <v>16788</v>
      </c>
      <c r="AC2450">
        <v>1</v>
      </c>
    </row>
    <row r="2451">
      <c r="AA2451" t="s">
        <v>16809</v>
      </c>
      <c r="AC2451">
        <v>1</v>
      </c>
    </row>
    <row r="2452">
      <c r="AA2452" t="s">
        <v>17349</v>
      </c>
      <c r="AC2452">
        <v>1</v>
      </c>
    </row>
    <row r="2453">
      <c r="AA2453" t="s">
        <v>16752</v>
      </c>
      <c r="AC2453">
        <v>1</v>
      </c>
    </row>
    <row r="2454">
      <c r="AA2454" t="s">
        <v>16754</v>
      </c>
      <c r="AC2454">
        <v>1</v>
      </c>
    </row>
    <row r="2455">
      <c r="AA2455" t="s">
        <v>16773</v>
      </c>
      <c r="AC2455">
        <v>1</v>
      </c>
    </row>
    <row r="2456">
      <c r="AA2456" t="s">
        <v>16774</v>
      </c>
      <c r="AC2456">
        <v>1</v>
      </c>
    </row>
    <row r="2457">
      <c r="AA2457" t="s">
        <v>16775</v>
      </c>
      <c r="AC2457">
        <v>1</v>
      </c>
    </row>
    <row r="2458">
      <c r="AA2458" t="s">
        <v>16776</v>
      </c>
      <c r="AC2458">
        <v>1</v>
      </c>
    </row>
    <row r="2459">
      <c r="AA2459" t="s">
        <v>16782</v>
      </c>
      <c r="AC2459">
        <v>1</v>
      </c>
    </row>
    <row r="2460">
      <c r="AA2460" t="s">
        <v>16783</v>
      </c>
      <c r="AC2460">
        <v>1</v>
      </c>
    </row>
    <row r="2461">
      <c r="AA2461" t="s">
        <v>17156</v>
      </c>
      <c r="AC2461">
        <v>1</v>
      </c>
    </row>
    <row r="2462">
      <c r="AA2462" t="s">
        <v>17157</v>
      </c>
      <c r="AC2462">
        <v>1</v>
      </c>
    </row>
    <row r="2463">
      <c r="AA2463" t="s">
        <v>16807</v>
      </c>
      <c r="AC2463">
        <v>1</v>
      </c>
    </row>
    <row r="2464">
      <c r="AA2464" t="s">
        <v>16808</v>
      </c>
      <c r="AC2464">
        <v>1</v>
      </c>
    </row>
    <row r="2465">
      <c r="AA2465" t="s">
        <v>16768</v>
      </c>
      <c r="AC2465">
        <v>1</v>
      </c>
    </row>
    <row r="2466">
      <c r="AA2466" t="s">
        <v>16770</v>
      </c>
      <c r="AC2466">
        <v>1</v>
      </c>
    </row>
    <row r="2467">
      <c r="AA2467" t="s">
        <v>17152</v>
      </c>
      <c r="AC2467">
        <v>1</v>
      </c>
    </row>
    <row r="2468">
      <c r="AA2468" t="s">
        <v>17150</v>
      </c>
      <c r="AC2468">
        <v>1</v>
      </c>
    </row>
    <row r="2469">
      <c r="AA2469" t="s">
        <v>17151</v>
      </c>
      <c r="AC2469">
        <v>1</v>
      </c>
    </row>
    <row r="2470">
      <c r="AA2470" t="s">
        <v>16777</v>
      </c>
      <c r="AC2470">
        <v>1</v>
      </c>
    </row>
    <row r="2471">
      <c r="AA2471" t="s">
        <v>16778</v>
      </c>
      <c r="AC2471">
        <v>1</v>
      </c>
    </row>
    <row r="2472">
      <c r="AA2472" t="s">
        <v>16779</v>
      </c>
      <c r="AC2472">
        <v>1</v>
      </c>
    </row>
    <row r="2473">
      <c r="AA2473" t="s">
        <v>17153</v>
      </c>
      <c r="AC2473">
        <v>1</v>
      </c>
    </row>
    <row r="2474">
      <c r="AA2474" t="s">
        <v>17154</v>
      </c>
      <c r="AC2474">
        <v>1</v>
      </c>
    </row>
    <row r="2475">
      <c r="AA2475" t="s">
        <v>16795</v>
      </c>
      <c r="AC2475">
        <v>1</v>
      </c>
    </row>
  </sheetData>
  <mergeCells>
    <mergeCell ref="BA3:BB3"/>
    <mergeCell ref="AY3:AZ3"/>
    <mergeCell ref="L3:M3"/>
    <mergeCell ref="P3:Q3"/>
    <mergeCell ref="F1:J2"/>
    <mergeCell ref="J3:K3"/>
    <mergeCell ref="H3:I3"/>
    <mergeCell ref="F3:G3"/>
    <mergeCell ref="E3:E4"/>
    <mergeCell ref="D3:D4"/>
    <mergeCell ref="C3:C4"/>
    <mergeCell ref="B3:B4"/>
    <mergeCell ref="N3:O3"/>
    <mergeCell ref="A3:A4"/>
    <mergeCell ref="T3:U3"/>
    <mergeCell ref="R3:S3"/>
    <mergeCell ref="X1:X2"/>
    <mergeCell ref="AB1:AB2"/>
    <mergeCell ref="AF3:AF4"/>
    <mergeCell ref="AG3:AG4"/>
    <mergeCell ref="AH3:AI3"/>
    <mergeCell ref="AJ3:AJ4"/>
    <mergeCell ref="AK3:AK4"/>
    <mergeCell ref="AN3:AN4"/>
    <mergeCell ref="AO3:AO4"/>
    <mergeCell ref="AP3:AP4"/>
    <mergeCell ref="AM1:AP2"/>
    <mergeCell ref="AW3:AX3"/>
    <mergeCell ref="AU3:AV3"/>
    <mergeCell ref="AS3:AT3"/>
    <mergeCell ref="AQ3:AR3"/>
    <mergeCell ref="AF120:AF121"/>
    <mergeCell ref="AP120:AP121"/>
    <mergeCell ref="AO120:AO121"/>
    <mergeCell ref="AN120:AN121"/>
    <mergeCell ref="AK120:AK121"/>
    <mergeCell ref="AJ120:AJ121"/>
    <mergeCell ref="AH120:AI120"/>
    <mergeCell ref="AG120:AG121"/>
    <mergeCell ref="J69:L69"/>
    <mergeCell ref="E69:G69"/>
    <mergeCell ref="AI36:AK36"/>
  </mergeCells>
</worksheet>
</file>

<file path=xl/worksheets/sheet6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5" min="15" style="0" width="12"/>
    <col collapsed="false" customWidth="true" hidden="false" max="18" min="18" style="0" width="12"/>
    <col collapsed="false" customWidth="true" hidden="false" max="10" min="10" style="0" width="12"/>
    <col collapsed="false" customWidth="true" hidden="false" max="14" min="14" style="0" width="12"/>
    <col collapsed="false" customWidth="true" hidden="false" max="17" min="17" style="0" width="12"/>
    <col collapsed="false" customWidth="true" hidden="false" max="8" min="8" style="0" width="15"/>
    <col collapsed="false" customWidth="true" hidden="false" max="9" min="9" style="0" width="12"/>
    <col collapsed="false" customWidth="true" hidden="false" max="13" min="13" style="0" width="12"/>
    <col collapsed="false" customWidth="true" hidden="false" max="20" min="20" style="0" width="12"/>
    <col collapsed="false" customWidth="true" hidden="false" max="19" min="19" style="0" width="12"/>
    <col collapsed="false" customWidth="true" hidden="false" max="3" min="3" style="0" width="15"/>
    <col collapsed="false" customWidth="true" hidden="false" max="7" min="7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6" min="16" style="0" width="12"/>
  </cols>
  <sheetData>
    <row r="1">
      <c r="A1" s="11290" t="s">
        <v>17350</v>
      </c>
      <c r="B1" s="11291" t="s">
        <v>17351</v>
      </c>
      <c r="C1" s="11291" t="s">
        <v>17352</v>
      </c>
      <c r="D1" s="11291" t="s">
        <v>17353</v>
      </c>
      <c r="E1" s="11291" t="s">
        <v>17354</v>
      </c>
      <c r="F1" s="11292" t="s">
        <v>17355</v>
      </c>
      <c r="H1" s="11293" t="s">
        <v>17352</v>
      </c>
      <c r="I1" s="11293">
        <v>1</v>
      </c>
      <c r="J1" s="11293">
        <v>2</v>
      </c>
      <c r="K1" s="11293">
        <v>3</v>
      </c>
      <c r="L1" s="11293">
        <v>4</v>
      </c>
      <c r="M1" s="11293">
        <v>5</v>
      </c>
      <c r="N1" s="11293">
        <v>6</v>
      </c>
      <c r="O1" s="11293">
        <v>7</v>
      </c>
      <c r="P1" s="11293">
        <v>8</v>
      </c>
      <c r="Q1" s="11293">
        <v>9</v>
      </c>
      <c r="R1" s="11293">
        <v>10</v>
      </c>
      <c r="S1" s="11293">
        <v>11</v>
      </c>
      <c r="T1" s="11293">
        <v>12</v>
      </c>
    </row>
    <row r="2">
      <c r="A2" s="11294">
        <v>45680</v>
      </c>
      <c r="B2">
        <f t="shared" ref="B2:B48" si="0">MONTH(A2)</f>
      </c>
      <c r="C2" t="s">
        <v>17356</v>
      </c>
      <c r="D2">
        <v>1800</v>
      </c>
      <c r="E2" s="11295">
        <f t="shared" ref="E2:E60" si="1">IF(LEFT(C2,1)="e","eSIM","SIM")</f>
      </c>
      <c r="F2" t="s">
        <v>17357</v>
      </c>
      <c r="H2" s="11296" t="s">
        <v>17358</v>
      </c>
      <c r="I2" s="11295">
        <f t="shared" ref="I2:I36" si="2">SUMIFS($D:$D,$C:$C,$H2,$B:$B,I$1)</f>
      </c>
      <c r="J2" s="11295">
        <f t="shared" ref="J2:J36" si="4">SUMIFS($D:$D,$C:$C,$H2,$B:$B,J$1)</f>
      </c>
      <c r="K2" s="11295">
        <f t="shared" ref="K2:K36" si="6">SUMIFS($D:$D,$C:$C,$H2,$B:$B,K$1)</f>
      </c>
      <c r="L2" s="11295">
        <f t="shared" ref="L2:L36" si="8">SUMIFS($D:$D,$C:$C,$H2,$B:$B,L$1)</f>
      </c>
      <c r="M2" s="11295">
        <f t="shared" ref="M2:M36" si="10">SUMIFS($D:$D,$C:$C,$H2,$B:$B,M$1)</f>
      </c>
      <c r="N2" s="11295">
        <f t="shared" ref="N2:N36" si="12">SUMIFS($D:$D,$C:$C,$H2,$B:$B,N$1)</f>
      </c>
      <c r="O2" s="11295">
        <f t="shared" ref="O2:O36" si="14">SUMIFS($D:$D,$C:$C,$H2,$B:$B,O$1)</f>
      </c>
      <c r="P2" s="11295">
        <f t="shared" ref="P2:P36" si="16">SUMIFS($D:$D,$C:$C,$H2,$B:$B,P$1)</f>
      </c>
      <c r="Q2" s="11295">
        <f t="shared" ref="Q2:Q36" si="18">SUMIFS($D:$D,$C:$C,$H2,$B:$B,Q$1)</f>
      </c>
      <c r="R2" s="11295">
        <f t="shared" ref="R2:R36" si="20">SUMIFS($D:$D,$C:$C,$H2,$B:$B,R$1)</f>
      </c>
      <c r="S2" s="11295">
        <f t="shared" ref="S2:S36" si="22">SUMIFS($D:$D,$C:$C,$H2,$B:$B,S$1)</f>
      </c>
      <c r="T2" s="11295">
        <f t="shared" ref="T2:T36" si="24">SUMIFS($D:$D,$C:$C,$H2,$B:$B,T$1)</f>
      </c>
    </row>
    <row r="3">
      <c r="A3" s="11294">
        <v>45680</v>
      </c>
      <c r="B3">
        <f t="shared" si="0"/>
      </c>
      <c r="C3" t="s">
        <v>17359</v>
      </c>
      <c r="D3">
        <v>700</v>
      </c>
      <c r="E3" s="11295">
        <f t="shared" si="1"/>
      </c>
      <c r="F3" t="s">
        <v>17357</v>
      </c>
      <c r="H3" s="11296" t="s">
        <v>17360</v>
      </c>
      <c r="I3" s="11295">
        <f t="shared" si="2"/>
      </c>
      <c r="J3" s="11295">
        <f t="shared" si="4"/>
      </c>
      <c r="K3" s="11295">
        <f t="shared" si="6"/>
      </c>
      <c r="L3" s="11295">
        <f t="shared" si="8"/>
      </c>
      <c r="M3" s="11295">
        <f t="shared" si="10"/>
      </c>
      <c r="N3" s="11295">
        <f t="shared" si="12"/>
      </c>
      <c r="O3" s="11295">
        <f t="shared" si="14"/>
      </c>
      <c r="P3" s="11295">
        <f t="shared" si="16"/>
      </c>
      <c r="Q3" s="11295">
        <f t="shared" si="18"/>
      </c>
      <c r="R3" s="11295">
        <f t="shared" si="20"/>
      </c>
      <c r="S3" s="11295">
        <f t="shared" si="22"/>
      </c>
      <c r="T3" s="11295">
        <f t="shared" si="24"/>
      </c>
    </row>
    <row r="4">
      <c r="A4" s="11294">
        <v>45680</v>
      </c>
      <c r="B4">
        <f t="shared" si="0"/>
      </c>
      <c r="C4" t="s">
        <v>17361</v>
      </c>
      <c r="D4">
        <v>800</v>
      </c>
      <c r="E4" s="11295">
        <f t="shared" si="1"/>
      </c>
      <c r="F4" t="s">
        <v>17357</v>
      </c>
      <c r="H4" s="11296" t="s">
        <v>17362</v>
      </c>
      <c r="I4" s="11295">
        <f t="shared" si="2"/>
      </c>
      <c r="J4" s="11295">
        <f t="shared" si="4"/>
      </c>
      <c r="K4" s="11295">
        <f t="shared" si="6"/>
      </c>
      <c r="L4" s="11295">
        <f t="shared" si="8"/>
      </c>
      <c r="M4" s="11295">
        <f t="shared" si="10"/>
      </c>
      <c r="N4" s="11295">
        <f t="shared" si="12"/>
      </c>
      <c r="O4" s="11295">
        <f t="shared" si="14"/>
      </c>
      <c r="P4" s="11295">
        <f t="shared" si="16"/>
      </c>
      <c r="Q4" s="11295">
        <f t="shared" si="18"/>
      </c>
      <c r="R4" s="11295">
        <f t="shared" si="20"/>
      </c>
      <c r="S4" s="11295">
        <f t="shared" si="22"/>
      </c>
      <c r="T4" s="11295">
        <f t="shared" si="24"/>
      </c>
    </row>
    <row r="5">
      <c r="A5" s="11294">
        <v>45680</v>
      </c>
      <c r="B5">
        <f t="shared" si="0"/>
      </c>
      <c r="C5" t="s">
        <v>17363</v>
      </c>
      <c r="D5" s="11297">
        <v>1000</v>
      </c>
      <c r="E5" s="11295">
        <f t="shared" si="1"/>
      </c>
      <c r="F5" t="s">
        <v>17357</v>
      </c>
      <c r="H5" s="11296" t="s">
        <v>17364</v>
      </c>
      <c r="I5" s="11295">
        <f t="shared" si="2"/>
      </c>
      <c r="J5" s="11295">
        <f t="shared" si="4"/>
      </c>
      <c r="K5" s="11295">
        <f t="shared" si="6"/>
      </c>
      <c r="L5" s="11295">
        <f t="shared" si="8"/>
      </c>
      <c r="M5" s="11295">
        <f t="shared" si="10"/>
      </c>
      <c r="N5" s="11295">
        <f t="shared" si="12"/>
      </c>
      <c r="O5" s="11295">
        <f t="shared" si="14"/>
      </c>
      <c r="P5" s="11295">
        <f t="shared" si="16"/>
      </c>
      <c r="Q5" s="11295">
        <f t="shared" si="18"/>
      </c>
      <c r="R5" s="11295">
        <f t="shared" si="20"/>
      </c>
      <c r="S5" s="11295">
        <f t="shared" si="22"/>
      </c>
      <c r="T5" s="11295">
        <f t="shared" si="24"/>
      </c>
    </row>
    <row r="6">
      <c r="A6" s="11294">
        <v>45680</v>
      </c>
      <c r="B6">
        <f t="shared" si="0"/>
      </c>
      <c r="C6" t="s">
        <v>17365</v>
      </c>
      <c r="D6" s="11297">
        <v>300</v>
      </c>
      <c r="E6" s="11295">
        <f t="shared" si="1"/>
      </c>
      <c r="F6" t="s">
        <v>17357</v>
      </c>
      <c r="H6" s="11296" t="s">
        <v>17366</v>
      </c>
      <c r="I6" s="11295">
        <f t="shared" si="2"/>
      </c>
      <c r="J6" s="11295">
        <f t="shared" si="4"/>
      </c>
      <c r="K6" s="11295">
        <f t="shared" si="6"/>
      </c>
      <c r="L6" s="11295">
        <f t="shared" si="8"/>
      </c>
      <c r="M6" s="11295">
        <f t="shared" si="10"/>
      </c>
      <c r="N6" s="11295">
        <f t="shared" si="12"/>
      </c>
      <c r="O6" s="11295">
        <f t="shared" si="14"/>
      </c>
      <c r="P6" s="11295">
        <f t="shared" si="16"/>
      </c>
      <c r="Q6" s="11295">
        <f t="shared" si="18"/>
      </c>
      <c r="R6" s="11295">
        <f t="shared" si="20"/>
      </c>
      <c r="S6" s="11295">
        <f t="shared" si="22"/>
      </c>
      <c r="T6" s="11295">
        <f t="shared" si="24"/>
      </c>
    </row>
    <row r="7">
      <c r="A7" s="11294">
        <v>45680</v>
      </c>
      <c r="B7">
        <f t="shared" si="0"/>
      </c>
      <c r="C7" t="s">
        <v>17367</v>
      </c>
      <c r="D7" s="11297">
        <v>5000</v>
      </c>
      <c r="E7" s="11295">
        <f t="shared" si="1"/>
      </c>
      <c r="F7" s="11297" t="s">
        <v>17368</v>
      </c>
      <c r="H7" s="11296" t="s">
        <v>17369</v>
      </c>
      <c r="I7" s="11295">
        <f t="shared" si="2"/>
      </c>
      <c r="J7" s="11295">
        <f t="shared" si="4"/>
      </c>
      <c r="K7" s="11295">
        <f t="shared" si="6"/>
      </c>
      <c r="L7" s="11295">
        <f t="shared" si="8"/>
      </c>
      <c r="M7" s="11295">
        <f t="shared" si="10"/>
      </c>
      <c r="N7" s="11295">
        <f t="shared" si="12"/>
      </c>
      <c r="O7" s="11295">
        <f t="shared" si="14"/>
      </c>
      <c r="P7" s="11295">
        <f t="shared" si="16"/>
      </c>
      <c r="Q7" s="11295">
        <f t="shared" si="18"/>
      </c>
      <c r="R7" s="11295">
        <f t="shared" si="20"/>
      </c>
      <c r="S7" s="11295">
        <f t="shared" si="22"/>
      </c>
      <c r="T7" s="11295">
        <f t="shared" si="24"/>
      </c>
    </row>
    <row r="8">
      <c r="A8" s="11294">
        <v>45694</v>
      </c>
      <c r="B8">
        <f t="shared" si="0"/>
      </c>
      <c r="C8" t="s">
        <v>17370</v>
      </c>
      <c r="D8" s="11297">
        <v>1000</v>
      </c>
      <c r="E8" s="11295">
        <f t="shared" si="1"/>
      </c>
      <c r="F8" t="s">
        <v>17371</v>
      </c>
      <c r="H8" s="11296" t="s">
        <v>17372</v>
      </c>
      <c r="I8" s="11295">
        <f t="shared" si="2"/>
      </c>
      <c r="J8" s="11295">
        <f t="shared" si="4"/>
      </c>
      <c r="K8" s="11295">
        <f t="shared" si="6"/>
      </c>
      <c r="L8" s="11295">
        <f t="shared" si="8"/>
      </c>
      <c r="M8" s="11295">
        <f t="shared" si="10"/>
      </c>
      <c r="N8" s="11295">
        <f t="shared" si="12"/>
      </c>
      <c r="O8" s="11295">
        <f t="shared" si="14"/>
      </c>
      <c r="P8" s="11295">
        <f t="shared" si="16"/>
      </c>
      <c r="Q8" s="11295">
        <f t="shared" si="18"/>
      </c>
      <c r="R8" s="11295">
        <f t="shared" si="20"/>
      </c>
      <c r="S8" s="11295">
        <f t="shared" si="22"/>
      </c>
      <c r="T8" s="11295">
        <f t="shared" si="24"/>
      </c>
    </row>
    <row r="9">
      <c r="A9" s="11294">
        <v>45705</v>
      </c>
      <c r="B9">
        <f t="shared" si="0"/>
      </c>
      <c r="C9" t="s">
        <v>17373</v>
      </c>
      <c r="D9" s="11297">
        <v>11000</v>
      </c>
      <c r="E9" s="11295">
        <f t="shared" si="1"/>
      </c>
      <c r="F9" s="11297" t="s">
        <v>17374</v>
      </c>
      <c r="H9" s="11296" t="s">
        <v>17359</v>
      </c>
      <c r="I9" s="11295">
        <f t="shared" si="2"/>
      </c>
      <c r="J9" s="11295">
        <f t="shared" si="4"/>
      </c>
      <c r="K9" s="11295">
        <f t="shared" si="6"/>
      </c>
      <c r="L9" s="11295">
        <f t="shared" si="8"/>
      </c>
      <c r="M9" s="11295">
        <f t="shared" si="10"/>
      </c>
      <c r="N9" s="11295">
        <f t="shared" si="12"/>
      </c>
      <c r="O9" s="11295">
        <f t="shared" si="14"/>
      </c>
      <c r="P9" s="11295">
        <f t="shared" si="16"/>
      </c>
      <c r="Q9" s="11295">
        <f t="shared" si="18"/>
      </c>
      <c r="R9" s="11295">
        <f t="shared" si="20"/>
      </c>
      <c r="S9" s="11295">
        <f t="shared" si="22"/>
      </c>
      <c r="T9" s="11295">
        <f t="shared" si="24"/>
      </c>
    </row>
    <row r="10">
      <c r="A10" s="11294">
        <v>45709</v>
      </c>
      <c r="B10">
        <f t="shared" si="0"/>
      </c>
      <c r="C10" t="s">
        <v>17375</v>
      </c>
      <c r="D10" s="11297">
        <v>200</v>
      </c>
      <c r="E10" s="11295">
        <f t="shared" si="1"/>
      </c>
      <c r="F10" t="s">
        <v>17376</v>
      </c>
      <c r="H10" s="11296" t="s">
        <v>17377</v>
      </c>
      <c r="I10" s="11295">
        <f t="shared" si="2"/>
      </c>
      <c r="J10" s="11295">
        <f t="shared" si="4"/>
      </c>
      <c r="K10" s="11295">
        <f t="shared" si="6"/>
      </c>
      <c r="L10" s="11295">
        <f t="shared" si="8"/>
      </c>
      <c r="M10" s="11295">
        <f t="shared" si="10"/>
      </c>
      <c r="N10" s="11295">
        <f t="shared" si="12"/>
      </c>
      <c r="O10" s="11295">
        <f t="shared" si="14"/>
      </c>
      <c r="P10" s="11295">
        <f t="shared" si="16"/>
      </c>
      <c r="Q10" s="11295">
        <f t="shared" si="18"/>
      </c>
      <c r="R10" s="11295">
        <f t="shared" si="20"/>
      </c>
      <c r="S10" s="11295">
        <f t="shared" si="22"/>
      </c>
      <c r="T10" s="11295">
        <f t="shared" si="24"/>
      </c>
    </row>
    <row r="11">
      <c r="A11" s="11294">
        <v>45709</v>
      </c>
      <c r="B11">
        <f t="shared" si="0"/>
      </c>
      <c r="C11" t="s">
        <v>17378</v>
      </c>
      <c r="D11" s="11297">
        <v>300</v>
      </c>
      <c r="E11" s="11295">
        <f t="shared" si="1"/>
      </c>
      <c r="F11" t="s">
        <v>17376</v>
      </c>
      <c r="H11" s="11296" t="s">
        <v>17379</v>
      </c>
      <c r="I11" s="11295">
        <f t="shared" si="2"/>
      </c>
      <c r="J11" s="11295">
        <f t="shared" si="4"/>
      </c>
      <c r="K11" s="11295">
        <f t="shared" si="6"/>
      </c>
      <c r="L11" s="11295">
        <f t="shared" si="8"/>
      </c>
      <c r="M11" s="11295">
        <f t="shared" si="10"/>
      </c>
      <c r="N11" s="11295">
        <f t="shared" si="12"/>
      </c>
      <c r="O11" s="11295">
        <f t="shared" si="14"/>
      </c>
      <c r="P11" s="11295">
        <f t="shared" si="16"/>
      </c>
      <c r="Q11" s="11295">
        <f t="shared" si="18"/>
      </c>
      <c r="R11" s="11295">
        <f t="shared" si="20"/>
      </c>
      <c r="S11" s="11295">
        <f t="shared" si="22"/>
      </c>
      <c r="T11" s="11295">
        <f t="shared" si="24"/>
      </c>
    </row>
    <row r="12">
      <c r="A12" s="11294">
        <v>45709</v>
      </c>
      <c r="B12">
        <f t="shared" si="0"/>
      </c>
      <c r="C12" t="s">
        <v>17380</v>
      </c>
      <c r="D12" s="11297">
        <v>300</v>
      </c>
      <c r="E12" s="11295">
        <f t="shared" si="1"/>
      </c>
      <c r="F12" t="s">
        <v>17376</v>
      </c>
      <c r="H12" s="11296" t="s">
        <v>17381</v>
      </c>
      <c r="I12" s="11295">
        <f t="shared" si="2"/>
      </c>
      <c r="J12" s="11295">
        <f t="shared" si="4"/>
      </c>
      <c r="K12" s="11295">
        <f t="shared" si="6"/>
      </c>
      <c r="L12" s="11295">
        <f t="shared" si="8"/>
      </c>
      <c r="M12" s="11295">
        <f t="shared" si="10"/>
      </c>
      <c r="N12" s="11295">
        <f t="shared" si="12"/>
      </c>
      <c r="O12" s="11295">
        <f t="shared" si="14"/>
      </c>
      <c r="P12" s="11295">
        <f t="shared" si="16"/>
      </c>
      <c r="Q12" s="11295">
        <f t="shared" si="18"/>
      </c>
      <c r="R12" s="11295">
        <f t="shared" si="20"/>
      </c>
      <c r="S12" s="11295">
        <f t="shared" si="22"/>
      </c>
      <c r="T12" s="11295">
        <f t="shared" si="24"/>
      </c>
    </row>
    <row r="13">
      <c r="A13" s="11294">
        <v>45709</v>
      </c>
      <c r="B13">
        <f t="shared" si="0"/>
      </c>
      <c r="C13" t="s">
        <v>17382</v>
      </c>
      <c r="D13" s="11297">
        <v>100</v>
      </c>
      <c r="E13" s="11295">
        <f t="shared" si="1"/>
      </c>
      <c r="F13" t="s">
        <v>17376</v>
      </c>
      <c r="H13" s="11296" t="s">
        <v>17383</v>
      </c>
      <c r="I13" s="11295">
        <f t="shared" si="2"/>
      </c>
      <c r="J13" s="11295">
        <f t="shared" si="4"/>
      </c>
      <c r="K13" s="11295">
        <f t="shared" si="6"/>
      </c>
      <c r="L13" s="11295">
        <f t="shared" si="8"/>
      </c>
      <c r="M13" s="11295">
        <f t="shared" si="10"/>
      </c>
      <c r="N13" s="11295">
        <f t="shared" si="12"/>
      </c>
      <c r="O13" s="11295">
        <f t="shared" si="14"/>
      </c>
      <c r="P13" s="11295">
        <f t="shared" si="16"/>
      </c>
      <c r="Q13" s="11295">
        <f t="shared" si="18"/>
      </c>
      <c r="R13" s="11295">
        <f t="shared" si="20"/>
      </c>
      <c r="S13" s="11295">
        <f t="shared" si="22"/>
      </c>
      <c r="T13" s="11295">
        <f t="shared" si="24"/>
      </c>
    </row>
    <row r="14">
      <c r="A14" s="11298">
        <v>45713</v>
      </c>
      <c r="B14">
        <f t="shared" si="0"/>
      </c>
      <c r="C14" t="s">
        <v>17363</v>
      </c>
      <c r="D14" s="11297">
        <v>3500</v>
      </c>
      <c r="E14" s="11295">
        <f t="shared" si="1"/>
      </c>
      <c r="F14" s="11299" t="s">
        <v>17357</v>
      </c>
      <c r="H14" s="11296" t="s">
        <v>17356</v>
      </c>
      <c r="I14" s="11295">
        <f t="shared" si="2"/>
      </c>
      <c r="J14" s="11295">
        <f t="shared" si="4"/>
      </c>
      <c r="K14" s="11295">
        <f t="shared" si="6"/>
      </c>
      <c r="L14" s="11295">
        <f t="shared" si="8"/>
      </c>
      <c r="M14" s="11295">
        <f t="shared" si="10"/>
      </c>
      <c r="N14" s="11295">
        <f t="shared" si="12"/>
      </c>
      <c r="O14" s="11295">
        <f t="shared" si="14"/>
      </c>
      <c r="P14" s="11295">
        <f t="shared" si="16"/>
      </c>
      <c r="Q14" s="11295">
        <f t="shared" si="18"/>
      </c>
      <c r="R14" s="11295">
        <f t="shared" si="20"/>
      </c>
      <c r="S14" s="11295">
        <f t="shared" si="22"/>
      </c>
      <c r="T14" s="11295">
        <f t="shared" si="24"/>
      </c>
    </row>
    <row r="15">
      <c r="A15" s="11298">
        <v>45713</v>
      </c>
      <c r="B15">
        <f t="shared" si="0"/>
      </c>
      <c r="C15" t="s">
        <v>17361</v>
      </c>
      <c r="D15" s="11297">
        <v>1200</v>
      </c>
      <c r="E15" s="11295">
        <f t="shared" si="1"/>
      </c>
      <c r="F15" s="11299" t="s">
        <v>17357</v>
      </c>
      <c r="H15" s="11296" t="s">
        <v>17365</v>
      </c>
      <c r="I15" s="11295">
        <f t="shared" si="2"/>
      </c>
      <c r="J15" s="11295">
        <f t="shared" si="4"/>
      </c>
      <c r="K15" s="11295">
        <f t="shared" si="6"/>
      </c>
      <c r="L15" s="11295">
        <f t="shared" si="8"/>
      </c>
      <c r="M15" s="11295">
        <f t="shared" si="10"/>
      </c>
      <c r="N15" s="11295">
        <f t="shared" si="12"/>
      </c>
      <c r="O15" s="11295">
        <f t="shared" si="14"/>
      </c>
      <c r="P15" s="11295">
        <f t="shared" si="16"/>
      </c>
      <c r="Q15" s="11295">
        <f t="shared" si="18"/>
      </c>
      <c r="R15" s="11295">
        <f t="shared" si="20"/>
      </c>
      <c r="S15" s="11295">
        <f t="shared" si="22"/>
      </c>
      <c r="T15" s="11295">
        <f t="shared" si="24"/>
      </c>
    </row>
    <row r="16">
      <c r="A16" s="11298">
        <v>45713</v>
      </c>
      <c r="B16">
        <f t="shared" si="0"/>
      </c>
      <c r="C16" t="s">
        <v>17356</v>
      </c>
      <c r="D16" s="11297">
        <v>2000</v>
      </c>
      <c r="E16" s="11295">
        <f t="shared" si="1"/>
      </c>
      <c r="F16" s="11299" t="s">
        <v>17357</v>
      </c>
      <c r="H16" s="11296" t="s">
        <v>17363</v>
      </c>
      <c r="I16" s="11295">
        <f t="shared" si="2"/>
      </c>
      <c r="J16" s="11295">
        <f t="shared" si="4"/>
      </c>
      <c r="K16" s="11295">
        <f t="shared" si="6"/>
      </c>
      <c r="L16" s="11295">
        <f t="shared" si="8"/>
      </c>
      <c r="M16" s="11295">
        <f t="shared" si="10"/>
      </c>
      <c r="N16" s="11295">
        <f t="shared" si="12"/>
      </c>
      <c r="O16" s="11295">
        <f t="shared" si="14"/>
      </c>
      <c r="P16" s="11295">
        <f t="shared" si="16"/>
      </c>
      <c r="Q16" s="11295">
        <f t="shared" si="18"/>
      </c>
      <c r="R16" s="11295">
        <f t="shared" si="20"/>
      </c>
      <c r="S16" s="11295">
        <f t="shared" si="22"/>
      </c>
      <c r="T16" s="11295">
        <f t="shared" si="24"/>
      </c>
    </row>
    <row r="17">
      <c r="A17" s="11298">
        <v>45713</v>
      </c>
      <c r="B17">
        <f t="shared" si="0"/>
      </c>
      <c r="C17" t="s">
        <v>17359</v>
      </c>
      <c r="D17" s="11297">
        <v>1000</v>
      </c>
      <c r="E17" s="11295">
        <f t="shared" si="1"/>
      </c>
      <c r="F17" s="11299" t="s">
        <v>17357</v>
      </c>
      <c r="H17" s="11296" t="s">
        <v>17361</v>
      </c>
      <c r="I17" s="11295">
        <f t="shared" si="2"/>
      </c>
      <c r="J17" s="11295">
        <f t="shared" si="4"/>
      </c>
      <c r="K17" s="11295">
        <f t="shared" si="6"/>
      </c>
      <c r="L17" s="11295">
        <f t="shared" si="8"/>
      </c>
      <c r="M17" s="11295">
        <f t="shared" si="10"/>
      </c>
      <c r="N17" s="11295">
        <f t="shared" si="12"/>
      </c>
      <c r="O17" s="11295">
        <f t="shared" si="14"/>
      </c>
      <c r="P17" s="11295">
        <f t="shared" si="16"/>
      </c>
      <c r="Q17" s="11295">
        <f t="shared" si="18"/>
      </c>
      <c r="R17" s="11295">
        <f t="shared" si="20"/>
      </c>
      <c r="S17" s="11295">
        <f t="shared" si="22"/>
      </c>
      <c r="T17" s="11295">
        <f t="shared" si="24"/>
      </c>
    </row>
    <row customHeight="true" ht="18" r="18">
      <c r="A18" s="11298">
        <v>45713</v>
      </c>
      <c r="B18">
        <f t="shared" si="0"/>
      </c>
      <c r="C18" t="s">
        <v>17377</v>
      </c>
      <c r="D18" s="11297">
        <v>100</v>
      </c>
      <c r="E18" s="11295">
        <f t="shared" si="1"/>
      </c>
      <c r="F18" s="11299" t="s">
        <v>17357</v>
      </c>
      <c r="H18" s="11296" t="s">
        <v>17384</v>
      </c>
      <c r="I18" s="11295">
        <f t="shared" si="2"/>
      </c>
      <c r="J18" s="11295">
        <f t="shared" si="4"/>
      </c>
      <c r="K18" s="11295">
        <f t="shared" si="6"/>
      </c>
      <c r="L18" s="11295">
        <f t="shared" si="8"/>
      </c>
      <c r="M18" s="11295">
        <f t="shared" si="10"/>
      </c>
      <c r="N18" s="11295">
        <f t="shared" si="12"/>
      </c>
      <c r="O18" s="11295">
        <f t="shared" si="14"/>
      </c>
      <c r="P18" s="11295">
        <f t="shared" si="16"/>
      </c>
      <c r="Q18" s="11295">
        <f t="shared" si="18"/>
      </c>
      <c r="R18" s="11295">
        <f t="shared" si="20"/>
      </c>
      <c r="S18" s="11295">
        <f t="shared" si="22"/>
      </c>
      <c r="T18" s="11295">
        <f t="shared" si="24"/>
      </c>
    </row>
    <row customHeight="true" ht="18" r="19">
      <c r="A19" s="11298">
        <v>45714</v>
      </c>
      <c r="B19">
        <f t="shared" si="0"/>
      </c>
      <c r="C19" t="s">
        <v>17370</v>
      </c>
      <c r="D19" s="11297">
        <v>1000</v>
      </c>
      <c r="E19" s="11295">
        <f t="shared" si="1"/>
      </c>
      <c r="F19" s="11297" t="s">
        <v>17385</v>
      </c>
      <c r="H19" s="11296" t="s">
        <v>17386</v>
      </c>
      <c r="I19" s="11295">
        <f t="shared" si="2"/>
      </c>
      <c r="J19" s="11295">
        <f t="shared" si="4"/>
      </c>
      <c r="K19" s="11295">
        <f t="shared" si="6"/>
      </c>
      <c r="L19" s="11295">
        <f t="shared" si="8"/>
      </c>
      <c r="M19" s="11295">
        <f t="shared" si="10"/>
      </c>
      <c r="N19" s="11295">
        <f t="shared" si="12"/>
      </c>
      <c r="O19" s="11295">
        <f t="shared" si="14"/>
      </c>
      <c r="P19" s="11295">
        <f t="shared" si="16"/>
      </c>
      <c r="Q19" s="11295">
        <f t="shared" si="18"/>
      </c>
      <c r="R19" s="11295">
        <f t="shared" si="20"/>
      </c>
      <c r="S19" s="11295">
        <f t="shared" si="22"/>
      </c>
      <c r="T19" s="11295">
        <f t="shared" si="24"/>
      </c>
    </row>
    <row r="20">
      <c r="A20" s="11298">
        <v>45715</v>
      </c>
      <c r="B20">
        <f t="shared" si="0"/>
      </c>
      <c r="C20" t="s">
        <v>17387</v>
      </c>
      <c r="D20" s="11297">
        <v>1800</v>
      </c>
      <c r="E20" s="11295">
        <f t="shared" si="1"/>
      </c>
      <c r="F20" s="11297" t="s">
        <v>17357</v>
      </c>
      <c r="H20" s="11296" t="s">
        <v>17388</v>
      </c>
      <c r="I20" s="11295">
        <f t="shared" si="2"/>
      </c>
      <c r="J20" s="11295">
        <f t="shared" si="4"/>
      </c>
      <c r="K20" s="11295">
        <f t="shared" si="6"/>
      </c>
      <c r="L20" s="11295">
        <f t="shared" si="8"/>
      </c>
      <c r="M20" s="11295">
        <f t="shared" si="10"/>
      </c>
      <c r="N20" s="11295">
        <f t="shared" si="12"/>
      </c>
      <c r="O20" s="11295">
        <f t="shared" si="14"/>
      </c>
      <c r="P20" s="11295">
        <f t="shared" si="16"/>
      </c>
      <c r="Q20" s="11295">
        <f t="shared" si="18"/>
      </c>
      <c r="R20" s="11295">
        <f t="shared" si="20"/>
      </c>
      <c r="S20" s="11295">
        <f t="shared" si="22"/>
      </c>
      <c r="T20" s="11295">
        <f t="shared" si="24"/>
      </c>
    </row>
    <row r="21">
      <c r="A21" s="11298">
        <v>45715</v>
      </c>
      <c r="B21">
        <f t="shared" si="0"/>
      </c>
      <c r="C21" t="s">
        <v>17389</v>
      </c>
      <c r="D21" s="11297">
        <v>3500</v>
      </c>
      <c r="E21" s="11295">
        <f t="shared" si="1"/>
      </c>
      <c r="F21" s="11297" t="s">
        <v>17357</v>
      </c>
      <c r="H21" s="11296" t="s">
        <v>17390</v>
      </c>
      <c r="I21" s="11295">
        <f t="shared" si="2"/>
      </c>
      <c r="J21" s="11295">
        <f t="shared" si="4"/>
      </c>
      <c r="K21" s="11295">
        <f t="shared" si="6"/>
      </c>
      <c r="L21" s="11295">
        <f t="shared" si="8"/>
      </c>
      <c r="M21" s="11295">
        <f t="shared" si="10"/>
      </c>
      <c r="N21" s="11295">
        <f t="shared" si="12"/>
      </c>
      <c r="O21" s="11295">
        <f t="shared" si="14"/>
      </c>
      <c r="P21" s="11295">
        <f t="shared" si="16"/>
      </c>
      <c r="Q21" s="11295">
        <f t="shared" si="18"/>
      </c>
      <c r="R21" s="11295">
        <f t="shared" si="20"/>
      </c>
      <c r="S21" s="11295">
        <f t="shared" si="22"/>
      </c>
      <c r="T21" s="11295">
        <f t="shared" si="24"/>
      </c>
    </row>
    <row r="22">
      <c r="A22" s="11298">
        <v>45715</v>
      </c>
      <c r="B22">
        <f t="shared" si="0"/>
      </c>
      <c r="C22" t="s">
        <v>17391</v>
      </c>
      <c r="D22" s="11297">
        <v>1200</v>
      </c>
      <c r="E22" s="11295">
        <f t="shared" si="1"/>
      </c>
      <c r="F22" s="11297" t="s">
        <v>17357</v>
      </c>
      <c r="H22" s="11296" t="s">
        <v>17392</v>
      </c>
      <c r="I22" s="11295">
        <f t="shared" si="2"/>
      </c>
      <c r="J22" s="11295">
        <f t="shared" si="4"/>
      </c>
      <c r="K22" s="11295">
        <f t="shared" si="6"/>
      </c>
      <c r="L22" s="11295">
        <f t="shared" si="8"/>
      </c>
      <c r="M22" s="11295">
        <f t="shared" si="10"/>
      </c>
      <c r="N22" s="11295">
        <f t="shared" si="12"/>
      </c>
      <c r="O22" s="11295">
        <f t="shared" si="14"/>
      </c>
      <c r="P22" s="11295">
        <f t="shared" si="16"/>
      </c>
      <c r="Q22" s="11295">
        <f t="shared" si="18"/>
      </c>
      <c r="R22" s="11295">
        <f t="shared" si="20"/>
      </c>
      <c r="S22" s="11295">
        <f t="shared" si="22"/>
      </c>
      <c r="T22" s="11295">
        <f t="shared" si="24"/>
      </c>
    </row>
    <row r="23">
      <c r="A23" s="11298">
        <v>45715</v>
      </c>
      <c r="B23">
        <f t="shared" si="0"/>
      </c>
      <c r="C23" t="s">
        <v>17393</v>
      </c>
      <c r="D23" s="11297">
        <v>2400</v>
      </c>
      <c r="E23" s="11295">
        <f t="shared" si="1"/>
      </c>
      <c r="F23" s="11297" t="s">
        <v>17357</v>
      </c>
      <c r="H23" s="11296" t="s">
        <v>17394</v>
      </c>
      <c r="I23" s="11295">
        <f t="shared" si="2"/>
      </c>
      <c r="J23" s="11295">
        <f t="shared" si="4"/>
      </c>
      <c r="K23" s="11295">
        <f t="shared" si="6"/>
      </c>
      <c r="L23" s="11295">
        <f t="shared" si="8"/>
      </c>
      <c r="M23" s="11295">
        <f t="shared" si="10"/>
      </c>
      <c r="N23" s="11295">
        <f t="shared" si="12"/>
      </c>
      <c r="O23" s="11295">
        <f t="shared" si="14"/>
      </c>
      <c r="P23" s="11295">
        <f t="shared" si="16"/>
      </c>
      <c r="Q23" s="11295">
        <f t="shared" si="18"/>
      </c>
      <c r="R23" s="11295">
        <f t="shared" si="20"/>
      </c>
      <c r="S23" s="11295">
        <f t="shared" si="22"/>
      </c>
      <c r="T23" s="11295">
        <f t="shared" si="24"/>
      </c>
    </row>
    <row r="24">
      <c r="A24" s="11298">
        <v>45715</v>
      </c>
      <c r="B24">
        <f t="shared" si="0"/>
      </c>
      <c r="C24" t="s">
        <v>17395</v>
      </c>
      <c r="D24" s="11297">
        <v>100</v>
      </c>
      <c r="E24" s="11295">
        <f t="shared" si="1"/>
      </c>
      <c r="F24" s="11297" t="s">
        <v>17357</v>
      </c>
      <c r="H24" s="11296" t="s">
        <v>17396</v>
      </c>
      <c r="I24" s="11295">
        <f t="shared" si="2"/>
      </c>
      <c r="J24" s="11295">
        <f t="shared" si="4"/>
      </c>
      <c r="K24" s="11295">
        <f t="shared" si="6"/>
      </c>
      <c r="L24" s="11295">
        <f t="shared" si="8"/>
      </c>
      <c r="M24" s="11295">
        <f t="shared" si="10"/>
      </c>
      <c r="N24" s="11295">
        <f t="shared" si="12"/>
      </c>
      <c r="O24" s="11295">
        <f t="shared" si="14"/>
      </c>
      <c r="P24" s="11295">
        <f t="shared" si="16"/>
      </c>
      <c r="Q24" s="11295">
        <f t="shared" si="18"/>
      </c>
      <c r="R24" s="11295">
        <f t="shared" si="20"/>
      </c>
      <c r="S24" s="11295">
        <f t="shared" si="22"/>
      </c>
      <c r="T24" s="11295">
        <f t="shared" si="24"/>
      </c>
    </row>
    <row r="25">
      <c r="A25" s="11298">
        <v>45715</v>
      </c>
      <c r="B25">
        <f t="shared" si="0"/>
      </c>
      <c r="C25" t="s">
        <v>17397</v>
      </c>
      <c r="D25" s="11297">
        <v>300</v>
      </c>
      <c r="E25" s="11295">
        <f t="shared" si="1"/>
      </c>
      <c r="F25" s="11297" t="s">
        <v>17357</v>
      </c>
      <c r="H25" s="11296" t="s">
        <v>17398</v>
      </c>
      <c r="I25" s="11295">
        <f t="shared" si="2"/>
      </c>
      <c r="J25" s="11295">
        <f t="shared" si="4"/>
      </c>
      <c r="K25" s="11295">
        <f t="shared" si="6"/>
      </c>
      <c r="L25" s="11295">
        <f t="shared" si="8"/>
      </c>
      <c r="M25" s="11295">
        <f t="shared" si="10"/>
      </c>
      <c r="N25" s="11295">
        <f t="shared" si="12"/>
      </c>
      <c r="O25" s="11295">
        <f t="shared" si="14"/>
      </c>
      <c r="P25" s="11295">
        <f t="shared" si="16"/>
      </c>
      <c r="Q25" s="11295">
        <f t="shared" si="18"/>
      </c>
      <c r="R25" s="11295">
        <f t="shared" si="20"/>
      </c>
      <c r="S25" s="11295">
        <f t="shared" si="22"/>
      </c>
      <c r="T25" s="11295">
        <f t="shared" si="24"/>
      </c>
    </row>
    <row r="26">
      <c r="A26" s="11298">
        <v>45719</v>
      </c>
      <c r="B26">
        <f t="shared" si="0"/>
      </c>
      <c r="C26" t="s">
        <v>17399</v>
      </c>
      <c r="D26" s="11297">
        <v>100</v>
      </c>
      <c r="E26" s="11295">
        <f t="shared" si="1"/>
      </c>
      <c r="F26" s="11297" t="s">
        <v>17374</v>
      </c>
      <c r="H26" s="11296" t="s">
        <v>17400</v>
      </c>
      <c r="I26" s="11295">
        <f t="shared" si="2"/>
      </c>
      <c r="J26" s="11295">
        <f t="shared" si="4"/>
      </c>
      <c r="K26" s="11295">
        <f t="shared" si="6"/>
      </c>
      <c r="L26" s="11295">
        <f t="shared" si="8"/>
      </c>
      <c r="M26" s="11295">
        <f t="shared" si="10"/>
      </c>
      <c r="N26" s="11295">
        <f t="shared" si="12"/>
      </c>
      <c r="O26" s="11295">
        <f t="shared" si="14"/>
      </c>
      <c r="P26" s="11295">
        <f t="shared" si="16"/>
      </c>
      <c r="Q26" s="11295">
        <f t="shared" si="18"/>
      </c>
      <c r="R26" s="11295">
        <f t="shared" si="20"/>
      </c>
      <c r="S26" s="11295">
        <f t="shared" si="22"/>
      </c>
      <c r="T26" s="11295">
        <f t="shared" si="24"/>
      </c>
    </row>
    <row r="27">
      <c r="A27" s="11298">
        <v>45721</v>
      </c>
      <c r="B27">
        <f t="shared" si="0"/>
      </c>
      <c r="C27" t="s">
        <v>17401</v>
      </c>
      <c r="D27" s="11297">
        <v>5000</v>
      </c>
      <c r="E27" s="11295">
        <f t="shared" si="1"/>
      </c>
      <c r="F27" t="s">
        <v>17402</v>
      </c>
      <c r="H27" s="11296" t="s">
        <v>17403</v>
      </c>
      <c r="I27" s="11295">
        <f t="shared" si="2"/>
      </c>
      <c r="J27" s="11295">
        <f t="shared" si="4"/>
      </c>
      <c r="K27" s="11295">
        <f t="shared" si="6"/>
      </c>
      <c r="L27" s="11295">
        <f t="shared" si="8"/>
      </c>
      <c r="M27" s="11295">
        <f t="shared" si="10"/>
      </c>
      <c r="N27" s="11295">
        <f t="shared" si="12"/>
      </c>
      <c r="O27" s="11295">
        <f t="shared" si="14"/>
      </c>
      <c r="P27" s="11295">
        <f t="shared" si="16"/>
      </c>
      <c r="Q27" s="11295">
        <f t="shared" si="18"/>
      </c>
      <c r="R27" s="11295">
        <f t="shared" si="20"/>
      </c>
      <c r="S27" s="11295">
        <f t="shared" si="22"/>
      </c>
      <c r="T27" s="11295">
        <f t="shared" si="24"/>
      </c>
    </row>
    <row r="28">
      <c r="A28" s="11298">
        <v>45721</v>
      </c>
      <c r="B28">
        <f t="shared" si="0"/>
      </c>
      <c r="C28" t="s">
        <v>17373</v>
      </c>
      <c r="D28" s="11297">
        <v>12000</v>
      </c>
      <c r="E28" s="11295">
        <f t="shared" si="1"/>
      </c>
      <c r="F28" t="s">
        <v>17402</v>
      </c>
      <c r="H28" s="11296" t="s">
        <v>17404</v>
      </c>
      <c r="I28" s="11295">
        <f t="shared" si="2"/>
      </c>
      <c r="J28" s="11295">
        <f t="shared" si="4"/>
      </c>
      <c r="K28" s="11295">
        <f t="shared" si="6"/>
      </c>
      <c r="L28" s="11295">
        <f t="shared" si="8"/>
      </c>
      <c r="M28" s="11295">
        <f t="shared" si="10"/>
      </c>
      <c r="N28" s="11295">
        <f t="shared" si="12"/>
      </c>
      <c r="O28" s="11295">
        <f t="shared" si="14"/>
      </c>
      <c r="P28" s="11295">
        <f t="shared" si="16"/>
      </c>
      <c r="Q28" s="11295">
        <f t="shared" si="18"/>
      </c>
      <c r="R28" s="11295">
        <f t="shared" si="20"/>
      </c>
      <c r="S28" s="11295">
        <f t="shared" si="22"/>
      </c>
      <c r="T28" s="11295">
        <f t="shared" si="24"/>
      </c>
    </row>
    <row r="29">
      <c r="A29" s="11298">
        <v>45736</v>
      </c>
      <c r="B29">
        <f t="shared" si="0"/>
      </c>
      <c r="C29" t="s">
        <v>17405</v>
      </c>
      <c r="D29" s="11297">
        <v>300</v>
      </c>
      <c r="E29" s="11295">
        <f t="shared" si="1"/>
      </c>
      <c r="F29" s="11297" t="s">
        <v>17357</v>
      </c>
      <c r="H29" s="11296" t="s">
        <v>17406</v>
      </c>
      <c r="I29" s="11295">
        <f t="shared" si="2"/>
      </c>
      <c r="J29" s="11295">
        <f t="shared" si="4"/>
      </c>
      <c r="K29" s="11295">
        <f t="shared" si="6"/>
      </c>
      <c r="L29" s="11295">
        <f t="shared" si="8"/>
      </c>
      <c r="M29" s="11295">
        <f t="shared" si="10"/>
      </c>
      <c r="N29" s="11295">
        <f t="shared" si="12"/>
      </c>
      <c r="O29" s="11295">
        <f t="shared" si="14"/>
      </c>
      <c r="P29" s="11295">
        <f t="shared" si="16"/>
      </c>
      <c r="Q29" s="11295">
        <f t="shared" si="18"/>
      </c>
      <c r="R29" s="11295">
        <f t="shared" si="20"/>
      </c>
      <c r="S29" s="11295">
        <f t="shared" si="22"/>
      </c>
      <c r="T29" s="11295">
        <f t="shared" si="24"/>
      </c>
    </row>
    <row r="30">
      <c r="A30" s="11298">
        <v>45736</v>
      </c>
      <c r="B30">
        <f t="shared" si="0"/>
      </c>
      <c r="C30" t="s">
        <v>17384</v>
      </c>
      <c r="D30">
        <v>1600</v>
      </c>
      <c r="E30" s="11295">
        <f t="shared" si="1"/>
      </c>
      <c r="F30" s="11297" t="s">
        <v>17357</v>
      </c>
      <c r="H30" s="11296" t="s">
        <v>17367</v>
      </c>
      <c r="I30" s="11295">
        <f t="shared" si="2"/>
      </c>
      <c r="J30" s="11295">
        <f t="shared" si="4"/>
      </c>
      <c r="K30" s="11295">
        <f t="shared" si="6"/>
      </c>
      <c r="L30" s="11295">
        <f t="shared" si="8"/>
      </c>
      <c r="M30" s="11295">
        <f t="shared" si="10"/>
      </c>
      <c r="N30" s="11295">
        <f t="shared" si="12"/>
      </c>
      <c r="O30" s="11295">
        <f t="shared" si="14"/>
      </c>
      <c r="P30" s="11295">
        <f t="shared" si="16"/>
      </c>
      <c r="Q30" s="11295">
        <f t="shared" si="18"/>
      </c>
      <c r="R30" s="11295">
        <f t="shared" si="20"/>
      </c>
      <c r="S30" s="11295">
        <f t="shared" si="22"/>
      </c>
      <c r="T30" s="11295">
        <f t="shared" si="24"/>
      </c>
    </row>
    <row r="31">
      <c r="A31" s="11298">
        <v>45736</v>
      </c>
      <c r="B31">
        <f t="shared" si="0"/>
      </c>
      <c r="C31" t="s">
        <v>17386</v>
      </c>
      <c r="D31">
        <v>1500</v>
      </c>
      <c r="E31" s="11295">
        <f t="shared" si="1"/>
      </c>
      <c r="F31" s="11297" t="s">
        <v>17357</v>
      </c>
      <c r="H31" s="11296" t="s">
        <v>17407</v>
      </c>
      <c r="I31" s="11295">
        <f t="shared" si="2"/>
      </c>
      <c r="J31" s="11295">
        <f t="shared" si="4"/>
      </c>
      <c r="K31" s="11295">
        <f t="shared" si="6"/>
      </c>
      <c r="L31" s="11295">
        <f t="shared" si="8"/>
      </c>
      <c r="M31" s="11295">
        <f t="shared" si="10"/>
      </c>
      <c r="N31" s="11295">
        <f t="shared" si="12"/>
      </c>
      <c r="O31" s="11295">
        <f t="shared" si="14"/>
      </c>
      <c r="P31" s="11295">
        <f t="shared" si="16"/>
      </c>
      <c r="Q31" s="11295">
        <f t="shared" si="18"/>
      </c>
      <c r="R31" s="11295">
        <f t="shared" si="20"/>
      </c>
      <c r="S31" s="11295">
        <f t="shared" si="22"/>
      </c>
      <c r="T31" s="11295">
        <f t="shared" si="24"/>
      </c>
    </row>
    <row r="32">
      <c r="A32" s="11298">
        <v>45736</v>
      </c>
      <c r="B32">
        <f t="shared" si="0"/>
      </c>
      <c r="C32" t="s">
        <v>17356</v>
      </c>
      <c r="D32">
        <v>4900</v>
      </c>
      <c r="E32" s="11295">
        <f t="shared" si="1"/>
      </c>
      <c r="F32" s="11297" t="s">
        <v>17357</v>
      </c>
      <c r="H32" s="11296" t="s">
        <v>17408</v>
      </c>
      <c r="I32" s="11295">
        <f t="shared" si="2"/>
      </c>
      <c r="J32" s="11295">
        <f t="shared" si="4"/>
      </c>
      <c r="K32" s="11295">
        <f t="shared" si="6"/>
      </c>
      <c r="L32" s="11295">
        <f t="shared" si="8"/>
      </c>
      <c r="M32" s="11295">
        <f t="shared" si="10"/>
      </c>
      <c r="N32" s="11295">
        <f t="shared" si="12"/>
      </c>
      <c r="O32" s="11295">
        <f t="shared" si="14"/>
      </c>
      <c r="P32" s="11295">
        <f t="shared" si="16"/>
      </c>
      <c r="Q32" s="11295">
        <f t="shared" si="18"/>
      </c>
      <c r="R32" s="11295">
        <f t="shared" si="20"/>
      </c>
      <c r="S32" s="11295">
        <f t="shared" si="22"/>
      </c>
      <c r="T32" s="11295">
        <f t="shared" si="24"/>
      </c>
    </row>
    <row r="33">
      <c r="A33" s="11298">
        <v>45736</v>
      </c>
      <c r="B33">
        <f t="shared" si="0"/>
      </c>
      <c r="C33" t="s">
        <v>17359</v>
      </c>
      <c r="D33" s="11297">
        <v>900</v>
      </c>
      <c r="E33" s="11295">
        <f t="shared" si="1"/>
      </c>
      <c r="F33" s="11297" t="s">
        <v>17357</v>
      </c>
      <c r="H33" s="11296" t="s">
        <v>17409</v>
      </c>
      <c r="I33" s="11295">
        <f t="shared" si="2"/>
      </c>
      <c r="J33" s="11295">
        <f t="shared" si="4"/>
      </c>
      <c r="K33" s="11295">
        <f t="shared" si="6"/>
      </c>
      <c r="L33" s="11295">
        <f t="shared" si="8"/>
      </c>
      <c r="M33" s="11295">
        <f t="shared" si="10"/>
      </c>
      <c r="N33" s="11295">
        <f t="shared" si="12"/>
      </c>
      <c r="O33" s="11295">
        <f t="shared" si="14"/>
      </c>
      <c r="P33" s="11295">
        <f t="shared" si="16"/>
      </c>
      <c r="Q33" s="11295">
        <f t="shared" si="18"/>
      </c>
      <c r="R33" s="11295">
        <f t="shared" si="20"/>
      </c>
      <c r="S33" s="11295">
        <f t="shared" si="22"/>
      </c>
      <c r="T33" s="11295">
        <f t="shared" si="24"/>
      </c>
    </row>
    <row r="34">
      <c r="A34" s="11298">
        <v>45736</v>
      </c>
      <c r="B34">
        <f t="shared" si="0"/>
      </c>
      <c r="C34" t="s">
        <v>17377</v>
      </c>
      <c r="D34" s="11297">
        <v>100</v>
      </c>
      <c r="E34" s="11295">
        <f t="shared" si="1"/>
      </c>
      <c r="F34" s="11297" t="s">
        <v>17357</v>
      </c>
      <c r="H34" s="11300" t="s">
        <v>17410</v>
      </c>
      <c r="I34" s="11295">
        <f t="shared" si="2"/>
      </c>
      <c r="J34" s="11295">
        <f t="shared" si="4"/>
      </c>
      <c r="K34" s="11295">
        <f t="shared" si="6"/>
      </c>
      <c r="L34" s="11295">
        <f t="shared" si="8"/>
      </c>
      <c r="M34" s="11295">
        <f t="shared" si="10"/>
      </c>
      <c r="N34" s="11295">
        <f t="shared" si="12"/>
      </c>
      <c r="O34" s="11295">
        <f t="shared" si="14"/>
      </c>
      <c r="P34" s="11295">
        <f t="shared" si="16"/>
      </c>
      <c r="Q34" s="11295">
        <f t="shared" si="18"/>
      </c>
      <c r="R34" s="11295">
        <f t="shared" si="20"/>
      </c>
      <c r="S34" s="11295">
        <f t="shared" si="22"/>
      </c>
      <c r="T34" s="11295">
        <f t="shared" si="24"/>
      </c>
    </row>
    <row r="35">
      <c r="A35" s="11298">
        <v>45736</v>
      </c>
      <c r="B35">
        <f t="shared" si="0"/>
      </c>
      <c r="C35" t="s">
        <v>17388</v>
      </c>
      <c r="D35" s="11297">
        <v>100</v>
      </c>
      <c r="E35" s="11295">
        <f t="shared" si="1"/>
      </c>
      <c r="F35" s="11297" t="s">
        <v>17357</v>
      </c>
      <c r="G35" s="11301"/>
      <c r="H35" s="11302" t="s">
        <v>17411</v>
      </c>
      <c r="I35" s="11295">
        <f t="shared" si="2"/>
      </c>
      <c r="J35" s="11295">
        <f t="shared" si="4"/>
      </c>
      <c r="K35" s="11295">
        <f t="shared" si="6"/>
      </c>
      <c r="L35" s="11295">
        <f t="shared" si="8"/>
      </c>
      <c r="M35" s="11295">
        <f t="shared" si="10"/>
      </c>
      <c r="N35" s="11295">
        <f t="shared" si="12"/>
      </c>
      <c r="O35" s="11295">
        <f t="shared" si="14"/>
      </c>
      <c r="P35" s="11295">
        <f t="shared" si="16"/>
      </c>
      <c r="Q35" s="11295">
        <f t="shared" si="18"/>
      </c>
      <c r="R35" s="11295">
        <f t="shared" si="20"/>
      </c>
      <c r="S35" s="11295">
        <f t="shared" si="22"/>
      </c>
      <c r="T35" s="11295">
        <f t="shared" si="24"/>
      </c>
    </row>
    <row r="36">
      <c r="A36" s="11298">
        <v>45737</v>
      </c>
      <c r="B36">
        <f t="shared" si="0"/>
      </c>
      <c r="C36" t="s">
        <v>17412</v>
      </c>
      <c r="D36" s="11297">
        <v>200</v>
      </c>
      <c r="E36" s="11295">
        <f t="shared" si="1"/>
      </c>
      <c r="F36" t="s">
        <v>17413</v>
      </c>
      <c r="G36" s="11301"/>
      <c r="H36" s="11303" t="s">
        <v>17414</v>
      </c>
      <c r="I36" s="11295">
        <f t="shared" si="2"/>
      </c>
      <c r="J36" s="11295">
        <f t="shared" si="4"/>
      </c>
      <c r="K36" s="11295">
        <f t="shared" si="6"/>
      </c>
      <c r="L36" s="11295">
        <f t="shared" si="8"/>
      </c>
      <c r="M36" s="11295">
        <f t="shared" si="10"/>
      </c>
      <c r="N36" s="11295">
        <f t="shared" si="12"/>
      </c>
      <c r="O36" s="11295">
        <f t="shared" si="14"/>
      </c>
      <c r="P36" s="11295">
        <f t="shared" si="16"/>
      </c>
      <c r="Q36" s="11295">
        <f t="shared" si="18"/>
      </c>
      <c r="R36" s="11295">
        <f t="shared" si="20"/>
      </c>
      <c r="S36" s="11295">
        <f t="shared" si="22"/>
      </c>
      <c r="T36" s="11295">
        <f t="shared" si="24"/>
      </c>
    </row>
    <row r="37">
      <c r="A37" s="11298">
        <v>45741</v>
      </c>
      <c r="B37">
        <f t="shared" si="0"/>
      </c>
      <c r="C37" t="s">
        <v>17415</v>
      </c>
      <c r="D37" s="11297">
        <v>1000</v>
      </c>
      <c r="E37" s="11295">
        <f t="shared" si="1"/>
      </c>
      <c r="F37" t="s">
        <v>17416</v>
      </c>
      <c r="H37" s="11295"/>
      <c r="I37" s="11295"/>
      <c r="J37" s="11295"/>
      <c r="K37" s="11295"/>
      <c r="L37" s="11295"/>
      <c r="M37" s="11295"/>
      <c r="N37" s="11295"/>
      <c r="O37" s="11295"/>
      <c r="P37" s="11295"/>
      <c r="Q37" s="11295"/>
      <c r="R37" s="11295"/>
      <c r="S37" s="11295"/>
      <c r="T37" s="11295"/>
    </row>
    <row r="38">
      <c r="A38" s="11298">
        <v>45749</v>
      </c>
      <c r="B38">
        <f t="shared" si="0"/>
      </c>
      <c r="C38" t="s">
        <v>17417</v>
      </c>
      <c r="D38" s="11297">
        <v>700</v>
      </c>
      <c r="E38" s="11295">
        <f t="shared" si="1"/>
      </c>
      <c r="F38" t="s">
        <v>17418</v>
      </c>
      <c r="H38" s="11293" t="s">
        <v>17352</v>
      </c>
      <c r="I38" s="11293">
        <v>1</v>
      </c>
      <c r="J38" s="11293">
        <v>2</v>
      </c>
      <c r="K38" s="11293">
        <v>3</v>
      </c>
      <c r="L38" s="11293">
        <v>4</v>
      </c>
      <c r="M38" s="11293">
        <v>5</v>
      </c>
      <c r="N38" s="11293">
        <v>6</v>
      </c>
      <c r="O38" s="11293">
        <v>7</v>
      </c>
      <c r="P38" s="11293">
        <v>8</v>
      </c>
      <c r="Q38" s="11293">
        <v>9</v>
      </c>
      <c r="R38" s="11293">
        <v>10</v>
      </c>
      <c r="S38" s="11293">
        <v>11</v>
      </c>
      <c r="T38" s="11293">
        <v>12</v>
      </c>
    </row>
    <row r="39">
      <c r="A39" s="11298">
        <v>45749</v>
      </c>
      <c r="B39">
        <f t="shared" si="0"/>
      </c>
      <c r="C39" t="s">
        <v>17419</v>
      </c>
      <c r="D39" s="11297">
        <v>250</v>
      </c>
      <c r="E39" s="11295">
        <f t="shared" si="1"/>
      </c>
      <c r="F39" t="s">
        <v>17418</v>
      </c>
      <c r="H39" s="11296" t="s">
        <v>17420</v>
      </c>
      <c r="I39" s="11295">
        <f t="shared" ref="I39:I77" si="3">SUMIFS($D:$D,$C:$C,$H39,$B:$B,I$1)</f>
      </c>
      <c r="J39" s="11295">
        <f t="shared" ref="J39:J77" si="5">SUMIFS($D:$D,$C:$C,$H39,$B:$B,J$1)</f>
      </c>
      <c r="K39" s="11295">
        <f t="shared" ref="K39:K77" si="7">SUMIFS($D:$D,$C:$C,$H39,$B:$B,K$1)</f>
      </c>
      <c r="L39" s="11295">
        <f t="shared" ref="L39:L77" si="9">SUMIFS($D:$D,$C:$C,$H39,$B:$B,L$1)</f>
      </c>
      <c r="M39" s="11295">
        <f t="shared" ref="M39:M77" si="11">SUMIFS($D:$D,$C:$C,$H39,$B:$B,M$1)</f>
      </c>
      <c r="N39" s="11295">
        <f t="shared" ref="N39:N77" si="13">SUMIFS($D:$D,$C:$C,$H39,$B:$B,N$1)</f>
      </c>
      <c r="O39" s="11295">
        <f t="shared" ref="O39:O77" si="15">SUMIFS($D:$D,$C:$C,$H39,$B:$B,O$1)</f>
      </c>
      <c r="P39" s="11295">
        <f t="shared" ref="P39:P77" si="17">SUMIFS($D:$D,$C:$C,$H39,$B:$B,P$1)</f>
      </c>
      <c r="Q39" s="11295">
        <f t="shared" ref="Q39:Q77" si="19">SUMIFS($D:$D,$C:$C,$H39,$B:$B,Q$1)</f>
      </c>
      <c r="R39" s="11295">
        <f t="shared" ref="R39:R77" si="21">SUMIFS($D:$D,$C:$C,$H39,$B:$B,R$1)</f>
      </c>
      <c r="S39" s="11295">
        <f t="shared" ref="S39:S77" si="23">SUMIFS($D:$D,$C:$C,$H39,$B:$B,S$1)</f>
      </c>
      <c r="T39" s="11295">
        <f t="shared" ref="T39:T77" si="25">SUMIFS($D:$D,$C:$C,$H39,$B:$B,T$1)</f>
      </c>
    </row>
    <row r="40">
      <c r="A40" s="11298">
        <v>45756</v>
      </c>
      <c r="B40">
        <f t="shared" si="0"/>
      </c>
      <c r="C40" t="s">
        <v>17367</v>
      </c>
      <c r="D40" s="11297">
        <v>6000</v>
      </c>
      <c r="E40" s="11295">
        <f t="shared" si="1"/>
      </c>
      <c r="F40" s="11297" t="s">
        <v>17418</v>
      </c>
      <c r="H40" s="11296" t="s">
        <v>17399</v>
      </c>
      <c r="I40" s="11295">
        <f t="shared" si="3"/>
      </c>
      <c r="J40" s="11295">
        <f t="shared" si="5"/>
      </c>
      <c r="K40" s="11295">
        <f t="shared" si="7"/>
      </c>
      <c r="L40" s="11295">
        <f t="shared" si="9"/>
      </c>
      <c r="M40" s="11295">
        <f t="shared" si="11"/>
      </c>
      <c r="N40" s="11295">
        <f t="shared" si="13"/>
      </c>
      <c r="O40" s="11295">
        <f t="shared" si="15"/>
      </c>
      <c r="P40" s="11295">
        <f t="shared" si="17"/>
      </c>
      <c r="Q40" s="11295">
        <f t="shared" si="19"/>
      </c>
      <c r="R40" s="11295">
        <f t="shared" si="21"/>
      </c>
      <c r="S40" s="11295">
        <f t="shared" si="23"/>
      </c>
      <c r="T40" s="11295">
        <f t="shared" si="25"/>
      </c>
    </row>
    <row r="41">
      <c r="A41" s="11298">
        <v>45756</v>
      </c>
      <c r="B41">
        <f t="shared" si="0"/>
      </c>
      <c r="C41" t="s">
        <v>17407</v>
      </c>
      <c r="D41" s="11297">
        <v>200</v>
      </c>
      <c r="E41" s="11295">
        <f t="shared" si="1"/>
      </c>
      <c r="F41" s="11297" t="s">
        <v>17418</v>
      </c>
      <c r="H41" s="11296" t="s">
        <v>17421</v>
      </c>
      <c r="I41" s="11295">
        <f t="shared" si="3"/>
      </c>
      <c r="J41" s="11295">
        <f t="shared" si="5"/>
      </c>
      <c r="K41" s="11295">
        <f t="shared" si="7"/>
      </c>
      <c r="L41" s="11295">
        <f t="shared" si="9"/>
      </c>
      <c r="M41" s="11295">
        <f t="shared" si="11"/>
      </c>
      <c r="N41" s="11295">
        <f t="shared" si="13"/>
      </c>
      <c r="O41" s="11295">
        <f t="shared" si="15"/>
      </c>
      <c r="P41" s="11295">
        <f t="shared" si="17"/>
      </c>
      <c r="Q41" s="11295">
        <f t="shared" si="19"/>
      </c>
      <c r="R41" s="11295">
        <f t="shared" si="21"/>
      </c>
      <c r="S41" s="11295">
        <f t="shared" si="23"/>
      </c>
      <c r="T41" s="11295">
        <f t="shared" si="25"/>
      </c>
    </row>
    <row r="42">
      <c r="A42" s="11298">
        <v>45755</v>
      </c>
      <c r="B42">
        <f t="shared" si="0"/>
      </c>
      <c r="C42" t="s">
        <v>17414</v>
      </c>
      <c r="D42" s="11297">
        <v>1000</v>
      </c>
      <c r="E42" s="11295">
        <f t="shared" si="1"/>
      </c>
      <c r="F42" s="11299" t="s">
        <v>17418</v>
      </c>
      <c r="H42" s="11296" t="s">
        <v>17422</v>
      </c>
      <c r="I42" s="11295">
        <f t="shared" si="3"/>
      </c>
      <c r="J42" s="11295">
        <f t="shared" si="5"/>
      </c>
      <c r="K42" s="11295">
        <f t="shared" si="7"/>
      </c>
      <c r="L42" s="11295">
        <f t="shared" si="9"/>
      </c>
      <c r="M42" s="11295">
        <f t="shared" si="11"/>
      </c>
      <c r="N42" s="11295">
        <f t="shared" si="13"/>
      </c>
      <c r="O42" s="11295">
        <f t="shared" si="15"/>
      </c>
      <c r="P42" s="11295">
        <f t="shared" si="17"/>
      </c>
      <c r="Q42" s="11295">
        <f t="shared" si="19"/>
      </c>
      <c r="R42" s="11295">
        <f t="shared" si="21"/>
      </c>
      <c r="S42" s="11295">
        <f t="shared" si="23"/>
      </c>
      <c r="T42" s="11295">
        <f t="shared" si="25"/>
      </c>
    </row>
    <row r="43">
      <c r="A43" s="11298">
        <v>45763</v>
      </c>
      <c r="B43">
        <f t="shared" si="0"/>
      </c>
      <c r="C43" t="s">
        <v>17375</v>
      </c>
      <c r="D43" s="11297">
        <v>100</v>
      </c>
      <c r="E43" s="11295">
        <f t="shared" si="1"/>
      </c>
      <c r="F43" s="11304">
        <v>46001</v>
      </c>
      <c r="H43" s="11296" t="s">
        <v>17387</v>
      </c>
      <c r="I43" s="11295">
        <f t="shared" si="3"/>
      </c>
      <c r="J43" s="11295">
        <f t="shared" si="5"/>
      </c>
      <c r="K43" s="11295">
        <f t="shared" si="7"/>
      </c>
      <c r="L43" s="11295">
        <f t="shared" si="9"/>
      </c>
      <c r="M43" s="11295">
        <f t="shared" si="11"/>
      </c>
      <c r="N43" s="11295">
        <f t="shared" si="13"/>
      </c>
      <c r="O43" s="11295">
        <f t="shared" si="15"/>
      </c>
      <c r="P43" s="11295">
        <f t="shared" si="17"/>
      </c>
      <c r="Q43" s="11295">
        <f t="shared" si="19"/>
      </c>
      <c r="R43" s="11295">
        <f t="shared" si="21"/>
      </c>
      <c r="S43" s="11295">
        <f t="shared" si="23"/>
      </c>
      <c r="T43" s="11295">
        <f t="shared" si="25"/>
      </c>
    </row>
    <row r="44">
      <c r="A44" s="11298">
        <v>45763</v>
      </c>
      <c r="B44">
        <f t="shared" si="0"/>
      </c>
      <c r="C44" t="s">
        <v>17378</v>
      </c>
      <c r="D44" s="11297">
        <v>500</v>
      </c>
      <c r="E44" s="11295">
        <f t="shared" si="1"/>
      </c>
      <c r="F44" s="11304">
        <v>46001</v>
      </c>
      <c r="H44" s="11296" t="s">
        <v>17397</v>
      </c>
      <c r="I44" s="11295">
        <f t="shared" si="3"/>
      </c>
      <c r="J44" s="11295">
        <f t="shared" si="5"/>
      </c>
      <c r="K44" s="11295">
        <f t="shared" si="7"/>
      </c>
      <c r="L44" s="11295">
        <f t="shared" si="9"/>
      </c>
      <c r="M44" s="11295">
        <f t="shared" si="11"/>
      </c>
      <c r="N44" s="11295">
        <f t="shared" si="13"/>
      </c>
      <c r="O44" s="11295">
        <f t="shared" si="15"/>
      </c>
      <c r="P44" s="11295">
        <f t="shared" si="17"/>
      </c>
      <c r="Q44" s="11295">
        <f t="shared" si="19"/>
      </c>
      <c r="R44" s="11295">
        <f t="shared" si="21"/>
      </c>
      <c r="S44" s="11295">
        <f t="shared" si="23"/>
      </c>
      <c r="T44" s="11295">
        <f t="shared" si="25"/>
      </c>
    </row>
    <row r="45">
      <c r="A45" s="11298">
        <v>45763</v>
      </c>
      <c r="B45">
        <f t="shared" si="0"/>
      </c>
      <c r="C45" t="s">
        <v>17380</v>
      </c>
      <c r="D45" s="11297">
        <v>100</v>
      </c>
      <c r="E45" s="11295">
        <f t="shared" si="1"/>
      </c>
      <c r="F45" s="11304">
        <v>46001</v>
      </c>
      <c r="H45" s="11296" t="s">
        <v>17423</v>
      </c>
      <c r="I45" s="11295">
        <f t="shared" si="3"/>
      </c>
      <c r="J45" s="11295">
        <f t="shared" si="5"/>
      </c>
      <c r="K45" s="11295">
        <f t="shared" si="7"/>
      </c>
      <c r="L45" s="11295">
        <f t="shared" si="9"/>
      </c>
      <c r="M45" s="11295">
        <f t="shared" si="11"/>
      </c>
      <c r="N45" s="11295">
        <f t="shared" si="13"/>
      </c>
      <c r="O45" s="11295">
        <f t="shared" si="15"/>
      </c>
      <c r="P45" s="11295">
        <f t="shared" si="17"/>
      </c>
      <c r="Q45" s="11295">
        <f t="shared" si="19"/>
      </c>
      <c r="R45" s="11295">
        <f t="shared" si="21"/>
      </c>
      <c r="S45" s="11295">
        <f t="shared" si="23"/>
      </c>
      <c r="T45" s="11295">
        <f t="shared" si="25"/>
      </c>
    </row>
    <row r="46">
      <c r="A46" s="11298">
        <v>45763</v>
      </c>
      <c r="B46">
        <f t="shared" si="0"/>
      </c>
      <c r="C46" t="s">
        <v>17382</v>
      </c>
      <c r="D46" s="11297">
        <v>300</v>
      </c>
      <c r="E46" s="11295">
        <f t="shared" si="1"/>
      </c>
      <c r="F46" s="11304">
        <v>46001</v>
      </c>
      <c r="H46" s="11296" t="s">
        <v>17395</v>
      </c>
      <c r="I46" s="11295">
        <f t="shared" si="3"/>
      </c>
      <c r="J46" s="11295">
        <f t="shared" si="5"/>
      </c>
      <c r="K46" s="11295">
        <f t="shared" si="7"/>
      </c>
      <c r="L46" s="11295">
        <f t="shared" si="9"/>
      </c>
      <c r="M46" s="11295">
        <f t="shared" si="11"/>
      </c>
      <c r="N46" s="11295">
        <f t="shared" si="13"/>
      </c>
      <c r="O46" s="11295">
        <f t="shared" si="15"/>
      </c>
      <c r="P46" s="11295">
        <f t="shared" si="17"/>
      </c>
      <c r="Q46" s="11295">
        <f t="shared" si="19"/>
      </c>
      <c r="R46" s="11295">
        <f t="shared" si="21"/>
      </c>
      <c r="S46" s="11295">
        <f t="shared" si="23"/>
      </c>
      <c r="T46" s="11295">
        <f t="shared" si="25"/>
      </c>
    </row>
    <row r="47">
      <c r="A47" s="11298">
        <v>45771</v>
      </c>
      <c r="B47">
        <f t="shared" si="0"/>
      </c>
      <c r="C47" t="s">
        <v>17370</v>
      </c>
      <c r="D47" s="11297">
        <v>1226</v>
      </c>
      <c r="E47" s="11295">
        <f t="shared" si="1"/>
      </c>
      <c r="F47" s="11305" t="s">
        <v>17424</v>
      </c>
      <c r="H47" s="11296" t="s">
        <v>17425</v>
      </c>
      <c r="I47" s="11295">
        <f t="shared" si="3"/>
      </c>
      <c r="J47" s="11295">
        <f t="shared" si="5"/>
      </c>
      <c r="K47" s="11295">
        <f t="shared" si="7"/>
      </c>
      <c r="L47" s="11295">
        <f t="shared" si="9"/>
      </c>
      <c r="M47" s="11295">
        <f t="shared" si="11"/>
      </c>
      <c r="N47" s="11295">
        <f t="shared" si="13"/>
      </c>
      <c r="O47" s="11295">
        <f t="shared" si="15"/>
      </c>
      <c r="P47" s="11295">
        <f t="shared" si="17"/>
      </c>
      <c r="Q47" s="11295">
        <f t="shared" si="19"/>
      </c>
      <c r="R47" s="11295">
        <f t="shared" si="21"/>
      </c>
      <c r="S47" s="11295">
        <f t="shared" si="23"/>
      </c>
      <c r="T47" s="11295">
        <f t="shared" si="25"/>
      </c>
    </row>
    <row r="48">
      <c r="A48" s="11298"/>
      <c r="B48">
        <f t="shared" si="0"/>
      </c>
      <c r="E48" s="11295">
        <f t="shared" si="1"/>
      </c>
      <c r="F48" s="11305"/>
      <c r="H48" s="11296" t="s">
        <v>17393</v>
      </c>
      <c r="I48" s="11295">
        <f t="shared" si="3"/>
      </c>
      <c r="J48" s="11295">
        <f t="shared" si="5"/>
      </c>
      <c r="K48" s="11295">
        <f t="shared" si="7"/>
      </c>
      <c r="L48" s="11295">
        <f t="shared" si="9"/>
      </c>
      <c r="M48" s="11295">
        <f t="shared" si="11"/>
      </c>
      <c r="N48" s="11295">
        <f t="shared" si="13"/>
      </c>
      <c r="O48" s="11295">
        <f t="shared" si="15"/>
      </c>
      <c r="P48" s="11295">
        <f t="shared" si="17"/>
      </c>
      <c r="Q48" s="11295">
        <f t="shared" si="19"/>
      </c>
      <c r="R48" s="11295">
        <f t="shared" si="21"/>
      </c>
      <c r="S48" s="11295">
        <f t="shared" si="23"/>
      </c>
      <c r="T48" s="11295">
        <f t="shared" si="25"/>
      </c>
    </row>
    <row r="49">
      <c r="A49" s="11298"/>
      <c r="E49" s="11295">
        <f t="shared" si="1"/>
      </c>
      <c r="F49" s="11305"/>
      <c r="H49" s="11296" t="s">
        <v>17391</v>
      </c>
      <c r="I49" s="11295">
        <f t="shared" si="3"/>
      </c>
      <c r="J49" s="11295">
        <f t="shared" si="5"/>
      </c>
      <c r="K49" s="11295">
        <f t="shared" si="7"/>
      </c>
      <c r="L49" s="11295">
        <f t="shared" si="9"/>
      </c>
      <c r="M49" s="11295">
        <f t="shared" si="11"/>
      </c>
      <c r="N49" s="11295">
        <f t="shared" si="13"/>
      </c>
      <c r="O49" s="11295">
        <f t="shared" si="15"/>
      </c>
      <c r="P49" s="11295">
        <f t="shared" si="17"/>
      </c>
      <c r="Q49" s="11295">
        <f t="shared" si="19"/>
      </c>
      <c r="R49" s="11295">
        <f t="shared" si="21"/>
      </c>
      <c r="S49" s="11295">
        <f t="shared" si="23"/>
      </c>
      <c r="T49" s="11295">
        <f t="shared" si="25"/>
      </c>
    </row>
    <row r="50">
      <c r="A50" s="11298"/>
      <c r="E50" s="11295">
        <f t="shared" si="1"/>
      </c>
      <c r="F50" s="11305"/>
      <c r="H50" s="11296" t="s">
        <v>17426</v>
      </c>
      <c r="I50" s="11295">
        <f t="shared" si="3"/>
      </c>
      <c r="J50" s="11295">
        <f t="shared" si="5"/>
      </c>
      <c r="K50" s="11295">
        <f t="shared" si="7"/>
      </c>
      <c r="L50" s="11295">
        <f t="shared" si="9"/>
      </c>
      <c r="M50" s="11295">
        <f t="shared" si="11"/>
      </c>
      <c r="N50" s="11295">
        <f t="shared" si="13"/>
      </c>
      <c r="O50" s="11295">
        <f t="shared" si="15"/>
      </c>
      <c r="P50" s="11295">
        <f t="shared" si="17"/>
      </c>
      <c r="Q50" s="11295">
        <f t="shared" si="19"/>
      </c>
      <c r="R50" s="11295">
        <f t="shared" si="21"/>
      </c>
      <c r="S50" s="11295">
        <f t="shared" si="23"/>
      </c>
      <c r="T50" s="11295">
        <f t="shared" si="25"/>
      </c>
    </row>
    <row r="51">
      <c r="A51" s="11298"/>
      <c r="E51" s="11295">
        <f t="shared" si="1"/>
      </c>
      <c r="F51" s="11305"/>
      <c r="H51" s="11296" t="s">
        <v>17427</v>
      </c>
      <c r="I51" s="11295">
        <f t="shared" si="3"/>
      </c>
      <c r="J51" s="11295">
        <f t="shared" si="5"/>
      </c>
      <c r="K51" s="11295">
        <f t="shared" si="7"/>
      </c>
      <c r="L51" s="11295">
        <f t="shared" si="9"/>
      </c>
      <c r="M51" s="11295">
        <f t="shared" si="11"/>
      </c>
      <c r="N51" s="11295">
        <f t="shared" si="13"/>
      </c>
      <c r="O51" s="11295">
        <f t="shared" si="15"/>
      </c>
      <c r="P51" s="11295">
        <f t="shared" si="17"/>
      </c>
      <c r="Q51" s="11295">
        <f t="shared" si="19"/>
      </c>
      <c r="R51" s="11295">
        <f t="shared" si="21"/>
      </c>
      <c r="S51" s="11295">
        <f t="shared" si="23"/>
      </c>
      <c r="T51" s="11295">
        <f t="shared" si="25"/>
      </c>
    </row>
    <row r="52">
      <c r="A52" s="11298"/>
      <c r="E52" s="11295">
        <f t="shared" si="1"/>
      </c>
      <c r="F52" s="11305"/>
      <c r="H52" s="11296" t="s">
        <v>17389</v>
      </c>
      <c r="I52" s="11295">
        <f t="shared" si="3"/>
      </c>
      <c r="J52" s="11295">
        <f t="shared" si="5"/>
      </c>
      <c r="K52" s="11295">
        <f t="shared" si="7"/>
      </c>
      <c r="L52" s="11295">
        <f t="shared" si="9"/>
      </c>
      <c r="M52" s="11295">
        <f t="shared" si="11"/>
      </c>
      <c r="N52" s="11295">
        <f t="shared" si="13"/>
      </c>
      <c r="O52" s="11295">
        <f t="shared" si="15"/>
      </c>
      <c r="P52" s="11295">
        <f t="shared" si="17"/>
      </c>
      <c r="Q52" s="11295">
        <f t="shared" si="19"/>
      </c>
      <c r="R52" s="11295">
        <f t="shared" si="21"/>
      </c>
      <c r="S52" s="11295">
        <f t="shared" si="23"/>
      </c>
      <c r="T52" s="11295">
        <f t="shared" si="25"/>
      </c>
    </row>
    <row customHeight="true" ht="18" r="53">
      <c r="A53" s="11298"/>
      <c r="E53" s="11295">
        <f t="shared" si="1"/>
      </c>
      <c r="F53" s="11305"/>
      <c r="H53" s="11296" t="s">
        <v>17412</v>
      </c>
      <c r="I53" s="11295">
        <f t="shared" si="3"/>
      </c>
      <c r="J53" s="11295">
        <f t="shared" si="5"/>
      </c>
      <c r="K53" s="11295">
        <f t="shared" si="7"/>
      </c>
      <c r="L53" s="11295">
        <f t="shared" si="9"/>
      </c>
      <c r="M53" s="11295">
        <f t="shared" si="11"/>
      </c>
      <c r="N53" s="11295">
        <f t="shared" si="13"/>
      </c>
      <c r="O53" s="11295">
        <f t="shared" si="15"/>
      </c>
      <c r="P53" s="11295">
        <f t="shared" si="17"/>
      </c>
      <c r="Q53" s="11295">
        <f t="shared" si="19"/>
      </c>
      <c r="R53" s="11295">
        <f t="shared" si="21"/>
      </c>
      <c r="S53" s="11295">
        <f t="shared" si="23"/>
      </c>
      <c r="T53" s="11295">
        <f t="shared" si="25"/>
      </c>
    </row>
    <row r="54">
      <c r="A54" s="11298"/>
      <c r="E54" s="11295">
        <f t="shared" si="1"/>
      </c>
      <c r="F54" s="11305"/>
      <c r="H54" s="11296" t="s">
        <v>17373</v>
      </c>
      <c r="I54" s="11295">
        <f t="shared" si="3"/>
      </c>
      <c r="J54" s="11295">
        <f t="shared" si="5"/>
      </c>
      <c r="K54" s="11295">
        <f t="shared" si="7"/>
      </c>
      <c r="L54" s="11295">
        <f t="shared" si="9"/>
      </c>
      <c r="M54" s="11295">
        <f t="shared" si="11"/>
      </c>
      <c r="N54" s="11295">
        <f t="shared" si="13"/>
      </c>
      <c r="O54" s="11295">
        <f t="shared" si="15"/>
      </c>
      <c r="P54" s="11295">
        <f t="shared" si="17"/>
      </c>
      <c r="Q54" s="11295">
        <f t="shared" si="19"/>
      </c>
      <c r="R54" s="11295">
        <f t="shared" si="21"/>
      </c>
      <c r="S54" s="11295">
        <f t="shared" si="23"/>
      </c>
      <c r="T54" s="11295">
        <f t="shared" si="25"/>
      </c>
    </row>
    <row r="55">
      <c r="A55" s="11298"/>
      <c r="E55" s="11295">
        <f t="shared" si="1"/>
      </c>
      <c r="F55" s="11305"/>
      <c r="H55" s="11296" t="s">
        <v>17401</v>
      </c>
      <c r="I55" s="11295">
        <f t="shared" si="3"/>
      </c>
      <c r="J55" s="11295">
        <f t="shared" si="5"/>
      </c>
      <c r="K55" s="11295">
        <f t="shared" si="7"/>
      </c>
      <c r="L55" s="11295">
        <f t="shared" si="9"/>
      </c>
      <c r="M55" s="11295">
        <f t="shared" si="11"/>
      </c>
      <c r="N55" s="11295">
        <f t="shared" si="13"/>
      </c>
      <c r="O55" s="11295">
        <f t="shared" si="15"/>
      </c>
      <c r="P55" s="11295">
        <f t="shared" si="17"/>
      </c>
      <c r="Q55" s="11295">
        <f t="shared" si="19"/>
      </c>
      <c r="R55" s="11295">
        <f t="shared" si="21"/>
      </c>
      <c r="S55" s="11295">
        <f t="shared" si="23"/>
      </c>
      <c r="T55" s="11295">
        <f t="shared" si="25"/>
      </c>
    </row>
    <row customHeight="true" ht="18" r="56">
      <c r="A56" s="11298"/>
      <c r="E56" s="11295">
        <f t="shared" si="1"/>
      </c>
      <c r="F56" s="11305"/>
      <c r="H56" s="11296" t="s">
        <v>17417</v>
      </c>
      <c r="I56" s="11295">
        <f t="shared" si="3"/>
      </c>
      <c r="J56" s="11295">
        <f t="shared" si="5"/>
      </c>
      <c r="K56" s="11295">
        <f t="shared" si="7"/>
      </c>
      <c r="L56" s="11295">
        <f t="shared" si="9"/>
      </c>
      <c r="M56" s="11295">
        <f t="shared" si="11"/>
      </c>
      <c r="N56" s="11295">
        <f t="shared" si="13"/>
      </c>
      <c r="O56" s="11295">
        <f t="shared" si="15"/>
      </c>
      <c r="P56" s="11295">
        <f t="shared" si="17"/>
      </c>
      <c r="Q56" s="11295">
        <f t="shared" si="19"/>
      </c>
      <c r="R56" s="11295">
        <f t="shared" si="21"/>
      </c>
      <c r="S56" s="11295">
        <f t="shared" si="23"/>
      </c>
      <c r="T56" s="11295">
        <f t="shared" si="25"/>
      </c>
    </row>
    <row customHeight="true" ht="18" r="57">
      <c r="A57" s="11298"/>
      <c r="E57" s="11295">
        <f t="shared" si="1"/>
      </c>
      <c r="H57" s="11296" t="s">
        <v>17419</v>
      </c>
      <c r="I57" s="11295">
        <f t="shared" si="3"/>
      </c>
      <c r="J57" s="11295">
        <f t="shared" si="5"/>
      </c>
      <c r="K57" s="11295">
        <f t="shared" si="7"/>
      </c>
      <c r="L57" s="11295">
        <f t="shared" si="9"/>
      </c>
      <c r="M57" s="11295">
        <f t="shared" si="11"/>
      </c>
      <c r="N57" s="11295">
        <f t="shared" si="13"/>
      </c>
      <c r="O57" s="11295">
        <f t="shared" si="15"/>
      </c>
      <c r="P57" s="11295">
        <f t="shared" si="17"/>
      </c>
      <c r="Q57" s="11295">
        <f t="shared" si="19"/>
      </c>
      <c r="R57" s="11295">
        <f t="shared" si="21"/>
      </c>
      <c r="S57" s="11295">
        <f t="shared" si="23"/>
      </c>
      <c r="T57" s="11295">
        <f t="shared" si="25"/>
      </c>
    </row>
    <row r="58">
      <c r="A58" s="11298"/>
      <c r="E58" s="11295">
        <f t="shared" si="1"/>
      </c>
      <c r="H58" s="11296" t="s">
        <v>17375</v>
      </c>
      <c r="I58" s="11295">
        <f t="shared" si="3"/>
      </c>
      <c r="J58" s="11295">
        <f t="shared" si="5"/>
      </c>
      <c r="K58" s="11295">
        <f t="shared" si="7"/>
      </c>
      <c r="L58" s="11295">
        <f t="shared" si="9"/>
      </c>
      <c r="M58" s="11295">
        <f t="shared" si="11"/>
      </c>
      <c r="N58" s="11295">
        <f t="shared" si="13"/>
      </c>
      <c r="O58" s="11295">
        <f t="shared" si="15"/>
      </c>
      <c r="P58" s="11295">
        <f t="shared" si="17"/>
      </c>
      <c r="Q58" s="11295">
        <f t="shared" si="19"/>
      </c>
      <c r="R58" s="11295">
        <f t="shared" si="21"/>
      </c>
      <c r="S58" s="11295">
        <f t="shared" si="23"/>
      </c>
      <c r="T58" s="11295">
        <f t="shared" si="25"/>
      </c>
    </row>
    <row r="59">
      <c r="A59" s="11298"/>
      <c r="E59" s="11295">
        <f t="shared" si="1"/>
      </c>
      <c r="H59" s="11296" t="s">
        <v>17378</v>
      </c>
      <c r="I59" s="11295">
        <f t="shared" si="3"/>
      </c>
      <c r="J59" s="11295">
        <f t="shared" si="5"/>
      </c>
      <c r="K59" s="11295">
        <f t="shared" si="7"/>
      </c>
      <c r="L59" s="11295">
        <f t="shared" si="9"/>
      </c>
      <c r="M59" s="11295">
        <f t="shared" si="11"/>
      </c>
      <c r="N59" s="11295">
        <f t="shared" si="13"/>
      </c>
      <c r="O59" s="11295">
        <f t="shared" si="15"/>
      </c>
      <c r="P59" s="11295">
        <f t="shared" si="17"/>
      </c>
      <c r="Q59" s="11295">
        <f t="shared" si="19"/>
      </c>
      <c r="R59" s="11295">
        <f t="shared" si="21"/>
      </c>
      <c r="S59" s="11295">
        <f t="shared" si="23"/>
      </c>
      <c r="T59" s="11295">
        <f t="shared" si="25"/>
      </c>
    </row>
    <row r="60">
      <c r="A60" s="11298"/>
      <c r="E60" s="11295">
        <f t="shared" si="1"/>
      </c>
      <c r="H60" s="11296" t="s">
        <v>17380</v>
      </c>
      <c r="I60" s="11295">
        <f t="shared" si="3"/>
      </c>
      <c r="J60" s="11295">
        <f t="shared" si="5"/>
      </c>
      <c r="K60" s="11295">
        <f t="shared" si="7"/>
      </c>
      <c r="L60" s="11295">
        <f t="shared" si="9"/>
      </c>
      <c r="M60" s="11295">
        <f t="shared" si="11"/>
      </c>
      <c r="N60" s="11295">
        <f t="shared" si="13"/>
      </c>
      <c r="O60" s="11295">
        <f t="shared" si="15"/>
      </c>
      <c r="P60" s="11295">
        <f t="shared" si="17"/>
      </c>
      <c r="Q60" s="11295">
        <f t="shared" si="19"/>
      </c>
      <c r="R60" s="11295">
        <f t="shared" si="21"/>
      </c>
      <c r="S60" s="11295">
        <f t="shared" si="23"/>
      </c>
      <c r="T60" s="11295">
        <f t="shared" si="25"/>
      </c>
    </row>
    <row r="61">
      <c r="A61" s="11298"/>
      <c r="H61" s="11296" t="s">
        <v>17382</v>
      </c>
      <c r="I61" s="11295">
        <f t="shared" si="3"/>
      </c>
      <c r="J61" s="11295">
        <f t="shared" si="5"/>
      </c>
      <c r="K61" s="11295">
        <f t="shared" si="7"/>
      </c>
      <c r="L61" s="11295">
        <f t="shared" si="9"/>
      </c>
      <c r="M61" s="11295">
        <f t="shared" si="11"/>
      </c>
      <c r="N61" s="11295">
        <f t="shared" si="13"/>
      </c>
      <c r="O61" s="11295">
        <f t="shared" si="15"/>
      </c>
      <c r="P61" s="11295">
        <f t="shared" si="17"/>
      </c>
      <c r="Q61" s="11295">
        <f t="shared" si="19"/>
      </c>
      <c r="R61" s="11295">
        <f t="shared" si="21"/>
      </c>
      <c r="S61" s="11295">
        <f t="shared" si="23"/>
      </c>
      <c r="T61" s="11295">
        <f t="shared" si="25"/>
      </c>
    </row>
    <row r="62">
      <c r="A62" s="11298"/>
      <c r="H62" s="11296" t="s">
        <v>17428</v>
      </c>
      <c r="I62" s="11295">
        <f t="shared" si="3"/>
      </c>
      <c r="J62" s="11295">
        <f t="shared" si="5"/>
      </c>
      <c r="K62" s="11295">
        <f t="shared" si="7"/>
      </c>
      <c r="L62" s="11295">
        <f t="shared" si="9"/>
      </c>
      <c r="M62" s="11295">
        <f t="shared" si="11"/>
      </c>
      <c r="N62" s="11295">
        <f t="shared" si="13"/>
      </c>
      <c r="O62" s="11295">
        <f t="shared" si="15"/>
      </c>
      <c r="P62" s="11295">
        <f t="shared" si="17"/>
      </c>
      <c r="Q62" s="11295">
        <f t="shared" si="19"/>
      </c>
      <c r="R62" s="11295">
        <f t="shared" si="21"/>
      </c>
      <c r="S62" s="11295">
        <f t="shared" si="23"/>
      </c>
      <c r="T62" s="11295">
        <f t="shared" si="25"/>
      </c>
    </row>
    <row r="63">
      <c r="A63" s="11298"/>
      <c r="H63" s="11296" t="s">
        <v>17429</v>
      </c>
      <c r="I63" s="11295">
        <f t="shared" si="3"/>
      </c>
      <c r="J63" s="11295">
        <f t="shared" si="5"/>
      </c>
      <c r="K63" s="11295">
        <f t="shared" si="7"/>
      </c>
      <c r="L63" s="11295">
        <f t="shared" si="9"/>
      </c>
      <c r="M63" s="11295">
        <f t="shared" si="11"/>
      </c>
      <c r="N63" s="11295">
        <f t="shared" si="13"/>
      </c>
      <c r="O63" s="11295">
        <f t="shared" si="15"/>
      </c>
      <c r="P63" s="11295">
        <f t="shared" si="17"/>
      </c>
      <c r="Q63" s="11295">
        <f t="shared" si="19"/>
      </c>
      <c r="R63" s="11295">
        <f t="shared" si="21"/>
      </c>
      <c r="S63" s="11295">
        <f t="shared" si="23"/>
      </c>
      <c r="T63" s="11295">
        <f t="shared" si="25"/>
      </c>
    </row>
    <row r="64">
      <c r="A64" s="11298"/>
      <c r="H64" s="11296" t="s">
        <v>17430</v>
      </c>
      <c r="I64" s="11295">
        <f t="shared" si="3"/>
      </c>
      <c r="J64" s="11295">
        <f t="shared" si="5"/>
      </c>
      <c r="K64" s="11295">
        <f t="shared" si="7"/>
      </c>
      <c r="L64" s="11295">
        <f t="shared" si="9"/>
      </c>
      <c r="M64" s="11295">
        <f t="shared" si="11"/>
      </c>
      <c r="N64" s="11295">
        <f t="shared" si="13"/>
      </c>
      <c r="O64" s="11295">
        <f t="shared" si="15"/>
      </c>
      <c r="P64" s="11295">
        <f t="shared" si="17"/>
      </c>
      <c r="Q64" s="11295">
        <f t="shared" si="19"/>
      </c>
      <c r="R64" s="11295">
        <f t="shared" si="21"/>
      </c>
      <c r="S64" s="11295">
        <f t="shared" si="23"/>
      </c>
      <c r="T64" s="11295">
        <f t="shared" si="25"/>
      </c>
    </row>
    <row r="65">
      <c r="A65" s="11298"/>
      <c r="H65" s="11296" t="s">
        <v>17370</v>
      </c>
      <c r="I65" s="11295">
        <f t="shared" si="3"/>
      </c>
      <c r="J65" s="11295">
        <f t="shared" si="5"/>
      </c>
      <c r="K65" s="11295">
        <f t="shared" si="7"/>
      </c>
      <c r="L65" s="11295">
        <f t="shared" si="9"/>
      </c>
      <c r="M65" s="11295">
        <f t="shared" si="11"/>
      </c>
      <c r="N65" s="11295">
        <f t="shared" si="13"/>
      </c>
      <c r="O65" s="11295">
        <f t="shared" si="15"/>
      </c>
      <c r="P65" s="11295">
        <f t="shared" si="17"/>
      </c>
      <c r="Q65" s="11295">
        <f t="shared" si="19"/>
      </c>
      <c r="R65" s="11295">
        <f t="shared" si="21"/>
      </c>
      <c r="S65" s="11295">
        <f t="shared" si="23"/>
      </c>
      <c r="T65" s="11295">
        <f t="shared" si="25"/>
      </c>
    </row>
    <row r="66">
      <c r="A66" s="11298"/>
      <c r="H66" s="11296" t="s">
        <v>17431</v>
      </c>
      <c r="I66" s="11295">
        <f t="shared" si="3"/>
      </c>
      <c r="J66" s="11295">
        <f t="shared" si="5"/>
      </c>
      <c r="K66" s="11295">
        <f t="shared" si="7"/>
      </c>
      <c r="L66" s="11295">
        <f t="shared" si="9"/>
      </c>
      <c r="M66" s="11295">
        <f t="shared" si="11"/>
      </c>
      <c r="N66" s="11295">
        <f t="shared" si="13"/>
      </c>
      <c r="O66" s="11295">
        <f t="shared" si="15"/>
      </c>
      <c r="P66" s="11295">
        <f t="shared" si="17"/>
      </c>
      <c r="Q66" s="11295">
        <f t="shared" si="19"/>
      </c>
      <c r="R66" s="11295">
        <f t="shared" si="21"/>
      </c>
      <c r="S66" s="11295">
        <f t="shared" si="23"/>
      </c>
      <c r="T66" s="11295">
        <f t="shared" si="25"/>
      </c>
    </row>
    <row r="67">
      <c r="A67" s="11298"/>
      <c r="H67" s="11296" t="s">
        <v>17432</v>
      </c>
      <c r="I67" s="11295">
        <f t="shared" si="3"/>
      </c>
      <c r="J67" s="11295">
        <f t="shared" si="5"/>
      </c>
      <c r="K67" s="11295">
        <f t="shared" si="7"/>
      </c>
      <c r="L67" s="11295">
        <f t="shared" si="9"/>
      </c>
      <c r="M67" s="11295">
        <f t="shared" si="11"/>
      </c>
      <c r="N67" s="11295">
        <f t="shared" si="13"/>
      </c>
      <c r="O67" s="11295">
        <f t="shared" si="15"/>
      </c>
      <c r="P67" s="11295">
        <f t="shared" si="17"/>
      </c>
      <c r="Q67" s="11295">
        <f t="shared" si="19"/>
      </c>
      <c r="R67" s="11295">
        <f t="shared" si="21"/>
      </c>
      <c r="S67" s="11295">
        <f t="shared" si="23"/>
      </c>
      <c r="T67" s="11295">
        <f t="shared" si="25"/>
      </c>
    </row>
    <row r="68">
      <c r="A68" s="11298"/>
      <c r="H68" s="11296" t="s">
        <v>17433</v>
      </c>
      <c r="I68" s="11295">
        <f t="shared" si="3"/>
      </c>
      <c r="J68" s="11295">
        <f t="shared" si="5"/>
      </c>
      <c r="K68" s="11295">
        <f t="shared" si="7"/>
      </c>
      <c r="L68" s="11295">
        <f t="shared" si="9"/>
      </c>
      <c r="M68" s="11295">
        <f t="shared" si="11"/>
      </c>
      <c r="N68" s="11295">
        <f t="shared" si="13"/>
      </c>
      <c r="O68" s="11295">
        <f t="shared" si="15"/>
      </c>
      <c r="P68" s="11295">
        <f t="shared" si="17"/>
      </c>
      <c r="Q68" s="11295">
        <f t="shared" si="19"/>
      </c>
      <c r="R68" s="11295">
        <f t="shared" si="21"/>
      </c>
      <c r="S68" s="11295">
        <f t="shared" si="23"/>
      </c>
      <c r="T68" s="11295">
        <f t="shared" si="25"/>
      </c>
    </row>
    <row r="69">
      <c r="A69" s="11298"/>
      <c r="H69" s="11296" t="s">
        <v>17434</v>
      </c>
      <c r="I69" s="11295">
        <f t="shared" si="3"/>
      </c>
      <c r="J69" s="11295">
        <f t="shared" si="5"/>
      </c>
      <c r="K69" s="11295">
        <f t="shared" si="7"/>
      </c>
      <c r="L69" s="11295">
        <f t="shared" si="9"/>
      </c>
      <c r="M69" s="11295">
        <f t="shared" si="11"/>
      </c>
      <c r="N69" s="11295">
        <f t="shared" si="13"/>
      </c>
      <c r="O69" s="11295">
        <f t="shared" si="15"/>
      </c>
      <c r="P69" s="11295">
        <f t="shared" si="17"/>
      </c>
      <c r="Q69" s="11295">
        <f t="shared" si="19"/>
      </c>
      <c r="R69" s="11295">
        <f t="shared" si="21"/>
      </c>
      <c r="S69" s="11295">
        <f t="shared" si="23"/>
      </c>
      <c r="T69" s="11295">
        <f t="shared" si="25"/>
      </c>
    </row>
    <row r="70">
      <c r="A70" s="11298"/>
      <c r="H70" s="11296" t="s">
        <v>17435</v>
      </c>
      <c r="I70" s="11295">
        <f t="shared" si="3"/>
      </c>
      <c r="J70" s="11295">
        <f t="shared" si="5"/>
      </c>
      <c r="K70" s="11295">
        <f t="shared" si="7"/>
      </c>
      <c r="L70" s="11295">
        <f t="shared" si="9"/>
      </c>
      <c r="M70" s="11295">
        <f t="shared" si="11"/>
      </c>
      <c r="N70" s="11295">
        <f t="shared" si="13"/>
      </c>
      <c r="O70" s="11295">
        <f t="shared" si="15"/>
      </c>
      <c r="P70" s="11295">
        <f t="shared" si="17"/>
      </c>
      <c r="Q70" s="11295">
        <f t="shared" si="19"/>
      </c>
      <c r="R70" s="11295">
        <f t="shared" si="21"/>
      </c>
      <c r="S70" s="11295">
        <f t="shared" si="23"/>
      </c>
      <c r="T70" s="11295">
        <f t="shared" si="25"/>
      </c>
    </row>
    <row r="71">
      <c r="A71" s="11298"/>
      <c r="H71" s="11296" t="s">
        <v>17436</v>
      </c>
      <c r="I71" s="11295">
        <f t="shared" si="3"/>
      </c>
      <c r="J71" s="11295">
        <f t="shared" si="5"/>
      </c>
      <c r="K71" s="11295">
        <f t="shared" si="7"/>
      </c>
      <c r="L71" s="11295">
        <f t="shared" si="9"/>
      </c>
      <c r="M71" s="11295">
        <f t="shared" si="11"/>
      </c>
      <c r="N71" s="11295">
        <f t="shared" si="13"/>
      </c>
      <c r="O71" s="11295">
        <f t="shared" si="15"/>
      </c>
      <c r="P71" s="11295">
        <f t="shared" si="17"/>
      </c>
      <c r="Q71" s="11295">
        <f t="shared" si="19"/>
      </c>
      <c r="R71" s="11295">
        <f t="shared" si="21"/>
      </c>
      <c r="S71" s="11295">
        <f t="shared" si="23"/>
      </c>
      <c r="T71" s="11295">
        <f t="shared" si="25"/>
      </c>
    </row>
    <row r="72">
      <c r="H72" s="11296" t="s">
        <v>17437</v>
      </c>
      <c r="I72" s="11295">
        <f t="shared" si="3"/>
      </c>
      <c r="J72" s="11295">
        <f t="shared" si="5"/>
      </c>
      <c r="K72" s="11295">
        <f t="shared" si="7"/>
      </c>
      <c r="L72" s="11295">
        <f t="shared" si="9"/>
      </c>
      <c r="M72" s="11295">
        <f t="shared" si="11"/>
      </c>
      <c r="N72" s="11295">
        <f t="shared" si="13"/>
      </c>
      <c r="O72" s="11295">
        <f t="shared" si="15"/>
      </c>
      <c r="P72" s="11295">
        <f t="shared" si="17"/>
      </c>
      <c r="Q72" s="11295">
        <f t="shared" si="19"/>
      </c>
      <c r="R72" s="11295">
        <f t="shared" si="21"/>
      </c>
      <c r="S72" s="11295">
        <f t="shared" si="23"/>
      </c>
      <c r="T72" s="11295">
        <f t="shared" si="25"/>
      </c>
    </row>
    <row r="73">
      <c r="H73" s="11296" t="s">
        <v>17438</v>
      </c>
      <c r="I73" s="11295">
        <f t="shared" si="3"/>
      </c>
      <c r="J73" s="11295">
        <f t="shared" si="5"/>
      </c>
      <c r="K73" s="11295">
        <f t="shared" si="7"/>
      </c>
      <c r="L73" s="11295">
        <f t="shared" si="9"/>
      </c>
      <c r="M73" s="11295">
        <f t="shared" si="11"/>
      </c>
      <c r="N73" s="11295">
        <f t="shared" si="13"/>
      </c>
      <c r="O73" s="11295">
        <f t="shared" si="15"/>
      </c>
      <c r="P73" s="11295">
        <f t="shared" si="17"/>
      </c>
      <c r="Q73" s="11295">
        <f t="shared" si="19"/>
      </c>
      <c r="R73" s="11295">
        <f t="shared" si="21"/>
      </c>
      <c r="S73" s="11295">
        <f t="shared" si="23"/>
      </c>
      <c r="T73" s="11295">
        <f t="shared" si="25"/>
      </c>
    </row>
    <row r="74">
      <c r="H74" s="11296" t="s">
        <v>17439</v>
      </c>
      <c r="I74" s="11295">
        <f t="shared" si="3"/>
      </c>
      <c r="J74" s="11295">
        <f t="shared" si="5"/>
      </c>
      <c r="K74" s="11295">
        <f t="shared" si="7"/>
      </c>
      <c r="L74" s="11295">
        <f t="shared" si="9"/>
      </c>
      <c r="M74" s="11295">
        <f t="shared" si="11"/>
      </c>
      <c r="N74" s="11295">
        <f t="shared" si="13"/>
      </c>
      <c r="O74" s="11295">
        <f t="shared" si="15"/>
      </c>
      <c r="P74" s="11295">
        <f t="shared" si="17"/>
      </c>
      <c r="Q74" s="11295">
        <f t="shared" si="19"/>
      </c>
      <c r="R74" s="11295">
        <f t="shared" si="21"/>
      </c>
      <c r="S74" s="11295">
        <f t="shared" si="23"/>
      </c>
      <c r="T74" s="11295">
        <f t="shared" si="25"/>
      </c>
    </row>
    <row r="75">
      <c r="H75" s="11296" t="s">
        <v>17440</v>
      </c>
      <c r="I75" s="11295">
        <f t="shared" si="3"/>
      </c>
      <c r="J75" s="11295">
        <f t="shared" si="5"/>
      </c>
      <c r="K75" s="11295">
        <f t="shared" si="7"/>
      </c>
      <c r="L75" s="11295">
        <f t="shared" si="9"/>
      </c>
      <c r="M75" s="11295">
        <f t="shared" si="11"/>
      </c>
      <c r="N75" s="11295">
        <f t="shared" si="13"/>
      </c>
      <c r="O75" s="11295">
        <f t="shared" si="15"/>
      </c>
      <c r="P75" s="11295">
        <f t="shared" si="17"/>
      </c>
      <c r="Q75" s="11295">
        <f t="shared" si="19"/>
      </c>
      <c r="R75" s="11295">
        <f t="shared" si="21"/>
      </c>
      <c r="S75" s="11295">
        <f t="shared" si="23"/>
      </c>
      <c r="T75" s="11295">
        <f t="shared" si="25"/>
      </c>
    </row>
    <row r="76">
      <c r="H76" s="11296" t="s">
        <v>17441</v>
      </c>
      <c r="I76" s="11295">
        <f t="shared" si="3"/>
      </c>
      <c r="J76" s="11295">
        <f t="shared" si="5"/>
      </c>
      <c r="K76" s="11295">
        <f t="shared" si="7"/>
      </c>
      <c r="L76" s="11295">
        <f t="shared" si="9"/>
      </c>
      <c r="M76" s="11295">
        <f t="shared" si="11"/>
      </c>
      <c r="N76" s="11295">
        <f t="shared" si="13"/>
      </c>
      <c r="O76" s="11295">
        <f t="shared" si="15"/>
      </c>
      <c r="P76" s="11295">
        <f t="shared" si="17"/>
      </c>
      <c r="Q76" s="11295">
        <f t="shared" si="19"/>
      </c>
      <c r="R76" s="11295">
        <f t="shared" si="21"/>
      </c>
      <c r="S76" s="11295">
        <f t="shared" si="23"/>
      </c>
      <c r="T76" s="11295">
        <f t="shared" si="25"/>
      </c>
    </row>
    <row r="77">
      <c r="H77" s="11296" t="s">
        <v>17442</v>
      </c>
      <c r="I77" s="11295">
        <f t="shared" si="3"/>
      </c>
      <c r="J77" s="11295">
        <f t="shared" si="5"/>
      </c>
      <c r="K77" s="11295">
        <f t="shared" si="7"/>
      </c>
      <c r="L77" s="11295">
        <f t="shared" si="9"/>
      </c>
      <c r="M77" s="11295">
        <f t="shared" si="11"/>
      </c>
      <c r="N77" s="11295">
        <f t="shared" si="13"/>
      </c>
      <c r="O77" s="11295">
        <f t="shared" si="15"/>
      </c>
      <c r="P77" s="11295">
        <f t="shared" si="17"/>
      </c>
      <c r="Q77" s="11295">
        <f t="shared" si="19"/>
      </c>
      <c r="R77" s="11295">
        <f t="shared" si="21"/>
      </c>
      <c r="S77" s="11295">
        <f t="shared" si="23"/>
      </c>
      <c r="T77" s="11295">
        <f t="shared" si="25"/>
      </c>
    </row>
    <row r="78">
      <c r="H78" s="11295"/>
      <c r="I78" s="11295"/>
      <c r="J78" s="11295"/>
      <c r="K78" s="11295"/>
      <c r="L78" s="11295"/>
      <c r="M78" s="11295"/>
      <c r="N78" s="11295"/>
      <c r="O78" s="11295"/>
      <c r="P78" s="11295"/>
      <c r="Q78" s="11295"/>
      <c r="R78" s="11295"/>
      <c r="S78" s="11295"/>
      <c r="T78" s="11295"/>
    </row>
    <row r="79">
      <c r="H79" s="11295"/>
      <c r="I79" s="11295"/>
      <c r="J79" s="11295"/>
      <c r="K79" s="11295"/>
      <c r="L79" s="11295"/>
      <c r="M79" s="11295"/>
      <c r="N79" s="11295"/>
      <c r="O79" s="11295"/>
      <c r="P79" s="11295"/>
      <c r="Q79" s="11295"/>
      <c r="R79" s="11295"/>
      <c r="S79" s="11295"/>
      <c r="T79" s="11295"/>
    </row>
    <row r="80">
      <c r="H80" s="11295"/>
      <c r="I80" s="11295"/>
      <c r="J80" s="11295"/>
      <c r="K80" s="11295"/>
      <c r="L80" s="11295"/>
      <c r="M80" s="11295"/>
      <c r="N80" s="11295"/>
      <c r="O80" s="11295"/>
      <c r="P80" s="11295"/>
      <c r="Q80" s="11295"/>
      <c r="R80" s="11295"/>
      <c r="S80" s="11295"/>
      <c r="T80" s="11295"/>
    </row>
    <row r="81">
      <c r="H81" s="11295"/>
      <c r="I81" s="11295"/>
      <c r="J81" s="11295"/>
      <c r="K81" s="11295"/>
      <c r="L81" s="11295"/>
      <c r="M81" s="11295"/>
      <c r="N81" s="11295"/>
      <c r="O81" s="11295"/>
      <c r="P81" s="11295"/>
      <c r="Q81" s="11295"/>
      <c r="R81" s="11295"/>
      <c r="S81" s="11295"/>
      <c r="T81" s="11295"/>
    </row>
    <row r="82">
      <c r="H82" s="11295"/>
      <c r="I82" s="11295"/>
      <c r="J82" s="11295"/>
      <c r="K82" s="11295"/>
      <c r="L82" s="11295"/>
      <c r="M82" s="11295"/>
      <c r="N82" s="11295"/>
      <c r="O82" s="11295"/>
      <c r="P82" s="11295"/>
      <c r="Q82" s="11295"/>
      <c r="R82" s="11295"/>
      <c r="S82" s="11295"/>
      <c r="T82" s="11295"/>
    </row>
    <row r="83">
      <c r="H83" s="11295"/>
      <c r="I83" s="11295"/>
      <c r="J83" s="11295"/>
      <c r="K83" s="11295"/>
      <c r="L83" s="11295"/>
      <c r="M83" s="11295"/>
      <c r="N83" s="11295"/>
      <c r="O83" s="11295"/>
      <c r="P83" s="11295"/>
      <c r="Q83" s="11295"/>
      <c r="R83" s="11295"/>
      <c r="S83" s="11295"/>
      <c r="T83" s="11295"/>
    </row>
    <row r="84">
      <c r="H84" s="11295"/>
      <c r="I84" s="11295"/>
      <c r="J84" s="11295"/>
      <c r="K84" s="11295"/>
      <c r="L84" s="11295"/>
      <c r="M84" s="11295"/>
      <c r="N84" s="11295"/>
      <c r="O84" s="11295"/>
      <c r="P84" s="11295"/>
      <c r="Q84" s="11295"/>
      <c r="R84" s="11295"/>
      <c r="S84" s="11295"/>
      <c r="T84" s="11295"/>
    </row>
    <row r="85">
      <c r="H85" s="11295"/>
      <c r="I85" s="11295"/>
      <c r="J85" s="11295"/>
      <c r="K85" s="11295"/>
      <c r="L85" s="11295"/>
      <c r="M85" s="11295"/>
      <c r="N85" s="11295"/>
      <c r="O85" s="11295"/>
      <c r="P85" s="11295"/>
      <c r="Q85" s="11295"/>
      <c r="R85" s="11295"/>
      <c r="S85" s="11295"/>
      <c r="T85" s="11295"/>
    </row>
    <row r="86">
      <c r="H86" s="11295"/>
      <c r="I86" s="11295"/>
      <c r="J86" s="11295"/>
      <c r="K86" s="11295"/>
      <c r="L86" s="11295"/>
      <c r="M86" s="11295"/>
      <c r="N86" s="11295"/>
      <c r="O86" s="11295"/>
      <c r="P86" s="11295"/>
      <c r="Q86" s="11295"/>
      <c r="R86" s="11295"/>
      <c r="S86" s="11295"/>
      <c r="T86" s="11295"/>
    </row>
    <row r="87">
      <c r="H87" s="11295"/>
      <c r="I87" s="11295"/>
      <c r="J87" s="11295"/>
      <c r="K87" s="11295"/>
      <c r="L87" s="11295"/>
      <c r="M87" s="11295"/>
      <c r="N87" s="11295"/>
      <c r="O87" s="11295"/>
      <c r="P87" s="11295"/>
      <c r="Q87" s="11295"/>
      <c r="R87" s="11295"/>
      <c r="S87" s="11295"/>
      <c r="T87" s="11295"/>
    </row>
    <row r="88">
      <c r="H88" s="11295"/>
      <c r="I88" s="11295"/>
      <c r="J88" s="11295"/>
      <c r="K88" s="11295"/>
      <c r="L88" s="11295"/>
      <c r="M88" s="11295"/>
      <c r="N88" s="11295"/>
      <c r="O88" s="11295"/>
      <c r="P88" s="11295"/>
      <c r="Q88" s="11295"/>
      <c r="R88" s="11295"/>
      <c r="S88" s="11295"/>
      <c r="T88" s="11295"/>
    </row>
    <row r="89">
      <c r="H89" s="11295"/>
      <c r="I89" s="11295"/>
      <c r="J89" s="11295"/>
      <c r="K89" s="11295"/>
      <c r="L89" s="11295"/>
      <c r="M89" s="11295"/>
      <c r="N89" s="11295"/>
      <c r="O89" s="11295"/>
      <c r="P89" s="11295"/>
      <c r="Q89" s="11295"/>
      <c r="R89" s="11295"/>
      <c r="S89" s="11295"/>
      <c r="T89" s="11295"/>
    </row>
    <row r="90">
      <c r="H90" s="11295"/>
      <c r="I90" s="11295"/>
      <c r="J90" s="11295"/>
      <c r="K90" s="11295"/>
      <c r="L90" s="11295"/>
      <c r="M90" s="11295"/>
      <c r="N90" s="11295"/>
      <c r="O90" s="11295"/>
      <c r="P90" s="11295"/>
      <c r="Q90" s="11295"/>
      <c r="R90" s="11295"/>
      <c r="S90" s="11295"/>
      <c r="T90" s="11295"/>
    </row>
    <row r="91">
      <c r="H91" s="11295"/>
      <c r="I91" s="11295"/>
      <c r="J91" s="11295"/>
      <c r="K91" s="11295"/>
      <c r="L91" s="11295"/>
      <c r="M91" s="11295"/>
      <c r="N91" s="11295"/>
      <c r="O91" s="11295"/>
      <c r="P91" s="11295"/>
      <c r="Q91" s="11295"/>
      <c r="R91" s="11295"/>
      <c r="S91" s="11295"/>
      <c r="T91" s="11295"/>
    </row>
    <row r="92">
      <c r="H92" s="11295"/>
      <c r="I92" s="11295"/>
      <c r="J92" s="11295"/>
      <c r="K92" s="11295"/>
      <c r="L92" s="11295"/>
      <c r="M92" s="11295"/>
      <c r="N92" s="11295"/>
      <c r="O92" s="11295"/>
      <c r="P92" s="11295"/>
      <c r="Q92" s="11295"/>
      <c r="R92" s="11295"/>
      <c r="S92" s="11295"/>
      <c r="T92" s="11295"/>
    </row>
    <row r="93">
      <c r="H93" s="11295"/>
      <c r="I93" s="11295"/>
      <c r="J93" s="11295"/>
      <c r="K93" s="11295"/>
      <c r="L93" s="11295"/>
      <c r="M93" s="11295"/>
      <c r="N93" s="11295"/>
      <c r="O93" s="11295"/>
      <c r="P93" s="11295"/>
      <c r="Q93" s="11295"/>
      <c r="R93" s="11295"/>
      <c r="S93" s="11295"/>
      <c r="T93" s="11295"/>
    </row>
    <row r="94">
      <c r="H94" s="11295"/>
      <c r="I94" s="11295"/>
      <c r="J94" s="11295"/>
      <c r="K94" s="11295"/>
      <c r="L94" s="11295"/>
      <c r="M94" s="11295"/>
      <c r="N94" s="11295"/>
      <c r="O94" s="11295"/>
      <c r="P94" s="11295"/>
      <c r="Q94" s="11295"/>
      <c r="R94" s="11295"/>
      <c r="S94" s="11295"/>
      <c r="T94" s="11295"/>
    </row>
    <row r="95">
      <c r="H95" s="11295"/>
      <c r="I95" s="11295"/>
      <c r="J95" s="11295"/>
      <c r="K95" s="11295"/>
      <c r="L95" s="11295"/>
      <c r="M95" s="11295"/>
      <c r="N95" s="11295"/>
      <c r="O95" s="11295"/>
      <c r="P95" s="11295"/>
      <c r="Q95" s="11295"/>
      <c r="R95" s="11295"/>
      <c r="S95" s="11295"/>
      <c r="T95" s="11295"/>
    </row>
    <row r="96">
      <c r="H96" s="11295"/>
      <c r="I96" s="11295"/>
      <c r="J96" s="11295"/>
      <c r="K96" s="11295"/>
      <c r="L96" s="11295"/>
      <c r="M96" s="11295"/>
      <c r="N96" s="11295"/>
      <c r="O96" s="11295"/>
      <c r="P96" s="11295"/>
      <c r="Q96" s="11295"/>
      <c r="R96" s="11295"/>
      <c r="S96" s="11295"/>
      <c r="T96" s="11295"/>
    </row>
    <row r="97">
      <c r="H97" s="11295"/>
      <c r="I97" s="11295"/>
      <c r="J97" s="11295"/>
      <c r="K97" s="11295"/>
      <c r="L97" s="11295"/>
      <c r="M97" s="11295"/>
      <c r="N97" s="11295"/>
      <c r="O97" s="11295"/>
      <c r="P97" s="11295"/>
      <c r="Q97" s="11295"/>
      <c r="R97" s="11295"/>
      <c r="S97" s="11295"/>
      <c r="T97" s="11295"/>
    </row>
    <row r="98">
      <c r="H98" s="11295"/>
      <c r="I98" s="11295"/>
      <c r="J98" s="11295"/>
      <c r="K98" s="11295"/>
      <c r="L98" s="11295"/>
      <c r="M98" s="11295"/>
      <c r="N98" s="11295"/>
      <c r="O98" s="11295"/>
      <c r="P98" s="11295"/>
      <c r="Q98" s="11295"/>
      <c r="R98" s="11295"/>
      <c r="S98" s="11295"/>
      <c r="T98" s="11295"/>
    </row>
    <row r="99">
      <c r="H99" s="11295"/>
      <c r="I99" s="11295"/>
      <c r="J99" s="11295"/>
      <c r="K99" s="11295"/>
      <c r="L99" s="11295"/>
      <c r="M99" s="11295"/>
      <c r="N99" s="11295"/>
      <c r="O99" s="11295"/>
      <c r="P99" s="11295"/>
      <c r="Q99" s="11295"/>
      <c r="R99" s="11295"/>
      <c r="S99" s="11295"/>
      <c r="T99" s="11295"/>
    </row>
    <row r="100">
      <c r="H100" s="11295"/>
      <c r="I100" s="11295"/>
      <c r="J100" s="11295"/>
      <c r="K100" s="11295"/>
      <c r="L100" s="11295"/>
      <c r="M100" s="11295"/>
      <c r="N100" s="11295"/>
      <c r="O100" s="11295"/>
      <c r="P100" s="11295"/>
      <c r="Q100" s="11295"/>
      <c r="R100" s="11295"/>
      <c r="S100" s="11295"/>
      <c r="T100" s="11295"/>
    </row>
    <row r="101">
      <c r="H101" s="11295"/>
      <c r="I101" s="11295"/>
      <c r="J101" s="11295"/>
      <c r="K101" s="11295"/>
      <c r="L101" s="11295"/>
      <c r="M101" s="11295"/>
      <c r="N101" s="11295"/>
      <c r="O101" s="11295"/>
      <c r="P101" s="11295"/>
      <c r="Q101" s="11295"/>
      <c r="R101" s="11295"/>
      <c r="S101" s="11295"/>
      <c r="T101" s="11295"/>
    </row>
    <row r="102">
      <c r="H102" s="11295"/>
      <c r="I102" s="11295"/>
      <c r="J102" s="11295"/>
      <c r="K102" s="11295"/>
      <c r="L102" s="11295"/>
      <c r="M102" s="11295"/>
      <c r="N102" s="11295"/>
      <c r="O102" s="11295"/>
      <c r="P102" s="11295"/>
      <c r="Q102" s="11295"/>
      <c r="R102" s="11295"/>
      <c r="S102" s="11295"/>
      <c r="T102" s="11295"/>
    </row>
    <row r="103">
      <c r="H103" s="11295"/>
      <c r="I103" s="11295"/>
      <c r="J103" s="11295"/>
      <c r="K103" s="11295"/>
      <c r="L103" s="11295"/>
      <c r="M103" s="11295"/>
      <c r="N103" s="11295"/>
      <c r="O103" s="11295"/>
      <c r="P103" s="11295"/>
      <c r="Q103" s="11295"/>
      <c r="R103" s="11295"/>
      <c r="S103" s="11295"/>
      <c r="T103" s="11295"/>
    </row>
    <row r="104">
      <c r="H104" s="11295"/>
      <c r="I104" s="11295"/>
      <c r="J104" s="11295"/>
      <c r="K104" s="11295"/>
      <c r="L104" s="11295"/>
      <c r="M104" s="11295"/>
      <c r="N104" s="11295"/>
      <c r="O104" s="11295"/>
      <c r="P104" s="11295"/>
      <c r="Q104" s="11295"/>
      <c r="R104" s="11295"/>
      <c r="S104" s="11295"/>
      <c r="T104" s="11295"/>
    </row>
    <row r="105">
      <c r="H105" s="11295"/>
      <c r="I105" s="11295"/>
      <c r="J105" s="11295"/>
      <c r="K105" s="11295"/>
      <c r="L105" s="11295"/>
      <c r="M105" s="11295"/>
      <c r="N105" s="11295"/>
      <c r="O105" s="11295"/>
      <c r="P105" s="11295"/>
      <c r="Q105" s="11295"/>
      <c r="R105" s="11295"/>
      <c r="S105" s="11295"/>
      <c r="T105" s="11295"/>
    </row>
    <row r="106">
      <c r="H106" s="11295"/>
      <c r="I106" s="11295"/>
      <c r="J106" s="11295"/>
      <c r="K106" s="11295"/>
      <c r="L106" s="11295"/>
      <c r="M106" s="11295"/>
      <c r="N106" s="11295"/>
      <c r="O106" s="11295"/>
      <c r="P106" s="11295"/>
      <c r="Q106" s="11295"/>
      <c r="R106" s="11295"/>
      <c r="S106" s="11295"/>
      <c r="T106" s="11295"/>
    </row>
    <row r="107">
      <c r="H107" s="11295"/>
      <c r="I107" s="11295"/>
      <c r="J107" s="11295"/>
      <c r="K107" s="11295"/>
      <c r="L107" s="11295"/>
      <c r="M107" s="11295"/>
      <c r="N107" s="11295"/>
      <c r="O107" s="11295"/>
      <c r="P107" s="11295"/>
      <c r="Q107" s="11295"/>
      <c r="R107" s="11295"/>
      <c r="S107" s="11295"/>
      <c r="T107" s="11295"/>
    </row>
    <row r="108">
      <c r="H108" s="11295"/>
      <c r="I108" s="11295"/>
      <c r="J108" s="11295"/>
      <c r="K108" s="11295"/>
      <c r="L108" s="11295"/>
      <c r="M108" s="11295"/>
      <c r="N108" s="11295"/>
      <c r="O108" s="11295"/>
      <c r="P108" s="11295"/>
      <c r="Q108" s="11295"/>
      <c r="R108" s="11295"/>
      <c r="S108" s="11295"/>
      <c r="T108" s="11295"/>
    </row>
    <row r="109">
      <c r="H109" s="11295"/>
      <c r="I109" s="11295"/>
      <c r="J109" s="11295"/>
      <c r="K109" s="11295"/>
      <c r="L109" s="11295"/>
      <c r="M109" s="11295"/>
      <c r="N109" s="11295"/>
      <c r="O109" s="11295"/>
      <c r="P109" s="11295"/>
      <c r="Q109" s="11295"/>
      <c r="R109" s="11295"/>
      <c r="S109" s="11295"/>
      <c r="T109" s="11295"/>
    </row>
    <row r="110">
      <c r="H110" s="11295"/>
      <c r="I110" s="11295"/>
      <c r="J110" s="11295"/>
      <c r="K110" s="11295"/>
      <c r="L110" s="11295"/>
      <c r="M110" s="11295"/>
      <c r="N110" s="11295"/>
      <c r="O110" s="11295"/>
      <c r="P110" s="11295"/>
      <c r="Q110" s="11295"/>
      <c r="R110" s="11295"/>
      <c r="S110" s="11295"/>
      <c r="T110" s="11295"/>
    </row>
    <row r="111">
      <c r="H111" s="11295"/>
      <c r="I111" s="11295"/>
      <c r="J111" s="11295"/>
      <c r="K111" s="11295"/>
      <c r="L111" s="11295"/>
      <c r="M111" s="11295"/>
      <c r="N111" s="11295"/>
      <c r="O111" s="11295"/>
      <c r="P111" s="11295"/>
      <c r="Q111" s="11295"/>
      <c r="R111" s="11295"/>
      <c r="S111" s="11295"/>
      <c r="T111" s="11295"/>
    </row>
    <row r="112">
      <c r="H112" s="11295"/>
      <c r="I112" s="11295"/>
      <c r="J112" s="11295"/>
      <c r="K112" s="11295"/>
      <c r="L112" s="11295"/>
      <c r="M112" s="11295"/>
      <c r="N112" s="11295"/>
      <c r="O112" s="11295"/>
      <c r="P112" s="11295"/>
      <c r="Q112" s="11295"/>
      <c r="R112" s="11295"/>
      <c r="S112" s="11295"/>
      <c r="T112" s="11295"/>
    </row>
    <row r="113">
      <c r="H113" s="11295"/>
      <c r="I113" s="11295"/>
      <c r="J113" s="11295"/>
      <c r="K113" s="11295"/>
      <c r="L113" s="11295"/>
      <c r="M113" s="11295"/>
      <c r="N113" s="11295"/>
      <c r="O113" s="11295"/>
      <c r="P113" s="11295"/>
      <c r="Q113" s="11295"/>
      <c r="R113" s="11295"/>
      <c r="S113" s="11295"/>
      <c r="T113" s="11295"/>
    </row>
    <row r="114">
      <c r="H114" s="11295"/>
      <c r="I114" s="11295"/>
      <c r="J114" s="11295"/>
      <c r="K114" s="11295"/>
      <c r="L114" s="11295"/>
      <c r="M114" s="11295"/>
      <c r="N114" s="11295"/>
      <c r="O114" s="11295"/>
      <c r="P114" s="11295"/>
      <c r="Q114" s="11295"/>
      <c r="R114" s="11295"/>
      <c r="S114" s="11295"/>
      <c r="T114" s="11295"/>
    </row>
    <row r="115">
      <c r="H115" s="11295"/>
      <c r="I115" s="11295"/>
      <c r="J115" s="11295"/>
      <c r="K115" s="11295"/>
      <c r="L115" s="11295"/>
      <c r="M115" s="11295"/>
      <c r="N115" s="11295"/>
      <c r="O115" s="11295"/>
      <c r="P115" s="11295"/>
      <c r="Q115" s="11295"/>
      <c r="R115" s="11295"/>
      <c r="S115" s="11295"/>
      <c r="T115" s="11295"/>
    </row>
    <row r="116">
      <c r="H116" s="11295"/>
      <c r="I116" s="11295"/>
      <c r="J116" s="11295"/>
      <c r="K116" s="11295"/>
      <c r="L116" s="11295"/>
      <c r="M116" s="11295"/>
      <c r="N116" s="11295"/>
      <c r="O116" s="11295"/>
      <c r="P116" s="11295"/>
      <c r="Q116" s="11295"/>
      <c r="R116" s="11295"/>
      <c r="S116" s="11295"/>
      <c r="T116" s="11295"/>
    </row>
    <row r="117">
      <c r="H117" s="11295"/>
      <c r="I117" s="11295"/>
      <c r="J117" s="11295"/>
      <c r="K117" s="11295"/>
      <c r="L117" s="11295"/>
      <c r="M117" s="11295"/>
      <c r="N117" s="11295"/>
      <c r="O117" s="11295"/>
      <c r="P117" s="11295"/>
      <c r="Q117" s="11295"/>
      <c r="R117" s="11295"/>
      <c r="S117" s="11295"/>
      <c r="T117" s="11295"/>
    </row>
    <row r="118">
      <c r="H118" s="11295"/>
      <c r="I118" s="11295"/>
      <c r="J118" s="11295"/>
      <c r="K118" s="11295"/>
      <c r="L118" s="11295"/>
      <c r="M118" s="11295"/>
      <c r="N118" s="11295"/>
      <c r="O118" s="11295"/>
      <c r="P118" s="11295"/>
      <c r="Q118" s="11295"/>
      <c r="R118" s="11295"/>
      <c r="S118" s="11295"/>
      <c r="T118" s="11295"/>
    </row>
    <row r="119">
      <c r="H119" s="11295"/>
      <c r="I119" s="11295"/>
      <c r="J119" s="11295"/>
      <c r="K119" s="11295"/>
      <c r="L119" s="11295"/>
      <c r="M119" s="11295"/>
      <c r="N119" s="11295"/>
      <c r="O119" s="11295"/>
      <c r="P119" s="11295"/>
      <c r="Q119" s="11295"/>
      <c r="R119" s="11295"/>
      <c r="S119" s="11295"/>
      <c r="T119" s="11295"/>
    </row>
    <row r="120">
      <c r="H120" s="11295"/>
      <c r="I120" s="11295"/>
      <c r="J120" s="11295"/>
      <c r="K120" s="11295"/>
      <c r="L120" s="11295"/>
      <c r="M120" s="11295"/>
      <c r="N120" s="11295"/>
      <c r="O120" s="11295"/>
      <c r="P120" s="11295"/>
      <c r="Q120" s="11295"/>
      <c r="R120" s="11295"/>
      <c r="S120" s="11295"/>
      <c r="T120" s="11295"/>
    </row>
    <row r="121">
      <c r="H121" s="11295"/>
      <c r="I121" s="11295"/>
      <c r="J121" s="11295"/>
      <c r="K121" s="11295"/>
      <c r="L121" s="11295"/>
      <c r="M121" s="11295"/>
      <c r="N121" s="11295"/>
      <c r="O121" s="11295"/>
      <c r="P121" s="11295"/>
      <c r="Q121" s="11295"/>
      <c r="R121" s="11295"/>
      <c r="S121" s="11295"/>
      <c r="T121" s="11295"/>
    </row>
    <row r="122">
      <c r="H122" s="11295"/>
      <c r="I122" s="11295"/>
      <c r="J122" s="11295"/>
      <c r="K122" s="11295"/>
      <c r="L122" s="11295"/>
      <c r="M122" s="11295"/>
      <c r="N122" s="11295"/>
      <c r="O122" s="11295"/>
      <c r="P122" s="11295"/>
      <c r="Q122" s="11295"/>
      <c r="R122" s="11295"/>
      <c r="S122" s="11295"/>
      <c r="T122" s="11295"/>
    </row>
    <row r="123">
      <c r="H123" s="11295"/>
      <c r="I123" s="11295"/>
      <c r="J123" s="11295"/>
      <c r="K123" s="11295"/>
      <c r="L123" s="11295"/>
      <c r="M123" s="11295"/>
      <c r="N123" s="11295"/>
      <c r="O123" s="11295"/>
      <c r="P123" s="11295"/>
      <c r="Q123" s="11295"/>
      <c r="R123" s="11295"/>
      <c r="S123" s="11295"/>
      <c r="T123" s="11295"/>
    </row>
    <row r="124">
      <c r="H124" s="11295"/>
      <c r="I124" s="11295"/>
      <c r="J124" s="11295"/>
      <c r="K124" s="11295"/>
      <c r="L124" s="11295"/>
      <c r="M124" s="11295"/>
      <c r="N124" s="11295"/>
      <c r="O124" s="11295"/>
      <c r="P124" s="11295"/>
      <c r="Q124" s="11295"/>
      <c r="R124" s="11295"/>
      <c r="S124" s="11295"/>
      <c r="T124" s="11295"/>
    </row>
    <row r="125">
      <c r="H125" s="11295"/>
      <c r="I125" s="11295"/>
      <c r="J125" s="11295"/>
      <c r="K125" s="11295"/>
      <c r="L125" s="11295"/>
      <c r="M125" s="11295"/>
      <c r="N125" s="11295"/>
      <c r="O125" s="11295"/>
      <c r="P125" s="11295"/>
      <c r="Q125" s="11295"/>
      <c r="R125" s="11295"/>
      <c r="S125" s="11295"/>
      <c r="T125" s="11295"/>
    </row>
    <row r="126">
      <c r="H126" s="11295"/>
      <c r="I126" s="11295"/>
      <c r="J126" s="11295"/>
      <c r="K126" s="11295"/>
      <c r="L126" s="11295"/>
      <c r="M126" s="11295"/>
      <c r="N126" s="11295"/>
      <c r="O126" s="11295"/>
      <c r="P126" s="11295"/>
      <c r="Q126" s="11295"/>
      <c r="R126" s="11295"/>
      <c r="S126" s="11295"/>
      <c r="T126" s="11295"/>
    </row>
    <row r="127">
      <c r="H127" s="11295"/>
      <c r="I127" s="11295"/>
      <c r="J127" s="11295"/>
      <c r="K127" s="11295"/>
      <c r="L127" s="11295"/>
      <c r="M127" s="11295"/>
      <c r="N127" s="11295"/>
      <c r="O127" s="11295"/>
      <c r="P127" s="11295"/>
      <c r="Q127" s="11295"/>
      <c r="R127" s="11295"/>
      <c r="S127" s="11295"/>
      <c r="T127" s="11295"/>
    </row>
    <row r="128">
      <c r="H128" s="11295"/>
      <c r="I128" s="11295"/>
      <c r="J128" s="11295"/>
      <c r="K128" s="11295"/>
      <c r="L128" s="11295"/>
      <c r="M128" s="11295"/>
      <c r="N128" s="11295"/>
      <c r="O128" s="11295"/>
      <c r="P128" s="11295"/>
      <c r="Q128" s="11295"/>
      <c r="R128" s="11295"/>
      <c r="S128" s="11295"/>
      <c r="T128" s="11295"/>
    </row>
    <row r="129">
      <c r="H129" s="11295"/>
      <c r="I129" s="11295"/>
      <c r="J129" s="11295"/>
      <c r="K129" s="11295"/>
      <c r="L129" s="11295"/>
      <c r="M129" s="11295"/>
      <c r="N129" s="11295"/>
      <c r="O129" s="11295"/>
      <c r="P129" s="11295"/>
      <c r="Q129" s="11295"/>
      <c r="R129" s="11295"/>
      <c r="S129" s="11295"/>
      <c r="T129" s="11295"/>
    </row>
    <row r="130">
      <c r="H130" s="11295"/>
      <c r="I130" s="11295"/>
      <c r="J130" s="11295"/>
      <c r="K130" s="11295"/>
      <c r="L130" s="11295"/>
      <c r="M130" s="11295"/>
      <c r="N130" s="11295"/>
      <c r="O130" s="11295"/>
      <c r="P130" s="11295"/>
      <c r="Q130" s="11295"/>
      <c r="R130" s="11295"/>
      <c r="S130" s="11295"/>
      <c r="T130" s="11295"/>
    </row>
    <row r="131">
      <c r="H131" s="11295"/>
      <c r="I131" s="11295"/>
      <c r="J131" s="11295"/>
      <c r="K131" s="11295"/>
      <c r="L131" s="11295"/>
      <c r="M131" s="11295"/>
      <c r="N131" s="11295"/>
      <c r="O131" s="11295"/>
      <c r="P131" s="11295"/>
      <c r="Q131" s="11295"/>
      <c r="R131" s="11295"/>
      <c r="S131" s="11295"/>
      <c r="T131" s="11295"/>
    </row>
    <row r="132">
      <c r="H132" s="11295"/>
      <c r="I132" s="11295"/>
      <c r="J132" s="11295"/>
      <c r="K132" s="11295"/>
      <c r="L132" s="11295"/>
      <c r="M132" s="11295"/>
      <c r="N132" s="11295"/>
      <c r="O132" s="11295"/>
      <c r="P132" s="11295"/>
      <c r="Q132" s="11295"/>
      <c r="R132" s="11295"/>
      <c r="S132" s="11295"/>
      <c r="T132" s="11295"/>
    </row>
    <row r="133">
      <c r="H133" s="11295"/>
      <c r="I133" s="11295"/>
      <c r="J133" s="11295"/>
      <c r="K133" s="11295"/>
      <c r="L133" s="11295"/>
      <c r="M133" s="11295"/>
      <c r="N133" s="11295"/>
      <c r="O133" s="11295"/>
      <c r="P133" s="11295"/>
      <c r="Q133" s="11295"/>
      <c r="R133" s="11295"/>
      <c r="S133" s="11295"/>
      <c r="T133" s="11295"/>
    </row>
    <row r="134">
      <c r="H134" s="11295"/>
      <c r="I134" s="11295"/>
      <c r="J134" s="11295"/>
      <c r="K134" s="11295"/>
      <c r="L134" s="11295"/>
      <c r="M134" s="11295"/>
      <c r="N134" s="11295"/>
      <c r="O134" s="11295"/>
      <c r="P134" s="11295"/>
      <c r="Q134" s="11295"/>
      <c r="R134" s="11295"/>
      <c r="S134" s="11295"/>
      <c r="T134" s="11295"/>
    </row>
    <row r="135">
      <c r="H135" s="11295"/>
      <c r="I135" s="11295"/>
      <c r="J135" s="11295"/>
      <c r="K135" s="11295"/>
      <c r="L135" s="11295"/>
      <c r="M135" s="11295"/>
      <c r="N135" s="11295"/>
      <c r="O135" s="11295"/>
      <c r="P135" s="11295"/>
      <c r="Q135" s="11295"/>
      <c r="R135" s="11295"/>
      <c r="S135" s="11295"/>
      <c r="T135" s="11295"/>
    </row>
    <row r="136">
      <c r="H136" s="11295"/>
      <c r="I136" s="11295"/>
      <c r="J136" s="11295"/>
      <c r="K136" s="11295"/>
      <c r="L136" s="11295"/>
      <c r="M136" s="11295"/>
      <c r="N136" s="11295"/>
      <c r="O136" s="11295"/>
      <c r="P136" s="11295"/>
      <c r="Q136" s="11295"/>
      <c r="R136" s="11295"/>
      <c r="S136" s="11295"/>
      <c r="T136" s="11295"/>
    </row>
    <row r="137">
      <c r="H137" s="11295"/>
      <c r="I137" s="11295"/>
      <c r="J137" s="11295"/>
      <c r="K137" s="11295"/>
      <c r="L137" s="11295"/>
      <c r="M137" s="11295"/>
      <c r="N137" s="11295"/>
      <c r="O137" s="11295"/>
      <c r="P137" s="11295"/>
      <c r="Q137" s="11295"/>
      <c r="R137" s="11295"/>
      <c r="S137" s="11295"/>
      <c r="T137" s="11295"/>
    </row>
    <row r="138">
      <c r="H138" s="11295"/>
      <c r="I138" s="11295"/>
      <c r="J138" s="11295"/>
      <c r="K138" s="11295"/>
      <c r="L138" s="11295"/>
      <c r="M138" s="11295"/>
      <c r="N138" s="11295"/>
      <c r="O138" s="11295"/>
      <c r="P138" s="11295"/>
      <c r="Q138" s="11295"/>
      <c r="R138" s="11295"/>
      <c r="S138" s="11295"/>
      <c r="T138" s="11295"/>
    </row>
    <row r="139">
      <c r="H139" s="11295"/>
      <c r="I139" s="11295"/>
      <c r="J139" s="11295"/>
      <c r="K139" s="11295"/>
      <c r="L139" s="11295"/>
      <c r="M139" s="11295"/>
      <c r="N139" s="11295"/>
      <c r="O139" s="11295"/>
      <c r="P139" s="11295"/>
      <c r="Q139" s="11295"/>
      <c r="R139" s="11295"/>
      <c r="S139" s="11295"/>
      <c r="T139" s="11295"/>
    </row>
    <row r="140">
      <c r="H140" s="11295"/>
      <c r="I140" s="11295"/>
      <c r="J140" s="11295"/>
      <c r="K140" s="11295"/>
      <c r="L140" s="11295"/>
      <c r="M140" s="11295"/>
      <c r="N140" s="11295"/>
      <c r="O140" s="11295"/>
      <c r="P140" s="11295"/>
      <c r="Q140" s="11295"/>
      <c r="R140" s="11295"/>
      <c r="S140" s="11295"/>
      <c r="T140" s="11295"/>
    </row>
    <row r="141">
      <c r="H141" s="11295"/>
      <c r="I141" s="11295"/>
      <c r="J141" s="11295"/>
      <c r="K141" s="11295"/>
      <c r="L141" s="11295"/>
      <c r="M141" s="11295"/>
      <c r="N141" s="11295"/>
      <c r="O141" s="11295"/>
      <c r="P141" s="11295"/>
      <c r="Q141" s="11295"/>
      <c r="R141" s="11295"/>
      <c r="S141" s="11295"/>
      <c r="T141" s="11295"/>
    </row>
    <row r="142">
      <c r="H142" s="11295"/>
      <c r="I142" s="11295"/>
      <c r="J142" s="11295"/>
      <c r="K142" s="11295"/>
      <c r="L142" s="11295"/>
      <c r="M142" s="11295"/>
      <c r="N142" s="11295"/>
      <c r="O142" s="11295"/>
      <c r="P142" s="11295"/>
      <c r="Q142" s="11295"/>
      <c r="R142" s="11295"/>
      <c r="S142" s="11295"/>
      <c r="T142" s="11295"/>
    </row>
    <row r="143">
      <c r="H143" s="11295"/>
      <c r="I143" s="11295"/>
      <c r="J143" s="11295"/>
      <c r="K143" s="11295"/>
      <c r="L143" s="11295"/>
      <c r="M143" s="11295"/>
      <c r="N143" s="11295"/>
      <c r="O143" s="11295"/>
      <c r="P143" s="11295"/>
      <c r="Q143" s="11295"/>
      <c r="R143" s="11295"/>
      <c r="S143" s="11295"/>
      <c r="T143" s="11295"/>
    </row>
    <row r="144">
      <c r="H144" s="11295"/>
      <c r="I144" s="11295"/>
      <c r="J144" s="11295"/>
      <c r="K144" s="11295"/>
      <c r="L144" s="11295"/>
      <c r="M144" s="11295"/>
      <c r="N144" s="11295"/>
      <c r="O144" s="11295"/>
      <c r="P144" s="11295"/>
      <c r="Q144" s="11295"/>
      <c r="R144" s="11295"/>
      <c r="S144" s="11295"/>
      <c r="T144" s="11295"/>
    </row>
    <row r="145">
      <c r="H145" s="11295"/>
      <c r="I145" s="11295"/>
      <c r="J145" s="11295"/>
      <c r="K145" s="11295"/>
      <c r="L145" s="11295"/>
      <c r="M145" s="11295"/>
      <c r="N145" s="11295"/>
      <c r="O145" s="11295"/>
      <c r="P145" s="11295"/>
      <c r="Q145" s="11295"/>
      <c r="R145" s="11295"/>
      <c r="S145" s="11295"/>
      <c r="T145" s="11295"/>
    </row>
    <row r="146">
      <c r="H146" s="11295"/>
      <c r="I146" s="11295"/>
      <c r="J146" s="11295"/>
      <c r="K146" s="11295"/>
      <c r="L146" s="11295"/>
      <c r="M146" s="11295"/>
      <c r="N146" s="11295"/>
      <c r="O146" s="11295"/>
      <c r="P146" s="11295"/>
      <c r="Q146" s="11295"/>
      <c r="R146" s="11295"/>
      <c r="S146" s="11295"/>
      <c r="T146" s="11295"/>
    </row>
    <row r="147">
      <c r="H147" s="11295"/>
      <c r="I147" s="11295"/>
      <c r="J147" s="11295"/>
      <c r="K147" s="11295"/>
      <c r="L147" s="11295"/>
      <c r="M147" s="11295"/>
      <c r="N147" s="11295"/>
      <c r="O147" s="11295"/>
      <c r="P147" s="11295"/>
      <c r="Q147" s="11295"/>
      <c r="R147" s="11295"/>
      <c r="S147" s="11295"/>
      <c r="T147" s="11295"/>
    </row>
    <row r="148">
      <c r="H148" s="11295"/>
      <c r="I148" s="11295"/>
      <c r="J148" s="11295"/>
      <c r="K148" s="11295"/>
      <c r="L148" s="11295"/>
      <c r="M148" s="11295"/>
      <c r="N148" s="11295"/>
      <c r="O148" s="11295"/>
      <c r="P148" s="11295"/>
      <c r="Q148" s="11295"/>
      <c r="R148" s="11295"/>
      <c r="S148" s="11295"/>
      <c r="T148" s="11295"/>
    </row>
    <row r="149">
      <c r="H149" s="11295"/>
      <c r="I149" s="11295"/>
      <c r="J149" s="11295"/>
      <c r="K149" s="11295"/>
      <c r="L149" s="11295"/>
      <c r="M149" s="11295"/>
      <c r="N149" s="11295"/>
      <c r="O149" s="11295"/>
      <c r="P149" s="11295"/>
      <c r="Q149" s="11295"/>
      <c r="R149" s="11295"/>
      <c r="S149" s="11295"/>
      <c r="T149" s="11295"/>
    </row>
    <row r="150">
      <c r="H150" s="11295"/>
      <c r="I150" s="11295"/>
      <c r="J150" s="11295"/>
      <c r="K150" s="11295"/>
      <c r="L150" s="11295"/>
      <c r="M150" s="11295"/>
      <c r="N150" s="11295"/>
      <c r="O150" s="11295"/>
      <c r="P150" s="11295"/>
      <c r="Q150" s="11295"/>
      <c r="R150" s="11295"/>
      <c r="S150" s="11295"/>
      <c r="T150" s="11295"/>
    </row>
    <row r="151">
      <c r="H151" s="11295"/>
      <c r="I151" s="11295"/>
      <c r="J151" s="11295"/>
      <c r="K151" s="11295"/>
      <c r="L151" s="11295"/>
      <c r="M151" s="11295"/>
      <c r="N151" s="11295"/>
      <c r="O151" s="11295"/>
      <c r="P151" s="11295"/>
      <c r="Q151" s="11295"/>
      <c r="R151" s="11295"/>
      <c r="S151" s="11295"/>
      <c r="T151" s="11295"/>
    </row>
    <row r="152">
      <c r="H152" s="11295"/>
      <c r="I152" s="11295"/>
      <c r="J152" s="11295"/>
      <c r="K152" s="11295"/>
      <c r="L152" s="11295"/>
      <c r="M152" s="11295"/>
      <c r="N152" s="11295"/>
      <c r="O152" s="11295"/>
      <c r="P152" s="11295"/>
      <c r="Q152" s="11295"/>
      <c r="R152" s="11295"/>
      <c r="S152" s="11295"/>
      <c r="T152" s="11295"/>
    </row>
    <row r="153">
      <c r="H153" s="11295"/>
      <c r="I153" s="11295"/>
      <c r="J153" s="11295"/>
      <c r="K153" s="11295"/>
      <c r="L153" s="11295"/>
      <c r="M153" s="11295"/>
      <c r="N153" s="11295"/>
      <c r="O153" s="11295"/>
      <c r="P153" s="11295"/>
      <c r="Q153" s="11295"/>
      <c r="R153" s="11295"/>
      <c r="S153" s="11295"/>
      <c r="T153" s="11295"/>
    </row>
    <row r="154">
      <c r="H154" s="11295"/>
      <c r="I154" s="11295"/>
      <c r="J154" s="11295"/>
      <c r="K154" s="11295"/>
      <c r="L154" s="11295"/>
      <c r="M154" s="11295"/>
      <c r="N154" s="11295"/>
      <c r="O154" s="11295"/>
      <c r="P154" s="11295"/>
      <c r="Q154" s="11295"/>
      <c r="R154" s="11295"/>
      <c r="S154" s="11295"/>
      <c r="T154" s="11295"/>
    </row>
    <row r="155">
      <c r="H155" s="11295"/>
      <c r="I155" s="11295"/>
      <c r="J155" s="11295"/>
      <c r="K155" s="11295"/>
      <c r="L155" s="11295"/>
      <c r="M155" s="11295"/>
      <c r="N155" s="11295"/>
      <c r="O155" s="11295"/>
      <c r="P155" s="11295"/>
      <c r="Q155" s="11295"/>
      <c r="R155" s="11295"/>
      <c r="S155" s="11295"/>
      <c r="T155" s="11295"/>
    </row>
    <row r="156">
      <c r="H156" s="11295"/>
      <c r="I156" s="11295"/>
      <c r="J156" s="11295"/>
      <c r="K156" s="11295"/>
      <c r="L156" s="11295"/>
      <c r="M156" s="11295"/>
      <c r="N156" s="11295"/>
      <c r="O156" s="11295"/>
      <c r="P156" s="11295"/>
      <c r="Q156" s="11295"/>
      <c r="R156" s="11295"/>
      <c r="S156" s="11295"/>
      <c r="T156" s="11295"/>
    </row>
    <row r="157">
      <c r="H157" s="11295"/>
      <c r="I157" s="11295"/>
      <c r="J157" s="11295"/>
      <c r="K157" s="11295"/>
      <c r="L157" s="11295"/>
      <c r="M157" s="11295"/>
      <c r="N157" s="11295"/>
      <c r="O157" s="11295"/>
      <c r="P157" s="11295"/>
      <c r="Q157" s="11295"/>
      <c r="R157" s="11295"/>
      <c r="S157" s="11295"/>
      <c r="T157" s="11295"/>
    </row>
    <row r="158">
      <c r="H158" s="11295"/>
      <c r="I158" s="11295"/>
      <c r="J158" s="11295"/>
      <c r="K158" s="11295"/>
      <c r="L158" s="11295"/>
      <c r="M158" s="11295"/>
      <c r="N158" s="11295"/>
      <c r="O158" s="11295"/>
      <c r="P158" s="11295"/>
      <c r="Q158" s="11295"/>
      <c r="R158" s="11295"/>
      <c r="S158" s="11295"/>
      <c r="T158" s="11295"/>
    </row>
    <row r="159">
      <c r="H159" s="11295"/>
      <c r="I159" s="11295"/>
      <c r="J159" s="11295"/>
      <c r="K159" s="11295"/>
      <c r="L159" s="11295"/>
      <c r="M159" s="11295"/>
      <c r="N159" s="11295"/>
      <c r="O159" s="11295"/>
      <c r="P159" s="11295"/>
      <c r="Q159" s="11295"/>
      <c r="R159" s="11295"/>
      <c r="S159" s="11295"/>
      <c r="T159" s="11295"/>
    </row>
    <row r="160">
      <c r="H160" s="11295"/>
      <c r="I160" s="11295"/>
      <c r="J160" s="11295"/>
      <c r="K160" s="11295"/>
      <c r="L160" s="11295"/>
      <c r="M160" s="11295"/>
      <c r="N160" s="11295"/>
      <c r="O160" s="11295"/>
      <c r="P160" s="11295"/>
      <c r="Q160" s="11295"/>
      <c r="R160" s="11295"/>
      <c r="S160" s="11295"/>
      <c r="T160" s="11295"/>
    </row>
    <row r="161">
      <c r="H161" s="11295"/>
      <c r="I161" s="11295"/>
      <c r="J161" s="11295"/>
      <c r="K161" s="11295"/>
      <c r="L161" s="11295"/>
      <c r="M161" s="11295"/>
      <c r="N161" s="11295"/>
      <c r="O161" s="11295"/>
      <c r="P161" s="11295"/>
      <c r="Q161" s="11295"/>
      <c r="R161" s="11295"/>
      <c r="S161" s="11295"/>
      <c r="T161" s="11295"/>
    </row>
    <row r="162">
      <c r="H162" s="11295"/>
      <c r="I162" s="11295"/>
      <c r="J162" s="11295"/>
      <c r="K162" s="11295"/>
      <c r="L162" s="11295"/>
      <c r="M162" s="11295"/>
      <c r="N162" s="11295"/>
      <c r="O162" s="11295"/>
      <c r="P162" s="11295"/>
      <c r="Q162" s="11295"/>
      <c r="R162" s="11295"/>
      <c r="S162" s="11295"/>
      <c r="T162" s="11295"/>
    </row>
    <row r="163">
      <c r="H163" s="11295"/>
      <c r="I163" s="11295"/>
      <c r="J163" s="11295"/>
      <c r="K163" s="11295"/>
      <c r="L163" s="11295"/>
      <c r="M163" s="11295"/>
      <c r="N163" s="11295"/>
      <c r="O163" s="11295"/>
      <c r="P163" s="11295"/>
      <c r="Q163" s="11295"/>
      <c r="R163" s="11295"/>
      <c r="S163" s="11295"/>
      <c r="T163" s="11295"/>
    </row>
    <row r="164">
      <c r="H164" s="11295"/>
      <c r="I164" s="11295"/>
      <c r="J164" s="11295"/>
      <c r="K164" s="11295"/>
      <c r="L164" s="11295"/>
      <c r="M164" s="11295"/>
      <c r="N164" s="11295"/>
      <c r="O164" s="11295"/>
      <c r="P164" s="11295"/>
      <c r="Q164" s="11295"/>
      <c r="R164" s="11295"/>
      <c r="S164" s="11295"/>
      <c r="T164" s="11295"/>
    </row>
    <row r="165">
      <c r="H165" s="11295"/>
      <c r="I165" s="11295"/>
      <c r="J165" s="11295"/>
      <c r="K165" s="11295"/>
      <c r="L165" s="11295"/>
      <c r="M165" s="11295"/>
      <c r="N165" s="11295"/>
      <c r="O165" s="11295"/>
      <c r="P165" s="11295"/>
      <c r="Q165" s="11295"/>
      <c r="R165" s="11295"/>
      <c r="S165" s="11295"/>
      <c r="T165" s="11295"/>
    </row>
    <row r="166">
      <c r="H166" s="11295"/>
      <c r="I166" s="11295"/>
      <c r="J166" s="11295"/>
      <c r="K166" s="11295"/>
      <c r="L166" s="11295"/>
      <c r="M166" s="11295"/>
      <c r="N166" s="11295"/>
      <c r="O166" s="11295"/>
      <c r="P166" s="11295"/>
      <c r="Q166" s="11295"/>
      <c r="R166" s="11295"/>
      <c r="S166" s="11295"/>
      <c r="T166" s="11295"/>
    </row>
    <row r="167">
      <c r="H167" s="11295"/>
      <c r="I167" s="11295"/>
      <c r="J167" s="11295"/>
      <c r="K167" s="11295"/>
      <c r="L167" s="11295"/>
      <c r="M167" s="11295"/>
      <c r="N167" s="11295"/>
      <c r="O167" s="11295"/>
      <c r="P167" s="11295"/>
      <c r="Q167" s="11295"/>
      <c r="R167" s="11295"/>
      <c r="S167" s="11295"/>
      <c r="T167" s="11295"/>
    </row>
    <row r="168">
      <c r="H168" s="11295"/>
      <c r="I168" s="11295"/>
      <c r="J168" s="11295"/>
      <c r="K168" s="11295"/>
      <c r="L168" s="11295"/>
      <c r="M168" s="11295"/>
      <c r="N168" s="11295"/>
      <c r="O168" s="11295"/>
      <c r="P168" s="11295"/>
      <c r="Q168" s="11295"/>
      <c r="R168" s="11295"/>
      <c r="S168" s="11295"/>
      <c r="T168" s="11295"/>
    </row>
    <row r="169">
      <c r="H169" s="11295"/>
      <c r="I169" s="11295"/>
      <c r="J169" s="11295"/>
      <c r="K169" s="11295"/>
      <c r="L169" s="11295"/>
      <c r="M169" s="11295"/>
      <c r="N169" s="11295"/>
      <c r="O169" s="11295"/>
      <c r="P169" s="11295"/>
      <c r="Q169" s="11295"/>
      <c r="R169" s="11295"/>
      <c r="S169" s="11295"/>
      <c r="T169" s="11295"/>
    </row>
    <row r="170">
      <c r="H170" s="11295"/>
      <c r="I170" s="11295"/>
      <c r="J170" s="11295"/>
      <c r="K170" s="11295"/>
      <c r="L170" s="11295"/>
      <c r="M170" s="11295"/>
      <c r="N170" s="11295"/>
      <c r="O170" s="11295"/>
      <c r="P170" s="11295"/>
      <c r="Q170" s="11295"/>
      <c r="R170" s="11295"/>
      <c r="S170" s="11295"/>
      <c r="T170" s="11295"/>
    </row>
    <row r="171">
      <c r="H171" s="11295"/>
      <c r="I171" s="11295"/>
      <c r="J171" s="11295"/>
      <c r="K171" s="11295"/>
      <c r="L171" s="11295"/>
      <c r="M171" s="11295"/>
      <c r="N171" s="11295"/>
      <c r="O171" s="11295"/>
      <c r="P171" s="11295"/>
      <c r="Q171" s="11295"/>
      <c r="R171" s="11295"/>
      <c r="S171" s="11295"/>
      <c r="T171" s="11295"/>
    </row>
    <row r="172">
      <c r="H172" s="11295"/>
      <c r="I172" s="11295"/>
      <c r="J172" s="11295"/>
      <c r="K172" s="11295"/>
      <c r="L172" s="11295"/>
      <c r="M172" s="11295"/>
      <c r="N172" s="11295"/>
      <c r="O172" s="11295"/>
      <c r="P172" s="11295"/>
      <c r="Q172" s="11295"/>
      <c r="R172" s="11295"/>
      <c r="S172" s="11295"/>
      <c r="T172" s="11295"/>
    </row>
    <row r="173">
      <c r="H173" s="11295"/>
      <c r="I173" s="11295"/>
      <c r="J173" s="11295"/>
      <c r="K173" s="11295"/>
      <c r="L173" s="11295"/>
      <c r="M173" s="11295"/>
      <c r="N173" s="11295"/>
      <c r="O173" s="11295"/>
      <c r="P173" s="11295"/>
      <c r="Q173" s="11295"/>
      <c r="R173" s="11295"/>
      <c r="S173" s="11295"/>
      <c r="T173" s="11295"/>
    </row>
    <row r="174">
      <c r="H174" s="11295"/>
      <c r="I174" s="11295"/>
      <c r="J174" s="11295"/>
      <c r="K174" s="11295"/>
      <c r="L174" s="11295"/>
      <c r="M174" s="11295"/>
      <c r="N174" s="11295"/>
      <c r="O174" s="11295"/>
      <c r="P174" s="11295"/>
      <c r="Q174" s="11295"/>
      <c r="R174" s="11295"/>
      <c r="S174" s="11295"/>
      <c r="T174" s="11295"/>
    </row>
    <row r="175">
      <c r="H175" s="11295"/>
      <c r="I175" s="11295"/>
      <c r="J175" s="11295"/>
      <c r="K175" s="11295"/>
      <c r="L175" s="11295"/>
      <c r="M175" s="11295"/>
      <c r="N175" s="11295"/>
      <c r="O175" s="11295"/>
      <c r="P175" s="11295"/>
      <c r="Q175" s="11295"/>
      <c r="R175" s="11295"/>
      <c r="S175" s="11295"/>
      <c r="T175" s="11295"/>
    </row>
    <row r="176">
      <c r="H176" s="11295"/>
      <c r="I176" s="11295"/>
      <c r="J176" s="11295"/>
      <c r="K176" s="11295"/>
      <c r="L176" s="11295"/>
      <c r="M176" s="11295"/>
      <c r="N176" s="11295"/>
      <c r="O176" s="11295"/>
      <c r="P176" s="11295"/>
      <c r="Q176" s="11295"/>
      <c r="R176" s="11295"/>
      <c r="S176" s="11295"/>
      <c r="T176" s="11295"/>
    </row>
    <row r="177">
      <c r="H177" s="11295"/>
      <c r="I177" s="11295"/>
      <c r="J177" s="11295"/>
      <c r="K177" s="11295"/>
      <c r="L177" s="11295"/>
      <c r="M177" s="11295"/>
      <c r="N177" s="11295"/>
      <c r="O177" s="11295"/>
      <c r="P177" s="11295"/>
      <c r="Q177" s="11295"/>
      <c r="R177" s="11295"/>
      <c r="S177" s="11295"/>
      <c r="T177" s="11295"/>
    </row>
    <row r="178">
      <c r="H178" s="11295"/>
      <c r="I178" s="11295"/>
      <c r="J178" s="11295"/>
      <c r="K178" s="11295"/>
      <c r="L178" s="11295"/>
      <c r="M178" s="11295"/>
      <c r="N178" s="11295"/>
      <c r="O178" s="11295"/>
      <c r="P178" s="11295"/>
      <c r="Q178" s="11295"/>
      <c r="R178" s="11295"/>
      <c r="S178" s="11295"/>
      <c r="T178" s="11295"/>
    </row>
    <row r="179">
      <c r="H179" s="11295"/>
      <c r="I179" s="11295"/>
      <c r="J179" s="11295"/>
      <c r="K179" s="11295"/>
      <c r="L179" s="11295"/>
      <c r="M179" s="11295"/>
      <c r="N179" s="11295"/>
      <c r="O179" s="11295"/>
      <c r="P179" s="11295"/>
      <c r="Q179" s="11295"/>
      <c r="R179" s="11295"/>
      <c r="S179" s="11295"/>
      <c r="T179" s="11295"/>
    </row>
    <row r="180">
      <c r="H180" s="11295"/>
      <c r="I180" s="11295"/>
      <c r="J180" s="11295"/>
      <c r="K180" s="11295"/>
      <c r="L180" s="11295"/>
      <c r="M180" s="11295"/>
      <c r="N180" s="11295"/>
      <c r="O180" s="11295"/>
      <c r="P180" s="11295"/>
      <c r="Q180" s="11295"/>
      <c r="R180" s="11295"/>
      <c r="S180" s="11295"/>
      <c r="T180" s="11295"/>
    </row>
    <row r="181">
      <c r="H181" s="11295"/>
      <c r="I181" s="11295"/>
      <c r="J181" s="11295"/>
      <c r="K181" s="11295"/>
      <c r="L181" s="11295"/>
      <c r="M181" s="11295"/>
      <c r="N181" s="11295"/>
      <c r="O181" s="11295"/>
      <c r="P181" s="11295"/>
      <c r="Q181" s="11295"/>
      <c r="R181" s="11295"/>
      <c r="S181" s="11295"/>
      <c r="T181" s="11295"/>
    </row>
    <row r="182">
      <c r="H182" s="11295"/>
      <c r="I182" s="11295"/>
      <c r="J182" s="11295"/>
      <c r="K182" s="11295"/>
      <c r="L182" s="11295"/>
      <c r="M182" s="11295"/>
      <c r="N182" s="11295"/>
      <c r="O182" s="11295"/>
      <c r="P182" s="11295"/>
      <c r="Q182" s="11295"/>
      <c r="R182" s="11295"/>
      <c r="S182" s="11295"/>
      <c r="T182" s="11295"/>
    </row>
    <row r="183">
      <c r="H183" s="11295"/>
      <c r="I183" s="11295"/>
      <c r="J183" s="11295"/>
      <c r="K183" s="11295"/>
      <c r="L183" s="11295"/>
      <c r="M183" s="11295"/>
      <c r="N183" s="11295"/>
      <c r="O183" s="11295"/>
      <c r="P183" s="11295"/>
      <c r="Q183" s="11295"/>
      <c r="R183" s="11295"/>
      <c r="S183" s="11295"/>
      <c r="T183" s="11295"/>
    </row>
    <row r="184">
      <c r="H184" s="11295"/>
      <c r="I184" s="11295"/>
      <c r="J184" s="11295"/>
      <c r="K184" s="11295"/>
      <c r="L184" s="11295"/>
      <c r="M184" s="11295"/>
      <c r="N184" s="11295"/>
      <c r="O184" s="11295"/>
      <c r="P184" s="11295"/>
      <c r="Q184" s="11295"/>
      <c r="R184" s="11295"/>
      <c r="S184" s="11295"/>
      <c r="T184" s="11295"/>
    </row>
    <row r="185">
      <c r="H185" s="11295"/>
      <c r="I185" s="11295"/>
      <c r="J185" s="11295"/>
      <c r="K185" s="11295"/>
      <c r="L185" s="11295"/>
      <c r="M185" s="11295"/>
      <c r="N185" s="11295"/>
      <c r="O185" s="11295"/>
      <c r="P185" s="11295"/>
      <c r="Q185" s="11295"/>
      <c r="R185" s="11295"/>
      <c r="S185" s="11295"/>
      <c r="T185" s="11295"/>
    </row>
    <row r="186">
      <c r="H186" s="11295"/>
      <c r="I186" s="11295"/>
      <c r="J186" s="11295"/>
      <c r="K186" s="11295"/>
      <c r="L186" s="11295"/>
      <c r="M186" s="11295"/>
      <c r="N186" s="11295"/>
      <c r="O186" s="11295"/>
      <c r="P186" s="11295"/>
      <c r="Q186" s="11295"/>
      <c r="R186" s="11295"/>
      <c r="S186" s="11295"/>
      <c r="T186" s="11295"/>
    </row>
    <row r="187">
      <c r="H187" s="11295"/>
      <c r="I187" s="11295"/>
      <c r="J187" s="11295"/>
      <c r="K187" s="11295"/>
      <c r="L187" s="11295"/>
      <c r="M187" s="11295"/>
      <c r="N187" s="11295"/>
      <c r="O187" s="11295"/>
      <c r="P187" s="11295"/>
      <c r="Q187" s="11295"/>
      <c r="R187" s="11295"/>
      <c r="S187" s="11295"/>
      <c r="T187" s="11295"/>
    </row>
    <row r="188">
      <c r="H188" s="11295"/>
      <c r="I188" s="11295"/>
      <c r="J188" s="11295"/>
      <c r="K188" s="11295"/>
      <c r="L188" s="11295"/>
      <c r="M188" s="11295"/>
      <c r="N188" s="11295"/>
      <c r="O188" s="11295"/>
      <c r="P188" s="11295"/>
      <c r="Q188" s="11295"/>
      <c r="R188" s="11295"/>
      <c r="S188" s="11295"/>
      <c r="T188" s="11295"/>
    </row>
    <row r="189">
      <c r="H189" s="11295"/>
      <c r="I189" s="11295"/>
      <c r="J189" s="11295"/>
      <c r="K189" s="11295"/>
      <c r="L189" s="11295"/>
      <c r="M189" s="11295"/>
      <c r="N189" s="11295"/>
      <c r="O189" s="11295"/>
      <c r="P189" s="11295"/>
      <c r="Q189" s="11295"/>
      <c r="R189" s="11295"/>
      <c r="S189" s="11295"/>
      <c r="T189" s="11295"/>
    </row>
    <row r="190">
      <c r="H190" s="11295"/>
      <c r="I190" s="11295"/>
      <c r="J190" s="11295"/>
      <c r="K190" s="11295"/>
      <c r="L190" s="11295"/>
      <c r="M190" s="11295"/>
      <c r="N190" s="11295"/>
      <c r="O190" s="11295"/>
      <c r="P190" s="11295"/>
      <c r="Q190" s="11295"/>
      <c r="R190" s="11295"/>
      <c r="S190" s="11295"/>
      <c r="T190" s="11295"/>
    </row>
    <row r="191">
      <c r="H191" s="11295"/>
      <c r="I191" s="11295"/>
      <c r="J191" s="11295"/>
      <c r="K191" s="11295"/>
      <c r="L191" s="11295"/>
      <c r="M191" s="11295"/>
      <c r="N191" s="11295"/>
      <c r="O191" s="11295"/>
      <c r="P191" s="11295"/>
      <c r="Q191" s="11295"/>
      <c r="R191" s="11295"/>
      <c r="S191" s="11295"/>
      <c r="T191" s="11295"/>
    </row>
    <row r="192">
      <c r="H192" s="11295"/>
      <c r="I192" s="11295"/>
      <c r="J192" s="11295"/>
      <c r="K192" s="11295"/>
      <c r="L192" s="11295"/>
      <c r="M192" s="11295"/>
      <c r="N192" s="11295"/>
      <c r="O192" s="11295"/>
      <c r="P192" s="11295"/>
      <c r="Q192" s="11295"/>
      <c r="R192" s="11295"/>
      <c r="S192" s="11295"/>
      <c r="T192" s="11295"/>
    </row>
    <row r="193">
      <c r="H193" s="11295"/>
      <c r="I193" s="11295"/>
      <c r="J193" s="11295"/>
      <c r="K193" s="11295"/>
      <c r="L193" s="11295"/>
      <c r="M193" s="11295"/>
      <c r="N193" s="11295"/>
      <c r="O193" s="11295"/>
      <c r="P193" s="11295"/>
      <c r="Q193" s="11295"/>
      <c r="R193" s="11295"/>
      <c r="S193" s="11295"/>
      <c r="T193" s="11295"/>
    </row>
    <row r="194">
      <c r="H194" s="11295"/>
      <c r="I194" s="11295"/>
      <c r="J194" s="11295"/>
      <c r="K194" s="11295"/>
      <c r="L194" s="11295"/>
      <c r="M194" s="11295"/>
      <c r="N194" s="11295"/>
      <c r="O194" s="11295"/>
      <c r="P194" s="11295"/>
      <c r="Q194" s="11295"/>
      <c r="R194" s="11295"/>
      <c r="S194" s="11295"/>
      <c r="T194" s="11295"/>
    </row>
    <row r="195">
      <c r="H195" s="11295"/>
      <c r="I195" s="11295"/>
      <c r="J195" s="11295"/>
      <c r="K195" s="11295"/>
      <c r="L195" s="11295"/>
      <c r="M195" s="11295"/>
      <c r="N195" s="11295"/>
      <c r="O195" s="11295"/>
      <c r="P195" s="11295"/>
      <c r="Q195" s="11295"/>
      <c r="R195" s="11295"/>
      <c r="S195" s="11295"/>
      <c r="T195" s="11295"/>
    </row>
    <row r="196">
      <c r="H196" s="11295"/>
      <c r="I196" s="11295"/>
      <c r="J196" s="11295"/>
      <c r="K196" s="11295"/>
      <c r="L196" s="11295"/>
      <c r="M196" s="11295"/>
      <c r="N196" s="11295"/>
      <c r="O196" s="11295"/>
      <c r="P196" s="11295"/>
      <c r="Q196" s="11295"/>
      <c r="R196" s="11295"/>
      <c r="S196" s="11295"/>
      <c r="T196" s="11295"/>
    </row>
    <row r="197">
      <c r="H197" s="11295"/>
      <c r="I197" s="11295"/>
      <c r="J197" s="11295"/>
      <c r="K197" s="11295"/>
      <c r="L197" s="11295"/>
      <c r="M197" s="11295"/>
      <c r="N197" s="11295"/>
      <c r="O197" s="11295"/>
      <c r="P197" s="11295"/>
      <c r="Q197" s="11295"/>
      <c r="R197" s="11295"/>
      <c r="S197" s="11295"/>
      <c r="T197" s="11295"/>
    </row>
    <row r="198">
      <c r="H198" s="11295"/>
      <c r="I198" s="11295"/>
      <c r="J198" s="11295"/>
      <c r="K198" s="11295"/>
      <c r="L198" s="11295"/>
      <c r="M198" s="11295"/>
      <c r="N198" s="11295"/>
      <c r="O198" s="11295"/>
      <c r="P198" s="11295"/>
      <c r="Q198" s="11295"/>
      <c r="R198" s="11295"/>
      <c r="S198" s="11295"/>
      <c r="T198" s="11295"/>
    </row>
    <row r="199">
      <c r="H199" s="11295"/>
      <c r="I199" s="11295"/>
      <c r="J199" s="11295"/>
      <c r="K199" s="11295"/>
      <c r="L199" s="11295"/>
      <c r="M199" s="11295"/>
      <c r="N199" s="11295"/>
      <c r="O199" s="11295"/>
      <c r="P199" s="11295"/>
      <c r="Q199" s="11295"/>
      <c r="R199" s="11295"/>
      <c r="S199" s="11295"/>
      <c r="T199" s="11295"/>
    </row>
    <row r="200">
      <c r="H200" s="11295"/>
      <c r="I200" s="11295"/>
      <c r="J200" s="11295"/>
      <c r="K200" s="11295"/>
      <c r="L200" s="11295"/>
      <c r="M200" s="11295"/>
      <c r="N200" s="11295"/>
      <c r="O200" s="11295"/>
      <c r="P200" s="11295"/>
      <c r="Q200" s="11295"/>
      <c r="R200" s="11295"/>
      <c r="S200" s="11295"/>
      <c r="T200" s="11295"/>
    </row>
    <row r="201">
      <c r="H201" s="11295"/>
      <c r="I201" s="11295"/>
      <c r="J201" s="11295"/>
      <c r="K201" s="11295"/>
      <c r="L201" s="11295"/>
      <c r="M201" s="11295"/>
      <c r="N201" s="11295"/>
      <c r="O201" s="11295"/>
      <c r="P201" s="11295"/>
      <c r="Q201" s="11295"/>
      <c r="R201" s="11295"/>
      <c r="S201" s="11295"/>
      <c r="T201" s="11295"/>
    </row>
    <row r="202">
      <c r="H202" s="11295"/>
      <c r="I202" s="11295"/>
      <c r="J202" s="11295"/>
      <c r="K202" s="11295"/>
      <c r="L202" s="11295"/>
      <c r="M202" s="11295"/>
      <c r="N202" s="11295"/>
      <c r="O202" s="11295"/>
      <c r="P202" s="11295"/>
      <c r="Q202" s="11295"/>
      <c r="R202" s="11295"/>
      <c r="S202" s="11295"/>
      <c r="T202" s="11295"/>
    </row>
    <row r="203">
      <c r="H203" s="11295"/>
      <c r="I203" s="11295"/>
      <c r="J203" s="11295"/>
      <c r="K203" s="11295"/>
      <c r="L203" s="11295"/>
      <c r="M203" s="11295"/>
      <c r="N203" s="11295"/>
      <c r="O203" s="11295"/>
      <c r="P203" s="11295"/>
      <c r="Q203" s="11295"/>
      <c r="R203" s="11295"/>
      <c r="S203" s="11295"/>
      <c r="T203" s="11295"/>
    </row>
    <row r="204">
      <c r="H204" s="11295"/>
      <c r="I204" s="11295"/>
      <c r="J204" s="11295"/>
      <c r="K204" s="11295"/>
      <c r="L204" s="11295"/>
      <c r="M204" s="11295"/>
      <c r="N204" s="11295"/>
      <c r="O204" s="11295"/>
      <c r="P204" s="11295"/>
      <c r="Q204" s="11295"/>
      <c r="R204" s="11295"/>
      <c r="S204" s="11295"/>
      <c r="T204" s="11295"/>
    </row>
    <row r="205">
      <c r="H205" s="11295"/>
      <c r="I205" s="11295"/>
      <c r="J205" s="11295"/>
      <c r="K205" s="11295"/>
      <c r="L205" s="11295"/>
      <c r="M205" s="11295"/>
      <c r="N205" s="11295"/>
      <c r="O205" s="11295"/>
      <c r="P205" s="11295"/>
      <c r="Q205" s="11295"/>
      <c r="R205" s="11295"/>
      <c r="S205" s="11295"/>
      <c r="T205" s="11295"/>
    </row>
    <row r="206">
      <c r="H206" s="11295"/>
      <c r="I206" s="11295"/>
      <c r="J206" s="11295"/>
      <c r="K206" s="11295"/>
      <c r="L206" s="11295"/>
      <c r="M206" s="11295"/>
      <c r="N206" s="11295"/>
      <c r="O206" s="11295"/>
      <c r="P206" s="11295"/>
      <c r="Q206" s="11295"/>
      <c r="R206" s="11295"/>
      <c r="S206" s="11295"/>
      <c r="T206" s="11295"/>
    </row>
  </sheetData>
</worksheet>
</file>

<file path=xl/worksheets/sheet6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ColWidth="12" defaultRowHeight="18"/>
  <cols>
    <col collapsed="false" customWidth="true" hidden="false" max="1" min="1" style="0" width="6"/>
    <col collapsed="false" customWidth="true" hidden="false" max="3" min="3" style="0" width="18"/>
    <col collapsed="false" customWidth="true" hidden="false" max="5" min="5" style="0" width="11"/>
    <col collapsed="false" customWidth="true" hidden="false" max="7" min="7" style="0" width="12"/>
    <col collapsed="false" customWidth="true" hidden="false" max="13" min="13" style="0" width="18"/>
    <col collapsed="false" customWidth="true" hidden="false" max="18" min="18" style="0" width="12"/>
    <col collapsed="false" customWidth="true" hidden="false" max="2" min="2" style="0" width="20"/>
    <col collapsed="false" customWidth="true" hidden="false" max="4" min="4" style="0" width="37"/>
    <col collapsed="false" customWidth="true" hidden="false" max="6" min="6" style="0" width="17"/>
    <col collapsed="false" customWidth="true" hidden="false" max="14" min="14" style="0" width="18"/>
    <col collapsed="false" customWidth="true" hidden="false" max="16" min="16" style="0" width="12"/>
  </cols>
  <sheetData>
    <row customHeight="true" ht="18" r="1">
      <c r="A1" s="11306"/>
      <c r="B1" s="11307"/>
      <c r="C1" s="11308"/>
      <c r="D1" s="11308"/>
      <c r="L1" s="11309">
        <v>15</v>
      </c>
      <c r="M1" s="11309">
        <v>30</v>
      </c>
      <c r="N1" s="11309"/>
      <c r="P1" s="11310" t="s">
        <v>17443</v>
      </c>
      <c r="Q1" s="11311"/>
      <c r="R1" s="11311"/>
    </row>
    <row customHeight="true" ht="18" r="2">
      <c r="A2" s="11307"/>
      <c r="B2" s="11308"/>
      <c r="C2" s="11308"/>
      <c r="D2" s="11308"/>
      <c r="F2" s="11312"/>
      <c r="G2" s="11313"/>
      <c r="H2" s="11314" t="s">
        <v>17444</v>
      </c>
      <c r="I2" s="11313"/>
      <c r="J2" s="11315" t="s">
        <v>17444</v>
      </c>
      <c r="K2" s="11315" t="s">
        <v>17444</v>
      </c>
      <c r="L2" s="11316" t="s">
        <v>17445</v>
      </c>
      <c r="M2" s="11316" t="s">
        <v>17445</v>
      </c>
      <c r="N2" s="11317"/>
      <c r="P2" t="s">
        <v>17446</v>
      </c>
      <c r="Q2" t="s">
        <v>17447</v>
      </c>
      <c r="R2" t="s">
        <v>17448</v>
      </c>
    </row>
    <row customHeight="true" ht="18" r="3">
      <c r="A3" s="11308"/>
      <c r="B3" s="11308"/>
      <c r="C3" s="11308"/>
      <c r="D3" s="11308"/>
      <c r="F3" s="11312" t="s">
        <v>17449</v>
      </c>
      <c r="G3" s="11313" t="s">
        <v>17450</v>
      </c>
      <c r="H3" s="11313" t="s">
        <v>17451</v>
      </c>
      <c r="I3" s="11313" t="s">
        <v>17452</v>
      </c>
      <c r="J3" s="11318" t="s">
        <v>17453</v>
      </c>
      <c r="K3" s="11318" t="s">
        <v>17454</v>
      </c>
      <c r="L3" s="11319" t="s">
        <v>17453</v>
      </c>
      <c r="M3" s="11319" t="s">
        <v>17454</v>
      </c>
      <c r="N3" s="11320"/>
      <c r="P3" s="11321" t="s">
        <v>17455</v>
      </c>
      <c r="Q3" s="11322"/>
      <c r="R3" s="11323">
        <v>9436</v>
      </c>
    </row>
    <row customHeight="true" ht="18" r="4">
      <c r="A4" s="11308"/>
      <c r="B4" s="11308"/>
      <c r="C4" s="11308"/>
      <c r="D4" s="11308"/>
      <c r="F4" s="11324" t="s">
        <v>17455</v>
      </c>
      <c r="G4" s="11325">
        <f t="shared" ref="G4:G56" si="2">VLOOKUP(F4,P:R,3,0)</f>
      </c>
      <c r="H4" s="11325">
        <f t="shared" ref="H4:H56" si="3">G4/90</f>
      </c>
      <c r="I4" s="11325">
        <f t="shared" ref="I4:I56" si="4">G4/90+(G4/90)*30/100</f>
      </c>
      <c r="J4" s="11325">
        <f t="shared" ref="J4:J56" si="0">($C$19*I4)-($C$18*H4)</f>
      </c>
      <c r="K4" s="11325">
        <f t="shared" ref="K4:K56" si="1">J4+$C$18*H4</f>
      </c>
      <c r="L4" s="11326">
        <v>6000</v>
      </c>
      <c r="M4" s="11326">
        <v>12000</v>
      </c>
      <c r="P4" s="11322" t="s">
        <v>17456</v>
      </c>
      <c r="Q4" s="11322" t="s">
        <v>17457</v>
      </c>
      <c r="R4" s="11327">
        <v>6018</v>
      </c>
    </row>
    <row customHeight="true" ht="18" r="5">
      <c r="A5" s="11308"/>
      <c r="B5" s="11308"/>
      <c r="C5" s="11308"/>
      <c r="D5" s="11308"/>
      <c r="F5" s="11324" t="s">
        <v>17456</v>
      </c>
      <c r="G5" s="11325">
        <f t="shared" si="2"/>
      </c>
      <c r="H5" s="11325">
        <f t="shared" si="3"/>
      </c>
      <c r="I5" s="11325">
        <f t="shared" si="4"/>
      </c>
      <c r="J5" s="11325">
        <f t="shared" si="0"/>
      </c>
      <c r="K5" s="11325">
        <f t="shared" si="1"/>
      </c>
      <c r="L5" s="11326">
        <v>2000</v>
      </c>
      <c r="M5" s="11326">
        <v>4500</v>
      </c>
      <c r="P5" s="11322" t="s">
        <v>17458</v>
      </c>
      <c r="Q5" s="11322" t="s">
        <v>17459</v>
      </c>
      <c r="R5" s="11322">
        <v>5627</v>
      </c>
    </row>
    <row r="6">
      <c r="A6" s="11308"/>
      <c r="B6" s="11308"/>
      <c r="C6" s="11308"/>
      <c r="D6" s="11308"/>
      <c r="F6" s="11324" t="s">
        <v>17460</v>
      </c>
      <c r="G6" s="11325">
        <f t="shared" si="2"/>
      </c>
      <c r="H6" s="11325">
        <f t="shared" si="3"/>
      </c>
      <c r="I6" s="11325">
        <f t="shared" si="4"/>
      </c>
      <c r="J6" s="11325">
        <f t="shared" si="0"/>
      </c>
      <c r="K6" s="11325">
        <f t="shared" si="1"/>
      </c>
      <c r="L6" s="11326">
        <v>500</v>
      </c>
      <c r="M6" s="11326">
        <v>1000</v>
      </c>
      <c r="P6" s="11322" t="s">
        <v>17461</v>
      </c>
      <c r="Q6" s="11322" t="s">
        <v>17462</v>
      </c>
      <c r="R6" s="11322">
        <v>4794</v>
      </c>
    </row>
    <row r="7">
      <c r="A7" s="11308"/>
      <c r="B7" s="11328" t="s">
        <v>17463</v>
      </c>
      <c r="C7" s="11329" t="s">
        <v>17464</v>
      </c>
      <c r="D7" s="11308"/>
      <c r="F7" s="11324" t="s">
        <v>17465</v>
      </c>
      <c r="G7" s="11325">
        <f t="shared" si="2"/>
      </c>
      <c r="H7" s="11325">
        <f t="shared" si="3"/>
      </c>
      <c r="I7" s="11325">
        <f t="shared" si="4"/>
      </c>
      <c r="J7" s="11325">
        <f t="shared" si="0"/>
      </c>
      <c r="K7" s="11325">
        <f t="shared" si="1"/>
      </c>
      <c r="L7" s="11326"/>
      <c r="M7" s="11326"/>
      <c r="P7" s="11322" t="s">
        <v>17466</v>
      </c>
      <c r="Q7" s="11322" t="s">
        <v>17462</v>
      </c>
      <c r="R7" s="11322">
        <v>3615</v>
      </c>
    </row>
    <row r="8">
      <c r="A8" s="11308"/>
      <c r="B8" s="11330">
        <v>1</v>
      </c>
      <c r="C8" s="11331"/>
      <c r="D8" s="11308"/>
      <c r="F8" s="11324" t="s">
        <v>17467</v>
      </c>
      <c r="G8" s="11325">
        <f t="shared" si="2"/>
      </c>
      <c r="H8" s="11325">
        <f t="shared" si="3"/>
      </c>
      <c r="I8" s="11325">
        <f t="shared" si="4"/>
      </c>
      <c r="J8" s="11325">
        <f t="shared" si="0"/>
      </c>
      <c r="K8" s="11325">
        <f t="shared" si="1"/>
      </c>
      <c r="L8" s="11326"/>
      <c r="M8" s="11326"/>
      <c r="P8" s="11322" t="s">
        <v>17468</v>
      </c>
      <c r="Q8" s="11322" t="s">
        <v>17459</v>
      </c>
      <c r="R8" s="11322">
        <v>3496</v>
      </c>
    </row>
    <row r="9">
      <c r="A9" s="11308"/>
      <c r="B9" s="11330">
        <v>2</v>
      </c>
      <c r="C9" s="11331"/>
      <c r="D9" s="11308"/>
      <c r="F9" s="11324" t="s">
        <v>17469</v>
      </c>
      <c r="G9" s="11325">
        <f t="shared" si="2"/>
      </c>
      <c r="H9" s="11325">
        <f t="shared" si="3"/>
      </c>
      <c r="I9" s="11325">
        <f t="shared" si="4"/>
      </c>
      <c r="J9" s="11325">
        <f t="shared" si="0"/>
      </c>
      <c r="K9" s="11325">
        <f t="shared" si="1"/>
      </c>
      <c r="L9" s="11326"/>
      <c r="M9" s="11326"/>
      <c r="P9" s="11322" t="s">
        <v>17470</v>
      </c>
      <c r="Q9" s="11322" t="s">
        <v>17471</v>
      </c>
      <c r="R9" s="11322">
        <v>1724</v>
      </c>
    </row>
    <row r="10">
      <c r="A10" s="11308"/>
      <c r="B10" s="11330">
        <v>3</v>
      </c>
      <c r="C10" s="11331"/>
      <c r="D10" s="11308"/>
      <c r="F10" s="11324" t="s">
        <v>17472</v>
      </c>
      <c r="G10" s="11325">
        <f t="shared" si="2"/>
      </c>
      <c r="H10" s="11325">
        <f t="shared" si="3"/>
      </c>
      <c r="I10" s="11325">
        <f t="shared" si="4"/>
      </c>
      <c r="J10" s="11325">
        <f t="shared" si="0"/>
      </c>
      <c r="K10" s="11325">
        <f t="shared" si="1"/>
      </c>
      <c r="L10" s="11326"/>
      <c r="M10" s="11326"/>
      <c r="P10" s="11322" t="s">
        <v>17473</v>
      </c>
      <c r="Q10" s="11322" t="s">
        <v>17462</v>
      </c>
      <c r="R10" s="11322">
        <v>1504</v>
      </c>
    </row>
    <row r="11">
      <c r="A11" s="11308"/>
      <c r="B11" s="11330">
        <v>4</v>
      </c>
      <c r="C11" s="11332"/>
      <c r="D11" s="11308"/>
      <c r="F11" s="11324" t="s">
        <v>17474</v>
      </c>
      <c r="G11" s="11325">
        <f t="shared" si="2"/>
      </c>
      <c r="H11" s="11325">
        <f t="shared" si="3"/>
      </c>
      <c r="I11" s="11325">
        <f t="shared" si="4"/>
      </c>
      <c r="J11" s="11325">
        <f t="shared" si="0"/>
      </c>
      <c r="K11" s="11325">
        <f t="shared" si="1"/>
      </c>
      <c r="L11" s="11326"/>
      <c r="M11" s="11326"/>
      <c r="P11" s="11322" t="s">
        <v>17475</v>
      </c>
      <c r="Q11" s="11322" t="s">
        <v>17471</v>
      </c>
      <c r="R11" s="11322">
        <v>1228</v>
      </c>
    </row>
    <row r="12">
      <c r="A12" s="11308"/>
      <c r="B12" s="11330">
        <v>5</v>
      </c>
      <c r="C12" s="11331"/>
      <c r="D12" s="11308"/>
      <c r="F12" s="11324" t="s">
        <v>17476</v>
      </c>
      <c r="G12" s="11325">
        <f t="shared" si="2"/>
      </c>
      <c r="H12" s="11325">
        <f t="shared" si="3"/>
      </c>
      <c r="I12" s="11325">
        <f t="shared" si="4"/>
      </c>
      <c r="J12" s="11325">
        <f t="shared" si="0"/>
      </c>
      <c r="K12" s="11325">
        <f t="shared" si="1"/>
      </c>
      <c r="L12" s="11326">
        <v>300</v>
      </c>
      <c r="M12" s="11326">
        <v>500</v>
      </c>
      <c r="P12" s="11322" t="s">
        <v>17477</v>
      </c>
      <c r="Q12" s="11322" t="s">
        <v>17478</v>
      </c>
      <c r="R12" s="11322">
        <v>1215</v>
      </c>
    </row>
    <row r="13">
      <c r="A13" s="11308"/>
      <c r="B13" s="11330">
        <v>6</v>
      </c>
      <c r="C13" s="11331"/>
      <c r="D13" s="11308"/>
      <c r="F13" s="11324" t="s">
        <v>17479</v>
      </c>
      <c r="G13" s="11325">
        <f t="shared" si="2"/>
      </c>
      <c r="H13" s="11325">
        <f t="shared" si="3"/>
      </c>
      <c r="I13" s="11325">
        <f t="shared" si="4"/>
      </c>
      <c r="J13" s="11325">
        <f t="shared" si="0"/>
      </c>
      <c r="K13" s="11325">
        <f t="shared" si="1"/>
      </c>
      <c r="L13" s="11326"/>
      <c r="M13" s="11326"/>
      <c r="P13" s="11322" t="s">
        <v>17480</v>
      </c>
      <c r="Q13" s="11322"/>
      <c r="R13" s="11322">
        <v>754</v>
      </c>
    </row>
    <row r="14">
      <c r="A14" s="11308"/>
      <c r="B14" s="11330">
        <v>7</v>
      </c>
      <c r="C14" s="11331"/>
      <c r="D14" s="11308"/>
      <c r="F14" s="11324" t="s">
        <v>17481</v>
      </c>
      <c r="G14" s="11325">
        <f t="shared" si="2"/>
      </c>
      <c r="H14" s="11325">
        <f t="shared" si="3"/>
      </c>
      <c r="I14" s="11325">
        <f t="shared" si="4"/>
      </c>
      <c r="J14" s="11325">
        <f t="shared" si="0"/>
      </c>
      <c r="K14" s="11325">
        <f t="shared" si="1"/>
      </c>
      <c r="L14" s="11326">
        <v>300</v>
      </c>
      <c r="M14" s="11326">
        <v>500</v>
      </c>
      <c r="P14" s="11322" t="s">
        <v>17482</v>
      </c>
      <c r="Q14" s="11322" t="s">
        <v>17471</v>
      </c>
      <c r="R14" s="11322">
        <v>725</v>
      </c>
    </row>
    <row r="15">
      <c r="A15" s="11308"/>
      <c r="B15" s="11330">
        <v>8</v>
      </c>
      <c r="C15" s="11331"/>
      <c r="D15" s="11308"/>
      <c r="F15" s="11324" t="s">
        <v>17483</v>
      </c>
      <c r="G15" s="11325">
        <f t="shared" si="2"/>
      </c>
      <c r="H15" s="11325">
        <f t="shared" si="3"/>
      </c>
      <c r="I15" s="11325">
        <f t="shared" si="4"/>
      </c>
      <c r="J15" s="11325">
        <f t="shared" si="0"/>
      </c>
      <c r="K15" s="11325">
        <f t="shared" si="1"/>
      </c>
      <c r="L15" s="11326"/>
      <c r="M15" s="11326"/>
      <c r="P15" s="11322" t="s">
        <v>17484</v>
      </c>
      <c r="Q15" s="11322" t="s">
        <v>17471</v>
      </c>
      <c r="R15" s="11322">
        <v>630</v>
      </c>
    </row>
    <row r="16">
      <c r="A16" s="11308"/>
      <c r="B16" s="11330">
        <v>9</v>
      </c>
      <c r="C16" s="11331"/>
      <c r="D16" s="11308"/>
      <c r="F16" s="11324" t="s">
        <v>17485</v>
      </c>
      <c r="G16" s="11325">
        <f t="shared" si="2"/>
      </c>
      <c r="H16" s="11325">
        <f t="shared" si="3"/>
      </c>
      <c r="I16" s="11325">
        <f t="shared" si="4"/>
      </c>
      <c r="J16" s="11325">
        <f t="shared" si="0"/>
      </c>
      <c r="K16" s="11325">
        <f t="shared" si="1"/>
      </c>
      <c r="L16" s="11333"/>
      <c r="M16" s="11333"/>
      <c r="P16" s="11322" t="s">
        <v>17486</v>
      </c>
      <c r="Q16" s="11322" t="s">
        <v>17459</v>
      </c>
      <c r="R16" s="11322">
        <v>595</v>
      </c>
    </row>
    <row r="17">
      <c r="A17" s="11308"/>
      <c r="B17" s="11330">
        <v>10</v>
      </c>
      <c r="C17" s="11331"/>
      <c r="D17" s="11308"/>
      <c r="F17" s="11324" t="s">
        <v>17487</v>
      </c>
      <c r="G17" s="11325">
        <f t="shared" si="2"/>
      </c>
      <c r="H17" s="11325">
        <f t="shared" si="3"/>
      </c>
      <c r="I17" s="11325">
        <f t="shared" si="4"/>
      </c>
      <c r="J17" s="11325">
        <f t="shared" si="0"/>
      </c>
      <c r="K17" s="11325">
        <f t="shared" si="1"/>
      </c>
      <c r="L17" s="11326">
        <v>1000</v>
      </c>
      <c r="M17" s="11326">
        <v>1500</v>
      </c>
      <c r="P17" s="11322" t="s">
        <v>17488</v>
      </c>
      <c r="Q17" s="11322" t="s">
        <v>17471</v>
      </c>
      <c r="R17" s="11322">
        <v>583</v>
      </c>
    </row>
    <row r="18">
      <c r="A18" s="11308"/>
      <c r="B18" s="11334" t="s">
        <v>17489</v>
      </c>
      <c r="C18" s="11335">
        <v>22</v>
      </c>
      <c r="D18" s="11308"/>
      <c r="F18" s="11324" t="s">
        <v>17490</v>
      </c>
      <c r="G18" s="11325">
        <f t="shared" si="2"/>
      </c>
      <c r="H18" s="11325">
        <f t="shared" si="3"/>
      </c>
      <c r="I18" s="11325">
        <f t="shared" si="4"/>
      </c>
      <c r="J18" s="11325">
        <f t="shared" si="0"/>
      </c>
      <c r="K18" s="11325">
        <f t="shared" si="1"/>
      </c>
      <c r="L18" s="11326">
        <v>200</v>
      </c>
      <c r="M18" s="11326">
        <v>400</v>
      </c>
      <c r="P18" s="11322" t="s">
        <v>17491</v>
      </c>
      <c r="Q18" s="11322" t="s">
        <v>17471</v>
      </c>
      <c r="R18" s="11322">
        <v>530</v>
      </c>
    </row>
    <row r="19">
      <c r="A19" s="11308"/>
      <c r="B19" s="11334" t="s">
        <v>17492</v>
      </c>
      <c r="C19" s="11335">
        <v>30</v>
      </c>
      <c r="D19" s="11308"/>
      <c r="F19" s="11324" t="s">
        <v>17493</v>
      </c>
      <c r="G19" s="11325">
        <f t="shared" si="2"/>
      </c>
      <c r="H19" s="11325">
        <f t="shared" si="3"/>
      </c>
      <c r="I19" s="11325">
        <f t="shared" si="4"/>
      </c>
      <c r="J19" s="11325">
        <f t="shared" si="0"/>
      </c>
      <c r="K19" s="11325">
        <f t="shared" si="1"/>
      </c>
      <c r="L19" s="11326">
        <v>1000</v>
      </c>
      <c r="M19" s="11326">
        <v>2000</v>
      </c>
      <c r="P19" s="11322" t="s">
        <v>17494</v>
      </c>
      <c r="Q19" s="11322"/>
      <c r="R19" s="11322">
        <v>528</v>
      </c>
    </row>
    <row r="20">
      <c r="A20" s="11308"/>
      <c r="B20" s="11308"/>
      <c r="C20" s="11308"/>
      <c r="D20" s="11308"/>
      <c r="F20" s="11324" t="s">
        <v>17495</v>
      </c>
      <c r="G20" s="11325">
        <f t="shared" si="2"/>
      </c>
      <c r="H20" s="11325">
        <f t="shared" si="3"/>
      </c>
      <c r="I20" s="11325">
        <f t="shared" si="4"/>
      </c>
      <c r="J20" s="11325">
        <f t="shared" si="0"/>
      </c>
      <c r="K20" s="11325">
        <f t="shared" si="1"/>
      </c>
      <c r="L20" s="11326">
        <v>500</v>
      </c>
      <c r="M20" s="11326">
        <v>1500</v>
      </c>
      <c r="P20" s="11322" t="s">
        <v>17496</v>
      </c>
      <c r="Q20" s="11322"/>
      <c r="R20" s="11322">
        <v>520</v>
      </c>
    </row>
    <row r="21">
      <c r="A21" s="11308"/>
      <c r="B21" s="11308"/>
      <c r="C21" s="11308"/>
      <c r="D21" s="11308"/>
      <c r="F21" s="11324" t="s">
        <v>17497</v>
      </c>
      <c r="G21" s="11325">
        <f t="shared" si="2"/>
      </c>
      <c r="H21" s="11325">
        <f t="shared" si="3"/>
      </c>
      <c r="I21" s="11325">
        <f t="shared" si="4"/>
      </c>
      <c r="J21" s="11325">
        <f t="shared" si="0"/>
      </c>
      <c r="K21" s="11325">
        <f t="shared" si="1"/>
      </c>
      <c r="L21" s="11326"/>
      <c r="M21" s="11326"/>
      <c r="P21" s="11322" t="s">
        <v>17498</v>
      </c>
      <c r="Q21" s="11322" t="s">
        <v>17459</v>
      </c>
      <c r="R21" s="11322">
        <v>519</v>
      </c>
    </row>
    <row r="22">
      <c r="A22" s="11308"/>
      <c r="B22" s="11308"/>
      <c r="C22" s="11308"/>
      <c r="D22" s="11308"/>
      <c r="F22" s="11324" t="s">
        <v>17499</v>
      </c>
      <c r="G22" s="11325">
        <f t="shared" si="2"/>
      </c>
      <c r="H22" s="11325">
        <f t="shared" si="3"/>
      </c>
      <c r="I22" s="11325">
        <f t="shared" si="4"/>
      </c>
      <c r="J22" s="11325">
        <f t="shared" si="0"/>
      </c>
      <c r="K22" s="11325">
        <f t="shared" si="1"/>
      </c>
      <c r="L22" s="11326"/>
      <c r="M22" s="11326"/>
      <c r="P22" s="11322" t="s">
        <v>17500</v>
      </c>
      <c r="Q22" s="11322" t="s">
        <v>17471</v>
      </c>
      <c r="R22" s="11322">
        <v>516</v>
      </c>
    </row>
    <row r="23">
      <c r="A23" s="11308"/>
      <c r="B23" s="11336" t="s">
        <v>17501</v>
      </c>
      <c r="C23" s="11336"/>
      <c r="D23" s="11336"/>
      <c r="F23" s="11324" t="s">
        <v>17502</v>
      </c>
      <c r="G23" s="11325">
        <f t="shared" si="2"/>
      </c>
      <c r="H23" s="11325">
        <f t="shared" si="3"/>
      </c>
      <c r="I23" s="11325">
        <f t="shared" si="4"/>
      </c>
      <c r="J23" s="11325">
        <f t="shared" si="0"/>
      </c>
      <c r="K23" s="11325">
        <f t="shared" si="1"/>
      </c>
      <c r="L23" s="11326">
        <v>1000</v>
      </c>
      <c r="M23" s="11326">
        <v>2000</v>
      </c>
      <c r="P23" s="11322" t="s">
        <v>17503</v>
      </c>
      <c r="Q23" s="11322" t="s">
        <v>17478</v>
      </c>
      <c r="R23" s="11322">
        <v>447</v>
      </c>
    </row>
    <row r="24">
      <c r="A24" s="11337"/>
      <c r="B24" s="11338" t="s">
        <v>17504</v>
      </c>
      <c r="C24" s="11339"/>
      <c r="D24" s="11339"/>
      <c r="F24" s="11324" t="s">
        <v>17505</v>
      </c>
      <c r="G24" s="11325">
        <f t="shared" si="2"/>
      </c>
      <c r="H24" s="11325">
        <f t="shared" si="3"/>
      </c>
      <c r="I24" s="11325">
        <f t="shared" si="4"/>
      </c>
      <c r="J24" s="11325">
        <f t="shared" si="0"/>
      </c>
      <c r="K24" s="11325">
        <f t="shared" si="1"/>
      </c>
      <c r="L24" s="11326"/>
      <c r="M24" s="11326"/>
      <c r="P24" s="11322" t="s">
        <v>17506</v>
      </c>
      <c r="Q24" s="11322"/>
      <c r="R24" s="11322">
        <v>442</v>
      </c>
    </row>
    <row r="25">
      <c r="A25" s="11308"/>
      <c r="B25" s="11338" t="s">
        <v>17507</v>
      </c>
      <c r="C25" s="11338"/>
      <c r="D25" s="11338"/>
      <c r="F25" s="11324" t="s">
        <v>17486</v>
      </c>
      <c r="G25" s="11325">
        <f t="shared" si="2"/>
      </c>
      <c r="H25" s="11325">
        <f t="shared" si="3"/>
      </c>
      <c r="I25" s="11325">
        <f t="shared" si="4"/>
      </c>
      <c r="J25" s="11325">
        <f t="shared" si="0"/>
      </c>
      <c r="K25" s="11325">
        <f t="shared" si="1"/>
      </c>
      <c r="L25" s="11326">
        <v>500</v>
      </c>
      <c r="M25" s="11326">
        <v>1000</v>
      </c>
      <c r="P25" s="11322" t="s">
        <v>17508</v>
      </c>
      <c r="Q25" s="11322"/>
      <c r="R25" s="11322">
        <v>439</v>
      </c>
    </row>
    <row r="26">
      <c r="A26" s="11308"/>
      <c r="B26" s="11308"/>
      <c r="C26" s="11308"/>
      <c r="D26" s="11308"/>
      <c r="F26" s="11324" t="s">
        <v>17509</v>
      </c>
      <c r="G26" s="11325">
        <f t="shared" si="2"/>
      </c>
      <c r="H26" s="11325">
        <f t="shared" si="3"/>
      </c>
      <c r="I26" s="11325">
        <f t="shared" si="4"/>
      </c>
      <c r="J26" s="11325">
        <f t="shared" si="0"/>
      </c>
      <c r="K26" s="11325">
        <f t="shared" si="1"/>
      </c>
      <c r="L26" s="11326">
        <v>100</v>
      </c>
      <c r="M26" s="11326">
        <v>150</v>
      </c>
      <c r="P26" s="11322" t="s">
        <v>17510</v>
      </c>
      <c r="Q26" s="11322"/>
      <c r="R26" s="11322">
        <v>278</v>
      </c>
    </row>
    <row r="27">
      <c r="A27" s="11308"/>
      <c r="B27" s="11340" t="s">
        <v>17511</v>
      </c>
      <c r="C27" s="11341" t="s">
        <v>17512</v>
      </c>
      <c r="D27" s="11342"/>
      <c r="F27" s="11324" t="s">
        <v>17513</v>
      </c>
      <c r="G27" s="11325">
        <f t="shared" si="2"/>
      </c>
      <c r="H27" s="11325">
        <f t="shared" si="3"/>
      </c>
      <c r="I27" s="11325">
        <f t="shared" si="4"/>
      </c>
      <c r="J27" s="11325">
        <f t="shared" si="0"/>
      </c>
      <c r="K27" s="11325">
        <f t="shared" si="1"/>
      </c>
      <c r="L27" s="11326"/>
      <c r="M27" s="11326"/>
      <c r="P27" s="11322" t="s">
        <v>17514</v>
      </c>
      <c r="Q27" s="11322" t="s">
        <v>17459</v>
      </c>
      <c r="R27" s="11322">
        <v>270</v>
      </c>
    </row>
    <row r="28">
      <c r="A28" s="11308"/>
      <c r="B28" s="11343"/>
      <c r="C28" s="11344" t="s">
        <v>17515</v>
      </c>
      <c r="D28" s="11342"/>
      <c r="F28" s="11324" t="s">
        <v>17516</v>
      </c>
      <c r="G28" s="11325">
        <f t="shared" si="2"/>
      </c>
      <c r="H28" s="11325">
        <f t="shared" si="3"/>
      </c>
      <c r="I28" s="11325">
        <f t="shared" si="4"/>
      </c>
      <c r="J28" s="11325">
        <f t="shared" si="0"/>
      </c>
      <c r="K28" s="11325">
        <f t="shared" si="1"/>
      </c>
      <c r="L28" s="11326">
        <v>100</v>
      </c>
      <c r="M28" s="11326">
        <v>200</v>
      </c>
      <c r="P28" s="11322" t="s">
        <v>17517</v>
      </c>
      <c r="Q28" s="11322"/>
      <c r="R28" s="11322">
        <v>224</v>
      </c>
    </row>
    <row r="29">
      <c r="A29" s="11308"/>
      <c r="B29" s="11345" t="s">
        <v>17518</v>
      </c>
      <c r="C29" s="11344" t="s">
        <v>17519</v>
      </c>
      <c r="D29" s="11342"/>
      <c r="F29" s="11324" t="s">
        <v>17520</v>
      </c>
      <c r="G29" s="11325">
        <f t="shared" si="2"/>
      </c>
      <c r="H29" s="11325">
        <f t="shared" si="3"/>
      </c>
      <c r="I29" s="11325">
        <f t="shared" si="4"/>
      </c>
      <c r="J29" s="11325">
        <f t="shared" si="0"/>
      </c>
      <c r="K29" s="11325">
        <f t="shared" si="1"/>
      </c>
      <c r="L29" s="11326">
        <v>100</v>
      </c>
      <c r="M29" s="11326">
        <v>200</v>
      </c>
      <c r="P29" s="11322" t="s">
        <v>17521</v>
      </c>
      <c r="Q29" s="11322"/>
      <c r="R29" s="11322">
        <v>224</v>
      </c>
    </row>
    <row r="30">
      <c r="F30" s="11324" t="s">
        <v>17522</v>
      </c>
      <c r="G30" s="11325">
        <f t="shared" si="2"/>
      </c>
      <c r="H30" s="11325">
        <f t="shared" si="3"/>
      </c>
      <c r="I30" s="11325">
        <f t="shared" si="4"/>
      </c>
      <c r="J30" s="11325">
        <f t="shared" si="0"/>
      </c>
      <c r="K30" s="11325">
        <f t="shared" si="1"/>
      </c>
      <c r="L30" s="11326">
        <v>1500</v>
      </c>
      <c r="M30" s="11326">
        <v>3000</v>
      </c>
      <c r="P30" s="11322" t="s">
        <v>17523</v>
      </c>
      <c r="Q30" s="11322" t="s">
        <v>17478</v>
      </c>
      <c r="R30" s="11322">
        <v>219</v>
      </c>
    </row>
    <row r="31">
      <c r="F31" s="11324" t="s">
        <v>17524</v>
      </c>
      <c r="G31" s="11325">
        <f t="shared" si="2"/>
      </c>
      <c r="H31" s="11325">
        <f t="shared" si="3"/>
      </c>
      <c r="I31" s="11325">
        <f t="shared" si="4"/>
      </c>
      <c r="J31" s="11325">
        <f t="shared" si="0"/>
      </c>
      <c r="K31" s="11325">
        <f t="shared" si="1"/>
      </c>
      <c r="L31" s="11326">
        <v>150</v>
      </c>
      <c r="M31" s="11326">
        <v>300</v>
      </c>
      <c r="P31" s="11322" t="s">
        <v>17525</v>
      </c>
      <c r="Q31" s="11322" t="s">
        <v>17471</v>
      </c>
      <c r="R31" s="11322">
        <v>218</v>
      </c>
    </row>
    <row r="32">
      <c r="F32" s="11324" t="s">
        <v>17526</v>
      </c>
      <c r="G32" s="11325">
        <f t="shared" si="2"/>
      </c>
      <c r="H32" s="11325">
        <f t="shared" si="3"/>
      </c>
      <c r="I32" s="11325">
        <f t="shared" si="4"/>
      </c>
      <c r="J32" s="11325">
        <f t="shared" si="0"/>
      </c>
      <c r="K32" s="11325">
        <f t="shared" si="1"/>
      </c>
      <c r="L32" s="11326">
        <v>500</v>
      </c>
      <c r="M32" s="11326">
        <v>1000</v>
      </c>
      <c r="P32" s="11322" t="s">
        <v>17527</v>
      </c>
      <c r="Q32" s="11322" t="s">
        <v>17528</v>
      </c>
      <c r="R32" s="11322">
        <v>214</v>
      </c>
    </row>
    <row r="33">
      <c r="F33" s="11324" t="s">
        <v>17529</v>
      </c>
      <c r="G33" s="11325">
        <f t="shared" si="2"/>
      </c>
      <c r="H33" s="11325">
        <f t="shared" si="3"/>
      </c>
      <c r="I33" s="11325">
        <f t="shared" si="4"/>
      </c>
      <c r="J33" s="11325">
        <f t="shared" si="0"/>
      </c>
      <c r="K33" s="11325">
        <f t="shared" si="1"/>
      </c>
      <c r="L33" s="11326"/>
      <c r="M33" s="11326"/>
      <c r="P33" s="11322" t="s">
        <v>17530</v>
      </c>
      <c r="Q33" s="11322" t="s">
        <v>17471</v>
      </c>
      <c r="R33" s="11322">
        <v>208</v>
      </c>
    </row>
    <row r="34">
      <c r="F34" s="11324" t="s">
        <v>17531</v>
      </c>
      <c r="G34" s="11325">
        <f t="shared" si="2"/>
      </c>
      <c r="H34" s="11325">
        <f t="shared" si="3"/>
      </c>
      <c r="I34" s="11325">
        <f t="shared" si="4"/>
      </c>
      <c r="J34" s="11325">
        <f t="shared" si="0"/>
      </c>
      <c r="K34" s="11325">
        <f t="shared" si="1"/>
      </c>
      <c r="L34" s="11326"/>
      <c r="M34" s="11326"/>
      <c r="P34" s="11322" t="s">
        <v>17532</v>
      </c>
      <c r="Q34" s="11322"/>
      <c r="R34" s="11322">
        <v>203</v>
      </c>
    </row>
    <row r="35">
      <c r="F35" s="11324" t="s">
        <v>17533</v>
      </c>
      <c r="G35" s="11325">
        <f t="shared" si="2"/>
      </c>
      <c r="H35" s="11325">
        <f t="shared" si="3"/>
      </c>
      <c r="I35" s="11325">
        <f t="shared" si="4"/>
      </c>
      <c r="J35" s="11325">
        <f t="shared" si="0"/>
      </c>
      <c r="K35" s="11325">
        <f t="shared" si="1"/>
      </c>
      <c r="L35" s="11326">
        <v>500</v>
      </c>
      <c r="M35" s="11326">
        <v>1000</v>
      </c>
      <c r="P35" s="11322" t="s">
        <v>17534</v>
      </c>
      <c r="Q35" s="11322" t="s">
        <v>17471</v>
      </c>
      <c r="R35" s="11322">
        <v>199</v>
      </c>
    </row>
    <row r="36">
      <c r="F36" s="11324" t="s">
        <v>17535</v>
      </c>
      <c r="G36" s="11325">
        <f t="shared" si="2"/>
      </c>
      <c r="H36" s="11325">
        <f t="shared" si="3"/>
      </c>
      <c r="I36" s="11325">
        <f t="shared" si="4"/>
      </c>
      <c r="J36" s="11325">
        <f t="shared" si="0"/>
      </c>
      <c r="K36" s="11325">
        <f t="shared" si="1"/>
      </c>
      <c r="L36" s="11326">
        <v>500</v>
      </c>
      <c r="M36" s="11326">
        <v>1000</v>
      </c>
      <c r="P36" s="11322" t="s">
        <v>17536</v>
      </c>
      <c r="Q36" s="11322" t="s">
        <v>17478</v>
      </c>
      <c r="R36" s="11322">
        <v>198</v>
      </c>
    </row>
    <row r="37">
      <c r="F37" s="11324" t="s">
        <v>17537</v>
      </c>
      <c r="G37" s="11325">
        <f t="shared" si="2"/>
      </c>
      <c r="H37" s="11325">
        <f t="shared" si="3"/>
      </c>
      <c r="I37" s="11325">
        <f t="shared" si="4"/>
      </c>
      <c r="J37" s="11325">
        <f t="shared" si="0"/>
      </c>
      <c r="K37" s="11325">
        <f t="shared" si="1"/>
      </c>
      <c r="L37" s="11326">
        <v>300</v>
      </c>
      <c r="M37" s="11326">
        <v>500</v>
      </c>
      <c r="P37" s="11322" t="s">
        <v>17538</v>
      </c>
      <c r="Q37" s="11322"/>
      <c r="R37" s="11322">
        <v>188</v>
      </c>
    </row>
    <row r="38">
      <c r="F38" s="11346" t="s">
        <v>17539</v>
      </c>
      <c r="G38" s="11325">
        <f t="shared" si="2"/>
      </c>
      <c r="H38" s="11325">
        <f t="shared" si="3"/>
      </c>
      <c r="I38" s="11325">
        <f t="shared" si="4"/>
      </c>
      <c r="J38" s="11325">
        <f t="shared" si="0"/>
      </c>
      <c r="K38" s="11325">
        <f t="shared" si="1"/>
      </c>
      <c r="L38" s="11326"/>
      <c r="M38" s="11326"/>
      <c r="P38" s="11322" t="s">
        <v>17540</v>
      </c>
      <c r="Q38" s="11322" t="s">
        <v>17471</v>
      </c>
      <c r="R38" s="11322">
        <v>183</v>
      </c>
    </row>
    <row r="39">
      <c r="F39" s="11346" t="s">
        <v>17541</v>
      </c>
      <c r="G39" s="11325">
        <f t="shared" si="2"/>
      </c>
      <c r="H39" s="11325">
        <f t="shared" si="3"/>
      </c>
      <c r="I39" s="11325">
        <f t="shared" si="4"/>
      </c>
      <c r="J39" s="11325">
        <f t="shared" si="0"/>
      </c>
      <c r="K39" s="11325">
        <f t="shared" si="1"/>
      </c>
      <c r="L39" s="11326">
        <v>100</v>
      </c>
      <c r="M39" s="11326">
        <v>300</v>
      </c>
      <c r="P39" s="11322" t="s">
        <v>17542</v>
      </c>
      <c r="Q39" s="11322"/>
      <c r="R39" s="11322">
        <v>173</v>
      </c>
    </row>
    <row r="40">
      <c r="F40" s="11346" t="s">
        <v>17543</v>
      </c>
      <c r="G40" s="11325">
        <f t="shared" si="2"/>
      </c>
      <c r="H40" s="11325">
        <f t="shared" si="3"/>
      </c>
      <c r="I40" s="11325">
        <f t="shared" si="4"/>
      </c>
      <c r="J40" s="11325">
        <f t="shared" si="0"/>
      </c>
      <c r="K40" s="11325">
        <f t="shared" si="1"/>
      </c>
      <c r="L40" s="11326">
        <v>500</v>
      </c>
      <c r="M40" s="11326">
        <v>1000</v>
      </c>
      <c r="P40" s="11322" t="s">
        <v>17544</v>
      </c>
      <c r="Q40" s="11322" t="s">
        <v>17471</v>
      </c>
      <c r="R40" s="11322">
        <v>150</v>
      </c>
    </row>
    <row r="41">
      <c r="F41" s="11346" t="s">
        <v>17545</v>
      </c>
      <c r="G41" s="11325">
        <f t="shared" si="2"/>
      </c>
      <c r="H41" s="11325">
        <f t="shared" si="3"/>
      </c>
      <c r="I41" s="11325">
        <f t="shared" si="4"/>
      </c>
      <c r="J41" s="11325">
        <f t="shared" si="0"/>
      </c>
      <c r="K41" s="11325">
        <f t="shared" si="1"/>
      </c>
      <c r="L41" s="11326"/>
      <c r="M41" s="11326"/>
      <c r="P41" s="11322" t="s">
        <v>17546</v>
      </c>
      <c r="Q41" s="11322" t="s">
        <v>17478</v>
      </c>
      <c r="R41" s="11322">
        <v>148</v>
      </c>
    </row>
    <row r="42">
      <c r="F42" s="11346" t="s">
        <v>17547</v>
      </c>
      <c r="G42" s="11325">
        <f t="shared" si="2"/>
      </c>
      <c r="H42" s="11325">
        <f t="shared" si="3"/>
      </c>
      <c r="I42" s="11325">
        <f t="shared" si="4"/>
      </c>
      <c r="J42" s="11325">
        <f t="shared" si="0"/>
      </c>
      <c r="K42" s="11325">
        <f t="shared" si="1"/>
      </c>
      <c r="L42" s="11326">
        <v>300</v>
      </c>
      <c r="M42" s="11326">
        <v>500</v>
      </c>
      <c r="P42" s="11322" t="s">
        <v>17548</v>
      </c>
      <c r="Q42" s="11322"/>
      <c r="R42" s="11322">
        <v>138</v>
      </c>
    </row>
    <row r="43">
      <c r="F43" s="11324" t="s">
        <v>17549</v>
      </c>
      <c r="G43" s="11325">
        <f t="shared" si="2"/>
      </c>
      <c r="H43" s="11325">
        <f t="shared" si="3"/>
      </c>
      <c r="I43" s="11325">
        <f t="shared" si="4"/>
      </c>
      <c r="J43" s="11325">
        <f t="shared" si="0"/>
      </c>
      <c r="K43" s="11325">
        <f t="shared" si="1"/>
      </c>
      <c r="L43" s="11326">
        <v>1000</v>
      </c>
      <c r="M43" s="11326">
        <v>2000</v>
      </c>
      <c r="P43" s="11322" t="s">
        <v>17550</v>
      </c>
      <c r="Q43" s="11322"/>
      <c r="R43" s="11322">
        <v>137</v>
      </c>
    </row>
    <row r="44">
      <c r="F44" s="11324" t="s">
        <v>17551</v>
      </c>
      <c r="G44" s="11325">
        <f t="shared" si="2"/>
      </c>
      <c r="H44" s="11325">
        <f t="shared" si="3"/>
      </c>
      <c r="I44" s="11325">
        <f t="shared" si="4"/>
      </c>
      <c r="J44" s="11325">
        <f t="shared" si="0"/>
      </c>
      <c r="K44" s="11325">
        <f t="shared" si="1"/>
      </c>
      <c r="L44" s="11326">
        <v>4000</v>
      </c>
      <c r="M44" s="11326">
        <v>8000</v>
      </c>
      <c r="P44" s="11322" t="s">
        <v>17552</v>
      </c>
      <c r="Q44" s="11322" t="s">
        <v>17471</v>
      </c>
      <c r="R44" s="11322">
        <v>137</v>
      </c>
    </row>
    <row r="45">
      <c r="F45" s="11324" t="s">
        <v>17553</v>
      </c>
      <c r="G45" s="11325">
        <f t="shared" si="2"/>
      </c>
      <c r="H45" s="11325">
        <f t="shared" si="3"/>
      </c>
      <c r="I45" s="11325">
        <f t="shared" si="4"/>
      </c>
      <c r="J45" s="11325">
        <f t="shared" si="0"/>
      </c>
      <c r="K45" s="11325">
        <f t="shared" si="1"/>
      </c>
      <c r="L45" s="11326"/>
      <c r="M45" s="11326"/>
      <c r="P45" s="11322" t="s">
        <v>17554</v>
      </c>
      <c r="Q45" s="11322" t="s">
        <v>17471</v>
      </c>
      <c r="R45" s="11322">
        <v>133</v>
      </c>
    </row>
    <row r="46">
      <c r="F46" s="11324" t="s">
        <v>17555</v>
      </c>
      <c r="G46" s="11325">
        <f t="shared" si="2"/>
      </c>
      <c r="H46" s="11325">
        <f t="shared" si="3"/>
      </c>
      <c r="I46" s="11325">
        <f t="shared" si="4"/>
      </c>
      <c r="J46" s="11325">
        <f t="shared" si="0"/>
      </c>
      <c r="K46" s="11325">
        <f t="shared" si="1"/>
      </c>
      <c r="L46" s="11326">
        <v>150</v>
      </c>
      <c r="M46" s="11326">
        <v>300</v>
      </c>
      <c r="P46" s="11322" t="s">
        <v>17556</v>
      </c>
      <c r="Q46" s="11322"/>
      <c r="R46" s="11322">
        <v>132</v>
      </c>
    </row>
    <row r="47">
      <c r="F47" s="11324" t="s">
        <v>17557</v>
      </c>
      <c r="G47" s="11325">
        <f t="shared" si="2"/>
      </c>
      <c r="H47" s="11325">
        <f t="shared" si="3"/>
      </c>
      <c r="I47" s="11325">
        <f t="shared" si="4"/>
      </c>
      <c r="J47" s="11325">
        <f t="shared" si="0"/>
      </c>
      <c r="K47" s="11325">
        <f t="shared" si="1"/>
      </c>
      <c r="L47" s="11326">
        <v>100</v>
      </c>
      <c r="M47" s="11326">
        <v>250</v>
      </c>
      <c r="P47" s="11322" t="s">
        <v>17549</v>
      </c>
      <c r="Q47" s="11322" t="s">
        <v>17462</v>
      </c>
      <c r="R47" s="11322">
        <v>131</v>
      </c>
    </row>
    <row r="48">
      <c r="F48" s="11324" t="s">
        <v>17558</v>
      </c>
      <c r="G48" s="11325">
        <f t="shared" si="2"/>
      </c>
      <c r="H48" s="11325">
        <f t="shared" si="3"/>
      </c>
      <c r="I48" s="11325">
        <f t="shared" si="4"/>
      </c>
      <c r="J48" s="11325">
        <f t="shared" si="0"/>
      </c>
      <c r="K48" s="11325">
        <f t="shared" si="1"/>
      </c>
      <c r="L48" s="11326">
        <v>100</v>
      </c>
      <c r="M48" s="11326">
        <v>150</v>
      </c>
      <c r="P48" s="11322" t="s">
        <v>17559</v>
      </c>
      <c r="Q48" s="11322"/>
      <c r="R48" s="11322">
        <v>128</v>
      </c>
    </row>
    <row r="49">
      <c r="F49" s="11324" t="s">
        <v>17560</v>
      </c>
      <c r="G49" s="11325">
        <f t="shared" si="2"/>
      </c>
      <c r="H49" s="11325">
        <f t="shared" si="3"/>
      </c>
      <c r="I49" s="11325">
        <f t="shared" si="4"/>
      </c>
      <c r="J49" s="11325">
        <f t="shared" si="0"/>
      </c>
      <c r="K49" s="11325">
        <f t="shared" si="1"/>
      </c>
      <c r="L49" s="11326"/>
      <c r="M49" s="11326"/>
      <c r="P49" s="11322" t="s">
        <v>17561</v>
      </c>
      <c r="Q49" s="11322" t="s">
        <v>17478</v>
      </c>
      <c r="R49" s="11322">
        <v>126</v>
      </c>
    </row>
    <row r="50">
      <c r="F50" s="11324" t="s">
        <v>17562</v>
      </c>
      <c r="G50" s="11325">
        <f t="shared" si="2"/>
      </c>
      <c r="H50" s="11325">
        <f t="shared" si="3"/>
      </c>
      <c r="I50" s="11325">
        <f t="shared" si="4"/>
      </c>
      <c r="J50" s="11325">
        <f t="shared" si="0"/>
      </c>
      <c r="K50" s="11325">
        <f t="shared" si="1"/>
      </c>
      <c r="L50" s="11326"/>
      <c r="M50" s="11326"/>
      <c r="P50" s="11322" t="s">
        <v>17563</v>
      </c>
      <c r="Q50" s="11322" t="s">
        <v>17462</v>
      </c>
      <c r="R50" s="11322">
        <v>122</v>
      </c>
    </row>
    <row r="51">
      <c r="F51" s="11324" t="s">
        <v>17564</v>
      </c>
      <c r="G51" s="11325">
        <f t="shared" si="2"/>
      </c>
      <c r="H51" s="11325">
        <f t="shared" si="3"/>
      </c>
      <c r="I51" s="11325">
        <f t="shared" si="4"/>
      </c>
      <c r="J51" s="11325">
        <f t="shared" si="0"/>
      </c>
      <c r="K51" s="11325">
        <f t="shared" si="1"/>
      </c>
      <c r="L51" s="11326"/>
      <c r="M51" s="11326"/>
      <c r="P51" s="11322" t="s">
        <v>17565</v>
      </c>
      <c r="Q51" s="11322" t="s">
        <v>17471</v>
      </c>
      <c r="R51" s="11322">
        <v>118</v>
      </c>
    </row>
    <row r="52">
      <c r="F52" s="11324" t="s">
        <v>17566</v>
      </c>
      <c r="G52" s="11325">
        <f t="shared" si="2"/>
      </c>
      <c r="H52" s="11325">
        <f t="shared" si="3"/>
      </c>
      <c r="I52" s="11325">
        <f t="shared" si="4"/>
      </c>
      <c r="J52" s="11325">
        <f t="shared" si="0"/>
      </c>
      <c r="K52" s="11325">
        <f t="shared" si="1"/>
      </c>
      <c r="L52" s="11326"/>
      <c r="M52" s="11326"/>
      <c r="P52" s="11322" t="s">
        <v>17567</v>
      </c>
      <c r="Q52" s="11322" t="s">
        <v>17471</v>
      </c>
      <c r="R52" s="11322">
        <v>110</v>
      </c>
    </row>
    <row r="53">
      <c r="F53" s="11324" t="s">
        <v>17568</v>
      </c>
      <c r="G53" s="11325">
        <f t="shared" si="2"/>
      </c>
      <c r="H53" s="11325">
        <f t="shared" si="3"/>
      </c>
      <c r="I53" s="11325">
        <f t="shared" si="4"/>
      </c>
      <c r="J53" s="11325">
        <f t="shared" si="0"/>
      </c>
      <c r="K53" s="11325">
        <f t="shared" si="1"/>
      </c>
      <c r="L53" s="11326"/>
      <c r="M53" s="11326"/>
      <c r="P53" s="11322" t="s">
        <v>17569</v>
      </c>
      <c r="Q53" s="11322" t="s">
        <v>17478</v>
      </c>
      <c r="R53" s="11322">
        <v>110</v>
      </c>
    </row>
    <row r="54">
      <c r="F54" s="11347" t="s">
        <v>17570</v>
      </c>
      <c r="G54" s="11348">
        <f t="shared" si="2"/>
      </c>
      <c r="H54" s="11348">
        <f t="shared" si="3"/>
      </c>
      <c r="I54" s="11348">
        <f t="shared" si="4"/>
      </c>
      <c r="J54" s="11348">
        <f t="shared" si="0"/>
      </c>
      <c r="K54" s="11348">
        <f t="shared" si="1"/>
      </c>
      <c r="L54" s="11349"/>
      <c r="M54" s="11349"/>
      <c r="P54" s="11322" t="s">
        <v>17571</v>
      </c>
      <c r="Q54" s="11322" t="s">
        <v>17471</v>
      </c>
      <c r="R54" s="11322">
        <v>110</v>
      </c>
    </row>
    <row r="55">
      <c r="F55" s="11324" t="s">
        <v>17572</v>
      </c>
      <c r="G55" s="11325">
        <f t="shared" si="2"/>
      </c>
      <c r="H55" s="11325">
        <f t="shared" si="3"/>
      </c>
      <c r="I55" s="11325">
        <f t="shared" si="4"/>
      </c>
      <c r="J55" s="11325">
        <f t="shared" si="0"/>
      </c>
      <c r="K55" s="11325">
        <f t="shared" si="1"/>
      </c>
      <c r="L55" s="11326"/>
      <c r="M55" s="11326"/>
      <c r="P55" s="11322" t="s">
        <v>17573</v>
      </c>
      <c r="Q55" s="11322" t="s">
        <v>17471</v>
      </c>
      <c r="R55" s="11322">
        <v>107</v>
      </c>
    </row>
    <row r="56">
      <c r="F56" s="11324" t="s">
        <v>17458</v>
      </c>
      <c r="G56" s="11325">
        <f t="shared" si="2"/>
      </c>
      <c r="H56" s="11325">
        <f t="shared" si="3"/>
      </c>
      <c r="I56" s="11325">
        <f t="shared" si="4"/>
      </c>
      <c r="J56" s="11325">
        <f t="shared" si="0"/>
      </c>
      <c r="K56" s="11325">
        <f t="shared" si="1"/>
      </c>
      <c r="L56" s="11326">
        <v>1000</v>
      </c>
      <c r="M56" s="11326">
        <v>2500</v>
      </c>
      <c r="P56" s="11322" t="s">
        <v>17574</v>
      </c>
      <c r="Q56" s="11322" t="s">
        <v>17471</v>
      </c>
      <c r="R56" s="11322">
        <v>107</v>
      </c>
    </row>
    <row r="57">
      <c r="F57" s="11350"/>
      <c r="G57" s="11351"/>
      <c r="H57" s="11351"/>
      <c r="I57" s="11351"/>
      <c r="J57" s="11351"/>
      <c r="K57" s="11351"/>
      <c r="L57" s="11352"/>
      <c r="M57" s="11352"/>
      <c r="P57" s="11322" t="s">
        <v>17575</v>
      </c>
      <c r="Q57" s="11322" t="s">
        <v>17471</v>
      </c>
      <c r="R57" s="11322">
        <v>106</v>
      </c>
    </row>
    <row r="58">
      <c r="F58" s="11350"/>
      <c r="G58" s="11351"/>
      <c r="H58" s="11351"/>
      <c r="I58" s="11351"/>
      <c r="J58" s="11351"/>
      <c r="K58" s="11351"/>
      <c r="L58" s="11352"/>
      <c r="M58" s="11352"/>
      <c r="P58" s="11322" t="s">
        <v>17576</v>
      </c>
      <c r="Q58" s="11322"/>
      <c r="R58" s="11322">
        <v>106</v>
      </c>
    </row>
    <row r="59">
      <c r="F59" s="11350"/>
      <c r="G59" s="11351"/>
      <c r="H59" s="11351"/>
      <c r="I59" s="11351"/>
      <c r="J59" s="11351"/>
      <c r="K59" s="11351"/>
      <c r="L59" s="11352"/>
      <c r="M59" s="11352"/>
      <c r="P59" s="11322" t="s">
        <v>17522</v>
      </c>
      <c r="Q59" s="11322" t="s">
        <v>17457</v>
      </c>
      <c r="R59" s="11322">
        <v>106</v>
      </c>
    </row>
    <row r="60">
      <c r="F60" s="11350"/>
      <c r="G60" s="11351"/>
      <c r="H60" s="11351"/>
      <c r="I60" s="11351"/>
      <c r="J60" s="11351"/>
      <c r="K60" s="11351"/>
      <c r="L60" s="11352"/>
      <c r="M60" s="11352"/>
      <c r="P60" s="11322" t="s">
        <v>17577</v>
      </c>
      <c r="Q60" s="11322" t="s">
        <v>17471</v>
      </c>
      <c r="R60" s="11322">
        <v>106</v>
      </c>
    </row>
    <row r="61">
      <c r="F61" s="11350"/>
      <c r="G61" s="11351"/>
      <c r="H61" s="11351"/>
      <c r="I61" s="11351"/>
      <c r="J61" s="11351"/>
      <c r="K61" s="11351"/>
      <c r="L61" s="11352"/>
      <c r="M61" s="11352"/>
      <c r="P61" s="11322" t="s">
        <v>17578</v>
      </c>
      <c r="Q61" s="11322" t="s">
        <v>17471</v>
      </c>
      <c r="R61" s="11322">
        <v>105</v>
      </c>
    </row>
    <row r="62">
      <c r="F62" s="11350"/>
      <c r="G62" s="11351"/>
      <c r="H62" s="11351"/>
      <c r="I62" s="11351"/>
      <c r="J62" s="11351"/>
      <c r="K62" s="11351"/>
      <c r="L62" s="11353"/>
      <c r="M62" s="11353"/>
      <c r="P62" s="11322" t="s">
        <v>17579</v>
      </c>
      <c r="Q62" s="11322" t="s">
        <v>17478</v>
      </c>
      <c r="R62" s="11322">
        <v>101</v>
      </c>
    </row>
    <row r="63">
      <c r="F63" s="11350"/>
      <c r="G63" s="11351"/>
      <c r="H63" s="11351"/>
      <c r="I63" s="11351"/>
      <c r="J63" s="11351"/>
      <c r="K63" s="11351"/>
      <c r="L63" s="11352"/>
      <c r="M63" s="11352"/>
      <c r="P63" s="11322" t="s">
        <v>17580</v>
      </c>
      <c r="Q63" s="11322" t="s">
        <v>17471</v>
      </c>
      <c r="R63" s="11322">
        <v>101</v>
      </c>
    </row>
    <row r="64">
      <c r="F64" s="11354"/>
      <c r="G64" s="11351"/>
      <c r="H64" s="11351"/>
      <c r="I64" s="11351"/>
      <c r="J64" s="11351"/>
      <c r="K64" s="11351"/>
      <c r="L64" s="11353"/>
      <c r="M64" s="11353"/>
      <c r="P64" s="11322" t="s">
        <v>17581</v>
      </c>
      <c r="Q64" s="11322"/>
      <c r="R64" s="11322">
        <v>101</v>
      </c>
    </row>
    <row r="65">
      <c r="F65" s="11354"/>
      <c r="G65" s="11355"/>
      <c r="H65" s="11355"/>
      <c r="I65" s="11355"/>
      <c r="J65" s="11355"/>
      <c r="K65" s="11355"/>
      <c r="L65" s="11353"/>
      <c r="M65" s="11353"/>
      <c r="P65" s="11322" t="s">
        <v>17582</v>
      </c>
      <c r="Q65" s="11322"/>
      <c r="R65" s="11322">
        <v>100</v>
      </c>
    </row>
    <row r="66">
      <c r="F66" s="11354"/>
      <c r="G66" s="11355"/>
      <c r="H66" s="11355"/>
      <c r="I66" s="11355"/>
      <c r="J66" s="11355"/>
      <c r="K66" s="11355"/>
      <c r="L66" s="11353"/>
      <c r="M66" s="11353"/>
      <c r="P66" s="11322" t="s">
        <v>17583</v>
      </c>
      <c r="Q66" s="11322" t="s">
        <v>17471</v>
      </c>
      <c r="R66" s="11322">
        <v>100</v>
      </c>
    </row>
    <row r="67">
      <c r="F67" s="11354"/>
      <c r="G67" s="11355"/>
      <c r="H67" s="11355"/>
      <c r="I67" s="11355"/>
      <c r="J67" s="11355"/>
      <c r="K67" s="11355"/>
      <c r="L67" s="11353"/>
      <c r="M67" s="11353"/>
      <c r="P67" s="11322" t="s">
        <v>17584</v>
      </c>
      <c r="Q67" s="11322"/>
      <c r="R67" s="11322">
        <v>99</v>
      </c>
    </row>
    <row r="68">
      <c r="F68" s="11354"/>
      <c r="G68" s="11355"/>
      <c r="H68" s="11355"/>
      <c r="I68" s="11355"/>
      <c r="J68" s="11355"/>
      <c r="K68" s="11355"/>
      <c r="L68" s="11353"/>
      <c r="M68" s="11353"/>
      <c r="P68" s="11322" t="s">
        <v>17585</v>
      </c>
      <c r="Q68" s="11322" t="s">
        <v>17471</v>
      </c>
      <c r="R68" s="11322">
        <v>96</v>
      </c>
    </row>
    <row r="69">
      <c r="F69" s="11354"/>
      <c r="G69" s="11355"/>
      <c r="H69" s="11355"/>
      <c r="I69" s="11355"/>
      <c r="J69" s="11355"/>
      <c r="K69" s="11355"/>
      <c r="L69" s="11353"/>
      <c r="M69" s="11353"/>
      <c r="P69" s="11322" t="s">
        <v>17586</v>
      </c>
      <c r="Q69" s="11322" t="s">
        <v>17471</v>
      </c>
      <c r="R69" s="11322">
        <v>94</v>
      </c>
    </row>
    <row r="70">
      <c r="F70" s="11354"/>
      <c r="G70" s="11355"/>
      <c r="H70" s="11355"/>
      <c r="I70" s="11355"/>
      <c r="J70" s="11355"/>
      <c r="K70" s="11355"/>
      <c r="L70" s="11353"/>
      <c r="M70" s="11353"/>
      <c r="P70" s="11322" t="s">
        <v>17587</v>
      </c>
      <c r="Q70" s="11322" t="s">
        <v>17471</v>
      </c>
      <c r="R70" s="11322">
        <v>93</v>
      </c>
    </row>
    <row r="71">
      <c r="F71" s="11354"/>
      <c r="G71" s="11355"/>
      <c r="H71" s="11355"/>
      <c r="I71" s="11355"/>
      <c r="J71" s="11355"/>
      <c r="K71" s="11355"/>
      <c r="L71" s="11353"/>
      <c r="M71" s="11353"/>
      <c r="P71" s="11322" t="s">
        <v>17588</v>
      </c>
      <c r="Q71" s="11322" t="s">
        <v>17471</v>
      </c>
      <c r="R71" s="11322">
        <v>91</v>
      </c>
    </row>
    <row r="72">
      <c r="F72" s="11354"/>
      <c r="G72" s="11355"/>
      <c r="H72" s="11355"/>
      <c r="I72" s="11355"/>
      <c r="J72" s="11355"/>
      <c r="K72" s="11355"/>
      <c r="L72" s="11353"/>
      <c r="M72" s="11353"/>
      <c r="P72" s="11322" t="s">
        <v>17589</v>
      </c>
      <c r="Q72" s="11322" t="s">
        <v>17471</v>
      </c>
      <c r="R72" s="11322">
        <v>87</v>
      </c>
    </row>
    <row r="73">
      <c r="F73" s="11354"/>
      <c r="G73" s="11355"/>
      <c r="H73" s="11355"/>
      <c r="I73" s="11355"/>
      <c r="J73" s="11355"/>
      <c r="K73" s="11355"/>
      <c r="L73" s="11353"/>
      <c r="M73" s="11353"/>
      <c r="P73" s="11322" t="s">
        <v>17590</v>
      </c>
      <c r="Q73" s="11322" t="s">
        <v>17471</v>
      </c>
      <c r="R73" s="11322">
        <v>86</v>
      </c>
    </row>
    <row r="74">
      <c r="F74" s="11354"/>
      <c r="G74" s="11355"/>
      <c r="H74" s="11355"/>
      <c r="I74" s="11355"/>
      <c r="J74" s="11355"/>
      <c r="K74" s="11355"/>
      <c r="L74" s="11353"/>
      <c r="M74" s="11353"/>
      <c r="P74" s="11322" t="s">
        <v>17566</v>
      </c>
      <c r="Q74" s="11322"/>
      <c r="R74" s="11322">
        <v>86</v>
      </c>
    </row>
    <row r="75">
      <c r="F75" s="11354"/>
      <c r="G75" s="11355"/>
      <c r="H75" s="11355"/>
      <c r="I75" s="11355"/>
      <c r="J75" s="11355"/>
      <c r="K75" s="11355"/>
      <c r="L75" s="11353"/>
      <c r="M75" s="11353"/>
      <c r="P75" s="11322" t="s">
        <v>17541</v>
      </c>
      <c r="Q75" s="11322" t="s">
        <v>17462</v>
      </c>
      <c r="R75" s="11322">
        <v>85</v>
      </c>
    </row>
    <row r="76">
      <c r="F76" s="11354"/>
      <c r="G76" s="11355"/>
      <c r="H76" s="11355"/>
      <c r="I76" s="11355"/>
      <c r="J76" s="11355"/>
      <c r="K76" s="11355"/>
      <c r="L76" s="11352"/>
      <c r="M76" s="11352"/>
      <c r="P76" s="11322" t="s">
        <v>17591</v>
      </c>
      <c r="Q76" s="11322" t="s">
        <v>17478</v>
      </c>
      <c r="R76" s="11322">
        <v>84</v>
      </c>
    </row>
    <row r="77">
      <c r="F77" s="11354"/>
      <c r="G77" s="11355"/>
      <c r="H77" s="11355"/>
      <c r="I77" s="11355"/>
      <c r="J77" s="11355"/>
      <c r="K77" s="11355"/>
      <c r="L77" s="11353"/>
      <c r="M77" s="11353"/>
      <c r="P77" s="11322" t="s">
        <v>17592</v>
      </c>
      <c r="Q77" s="11322" t="s">
        <v>17471</v>
      </c>
      <c r="R77" s="11322">
        <v>84</v>
      </c>
    </row>
    <row r="78">
      <c r="F78" s="11354"/>
      <c r="G78" s="11355"/>
      <c r="H78" s="11355"/>
      <c r="I78" s="11355"/>
      <c r="J78" s="11355"/>
      <c r="K78" s="11355"/>
      <c r="L78" s="11353"/>
      <c r="M78" s="11353"/>
      <c r="P78" s="11322" t="s">
        <v>17593</v>
      </c>
      <c r="Q78" s="11322"/>
      <c r="R78" s="11322">
        <v>80</v>
      </c>
    </row>
    <row r="79">
      <c r="F79" s="11354"/>
      <c r="G79" s="11355"/>
      <c r="H79" s="11355"/>
      <c r="I79" s="11355"/>
      <c r="J79" s="11355"/>
      <c r="K79" s="11355"/>
      <c r="L79" s="11353"/>
      <c r="M79" s="11353"/>
      <c r="P79" s="11322" t="s">
        <v>17594</v>
      </c>
      <c r="Q79" s="11322"/>
      <c r="R79" s="11322">
        <v>79</v>
      </c>
    </row>
    <row r="80">
      <c r="F80" s="11354"/>
      <c r="G80" s="11355"/>
      <c r="H80" s="11355"/>
      <c r="I80" s="11355"/>
      <c r="J80" s="11355"/>
      <c r="K80" s="11355"/>
      <c r="L80" s="11353"/>
      <c r="M80" s="11353"/>
      <c r="P80" s="11322" t="s">
        <v>17595</v>
      </c>
      <c r="Q80" s="11322" t="s">
        <v>17471</v>
      </c>
      <c r="R80" s="11322">
        <v>74</v>
      </c>
    </row>
    <row r="81">
      <c r="F81" s="11354"/>
      <c r="G81" s="11355"/>
      <c r="H81" s="11355"/>
      <c r="I81" s="11355"/>
      <c r="J81" s="11355"/>
      <c r="K81" s="11355"/>
      <c r="L81" s="11353"/>
      <c r="M81" s="11353"/>
      <c r="P81" s="11322" t="s">
        <v>17596</v>
      </c>
      <c r="Q81" s="11322" t="s">
        <v>17471</v>
      </c>
      <c r="R81" s="11322">
        <v>73</v>
      </c>
    </row>
    <row r="82">
      <c r="F82" s="11354"/>
      <c r="G82" s="11355"/>
      <c r="H82" s="11355"/>
      <c r="I82" s="11355"/>
      <c r="J82" s="11355"/>
      <c r="K82" s="11355"/>
      <c r="L82" s="11353"/>
      <c r="M82" s="11353"/>
      <c r="P82" s="11322" t="s">
        <v>17597</v>
      </c>
      <c r="Q82" s="11322" t="s">
        <v>17471</v>
      </c>
      <c r="R82" s="11322">
        <v>72</v>
      </c>
    </row>
    <row r="83">
      <c r="F83" s="11354"/>
      <c r="G83" s="11355"/>
      <c r="H83" s="11355"/>
      <c r="I83" s="11355"/>
      <c r="J83" s="11355"/>
      <c r="K83" s="11355"/>
      <c r="L83" s="11353"/>
      <c r="M83" s="11353"/>
      <c r="P83" s="11322" t="s">
        <v>17598</v>
      </c>
      <c r="Q83" s="11322" t="s">
        <v>17471</v>
      </c>
      <c r="R83" s="11322">
        <v>70</v>
      </c>
    </row>
    <row r="84">
      <c r="F84" s="11354"/>
      <c r="G84" s="11355"/>
      <c r="H84" s="11355"/>
      <c r="I84" s="11355"/>
      <c r="J84" s="11355"/>
      <c r="K84" s="11355"/>
      <c r="L84" s="11353"/>
      <c r="M84" s="11353"/>
      <c r="P84" s="11322" t="s">
        <v>17599</v>
      </c>
      <c r="Q84" s="11322" t="s">
        <v>17471</v>
      </c>
      <c r="R84" s="11322">
        <v>66</v>
      </c>
    </row>
    <row r="85">
      <c r="F85" s="11354"/>
      <c r="G85" s="11355"/>
      <c r="H85" s="11355"/>
      <c r="I85" s="11355"/>
      <c r="J85" s="11355"/>
      <c r="K85" s="11355"/>
      <c r="L85" s="11353"/>
      <c r="M85" s="11353"/>
      <c r="P85" s="11322" t="s">
        <v>17600</v>
      </c>
      <c r="Q85" s="11322"/>
      <c r="R85" s="11322">
        <v>66</v>
      </c>
    </row>
    <row r="86">
      <c r="F86" s="11354"/>
      <c r="G86" s="11355"/>
      <c r="H86" s="11355"/>
      <c r="I86" s="11355"/>
      <c r="J86" s="11355"/>
      <c r="K86" s="11355"/>
      <c r="L86" s="11353"/>
      <c r="M86" s="11353"/>
      <c r="P86" s="11322" t="s">
        <v>17601</v>
      </c>
      <c r="Q86" s="11322" t="s">
        <v>17459</v>
      </c>
      <c r="R86" s="11322">
        <v>66</v>
      </c>
    </row>
    <row r="87">
      <c r="F87" s="11354"/>
      <c r="G87" s="11355"/>
      <c r="H87" s="11355"/>
      <c r="I87" s="11355"/>
      <c r="J87" s="11355"/>
      <c r="K87" s="11355"/>
      <c r="L87" s="11353"/>
      <c r="M87" s="11353"/>
      <c r="P87" s="11322" t="s">
        <v>17602</v>
      </c>
      <c r="Q87" s="11322" t="s">
        <v>17471</v>
      </c>
      <c r="R87" s="11322">
        <v>65</v>
      </c>
    </row>
    <row r="88">
      <c r="F88" s="11354"/>
      <c r="G88" s="11355"/>
      <c r="H88" s="11355"/>
      <c r="I88" s="11355"/>
      <c r="J88" s="11355"/>
      <c r="K88" s="11355"/>
      <c r="L88" s="11353"/>
      <c r="M88" s="11353"/>
      <c r="P88" s="11322" t="s">
        <v>17603</v>
      </c>
      <c r="Q88" s="11322" t="s">
        <v>17471</v>
      </c>
      <c r="R88" s="11322">
        <v>65</v>
      </c>
    </row>
    <row r="89">
      <c r="F89" s="11354"/>
      <c r="G89" s="11355"/>
      <c r="H89" s="11355"/>
      <c r="I89" s="11355"/>
      <c r="J89" s="11355"/>
      <c r="K89" s="11355"/>
      <c r="L89" s="11353"/>
      <c r="M89" s="11353"/>
      <c r="P89" s="11322" t="s">
        <v>17604</v>
      </c>
      <c r="Q89" s="11322" t="s">
        <v>17471</v>
      </c>
      <c r="R89" s="11322">
        <v>64</v>
      </c>
    </row>
    <row r="90">
      <c r="F90" s="11354"/>
      <c r="G90" s="11355"/>
      <c r="H90" s="11355"/>
      <c r="I90" s="11355"/>
      <c r="J90" s="11355"/>
      <c r="K90" s="11355"/>
      <c r="L90" s="11353"/>
      <c r="M90" s="11353"/>
      <c r="P90" s="11322" t="s">
        <v>17605</v>
      </c>
      <c r="Q90" s="11322"/>
      <c r="R90" s="11322">
        <v>64</v>
      </c>
    </row>
    <row r="91">
      <c r="F91" s="11354"/>
      <c r="G91" s="11355"/>
      <c r="H91" s="11355"/>
      <c r="I91" s="11355"/>
      <c r="J91" s="11355"/>
      <c r="K91" s="11355"/>
      <c r="L91" s="11353"/>
      <c r="M91" s="11353"/>
      <c r="P91" s="11322" t="s">
        <v>17537</v>
      </c>
      <c r="Q91" s="11322" t="s">
        <v>17462</v>
      </c>
      <c r="R91" s="11322">
        <v>64</v>
      </c>
    </row>
    <row r="92">
      <c r="F92" s="11354"/>
      <c r="G92" s="11355"/>
      <c r="H92" s="11355"/>
      <c r="I92" s="11355"/>
      <c r="J92" s="11355"/>
      <c r="K92" s="11355"/>
      <c r="L92" s="11353"/>
      <c r="M92" s="11353"/>
      <c r="P92" s="11322" t="s">
        <v>17606</v>
      </c>
      <c r="Q92" s="11322" t="s">
        <v>17478</v>
      </c>
      <c r="R92" s="11322">
        <v>63</v>
      </c>
    </row>
    <row r="93">
      <c r="F93" s="11354"/>
      <c r="G93" s="11355"/>
      <c r="H93" s="11355"/>
      <c r="I93" s="11355"/>
      <c r="J93" s="11355"/>
      <c r="K93" s="11355"/>
      <c r="L93" s="11353"/>
      <c r="M93" s="11353"/>
      <c r="P93" s="11322" t="s">
        <v>17607</v>
      </c>
      <c r="Q93" s="11322" t="s">
        <v>17471</v>
      </c>
      <c r="R93" s="11322">
        <v>63</v>
      </c>
    </row>
    <row r="94">
      <c r="F94" s="11354"/>
      <c r="G94" s="11355"/>
      <c r="H94" s="11355"/>
      <c r="I94" s="11355"/>
      <c r="J94" s="11355"/>
      <c r="K94" s="11355"/>
      <c r="L94" s="11353"/>
      <c r="M94" s="11353"/>
      <c r="P94" s="11322" t="s">
        <v>17608</v>
      </c>
      <c r="Q94" s="11322"/>
      <c r="R94" s="11322">
        <v>61</v>
      </c>
    </row>
    <row r="95">
      <c r="F95" s="11354"/>
      <c r="G95" s="11355"/>
      <c r="H95" s="11355"/>
      <c r="I95" s="11355"/>
      <c r="J95" s="11355"/>
      <c r="K95" s="11355"/>
      <c r="L95" s="11353"/>
      <c r="M95" s="11353"/>
      <c r="P95" s="11322" t="s">
        <v>17609</v>
      </c>
      <c r="Q95" s="11322" t="s">
        <v>17471</v>
      </c>
      <c r="R95" s="11322">
        <v>60</v>
      </c>
    </row>
    <row r="96">
      <c r="F96" s="11354"/>
      <c r="G96" s="11355"/>
      <c r="H96" s="11355"/>
      <c r="I96" s="11355"/>
      <c r="J96" s="11355"/>
      <c r="K96" s="11355"/>
      <c r="L96" s="11353"/>
      <c r="M96" s="11353"/>
      <c r="P96" s="11322" t="s">
        <v>17610</v>
      </c>
      <c r="Q96" s="11322" t="s">
        <v>17471</v>
      </c>
      <c r="R96" s="11322">
        <v>59</v>
      </c>
    </row>
    <row r="97">
      <c r="F97" s="11354"/>
      <c r="G97" s="11355"/>
      <c r="H97" s="11355"/>
      <c r="I97" s="11355"/>
      <c r="J97" s="11355"/>
      <c r="K97" s="11355"/>
      <c r="L97" s="11353"/>
      <c r="M97" s="11353"/>
      <c r="P97" s="11322" t="s">
        <v>17611</v>
      </c>
      <c r="Q97" s="11322" t="s">
        <v>17471</v>
      </c>
      <c r="R97" s="11322">
        <v>59</v>
      </c>
    </row>
    <row r="98">
      <c r="F98" s="11356"/>
      <c r="G98" s="11355"/>
      <c r="H98" s="11355"/>
      <c r="I98" s="11355"/>
      <c r="J98" s="11355"/>
      <c r="K98" s="11355"/>
      <c r="L98" s="11353"/>
      <c r="M98" s="11353"/>
      <c r="P98" s="11322" t="s">
        <v>17612</v>
      </c>
      <c r="Q98" s="11322" t="s">
        <v>17471</v>
      </c>
      <c r="R98" s="11322">
        <v>58</v>
      </c>
    </row>
    <row r="99">
      <c r="F99" s="11356"/>
      <c r="G99" s="11355"/>
      <c r="H99" s="11355"/>
      <c r="I99" s="11355"/>
      <c r="J99" s="11355"/>
      <c r="K99" s="11355"/>
      <c r="L99" s="11353"/>
      <c r="M99" s="11353"/>
      <c r="P99" s="11322" t="s">
        <v>17613</v>
      </c>
      <c r="Q99" s="11322"/>
      <c r="R99" s="11322">
        <v>57</v>
      </c>
    </row>
    <row r="100">
      <c r="F100" s="11356"/>
      <c r="G100" s="11355"/>
      <c r="H100" s="11355"/>
      <c r="I100" s="11355"/>
      <c r="J100" s="11355"/>
      <c r="K100" s="11355"/>
      <c r="L100" s="11353"/>
      <c r="M100" s="11353"/>
      <c r="P100" s="11322" t="s">
        <v>17614</v>
      </c>
      <c r="Q100" s="11322" t="s">
        <v>17478</v>
      </c>
      <c r="R100" s="11322">
        <v>57</v>
      </c>
    </row>
    <row r="101">
      <c r="F101" s="11356"/>
      <c r="G101" s="11355"/>
      <c r="H101" s="11355"/>
      <c r="I101" s="11355"/>
      <c r="J101" s="11355"/>
      <c r="K101" s="11355"/>
      <c r="L101" s="11353"/>
      <c r="M101" s="11353"/>
      <c r="P101" s="11322" t="s">
        <v>17615</v>
      </c>
      <c r="Q101" s="11322" t="s">
        <v>17471</v>
      </c>
      <c r="R101" s="11322">
        <v>57</v>
      </c>
    </row>
    <row r="102">
      <c r="F102" s="11356"/>
      <c r="G102" s="11355"/>
      <c r="H102" s="11355"/>
      <c r="I102" s="11355"/>
      <c r="J102" s="11355"/>
      <c r="K102" s="11355"/>
      <c r="L102" s="11353"/>
      <c r="M102" s="11353"/>
      <c r="P102" s="11322" t="s">
        <v>17616</v>
      </c>
      <c r="Q102" s="11322" t="s">
        <v>17471</v>
      </c>
      <c r="R102" s="11322">
        <v>56</v>
      </c>
    </row>
    <row r="103">
      <c r="F103" s="11354"/>
      <c r="G103" s="11355"/>
      <c r="H103" s="11355"/>
      <c r="I103" s="11355"/>
      <c r="J103" s="11355"/>
      <c r="K103" s="11355"/>
      <c r="L103" s="11353"/>
      <c r="M103" s="11353"/>
      <c r="P103" s="11322" t="s">
        <v>17617</v>
      </c>
      <c r="Q103" s="11322" t="s">
        <v>17471</v>
      </c>
      <c r="R103" s="11322">
        <v>56</v>
      </c>
    </row>
    <row r="104">
      <c r="F104" s="11354"/>
      <c r="G104" s="11355"/>
      <c r="H104" s="11355"/>
      <c r="I104" s="11355"/>
      <c r="J104" s="11355"/>
      <c r="K104" s="11355"/>
      <c r="L104" s="11353"/>
      <c r="M104" s="11353"/>
      <c r="P104" s="11322" t="s">
        <v>17618</v>
      </c>
      <c r="Q104" s="11322" t="s">
        <v>17478</v>
      </c>
      <c r="R104" s="11322">
        <v>56</v>
      </c>
    </row>
    <row r="105">
      <c r="F105" s="11354"/>
      <c r="G105" s="11355"/>
      <c r="H105" s="11355"/>
      <c r="I105" s="11355"/>
      <c r="J105" s="11355"/>
      <c r="K105" s="11355"/>
      <c r="L105" s="11353"/>
      <c r="M105" s="11353"/>
      <c r="P105" s="11322" t="s">
        <v>17619</v>
      </c>
      <c r="Q105" s="11322"/>
      <c r="R105" s="11322">
        <v>56</v>
      </c>
    </row>
    <row r="106">
      <c r="F106" s="11354"/>
      <c r="G106" s="11355"/>
      <c r="H106" s="11355"/>
      <c r="I106" s="11355"/>
      <c r="J106" s="11355"/>
      <c r="K106" s="11355"/>
      <c r="L106" s="11353"/>
      <c r="M106" s="11353"/>
      <c r="P106" s="11322" t="s">
        <v>17620</v>
      </c>
      <c r="Q106" s="11322"/>
      <c r="R106" s="11322">
        <v>56</v>
      </c>
    </row>
    <row r="107">
      <c r="F107" s="11354"/>
      <c r="G107" s="11355"/>
      <c r="H107" s="11355"/>
      <c r="I107" s="11355"/>
      <c r="J107" s="11355"/>
      <c r="K107" s="11355"/>
      <c r="L107" s="11353"/>
      <c r="M107" s="11353"/>
      <c r="P107" s="11322" t="s">
        <v>17621</v>
      </c>
      <c r="Q107" s="11322"/>
      <c r="R107" s="11322">
        <v>56</v>
      </c>
    </row>
    <row r="108">
      <c r="F108" s="11354"/>
      <c r="G108" s="11355"/>
      <c r="H108" s="11355"/>
      <c r="I108" s="11355"/>
      <c r="J108" s="11355"/>
      <c r="K108" s="11355"/>
      <c r="L108" s="11353"/>
      <c r="M108" s="11353"/>
      <c r="P108" s="11322" t="s">
        <v>17622</v>
      </c>
      <c r="Q108" s="11322" t="s">
        <v>17471</v>
      </c>
      <c r="R108" s="11322">
        <v>56</v>
      </c>
    </row>
    <row r="109">
      <c r="F109" s="11354"/>
      <c r="G109" s="11355"/>
      <c r="H109" s="11355"/>
      <c r="I109" s="11355"/>
      <c r="J109" s="11355"/>
      <c r="K109" s="11355"/>
      <c r="L109" s="11353"/>
      <c r="M109" s="11353"/>
      <c r="P109" s="11322" t="s">
        <v>17623</v>
      </c>
      <c r="Q109" s="11322" t="s">
        <v>17478</v>
      </c>
      <c r="R109" s="11322">
        <v>55</v>
      </c>
    </row>
    <row r="110">
      <c r="F110" s="11354"/>
      <c r="G110" s="11355"/>
      <c r="H110" s="11355"/>
      <c r="I110" s="11355"/>
      <c r="J110" s="11355"/>
      <c r="K110" s="11355"/>
      <c r="L110" s="11353"/>
      <c r="M110" s="11353"/>
      <c r="P110" s="11322" t="s">
        <v>17624</v>
      </c>
      <c r="Q110" s="11322" t="s">
        <v>17471</v>
      </c>
      <c r="R110" s="11322">
        <v>54</v>
      </c>
    </row>
    <row r="111">
      <c r="F111" s="11354"/>
      <c r="G111" s="11355"/>
      <c r="H111" s="11355"/>
      <c r="I111" s="11355"/>
      <c r="J111" s="11355"/>
      <c r="K111" s="11355"/>
      <c r="L111" s="11353"/>
      <c r="M111" s="11353"/>
      <c r="P111" s="11322" t="s">
        <v>17625</v>
      </c>
      <c r="Q111" s="11322" t="s">
        <v>17471</v>
      </c>
      <c r="R111" s="11322">
        <v>54</v>
      </c>
    </row>
    <row r="112">
      <c r="F112" s="11354"/>
      <c r="G112" s="11355"/>
      <c r="H112" s="11355"/>
      <c r="I112" s="11355"/>
      <c r="J112" s="11355"/>
      <c r="K112" s="11355"/>
      <c r="L112" s="11353"/>
      <c r="M112" s="11353"/>
      <c r="P112" s="11322" t="s">
        <v>17626</v>
      </c>
      <c r="Q112" s="11322" t="s">
        <v>17471</v>
      </c>
      <c r="R112" s="11322">
        <v>54</v>
      </c>
    </row>
    <row r="113">
      <c r="F113" s="11354"/>
      <c r="G113" s="11355"/>
      <c r="H113" s="11355"/>
      <c r="I113" s="11355"/>
      <c r="J113" s="11355"/>
      <c r="K113" s="11355"/>
      <c r="L113" s="11353"/>
      <c r="M113" s="11353"/>
      <c r="P113" s="11322" t="s">
        <v>17627</v>
      </c>
      <c r="Q113" s="11322"/>
      <c r="R113" s="11322">
        <v>54</v>
      </c>
    </row>
    <row r="114">
      <c r="F114" s="11354"/>
      <c r="G114" s="11355"/>
      <c r="H114" s="11355"/>
      <c r="I114" s="11355"/>
      <c r="J114" s="11355"/>
      <c r="K114" s="11355"/>
      <c r="L114" s="11353"/>
      <c r="M114" s="11353"/>
      <c r="P114" s="11322" t="s">
        <v>17628</v>
      </c>
      <c r="Q114" s="11322" t="s">
        <v>17471</v>
      </c>
      <c r="R114" s="11322">
        <v>52</v>
      </c>
    </row>
    <row r="115">
      <c r="F115" s="11354"/>
      <c r="G115" s="11355"/>
      <c r="H115" s="11355"/>
      <c r="I115" s="11355"/>
      <c r="J115" s="11355"/>
      <c r="K115" s="11355"/>
      <c r="L115" s="11353"/>
      <c r="M115" s="11353"/>
      <c r="P115" s="11322" t="s">
        <v>17629</v>
      </c>
      <c r="Q115" s="11322" t="s">
        <v>17471</v>
      </c>
      <c r="R115" s="11322">
        <v>51</v>
      </c>
    </row>
    <row r="116">
      <c r="F116" s="11354"/>
      <c r="G116" s="11355"/>
      <c r="H116" s="11355"/>
      <c r="I116" s="11355"/>
      <c r="J116" s="11355"/>
      <c r="K116" s="11355"/>
      <c r="L116" s="11353"/>
      <c r="M116" s="11353"/>
      <c r="P116" s="11322" t="s">
        <v>17630</v>
      </c>
      <c r="Q116" s="11322"/>
      <c r="R116" s="11322">
        <v>50</v>
      </c>
    </row>
    <row r="117">
      <c r="F117" s="11354"/>
      <c r="G117" s="11355"/>
      <c r="H117" s="11355"/>
      <c r="I117" s="11355"/>
      <c r="J117" s="11355"/>
      <c r="K117" s="11355"/>
      <c r="L117" s="11352"/>
      <c r="M117" s="11352"/>
      <c r="P117" s="11322" t="s">
        <v>17631</v>
      </c>
      <c r="Q117" s="11322"/>
      <c r="R117" s="11322">
        <v>50</v>
      </c>
    </row>
    <row r="118">
      <c r="F118" s="11354"/>
      <c r="G118" s="11355"/>
      <c r="H118" s="11355"/>
      <c r="I118" s="11355"/>
      <c r="J118" s="11355"/>
      <c r="K118" s="11355"/>
      <c r="L118" s="11352"/>
      <c r="M118" s="11352"/>
      <c r="P118" s="11322" t="s">
        <v>17632</v>
      </c>
      <c r="Q118" s="11322"/>
      <c r="R118" s="11322">
        <v>50</v>
      </c>
    </row>
    <row r="119">
      <c r="F119" s="11354"/>
      <c r="G119" s="11355"/>
      <c r="H119" s="11355"/>
      <c r="I119" s="11355"/>
      <c r="J119" s="11355"/>
      <c r="K119" s="11355"/>
      <c r="L119" s="11353"/>
      <c r="M119" s="11353"/>
      <c r="P119" s="11322" t="s">
        <v>17633</v>
      </c>
      <c r="Q119" s="11322" t="s">
        <v>17471</v>
      </c>
      <c r="R119" s="11322">
        <v>50</v>
      </c>
    </row>
    <row r="120">
      <c r="F120" s="11354"/>
      <c r="G120" s="11355"/>
      <c r="H120" s="11355"/>
      <c r="I120" s="11355"/>
      <c r="J120" s="11355"/>
      <c r="K120" s="11355"/>
      <c r="L120" s="11352"/>
      <c r="M120" s="11352"/>
      <c r="P120" s="11322" t="s">
        <v>17634</v>
      </c>
      <c r="Q120" s="11322" t="s">
        <v>17471</v>
      </c>
      <c r="R120" s="11322">
        <v>50</v>
      </c>
    </row>
    <row r="121">
      <c r="F121" s="11354"/>
      <c r="G121" s="11355"/>
      <c r="H121" s="11355"/>
      <c r="I121" s="11355"/>
      <c r="J121" s="11355"/>
      <c r="K121" s="11355"/>
      <c r="L121" s="11352"/>
      <c r="M121" s="11352"/>
      <c r="P121" s="11322" t="s">
        <v>17635</v>
      </c>
      <c r="Q121" s="11322" t="s">
        <v>17471</v>
      </c>
      <c r="R121" s="11322">
        <v>50</v>
      </c>
    </row>
    <row r="122">
      <c r="F122" s="11354"/>
      <c r="G122" s="11355"/>
      <c r="H122" s="11355"/>
      <c r="I122" s="11355"/>
      <c r="J122" s="11355"/>
      <c r="K122" s="11355"/>
      <c r="L122" s="11352"/>
      <c r="M122" s="11352"/>
      <c r="P122" s="11322" t="s">
        <v>17636</v>
      </c>
      <c r="Q122" s="11322" t="s">
        <v>17471</v>
      </c>
      <c r="R122" s="11322">
        <v>48</v>
      </c>
    </row>
    <row r="123">
      <c r="F123" s="11354"/>
      <c r="G123" s="11355"/>
      <c r="H123" s="11355"/>
      <c r="I123" s="11355"/>
      <c r="J123" s="11355"/>
      <c r="K123" s="11355"/>
      <c r="L123" s="11352"/>
      <c r="M123" s="11352"/>
      <c r="P123" s="11322" t="s">
        <v>17637</v>
      </c>
      <c r="Q123" s="11322" t="s">
        <v>17471</v>
      </c>
      <c r="R123" s="11322">
        <v>47</v>
      </c>
    </row>
    <row r="124">
      <c r="F124" s="11354"/>
      <c r="G124" s="11355"/>
      <c r="H124" s="11355"/>
      <c r="I124" s="11355"/>
      <c r="J124" s="11355"/>
      <c r="K124" s="11355"/>
      <c r="L124" s="11352"/>
      <c r="M124" s="11352"/>
      <c r="P124" s="11322" t="s">
        <v>17638</v>
      </c>
      <c r="Q124" s="11322" t="s">
        <v>17478</v>
      </c>
      <c r="R124" s="11322">
        <v>47</v>
      </c>
    </row>
    <row r="125">
      <c r="F125" s="11354"/>
      <c r="G125" s="11355"/>
      <c r="H125" s="11355"/>
      <c r="I125" s="11355"/>
      <c r="J125" s="11355"/>
      <c r="K125" s="11355"/>
      <c r="L125" s="11353"/>
      <c r="M125" s="11353"/>
      <c r="P125" s="11322" t="s">
        <v>17639</v>
      </c>
      <c r="Q125" s="11322" t="s">
        <v>17471</v>
      </c>
      <c r="R125" s="11322">
        <v>47</v>
      </c>
    </row>
    <row r="126">
      <c r="F126" s="11354"/>
      <c r="G126" s="11355"/>
      <c r="H126" s="11355"/>
      <c r="I126" s="11355"/>
      <c r="J126" s="11355"/>
      <c r="K126" s="11355"/>
      <c r="L126" s="11352"/>
      <c r="M126" s="11352"/>
      <c r="P126" s="11322" t="s">
        <v>17460</v>
      </c>
      <c r="Q126" s="11322" t="s">
        <v>17457</v>
      </c>
      <c r="R126" s="11322">
        <v>46</v>
      </c>
    </row>
    <row r="127">
      <c r="P127" s="11322" t="s">
        <v>17640</v>
      </c>
      <c r="Q127" s="11322" t="s">
        <v>17471</v>
      </c>
      <c r="R127" s="11322">
        <v>46</v>
      </c>
    </row>
    <row r="128">
      <c r="P128" s="11322" t="s">
        <v>17641</v>
      </c>
      <c r="Q128" s="11322" t="s">
        <v>17457</v>
      </c>
      <c r="R128" s="11322">
        <v>44</v>
      </c>
    </row>
    <row r="129">
      <c r="P129" s="11322" t="s">
        <v>17642</v>
      </c>
      <c r="Q129" s="11322" t="s">
        <v>17471</v>
      </c>
      <c r="R129" s="11322">
        <v>43</v>
      </c>
    </row>
    <row r="130">
      <c r="P130" s="11322" t="s">
        <v>17643</v>
      </c>
      <c r="Q130" s="11322"/>
      <c r="R130" s="11322">
        <v>43</v>
      </c>
    </row>
    <row r="131">
      <c r="P131" s="11322" t="s">
        <v>17644</v>
      </c>
      <c r="Q131" s="11322" t="s">
        <v>17471</v>
      </c>
      <c r="R131" s="11322">
        <v>43</v>
      </c>
    </row>
    <row r="132">
      <c r="P132" s="11322" t="s">
        <v>17645</v>
      </c>
      <c r="Q132" s="11322" t="s">
        <v>17471</v>
      </c>
      <c r="R132" s="11322">
        <v>43</v>
      </c>
    </row>
    <row r="133">
      <c r="P133" s="11322" t="s">
        <v>17646</v>
      </c>
      <c r="Q133" s="11322" t="s">
        <v>17471</v>
      </c>
      <c r="R133" s="11322">
        <v>43</v>
      </c>
    </row>
    <row r="134">
      <c r="P134" s="11322" t="s">
        <v>17647</v>
      </c>
      <c r="Q134" s="11322" t="s">
        <v>17471</v>
      </c>
      <c r="R134" s="11322">
        <v>41</v>
      </c>
    </row>
    <row r="135">
      <c r="P135" s="11322" t="s">
        <v>17648</v>
      </c>
      <c r="Q135" s="11322"/>
      <c r="R135" s="11322">
        <v>41</v>
      </c>
    </row>
    <row r="136">
      <c r="P136" s="11322" t="s">
        <v>17649</v>
      </c>
      <c r="Q136" s="11322"/>
      <c r="R136" s="11322">
        <v>40</v>
      </c>
    </row>
    <row r="137">
      <c r="P137" s="11322" t="s">
        <v>17650</v>
      </c>
      <c r="Q137" s="11322" t="s">
        <v>17471</v>
      </c>
      <c r="R137" s="11322">
        <v>39</v>
      </c>
    </row>
    <row r="138">
      <c r="P138" s="11322" t="s">
        <v>17651</v>
      </c>
      <c r="Q138" s="11322" t="s">
        <v>17471</v>
      </c>
      <c r="R138" s="11322">
        <v>38</v>
      </c>
    </row>
    <row r="139">
      <c r="P139" s="11322" t="s">
        <v>17652</v>
      </c>
      <c r="Q139" s="11322" t="s">
        <v>17478</v>
      </c>
      <c r="R139" s="11322">
        <v>38</v>
      </c>
    </row>
    <row r="140">
      <c r="P140" s="11322" t="s">
        <v>17653</v>
      </c>
      <c r="Q140" s="11322"/>
      <c r="R140" s="11322">
        <v>38</v>
      </c>
    </row>
    <row r="141">
      <c r="P141" s="11322" t="s">
        <v>17654</v>
      </c>
      <c r="Q141" s="11322" t="s">
        <v>17478</v>
      </c>
      <c r="R141" s="11322">
        <v>37</v>
      </c>
    </row>
    <row r="142">
      <c r="P142" s="11322" t="s">
        <v>17655</v>
      </c>
      <c r="Q142" s="11322" t="s">
        <v>17471</v>
      </c>
      <c r="R142" s="11322">
        <v>37</v>
      </c>
    </row>
    <row r="143">
      <c r="P143" s="11322" t="s">
        <v>17656</v>
      </c>
      <c r="Q143" s="11322" t="s">
        <v>17657</v>
      </c>
      <c r="R143" s="11322">
        <v>37</v>
      </c>
    </row>
    <row r="144">
      <c r="P144" s="11322" t="s">
        <v>17658</v>
      </c>
      <c r="Q144" s="11322" t="s">
        <v>17471</v>
      </c>
      <c r="R144" s="11322">
        <v>36</v>
      </c>
    </row>
    <row r="145">
      <c r="P145" s="11322" t="s">
        <v>17659</v>
      </c>
      <c r="Q145" s="11322" t="s">
        <v>17657</v>
      </c>
      <c r="R145" s="11322">
        <v>36</v>
      </c>
    </row>
    <row r="146">
      <c r="P146" s="11322" t="s">
        <v>17455</v>
      </c>
      <c r="Q146" s="11322" t="s">
        <v>17457</v>
      </c>
      <c r="R146" s="11322">
        <v>36</v>
      </c>
    </row>
    <row r="147">
      <c r="P147" s="11322" t="s">
        <v>17660</v>
      </c>
      <c r="Q147" s="11322" t="s">
        <v>17471</v>
      </c>
      <c r="R147" s="11322">
        <v>35</v>
      </c>
    </row>
    <row r="148">
      <c r="P148" s="11322" t="s">
        <v>17661</v>
      </c>
      <c r="Q148" s="11322" t="s">
        <v>17471</v>
      </c>
      <c r="R148" s="11322">
        <v>35</v>
      </c>
    </row>
    <row r="149">
      <c r="P149" s="11322" t="s">
        <v>17662</v>
      </c>
      <c r="Q149" s="11322" t="s">
        <v>17471</v>
      </c>
      <c r="R149" s="11322">
        <v>35</v>
      </c>
    </row>
    <row r="150">
      <c r="P150" s="11322" t="s">
        <v>17663</v>
      </c>
      <c r="Q150" s="11322" t="s">
        <v>17478</v>
      </c>
      <c r="R150" s="11322">
        <v>35</v>
      </c>
    </row>
    <row r="151">
      <c r="P151" s="11322" t="s">
        <v>17664</v>
      </c>
      <c r="Q151" s="11322" t="s">
        <v>17471</v>
      </c>
      <c r="R151" s="11322">
        <v>35</v>
      </c>
    </row>
    <row r="152">
      <c r="P152" s="11322" t="s">
        <v>17665</v>
      </c>
      <c r="Q152" s="11322" t="s">
        <v>17471</v>
      </c>
      <c r="R152" s="11322">
        <v>34</v>
      </c>
    </row>
    <row r="153">
      <c r="P153" s="11322" t="s">
        <v>17666</v>
      </c>
      <c r="Q153" s="11322" t="s">
        <v>17471</v>
      </c>
      <c r="R153" s="11322">
        <v>34</v>
      </c>
    </row>
    <row r="154">
      <c r="P154" s="11322" t="s">
        <v>17667</v>
      </c>
      <c r="Q154" s="11322" t="s">
        <v>17471</v>
      </c>
      <c r="R154" s="11322">
        <v>34</v>
      </c>
    </row>
    <row r="155">
      <c r="P155" s="11322" t="s">
        <v>17668</v>
      </c>
      <c r="Q155" s="11322" t="s">
        <v>17471</v>
      </c>
      <c r="R155" s="11322">
        <v>34</v>
      </c>
    </row>
    <row r="156">
      <c r="P156" s="11322" t="s">
        <v>17669</v>
      </c>
      <c r="Q156" s="11322" t="s">
        <v>17478</v>
      </c>
      <c r="R156" s="11322">
        <v>33</v>
      </c>
    </row>
    <row r="157">
      <c r="P157" s="11322" t="s">
        <v>17670</v>
      </c>
      <c r="Q157" s="11322" t="s">
        <v>17478</v>
      </c>
      <c r="R157" s="11322">
        <v>33</v>
      </c>
    </row>
    <row r="158">
      <c r="P158" s="11322" t="s">
        <v>17671</v>
      </c>
      <c r="Q158" s="11322"/>
      <c r="R158" s="11322">
        <v>33</v>
      </c>
    </row>
    <row r="159">
      <c r="P159" s="11322" t="s">
        <v>17672</v>
      </c>
      <c r="Q159" s="11322"/>
      <c r="R159" s="11322">
        <v>33</v>
      </c>
    </row>
    <row r="160">
      <c r="P160" s="11322" t="s">
        <v>17673</v>
      </c>
      <c r="Q160" s="11322" t="s">
        <v>17471</v>
      </c>
      <c r="R160" s="11322">
        <v>33</v>
      </c>
    </row>
    <row r="161">
      <c r="P161" s="11322" t="s">
        <v>17674</v>
      </c>
      <c r="Q161" s="11322"/>
      <c r="R161" s="11322">
        <v>32</v>
      </c>
    </row>
    <row r="162">
      <c r="P162" s="11322" t="s">
        <v>17675</v>
      </c>
      <c r="Q162" s="11322" t="s">
        <v>17471</v>
      </c>
      <c r="R162" s="11322">
        <v>32</v>
      </c>
    </row>
    <row r="163">
      <c r="P163" s="11322" t="s">
        <v>17676</v>
      </c>
      <c r="Q163" s="11322" t="s">
        <v>17471</v>
      </c>
      <c r="R163" s="11322">
        <v>32</v>
      </c>
    </row>
    <row r="164">
      <c r="P164" s="11322" t="s">
        <v>17677</v>
      </c>
      <c r="Q164" s="11322" t="s">
        <v>17478</v>
      </c>
      <c r="R164" s="11322">
        <v>32</v>
      </c>
    </row>
    <row r="165">
      <c r="P165" s="11322" t="s">
        <v>17678</v>
      </c>
      <c r="Q165" s="11322" t="s">
        <v>17471</v>
      </c>
      <c r="R165" s="11322">
        <v>32</v>
      </c>
    </row>
    <row r="166">
      <c r="P166" s="11322" t="s">
        <v>17679</v>
      </c>
      <c r="Q166" s="11322" t="s">
        <v>17471</v>
      </c>
      <c r="R166" s="11322">
        <v>32</v>
      </c>
    </row>
    <row r="167">
      <c r="P167" s="11322" t="s">
        <v>17680</v>
      </c>
      <c r="Q167" s="11322"/>
      <c r="R167" s="11322">
        <v>32</v>
      </c>
    </row>
    <row r="168">
      <c r="P168" s="11322" t="s">
        <v>17547</v>
      </c>
      <c r="Q168" s="11322" t="s">
        <v>17478</v>
      </c>
      <c r="R168" s="11322">
        <v>32</v>
      </c>
    </row>
    <row r="169">
      <c r="P169" s="11322" t="s">
        <v>17681</v>
      </c>
      <c r="Q169" s="11322" t="s">
        <v>17471</v>
      </c>
      <c r="R169" s="11322">
        <v>31</v>
      </c>
    </row>
    <row r="170">
      <c r="P170" s="11322" t="s">
        <v>17682</v>
      </c>
      <c r="Q170" s="11322" t="s">
        <v>17478</v>
      </c>
      <c r="R170" s="11322">
        <v>31</v>
      </c>
    </row>
    <row r="171">
      <c r="P171" s="11322" t="s">
        <v>17683</v>
      </c>
      <c r="Q171" s="11322" t="s">
        <v>17471</v>
      </c>
      <c r="R171" s="11322">
        <v>31</v>
      </c>
    </row>
    <row r="172">
      <c r="P172" s="11322" t="s">
        <v>17684</v>
      </c>
      <c r="Q172" s="11322" t="s">
        <v>17471</v>
      </c>
      <c r="R172" s="11322">
        <v>31</v>
      </c>
    </row>
    <row r="173">
      <c r="P173" s="11322" t="s">
        <v>17685</v>
      </c>
      <c r="Q173" s="11322" t="s">
        <v>17471</v>
      </c>
      <c r="R173" s="11322">
        <v>30</v>
      </c>
    </row>
    <row r="174">
      <c r="P174" s="11322" t="s">
        <v>17686</v>
      </c>
      <c r="Q174" s="11322"/>
      <c r="R174" s="11322">
        <v>30</v>
      </c>
    </row>
    <row r="175">
      <c r="P175" s="11322" t="s">
        <v>17687</v>
      </c>
      <c r="Q175" s="11322" t="s">
        <v>17471</v>
      </c>
      <c r="R175" s="11322">
        <v>29</v>
      </c>
    </row>
    <row r="176">
      <c r="P176" s="11322" t="s">
        <v>17688</v>
      </c>
      <c r="Q176" s="11322" t="s">
        <v>17471</v>
      </c>
      <c r="R176" s="11322">
        <v>29</v>
      </c>
    </row>
    <row r="177">
      <c r="P177" s="11322" t="s">
        <v>17689</v>
      </c>
      <c r="Q177" s="11322" t="s">
        <v>17471</v>
      </c>
      <c r="R177" s="11322">
        <v>29</v>
      </c>
    </row>
    <row r="178">
      <c r="P178" s="11322" t="s">
        <v>17690</v>
      </c>
      <c r="Q178" s="11322" t="s">
        <v>17471</v>
      </c>
      <c r="R178" s="11322">
        <v>29</v>
      </c>
    </row>
    <row r="179">
      <c r="P179" s="11322" t="s">
        <v>17691</v>
      </c>
      <c r="Q179" s="11322" t="s">
        <v>17471</v>
      </c>
      <c r="R179" s="11322">
        <v>29</v>
      </c>
    </row>
    <row r="180">
      <c r="P180" s="11322" t="s">
        <v>17692</v>
      </c>
      <c r="Q180" s="11322" t="s">
        <v>17478</v>
      </c>
      <c r="R180" s="11322">
        <v>29</v>
      </c>
    </row>
    <row r="181">
      <c r="P181" s="11322" t="s">
        <v>17693</v>
      </c>
      <c r="Q181" s="11322"/>
      <c r="R181" s="11322">
        <v>29</v>
      </c>
    </row>
    <row r="182">
      <c r="P182" s="11322" t="s">
        <v>17694</v>
      </c>
      <c r="Q182" s="11322"/>
      <c r="R182" s="11322">
        <v>29</v>
      </c>
    </row>
    <row r="183">
      <c r="P183" s="11322" t="s">
        <v>17695</v>
      </c>
      <c r="Q183" s="11322"/>
      <c r="R183" s="11322">
        <v>28</v>
      </c>
    </row>
    <row r="184">
      <c r="P184" s="11322" t="s">
        <v>17696</v>
      </c>
      <c r="Q184" s="11322" t="s">
        <v>17478</v>
      </c>
      <c r="R184" s="11322">
        <v>28</v>
      </c>
    </row>
    <row r="185">
      <c r="P185" s="11322" t="s">
        <v>17697</v>
      </c>
      <c r="Q185" s="11322" t="s">
        <v>17471</v>
      </c>
      <c r="R185" s="11322">
        <v>28</v>
      </c>
    </row>
    <row r="186">
      <c r="P186" s="11322" t="s">
        <v>17698</v>
      </c>
      <c r="Q186" s="11322" t="s">
        <v>17471</v>
      </c>
      <c r="R186" s="11322">
        <v>28</v>
      </c>
    </row>
    <row r="187">
      <c r="P187" s="11322" t="s">
        <v>17699</v>
      </c>
      <c r="Q187" s="11322" t="s">
        <v>17471</v>
      </c>
      <c r="R187" s="11322">
        <v>28</v>
      </c>
    </row>
    <row r="188">
      <c r="P188" s="11322" t="s">
        <v>17700</v>
      </c>
      <c r="Q188" s="11322" t="s">
        <v>17471</v>
      </c>
      <c r="R188" s="11322">
        <v>27</v>
      </c>
    </row>
    <row r="189">
      <c r="P189" s="11322" t="s">
        <v>17701</v>
      </c>
      <c r="Q189" s="11322" t="s">
        <v>17478</v>
      </c>
      <c r="R189" s="11322">
        <v>27</v>
      </c>
    </row>
    <row r="190">
      <c r="P190" s="11322" t="s">
        <v>17702</v>
      </c>
      <c r="Q190" s="11322" t="s">
        <v>17471</v>
      </c>
      <c r="R190" s="11322">
        <v>27</v>
      </c>
    </row>
    <row r="191">
      <c r="P191" s="11322" t="s">
        <v>17703</v>
      </c>
      <c r="Q191" s="11322" t="s">
        <v>17471</v>
      </c>
      <c r="R191" s="11322">
        <v>26</v>
      </c>
    </row>
    <row r="192">
      <c r="P192" s="11322" t="s">
        <v>17704</v>
      </c>
      <c r="Q192" s="11322" t="s">
        <v>17471</v>
      </c>
      <c r="R192" s="11322">
        <v>26</v>
      </c>
    </row>
    <row r="193">
      <c r="P193" s="11322" t="s">
        <v>17705</v>
      </c>
      <c r="Q193" s="11322" t="s">
        <v>17471</v>
      </c>
      <c r="R193" s="11322">
        <v>26</v>
      </c>
    </row>
    <row r="194">
      <c r="P194" s="11322" t="s">
        <v>17706</v>
      </c>
      <c r="Q194" s="11322" t="s">
        <v>17478</v>
      </c>
      <c r="R194" s="11322">
        <v>26</v>
      </c>
    </row>
    <row r="195">
      <c r="P195" s="11322" t="s">
        <v>17707</v>
      </c>
      <c r="Q195" s="11322" t="s">
        <v>17471</v>
      </c>
      <c r="R195" s="11322">
        <v>26</v>
      </c>
    </row>
    <row r="196">
      <c r="P196" s="11322" t="s">
        <v>17708</v>
      </c>
      <c r="Q196" s="11322" t="s">
        <v>17471</v>
      </c>
      <c r="R196" s="11322">
        <v>26</v>
      </c>
    </row>
    <row r="197">
      <c r="P197" s="11322" t="s">
        <v>17709</v>
      </c>
      <c r="Q197" s="11322" t="s">
        <v>17471</v>
      </c>
      <c r="R197" s="11322">
        <v>25</v>
      </c>
    </row>
    <row r="198">
      <c r="P198" s="11322" t="s">
        <v>17710</v>
      </c>
      <c r="Q198" s="11322" t="s">
        <v>17471</v>
      </c>
      <c r="R198" s="11322">
        <v>25</v>
      </c>
    </row>
    <row r="199">
      <c r="P199" s="11322" t="s">
        <v>17711</v>
      </c>
      <c r="Q199" s="11322" t="s">
        <v>17471</v>
      </c>
      <c r="R199" s="11322">
        <v>25</v>
      </c>
    </row>
    <row r="200">
      <c r="P200" s="11322" t="s">
        <v>17712</v>
      </c>
      <c r="Q200" s="11322" t="s">
        <v>17471</v>
      </c>
      <c r="R200" s="11322">
        <v>25</v>
      </c>
    </row>
    <row r="201">
      <c r="P201" s="11322" t="s">
        <v>17713</v>
      </c>
      <c r="Q201" s="11322" t="s">
        <v>17471</v>
      </c>
      <c r="R201" s="11322">
        <v>25</v>
      </c>
    </row>
    <row r="202">
      <c r="P202" s="11322" t="s">
        <v>17714</v>
      </c>
      <c r="Q202" s="11322"/>
      <c r="R202" s="11322">
        <v>25</v>
      </c>
    </row>
    <row r="203">
      <c r="P203" s="11322" t="s">
        <v>17715</v>
      </c>
      <c r="Q203" s="11322" t="s">
        <v>17471</v>
      </c>
      <c r="R203" s="11322">
        <v>25</v>
      </c>
    </row>
    <row r="204">
      <c r="P204" s="11322" t="s">
        <v>17716</v>
      </c>
      <c r="Q204" s="11322" t="s">
        <v>17478</v>
      </c>
      <c r="R204" s="11322">
        <v>25</v>
      </c>
    </row>
    <row r="205">
      <c r="P205" s="11322" t="s">
        <v>17717</v>
      </c>
      <c r="Q205" s="11322" t="s">
        <v>17471</v>
      </c>
      <c r="R205" s="11322">
        <v>25</v>
      </c>
    </row>
    <row r="206">
      <c r="P206" s="11322" t="s">
        <v>17718</v>
      </c>
      <c r="Q206" s="11322" t="s">
        <v>17471</v>
      </c>
      <c r="R206" s="11322">
        <v>25</v>
      </c>
    </row>
    <row r="207">
      <c r="P207" s="11322" t="s">
        <v>17719</v>
      </c>
      <c r="Q207" s="11322" t="s">
        <v>17471</v>
      </c>
      <c r="R207" s="11322">
        <v>25</v>
      </c>
    </row>
    <row r="208">
      <c r="P208" s="11322" t="s">
        <v>17720</v>
      </c>
      <c r="Q208" s="11322" t="s">
        <v>17471</v>
      </c>
      <c r="R208" s="11322">
        <v>24</v>
      </c>
    </row>
    <row r="209">
      <c r="P209" s="11322" t="s">
        <v>17721</v>
      </c>
      <c r="Q209" s="11322"/>
      <c r="R209" s="11322">
        <v>24</v>
      </c>
    </row>
    <row r="210">
      <c r="P210" s="11322" t="s">
        <v>17722</v>
      </c>
      <c r="Q210" s="11322"/>
      <c r="R210" s="11322">
        <v>24</v>
      </c>
    </row>
    <row r="211">
      <c r="P211" s="11322" t="s">
        <v>17723</v>
      </c>
      <c r="Q211" s="11322" t="s">
        <v>17471</v>
      </c>
      <c r="R211" s="11322">
        <v>23</v>
      </c>
    </row>
    <row r="212">
      <c r="P212" s="11322" t="s">
        <v>17724</v>
      </c>
      <c r="Q212" s="11322" t="s">
        <v>17478</v>
      </c>
      <c r="R212" s="11322">
        <v>23</v>
      </c>
    </row>
    <row r="213">
      <c r="P213" s="11322" t="s">
        <v>17725</v>
      </c>
      <c r="Q213" s="11322" t="s">
        <v>17471</v>
      </c>
      <c r="R213" s="11322">
        <v>23</v>
      </c>
    </row>
    <row r="214">
      <c r="P214" s="11322" t="s">
        <v>17726</v>
      </c>
      <c r="Q214" s="11322" t="s">
        <v>17471</v>
      </c>
      <c r="R214" s="11322">
        <v>23</v>
      </c>
    </row>
    <row r="215">
      <c r="P215" s="11322" t="s">
        <v>17727</v>
      </c>
      <c r="Q215" s="11322"/>
      <c r="R215" s="11322">
        <v>23</v>
      </c>
    </row>
    <row r="216">
      <c r="P216" s="11322" t="s">
        <v>17728</v>
      </c>
      <c r="Q216" s="11322"/>
      <c r="R216" s="11322">
        <v>23</v>
      </c>
    </row>
    <row r="217">
      <c r="P217" s="11322" t="s">
        <v>17729</v>
      </c>
      <c r="Q217" s="11322"/>
      <c r="R217" s="11322">
        <v>22</v>
      </c>
    </row>
    <row r="218">
      <c r="P218" s="11322" t="s">
        <v>17730</v>
      </c>
      <c r="Q218" s="11322"/>
      <c r="R218" s="11322">
        <v>22</v>
      </c>
    </row>
    <row r="219">
      <c r="P219" s="11322" t="s">
        <v>17731</v>
      </c>
      <c r="Q219" s="11322" t="s">
        <v>17471</v>
      </c>
      <c r="R219" s="11322">
        <v>22</v>
      </c>
    </row>
    <row r="220">
      <c r="P220" s="11322" t="s">
        <v>17732</v>
      </c>
      <c r="Q220" s="11322" t="s">
        <v>17657</v>
      </c>
      <c r="R220" s="11322">
        <v>22</v>
      </c>
    </row>
    <row r="221">
      <c r="P221" s="11322" t="s">
        <v>17733</v>
      </c>
      <c r="Q221" s="11322" t="s">
        <v>17478</v>
      </c>
      <c r="R221" s="11322">
        <v>22</v>
      </c>
    </row>
    <row r="222">
      <c r="P222" s="11322" t="s">
        <v>17734</v>
      </c>
      <c r="Q222" s="11322" t="s">
        <v>17471</v>
      </c>
      <c r="R222" s="11322">
        <v>22</v>
      </c>
    </row>
    <row r="223">
      <c r="P223" s="11322" t="s">
        <v>17735</v>
      </c>
      <c r="Q223" s="11322" t="s">
        <v>17471</v>
      </c>
      <c r="R223" s="11322">
        <v>22</v>
      </c>
    </row>
    <row r="224">
      <c r="P224" s="11322" t="s">
        <v>17736</v>
      </c>
      <c r="Q224" s="11322" t="s">
        <v>17471</v>
      </c>
      <c r="R224" s="11322">
        <v>22</v>
      </c>
    </row>
    <row r="225">
      <c r="P225" s="11322" t="s">
        <v>17737</v>
      </c>
      <c r="Q225" s="11322" t="s">
        <v>17471</v>
      </c>
      <c r="R225" s="11322">
        <v>22</v>
      </c>
    </row>
    <row r="226">
      <c r="P226" s="11322" t="s">
        <v>17738</v>
      </c>
      <c r="Q226" s="11322" t="s">
        <v>17478</v>
      </c>
      <c r="R226" s="11322">
        <v>21</v>
      </c>
    </row>
    <row r="227">
      <c r="P227" s="11322" t="s">
        <v>17739</v>
      </c>
      <c r="Q227" s="11322" t="s">
        <v>17478</v>
      </c>
      <c r="R227" s="11322">
        <v>21</v>
      </c>
    </row>
    <row r="228">
      <c r="P228" s="11322" t="s">
        <v>17740</v>
      </c>
      <c r="Q228" s="11322" t="s">
        <v>17471</v>
      </c>
      <c r="R228" s="11322">
        <v>21</v>
      </c>
    </row>
    <row r="229">
      <c r="P229" s="11322" t="s">
        <v>17741</v>
      </c>
      <c r="Q229" s="11322"/>
      <c r="R229" s="11322">
        <v>21</v>
      </c>
    </row>
    <row r="230">
      <c r="P230" s="11322" t="s">
        <v>17742</v>
      </c>
      <c r="Q230" s="11322" t="s">
        <v>17459</v>
      </c>
      <c r="R230" s="11322">
        <v>21</v>
      </c>
    </row>
    <row r="231">
      <c r="P231" s="11322" t="s">
        <v>17743</v>
      </c>
      <c r="Q231" s="11322" t="s">
        <v>17471</v>
      </c>
      <c r="R231" s="11322">
        <v>21</v>
      </c>
    </row>
    <row r="232">
      <c r="P232" s="11322" t="s">
        <v>17744</v>
      </c>
      <c r="Q232" s="11322" t="s">
        <v>17471</v>
      </c>
      <c r="R232" s="11322">
        <v>21</v>
      </c>
    </row>
    <row r="233">
      <c r="P233" s="11322" t="s">
        <v>17524</v>
      </c>
      <c r="Q233" s="11322" t="s">
        <v>17457</v>
      </c>
      <c r="R233" s="11322">
        <v>20</v>
      </c>
    </row>
    <row r="234">
      <c r="P234" s="11322" t="s">
        <v>17745</v>
      </c>
      <c r="Q234" s="11322"/>
      <c r="R234" s="11322">
        <v>20</v>
      </c>
    </row>
    <row r="235">
      <c r="P235" s="11322" t="s">
        <v>17746</v>
      </c>
      <c r="Q235" s="11322" t="s">
        <v>17471</v>
      </c>
      <c r="R235" s="11322">
        <v>20</v>
      </c>
    </row>
    <row r="236">
      <c r="P236" s="11322" t="s">
        <v>17747</v>
      </c>
      <c r="Q236" s="11322" t="s">
        <v>17478</v>
      </c>
      <c r="R236" s="11322">
        <v>20</v>
      </c>
    </row>
    <row r="237">
      <c r="P237" s="11322" t="s">
        <v>17748</v>
      </c>
      <c r="Q237" s="11322" t="s">
        <v>17478</v>
      </c>
      <c r="R237" s="11322">
        <v>20</v>
      </c>
    </row>
    <row r="238">
      <c r="P238" s="11322" t="s">
        <v>17749</v>
      </c>
      <c r="Q238" s="11322" t="s">
        <v>17471</v>
      </c>
      <c r="R238" s="11322">
        <v>20</v>
      </c>
    </row>
    <row r="239">
      <c r="P239" s="11322" t="s">
        <v>17750</v>
      </c>
      <c r="Q239" s="11322" t="s">
        <v>17478</v>
      </c>
      <c r="R239" s="11322">
        <v>20</v>
      </c>
    </row>
    <row r="240">
      <c r="P240" s="11322" t="s">
        <v>17751</v>
      </c>
      <c r="Q240" s="11322" t="s">
        <v>17471</v>
      </c>
      <c r="R240" s="11322">
        <v>20</v>
      </c>
    </row>
    <row r="241">
      <c r="P241" s="11322" t="s">
        <v>17752</v>
      </c>
      <c r="Q241" s="11322" t="s">
        <v>17471</v>
      </c>
      <c r="R241" s="11322">
        <v>20</v>
      </c>
    </row>
    <row r="242">
      <c r="P242" s="11322" t="s">
        <v>17753</v>
      </c>
      <c r="Q242" s="11322" t="s">
        <v>17471</v>
      </c>
      <c r="R242" s="11322">
        <v>20</v>
      </c>
    </row>
    <row r="243">
      <c r="P243" s="11322" t="s">
        <v>17754</v>
      </c>
      <c r="Q243" s="11322" t="s">
        <v>17471</v>
      </c>
      <c r="R243" s="11322">
        <v>19</v>
      </c>
    </row>
    <row r="244">
      <c r="P244" s="11322" t="s">
        <v>17755</v>
      </c>
      <c r="Q244" s="11322" t="s">
        <v>17471</v>
      </c>
      <c r="R244" s="11322">
        <v>19</v>
      </c>
    </row>
    <row r="245">
      <c r="P245" s="11322" t="s">
        <v>17756</v>
      </c>
      <c r="Q245" s="11322" t="s">
        <v>17478</v>
      </c>
      <c r="R245" s="11322">
        <v>19</v>
      </c>
    </row>
    <row r="246">
      <c r="P246" s="11322" t="s">
        <v>17757</v>
      </c>
      <c r="Q246" s="11322" t="s">
        <v>17471</v>
      </c>
      <c r="R246" s="11322">
        <v>19</v>
      </c>
    </row>
    <row r="247">
      <c r="P247" s="11322" t="s">
        <v>17758</v>
      </c>
      <c r="Q247" s="11322" t="s">
        <v>17471</v>
      </c>
      <c r="R247" s="11322">
        <v>19</v>
      </c>
    </row>
    <row r="248">
      <c r="P248" s="11322" t="s">
        <v>17759</v>
      </c>
      <c r="Q248" s="11322" t="s">
        <v>17478</v>
      </c>
      <c r="R248" s="11322">
        <v>19</v>
      </c>
    </row>
    <row r="249">
      <c r="P249" s="11322" t="s">
        <v>17760</v>
      </c>
      <c r="Q249" s="11322" t="s">
        <v>17478</v>
      </c>
      <c r="R249" s="11322">
        <v>18</v>
      </c>
    </row>
    <row r="250">
      <c r="P250" s="11322" t="s">
        <v>17761</v>
      </c>
      <c r="Q250" s="11322"/>
      <c r="R250" s="11322">
        <v>18</v>
      </c>
    </row>
    <row r="251">
      <c r="P251" s="11322" t="s">
        <v>17762</v>
      </c>
      <c r="Q251" s="11322"/>
      <c r="R251" s="11322">
        <v>18</v>
      </c>
    </row>
    <row r="252">
      <c r="P252" s="11322" t="s">
        <v>17763</v>
      </c>
      <c r="Q252" s="11322" t="s">
        <v>17471</v>
      </c>
      <c r="R252" s="11322">
        <v>18</v>
      </c>
    </row>
    <row r="253">
      <c r="P253" s="11322" t="s">
        <v>17764</v>
      </c>
      <c r="Q253" s="11322" t="s">
        <v>17471</v>
      </c>
      <c r="R253" s="11322">
        <v>18</v>
      </c>
    </row>
    <row r="254">
      <c r="P254" s="11322" t="s">
        <v>17765</v>
      </c>
      <c r="Q254" s="11322" t="s">
        <v>17471</v>
      </c>
      <c r="R254" s="11322">
        <v>18</v>
      </c>
    </row>
    <row r="255">
      <c r="P255" s="11322" t="s">
        <v>17766</v>
      </c>
      <c r="Q255" s="11322" t="s">
        <v>17471</v>
      </c>
      <c r="R255" s="11322">
        <v>18</v>
      </c>
    </row>
    <row r="256">
      <c r="P256" s="11322" t="s">
        <v>17767</v>
      </c>
      <c r="Q256" s="11322" t="s">
        <v>17478</v>
      </c>
      <c r="R256" s="11322">
        <v>18</v>
      </c>
    </row>
    <row r="257">
      <c r="P257" s="11322" t="s">
        <v>17768</v>
      </c>
      <c r="Q257" s="11322" t="s">
        <v>17471</v>
      </c>
      <c r="R257" s="11322">
        <v>18</v>
      </c>
    </row>
    <row r="258">
      <c r="P258" s="11322" t="s">
        <v>17769</v>
      </c>
      <c r="Q258" s="11322" t="s">
        <v>17471</v>
      </c>
      <c r="R258" s="11322">
        <v>18</v>
      </c>
    </row>
    <row r="259">
      <c r="P259" s="11322" t="s">
        <v>17770</v>
      </c>
      <c r="Q259" s="11322" t="s">
        <v>17478</v>
      </c>
      <c r="R259" s="11322">
        <v>18</v>
      </c>
    </row>
    <row r="260">
      <c r="P260" s="11322" t="s">
        <v>17771</v>
      </c>
      <c r="Q260" s="11322" t="s">
        <v>17471</v>
      </c>
      <c r="R260" s="11322">
        <v>17</v>
      </c>
    </row>
    <row r="261">
      <c r="P261" s="11322" t="s">
        <v>17772</v>
      </c>
      <c r="Q261" s="11322" t="s">
        <v>17471</v>
      </c>
      <c r="R261" s="11322">
        <v>17</v>
      </c>
    </row>
    <row r="262">
      <c r="P262" s="11322" t="s">
        <v>17773</v>
      </c>
      <c r="Q262" s="11322" t="s">
        <v>17471</v>
      </c>
      <c r="R262" s="11322">
        <v>17</v>
      </c>
    </row>
    <row r="263">
      <c r="P263" s="11322" t="s">
        <v>17774</v>
      </c>
      <c r="Q263" s="11322" t="s">
        <v>17471</v>
      </c>
      <c r="R263" s="11322">
        <v>17</v>
      </c>
    </row>
    <row r="264">
      <c r="P264" s="11322" t="s">
        <v>17775</v>
      </c>
      <c r="Q264" s="11322" t="s">
        <v>17471</v>
      </c>
      <c r="R264" s="11322">
        <v>17</v>
      </c>
    </row>
    <row r="265">
      <c r="P265" s="11322" t="s">
        <v>17776</v>
      </c>
      <c r="Q265" s="11322" t="s">
        <v>17471</v>
      </c>
      <c r="R265" s="11322">
        <v>17</v>
      </c>
    </row>
    <row r="266">
      <c r="P266" s="11322" t="s">
        <v>17777</v>
      </c>
      <c r="Q266" s="11322" t="s">
        <v>17471</v>
      </c>
      <c r="R266" s="11322">
        <v>17</v>
      </c>
    </row>
    <row r="267">
      <c r="P267" s="11322" t="s">
        <v>17778</v>
      </c>
      <c r="Q267" s="11322" t="s">
        <v>17457</v>
      </c>
      <c r="R267" s="11322">
        <v>17</v>
      </c>
    </row>
    <row r="268">
      <c r="P268" s="11322" t="s">
        <v>17779</v>
      </c>
      <c r="Q268" s="11322" t="s">
        <v>17471</v>
      </c>
      <c r="R268" s="11322">
        <v>17</v>
      </c>
    </row>
    <row r="269">
      <c r="P269" s="11322" t="s">
        <v>17780</v>
      </c>
      <c r="Q269" s="11322" t="s">
        <v>17471</v>
      </c>
      <c r="R269" s="11322">
        <v>17</v>
      </c>
    </row>
    <row r="270">
      <c r="P270" s="11322" t="s">
        <v>17781</v>
      </c>
      <c r="Q270" s="11322" t="s">
        <v>17471</v>
      </c>
      <c r="R270" s="11322">
        <v>17</v>
      </c>
    </row>
    <row r="271">
      <c r="P271" s="11322" t="s">
        <v>17782</v>
      </c>
      <c r="Q271" s="11322"/>
      <c r="R271" s="11322">
        <v>17</v>
      </c>
    </row>
    <row r="272">
      <c r="P272" s="11322" t="s">
        <v>17783</v>
      </c>
      <c r="Q272" s="11322" t="s">
        <v>17657</v>
      </c>
      <c r="R272" s="11322">
        <v>17</v>
      </c>
    </row>
    <row r="273">
      <c r="P273" s="11322" t="s">
        <v>17784</v>
      </c>
      <c r="Q273" s="11322" t="s">
        <v>17471</v>
      </c>
      <c r="R273" s="11322">
        <v>16</v>
      </c>
    </row>
    <row r="274">
      <c r="P274" s="11322" t="s">
        <v>17785</v>
      </c>
      <c r="Q274" s="11322" t="s">
        <v>17471</v>
      </c>
      <c r="R274" s="11322">
        <v>16</v>
      </c>
    </row>
    <row r="275">
      <c r="P275" s="11322" t="s">
        <v>17786</v>
      </c>
      <c r="Q275" s="11322" t="s">
        <v>17471</v>
      </c>
      <c r="R275" s="11322">
        <v>16</v>
      </c>
    </row>
    <row r="276">
      <c r="P276" s="11322" t="s">
        <v>17787</v>
      </c>
      <c r="Q276" s="11322" t="s">
        <v>17471</v>
      </c>
      <c r="R276" s="11322">
        <v>16</v>
      </c>
    </row>
    <row r="277">
      <c r="P277" s="11322" t="s">
        <v>17788</v>
      </c>
      <c r="Q277" s="11322" t="s">
        <v>17471</v>
      </c>
      <c r="R277" s="11322">
        <v>16</v>
      </c>
    </row>
    <row r="278">
      <c r="P278" s="11322" t="s">
        <v>17789</v>
      </c>
      <c r="Q278" s="11322" t="s">
        <v>17471</v>
      </c>
      <c r="R278" s="11322">
        <v>16</v>
      </c>
    </row>
    <row r="279">
      <c r="P279" s="11322" t="s">
        <v>17790</v>
      </c>
      <c r="Q279" s="11322"/>
      <c r="R279" s="11322">
        <v>16</v>
      </c>
    </row>
    <row r="280">
      <c r="P280" s="11322" t="s">
        <v>17791</v>
      </c>
      <c r="Q280" s="11322" t="s">
        <v>17471</v>
      </c>
      <c r="R280" s="11322">
        <v>16</v>
      </c>
    </row>
    <row r="281">
      <c r="P281" s="11322" t="s">
        <v>17792</v>
      </c>
      <c r="Q281" s="11322" t="s">
        <v>17471</v>
      </c>
      <c r="R281" s="11322">
        <v>15</v>
      </c>
    </row>
    <row r="282">
      <c r="P282" s="11322" t="s">
        <v>17793</v>
      </c>
      <c r="Q282" s="11322" t="s">
        <v>17471</v>
      </c>
      <c r="R282" s="11322">
        <v>15</v>
      </c>
    </row>
    <row r="283">
      <c r="P283" s="11322" t="s">
        <v>17794</v>
      </c>
      <c r="Q283" s="11322" t="s">
        <v>17478</v>
      </c>
      <c r="R283" s="11322">
        <v>15</v>
      </c>
    </row>
    <row r="284">
      <c r="P284" s="11322" t="s">
        <v>17795</v>
      </c>
      <c r="Q284" s="11322" t="s">
        <v>17471</v>
      </c>
      <c r="R284" s="11322">
        <v>15</v>
      </c>
    </row>
    <row r="285">
      <c r="P285" s="11322" t="s">
        <v>17796</v>
      </c>
      <c r="Q285" s="11322" t="s">
        <v>17478</v>
      </c>
      <c r="R285" s="11322">
        <v>15</v>
      </c>
    </row>
    <row r="286">
      <c r="P286" s="11322" t="s">
        <v>17797</v>
      </c>
      <c r="Q286" s="11322" t="s">
        <v>17471</v>
      </c>
      <c r="R286" s="11322">
        <v>15</v>
      </c>
    </row>
    <row r="287">
      <c r="P287" s="11322" t="s">
        <v>17798</v>
      </c>
      <c r="Q287" s="11322" t="s">
        <v>17471</v>
      </c>
      <c r="R287" s="11322">
        <v>15</v>
      </c>
    </row>
    <row r="288">
      <c r="P288" s="11322" t="s">
        <v>17799</v>
      </c>
      <c r="Q288" s="11322" t="s">
        <v>17478</v>
      </c>
      <c r="R288" s="11322">
        <v>15</v>
      </c>
    </row>
    <row r="289">
      <c r="P289" s="11322" t="s">
        <v>17800</v>
      </c>
      <c r="Q289" s="11322"/>
      <c r="R289" s="11322">
        <v>15</v>
      </c>
    </row>
    <row r="290">
      <c r="P290" s="11322" t="s">
        <v>17801</v>
      </c>
      <c r="Q290" s="11322"/>
      <c r="R290" s="11322">
        <v>15</v>
      </c>
    </row>
    <row r="291">
      <c r="P291" s="11322" t="s">
        <v>17802</v>
      </c>
      <c r="Q291" s="11322" t="s">
        <v>17471</v>
      </c>
      <c r="R291" s="11322">
        <v>15</v>
      </c>
    </row>
    <row r="292">
      <c r="P292" s="11322" t="s">
        <v>17479</v>
      </c>
      <c r="Q292" s="11322" t="s">
        <v>17459</v>
      </c>
      <c r="R292" s="11322">
        <v>15</v>
      </c>
    </row>
    <row r="293">
      <c r="P293" s="11322" t="s">
        <v>17803</v>
      </c>
      <c r="Q293" s="11322" t="s">
        <v>17471</v>
      </c>
      <c r="R293" s="11322">
        <v>14</v>
      </c>
    </row>
    <row r="294">
      <c r="P294" s="11322" t="s">
        <v>17804</v>
      </c>
      <c r="Q294" s="11322" t="s">
        <v>17478</v>
      </c>
      <c r="R294" s="11322">
        <v>14</v>
      </c>
    </row>
    <row r="295">
      <c r="P295" s="11322" t="s">
        <v>17805</v>
      </c>
      <c r="Q295" s="11322" t="s">
        <v>17471</v>
      </c>
      <c r="R295" s="11322">
        <v>14</v>
      </c>
    </row>
    <row r="296">
      <c r="P296" s="11322" t="s">
        <v>17806</v>
      </c>
      <c r="Q296" s="11322" t="s">
        <v>17471</v>
      </c>
      <c r="R296" s="11322">
        <v>14</v>
      </c>
    </row>
    <row r="297">
      <c r="P297" s="11322" t="s">
        <v>17807</v>
      </c>
      <c r="Q297" s="11322" t="s">
        <v>17478</v>
      </c>
      <c r="R297" s="11322">
        <v>14</v>
      </c>
    </row>
    <row r="298">
      <c r="P298" s="11322" t="s">
        <v>17808</v>
      </c>
      <c r="Q298" s="11322" t="s">
        <v>17471</v>
      </c>
      <c r="R298" s="11322">
        <v>14</v>
      </c>
    </row>
    <row r="299">
      <c r="P299" s="11322" t="s">
        <v>17809</v>
      </c>
      <c r="Q299" s="11322" t="s">
        <v>17478</v>
      </c>
      <c r="R299" s="11322">
        <v>14</v>
      </c>
    </row>
    <row r="300">
      <c r="P300" s="11322" t="s">
        <v>17810</v>
      </c>
      <c r="Q300" s="11322" t="s">
        <v>17471</v>
      </c>
      <c r="R300" s="11322">
        <v>14</v>
      </c>
    </row>
    <row r="301">
      <c r="P301" s="11322" t="s">
        <v>17811</v>
      </c>
      <c r="Q301" s="11322" t="s">
        <v>17471</v>
      </c>
      <c r="R301" s="11322">
        <v>14</v>
      </c>
    </row>
    <row r="302">
      <c r="P302" s="11322" t="s">
        <v>17812</v>
      </c>
      <c r="Q302" s="11322" t="s">
        <v>17471</v>
      </c>
      <c r="R302" s="11322">
        <v>14</v>
      </c>
    </row>
    <row r="303">
      <c r="P303" s="11322" t="s">
        <v>17813</v>
      </c>
      <c r="Q303" s="11322" t="s">
        <v>17471</v>
      </c>
      <c r="R303" s="11322">
        <v>13</v>
      </c>
    </row>
    <row r="304">
      <c r="P304" s="11322" t="s">
        <v>17814</v>
      </c>
      <c r="Q304" s="11322" t="s">
        <v>17471</v>
      </c>
      <c r="R304" s="11322">
        <v>13</v>
      </c>
    </row>
    <row r="305">
      <c r="P305" s="11322" t="s">
        <v>17815</v>
      </c>
      <c r="Q305" s="11322" t="s">
        <v>17471</v>
      </c>
      <c r="R305" s="11322">
        <v>13</v>
      </c>
    </row>
    <row r="306">
      <c r="P306" s="11322" t="s">
        <v>17816</v>
      </c>
      <c r="Q306" s="11322" t="s">
        <v>17471</v>
      </c>
      <c r="R306" s="11322">
        <v>13</v>
      </c>
    </row>
    <row r="307">
      <c r="P307" s="11322" t="s">
        <v>17817</v>
      </c>
      <c r="Q307" s="11322" t="s">
        <v>17478</v>
      </c>
      <c r="R307" s="11322">
        <v>13</v>
      </c>
    </row>
    <row r="308">
      <c r="P308" s="11322" t="s">
        <v>17818</v>
      </c>
      <c r="Q308" s="11322" t="s">
        <v>17478</v>
      </c>
      <c r="R308" s="11322">
        <v>13</v>
      </c>
    </row>
    <row r="309">
      <c r="P309" s="11322" t="s">
        <v>17819</v>
      </c>
      <c r="Q309" s="11322" t="s">
        <v>17471</v>
      </c>
      <c r="R309" s="11322">
        <v>13</v>
      </c>
    </row>
    <row r="310">
      <c r="P310" s="11322" t="s">
        <v>17820</v>
      </c>
      <c r="Q310" s="11322" t="s">
        <v>17471</v>
      </c>
      <c r="R310" s="11322">
        <v>13</v>
      </c>
    </row>
    <row r="311">
      <c r="P311" s="11322" t="s">
        <v>17821</v>
      </c>
      <c r="Q311" s="11322" t="s">
        <v>17471</v>
      </c>
      <c r="R311" s="11322">
        <v>13</v>
      </c>
    </row>
    <row r="312">
      <c r="P312" s="11322" t="s">
        <v>17822</v>
      </c>
      <c r="Q312" s="11322" t="s">
        <v>17471</v>
      </c>
      <c r="R312" s="11322">
        <v>13</v>
      </c>
    </row>
    <row r="313">
      <c r="P313" s="11322" t="s">
        <v>17823</v>
      </c>
      <c r="Q313" s="11322" t="s">
        <v>17471</v>
      </c>
      <c r="R313" s="11322">
        <v>13</v>
      </c>
    </row>
    <row r="314">
      <c r="P314" s="11322" t="s">
        <v>17824</v>
      </c>
      <c r="Q314" s="11322" t="s">
        <v>17471</v>
      </c>
      <c r="R314" s="11322">
        <v>13</v>
      </c>
    </row>
    <row r="315">
      <c r="P315" s="11322" t="s">
        <v>17825</v>
      </c>
      <c r="Q315" s="11322" t="s">
        <v>17471</v>
      </c>
      <c r="R315" s="11322">
        <v>13</v>
      </c>
    </row>
    <row r="316">
      <c r="P316" s="11322" t="s">
        <v>17826</v>
      </c>
      <c r="Q316" s="11322" t="s">
        <v>17471</v>
      </c>
      <c r="R316" s="11322">
        <v>13</v>
      </c>
    </row>
    <row r="317">
      <c r="P317" s="11322" t="s">
        <v>17827</v>
      </c>
      <c r="Q317" s="11322" t="s">
        <v>17471</v>
      </c>
      <c r="R317" s="11322">
        <v>13</v>
      </c>
    </row>
    <row r="318">
      <c r="P318" s="11322" t="s">
        <v>17828</v>
      </c>
      <c r="Q318" s="11322"/>
      <c r="R318" s="11322">
        <v>13</v>
      </c>
    </row>
    <row r="319">
      <c r="P319" s="11322" t="s">
        <v>17829</v>
      </c>
      <c r="Q319" s="11322" t="s">
        <v>17471</v>
      </c>
      <c r="R319" s="11322">
        <v>12</v>
      </c>
    </row>
    <row r="320">
      <c r="P320" s="11322" t="s">
        <v>17830</v>
      </c>
      <c r="Q320" s="11322" t="s">
        <v>17471</v>
      </c>
      <c r="R320" s="11322">
        <v>12</v>
      </c>
    </row>
    <row r="321">
      <c r="P321" s="11322" t="s">
        <v>17831</v>
      </c>
      <c r="Q321" s="11322" t="s">
        <v>17478</v>
      </c>
      <c r="R321" s="11322">
        <v>12</v>
      </c>
    </row>
    <row r="322">
      <c r="P322" s="11322" t="s">
        <v>17832</v>
      </c>
      <c r="Q322" s="11322" t="s">
        <v>17478</v>
      </c>
      <c r="R322" s="11322">
        <v>12</v>
      </c>
    </row>
    <row r="323">
      <c r="P323" s="11322" t="s">
        <v>17833</v>
      </c>
      <c r="Q323" s="11322" t="s">
        <v>17471</v>
      </c>
      <c r="R323" s="11322">
        <v>12</v>
      </c>
    </row>
    <row r="324">
      <c r="P324" s="11322" t="s">
        <v>17834</v>
      </c>
      <c r="Q324" s="11322" t="s">
        <v>17471</v>
      </c>
      <c r="R324" s="11322">
        <v>12</v>
      </c>
    </row>
    <row r="325">
      <c r="P325" s="11322" t="s">
        <v>17835</v>
      </c>
      <c r="Q325" s="11322" t="s">
        <v>17478</v>
      </c>
      <c r="R325" s="11322">
        <v>12</v>
      </c>
    </row>
    <row r="326">
      <c r="P326" s="11322" t="s">
        <v>17836</v>
      </c>
      <c r="Q326" s="11322" t="s">
        <v>17471</v>
      </c>
      <c r="R326" s="11322">
        <v>12</v>
      </c>
    </row>
    <row r="327">
      <c r="P327" s="11322" t="s">
        <v>17837</v>
      </c>
      <c r="Q327" s="11322" t="s">
        <v>17471</v>
      </c>
      <c r="R327" s="11322">
        <v>12</v>
      </c>
    </row>
    <row r="328">
      <c r="P328" s="11322" t="s">
        <v>17838</v>
      </c>
      <c r="Q328" s="11322" t="s">
        <v>17471</v>
      </c>
      <c r="R328" s="11322">
        <v>12</v>
      </c>
    </row>
    <row r="329">
      <c r="P329" s="11322" t="s">
        <v>17839</v>
      </c>
      <c r="Q329" s="11322" t="s">
        <v>17471</v>
      </c>
      <c r="R329" s="11322">
        <v>12</v>
      </c>
    </row>
    <row r="330">
      <c r="P330" s="11322" t="s">
        <v>17840</v>
      </c>
      <c r="Q330" s="11322" t="s">
        <v>17471</v>
      </c>
      <c r="R330" s="11322">
        <v>12</v>
      </c>
    </row>
    <row r="331">
      <c r="P331" s="11322" t="s">
        <v>17841</v>
      </c>
      <c r="Q331" s="11322" t="s">
        <v>17471</v>
      </c>
      <c r="R331" s="11322">
        <v>12</v>
      </c>
    </row>
    <row r="332">
      <c r="P332" s="11322" t="s">
        <v>17842</v>
      </c>
      <c r="Q332" s="11322" t="s">
        <v>17471</v>
      </c>
      <c r="R332" s="11322">
        <v>12</v>
      </c>
    </row>
    <row r="333">
      <c r="P333" s="11322" t="s">
        <v>17843</v>
      </c>
      <c r="Q333" s="11322" t="s">
        <v>17471</v>
      </c>
      <c r="R333" s="11322">
        <v>12</v>
      </c>
    </row>
    <row r="334">
      <c r="P334" s="11322" t="s">
        <v>17844</v>
      </c>
      <c r="Q334" s="11322" t="s">
        <v>17471</v>
      </c>
      <c r="R334" s="11322">
        <v>12</v>
      </c>
    </row>
    <row r="335">
      <c r="P335" s="11322" t="s">
        <v>17845</v>
      </c>
      <c r="Q335" s="11322"/>
      <c r="R335" s="11322">
        <v>12</v>
      </c>
    </row>
    <row r="336">
      <c r="P336" s="11322" t="s">
        <v>17846</v>
      </c>
      <c r="Q336" s="11322" t="s">
        <v>17471</v>
      </c>
      <c r="R336" s="11322">
        <v>12</v>
      </c>
    </row>
    <row r="337">
      <c r="P337" s="11322" t="s">
        <v>17847</v>
      </c>
      <c r="Q337" s="11322" t="s">
        <v>17471</v>
      </c>
      <c r="R337" s="11322">
        <v>12</v>
      </c>
    </row>
    <row r="338">
      <c r="P338" s="11322" t="s">
        <v>17848</v>
      </c>
      <c r="Q338" s="11322" t="s">
        <v>17471</v>
      </c>
      <c r="R338" s="11322">
        <v>11</v>
      </c>
    </row>
    <row r="339">
      <c r="P339" s="11322" t="s">
        <v>17849</v>
      </c>
      <c r="Q339" s="11322" t="s">
        <v>17471</v>
      </c>
      <c r="R339" s="11322">
        <v>11</v>
      </c>
    </row>
    <row r="340">
      <c r="P340" s="11322" t="s">
        <v>17850</v>
      </c>
      <c r="Q340" s="11322" t="s">
        <v>17471</v>
      </c>
      <c r="R340" s="11322">
        <v>11</v>
      </c>
    </row>
    <row r="341">
      <c r="P341" s="11322" t="s">
        <v>17851</v>
      </c>
      <c r="Q341" s="11322" t="s">
        <v>17471</v>
      </c>
      <c r="R341" s="11322">
        <v>11</v>
      </c>
    </row>
    <row r="342">
      <c r="P342" s="11322" t="s">
        <v>17852</v>
      </c>
      <c r="Q342" s="11322" t="s">
        <v>17478</v>
      </c>
      <c r="R342" s="11322">
        <v>11</v>
      </c>
    </row>
    <row r="343">
      <c r="P343" s="11322" t="s">
        <v>17853</v>
      </c>
      <c r="Q343" s="11322" t="s">
        <v>17478</v>
      </c>
      <c r="R343" s="11322">
        <v>11</v>
      </c>
    </row>
    <row r="344">
      <c r="P344" s="11322" t="s">
        <v>17854</v>
      </c>
      <c r="Q344" s="11322" t="s">
        <v>17471</v>
      </c>
      <c r="R344" s="11322">
        <v>11</v>
      </c>
    </row>
    <row r="345">
      <c r="P345" s="11322" t="s">
        <v>17855</v>
      </c>
      <c r="Q345" s="11322" t="s">
        <v>17471</v>
      </c>
      <c r="R345" s="11322">
        <v>11</v>
      </c>
    </row>
    <row r="346">
      <c r="P346" s="11322" t="s">
        <v>17856</v>
      </c>
      <c r="Q346" s="11322" t="s">
        <v>17471</v>
      </c>
      <c r="R346" s="11322">
        <v>11</v>
      </c>
    </row>
    <row r="347">
      <c r="P347" s="11322" t="s">
        <v>17857</v>
      </c>
      <c r="Q347" s="11322" t="s">
        <v>17478</v>
      </c>
      <c r="R347" s="11322">
        <v>11</v>
      </c>
    </row>
    <row r="348">
      <c r="P348" s="11322" t="s">
        <v>17858</v>
      </c>
      <c r="Q348" s="11322"/>
      <c r="R348" s="11322">
        <v>11</v>
      </c>
    </row>
    <row r="349">
      <c r="P349" s="11322" t="s">
        <v>17859</v>
      </c>
      <c r="Q349" s="11322" t="s">
        <v>17471</v>
      </c>
      <c r="R349" s="11322">
        <v>11</v>
      </c>
    </row>
    <row r="350">
      <c r="P350" s="11322" t="s">
        <v>17860</v>
      </c>
      <c r="Q350" s="11322" t="s">
        <v>17471</v>
      </c>
      <c r="R350" s="11322">
        <v>10</v>
      </c>
    </row>
    <row r="351">
      <c r="P351" s="11322" t="s">
        <v>17861</v>
      </c>
      <c r="Q351" s="11322" t="s">
        <v>17471</v>
      </c>
      <c r="R351" s="11322">
        <v>10</v>
      </c>
    </row>
    <row r="352">
      <c r="P352" s="11322" t="s">
        <v>17862</v>
      </c>
      <c r="Q352" s="11322"/>
      <c r="R352" s="11322">
        <v>10</v>
      </c>
    </row>
    <row r="353">
      <c r="P353" s="11322" t="s">
        <v>17516</v>
      </c>
      <c r="Q353" s="11322" t="s">
        <v>17459</v>
      </c>
      <c r="R353" s="11322">
        <v>10</v>
      </c>
    </row>
    <row r="354">
      <c r="P354" s="11322" t="s">
        <v>17863</v>
      </c>
      <c r="Q354" s="11322" t="s">
        <v>17471</v>
      </c>
      <c r="R354" s="11322">
        <v>10</v>
      </c>
    </row>
    <row r="355">
      <c r="P355" s="11322" t="s">
        <v>17864</v>
      </c>
      <c r="Q355" s="11322" t="s">
        <v>17471</v>
      </c>
      <c r="R355" s="11322">
        <v>10</v>
      </c>
    </row>
    <row r="356">
      <c r="P356" s="11322" t="s">
        <v>17865</v>
      </c>
      <c r="Q356" s="11322" t="s">
        <v>17471</v>
      </c>
      <c r="R356" s="11322">
        <v>10</v>
      </c>
    </row>
    <row r="357">
      <c r="P357" s="11322" t="s">
        <v>17866</v>
      </c>
      <c r="Q357" s="11322" t="s">
        <v>17471</v>
      </c>
      <c r="R357" s="11322">
        <v>10</v>
      </c>
    </row>
    <row r="358">
      <c r="P358" s="11322" t="s">
        <v>17867</v>
      </c>
      <c r="Q358" s="11322" t="s">
        <v>17471</v>
      </c>
      <c r="R358" s="11322">
        <v>10</v>
      </c>
    </row>
    <row r="359">
      <c r="P359" s="11322" t="s">
        <v>17868</v>
      </c>
      <c r="Q359" s="11322" t="s">
        <v>17471</v>
      </c>
      <c r="R359" s="11322">
        <v>10</v>
      </c>
    </row>
    <row r="360">
      <c r="P360" s="11322" t="s">
        <v>17869</v>
      </c>
      <c r="Q360" s="11322" t="s">
        <v>17471</v>
      </c>
      <c r="R360" s="11322">
        <v>10</v>
      </c>
    </row>
    <row r="361">
      <c r="P361" s="11322" t="s">
        <v>17870</v>
      </c>
      <c r="Q361" s="11322" t="s">
        <v>17471</v>
      </c>
      <c r="R361" s="11322">
        <v>10</v>
      </c>
    </row>
    <row r="362">
      <c r="P362" s="11322" t="s">
        <v>17871</v>
      </c>
      <c r="Q362" s="11322" t="s">
        <v>17471</v>
      </c>
      <c r="R362" s="11322">
        <v>10</v>
      </c>
    </row>
    <row r="363">
      <c r="P363" s="11322" t="s">
        <v>17872</v>
      </c>
      <c r="Q363" s="11322" t="s">
        <v>17471</v>
      </c>
      <c r="R363" s="11322">
        <v>10</v>
      </c>
    </row>
    <row r="364">
      <c r="P364" s="11322" t="s">
        <v>17873</v>
      </c>
      <c r="Q364" s="11322"/>
      <c r="R364" s="11322">
        <v>10</v>
      </c>
    </row>
    <row r="365">
      <c r="P365" s="11322" t="s">
        <v>17874</v>
      </c>
      <c r="Q365" s="11322" t="s">
        <v>17471</v>
      </c>
      <c r="R365" s="11322">
        <v>10</v>
      </c>
    </row>
    <row r="366">
      <c r="P366" s="11322" t="s">
        <v>17875</v>
      </c>
      <c r="Q366" s="11322" t="s">
        <v>17471</v>
      </c>
      <c r="R366" s="11322">
        <v>10</v>
      </c>
    </row>
    <row r="367">
      <c r="P367" s="11322" t="s">
        <v>17876</v>
      </c>
      <c r="Q367" s="11322" t="s">
        <v>17471</v>
      </c>
      <c r="R367" s="11322">
        <v>10</v>
      </c>
    </row>
    <row r="368">
      <c r="P368" s="11322" t="s">
        <v>17877</v>
      </c>
      <c r="Q368" s="11322" t="s">
        <v>17471</v>
      </c>
      <c r="R368" s="11322">
        <v>10</v>
      </c>
    </row>
    <row r="369">
      <c r="P369" s="11322" t="s">
        <v>17878</v>
      </c>
      <c r="Q369" s="11322"/>
      <c r="R369" s="11322">
        <v>10</v>
      </c>
    </row>
    <row r="370">
      <c r="P370" s="11322" t="s">
        <v>17879</v>
      </c>
      <c r="Q370" s="11322" t="s">
        <v>17471</v>
      </c>
      <c r="R370" s="11322">
        <v>10</v>
      </c>
    </row>
    <row r="371">
      <c r="P371" s="11322" t="s">
        <v>17880</v>
      </c>
      <c r="Q371" s="11322"/>
      <c r="R371" s="11322">
        <v>10</v>
      </c>
    </row>
    <row r="372">
      <c r="P372" s="11322" t="s">
        <v>17881</v>
      </c>
      <c r="Q372" s="11322" t="s">
        <v>17478</v>
      </c>
      <c r="R372" s="11322">
        <v>10</v>
      </c>
    </row>
    <row r="373">
      <c r="P373" s="11322" t="s">
        <v>17882</v>
      </c>
      <c r="Q373" s="11322" t="s">
        <v>17478</v>
      </c>
      <c r="R373" s="11322">
        <v>10</v>
      </c>
    </row>
    <row r="374">
      <c r="P374" s="11322" t="s">
        <v>17883</v>
      </c>
      <c r="Q374" s="11322" t="s">
        <v>17471</v>
      </c>
      <c r="R374" s="11322">
        <v>10</v>
      </c>
    </row>
    <row r="375">
      <c r="P375" s="11322" t="s">
        <v>17884</v>
      </c>
      <c r="Q375" s="11322" t="s">
        <v>17471</v>
      </c>
      <c r="R375" s="11322">
        <v>10</v>
      </c>
    </row>
    <row r="376">
      <c r="P376" s="11322" t="s">
        <v>17885</v>
      </c>
      <c r="Q376" s="11322" t="s">
        <v>17471</v>
      </c>
      <c r="R376" s="11322">
        <v>10</v>
      </c>
    </row>
    <row r="377">
      <c r="P377" s="11322" t="s">
        <v>17886</v>
      </c>
      <c r="Q377" s="11322" t="s">
        <v>17478</v>
      </c>
      <c r="R377" s="11322">
        <v>10</v>
      </c>
    </row>
    <row r="378">
      <c r="P378" s="11322" t="s">
        <v>17887</v>
      </c>
      <c r="Q378" s="11322" t="s">
        <v>17471</v>
      </c>
      <c r="R378" s="11322">
        <v>9</v>
      </c>
    </row>
    <row r="379">
      <c r="P379" s="11322" t="s">
        <v>17888</v>
      </c>
      <c r="Q379" s="11322" t="s">
        <v>17478</v>
      </c>
      <c r="R379" s="11322">
        <v>9</v>
      </c>
    </row>
    <row r="380">
      <c r="P380" s="11322" t="s">
        <v>17889</v>
      </c>
      <c r="Q380" s="11322" t="s">
        <v>17471</v>
      </c>
      <c r="R380" s="11322">
        <v>9</v>
      </c>
    </row>
    <row r="381">
      <c r="P381" s="11322" t="s">
        <v>17890</v>
      </c>
      <c r="Q381" s="11322" t="s">
        <v>17471</v>
      </c>
      <c r="R381" s="11322">
        <v>9</v>
      </c>
    </row>
    <row r="382">
      <c r="P382" s="11322" t="s">
        <v>17891</v>
      </c>
      <c r="Q382" s="11322" t="s">
        <v>17471</v>
      </c>
      <c r="R382" s="11322">
        <v>9</v>
      </c>
    </row>
    <row r="383">
      <c r="P383" s="11322" t="s">
        <v>17892</v>
      </c>
      <c r="Q383" s="11322" t="s">
        <v>17478</v>
      </c>
      <c r="R383" s="11322">
        <v>9</v>
      </c>
    </row>
    <row r="384">
      <c r="P384" s="11322" t="s">
        <v>17893</v>
      </c>
      <c r="Q384" s="11322" t="s">
        <v>17471</v>
      </c>
      <c r="R384" s="11322">
        <v>9</v>
      </c>
    </row>
    <row r="385">
      <c r="P385" s="11322" t="s">
        <v>17894</v>
      </c>
      <c r="Q385" s="11322" t="s">
        <v>17471</v>
      </c>
      <c r="R385" s="11322">
        <v>9</v>
      </c>
    </row>
    <row r="386">
      <c r="P386" s="11322" t="s">
        <v>17895</v>
      </c>
      <c r="Q386" s="11322" t="s">
        <v>17471</v>
      </c>
      <c r="R386" s="11322">
        <v>9</v>
      </c>
    </row>
    <row r="387">
      <c r="P387" s="11322" t="s">
        <v>17896</v>
      </c>
      <c r="Q387" s="11322" t="s">
        <v>17478</v>
      </c>
      <c r="R387" s="11322">
        <v>9</v>
      </c>
    </row>
    <row r="388">
      <c r="P388" s="11322" t="s">
        <v>17897</v>
      </c>
      <c r="Q388" s="11322"/>
      <c r="R388" s="11322">
        <v>9</v>
      </c>
    </row>
    <row r="389">
      <c r="P389" s="11322" t="s">
        <v>17898</v>
      </c>
      <c r="Q389" s="11322"/>
      <c r="R389" s="11322">
        <v>9</v>
      </c>
    </row>
    <row r="390">
      <c r="P390" s="11322" t="s">
        <v>17899</v>
      </c>
      <c r="Q390" s="11322" t="s">
        <v>17471</v>
      </c>
      <c r="R390" s="11322">
        <v>9</v>
      </c>
    </row>
    <row r="391">
      <c r="P391" s="11322" t="s">
        <v>17900</v>
      </c>
      <c r="Q391" s="11322" t="s">
        <v>17471</v>
      </c>
      <c r="R391" s="11322">
        <v>9</v>
      </c>
    </row>
    <row r="392">
      <c r="P392" s="11322" t="s">
        <v>17901</v>
      </c>
      <c r="Q392" s="11322" t="s">
        <v>17471</v>
      </c>
      <c r="R392" s="11322">
        <v>9</v>
      </c>
    </row>
    <row r="393">
      <c r="P393" s="11322" t="s">
        <v>17902</v>
      </c>
      <c r="Q393" s="11322" t="s">
        <v>17471</v>
      </c>
      <c r="R393" s="11322">
        <v>9</v>
      </c>
    </row>
    <row r="394">
      <c r="P394" s="11322" t="s">
        <v>17903</v>
      </c>
      <c r="Q394" s="11322" t="s">
        <v>17471</v>
      </c>
      <c r="R394" s="11322">
        <v>9</v>
      </c>
    </row>
    <row r="395">
      <c r="P395" s="11322" t="s">
        <v>17904</v>
      </c>
      <c r="Q395" s="11322" t="s">
        <v>17471</v>
      </c>
      <c r="R395" s="11322">
        <v>9</v>
      </c>
    </row>
    <row r="396">
      <c r="P396" s="11322" t="s">
        <v>17905</v>
      </c>
      <c r="Q396" s="11322" t="s">
        <v>17471</v>
      </c>
      <c r="R396" s="11322">
        <v>9</v>
      </c>
    </row>
    <row r="397">
      <c r="P397" s="11322" t="s">
        <v>17906</v>
      </c>
      <c r="Q397" s="11322" t="s">
        <v>17471</v>
      </c>
      <c r="R397" s="11322">
        <v>9</v>
      </c>
    </row>
    <row r="398">
      <c r="P398" s="11322" t="s">
        <v>17907</v>
      </c>
      <c r="Q398" s="11322" t="s">
        <v>17471</v>
      </c>
      <c r="R398" s="11322">
        <v>9</v>
      </c>
    </row>
    <row r="399">
      <c r="P399" s="11322" t="s">
        <v>17908</v>
      </c>
      <c r="Q399" s="11322" t="s">
        <v>17471</v>
      </c>
      <c r="R399" s="11322">
        <v>9</v>
      </c>
    </row>
    <row r="400">
      <c r="P400" s="11322" t="s">
        <v>17909</v>
      </c>
      <c r="Q400" s="11322" t="s">
        <v>17657</v>
      </c>
      <c r="R400" s="11322">
        <v>9</v>
      </c>
    </row>
    <row r="401">
      <c r="P401" s="11322" t="s">
        <v>17910</v>
      </c>
      <c r="Q401" s="11322" t="s">
        <v>17471</v>
      </c>
      <c r="R401" s="11322">
        <v>9</v>
      </c>
    </row>
    <row r="402">
      <c r="P402" s="11322" t="s">
        <v>17911</v>
      </c>
      <c r="Q402" s="11322" t="s">
        <v>17471</v>
      </c>
      <c r="R402" s="11322">
        <v>9</v>
      </c>
    </row>
    <row r="403">
      <c r="P403" s="11322" t="s">
        <v>17912</v>
      </c>
      <c r="Q403" s="11322" t="s">
        <v>17471</v>
      </c>
      <c r="R403" s="11322">
        <v>9</v>
      </c>
    </row>
    <row r="404">
      <c r="P404" s="11322" t="s">
        <v>17913</v>
      </c>
      <c r="Q404" s="11322" t="s">
        <v>17657</v>
      </c>
      <c r="R404" s="11322">
        <v>9</v>
      </c>
    </row>
    <row r="405">
      <c r="P405" s="11322" t="s">
        <v>17914</v>
      </c>
      <c r="Q405" s="11322" t="s">
        <v>17657</v>
      </c>
      <c r="R405" s="11322">
        <v>9</v>
      </c>
    </row>
    <row r="406">
      <c r="P406" s="11322" t="s">
        <v>17915</v>
      </c>
      <c r="Q406" s="11322" t="s">
        <v>17471</v>
      </c>
      <c r="R406" s="11322">
        <v>9</v>
      </c>
    </row>
    <row r="407">
      <c r="P407" s="11322" t="s">
        <v>17916</v>
      </c>
      <c r="Q407" s="11322"/>
      <c r="R407" s="11322">
        <v>9</v>
      </c>
    </row>
    <row r="408">
      <c r="P408" s="11322" t="s">
        <v>17917</v>
      </c>
      <c r="Q408" s="11322"/>
      <c r="R408" s="11322">
        <v>9</v>
      </c>
    </row>
    <row r="409">
      <c r="P409" s="11322" t="s">
        <v>17918</v>
      </c>
      <c r="Q409" s="11322" t="s">
        <v>17471</v>
      </c>
      <c r="R409" s="11322">
        <v>9</v>
      </c>
    </row>
    <row r="410">
      <c r="P410" s="11322" t="s">
        <v>17919</v>
      </c>
      <c r="Q410" s="11322" t="s">
        <v>17471</v>
      </c>
      <c r="R410" s="11322">
        <v>9</v>
      </c>
    </row>
    <row r="411">
      <c r="P411" s="11322" t="s">
        <v>17920</v>
      </c>
      <c r="Q411" s="11322" t="s">
        <v>17471</v>
      </c>
      <c r="R411" s="11322">
        <v>9</v>
      </c>
    </row>
    <row r="412">
      <c r="P412" s="11322" t="s">
        <v>17921</v>
      </c>
      <c r="Q412" s="11322" t="s">
        <v>17471</v>
      </c>
      <c r="R412" s="11322">
        <v>9</v>
      </c>
    </row>
    <row r="413">
      <c r="P413" s="11322" t="s">
        <v>17922</v>
      </c>
      <c r="Q413" s="11322" t="s">
        <v>17478</v>
      </c>
      <c r="R413" s="11322">
        <v>9</v>
      </c>
    </row>
    <row r="414">
      <c r="P414" s="11322" t="s">
        <v>17923</v>
      </c>
      <c r="Q414" s="11322" t="s">
        <v>17471</v>
      </c>
      <c r="R414" s="11322">
        <v>9</v>
      </c>
    </row>
    <row r="415">
      <c r="P415" s="11322" t="s">
        <v>17924</v>
      </c>
      <c r="Q415" s="11322" t="s">
        <v>17471</v>
      </c>
      <c r="R415" s="11322">
        <v>9</v>
      </c>
    </row>
    <row r="416">
      <c r="P416" s="11322" t="s">
        <v>17925</v>
      </c>
      <c r="Q416" s="11322" t="s">
        <v>17471</v>
      </c>
      <c r="R416" s="11322">
        <v>8</v>
      </c>
    </row>
    <row r="417">
      <c r="P417" s="11322" t="s">
        <v>17926</v>
      </c>
      <c r="Q417" s="11322" t="s">
        <v>17471</v>
      </c>
      <c r="R417" s="11322">
        <v>8</v>
      </c>
    </row>
    <row r="418">
      <c r="P418" s="11322" t="s">
        <v>17927</v>
      </c>
      <c r="Q418" s="11322" t="s">
        <v>17471</v>
      </c>
      <c r="R418" s="11322">
        <v>8</v>
      </c>
    </row>
    <row r="419">
      <c r="P419" s="11322" t="s">
        <v>17928</v>
      </c>
      <c r="Q419" s="11322"/>
      <c r="R419" s="11322">
        <v>8</v>
      </c>
    </row>
    <row r="420">
      <c r="P420" s="11322" t="s">
        <v>17929</v>
      </c>
      <c r="Q420" s="11322"/>
      <c r="R420" s="11322">
        <v>8</v>
      </c>
    </row>
    <row r="421">
      <c r="P421" s="11322" t="s">
        <v>17930</v>
      </c>
      <c r="Q421" s="11322" t="s">
        <v>17478</v>
      </c>
      <c r="R421" s="11322">
        <v>8</v>
      </c>
    </row>
    <row r="422">
      <c r="P422" s="11322" t="s">
        <v>17931</v>
      </c>
      <c r="Q422" s="11322"/>
      <c r="R422" s="11322">
        <v>8</v>
      </c>
    </row>
    <row r="423">
      <c r="P423" s="11322" t="s">
        <v>17932</v>
      </c>
      <c r="Q423" s="11322" t="s">
        <v>17478</v>
      </c>
      <c r="R423" s="11322">
        <v>8</v>
      </c>
    </row>
    <row r="424">
      <c r="P424" s="11322" t="s">
        <v>17933</v>
      </c>
      <c r="Q424" s="11322" t="s">
        <v>17478</v>
      </c>
      <c r="R424" s="11322">
        <v>8</v>
      </c>
    </row>
    <row r="425">
      <c r="P425" s="11322" t="s">
        <v>17934</v>
      </c>
      <c r="Q425" s="11322" t="s">
        <v>17471</v>
      </c>
      <c r="R425" s="11322">
        <v>8</v>
      </c>
    </row>
    <row r="426">
      <c r="P426" s="11322" t="s">
        <v>17935</v>
      </c>
      <c r="Q426" s="11322"/>
      <c r="R426" s="11322">
        <v>8</v>
      </c>
    </row>
    <row r="427">
      <c r="P427" s="11322" t="s">
        <v>17936</v>
      </c>
      <c r="Q427" s="11322" t="s">
        <v>17471</v>
      </c>
      <c r="R427" s="11322">
        <v>8</v>
      </c>
    </row>
    <row r="428">
      <c r="P428" s="11322" t="s">
        <v>17937</v>
      </c>
      <c r="Q428" s="11322" t="s">
        <v>17657</v>
      </c>
      <c r="R428" s="11322">
        <v>8</v>
      </c>
    </row>
    <row r="429">
      <c r="P429" s="11322" t="s">
        <v>17938</v>
      </c>
      <c r="Q429" s="11322" t="s">
        <v>17471</v>
      </c>
      <c r="R429" s="11322">
        <v>8</v>
      </c>
    </row>
    <row r="430">
      <c r="P430" s="11322" t="s">
        <v>17939</v>
      </c>
      <c r="Q430" s="11322" t="s">
        <v>17471</v>
      </c>
      <c r="R430" s="11322">
        <v>8</v>
      </c>
    </row>
    <row r="431">
      <c r="P431" s="11322" t="s">
        <v>17940</v>
      </c>
      <c r="Q431" s="11322" t="s">
        <v>17471</v>
      </c>
      <c r="R431" s="11322">
        <v>8</v>
      </c>
    </row>
    <row r="432">
      <c r="P432" s="11322" t="s">
        <v>17941</v>
      </c>
      <c r="Q432" s="11322" t="s">
        <v>17471</v>
      </c>
      <c r="R432" s="11322">
        <v>8</v>
      </c>
    </row>
    <row r="433">
      <c r="P433" s="11322" t="s">
        <v>17942</v>
      </c>
      <c r="Q433" s="11322" t="s">
        <v>17478</v>
      </c>
      <c r="R433" s="11322">
        <v>8</v>
      </c>
    </row>
    <row r="434">
      <c r="P434" s="11322" t="s">
        <v>17943</v>
      </c>
      <c r="Q434" s="11322" t="s">
        <v>17471</v>
      </c>
      <c r="R434" s="11322">
        <v>8</v>
      </c>
    </row>
    <row r="435">
      <c r="P435" s="11322" t="s">
        <v>17944</v>
      </c>
      <c r="Q435" s="11322" t="s">
        <v>17478</v>
      </c>
      <c r="R435" s="11322">
        <v>8</v>
      </c>
    </row>
    <row r="436">
      <c r="P436" s="11322" t="s">
        <v>17945</v>
      </c>
      <c r="Q436" s="11322" t="s">
        <v>17471</v>
      </c>
      <c r="R436" s="11322">
        <v>8</v>
      </c>
    </row>
    <row r="437">
      <c r="P437" s="11322" t="s">
        <v>17946</v>
      </c>
      <c r="Q437" s="11322" t="s">
        <v>17471</v>
      </c>
      <c r="R437" s="11322">
        <v>8</v>
      </c>
    </row>
    <row r="438">
      <c r="P438" s="11322" t="s">
        <v>17947</v>
      </c>
      <c r="Q438" s="11322" t="s">
        <v>17471</v>
      </c>
      <c r="R438" s="11322">
        <v>8</v>
      </c>
    </row>
    <row r="439">
      <c r="P439" s="11322"/>
      <c r="Q439" s="11322"/>
      <c r="R439" s="11322">
        <v>8</v>
      </c>
    </row>
    <row r="440">
      <c r="P440" s="11322" t="s">
        <v>17948</v>
      </c>
      <c r="Q440" s="11322"/>
      <c r="R440" s="11322">
        <v>8</v>
      </c>
    </row>
    <row r="441">
      <c r="P441" s="11322" t="s">
        <v>17949</v>
      </c>
      <c r="Q441" s="11322"/>
      <c r="R441" s="11322">
        <v>8</v>
      </c>
    </row>
    <row r="442">
      <c r="P442" s="11322" t="s">
        <v>17950</v>
      </c>
      <c r="Q442" s="11322"/>
      <c r="R442" s="11322">
        <v>8</v>
      </c>
    </row>
    <row r="443">
      <c r="P443" s="11322" t="s">
        <v>17951</v>
      </c>
      <c r="Q443" s="11322" t="s">
        <v>17471</v>
      </c>
      <c r="R443" s="11322">
        <v>8</v>
      </c>
    </row>
    <row r="444">
      <c r="P444" s="11322" t="s">
        <v>17952</v>
      </c>
      <c r="Q444" s="11322" t="s">
        <v>17471</v>
      </c>
      <c r="R444" s="11322">
        <v>8</v>
      </c>
    </row>
    <row r="445">
      <c r="P445" s="11322" t="s">
        <v>17953</v>
      </c>
      <c r="Q445" s="11322" t="s">
        <v>17471</v>
      </c>
      <c r="R445" s="11322">
        <v>8</v>
      </c>
    </row>
    <row r="446">
      <c r="P446" s="11322" t="s">
        <v>17954</v>
      </c>
      <c r="Q446" s="11322" t="s">
        <v>17471</v>
      </c>
      <c r="R446" s="11322">
        <v>7</v>
      </c>
    </row>
    <row r="447">
      <c r="P447" s="11322" t="s">
        <v>17955</v>
      </c>
      <c r="Q447" s="11322" t="s">
        <v>17478</v>
      </c>
      <c r="R447" s="11322">
        <v>7</v>
      </c>
    </row>
    <row r="448">
      <c r="P448" s="11322" t="s">
        <v>17956</v>
      </c>
      <c r="Q448" s="11322" t="s">
        <v>17478</v>
      </c>
      <c r="R448" s="11322">
        <v>7</v>
      </c>
    </row>
    <row r="449">
      <c r="P449" s="11322" t="s">
        <v>17957</v>
      </c>
      <c r="Q449" s="11322" t="s">
        <v>17478</v>
      </c>
      <c r="R449" s="11322">
        <v>7</v>
      </c>
    </row>
    <row r="450">
      <c r="P450" s="11322" t="s">
        <v>17958</v>
      </c>
      <c r="Q450" s="11322" t="s">
        <v>17478</v>
      </c>
      <c r="R450" s="11322">
        <v>7</v>
      </c>
    </row>
    <row r="451">
      <c r="P451" s="11322" t="s">
        <v>17959</v>
      </c>
      <c r="Q451" s="11322"/>
      <c r="R451" s="11322">
        <v>7</v>
      </c>
    </row>
    <row r="452">
      <c r="P452" s="11322" t="s">
        <v>17960</v>
      </c>
      <c r="Q452" s="11322" t="s">
        <v>17478</v>
      </c>
      <c r="R452" s="11322">
        <v>7</v>
      </c>
    </row>
    <row r="453">
      <c r="P453" s="11322" t="s">
        <v>17961</v>
      </c>
      <c r="Q453" s="11322" t="s">
        <v>17471</v>
      </c>
      <c r="R453" s="11322">
        <v>7</v>
      </c>
    </row>
    <row r="454">
      <c r="P454" s="11322" t="s">
        <v>17962</v>
      </c>
      <c r="Q454" s="11322" t="s">
        <v>17471</v>
      </c>
      <c r="R454" s="11322">
        <v>7</v>
      </c>
    </row>
    <row r="455">
      <c r="P455" s="11322" t="s">
        <v>17963</v>
      </c>
      <c r="Q455" s="11322"/>
      <c r="R455" s="11322">
        <v>7</v>
      </c>
    </row>
    <row r="456">
      <c r="P456" s="11322" t="s">
        <v>17964</v>
      </c>
      <c r="Q456" s="11322" t="s">
        <v>17471</v>
      </c>
      <c r="R456" s="11322">
        <v>7</v>
      </c>
    </row>
    <row r="457">
      <c r="P457" s="11322" t="s">
        <v>17965</v>
      </c>
      <c r="Q457" s="11322" t="s">
        <v>17471</v>
      </c>
      <c r="R457" s="11322">
        <v>7</v>
      </c>
    </row>
    <row r="458">
      <c r="P458" s="11322" t="s">
        <v>17966</v>
      </c>
      <c r="Q458" s="11322" t="s">
        <v>17478</v>
      </c>
      <c r="R458" s="11322">
        <v>7</v>
      </c>
    </row>
    <row r="459">
      <c r="P459" s="11322" t="s">
        <v>17967</v>
      </c>
      <c r="Q459" s="11322" t="s">
        <v>17478</v>
      </c>
      <c r="R459" s="11322">
        <v>7</v>
      </c>
    </row>
    <row r="460">
      <c r="P460" s="11322" t="s">
        <v>17968</v>
      </c>
      <c r="Q460" s="11322" t="s">
        <v>17471</v>
      </c>
      <c r="R460" s="11322">
        <v>7</v>
      </c>
    </row>
    <row r="461">
      <c r="P461" s="11322" t="s">
        <v>17969</v>
      </c>
      <c r="Q461" s="11322" t="s">
        <v>17471</v>
      </c>
      <c r="R461" s="11322">
        <v>7</v>
      </c>
    </row>
    <row r="462">
      <c r="P462" s="11322" t="s">
        <v>17970</v>
      </c>
      <c r="Q462" s="11322" t="s">
        <v>17471</v>
      </c>
      <c r="R462" s="11322">
        <v>7</v>
      </c>
    </row>
    <row r="463">
      <c r="P463" s="11322" t="s">
        <v>17971</v>
      </c>
      <c r="Q463" s="11322" t="s">
        <v>17657</v>
      </c>
      <c r="R463" s="11322">
        <v>7</v>
      </c>
    </row>
    <row r="464">
      <c r="P464" s="11322" t="s">
        <v>17972</v>
      </c>
      <c r="Q464" s="11322" t="s">
        <v>17471</v>
      </c>
      <c r="R464" s="11322">
        <v>7</v>
      </c>
    </row>
    <row r="465">
      <c r="P465" s="11322" t="s">
        <v>17973</v>
      </c>
      <c r="Q465" s="11322" t="s">
        <v>17471</v>
      </c>
      <c r="R465" s="11322">
        <v>7</v>
      </c>
    </row>
    <row r="466">
      <c r="P466" s="11322" t="s">
        <v>17974</v>
      </c>
      <c r="Q466" s="11322" t="s">
        <v>17471</v>
      </c>
      <c r="R466" s="11322">
        <v>7</v>
      </c>
    </row>
    <row r="467">
      <c r="P467" s="11322" t="s">
        <v>17975</v>
      </c>
      <c r="Q467" s="11322" t="s">
        <v>17471</v>
      </c>
      <c r="R467" s="11322">
        <v>7</v>
      </c>
    </row>
    <row r="468">
      <c r="P468" s="11322" t="s">
        <v>17976</v>
      </c>
      <c r="Q468" s="11322" t="s">
        <v>17471</v>
      </c>
      <c r="R468" s="11322">
        <v>7</v>
      </c>
    </row>
    <row r="469">
      <c r="P469" s="11322" t="s">
        <v>17977</v>
      </c>
      <c r="Q469" s="11322"/>
      <c r="R469" s="11322">
        <v>7</v>
      </c>
    </row>
    <row r="470">
      <c r="P470" s="11322" t="s">
        <v>17978</v>
      </c>
      <c r="Q470" s="11322" t="s">
        <v>17478</v>
      </c>
      <c r="R470" s="11322">
        <v>7</v>
      </c>
    </row>
    <row r="471">
      <c r="P471" s="11322" t="s">
        <v>17979</v>
      </c>
      <c r="Q471" s="11322" t="s">
        <v>17478</v>
      </c>
      <c r="R471" s="11322">
        <v>7</v>
      </c>
    </row>
    <row r="472">
      <c r="P472" s="11322" t="s">
        <v>17980</v>
      </c>
      <c r="Q472" s="11322" t="s">
        <v>17459</v>
      </c>
      <c r="R472" s="11322">
        <v>7</v>
      </c>
    </row>
    <row r="473">
      <c r="P473" s="11322" t="s">
        <v>17981</v>
      </c>
      <c r="Q473" s="11322" t="s">
        <v>17471</v>
      </c>
      <c r="R473" s="11322">
        <v>7</v>
      </c>
    </row>
    <row r="474">
      <c r="P474" s="11322" t="s">
        <v>17982</v>
      </c>
      <c r="Q474" s="11322" t="s">
        <v>17471</v>
      </c>
      <c r="R474" s="11322">
        <v>7</v>
      </c>
    </row>
    <row r="475">
      <c r="P475" s="11322" t="s">
        <v>17983</v>
      </c>
      <c r="Q475" s="11322"/>
      <c r="R475" s="11322">
        <v>7</v>
      </c>
    </row>
    <row r="476">
      <c r="P476" s="11322" t="s">
        <v>17984</v>
      </c>
      <c r="Q476" s="11322" t="s">
        <v>17471</v>
      </c>
      <c r="R476" s="11322">
        <v>7</v>
      </c>
    </row>
    <row r="477">
      <c r="P477" s="11322" t="s">
        <v>17985</v>
      </c>
      <c r="Q477" s="11322" t="s">
        <v>17471</v>
      </c>
      <c r="R477" s="11322">
        <v>7</v>
      </c>
    </row>
    <row r="478">
      <c r="P478" s="11322" t="s">
        <v>17986</v>
      </c>
      <c r="Q478" s="11322" t="s">
        <v>17471</v>
      </c>
      <c r="R478" s="11322">
        <v>6</v>
      </c>
    </row>
    <row r="479">
      <c r="P479" s="11322" t="s">
        <v>17987</v>
      </c>
      <c r="Q479" s="11322"/>
      <c r="R479" s="11322">
        <v>6</v>
      </c>
    </row>
    <row r="480">
      <c r="P480" s="11322" t="s">
        <v>17988</v>
      </c>
      <c r="Q480" s="11322" t="s">
        <v>17471</v>
      </c>
      <c r="R480" s="11322">
        <v>6</v>
      </c>
    </row>
    <row r="481">
      <c r="P481" s="11322" t="s">
        <v>17989</v>
      </c>
      <c r="Q481" s="11322"/>
      <c r="R481" s="11322">
        <v>6</v>
      </c>
    </row>
    <row r="482">
      <c r="P482" s="11322" t="s">
        <v>17990</v>
      </c>
      <c r="Q482" s="11322" t="s">
        <v>17478</v>
      </c>
      <c r="R482" s="11322">
        <v>6</v>
      </c>
    </row>
    <row r="483">
      <c r="P483" s="11322" t="s">
        <v>17991</v>
      </c>
      <c r="Q483" s="11322" t="s">
        <v>17478</v>
      </c>
      <c r="R483" s="11322">
        <v>6</v>
      </c>
    </row>
    <row r="484">
      <c r="P484" s="11322" t="s">
        <v>17992</v>
      </c>
      <c r="Q484" s="11322" t="s">
        <v>17471</v>
      </c>
      <c r="R484" s="11322">
        <v>6</v>
      </c>
    </row>
    <row r="485">
      <c r="P485" s="11322" t="s">
        <v>17993</v>
      </c>
      <c r="Q485" s="11322" t="s">
        <v>17471</v>
      </c>
      <c r="R485" s="11322">
        <v>6</v>
      </c>
    </row>
    <row r="486">
      <c r="P486" s="11322" t="s">
        <v>17994</v>
      </c>
      <c r="Q486" s="11322" t="s">
        <v>17471</v>
      </c>
      <c r="R486" s="11322">
        <v>6</v>
      </c>
    </row>
    <row r="487">
      <c r="P487" s="11322" t="s">
        <v>17995</v>
      </c>
      <c r="Q487" s="11322" t="s">
        <v>17478</v>
      </c>
      <c r="R487" s="11322">
        <v>6</v>
      </c>
    </row>
    <row r="488">
      <c r="P488" s="11322" t="s">
        <v>17996</v>
      </c>
      <c r="Q488" s="11322" t="s">
        <v>17478</v>
      </c>
      <c r="R488" s="11322">
        <v>6</v>
      </c>
    </row>
    <row r="489">
      <c r="P489" s="11322" t="s">
        <v>17997</v>
      </c>
      <c r="Q489" s="11322" t="s">
        <v>17657</v>
      </c>
      <c r="R489" s="11322">
        <v>6</v>
      </c>
    </row>
    <row r="490">
      <c r="P490" s="11322" t="s">
        <v>17998</v>
      </c>
      <c r="Q490" s="11322" t="s">
        <v>17478</v>
      </c>
      <c r="R490" s="11322">
        <v>6</v>
      </c>
    </row>
    <row r="491">
      <c r="P491" s="11322" t="s">
        <v>17999</v>
      </c>
      <c r="Q491" s="11322"/>
      <c r="R491" s="11322">
        <v>6</v>
      </c>
    </row>
    <row r="492">
      <c r="P492" s="11322" t="s">
        <v>18000</v>
      </c>
      <c r="Q492" s="11322"/>
      <c r="R492" s="11322">
        <v>6</v>
      </c>
    </row>
    <row r="493">
      <c r="P493" s="11322" t="s">
        <v>18001</v>
      </c>
      <c r="Q493" s="11322"/>
      <c r="R493" s="11322">
        <v>6</v>
      </c>
    </row>
    <row r="494">
      <c r="P494" s="11322" t="s">
        <v>18002</v>
      </c>
      <c r="Q494" s="11322" t="s">
        <v>17478</v>
      </c>
      <c r="R494" s="11322">
        <v>6</v>
      </c>
    </row>
    <row r="495">
      <c r="P495" s="11322" t="s">
        <v>18003</v>
      </c>
      <c r="Q495" s="11322" t="s">
        <v>17478</v>
      </c>
      <c r="R495" s="11322">
        <v>6</v>
      </c>
    </row>
    <row r="496">
      <c r="P496" s="11322" t="s">
        <v>18004</v>
      </c>
      <c r="Q496" s="11322" t="s">
        <v>17471</v>
      </c>
      <c r="R496" s="11322">
        <v>6</v>
      </c>
    </row>
    <row r="497">
      <c r="P497" s="11322" t="s">
        <v>18005</v>
      </c>
      <c r="Q497" s="11322" t="s">
        <v>17471</v>
      </c>
      <c r="R497" s="11322">
        <v>6</v>
      </c>
    </row>
    <row r="498">
      <c r="P498" s="11322" t="s">
        <v>18006</v>
      </c>
      <c r="Q498" s="11322"/>
      <c r="R498" s="11322">
        <v>6</v>
      </c>
    </row>
    <row r="499">
      <c r="P499" s="11322" t="s">
        <v>18007</v>
      </c>
      <c r="Q499" s="11322" t="s">
        <v>17471</v>
      </c>
      <c r="R499" s="11322">
        <v>6</v>
      </c>
    </row>
    <row r="500">
      <c r="P500" s="11322" t="s">
        <v>18008</v>
      </c>
      <c r="Q500" s="11322" t="s">
        <v>17657</v>
      </c>
      <c r="R500" s="11322">
        <v>6</v>
      </c>
    </row>
    <row r="501">
      <c r="P501" s="11322" t="s">
        <v>18009</v>
      </c>
      <c r="Q501" s="11322" t="s">
        <v>17471</v>
      </c>
      <c r="R501" s="11322">
        <v>6</v>
      </c>
    </row>
    <row r="502">
      <c r="P502" s="11322" t="s">
        <v>18010</v>
      </c>
      <c r="Q502" s="11322" t="s">
        <v>17471</v>
      </c>
      <c r="R502" s="11322">
        <v>6</v>
      </c>
    </row>
    <row r="503">
      <c r="P503" s="11322" t="s">
        <v>18011</v>
      </c>
      <c r="Q503" s="11322" t="s">
        <v>17471</v>
      </c>
      <c r="R503" s="11322">
        <v>6</v>
      </c>
    </row>
    <row r="504">
      <c r="P504" s="11322" t="s">
        <v>18012</v>
      </c>
      <c r="Q504" s="11322" t="s">
        <v>17471</v>
      </c>
      <c r="R504" s="11322">
        <v>6</v>
      </c>
    </row>
    <row r="505">
      <c r="P505" s="11322" t="s">
        <v>18013</v>
      </c>
      <c r="Q505" s="11322" t="s">
        <v>17471</v>
      </c>
      <c r="R505" s="11322">
        <v>6</v>
      </c>
    </row>
    <row r="506">
      <c r="P506" s="11322" t="s">
        <v>18014</v>
      </c>
      <c r="Q506" s="11322"/>
      <c r="R506" s="11322">
        <v>6</v>
      </c>
    </row>
    <row r="507">
      <c r="P507" s="11322" t="s">
        <v>18015</v>
      </c>
      <c r="Q507" s="11322" t="s">
        <v>17478</v>
      </c>
      <c r="R507" s="11322">
        <v>6</v>
      </c>
    </row>
    <row r="508">
      <c r="P508" s="11322" t="s">
        <v>18016</v>
      </c>
      <c r="Q508" s="11322" t="s">
        <v>17471</v>
      </c>
      <c r="R508" s="11322">
        <v>6</v>
      </c>
    </row>
    <row r="509">
      <c r="P509" s="11322" t="s">
        <v>18017</v>
      </c>
      <c r="Q509" s="11322" t="s">
        <v>17471</v>
      </c>
      <c r="R509" s="11322">
        <v>6</v>
      </c>
    </row>
    <row r="510">
      <c r="P510" s="11322" t="s">
        <v>18018</v>
      </c>
      <c r="Q510" s="11322" t="s">
        <v>17471</v>
      </c>
      <c r="R510" s="11322">
        <v>6</v>
      </c>
    </row>
    <row r="511">
      <c r="P511" s="11322" t="s">
        <v>18019</v>
      </c>
      <c r="Q511" s="11322" t="s">
        <v>17471</v>
      </c>
      <c r="R511" s="11322">
        <v>6</v>
      </c>
    </row>
    <row r="512">
      <c r="P512" s="11322" t="s">
        <v>18020</v>
      </c>
      <c r="Q512" s="11322"/>
      <c r="R512" s="11322">
        <v>6</v>
      </c>
    </row>
    <row r="513">
      <c r="P513" s="11322" t="s">
        <v>18021</v>
      </c>
      <c r="Q513" s="11322" t="s">
        <v>17471</v>
      </c>
      <c r="R513" s="11322">
        <v>6</v>
      </c>
    </row>
    <row r="514">
      <c r="P514" s="11322" t="s">
        <v>18022</v>
      </c>
      <c r="Q514" s="11322"/>
      <c r="R514" s="11322">
        <v>6</v>
      </c>
    </row>
    <row r="515">
      <c r="P515" s="11322" t="s">
        <v>18023</v>
      </c>
      <c r="Q515" s="11322" t="s">
        <v>17471</v>
      </c>
      <c r="R515" s="11322">
        <v>6</v>
      </c>
    </row>
    <row r="516">
      <c r="P516" s="11322" t="s">
        <v>18024</v>
      </c>
      <c r="Q516" s="11322" t="s">
        <v>17471</v>
      </c>
      <c r="R516" s="11322">
        <v>6</v>
      </c>
    </row>
    <row r="517">
      <c r="P517" s="11322" t="s">
        <v>18025</v>
      </c>
      <c r="Q517" s="11322" t="s">
        <v>17478</v>
      </c>
      <c r="R517" s="11322">
        <v>6</v>
      </c>
    </row>
    <row r="518">
      <c r="P518" s="11322" t="s">
        <v>18026</v>
      </c>
      <c r="Q518" s="11322" t="s">
        <v>17471</v>
      </c>
      <c r="R518" s="11322">
        <v>6</v>
      </c>
    </row>
    <row r="519">
      <c r="P519" s="11322" t="s">
        <v>18027</v>
      </c>
      <c r="Q519" s="11322" t="s">
        <v>17471</v>
      </c>
      <c r="R519" s="11322">
        <v>6</v>
      </c>
    </row>
    <row r="520">
      <c r="P520" s="11322" t="s">
        <v>18028</v>
      </c>
      <c r="Q520" s="11322" t="s">
        <v>17471</v>
      </c>
      <c r="R520" s="11322">
        <v>6</v>
      </c>
    </row>
    <row r="521">
      <c r="P521" s="11322" t="s">
        <v>18029</v>
      </c>
      <c r="Q521" s="11322" t="s">
        <v>17478</v>
      </c>
      <c r="R521" s="11322">
        <v>6</v>
      </c>
    </row>
    <row r="522">
      <c r="P522" s="11322" t="s">
        <v>18030</v>
      </c>
      <c r="Q522" s="11322" t="s">
        <v>17478</v>
      </c>
      <c r="R522" s="11322">
        <v>6</v>
      </c>
    </row>
    <row r="523">
      <c r="P523" s="11322" t="s">
        <v>18031</v>
      </c>
      <c r="Q523" s="11322" t="s">
        <v>17478</v>
      </c>
      <c r="R523" s="11322">
        <v>6</v>
      </c>
    </row>
    <row r="524">
      <c r="P524" s="11322" t="s">
        <v>18032</v>
      </c>
      <c r="Q524" s="11322" t="s">
        <v>17478</v>
      </c>
      <c r="R524" s="11322">
        <v>6</v>
      </c>
    </row>
    <row r="525">
      <c r="P525" s="11322" t="s">
        <v>18033</v>
      </c>
      <c r="Q525" s="11322" t="s">
        <v>17471</v>
      </c>
      <c r="R525" s="11322">
        <v>6</v>
      </c>
    </row>
    <row r="526">
      <c r="P526" s="11322" t="s">
        <v>18034</v>
      </c>
      <c r="Q526" s="11322" t="s">
        <v>17471</v>
      </c>
      <c r="R526" s="11322">
        <v>6</v>
      </c>
    </row>
    <row r="527">
      <c r="P527" s="11322" t="s">
        <v>18035</v>
      </c>
      <c r="Q527" s="11322" t="s">
        <v>17471</v>
      </c>
      <c r="R527" s="11322">
        <v>6</v>
      </c>
    </row>
    <row r="528">
      <c r="P528" s="11322" t="s">
        <v>18036</v>
      </c>
      <c r="Q528" s="11322" t="s">
        <v>17471</v>
      </c>
      <c r="R528" s="11322">
        <v>6</v>
      </c>
    </row>
    <row r="529">
      <c r="P529" s="11322" t="s">
        <v>18037</v>
      </c>
      <c r="Q529" s="11322" t="s">
        <v>17471</v>
      </c>
      <c r="R529" s="11322">
        <v>6</v>
      </c>
    </row>
    <row r="530">
      <c r="P530" s="11322" t="s">
        <v>18038</v>
      </c>
      <c r="Q530" s="11322" t="s">
        <v>17471</v>
      </c>
      <c r="R530" s="11322">
        <v>6</v>
      </c>
    </row>
    <row r="531">
      <c r="P531" s="11322" t="s">
        <v>18039</v>
      </c>
      <c r="Q531" s="11322" t="s">
        <v>17471</v>
      </c>
      <c r="R531" s="11322">
        <v>6</v>
      </c>
    </row>
    <row r="532">
      <c r="P532" s="11322" t="s">
        <v>18040</v>
      </c>
      <c r="Q532" s="11322" t="s">
        <v>17471</v>
      </c>
      <c r="R532" s="11322">
        <v>5</v>
      </c>
    </row>
    <row r="533">
      <c r="P533" s="11322" t="s">
        <v>18041</v>
      </c>
      <c r="Q533" s="11322"/>
      <c r="R533" s="11322">
        <v>5</v>
      </c>
    </row>
    <row r="534">
      <c r="P534" s="11322" t="s">
        <v>18042</v>
      </c>
      <c r="Q534" s="11322" t="s">
        <v>17471</v>
      </c>
      <c r="R534" s="11322">
        <v>5</v>
      </c>
    </row>
    <row r="535">
      <c r="P535" s="11322" t="s">
        <v>18043</v>
      </c>
      <c r="Q535" s="11322" t="s">
        <v>17471</v>
      </c>
      <c r="R535" s="11322">
        <v>5</v>
      </c>
    </row>
    <row r="536">
      <c r="P536" s="11322" t="s">
        <v>18044</v>
      </c>
      <c r="Q536" s="11322" t="s">
        <v>17478</v>
      </c>
      <c r="R536" s="11322">
        <v>5</v>
      </c>
    </row>
    <row r="537">
      <c r="P537" s="11322" t="s">
        <v>18045</v>
      </c>
      <c r="Q537" s="11322" t="s">
        <v>17471</v>
      </c>
      <c r="R537" s="11322">
        <v>5</v>
      </c>
    </row>
    <row r="538">
      <c r="P538" s="11322" t="s">
        <v>18046</v>
      </c>
      <c r="Q538" s="11322" t="s">
        <v>17471</v>
      </c>
      <c r="R538" s="11322">
        <v>5</v>
      </c>
    </row>
    <row r="539">
      <c r="P539" s="11322" t="s">
        <v>18047</v>
      </c>
      <c r="Q539" s="11322" t="s">
        <v>17471</v>
      </c>
      <c r="R539" s="11322">
        <v>5</v>
      </c>
    </row>
    <row r="540">
      <c r="P540" s="11322" t="s">
        <v>18048</v>
      </c>
      <c r="Q540" s="11322" t="s">
        <v>17478</v>
      </c>
      <c r="R540" s="11322">
        <v>5</v>
      </c>
    </row>
    <row r="541">
      <c r="P541" s="11322" t="s">
        <v>18049</v>
      </c>
      <c r="Q541" s="11322" t="s">
        <v>17478</v>
      </c>
      <c r="R541" s="11322">
        <v>5</v>
      </c>
    </row>
    <row r="542">
      <c r="P542" s="11322" t="s">
        <v>18050</v>
      </c>
      <c r="Q542" s="11322" t="s">
        <v>17471</v>
      </c>
      <c r="R542" s="11322">
        <v>5</v>
      </c>
    </row>
    <row r="543">
      <c r="P543" s="11322" t="s">
        <v>18051</v>
      </c>
      <c r="Q543" s="11322"/>
      <c r="R543" s="11322">
        <v>5</v>
      </c>
    </row>
    <row r="544">
      <c r="P544" s="11322" t="s">
        <v>18052</v>
      </c>
      <c r="Q544" s="11322" t="s">
        <v>17471</v>
      </c>
      <c r="R544" s="11322">
        <v>5</v>
      </c>
    </row>
    <row r="545">
      <c r="P545" s="11322" t="s">
        <v>18053</v>
      </c>
      <c r="Q545" s="11322" t="s">
        <v>17471</v>
      </c>
      <c r="R545" s="11322">
        <v>5</v>
      </c>
    </row>
    <row r="546">
      <c r="P546" s="11322" t="s">
        <v>18054</v>
      </c>
      <c r="Q546" s="11322" t="s">
        <v>17471</v>
      </c>
      <c r="R546" s="11322">
        <v>5</v>
      </c>
    </row>
    <row r="547">
      <c r="P547" s="11322" t="s">
        <v>18055</v>
      </c>
      <c r="Q547" s="11322" t="s">
        <v>17471</v>
      </c>
      <c r="R547" s="11322">
        <v>5</v>
      </c>
    </row>
    <row r="548">
      <c r="P548" s="11322" t="s">
        <v>18056</v>
      </c>
      <c r="Q548" s="11322" t="s">
        <v>17478</v>
      </c>
      <c r="R548" s="11322">
        <v>5</v>
      </c>
    </row>
    <row r="549">
      <c r="P549" s="11322" t="s">
        <v>18057</v>
      </c>
      <c r="Q549" s="11322" t="s">
        <v>17478</v>
      </c>
      <c r="R549" s="11322">
        <v>5</v>
      </c>
    </row>
    <row r="550">
      <c r="P550" s="11322" t="s">
        <v>18058</v>
      </c>
      <c r="Q550" s="11322"/>
      <c r="R550" s="11322">
        <v>5</v>
      </c>
    </row>
    <row r="551">
      <c r="P551" s="11322" t="s">
        <v>18059</v>
      </c>
      <c r="Q551" s="11322" t="s">
        <v>17471</v>
      </c>
      <c r="R551" s="11322">
        <v>5</v>
      </c>
    </row>
    <row r="552">
      <c r="P552" s="11322" t="s">
        <v>18060</v>
      </c>
      <c r="Q552" s="11322" t="s">
        <v>17471</v>
      </c>
      <c r="R552" s="11322">
        <v>5</v>
      </c>
    </row>
    <row r="553">
      <c r="P553" s="11322" t="s">
        <v>18061</v>
      </c>
      <c r="Q553" s="11322" t="s">
        <v>17471</v>
      </c>
      <c r="R553" s="11322">
        <v>5</v>
      </c>
    </row>
    <row r="554">
      <c r="P554" s="11322" t="s">
        <v>18062</v>
      </c>
      <c r="Q554" s="11322" t="s">
        <v>17471</v>
      </c>
      <c r="R554" s="11322">
        <v>5</v>
      </c>
    </row>
    <row r="555">
      <c r="P555" s="11322" t="s">
        <v>18063</v>
      </c>
      <c r="Q555" s="11322" t="s">
        <v>17471</v>
      </c>
      <c r="R555" s="11322">
        <v>5</v>
      </c>
    </row>
    <row r="556">
      <c r="P556" s="11322" t="s">
        <v>18064</v>
      </c>
      <c r="Q556" s="11322" t="s">
        <v>17471</v>
      </c>
      <c r="R556" s="11322">
        <v>5</v>
      </c>
    </row>
    <row r="557">
      <c r="P557" s="11322" t="s">
        <v>18065</v>
      </c>
      <c r="Q557" s="11322" t="s">
        <v>17657</v>
      </c>
      <c r="R557" s="11322">
        <v>5</v>
      </c>
    </row>
    <row r="558">
      <c r="P558" s="11322" t="s">
        <v>18066</v>
      </c>
      <c r="Q558" s="11322" t="s">
        <v>17657</v>
      </c>
      <c r="R558" s="11322">
        <v>5</v>
      </c>
    </row>
    <row r="559">
      <c r="P559" s="11322" t="s">
        <v>18067</v>
      </c>
      <c r="Q559" s="11322"/>
      <c r="R559" s="11322">
        <v>5</v>
      </c>
    </row>
    <row r="560">
      <c r="P560" s="11322" t="s">
        <v>18068</v>
      </c>
      <c r="Q560" s="11322" t="s">
        <v>17471</v>
      </c>
      <c r="R560" s="11322">
        <v>5</v>
      </c>
    </row>
    <row r="561">
      <c r="P561" s="11322" t="s">
        <v>18069</v>
      </c>
      <c r="Q561" s="11322" t="s">
        <v>17471</v>
      </c>
      <c r="R561" s="11322">
        <v>5</v>
      </c>
    </row>
    <row r="562">
      <c r="P562" s="11322" t="s">
        <v>18070</v>
      </c>
      <c r="Q562" s="11322"/>
      <c r="R562" s="11322">
        <v>5</v>
      </c>
    </row>
    <row r="563">
      <c r="P563" s="11322" t="s">
        <v>18071</v>
      </c>
      <c r="Q563" s="11322" t="s">
        <v>17657</v>
      </c>
      <c r="R563" s="11322">
        <v>5</v>
      </c>
    </row>
    <row r="564">
      <c r="P564" s="11322" t="s">
        <v>18072</v>
      </c>
      <c r="Q564" s="11322" t="s">
        <v>17471</v>
      </c>
      <c r="R564" s="11322">
        <v>5</v>
      </c>
    </row>
    <row r="565">
      <c r="P565" s="11322" t="s">
        <v>18073</v>
      </c>
      <c r="Q565" s="11322" t="s">
        <v>17471</v>
      </c>
      <c r="R565" s="11322">
        <v>5</v>
      </c>
    </row>
    <row r="566">
      <c r="P566" s="11322" t="s">
        <v>18074</v>
      </c>
      <c r="Q566" s="11322" t="s">
        <v>17471</v>
      </c>
      <c r="R566" s="11322">
        <v>5</v>
      </c>
    </row>
    <row r="567">
      <c r="P567" s="11322" t="s">
        <v>18075</v>
      </c>
      <c r="Q567" s="11322" t="s">
        <v>17471</v>
      </c>
      <c r="R567" s="11322">
        <v>5</v>
      </c>
    </row>
    <row r="568">
      <c r="P568" s="11322" t="s">
        <v>18076</v>
      </c>
      <c r="Q568" s="11322" t="s">
        <v>17471</v>
      </c>
      <c r="R568" s="11322">
        <v>5</v>
      </c>
    </row>
    <row r="569">
      <c r="P569" s="11322" t="s">
        <v>18077</v>
      </c>
      <c r="Q569" s="11322" t="s">
        <v>17471</v>
      </c>
      <c r="R569" s="11322">
        <v>5</v>
      </c>
    </row>
    <row r="570">
      <c r="P570" s="11322" t="s">
        <v>18078</v>
      </c>
      <c r="Q570" s="11322"/>
      <c r="R570" s="11322">
        <v>5</v>
      </c>
    </row>
    <row r="571">
      <c r="P571" s="11322" t="s">
        <v>18079</v>
      </c>
      <c r="Q571" s="11322" t="s">
        <v>17478</v>
      </c>
      <c r="R571" s="11322">
        <v>5</v>
      </c>
    </row>
    <row r="572">
      <c r="P572" s="11322" t="s">
        <v>18080</v>
      </c>
      <c r="Q572" s="11322" t="s">
        <v>17478</v>
      </c>
      <c r="R572" s="11322">
        <v>5</v>
      </c>
    </row>
    <row r="573">
      <c r="P573" s="11322" t="s">
        <v>18081</v>
      </c>
      <c r="Q573" s="11322" t="s">
        <v>17478</v>
      </c>
      <c r="R573" s="11322">
        <v>5</v>
      </c>
    </row>
    <row r="574">
      <c r="P574" s="11322" t="s">
        <v>18082</v>
      </c>
      <c r="Q574" s="11322" t="s">
        <v>17657</v>
      </c>
      <c r="R574" s="11322">
        <v>5</v>
      </c>
    </row>
    <row r="575">
      <c r="P575" s="11322" t="s">
        <v>18083</v>
      </c>
      <c r="Q575" s="11322" t="s">
        <v>17478</v>
      </c>
      <c r="R575" s="11322">
        <v>5</v>
      </c>
    </row>
    <row r="576">
      <c r="P576" s="11322" t="s">
        <v>18084</v>
      </c>
      <c r="Q576" s="11322" t="s">
        <v>17657</v>
      </c>
      <c r="R576" s="11322">
        <v>5</v>
      </c>
    </row>
    <row r="577">
      <c r="P577" s="11322" t="s">
        <v>18085</v>
      </c>
      <c r="Q577" s="11322" t="s">
        <v>17657</v>
      </c>
      <c r="R577" s="11322">
        <v>5</v>
      </c>
    </row>
    <row r="578">
      <c r="P578" s="11322" t="s">
        <v>18086</v>
      </c>
      <c r="Q578" s="11322" t="s">
        <v>17471</v>
      </c>
      <c r="R578" s="11322">
        <v>5</v>
      </c>
    </row>
    <row r="579">
      <c r="P579" s="11322" t="s">
        <v>18087</v>
      </c>
      <c r="Q579" s="11322" t="s">
        <v>17471</v>
      </c>
      <c r="R579" s="11322">
        <v>5</v>
      </c>
    </row>
    <row r="580">
      <c r="P580" s="11322" t="s">
        <v>18088</v>
      </c>
      <c r="Q580" s="11322" t="s">
        <v>17471</v>
      </c>
      <c r="R580" s="11322">
        <v>5</v>
      </c>
    </row>
    <row r="581">
      <c r="P581" s="11322" t="s">
        <v>18089</v>
      </c>
      <c r="Q581" s="11322"/>
      <c r="R581" s="11322">
        <v>5</v>
      </c>
    </row>
    <row r="582">
      <c r="P582" s="11322" t="s">
        <v>18090</v>
      </c>
      <c r="Q582" s="11322" t="s">
        <v>17471</v>
      </c>
      <c r="R582" s="11322">
        <v>5</v>
      </c>
    </row>
    <row r="583">
      <c r="P583" s="11322" t="s">
        <v>18091</v>
      </c>
      <c r="Q583" s="11322"/>
      <c r="R583" s="11322">
        <v>5</v>
      </c>
    </row>
    <row r="584">
      <c r="P584" s="11322" t="s">
        <v>18092</v>
      </c>
      <c r="Q584" s="11322"/>
      <c r="R584" s="11322">
        <v>5</v>
      </c>
    </row>
    <row r="585">
      <c r="P585" s="11322" t="s">
        <v>18093</v>
      </c>
      <c r="Q585" s="11322" t="s">
        <v>17478</v>
      </c>
      <c r="R585" s="11322">
        <v>5</v>
      </c>
    </row>
    <row r="586">
      <c r="P586" s="11322" t="s">
        <v>18094</v>
      </c>
      <c r="Q586" s="11322" t="s">
        <v>17471</v>
      </c>
      <c r="R586" s="11322">
        <v>5</v>
      </c>
    </row>
    <row r="587">
      <c r="P587" s="11322" t="s">
        <v>18095</v>
      </c>
      <c r="Q587" s="11322"/>
      <c r="R587" s="11322">
        <v>5</v>
      </c>
    </row>
    <row r="588">
      <c r="P588" s="11322" t="s">
        <v>18096</v>
      </c>
      <c r="Q588" s="11322"/>
      <c r="R588" s="11322">
        <v>5</v>
      </c>
    </row>
    <row r="589">
      <c r="P589" s="11322" t="s">
        <v>18097</v>
      </c>
      <c r="Q589" s="11322"/>
      <c r="R589" s="11322">
        <v>5</v>
      </c>
    </row>
    <row r="590">
      <c r="P590" s="11322" t="s">
        <v>18098</v>
      </c>
      <c r="Q590" s="11322"/>
      <c r="R590" s="11322">
        <v>5</v>
      </c>
    </row>
    <row r="591">
      <c r="P591" s="11322" t="s">
        <v>18099</v>
      </c>
      <c r="Q591" s="11322"/>
      <c r="R591" s="11322">
        <v>5</v>
      </c>
    </row>
    <row r="592">
      <c r="P592" s="11322" t="s">
        <v>18100</v>
      </c>
      <c r="Q592" s="11322"/>
      <c r="R592" s="11322">
        <v>4</v>
      </c>
    </row>
    <row r="593">
      <c r="P593" s="11322" t="s">
        <v>18101</v>
      </c>
      <c r="Q593" s="11322"/>
      <c r="R593" s="11322">
        <v>4</v>
      </c>
    </row>
    <row r="594">
      <c r="P594" s="11322" t="s">
        <v>18102</v>
      </c>
      <c r="Q594" s="11322"/>
      <c r="R594" s="11322">
        <v>4</v>
      </c>
    </row>
    <row r="595">
      <c r="P595" s="11322" t="s">
        <v>18103</v>
      </c>
      <c r="Q595" s="11322" t="s">
        <v>17471</v>
      </c>
      <c r="R595" s="11322">
        <v>4</v>
      </c>
    </row>
    <row r="596">
      <c r="P596" s="11322" t="s">
        <v>18104</v>
      </c>
      <c r="Q596" s="11322" t="s">
        <v>17471</v>
      </c>
      <c r="R596" s="11322">
        <v>4</v>
      </c>
    </row>
    <row r="597">
      <c r="P597" s="11322" t="s">
        <v>18105</v>
      </c>
      <c r="Q597" s="11322"/>
      <c r="R597" s="11322">
        <v>4</v>
      </c>
    </row>
    <row r="598">
      <c r="P598" s="11322" t="s">
        <v>18106</v>
      </c>
      <c r="Q598" s="11322" t="s">
        <v>17471</v>
      </c>
      <c r="R598" s="11322">
        <v>4</v>
      </c>
    </row>
    <row r="599">
      <c r="P599" s="11322" t="s">
        <v>18107</v>
      </c>
      <c r="Q599" s="11322" t="s">
        <v>17471</v>
      </c>
      <c r="R599" s="11322">
        <v>4</v>
      </c>
    </row>
    <row r="600">
      <c r="P600" s="11322" t="s">
        <v>18108</v>
      </c>
      <c r="Q600" s="11322" t="s">
        <v>17471</v>
      </c>
      <c r="R600" s="11322">
        <v>4</v>
      </c>
    </row>
    <row r="601">
      <c r="P601" s="11322" t="s">
        <v>18109</v>
      </c>
      <c r="Q601" s="11322"/>
      <c r="R601" s="11322">
        <v>4</v>
      </c>
    </row>
    <row r="602">
      <c r="P602" s="11322" t="s">
        <v>18110</v>
      </c>
      <c r="Q602" s="11322"/>
      <c r="R602" s="11322">
        <v>4</v>
      </c>
    </row>
    <row r="603">
      <c r="P603" s="11322" t="s">
        <v>18111</v>
      </c>
      <c r="Q603" s="11322"/>
      <c r="R603" s="11322">
        <v>4</v>
      </c>
    </row>
    <row r="604">
      <c r="P604" s="11322" t="s">
        <v>18112</v>
      </c>
      <c r="Q604" s="11322" t="s">
        <v>17471</v>
      </c>
      <c r="R604" s="11322">
        <v>4</v>
      </c>
    </row>
    <row r="605">
      <c r="P605" s="11322" t="s">
        <v>18113</v>
      </c>
      <c r="Q605" s="11322" t="s">
        <v>17471</v>
      </c>
      <c r="R605" s="11322">
        <v>4</v>
      </c>
    </row>
    <row r="606">
      <c r="P606" s="11322" t="s">
        <v>18114</v>
      </c>
      <c r="Q606" s="11322" t="s">
        <v>17471</v>
      </c>
      <c r="R606" s="11322">
        <v>4</v>
      </c>
    </row>
    <row r="607">
      <c r="P607" s="11322" t="s">
        <v>17551</v>
      </c>
      <c r="Q607" s="11322" t="s">
        <v>17462</v>
      </c>
      <c r="R607" s="11322">
        <v>4</v>
      </c>
    </row>
    <row r="608">
      <c r="P608" s="11322" t="s">
        <v>18115</v>
      </c>
      <c r="Q608" s="11322" t="s">
        <v>17657</v>
      </c>
      <c r="R608" s="11322">
        <v>4</v>
      </c>
    </row>
    <row r="609">
      <c r="P609" s="11322" t="s">
        <v>18116</v>
      </c>
      <c r="Q609" s="11322" t="s">
        <v>17459</v>
      </c>
      <c r="R609" s="11322">
        <v>4</v>
      </c>
    </row>
    <row r="610">
      <c r="P610" s="11322" t="s">
        <v>18117</v>
      </c>
      <c r="Q610" s="11322" t="s">
        <v>17459</v>
      </c>
      <c r="R610" s="11322">
        <v>4</v>
      </c>
    </row>
    <row r="611">
      <c r="P611" s="11322" t="s">
        <v>18118</v>
      </c>
      <c r="Q611" s="11322" t="s">
        <v>17657</v>
      </c>
      <c r="R611" s="11322">
        <v>4</v>
      </c>
    </row>
    <row r="612">
      <c r="P612" s="11322" t="s">
        <v>18119</v>
      </c>
      <c r="Q612" s="11322"/>
      <c r="R612" s="11322">
        <v>4</v>
      </c>
    </row>
    <row r="613">
      <c r="P613" s="11322" t="s">
        <v>18120</v>
      </c>
      <c r="Q613" s="11322"/>
      <c r="R613" s="11322">
        <v>4</v>
      </c>
    </row>
    <row r="614">
      <c r="P614" s="11322" t="s">
        <v>18121</v>
      </c>
      <c r="Q614" s="11322" t="s">
        <v>17478</v>
      </c>
      <c r="R614" s="11322">
        <v>4</v>
      </c>
    </row>
    <row r="615">
      <c r="P615" s="11322" t="s">
        <v>18122</v>
      </c>
      <c r="Q615" s="11322" t="s">
        <v>17478</v>
      </c>
      <c r="R615" s="11322">
        <v>4</v>
      </c>
    </row>
    <row r="616">
      <c r="P616" s="11322" t="s">
        <v>18123</v>
      </c>
      <c r="Q616" s="11322"/>
      <c r="R616" s="11322">
        <v>4</v>
      </c>
    </row>
    <row r="617">
      <c r="P617" s="11322" t="s">
        <v>18124</v>
      </c>
      <c r="Q617" s="11322" t="s">
        <v>17478</v>
      </c>
      <c r="R617" s="11322">
        <v>4</v>
      </c>
    </row>
    <row r="618">
      <c r="P618" s="11322" t="s">
        <v>18125</v>
      </c>
      <c r="Q618" s="11322" t="s">
        <v>17471</v>
      </c>
      <c r="R618" s="11322">
        <v>4</v>
      </c>
    </row>
    <row r="619">
      <c r="P619" s="11322" t="s">
        <v>18126</v>
      </c>
      <c r="Q619" s="11322" t="s">
        <v>17471</v>
      </c>
      <c r="R619" s="11322">
        <v>4</v>
      </c>
    </row>
    <row r="620">
      <c r="P620" s="11322" t="s">
        <v>18127</v>
      </c>
      <c r="Q620" s="11322" t="s">
        <v>17471</v>
      </c>
      <c r="R620" s="11322">
        <v>4</v>
      </c>
    </row>
    <row r="621">
      <c r="P621" s="11322" t="s">
        <v>18128</v>
      </c>
      <c r="Q621" s="11322" t="s">
        <v>17471</v>
      </c>
      <c r="R621" s="11322">
        <v>4</v>
      </c>
    </row>
    <row r="622">
      <c r="P622" s="11322" t="s">
        <v>18129</v>
      </c>
      <c r="Q622" s="11322" t="s">
        <v>17471</v>
      </c>
      <c r="R622" s="11322">
        <v>4</v>
      </c>
    </row>
    <row r="623">
      <c r="P623" s="11322" t="s">
        <v>18130</v>
      </c>
      <c r="Q623" s="11322" t="s">
        <v>17471</v>
      </c>
      <c r="R623" s="11322">
        <v>4</v>
      </c>
    </row>
    <row r="624">
      <c r="P624" s="11322" t="s">
        <v>18131</v>
      </c>
      <c r="Q624" s="11322" t="s">
        <v>17471</v>
      </c>
      <c r="R624" s="11322">
        <v>4</v>
      </c>
    </row>
    <row r="625">
      <c r="P625" s="11322" t="s">
        <v>18132</v>
      </c>
      <c r="Q625" s="11322" t="s">
        <v>17471</v>
      </c>
      <c r="R625" s="11322">
        <v>4</v>
      </c>
    </row>
    <row r="626">
      <c r="P626" s="11322" t="s">
        <v>18133</v>
      </c>
      <c r="Q626" s="11322" t="s">
        <v>17471</v>
      </c>
      <c r="R626" s="11322">
        <v>4</v>
      </c>
    </row>
    <row r="627">
      <c r="P627" s="11322" t="s">
        <v>18134</v>
      </c>
      <c r="Q627" s="11322" t="s">
        <v>17471</v>
      </c>
      <c r="R627" s="11322">
        <v>4</v>
      </c>
    </row>
    <row r="628">
      <c r="P628" s="11322" t="s">
        <v>18135</v>
      </c>
      <c r="Q628" s="11322"/>
      <c r="R628" s="11322">
        <v>4</v>
      </c>
    </row>
    <row r="629">
      <c r="P629" s="11322" t="s">
        <v>18136</v>
      </c>
      <c r="Q629" s="11322" t="s">
        <v>17471</v>
      </c>
      <c r="R629" s="11322">
        <v>4</v>
      </c>
    </row>
    <row r="630">
      <c r="P630" s="11322" t="s">
        <v>18137</v>
      </c>
      <c r="Q630" s="11322" t="s">
        <v>17471</v>
      </c>
      <c r="R630" s="11322">
        <v>4</v>
      </c>
    </row>
    <row r="631">
      <c r="P631" s="11322" t="s">
        <v>18138</v>
      </c>
      <c r="Q631" s="11322" t="s">
        <v>17471</v>
      </c>
      <c r="R631" s="11322">
        <v>4</v>
      </c>
    </row>
    <row r="632">
      <c r="P632" s="11322" t="s">
        <v>18139</v>
      </c>
      <c r="Q632" s="11322" t="s">
        <v>17471</v>
      </c>
      <c r="R632" s="11322">
        <v>4</v>
      </c>
    </row>
    <row r="633">
      <c r="P633" s="11322" t="s">
        <v>18140</v>
      </c>
      <c r="Q633" s="11322" t="s">
        <v>17471</v>
      </c>
      <c r="R633" s="11322">
        <v>4</v>
      </c>
    </row>
    <row r="634">
      <c r="P634" s="11322" t="s">
        <v>18141</v>
      </c>
      <c r="Q634" s="11322" t="s">
        <v>17657</v>
      </c>
      <c r="R634" s="11322">
        <v>4</v>
      </c>
    </row>
    <row r="635">
      <c r="P635" s="11322" t="s">
        <v>18142</v>
      </c>
      <c r="Q635" s="11322" t="s">
        <v>17471</v>
      </c>
      <c r="R635" s="11322">
        <v>4</v>
      </c>
    </row>
    <row r="636">
      <c r="P636" s="11322" t="s">
        <v>18143</v>
      </c>
      <c r="Q636" s="11322" t="s">
        <v>17657</v>
      </c>
      <c r="R636" s="11322">
        <v>4</v>
      </c>
    </row>
    <row r="637">
      <c r="P637" s="11322" t="s">
        <v>18144</v>
      </c>
      <c r="Q637" s="11322" t="s">
        <v>17657</v>
      </c>
      <c r="R637" s="11322">
        <v>4</v>
      </c>
    </row>
    <row r="638">
      <c r="P638" s="11322" t="s">
        <v>18145</v>
      </c>
      <c r="Q638" s="11322" t="s">
        <v>17657</v>
      </c>
      <c r="R638" s="11322">
        <v>4</v>
      </c>
    </row>
    <row r="639">
      <c r="P639" s="11322" t="s">
        <v>18146</v>
      </c>
      <c r="Q639" s="11322" t="s">
        <v>17478</v>
      </c>
      <c r="R639" s="11322">
        <v>4</v>
      </c>
    </row>
    <row r="640">
      <c r="P640" s="11322" t="s">
        <v>18147</v>
      </c>
      <c r="Q640" s="11322" t="s">
        <v>17478</v>
      </c>
      <c r="R640" s="11322">
        <v>4</v>
      </c>
    </row>
    <row r="641">
      <c r="P641" s="11322" t="s">
        <v>18148</v>
      </c>
      <c r="Q641" s="11322" t="s">
        <v>17478</v>
      </c>
      <c r="R641" s="11322">
        <v>4</v>
      </c>
    </row>
    <row r="642">
      <c r="P642" s="11322" t="s">
        <v>18149</v>
      </c>
      <c r="Q642" s="11322" t="s">
        <v>17478</v>
      </c>
      <c r="R642" s="11322">
        <v>4</v>
      </c>
    </row>
    <row r="643">
      <c r="P643" s="11322" t="s">
        <v>18150</v>
      </c>
      <c r="Q643" s="11322"/>
      <c r="R643" s="11322">
        <v>4</v>
      </c>
    </row>
    <row r="644">
      <c r="P644" s="11322" t="s">
        <v>18151</v>
      </c>
      <c r="Q644" s="11322" t="s">
        <v>17471</v>
      </c>
      <c r="R644" s="11322">
        <v>4</v>
      </c>
    </row>
    <row r="645">
      <c r="P645" s="11322" t="s">
        <v>18152</v>
      </c>
      <c r="Q645" s="11322" t="s">
        <v>17471</v>
      </c>
      <c r="R645" s="11322">
        <v>4</v>
      </c>
    </row>
    <row r="646">
      <c r="P646" s="11322" t="s">
        <v>18153</v>
      </c>
      <c r="Q646" s="11322" t="s">
        <v>17471</v>
      </c>
      <c r="R646" s="11322">
        <v>4</v>
      </c>
    </row>
    <row r="647">
      <c r="P647" s="11322" t="s">
        <v>18154</v>
      </c>
      <c r="Q647" s="11322" t="s">
        <v>17471</v>
      </c>
      <c r="R647" s="11322">
        <v>4</v>
      </c>
    </row>
    <row r="648">
      <c r="P648" s="11322" t="s">
        <v>18155</v>
      </c>
      <c r="Q648" s="11322" t="s">
        <v>17471</v>
      </c>
      <c r="R648" s="11322">
        <v>4</v>
      </c>
    </row>
    <row r="649">
      <c r="P649" s="11322" t="s">
        <v>18156</v>
      </c>
      <c r="Q649" s="11322"/>
      <c r="R649" s="11322">
        <v>4</v>
      </c>
    </row>
    <row r="650">
      <c r="P650" s="11322" t="s">
        <v>18157</v>
      </c>
      <c r="Q650" s="11322" t="s">
        <v>17478</v>
      </c>
      <c r="R650" s="11322">
        <v>4</v>
      </c>
    </row>
    <row r="651">
      <c r="P651" s="11322" t="s">
        <v>18158</v>
      </c>
      <c r="Q651" s="11322" t="s">
        <v>17471</v>
      </c>
      <c r="R651" s="11322">
        <v>4</v>
      </c>
    </row>
    <row r="652">
      <c r="P652" s="11322" t="s">
        <v>18159</v>
      </c>
      <c r="Q652" s="11322"/>
      <c r="R652" s="11322">
        <v>4</v>
      </c>
    </row>
    <row r="653">
      <c r="P653" s="11322" t="s">
        <v>18160</v>
      </c>
      <c r="Q653" s="11322"/>
      <c r="R653" s="11322">
        <v>4</v>
      </c>
    </row>
    <row r="654">
      <c r="P654" s="11322" t="s">
        <v>18161</v>
      </c>
      <c r="Q654" s="11322"/>
      <c r="R654" s="11322">
        <v>4</v>
      </c>
    </row>
    <row r="655">
      <c r="P655" s="11322" t="s">
        <v>18162</v>
      </c>
      <c r="Q655" s="11322"/>
      <c r="R655" s="11322">
        <v>4</v>
      </c>
    </row>
    <row r="656">
      <c r="P656" s="11322" t="s">
        <v>18163</v>
      </c>
      <c r="Q656" s="11322" t="s">
        <v>17471</v>
      </c>
      <c r="R656" s="11322">
        <v>4</v>
      </c>
    </row>
    <row r="657">
      <c r="P657" s="11322" t="s">
        <v>18164</v>
      </c>
      <c r="Q657" s="11322"/>
      <c r="R657" s="11322">
        <v>4</v>
      </c>
    </row>
    <row r="658">
      <c r="P658" s="11322" t="s">
        <v>18165</v>
      </c>
      <c r="Q658" s="11322"/>
      <c r="R658" s="11322">
        <v>4</v>
      </c>
    </row>
    <row r="659">
      <c r="P659" s="11322" t="s">
        <v>18166</v>
      </c>
      <c r="Q659" s="11322" t="s">
        <v>17471</v>
      </c>
      <c r="R659" s="11322">
        <v>4</v>
      </c>
    </row>
    <row r="660">
      <c r="P660" s="11322" t="s">
        <v>18167</v>
      </c>
      <c r="Q660" s="11322" t="s">
        <v>17471</v>
      </c>
      <c r="R660" s="11322">
        <v>4</v>
      </c>
    </row>
    <row r="661">
      <c r="P661" s="11322" t="s">
        <v>18168</v>
      </c>
      <c r="Q661" s="11322" t="s">
        <v>17478</v>
      </c>
      <c r="R661" s="11322">
        <v>4</v>
      </c>
    </row>
    <row r="662">
      <c r="P662" s="11322" t="s">
        <v>18169</v>
      </c>
      <c r="Q662" s="11322"/>
      <c r="R662" s="11322">
        <v>4</v>
      </c>
    </row>
    <row r="663">
      <c r="P663" s="11322" t="s">
        <v>18170</v>
      </c>
      <c r="Q663" s="11322"/>
      <c r="R663" s="11322">
        <v>4</v>
      </c>
    </row>
    <row r="664">
      <c r="P664" s="11322" t="s">
        <v>18171</v>
      </c>
      <c r="Q664" s="11322"/>
      <c r="R664" s="11322">
        <v>4</v>
      </c>
    </row>
    <row r="665">
      <c r="P665" s="11322" t="s">
        <v>18172</v>
      </c>
      <c r="Q665" s="11322" t="s">
        <v>17471</v>
      </c>
      <c r="R665" s="11322">
        <v>4</v>
      </c>
    </row>
    <row r="666">
      <c r="P666" s="11322" t="s">
        <v>18173</v>
      </c>
      <c r="Q666" s="11322" t="s">
        <v>17471</v>
      </c>
      <c r="R666" s="11322">
        <v>4</v>
      </c>
    </row>
    <row r="667">
      <c r="P667" s="11322" t="s">
        <v>18174</v>
      </c>
      <c r="Q667" s="11322" t="s">
        <v>17471</v>
      </c>
      <c r="R667" s="11322">
        <v>4</v>
      </c>
    </row>
    <row r="668">
      <c r="P668" s="11322" t="s">
        <v>18175</v>
      </c>
      <c r="Q668" s="11322" t="s">
        <v>17478</v>
      </c>
      <c r="R668" s="11322">
        <v>3</v>
      </c>
    </row>
    <row r="669">
      <c r="P669" s="11322" t="s">
        <v>18176</v>
      </c>
      <c r="Q669" s="11322" t="s">
        <v>17478</v>
      </c>
      <c r="R669" s="11322">
        <v>3</v>
      </c>
    </row>
    <row r="670">
      <c r="P670" s="11322" t="s">
        <v>18177</v>
      </c>
      <c r="Q670" s="11322" t="s">
        <v>17478</v>
      </c>
      <c r="R670" s="11322">
        <v>3</v>
      </c>
    </row>
    <row r="671">
      <c r="P671" s="11322" t="s">
        <v>18178</v>
      </c>
      <c r="Q671" s="11322" t="s">
        <v>17471</v>
      </c>
      <c r="R671" s="11322">
        <v>3</v>
      </c>
    </row>
    <row r="672">
      <c r="P672" s="11322" t="s">
        <v>18179</v>
      </c>
      <c r="Q672" s="11322" t="s">
        <v>17471</v>
      </c>
      <c r="R672" s="11322">
        <v>3</v>
      </c>
    </row>
    <row r="673">
      <c r="P673" s="11322" t="s">
        <v>18180</v>
      </c>
      <c r="Q673" s="11322" t="s">
        <v>17471</v>
      </c>
      <c r="R673" s="11322">
        <v>3</v>
      </c>
    </row>
    <row r="674">
      <c r="P674" s="11322" t="s">
        <v>18181</v>
      </c>
      <c r="Q674" s="11322" t="s">
        <v>17471</v>
      </c>
      <c r="R674" s="11322">
        <v>3</v>
      </c>
    </row>
    <row r="675">
      <c r="P675" s="11322" t="s">
        <v>18182</v>
      </c>
      <c r="Q675" s="11322" t="s">
        <v>17471</v>
      </c>
      <c r="R675" s="11322">
        <v>3</v>
      </c>
    </row>
    <row r="676">
      <c r="P676" s="11322" t="s">
        <v>18183</v>
      </c>
      <c r="Q676" s="11322" t="s">
        <v>17471</v>
      </c>
      <c r="R676" s="11322">
        <v>3</v>
      </c>
    </row>
    <row r="677">
      <c r="P677" s="11322" t="s">
        <v>18184</v>
      </c>
      <c r="Q677" s="11322" t="s">
        <v>17471</v>
      </c>
      <c r="R677" s="11322">
        <v>3</v>
      </c>
    </row>
    <row r="678">
      <c r="P678" s="11322" t="s">
        <v>18185</v>
      </c>
      <c r="Q678" s="11322" t="s">
        <v>17478</v>
      </c>
      <c r="R678" s="11322">
        <v>3</v>
      </c>
    </row>
    <row r="679">
      <c r="P679" s="11322" t="s">
        <v>18186</v>
      </c>
      <c r="Q679" s="11322" t="s">
        <v>17471</v>
      </c>
      <c r="R679" s="11322">
        <v>3</v>
      </c>
    </row>
    <row r="680">
      <c r="P680" s="11322" t="s">
        <v>18187</v>
      </c>
      <c r="Q680" s="11322" t="s">
        <v>17471</v>
      </c>
      <c r="R680" s="11322">
        <v>3</v>
      </c>
    </row>
    <row r="681">
      <c r="P681" s="11322" t="s">
        <v>18188</v>
      </c>
      <c r="Q681" s="11322" t="s">
        <v>17471</v>
      </c>
      <c r="R681" s="11322">
        <v>3</v>
      </c>
    </row>
    <row r="682">
      <c r="P682" s="11322" t="s">
        <v>18189</v>
      </c>
      <c r="Q682" s="11322" t="s">
        <v>17471</v>
      </c>
      <c r="R682" s="11322">
        <v>3</v>
      </c>
    </row>
    <row r="683">
      <c r="P683" s="11322" t="s">
        <v>18190</v>
      </c>
      <c r="Q683" s="11322" t="s">
        <v>17478</v>
      </c>
      <c r="R683" s="11322">
        <v>3</v>
      </c>
    </row>
    <row r="684">
      <c r="P684" s="11322" t="s">
        <v>18191</v>
      </c>
      <c r="Q684" s="11322"/>
      <c r="R684" s="11322">
        <v>3</v>
      </c>
    </row>
    <row r="685">
      <c r="P685" s="11322" t="s">
        <v>18192</v>
      </c>
      <c r="Q685" s="11322"/>
      <c r="R685" s="11322">
        <v>3</v>
      </c>
    </row>
    <row r="686">
      <c r="P686" s="11322" t="s">
        <v>18193</v>
      </c>
      <c r="Q686" s="11322" t="s">
        <v>17471</v>
      </c>
      <c r="R686" s="11322">
        <v>3</v>
      </c>
    </row>
    <row r="687">
      <c r="P687" s="11322" t="s">
        <v>18194</v>
      </c>
      <c r="Q687" s="11322" t="s">
        <v>17471</v>
      </c>
      <c r="R687" s="11322">
        <v>3</v>
      </c>
    </row>
    <row r="688">
      <c r="P688" s="11322" t="s">
        <v>18195</v>
      </c>
      <c r="Q688" s="11322" t="s">
        <v>17471</v>
      </c>
      <c r="R688" s="11322">
        <v>3</v>
      </c>
    </row>
    <row r="689">
      <c r="P689" s="11322" t="s">
        <v>18196</v>
      </c>
      <c r="Q689" s="11322" t="s">
        <v>17471</v>
      </c>
      <c r="R689" s="11322">
        <v>3</v>
      </c>
    </row>
    <row r="690">
      <c r="P690" s="11322" t="s">
        <v>18197</v>
      </c>
      <c r="Q690" s="11322" t="s">
        <v>17478</v>
      </c>
      <c r="R690" s="11322">
        <v>3</v>
      </c>
    </row>
    <row r="691">
      <c r="P691" s="11322" t="s">
        <v>18198</v>
      </c>
      <c r="Q691" s="11322"/>
      <c r="R691" s="11322">
        <v>3</v>
      </c>
    </row>
    <row r="692">
      <c r="P692" s="11322" t="s">
        <v>18199</v>
      </c>
      <c r="Q692" s="11322" t="s">
        <v>17478</v>
      </c>
      <c r="R692" s="11322">
        <v>3</v>
      </c>
    </row>
    <row r="693">
      <c r="P693" s="11322" t="s">
        <v>18200</v>
      </c>
      <c r="Q693" s="11322" t="s">
        <v>17471</v>
      </c>
      <c r="R693" s="11322">
        <v>3</v>
      </c>
    </row>
    <row r="694">
      <c r="P694" s="11322" t="s">
        <v>18201</v>
      </c>
      <c r="Q694" s="11322"/>
      <c r="R694" s="11322">
        <v>3</v>
      </c>
    </row>
    <row r="695">
      <c r="P695" s="11322" t="s">
        <v>18202</v>
      </c>
      <c r="Q695" s="11322"/>
      <c r="R695" s="11322">
        <v>3</v>
      </c>
    </row>
    <row r="696">
      <c r="P696" s="11322" t="s">
        <v>18203</v>
      </c>
      <c r="Q696" s="11322"/>
      <c r="R696" s="11322">
        <v>3</v>
      </c>
    </row>
    <row r="697">
      <c r="P697" s="11322" t="s">
        <v>18204</v>
      </c>
      <c r="Q697" s="11322" t="s">
        <v>17471</v>
      </c>
      <c r="R697" s="11322">
        <v>3</v>
      </c>
    </row>
    <row r="698">
      <c r="P698" s="11322" t="s">
        <v>18205</v>
      </c>
      <c r="Q698" s="11322" t="s">
        <v>17471</v>
      </c>
      <c r="R698" s="11322">
        <v>3</v>
      </c>
    </row>
    <row r="699">
      <c r="P699" s="11322" t="s">
        <v>18206</v>
      </c>
      <c r="Q699" s="11322"/>
      <c r="R699" s="11322">
        <v>3</v>
      </c>
    </row>
    <row r="700">
      <c r="P700" s="11322" t="s">
        <v>18207</v>
      </c>
      <c r="Q700" s="11322" t="s">
        <v>17478</v>
      </c>
      <c r="R700" s="11322">
        <v>3</v>
      </c>
    </row>
    <row r="701">
      <c r="P701" s="11322" t="s">
        <v>18208</v>
      </c>
      <c r="Q701" s="11322" t="s">
        <v>17478</v>
      </c>
      <c r="R701" s="11322">
        <v>3</v>
      </c>
    </row>
    <row r="702">
      <c r="P702" s="11322" t="s">
        <v>18209</v>
      </c>
      <c r="Q702" s="11322" t="s">
        <v>17478</v>
      </c>
      <c r="R702" s="11322">
        <v>3</v>
      </c>
    </row>
    <row r="703">
      <c r="P703" s="11322" t="s">
        <v>18210</v>
      </c>
      <c r="Q703" s="11322" t="s">
        <v>17478</v>
      </c>
      <c r="R703" s="11322">
        <v>3</v>
      </c>
    </row>
    <row r="704">
      <c r="P704" s="11322" t="s">
        <v>18211</v>
      </c>
      <c r="Q704" s="11322" t="s">
        <v>17471</v>
      </c>
      <c r="R704" s="11322">
        <v>3</v>
      </c>
    </row>
    <row r="705">
      <c r="P705" s="11322" t="s">
        <v>18212</v>
      </c>
      <c r="Q705" s="11322" t="s">
        <v>17471</v>
      </c>
      <c r="R705" s="11322">
        <v>3</v>
      </c>
    </row>
    <row r="706">
      <c r="P706" s="11322" t="s">
        <v>18213</v>
      </c>
      <c r="Q706" s="11322"/>
      <c r="R706" s="11322">
        <v>3</v>
      </c>
    </row>
    <row r="707">
      <c r="P707" s="11322" t="s">
        <v>18214</v>
      </c>
      <c r="Q707" s="11322" t="s">
        <v>17471</v>
      </c>
      <c r="R707" s="11322">
        <v>3</v>
      </c>
    </row>
    <row r="708">
      <c r="P708" s="11322" t="s">
        <v>18215</v>
      </c>
      <c r="Q708" s="11322"/>
      <c r="R708" s="11322">
        <v>3</v>
      </c>
    </row>
    <row r="709">
      <c r="P709" s="11322" t="s">
        <v>18216</v>
      </c>
      <c r="Q709" s="11322" t="s">
        <v>17657</v>
      </c>
      <c r="R709" s="11322">
        <v>3</v>
      </c>
    </row>
    <row r="710">
      <c r="P710" s="11322" t="s">
        <v>18217</v>
      </c>
      <c r="Q710" s="11322" t="s">
        <v>17657</v>
      </c>
      <c r="R710" s="11322">
        <v>3</v>
      </c>
    </row>
    <row r="711">
      <c r="P711" s="11322" t="s">
        <v>18218</v>
      </c>
      <c r="Q711" s="11322" t="s">
        <v>17471</v>
      </c>
      <c r="R711" s="11322">
        <v>3</v>
      </c>
    </row>
    <row r="712">
      <c r="P712" s="11322" t="s">
        <v>18219</v>
      </c>
      <c r="Q712" s="11322"/>
      <c r="R712" s="11322">
        <v>3</v>
      </c>
    </row>
    <row r="713">
      <c r="P713" s="11322" t="s">
        <v>18220</v>
      </c>
      <c r="Q713" s="11322" t="s">
        <v>17478</v>
      </c>
      <c r="R713" s="11322">
        <v>3</v>
      </c>
    </row>
    <row r="714">
      <c r="P714" s="11322" t="s">
        <v>18221</v>
      </c>
      <c r="Q714" s="11322" t="s">
        <v>17471</v>
      </c>
      <c r="R714" s="11322">
        <v>3</v>
      </c>
    </row>
    <row r="715">
      <c r="P715" s="11322" t="s">
        <v>18222</v>
      </c>
      <c r="Q715" s="11322" t="s">
        <v>17471</v>
      </c>
      <c r="R715" s="11322">
        <v>3</v>
      </c>
    </row>
    <row r="716">
      <c r="P716" s="11322" t="s">
        <v>18223</v>
      </c>
      <c r="Q716" s="11322" t="s">
        <v>17471</v>
      </c>
      <c r="R716" s="11322">
        <v>3</v>
      </c>
    </row>
    <row r="717">
      <c r="P717" s="11322" t="s">
        <v>18224</v>
      </c>
      <c r="Q717" s="11322" t="s">
        <v>17471</v>
      </c>
      <c r="R717" s="11322">
        <v>3</v>
      </c>
    </row>
    <row r="718">
      <c r="P718" s="11322" t="s">
        <v>18225</v>
      </c>
      <c r="Q718" s="11322" t="s">
        <v>17471</v>
      </c>
      <c r="R718" s="11322">
        <v>3</v>
      </c>
    </row>
    <row r="719">
      <c r="P719" s="11322" t="s">
        <v>18226</v>
      </c>
      <c r="Q719" s="11322" t="s">
        <v>17471</v>
      </c>
      <c r="R719" s="11322">
        <v>3</v>
      </c>
    </row>
    <row r="720">
      <c r="P720" s="11322" t="s">
        <v>18227</v>
      </c>
      <c r="Q720" s="11322" t="s">
        <v>17471</v>
      </c>
      <c r="R720" s="11322">
        <v>3</v>
      </c>
    </row>
    <row r="721">
      <c r="P721" s="11322" t="s">
        <v>18228</v>
      </c>
      <c r="Q721" s="11322" t="s">
        <v>17471</v>
      </c>
      <c r="R721" s="11322">
        <v>3</v>
      </c>
    </row>
    <row r="722">
      <c r="P722" s="11322" t="s">
        <v>18229</v>
      </c>
      <c r="Q722" s="11322" t="s">
        <v>17657</v>
      </c>
      <c r="R722" s="11322">
        <v>3</v>
      </c>
    </row>
    <row r="723">
      <c r="P723" s="11322" t="s">
        <v>18230</v>
      </c>
      <c r="Q723" s="11322" t="s">
        <v>17657</v>
      </c>
      <c r="R723" s="11322">
        <v>3</v>
      </c>
    </row>
    <row r="724">
      <c r="P724" s="11322" t="s">
        <v>18231</v>
      </c>
      <c r="Q724" s="11322" t="s">
        <v>17657</v>
      </c>
      <c r="R724" s="11322">
        <v>3</v>
      </c>
    </row>
    <row r="725">
      <c r="P725" s="11322" t="s">
        <v>18232</v>
      </c>
      <c r="Q725" s="11322" t="s">
        <v>17657</v>
      </c>
      <c r="R725" s="11322">
        <v>3</v>
      </c>
    </row>
    <row r="726">
      <c r="P726" s="11322" t="s">
        <v>18233</v>
      </c>
      <c r="Q726" s="11322" t="s">
        <v>17471</v>
      </c>
      <c r="R726" s="11322">
        <v>3</v>
      </c>
    </row>
    <row r="727">
      <c r="P727" s="11322" t="s">
        <v>18234</v>
      </c>
      <c r="Q727" s="11322" t="s">
        <v>17471</v>
      </c>
      <c r="R727" s="11322">
        <v>3</v>
      </c>
    </row>
    <row r="728">
      <c r="P728" s="11322" t="s">
        <v>18235</v>
      </c>
      <c r="Q728" s="11322" t="s">
        <v>17471</v>
      </c>
      <c r="R728" s="11322">
        <v>3</v>
      </c>
    </row>
    <row r="729">
      <c r="P729" s="11322" t="s">
        <v>18236</v>
      </c>
      <c r="Q729" s="11322" t="s">
        <v>17471</v>
      </c>
      <c r="R729" s="11322">
        <v>3</v>
      </c>
    </row>
    <row r="730">
      <c r="P730" s="11322" t="s">
        <v>18237</v>
      </c>
      <c r="Q730" s="11322" t="s">
        <v>17478</v>
      </c>
      <c r="R730" s="11322">
        <v>3</v>
      </c>
    </row>
    <row r="731">
      <c r="P731" s="11322" t="s">
        <v>18238</v>
      </c>
      <c r="Q731" s="11322" t="s">
        <v>17471</v>
      </c>
      <c r="R731" s="11322">
        <v>3</v>
      </c>
    </row>
    <row r="732">
      <c r="P732" s="11322" t="s">
        <v>18239</v>
      </c>
      <c r="Q732" s="11322" t="s">
        <v>17471</v>
      </c>
      <c r="R732" s="11322">
        <v>3</v>
      </c>
    </row>
    <row r="733">
      <c r="P733" s="11322" t="s">
        <v>18240</v>
      </c>
      <c r="Q733" s="11322" t="s">
        <v>17471</v>
      </c>
      <c r="R733" s="11322">
        <v>3</v>
      </c>
    </row>
    <row r="734">
      <c r="P734" s="11322" t="s">
        <v>18241</v>
      </c>
      <c r="Q734" s="11322" t="s">
        <v>17471</v>
      </c>
      <c r="R734" s="11322">
        <v>3</v>
      </c>
    </row>
    <row r="735">
      <c r="P735" s="11322" t="s">
        <v>18242</v>
      </c>
      <c r="Q735" s="11322" t="s">
        <v>17471</v>
      </c>
      <c r="R735" s="11322">
        <v>3</v>
      </c>
    </row>
    <row r="736">
      <c r="P736" s="11322" t="s">
        <v>18243</v>
      </c>
      <c r="Q736" s="11322" t="s">
        <v>17471</v>
      </c>
      <c r="R736" s="11322">
        <v>3</v>
      </c>
    </row>
    <row r="737">
      <c r="P737" s="11322" t="s">
        <v>18244</v>
      </c>
      <c r="Q737" s="11322"/>
      <c r="R737" s="11322">
        <v>3</v>
      </c>
    </row>
    <row r="738">
      <c r="P738" s="11322" t="s">
        <v>18245</v>
      </c>
      <c r="Q738" s="11322" t="s">
        <v>17471</v>
      </c>
      <c r="R738" s="11322">
        <v>3</v>
      </c>
    </row>
    <row r="739">
      <c r="P739" s="11322" t="s">
        <v>18246</v>
      </c>
      <c r="Q739" s="11322" t="s">
        <v>17471</v>
      </c>
      <c r="R739" s="11322">
        <v>3</v>
      </c>
    </row>
    <row r="740">
      <c r="P740" s="11322" t="s">
        <v>18247</v>
      </c>
      <c r="Q740" s="11322" t="s">
        <v>17471</v>
      </c>
      <c r="R740" s="11322">
        <v>3</v>
      </c>
    </row>
    <row r="741">
      <c r="P741" s="11322" t="s">
        <v>18248</v>
      </c>
      <c r="Q741" s="11322" t="s">
        <v>17471</v>
      </c>
      <c r="R741" s="11322">
        <v>3</v>
      </c>
    </row>
    <row r="742">
      <c r="P742" s="11322" t="s">
        <v>18249</v>
      </c>
      <c r="Q742" s="11322" t="s">
        <v>17471</v>
      </c>
      <c r="R742" s="11322">
        <v>3</v>
      </c>
    </row>
    <row r="743">
      <c r="P743" s="11322" t="s">
        <v>18250</v>
      </c>
      <c r="Q743" s="11322" t="s">
        <v>17471</v>
      </c>
      <c r="R743" s="11322">
        <v>3</v>
      </c>
    </row>
    <row r="744">
      <c r="P744" s="11322" t="s">
        <v>18251</v>
      </c>
      <c r="Q744" s="11322" t="s">
        <v>17471</v>
      </c>
      <c r="R744" s="11322">
        <v>3</v>
      </c>
    </row>
    <row r="745">
      <c r="P745" s="11322" t="s">
        <v>18252</v>
      </c>
      <c r="Q745" s="11322" t="s">
        <v>17478</v>
      </c>
      <c r="R745" s="11322">
        <v>3</v>
      </c>
    </row>
    <row r="746">
      <c r="P746" s="11322" t="s">
        <v>18253</v>
      </c>
      <c r="Q746" s="11322" t="s">
        <v>17478</v>
      </c>
      <c r="R746" s="11322">
        <v>3</v>
      </c>
    </row>
    <row r="747">
      <c r="P747" s="11322" t="s">
        <v>18254</v>
      </c>
      <c r="Q747" s="11322" t="s">
        <v>17478</v>
      </c>
      <c r="R747" s="11322">
        <v>3</v>
      </c>
    </row>
    <row r="748">
      <c r="P748" s="11322" t="s">
        <v>18255</v>
      </c>
      <c r="Q748" s="11322" t="s">
        <v>17478</v>
      </c>
      <c r="R748" s="11322">
        <v>3</v>
      </c>
    </row>
    <row r="749">
      <c r="P749" s="11322" t="s">
        <v>18256</v>
      </c>
      <c r="Q749" s="11322"/>
      <c r="R749" s="11322">
        <v>3</v>
      </c>
    </row>
    <row r="750">
      <c r="P750" s="11322" t="s">
        <v>18257</v>
      </c>
      <c r="Q750" s="11322"/>
      <c r="R750" s="11322">
        <v>3</v>
      </c>
    </row>
    <row r="751">
      <c r="P751" s="11322" t="s">
        <v>18258</v>
      </c>
      <c r="Q751" s="11322" t="s">
        <v>17478</v>
      </c>
      <c r="R751" s="11322">
        <v>3</v>
      </c>
    </row>
    <row r="752">
      <c r="P752" s="11322" t="s">
        <v>18259</v>
      </c>
      <c r="Q752" s="11322" t="s">
        <v>17478</v>
      </c>
      <c r="R752" s="11322">
        <v>3</v>
      </c>
    </row>
    <row r="753">
      <c r="P753" s="11322" t="s">
        <v>18260</v>
      </c>
      <c r="Q753" s="11322" t="s">
        <v>17657</v>
      </c>
      <c r="R753" s="11322">
        <v>3</v>
      </c>
    </row>
    <row r="754">
      <c r="P754" s="11322" t="s">
        <v>18261</v>
      </c>
      <c r="Q754" s="11322" t="s">
        <v>17478</v>
      </c>
      <c r="R754" s="11322">
        <v>3</v>
      </c>
    </row>
    <row r="755">
      <c r="P755" s="11322" t="s">
        <v>18262</v>
      </c>
      <c r="Q755" s="11322" t="s">
        <v>17478</v>
      </c>
      <c r="R755" s="11322">
        <v>3</v>
      </c>
    </row>
    <row r="756">
      <c r="P756" s="11322" t="s">
        <v>18263</v>
      </c>
      <c r="Q756" s="11322" t="s">
        <v>17478</v>
      </c>
      <c r="R756" s="11322">
        <v>3</v>
      </c>
    </row>
    <row r="757">
      <c r="P757" s="11322" t="s">
        <v>18264</v>
      </c>
      <c r="Q757" s="11322"/>
      <c r="R757" s="11322">
        <v>3</v>
      </c>
    </row>
    <row r="758">
      <c r="P758" s="11322" t="s">
        <v>18265</v>
      </c>
      <c r="Q758" s="11322"/>
      <c r="R758" s="11322">
        <v>3</v>
      </c>
    </row>
    <row r="759">
      <c r="P759" s="11322" t="s">
        <v>18266</v>
      </c>
      <c r="Q759" s="11322" t="s">
        <v>17471</v>
      </c>
      <c r="R759" s="11322">
        <v>3</v>
      </c>
    </row>
    <row r="760">
      <c r="P760" s="11322" t="s">
        <v>18267</v>
      </c>
      <c r="Q760" s="11322"/>
      <c r="R760" s="11322">
        <v>3</v>
      </c>
    </row>
    <row r="761">
      <c r="P761" s="11322" t="s">
        <v>18268</v>
      </c>
      <c r="Q761" s="11322"/>
      <c r="R761" s="11322">
        <v>3</v>
      </c>
    </row>
    <row r="762">
      <c r="P762" s="11322" t="s">
        <v>18269</v>
      </c>
      <c r="Q762" s="11322"/>
      <c r="R762" s="11322">
        <v>3</v>
      </c>
    </row>
    <row r="763">
      <c r="P763" s="11322" t="s">
        <v>18270</v>
      </c>
      <c r="Q763" s="11322"/>
      <c r="R763" s="11322">
        <v>3</v>
      </c>
    </row>
    <row r="764">
      <c r="P764" s="11322" t="s">
        <v>18271</v>
      </c>
      <c r="Q764" s="11322" t="s">
        <v>17471</v>
      </c>
      <c r="R764" s="11322">
        <v>3</v>
      </c>
    </row>
    <row r="765">
      <c r="P765" s="11322" t="s">
        <v>18272</v>
      </c>
      <c r="Q765" s="11322" t="s">
        <v>17471</v>
      </c>
      <c r="R765" s="11322">
        <v>3</v>
      </c>
    </row>
    <row r="766">
      <c r="P766" s="11322" t="s">
        <v>18273</v>
      </c>
      <c r="Q766" s="11322" t="s">
        <v>17471</v>
      </c>
      <c r="R766" s="11322">
        <v>3</v>
      </c>
    </row>
    <row r="767">
      <c r="P767" s="11322" t="s">
        <v>18274</v>
      </c>
      <c r="Q767" s="11322" t="s">
        <v>17471</v>
      </c>
      <c r="R767" s="11322">
        <v>3</v>
      </c>
    </row>
    <row r="768">
      <c r="P768" s="11322" t="s">
        <v>18275</v>
      </c>
      <c r="Q768" s="11322"/>
      <c r="R768" s="11322">
        <v>3</v>
      </c>
    </row>
    <row r="769">
      <c r="P769" s="11322" t="s">
        <v>18276</v>
      </c>
      <c r="Q769" s="11322"/>
      <c r="R769" s="11322">
        <v>3</v>
      </c>
    </row>
    <row r="770">
      <c r="P770" s="11322" t="s">
        <v>18277</v>
      </c>
      <c r="Q770" s="11322" t="s">
        <v>17471</v>
      </c>
      <c r="R770" s="11322">
        <v>3</v>
      </c>
    </row>
    <row r="771">
      <c r="P771" s="11322" t="s">
        <v>18278</v>
      </c>
      <c r="Q771" s="11322"/>
      <c r="R771" s="11322">
        <v>2</v>
      </c>
    </row>
    <row r="772">
      <c r="P772" s="11322" t="s">
        <v>18279</v>
      </c>
      <c r="Q772" s="11322"/>
      <c r="R772" s="11322">
        <v>2</v>
      </c>
    </row>
    <row r="773">
      <c r="P773" s="11322" t="s">
        <v>18280</v>
      </c>
      <c r="Q773" s="11322"/>
      <c r="R773" s="11322">
        <v>2</v>
      </c>
    </row>
    <row r="774">
      <c r="P774" s="11322" t="s">
        <v>18281</v>
      </c>
      <c r="Q774" s="11322" t="s">
        <v>17478</v>
      </c>
      <c r="R774" s="11322">
        <v>2</v>
      </c>
    </row>
    <row r="775">
      <c r="P775" s="11322" t="s">
        <v>18282</v>
      </c>
      <c r="Q775" s="11322" t="s">
        <v>17478</v>
      </c>
      <c r="R775" s="11322">
        <v>2</v>
      </c>
    </row>
    <row r="776">
      <c r="P776" s="11322" t="s">
        <v>18283</v>
      </c>
      <c r="Q776" s="11322"/>
      <c r="R776" s="11322">
        <v>2</v>
      </c>
    </row>
    <row r="777">
      <c r="P777" s="11322" t="s">
        <v>18284</v>
      </c>
      <c r="Q777" s="11322" t="s">
        <v>17471</v>
      </c>
      <c r="R777" s="11322">
        <v>2</v>
      </c>
    </row>
    <row r="778">
      <c r="P778" s="11322" t="s">
        <v>18285</v>
      </c>
      <c r="Q778" s="11322" t="s">
        <v>17471</v>
      </c>
      <c r="R778" s="11322">
        <v>2</v>
      </c>
    </row>
    <row r="779">
      <c r="P779" s="11322" t="s">
        <v>18286</v>
      </c>
      <c r="Q779" s="11322" t="s">
        <v>17471</v>
      </c>
      <c r="R779" s="11322">
        <v>2</v>
      </c>
    </row>
    <row r="780">
      <c r="P780" s="11322" t="s">
        <v>18287</v>
      </c>
      <c r="Q780" s="11322"/>
      <c r="R780" s="11322">
        <v>2</v>
      </c>
    </row>
    <row r="781">
      <c r="P781" s="11322" t="s">
        <v>18288</v>
      </c>
      <c r="Q781" s="11322" t="s">
        <v>17471</v>
      </c>
      <c r="R781" s="11322">
        <v>2</v>
      </c>
    </row>
    <row r="782">
      <c r="P782" s="11322" t="s">
        <v>18289</v>
      </c>
      <c r="Q782" s="11322" t="s">
        <v>17478</v>
      </c>
      <c r="R782" s="11322">
        <v>2</v>
      </c>
    </row>
    <row r="783">
      <c r="P783" s="11322" t="s">
        <v>18290</v>
      </c>
      <c r="Q783" s="11322" t="s">
        <v>17471</v>
      </c>
      <c r="R783" s="11322">
        <v>2</v>
      </c>
    </row>
    <row r="784">
      <c r="P784" s="11322" t="s">
        <v>18291</v>
      </c>
      <c r="Q784" s="11322"/>
      <c r="R784" s="11322">
        <v>2</v>
      </c>
    </row>
    <row r="785">
      <c r="P785" s="11322" t="s">
        <v>18292</v>
      </c>
      <c r="Q785" s="11322"/>
      <c r="R785" s="11322">
        <v>2</v>
      </c>
    </row>
    <row r="786">
      <c r="P786" s="11322" t="s">
        <v>18293</v>
      </c>
      <c r="Q786" s="11322"/>
      <c r="R786" s="11322">
        <v>2</v>
      </c>
    </row>
    <row r="787">
      <c r="P787" s="11322" t="s">
        <v>18294</v>
      </c>
      <c r="Q787" s="11322" t="s">
        <v>17478</v>
      </c>
      <c r="R787" s="11322">
        <v>2</v>
      </c>
    </row>
    <row r="788">
      <c r="P788" s="11322" t="s">
        <v>18295</v>
      </c>
      <c r="Q788" s="11322"/>
      <c r="R788" s="11322">
        <v>2</v>
      </c>
    </row>
    <row r="789">
      <c r="P789" s="11322" t="s">
        <v>18296</v>
      </c>
      <c r="Q789" s="11322" t="s">
        <v>17471</v>
      </c>
      <c r="R789" s="11322">
        <v>2</v>
      </c>
    </row>
    <row r="790">
      <c r="P790" s="11322" t="s">
        <v>18297</v>
      </c>
      <c r="Q790" s="11322" t="s">
        <v>17471</v>
      </c>
      <c r="R790" s="11322">
        <v>2</v>
      </c>
    </row>
    <row r="791">
      <c r="P791" s="11322" t="s">
        <v>18298</v>
      </c>
      <c r="Q791" s="11322" t="s">
        <v>17471</v>
      </c>
      <c r="R791" s="11322">
        <v>2</v>
      </c>
    </row>
    <row r="792">
      <c r="P792" s="11322" t="s">
        <v>18299</v>
      </c>
      <c r="Q792" s="11322" t="s">
        <v>17471</v>
      </c>
      <c r="R792" s="11322">
        <v>2</v>
      </c>
    </row>
    <row r="793">
      <c r="P793" s="11322" t="s">
        <v>18300</v>
      </c>
      <c r="Q793" s="11322" t="s">
        <v>17471</v>
      </c>
      <c r="R793" s="11322">
        <v>2</v>
      </c>
    </row>
    <row r="794">
      <c r="P794" s="11322" t="s">
        <v>18301</v>
      </c>
      <c r="Q794" s="11322" t="s">
        <v>17471</v>
      </c>
      <c r="R794" s="11322">
        <v>2</v>
      </c>
    </row>
    <row r="795">
      <c r="P795" s="11322" t="s">
        <v>18302</v>
      </c>
      <c r="Q795" s="11322" t="s">
        <v>17471</v>
      </c>
      <c r="R795" s="11322">
        <v>2</v>
      </c>
    </row>
    <row r="796">
      <c r="P796" s="11322" t="s">
        <v>18303</v>
      </c>
      <c r="Q796" s="11322" t="s">
        <v>17471</v>
      </c>
      <c r="R796" s="11322">
        <v>2</v>
      </c>
    </row>
    <row r="797">
      <c r="P797" s="11322" t="s">
        <v>18304</v>
      </c>
      <c r="Q797" s="11322" t="s">
        <v>17471</v>
      </c>
      <c r="R797" s="11322">
        <v>2</v>
      </c>
    </row>
    <row r="798">
      <c r="P798" s="11322" t="s">
        <v>18305</v>
      </c>
      <c r="Q798" s="11322" t="s">
        <v>17478</v>
      </c>
      <c r="R798" s="11322">
        <v>2</v>
      </c>
    </row>
    <row r="799">
      <c r="P799" s="11322" t="s">
        <v>18306</v>
      </c>
      <c r="Q799" s="11322" t="s">
        <v>17478</v>
      </c>
      <c r="R799" s="11322">
        <v>2</v>
      </c>
    </row>
    <row r="800">
      <c r="P800" s="11322" t="s">
        <v>18307</v>
      </c>
      <c r="Q800" s="11322"/>
      <c r="R800" s="11322">
        <v>2</v>
      </c>
    </row>
    <row r="801">
      <c r="P801" s="11322" t="s">
        <v>18308</v>
      </c>
      <c r="Q801" s="11322"/>
      <c r="R801" s="11322">
        <v>2</v>
      </c>
    </row>
    <row r="802">
      <c r="P802" s="11322" t="s">
        <v>18309</v>
      </c>
      <c r="Q802" s="11322" t="s">
        <v>17478</v>
      </c>
      <c r="R802" s="11322">
        <v>2</v>
      </c>
    </row>
    <row r="803">
      <c r="P803" s="11322" t="s">
        <v>18310</v>
      </c>
      <c r="Q803" s="11322" t="s">
        <v>17478</v>
      </c>
      <c r="R803" s="11322">
        <v>2</v>
      </c>
    </row>
    <row r="804">
      <c r="P804" s="11322" t="s">
        <v>18311</v>
      </c>
      <c r="Q804" s="11322" t="s">
        <v>17657</v>
      </c>
      <c r="R804" s="11322">
        <v>2</v>
      </c>
    </row>
    <row r="805">
      <c r="P805" s="11322" t="s">
        <v>18312</v>
      </c>
      <c r="Q805" s="11322" t="s">
        <v>17657</v>
      </c>
      <c r="R805" s="11322">
        <v>2</v>
      </c>
    </row>
    <row r="806">
      <c r="P806" s="11322" t="s">
        <v>18313</v>
      </c>
      <c r="Q806" s="11322" t="s">
        <v>17657</v>
      </c>
      <c r="R806" s="11322">
        <v>2</v>
      </c>
    </row>
    <row r="807">
      <c r="P807" s="11322" t="s">
        <v>18314</v>
      </c>
      <c r="Q807" s="11322" t="s">
        <v>17657</v>
      </c>
      <c r="R807" s="11322">
        <v>2</v>
      </c>
    </row>
    <row r="808">
      <c r="P808" s="11322" t="s">
        <v>18315</v>
      </c>
      <c r="Q808" s="11322" t="s">
        <v>17657</v>
      </c>
      <c r="R808" s="11322">
        <v>2</v>
      </c>
    </row>
    <row r="809">
      <c r="P809" s="11322" t="s">
        <v>18316</v>
      </c>
      <c r="Q809" s="11322" t="s">
        <v>17657</v>
      </c>
      <c r="R809" s="11322">
        <v>2</v>
      </c>
    </row>
    <row r="810">
      <c r="P810" s="11322" t="s">
        <v>18317</v>
      </c>
      <c r="Q810" s="11322" t="s">
        <v>17478</v>
      </c>
      <c r="R810" s="11322">
        <v>2</v>
      </c>
    </row>
    <row r="811">
      <c r="P811" s="11322" t="s">
        <v>18318</v>
      </c>
      <c r="Q811" s="11322" t="s">
        <v>17478</v>
      </c>
      <c r="R811" s="11322">
        <v>2</v>
      </c>
    </row>
    <row r="812">
      <c r="P812" s="11322" t="s">
        <v>18319</v>
      </c>
      <c r="Q812" s="11322" t="s">
        <v>17478</v>
      </c>
      <c r="R812" s="11322">
        <v>2</v>
      </c>
    </row>
    <row r="813">
      <c r="P813" s="11322" t="s">
        <v>18320</v>
      </c>
      <c r="Q813" s="11322" t="s">
        <v>17478</v>
      </c>
      <c r="R813" s="11322">
        <v>2</v>
      </c>
    </row>
    <row r="814">
      <c r="P814" s="11322" t="s">
        <v>18321</v>
      </c>
      <c r="Q814" s="11322" t="s">
        <v>17478</v>
      </c>
      <c r="R814" s="11322">
        <v>2</v>
      </c>
    </row>
    <row r="815">
      <c r="P815" s="11322" t="s">
        <v>18322</v>
      </c>
      <c r="Q815" s="11322"/>
      <c r="R815" s="11322">
        <v>2</v>
      </c>
    </row>
    <row r="816">
      <c r="P816" s="11322" t="s">
        <v>18323</v>
      </c>
      <c r="Q816" s="11322" t="s">
        <v>17478</v>
      </c>
      <c r="R816" s="11322">
        <v>2</v>
      </c>
    </row>
    <row r="817">
      <c r="P817" s="11322" t="s">
        <v>18324</v>
      </c>
      <c r="Q817" s="11322" t="s">
        <v>17478</v>
      </c>
      <c r="R817" s="11322">
        <v>2</v>
      </c>
    </row>
    <row r="818">
      <c r="P818" s="11322" t="s">
        <v>18325</v>
      </c>
      <c r="Q818" s="11322" t="s">
        <v>17478</v>
      </c>
      <c r="R818" s="11322">
        <v>2</v>
      </c>
    </row>
    <row r="819">
      <c r="P819" s="11322" t="s">
        <v>18326</v>
      </c>
      <c r="Q819" s="11322" t="s">
        <v>17471</v>
      </c>
      <c r="R819" s="11322">
        <v>2</v>
      </c>
    </row>
    <row r="820">
      <c r="P820" s="11322" t="s">
        <v>18327</v>
      </c>
      <c r="Q820" s="11322"/>
      <c r="R820" s="11322">
        <v>2</v>
      </c>
    </row>
    <row r="821">
      <c r="P821" s="11322" t="s">
        <v>18328</v>
      </c>
      <c r="Q821" s="11322"/>
      <c r="R821" s="11322">
        <v>2</v>
      </c>
    </row>
    <row r="822">
      <c r="P822" s="11322" t="s">
        <v>18329</v>
      </c>
      <c r="Q822" s="11322" t="s">
        <v>17471</v>
      </c>
      <c r="R822" s="11322">
        <v>2</v>
      </c>
    </row>
    <row r="823">
      <c r="P823" s="11322" t="s">
        <v>18330</v>
      </c>
      <c r="Q823" s="11322" t="s">
        <v>17471</v>
      </c>
      <c r="R823" s="11322">
        <v>2</v>
      </c>
    </row>
    <row r="824">
      <c r="P824" s="11322" t="s">
        <v>18331</v>
      </c>
      <c r="Q824" s="11322" t="s">
        <v>17471</v>
      </c>
      <c r="R824" s="11322">
        <v>2</v>
      </c>
    </row>
    <row r="825">
      <c r="P825" s="11322" t="s">
        <v>18332</v>
      </c>
      <c r="Q825" s="11322" t="s">
        <v>17471</v>
      </c>
      <c r="R825" s="11322">
        <v>2</v>
      </c>
    </row>
    <row r="826">
      <c r="P826" s="11322" t="s">
        <v>18333</v>
      </c>
      <c r="Q826" s="11322" t="s">
        <v>17471</v>
      </c>
      <c r="R826" s="11322">
        <v>2</v>
      </c>
    </row>
    <row r="827">
      <c r="P827" s="11322" t="s">
        <v>18334</v>
      </c>
      <c r="Q827" s="11322" t="s">
        <v>17471</v>
      </c>
      <c r="R827" s="11322">
        <v>2</v>
      </c>
    </row>
    <row r="828">
      <c r="P828" s="11322" t="s">
        <v>18335</v>
      </c>
      <c r="Q828" s="11322" t="s">
        <v>17471</v>
      </c>
      <c r="R828" s="11322">
        <v>2</v>
      </c>
    </row>
    <row r="829">
      <c r="P829" s="11322" t="s">
        <v>18336</v>
      </c>
      <c r="Q829" s="11322" t="s">
        <v>17471</v>
      </c>
      <c r="R829" s="11322">
        <v>2</v>
      </c>
    </row>
    <row r="830">
      <c r="P830" s="11322" t="s">
        <v>18337</v>
      </c>
      <c r="Q830" s="11322" t="s">
        <v>17471</v>
      </c>
      <c r="R830" s="11322">
        <v>2</v>
      </c>
    </row>
    <row r="831">
      <c r="P831" s="11322" t="s">
        <v>18338</v>
      </c>
      <c r="Q831" s="11322" t="s">
        <v>17471</v>
      </c>
      <c r="R831" s="11322">
        <v>2</v>
      </c>
    </row>
    <row r="832">
      <c r="P832" s="11322" t="s">
        <v>18339</v>
      </c>
      <c r="Q832" s="11322"/>
      <c r="R832" s="11322">
        <v>2</v>
      </c>
    </row>
    <row r="833">
      <c r="P833" s="11322" t="s">
        <v>18340</v>
      </c>
      <c r="Q833" s="11322"/>
      <c r="R833" s="11322">
        <v>2</v>
      </c>
    </row>
    <row r="834">
      <c r="P834" s="11322" t="s">
        <v>18341</v>
      </c>
      <c r="Q834" s="11322" t="s">
        <v>17471</v>
      </c>
      <c r="R834" s="11322">
        <v>2</v>
      </c>
    </row>
    <row r="835">
      <c r="P835" s="11322" t="s">
        <v>18342</v>
      </c>
      <c r="Q835" s="11322"/>
      <c r="R835" s="11322">
        <v>2</v>
      </c>
    </row>
    <row r="836">
      <c r="P836" s="11322" t="s">
        <v>18343</v>
      </c>
      <c r="Q836" s="11322" t="s">
        <v>17471</v>
      </c>
      <c r="R836" s="11322">
        <v>2</v>
      </c>
    </row>
    <row r="837">
      <c r="P837" s="11322" t="s">
        <v>18344</v>
      </c>
      <c r="Q837" s="11322" t="s">
        <v>17471</v>
      </c>
      <c r="R837" s="11322">
        <v>2</v>
      </c>
    </row>
    <row r="838">
      <c r="P838" s="11322" t="s">
        <v>18345</v>
      </c>
      <c r="Q838" s="11322" t="s">
        <v>17471</v>
      </c>
      <c r="R838" s="11322">
        <v>2</v>
      </c>
    </row>
    <row r="839">
      <c r="P839" s="11322" t="s">
        <v>18346</v>
      </c>
      <c r="Q839" s="11322" t="s">
        <v>17471</v>
      </c>
      <c r="R839" s="11322">
        <v>2</v>
      </c>
    </row>
    <row r="840">
      <c r="P840" s="11322" t="s">
        <v>18347</v>
      </c>
      <c r="Q840" s="11322" t="s">
        <v>17471</v>
      </c>
      <c r="R840" s="11322">
        <v>2</v>
      </c>
    </row>
    <row r="841">
      <c r="P841" s="11322" t="s">
        <v>18348</v>
      </c>
      <c r="Q841" s="11322" t="s">
        <v>17471</v>
      </c>
      <c r="R841" s="11322">
        <v>2</v>
      </c>
    </row>
    <row r="842">
      <c r="P842" s="11322" t="s">
        <v>18349</v>
      </c>
      <c r="Q842" s="11322" t="s">
        <v>17657</v>
      </c>
      <c r="R842" s="11322">
        <v>2</v>
      </c>
    </row>
    <row r="843">
      <c r="P843" s="11322" t="s">
        <v>18350</v>
      </c>
      <c r="Q843" s="11322" t="s">
        <v>17471</v>
      </c>
      <c r="R843" s="11322">
        <v>2</v>
      </c>
    </row>
    <row r="844">
      <c r="P844" s="11322" t="s">
        <v>18351</v>
      </c>
      <c r="Q844" s="11322"/>
      <c r="R844" s="11322">
        <v>2</v>
      </c>
    </row>
    <row r="845">
      <c r="P845" s="11322" t="s">
        <v>18352</v>
      </c>
      <c r="Q845" s="11322"/>
      <c r="R845" s="11322">
        <v>2</v>
      </c>
    </row>
    <row r="846">
      <c r="P846" s="11322" t="s">
        <v>18353</v>
      </c>
      <c r="Q846" s="11322" t="s">
        <v>17657</v>
      </c>
      <c r="R846" s="11322">
        <v>2</v>
      </c>
    </row>
    <row r="847">
      <c r="P847" s="11322" t="s">
        <v>18354</v>
      </c>
      <c r="Q847" s="11322"/>
      <c r="R847" s="11322">
        <v>2</v>
      </c>
    </row>
    <row r="848">
      <c r="P848" s="11322" t="s">
        <v>18355</v>
      </c>
      <c r="Q848" s="11322"/>
      <c r="R848" s="11322">
        <v>2</v>
      </c>
    </row>
    <row r="849">
      <c r="P849" s="11322" t="s">
        <v>18356</v>
      </c>
      <c r="Q849" s="11322"/>
      <c r="R849" s="11322">
        <v>2</v>
      </c>
    </row>
    <row r="850">
      <c r="P850" s="11322" t="s">
        <v>18357</v>
      </c>
      <c r="Q850" s="11322" t="s">
        <v>17471</v>
      </c>
      <c r="R850" s="11322">
        <v>2</v>
      </c>
    </row>
    <row r="851">
      <c r="P851" s="11322" t="s">
        <v>18358</v>
      </c>
      <c r="Q851" s="11322" t="s">
        <v>17471</v>
      </c>
      <c r="R851" s="11322">
        <v>2</v>
      </c>
    </row>
    <row r="852">
      <c r="P852" s="11322" t="s">
        <v>18359</v>
      </c>
      <c r="Q852" s="11322" t="s">
        <v>17471</v>
      </c>
      <c r="R852" s="11322">
        <v>2</v>
      </c>
    </row>
    <row r="853">
      <c r="P853" s="11322" t="s">
        <v>18360</v>
      </c>
      <c r="Q853" s="11322" t="s">
        <v>17471</v>
      </c>
      <c r="R853" s="11322">
        <v>2</v>
      </c>
    </row>
    <row r="854">
      <c r="P854" s="11322" t="s">
        <v>18361</v>
      </c>
      <c r="Q854" s="11322" t="s">
        <v>17471</v>
      </c>
      <c r="R854" s="11322">
        <v>2</v>
      </c>
    </row>
    <row r="855">
      <c r="P855" s="11322" t="s">
        <v>18362</v>
      </c>
      <c r="Q855" s="11322" t="s">
        <v>17471</v>
      </c>
      <c r="R855" s="11322">
        <v>2</v>
      </c>
    </row>
    <row r="856">
      <c r="P856" s="11322" t="s">
        <v>18363</v>
      </c>
      <c r="Q856" s="11322"/>
      <c r="R856" s="11322">
        <v>2</v>
      </c>
    </row>
    <row r="857">
      <c r="P857" s="11322" t="s">
        <v>18364</v>
      </c>
      <c r="Q857" s="11322" t="s">
        <v>17471</v>
      </c>
      <c r="R857" s="11322">
        <v>2</v>
      </c>
    </row>
    <row r="858">
      <c r="P858" s="11322" t="s">
        <v>18365</v>
      </c>
      <c r="Q858" s="11322"/>
      <c r="R858" s="11322">
        <v>2</v>
      </c>
    </row>
    <row r="859">
      <c r="P859" s="11322" t="s">
        <v>18366</v>
      </c>
      <c r="Q859" s="11322" t="s">
        <v>17471</v>
      </c>
      <c r="R859" s="11322">
        <v>2</v>
      </c>
    </row>
    <row r="860">
      <c r="P860" s="11322" t="s">
        <v>18367</v>
      </c>
      <c r="Q860" s="11322" t="s">
        <v>17471</v>
      </c>
      <c r="R860" s="11322">
        <v>2</v>
      </c>
    </row>
    <row r="861">
      <c r="P861" s="11322" t="s">
        <v>18368</v>
      </c>
      <c r="Q861" s="11322" t="s">
        <v>17471</v>
      </c>
      <c r="R861" s="11322">
        <v>2</v>
      </c>
    </row>
    <row r="862">
      <c r="P862" s="11322" t="s">
        <v>18369</v>
      </c>
      <c r="Q862" s="11322" t="s">
        <v>17471</v>
      </c>
      <c r="R862" s="11322">
        <v>2</v>
      </c>
    </row>
    <row r="863">
      <c r="P863" s="11322" t="s">
        <v>18370</v>
      </c>
      <c r="Q863" s="11322"/>
      <c r="R863" s="11322">
        <v>2</v>
      </c>
    </row>
    <row r="864">
      <c r="P864" s="11322" t="s">
        <v>18371</v>
      </c>
      <c r="Q864" s="11322"/>
      <c r="R864" s="11322">
        <v>2</v>
      </c>
    </row>
    <row r="865">
      <c r="P865" s="11322" t="s">
        <v>18372</v>
      </c>
      <c r="Q865" s="11322" t="s">
        <v>17657</v>
      </c>
      <c r="R865" s="11322">
        <v>2</v>
      </c>
    </row>
    <row r="866">
      <c r="P866" s="11322" t="s">
        <v>18373</v>
      </c>
      <c r="Q866" s="11322" t="s">
        <v>17471</v>
      </c>
      <c r="R866" s="11322">
        <v>2</v>
      </c>
    </row>
    <row r="867">
      <c r="P867" s="11322" t="s">
        <v>18374</v>
      </c>
      <c r="Q867" s="11322" t="s">
        <v>17657</v>
      </c>
      <c r="R867" s="11322">
        <v>2</v>
      </c>
    </row>
    <row r="868">
      <c r="P868" s="11322" t="s">
        <v>18375</v>
      </c>
      <c r="Q868" s="11322" t="s">
        <v>17657</v>
      </c>
      <c r="R868" s="11322">
        <v>2</v>
      </c>
    </row>
    <row r="869">
      <c r="P869" s="11322" t="s">
        <v>18376</v>
      </c>
      <c r="Q869" s="11322" t="s">
        <v>17471</v>
      </c>
      <c r="R869" s="11322">
        <v>2</v>
      </c>
    </row>
    <row r="870">
      <c r="P870" s="11322" t="s">
        <v>18377</v>
      </c>
      <c r="Q870" s="11322" t="s">
        <v>17471</v>
      </c>
      <c r="R870" s="11322">
        <v>2</v>
      </c>
    </row>
    <row r="871">
      <c r="P871" s="11322" t="s">
        <v>18378</v>
      </c>
      <c r="Q871" s="11322" t="s">
        <v>17657</v>
      </c>
      <c r="R871" s="11322">
        <v>2</v>
      </c>
    </row>
    <row r="872">
      <c r="P872" s="11322" t="s">
        <v>18379</v>
      </c>
      <c r="Q872" s="11322" t="s">
        <v>17657</v>
      </c>
      <c r="R872" s="11322">
        <v>2</v>
      </c>
    </row>
    <row r="873">
      <c r="P873" s="11322" t="s">
        <v>18380</v>
      </c>
      <c r="Q873" s="11322" t="s">
        <v>17657</v>
      </c>
      <c r="R873" s="11322">
        <v>2</v>
      </c>
    </row>
    <row r="874">
      <c r="P874" s="11322" t="s">
        <v>18381</v>
      </c>
      <c r="Q874" s="11322" t="s">
        <v>17657</v>
      </c>
      <c r="R874" s="11322">
        <v>2</v>
      </c>
    </row>
    <row r="875">
      <c r="P875" s="11322" t="s">
        <v>18382</v>
      </c>
      <c r="Q875" s="11322" t="s">
        <v>17471</v>
      </c>
      <c r="R875" s="11322">
        <v>2</v>
      </c>
    </row>
    <row r="876">
      <c r="P876" s="11322" t="s">
        <v>18383</v>
      </c>
      <c r="Q876" s="11322" t="s">
        <v>17471</v>
      </c>
      <c r="R876" s="11322">
        <v>2</v>
      </c>
    </row>
    <row r="877">
      <c r="P877" s="11322" t="s">
        <v>18384</v>
      </c>
      <c r="Q877" s="11322" t="s">
        <v>17471</v>
      </c>
      <c r="R877" s="11322">
        <v>2</v>
      </c>
    </row>
    <row r="878">
      <c r="P878" s="11322" t="s">
        <v>18385</v>
      </c>
      <c r="Q878" s="11322" t="s">
        <v>17471</v>
      </c>
      <c r="R878" s="11322">
        <v>2</v>
      </c>
    </row>
    <row r="879">
      <c r="P879" s="11322" t="s">
        <v>18386</v>
      </c>
      <c r="Q879" s="11322" t="s">
        <v>17471</v>
      </c>
      <c r="R879" s="11322">
        <v>2</v>
      </c>
    </row>
    <row r="880">
      <c r="P880" s="11322" t="s">
        <v>18387</v>
      </c>
      <c r="Q880" s="11322" t="s">
        <v>17471</v>
      </c>
      <c r="R880" s="11322">
        <v>2</v>
      </c>
    </row>
    <row r="881">
      <c r="P881" s="11322" t="s">
        <v>18388</v>
      </c>
      <c r="Q881" s="11322" t="s">
        <v>17471</v>
      </c>
      <c r="R881" s="11322">
        <v>2</v>
      </c>
    </row>
    <row r="882">
      <c r="P882" s="11322" t="s">
        <v>18389</v>
      </c>
      <c r="Q882" s="11322" t="s">
        <v>17471</v>
      </c>
      <c r="R882" s="11322">
        <v>2</v>
      </c>
    </row>
    <row r="883">
      <c r="P883" s="11322" t="s">
        <v>18390</v>
      </c>
      <c r="Q883" s="11322" t="s">
        <v>17471</v>
      </c>
      <c r="R883" s="11322">
        <v>2</v>
      </c>
    </row>
    <row r="884">
      <c r="P884" s="11322" t="s">
        <v>18391</v>
      </c>
      <c r="Q884" s="11322" t="s">
        <v>17462</v>
      </c>
      <c r="R884" s="11322">
        <v>2</v>
      </c>
    </row>
    <row r="885">
      <c r="P885" s="11322" t="s">
        <v>18392</v>
      </c>
      <c r="Q885" s="11322" t="s">
        <v>17471</v>
      </c>
      <c r="R885" s="11322">
        <v>2</v>
      </c>
    </row>
    <row r="886">
      <c r="P886" s="11322" t="s">
        <v>18393</v>
      </c>
      <c r="Q886" s="11322" t="s">
        <v>17471</v>
      </c>
      <c r="R886" s="11322">
        <v>2</v>
      </c>
    </row>
    <row r="887">
      <c r="P887" s="11322" t="s">
        <v>18394</v>
      </c>
      <c r="Q887" s="11322" t="s">
        <v>17478</v>
      </c>
      <c r="R887" s="11322">
        <v>2</v>
      </c>
    </row>
    <row r="888">
      <c r="P888" s="11322" t="s">
        <v>18395</v>
      </c>
      <c r="Q888" s="11322" t="s">
        <v>17478</v>
      </c>
      <c r="R888" s="11322">
        <v>2</v>
      </c>
    </row>
    <row r="889">
      <c r="P889" s="11322" t="s">
        <v>18396</v>
      </c>
      <c r="Q889" s="11322" t="s">
        <v>17478</v>
      </c>
      <c r="R889" s="11322">
        <v>2</v>
      </c>
    </row>
    <row r="890">
      <c r="P890" s="11322" t="s">
        <v>18397</v>
      </c>
      <c r="Q890" s="11322" t="s">
        <v>17478</v>
      </c>
      <c r="R890" s="11322">
        <v>2</v>
      </c>
    </row>
    <row r="891">
      <c r="P891" s="11322" t="s">
        <v>18398</v>
      </c>
      <c r="Q891" s="11322" t="s">
        <v>17478</v>
      </c>
      <c r="R891" s="11322">
        <v>2</v>
      </c>
    </row>
    <row r="892">
      <c r="P892" s="11322" t="s">
        <v>18399</v>
      </c>
      <c r="Q892" s="11322" t="s">
        <v>17471</v>
      </c>
      <c r="R892" s="11322">
        <v>2</v>
      </c>
    </row>
    <row r="893">
      <c r="P893" s="11322" t="s">
        <v>18400</v>
      </c>
      <c r="Q893" s="11322" t="s">
        <v>17471</v>
      </c>
      <c r="R893" s="11322">
        <v>2</v>
      </c>
    </row>
    <row r="894">
      <c r="P894" s="11322" t="s">
        <v>18401</v>
      </c>
      <c r="Q894" s="11322" t="s">
        <v>17471</v>
      </c>
      <c r="R894" s="11322">
        <v>2</v>
      </c>
    </row>
    <row r="895">
      <c r="P895" s="11322" t="s">
        <v>18402</v>
      </c>
      <c r="Q895" s="11322" t="s">
        <v>17471</v>
      </c>
      <c r="R895" s="11322">
        <v>2</v>
      </c>
    </row>
    <row r="896">
      <c r="P896" s="11322" t="s">
        <v>18403</v>
      </c>
      <c r="Q896" s="11322"/>
      <c r="R896" s="11322">
        <v>2</v>
      </c>
    </row>
    <row r="897">
      <c r="P897" s="11322" t="s">
        <v>18404</v>
      </c>
      <c r="Q897" s="11322"/>
      <c r="R897" s="11322">
        <v>2</v>
      </c>
    </row>
    <row r="898">
      <c r="P898" s="11322" t="s">
        <v>18405</v>
      </c>
      <c r="Q898" s="11322" t="s">
        <v>17478</v>
      </c>
      <c r="R898" s="11322">
        <v>2</v>
      </c>
    </row>
    <row r="899">
      <c r="P899" s="11322" t="s">
        <v>18406</v>
      </c>
      <c r="Q899" s="11322" t="s">
        <v>17657</v>
      </c>
      <c r="R899" s="11322">
        <v>2</v>
      </c>
    </row>
    <row r="900">
      <c r="P900" s="11322" t="s">
        <v>18407</v>
      </c>
      <c r="Q900" s="11322"/>
      <c r="R900" s="11322">
        <v>2</v>
      </c>
    </row>
    <row r="901">
      <c r="P901" s="11322" t="s">
        <v>18408</v>
      </c>
      <c r="Q901" s="11322"/>
      <c r="R901" s="11322">
        <v>2</v>
      </c>
    </row>
    <row r="902">
      <c r="P902" s="11322" t="s">
        <v>18409</v>
      </c>
      <c r="Q902" s="11322"/>
      <c r="R902" s="11322">
        <v>2</v>
      </c>
    </row>
    <row r="903">
      <c r="P903" s="11322" t="s">
        <v>18410</v>
      </c>
      <c r="Q903" s="11322" t="s">
        <v>17478</v>
      </c>
      <c r="R903" s="11322">
        <v>2</v>
      </c>
    </row>
    <row r="904">
      <c r="P904" s="11322" t="s">
        <v>18411</v>
      </c>
      <c r="Q904" s="11322" t="s">
        <v>17478</v>
      </c>
      <c r="R904" s="11322">
        <v>2</v>
      </c>
    </row>
    <row r="905">
      <c r="P905" s="11322" t="s">
        <v>18412</v>
      </c>
      <c r="Q905" s="11322" t="s">
        <v>17478</v>
      </c>
      <c r="R905" s="11322">
        <v>2</v>
      </c>
    </row>
    <row r="906">
      <c r="P906" s="11322" t="s">
        <v>18413</v>
      </c>
      <c r="Q906" s="11322" t="s">
        <v>17478</v>
      </c>
      <c r="R906" s="11322">
        <v>2</v>
      </c>
    </row>
    <row r="907">
      <c r="P907" s="11322" t="s">
        <v>18414</v>
      </c>
      <c r="Q907" s="11322"/>
      <c r="R907" s="11322">
        <v>2</v>
      </c>
    </row>
    <row r="908">
      <c r="P908" s="11322" t="s">
        <v>18415</v>
      </c>
      <c r="Q908" s="11322"/>
      <c r="R908" s="11322">
        <v>2</v>
      </c>
    </row>
    <row r="909">
      <c r="P909" s="11322" t="s">
        <v>18416</v>
      </c>
      <c r="Q909" s="11322" t="s">
        <v>17478</v>
      </c>
      <c r="R909" s="11322">
        <v>2</v>
      </c>
    </row>
    <row r="910">
      <c r="P910" s="11322" t="s">
        <v>18417</v>
      </c>
      <c r="Q910" s="11322" t="s">
        <v>17478</v>
      </c>
      <c r="R910" s="11322">
        <v>2</v>
      </c>
    </row>
    <row r="911">
      <c r="P911" s="11322" t="s">
        <v>18418</v>
      </c>
      <c r="Q911" s="11322" t="s">
        <v>17471</v>
      </c>
      <c r="R911" s="11322">
        <v>2</v>
      </c>
    </row>
    <row r="912">
      <c r="P912" s="11322" t="s">
        <v>18419</v>
      </c>
      <c r="Q912" s="11322"/>
      <c r="R912" s="11322">
        <v>2</v>
      </c>
    </row>
    <row r="913">
      <c r="P913" s="11322" t="s">
        <v>18420</v>
      </c>
      <c r="Q913" s="11322"/>
      <c r="R913" s="11322">
        <v>2</v>
      </c>
    </row>
    <row r="914">
      <c r="P914" s="11322" t="s">
        <v>18421</v>
      </c>
      <c r="Q914" s="11322"/>
      <c r="R914" s="11322">
        <v>2</v>
      </c>
    </row>
    <row r="915">
      <c r="P915" s="11322" t="s">
        <v>18422</v>
      </c>
      <c r="Q915" s="11322"/>
      <c r="R915" s="11322">
        <v>2</v>
      </c>
    </row>
    <row r="916">
      <c r="P916" s="11322" t="s">
        <v>18423</v>
      </c>
      <c r="Q916" s="11322" t="s">
        <v>17471</v>
      </c>
      <c r="R916" s="11322">
        <v>2</v>
      </c>
    </row>
    <row r="917">
      <c r="P917" s="11322" t="s">
        <v>18424</v>
      </c>
      <c r="Q917" s="11322" t="s">
        <v>17471</v>
      </c>
      <c r="R917" s="11322">
        <v>2</v>
      </c>
    </row>
    <row r="918">
      <c r="P918" s="11322" t="s">
        <v>18425</v>
      </c>
      <c r="Q918" s="11322" t="s">
        <v>17478</v>
      </c>
      <c r="R918" s="11322">
        <v>2</v>
      </c>
    </row>
    <row r="919">
      <c r="P919" s="11322" t="s">
        <v>18426</v>
      </c>
      <c r="Q919" s="11322"/>
      <c r="R919" s="11322">
        <v>2</v>
      </c>
    </row>
    <row r="920">
      <c r="P920" s="11322" t="s">
        <v>18427</v>
      </c>
      <c r="Q920" s="11322" t="s">
        <v>17478</v>
      </c>
      <c r="R920" s="11322">
        <v>2</v>
      </c>
    </row>
    <row r="921">
      <c r="P921" s="11322" t="s">
        <v>18428</v>
      </c>
      <c r="Q921" s="11322" t="s">
        <v>17478</v>
      </c>
      <c r="R921" s="11322">
        <v>2</v>
      </c>
    </row>
    <row r="922">
      <c r="P922" s="11322" t="s">
        <v>18429</v>
      </c>
      <c r="Q922" s="11322"/>
      <c r="R922" s="11322">
        <v>2</v>
      </c>
    </row>
    <row r="923">
      <c r="P923" s="11322" t="s">
        <v>18430</v>
      </c>
      <c r="Q923" s="11322"/>
      <c r="R923" s="11322">
        <v>2</v>
      </c>
    </row>
    <row r="924">
      <c r="P924" s="11322" t="s">
        <v>18431</v>
      </c>
      <c r="Q924" s="11322"/>
      <c r="R924" s="11322">
        <v>2</v>
      </c>
    </row>
    <row r="925">
      <c r="P925" s="11322" t="s">
        <v>18432</v>
      </c>
      <c r="Q925" s="11322"/>
      <c r="R925" s="11322">
        <v>2</v>
      </c>
    </row>
    <row r="926">
      <c r="P926" s="11322" t="s">
        <v>18433</v>
      </c>
      <c r="Q926" s="11322" t="s">
        <v>17471</v>
      </c>
      <c r="R926" s="11322">
        <v>2</v>
      </c>
    </row>
    <row r="927">
      <c r="P927" s="11322" t="s">
        <v>18434</v>
      </c>
      <c r="Q927" s="11322" t="s">
        <v>17471</v>
      </c>
      <c r="R927" s="11322">
        <v>2</v>
      </c>
    </row>
    <row r="928">
      <c r="P928" s="11322" t="s">
        <v>18435</v>
      </c>
      <c r="Q928" s="11322"/>
      <c r="R928" s="11322">
        <v>2</v>
      </c>
    </row>
    <row r="929">
      <c r="P929" t="s">
        <v>18436</v>
      </c>
      <c r="Q929" t="s">
        <v>17471</v>
      </c>
      <c r="R929">
        <v>2</v>
      </c>
    </row>
    <row r="930">
      <c r="P930" t="s">
        <v>18437</v>
      </c>
      <c r="R930">
        <v>2</v>
      </c>
    </row>
    <row r="931">
      <c r="P931" t="s">
        <v>18438</v>
      </c>
      <c r="R931">
        <v>2</v>
      </c>
    </row>
    <row r="932">
      <c r="P932" t="s">
        <v>18439</v>
      </c>
      <c r="R932">
        <v>2</v>
      </c>
    </row>
    <row r="933">
      <c r="P933" t="s">
        <v>18440</v>
      </c>
      <c r="R933">
        <v>2</v>
      </c>
    </row>
    <row r="934">
      <c r="P934" t="s">
        <v>18441</v>
      </c>
      <c r="R934">
        <v>2</v>
      </c>
    </row>
    <row r="935">
      <c r="P935" t="s">
        <v>18442</v>
      </c>
      <c r="Q935" t="s">
        <v>17478</v>
      </c>
      <c r="R935">
        <v>2</v>
      </c>
    </row>
    <row r="936">
      <c r="P936" t="s">
        <v>18443</v>
      </c>
      <c r="Q936" t="s">
        <v>17478</v>
      </c>
      <c r="R936">
        <v>2</v>
      </c>
    </row>
    <row r="937">
      <c r="P937" t="s">
        <v>18444</v>
      </c>
      <c r="Q937" t="s">
        <v>17478</v>
      </c>
      <c r="R937">
        <v>2</v>
      </c>
    </row>
    <row r="938">
      <c r="P938" t="s">
        <v>18445</v>
      </c>
      <c r="Q938" t="s">
        <v>17478</v>
      </c>
      <c r="R938">
        <v>2</v>
      </c>
    </row>
    <row r="939">
      <c r="P939" t="s">
        <v>18446</v>
      </c>
      <c r="Q939" t="s">
        <v>17478</v>
      </c>
      <c r="R939">
        <v>2</v>
      </c>
    </row>
    <row r="940">
      <c r="P940" t="s">
        <v>18447</v>
      </c>
      <c r="Q940" t="s">
        <v>17478</v>
      </c>
      <c r="R940">
        <v>2</v>
      </c>
    </row>
    <row r="941">
      <c r="P941" t="s">
        <v>18448</v>
      </c>
      <c r="Q941" t="s">
        <v>17478</v>
      </c>
      <c r="R941">
        <v>2</v>
      </c>
    </row>
    <row r="942">
      <c r="P942" t="s">
        <v>18449</v>
      </c>
      <c r="Q942" t="s">
        <v>17478</v>
      </c>
      <c r="R942">
        <v>2</v>
      </c>
    </row>
    <row r="943">
      <c r="P943" t="s">
        <v>18450</v>
      </c>
      <c r="Q943" t="s">
        <v>17471</v>
      </c>
      <c r="R943">
        <v>2</v>
      </c>
    </row>
    <row r="944">
      <c r="P944" t="s">
        <v>18451</v>
      </c>
      <c r="Q944" t="s">
        <v>17471</v>
      </c>
      <c r="R944">
        <v>2</v>
      </c>
    </row>
    <row r="945">
      <c r="P945" t="s">
        <v>18452</v>
      </c>
      <c r="Q945" t="s">
        <v>17471</v>
      </c>
      <c r="R945">
        <v>2</v>
      </c>
    </row>
    <row r="946">
      <c r="P946" t="s">
        <v>18453</v>
      </c>
      <c r="Q946" t="s">
        <v>17471</v>
      </c>
      <c r="R946">
        <v>2</v>
      </c>
    </row>
    <row r="947">
      <c r="P947" t="s">
        <v>18454</v>
      </c>
      <c r="Q947" t="s">
        <v>17471</v>
      </c>
      <c r="R947">
        <v>2</v>
      </c>
    </row>
    <row r="948">
      <c r="P948" t="s">
        <v>18455</v>
      </c>
      <c r="R948">
        <v>2</v>
      </c>
    </row>
    <row r="949">
      <c r="P949" t="s">
        <v>18456</v>
      </c>
      <c r="R949">
        <v>2</v>
      </c>
    </row>
    <row r="950">
      <c r="P950" t="s">
        <v>18457</v>
      </c>
      <c r="Q950" t="s">
        <v>17478</v>
      </c>
      <c r="R950">
        <v>2</v>
      </c>
    </row>
    <row r="951">
      <c r="P951" t="s">
        <v>18458</v>
      </c>
      <c r="Q951" t="s">
        <v>17478</v>
      </c>
      <c r="R951">
        <v>2</v>
      </c>
    </row>
    <row r="952">
      <c r="P952" t="s">
        <v>18459</v>
      </c>
      <c r="Q952" t="s">
        <v>17478</v>
      </c>
      <c r="R952">
        <v>2</v>
      </c>
    </row>
    <row r="953">
      <c r="P953" t="s">
        <v>18460</v>
      </c>
      <c r="Q953" t="s">
        <v>17471</v>
      </c>
      <c r="R953">
        <v>2</v>
      </c>
    </row>
    <row r="954">
      <c r="P954" t="s">
        <v>18461</v>
      </c>
      <c r="Q954" t="s">
        <v>17471</v>
      </c>
      <c r="R954">
        <v>2</v>
      </c>
    </row>
    <row r="955">
      <c r="P955" t="s">
        <v>18462</v>
      </c>
      <c r="Q955" t="s">
        <v>17471</v>
      </c>
      <c r="R955">
        <v>2</v>
      </c>
    </row>
    <row r="956">
      <c r="P956" t="s">
        <v>18463</v>
      </c>
      <c r="R956">
        <v>1</v>
      </c>
    </row>
    <row r="957">
      <c r="P957" t="s">
        <v>18464</v>
      </c>
      <c r="Q957" t="s">
        <v>17471</v>
      </c>
      <c r="R957">
        <v>1</v>
      </c>
    </row>
    <row r="958">
      <c r="P958" t="s">
        <v>18465</v>
      </c>
      <c r="Q958" t="s">
        <v>17478</v>
      </c>
      <c r="R958">
        <v>1</v>
      </c>
    </row>
    <row r="959">
      <c r="P959" t="s">
        <v>18466</v>
      </c>
      <c r="Q959" t="s">
        <v>17478</v>
      </c>
      <c r="R959">
        <v>1</v>
      </c>
    </row>
    <row r="960">
      <c r="P960" t="s">
        <v>18467</v>
      </c>
      <c r="Q960" t="s">
        <v>17471</v>
      </c>
      <c r="R960">
        <v>1</v>
      </c>
    </row>
    <row r="961">
      <c r="P961" t="s">
        <v>18468</v>
      </c>
      <c r="Q961" t="s">
        <v>17471</v>
      </c>
      <c r="R961">
        <v>1</v>
      </c>
    </row>
    <row r="962">
      <c r="P962" t="s">
        <v>18469</v>
      </c>
      <c r="Q962" t="s">
        <v>17478</v>
      </c>
      <c r="R962">
        <v>1</v>
      </c>
    </row>
    <row r="963">
      <c r="P963" t="s">
        <v>18470</v>
      </c>
      <c r="Q963" t="s">
        <v>17478</v>
      </c>
      <c r="R963">
        <v>1</v>
      </c>
    </row>
    <row r="964">
      <c r="P964" t="s">
        <v>18471</v>
      </c>
      <c r="Q964" t="s">
        <v>17478</v>
      </c>
      <c r="R964">
        <v>1</v>
      </c>
    </row>
    <row r="965">
      <c r="P965" t="s">
        <v>18472</v>
      </c>
      <c r="Q965" t="s">
        <v>17478</v>
      </c>
      <c r="R965">
        <v>1</v>
      </c>
    </row>
    <row r="966">
      <c r="P966" t="s">
        <v>18473</v>
      </c>
      <c r="Q966" t="s">
        <v>17478</v>
      </c>
      <c r="R966">
        <v>1</v>
      </c>
    </row>
    <row r="967">
      <c r="P967" t="s">
        <v>18474</v>
      </c>
      <c r="Q967" t="s">
        <v>17478</v>
      </c>
      <c r="R967">
        <v>1</v>
      </c>
    </row>
    <row r="968">
      <c r="P968" t="s">
        <v>18475</v>
      </c>
      <c r="Q968" t="s">
        <v>17471</v>
      </c>
      <c r="R968">
        <v>1</v>
      </c>
    </row>
    <row r="969">
      <c r="P969" t="s">
        <v>18476</v>
      </c>
      <c r="Q969" t="s">
        <v>17471</v>
      </c>
      <c r="R969">
        <v>1</v>
      </c>
    </row>
    <row r="970">
      <c r="P970" t="s">
        <v>18477</v>
      </c>
      <c r="Q970" t="s">
        <v>17471</v>
      </c>
      <c r="R970">
        <v>1</v>
      </c>
    </row>
    <row r="971">
      <c r="P971" t="s">
        <v>18478</v>
      </c>
      <c r="Q971" t="s">
        <v>17478</v>
      </c>
      <c r="R971">
        <v>1</v>
      </c>
    </row>
    <row r="972">
      <c r="P972" t="s">
        <v>18479</v>
      </c>
      <c r="Q972" t="s">
        <v>17478</v>
      </c>
      <c r="R972">
        <v>1</v>
      </c>
    </row>
    <row r="973">
      <c r="P973" t="s">
        <v>18480</v>
      </c>
      <c r="R973">
        <v>1</v>
      </c>
    </row>
    <row r="974">
      <c r="P974" t="s">
        <v>18481</v>
      </c>
      <c r="Q974" t="s">
        <v>17471</v>
      </c>
      <c r="R974">
        <v>1</v>
      </c>
    </row>
    <row r="975">
      <c r="P975" t="s">
        <v>18482</v>
      </c>
      <c r="Q975" t="s">
        <v>17478</v>
      </c>
      <c r="R975">
        <v>1</v>
      </c>
    </row>
    <row r="976">
      <c r="P976" t="s">
        <v>18483</v>
      </c>
      <c r="Q976" t="s">
        <v>17471</v>
      </c>
      <c r="R976">
        <v>1</v>
      </c>
    </row>
    <row r="977">
      <c r="P977" t="s">
        <v>18484</v>
      </c>
      <c r="Q977" t="s">
        <v>17471</v>
      </c>
      <c r="R977">
        <v>1</v>
      </c>
    </row>
    <row r="978">
      <c r="P978" t="s">
        <v>18485</v>
      </c>
      <c r="Q978" t="s">
        <v>17471</v>
      </c>
      <c r="R978">
        <v>1</v>
      </c>
    </row>
    <row r="979">
      <c r="P979" t="s">
        <v>18486</v>
      </c>
      <c r="Q979" t="s">
        <v>17471</v>
      </c>
      <c r="R979">
        <v>1</v>
      </c>
    </row>
    <row r="980">
      <c r="P980" t="s">
        <v>18487</v>
      </c>
      <c r="Q980" t="s">
        <v>17471</v>
      </c>
      <c r="R980">
        <v>1</v>
      </c>
    </row>
    <row r="981">
      <c r="P981" t="s">
        <v>18488</v>
      </c>
      <c r="Q981" t="s">
        <v>17478</v>
      </c>
      <c r="R981">
        <v>1</v>
      </c>
    </row>
    <row r="982">
      <c r="P982" t="s">
        <v>18489</v>
      </c>
      <c r="Q982" t="s">
        <v>17478</v>
      </c>
      <c r="R982">
        <v>1</v>
      </c>
    </row>
    <row r="983">
      <c r="P983" t="s">
        <v>18490</v>
      </c>
      <c r="Q983" t="s">
        <v>17478</v>
      </c>
      <c r="R983">
        <v>1</v>
      </c>
    </row>
    <row r="984">
      <c r="P984" t="s">
        <v>18491</v>
      </c>
      <c r="Q984" t="s">
        <v>17471</v>
      </c>
      <c r="R984">
        <v>1</v>
      </c>
    </row>
    <row r="985">
      <c r="P985" t="s">
        <v>18492</v>
      </c>
      <c r="R985">
        <v>1</v>
      </c>
    </row>
    <row r="986">
      <c r="P986" t="s">
        <v>18493</v>
      </c>
      <c r="Q986" t="s">
        <v>17471</v>
      </c>
      <c r="R986">
        <v>1</v>
      </c>
    </row>
    <row r="987">
      <c r="P987" t="s">
        <v>18494</v>
      </c>
      <c r="Q987" t="s">
        <v>17471</v>
      </c>
      <c r="R987">
        <v>1</v>
      </c>
    </row>
    <row r="988">
      <c r="P988" t="s">
        <v>18495</v>
      </c>
      <c r="Q988" t="s">
        <v>17478</v>
      </c>
      <c r="R988">
        <v>1</v>
      </c>
    </row>
    <row r="989">
      <c r="P989" t="s">
        <v>18496</v>
      </c>
      <c r="Q989" t="s">
        <v>17478</v>
      </c>
      <c r="R989">
        <v>1</v>
      </c>
    </row>
    <row r="990">
      <c r="P990" t="s">
        <v>18497</v>
      </c>
      <c r="R990">
        <v>1</v>
      </c>
    </row>
    <row r="991">
      <c r="P991" t="s">
        <v>18498</v>
      </c>
      <c r="R991">
        <v>1</v>
      </c>
    </row>
    <row r="992">
      <c r="P992" t="s">
        <v>18499</v>
      </c>
      <c r="R992">
        <v>1</v>
      </c>
    </row>
    <row r="993">
      <c r="P993" t="s">
        <v>18500</v>
      </c>
      <c r="R993">
        <v>1</v>
      </c>
    </row>
    <row r="994">
      <c r="P994" t="s">
        <v>18501</v>
      </c>
      <c r="R994">
        <v>1</v>
      </c>
    </row>
    <row r="995">
      <c r="P995" t="s">
        <v>18502</v>
      </c>
      <c r="R995">
        <v>1</v>
      </c>
    </row>
    <row r="996">
      <c r="P996" t="s">
        <v>18503</v>
      </c>
      <c r="R996">
        <v>1</v>
      </c>
    </row>
    <row r="997">
      <c r="P997" t="s">
        <v>18504</v>
      </c>
      <c r="R997">
        <v>1</v>
      </c>
    </row>
    <row r="998">
      <c r="P998" t="s">
        <v>18505</v>
      </c>
      <c r="Q998" t="s">
        <v>17471</v>
      </c>
      <c r="R998">
        <v>1</v>
      </c>
    </row>
    <row r="999">
      <c r="P999" t="s">
        <v>18506</v>
      </c>
      <c r="Q999" t="s">
        <v>17471</v>
      </c>
      <c r="R999">
        <v>1</v>
      </c>
    </row>
    <row r="1000">
      <c r="P1000" t="s">
        <v>18507</v>
      </c>
      <c r="Q1000" t="s">
        <v>17471</v>
      </c>
      <c r="R1000">
        <v>1</v>
      </c>
    </row>
    <row r="1001">
      <c r="P1001" t="s">
        <v>18508</v>
      </c>
      <c r="Q1001" t="s">
        <v>17471</v>
      </c>
      <c r="R1001">
        <v>1</v>
      </c>
    </row>
    <row r="1002">
      <c r="P1002" t="s">
        <v>18509</v>
      </c>
      <c r="Q1002" t="s">
        <v>17471</v>
      </c>
      <c r="R1002">
        <v>1</v>
      </c>
    </row>
    <row r="1003">
      <c r="P1003" t="s">
        <v>18510</v>
      </c>
      <c r="Q1003" t="s">
        <v>17471</v>
      </c>
      <c r="R1003">
        <v>1</v>
      </c>
    </row>
    <row r="1004">
      <c r="P1004" t="s">
        <v>18511</v>
      </c>
      <c r="R1004">
        <v>1</v>
      </c>
    </row>
    <row r="1005">
      <c r="P1005" t="s">
        <v>18512</v>
      </c>
      <c r="R1005">
        <v>1</v>
      </c>
    </row>
    <row r="1006">
      <c r="P1006" t="s">
        <v>17535</v>
      </c>
      <c r="Q1006" t="s">
        <v>17462</v>
      </c>
      <c r="R1006">
        <v>1</v>
      </c>
    </row>
    <row r="1007">
      <c r="P1007" t="s">
        <v>18513</v>
      </c>
      <c r="Q1007" t="s">
        <v>17471</v>
      </c>
      <c r="R1007">
        <v>1</v>
      </c>
    </row>
    <row r="1008">
      <c r="P1008" t="s">
        <v>18514</v>
      </c>
      <c r="R1008">
        <v>1</v>
      </c>
    </row>
    <row r="1009">
      <c r="P1009" t="s">
        <v>18515</v>
      </c>
      <c r="Q1009" t="s">
        <v>17478</v>
      </c>
      <c r="R1009">
        <v>1</v>
      </c>
    </row>
    <row r="1010">
      <c r="P1010" t="s">
        <v>18516</v>
      </c>
      <c r="Q1010" t="s">
        <v>17471</v>
      </c>
      <c r="R1010">
        <v>1</v>
      </c>
    </row>
    <row r="1011">
      <c r="P1011" t="s">
        <v>18517</v>
      </c>
      <c r="Q1011" t="s">
        <v>17478</v>
      </c>
      <c r="R1011">
        <v>1</v>
      </c>
    </row>
    <row r="1012">
      <c r="P1012" t="s">
        <v>17557</v>
      </c>
      <c r="Q1012" t="s">
        <v>17462</v>
      </c>
      <c r="R1012">
        <v>1</v>
      </c>
    </row>
    <row r="1013">
      <c r="P1013" t="s">
        <v>18518</v>
      </c>
      <c r="Q1013" t="s">
        <v>17478</v>
      </c>
      <c r="R1013">
        <v>1</v>
      </c>
    </row>
    <row r="1014">
      <c r="P1014" t="s">
        <v>18519</v>
      </c>
      <c r="Q1014" t="s">
        <v>17478</v>
      </c>
      <c r="R1014">
        <v>1</v>
      </c>
    </row>
    <row r="1015">
      <c r="P1015" t="s">
        <v>18520</v>
      </c>
      <c r="Q1015" t="s">
        <v>17478</v>
      </c>
      <c r="R1015">
        <v>1</v>
      </c>
    </row>
    <row r="1016">
      <c r="P1016" t="s">
        <v>18521</v>
      </c>
      <c r="Q1016" t="s">
        <v>17478</v>
      </c>
      <c r="R1016">
        <v>1</v>
      </c>
    </row>
    <row r="1017">
      <c r="P1017" t="s">
        <v>18522</v>
      </c>
      <c r="R1017">
        <v>1</v>
      </c>
    </row>
    <row r="1018">
      <c r="P1018" t="s">
        <v>18523</v>
      </c>
      <c r="R1018">
        <v>1</v>
      </c>
    </row>
    <row r="1019">
      <c r="P1019" t="s">
        <v>18524</v>
      </c>
      <c r="R1019">
        <v>1</v>
      </c>
    </row>
    <row r="1020">
      <c r="P1020" t="s">
        <v>18525</v>
      </c>
      <c r="R1020">
        <v>1</v>
      </c>
    </row>
    <row r="1021">
      <c r="P1021" t="s">
        <v>18526</v>
      </c>
      <c r="R1021">
        <v>1</v>
      </c>
    </row>
    <row r="1022">
      <c r="P1022" t="s">
        <v>18527</v>
      </c>
      <c r="R1022">
        <v>1</v>
      </c>
    </row>
    <row r="1023">
      <c r="P1023" t="s">
        <v>18528</v>
      </c>
      <c r="R1023">
        <v>1</v>
      </c>
    </row>
    <row r="1024">
      <c r="P1024" t="s">
        <v>18529</v>
      </c>
      <c r="Q1024" t="s">
        <v>17478</v>
      </c>
      <c r="R1024">
        <v>1</v>
      </c>
    </row>
    <row r="1025">
      <c r="P1025" t="s">
        <v>18530</v>
      </c>
      <c r="Q1025" t="s">
        <v>17478</v>
      </c>
      <c r="R1025">
        <v>1</v>
      </c>
    </row>
    <row r="1026">
      <c r="P1026" t="s">
        <v>18531</v>
      </c>
      <c r="Q1026" t="s">
        <v>17478</v>
      </c>
      <c r="R1026">
        <v>1</v>
      </c>
    </row>
    <row r="1027">
      <c r="P1027" t="s">
        <v>18532</v>
      </c>
      <c r="Q1027" t="s">
        <v>17478</v>
      </c>
      <c r="R1027">
        <v>1</v>
      </c>
    </row>
    <row r="1028">
      <c r="P1028" t="s">
        <v>18533</v>
      </c>
      <c r="Q1028" t="s">
        <v>17478</v>
      </c>
      <c r="R1028">
        <v>1</v>
      </c>
    </row>
    <row r="1029">
      <c r="P1029" t="s">
        <v>18534</v>
      </c>
      <c r="Q1029" t="s">
        <v>17478</v>
      </c>
      <c r="R1029">
        <v>1</v>
      </c>
    </row>
    <row r="1030">
      <c r="P1030" t="s">
        <v>18535</v>
      </c>
      <c r="Q1030" t="s">
        <v>17471</v>
      </c>
      <c r="R1030">
        <v>1</v>
      </c>
    </row>
    <row r="1031">
      <c r="P1031" t="s">
        <v>18536</v>
      </c>
      <c r="R1031">
        <v>1</v>
      </c>
    </row>
    <row r="1032">
      <c r="P1032" t="s">
        <v>18537</v>
      </c>
      <c r="R1032">
        <v>1</v>
      </c>
    </row>
    <row r="1033">
      <c r="P1033" t="s">
        <v>18538</v>
      </c>
      <c r="R1033">
        <v>1</v>
      </c>
    </row>
    <row r="1034">
      <c r="P1034" t="s">
        <v>18539</v>
      </c>
      <c r="R1034">
        <v>1</v>
      </c>
    </row>
    <row r="1035">
      <c r="P1035" t="s">
        <v>18540</v>
      </c>
      <c r="R1035">
        <v>1</v>
      </c>
    </row>
    <row r="1036">
      <c r="P1036" t="s">
        <v>18541</v>
      </c>
      <c r="R1036">
        <v>1</v>
      </c>
    </row>
    <row r="1037">
      <c r="P1037" t="s">
        <v>18542</v>
      </c>
      <c r="R1037">
        <v>1</v>
      </c>
    </row>
    <row r="1038">
      <c r="P1038" t="s">
        <v>18543</v>
      </c>
      <c r="R1038">
        <v>1</v>
      </c>
    </row>
    <row r="1039">
      <c r="P1039" t="s">
        <v>18544</v>
      </c>
      <c r="R1039">
        <v>1</v>
      </c>
    </row>
    <row r="1040">
      <c r="P1040" t="s">
        <v>18545</v>
      </c>
      <c r="R1040">
        <v>1</v>
      </c>
    </row>
    <row r="1041">
      <c r="P1041" t="s">
        <v>18546</v>
      </c>
      <c r="R1041">
        <v>1</v>
      </c>
    </row>
    <row r="1042">
      <c r="P1042" t="s">
        <v>18547</v>
      </c>
      <c r="R1042">
        <v>1</v>
      </c>
    </row>
    <row r="1043">
      <c r="P1043" t="s">
        <v>18548</v>
      </c>
      <c r="Q1043" t="s">
        <v>17478</v>
      </c>
      <c r="R1043">
        <v>1</v>
      </c>
    </row>
    <row r="1044">
      <c r="P1044" t="s">
        <v>18549</v>
      </c>
      <c r="R1044">
        <v>1</v>
      </c>
    </row>
    <row r="1045">
      <c r="P1045" t="s">
        <v>18550</v>
      </c>
      <c r="Q1045" t="s">
        <v>17478</v>
      </c>
      <c r="R1045">
        <v>1</v>
      </c>
    </row>
    <row r="1046">
      <c r="P1046" t="s">
        <v>18551</v>
      </c>
      <c r="Q1046" t="s">
        <v>17471</v>
      </c>
      <c r="R1046">
        <v>1</v>
      </c>
    </row>
    <row r="1047">
      <c r="P1047" t="s">
        <v>18552</v>
      </c>
      <c r="R1047">
        <v>1</v>
      </c>
    </row>
    <row r="1048">
      <c r="P1048" t="s">
        <v>18553</v>
      </c>
      <c r="Q1048" t="s">
        <v>17471</v>
      </c>
      <c r="R1048">
        <v>1</v>
      </c>
    </row>
    <row r="1049">
      <c r="P1049" t="s">
        <v>18554</v>
      </c>
      <c r="Q1049" t="s">
        <v>17471</v>
      </c>
      <c r="R1049">
        <v>1</v>
      </c>
    </row>
    <row r="1050">
      <c r="P1050" t="s">
        <v>18555</v>
      </c>
      <c r="Q1050" t="s">
        <v>17471</v>
      </c>
      <c r="R1050">
        <v>1</v>
      </c>
    </row>
    <row r="1051">
      <c r="P1051" t="s">
        <v>18556</v>
      </c>
      <c r="Q1051" t="s">
        <v>17471</v>
      </c>
      <c r="R1051">
        <v>1</v>
      </c>
    </row>
    <row r="1052">
      <c r="P1052" t="s">
        <v>18557</v>
      </c>
      <c r="Q1052" t="s">
        <v>17471</v>
      </c>
      <c r="R1052">
        <v>1</v>
      </c>
    </row>
    <row r="1053">
      <c r="P1053" t="s">
        <v>18558</v>
      </c>
      <c r="Q1053" t="s">
        <v>17478</v>
      </c>
      <c r="R1053">
        <v>1</v>
      </c>
    </row>
    <row r="1054">
      <c r="P1054" t="s">
        <v>18559</v>
      </c>
      <c r="Q1054" t="s">
        <v>17478</v>
      </c>
      <c r="R1054">
        <v>1</v>
      </c>
    </row>
    <row r="1055">
      <c r="P1055" t="s">
        <v>18560</v>
      </c>
      <c r="Q1055" t="s">
        <v>17478</v>
      </c>
      <c r="R1055">
        <v>1</v>
      </c>
    </row>
    <row r="1056">
      <c r="P1056" t="s">
        <v>18561</v>
      </c>
      <c r="R1056">
        <v>1</v>
      </c>
    </row>
    <row r="1057">
      <c r="P1057" t="s">
        <v>18562</v>
      </c>
      <c r="R1057">
        <v>1</v>
      </c>
    </row>
    <row r="1058">
      <c r="P1058" t="s">
        <v>18563</v>
      </c>
      <c r="R1058">
        <v>1</v>
      </c>
    </row>
    <row r="1059">
      <c r="P1059" t="s">
        <v>18564</v>
      </c>
      <c r="Q1059" t="s">
        <v>17478</v>
      </c>
      <c r="R1059">
        <v>1</v>
      </c>
    </row>
    <row r="1060">
      <c r="P1060" t="s">
        <v>18565</v>
      </c>
      <c r="Q1060" t="s">
        <v>17478</v>
      </c>
      <c r="R1060">
        <v>1</v>
      </c>
    </row>
    <row r="1061">
      <c r="P1061" t="s">
        <v>18566</v>
      </c>
      <c r="R1061">
        <v>1</v>
      </c>
    </row>
    <row r="1062">
      <c r="P1062" t="s">
        <v>18567</v>
      </c>
      <c r="R1062">
        <v>1</v>
      </c>
    </row>
    <row r="1063">
      <c r="P1063" t="s">
        <v>18568</v>
      </c>
      <c r="Q1063" t="s">
        <v>17478</v>
      </c>
      <c r="R1063">
        <v>1</v>
      </c>
    </row>
    <row r="1064">
      <c r="P1064" t="s">
        <v>18569</v>
      </c>
      <c r="Q1064" t="s">
        <v>17478</v>
      </c>
      <c r="R1064">
        <v>1</v>
      </c>
    </row>
    <row r="1065">
      <c r="P1065" t="s">
        <v>18570</v>
      </c>
      <c r="Q1065" t="s">
        <v>17478</v>
      </c>
      <c r="R1065">
        <v>1</v>
      </c>
    </row>
    <row r="1066">
      <c r="P1066" t="s">
        <v>18571</v>
      </c>
      <c r="Q1066" t="s">
        <v>17478</v>
      </c>
      <c r="R1066">
        <v>1</v>
      </c>
    </row>
    <row r="1067">
      <c r="P1067" t="s">
        <v>18572</v>
      </c>
      <c r="R1067">
        <v>1</v>
      </c>
    </row>
    <row r="1068">
      <c r="P1068" t="s">
        <v>18573</v>
      </c>
      <c r="R1068">
        <v>1</v>
      </c>
    </row>
    <row r="1069">
      <c r="P1069" t="s">
        <v>18574</v>
      </c>
      <c r="R1069">
        <v>1</v>
      </c>
    </row>
    <row r="1070">
      <c r="P1070" t="s">
        <v>18575</v>
      </c>
      <c r="Q1070" t="s">
        <v>17657</v>
      </c>
      <c r="R1070">
        <v>1</v>
      </c>
    </row>
    <row r="1071">
      <c r="P1071" t="s">
        <v>18576</v>
      </c>
      <c r="Q1071" t="s">
        <v>17657</v>
      </c>
      <c r="R1071">
        <v>1</v>
      </c>
    </row>
    <row r="1072">
      <c r="P1072" t="s">
        <v>18577</v>
      </c>
      <c r="Q1072" t="s">
        <v>17471</v>
      </c>
      <c r="R1072">
        <v>1</v>
      </c>
    </row>
    <row r="1073">
      <c r="P1073" t="s">
        <v>18578</v>
      </c>
      <c r="Q1073" t="s">
        <v>17471</v>
      </c>
      <c r="R1073">
        <v>1</v>
      </c>
    </row>
    <row r="1074">
      <c r="P1074" t="s">
        <v>18579</v>
      </c>
      <c r="Q1074" t="s">
        <v>17471</v>
      </c>
      <c r="R1074">
        <v>1</v>
      </c>
    </row>
    <row r="1075">
      <c r="P1075" t="s">
        <v>18580</v>
      </c>
      <c r="Q1075" t="s">
        <v>17471</v>
      </c>
      <c r="R1075">
        <v>1</v>
      </c>
    </row>
    <row r="1076">
      <c r="P1076" t="s">
        <v>18581</v>
      </c>
      <c r="Q1076" t="s">
        <v>17471</v>
      </c>
      <c r="R1076">
        <v>1</v>
      </c>
    </row>
    <row r="1077">
      <c r="P1077" t="s">
        <v>18582</v>
      </c>
      <c r="R1077">
        <v>1</v>
      </c>
    </row>
    <row r="1078">
      <c r="P1078" t="s">
        <v>18583</v>
      </c>
      <c r="R1078">
        <v>1</v>
      </c>
    </row>
    <row r="1079">
      <c r="P1079" t="s">
        <v>18584</v>
      </c>
      <c r="R1079">
        <v>1</v>
      </c>
    </row>
    <row r="1080">
      <c r="P1080" t="s">
        <v>18585</v>
      </c>
      <c r="R1080">
        <v>1</v>
      </c>
    </row>
    <row r="1081">
      <c r="P1081" t="s">
        <v>18586</v>
      </c>
      <c r="Q1081" t="s">
        <v>17478</v>
      </c>
      <c r="R1081">
        <v>1</v>
      </c>
    </row>
    <row r="1082">
      <c r="P1082" t="s">
        <v>18587</v>
      </c>
      <c r="Q1082" t="s">
        <v>17478</v>
      </c>
      <c r="R1082">
        <v>1</v>
      </c>
    </row>
    <row r="1083">
      <c r="P1083" t="s">
        <v>18588</v>
      </c>
      <c r="Q1083" t="s">
        <v>17478</v>
      </c>
      <c r="R1083">
        <v>1</v>
      </c>
    </row>
    <row r="1084">
      <c r="P1084" t="s">
        <v>18589</v>
      </c>
      <c r="Q1084" t="s">
        <v>17478</v>
      </c>
      <c r="R1084">
        <v>1</v>
      </c>
    </row>
    <row r="1085">
      <c r="P1085" t="s">
        <v>18590</v>
      </c>
      <c r="Q1085" t="s">
        <v>17478</v>
      </c>
      <c r="R1085">
        <v>1</v>
      </c>
    </row>
    <row r="1086">
      <c r="P1086" t="s">
        <v>18591</v>
      </c>
      <c r="R1086">
        <v>1</v>
      </c>
    </row>
    <row r="1087">
      <c r="P1087" t="s">
        <v>18592</v>
      </c>
      <c r="Q1087" t="s">
        <v>17471</v>
      </c>
      <c r="R1087">
        <v>1</v>
      </c>
    </row>
    <row r="1088">
      <c r="P1088" t="s">
        <v>18593</v>
      </c>
      <c r="Q1088" t="s">
        <v>17471</v>
      </c>
      <c r="R1088">
        <v>1</v>
      </c>
    </row>
    <row r="1089">
      <c r="P1089" t="s">
        <v>18594</v>
      </c>
      <c r="Q1089" t="s">
        <v>17471</v>
      </c>
      <c r="R1089">
        <v>1</v>
      </c>
    </row>
    <row r="1090">
      <c r="P1090" t="s">
        <v>18595</v>
      </c>
      <c r="Q1090" t="s">
        <v>17471</v>
      </c>
      <c r="R1090">
        <v>1</v>
      </c>
    </row>
    <row r="1091">
      <c r="P1091" t="s">
        <v>18596</v>
      </c>
      <c r="Q1091" t="s">
        <v>17478</v>
      </c>
      <c r="R1091">
        <v>1</v>
      </c>
    </row>
    <row r="1092">
      <c r="P1092" t="s">
        <v>18597</v>
      </c>
      <c r="Q1092" t="s">
        <v>17478</v>
      </c>
      <c r="R1092">
        <v>1</v>
      </c>
    </row>
    <row r="1093">
      <c r="P1093" t="s">
        <v>18598</v>
      </c>
      <c r="Q1093" t="s">
        <v>17478</v>
      </c>
      <c r="R1093">
        <v>1</v>
      </c>
    </row>
    <row r="1094">
      <c r="P1094" t="s">
        <v>18599</v>
      </c>
      <c r="Q1094" t="s">
        <v>17478</v>
      </c>
      <c r="R1094">
        <v>1</v>
      </c>
    </row>
    <row r="1095">
      <c r="P1095" t="s">
        <v>18600</v>
      </c>
      <c r="Q1095" t="s">
        <v>17478</v>
      </c>
      <c r="R1095">
        <v>1</v>
      </c>
    </row>
    <row r="1096">
      <c r="P1096" t="s">
        <v>18601</v>
      </c>
      <c r="Q1096" t="s">
        <v>17478</v>
      </c>
      <c r="R1096">
        <v>1</v>
      </c>
    </row>
    <row r="1097">
      <c r="P1097" t="s">
        <v>18602</v>
      </c>
      <c r="Q1097" t="s">
        <v>17478</v>
      </c>
      <c r="R1097">
        <v>1</v>
      </c>
    </row>
    <row r="1098">
      <c r="P1098" t="s">
        <v>18603</v>
      </c>
      <c r="Q1098" t="s">
        <v>17462</v>
      </c>
      <c r="R1098">
        <v>1</v>
      </c>
    </row>
    <row r="1099">
      <c r="P1099" t="s">
        <v>18604</v>
      </c>
      <c r="Q1099" t="s">
        <v>17478</v>
      </c>
      <c r="R1099">
        <v>1</v>
      </c>
    </row>
    <row r="1100">
      <c r="P1100" t="s">
        <v>18605</v>
      </c>
      <c r="Q1100" t="s">
        <v>17478</v>
      </c>
      <c r="R1100">
        <v>1</v>
      </c>
    </row>
    <row r="1101">
      <c r="P1101" t="s">
        <v>18606</v>
      </c>
      <c r="R1101">
        <v>1</v>
      </c>
    </row>
    <row r="1102">
      <c r="P1102" t="s">
        <v>18607</v>
      </c>
      <c r="Q1102" t="s">
        <v>17471</v>
      </c>
      <c r="R1102">
        <v>1</v>
      </c>
    </row>
    <row r="1103">
      <c r="P1103" t="s">
        <v>18608</v>
      </c>
      <c r="Q1103" t="s">
        <v>17471</v>
      </c>
      <c r="R1103">
        <v>1</v>
      </c>
    </row>
    <row r="1104">
      <c r="P1104" t="s">
        <v>18609</v>
      </c>
      <c r="Q1104" t="s">
        <v>17471</v>
      </c>
      <c r="R1104">
        <v>1</v>
      </c>
    </row>
    <row r="1105">
      <c r="P1105" t="s">
        <v>18610</v>
      </c>
      <c r="Q1105" t="s">
        <v>17471</v>
      </c>
      <c r="R1105">
        <v>1</v>
      </c>
    </row>
    <row r="1106">
      <c r="P1106" t="s">
        <v>18611</v>
      </c>
      <c r="Q1106" t="s">
        <v>17471</v>
      </c>
      <c r="R1106">
        <v>1</v>
      </c>
    </row>
    <row r="1107">
      <c r="P1107" t="s">
        <v>18612</v>
      </c>
      <c r="Q1107" t="s">
        <v>17471</v>
      </c>
      <c r="R1107">
        <v>1</v>
      </c>
    </row>
    <row r="1108">
      <c r="P1108" t="s">
        <v>18613</v>
      </c>
      <c r="Q1108" t="s">
        <v>17471</v>
      </c>
      <c r="R1108">
        <v>1</v>
      </c>
    </row>
    <row r="1109">
      <c r="P1109" t="s">
        <v>18614</v>
      </c>
      <c r="Q1109" t="s">
        <v>17471</v>
      </c>
      <c r="R1109">
        <v>1</v>
      </c>
    </row>
    <row r="1110">
      <c r="P1110" t="s">
        <v>18615</v>
      </c>
      <c r="Q1110" t="s">
        <v>17471</v>
      </c>
      <c r="R1110">
        <v>1</v>
      </c>
    </row>
    <row r="1111">
      <c r="P1111" t="s">
        <v>18616</v>
      </c>
      <c r="Q1111" t="s">
        <v>17471</v>
      </c>
      <c r="R1111">
        <v>1</v>
      </c>
    </row>
    <row r="1112">
      <c r="P1112" t="s">
        <v>18617</v>
      </c>
      <c r="Q1112" t="s">
        <v>17657</v>
      </c>
      <c r="R1112">
        <v>1</v>
      </c>
    </row>
    <row r="1113">
      <c r="P1113" t="s">
        <v>18618</v>
      </c>
      <c r="Q1113" t="s">
        <v>17657</v>
      </c>
      <c r="R1113">
        <v>1</v>
      </c>
    </row>
    <row r="1114">
      <c r="P1114" t="s">
        <v>18619</v>
      </c>
      <c r="Q1114" t="s">
        <v>17657</v>
      </c>
      <c r="R1114">
        <v>1</v>
      </c>
    </row>
    <row r="1115">
      <c r="P1115" t="s">
        <v>18620</v>
      </c>
      <c r="Q1115" t="s">
        <v>17657</v>
      </c>
      <c r="R1115">
        <v>1</v>
      </c>
    </row>
    <row r="1116">
      <c r="P1116" t="s">
        <v>18621</v>
      </c>
      <c r="Q1116" t="s">
        <v>17657</v>
      </c>
      <c r="R1116">
        <v>1</v>
      </c>
    </row>
    <row r="1117">
      <c r="P1117" t="s">
        <v>18622</v>
      </c>
      <c r="Q1117" t="s">
        <v>17657</v>
      </c>
      <c r="R1117">
        <v>1</v>
      </c>
    </row>
    <row r="1118">
      <c r="P1118" t="s">
        <v>18623</v>
      </c>
      <c r="Q1118" t="s">
        <v>17471</v>
      </c>
      <c r="R1118">
        <v>1</v>
      </c>
    </row>
    <row r="1119">
      <c r="P1119" t="s">
        <v>18624</v>
      </c>
      <c r="Q1119" t="s">
        <v>17471</v>
      </c>
      <c r="R1119">
        <v>1</v>
      </c>
    </row>
    <row r="1120">
      <c r="P1120" t="s">
        <v>18625</v>
      </c>
      <c r="Q1120" t="s">
        <v>17657</v>
      </c>
      <c r="R1120">
        <v>1</v>
      </c>
    </row>
    <row r="1121">
      <c r="P1121" t="s">
        <v>18626</v>
      </c>
      <c r="Q1121" t="s">
        <v>17657</v>
      </c>
      <c r="R1121">
        <v>1</v>
      </c>
    </row>
    <row r="1122">
      <c r="P1122" t="s">
        <v>18627</v>
      </c>
      <c r="Q1122" t="s">
        <v>17657</v>
      </c>
      <c r="R1122">
        <v>1</v>
      </c>
    </row>
    <row r="1123">
      <c r="P1123" t="s">
        <v>18628</v>
      </c>
      <c r="R1123">
        <v>1</v>
      </c>
    </row>
    <row r="1124">
      <c r="P1124" t="s">
        <v>18629</v>
      </c>
      <c r="R1124">
        <v>1</v>
      </c>
    </row>
    <row r="1125">
      <c r="P1125" t="s">
        <v>18630</v>
      </c>
      <c r="Q1125" t="s">
        <v>17471</v>
      </c>
      <c r="R1125">
        <v>1</v>
      </c>
    </row>
    <row r="1126">
      <c r="P1126" t="s">
        <v>18631</v>
      </c>
      <c r="R1126">
        <v>1</v>
      </c>
    </row>
    <row r="1127">
      <c r="P1127" t="s">
        <v>18632</v>
      </c>
      <c r="R1127">
        <v>1</v>
      </c>
    </row>
    <row r="1128">
      <c r="P1128" t="s">
        <v>18633</v>
      </c>
      <c r="R1128">
        <v>1</v>
      </c>
    </row>
    <row r="1129">
      <c r="P1129" t="s">
        <v>18634</v>
      </c>
      <c r="Q1129" t="s">
        <v>17471</v>
      </c>
      <c r="R1129">
        <v>1</v>
      </c>
    </row>
    <row r="1130">
      <c r="P1130" t="s">
        <v>18635</v>
      </c>
      <c r="Q1130" t="s">
        <v>17471</v>
      </c>
      <c r="R1130">
        <v>1</v>
      </c>
    </row>
    <row r="1131">
      <c r="P1131" t="s">
        <v>18636</v>
      </c>
      <c r="R1131">
        <v>1</v>
      </c>
    </row>
    <row r="1132">
      <c r="P1132" t="s">
        <v>18637</v>
      </c>
      <c r="R1132">
        <v>1</v>
      </c>
    </row>
    <row r="1133">
      <c r="P1133" t="s">
        <v>18638</v>
      </c>
      <c r="R1133">
        <v>1</v>
      </c>
    </row>
    <row r="1134">
      <c r="P1134" t="s">
        <v>18639</v>
      </c>
      <c r="R1134">
        <v>1</v>
      </c>
    </row>
    <row r="1135">
      <c r="P1135" t="s">
        <v>18640</v>
      </c>
      <c r="Q1135" t="s">
        <v>17471</v>
      </c>
      <c r="R1135">
        <v>1</v>
      </c>
    </row>
    <row r="1136">
      <c r="P1136" t="s">
        <v>18641</v>
      </c>
      <c r="Q1136" t="s">
        <v>17471</v>
      </c>
      <c r="R1136">
        <v>1</v>
      </c>
    </row>
    <row r="1137">
      <c r="P1137" t="s">
        <v>18642</v>
      </c>
      <c r="Q1137" t="s">
        <v>17471</v>
      </c>
      <c r="R1137">
        <v>1</v>
      </c>
    </row>
    <row r="1138">
      <c r="P1138" t="s">
        <v>18643</v>
      </c>
      <c r="Q1138" t="s">
        <v>17471</v>
      </c>
      <c r="R1138">
        <v>1</v>
      </c>
    </row>
    <row r="1139">
      <c r="P1139" t="s">
        <v>18644</v>
      </c>
      <c r="Q1139" t="s">
        <v>17471</v>
      </c>
      <c r="R1139">
        <v>1</v>
      </c>
    </row>
    <row r="1140">
      <c r="P1140" t="s">
        <v>18645</v>
      </c>
      <c r="Q1140" t="s">
        <v>17471</v>
      </c>
      <c r="R1140">
        <v>1</v>
      </c>
    </row>
    <row r="1141">
      <c r="P1141" t="s">
        <v>18646</v>
      </c>
      <c r="Q1141" t="s">
        <v>17471</v>
      </c>
      <c r="R1141">
        <v>1</v>
      </c>
    </row>
    <row r="1142">
      <c r="P1142" t="s">
        <v>18647</v>
      </c>
      <c r="Q1142" t="s">
        <v>17471</v>
      </c>
      <c r="R1142">
        <v>1</v>
      </c>
    </row>
    <row r="1143">
      <c r="P1143" t="s">
        <v>18648</v>
      </c>
      <c r="R1143">
        <v>1</v>
      </c>
    </row>
    <row r="1144">
      <c r="P1144" t="s">
        <v>18649</v>
      </c>
      <c r="R1144">
        <v>1</v>
      </c>
    </row>
    <row r="1145">
      <c r="P1145" t="s">
        <v>18650</v>
      </c>
      <c r="Q1145" t="s">
        <v>17657</v>
      </c>
      <c r="R1145">
        <v>1</v>
      </c>
    </row>
    <row r="1146">
      <c r="P1146" t="s">
        <v>18651</v>
      </c>
      <c r="Q1146" t="s">
        <v>17471</v>
      </c>
      <c r="R1146">
        <v>1</v>
      </c>
    </row>
    <row r="1147">
      <c r="P1147" t="s">
        <v>18652</v>
      </c>
      <c r="Q1147" t="s">
        <v>17657</v>
      </c>
      <c r="R1147">
        <v>1</v>
      </c>
    </row>
    <row r="1148">
      <c r="P1148" t="s">
        <v>18653</v>
      </c>
      <c r="R1148">
        <v>1</v>
      </c>
    </row>
    <row r="1149">
      <c r="P1149" t="s">
        <v>18654</v>
      </c>
      <c r="Q1149" t="s">
        <v>17471</v>
      </c>
      <c r="R1149">
        <v>1</v>
      </c>
    </row>
    <row r="1150">
      <c r="P1150" t="s">
        <v>18655</v>
      </c>
      <c r="Q1150" t="s">
        <v>17471</v>
      </c>
      <c r="R1150">
        <v>1</v>
      </c>
    </row>
    <row r="1151">
      <c r="P1151" t="s">
        <v>18656</v>
      </c>
      <c r="Q1151" t="s">
        <v>17471</v>
      </c>
      <c r="R1151">
        <v>1</v>
      </c>
    </row>
    <row r="1152">
      <c r="P1152" t="s">
        <v>18657</v>
      </c>
      <c r="Q1152" t="s">
        <v>17471</v>
      </c>
      <c r="R1152">
        <v>1</v>
      </c>
    </row>
    <row r="1153">
      <c r="P1153" t="s">
        <v>18658</v>
      </c>
      <c r="Q1153" t="s">
        <v>17471</v>
      </c>
      <c r="R1153">
        <v>1</v>
      </c>
    </row>
    <row r="1154">
      <c r="P1154" t="s">
        <v>18659</v>
      </c>
      <c r="Q1154" t="s">
        <v>17471</v>
      </c>
      <c r="R1154">
        <v>1</v>
      </c>
    </row>
    <row r="1155">
      <c r="P1155" t="s">
        <v>18660</v>
      </c>
      <c r="Q1155" t="s">
        <v>17471</v>
      </c>
      <c r="R1155">
        <v>1</v>
      </c>
    </row>
    <row r="1156">
      <c r="P1156" t="s">
        <v>18661</v>
      </c>
      <c r="Q1156" t="s">
        <v>17471</v>
      </c>
      <c r="R1156">
        <v>1</v>
      </c>
    </row>
    <row r="1157">
      <c r="P1157" t="s">
        <v>18662</v>
      </c>
      <c r="Q1157" t="s">
        <v>17471</v>
      </c>
      <c r="R1157">
        <v>1</v>
      </c>
    </row>
    <row r="1158">
      <c r="P1158" t="s">
        <v>18663</v>
      </c>
      <c r="Q1158" t="s">
        <v>17471</v>
      </c>
      <c r="R1158">
        <v>1</v>
      </c>
    </row>
    <row r="1159">
      <c r="P1159" t="s">
        <v>18664</v>
      </c>
      <c r="Q1159" t="s">
        <v>17471</v>
      </c>
      <c r="R1159">
        <v>1</v>
      </c>
    </row>
    <row r="1160">
      <c r="P1160" t="s">
        <v>18665</v>
      </c>
      <c r="Q1160" t="s">
        <v>17471</v>
      </c>
      <c r="R1160">
        <v>1</v>
      </c>
    </row>
    <row r="1161">
      <c r="P1161" t="s">
        <v>18666</v>
      </c>
      <c r="Q1161" t="s">
        <v>17471</v>
      </c>
      <c r="R1161">
        <v>1</v>
      </c>
    </row>
    <row r="1162">
      <c r="P1162" t="s">
        <v>18667</v>
      </c>
      <c r="R1162">
        <v>1</v>
      </c>
    </row>
    <row r="1163">
      <c r="P1163" t="s">
        <v>18668</v>
      </c>
      <c r="R1163">
        <v>1</v>
      </c>
    </row>
    <row r="1164">
      <c r="P1164" t="s">
        <v>18669</v>
      </c>
      <c r="Q1164" t="s">
        <v>17471</v>
      </c>
      <c r="R1164">
        <v>1</v>
      </c>
    </row>
    <row r="1165">
      <c r="P1165" t="s">
        <v>18670</v>
      </c>
      <c r="Q1165" t="s">
        <v>17471</v>
      </c>
      <c r="R1165">
        <v>1</v>
      </c>
    </row>
    <row r="1166">
      <c r="P1166" t="s">
        <v>18671</v>
      </c>
      <c r="Q1166" t="s">
        <v>17471</v>
      </c>
      <c r="R1166">
        <v>1</v>
      </c>
    </row>
    <row r="1167">
      <c r="P1167" t="s">
        <v>18672</v>
      </c>
      <c r="Q1167" t="s">
        <v>17471</v>
      </c>
      <c r="R1167">
        <v>1</v>
      </c>
    </row>
    <row r="1168">
      <c r="P1168" t="s">
        <v>18673</v>
      </c>
      <c r="R1168">
        <v>1</v>
      </c>
    </row>
    <row r="1169">
      <c r="P1169" t="s">
        <v>18674</v>
      </c>
      <c r="Q1169" t="s">
        <v>17471</v>
      </c>
      <c r="R1169">
        <v>1</v>
      </c>
    </row>
    <row r="1170">
      <c r="P1170" t="s">
        <v>18675</v>
      </c>
      <c r="Q1170" t="s">
        <v>17471</v>
      </c>
      <c r="R1170">
        <v>1</v>
      </c>
    </row>
    <row r="1171">
      <c r="P1171" t="s">
        <v>18676</v>
      </c>
      <c r="Q1171" t="s">
        <v>17471</v>
      </c>
      <c r="R1171">
        <v>1</v>
      </c>
    </row>
    <row r="1172">
      <c r="P1172" t="s">
        <v>18677</v>
      </c>
      <c r="Q1172" t="s">
        <v>17471</v>
      </c>
      <c r="R1172">
        <v>1</v>
      </c>
    </row>
    <row r="1173">
      <c r="P1173" t="s">
        <v>18678</v>
      </c>
      <c r="R1173">
        <v>1</v>
      </c>
    </row>
    <row r="1174">
      <c r="P1174" t="s">
        <v>18679</v>
      </c>
      <c r="Q1174" t="s">
        <v>17471</v>
      </c>
      <c r="R1174">
        <v>1</v>
      </c>
    </row>
    <row r="1175">
      <c r="P1175" t="s">
        <v>18680</v>
      </c>
      <c r="R1175">
        <v>1</v>
      </c>
    </row>
    <row r="1176">
      <c r="P1176" t="s">
        <v>18681</v>
      </c>
      <c r="Q1176" t="s">
        <v>17471</v>
      </c>
      <c r="R1176">
        <v>1</v>
      </c>
    </row>
    <row r="1177">
      <c r="P1177" t="s">
        <v>18682</v>
      </c>
      <c r="Q1177" t="s">
        <v>17471</v>
      </c>
      <c r="R1177">
        <v>1</v>
      </c>
    </row>
    <row r="1178">
      <c r="P1178" t="s">
        <v>18683</v>
      </c>
      <c r="Q1178" t="s">
        <v>17657</v>
      </c>
      <c r="R1178">
        <v>1</v>
      </c>
    </row>
    <row r="1179">
      <c r="P1179" t="s">
        <v>18684</v>
      </c>
      <c r="Q1179" t="s">
        <v>17657</v>
      </c>
      <c r="R1179">
        <v>1</v>
      </c>
    </row>
    <row r="1180">
      <c r="P1180" t="s">
        <v>18685</v>
      </c>
      <c r="Q1180" t="s">
        <v>17471</v>
      </c>
      <c r="R1180">
        <v>1</v>
      </c>
    </row>
    <row r="1181">
      <c r="P1181" t="s">
        <v>18686</v>
      </c>
      <c r="Q1181" t="s">
        <v>17471</v>
      </c>
      <c r="R1181">
        <v>1</v>
      </c>
    </row>
    <row r="1182">
      <c r="P1182" t="s">
        <v>18687</v>
      </c>
      <c r="R1182">
        <v>1</v>
      </c>
    </row>
    <row r="1183">
      <c r="P1183" t="s">
        <v>18688</v>
      </c>
      <c r="Q1183" t="s">
        <v>17471</v>
      </c>
      <c r="R1183">
        <v>1</v>
      </c>
    </row>
    <row r="1184">
      <c r="P1184" t="s">
        <v>18689</v>
      </c>
      <c r="Q1184" t="s">
        <v>17471</v>
      </c>
      <c r="R1184">
        <v>1</v>
      </c>
    </row>
    <row r="1185">
      <c r="P1185" t="s">
        <v>18690</v>
      </c>
      <c r="R1185">
        <v>1</v>
      </c>
    </row>
    <row r="1186">
      <c r="P1186" t="s">
        <v>18691</v>
      </c>
      <c r="Q1186" t="s">
        <v>17471</v>
      </c>
      <c r="R1186">
        <v>1</v>
      </c>
    </row>
    <row r="1187">
      <c r="P1187" t="s">
        <v>18692</v>
      </c>
      <c r="Q1187" t="s">
        <v>17471</v>
      </c>
      <c r="R1187">
        <v>1</v>
      </c>
    </row>
    <row r="1188">
      <c r="P1188" t="s">
        <v>18693</v>
      </c>
      <c r="Q1188" t="s">
        <v>17471</v>
      </c>
      <c r="R1188">
        <v>1</v>
      </c>
    </row>
    <row r="1189">
      <c r="P1189" t="s">
        <v>18694</v>
      </c>
      <c r="Q1189" t="s">
        <v>17471</v>
      </c>
      <c r="R1189">
        <v>1</v>
      </c>
    </row>
    <row r="1190">
      <c r="P1190" t="s">
        <v>18695</v>
      </c>
      <c r="R1190">
        <v>1</v>
      </c>
    </row>
    <row r="1191">
      <c r="P1191" t="s">
        <v>18696</v>
      </c>
      <c r="Q1191" t="s">
        <v>17471</v>
      </c>
      <c r="R1191">
        <v>1</v>
      </c>
    </row>
    <row r="1192">
      <c r="P1192" t="s">
        <v>18697</v>
      </c>
      <c r="Q1192" t="s">
        <v>17471</v>
      </c>
      <c r="R1192">
        <v>1</v>
      </c>
    </row>
    <row r="1193">
      <c r="P1193" t="s">
        <v>18698</v>
      </c>
      <c r="Q1193" t="s">
        <v>17471</v>
      </c>
      <c r="R1193">
        <v>1</v>
      </c>
    </row>
    <row r="1194">
      <c r="P1194" t="s">
        <v>18699</v>
      </c>
      <c r="Q1194" t="s">
        <v>17471</v>
      </c>
      <c r="R1194">
        <v>1</v>
      </c>
    </row>
    <row r="1195">
      <c r="P1195" t="s">
        <v>18700</v>
      </c>
      <c r="Q1195" t="s">
        <v>17471</v>
      </c>
      <c r="R1195">
        <v>1</v>
      </c>
    </row>
    <row r="1196">
      <c r="P1196" t="s">
        <v>18701</v>
      </c>
      <c r="Q1196" t="s">
        <v>17471</v>
      </c>
      <c r="R1196">
        <v>1</v>
      </c>
    </row>
    <row r="1197">
      <c r="P1197" t="s">
        <v>18702</v>
      </c>
      <c r="Q1197" t="s">
        <v>17471</v>
      </c>
      <c r="R1197">
        <v>1</v>
      </c>
    </row>
    <row r="1198">
      <c r="P1198" t="s">
        <v>18703</v>
      </c>
      <c r="R1198">
        <v>1</v>
      </c>
    </row>
    <row r="1199">
      <c r="P1199" t="s">
        <v>18704</v>
      </c>
      <c r="R1199">
        <v>1</v>
      </c>
    </row>
    <row r="1200">
      <c r="P1200" t="s">
        <v>18705</v>
      </c>
      <c r="Q1200" t="s">
        <v>17471</v>
      </c>
      <c r="R1200">
        <v>1</v>
      </c>
    </row>
    <row r="1201">
      <c r="P1201" t="s">
        <v>18706</v>
      </c>
      <c r="Q1201" t="s">
        <v>17471</v>
      </c>
      <c r="R1201">
        <v>1</v>
      </c>
    </row>
    <row r="1202">
      <c r="P1202" t="s">
        <v>18707</v>
      </c>
      <c r="Q1202" t="s">
        <v>17471</v>
      </c>
      <c r="R1202">
        <v>1</v>
      </c>
    </row>
    <row r="1203">
      <c r="P1203" t="s">
        <v>18708</v>
      </c>
      <c r="Q1203" t="s">
        <v>17471</v>
      </c>
      <c r="R1203">
        <v>1</v>
      </c>
    </row>
    <row r="1204">
      <c r="P1204" t="s">
        <v>18709</v>
      </c>
      <c r="Q1204" t="s">
        <v>17471</v>
      </c>
      <c r="R1204">
        <v>1</v>
      </c>
    </row>
    <row r="1205">
      <c r="P1205" t="s">
        <v>18710</v>
      </c>
      <c r="R1205">
        <v>1</v>
      </c>
    </row>
    <row r="1206">
      <c r="P1206" t="s">
        <v>18711</v>
      </c>
      <c r="R1206">
        <v>1</v>
      </c>
    </row>
    <row r="1207">
      <c r="P1207" t="s">
        <v>18712</v>
      </c>
      <c r="Q1207" t="s">
        <v>17478</v>
      </c>
      <c r="R1207">
        <v>1</v>
      </c>
    </row>
    <row r="1208">
      <c r="P1208" t="s">
        <v>18713</v>
      </c>
      <c r="Q1208" t="s">
        <v>17478</v>
      </c>
      <c r="R1208">
        <v>1</v>
      </c>
    </row>
    <row r="1209">
      <c r="P1209" t="s">
        <v>18714</v>
      </c>
      <c r="Q1209" t="s">
        <v>17478</v>
      </c>
      <c r="R1209">
        <v>1</v>
      </c>
    </row>
    <row r="1210">
      <c r="P1210" t="s">
        <v>18715</v>
      </c>
      <c r="Q1210" t="s">
        <v>17478</v>
      </c>
      <c r="R1210">
        <v>1</v>
      </c>
    </row>
    <row r="1211">
      <c r="P1211" t="s">
        <v>18716</v>
      </c>
      <c r="Q1211" t="s">
        <v>17478</v>
      </c>
      <c r="R1211">
        <v>1</v>
      </c>
    </row>
    <row r="1212">
      <c r="P1212" t="s">
        <v>18717</v>
      </c>
      <c r="Q1212" t="s">
        <v>17478</v>
      </c>
      <c r="R1212">
        <v>1</v>
      </c>
    </row>
    <row r="1213">
      <c r="P1213" t="s">
        <v>18718</v>
      </c>
      <c r="Q1213" t="s">
        <v>17478</v>
      </c>
      <c r="R1213">
        <v>1</v>
      </c>
    </row>
    <row r="1214">
      <c r="P1214" t="s">
        <v>18719</v>
      </c>
      <c r="Q1214" t="s">
        <v>17478</v>
      </c>
      <c r="R1214">
        <v>1</v>
      </c>
    </row>
    <row r="1215">
      <c r="P1215" t="s">
        <v>18720</v>
      </c>
      <c r="Q1215" t="s">
        <v>17478</v>
      </c>
      <c r="R1215">
        <v>1</v>
      </c>
    </row>
    <row r="1216">
      <c r="P1216" t="s">
        <v>18721</v>
      </c>
      <c r="R1216">
        <v>1</v>
      </c>
    </row>
    <row r="1217">
      <c r="P1217" t="s">
        <v>18722</v>
      </c>
      <c r="R1217">
        <v>1</v>
      </c>
    </row>
    <row r="1218">
      <c r="P1218" t="s">
        <v>18723</v>
      </c>
      <c r="R1218">
        <v>1</v>
      </c>
    </row>
    <row r="1219">
      <c r="P1219" t="s">
        <v>18724</v>
      </c>
      <c r="R1219">
        <v>1</v>
      </c>
    </row>
    <row r="1220">
      <c r="P1220" t="s">
        <v>18725</v>
      </c>
      <c r="R1220">
        <v>1</v>
      </c>
    </row>
    <row r="1221">
      <c r="P1221" t="s">
        <v>18726</v>
      </c>
      <c r="Q1221" t="s">
        <v>17478</v>
      </c>
      <c r="R1221">
        <v>1</v>
      </c>
    </row>
    <row r="1222">
      <c r="P1222" t="s">
        <v>18727</v>
      </c>
      <c r="Q1222" t="s">
        <v>17478</v>
      </c>
      <c r="R1222">
        <v>1</v>
      </c>
    </row>
    <row r="1223">
      <c r="P1223" t="s">
        <v>18728</v>
      </c>
      <c r="Q1223" t="s">
        <v>17478</v>
      </c>
      <c r="R1223">
        <v>1</v>
      </c>
    </row>
    <row r="1224">
      <c r="P1224" t="s">
        <v>18729</v>
      </c>
      <c r="Q1224" t="s">
        <v>17478</v>
      </c>
      <c r="R1224">
        <v>1</v>
      </c>
    </row>
    <row r="1225">
      <c r="P1225" t="s">
        <v>18730</v>
      </c>
      <c r="R1225">
        <v>1</v>
      </c>
    </row>
    <row r="1226">
      <c r="P1226" t="s">
        <v>18731</v>
      </c>
      <c r="R1226">
        <v>1</v>
      </c>
    </row>
    <row r="1227">
      <c r="P1227" t="s">
        <v>18732</v>
      </c>
      <c r="Q1227" t="s">
        <v>17478</v>
      </c>
      <c r="R1227">
        <v>1</v>
      </c>
    </row>
    <row r="1228">
      <c r="P1228" t="s">
        <v>18733</v>
      </c>
      <c r="Q1228" t="s">
        <v>17478</v>
      </c>
      <c r="R1228">
        <v>1</v>
      </c>
    </row>
    <row r="1229">
      <c r="P1229" t="s">
        <v>18734</v>
      </c>
      <c r="Q1229" t="s">
        <v>17478</v>
      </c>
      <c r="R1229">
        <v>1</v>
      </c>
    </row>
    <row r="1230">
      <c r="P1230" t="s">
        <v>18735</v>
      </c>
      <c r="Q1230" t="s">
        <v>17478</v>
      </c>
      <c r="R1230">
        <v>1</v>
      </c>
    </row>
    <row r="1231">
      <c r="P1231" t="s">
        <v>18736</v>
      </c>
      <c r="Q1231" t="s">
        <v>17478</v>
      </c>
      <c r="R1231">
        <v>1</v>
      </c>
    </row>
    <row r="1232">
      <c r="P1232" t="s">
        <v>18737</v>
      </c>
      <c r="Q1232" t="s">
        <v>17478</v>
      </c>
      <c r="R1232">
        <v>1</v>
      </c>
    </row>
    <row r="1233">
      <c r="P1233" t="s">
        <v>18738</v>
      </c>
      <c r="Q1233" t="s">
        <v>17478</v>
      </c>
      <c r="R1233">
        <v>1</v>
      </c>
    </row>
    <row r="1234">
      <c r="P1234" t="s">
        <v>18739</v>
      </c>
      <c r="Q1234" t="s">
        <v>17478</v>
      </c>
      <c r="R1234">
        <v>1</v>
      </c>
    </row>
    <row r="1235">
      <c r="P1235" t="s">
        <v>18740</v>
      </c>
      <c r="Q1235" t="s">
        <v>17657</v>
      </c>
      <c r="R1235">
        <v>1</v>
      </c>
    </row>
    <row r="1236">
      <c r="P1236" t="s">
        <v>18741</v>
      </c>
      <c r="Q1236" t="s">
        <v>17657</v>
      </c>
      <c r="R1236">
        <v>1</v>
      </c>
    </row>
    <row r="1237">
      <c r="P1237" t="s">
        <v>18742</v>
      </c>
      <c r="Q1237" t="s">
        <v>17657</v>
      </c>
      <c r="R1237">
        <v>1</v>
      </c>
    </row>
    <row r="1238">
      <c r="P1238" t="s">
        <v>18743</v>
      </c>
      <c r="Q1238" t="s">
        <v>17657</v>
      </c>
      <c r="R1238">
        <v>1</v>
      </c>
    </row>
    <row r="1239">
      <c r="P1239" t="s">
        <v>18744</v>
      </c>
      <c r="Q1239" t="s">
        <v>17657</v>
      </c>
      <c r="R1239">
        <v>1</v>
      </c>
    </row>
    <row r="1240">
      <c r="P1240" t="s">
        <v>18745</v>
      </c>
      <c r="Q1240" t="s">
        <v>17657</v>
      </c>
      <c r="R1240">
        <v>1</v>
      </c>
    </row>
    <row r="1241">
      <c r="P1241" t="s">
        <v>18746</v>
      </c>
      <c r="Q1241" t="s">
        <v>17657</v>
      </c>
      <c r="R1241">
        <v>1</v>
      </c>
    </row>
    <row r="1242">
      <c r="P1242" t="s">
        <v>18747</v>
      </c>
      <c r="Q1242" t="s">
        <v>17657</v>
      </c>
      <c r="R1242">
        <v>1</v>
      </c>
    </row>
    <row r="1243">
      <c r="P1243" t="s">
        <v>18748</v>
      </c>
      <c r="Q1243" t="s">
        <v>17657</v>
      </c>
      <c r="R1243">
        <v>1</v>
      </c>
    </row>
    <row r="1244">
      <c r="P1244" t="s">
        <v>18749</v>
      </c>
      <c r="Q1244" t="s">
        <v>17657</v>
      </c>
      <c r="R1244">
        <v>1</v>
      </c>
    </row>
    <row r="1245">
      <c r="P1245" t="s">
        <v>18750</v>
      </c>
      <c r="Q1245" t="s">
        <v>17478</v>
      </c>
      <c r="R1245">
        <v>1</v>
      </c>
    </row>
    <row r="1246">
      <c r="P1246" t="s">
        <v>18751</v>
      </c>
      <c r="R1246">
        <v>1</v>
      </c>
    </row>
    <row r="1247">
      <c r="P1247" t="s">
        <v>18752</v>
      </c>
      <c r="R1247">
        <v>1</v>
      </c>
    </row>
    <row r="1248">
      <c r="P1248" t="s">
        <v>18753</v>
      </c>
      <c r="R1248">
        <v>1</v>
      </c>
    </row>
    <row r="1249">
      <c r="P1249" t="s">
        <v>18754</v>
      </c>
      <c r="R1249">
        <v>1</v>
      </c>
    </row>
    <row r="1250">
      <c r="P1250" t="s">
        <v>18755</v>
      </c>
      <c r="Q1250" t="s">
        <v>17478</v>
      </c>
      <c r="R1250">
        <v>1</v>
      </c>
    </row>
    <row r="1251">
      <c r="P1251" t="s">
        <v>18756</v>
      </c>
      <c r="R1251">
        <v>1</v>
      </c>
    </row>
    <row r="1252">
      <c r="P1252" t="s">
        <v>18757</v>
      </c>
      <c r="Q1252" t="s">
        <v>17471</v>
      </c>
      <c r="R1252">
        <v>1</v>
      </c>
    </row>
    <row r="1253">
      <c r="P1253" t="s">
        <v>18758</v>
      </c>
      <c r="Q1253" t="s">
        <v>17471</v>
      </c>
      <c r="R1253">
        <v>1</v>
      </c>
    </row>
    <row r="1254">
      <c r="P1254" t="s">
        <v>18759</v>
      </c>
      <c r="Q1254" t="s">
        <v>17471</v>
      </c>
      <c r="R1254">
        <v>1</v>
      </c>
    </row>
    <row r="1255">
      <c r="P1255" t="s">
        <v>18760</v>
      </c>
      <c r="Q1255" t="s">
        <v>17471</v>
      </c>
      <c r="R1255">
        <v>1</v>
      </c>
    </row>
    <row r="1256">
      <c r="P1256" t="s">
        <v>18761</v>
      </c>
      <c r="Q1256" t="s">
        <v>17471</v>
      </c>
      <c r="R1256">
        <v>1</v>
      </c>
    </row>
    <row r="1257">
      <c r="P1257" t="s">
        <v>18762</v>
      </c>
      <c r="Q1257" t="s">
        <v>17471</v>
      </c>
      <c r="R1257">
        <v>1</v>
      </c>
    </row>
    <row r="1258">
      <c r="P1258" t="s">
        <v>18763</v>
      </c>
      <c r="R1258">
        <v>1</v>
      </c>
    </row>
    <row r="1259">
      <c r="P1259" t="s">
        <v>18764</v>
      </c>
      <c r="Q1259" t="s">
        <v>17471</v>
      </c>
      <c r="R1259">
        <v>1</v>
      </c>
    </row>
    <row r="1260">
      <c r="P1260" t="s">
        <v>18765</v>
      </c>
      <c r="Q1260" t="s">
        <v>17478</v>
      </c>
      <c r="R1260">
        <v>1</v>
      </c>
    </row>
    <row r="1261">
      <c r="P1261" t="s">
        <v>18766</v>
      </c>
      <c r="R1261">
        <v>1</v>
      </c>
    </row>
    <row r="1262">
      <c r="P1262" t="s">
        <v>18767</v>
      </c>
      <c r="R1262">
        <v>1</v>
      </c>
    </row>
    <row r="1263">
      <c r="P1263" t="s">
        <v>18768</v>
      </c>
      <c r="R1263">
        <v>1</v>
      </c>
    </row>
    <row r="1264">
      <c r="P1264" t="s">
        <v>18769</v>
      </c>
      <c r="Q1264" t="s">
        <v>17471</v>
      </c>
      <c r="R1264">
        <v>1</v>
      </c>
    </row>
    <row r="1265">
      <c r="P1265" t="s">
        <v>18770</v>
      </c>
      <c r="Q1265" t="s">
        <v>17478</v>
      </c>
      <c r="R1265">
        <v>1</v>
      </c>
    </row>
    <row r="1266">
      <c r="P1266" t="s">
        <v>18771</v>
      </c>
      <c r="Q1266" t="s">
        <v>17478</v>
      </c>
      <c r="R1266">
        <v>1</v>
      </c>
    </row>
    <row r="1267">
      <c r="P1267" t="s">
        <v>18772</v>
      </c>
      <c r="Q1267" t="s">
        <v>17478</v>
      </c>
      <c r="R1267">
        <v>1</v>
      </c>
    </row>
    <row r="1268">
      <c r="P1268" t="s">
        <v>18773</v>
      </c>
      <c r="Q1268" t="s">
        <v>17478</v>
      </c>
      <c r="R1268">
        <v>1</v>
      </c>
    </row>
    <row r="1269">
      <c r="P1269" t="s">
        <v>18774</v>
      </c>
      <c r="Q1269" t="s">
        <v>17478</v>
      </c>
      <c r="R1269">
        <v>1</v>
      </c>
    </row>
    <row r="1270">
      <c r="P1270" t="s">
        <v>18775</v>
      </c>
      <c r="Q1270" t="s">
        <v>17478</v>
      </c>
      <c r="R1270">
        <v>1</v>
      </c>
    </row>
    <row r="1271">
      <c r="P1271" t="s">
        <v>18776</v>
      </c>
      <c r="Q1271" t="s">
        <v>17478</v>
      </c>
      <c r="R1271">
        <v>1</v>
      </c>
    </row>
    <row r="1272">
      <c r="P1272" t="s">
        <v>18777</v>
      </c>
      <c r="Q1272" t="s">
        <v>17478</v>
      </c>
      <c r="R1272">
        <v>1</v>
      </c>
    </row>
    <row r="1273">
      <c r="P1273" t="s">
        <v>18778</v>
      </c>
      <c r="Q1273" t="s">
        <v>17478</v>
      </c>
      <c r="R1273">
        <v>1</v>
      </c>
    </row>
    <row r="1274">
      <c r="P1274" t="s">
        <v>18779</v>
      </c>
      <c r="Q1274" t="s">
        <v>17478</v>
      </c>
      <c r="R1274">
        <v>1</v>
      </c>
    </row>
    <row r="1275">
      <c r="P1275" t="s">
        <v>18780</v>
      </c>
      <c r="R1275">
        <v>1</v>
      </c>
    </row>
    <row r="1276">
      <c r="P1276" t="s">
        <v>18781</v>
      </c>
      <c r="Q1276" t="s">
        <v>17471</v>
      </c>
      <c r="R1276">
        <v>1</v>
      </c>
    </row>
    <row r="1277">
      <c r="P1277" t="s">
        <v>18782</v>
      </c>
      <c r="R1277">
        <v>1</v>
      </c>
    </row>
    <row r="1278">
      <c r="P1278" t="s">
        <v>18783</v>
      </c>
      <c r="R1278">
        <v>1</v>
      </c>
    </row>
    <row r="1279">
      <c r="P1279" t="s">
        <v>18784</v>
      </c>
      <c r="R1279">
        <v>1</v>
      </c>
    </row>
    <row r="1280">
      <c r="P1280" t="s">
        <v>18785</v>
      </c>
      <c r="Q1280" t="s">
        <v>17471</v>
      </c>
      <c r="R1280">
        <v>1</v>
      </c>
    </row>
    <row r="1281">
      <c r="P1281" t="s">
        <v>18786</v>
      </c>
      <c r="Q1281" t="s">
        <v>17471</v>
      </c>
      <c r="R1281">
        <v>1</v>
      </c>
    </row>
    <row r="1282">
      <c r="P1282" t="s">
        <v>18787</v>
      </c>
      <c r="Q1282" t="s">
        <v>17657</v>
      </c>
      <c r="R1282">
        <v>1</v>
      </c>
    </row>
    <row r="1283">
      <c r="P1283" t="s">
        <v>18788</v>
      </c>
      <c r="Q1283" t="s">
        <v>17657</v>
      </c>
      <c r="R1283">
        <v>1</v>
      </c>
    </row>
    <row r="1284">
      <c r="P1284" t="s">
        <v>18789</v>
      </c>
      <c r="Q1284" t="s">
        <v>17657</v>
      </c>
      <c r="R1284">
        <v>1</v>
      </c>
    </row>
    <row r="1285">
      <c r="P1285" t="s">
        <v>18790</v>
      </c>
      <c r="R1285">
        <v>1</v>
      </c>
    </row>
    <row r="1286">
      <c r="P1286" t="s">
        <v>18791</v>
      </c>
      <c r="R1286">
        <v>1</v>
      </c>
    </row>
    <row r="1287">
      <c r="P1287" t="s">
        <v>18792</v>
      </c>
      <c r="R1287">
        <v>1</v>
      </c>
    </row>
    <row r="1288">
      <c r="P1288" t="s">
        <v>18793</v>
      </c>
      <c r="Q1288" t="s">
        <v>17478</v>
      </c>
      <c r="R1288">
        <v>1</v>
      </c>
    </row>
    <row r="1289">
      <c r="P1289" t="s">
        <v>18794</v>
      </c>
      <c r="Q1289" t="s">
        <v>17478</v>
      </c>
      <c r="R1289">
        <v>1</v>
      </c>
    </row>
    <row r="1290">
      <c r="P1290" t="s">
        <v>18795</v>
      </c>
      <c r="Q1290" t="s">
        <v>17657</v>
      </c>
      <c r="R1290">
        <v>1</v>
      </c>
    </row>
    <row r="1291">
      <c r="P1291" t="s">
        <v>18796</v>
      </c>
      <c r="Q1291" t="s">
        <v>17657</v>
      </c>
      <c r="R1291">
        <v>1</v>
      </c>
    </row>
    <row r="1292">
      <c r="P1292" t="s">
        <v>18797</v>
      </c>
      <c r="Q1292" t="s">
        <v>17657</v>
      </c>
      <c r="R1292">
        <v>1</v>
      </c>
    </row>
    <row r="1293">
      <c r="P1293" t="s">
        <v>18798</v>
      </c>
      <c r="Q1293" t="s">
        <v>17657</v>
      </c>
      <c r="R1293">
        <v>1</v>
      </c>
    </row>
    <row r="1294">
      <c r="P1294" t="s">
        <v>18799</v>
      </c>
      <c r="Q1294" t="s">
        <v>17478</v>
      </c>
      <c r="R1294">
        <v>1</v>
      </c>
    </row>
    <row r="1295">
      <c r="P1295" t="s">
        <v>18800</v>
      </c>
      <c r="R1295">
        <v>1</v>
      </c>
    </row>
    <row r="1296">
      <c r="P1296" t="s">
        <v>18801</v>
      </c>
      <c r="R1296">
        <v>1</v>
      </c>
    </row>
    <row r="1297">
      <c r="P1297" t="s">
        <v>18802</v>
      </c>
      <c r="R1297">
        <v>1</v>
      </c>
    </row>
    <row r="1298">
      <c r="P1298" t="s">
        <v>18803</v>
      </c>
      <c r="R1298">
        <v>1</v>
      </c>
    </row>
    <row r="1299">
      <c r="P1299" t="s">
        <v>18804</v>
      </c>
      <c r="R1299">
        <v>1</v>
      </c>
    </row>
    <row r="1300">
      <c r="P1300" t="s">
        <v>18805</v>
      </c>
      <c r="R1300">
        <v>1</v>
      </c>
    </row>
  </sheetData>
  <mergeCells>
    <mergeCell ref="P1:R1"/>
    <mergeCell ref="B25:D25"/>
  </mergeCells>
</worksheet>
</file>

<file path=xl/worksheets/sheet6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2" defaultRowHeight="18"/>
  <cols>
    <col collapsed="false" customWidth="true" hidden="false" max="7" min="7" style="0" width="15"/>
    <col collapsed="false" customWidth="true" hidden="false" max="11" min="11" style="0" width="17"/>
    <col collapsed="false" customWidth="true" hidden="false" max="15" min="15" style="0" width="12"/>
    <col collapsed="false" customWidth="true" hidden="false" max="19" min="19" style="0" width="17"/>
    <col collapsed="false" customWidth="true" hidden="true" max="19" min="19" style="0" width="17"/>
    <col collapsed="false" customWidth="true" hidden="false" max="2" min="2" style="0" width="14"/>
    <col collapsed="false" customWidth="true" hidden="false" max="10" min="10" style="0" width="16"/>
    <col collapsed="false" customWidth="true" hidden="false" max="14" min="14" style="0" width="22"/>
    <col collapsed="false" customWidth="true" hidden="false" max="1" min="1" style="0" width="13"/>
    <col collapsed="false" customWidth="true" hidden="false" max="9" min="9" style="0" width="15"/>
    <col collapsed="false" customWidth="true" hidden="false" max="13" min="13" style="0" width="15"/>
    <col collapsed="false" customWidth="true" hidden="false" max="18" min="18" style="0" width="12"/>
    <col collapsed="false" customWidth="true" hidden="true" max="18" min="18" style="0" width="12"/>
    <col collapsed="false" customWidth="true" hidden="false" max="20" min="20" style="0" width="12"/>
    <col collapsed="false" customWidth="true" hidden="true" max="20" min="20" style="0" width="12"/>
    <col collapsed="false" customWidth="true" hidden="false" max="21" min="21" style="0" width="12"/>
    <col collapsed="false" customWidth="true" hidden="true" max="21" min="21" style="0" width="12"/>
    <col collapsed="false" customWidth="true" hidden="false" max="4" min="4" style="0" width="15"/>
    <col collapsed="false" customWidth="true" hidden="false" max="8" min="8" style="0" width="14"/>
    <col collapsed="false" customWidth="true" hidden="false" max="12" min="12" style="0" width="19"/>
    <col collapsed="false" customWidth="true" hidden="false" max="16" min="16" style="0" width="13"/>
    <col collapsed="false" customWidth="true" hidden="true" max="16" min="16" style="0" width="13"/>
    <col collapsed="false" customWidth="true" hidden="false" max="17" min="17" style="0" width="14"/>
    <col collapsed="false" customWidth="true" hidden="true" max="17" min="17" style="0" width="14"/>
  </cols>
  <sheetData>
    <row customHeight="true" ht="18" r="1">
      <c r="A1" s="11357" t="s">
        <v>18806</v>
      </c>
      <c r="B1" s="11357"/>
      <c r="C1" s="11357"/>
      <c r="D1" s="11357"/>
      <c r="E1" s="11357"/>
      <c r="F1" s="11357"/>
      <c r="G1" s="11358"/>
      <c r="H1" s="11359"/>
      <c r="I1" s="11360" t="s">
        <v>18807</v>
      </c>
      <c r="J1" s="11361">
        <f>SUM(J3:J203)</f>
      </c>
      <c r="K1" s="11361">
        <f>SUM(K3:K203)</f>
      </c>
      <c r="L1" s="11361">
        <f>SUM(L3:L203)</f>
      </c>
      <c r="M1" s="11361">
        <f>SUM(M3:M203)</f>
      </c>
      <c r="N1" s="11358"/>
      <c r="O1" s="11358"/>
      <c r="P1" s="11357" t="s">
        <v>18808</v>
      </c>
      <c r="Q1" s="11357"/>
      <c r="R1" s="11357"/>
      <c r="S1" s="11357"/>
      <c r="T1" s="11357"/>
      <c r="U1" s="11357"/>
      <c r="V1" s="11362"/>
    </row>
    <row r="2">
      <c r="A2" s="11363" t="s">
        <v>18809</v>
      </c>
      <c r="B2" s="11357" t="s">
        <v>18810</v>
      </c>
      <c r="C2" s="11357" t="s">
        <v>18811</v>
      </c>
      <c r="D2" s="11357" t="s">
        <v>18812</v>
      </c>
      <c r="E2" s="11357" t="s">
        <v>18813</v>
      </c>
      <c r="F2" s="11357" t="s">
        <v>18814</v>
      </c>
      <c r="G2" s="11358"/>
      <c r="H2" s="11359"/>
      <c r="I2" s="11364"/>
      <c r="J2" s="11364" t="s">
        <v>18815</v>
      </c>
      <c r="K2" s="11364" t="s">
        <v>18816</v>
      </c>
      <c r="L2" s="11365" t="s">
        <v>18817</v>
      </c>
      <c r="M2" s="11364" t="s">
        <v>18818</v>
      </c>
      <c r="N2" s="11359" t="s">
        <v>18819</v>
      </c>
      <c r="O2" s="11358"/>
      <c r="P2" s="11363" t="s">
        <v>18809</v>
      </c>
      <c r="Q2" s="11357" t="s">
        <v>18810</v>
      </c>
      <c r="R2" s="11357" t="s">
        <v>18811</v>
      </c>
      <c r="S2" s="11357" t="s">
        <v>18812</v>
      </c>
      <c r="T2" s="11357" t="s">
        <v>18813</v>
      </c>
      <c r="U2" s="11357" t="s">
        <v>18814</v>
      </c>
      <c r="V2" s="11362"/>
    </row>
    <row r="3">
      <c r="A3" s="11366">
        <v>1</v>
      </c>
      <c r="B3" s="11362" t="s">
        <v>18820</v>
      </c>
      <c r="C3" s="11362">
        <v>100</v>
      </c>
      <c r="D3" s="11362" t="s">
        <v>18821</v>
      </c>
      <c r="E3" s="11367">
        <v>45740</v>
      </c>
      <c r="F3" s="11362" t="s">
        <v>18822</v>
      </c>
      <c r="G3">
        <f t="shared" ref="G3:G134" si="2">D3&amp;" "&amp;F3</f>
      </c>
      <c r="H3" s="11362"/>
      <c r="I3" s="11368" t="s">
        <v>18823</v>
      </c>
      <c r="J3" s="11368">
        <f>SUMIFS($C:$C,$B:$B,$I$3,$G:$G,J2)</f>
      </c>
      <c r="K3" s="11368">
        <f t="shared" ref="K3:K7" si="3">SUMIFS($C:$C,$B:$B,I3,$G:$G,$K$2)</f>
      </c>
      <c r="L3" s="11368">
        <f t="shared" ref="L3:L7" si="4">SUMIFS($C:$C,$B:$B,I3,$G:$G,$L$2)</f>
      </c>
      <c r="M3" s="11368">
        <f t="shared" ref="M3:M7" si="0">SUMIFS($C:$C,$B:$B,I3,$G:$G,$M$2)</f>
      </c>
      <c r="N3" s="11358">
        <f t="shared" ref="N3:N7" si="5">SUM(J3:K3)-SUM(L3:M3)</f>
      </c>
      <c r="O3" s="11358"/>
      <c r="P3" s="11366">
        <v>1</v>
      </c>
      <c r="Q3" s="11362" t="s">
        <v>18824</v>
      </c>
      <c r="R3" s="11366">
        <v>300</v>
      </c>
      <c r="S3" s="11362" t="s">
        <v>18825</v>
      </c>
      <c r="T3" s="11369">
        <v>45769</v>
      </c>
      <c r="U3" s="11362" t="s">
        <v>18822</v>
      </c>
    </row>
    <row r="4">
      <c r="A4" s="11366">
        <v>2</v>
      </c>
      <c r="B4" t="s">
        <v>18826</v>
      </c>
      <c r="C4">
        <v>150</v>
      </c>
      <c r="D4" t="s">
        <v>18821</v>
      </c>
      <c r="E4" s="11367">
        <v>45740</v>
      </c>
      <c r="F4" t="s">
        <v>18822</v>
      </c>
      <c r="G4">
        <f t="shared" si="2"/>
      </c>
      <c r="H4" s="11362"/>
      <c r="I4" s="11368" t="s">
        <v>18827</v>
      </c>
      <c r="J4" s="11368">
        <f t="shared" ref="J4:J7" si="1">SUMIFS(C:C,B:B,I4,G:G,$J$2)</f>
      </c>
      <c r="K4" s="11368">
        <f t="shared" si="3"/>
      </c>
      <c r="L4" s="11368">
        <f t="shared" si="4"/>
      </c>
      <c r="M4" s="11368">
        <f t="shared" si="0"/>
      </c>
      <c r="N4" s="11358">
        <f t="shared" si="5"/>
      </c>
      <c r="O4" s="11358"/>
      <c r="P4" s="11366">
        <v>2</v>
      </c>
      <c r="Q4" t="s">
        <v>18828</v>
      </c>
      <c r="R4">
        <v>300</v>
      </c>
      <c r="S4" s="11362" t="s">
        <v>18825</v>
      </c>
      <c r="T4" s="11370">
        <v>45769</v>
      </c>
      <c r="U4" t="s">
        <v>18829</v>
      </c>
    </row>
    <row r="5">
      <c r="A5" s="11366">
        <v>3</v>
      </c>
      <c r="B5" t="s">
        <v>18830</v>
      </c>
      <c r="C5">
        <v>100</v>
      </c>
      <c r="D5" t="s">
        <v>18821</v>
      </c>
      <c r="E5" s="11367">
        <v>45740</v>
      </c>
      <c r="F5" t="s">
        <v>18822</v>
      </c>
      <c r="G5">
        <f t="shared" si="2"/>
      </c>
      <c r="H5" s="11362"/>
      <c r="I5" s="11368" t="s">
        <v>18820</v>
      </c>
      <c r="J5" s="11368">
        <f t="shared" si="1"/>
      </c>
      <c r="K5" s="11368">
        <f t="shared" si="3"/>
      </c>
      <c r="L5" s="11368">
        <f t="shared" si="4"/>
      </c>
      <c r="M5" s="11368">
        <f t="shared" si="0"/>
      </c>
      <c r="N5" s="11358">
        <f t="shared" si="5"/>
      </c>
      <c r="O5" s="11358"/>
      <c r="P5" s="11366">
        <v>3</v>
      </c>
      <c r="Q5" t="s">
        <v>18831</v>
      </c>
      <c r="R5">
        <v>1350</v>
      </c>
      <c r="S5" t="s">
        <v>18825</v>
      </c>
      <c r="T5" s="11370">
        <v>45769</v>
      </c>
      <c r="U5" t="s">
        <v>18829</v>
      </c>
    </row>
    <row r="6">
      <c r="A6" s="11366">
        <v>4</v>
      </c>
      <c r="B6" t="s">
        <v>18830</v>
      </c>
      <c r="C6" s="11366">
        <v>50</v>
      </c>
      <c r="D6" t="s">
        <v>18821</v>
      </c>
      <c r="E6" s="11370">
        <v>45747</v>
      </c>
      <c r="F6" t="s">
        <v>18822</v>
      </c>
      <c r="G6">
        <f t="shared" si="2"/>
      </c>
      <c r="H6" s="11362"/>
      <c r="I6" s="11368" t="s">
        <v>18826</v>
      </c>
      <c r="J6" s="11368">
        <f t="shared" si="1"/>
      </c>
      <c r="K6" s="11368">
        <f t="shared" si="3"/>
      </c>
      <c r="L6" s="11368">
        <f t="shared" si="4"/>
      </c>
      <c r="M6" s="11368">
        <f t="shared" si="0"/>
      </c>
      <c r="N6" s="11358">
        <f t="shared" si="5"/>
      </c>
      <c r="O6" s="11358"/>
      <c r="P6" s="11366">
        <v>4</v>
      </c>
      <c r="Q6" t="s">
        <v>18832</v>
      </c>
      <c r="R6">
        <v>2400</v>
      </c>
      <c r="S6" t="s">
        <v>18825</v>
      </c>
      <c r="T6" s="11370">
        <v>45769</v>
      </c>
      <c r="U6" t="s">
        <v>18829</v>
      </c>
    </row>
    <row r="7">
      <c r="A7" s="11366">
        <v>5</v>
      </c>
      <c r="B7" t="s">
        <v>18826</v>
      </c>
      <c r="C7" s="11366">
        <v>50</v>
      </c>
      <c r="D7" t="s">
        <v>18821</v>
      </c>
      <c r="E7" s="11370">
        <v>45747</v>
      </c>
      <c r="F7" t="s">
        <v>18822</v>
      </c>
      <c r="G7">
        <f t="shared" si="2"/>
      </c>
      <c r="H7" s="11362"/>
      <c r="I7" s="11368" t="s">
        <v>18830</v>
      </c>
      <c r="J7" s="11368">
        <f t="shared" si="1"/>
      </c>
      <c r="K7" s="11368">
        <f t="shared" si="3"/>
      </c>
      <c r="L7" s="11368">
        <f t="shared" si="4"/>
      </c>
      <c r="M7" s="11368">
        <f t="shared" si="0"/>
      </c>
      <c r="N7" s="11358">
        <f t="shared" si="5"/>
      </c>
      <c r="O7" s="11358"/>
      <c r="P7" s="11366">
        <v>5</v>
      </c>
      <c r="Q7" t="s">
        <v>18824</v>
      </c>
      <c r="R7">
        <v>230</v>
      </c>
      <c r="S7" t="s">
        <v>18825</v>
      </c>
      <c r="T7" s="11370">
        <v>45769</v>
      </c>
      <c r="U7" t="s">
        <v>18829</v>
      </c>
    </row>
    <row r="8">
      <c r="A8" s="11366">
        <v>6</v>
      </c>
      <c r="B8" t="s">
        <v>18820</v>
      </c>
      <c r="C8" s="11366">
        <v>200</v>
      </c>
      <c r="D8" t="s">
        <v>18821</v>
      </c>
      <c r="E8" s="11370">
        <v>45747</v>
      </c>
      <c r="F8" t="s">
        <v>18822</v>
      </c>
      <c r="G8">
        <f t="shared" si="2"/>
      </c>
      <c r="I8" s="11362"/>
      <c r="J8" s="11371"/>
      <c r="K8" s="11371"/>
      <c r="L8" s="11371"/>
      <c r="M8" s="11371"/>
      <c r="N8" s="11358"/>
      <c r="O8" s="11358"/>
      <c r="P8" s="11366">
        <v>6</v>
      </c>
      <c r="Q8" t="s">
        <v>18828</v>
      </c>
      <c r="R8" s="11366">
        <v>200</v>
      </c>
      <c r="S8" t="s">
        <v>18833</v>
      </c>
      <c r="T8" s="11370">
        <v>45791</v>
      </c>
      <c r="U8" t="s">
        <v>18829</v>
      </c>
    </row>
    <row r="9">
      <c r="A9" s="11366">
        <v>7</v>
      </c>
      <c r="B9" t="s">
        <v>18823</v>
      </c>
      <c r="C9">
        <v>30</v>
      </c>
      <c r="D9" t="s">
        <v>18821</v>
      </c>
      <c r="E9" s="11370">
        <v>45751</v>
      </c>
      <c r="F9" t="s">
        <v>18822</v>
      </c>
      <c r="G9">
        <f t="shared" si="2"/>
      </c>
      <c r="I9" s="11372"/>
      <c r="J9" s="11372"/>
      <c r="K9" s="11366"/>
      <c r="L9" s="11372"/>
      <c r="M9" s="11366"/>
    </row>
    <row r="10">
      <c r="A10" s="11366">
        <v>8</v>
      </c>
      <c r="B10" t="s">
        <v>18827</v>
      </c>
      <c r="C10">
        <v>600</v>
      </c>
      <c r="D10" t="s">
        <v>18821</v>
      </c>
      <c r="E10" s="11370">
        <v>45751</v>
      </c>
      <c r="F10" t="s">
        <v>18822</v>
      </c>
      <c r="G10">
        <f t="shared" si="2"/>
      </c>
      <c r="I10" s="11372"/>
      <c r="J10" s="11371"/>
      <c r="K10" s="11371"/>
      <c r="L10" s="11371"/>
      <c r="M10" s="11366"/>
    </row>
    <row r="11">
      <c r="A11" s="11366">
        <v>9</v>
      </c>
      <c r="B11" t="s">
        <v>18820</v>
      </c>
      <c r="C11">
        <v>100</v>
      </c>
      <c r="D11" t="s">
        <v>18821</v>
      </c>
      <c r="E11" s="11370">
        <v>45751</v>
      </c>
      <c r="F11" t="s">
        <v>18822</v>
      </c>
      <c r="G11">
        <f t="shared" si="2"/>
      </c>
      <c r="I11" s="11371"/>
      <c r="J11" s="11373"/>
      <c r="K11" s="11366"/>
      <c r="L11" s="11373"/>
      <c r="M11" s="11366"/>
    </row>
    <row r="12">
      <c r="A12" s="11366">
        <v>10</v>
      </c>
      <c r="B12" t="s">
        <v>18826</v>
      </c>
      <c r="C12">
        <v>300</v>
      </c>
      <c r="D12" t="s">
        <v>18821</v>
      </c>
      <c r="E12" s="11370">
        <v>45751</v>
      </c>
      <c r="F12" t="s">
        <v>18822</v>
      </c>
      <c r="G12">
        <f t="shared" si="2"/>
      </c>
      <c r="H12" s="11366"/>
      <c r="I12" s="11374"/>
      <c r="J12" s="11373"/>
      <c r="K12" s="11366"/>
      <c r="L12" s="11373"/>
      <c r="M12" s="11366"/>
      <c r="N12" s="11366"/>
    </row>
    <row r="13">
      <c r="A13" s="11366">
        <v>11</v>
      </c>
      <c r="B13" t="s">
        <v>18826</v>
      </c>
      <c r="C13">
        <v>100</v>
      </c>
      <c r="D13" t="s">
        <v>18821</v>
      </c>
      <c r="E13" s="11367">
        <v>45755</v>
      </c>
      <c r="F13" t="s">
        <v>18822</v>
      </c>
      <c r="G13">
        <f t="shared" si="2"/>
      </c>
      <c r="I13" s="11374"/>
      <c r="J13" s="11373"/>
      <c r="K13" s="11373"/>
      <c r="L13" s="11373"/>
      <c r="M13" s="11366"/>
    </row>
    <row r="14">
      <c r="A14" s="11366">
        <v>12</v>
      </c>
      <c r="B14" t="s">
        <v>18820</v>
      </c>
      <c r="C14">
        <v>50</v>
      </c>
      <c r="D14" t="s">
        <v>18821</v>
      </c>
      <c r="E14" s="11367">
        <v>45755</v>
      </c>
      <c r="F14" t="s">
        <v>18822</v>
      </c>
      <c r="G14">
        <f t="shared" si="2"/>
      </c>
      <c r="I14" s="11371"/>
      <c r="J14" s="11366"/>
      <c r="K14" s="11366"/>
      <c r="L14" s="11373"/>
    </row>
    <row r="15">
      <c r="A15" s="11366">
        <v>13</v>
      </c>
      <c r="B15" t="s">
        <v>18827</v>
      </c>
      <c r="C15">
        <v>200</v>
      </c>
      <c r="D15" t="s">
        <v>18821</v>
      </c>
      <c r="E15" s="11367">
        <v>45755</v>
      </c>
      <c r="F15" t="s">
        <v>18822</v>
      </c>
      <c r="G15">
        <f t="shared" si="2"/>
      </c>
      <c r="I15" s="11375"/>
      <c r="J15" s="11366"/>
      <c r="K15" s="11366"/>
      <c r="L15" s="11373"/>
    </row>
    <row r="16">
      <c r="A16" s="11366">
        <v>14</v>
      </c>
      <c r="B16" t="s">
        <v>18827</v>
      </c>
      <c r="C16">
        <v>600</v>
      </c>
      <c r="D16" t="s">
        <v>18821</v>
      </c>
      <c r="E16" s="11367">
        <v>45755</v>
      </c>
      <c r="F16" t="s">
        <v>18822</v>
      </c>
      <c r="G16">
        <f t="shared" si="2"/>
      </c>
      <c r="I16" s="11375"/>
      <c r="J16" s="11366"/>
      <c r="K16" s="11366"/>
      <c r="L16" s="11373"/>
    </row>
    <row r="17">
      <c r="A17" s="11366">
        <v>15</v>
      </c>
      <c r="B17" t="s">
        <v>18820</v>
      </c>
      <c r="C17">
        <v>300</v>
      </c>
      <c r="D17" t="s">
        <v>18821</v>
      </c>
      <c r="E17" s="11367">
        <v>45755</v>
      </c>
      <c r="F17" t="s">
        <v>18822</v>
      </c>
      <c r="G17">
        <f t="shared" si="2"/>
      </c>
      <c r="I17" s="11375"/>
      <c r="J17" s="11366"/>
      <c r="K17" s="11366"/>
      <c r="L17" s="11373"/>
    </row>
    <row r="18">
      <c r="A18" s="11366">
        <v>16</v>
      </c>
      <c r="B18" t="s">
        <v>18826</v>
      </c>
      <c r="C18">
        <v>250</v>
      </c>
      <c r="D18" t="s">
        <v>18821</v>
      </c>
      <c r="E18" s="11367">
        <v>45755</v>
      </c>
      <c r="F18" t="s">
        <v>18822</v>
      </c>
      <c r="G18">
        <f t="shared" si="2"/>
      </c>
      <c r="I18" s="11375"/>
      <c r="J18" s="11366"/>
      <c r="L18" s="11373"/>
    </row>
    <row r="19">
      <c r="A19" s="11366">
        <v>17</v>
      </c>
      <c r="B19" t="s">
        <v>18830</v>
      </c>
      <c r="C19">
        <v>50</v>
      </c>
      <c r="D19" t="s">
        <v>18821</v>
      </c>
      <c r="E19" s="11367">
        <v>45755</v>
      </c>
      <c r="F19" t="s">
        <v>18822</v>
      </c>
      <c r="G19">
        <f t="shared" si="2"/>
      </c>
      <c r="L19" s="11373"/>
    </row>
    <row r="20">
      <c r="A20" s="11366">
        <v>18</v>
      </c>
      <c r="B20" t="s">
        <v>18820</v>
      </c>
      <c r="C20" s="11376">
        <v>150</v>
      </c>
      <c r="D20" t="s">
        <v>18821</v>
      </c>
      <c r="E20" s="11370">
        <v>45761</v>
      </c>
      <c r="F20" t="s">
        <v>18822</v>
      </c>
      <c r="G20">
        <f t="shared" si="2"/>
      </c>
      <c r="L20" s="11373"/>
    </row>
    <row r="21">
      <c r="A21" s="11366">
        <v>19</v>
      </c>
      <c r="B21" t="s">
        <v>18827</v>
      </c>
      <c r="C21" s="11376">
        <v>150</v>
      </c>
      <c r="D21" t="s">
        <v>18821</v>
      </c>
      <c r="E21" s="11370">
        <v>45761</v>
      </c>
      <c r="F21" t="s">
        <v>18822</v>
      </c>
      <c r="G21">
        <f t="shared" si="2"/>
      </c>
      <c r="I21" s="11375"/>
      <c r="L21" s="11373"/>
    </row>
    <row r="22">
      <c r="A22" s="11366">
        <v>20</v>
      </c>
      <c r="B22" t="s">
        <v>18820</v>
      </c>
      <c r="C22">
        <v>200</v>
      </c>
      <c r="D22" t="s">
        <v>18821</v>
      </c>
      <c r="E22" s="11370">
        <v>45763</v>
      </c>
      <c r="F22" t="s">
        <v>18822</v>
      </c>
      <c r="G22">
        <f t="shared" si="2"/>
      </c>
      <c r="I22" s="11375"/>
      <c r="L22" s="11373"/>
    </row>
    <row r="23">
      <c r="A23" s="11366">
        <v>21</v>
      </c>
      <c r="B23" t="s">
        <v>18827</v>
      </c>
      <c r="C23">
        <v>300</v>
      </c>
      <c r="D23" t="s">
        <v>18821</v>
      </c>
      <c r="E23" s="11370">
        <v>45763</v>
      </c>
      <c r="F23" t="s">
        <v>18822</v>
      </c>
      <c r="G23">
        <f t="shared" si="2"/>
      </c>
      <c r="L23" s="11373"/>
    </row>
    <row r="24">
      <c r="A24" s="11366">
        <v>22</v>
      </c>
      <c r="B24" t="s">
        <v>18826</v>
      </c>
      <c r="C24">
        <v>150</v>
      </c>
      <c r="D24" t="s">
        <v>18821</v>
      </c>
      <c r="E24" s="11370">
        <v>45768</v>
      </c>
      <c r="F24" t="s">
        <v>18822</v>
      </c>
      <c r="G24">
        <f t="shared" si="2"/>
      </c>
      <c r="I24" s="11375"/>
      <c r="L24" s="11373"/>
    </row>
    <row r="25">
      <c r="A25" s="11366">
        <v>23</v>
      </c>
      <c r="B25" t="s">
        <v>18820</v>
      </c>
      <c r="C25" s="11376">
        <v>50</v>
      </c>
      <c r="D25" t="s">
        <v>18821</v>
      </c>
      <c r="E25" s="11370">
        <v>45768</v>
      </c>
      <c r="F25" t="s">
        <v>18822</v>
      </c>
      <c r="G25">
        <f t="shared" si="2"/>
      </c>
    </row>
    <row r="26">
      <c r="A26" s="11366">
        <v>24</v>
      </c>
      <c r="B26" t="s">
        <v>18827</v>
      </c>
      <c r="C26" s="11376">
        <v>50</v>
      </c>
      <c r="D26" t="s">
        <v>18821</v>
      </c>
      <c r="E26" s="11370">
        <v>45768</v>
      </c>
      <c r="F26" t="s">
        <v>18822</v>
      </c>
      <c r="G26">
        <f t="shared" si="2"/>
      </c>
    </row>
    <row r="27">
      <c r="A27" s="11366">
        <v>25</v>
      </c>
      <c r="B27" t="s">
        <v>18823</v>
      </c>
      <c r="C27">
        <v>200</v>
      </c>
      <c r="D27" t="s">
        <v>18821</v>
      </c>
      <c r="E27" s="11370">
        <v>45742</v>
      </c>
      <c r="F27" t="s">
        <v>18822</v>
      </c>
      <c r="G27">
        <f t="shared" si="2"/>
      </c>
    </row>
    <row r="28">
      <c r="A28" s="11366">
        <v>26</v>
      </c>
      <c r="B28" t="s">
        <v>18827</v>
      </c>
      <c r="C28">
        <v>500</v>
      </c>
      <c r="D28" t="s">
        <v>18821</v>
      </c>
      <c r="E28" s="11370">
        <v>45742</v>
      </c>
      <c r="F28" t="s">
        <v>18822</v>
      </c>
      <c r="G28">
        <f t="shared" si="2"/>
      </c>
    </row>
    <row r="29">
      <c r="A29" s="11366">
        <v>27</v>
      </c>
      <c r="B29" t="s">
        <v>18820</v>
      </c>
      <c r="C29">
        <v>200</v>
      </c>
      <c r="D29" t="s">
        <v>18821</v>
      </c>
      <c r="E29" s="11370">
        <v>45742</v>
      </c>
      <c r="F29" t="s">
        <v>18822</v>
      </c>
      <c r="G29">
        <f t="shared" si="2"/>
      </c>
    </row>
    <row r="30">
      <c r="A30" s="11366">
        <v>28</v>
      </c>
      <c r="B30" t="s">
        <v>18834</v>
      </c>
      <c r="C30">
        <v>100</v>
      </c>
      <c r="D30" t="s">
        <v>18821</v>
      </c>
      <c r="E30" s="11370">
        <v>45742</v>
      </c>
      <c r="F30" t="s">
        <v>18822</v>
      </c>
      <c r="G30">
        <f t="shared" si="2"/>
      </c>
    </row>
    <row r="31">
      <c r="A31" s="11366">
        <v>30</v>
      </c>
      <c r="B31" t="s">
        <v>18830</v>
      </c>
      <c r="C31">
        <v>300</v>
      </c>
      <c r="D31" t="s">
        <v>18821</v>
      </c>
      <c r="E31" s="11370">
        <v>45769</v>
      </c>
      <c r="F31" t="s">
        <v>18835</v>
      </c>
      <c r="G31">
        <f t="shared" si="2"/>
      </c>
    </row>
    <row r="32">
      <c r="A32" s="11366">
        <v>31</v>
      </c>
      <c r="B32" s="11366" t="s">
        <v>18820</v>
      </c>
      <c r="C32">
        <v>1350</v>
      </c>
      <c r="D32" t="s">
        <v>18821</v>
      </c>
      <c r="E32" s="11370">
        <v>45769</v>
      </c>
      <c r="F32" t="s">
        <v>18835</v>
      </c>
      <c r="G32">
        <f t="shared" si="2"/>
      </c>
    </row>
    <row r="33">
      <c r="A33" s="11366">
        <v>32</v>
      </c>
      <c r="B33" s="11366" t="s">
        <v>18827</v>
      </c>
      <c r="C33">
        <v>2400</v>
      </c>
      <c r="D33" t="s">
        <v>18821</v>
      </c>
      <c r="E33" s="11370">
        <v>45769</v>
      </c>
      <c r="F33" t="s">
        <v>18835</v>
      </c>
      <c r="G33">
        <f t="shared" si="2"/>
      </c>
    </row>
    <row r="34">
      <c r="A34" s="11366">
        <v>33</v>
      </c>
      <c r="B34" s="11366" t="s">
        <v>18823</v>
      </c>
      <c r="C34">
        <v>230</v>
      </c>
      <c r="D34" t="s">
        <v>18821</v>
      </c>
      <c r="E34" s="11370">
        <v>45769</v>
      </c>
      <c r="F34" t="s">
        <v>18835</v>
      </c>
      <c r="G34">
        <f t="shared" si="2"/>
      </c>
    </row>
    <row r="35">
      <c r="A35" s="11366">
        <v>34</v>
      </c>
      <c r="B35" t="s">
        <v>18826</v>
      </c>
      <c r="C35">
        <v>1400</v>
      </c>
      <c r="D35" t="s">
        <v>18821</v>
      </c>
      <c r="E35" s="11370">
        <v>45770</v>
      </c>
      <c r="F35" t="s">
        <v>18822</v>
      </c>
      <c r="G35">
        <f t="shared" si="2"/>
      </c>
    </row>
    <row r="36">
      <c r="A36" s="11366">
        <v>35</v>
      </c>
      <c r="B36" t="s">
        <v>18826</v>
      </c>
      <c r="C36">
        <v>100</v>
      </c>
      <c r="D36" t="s">
        <v>18821</v>
      </c>
      <c r="E36" s="11370">
        <v>45772</v>
      </c>
      <c r="F36" t="s">
        <v>18822</v>
      </c>
      <c r="G36">
        <f t="shared" si="2"/>
      </c>
    </row>
    <row r="37">
      <c r="A37" s="11366">
        <v>36</v>
      </c>
      <c r="B37" t="s">
        <v>18820</v>
      </c>
      <c r="C37">
        <v>350</v>
      </c>
      <c r="D37" t="s">
        <v>18821</v>
      </c>
      <c r="E37" s="11370">
        <v>45772</v>
      </c>
      <c r="F37" t="s">
        <v>18822</v>
      </c>
      <c r="G37">
        <f t="shared" si="2"/>
      </c>
    </row>
    <row r="38">
      <c r="A38" s="11366">
        <v>37</v>
      </c>
      <c r="B38" t="s">
        <v>18820</v>
      </c>
      <c r="C38">
        <v>30</v>
      </c>
      <c r="D38" t="s">
        <v>18821</v>
      </c>
      <c r="E38" s="11370">
        <v>45775</v>
      </c>
      <c r="F38" t="s">
        <v>18822</v>
      </c>
      <c r="G38">
        <f t="shared" si="2"/>
      </c>
    </row>
    <row r="39">
      <c r="A39" s="11366">
        <v>38</v>
      </c>
      <c r="B39" t="s">
        <v>18826</v>
      </c>
      <c r="C39">
        <v>70</v>
      </c>
      <c r="D39" t="s">
        <v>18821</v>
      </c>
      <c r="E39" s="11370">
        <v>45775</v>
      </c>
      <c r="F39" t="s">
        <v>18822</v>
      </c>
      <c r="G39">
        <f t="shared" si="2"/>
      </c>
    </row>
    <row r="40">
      <c r="A40" s="11366">
        <v>39</v>
      </c>
      <c r="B40" t="s">
        <v>18826</v>
      </c>
      <c r="C40">
        <v>1000</v>
      </c>
      <c r="D40" t="s">
        <v>18821</v>
      </c>
      <c r="E40" s="11370">
        <v>45782</v>
      </c>
      <c r="F40" t="s">
        <v>18822</v>
      </c>
      <c r="G40">
        <f t="shared" si="2"/>
      </c>
    </row>
    <row r="41">
      <c r="A41" s="11366">
        <v>40</v>
      </c>
      <c r="B41" t="s">
        <v>18820</v>
      </c>
      <c r="C41">
        <v>200</v>
      </c>
      <c r="D41" t="s">
        <v>18821</v>
      </c>
      <c r="E41" s="11370">
        <v>45782</v>
      </c>
      <c r="F41" t="s">
        <v>18822</v>
      </c>
      <c r="G41">
        <f t="shared" si="2"/>
      </c>
    </row>
    <row r="42">
      <c r="A42" s="11366">
        <v>41</v>
      </c>
      <c r="B42" s="11366" t="s">
        <v>18826</v>
      </c>
      <c r="C42">
        <v>100</v>
      </c>
      <c r="D42" t="s">
        <v>18821</v>
      </c>
      <c r="E42" s="11370">
        <v>45783</v>
      </c>
      <c r="F42" t="s">
        <v>18822</v>
      </c>
      <c r="G42">
        <f t="shared" si="2"/>
      </c>
    </row>
    <row r="43">
      <c r="A43" s="11366">
        <v>42</v>
      </c>
      <c r="B43" t="s">
        <v>18836</v>
      </c>
      <c r="C43">
        <v>100</v>
      </c>
      <c r="D43" t="s">
        <v>18821</v>
      </c>
      <c r="E43" s="11370">
        <v>45783</v>
      </c>
      <c r="F43" t="s">
        <v>18822</v>
      </c>
      <c r="G43">
        <f t="shared" si="2"/>
      </c>
    </row>
    <row r="44">
      <c r="A44" s="11366">
        <v>43</v>
      </c>
      <c r="B44" t="s">
        <v>18826</v>
      </c>
      <c r="C44" s="11366">
        <v>100</v>
      </c>
      <c r="D44" t="s">
        <v>18837</v>
      </c>
      <c r="E44" s="11370">
        <v>45784</v>
      </c>
      <c r="F44" t="s">
        <v>18822</v>
      </c>
      <c r="G44">
        <f t="shared" si="2"/>
      </c>
    </row>
    <row r="45">
      <c r="A45" s="11366">
        <v>44</v>
      </c>
      <c r="B45" t="s">
        <v>18830</v>
      </c>
      <c r="C45" s="11366">
        <v>100</v>
      </c>
      <c r="D45" t="s">
        <v>18837</v>
      </c>
      <c r="E45" s="11370">
        <v>45786</v>
      </c>
      <c r="F45" t="s">
        <v>18822</v>
      </c>
      <c r="G45">
        <f t="shared" si="2"/>
      </c>
    </row>
    <row r="46">
      <c r="A46" s="11366">
        <v>45</v>
      </c>
      <c r="B46" t="s">
        <v>18820</v>
      </c>
      <c r="C46" s="11366">
        <v>50</v>
      </c>
      <c r="D46" t="s">
        <v>18837</v>
      </c>
      <c r="E46" s="11370">
        <v>45786</v>
      </c>
      <c r="F46" t="s">
        <v>18822</v>
      </c>
      <c r="G46">
        <f t="shared" si="2"/>
      </c>
    </row>
    <row r="47">
      <c r="A47" s="11366">
        <v>46</v>
      </c>
      <c r="B47" t="s">
        <v>18826</v>
      </c>
      <c r="C47" s="11366">
        <v>100</v>
      </c>
      <c r="D47" t="s">
        <v>18821</v>
      </c>
      <c r="E47" s="11370">
        <v>45789</v>
      </c>
      <c r="F47" t="s">
        <v>18822</v>
      </c>
      <c r="G47">
        <f t="shared" si="2"/>
      </c>
    </row>
    <row r="48">
      <c r="A48" s="11366">
        <v>47</v>
      </c>
      <c r="B48" t="s">
        <v>18820</v>
      </c>
      <c r="C48" s="11366">
        <v>100</v>
      </c>
      <c r="D48" t="s">
        <v>18821</v>
      </c>
      <c r="E48" s="11370">
        <v>45789</v>
      </c>
      <c r="F48" t="s">
        <v>18822</v>
      </c>
      <c r="G48">
        <f t="shared" si="2"/>
      </c>
    </row>
    <row r="49">
      <c r="A49" s="11366">
        <v>48</v>
      </c>
      <c r="B49" t="s">
        <v>18830</v>
      </c>
      <c r="C49">
        <v>100</v>
      </c>
      <c r="D49" t="s">
        <v>18837</v>
      </c>
      <c r="E49" s="11370">
        <v>45790</v>
      </c>
      <c r="F49" t="s">
        <v>18822</v>
      </c>
      <c r="G49">
        <f t="shared" si="2"/>
      </c>
    </row>
    <row r="50">
      <c r="A50" s="11366">
        <v>49</v>
      </c>
      <c r="B50" t="s">
        <v>18826</v>
      </c>
      <c r="C50">
        <v>100</v>
      </c>
      <c r="D50" t="s">
        <v>18837</v>
      </c>
      <c r="E50" s="11370">
        <v>45790</v>
      </c>
      <c r="F50" t="s">
        <v>18822</v>
      </c>
      <c r="G50">
        <f t="shared" si="2"/>
      </c>
    </row>
    <row r="51">
      <c r="A51" s="11366">
        <v>50</v>
      </c>
      <c r="B51" t="s">
        <v>18820</v>
      </c>
      <c r="C51">
        <v>50</v>
      </c>
      <c r="D51" t="s">
        <v>18837</v>
      </c>
      <c r="E51" s="11370">
        <v>45790</v>
      </c>
      <c r="F51" t="s">
        <v>18822</v>
      </c>
      <c r="G51">
        <f t="shared" si="2"/>
      </c>
    </row>
    <row r="52">
      <c r="A52" s="11366">
        <v>51</v>
      </c>
      <c r="B52" t="s">
        <v>18827</v>
      </c>
      <c r="C52">
        <v>50</v>
      </c>
      <c r="D52" t="s">
        <v>18837</v>
      </c>
      <c r="E52" s="11370">
        <v>45790</v>
      </c>
      <c r="F52" t="s">
        <v>18822</v>
      </c>
      <c r="G52">
        <f t="shared" si="2"/>
      </c>
    </row>
    <row r="53">
      <c r="A53" s="11366">
        <v>52</v>
      </c>
      <c r="B53" s="11366" t="s">
        <v>18826</v>
      </c>
      <c r="C53">
        <v>100</v>
      </c>
      <c r="D53" t="s">
        <v>18837</v>
      </c>
      <c r="E53" s="11370">
        <v>45784</v>
      </c>
      <c r="F53" t="s">
        <v>18822</v>
      </c>
      <c r="G53">
        <f t="shared" si="2"/>
      </c>
    </row>
    <row r="54">
      <c r="A54" s="11366">
        <v>53</v>
      </c>
      <c r="B54" t="s">
        <v>18820</v>
      </c>
      <c r="C54">
        <v>200</v>
      </c>
      <c r="D54" t="s">
        <v>18821</v>
      </c>
      <c r="E54" s="11370">
        <v>45791</v>
      </c>
      <c r="F54" t="s">
        <v>18822</v>
      </c>
      <c r="G54">
        <f t="shared" si="2"/>
      </c>
    </row>
    <row r="55">
      <c r="A55" s="11366">
        <v>54</v>
      </c>
      <c r="B55" s="11366" t="s">
        <v>18830</v>
      </c>
      <c r="C55" s="11366">
        <v>200</v>
      </c>
      <c r="D55" t="s">
        <v>18821</v>
      </c>
      <c r="E55" s="11370">
        <v>45791</v>
      </c>
      <c r="F55" t="s">
        <v>18835</v>
      </c>
      <c r="G55">
        <f t="shared" si="2"/>
      </c>
    </row>
    <row r="56">
      <c r="A56" s="11366">
        <v>55</v>
      </c>
      <c r="B56" t="s">
        <v>18820</v>
      </c>
      <c r="C56" s="11366">
        <v>50</v>
      </c>
      <c r="D56" t="s">
        <v>18821</v>
      </c>
      <c r="E56" s="11370">
        <v>45793</v>
      </c>
      <c r="F56" t="s">
        <v>18822</v>
      </c>
      <c r="G56">
        <f t="shared" si="2"/>
      </c>
    </row>
    <row r="57">
      <c r="A57" s="11366">
        <v>56</v>
      </c>
      <c r="B57" t="s">
        <v>18826</v>
      </c>
      <c r="C57" s="11366">
        <v>100</v>
      </c>
      <c r="D57" t="s">
        <v>18821</v>
      </c>
      <c r="E57" s="11370">
        <v>45793</v>
      </c>
      <c r="F57" t="s">
        <v>18822</v>
      </c>
      <c r="G57">
        <f t="shared" si="2"/>
      </c>
    </row>
    <row r="58">
      <c r="A58" s="11366">
        <v>57</v>
      </c>
      <c r="B58" t="s">
        <v>18820</v>
      </c>
      <c r="C58" s="11366">
        <v>100</v>
      </c>
      <c r="D58" t="s">
        <v>18837</v>
      </c>
      <c r="E58" s="11367">
        <v>45798</v>
      </c>
      <c r="F58" t="s">
        <v>18822</v>
      </c>
      <c r="G58">
        <f t="shared" si="2"/>
      </c>
    </row>
    <row r="59">
      <c r="A59" s="11366">
        <v>58</v>
      </c>
      <c r="B59" t="s">
        <v>18826</v>
      </c>
      <c r="C59" s="11366">
        <v>100</v>
      </c>
      <c r="D59" t="s">
        <v>18837</v>
      </c>
      <c r="E59" s="11367">
        <v>45798</v>
      </c>
      <c r="F59" t="s">
        <v>18822</v>
      </c>
      <c r="G59">
        <f t="shared" si="2"/>
      </c>
    </row>
    <row r="60">
      <c r="A60" s="11366">
        <v>59</v>
      </c>
      <c r="B60" t="s">
        <v>18820</v>
      </c>
      <c r="C60" s="11366">
        <v>200</v>
      </c>
      <c r="D60" t="s">
        <v>18821</v>
      </c>
      <c r="E60" s="11367">
        <v>45799</v>
      </c>
      <c r="F60" t="s">
        <v>18822</v>
      </c>
      <c r="G60">
        <f t="shared" si="2"/>
      </c>
    </row>
    <row r="61">
      <c r="A61" s="11366">
        <v>60</v>
      </c>
      <c r="B61" t="s">
        <v>18826</v>
      </c>
      <c r="C61" s="11366">
        <v>50</v>
      </c>
      <c r="D61" t="s">
        <v>18821</v>
      </c>
      <c r="E61" s="11367">
        <v>45799</v>
      </c>
      <c r="F61" t="s">
        <v>18822</v>
      </c>
      <c r="G61">
        <f t="shared" si="2"/>
      </c>
      <c r="P61" s="11377"/>
    </row>
    <row r="62">
      <c r="A62" s="11366">
        <v>61</v>
      </c>
      <c r="B62" t="s">
        <v>18820</v>
      </c>
      <c r="C62" s="11366">
        <v>50</v>
      </c>
      <c r="D62" t="s">
        <v>18821</v>
      </c>
      <c r="E62" s="11367">
        <v>45799</v>
      </c>
      <c r="F62" t="s">
        <v>18822</v>
      </c>
      <c r="G62">
        <f t="shared" si="2"/>
      </c>
      <c r="P62" s="11377"/>
    </row>
    <row r="63">
      <c r="A63" s="11366">
        <v>62</v>
      </c>
      <c r="B63" t="s">
        <v>18820</v>
      </c>
      <c r="C63" s="11366">
        <v>50</v>
      </c>
      <c r="D63" t="s">
        <v>18837</v>
      </c>
      <c r="E63" s="11367">
        <v>45803</v>
      </c>
      <c r="F63" t="s">
        <v>18822</v>
      </c>
      <c r="G63">
        <f t="shared" si="2"/>
      </c>
      <c r="P63" s="11377"/>
    </row>
    <row r="64">
      <c r="A64" s="11366">
        <v>63</v>
      </c>
      <c r="B64" t="s">
        <v>18827</v>
      </c>
      <c r="C64">
        <v>50</v>
      </c>
      <c r="D64" t="s">
        <v>18837</v>
      </c>
      <c r="E64" s="11367">
        <v>45812</v>
      </c>
      <c r="F64" t="s">
        <v>18835</v>
      </c>
      <c r="G64">
        <f t="shared" si="2"/>
      </c>
      <c r="P64" s="11377"/>
    </row>
    <row r="65">
      <c r="A65" s="11366">
        <v>64</v>
      </c>
      <c r="B65" t="s">
        <v>18820</v>
      </c>
      <c r="C65">
        <v>250</v>
      </c>
      <c r="D65" t="s">
        <v>18837</v>
      </c>
      <c r="E65" s="11367">
        <v>45812</v>
      </c>
      <c r="F65" t="s">
        <v>18835</v>
      </c>
      <c r="G65">
        <f t="shared" si="2"/>
      </c>
      <c r="L65" s="11378"/>
      <c r="O65" s="11377"/>
      <c r="P65" s="11377"/>
    </row>
    <row r="66">
      <c r="A66" s="11366">
        <v>65</v>
      </c>
      <c r="B66" t="s">
        <v>18826</v>
      </c>
      <c r="C66">
        <v>400</v>
      </c>
      <c r="D66" t="s">
        <v>18837</v>
      </c>
      <c r="E66" s="11367">
        <v>45812</v>
      </c>
      <c r="F66" t="s">
        <v>18835</v>
      </c>
      <c r="G66">
        <f t="shared" si="2"/>
      </c>
      <c r="L66" s="11379"/>
      <c r="O66" s="11377"/>
      <c r="P66" s="11377"/>
    </row>
    <row r="67">
      <c r="A67" s="11366">
        <v>66</v>
      </c>
      <c r="B67" t="s">
        <v>18820</v>
      </c>
      <c r="C67">
        <v>1180</v>
      </c>
      <c r="D67" t="s">
        <v>18821</v>
      </c>
      <c r="E67" s="11367">
        <v>45812</v>
      </c>
      <c r="F67" t="s">
        <v>18835</v>
      </c>
      <c r="G67">
        <f t="shared" si="2"/>
      </c>
      <c r="L67" s="11378"/>
      <c r="O67" s="11377"/>
      <c r="P67" s="11377"/>
    </row>
    <row r="68">
      <c r="A68" s="11366">
        <v>67</v>
      </c>
      <c r="B68" t="s">
        <v>18826</v>
      </c>
      <c r="C68" s="11366">
        <v>1000</v>
      </c>
      <c r="D68" t="s">
        <v>18821</v>
      </c>
      <c r="E68" s="11367">
        <v>45812</v>
      </c>
      <c r="F68" t="s">
        <v>18835</v>
      </c>
      <c r="G68">
        <f t="shared" si="2"/>
      </c>
      <c r="L68" s="11378"/>
      <c r="O68" s="11377"/>
      <c r="P68" s="11377"/>
    </row>
    <row r="69">
      <c r="A69" s="11366">
        <v>68</v>
      </c>
      <c r="B69" s="11366" t="s">
        <v>18830</v>
      </c>
      <c r="C69" s="11366">
        <v>100</v>
      </c>
      <c r="D69" t="s">
        <v>18821</v>
      </c>
      <c r="E69" s="11367">
        <v>45820</v>
      </c>
      <c r="F69" t="s">
        <v>18822</v>
      </c>
      <c r="G69">
        <f t="shared" si="2"/>
      </c>
      <c r="L69" s="11378"/>
      <c r="O69" s="11377"/>
      <c r="P69" s="11377"/>
    </row>
    <row r="70">
      <c r="A70" s="11366">
        <v>67</v>
      </c>
      <c r="B70" t="s">
        <v>18820</v>
      </c>
      <c r="C70" s="11366">
        <v>30</v>
      </c>
      <c r="D70" t="s">
        <v>18821</v>
      </c>
      <c r="E70" s="11367">
        <v>45824</v>
      </c>
      <c r="F70" t="s">
        <v>18822</v>
      </c>
      <c r="G70">
        <f t="shared" si="2"/>
      </c>
      <c r="L70" s="11378"/>
      <c r="O70" s="11377"/>
      <c r="P70" s="11377"/>
    </row>
    <row r="71">
      <c r="A71" s="11366">
        <v>68</v>
      </c>
      <c r="B71" t="s">
        <v>18820</v>
      </c>
      <c r="C71" s="11366">
        <v>100</v>
      </c>
      <c r="D71" t="s">
        <v>18821</v>
      </c>
      <c r="E71" s="11367">
        <v>45825</v>
      </c>
      <c r="F71" t="s">
        <v>18822</v>
      </c>
      <c r="G71">
        <f t="shared" si="2"/>
      </c>
      <c r="L71" s="11378"/>
      <c r="O71" s="11377"/>
      <c r="P71" s="11377"/>
    </row>
    <row r="72">
      <c r="A72" s="11366">
        <v>69</v>
      </c>
      <c r="B72" t="s">
        <v>18820</v>
      </c>
      <c r="C72" s="11366">
        <v>300</v>
      </c>
      <c r="D72" t="s">
        <v>18821</v>
      </c>
      <c r="E72" s="11367">
        <v>45834</v>
      </c>
      <c r="F72" t="s">
        <v>18822</v>
      </c>
      <c r="G72">
        <f t="shared" si="2"/>
      </c>
      <c r="L72" s="11378"/>
      <c r="O72" s="11377"/>
      <c r="P72" s="11377"/>
    </row>
    <row r="73">
      <c r="A73" s="11366">
        <v>70</v>
      </c>
      <c r="B73" t="s">
        <v>18820</v>
      </c>
      <c r="C73" s="11366">
        <v>430</v>
      </c>
      <c r="D73" t="s">
        <v>18821</v>
      </c>
      <c r="E73" s="11367">
        <v>45839</v>
      </c>
      <c r="F73" t="s">
        <v>18835</v>
      </c>
      <c r="G73">
        <f t="shared" si="2"/>
      </c>
      <c r="L73" s="11378"/>
      <c r="O73" s="11377"/>
      <c r="P73" s="11377"/>
    </row>
    <row r="74">
      <c r="A74" s="11366">
        <v>71</v>
      </c>
      <c r="B74" t="s">
        <v>18826</v>
      </c>
      <c r="C74" s="11366">
        <v>2920</v>
      </c>
      <c r="D74" t="s">
        <v>18821</v>
      </c>
      <c r="E74" s="11367">
        <v>45847</v>
      </c>
      <c r="F74" t="s">
        <v>18835</v>
      </c>
      <c r="G74">
        <f t="shared" si="2"/>
      </c>
      <c r="L74" s="11378"/>
      <c r="O74" s="11377"/>
      <c r="P74" s="11377"/>
    </row>
    <row r="75">
      <c r="A75" s="11366">
        <v>72</v>
      </c>
      <c r="B75" t="s">
        <v>18826</v>
      </c>
      <c r="C75" s="11366">
        <v>320</v>
      </c>
      <c r="D75" t="s">
        <v>18821</v>
      </c>
      <c r="E75" s="11367">
        <v>45854</v>
      </c>
      <c r="F75" t="s">
        <v>18822</v>
      </c>
      <c r="G75">
        <f t="shared" si="2"/>
      </c>
      <c r="L75" s="11378"/>
      <c r="O75" s="11377"/>
      <c r="P75" s="11377"/>
    </row>
    <row r="76">
      <c r="A76" s="11366">
        <v>73</v>
      </c>
      <c r="B76" t="s">
        <v>18826</v>
      </c>
      <c r="C76" s="11366">
        <v>800</v>
      </c>
      <c r="D76" t="s">
        <v>18821</v>
      </c>
      <c r="E76" s="11367">
        <v>45873</v>
      </c>
      <c r="F76" t="s">
        <v>18822</v>
      </c>
      <c r="G76">
        <f t="shared" si="2"/>
      </c>
      <c r="L76" s="11378"/>
      <c r="O76" s="11377"/>
      <c r="P76" s="11377"/>
    </row>
    <row r="77">
      <c r="A77" s="11366">
        <v>74</v>
      </c>
      <c r="B77" t="s">
        <v>18820</v>
      </c>
      <c r="C77" s="11366">
        <v>130</v>
      </c>
      <c r="D77" t="s">
        <v>18821</v>
      </c>
      <c r="E77" s="11367">
        <v>45873</v>
      </c>
      <c r="F77" t="s">
        <v>18822</v>
      </c>
      <c r="G77">
        <f t="shared" si="2"/>
      </c>
      <c r="L77" s="11378"/>
      <c r="O77" s="11377"/>
      <c r="P77" s="11377"/>
    </row>
    <row r="78">
      <c r="A78" s="11366">
        <v>75</v>
      </c>
      <c r="B78" t="s">
        <v>18830</v>
      </c>
      <c r="C78" s="11366">
        <v>100</v>
      </c>
      <c r="D78" t="s">
        <v>18837</v>
      </c>
      <c r="E78" s="11367">
        <v>45876</v>
      </c>
      <c r="F78" t="s">
        <v>18822</v>
      </c>
      <c r="G78">
        <f t="shared" si="2"/>
      </c>
      <c r="L78" s="11378"/>
      <c r="O78" s="11377"/>
      <c r="P78" s="11377"/>
    </row>
    <row r="79">
      <c r="A79" s="11366">
        <v>76</v>
      </c>
      <c r="B79" t="s">
        <v>18830</v>
      </c>
      <c r="C79" s="11366">
        <v>500</v>
      </c>
      <c r="D79" t="s">
        <v>18821</v>
      </c>
      <c r="E79" s="11367">
        <v>45877</v>
      </c>
      <c r="F79" t="s">
        <v>18822</v>
      </c>
      <c r="G79">
        <f t="shared" si="2"/>
      </c>
      <c r="L79" s="11378"/>
      <c r="O79" s="11377"/>
      <c r="P79" s="11377"/>
    </row>
    <row r="80">
      <c r="A80" s="11366">
        <v>77</v>
      </c>
      <c r="B80" t="s">
        <v>18838</v>
      </c>
      <c r="C80" s="11366">
        <v>100</v>
      </c>
      <c r="D80" t="s">
        <v>18821</v>
      </c>
      <c r="E80" s="11367">
        <v>45881</v>
      </c>
      <c r="F80" t="s">
        <v>18822</v>
      </c>
      <c r="G80">
        <f t="shared" si="2"/>
      </c>
      <c r="L80" s="11378"/>
      <c r="O80" s="11377"/>
      <c r="P80" s="11377"/>
    </row>
    <row r="81">
      <c r="A81" s="11366">
        <v>78</v>
      </c>
      <c r="B81" t="s">
        <v>18830</v>
      </c>
      <c r="C81" s="11366">
        <v>50</v>
      </c>
      <c r="D81" t="s">
        <v>18821</v>
      </c>
      <c r="E81" s="11367">
        <v>45881</v>
      </c>
      <c r="F81" t="s">
        <v>18822</v>
      </c>
      <c r="G81">
        <f t="shared" si="2"/>
      </c>
      <c r="L81" s="11378"/>
      <c r="O81" s="11377"/>
      <c r="P81" s="11377"/>
    </row>
    <row r="82">
      <c r="A82" s="11366">
        <v>79</v>
      </c>
      <c r="B82" t="s">
        <v>18838</v>
      </c>
      <c r="C82" s="11366">
        <v>600</v>
      </c>
      <c r="D82" t="s">
        <v>18821</v>
      </c>
      <c r="E82" s="11367">
        <v>45888</v>
      </c>
      <c r="F82" t="s">
        <v>18822</v>
      </c>
      <c r="G82">
        <f t="shared" si="2"/>
      </c>
      <c r="L82" s="11378"/>
      <c r="O82" s="11377"/>
      <c r="P82" s="11377"/>
    </row>
    <row r="83">
      <c r="A83" s="11366">
        <v>80</v>
      </c>
      <c r="B83" t="s">
        <v>18820</v>
      </c>
      <c r="C83" s="11366">
        <v>400</v>
      </c>
      <c r="D83" t="s">
        <v>18821</v>
      </c>
      <c r="E83" s="11367">
        <v>45888</v>
      </c>
      <c r="F83" t="s">
        <v>18822</v>
      </c>
      <c r="G83">
        <f t="shared" si="2"/>
      </c>
      <c r="L83" s="11378"/>
      <c r="O83" s="11377"/>
      <c r="P83" s="11377"/>
    </row>
    <row customHeight="true" ht="18" r="84">
      <c r="A84" s="11366">
        <v>81</v>
      </c>
      <c r="B84" t="s">
        <v>18839</v>
      </c>
      <c r="C84" s="11366">
        <v>100</v>
      </c>
      <c r="D84" t="s">
        <v>18821</v>
      </c>
      <c r="E84" s="11367">
        <v>45891</v>
      </c>
      <c r="F84" t="s">
        <v>18822</v>
      </c>
      <c r="G84">
        <f t="shared" si="2"/>
      </c>
      <c r="L84" s="11378"/>
      <c r="O84" s="11377"/>
      <c r="P84" s="11377"/>
    </row>
    <row customHeight="true" ht="18" r="85">
      <c r="A85" s="11366">
        <v>82</v>
      </c>
      <c r="B85" t="s">
        <v>18836</v>
      </c>
      <c r="C85" s="11366">
        <v>100</v>
      </c>
      <c r="D85" t="s">
        <v>18821</v>
      </c>
      <c r="E85" s="11367">
        <v>45891</v>
      </c>
      <c r="F85" t="s">
        <v>18822</v>
      </c>
      <c r="G85">
        <f t="shared" si="2"/>
      </c>
      <c r="L85" s="11378"/>
      <c r="O85" s="11377"/>
      <c r="P85" s="11377"/>
    </row>
    <row r="86">
      <c r="A86" s="11366">
        <v>83</v>
      </c>
      <c r="B86" t="s">
        <v>18826</v>
      </c>
      <c r="C86" s="11366">
        <v>500</v>
      </c>
      <c r="D86" t="s">
        <v>18821</v>
      </c>
      <c r="E86" s="11367">
        <v>45906</v>
      </c>
      <c r="F86" t="s">
        <v>18822</v>
      </c>
      <c r="G86">
        <f t="shared" si="2"/>
      </c>
      <c r="L86" s="11378"/>
      <c r="M86" s="11377"/>
      <c r="O86" s="11377"/>
      <c r="P86" s="11377"/>
    </row>
    <row r="87">
      <c r="A87" s="11366">
        <v>84</v>
      </c>
      <c r="B87" t="s">
        <v>18820</v>
      </c>
      <c r="C87" s="11366">
        <v>300</v>
      </c>
      <c r="D87" t="s">
        <v>18821</v>
      </c>
      <c r="E87" s="11367">
        <v>45908</v>
      </c>
      <c r="F87" t="s">
        <v>18822</v>
      </c>
      <c r="G87">
        <f t="shared" si="2"/>
      </c>
      <c r="L87" s="11378"/>
      <c r="M87" s="11377"/>
      <c r="O87" s="11377"/>
      <c r="P87" s="11377"/>
    </row>
    <row r="88">
      <c r="A88" s="11366">
        <v>85</v>
      </c>
      <c r="B88" t="s">
        <v>18826</v>
      </c>
      <c r="C88" s="11366">
        <v>100</v>
      </c>
      <c r="D88" t="s">
        <v>18821</v>
      </c>
      <c r="E88" s="11367">
        <v>45908</v>
      </c>
      <c r="F88" t="s">
        <v>18822</v>
      </c>
      <c r="G88">
        <f t="shared" si="2"/>
      </c>
      <c r="L88" s="11378"/>
      <c r="M88" s="11377"/>
      <c r="O88" s="11377"/>
      <c r="P88" s="11377"/>
    </row>
    <row r="89">
      <c r="A89" s="11366">
        <v>86</v>
      </c>
      <c r="B89" t="s">
        <v>18826</v>
      </c>
      <c r="C89" s="11366">
        <v>100</v>
      </c>
      <c r="D89" t="s">
        <v>18837</v>
      </c>
      <c r="E89" s="11367">
        <v>45910</v>
      </c>
      <c r="F89" t="s">
        <v>18822</v>
      </c>
      <c r="G89">
        <f t="shared" si="2"/>
      </c>
      <c r="L89" s="11378"/>
      <c r="M89" s="11377"/>
      <c r="O89" s="11377"/>
      <c r="P89" s="11377"/>
    </row>
    <row r="90">
      <c r="A90" s="11366">
        <v>87</v>
      </c>
      <c r="B90" t="s">
        <v>18826</v>
      </c>
      <c r="C90" s="11366">
        <v>500</v>
      </c>
      <c r="D90" t="s">
        <v>18821</v>
      </c>
      <c r="E90" s="11367">
        <v>45913</v>
      </c>
      <c r="F90" t="s">
        <v>18822</v>
      </c>
      <c r="G90">
        <f t="shared" si="2"/>
      </c>
      <c r="L90" s="11378"/>
      <c r="M90" s="11377"/>
      <c r="O90" s="11377"/>
      <c r="P90" s="11377"/>
    </row>
    <row customHeight="true" ht="18" r="91">
      <c r="A91" s="11366">
        <v>88</v>
      </c>
      <c r="B91" t="s">
        <v>18820</v>
      </c>
      <c r="C91" s="11366">
        <v>400</v>
      </c>
      <c r="D91" t="s">
        <v>18821</v>
      </c>
      <c r="E91" s="11367">
        <v>45915</v>
      </c>
      <c r="F91" t="s">
        <v>18822</v>
      </c>
      <c r="G91">
        <f t="shared" si="2"/>
      </c>
      <c r="L91" s="11378"/>
      <c r="M91" s="11377"/>
      <c r="O91" s="11377"/>
      <c r="P91" s="11377"/>
    </row>
    <row r="92">
      <c r="A92" s="11366">
        <v>89</v>
      </c>
      <c r="B92" t="s">
        <v>18826</v>
      </c>
      <c r="C92" s="11366">
        <v>400</v>
      </c>
      <c r="D92" t="s">
        <v>18821</v>
      </c>
      <c r="E92" s="11367">
        <v>45918</v>
      </c>
      <c r="F92" t="s">
        <v>18822</v>
      </c>
      <c r="G92">
        <f t="shared" si="2"/>
      </c>
      <c r="L92" s="11378"/>
      <c r="M92" s="11377"/>
      <c r="O92" s="11377"/>
      <c r="P92" s="11377"/>
    </row>
    <row r="93">
      <c r="A93" s="11366">
        <v>90</v>
      </c>
      <c r="B93" t="s">
        <v>18826</v>
      </c>
      <c r="C93" s="11366">
        <v>300</v>
      </c>
      <c r="D93" t="s">
        <v>18821</v>
      </c>
      <c r="E93" s="11367">
        <v>45932</v>
      </c>
      <c r="F93" t="s">
        <v>18822</v>
      </c>
      <c r="G93">
        <f t="shared" si="2"/>
      </c>
      <c r="L93" s="11378"/>
      <c r="M93" s="11377"/>
      <c r="O93" s="11377"/>
      <c r="P93" s="11377"/>
    </row>
    <row r="94">
      <c r="A94" s="11366">
        <v>91</v>
      </c>
      <c r="B94" t="s">
        <v>18826</v>
      </c>
      <c r="C94" s="11366">
        <v>200</v>
      </c>
      <c r="D94" t="s">
        <v>18821</v>
      </c>
      <c r="E94" s="11367">
        <v>45938</v>
      </c>
      <c r="F94" t="s">
        <v>18822</v>
      </c>
      <c r="G94">
        <f t="shared" si="2"/>
      </c>
      <c r="L94" s="11378"/>
      <c r="M94" s="11377"/>
      <c r="O94" s="11377"/>
      <c r="P94" s="11377"/>
    </row>
    <row r="95">
      <c r="A95" s="11366">
        <v>92</v>
      </c>
      <c r="B95" t="s">
        <v>18820</v>
      </c>
      <c r="C95" s="11366">
        <v>200</v>
      </c>
      <c r="D95" t="s">
        <v>18821</v>
      </c>
      <c r="E95" s="11367">
        <v>45938</v>
      </c>
      <c r="F95" t="s">
        <v>18822</v>
      </c>
      <c r="G95">
        <f t="shared" si="2"/>
      </c>
      <c r="L95" s="11378"/>
      <c r="M95" s="11377"/>
      <c r="O95" s="11377"/>
      <c r="P95" s="11377"/>
    </row>
    <row r="96">
      <c r="A96" s="11366">
        <v>93</v>
      </c>
      <c r="B96" t="s">
        <v>18820</v>
      </c>
      <c r="C96" s="11366">
        <v>450</v>
      </c>
      <c r="D96" t="s">
        <v>18821</v>
      </c>
      <c r="E96" s="11380">
        <v>45943</v>
      </c>
      <c r="F96" t="s">
        <v>18822</v>
      </c>
      <c r="G96">
        <f t="shared" si="2"/>
      </c>
      <c r="L96" s="11378"/>
      <c r="M96" s="11377"/>
      <c r="O96" s="11377"/>
      <c r="P96" s="11377"/>
    </row>
    <row r="97">
      <c r="E97" s="11370"/>
      <c r="G97">
        <f t="shared" si="2"/>
      </c>
      <c r="L97" s="11378"/>
      <c r="M97" s="11377"/>
      <c r="O97" s="11377"/>
      <c r="P97" s="11377"/>
    </row>
    <row r="98">
      <c r="E98" s="11370"/>
      <c r="G98">
        <f t="shared" si="2"/>
      </c>
      <c r="L98" s="11378"/>
      <c r="M98" s="11377"/>
      <c r="O98" s="11377"/>
      <c r="P98" s="11377"/>
    </row>
    <row r="99">
      <c r="E99" s="11370"/>
      <c r="G99">
        <f t="shared" si="2"/>
      </c>
      <c r="L99" s="11378"/>
      <c r="M99" s="11377"/>
      <c r="O99" s="11377"/>
      <c r="P99" s="11377"/>
    </row>
    <row r="100">
      <c r="E100" s="11370"/>
      <c r="G100">
        <f t="shared" si="2"/>
      </c>
      <c r="L100" s="11378"/>
      <c r="M100" s="11377"/>
      <c r="O100" s="11377"/>
      <c r="P100" s="11377"/>
    </row>
    <row r="101">
      <c r="E101" s="11370"/>
      <c r="G101">
        <f t="shared" si="2"/>
      </c>
      <c r="L101" s="11378"/>
      <c r="M101" s="11377"/>
      <c r="O101" s="11377"/>
      <c r="P101" s="11377"/>
    </row>
    <row r="102">
      <c r="E102" s="11370"/>
      <c r="G102">
        <f t="shared" si="2"/>
      </c>
      <c r="L102" s="11378"/>
      <c r="M102" s="11377"/>
      <c r="O102" s="11377"/>
      <c r="P102" s="11377"/>
    </row>
    <row r="103">
      <c r="E103" s="11370"/>
      <c r="G103">
        <f t="shared" si="2"/>
      </c>
      <c r="L103" s="11378"/>
      <c r="M103" s="11377"/>
      <c r="O103" s="11377"/>
      <c r="P103" s="11377"/>
    </row>
    <row r="104">
      <c r="E104" s="11370"/>
      <c r="G104">
        <f t="shared" si="2"/>
      </c>
      <c r="L104" s="11378"/>
      <c r="M104" s="11377"/>
      <c r="O104" s="11377"/>
      <c r="P104" s="11377"/>
    </row>
    <row r="105">
      <c r="E105" s="11370"/>
      <c r="G105">
        <f t="shared" si="2"/>
      </c>
      <c r="L105" s="11378"/>
      <c r="M105" s="11377"/>
      <c r="O105" s="11377"/>
      <c r="P105" s="11377"/>
    </row>
    <row r="106">
      <c r="E106" s="11370"/>
      <c r="G106">
        <f t="shared" si="2"/>
      </c>
      <c r="L106" s="11378"/>
      <c r="M106" s="11377"/>
      <c r="O106" s="11377"/>
      <c r="P106" s="11377"/>
    </row>
    <row r="107">
      <c r="E107" s="11370"/>
      <c r="G107">
        <f t="shared" si="2"/>
      </c>
      <c r="L107" s="11378"/>
      <c r="M107" s="11377"/>
      <c r="O107" s="11377"/>
      <c r="P107" s="11377"/>
    </row>
    <row r="108">
      <c r="E108" s="11370"/>
      <c r="G108">
        <f t="shared" si="2"/>
      </c>
      <c r="L108" s="11378"/>
      <c r="M108" s="11377"/>
      <c r="O108" s="11377"/>
      <c r="P108" s="11377"/>
    </row>
    <row r="109">
      <c r="E109" s="11370"/>
      <c r="G109">
        <f t="shared" si="2"/>
      </c>
      <c r="L109" s="11378"/>
      <c r="M109" s="11377"/>
      <c r="O109" s="11377"/>
      <c r="P109" s="11377"/>
    </row>
    <row r="110">
      <c r="E110" s="11370"/>
      <c r="G110">
        <f t="shared" si="2"/>
      </c>
      <c r="L110" s="11378"/>
      <c r="M110" s="11377"/>
      <c r="O110" s="11377"/>
      <c r="P110" s="11377"/>
    </row>
    <row r="111">
      <c r="E111" s="11370"/>
      <c r="G111">
        <f t="shared" si="2"/>
      </c>
      <c r="L111" s="11378"/>
      <c r="M111" s="11377"/>
      <c r="O111" s="11377"/>
      <c r="P111" s="11377"/>
    </row>
    <row r="112">
      <c r="E112" s="11370"/>
      <c r="G112">
        <f t="shared" si="2"/>
      </c>
      <c r="L112" s="11378"/>
      <c r="M112" s="11377"/>
      <c r="O112" s="11377"/>
      <c r="P112" s="11377"/>
    </row>
    <row r="113">
      <c r="E113" s="11370"/>
      <c r="G113">
        <f t="shared" si="2"/>
      </c>
      <c r="L113" s="11378"/>
      <c r="O113" s="11377"/>
      <c r="P113" s="11377"/>
    </row>
    <row r="114">
      <c r="E114" s="11370"/>
      <c r="G114">
        <f t="shared" si="2"/>
      </c>
      <c r="L114" s="11378"/>
      <c r="O114" s="11377"/>
      <c r="P114" s="11377"/>
    </row>
    <row r="115">
      <c r="E115" s="11370"/>
      <c r="G115">
        <f t="shared" si="2"/>
      </c>
      <c r="L115" s="11378"/>
      <c r="O115" s="11377"/>
      <c r="P115" s="11377"/>
    </row>
    <row r="116">
      <c r="E116" s="11370"/>
      <c r="G116">
        <f t="shared" si="2"/>
      </c>
      <c r="L116" s="11378"/>
      <c r="O116" s="11377"/>
      <c r="P116" s="11377"/>
    </row>
    <row r="117">
      <c r="E117" s="11370"/>
      <c r="G117">
        <f t="shared" si="2"/>
      </c>
      <c r="L117" s="11378"/>
      <c r="O117" s="11377"/>
      <c r="P117" s="11377"/>
    </row>
    <row r="118">
      <c r="E118" s="11370"/>
      <c r="G118">
        <f t="shared" si="2"/>
      </c>
      <c r="L118" s="11378"/>
      <c r="O118" s="11377"/>
      <c r="P118" s="11377"/>
    </row>
    <row r="119">
      <c r="E119" s="11370"/>
      <c r="G119">
        <f t="shared" si="2"/>
      </c>
      <c r="L119" s="11378"/>
      <c r="O119" s="11377"/>
      <c r="P119" s="11377"/>
    </row>
    <row r="120">
      <c r="E120" s="11370"/>
      <c r="G120">
        <f t="shared" si="2"/>
      </c>
      <c r="L120" s="11378"/>
      <c r="O120" s="11377"/>
      <c r="P120" s="11377"/>
    </row>
    <row r="121">
      <c r="E121" s="11370"/>
      <c r="G121">
        <f t="shared" si="2"/>
      </c>
      <c r="L121" s="11378"/>
      <c r="O121" s="11377"/>
      <c r="P121" s="11377"/>
    </row>
    <row r="122">
      <c r="E122" s="11370"/>
      <c r="G122">
        <f t="shared" si="2"/>
      </c>
      <c r="L122" s="11378"/>
      <c r="O122" s="11377"/>
      <c r="P122" s="11377"/>
    </row>
    <row r="123">
      <c r="E123" s="11370"/>
      <c r="G123">
        <f t="shared" si="2"/>
      </c>
      <c r="L123" s="11378"/>
      <c r="O123" s="11377"/>
      <c r="P123" s="11377"/>
    </row>
    <row r="124">
      <c r="E124" s="11370"/>
      <c r="G124">
        <f t="shared" si="2"/>
      </c>
      <c r="L124" s="11378"/>
      <c r="O124" s="11377"/>
      <c r="P124" s="11377"/>
    </row>
    <row r="125">
      <c r="E125" s="11370"/>
      <c r="G125">
        <f t="shared" si="2"/>
      </c>
      <c r="L125" s="11378"/>
      <c r="O125" s="11377"/>
      <c r="P125" s="11377"/>
    </row>
    <row r="126">
      <c r="E126" s="11370"/>
      <c r="G126">
        <f t="shared" si="2"/>
      </c>
      <c r="L126" s="11378"/>
      <c r="O126" s="11377"/>
      <c r="P126" s="11377"/>
    </row>
    <row r="127">
      <c r="E127" s="11370"/>
      <c r="G127">
        <f t="shared" si="2"/>
      </c>
      <c r="L127" s="11378"/>
      <c r="O127" s="11377"/>
      <c r="P127" s="11377"/>
    </row>
    <row r="128">
      <c r="E128" s="11370"/>
      <c r="G128">
        <f t="shared" si="2"/>
      </c>
      <c r="L128" s="11378"/>
      <c r="O128" s="11377"/>
      <c r="P128" s="11377"/>
    </row>
    <row r="129">
      <c r="E129" s="11370"/>
      <c r="G129">
        <f t="shared" si="2"/>
      </c>
      <c r="L129" s="11378"/>
      <c r="O129" s="11377"/>
      <c r="P129" s="11377"/>
    </row>
    <row r="130">
      <c r="E130" s="11370"/>
      <c r="G130">
        <f t="shared" si="2"/>
      </c>
      <c r="L130" s="11378"/>
      <c r="O130" s="11377"/>
      <c r="P130" s="11377"/>
    </row>
    <row r="131">
      <c r="E131" s="11370"/>
      <c r="G131">
        <f t="shared" si="2"/>
      </c>
      <c r="L131" s="11378"/>
      <c r="O131" s="11377"/>
      <c r="P131" s="11377"/>
    </row>
    <row r="132">
      <c r="E132" s="11370"/>
      <c r="G132">
        <f t="shared" si="2"/>
      </c>
      <c r="L132" s="11378"/>
      <c r="O132" s="11377"/>
      <c r="P132" s="11377"/>
    </row>
    <row r="133">
      <c r="E133" s="11370"/>
      <c r="G133">
        <f t="shared" si="2"/>
      </c>
      <c r="L133" s="11378"/>
      <c r="O133" s="11377"/>
      <c r="P133" s="11377"/>
    </row>
    <row r="134">
      <c r="E134" s="11370"/>
      <c r="G134">
        <f t="shared" si="2"/>
      </c>
      <c r="L134" s="11378"/>
      <c r="O134" s="11377"/>
      <c r="P134" s="11377"/>
    </row>
    <row r="135">
      <c r="E135" s="11370"/>
      <c r="L135" s="11378"/>
      <c r="O135" s="11377"/>
      <c r="P135" s="11377"/>
    </row>
    <row r="136">
      <c r="E136" s="11370"/>
      <c r="L136" s="11378"/>
      <c r="O136" s="11377"/>
      <c r="P136" s="11377"/>
    </row>
    <row r="137">
      <c r="E137" s="11370"/>
      <c r="L137" s="11378"/>
      <c r="O137" s="11377"/>
      <c r="P137" s="11377"/>
    </row>
    <row r="138">
      <c r="E138" s="11370"/>
      <c r="L138" s="11378"/>
      <c r="O138" s="11377"/>
      <c r="P138" s="11377"/>
    </row>
    <row r="139">
      <c r="E139" s="11370"/>
      <c r="L139" s="11378"/>
      <c r="O139" s="11377"/>
    </row>
    <row r="140">
      <c r="E140" s="11370"/>
      <c r="L140" s="11378"/>
      <c r="O140" s="11377"/>
    </row>
    <row r="141">
      <c r="E141" s="11370"/>
      <c r="L141" s="11378"/>
      <c r="O141" s="11377"/>
    </row>
    <row r="142">
      <c r="E142" s="11370"/>
      <c r="L142" s="11378"/>
      <c r="O142" s="11377"/>
    </row>
    <row r="143">
      <c r="E143" s="11370"/>
      <c r="L143" s="11378"/>
      <c r="O143" s="11377"/>
    </row>
    <row r="144">
      <c r="E144" s="11370"/>
      <c r="L144" s="11378"/>
      <c r="O144" s="11377"/>
    </row>
    <row r="145">
      <c r="E145" s="11370"/>
      <c r="L145" s="11378"/>
      <c r="O145" s="11377"/>
    </row>
    <row r="146">
      <c r="E146" s="11370"/>
      <c r="L146" s="11378"/>
      <c r="O146" s="11377"/>
    </row>
    <row r="147">
      <c r="E147" s="11370"/>
      <c r="L147" s="11378"/>
      <c r="O147" s="11377"/>
    </row>
    <row r="148">
      <c r="E148" s="11370"/>
      <c r="L148" s="11378"/>
      <c r="O148" s="11377"/>
    </row>
    <row r="149">
      <c r="E149" s="11370"/>
      <c r="L149" s="11378"/>
      <c r="O149" s="11377"/>
    </row>
    <row r="150">
      <c r="E150" s="11370"/>
      <c r="L150" s="11378"/>
      <c r="O150" s="11377"/>
    </row>
    <row r="151">
      <c r="E151" s="11370"/>
      <c r="L151" s="11378"/>
      <c r="O151" s="11377"/>
    </row>
    <row r="152">
      <c r="E152" s="11370"/>
      <c r="L152" s="11378"/>
      <c r="O152" s="11377"/>
    </row>
    <row r="153">
      <c r="E153" s="11370"/>
      <c r="L153" s="11378"/>
      <c r="O153" s="11377"/>
    </row>
    <row r="154">
      <c r="E154" s="11370"/>
      <c r="L154" s="11378"/>
      <c r="O154" s="11377"/>
    </row>
    <row r="155">
      <c r="E155" s="11370"/>
      <c r="L155" s="11378"/>
      <c r="O155" s="11377"/>
    </row>
    <row r="156">
      <c r="E156" s="11370"/>
      <c r="L156" s="11378"/>
      <c r="O156" s="11377"/>
    </row>
    <row r="157">
      <c r="E157" s="11370"/>
      <c r="L157" s="11378"/>
      <c r="O157" s="11377"/>
    </row>
    <row r="158">
      <c r="E158" s="11370"/>
      <c r="L158" s="11378"/>
      <c r="O158" s="11377"/>
    </row>
    <row r="159">
      <c r="E159" s="11370"/>
      <c r="L159" s="11378"/>
      <c r="O159" s="11377"/>
    </row>
    <row r="160">
      <c r="E160" s="11370"/>
      <c r="L160" s="11378"/>
      <c r="O160" s="11377"/>
    </row>
    <row r="161">
      <c r="E161" s="11370"/>
      <c r="L161" s="11378"/>
      <c r="O161" s="11377"/>
    </row>
    <row r="162">
      <c r="E162" s="11370"/>
      <c r="L162" s="11378"/>
      <c r="O162" s="11377"/>
    </row>
    <row r="163">
      <c r="E163" s="11370"/>
      <c r="L163" s="11378"/>
      <c r="O163" s="11377"/>
    </row>
    <row r="164">
      <c r="E164" s="11370"/>
      <c r="L164" s="11378"/>
      <c r="O164" s="11377"/>
    </row>
    <row r="165">
      <c r="E165" s="11370"/>
      <c r="L165" s="11378"/>
      <c r="O165" s="11377"/>
    </row>
    <row r="166">
      <c r="E166" s="11370"/>
      <c r="L166" s="11378"/>
      <c r="O166" s="11377"/>
    </row>
    <row r="167">
      <c r="E167" s="11370"/>
      <c r="L167" s="11378"/>
    </row>
    <row r="168">
      <c r="E168" s="11370"/>
      <c r="L168" s="11378"/>
    </row>
    <row r="169">
      <c r="E169" s="11370"/>
      <c r="L169" s="11378"/>
    </row>
    <row r="170">
      <c r="E170" s="11370"/>
      <c r="L170" s="11378"/>
    </row>
    <row r="171">
      <c r="E171" s="11370"/>
      <c r="L171" s="11378"/>
    </row>
    <row r="172">
      <c r="E172" s="11370"/>
      <c r="L172" s="11378"/>
    </row>
    <row r="173">
      <c r="E173" s="11370"/>
      <c r="L173" s="11378"/>
    </row>
    <row r="174">
      <c r="E174" s="11370"/>
      <c r="L174" s="11378"/>
    </row>
    <row r="175">
      <c r="E175" s="11370"/>
      <c r="L175" s="11378"/>
    </row>
    <row r="176">
      <c r="E176" s="11370"/>
      <c r="L176" s="11378"/>
    </row>
    <row r="177">
      <c r="E177" s="11370"/>
      <c r="L177" s="11378"/>
    </row>
    <row r="178">
      <c r="E178" s="11370"/>
      <c r="L178" s="11378"/>
    </row>
    <row r="179">
      <c r="E179" s="11370"/>
      <c r="L179" s="11378"/>
    </row>
    <row r="180">
      <c r="E180" s="11370"/>
      <c r="L180" s="11378"/>
    </row>
    <row r="181">
      <c r="E181" s="11370"/>
      <c r="L181" s="11378"/>
    </row>
    <row r="182">
      <c r="E182" s="11370"/>
      <c r="L182" s="11378"/>
    </row>
    <row r="183">
      <c r="E183" s="11370"/>
      <c r="L183" s="11378"/>
    </row>
    <row r="184">
      <c r="E184" s="11370"/>
      <c r="L184" s="11378"/>
    </row>
    <row r="185">
      <c r="E185" s="11370"/>
      <c r="L185" s="11378"/>
    </row>
    <row r="186">
      <c r="E186" s="11370"/>
      <c r="L186" s="11378"/>
    </row>
    <row r="187">
      <c r="E187" s="11370"/>
      <c r="L187" s="11378"/>
    </row>
    <row r="188">
      <c r="E188" s="11370"/>
      <c r="L188" s="11378"/>
    </row>
    <row r="189">
      <c r="E189" s="11370"/>
      <c r="L189" s="11378"/>
    </row>
    <row r="190">
      <c r="E190" s="11370"/>
      <c r="L190" s="11378"/>
    </row>
    <row r="191">
      <c r="E191" s="11370"/>
      <c r="L191" s="11378"/>
    </row>
    <row r="192">
      <c r="E192" s="11370"/>
      <c r="L192" s="11378"/>
    </row>
    <row r="193">
      <c r="E193" s="11370"/>
      <c r="L193" s="11378"/>
    </row>
    <row r="194">
      <c r="E194" s="11370"/>
      <c r="L194" s="11378"/>
    </row>
    <row r="195">
      <c r="E195" s="11370"/>
      <c r="L195" s="11378"/>
    </row>
    <row r="196">
      <c r="E196" s="11370"/>
      <c r="L196" s="11378"/>
    </row>
    <row r="197">
      <c r="E197" s="11370"/>
      <c r="L197" s="11378"/>
    </row>
    <row r="198">
      <c r="E198" s="11370"/>
      <c r="L198" s="11378"/>
    </row>
    <row r="199">
      <c r="E199" s="11370"/>
      <c r="L199" s="11378"/>
    </row>
    <row r="200">
      <c r="E200" s="11370"/>
      <c r="L200" s="11378"/>
    </row>
    <row r="201">
      <c r="E201" s="11370"/>
      <c r="L201" s="11378"/>
    </row>
    <row r="202">
      <c r="E202" s="11370"/>
      <c r="L202" s="11378"/>
    </row>
    <row r="203">
      <c r="E203" s="11370"/>
      <c r="L203" s="11378"/>
    </row>
  </sheetData>
  <mergeCells>
    <mergeCell ref="P1:U1"/>
    <mergeCell ref="A1:F1"/>
  </mergeCells>
  <dataValidations count="3">
    <dataValidation allowBlank="true" errorStyle="stop" showErrorMessage="true" sqref="D3:D203" type="list">
      <formula1>"B2B Only HCM,B2B Only HN"</formula1>
    </dataValidation>
    <dataValidation allowBlank="true" errorStyle="stop" showErrorMessage="true" sqref="F3:F203 U3:U203" type="list">
      <formula1>"Mượn,Trả,Đã Nhận"</formula1>
    </dataValidation>
    <dataValidation allowBlank="true" errorStyle="stop" showErrorMessage="true" sqref="S3:S203" type="list">
      <formula1>"Phổ Quang - HCM,Cầu Giấy - HN"</formula1>
    </dataValidation>
  </dataValidations>
</worksheet>
</file>

<file path=xl/worksheets/sheet6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3" min="3" style="0" width="18"/>
    <col collapsed="false" customWidth="true" hidden="false" max="5" min="5" style="0" width="12"/>
    <col collapsed="false" customWidth="true" hidden="false" max="7" min="7" style="0" width="22"/>
    <col collapsed="false" customWidth="true" hidden="false" max="9" min="9" style="0" width="12"/>
    <col collapsed="false" customWidth="true" hidden="false" max="1" min="1" style="0" width="15"/>
    <col collapsed="false" customWidth="true" hidden="false" max="4" min="4" style="0" width="12"/>
    <col collapsed="false" customWidth="true" hidden="true" max="4" min="4" style="0" width="12"/>
    <col collapsed="false" customWidth="true" hidden="false" max="6" min="6" style="0" width="20"/>
    <col collapsed="false" customWidth="true" hidden="false" max="8" min="8" style="0" width="12"/>
    <col collapsed="false" customWidth="true" hidden="false" max="12" min="12" style="0" width="14"/>
    <col collapsed="false" customWidth="true" hidden="false" max="2" min="2" style="0" width="18"/>
  </cols>
  <sheetData>
    <row customHeight="true" ht="18" r="1">
      <c r="A1" s="11381" t="s">
        <v>18840</v>
      </c>
      <c r="B1">
        <f>SUM(B3:B32)</f>
      </c>
      <c r="C1" s="11382"/>
      <c r="H1" s="11382"/>
      <c r="I1" s="11382"/>
      <c r="J1" s="11383" t="s">
        <v>18841</v>
      </c>
      <c r="K1" s="11384"/>
      <c r="L1" s="11384"/>
      <c r="M1" s="11382"/>
      <c r="N1" s="11385" t="s">
        <v>18842</v>
      </c>
      <c r="O1" s="11385"/>
      <c r="P1" s="11385"/>
    </row>
    <row customHeight="true" ht="18" r="2">
      <c r="A2" s="11386" t="s">
        <v>18843</v>
      </c>
      <c r="B2" s="11387" t="s">
        <v>18841</v>
      </c>
      <c r="C2" s="11387" t="s">
        <v>18842</v>
      </c>
      <c r="D2">
        <f>SUM(D3:D32)</f>
      </c>
      <c r="F2" s="11388" t="s">
        <v>18844</v>
      </c>
      <c r="G2" s="11388" t="s">
        <v>18845</v>
      </c>
      <c r="H2" s="11382"/>
      <c r="I2" s="11382"/>
      <c r="J2" s="11389" t="s">
        <v>18846</v>
      </c>
      <c r="K2" s="11389" t="s">
        <v>18847</v>
      </c>
      <c r="L2" s="11389" t="s">
        <v>18848</v>
      </c>
      <c r="M2" s="11382"/>
      <c r="N2" s="11389" t="s">
        <v>18849</v>
      </c>
      <c r="O2" s="11389" t="s">
        <v>18850</v>
      </c>
      <c r="P2" s="11389">
        <v>1869</v>
      </c>
      <c r="Q2" s="11382"/>
    </row>
    <row r="3">
      <c r="A3" t="s">
        <v>18851</v>
      </c>
      <c r="B3">
        <f t="shared" ref="B3:B32" si="1">VLOOKUP(A3,J:L,3,0)</f>
      </c>
      <c r="C3">
        <f t="shared" ref="C3:C32" si="0">VLOOKUP(A3,N:P,3,0)</f>
      </c>
      <c r="D3" s="11382">
        <v>171479</v>
      </c>
      <c r="F3" s="11390">
        <v>3735</v>
      </c>
      <c r="G3" s="11391">
        <f>IFERROR(F3/(B1/30),"-")</f>
      </c>
      <c r="H3" s="11382"/>
      <c r="I3" s="11382"/>
      <c r="J3" s="11389" t="s">
        <v>18852</v>
      </c>
      <c r="K3" s="11389" t="s">
        <v>18850</v>
      </c>
      <c r="L3" s="11389">
        <v>2700</v>
      </c>
      <c r="M3" s="11382"/>
      <c r="N3" s="11389" t="s">
        <v>18851</v>
      </c>
      <c r="O3" s="11389" t="s">
        <v>18853</v>
      </c>
      <c r="P3" s="11389">
        <v>1021</v>
      </c>
      <c r="Q3" s="11382"/>
    </row>
    <row r="4">
      <c r="A4" t="s">
        <v>18854</v>
      </c>
      <c r="B4">
        <f t="shared" si="1"/>
      </c>
      <c r="C4">
        <f t="shared" si="0"/>
      </c>
      <c r="D4" s="11382">
        <v>246036</v>
      </c>
      <c r="E4" s="11382"/>
      <c r="F4" s="11382"/>
      <c r="G4" s="11382"/>
      <c r="H4" s="11382"/>
      <c r="I4" s="11382"/>
      <c r="J4" s="11389" t="s">
        <v>18855</v>
      </c>
      <c r="K4" s="11389" t="s">
        <v>18850</v>
      </c>
      <c r="L4" s="11389">
        <v>2300</v>
      </c>
      <c r="M4" s="11382"/>
      <c r="N4" s="11389" t="s">
        <v>18855</v>
      </c>
      <c r="O4" s="11389" t="s">
        <v>18850</v>
      </c>
      <c r="P4" s="11389">
        <v>1000</v>
      </c>
      <c r="Q4" s="11382"/>
    </row>
    <row r="5">
      <c r="A5" t="s">
        <v>18856</v>
      </c>
      <c r="B5">
        <f t="shared" si="1"/>
      </c>
      <c r="C5">
        <f t="shared" si="0"/>
      </c>
      <c r="D5" s="11382">
        <v>198718</v>
      </c>
      <c r="E5" s="11382"/>
      <c r="F5" s="11382"/>
      <c r="G5" s="11382"/>
      <c r="H5" s="11382"/>
      <c r="I5" s="11382"/>
      <c r="J5" s="11389" t="s">
        <v>18851</v>
      </c>
      <c r="K5" s="11389" t="s">
        <v>18853</v>
      </c>
      <c r="L5" s="11389">
        <v>2023</v>
      </c>
      <c r="M5" s="11382"/>
      <c r="N5" s="11389" t="s">
        <v>18852</v>
      </c>
      <c r="O5" s="11389" t="s">
        <v>18850</v>
      </c>
      <c r="P5" s="11389">
        <v>1000</v>
      </c>
      <c r="Q5" s="11382"/>
    </row>
    <row r="6">
      <c r="A6" t="s">
        <v>18857</v>
      </c>
      <c r="B6">
        <f t="shared" si="1"/>
      </c>
      <c r="C6">
        <f t="shared" si="0"/>
      </c>
      <c r="D6" s="11382">
        <v>180000</v>
      </c>
      <c r="E6" s="11382"/>
      <c r="F6" s="11382"/>
      <c r="G6" s="11382"/>
      <c r="H6" s="11382"/>
      <c r="I6" s="11382"/>
      <c r="J6" s="11389" t="s">
        <v>18858</v>
      </c>
      <c r="K6" s="11389" t="s">
        <v>18853</v>
      </c>
      <c r="L6" s="11389">
        <v>1886</v>
      </c>
      <c r="M6" s="11382"/>
      <c r="N6" s="11389" t="s">
        <v>18859</v>
      </c>
      <c r="O6" s="11389"/>
      <c r="P6" s="11389">
        <v>956</v>
      </c>
      <c r="Q6" s="11382"/>
    </row>
    <row r="7">
      <c r="A7" t="s">
        <v>18860</v>
      </c>
      <c r="B7">
        <f t="shared" si="1"/>
      </c>
      <c r="C7">
        <f t="shared" si="0"/>
      </c>
      <c r="D7" s="11382">
        <v>332051</v>
      </c>
      <c r="E7" s="11382"/>
      <c r="F7" s="11382"/>
      <c r="G7" s="11382"/>
      <c r="H7" s="11382"/>
      <c r="I7" s="11382"/>
      <c r="J7" s="11389" t="s">
        <v>18849</v>
      </c>
      <c r="K7" s="11389" t="s">
        <v>18850</v>
      </c>
      <c r="L7" s="11389">
        <v>1869</v>
      </c>
      <c r="M7" s="11382"/>
      <c r="N7" s="11389" t="s">
        <v>18858</v>
      </c>
      <c r="O7" s="11389" t="s">
        <v>18853</v>
      </c>
      <c r="P7" s="11389">
        <v>936</v>
      </c>
      <c r="Q7" s="11382"/>
    </row>
    <row r="8">
      <c r="A8" t="s">
        <v>18861</v>
      </c>
      <c r="B8">
        <f t="shared" si="1"/>
      </c>
      <c r="C8">
        <f t="shared" si="0"/>
      </c>
      <c r="D8" s="11382">
        <v>245846</v>
      </c>
      <c r="E8" s="11382"/>
      <c r="F8" s="11382"/>
      <c r="G8" s="11382"/>
      <c r="H8" s="11382"/>
      <c r="I8" s="11382"/>
      <c r="J8" s="11389" t="s">
        <v>18862</v>
      </c>
      <c r="K8" s="11389" t="s">
        <v>18863</v>
      </c>
      <c r="L8" s="11389">
        <v>1647</v>
      </c>
      <c r="M8" s="11382"/>
      <c r="N8" s="11389" t="s">
        <v>18864</v>
      </c>
      <c r="O8" s="11389" t="s">
        <v>18853</v>
      </c>
      <c r="P8" s="11389">
        <v>819</v>
      </c>
      <c r="Q8" s="11382"/>
    </row>
    <row r="9">
      <c r="A9" t="s">
        <v>18865</v>
      </c>
      <c r="B9">
        <f t="shared" si="1"/>
      </c>
      <c r="C9">
        <f t="shared" si="0"/>
      </c>
      <c r="D9" s="11382">
        <v>177000</v>
      </c>
      <c r="E9" s="11382"/>
      <c r="F9" s="11382"/>
      <c r="G9" s="11382"/>
      <c r="H9" s="11382"/>
      <c r="I9" s="11382"/>
      <c r="J9" s="11389" t="s">
        <v>18866</v>
      </c>
      <c r="K9" s="11389" t="s">
        <v>18850</v>
      </c>
      <c r="L9" s="11389">
        <v>1600</v>
      </c>
      <c r="M9" s="11382"/>
      <c r="N9" s="11389" t="s">
        <v>18862</v>
      </c>
      <c r="O9" s="11389" t="s">
        <v>18863</v>
      </c>
      <c r="P9" s="11389">
        <v>763</v>
      </c>
      <c r="Q9" s="11382"/>
    </row>
    <row r="10">
      <c r="A10" t="s">
        <v>18867</v>
      </c>
      <c r="B10">
        <f t="shared" si="1"/>
      </c>
      <c r="C10">
        <f t="shared" si="0"/>
      </c>
      <c r="D10" s="11381">
        <v>0</v>
      </c>
      <c r="E10" s="11381"/>
      <c r="F10" s="11382"/>
      <c r="G10" s="11382"/>
      <c r="H10" s="11382"/>
      <c r="I10" s="11382"/>
      <c r="J10" s="11389" t="s">
        <v>18864</v>
      </c>
      <c r="K10" s="11389" t="s">
        <v>18853</v>
      </c>
      <c r="L10" s="11389">
        <v>1556</v>
      </c>
      <c r="M10" s="11382"/>
      <c r="N10" s="11389" t="s">
        <v>18868</v>
      </c>
      <c r="O10" s="11389" t="s">
        <v>18863</v>
      </c>
      <c r="P10" s="11389">
        <v>701</v>
      </c>
      <c r="Q10" s="11382"/>
    </row>
    <row r="11">
      <c r="A11" t="s">
        <v>18869</v>
      </c>
      <c r="B11">
        <f t="shared" si="1"/>
      </c>
      <c r="C11">
        <f t="shared" si="0"/>
      </c>
      <c r="D11" s="11382">
        <v>167949</v>
      </c>
      <c r="E11" s="11382"/>
      <c r="F11" s="11382"/>
      <c r="G11" s="11382"/>
      <c r="H11" s="11382"/>
      <c r="I11" s="11382"/>
      <c r="J11" s="11389" t="s">
        <v>18870</v>
      </c>
      <c r="K11" s="11389" t="s">
        <v>18850</v>
      </c>
      <c r="L11" s="11389">
        <v>1469</v>
      </c>
      <c r="M11" s="11382"/>
      <c r="N11" s="11389" t="s">
        <v>18870</v>
      </c>
      <c r="O11" s="11389" t="s">
        <v>18850</v>
      </c>
      <c r="P11" s="11389">
        <v>499</v>
      </c>
      <c r="Q11" s="11382"/>
    </row>
    <row r="12">
      <c r="A12" t="s">
        <v>18871</v>
      </c>
      <c r="B12">
        <f t="shared" si="1"/>
      </c>
      <c r="C12">
        <f t="shared" si="0"/>
      </c>
      <c r="D12" s="11382">
        <v>159000</v>
      </c>
      <c r="E12" s="11382"/>
      <c r="F12" s="11382"/>
      <c r="G12" s="11382"/>
      <c r="H12" s="11382"/>
      <c r="I12" s="11382"/>
      <c r="J12" s="11389" t="s">
        <v>18868</v>
      </c>
      <c r="K12" s="11389" t="s">
        <v>18863</v>
      </c>
      <c r="L12" s="11389">
        <v>1451</v>
      </c>
      <c r="M12" s="11382"/>
      <c r="N12" s="11389" t="s">
        <v>18856</v>
      </c>
      <c r="O12" s="11389" t="s">
        <v>18853</v>
      </c>
      <c r="P12" s="11389">
        <v>323</v>
      </c>
      <c r="Q12" s="11382"/>
    </row>
    <row r="13">
      <c r="A13" t="s">
        <v>18872</v>
      </c>
      <c r="B13">
        <f t="shared" si="1"/>
      </c>
      <c r="C13">
        <f t="shared" si="0"/>
      </c>
      <c r="D13" s="11381">
        <v>0</v>
      </c>
      <c r="E13" s="11381"/>
      <c r="F13" s="11382"/>
      <c r="G13" s="11382"/>
      <c r="H13" s="11382"/>
      <c r="I13" s="11382"/>
      <c r="J13" s="11389" t="s">
        <v>18859</v>
      </c>
      <c r="K13" s="11389"/>
      <c r="L13" s="11389">
        <v>1372</v>
      </c>
      <c r="M13" s="11382"/>
      <c r="N13" s="11389" t="s">
        <v>18854</v>
      </c>
      <c r="O13" s="11389" t="s">
        <v>18873</v>
      </c>
      <c r="P13" s="11389">
        <v>317</v>
      </c>
      <c r="Q13" s="11382"/>
    </row>
    <row r="14">
      <c r="A14" t="s">
        <v>18874</v>
      </c>
      <c r="B14">
        <f t="shared" si="1"/>
      </c>
      <c r="C14">
        <f t="shared" si="0"/>
      </c>
      <c r="D14" s="11381">
        <v>0</v>
      </c>
      <c r="E14" s="11381"/>
      <c r="F14" s="11382"/>
      <c r="G14" s="11382"/>
      <c r="H14" s="11382"/>
      <c r="I14" s="11382"/>
      <c r="J14" s="11389" t="s">
        <v>18854</v>
      </c>
      <c r="K14" s="11389" t="s">
        <v>18873</v>
      </c>
      <c r="L14" s="11389">
        <v>686</v>
      </c>
      <c r="M14" s="11382"/>
      <c r="N14" s="11389" t="s">
        <v>18875</v>
      </c>
      <c r="O14" s="11389" t="s">
        <v>18850</v>
      </c>
      <c r="P14" s="11389">
        <v>300</v>
      </c>
      <c r="Q14" s="11382"/>
    </row>
    <row r="15">
      <c r="A15" t="s">
        <v>18876</v>
      </c>
      <c r="B15">
        <f t="shared" si="1"/>
      </c>
      <c r="C15">
        <f t="shared" si="0"/>
      </c>
      <c r="D15" s="11382">
        <v>177071</v>
      </c>
      <c r="E15" s="11382"/>
      <c r="F15" s="11382"/>
      <c r="G15" s="11382"/>
      <c r="H15" s="11382"/>
      <c r="I15" s="11382"/>
      <c r="J15" s="11389" t="s">
        <v>18856</v>
      </c>
      <c r="K15" s="11389" t="s">
        <v>18853</v>
      </c>
      <c r="L15" s="11389">
        <v>602</v>
      </c>
      <c r="M15" s="11382"/>
      <c r="N15" s="11389" t="s">
        <v>18860</v>
      </c>
      <c r="O15" s="11389" t="s">
        <v>18873</v>
      </c>
      <c r="P15" s="11389">
        <v>276</v>
      </c>
      <c r="Q15" s="11382"/>
    </row>
    <row r="16">
      <c r="A16" t="s">
        <v>18877</v>
      </c>
      <c r="B16">
        <f t="shared" si="1"/>
      </c>
      <c r="C16">
        <f t="shared" si="0"/>
      </c>
      <c r="D16" s="11381">
        <v>0</v>
      </c>
      <c r="E16" s="11381"/>
      <c r="F16" s="11382"/>
      <c r="G16" s="11382"/>
      <c r="H16" s="11382"/>
      <c r="I16" s="11382"/>
      <c r="J16" s="11389" t="s">
        <v>18875</v>
      </c>
      <c r="K16" s="11389" t="s">
        <v>18850</v>
      </c>
      <c r="L16" s="11389">
        <v>600</v>
      </c>
      <c r="M16" s="11382"/>
      <c r="N16" s="11389" t="s">
        <v>18857</v>
      </c>
      <c r="O16" s="11389" t="s">
        <v>18853</v>
      </c>
      <c r="P16" s="11389">
        <v>246</v>
      </c>
      <c r="Q16" s="11382"/>
    </row>
    <row r="17">
      <c r="A17" t="s">
        <v>18878</v>
      </c>
      <c r="B17">
        <f t="shared" si="1"/>
      </c>
      <c r="C17">
        <f t="shared" si="0"/>
      </c>
      <c r="D17" s="11381">
        <v>0</v>
      </c>
      <c r="E17" s="11381"/>
      <c r="F17" s="11382"/>
      <c r="G17" s="11382"/>
      <c r="H17" s="11382"/>
      <c r="I17" s="11382"/>
      <c r="J17" s="11389" t="s">
        <v>18857</v>
      </c>
      <c r="K17" s="11389" t="s">
        <v>18853</v>
      </c>
      <c r="L17" s="11389">
        <v>489</v>
      </c>
      <c r="M17" s="11382"/>
      <c r="N17" s="11389" t="s">
        <v>18861</v>
      </c>
      <c r="O17" s="11389" t="s">
        <v>18853</v>
      </c>
      <c r="P17" s="11389">
        <v>218</v>
      </c>
      <c r="Q17" s="11382"/>
    </row>
    <row r="18">
      <c r="A18" t="s">
        <v>18879</v>
      </c>
      <c r="B18">
        <f t="shared" si="1"/>
      </c>
      <c r="C18">
        <f t="shared" si="0"/>
      </c>
      <c r="D18" s="11381">
        <v>0</v>
      </c>
      <c r="E18" s="11381"/>
      <c r="F18" s="11382"/>
      <c r="G18" s="11382"/>
      <c r="H18" s="11382"/>
      <c r="I18" s="11382"/>
      <c r="J18" s="11389" t="s">
        <v>18880</v>
      </c>
      <c r="K18" s="11389" t="s">
        <v>18863</v>
      </c>
      <c r="L18" s="11389">
        <v>436</v>
      </c>
      <c r="M18" s="11382"/>
      <c r="N18" s="11389" t="s">
        <v>18881</v>
      </c>
      <c r="O18" s="11389" t="s">
        <v>18853</v>
      </c>
      <c r="P18" s="11389">
        <v>200</v>
      </c>
      <c r="Q18" s="11382"/>
    </row>
    <row r="19">
      <c r="A19" t="s">
        <v>18882</v>
      </c>
      <c r="B19">
        <f t="shared" si="1"/>
      </c>
      <c r="C19">
        <f t="shared" si="0"/>
      </c>
      <c r="D19" s="11382">
        <v>218821</v>
      </c>
      <c r="E19" s="11382"/>
      <c r="F19" s="11382"/>
      <c r="G19" s="11382"/>
      <c r="H19" s="11382"/>
      <c r="I19" s="11382"/>
      <c r="J19" s="11389" t="s">
        <v>18860</v>
      </c>
      <c r="K19" s="11389" t="s">
        <v>18873</v>
      </c>
      <c r="L19" s="11389">
        <v>418</v>
      </c>
      <c r="M19" s="11382"/>
      <c r="N19" s="11389" t="s">
        <v>18880</v>
      </c>
      <c r="O19" s="11389" t="s">
        <v>18863</v>
      </c>
      <c r="P19" s="11389">
        <v>183</v>
      </c>
      <c r="Q19" s="11382"/>
    </row>
    <row r="20">
      <c r="A20" t="s">
        <v>18883</v>
      </c>
      <c r="B20">
        <f t="shared" si="1"/>
      </c>
      <c r="C20">
        <f t="shared" si="0"/>
      </c>
      <c r="D20" s="11382">
        <v>118047</v>
      </c>
      <c r="E20" s="11382"/>
      <c r="F20" s="11382"/>
      <c r="G20" s="11382"/>
      <c r="H20" s="11382"/>
      <c r="I20" s="11382"/>
      <c r="J20" s="11389" t="s">
        <v>18884</v>
      </c>
      <c r="K20" s="11389" t="s">
        <v>18850</v>
      </c>
      <c r="L20" s="11389">
        <v>365</v>
      </c>
      <c r="M20" s="11382"/>
      <c r="N20" s="11389" t="s">
        <v>18885</v>
      </c>
      <c r="O20" s="11389" t="s">
        <v>18850</v>
      </c>
      <c r="P20" s="11389">
        <v>178</v>
      </c>
      <c r="Q20" s="11382"/>
    </row>
    <row r="21">
      <c r="A21" t="s">
        <v>18886</v>
      </c>
      <c r="B21">
        <f t="shared" si="1"/>
      </c>
      <c r="C21">
        <f t="shared" si="0"/>
      </c>
      <c r="D21" s="11382">
        <v>130473</v>
      </c>
      <c r="E21" s="11382"/>
      <c r="F21" s="11382"/>
      <c r="G21" s="11382"/>
      <c r="H21" s="11382"/>
      <c r="I21" s="11382"/>
      <c r="J21" s="11389" t="s">
        <v>18887</v>
      </c>
      <c r="K21" s="11389" t="s">
        <v>18850</v>
      </c>
      <c r="L21" s="11389">
        <v>338</v>
      </c>
      <c r="M21" s="11382"/>
      <c r="N21" s="11389" t="s">
        <v>18865</v>
      </c>
      <c r="O21" s="11389" t="s">
        <v>18853</v>
      </c>
      <c r="P21" s="11389">
        <v>154</v>
      </c>
      <c r="Q21" s="11382"/>
    </row>
    <row r="22">
      <c r="A22" t="s">
        <v>18888</v>
      </c>
      <c r="B22">
        <f t="shared" si="1"/>
      </c>
      <c r="C22">
        <f t="shared" si="0"/>
      </c>
      <c r="D22" s="11381">
        <v>0</v>
      </c>
      <c r="E22" s="11381"/>
      <c r="F22" s="11382"/>
      <c r="G22" s="11382"/>
      <c r="H22" s="11382"/>
      <c r="I22" s="11382"/>
      <c r="J22" s="11389" t="s">
        <v>18889</v>
      </c>
      <c r="K22" s="11389" t="s">
        <v>18850</v>
      </c>
      <c r="L22" s="11389">
        <v>326</v>
      </c>
      <c r="M22" s="11382"/>
      <c r="N22" s="11389" t="s">
        <v>18890</v>
      </c>
      <c r="O22" s="11389" t="s">
        <v>18863</v>
      </c>
      <c r="P22" s="11389">
        <v>143</v>
      </c>
      <c r="Q22" s="11382"/>
    </row>
    <row r="23">
      <c r="A23" t="s">
        <v>18891</v>
      </c>
      <c r="B23">
        <f t="shared" si="1"/>
      </c>
      <c r="C23">
        <f t="shared" si="0"/>
      </c>
      <c r="D23" s="11381">
        <v>0</v>
      </c>
      <c r="E23" s="11381"/>
      <c r="F23" s="11382"/>
      <c r="G23" s="11382"/>
      <c r="H23" s="11382"/>
      <c r="I23" s="11382"/>
      <c r="J23" s="11389" t="s">
        <v>18890</v>
      </c>
      <c r="K23" s="11389" t="s">
        <v>18863</v>
      </c>
      <c r="L23" s="11389">
        <v>319</v>
      </c>
      <c r="M23" s="11382"/>
      <c r="N23" s="11389" t="s">
        <v>18892</v>
      </c>
      <c r="O23" s="11389" t="s">
        <v>18853</v>
      </c>
      <c r="P23" s="11389">
        <v>142</v>
      </c>
      <c r="Q23" s="11382"/>
    </row>
    <row r="24">
      <c r="A24" t="s">
        <v>18893</v>
      </c>
      <c r="B24">
        <f t="shared" si="1"/>
      </c>
      <c r="C24">
        <f t="shared" si="0"/>
      </c>
      <c r="D24" s="11382">
        <v>102000</v>
      </c>
      <c r="E24" s="11382"/>
      <c r="F24" s="11382"/>
      <c r="G24" s="11382"/>
      <c r="H24" s="11382"/>
      <c r="I24" s="11382"/>
      <c r="J24" s="11389" t="s">
        <v>18861</v>
      </c>
      <c r="K24" s="11389" t="s">
        <v>18853</v>
      </c>
      <c r="L24" s="11389">
        <v>307</v>
      </c>
      <c r="M24" s="11382"/>
      <c r="N24" s="11389" t="s">
        <v>18894</v>
      </c>
      <c r="O24" s="11389" t="s">
        <v>18895</v>
      </c>
      <c r="P24" s="11389">
        <v>135</v>
      </c>
      <c r="Q24" s="11382"/>
    </row>
    <row r="25">
      <c r="A25" t="s">
        <v>18896</v>
      </c>
      <c r="B25">
        <f t="shared" si="1"/>
      </c>
      <c r="C25">
        <f t="shared" si="0"/>
      </c>
      <c r="D25" s="11381">
        <v>0</v>
      </c>
      <c r="E25" s="11381"/>
      <c r="F25" s="11382"/>
      <c r="G25" s="11382"/>
      <c r="H25" s="11382"/>
      <c r="I25" s="11382"/>
      <c r="J25" s="11389" t="s">
        <v>18885</v>
      </c>
      <c r="K25" s="11389" t="s">
        <v>18850</v>
      </c>
      <c r="L25" s="11389">
        <v>304</v>
      </c>
      <c r="M25" s="11382"/>
      <c r="N25" s="11389" t="s">
        <v>18897</v>
      </c>
      <c r="O25" s="11389" t="s">
        <v>18850</v>
      </c>
      <c r="P25" s="11389">
        <v>129</v>
      </c>
      <c r="Q25" s="11382"/>
    </row>
    <row r="26">
      <c r="A26" t="s">
        <v>18898</v>
      </c>
      <c r="B26">
        <f t="shared" si="1"/>
      </c>
      <c r="C26">
        <f t="shared" si="0"/>
      </c>
      <c r="D26" s="11381">
        <v>0</v>
      </c>
      <c r="E26" s="11381"/>
      <c r="F26" s="11382"/>
      <c r="G26" s="11382"/>
      <c r="H26" s="11382"/>
      <c r="I26" s="11382"/>
      <c r="J26" s="11389" t="s">
        <v>18881</v>
      </c>
      <c r="K26" s="11389" t="s">
        <v>18853</v>
      </c>
      <c r="L26" s="11389">
        <v>302</v>
      </c>
      <c r="M26" s="11382"/>
      <c r="N26" s="11389" t="s">
        <v>18867</v>
      </c>
      <c r="O26" s="11389" t="s">
        <v>18853</v>
      </c>
      <c r="P26" s="11389">
        <v>118</v>
      </c>
      <c r="Q26" s="11382"/>
    </row>
    <row r="27">
      <c r="A27" t="s">
        <v>18899</v>
      </c>
      <c r="B27">
        <f t="shared" si="1"/>
      </c>
      <c r="C27">
        <f t="shared" si="0"/>
      </c>
      <c r="D27" s="11381">
        <v>0</v>
      </c>
      <c r="E27" s="11381"/>
      <c r="F27" s="11382"/>
      <c r="G27" s="11382"/>
      <c r="H27" s="11382"/>
      <c r="I27" s="11382"/>
      <c r="J27" s="11389" t="s">
        <v>18892</v>
      </c>
      <c r="K27" s="11389" t="s">
        <v>18853</v>
      </c>
      <c r="L27" s="11389">
        <v>293</v>
      </c>
      <c r="M27" s="11382"/>
      <c r="N27" s="11389" t="s">
        <v>18900</v>
      </c>
      <c r="O27" s="11389" t="s">
        <v>18863</v>
      </c>
      <c r="P27" s="11389">
        <v>108</v>
      </c>
      <c r="Q27" s="11382"/>
    </row>
    <row r="28">
      <c r="A28" t="s">
        <v>18901</v>
      </c>
      <c r="B28">
        <f t="shared" si="1"/>
      </c>
      <c r="C28">
        <f t="shared" si="0"/>
      </c>
      <c r="D28" s="11382">
        <v>326183</v>
      </c>
      <c r="E28" s="11382"/>
      <c r="F28" s="11382"/>
      <c r="G28" s="11382"/>
      <c r="H28" s="11382"/>
      <c r="I28" s="11382"/>
      <c r="J28" s="11389" t="s">
        <v>18865</v>
      </c>
      <c r="K28" s="11389" t="s">
        <v>18853</v>
      </c>
      <c r="L28" s="11389">
        <v>279</v>
      </c>
      <c r="M28" s="11382"/>
      <c r="N28" s="11389" t="s">
        <v>18902</v>
      </c>
      <c r="O28" s="11389" t="s">
        <v>18850</v>
      </c>
      <c r="P28" s="11389">
        <v>105</v>
      </c>
      <c r="Q28" s="11382"/>
    </row>
    <row r="29">
      <c r="A29" t="s">
        <v>18903</v>
      </c>
      <c r="B29">
        <f t="shared" si="1"/>
      </c>
      <c r="C29">
        <f t="shared" si="0"/>
      </c>
      <c r="D29" s="11382">
        <v>307000</v>
      </c>
      <c r="E29" s="11382"/>
      <c r="F29" s="11382"/>
      <c r="G29" s="11382"/>
      <c r="H29" s="11382"/>
      <c r="I29" s="11382"/>
      <c r="J29" s="11389" t="s">
        <v>18902</v>
      </c>
      <c r="K29" s="11389" t="s">
        <v>18850</v>
      </c>
      <c r="L29" s="11389">
        <v>254</v>
      </c>
      <c r="M29" s="11382"/>
      <c r="N29" s="11389" t="s">
        <v>18904</v>
      </c>
      <c r="O29" s="11389" t="s">
        <v>18863</v>
      </c>
      <c r="P29" s="11389">
        <v>104</v>
      </c>
      <c r="Q29" s="11382"/>
    </row>
    <row r="30">
      <c r="A30" t="s">
        <v>18905</v>
      </c>
      <c r="B30">
        <f t="shared" si="1"/>
      </c>
      <c r="C30">
        <f t="shared" si="0"/>
      </c>
      <c r="D30" s="11382">
        <v>221000</v>
      </c>
      <c r="E30" s="11382"/>
      <c r="F30" s="11382"/>
      <c r="G30" s="11382"/>
      <c r="H30" s="11382"/>
      <c r="I30" s="11382"/>
      <c r="J30" s="11389" t="s">
        <v>18897</v>
      </c>
      <c r="K30" s="11389" t="s">
        <v>18850</v>
      </c>
      <c r="L30" s="11389">
        <v>246</v>
      </c>
      <c r="M30" s="11382"/>
      <c r="N30" s="11389" t="s">
        <v>18906</v>
      </c>
      <c r="O30" s="11389" t="s">
        <v>18895</v>
      </c>
      <c r="P30" s="11389">
        <v>102</v>
      </c>
      <c r="Q30" s="11382"/>
    </row>
    <row r="31">
      <c r="A31" t="s">
        <v>18907</v>
      </c>
      <c r="B31">
        <f t="shared" si="1"/>
      </c>
      <c r="C31">
        <f t="shared" si="0"/>
      </c>
      <c r="D31" s="11382">
        <v>105622</v>
      </c>
      <c r="E31" s="11382"/>
      <c r="F31" s="11382"/>
      <c r="G31" s="11382"/>
      <c r="H31" s="11382"/>
      <c r="I31" s="11382"/>
      <c r="J31" s="11389" t="s">
        <v>18906</v>
      </c>
      <c r="K31" s="11389" t="s">
        <v>18895</v>
      </c>
      <c r="L31" s="11389">
        <v>245</v>
      </c>
      <c r="M31" s="11382"/>
      <c r="N31" s="11389" t="s">
        <v>18884</v>
      </c>
      <c r="O31" s="11389" t="s">
        <v>18850</v>
      </c>
      <c r="P31" s="11389">
        <v>96</v>
      </c>
      <c r="Q31" s="11382"/>
    </row>
    <row r="32">
      <c r="A32" t="s">
        <v>18908</v>
      </c>
      <c r="B32">
        <f t="shared" si="1"/>
      </c>
      <c r="C32">
        <f t="shared" si="0"/>
      </c>
      <c r="D32" s="11382">
        <v>142900</v>
      </c>
      <c r="E32" s="11382"/>
      <c r="F32" s="11382"/>
      <c r="G32" s="11382"/>
      <c r="H32" s="11382"/>
      <c r="I32" s="11382"/>
      <c r="J32" s="11389" t="s">
        <v>18909</v>
      </c>
      <c r="K32" s="11389" t="s">
        <v>18850</v>
      </c>
      <c r="L32" s="11389">
        <v>221</v>
      </c>
      <c r="M32" s="11382"/>
      <c r="N32" s="11389" t="s">
        <v>18871</v>
      </c>
      <c r="O32" s="11389" t="s">
        <v>18853</v>
      </c>
      <c r="P32" s="11389">
        <v>93</v>
      </c>
      <c r="Q32" s="11382"/>
    </row>
    <row r="33">
      <c r="B33" s="11382"/>
      <c r="C33" s="11382"/>
      <c r="D33" s="11382"/>
      <c r="E33" s="11382"/>
      <c r="F33" s="11382"/>
      <c r="G33" s="11382"/>
      <c r="H33" s="11382"/>
      <c r="I33" s="11382"/>
      <c r="J33" s="11389" t="s">
        <v>18867</v>
      </c>
      <c r="K33" s="11389" t="s">
        <v>18853</v>
      </c>
      <c r="L33" s="11389">
        <v>215</v>
      </c>
      <c r="M33" s="11382"/>
      <c r="N33" s="11389" t="s">
        <v>18869</v>
      </c>
      <c r="O33" s="11389" t="s">
        <v>18853</v>
      </c>
      <c r="P33" s="11389">
        <v>92</v>
      </c>
      <c r="Q33" s="11382"/>
    </row>
    <row r="34">
      <c r="B34" s="11382"/>
      <c r="C34" s="11382"/>
      <c r="D34" s="11382"/>
      <c r="E34" s="11382"/>
      <c r="F34" s="11382"/>
      <c r="G34" s="11382"/>
      <c r="H34" s="11382"/>
      <c r="I34" s="11382"/>
      <c r="J34" s="11389" t="s">
        <v>18910</v>
      </c>
      <c r="K34" s="11389" t="s">
        <v>18895</v>
      </c>
      <c r="L34" s="11389">
        <v>191</v>
      </c>
      <c r="M34" s="11382"/>
      <c r="N34" s="11389" t="s">
        <v>18911</v>
      </c>
      <c r="O34" s="11389" t="s">
        <v>18912</v>
      </c>
      <c r="P34" s="11389">
        <v>91</v>
      </c>
      <c r="Q34" s="11382"/>
    </row>
    <row r="35">
      <c r="B35" s="11382"/>
      <c r="C35" s="11382"/>
      <c r="D35" s="11382"/>
      <c r="E35" s="11382"/>
      <c r="F35" s="11382"/>
      <c r="G35" s="11382"/>
      <c r="H35" s="11382"/>
      <c r="I35" s="11382"/>
      <c r="J35" s="11389" t="s">
        <v>18871</v>
      </c>
      <c r="K35" s="11389" t="s">
        <v>18853</v>
      </c>
      <c r="L35" s="11389">
        <v>185</v>
      </c>
      <c r="M35" s="11382"/>
      <c r="N35" s="11389" t="s">
        <v>18872</v>
      </c>
      <c r="O35" s="11389" t="s">
        <v>18853</v>
      </c>
      <c r="P35" s="11389">
        <v>91</v>
      </c>
      <c r="Q35" s="11382"/>
    </row>
    <row r="36">
      <c r="B36" s="11382"/>
      <c r="C36" s="11382"/>
      <c r="D36" s="11382"/>
      <c r="E36" s="11382"/>
      <c r="F36" s="11382"/>
      <c r="G36" s="11382"/>
      <c r="H36" s="11382"/>
      <c r="I36" s="11382"/>
      <c r="J36" s="11389" t="s">
        <v>18913</v>
      </c>
      <c r="K36" s="11389" t="s">
        <v>18895</v>
      </c>
      <c r="L36" s="11389">
        <v>184</v>
      </c>
      <c r="M36" s="11382"/>
      <c r="N36" s="11389" t="s">
        <v>18914</v>
      </c>
      <c r="O36" s="11389" t="s">
        <v>18895</v>
      </c>
      <c r="P36" s="11389">
        <v>84</v>
      </c>
      <c r="Q36" s="11382"/>
    </row>
    <row r="37">
      <c r="B37" s="11382"/>
      <c r="C37" s="11382"/>
      <c r="D37" s="11382"/>
      <c r="E37" s="11382"/>
      <c r="F37" s="11382"/>
      <c r="G37" s="11382"/>
      <c r="H37" s="11382"/>
      <c r="I37" s="11382"/>
      <c r="J37" s="11389" t="s">
        <v>18869</v>
      </c>
      <c r="K37" s="11389" t="s">
        <v>18853</v>
      </c>
      <c r="L37" s="11389">
        <v>173</v>
      </c>
      <c r="M37" s="11382"/>
      <c r="N37" s="11389" t="s">
        <v>18915</v>
      </c>
      <c r="O37" s="11389" t="s">
        <v>18895</v>
      </c>
      <c r="P37" s="11389">
        <v>82</v>
      </c>
      <c r="Q37" s="11382"/>
    </row>
    <row r="38">
      <c r="B38" s="11382"/>
      <c r="C38" s="11382"/>
      <c r="D38" s="11382"/>
      <c r="E38" s="11382"/>
      <c r="F38" s="11382"/>
      <c r="G38" s="11382"/>
      <c r="H38" s="11382"/>
      <c r="I38" s="11382"/>
      <c r="J38" s="11389" t="s">
        <v>18904</v>
      </c>
      <c r="K38" s="11389" t="s">
        <v>18863</v>
      </c>
      <c r="L38" s="11389">
        <v>168</v>
      </c>
      <c r="M38" s="11382"/>
      <c r="N38" s="11389" t="s">
        <v>18877</v>
      </c>
      <c r="O38" s="11389" t="s">
        <v>18873</v>
      </c>
      <c r="P38" s="11389">
        <v>81</v>
      </c>
      <c r="Q38" s="11382"/>
    </row>
    <row r="39">
      <c r="B39" s="11382"/>
      <c r="C39" s="11382"/>
      <c r="D39" s="11382"/>
      <c r="E39" s="11382"/>
      <c r="F39" s="11382"/>
      <c r="G39" s="11382"/>
      <c r="H39" s="11382"/>
      <c r="I39" s="11382"/>
      <c r="J39" s="11389" t="s">
        <v>18872</v>
      </c>
      <c r="K39" s="11389" t="s">
        <v>18853</v>
      </c>
      <c r="L39" s="11389">
        <v>162</v>
      </c>
      <c r="M39" s="11382"/>
      <c r="N39" s="11389" t="s">
        <v>18876</v>
      </c>
      <c r="O39" s="11389"/>
      <c r="P39" s="11389">
        <v>81</v>
      </c>
      <c r="Q39" s="11382"/>
    </row>
    <row r="40">
      <c r="B40" s="11382"/>
      <c r="C40" s="11382"/>
      <c r="D40" s="11382"/>
      <c r="E40" s="11382"/>
      <c r="F40" s="11382"/>
      <c r="G40" s="11382"/>
      <c r="H40" s="11382"/>
      <c r="I40" s="11382"/>
      <c r="J40" s="11389" t="s">
        <v>18911</v>
      </c>
      <c r="K40" s="11389" t="s">
        <v>18912</v>
      </c>
      <c r="L40" s="11389">
        <v>149</v>
      </c>
      <c r="M40" s="11382"/>
      <c r="N40" s="11389" t="s">
        <v>18874</v>
      </c>
      <c r="O40" s="11389" t="s">
        <v>18853</v>
      </c>
      <c r="P40" s="11389">
        <v>81</v>
      </c>
      <c r="Q40" s="11382"/>
    </row>
    <row r="41">
      <c r="B41" s="11382"/>
      <c r="C41" s="11382"/>
      <c r="D41" s="11382"/>
      <c r="E41" s="11382"/>
      <c r="F41" s="11382"/>
      <c r="G41" s="11382"/>
      <c r="H41" s="11382"/>
      <c r="I41" s="11382"/>
      <c r="J41" s="11389" t="s">
        <v>18874</v>
      </c>
      <c r="K41" s="11389" t="s">
        <v>18853</v>
      </c>
      <c r="L41" s="11389">
        <v>144</v>
      </c>
      <c r="M41" s="11382"/>
      <c r="N41" s="11389" t="s">
        <v>18910</v>
      </c>
      <c r="O41" s="11389" t="s">
        <v>18895</v>
      </c>
      <c r="P41" s="11389">
        <v>80</v>
      </c>
      <c r="Q41" s="11382"/>
    </row>
    <row r="42">
      <c r="B42" s="11382"/>
      <c r="C42" s="11382"/>
      <c r="D42" s="11382"/>
      <c r="E42" s="11382"/>
      <c r="F42" s="11382"/>
      <c r="G42" s="11382"/>
      <c r="H42" s="11382"/>
      <c r="I42" s="11382"/>
      <c r="J42" s="11389" t="s">
        <v>18894</v>
      </c>
      <c r="K42" s="11389" t="s">
        <v>18895</v>
      </c>
      <c r="L42" s="11389">
        <v>136</v>
      </c>
      <c r="M42" s="11382"/>
      <c r="N42" s="11389" t="s">
        <v>18889</v>
      </c>
      <c r="O42" s="11389" t="s">
        <v>18850</v>
      </c>
      <c r="P42" s="11389">
        <v>79</v>
      </c>
      <c r="Q42" s="11382"/>
    </row>
    <row r="43">
      <c r="B43" s="11382"/>
      <c r="C43" s="11382"/>
      <c r="D43" s="11382"/>
      <c r="E43" s="11382"/>
      <c r="F43" s="11382"/>
      <c r="G43" s="11382"/>
      <c r="H43" s="11382"/>
      <c r="I43" s="11382"/>
      <c r="J43" s="11389" t="s">
        <v>18876</v>
      </c>
      <c r="K43" s="11389"/>
      <c r="L43" s="11389">
        <v>130</v>
      </c>
      <c r="M43" s="11382"/>
      <c r="N43" s="11389" t="s">
        <v>18879</v>
      </c>
      <c r="O43" s="11389" t="s">
        <v>18912</v>
      </c>
      <c r="P43" s="11389">
        <v>73</v>
      </c>
      <c r="Q43" s="11382"/>
    </row>
    <row r="44">
      <c r="B44" s="11382"/>
      <c r="C44" s="11382"/>
      <c r="D44" s="11382"/>
      <c r="E44" s="11382"/>
      <c r="F44" s="11382"/>
      <c r="G44" s="11382"/>
      <c r="H44" s="11382"/>
      <c r="I44" s="11382"/>
      <c r="J44" s="11389" t="s">
        <v>18877</v>
      </c>
      <c r="K44" s="11389" t="s">
        <v>18873</v>
      </c>
      <c r="L44" s="11389">
        <v>130</v>
      </c>
      <c r="M44" s="11382"/>
      <c r="N44" s="11389" t="s">
        <v>18916</v>
      </c>
      <c r="O44" s="11389" t="s">
        <v>18850</v>
      </c>
      <c r="P44" s="11389">
        <v>72</v>
      </c>
      <c r="Q44" s="11382"/>
    </row>
    <row r="45">
      <c r="B45" s="11382"/>
      <c r="C45" s="11382"/>
      <c r="D45" s="11382"/>
      <c r="E45" s="11382"/>
      <c r="F45" s="11382"/>
      <c r="G45" s="11382"/>
      <c r="H45" s="11382"/>
      <c r="I45" s="11382"/>
      <c r="J45" s="11389" t="s">
        <v>18916</v>
      </c>
      <c r="K45" s="11389" t="s">
        <v>18850</v>
      </c>
      <c r="L45" s="11389">
        <v>123</v>
      </c>
      <c r="M45" s="11382"/>
      <c r="N45" s="11389" t="s">
        <v>18887</v>
      </c>
      <c r="O45" s="11389" t="s">
        <v>18850</v>
      </c>
      <c r="P45" s="11389">
        <v>68</v>
      </c>
      <c r="Q45" s="11382"/>
    </row>
    <row r="46">
      <c r="B46" s="11382"/>
      <c r="C46" s="11382"/>
      <c r="D46" s="11382"/>
      <c r="E46" s="11382"/>
      <c r="F46" s="11382"/>
      <c r="G46" s="11382"/>
      <c r="H46" s="11382"/>
      <c r="I46" s="11382"/>
      <c r="J46" s="11389" t="s">
        <v>18878</v>
      </c>
      <c r="K46" s="11389" t="s">
        <v>18853</v>
      </c>
      <c r="L46" s="11389">
        <v>120</v>
      </c>
      <c r="M46" s="11382"/>
      <c r="N46" s="11389" t="s">
        <v>18913</v>
      </c>
      <c r="O46" s="11389" t="s">
        <v>18895</v>
      </c>
      <c r="P46" s="11389">
        <v>62</v>
      </c>
      <c r="Q46" s="11382"/>
    </row>
    <row r="47">
      <c r="B47" s="11382"/>
      <c r="C47" s="11382"/>
      <c r="D47" s="11382"/>
      <c r="E47" s="11382"/>
      <c r="F47" s="11382"/>
      <c r="G47" s="11382"/>
      <c r="H47" s="11382"/>
      <c r="I47" s="11382"/>
      <c r="J47" s="11389" t="s">
        <v>18917</v>
      </c>
      <c r="K47" s="11389" t="s">
        <v>18850</v>
      </c>
      <c r="L47" s="11389">
        <v>119</v>
      </c>
      <c r="M47" s="11382"/>
      <c r="N47" s="11389" t="s">
        <v>18918</v>
      </c>
      <c r="O47" s="11389" t="s">
        <v>18912</v>
      </c>
      <c r="P47" s="11389">
        <v>61</v>
      </c>
      <c r="Q47" s="11382"/>
    </row>
    <row r="48">
      <c r="B48" s="11382"/>
      <c r="C48" s="11382"/>
      <c r="D48" s="11382"/>
      <c r="E48" s="11382"/>
      <c r="F48" s="11382"/>
      <c r="G48" s="11382"/>
      <c r="H48" s="11382"/>
      <c r="I48" s="11382"/>
      <c r="J48" s="11389" t="s">
        <v>18915</v>
      </c>
      <c r="K48" s="11389" t="s">
        <v>18895</v>
      </c>
      <c r="L48" s="11389">
        <v>118</v>
      </c>
      <c r="M48" s="11382"/>
      <c r="N48" s="11389" t="s">
        <v>18882</v>
      </c>
      <c r="O48" s="11389" t="s">
        <v>18873</v>
      </c>
      <c r="P48" s="11389">
        <v>59</v>
      </c>
      <c r="Q48" s="11382"/>
    </row>
    <row r="49">
      <c r="B49" s="11382"/>
      <c r="C49" s="11382"/>
      <c r="D49" s="11382"/>
      <c r="E49" s="11382"/>
      <c r="F49" s="11382"/>
      <c r="G49" s="11382"/>
      <c r="H49" s="11382"/>
      <c r="I49" s="11382"/>
      <c r="J49" s="11389" t="s">
        <v>18879</v>
      </c>
      <c r="K49" s="11389" t="s">
        <v>18912</v>
      </c>
      <c r="L49" s="11389">
        <v>115</v>
      </c>
      <c r="M49" s="11382"/>
      <c r="N49" s="11389" t="s">
        <v>18919</v>
      </c>
      <c r="O49" s="11389" t="s">
        <v>18912</v>
      </c>
      <c r="P49" s="11389">
        <v>58</v>
      </c>
      <c r="Q49" s="11382"/>
    </row>
    <row r="50">
      <c r="B50" s="11382"/>
      <c r="C50" s="11382"/>
      <c r="D50" s="11382"/>
      <c r="E50" s="11382"/>
      <c r="F50" s="11382"/>
      <c r="G50" s="11382"/>
      <c r="H50" s="11382"/>
      <c r="I50" s="11382"/>
      <c r="J50" s="11389" t="s">
        <v>18920</v>
      </c>
      <c r="K50" s="11389" t="s">
        <v>18895</v>
      </c>
      <c r="L50" s="11389">
        <v>114</v>
      </c>
      <c r="M50" s="11382"/>
      <c r="N50" s="11389" t="s">
        <v>18921</v>
      </c>
      <c r="O50" s="11389" t="s">
        <v>18895</v>
      </c>
      <c r="P50" s="11389">
        <v>56</v>
      </c>
      <c r="Q50" s="11382"/>
    </row>
    <row r="51">
      <c r="B51" s="11382"/>
      <c r="C51" s="11382"/>
      <c r="D51" s="11382"/>
      <c r="E51" s="11382"/>
      <c r="F51" s="11382"/>
      <c r="G51" s="11382"/>
      <c r="H51" s="11382"/>
      <c r="I51" s="11382"/>
      <c r="J51" s="11389" t="s">
        <v>18922</v>
      </c>
      <c r="K51" s="11389" t="s">
        <v>18853</v>
      </c>
      <c r="L51" s="11389">
        <v>112</v>
      </c>
      <c r="M51" s="11382"/>
      <c r="N51" s="11389" t="s">
        <v>18923</v>
      </c>
      <c r="O51" s="11389" t="s">
        <v>18873</v>
      </c>
      <c r="P51" s="11389">
        <v>56</v>
      </c>
      <c r="Q51" s="11382"/>
    </row>
    <row r="52">
      <c r="B52" s="11382"/>
      <c r="C52" s="11382"/>
      <c r="D52" s="11382"/>
      <c r="E52" s="11382"/>
      <c r="F52" s="11382"/>
      <c r="G52" s="11382"/>
      <c r="H52" s="11382"/>
      <c r="I52" s="11382"/>
      <c r="J52" s="11389" t="s">
        <v>18924</v>
      </c>
      <c r="K52" s="11389" t="s">
        <v>18850</v>
      </c>
      <c r="L52" s="11389">
        <v>111</v>
      </c>
      <c r="M52" s="11382"/>
      <c r="N52" s="11389" t="s">
        <v>18924</v>
      </c>
      <c r="O52" s="11389" t="s">
        <v>18850</v>
      </c>
      <c r="P52" s="11389">
        <v>56</v>
      </c>
      <c r="Q52" s="11382"/>
    </row>
    <row r="53">
      <c r="B53" s="11382"/>
      <c r="C53" s="11382"/>
      <c r="D53" s="11382"/>
      <c r="E53" s="11382"/>
      <c r="F53" s="11382"/>
      <c r="G53" s="11382"/>
      <c r="H53" s="11382"/>
      <c r="I53" s="11382"/>
      <c r="J53" s="11389" t="s">
        <v>18925</v>
      </c>
      <c r="K53" s="11389" t="s">
        <v>18895</v>
      </c>
      <c r="L53" s="11389">
        <v>110</v>
      </c>
      <c r="M53" s="11382"/>
      <c r="N53" s="11389" t="s">
        <v>18922</v>
      </c>
      <c r="O53" s="11389" t="s">
        <v>18853</v>
      </c>
      <c r="P53" s="11389">
        <v>55</v>
      </c>
      <c r="Q53" s="11382"/>
    </row>
    <row r="54">
      <c r="B54" s="11382"/>
      <c r="C54" s="11382"/>
      <c r="D54" s="11382"/>
      <c r="E54" s="11382"/>
      <c r="F54" s="11382"/>
      <c r="G54" s="11382"/>
      <c r="H54" s="11382"/>
      <c r="I54" s="11382"/>
      <c r="J54" s="11389" t="s">
        <v>18919</v>
      </c>
      <c r="K54" s="11389" t="s">
        <v>18912</v>
      </c>
      <c r="L54" s="11389">
        <v>108</v>
      </c>
      <c r="M54" s="11382"/>
      <c r="N54" s="11389" t="s">
        <v>18926</v>
      </c>
      <c r="O54" s="11389" t="s">
        <v>18895</v>
      </c>
      <c r="P54" s="11389">
        <v>54</v>
      </c>
      <c r="Q54" s="11382"/>
    </row>
    <row r="55">
      <c r="B55" s="11382"/>
      <c r="C55" s="11382"/>
      <c r="D55" s="11382"/>
      <c r="E55" s="11382"/>
      <c r="F55" s="11382"/>
      <c r="G55" s="11382"/>
      <c r="H55" s="11382"/>
      <c r="I55" s="11382"/>
      <c r="J55" s="11389" t="s">
        <v>18900</v>
      </c>
      <c r="K55" s="11389" t="s">
        <v>18863</v>
      </c>
      <c r="L55" s="11389">
        <v>108</v>
      </c>
      <c r="M55" s="11382"/>
      <c r="N55" s="11389" t="s">
        <v>18927</v>
      </c>
      <c r="O55" s="11389" t="s">
        <v>18895</v>
      </c>
      <c r="P55" s="11389">
        <v>50</v>
      </c>
      <c r="Q55" s="11382"/>
    </row>
    <row r="56">
      <c r="B56" s="11382"/>
      <c r="C56" s="11382"/>
      <c r="D56" s="11382"/>
      <c r="E56" s="11382"/>
      <c r="F56" s="11382"/>
      <c r="G56" s="11382"/>
      <c r="H56" s="11382"/>
      <c r="I56" s="11382"/>
      <c r="J56" s="11389" t="s">
        <v>18882</v>
      </c>
      <c r="K56" s="11389" t="s">
        <v>18873</v>
      </c>
      <c r="L56" s="11389">
        <v>103</v>
      </c>
      <c r="M56" s="11382"/>
      <c r="N56" s="11389" t="s">
        <v>18928</v>
      </c>
      <c r="O56" s="11389" t="s">
        <v>18895</v>
      </c>
      <c r="P56" s="11389">
        <v>50</v>
      </c>
      <c r="Q56" s="11382"/>
    </row>
    <row r="57">
      <c r="B57" s="11382"/>
      <c r="C57" s="11382"/>
      <c r="D57" s="11382"/>
      <c r="E57" s="11382"/>
      <c r="F57" s="11382"/>
      <c r="G57" s="11382"/>
      <c r="H57" s="11382"/>
      <c r="I57" s="11382"/>
      <c r="J57" s="11389" t="s">
        <v>18883</v>
      </c>
      <c r="K57" s="11389" t="s">
        <v>18853</v>
      </c>
      <c r="L57" s="11389">
        <v>102</v>
      </c>
      <c r="M57" s="11382"/>
      <c r="N57" s="11389" t="s">
        <v>18929</v>
      </c>
      <c r="O57" s="11389"/>
      <c r="P57" s="11389">
        <v>50</v>
      </c>
      <c r="Q57" s="11382"/>
    </row>
    <row r="58">
      <c r="B58" s="11382"/>
      <c r="C58" s="11382"/>
      <c r="D58" s="11382"/>
      <c r="E58" s="11382"/>
      <c r="F58" s="11382"/>
      <c r="G58" s="11382"/>
      <c r="H58" s="11382"/>
      <c r="I58" s="11382"/>
      <c r="J58" s="11389" t="s">
        <v>18923</v>
      </c>
      <c r="K58" s="11389" t="s">
        <v>18873</v>
      </c>
      <c r="L58" s="11389">
        <v>101</v>
      </c>
      <c r="M58" s="11382"/>
      <c r="N58" s="11389" t="s">
        <v>18883</v>
      </c>
      <c r="O58" s="11389" t="s">
        <v>18853</v>
      </c>
      <c r="P58" s="11389">
        <v>49</v>
      </c>
      <c r="Q58" s="11382"/>
    </row>
    <row r="59">
      <c r="B59" s="11382"/>
      <c r="C59" s="11382"/>
      <c r="D59" s="11382"/>
      <c r="E59" s="11382"/>
      <c r="F59" s="11382"/>
      <c r="G59" s="11382"/>
      <c r="H59" s="11382"/>
      <c r="I59" s="11382"/>
      <c r="J59" s="11389"/>
      <c r="K59" s="11389"/>
      <c r="L59" s="11389">
        <v>100</v>
      </c>
      <c r="M59" s="11382"/>
      <c r="N59" s="11389" t="s">
        <v>18878</v>
      </c>
      <c r="O59" s="11389" t="s">
        <v>18853</v>
      </c>
      <c r="P59" s="11389">
        <v>49</v>
      </c>
      <c r="Q59" s="11382"/>
    </row>
    <row r="60">
      <c r="B60" s="11382"/>
      <c r="C60" s="11382"/>
      <c r="D60" s="11382"/>
      <c r="E60" s="11382"/>
      <c r="F60" s="11382"/>
      <c r="G60" s="11382"/>
      <c r="H60" s="11382"/>
      <c r="I60" s="11382"/>
      <c r="J60" s="11389" t="s">
        <v>18926</v>
      </c>
      <c r="K60" s="11389" t="s">
        <v>18895</v>
      </c>
      <c r="L60" s="11389">
        <v>99</v>
      </c>
      <c r="M60" s="11382"/>
      <c r="N60" s="11389" t="s">
        <v>18930</v>
      </c>
      <c r="O60" s="11389" t="s">
        <v>18912</v>
      </c>
      <c r="P60" s="11389">
        <v>48</v>
      </c>
      <c r="Q60" s="11382"/>
    </row>
    <row r="61">
      <c r="B61" s="11382"/>
      <c r="C61" s="11382"/>
      <c r="D61" s="11382"/>
      <c r="E61" s="11382"/>
      <c r="F61" s="11382"/>
      <c r="G61" s="11382"/>
      <c r="H61" s="11382"/>
      <c r="I61" s="11382"/>
      <c r="J61" s="11389" t="s">
        <v>18921</v>
      </c>
      <c r="K61" s="11389" t="s">
        <v>18895</v>
      </c>
      <c r="L61" s="11389">
        <v>97</v>
      </c>
      <c r="M61" s="11382"/>
      <c r="N61" s="11389" t="s">
        <v>18931</v>
      </c>
      <c r="O61" s="11389" t="s">
        <v>18895</v>
      </c>
      <c r="P61" s="11389">
        <v>45</v>
      </c>
      <c r="Q61" s="11382"/>
    </row>
    <row r="62">
      <c r="B62" s="11382"/>
      <c r="C62" s="11382"/>
      <c r="D62" s="11382"/>
      <c r="E62" s="11382"/>
      <c r="F62" s="11382"/>
      <c r="G62" s="11382"/>
      <c r="H62" s="11382"/>
      <c r="I62" s="11382"/>
      <c r="J62" s="11389" t="s">
        <v>18918</v>
      </c>
      <c r="K62" s="11389" t="s">
        <v>18912</v>
      </c>
      <c r="L62" s="11389">
        <v>97</v>
      </c>
      <c r="M62" s="11382"/>
      <c r="N62" s="11389" t="s">
        <v>18932</v>
      </c>
      <c r="O62" s="11389" t="s">
        <v>18895</v>
      </c>
      <c r="P62" s="11389">
        <v>44</v>
      </c>
      <c r="Q62" s="11382"/>
    </row>
    <row r="63">
      <c r="B63" s="11382"/>
      <c r="C63" s="11382"/>
      <c r="D63" s="11382"/>
      <c r="E63" s="11382"/>
      <c r="F63" s="11382"/>
      <c r="G63" s="11382"/>
      <c r="H63" s="11382"/>
      <c r="I63" s="11382"/>
      <c r="J63" s="11389" t="s">
        <v>18933</v>
      </c>
      <c r="K63" s="11389" t="s">
        <v>18912</v>
      </c>
      <c r="L63" s="11389">
        <v>95</v>
      </c>
      <c r="M63" s="11382"/>
      <c r="N63" s="11389" t="s">
        <v>18934</v>
      </c>
      <c r="O63" s="11389" t="s">
        <v>18895</v>
      </c>
      <c r="P63" s="11389">
        <v>44</v>
      </c>
      <c r="Q63" s="11382"/>
    </row>
    <row r="64">
      <c r="B64" s="11382"/>
      <c r="C64" s="11382"/>
      <c r="D64" s="11382"/>
      <c r="E64" s="11382"/>
      <c r="F64" s="11382"/>
      <c r="G64" s="11382"/>
      <c r="H64" s="11382"/>
      <c r="I64" s="11382"/>
      <c r="J64" s="11389" t="s">
        <v>18928</v>
      </c>
      <c r="K64" s="11389" t="s">
        <v>18895</v>
      </c>
      <c r="L64" s="11389">
        <v>90</v>
      </c>
      <c r="M64" s="11382"/>
      <c r="N64" s="11389" t="s">
        <v>18933</v>
      </c>
      <c r="O64" s="11389" t="s">
        <v>18912</v>
      </c>
      <c r="P64" s="11389">
        <v>41</v>
      </c>
      <c r="Q64" s="11382"/>
    </row>
    <row r="65">
      <c r="B65" s="11382"/>
      <c r="C65" s="11382"/>
      <c r="D65" s="11382"/>
      <c r="E65" s="11382"/>
      <c r="F65" s="11382"/>
      <c r="G65" s="11382"/>
      <c r="H65" s="11382"/>
      <c r="I65" s="11382"/>
      <c r="J65" s="11389" t="s">
        <v>18935</v>
      </c>
      <c r="K65" s="11389" t="s">
        <v>18853</v>
      </c>
      <c r="L65" s="11389">
        <v>87</v>
      </c>
      <c r="M65" s="11382"/>
      <c r="N65" s="11389" t="s">
        <v>18936</v>
      </c>
      <c r="O65" s="11389" t="s">
        <v>18912</v>
      </c>
      <c r="P65" s="11389">
        <v>40</v>
      </c>
      <c r="Q65" s="11382"/>
    </row>
    <row r="66">
      <c r="B66" s="11382"/>
      <c r="C66" s="11382"/>
      <c r="D66" s="11382"/>
      <c r="E66" s="11382"/>
      <c r="F66" s="11382"/>
      <c r="G66" s="11382"/>
      <c r="H66" s="11382"/>
      <c r="I66" s="11382"/>
      <c r="J66" s="11389" t="s">
        <v>18927</v>
      </c>
      <c r="K66" s="11389" t="s">
        <v>18895</v>
      </c>
      <c r="L66" s="11389">
        <v>84</v>
      </c>
      <c r="M66" s="11382"/>
      <c r="N66" s="11389" t="s">
        <v>18937</v>
      </c>
      <c r="O66" s="11389" t="s">
        <v>18895</v>
      </c>
      <c r="P66" s="11389">
        <v>39</v>
      </c>
      <c r="Q66" s="11382"/>
    </row>
    <row r="67">
      <c r="B67" s="11382"/>
      <c r="C67" s="11382"/>
      <c r="D67" s="11382"/>
      <c r="E67" s="11382"/>
      <c r="F67" s="11382"/>
      <c r="G67" s="11382"/>
      <c r="H67" s="11382"/>
      <c r="I67" s="11382"/>
      <c r="J67" s="11389" t="s">
        <v>18914</v>
      </c>
      <c r="K67" s="11389" t="s">
        <v>18895</v>
      </c>
      <c r="L67" s="11389">
        <v>84</v>
      </c>
      <c r="M67" s="11382"/>
      <c r="N67" s="11389" t="s">
        <v>18920</v>
      </c>
      <c r="O67" s="11389" t="s">
        <v>18895</v>
      </c>
      <c r="P67" s="11389">
        <v>39</v>
      </c>
      <c r="Q67" s="11382"/>
    </row>
    <row r="68">
      <c r="B68" s="11382"/>
      <c r="C68" s="11382"/>
      <c r="D68" s="11382"/>
      <c r="E68" s="11382"/>
      <c r="F68" s="11382"/>
      <c r="G68" s="11382"/>
      <c r="H68" s="11382"/>
      <c r="I68" s="11382"/>
      <c r="J68" s="11389" t="s">
        <v>18931</v>
      </c>
      <c r="K68" s="11389" t="s">
        <v>18895</v>
      </c>
      <c r="L68" s="11389">
        <v>84</v>
      </c>
      <c r="M68" s="11382"/>
      <c r="N68" s="11389" t="s">
        <v>18938</v>
      </c>
      <c r="O68" s="11389" t="s">
        <v>18895</v>
      </c>
      <c r="P68" s="11389">
        <v>38</v>
      </c>
      <c r="Q68" s="11382"/>
    </row>
    <row r="69">
      <c r="B69" s="11382"/>
      <c r="C69" s="11382"/>
      <c r="D69" s="11382"/>
      <c r="E69" s="11382"/>
      <c r="F69" s="11382"/>
      <c r="G69" s="11382"/>
      <c r="H69" s="11382"/>
      <c r="I69" s="11382"/>
      <c r="J69" s="11389" t="s">
        <v>18939</v>
      </c>
      <c r="K69" s="11389" t="s">
        <v>18873</v>
      </c>
      <c r="L69" s="11389">
        <v>80</v>
      </c>
      <c r="M69" s="11382"/>
      <c r="N69" s="11389" t="s">
        <v>18939</v>
      </c>
      <c r="O69" s="11389" t="s">
        <v>18873</v>
      </c>
      <c r="P69" s="11389">
        <v>37</v>
      </c>
      <c r="Q69" s="11382"/>
    </row>
    <row r="70">
      <c r="B70" s="11382"/>
      <c r="C70" s="11382"/>
      <c r="D70" s="11382"/>
      <c r="E70" s="11382"/>
      <c r="F70" s="11382"/>
      <c r="G70" s="11382"/>
      <c r="H70" s="11382"/>
      <c r="I70" s="11382"/>
      <c r="J70" s="11389" t="s">
        <v>18932</v>
      </c>
      <c r="K70" s="11389" t="s">
        <v>18895</v>
      </c>
      <c r="L70" s="11389">
        <v>79</v>
      </c>
      <c r="M70" s="11382"/>
      <c r="N70" s="11389" t="s">
        <v>18935</v>
      </c>
      <c r="O70" s="11389" t="s">
        <v>18853</v>
      </c>
      <c r="P70" s="11389">
        <v>36</v>
      </c>
      <c r="Q70" s="11382"/>
    </row>
    <row r="71">
      <c r="B71" s="11382"/>
      <c r="C71" s="11382"/>
      <c r="D71" s="11382"/>
      <c r="E71" s="11382"/>
      <c r="F71" s="11382"/>
      <c r="G71" s="11382"/>
      <c r="H71" s="11382"/>
      <c r="I71" s="11382"/>
      <c r="J71" s="11389" t="s">
        <v>18929</v>
      </c>
      <c r="K71" s="11389"/>
      <c r="L71" s="11389">
        <v>75</v>
      </c>
      <c r="M71" s="11382"/>
      <c r="N71" s="11389" t="s">
        <v>18886</v>
      </c>
      <c r="O71" s="11389" t="s">
        <v>18853</v>
      </c>
      <c r="P71" s="11389">
        <v>36</v>
      </c>
      <c r="Q71" s="11382"/>
    </row>
    <row r="72">
      <c r="B72" s="11382"/>
      <c r="C72" s="11382"/>
      <c r="D72" s="11382"/>
      <c r="E72" s="11382"/>
      <c r="F72" s="11382"/>
      <c r="G72" s="11382"/>
      <c r="H72" s="11382"/>
      <c r="I72" s="11382"/>
      <c r="J72" s="11389" t="s">
        <v>18886</v>
      </c>
      <c r="K72" s="11389" t="s">
        <v>18853</v>
      </c>
      <c r="L72" s="11389">
        <v>72</v>
      </c>
      <c r="M72" s="11382"/>
      <c r="N72" s="11389" t="s">
        <v>18940</v>
      </c>
      <c r="O72" s="11389" t="s">
        <v>18873</v>
      </c>
      <c r="P72" s="11389">
        <v>35</v>
      </c>
      <c r="Q72" s="11382"/>
    </row>
    <row r="73">
      <c r="B73" s="11382"/>
      <c r="C73" s="11382"/>
      <c r="D73" s="11382"/>
      <c r="E73" s="11382"/>
      <c r="F73" s="11382"/>
      <c r="G73" s="11382"/>
      <c r="H73" s="11382"/>
      <c r="I73" s="11382"/>
      <c r="J73" s="11389" t="s">
        <v>18941</v>
      </c>
      <c r="K73" s="11389" t="s">
        <v>18853</v>
      </c>
      <c r="L73" s="11389">
        <v>69</v>
      </c>
      <c r="M73" s="11382"/>
      <c r="N73" s="11389" t="s">
        <v>18925</v>
      </c>
      <c r="O73" s="11389" t="s">
        <v>18895</v>
      </c>
      <c r="P73" s="11389">
        <v>34</v>
      </c>
      <c r="Q73" s="11382"/>
    </row>
    <row r="74">
      <c r="B74" s="11382"/>
      <c r="C74" s="11382"/>
      <c r="D74" s="11382"/>
      <c r="E74" s="11382"/>
      <c r="F74" s="11382"/>
      <c r="G74" s="11382"/>
      <c r="H74" s="11382"/>
      <c r="I74" s="11382"/>
      <c r="J74" s="11389" t="s">
        <v>18891</v>
      </c>
      <c r="K74" s="11389" t="s">
        <v>18853</v>
      </c>
      <c r="L74" s="11389">
        <v>66</v>
      </c>
      <c r="M74" s="11382"/>
      <c r="N74" s="11389" t="s">
        <v>18942</v>
      </c>
      <c r="O74" s="11389" t="s">
        <v>18895</v>
      </c>
      <c r="P74" s="11389">
        <v>34</v>
      </c>
      <c r="Q74" s="11382"/>
    </row>
    <row r="75">
      <c r="B75" s="11382"/>
      <c r="C75" s="11382"/>
      <c r="D75" s="11382"/>
      <c r="E75" s="11382"/>
      <c r="F75" s="11382"/>
      <c r="G75" s="11382"/>
      <c r="H75" s="11382"/>
      <c r="I75" s="11382"/>
      <c r="J75" s="11389" t="s">
        <v>18896</v>
      </c>
      <c r="K75" s="11389" t="s">
        <v>18853</v>
      </c>
      <c r="L75" s="11389">
        <v>66</v>
      </c>
      <c r="M75" s="11382"/>
      <c r="N75" s="11389" t="s">
        <v>18943</v>
      </c>
      <c r="O75" s="11389" t="s">
        <v>18853</v>
      </c>
      <c r="P75" s="11389">
        <v>33</v>
      </c>
      <c r="Q75" s="11382"/>
    </row>
    <row r="76">
      <c r="B76" s="11382"/>
      <c r="C76" s="11382"/>
      <c r="D76" s="11382"/>
      <c r="E76" s="11382"/>
      <c r="F76" s="11382"/>
      <c r="G76" s="11382"/>
      <c r="H76" s="11382"/>
      <c r="I76" s="11382"/>
      <c r="J76" s="11389" t="s">
        <v>18938</v>
      </c>
      <c r="K76" s="11389" t="s">
        <v>18895</v>
      </c>
      <c r="L76" s="11389">
        <v>66</v>
      </c>
      <c r="M76" s="11382"/>
      <c r="N76" s="11389" t="s">
        <v>18944</v>
      </c>
      <c r="O76" s="11389" t="s">
        <v>18853</v>
      </c>
      <c r="P76" s="11389">
        <v>32</v>
      </c>
      <c r="Q76" s="11382"/>
    </row>
    <row r="77">
      <c r="B77" s="11382"/>
      <c r="C77" s="11382"/>
      <c r="D77" s="11382"/>
      <c r="E77" s="11382"/>
      <c r="F77" s="11382"/>
      <c r="G77" s="11382"/>
      <c r="H77" s="11382"/>
      <c r="I77" s="11382"/>
      <c r="J77" s="11389" t="s">
        <v>18942</v>
      </c>
      <c r="K77" s="11389" t="s">
        <v>18895</v>
      </c>
      <c r="L77" s="11389">
        <v>65</v>
      </c>
      <c r="M77" s="11382"/>
      <c r="N77" s="11389" t="s">
        <v>18945</v>
      </c>
      <c r="O77" s="11389" t="s">
        <v>18853</v>
      </c>
      <c r="P77" s="11389">
        <v>32</v>
      </c>
      <c r="Q77" s="11382"/>
    </row>
    <row r="78">
      <c r="B78" s="11382"/>
      <c r="C78" s="11382"/>
      <c r="D78" s="11382"/>
      <c r="E78" s="11382"/>
      <c r="F78" s="11382"/>
      <c r="G78" s="11382"/>
      <c r="H78" s="11382"/>
      <c r="I78" s="11382"/>
      <c r="J78" s="11389" t="s">
        <v>18946</v>
      </c>
      <c r="K78" s="11389" t="s">
        <v>18850</v>
      </c>
      <c r="L78" s="11389">
        <v>62</v>
      </c>
      <c r="M78" s="11382"/>
      <c r="N78" s="11389" t="s">
        <v>18947</v>
      </c>
      <c r="O78" s="11389" t="s">
        <v>18853</v>
      </c>
      <c r="P78" s="11389">
        <v>32</v>
      </c>
      <c r="Q78" s="11382"/>
    </row>
    <row r="79">
      <c r="B79" s="11382"/>
      <c r="C79" s="11382"/>
      <c r="D79" s="11382"/>
      <c r="E79" s="11382"/>
      <c r="F79" s="11382"/>
      <c r="G79" s="11382"/>
      <c r="H79" s="11382"/>
      <c r="I79" s="11382"/>
      <c r="J79" s="11389" t="s">
        <v>18948</v>
      </c>
      <c r="K79" s="11389" t="s">
        <v>18853</v>
      </c>
      <c r="L79" s="11389">
        <v>62</v>
      </c>
      <c r="M79" s="11382"/>
      <c r="N79" s="11389" t="s">
        <v>18949</v>
      </c>
      <c r="O79" s="11389" t="s">
        <v>18853</v>
      </c>
      <c r="P79" s="11389">
        <v>32</v>
      </c>
      <c r="Q79" s="11382"/>
    </row>
    <row r="80">
      <c r="B80" s="11382"/>
      <c r="C80" s="11382"/>
      <c r="D80" s="11382"/>
      <c r="E80" s="11382"/>
      <c r="F80" s="11382"/>
      <c r="G80" s="11382"/>
      <c r="H80" s="11382"/>
      <c r="I80" s="11382"/>
      <c r="J80" s="11389" t="s">
        <v>18888</v>
      </c>
      <c r="K80" s="11389" t="s">
        <v>18853</v>
      </c>
      <c r="L80" s="11389">
        <v>61</v>
      </c>
      <c r="M80" s="11382"/>
      <c r="N80" s="11389" t="s">
        <v>18917</v>
      </c>
      <c r="O80" s="11389" t="s">
        <v>18850</v>
      </c>
      <c r="P80" s="11389">
        <v>32</v>
      </c>
      <c r="Q80" s="11382"/>
    </row>
    <row r="81">
      <c r="B81" s="11382"/>
      <c r="C81" s="11382"/>
      <c r="D81" s="11382"/>
      <c r="E81" s="11382"/>
      <c r="F81" s="11382"/>
      <c r="G81" s="11382"/>
      <c r="H81" s="11382"/>
      <c r="I81" s="11382"/>
      <c r="J81" s="11389" t="s">
        <v>18950</v>
      </c>
      <c r="K81" s="11389" t="s">
        <v>18853</v>
      </c>
      <c r="L81" s="11389">
        <v>60</v>
      </c>
      <c r="M81" s="11382"/>
      <c r="N81" s="11389" t="s">
        <v>18950</v>
      </c>
      <c r="O81" s="11389" t="s">
        <v>18853</v>
      </c>
      <c r="P81" s="11389">
        <v>31</v>
      </c>
      <c r="Q81" s="11382"/>
    </row>
    <row r="82">
      <c r="B82" s="11382"/>
      <c r="C82" s="11382"/>
      <c r="D82" s="11382"/>
      <c r="E82" s="11382"/>
      <c r="F82" s="11382"/>
      <c r="G82" s="11382"/>
      <c r="H82" s="11382"/>
      <c r="I82" s="11382"/>
      <c r="J82" s="11389" t="s">
        <v>18944</v>
      </c>
      <c r="K82" s="11389" t="s">
        <v>18853</v>
      </c>
      <c r="L82" s="11389">
        <v>59</v>
      </c>
      <c r="M82" s="11382"/>
      <c r="N82" s="11389" t="s">
        <v>18888</v>
      </c>
      <c r="O82" s="11389" t="s">
        <v>18853</v>
      </c>
      <c r="P82" s="11389">
        <v>31</v>
      </c>
      <c r="Q82" s="11382"/>
    </row>
    <row r="83">
      <c r="B83" s="11382"/>
      <c r="C83" s="11382"/>
      <c r="D83" s="11382"/>
      <c r="E83" s="11382"/>
      <c r="F83" s="11382"/>
      <c r="G83" s="11382"/>
      <c r="H83" s="11382"/>
      <c r="I83" s="11382"/>
      <c r="J83" s="11389" t="s">
        <v>18940</v>
      </c>
      <c r="K83" s="11389" t="s">
        <v>18873</v>
      </c>
      <c r="L83" s="11389">
        <v>59</v>
      </c>
      <c r="M83" s="11382"/>
      <c r="N83" s="11389" t="s">
        <v>18948</v>
      </c>
      <c r="O83" s="11389" t="s">
        <v>18853</v>
      </c>
      <c r="P83" s="11389">
        <v>31</v>
      </c>
      <c r="Q83" s="11382"/>
    </row>
    <row r="84">
      <c r="B84" s="11382"/>
      <c r="C84" s="11382"/>
      <c r="D84" s="11382"/>
      <c r="E84" s="11382"/>
      <c r="F84" s="11382"/>
      <c r="G84" s="11382"/>
      <c r="H84" s="11382"/>
      <c r="I84" s="11382"/>
      <c r="J84" s="11389" t="s">
        <v>18945</v>
      </c>
      <c r="K84" s="11389" t="s">
        <v>18853</v>
      </c>
      <c r="L84" s="11389">
        <v>59</v>
      </c>
      <c r="M84" s="11382"/>
      <c r="N84" s="11389" t="s">
        <v>18951</v>
      </c>
      <c r="O84" s="11389" t="s">
        <v>18853</v>
      </c>
      <c r="P84" s="11389">
        <v>30</v>
      </c>
      <c r="Q84" s="11382"/>
    </row>
    <row r="85">
      <c r="B85" s="11382"/>
      <c r="C85" s="11382"/>
      <c r="D85" s="11382"/>
      <c r="E85" s="11382"/>
      <c r="F85" s="11382"/>
      <c r="G85" s="11382"/>
      <c r="H85" s="11382"/>
      <c r="I85" s="11382"/>
      <c r="J85" s="11389" t="s">
        <v>18943</v>
      </c>
      <c r="K85" s="11389" t="s">
        <v>18853</v>
      </c>
      <c r="L85" s="11389">
        <v>59</v>
      </c>
      <c r="M85" s="11382"/>
      <c r="N85" s="11389" t="s">
        <v>18952</v>
      </c>
      <c r="O85" s="11389" t="s">
        <v>18853</v>
      </c>
      <c r="P85" s="11389">
        <v>30</v>
      </c>
      <c r="Q85" s="11382"/>
    </row>
    <row r="86">
      <c r="B86" s="11382"/>
      <c r="C86" s="11382"/>
      <c r="D86" s="11382"/>
      <c r="E86" s="11382"/>
      <c r="F86" s="11382"/>
      <c r="G86" s="11382"/>
      <c r="H86" s="11382"/>
      <c r="I86" s="11382"/>
      <c r="J86" s="11389" t="s">
        <v>18953</v>
      </c>
      <c r="K86" s="11389" t="s">
        <v>18853</v>
      </c>
      <c r="L86" s="11389">
        <v>58</v>
      </c>
      <c r="M86" s="11382"/>
      <c r="N86" s="11389" t="s">
        <v>18896</v>
      </c>
      <c r="O86" s="11389" t="s">
        <v>18853</v>
      </c>
      <c r="P86" s="11389">
        <v>29</v>
      </c>
      <c r="Q86" s="11382"/>
    </row>
    <row r="87">
      <c r="B87" s="11382"/>
      <c r="C87" s="11382"/>
      <c r="D87" s="11382"/>
      <c r="E87" s="11382"/>
      <c r="F87" s="11382"/>
      <c r="G87" s="11382"/>
      <c r="H87" s="11382"/>
      <c r="I87" s="11382"/>
      <c r="J87" s="11389" t="s">
        <v>18954</v>
      </c>
      <c r="K87" s="11389" t="s">
        <v>18912</v>
      </c>
      <c r="L87" s="11389">
        <v>56</v>
      </c>
      <c r="M87" s="11382"/>
      <c r="N87" s="11389" t="s">
        <v>18941</v>
      </c>
      <c r="O87" s="11389" t="s">
        <v>18853</v>
      </c>
      <c r="P87" s="11389">
        <v>29</v>
      </c>
      <c r="Q87" s="11382"/>
    </row>
    <row r="88">
      <c r="B88" s="11382"/>
      <c r="C88" s="11382"/>
      <c r="D88" s="11382"/>
      <c r="E88" s="11382"/>
      <c r="F88" s="11382"/>
      <c r="G88" s="11382"/>
      <c r="H88" s="11382"/>
      <c r="I88" s="11382"/>
      <c r="J88" s="11389" t="s">
        <v>18936</v>
      </c>
      <c r="K88" s="11389" t="s">
        <v>18912</v>
      </c>
      <c r="L88" s="11389">
        <v>56</v>
      </c>
      <c r="M88" s="11382"/>
      <c r="N88" s="11389" t="s">
        <v>18901</v>
      </c>
      <c r="O88" s="11389"/>
      <c r="P88" s="11389">
        <v>29</v>
      </c>
      <c r="Q88" s="11382"/>
    </row>
    <row r="89">
      <c r="B89" s="11382"/>
      <c r="C89" s="11382"/>
      <c r="D89" s="11382"/>
      <c r="E89" s="11382"/>
      <c r="F89" s="11382"/>
      <c r="G89" s="11382"/>
      <c r="H89" s="11382"/>
      <c r="I89" s="11382"/>
      <c r="J89" s="11389" t="s">
        <v>18955</v>
      </c>
      <c r="K89" s="11389" t="s">
        <v>18853</v>
      </c>
      <c r="L89" s="11389">
        <v>56</v>
      </c>
      <c r="M89" s="11382"/>
      <c r="N89" s="11389" t="s">
        <v>18956</v>
      </c>
      <c r="O89" s="11389" t="s">
        <v>18853</v>
      </c>
      <c r="P89" s="11389">
        <v>28</v>
      </c>
      <c r="Q89" s="11382"/>
    </row>
    <row r="90">
      <c r="B90" s="11382"/>
      <c r="C90" s="11382"/>
      <c r="D90" s="11382"/>
      <c r="E90" s="11382"/>
      <c r="F90" s="11382"/>
      <c r="G90" s="11382"/>
      <c r="H90" s="11382"/>
      <c r="I90" s="11382"/>
      <c r="J90" s="11389" t="s">
        <v>18957</v>
      </c>
      <c r="K90" s="11389" t="s">
        <v>18895</v>
      </c>
      <c r="L90" s="11389">
        <v>55</v>
      </c>
      <c r="M90" s="11382"/>
      <c r="N90" s="11389" t="s">
        <v>18958</v>
      </c>
      <c r="O90" s="11389" t="s">
        <v>18912</v>
      </c>
      <c r="P90" s="11389">
        <v>28</v>
      </c>
      <c r="Q90" s="11382"/>
    </row>
    <row r="91">
      <c r="B91" s="11382"/>
      <c r="C91" s="11382"/>
      <c r="D91" s="11382"/>
      <c r="E91" s="11382"/>
      <c r="F91" s="11382"/>
      <c r="G91" s="11382"/>
      <c r="H91" s="11382"/>
      <c r="I91" s="11382"/>
      <c r="J91" s="11389" t="s">
        <v>18930</v>
      </c>
      <c r="K91" s="11389" t="s">
        <v>18912</v>
      </c>
      <c r="L91" s="11389">
        <v>55</v>
      </c>
      <c r="M91" s="11382"/>
      <c r="N91" s="11389" t="s">
        <v>18954</v>
      </c>
      <c r="O91" s="11389" t="s">
        <v>18912</v>
      </c>
      <c r="P91" s="11389">
        <v>27</v>
      </c>
      <c r="Q91" s="11382"/>
    </row>
    <row r="92">
      <c r="B92" s="11382"/>
      <c r="C92" s="11382"/>
      <c r="D92" s="11382"/>
      <c r="E92" s="11382"/>
      <c r="F92" s="11382"/>
      <c r="G92" s="11382"/>
      <c r="H92" s="11382"/>
      <c r="I92" s="11382"/>
      <c r="J92" s="11389" t="s">
        <v>18959</v>
      </c>
      <c r="K92" s="11389" t="s">
        <v>18912</v>
      </c>
      <c r="L92" s="11389">
        <v>54</v>
      </c>
      <c r="M92" s="11382"/>
      <c r="N92" s="11389" t="s">
        <v>18960</v>
      </c>
      <c r="O92" s="11389" t="s">
        <v>18873</v>
      </c>
      <c r="P92" s="11389">
        <v>27</v>
      </c>
      <c r="Q92" s="11382"/>
    </row>
    <row r="93">
      <c r="B93" s="11382"/>
      <c r="C93" s="11382"/>
      <c r="D93" s="11382"/>
      <c r="E93" s="11382"/>
      <c r="F93" s="11382"/>
      <c r="G93" s="11382"/>
      <c r="H93" s="11382"/>
      <c r="I93" s="11382"/>
      <c r="J93" s="11389" t="s">
        <v>18961</v>
      </c>
      <c r="K93" s="11389" t="s">
        <v>18895</v>
      </c>
      <c r="L93" s="11389">
        <v>49</v>
      </c>
      <c r="M93" s="11382"/>
      <c r="N93" s="11389" t="s">
        <v>18961</v>
      </c>
      <c r="O93" s="11389" t="s">
        <v>18895</v>
      </c>
      <c r="P93" s="11389">
        <v>27</v>
      </c>
      <c r="Q93" s="11382"/>
    </row>
    <row r="94">
      <c r="B94" s="11382"/>
      <c r="C94" s="11382"/>
      <c r="D94" s="11382"/>
      <c r="E94" s="11382"/>
      <c r="F94" s="11382"/>
      <c r="G94" s="11382"/>
      <c r="H94" s="11382"/>
      <c r="I94" s="11382"/>
      <c r="J94" s="11389" t="s">
        <v>18934</v>
      </c>
      <c r="K94" s="11389" t="s">
        <v>18895</v>
      </c>
      <c r="L94" s="11389">
        <v>49</v>
      </c>
      <c r="M94" s="11382"/>
      <c r="N94" s="11389" t="s">
        <v>18962</v>
      </c>
      <c r="O94" s="11389"/>
      <c r="P94" s="11389">
        <v>26</v>
      </c>
      <c r="Q94" s="11382"/>
    </row>
    <row r="95">
      <c r="B95" s="11382"/>
      <c r="C95" s="11382"/>
      <c r="D95" s="11382"/>
      <c r="E95" s="11382"/>
      <c r="F95" s="11382"/>
      <c r="G95" s="11382"/>
      <c r="H95" s="11382"/>
      <c r="I95" s="11382"/>
      <c r="J95" s="11389" t="s">
        <v>18893</v>
      </c>
      <c r="K95" s="11389" t="s">
        <v>18853</v>
      </c>
      <c r="L95" s="11389">
        <v>48</v>
      </c>
      <c r="M95" s="11382"/>
      <c r="N95" s="11389" t="s">
        <v>18891</v>
      </c>
      <c r="O95" s="11389" t="s">
        <v>18853</v>
      </c>
      <c r="P95" s="11389">
        <v>26</v>
      </c>
      <c r="Q95" s="11382"/>
    </row>
    <row r="96">
      <c r="B96" s="11382"/>
      <c r="C96" s="11382"/>
      <c r="D96" s="11382"/>
      <c r="E96" s="11382"/>
      <c r="F96" s="11382"/>
      <c r="G96" s="11382"/>
      <c r="H96" s="11382"/>
      <c r="I96" s="11382"/>
      <c r="J96" s="11389" t="s">
        <v>18958</v>
      </c>
      <c r="K96" s="11389" t="s">
        <v>18912</v>
      </c>
      <c r="L96" s="11389">
        <v>47</v>
      </c>
      <c r="M96" s="11382"/>
      <c r="N96" s="11389" t="s">
        <v>18959</v>
      </c>
      <c r="O96" s="11389" t="s">
        <v>18912</v>
      </c>
      <c r="P96" s="11389">
        <v>26</v>
      </c>
      <c r="Q96" s="11382"/>
    </row>
    <row r="97">
      <c r="B97" s="11382"/>
      <c r="C97" s="11382"/>
      <c r="D97" s="11382"/>
      <c r="E97" s="11382"/>
      <c r="F97" s="11382"/>
      <c r="G97" s="11382"/>
      <c r="H97" s="11382"/>
      <c r="I97" s="11382"/>
      <c r="J97" s="11389" t="s">
        <v>18963</v>
      </c>
      <c r="K97" s="11389" t="s">
        <v>18895</v>
      </c>
      <c r="L97" s="11389">
        <v>46</v>
      </c>
      <c r="M97" s="11382"/>
      <c r="N97" s="11389" t="s">
        <v>18964</v>
      </c>
      <c r="O97" s="11389" t="s">
        <v>18873</v>
      </c>
      <c r="P97" s="11389">
        <v>25</v>
      </c>
      <c r="Q97" s="11382"/>
    </row>
    <row r="98">
      <c r="B98" s="11382"/>
      <c r="C98" s="11382"/>
      <c r="D98" s="11382"/>
      <c r="E98" s="11382"/>
      <c r="F98" s="11382"/>
      <c r="G98" s="11382"/>
      <c r="H98" s="11382"/>
      <c r="I98" s="11382"/>
      <c r="J98" s="11389" t="s">
        <v>18952</v>
      </c>
      <c r="K98" s="11389" t="s">
        <v>18853</v>
      </c>
      <c r="L98" s="11389">
        <v>46</v>
      </c>
      <c r="M98" s="11382"/>
      <c r="N98" s="11389" t="s">
        <v>18893</v>
      </c>
      <c r="O98" s="11389" t="s">
        <v>18853</v>
      </c>
      <c r="P98" s="11389">
        <v>24</v>
      </c>
      <c r="Q98" s="11382"/>
    </row>
    <row r="99">
      <c r="B99" s="11382"/>
      <c r="C99" s="11382"/>
      <c r="D99" s="11382"/>
      <c r="E99" s="11382"/>
      <c r="F99" s="11382"/>
      <c r="G99" s="11382"/>
      <c r="H99" s="11382"/>
      <c r="I99" s="11382"/>
      <c r="J99" s="11389" t="s">
        <v>18898</v>
      </c>
      <c r="K99" s="11389" t="s">
        <v>18853</v>
      </c>
      <c r="L99" s="11389">
        <v>46</v>
      </c>
      <c r="M99" s="11382"/>
      <c r="N99" s="11389" t="s">
        <v>18965</v>
      </c>
      <c r="O99" s="11389" t="s">
        <v>18853</v>
      </c>
      <c r="P99" s="11389">
        <v>24</v>
      </c>
      <c r="Q99" s="11382"/>
    </row>
    <row r="100">
      <c r="B100" s="11382"/>
      <c r="C100" s="11382"/>
      <c r="D100" s="11382"/>
      <c r="E100" s="11382"/>
      <c r="F100" s="11382"/>
      <c r="G100" s="11382"/>
      <c r="H100" s="11382"/>
      <c r="I100" s="11382"/>
      <c r="J100" s="11389" t="s">
        <v>18899</v>
      </c>
      <c r="K100" s="11389" t="s">
        <v>18853</v>
      </c>
      <c r="L100" s="11389">
        <v>45</v>
      </c>
      <c r="M100" s="11382"/>
      <c r="N100" s="11389" t="s">
        <v>18966</v>
      </c>
      <c r="O100" s="11389" t="s">
        <v>18895</v>
      </c>
      <c r="P100" s="11389">
        <v>24</v>
      </c>
      <c r="Q100" s="11382"/>
    </row>
    <row r="101">
      <c r="B101" s="11382"/>
      <c r="C101" s="11382"/>
      <c r="D101" s="11382"/>
      <c r="E101" s="11382"/>
      <c r="F101" s="11382"/>
      <c r="G101" s="11382"/>
      <c r="H101" s="11382"/>
      <c r="I101" s="11382"/>
      <c r="J101" s="11389" t="s">
        <v>18949</v>
      </c>
      <c r="K101" s="11389" t="s">
        <v>18853</v>
      </c>
      <c r="L101" s="11389">
        <v>44</v>
      </c>
      <c r="M101" s="11382"/>
      <c r="N101" s="11389" t="s">
        <v>18955</v>
      </c>
      <c r="O101" s="11389" t="s">
        <v>18853</v>
      </c>
      <c r="P101" s="11389">
        <v>24</v>
      </c>
      <c r="Q101" s="11382"/>
    </row>
    <row r="102">
      <c r="B102" s="11382"/>
      <c r="C102" s="11382"/>
      <c r="D102" s="11382"/>
      <c r="E102" s="11382"/>
      <c r="F102" s="11382"/>
      <c r="G102" s="11382"/>
      <c r="H102" s="11382"/>
      <c r="I102" s="11382"/>
      <c r="J102" s="11389" t="s">
        <v>18967</v>
      </c>
      <c r="K102" s="11389" t="s">
        <v>18895</v>
      </c>
      <c r="L102" s="11389">
        <v>44</v>
      </c>
      <c r="M102" s="11382"/>
      <c r="N102" s="11389" t="s">
        <v>18968</v>
      </c>
      <c r="O102" s="11389" t="s">
        <v>18895</v>
      </c>
      <c r="P102" s="11389">
        <v>23</v>
      </c>
      <c r="Q102" s="11382"/>
    </row>
    <row r="103">
      <c r="B103" s="11382"/>
      <c r="C103" s="11382"/>
      <c r="D103" s="11382"/>
      <c r="E103" s="11382"/>
      <c r="F103" s="11382"/>
      <c r="G103" s="11382"/>
      <c r="H103" s="11382"/>
      <c r="I103" s="11382"/>
      <c r="J103" s="11389" t="s">
        <v>18951</v>
      </c>
      <c r="K103" s="11389" t="s">
        <v>18853</v>
      </c>
      <c r="L103" s="11389">
        <v>44</v>
      </c>
      <c r="M103" s="11382"/>
      <c r="N103" s="11389" t="s">
        <v>18969</v>
      </c>
      <c r="O103" s="11389" t="s">
        <v>18853</v>
      </c>
      <c r="P103" s="11389">
        <v>23</v>
      </c>
      <c r="Q103" s="11382"/>
    </row>
    <row r="104">
      <c r="B104" s="11382"/>
      <c r="C104" s="11382"/>
      <c r="D104" s="11382"/>
      <c r="E104" s="11382"/>
      <c r="F104" s="11382"/>
      <c r="G104" s="11382"/>
      <c r="H104" s="11382"/>
      <c r="I104" s="11382"/>
      <c r="J104" s="11389" t="s">
        <v>18937</v>
      </c>
      <c r="K104" s="11389" t="s">
        <v>18895</v>
      </c>
      <c r="L104" s="11389">
        <v>44</v>
      </c>
      <c r="M104" s="11382"/>
      <c r="N104" s="11389" t="s">
        <v>18970</v>
      </c>
      <c r="O104" s="11389"/>
      <c r="P104" s="11389">
        <v>23</v>
      </c>
      <c r="Q104" s="11382"/>
    </row>
    <row r="105">
      <c r="B105" s="11382"/>
      <c r="C105" s="11382"/>
      <c r="D105" s="11382"/>
      <c r="E105" s="11382"/>
      <c r="F105" s="11382"/>
      <c r="G105" s="11382"/>
      <c r="H105" s="11382"/>
      <c r="I105" s="11382"/>
      <c r="J105" s="11389" t="s">
        <v>18971</v>
      </c>
      <c r="K105" s="11389" t="s">
        <v>18853</v>
      </c>
      <c r="L105" s="11389">
        <v>43</v>
      </c>
      <c r="M105" s="11382"/>
      <c r="N105" s="11389" t="s">
        <v>18899</v>
      </c>
      <c r="O105" s="11389" t="s">
        <v>18853</v>
      </c>
      <c r="P105" s="11389">
        <v>22</v>
      </c>
      <c r="Q105" s="11382"/>
    </row>
    <row r="106">
      <c r="B106" s="11382"/>
      <c r="C106" s="11382"/>
      <c r="D106" s="11382"/>
      <c r="E106" s="11382"/>
      <c r="F106" s="11382"/>
      <c r="G106" s="11382"/>
      <c r="H106" s="11382"/>
      <c r="I106" s="11382"/>
      <c r="J106" s="11389" t="s">
        <v>18968</v>
      </c>
      <c r="K106" s="11389" t="s">
        <v>18895</v>
      </c>
      <c r="L106" s="11389">
        <v>43</v>
      </c>
      <c r="M106" s="11382"/>
      <c r="N106" s="11389" t="s">
        <v>18972</v>
      </c>
      <c r="O106" s="11389" t="s">
        <v>18853</v>
      </c>
      <c r="P106" s="11389">
        <v>22</v>
      </c>
      <c r="Q106" s="11382"/>
    </row>
    <row r="107">
      <c r="B107" s="11382"/>
      <c r="C107" s="11382"/>
      <c r="D107" s="11382"/>
      <c r="E107" s="11382"/>
      <c r="F107" s="11382"/>
      <c r="G107" s="11382"/>
      <c r="H107" s="11382"/>
      <c r="I107" s="11382"/>
      <c r="J107" s="11389" t="s">
        <v>18972</v>
      </c>
      <c r="K107" s="11389" t="s">
        <v>18853</v>
      </c>
      <c r="L107" s="11389">
        <v>42</v>
      </c>
      <c r="M107" s="11382"/>
      <c r="N107" s="11389" t="s">
        <v>18898</v>
      </c>
      <c r="O107" s="11389" t="s">
        <v>18853</v>
      </c>
      <c r="P107" s="11389">
        <v>22</v>
      </c>
      <c r="Q107" s="11382"/>
    </row>
    <row r="108">
      <c r="B108" s="11382"/>
      <c r="C108" s="11382"/>
      <c r="D108" s="11382"/>
      <c r="E108" s="11382"/>
      <c r="F108" s="11382"/>
      <c r="G108" s="11382"/>
      <c r="H108" s="11382"/>
      <c r="I108" s="11382"/>
      <c r="J108" s="11389" t="s">
        <v>18964</v>
      </c>
      <c r="K108" s="11389" t="s">
        <v>18873</v>
      </c>
      <c r="L108" s="11389">
        <v>41</v>
      </c>
      <c r="M108" s="11382"/>
      <c r="N108" s="11389" t="s">
        <v>18973</v>
      </c>
      <c r="O108" s="11389" t="s">
        <v>18912</v>
      </c>
      <c r="P108" s="11389">
        <v>21</v>
      </c>
      <c r="Q108" s="11382"/>
    </row>
    <row r="109">
      <c r="B109" s="11382"/>
      <c r="C109" s="11382"/>
      <c r="D109" s="11382"/>
      <c r="E109" s="11382"/>
      <c r="F109" s="11382"/>
      <c r="G109" s="11382"/>
      <c r="H109" s="11382"/>
      <c r="I109" s="11382"/>
      <c r="J109" s="11389" t="s">
        <v>18974</v>
      </c>
      <c r="K109" s="11389" t="s">
        <v>18853</v>
      </c>
      <c r="L109" s="11389">
        <v>41</v>
      </c>
      <c r="M109" s="11382"/>
      <c r="N109" s="11389" t="s">
        <v>18903</v>
      </c>
      <c r="O109" s="11389" t="s">
        <v>18853</v>
      </c>
      <c r="P109" s="11389">
        <v>21</v>
      </c>
      <c r="Q109" s="11382"/>
    </row>
    <row r="110">
      <c r="B110" s="11382"/>
      <c r="C110" s="11382"/>
      <c r="D110" s="11382"/>
      <c r="E110" s="11382"/>
      <c r="F110" s="11382"/>
      <c r="G110" s="11382"/>
      <c r="H110" s="11382"/>
      <c r="I110" s="11382"/>
      <c r="J110" s="11389" t="s">
        <v>18960</v>
      </c>
      <c r="K110" s="11389" t="s">
        <v>18873</v>
      </c>
      <c r="L110" s="11389">
        <v>40</v>
      </c>
      <c r="M110" s="11382"/>
      <c r="N110" s="11389" t="s">
        <v>18975</v>
      </c>
      <c r="O110" s="11389" t="s">
        <v>18853</v>
      </c>
      <c r="P110" s="11389">
        <v>20</v>
      </c>
      <c r="Q110" s="11382"/>
    </row>
    <row r="111">
      <c r="B111" s="11382"/>
      <c r="C111" s="11382"/>
      <c r="D111" s="11382"/>
      <c r="E111" s="11382"/>
      <c r="F111" s="11382"/>
      <c r="G111" s="11382"/>
      <c r="H111" s="11382"/>
      <c r="I111" s="11382"/>
      <c r="J111" s="11389" t="s">
        <v>18969</v>
      </c>
      <c r="K111" s="11389" t="s">
        <v>18853</v>
      </c>
      <c r="L111" s="11389">
        <v>39</v>
      </c>
      <c r="M111" s="11382"/>
      <c r="N111" s="11389" t="s">
        <v>18976</v>
      </c>
      <c r="O111" s="11389" t="s">
        <v>18853</v>
      </c>
      <c r="P111" s="11389">
        <v>20</v>
      </c>
      <c r="Q111" s="11382"/>
    </row>
    <row r="112">
      <c r="B112" s="11382"/>
      <c r="C112" s="11382"/>
      <c r="D112" s="11382"/>
      <c r="E112" s="11382"/>
      <c r="F112" s="11382"/>
      <c r="G112" s="11382"/>
      <c r="H112" s="11382"/>
      <c r="I112" s="11382"/>
      <c r="J112" s="11389" t="s">
        <v>18962</v>
      </c>
      <c r="K112" s="11389"/>
      <c r="L112" s="11389">
        <v>39</v>
      </c>
      <c r="M112" s="11382"/>
      <c r="N112" s="11389" t="s">
        <v>18953</v>
      </c>
      <c r="O112" s="11389" t="s">
        <v>18853</v>
      </c>
      <c r="P112" s="11389">
        <v>20</v>
      </c>
      <c r="Q112" s="11382"/>
    </row>
    <row r="113">
      <c r="B113" s="11382"/>
      <c r="C113" s="11382"/>
      <c r="D113" s="11382"/>
      <c r="E113" s="11382"/>
      <c r="F113" s="11382"/>
      <c r="G113" s="11382"/>
      <c r="H113" s="11382"/>
      <c r="I113" s="11382"/>
      <c r="J113" s="11389" t="s">
        <v>18977</v>
      </c>
      <c r="K113" s="11389" t="s">
        <v>18853</v>
      </c>
      <c r="L113" s="11389">
        <v>39</v>
      </c>
      <c r="M113" s="11382"/>
      <c r="N113" s="11389" t="s">
        <v>18978</v>
      </c>
      <c r="O113" s="11389" t="s">
        <v>18912</v>
      </c>
      <c r="P113" s="11389">
        <v>19</v>
      </c>
      <c r="Q113" s="11382"/>
    </row>
    <row r="114">
      <c r="B114" s="11382"/>
      <c r="C114" s="11382"/>
      <c r="D114" s="11382"/>
      <c r="E114" s="11382"/>
      <c r="F114" s="11382"/>
      <c r="G114" s="11382"/>
      <c r="H114" s="11382"/>
      <c r="I114" s="11382"/>
      <c r="J114" s="11389" t="s">
        <v>18978</v>
      </c>
      <c r="K114" s="11389" t="s">
        <v>18912</v>
      </c>
      <c r="L114" s="11389">
        <v>39</v>
      </c>
      <c r="M114" s="11382"/>
      <c r="N114" s="11389" t="s">
        <v>18977</v>
      </c>
      <c r="O114" s="11389" t="s">
        <v>18853</v>
      </c>
      <c r="P114" s="11389">
        <v>19</v>
      </c>
      <c r="Q114" s="11382"/>
    </row>
    <row r="115">
      <c r="B115" s="11382"/>
      <c r="C115" s="11382"/>
      <c r="D115" s="11382"/>
      <c r="E115" s="11382"/>
      <c r="F115" s="11382"/>
      <c r="G115" s="11382"/>
      <c r="H115" s="11382"/>
      <c r="I115" s="11382"/>
      <c r="J115" s="11389" t="s">
        <v>18979</v>
      </c>
      <c r="K115" s="11389" t="s">
        <v>18895</v>
      </c>
      <c r="L115" s="11389">
        <v>38</v>
      </c>
      <c r="M115" s="11382"/>
      <c r="N115" s="11389" t="s">
        <v>18980</v>
      </c>
      <c r="O115" s="11389" t="s">
        <v>18895</v>
      </c>
      <c r="P115" s="11389">
        <v>19</v>
      </c>
      <c r="Q115" s="11382"/>
    </row>
    <row r="116">
      <c r="B116" s="11382"/>
      <c r="C116" s="11382"/>
      <c r="D116" s="11382"/>
      <c r="E116" s="11382"/>
      <c r="F116" s="11382"/>
      <c r="G116" s="11382"/>
      <c r="H116" s="11382"/>
      <c r="I116" s="11382"/>
      <c r="J116" s="11389" t="s">
        <v>18981</v>
      </c>
      <c r="K116" s="11389" t="s">
        <v>18853</v>
      </c>
      <c r="L116" s="11389">
        <v>38</v>
      </c>
      <c r="M116" s="11382"/>
      <c r="N116" s="11389" t="s">
        <v>18982</v>
      </c>
      <c r="O116" s="11389" t="s">
        <v>18895</v>
      </c>
      <c r="P116" s="11389">
        <v>19</v>
      </c>
      <c r="Q116" s="11382"/>
    </row>
    <row r="117">
      <c r="B117" s="11382"/>
      <c r="C117" s="11382"/>
      <c r="D117" s="11382"/>
      <c r="E117" s="11382"/>
      <c r="F117" s="11382"/>
      <c r="G117" s="11382"/>
      <c r="H117" s="11382"/>
      <c r="I117" s="11382"/>
      <c r="J117" s="11389" t="s">
        <v>18983</v>
      </c>
      <c r="K117" s="11389" t="s">
        <v>18853</v>
      </c>
      <c r="L117" s="11389">
        <v>37</v>
      </c>
      <c r="M117" s="11382"/>
      <c r="N117" s="11389" t="s">
        <v>18971</v>
      </c>
      <c r="O117" s="11389" t="s">
        <v>18853</v>
      </c>
      <c r="P117" s="11389">
        <v>19</v>
      </c>
      <c r="Q117" s="11382"/>
    </row>
    <row r="118">
      <c r="B118" s="11382"/>
      <c r="C118" s="11382"/>
      <c r="D118" s="11382"/>
      <c r="E118" s="11382"/>
      <c r="F118" s="11382"/>
      <c r="G118" s="11382"/>
      <c r="H118" s="11382"/>
      <c r="I118" s="11382"/>
      <c r="J118" s="11389" t="s">
        <v>18980</v>
      </c>
      <c r="K118" s="11389" t="s">
        <v>18895</v>
      </c>
      <c r="L118" s="11389">
        <v>37</v>
      </c>
      <c r="M118" s="11382"/>
      <c r="N118" s="11389" t="s">
        <v>18984</v>
      </c>
      <c r="O118" s="11389" t="s">
        <v>18853</v>
      </c>
      <c r="P118" s="11389">
        <v>18</v>
      </c>
      <c r="Q118" s="11382"/>
    </row>
    <row r="119">
      <c r="B119" s="11382"/>
      <c r="C119" s="11382"/>
      <c r="D119" s="11382"/>
      <c r="E119" s="11382"/>
      <c r="F119" s="11382"/>
      <c r="G119" s="11382"/>
      <c r="H119" s="11382"/>
      <c r="I119" s="11382"/>
      <c r="J119" s="11389" t="s">
        <v>18901</v>
      </c>
      <c r="K119" s="11389"/>
      <c r="L119" s="11389">
        <v>37</v>
      </c>
      <c r="M119" s="11382"/>
      <c r="N119" s="11389" t="s">
        <v>18981</v>
      </c>
      <c r="O119" s="11389" t="s">
        <v>18853</v>
      </c>
      <c r="P119" s="11389">
        <v>18</v>
      </c>
      <c r="Q119" s="11382"/>
    </row>
    <row r="120">
      <c r="B120" s="11382"/>
      <c r="C120" s="11382"/>
      <c r="D120" s="11382"/>
      <c r="E120" s="11382"/>
      <c r="F120" s="11382"/>
      <c r="G120" s="11382"/>
      <c r="H120" s="11382"/>
      <c r="I120" s="11382"/>
      <c r="J120" s="11389" t="s">
        <v>18970</v>
      </c>
      <c r="K120" s="11389"/>
      <c r="L120" s="11389">
        <v>37</v>
      </c>
      <c r="M120" s="11382"/>
      <c r="N120" s="11389" t="s">
        <v>18985</v>
      </c>
      <c r="O120" s="11389" t="s">
        <v>18895</v>
      </c>
      <c r="P120" s="11389">
        <v>18</v>
      </c>
      <c r="Q120" s="11382"/>
    </row>
    <row r="121">
      <c r="B121" s="11382"/>
      <c r="C121" s="11382"/>
      <c r="D121" s="11382"/>
      <c r="E121" s="11382"/>
      <c r="F121" s="11382"/>
      <c r="G121" s="11382"/>
      <c r="H121" s="11382"/>
      <c r="I121" s="11382"/>
      <c r="J121" s="11389" t="s">
        <v>18976</v>
      </c>
      <c r="K121" s="11389" t="s">
        <v>18853</v>
      </c>
      <c r="L121" s="11389">
        <v>37</v>
      </c>
      <c r="M121" s="11382"/>
      <c r="N121" s="11389" t="s">
        <v>18986</v>
      </c>
      <c r="O121" s="11389" t="s">
        <v>18853</v>
      </c>
      <c r="P121" s="11389">
        <v>18</v>
      </c>
      <c r="Q121" s="11382"/>
    </row>
    <row r="122">
      <c r="B122" s="11382"/>
      <c r="C122" s="11382"/>
      <c r="D122" s="11382"/>
      <c r="E122" s="11382"/>
      <c r="F122" s="11382"/>
      <c r="G122" s="11382"/>
      <c r="H122" s="11382"/>
      <c r="I122" s="11382"/>
      <c r="J122" s="11389" t="s">
        <v>18987</v>
      </c>
      <c r="K122" s="11389" t="s">
        <v>18853</v>
      </c>
      <c r="L122" s="11389">
        <v>36</v>
      </c>
      <c r="M122" s="11382"/>
      <c r="N122" s="11389" t="s">
        <v>18974</v>
      </c>
      <c r="O122" s="11389" t="s">
        <v>18853</v>
      </c>
      <c r="P122" s="11389">
        <v>18</v>
      </c>
      <c r="Q122" s="11382"/>
    </row>
    <row r="123">
      <c r="B123" s="11382"/>
      <c r="C123" s="11382"/>
      <c r="D123" s="11382"/>
      <c r="E123" s="11382"/>
      <c r="F123" s="11382"/>
      <c r="G123" s="11382"/>
      <c r="H123" s="11382"/>
      <c r="I123" s="11382"/>
      <c r="J123" s="11389" t="s">
        <v>18988</v>
      </c>
      <c r="K123" s="11389" t="s">
        <v>18853</v>
      </c>
      <c r="L123" s="11389">
        <v>36</v>
      </c>
      <c r="M123" s="11382"/>
      <c r="N123" s="11389" t="s">
        <v>18988</v>
      </c>
      <c r="O123" s="11389" t="s">
        <v>18853</v>
      </c>
      <c r="P123" s="11389">
        <v>17</v>
      </c>
      <c r="Q123" s="11382"/>
    </row>
    <row r="124">
      <c r="B124" s="11382"/>
      <c r="C124" s="11382"/>
      <c r="D124" s="11382"/>
      <c r="E124" s="11382"/>
      <c r="F124" s="11382"/>
      <c r="G124" s="11382"/>
      <c r="H124" s="11382"/>
      <c r="I124" s="11382"/>
      <c r="J124" s="11389" t="s">
        <v>18989</v>
      </c>
      <c r="K124" s="11389" t="s">
        <v>18895</v>
      </c>
      <c r="L124" s="11389">
        <v>36</v>
      </c>
      <c r="M124" s="11382"/>
      <c r="N124" s="11389" t="s">
        <v>18979</v>
      </c>
      <c r="O124" s="11389" t="s">
        <v>18895</v>
      </c>
      <c r="P124" s="11389">
        <v>17</v>
      </c>
      <c r="Q124" s="11382"/>
    </row>
    <row r="125">
      <c r="B125" s="11382"/>
      <c r="C125" s="11382"/>
      <c r="D125" s="11382"/>
      <c r="E125" s="11382"/>
      <c r="F125" s="11382"/>
      <c r="G125" s="11382"/>
      <c r="H125" s="11382"/>
      <c r="I125" s="11382"/>
      <c r="J125" s="11389" t="s">
        <v>18990</v>
      </c>
      <c r="K125" s="11389" t="s">
        <v>18895</v>
      </c>
      <c r="L125" s="11389">
        <v>36</v>
      </c>
      <c r="M125" s="11382"/>
      <c r="N125" s="11389" t="s">
        <v>18991</v>
      </c>
      <c r="O125" s="11389" t="s">
        <v>18853</v>
      </c>
      <c r="P125" s="11389">
        <v>16</v>
      </c>
      <c r="Q125" s="11382"/>
    </row>
    <row r="126">
      <c r="B126" s="11382"/>
      <c r="C126" s="11382"/>
      <c r="D126" s="11382"/>
      <c r="E126" s="11382"/>
      <c r="F126" s="11382"/>
      <c r="G126" s="11382"/>
      <c r="H126" s="11382"/>
      <c r="I126" s="11382"/>
      <c r="J126" s="11389" t="s">
        <v>18992</v>
      </c>
      <c r="K126" s="11389" t="s">
        <v>18895</v>
      </c>
      <c r="L126" s="11389">
        <v>36</v>
      </c>
      <c r="M126" s="11382"/>
      <c r="N126" s="11389" t="s">
        <v>18993</v>
      </c>
      <c r="O126" s="11389" t="s">
        <v>18853</v>
      </c>
      <c r="P126" s="11389">
        <v>16</v>
      </c>
      <c r="Q126" s="11382"/>
    </row>
    <row r="127">
      <c r="B127" s="11382"/>
      <c r="C127" s="11382"/>
      <c r="D127" s="11382"/>
      <c r="E127" s="11382"/>
      <c r="F127" s="11382"/>
      <c r="G127" s="11382"/>
      <c r="H127" s="11382"/>
      <c r="I127" s="11382"/>
      <c r="J127" s="11389" t="s">
        <v>18984</v>
      </c>
      <c r="K127" s="11389" t="s">
        <v>18853</v>
      </c>
      <c r="L127" s="11389">
        <v>35</v>
      </c>
      <c r="M127" s="11382"/>
      <c r="N127" s="11389" t="s">
        <v>18994</v>
      </c>
      <c r="O127" s="11389" t="s">
        <v>18895</v>
      </c>
      <c r="P127" s="11389">
        <v>16</v>
      </c>
      <c r="Q127" s="11382"/>
    </row>
    <row r="128">
      <c r="B128" s="11382"/>
      <c r="C128" s="11382"/>
      <c r="D128" s="11382"/>
      <c r="E128" s="11382"/>
      <c r="F128" s="11382"/>
      <c r="G128" s="11382"/>
      <c r="H128" s="11382"/>
      <c r="I128" s="11382"/>
      <c r="J128" s="11389" t="s">
        <v>18975</v>
      </c>
      <c r="K128" s="11389" t="s">
        <v>18853</v>
      </c>
      <c r="L128" s="11389">
        <v>35</v>
      </c>
      <c r="M128" s="11382"/>
      <c r="N128" s="11389" t="s">
        <v>18995</v>
      </c>
      <c r="O128" s="11389" t="s">
        <v>18850</v>
      </c>
      <c r="P128" s="11389">
        <v>16</v>
      </c>
      <c r="Q128" s="11382"/>
    </row>
    <row r="129">
      <c r="B129" s="11382"/>
      <c r="C129" s="11382"/>
      <c r="D129" s="11382"/>
      <c r="E129" s="11382"/>
      <c r="F129" s="11382"/>
      <c r="G129" s="11382"/>
      <c r="H129" s="11382"/>
      <c r="I129" s="11382"/>
      <c r="J129" s="11389" t="s">
        <v>18993</v>
      </c>
      <c r="K129" s="11389" t="s">
        <v>18853</v>
      </c>
      <c r="L129" s="11389">
        <v>35</v>
      </c>
      <c r="M129" s="11382"/>
      <c r="N129" s="11389" t="s">
        <v>18996</v>
      </c>
      <c r="O129" s="11389" t="s">
        <v>18912</v>
      </c>
      <c r="P129" s="11389">
        <v>16</v>
      </c>
      <c r="Q129" s="11382"/>
    </row>
    <row r="130">
      <c r="B130" s="11382"/>
      <c r="C130" s="11382"/>
      <c r="D130" s="11382"/>
      <c r="E130" s="11382"/>
      <c r="F130" s="11382"/>
      <c r="G130" s="11382"/>
      <c r="H130" s="11382"/>
      <c r="I130" s="11382"/>
      <c r="J130" s="11389" t="s">
        <v>18986</v>
      </c>
      <c r="K130" s="11389" t="s">
        <v>18853</v>
      </c>
      <c r="L130" s="11389">
        <v>34</v>
      </c>
      <c r="M130" s="11382"/>
      <c r="N130" s="11389" t="s">
        <v>18997</v>
      </c>
      <c r="O130" s="11389" t="s">
        <v>18912</v>
      </c>
      <c r="P130" s="11389">
        <v>15</v>
      </c>
      <c r="Q130" s="11382"/>
    </row>
    <row r="131">
      <c r="B131" s="11382"/>
      <c r="C131" s="11382"/>
      <c r="D131" s="11382"/>
      <c r="E131" s="11382"/>
      <c r="F131" s="11382"/>
      <c r="G131" s="11382"/>
      <c r="H131" s="11382"/>
      <c r="I131" s="11382"/>
      <c r="J131" s="11389" t="s">
        <v>18947</v>
      </c>
      <c r="K131" s="11389" t="s">
        <v>18853</v>
      </c>
      <c r="L131" s="11389">
        <v>34</v>
      </c>
      <c r="M131" s="11382"/>
      <c r="N131" s="11389" t="s">
        <v>18998</v>
      </c>
      <c r="O131" s="11389" t="s">
        <v>18895</v>
      </c>
      <c r="P131" s="11389">
        <v>15</v>
      </c>
      <c r="Q131" s="11382"/>
    </row>
    <row r="132">
      <c r="B132" s="11382"/>
      <c r="C132" s="11382"/>
      <c r="D132" s="11382"/>
      <c r="E132" s="11382"/>
      <c r="F132" s="11382"/>
      <c r="G132" s="11382"/>
      <c r="H132" s="11382"/>
      <c r="I132" s="11382"/>
      <c r="J132" s="11389" t="s">
        <v>18999</v>
      </c>
      <c r="K132" s="11389" t="s">
        <v>18895</v>
      </c>
      <c r="L132" s="11389">
        <v>34</v>
      </c>
      <c r="M132" s="11382"/>
      <c r="N132" s="11389" t="s">
        <v>18999</v>
      </c>
      <c r="O132" s="11389" t="s">
        <v>18895</v>
      </c>
      <c r="P132" s="11389">
        <v>15</v>
      </c>
      <c r="Q132" s="11382"/>
    </row>
    <row r="133">
      <c r="B133" s="11382"/>
      <c r="C133" s="11382"/>
      <c r="D133" s="11382"/>
      <c r="E133" s="11382"/>
      <c r="F133" s="11382"/>
      <c r="G133" s="11382"/>
      <c r="H133" s="11382"/>
      <c r="I133" s="11382"/>
      <c r="J133" s="11389" t="s">
        <v>19000</v>
      </c>
      <c r="K133" s="11389" t="s">
        <v>18895</v>
      </c>
      <c r="L133" s="11389">
        <v>34</v>
      </c>
      <c r="M133" s="11382"/>
      <c r="N133" s="11389" t="s">
        <v>19001</v>
      </c>
      <c r="O133" s="11389" t="s">
        <v>18895</v>
      </c>
      <c r="P133" s="11389">
        <v>15</v>
      </c>
      <c r="Q133" s="11382"/>
    </row>
    <row r="134">
      <c r="B134" s="11382"/>
      <c r="C134" s="11382"/>
      <c r="D134" s="11382"/>
      <c r="E134" s="11382"/>
      <c r="F134" s="11382"/>
      <c r="G134" s="11382"/>
      <c r="H134" s="11382"/>
      <c r="I134" s="11382"/>
      <c r="J134" s="11389" t="s">
        <v>19002</v>
      </c>
      <c r="K134" s="11389" t="s">
        <v>18895</v>
      </c>
      <c r="L134" s="11389">
        <v>33</v>
      </c>
      <c r="M134" s="11382"/>
      <c r="N134" s="11389" t="s">
        <v>19003</v>
      </c>
      <c r="O134" s="11389" t="s">
        <v>18895</v>
      </c>
      <c r="P134" s="11389">
        <v>15</v>
      </c>
      <c r="Q134" s="11382"/>
    </row>
    <row r="135">
      <c r="B135" s="11382"/>
      <c r="C135" s="11382"/>
      <c r="D135" s="11382"/>
      <c r="E135" s="11382"/>
      <c r="F135" s="11382"/>
      <c r="G135" s="11382"/>
      <c r="H135" s="11382"/>
      <c r="I135" s="11382"/>
      <c r="J135" s="11389" t="s">
        <v>19004</v>
      </c>
      <c r="K135" s="11389" t="s">
        <v>18895</v>
      </c>
      <c r="L135" s="11389">
        <v>33</v>
      </c>
      <c r="M135" s="11382"/>
      <c r="N135" s="11389" t="s">
        <v>19005</v>
      </c>
      <c r="O135" s="11389" t="s">
        <v>18873</v>
      </c>
      <c r="P135" s="11389">
        <v>15</v>
      </c>
      <c r="Q135" s="11382"/>
    </row>
    <row r="136">
      <c r="B136" s="11382"/>
      <c r="C136" s="11382"/>
      <c r="D136" s="11382"/>
      <c r="E136" s="11382"/>
      <c r="F136" s="11382"/>
      <c r="G136" s="11382"/>
      <c r="H136" s="11382"/>
      <c r="I136" s="11382"/>
      <c r="J136" s="11389" t="s">
        <v>19006</v>
      </c>
      <c r="K136" s="11389" t="s">
        <v>18853</v>
      </c>
      <c r="L136" s="11389">
        <v>33</v>
      </c>
      <c r="M136" s="11382"/>
      <c r="N136" s="11389" t="s">
        <v>19007</v>
      </c>
      <c r="O136" s="11389" t="s">
        <v>18853</v>
      </c>
      <c r="P136" s="11389">
        <v>15</v>
      </c>
      <c r="Q136" s="11382"/>
    </row>
    <row r="137">
      <c r="B137" s="11382"/>
      <c r="C137" s="11382"/>
      <c r="D137" s="11382"/>
      <c r="E137" s="11382"/>
      <c r="F137" s="11382"/>
      <c r="G137" s="11382"/>
      <c r="H137" s="11382"/>
      <c r="I137" s="11382"/>
      <c r="J137" s="11389" t="s">
        <v>18956</v>
      </c>
      <c r="K137" s="11389" t="s">
        <v>18853</v>
      </c>
      <c r="L137" s="11389">
        <v>32</v>
      </c>
      <c r="M137" s="11382"/>
      <c r="N137" s="11389" t="s">
        <v>19008</v>
      </c>
      <c r="O137" s="11389" t="s">
        <v>18853</v>
      </c>
      <c r="P137" s="11389">
        <v>15</v>
      </c>
      <c r="Q137" s="11382"/>
    </row>
    <row r="138">
      <c r="B138" s="11382"/>
      <c r="C138" s="11382"/>
      <c r="D138" s="11382"/>
      <c r="E138" s="11382"/>
      <c r="F138" s="11382"/>
      <c r="G138" s="11382"/>
      <c r="H138" s="11382"/>
      <c r="I138" s="11382"/>
      <c r="J138" s="11389" t="s">
        <v>18903</v>
      </c>
      <c r="K138" s="11389" t="s">
        <v>18853</v>
      </c>
      <c r="L138" s="11389">
        <v>32</v>
      </c>
      <c r="M138" s="11382"/>
      <c r="N138" s="11389" t="s">
        <v>18907</v>
      </c>
      <c r="O138" s="11389" t="s">
        <v>18853</v>
      </c>
      <c r="P138" s="11389">
        <v>15</v>
      </c>
      <c r="Q138" s="11382"/>
    </row>
    <row r="139">
      <c r="B139" s="11382"/>
      <c r="C139" s="11382"/>
      <c r="D139" s="11382"/>
      <c r="E139" s="11382"/>
      <c r="F139" s="11382"/>
      <c r="G139" s="11382"/>
      <c r="H139" s="11382"/>
      <c r="I139" s="11382"/>
      <c r="J139" s="11389" t="s">
        <v>19009</v>
      </c>
      <c r="K139" s="11389" t="s">
        <v>18895</v>
      </c>
      <c r="L139" s="11389">
        <v>31</v>
      </c>
      <c r="M139" s="11382"/>
      <c r="N139" s="11389" t="s">
        <v>18987</v>
      </c>
      <c r="O139" s="11389" t="s">
        <v>18853</v>
      </c>
      <c r="P139" s="11389">
        <v>15</v>
      </c>
      <c r="Q139" s="11382"/>
    </row>
    <row r="140">
      <c r="B140" s="11382"/>
      <c r="C140" s="11382"/>
      <c r="D140" s="11382"/>
      <c r="E140" s="11382"/>
      <c r="F140" s="11382"/>
      <c r="G140" s="11382"/>
      <c r="H140" s="11382"/>
      <c r="I140" s="11382"/>
      <c r="J140" s="11389" t="s">
        <v>19010</v>
      </c>
      <c r="K140" s="11389" t="s">
        <v>18895</v>
      </c>
      <c r="L140" s="11389">
        <v>31</v>
      </c>
      <c r="M140" s="11382"/>
      <c r="N140" s="11389" t="s">
        <v>19011</v>
      </c>
      <c r="O140" s="11389" t="s">
        <v>18853</v>
      </c>
      <c r="P140" s="11389">
        <v>15</v>
      </c>
      <c r="Q140" s="11382"/>
    </row>
    <row r="141">
      <c r="B141" s="11382"/>
      <c r="C141" s="11382"/>
      <c r="D141" s="11382"/>
      <c r="E141" s="11382"/>
      <c r="F141" s="11382"/>
      <c r="G141" s="11382"/>
      <c r="H141" s="11382"/>
      <c r="I141" s="11382"/>
      <c r="J141" s="11389" t="s">
        <v>19012</v>
      </c>
      <c r="K141" s="11389" t="s">
        <v>18895</v>
      </c>
      <c r="L141" s="11389">
        <v>31</v>
      </c>
      <c r="M141" s="11382"/>
      <c r="N141" s="11389" t="s">
        <v>19013</v>
      </c>
      <c r="O141" s="11389" t="s">
        <v>18853</v>
      </c>
      <c r="P141" s="11389">
        <v>15</v>
      </c>
      <c r="Q141" s="11382"/>
    </row>
    <row r="142">
      <c r="B142" s="11382"/>
      <c r="C142" s="11382"/>
      <c r="D142" s="11382"/>
      <c r="E142" s="11382"/>
      <c r="F142" s="11382"/>
      <c r="G142" s="11382"/>
      <c r="H142" s="11382"/>
      <c r="I142" s="11382"/>
      <c r="J142" s="11389" t="s">
        <v>18907</v>
      </c>
      <c r="K142" s="11389" t="s">
        <v>18853</v>
      </c>
      <c r="L142" s="11389">
        <v>31</v>
      </c>
      <c r="M142" s="11382"/>
      <c r="N142" s="11389" t="s">
        <v>19014</v>
      </c>
      <c r="O142" s="11389"/>
      <c r="P142" s="11389">
        <v>14</v>
      </c>
      <c r="Q142" s="11382"/>
    </row>
    <row r="143">
      <c r="B143" s="11382"/>
      <c r="C143" s="11382"/>
      <c r="D143" s="11382"/>
      <c r="E143" s="11382"/>
      <c r="F143" s="11382"/>
      <c r="G143" s="11382"/>
      <c r="H143" s="11382"/>
      <c r="I143" s="11382"/>
      <c r="J143" s="11389" t="s">
        <v>19015</v>
      </c>
      <c r="K143" s="11389" t="s">
        <v>18853</v>
      </c>
      <c r="L143" s="11389">
        <v>31</v>
      </c>
      <c r="M143" s="11382"/>
      <c r="N143" s="11389" t="s">
        <v>19016</v>
      </c>
      <c r="O143" s="11389" t="s">
        <v>18873</v>
      </c>
      <c r="P143" s="11389">
        <v>14</v>
      </c>
      <c r="Q143" s="11382"/>
    </row>
    <row r="144">
      <c r="B144" s="11382"/>
      <c r="C144" s="11382"/>
      <c r="D144" s="11382"/>
      <c r="E144" s="11382"/>
      <c r="F144" s="11382"/>
      <c r="G144" s="11382"/>
      <c r="H144" s="11382"/>
      <c r="I144" s="11382"/>
      <c r="J144" s="11389" t="s">
        <v>18905</v>
      </c>
      <c r="K144" s="11389" t="s">
        <v>18873</v>
      </c>
      <c r="L144" s="11389">
        <v>30</v>
      </c>
      <c r="M144" s="11382"/>
      <c r="N144" s="11389" t="s">
        <v>19017</v>
      </c>
      <c r="O144" s="11389" t="s">
        <v>18853</v>
      </c>
      <c r="P144" s="11389">
        <v>14</v>
      </c>
      <c r="Q144" s="11382"/>
    </row>
    <row r="145">
      <c r="B145" s="11382"/>
      <c r="C145" s="11382"/>
      <c r="D145" s="11382"/>
      <c r="E145" s="11382"/>
      <c r="F145" s="11382"/>
      <c r="G145" s="11382"/>
      <c r="H145" s="11382"/>
      <c r="I145" s="11382"/>
      <c r="J145" s="11389" t="s">
        <v>18985</v>
      </c>
      <c r="K145" s="11389" t="s">
        <v>18895</v>
      </c>
      <c r="L145" s="11389">
        <v>30</v>
      </c>
      <c r="M145" s="11382"/>
      <c r="N145" s="11389" t="s">
        <v>19018</v>
      </c>
      <c r="O145" s="11389" t="s">
        <v>18853</v>
      </c>
      <c r="P145" s="11389">
        <v>14</v>
      </c>
      <c r="Q145" s="11382"/>
    </row>
    <row r="146">
      <c r="B146" s="11382"/>
      <c r="C146" s="11382"/>
      <c r="D146" s="11382"/>
      <c r="E146" s="11382"/>
      <c r="F146" s="11382"/>
      <c r="G146" s="11382"/>
      <c r="H146" s="11382"/>
      <c r="I146" s="11382"/>
      <c r="J146" s="11389" t="s">
        <v>19019</v>
      </c>
      <c r="K146" s="11389" t="s">
        <v>18895</v>
      </c>
      <c r="L146" s="11389">
        <v>30</v>
      </c>
      <c r="M146" s="11382"/>
      <c r="N146" s="11389" t="s">
        <v>19009</v>
      </c>
      <c r="O146" s="11389" t="s">
        <v>18895</v>
      </c>
      <c r="P146" s="11389">
        <v>14</v>
      </c>
      <c r="Q146" s="11382"/>
    </row>
    <row r="147">
      <c r="B147" s="11382"/>
      <c r="C147" s="11382"/>
      <c r="D147" s="11382"/>
      <c r="E147" s="11382"/>
      <c r="F147" s="11382"/>
      <c r="G147" s="11382"/>
      <c r="H147" s="11382"/>
      <c r="I147" s="11382"/>
      <c r="J147" s="11389" t="s">
        <v>19020</v>
      </c>
      <c r="K147" s="11389" t="s">
        <v>18853</v>
      </c>
      <c r="L147" s="11389">
        <v>30</v>
      </c>
      <c r="M147" s="11382"/>
      <c r="N147" s="11389" t="s">
        <v>18983</v>
      </c>
      <c r="O147" s="11389" t="s">
        <v>18853</v>
      </c>
      <c r="P147" s="11389">
        <v>14</v>
      </c>
      <c r="Q147" s="11382"/>
    </row>
    <row r="148">
      <c r="B148" s="11382"/>
      <c r="C148" s="11382"/>
      <c r="D148" s="11382"/>
      <c r="E148" s="11382"/>
      <c r="F148" s="11382"/>
      <c r="G148" s="11382"/>
      <c r="H148" s="11382"/>
      <c r="I148" s="11382"/>
      <c r="J148" s="11389" t="s">
        <v>18908</v>
      </c>
      <c r="K148" s="11389" t="s">
        <v>18853</v>
      </c>
      <c r="L148" s="11389">
        <v>29</v>
      </c>
      <c r="M148" s="11382"/>
      <c r="N148" s="11389" t="s">
        <v>19020</v>
      </c>
      <c r="O148" s="11389" t="s">
        <v>18853</v>
      </c>
      <c r="P148" s="11389">
        <v>13</v>
      </c>
      <c r="Q148" s="11382"/>
    </row>
    <row r="149">
      <c r="B149" s="11382"/>
      <c r="C149" s="11382"/>
      <c r="D149" s="11382"/>
      <c r="E149" s="11382"/>
      <c r="F149" s="11382"/>
      <c r="G149" s="11382"/>
      <c r="H149" s="11382"/>
      <c r="I149" s="11382"/>
      <c r="J149" s="11389" t="s">
        <v>19021</v>
      </c>
      <c r="K149" s="11389" t="s">
        <v>18853</v>
      </c>
      <c r="L149" s="11389">
        <v>29</v>
      </c>
      <c r="M149" s="11382"/>
      <c r="N149" s="11389" t="s">
        <v>19022</v>
      </c>
      <c r="O149" s="11389" t="s">
        <v>18895</v>
      </c>
      <c r="P149" s="11389">
        <v>13</v>
      </c>
      <c r="Q149" s="11382"/>
    </row>
    <row r="150">
      <c r="B150" s="11382"/>
      <c r="C150" s="11382"/>
      <c r="D150" s="11382"/>
      <c r="E150" s="11382"/>
      <c r="F150" s="11382"/>
      <c r="G150" s="11382"/>
      <c r="H150" s="11382"/>
      <c r="I150" s="11382"/>
      <c r="J150" s="11389" t="s">
        <v>19023</v>
      </c>
      <c r="K150" s="11389" t="s">
        <v>18853</v>
      </c>
      <c r="L150" s="11389">
        <v>28</v>
      </c>
      <c r="M150" s="11382"/>
      <c r="N150" s="11389" t="s">
        <v>19004</v>
      </c>
      <c r="O150" s="11389" t="s">
        <v>18895</v>
      </c>
      <c r="P150" s="11389">
        <v>13</v>
      </c>
      <c r="Q150" s="11382"/>
    </row>
    <row r="151">
      <c r="B151" s="11382"/>
      <c r="C151" s="11382"/>
      <c r="D151" s="11382"/>
      <c r="E151" s="11382"/>
      <c r="F151" s="11382"/>
      <c r="G151" s="11382"/>
      <c r="H151" s="11382"/>
      <c r="I151" s="11382"/>
      <c r="J151" s="11389" t="s">
        <v>19024</v>
      </c>
      <c r="K151" s="11389" t="s">
        <v>18853</v>
      </c>
      <c r="L151" s="11389">
        <v>28</v>
      </c>
      <c r="M151" s="11382"/>
      <c r="N151" s="11389" t="s">
        <v>19025</v>
      </c>
      <c r="O151" s="11389" t="s">
        <v>18895</v>
      </c>
      <c r="P151" s="11389">
        <v>13</v>
      </c>
      <c r="Q151" s="11382"/>
    </row>
    <row r="152">
      <c r="B152" s="11382"/>
      <c r="C152" s="11382"/>
      <c r="D152" s="11382"/>
      <c r="E152" s="11382"/>
      <c r="F152" s="11382"/>
      <c r="G152" s="11382"/>
      <c r="H152" s="11382"/>
      <c r="I152" s="11382"/>
      <c r="J152" s="11389" t="s">
        <v>18966</v>
      </c>
      <c r="K152" s="11389" t="s">
        <v>18895</v>
      </c>
      <c r="L152" s="11389">
        <v>28</v>
      </c>
      <c r="M152" s="11382"/>
      <c r="N152" s="11389" t="s">
        <v>18957</v>
      </c>
      <c r="O152" s="11389" t="s">
        <v>18895</v>
      </c>
      <c r="P152" s="11389">
        <v>13</v>
      </c>
      <c r="Q152" s="11382"/>
    </row>
    <row r="153">
      <c r="B153" s="11382"/>
      <c r="C153" s="11382"/>
      <c r="D153" s="11382"/>
      <c r="E153" s="11382"/>
      <c r="F153" s="11382"/>
      <c r="G153" s="11382"/>
      <c r="H153" s="11382"/>
      <c r="I153" s="11382"/>
      <c r="J153" s="11389" t="s">
        <v>19005</v>
      </c>
      <c r="K153" s="11389" t="s">
        <v>18873</v>
      </c>
      <c r="L153" s="11389">
        <v>28</v>
      </c>
      <c r="M153" s="11382"/>
      <c r="N153" s="11389" t="s">
        <v>18905</v>
      </c>
      <c r="O153" s="11389" t="s">
        <v>18873</v>
      </c>
      <c r="P153" s="11389">
        <v>13</v>
      </c>
      <c r="Q153" s="11382"/>
    </row>
    <row r="154">
      <c r="B154" s="11382"/>
      <c r="C154" s="11382"/>
      <c r="D154" s="11382"/>
      <c r="E154" s="11382"/>
      <c r="F154" s="11382"/>
      <c r="G154" s="11382"/>
      <c r="H154" s="11382"/>
      <c r="I154" s="11382"/>
      <c r="J154" s="11389" t="s">
        <v>19026</v>
      </c>
      <c r="K154" s="11389" t="s">
        <v>18895</v>
      </c>
      <c r="L154" s="11389">
        <v>28</v>
      </c>
      <c r="M154" s="11382"/>
      <c r="N154" s="11389" t="s">
        <v>19027</v>
      </c>
      <c r="O154" s="11389" t="s">
        <v>18853</v>
      </c>
      <c r="P154" s="11389">
        <v>13</v>
      </c>
      <c r="Q154" s="11382"/>
    </row>
    <row r="155">
      <c r="B155" s="11382"/>
      <c r="C155" s="11382"/>
      <c r="D155" s="11382"/>
      <c r="E155" s="11382"/>
      <c r="F155" s="11382"/>
      <c r="G155" s="11382"/>
      <c r="H155" s="11382"/>
      <c r="I155" s="11382"/>
      <c r="J155" s="11389" t="s">
        <v>18995</v>
      </c>
      <c r="K155" s="11389" t="s">
        <v>18850</v>
      </c>
      <c r="L155" s="11389">
        <v>28</v>
      </c>
      <c r="M155" s="11382"/>
      <c r="N155" s="11389" t="s">
        <v>19023</v>
      </c>
      <c r="O155" s="11389" t="s">
        <v>18853</v>
      </c>
      <c r="P155" s="11389">
        <v>13</v>
      </c>
      <c r="Q155" s="11382"/>
    </row>
    <row r="156">
      <c r="B156" s="11382"/>
      <c r="C156" s="11382"/>
      <c r="D156" s="11382"/>
      <c r="E156" s="11382"/>
      <c r="F156" s="11382"/>
      <c r="G156" s="11382"/>
      <c r="H156" s="11382"/>
      <c r="I156" s="11382"/>
      <c r="J156" s="11389" t="s">
        <v>19028</v>
      </c>
      <c r="K156" s="11389" t="s">
        <v>18895</v>
      </c>
      <c r="L156" s="11389">
        <v>27</v>
      </c>
      <c r="M156" s="11382"/>
      <c r="N156" s="11389" t="s">
        <v>18963</v>
      </c>
      <c r="O156" s="11389" t="s">
        <v>18895</v>
      </c>
      <c r="P156" s="11389">
        <v>13</v>
      </c>
      <c r="Q156" s="11382"/>
    </row>
    <row r="157">
      <c r="B157" s="11382"/>
      <c r="C157" s="11382"/>
      <c r="D157" s="11382"/>
      <c r="E157" s="11382"/>
      <c r="F157" s="11382"/>
      <c r="G157" s="11382"/>
      <c r="H157" s="11382"/>
      <c r="I157" s="11382"/>
      <c r="J157" s="11389" t="s">
        <v>19017</v>
      </c>
      <c r="K157" s="11389" t="s">
        <v>18853</v>
      </c>
      <c r="L157" s="11389">
        <v>26</v>
      </c>
      <c r="M157" s="11382"/>
      <c r="N157" s="11389" t="s">
        <v>19029</v>
      </c>
      <c r="O157" s="11389" t="s">
        <v>18853</v>
      </c>
      <c r="P157" s="11389">
        <v>13</v>
      </c>
      <c r="Q157" s="11382"/>
    </row>
    <row r="158">
      <c r="B158" s="11382"/>
      <c r="C158" s="11382"/>
      <c r="D158" s="11382"/>
      <c r="E158" s="11382"/>
      <c r="F158" s="11382"/>
      <c r="G158" s="11382"/>
      <c r="H158" s="11382"/>
      <c r="I158" s="11382"/>
      <c r="J158" s="11389" t="s">
        <v>19030</v>
      </c>
      <c r="K158" s="11389" t="s">
        <v>18853</v>
      </c>
      <c r="L158" s="11389">
        <v>26</v>
      </c>
      <c r="M158" s="11382"/>
      <c r="N158" s="11389" t="s">
        <v>19031</v>
      </c>
      <c r="O158" s="11389" t="s">
        <v>18912</v>
      </c>
      <c r="P158" s="11389">
        <v>13</v>
      </c>
      <c r="Q158" s="11382"/>
    </row>
    <row r="159">
      <c r="B159" s="11382"/>
      <c r="C159" s="11382"/>
      <c r="D159" s="11382"/>
      <c r="E159" s="11382"/>
      <c r="F159" s="11382"/>
      <c r="G159" s="11382"/>
      <c r="H159" s="11382"/>
      <c r="I159" s="11382"/>
      <c r="J159" s="11389" t="s">
        <v>19032</v>
      </c>
      <c r="K159" s="11389" t="s">
        <v>18853</v>
      </c>
      <c r="L159" s="11389">
        <v>26</v>
      </c>
      <c r="M159" s="11382"/>
      <c r="N159" s="11389" t="s">
        <v>19006</v>
      </c>
      <c r="O159" s="11389" t="s">
        <v>18853</v>
      </c>
      <c r="P159" s="11389">
        <v>13</v>
      </c>
      <c r="Q159" s="11382"/>
    </row>
    <row r="160">
      <c r="B160" s="11382"/>
      <c r="C160" s="11382"/>
      <c r="D160" s="11382"/>
      <c r="E160" s="11382"/>
      <c r="F160" s="11382"/>
      <c r="G160" s="11382"/>
      <c r="H160" s="11382"/>
      <c r="I160" s="11382"/>
      <c r="J160" s="11389" t="s">
        <v>18965</v>
      </c>
      <c r="K160" s="11389" t="s">
        <v>18853</v>
      </c>
      <c r="L160" s="11389">
        <v>26</v>
      </c>
      <c r="M160" s="11382"/>
      <c r="N160" s="11389" t="s">
        <v>19032</v>
      </c>
      <c r="O160" s="11389" t="s">
        <v>18853</v>
      </c>
      <c r="P160" s="11389">
        <v>13</v>
      </c>
      <c r="Q160" s="11382"/>
    </row>
    <row r="161">
      <c r="B161" s="11382"/>
      <c r="C161" s="11382"/>
      <c r="D161" s="11382"/>
      <c r="E161" s="11382"/>
      <c r="F161" s="11382"/>
      <c r="G161" s="11382"/>
      <c r="H161" s="11382"/>
      <c r="I161" s="11382"/>
      <c r="J161" s="11389" t="s">
        <v>19013</v>
      </c>
      <c r="K161" s="11389" t="s">
        <v>18853</v>
      </c>
      <c r="L161" s="11389">
        <v>25</v>
      </c>
      <c r="M161" s="11382"/>
      <c r="N161" s="11389" t="s">
        <v>19033</v>
      </c>
      <c r="O161" s="11389" t="s">
        <v>18853</v>
      </c>
      <c r="P161" s="11389">
        <v>12</v>
      </c>
      <c r="Q161" s="11382"/>
    </row>
    <row r="162">
      <c r="B162" s="11382"/>
      <c r="C162" s="11382"/>
      <c r="D162" s="11382"/>
      <c r="E162" s="11382"/>
      <c r="F162" s="11382"/>
      <c r="G162" s="11382"/>
      <c r="H162" s="11382"/>
      <c r="I162" s="11382"/>
      <c r="J162" s="11389" t="s">
        <v>19008</v>
      </c>
      <c r="K162" s="11389" t="s">
        <v>18853</v>
      </c>
      <c r="L162" s="11389">
        <v>25</v>
      </c>
      <c r="M162" s="11382"/>
      <c r="N162" s="11389" t="s">
        <v>19034</v>
      </c>
      <c r="O162" s="11389" t="s">
        <v>18853</v>
      </c>
      <c r="P162" s="11389">
        <v>12</v>
      </c>
      <c r="Q162" s="11382"/>
    </row>
    <row r="163">
      <c r="B163" s="11382"/>
      <c r="C163" s="11382"/>
      <c r="D163" s="11382"/>
      <c r="E163" s="11382"/>
      <c r="F163" s="11382"/>
      <c r="G163" s="11382"/>
      <c r="H163" s="11382"/>
      <c r="I163" s="11382"/>
      <c r="J163" s="11389" t="s">
        <v>19014</v>
      </c>
      <c r="K163" s="11389"/>
      <c r="L163" s="11389">
        <v>25</v>
      </c>
      <c r="M163" s="11382"/>
      <c r="N163" s="11389" t="s">
        <v>19035</v>
      </c>
      <c r="O163" s="11389" t="s">
        <v>18853</v>
      </c>
      <c r="P163" s="11389">
        <v>12</v>
      </c>
      <c r="Q163" s="11382"/>
    </row>
    <row r="164">
      <c r="B164" s="11382"/>
      <c r="C164" s="11382"/>
      <c r="D164" s="11382"/>
      <c r="E164" s="11382"/>
      <c r="F164" s="11382"/>
      <c r="G164" s="11382"/>
      <c r="H164" s="11382"/>
      <c r="I164" s="11382"/>
      <c r="J164" s="11389" t="s">
        <v>19036</v>
      </c>
      <c r="K164" s="11389" t="s">
        <v>18895</v>
      </c>
      <c r="L164" s="11389">
        <v>25</v>
      </c>
      <c r="M164" s="11382"/>
      <c r="N164" s="11389" t="s">
        <v>19037</v>
      </c>
      <c r="O164" s="11389" t="s">
        <v>18895</v>
      </c>
      <c r="P164" s="11389">
        <v>12</v>
      </c>
      <c r="Q164" s="11382"/>
    </row>
    <row r="165">
      <c r="B165" s="11382"/>
      <c r="C165" s="11382"/>
      <c r="D165" s="11382"/>
      <c r="E165" s="11382"/>
      <c r="F165" s="11382"/>
      <c r="G165" s="11382"/>
      <c r="H165" s="11382"/>
      <c r="I165" s="11382"/>
      <c r="J165" s="11389" t="s">
        <v>19038</v>
      </c>
      <c r="K165" s="11389" t="s">
        <v>18853</v>
      </c>
      <c r="L165" s="11389">
        <v>24</v>
      </c>
      <c r="M165" s="11382"/>
      <c r="N165" s="11389" t="s">
        <v>19039</v>
      </c>
      <c r="O165" s="11389" t="s">
        <v>18895</v>
      </c>
      <c r="P165" s="11389">
        <v>12</v>
      </c>
      <c r="Q165" s="11382"/>
    </row>
    <row r="166">
      <c r="B166" s="11382"/>
      <c r="C166" s="11382"/>
      <c r="D166" s="11382"/>
      <c r="E166" s="11382"/>
      <c r="F166" s="11382"/>
      <c r="G166" s="11382"/>
      <c r="H166" s="11382"/>
      <c r="I166" s="11382"/>
      <c r="J166" s="11389" t="s">
        <v>19035</v>
      </c>
      <c r="K166" s="11389" t="s">
        <v>18853</v>
      </c>
      <c r="L166" s="11389">
        <v>24</v>
      </c>
      <c r="M166" s="11382"/>
      <c r="N166" s="11389" t="s">
        <v>19040</v>
      </c>
      <c r="O166" s="11389" t="s">
        <v>18895</v>
      </c>
      <c r="P166" s="11389">
        <v>12</v>
      </c>
      <c r="Q166" s="11382"/>
    </row>
    <row r="167">
      <c r="B167" s="11382"/>
      <c r="C167" s="11382"/>
      <c r="D167" s="11382"/>
      <c r="E167" s="11382"/>
      <c r="F167" s="11382"/>
      <c r="G167" s="11382"/>
      <c r="H167" s="11382"/>
      <c r="I167" s="11382"/>
      <c r="J167" s="11389" t="s">
        <v>19041</v>
      </c>
      <c r="K167" s="11389" t="s">
        <v>18895</v>
      </c>
      <c r="L167" s="11389">
        <v>24</v>
      </c>
      <c r="M167" s="11382"/>
      <c r="N167" s="11389" t="s">
        <v>19042</v>
      </c>
      <c r="O167" s="11389" t="s">
        <v>18853</v>
      </c>
      <c r="P167" s="11389">
        <v>12</v>
      </c>
      <c r="Q167" s="11382"/>
    </row>
    <row r="168">
      <c r="B168" s="11382"/>
      <c r="C168" s="11382"/>
      <c r="D168" s="11382"/>
      <c r="E168" s="11382"/>
      <c r="F168" s="11382"/>
      <c r="G168" s="11382"/>
      <c r="H168" s="11382"/>
      <c r="I168" s="11382"/>
      <c r="J168" s="11389" t="s">
        <v>19043</v>
      </c>
      <c r="K168" s="11389" t="s">
        <v>18895</v>
      </c>
      <c r="L168" s="11389">
        <v>24</v>
      </c>
      <c r="M168" s="11382"/>
      <c r="N168" s="11389" t="s">
        <v>19044</v>
      </c>
      <c r="O168" s="11389" t="s">
        <v>18895</v>
      </c>
      <c r="P168" s="11389">
        <v>12</v>
      </c>
      <c r="Q168" s="11382"/>
    </row>
    <row r="169">
      <c r="B169" s="11382"/>
      <c r="C169" s="11382"/>
      <c r="D169" s="11382"/>
      <c r="E169" s="11382"/>
      <c r="F169" s="11382"/>
      <c r="G169" s="11382"/>
      <c r="H169" s="11382"/>
      <c r="I169" s="11382"/>
      <c r="J169" s="11389" t="s">
        <v>18991</v>
      </c>
      <c r="K169" s="11389" t="s">
        <v>18853</v>
      </c>
      <c r="L169" s="11389">
        <v>23</v>
      </c>
      <c r="M169" s="11382"/>
      <c r="N169" s="11389" t="s">
        <v>19045</v>
      </c>
      <c r="O169" s="11389" t="s">
        <v>18912</v>
      </c>
      <c r="P169" s="11389">
        <v>12</v>
      </c>
      <c r="Q169" s="11382"/>
    </row>
    <row r="170">
      <c r="B170" s="11382"/>
      <c r="C170" s="11382"/>
      <c r="D170" s="11382"/>
      <c r="E170" s="11382"/>
      <c r="F170" s="11382"/>
      <c r="G170" s="11382"/>
      <c r="H170" s="11382"/>
      <c r="I170" s="11382"/>
      <c r="J170" s="11389" t="s">
        <v>18982</v>
      </c>
      <c r="K170" s="11389" t="s">
        <v>18895</v>
      </c>
      <c r="L170" s="11389">
        <v>23</v>
      </c>
      <c r="M170" s="11382"/>
      <c r="N170" s="11389" t="s">
        <v>19000</v>
      </c>
      <c r="O170" s="11389" t="s">
        <v>18895</v>
      </c>
      <c r="P170" s="11389">
        <v>12</v>
      </c>
      <c r="Q170" s="11382"/>
    </row>
    <row r="171">
      <c r="B171" s="11382"/>
      <c r="C171" s="11382"/>
      <c r="D171" s="11382"/>
      <c r="E171" s="11382"/>
      <c r="F171" s="11382"/>
      <c r="G171" s="11382"/>
      <c r="H171" s="11382"/>
      <c r="I171" s="11382"/>
      <c r="J171" s="11389" t="s">
        <v>19046</v>
      </c>
      <c r="K171" s="11389" t="s">
        <v>18895</v>
      </c>
      <c r="L171" s="11389">
        <v>23</v>
      </c>
      <c r="M171" s="11382"/>
      <c r="N171" s="11389" t="s">
        <v>19047</v>
      </c>
      <c r="O171" s="11389" t="s">
        <v>18895</v>
      </c>
      <c r="P171" s="11389">
        <v>12</v>
      </c>
      <c r="Q171" s="11382"/>
    </row>
    <row r="172">
      <c r="B172" s="11382"/>
      <c r="C172" s="11382"/>
      <c r="D172" s="11382"/>
      <c r="E172" s="11382"/>
      <c r="F172" s="11382"/>
      <c r="G172" s="11382"/>
      <c r="H172" s="11382"/>
      <c r="I172" s="11382"/>
      <c r="J172" s="11389" t="s">
        <v>19022</v>
      </c>
      <c r="K172" s="11389" t="s">
        <v>18895</v>
      </c>
      <c r="L172" s="11389">
        <v>22</v>
      </c>
      <c r="M172" s="11382"/>
      <c r="N172" s="11389" t="s">
        <v>19048</v>
      </c>
      <c r="O172" s="11389" t="s">
        <v>18853</v>
      </c>
      <c r="P172" s="11389">
        <v>12</v>
      </c>
      <c r="Q172" s="11382"/>
    </row>
    <row r="173">
      <c r="B173" s="11382"/>
      <c r="C173" s="11382"/>
      <c r="D173" s="11382"/>
      <c r="E173" s="11382"/>
      <c r="F173" s="11382"/>
      <c r="G173" s="11382"/>
      <c r="H173" s="11382"/>
      <c r="I173" s="11382"/>
      <c r="J173" s="11389" t="s">
        <v>19049</v>
      </c>
      <c r="K173" s="11389" t="s">
        <v>18895</v>
      </c>
      <c r="L173" s="11389">
        <v>22</v>
      </c>
      <c r="M173" s="11382"/>
      <c r="N173" s="11389" t="s">
        <v>19002</v>
      </c>
      <c r="O173" s="11389" t="s">
        <v>18895</v>
      </c>
      <c r="P173" s="11389">
        <v>11</v>
      </c>
      <c r="Q173" s="11382"/>
    </row>
    <row r="174">
      <c r="B174" s="11382"/>
      <c r="C174" s="11382"/>
      <c r="D174" s="11382"/>
      <c r="E174" s="11382"/>
      <c r="F174" s="11382"/>
      <c r="G174" s="11382"/>
      <c r="H174" s="11382"/>
      <c r="I174" s="11382"/>
      <c r="J174" s="11389" t="s">
        <v>19050</v>
      </c>
      <c r="K174" s="11389" t="s">
        <v>18850</v>
      </c>
      <c r="L174" s="11389">
        <v>22</v>
      </c>
      <c r="M174" s="11382"/>
      <c r="N174" s="11389" t="s">
        <v>19051</v>
      </c>
      <c r="O174" s="11389" t="s">
        <v>18912</v>
      </c>
      <c r="P174" s="11389">
        <v>11</v>
      </c>
      <c r="Q174" s="11382"/>
    </row>
    <row r="175">
      <c r="B175" s="11382"/>
      <c r="C175" s="11382"/>
      <c r="D175" s="11382"/>
      <c r="E175" s="11382"/>
      <c r="F175" s="11382"/>
      <c r="G175" s="11382"/>
      <c r="H175" s="11382"/>
      <c r="I175" s="11382"/>
      <c r="J175" s="11389" t="s">
        <v>19029</v>
      </c>
      <c r="K175" s="11389" t="s">
        <v>18853</v>
      </c>
      <c r="L175" s="11389">
        <v>22</v>
      </c>
      <c r="M175" s="11382"/>
      <c r="N175" s="11389" t="s">
        <v>19052</v>
      </c>
      <c r="O175" s="11389" t="s">
        <v>18895</v>
      </c>
      <c r="P175" s="11389">
        <v>11</v>
      </c>
      <c r="Q175" s="11382"/>
    </row>
    <row r="176">
      <c r="B176" s="11382"/>
      <c r="C176" s="11382"/>
      <c r="D176" s="11382"/>
      <c r="E176" s="11382"/>
      <c r="F176" s="11382"/>
      <c r="G176" s="11382"/>
      <c r="H176" s="11382"/>
      <c r="I176" s="11382"/>
      <c r="J176" s="11389" t="s">
        <v>19053</v>
      </c>
      <c r="K176" s="11389" t="s">
        <v>18853</v>
      </c>
      <c r="L176" s="11389">
        <v>21</v>
      </c>
      <c r="M176" s="11382"/>
      <c r="N176" s="11389" t="s">
        <v>19054</v>
      </c>
      <c r="O176" s="11389"/>
      <c r="P176" s="11389">
        <v>11</v>
      </c>
      <c r="Q176" s="11382"/>
    </row>
    <row r="177">
      <c r="B177" s="11382"/>
      <c r="C177" s="11382"/>
      <c r="D177" s="11382"/>
      <c r="E177" s="11382"/>
      <c r="F177" s="11382"/>
      <c r="G177" s="11382"/>
      <c r="H177" s="11382"/>
      <c r="I177" s="11382"/>
      <c r="J177" s="11389" t="s">
        <v>19055</v>
      </c>
      <c r="K177" s="11389" t="s">
        <v>18895</v>
      </c>
      <c r="L177" s="11389">
        <v>21</v>
      </c>
      <c r="M177" s="11382"/>
      <c r="N177" s="11389" t="s">
        <v>19024</v>
      </c>
      <c r="O177" s="11389" t="s">
        <v>18853</v>
      </c>
      <c r="P177" s="11389">
        <v>11</v>
      </c>
      <c r="Q177" s="11382"/>
    </row>
    <row r="178">
      <c r="B178" s="11382"/>
      <c r="C178" s="11382"/>
      <c r="D178" s="11382"/>
      <c r="E178" s="11382"/>
      <c r="F178" s="11382"/>
      <c r="G178" s="11382"/>
      <c r="H178" s="11382"/>
      <c r="I178" s="11382"/>
      <c r="J178" s="11389" t="s">
        <v>19018</v>
      </c>
      <c r="K178" s="11389" t="s">
        <v>18853</v>
      </c>
      <c r="L178" s="11389">
        <v>21</v>
      </c>
      <c r="M178" s="11382"/>
      <c r="N178" s="11389" t="s">
        <v>19056</v>
      </c>
      <c r="O178" s="11389" t="s">
        <v>18895</v>
      </c>
      <c r="P178" s="11389">
        <v>11</v>
      </c>
      <c r="Q178" s="11382"/>
    </row>
    <row r="179">
      <c r="B179" s="11382"/>
      <c r="C179" s="11382"/>
      <c r="D179" s="11382"/>
      <c r="E179" s="11382"/>
      <c r="F179" s="11382"/>
      <c r="G179" s="11382"/>
      <c r="H179" s="11382"/>
      <c r="I179" s="11382"/>
      <c r="J179" s="11389" t="s">
        <v>19057</v>
      </c>
      <c r="K179" s="11389" t="s">
        <v>18895</v>
      </c>
      <c r="L179" s="11389">
        <v>21</v>
      </c>
      <c r="M179" s="11382"/>
      <c r="N179" s="11389" t="s">
        <v>19058</v>
      </c>
      <c r="O179" s="11389" t="s">
        <v>18895</v>
      </c>
      <c r="P179" s="11389">
        <v>11</v>
      </c>
      <c r="Q179" s="11382"/>
    </row>
    <row r="180">
      <c r="B180" s="11382"/>
      <c r="C180" s="11382"/>
      <c r="D180" s="11382"/>
      <c r="E180" s="11382"/>
      <c r="F180" s="11382"/>
      <c r="G180" s="11382"/>
      <c r="H180" s="11382"/>
      <c r="I180" s="11382"/>
      <c r="J180" s="11389" t="s">
        <v>19059</v>
      </c>
      <c r="K180" s="11389" t="s">
        <v>18895</v>
      </c>
      <c r="L180" s="11389">
        <v>21</v>
      </c>
      <c r="M180" s="11382"/>
      <c r="N180" s="11389" t="s">
        <v>19060</v>
      </c>
      <c r="O180" s="11389" t="s">
        <v>18895</v>
      </c>
      <c r="P180" s="11389">
        <v>11</v>
      </c>
      <c r="Q180" s="11382"/>
    </row>
    <row r="181">
      <c r="B181" s="11382"/>
      <c r="C181" s="11382"/>
      <c r="D181" s="11382"/>
      <c r="E181" s="11382"/>
      <c r="F181" s="11382"/>
      <c r="G181" s="11382"/>
      <c r="H181" s="11382"/>
      <c r="I181" s="11382"/>
      <c r="J181" s="11389" t="s">
        <v>18973</v>
      </c>
      <c r="K181" s="11389" t="s">
        <v>18912</v>
      </c>
      <c r="L181" s="11389">
        <v>21</v>
      </c>
      <c r="M181" s="11382"/>
      <c r="N181" s="11389" t="s">
        <v>19061</v>
      </c>
      <c r="O181" s="11389" t="s">
        <v>18895</v>
      </c>
      <c r="P181" s="11389">
        <v>11</v>
      </c>
      <c r="Q181" s="11382"/>
    </row>
    <row r="182">
      <c r="B182" s="11382"/>
      <c r="C182" s="11382"/>
      <c r="D182" s="11382"/>
      <c r="E182" s="11382"/>
      <c r="F182" s="11382"/>
      <c r="G182" s="11382"/>
      <c r="H182" s="11382"/>
      <c r="I182" s="11382"/>
      <c r="J182" s="11389" t="s">
        <v>19062</v>
      </c>
      <c r="K182" s="11389" t="s">
        <v>18895</v>
      </c>
      <c r="L182" s="11389">
        <v>20</v>
      </c>
      <c r="M182" s="11382"/>
      <c r="N182" s="11389" t="s">
        <v>19063</v>
      </c>
      <c r="O182" s="11389" t="s">
        <v>18895</v>
      </c>
      <c r="P182" s="11389">
        <v>11</v>
      </c>
      <c r="Q182" s="11382"/>
    </row>
    <row r="183">
      <c r="B183" s="11382"/>
      <c r="C183" s="11382"/>
      <c r="D183" s="11382"/>
      <c r="E183" s="11382"/>
      <c r="F183" s="11382"/>
      <c r="G183" s="11382"/>
      <c r="H183" s="11382"/>
      <c r="I183" s="11382"/>
      <c r="J183" s="11389" t="s">
        <v>19064</v>
      </c>
      <c r="K183" s="11389" t="s">
        <v>18895</v>
      </c>
      <c r="L183" s="11389">
        <v>20</v>
      </c>
      <c r="M183" s="11382"/>
      <c r="N183" s="11389" t="s">
        <v>19065</v>
      </c>
      <c r="O183" s="11389" t="s">
        <v>18850</v>
      </c>
      <c r="P183" s="11389">
        <v>11</v>
      </c>
      <c r="Q183" s="11382"/>
    </row>
    <row r="184">
      <c r="B184" s="11382"/>
      <c r="C184" s="11382"/>
      <c r="D184" s="11382"/>
      <c r="E184" s="11382"/>
      <c r="F184" s="11382"/>
      <c r="G184" s="11382"/>
      <c r="H184" s="11382"/>
      <c r="I184" s="11382"/>
      <c r="J184" s="11389" t="s">
        <v>19048</v>
      </c>
      <c r="K184" s="11389" t="s">
        <v>18853</v>
      </c>
      <c r="L184" s="11389">
        <v>20</v>
      </c>
      <c r="M184" s="11382"/>
      <c r="N184" s="11389" t="s">
        <v>19066</v>
      </c>
      <c r="O184" s="11389" t="s">
        <v>18912</v>
      </c>
      <c r="P184" s="11389">
        <v>11</v>
      </c>
      <c r="Q184" s="11382"/>
    </row>
    <row r="185">
      <c r="B185" s="11382"/>
      <c r="C185" s="11382"/>
      <c r="D185" s="11382"/>
      <c r="E185" s="11382"/>
      <c r="F185" s="11382"/>
      <c r="G185" s="11382"/>
      <c r="H185" s="11382"/>
      <c r="I185" s="11382"/>
      <c r="J185" s="11389" t="s">
        <v>19067</v>
      </c>
      <c r="K185" s="11389" t="s">
        <v>18850</v>
      </c>
      <c r="L185" s="11389">
        <v>20</v>
      </c>
      <c r="M185" s="11382"/>
      <c r="N185" s="11389" t="s">
        <v>19068</v>
      </c>
      <c r="O185" s="11389" t="s">
        <v>18912</v>
      </c>
      <c r="P185" s="11389">
        <v>11</v>
      </c>
      <c r="Q185" s="11382"/>
    </row>
    <row r="186">
      <c r="B186" s="11382"/>
      <c r="C186" s="11382"/>
      <c r="D186" s="11382"/>
      <c r="E186" s="11382"/>
      <c r="F186" s="11382"/>
      <c r="G186" s="11382"/>
      <c r="H186" s="11382"/>
      <c r="I186" s="11382"/>
      <c r="J186" s="11389" t="s">
        <v>19069</v>
      </c>
      <c r="K186" s="11389" t="s">
        <v>18853</v>
      </c>
      <c r="L186" s="11389">
        <v>20</v>
      </c>
      <c r="M186" s="11382"/>
      <c r="N186" s="11389" t="s">
        <v>19070</v>
      </c>
      <c r="O186" s="11389" t="s">
        <v>18853</v>
      </c>
      <c r="P186" s="11389">
        <v>11</v>
      </c>
      <c r="Q186" s="11382"/>
    </row>
    <row r="187">
      <c r="B187" s="11382"/>
      <c r="C187" s="11382"/>
      <c r="D187" s="11382"/>
      <c r="E187" s="11382"/>
      <c r="F187" s="11382"/>
      <c r="G187" s="11382"/>
      <c r="H187" s="11382"/>
      <c r="I187" s="11382"/>
      <c r="J187" s="11389" t="s">
        <v>19071</v>
      </c>
      <c r="K187" s="11389" t="s">
        <v>18853</v>
      </c>
      <c r="L187" s="11389">
        <v>20</v>
      </c>
      <c r="M187" s="11382"/>
      <c r="N187" s="11389" t="s">
        <v>19038</v>
      </c>
      <c r="O187" s="11389" t="s">
        <v>18853</v>
      </c>
      <c r="P187" s="11389">
        <v>11</v>
      </c>
      <c r="Q187" s="11382"/>
    </row>
    <row r="188">
      <c r="B188" s="11382"/>
      <c r="C188" s="11382"/>
      <c r="D188" s="11382"/>
      <c r="E188" s="11382"/>
      <c r="F188" s="11382"/>
      <c r="G188" s="11382"/>
      <c r="H188" s="11382"/>
      <c r="I188" s="11382"/>
      <c r="J188" s="11389" t="s">
        <v>19072</v>
      </c>
      <c r="K188" s="11389" t="s">
        <v>18873</v>
      </c>
      <c r="L188" s="11389">
        <v>20</v>
      </c>
      <c r="M188" s="11382"/>
      <c r="N188" s="11389" t="s">
        <v>19073</v>
      </c>
      <c r="O188" s="11389" t="s">
        <v>18853</v>
      </c>
      <c r="P188" s="11389">
        <v>11</v>
      </c>
      <c r="Q188" s="11382"/>
    </row>
    <row r="189">
      <c r="B189" s="11382"/>
      <c r="C189" s="11382"/>
      <c r="D189" s="11382"/>
      <c r="E189" s="11382"/>
      <c r="F189" s="11382"/>
      <c r="G189" s="11382"/>
      <c r="H189" s="11382"/>
      <c r="I189" s="11382"/>
      <c r="J189" s="11389" t="s">
        <v>19074</v>
      </c>
      <c r="K189" s="11389" t="s">
        <v>18853</v>
      </c>
      <c r="L189" s="11389">
        <v>20</v>
      </c>
      <c r="M189" s="11382"/>
      <c r="N189" s="11389" t="s">
        <v>19015</v>
      </c>
      <c r="O189" s="11389" t="s">
        <v>18853</v>
      </c>
      <c r="P189" s="11389">
        <v>10</v>
      </c>
      <c r="Q189" s="11382"/>
    </row>
    <row r="190">
      <c r="B190" s="11382"/>
      <c r="C190" s="11382"/>
      <c r="D190" s="11382"/>
      <c r="E190" s="11382"/>
      <c r="F190" s="11382"/>
      <c r="G190" s="11382"/>
      <c r="H190" s="11382"/>
      <c r="I190" s="11382"/>
      <c r="J190" s="11389" t="s">
        <v>19075</v>
      </c>
      <c r="K190" s="11389" t="s">
        <v>18912</v>
      </c>
      <c r="L190" s="11389">
        <v>19</v>
      </c>
      <c r="M190" s="11382"/>
      <c r="N190" s="11389" t="s">
        <v>19069</v>
      </c>
      <c r="O190" s="11389" t="s">
        <v>18853</v>
      </c>
      <c r="P190" s="11389">
        <v>10</v>
      </c>
      <c r="Q190" s="11382"/>
    </row>
    <row r="191">
      <c r="B191" s="11382"/>
      <c r="C191" s="11382"/>
      <c r="D191" s="11382"/>
      <c r="E191" s="11382"/>
      <c r="F191" s="11382"/>
      <c r="G191" s="11382"/>
      <c r="H191" s="11382"/>
      <c r="I191" s="11382"/>
      <c r="J191" s="11389" t="s">
        <v>19076</v>
      </c>
      <c r="K191" s="11389" t="s">
        <v>18912</v>
      </c>
      <c r="L191" s="11389">
        <v>19</v>
      </c>
      <c r="M191" s="11382"/>
      <c r="N191" s="11389" t="s">
        <v>19077</v>
      </c>
      <c r="O191" s="11389" t="s">
        <v>18912</v>
      </c>
      <c r="P191" s="11389">
        <v>10</v>
      </c>
      <c r="Q191" s="11382"/>
    </row>
    <row r="192">
      <c r="B192" s="11382"/>
      <c r="C192" s="11382"/>
      <c r="D192" s="11382"/>
      <c r="E192" s="11382"/>
      <c r="F192" s="11382"/>
      <c r="G192" s="11382"/>
      <c r="H192" s="11382"/>
      <c r="I192" s="11382"/>
      <c r="J192" s="11389" t="s">
        <v>19066</v>
      </c>
      <c r="K192" s="11389" t="s">
        <v>18912</v>
      </c>
      <c r="L192" s="11389">
        <v>19</v>
      </c>
      <c r="M192" s="11382"/>
      <c r="N192" s="11389" t="s">
        <v>19078</v>
      </c>
      <c r="O192" s="11389" t="s">
        <v>18853</v>
      </c>
      <c r="P192" s="11389">
        <v>10</v>
      </c>
      <c r="Q192" s="11382"/>
    </row>
    <row r="193">
      <c r="B193" s="11382"/>
      <c r="C193" s="11382"/>
      <c r="D193" s="11382"/>
      <c r="E193" s="11382"/>
      <c r="F193" s="11382"/>
      <c r="G193" s="11382"/>
      <c r="H193" s="11382"/>
      <c r="I193" s="11382"/>
      <c r="J193" s="11389" t="s">
        <v>19007</v>
      </c>
      <c r="K193" s="11389" t="s">
        <v>18853</v>
      </c>
      <c r="L193" s="11389">
        <v>19</v>
      </c>
      <c r="M193" s="11382"/>
      <c r="N193" s="11389" t="s">
        <v>19079</v>
      </c>
      <c r="O193" s="11389" t="s">
        <v>18912</v>
      </c>
      <c r="P193" s="11389">
        <v>10</v>
      </c>
      <c r="Q193" s="11382"/>
    </row>
    <row r="194">
      <c r="B194" s="11382"/>
      <c r="C194" s="11382"/>
      <c r="D194" s="11382"/>
      <c r="E194" s="11382"/>
      <c r="F194" s="11382"/>
      <c r="G194" s="11382"/>
      <c r="H194" s="11382"/>
      <c r="I194" s="11382"/>
      <c r="J194" s="11389" t="s">
        <v>19034</v>
      </c>
      <c r="K194" s="11389" t="s">
        <v>18853</v>
      </c>
      <c r="L194" s="11389">
        <v>19</v>
      </c>
      <c r="M194" s="11382"/>
      <c r="N194" s="11389" t="s">
        <v>19080</v>
      </c>
      <c r="O194" s="11389" t="s">
        <v>18912</v>
      </c>
      <c r="P194" s="11389">
        <v>10</v>
      </c>
      <c r="Q194" s="11382"/>
    </row>
    <row r="195">
      <c r="B195" s="11382"/>
      <c r="C195" s="11382"/>
      <c r="D195" s="11382"/>
      <c r="E195" s="11382"/>
      <c r="F195" s="11382"/>
      <c r="G195" s="11382"/>
      <c r="H195" s="11382"/>
      <c r="I195" s="11382"/>
      <c r="J195" s="11389" t="s">
        <v>19027</v>
      </c>
      <c r="K195" s="11389" t="s">
        <v>18853</v>
      </c>
      <c r="L195" s="11389">
        <v>19</v>
      </c>
      <c r="M195" s="11382"/>
      <c r="N195" s="11389" t="s">
        <v>19081</v>
      </c>
      <c r="O195" s="11389" t="s">
        <v>18853</v>
      </c>
      <c r="P195" s="11389">
        <v>10</v>
      </c>
      <c r="Q195" s="11382"/>
    </row>
    <row r="196">
      <c r="B196" s="11382"/>
      <c r="C196" s="11382"/>
      <c r="D196" s="11382"/>
      <c r="E196" s="11382"/>
      <c r="F196" s="11382"/>
      <c r="G196" s="11382"/>
      <c r="H196" s="11382"/>
      <c r="I196" s="11382"/>
      <c r="J196" s="11389" t="s">
        <v>19082</v>
      </c>
      <c r="K196" s="11389" t="s">
        <v>18850</v>
      </c>
      <c r="L196" s="11389">
        <v>19</v>
      </c>
      <c r="M196" s="11382"/>
      <c r="N196" s="11389" t="s">
        <v>19083</v>
      </c>
      <c r="O196" s="11389"/>
      <c r="P196" s="11389">
        <v>10</v>
      </c>
      <c r="Q196" s="11382"/>
    </row>
    <row r="197">
      <c r="B197" s="11382"/>
      <c r="C197" s="11382"/>
      <c r="D197" s="11382"/>
      <c r="E197" s="11382"/>
      <c r="F197" s="11382"/>
      <c r="G197" s="11382"/>
      <c r="H197" s="11382"/>
      <c r="I197" s="11382"/>
      <c r="J197" s="11389" t="s">
        <v>19084</v>
      </c>
      <c r="K197" s="11389" t="s">
        <v>18895</v>
      </c>
      <c r="L197" s="11389">
        <v>19</v>
      </c>
      <c r="M197" s="11382"/>
      <c r="N197" s="11389" t="s">
        <v>19085</v>
      </c>
      <c r="O197" s="11389"/>
      <c r="P197" s="11389">
        <v>10</v>
      </c>
      <c r="Q197" s="11382"/>
    </row>
    <row r="198">
      <c r="B198" s="11382"/>
      <c r="C198" s="11382"/>
      <c r="D198" s="11382"/>
      <c r="E198" s="11382"/>
      <c r="F198" s="11382"/>
      <c r="G198" s="11382"/>
      <c r="H198" s="11382"/>
      <c r="I198" s="11382"/>
      <c r="J198" s="11389" t="s">
        <v>19025</v>
      </c>
      <c r="K198" s="11389" t="s">
        <v>18895</v>
      </c>
      <c r="L198" s="11389">
        <v>19</v>
      </c>
      <c r="M198" s="11382"/>
      <c r="N198" s="11389" t="s">
        <v>19086</v>
      </c>
      <c r="O198" s="11389" t="s">
        <v>18853</v>
      </c>
      <c r="P198" s="11389">
        <v>10</v>
      </c>
      <c r="Q198" s="11382"/>
    </row>
    <row r="199">
      <c r="B199" s="11382"/>
      <c r="C199" s="11382"/>
      <c r="D199" s="11382"/>
      <c r="E199" s="11382"/>
      <c r="F199" s="11382"/>
      <c r="G199" s="11382"/>
      <c r="H199" s="11382"/>
      <c r="I199" s="11382"/>
      <c r="J199" s="11389" t="s">
        <v>19087</v>
      </c>
      <c r="K199" s="11389" t="s">
        <v>18850</v>
      </c>
      <c r="L199" s="11389">
        <v>19</v>
      </c>
      <c r="M199" s="11382"/>
      <c r="N199" s="11389" t="s">
        <v>19088</v>
      </c>
      <c r="O199" s="11389" t="s">
        <v>18853</v>
      </c>
      <c r="P199" s="11389">
        <v>10</v>
      </c>
      <c r="Q199" s="11382"/>
    </row>
    <row r="200">
      <c r="B200" s="11382"/>
      <c r="C200" s="11382"/>
      <c r="D200" s="11382"/>
      <c r="E200" s="11382"/>
      <c r="F200" s="11382"/>
      <c r="G200" s="11382"/>
      <c r="H200" s="11382"/>
      <c r="I200" s="11382"/>
      <c r="J200" s="11389" t="s">
        <v>19089</v>
      </c>
      <c r="K200" s="11389" t="s">
        <v>18853</v>
      </c>
      <c r="L200" s="11389">
        <v>19</v>
      </c>
      <c r="M200" s="11382"/>
      <c r="N200" s="11389" t="s">
        <v>19090</v>
      </c>
      <c r="O200" s="11389" t="s">
        <v>18895</v>
      </c>
      <c r="P200" s="11389">
        <v>10</v>
      </c>
      <c r="Q200" s="11382"/>
    </row>
    <row r="201">
      <c r="B201" s="11382"/>
      <c r="C201" s="11382"/>
      <c r="D201" s="11382"/>
      <c r="E201" s="11382"/>
      <c r="F201" s="11382"/>
      <c r="G201" s="11382"/>
      <c r="H201" s="11382"/>
      <c r="I201" s="11382"/>
      <c r="J201" s="11389" t="s">
        <v>19058</v>
      </c>
      <c r="K201" s="11389" t="s">
        <v>18895</v>
      </c>
      <c r="L201" s="11389">
        <v>19</v>
      </c>
      <c r="M201" s="11382"/>
      <c r="N201" s="11389" t="s">
        <v>19091</v>
      </c>
      <c r="O201" s="11389" t="s">
        <v>18895</v>
      </c>
      <c r="P201" s="11389">
        <v>10</v>
      </c>
      <c r="Q201" s="11382"/>
    </row>
    <row r="202">
      <c r="B202" s="11382"/>
      <c r="C202" s="11382"/>
      <c r="D202" s="11382"/>
      <c r="E202" s="11382"/>
      <c r="F202" s="11382"/>
      <c r="G202" s="11382"/>
      <c r="H202" s="11382"/>
      <c r="I202" s="11382"/>
      <c r="J202" s="11389" t="s">
        <v>19061</v>
      </c>
      <c r="K202" s="11389" t="s">
        <v>18895</v>
      </c>
      <c r="L202" s="11389">
        <v>18</v>
      </c>
      <c r="M202" s="11382"/>
      <c r="N202" s="11389" t="s">
        <v>19092</v>
      </c>
      <c r="O202" s="11389" t="s">
        <v>18912</v>
      </c>
      <c r="P202" s="11389">
        <v>10</v>
      </c>
      <c r="Q202" s="11382"/>
    </row>
    <row r="203">
      <c r="B203" s="11382"/>
      <c r="C203" s="11382"/>
      <c r="D203" s="11382"/>
      <c r="E203" s="11382"/>
      <c r="F203" s="11382"/>
      <c r="G203" s="11382"/>
      <c r="H203" s="11382"/>
      <c r="I203" s="11382"/>
      <c r="J203" s="11389" t="s">
        <v>19063</v>
      </c>
      <c r="K203" s="11389" t="s">
        <v>18895</v>
      </c>
      <c r="L203" s="11389">
        <v>18</v>
      </c>
      <c r="M203" s="11382"/>
      <c r="N203" s="11389" t="s">
        <v>19093</v>
      </c>
      <c r="O203" s="11389" t="s">
        <v>18912</v>
      </c>
      <c r="P203" s="11389">
        <v>10</v>
      </c>
      <c r="Q203" s="11382"/>
    </row>
    <row r="204">
      <c r="B204" s="11382"/>
      <c r="C204" s="11382"/>
      <c r="D204" s="11382"/>
      <c r="E204" s="11382"/>
      <c r="F204" s="11382"/>
      <c r="G204" s="11382"/>
      <c r="H204" s="11382"/>
      <c r="I204" s="11382"/>
      <c r="J204" s="11389" t="s">
        <v>19001</v>
      </c>
      <c r="K204" s="11389" t="s">
        <v>18895</v>
      </c>
      <c r="L204" s="11389">
        <v>18</v>
      </c>
      <c r="M204" s="11382"/>
      <c r="N204" s="11389" t="s">
        <v>19094</v>
      </c>
      <c r="O204" s="11389" t="s">
        <v>18895</v>
      </c>
      <c r="P204" s="11389">
        <v>10</v>
      </c>
      <c r="Q204" s="11382"/>
    </row>
    <row r="205">
      <c r="B205" s="11382"/>
      <c r="C205" s="11382"/>
      <c r="D205" s="11382"/>
      <c r="E205" s="11382"/>
      <c r="F205" s="11382"/>
      <c r="G205" s="11382"/>
      <c r="H205" s="11382"/>
      <c r="I205" s="11382"/>
      <c r="J205" s="11389" t="s">
        <v>19095</v>
      </c>
      <c r="K205" s="11389" t="s">
        <v>18895</v>
      </c>
      <c r="L205" s="11389">
        <v>18</v>
      </c>
      <c r="M205" s="11382"/>
      <c r="N205" s="11389" t="s">
        <v>19028</v>
      </c>
      <c r="O205" s="11389" t="s">
        <v>18895</v>
      </c>
      <c r="P205" s="11389">
        <v>10</v>
      </c>
      <c r="Q205" s="11382"/>
    </row>
    <row r="206">
      <c r="B206" s="11382"/>
      <c r="C206" s="11382"/>
      <c r="D206" s="11382"/>
      <c r="E206" s="11382"/>
      <c r="F206" s="11382"/>
      <c r="G206" s="11382"/>
      <c r="H206" s="11382"/>
      <c r="I206" s="11382"/>
      <c r="J206" s="11389" t="s">
        <v>19096</v>
      </c>
      <c r="K206" s="11389" t="s">
        <v>18873</v>
      </c>
      <c r="L206" s="11389">
        <v>18</v>
      </c>
      <c r="M206" s="11382"/>
      <c r="N206" s="11389" t="s">
        <v>19019</v>
      </c>
      <c r="O206" s="11389" t="s">
        <v>18895</v>
      </c>
      <c r="P206" s="11389">
        <v>9</v>
      </c>
      <c r="Q206" s="11382"/>
    </row>
    <row r="207">
      <c r="B207" s="11382"/>
      <c r="C207" s="11382"/>
      <c r="D207" s="11382"/>
      <c r="E207" s="11382"/>
      <c r="F207" s="11382"/>
      <c r="G207" s="11382"/>
      <c r="H207" s="11382"/>
      <c r="I207" s="11382"/>
      <c r="J207" s="11389" t="s">
        <v>19085</v>
      </c>
      <c r="K207" s="11389"/>
      <c r="L207" s="11389">
        <v>18</v>
      </c>
      <c r="M207" s="11382"/>
      <c r="N207" s="11389" t="s">
        <v>19097</v>
      </c>
      <c r="O207" s="11389" t="s">
        <v>18895</v>
      </c>
      <c r="P207" s="11389">
        <v>9</v>
      </c>
      <c r="Q207" s="11382"/>
    </row>
    <row r="208">
      <c r="B208" s="11382"/>
      <c r="C208" s="11382"/>
      <c r="D208" s="11382"/>
      <c r="E208" s="11382"/>
      <c r="F208" s="11382"/>
      <c r="G208" s="11382"/>
      <c r="H208" s="11382"/>
      <c r="I208" s="11382"/>
      <c r="J208" s="11389" t="s">
        <v>19070</v>
      </c>
      <c r="K208" s="11389" t="s">
        <v>18853</v>
      </c>
      <c r="L208" s="11389">
        <v>18</v>
      </c>
      <c r="M208" s="11382"/>
      <c r="N208" s="11389" t="s">
        <v>19084</v>
      </c>
      <c r="O208" s="11389" t="s">
        <v>18895</v>
      </c>
      <c r="P208" s="11389">
        <v>9</v>
      </c>
      <c r="Q208" s="11382"/>
    </row>
    <row r="209">
      <c r="B209" s="11382"/>
      <c r="C209" s="11382"/>
      <c r="D209" s="11382"/>
      <c r="E209" s="11382"/>
      <c r="F209" s="11382"/>
      <c r="G209" s="11382"/>
      <c r="H209" s="11382"/>
      <c r="I209" s="11382"/>
      <c r="J209" s="11389" t="s">
        <v>19098</v>
      </c>
      <c r="K209" s="11389" t="s">
        <v>18853</v>
      </c>
      <c r="L209" s="11389">
        <v>17</v>
      </c>
      <c r="M209" s="11382"/>
      <c r="N209" s="11389" t="s">
        <v>19099</v>
      </c>
      <c r="O209" s="11389" t="s">
        <v>18895</v>
      </c>
      <c r="P209" s="11389">
        <v>9</v>
      </c>
      <c r="Q209" s="11382"/>
    </row>
    <row r="210">
      <c r="B210" s="11382"/>
      <c r="C210" s="11382"/>
      <c r="D210" s="11382"/>
      <c r="E210" s="11382"/>
      <c r="F210" s="11382"/>
      <c r="G210" s="11382"/>
      <c r="H210" s="11382"/>
      <c r="I210" s="11382"/>
      <c r="J210" s="11389" t="s">
        <v>19100</v>
      </c>
      <c r="K210" s="11389" t="s">
        <v>18853</v>
      </c>
      <c r="L210" s="11389">
        <v>17</v>
      </c>
      <c r="M210" s="11382"/>
      <c r="N210" s="11389" t="s">
        <v>19101</v>
      </c>
      <c r="O210" s="11389" t="s">
        <v>18895</v>
      </c>
      <c r="P210" s="11389">
        <v>9</v>
      </c>
      <c r="Q210" s="11382"/>
    </row>
    <row r="211">
      <c r="B211" s="11382"/>
      <c r="C211" s="11382"/>
      <c r="D211" s="11382"/>
      <c r="E211" s="11382"/>
      <c r="F211" s="11382"/>
      <c r="G211" s="11382"/>
      <c r="H211" s="11382"/>
      <c r="I211" s="11382"/>
      <c r="J211" s="11389" t="s">
        <v>18998</v>
      </c>
      <c r="K211" s="11389" t="s">
        <v>18895</v>
      </c>
      <c r="L211" s="11389">
        <v>17</v>
      </c>
      <c r="M211" s="11382"/>
      <c r="N211" s="11389" t="s">
        <v>19082</v>
      </c>
      <c r="O211" s="11389" t="s">
        <v>18850</v>
      </c>
      <c r="P211" s="11389">
        <v>9</v>
      </c>
      <c r="Q211" s="11382"/>
    </row>
    <row r="212">
      <c r="B212" s="11382"/>
      <c r="C212" s="11382"/>
      <c r="D212" s="11382"/>
      <c r="E212" s="11382"/>
      <c r="F212" s="11382"/>
      <c r="G212" s="11382"/>
      <c r="H212" s="11382"/>
      <c r="I212" s="11382"/>
      <c r="J212" s="11389" t="s">
        <v>19102</v>
      </c>
      <c r="K212" s="11389" t="s">
        <v>18895</v>
      </c>
      <c r="L212" s="11389">
        <v>17</v>
      </c>
      <c r="M212" s="11382"/>
      <c r="N212" s="11389" t="s">
        <v>19103</v>
      </c>
      <c r="O212" s="11389" t="s">
        <v>18853</v>
      </c>
      <c r="P212" s="11389">
        <v>9</v>
      </c>
      <c r="Q212" s="11382"/>
    </row>
    <row r="213">
      <c r="B213" s="11382"/>
      <c r="C213" s="11382"/>
      <c r="D213" s="11382"/>
      <c r="E213" s="11382"/>
      <c r="F213" s="11382"/>
      <c r="G213" s="11382"/>
      <c r="H213" s="11382"/>
      <c r="I213" s="11382"/>
      <c r="J213" s="11389" t="s">
        <v>19104</v>
      </c>
      <c r="K213" s="11389" t="s">
        <v>18853</v>
      </c>
      <c r="L213" s="11389">
        <v>17</v>
      </c>
      <c r="M213" s="11382"/>
      <c r="N213" s="11389" t="s">
        <v>19105</v>
      </c>
      <c r="O213" s="11389" t="s">
        <v>18895</v>
      </c>
      <c r="P213" s="11389">
        <v>9</v>
      </c>
      <c r="Q213" s="11382"/>
    </row>
    <row r="214">
      <c r="B214" s="11382"/>
      <c r="C214" s="11382"/>
      <c r="D214" s="11382"/>
      <c r="E214" s="11382"/>
      <c r="F214" s="11382"/>
      <c r="G214" s="11382"/>
      <c r="H214" s="11382"/>
      <c r="I214" s="11382"/>
      <c r="J214" s="11389" t="s">
        <v>19106</v>
      </c>
      <c r="K214" s="11389" t="s">
        <v>18850</v>
      </c>
      <c r="L214" s="11389">
        <v>17</v>
      </c>
      <c r="M214" s="11382"/>
      <c r="N214" s="11389" t="s">
        <v>19107</v>
      </c>
      <c r="O214" s="11389" t="s">
        <v>18895</v>
      </c>
      <c r="P214" s="11389">
        <v>9</v>
      </c>
      <c r="Q214" s="11382"/>
    </row>
    <row r="215">
      <c r="B215" s="11382"/>
      <c r="C215" s="11382"/>
      <c r="D215" s="11382"/>
      <c r="E215" s="11382"/>
      <c r="F215" s="11382"/>
      <c r="G215" s="11382"/>
      <c r="H215" s="11382"/>
      <c r="I215" s="11382"/>
      <c r="J215" s="11389" t="s">
        <v>19003</v>
      </c>
      <c r="K215" s="11389" t="s">
        <v>18895</v>
      </c>
      <c r="L215" s="11389">
        <v>16</v>
      </c>
      <c r="M215" s="11382"/>
      <c r="N215" s="11389" t="s">
        <v>19050</v>
      </c>
      <c r="O215" s="11389" t="s">
        <v>18850</v>
      </c>
      <c r="P215" s="11389">
        <v>9</v>
      </c>
      <c r="Q215" s="11382"/>
    </row>
    <row r="216">
      <c r="B216" s="11382"/>
      <c r="C216" s="11382"/>
      <c r="D216" s="11382"/>
      <c r="E216" s="11382"/>
      <c r="F216" s="11382"/>
      <c r="G216" s="11382"/>
      <c r="H216" s="11382"/>
      <c r="I216" s="11382"/>
      <c r="J216" s="11389" t="s">
        <v>19081</v>
      </c>
      <c r="K216" s="11389" t="s">
        <v>18853</v>
      </c>
      <c r="L216" s="11389">
        <v>16</v>
      </c>
      <c r="M216" s="11382"/>
      <c r="N216" s="11389" t="s">
        <v>19108</v>
      </c>
      <c r="O216" s="11389" t="s">
        <v>18853</v>
      </c>
      <c r="P216" s="11389">
        <v>9</v>
      </c>
      <c r="Q216" s="11382"/>
    </row>
    <row r="217">
      <c r="B217" s="11382"/>
      <c r="C217" s="11382"/>
      <c r="D217" s="11382"/>
      <c r="E217" s="11382"/>
      <c r="F217" s="11382"/>
      <c r="G217" s="11382"/>
      <c r="H217" s="11382"/>
      <c r="I217" s="11382"/>
      <c r="J217" s="11389" t="s">
        <v>18994</v>
      </c>
      <c r="K217" s="11389" t="s">
        <v>18895</v>
      </c>
      <c r="L217" s="11389">
        <v>16</v>
      </c>
      <c r="M217" s="11382"/>
      <c r="N217" s="11389" t="s">
        <v>19109</v>
      </c>
      <c r="O217" s="11389" t="s">
        <v>18912</v>
      </c>
      <c r="P217" s="11389">
        <v>9</v>
      </c>
      <c r="Q217" s="11382"/>
    </row>
    <row r="218">
      <c r="B218" s="11382"/>
      <c r="C218" s="11382"/>
      <c r="D218" s="11382"/>
      <c r="E218" s="11382"/>
      <c r="F218" s="11382"/>
      <c r="G218" s="11382"/>
      <c r="H218" s="11382"/>
      <c r="I218" s="11382"/>
      <c r="J218" s="11389" t="s">
        <v>19110</v>
      </c>
      <c r="K218" s="11389" t="s">
        <v>18850</v>
      </c>
      <c r="L218" s="11389">
        <v>16</v>
      </c>
      <c r="M218" s="11382"/>
      <c r="N218" s="11389" t="s">
        <v>19111</v>
      </c>
      <c r="O218" s="11389" t="s">
        <v>18853</v>
      </c>
      <c r="P218" s="11389">
        <v>9</v>
      </c>
      <c r="Q218" s="11382"/>
    </row>
    <row r="219">
      <c r="B219" s="11382"/>
      <c r="C219" s="11382"/>
      <c r="D219" s="11382"/>
      <c r="E219" s="11382"/>
      <c r="F219" s="11382"/>
      <c r="G219" s="11382"/>
      <c r="H219" s="11382"/>
      <c r="I219" s="11382"/>
      <c r="J219" s="11389" t="s">
        <v>18996</v>
      </c>
      <c r="K219" s="11389" t="s">
        <v>18912</v>
      </c>
      <c r="L219" s="11389">
        <v>16</v>
      </c>
      <c r="M219" s="11382"/>
      <c r="N219" s="11389" t="s">
        <v>19112</v>
      </c>
      <c r="O219" s="11389" t="s">
        <v>18912</v>
      </c>
      <c r="P219" s="11389">
        <v>9</v>
      </c>
      <c r="Q219" s="11382"/>
    </row>
    <row r="220">
      <c r="B220" s="11382"/>
      <c r="C220" s="11382"/>
      <c r="D220" s="11382"/>
      <c r="E220" s="11382"/>
      <c r="F220" s="11382"/>
      <c r="G220" s="11382"/>
      <c r="H220" s="11382"/>
      <c r="I220" s="11382"/>
      <c r="J220" s="11389" t="s">
        <v>19113</v>
      </c>
      <c r="K220" s="11389" t="s">
        <v>18895</v>
      </c>
      <c r="L220" s="11389">
        <v>16</v>
      </c>
      <c r="M220" s="11382"/>
      <c r="N220" s="11389" t="s">
        <v>19114</v>
      </c>
      <c r="O220" s="11389" t="s">
        <v>18912</v>
      </c>
      <c r="P220" s="11389">
        <v>9</v>
      </c>
      <c r="Q220" s="11382"/>
    </row>
    <row r="221">
      <c r="B221" s="11382"/>
      <c r="C221" s="11382"/>
      <c r="D221" s="11382"/>
      <c r="E221" s="11382"/>
      <c r="F221" s="11382"/>
      <c r="G221" s="11382"/>
      <c r="H221" s="11382"/>
      <c r="I221" s="11382"/>
      <c r="J221" s="11389" t="s">
        <v>19115</v>
      </c>
      <c r="K221" s="11389" t="s">
        <v>18895</v>
      </c>
      <c r="L221" s="11389">
        <v>16</v>
      </c>
      <c r="M221" s="11382"/>
      <c r="N221" s="11389" t="s">
        <v>19116</v>
      </c>
      <c r="O221" s="11389" t="s">
        <v>18853</v>
      </c>
      <c r="P221" s="11389">
        <v>9</v>
      </c>
      <c r="Q221" s="11382"/>
    </row>
    <row r="222">
      <c r="B222" s="11382"/>
      <c r="C222" s="11382"/>
      <c r="D222" s="11382"/>
      <c r="E222" s="11382"/>
      <c r="F222" s="11382"/>
      <c r="G222" s="11382"/>
      <c r="H222" s="11382"/>
      <c r="I222" s="11382"/>
      <c r="J222" s="11389" t="s">
        <v>19047</v>
      </c>
      <c r="K222" s="11389" t="s">
        <v>18895</v>
      </c>
      <c r="L222" s="11389">
        <v>16</v>
      </c>
      <c r="M222" s="11382"/>
      <c r="N222" s="11389" t="s">
        <v>19117</v>
      </c>
      <c r="O222" s="11389" t="s">
        <v>18853</v>
      </c>
      <c r="P222" s="11389">
        <v>8</v>
      </c>
      <c r="Q222" s="11382"/>
    </row>
    <row r="223">
      <c r="B223" s="11382"/>
      <c r="C223" s="11382"/>
      <c r="D223" s="11382"/>
      <c r="E223" s="11382"/>
      <c r="F223" s="11382"/>
      <c r="G223" s="11382"/>
      <c r="H223" s="11382"/>
      <c r="I223" s="11382"/>
      <c r="J223" s="11389" t="s">
        <v>19097</v>
      </c>
      <c r="K223" s="11389" t="s">
        <v>18895</v>
      </c>
      <c r="L223" s="11389">
        <v>16</v>
      </c>
      <c r="M223" s="11382"/>
      <c r="N223" s="11389" t="s">
        <v>19118</v>
      </c>
      <c r="O223" s="11389" t="s">
        <v>18853</v>
      </c>
      <c r="P223" s="11389">
        <v>8</v>
      </c>
      <c r="Q223" s="11382"/>
    </row>
    <row r="224">
      <c r="B224" s="11382"/>
      <c r="C224" s="11382"/>
      <c r="D224" s="11382"/>
      <c r="E224" s="11382"/>
      <c r="F224" s="11382"/>
      <c r="G224" s="11382"/>
      <c r="H224" s="11382"/>
      <c r="I224" s="11382"/>
      <c r="J224" s="11389" t="s">
        <v>19033</v>
      </c>
      <c r="K224" s="11389" t="s">
        <v>18853</v>
      </c>
      <c r="L224" s="11389">
        <v>16</v>
      </c>
      <c r="M224" s="11382"/>
      <c r="N224" s="11389" t="s">
        <v>19119</v>
      </c>
      <c r="O224" s="11389" t="s">
        <v>18853</v>
      </c>
      <c r="P224" s="11389">
        <v>8</v>
      </c>
      <c r="Q224" s="11382"/>
    </row>
    <row r="225">
      <c r="B225" s="11382"/>
      <c r="C225" s="11382"/>
      <c r="D225" s="11382"/>
      <c r="E225" s="11382"/>
      <c r="F225" s="11382"/>
      <c r="G225" s="11382"/>
      <c r="H225" s="11382"/>
      <c r="I225" s="11382"/>
      <c r="J225" s="11389" t="s">
        <v>19120</v>
      </c>
      <c r="K225" s="11389" t="s">
        <v>18853</v>
      </c>
      <c r="L225" s="11389">
        <v>16</v>
      </c>
      <c r="M225" s="11382"/>
      <c r="N225" s="11389" t="s">
        <v>19121</v>
      </c>
      <c r="O225" s="11389" t="s">
        <v>18853</v>
      </c>
      <c r="P225" s="11389">
        <v>8</v>
      </c>
      <c r="Q225" s="11382"/>
    </row>
    <row r="226">
      <c r="B226" s="11382"/>
      <c r="C226" s="11382"/>
      <c r="D226" s="11382"/>
      <c r="E226" s="11382"/>
      <c r="F226" s="11382"/>
      <c r="G226" s="11382"/>
      <c r="H226" s="11382"/>
      <c r="I226" s="11382"/>
      <c r="J226" s="11389" t="s">
        <v>19080</v>
      </c>
      <c r="K226" s="11389" t="s">
        <v>18912</v>
      </c>
      <c r="L226" s="11389">
        <v>15</v>
      </c>
      <c r="M226" s="11382"/>
      <c r="N226" s="11389" t="s">
        <v>19122</v>
      </c>
      <c r="O226" s="11389" t="s">
        <v>18853</v>
      </c>
      <c r="P226" s="11389">
        <v>8</v>
      </c>
      <c r="Q226" s="11382"/>
    </row>
    <row r="227">
      <c r="B227" s="11382"/>
      <c r="C227" s="11382"/>
      <c r="D227" s="11382"/>
      <c r="E227" s="11382"/>
      <c r="F227" s="11382"/>
      <c r="G227" s="11382"/>
      <c r="H227" s="11382"/>
      <c r="I227" s="11382"/>
      <c r="J227" s="11389" t="s">
        <v>19123</v>
      </c>
      <c r="K227" s="11389" t="s">
        <v>18853</v>
      </c>
      <c r="L227" s="11389">
        <v>15</v>
      </c>
      <c r="M227" s="11382"/>
      <c r="N227" s="11389" t="s">
        <v>19124</v>
      </c>
      <c r="O227" s="11389" t="s">
        <v>18912</v>
      </c>
      <c r="P227" s="11389">
        <v>8</v>
      </c>
      <c r="Q227" s="11382"/>
    </row>
    <row r="228">
      <c r="B228" s="11382"/>
      <c r="C228" s="11382"/>
      <c r="D228" s="11382"/>
      <c r="E228" s="11382"/>
      <c r="F228" s="11382"/>
      <c r="G228" s="11382"/>
      <c r="H228" s="11382"/>
      <c r="I228" s="11382"/>
      <c r="J228" s="11389" t="s">
        <v>19040</v>
      </c>
      <c r="K228" s="11389" t="s">
        <v>18895</v>
      </c>
      <c r="L228" s="11389">
        <v>15</v>
      </c>
      <c r="M228" s="11382"/>
      <c r="N228" s="11389" t="s">
        <v>19125</v>
      </c>
      <c r="O228" s="11389" t="s">
        <v>18853</v>
      </c>
      <c r="P228" s="11389">
        <v>8</v>
      </c>
      <c r="Q228" s="11382"/>
    </row>
    <row r="229">
      <c r="B229" s="11382"/>
      <c r="C229" s="11382"/>
      <c r="D229" s="11382"/>
      <c r="E229" s="11382"/>
      <c r="F229" s="11382"/>
      <c r="G229" s="11382"/>
      <c r="H229" s="11382"/>
      <c r="I229" s="11382"/>
      <c r="J229" s="11389" t="s">
        <v>19078</v>
      </c>
      <c r="K229" s="11389" t="s">
        <v>18853</v>
      </c>
      <c r="L229" s="11389">
        <v>15</v>
      </c>
      <c r="M229" s="11382"/>
      <c r="N229" s="11389" t="s">
        <v>19126</v>
      </c>
      <c r="O229" s="11389" t="s">
        <v>18895</v>
      </c>
      <c r="P229" s="11389">
        <v>8</v>
      </c>
      <c r="Q229" s="11382"/>
    </row>
    <row r="230">
      <c r="B230" s="11382"/>
      <c r="C230" s="11382"/>
      <c r="D230" s="11382"/>
      <c r="E230" s="11382"/>
      <c r="F230" s="11382"/>
      <c r="G230" s="11382"/>
      <c r="H230" s="11382"/>
      <c r="I230" s="11382"/>
      <c r="J230" s="11389" t="s">
        <v>19011</v>
      </c>
      <c r="K230" s="11389" t="s">
        <v>18853</v>
      </c>
      <c r="L230" s="11389">
        <v>15</v>
      </c>
      <c r="M230" s="11382"/>
      <c r="N230" s="11389" t="s">
        <v>19089</v>
      </c>
      <c r="O230" s="11389" t="s">
        <v>18853</v>
      </c>
      <c r="P230" s="11389">
        <v>8</v>
      </c>
      <c r="Q230" s="11382"/>
    </row>
    <row r="231">
      <c r="B231" s="11382"/>
      <c r="C231" s="11382"/>
      <c r="D231" s="11382"/>
      <c r="E231" s="11382"/>
      <c r="F231" s="11382"/>
      <c r="G231" s="11382"/>
      <c r="H231" s="11382"/>
      <c r="I231" s="11382"/>
      <c r="J231" s="11389" t="s">
        <v>19054</v>
      </c>
      <c r="K231" s="11389"/>
      <c r="L231" s="11389">
        <v>15</v>
      </c>
      <c r="M231" s="11382"/>
      <c r="N231" s="11389" t="s">
        <v>19127</v>
      </c>
      <c r="O231" s="11389" t="s">
        <v>18853</v>
      </c>
      <c r="P231" s="11389">
        <v>8</v>
      </c>
      <c r="Q231" s="11382"/>
    </row>
    <row r="232">
      <c r="B232" s="11382"/>
      <c r="C232" s="11382"/>
      <c r="D232" s="11382"/>
      <c r="E232" s="11382"/>
      <c r="F232" s="11382"/>
      <c r="G232" s="11382"/>
      <c r="H232" s="11382"/>
      <c r="I232" s="11382"/>
      <c r="J232" s="11389" t="s">
        <v>19083</v>
      </c>
      <c r="K232" s="11389"/>
      <c r="L232" s="11389">
        <v>15</v>
      </c>
      <c r="M232" s="11382"/>
      <c r="N232" s="11389" t="s">
        <v>18908</v>
      </c>
      <c r="O232" s="11389" t="s">
        <v>18853</v>
      </c>
      <c r="P232" s="11389">
        <v>8</v>
      </c>
      <c r="Q232" s="11382"/>
    </row>
    <row r="233">
      <c r="B233" s="11382"/>
      <c r="C233" s="11382"/>
      <c r="D233" s="11382"/>
      <c r="E233" s="11382"/>
      <c r="F233" s="11382"/>
      <c r="G233" s="11382"/>
      <c r="H233" s="11382"/>
      <c r="I233" s="11382"/>
      <c r="J233" s="11389" t="s">
        <v>19042</v>
      </c>
      <c r="K233" s="11389" t="s">
        <v>18853</v>
      </c>
      <c r="L233" s="11389">
        <v>15</v>
      </c>
      <c r="M233" s="11382"/>
      <c r="N233" s="11389" t="s">
        <v>19128</v>
      </c>
      <c r="O233" s="11389" t="s">
        <v>18853</v>
      </c>
      <c r="P233" s="11389">
        <v>8</v>
      </c>
      <c r="Q233" s="11382"/>
    </row>
    <row r="234">
      <c r="B234" s="11382"/>
      <c r="C234" s="11382"/>
      <c r="D234" s="11382"/>
      <c r="E234" s="11382"/>
      <c r="F234" s="11382"/>
      <c r="G234" s="11382"/>
      <c r="H234" s="11382"/>
      <c r="I234" s="11382"/>
      <c r="J234" s="11389" t="s">
        <v>19103</v>
      </c>
      <c r="K234" s="11389" t="s">
        <v>18853</v>
      </c>
      <c r="L234" s="11389">
        <v>15</v>
      </c>
      <c r="M234" s="11382"/>
      <c r="N234" s="11389" t="s">
        <v>19129</v>
      </c>
      <c r="O234" s="11389" t="s">
        <v>18912</v>
      </c>
      <c r="P234" s="11389">
        <v>8</v>
      </c>
      <c r="Q234" s="11382"/>
    </row>
    <row r="235">
      <c r="B235" s="11382"/>
      <c r="C235" s="11382"/>
      <c r="D235" s="11382"/>
      <c r="E235" s="11382"/>
      <c r="F235" s="11382"/>
      <c r="G235" s="11382"/>
      <c r="H235" s="11382"/>
      <c r="I235" s="11382"/>
      <c r="J235" s="11389" t="s">
        <v>19130</v>
      </c>
      <c r="K235" s="11389" t="s">
        <v>18873</v>
      </c>
      <c r="L235" s="11389">
        <v>15</v>
      </c>
      <c r="M235" s="11382"/>
      <c r="N235" s="11389" t="s">
        <v>19131</v>
      </c>
      <c r="O235" s="11389" t="s">
        <v>18895</v>
      </c>
      <c r="P235" s="11389">
        <v>8</v>
      </c>
      <c r="Q235" s="11382"/>
    </row>
    <row r="236">
      <c r="B236" s="11382"/>
      <c r="C236" s="11382"/>
      <c r="D236" s="11382"/>
      <c r="E236" s="11382"/>
      <c r="F236" s="11382"/>
      <c r="G236" s="11382"/>
      <c r="H236" s="11382"/>
      <c r="I236" s="11382"/>
      <c r="J236" s="11389" t="s">
        <v>18997</v>
      </c>
      <c r="K236" s="11389" t="s">
        <v>18912</v>
      </c>
      <c r="L236" s="11389">
        <v>15</v>
      </c>
      <c r="M236" s="11382"/>
      <c r="N236" s="11389" t="s">
        <v>19132</v>
      </c>
      <c r="O236" s="11389" t="s">
        <v>18895</v>
      </c>
      <c r="P236" s="11389">
        <v>8</v>
      </c>
      <c r="Q236" s="11382"/>
    </row>
    <row r="237">
      <c r="B237" s="11382"/>
      <c r="C237" s="11382"/>
      <c r="D237" s="11382"/>
      <c r="E237" s="11382"/>
      <c r="F237" s="11382"/>
      <c r="G237" s="11382"/>
      <c r="H237" s="11382"/>
      <c r="I237" s="11382"/>
      <c r="J237" s="11389" t="s">
        <v>19133</v>
      </c>
      <c r="K237" s="11389" t="s">
        <v>18895</v>
      </c>
      <c r="L237" s="11389">
        <v>15</v>
      </c>
      <c r="M237" s="11382"/>
      <c r="N237" s="11389" t="s">
        <v>19106</v>
      </c>
      <c r="O237" s="11389" t="s">
        <v>18850</v>
      </c>
      <c r="P237" s="11389">
        <v>7</v>
      </c>
      <c r="Q237" s="11382"/>
    </row>
    <row r="238">
      <c r="B238" s="11382"/>
      <c r="C238" s="11382"/>
      <c r="D238" s="11382"/>
      <c r="E238" s="11382"/>
      <c r="F238" s="11382"/>
      <c r="G238" s="11382"/>
      <c r="H238" s="11382"/>
      <c r="I238" s="11382"/>
      <c r="J238" s="11389" t="s">
        <v>19094</v>
      </c>
      <c r="K238" s="11389" t="s">
        <v>18895</v>
      </c>
      <c r="L238" s="11389">
        <v>15</v>
      </c>
      <c r="M238" s="11382"/>
      <c r="N238" s="11389" t="s">
        <v>19134</v>
      </c>
      <c r="O238" s="11389" t="s">
        <v>18895</v>
      </c>
      <c r="P238" s="11389">
        <v>7</v>
      </c>
      <c r="Q238" s="11382"/>
    </row>
    <row r="239">
      <c r="B239" s="11382"/>
      <c r="C239" s="11382"/>
      <c r="D239" s="11382"/>
      <c r="E239" s="11382"/>
      <c r="F239" s="11382"/>
      <c r="G239" s="11382"/>
      <c r="H239" s="11382"/>
      <c r="I239" s="11382"/>
      <c r="J239" s="11389" t="s">
        <v>19056</v>
      </c>
      <c r="K239" s="11389" t="s">
        <v>18895</v>
      </c>
      <c r="L239" s="11389">
        <v>15</v>
      </c>
      <c r="M239" s="11382"/>
      <c r="N239" s="11389" t="s">
        <v>19046</v>
      </c>
      <c r="O239" s="11389" t="s">
        <v>18895</v>
      </c>
      <c r="P239" s="11389">
        <v>7</v>
      </c>
      <c r="Q239" s="11382"/>
    </row>
    <row r="240">
      <c r="B240" s="11382"/>
      <c r="C240" s="11382"/>
      <c r="D240" s="11382"/>
      <c r="E240" s="11382"/>
      <c r="F240" s="11382"/>
      <c r="G240" s="11382"/>
      <c r="H240" s="11382"/>
      <c r="I240" s="11382"/>
      <c r="J240" s="11389" t="s">
        <v>19016</v>
      </c>
      <c r="K240" s="11389" t="s">
        <v>18873</v>
      </c>
      <c r="L240" s="11389">
        <v>15</v>
      </c>
      <c r="M240" s="11382"/>
      <c r="N240" s="11389" t="s">
        <v>19064</v>
      </c>
      <c r="O240" s="11389" t="s">
        <v>18895</v>
      </c>
      <c r="P240" s="11389">
        <v>7</v>
      </c>
      <c r="Q240" s="11382"/>
    </row>
    <row r="241">
      <c r="B241" s="11382"/>
      <c r="C241" s="11382"/>
      <c r="D241" s="11382"/>
      <c r="E241" s="11382"/>
      <c r="F241" s="11382"/>
      <c r="G241" s="11382"/>
      <c r="H241" s="11382"/>
      <c r="I241" s="11382"/>
      <c r="J241" s="11389" t="s">
        <v>19135</v>
      </c>
      <c r="K241" s="11389" t="s">
        <v>18853</v>
      </c>
      <c r="L241" s="11389">
        <v>15</v>
      </c>
      <c r="M241" s="11382"/>
      <c r="N241" s="11389" t="s">
        <v>19130</v>
      </c>
      <c r="O241" s="11389" t="s">
        <v>18873</v>
      </c>
      <c r="P241" s="11389">
        <v>7</v>
      </c>
      <c r="Q241" s="11382"/>
    </row>
    <row r="242">
      <c r="B242" s="11382"/>
      <c r="C242" s="11382"/>
      <c r="D242" s="11382"/>
      <c r="E242" s="11382"/>
      <c r="F242" s="11382"/>
      <c r="G242" s="11382"/>
      <c r="H242" s="11382"/>
      <c r="I242" s="11382"/>
      <c r="J242" s="11389" t="s">
        <v>19136</v>
      </c>
      <c r="K242" s="11389" t="s">
        <v>18853</v>
      </c>
      <c r="L242" s="11389">
        <v>14</v>
      </c>
      <c r="M242" s="11382"/>
      <c r="N242" s="11389" t="s">
        <v>19137</v>
      </c>
      <c r="O242" s="11389" t="s">
        <v>18912</v>
      </c>
      <c r="P242" s="11389">
        <v>7</v>
      </c>
      <c r="Q242" s="11382"/>
    </row>
    <row r="243">
      <c r="B243" s="11382"/>
      <c r="C243" s="11382"/>
      <c r="D243" s="11382"/>
      <c r="E243" s="11382"/>
      <c r="F243" s="11382"/>
      <c r="G243" s="11382"/>
      <c r="H243" s="11382"/>
      <c r="I243" s="11382"/>
      <c r="J243" s="11389" t="s">
        <v>19065</v>
      </c>
      <c r="K243" s="11389" t="s">
        <v>18850</v>
      </c>
      <c r="L243" s="11389">
        <v>14</v>
      </c>
      <c r="M243" s="11382"/>
      <c r="N243" s="11389" t="s">
        <v>19072</v>
      </c>
      <c r="O243" s="11389" t="s">
        <v>18873</v>
      </c>
      <c r="P243" s="11389">
        <v>7</v>
      </c>
      <c r="Q243" s="11382"/>
    </row>
    <row r="244">
      <c r="B244" s="11382"/>
      <c r="C244" s="11382"/>
      <c r="D244" s="11382"/>
      <c r="E244" s="11382"/>
      <c r="F244" s="11382"/>
      <c r="G244" s="11382"/>
      <c r="H244" s="11382"/>
      <c r="I244" s="11382"/>
      <c r="J244" s="11389" t="s">
        <v>19138</v>
      </c>
      <c r="K244" s="11389" t="s">
        <v>18895</v>
      </c>
      <c r="L244" s="11389">
        <v>14</v>
      </c>
      <c r="M244" s="11382"/>
      <c r="N244" s="11389" t="s">
        <v>19139</v>
      </c>
      <c r="O244" s="11389" t="s">
        <v>18873</v>
      </c>
      <c r="P244" s="11389">
        <v>7</v>
      </c>
      <c r="Q244" s="11382"/>
    </row>
    <row r="245">
      <c r="B245" s="11382"/>
      <c r="C245" s="11382"/>
      <c r="D245" s="11382"/>
      <c r="E245" s="11382"/>
      <c r="F245" s="11382"/>
      <c r="G245" s="11382"/>
      <c r="H245" s="11382"/>
      <c r="I245" s="11382"/>
      <c r="J245" s="11389" t="s">
        <v>19044</v>
      </c>
      <c r="K245" s="11389" t="s">
        <v>18895</v>
      </c>
      <c r="L245" s="11389">
        <v>14</v>
      </c>
      <c r="M245" s="11382"/>
      <c r="N245" s="11389" t="s">
        <v>19104</v>
      </c>
      <c r="O245" s="11389" t="s">
        <v>18853</v>
      </c>
      <c r="P245" s="11389">
        <v>7</v>
      </c>
      <c r="Q245" s="11382"/>
    </row>
    <row r="246">
      <c r="B246" s="11382"/>
      <c r="C246" s="11382"/>
      <c r="D246" s="11382"/>
      <c r="E246" s="11382"/>
      <c r="F246" s="11382"/>
      <c r="G246" s="11382"/>
      <c r="H246" s="11382"/>
      <c r="I246" s="11382"/>
      <c r="J246" s="11389" t="s">
        <v>19140</v>
      </c>
      <c r="K246" s="11389" t="s">
        <v>18853</v>
      </c>
      <c r="L246" s="11389">
        <v>14</v>
      </c>
      <c r="M246" s="11382"/>
      <c r="N246" s="11389" t="s">
        <v>19141</v>
      </c>
      <c r="O246" s="11389" t="s">
        <v>18853</v>
      </c>
      <c r="P246" s="11389">
        <v>7</v>
      </c>
      <c r="Q246" s="11382"/>
    </row>
    <row r="247">
      <c r="B247" s="11382"/>
      <c r="C247" s="11382"/>
      <c r="D247" s="11382"/>
      <c r="E247" s="11382"/>
      <c r="F247" s="11382"/>
      <c r="G247" s="11382"/>
      <c r="H247" s="11382"/>
      <c r="I247" s="11382"/>
      <c r="J247" s="11389" t="s">
        <v>19086</v>
      </c>
      <c r="K247" s="11389" t="s">
        <v>18853</v>
      </c>
      <c r="L247" s="11389">
        <v>14</v>
      </c>
      <c r="M247" s="11382"/>
      <c r="N247" s="11389" t="s">
        <v>18989</v>
      </c>
      <c r="O247" s="11389" t="s">
        <v>18895</v>
      </c>
      <c r="P247" s="11389">
        <v>7</v>
      </c>
      <c r="Q247" s="11382"/>
    </row>
    <row r="248">
      <c r="B248" s="11382"/>
      <c r="C248" s="11382"/>
      <c r="D248" s="11382"/>
      <c r="E248" s="11382"/>
      <c r="F248" s="11382"/>
      <c r="G248" s="11382"/>
      <c r="H248" s="11382"/>
      <c r="I248" s="11382"/>
      <c r="J248" s="11389" t="s">
        <v>19142</v>
      </c>
      <c r="K248" s="11389" t="s">
        <v>18853</v>
      </c>
      <c r="L248" s="11389">
        <v>14</v>
      </c>
      <c r="M248" s="11382"/>
      <c r="N248" s="11389" t="s">
        <v>19143</v>
      </c>
      <c r="O248" s="11389" t="s">
        <v>18912</v>
      </c>
      <c r="P248" s="11389">
        <v>7</v>
      </c>
      <c r="Q248" s="11382"/>
    </row>
    <row r="249">
      <c r="B249" s="11382"/>
      <c r="C249" s="11382"/>
      <c r="D249" s="11382"/>
      <c r="E249" s="11382"/>
      <c r="F249" s="11382"/>
      <c r="G249" s="11382"/>
      <c r="H249" s="11382"/>
      <c r="I249" s="11382"/>
      <c r="J249" s="11389" t="s">
        <v>19144</v>
      </c>
      <c r="K249" s="11389" t="s">
        <v>18853</v>
      </c>
      <c r="L249" s="11389">
        <v>14</v>
      </c>
      <c r="M249" s="11382"/>
      <c r="N249" s="11389" t="s">
        <v>19145</v>
      </c>
      <c r="O249" s="11389" t="s">
        <v>18895</v>
      </c>
      <c r="P249" s="11389">
        <v>7</v>
      </c>
      <c r="Q249" s="11382"/>
    </row>
    <row r="250">
      <c r="B250" s="11382"/>
      <c r="C250" s="11382"/>
      <c r="D250" s="11382"/>
      <c r="E250" s="11382"/>
      <c r="F250" s="11382"/>
      <c r="G250" s="11382"/>
      <c r="H250" s="11382"/>
      <c r="I250" s="11382"/>
      <c r="J250" s="11389" t="s">
        <v>19146</v>
      </c>
      <c r="K250" s="11389" t="s">
        <v>18853</v>
      </c>
      <c r="L250" s="11389">
        <v>14</v>
      </c>
      <c r="M250" s="11382"/>
      <c r="N250" s="11389" t="s">
        <v>19075</v>
      </c>
      <c r="O250" s="11389" t="s">
        <v>18912</v>
      </c>
      <c r="P250" s="11389">
        <v>7</v>
      </c>
      <c r="Q250" s="11382"/>
    </row>
    <row r="251">
      <c r="B251" s="11382"/>
      <c r="C251" s="11382"/>
      <c r="D251" s="11382"/>
      <c r="E251" s="11382"/>
      <c r="F251" s="11382"/>
      <c r="G251" s="11382"/>
      <c r="H251" s="11382"/>
      <c r="I251" s="11382"/>
      <c r="J251" s="11389" t="s">
        <v>19124</v>
      </c>
      <c r="K251" s="11389" t="s">
        <v>18912</v>
      </c>
      <c r="L251" s="11389">
        <v>14</v>
      </c>
      <c r="M251" s="11382"/>
      <c r="N251" s="11389" t="s">
        <v>19146</v>
      </c>
      <c r="O251" s="11389" t="s">
        <v>18853</v>
      </c>
      <c r="P251" s="11389">
        <v>7</v>
      </c>
      <c r="Q251" s="11382"/>
    </row>
    <row r="252">
      <c r="B252" s="11382"/>
      <c r="C252" s="11382"/>
      <c r="D252" s="11382"/>
      <c r="E252" s="11382"/>
      <c r="F252" s="11382"/>
      <c r="G252" s="11382"/>
      <c r="H252" s="11382"/>
      <c r="I252" s="11382"/>
      <c r="J252" s="11389" t="s">
        <v>19145</v>
      </c>
      <c r="K252" s="11389" t="s">
        <v>18895</v>
      </c>
      <c r="L252" s="11389">
        <v>13</v>
      </c>
      <c r="M252" s="11382"/>
      <c r="N252" s="11389" t="s">
        <v>19147</v>
      </c>
      <c r="O252" s="11389" t="s">
        <v>18912</v>
      </c>
      <c r="P252" s="11389">
        <v>7</v>
      </c>
      <c r="Q252" s="11382"/>
    </row>
    <row r="253">
      <c r="B253" s="11382"/>
      <c r="C253" s="11382"/>
      <c r="D253" s="11382"/>
      <c r="E253" s="11382"/>
      <c r="F253" s="11382"/>
      <c r="G253" s="11382"/>
      <c r="H253" s="11382"/>
      <c r="I253" s="11382"/>
      <c r="J253" s="11389" t="s">
        <v>19119</v>
      </c>
      <c r="K253" s="11389" t="s">
        <v>18853</v>
      </c>
      <c r="L253" s="11389">
        <v>13</v>
      </c>
      <c r="M253" s="11382"/>
      <c r="N253" s="11389" t="s">
        <v>19148</v>
      </c>
      <c r="O253" s="11389" t="s">
        <v>18853</v>
      </c>
      <c r="P253" s="11389">
        <v>7</v>
      </c>
      <c r="Q253" s="11382"/>
    </row>
    <row r="254">
      <c r="B254" s="11382"/>
      <c r="C254" s="11382"/>
      <c r="D254" s="11382"/>
      <c r="E254" s="11382"/>
      <c r="F254" s="11382"/>
      <c r="G254" s="11382"/>
      <c r="H254" s="11382"/>
      <c r="I254" s="11382"/>
      <c r="J254" s="11389" t="s">
        <v>19031</v>
      </c>
      <c r="K254" s="11389" t="s">
        <v>18912</v>
      </c>
      <c r="L254" s="11389">
        <v>13</v>
      </c>
      <c r="M254" s="11382"/>
      <c r="N254" s="11389" t="s">
        <v>19149</v>
      </c>
      <c r="O254" s="11389" t="s">
        <v>18912</v>
      </c>
      <c r="P254" s="11389">
        <v>7</v>
      </c>
      <c r="Q254" s="11382"/>
    </row>
    <row r="255">
      <c r="B255" s="11382"/>
      <c r="C255" s="11382"/>
      <c r="D255" s="11382"/>
      <c r="E255" s="11382"/>
      <c r="F255" s="11382"/>
      <c r="G255" s="11382"/>
      <c r="H255" s="11382"/>
      <c r="I255" s="11382"/>
      <c r="J255" s="11389" t="s">
        <v>19150</v>
      </c>
      <c r="K255" s="11389" t="s">
        <v>18853</v>
      </c>
      <c r="L255" s="11389">
        <v>13</v>
      </c>
      <c r="M255" s="11382"/>
      <c r="N255" s="11389" t="s">
        <v>19151</v>
      </c>
      <c r="O255" s="11389" t="s">
        <v>18853</v>
      </c>
      <c r="P255" s="11389">
        <v>7</v>
      </c>
      <c r="Q255" s="11382"/>
    </row>
    <row r="256">
      <c r="B256" s="11382"/>
      <c r="C256" s="11382"/>
      <c r="D256" s="11382"/>
      <c r="E256" s="11382"/>
      <c r="F256" s="11382"/>
      <c r="G256" s="11382"/>
      <c r="H256" s="11382"/>
      <c r="I256" s="11382"/>
      <c r="J256" s="11389" t="s">
        <v>19152</v>
      </c>
      <c r="K256" s="11389" t="s">
        <v>18853</v>
      </c>
      <c r="L256" s="11389">
        <v>13</v>
      </c>
      <c r="M256" s="11382"/>
      <c r="N256" s="11389" t="s">
        <v>19153</v>
      </c>
      <c r="O256" s="11389" t="s">
        <v>18853</v>
      </c>
      <c r="P256" s="11389">
        <v>7</v>
      </c>
      <c r="Q256" s="11382"/>
    </row>
    <row r="257">
      <c r="B257" s="11382"/>
      <c r="C257" s="11382"/>
      <c r="D257" s="11382"/>
      <c r="E257" s="11382"/>
      <c r="F257" s="11382"/>
      <c r="G257" s="11382"/>
      <c r="H257" s="11382"/>
      <c r="I257" s="11382"/>
      <c r="J257" s="11389" t="s">
        <v>19154</v>
      </c>
      <c r="K257" s="11389"/>
      <c r="L257" s="11389">
        <v>13</v>
      </c>
      <c r="M257" s="11382"/>
      <c r="N257" s="11389" t="s">
        <v>19071</v>
      </c>
      <c r="O257" s="11389" t="s">
        <v>18853</v>
      </c>
      <c r="P257" s="11389">
        <v>7</v>
      </c>
      <c r="Q257" s="11382"/>
    </row>
    <row r="258">
      <c r="B258" s="11382"/>
      <c r="C258" s="11382"/>
      <c r="D258" s="11382"/>
      <c r="E258" s="11382"/>
      <c r="F258" s="11382"/>
      <c r="G258" s="11382"/>
      <c r="H258" s="11382"/>
      <c r="I258" s="11382"/>
      <c r="J258" s="11389" t="s">
        <v>19155</v>
      </c>
      <c r="K258" s="11389" t="s">
        <v>18853</v>
      </c>
      <c r="L258" s="11389">
        <v>13</v>
      </c>
      <c r="M258" s="11382"/>
      <c r="N258" s="11389" t="s">
        <v>19156</v>
      </c>
      <c r="O258" s="11389" t="s">
        <v>18853</v>
      </c>
      <c r="P258" s="11389">
        <v>7</v>
      </c>
      <c r="Q258" s="11382"/>
    </row>
    <row r="259">
      <c r="B259" s="11382"/>
      <c r="C259" s="11382"/>
      <c r="D259" s="11382"/>
      <c r="E259" s="11382"/>
      <c r="F259" s="11382"/>
      <c r="G259" s="11382"/>
      <c r="H259" s="11382"/>
      <c r="I259" s="11382"/>
      <c r="J259" s="11389" t="s">
        <v>19157</v>
      </c>
      <c r="K259" s="11389" t="s">
        <v>18853</v>
      </c>
      <c r="L259" s="11389">
        <v>13</v>
      </c>
      <c r="M259" s="11382"/>
      <c r="N259" s="11389" t="s">
        <v>19157</v>
      </c>
      <c r="O259" s="11389" t="s">
        <v>18853</v>
      </c>
      <c r="P259" s="11389">
        <v>7</v>
      </c>
      <c r="Q259" s="11382"/>
    </row>
    <row r="260">
      <c r="B260" s="11382"/>
      <c r="C260" s="11382"/>
      <c r="D260" s="11382"/>
      <c r="E260" s="11382"/>
      <c r="F260" s="11382"/>
      <c r="G260" s="11382"/>
      <c r="H260" s="11382"/>
      <c r="I260" s="11382"/>
      <c r="J260" s="11389" t="s">
        <v>19117</v>
      </c>
      <c r="K260" s="11389" t="s">
        <v>18853</v>
      </c>
      <c r="L260" s="11389">
        <v>13</v>
      </c>
      <c r="M260" s="11382"/>
      <c r="N260" s="11389" t="s">
        <v>19021</v>
      </c>
      <c r="O260" s="11389" t="s">
        <v>18853</v>
      </c>
      <c r="P260" s="11389">
        <v>7</v>
      </c>
      <c r="Q260" s="11382"/>
    </row>
    <row r="261">
      <c r="B261" s="11382"/>
      <c r="C261" s="11382"/>
      <c r="D261" s="11382"/>
      <c r="E261" s="11382"/>
      <c r="F261" s="11382"/>
      <c r="G261" s="11382"/>
      <c r="H261" s="11382"/>
      <c r="I261" s="11382"/>
      <c r="J261" s="11389" t="s">
        <v>19158</v>
      </c>
      <c r="K261" s="11389" t="s">
        <v>18853</v>
      </c>
      <c r="L261" s="11389">
        <v>13</v>
      </c>
      <c r="M261" s="11382"/>
      <c r="N261" s="11389" t="s">
        <v>19100</v>
      </c>
      <c r="O261" s="11389" t="s">
        <v>18853</v>
      </c>
      <c r="P261" s="11389">
        <v>7</v>
      </c>
      <c r="Q261" s="11382"/>
    </row>
    <row r="262">
      <c r="B262" s="11382"/>
      <c r="C262" s="11382"/>
      <c r="D262" s="11382"/>
      <c r="E262" s="11382"/>
      <c r="F262" s="11382"/>
      <c r="G262" s="11382"/>
      <c r="H262" s="11382"/>
      <c r="I262" s="11382"/>
      <c r="J262" s="11389" t="s">
        <v>19159</v>
      </c>
      <c r="K262" s="11389" t="s">
        <v>18853</v>
      </c>
      <c r="L262" s="11389">
        <v>13</v>
      </c>
      <c r="M262" s="11382"/>
      <c r="N262" s="11389" t="s">
        <v>19152</v>
      </c>
      <c r="O262" s="11389" t="s">
        <v>18853</v>
      </c>
      <c r="P262" s="11389">
        <v>7</v>
      </c>
      <c r="Q262" s="11382"/>
    </row>
    <row r="263">
      <c r="B263" s="11382"/>
      <c r="C263" s="11382"/>
      <c r="D263" s="11382"/>
      <c r="E263" s="11382"/>
      <c r="F263" s="11382"/>
      <c r="G263" s="11382"/>
      <c r="H263" s="11382"/>
      <c r="I263" s="11382"/>
      <c r="J263" s="11389" t="s">
        <v>19160</v>
      </c>
      <c r="K263" s="11389" t="s">
        <v>18895</v>
      </c>
      <c r="L263" s="11389">
        <v>13</v>
      </c>
      <c r="M263" s="11382"/>
      <c r="N263" s="11389" t="s">
        <v>19161</v>
      </c>
      <c r="O263" s="11389" t="s">
        <v>18912</v>
      </c>
      <c r="P263" s="11389">
        <v>7</v>
      </c>
      <c r="Q263" s="11382"/>
    </row>
    <row r="264">
      <c r="B264" s="11382"/>
      <c r="C264" s="11382"/>
      <c r="D264" s="11382"/>
      <c r="E264" s="11382"/>
      <c r="F264" s="11382"/>
      <c r="G264" s="11382"/>
      <c r="H264" s="11382"/>
      <c r="I264" s="11382"/>
      <c r="J264" s="11389" t="s">
        <v>19162</v>
      </c>
      <c r="K264" s="11389" t="s">
        <v>18895</v>
      </c>
      <c r="L264" s="11389">
        <v>13</v>
      </c>
      <c r="M264" s="11382"/>
      <c r="N264" s="11389" t="s">
        <v>19163</v>
      </c>
      <c r="O264" s="11389" t="s">
        <v>18912</v>
      </c>
      <c r="P264" s="11389">
        <v>6</v>
      </c>
      <c r="Q264" s="11382"/>
    </row>
    <row r="265">
      <c r="B265" s="11382"/>
      <c r="C265" s="11382"/>
      <c r="D265" s="11382"/>
      <c r="E265" s="11382"/>
      <c r="F265" s="11382"/>
      <c r="G265" s="11382"/>
      <c r="H265" s="11382"/>
      <c r="I265" s="11382"/>
      <c r="J265" s="11389" t="s">
        <v>19099</v>
      </c>
      <c r="K265" s="11389" t="s">
        <v>18895</v>
      </c>
      <c r="L265" s="11389">
        <v>12</v>
      </c>
      <c r="M265" s="11382"/>
      <c r="N265" s="11389" t="s">
        <v>19164</v>
      </c>
      <c r="O265" s="11389" t="s">
        <v>18912</v>
      </c>
      <c r="P265" s="11389">
        <v>6</v>
      </c>
      <c r="Q265" s="11382"/>
    </row>
    <row r="266">
      <c r="B266" s="11382"/>
      <c r="C266" s="11382"/>
      <c r="D266" s="11382"/>
      <c r="E266" s="11382"/>
      <c r="F266" s="11382"/>
      <c r="G266" s="11382"/>
      <c r="H266" s="11382"/>
      <c r="I266" s="11382"/>
      <c r="J266" s="11389" t="s">
        <v>19045</v>
      </c>
      <c r="K266" s="11389" t="s">
        <v>18912</v>
      </c>
      <c r="L266" s="11389">
        <v>12</v>
      </c>
      <c r="M266" s="11382"/>
      <c r="N266" s="11389" t="s">
        <v>19165</v>
      </c>
      <c r="O266" s="11389" t="s">
        <v>18853</v>
      </c>
      <c r="P266" s="11389">
        <v>6</v>
      </c>
      <c r="Q266" s="11382"/>
    </row>
    <row r="267">
      <c r="B267" s="11382"/>
      <c r="C267" s="11382"/>
      <c r="D267" s="11382"/>
      <c r="E267" s="11382"/>
      <c r="F267" s="11382"/>
      <c r="G267" s="11382"/>
      <c r="H267" s="11382"/>
      <c r="I267" s="11382"/>
      <c r="J267" s="11389" t="s">
        <v>19166</v>
      </c>
      <c r="K267" s="11389" t="s">
        <v>18853</v>
      </c>
      <c r="L267" s="11389">
        <v>12</v>
      </c>
      <c r="M267" s="11382"/>
      <c r="N267" s="11389" t="s">
        <v>19167</v>
      </c>
      <c r="O267" s="11389" t="s">
        <v>18853</v>
      </c>
      <c r="P267" s="11389">
        <v>6</v>
      </c>
      <c r="Q267" s="11382"/>
    </row>
    <row r="268">
      <c r="B268" s="11382"/>
      <c r="C268" s="11382"/>
      <c r="D268" s="11382"/>
      <c r="E268" s="11382"/>
      <c r="F268" s="11382"/>
      <c r="G268" s="11382"/>
      <c r="H268" s="11382"/>
      <c r="I268" s="11382"/>
      <c r="J268" s="11389" t="s">
        <v>19168</v>
      </c>
      <c r="K268" s="11389" t="s">
        <v>18853</v>
      </c>
      <c r="L268" s="11389">
        <v>12</v>
      </c>
      <c r="M268" s="11382"/>
      <c r="N268" s="11389" t="s">
        <v>19169</v>
      </c>
      <c r="O268" s="11389" t="s">
        <v>18853</v>
      </c>
      <c r="P268" s="11389">
        <v>6</v>
      </c>
      <c r="Q268" s="11382"/>
    </row>
    <row r="269">
      <c r="B269" s="11382"/>
      <c r="C269" s="11382"/>
      <c r="D269" s="11382"/>
      <c r="E269" s="11382"/>
      <c r="F269" s="11382"/>
      <c r="G269" s="11382"/>
      <c r="H269" s="11382"/>
      <c r="I269" s="11382"/>
      <c r="J269" s="11389" t="s">
        <v>19170</v>
      </c>
      <c r="K269" s="11389" t="s">
        <v>18853</v>
      </c>
      <c r="L269" s="11389">
        <v>12</v>
      </c>
      <c r="M269" s="11382"/>
      <c r="N269" s="11389" t="s">
        <v>19171</v>
      </c>
      <c r="O269" s="11389" t="s">
        <v>18912</v>
      </c>
      <c r="P269" s="11389">
        <v>6</v>
      </c>
      <c r="Q269" s="11382"/>
    </row>
    <row r="270">
      <c r="B270" s="11382"/>
      <c r="C270" s="11382"/>
      <c r="D270" s="11382"/>
      <c r="E270" s="11382"/>
      <c r="F270" s="11382"/>
      <c r="G270" s="11382"/>
      <c r="H270" s="11382"/>
      <c r="I270" s="11382"/>
      <c r="J270" s="11389" t="s">
        <v>19167</v>
      </c>
      <c r="K270" s="11389" t="s">
        <v>18853</v>
      </c>
      <c r="L270" s="11389">
        <v>12</v>
      </c>
      <c r="M270" s="11382"/>
      <c r="N270" s="11389" t="s">
        <v>19172</v>
      </c>
      <c r="O270" s="11389" t="s">
        <v>18853</v>
      </c>
      <c r="P270" s="11389">
        <v>6</v>
      </c>
      <c r="Q270" s="11382"/>
    </row>
    <row r="271">
      <c r="B271" s="11382"/>
      <c r="C271" s="11382"/>
      <c r="D271" s="11382"/>
      <c r="E271" s="11382"/>
      <c r="F271" s="11382"/>
      <c r="G271" s="11382"/>
      <c r="H271" s="11382"/>
      <c r="I271" s="11382"/>
      <c r="J271" s="11389" t="s">
        <v>19173</v>
      </c>
      <c r="K271" s="11389" t="s">
        <v>18873</v>
      </c>
      <c r="L271" s="11389">
        <v>12</v>
      </c>
      <c r="M271" s="11382"/>
      <c r="N271" s="11389" t="s">
        <v>19174</v>
      </c>
      <c r="O271" s="11389" t="s">
        <v>18912</v>
      </c>
      <c r="P271" s="11389">
        <v>6</v>
      </c>
      <c r="Q271" s="11382"/>
    </row>
    <row r="272">
      <c r="B272" s="11382"/>
      <c r="C272" s="11382"/>
      <c r="D272" s="11382"/>
      <c r="E272" s="11382"/>
      <c r="F272" s="11382"/>
      <c r="G272" s="11382"/>
      <c r="H272" s="11382"/>
      <c r="I272" s="11382"/>
      <c r="J272" s="11389" t="s">
        <v>19175</v>
      </c>
      <c r="K272" s="11389" t="s">
        <v>18853</v>
      </c>
      <c r="L272" s="11389">
        <v>12</v>
      </c>
      <c r="M272" s="11382"/>
      <c r="N272" s="11389" t="s">
        <v>19076</v>
      </c>
      <c r="O272" s="11389" t="s">
        <v>18912</v>
      </c>
      <c r="P272" s="11389">
        <v>6</v>
      </c>
      <c r="Q272" s="11382"/>
    </row>
    <row r="273">
      <c r="B273" s="11382"/>
      <c r="C273" s="11382"/>
      <c r="D273" s="11382"/>
      <c r="E273" s="11382"/>
      <c r="F273" s="11382"/>
      <c r="G273" s="11382"/>
      <c r="H273" s="11382"/>
      <c r="I273" s="11382"/>
      <c r="J273" s="11389" t="s">
        <v>19176</v>
      </c>
      <c r="K273" s="11389" t="s">
        <v>18853</v>
      </c>
      <c r="L273" s="11389">
        <v>12</v>
      </c>
      <c r="M273" s="11382"/>
      <c r="N273" s="11389" t="s">
        <v>19177</v>
      </c>
      <c r="O273" s="11389" t="s">
        <v>18912</v>
      </c>
      <c r="P273" s="11389">
        <v>6</v>
      </c>
      <c r="Q273" s="11382"/>
    </row>
    <row r="274">
      <c r="B274" s="11382"/>
      <c r="C274" s="11382"/>
      <c r="D274" s="11382"/>
      <c r="E274" s="11382"/>
      <c r="F274" s="11382"/>
      <c r="G274" s="11382"/>
      <c r="H274" s="11382"/>
      <c r="I274" s="11382"/>
      <c r="J274" s="11389" t="s">
        <v>19073</v>
      </c>
      <c r="K274" s="11389" t="s">
        <v>18853</v>
      </c>
      <c r="L274" s="11389">
        <v>12</v>
      </c>
      <c r="M274" s="11382"/>
      <c r="N274" s="11389" t="s">
        <v>19074</v>
      </c>
      <c r="O274" s="11389" t="s">
        <v>18853</v>
      </c>
      <c r="P274" s="11389">
        <v>6</v>
      </c>
      <c r="Q274" s="11382"/>
    </row>
    <row r="275">
      <c r="B275" s="11382"/>
      <c r="C275" s="11382"/>
      <c r="D275" s="11382"/>
      <c r="E275" s="11382"/>
      <c r="F275" s="11382"/>
      <c r="G275" s="11382"/>
      <c r="H275" s="11382"/>
      <c r="I275" s="11382"/>
      <c r="J275" s="11389" t="s">
        <v>19178</v>
      </c>
      <c r="K275" s="11389" t="s">
        <v>18853</v>
      </c>
      <c r="L275" s="11389">
        <v>12</v>
      </c>
      <c r="M275" s="11382"/>
      <c r="N275" s="11389" t="s">
        <v>19123</v>
      </c>
      <c r="O275" s="11389" t="s">
        <v>18853</v>
      </c>
      <c r="P275" s="11389">
        <v>6</v>
      </c>
      <c r="Q275" s="11382"/>
    </row>
    <row r="276">
      <c r="B276" s="11382"/>
      <c r="C276" s="11382"/>
      <c r="D276" s="11382"/>
      <c r="E276" s="11382"/>
      <c r="F276" s="11382"/>
      <c r="G276" s="11382"/>
      <c r="H276" s="11382"/>
      <c r="I276" s="11382"/>
      <c r="J276" s="11389" t="s">
        <v>19165</v>
      </c>
      <c r="K276" s="11389" t="s">
        <v>18853</v>
      </c>
      <c r="L276" s="11389">
        <v>12</v>
      </c>
      <c r="M276" s="11382"/>
      <c r="N276" s="11389" t="s">
        <v>19179</v>
      </c>
      <c r="O276" s="11389" t="s">
        <v>18895</v>
      </c>
      <c r="P276" s="11389">
        <v>6</v>
      </c>
      <c r="Q276" s="11382"/>
    </row>
    <row r="277">
      <c r="B277" s="11382"/>
      <c r="C277" s="11382"/>
      <c r="D277" s="11382"/>
      <c r="E277" s="11382"/>
      <c r="F277" s="11382"/>
      <c r="G277" s="11382"/>
      <c r="H277" s="11382"/>
      <c r="I277" s="11382"/>
      <c r="J277" s="11389" t="s">
        <v>19180</v>
      </c>
      <c r="K277" s="11389" t="s">
        <v>18853</v>
      </c>
      <c r="L277" s="11389">
        <v>12</v>
      </c>
      <c r="M277" s="11382"/>
      <c r="N277" s="11389" t="s">
        <v>19181</v>
      </c>
      <c r="O277" s="11389" t="s">
        <v>18853</v>
      </c>
      <c r="P277" s="11389">
        <v>6</v>
      </c>
      <c r="Q277" s="11382"/>
    </row>
    <row r="278">
      <c r="B278" s="11382"/>
      <c r="C278" s="11382"/>
      <c r="D278" s="11382"/>
      <c r="E278" s="11382"/>
      <c r="F278" s="11382"/>
      <c r="G278" s="11382"/>
      <c r="H278" s="11382"/>
      <c r="I278" s="11382"/>
      <c r="J278" s="11389" t="s">
        <v>19182</v>
      </c>
      <c r="K278" s="11389" t="s">
        <v>18853</v>
      </c>
      <c r="L278" s="11389">
        <v>12</v>
      </c>
      <c r="M278" s="11382"/>
      <c r="N278" s="11389" t="s">
        <v>19183</v>
      </c>
      <c r="O278" s="11389" t="s">
        <v>18853</v>
      </c>
      <c r="P278" s="11389">
        <v>6</v>
      </c>
      <c r="Q278" s="11382"/>
    </row>
    <row r="279">
      <c r="B279" s="11382"/>
      <c r="C279" s="11382"/>
      <c r="D279" s="11382"/>
      <c r="E279" s="11382"/>
      <c r="F279" s="11382"/>
      <c r="G279" s="11382"/>
      <c r="H279" s="11382"/>
      <c r="I279" s="11382"/>
      <c r="J279" s="11389" t="s">
        <v>19148</v>
      </c>
      <c r="K279" s="11389" t="s">
        <v>18853</v>
      </c>
      <c r="L279" s="11389">
        <v>12</v>
      </c>
      <c r="M279" s="11382"/>
      <c r="N279" s="11389" t="s">
        <v>19184</v>
      </c>
      <c r="O279" s="11389" t="s">
        <v>18895</v>
      </c>
      <c r="P279" s="11389">
        <v>6</v>
      </c>
      <c r="Q279" s="11382"/>
    </row>
    <row r="280">
      <c r="B280" s="11382"/>
      <c r="C280" s="11382"/>
      <c r="D280" s="11382"/>
      <c r="E280" s="11382"/>
      <c r="F280" s="11382"/>
      <c r="G280" s="11382"/>
      <c r="H280" s="11382"/>
      <c r="I280" s="11382"/>
      <c r="J280" s="11389" t="s">
        <v>19185</v>
      </c>
      <c r="K280" s="11389" t="s">
        <v>18895</v>
      </c>
      <c r="L280" s="11389">
        <v>12</v>
      </c>
      <c r="M280" s="11382"/>
      <c r="N280" s="11389" t="s">
        <v>19144</v>
      </c>
      <c r="O280" s="11389" t="s">
        <v>18853</v>
      </c>
      <c r="P280" s="11389">
        <v>6</v>
      </c>
      <c r="Q280" s="11382"/>
    </row>
    <row r="281">
      <c r="B281" s="11382"/>
      <c r="C281" s="11382"/>
      <c r="D281" s="11382"/>
      <c r="E281" s="11382"/>
      <c r="F281" s="11382"/>
      <c r="G281" s="11382"/>
      <c r="H281" s="11382"/>
      <c r="I281" s="11382"/>
      <c r="J281" s="11389" t="s">
        <v>19039</v>
      </c>
      <c r="K281" s="11389" t="s">
        <v>18895</v>
      </c>
      <c r="L281" s="11389">
        <v>12</v>
      </c>
      <c r="M281" s="11382"/>
      <c r="N281" s="11389" t="s">
        <v>19173</v>
      </c>
      <c r="O281" s="11389" t="s">
        <v>18873</v>
      </c>
      <c r="P281" s="11389">
        <v>6</v>
      </c>
      <c r="Q281" s="11382"/>
    </row>
    <row r="282">
      <c r="B282" s="11382"/>
      <c r="C282" s="11382"/>
      <c r="D282" s="11382"/>
      <c r="E282" s="11382"/>
      <c r="F282" s="11382"/>
      <c r="G282" s="11382"/>
      <c r="H282" s="11382"/>
      <c r="I282" s="11382"/>
      <c r="J282" s="11389" t="s">
        <v>19037</v>
      </c>
      <c r="K282" s="11389" t="s">
        <v>18895</v>
      </c>
      <c r="L282" s="11389">
        <v>12</v>
      </c>
      <c r="M282" s="11382"/>
      <c r="N282" s="11389" t="s">
        <v>19186</v>
      </c>
      <c r="O282" s="11389"/>
      <c r="P282" s="11389">
        <v>6</v>
      </c>
      <c r="Q282" s="11382"/>
    </row>
    <row r="283">
      <c r="B283" s="11382"/>
      <c r="C283" s="11382"/>
      <c r="D283" s="11382"/>
      <c r="E283" s="11382"/>
      <c r="F283" s="11382"/>
      <c r="G283" s="11382"/>
      <c r="H283" s="11382"/>
      <c r="I283" s="11382"/>
      <c r="J283" s="11389" t="s">
        <v>19109</v>
      </c>
      <c r="K283" s="11389" t="s">
        <v>18912</v>
      </c>
      <c r="L283" s="11389">
        <v>12</v>
      </c>
      <c r="M283" s="11382"/>
      <c r="N283" s="11389" t="s">
        <v>19187</v>
      </c>
      <c r="O283" s="11389" t="s">
        <v>18853</v>
      </c>
      <c r="P283" s="11389">
        <v>6</v>
      </c>
      <c r="Q283" s="11382"/>
    </row>
    <row r="284">
      <c r="B284" s="11382"/>
      <c r="C284" s="11382"/>
      <c r="D284" s="11382"/>
      <c r="E284" s="11382"/>
      <c r="F284" s="11382"/>
      <c r="G284" s="11382"/>
      <c r="H284" s="11382"/>
      <c r="I284" s="11382"/>
      <c r="J284" s="11389" t="s">
        <v>19108</v>
      </c>
      <c r="K284" s="11389" t="s">
        <v>18853</v>
      </c>
      <c r="L284" s="11389">
        <v>12</v>
      </c>
      <c r="M284" s="11382"/>
      <c r="N284" s="11389" t="s">
        <v>19188</v>
      </c>
      <c r="O284" s="11389" t="s">
        <v>18853</v>
      </c>
      <c r="P284" s="11389">
        <v>6</v>
      </c>
      <c r="Q284" s="11382"/>
    </row>
    <row r="285">
      <c r="B285" s="11382"/>
      <c r="C285" s="11382"/>
      <c r="D285" s="11382"/>
      <c r="E285" s="11382"/>
      <c r="F285" s="11382"/>
      <c r="G285" s="11382"/>
      <c r="H285" s="11382"/>
      <c r="I285" s="11382"/>
      <c r="J285" s="11389" t="s">
        <v>19189</v>
      </c>
      <c r="K285" s="11389" t="s">
        <v>18853</v>
      </c>
      <c r="L285" s="11389">
        <v>11</v>
      </c>
      <c r="M285" s="11382"/>
      <c r="N285" s="11389" t="s">
        <v>19176</v>
      </c>
      <c r="O285" s="11389" t="s">
        <v>18853</v>
      </c>
      <c r="P285" s="11389">
        <v>6</v>
      </c>
      <c r="Q285" s="11382"/>
    </row>
    <row r="286">
      <c r="B286" s="11382"/>
      <c r="C286" s="11382"/>
      <c r="D286" s="11382"/>
      <c r="E286" s="11382"/>
      <c r="F286" s="11382"/>
      <c r="G286" s="11382"/>
      <c r="H286" s="11382"/>
      <c r="I286" s="11382"/>
      <c r="J286" s="11389" t="s">
        <v>19068</v>
      </c>
      <c r="K286" s="11389" t="s">
        <v>18912</v>
      </c>
      <c r="L286" s="11389">
        <v>11</v>
      </c>
      <c r="M286" s="11382"/>
      <c r="N286" s="11389" t="s">
        <v>19190</v>
      </c>
      <c r="O286" s="11389" t="s">
        <v>18853</v>
      </c>
      <c r="P286" s="11389">
        <v>6</v>
      </c>
      <c r="Q286" s="11382"/>
    </row>
    <row r="287">
      <c r="B287" s="11382"/>
      <c r="C287" s="11382"/>
      <c r="D287" s="11382"/>
      <c r="E287" s="11382"/>
      <c r="F287" s="11382"/>
      <c r="G287" s="11382"/>
      <c r="H287" s="11382"/>
      <c r="I287" s="11382"/>
      <c r="J287" s="11389" t="s">
        <v>19147</v>
      </c>
      <c r="K287" s="11389" t="s">
        <v>18912</v>
      </c>
      <c r="L287" s="11389">
        <v>11</v>
      </c>
      <c r="M287" s="11382"/>
      <c r="N287" s="11389" t="s">
        <v>19191</v>
      </c>
      <c r="O287" s="11389" t="s">
        <v>18873</v>
      </c>
      <c r="P287" s="11389">
        <v>6</v>
      </c>
      <c r="Q287" s="11382"/>
    </row>
    <row r="288">
      <c r="B288" s="11382"/>
      <c r="C288" s="11382"/>
      <c r="D288" s="11382"/>
      <c r="E288" s="11382"/>
      <c r="F288" s="11382"/>
      <c r="G288" s="11382"/>
      <c r="H288" s="11382"/>
      <c r="I288" s="11382"/>
      <c r="J288" s="11389" t="s">
        <v>19079</v>
      </c>
      <c r="K288" s="11389" t="s">
        <v>18912</v>
      </c>
      <c r="L288" s="11389">
        <v>11</v>
      </c>
      <c r="M288" s="11382"/>
      <c r="N288" s="11389" t="s">
        <v>19192</v>
      </c>
      <c r="O288" s="11389" t="s">
        <v>18853</v>
      </c>
      <c r="P288" s="11389">
        <v>6</v>
      </c>
      <c r="Q288" s="11382"/>
    </row>
    <row r="289">
      <c r="B289" s="11382"/>
      <c r="C289" s="11382"/>
      <c r="D289" s="11382"/>
      <c r="E289" s="11382"/>
      <c r="F289" s="11382"/>
      <c r="G289" s="11382"/>
      <c r="H289" s="11382"/>
      <c r="I289" s="11382"/>
      <c r="J289" s="11389" t="s">
        <v>19143</v>
      </c>
      <c r="K289" s="11389" t="s">
        <v>18912</v>
      </c>
      <c r="L289" s="11389">
        <v>11</v>
      </c>
      <c r="M289" s="11382"/>
      <c r="N289" s="11389" t="s">
        <v>19193</v>
      </c>
      <c r="O289" s="11389" t="s">
        <v>18853</v>
      </c>
      <c r="P289" s="11389">
        <v>6</v>
      </c>
      <c r="Q289" s="11382"/>
    </row>
    <row r="290">
      <c r="B290" s="11382"/>
      <c r="C290" s="11382"/>
      <c r="D290" s="11382"/>
      <c r="E290" s="11382"/>
      <c r="F290" s="11382"/>
      <c r="G290" s="11382"/>
      <c r="H290" s="11382"/>
      <c r="I290" s="11382"/>
      <c r="J290" s="11389" t="s">
        <v>19194</v>
      </c>
      <c r="K290" s="11389" t="s">
        <v>18853</v>
      </c>
      <c r="L290" s="11389">
        <v>11</v>
      </c>
      <c r="M290" s="11382"/>
      <c r="N290" s="11389" t="s">
        <v>19195</v>
      </c>
      <c r="O290" s="11389" t="s">
        <v>18853</v>
      </c>
      <c r="P290" s="11389">
        <v>6</v>
      </c>
      <c r="Q290" s="11382"/>
    </row>
    <row r="291">
      <c r="B291" s="11382"/>
      <c r="C291" s="11382"/>
      <c r="D291" s="11382"/>
      <c r="E291" s="11382"/>
      <c r="F291" s="11382"/>
      <c r="G291" s="11382"/>
      <c r="H291" s="11382"/>
      <c r="I291" s="11382"/>
      <c r="J291" s="11389" t="s">
        <v>19122</v>
      </c>
      <c r="K291" s="11389" t="s">
        <v>18853</v>
      </c>
      <c r="L291" s="11389">
        <v>11</v>
      </c>
      <c r="M291" s="11382"/>
      <c r="N291" s="11389" t="s">
        <v>19196</v>
      </c>
      <c r="O291" s="11389" t="s">
        <v>18895</v>
      </c>
      <c r="P291" s="11389">
        <v>6</v>
      </c>
      <c r="Q291" s="11382"/>
    </row>
    <row r="292">
      <c r="B292" s="11382"/>
      <c r="C292" s="11382"/>
      <c r="D292" s="11382"/>
      <c r="E292" s="11382"/>
      <c r="F292" s="11382"/>
      <c r="G292" s="11382"/>
      <c r="H292" s="11382"/>
      <c r="I292" s="11382"/>
      <c r="J292" s="11389" t="s">
        <v>19197</v>
      </c>
      <c r="K292" s="11389" t="s">
        <v>18853</v>
      </c>
      <c r="L292" s="11389">
        <v>11</v>
      </c>
      <c r="M292" s="11382"/>
      <c r="N292" s="11389" t="s">
        <v>19057</v>
      </c>
      <c r="O292" s="11389" t="s">
        <v>18895</v>
      </c>
      <c r="P292" s="11389">
        <v>6</v>
      </c>
      <c r="Q292" s="11382"/>
    </row>
    <row r="293">
      <c r="B293" s="11382"/>
      <c r="C293" s="11382"/>
      <c r="D293" s="11382"/>
      <c r="E293" s="11382"/>
      <c r="F293" s="11382"/>
      <c r="G293" s="11382"/>
      <c r="H293" s="11382"/>
      <c r="I293" s="11382"/>
      <c r="J293" s="11389" t="s">
        <v>19088</v>
      </c>
      <c r="K293" s="11389" t="s">
        <v>18853</v>
      </c>
      <c r="L293" s="11389">
        <v>11</v>
      </c>
      <c r="M293" s="11382"/>
      <c r="N293" s="11389" t="s">
        <v>19162</v>
      </c>
      <c r="O293" s="11389" t="s">
        <v>18895</v>
      </c>
      <c r="P293" s="11389">
        <v>6</v>
      </c>
      <c r="Q293" s="11382"/>
    </row>
    <row r="294">
      <c r="B294" s="11382"/>
      <c r="C294" s="11382"/>
      <c r="D294" s="11382"/>
      <c r="E294" s="11382"/>
      <c r="F294" s="11382"/>
      <c r="G294" s="11382"/>
      <c r="H294" s="11382"/>
      <c r="I294" s="11382"/>
      <c r="J294" s="11389" t="s">
        <v>19198</v>
      </c>
      <c r="K294" s="11389" t="s">
        <v>18853</v>
      </c>
      <c r="L294" s="11389">
        <v>11</v>
      </c>
      <c r="M294" s="11382"/>
      <c r="N294" s="11389" t="s">
        <v>19199</v>
      </c>
      <c r="O294" s="11389" t="s">
        <v>18895</v>
      </c>
      <c r="P294" s="11389">
        <v>6</v>
      </c>
      <c r="Q294" s="11382"/>
    </row>
    <row r="295">
      <c r="B295" s="11382"/>
      <c r="C295" s="11382"/>
      <c r="D295" s="11382"/>
      <c r="E295" s="11382"/>
      <c r="F295" s="11382"/>
      <c r="G295" s="11382"/>
      <c r="H295" s="11382"/>
      <c r="I295" s="11382"/>
      <c r="J295" s="11389" t="s">
        <v>19200</v>
      </c>
      <c r="K295" s="11389" t="s">
        <v>18853</v>
      </c>
      <c r="L295" s="11389">
        <v>11</v>
      </c>
      <c r="M295" s="11382"/>
      <c r="N295" s="11389" t="s">
        <v>19012</v>
      </c>
      <c r="O295" s="11389" t="s">
        <v>18895</v>
      </c>
      <c r="P295" s="11389">
        <v>6</v>
      </c>
      <c r="Q295" s="11382"/>
    </row>
    <row r="296">
      <c r="B296" s="11382"/>
      <c r="C296" s="11382"/>
      <c r="D296" s="11382"/>
      <c r="E296" s="11382"/>
      <c r="F296" s="11382"/>
      <c r="G296" s="11382"/>
      <c r="H296" s="11382"/>
      <c r="I296" s="11382"/>
      <c r="J296" s="11389" t="s">
        <v>19151</v>
      </c>
      <c r="K296" s="11389" t="s">
        <v>18853</v>
      </c>
      <c r="L296" s="11389">
        <v>11</v>
      </c>
      <c r="M296" s="11382"/>
      <c r="N296" s="11389" t="s">
        <v>19095</v>
      </c>
      <c r="O296" s="11389" t="s">
        <v>18895</v>
      </c>
      <c r="P296" s="11389">
        <v>5</v>
      </c>
      <c r="Q296" s="11382"/>
    </row>
    <row r="297">
      <c r="B297" s="11382"/>
      <c r="C297" s="11382"/>
      <c r="D297" s="11382"/>
      <c r="E297" s="11382"/>
      <c r="F297" s="11382"/>
      <c r="G297" s="11382"/>
      <c r="H297" s="11382"/>
      <c r="I297" s="11382"/>
      <c r="J297" s="11389" t="s">
        <v>19193</v>
      </c>
      <c r="K297" s="11389" t="s">
        <v>18853</v>
      </c>
      <c r="L297" s="11389">
        <v>11</v>
      </c>
      <c r="M297" s="11382"/>
      <c r="N297" s="11389" t="s">
        <v>19201</v>
      </c>
      <c r="O297" s="11389" t="s">
        <v>18895</v>
      </c>
      <c r="P297" s="11389">
        <v>5</v>
      </c>
      <c r="Q297" s="11382"/>
    </row>
    <row r="298">
      <c r="B298" s="11382"/>
      <c r="C298" s="11382"/>
      <c r="D298" s="11382"/>
      <c r="E298" s="11382"/>
      <c r="F298" s="11382"/>
      <c r="G298" s="11382"/>
      <c r="H298" s="11382"/>
      <c r="I298" s="11382"/>
      <c r="J298" s="11389" t="s">
        <v>19060</v>
      </c>
      <c r="K298" s="11389" t="s">
        <v>18895</v>
      </c>
      <c r="L298" s="11389">
        <v>11</v>
      </c>
      <c r="M298" s="11382"/>
      <c r="N298" s="11389" t="s">
        <v>19202</v>
      </c>
      <c r="O298" s="11389" t="s">
        <v>18895</v>
      </c>
      <c r="P298" s="11389">
        <v>5</v>
      </c>
      <c r="Q298" s="11382"/>
    </row>
    <row r="299">
      <c r="B299" s="11382"/>
      <c r="C299" s="11382"/>
      <c r="D299" s="11382"/>
      <c r="E299" s="11382"/>
      <c r="F299" s="11382"/>
      <c r="G299" s="11382"/>
      <c r="H299" s="11382"/>
      <c r="I299" s="11382"/>
      <c r="J299" s="11389" t="s">
        <v>19203</v>
      </c>
      <c r="K299" s="11389" t="s">
        <v>18895</v>
      </c>
      <c r="L299" s="11389">
        <v>11</v>
      </c>
      <c r="M299" s="11382"/>
      <c r="N299" s="11389" t="s">
        <v>19204</v>
      </c>
      <c r="O299" s="11389" t="s">
        <v>18895</v>
      </c>
      <c r="P299" s="11389">
        <v>5</v>
      </c>
      <c r="Q299" s="11382"/>
    </row>
    <row r="300">
      <c r="B300" s="11382"/>
      <c r="C300" s="11382"/>
      <c r="D300" s="11382"/>
      <c r="E300" s="11382"/>
      <c r="F300" s="11382"/>
      <c r="G300" s="11382"/>
      <c r="H300" s="11382"/>
      <c r="I300" s="11382"/>
      <c r="J300" s="11389" t="s">
        <v>19105</v>
      </c>
      <c r="K300" s="11389" t="s">
        <v>18895</v>
      </c>
      <c r="L300" s="11389">
        <v>11</v>
      </c>
      <c r="M300" s="11382"/>
      <c r="N300" s="11389" t="s">
        <v>19062</v>
      </c>
      <c r="O300" s="11389" t="s">
        <v>18895</v>
      </c>
      <c r="P300" s="11389">
        <v>5</v>
      </c>
      <c r="Q300" s="11382"/>
    </row>
    <row r="301">
      <c r="B301" s="11382"/>
      <c r="C301" s="11382"/>
      <c r="D301" s="11382"/>
      <c r="E301" s="11382"/>
      <c r="F301" s="11382"/>
      <c r="G301" s="11382"/>
      <c r="H301" s="11382"/>
      <c r="I301" s="11382"/>
      <c r="J301" s="11389" t="s">
        <v>19051</v>
      </c>
      <c r="K301" s="11389" t="s">
        <v>18912</v>
      </c>
      <c r="L301" s="11389">
        <v>11</v>
      </c>
      <c r="M301" s="11382"/>
      <c r="N301" s="11389" t="s">
        <v>19115</v>
      </c>
      <c r="O301" s="11389" t="s">
        <v>18895</v>
      </c>
      <c r="P301" s="11389">
        <v>5</v>
      </c>
      <c r="Q301" s="11382"/>
    </row>
    <row r="302">
      <c r="B302" s="11382"/>
      <c r="C302" s="11382"/>
      <c r="D302" s="11382"/>
      <c r="E302" s="11382"/>
      <c r="F302" s="11382"/>
      <c r="G302" s="11382"/>
      <c r="H302" s="11382"/>
      <c r="I302" s="11382"/>
      <c r="J302" s="11389" t="s">
        <v>19199</v>
      </c>
      <c r="K302" s="11389" t="s">
        <v>18895</v>
      </c>
      <c r="L302" s="11389">
        <v>11</v>
      </c>
      <c r="M302" s="11382"/>
      <c r="N302" s="11389" t="s">
        <v>19205</v>
      </c>
      <c r="O302" s="11389" t="s">
        <v>18853</v>
      </c>
      <c r="P302" s="11389">
        <v>5</v>
      </c>
      <c r="Q302" s="11382"/>
    </row>
    <row r="303">
      <c r="B303" s="11382"/>
      <c r="C303" s="11382"/>
      <c r="D303" s="11382"/>
      <c r="E303" s="11382"/>
      <c r="F303" s="11382"/>
      <c r="G303" s="11382"/>
      <c r="H303" s="11382"/>
      <c r="I303" s="11382"/>
      <c r="J303" s="11389" t="s">
        <v>19206</v>
      </c>
      <c r="K303" s="11389" t="s">
        <v>18895</v>
      </c>
      <c r="L303" s="11389">
        <v>11</v>
      </c>
      <c r="M303" s="11382"/>
      <c r="N303" s="11389" t="s">
        <v>19207</v>
      </c>
      <c r="O303" s="11389" t="s">
        <v>18853</v>
      </c>
      <c r="P303" s="11389">
        <v>5</v>
      </c>
      <c r="Q303" s="11382"/>
    </row>
    <row r="304">
      <c r="B304" s="11382"/>
      <c r="C304" s="11382"/>
      <c r="D304" s="11382"/>
      <c r="E304" s="11382"/>
      <c r="F304" s="11382"/>
      <c r="G304" s="11382"/>
      <c r="H304" s="11382"/>
      <c r="I304" s="11382"/>
      <c r="J304" s="11389" t="s">
        <v>19208</v>
      </c>
      <c r="K304" s="11389" t="s">
        <v>18895</v>
      </c>
      <c r="L304" s="11389">
        <v>11</v>
      </c>
      <c r="M304" s="11382"/>
      <c r="N304" s="11389" t="s">
        <v>19209</v>
      </c>
      <c r="O304" s="11389" t="s">
        <v>18853</v>
      </c>
      <c r="P304" s="11389">
        <v>5</v>
      </c>
      <c r="Q304" s="11382"/>
    </row>
    <row r="305">
      <c r="B305" s="11382"/>
      <c r="C305" s="11382"/>
      <c r="D305" s="11382"/>
      <c r="E305" s="11382"/>
      <c r="F305" s="11382"/>
      <c r="G305" s="11382"/>
      <c r="H305" s="11382"/>
      <c r="I305" s="11382"/>
      <c r="J305" s="11389" t="s">
        <v>19210</v>
      </c>
      <c r="K305" s="11389" t="s">
        <v>18895</v>
      </c>
      <c r="L305" s="11389">
        <v>11</v>
      </c>
      <c r="M305" s="11382"/>
      <c r="N305" s="11389" t="s">
        <v>19155</v>
      </c>
      <c r="O305" s="11389" t="s">
        <v>18853</v>
      </c>
      <c r="P305" s="11389">
        <v>5</v>
      </c>
      <c r="Q305" s="11382"/>
    </row>
    <row r="306">
      <c r="B306" s="11382"/>
      <c r="C306" s="11382"/>
      <c r="D306" s="11382"/>
      <c r="E306" s="11382"/>
      <c r="F306" s="11382"/>
      <c r="G306" s="11382"/>
      <c r="H306" s="11382"/>
      <c r="I306" s="11382"/>
      <c r="J306" s="11389" t="s">
        <v>19211</v>
      </c>
      <c r="K306" s="11389" t="s">
        <v>18895</v>
      </c>
      <c r="L306" s="11389">
        <v>11</v>
      </c>
      <c r="M306" s="11382"/>
      <c r="N306" s="11389" t="s">
        <v>19053</v>
      </c>
      <c r="O306" s="11389" t="s">
        <v>18853</v>
      </c>
      <c r="P306" s="11389">
        <v>5</v>
      </c>
      <c r="Q306" s="11382"/>
    </row>
    <row r="307">
      <c r="B307" s="11382"/>
      <c r="C307" s="11382"/>
      <c r="D307" s="11382"/>
      <c r="E307" s="11382"/>
      <c r="F307" s="11382"/>
      <c r="G307" s="11382"/>
      <c r="H307" s="11382"/>
      <c r="I307" s="11382"/>
      <c r="J307" s="11389" t="s">
        <v>19212</v>
      </c>
      <c r="K307" s="11389" t="s">
        <v>18853</v>
      </c>
      <c r="L307" s="11389">
        <v>11</v>
      </c>
      <c r="M307" s="11382"/>
      <c r="N307" s="11389" t="s">
        <v>19213</v>
      </c>
      <c r="O307" s="11389" t="s">
        <v>18873</v>
      </c>
      <c r="P307" s="11389">
        <v>5</v>
      </c>
      <c r="Q307" s="11382"/>
    </row>
    <row r="308">
      <c r="B308" s="11382"/>
      <c r="C308" s="11382"/>
      <c r="D308" s="11382"/>
      <c r="E308" s="11382"/>
      <c r="F308" s="11382"/>
      <c r="G308" s="11382"/>
      <c r="H308" s="11382"/>
      <c r="I308" s="11382"/>
      <c r="J308" s="11389" t="s">
        <v>19052</v>
      </c>
      <c r="K308" s="11389" t="s">
        <v>18895</v>
      </c>
      <c r="L308" s="11389">
        <v>11</v>
      </c>
      <c r="M308" s="11382"/>
      <c r="N308" s="11389" t="s">
        <v>19214</v>
      </c>
      <c r="O308" s="11389" t="s">
        <v>18853</v>
      </c>
      <c r="P308" s="11389">
        <v>5</v>
      </c>
      <c r="Q308" s="11382"/>
    </row>
    <row r="309">
      <c r="B309" s="11382"/>
      <c r="C309" s="11382"/>
      <c r="D309" s="11382"/>
      <c r="E309" s="11382"/>
      <c r="F309" s="11382"/>
      <c r="G309" s="11382"/>
      <c r="H309" s="11382"/>
      <c r="I309" s="11382"/>
      <c r="J309" s="11389" t="s">
        <v>19134</v>
      </c>
      <c r="K309" s="11389" t="s">
        <v>18895</v>
      </c>
      <c r="L309" s="11389">
        <v>10</v>
      </c>
      <c r="M309" s="11382"/>
      <c r="N309" s="11389" t="s">
        <v>19154</v>
      </c>
      <c r="O309" s="11389"/>
      <c r="P309" s="11389">
        <v>5</v>
      </c>
      <c r="Q309" s="11382"/>
    </row>
    <row r="310">
      <c r="B310" s="11382"/>
      <c r="C310" s="11382"/>
      <c r="D310" s="11382"/>
      <c r="E310" s="11382"/>
      <c r="F310" s="11382"/>
      <c r="G310" s="11382"/>
      <c r="H310" s="11382"/>
      <c r="I310" s="11382"/>
      <c r="J310" s="11389" t="s">
        <v>19205</v>
      </c>
      <c r="K310" s="11389" t="s">
        <v>18853</v>
      </c>
      <c r="L310" s="11389">
        <v>10</v>
      </c>
      <c r="M310" s="11382"/>
      <c r="N310" s="11389" t="s">
        <v>19136</v>
      </c>
      <c r="O310" s="11389" t="s">
        <v>18853</v>
      </c>
      <c r="P310" s="11389">
        <v>5</v>
      </c>
      <c r="Q310" s="11382"/>
    </row>
    <row r="311">
      <c r="B311" s="11382"/>
      <c r="C311" s="11382"/>
      <c r="D311" s="11382"/>
      <c r="E311" s="11382"/>
      <c r="F311" s="11382"/>
      <c r="G311" s="11382"/>
      <c r="H311" s="11382"/>
      <c r="I311" s="11382"/>
      <c r="J311" s="11389" t="s">
        <v>19215</v>
      </c>
      <c r="K311" s="11389" t="s">
        <v>18895</v>
      </c>
      <c r="L311" s="11389">
        <v>10</v>
      </c>
      <c r="M311" s="11382"/>
      <c r="N311" s="11389" t="s">
        <v>19159</v>
      </c>
      <c r="O311" s="11389" t="s">
        <v>18853</v>
      </c>
      <c r="P311" s="11389">
        <v>5</v>
      </c>
      <c r="Q311" s="11382"/>
    </row>
    <row r="312">
      <c r="B312" s="11382"/>
      <c r="C312" s="11382"/>
      <c r="D312" s="11382"/>
      <c r="E312" s="11382"/>
      <c r="F312" s="11382"/>
      <c r="G312" s="11382"/>
      <c r="H312" s="11382"/>
      <c r="I312" s="11382"/>
      <c r="J312" s="11389" t="s">
        <v>19090</v>
      </c>
      <c r="K312" s="11389" t="s">
        <v>18895</v>
      </c>
      <c r="L312" s="11389">
        <v>10</v>
      </c>
      <c r="M312" s="11382"/>
      <c r="N312" s="11389" t="s">
        <v>19166</v>
      </c>
      <c r="O312" s="11389" t="s">
        <v>18853</v>
      </c>
      <c r="P312" s="11389">
        <v>5</v>
      </c>
      <c r="Q312" s="11382"/>
    </row>
    <row r="313">
      <c r="B313" s="11382"/>
      <c r="C313" s="11382"/>
      <c r="D313" s="11382"/>
      <c r="E313" s="11382"/>
      <c r="F313" s="11382"/>
      <c r="G313" s="11382"/>
      <c r="H313" s="11382"/>
      <c r="I313" s="11382"/>
      <c r="J313" s="11389" t="s">
        <v>19091</v>
      </c>
      <c r="K313" s="11389" t="s">
        <v>18895</v>
      </c>
      <c r="L313" s="11389">
        <v>10</v>
      </c>
      <c r="M313" s="11382"/>
      <c r="N313" s="11389" t="s">
        <v>19055</v>
      </c>
      <c r="O313" s="11389" t="s">
        <v>18895</v>
      </c>
      <c r="P313" s="11389">
        <v>5</v>
      </c>
      <c r="Q313" s="11382"/>
    </row>
    <row r="314">
      <c r="B314" s="11382"/>
      <c r="C314" s="11382"/>
      <c r="D314" s="11382"/>
      <c r="E314" s="11382"/>
      <c r="F314" s="11382"/>
      <c r="G314" s="11382"/>
      <c r="H314" s="11382"/>
      <c r="I314" s="11382"/>
      <c r="J314" s="11389" t="s">
        <v>19202</v>
      </c>
      <c r="K314" s="11389" t="s">
        <v>18895</v>
      </c>
      <c r="L314" s="11389">
        <v>10</v>
      </c>
      <c r="M314" s="11382"/>
      <c r="N314" s="11389" t="s">
        <v>19194</v>
      </c>
      <c r="O314" s="11389" t="s">
        <v>18853</v>
      </c>
      <c r="P314" s="11389">
        <v>5</v>
      </c>
      <c r="Q314" s="11382"/>
    </row>
    <row r="315">
      <c r="B315" s="11382"/>
      <c r="C315" s="11382"/>
      <c r="D315" s="11382"/>
      <c r="E315" s="11382"/>
      <c r="F315" s="11382"/>
      <c r="G315" s="11382"/>
      <c r="H315" s="11382"/>
      <c r="I315" s="11382"/>
      <c r="J315" s="11389" t="s">
        <v>19092</v>
      </c>
      <c r="K315" s="11389" t="s">
        <v>18912</v>
      </c>
      <c r="L315" s="11389">
        <v>10</v>
      </c>
      <c r="M315" s="11382"/>
      <c r="N315" s="11389" t="s">
        <v>19216</v>
      </c>
      <c r="O315" s="11389" t="s">
        <v>18853</v>
      </c>
      <c r="P315" s="11389">
        <v>5</v>
      </c>
      <c r="Q315" s="11382"/>
    </row>
    <row r="316">
      <c r="B316" s="11382"/>
      <c r="C316" s="11382"/>
      <c r="D316" s="11382"/>
      <c r="E316" s="11382"/>
      <c r="F316" s="11382"/>
      <c r="G316" s="11382"/>
      <c r="H316" s="11382"/>
      <c r="I316" s="11382"/>
      <c r="J316" s="11389" t="s">
        <v>19093</v>
      </c>
      <c r="K316" s="11389" t="s">
        <v>18912</v>
      </c>
      <c r="L316" s="11389">
        <v>10</v>
      </c>
      <c r="M316" s="11382"/>
      <c r="N316" s="11389" t="s">
        <v>19217</v>
      </c>
      <c r="O316" s="11389" t="s">
        <v>18853</v>
      </c>
      <c r="P316" s="11389">
        <v>5</v>
      </c>
      <c r="Q316" s="11382"/>
    </row>
    <row r="317">
      <c r="B317" s="11382"/>
      <c r="C317" s="11382"/>
      <c r="D317" s="11382"/>
      <c r="E317" s="11382"/>
      <c r="F317" s="11382"/>
      <c r="G317" s="11382"/>
      <c r="H317" s="11382"/>
      <c r="I317" s="11382"/>
      <c r="J317" s="11389" t="s">
        <v>19218</v>
      </c>
      <c r="K317" s="11389" t="s">
        <v>18895</v>
      </c>
      <c r="L317" s="11389">
        <v>10</v>
      </c>
      <c r="M317" s="11382"/>
      <c r="N317" s="11389" t="s">
        <v>19219</v>
      </c>
      <c r="O317" s="11389" t="s">
        <v>18853</v>
      </c>
      <c r="P317" s="11389">
        <v>5</v>
      </c>
      <c r="Q317" s="11382"/>
    </row>
    <row r="318">
      <c r="B318" s="11382"/>
      <c r="C318" s="11382"/>
      <c r="D318" s="11382"/>
      <c r="E318" s="11382"/>
      <c r="F318" s="11382"/>
      <c r="G318" s="11382"/>
      <c r="H318" s="11382"/>
      <c r="I318" s="11382"/>
      <c r="J318" s="11389" t="s">
        <v>19220</v>
      </c>
      <c r="K318" s="11389" t="s">
        <v>18895</v>
      </c>
      <c r="L318" s="11389">
        <v>10</v>
      </c>
      <c r="M318" s="11382"/>
      <c r="N318" s="11389" t="s">
        <v>19221</v>
      </c>
      <c r="O318" s="11389" t="s">
        <v>18853</v>
      </c>
      <c r="P318" s="11389">
        <v>5</v>
      </c>
      <c r="Q318" s="11382"/>
    </row>
    <row r="319">
      <c r="B319" s="11382"/>
      <c r="C319" s="11382"/>
      <c r="D319" s="11382"/>
      <c r="E319" s="11382"/>
      <c r="F319" s="11382"/>
      <c r="G319" s="11382"/>
      <c r="H319" s="11382"/>
      <c r="I319" s="11382"/>
      <c r="J319" s="11389" t="s">
        <v>19222</v>
      </c>
      <c r="K319" s="11389" t="s">
        <v>18895</v>
      </c>
      <c r="L319" s="11389">
        <v>10</v>
      </c>
      <c r="M319" s="11382"/>
      <c r="N319" s="11389" t="s">
        <v>19170</v>
      </c>
      <c r="O319" s="11389" t="s">
        <v>18853</v>
      </c>
      <c r="P319" s="11389">
        <v>5</v>
      </c>
      <c r="Q319" s="11382"/>
    </row>
    <row r="320">
      <c r="B320" s="11382"/>
      <c r="C320" s="11382"/>
      <c r="D320" s="11382"/>
      <c r="E320" s="11382"/>
      <c r="F320" s="11382"/>
      <c r="G320" s="11382"/>
      <c r="H320" s="11382"/>
      <c r="I320" s="11382"/>
      <c r="J320" s="11389" t="s">
        <v>19126</v>
      </c>
      <c r="K320" s="11389" t="s">
        <v>18895</v>
      </c>
      <c r="L320" s="11389">
        <v>10</v>
      </c>
      <c r="M320" s="11382"/>
      <c r="N320" s="11389" t="s">
        <v>19223</v>
      </c>
      <c r="O320" s="11389" t="s">
        <v>18912</v>
      </c>
      <c r="P320" s="11389">
        <v>5</v>
      </c>
      <c r="Q320" s="11382"/>
    </row>
    <row r="321">
      <c r="B321" s="11382"/>
      <c r="C321" s="11382"/>
      <c r="D321" s="11382"/>
      <c r="E321" s="11382"/>
      <c r="F321" s="11382"/>
      <c r="G321" s="11382"/>
      <c r="H321" s="11382"/>
      <c r="I321" s="11382"/>
      <c r="J321" s="11389" t="s">
        <v>19181</v>
      </c>
      <c r="K321" s="11389" t="s">
        <v>18853</v>
      </c>
      <c r="L321" s="11389">
        <v>10</v>
      </c>
      <c r="M321" s="11382"/>
      <c r="N321" s="11389" t="s">
        <v>19224</v>
      </c>
      <c r="O321" s="11389" t="s">
        <v>18912</v>
      </c>
      <c r="P321" s="11389">
        <v>4</v>
      </c>
      <c r="Q321" s="11382"/>
    </row>
    <row r="322">
      <c r="B322" s="11382"/>
      <c r="C322" s="11382"/>
      <c r="D322" s="11382"/>
      <c r="E322" s="11382"/>
      <c r="F322" s="11382"/>
      <c r="G322" s="11382"/>
      <c r="H322" s="11382"/>
      <c r="I322" s="11382"/>
      <c r="J322" s="11389" t="s">
        <v>19127</v>
      </c>
      <c r="K322" s="11389" t="s">
        <v>18853</v>
      </c>
      <c r="L322" s="11389">
        <v>10</v>
      </c>
      <c r="M322" s="11382"/>
      <c r="N322" s="11389" t="s">
        <v>19225</v>
      </c>
      <c r="O322" s="11389" t="s">
        <v>18853</v>
      </c>
      <c r="P322" s="11389">
        <v>4</v>
      </c>
      <c r="Q322" s="11382"/>
    </row>
    <row r="323">
      <c r="B323" s="11382"/>
      <c r="C323" s="11382"/>
      <c r="D323" s="11382"/>
      <c r="E323" s="11382"/>
      <c r="F323" s="11382"/>
      <c r="G323" s="11382"/>
      <c r="H323" s="11382"/>
      <c r="I323" s="11382"/>
      <c r="J323" s="11389" t="s">
        <v>19169</v>
      </c>
      <c r="K323" s="11389" t="s">
        <v>18853</v>
      </c>
      <c r="L323" s="11389">
        <v>10</v>
      </c>
      <c r="M323" s="11382"/>
      <c r="N323" s="11389" t="s">
        <v>19150</v>
      </c>
      <c r="O323" s="11389" t="s">
        <v>18853</v>
      </c>
      <c r="P323" s="11389">
        <v>4</v>
      </c>
      <c r="Q323" s="11382"/>
    </row>
    <row r="324">
      <c r="B324" s="11382"/>
      <c r="C324" s="11382"/>
      <c r="D324" s="11382"/>
      <c r="E324" s="11382"/>
      <c r="F324" s="11382"/>
      <c r="G324" s="11382"/>
      <c r="H324" s="11382"/>
      <c r="I324" s="11382"/>
      <c r="J324" s="11389" t="s">
        <v>19226</v>
      </c>
      <c r="K324" s="11389" t="s">
        <v>18853</v>
      </c>
      <c r="L324" s="11389">
        <v>10</v>
      </c>
      <c r="M324" s="11382"/>
      <c r="N324" s="11389" t="s">
        <v>19178</v>
      </c>
      <c r="O324" s="11389" t="s">
        <v>18853</v>
      </c>
      <c r="P324" s="11389">
        <v>4</v>
      </c>
      <c r="Q324" s="11382"/>
    </row>
    <row r="325">
      <c r="B325" s="11382"/>
      <c r="C325" s="11382"/>
      <c r="D325" s="11382"/>
      <c r="E325" s="11382"/>
      <c r="F325" s="11382"/>
      <c r="G325" s="11382"/>
      <c r="H325" s="11382"/>
      <c r="I325" s="11382"/>
      <c r="J325" s="11389" t="s">
        <v>19191</v>
      </c>
      <c r="K325" s="11389" t="s">
        <v>18873</v>
      </c>
      <c r="L325" s="11389">
        <v>10</v>
      </c>
      <c r="M325" s="11382"/>
      <c r="N325" s="11389" t="s">
        <v>19227</v>
      </c>
      <c r="O325" s="11389" t="s">
        <v>18853</v>
      </c>
      <c r="P325" s="11389">
        <v>4</v>
      </c>
      <c r="Q325" s="11382"/>
    </row>
    <row r="326">
      <c r="B326" s="11382"/>
      <c r="C326" s="11382"/>
      <c r="D326" s="11382"/>
      <c r="E326" s="11382"/>
      <c r="F326" s="11382"/>
      <c r="G326" s="11382"/>
      <c r="H326" s="11382"/>
      <c r="I326" s="11382"/>
      <c r="J326" s="11389" t="s">
        <v>19228</v>
      </c>
      <c r="K326" s="11389" t="s">
        <v>18853</v>
      </c>
      <c r="L326" s="11389">
        <v>10</v>
      </c>
      <c r="M326" s="11382"/>
      <c r="N326" s="11389" t="s">
        <v>19229</v>
      </c>
      <c r="O326" s="11389" t="s">
        <v>18912</v>
      </c>
      <c r="P326" s="11389">
        <v>4</v>
      </c>
      <c r="Q326" s="11382"/>
    </row>
    <row r="327">
      <c r="B327" s="11382"/>
      <c r="C327" s="11382"/>
      <c r="D327" s="11382"/>
      <c r="E327" s="11382"/>
      <c r="F327" s="11382"/>
      <c r="G327" s="11382"/>
      <c r="H327" s="11382"/>
      <c r="I327" s="11382"/>
      <c r="J327" s="11389" t="s">
        <v>19139</v>
      </c>
      <c r="K327" s="11389" t="s">
        <v>18873</v>
      </c>
      <c r="L327" s="11389">
        <v>10</v>
      </c>
      <c r="M327" s="11382"/>
      <c r="N327" s="11389" t="s">
        <v>19230</v>
      </c>
      <c r="O327" s="11389" t="s">
        <v>18912</v>
      </c>
      <c r="P327" s="11389">
        <v>4</v>
      </c>
      <c r="Q327" s="11382"/>
    </row>
    <row r="328">
      <c r="B328" s="11382"/>
      <c r="C328" s="11382"/>
      <c r="D328" s="11382"/>
      <c r="E328" s="11382"/>
      <c r="F328" s="11382"/>
      <c r="G328" s="11382"/>
      <c r="H328" s="11382"/>
      <c r="I328" s="11382"/>
      <c r="J328" s="11389" t="s">
        <v>19231</v>
      </c>
      <c r="K328" s="11389" t="s">
        <v>18853</v>
      </c>
      <c r="L328" s="11389">
        <v>10</v>
      </c>
      <c r="M328" s="11382"/>
      <c r="N328" s="11389" t="s">
        <v>19232</v>
      </c>
      <c r="O328" s="11389" t="s">
        <v>18853</v>
      </c>
      <c r="P328" s="11389">
        <v>4</v>
      </c>
      <c r="Q328" s="11382"/>
    </row>
    <row r="329">
      <c r="B329" s="11382"/>
      <c r="C329" s="11382"/>
      <c r="D329" s="11382"/>
      <c r="E329" s="11382"/>
      <c r="F329" s="11382"/>
      <c r="G329" s="11382"/>
      <c r="H329" s="11382"/>
      <c r="I329" s="11382"/>
      <c r="J329" s="11389" t="s">
        <v>19233</v>
      </c>
      <c r="K329" s="11389" t="s">
        <v>18853</v>
      </c>
      <c r="L329" s="11389">
        <v>10</v>
      </c>
      <c r="M329" s="11382"/>
      <c r="N329" s="11389" t="s">
        <v>19234</v>
      </c>
      <c r="O329" s="11389" t="s">
        <v>18853</v>
      </c>
      <c r="P329" s="11389">
        <v>4</v>
      </c>
      <c r="Q329" s="11382"/>
    </row>
    <row r="330">
      <c r="B330" s="11382"/>
      <c r="C330" s="11382"/>
      <c r="D330" s="11382"/>
      <c r="E330" s="11382"/>
      <c r="F330" s="11382"/>
      <c r="G330" s="11382"/>
      <c r="H330" s="11382"/>
      <c r="I330" s="11382"/>
      <c r="J330" s="11389" t="s">
        <v>19077</v>
      </c>
      <c r="K330" s="11389" t="s">
        <v>18912</v>
      </c>
      <c r="L330" s="11389">
        <v>10</v>
      </c>
      <c r="M330" s="11382"/>
      <c r="N330" s="11389" t="s">
        <v>19235</v>
      </c>
      <c r="O330" s="11389" t="s">
        <v>18853</v>
      </c>
      <c r="P330" s="11389">
        <v>4</v>
      </c>
      <c r="Q330" s="11382"/>
    </row>
    <row r="331">
      <c r="B331" s="11382"/>
      <c r="C331" s="11382"/>
      <c r="D331" s="11382"/>
      <c r="E331" s="11382"/>
      <c r="F331" s="11382"/>
      <c r="G331" s="11382"/>
      <c r="H331" s="11382"/>
      <c r="I331" s="11382"/>
      <c r="J331" s="11389" t="s">
        <v>19111</v>
      </c>
      <c r="K331" s="11389" t="s">
        <v>18853</v>
      </c>
      <c r="L331" s="11389">
        <v>10</v>
      </c>
      <c r="M331" s="11382"/>
      <c r="N331" s="11389" t="s">
        <v>19231</v>
      </c>
      <c r="O331" s="11389" t="s">
        <v>18853</v>
      </c>
      <c r="P331" s="11389">
        <v>4</v>
      </c>
      <c r="Q331" s="11382"/>
    </row>
    <row r="332">
      <c r="B332" s="11382"/>
      <c r="C332" s="11382"/>
      <c r="D332" s="11382"/>
      <c r="E332" s="11382"/>
      <c r="F332" s="11382"/>
      <c r="G332" s="11382"/>
      <c r="H332" s="11382"/>
      <c r="I332" s="11382"/>
      <c r="J332" s="11389" t="s">
        <v>19112</v>
      </c>
      <c r="K332" s="11389" t="s">
        <v>18912</v>
      </c>
      <c r="L332" s="11389">
        <v>10</v>
      </c>
      <c r="M332" s="11382"/>
      <c r="N332" s="11389" t="s">
        <v>19098</v>
      </c>
      <c r="O332" s="11389" t="s">
        <v>18853</v>
      </c>
      <c r="P332" s="11389">
        <v>4</v>
      </c>
      <c r="Q332" s="11382"/>
    </row>
    <row r="333">
      <c r="B333" s="11382"/>
      <c r="C333" s="11382"/>
      <c r="D333" s="11382"/>
      <c r="E333" s="11382"/>
      <c r="F333" s="11382"/>
      <c r="G333" s="11382"/>
      <c r="H333" s="11382"/>
      <c r="I333" s="11382"/>
      <c r="J333" s="11389" t="s">
        <v>19114</v>
      </c>
      <c r="K333" s="11389" t="s">
        <v>18912</v>
      </c>
      <c r="L333" s="11389">
        <v>10</v>
      </c>
      <c r="M333" s="11382"/>
      <c r="N333" s="11389" t="s">
        <v>19236</v>
      </c>
      <c r="O333" s="11389" t="s">
        <v>18853</v>
      </c>
      <c r="P333" s="11389">
        <v>4</v>
      </c>
      <c r="Q333" s="11382"/>
    </row>
    <row r="334">
      <c r="B334" s="11382"/>
      <c r="C334" s="11382"/>
      <c r="D334" s="11382"/>
      <c r="E334" s="11382"/>
      <c r="F334" s="11382"/>
      <c r="G334" s="11382"/>
      <c r="H334" s="11382"/>
      <c r="I334" s="11382"/>
      <c r="J334" s="11389" t="s">
        <v>19174</v>
      </c>
      <c r="K334" s="11389" t="s">
        <v>18912</v>
      </c>
      <c r="L334" s="11389">
        <v>9</v>
      </c>
      <c r="M334" s="11382"/>
      <c r="N334" s="11389" t="s">
        <v>19237</v>
      </c>
      <c r="O334" s="11389" t="s">
        <v>18853</v>
      </c>
      <c r="P334" s="11389">
        <v>4</v>
      </c>
      <c r="Q334" s="11382"/>
    </row>
    <row r="335">
      <c r="B335" s="11382"/>
      <c r="C335" s="11382"/>
      <c r="D335" s="11382"/>
      <c r="E335" s="11382"/>
      <c r="F335" s="11382"/>
      <c r="G335" s="11382"/>
      <c r="H335" s="11382"/>
      <c r="I335" s="11382"/>
      <c r="J335" s="11389" t="s">
        <v>19125</v>
      </c>
      <c r="K335" s="11389" t="s">
        <v>18853</v>
      </c>
      <c r="L335" s="11389">
        <v>9</v>
      </c>
      <c r="M335" s="11382"/>
      <c r="N335" s="11389" t="s">
        <v>19238</v>
      </c>
      <c r="O335" s="11389" t="s">
        <v>18853</v>
      </c>
      <c r="P335" s="11389">
        <v>4</v>
      </c>
      <c r="Q335" s="11382"/>
    </row>
    <row r="336">
      <c r="B336" s="11382"/>
      <c r="C336" s="11382"/>
      <c r="D336" s="11382"/>
      <c r="E336" s="11382"/>
      <c r="F336" s="11382"/>
      <c r="G336" s="11382"/>
      <c r="H336" s="11382"/>
      <c r="I336" s="11382"/>
      <c r="J336" s="11389" t="s">
        <v>19177</v>
      </c>
      <c r="K336" s="11389" t="s">
        <v>18912</v>
      </c>
      <c r="L336" s="11389">
        <v>9</v>
      </c>
      <c r="M336" s="11382"/>
      <c r="N336" s="11389" t="s">
        <v>19239</v>
      </c>
      <c r="O336" s="11389" t="s">
        <v>18853</v>
      </c>
      <c r="P336" s="11389">
        <v>4</v>
      </c>
      <c r="Q336" s="11382"/>
    </row>
    <row r="337">
      <c r="B337" s="11382"/>
      <c r="C337" s="11382"/>
      <c r="D337" s="11382"/>
      <c r="E337" s="11382"/>
      <c r="F337" s="11382"/>
      <c r="G337" s="11382"/>
      <c r="H337" s="11382"/>
      <c r="I337" s="11382"/>
      <c r="J337" s="11389" t="s">
        <v>19240</v>
      </c>
      <c r="K337" s="11389" t="s">
        <v>18853</v>
      </c>
      <c r="L337" s="11389">
        <v>9</v>
      </c>
      <c r="M337" s="11382"/>
      <c r="N337" s="11389" t="s">
        <v>19240</v>
      </c>
      <c r="O337" s="11389" t="s">
        <v>18853</v>
      </c>
      <c r="P337" s="11389">
        <v>4</v>
      </c>
      <c r="Q337" s="11382"/>
    </row>
    <row r="338">
      <c r="B338" s="11382"/>
      <c r="C338" s="11382"/>
      <c r="D338" s="11382"/>
      <c r="E338" s="11382"/>
      <c r="F338" s="11382"/>
      <c r="G338" s="11382"/>
      <c r="H338" s="11382"/>
      <c r="I338" s="11382"/>
      <c r="J338" s="11389" t="s">
        <v>19153</v>
      </c>
      <c r="K338" s="11389" t="s">
        <v>18853</v>
      </c>
      <c r="L338" s="11389">
        <v>9</v>
      </c>
      <c r="M338" s="11382"/>
      <c r="N338" s="11389" t="s">
        <v>19241</v>
      </c>
      <c r="O338" s="11389" t="s">
        <v>18895</v>
      </c>
      <c r="P338" s="11389">
        <v>4</v>
      </c>
      <c r="Q338" s="11382"/>
    </row>
    <row r="339">
      <c r="B339" s="11382"/>
      <c r="C339" s="11382"/>
      <c r="D339" s="11382"/>
      <c r="E339" s="11382"/>
      <c r="F339" s="11382"/>
      <c r="G339" s="11382"/>
      <c r="H339" s="11382"/>
      <c r="I339" s="11382"/>
      <c r="J339" s="11389" t="s">
        <v>19116</v>
      </c>
      <c r="K339" s="11389" t="s">
        <v>18853</v>
      </c>
      <c r="L339" s="11389">
        <v>9</v>
      </c>
      <c r="M339" s="11382"/>
      <c r="N339" s="11389" t="s">
        <v>19242</v>
      </c>
      <c r="O339" s="11389" t="s">
        <v>18853</v>
      </c>
      <c r="P339" s="11389">
        <v>4</v>
      </c>
      <c r="Q339" s="11382"/>
    </row>
    <row r="340">
      <c r="B340" s="11382"/>
      <c r="C340" s="11382"/>
      <c r="D340" s="11382"/>
      <c r="E340" s="11382"/>
      <c r="F340" s="11382"/>
      <c r="G340" s="11382"/>
      <c r="H340" s="11382"/>
      <c r="I340" s="11382"/>
      <c r="J340" s="11389" t="s">
        <v>19225</v>
      </c>
      <c r="K340" s="11389" t="s">
        <v>18853</v>
      </c>
      <c r="L340" s="11389">
        <v>9</v>
      </c>
      <c r="M340" s="11382"/>
      <c r="N340" s="11389" t="s">
        <v>19243</v>
      </c>
      <c r="O340" s="11389" t="s">
        <v>18912</v>
      </c>
      <c r="P340" s="11389">
        <v>4</v>
      </c>
      <c r="Q340" s="11382"/>
    </row>
    <row r="341">
      <c r="B341" s="11382"/>
      <c r="C341" s="11382"/>
      <c r="D341" s="11382"/>
      <c r="E341" s="11382"/>
      <c r="F341" s="11382"/>
      <c r="G341" s="11382"/>
      <c r="H341" s="11382"/>
      <c r="I341" s="11382"/>
      <c r="J341" s="11389" t="s">
        <v>19234</v>
      </c>
      <c r="K341" s="11389" t="s">
        <v>18853</v>
      </c>
      <c r="L341" s="11389">
        <v>9</v>
      </c>
      <c r="M341" s="11382"/>
      <c r="N341" s="11389" t="s">
        <v>19220</v>
      </c>
      <c r="O341" s="11389" t="s">
        <v>18895</v>
      </c>
      <c r="P341" s="11389">
        <v>4</v>
      </c>
      <c r="Q341" s="11382"/>
    </row>
    <row r="342">
      <c r="B342" s="11382"/>
      <c r="C342" s="11382"/>
      <c r="D342" s="11382"/>
      <c r="E342" s="11382"/>
      <c r="F342" s="11382"/>
      <c r="G342" s="11382"/>
      <c r="H342" s="11382"/>
      <c r="I342" s="11382"/>
      <c r="J342" s="11389" t="s">
        <v>19244</v>
      </c>
      <c r="K342" s="11389" t="s">
        <v>18853</v>
      </c>
      <c r="L342" s="11389">
        <v>9</v>
      </c>
      <c r="M342" s="11382"/>
      <c r="N342" s="11389" t="s">
        <v>19245</v>
      </c>
      <c r="O342" s="11389" t="s">
        <v>18895</v>
      </c>
      <c r="P342" s="11389">
        <v>4</v>
      </c>
      <c r="Q342" s="11382"/>
    </row>
    <row r="343">
      <c r="B343" s="11382"/>
      <c r="C343" s="11382"/>
      <c r="D343" s="11382"/>
      <c r="E343" s="11382"/>
      <c r="F343" s="11382"/>
      <c r="G343" s="11382"/>
      <c r="H343" s="11382"/>
      <c r="I343" s="11382"/>
      <c r="J343" s="11389" t="s">
        <v>19246</v>
      </c>
      <c r="K343" s="11389" t="s">
        <v>18853</v>
      </c>
      <c r="L343" s="11389">
        <v>9</v>
      </c>
      <c r="M343" s="11382"/>
      <c r="N343" s="11389" t="s">
        <v>18990</v>
      </c>
      <c r="O343" s="11389" t="s">
        <v>18895</v>
      </c>
      <c r="P343" s="11389">
        <v>4</v>
      </c>
      <c r="Q343" s="11382"/>
    </row>
    <row r="344">
      <c r="B344" s="11382"/>
      <c r="C344" s="11382"/>
      <c r="D344" s="11382"/>
      <c r="E344" s="11382"/>
      <c r="F344" s="11382"/>
      <c r="G344" s="11382"/>
      <c r="H344" s="11382"/>
      <c r="I344" s="11382"/>
      <c r="J344" s="11389" t="s">
        <v>19247</v>
      </c>
      <c r="K344" s="11389" t="s">
        <v>18853</v>
      </c>
      <c r="L344" s="11389">
        <v>9</v>
      </c>
      <c r="M344" s="11382"/>
      <c r="N344" s="11389" t="s">
        <v>19248</v>
      </c>
      <c r="O344" s="11389" t="s">
        <v>18895</v>
      </c>
      <c r="P344" s="11389">
        <v>4</v>
      </c>
      <c r="Q344" s="11382"/>
    </row>
    <row r="345">
      <c r="B345" s="11382"/>
      <c r="C345" s="11382"/>
      <c r="D345" s="11382"/>
      <c r="E345" s="11382"/>
      <c r="F345" s="11382"/>
      <c r="G345" s="11382"/>
      <c r="H345" s="11382"/>
      <c r="I345" s="11382"/>
      <c r="J345" s="11389" t="s">
        <v>19188</v>
      </c>
      <c r="K345" s="11389" t="s">
        <v>18853</v>
      </c>
      <c r="L345" s="11389">
        <v>9</v>
      </c>
      <c r="M345" s="11382"/>
      <c r="N345" s="11389" t="s">
        <v>19249</v>
      </c>
      <c r="O345" s="11389" t="s">
        <v>18895</v>
      </c>
      <c r="P345" s="11389">
        <v>4</v>
      </c>
      <c r="Q345" s="11382"/>
    </row>
    <row r="346">
      <c r="B346" s="11382"/>
      <c r="C346" s="11382"/>
      <c r="D346" s="11382"/>
      <c r="E346" s="11382"/>
      <c r="F346" s="11382"/>
      <c r="G346" s="11382"/>
      <c r="H346" s="11382"/>
      <c r="I346" s="11382"/>
      <c r="J346" s="11389" t="s">
        <v>19219</v>
      </c>
      <c r="K346" s="11389" t="s">
        <v>18853</v>
      </c>
      <c r="L346" s="11389">
        <v>9</v>
      </c>
      <c r="M346" s="11382"/>
      <c r="N346" s="11389" t="s">
        <v>19250</v>
      </c>
      <c r="O346" s="11389" t="s">
        <v>18853</v>
      </c>
      <c r="P346" s="11389">
        <v>4</v>
      </c>
      <c r="Q346" s="11382"/>
    </row>
    <row r="347">
      <c r="B347" s="11382"/>
      <c r="C347" s="11382"/>
      <c r="D347" s="11382"/>
      <c r="E347" s="11382"/>
      <c r="F347" s="11382"/>
      <c r="G347" s="11382"/>
      <c r="H347" s="11382"/>
      <c r="I347" s="11382"/>
      <c r="J347" s="11389" t="s">
        <v>19195</v>
      </c>
      <c r="K347" s="11389" t="s">
        <v>18853</v>
      </c>
      <c r="L347" s="11389">
        <v>9</v>
      </c>
      <c r="M347" s="11382"/>
      <c r="N347" s="11389" t="s">
        <v>19251</v>
      </c>
      <c r="O347" s="11389" t="s">
        <v>18853</v>
      </c>
      <c r="P347" s="11389">
        <v>4</v>
      </c>
      <c r="Q347" s="11382"/>
    </row>
    <row r="348">
      <c r="B348" s="11382"/>
      <c r="C348" s="11382"/>
      <c r="D348" s="11382"/>
      <c r="E348" s="11382"/>
      <c r="F348" s="11382"/>
      <c r="G348" s="11382"/>
      <c r="H348" s="11382"/>
      <c r="I348" s="11382"/>
      <c r="J348" s="11389" t="s">
        <v>19251</v>
      </c>
      <c r="K348" s="11389" t="s">
        <v>18853</v>
      </c>
      <c r="L348" s="11389">
        <v>9</v>
      </c>
      <c r="M348" s="11382"/>
      <c r="N348" s="11389" t="s">
        <v>19252</v>
      </c>
      <c r="O348" s="11389" t="s">
        <v>18853</v>
      </c>
      <c r="P348" s="11389">
        <v>4</v>
      </c>
      <c r="Q348" s="11382"/>
    </row>
    <row r="349">
      <c r="B349" s="11382"/>
      <c r="C349" s="11382"/>
      <c r="D349" s="11382"/>
      <c r="E349" s="11382"/>
      <c r="F349" s="11382"/>
      <c r="G349" s="11382"/>
      <c r="H349" s="11382"/>
      <c r="I349" s="11382"/>
      <c r="J349" s="11389" t="s">
        <v>19250</v>
      </c>
      <c r="K349" s="11389" t="s">
        <v>18853</v>
      </c>
      <c r="L349" s="11389">
        <v>9</v>
      </c>
      <c r="M349" s="11382"/>
      <c r="N349" s="11389" t="s">
        <v>19246</v>
      </c>
      <c r="O349" s="11389" t="s">
        <v>18853</v>
      </c>
      <c r="P349" s="11389">
        <v>4</v>
      </c>
      <c r="Q349" s="11382"/>
    </row>
    <row r="350">
      <c r="B350" s="11382"/>
      <c r="C350" s="11382"/>
      <c r="D350" s="11382"/>
      <c r="E350" s="11382"/>
      <c r="F350" s="11382"/>
      <c r="G350" s="11382"/>
      <c r="H350" s="11382"/>
      <c r="I350" s="11382"/>
      <c r="J350" s="11389" t="s">
        <v>19107</v>
      </c>
      <c r="K350" s="11389" t="s">
        <v>18895</v>
      </c>
      <c r="L350" s="11389">
        <v>9</v>
      </c>
      <c r="M350" s="11382"/>
      <c r="N350" s="11389" t="s">
        <v>19228</v>
      </c>
      <c r="O350" s="11389" t="s">
        <v>18853</v>
      </c>
      <c r="P350" s="11389">
        <v>4</v>
      </c>
      <c r="Q350" s="11382"/>
    </row>
    <row r="351">
      <c r="B351" s="11382"/>
      <c r="C351" s="11382"/>
      <c r="D351" s="11382"/>
      <c r="E351" s="11382"/>
      <c r="F351" s="11382"/>
      <c r="G351" s="11382"/>
      <c r="H351" s="11382"/>
      <c r="I351" s="11382"/>
      <c r="J351" s="11389" t="s">
        <v>19253</v>
      </c>
      <c r="K351" s="11389" t="s">
        <v>18895</v>
      </c>
      <c r="L351" s="11389">
        <v>9</v>
      </c>
      <c r="M351" s="11382"/>
      <c r="N351" s="11389" t="s">
        <v>19254</v>
      </c>
      <c r="O351" s="11389" t="s">
        <v>18853</v>
      </c>
      <c r="P351" s="11389">
        <v>4</v>
      </c>
      <c r="Q351" s="11382"/>
    </row>
    <row r="352">
      <c r="B352" s="11382"/>
      <c r="C352" s="11382"/>
      <c r="D352" s="11382"/>
      <c r="E352" s="11382"/>
      <c r="F352" s="11382"/>
      <c r="G352" s="11382"/>
      <c r="H352" s="11382"/>
      <c r="I352" s="11382"/>
      <c r="J352" s="11389" t="s">
        <v>19255</v>
      </c>
      <c r="K352" s="11389" t="s">
        <v>18895</v>
      </c>
      <c r="L352" s="11389">
        <v>9</v>
      </c>
      <c r="M352" s="11382"/>
      <c r="N352" s="11389" t="s">
        <v>19256</v>
      </c>
      <c r="O352" s="11389" t="s">
        <v>18853</v>
      </c>
      <c r="P352" s="11389">
        <v>4</v>
      </c>
      <c r="Q352" s="11382"/>
    </row>
    <row r="353">
      <c r="B353" s="11382"/>
      <c r="C353" s="11382"/>
      <c r="D353" s="11382"/>
      <c r="E353" s="11382"/>
      <c r="F353" s="11382"/>
      <c r="G353" s="11382"/>
      <c r="H353" s="11382"/>
      <c r="I353" s="11382"/>
      <c r="J353" s="11389" t="s">
        <v>19257</v>
      </c>
      <c r="K353" s="11389" t="s">
        <v>18895</v>
      </c>
      <c r="L353" s="11389">
        <v>9</v>
      </c>
      <c r="M353" s="11382"/>
      <c r="N353" s="11389" t="s">
        <v>19258</v>
      </c>
      <c r="O353" s="11389" t="s">
        <v>18912</v>
      </c>
      <c r="P353" s="11389">
        <v>4</v>
      </c>
      <c r="Q353" s="11382"/>
    </row>
    <row r="354">
      <c r="B354" s="11382"/>
      <c r="C354" s="11382"/>
      <c r="D354" s="11382"/>
      <c r="E354" s="11382"/>
      <c r="F354" s="11382"/>
      <c r="G354" s="11382"/>
      <c r="H354" s="11382"/>
      <c r="I354" s="11382"/>
      <c r="J354" s="11389" t="s">
        <v>19201</v>
      </c>
      <c r="K354" s="11389" t="s">
        <v>18895</v>
      </c>
      <c r="L354" s="11389">
        <v>9</v>
      </c>
      <c r="M354" s="11382"/>
      <c r="N354" s="11389" t="s">
        <v>19259</v>
      </c>
      <c r="O354" s="11389" t="s">
        <v>18873</v>
      </c>
      <c r="P354" s="11389">
        <v>4</v>
      </c>
      <c r="Q354" s="11382"/>
    </row>
    <row r="355">
      <c r="B355" s="11382"/>
      <c r="C355" s="11382"/>
      <c r="D355" s="11382"/>
      <c r="E355" s="11382"/>
      <c r="F355" s="11382"/>
      <c r="G355" s="11382"/>
      <c r="H355" s="11382"/>
      <c r="I355" s="11382"/>
      <c r="J355" s="11389" t="s">
        <v>19260</v>
      </c>
      <c r="K355" s="11389" t="s">
        <v>18895</v>
      </c>
      <c r="L355" s="11389">
        <v>9</v>
      </c>
      <c r="M355" s="11382"/>
      <c r="N355" s="11389" t="s">
        <v>19247</v>
      </c>
      <c r="O355" s="11389" t="s">
        <v>18853</v>
      </c>
      <c r="P355" s="11389">
        <v>4</v>
      </c>
      <c r="Q355" s="11382"/>
    </row>
    <row r="356">
      <c r="B356" s="11382"/>
      <c r="C356" s="11382"/>
      <c r="D356" s="11382"/>
      <c r="E356" s="11382"/>
      <c r="F356" s="11382"/>
      <c r="G356" s="11382"/>
      <c r="H356" s="11382"/>
      <c r="I356" s="11382"/>
      <c r="J356" s="11389" t="s">
        <v>19131</v>
      </c>
      <c r="K356" s="11389" t="s">
        <v>18895</v>
      </c>
      <c r="L356" s="11389">
        <v>9</v>
      </c>
      <c r="M356" s="11382"/>
      <c r="N356" s="11389" t="s">
        <v>19261</v>
      </c>
      <c r="O356" s="11389" t="s">
        <v>18853</v>
      </c>
      <c r="P356" s="11389">
        <v>4</v>
      </c>
      <c r="Q356" s="11382"/>
    </row>
    <row r="357">
      <c r="B357" s="11382"/>
      <c r="C357" s="11382"/>
      <c r="D357" s="11382"/>
      <c r="E357" s="11382"/>
      <c r="F357" s="11382"/>
      <c r="G357" s="11382"/>
      <c r="H357" s="11382"/>
      <c r="I357" s="11382"/>
      <c r="J357" s="11389" t="s">
        <v>19101</v>
      </c>
      <c r="K357" s="11389" t="s">
        <v>18895</v>
      </c>
      <c r="L357" s="11389">
        <v>9</v>
      </c>
      <c r="M357" s="11382"/>
      <c r="N357" s="11389" t="s">
        <v>19262</v>
      </c>
      <c r="O357" s="11389" t="s">
        <v>18853</v>
      </c>
      <c r="P357" s="11389">
        <v>4</v>
      </c>
      <c r="Q357" s="11382"/>
    </row>
    <row r="358">
      <c r="B358" s="11382"/>
      <c r="C358" s="11382"/>
      <c r="D358" s="11382"/>
      <c r="E358" s="11382"/>
      <c r="F358" s="11382"/>
      <c r="G358" s="11382"/>
      <c r="H358" s="11382"/>
      <c r="I358" s="11382"/>
      <c r="J358" s="11389" t="s">
        <v>19129</v>
      </c>
      <c r="K358" s="11389" t="s">
        <v>18912</v>
      </c>
      <c r="L358" s="11389">
        <v>8</v>
      </c>
      <c r="M358" s="11382"/>
      <c r="N358" s="11389" t="s">
        <v>19263</v>
      </c>
      <c r="O358" s="11389" t="s">
        <v>18853</v>
      </c>
      <c r="P358" s="11389">
        <v>4</v>
      </c>
      <c r="Q358" s="11382"/>
    </row>
    <row r="359">
      <c r="B359" s="11382"/>
      <c r="C359" s="11382"/>
      <c r="D359" s="11382"/>
      <c r="E359" s="11382"/>
      <c r="F359" s="11382"/>
      <c r="G359" s="11382"/>
      <c r="H359" s="11382"/>
      <c r="I359" s="11382"/>
      <c r="J359" s="11389" t="s">
        <v>19128</v>
      </c>
      <c r="K359" s="11389" t="s">
        <v>18853</v>
      </c>
      <c r="L359" s="11389">
        <v>8</v>
      </c>
      <c r="M359" s="11382"/>
      <c r="N359" s="11389" t="s">
        <v>19142</v>
      </c>
      <c r="O359" s="11389" t="s">
        <v>18853</v>
      </c>
      <c r="P359" s="11389">
        <v>4</v>
      </c>
      <c r="Q359" s="11382"/>
    </row>
    <row r="360">
      <c r="B360" s="11382"/>
      <c r="C360" s="11382"/>
      <c r="D360" s="11382"/>
      <c r="E360" s="11382"/>
      <c r="F360" s="11382"/>
      <c r="G360" s="11382"/>
      <c r="H360" s="11382"/>
      <c r="I360" s="11382"/>
      <c r="J360" s="11389" t="s">
        <v>19132</v>
      </c>
      <c r="K360" s="11389" t="s">
        <v>18895</v>
      </c>
      <c r="L360" s="11389">
        <v>8</v>
      </c>
      <c r="M360" s="11382"/>
      <c r="N360" s="11389" t="s">
        <v>19264</v>
      </c>
      <c r="O360" s="11389" t="s">
        <v>18853</v>
      </c>
      <c r="P360" s="11389">
        <v>4</v>
      </c>
      <c r="Q360" s="11382"/>
    </row>
    <row r="361">
      <c r="B361" s="11382"/>
      <c r="C361" s="11382"/>
      <c r="D361" s="11382"/>
      <c r="E361" s="11382"/>
      <c r="F361" s="11382"/>
      <c r="G361" s="11382"/>
      <c r="H361" s="11382"/>
      <c r="I361" s="11382"/>
      <c r="J361" s="11389" t="s">
        <v>19265</v>
      </c>
      <c r="K361" s="11389" t="s">
        <v>18895</v>
      </c>
      <c r="L361" s="11389">
        <v>8</v>
      </c>
      <c r="M361" s="11382"/>
      <c r="N361" s="11389" t="s">
        <v>19266</v>
      </c>
      <c r="O361" s="11389" t="s">
        <v>18850</v>
      </c>
      <c r="P361" s="11389">
        <v>4</v>
      </c>
      <c r="Q361" s="11382"/>
    </row>
    <row r="362">
      <c r="B362" s="11382"/>
      <c r="C362" s="11382"/>
      <c r="D362" s="11382"/>
      <c r="E362" s="11382"/>
      <c r="F362" s="11382"/>
      <c r="G362" s="11382"/>
      <c r="H362" s="11382"/>
      <c r="I362" s="11382"/>
      <c r="J362" s="11389" t="s">
        <v>19267</v>
      </c>
      <c r="K362" s="11389" t="s">
        <v>18895</v>
      </c>
      <c r="L362" s="11389">
        <v>8</v>
      </c>
      <c r="M362" s="11382"/>
      <c r="N362" s="11389" t="s">
        <v>19212</v>
      </c>
      <c r="O362" s="11389" t="s">
        <v>18853</v>
      </c>
      <c r="P362" s="11389">
        <v>4</v>
      </c>
      <c r="Q362" s="11382"/>
    </row>
    <row r="363">
      <c r="B363" s="11382"/>
      <c r="C363" s="11382"/>
      <c r="D363" s="11382"/>
      <c r="E363" s="11382"/>
      <c r="F363" s="11382"/>
      <c r="G363" s="11382"/>
      <c r="H363" s="11382"/>
      <c r="I363" s="11382"/>
      <c r="J363" s="11389" t="s">
        <v>19183</v>
      </c>
      <c r="K363" s="11389" t="s">
        <v>18853</v>
      </c>
      <c r="L363" s="11389">
        <v>8</v>
      </c>
      <c r="M363" s="11382"/>
      <c r="N363" s="11389" t="s">
        <v>19026</v>
      </c>
      <c r="O363" s="11389" t="s">
        <v>18895</v>
      </c>
      <c r="P363" s="11389">
        <v>4</v>
      </c>
      <c r="Q363" s="11382"/>
    </row>
    <row r="364">
      <c r="B364" s="11382"/>
      <c r="C364" s="11382"/>
      <c r="D364" s="11382"/>
      <c r="E364" s="11382"/>
      <c r="F364" s="11382"/>
      <c r="G364" s="11382"/>
      <c r="H364" s="11382"/>
      <c r="I364" s="11382"/>
      <c r="J364" s="11389" t="s">
        <v>19268</v>
      </c>
      <c r="K364" s="11389" t="s">
        <v>18895</v>
      </c>
      <c r="L364" s="11389">
        <v>8</v>
      </c>
      <c r="M364" s="11382"/>
      <c r="N364" s="11389" t="s">
        <v>19269</v>
      </c>
      <c r="O364" s="11389" t="s">
        <v>18895</v>
      </c>
      <c r="P364" s="11389">
        <v>4</v>
      </c>
      <c r="Q364" s="11382"/>
    </row>
    <row r="365">
      <c r="B365" s="11382"/>
      <c r="C365" s="11382"/>
      <c r="D365" s="11382"/>
      <c r="E365" s="11382"/>
      <c r="F365" s="11382"/>
      <c r="G365" s="11382"/>
      <c r="H365" s="11382"/>
      <c r="I365" s="11382"/>
      <c r="J365" s="11389" t="s">
        <v>19256</v>
      </c>
      <c r="K365" s="11389" t="s">
        <v>18853</v>
      </c>
      <c r="L365" s="11389">
        <v>8</v>
      </c>
      <c r="M365" s="11382"/>
      <c r="N365" s="11389" t="s">
        <v>18992</v>
      </c>
      <c r="O365" s="11389" t="s">
        <v>18895</v>
      </c>
      <c r="P365" s="11389">
        <v>4</v>
      </c>
      <c r="Q365" s="11382"/>
    </row>
    <row r="366">
      <c r="B366" s="11382"/>
      <c r="C366" s="11382"/>
      <c r="D366" s="11382"/>
      <c r="E366" s="11382"/>
      <c r="F366" s="11382"/>
      <c r="G366" s="11382"/>
      <c r="H366" s="11382"/>
      <c r="I366" s="11382"/>
      <c r="J366" s="11389" t="s">
        <v>19214</v>
      </c>
      <c r="K366" s="11389" t="s">
        <v>18853</v>
      </c>
      <c r="L366" s="11389">
        <v>8</v>
      </c>
      <c r="M366" s="11382"/>
      <c r="N366" s="11389" t="s">
        <v>19270</v>
      </c>
      <c r="O366" s="11389" t="s">
        <v>18895</v>
      </c>
      <c r="P366" s="11389">
        <v>4</v>
      </c>
      <c r="Q366" s="11382"/>
    </row>
    <row r="367">
      <c r="B367" s="11382"/>
      <c r="C367" s="11382"/>
      <c r="D367" s="11382"/>
      <c r="E367" s="11382"/>
      <c r="F367" s="11382"/>
      <c r="G367" s="11382"/>
      <c r="H367" s="11382"/>
      <c r="I367" s="11382"/>
      <c r="J367" s="11389" t="s">
        <v>19271</v>
      </c>
      <c r="K367" s="11389" t="s">
        <v>18853</v>
      </c>
      <c r="L367" s="11389">
        <v>8</v>
      </c>
      <c r="M367" s="11382"/>
      <c r="N367" s="11389" t="s">
        <v>19010</v>
      </c>
      <c r="O367" s="11389" t="s">
        <v>18895</v>
      </c>
      <c r="P367" s="11389">
        <v>4</v>
      </c>
      <c r="Q367" s="11382"/>
    </row>
    <row r="368">
      <c r="B368" s="11382"/>
      <c r="C368" s="11382"/>
      <c r="D368" s="11382"/>
      <c r="E368" s="11382"/>
      <c r="F368" s="11382"/>
      <c r="G368" s="11382"/>
      <c r="H368" s="11382"/>
      <c r="I368" s="11382"/>
      <c r="J368" s="11389" t="s">
        <v>19213</v>
      </c>
      <c r="K368" s="11389" t="s">
        <v>18873</v>
      </c>
      <c r="L368" s="11389">
        <v>8</v>
      </c>
      <c r="M368" s="11382"/>
      <c r="N368" s="11389" t="s">
        <v>19260</v>
      </c>
      <c r="O368" s="11389" t="s">
        <v>18895</v>
      </c>
      <c r="P368" s="11389">
        <v>4</v>
      </c>
      <c r="Q368" s="11382"/>
    </row>
    <row r="369">
      <c r="B369" s="11382"/>
      <c r="C369" s="11382"/>
      <c r="D369" s="11382"/>
      <c r="E369" s="11382"/>
      <c r="F369" s="11382"/>
      <c r="G369" s="11382"/>
      <c r="H369" s="11382"/>
      <c r="I369" s="11382"/>
      <c r="J369" s="11389" t="s">
        <v>19217</v>
      </c>
      <c r="K369" s="11389" t="s">
        <v>18853</v>
      </c>
      <c r="L369" s="11389">
        <v>8</v>
      </c>
      <c r="M369" s="11382"/>
      <c r="N369" s="11389" t="s">
        <v>19272</v>
      </c>
      <c r="O369" s="11389" t="s">
        <v>18895</v>
      </c>
      <c r="P369" s="11389">
        <v>4</v>
      </c>
      <c r="Q369" s="11382"/>
    </row>
    <row r="370">
      <c r="B370" s="11382"/>
      <c r="C370" s="11382"/>
      <c r="D370" s="11382"/>
      <c r="E370" s="11382"/>
      <c r="F370" s="11382"/>
      <c r="G370" s="11382"/>
      <c r="H370" s="11382"/>
      <c r="I370" s="11382"/>
      <c r="J370" s="11389" t="s">
        <v>19156</v>
      </c>
      <c r="K370" s="11389" t="s">
        <v>18853</v>
      </c>
      <c r="L370" s="11389">
        <v>8</v>
      </c>
      <c r="M370" s="11382"/>
      <c r="N370" s="11389" t="s">
        <v>19273</v>
      </c>
      <c r="O370" s="11389" t="s">
        <v>18895</v>
      </c>
      <c r="P370" s="11389">
        <v>4</v>
      </c>
      <c r="Q370" s="11382"/>
    </row>
    <row r="371">
      <c r="B371" s="11382"/>
      <c r="C371" s="11382"/>
      <c r="D371" s="11382"/>
      <c r="E371" s="11382"/>
      <c r="F371" s="11382"/>
      <c r="G371" s="11382"/>
      <c r="H371" s="11382"/>
      <c r="I371" s="11382"/>
      <c r="J371" s="11389" t="s">
        <v>19274</v>
      </c>
      <c r="K371" s="11389" t="s">
        <v>18853</v>
      </c>
      <c r="L371" s="11389">
        <v>8</v>
      </c>
      <c r="M371" s="11382"/>
      <c r="N371" s="11389" t="s">
        <v>19275</v>
      </c>
      <c r="O371" s="11389" t="s">
        <v>18853</v>
      </c>
      <c r="P371" s="11389">
        <v>4</v>
      </c>
      <c r="Q371" s="11382"/>
    </row>
    <row r="372">
      <c r="B372" s="11382"/>
      <c r="C372" s="11382"/>
      <c r="D372" s="11382"/>
      <c r="E372" s="11382"/>
      <c r="F372" s="11382"/>
      <c r="G372" s="11382"/>
      <c r="H372" s="11382"/>
      <c r="I372" s="11382"/>
      <c r="J372" s="11389" t="s">
        <v>19254</v>
      </c>
      <c r="K372" s="11389" t="s">
        <v>18853</v>
      </c>
      <c r="L372" s="11389">
        <v>8</v>
      </c>
      <c r="M372" s="11382"/>
      <c r="N372" s="11389" t="s">
        <v>19276</v>
      </c>
      <c r="O372" s="11389" t="s">
        <v>18895</v>
      </c>
      <c r="P372" s="11389">
        <v>4</v>
      </c>
      <c r="Q372" s="11382"/>
    </row>
    <row r="373">
      <c r="B373" s="11382"/>
      <c r="C373" s="11382"/>
      <c r="D373" s="11382"/>
      <c r="E373" s="11382"/>
      <c r="F373" s="11382"/>
      <c r="G373" s="11382"/>
      <c r="H373" s="11382"/>
      <c r="I373" s="11382"/>
      <c r="J373" s="11389" t="s">
        <v>19164</v>
      </c>
      <c r="K373" s="11389" t="s">
        <v>18912</v>
      </c>
      <c r="L373" s="11389">
        <v>8</v>
      </c>
      <c r="M373" s="11382"/>
      <c r="N373" s="11389" t="s">
        <v>19277</v>
      </c>
      <c r="O373" s="11389" t="s">
        <v>18895</v>
      </c>
      <c r="P373" s="11389">
        <v>4</v>
      </c>
      <c r="Q373" s="11382"/>
    </row>
    <row r="374">
      <c r="B374" s="11382"/>
      <c r="C374" s="11382"/>
      <c r="D374" s="11382"/>
      <c r="E374" s="11382"/>
      <c r="F374" s="11382"/>
      <c r="G374" s="11382"/>
      <c r="H374" s="11382"/>
      <c r="I374" s="11382"/>
      <c r="J374" s="11389" t="s">
        <v>19121</v>
      </c>
      <c r="K374" s="11389" t="s">
        <v>18853</v>
      </c>
      <c r="L374" s="11389">
        <v>8</v>
      </c>
      <c r="M374" s="11382"/>
      <c r="N374" s="11389" t="s">
        <v>19255</v>
      </c>
      <c r="O374" s="11389" t="s">
        <v>18895</v>
      </c>
      <c r="P374" s="11389">
        <v>3</v>
      </c>
      <c r="Q374" s="11382"/>
    </row>
    <row r="375">
      <c r="B375" s="11382"/>
      <c r="C375" s="11382"/>
      <c r="D375" s="11382"/>
      <c r="E375" s="11382"/>
      <c r="F375" s="11382"/>
      <c r="G375" s="11382"/>
      <c r="H375" s="11382"/>
      <c r="I375" s="11382"/>
      <c r="J375" s="11389" t="s">
        <v>19118</v>
      </c>
      <c r="K375" s="11389" t="s">
        <v>18853</v>
      </c>
      <c r="L375" s="11389">
        <v>8</v>
      </c>
      <c r="M375" s="11382"/>
      <c r="N375" s="11389" t="s">
        <v>19278</v>
      </c>
      <c r="O375" s="11389" t="s">
        <v>18895</v>
      </c>
      <c r="P375" s="11389">
        <v>3</v>
      </c>
      <c r="Q375" s="11382"/>
    </row>
    <row r="376">
      <c r="B376" s="11382"/>
      <c r="C376" s="11382"/>
      <c r="D376" s="11382"/>
      <c r="E376" s="11382"/>
      <c r="F376" s="11382"/>
      <c r="G376" s="11382"/>
      <c r="H376" s="11382"/>
      <c r="I376" s="11382"/>
      <c r="J376" s="11389" t="s">
        <v>19232</v>
      </c>
      <c r="K376" s="11389" t="s">
        <v>18853</v>
      </c>
      <c r="L376" s="11389">
        <v>8</v>
      </c>
      <c r="M376" s="11382"/>
      <c r="N376" s="11389" t="s">
        <v>19279</v>
      </c>
      <c r="O376" s="11389" t="s">
        <v>18853</v>
      </c>
      <c r="P376" s="11389">
        <v>3</v>
      </c>
      <c r="Q376" s="11382"/>
    </row>
    <row r="377">
      <c r="B377" s="11382"/>
      <c r="C377" s="11382"/>
      <c r="D377" s="11382"/>
      <c r="E377" s="11382"/>
      <c r="F377" s="11382"/>
      <c r="G377" s="11382"/>
      <c r="H377" s="11382"/>
      <c r="I377" s="11382"/>
      <c r="J377" s="11389" t="s">
        <v>19280</v>
      </c>
      <c r="K377" s="11389" t="s">
        <v>18895</v>
      </c>
      <c r="L377" s="11389">
        <v>8</v>
      </c>
      <c r="M377" s="11382"/>
      <c r="N377" s="11389" t="s">
        <v>19110</v>
      </c>
      <c r="O377" s="11389" t="s">
        <v>18850</v>
      </c>
      <c r="P377" s="11389">
        <v>3</v>
      </c>
      <c r="Q377" s="11382"/>
    </row>
    <row r="378">
      <c r="B378" s="11382"/>
      <c r="C378" s="11382"/>
      <c r="D378" s="11382"/>
      <c r="E378" s="11382"/>
      <c r="F378" s="11382"/>
      <c r="G378" s="11382"/>
      <c r="H378" s="11382"/>
      <c r="I378" s="11382"/>
      <c r="J378" s="11389" t="s">
        <v>19242</v>
      </c>
      <c r="K378" s="11389" t="s">
        <v>18853</v>
      </c>
      <c r="L378" s="11389">
        <v>8</v>
      </c>
      <c r="M378" s="11382"/>
      <c r="N378" s="11389" t="s">
        <v>19281</v>
      </c>
      <c r="O378" s="11389" t="s">
        <v>18850</v>
      </c>
      <c r="P378" s="11389">
        <v>3</v>
      </c>
      <c r="Q378" s="11382"/>
    </row>
    <row r="379">
      <c r="B379" s="11382"/>
      <c r="C379" s="11382"/>
      <c r="D379" s="11382"/>
      <c r="E379" s="11382"/>
      <c r="F379" s="11382"/>
      <c r="G379" s="11382"/>
      <c r="H379" s="11382"/>
      <c r="I379" s="11382"/>
      <c r="J379" s="11389" t="s">
        <v>19282</v>
      </c>
      <c r="K379" s="11389" t="s">
        <v>18853</v>
      </c>
      <c r="L379" s="11389">
        <v>8</v>
      </c>
      <c r="M379" s="11382"/>
      <c r="N379" s="11389" t="s">
        <v>19283</v>
      </c>
      <c r="O379" s="11389" t="s">
        <v>18895</v>
      </c>
      <c r="P379" s="11389">
        <v>3</v>
      </c>
      <c r="Q379" s="11382"/>
    </row>
    <row r="380">
      <c r="B380" s="11382"/>
      <c r="C380" s="11382"/>
      <c r="D380" s="11382"/>
      <c r="E380" s="11382"/>
      <c r="F380" s="11382"/>
      <c r="G380" s="11382"/>
      <c r="H380" s="11382"/>
      <c r="I380" s="11382"/>
      <c r="J380" s="11389" t="s">
        <v>19149</v>
      </c>
      <c r="K380" s="11389" t="s">
        <v>18912</v>
      </c>
      <c r="L380" s="11389">
        <v>7</v>
      </c>
      <c r="M380" s="11382"/>
      <c r="N380" s="11389" t="s">
        <v>19284</v>
      </c>
      <c r="O380" s="11389" t="s">
        <v>18895</v>
      </c>
      <c r="P380" s="11389">
        <v>3</v>
      </c>
      <c r="Q380" s="11382"/>
    </row>
    <row r="381">
      <c r="B381" s="11382"/>
      <c r="C381" s="11382"/>
      <c r="D381" s="11382"/>
      <c r="E381" s="11382"/>
      <c r="F381" s="11382"/>
      <c r="G381" s="11382"/>
      <c r="H381" s="11382"/>
      <c r="I381" s="11382"/>
      <c r="J381" s="11389" t="s">
        <v>19171</v>
      </c>
      <c r="K381" s="11389" t="s">
        <v>18912</v>
      </c>
      <c r="L381" s="11389">
        <v>7</v>
      </c>
      <c r="M381" s="11382"/>
      <c r="N381" s="11389" t="s">
        <v>19257</v>
      </c>
      <c r="O381" s="11389" t="s">
        <v>18895</v>
      </c>
      <c r="P381" s="11389">
        <v>3</v>
      </c>
      <c r="Q381" s="11382"/>
    </row>
    <row r="382">
      <c r="B382" s="11382"/>
      <c r="C382" s="11382"/>
      <c r="D382" s="11382"/>
      <c r="E382" s="11382"/>
      <c r="F382" s="11382"/>
      <c r="G382" s="11382"/>
      <c r="H382" s="11382"/>
      <c r="I382" s="11382"/>
      <c r="J382" s="11389" t="s">
        <v>19285</v>
      </c>
      <c r="K382" s="11389" t="s">
        <v>18853</v>
      </c>
      <c r="L382" s="11389">
        <v>7</v>
      </c>
      <c r="M382" s="11382"/>
      <c r="N382" s="11389" t="s">
        <v>19211</v>
      </c>
      <c r="O382" s="11389" t="s">
        <v>18895</v>
      </c>
      <c r="P382" s="11389">
        <v>3</v>
      </c>
      <c r="Q382" s="11382"/>
    </row>
    <row r="383">
      <c r="B383" s="11382"/>
      <c r="C383" s="11382"/>
      <c r="D383" s="11382"/>
      <c r="E383" s="11382"/>
      <c r="F383" s="11382"/>
      <c r="G383" s="11382"/>
      <c r="H383" s="11382"/>
      <c r="I383" s="11382"/>
      <c r="J383" s="11389" t="s">
        <v>19161</v>
      </c>
      <c r="K383" s="11389" t="s">
        <v>18912</v>
      </c>
      <c r="L383" s="11389">
        <v>7</v>
      </c>
      <c r="M383" s="11382"/>
      <c r="N383" s="11389" t="s">
        <v>19286</v>
      </c>
      <c r="O383" s="11389" t="s">
        <v>18895</v>
      </c>
      <c r="P383" s="11389">
        <v>3</v>
      </c>
      <c r="Q383" s="11382"/>
    </row>
    <row r="384">
      <c r="B384" s="11382"/>
      <c r="C384" s="11382"/>
      <c r="D384" s="11382"/>
      <c r="E384" s="11382"/>
      <c r="F384" s="11382"/>
      <c r="G384" s="11382"/>
      <c r="H384" s="11382"/>
      <c r="I384" s="11382"/>
      <c r="J384" s="11389" t="s">
        <v>19235</v>
      </c>
      <c r="K384" s="11389" t="s">
        <v>18853</v>
      </c>
      <c r="L384" s="11389">
        <v>7</v>
      </c>
      <c r="M384" s="11382"/>
      <c r="N384" s="11389" t="s">
        <v>19287</v>
      </c>
      <c r="O384" s="11389" t="s">
        <v>18895</v>
      </c>
      <c r="P384" s="11389">
        <v>3</v>
      </c>
      <c r="Q384" s="11382"/>
    </row>
    <row r="385">
      <c r="B385" s="11382"/>
      <c r="C385" s="11382"/>
      <c r="D385" s="11382"/>
      <c r="E385" s="11382"/>
      <c r="F385" s="11382"/>
      <c r="G385" s="11382"/>
      <c r="H385" s="11382"/>
      <c r="I385" s="11382"/>
      <c r="J385" s="11389" t="s">
        <v>19288</v>
      </c>
      <c r="K385" s="11389" t="s">
        <v>18853</v>
      </c>
      <c r="L385" s="11389">
        <v>7</v>
      </c>
      <c r="M385" s="11382"/>
      <c r="N385" s="11389" t="s">
        <v>19208</v>
      </c>
      <c r="O385" s="11389" t="s">
        <v>18895</v>
      </c>
      <c r="P385" s="11389">
        <v>3</v>
      </c>
      <c r="Q385" s="11382"/>
    </row>
    <row r="386">
      <c r="B386" s="11382"/>
      <c r="C386" s="11382"/>
      <c r="D386" s="11382"/>
      <c r="E386" s="11382"/>
      <c r="F386" s="11382"/>
      <c r="G386" s="11382"/>
      <c r="H386" s="11382"/>
      <c r="I386" s="11382"/>
      <c r="J386" s="11389" t="s">
        <v>19289</v>
      </c>
      <c r="K386" s="11389" t="s">
        <v>18853</v>
      </c>
      <c r="L386" s="11389">
        <v>7</v>
      </c>
      <c r="M386" s="11382"/>
      <c r="N386" s="11389" t="s">
        <v>19290</v>
      </c>
      <c r="O386" s="11389" t="s">
        <v>18895</v>
      </c>
      <c r="P386" s="11389">
        <v>3</v>
      </c>
      <c r="Q386" s="11382"/>
    </row>
    <row r="387">
      <c r="B387" s="11382"/>
      <c r="C387" s="11382"/>
      <c r="D387" s="11382"/>
      <c r="E387" s="11382"/>
      <c r="F387" s="11382"/>
      <c r="G387" s="11382"/>
      <c r="H387" s="11382"/>
      <c r="I387" s="11382"/>
      <c r="J387" s="11389" t="s">
        <v>19291</v>
      </c>
      <c r="K387" s="11389" t="s">
        <v>18853</v>
      </c>
      <c r="L387" s="11389">
        <v>7</v>
      </c>
      <c r="M387" s="11382"/>
      <c r="N387" s="11389" t="s">
        <v>19210</v>
      </c>
      <c r="O387" s="11389" t="s">
        <v>18895</v>
      </c>
      <c r="P387" s="11389">
        <v>3</v>
      </c>
      <c r="Q387" s="11382"/>
    </row>
    <row r="388">
      <c r="B388" s="11382"/>
      <c r="C388" s="11382"/>
      <c r="D388" s="11382"/>
      <c r="E388" s="11382"/>
      <c r="F388" s="11382"/>
      <c r="G388" s="11382"/>
      <c r="H388" s="11382"/>
      <c r="I388" s="11382"/>
      <c r="J388" s="11389" t="s">
        <v>19187</v>
      </c>
      <c r="K388" s="11389" t="s">
        <v>18853</v>
      </c>
      <c r="L388" s="11389">
        <v>7</v>
      </c>
      <c r="M388" s="11382"/>
      <c r="N388" s="11389" t="s">
        <v>18909</v>
      </c>
      <c r="O388" s="11389" t="s">
        <v>18850</v>
      </c>
      <c r="P388" s="11389">
        <v>3</v>
      </c>
      <c r="Q388" s="11382"/>
    </row>
    <row r="389">
      <c r="B389" s="11382"/>
      <c r="C389" s="11382"/>
      <c r="D389" s="11382"/>
      <c r="E389" s="11382"/>
      <c r="F389" s="11382"/>
      <c r="G389" s="11382"/>
      <c r="H389" s="11382"/>
      <c r="I389" s="11382"/>
      <c r="J389" s="11389" t="s">
        <v>19292</v>
      </c>
      <c r="K389" s="11389" t="s">
        <v>18853</v>
      </c>
      <c r="L389" s="11389">
        <v>7</v>
      </c>
      <c r="M389" s="11382"/>
      <c r="N389" s="11389" t="s">
        <v>19293</v>
      </c>
      <c r="O389" s="11389" t="s">
        <v>18853</v>
      </c>
      <c r="P389" s="11389">
        <v>3</v>
      </c>
      <c r="Q389" s="11382"/>
    </row>
    <row r="390">
      <c r="B390" s="11382"/>
      <c r="C390" s="11382"/>
      <c r="D390" s="11382"/>
      <c r="E390" s="11382"/>
      <c r="F390" s="11382"/>
      <c r="G390" s="11382"/>
      <c r="H390" s="11382"/>
      <c r="I390" s="11382"/>
      <c r="J390" s="11389" t="s">
        <v>19294</v>
      </c>
      <c r="K390" s="11389" t="s">
        <v>18853</v>
      </c>
      <c r="L390" s="11389">
        <v>7</v>
      </c>
      <c r="M390" s="11382"/>
      <c r="N390" s="11389" t="s">
        <v>19295</v>
      </c>
      <c r="O390" s="11389" t="s">
        <v>18853</v>
      </c>
      <c r="P390" s="11389">
        <v>3</v>
      </c>
      <c r="Q390" s="11382"/>
    </row>
    <row r="391">
      <c r="B391" s="11382"/>
      <c r="C391" s="11382"/>
      <c r="D391" s="11382"/>
      <c r="E391" s="11382"/>
      <c r="F391" s="11382"/>
      <c r="G391" s="11382"/>
      <c r="H391" s="11382"/>
      <c r="I391" s="11382"/>
      <c r="J391" s="11389" t="s">
        <v>19137</v>
      </c>
      <c r="K391" s="11389" t="s">
        <v>18912</v>
      </c>
      <c r="L391" s="11389">
        <v>7</v>
      </c>
      <c r="M391" s="11382"/>
      <c r="N391" s="11389" t="s">
        <v>19288</v>
      </c>
      <c r="O391" s="11389" t="s">
        <v>18853</v>
      </c>
      <c r="P391" s="11389">
        <v>3</v>
      </c>
      <c r="Q391" s="11382"/>
    </row>
    <row r="392">
      <c r="B392" s="11382"/>
      <c r="C392" s="11382"/>
      <c r="D392" s="11382"/>
      <c r="E392" s="11382"/>
      <c r="F392" s="11382"/>
      <c r="G392" s="11382"/>
      <c r="H392" s="11382"/>
      <c r="I392" s="11382"/>
      <c r="J392" s="11389" t="s">
        <v>19192</v>
      </c>
      <c r="K392" s="11389" t="s">
        <v>18853</v>
      </c>
      <c r="L392" s="11389">
        <v>7</v>
      </c>
      <c r="M392" s="11382"/>
      <c r="N392" s="11389" t="s">
        <v>19296</v>
      </c>
      <c r="O392" s="11389" t="s">
        <v>18853</v>
      </c>
      <c r="P392" s="11389">
        <v>3</v>
      </c>
      <c r="Q392" s="11382"/>
    </row>
    <row r="393">
      <c r="B393" s="11382"/>
      <c r="C393" s="11382"/>
      <c r="D393" s="11382"/>
      <c r="E393" s="11382"/>
      <c r="F393" s="11382"/>
      <c r="G393" s="11382"/>
      <c r="H393" s="11382"/>
      <c r="I393" s="11382"/>
      <c r="J393" s="11389" t="s">
        <v>19297</v>
      </c>
      <c r="K393" s="11389" t="s">
        <v>18853</v>
      </c>
      <c r="L393" s="11389">
        <v>7</v>
      </c>
      <c r="M393" s="11382"/>
      <c r="N393" s="11389" t="s">
        <v>19244</v>
      </c>
      <c r="O393" s="11389" t="s">
        <v>18853</v>
      </c>
      <c r="P393" s="11389">
        <v>3</v>
      </c>
      <c r="Q393" s="11382"/>
    </row>
    <row r="394">
      <c r="B394" s="11382"/>
      <c r="C394" s="11382"/>
      <c r="D394" s="11382"/>
      <c r="E394" s="11382"/>
      <c r="F394" s="11382"/>
      <c r="G394" s="11382"/>
      <c r="H394" s="11382"/>
      <c r="I394" s="11382"/>
      <c r="J394" s="11389" t="s">
        <v>19298</v>
      </c>
      <c r="K394" s="11389" t="s">
        <v>18853</v>
      </c>
      <c r="L394" s="11389">
        <v>7</v>
      </c>
      <c r="M394" s="11382"/>
      <c r="N394" s="11389" t="s">
        <v>19292</v>
      </c>
      <c r="O394" s="11389" t="s">
        <v>18853</v>
      </c>
      <c r="P394" s="11389">
        <v>3</v>
      </c>
      <c r="Q394" s="11382"/>
    </row>
    <row r="395">
      <c r="B395" s="11382"/>
      <c r="C395" s="11382"/>
      <c r="D395" s="11382"/>
      <c r="E395" s="11382"/>
      <c r="F395" s="11382"/>
      <c r="G395" s="11382"/>
      <c r="H395" s="11382"/>
      <c r="I395" s="11382"/>
      <c r="J395" s="11389" t="s">
        <v>19141</v>
      </c>
      <c r="K395" s="11389" t="s">
        <v>18853</v>
      </c>
      <c r="L395" s="11389">
        <v>7</v>
      </c>
      <c r="M395" s="11382"/>
      <c r="N395" s="11389" t="s">
        <v>19299</v>
      </c>
      <c r="O395" s="11389"/>
      <c r="P395" s="11389">
        <v>3</v>
      </c>
      <c r="Q395" s="11382"/>
    </row>
    <row r="396">
      <c r="B396" s="11382"/>
      <c r="C396" s="11382"/>
      <c r="D396" s="11382"/>
      <c r="E396" s="11382"/>
      <c r="F396" s="11382"/>
      <c r="G396" s="11382"/>
      <c r="H396" s="11382"/>
      <c r="I396" s="11382"/>
      <c r="J396" s="11389" t="s">
        <v>19300</v>
      </c>
      <c r="K396" s="11389" t="s">
        <v>18895</v>
      </c>
      <c r="L396" s="11389">
        <v>7</v>
      </c>
      <c r="M396" s="11382"/>
      <c r="N396" s="11389" t="s">
        <v>19301</v>
      </c>
      <c r="O396" s="11389"/>
      <c r="P396" s="11389">
        <v>3</v>
      </c>
      <c r="Q396" s="11382"/>
    </row>
    <row r="397">
      <c r="B397" s="11382"/>
      <c r="C397" s="11382"/>
      <c r="D397" s="11382"/>
      <c r="E397" s="11382"/>
      <c r="F397" s="11382"/>
      <c r="G397" s="11382"/>
      <c r="H397" s="11382"/>
      <c r="I397" s="11382"/>
      <c r="J397" s="11389" t="s">
        <v>19302</v>
      </c>
      <c r="K397" s="11389" t="s">
        <v>18895</v>
      </c>
      <c r="L397" s="11389">
        <v>7</v>
      </c>
      <c r="M397" s="11382"/>
      <c r="N397" s="11389" t="s">
        <v>19303</v>
      </c>
      <c r="O397" s="11389" t="s">
        <v>18853</v>
      </c>
      <c r="P397" s="11389">
        <v>3</v>
      </c>
      <c r="Q397" s="11382"/>
    </row>
    <row r="398">
      <c r="B398" s="11382"/>
      <c r="C398" s="11382"/>
      <c r="D398" s="11382"/>
      <c r="E398" s="11382"/>
      <c r="F398" s="11382"/>
      <c r="G398" s="11382"/>
      <c r="H398" s="11382"/>
      <c r="I398" s="11382"/>
      <c r="J398" s="11389" t="s">
        <v>19269</v>
      </c>
      <c r="K398" s="11389" t="s">
        <v>18895</v>
      </c>
      <c r="L398" s="11389">
        <v>7</v>
      </c>
      <c r="M398" s="11382"/>
      <c r="N398" s="11389" t="s">
        <v>19226</v>
      </c>
      <c r="O398" s="11389" t="s">
        <v>18853</v>
      </c>
      <c r="P398" s="11389">
        <v>3</v>
      </c>
      <c r="Q398" s="11382"/>
    </row>
    <row r="399">
      <c r="B399" s="11382"/>
      <c r="C399" s="11382"/>
      <c r="D399" s="11382"/>
      <c r="E399" s="11382"/>
      <c r="F399" s="11382"/>
      <c r="G399" s="11382"/>
      <c r="H399" s="11382"/>
      <c r="I399" s="11382"/>
      <c r="J399" s="11389" t="s">
        <v>19196</v>
      </c>
      <c r="K399" s="11389" t="s">
        <v>18895</v>
      </c>
      <c r="L399" s="11389">
        <v>7</v>
      </c>
      <c r="M399" s="11382"/>
      <c r="N399" s="11389" t="s">
        <v>19304</v>
      </c>
      <c r="O399" s="11389" t="s">
        <v>18853</v>
      </c>
      <c r="P399" s="11389">
        <v>3</v>
      </c>
      <c r="Q399" s="11382"/>
    </row>
    <row r="400">
      <c r="B400" s="11382"/>
      <c r="C400" s="11382"/>
      <c r="D400" s="11382"/>
      <c r="E400" s="11382"/>
      <c r="F400" s="11382"/>
      <c r="G400" s="11382"/>
      <c r="H400" s="11382"/>
      <c r="I400" s="11382"/>
      <c r="J400" s="11389" t="s">
        <v>19275</v>
      </c>
      <c r="K400" s="11389" t="s">
        <v>18853</v>
      </c>
      <c r="L400" s="11389">
        <v>7</v>
      </c>
      <c r="M400" s="11382"/>
      <c r="N400" s="11389" t="s">
        <v>19305</v>
      </c>
      <c r="O400" s="11389" t="s">
        <v>18853</v>
      </c>
      <c r="P400" s="11389">
        <v>3</v>
      </c>
      <c r="Q400" s="11382"/>
    </row>
    <row r="401">
      <c r="B401" s="11382"/>
      <c r="C401" s="11382"/>
      <c r="D401" s="11382"/>
      <c r="E401" s="11382"/>
      <c r="F401" s="11382"/>
      <c r="G401" s="11382"/>
      <c r="H401" s="11382"/>
      <c r="I401" s="11382"/>
      <c r="J401" s="11389" t="s">
        <v>19306</v>
      </c>
      <c r="K401" s="11389" t="s">
        <v>18853</v>
      </c>
      <c r="L401" s="11389">
        <v>7</v>
      </c>
      <c r="M401" s="11382"/>
      <c r="N401" s="11389" t="s">
        <v>19307</v>
      </c>
      <c r="O401" s="11389" t="s">
        <v>18853</v>
      </c>
      <c r="P401" s="11389">
        <v>3</v>
      </c>
      <c r="Q401" s="11382"/>
    </row>
    <row r="402">
      <c r="B402" s="11382"/>
      <c r="C402" s="11382"/>
      <c r="D402" s="11382"/>
      <c r="E402" s="11382"/>
      <c r="F402" s="11382"/>
      <c r="G402" s="11382"/>
      <c r="H402" s="11382"/>
      <c r="I402" s="11382"/>
      <c r="J402" s="11389" t="s">
        <v>19207</v>
      </c>
      <c r="K402" s="11389" t="s">
        <v>18853</v>
      </c>
      <c r="L402" s="11389">
        <v>7</v>
      </c>
      <c r="M402" s="11382"/>
      <c r="N402" s="11389" t="s">
        <v>19308</v>
      </c>
      <c r="O402" s="11389" t="s">
        <v>18853</v>
      </c>
      <c r="P402" s="11389">
        <v>3</v>
      </c>
      <c r="Q402" s="11382"/>
    </row>
    <row r="403">
      <c r="B403" s="11382"/>
      <c r="C403" s="11382"/>
      <c r="D403" s="11382"/>
      <c r="E403" s="11382"/>
      <c r="F403" s="11382"/>
      <c r="G403" s="11382"/>
      <c r="H403" s="11382"/>
      <c r="I403" s="11382"/>
      <c r="J403" s="11389" t="s">
        <v>19309</v>
      </c>
      <c r="K403" s="11389" t="s">
        <v>18873</v>
      </c>
      <c r="L403" s="11389">
        <v>6</v>
      </c>
      <c r="M403" s="11382"/>
      <c r="N403" s="11389" t="s">
        <v>19310</v>
      </c>
      <c r="O403" s="11389" t="s">
        <v>18853</v>
      </c>
      <c r="P403" s="11389">
        <v>3</v>
      </c>
      <c r="Q403" s="11382"/>
    </row>
    <row r="404">
      <c r="B404" s="11382"/>
      <c r="C404" s="11382"/>
      <c r="D404" s="11382"/>
      <c r="E404" s="11382"/>
      <c r="F404" s="11382"/>
      <c r="G404" s="11382"/>
      <c r="H404" s="11382"/>
      <c r="I404" s="11382"/>
      <c r="J404" s="11389" t="s">
        <v>19311</v>
      </c>
      <c r="K404" s="11389" t="s">
        <v>18895</v>
      </c>
      <c r="L404" s="11389">
        <v>6</v>
      </c>
      <c r="M404" s="11382"/>
      <c r="N404" s="11389" t="s">
        <v>19030</v>
      </c>
      <c r="O404" s="11389" t="s">
        <v>18853</v>
      </c>
      <c r="P404" s="11389">
        <v>3</v>
      </c>
      <c r="Q404" s="11382"/>
    </row>
    <row r="405">
      <c r="B405" s="11382"/>
      <c r="C405" s="11382"/>
      <c r="D405" s="11382"/>
      <c r="E405" s="11382"/>
      <c r="F405" s="11382"/>
      <c r="G405" s="11382"/>
      <c r="H405" s="11382"/>
      <c r="I405" s="11382"/>
      <c r="J405" s="11389" t="s">
        <v>19312</v>
      </c>
      <c r="K405" s="11389" t="s">
        <v>18895</v>
      </c>
      <c r="L405" s="11389">
        <v>6</v>
      </c>
      <c r="M405" s="11382"/>
      <c r="N405" s="11389" t="s">
        <v>19313</v>
      </c>
      <c r="O405" s="11389" t="s">
        <v>18853</v>
      </c>
      <c r="P405" s="11389">
        <v>3</v>
      </c>
      <c r="Q405" s="11382"/>
    </row>
    <row r="406">
      <c r="B406" s="11382"/>
      <c r="C406" s="11382"/>
      <c r="D406" s="11382"/>
      <c r="E406" s="11382"/>
      <c r="F406" s="11382"/>
      <c r="G406" s="11382"/>
      <c r="H406" s="11382"/>
      <c r="I406" s="11382"/>
      <c r="J406" s="11389" t="s">
        <v>19270</v>
      </c>
      <c r="K406" s="11389" t="s">
        <v>18895</v>
      </c>
      <c r="L406" s="11389">
        <v>6</v>
      </c>
      <c r="M406" s="11382"/>
      <c r="N406" s="11389" t="s">
        <v>19271</v>
      </c>
      <c r="O406" s="11389" t="s">
        <v>18853</v>
      </c>
      <c r="P406" s="11389">
        <v>3</v>
      </c>
      <c r="Q406" s="11382"/>
    </row>
    <row r="407">
      <c r="B407" s="11382"/>
      <c r="C407" s="11382"/>
      <c r="D407" s="11382"/>
      <c r="E407" s="11382"/>
      <c r="F407" s="11382"/>
      <c r="G407" s="11382"/>
      <c r="H407" s="11382"/>
      <c r="I407" s="11382"/>
      <c r="J407" s="11389" t="s">
        <v>19314</v>
      </c>
      <c r="K407" s="11389" t="s">
        <v>18895</v>
      </c>
      <c r="L407" s="11389">
        <v>6</v>
      </c>
      <c r="M407" s="11382"/>
      <c r="N407" s="11389" t="s">
        <v>19315</v>
      </c>
      <c r="O407" s="11389" t="s">
        <v>18853</v>
      </c>
      <c r="P407" s="11389">
        <v>3</v>
      </c>
      <c r="Q407" s="11382"/>
    </row>
    <row r="408">
      <c r="B408" s="11382"/>
      <c r="C408" s="11382"/>
      <c r="D408" s="11382"/>
      <c r="E408" s="11382"/>
      <c r="F408" s="11382"/>
      <c r="G408" s="11382"/>
      <c r="H408" s="11382"/>
      <c r="I408" s="11382"/>
      <c r="J408" s="11389" t="s">
        <v>19281</v>
      </c>
      <c r="K408" s="11389" t="s">
        <v>18850</v>
      </c>
      <c r="L408" s="11389">
        <v>6</v>
      </c>
      <c r="M408" s="11382"/>
      <c r="N408" s="11389" t="s">
        <v>19316</v>
      </c>
      <c r="O408" s="11389" t="s">
        <v>18853</v>
      </c>
      <c r="P408" s="11389">
        <v>3</v>
      </c>
      <c r="Q408" s="11382"/>
    </row>
    <row r="409">
      <c r="B409" s="11382"/>
      <c r="C409" s="11382"/>
      <c r="D409" s="11382"/>
      <c r="E409" s="11382"/>
      <c r="F409" s="11382"/>
      <c r="G409" s="11382"/>
      <c r="H409" s="11382"/>
      <c r="I409" s="11382"/>
      <c r="J409" s="11389" t="s">
        <v>19317</v>
      </c>
      <c r="K409" s="11389" t="s">
        <v>18895</v>
      </c>
      <c r="L409" s="11389">
        <v>6</v>
      </c>
      <c r="M409" s="11382"/>
      <c r="N409" s="11389" t="s">
        <v>19318</v>
      </c>
      <c r="O409" s="11389" t="s">
        <v>18853</v>
      </c>
      <c r="P409" s="11389">
        <v>3</v>
      </c>
      <c r="Q409" s="11382"/>
    </row>
    <row r="410">
      <c r="B410" s="11382"/>
      <c r="C410" s="11382"/>
      <c r="D410" s="11382"/>
      <c r="E410" s="11382"/>
      <c r="F410" s="11382"/>
      <c r="G410" s="11382"/>
      <c r="H410" s="11382"/>
      <c r="I410" s="11382"/>
      <c r="J410" s="11389" t="s">
        <v>19319</v>
      </c>
      <c r="K410" s="11389" t="s">
        <v>18895</v>
      </c>
      <c r="L410" s="11389">
        <v>6</v>
      </c>
      <c r="M410" s="11382"/>
      <c r="N410" s="11389" t="s">
        <v>19320</v>
      </c>
      <c r="O410" s="11389" t="s">
        <v>18853</v>
      </c>
      <c r="P410" s="11389">
        <v>3</v>
      </c>
      <c r="Q410" s="11382"/>
    </row>
    <row r="411">
      <c r="B411" s="11382"/>
      <c r="C411" s="11382"/>
      <c r="D411" s="11382"/>
      <c r="E411" s="11382"/>
      <c r="F411" s="11382"/>
      <c r="G411" s="11382"/>
      <c r="H411" s="11382"/>
      <c r="I411" s="11382"/>
      <c r="J411" s="11389" t="s">
        <v>19321</v>
      </c>
      <c r="K411" s="11389" t="s">
        <v>18895</v>
      </c>
      <c r="L411" s="11389">
        <v>6</v>
      </c>
      <c r="M411" s="11382"/>
      <c r="N411" s="11389" t="s">
        <v>19175</v>
      </c>
      <c r="O411" s="11389" t="s">
        <v>18853</v>
      </c>
      <c r="P411" s="11389">
        <v>3</v>
      </c>
      <c r="Q411" s="11382"/>
    </row>
    <row r="412">
      <c r="B412" s="11382"/>
      <c r="C412" s="11382"/>
      <c r="D412" s="11382"/>
      <c r="E412" s="11382"/>
      <c r="F412" s="11382"/>
      <c r="G412" s="11382"/>
      <c r="H412" s="11382"/>
      <c r="I412" s="11382"/>
      <c r="J412" s="11389" t="s">
        <v>19184</v>
      </c>
      <c r="K412" s="11389" t="s">
        <v>18895</v>
      </c>
      <c r="L412" s="11389">
        <v>6</v>
      </c>
      <c r="M412" s="11382"/>
      <c r="N412" s="11389" t="s">
        <v>19322</v>
      </c>
      <c r="O412" s="11389" t="s">
        <v>18853</v>
      </c>
      <c r="P412" s="11389">
        <v>3</v>
      </c>
      <c r="Q412" s="11382"/>
    </row>
    <row r="413">
      <c r="B413" s="11382"/>
      <c r="C413" s="11382"/>
      <c r="D413" s="11382"/>
      <c r="E413" s="11382"/>
      <c r="F413" s="11382"/>
      <c r="G413" s="11382"/>
      <c r="H413" s="11382"/>
      <c r="I413" s="11382"/>
      <c r="J413" s="11389" t="s">
        <v>19248</v>
      </c>
      <c r="K413" s="11389" t="s">
        <v>18895</v>
      </c>
      <c r="L413" s="11389">
        <v>6</v>
      </c>
      <c r="M413" s="11382"/>
      <c r="N413" s="11389" t="s">
        <v>19323</v>
      </c>
      <c r="O413" s="11389" t="s">
        <v>18853</v>
      </c>
      <c r="P413" s="11389">
        <v>3</v>
      </c>
      <c r="Q413" s="11382"/>
    </row>
    <row r="414">
      <c r="B414" s="11382"/>
      <c r="C414" s="11382"/>
      <c r="D414" s="11382"/>
      <c r="E414" s="11382"/>
      <c r="F414" s="11382"/>
      <c r="G414" s="11382"/>
      <c r="H414" s="11382"/>
      <c r="I414" s="11382"/>
      <c r="J414" s="11389" t="s">
        <v>19249</v>
      </c>
      <c r="K414" s="11389" t="s">
        <v>18895</v>
      </c>
      <c r="L414" s="11389">
        <v>6</v>
      </c>
      <c r="M414" s="11382"/>
      <c r="N414" s="11389" t="s">
        <v>19324</v>
      </c>
      <c r="O414" s="11389" t="s">
        <v>18853</v>
      </c>
      <c r="P414" s="11389">
        <v>3</v>
      </c>
      <c r="Q414" s="11382"/>
    </row>
    <row r="415">
      <c r="B415" s="11382"/>
      <c r="C415" s="11382"/>
      <c r="D415" s="11382"/>
      <c r="E415" s="11382"/>
      <c r="F415" s="11382"/>
      <c r="G415" s="11382"/>
      <c r="H415" s="11382"/>
      <c r="I415" s="11382"/>
      <c r="J415" s="11389" t="s">
        <v>19325</v>
      </c>
      <c r="K415" s="11389" t="s">
        <v>18895</v>
      </c>
      <c r="L415" s="11389">
        <v>6</v>
      </c>
      <c r="M415" s="11382"/>
      <c r="N415" s="11389" t="s">
        <v>19326</v>
      </c>
      <c r="O415" s="11389" t="s">
        <v>18853</v>
      </c>
      <c r="P415" s="11389">
        <v>3</v>
      </c>
      <c r="Q415" s="11382"/>
    </row>
    <row r="416">
      <c r="B416" s="11382"/>
      <c r="C416" s="11382"/>
      <c r="D416" s="11382"/>
      <c r="E416" s="11382"/>
      <c r="F416" s="11382"/>
      <c r="G416" s="11382"/>
      <c r="H416" s="11382"/>
      <c r="I416" s="11382"/>
      <c r="J416" s="11389" t="s">
        <v>19315</v>
      </c>
      <c r="K416" s="11389" t="s">
        <v>18853</v>
      </c>
      <c r="L416" s="11389">
        <v>6</v>
      </c>
      <c r="M416" s="11382"/>
      <c r="N416" s="11389" t="s">
        <v>19327</v>
      </c>
      <c r="O416" s="11389" t="s">
        <v>18895</v>
      </c>
      <c r="P416" s="11389">
        <v>3</v>
      </c>
      <c r="Q416" s="11382"/>
    </row>
    <row r="417">
      <c r="B417" s="11382"/>
      <c r="C417" s="11382"/>
      <c r="D417" s="11382"/>
      <c r="E417" s="11382"/>
      <c r="F417" s="11382"/>
      <c r="G417" s="11382"/>
      <c r="H417" s="11382"/>
      <c r="I417" s="11382"/>
      <c r="J417" s="11389" t="s">
        <v>19261</v>
      </c>
      <c r="K417" s="11389" t="s">
        <v>18853</v>
      </c>
      <c r="L417" s="11389">
        <v>6</v>
      </c>
      <c r="M417" s="11382"/>
      <c r="N417" s="11389" t="s">
        <v>19135</v>
      </c>
      <c r="O417" s="11389" t="s">
        <v>18853</v>
      </c>
      <c r="P417" s="11389">
        <v>3</v>
      </c>
      <c r="Q417" s="11382"/>
    </row>
    <row r="418">
      <c r="B418" s="11382"/>
      <c r="C418" s="11382"/>
      <c r="D418" s="11382"/>
      <c r="E418" s="11382"/>
      <c r="F418" s="11382"/>
      <c r="G418" s="11382"/>
      <c r="H418" s="11382"/>
      <c r="I418" s="11382"/>
      <c r="J418" s="11389" t="s">
        <v>19328</v>
      </c>
      <c r="K418" s="11389" t="s">
        <v>18853</v>
      </c>
      <c r="L418" s="11389">
        <v>6</v>
      </c>
      <c r="M418" s="11382"/>
      <c r="N418" s="11389" t="s">
        <v>19329</v>
      </c>
      <c r="O418" s="11389" t="s">
        <v>18853</v>
      </c>
      <c r="P418" s="11389">
        <v>3</v>
      </c>
      <c r="Q418" s="11382"/>
    </row>
    <row r="419">
      <c r="B419" s="11382"/>
      <c r="C419" s="11382"/>
      <c r="D419" s="11382"/>
      <c r="E419" s="11382"/>
      <c r="F419" s="11382"/>
      <c r="G419" s="11382"/>
      <c r="H419" s="11382"/>
      <c r="I419" s="11382"/>
      <c r="J419" s="11389" t="s">
        <v>19221</v>
      </c>
      <c r="K419" s="11389" t="s">
        <v>18853</v>
      </c>
      <c r="L419" s="11389">
        <v>6</v>
      </c>
      <c r="M419" s="11382"/>
      <c r="N419" s="11389" t="s">
        <v>19330</v>
      </c>
      <c r="O419" s="11389" t="s">
        <v>18853</v>
      </c>
      <c r="P419" s="11389">
        <v>3</v>
      </c>
      <c r="Q419" s="11382"/>
    </row>
    <row r="420">
      <c r="B420" s="11382"/>
      <c r="C420" s="11382"/>
      <c r="D420" s="11382"/>
      <c r="E420" s="11382"/>
      <c r="F420" s="11382"/>
      <c r="G420" s="11382"/>
      <c r="H420" s="11382"/>
      <c r="I420" s="11382"/>
      <c r="J420" s="11389" t="s">
        <v>19190</v>
      </c>
      <c r="K420" s="11389" t="s">
        <v>18853</v>
      </c>
      <c r="L420" s="11389">
        <v>6</v>
      </c>
      <c r="M420" s="11382"/>
      <c r="N420" s="11389" t="s">
        <v>19331</v>
      </c>
      <c r="O420" s="11389" t="s">
        <v>18895</v>
      </c>
      <c r="P420" s="11389">
        <v>3</v>
      </c>
      <c r="Q420" s="11382"/>
    </row>
    <row r="421">
      <c r="B421" s="11382"/>
      <c r="C421" s="11382"/>
      <c r="D421" s="11382"/>
      <c r="E421" s="11382"/>
      <c r="F421" s="11382"/>
      <c r="G421" s="11382"/>
      <c r="H421" s="11382"/>
      <c r="I421" s="11382"/>
      <c r="J421" s="11389" t="s">
        <v>19304</v>
      </c>
      <c r="K421" s="11389" t="s">
        <v>18853</v>
      </c>
      <c r="L421" s="11389">
        <v>6</v>
      </c>
      <c r="M421" s="11382"/>
      <c r="N421" s="11389" t="s">
        <v>19332</v>
      </c>
      <c r="O421" s="11389" t="s">
        <v>18895</v>
      </c>
      <c r="P421" s="11389">
        <v>3</v>
      </c>
      <c r="Q421" s="11382"/>
    </row>
    <row r="422">
      <c r="B422" s="11382"/>
      <c r="C422" s="11382"/>
      <c r="D422" s="11382"/>
      <c r="E422" s="11382"/>
      <c r="F422" s="11382"/>
      <c r="G422" s="11382"/>
      <c r="H422" s="11382"/>
      <c r="I422" s="11382"/>
      <c r="J422" s="11389" t="s">
        <v>19259</v>
      </c>
      <c r="K422" s="11389" t="s">
        <v>18873</v>
      </c>
      <c r="L422" s="11389">
        <v>6</v>
      </c>
      <c r="M422" s="11382"/>
      <c r="N422" s="11389" t="s">
        <v>19333</v>
      </c>
      <c r="O422" s="11389" t="s">
        <v>18895</v>
      </c>
      <c r="P422" s="11389">
        <v>3</v>
      </c>
      <c r="Q422" s="11382"/>
    </row>
    <row r="423">
      <c r="B423" s="11382"/>
      <c r="C423" s="11382"/>
      <c r="D423" s="11382"/>
      <c r="E423" s="11382"/>
      <c r="F423" s="11382"/>
      <c r="G423" s="11382"/>
      <c r="H423" s="11382"/>
      <c r="I423" s="11382"/>
      <c r="J423" s="11389" t="s">
        <v>19296</v>
      </c>
      <c r="K423" s="11389" t="s">
        <v>18853</v>
      </c>
      <c r="L423" s="11389">
        <v>6</v>
      </c>
      <c r="M423" s="11382"/>
      <c r="N423" s="11389" t="s">
        <v>19334</v>
      </c>
      <c r="O423" s="11389" t="s">
        <v>18895</v>
      </c>
      <c r="P423" s="11389">
        <v>3</v>
      </c>
      <c r="Q423" s="11382"/>
    </row>
    <row r="424">
      <c r="B424" s="11382"/>
      <c r="C424" s="11382"/>
      <c r="D424" s="11382"/>
      <c r="E424" s="11382"/>
      <c r="F424" s="11382"/>
      <c r="G424" s="11382"/>
      <c r="H424" s="11382"/>
      <c r="I424" s="11382"/>
      <c r="J424" s="11389" t="s">
        <v>19335</v>
      </c>
      <c r="K424" s="11389" t="s">
        <v>18853</v>
      </c>
      <c r="L424" s="11389">
        <v>6</v>
      </c>
      <c r="M424" s="11382"/>
      <c r="N424" s="11389" t="s">
        <v>19336</v>
      </c>
      <c r="O424" s="11389" t="s">
        <v>18853</v>
      </c>
      <c r="P424" s="11389">
        <v>3</v>
      </c>
      <c r="Q424" s="11382"/>
    </row>
    <row r="425">
      <c r="B425" s="11382"/>
      <c r="C425" s="11382"/>
      <c r="D425" s="11382"/>
      <c r="E425" s="11382"/>
      <c r="F425" s="11382"/>
      <c r="G425" s="11382"/>
      <c r="H425" s="11382"/>
      <c r="I425" s="11382"/>
      <c r="J425" s="11389" t="s">
        <v>19186</v>
      </c>
      <c r="K425" s="11389"/>
      <c r="L425" s="11389">
        <v>6</v>
      </c>
      <c r="M425" s="11382"/>
      <c r="N425" s="11389" t="s">
        <v>19189</v>
      </c>
      <c r="O425" s="11389" t="s">
        <v>18853</v>
      </c>
      <c r="P425" s="11389">
        <v>3</v>
      </c>
      <c r="Q425" s="11382"/>
    </row>
    <row r="426">
      <c r="B426" s="11382"/>
      <c r="C426" s="11382"/>
      <c r="D426" s="11382"/>
      <c r="E426" s="11382"/>
      <c r="F426" s="11382"/>
      <c r="G426" s="11382"/>
      <c r="H426" s="11382"/>
      <c r="I426" s="11382"/>
      <c r="J426" s="11389" t="s">
        <v>19318</v>
      </c>
      <c r="K426" s="11389" t="s">
        <v>18853</v>
      </c>
      <c r="L426" s="11389">
        <v>6</v>
      </c>
      <c r="M426" s="11382"/>
      <c r="N426" s="11389" t="s">
        <v>19337</v>
      </c>
      <c r="O426" s="11389" t="s">
        <v>18853</v>
      </c>
      <c r="P426" s="11389">
        <v>3</v>
      </c>
      <c r="Q426" s="11382"/>
    </row>
    <row r="427">
      <c r="B427" s="11382"/>
      <c r="C427" s="11382"/>
      <c r="D427" s="11382"/>
      <c r="E427" s="11382"/>
      <c r="F427" s="11382"/>
      <c r="G427" s="11382"/>
      <c r="H427" s="11382"/>
      <c r="I427" s="11382"/>
      <c r="J427" s="11389" t="s">
        <v>19320</v>
      </c>
      <c r="K427" s="11389" t="s">
        <v>18853</v>
      </c>
      <c r="L427" s="11389">
        <v>6</v>
      </c>
      <c r="M427" s="11382"/>
      <c r="N427" s="11389" t="s">
        <v>19338</v>
      </c>
      <c r="O427" s="11389" t="s">
        <v>18853</v>
      </c>
      <c r="P427" s="11389">
        <v>3</v>
      </c>
      <c r="Q427" s="11382"/>
    </row>
    <row r="428">
      <c r="B428" s="11382"/>
      <c r="C428" s="11382"/>
      <c r="D428" s="11382"/>
      <c r="E428" s="11382"/>
      <c r="F428" s="11382"/>
      <c r="G428" s="11382"/>
      <c r="H428" s="11382"/>
      <c r="I428" s="11382"/>
      <c r="J428" s="11389" t="s">
        <v>19323</v>
      </c>
      <c r="K428" s="11389" t="s">
        <v>18853</v>
      </c>
      <c r="L428" s="11389">
        <v>6</v>
      </c>
      <c r="M428" s="11382"/>
      <c r="N428" s="11389" t="s">
        <v>19282</v>
      </c>
      <c r="O428" s="11389" t="s">
        <v>18853</v>
      </c>
      <c r="P428" s="11389">
        <v>3</v>
      </c>
      <c r="Q428" s="11382"/>
    </row>
    <row r="429">
      <c r="B429" s="11382"/>
      <c r="C429" s="11382"/>
      <c r="D429" s="11382"/>
      <c r="E429" s="11382"/>
      <c r="F429" s="11382"/>
      <c r="G429" s="11382"/>
      <c r="H429" s="11382"/>
      <c r="I429" s="11382"/>
      <c r="J429" s="11389" t="s">
        <v>19339</v>
      </c>
      <c r="K429" s="11389" t="s">
        <v>18853</v>
      </c>
      <c r="L429" s="11389">
        <v>6</v>
      </c>
      <c r="M429" s="11382"/>
      <c r="N429" s="11389" t="s">
        <v>19340</v>
      </c>
      <c r="O429" s="11389" t="s">
        <v>18912</v>
      </c>
      <c r="P429" s="11389">
        <v>3</v>
      </c>
      <c r="Q429" s="11382"/>
    </row>
    <row r="430">
      <c r="B430" s="11382"/>
      <c r="C430" s="11382"/>
      <c r="D430" s="11382"/>
      <c r="E430" s="11382"/>
      <c r="F430" s="11382"/>
      <c r="G430" s="11382"/>
      <c r="H430" s="11382"/>
      <c r="I430" s="11382"/>
      <c r="J430" s="11389" t="s">
        <v>19223</v>
      </c>
      <c r="K430" s="11389" t="s">
        <v>18912</v>
      </c>
      <c r="L430" s="11389">
        <v>6</v>
      </c>
      <c r="M430" s="11382"/>
      <c r="N430" s="11389" t="s">
        <v>19233</v>
      </c>
      <c r="O430" s="11389" t="s">
        <v>18853</v>
      </c>
      <c r="P430" s="11389">
        <v>3</v>
      </c>
      <c r="Q430" s="11382"/>
    </row>
    <row r="431">
      <c r="B431" s="11382"/>
      <c r="C431" s="11382"/>
      <c r="D431" s="11382"/>
      <c r="E431" s="11382"/>
      <c r="F431" s="11382"/>
      <c r="G431" s="11382"/>
      <c r="H431" s="11382"/>
      <c r="I431" s="11382"/>
      <c r="J431" s="11389" t="s">
        <v>19163</v>
      </c>
      <c r="K431" s="11389" t="s">
        <v>18912</v>
      </c>
      <c r="L431" s="11389">
        <v>6</v>
      </c>
      <c r="M431" s="11382"/>
      <c r="N431" s="11389" t="s">
        <v>19280</v>
      </c>
      <c r="O431" s="11389" t="s">
        <v>18895</v>
      </c>
      <c r="P431" s="11389">
        <v>3</v>
      </c>
      <c r="Q431" s="11382"/>
    </row>
    <row r="432">
      <c r="B432" s="11382"/>
      <c r="C432" s="11382"/>
      <c r="D432" s="11382"/>
      <c r="E432" s="11382"/>
      <c r="F432" s="11382"/>
      <c r="G432" s="11382"/>
      <c r="H432" s="11382"/>
      <c r="I432" s="11382"/>
      <c r="J432" s="11389" t="s">
        <v>19239</v>
      </c>
      <c r="K432" s="11389" t="s">
        <v>18853</v>
      </c>
      <c r="L432" s="11389">
        <v>6</v>
      </c>
      <c r="M432" s="11382"/>
      <c r="N432" s="11389" t="s">
        <v>19341</v>
      </c>
      <c r="O432" s="11389" t="s">
        <v>18912</v>
      </c>
      <c r="P432" s="11389">
        <v>3</v>
      </c>
      <c r="Q432" s="11382"/>
    </row>
    <row r="433">
      <c r="B433" s="11382"/>
      <c r="C433" s="11382"/>
      <c r="D433" s="11382"/>
      <c r="E433" s="11382"/>
      <c r="F433" s="11382"/>
      <c r="G433" s="11382"/>
      <c r="H433" s="11382"/>
      <c r="I433" s="11382"/>
      <c r="J433" s="11389" t="s">
        <v>19342</v>
      </c>
      <c r="K433" s="11389" t="s">
        <v>18853</v>
      </c>
      <c r="L433" s="11389">
        <v>6</v>
      </c>
      <c r="M433" s="11382"/>
      <c r="N433" s="11389" t="s">
        <v>19343</v>
      </c>
      <c r="O433" s="11389" t="s">
        <v>18853</v>
      </c>
      <c r="P433" s="11389">
        <v>3</v>
      </c>
      <c r="Q433" s="11382"/>
    </row>
    <row r="434">
      <c r="B434" s="11382"/>
      <c r="C434" s="11382"/>
      <c r="D434" s="11382"/>
      <c r="E434" s="11382"/>
      <c r="F434" s="11382"/>
      <c r="G434" s="11382"/>
      <c r="H434" s="11382"/>
      <c r="I434" s="11382"/>
      <c r="J434" s="11389" t="s">
        <v>19172</v>
      </c>
      <c r="K434" s="11389" t="s">
        <v>18853</v>
      </c>
      <c r="L434" s="11389">
        <v>6</v>
      </c>
      <c r="M434" s="11382"/>
      <c r="N434" s="11389" t="s">
        <v>19344</v>
      </c>
      <c r="O434" s="11389" t="s">
        <v>18912</v>
      </c>
      <c r="P434" s="11389">
        <v>3</v>
      </c>
      <c r="Q434" s="11382"/>
    </row>
    <row r="435">
      <c r="B435" s="11382"/>
      <c r="C435" s="11382"/>
      <c r="D435" s="11382"/>
      <c r="E435" s="11382"/>
      <c r="F435" s="11382"/>
      <c r="G435" s="11382"/>
      <c r="H435" s="11382"/>
      <c r="I435" s="11382"/>
      <c r="J435" s="11389" t="s">
        <v>19179</v>
      </c>
      <c r="K435" s="11389" t="s">
        <v>18895</v>
      </c>
      <c r="L435" s="11389">
        <v>6</v>
      </c>
      <c r="M435" s="11382"/>
      <c r="N435" s="11389" t="s">
        <v>19345</v>
      </c>
      <c r="O435" s="11389" t="s">
        <v>18853</v>
      </c>
      <c r="P435" s="11389">
        <v>3</v>
      </c>
      <c r="Q435" s="11382"/>
    </row>
    <row r="436">
      <c r="B436" s="11382"/>
      <c r="C436" s="11382"/>
      <c r="D436" s="11382"/>
      <c r="E436" s="11382"/>
      <c r="F436" s="11382"/>
      <c r="G436" s="11382"/>
      <c r="H436" s="11382"/>
      <c r="I436" s="11382"/>
      <c r="J436" s="11389" t="s">
        <v>19346</v>
      </c>
      <c r="K436" s="11389" t="s">
        <v>18912</v>
      </c>
      <c r="L436" s="11389">
        <v>6</v>
      </c>
      <c r="M436" s="11382"/>
      <c r="N436" s="11389" t="s">
        <v>19347</v>
      </c>
      <c r="O436" s="11389" t="s">
        <v>18912</v>
      </c>
      <c r="P436" s="11389">
        <v>3</v>
      </c>
      <c r="Q436" s="11382"/>
    </row>
    <row r="437">
      <c r="B437" s="11382"/>
      <c r="C437" s="11382"/>
      <c r="D437" s="11382"/>
      <c r="E437" s="11382"/>
      <c r="F437" s="11382"/>
      <c r="G437" s="11382"/>
      <c r="H437" s="11382"/>
      <c r="I437" s="11382"/>
      <c r="J437" s="11389" t="s">
        <v>19243</v>
      </c>
      <c r="K437" s="11389" t="s">
        <v>18912</v>
      </c>
      <c r="L437" s="11389">
        <v>5</v>
      </c>
      <c r="M437" s="11382"/>
      <c r="N437" s="11389" t="s">
        <v>19348</v>
      </c>
      <c r="O437" s="11389" t="s">
        <v>18853</v>
      </c>
      <c r="P437" s="11389">
        <v>3</v>
      </c>
      <c r="Q437" s="11382"/>
    </row>
    <row r="438">
      <c r="B438" s="11382"/>
      <c r="C438" s="11382"/>
      <c r="D438" s="11382"/>
      <c r="E438" s="11382"/>
      <c r="F438" s="11382"/>
      <c r="G438" s="11382"/>
      <c r="H438" s="11382"/>
      <c r="I438" s="11382"/>
      <c r="J438" s="11389" t="s">
        <v>19349</v>
      </c>
      <c r="K438" s="11389" t="s">
        <v>18853</v>
      </c>
      <c r="L438" s="11389">
        <v>5</v>
      </c>
      <c r="M438" s="11382"/>
      <c r="N438" s="11389" t="s">
        <v>19350</v>
      </c>
      <c r="O438" s="11389" t="s">
        <v>18912</v>
      </c>
      <c r="P438" s="11389">
        <v>3</v>
      </c>
      <c r="Q438" s="11382"/>
    </row>
    <row r="439">
      <c r="B439" s="11382"/>
      <c r="C439" s="11382"/>
      <c r="D439" s="11382"/>
      <c r="E439" s="11382"/>
      <c r="F439" s="11382"/>
      <c r="G439" s="11382"/>
      <c r="H439" s="11382"/>
      <c r="I439" s="11382"/>
      <c r="J439" s="11389" t="s">
        <v>19336</v>
      </c>
      <c r="K439" s="11389" t="s">
        <v>18853</v>
      </c>
      <c r="L439" s="11389">
        <v>5</v>
      </c>
      <c r="M439" s="11382"/>
      <c r="N439" s="11389" t="s">
        <v>19351</v>
      </c>
      <c r="O439" s="11389" t="s">
        <v>18853</v>
      </c>
      <c r="P439" s="11389">
        <v>3</v>
      </c>
      <c r="Q439" s="11382"/>
    </row>
    <row r="440">
      <c r="B440" s="11382"/>
      <c r="C440" s="11382"/>
      <c r="D440" s="11382"/>
      <c r="E440" s="11382"/>
      <c r="F440" s="11382"/>
      <c r="G440" s="11382"/>
      <c r="H440" s="11382"/>
      <c r="I440" s="11382"/>
      <c r="J440" s="11389" t="s">
        <v>19352</v>
      </c>
      <c r="K440" s="11389" t="s">
        <v>18853</v>
      </c>
      <c r="L440" s="11389">
        <v>5</v>
      </c>
      <c r="M440" s="11382"/>
      <c r="N440" s="11389" t="s">
        <v>19349</v>
      </c>
      <c r="O440" s="11389" t="s">
        <v>18853</v>
      </c>
      <c r="P440" s="11389">
        <v>3</v>
      </c>
      <c r="Q440" s="11382"/>
    </row>
    <row r="441">
      <c r="B441" s="11382"/>
      <c r="C441" s="11382"/>
      <c r="D441" s="11382"/>
      <c r="E441" s="11382"/>
      <c r="F441" s="11382"/>
      <c r="G441" s="11382"/>
      <c r="H441" s="11382"/>
      <c r="I441" s="11382"/>
      <c r="J441" s="11389" t="s">
        <v>19353</v>
      </c>
      <c r="K441" s="11389" t="s">
        <v>18853</v>
      </c>
      <c r="L441" s="11389">
        <v>5</v>
      </c>
      <c r="M441" s="11382"/>
      <c r="N441" s="11389" t="s">
        <v>19354</v>
      </c>
      <c r="O441" s="11389" t="s">
        <v>18853</v>
      </c>
      <c r="P441" s="11389">
        <v>3</v>
      </c>
      <c r="Q441" s="11382"/>
    </row>
    <row r="442">
      <c r="B442" s="11382"/>
      <c r="C442" s="11382"/>
      <c r="D442" s="11382"/>
      <c r="E442" s="11382"/>
      <c r="F442" s="11382"/>
      <c r="G442" s="11382"/>
      <c r="H442" s="11382"/>
      <c r="I442" s="11382"/>
      <c r="J442" s="11389" t="s">
        <v>19351</v>
      </c>
      <c r="K442" s="11389" t="s">
        <v>18853</v>
      </c>
      <c r="L442" s="11389">
        <v>5</v>
      </c>
      <c r="M442" s="11382"/>
      <c r="N442" s="11389" t="s">
        <v>19355</v>
      </c>
      <c r="O442" s="11389" t="s">
        <v>18853</v>
      </c>
      <c r="P442" s="11389">
        <v>3</v>
      </c>
      <c r="Q442" s="11382"/>
    </row>
    <row r="443">
      <c r="B443" s="11382"/>
      <c r="C443" s="11382"/>
      <c r="D443" s="11382"/>
      <c r="E443" s="11382"/>
      <c r="F443" s="11382"/>
      <c r="G443" s="11382"/>
      <c r="H443" s="11382"/>
      <c r="I443" s="11382"/>
      <c r="J443" s="11389" t="s">
        <v>19236</v>
      </c>
      <c r="K443" s="11389" t="s">
        <v>18853</v>
      </c>
      <c r="L443" s="11389">
        <v>5</v>
      </c>
      <c r="M443" s="11382"/>
      <c r="N443" s="11389" t="s">
        <v>19356</v>
      </c>
      <c r="O443" s="11389" t="s">
        <v>18912</v>
      </c>
      <c r="P443" s="11389">
        <v>3</v>
      </c>
      <c r="Q443" s="11382"/>
    </row>
    <row r="444">
      <c r="B444" s="11382"/>
      <c r="C444" s="11382"/>
      <c r="D444" s="11382"/>
      <c r="E444" s="11382"/>
      <c r="F444" s="11382"/>
      <c r="G444" s="11382"/>
      <c r="H444" s="11382"/>
      <c r="I444" s="11382"/>
      <c r="J444" s="11389" t="s">
        <v>19357</v>
      </c>
      <c r="K444" s="11389" t="s">
        <v>18853</v>
      </c>
      <c r="L444" s="11389">
        <v>5</v>
      </c>
      <c r="M444" s="11382"/>
      <c r="N444" s="11389" t="s">
        <v>19358</v>
      </c>
      <c r="O444" s="11389" t="s">
        <v>18853</v>
      </c>
      <c r="P444" s="11389">
        <v>3</v>
      </c>
      <c r="Q444" s="11382"/>
    </row>
    <row r="445">
      <c r="B445" s="11382"/>
      <c r="C445" s="11382"/>
      <c r="D445" s="11382"/>
      <c r="E445" s="11382"/>
      <c r="F445" s="11382"/>
      <c r="G445" s="11382"/>
      <c r="H445" s="11382"/>
      <c r="I445" s="11382"/>
      <c r="J445" s="11389" t="s">
        <v>19358</v>
      </c>
      <c r="K445" s="11389" t="s">
        <v>18853</v>
      </c>
      <c r="L445" s="11389">
        <v>5</v>
      </c>
      <c r="M445" s="11382"/>
      <c r="N445" s="11389" t="s">
        <v>19359</v>
      </c>
      <c r="O445" s="11389" t="s">
        <v>18853</v>
      </c>
      <c r="P445" s="11389">
        <v>3</v>
      </c>
      <c r="Q445" s="11382"/>
    </row>
    <row r="446">
      <c r="B446" s="11382"/>
      <c r="C446" s="11382"/>
      <c r="D446" s="11382"/>
      <c r="E446" s="11382"/>
      <c r="F446" s="11382"/>
      <c r="G446" s="11382"/>
      <c r="H446" s="11382"/>
      <c r="I446" s="11382"/>
      <c r="J446" s="11389" t="s">
        <v>19360</v>
      </c>
      <c r="K446" s="11389" t="s">
        <v>18853</v>
      </c>
      <c r="L446" s="11389">
        <v>5</v>
      </c>
      <c r="M446" s="11382"/>
      <c r="N446" s="11389" t="s">
        <v>19361</v>
      </c>
      <c r="O446" s="11389" t="s">
        <v>18912</v>
      </c>
      <c r="P446" s="11389">
        <v>3</v>
      </c>
      <c r="Q446" s="11382"/>
    </row>
    <row r="447">
      <c r="B447" s="11382"/>
      <c r="C447" s="11382"/>
      <c r="D447" s="11382"/>
      <c r="E447" s="11382"/>
      <c r="F447" s="11382"/>
      <c r="G447" s="11382"/>
      <c r="H447" s="11382"/>
      <c r="I447" s="11382"/>
      <c r="J447" s="11389" t="s">
        <v>19355</v>
      </c>
      <c r="K447" s="11389" t="s">
        <v>18853</v>
      </c>
      <c r="L447" s="11389">
        <v>5</v>
      </c>
      <c r="M447" s="11382"/>
      <c r="N447" s="11389" t="s">
        <v>19362</v>
      </c>
      <c r="O447" s="11389" t="s">
        <v>18853</v>
      </c>
      <c r="P447" s="11389">
        <v>3</v>
      </c>
      <c r="Q447" s="11382"/>
    </row>
    <row r="448">
      <c r="B448" s="11382"/>
      <c r="C448" s="11382"/>
      <c r="D448" s="11382"/>
      <c r="E448" s="11382"/>
      <c r="F448" s="11382"/>
      <c r="G448" s="11382"/>
      <c r="H448" s="11382"/>
      <c r="I448" s="11382"/>
      <c r="J448" s="11389" t="s">
        <v>19359</v>
      </c>
      <c r="K448" s="11389" t="s">
        <v>18853</v>
      </c>
      <c r="L448" s="11389">
        <v>5</v>
      </c>
      <c r="M448" s="11382"/>
      <c r="N448" s="11389" t="s">
        <v>19363</v>
      </c>
      <c r="O448" s="11389" t="s">
        <v>18853</v>
      </c>
      <c r="P448" s="11389">
        <v>3</v>
      </c>
      <c r="Q448" s="11382"/>
    </row>
    <row r="449">
      <c r="B449" s="11382"/>
      <c r="C449" s="11382"/>
      <c r="D449" s="11382"/>
      <c r="E449" s="11382"/>
      <c r="F449" s="11382"/>
      <c r="G449" s="11382"/>
      <c r="H449" s="11382"/>
      <c r="I449" s="11382"/>
      <c r="J449" s="11389" t="s">
        <v>19227</v>
      </c>
      <c r="K449" s="11389" t="s">
        <v>18853</v>
      </c>
      <c r="L449" s="11389">
        <v>5</v>
      </c>
      <c r="M449" s="11382"/>
      <c r="N449" s="11389" t="s">
        <v>19364</v>
      </c>
      <c r="O449" s="11389" t="s">
        <v>18853</v>
      </c>
      <c r="P449" s="11389">
        <v>3</v>
      </c>
      <c r="Q449" s="11382"/>
    </row>
    <row r="450">
      <c r="B450" s="11382"/>
      <c r="C450" s="11382"/>
      <c r="D450" s="11382"/>
      <c r="E450" s="11382"/>
      <c r="F450" s="11382"/>
      <c r="G450" s="11382"/>
      <c r="H450" s="11382"/>
      <c r="I450" s="11382"/>
      <c r="J450" s="11389" t="s">
        <v>19365</v>
      </c>
      <c r="K450" s="11389" t="s">
        <v>18853</v>
      </c>
      <c r="L450" s="11389">
        <v>5</v>
      </c>
      <c r="M450" s="11382"/>
      <c r="N450" s="11389" t="s">
        <v>19366</v>
      </c>
      <c r="O450" s="11389" t="s">
        <v>18853</v>
      </c>
      <c r="P450" s="11389">
        <v>3</v>
      </c>
      <c r="Q450" s="11382"/>
    </row>
    <row r="451">
      <c r="B451" s="11382"/>
      <c r="C451" s="11382"/>
      <c r="D451" s="11382"/>
      <c r="E451" s="11382"/>
      <c r="F451" s="11382"/>
      <c r="G451" s="11382"/>
      <c r="H451" s="11382"/>
      <c r="I451" s="11382"/>
      <c r="J451" s="11389" t="s">
        <v>19322</v>
      </c>
      <c r="K451" s="11389" t="s">
        <v>18853</v>
      </c>
      <c r="L451" s="11389">
        <v>5</v>
      </c>
      <c r="M451" s="11382"/>
      <c r="N451" s="11389" t="s">
        <v>19198</v>
      </c>
      <c r="O451" s="11389" t="s">
        <v>18853</v>
      </c>
      <c r="P451" s="11389">
        <v>3</v>
      </c>
      <c r="Q451" s="11382"/>
    </row>
    <row r="452">
      <c r="B452" s="11382"/>
      <c r="C452" s="11382"/>
      <c r="D452" s="11382"/>
      <c r="E452" s="11382"/>
      <c r="F452" s="11382"/>
      <c r="G452" s="11382"/>
      <c r="H452" s="11382"/>
      <c r="I452" s="11382"/>
      <c r="J452" s="11389" t="s">
        <v>19324</v>
      </c>
      <c r="K452" s="11389" t="s">
        <v>18853</v>
      </c>
      <c r="L452" s="11389">
        <v>5</v>
      </c>
      <c r="M452" s="11382"/>
      <c r="N452" s="11389" t="s">
        <v>19367</v>
      </c>
      <c r="O452" s="11389" t="s">
        <v>18853</v>
      </c>
      <c r="P452" s="11389">
        <v>3</v>
      </c>
      <c r="Q452" s="11382"/>
    </row>
    <row r="453">
      <c r="B453" s="11382"/>
      <c r="C453" s="11382"/>
      <c r="D453" s="11382"/>
      <c r="E453" s="11382"/>
      <c r="F453" s="11382"/>
      <c r="G453" s="11382"/>
      <c r="H453" s="11382"/>
      <c r="I453" s="11382"/>
      <c r="J453" s="11389" t="s">
        <v>19368</v>
      </c>
      <c r="K453" s="11389" t="s">
        <v>18853</v>
      </c>
      <c r="L453" s="11389">
        <v>5</v>
      </c>
      <c r="M453" s="11382"/>
      <c r="N453" s="11389" t="s">
        <v>19180</v>
      </c>
      <c r="O453" s="11389" t="s">
        <v>18853</v>
      </c>
      <c r="P453" s="11389">
        <v>3</v>
      </c>
      <c r="Q453" s="11382"/>
    </row>
    <row r="454">
      <c r="B454" s="11382"/>
      <c r="C454" s="11382"/>
      <c r="D454" s="11382"/>
      <c r="E454" s="11382"/>
      <c r="F454" s="11382"/>
      <c r="G454" s="11382"/>
      <c r="H454" s="11382"/>
      <c r="I454" s="11382"/>
      <c r="J454" s="11389" t="s">
        <v>19369</v>
      </c>
      <c r="K454" s="11389" t="s">
        <v>18853</v>
      </c>
      <c r="L454" s="11389">
        <v>5</v>
      </c>
      <c r="M454" s="11382"/>
      <c r="N454" s="11389" t="s">
        <v>19370</v>
      </c>
      <c r="O454" s="11389" t="s">
        <v>18853</v>
      </c>
      <c r="P454" s="11389">
        <v>3</v>
      </c>
      <c r="Q454" s="11382"/>
    </row>
    <row r="455">
      <c r="B455" s="11382"/>
      <c r="C455" s="11382"/>
      <c r="D455" s="11382"/>
      <c r="E455" s="11382"/>
      <c r="F455" s="11382"/>
      <c r="G455" s="11382"/>
      <c r="H455" s="11382"/>
      <c r="I455" s="11382"/>
      <c r="J455" s="11389" t="s">
        <v>19216</v>
      </c>
      <c r="K455" s="11389" t="s">
        <v>18853</v>
      </c>
      <c r="L455" s="11389">
        <v>5</v>
      </c>
      <c r="M455" s="11382"/>
      <c r="N455" s="11389" t="s">
        <v>19371</v>
      </c>
      <c r="O455" s="11389" t="s">
        <v>18912</v>
      </c>
      <c r="P455" s="11389">
        <v>2</v>
      </c>
      <c r="Q455" s="11382"/>
    </row>
    <row r="456">
      <c r="B456" s="11382"/>
      <c r="C456" s="11382"/>
      <c r="D456" s="11382"/>
      <c r="E456" s="11382"/>
      <c r="F456" s="11382"/>
      <c r="G456" s="11382"/>
      <c r="H456" s="11382"/>
      <c r="I456" s="11382"/>
      <c r="J456" s="11389" t="s">
        <v>19367</v>
      </c>
      <c r="K456" s="11389" t="s">
        <v>18853</v>
      </c>
      <c r="L456" s="11389">
        <v>5</v>
      </c>
      <c r="M456" s="11382"/>
      <c r="N456" s="11389" t="s">
        <v>19372</v>
      </c>
      <c r="O456" s="11389" t="s">
        <v>18853</v>
      </c>
      <c r="P456" s="11389">
        <v>2</v>
      </c>
      <c r="Q456" s="11382"/>
    </row>
    <row r="457">
      <c r="B457" s="11382"/>
      <c r="C457" s="11382"/>
      <c r="D457" s="11382"/>
      <c r="E457" s="11382"/>
      <c r="F457" s="11382"/>
      <c r="G457" s="11382"/>
      <c r="H457" s="11382"/>
      <c r="I457" s="11382"/>
      <c r="J457" s="11389" t="s">
        <v>19373</v>
      </c>
      <c r="K457" s="11389" t="s">
        <v>18853</v>
      </c>
      <c r="L457" s="11389">
        <v>5</v>
      </c>
      <c r="M457" s="11382"/>
      <c r="N457" s="11389" t="s">
        <v>19374</v>
      </c>
      <c r="O457" s="11389" t="s">
        <v>18853</v>
      </c>
      <c r="P457" s="11389">
        <v>2</v>
      </c>
      <c r="Q457" s="11382"/>
    </row>
    <row r="458">
      <c r="B458" s="11382"/>
      <c r="C458" s="11382"/>
      <c r="D458" s="11382"/>
      <c r="E458" s="11382"/>
      <c r="F458" s="11382"/>
      <c r="G458" s="11382"/>
      <c r="H458" s="11382"/>
      <c r="I458" s="11382"/>
      <c r="J458" s="11389" t="s">
        <v>19375</v>
      </c>
      <c r="K458" s="11389" t="s">
        <v>18853</v>
      </c>
      <c r="L458" s="11389">
        <v>5</v>
      </c>
      <c r="M458" s="11382"/>
      <c r="N458" s="11389" t="s">
        <v>19376</v>
      </c>
      <c r="O458" s="11389" t="s">
        <v>18853</v>
      </c>
      <c r="P458" s="11389">
        <v>2</v>
      </c>
      <c r="Q458" s="11382"/>
    </row>
    <row r="459">
      <c r="B459" s="11382"/>
      <c r="C459" s="11382"/>
      <c r="D459" s="11382"/>
      <c r="E459" s="11382"/>
      <c r="F459" s="11382"/>
      <c r="G459" s="11382"/>
      <c r="H459" s="11382"/>
      <c r="I459" s="11382"/>
      <c r="J459" s="11389" t="s">
        <v>19377</v>
      </c>
      <c r="K459" s="11389" t="s">
        <v>18853</v>
      </c>
      <c r="L459" s="11389">
        <v>5</v>
      </c>
      <c r="M459" s="11382"/>
      <c r="N459" s="11389" t="s">
        <v>19378</v>
      </c>
      <c r="O459" s="11389" t="s">
        <v>18853</v>
      </c>
      <c r="P459" s="11389">
        <v>2</v>
      </c>
      <c r="Q459" s="11382"/>
    </row>
    <row r="460">
      <c r="B460" s="11382"/>
      <c r="C460" s="11382"/>
      <c r="D460" s="11382"/>
      <c r="E460" s="11382"/>
      <c r="F460" s="11382"/>
      <c r="G460" s="11382"/>
      <c r="H460" s="11382"/>
      <c r="I460" s="11382"/>
      <c r="J460" s="11389" t="s">
        <v>19262</v>
      </c>
      <c r="K460" s="11389" t="s">
        <v>18853</v>
      </c>
      <c r="L460" s="11389">
        <v>5</v>
      </c>
      <c r="M460" s="11382"/>
      <c r="N460" s="11389" t="s">
        <v>19379</v>
      </c>
      <c r="O460" s="11389" t="s">
        <v>18853</v>
      </c>
      <c r="P460" s="11389">
        <v>2</v>
      </c>
      <c r="Q460" s="11382"/>
    </row>
    <row r="461">
      <c r="B461" s="11382"/>
      <c r="C461" s="11382"/>
      <c r="D461" s="11382"/>
      <c r="E461" s="11382"/>
      <c r="F461" s="11382"/>
      <c r="G461" s="11382"/>
      <c r="H461" s="11382"/>
      <c r="I461" s="11382"/>
      <c r="J461" s="11389" t="s">
        <v>19380</v>
      </c>
      <c r="K461" s="11389" t="s">
        <v>18853</v>
      </c>
      <c r="L461" s="11389">
        <v>5</v>
      </c>
      <c r="M461" s="11382"/>
      <c r="N461" s="11389" t="s">
        <v>19373</v>
      </c>
      <c r="O461" s="11389" t="s">
        <v>18853</v>
      </c>
      <c r="P461" s="11389">
        <v>2</v>
      </c>
      <c r="Q461" s="11382"/>
    </row>
    <row r="462">
      <c r="B462" s="11382"/>
      <c r="C462" s="11382"/>
      <c r="D462" s="11382"/>
      <c r="E462" s="11382"/>
      <c r="F462" s="11382"/>
      <c r="G462" s="11382"/>
      <c r="H462" s="11382"/>
      <c r="I462" s="11382"/>
      <c r="J462" s="11389" t="s">
        <v>19310</v>
      </c>
      <c r="K462" s="11389" t="s">
        <v>18853</v>
      </c>
      <c r="L462" s="11389">
        <v>5</v>
      </c>
      <c r="M462" s="11382"/>
      <c r="N462" s="11389" t="s">
        <v>19381</v>
      </c>
      <c r="O462" s="11389" t="s">
        <v>18853</v>
      </c>
      <c r="P462" s="11389">
        <v>2</v>
      </c>
      <c r="Q462" s="11382"/>
    </row>
    <row r="463">
      <c r="B463" s="11382"/>
      <c r="C463" s="11382"/>
      <c r="D463" s="11382"/>
      <c r="E463" s="11382"/>
      <c r="F463" s="11382"/>
      <c r="G463" s="11382"/>
      <c r="H463" s="11382"/>
      <c r="I463" s="11382"/>
      <c r="J463" s="11389" t="s">
        <v>19313</v>
      </c>
      <c r="K463" s="11389" t="s">
        <v>18853</v>
      </c>
      <c r="L463" s="11389">
        <v>5</v>
      </c>
      <c r="M463" s="11382"/>
      <c r="N463" s="11389" t="s">
        <v>19382</v>
      </c>
      <c r="O463" s="11389" t="s">
        <v>18853</v>
      </c>
      <c r="P463" s="11389">
        <v>2</v>
      </c>
      <c r="Q463" s="11382"/>
    </row>
    <row r="464">
      <c r="B464" s="11382"/>
      <c r="C464" s="11382"/>
      <c r="D464" s="11382"/>
      <c r="E464" s="11382"/>
      <c r="F464" s="11382"/>
      <c r="G464" s="11382"/>
      <c r="H464" s="11382"/>
      <c r="I464" s="11382"/>
      <c r="J464" s="11389" t="s">
        <v>19316</v>
      </c>
      <c r="K464" s="11389" t="s">
        <v>18853</v>
      </c>
      <c r="L464" s="11389">
        <v>5</v>
      </c>
      <c r="M464" s="11382"/>
      <c r="N464" s="11389" t="s">
        <v>19274</v>
      </c>
      <c r="O464" s="11389" t="s">
        <v>18853</v>
      </c>
      <c r="P464" s="11389">
        <v>2</v>
      </c>
      <c r="Q464" s="11382"/>
    </row>
    <row r="465">
      <c r="B465" s="11382"/>
      <c r="C465" s="11382"/>
      <c r="D465" s="11382"/>
      <c r="E465" s="11382"/>
      <c r="F465" s="11382"/>
      <c r="G465" s="11382"/>
      <c r="H465" s="11382"/>
      <c r="I465" s="11382"/>
      <c r="J465" s="11389" t="s">
        <v>19362</v>
      </c>
      <c r="K465" s="11389" t="s">
        <v>18853</v>
      </c>
      <c r="L465" s="11389">
        <v>5</v>
      </c>
      <c r="M465" s="11382"/>
      <c r="N465" s="11389" t="s">
        <v>19383</v>
      </c>
      <c r="O465" s="11389" t="s">
        <v>18853</v>
      </c>
      <c r="P465" s="11389">
        <v>2</v>
      </c>
      <c r="Q465" s="11382"/>
    </row>
    <row r="466">
      <c r="B466" s="11382"/>
      <c r="C466" s="11382"/>
      <c r="D466" s="11382"/>
      <c r="E466" s="11382"/>
      <c r="F466" s="11382"/>
      <c r="G466" s="11382"/>
      <c r="H466" s="11382"/>
      <c r="I466" s="11382"/>
      <c r="J466" s="11389" t="s">
        <v>19384</v>
      </c>
      <c r="K466" s="11389" t="s">
        <v>18895</v>
      </c>
      <c r="L466" s="11389">
        <v>5</v>
      </c>
      <c r="M466" s="11382"/>
      <c r="N466" s="11389" t="s">
        <v>19385</v>
      </c>
      <c r="O466" s="11389" t="s">
        <v>18853</v>
      </c>
      <c r="P466" s="11389">
        <v>2</v>
      </c>
      <c r="Q466" s="11382"/>
    </row>
    <row r="467">
      <c r="B467" s="11382"/>
      <c r="C467" s="11382"/>
      <c r="D467" s="11382"/>
      <c r="E467" s="11382"/>
      <c r="F467" s="11382"/>
      <c r="G467" s="11382"/>
      <c r="H467" s="11382"/>
      <c r="I467" s="11382"/>
      <c r="J467" s="11389" t="s">
        <v>19331</v>
      </c>
      <c r="K467" s="11389" t="s">
        <v>18895</v>
      </c>
      <c r="L467" s="11389">
        <v>5</v>
      </c>
      <c r="M467" s="11382"/>
      <c r="N467" s="11389" t="s">
        <v>19386</v>
      </c>
      <c r="O467" s="11389" t="s">
        <v>18853</v>
      </c>
      <c r="P467" s="11389">
        <v>2</v>
      </c>
      <c r="Q467" s="11382"/>
    </row>
    <row r="468">
      <c r="B468" s="11382"/>
      <c r="C468" s="11382"/>
      <c r="D468" s="11382"/>
      <c r="E468" s="11382"/>
      <c r="F468" s="11382"/>
      <c r="G468" s="11382"/>
      <c r="H468" s="11382"/>
      <c r="I468" s="11382"/>
      <c r="J468" s="11389" t="s">
        <v>19332</v>
      </c>
      <c r="K468" s="11389" t="s">
        <v>18895</v>
      </c>
      <c r="L468" s="11389">
        <v>5</v>
      </c>
      <c r="M468" s="11382"/>
      <c r="N468" s="11389" t="s">
        <v>19387</v>
      </c>
      <c r="O468" s="11389" t="s">
        <v>18912</v>
      </c>
      <c r="P468" s="11389">
        <v>2</v>
      </c>
      <c r="Q468" s="11382"/>
    </row>
    <row r="469">
      <c r="B469" s="11382"/>
      <c r="C469" s="11382"/>
      <c r="D469" s="11382"/>
      <c r="E469" s="11382"/>
      <c r="F469" s="11382"/>
      <c r="G469" s="11382"/>
      <c r="H469" s="11382"/>
      <c r="I469" s="11382"/>
      <c r="J469" s="11389" t="s">
        <v>19388</v>
      </c>
      <c r="K469" s="11389" t="s">
        <v>18895</v>
      </c>
      <c r="L469" s="11389">
        <v>5</v>
      </c>
      <c r="M469" s="11382"/>
      <c r="N469" s="11389" t="s">
        <v>19389</v>
      </c>
      <c r="O469" s="11389" t="s">
        <v>18912</v>
      </c>
      <c r="P469" s="11389">
        <v>2</v>
      </c>
      <c r="Q469" s="11382"/>
    </row>
    <row r="470">
      <c r="B470" s="11382"/>
      <c r="C470" s="11382"/>
      <c r="D470" s="11382"/>
      <c r="E470" s="11382"/>
      <c r="F470" s="11382"/>
      <c r="G470" s="11382"/>
      <c r="H470" s="11382"/>
      <c r="I470" s="11382"/>
      <c r="J470" s="11389" t="s">
        <v>19390</v>
      </c>
      <c r="K470" s="11389" t="s">
        <v>18853</v>
      </c>
      <c r="L470" s="11389">
        <v>5</v>
      </c>
      <c r="M470" s="11382"/>
      <c r="N470" s="11389" t="s">
        <v>19391</v>
      </c>
      <c r="O470" s="11389" t="s">
        <v>18912</v>
      </c>
      <c r="P470" s="11389">
        <v>2</v>
      </c>
      <c r="Q470" s="11382"/>
    </row>
    <row r="471">
      <c r="B471" s="11382"/>
      <c r="C471" s="11382"/>
      <c r="D471" s="11382"/>
      <c r="E471" s="11382"/>
      <c r="F471" s="11382"/>
      <c r="G471" s="11382"/>
      <c r="H471" s="11382"/>
      <c r="I471" s="11382"/>
      <c r="J471" s="11389" t="s">
        <v>19392</v>
      </c>
      <c r="K471" s="11389" t="s">
        <v>18895</v>
      </c>
      <c r="L471" s="11389">
        <v>5</v>
      </c>
      <c r="M471" s="11382"/>
      <c r="N471" s="11389" t="s">
        <v>19393</v>
      </c>
      <c r="O471" s="11389" t="s">
        <v>18912</v>
      </c>
      <c r="P471" s="11389">
        <v>2</v>
      </c>
      <c r="Q471" s="11382"/>
    </row>
    <row r="472">
      <c r="B472" s="11382"/>
      <c r="C472" s="11382"/>
      <c r="D472" s="11382"/>
      <c r="E472" s="11382"/>
      <c r="F472" s="11382"/>
      <c r="G472" s="11382"/>
      <c r="H472" s="11382"/>
      <c r="I472" s="11382"/>
      <c r="J472" s="11389" t="s">
        <v>19394</v>
      </c>
      <c r="K472" s="11389" t="s">
        <v>18853</v>
      </c>
      <c r="L472" s="11389">
        <v>5</v>
      </c>
      <c r="M472" s="11382"/>
      <c r="N472" s="11389" t="s">
        <v>19360</v>
      </c>
      <c r="O472" s="11389" t="s">
        <v>18853</v>
      </c>
      <c r="P472" s="11389">
        <v>2</v>
      </c>
      <c r="Q472" s="11382"/>
    </row>
    <row r="473">
      <c r="B473" s="11382"/>
      <c r="C473" s="11382"/>
      <c r="D473" s="11382"/>
      <c r="E473" s="11382"/>
      <c r="F473" s="11382"/>
      <c r="G473" s="11382"/>
      <c r="H473" s="11382"/>
      <c r="I473" s="11382"/>
      <c r="J473" s="11389" t="s">
        <v>19327</v>
      </c>
      <c r="K473" s="11389" t="s">
        <v>18895</v>
      </c>
      <c r="L473" s="11389">
        <v>5</v>
      </c>
      <c r="M473" s="11382"/>
      <c r="N473" s="11389" t="s">
        <v>19395</v>
      </c>
      <c r="O473" s="11389" t="s">
        <v>18912</v>
      </c>
      <c r="P473" s="11389">
        <v>2</v>
      </c>
      <c r="Q473" s="11382"/>
    </row>
    <row r="474">
      <c r="B474" s="11382"/>
      <c r="C474" s="11382"/>
      <c r="D474" s="11382"/>
      <c r="E474" s="11382"/>
      <c r="F474" s="11382"/>
      <c r="G474" s="11382"/>
      <c r="H474" s="11382"/>
      <c r="I474" s="11382"/>
      <c r="J474" s="11389" t="s">
        <v>19273</v>
      </c>
      <c r="K474" s="11389" t="s">
        <v>18895</v>
      </c>
      <c r="L474" s="11389">
        <v>5</v>
      </c>
      <c r="M474" s="11382"/>
      <c r="N474" s="11389" t="s">
        <v>19396</v>
      </c>
      <c r="O474" s="11389" t="s">
        <v>18853</v>
      </c>
      <c r="P474" s="11389">
        <v>2</v>
      </c>
      <c r="Q474" s="11382"/>
    </row>
    <row r="475">
      <c r="B475" s="11382"/>
      <c r="C475" s="11382"/>
      <c r="D475" s="11382"/>
      <c r="E475" s="11382"/>
      <c r="F475" s="11382"/>
      <c r="G475" s="11382"/>
      <c r="H475" s="11382"/>
      <c r="I475" s="11382"/>
      <c r="J475" s="11389" t="s">
        <v>19397</v>
      </c>
      <c r="K475" s="11389" t="s">
        <v>18895</v>
      </c>
      <c r="L475" s="11389">
        <v>5</v>
      </c>
      <c r="M475" s="11382"/>
      <c r="N475" s="11389" t="s">
        <v>19398</v>
      </c>
      <c r="O475" s="11389" t="s">
        <v>18853</v>
      </c>
      <c r="P475" s="11389">
        <v>2</v>
      </c>
      <c r="Q475" s="11382"/>
    </row>
    <row r="476">
      <c r="B476" s="11382"/>
      <c r="C476" s="11382"/>
      <c r="D476" s="11382"/>
      <c r="E476" s="11382"/>
      <c r="F476" s="11382"/>
      <c r="G476" s="11382"/>
      <c r="H476" s="11382"/>
      <c r="I476" s="11382"/>
      <c r="J476" s="11389" t="s">
        <v>19399</v>
      </c>
      <c r="K476" s="11389" t="s">
        <v>18895</v>
      </c>
      <c r="L476" s="11389">
        <v>5</v>
      </c>
      <c r="M476" s="11382"/>
      <c r="N476" s="11389" t="s">
        <v>19400</v>
      </c>
      <c r="O476" s="11389" t="s">
        <v>18912</v>
      </c>
      <c r="P476" s="11389">
        <v>2</v>
      </c>
      <c r="Q476" s="11382"/>
    </row>
    <row r="477">
      <c r="B477" s="11382"/>
      <c r="C477" s="11382"/>
      <c r="D477" s="11382"/>
      <c r="E477" s="11382"/>
      <c r="F477" s="11382"/>
      <c r="G477" s="11382"/>
      <c r="H477" s="11382"/>
      <c r="I477" s="11382"/>
      <c r="J477" s="11389" t="s">
        <v>19272</v>
      </c>
      <c r="K477" s="11389" t="s">
        <v>18895</v>
      </c>
      <c r="L477" s="11389">
        <v>5</v>
      </c>
      <c r="M477" s="11382"/>
      <c r="N477" s="11389" t="s">
        <v>19401</v>
      </c>
      <c r="O477" s="11389" t="s">
        <v>18912</v>
      </c>
      <c r="P477" s="11389">
        <v>2</v>
      </c>
      <c r="Q477" s="11382"/>
    </row>
    <row r="478">
      <c r="B478" s="11382"/>
      <c r="C478" s="11382"/>
      <c r="D478" s="11382"/>
      <c r="E478" s="11382"/>
      <c r="F478" s="11382"/>
      <c r="G478" s="11382"/>
      <c r="H478" s="11382"/>
      <c r="I478" s="11382"/>
      <c r="J478" s="11389" t="s">
        <v>19276</v>
      </c>
      <c r="K478" s="11389" t="s">
        <v>18895</v>
      </c>
      <c r="L478" s="11389">
        <v>5</v>
      </c>
      <c r="M478" s="11382"/>
      <c r="N478" s="11389" t="s">
        <v>19402</v>
      </c>
      <c r="O478" s="11389" t="s">
        <v>18912</v>
      </c>
      <c r="P478" s="11389">
        <v>2</v>
      </c>
      <c r="Q478" s="11382"/>
    </row>
    <row r="479">
      <c r="B479" s="11382"/>
      <c r="C479" s="11382"/>
      <c r="D479" s="11382"/>
      <c r="E479" s="11382"/>
      <c r="F479" s="11382"/>
      <c r="G479" s="11382"/>
      <c r="H479" s="11382"/>
      <c r="I479" s="11382"/>
      <c r="J479" s="11389" t="s">
        <v>19403</v>
      </c>
      <c r="K479" s="11389" t="s">
        <v>18895</v>
      </c>
      <c r="L479" s="11389">
        <v>5</v>
      </c>
      <c r="M479" s="11382"/>
      <c r="N479" s="11389" t="s">
        <v>19404</v>
      </c>
      <c r="O479" s="11389" t="s">
        <v>18853</v>
      </c>
      <c r="P479" s="11389">
        <v>2</v>
      </c>
      <c r="Q479" s="11382"/>
    </row>
    <row r="480">
      <c r="B480" s="11382"/>
      <c r="C480" s="11382"/>
      <c r="D480" s="11382"/>
      <c r="E480" s="11382"/>
      <c r="F480" s="11382"/>
      <c r="G480" s="11382"/>
      <c r="H480" s="11382"/>
      <c r="I480" s="11382"/>
      <c r="J480" s="11389" t="s">
        <v>19287</v>
      </c>
      <c r="K480" s="11389" t="s">
        <v>18895</v>
      </c>
      <c r="L480" s="11389">
        <v>5</v>
      </c>
      <c r="M480" s="11382"/>
      <c r="N480" s="11389" t="s">
        <v>19405</v>
      </c>
      <c r="O480" s="11389" t="s">
        <v>18853</v>
      </c>
      <c r="P480" s="11389">
        <v>2</v>
      </c>
      <c r="Q480" s="11382"/>
    </row>
    <row r="481">
      <c r="B481" s="11382"/>
      <c r="C481" s="11382"/>
      <c r="D481" s="11382"/>
      <c r="E481" s="11382"/>
      <c r="F481" s="11382"/>
      <c r="G481" s="11382"/>
      <c r="H481" s="11382"/>
      <c r="I481" s="11382"/>
      <c r="J481" s="11389" t="s">
        <v>19290</v>
      </c>
      <c r="K481" s="11389" t="s">
        <v>18895</v>
      </c>
      <c r="L481" s="11389">
        <v>5</v>
      </c>
      <c r="M481" s="11382"/>
      <c r="N481" s="11389" t="s">
        <v>19406</v>
      </c>
      <c r="O481" s="11389" t="s">
        <v>18853</v>
      </c>
      <c r="P481" s="11389">
        <v>2</v>
      </c>
      <c r="Q481" s="11382"/>
    </row>
    <row r="482">
      <c r="B482" s="11382"/>
      <c r="C482" s="11382"/>
      <c r="D482" s="11382"/>
      <c r="E482" s="11382"/>
      <c r="F482" s="11382"/>
      <c r="G482" s="11382"/>
      <c r="H482" s="11382"/>
      <c r="I482" s="11382"/>
      <c r="J482" s="11389" t="s">
        <v>19407</v>
      </c>
      <c r="K482" s="11389" t="s">
        <v>18895</v>
      </c>
      <c r="L482" s="11389">
        <v>5</v>
      </c>
      <c r="M482" s="11382"/>
      <c r="N482" s="11389" t="s">
        <v>19408</v>
      </c>
      <c r="O482" s="11389" t="s">
        <v>18853</v>
      </c>
      <c r="P482" s="11389">
        <v>2</v>
      </c>
      <c r="Q482" s="11382"/>
    </row>
    <row r="483">
      <c r="B483" s="11382"/>
      <c r="C483" s="11382"/>
      <c r="D483" s="11382"/>
      <c r="E483" s="11382"/>
      <c r="F483" s="11382"/>
      <c r="G483" s="11382"/>
      <c r="H483" s="11382"/>
      <c r="I483" s="11382"/>
      <c r="J483" s="11389" t="s">
        <v>19409</v>
      </c>
      <c r="K483" s="11389" t="s">
        <v>18895</v>
      </c>
      <c r="L483" s="11389">
        <v>5</v>
      </c>
      <c r="M483" s="11382"/>
      <c r="N483" s="11389" t="s">
        <v>19410</v>
      </c>
      <c r="O483" s="11389" t="s">
        <v>18912</v>
      </c>
      <c r="P483" s="11389">
        <v>2</v>
      </c>
      <c r="Q483" s="11382"/>
    </row>
    <row r="484">
      <c r="B484" s="11382"/>
      <c r="C484" s="11382"/>
      <c r="D484" s="11382"/>
      <c r="E484" s="11382"/>
      <c r="F484" s="11382"/>
      <c r="G484" s="11382"/>
      <c r="H484" s="11382"/>
      <c r="I484" s="11382"/>
      <c r="J484" s="11389" t="s">
        <v>19204</v>
      </c>
      <c r="K484" s="11389" t="s">
        <v>18895</v>
      </c>
      <c r="L484" s="11389">
        <v>5</v>
      </c>
      <c r="M484" s="11382"/>
      <c r="N484" s="11389" t="s">
        <v>19411</v>
      </c>
      <c r="O484" s="11389" t="s">
        <v>18853</v>
      </c>
      <c r="P484" s="11389">
        <v>2</v>
      </c>
      <c r="Q484" s="11382"/>
    </row>
    <row r="485">
      <c r="B485" s="11382"/>
      <c r="C485" s="11382"/>
      <c r="D485" s="11382"/>
      <c r="E485" s="11382"/>
      <c r="F485" s="11382"/>
      <c r="G485" s="11382"/>
      <c r="H485" s="11382"/>
      <c r="I485" s="11382"/>
      <c r="J485" s="11389" t="s">
        <v>19209</v>
      </c>
      <c r="K485" s="11389" t="s">
        <v>18853</v>
      </c>
      <c r="L485" s="11389">
        <v>5</v>
      </c>
      <c r="M485" s="11382"/>
      <c r="N485" s="11389" t="s">
        <v>19412</v>
      </c>
      <c r="O485" s="11389" t="s">
        <v>18853</v>
      </c>
      <c r="P485" s="11389">
        <v>2</v>
      </c>
      <c r="Q485" s="11382"/>
    </row>
    <row r="486">
      <c r="B486" s="11382"/>
      <c r="C486" s="11382"/>
      <c r="D486" s="11382"/>
      <c r="E486" s="11382"/>
      <c r="F486" s="11382"/>
      <c r="G486" s="11382"/>
      <c r="H486" s="11382"/>
      <c r="I486" s="11382"/>
      <c r="J486" s="11389" t="s">
        <v>19266</v>
      </c>
      <c r="K486" s="11389" t="s">
        <v>18850</v>
      </c>
      <c r="L486" s="11389">
        <v>5</v>
      </c>
      <c r="M486" s="11382"/>
      <c r="N486" s="11389" t="s">
        <v>19197</v>
      </c>
      <c r="O486" s="11389" t="s">
        <v>18853</v>
      </c>
      <c r="P486" s="11389">
        <v>2</v>
      </c>
      <c r="Q486" s="11382"/>
    </row>
    <row r="487">
      <c r="B487" s="11382"/>
      <c r="C487" s="11382"/>
      <c r="D487" s="11382"/>
      <c r="E487" s="11382"/>
      <c r="F487" s="11382"/>
      <c r="G487" s="11382"/>
      <c r="H487" s="11382"/>
      <c r="I487" s="11382"/>
      <c r="J487" s="11389" t="s">
        <v>19413</v>
      </c>
      <c r="K487" s="11389" t="s">
        <v>18895</v>
      </c>
      <c r="L487" s="11389">
        <v>4</v>
      </c>
      <c r="M487" s="11382"/>
      <c r="N487" s="11389" t="s">
        <v>19353</v>
      </c>
      <c r="O487" s="11389" t="s">
        <v>18853</v>
      </c>
      <c r="P487" s="11389">
        <v>2</v>
      </c>
      <c r="Q487" s="11382"/>
    </row>
    <row r="488">
      <c r="B488" s="11382"/>
      <c r="C488" s="11382"/>
      <c r="D488" s="11382"/>
      <c r="E488" s="11382"/>
      <c r="F488" s="11382"/>
      <c r="G488" s="11382"/>
      <c r="H488" s="11382"/>
      <c r="I488" s="11382"/>
      <c r="J488" s="11389" t="s">
        <v>19414</v>
      </c>
      <c r="K488" s="11389" t="s">
        <v>18853</v>
      </c>
      <c r="L488" s="11389">
        <v>4</v>
      </c>
      <c r="M488" s="11382"/>
      <c r="N488" s="11389" t="s">
        <v>19415</v>
      </c>
      <c r="O488" s="11389" t="s">
        <v>18912</v>
      </c>
      <c r="P488" s="11389">
        <v>2</v>
      </c>
      <c r="Q488" s="11382"/>
    </row>
    <row r="489">
      <c r="B489" s="11382"/>
      <c r="C489" s="11382"/>
      <c r="D489" s="11382"/>
      <c r="E489" s="11382"/>
      <c r="F489" s="11382"/>
      <c r="G489" s="11382"/>
      <c r="H489" s="11382"/>
      <c r="I489" s="11382"/>
      <c r="J489" s="11389" t="s">
        <v>19416</v>
      </c>
      <c r="K489" s="11389" t="s">
        <v>18853</v>
      </c>
      <c r="L489" s="11389">
        <v>4</v>
      </c>
      <c r="M489" s="11382"/>
      <c r="N489" s="11389" t="s">
        <v>19417</v>
      </c>
      <c r="O489" s="11389" t="s">
        <v>18912</v>
      </c>
      <c r="P489" s="11389">
        <v>2</v>
      </c>
      <c r="Q489" s="11382"/>
    </row>
    <row r="490">
      <c r="B490" s="11382"/>
      <c r="C490" s="11382"/>
      <c r="D490" s="11382"/>
      <c r="E490" s="11382"/>
      <c r="F490" s="11382"/>
      <c r="G490" s="11382"/>
      <c r="H490" s="11382"/>
      <c r="I490" s="11382"/>
      <c r="J490" s="11389" t="s">
        <v>19418</v>
      </c>
      <c r="K490" s="11389" t="s">
        <v>18895</v>
      </c>
      <c r="L490" s="11389">
        <v>4</v>
      </c>
      <c r="M490" s="11382"/>
      <c r="N490" s="11389" t="s">
        <v>19352</v>
      </c>
      <c r="O490" s="11389" t="s">
        <v>18853</v>
      </c>
      <c r="P490" s="11389">
        <v>2</v>
      </c>
      <c r="Q490" s="11382"/>
    </row>
    <row r="491">
      <c r="B491" s="11382"/>
      <c r="C491" s="11382"/>
      <c r="D491" s="11382"/>
      <c r="E491" s="11382"/>
      <c r="F491" s="11382"/>
      <c r="G491" s="11382"/>
      <c r="H491" s="11382"/>
      <c r="I491" s="11382"/>
      <c r="J491" s="11389" t="s">
        <v>19277</v>
      </c>
      <c r="K491" s="11389" t="s">
        <v>18895</v>
      </c>
      <c r="L491" s="11389">
        <v>4</v>
      </c>
      <c r="M491" s="11382"/>
      <c r="N491" s="11389" t="s">
        <v>19419</v>
      </c>
      <c r="O491" s="11389" t="s">
        <v>18853</v>
      </c>
      <c r="P491" s="11389">
        <v>2</v>
      </c>
      <c r="Q491" s="11382"/>
    </row>
    <row r="492">
      <c r="B492" s="11382"/>
      <c r="C492" s="11382"/>
      <c r="D492" s="11382"/>
      <c r="E492" s="11382"/>
      <c r="F492" s="11382"/>
      <c r="G492" s="11382"/>
      <c r="H492" s="11382"/>
      <c r="I492" s="11382"/>
      <c r="J492" s="11389" t="s">
        <v>19284</v>
      </c>
      <c r="K492" s="11389" t="s">
        <v>18895</v>
      </c>
      <c r="L492" s="11389">
        <v>4</v>
      </c>
      <c r="M492" s="11382"/>
      <c r="N492" s="11389" t="s">
        <v>19420</v>
      </c>
      <c r="O492" s="11389" t="s">
        <v>18912</v>
      </c>
      <c r="P492" s="11389">
        <v>2</v>
      </c>
      <c r="Q492" s="11382"/>
    </row>
    <row r="493">
      <c r="B493" s="11382"/>
      <c r="C493" s="11382"/>
      <c r="D493" s="11382"/>
      <c r="E493" s="11382"/>
      <c r="F493" s="11382"/>
      <c r="G493" s="11382"/>
      <c r="H493" s="11382"/>
      <c r="I493" s="11382"/>
      <c r="J493" s="11389" t="s">
        <v>19421</v>
      </c>
      <c r="K493" s="11389" t="s">
        <v>18895</v>
      </c>
      <c r="L493" s="11389">
        <v>4</v>
      </c>
      <c r="M493" s="11382"/>
      <c r="N493" s="11389" t="s">
        <v>19422</v>
      </c>
      <c r="O493" s="11389" t="s">
        <v>18912</v>
      </c>
      <c r="P493" s="11389">
        <v>2</v>
      </c>
      <c r="Q493" s="11382"/>
    </row>
    <row r="494">
      <c r="B494" s="11382"/>
      <c r="C494" s="11382"/>
      <c r="D494" s="11382"/>
      <c r="E494" s="11382"/>
      <c r="F494" s="11382"/>
      <c r="G494" s="11382"/>
      <c r="H494" s="11382"/>
      <c r="I494" s="11382"/>
      <c r="J494" s="11389" t="s">
        <v>19278</v>
      </c>
      <c r="K494" s="11389" t="s">
        <v>18895</v>
      </c>
      <c r="L494" s="11389">
        <v>4</v>
      </c>
      <c r="M494" s="11382"/>
      <c r="N494" s="11389" t="s">
        <v>19423</v>
      </c>
      <c r="O494" s="11389" t="s">
        <v>18895</v>
      </c>
      <c r="P494" s="11389">
        <v>2</v>
      </c>
      <c r="Q494" s="11382"/>
    </row>
    <row r="495">
      <c r="B495" s="11382"/>
      <c r="C495" s="11382"/>
      <c r="D495" s="11382"/>
      <c r="E495" s="11382"/>
      <c r="F495" s="11382"/>
      <c r="G495" s="11382"/>
      <c r="H495" s="11382"/>
      <c r="I495" s="11382"/>
      <c r="J495" s="11389" t="s">
        <v>19326</v>
      </c>
      <c r="K495" s="11389" t="s">
        <v>18853</v>
      </c>
      <c r="L495" s="11389">
        <v>4</v>
      </c>
      <c r="M495" s="11382"/>
      <c r="N495" s="11389" t="s">
        <v>19041</v>
      </c>
      <c r="O495" s="11389" t="s">
        <v>18895</v>
      </c>
      <c r="P495" s="11389">
        <v>2</v>
      </c>
      <c r="Q495" s="11382"/>
    </row>
    <row r="496">
      <c r="B496" s="11382"/>
      <c r="C496" s="11382"/>
      <c r="D496" s="11382"/>
      <c r="E496" s="11382"/>
      <c r="F496" s="11382"/>
      <c r="G496" s="11382"/>
      <c r="H496" s="11382"/>
      <c r="I496" s="11382"/>
      <c r="J496" s="11389" t="s">
        <v>19424</v>
      </c>
      <c r="K496" s="11389" t="s">
        <v>18853</v>
      </c>
      <c r="L496" s="11389">
        <v>4</v>
      </c>
      <c r="M496" s="11382"/>
      <c r="N496" s="11389" t="s">
        <v>19185</v>
      </c>
      <c r="O496" s="11389" t="s">
        <v>18895</v>
      </c>
      <c r="P496" s="11389">
        <v>2</v>
      </c>
      <c r="Q496" s="11382"/>
    </row>
    <row r="497">
      <c r="B497" s="11382"/>
      <c r="C497" s="11382"/>
      <c r="D497" s="11382"/>
      <c r="E497" s="11382"/>
      <c r="F497" s="11382"/>
      <c r="G497" s="11382"/>
      <c r="H497" s="11382"/>
      <c r="I497" s="11382"/>
      <c r="J497" s="11389" t="s">
        <v>19329</v>
      </c>
      <c r="K497" s="11389" t="s">
        <v>18853</v>
      </c>
      <c r="L497" s="11389">
        <v>4</v>
      </c>
      <c r="M497" s="11382"/>
      <c r="N497" s="11389" t="s">
        <v>19425</v>
      </c>
      <c r="O497" s="11389" t="s">
        <v>18895</v>
      </c>
      <c r="P497" s="11389">
        <v>2</v>
      </c>
      <c r="Q497" s="11382"/>
    </row>
    <row r="498">
      <c r="B498" s="11382"/>
      <c r="C498" s="11382"/>
      <c r="D498" s="11382"/>
      <c r="E498" s="11382"/>
      <c r="F498" s="11382"/>
      <c r="G498" s="11382"/>
      <c r="H498" s="11382"/>
      <c r="I498" s="11382"/>
      <c r="J498" s="11389" t="s">
        <v>19426</v>
      </c>
      <c r="K498" s="11389" t="s">
        <v>18895</v>
      </c>
      <c r="L498" s="11389">
        <v>4</v>
      </c>
      <c r="M498" s="11382"/>
      <c r="N498" s="11389" t="s">
        <v>19346</v>
      </c>
      <c r="O498" s="11389" t="s">
        <v>18912</v>
      </c>
      <c r="P498" s="11389">
        <v>2</v>
      </c>
      <c r="Q498" s="11382"/>
    </row>
    <row r="499">
      <c r="B499" s="11382"/>
      <c r="C499" s="11382"/>
      <c r="D499" s="11382"/>
      <c r="E499" s="11382"/>
      <c r="F499" s="11382"/>
      <c r="G499" s="11382"/>
      <c r="H499" s="11382"/>
      <c r="I499" s="11382"/>
      <c r="J499" s="11389" t="s">
        <v>19330</v>
      </c>
      <c r="K499" s="11389" t="s">
        <v>18853</v>
      </c>
      <c r="L499" s="11389">
        <v>4</v>
      </c>
      <c r="M499" s="11382"/>
      <c r="N499" s="11389" t="s">
        <v>19427</v>
      </c>
      <c r="O499" s="11389" t="s">
        <v>18853</v>
      </c>
      <c r="P499" s="11389">
        <v>2</v>
      </c>
      <c r="Q499" s="11382"/>
    </row>
    <row r="500">
      <c r="B500" s="11382"/>
      <c r="C500" s="11382"/>
      <c r="D500" s="11382"/>
      <c r="E500" s="11382"/>
      <c r="F500" s="11382"/>
      <c r="G500" s="11382"/>
      <c r="H500" s="11382"/>
      <c r="I500" s="11382"/>
      <c r="J500" s="11389" t="s">
        <v>19428</v>
      </c>
      <c r="K500" s="11389" t="s">
        <v>18853</v>
      </c>
      <c r="L500" s="11389">
        <v>4</v>
      </c>
      <c r="M500" s="11382"/>
      <c r="N500" s="11389" t="s">
        <v>19429</v>
      </c>
      <c r="O500" s="11389" t="s">
        <v>18853</v>
      </c>
      <c r="P500" s="11389">
        <v>2</v>
      </c>
      <c r="Q500" s="11382"/>
    </row>
    <row r="501">
      <c r="B501" s="11382"/>
      <c r="C501" s="11382"/>
      <c r="D501" s="11382"/>
      <c r="E501" s="11382"/>
      <c r="F501" s="11382"/>
      <c r="G501" s="11382"/>
      <c r="H501" s="11382"/>
      <c r="I501" s="11382"/>
      <c r="J501" s="11389" t="s">
        <v>19245</v>
      </c>
      <c r="K501" s="11389" t="s">
        <v>18895</v>
      </c>
      <c r="L501" s="11389">
        <v>4</v>
      </c>
      <c r="M501" s="11382"/>
      <c r="N501" s="11389" t="s">
        <v>19203</v>
      </c>
      <c r="O501" s="11389" t="s">
        <v>18895</v>
      </c>
      <c r="P501" s="11389">
        <v>2</v>
      </c>
      <c r="Q501" s="11382"/>
    </row>
    <row r="502">
      <c r="B502" s="11382"/>
      <c r="C502" s="11382"/>
      <c r="D502" s="11382"/>
      <c r="E502" s="11382"/>
      <c r="F502" s="11382"/>
      <c r="G502" s="11382"/>
      <c r="H502" s="11382"/>
      <c r="I502" s="11382"/>
      <c r="J502" s="11389" t="s">
        <v>19334</v>
      </c>
      <c r="K502" s="11389" t="s">
        <v>18895</v>
      </c>
      <c r="L502" s="11389">
        <v>4</v>
      </c>
      <c r="M502" s="11382"/>
      <c r="N502" s="11389" t="s">
        <v>19253</v>
      </c>
      <c r="O502" s="11389" t="s">
        <v>18895</v>
      </c>
      <c r="P502" s="11389">
        <v>2</v>
      </c>
      <c r="Q502" s="11382"/>
    </row>
    <row r="503">
      <c r="B503" s="11382"/>
      <c r="C503" s="11382"/>
      <c r="D503" s="11382"/>
      <c r="E503" s="11382"/>
      <c r="F503" s="11382"/>
      <c r="G503" s="11382"/>
      <c r="H503" s="11382"/>
      <c r="I503" s="11382"/>
      <c r="J503" s="11389" t="s">
        <v>19430</v>
      </c>
      <c r="K503" s="11389" t="s">
        <v>18895</v>
      </c>
      <c r="L503" s="11389">
        <v>4</v>
      </c>
      <c r="M503" s="11382"/>
      <c r="N503" s="11389" t="s">
        <v>19384</v>
      </c>
      <c r="O503" s="11389" t="s">
        <v>18895</v>
      </c>
      <c r="P503" s="11389">
        <v>2</v>
      </c>
      <c r="Q503" s="11382"/>
    </row>
    <row r="504">
      <c r="B504" s="11382"/>
      <c r="C504" s="11382"/>
      <c r="D504" s="11382"/>
      <c r="E504" s="11382"/>
      <c r="F504" s="11382"/>
      <c r="G504" s="11382"/>
      <c r="H504" s="11382"/>
      <c r="I504" s="11382"/>
      <c r="J504" s="11389" t="s">
        <v>19431</v>
      </c>
      <c r="K504" s="11389" t="s">
        <v>18895</v>
      </c>
      <c r="L504" s="11389">
        <v>4</v>
      </c>
      <c r="M504" s="11382"/>
      <c r="N504" s="11389" t="s">
        <v>19138</v>
      </c>
      <c r="O504" s="11389" t="s">
        <v>18895</v>
      </c>
      <c r="P504" s="11389">
        <v>2</v>
      </c>
      <c r="Q504" s="11382"/>
    </row>
    <row r="505">
      <c r="B505" s="11382"/>
      <c r="C505" s="11382"/>
      <c r="D505" s="11382"/>
      <c r="E505" s="11382"/>
      <c r="F505" s="11382"/>
      <c r="G505" s="11382"/>
      <c r="H505" s="11382"/>
      <c r="I505" s="11382"/>
      <c r="J505" s="11389" t="s">
        <v>19432</v>
      </c>
      <c r="K505" s="11389" t="s">
        <v>18853</v>
      </c>
      <c r="L505" s="11389">
        <v>4</v>
      </c>
      <c r="M505" s="11382"/>
      <c r="N505" s="11389" t="s">
        <v>19433</v>
      </c>
      <c r="O505" s="11389" t="s">
        <v>18895</v>
      </c>
      <c r="P505" s="11389">
        <v>2</v>
      </c>
      <c r="Q505" s="11382"/>
    </row>
    <row r="506">
      <c r="B506" s="11382"/>
      <c r="C506" s="11382"/>
      <c r="D506" s="11382"/>
      <c r="E506" s="11382"/>
      <c r="F506" s="11382"/>
      <c r="G506" s="11382"/>
      <c r="H506" s="11382"/>
      <c r="I506" s="11382"/>
      <c r="J506" s="11389" t="s">
        <v>19434</v>
      </c>
      <c r="K506" s="11389" t="s">
        <v>18853</v>
      </c>
      <c r="L506" s="11389">
        <v>4</v>
      </c>
      <c r="M506" s="11382"/>
      <c r="N506" s="11389" t="s">
        <v>19435</v>
      </c>
      <c r="O506" s="11389" t="s">
        <v>18895</v>
      </c>
      <c r="P506" s="11389">
        <v>2</v>
      </c>
      <c r="Q506" s="11382"/>
    </row>
    <row r="507">
      <c r="B507" s="11382"/>
      <c r="C507" s="11382"/>
      <c r="D507" s="11382"/>
      <c r="E507" s="11382"/>
      <c r="F507" s="11382"/>
      <c r="G507" s="11382"/>
      <c r="H507" s="11382"/>
      <c r="I507" s="11382"/>
      <c r="J507" s="11389" t="s">
        <v>19258</v>
      </c>
      <c r="K507" s="11389" t="s">
        <v>18912</v>
      </c>
      <c r="L507" s="11389">
        <v>4</v>
      </c>
      <c r="M507" s="11382"/>
      <c r="N507" s="11389" t="s">
        <v>19390</v>
      </c>
      <c r="O507" s="11389" t="s">
        <v>18853</v>
      </c>
      <c r="P507" s="11389">
        <v>2</v>
      </c>
      <c r="Q507" s="11382"/>
    </row>
    <row r="508">
      <c r="B508" s="11382"/>
      <c r="C508" s="11382"/>
      <c r="D508" s="11382"/>
      <c r="E508" s="11382"/>
      <c r="F508" s="11382"/>
      <c r="G508" s="11382"/>
      <c r="H508" s="11382"/>
      <c r="I508" s="11382"/>
      <c r="J508" s="11389" t="s">
        <v>19436</v>
      </c>
      <c r="K508" s="11389" t="s">
        <v>18853</v>
      </c>
      <c r="L508" s="11389">
        <v>4</v>
      </c>
      <c r="M508" s="11382"/>
      <c r="N508" s="11389" t="s">
        <v>19392</v>
      </c>
      <c r="O508" s="11389" t="s">
        <v>18895</v>
      </c>
      <c r="P508" s="11389">
        <v>2</v>
      </c>
      <c r="Q508" s="11382"/>
    </row>
    <row r="509">
      <c r="B509" s="11382"/>
      <c r="C509" s="11382"/>
      <c r="D509" s="11382"/>
      <c r="E509" s="11382"/>
      <c r="F509" s="11382"/>
      <c r="G509" s="11382"/>
      <c r="H509" s="11382"/>
      <c r="I509" s="11382"/>
      <c r="J509" s="11389" t="s">
        <v>19437</v>
      </c>
      <c r="K509" s="11389" t="s">
        <v>18853</v>
      </c>
      <c r="L509" s="11389">
        <v>4</v>
      </c>
      <c r="M509" s="11382"/>
      <c r="N509" s="11389" t="s">
        <v>19297</v>
      </c>
      <c r="O509" s="11389" t="s">
        <v>18853</v>
      </c>
      <c r="P509" s="11389">
        <v>2</v>
      </c>
      <c r="Q509" s="11382"/>
    </row>
    <row r="510">
      <c r="B510" s="11382"/>
      <c r="C510" s="11382"/>
      <c r="D510" s="11382"/>
      <c r="E510" s="11382"/>
      <c r="F510" s="11382"/>
      <c r="G510" s="11382"/>
      <c r="H510" s="11382"/>
      <c r="I510" s="11382"/>
      <c r="J510" s="11389" t="s">
        <v>19438</v>
      </c>
      <c r="K510" s="11389" t="s">
        <v>18853</v>
      </c>
      <c r="L510" s="11389">
        <v>4</v>
      </c>
      <c r="M510" s="11382"/>
      <c r="N510" s="11389" t="s">
        <v>19439</v>
      </c>
      <c r="O510" s="11389" t="s">
        <v>18895</v>
      </c>
      <c r="P510" s="11389">
        <v>2</v>
      </c>
      <c r="Q510" s="11382"/>
    </row>
    <row r="511">
      <c r="B511" s="11382"/>
      <c r="C511" s="11382"/>
      <c r="D511" s="11382"/>
      <c r="E511" s="11382"/>
      <c r="F511" s="11382"/>
      <c r="G511" s="11382"/>
      <c r="H511" s="11382"/>
      <c r="I511" s="11382"/>
      <c r="J511" s="11389" t="s">
        <v>19440</v>
      </c>
      <c r="K511" s="11389" t="s">
        <v>18853</v>
      </c>
      <c r="L511" s="11389">
        <v>4</v>
      </c>
      <c r="M511" s="11382"/>
      <c r="N511" s="11389" t="s">
        <v>19441</v>
      </c>
      <c r="O511" s="11389" t="s">
        <v>18895</v>
      </c>
      <c r="P511" s="11389">
        <v>2</v>
      </c>
      <c r="Q511" s="11382"/>
    </row>
    <row r="512">
      <c r="B512" s="11382"/>
      <c r="C512" s="11382"/>
      <c r="D512" s="11382"/>
      <c r="E512" s="11382"/>
      <c r="F512" s="11382"/>
      <c r="G512" s="11382"/>
      <c r="H512" s="11382"/>
      <c r="I512" s="11382"/>
      <c r="J512" s="11389" t="s">
        <v>19364</v>
      </c>
      <c r="K512" s="11389" t="s">
        <v>18853</v>
      </c>
      <c r="L512" s="11389">
        <v>4</v>
      </c>
      <c r="M512" s="11382"/>
      <c r="N512" s="11389" t="s">
        <v>19267</v>
      </c>
      <c r="O512" s="11389" t="s">
        <v>18895</v>
      </c>
      <c r="P512" s="11389">
        <v>2</v>
      </c>
      <c r="Q512" s="11382"/>
    </row>
    <row r="513">
      <c r="B513" s="11382"/>
      <c r="C513" s="11382"/>
      <c r="D513" s="11382"/>
      <c r="E513" s="11382"/>
      <c r="F513" s="11382"/>
      <c r="G513" s="11382"/>
      <c r="H513" s="11382"/>
      <c r="I513" s="11382"/>
      <c r="J513" s="11389" t="s">
        <v>19382</v>
      </c>
      <c r="K513" s="11389" t="s">
        <v>18853</v>
      </c>
      <c r="L513" s="11389">
        <v>4</v>
      </c>
      <c r="M513" s="11382"/>
      <c r="N513" s="11389" t="s">
        <v>19442</v>
      </c>
      <c r="O513" s="11389" t="s">
        <v>18895</v>
      </c>
      <c r="P513" s="11389">
        <v>2</v>
      </c>
      <c r="Q513" s="11382"/>
    </row>
    <row r="514">
      <c r="B514" s="11382"/>
      <c r="C514" s="11382"/>
      <c r="D514" s="11382"/>
      <c r="E514" s="11382"/>
      <c r="F514" s="11382"/>
      <c r="G514" s="11382"/>
      <c r="H514" s="11382"/>
      <c r="I514" s="11382"/>
      <c r="J514" s="11389" t="s">
        <v>19385</v>
      </c>
      <c r="K514" s="11389" t="s">
        <v>18853</v>
      </c>
      <c r="L514" s="11389">
        <v>4</v>
      </c>
      <c r="M514" s="11382"/>
      <c r="N514" s="11389" t="s">
        <v>19443</v>
      </c>
      <c r="O514" s="11389" t="s">
        <v>18853</v>
      </c>
      <c r="P514" s="11389">
        <v>2</v>
      </c>
      <c r="Q514" s="11382"/>
    </row>
    <row r="515">
      <c r="B515" s="11382"/>
      <c r="C515" s="11382"/>
      <c r="D515" s="11382"/>
      <c r="E515" s="11382"/>
      <c r="F515" s="11382"/>
      <c r="G515" s="11382"/>
      <c r="H515" s="11382"/>
      <c r="I515" s="11382"/>
      <c r="J515" s="11389" t="s">
        <v>19376</v>
      </c>
      <c r="K515" s="11389" t="s">
        <v>18853</v>
      </c>
      <c r="L515" s="11389">
        <v>4</v>
      </c>
      <c r="M515" s="11382"/>
      <c r="N515" s="11389" t="s">
        <v>19394</v>
      </c>
      <c r="O515" s="11389" t="s">
        <v>18853</v>
      </c>
      <c r="P515" s="11389">
        <v>2</v>
      </c>
      <c r="Q515" s="11382"/>
    </row>
    <row r="516">
      <c r="B516" s="11382"/>
      <c r="C516" s="11382"/>
      <c r="D516" s="11382"/>
      <c r="E516" s="11382"/>
      <c r="F516" s="11382"/>
      <c r="G516" s="11382"/>
      <c r="H516" s="11382"/>
      <c r="I516" s="11382"/>
      <c r="J516" s="11389" t="s">
        <v>19444</v>
      </c>
      <c r="K516" s="11389" t="s">
        <v>18853</v>
      </c>
      <c r="L516" s="11389">
        <v>4</v>
      </c>
      <c r="M516" s="11382"/>
      <c r="N516" s="11389" t="s">
        <v>19298</v>
      </c>
      <c r="O516" s="11389" t="s">
        <v>18853</v>
      </c>
      <c r="P516" s="11389">
        <v>2</v>
      </c>
      <c r="Q516" s="11382"/>
    </row>
    <row r="517">
      <c r="B517" s="11382"/>
      <c r="C517" s="11382"/>
      <c r="D517" s="11382"/>
      <c r="E517" s="11382"/>
      <c r="F517" s="11382"/>
      <c r="G517" s="11382"/>
      <c r="H517" s="11382"/>
      <c r="I517" s="11382"/>
      <c r="J517" s="11389" t="s">
        <v>19445</v>
      </c>
      <c r="K517" s="11389" t="s">
        <v>18853</v>
      </c>
      <c r="L517" s="11389">
        <v>4</v>
      </c>
      <c r="M517" s="11382"/>
      <c r="N517" s="11389" t="s">
        <v>19424</v>
      </c>
      <c r="O517" s="11389" t="s">
        <v>18853</v>
      </c>
      <c r="P517" s="11389">
        <v>2</v>
      </c>
      <c r="Q517" s="11382"/>
    </row>
    <row r="518">
      <c r="B518" s="11382"/>
      <c r="C518" s="11382"/>
      <c r="D518" s="11382"/>
      <c r="E518" s="11382"/>
      <c r="F518" s="11382"/>
      <c r="G518" s="11382"/>
      <c r="H518" s="11382"/>
      <c r="I518" s="11382"/>
      <c r="J518" s="11389" t="s">
        <v>19446</v>
      </c>
      <c r="K518" s="11389" t="s">
        <v>18853</v>
      </c>
      <c r="L518" s="11389">
        <v>4</v>
      </c>
      <c r="M518" s="11382"/>
      <c r="N518" s="11389" t="s">
        <v>19447</v>
      </c>
      <c r="O518" s="11389" t="s">
        <v>18853</v>
      </c>
      <c r="P518" s="11389">
        <v>2</v>
      </c>
      <c r="Q518" s="11382"/>
    </row>
    <row r="519">
      <c r="B519" s="11382"/>
      <c r="C519" s="11382"/>
      <c r="D519" s="11382"/>
      <c r="E519" s="11382"/>
      <c r="F519" s="11382"/>
      <c r="G519" s="11382"/>
      <c r="H519" s="11382"/>
      <c r="I519" s="11382"/>
      <c r="J519" s="11389" t="s">
        <v>19448</v>
      </c>
      <c r="K519" s="11389" t="s">
        <v>18853</v>
      </c>
      <c r="L519" s="11389">
        <v>4</v>
      </c>
      <c r="M519" s="11382"/>
      <c r="N519" s="11389" t="s">
        <v>19428</v>
      </c>
      <c r="O519" s="11389" t="s">
        <v>18853</v>
      </c>
      <c r="P519" s="11389">
        <v>2</v>
      </c>
      <c r="Q519" s="11382"/>
    </row>
    <row r="520">
      <c r="B520" s="11382"/>
      <c r="C520" s="11382"/>
      <c r="D520" s="11382"/>
      <c r="E520" s="11382"/>
      <c r="F520" s="11382"/>
      <c r="G520" s="11382"/>
      <c r="H520" s="11382"/>
      <c r="I520" s="11382"/>
      <c r="J520" s="11389" t="s">
        <v>19263</v>
      </c>
      <c r="K520" s="11389" t="s">
        <v>18853</v>
      </c>
      <c r="L520" s="11389">
        <v>4</v>
      </c>
      <c r="M520" s="11382"/>
      <c r="N520" s="11389" t="s">
        <v>19449</v>
      </c>
      <c r="O520" s="11389" t="s">
        <v>18853</v>
      </c>
      <c r="P520" s="11389">
        <v>2</v>
      </c>
      <c r="Q520" s="11382"/>
    </row>
    <row r="521">
      <c r="B521" s="11382"/>
      <c r="C521" s="11382"/>
      <c r="D521" s="11382"/>
      <c r="E521" s="11382"/>
      <c r="F521" s="11382"/>
      <c r="G521" s="11382"/>
      <c r="H521" s="11382"/>
      <c r="I521" s="11382"/>
      <c r="J521" s="11389" t="s">
        <v>19450</v>
      </c>
      <c r="K521" s="11389" t="s">
        <v>18853</v>
      </c>
      <c r="L521" s="11389">
        <v>4</v>
      </c>
      <c r="M521" s="11382"/>
      <c r="N521" s="11389" t="s">
        <v>19451</v>
      </c>
      <c r="O521" s="11389" t="s">
        <v>18853</v>
      </c>
      <c r="P521" s="11389">
        <v>2</v>
      </c>
      <c r="Q521" s="11382"/>
    </row>
    <row r="522">
      <c r="B522" s="11382"/>
      <c r="C522" s="11382"/>
      <c r="D522" s="11382"/>
      <c r="E522" s="11382"/>
      <c r="F522" s="11382"/>
      <c r="G522" s="11382"/>
      <c r="H522" s="11382"/>
      <c r="I522" s="11382"/>
      <c r="J522" s="11389" t="s">
        <v>19452</v>
      </c>
      <c r="K522" s="11389" t="s">
        <v>18853</v>
      </c>
      <c r="L522" s="11389">
        <v>4</v>
      </c>
      <c r="M522" s="11382"/>
      <c r="N522" s="11389" t="s">
        <v>19368</v>
      </c>
      <c r="O522" s="11389" t="s">
        <v>18853</v>
      </c>
      <c r="P522" s="11389">
        <v>2</v>
      </c>
      <c r="Q522" s="11382"/>
    </row>
    <row r="523">
      <c r="B523" s="11382"/>
      <c r="C523" s="11382"/>
      <c r="D523" s="11382"/>
      <c r="E523" s="11382"/>
      <c r="F523" s="11382"/>
      <c r="G523" s="11382"/>
      <c r="H523" s="11382"/>
      <c r="I523" s="11382"/>
      <c r="J523" s="11389" t="s">
        <v>19252</v>
      </c>
      <c r="K523" s="11389" t="s">
        <v>18853</v>
      </c>
      <c r="L523" s="11389">
        <v>4</v>
      </c>
      <c r="M523" s="11382"/>
      <c r="N523" s="11389" t="s">
        <v>19453</v>
      </c>
      <c r="O523" s="11389" t="s">
        <v>18853</v>
      </c>
      <c r="P523" s="11389">
        <v>2</v>
      </c>
      <c r="Q523" s="11382"/>
    </row>
    <row r="524">
      <c r="B524" s="11382"/>
      <c r="C524" s="11382"/>
      <c r="D524" s="11382"/>
      <c r="E524" s="11382"/>
      <c r="F524" s="11382"/>
      <c r="G524" s="11382"/>
      <c r="H524" s="11382"/>
      <c r="I524" s="11382"/>
      <c r="J524" s="11389" t="s">
        <v>19451</v>
      </c>
      <c r="K524" s="11389" t="s">
        <v>18853</v>
      </c>
      <c r="L524" s="11389">
        <v>4</v>
      </c>
      <c r="M524" s="11382"/>
      <c r="N524" s="11389" t="s">
        <v>19454</v>
      </c>
      <c r="O524" s="11389" t="s">
        <v>18853</v>
      </c>
      <c r="P524" s="11389">
        <v>2</v>
      </c>
      <c r="Q524" s="11382"/>
    </row>
    <row r="525">
      <c r="B525" s="11382"/>
      <c r="C525" s="11382"/>
      <c r="D525" s="11382"/>
      <c r="E525" s="11382"/>
      <c r="F525" s="11382"/>
      <c r="G525" s="11382"/>
      <c r="H525" s="11382"/>
      <c r="I525" s="11382"/>
      <c r="J525" s="11389" t="s">
        <v>19454</v>
      </c>
      <c r="K525" s="11389" t="s">
        <v>18853</v>
      </c>
      <c r="L525" s="11389">
        <v>4</v>
      </c>
      <c r="M525" s="11382"/>
      <c r="N525" s="11389" t="s">
        <v>19455</v>
      </c>
      <c r="O525" s="11389" t="s">
        <v>18853</v>
      </c>
      <c r="P525" s="11389">
        <v>2</v>
      </c>
      <c r="Q525" s="11382"/>
    </row>
    <row r="526">
      <c r="B526" s="11382"/>
      <c r="C526" s="11382"/>
      <c r="D526" s="11382"/>
      <c r="E526" s="11382"/>
      <c r="F526" s="11382"/>
      <c r="G526" s="11382"/>
      <c r="H526" s="11382"/>
      <c r="I526" s="11382"/>
      <c r="J526" s="11389" t="s">
        <v>19456</v>
      </c>
      <c r="K526" s="11389" t="s">
        <v>18853</v>
      </c>
      <c r="L526" s="11389">
        <v>4</v>
      </c>
      <c r="M526" s="11382"/>
      <c r="N526" s="11389" t="s">
        <v>19457</v>
      </c>
      <c r="O526" s="11389" t="s">
        <v>18853</v>
      </c>
      <c r="P526" s="11389">
        <v>2</v>
      </c>
      <c r="Q526" s="11382"/>
    </row>
    <row r="527">
      <c r="B527" s="11382"/>
      <c r="C527" s="11382"/>
      <c r="D527" s="11382"/>
      <c r="E527" s="11382"/>
      <c r="F527" s="11382"/>
      <c r="G527" s="11382"/>
      <c r="H527" s="11382"/>
      <c r="I527" s="11382"/>
      <c r="J527" s="11389" t="s">
        <v>19458</v>
      </c>
      <c r="K527" s="11389" t="s">
        <v>18853</v>
      </c>
      <c r="L527" s="11389">
        <v>4</v>
      </c>
      <c r="M527" s="11382"/>
      <c r="N527" s="11389" t="s">
        <v>19459</v>
      </c>
      <c r="O527" s="11389" t="s">
        <v>18853</v>
      </c>
      <c r="P527" s="11389">
        <v>2</v>
      </c>
      <c r="Q527" s="11382"/>
    </row>
    <row r="528">
      <c r="B528" s="11382"/>
      <c r="C528" s="11382"/>
      <c r="D528" s="11382"/>
      <c r="E528" s="11382"/>
      <c r="F528" s="11382"/>
      <c r="G528" s="11382"/>
      <c r="H528" s="11382"/>
      <c r="I528" s="11382"/>
      <c r="J528" s="11389" t="s">
        <v>19301</v>
      </c>
      <c r="K528" s="11389"/>
      <c r="L528" s="11389">
        <v>4</v>
      </c>
      <c r="M528" s="11382"/>
      <c r="N528" s="11389" t="s">
        <v>19460</v>
      </c>
      <c r="O528" s="11389" t="s">
        <v>18853</v>
      </c>
      <c r="P528" s="11389">
        <v>2</v>
      </c>
      <c r="Q528" s="11382"/>
    </row>
    <row r="529">
      <c r="B529" s="11382"/>
      <c r="C529" s="11382"/>
      <c r="D529" s="11382"/>
      <c r="E529" s="11382"/>
      <c r="F529" s="11382"/>
      <c r="G529" s="11382"/>
      <c r="H529" s="11382"/>
      <c r="I529" s="11382"/>
      <c r="J529" s="11389" t="s">
        <v>19264</v>
      </c>
      <c r="K529" s="11389" t="s">
        <v>18853</v>
      </c>
      <c r="L529" s="11389">
        <v>4</v>
      </c>
      <c r="M529" s="11382"/>
      <c r="N529" s="11389" t="s">
        <v>19432</v>
      </c>
      <c r="O529" s="11389" t="s">
        <v>18853</v>
      </c>
      <c r="P529" s="11389">
        <v>2</v>
      </c>
      <c r="Q529" s="11382"/>
    </row>
    <row r="530">
      <c r="B530" s="11382"/>
      <c r="C530" s="11382"/>
      <c r="D530" s="11382"/>
      <c r="E530" s="11382"/>
      <c r="F530" s="11382"/>
      <c r="G530" s="11382"/>
      <c r="H530" s="11382"/>
      <c r="I530" s="11382"/>
      <c r="J530" s="11389" t="s">
        <v>19396</v>
      </c>
      <c r="K530" s="11389" t="s">
        <v>18853</v>
      </c>
      <c r="L530" s="11389">
        <v>4</v>
      </c>
      <c r="M530" s="11382"/>
      <c r="N530" s="11389" t="s">
        <v>19380</v>
      </c>
      <c r="O530" s="11389" t="s">
        <v>18853</v>
      </c>
      <c r="P530" s="11389">
        <v>2</v>
      </c>
      <c r="Q530" s="11382"/>
    </row>
    <row r="531">
      <c r="B531" s="11382"/>
      <c r="C531" s="11382"/>
      <c r="D531" s="11382"/>
      <c r="E531" s="11382"/>
      <c r="F531" s="11382"/>
      <c r="G531" s="11382"/>
      <c r="H531" s="11382"/>
      <c r="I531" s="11382"/>
      <c r="J531" s="11389" t="s">
        <v>19405</v>
      </c>
      <c r="K531" s="11389" t="s">
        <v>18853</v>
      </c>
      <c r="L531" s="11389">
        <v>4</v>
      </c>
      <c r="M531" s="11382"/>
      <c r="N531" s="11389" t="s">
        <v>19461</v>
      </c>
      <c r="O531" s="11389" t="s">
        <v>18853</v>
      </c>
      <c r="P531" s="11389">
        <v>2</v>
      </c>
      <c r="Q531" s="11382"/>
    </row>
    <row r="532">
      <c r="B532" s="11382"/>
      <c r="C532" s="11382"/>
      <c r="D532" s="11382"/>
      <c r="E532" s="11382"/>
      <c r="F532" s="11382"/>
      <c r="G532" s="11382"/>
      <c r="H532" s="11382"/>
      <c r="I532" s="11382"/>
      <c r="J532" s="11389" t="s">
        <v>19462</v>
      </c>
      <c r="K532" s="11389" t="s">
        <v>18853</v>
      </c>
      <c r="L532" s="11389">
        <v>4</v>
      </c>
      <c r="M532" s="11382"/>
      <c r="N532" s="11389" t="s">
        <v>19434</v>
      </c>
      <c r="O532" s="11389" t="s">
        <v>18853</v>
      </c>
      <c r="P532" s="11389">
        <v>2</v>
      </c>
      <c r="Q532" s="11382"/>
    </row>
    <row r="533">
      <c r="B533" s="11382"/>
      <c r="C533" s="11382"/>
      <c r="D533" s="11382"/>
      <c r="E533" s="11382"/>
      <c r="F533" s="11382"/>
      <c r="G533" s="11382"/>
      <c r="H533" s="11382"/>
      <c r="I533" s="11382"/>
      <c r="J533" s="11389" t="s">
        <v>19224</v>
      </c>
      <c r="K533" s="11389" t="s">
        <v>18912</v>
      </c>
      <c r="L533" s="11389">
        <v>4</v>
      </c>
      <c r="M533" s="11382"/>
      <c r="N533" s="11389" t="s">
        <v>19463</v>
      </c>
      <c r="O533" s="11389" t="s">
        <v>18853</v>
      </c>
      <c r="P533" s="11389">
        <v>2</v>
      </c>
      <c r="Q533" s="11382"/>
    </row>
    <row r="534">
      <c r="B534" s="11382"/>
      <c r="C534" s="11382"/>
      <c r="D534" s="11382"/>
      <c r="E534" s="11382"/>
      <c r="F534" s="11382"/>
      <c r="G534" s="11382"/>
      <c r="H534" s="11382"/>
      <c r="I534" s="11382"/>
      <c r="J534" s="11389" t="s">
        <v>19389</v>
      </c>
      <c r="K534" s="11389" t="s">
        <v>18912</v>
      </c>
      <c r="L534" s="11389">
        <v>4</v>
      </c>
      <c r="M534" s="11382"/>
      <c r="N534" s="11389" t="s">
        <v>19464</v>
      </c>
      <c r="O534" s="11389" t="s">
        <v>18912</v>
      </c>
      <c r="P534" s="11389">
        <v>2</v>
      </c>
      <c r="Q534" s="11382"/>
    </row>
    <row r="535">
      <c r="B535" s="11382"/>
      <c r="C535" s="11382"/>
      <c r="D535" s="11382"/>
      <c r="E535" s="11382"/>
      <c r="F535" s="11382"/>
      <c r="G535" s="11382"/>
      <c r="H535" s="11382"/>
      <c r="I535" s="11382"/>
      <c r="J535" s="11389" t="s">
        <v>19370</v>
      </c>
      <c r="K535" s="11389" t="s">
        <v>18853</v>
      </c>
      <c r="L535" s="11389">
        <v>4</v>
      </c>
      <c r="M535" s="11382"/>
      <c r="N535" s="11389" t="s">
        <v>19465</v>
      </c>
      <c r="O535" s="11389" t="s">
        <v>18912</v>
      </c>
      <c r="P535" s="11389">
        <v>2</v>
      </c>
      <c r="Q535" s="11382"/>
    </row>
    <row r="536">
      <c r="B536" s="11382"/>
      <c r="C536" s="11382"/>
      <c r="D536" s="11382"/>
      <c r="E536" s="11382"/>
      <c r="F536" s="11382"/>
      <c r="G536" s="11382"/>
      <c r="H536" s="11382"/>
      <c r="I536" s="11382"/>
      <c r="J536" s="11389" t="s">
        <v>19466</v>
      </c>
      <c r="K536" s="11389" t="s">
        <v>18853</v>
      </c>
      <c r="L536" s="11389">
        <v>4</v>
      </c>
      <c r="M536" s="11382"/>
      <c r="N536" s="11389" t="s">
        <v>19436</v>
      </c>
      <c r="O536" s="11389" t="s">
        <v>18853</v>
      </c>
      <c r="P536" s="11389">
        <v>2</v>
      </c>
      <c r="Q536" s="11382"/>
    </row>
    <row r="537">
      <c r="B537" s="11382"/>
      <c r="C537" s="11382"/>
      <c r="D537" s="11382"/>
      <c r="E537" s="11382"/>
      <c r="F537" s="11382"/>
      <c r="G537" s="11382"/>
      <c r="H537" s="11382"/>
      <c r="I537" s="11382"/>
      <c r="J537" s="11389" t="s">
        <v>19230</v>
      </c>
      <c r="K537" s="11389" t="s">
        <v>18912</v>
      </c>
      <c r="L537" s="11389">
        <v>4</v>
      </c>
      <c r="M537" s="11382"/>
      <c r="N537" s="11389" t="s">
        <v>19291</v>
      </c>
      <c r="O537" s="11389" t="s">
        <v>18853</v>
      </c>
      <c r="P537" s="11389">
        <v>2</v>
      </c>
      <c r="Q537" s="11382"/>
    </row>
    <row r="538">
      <c r="B538" s="11382"/>
      <c r="C538" s="11382"/>
      <c r="D538" s="11382"/>
      <c r="E538" s="11382"/>
      <c r="F538" s="11382"/>
      <c r="G538" s="11382"/>
      <c r="H538" s="11382"/>
      <c r="I538" s="11382"/>
      <c r="J538" s="11389" t="s">
        <v>19229</v>
      </c>
      <c r="K538" s="11389" t="s">
        <v>18912</v>
      </c>
      <c r="L538" s="11389">
        <v>4</v>
      </c>
      <c r="M538" s="11382"/>
      <c r="N538" s="11389" t="s">
        <v>19369</v>
      </c>
      <c r="O538" s="11389" t="s">
        <v>18853</v>
      </c>
      <c r="P538" s="11389">
        <v>2</v>
      </c>
      <c r="Q538" s="11382"/>
    </row>
    <row r="539">
      <c r="B539" s="11382"/>
      <c r="C539" s="11382"/>
      <c r="D539" s="11382"/>
      <c r="E539" s="11382"/>
      <c r="F539" s="11382"/>
      <c r="G539" s="11382"/>
      <c r="H539" s="11382"/>
      <c r="I539" s="11382"/>
      <c r="J539" s="11389" t="s">
        <v>19237</v>
      </c>
      <c r="K539" s="11389" t="s">
        <v>18853</v>
      </c>
      <c r="L539" s="11389">
        <v>4</v>
      </c>
      <c r="M539" s="11382"/>
      <c r="N539" s="11389" t="s">
        <v>19467</v>
      </c>
      <c r="O539" s="11389" t="s">
        <v>18853</v>
      </c>
      <c r="P539" s="11389">
        <v>2</v>
      </c>
      <c r="Q539" s="11382"/>
    </row>
    <row r="540">
      <c r="B540" s="11382"/>
      <c r="C540" s="11382"/>
      <c r="D540" s="11382"/>
      <c r="E540" s="11382"/>
      <c r="F540" s="11382"/>
      <c r="G540" s="11382"/>
      <c r="H540" s="11382"/>
      <c r="I540" s="11382"/>
      <c r="J540" s="11389" t="s">
        <v>19408</v>
      </c>
      <c r="K540" s="11389" t="s">
        <v>18853</v>
      </c>
      <c r="L540" s="11389">
        <v>4</v>
      </c>
      <c r="M540" s="11382"/>
      <c r="N540" s="11389" t="s">
        <v>19468</v>
      </c>
      <c r="O540" s="11389" t="s">
        <v>18853</v>
      </c>
      <c r="P540" s="11389">
        <v>2</v>
      </c>
      <c r="Q540" s="11382"/>
    </row>
    <row r="541">
      <c r="B541" s="11382"/>
      <c r="C541" s="11382"/>
      <c r="D541" s="11382"/>
      <c r="E541" s="11382"/>
      <c r="F541" s="11382"/>
      <c r="G541" s="11382"/>
      <c r="H541" s="11382"/>
      <c r="I541" s="11382"/>
      <c r="J541" s="11389" t="s">
        <v>19338</v>
      </c>
      <c r="K541" s="11389" t="s">
        <v>18853</v>
      </c>
      <c r="L541" s="11389">
        <v>4</v>
      </c>
      <c r="M541" s="11382"/>
      <c r="N541" s="11389" t="s">
        <v>19469</v>
      </c>
      <c r="O541" s="11389" t="s">
        <v>18853</v>
      </c>
      <c r="P541" s="11389">
        <v>2</v>
      </c>
      <c r="Q541" s="11382"/>
    </row>
    <row r="542">
      <c r="B542" s="11382"/>
      <c r="C542" s="11382"/>
      <c r="D542" s="11382"/>
      <c r="E542" s="11382"/>
      <c r="F542" s="11382"/>
      <c r="G542" s="11382"/>
      <c r="H542" s="11382"/>
      <c r="I542" s="11382"/>
      <c r="J542" s="11389" t="s">
        <v>19429</v>
      </c>
      <c r="K542" s="11389" t="s">
        <v>18853</v>
      </c>
      <c r="L542" s="11389">
        <v>4</v>
      </c>
      <c r="M542" s="11382"/>
      <c r="N542" s="11389" t="s">
        <v>19470</v>
      </c>
      <c r="O542" s="11389"/>
      <c r="P542" s="11389">
        <v>2</v>
      </c>
      <c r="Q542" s="11382"/>
    </row>
    <row r="543">
      <c r="B543" s="11382"/>
      <c r="C543" s="11382"/>
      <c r="D543" s="11382"/>
      <c r="E543" s="11382"/>
      <c r="F543" s="11382"/>
      <c r="G543" s="11382"/>
      <c r="H543" s="11382"/>
      <c r="I543" s="11382"/>
      <c r="J543" s="11389" t="s">
        <v>19341</v>
      </c>
      <c r="K543" s="11389" t="s">
        <v>18912</v>
      </c>
      <c r="L543" s="11389">
        <v>4</v>
      </c>
      <c r="M543" s="11382"/>
      <c r="N543" s="11389" t="s">
        <v>19471</v>
      </c>
      <c r="O543" s="11389" t="s">
        <v>18873</v>
      </c>
      <c r="P543" s="11389">
        <v>2</v>
      </c>
      <c r="Q543" s="11382"/>
    </row>
    <row r="544">
      <c r="B544" s="11382"/>
      <c r="C544" s="11382"/>
      <c r="D544" s="11382"/>
      <c r="E544" s="11382"/>
      <c r="F544" s="11382"/>
      <c r="G544" s="11382"/>
      <c r="H544" s="11382"/>
      <c r="I544" s="11382"/>
      <c r="J544" s="11389" t="s">
        <v>19238</v>
      </c>
      <c r="K544" s="11389" t="s">
        <v>18853</v>
      </c>
      <c r="L544" s="11389">
        <v>4</v>
      </c>
      <c r="M544" s="11382"/>
      <c r="N544" s="11389" t="s">
        <v>19472</v>
      </c>
      <c r="O544" s="11389"/>
      <c r="P544" s="11389">
        <v>2</v>
      </c>
      <c r="Q544" s="11382"/>
    </row>
    <row r="545">
      <c r="B545" s="11382"/>
      <c r="C545" s="11382"/>
      <c r="D545" s="11382"/>
      <c r="E545" s="11382"/>
      <c r="F545" s="11382"/>
      <c r="G545" s="11382"/>
      <c r="H545" s="11382"/>
      <c r="I545" s="11382"/>
      <c r="J545" s="11389" t="s">
        <v>19473</v>
      </c>
      <c r="K545" s="11389" t="s">
        <v>18853</v>
      </c>
      <c r="L545" s="11389">
        <v>4</v>
      </c>
      <c r="M545" s="11382"/>
      <c r="N545" s="11389" t="s">
        <v>19474</v>
      </c>
      <c r="O545" s="11389" t="s">
        <v>18853</v>
      </c>
      <c r="P545" s="11389">
        <v>2</v>
      </c>
      <c r="Q545" s="11382"/>
    </row>
    <row r="546">
      <c r="B546" s="11382"/>
      <c r="C546" s="11382"/>
      <c r="D546" s="11382"/>
      <c r="E546" s="11382"/>
      <c r="F546" s="11382"/>
      <c r="G546" s="11382"/>
      <c r="H546" s="11382"/>
      <c r="I546" s="11382"/>
      <c r="J546" s="11389" t="s">
        <v>19340</v>
      </c>
      <c r="K546" s="11389" t="s">
        <v>18912</v>
      </c>
      <c r="L546" s="11389">
        <v>4</v>
      </c>
      <c r="M546" s="11382"/>
      <c r="N546" s="11389" t="s">
        <v>19475</v>
      </c>
      <c r="O546" s="11389" t="s">
        <v>18853</v>
      </c>
      <c r="P546" s="11389">
        <v>2</v>
      </c>
      <c r="Q546" s="11382"/>
    </row>
    <row r="547">
      <c r="B547" s="11382"/>
      <c r="C547" s="11382"/>
      <c r="D547" s="11382"/>
      <c r="E547" s="11382"/>
      <c r="F547" s="11382"/>
      <c r="G547" s="11382"/>
      <c r="H547" s="11382"/>
      <c r="I547" s="11382"/>
      <c r="J547" s="11389" t="s">
        <v>19241</v>
      </c>
      <c r="K547" s="11389" t="s">
        <v>18895</v>
      </c>
      <c r="L547" s="11389">
        <v>4</v>
      </c>
      <c r="M547" s="11382"/>
      <c r="N547" s="11389" t="s">
        <v>19476</v>
      </c>
      <c r="O547" s="11389" t="s">
        <v>18912</v>
      </c>
      <c r="P547" s="11389">
        <v>2</v>
      </c>
      <c r="Q547" s="11382"/>
    </row>
    <row r="548">
      <c r="B548" s="11382"/>
      <c r="C548" s="11382"/>
      <c r="D548" s="11382"/>
      <c r="E548" s="11382"/>
      <c r="F548" s="11382"/>
      <c r="G548" s="11382"/>
      <c r="H548" s="11382"/>
      <c r="I548" s="11382"/>
      <c r="J548" s="11389" t="s">
        <v>19477</v>
      </c>
      <c r="K548" s="11389" t="s">
        <v>18895</v>
      </c>
      <c r="L548" s="11389">
        <v>4</v>
      </c>
      <c r="M548" s="11382"/>
      <c r="N548" s="11389" t="s">
        <v>19478</v>
      </c>
      <c r="O548" s="11389" t="s">
        <v>18853</v>
      </c>
      <c r="P548" s="11389">
        <v>2</v>
      </c>
      <c r="Q548" s="11382"/>
    </row>
    <row r="549">
      <c r="B549" s="11382"/>
      <c r="C549" s="11382"/>
      <c r="D549" s="11382"/>
      <c r="E549" s="11382"/>
      <c r="F549" s="11382"/>
      <c r="G549" s="11382"/>
      <c r="H549" s="11382"/>
      <c r="I549" s="11382"/>
      <c r="J549" s="11389" t="s">
        <v>19423</v>
      </c>
      <c r="K549" s="11389" t="s">
        <v>18895</v>
      </c>
      <c r="L549" s="11389">
        <v>4</v>
      </c>
      <c r="M549" s="11382"/>
      <c r="N549" s="11389" t="s">
        <v>19479</v>
      </c>
      <c r="O549" s="11389" t="s">
        <v>18853</v>
      </c>
      <c r="P549" s="11389">
        <v>2</v>
      </c>
      <c r="Q549" s="11382"/>
    </row>
    <row r="550">
      <c r="B550" s="11382"/>
      <c r="C550" s="11382"/>
      <c r="D550" s="11382"/>
      <c r="E550" s="11382"/>
      <c r="F550" s="11382"/>
      <c r="G550" s="11382"/>
      <c r="H550" s="11382"/>
      <c r="I550" s="11382"/>
      <c r="J550" s="11389" t="s">
        <v>19480</v>
      </c>
      <c r="K550" s="11389" t="s">
        <v>18895</v>
      </c>
      <c r="L550" s="11389">
        <v>4</v>
      </c>
      <c r="M550" s="11382"/>
      <c r="N550" s="11389" t="s">
        <v>19158</v>
      </c>
      <c r="O550" s="11389" t="s">
        <v>18853</v>
      </c>
      <c r="P550" s="11389">
        <v>2</v>
      </c>
      <c r="Q550" s="11382"/>
    </row>
    <row r="551">
      <c r="B551" s="11382"/>
      <c r="C551" s="11382"/>
      <c r="D551" s="11382"/>
      <c r="E551" s="11382"/>
      <c r="F551" s="11382"/>
      <c r="G551" s="11382"/>
      <c r="H551" s="11382"/>
      <c r="I551" s="11382"/>
      <c r="J551" s="11389" t="s">
        <v>19481</v>
      </c>
      <c r="K551" s="11389" t="s">
        <v>18912</v>
      </c>
      <c r="L551" s="11389">
        <v>3</v>
      </c>
      <c r="M551" s="11382"/>
      <c r="N551" s="11389" t="s">
        <v>19306</v>
      </c>
      <c r="O551" s="11389" t="s">
        <v>18853</v>
      </c>
      <c r="P551" s="11389">
        <v>2</v>
      </c>
      <c r="Q551" s="11382"/>
    </row>
    <row r="552">
      <c r="B552" s="11382"/>
      <c r="C552" s="11382"/>
      <c r="D552" s="11382"/>
      <c r="E552" s="11382"/>
      <c r="F552" s="11382"/>
      <c r="G552" s="11382"/>
      <c r="H552" s="11382"/>
      <c r="I552" s="11382"/>
      <c r="J552" s="11389" t="s">
        <v>19482</v>
      </c>
      <c r="K552" s="11389" t="s">
        <v>18853</v>
      </c>
      <c r="L552" s="11389">
        <v>3</v>
      </c>
      <c r="M552" s="11382"/>
      <c r="N552" s="11389" t="s">
        <v>19403</v>
      </c>
      <c r="O552" s="11389" t="s">
        <v>18895</v>
      </c>
      <c r="P552" s="11389">
        <v>2</v>
      </c>
      <c r="Q552" s="11382"/>
    </row>
    <row r="553">
      <c r="B553" s="11382"/>
      <c r="C553" s="11382"/>
      <c r="D553" s="11382"/>
      <c r="E553" s="11382"/>
      <c r="F553" s="11382"/>
      <c r="G553" s="11382"/>
      <c r="H553" s="11382"/>
      <c r="I553" s="11382"/>
      <c r="J553" s="11389" t="s">
        <v>19343</v>
      </c>
      <c r="K553" s="11389" t="s">
        <v>18853</v>
      </c>
      <c r="L553" s="11389">
        <v>3</v>
      </c>
      <c r="M553" s="11382"/>
      <c r="N553" s="11389" t="s">
        <v>19483</v>
      </c>
      <c r="O553" s="11389" t="s">
        <v>18895</v>
      </c>
      <c r="P553" s="11389">
        <v>2</v>
      </c>
      <c r="Q553" s="11382"/>
    </row>
    <row r="554">
      <c r="B554" s="11382"/>
      <c r="C554" s="11382"/>
      <c r="D554" s="11382"/>
      <c r="E554" s="11382"/>
      <c r="F554" s="11382"/>
      <c r="G554" s="11382"/>
      <c r="H554" s="11382"/>
      <c r="I554" s="11382"/>
      <c r="J554" s="11389" t="s">
        <v>19347</v>
      </c>
      <c r="K554" s="11389" t="s">
        <v>18912</v>
      </c>
      <c r="L554" s="11389">
        <v>3</v>
      </c>
      <c r="M554" s="11382"/>
      <c r="N554" s="11389" t="s">
        <v>19484</v>
      </c>
      <c r="O554" s="11389" t="s">
        <v>18895</v>
      </c>
      <c r="P554" s="11389">
        <v>2</v>
      </c>
      <c r="Q554" s="11382"/>
    </row>
    <row r="555">
      <c r="B555" s="11382"/>
      <c r="C555" s="11382"/>
      <c r="D555" s="11382"/>
      <c r="E555" s="11382"/>
      <c r="F555" s="11382"/>
      <c r="G555" s="11382"/>
      <c r="H555" s="11382"/>
      <c r="I555" s="11382"/>
      <c r="J555" s="11389" t="s">
        <v>19485</v>
      </c>
      <c r="K555" s="11389" t="s">
        <v>18853</v>
      </c>
      <c r="L555" s="11389">
        <v>3</v>
      </c>
      <c r="M555" s="11382"/>
      <c r="N555" s="11389" t="s">
        <v>19222</v>
      </c>
      <c r="O555" s="11389" t="s">
        <v>18895</v>
      </c>
      <c r="P555" s="11389">
        <v>2</v>
      </c>
      <c r="Q555" s="11382"/>
    </row>
    <row r="556">
      <c r="B556" s="11382"/>
      <c r="C556" s="11382"/>
      <c r="D556" s="11382"/>
      <c r="E556" s="11382"/>
      <c r="F556" s="11382"/>
      <c r="G556" s="11382"/>
      <c r="H556" s="11382"/>
      <c r="I556" s="11382"/>
      <c r="J556" s="11389" t="s">
        <v>19345</v>
      </c>
      <c r="K556" s="11389" t="s">
        <v>18853</v>
      </c>
      <c r="L556" s="11389">
        <v>3</v>
      </c>
      <c r="M556" s="11382"/>
      <c r="N556" s="11389" t="s">
        <v>19486</v>
      </c>
      <c r="O556" s="11389" t="s">
        <v>18895</v>
      </c>
      <c r="P556" s="11389">
        <v>2</v>
      </c>
      <c r="Q556" s="11382"/>
    </row>
    <row r="557">
      <c r="B557" s="11382"/>
      <c r="C557" s="11382"/>
      <c r="D557" s="11382"/>
      <c r="E557" s="11382"/>
      <c r="F557" s="11382"/>
      <c r="G557" s="11382"/>
      <c r="H557" s="11382"/>
      <c r="I557" s="11382"/>
      <c r="J557" s="11389" t="s">
        <v>19344</v>
      </c>
      <c r="K557" s="11389" t="s">
        <v>18912</v>
      </c>
      <c r="L557" s="11389">
        <v>3</v>
      </c>
      <c r="M557" s="11382"/>
      <c r="N557" s="11389" t="s">
        <v>19487</v>
      </c>
      <c r="O557" s="11389" t="s">
        <v>18895</v>
      </c>
      <c r="P557" s="11389">
        <v>2</v>
      </c>
      <c r="Q557" s="11382"/>
    </row>
    <row r="558">
      <c r="B558" s="11382"/>
      <c r="C558" s="11382"/>
      <c r="D558" s="11382"/>
      <c r="E558" s="11382"/>
      <c r="F558" s="11382"/>
      <c r="G558" s="11382"/>
      <c r="H558" s="11382"/>
      <c r="I558" s="11382"/>
      <c r="J558" s="11389" t="s">
        <v>19488</v>
      </c>
      <c r="K558" s="11389" t="s">
        <v>18853</v>
      </c>
      <c r="L558" s="11389">
        <v>3</v>
      </c>
      <c r="M558" s="11382"/>
      <c r="N558" s="11389" t="s">
        <v>19399</v>
      </c>
      <c r="O558" s="11389" t="s">
        <v>18895</v>
      </c>
      <c r="P558" s="11389">
        <v>2</v>
      </c>
      <c r="Q558" s="11382"/>
    </row>
    <row r="559">
      <c r="B559" s="11382"/>
      <c r="C559" s="11382"/>
      <c r="D559" s="11382"/>
      <c r="E559" s="11382"/>
      <c r="F559" s="11382"/>
      <c r="G559" s="11382"/>
      <c r="H559" s="11382"/>
      <c r="I559" s="11382"/>
      <c r="J559" s="11389" t="s">
        <v>19337</v>
      </c>
      <c r="K559" s="11389" t="s">
        <v>18853</v>
      </c>
      <c r="L559" s="11389">
        <v>3</v>
      </c>
      <c r="M559" s="11382"/>
      <c r="N559" s="11389" t="s">
        <v>19489</v>
      </c>
      <c r="O559" s="11389" t="s">
        <v>18895</v>
      </c>
      <c r="P559" s="11389">
        <v>2</v>
      </c>
      <c r="Q559" s="11382"/>
    </row>
    <row r="560">
      <c r="B560" s="11382"/>
      <c r="C560" s="11382"/>
      <c r="D560" s="11382"/>
      <c r="E560" s="11382"/>
      <c r="F560" s="11382"/>
      <c r="G560" s="11382"/>
      <c r="H560" s="11382"/>
      <c r="I560" s="11382"/>
      <c r="J560" s="11389" t="s">
        <v>19490</v>
      </c>
      <c r="K560" s="11389" t="s">
        <v>18853</v>
      </c>
      <c r="L560" s="11389">
        <v>3</v>
      </c>
      <c r="M560" s="11382"/>
      <c r="N560" s="11389" t="s">
        <v>19409</v>
      </c>
      <c r="O560" s="11389" t="s">
        <v>18895</v>
      </c>
      <c r="P560" s="11389">
        <v>2</v>
      </c>
      <c r="Q560" s="11382"/>
    </row>
    <row r="561">
      <c r="B561" s="11382"/>
      <c r="C561" s="11382"/>
      <c r="D561" s="11382"/>
      <c r="E561" s="11382"/>
      <c r="F561" s="11382"/>
      <c r="G561" s="11382"/>
      <c r="H561" s="11382"/>
      <c r="I561" s="11382"/>
      <c r="J561" s="11389" t="s">
        <v>19491</v>
      </c>
      <c r="K561" s="11389" t="s">
        <v>18853</v>
      </c>
      <c r="L561" s="11389">
        <v>3</v>
      </c>
      <c r="M561" s="11382"/>
      <c r="N561" s="11389" t="s">
        <v>19492</v>
      </c>
      <c r="O561" s="11389" t="s">
        <v>18895</v>
      </c>
      <c r="P561" s="11389">
        <v>2</v>
      </c>
      <c r="Q561" s="11382"/>
    </row>
    <row r="562">
      <c r="B562" s="11382"/>
      <c r="C562" s="11382"/>
      <c r="D562" s="11382"/>
      <c r="E562" s="11382"/>
      <c r="F562" s="11382"/>
      <c r="G562" s="11382"/>
      <c r="H562" s="11382"/>
      <c r="I562" s="11382"/>
      <c r="J562" s="11389" t="s">
        <v>19354</v>
      </c>
      <c r="K562" s="11389" t="s">
        <v>18853</v>
      </c>
      <c r="L562" s="11389">
        <v>3</v>
      </c>
      <c r="M562" s="11382"/>
      <c r="N562" s="11389" t="s">
        <v>19493</v>
      </c>
      <c r="O562" s="11389" t="s">
        <v>18895</v>
      </c>
      <c r="P562" s="11389">
        <v>2</v>
      </c>
      <c r="Q562" s="11382"/>
    </row>
    <row r="563">
      <c r="B563" s="11382"/>
      <c r="C563" s="11382"/>
      <c r="D563" s="11382"/>
      <c r="E563" s="11382"/>
      <c r="F563" s="11382"/>
      <c r="G563" s="11382"/>
      <c r="H563" s="11382"/>
      <c r="I563" s="11382"/>
      <c r="J563" s="11389" t="s">
        <v>19406</v>
      </c>
      <c r="K563" s="11389" t="s">
        <v>18853</v>
      </c>
      <c r="L563" s="11389">
        <v>3</v>
      </c>
      <c r="M563" s="11382"/>
      <c r="N563" s="11389" t="s">
        <v>19494</v>
      </c>
      <c r="O563" s="11389" t="s">
        <v>18895</v>
      </c>
      <c r="P563" s="11389">
        <v>2</v>
      </c>
      <c r="Q563" s="11382"/>
    </row>
    <row r="564">
      <c r="B564" s="11382"/>
      <c r="C564" s="11382"/>
      <c r="D564" s="11382"/>
      <c r="E564" s="11382"/>
      <c r="F564" s="11382"/>
      <c r="G564" s="11382"/>
      <c r="H564" s="11382"/>
      <c r="I564" s="11382"/>
      <c r="J564" s="11389" t="s">
        <v>19348</v>
      </c>
      <c r="K564" s="11389" t="s">
        <v>18853</v>
      </c>
      <c r="L564" s="11389">
        <v>3</v>
      </c>
      <c r="M564" s="11382"/>
      <c r="N564" s="11389" t="s">
        <v>19495</v>
      </c>
      <c r="O564" s="11389" t="s">
        <v>18895</v>
      </c>
      <c r="P564" s="11389">
        <v>2</v>
      </c>
      <c r="Q564" s="11382"/>
    </row>
    <row r="565">
      <c r="B565" s="11382"/>
      <c r="C565" s="11382"/>
      <c r="D565" s="11382"/>
      <c r="E565" s="11382"/>
      <c r="F565" s="11382"/>
      <c r="G565" s="11382"/>
      <c r="H565" s="11382"/>
      <c r="I565" s="11382"/>
      <c r="J565" s="11389" t="s">
        <v>19412</v>
      </c>
      <c r="K565" s="11389" t="s">
        <v>18853</v>
      </c>
      <c r="L565" s="11389">
        <v>3</v>
      </c>
      <c r="M565" s="11382"/>
      <c r="N565" s="11389" t="s">
        <v>19496</v>
      </c>
      <c r="O565" s="11389" t="s">
        <v>18895</v>
      </c>
      <c r="P565" s="11389">
        <v>2</v>
      </c>
      <c r="Q565" s="11382"/>
    </row>
    <row r="566">
      <c r="B566" s="11382"/>
      <c r="C566" s="11382"/>
      <c r="D566" s="11382"/>
      <c r="E566" s="11382"/>
      <c r="F566" s="11382"/>
      <c r="G566" s="11382"/>
      <c r="H566" s="11382"/>
      <c r="I566" s="11382"/>
      <c r="J566" s="11389" t="s">
        <v>19411</v>
      </c>
      <c r="K566" s="11389" t="s">
        <v>18853</v>
      </c>
      <c r="L566" s="11389">
        <v>3</v>
      </c>
      <c r="M566" s="11382"/>
      <c r="N566" s="11389" t="s">
        <v>19311</v>
      </c>
      <c r="O566" s="11389" t="s">
        <v>18895</v>
      </c>
      <c r="P566" s="11389">
        <v>2</v>
      </c>
      <c r="Q566" s="11382"/>
    </row>
    <row r="567">
      <c r="B567" s="11382"/>
      <c r="C567" s="11382"/>
      <c r="D567" s="11382"/>
      <c r="E567" s="11382"/>
      <c r="F567" s="11382"/>
      <c r="G567" s="11382"/>
      <c r="H567" s="11382"/>
      <c r="I567" s="11382"/>
      <c r="J567" s="11389" t="s">
        <v>19350</v>
      </c>
      <c r="K567" s="11389" t="s">
        <v>18912</v>
      </c>
      <c r="L567" s="11389">
        <v>3</v>
      </c>
      <c r="M567" s="11382"/>
      <c r="N567" s="11389" t="s">
        <v>19218</v>
      </c>
      <c r="O567" s="11389" t="s">
        <v>18895</v>
      </c>
      <c r="P567" s="11389">
        <v>2</v>
      </c>
      <c r="Q567" s="11382"/>
    </row>
    <row r="568">
      <c r="B568" s="11382"/>
      <c r="C568" s="11382"/>
      <c r="D568" s="11382"/>
      <c r="E568" s="11382"/>
      <c r="F568" s="11382"/>
      <c r="G568" s="11382"/>
      <c r="H568" s="11382"/>
      <c r="I568" s="11382"/>
      <c r="J568" s="11389" t="s">
        <v>19497</v>
      </c>
      <c r="K568" s="11389" t="s">
        <v>18853</v>
      </c>
      <c r="L568" s="11389">
        <v>3</v>
      </c>
      <c r="M568" s="11382"/>
      <c r="N568" s="11389" t="s">
        <v>19498</v>
      </c>
      <c r="O568" s="11389" t="s">
        <v>18895</v>
      </c>
      <c r="P568" s="11389">
        <v>2</v>
      </c>
      <c r="Q568" s="11382"/>
    </row>
    <row r="569">
      <c r="B569" s="11382"/>
      <c r="C569" s="11382"/>
      <c r="D569" s="11382"/>
      <c r="E569" s="11382"/>
      <c r="F569" s="11382"/>
      <c r="G569" s="11382"/>
      <c r="H569" s="11382"/>
      <c r="I569" s="11382"/>
      <c r="J569" s="11389" t="s">
        <v>19356</v>
      </c>
      <c r="K569" s="11389" t="s">
        <v>18912</v>
      </c>
      <c r="L569" s="11389">
        <v>3</v>
      </c>
      <c r="M569" s="11382"/>
      <c r="N569" s="11389" t="s">
        <v>19499</v>
      </c>
      <c r="O569" s="11389" t="s">
        <v>18912</v>
      </c>
      <c r="P569" s="11389">
        <v>2</v>
      </c>
      <c r="Q569" s="11382"/>
    </row>
    <row r="570">
      <c r="B570" s="11382"/>
      <c r="C570" s="11382"/>
      <c r="D570" s="11382"/>
      <c r="E570" s="11382"/>
      <c r="F570" s="11382"/>
      <c r="G570" s="11382"/>
      <c r="H570" s="11382"/>
      <c r="I570" s="11382"/>
      <c r="J570" s="11389" t="s">
        <v>19500</v>
      </c>
      <c r="K570" s="11389" t="s">
        <v>18853</v>
      </c>
      <c r="L570" s="11389">
        <v>3</v>
      </c>
      <c r="M570" s="11382"/>
      <c r="N570" s="11389" t="s">
        <v>19501</v>
      </c>
      <c r="O570" s="11389" t="s">
        <v>18912</v>
      </c>
      <c r="P570" s="11389">
        <v>1</v>
      </c>
      <c r="Q570" s="11382"/>
    </row>
    <row r="571">
      <c r="B571" s="11382"/>
      <c r="C571" s="11382"/>
      <c r="D571" s="11382"/>
      <c r="E571" s="11382"/>
      <c r="F571" s="11382"/>
      <c r="G571" s="11382"/>
      <c r="H571" s="11382"/>
      <c r="I571" s="11382"/>
      <c r="J571" s="11389" t="s">
        <v>19502</v>
      </c>
      <c r="K571" s="11389" t="s">
        <v>18853</v>
      </c>
      <c r="L571" s="11389">
        <v>3</v>
      </c>
      <c r="M571" s="11382"/>
      <c r="N571" s="11389" t="s">
        <v>19503</v>
      </c>
      <c r="O571" s="11389" t="s">
        <v>18895</v>
      </c>
      <c r="P571" s="11389">
        <v>1</v>
      </c>
      <c r="Q571" s="11382"/>
    </row>
    <row r="572">
      <c r="B572" s="11382"/>
      <c r="C572" s="11382"/>
      <c r="D572" s="11382"/>
      <c r="E572" s="11382"/>
      <c r="F572" s="11382"/>
      <c r="G572" s="11382"/>
      <c r="H572" s="11382"/>
      <c r="I572" s="11382"/>
      <c r="J572" s="11389" t="s">
        <v>19374</v>
      </c>
      <c r="K572" s="11389" t="s">
        <v>18853</v>
      </c>
      <c r="L572" s="11389">
        <v>3</v>
      </c>
      <c r="M572" s="11382"/>
      <c r="N572" s="11389" t="s">
        <v>19504</v>
      </c>
      <c r="O572" s="11389" t="s">
        <v>18912</v>
      </c>
      <c r="P572" s="11389">
        <v>1</v>
      </c>
      <c r="Q572" s="11382"/>
    </row>
    <row r="573">
      <c r="B573" s="11382"/>
      <c r="C573" s="11382"/>
      <c r="D573" s="11382"/>
      <c r="E573" s="11382"/>
      <c r="F573" s="11382"/>
      <c r="G573" s="11382"/>
      <c r="H573" s="11382"/>
      <c r="I573" s="11382"/>
      <c r="J573" s="11389" t="s">
        <v>19361</v>
      </c>
      <c r="K573" s="11389" t="s">
        <v>18912</v>
      </c>
      <c r="L573" s="11389">
        <v>3</v>
      </c>
      <c r="M573" s="11382"/>
      <c r="N573" s="11389" t="s">
        <v>19314</v>
      </c>
      <c r="O573" s="11389" t="s">
        <v>18895</v>
      </c>
      <c r="P573" s="11389">
        <v>1</v>
      </c>
      <c r="Q573" s="11382"/>
    </row>
    <row r="574">
      <c r="B574" s="11382"/>
      <c r="C574" s="11382"/>
      <c r="D574" s="11382"/>
      <c r="E574" s="11382"/>
      <c r="F574" s="11382"/>
      <c r="G574" s="11382"/>
      <c r="H574" s="11382"/>
      <c r="I574" s="11382"/>
      <c r="J574" s="11389" t="s">
        <v>19386</v>
      </c>
      <c r="K574" s="11389" t="s">
        <v>18853</v>
      </c>
      <c r="L574" s="11389">
        <v>3</v>
      </c>
      <c r="M574" s="11382"/>
      <c r="N574" s="11389" t="s">
        <v>19265</v>
      </c>
      <c r="O574" s="11389" t="s">
        <v>18895</v>
      </c>
      <c r="P574" s="11389">
        <v>1</v>
      </c>
      <c r="Q574" s="11382"/>
    </row>
    <row r="575">
      <c r="B575" s="11382"/>
      <c r="C575" s="11382"/>
      <c r="D575" s="11382"/>
      <c r="E575" s="11382"/>
      <c r="F575" s="11382"/>
      <c r="G575" s="11382"/>
      <c r="H575" s="11382"/>
      <c r="I575" s="11382"/>
      <c r="J575" s="11389" t="s">
        <v>19505</v>
      </c>
      <c r="K575" s="11389" t="s">
        <v>18853</v>
      </c>
      <c r="L575" s="11389">
        <v>3</v>
      </c>
      <c r="M575" s="11382"/>
      <c r="N575" s="11389" t="s">
        <v>19506</v>
      </c>
      <c r="O575" s="11389" t="s">
        <v>18895</v>
      </c>
      <c r="P575" s="11389">
        <v>1</v>
      </c>
      <c r="Q575" s="11382"/>
    </row>
    <row r="576">
      <c r="B576" s="11382"/>
      <c r="C576" s="11382"/>
      <c r="D576" s="11382"/>
      <c r="E576" s="11382"/>
      <c r="F576" s="11382"/>
      <c r="G576" s="11382"/>
      <c r="H576" s="11382"/>
      <c r="I576" s="11382"/>
      <c r="J576" s="11389" t="s">
        <v>19507</v>
      </c>
      <c r="K576" s="11389" t="s">
        <v>18853</v>
      </c>
      <c r="L576" s="11389">
        <v>3</v>
      </c>
      <c r="M576" s="11382"/>
      <c r="N576" s="11389" t="s">
        <v>19508</v>
      </c>
      <c r="O576" s="11389" t="s">
        <v>18895</v>
      </c>
      <c r="P576" s="11389">
        <v>1</v>
      </c>
      <c r="Q576" s="11382"/>
    </row>
    <row r="577">
      <c r="B577" s="11382"/>
      <c r="C577" s="11382"/>
      <c r="D577" s="11382"/>
      <c r="E577" s="11382"/>
      <c r="F577" s="11382"/>
      <c r="G577" s="11382"/>
      <c r="H577" s="11382"/>
      <c r="I577" s="11382"/>
      <c r="J577" s="11389" t="s">
        <v>19509</v>
      </c>
      <c r="K577" s="11389" t="s">
        <v>18853</v>
      </c>
      <c r="L577" s="11389">
        <v>3</v>
      </c>
      <c r="M577" s="11382"/>
      <c r="N577" s="11389" t="s">
        <v>19421</v>
      </c>
      <c r="O577" s="11389" t="s">
        <v>18895</v>
      </c>
      <c r="P577" s="11389">
        <v>1</v>
      </c>
      <c r="Q577" s="11382"/>
    </row>
    <row r="578">
      <c r="B578" s="11382"/>
      <c r="C578" s="11382"/>
      <c r="D578" s="11382"/>
      <c r="E578" s="11382"/>
      <c r="F578" s="11382"/>
      <c r="G578" s="11382"/>
      <c r="H578" s="11382"/>
      <c r="I578" s="11382"/>
      <c r="J578" s="11389" t="s">
        <v>19295</v>
      </c>
      <c r="K578" s="11389" t="s">
        <v>18853</v>
      </c>
      <c r="L578" s="11389">
        <v>3</v>
      </c>
      <c r="M578" s="11382"/>
      <c r="N578" s="11389" t="s">
        <v>19510</v>
      </c>
      <c r="O578" s="11389" t="s">
        <v>18895</v>
      </c>
      <c r="P578" s="11389">
        <v>1</v>
      </c>
      <c r="Q578" s="11382"/>
    </row>
    <row r="579">
      <c r="B579" s="11382"/>
      <c r="C579" s="11382"/>
      <c r="D579" s="11382"/>
      <c r="E579" s="11382"/>
      <c r="F579" s="11382"/>
      <c r="G579" s="11382"/>
      <c r="H579" s="11382"/>
      <c r="I579" s="11382"/>
      <c r="J579" s="11389" t="s">
        <v>19472</v>
      </c>
      <c r="K579" s="11389"/>
      <c r="L579" s="11389">
        <v>3</v>
      </c>
      <c r="M579" s="11382"/>
      <c r="N579" s="11389" t="s">
        <v>19511</v>
      </c>
      <c r="O579" s="11389" t="s">
        <v>18895</v>
      </c>
      <c r="P579" s="11389">
        <v>1</v>
      </c>
      <c r="Q579" s="11382"/>
    </row>
    <row r="580">
      <c r="B580" s="11382"/>
      <c r="C580" s="11382"/>
      <c r="D580" s="11382"/>
      <c r="E580" s="11382"/>
      <c r="F580" s="11382"/>
      <c r="G580" s="11382"/>
      <c r="H580" s="11382"/>
      <c r="I580" s="11382"/>
      <c r="J580" s="11389" t="s">
        <v>19299</v>
      </c>
      <c r="K580" s="11389"/>
      <c r="L580" s="11389">
        <v>3</v>
      </c>
      <c r="M580" s="11382"/>
      <c r="N580" s="11389" t="s">
        <v>19512</v>
      </c>
      <c r="O580" s="11389" t="s">
        <v>18895</v>
      </c>
      <c r="P580" s="11389">
        <v>1</v>
      </c>
      <c r="Q580" s="11382"/>
    </row>
    <row r="581">
      <c r="B581" s="11382"/>
      <c r="C581" s="11382"/>
      <c r="D581" s="11382"/>
      <c r="E581" s="11382"/>
      <c r="F581" s="11382"/>
      <c r="G581" s="11382"/>
      <c r="H581" s="11382"/>
      <c r="I581" s="11382"/>
      <c r="J581" s="11389" t="s">
        <v>19443</v>
      </c>
      <c r="K581" s="11389" t="s">
        <v>18853</v>
      </c>
      <c r="L581" s="11389">
        <v>3</v>
      </c>
      <c r="M581" s="11382"/>
      <c r="N581" s="11389" t="s">
        <v>19513</v>
      </c>
      <c r="O581" s="11389" t="s">
        <v>18895</v>
      </c>
      <c r="P581" s="11389">
        <v>1</v>
      </c>
      <c r="Q581" s="11382"/>
    </row>
    <row r="582">
      <c r="B582" s="11382"/>
      <c r="C582" s="11382"/>
      <c r="D582" s="11382"/>
      <c r="E582" s="11382"/>
      <c r="F582" s="11382"/>
      <c r="G582" s="11382"/>
      <c r="H582" s="11382"/>
      <c r="I582" s="11382"/>
      <c r="J582" s="11389" t="s">
        <v>19453</v>
      </c>
      <c r="K582" s="11389" t="s">
        <v>18853</v>
      </c>
      <c r="L582" s="11389">
        <v>3</v>
      </c>
      <c r="M582" s="11382"/>
      <c r="N582" s="11389" t="s">
        <v>19514</v>
      </c>
      <c r="O582" s="11389" t="s">
        <v>18895</v>
      </c>
      <c r="P582" s="11389">
        <v>1</v>
      </c>
      <c r="Q582" s="11382"/>
    </row>
    <row r="583">
      <c r="B583" s="11382"/>
      <c r="C583" s="11382"/>
      <c r="D583" s="11382"/>
      <c r="E583" s="11382"/>
      <c r="F583" s="11382"/>
      <c r="G583" s="11382"/>
      <c r="H583" s="11382"/>
      <c r="I583" s="11382"/>
      <c r="J583" s="11389" t="s">
        <v>19455</v>
      </c>
      <c r="K583" s="11389" t="s">
        <v>18853</v>
      </c>
      <c r="L583" s="11389">
        <v>3</v>
      </c>
      <c r="M583" s="11382"/>
      <c r="N583" s="11389" t="s">
        <v>19515</v>
      </c>
      <c r="O583" s="11389" t="s">
        <v>18895</v>
      </c>
      <c r="P583" s="11389">
        <v>1</v>
      </c>
      <c r="Q583" s="11382"/>
    </row>
    <row r="584">
      <c r="B584" s="11382"/>
      <c r="C584" s="11382"/>
      <c r="D584" s="11382"/>
      <c r="E584" s="11382"/>
      <c r="F584" s="11382"/>
      <c r="G584" s="11382"/>
      <c r="H584" s="11382"/>
      <c r="I584" s="11382"/>
      <c r="J584" s="11389" t="s">
        <v>19307</v>
      </c>
      <c r="K584" s="11389" t="s">
        <v>18853</v>
      </c>
      <c r="L584" s="11389">
        <v>3</v>
      </c>
      <c r="M584" s="11382"/>
      <c r="N584" s="11389" t="s">
        <v>19516</v>
      </c>
      <c r="O584" s="11389" t="s">
        <v>18895</v>
      </c>
      <c r="P584" s="11389">
        <v>1</v>
      </c>
      <c r="Q584" s="11382"/>
    </row>
    <row r="585">
      <c r="B585" s="11382"/>
      <c r="C585" s="11382"/>
      <c r="D585" s="11382"/>
      <c r="E585" s="11382"/>
      <c r="F585" s="11382"/>
      <c r="G585" s="11382"/>
      <c r="H585" s="11382"/>
      <c r="I585" s="11382"/>
      <c r="J585" s="11389" t="s">
        <v>19467</v>
      </c>
      <c r="K585" s="11389" t="s">
        <v>18853</v>
      </c>
      <c r="L585" s="11389">
        <v>3</v>
      </c>
      <c r="M585" s="11382"/>
      <c r="N585" s="11389" t="s">
        <v>19517</v>
      </c>
      <c r="O585" s="11389" t="s">
        <v>18895</v>
      </c>
      <c r="P585" s="11389">
        <v>1</v>
      </c>
      <c r="Q585" s="11382"/>
    </row>
    <row r="586">
      <c r="B586" s="11382"/>
      <c r="C586" s="11382"/>
      <c r="D586" s="11382"/>
      <c r="E586" s="11382"/>
      <c r="F586" s="11382"/>
      <c r="G586" s="11382"/>
      <c r="H586" s="11382"/>
      <c r="I586" s="11382"/>
      <c r="J586" s="11389" t="s">
        <v>19303</v>
      </c>
      <c r="K586" s="11389" t="s">
        <v>18853</v>
      </c>
      <c r="L586" s="11389">
        <v>3</v>
      </c>
      <c r="M586" s="11382"/>
      <c r="N586" s="11389" t="s">
        <v>19518</v>
      </c>
      <c r="O586" s="11389" t="s">
        <v>18895</v>
      </c>
      <c r="P586" s="11389">
        <v>1</v>
      </c>
      <c r="Q586" s="11382"/>
    </row>
    <row r="587">
      <c r="B587" s="11382"/>
      <c r="C587" s="11382"/>
      <c r="D587" s="11382"/>
      <c r="E587" s="11382"/>
      <c r="F587" s="11382"/>
      <c r="G587" s="11382"/>
      <c r="H587" s="11382"/>
      <c r="I587" s="11382"/>
      <c r="J587" s="11389" t="s">
        <v>19308</v>
      </c>
      <c r="K587" s="11389" t="s">
        <v>18853</v>
      </c>
      <c r="L587" s="11389">
        <v>3</v>
      </c>
      <c r="M587" s="11382"/>
      <c r="N587" s="11389" t="s">
        <v>19519</v>
      </c>
      <c r="O587" s="11389" t="s">
        <v>18895</v>
      </c>
      <c r="P587" s="11389">
        <v>1</v>
      </c>
      <c r="Q587" s="11382"/>
    </row>
    <row r="588">
      <c r="B588" s="11382"/>
      <c r="C588" s="11382"/>
      <c r="D588" s="11382"/>
      <c r="E588" s="11382"/>
      <c r="F588" s="11382"/>
      <c r="G588" s="11382"/>
      <c r="H588" s="11382"/>
      <c r="I588" s="11382"/>
      <c r="J588" s="11389" t="s">
        <v>19305</v>
      </c>
      <c r="K588" s="11389" t="s">
        <v>18853</v>
      </c>
      <c r="L588" s="11389">
        <v>3</v>
      </c>
      <c r="M588" s="11382"/>
      <c r="N588" s="11389" t="s">
        <v>19300</v>
      </c>
      <c r="O588" s="11389" t="s">
        <v>18895</v>
      </c>
      <c r="P588" s="11389">
        <v>1</v>
      </c>
      <c r="Q588" s="11382"/>
    </row>
    <row r="589">
      <c r="B589" s="11382"/>
      <c r="C589" s="11382"/>
      <c r="D589" s="11382"/>
      <c r="E589" s="11382"/>
      <c r="F589" s="11382"/>
      <c r="G589" s="11382"/>
      <c r="H589" s="11382"/>
      <c r="I589" s="11382"/>
      <c r="J589" s="11389" t="s">
        <v>19520</v>
      </c>
      <c r="K589" s="11389" t="s">
        <v>18853</v>
      </c>
      <c r="L589" s="11389">
        <v>3</v>
      </c>
      <c r="M589" s="11382"/>
      <c r="N589" s="11389" t="s">
        <v>19521</v>
      </c>
      <c r="O589" s="11389" t="s">
        <v>18895</v>
      </c>
      <c r="P589" s="11389">
        <v>1</v>
      </c>
      <c r="Q589" s="11382"/>
    </row>
    <row r="590">
      <c r="B590" s="11382"/>
      <c r="C590" s="11382"/>
      <c r="D590" s="11382"/>
      <c r="E590" s="11382"/>
      <c r="F590" s="11382"/>
      <c r="G590" s="11382"/>
      <c r="H590" s="11382"/>
      <c r="I590" s="11382"/>
      <c r="J590" s="11389" t="s">
        <v>19372</v>
      </c>
      <c r="K590" s="11389" t="s">
        <v>18853</v>
      </c>
      <c r="L590" s="11389">
        <v>3</v>
      </c>
      <c r="M590" s="11382"/>
      <c r="N590" s="11389" t="s">
        <v>19522</v>
      </c>
      <c r="O590" s="11389" t="s">
        <v>18895</v>
      </c>
      <c r="P590" s="11389">
        <v>1</v>
      </c>
      <c r="Q590" s="11382"/>
    </row>
    <row r="591">
      <c r="B591" s="11382"/>
      <c r="C591" s="11382"/>
      <c r="D591" s="11382"/>
      <c r="E591" s="11382"/>
      <c r="F591" s="11382"/>
      <c r="G591" s="11382"/>
      <c r="H591" s="11382"/>
      <c r="I591" s="11382"/>
      <c r="J591" s="11389" t="s">
        <v>19523</v>
      </c>
      <c r="K591" s="11389" t="s">
        <v>18853</v>
      </c>
      <c r="L591" s="11389">
        <v>3</v>
      </c>
      <c r="M591" s="11382"/>
      <c r="N591" s="11389" t="s">
        <v>19524</v>
      </c>
      <c r="O591" s="11389" t="s">
        <v>18895</v>
      </c>
      <c r="P591" s="11389">
        <v>1</v>
      </c>
      <c r="Q591" s="11382"/>
    </row>
    <row r="592">
      <c r="B592" s="11382"/>
      <c r="C592" s="11382"/>
      <c r="D592" s="11382"/>
      <c r="E592" s="11382"/>
      <c r="F592" s="11382"/>
      <c r="G592" s="11382"/>
      <c r="H592" s="11382"/>
      <c r="I592" s="11382"/>
      <c r="J592" s="11389" t="s">
        <v>19378</v>
      </c>
      <c r="K592" s="11389" t="s">
        <v>18853</v>
      </c>
      <c r="L592" s="11389">
        <v>3</v>
      </c>
      <c r="M592" s="11382"/>
      <c r="N592" s="11389" t="s">
        <v>19525</v>
      </c>
      <c r="O592" s="11389" t="s">
        <v>18895</v>
      </c>
      <c r="P592" s="11389">
        <v>1</v>
      </c>
      <c r="Q592" s="11382"/>
    </row>
    <row r="593">
      <c r="B593" s="11382"/>
      <c r="C593" s="11382"/>
      <c r="D593" s="11382"/>
      <c r="E593" s="11382"/>
      <c r="F593" s="11382"/>
      <c r="G593" s="11382"/>
      <c r="H593" s="11382"/>
      <c r="I593" s="11382"/>
      <c r="J593" s="11389" t="s">
        <v>19366</v>
      </c>
      <c r="K593" s="11389" t="s">
        <v>18853</v>
      </c>
      <c r="L593" s="11389">
        <v>3</v>
      </c>
      <c r="M593" s="11382"/>
      <c r="N593" s="11389" t="s">
        <v>19526</v>
      </c>
      <c r="O593" s="11389" t="s">
        <v>18895</v>
      </c>
      <c r="P593" s="11389">
        <v>1</v>
      </c>
      <c r="Q593" s="11382"/>
    </row>
    <row r="594">
      <c r="B594" s="11382"/>
      <c r="C594" s="11382"/>
      <c r="D594" s="11382"/>
      <c r="E594" s="11382"/>
      <c r="F594" s="11382"/>
      <c r="G594" s="11382"/>
      <c r="H594" s="11382"/>
      <c r="I594" s="11382"/>
      <c r="J594" s="11389" t="s">
        <v>19363</v>
      </c>
      <c r="K594" s="11389" t="s">
        <v>18853</v>
      </c>
      <c r="L594" s="11389">
        <v>3</v>
      </c>
      <c r="M594" s="11382"/>
      <c r="N594" s="11389" t="s">
        <v>19527</v>
      </c>
      <c r="O594" s="11389" t="s">
        <v>18895</v>
      </c>
      <c r="P594" s="11389">
        <v>1</v>
      </c>
      <c r="Q594" s="11382"/>
    </row>
    <row r="595">
      <c r="B595" s="11382"/>
      <c r="C595" s="11382"/>
      <c r="D595" s="11382"/>
      <c r="E595" s="11382"/>
      <c r="F595" s="11382"/>
      <c r="G595" s="11382"/>
      <c r="H595" s="11382"/>
      <c r="I595" s="11382"/>
      <c r="J595" s="11389" t="s">
        <v>19528</v>
      </c>
      <c r="K595" s="11389" t="s">
        <v>18853</v>
      </c>
      <c r="L595" s="11389">
        <v>3</v>
      </c>
      <c r="M595" s="11382"/>
      <c r="N595" s="11389" t="s">
        <v>19407</v>
      </c>
      <c r="O595" s="11389" t="s">
        <v>18895</v>
      </c>
      <c r="P595" s="11389">
        <v>1</v>
      </c>
      <c r="Q595" s="11382"/>
    </row>
    <row r="596">
      <c r="B596" s="11382"/>
      <c r="C596" s="11382"/>
      <c r="D596" s="11382"/>
      <c r="E596" s="11382"/>
      <c r="F596" s="11382"/>
      <c r="G596" s="11382"/>
      <c r="H596" s="11382"/>
      <c r="I596" s="11382"/>
      <c r="J596" s="11389" t="s">
        <v>19529</v>
      </c>
      <c r="K596" s="11389" t="s">
        <v>18853</v>
      </c>
      <c r="L596" s="11389">
        <v>3</v>
      </c>
      <c r="M596" s="11382"/>
      <c r="N596" s="11389" t="s">
        <v>19059</v>
      </c>
      <c r="O596" s="11389" t="s">
        <v>18895</v>
      </c>
      <c r="P596" s="11389">
        <v>1</v>
      </c>
      <c r="Q596" s="11382"/>
    </row>
    <row r="597">
      <c r="B597" s="11382"/>
      <c r="C597" s="11382"/>
      <c r="D597" s="11382"/>
      <c r="E597" s="11382"/>
      <c r="F597" s="11382"/>
      <c r="G597" s="11382"/>
      <c r="H597" s="11382"/>
      <c r="I597" s="11382"/>
      <c r="J597" s="11389" t="s">
        <v>19530</v>
      </c>
      <c r="K597" s="11389" t="s">
        <v>18853</v>
      </c>
      <c r="L597" s="11389">
        <v>3</v>
      </c>
      <c r="M597" s="11382"/>
      <c r="N597" s="11389" t="s">
        <v>19215</v>
      </c>
      <c r="O597" s="11389" t="s">
        <v>18895</v>
      </c>
      <c r="P597" s="11389">
        <v>1</v>
      </c>
      <c r="Q597" s="11382"/>
    </row>
    <row r="598">
      <c r="B598" s="11382"/>
      <c r="C598" s="11382"/>
      <c r="D598" s="11382"/>
      <c r="E598" s="11382"/>
      <c r="F598" s="11382"/>
      <c r="G598" s="11382"/>
      <c r="H598" s="11382"/>
      <c r="I598" s="11382"/>
      <c r="J598" s="11389" t="s">
        <v>19531</v>
      </c>
      <c r="K598" s="11389" t="s">
        <v>18853</v>
      </c>
      <c r="L598" s="11389">
        <v>3</v>
      </c>
      <c r="M598" s="11382"/>
      <c r="N598" s="11389" t="s">
        <v>19312</v>
      </c>
      <c r="O598" s="11389" t="s">
        <v>18895</v>
      </c>
      <c r="P598" s="11389">
        <v>1</v>
      </c>
      <c r="Q598" s="11382"/>
    </row>
    <row r="599">
      <c r="B599" s="11382"/>
      <c r="C599" s="11382"/>
      <c r="D599" s="11382"/>
      <c r="E599" s="11382"/>
      <c r="F599" s="11382"/>
      <c r="G599" s="11382"/>
      <c r="H599" s="11382"/>
      <c r="I599" s="11382"/>
      <c r="J599" s="11389" t="s">
        <v>19457</v>
      </c>
      <c r="K599" s="11389" t="s">
        <v>18853</v>
      </c>
      <c r="L599" s="11389">
        <v>3</v>
      </c>
      <c r="M599" s="11382"/>
      <c r="N599" s="11389" t="s">
        <v>19532</v>
      </c>
      <c r="O599" s="11389" t="s">
        <v>18895</v>
      </c>
      <c r="P599" s="11389">
        <v>1</v>
      </c>
      <c r="Q599" s="11382"/>
    </row>
    <row r="600">
      <c r="B600" s="11382"/>
      <c r="C600" s="11382"/>
      <c r="D600" s="11382"/>
      <c r="E600" s="11382"/>
      <c r="F600" s="11382"/>
      <c r="G600" s="11382"/>
      <c r="H600" s="11382"/>
      <c r="I600" s="11382"/>
      <c r="J600" s="11389" t="s">
        <v>19459</v>
      </c>
      <c r="K600" s="11389" t="s">
        <v>18853</v>
      </c>
      <c r="L600" s="11389">
        <v>3</v>
      </c>
      <c r="M600" s="11382"/>
      <c r="N600" s="11389" t="s">
        <v>19533</v>
      </c>
      <c r="O600" s="11389" t="s">
        <v>18895</v>
      </c>
      <c r="P600" s="11389">
        <v>1</v>
      </c>
      <c r="Q600" s="11382"/>
    </row>
    <row r="601">
      <c r="B601" s="11382"/>
      <c r="C601" s="11382"/>
      <c r="D601" s="11382"/>
      <c r="E601" s="11382"/>
      <c r="F601" s="11382"/>
      <c r="G601" s="11382"/>
      <c r="H601" s="11382"/>
      <c r="I601" s="11382"/>
      <c r="J601" s="11389" t="s">
        <v>19333</v>
      </c>
      <c r="K601" s="11389" t="s">
        <v>18895</v>
      </c>
      <c r="L601" s="11389">
        <v>3</v>
      </c>
      <c r="M601" s="11382"/>
      <c r="N601" s="11389" t="s">
        <v>19534</v>
      </c>
      <c r="O601" s="11389" t="s">
        <v>18895</v>
      </c>
      <c r="P601" s="11389">
        <v>1</v>
      </c>
      <c r="Q601" s="11382"/>
    </row>
    <row r="602">
      <c r="B602" s="11382"/>
      <c r="C602" s="11382"/>
      <c r="D602" s="11382"/>
      <c r="E602" s="11382"/>
      <c r="F602" s="11382"/>
      <c r="G602" s="11382"/>
      <c r="H602" s="11382"/>
      <c r="I602" s="11382"/>
      <c r="J602" s="11389" t="s">
        <v>19535</v>
      </c>
      <c r="K602" s="11389" t="s">
        <v>18895</v>
      </c>
      <c r="L602" s="11389">
        <v>3</v>
      </c>
      <c r="M602" s="11382"/>
      <c r="N602" s="11389" t="s">
        <v>19536</v>
      </c>
      <c r="O602" s="11389" t="s">
        <v>18853</v>
      </c>
      <c r="P602" s="11389">
        <v>1</v>
      </c>
      <c r="Q602" s="11382"/>
    </row>
    <row r="603">
      <c r="B603" s="11382"/>
      <c r="C603" s="11382"/>
      <c r="D603" s="11382"/>
      <c r="E603" s="11382"/>
      <c r="F603" s="11382"/>
      <c r="G603" s="11382"/>
      <c r="H603" s="11382"/>
      <c r="I603" s="11382"/>
      <c r="J603" s="11389" t="s">
        <v>19439</v>
      </c>
      <c r="K603" s="11389" t="s">
        <v>18895</v>
      </c>
      <c r="L603" s="11389">
        <v>3</v>
      </c>
      <c r="M603" s="11382"/>
      <c r="N603" s="11389" t="s">
        <v>19537</v>
      </c>
      <c r="O603" s="11389" t="s">
        <v>18853</v>
      </c>
      <c r="P603" s="11389">
        <v>1</v>
      </c>
      <c r="Q603" s="11382"/>
    </row>
    <row r="604">
      <c r="B604" s="11382"/>
      <c r="C604" s="11382"/>
      <c r="D604" s="11382"/>
      <c r="E604" s="11382"/>
      <c r="F604" s="11382"/>
      <c r="G604" s="11382"/>
      <c r="H604" s="11382"/>
      <c r="I604" s="11382"/>
      <c r="J604" s="11389" t="s">
        <v>19442</v>
      </c>
      <c r="K604" s="11389" t="s">
        <v>18895</v>
      </c>
      <c r="L604" s="11389">
        <v>3</v>
      </c>
      <c r="M604" s="11382"/>
      <c r="N604" s="11389" t="s">
        <v>19416</v>
      </c>
      <c r="O604" s="11389" t="s">
        <v>18853</v>
      </c>
      <c r="P604" s="11389">
        <v>1</v>
      </c>
      <c r="Q604" s="11382"/>
    </row>
    <row r="605">
      <c r="B605" s="11382"/>
      <c r="C605" s="11382"/>
      <c r="D605" s="11382"/>
      <c r="E605" s="11382"/>
      <c r="F605" s="11382"/>
      <c r="G605" s="11382"/>
      <c r="H605" s="11382"/>
      <c r="I605" s="11382"/>
      <c r="J605" s="11389" t="s">
        <v>19538</v>
      </c>
      <c r="K605" s="11389" t="s">
        <v>18853</v>
      </c>
      <c r="L605" s="11389">
        <v>3</v>
      </c>
      <c r="M605" s="11382"/>
      <c r="N605" s="11389" t="s">
        <v>19539</v>
      </c>
      <c r="O605" s="11389" t="s">
        <v>18853</v>
      </c>
      <c r="P605" s="11389">
        <v>1</v>
      </c>
      <c r="Q605" s="11382"/>
    </row>
    <row r="606">
      <c r="B606" s="11382"/>
      <c r="C606" s="11382"/>
      <c r="D606" s="11382"/>
      <c r="E606" s="11382"/>
      <c r="F606" s="11382"/>
      <c r="G606" s="11382"/>
      <c r="H606" s="11382"/>
      <c r="I606" s="11382"/>
      <c r="J606" s="11389" t="s">
        <v>19540</v>
      </c>
      <c r="K606" s="11389" t="s">
        <v>18895</v>
      </c>
      <c r="L606" s="11389">
        <v>3</v>
      </c>
      <c r="M606" s="11382"/>
      <c r="N606" s="11389" t="s">
        <v>19309</v>
      </c>
      <c r="O606" s="11389" t="s">
        <v>18873</v>
      </c>
      <c r="P606" s="11389">
        <v>1</v>
      </c>
      <c r="Q606" s="11382"/>
    </row>
    <row r="607">
      <c r="B607" s="11382"/>
      <c r="C607" s="11382"/>
      <c r="D607" s="11382"/>
      <c r="E607" s="11382"/>
      <c r="F607" s="11382"/>
      <c r="G607" s="11382"/>
      <c r="H607" s="11382"/>
      <c r="I607" s="11382"/>
      <c r="J607" s="11389" t="s">
        <v>19496</v>
      </c>
      <c r="K607" s="11389" t="s">
        <v>18895</v>
      </c>
      <c r="L607" s="11389">
        <v>3</v>
      </c>
      <c r="M607" s="11382"/>
      <c r="N607" s="11389" t="s">
        <v>19541</v>
      </c>
      <c r="O607" s="11389" t="s">
        <v>18853</v>
      </c>
      <c r="P607" s="11389">
        <v>1</v>
      </c>
      <c r="Q607" s="11382"/>
    </row>
    <row r="608">
      <c r="B608" s="11382"/>
      <c r="C608" s="11382"/>
      <c r="D608" s="11382"/>
      <c r="E608" s="11382"/>
      <c r="F608" s="11382"/>
      <c r="G608" s="11382"/>
      <c r="H608" s="11382"/>
      <c r="I608" s="11382"/>
      <c r="J608" s="11389" t="s">
        <v>19542</v>
      </c>
      <c r="K608" s="11389" t="s">
        <v>18895</v>
      </c>
      <c r="L608" s="11389">
        <v>3</v>
      </c>
      <c r="M608" s="11382"/>
      <c r="N608" s="11389" t="s">
        <v>19543</v>
      </c>
      <c r="O608" s="11389" t="s">
        <v>18853</v>
      </c>
      <c r="P608" s="11389">
        <v>1</v>
      </c>
      <c r="Q608" s="11382"/>
    </row>
    <row r="609">
      <c r="B609" s="11382"/>
      <c r="C609" s="11382"/>
      <c r="D609" s="11382"/>
      <c r="E609" s="11382"/>
      <c r="F609" s="11382"/>
      <c r="G609" s="11382"/>
      <c r="H609" s="11382"/>
      <c r="I609" s="11382"/>
      <c r="J609" s="11389" t="s">
        <v>19283</v>
      </c>
      <c r="K609" s="11389" t="s">
        <v>18895</v>
      </c>
      <c r="L609" s="11389">
        <v>3</v>
      </c>
      <c r="M609" s="11382"/>
      <c r="N609" s="11389" t="s">
        <v>19418</v>
      </c>
      <c r="O609" s="11389" t="s">
        <v>18895</v>
      </c>
      <c r="P609" s="11389">
        <v>1</v>
      </c>
      <c r="Q609" s="11382"/>
    </row>
    <row r="610">
      <c r="B610" s="11382"/>
      <c r="C610" s="11382"/>
      <c r="D610" s="11382"/>
      <c r="E610" s="11382"/>
      <c r="F610" s="11382"/>
      <c r="G610" s="11382"/>
      <c r="H610" s="11382"/>
      <c r="I610" s="11382"/>
      <c r="J610" s="11389" t="s">
        <v>19544</v>
      </c>
      <c r="K610" s="11389" t="s">
        <v>18895</v>
      </c>
      <c r="L610" s="11389">
        <v>3</v>
      </c>
      <c r="M610" s="11382"/>
      <c r="N610" s="11389" t="s">
        <v>19335</v>
      </c>
      <c r="O610" s="11389" t="s">
        <v>18853</v>
      </c>
      <c r="P610" s="11389">
        <v>1</v>
      </c>
      <c r="Q610" s="11382"/>
    </row>
    <row r="611">
      <c r="B611" s="11382"/>
      <c r="C611" s="11382"/>
      <c r="D611" s="11382"/>
      <c r="E611" s="11382"/>
      <c r="F611" s="11382"/>
      <c r="G611" s="11382"/>
      <c r="H611" s="11382"/>
      <c r="I611" s="11382"/>
      <c r="J611" s="11389" t="s">
        <v>19286</v>
      </c>
      <c r="K611" s="11389" t="s">
        <v>18895</v>
      </c>
      <c r="L611" s="11389">
        <v>3</v>
      </c>
      <c r="M611" s="11382"/>
      <c r="N611" s="11389" t="s">
        <v>19545</v>
      </c>
      <c r="O611" s="11389" t="s">
        <v>18853</v>
      </c>
      <c r="P611" s="11389">
        <v>1</v>
      </c>
      <c r="Q611" s="11382"/>
    </row>
    <row r="612">
      <c r="B612" s="11382"/>
      <c r="C612" s="11382"/>
      <c r="D612" s="11382"/>
      <c r="E612" s="11382"/>
      <c r="F612" s="11382"/>
      <c r="G612" s="11382"/>
      <c r="H612" s="11382"/>
      <c r="I612" s="11382"/>
      <c r="J612" s="11389" t="s">
        <v>19546</v>
      </c>
      <c r="K612" s="11389" t="s">
        <v>18895</v>
      </c>
      <c r="L612" s="11389">
        <v>3</v>
      </c>
      <c r="M612" s="11382"/>
      <c r="N612" s="11389" t="s">
        <v>19547</v>
      </c>
      <c r="O612" s="11389" t="s">
        <v>18853</v>
      </c>
      <c r="P612" s="11389">
        <v>1</v>
      </c>
      <c r="Q612" s="11382"/>
    </row>
    <row r="613">
      <c r="B613" s="11382"/>
      <c r="C613" s="11382"/>
      <c r="D613" s="11382"/>
      <c r="E613" s="11382"/>
      <c r="F613" s="11382"/>
      <c r="G613" s="11382"/>
      <c r="H613" s="11382"/>
      <c r="I613" s="11382"/>
      <c r="J613" s="11389" t="s">
        <v>19279</v>
      </c>
      <c r="K613" s="11389" t="s">
        <v>18853</v>
      </c>
      <c r="L613" s="11389">
        <v>3</v>
      </c>
      <c r="M613" s="11382"/>
      <c r="N613" s="11389" t="s">
        <v>19548</v>
      </c>
      <c r="O613" s="11389" t="s">
        <v>18853</v>
      </c>
      <c r="P613" s="11389">
        <v>1</v>
      </c>
      <c r="Q613" s="11382"/>
    </row>
    <row r="614">
      <c r="B614" s="11382"/>
      <c r="C614" s="11382"/>
      <c r="D614" s="11382"/>
      <c r="E614" s="11382"/>
      <c r="F614" s="11382"/>
      <c r="G614" s="11382"/>
      <c r="H614" s="11382"/>
      <c r="I614" s="11382"/>
      <c r="J614" s="11389" t="s">
        <v>19539</v>
      </c>
      <c r="K614" s="11389" t="s">
        <v>18853</v>
      </c>
      <c r="L614" s="11389">
        <v>3</v>
      </c>
      <c r="M614" s="11382"/>
      <c r="N614" s="11389" t="s">
        <v>19549</v>
      </c>
      <c r="O614" s="11389" t="s">
        <v>18853</v>
      </c>
      <c r="P614" s="11389">
        <v>1</v>
      </c>
      <c r="Q614" s="11382"/>
    </row>
    <row r="615">
      <c r="B615" s="11382"/>
      <c r="C615" s="11382"/>
      <c r="D615" s="11382"/>
      <c r="E615" s="11382"/>
      <c r="F615" s="11382"/>
      <c r="G615" s="11382"/>
      <c r="H615" s="11382"/>
      <c r="I615" s="11382"/>
      <c r="J615" s="11389" t="s">
        <v>19293</v>
      </c>
      <c r="K615" s="11389" t="s">
        <v>18853</v>
      </c>
      <c r="L615" s="11389">
        <v>3</v>
      </c>
      <c r="M615" s="11382"/>
      <c r="N615" s="11389" t="s">
        <v>19550</v>
      </c>
      <c r="O615" s="11389" t="s">
        <v>18853</v>
      </c>
      <c r="P615" s="11389">
        <v>1</v>
      </c>
      <c r="Q615" s="11382"/>
    </row>
    <row r="616">
      <c r="B616" s="11382"/>
      <c r="C616" s="11382"/>
      <c r="D616" s="11382"/>
      <c r="E616" s="11382"/>
      <c r="F616" s="11382"/>
      <c r="G616" s="11382"/>
      <c r="H616" s="11382"/>
      <c r="I616" s="11382"/>
      <c r="J616" s="11389" t="s">
        <v>19478</v>
      </c>
      <c r="K616" s="11389" t="s">
        <v>18853</v>
      </c>
      <c r="L616" s="11389">
        <v>2</v>
      </c>
      <c r="M616" s="11382"/>
      <c r="N616" s="11389" t="s">
        <v>19446</v>
      </c>
      <c r="O616" s="11389" t="s">
        <v>18853</v>
      </c>
      <c r="P616" s="11389">
        <v>1</v>
      </c>
      <c r="Q616" s="11382"/>
    </row>
    <row r="617">
      <c r="B617" s="11382"/>
      <c r="C617" s="11382"/>
      <c r="D617" s="11382"/>
      <c r="E617" s="11382"/>
      <c r="F617" s="11382"/>
      <c r="G617" s="11382"/>
      <c r="H617" s="11382"/>
      <c r="I617" s="11382"/>
      <c r="J617" s="11389" t="s">
        <v>19479</v>
      </c>
      <c r="K617" s="11389" t="s">
        <v>18853</v>
      </c>
      <c r="L617" s="11389">
        <v>2</v>
      </c>
      <c r="M617" s="11382"/>
      <c r="N617" s="11389" t="s">
        <v>19551</v>
      </c>
      <c r="O617" s="11389"/>
      <c r="P617" s="11389">
        <v>1</v>
      </c>
      <c r="Q617" s="11382"/>
    </row>
    <row r="618">
      <c r="B618" s="11382"/>
      <c r="C618" s="11382"/>
      <c r="D618" s="11382"/>
      <c r="E618" s="11382"/>
      <c r="F618" s="11382"/>
      <c r="G618" s="11382"/>
      <c r="H618" s="11382"/>
      <c r="I618" s="11382"/>
      <c r="J618" s="11389" t="s">
        <v>19552</v>
      </c>
      <c r="K618" s="11389" t="s">
        <v>18895</v>
      </c>
      <c r="L618" s="11389">
        <v>2</v>
      </c>
      <c r="M618" s="11382"/>
      <c r="N618" s="11389" t="s">
        <v>19553</v>
      </c>
      <c r="O618" s="11389"/>
      <c r="P618" s="11389">
        <v>1</v>
      </c>
      <c r="Q618" s="11382"/>
    </row>
    <row r="619">
      <c r="B619" s="11382"/>
      <c r="C619" s="11382"/>
      <c r="D619" s="11382"/>
      <c r="E619" s="11382"/>
      <c r="F619" s="11382"/>
      <c r="G619" s="11382"/>
      <c r="H619" s="11382"/>
      <c r="I619" s="11382"/>
      <c r="J619" s="11389" t="s">
        <v>19554</v>
      </c>
      <c r="K619" s="11389" t="s">
        <v>18895</v>
      </c>
      <c r="L619" s="11389">
        <v>2</v>
      </c>
      <c r="M619" s="11382"/>
      <c r="N619" s="11389" t="s">
        <v>19452</v>
      </c>
      <c r="O619" s="11389" t="s">
        <v>18853</v>
      </c>
      <c r="P619" s="11389">
        <v>1</v>
      </c>
      <c r="Q619" s="11382"/>
    </row>
    <row r="620">
      <c r="B620" s="11382"/>
      <c r="C620" s="11382"/>
      <c r="D620" s="11382"/>
      <c r="E620" s="11382"/>
      <c r="F620" s="11382"/>
      <c r="G620" s="11382"/>
      <c r="H620" s="11382"/>
      <c r="I620" s="11382"/>
      <c r="J620" s="11389" t="s">
        <v>19555</v>
      </c>
      <c r="K620" s="11389" t="s">
        <v>18853</v>
      </c>
      <c r="L620" s="11389">
        <v>2</v>
      </c>
      <c r="M620" s="11382"/>
      <c r="N620" s="11389" t="s">
        <v>19556</v>
      </c>
      <c r="O620" s="11389" t="s">
        <v>18853</v>
      </c>
      <c r="P620" s="11389">
        <v>1</v>
      </c>
      <c r="Q620" s="11382"/>
    </row>
    <row r="621">
      <c r="B621" s="11382"/>
      <c r="C621" s="11382"/>
      <c r="D621" s="11382"/>
      <c r="E621" s="11382"/>
      <c r="F621" s="11382"/>
      <c r="G621" s="11382"/>
      <c r="H621" s="11382"/>
      <c r="I621" s="11382"/>
      <c r="J621" s="11389" t="s">
        <v>19557</v>
      </c>
      <c r="K621" s="11389" t="s">
        <v>18853</v>
      </c>
      <c r="L621" s="11389">
        <v>2</v>
      </c>
      <c r="M621" s="11382"/>
      <c r="N621" s="11389" t="s">
        <v>19558</v>
      </c>
      <c r="O621" s="11389" t="s">
        <v>18853</v>
      </c>
      <c r="P621" s="11389">
        <v>1</v>
      </c>
      <c r="Q621" s="11382"/>
    </row>
    <row r="622">
      <c r="B622" s="11382"/>
      <c r="C622" s="11382"/>
      <c r="D622" s="11382"/>
      <c r="E622" s="11382"/>
      <c r="F622" s="11382"/>
      <c r="G622" s="11382"/>
      <c r="H622" s="11382"/>
      <c r="I622" s="11382"/>
      <c r="J622" s="11389" t="s">
        <v>19559</v>
      </c>
      <c r="K622" s="11389" t="s">
        <v>18853</v>
      </c>
      <c r="L622" s="11389">
        <v>2</v>
      </c>
      <c r="M622" s="11382"/>
      <c r="N622" s="11389" t="s">
        <v>19450</v>
      </c>
      <c r="O622" s="11389" t="s">
        <v>18853</v>
      </c>
      <c r="P622" s="11389">
        <v>1</v>
      </c>
      <c r="Q622" s="11382"/>
    </row>
    <row r="623">
      <c r="B623" s="11382"/>
      <c r="C623" s="11382"/>
      <c r="D623" s="11382"/>
      <c r="E623" s="11382"/>
      <c r="F623" s="11382"/>
      <c r="G623" s="11382"/>
      <c r="H623" s="11382"/>
      <c r="I623" s="11382"/>
      <c r="J623" s="11389" t="s">
        <v>19511</v>
      </c>
      <c r="K623" s="11389" t="s">
        <v>18895</v>
      </c>
      <c r="L623" s="11389">
        <v>2</v>
      </c>
      <c r="M623" s="11382"/>
      <c r="N623" s="11389" t="s">
        <v>19560</v>
      </c>
      <c r="O623" s="11389" t="s">
        <v>18853</v>
      </c>
      <c r="P623" s="11389">
        <v>1</v>
      </c>
      <c r="Q623" s="11382"/>
    </row>
    <row r="624">
      <c r="B624" s="11382"/>
      <c r="C624" s="11382"/>
      <c r="D624" s="11382"/>
      <c r="E624" s="11382"/>
      <c r="F624" s="11382"/>
      <c r="G624" s="11382"/>
      <c r="H624" s="11382"/>
      <c r="I624" s="11382"/>
      <c r="J624" s="11389" t="s">
        <v>19494</v>
      </c>
      <c r="K624" s="11389" t="s">
        <v>18895</v>
      </c>
      <c r="L624" s="11389">
        <v>2</v>
      </c>
      <c r="M624" s="11382"/>
      <c r="N624" s="11389" t="s">
        <v>19561</v>
      </c>
      <c r="O624" s="11389" t="s">
        <v>18853</v>
      </c>
      <c r="P624" s="11389">
        <v>1</v>
      </c>
      <c r="Q624" s="11382"/>
    </row>
    <row r="625">
      <c r="B625" s="11382"/>
      <c r="C625" s="11382"/>
      <c r="D625" s="11382"/>
      <c r="E625" s="11382"/>
      <c r="F625" s="11382"/>
      <c r="G625" s="11382"/>
      <c r="H625" s="11382"/>
      <c r="I625" s="11382"/>
      <c r="J625" s="11389" t="s">
        <v>19492</v>
      </c>
      <c r="K625" s="11389" t="s">
        <v>18895</v>
      </c>
      <c r="L625" s="11389">
        <v>2</v>
      </c>
      <c r="M625" s="11382"/>
      <c r="N625" s="11389" t="s">
        <v>19444</v>
      </c>
      <c r="O625" s="11389" t="s">
        <v>18853</v>
      </c>
      <c r="P625" s="11389">
        <v>1</v>
      </c>
      <c r="Q625" s="11382"/>
    </row>
    <row r="626">
      <c r="B626" s="11382"/>
      <c r="C626" s="11382"/>
      <c r="D626" s="11382"/>
      <c r="E626" s="11382"/>
      <c r="F626" s="11382"/>
      <c r="G626" s="11382"/>
      <c r="H626" s="11382"/>
      <c r="I626" s="11382"/>
      <c r="J626" s="11389" t="s">
        <v>19493</v>
      </c>
      <c r="K626" s="11389" t="s">
        <v>18895</v>
      </c>
      <c r="L626" s="11389">
        <v>2</v>
      </c>
      <c r="M626" s="11382"/>
      <c r="N626" s="11389" t="s">
        <v>19445</v>
      </c>
      <c r="O626" s="11389" t="s">
        <v>18853</v>
      </c>
      <c r="P626" s="11389">
        <v>1</v>
      </c>
      <c r="Q626" s="11382"/>
    </row>
    <row r="627">
      <c r="B627" s="11382"/>
      <c r="C627" s="11382"/>
      <c r="D627" s="11382"/>
      <c r="E627" s="11382"/>
      <c r="F627" s="11382"/>
      <c r="G627" s="11382"/>
      <c r="H627" s="11382"/>
      <c r="I627" s="11382"/>
      <c r="J627" s="11389" t="s">
        <v>19562</v>
      </c>
      <c r="K627" s="11389"/>
      <c r="L627" s="11389">
        <v>2</v>
      </c>
      <c r="M627" s="11382"/>
      <c r="N627" s="11389" t="s">
        <v>19563</v>
      </c>
      <c r="O627" s="11389" t="s">
        <v>18853</v>
      </c>
      <c r="P627" s="11389">
        <v>1</v>
      </c>
      <c r="Q627" s="11382"/>
    </row>
    <row r="628">
      <c r="B628" s="11382"/>
      <c r="C628" s="11382"/>
      <c r="D628" s="11382"/>
      <c r="E628" s="11382"/>
      <c r="F628" s="11382"/>
      <c r="G628" s="11382"/>
      <c r="H628" s="11382"/>
      <c r="I628" s="11382"/>
      <c r="J628" s="11389" t="s">
        <v>19564</v>
      </c>
      <c r="K628" s="11389" t="s">
        <v>18895</v>
      </c>
      <c r="L628" s="11389">
        <v>2</v>
      </c>
      <c r="M628" s="11382"/>
      <c r="N628" s="11389" t="s">
        <v>19565</v>
      </c>
      <c r="O628" s="11389" t="s">
        <v>18853</v>
      </c>
      <c r="P628" s="11389">
        <v>1</v>
      </c>
      <c r="Q628" s="11382"/>
    </row>
    <row r="629">
      <c r="B629" s="11382"/>
      <c r="C629" s="11382"/>
      <c r="D629" s="11382"/>
      <c r="E629" s="11382"/>
      <c r="F629" s="11382"/>
      <c r="G629" s="11382"/>
      <c r="H629" s="11382"/>
      <c r="I629" s="11382"/>
      <c r="J629" s="11389" t="s">
        <v>19566</v>
      </c>
      <c r="K629" s="11389" t="s">
        <v>18895</v>
      </c>
      <c r="L629" s="11389">
        <v>2</v>
      </c>
      <c r="M629" s="11382"/>
      <c r="N629" s="11389" t="s">
        <v>19567</v>
      </c>
      <c r="O629" s="11389" t="s">
        <v>18853</v>
      </c>
      <c r="P629" s="11389">
        <v>1</v>
      </c>
      <c r="Q629" s="11382"/>
    </row>
    <row r="630">
      <c r="B630" s="11382"/>
      <c r="C630" s="11382"/>
      <c r="D630" s="11382"/>
      <c r="E630" s="11382"/>
      <c r="F630" s="11382"/>
      <c r="G630" s="11382"/>
      <c r="H630" s="11382"/>
      <c r="I630" s="11382"/>
      <c r="J630" s="11389" t="s">
        <v>19568</v>
      </c>
      <c r="K630" s="11389" t="s">
        <v>18895</v>
      </c>
      <c r="L630" s="11389">
        <v>2</v>
      </c>
      <c r="M630" s="11382"/>
      <c r="N630" s="11389" t="s">
        <v>19569</v>
      </c>
      <c r="O630" s="11389" t="s">
        <v>18853</v>
      </c>
      <c r="P630" s="11389">
        <v>1</v>
      </c>
      <c r="Q630" s="11382"/>
    </row>
    <row r="631">
      <c r="B631" s="11382"/>
      <c r="C631" s="11382"/>
      <c r="D631" s="11382"/>
      <c r="E631" s="11382"/>
      <c r="F631" s="11382"/>
      <c r="G631" s="11382"/>
      <c r="H631" s="11382"/>
      <c r="I631" s="11382"/>
      <c r="J631" s="11389" t="s">
        <v>19486</v>
      </c>
      <c r="K631" s="11389" t="s">
        <v>18895</v>
      </c>
      <c r="L631" s="11389">
        <v>2</v>
      </c>
      <c r="M631" s="11382"/>
      <c r="N631" s="11389" t="s">
        <v>19570</v>
      </c>
      <c r="O631" s="11389" t="s">
        <v>18853</v>
      </c>
      <c r="P631" s="11389">
        <v>1</v>
      </c>
      <c r="Q631" s="11382"/>
    </row>
    <row r="632">
      <c r="B632" s="11382"/>
      <c r="C632" s="11382"/>
      <c r="D632" s="11382"/>
      <c r="E632" s="11382"/>
      <c r="F632" s="11382"/>
      <c r="G632" s="11382"/>
      <c r="H632" s="11382"/>
      <c r="I632" s="11382"/>
      <c r="J632" s="11389" t="s">
        <v>19571</v>
      </c>
      <c r="K632" s="11389" t="s">
        <v>18895</v>
      </c>
      <c r="L632" s="11389">
        <v>2</v>
      </c>
      <c r="M632" s="11382"/>
      <c r="N632" s="11389" t="s">
        <v>19572</v>
      </c>
      <c r="O632" s="11389" t="s">
        <v>18853</v>
      </c>
      <c r="P632" s="11389">
        <v>1</v>
      </c>
      <c r="Q632" s="11382"/>
    </row>
    <row r="633">
      <c r="B633" s="11382"/>
      <c r="C633" s="11382"/>
      <c r="D633" s="11382"/>
      <c r="E633" s="11382"/>
      <c r="F633" s="11382"/>
      <c r="G633" s="11382"/>
      <c r="H633" s="11382"/>
      <c r="I633" s="11382"/>
      <c r="J633" s="11389" t="s">
        <v>19573</v>
      </c>
      <c r="K633" s="11389" t="s">
        <v>18895</v>
      </c>
      <c r="L633" s="11389">
        <v>2</v>
      </c>
      <c r="M633" s="11382"/>
      <c r="N633" s="11389" t="s">
        <v>19574</v>
      </c>
      <c r="O633" s="11389" t="s">
        <v>18853</v>
      </c>
      <c r="P633" s="11389">
        <v>1</v>
      </c>
      <c r="Q633" s="11382"/>
    </row>
    <row r="634">
      <c r="B634" s="11382"/>
      <c r="C634" s="11382"/>
      <c r="D634" s="11382"/>
      <c r="E634" s="11382"/>
      <c r="F634" s="11382"/>
      <c r="G634" s="11382"/>
      <c r="H634" s="11382"/>
      <c r="I634" s="11382"/>
      <c r="J634" s="11389" t="s">
        <v>19483</v>
      </c>
      <c r="K634" s="11389" t="s">
        <v>18895</v>
      </c>
      <c r="L634" s="11389">
        <v>2</v>
      </c>
      <c r="M634" s="11382"/>
      <c r="N634" s="11389" t="s">
        <v>19575</v>
      </c>
      <c r="O634" s="11389" t="s">
        <v>18853</v>
      </c>
      <c r="P634" s="11389">
        <v>1</v>
      </c>
      <c r="Q634" s="11382"/>
    </row>
    <row r="635">
      <c r="B635" s="11382"/>
      <c r="C635" s="11382"/>
      <c r="D635" s="11382"/>
      <c r="E635" s="11382"/>
      <c r="F635" s="11382"/>
      <c r="G635" s="11382"/>
      <c r="H635" s="11382"/>
      <c r="I635" s="11382"/>
      <c r="J635" s="11389" t="s">
        <v>19576</v>
      </c>
      <c r="K635" s="11389" t="s">
        <v>18895</v>
      </c>
      <c r="L635" s="11389">
        <v>2</v>
      </c>
      <c r="M635" s="11382"/>
      <c r="N635" s="11389" t="s">
        <v>19577</v>
      </c>
      <c r="O635" s="11389" t="s">
        <v>18912</v>
      </c>
      <c r="P635" s="11389">
        <v>1</v>
      </c>
      <c r="Q635" s="11382"/>
    </row>
    <row r="636">
      <c r="B636" s="11382"/>
      <c r="C636" s="11382"/>
      <c r="D636" s="11382"/>
      <c r="E636" s="11382"/>
      <c r="F636" s="11382"/>
      <c r="G636" s="11382"/>
      <c r="H636" s="11382"/>
      <c r="I636" s="11382"/>
      <c r="J636" s="11389" t="s">
        <v>19532</v>
      </c>
      <c r="K636" s="11389" t="s">
        <v>18895</v>
      </c>
      <c r="L636" s="11389">
        <v>2</v>
      </c>
      <c r="M636" s="11382"/>
      <c r="N636" s="11389" t="s">
        <v>19578</v>
      </c>
      <c r="O636" s="11389" t="s">
        <v>18912</v>
      </c>
      <c r="P636" s="11389">
        <v>1</v>
      </c>
      <c r="Q636" s="11382"/>
    </row>
    <row r="637">
      <c r="B637" s="11382"/>
      <c r="C637" s="11382"/>
      <c r="D637" s="11382"/>
      <c r="E637" s="11382"/>
      <c r="F637" s="11382"/>
      <c r="G637" s="11382"/>
      <c r="H637" s="11382"/>
      <c r="I637" s="11382"/>
      <c r="J637" s="11389" t="s">
        <v>19533</v>
      </c>
      <c r="K637" s="11389" t="s">
        <v>18895</v>
      </c>
      <c r="L637" s="11389">
        <v>2</v>
      </c>
      <c r="M637" s="11382"/>
      <c r="N637" s="11389" t="s">
        <v>19579</v>
      </c>
      <c r="O637" s="11389" t="s">
        <v>18912</v>
      </c>
      <c r="P637" s="11389">
        <v>1</v>
      </c>
      <c r="Q637" s="11382"/>
    </row>
    <row r="638">
      <c r="B638" s="11382"/>
      <c r="C638" s="11382"/>
      <c r="D638" s="11382"/>
      <c r="E638" s="11382"/>
      <c r="F638" s="11382"/>
      <c r="G638" s="11382"/>
      <c r="H638" s="11382"/>
      <c r="I638" s="11382"/>
      <c r="J638" s="11389" t="s">
        <v>19484</v>
      </c>
      <c r="K638" s="11389" t="s">
        <v>18895</v>
      </c>
      <c r="L638" s="11389">
        <v>2</v>
      </c>
      <c r="M638" s="11382"/>
      <c r="N638" s="11389" t="s">
        <v>19580</v>
      </c>
      <c r="O638" s="11389" t="s">
        <v>18912</v>
      </c>
      <c r="P638" s="11389">
        <v>1</v>
      </c>
      <c r="Q638" s="11382"/>
    </row>
    <row r="639">
      <c r="B639" s="11382"/>
      <c r="C639" s="11382"/>
      <c r="D639" s="11382"/>
      <c r="E639" s="11382"/>
      <c r="F639" s="11382"/>
      <c r="G639" s="11382"/>
      <c r="H639" s="11382"/>
      <c r="I639" s="11382"/>
      <c r="J639" s="11389" t="s">
        <v>19581</v>
      </c>
      <c r="K639" s="11389" t="s">
        <v>18895</v>
      </c>
      <c r="L639" s="11389">
        <v>2</v>
      </c>
      <c r="M639" s="11382"/>
      <c r="N639" s="11389" t="s">
        <v>19582</v>
      </c>
      <c r="O639" s="11389" t="s">
        <v>18853</v>
      </c>
      <c r="P639" s="11389">
        <v>1</v>
      </c>
      <c r="Q639" s="11382"/>
    </row>
    <row r="640">
      <c r="B640" s="11382"/>
      <c r="C640" s="11382"/>
      <c r="D640" s="11382"/>
      <c r="E640" s="11382"/>
      <c r="F640" s="11382"/>
      <c r="G640" s="11382"/>
      <c r="H640" s="11382"/>
      <c r="I640" s="11382"/>
      <c r="J640" s="11389" t="s">
        <v>19583</v>
      </c>
      <c r="K640" s="11389" t="s">
        <v>18895</v>
      </c>
      <c r="L640" s="11389">
        <v>2</v>
      </c>
      <c r="M640" s="11382"/>
      <c r="N640" s="11389" t="s">
        <v>19584</v>
      </c>
      <c r="O640" s="11389" t="s">
        <v>18853</v>
      </c>
      <c r="P640" s="11389">
        <v>1</v>
      </c>
      <c r="Q640" s="11382"/>
    </row>
    <row r="641">
      <c r="B641" s="11382"/>
      <c r="C641" s="11382"/>
      <c r="D641" s="11382"/>
      <c r="E641" s="11382"/>
      <c r="F641" s="11382"/>
      <c r="G641" s="11382"/>
      <c r="H641" s="11382"/>
      <c r="I641" s="11382"/>
      <c r="J641" s="11389" t="s">
        <v>19487</v>
      </c>
      <c r="K641" s="11389" t="s">
        <v>18895</v>
      </c>
      <c r="L641" s="11389">
        <v>2</v>
      </c>
      <c r="M641" s="11382"/>
      <c r="N641" s="11389" t="s">
        <v>19585</v>
      </c>
      <c r="O641" s="11389" t="s">
        <v>18853</v>
      </c>
      <c r="P641" s="11389">
        <v>1</v>
      </c>
      <c r="Q641" s="11382"/>
    </row>
    <row r="642">
      <c r="B642" s="11382"/>
      <c r="C642" s="11382"/>
      <c r="D642" s="11382"/>
      <c r="E642" s="11382"/>
      <c r="F642" s="11382"/>
      <c r="G642" s="11382"/>
      <c r="H642" s="11382"/>
      <c r="I642" s="11382"/>
      <c r="J642" s="11389" t="s">
        <v>19524</v>
      </c>
      <c r="K642" s="11389" t="s">
        <v>18895</v>
      </c>
      <c r="L642" s="11389">
        <v>2</v>
      </c>
      <c r="M642" s="11382"/>
      <c r="N642" s="11389" t="s">
        <v>19586</v>
      </c>
      <c r="O642" s="11389" t="s">
        <v>18853</v>
      </c>
      <c r="P642" s="11389">
        <v>1</v>
      </c>
      <c r="Q642" s="11382"/>
    </row>
    <row r="643">
      <c r="B643" s="11382"/>
      <c r="C643" s="11382"/>
      <c r="D643" s="11382"/>
      <c r="E643" s="11382"/>
      <c r="F643" s="11382"/>
      <c r="G643" s="11382"/>
      <c r="H643" s="11382"/>
      <c r="I643" s="11382"/>
      <c r="J643" s="11389" t="s">
        <v>19489</v>
      </c>
      <c r="K643" s="11389" t="s">
        <v>18895</v>
      </c>
      <c r="L643" s="11389">
        <v>2</v>
      </c>
      <c r="M643" s="11382"/>
      <c r="N643" s="11389" t="s">
        <v>19587</v>
      </c>
      <c r="O643" s="11389" t="s">
        <v>18853</v>
      </c>
      <c r="P643" s="11389">
        <v>1</v>
      </c>
      <c r="Q643" s="11382"/>
    </row>
    <row r="644">
      <c r="B644" s="11382"/>
      <c r="C644" s="11382"/>
      <c r="D644" s="11382"/>
      <c r="E644" s="11382"/>
      <c r="F644" s="11382"/>
      <c r="G644" s="11382"/>
      <c r="H644" s="11382"/>
      <c r="I644" s="11382"/>
      <c r="J644" s="11389" t="s">
        <v>19588</v>
      </c>
      <c r="K644" s="11389" t="s">
        <v>18895</v>
      </c>
      <c r="L644" s="11389">
        <v>2</v>
      </c>
      <c r="M644" s="11382"/>
      <c r="N644" s="11389" t="s">
        <v>19589</v>
      </c>
      <c r="O644" s="11389" t="s">
        <v>18853</v>
      </c>
      <c r="P644" s="11389">
        <v>1</v>
      </c>
      <c r="Q644" s="11382"/>
    </row>
    <row r="645">
      <c r="B645" s="11382"/>
      <c r="C645" s="11382"/>
      <c r="D645" s="11382"/>
      <c r="E645" s="11382"/>
      <c r="F645" s="11382"/>
      <c r="G645" s="11382"/>
      <c r="H645" s="11382"/>
      <c r="I645" s="11382"/>
      <c r="J645" s="11389" t="s">
        <v>19498</v>
      </c>
      <c r="K645" s="11389" t="s">
        <v>18895</v>
      </c>
      <c r="L645" s="11389">
        <v>2</v>
      </c>
      <c r="M645" s="11382"/>
      <c r="N645" s="11389" t="s">
        <v>19590</v>
      </c>
      <c r="O645" s="11389" t="s">
        <v>18853</v>
      </c>
      <c r="P645" s="11389">
        <v>1</v>
      </c>
      <c r="Q645" s="11382"/>
    </row>
    <row r="646">
      <c r="B646" s="11382"/>
      <c r="C646" s="11382"/>
      <c r="D646" s="11382"/>
      <c r="E646" s="11382"/>
      <c r="F646" s="11382"/>
      <c r="G646" s="11382"/>
      <c r="H646" s="11382"/>
      <c r="I646" s="11382"/>
      <c r="J646" s="11389" t="s">
        <v>19503</v>
      </c>
      <c r="K646" s="11389" t="s">
        <v>18895</v>
      </c>
      <c r="L646" s="11389">
        <v>2</v>
      </c>
      <c r="M646" s="11382"/>
      <c r="N646" s="11389" t="s">
        <v>19591</v>
      </c>
      <c r="O646" s="11389" t="s">
        <v>18853</v>
      </c>
      <c r="P646" s="11389">
        <v>1</v>
      </c>
      <c r="Q646" s="11382"/>
    </row>
    <row r="647">
      <c r="B647" s="11382"/>
      <c r="C647" s="11382"/>
      <c r="D647" s="11382"/>
      <c r="E647" s="11382"/>
      <c r="F647" s="11382"/>
      <c r="G647" s="11382"/>
      <c r="H647" s="11382"/>
      <c r="I647" s="11382"/>
      <c r="J647" s="11389" t="s">
        <v>19499</v>
      </c>
      <c r="K647" s="11389" t="s">
        <v>18912</v>
      </c>
      <c r="L647" s="11389">
        <v>2</v>
      </c>
      <c r="M647" s="11382"/>
      <c r="N647" s="11389" t="s">
        <v>19592</v>
      </c>
      <c r="O647" s="11389" t="s">
        <v>18853</v>
      </c>
      <c r="P647" s="11389">
        <v>1</v>
      </c>
      <c r="Q647" s="11382"/>
    </row>
    <row r="648">
      <c r="B648" s="11382"/>
      <c r="C648" s="11382"/>
      <c r="D648" s="11382"/>
      <c r="E648" s="11382"/>
      <c r="F648" s="11382"/>
      <c r="G648" s="11382"/>
      <c r="H648" s="11382"/>
      <c r="I648" s="11382"/>
      <c r="J648" s="11389" t="s">
        <v>19593</v>
      </c>
      <c r="K648" s="11389" t="s">
        <v>18895</v>
      </c>
      <c r="L648" s="11389">
        <v>2</v>
      </c>
      <c r="M648" s="11382"/>
      <c r="N648" s="11389" t="s">
        <v>19594</v>
      </c>
      <c r="O648" s="11389" t="s">
        <v>18853</v>
      </c>
      <c r="P648" s="11389">
        <v>1</v>
      </c>
      <c r="Q648" s="11382"/>
    </row>
    <row r="649">
      <c r="B649" s="11382"/>
      <c r="C649" s="11382"/>
      <c r="D649" s="11382"/>
      <c r="E649" s="11382"/>
      <c r="F649" s="11382"/>
      <c r="G649" s="11382"/>
      <c r="H649" s="11382"/>
      <c r="I649" s="11382"/>
      <c r="J649" s="11389" t="s">
        <v>19515</v>
      </c>
      <c r="K649" s="11389" t="s">
        <v>18895</v>
      </c>
      <c r="L649" s="11389">
        <v>2</v>
      </c>
      <c r="M649" s="11382"/>
      <c r="N649" s="11389" t="s">
        <v>19595</v>
      </c>
      <c r="O649" s="11389" t="s">
        <v>18853</v>
      </c>
      <c r="P649" s="11389">
        <v>1</v>
      </c>
      <c r="Q649" s="11382"/>
    </row>
    <row r="650">
      <c r="B650" s="11382"/>
      <c r="C650" s="11382"/>
      <c r="D650" s="11382"/>
      <c r="E650" s="11382"/>
      <c r="F650" s="11382"/>
      <c r="G650" s="11382"/>
      <c r="H650" s="11382"/>
      <c r="I650" s="11382"/>
      <c r="J650" s="11389" t="s">
        <v>19495</v>
      </c>
      <c r="K650" s="11389" t="s">
        <v>18895</v>
      </c>
      <c r="L650" s="11389">
        <v>2</v>
      </c>
      <c r="M650" s="11382"/>
      <c r="N650" s="11389" t="s">
        <v>19596</v>
      </c>
      <c r="O650" s="11389" t="s">
        <v>18853</v>
      </c>
      <c r="P650" s="11389">
        <v>1</v>
      </c>
      <c r="Q650" s="11382"/>
    </row>
    <row r="651">
      <c r="B651" s="11382"/>
      <c r="C651" s="11382"/>
      <c r="D651" s="11382"/>
      <c r="E651" s="11382"/>
      <c r="F651" s="11382"/>
      <c r="G651" s="11382"/>
      <c r="H651" s="11382"/>
      <c r="I651" s="11382"/>
      <c r="J651" s="11389" t="s">
        <v>19597</v>
      </c>
      <c r="K651" s="11389" t="s">
        <v>18895</v>
      </c>
      <c r="L651" s="11389">
        <v>2</v>
      </c>
      <c r="M651" s="11382"/>
      <c r="N651" s="11389" t="s">
        <v>19598</v>
      </c>
      <c r="O651" s="11389" t="s">
        <v>18853</v>
      </c>
      <c r="P651" s="11389">
        <v>1</v>
      </c>
      <c r="Q651" s="11382"/>
    </row>
    <row r="652">
      <c r="B652" s="11382"/>
      <c r="C652" s="11382"/>
      <c r="D652" s="11382"/>
      <c r="E652" s="11382"/>
      <c r="F652" s="11382"/>
      <c r="G652" s="11382"/>
      <c r="H652" s="11382"/>
      <c r="I652" s="11382"/>
      <c r="J652" s="11389" t="s">
        <v>19447</v>
      </c>
      <c r="K652" s="11389" t="s">
        <v>18853</v>
      </c>
      <c r="L652" s="11389">
        <v>2</v>
      </c>
      <c r="M652" s="11382"/>
      <c r="N652" s="11389" t="s">
        <v>19599</v>
      </c>
      <c r="O652" s="11389" t="s">
        <v>18853</v>
      </c>
      <c r="P652" s="11389">
        <v>1</v>
      </c>
      <c r="Q652" s="11382"/>
    </row>
    <row r="653">
      <c r="B653" s="11382"/>
      <c r="C653" s="11382"/>
      <c r="D653" s="11382"/>
      <c r="E653" s="11382"/>
      <c r="F653" s="11382"/>
      <c r="G653" s="11382"/>
      <c r="H653" s="11382"/>
      <c r="I653" s="11382"/>
      <c r="J653" s="11389" t="s">
        <v>19600</v>
      </c>
      <c r="K653" s="11389" t="s">
        <v>18853</v>
      </c>
      <c r="L653" s="11389">
        <v>2</v>
      </c>
      <c r="M653" s="11382"/>
      <c r="N653" s="11389" t="s">
        <v>19601</v>
      </c>
      <c r="O653" s="11389" t="s">
        <v>18853</v>
      </c>
      <c r="P653" s="11389">
        <v>1</v>
      </c>
      <c r="Q653" s="11382"/>
    </row>
    <row r="654">
      <c r="B654" s="11382"/>
      <c r="C654" s="11382"/>
      <c r="D654" s="11382"/>
      <c r="E654" s="11382"/>
      <c r="F654" s="11382"/>
      <c r="G654" s="11382"/>
      <c r="H654" s="11382"/>
      <c r="I654" s="11382"/>
      <c r="J654" s="11389" t="s">
        <v>19602</v>
      </c>
      <c r="K654" s="11389" t="s">
        <v>18853</v>
      </c>
      <c r="L654" s="11389">
        <v>2</v>
      </c>
      <c r="M654" s="11382"/>
      <c r="N654" s="11389" t="s">
        <v>19456</v>
      </c>
      <c r="O654" s="11389" t="s">
        <v>18853</v>
      </c>
      <c r="P654" s="11389">
        <v>1</v>
      </c>
      <c r="Q654" s="11382"/>
    </row>
    <row r="655">
      <c r="B655" s="11382"/>
      <c r="C655" s="11382"/>
      <c r="D655" s="11382"/>
      <c r="E655" s="11382"/>
      <c r="F655" s="11382"/>
      <c r="G655" s="11382"/>
      <c r="H655" s="11382"/>
      <c r="I655" s="11382"/>
      <c r="J655" s="11389" t="s">
        <v>19603</v>
      </c>
      <c r="K655" s="11389" t="s">
        <v>18853</v>
      </c>
      <c r="L655" s="11389">
        <v>2</v>
      </c>
      <c r="M655" s="11382"/>
      <c r="N655" s="11389" t="s">
        <v>19604</v>
      </c>
      <c r="O655" s="11389" t="s">
        <v>18853</v>
      </c>
      <c r="P655" s="11389">
        <v>1</v>
      </c>
      <c r="Q655" s="11382"/>
    </row>
    <row r="656">
      <c r="B656" s="11382"/>
      <c r="C656" s="11382"/>
      <c r="D656" s="11382"/>
      <c r="E656" s="11382"/>
      <c r="F656" s="11382"/>
      <c r="G656" s="11382"/>
      <c r="H656" s="11382"/>
      <c r="I656" s="11382"/>
      <c r="J656" s="11389" t="s">
        <v>19449</v>
      </c>
      <c r="K656" s="11389" t="s">
        <v>18853</v>
      </c>
      <c r="L656" s="11389">
        <v>2</v>
      </c>
      <c r="M656" s="11382"/>
      <c r="N656" s="11389" t="s">
        <v>19605</v>
      </c>
      <c r="O656" s="11389" t="s">
        <v>18853</v>
      </c>
      <c r="P656" s="11389">
        <v>1</v>
      </c>
      <c r="Q656" s="11382"/>
    </row>
    <row r="657">
      <c r="B657" s="11382"/>
      <c r="C657" s="11382"/>
      <c r="D657" s="11382"/>
      <c r="E657" s="11382"/>
      <c r="F657" s="11382"/>
      <c r="G657" s="11382"/>
      <c r="H657" s="11382"/>
      <c r="I657" s="11382"/>
      <c r="J657" s="11389" t="s">
        <v>19606</v>
      </c>
      <c r="K657" s="11389" t="s">
        <v>18895</v>
      </c>
      <c r="L657" s="11389">
        <v>2</v>
      </c>
      <c r="M657" s="11382"/>
      <c r="N657" s="11389" t="s">
        <v>19607</v>
      </c>
      <c r="O657" s="11389" t="s">
        <v>18853</v>
      </c>
      <c r="P657" s="11389">
        <v>1</v>
      </c>
      <c r="Q657" s="11382"/>
    </row>
    <row r="658">
      <c r="B658" s="11382"/>
      <c r="C658" s="11382"/>
      <c r="D658" s="11382"/>
      <c r="E658" s="11382"/>
      <c r="F658" s="11382"/>
      <c r="G658" s="11382"/>
      <c r="H658" s="11382"/>
      <c r="I658" s="11382"/>
      <c r="J658" s="11389" t="s">
        <v>19608</v>
      </c>
      <c r="K658" s="11389" t="s">
        <v>18853</v>
      </c>
      <c r="L658" s="11389">
        <v>2</v>
      </c>
      <c r="M658" s="11382"/>
      <c r="N658" s="11389" t="s">
        <v>19458</v>
      </c>
      <c r="O658" s="11389" t="s">
        <v>18853</v>
      </c>
      <c r="P658" s="11389">
        <v>1</v>
      </c>
      <c r="Q658" s="11382"/>
    </row>
    <row r="659">
      <c r="B659" s="11382"/>
      <c r="C659" s="11382"/>
      <c r="D659" s="11382"/>
      <c r="E659" s="11382"/>
      <c r="F659" s="11382"/>
      <c r="G659" s="11382"/>
      <c r="H659" s="11382"/>
      <c r="I659" s="11382"/>
      <c r="J659" s="11389" t="s">
        <v>19609</v>
      </c>
      <c r="K659" s="11389" t="s">
        <v>18853</v>
      </c>
      <c r="L659" s="11389">
        <v>2</v>
      </c>
      <c r="M659" s="11382"/>
      <c r="N659" s="11389" t="s">
        <v>19610</v>
      </c>
      <c r="O659" s="11389" t="s">
        <v>18853</v>
      </c>
      <c r="P659" s="11389">
        <v>1</v>
      </c>
      <c r="Q659" s="11382"/>
    </row>
    <row r="660">
      <c r="B660" s="11382"/>
      <c r="C660" s="11382"/>
      <c r="D660" s="11382"/>
      <c r="E660" s="11382"/>
      <c r="F660" s="11382"/>
      <c r="G660" s="11382"/>
      <c r="H660" s="11382"/>
      <c r="I660" s="11382"/>
      <c r="J660" s="11389" t="s">
        <v>19441</v>
      </c>
      <c r="K660" s="11389" t="s">
        <v>18895</v>
      </c>
      <c r="L660" s="11389">
        <v>2</v>
      </c>
      <c r="M660" s="11382"/>
      <c r="N660" s="11389" t="s">
        <v>19606</v>
      </c>
      <c r="O660" s="11389" t="s">
        <v>18895</v>
      </c>
      <c r="P660" s="11389">
        <v>1</v>
      </c>
      <c r="Q660" s="11382"/>
    </row>
    <row r="661">
      <c r="B661" s="11382"/>
      <c r="C661" s="11382"/>
      <c r="D661" s="11382"/>
      <c r="E661" s="11382"/>
      <c r="F661" s="11382"/>
      <c r="G661" s="11382"/>
      <c r="H661" s="11382"/>
      <c r="I661" s="11382"/>
      <c r="J661" s="11389" t="s">
        <v>19611</v>
      </c>
      <c r="K661" s="11389" t="s">
        <v>18895</v>
      </c>
      <c r="L661" s="11389">
        <v>2</v>
      </c>
      <c r="M661" s="11382"/>
      <c r="N661" s="11389" t="s">
        <v>19612</v>
      </c>
      <c r="O661" s="11389" t="s">
        <v>18895</v>
      </c>
      <c r="P661" s="11389">
        <v>1</v>
      </c>
      <c r="Q661" s="11382"/>
    </row>
    <row r="662">
      <c r="B662" s="11382"/>
      <c r="C662" s="11382"/>
      <c r="D662" s="11382"/>
      <c r="E662" s="11382"/>
      <c r="F662" s="11382"/>
      <c r="G662" s="11382"/>
      <c r="H662" s="11382"/>
      <c r="I662" s="11382"/>
      <c r="J662" s="11389" t="s">
        <v>19433</v>
      </c>
      <c r="K662" s="11389" t="s">
        <v>18895</v>
      </c>
      <c r="L662" s="11389">
        <v>2</v>
      </c>
      <c r="M662" s="11382"/>
      <c r="N662" s="11389" t="s">
        <v>18967</v>
      </c>
      <c r="O662" s="11389" t="s">
        <v>18895</v>
      </c>
      <c r="P662" s="11389">
        <v>1</v>
      </c>
      <c r="Q662" s="11382"/>
    </row>
    <row r="663">
      <c r="B663" s="11382"/>
      <c r="C663" s="11382"/>
      <c r="D663" s="11382"/>
      <c r="E663" s="11382"/>
      <c r="F663" s="11382"/>
      <c r="G663" s="11382"/>
      <c r="H663" s="11382"/>
      <c r="I663" s="11382"/>
      <c r="J663" s="11389" t="s">
        <v>19613</v>
      </c>
      <c r="K663" s="11389" t="s">
        <v>18895</v>
      </c>
      <c r="L663" s="11389">
        <v>2</v>
      </c>
      <c r="M663" s="11382"/>
      <c r="N663" s="11389" t="s">
        <v>19614</v>
      </c>
      <c r="O663" s="11389" t="s">
        <v>18895</v>
      </c>
      <c r="P663" s="11389">
        <v>1</v>
      </c>
      <c r="Q663" s="11382"/>
    </row>
    <row r="664">
      <c r="B664" s="11382"/>
      <c r="C664" s="11382"/>
      <c r="D664" s="11382"/>
      <c r="E664" s="11382"/>
      <c r="F664" s="11382"/>
      <c r="G664" s="11382"/>
      <c r="H664" s="11382"/>
      <c r="I664" s="11382"/>
      <c r="J664" s="11389" t="s">
        <v>19615</v>
      </c>
      <c r="K664" s="11389" t="s">
        <v>18895</v>
      </c>
      <c r="L664" s="11389">
        <v>2</v>
      </c>
      <c r="M664" s="11382"/>
      <c r="N664" s="11389" t="s">
        <v>19616</v>
      </c>
      <c r="O664" s="11389" t="s">
        <v>18853</v>
      </c>
      <c r="P664" s="11389">
        <v>1</v>
      </c>
      <c r="Q664" s="11382"/>
    </row>
    <row r="665">
      <c r="B665" s="11382"/>
      <c r="C665" s="11382"/>
      <c r="D665" s="11382"/>
      <c r="E665" s="11382"/>
      <c r="F665" s="11382"/>
      <c r="G665" s="11382"/>
      <c r="H665" s="11382"/>
      <c r="I665" s="11382"/>
      <c r="J665" s="11389" t="s">
        <v>19617</v>
      </c>
      <c r="K665" s="11389"/>
      <c r="L665" s="11389">
        <v>2</v>
      </c>
      <c r="M665" s="11382"/>
      <c r="N665" s="11389" t="s">
        <v>19618</v>
      </c>
      <c r="O665" s="11389" t="s">
        <v>18853</v>
      </c>
      <c r="P665" s="11389">
        <v>1</v>
      </c>
      <c r="Q665" s="11382"/>
    </row>
    <row r="666">
      <c r="B666" s="11382"/>
      <c r="C666" s="11382"/>
      <c r="D666" s="11382"/>
      <c r="E666" s="11382"/>
      <c r="F666" s="11382"/>
      <c r="G666" s="11382"/>
      <c r="H666" s="11382"/>
      <c r="I666" s="11382"/>
      <c r="J666" s="11389" t="s">
        <v>19619</v>
      </c>
      <c r="K666" s="11389" t="s">
        <v>19620</v>
      </c>
      <c r="L666" s="11389">
        <v>2</v>
      </c>
      <c r="M666" s="11382"/>
      <c r="N666" s="11389" t="s">
        <v>19621</v>
      </c>
      <c r="O666" s="11389" t="s">
        <v>18895</v>
      </c>
      <c r="P666" s="11389">
        <v>1</v>
      </c>
      <c r="Q666" s="11382"/>
    </row>
    <row r="667">
      <c r="B667" s="11382"/>
      <c r="C667" s="11382"/>
      <c r="D667" s="11382"/>
      <c r="E667" s="11382"/>
      <c r="F667" s="11382"/>
      <c r="G667" s="11382"/>
      <c r="H667" s="11382"/>
      <c r="I667" s="11382"/>
      <c r="J667" s="11389" t="s">
        <v>19435</v>
      </c>
      <c r="K667" s="11389" t="s">
        <v>18895</v>
      </c>
      <c r="L667" s="11389">
        <v>2</v>
      </c>
      <c r="M667" s="11382"/>
      <c r="N667" s="11389" t="s">
        <v>19321</v>
      </c>
      <c r="O667" s="11389" t="s">
        <v>18895</v>
      </c>
      <c r="P667" s="11389">
        <v>1</v>
      </c>
      <c r="Q667" s="11382"/>
    </row>
    <row r="668">
      <c r="B668" s="11382"/>
      <c r="C668" s="11382"/>
      <c r="D668" s="11382"/>
      <c r="E668" s="11382"/>
      <c r="F668" s="11382"/>
      <c r="G668" s="11382"/>
      <c r="H668" s="11382"/>
      <c r="I668" s="11382"/>
      <c r="J668" s="11389" t="s">
        <v>19461</v>
      </c>
      <c r="K668" s="11389" t="s">
        <v>18853</v>
      </c>
      <c r="L668" s="11389">
        <v>2</v>
      </c>
      <c r="M668" s="11382"/>
      <c r="N668" s="11389" t="s">
        <v>19319</v>
      </c>
      <c r="O668" s="11389" t="s">
        <v>18895</v>
      </c>
      <c r="P668" s="11389">
        <v>1</v>
      </c>
      <c r="Q668" s="11382"/>
    </row>
    <row r="669">
      <c r="B669" s="11382"/>
      <c r="C669" s="11382"/>
      <c r="D669" s="11382"/>
      <c r="E669" s="11382"/>
      <c r="F669" s="11382"/>
      <c r="G669" s="11382"/>
      <c r="H669" s="11382"/>
      <c r="I669" s="11382"/>
      <c r="J669" s="11389" t="s">
        <v>19589</v>
      </c>
      <c r="K669" s="11389" t="s">
        <v>18853</v>
      </c>
      <c r="L669" s="11389">
        <v>2</v>
      </c>
      <c r="M669" s="11382"/>
      <c r="N669" s="11389" t="s">
        <v>19622</v>
      </c>
      <c r="O669" s="11389" t="s">
        <v>18853</v>
      </c>
      <c r="P669" s="11389">
        <v>1</v>
      </c>
      <c r="Q669" s="11382"/>
    </row>
    <row r="670">
      <c r="B670" s="11382"/>
      <c r="C670" s="11382"/>
      <c r="D670" s="11382"/>
      <c r="E670" s="11382"/>
      <c r="F670" s="11382"/>
      <c r="G670" s="11382"/>
      <c r="H670" s="11382"/>
      <c r="I670" s="11382"/>
      <c r="J670" s="11389" t="s">
        <v>19460</v>
      </c>
      <c r="K670" s="11389" t="s">
        <v>18853</v>
      </c>
      <c r="L670" s="11389">
        <v>2</v>
      </c>
      <c r="M670" s="11382"/>
      <c r="N670" s="11389" t="s">
        <v>19268</v>
      </c>
      <c r="O670" s="11389" t="s">
        <v>18895</v>
      </c>
      <c r="P670" s="11389">
        <v>1</v>
      </c>
      <c r="Q670" s="11382"/>
    </row>
    <row r="671">
      <c r="B671" s="11382"/>
      <c r="C671" s="11382"/>
      <c r="D671" s="11382"/>
      <c r="E671" s="11382"/>
      <c r="F671" s="11382"/>
      <c r="G671" s="11382"/>
      <c r="H671" s="11382"/>
      <c r="I671" s="11382"/>
      <c r="J671" s="11389" t="s">
        <v>19623</v>
      </c>
      <c r="K671" s="11389" t="s">
        <v>18853</v>
      </c>
      <c r="L671" s="11389">
        <v>2</v>
      </c>
      <c r="M671" s="11382"/>
      <c r="N671" s="11389" t="s">
        <v>19426</v>
      </c>
      <c r="O671" s="11389" t="s">
        <v>18895</v>
      </c>
      <c r="P671" s="11389">
        <v>1</v>
      </c>
      <c r="Q671" s="11382"/>
    </row>
    <row r="672">
      <c r="B672" s="11382"/>
      <c r="C672" s="11382"/>
      <c r="D672" s="11382"/>
      <c r="E672" s="11382"/>
      <c r="F672" s="11382"/>
      <c r="G672" s="11382"/>
      <c r="H672" s="11382"/>
      <c r="I672" s="11382"/>
      <c r="J672" s="11389" t="s">
        <v>19624</v>
      </c>
      <c r="K672" s="11389" t="s">
        <v>18853</v>
      </c>
      <c r="L672" s="11389">
        <v>2</v>
      </c>
      <c r="M672" s="11382"/>
      <c r="N672" s="11389" t="s">
        <v>19609</v>
      </c>
      <c r="O672" s="11389" t="s">
        <v>18853</v>
      </c>
      <c r="P672" s="11389">
        <v>1</v>
      </c>
      <c r="Q672" s="11382"/>
    </row>
    <row r="673">
      <c r="B673" s="11382"/>
      <c r="C673" s="11382"/>
      <c r="D673" s="11382"/>
      <c r="E673" s="11382"/>
      <c r="F673" s="11382"/>
      <c r="G673" s="11382"/>
      <c r="H673" s="11382"/>
      <c r="I673" s="11382"/>
      <c r="J673" s="11389" t="s">
        <v>19625</v>
      </c>
      <c r="K673" s="11389" t="s">
        <v>18873</v>
      </c>
      <c r="L673" s="11389">
        <v>2</v>
      </c>
      <c r="M673" s="11382"/>
      <c r="N673" s="11389" t="s">
        <v>19626</v>
      </c>
      <c r="O673" s="11389" t="s">
        <v>18853</v>
      </c>
      <c r="P673" s="11389">
        <v>1</v>
      </c>
      <c r="Q673" s="11382"/>
    </row>
    <row r="674">
      <c r="B674" s="11382"/>
      <c r="C674" s="11382"/>
      <c r="D674" s="11382"/>
      <c r="E674" s="11382"/>
      <c r="F674" s="11382"/>
      <c r="G674" s="11382"/>
      <c r="H674" s="11382"/>
      <c r="I674" s="11382"/>
      <c r="J674" s="11389" t="s">
        <v>19627</v>
      </c>
      <c r="K674" s="11389" t="s">
        <v>18853</v>
      </c>
      <c r="L674" s="11389">
        <v>2</v>
      </c>
      <c r="M674" s="11382"/>
      <c r="N674" s="11389" t="s">
        <v>19628</v>
      </c>
      <c r="O674" s="11389" t="s">
        <v>18853</v>
      </c>
      <c r="P674" s="11389">
        <v>1</v>
      </c>
      <c r="Q674" s="11382"/>
    </row>
    <row r="675">
      <c r="B675" s="11382"/>
      <c r="C675" s="11382"/>
      <c r="D675" s="11382"/>
      <c r="E675" s="11382"/>
      <c r="F675" s="11382"/>
      <c r="G675" s="11382"/>
      <c r="H675" s="11382"/>
      <c r="I675" s="11382"/>
      <c r="J675" s="11389" t="s">
        <v>19594</v>
      </c>
      <c r="K675" s="11389" t="s">
        <v>18853</v>
      </c>
      <c r="L675" s="11389">
        <v>2</v>
      </c>
      <c r="M675" s="11382"/>
      <c r="N675" s="11389" t="s">
        <v>19535</v>
      </c>
      <c r="O675" s="11389" t="s">
        <v>18895</v>
      </c>
      <c r="P675" s="11389">
        <v>1</v>
      </c>
      <c r="Q675" s="11382"/>
    </row>
    <row r="676">
      <c r="B676" s="11382"/>
      <c r="C676" s="11382"/>
      <c r="D676" s="11382"/>
      <c r="E676" s="11382"/>
      <c r="F676" s="11382"/>
      <c r="G676" s="11382"/>
      <c r="H676" s="11382"/>
      <c r="I676" s="11382"/>
      <c r="J676" s="11389" t="s">
        <v>19584</v>
      </c>
      <c r="K676" s="11389" t="s">
        <v>18853</v>
      </c>
      <c r="L676" s="11389">
        <v>2</v>
      </c>
      <c r="M676" s="11382"/>
      <c r="N676" s="11389" t="s">
        <v>19629</v>
      </c>
      <c r="O676" s="11389" t="s">
        <v>18895</v>
      </c>
      <c r="P676" s="11389">
        <v>1</v>
      </c>
      <c r="Q676" s="11382"/>
    </row>
    <row r="677">
      <c r="B677" s="11382"/>
      <c r="C677" s="11382"/>
      <c r="D677" s="11382"/>
      <c r="E677" s="11382"/>
      <c r="F677" s="11382"/>
      <c r="G677" s="11382"/>
      <c r="H677" s="11382"/>
      <c r="I677" s="11382"/>
      <c r="J677" s="11389" t="s">
        <v>19630</v>
      </c>
      <c r="K677" s="11389" t="s">
        <v>18853</v>
      </c>
      <c r="L677" s="11389">
        <v>2</v>
      </c>
      <c r="M677" s="11382"/>
      <c r="N677" s="11389" t="s">
        <v>19631</v>
      </c>
      <c r="O677" s="11389" t="s">
        <v>18895</v>
      </c>
      <c r="P677" s="11389">
        <v>1</v>
      </c>
      <c r="Q677" s="11382"/>
    </row>
    <row r="678">
      <c r="B678" s="11382"/>
      <c r="C678" s="11382"/>
      <c r="D678" s="11382"/>
      <c r="E678" s="11382"/>
      <c r="F678" s="11382"/>
      <c r="G678" s="11382"/>
      <c r="H678" s="11382"/>
      <c r="I678" s="11382"/>
      <c r="J678" s="11389" t="s">
        <v>19590</v>
      </c>
      <c r="K678" s="11389" t="s">
        <v>18853</v>
      </c>
      <c r="L678" s="11389">
        <v>2</v>
      </c>
      <c r="M678" s="11382"/>
      <c r="N678" s="11389" t="s">
        <v>19615</v>
      </c>
      <c r="O678" s="11389" t="s">
        <v>18895</v>
      </c>
      <c r="P678" s="11389">
        <v>1</v>
      </c>
      <c r="Q678" s="11382"/>
    </row>
    <row r="679">
      <c r="B679" s="11382"/>
      <c r="C679" s="11382"/>
      <c r="D679" s="11382"/>
      <c r="E679" s="11382"/>
      <c r="F679" s="11382"/>
      <c r="G679" s="11382"/>
      <c r="H679" s="11382"/>
      <c r="I679" s="11382"/>
      <c r="J679" s="11389" t="s">
        <v>19463</v>
      </c>
      <c r="K679" s="11389" t="s">
        <v>18853</v>
      </c>
      <c r="L679" s="11389">
        <v>2</v>
      </c>
      <c r="M679" s="11382"/>
      <c r="N679" s="11389" t="s">
        <v>19632</v>
      </c>
      <c r="O679" s="11389" t="s">
        <v>18895</v>
      </c>
      <c r="P679" s="11389">
        <v>1</v>
      </c>
      <c r="Q679" s="11382"/>
    </row>
    <row r="680">
      <c r="B680" s="11382"/>
      <c r="C680" s="11382"/>
      <c r="D680" s="11382"/>
      <c r="E680" s="11382"/>
      <c r="F680" s="11382"/>
      <c r="G680" s="11382"/>
      <c r="H680" s="11382"/>
      <c r="I680" s="11382"/>
      <c r="J680" s="11389" t="s">
        <v>19465</v>
      </c>
      <c r="K680" s="11389" t="s">
        <v>18912</v>
      </c>
      <c r="L680" s="11389">
        <v>2</v>
      </c>
      <c r="M680" s="11382"/>
      <c r="N680" s="11389" t="s">
        <v>19431</v>
      </c>
      <c r="O680" s="11389" t="s">
        <v>18895</v>
      </c>
      <c r="P680" s="11389">
        <v>1</v>
      </c>
      <c r="Q680" s="11382"/>
    </row>
    <row r="681">
      <c r="B681" s="11382"/>
      <c r="C681" s="11382"/>
      <c r="D681" s="11382"/>
      <c r="E681" s="11382"/>
      <c r="F681" s="11382"/>
      <c r="G681" s="11382"/>
      <c r="H681" s="11382"/>
      <c r="I681" s="11382"/>
      <c r="J681" s="11389" t="s">
        <v>19383</v>
      </c>
      <c r="K681" s="11389" t="s">
        <v>18853</v>
      </c>
      <c r="L681" s="11389">
        <v>2</v>
      </c>
      <c r="M681" s="11382"/>
      <c r="N681" s="11389" t="s">
        <v>19633</v>
      </c>
      <c r="O681" s="11389" t="s">
        <v>18853</v>
      </c>
      <c r="P681" s="11389">
        <v>1</v>
      </c>
      <c r="Q681" s="11382"/>
    </row>
    <row r="682">
      <c r="B682" s="11382"/>
      <c r="C682" s="11382"/>
      <c r="D682" s="11382"/>
      <c r="E682" s="11382"/>
      <c r="F682" s="11382"/>
      <c r="G682" s="11382"/>
      <c r="H682" s="11382"/>
      <c r="I682" s="11382"/>
      <c r="J682" s="11389" t="s">
        <v>19634</v>
      </c>
      <c r="K682" s="11389" t="s">
        <v>18853</v>
      </c>
      <c r="L682" s="11389">
        <v>2</v>
      </c>
      <c r="M682" s="11382"/>
      <c r="N682" s="11389" t="s">
        <v>19342</v>
      </c>
      <c r="O682" s="11389" t="s">
        <v>18853</v>
      </c>
      <c r="P682" s="11389">
        <v>1</v>
      </c>
      <c r="Q682" s="11382"/>
    </row>
    <row r="683">
      <c r="B683" s="11382"/>
      <c r="C683" s="11382"/>
      <c r="D683" s="11382"/>
      <c r="E683" s="11382"/>
      <c r="F683" s="11382"/>
      <c r="G683" s="11382"/>
      <c r="H683" s="11382"/>
      <c r="I683" s="11382"/>
      <c r="J683" s="11389" t="s">
        <v>19635</v>
      </c>
      <c r="K683" s="11389" t="s">
        <v>18853</v>
      </c>
      <c r="L683" s="11389">
        <v>2</v>
      </c>
      <c r="M683" s="11382"/>
      <c r="N683" s="11389" t="s">
        <v>19636</v>
      </c>
      <c r="O683" s="11389" t="s">
        <v>18853</v>
      </c>
      <c r="P683" s="11389">
        <v>1</v>
      </c>
      <c r="Q683" s="11382"/>
    </row>
    <row r="684">
      <c r="B684" s="11382"/>
      <c r="C684" s="11382"/>
      <c r="D684" s="11382"/>
      <c r="E684" s="11382"/>
      <c r="F684" s="11382"/>
      <c r="G684" s="11382"/>
      <c r="H684" s="11382"/>
      <c r="I684" s="11382"/>
      <c r="J684" s="11389" t="s">
        <v>19637</v>
      </c>
      <c r="K684" s="11389" t="s">
        <v>18853</v>
      </c>
      <c r="L684" s="11389">
        <v>2</v>
      </c>
      <c r="M684" s="11382"/>
      <c r="N684" s="11389" t="s">
        <v>19490</v>
      </c>
      <c r="O684" s="11389" t="s">
        <v>18853</v>
      </c>
      <c r="P684" s="11389">
        <v>1</v>
      </c>
      <c r="Q684" s="11382"/>
    </row>
    <row r="685">
      <c r="B685" s="11382"/>
      <c r="C685" s="11382"/>
      <c r="D685" s="11382"/>
      <c r="E685" s="11382"/>
      <c r="F685" s="11382"/>
      <c r="G685" s="11382"/>
      <c r="H685" s="11382"/>
      <c r="I685" s="11382"/>
      <c r="J685" s="11389" t="s">
        <v>19638</v>
      </c>
      <c r="K685" s="11389" t="s">
        <v>18853</v>
      </c>
      <c r="L685" s="11389">
        <v>2</v>
      </c>
      <c r="M685" s="11382"/>
      <c r="N685" s="11389" t="s">
        <v>19639</v>
      </c>
      <c r="O685" s="11389" t="s">
        <v>18853</v>
      </c>
      <c r="P685" s="11389">
        <v>1</v>
      </c>
      <c r="Q685" s="11382"/>
    </row>
    <row r="686">
      <c r="B686" s="11382"/>
      <c r="C686" s="11382"/>
      <c r="D686" s="11382"/>
      <c r="E686" s="11382"/>
      <c r="F686" s="11382"/>
      <c r="G686" s="11382"/>
      <c r="H686" s="11382"/>
      <c r="I686" s="11382"/>
      <c r="J686" s="11389" t="s">
        <v>19640</v>
      </c>
      <c r="K686" s="11389" t="s">
        <v>18853</v>
      </c>
      <c r="L686" s="11389">
        <v>2</v>
      </c>
      <c r="M686" s="11382"/>
      <c r="N686" s="11389" t="s">
        <v>19641</v>
      </c>
      <c r="O686" s="11389" t="s">
        <v>18853</v>
      </c>
      <c r="P686" s="11389">
        <v>1</v>
      </c>
      <c r="Q686" s="11382"/>
    </row>
    <row r="687">
      <c r="B687" s="11382"/>
      <c r="C687" s="11382"/>
      <c r="D687" s="11382"/>
      <c r="E687" s="11382"/>
      <c r="F687" s="11382"/>
      <c r="G687" s="11382"/>
      <c r="H687" s="11382"/>
      <c r="I687" s="11382"/>
      <c r="J687" s="11389" t="s">
        <v>19381</v>
      </c>
      <c r="K687" s="11389" t="s">
        <v>18853</v>
      </c>
      <c r="L687" s="11389">
        <v>2</v>
      </c>
      <c r="M687" s="11382"/>
      <c r="N687" s="11389" t="s">
        <v>19642</v>
      </c>
      <c r="O687" s="11389" t="s">
        <v>18853</v>
      </c>
      <c r="P687" s="11389">
        <v>1</v>
      </c>
      <c r="Q687" s="11382"/>
    </row>
    <row r="688">
      <c r="B688" s="11382"/>
      <c r="C688" s="11382"/>
      <c r="D688" s="11382"/>
      <c r="E688" s="11382"/>
      <c r="F688" s="11382"/>
      <c r="G688" s="11382"/>
      <c r="H688" s="11382"/>
      <c r="I688" s="11382"/>
      <c r="J688" s="11389" t="s">
        <v>19379</v>
      </c>
      <c r="K688" s="11389" t="s">
        <v>18853</v>
      </c>
      <c r="L688" s="11389">
        <v>2</v>
      </c>
      <c r="M688" s="11382"/>
      <c r="N688" s="11389" t="s">
        <v>19481</v>
      </c>
      <c r="O688" s="11389" t="s">
        <v>18912</v>
      </c>
      <c r="P688" s="11389">
        <v>1</v>
      </c>
      <c r="Q688" s="11382"/>
    </row>
    <row r="689">
      <c r="B689" s="11382"/>
      <c r="C689" s="11382"/>
      <c r="D689" s="11382"/>
      <c r="E689" s="11382"/>
      <c r="F689" s="11382"/>
      <c r="G689" s="11382"/>
      <c r="H689" s="11382"/>
      <c r="I689" s="11382"/>
      <c r="J689" s="11389" t="s">
        <v>19643</v>
      </c>
      <c r="K689" s="11389" t="s">
        <v>18853</v>
      </c>
      <c r="L689" s="11389">
        <v>2</v>
      </c>
      <c r="M689" s="11382"/>
      <c r="N689" s="11389" t="s">
        <v>19644</v>
      </c>
      <c r="O689" s="11389" t="s">
        <v>18895</v>
      </c>
      <c r="P689" s="11389">
        <v>1</v>
      </c>
      <c r="Q689" s="11382"/>
    </row>
    <row r="690">
      <c r="B690" s="11382"/>
      <c r="C690" s="11382"/>
      <c r="D690" s="11382"/>
      <c r="E690" s="11382"/>
      <c r="F690" s="11382"/>
      <c r="G690" s="11382"/>
      <c r="H690" s="11382"/>
      <c r="I690" s="11382"/>
      <c r="J690" s="11389" t="s">
        <v>19645</v>
      </c>
      <c r="K690" s="11389" t="s">
        <v>18853</v>
      </c>
      <c r="L690" s="11389">
        <v>2</v>
      </c>
      <c r="M690" s="11382"/>
      <c r="N690" s="11389" t="s">
        <v>19646</v>
      </c>
      <c r="O690" s="11389" t="s">
        <v>18895</v>
      </c>
      <c r="P690" s="11389">
        <v>1</v>
      </c>
      <c r="Q690" s="11382"/>
    </row>
    <row r="691">
      <c r="B691" s="11382"/>
      <c r="C691" s="11382"/>
      <c r="D691" s="11382"/>
      <c r="E691" s="11382"/>
      <c r="F691" s="11382"/>
      <c r="G691" s="11382"/>
      <c r="H691" s="11382"/>
      <c r="I691" s="11382"/>
      <c r="J691" s="11389" t="s">
        <v>19647</v>
      </c>
      <c r="K691" s="11389" t="s">
        <v>18853</v>
      </c>
      <c r="L691" s="11389">
        <v>2</v>
      </c>
      <c r="M691" s="11382"/>
      <c r="N691" s="11389" t="s">
        <v>19648</v>
      </c>
      <c r="O691" s="11389" t="s">
        <v>18895</v>
      </c>
      <c r="P691" s="11389">
        <v>1</v>
      </c>
      <c r="Q691" s="11382"/>
    </row>
    <row r="692">
      <c r="B692" s="11382"/>
      <c r="C692" s="11382"/>
      <c r="D692" s="11382"/>
      <c r="E692" s="11382"/>
      <c r="F692" s="11382"/>
      <c r="G692" s="11382"/>
      <c r="H692" s="11382"/>
      <c r="I692" s="11382"/>
      <c r="J692" s="11389" t="s">
        <v>19649</v>
      </c>
      <c r="K692" s="11389" t="s">
        <v>18853</v>
      </c>
      <c r="L692" s="11389">
        <v>2</v>
      </c>
      <c r="M692" s="11382"/>
      <c r="N692" s="11389" t="s">
        <v>18946</v>
      </c>
      <c r="O692" s="11389" t="s">
        <v>18850</v>
      </c>
      <c r="P692" s="11389">
        <v>1</v>
      </c>
      <c r="Q692" s="11382"/>
    </row>
    <row r="693">
      <c r="B693" s="11382"/>
      <c r="C693" s="11382"/>
      <c r="D693" s="11382"/>
      <c r="E693" s="11382"/>
      <c r="F693" s="11382"/>
      <c r="G693" s="11382"/>
      <c r="H693" s="11382"/>
      <c r="I693" s="11382"/>
      <c r="J693" s="11389" t="s">
        <v>19650</v>
      </c>
      <c r="K693" s="11389" t="s">
        <v>18853</v>
      </c>
      <c r="L693" s="11389">
        <v>2</v>
      </c>
      <c r="M693" s="11382"/>
      <c r="N693" s="11389" t="s">
        <v>19651</v>
      </c>
      <c r="O693" s="11389" t="s">
        <v>18895</v>
      </c>
      <c r="P693" s="11389">
        <v>1</v>
      </c>
      <c r="Q693" s="11382"/>
    </row>
    <row r="694">
      <c r="B694" s="11382"/>
      <c r="C694" s="11382"/>
      <c r="D694" s="11382"/>
      <c r="E694" s="11382"/>
      <c r="F694" s="11382"/>
      <c r="G694" s="11382"/>
      <c r="H694" s="11382"/>
      <c r="I694" s="11382"/>
      <c r="J694" s="11389" t="s">
        <v>19652</v>
      </c>
      <c r="K694" s="11389" t="s">
        <v>18853</v>
      </c>
      <c r="L694" s="11389">
        <v>2</v>
      </c>
      <c r="M694" s="11382"/>
      <c r="N694" s="11389" t="s">
        <v>19653</v>
      </c>
      <c r="O694" s="11389" t="s">
        <v>18853</v>
      </c>
      <c r="P694" s="11389">
        <v>1</v>
      </c>
      <c r="Q694" s="11382"/>
    </row>
    <row r="695">
      <c r="B695" s="11382"/>
      <c r="C695" s="11382"/>
      <c r="D695" s="11382"/>
      <c r="E695" s="11382"/>
      <c r="F695" s="11382"/>
      <c r="G695" s="11382"/>
      <c r="H695" s="11382"/>
      <c r="I695" s="11382"/>
      <c r="J695" s="11389" t="s">
        <v>19565</v>
      </c>
      <c r="K695" s="11389" t="s">
        <v>18853</v>
      </c>
      <c r="L695" s="11389">
        <v>2</v>
      </c>
      <c r="M695" s="11382"/>
      <c r="N695" s="11389" t="s">
        <v>19654</v>
      </c>
      <c r="O695" s="11389" t="s">
        <v>18853</v>
      </c>
      <c r="P695" s="11389">
        <v>1</v>
      </c>
      <c r="Q695" s="11382"/>
    </row>
    <row r="696">
      <c r="B696" s="11382"/>
      <c r="C696" s="11382"/>
      <c r="D696" s="11382"/>
      <c r="E696" s="11382"/>
      <c r="F696" s="11382"/>
      <c r="G696" s="11382"/>
      <c r="H696" s="11382"/>
      <c r="I696" s="11382"/>
      <c r="J696" s="11389" t="s">
        <v>19474</v>
      </c>
      <c r="K696" s="11389" t="s">
        <v>18853</v>
      </c>
      <c r="L696" s="11389">
        <v>2</v>
      </c>
      <c r="M696" s="11382"/>
      <c r="N696" s="11389" t="s">
        <v>19655</v>
      </c>
      <c r="O696" s="11389" t="s">
        <v>18853</v>
      </c>
      <c r="P696" s="11389">
        <v>1</v>
      </c>
      <c r="Q696" s="11382"/>
    </row>
    <row r="697">
      <c r="B697" s="11382"/>
      <c r="C697" s="11382"/>
      <c r="D697" s="11382"/>
      <c r="E697" s="11382"/>
      <c r="F697" s="11382"/>
      <c r="G697" s="11382"/>
      <c r="H697" s="11382"/>
      <c r="I697" s="11382"/>
      <c r="J697" s="11389" t="s">
        <v>19464</v>
      </c>
      <c r="K697" s="11389" t="s">
        <v>18912</v>
      </c>
      <c r="L697" s="11389">
        <v>2</v>
      </c>
      <c r="M697" s="11382"/>
      <c r="N697" s="11389" t="s">
        <v>19482</v>
      </c>
      <c r="O697" s="11389" t="s">
        <v>18853</v>
      </c>
      <c r="P697" s="11389">
        <v>1</v>
      </c>
      <c r="Q697" s="11382"/>
    </row>
    <row r="698">
      <c r="B698" s="11382"/>
      <c r="C698" s="11382"/>
      <c r="D698" s="11382"/>
      <c r="E698" s="11382"/>
      <c r="F698" s="11382"/>
      <c r="G698" s="11382"/>
      <c r="H698" s="11382"/>
      <c r="I698" s="11382"/>
      <c r="J698" s="11389" t="s">
        <v>19656</v>
      </c>
      <c r="K698" s="11389" t="s">
        <v>18853</v>
      </c>
      <c r="L698" s="11389">
        <v>2</v>
      </c>
      <c r="M698" s="11382"/>
      <c r="N698" s="11389" t="s">
        <v>19657</v>
      </c>
      <c r="O698" s="11389" t="s">
        <v>18853</v>
      </c>
      <c r="P698" s="11389">
        <v>1</v>
      </c>
      <c r="Q698" s="11382"/>
    </row>
    <row r="699">
      <c r="B699" s="11382"/>
      <c r="C699" s="11382"/>
      <c r="D699" s="11382"/>
      <c r="E699" s="11382"/>
      <c r="F699" s="11382"/>
      <c r="G699" s="11382"/>
      <c r="H699" s="11382"/>
      <c r="I699" s="11382"/>
      <c r="J699" s="11389" t="s">
        <v>19556</v>
      </c>
      <c r="K699" s="11389" t="s">
        <v>18853</v>
      </c>
      <c r="L699" s="11389">
        <v>2</v>
      </c>
      <c r="M699" s="11382"/>
      <c r="N699" s="11389" t="s">
        <v>19658</v>
      </c>
      <c r="O699" s="11389" t="s">
        <v>18853</v>
      </c>
      <c r="P699" s="11389">
        <v>1</v>
      </c>
      <c r="Q699" s="11382"/>
    </row>
    <row r="700">
      <c r="B700" s="11382"/>
      <c r="C700" s="11382"/>
      <c r="D700" s="11382"/>
      <c r="E700" s="11382"/>
      <c r="F700" s="11382"/>
      <c r="G700" s="11382"/>
      <c r="H700" s="11382"/>
      <c r="I700" s="11382"/>
      <c r="J700" s="11389" t="s">
        <v>19659</v>
      </c>
      <c r="K700" s="11389" t="s">
        <v>18853</v>
      </c>
      <c r="L700" s="11389">
        <v>2</v>
      </c>
      <c r="M700" s="11382"/>
      <c r="N700" s="11389" t="s">
        <v>19473</v>
      </c>
      <c r="O700" s="11389" t="s">
        <v>18853</v>
      </c>
      <c r="P700" s="11389">
        <v>1</v>
      </c>
      <c r="Q700" s="11382"/>
    </row>
    <row r="701">
      <c r="B701" s="11382"/>
      <c r="C701" s="11382"/>
      <c r="D701" s="11382"/>
      <c r="E701" s="11382"/>
      <c r="F701" s="11382"/>
      <c r="G701" s="11382"/>
      <c r="H701" s="11382"/>
      <c r="I701" s="11382"/>
      <c r="J701" s="11389" t="s">
        <v>19469</v>
      </c>
      <c r="K701" s="11389" t="s">
        <v>18853</v>
      </c>
      <c r="L701" s="11389">
        <v>2</v>
      </c>
      <c r="M701" s="11382"/>
      <c r="N701" s="11389" t="s">
        <v>19660</v>
      </c>
      <c r="O701" s="11389" t="s">
        <v>18853</v>
      </c>
      <c r="P701" s="11389">
        <v>1</v>
      </c>
      <c r="Q701" s="11382"/>
    </row>
    <row r="702">
      <c r="B702" s="11382"/>
      <c r="C702" s="11382"/>
      <c r="D702" s="11382"/>
      <c r="E702" s="11382"/>
      <c r="F702" s="11382"/>
      <c r="G702" s="11382"/>
      <c r="H702" s="11382"/>
      <c r="I702" s="11382"/>
      <c r="J702" s="11389" t="s">
        <v>19661</v>
      </c>
      <c r="K702" s="11389" t="s">
        <v>18853</v>
      </c>
      <c r="L702" s="11389">
        <v>2</v>
      </c>
      <c r="M702" s="11382"/>
      <c r="N702" s="11389" t="s">
        <v>19662</v>
      </c>
      <c r="O702" s="11389" t="s">
        <v>18853</v>
      </c>
      <c r="P702" s="11389">
        <v>1</v>
      </c>
      <c r="Q702" s="11382"/>
    </row>
    <row r="703">
      <c r="B703" s="11382"/>
      <c r="C703" s="11382"/>
      <c r="D703" s="11382"/>
      <c r="E703" s="11382"/>
      <c r="F703" s="11382"/>
      <c r="G703" s="11382"/>
      <c r="H703" s="11382"/>
      <c r="I703" s="11382"/>
      <c r="J703" s="11389" t="s">
        <v>19468</v>
      </c>
      <c r="K703" s="11389" t="s">
        <v>18853</v>
      </c>
      <c r="L703" s="11389">
        <v>2</v>
      </c>
      <c r="M703" s="11382"/>
      <c r="N703" s="11389" t="s">
        <v>19663</v>
      </c>
      <c r="O703" s="11389" t="s">
        <v>18853</v>
      </c>
      <c r="P703" s="11389">
        <v>1</v>
      </c>
      <c r="Q703" s="11382"/>
    </row>
    <row r="704">
      <c r="B704" s="11382"/>
      <c r="C704" s="11382"/>
      <c r="D704" s="11382"/>
      <c r="E704" s="11382"/>
      <c r="F704" s="11382"/>
      <c r="G704" s="11382"/>
      <c r="H704" s="11382"/>
      <c r="I704" s="11382"/>
      <c r="J704" s="11389" t="s">
        <v>19598</v>
      </c>
      <c r="K704" s="11389" t="s">
        <v>18853</v>
      </c>
      <c r="L704" s="11389">
        <v>2</v>
      </c>
      <c r="M704" s="11382"/>
      <c r="N704" s="11389" t="s">
        <v>19664</v>
      </c>
      <c r="O704" s="11389" t="s">
        <v>18853</v>
      </c>
      <c r="P704" s="11389">
        <v>1</v>
      </c>
      <c r="Q704" s="11382"/>
    </row>
    <row r="705">
      <c r="B705" s="11382"/>
      <c r="C705" s="11382"/>
      <c r="D705" s="11382"/>
      <c r="E705" s="11382"/>
      <c r="F705" s="11382"/>
      <c r="G705" s="11382"/>
      <c r="H705" s="11382"/>
      <c r="I705" s="11382"/>
      <c r="J705" s="11389" t="s">
        <v>19599</v>
      </c>
      <c r="K705" s="11389" t="s">
        <v>18853</v>
      </c>
      <c r="L705" s="11389">
        <v>2</v>
      </c>
      <c r="M705" s="11382"/>
      <c r="N705" s="11389" t="s">
        <v>19665</v>
      </c>
      <c r="O705" s="11389" t="s">
        <v>18853</v>
      </c>
      <c r="P705" s="11389">
        <v>1</v>
      </c>
      <c r="Q705" s="11382"/>
    </row>
    <row r="706">
      <c r="B706" s="11382"/>
      <c r="C706" s="11382"/>
      <c r="D706" s="11382"/>
      <c r="E706" s="11382"/>
      <c r="F706" s="11382"/>
      <c r="G706" s="11382"/>
      <c r="H706" s="11382"/>
      <c r="I706" s="11382"/>
      <c r="J706" s="11389" t="s">
        <v>19605</v>
      </c>
      <c r="K706" s="11389" t="s">
        <v>18853</v>
      </c>
      <c r="L706" s="11389">
        <v>2</v>
      </c>
      <c r="M706" s="11382"/>
      <c r="N706" s="11389" t="s">
        <v>19666</v>
      </c>
      <c r="O706" s="11389" t="s">
        <v>18853</v>
      </c>
      <c r="P706" s="11389">
        <v>1</v>
      </c>
      <c r="Q706" s="11382"/>
    </row>
    <row r="707">
      <c r="B707" s="11382"/>
      <c r="C707" s="11382"/>
      <c r="D707" s="11382"/>
      <c r="E707" s="11382"/>
      <c r="F707" s="11382"/>
      <c r="G707" s="11382"/>
      <c r="H707" s="11382"/>
      <c r="I707" s="11382"/>
      <c r="J707" s="11389" t="s">
        <v>19610</v>
      </c>
      <c r="K707" s="11389" t="s">
        <v>18853</v>
      </c>
      <c r="L707" s="11389">
        <v>2</v>
      </c>
      <c r="M707" s="11382"/>
      <c r="N707" s="11389" t="s">
        <v>19667</v>
      </c>
      <c r="O707" s="11389" t="s">
        <v>18912</v>
      </c>
      <c r="P707" s="11389">
        <v>1</v>
      </c>
      <c r="Q707" s="11382"/>
    </row>
    <row r="708">
      <c r="B708" s="11382"/>
      <c r="C708" s="11382"/>
      <c r="D708" s="11382"/>
      <c r="E708" s="11382"/>
      <c r="F708" s="11382"/>
      <c r="G708" s="11382"/>
      <c r="H708" s="11382"/>
      <c r="I708" s="11382"/>
      <c r="J708" s="11389" t="s">
        <v>19553</v>
      </c>
      <c r="K708" s="11389"/>
      <c r="L708" s="11389">
        <v>2</v>
      </c>
      <c r="M708" s="11382"/>
      <c r="N708" s="11389" t="s">
        <v>19668</v>
      </c>
      <c r="O708" s="11389" t="s">
        <v>18912</v>
      </c>
      <c r="P708" s="11389">
        <v>1</v>
      </c>
      <c r="Q708" s="11382"/>
    </row>
    <row r="709">
      <c r="B709" s="11382"/>
      <c r="C709" s="11382"/>
      <c r="D709" s="11382"/>
      <c r="E709" s="11382"/>
      <c r="F709" s="11382"/>
      <c r="G709" s="11382"/>
      <c r="H709" s="11382"/>
      <c r="I709" s="11382"/>
      <c r="J709" s="11389" t="s">
        <v>19470</v>
      </c>
      <c r="K709" s="11389"/>
      <c r="L709" s="11389">
        <v>2</v>
      </c>
      <c r="M709" s="11382"/>
      <c r="N709" s="11389" t="s">
        <v>19669</v>
      </c>
      <c r="O709" s="11389" t="s">
        <v>18912</v>
      </c>
      <c r="P709" s="11389">
        <v>1</v>
      </c>
      <c r="Q709" s="11382"/>
    </row>
    <row r="710">
      <c r="B710" s="11382"/>
      <c r="C710" s="11382"/>
      <c r="D710" s="11382"/>
      <c r="E710" s="11382"/>
      <c r="F710" s="11382"/>
      <c r="G710" s="11382"/>
      <c r="H710" s="11382"/>
      <c r="I710" s="11382"/>
      <c r="J710" s="11389" t="s">
        <v>19570</v>
      </c>
      <c r="K710" s="11389" t="s">
        <v>18853</v>
      </c>
      <c r="L710" s="11389">
        <v>2</v>
      </c>
      <c r="M710" s="11382"/>
      <c r="N710" s="11389" t="s">
        <v>19670</v>
      </c>
      <c r="O710" s="11389" t="s">
        <v>18853</v>
      </c>
      <c r="P710" s="11389">
        <v>1</v>
      </c>
      <c r="Q710" s="11382"/>
    </row>
    <row r="711">
      <c r="B711" s="11382"/>
      <c r="C711" s="11382"/>
      <c r="D711" s="11382"/>
      <c r="E711" s="11382"/>
      <c r="F711" s="11382"/>
      <c r="G711" s="11382"/>
      <c r="H711" s="11382"/>
      <c r="I711" s="11382"/>
      <c r="J711" s="11389" t="s">
        <v>19476</v>
      </c>
      <c r="K711" s="11389" t="s">
        <v>18912</v>
      </c>
      <c r="L711" s="11389">
        <v>2</v>
      </c>
      <c r="M711" s="11382"/>
      <c r="N711" s="11389" t="s">
        <v>19182</v>
      </c>
      <c r="O711" s="11389" t="s">
        <v>18853</v>
      </c>
      <c r="P711" s="11389">
        <v>1</v>
      </c>
      <c r="Q711" s="11382"/>
    </row>
    <row r="712">
      <c r="B712" s="11382"/>
      <c r="C712" s="11382"/>
      <c r="D712" s="11382"/>
      <c r="E712" s="11382"/>
      <c r="F712" s="11382"/>
      <c r="G712" s="11382"/>
      <c r="H712" s="11382"/>
      <c r="I712" s="11382"/>
      <c r="J712" s="11389" t="s">
        <v>19471</v>
      </c>
      <c r="K712" s="11389" t="s">
        <v>18873</v>
      </c>
      <c r="L712" s="11389">
        <v>2</v>
      </c>
      <c r="M712" s="11382"/>
      <c r="N712" s="11389" t="s">
        <v>19671</v>
      </c>
      <c r="O712" s="11389" t="s">
        <v>18853</v>
      </c>
      <c r="P712" s="11389">
        <v>1</v>
      </c>
      <c r="Q712" s="11382"/>
    </row>
    <row r="713">
      <c r="B713" s="11382"/>
      <c r="C713" s="11382"/>
      <c r="D713" s="11382"/>
      <c r="E713" s="11382"/>
      <c r="F713" s="11382"/>
      <c r="G713" s="11382"/>
      <c r="H713" s="11382"/>
      <c r="I713" s="11382"/>
      <c r="J713" s="11389" t="s">
        <v>19672</v>
      </c>
      <c r="K713" s="11389" t="s">
        <v>18853</v>
      </c>
      <c r="L713" s="11389">
        <v>2</v>
      </c>
      <c r="M713" s="11382"/>
      <c r="N713" s="11389" t="s">
        <v>19673</v>
      </c>
      <c r="O713" s="11389" t="s">
        <v>18853</v>
      </c>
      <c r="P713" s="11389">
        <v>1</v>
      </c>
      <c r="Q713" s="11382"/>
    </row>
    <row r="714">
      <c r="B714" s="11382"/>
      <c r="C714" s="11382"/>
      <c r="D714" s="11382"/>
      <c r="E714" s="11382"/>
      <c r="F714" s="11382"/>
      <c r="G714" s="11382"/>
      <c r="H714" s="11382"/>
      <c r="I714" s="11382"/>
      <c r="J714" s="11389" t="s">
        <v>19475</v>
      </c>
      <c r="K714" s="11389" t="s">
        <v>18853</v>
      </c>
      <c r="L714" s="11389">
        <v>2</v>
      </c>
      <c r="M714" s="11382"/>
      <c r="N714" s="11389" t="s">
        <v>19674</v>
      </c>
      <c r="O714" s="11389" t="s">
        <v>18853</v>
      </c>
      <c r="P714" s="11389">
        <v>1</v>
      </c>
      <c r="Q714" s="11382"/>
    </row>
    <row r="715">
      <c r="B715" s="11382"/>
      <c r="C715" s="11382"/>
      <c r="D715" s="11382"/>
      <c r="E715" s="11382"/>
      <c r="F715" s="11382"/>
      <c r="G715" s="11382"/>
      <c r="H715" s="11382"/>
      <c r="I715" s="11382"/>
      <c r="J715" s="11389" t="s">
        <v>19675</v>
      </c>
      <c r="K715" s="11389" t="s">
        <v>18853</v>
      </c>
      <c r="L715" s="11389">
        <v>2</v>
      </c>
      <c r="M715" s="11382"/>
      <c r="N715" s="11389" t="s">
        <v>19357</v>
      </c>
      <c r="O715" s="11389" t="s">
        <v>18853</v>
      </c>
      <c r="P715" s="11389">
        <v>1</v>
      </c>
      <c r="Q715" s="11382"/>
    </row>
    <row r="716">
      <c r="B716" s="11382"/>
      <c r="C716" s="11382"/>
      <c r="D716" s="11382"/>
      <c r="E716" s="11382"/>
      <c r="F716" s="11382"/>
      <c r="G716" s="11382"/>
      <c r="H716" s="11382"/>
      <c r="I716" s="11382"/>
      <c r="J716" s="11389" t="s">
        <v>19398</v>
      </c>
      <c r="K716" s="11389" t="s">
        <v>18853</v>
      </c>
      <c r="L716" s="11389">
        <v>2</v>
      </c>
      <c r="M716" s="11382"/>
      <c r="N716" s="11389" t="s">
        <v>19676</v>
      </c>
      <c r="O716" s="11389" t="s">
        <v>18853</v>
      </c>
      <c r="P716" s="11389">
        <v>1</v>
      </c>
      <c r="Q716" s="11382"/>
    </row>
    <row r="717">
      <c r="B717" s="11382"/>
      <c r="C717" s="11382"/>
      <c r="D717" s="11382"/>
      <c r="E717" s="11382"/>
      <c r="F717" s="11382"/>
      <c r="G717" s="11382"/>
      <c r="H717" s="11382"/>
      <c r="I717" s="11382"/>
      <c r="J717" s="11389" t="s">
        <v>19676</v>
      </c>
      <c r="K717" s="11389" t="s">
        <v>18853</v>
      </c>
      <c r="L717" s="11389">
        <v>2</v>
      </c>
      <c r="M717" s="11382"/>
      <c r="N717" s="11389" t="s">
        <v>19466</v>
      </c>
      <c r="O717" s="11389" t="s">
        <v>18853</v>
      </c>
      <c r="P717" s="11389">
        <v>1</v>
      </c>
      <c r="Q717" s="11382"/>
    </row>
    <row r="718">
      <c r="B718" s="11382"/>
      <c r="C718" s="11382"/>
      <c r="D718" s="11382"/>
      <c r="E718" s="11382"/>
      <c r="F718" s="11382"/>
      <c r="G718" s="11382"/>
      <c r="H718" s="11382"/>
      <c r="I718" s="11382"/>
      <c r="J718" s="11389" t="s">
        <v>19677</v>
      </c>
      <c r="K718" s="11389" t="s">
        <v>18853</v>
      </c>
      <c r="L718" s="11389">
        <v>2</v>
      </c>
      <c r="M718" s="11382"/>
      <c r="N718" s="11389" t="s">
        <v>19677</v>
      </c>
      <c r="O718" s="11389" t="s">
        <v>18853</v>
      </c>
      <c r="P718" s="11389">
        <v>1</v>
      </c>
      <c r="Q718" s="11382"/>
    </row>
    <row r="719">
      <c r="B719" s="11382"/>
      <c r="C719" s="11382"/>
      <c r="D719" s="11382"/>
      <c r="E719" s="11382"/>
      <c r="F719" s="11382"/>
      <c r="G719" s="11382"/>
      <c r="H719" s="11382"/>
      <c r="I719" s="11382"/>
      <c r="J719" s="11389" t="s">
        <v>19678</v>
      </c>
      <c r="K719" s="11389" t="s">
        <v>18853</v>
      </c>
      <c r="L719" s="11389">
        <v>2</v>
      </c>
      <c r="M719" s="11382"/>
      <c r="N719" s="11389" t="s">
        <v>19679</v>
      </c>
      <c r="O719" s="11389" t="s">
        <v>18853</v>
      </c>
      <c r="P719" s="11389">
        <v>1</v>
      </c>
      <c r="Q719" s="11382"/>
    </row>
    <row r="720">
      <c r="B720" s="11382"/>
      <c r="C720" s="11382"/>
      <c r="D720" s="11382"/>
      <c r="E720" s="11382"/>
      <c r="F720" s="11382"/>
      <c r="G720" s="11382"/>
      <c r="H720" s="11382"/>
      <c r="I720" s="11382"/>
      <c r="J720" s="11389" t="s">
        <v>19680</v>
      </c>
      <c r="K720" s="11389" t="s">
        <v>18853</v>
      </c>
      <c r="L720" s="11389">
        <v>2</v>
      </c>
      <c r="M720" s="11382"/>
      <c r="N720" s="11389" t="s">
        <v>19285</v>
      </c>
      <c r="O720" s="11389" t="s">
        <v>18853</v>
      </c>
      <c r="P720" s="11389">
        <v>1</v>
      </c>
      <c r="Q720" s="11382"/>
    </row>
    <row r="721">
      <c r="B721" s="11382"/>
      <c r="C721" s="11382"/>
      <c r="D721" s="11382"/>
      <c r="E721" s="11382"/>
      <c r="F721" s="11382"/>
      <c r="G721" s="11382"/>
      <c r="H721" s="11382"/>
      <c r="I721" s="11382"/>
      <c r="J721" s="11389" t="s">
        <v>19391</v>
      </c>
      <c r="K721" s="11389" t="s">
        <v>18912</v>
      </c>
      <c r="L721" s="11389">
        <v>2</v>
      </c>
      <c r="M721" s="11382"/>
      <c r="N721" s="11389" t="s">
        <v>19681</v>
      </c>
      <c r="O721" s="11389" t="s">
        <v>18853</v>
      </c>
      <c r="P721" s="11389">
        <v>1</v>
      </c>
      <c r="Q721" s="11382"/>
    </row>
    <row r="722">
      <c r="B722" s="11382"/>
      <c r="C722" s="11382"/>
      <c r="D722" s="11382"/>
      <c r="E722" s="11382"/>
      <c r="F722" s="11382"/>
      <c r="G722" s="11382"/>
      <c r="H722" s="11382"/>
      <c r="I722" s="11382"/>
      <c r="J722" s="11389" t="s">
        <v>19387</v>
      </c>
      <c r="K722" s="11389" t="s">
        <v>18912</v>
      </c>
      <c r="L722" s="11389">
        <v>2</v>
      </c>
      <c r="M722" s="11382"/>
      <c r="N722" s="11389" t="s">
        <v>19682</v>
      </c>
      <c r="O722" s="11389" t="s">
        <v>18853</v>
      </c>
      <c r="P722" s="11389">
        <v>1</v>
      </c>
      <c r="Q722" s="11382"/>
    </row>
    <row r="723">
      <c r="B723" s="11382"/>
      <c r="C723" s="11382"/>
      <c r="D723" s="11382"/>
      <c r="E723" s="11382"/>
      <c r="F723" s="11382"/>
      <c r="G723" s="11382"/>
      <c r="H723" s="11382"/>
      <c r="I723" s="11382"/>
      <c r="J723" s="11389" t="s">
        <v>19393</v>
      </c>
      <c r="K723" s="11389" t="s">
        <v>18912</v>
      </c>
      <c r="L723" s="11389">
        <v>2</v>
      </c>
      <c r="M723" s="11382"/>
      <c r="N723" s="11389" t="s">
        <v>19683</v>
      </c>
      <c r="O723" s="11389" t="s">
        <v>18912</v>
      </c>
      <c r="P723" s="11389">
        <v>1</v>
      </c>
      <c r="Q723" s="11382"/>
    </row>
    <row r="724">
      <c r="B724" s="11382"/>
      <c r="C724" s="11382"/>
      <c r="D724" s="11382"/>
      <c r="E724" s="11382"/>
      <c r="F724" s="11382"/>
      <c r="G724" s="11382"/>
      <c r="H724" s="11382"/>
      <c r="I724" s="11382"/>
      <c r="J724" s="11389" t="s">
        <v>19684</v>
      </c>
      <c r="K724" s="11389" t="s">
        <v>18853</v>
      </c>
      <c r="L724" s="11389">
        <v>2</v>
      </c>
      <c r="M724" s="11382"/>
      <c r="N724" s="11389" t="s">
        <v>19685</v>
      </c>
      <c r="O724" s="11389" t="s">
        <v>18912</v>
      </c>
      <c r="P724" s="11389">
        <v>1</v>
      </c>
      <c r="Q724" s="11382"/>
    </row>
    <row r="725">
      <c r="B725" s="11382"/>
      <c r="C725" s="11382"/>
      <c r="D725" s="11382"/>
      <c r="E725" s="11382"/>
      <c r="F725" s="11382"/>
      <c r="G725" s="11382"/>
      <c r="H725" s="11382"/>
      <c r="I725" s="11382"/>
      <c r="J725" s="11389" t="s">
        <v>19395</v>
      </c>
      <c r="K725" s="11389" t="s">
        <v>18912</v>
      </c>
      <c r="L725" s="11389">
        <v>2</v>
      </c>
      <c r="M725" s="11382"/>
      <c r="N725" s="11389" t="s">
        <v>19686</v>
      </c>
      <c r="O725" s="11389" t="s">
        <v>18912</v>
      </c>
      <c r="P725" s="11389">
        <v>1</v>
      </c>
      <c r="Q725" s="11382"/>
    </row>
    <row r="726">
      <c r="B726" s="11382"/>
      <c r="C726" s="11382"/>
      <c r="D726" s="11382"/>
      <c r="E726" s="11382"/>
      <c r="F726" s="11382"/>
      <c r="G726" s="11382"/>
      <c r="H726" s="11382"/>
      <c r="I726" s="11382"/>
      <c r="J726" s="11389" t="s">
        <v>19687</v>
      </c>
      <c r="K726" s="11389" t="s">
        <v>18853</v>
      </c>
      <c r="L726" s="11389">
        <v>2</v>
      </c>
      <c r="M726" s="11382"/>
      <c r="N726" s="11389" t="s">
        <v>19688</v>
      </c>
      <c r="O726" s="11389" t="s">
        <v>18912</v>
      </c>
      <c r="P726" s="11389">
        <v>1</v>
      </c>
      <c r="Q726" s="11382"/>
    </row>
    <row r="727">
      <c r="B727" s="11382"/>
      <c r="C727" s="11382"/>
      <c r="D727" s="11382"/>
      <c r="E727" s="11382"/>
      <c r="F727" s="11382"/>
      <c r="G727" s="11382"/>
      <c r="H727" s="11382"/>
      <c r="I727" s="11382"/>
      <c r="J727" s="11389" t="s">
        <v>19371</v>
      </c>
      <c r="K727" s="11389" t="s">
        <v>18912</v>
      </c>
      <c r="L727" s="11389">
        <v>2</v>
      </c>
      <c r="M727" s="11382"/>
      <c r="N727" s="11389" t="s">
        <v>19689</v>
      </c>
      <c r="O727" s="11389" t="s">
        <v>18912</v>
      </c>
      <c r="P727" s="11389">
        <v>1</v>
      </c>
      <c r="Q727" s="11382"/>
    </row>
    <row r="728">
      <c r="B728" s="11382"/>
      <c r="C728" s="11382"/>
      <c r="D728" s="11382"/>
      <c r="E728" s="11382"/>
      <c r="F728" s="11382"/>
      <c r="G728" s="11382"/>
      <c r="H728" s="11382"/>
      <c r="I728" s="11382"/>
      <c r="J728" s="11389" t="s">
        <v>19404</v>
      </c>
      <c r="K728" s="11389" t="s">
        <v>18853</v>
      </c>
      <c r="L728" s="11389">
        <v>2</v>
      </c>
      <c r="M728" s="11382"/>
      <c r="N728" s="11389" t="s">
        <v>19690</v>
      </c>
      <c r="O728" s="11389" t="s">
        <v>18912</v>
      </c>
      <c r="P728" s="11389">
        <v>1</v>
      </c>
      <c r="Q728" s="11382"/>
    </row>
    <row r="729">
      <c r="B729" s="11382"/>
      <c r="C729" s="11382"/>
      <c r="D729" s="11382"/>
      <c r="E729" s="11382"/>
      <c r="F729" s="11382"/>
      <c r="G729" s="11382"/>
      <c r="H729" s="11382"/>
      <c r="I729" s="11382"/>
      <c r="J729" s="11389" t="s">
        <v>19691</v>
      </c>
      <c r="K729" s="11389" t="s">
        <v>18853</v>
      </c>
      <c r="L729" s="11389">
        <v>2</v>
      </c>
      <c r="M729" s="11382"/>
      <c r="N729" s="11389" t="s">
        <v>19692</v>
      </c>
      <c r="O729" s="11389" t="s">
        <v>18912</v>
      </c>
      <c r="P729" s="11389">
        <v>1</v>
      </c>
      <c r="Q729" s="11382"/>
    </row>
    <row r="730">
      <c r="B730" s="11382"/>
      <c r="C730" s="11382"/>
      <c r="D730" s="11382"/>
      <c r="E730" s="11382"/>
      <c r="F730" s="11382"/>
      <c r="G730" s="11382"/>
      <c r="H730" s="11382"/>
      <c r="I730" s="11382"/>
      <c r="J730" s="11389" t="s">
        <v>19693</v>
      </c>
      <c r="K730" s="11389" t="s">
        <v>18853</v>
      </c>
      <c r="L730" s="11389">
        <v>2</v>
      </c>
      <c r="M730" s="11382"/>
      <c r="N730" s="11389" t="s">
        <v>19694</v>
      </c>
      <c r="O730" s="11389" t="s">
        <v>18912</v>
      </c>
      <c r="P730" s="11389">
        <v>1</v>
      </c>
      <c r="Q730" s="11382"/>
    </row>
    <row r="731">
      <c r="B731" s="11382"/>
      <c r="C731" s="11382"/>
      <c r="D731" s="11382"/>
      <c r="E731" s="11382"/>
      <c r="F731" s="11382"/>
      <c r="G731" s="11382"/>
      <c r="H731" s="11382"/>
      <c r="I731" s="11382"/>
      <c r="J731" s="11389" t="s">
        <v>19695</v>
      </c>
      <c r="K731" s="11389" t="s">
        <v>18853</v>
      </c>
      <c r="L731" s="11389">
        <v>2</v>
      </c>
      <c r="M731" s="11382"/>
      <c r="N731" s="11389" t="s">
        <v>19696</v>
      </c>
      <c r="O731" s="11389" t="s">
        <v>18912</v>
      </c>
      <c r="P731" s="11389">
        <v>1</v>
      </c>
      <c r="Q731" s="11382"/>
    </row>
    <row r="732">
      <c r="B732" s="11382"/>
      <c r="C732" s="11382"/>
      <c r="D732" s="11382"/>
      <c r="E732" s="11382"/>
      <c r="F732" s="11382"/>
      <c r="G732" s="11382"/>
      <c r="H732" s="11382"/>
      <c r="I732" s="11382"/>
      <c r="J732" s="11389" t="s">
        <v>19697</v>
      </c>
      <c r="K732" s="11389" t="s">
        <v>18853</v>
      </c>
      <c r="L732" s="11389">
        <v>2</v>
      </c>
      <c r="M732" s="11382"/>
      <c r="N732" s="11389" t="s">
        <v>19698</v>
      </c>
      <c r="O732" s="11389" t="s">
        <v>18853</v>
      </c>
      <c r="P732" s="11389">
        <v>1</v>
      </c>
      <c r="Q732" s="11382"/>
    </row>
    <row r="733">
      <c r="B733" s="11382"/>
      <c r="C733" s="11382"/>
      <c r="D733" s="11382"/>
      <c r="E733" s="11382"/>
      <c r="F733" s="11382"/>
      <c r="G733" s="11382"/>
      <c r="H733" s="11382"/>
      <c r="I733" s="11382"/>
      <c r="J733" s="11389" t="s">
        <v>19410</v>
      </c>
      <c r="K733" s="11389" t="s">
        <v>18912</v>
      </c>
      <c r="L733" s="11389">
        <v>2</v>
      </c>
      <c r="M733" s="11382"/>
      <c r="N733" s="11389" t="s">
        <v>19497</v>
      </c>
      <c r="O733" s="11389" t="s">
        <v>18853</v>
      </c>
      <c r="P733" s="11389">
        <v>1</v>
      </c>
      <c r="Q733" s="11382"/>
    </row>
    <row r="734">
      <c r="B734" s="11382"/>
      <c r="C734" s="11382"/>
      <c r="D734" s="11382"/>
      <c r="E734" s="11382"/>
      <c r="F734" s="11382"/>
      <c r="G734" s="11382"/>
      <c r="H734" s="11382"/>
      <c r="I734" s="11382"/>
      <c r="J734" s="11389" t="s">
        <v>19400</v>
      </c>
      <c r="K734" s="11389" t="s">
        <v>18912</v>
      </c>
      <c r="L734" s="11389">
        <v>2</v>
      </c>
      <c r="M734" s="11382"/>
      <c r="N734" s="11389" t="s">
        <v>19699</v>
      </c>
      <c r="O734" s="11389" t="s">
        <v>18912</v>
      </c>
      <c r="P734" s="11389">
        <v>1</v>
      </c>
      <c r="Q734" s="11382"/>
    </row>
    <row r="735">
      <c r="B735" s="11382"/>
      <c r="C735" s="11382"/>
      <c r="D735" s="11382"/>
      <c r="E735" s="11382"/>
      <c r="F735" s="11382"/>
      <c r="G735" s="11382"/>
      <c r="H735" s="11382"/>
      <c r="I735" s="11382"/>
      <c r="J735" s="11389" t="s">
        <v>19401</v>
      </c>
      <c r="K735" s="11389" t="s">
        <v>18912</v>
      </c>
      <c r="L735" s="11389">
        <v>2</v>
      </c>
      <c r="M735" s="11382"/>
      <c r="N735" s="11389" t="s">
        <v>19700</v>
      </c>
      <c r="O735" s="11389" t="s">
        <v>18853</v>
      </c>
      <c r="P735" s="11389">
        <v>1</v>
      </c>
      <c r="Q735" s="11382"/>
    </row>
    <row r="736">
      <c r="B736" s="11382"/>
      <c r="C736" s="11382"/>
      <c r="D736" s="11382"/>
      <c r="E736" s="11382"/>
      <c r="F736" s="11382"/>
      <c r="G736" s="11382"/>
      <c r="H736" s="11382"/>
      <c r="I736" s="11382"/>
      <c r="J736" s="11389" t="s">
        <v>19402</v>
      </c>
      <c r="K736" s="11389" t="s">
        <v>18912</v>
      </c>
      <c r="L736" s="11389">
        <v>2</v>
      </c>
      <c r="M736" s="11382"/>
      <c r="N736" s="11389" t="s">
        <v>19675</v>
      </c>
      <c r="O736" s="11389" t="s">
        <v>18853</v>
      </c>
      <c r="P736" s="11389">
        <v>1</v>
      </c>
      <c r="Q736" s="11382"/>
    </row>
    <row r="737">
      <c r="B737" s="11382"/>
      <c r="C737" s="11382"/>
      <c r="D737" s="11382"/>
      <c r="E737" s="11382"/>
      <c r="F737" s="11382"/>
      <c r="G737" s="11382"/>
      <c r="H737" s="11382"/>
      <c r="I737" s="11382"/>
      <c r="J737" s="11389" t="s">
        <v>19671</v>
      </c>
      <c r="K737" s="11389" t="s">
        <v>18853</v>
      </c>
      <c r="L737" s="11389">
        <v>2</v>
      </c>
      <c r="M737" s="11382"/>
      <c r="N737" s="11389" t="s">
        <v>19680</v>
      </c>
      <c r="O737" s="11389" t="s">
        <v>18853</v>
      </c>
      <c r="P737" s="11389">
        <v>1</v>
      </c>
      <c r="Q737" s="11382"/>
    </row>
    <row r="738">
      <c r="B738" s="11382"/>
      <c r="C738" s="11382"/>
      <c r="D738" s="11382"/>
      <c r="E738" s="11382"/>
      <c r="F738" s="11382"/>
      <c r="G738" s="11382"/>
      <c r="H738" s="11382"/>
      <c r="I738" s="11382"/>
      <c r="J738" s="11389" t="s">
        <v>19673</v>
      </c>
      <c r="K738" s="11389" t="s">
        <v>18853</v>
      </c>
      <c r="L738" s="11389">
        <v>2</v>
      </c>
      <c r="M738" s="11382"/>
      <c r="N738" s="11389" t="s">
        <v>19365</v>
      </c>
      <c r="O738" s="11389" t="s">
        <v>18853</v>
      </c>
      <c r="P738" s="11389">
        <v>1</v>
      </c>
      <c r="Q738" s="11382"/>
    </row>
    <row r="739">
      <c r="B739" s="11382"/>
      <c r="C739" s="11382"/>
      <c r="D739" s="11382"/>
      <c r="E739" s="11382"/>
      <c r="F739" s="11382"/>
      <c r="G739" s="11382"/>
      <c r="H739" s="11382"/>
      <c r="I739" s="11382"/>
      <c r="J739" s="11389" t="s">
        <v>19663</v>
      </c>
      <c r="K739" s="11389" t="s">
        <v>18853</v>
      </c>
      <c r="L739" s="11389">
        <v>2</v>
      </c>
      <c r="M739" s="11382"/>
      <c r="N739" s="11389" t="s">
        <v>19701</v>
      </c>
      <c r="O739" s="11389" t="s">
        <v>18853</v>
      </c>
      <c r="P739" s="11389">
        <v>1</v>
      </c>
      <c r="Q739" s="11382"/>
    </row>
    <row r="740">
      <c r="B740" s="11382"/>
      <c r="C740" s="11382"/>
      <c r="D740" s="11382"/>
      <c r="E740" s="11382"/>
      <c r="F740" s="11382"/>
      <c r="G740" s="11382"/>
      <c r="H740" s="11382"/>
      <c r="I740" s="11382"/>
      <c r="J740" s="11389" t="s">
        <v>19674</v>
      </c>
      <c r="K740" s="11389" t="s">
        <v>18853</v>
      </c>
      <c r="L740" s="11389">
        <v>2</v>
      </c>
      <c r="M740" s="11382"/>
      <c r="N740" s="11389" t="s">
        <v>19702</v>
      </c>
      <c r="O740" s="11389" t="s">
        <v>18912</v>
      </c>
      <c r="P740" s="11389">
        <v>1</v>
      </c>
      <c r="Q740" s="11382"/>
    </row>
    <row r="741">
      <c r="B741" s="11382"/>
      <c r="C741" s="11382"/>
      <c r="D741" s="11382"/>
      <c r="E741" s="11382"/>
      <c r="F741" s="11382"/>
      <c r="G741" s="11382"/>
      <c r="H741" s="11382"/>
      <c r="I741" s="11382"/>
      <c r="J741" s="11389" t="s">
        <v>19703</v>
      </c>
      <c r="K741" s="11389" t="s">
        <v>18853</v>
      </c>
      <c r="L741" s="11389">
        <v>2</v>
      </c>
      <c r="M741" s="11382"/>
      <c r="N741" s="11389" t="s">
        <v>19704</v>
      </c>
      <c r="O741" s="11389" t="s">
        <v>18912</v>
      </c>
      <c r="P741" s="11389">
        <v>1</v>
      </c>
      <c r="Q741" s="11382"/>
    </row>
    <row r="742">
      <c r="B742" s="11382"/>
      <c r="C742" s="11382"/>
      <c r="D742" s="11382"/>
      <c r="E742" s="11382"/>
      <c r="F742" s="11382"/>
      <c r="G742" s="11382"/>
      <c r="H742" s="11382"/>
      <c r="I742" s="11382"/>
      <c r="J742" s="11389" t="s">
        <v>19639</v>
      </c>
      <c r="K742" s="11389" t="s">
        <v>18853</v>
      </c>
      <c r="L742" s="11389">
        <v>2</v>
      </c>
      <c r="M742" s="11382"/>
      <c r="N742" s="11389" t="s">
        <v>19505</v>
      </c>
      <c r="O742" s="11389" t="s">
        <v>18853</v>
      </c>
      <c r="P742" s="11389">
        <v>1</v>
      </c>
      <c r="Q742" s="11382"/>
    </row>
    <row r="743">
      <c r="B743" s="11382"/>
      <c r="C743" s="11382"/>
      <c r="D743" s="11382"/>
      <c r="E743" s="11382"/>
      <c r="F743" s="11382"/>
      <c r="G743" s="11382"/>
      <c r="H743" s="11382"/>
      <c r="I743" s="11382"/>
      <c r="J743" s="11389" t="s">
        <v>19633</v>
      </c>
      <c r="K743" s="11389" t="s">
        <v>18853</v>
      </c>
      <c r="L743" s="11389">
        <v>2</v>
      </c>
      <c r="M743" s="11382"/>
      <c r="N743" s="11389" t="s">
        <v>19637</v>
      </c>
      <c r="O743" s="11389" t="s">
        <v>18853</v>
      </c>
      <c r="P743" s="11389">
        <v>1</v>
      </c>
      <c r="Q743" s="11382"/>
    </row>
    <row r="744">
      <c r="B744" s="11382"/>
      <c r="C744" s="11382"/>
      <c r="D744" s="11382"/>
      <c r="E744" s="11382"/>
      <c r="F744" s="11382"/>
      <c r="G744" s="11382"/>
      <c r="H744" s="11382"/>
      <c r="I744" s="11382"/>
      <c r="J744" s="11389" t="s">
        <v>19705</v>
      </c>
      <c r="K744" s="11389" t="s">
        <v>18853</v>
      </c>
      <c r="L744" s="11389">
        <v>2</v>
      </c>
      <c r="M744" s="11382"/>
      <c r="N744" s="11389" t="s">
        <v>19096</v>
      </c>
      <c r="O744" s="11389" t="s">
        <v>18873</v>
      </c>
      <c r="P744" s="11389">
        <v>1</v>
      </c>
      <c r="Q744" s="11382"/>
    </row>
    <row r="745">
      <c r="B745" s="11382"/>
      <c r="C745" s="11382"/>
      <c r="D745" s="11382"/>
      <c r="E745" s="11382"/>
      <c r="F745" s="11382"/>
      <c r="G745" s="11382"/>
      <c r="H745" s="11382"/>
      <c r="I745" s="11382"/>
      <c r="J745" s="11389" t="s">
        <v>19706</v>
      </c>
      <c r="K745" s="11389" t="s">
        <v>18853</v>
      </c>
      <c r="L745" s="11389">
        <v>2</v>
      </c>
      <c r="M745" s="11382"/>
      <c r="N745" s="11389" t="s">
        <v>19707</v>
      </c>
      <c r="O745" s="11389" t="s">
        <v>18853</v>
      </c>
      <c r="P745" s="11389">
        <v>1</v>
      </c>
      <c r="Q745" s="11382"/>
    </row>
    <row r="746">
      <c r="B746" s="11382"/>
      <c r="C746" s="11382"/>
      <c r="D746" s="11382"/>
      <c r="E746" s="11382"/>
      <c r="F746" s="11382"/>
      <c r="G746" s="11382"/>
      <c r="H746" s="11382"/>
      <c r="I746" s="11382"/>
      <c r="J746" s="11389" t="s">
        <v>19419</v>
      </c>
      <c r="K746" s="11389" t="s">
        <v>18853</v>
      </c>
      <c r="L746" s="11389">
        <v>2</v>
      </c>
      <c r="M746" s="11382"/>
      <c r="N746" s="11389" t="s">
        <v>19708</v>
      </c>
      <c r="O746" s="11389" t="s">
        <v>18853</v>
      </c>
      <c r="P746" s="11389">
        <v>1</v>
      </c>
      <c r="Q746" s="11382"/>
    </row>
    <row r="747">
      <c r="B747" s="11382"/>
      <c r="C747" s="11382"/>
      <c r="D747" s="11382"/>
      <c r="E747" s="11382"/>
      <c r="F747" s="11382"/>
      <c r="G747" s="11382"/>
      <c r="H747" s="11382"/>
      <c r="I747" s="11382"/>
      <c r="J747" s="11389" t="s">
        <v>19709</v>
      </c>
      <c r="K747" s="11389" t="s">
        <v>18853</v>
      </c>
      <c r="L747" s="11389">
        <v>2</v>
      </c>
      <c r="M747" s="11382"/>
      <c r="N747" s="11389" t="s">
        <v>19528</v>
      </c>
      <c r="O747" s="11389" t="s">
        <v>18853</v>
      </c>
      <c r="P747" s="11389">
        <v>1</v>
      </c>
      <c r="Q747" s="11382"/>
    </row>
    <row r="748">
      <c r="B748" s="11382"/>
      <c r="C748" s="11382"/>
      <c r="D748" s="11382"/>
      <c r="E748" s="11382"/>
      <c r="F748" s="11382"/>
      <c r="G748" s="11382"/>
      <c r="H748" s="11382"/>
      <c r="I748" s="11382"/>
      <c r="J748" s="11389" t="s">
        <v>19427</v>
      </c>
      <c r="K748" s="11389" t="s">
        <v>18853</v>
      </c>
      <c r="L748" s="11389">
        <v>2</v>
      </c>
      <c r="M748" s="11382"/>
      <c r="N748" s="11389" t="s">
        <v>19710</v>
      </c>
      <c r="O748" s="11389" t="s">
        <v>18853</v>
      </c>
      <c r="P748" s="11389">
        <v>1</v>
      </c>
      <c r="Q748" s="11382"/>
    </row>
    <row r="749">
      <c r="B749" s="11382"/>
      <c r="C749" s="11382"/>
      <c r="D749" s="11382"/>
      <c r="E749" s="11382"/>
      <c r="F749" s="11382"/>
      <c r="G749" s="11382"/>
      <c r="H749" s="11382"/>
      <c r="I749" s="11382"/>
      <c r="J749" s="11389" t="s">
        <v>19636</v>
      </c>
      <c r="K749" s="11389" t="s">
        <v>18853</v>
      </c>
      <c r="L749" s="11389">
        <v>2</v>
      </c>
      <c r="M749" s="11382"/>
      <c r="N749" s="11389" t="s">
        <v>19711</v>
      </c>
      <c r="O749" s="11389" t="s">
        <v>18853</v>
      </c>
      <c r="P749" s="11389">
        <v>1</v>
      </c>
      <c r="Q749" s="11382"/>
    </row>
    <row r="750">
      <c r="B750" s="11382"/>
      <c r="C750" s="11382"/>
      <c r="D750" s="11382"/>
      <c r="E750" s="11382"/>
      <c r="F750" s="11382"/>
      <c r="G750" s="11382"/>
      <c r="H750" s="11382"/>
      <c r="I750" s="11382"/>
      <c r="J750" s="11389" t="s">
        <v>19712</v>
      </c>
      <c r="K750" s="11389" t="s">
        <v>18853</v>
      </c>
      <c r="L750" s="11389">
        <v>2</v>
      </c>
      <c r="M750" s="11382"/>
      <c r="N750" s="11389" t="s">
        <v>19440</v>
      </c>
      <c r="O750" s="11389" t="s">
        <v>18853</v>
      </c>
      <c r="P750" s="11389">
        <v>1</v>
      </c>
      <c r="Q750" s="11382"/>
    </row>
    <row r="751">
      <c r="B751" s="11382"/>
      <c r="C751" s="11382"/>
      <c r="D751" s="11382"/>
      <c r="E751" s="11382"/>
      <c r="F751" s="11382"/>
      <c r="G751" s="11382"/>
      <c r="H751" s="11382"/>
      <c r="I751" s="11382"/>
      <c r="J751" s="11389" t="s">
        <v>19668</v>
      </c>
      <c r="K751" s="11389" t="s">
        <v>18912</v>
      </c>
      <c r="L751" s="11389">
        <v>2</v>
      </c>
      <c r="M751" s="11382"/>
      <c r="N751" s="11389" t="s">
        <v>19375</v>
      </c>
      <c r="O751" s="11389" t="s">
        <v>18853</v>
      </c>
      <c r="P751" s="11389">
        <v>1</v>
      </c>
      <c r="Q751" s="11382"/>
    </row>
    <row r="752">
      <c r="B752" s="11382"/>
      <c r="C752" s="11382"/>
      <c r="D752" s="11382"/>
      <c r="E752" s="11382"/>
      <c r="F752" s="11382"/>
      <c r="G752" s="11382"/>
      <c r="H752" s="11382"/>
      <c r="I752" s="11382"/>
      <c r="J752" s="11389" t="s">
        <v>19415</v>
      </c>
      <c r="K752" s="11389" t="s">
        <v>18912</v>
      </c>
      <c r="L752" s="11389">
        <v>2</v>
      </c>
      <c r="M752" s="11382"/>
      <c r="N752" s="11389" t="s">
        <v>19377</v>
      </c>
      <c r="O752" s="11389" t="s">
        <v>18853</v>
      </c>
      <c r="P752" s="11389">
        <v>1</v>
      </c>
      <c r="Q752" s="11382"/>
    </row>
    <row r="753">
      <c r="B753" s="11382"/>
      <c r="C753" s="11382"/>
      <c r="D753" s="11382"/>
      <c r="E753" s="11382"/>
      <c r="F753" s="11382"/>
      <c r="G753" s="11382"/>
      <c r="H753" s="11382"/>
      <c r="I753" s="11382"/>
      <c r="J753" s="11389" t="s">
        <v>19417</v>
      </c>
      <c r="K753" s="11389" t="s">
        <v>18912</v>
      </c>
      <c r="L753" s="11389">
        <v>2</v>
      </c>
      <c r="M753" s="11382"/>
      <c r="N753" s="11389" t="s">
        <v>19294</v>
      </c>
      <c r="O753" s="11389" t="s">
        <v>18853</v>
      </c>
      <c r="P753" s="11389">
        <v>1</v>
      </c>
      <c r="Q753" s="11382"/>
    </row>
    <row r="754">
      <c r="B754" s="11382"/>
      <c r="C754" s="11382"/>
      <c r="D754" s="11382"/>
      <c r="E754" s="11382"/>
      <c r="F754" s="11382"/>
      <c r="G754" s="11382"/>
      <c r="H754" s="11382"/>
      <c r="I754" s="11382"/>
      <c r="J754" s="11389" t="s">
        <v>19420</v>
      </c>
      <c r="K754" s="11389" t="s">
        <v>18912</v>
      </c>
      <c r="L754" s="11389">
        <v>2</v>
      </c>
      <c r="M754" s="11382"/>
      <c r="N754" s="11389" t="s">
        <v>19638</v>
      </c>
      <c r="O754" s="11389" t="s">
        <v>18853</v>
      </c>
      <c r="P754" s="11389">
        <v>1</v>
      </c>
      <c r="Q754" s="11382"/>
    </row>
    <row r="755">
      <c r="B755" s="11382"/>
      <c r="C755" s="11382"/>
      <c r="D755" s="11382"/>
      <c r="E755" s="11382"/>
      <c r="F755" s="11382"/>
      <c r="G755" s="11382"/>
      <c r="H755" s="11382"/>
      <c r="I755" s="11382"/>
      <c r="J755" s="11389" t="s">
        <v>19422</v>
      </c>
      <c r="K755" s="11389" t="s">
        <v>18912</v>
      </c>
      <c r="L755" s="11389">
        <v>2</v>
      </c>
      <c r="M755" s="11382"/>
      <c r="N755" s="11389" t="s">
        <v>19713</v>
      </c>
      <c r="O755" s="11389" t="s">
        <v>18853</v>
      </c>
      <c r="P755" s="11389">
        <v>1</v>
      </c>
      <c r="Q755" s="11382"/>
    </row>
    <row r="756">
      <c r="B756" s="11382"/>
      <c r="C756" s="11382"/>
      <c r="D756" s="11382"/>
      <c r="E756" s="11382"/>
      <c r="F756" s="11382"/>
      <c r="G756" s="11382"/>
      <c r="H756" s="11382"/>
      <c r="I756" s="11382"/>
      <c r="J756" s="11389" t="s">
        <v>19714</v>
      </c>
      <c r="K756" s="11389" t="s">
        <v>18853</v>
      </c>
      <c r="L756" s="11389">
        <v>2</v>
      </c>
      <c r="M756" s="11382"/>
      <c r="N756" s="11389" t="s">
        <v>19623</v>
      </c>
      <c r="O756" s="11389" t="s">
        <v>18853</v>
      </c>
      <c r="P756" s="11389">
        <v>1</v>
      </c>
      <c r="Q756" s="11382"/>
    </row>
    <row r="757">
      <c r="B757" s="11382"/>
      <c r="C757" s="11382"/>
      <c r="D757" s="11382"/>
      <c r="E757" s="11382"/>
      <c r="F757" s="11382"/>
      <c r="G757" s="11382"/>
      <c r="H757" s="11382"/>
      <c r="I757" s="11382"/>
      <c r="J757" s="11389" t="s">
        <v>19715</v>
      </c>
      <c r="K757" s="11389" t="s">
        <v>18853</v>
      </c>
      <c r="L757" s="11389">
        <v>2</v>
      </c>
      <c r="M757" s="11382"/>
      <c r="N757" s="11389" t="s">
        <v>19438</v>
      </c>
      <c r="O757" s="11389" t="s">
        <v>18853</v>
      </c>
      <c r="P757" s="11389">
        <v>1</v>
      </c>
      <c r="Q757" s="11382"/>
    </row>
    <row r="758">
      <c r="B758" s="11382"/>
      <c r="C758" s="11382"/>
      <c r="D758" s="11382"/>
      <c r="E758" s="11382"/>
      <c r="F758" s="11382"/>
      <c r="G758" s="11382"/>
      <c r="H758" s="11382"/>
      <c r="I758" s="11382"/>
      <c r="J758" s="11389" t="s">
        <v>19716</v>
      </c>
      <c r="K758" s="11389" t="s">
        <v>18853</v>
      </c>
      <c r="L758" s="11389">
        <v>2</v>
      </c>
      <c r="M758" s="11382"/>
      <c r="N758" s="11389" t="s">
        <v>19717</v>
      </c>
      <c r="O758" s="11389" t="s">
        <v>18853</v>
      </c>
      <c r="P758" s="11389">
        <v>1</v>
      </c>
      <c r="Q758" s="11382"/>
    </row>
    <row r="759">
      <c r="B759" s="11382"/>
      <c r="C759" s="11382"/>
      <c r="D759" s="11382"/>
      <c r="E759" s="11382"/>
      <c r="F759" s="11382"/>
      <c r="G759" s="11382"/>
      <c r="H759" s="11382"/>
      <c r="I759" s="11382"/>
      <c r="J759" s="11389" t="s">
        <v>19718</v>
      </c>
      <c r="K759" s="11389" t="s">
        <v>18853</v>
      </c>
      <c r="L759" s="11389">
        <v>2</v>
      </c>
      <c r="M759" s="11382"/>
      <c r="N759" s="11389" t="s">
        <v>19520</v>
      </c>
      <c r="O759" s="11389" t="s">
        <v>18853</v>
      </c>
      <c r="P759" s="11389">
        <v>1</v>
      </c>
      <c r="Q759" s="11382"/>
    </row>
    <row r="760">
      <c r="B760" s="11382"/>
      <c r="C760" s="11382"/>
      <c r="D760" s="11382"/>
      <c r="E760" s="11382"/>
      <c r="F760" s="11382"/>
      <c r="G760" s="11382"/>
      <c r="H760" s="11382"/>
      <c r="I760" s="11382"/>
      <c r="J760" s="11389" t="s">
        <v>19654</v>
      </c>
      <c r="K760" s="11389" t="s">
        <v>18853</v>
      </c>
      <c r="L760" s="11389">
        <v>2</v>
      </c>
      <c r="M760" s="11382"/>
      <c r="N760" s="11389" t="s">
        <v>19719</v>
      </c>
      <c r="O760" s="11389" t="s">
        <v>18853</v>
      </c>
      <c r="P760" s="11389">
        <v>1</v>
      </c>
      <c r="Q760" s="11382"/>
    </row>
    <row r="761">
      <c r="B761" s="11382"/>
      <c r="C761" s="11382"/>
      <c r="D761" s="11382"/>
      <c r="E761" s="11382"/>
      <c r="F761" s="11382"/>
      <c r="G761" s="11382"/>
      <c r="H761" s="11382"/>
      <c r="I761" s="11382"/>
      <c r="J761" s="11389" t="s">
        <v>19720</v>
      </c>
      <c r="K761" s="11389" t="s">
        <v>18912</v>
      </c>
      <c r="L761" s="11389">
        <v>2</v>
      </c>
      <c r="M761" s="11382"/>
      <c r="N761" s="11389" t="s">
        <v>19647</v>
      </c>
      <c r="O761" s="11389" t="s">
        <v>18853</v>
      </c>
      <c r="P761" s="11389">
        <v>1</v>
      </c>
      <c r="Q761" s="11382"/>
    </row>
    <row r="762">
      <c r="B762" s="11382"/>
      <c r="C762" s="11382"/>
      <c r="D762" s="11382"/>
      <c r="E762" s="11382"/>
      <c r="F762" s="11382"/>
      <c r="G762" s="11382"/>
      <c r="H762" s="11382"/>
      <c r="I762" s="11382"/>
      <c r="J762" s="11389" t="s">
        <v>19657</v>
      </c>
      <c r="K762" s="11389" t="s">
        <v>18853</v>
      </c>
      <c r="L762" s="11389">
        <v>2</v>
      </c>
      <c r="M762" s="11382"/>
      <c r="N762" s="11389" t="s">
        <v>19721</v>
      </c>
      <c r="O762" s="11389" t="s">
        <v>18853</v>
      </c>
      <c r="P762" s="11389">
        <v>1</v>
      </c>
      <c r="Q762" s="11382"/>
    </row>
    <row r="763">
      <c r="B763" s="11382"/>
      <c r="C763" s="11382"/>
      <c r="D763" s="11382"/>
      <c r="E763" s="11382"/>
      <c r="F763" s="11382"/>
      <c r="G763" s="11382"/>
      <c r="H763" s="11382"/>
      <c r="I763" s="11382"/>
      <c r="J763" s="11389" t="s">
        <v>19658</v>
      </c>
      <c r="K763" s="11389" t="s">
        <v>18853</v>
      </c>
      <c r="L763" s="11389">
        <v>2</v>
      </c>
      <c r="M763" s="11382"/>
      <c r="N763" s="11389" t="s">
        <v>19328</v>
      </c>
      <c r="O763" s="11389" t="s">
        <v>18853</v>
      </c>
      <c r="P763" s="11389">
        <v>1</v>
      </c>
      <c r="Q763" s="11382"/>
    </row>
    <row r="764">
      <c r="B764" s="11382"/>
      <c r="C764" s="11382"/>
      <c r="D764" s="11382"/>
      <c r="E764" s="11382"/>
      <c r="F764" s="11382"/>
      <c r="G764" s="11382"/>
      <c r="H764" s="11382"/>
      <c r="I764" s="11382"/>
      <c r="J764" s="11389" t="s">
        <v>19722</v>
      </c>
      <c r="K764" s="11389" t="s">
        <v>18895</v>
      </c>
      <c r="L764" s="11389">
        <v>2</v>
      </c>
      <c r="M764" s="11382"/>
      <c r="N764" s="11389" t="s">
        <v>19502</v>
      </c>
      <c r="O764" s="11389" t="s">
        <v>18853</v>
      </c>
      <c r="P764" s="11389">
        <v>1</v>
      </c>
      <c r="Q764" s="11382"/>
    </row>
    <row r="765">
      <c r="B765" s="11382"/>
      <c r="C765" s="11382"/>
      <c r="D765" s="11382"/>
      <c r="E765" s="11382"/>
      <c r="F765" s="11382"/>
      <c r="G765" s="11382"/>
      <c r="H765" s="11382"/>
      <c r="I765" s="11382"/>
      <c r="J765" s="11389" t="s">
        <v>19425</v>
      </c>
      <c r="K765" s="11389" t="s">
        <v>18895</v>
      </c>
      <c r="L765" s="11389">
        <v>2</v>
      </c>
      <c r="M765" s="11382"/>
      <c r="N765" s="11389" t="s">
        <v>19500</v>
      </c>
      <c r="O765" s="11389" t="s">
        <v>18853</v>
      </c>
      <c r="P765" s="11389">
        <v>1</v>
      </c>
      <c r="Q765" s="11382"/>
    </row>
    <row r="766">
      <c r="B766" s="11382"/>
      <c r="C766" s="11382"/>
      <c r="D766" s="11382"/>
      <c r="E766" s="11382"/>
      <c r="F766" s="11382"/>
      <c r="G766" s="11382"/>
      <c r="H766" s="11382"/>
      <c r="I766" s="11382"/>
      <c r="J766" s="11389" t="s">
        <v>19644</v>
      </c>
      <c r="K766" s="11389" t="s">
        <v>18895</v>
      </c>
      <c r="L766" s="11389">
        <v>1</v>
      </c>
      <c r="M766" s="11382"/>
      <c r="N766" s="11382"/>
      <c r="O766" s="11382"/>
      <c r="P766" s="11382"/>
    </row>
    <row r="767">
      <c r="B767" s="11382"/>
      <c r="C767" s="11382"/>
      <c r="D767" s="11382"/>
      <c r="E767" s="11382"/>
      <c r="F767" s="11382"/>
      <c r="G767" s="11382"/>
      <c r="H767" s="11382"/>
      <c r="I767" s="11382"/>
      <c r="J767" s="11389" t="s">
        <v>19651</v>
      </c>
      <c r="K767" s="11389" t="s">
        <v>18895</v>
      </c>
      <c r="L767" s="11389">
        <v>1</v>
      </c>
      <c r="M767" s="11382"/>
    </row>
    <row r="768">
      <c r="B768" s="11382"/>
      <c r="C768" s="11382"/>
      <c r="D768" s="11382"/>
      <c r="E768" s="11382"/>
      <c r="F768" s="11382"/>
      <c r="G768" s="11382"/>
      <c r="H768" s="11382"/>
      <c r="I768" s="11382"/>
      <c r="J768" s="11389" t="s">
        <v>19723</v>
      </c>
      <c r="K768" s="11389" t="s">
        <v>18895</v>
      </c>
      <c r="L768" s="11389">
        <v>1</v>
      </c>
      <c r="M768" s="11382"/>
    </row>
    <row r="769">
      <c r="B769" s="11382"/>
      <c r="C769" s="11382"/>
      <c r="D769" s="11382"/>
      <c r="E769" s="11382"/>
      <c r="F769" s="11382"/>
      <c r="G769" s="11382"/>
      <c r="H769" s="11382"/>
      <c r="I769" s="11382"/>
      <c r="J769" s="11389" t="s">
        <v>19648</v>
      </c>
      <c r="K769" s="11389" t="s">
        <v>18895</v>
      </c>
      <c r="L769" s="11389">
        <v>1</v>
      </c>
      <c r="M769" s="11382"/>
    </row>
    <row r="770">
      <c r="B770" s="11382"/>
      <c r="C770" s="11382"/>
      <c r="D770" s="11382"/>
      <c r="E770" s="11382"/>
      <c r="F770" s="11382"/>
      <c r="G770" s="11382"/>
      <c r="H770" s="11382"/>
      <c r="I770" s="11382"/>
      <c r="J770" s="11389" t="s">
        <v>19724</v>
      </c>
      <c r="K770" s="11389" t="s">
        <v>18895</v>
      </c>
      <c r="L770" s="11389">
        <v>1</v>
      </c>
      <c r="M770" s="11382"/>
    </row>
    <row r="771">
      <c r="B771" s="11382"/>
      <c r="C771" s="11382"/>
      <c r="D771" s="11382"/>
      <c r="E771" s="11382"/>
      <c r="F771" s="11382"/>
      <c r="G771" s="11382"/>
      <c r="H771" s="11382"/>
      <c r="I771" s="11382"/>
      <c r="J771" s="11389" t="s">
        <v>19725</v>
      </c>
      <c r="K771" s="11389" t="s">
        <v>18895</v>
      </c>
      <c r="L771" s="11389">
        <v>1</v>
      </c>
      <c r="M771" s="11382"/>
    </row>
    <row r="772">
      <c r="B772" s="11382"/>
      <c r="C772" s="11382"/>
      <c r="D772" s="11382"/>
      <c r="E772" s="11382"/>
      <c r="F772" s="11382"/>
      <c r="G772" s="11382"/>
      <c r="H772" s="11382"/>
      <c r="I772" s="11382"/>
      <c r="J772" s="11389" t="s">
        <v>19646</v>
      </c>
      <c r="K772" s="11389" t="s">
        <v>18895</v>
      </c>
      <c r="L772" s="11389">
        <v>1</v>
      </c>
      <c r="M772" s="11382"/>
    </row>
    <row r="773">
      <c r="B773" s="11382"/>
      <c r="C773" s="11382"/>
      <c r="D773" s="11382"/>
      <c r="E773" s="11382"/>
      <c r="F773" s="11382"/>
      <c r="G773" s="11382"/>
      <c r="H773" s="11382"/>
      <c r="I773" s="11382"/>
      <c r="J773" s="11389" t="s">
        <v>19726</v>
      </c>
      <c r="K773" s="11389" t="s">
        <v>18895</v>
      </c>
      <c r="L773" s="11389">
        <v>1</v>
      </c>
      <c r="M773" s="11382"/>
    </row>
    <row r="774">
      <c r="B774" s="11382"/>
      <c r="C774" s="11382"/>
      <c r="D774" s="11382"/>
      <c r="E774" s="11382"/>
      <c r="F774" s="11382"/>
      <c r="G774" s="11382"/>
      <c r="H774" s="11382"/>
      <c r="I774" s="11382"/>
      <c r="J774" s="11389" t="s">
        <v>19727</v>
      </c>
      <c r="K774" s="11389" t="s">
        <v>18853</v>
      </c>
      <c r="L774" s="11389">
        <v>1</v>
      </c>
      <c r="M774" s="11382"/>
    </row>
    <row r="775">
      <c r="B775" s="11382"/>
      <c r="C775" s="11382"/>
      <c r="D775" s="11382"/>
      <c r="E775" s="11382"/>
      <c r="F775" s="11382"/>
      <c r="G775" s="11382"/>
      <c r="H775" s="11382"/>
      <c r="I775" s="11382"/>
      <c r="J775" s="11389" t="s">
        <v>19728</v>
      </c>
      <c r="K775" s="11389" t="s">
        <v>18853</v>
      </c>
      <c r="L775" s="11389">
        <v>1</v>
      </c>
      <c r="M775" s="11382"/>
    </row>
    <row r="776">
      <c r="B776" s="11382"/>
      <c r="C776" s="11382"/>
      <c r="D776" s="11382"/>
      <c r="E776" s="11382"/>
      <c r="F776" s="11382"/>
      <c r="G776" s="11382"/>
      <c r="H776" s="11382"/>
      <c r="I776" s="11382"/>
      <c r="J776" s="11389" t="s">
        <v>19655</v>
      </c>
      <c r="K776" s="11389" t="s">
        <v>18853</v>
      </c>
      <c r="L776" s="11389">
        <v>1</v>
      </c>
      <c r="M776" s="11382"/>
    </row>
    <row r="777">
      <c r="B777" s="11382"/>
      <c r="C777" s="11382"/>
      <c r="D777" s="11382"/>
      <c r="E777" s="11382"/>
      <c r="F777" s="11382"/>
      <c r="G777" s="11382"/>
      <c r="H777" s="11382"/>
      <c r="I777" s="11382"/>
      <c r="J777" s="11389" t="s">
        <v>19729</v>
      </c>
      <c r="K777" s="11389" t="s">
        <v>18853</v>
      </c>
      <c r="L777" s="11389">
        <v>1</v>
      </c>
      <c r="M777" s="11382"/>
    </row>
    <row r="778">
      <c r="B778" s="11382"/>
      <c r="C778" s="11382"/>
      <c r="D778" s="11382"/>
      <c r="E778" s="11382"/>
      <c r="F778" s="11382"/>
      <c r="G778" s="11382"/>
      <c r="H778" s="11382"/>
      <c r="I778" s="11382"/>
      <c r="J778" s="11389" t="s">
        <v>19730</v>
      </c>
      <c r="K778" s="11389" t="s">
        <v>18853</v>
      </c>
      <c r="L778" s="11389">
        <v>1</v>
      </c>
      <c r="M778" s="11382"/>
    </row>
    <row r="779">
      <c r="B779" s="11382"/>
      <c r="C779" s="11382"/>
      <c r="D779" s="11382"/>
      <c r="E779" s="11382"/>
      <c r="F779" s="11382"/>
      <c r="G779" s="11382"/>
      <c r="H779" s="11382"/>
      <c r="I779" s="11382"/>
      <c r="J779" s="11389" t="s">
        <v>19731</v>
      </c>
      <c r="K779" s="11389" t="s">
        <v>18853</v>
      </c>
      <c r="L779" s="11389">
        <v>1</v>
      </c>
      <c r="M779" s="11382"/>
    </row>
    <row r="780">
      <c r="B780" s="11382"/>
      <c r="C780" s="11382"/>
      <c r="D780" s="11382"/>
      <c r="E780" s="11382"/>
      <c r="F780" s="11382"/>
      <c r="G780" s="11382"/>
      <c r="H780" s="11382"/>
      <c r="I780" s="11382"/>
      <c r="J780" s="11389" t="s">
        <v>19653</v>
      </c>
      <c r="K780" s="11389" t="s">
        <v>18853</v>
      </c>
      <c r="L780" s="11389">
        <v>1</v>
      </c>
      <c r="M780" s="11382"/>
    </row>
    <row r="781">
      <c r="B781" s="11382"/>
      <c r="C781" s="11382"/>
      <c r="D781" s="11382"/>
      <c r="E781" s="11382"/>
      <c r="F781" s="11382"/>
      <c r="G781" s="11382"/>
      <c r="H781" s="11382"/>
      <c r="I781" s="11382"/>
      <c r="J781" s="11389" t="s">
        <v>19732</v>
      </c>
      <c r="K781" s="11389" t="s">
        <v>18853</v>
      </c>
      <c r="L781" s="11389">
        <v>1</v>
      </c>
      <c r="M781" s="11382"/>
    </row>
    <row r="782">
      <c r="B782" s="11382"/>
      <c r="C782" s="11382"/>
      <c r="D782" s="11382"/>
      <c r="E782" s="11382"/>
      <c r="F782" s="11382"/>
      <c r="G782" s="11382"/>
      <c r="H782" s="11382"/>
      <c r="I782" s="11382"/>
      <c r="J782" s="11389" t="s">
        <v>19662</v>
      </c>
      <c r="K782" s="11389" t="s">
        <v>18853</v>
      </c>
      <c r="L782" s="11389">
        <v>1</v>
      </c>
      <c r="M782" s="11382"/>
    </row>
    <row r="783">
      <c r="B783" s="11382"/>
      <c r="C783" s="11382"/>
      <c r="D783" s="11382"/>
      <c r="E783" s="11382"/>
      <c r="F783" s="11382"/>
      <c r="G783" s="11382"/>
      <c r="H783" s="11382"/>
      <c r="I783" s="11382"/>
      <c r="J783" s="11389" t="s">
        <v>19660</v>
      </c>
      <c r="K783" s="11389" t="s">
        <v>18853</v>
      </c>
      <c r="L783" s="11389">
        <v>1</v>
      </c>
      <c r="M783" s="11382"/>
    </row>
    <row r="784">
      <c r="B784" s="11382"/>
      <c r="C784" s="11382"/>
      <c r="D784" s="11382"/>
      <c r="E784" s="11382"/>
      <c r="F784" s="11382"/>
      <c r="G784" s="11382"/>
      <c r="H784" s="11382"/>
      <c r="I784" s="11382"/>
      <c r="J784" s="11389" t="s">
        <v>19733</v>
      </c>
      <c r="K784" s="11389" t="s">
        <v>18853</v>
      </c>
      <c r="L784" s="11389">
        <v>1</v>
      </c>
      <c r="M784" s="11382"/>
    </row>
    <row r="785">
      <c r="B785" s="11382"/>
      <c r="C785" s="11382"/>
      <c r="D785" s="11382"/>
      <c r="E785" s="11382"/>
      <c r="F785" s="11382"/>
      <c r="G785" s="11382"/>
      <c r="H785" s="11382"/>
      <c r="I785" s="11382"/>
      <c r="J785" s="11389" t="s">
        <v>19734</v>
      </c>
      <c r="K785" s="11389" t="s">
        <v>18853</v>
      </c>
      <c r="L785" s="11389">
        <v>1</v>
      </c>
      <c r="M785" s="11382"/>
    </row>
    <row r="786">
      <c r="B786" s="11382"/>
      <c r="C786" s="11382"/>
      <c r="D786" s="11382"/>
      <c r="E786" s="11382"/>
      <c r="F786" s="11382"/>
      <c r="G786" s="11382"/>
      <c r="H786" s="11382"/>
      <c r="I786" s="11382"/>
      <c r="J786" s="11389" t="s">
        <v>19735</v>
      </c>
      <c r="K786" s="11389" t="s">
        <v>18853</v>
      </c>
      <c r="L786" s="11389">
        <v>1</v>
      </c>
      <c r="M786" s="11382"/>
    </row>
    <row r="787">
      <c r="B787" s="11382"/>
      <c r="C787" s="11382"/>
      <c r="D787" s="11382"/>
      <c r="E787" s="11382"/>
      <c r="F787" s="11382"/>
      <c r="G787" s="11382"/>
      <c r="H787" s="11382"/>
      <c r="I787" s="11382"/>
      <c r="J787" s="11389" t="s">
        <v>19669</v>
      </c>
      <c r="K787" s="11389" t="s">
        <v>18912</v>
      </c>
      <c r="L787" s="11389">
        <v>1</v>
      </c>
      <c r="M787" s="11382"/>
    </row>
    <row r="788">
      <c r="B788" s="11382"/>
      <c r="C788" s="11382"/>
      <c r="D788" s="11382"/>
      <c r="E788" s="11382"/>
      <c r="F788" s="11382"/>
      <c r="G788" s="11382"/>
      <c r="H788" s="11382"/>
      <c r="I788" s="11382"/>
      <c r="J788" s="11389" t="s">
        <v>19667</v>
      </c>
      <c r="K788" s="11389" t="s">
        <v>18912</v>
      </c>
      <c r="L788" s="11389">
        <v>1</v>
      </c>
      <c r="M788" s="11382"/>
    </row>
    <row r="789">
      <c r="B789" s="11382"/>
      <c r="C789" s="11382"/>
      <c r="D789" s="11382"/>
      <c r="E789" s="11382"/>
      <c r="F789" s="11382"/>
      <c r="G789" s="11382"/>
      <c r="H789" s="11382"/>
      <c r="I789" s="11382"/>
      <c r="J789" s="11389" t="s">
        <v>19736</v>
      </c>
      <c r="K789" s="11389" t="s">
        <v>18853</v>
      </c>
      <c r="L789" s="11389">
        <v>1</v>
      </c>
      <c r="M789" s="11382"/>
    </row>
    <row r="790">
      <c r="B790" s="11382"/>
      <c r="C790" s="11382"/>
      <c r="D790" s="11382"/>
      <c r="E790" s="11382"/>
      <c r="F790" s="11382"/>
      <c r="G790" s="11382"/>
      <c r="H790" s="11382"/>
      <c r="I790" s="11382"/>
      <c r="J790" s="11389" t="s">
        <v>19737</v>
      </c>
      <c r="K790" s="11389" t="s">
        <v>18853</v>
      </c>
      <c r="L790" s="11389">
        <v>1</v>
      </c>
      <c r="M790" s="11382"/>
    </row>
    <row r="791">
      <c r="B791" s="11382"/>
      <c r="C791" s="11382"/>
      <c r="D791" s="11382"/>
      <c r="E791" s="11382"/>
      <c r="F791" s="11382"/>
      <c r="G791" s="11382"/>
      <c r="H791" s="11382"/>
      <c r="I791" s="11382"/>
      <c r="J791" s="11389" t="s">
        <v>19664</v>
      </c>
      <c r="K791" s="11389" t="s">
        <v>18853</v>
      </c>
      <c r="L791" s="11389">
        <v>1</v>
      </c>
      <c r="M791" s="11382"/>
    </row>
    <row r="792">
      <c r="B792" s="11382"/>
      <c r="C792" s="11382"/>
      <c r="D792" s="11382"/>
      <c r="E792" s="11382"/>
      <c r="F792" s="11382"/>
      <c r="G792" s="11382"/>
      <c r="H792" s="11382"/>
      <c r="I792" s="11382"/>
      <c r="J792" s="11389" t="s">
        <v>19665</v>
      </c>
      <c r="K792" s="11389" t="s">
        <v>18853</v>
      </c>
      <c r="L792" s="11389">
        <v>1</v>
      </c>
      <c r="M792" s="11382"/>
    </row>
    <row r="793">
      <c r="B793" s="11382"/>
      <c r="C793" s="11382"/>
      <c r="D793" s="11382"/>
      <c r="E793" s="11382"/>
      <c r="F793" s="11382"/>
      <c r="G793" s="11382"/>
      <c r="H793" s="11382"/>
      <c r="I793" s="11382"/>
      <c r="J793" s="11389" t="s">
        <v>19666</v>
      </c>
      <c r="K793" s="11389" t="s">
        <v>18853</v>
      </c>
      <c r="L793" s="11389">
        <v>1</v>
      </c>
      <c r="M793" s="11382"/>
    </row>
    <row r="794">
      <c r="B794" s="11382"/>
      <c r="C794" s="11382"/>
      <c r="D794" s="11382"/>
      <c r="E794" s="11382"/>
      <c r="F794" s="11382"/>
      <c r="G794" s="11382"/>
      <c r="H794" s="11382"/>
      <c r="I794" s="11382"/>
      <c r="J794" s="11389" t="s">
        <v>19738</v>
      </c>
      <c r="K794" s="11389" t="s">
        <v>18853</v>
      </c>
      <c r="L794" s="11389">
        <v>1</v>
      </c>
      <c r="M794" s="11382"/>
    </row>
    <row r="795">
      <c r="B795" s="11382"/>
      <c r="C795" s="11382"/>
      <c r="D795" s="11382"/>
      <c r="E795" s="11382"/>
      <c r="F795" s="11382"/>
      <c r="G795" s="11382"/>
      <c r="H795" s="11382"/>
      <c r="I795" s="11382"/>
      <c r="J795" s="11389" t="s">
        <v>19641</v>
      </c>
      <c r="K795" s="11389" t="s">
        <v>18853</v>
      </c>
      <c r="L795" s="11389">
        <v>1</v>
      </c>
      <c r="M795" s="11382"/>
    </row>
    <row r="796">
      <c r="B796" s="11382"/>
      <c r="C796" s="11382"/>
      <c r="D796" s="11382"/>
      <c r="E796" s="11382"/>
      <c r="F796" s="11382"/>
      <c r="G796" s="11382"/>
      <c r="H796" s="11382"/>
      <c r="I796" s="11382"/>
      <c r="J796" s="11389" t="s">
        <v>19739</v>
      </c>
      <c r="K796" s="11389" t="s">
        <v>18853</v>
      </c>
      <c r="L796" s="11389">
        <v>1</v>
      </c>
      <c r="M796" s="11382"/>
    </row>
    <row r="797">
      <c r="B797" s="11382"/>
      <c r="C797" s="11382"/>
      <c r="D797" s="11382"/>
      <c r="E797" s="11382"/>
      <c r="F797" s="11382"/>
      <c r="G797" s="11382"/>
      <c r="H797" s="11382"/>
      <c r="I797" s="11382"/>
      <c r="J797" s="11389" t="s">
        <v>19642</v>
      </c>
      <c r="K797" s="11389" t="s">
        <v>18853</v>
      </c>
      <c r="L797" s="11389">
        <v>1</v>
      </c>
      <c r="M797" s="11382"/>
    </row>
    <row r="798">
      <c r="B798" s="11382"/>
      <c r="C798" s="11382"/>
      <c r="D798" s="11382"/>
      <c r="E798" s="11382"/>
      <c r="F798" s="11382"/>
      <c r="G798" s="11382"/>
      <c r="H798" s="11382"/>
      <c r="I798" s="11382"/>
      <c r="J798" s="11389" t="s">
        <v>19740</v>
      </c>
      <c r="K798" s="11389" t="s">
        <v>18853</v>
      </c>
      <c r="L798" s="11389">
        <v>1</v>
      </c>
      <c r="M798" s="11382"/>
    </row>
    <row r="799">
      <c r="B799" s="11382"/>
      <c r="C799" s="11382"/>
      <c r="D799" s="11382"/>
      <c r="E799" s="11382"/>
      <c r="F799" s="11382"/>
      <c r="G799" s="11382"/>
      <c r="H799" s="11382"/>
      <c r="I799" s="11382"/>
      <c r="J799" s="11389" t="s">
        <v>19741</v>
      </c>
      <c r="K799" s="11389" t="s">
        <v>18853</v>
      </c>
      <c r="L799" s="11389">
        <v>1</v>
      </c>
      <c r="M799" s="11382"/>
    </row>
    <row r="800">
      <c r="B800" s="11382"/>
      <c r="C800" s="11382"/>
      <c r="D800" s="11382"/>
      <c r="E800" s="11382"/>
      <c r="F800" s="11382"/>
      <c r="G800" s="11382"/>
      <c r="H800" s="11382"/>
      <c r="I800" s="11382"/>
      <c r="J800" s="11389" t="s">
        <v>19670</v>
      </c>
      <c r="K800" s="11389" t="s">
        <v>18853</v>
      </c>
      <c r="L800" s="11389">
        <v>1</v>
      </c>
      <c r="M800" s="11382"/>
    </row>
    <row r="801">
      <c r="B801" s="11382"/>
      <c r="C801" s="11382"/>
      <c r="D801" s="11382"/>
      <c r="E801" s="11382"/>
      <c r="F801" s="11382"/>
      <c r="G801" s="11382"/>
      <c r="H801" s="11382"/>
      <c r="I801" s="11382"/>
      <c r="J801" s="11389" t="s">
        <v>19689</v>
      </c>
      <c r="K801" s="11389" t="s">
        <v>18912</v>
      </c>
      <c r="L801" s="11389">
        <v>1</v>
      </c>
      <c r="M801" s="11382"/>
    </row>
    <row r="802">
      <c r="B802" s="11382"/>
      <c r="C802" s="11382"/>
      <c r="D802" s="11382"/>
      <c r="E802" s="11382"/>
      <c r="F802" s="11382"/>
      <c r="G802" s="11382"/>
      <c r="H802" s="11382"/>
      <c r="I802" s="11382"/>
      <c r="J802" s="11389" t="s">
        <v>19696</v>
      </c>
      <c r="K802" s="11389" t="s">
        <v>18912</v>
      </c>
      <c r="L802" s="11389">
        <v>1</v>
      </c>
      <c r="M802" s="11382"/>
    </row>
    <row r="803">
      <c r="B803" s="11382"/>
      <c r="C803" s="11382"/>
      <c r="D803" s="11382"/>
      <c r="E803" s="11382"/>
      <c r="F803" s="11382"/>
      <c r="G803" s="11382"/>
      <c r="H803" s="11382"/>
      <c r="I803" s="11382"/>
      <c r="J803" s="11389" t="s">
        <v>19698</v>
      </c>
      <c r="K803" s="11389" t="s">
        <v>18853</v>
      </c>
      <c r="L803" s="11389">
        <v>1</v>
      </c>
      <c r="M803" s="11382"/>
    </row>
    <row r="804">
      <c r="B804" s="11382"/>
      <c r="C804" s="11382"/>
      <c r="D804" s="11382"/>
      <c r="E804" s="11382"/>
      <c r="F804" s="11382"/>
      <c r="G804" s="11382"/>
      <c r="H804" s="11382"/>
      <c r="I804" s="11382"/>
      <c r="J804" s="11389" t="s">
        <v>19690</v>
      </c>
      <c r="K804" s="11389" t="s">
        <v>18912</v>
      </c>
      <c r="L804" s="11389">
        <v>1</v>
      </c>
      <c r="M804" s="11382"/>
    </row>
    <row r="805">
      <c r="B805" s="11382"/>
      <c r="C805" s="11382"/>
      <c r="D805" s="11382"/>
      <c r="E805" s="11382"/>
      <c r="F805" s="11382"/>
      <c r="G805" s="11382"/>
      <c r="H805" s="11382"/>
      <c r="I805" s="11382"/>
      <c r="J805" s="11389" t="s">
        <v>19692</v>
      </c>
      <c r="K805" s="11389" t="s">
        <v>18912</v>
      </c>
      <c r="L805" s="11389">
        <v>1</v>
      </c>
      <c r="M805" s="11382"/>
    </row>
    <row r="806">
      <c r="B806" s="11382"/>
      <c r="C806" s="11382"/>
      <c r="D806" s="11382"/>
      <c r="E806" s="11382"/>
      <c r="F806" s="11382"/>
      <c r="G806" s="11382"/>
      <c r="H806" s="11382"/>
      <c r="I806" s="11382"/>
      <c r="J806" s="11389" t="s">
        <v>19694</v>
      </c>
      <c r="K806" s="11389" t="s">
        <v>18912</v>
      </c>
      <c r="L806" s="11389">
        <v>1</v>
      </c>
      <c r="M806" s="11382"/>
    </row>
    <row r="807">
      <c r="B807" s="11382"/>
      <c r="C807" s="11382"/>
      <c r="D807" s="11382"/>
      <c r="E807" s="11382"/>
      <c r="F807" s="11382"/>
      <c r="G807" s="11382"/>
      <c r="H807" s="11382"/>
      <c r="I807" s="11382"/>
      <c r="J807" s="11389" t="s">
        <v>19742</v>
      </c>
      <c r="K807" s="11389" t="s">
        <v>18853</v>
      </c>
      <c r="L807" s="11389">
        <v>1</v>
      </c>
      <c r="M807" s="11382"/>
    </row>
    <row r="808">
      <c r="B808" s="11382"/>
      <c r="C808" s="11382"/>
      <c r="D808" s="11382"/>
      <c r="E808" s="11382"/>
      <c r="F808" s="11382"/>
      <c r="G808" s="11382"/>
      <c r="H808" s="11382"/>
      <c r="I808" s="11382"/>
      <c r="J808" s="11389" t="s">
        <v>19743</v>
      </c>
      <c r="K808" s="11389" t="s">
        <v>18853</v>
      </c>
      <c r="L808" s="11389">
        <v>1</v>
      </c>
      <c r="M808" s="11382"/>
    </row>
    <row r="809">
      <c r="B809" s="11382"/>
      <c r="C809" s="11382"/>
      <c r="D809" s="11382"/>
      <c r="E809" s="11382"/>
      <c r="F809" s="11382"/>
      <c r="G809" s="11382"/>
      <c r="H809" s="11382"/>
      <c r="I809" s="11382"/>
      <c r="J809" s="11389" t="s">
        <v>19682</v>
      </c>
      <c r="K809" s="11389" t="s">
        <v>18853</v>
      </c>
      <c r="L809" s="11389">
        <v>1</v>
      </c>
      <c r="M809" s="11382"/>
    </row>
    <row r="810">
      <c r="B810" s="11382"/>
      <c r="C810" s="11382"/>
      <c r="D810" s="11382"/>
      <c r="E810" s="11382"/>
      <c r="F810" s="11382"/>
      <c r="G810" s="11382"/>
      <c r="H810" s="11382"/>
      <c r="I810" s="11382"/>
      <c r="J810" s="11389" t="s">
        <v>19681</v>
      </c>
      <c r="K810" s="11389" t="s">
        <v>18853</v>
      </c>
      <c r="L810" s="11389">
        <v>1</v>
      </c>
      <c r="M810" s="11382"/>
    </row>
    <row r="811">
      <c r="B811" s="11382"/>
      <c r="C811" s="11382"/>
      <c r="D811" s="11382"/>
      <c r="E811" s="11382"/>
      <c r="F811" s="11382"/>
      <c r="G811" s="11382"/>
      <c r="H811" s="11382"/>
      <c r="I811" s="11382"/>
      <c r="J811" s="11389" t="s">
        <v>19700</v>
      </c>
      <c r="K811" s="11389" t="s">
        <v>18853</v>
      </c>
      <c r="L811" s="11389">
        <v>1</v>
      </c>
      <c r="M811" s="11382"/>
    </row>
    <row r="812">
      <c r="B812" s="11382"/>
      <c r="C812" s="11382"/>
      <c r="D812" s="11382"/>
      <c r="E812" s="11382"/>
      <c r="F812" s="11382"/>
      <c r="G812" s="11382"/>
      <c r="H812" s="11382"/>
      <c r="I812" s="11382"/>
      <c r="J812" s="11389" t="s">
        <v>19683</v>
      </c>
      <c r="K812" s="11389" t="s">
        <v>18912</v>
      </c>
      <c r="L812" s="11389">
        <v>1</v>
      </c>
      <c r="M812" s="11382"/>
    </row>
    <row r="813">
      <c r="B813" s="11382"/>
      <c r="C813" s="11382"/>
      <c r="D813" s="11382"/>
      <c r="E813" s="11382"/>
      <c r="F813" s="11382"/>
      <c r="G813" s="11382"/>
      <c r="H813" s="11382"/>
      <c r="I813" s="11382"/>
      <c r="J813" s="11389" t="s">
        <v>19685</v>
      </c>
      <c r="K813" s="11389" t="s">
        <v>18912</v>
      </c>
      <c r="L813" s="11389">
        <v>1</v>
      </c>
      <c r="M813" s="11382"/>
    </row>
    <row r="814">
      <c r="B814" s="11382"/>
      <c r="C814" s="11382"/>
      <c r="D814" s="11382"/>
      <c r="E814" s="11382"/>
      <c r="F814" s="11382"/>
      <c r="G814" s="11382"/>
      <c r="H814" s="11382"/>
      <c r="I814" s="11382"/>
      <c r="J814" s="11389" t="s">
        <v>19686</v>
      </c>
      <c r="K814" s="11389" t="s">
        <v>18912</v>
      </c>
      <c r="L814" s="11389">
        <v>1</v>
      </c>
      <c r="M814" s="11382"/>
    </row>
    <row r="815">
      <c r="B815" s="11382"/>
      <c r="C815" s="11382"/>
      <c r="D815" s="11382"/>
      <c r="E815" s="11382"/>
      <c r="F815" s="11382"/>
      <c r="G815" s="11382"/>
      <c r="H815" s="11382"/>
      <c r="I815" s="11382"/>
      <c r="J815" s="11389" t="s">
        <v>19688</v>
      </c>
      <c r="K815" s="11389" t="s">
        <v>18912</v>
      </c>
      <c r="L815" s="11389">
        <v>1</v>
      </c>
      <c r="M815" s="11382"/>
    </row>
    <row r="816">
      <c r="B816" s="11382"/>
      <c r="C816" s="11382"/>
      <c r="D816" s="11382"/>
      <c r="E816" s="11382"/>
      <c r="F816" s="11382"/>
      <c r="G816" s="11382"/>
      <c r="H816" s="11382"/>
      <c r="I816" s="11382"/>
      <c r="J816" s="11389" t="s">
        <v>19744</v>
      </c>
      <c r="K816" s="11389" t="s">
        <v>18853</v>
      </c>
      <c r="L816" s="11389">
        <v>1</v>
      </c>
      <c r="M816" s="11382"/>
    </row>
    <row r="817">
      <c r="B817" s="11382"/>
      <c r="C817" s="11382"/>
      <c r="D817" s="11382"/>
      <c r="E817" s="11382"/>
      <c r="F817" s="11382"/>
      <c r="G817" s="11382"/>
      <c r="H817" s="11382"/>
      <c r="I817" s="11382"/>
      <c r="J817" s="11389" t="s">
        <v>19699</v>
      </c>
      <c r="K817" s="11389" t="s">
        <v>18912</v>
      </c>
      <c r="L817" s="11389">
        <v>1</v>
      </c>
      <c r="M817" s="11382"/>
    </row>
    <row r="818">
      <c r="B818" s="11382"/>
      <c r="C818" s="11382"/>
      <c r="D818" s="11382"/>
      <c r="E818" s="11382"/>
      <c r="F818" s="11382"/>
      <c r="G818" s="11382"/>
      <c r="H818" s="11382"/>
      <c r="I818" s="11382"/>
      <c r="J818" s="11389" t="s">
        <v>19702</v>
      </c>
      <c r="K818" s="11389" t="s">
        <v>18912</v>
      </c>
      <c r="L818" s="11389">
        <v>1</v>
      </c>
      <c r="M818" s="11382"/>
    </row>
    <row r="819">
      <c r="B819" s="11382"/>
      <c r="C819" s="11382"/>
      <c r="D819" s="11382"/>
      <c r="E819" s="11382"/>
      <c r="F819" s="11382"/>
      <c r="G819" s="11382"/>
      <c r="H819" s="11382"/>
      <c r="I819" s="11382"/>
      <c r="J819" s="11389" t="s">
        <v>19745</v>
      </c>
      <c r="K819" s="11389" t="s">
        <v>18853</v>
      </c>
      <c r="L819" s="11389">
        <v>1</v>
      </c>
      <c r="M819" s="11382"/>
    </row>
    <row r="820">
      <c r="B820" s="11382"/>
      <c r="C820" s="11382"/>
      <c r="D820" s="11382"/>
      <c r="E820" s="11382"/>
      <c r="F820" s="11382"/>
      <c r="G820" s="11382"/>
      <c r="H820" s="11382"/>
      <c r="I820" s="11382"/>
      <c r="J820" s="11389" t="s">
        <v>19704</v>
      </c>
      <c r="K820" s="11389" t="s">
        <v>18912</v>
      </c>
      <c r="L820" s="11389">
        <v>1</v>
      </c>
      <c r="M820" s="11382"/>
    </row>
    <row r="821">
      <c r="B821" s="11382"/>
      <c r="C821" s="11382"/>
      <c r="D821" s="11382"/>
      <c r="E821" s="11382"/>
      <c r="F821" s="11382"/>
      <c r="G821" s="11382"/>
      <c r="H821" s="11382"/>
      <c r="I821" s="11382"/>
      <c r="J821" s="11389" t="s">
        <v>19746</v>
      </c>
      <c r="K821" s="11389" t="s">
        <v>18853</v>
      </c>
      <c r="L821" s="11389">
        <v>1</v>
      </c>
      <c r="M821" s="11382"/>
    </row>
    <row r="822">
      <c r="B822" s="11382"/>
      <c r="C822" s="11382"/>
      <c r="D822" s="11382"/>
      <c r="E822" s="11382"/>
      <c r="F822" s="11382"/>
      <c r="G822" s="11382"/>
      <c r="H822" s="11382"/>
      <c r="I822" s="11382"/>
      <c r="J822" s="11389" t="s">
        <v>19747</v>
      </c>
      <c r="K822" s="11389" t="s">
        <v>18853</v>
      </c>
      <c r="L822" s="11389">
        <v>1</v>
      </c>
      <c r="M822" s="11382"/>
    </row>
    <row r="823">
      <c r="B823" s="11382"/>
      <c r="C823" s="11382"/>
      <c r="D823" s="11382"/>
      <c r="E823" s="11382"/>
      <c r="F823" s="11382"/>
      <c r="G823" s="11382"/>
      <c r="H823" s="11382"/>
      <c r="I823" s="11382"/>
      <c r="J823" s="11389" t="s">
        <v>19679</v>
      </c>
      <c r="K823" s="11389" t="s">
        <v>18853</v>
      </c>
      <c r="L823" s="11389">
        <v>1</v>
      </c>
      <c r="M823" s="11382"/>
    </row>
    <row r="824">
      <c r="B824" s="11382"/>
      <c r="C824" s="11382"/>
      <c r="D824" s="11382"/>
      <c r="E824" s="11382"/>
      <c r="F824" s="11382"/>
      <c r="G824" s="11382"/>
      <c r="H824" s="11382"/>
      <c r="I824" s="11382"/>
      <c r="J824" s="11389" t="s">
        <v>19748</v>
      </c>
      <c r="K824" s="11389" t="s">
        <v>18853</v>
      </c>
      <c r="L824" s="11389">
        <v>1</v>
      </c>
      <c r="M824" s="11382"/>
    </row>
    <row r="825">
      <c r="B825" s="11382"/>
      <c r="C825" s="11382"/>
      <c r="D825" s="11382"/>
      <c r="E825" s="11382"/>
      <c r="F825" s="11382"/>
      <c r="G825" s="11382"/>
      <c r="H825" s="11382"/>
      <c r="I825" s="11382"/>
      <c r="J825" s="11389" t="s">
        <v>19701</v>
      </c>
      <c r="K825" s="11389" t="s">
        <v>18853</v>
      </c>
      <c r="L825" s="11389">
        <v>1</v>
      </c>
      <c r="M825" s="11382"/>
    </row>
    <row r="826">
      <c r="B826" s="11382"/>
      <c r="C826" s="11382"/>
      <c r="D826" s="11382"/>
      <c r="E826" s="11382"/>
      <c r="F826" s="11382"/>
      <c r="G826" s="11382"/>
      <c r="H826" s="11382"/>
      <c r="I826" s="11382"/>
      <c r="J826" s="11389" t="s">
        <v>19749</v>
      </c>
      <c r="K826" s="11389" t="s">
        <v>18853</v>
      </c>
      <c r="L826" s="11389">
        <v>1</v>
      </c>
      <c r="M826" s="11382"/>
    </row>
    <row r="827">
      <c r="B827" s="11382"/>
      <c r="C827" s="11382"/>
      <c r="D827" s="11382"/>
      <c r="E827" s="11382"/>
      <c r="F827" s="11382"/>
      <c r="G827" s="11382"/>
      <c r="H827" s="11382"/>
      <c r="I827" s="11382"/>
      <c r="J827" s="11389" t="s">
        <v>19750</v>
      </c>
      <c r="K827" s="11389" t="s">
        <v>18853</v>
      </c>
      <c r="L827" s="11389">
        <v>1</v>
      </c>
      <c r="M827" s="11382"/>
    </row>
    <row r="828">
      <c r="B828" s="11382"/>
      <c r="C828" s="11382"/>
      <c r="D828" s="11382"/>
      <c r="E828" s="11382"/>
      <c r="F828" s="11382"/>
      <c r="G828" s="11382"/>
      <c r="H828" s="11382"/>
      <c r="I828" s="11382"/>
      <c r="J828" s="11389" t="s">
        <v>19751</v>
      </c>
      <c r="K828" s="11389" t="s">
        <v>18853</v>
      </c>
      <c r="L828" s="11389">
        <v>1</v>
      </c>
      <c r="M828" s="11382"/>
    </row>
    <row r="829">
      <c r="B829" s="11382"/>
      <c r="C829" s="11382"/>
      <c r="D829" s="11382"/>
      <c r="E829" s="11382"/>
      <c r="F829" s="11382"/>
      <c r="G829" s="11382"/>
      <c r="H829" s="11382"/>
      <c r="I829" s="11382"/>
      <c r="J829" s="11389" t="s">
        <v>19752</v>
      </c>
      <c r="K829" s="11389" t="s">
        <v>18853</v>
      </c>
      <c r="L829" s="11389">
        <v>1</v>
      </c>
      <c r="M829" s="11382"/>
    </row>
    <row r="830">
      <c r="B830" s="11382"/>
      <c r="C830" s="11382"/>
      <c r="D830" s="11382"/>
      <c r="E830" s="11382"/>
      <c r="F830" s="11382"/>
      <c r="G830" s="11382"/>
      <c r="H830" s="11382"/>
      <c r="I830" s="11382"/>
      <c r="J830" s="11389" t="s">
        <v>19572</v>
      </c>
      <c r="K830" s="11389" t="s">
        <v>18853</v>
      </c>
      <c r="L830" s="11389">
        <v>1</v>
      </c>
      <c r="M830" s="11382"/>
    </row>
    <row r="831">
      <c r="B831" s="11382"/>
      <c r="C831" s="11382"/>
      <c r="D831" s="11382"/>
      <c r="E831" s="11382"/>
      <c r="F831" s="11382"/>
      <c r="G831" s="11382"/>
      <c r="H831" s="11382"/>
      <c r="I831" s="11382"/>
      <c r="J831" s="11389" t="s">
        <v>19545</v>
      </c>
      <c r="K831" s="11389" t="s">
        <v>18853</v>
      </c>
      <c r="L831" s="11389">
        <v>1</v>
      </c>
      <c r="M831" s="11382"/>
    </row>
    <row r="832">
      <c r="B832" s="11382"/>
      <c r="C832" s="11382"/>
      <c r="D832" s="11382"/>
      <c r="E832" s="11382"/>
      <c r="F832" s="11382"/>
      <c r="G832" s="11382"/>
      <c r="H832" s="11382"/>
      <c r="I832" s="11382"/>
      <c r="J832" s="11389" t="s">
        <v>19551</v>
      </c>
      <c r="K832" s="11389"/>
      <c r="L832" s="11389">
        <v>1</v>
      </c>
      <c r="M832" s="11382"/>
    </row>
    <row r="833">
      <c r="B833" s="11382"/>
      <c r="C833" s="11382"/>
      <c r="D833" s="11382"/>
      <c r="E833" s="11382"/>
      <c r="F833" s="11382"/>
      <c r="G833" s="11382"/>
      <c r="H833" s="11382"/>
      <c r="I833" s="11382"/>
      <c r="J833" s="11389" t="s">
        <v>19753</v>
      </c>
      <c r="K833" s="11389"/>
      <c r="L833" s="11389">
        <v>1</v>
      </c>
      <c r="M833" s="11382"/>
    </row>
    <row r="834">
      <c r="B834" s="11382"/>
      <c r="C834" s="11382"/>
      <c r="D834" s="11382"/>
      <c r="E834" s="11382"/>
      <c r="F834" s="11382"/>
      <c r="G834" s="11382"/>
      <c r="H834" s="11382"/>
      <c r="I834" s="11382"/>
      <c r="J834" s="11389" t="s">
        <v>19601</v>
      </c>
      <c r="K834" s="11389" t="s">
        <v>18853</v>
      </c>
      <c r="L834" s="11389">
        <v>1</v>
      </c>
      <c r="M834" s="11382"/>
    </row>
    <row r="835">
      <c r="B835" s="11382"/>
      <c r="C835" s="11382"/>
      <c r="D835" s="11382"/>
      <c r="E835" s="11382"/>
      <c r="F835" s="11382"/>
      <c r="G835" s="11382"/>
      <c r="H835" s="11382"/>
      <c r="I835" s="11382"/>
      <c r="J835" s="11389" t="s">
        <v>19604</v>
      </c>
      <c r="K835" s="11389" t="s">
        <v>18853</v>
      </c>
      <c r="L835" s="11389">
        <v>1</v>
      </c>
      <c r="M835" s="11382"/>
    </row>
    <row r="836">
      <c r="B836" s="11382"/>
      <c r="C836" s="11382"/>
      <c r="D836" s="11382"/>
      <c r="E836" s="11382"/>
      <c r="F836" s="11382"/>
      <c r="G836" s="11382"/>
      <c r="H836" s="11382"/>
      <c r="I836" s="11382"/>
      <c r="J836" s="11389" t="s">
        <v>19754</v>
      </c>
      <c r="K836" s="11389" t="s">
        <v>18853</v>
      </c>
      <c r="L836" s="11389">
        <v>1</v>
      </c>
      <c r="M836" s="11382"/>
    </row>
    <row r="837">
      <c r="B837" s="11382"/>
      <c r="C837" s="11382"/>
      <c r="D837" s="11382"/>
      <c r="E837" s="11382"/>
      <c r="F837" s="11382"/>
      <c r="G837" s="11382"/>
      <c r="H837" s="11382"/>
      <c r="I837" s="11382"/>
      <c r="J837" s="11389" t="s">
        <v>19607</v>
      </c>
      <c r="K837" s="11389" t="s">
        <v>18853</v>
      </c>
      <c r="L837" s="11389">
        <v>1</v>
      </c>
      <c r="M837" s="11382"/>
    </row>
    <row r="838">
      <c r="B838" s="11382"/>
      <c r="C838" s="11382"/>
      <c r="D838" s="11382"/>
      <c r="E838" s="11382"/>
      <c r="F838" s="11382"/>
      <c r="G838" s="11382"/>
      <c r="H838" s="11382"/>
      <c r="I838" s="11382"/>
      <c r="J838" s="11389" t="s">
        <v>19558</v>
      </c>
      <c r="K838" s="11389" t="s">
        <v>18853</v>
      </c>
      <c r="L838" s="11389">
        <v>1</v>
      </c>
      <c r="M838" s="11382"/>
    </row>
    <row r="839">
      <c r="B839" s="11382"/>
      <c r="C839" s="11382"/>
      <c r="D839" s="11382"/>
      <c r="E839" s="11382"/>
      <c r="F839" s="11382"/>
      <c r="G839" s="11382"/>
      <c r="H839" s="11382"/>
      <c r="I839" s="11382"/>
      <c r="J839" s="11389" t="s">
        <v>19755</v>
      </c>
      <c r="K839" s="11389" t="s">
        <v>18853</v>
      </c>
      <c r="L839" s="11389">
        <v>1</v>
      </c>
      <c r="M839" s="11382"/>
    </row>
    <row r="840">
      <c r="B840" s="11382"/>
      <c r="C840" s="11382"/>
      <c r="D840" s="11382"/>
      <c r="E840" s="11382"/>
      <c r="F840" s="11382"/>
      <c r="G840" s="11382"/>
      <c r="H840" s="11382"/>
      <c r="I840" s="11382"/>
      <c r="J840" s="11389" t="s">
        <v>19561</v>
      </c>
      <c r="K840" s="11389" t="s">
        <v>18853</v>
      </c>
      <c r="L840" s="11389">
        <v>1</v>
      </c>
      <c r="M840" s="11382"/>
    </row>
    <row r="841">
      <c r="B841" s="11382"/>
      <c r="C841" s="11382"/>
      <c r="D841" s="11382"/>
      <c r="E841" s="11382"/>
      <c r="F841" s="11382"/>
      <c r="G841" s="11382"/>
      <c r="H841" s="11382"/>
      <c r="I841" s="11382"/>
      <c r="J841" s="11389" t="s">
        <v>19560</v>
      </c>
      <c r="K841" s="11389" t="s">
        <v>18853</v>
      </c>
      <c r="L841" s="11389">
        <v>1</v>
      </c>
      <c r="M841" s="11382"/>
    </row>
    <row r="842">
      <c r="B842" s="11382"/>
      <c r="C842" s="11382"/>
      <c r="D842" s="11382"/>
      <c r="E842" s="11382"/>
      <c r="F842" s="11382"/>
      <c r="G842" s="11382"/>
      <c r="H842" s="11382"/>
      <c r="I842" s="11382"/>
      <c r="J842" s="11389" t="s">
        <v>19586</v>
      </c>
      <c r="K842" s="11389" t="s">
        <v>18853</v>
      </c>
      <c r="L842" s="11389">
        <v>1</v>
      </c>
      <c r="M842" s="11382"/>
    </row>
    <row r="843">
      <c r="B843" s="11382"/>
      <c r="C843" s="11382"/>
      <c r="D843" s="11382"/>
      <c r="E843" s="11382"/>
      <c r="F843" s="11382"/>
      <c r="G843" s="11382"/>
      <c r="H843" s="11382"/>
      <c r="I843" s="11382"/>
      <c r="J843" s="11389" t="s">
        <v>19587</v>
      </c>
      <c r="K843" s="11389" t="s">
        <v>18853</v>
      </c>
      <c r="L843" s="11389">
        <v>1</v>
      </c>
      <c r="M843" s="11382"/>
    </row>
    <row r="844">
      <c r="B844" s="11382"/>
      <c r="C844" s="11382"/>
      <c r="D844" s="11382"/>
      <c r="E844" s="11382"/>
      <c r="F844" s="11382"/>
      <c r="G844" s="11382"/>
      <c r="H844" s="11382"/>
      <c r="I844" s="11382"/>
      <c r="J844" s="11389" t="s">
        <v>19547</v>
      </c>
      <c r="K844" s="11389" t="s">
        <v>18853</v>
      </c>
      <c r="L844" s="11389">
        <v>1</v>
      </c>
      <c r="M844" s="11382"/>
    </row>
    <row r="845">
      <c r="B845" s="11382"/>
      <c r="C845" s="11382"/>
      <c r="D845" s="11382"/>
      <c r="E845" s="11382"/>
      <c r="F845" s="11382"/>
      <c r="G845" s="11382"/>
      <c r="H845" s="11382"/>
      <c r="I845" s="11382"/>
      <c r="J845" s="11389" t="s">
        <v>19548</v>
      </c>
      <c r="K845" s="11389" t="s">
        <v>18853</v>
      </c>
      <c r="L845" s="11389">
        <v>1</v>
      </c>
      <c r="M845" s="11382"/>
    </row>
    <row r="846">
      <c r="B846" s="11382"/>
      <c r="C846" s="11382"/>
      <c r="D846" s="11382"/>
      <c r="E846" s="11382"/>
      <c r="F846" s="11382"/>
      <c r="G846" s="11382"/>
      <c r="H846" s="11382"/>
      <c r="I846" s="11382"/>
      <c r="J846" s="11389" t="s">
        <v>19756</v>
      </c>
      <c r="K846" s="11389" t="s">
        <v>18853</v>
      </c>
      <c r="L846" s="11389">
        <v>1</v>
      </c>
      <c r="M846" s="11382"/>
    </row>
    <row r="847">
      <c r="B847" s="11382"/>
      <c r="C847" s="11382"/>
      <c r="D847" s="11382"/>
      <c r="E847" s="11382"/>
      <c r="F847" s="11382"/>
      <c r="G847" s="11382"/>
      <c r="H847" s="11382"/>
      <c r="I847" s="11382"/>
      <c r="J847" s="11389" t="s">
        <v>19549</v>
      </c>
      <c r="K847" s="11389" t="s">
        <v>18853</v>
      </c>
      <c r="L847" s="11389">
        <v>1</v>
      </c>
      <c r="M847" s="11382"/>
    </row>
    <row r="848">
      <c r="B848" s="11382"/>
      <c r="C848" s="11382"/>
      <c r="D848" s="11382"/>
      <c r="E848" s="11382"/>
      <c r="F848" s="11382"/>
      <c r="G848" s="11382"/>
      <c r="H848" s="11382"/>
      <c r="I848" s="11382"/>
      <c r="J848" s="11389" t="s">
        <v>19757</v>
      </c>
      <c r="K848" s="11389" t="s">
        <v>18853</v>
      </c>
      <c r="L848" s="11389">
        <v>1</v>
      </c>
      <c r="M848" s="11382"/>
    </row>
    <row r="849">
      <c r="B849" s="11382"/>
      <c r="C849" s="11382"/>
      <c r="D849" s="11382"/>
      <c r="E849" s="11382"/>
      <c r="F849" s="11382"/>
      <c r="G849" s="11382"/>
      <c r="H849" s="11382"/>
      <c r="I849" s="11382"/>
      <c r="J849" s="11389" t="s">
        <v>19550</v>
      </c>
      <c r="K849" s="11389" t="s">
        <v>18853</v>
      </c>
      <c r="L849" s="11389">
        <v>1</v>
      </c>
      <c r="M849" s="11382"/>
    </row>
    <row r="850">
      <c r="B850" s="11382"/>
      <c r="C850" s="11382"/>
      <c r="D850" s="11382"/>
      <c r="E850" s="11382"/>
      <c r="F850" s="11382"/>
      <c r="G850" s="11382"/>
      <c r="H850" s="11382"/>
      <c r="I850" s="11382"/>
      <c r="J850" s="11389" t="s">
        <v>19758</v>
      </c>
      <c r="K850" s="11389" t="s">
        <v>18853</v>
      </c>
      <c r="L850" s="11389">
        <v>1</v>
      </c>
      <c r="M850" s="11382"/>
    </row>
    <row r="851">
      <c r="B851" s="11382"/>
      <c r="C851" s="11382"/>
      <c r="D851" s="11382"/>
      <c r="E851" s="11382"/>
      <c r="F851" s="11382"/>
      <c r="G851" s="11382"/>
      <c r="H851" s="11382"/>
      <c r="I851" s="11382"/>
      <c r="J851" s="11389" t="s">
        <v>19567</v>
      </c>
      <c r="K851" s="11389" t="s">
        <v>18853</v>
      </c>
      <c r="L851" s="11389">
        <v>1</v>
      </c>
      <c r="M851" s="11382"/>
    </row>
    <row r="852">
      <c r="B852" s="11382"/>
      <c r="C852" s="11382"/>
      <c r="D852" s="11382"/>
      <c r="E852" s="11382"/>
      <c r="F852" s="11382"/>
      <c r="G852" s="11382"/>
      <c r="H852" s="11382"/>
      <c r="I852" s="11382"/>
      <c r="J852" s="11389" t="s">
        <v>19569</v>
      </c>
      <c r="K852" s="11389" t="s">
        <v>18853</v>
      </c>
      <c r="L852" s="11389">
        <v>1</v>
      </c>
      <c r="M852" s="11382"/>
    </row>
    <row r="853">
      <c r="B853" s="11382"/>
      <c r="C853" s="11382"/>
      <c r="D853" s="11382"/>
      <c r="E853" s="11382"/>
      <c r="F853" s="11382"/>
      <c r="G853" s="11382"/>
      <c r="H853" s="11382"/>
      <c r="I853" s="11382"/>
      <c r="J853" s="11389" t="s">
        <v>19563</v>
      </c>
      <c r="K853" s="11389" t="s">
        <v>18853</v>
      </c>
      <c r="L853" s="11389">
        <v>1</v>
      </c>
      <c r="M853" s="11382"/>
    </row>
    <row r="854">
      <c r="B854" s="11382"/>
      <c r="C854" s="11382"/>
      <c r="D854" s="11382"/>
      <c r="E854" s="11382"/>
      <c r="F854" s="11382"/>
      <c r="G854" s="11382"/>
      <c r="H854" s="11382"/>
      <c r="I854" s="11382"/>
      <c r="J854" s="11389" t="s">
        <v>19759</v>
      </c>
      <c r="K854" s="11389" t="s">
        <v>18853</v>
      </c>
      <c r="L854" s="11389">
        <v>1</v>
      </c>
      <c r="M854" s="11382"/>
    </row>
    <row r="855">
      <c r="B855" s="11382"/>
      <c r="C855" s="11382"/>
      <c r="D855" s="11382"/>
      <c r="E855" s="11382"/>
      <c r="F855" s="11382"/>
      <c r="G855" s="11382"/>
      <c r="H855" s="11382"/>
      <c r="I855" s="11382"/>
      <c r="J855" s="11389" t="s">
        <v>19760</v>
      </c>
      <c r="K855" s="11389" t="s">
        <v>18853</v>
      </c>
      <c r="L855" s="11389">
        <v>1</v>
      </c>
      <c r="M855" s="11382"/>
    </row>
    <row r="856">
      <c r="B856" s="11382"/>
      <c r="C856" s="11382"/>
      <c r="D856" s="11382"/>
      <c r="E856" s="11382"/>
      <c r="F856" s="11382"/>
      <c r="G856" s="11382"/>
      <c r="H856" s="11382"/>
      <c r="I856" s="11382"/>
      <c r="J856" s="11389" t="s">
        <v>19761</v>
      </c>
      <c r="K856" s="11389" t="s">
        <v>18853</v>
      </c>
      <c r="L856" s="11389">
        <v>1</v>
      </c>
      <c r="M856" s="11382"/>
    </row>
    <row r="857">
      <c r="B857" s="11382"/>
      <c r="C857" s="11382"/>
      <c r="D857" s="11382"/>
      <c r="E857" s="11382"/>
      <c r="F857" s="11382"/>
      <c r="G857" s="11382"/>
      <c r="H857" s="11382"/>
      <c r="I857" s="11382"/>
      <c r="J857" s="11389" t="s">
        <v>19574</v>
      </c>
      <c r="K857" s="11389" t="s">
        <v>18853</v>
      </c>
      <c r="L857" s="11389">
        <v>1</v>
      </c>
      <c r="M857" s="11382"/>
    </row>
    <row r="858">
      <c r="B858" s="11382"/>
      <c r="C858" s="11382"/>
      <c r="D858" s="11382"/>
      <c r="E858" s="11382"/>
      <c r="F858" s="11382"/>
      <c r="G858" s="11382"/>
      <c r="H858" s="11382"/>
      <c r="I858" s="11382"/>
      <c r="J858" s="11389" t="s">
        <v>19575</v>
      </c>
      <c r="K858" s="11389" t="s">
        <v>18853</v>
      </c>
      <c r="L858" s="11389">
        <v>1</v>
      </c>
      <c r="M858" s="11382"/>
    </row>
    <row r="859">
      <c r="B859" s="11382"/>
      <c r="C859" s="11382"/>
      <c r="D859" s="11382"/>
      <c r="E859" s="11382"/>
      <c r="F859" s="11382"/>
      <c r="G859" s="11382"/>
      <c r="H859" s="11382"/>
      <c r="I859" s="11382"/>
      <c r="J859" s="11389" t="s">
        <v>19762</v>
      </c>
      <c r="K859" s="11389" t="s">
        <v>18853</v>
      </c>
      <c r="L859" s="11389">
        <v>1</v>
      </c>
      <c r="M859" s="11382"/>
    </row>
    <row r="860">
      <c r="B860" s="11382"/>
      <c r="C860" s="11382"/>
      <c r="D860" s="11382"/>
      <c r="E860" s="11382"/>
      <c r="F860" s="11382"/>
      <c r="G860" s="11382"/>
      <c r="H860" s="11382"/>
      <c r="I860" s="11382"/>
      <c r="J860" s="11389" t="s">
        <v>19721</v>
      </c>
      <c r="K860" s="11389" t="s">
        <v>18853</v>
      </c>
      <c r="L860" s="11389">
        <v>1</v>
      </c>
      <c r="M860" s="11382"/>
    </row>
    <row r="861">
      <c r="B861" s="11382"/>
      <c r="C861" s="11382"/>
      <c r="D861" s="11382"/>
      <c r="E861" s="11382"/>
      <c r="F861" s="11382"/>
      <c r="G861" s="11382"/>
      <c r="H861" s="11382"/>
      <c r="I861" s="11382"/>
      <c r="J861" s="11389" t="s">
        <v>19763</v>
      </c>
      <c r="K861" s="11389" t="s">
        <v>18853</v>
      </c>
      <c r="L861" s="11389">
        <v>1</v>
      </c>
      <c r="M861" s="11382"/>
    </row>
    <row r="862">
      <c r="B862" s="11382"/>
      <c r="C862" s="11382"/>
      <c r="D862" s="11382"/>
      <c r="E862" s="11382"/>
      <c r="F862" s="11382"/>
      <c r="G862" s="11382"/>
      <c r="H862" s="11382"/>
      <c r="I862" s="11382"/>
      <c r="J862" s="11389" t="s">
        <v>19719</v>
      </c>
      <c r="K862" s="11389" t="s">
        <v>18853</v>
      </c>
      <c r="L862" s="11389">
        <v>1</v>
      </c>
      <c r="M862" s="11382"/>
    </row>
    <row r="863">
      <c r="B863" s="11382"/>
      <c r="C863" s="11382"/>
      <c r="D863" s="11382"/>
      <c r="E863" s="11382"/>
      <c r="F863" s="11382"/>
      <c r="G863" s="11382"/>
      <c r="H863" s="11382"/>
      <c r="I863" s="11382"/>
      <c r="J863" s="11389" t="s">
        <v>19764</v>
      </c>
      <c r="K863" s="11389" t="s">
        <v>18853</v>
      </c>
      <c r="L863" s="11389">
        <v>1</v>
      </c>
      <c r="M863" s="11382"/>
    </row>
    <row r="864">
      <c r="B864" s="11382"/>
      <c r="C864" s="11382"/>
      <c r="D864" s="11382"/>
      <c r="E864" s="11382"/>
      <c r="F864" s="11382"/>
      <c r="G864" s="11382"/>
      <c r="H864" s="11382"/>
      <c r="I864" s="11382"/>
      <c r="J864" s="11389" t="s">
        <v>19765</v>
      </c>
      <c r="K864" s="11389" t="s">
        <v>18853</v>
      </c>
      <c r="L864" s="11389">
        <v>1</v>
      </c>
      <c r="M864" s="11382"/>
    </row>
    <row r="865">
      <c r="B865" s="11382"/>
      <c r="C865" s="11382"/>
      <c r="D865" s="11382"/>
      <c r="E865" s="11382"/>
      <c r="F865" s="11382"/>
      <c r="G865" s="11382"/>
      <c r="H865" s="11382"/>
      <c r="I865" s="11382"/>
      <c r="J865" s="11389" t="s">
        <v>19717</v>
      </c>
      <c r="K865" s="11389" t="s">
        <v>18853</v>
      </c>
      <c r="L865" s="11389">
        <v>1</v>
      </c>
      <c r="M865" s="11382"/>
    </row>
    <row r="866">
      <c r="B866" s="11382"/>
      <c r="C866" s="11382"/>
      <c r="D866" s="11382"/>
      <c r="E866" s="11382"/>
      <c r="F866" s="11382"/>
      <c r="G866" s="11382"/>
      <c r="H866" s="11382"/>
      <c r="I866" s="11382"/>
      <c r="J866" s="11389" t="s">
        <v>19766</v>
      </c>
      <c r="K866" s="11389" t="s">
        <v>18853</v>
      </c>
      <c r="L866" s="11389">
        <v>1</v>
      </c>
      <c r="M866" s="11382"/>
    </row>
    <row r="867">
      <c r="B867" s="11382"/>
      <c r="C867" s="11382"/>
      <c r="D867" s="11382"/>
      <c r="E867" s="11382"/>
      <c r="F867" s="11382"/>
      <c r="G867" s="11382"/>
      <c r="H867" s="11382"/>
      <c r="I867" s="11382"/>
      <c r="J867" s="11389" t="s">
        <v>19713</v>
      </c>
      <c r="K867" s="11389" t="s">
        <v>18853</v>
      </c>
      <c r="L867" s="11389">
        <v>1</v>
      </c>
      <c r="M867" s="11382"/>
    </row>
    <row r="868">
      <c r="B868" s="11382"/>
      <c r="C868" s="11382"/>
      <c r="D868" s="11382"/>
      <c r="E868" s="11382"/>
      <c r="F868" s="11382"/>
      <c r="G868" s="11382"/>
      <c r="H868" s="11382"/>
      <c r="I868" s="11382"/>
      <c r="J868" s="11389" t="s">
        <v>19767</v>
      </c>
      <c r="K868" s="11389" t="s">
        <v>18853</v>
      </c>
      <c r="L868" s="11389">
        <v>1</v>
      </c>
      <c r="M868" s="11382"/>
    </row>
    <row r="869">
      <c r="B869" s="11382"/>
      <c r="C869" s="11382"/>
      <c r="D869" s="11382"/>
      <c r="E869" s="11382"/>
      <c r="F869" s="11382"/>
      <c r="G869" s="11382"/>
      <c r="H869" s="11382"/>
      <c r="I869" s="11382"/>
      <c r="J869" s="11389" t="s">
        <v>19768</v>
      </c>
      <c r="K869" s="11389" t="s">
        <v>18853</v>
      </c>
      <c r="L869" s="11389">
        <v>1</v>
      </c>
      <c r="M869" s="11382"/>
    </row>
    <row r="870">
      <c r="B870" s="11382"/>
      <c r="C870" s="11382"/>
      <c r="D870" s="11382"/>
      <c r="E870" s="11382"/>
      <c r="F870" s="11382"/>
      <c r="G870" s="11382"/>
      <c r="H870" s="11382"/>
      <c r="I870" s="11382"/>
      <c r="J870" s="11389" t="s">
        <v>19769</v>
      </c>
      <c r="K870" s="11389" t="s">
        <v>18853</v>
      </c>
      <c r="L870" s="11389">
        <v>1</v>
      </c>
      <c r="M870" s="11382"/>
    </row>
    <row r="871">
      <c r="B871" s="11382"/>
      <c r="C871" s="11382"/>
      <c r="D871" s="11382"/>
      <c r="E871" s="11382"/>
      <c r="F871" s="11382"/>
      <c r="G871" s="11382"/>
      <c r="H871" s="11382"/>
      <c r="I871" s="11382"/>
      <c r="J871" s="11389" t="s">
        <v>19710</v>
      </c>
      <c r="K871" s="11389" t="s">
        <v>18853</v>
      </c>
      <c r="L871" s="11389">
        <v>1</v>
      </c>
      <c r="M871" s="11382"/>
    </row>
    <row r="872">
      <c r="B872" s="11382"/>
      <c r="C872" s="11382"/>
      <c r="D872" s="11382"/>
      <c r="E872" s="11382"/>
      <c r="F872" s="11382"/>
      <c r="G872" s="11382"/>
      <c r="H872" s="11382"/>
      <c r="I872" s="11382"/>
      <c r="J872" s="11389" t="s">
        <v>19770</v>
      </c>
      <c r="K872" s="11389" t="s">
        <v>18853</v>
      </c>
      <c r="L872" s="11389">
        <v>1</v>
      </c>
      <c r="M872" s="11382"/>
    </row>
    <row r="873">
      <c r="B873" s="11382"/>
      <c r="C873" s="11382"/>
      <c r="D873" s="11382"/>
      <c r="E873" s="11382"/>
      <c r="F873" s="11382"/>
      <c r="G873" s="11382"/>
      <c r="H873" s="11382"/>
      <c r="I873" s="11382"/>
      <c r="J873" s="11389" t="s">
        <v>19711</v>
      </c>
      <c r="K873" s="11389" t="s">
        <v>18853</v>
      </c>
      <c r="L873" s="11389">
        <v>1</v>
      </c>
      <c r="M873" s="11382"/>
    </row>
    <row r="874">
      <c r="B874" s="11382"/>
      <c r="C874" s="11382"/>
      <c r="D874" s="11382"/>
      <c r="E874" s="11382"/>
      <c r="F874" s="11382"/>
      <c r="G874" s="11382"/>
      <c r="H874" s="11382"/>
      <c r="I874" s="11382"/>
      <c r="J874" s="11389" t="s">
        <v>19579</v>
      </c>
      <c r="K874" s="11389" t="s">
        <v>18912</v>
      </c>
      <c r="L874" s="11389">
        <v>1</v>
      </c>
      <c r="M874" s="11382"/>
    </row>
    <row r="875">
      <c r="B875" s="11382"/>
      <c r="C875" s="11382"/>
      <c r="D875" s="11382"/>
      <c r="E875" s="11382"/>
      <c r="F875" s="11382"/>
      <c r="G875" s="11382"/>
      <c r="H875" s="11382"/>
      <c r="I875" s="11382"/>
      <c r="J875" s="11389" t="s">
        <v>19578</v>
      </c>
      <c r="K875" s="11389" t="s">
        <v>18912</v>
      </c>
      <c r="L875" s="11389">
        <v>1</v>
      </c>
      <c r="M875" s="11382"/>
    </row>
    <row r="876">
      <c r="B876" s="11382"/>
      <c r="C876" s="11382"/>
      <c r="D876" s="11382"/>
      <c r="E876" s="11382"/>
      <c r="F876" s="11382"/>
      <c r="G876" s="11382"/>
      <c r="H876" s="11382"/>
      <c r="I876" s="11382"/>
      <c r="J876" s="11389" t="s">
        <v>19580</v>
      </c>
      <c r="K876" s="11389" t="s">
        <v>18912</v>
      </c>
      <c r="L876" s="11389">
        <v>1</v>
      </c>
      <c r="M876" s="11382"/>
    </row>
    <row r="877">
      <c r="B877" s="11382"/>
      <c r="C877" s="11382"/>
      <c r="D877" s="11382"/>
      <c r="E877" s="11382"/>
      <c r="F877" s="11382"/>
      <c r="G877" s="11382"/>
      <c r="H877" s="11382"/>
      <c r="I877" s="11382"/>
      <c r="J877" s="11389" t="s">
        <v>19585</v>
      </c>
      <c r="K877" s="11389" t="s">
        <v>18853</v>
      </c>
      <c r="L877" s="11389">
        <v>1</v>
      </c>
      <c r="M877" s="11382"/>
    </row>
    <row r="878">
      <c r="B878" s="11382"/>
      <c r="C878" s="11382"/>
      <c r="D878" s="11382"/>
      <c r="E878" s="11382"/>
      <c r="F878" s="11382"/>
      <c r="G878" s="11382"/>
      <c r="H878" s="11382"/>
      <c r="I878" s="11382"/>
      <c r="J878" s="11389" t="s">
        <v>19577</v>
      </c>
      <c r="K878" s="11389" t="s">
        <v>18912</v>
      </c>
      <c r="L878" s="11389">
        <v>1</v>
      </c>
      <c r="M878" s="11382"/>
    </row>
    <row r="879">
      <c r="B879" s="11382"/>
      <c r="C879" s="11382"/>
      <c r="D879" s="11382"/>
      <c r="E879" s="11382"/>
      <c r="F879" s="11382"/>
      <c r="G879" s="11382"/>
      <c r="H879" s="11382"/>
      <c r="I879" s="11382"/>
      <c r="J879" s="11389" t="s">
        <v>19771</v>
      </c>
      <c r="K879" s="11389" t="s">
        <v>18853</v>
      </c>
      <c r="L879" s="11389">
        <v>1</v>
      </c>
      <c r="M879" s="11382"/>
    </row>
    <row r="880">
      <c r="B880" s="11382"/>
      <c r="C880" s="11382"/>
      <c r="D880" s="11382"/>
      <c r="E880" s="11382"/>
      <c r="F880" s="11382"/>
      <c r="G880" s="11382"/>
      <c r="H880" s="11382"/>
      <c r="I880" s="11382"/>
      <c r="J880" s="11389" t="s">
        <v>19772</v>
      </c>
      <c r="K880" s="11389" t="s">
        <v>18853</v>
      </c>
      <c r="L880" s="11389">
        <v>1</v>
      </c>
      <c r="M880" s="11382"/>
    </row>
    <row r="881">
      <c r="B881" s="11382"/>
      <c r="C881" s="11382"/>
      <c r="D881" s="11382"/>
      <c r="E881" s="11382"/>
      <c r="F881" s="11382"/>
      <c r="G881" s="11382"/>
      <c r="H881" s="11382"/>
      <c r="I881" s="11382"/>
      <c r="J881" s="11389" t="s">
        <v>19582</v>
      </c>
      <c r="K881" s="11389" t="s">
        <v>18853</v>
      </c>
      <c r="L881" s="11389">
        <v>1</v>
      </c>
      <c r="M881" s="11382"/>
    </row>
    <row r="882">
      <c r="B882" s="11382"/>
      <c r="C882" s="11382"/>
      <c r="D882" s="11382"/>
      <c r="E882" s="11382"/>
      <c r="F882" s="11382"/>
      <c r="G882" s="11382"/>
      <c r="H882" s="11382"/>
      <c r="I882" s="11382"/>
      <c r="J882" s="11389" t="s">
        <v>19595</v>
      </c>
      <c r="K882" s="11389" t="s">
        <v>18853</v>
      </c>
      <c r="L882" s="11389">
        <v>1</v>
      </c>
      <c r="M882" s="11382"/>
    </row>
    <row r="883">
      <c r="B883" s="11382"/>
      <c r="C883" s="11382"/>
      <c r="D883" s="11382"/>
      <c r="E883" s="11382"/>
      <c r="F883" s="11382"/>
      <c r="G883" s="11382"/>
      <c r="H883" s="11382"/>
      <c r="I883" s="11382"/>
      <c r="J883" s="11389" t="s">
        <v>19592</v>
      </c>
      <c r="K883" s="11389" t="s">
        <v>18853</v>
      </c>
      <c r="L883" s="11389">
        <v>1</v>
      </c>
      <c r="M883" s="11382"/>
    </row>
    <row r="884">
      <c r="B884" s="11382"/>
      <c r="C884" s="11382"/>
      <c r="D884" s="11382"/>
      <c r="E884" s="11382"/>
      <c r="F884" s="11382"/>
      <c r="G884" s="11382"/>
      <c r="H884" s="11382"/>
      <c r="I884" s="11382"/>
      <c r="J884" s="11389" t="s">
        <v>19591</v>
      </c>
      <c r="K884" s="11389" t="s">
        <v>18853</v>
      </c>
      <c r="L884" s="11389">
        <v>1</v>
      </c>
      <c r="M884" s="11382"/>
    </row>
    <row r="885">
      <c r="B885" s="11382"/>
      <c r="C885" s="11382"/>
      <c r="D885" s="11382"/>
      <c r="E885" s="11382"/>
      <c r="F885" s="11382"/>
      <c r="G885" s="11382"/>
      <c r="H885" s="11382"/>
      <c r="I885" s="11382"/>
      <c r="J885" s="11389" t="s">
        <v>19596</v>
      </c>
      <c r="K885" s="11389" t="s">
        <v>18853</v>
      </c>
      <c r="L885" s="11389">
        <v>1</v>
      </c>
      <c r="M885" s="11382"/>
    </row>
    <row r="886">
      <c r="B886" s="11382"/>
      <c r="C886" s="11382"/>
      <c r="D886" s="11382"/>
      <c r="E886" s="11382"/>
      <c r="F886" s="11382"/>
      <c r="G886" s="11382"/>
      <c r="H886" s="11382"/>
      <c r="I886" s="11382"/>
      <c r="J886" s="11389" t="s">
        <v>19707</v>
      </c>
      <c r="K886" s="11389" t="s">
        <v>18853</v>
      </c>
      <c r="L886" s="11389">
        <v>1</v>
      </c>
      <c r="M886" s="11382"/>
    </row>
    <row r="887">
      <c r="B887" s="11382"/>
      <c r="C887" s="11382"/>
      <c r="D887" s="11382"/>
      <c r="E887" s="11382"/>
      <c r="F887" s="11382"/>
      <c r="G887" s="11382"/>
      <c r="H887" s="11382"/>
      <c r="I887" s="11382"/>
      <c r="J887" s="11389" t="s">
        <v>19708</v>
      </c>
      <c r="K887" s="11389" t="s">
        <v>18853</v>
      </c>
      <c r="L887" s="11389">
        <v>1</v>
      </c>
      <c r="M887" s="11382"/>
    </row>
    <row r="888">
      <c r="B888" s="11382"/>
      <c r="C888" s="11382"/>
      <c r="D888" s="11382"/>
      <c r="E888" s="11382"/>
      <c r="F888" s="11382"/>
      <c r="G888" s="11382"/>
      <c r="H888" s="11382"/>
      <c r="I888" s="11382"/>
      <c r="J888" s="11389" t="s">
        <v>19773</v>
      </c>
      <c r="K888" s="11389" t="s">
        <v>18853</v>
      </c>
      <c r="L888" s="11389">
        <v>1</v>
      </c>
      <c r="M888" s="11382"/>
    </row>
    <row r="889">
      <c r="B889" s="11382"/>
      <c r="C889" s="11382"/>
      <c r="D889" s="11382"/>
      <c r="E889" s="11382"/>
      <c r="F889" s="11382"/>
      <c r="G889" s="11382"/>
      <c r="H889" s="11382"/>
      <c r="I889" s="11382"/>
      <c r="J889" s="11389" t="s">
        <v>19774</v>
      </c>
      <c r="K889" s="11389" t="s">
        <v>19620</v>
      </c>
      <c r="L889" s="11389">
        <v>1</v>
      </c>
      <c r="M889" s="11382"/>
    </row>
    <row r="890">
      <c r="B890" s="11382"/>
      <c r="C890" s="11382"/>
      <c r="D890" s="11382"/>
      <c r="E890" s="11382"/>
      <c r="F890" s="11382"/>
      <c r="G890" s="11382"/>
      <c r="H890" s="11382"/>
      <c r="I890" s="11382"/>
      <c r="J890" s="11389" t="s">
        <v>19631</v>
      </c>
      <c r="K890" s="11389" t="s">
        <v>18895</v>
      </c>
      <c r="L890" s="11389">
        <v>1</v>
      </c>
      <c r="M890" s="11382"/>
    </row>
    <row r="891">
      <c r="B891" s="11382"/>
      <c r="C891" s="11382"/>
      <c r="D891" s="11382"/>
      <c r="E891" s="11382"/>
      <c r="F891" s="11382"/>
      <c r="G891" s="11382"/>
      <c r="H891" s="11382"/>
      <c r="I891" s="11382"/>
      <c r="J891" s="11389" t="s">
        <v>19775</v>
      </c>
      <c r="K891" s="11389" t="s">
        <v>19620</v>
      </c>
      <c r="L891" s="11389">
        <v>1</v>
      </c>
      <c r="M891" s="11382"/>
    </row>
    <row r="892">
      <c r="B892" s="11382"/>
      <c r="C892" s="11382"/>
      <c r="D892" s="11382"/>
      <c r="E892" s="11382"/>
      <c r="F892" s="11382"/>
      <c r="G892" s="11382"/>
      <c r="H892" s="11382"/>
      <c r="I892" s="11382"/>
      <c r="J892" s="11389" t="s">
        <v>19776</v>
      </c>
      <c r="K892" s="11389" t="s">
        <v>18895</v>
      </c>
      <c r="L892" s="11389">
        <v>1</v>
      </c>
      <c r="M892" s="11382"/>
    </row>
    <row r="893">
      <c r="B893" s="11382"/>
      <c r="C893" s="11382"/>
      <c r="D893" s="11382"/>
      <c r="E893" s="11382"/>
      <c r="F893" s="11382"/>
      <c r="G893" s="11382"/>
      <c r="H893" s="11382"/>
      <c r="I893" s="11382"/>
      <c r="J893" s="11389" t="s">
        <v>19629</v>
      </c>
      <c r="K893" s="11389" t="s">
        <v>18895</v>
      </c>
      <c r="L893" s="11389">
        <v>1</v>
      </c>
      <c r="M893" s="11382"/>
    </row>
    <row r="894">
      <c r="B894" s="11382"/>
      <c r="C894" s="11382"/>
      <c r="D894" s="11382"/>
      <c r="E894" s="11382"/>
      <c r="F894" s="11382"/>
      <c r="G894" s="11382"/>
      <c r="H894" s="11382"/>
      <c r="I894" s="11382"/>
      <c r="J894" s="11389" t="s">
        <v>19777</v>
      </c>
      <c r="K894" s="11389" t="s">
        <v>18895</v>
      </c>
      <c r="L894" s="11389">
        <v>1</v>
      </c>
      <c r="M894" s="11382"/>
    </row>
    <row r="895">
      <c r="B895" s="11382"/>
      <c r="C895" s="11382"/>
      <c r="D895" s="11382"/>
      <c r="E895" s="11382"/>
      <c r="F895" s="11382"/>
      <c r="G895" s="11382"/>
      <c r="H895" s="11382"/>
      <c r="I895" s="11382"/>
      <c r="J895" s="11389" t="s">
        <v>19778</v>
      </c>
      <c r="K895" s="11389" t="s">
        <v>18895</v>
      </c>
      <c r="L895" s="11389">
        <v>1</v>
      </c>
      <c r="M895" s="11382"/>
    </row>
    <row r="896">
      <c r="B896" s="11382"/>
      <c r="C896" s="11382"/>
      <c r="D896" s="11382"/>
      <c r="E896" s="11382"/>
      <c r="F896" s="11382"/>
      <c r="G896" s="11382"/>
      <c r="H896" s="11382"/>
      <c r="I896" s="11382"/>
      <c r="J896" s="11389" t="s">
        <v>19779</v>
      </c>
      <c r="K896" s="11389" t="s">
        <v>18895</v>
      </c>
      <c r="L896" s="11389">
        <v>1</v>
      </c>
      <c r="M896" s="11382"/>
    </row>
    <row r="897">
      <c r="B897" s="11382"/>
      <c r="C897" s="11382"/>
      <c r="D897" s="11382"/>
      <c r="E897" s="11382"/>
      <c r="F897" s="11382"/>
      <c r="G897" s="11382"/>
      <c r="H897" s="11382"/>
      <c r="I897" s="11382"/>
      <c r="J897" s="11389" t="s">
        <v>19780</v>
      </c>
      <c r="K897" s="11389" t="s">
        <v>18895</v>
      </c>
      <c r="L897" s="11389">
        <v>1</v>
      </c>
      <c r="M897" s="11382"/>
    </row>
    <row r="898">
      <c r="B898" s="11382"/>
      <c r="C898" s="11382"/>
      <c r="D898" s="11382"/>
      <c r="E898" s="11382"/>
      <c r="F898" s="11382"/>
      <c r="G898" s="11382"/>
      <c r="H898" s="11382"/>
      <c r="I898" s="11382"/>
      <c r="J898" s="11389" t="s">
        <v>19632</v>
      </c>
      <c r="K898" s="11389" t="s">
        <v>18895</v>
      </c>
      <c r="L898" s="11389">
        <v>1</v>
      </c>
      <c r="M898" s="11382"/>
    </row>
    <row r="899">
      <c r="B899" s="11382"/>
      <c r="C899" s="11382"/>
      <c r="D899" s="11382"/>
      <c r="E899" s="11382"/>
      <c r="F899" s="11382"/>
      <c r="G899" s="11382"/>
      <c r="H899" s="11382"/>
      <c r="I899" s="11382"/>
      <c r="J899" s="11389" t="s">
        <v>19781</v>
      </c>
      <c r="K899" s="11389" t="s">
        <v>18895</v>
      </c>
      <c r="L899" s="11389">
        <v>1</v>
      </c>
      <c r="M899" s="11382"/>
    </row>
    <row r="900">
      <c r="B900" s="11382"/>
      <c r="C900" s="11382"/>
      <c r="D900" s="11382"/>
      <c r="E900" s="11382"/>
      <c r="F900" s="11382"/>
      <c r="G900" s="11382"/>
      <c r="H900" s="11382"/>
      <c r="I900" s="11382"/>
      <c r="J900" s="11389" t="s">
        <v>19782</v>
      </c>
      <c r="K900" s="11389" t="s">
        <v>18895</v>
      </c>
      <c r="L900" s="11389">
        <v>1</v>
      </c>
      <c r="M900" s="11382"/>
    </row>
    <row r="901">
      <c r="B901" s="11382"/>
      <c r="C901" s="11382"/>
      <c r="D901" s="11382"/>
      <c r="E901" s="11382"/>
      <c r="F901" s="11382"/>
      <c r="G901" s="11382"/>
      <c r="H901" s="11382"/>
      <c r="I901" s="11382"/>
      <c r="J901" s="11389" t="s">
        <v>19621</v>
      </c>
      <c r="K901" s="11389" t="s">
        <v>18895</v>
      </c>
      <c r="L901" s="11389">
        <v>1</v>
      </c>
      <c r="M901" s="11382"/>
    </row>
    <row r="902">
      <c r="B902" s="11382"/>
      <c r="C902" s="11382"/>
      <c r="D902" s="11382"/>
      <c r="E902" s="11382"/>
      <c r="F902" s="11382"/>
      <c r="G902" s="11382"/>
      <c r="H902" s="11382"/>
      <c r="I902" s="11382"/>
      <c r="J902" s="11389" t="s">
        <v>19783</v>
      </c>
      <c r="K902" s="11389" t="s">
        <v>18895</v>
      </c>
      <c r="L902" s="11389">
        <v>1</v>
      </c>
      <c r="M902" s="11382"/>
    </row>
    <row r="903">
      <c r="B903" s="11382"/>
      <c r="C903" s="11382"/>
      <c r="D903" s="11382"/>
      <c r="E903" s="11382"/>
      <c r="F903" s="11382"/>
      <c r="G903" s="11382"/>
      <c r="H903" s="11382"/>
      <c r="I903" s="11382"/>
      <c r="J903" s="11389" t="s">
        <v>19784</v>
      </c>
      <c r="K903" s="11389" t="s">
        <v>18895</v>
      </c>
      <c r="L903" s="11389">
        <v>1</v>
      </c>
      <c r="M903" s="11382"/>
    </row>
    <row r="904">
      <c r="B904" s="11382"/>
      <c r="C904" s="11382"/>
      <c r="D904" s="11382"/>
      <c r="E904" s="11382"/>
      <c r="F904" s="11382"/>
      <c r="G904" s="11382"/>
      <c r="H904" s="11382"/>
      <c r="I904" s="11382"/>
      <c r="J904" s="11389" t="s">
        <v>19785</v>
      </c>
      <c r="K904" s="11389" t="s">
        <v>18895</v>
      </c>
      <c r="L904" s="11389">
        <v>1</v>
      </c>
      <c r="M904" s="11382"/>
    </row>
    <row r="905">
      <c r="B905" s="11382"/>
      <c r="C905" s="11382"/>
      <c r="D905" s="11382"/>
      <c r="E905" s="11382"/>
      <c r="F905" s="11382"/>
      <c r="G905" s="11382"/>
      <c r="H905" s="11382"/>
      <c r="I905" s="11382"/>
      <c r="J905" s="11389" t="s">
        <v>19628</v>
      </c>
      <c r="K905" s="11389" t="s">
        <v>18853</v>
      </c>
      <c r="L905" s="11389">
        <v>1</v>
      </c>
      <c r="M905" s="11382"/>
    </row>
    <row r="906">
      <c r="B906" s="11382"/>
      <c r="C906" s="11382"/>
      <c r="D906" s="11382"/>
      <c r="E906" s="11382"/>
      <c r="F906" s="11382"/>
      <c r="G906" s="11382"/>
      <c r="H906" s="11382"/>
      <c r="I906" s="11382"/>
      <c r="J906" s="11389" t="s">
        <v>19622</v>
      </c>
      <c r="K906" s="11389" t="s">
        <v>18853</v>
      </c>
      <c r="L906" s="11389">
        <v>1</v>
      </c>
      <c r="M906" s="11382"/>
    </row>
    <row r="907">
      <c r="B907" s="11382"/>
      <c r="C907" s="11382"/>
      <c r="D907" s="11382"/>
      <c r="E907" s="11382"/>
      <c r="F907" s="11382"/>
      <c r="G907" s="11382"/>
      <c r="H907" s="11382"/>
      <c r="I907" s="11382"/>
      <c r="J907" s="11389" t="s">
        <v>19626</v>
      </c>
      <c r="K907" s="11389" t="s">
        <v>18853</v>
      </c>
      <c r="L907" s="11389">
        <v>1</v>
      </c>
      <c r="M907" s="11382"/>
    </row>
    <row r="908">
      <c r="B908" s="11382"/>
      <c r="C908" s="11382"/>
      <c r="D908" s="11382"/>
      <c r="E908" s="11382"/>
      <c r="F908" s="11382"/>
      <c r="G908" s="11382"/>
      <c r="H908" s="11382"/>
      <c r="I908" s="11382"/>
      <c r="J908" s="11389" t="s">
        <v>19786</v>
      </c>
      <c r="K908" s="11389" t="s">
        <v>18895</v>
      </c>
      <c r="L908" s="11389">
        <v>1</v>
      </c>
      <c r="M908" s="11382"/>
    </row>
    <row r="909">
      <c r="B909" s="11382"/>
      <c r="C909" s="11382"/>
      <c r="D909" s="11382"/>
      <c r="E909" s="11382"/>
      <c r="F909" s="11382"/>
      <c r="G909" s="11382"/>
      <c r="H909" s="11382"/>
      <c r="I909" s="11382"/>
      <c r="J909" s="11389" t="s">
        <v>19614</v>
      </c>
      <c r="K909" s="11389" t="s">
        <v>18895</v>
      </c>
      <c r="L909" s="11389">
        <v>1</v>
      </c>
      <c r="M909" s="11382"/>
    </row>
    <row r="910">
      <c r="B910" s="11382"/>
      <c r="C910" s="11382"/>
      <c r="D910" s="11382"/>
      <c r="E910" s="11382"/>
      <c r="F910" s="11382"/>
      <c r="G910" s="11382"/>
      <c r="H910" s="11382"/>
      <c r="I910" s="11382"/>
      <c r="J910" s="11389" t="s">
        <v>19612</v>
      </c>
      <c r="K910" s="11389" t="s">
        <v>18895</v>
      </c>
      <c r="L910" s="11389">
        <v>1</v>
      </c>
      <c r="M910" s="11382"/>
    </row>
    <row r="911">
      <c r="B911" s="11382"/>
      <c r="C911" s="11382"/>
      <c r="D911" s="11382"/>
      <c r="E911" s="11382"/>
      <c r="F911" s="11382"/>
      <c r="G911" s="11382"/>
      <c r="H911" s="11382"/>
      <c r="I911" s="11382"/>
      <c r="J911" s="11389" t="s">
        <v>19787</v>
      </c>
      <c r="K911" s="11389" t="s">
        <v>18853</v>
      </c>
      <c r="L911" s="11389">
        <v>1</v>
      </c>
      <c r="M911" s="11382"/>
    </row>
    <row r="912">
      <c r="B912" s="11382"/>
      <c r="C912" s="11382"/>
      <c r="D912" s="11382"/>
      <c r="E912" s="11382"/>
      <c r="F912" s="11382"/>
      <c r="G912" s="11382"/>
      <c r="H912" s="11382"/>
      <c r="I912" s="11382"/>
      <c r="J912" s="11389" t="s">
        <v>19618</v>
      </c>
      <c r="K912" s="11389" t="s">
        <v>18853</v>
      </c>
      <c r="L912" s="11389">
        <v>1</v>
      </c>
      <c r="M912" s="11382"/>
    </row>
    <row r="913">
      <c r="B913" s="11382"/>
      <c r="C913" s="11382"/>
      <c r="D913" s="11382"/>
      <c r="E913" s="11382"/>
      <c r="F913" s="11382"/>
      <c r="G913" s="11382"/>
      <c r="H913" s="11382"/>
      <c r="I913" s="11382"/>
      <c r="J913" s="11389" t="s">
        <v>19616</v>
      </c>
      <c r="K913" s="11389" t="s">
        <v>18853</v>
      </c>
      <c r="L913" s="11389">
        <v>1</v>
      </c>
      <c r="M913" s="11382"/>
    </row>
    <row r="914">
      <c r="B914" s="11382"/>
      <c r="C914" s="11382"/>
      <c r="D914" s="11382"/>
      <c r="E914" s="11382"/>
      <c r="F914" s="11382"/>
      <c r="G914" s="11382"/>
      <c r="H914" s="11382"/>
      <c r="I914" s="11382"/>
      <c r="J914" s="11389" t="s">
        <v>19788</v>
      </c>
      <c r="K914" s="11389" t="s">
        <v>18853</v>
      </c>
      <c r="L914" s="11389">
        <v>1</v>
      </c>
      <c r="M914" s="11382"/>
    </row>
    <row r="915">
      <c r="B915" s="11382"/>
      <c r="C915" s="11382"/>
      <c r="D915" s="11382"/>
      <c r="E915" s="11382"/>
      <c r="F915" s="11382"/>
      <c r="G915" s="11382"/>
      <c r="H915" s="11382"/>
      <c r="I915" s="11382"/>
      <c r="J915" s="11389" t="s">
        <v>19506</v>
      </c>
      <c r="K915" s="11389" t="s">
        <v>18895</v>
      </c>
      <c r="L915" s="11389">
        <v>1</v>
      </c>
      <c r="M915" s="11382"/>
    </row>
    <row r="916">
      <c r="B916" s="11382"/>
      <c r="C916" s="11382"/>
      <c r="D916" s="11382"/>
      <c r="E916" s="11382"/>
      <c r="F916" s="11382"/>
      <c r="G916" s="11382"/>
      <c r="H916" s="11382"/>
      <c r="I916" s="11382"/>
      <c r="J916" s="11389" t="s">
        <v>19508</v>
      </c>
      <c r="K916" s="11389" t="s">
        <v>18895</v>
      </c>
      <c r="L916" s="11389">
        <v>1</v>
      </c>
      <c r="M916" s="11382"/>
    </row>
    <row r="917">
      <c r="B917" s="11382"/>
      <c r="C917" s="11382"/>
      <c r="D917" s="11382"/>
      <c r="E917" s="11382"/>
      <c r="F917" s="11382"/>
      <c r="G917" s="11382"/>
      <c r="H917" s="11382"/>
      <c r="I917" s="11382"/>
      <c r="J917" s="11389" t="s">
        <v>19514</v>
      </c>
      <c r="K917" s="11389" t="s">
        <v>18895</v>
      </c>
      <c r="L917" s="11389">
        <v>1</v>
      </c>
      <c r="M917" s="11382"/>
    </row>
    <row r="918">
      <c r="B918" s="11382"/>
      <c r="C918" s="11382"/>
      <c r="D918" s="11382"/>
      <c r="E918" s="11382"/>
      <c r="F918" s="11382"/>
      <c r="G918" s="11382"/>
      <c r="H918" s="11382"/>
      <c r="I918" s="11382"/>
      <c r="J918" s="11389" t="s">
        <v>19789</v>
      </c>
      <c r="K918" s="11389" t="s">
        <v>18895</v>
      </c>
      <c r="L918" s="11389">
        <v>1</v>
      </c>
      <c r="M918" s="11382"/>
    </row>
    <row r="919">
      <c r="B919" s="11382"/>
      <c r="C919" s="11382"/>
      <c r="D919" s="11382"/>
      <c r="E919" s="11382"/>
      <c r="F919" s="11382"/>
      <c r="G919" s="11382"/>
      <c r="H919" s="11382"/>
      <c r="I919" s="11382"/>
      <c r="J919" s="11389" t="s">
        <v>19790</v>
      </c>
      <c r="K919" s="11389" t="s">
        <v>18895</v>
      </c>
      <c r="L919" s="11389">
        <v>1</v>
      </c>
      <c r="M919" s="11382"/>
    </row>
    <row r="920">
      <c r="B920" s="11382"/>
      <c r="C920" s="11382"/>
      <c r="D920" s="11382"/>
      <c r="E920" s="11382"/>
      <c r="F920" s="11382"/>
      <c r="G920" s="11382"/>
      <c r="H920" s="11382"/>
      <c r="I920" s="11382"/>
      <c r="J920" s="11389" t="s">
        <v>19791</v>
      </c>
      <c r="K920" s="11389" t="s">
        <v>18895</v>
      </c>
      <c r="L920" s="11389">
        <v>1</v>
      </c>
      <c r="M920" s="11382"/>
    </row>
    <row r="921">
      <c r="B921" s="11382"/>
      <c r="C921" s="11382"/>
      <c r="D921" s="11382"/>
      <c r="E921" s="11382"/>
      <c r="F921" s="11382"/>
      <c r="G921" s="11382"/>
      <c r="H921" s="11382"/>
      <c r="I921" s="11382"/>
      <c r="J921" s="11389" t="s">
        <v>19510</v>
      </c>
      <c r="K921" s="11389" t="s">
        <v>18895</v>
      </c>
      <c r="L921" s="11389">
        <v>1</v>
      </c>
      <c r="M921" s="11382"/>
    </row>
    <row r="922">
      <c r="B922" s="11382"/>
      <c r="C922" s="11382"/>
      <c r="D922" s="11382"/>
      <c r="E922" s="11382"/>
      <c r="F922" s="11382"/>
      <c r="G922" s="11382"/>
      <c r="H922" s="11382"/>
      <c r="I922" s="11382"/>
      <c r="J922" s="11389" t="s">
        <v>19501</v>
      </c>
      <c r="K922" s="11389" t="s">
        <v>18912</v>
      </c>
      <c r="L922" s="11389">
        <v>1</v>
      </c>
      <c r="M922" s="11382"/>
    </row>
    <row r="923">
      <c r="B923" s="11382"/>
      <c r="C923" s="11382"/>
      <c r="D923" s="11382"/>
      <c r="E923" s="11382"/>
      <c r="F923" s="11382"/>
      <c r="G923" s="11382"/>
      <c r="H923" s="11382"/>
      <c r="I923" s="11382"/>
      <c r="J923" s="11389" t="s">
        <v>19504</v>
      </c>
      <c r="K923" s="11389" t="s">
        <v>18912</v>
      </c>
      <c r="L923" s="11389">
        <v>1</v>
      </c>
      <c r="M923" s="11382"/>
    </row>
    <row r="924">
      <c r="B924" s="11382"/>
      <c r="C924" s="11382"/>
      <c r="D924" s="11382"/>
      <c r="E924" s="11382"/>
      <c r="F924" s="11382"/>
      <c r="G924" s="11382"/>
      <c r="H924" s="11382"/>
      <c r="I924" s="11382"/>
      <c r="J924" s="11389" t="s">
        <v>19519</v>
      </c>
      <c r="K924" s="11389" t="s">
        <v>18895</v>
      </c>
      <c r="L924" s="11389">
        <v>1</v>
      </c>
      <c r="M924" s="11382"/>
    </row>
    <row r="925">
      <c r="B925" s="11382"/>
      <c r="C925" s="11382"/>
      <c r="D925" s="11382"/>
      <c r="E925" s="11382"/>
      <c r="F925" s="11382"/>
      <c r="G925" s="11382"/>
      <c r="H925" s="11382"/>
      <c r="I925" s="11382"/>
      <c r="J925" s="11389" t="s">
        <v>19518</v>
      </c>
      <c r="K925" s="11389" t="s">
        <v>18895</v>
      </c>
      <c r="L925" s="11389">
        <v>1</v>
      </c>
      <c r="M925" s="11382"/>
    </row>
    <row r="926">
      <c r="B926" s="11382"/>
      <c r="C926" s="11382"/>
      <c r="D926" s="11382"/>
      <c r="E926" s="11382"/>
      <c r="F926" s="11382"/>
      <c r="G926" s="11382"/>
      <c r="H926" s="11382"/>
      <c r="I926" s="11382"/>
      <c r="J926" s="11389" t="s">
        <v>19516</v>
      </c>
      <c r="K926" s="11389" t="s">
        <v>18895</v>
      </c>
      <c r="L926" s="11389">
        <v>1</v>
      </c>
      <c r="M926" s="11382"/>
    </row>
    <row r="927">
      <c r="B927" s="11382"/>
      <c r="C927" s="11382"/>
      <c r="D927" s="11382"/>
      <c r="E927" s="11382"/>
      <c r="F927" s="11382"/>
      <c r="G927" s="11382"/>
      <c r="H927" s="11382"/>
      <c r="I927" s="11382"/>
      <c r="J927" s="11389" t="s">
        <v>19517</v>
      </c>
      <c r="K927" s="11389" t="s">
        <v>18895</v>
      </c>
      <c r="L927" s="11389">
        <v>1</v>
      </c>
      <c r="M927" s="11382"/>
    </row>
    <row r="928">
      <c r="B928" s="11382"/>
      <c r="C928" s="11382"/>
      <c r="D928" s="11382"/>
      <c r="E928" s="11382"/>
      <c r="F928" s="11382"/>
      <c r="G928" s="11382"/>
      <c r="H928" s="11382"/>
      <c r="I928" s="11382"/>
      <c r="J928" s="11389" t="s">
        <v>19525</v>
      </c>
      <c r="K928" s="11389" t="s">
        <v>18895</v>
      </c>
      <c r="L928" s="11389">
        <v>1</v>
      </c>
      <c r="M928" s="11382"/>
    </row>
    <row r="929">
      <c r="B929" s="11382"/>
      <c r="C929" s="11382"/>
      <c r="D929" s="11382"/>
      <c r="E929" s="11382"/>
      <c r="F929" s="11382"/>
      <c r="G929" s="11382"/>
      <c r="H929" s="11382"/>
      <c r="I929" s="11382"/>
      <c r="J929" s="11389" t="s">
        <v>19522</v>
      </c>
      <c r="K929" s="11389" t="s">
        <v>18895</v>
      </c>
      <c r="L929" s="11389">
        <v>1</v>
      </c>
      <c r="M929" s="11382"/>
    </row>
    <row r="930">
      <c r="B930" s="11382"/>
      <c r="C930" s="11382"/>
      <c r="D930" s="11382"/>
      <c r="E930" s="11382"/>
      <c r="F930" s="11382"/>
      <c r="G930" s="11382"/>
      <c r="H930" s="11382"/>
      <c r="I930" s="11382"/>
      <c r="J930" s="11389" t="s">
        <v>19792</v>
      </c>
      <c r="K930" s="11389" t="s">
        <v>18895</v>
      </c>
      <c r="L930" s="11389">
        <v>1</v>
      </c>
      <c r="M930" s="11382"/>
    </row>
    <row r="931">
      <c r="B931" s="11382"/>
      <c r="C931" s="11382"/>
      <c r="D931" s="11382"/>
      <c r="E931" s="11382"/>
      <c r="F931" s="11382"/>
      <c r="G931" s="11382"/>
      <c r="H931" s="11382"/>
      <c r="I931" s="11382"/>
      <c r="J931" s="11389" t="s">
        <v>19521</v>
      </c>
      <c r="K931" s="11389" t="s">
        <v>18895</v>
      </c>
      <c r="L931" s="11389">
        <v>1</v>
      </c>
      <c r="M931" s="11382"/>
    </row>
    <row r="932">
      <c r="B932" s="11382"/>
      <c r="C932" s="11382"/>
      <c r="D932" s="11382"/>
      <c r="E932" s="11382"/>
      <c r="F932" s="11382"/>
      <c r="G932" s="11382"/>
      <c r="H932" s="11382"/>
      <c r="I932" s="11382"/>
      <c r="J932" s="11389" t="s">
        <v>19793</v>
      </c>
      <c r="K932" s="11389" t="s">
        <v>18895</v>
      </c>
      <c r="L932" s="11389">
        <v>1</v>
      </c>
      <c r="M932" s="11382"/>
    </row>
    <row r="933">
      <c r="B933" s="11382"/>
      <c r="C933" s="11382"/>
      <c r="D933" s="11382"/>
      <c r="E933" s="11382"/>
      <c r="F933" s="11382"/>
      <c r="G933" s="11382"/>
      <c r="H933" s="11382"/>
      <c r="I933" s="11382"/>
      <c r="J933" s="11389" t="s">
        <v>19534</v>
      </c>
      <c r="K933" s="11389" t="s">
        <v>18895</v>
      </c>
      <c r="L933" s="11389">
        <v>1</v>
      </c>
      <c r="M933" s="11382"/>
    </row>
    <row r="934">
      <c r="B934" s="11382"/>
      <c r="C934" s="11382"/>
      <c r="D934" s="11382"/>
      <c r="E934" s="11382"/>
      <c r="F934" s="11382"/>
      <c r="G934" s="11382"/>
      <c r="H934" s="11382"/>
      <c r="I934" s="11382"/>
      <c r="J934" s="11389" t="s">
        <v>19794</v>
      </c>
      <c r="K934" s="11389" t="s">
        <v>18895</v>
      </c>
      <c r="L934" s="11389">
        <v>1</v>
      </c>
      <c r="M934" s="11382"/>
    </row>
    <row r="935">
      <c r="B935" s="11382"/>
      <c r="C935" s="11382"/>
      <c r="D935" s="11382"/>
      <c r="E935" s="11382"/>
      <c r="F935" s="11382"/>
      <c r="G935" s="11382"/>
      <c r="H935" s="11382"/>
      <c r="I935" s="11382"/>
      <c r="J935" s="11389" t="s">
        <v>19526</v>
      </c>
      <c r="K935" s="11389" t="s">
        <v>18895</v>
      </c>
      <c r="L935" s="11389">
        <v>1</v>
      </c>
      <c r="M935" s="11382"/>
    </row>
    <row r="936">
      <c r="B936" s="11382"/>
      <c r="C936" s="11382"/>
      <c r="D936" s="11382"/>
      <c r="E936" s="11382"/>
      <c r="F936" s="11382"/>
      <c r="G936" s="11382"/>
      <c r="H936" s="11382"/>
      <c r="I936" s="11382"/>
      <c r="J936" s="11389" t="s">
        <v>19795</v>
      </c>
      <c r="K936" s="11389" t="s">
        <v>18895</v>
      </c>
      <c r="L936" s="11389">
        <v>1</v>
      </c>
      <c r="M936" s="11382"/>
    </row>
    <row r="937">
      <c r="B937" s="11382"/>
      <c r="C937" s="11382"/>
      <c r="D937" s="11382"/>
      <c r="E937" s="11382"/>
      <c r="F937" s="11382"/>
      <c r="G937" s="11382"/>
      <c r="H937" s="11382"/>
      <c r="I937" s="11382"/>
      <c r="J937" s="11389" t="s">
        <v>19527</v>
      </c>
      <c r="K937" s="11389" t="s">
        <v>18895</v>
      </c>
      <c r="L937" s="11389">
        <v>1</v>
      </c>
      <c r="M937" s="11382"/>
    </row>
    <row r="938">
      <c r="B938" s="11382"/>
      <c r="C938" s="11382"/>
      <c r="D938" s="11382"/>
      <c r="E938" s="11382"/>
      <c r="F938" s="11382"/>
      <c r="G938" s="11382"/>
      <c r="H938" s="11382"/>
      <c r="I938" s="11382"/>
      <c r="J938" s="11389" t="s">
        <v>19796</v>
      </c>
      <c r="K938" s="11389" t="s">
        <v>18895</v>
      </c>
      <c r="L938" s="11389">
        <v>1</v>
      </c>
      <c r="M938" s="11382"/>
    </row>
    <row r="939">
      <c r="B939" s="11382"/>
      <c r="C939" s="11382"/>
      <c r="D939" s="11382"/>
      <c r="E939" s="11382"/>
      <c r="F939" s="11382"/>
      <c r="G939" s="11382"/>
      <c r="H939" s="11382"/>
      <c r="I939" s="11382"/>
      <c r="J939" s="11389" t="s">
        <v>19797</v>
      </c>
      <c r="K939" s="11389" t="s">
        <v>18895</v>
      </c>
      <c r="L939" s="11389">
        <v>1</v>
      </c>
      <c r="M939" s="11382"/>
    </row>
    <row r="940">
      <c r="B940" s="11382"/>
      <c r="C940" s="11382"/>
      <c r="D940" s="11382"/>
      <c r="E940" s="11382"/>
      <c r="F940" s="11382"/>
      <c r="G940" s="11382"/>
      <c r="H940" s="11382"/>
      <c r="I940" s="11382"/>
      <c r="J940" s="11389" t="s">
        <v>19512</v>
      </c>
      <c r="K940" s="11389" t="s">
        <v>18895</v>
      </c>
      <c r="L940" s="11389">
        <v>1</v>
      </c>
      <c r="M940" s="11382"/>
    </row>
    <row r="941">
      <c r="B941" s="11382"/>
      <c r="C941" s="11382"/>
      <c r="D941" s="11382"/>
      <c r="E941" s="11382"/>
      <c r="F941" s="11382"/>
      <c r="G941" s="11382"/>
      <c r="H941" s="11382"/>
      <c r="I941" s="11382"/>
      <c r="J941" s="11389" t="s">
        <v>19513</v>
      </c>
      <c r="K941" s="11389" t="s">
        <v>18895</v>
      </c>
      <c r="L941" s="11389">
        <v>1</v>
      </c>
      <c r="M941" s="11382"/>
    </row>
    <row r="942">
      <c r="B942" s="11382"/>
      <c r="C942" s="11382"/>
      <c r="D942" s="11382"/>
      <c r="E942" s="11382"/>
      <c r="F942" s="11382"/>
      <c r="G942" s="11382"/>
      <c r="H942" s="11382"/>
      <c r="I942" s="11382"/>
      <c r="J942" s="11389" t="s">
        <v>19798</v>
      </c>
      <c r="K942" s="11389" t="s">
        <v>18853</v>
      </c>
      <c r="L942" s="11389">
        <v>1</v>
      </c>
      <c r="M942" s="11382"/>
    </row>
    <row r="943">
      <c r="B943" s="11382"/>
      <c r="C943" s="11382"/>
      <c r="D943" s="11382"/>
      <c r="E943" s="11382"/>
      <c r="F943" s="11382"/>
      <c r="G943" s="11382"/>
      <c r="H943" s="11382"/>
      <c r="I943" s="11382"/>
      <c r="J943" s="11389" t="s">
        <v>19799</v>
      </c>
      <c r="K943" s="11389" t="s">
        <v>18895</v>
      </c>
      <c r="L943" s="11389">
        <v>1</v>
      </c>
      <c r="M943" s="11382"/>
    </row>
    <row r="944">
      <c r="B944" s="11382"/>
      <c r="C944" s="11382"/>
      <c r="D944" s="11382"/>
      <c r="E944" s="11382"/>
      <c r="F944" s="11382"/>
      <c r="G944" s="11382"/>
      <c r="H944" s="11382"/>
      <c r="I944" s="11382"/>
      <c r="J944" s="11389" t="s">
        <v>19800</v>
      </c>
      <c r="K944" s="11389" t="s">
        <v>18863</v>
      </c>
      <c r="L944" s="11389">
        <v>1</v>
      </c>
      <c r="M944" s="11382"/>
    </row>
    <row r="945">
      <c r="B945" s="11382"/>
      <c r="C945" s="11382"/>
      <c r="D945" s="11382"/>
      <c r="E945" s="11382"/>
      <c r="F945" s="11382"/>
      <c r="G945" s="11382"/>
      <c r="H945" s="11382"/>
      <c r="I945" s="11382"/>
      <c r="J945" s="11389" t="s">
        <v>19536</v>
      </c>
      <c r="K945" s="11389" t="s">
        <v>18853</v>
      </c>
      <c r="L945" s="11389">
        <v>1</v>
      </c>
      <c r="M945" s="11382"/>
    </row>
    <row r="946">
      <c r="B946" s="11382"/>
      <c r="C946" s="11382"/>
      <c r="D946" s="11382"/>
      <c r="E946" s="11382"/>
      <c r="F946" s="11382"/>
      <c r="G946" s="11382"/>
      <c r="H946" s="11382"/>
      <c r="I946" s="11382"/>
      <c r="J946" s="11389" t="s">
        <v>19801</v>
      </c>
      <c r="K946" s="11389" t="s">
        <v>18853</v>
      </c>
      <c r="L946" s="11389">
        <v>1</v>
      </c>
      <c r="M946" s="11382"/>
    </row>
    <row r="947">
      <c r="B947" s="11382"/>
      <c r="C947" s="11382"/>
      <c r="D947" s="11382"/>
      <c r="E947" s="11382"/>
      <c r="F947" s="11382"/>
      <c r="G947" s="11382"/>
      <c r="H947" s="11382"/>
      <c r="I947" s="11382"/>
      <c r="J947" s="11389" t="s">
        <v>19537</v>
      </c>
      <c r="K947" s="11389" t="s">
        <v>18853</v>
      </c>
      <c r="L947" s="11389">
        <v>1</v>
      </c>
      <c r="M947" s="11382"/>
    </row>
    <row r="948">
      <c r="B948" s="11382"/>
      <c r="C948" s="11382"/>
      <c r="D948" s="11382"/>
      <c r="E948" s="11382"/>
      <c r="F948" s="11382"/>
      <c r="G948" s="11382"/>
      <c r="H948" s="11382"/>
      <c r="I948" s="11382"/>
      <c r="J948" s="11389" t="s">
        <v>19802</v>
      </c>
      <c r="K948" s="11389" t="s">
        <v>18895</v>
      </c>
      <c r="L948" s="11389">
        <v>1</v>
      </c>
      <c r="M948" s="11382"/>
    </row>
    <row r="949">
      <c r="B949" s="11382"/>
      <c r="C949" s="11382"/>
      <c r="D949" s="11382"/>
      <c r="E949" s="11382"/>
      <c r="F949" s="11382"/>
      <c r="G949" s="11382"/>
      <c r="H949" s="11382"/>
      <c r="I949" s="11382"/>
      <c r="J949" s="11389" t="s">
        <v>19803</v>
      </c>
      <c r="K949" s="11389" t="s">
        <v>18895</v>
      </c>
      <c r="L949" s="11389">
        <v>1</v>
      </c>
      <c r="M949" s="11382"/>
    </row>
    <row r="950">
      <c r="B950" s="11382"/>
      <c r="C950" s="11382"/>
      <c r="D950" s="11382"/>
      <c r="E950" s="11382"/>
      <c r="F950" s="11382"/>
      <c r="G950" s="11382"/>
      <c r="H950" s="11382"/>
      <c r="I950" s="11382"/>
      <c r="J950" s="11389" t="s">
        <v>19541</v>
      </c>
      <c r="K950" s="11389" t="s">
        <v>18853</v>
      </c>
      <c r="L950" s="11389">
        <v>1</v>
      </c>
      <c r="M950" s="11382"/>
    </row>
    <row r="951">
      <c r="B951" s="11382"/>
      <c r="C951" s="11382"/>
      <c r="D951" s="11382"/>
      <c r="E951" s="11382"/>
      <c r="F951" s="11382"/>
      <c r="G951" s="11382"/>
      <c r="H951" s="11382"/>
      <c r="I951" s="11382"/>
      <c r="J951" s="11389" t="s">
        <v>19543</v>
      </c>
      <c r="K951" s="11389" t="s">
        <v>18853</v>
      </c>
      <c r="L951" s="11389">
        <v>1</v>
      </c>
      <c r="M951" s="11382"/>
    </row>
    <row r="952">
      <c r="B952" s="11382"/>
      <c r="C952" s="11382"/>
      <c r="D952" s="11382"/>
      <c r="E952" s="11382"/>
      <c r="F952" s="11382"/>
      <c r="G952" s="11382"/>
      <c r="H952" s="11382"/>
      <c r="I952" s="11382"/>
      <c r="J952" s="11389" t="s">
        <v>19804</v>
      </c>
      <c r="K952" s="11389" t="s">
        <v>18853</v>
      </c>
      <c r="L952" s="11389">
        <v>1</v>
      </c>
      <c r="M952" s="11382"/>
    </row>
  </sheetData>
  <mergeCells>
    <mergeCell ref="N1:P1"/>
    <mergeCell ref="J1:L1"/>
  </mergeCells>
</worksheet>
</file>

<file path=xl/worksheets/sheet7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4" min="4" style="0" width="15"/>
    <col collapsed="false" customWidth="true" hidden="false" max="1" min="1" style="0" width="14"/>
  </cols>
  <sheetData>
    <row r="1">
      <c r="A1" s="11392" t="s">
        <v>19805</v>
      </c>
      <c r="B1" s="11392" t="s">
        <v>19806</v>
      </c>
      <c r="C1" s="11392" t="s">
        <v>19807</v>
      </c>
      <c r="D1" s="11392" t="s">
        <v>19808</v>
      </c>
      <c r="E1" s="11393" t="s">
        <v>19809</v>
      </c>
    </row>
    <row r="2">
      <c r="A2" t="s">
        <v>19810</v>
      </c>
      <c r="B2" t="s">
        <v>19811</v>
      </c>
      <c r="C2" t="s">
        <v>19812</v>
      </c>
      <c r="D2" s="11394">
        <v>1240</v>
      </c>
    </row>
    <row r="3">
      <c r="B3" s="11395" t="s">
        <v>19813</v>
      </c>
      <c r="C3" s="11395" t="s">
        <v>19814</v>
      </c>
      <c r="D3" s="11395">
        <v>70</v>
      </c>
      <c r="E3" s="11396" t="s">
        <v>19815</v>
      </c>
    </row>
  </sheetData>
  <mergeCells>
    <mergeCell ref="A2:A3"/>
  </mergeCells>
</worksheet>
</file>

<file path=xl/worksheets/sheet7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7" min="17" style="0" width="14"/>
    <col collapsed="false" customWidth="true" hidden="false" max="25" min="25" style="0" width="10"/>
    <col collapsed="false" customWidth="true" hidden="false" max="33" min="33" style="0" width="4"/>
    <col collapsed="false" customWidth="true" hidden="false" max="1" min="1" style="0" width="12"/>
    <col collapsed="false" customWidth="true" hidden="false" max="9" min="9" style="0" width="12"/>
    <col collapsed="false" customWidth="true" hidden="false" max="32" min="32" style="0" width="18"/>
    <col collapsed="false" customWidth="true" hidden="false" max="16" min="16" style="0" width="14"/>
    <col collapsed="false" customWidth="true" hidden="false" max="24" min="24" style="0" width="7"/>
    <col collapsed="false" customWidth="true" hidden="false" max="23" min="23" style="0" width="10"/>
    <col collapsed="false" customWidth="true" hidden="false" max="31" min="31" style="0" width="15"/>
    <col collapsed="false" customWidth="true" hidden="false" max="8" min="8" style="0" width="12"/>
    <col collapsed="false" customWidth="true" hidden="false" max="15" min="15" style="0" width="14"/>
    <col collapsed="false" customWidth="true" hidden="false" max="22" min="22" style="0" width="7"/>
    <col collapsed="false" customWidth="true" hidden="false" max="7" min="7" style="0" width="12"/>
    <col collapsed="false" customWidth="true" hidden="false" max="14" min="14" style="0" width="14"/>
    <col collapsed="false" customWidth="true" hidden="false" max="21" min="21" style="0" width="14"/>
    <col collapsed="false" customWidth="true" hidden="false" max="29" min="29" style="0" width="10"/>
    <col collapsed="false" customWidth="true" hidden="false" max="37" min="37" style="0" width="5"/>
    <col collapsed="false" customWidth="true" hidden="false" max="6" min="6" style="0" width="12"/>
    <col collapsed="false" customWidth="true" hidden="false" max="13" min="13" style="0" width="14"/>
    <col collapsed="false" customWidth="true" hidden="false" max="12" min="12" style="0" width="12"/>
    <col collapsed="false" customWidth="true" hidden="false" max="20" min="20" style="0" width="14"/>
    <col collapsed="false" customWidth="true" hidden="false" max="28" min="28" style="0" width="7"/>
    <col collapsed="false" customWidth="true" hidden="false" max="36" min="36" style="0" width="19"/>
    <col collapsed="false" customWidth="true" hidden="false" max="4" min="4" style="0" width="12"/>
    <col collapsed="false" customWidth="true" hidden="false" max="5" min="5" style="0" width="12"/>
    <col collapsed="false" customWidth="true" hidden="false" max="19" min="19" style="0" width="14"/>
    <col collapsed="false" customWidth="true" hidden="false" max="27" min="27" style="0" width="10"/>
    <col collapsed="false" customWidth="true" hidden="false" max="35" min="35" style="0" width="17"/>
    <col collapsed="false" customWidth="true" hidden="false" max="3" min="3" style="0" width="12"/>
    <col collapsed="false" customWidth="true" hidden="false" max="11" min="11" style="0" width="12"/>
    <col collapsed="false" customWidth="true" hidden="false" max="18" min="18" style="0" width="14"/>
    <col collapsed="false" customWidth="true" hidden="false" max="26" min="26" style="0" width="7"/>
    <col collapsed="false" customWidth="true" hidden="false" max="2" min="2" style="0" width="19"/>
    <col collapsed="false" customWidth="true" hidden="false" max="10" min="10" style="0" width="12"/>
  </cols>
  <sheetData>
    <row customHeight="true" ht="18" r="1">
      <c r="A1" s="11397" t="s">
        <v>19816</v>
      </c>
      <c r="B1" s="11398" t="s">
        <v>19817</v>
      </c>
      <c r="C1" s="11399" t="s">
        <v>19818</v>
      </c>
      <c r="D1" s="11399"/>
      <c r="E1" s="11399" t="s">
        <v>19819</v>
      </c>
      <c r="F1" s="11399"/>
      <c r="G1" s="11400" t="s">
        <v>19820</v>
      </c>
      <c r="H1" s="11400" t="s">
        <v>19821</v>
      </c>
      <c r="I1" s="11401" t="s">
        <v>19822</v>
      </c>
      <c r="J1" s="11401" t="s">
        <v>19823</v>
      </c>
      <c r="K1" s="11402" t="s">
        <v>19824</v>
      </c>
      <c r="L1" s="11402" t="s">
        <v>19825</v>
      </c>
      <c r="T1" s="11403" t="s">
        <v>19817</v>
      </c>
      <c r="U1" s="11403" t="s">
        <v>19826</v>
      </c>
      <c r="V1" s="11403" t="s">
        <v>19818</v>
      </c>
      <c r="W1" s="11403"/>
      <c r="X1" s="11403" t="s">
        <v>19819</v>
      </c>
      <c r="Y1" s="11403"/>
      <c r="Z1" s="11403" t="s">
        <v>19827</v>
      </c>
      <c r="AA1" s="11403"/>
      <c r="AB1" s="11403" t="s">
        <v>19828</v>
      </c>
      <c r="AC1" s="11403"/>
      <c r="AE1" s="11404" t="s">
        <v>19829</v>
      </c>
      <c r="AF1" s="11404"/>
      <c r="AG1" s="11404"/>
      <c r="AI1" s="11404" t="s">
        <v>19830</v>
      </c>
      <c r="AJ1" s="11405"/>
      <c r="AK1" s="11405"/>
    </row>
    <row r="2">
      <c r="A2" s="11397"/>
      <c r="B2" s="11406"/>
      <c r="C2" s="11407" t="s">
        <v>19831</v>
      </c>
      <c r="D2" s="11407" t="s">
        <v>19832</v>
      </c>
      <c r="E2" s="11399" t="s">
        <v>19831</v>
      </c>
      <c r="F2" s="11399" t="s">
        <v>19832</v>
      </c>
      <c r="G2" s="11408" t="s">
        <v>19833</v>
      </c>
      <c r="H2" s="11408" t="s">
        <v>19833</v>
      </c>
      <c r="I2" s="11401"/>
      <c r="J2" s="11401"/>
      <c r="K2" s="11402"/>
      <c r="L2" s="11402"/>
      <c r="T2" s="11403"/>
      <c r="U2" s="11403"/>
      <c r="V2" s="11403" t="s">
        <v>19831</v>
      </c>
      <c r="W2" s="11403" t="s">
        <v>19832</v>
      </c>
      <c r="X2" s="11403" t="s">
        <v>19831</v>
      </c>
      <c r="Y2" s="11403" t="s">
        <v>19832</v>
      </c>
      <c r="Z2" s="11403" t="s">
        <v>19831</v>
      </c>
      <c r="AA2" s="11403" t="s">
        <v>19832</v>
      </c>
      <c r="AB2" s="11403" t="s">
        <v>19831</v>
      </c>
      <c r="AC2" s="11403" t="s">
        <v>19832</v>
      </c>
      <c r="AE2" t="s">
        <v>19834</v>
      </c>
      <c r="AF2" t="s">
        <v>19835</v>
      </c>
      <c r="AG2">
        <v>4119</v>
      </c>
      <c r="AI2" s="11409" t="s">
        <v>19836</v>
      </c>
      <c r="AJ2" s="11409" t="s">
        <v>19837</v>
      </c>
      <c r="AK2" s="11409">
        <v>13661</v>
      </c>
    </row>
    <row customHeight="true" ht="18" r="3">
      <c r="A3" s="11410">
        <v>1</v>
      </c>
      <c r="B3" s="11411" t="s">
        <v>19836</v>
      </c>
      <c r="C3" s="11412">
        <f t="shared" ref="C3:C18" si="4">VLOOKUP(B3,$U$3:$AC$20,2,0)</f>
      </c>
      <c r="D3" s="11412">
        <f t="shared" ref="D3:D18" si="5">VLOOKUP(B3,$U$3:$AC$20,3,0)</f>
      </c>
      <c r="E3" s="11412">
        <f t="shared" ref="E3:E20" si="0">VLOOKUP(B3,$U$3:$AC$20,4,0)</f>
      </c>
      <c r="F3" s="11412">
        <f t="shared" ref="F3:F20" si="8">VLOOKUP(B3,$U$3:$AC$20,5,0)</f>
      </c>
      <c r="G3" s="11413">
        <f t="shared" ref="G3:G18" si="9">SUMIFS($AG:$AG,$AE:$AE,B3)</f>
      </c>
      <c r="H3" s="11414">
        <f t="shared" ref="H3:H20" si="1">SUMIFS($AK:$AK,$AI:$AI,B3)</f>
      </c>
      <c r="I3" s="11414">
        <f t="shared" ref="I3:I20" si="6">ROUNDUP(G3/30)</f>
      </c>
      <c r="J3" s="11414">
        <f t="shared" ref="J3:J20" si="7">ROUNDUP(H3/30)</f>
      </c>
      <c r="K3" s="11414">
        <f t="shared" ref="K3:K20" si="2">IFERROR(ROUND(D3/I3),"")</f>
      </c>
      <c r="L3" s="11415">
        <f t="shared" ref="L3:L20" si="3">IFERROR(ROUND(F3/J3),"")</f>
      </c>
      <c r="T3" s="11416" t="s">
        <v>19836</v>
      </c>
      <c r="U3" s="11416" t="s">
        <v>19836</v>
      </c>
      <c r="V3" s="11417">
        <v>9979</v>
      </c>
      <c r="W3" s="11416">
        <v>9929</v>
      </c>
      <c r="X3" s="11416">
        <v>6923</v>
      </c>
      <c r="Y3" s="11416">
        <v>6890</v>
      </c>
      <c r="Z3" s="11416">
        <v>30</v>
      </c>
      <c r="AA3" s="11416">
        <v>1</v>
      </c>
      <c r="AB3" s="11416">
        <v>0</v>
      </c>
      <c r="AC3" s="11416">
        <v>0</v>
      </c>
      <c r="AE3" t="s">
        <v>19838</v>
      </c>
      <c r="AG3">
        <v>3969</v>
      </c>
      <c r="AI3" s="11409" t="s">
        <v>19839</v>
      </c>
      <c r="AJ3" s="11409"/>
      <c r="AK3" s="11409">
        <v>2478</v>
      </c>
    </row>
    <row r="4">
      <c r="A4" s="11410">
        <v>2</v>
      </c>
      <c r="B4" s="11411" t="s">
        <v>19840</v>
      </c>
      <c r="C4" s="11412">
        <f t="shared" si="4"/>
      </c>
      <c r="D4" s="11412">
        <f t="shared" si="5"/>
      </c>
      <c r="E4" s="11412">
        <f t="shared" si="0"/>
      </c>
      <c r="F4" s="11412">
        <f t="shared" si="8"/>
      </c>
      <c r="G4" s="11413">
        <f t="shared" si="9"/>
      </c>
      <c r="H4" s="11414">
        <f t="shared" si="1"/>
      </c>
      <c r="I4" s="11414">
        <f t="shared" si="6"/>
      </c>
      <c r="J4" s="11414">
        <f t="shared" si="7"/>
      </c>
      <c r="K4" s="11414">
        <f t="shared" si="2"/>
      </c>
      <c r="L4" s="11415">
        <f t="shared" si="3"/>
      </c>
      <c r="T4" s="11416" t="s">
        <v>19840</v>
      </c>
      <c r="U4" s="11416" t="s">
        <v>19840</v>
      </c>
      <c r="V4" s="11416">
        <v>195</v>
      </c>
      <c r="W4" s="11416">
        <v>195</v>
      </c>
      <c r="X4" s="11416">
        <v>195</v>
      </c>
      <c r="Y4" s="11416">
        <v>195</v>
      </c>
      <c r="Z4" s="11416">
        <v>0</v>
      </c>
      <c r="AA4" s="11416">
        <v>0</v>
      </c>
      <c r="AB4" s="11416">
        <v>0</v>
      </c>
      <c r="AC4" s="11416">
        <v>0</v>
      </c>
      <c r="AE4" t="s">
        <v>19836</v>
      </c>
      <c r="AF4" t="s">
        <v>19837</v>
      </c>
      <c r="AG4">
        <v>3015</v>
      </c>
      <c r="AI4" s="11409" t="s">
        <v>19841</v>
      </c>
      <c r="AJ4" s="11409"/>
      <c r="AK4" s="11409">
        <v>1621</v>
      </c>
    </row>
    <row r="5">
      <c r="A5" s="11410">
        <v>3</v>
      </c>
      <c r="B5" s="11411" t="s">
        <v>19842</v>
      </c>
      <c r="C5" s="11412">
        <f t="shared" si="4"/>
      </c>
      <c r="D5" s="11412">
        <f t="shared" si="5"/>
      </c>
      <c r="E5" s="11412">
        <f t="shared" si="0"/>
      </c>
      <c r="F5" s="11412">
        <f t="shared" si="8"/>
      </c>
      <c r="G5" s="11413">
        <f t="shared" si="9"/>
      </c>
      <c r="H5" s="11414">
        <f t="shared" si="1"/>
      </c>
      <c r="I5" s="11414">
        <f t="shared" si="6"/>
      </c>
      <c r="J5" s="11414">
        <f t="shared" si="7"/>
      </c>
      <c r="K5" s="11414">
        <f t="shared" si="2"/>
      </c>
      <c r="L5" s="11415">
        <f t="shared" si="3"/>
      </c>
      <c r="T5" s="11416" t="s">
        <v>19842</v>
      </c>
      <c r="U5" s="11416" t="s">
        <v>19842</v>
      </c>
      <c r="V5" s="11416">
        <v>3976</v>
      </c>
      <c r="W5" s="11416">
        <v>3976</v>
      </c>
      <c r="X5" s="11416">
        <v>362</v>
      </c>
      <c r="Y5" s="11416">
        <v>362</v>
      </c>
      <c r="Z5" s="11416">
        <v>0</v>
      </c>
      <c r="AA5" s="11416">
        <v>0</v>
      </c>
      <c r="AB5" s="11416">
        <v>0</v>
      </c>
      <c r="AC5" s="11416">
        <v>0</v>
      </c>
      <c r="AE5" t="s">
        <v>19843</v>
      </c>
      <c r="AF5" t="s">
        <v>19837</v>
      </c>
      <c r="AG5">
        <v>1000</v>
      </c>
      <c r="AI5" s="11409" t="s">
        <v>19844</v>
      </c>
      <c r="AJ5" s="11409"/>
      <c r="AK5" s="11409">
        <v>1000</v>
      </c>
    </row>
    <row r="6">
      <c r="A6" s="11410">
        <v>4</v>
      </c>
      <c r="B6" s="11411" t="s">
        <v>19845</v>
      </c>
      <c r="C6" s="11412">
        <f t="shared" si="4"/>
      </c>
      <c r="D6" s="11412">
        <f t="shared" si="5"/>
      </c>
      <c r="E6" s="11412">
        <f t="shared" si="0"/>
      </c>
      <c r="F6" s="11412">
        <f t="shared" si="8"/>
      </c>
      <c r="G6" s="11413">
        <f t="shared" si="9"/>
      </c>
      <c r="H6" s="11414">
        <f t="shared" si="1"/>
      </c>
      <c r="I6" s="11414">
        <f t="shared" si="6"/>
      </c>
      <c r="J6" s="11414">
        <f t="shared" si="7"/>
      </c>
      <c r="K6" s="11414">
        <f t="shared" si="2"/>
      </c>
      <c r="L6" s="11415">
        <f t="shared" si="3"/>
      </c>
      <c r="T6" s="11416" t="s">
        <v>19845</v>
      </c>
      <c r="U6" s="11416" t="s">
        <v>19845</v>
      </c>
      <c r="V6" s="11416">
        <v>406</v>
      </c>
      <c r="W6" s="11416">
        <v>406</v>
      </c>
      <c r="X6" s="11416">
        <v>505</v>
      </c>
      <c r="Y6" s="11416">
        <v>505</v>
      </c>
      <c r="Z6" s="11416">
        <v>20</v>
      </c>
      <c r="AA6" s="11416">
        <v>20</v>
      </c>
      <c r="AB6" s="11416">
        <v>0</v>
      </c>
      <c r="AC6" s="11416">
        <v>0</v>
      </c>
      <c r="AE6" t="s">
        <v>19846</v>
      </c>
      <c r="AG6">
        <v>700</v>
      </c>
      <c r="AI6" s="11409" t="s">
        <v>19847</v>
      </c>
      <c r="AJ6" s="11409"/>
      <c r="AK6" s="11409">
        <v>1000</v>
      </c>
    </row>
    <row r="7">
      <c r="A7" s="11410">
        <v>5</v>
      </c>
      <c r="B7" s="11411" t="s">
        <v>19848</v>
      </c>
      <c r="C7" s="11412">
        <f t="shared" si="4"/>
      </c>
      <c r="D7" s="11412">
        <f t="shared" si="5"/>
      </c>
      <c r="E7" s="11412">
        <f t="shared" si="0"/>
      </c>
      <c r="F7" s="11412">
        <f t="shared" si="8"/>
      </c>
      <c r="G7" s="11413">
        <f t="shared" si="9"/>
      </c>
      <c r="H7" s="11414">
        <f t="shared" si="1"/>
      </c>
      <c r="I7" s="11414">
        <f t="shared" si="6"/>
      </c>
      <c r="J7" s="11414">
        <f t="shared" si="7"/>
      </c>
      <c r="K7" s="11414">
        <f t="shared" si="2"/>
      </c>
      <c r="L7" s="11415">
        <f t="shared" si="3"/>
      </c>
      <c r="T7" s="11416" t="s">
        <v>19848</v>
      </c>
      <c r="U7" s="11416" t="s">
        <v>19848</v>
      </c>
      <c r="V7" s="11416">
        <v>1448</v>
      </c>
      <c r="W7" s="11416">
        <v>1448</v>
      </c>
      <c r="X7" s="11416">
        <v>1112</v>
      </c>
      <c r="Y7" s="11416">
        <v>1112</v>
      </c>
      <c r="Z7" s="11416">
        <v>0</v>
      </c>
      <c r="AA7" s="11416">
        <v>0</v>
      </c>
      <c r="AB7" s="11416">
        <v>0</v>
      </c>
      <c r="AC7" s="11416">
        <v>0</v>
      </c>
      <c r="AE7" t="s">
        <v>19849</v>
      </c>
      <c r="AF7" t="s">
        <v>19835</v>
      </c>
      <c r="AG7">
        <v>700</v>
      </c>
      <c r="AI7" s="11409" t="s">
        <v>19850</v>
      </c>
      <c r="AJ7" s="11409"/>
      <c r="AK7" s="11409">
        <v>871</v>
      </c>
    </row>
    <row r="8">
      <c r="A8" s="11410">
        <v>6</v>
      </c>
      <c r="B8" s="11411" t="s">
        <v>19851</v>
      </c>
      <c r="C8" s="11412">
        <f t="shared" si="4"/>
      </c>
      <c r="D8" s="11412">
        <f t="shared" si="5"/>
      </c>
      <c r="E8" s="11412">
        <f t="shared" si="0"/>
      </c>
      <c r="F8" s="11412">
        <f t="shared" si="8"/>
      </c>
      <c r="G8" s="11413">
        <f t="shared" si="9"/>
      </c>
      <c r="H8" s="11414">
        <f t="shared" si="1"/>
      </c>
      <c r="I8" s="11414">
        <f t="shared" si="6"/>
      </c>
      <c r="J8" s="11414">
        <f t="shared" si="7"/>
      </c>
      <c r="K8" s="11414">
        <f t="shared" si="2"/>
      </c>
      <c r="L8" s="11415">
        <f t="shared" si="3"/>
      </c>
      <c r="T8" s="11416" t="s">
        <v>19851</v>
      </c>
      <c r="U8" s="11416" t="s">
        <v>19851</v>
      </c>
      <c r="V8" s="11416">
        <v>1289</v>
      </c>
      <c r="W8" s="11416">
        <v>1289</v>
      </c>
      <c r="X8" s="11416">
        <v>773</v>
      </c>
      <c r="Y8" s="11416">
        <v>773</v>
      </c>
      <c r="Z8" s="11416">
        <v>0</v>
      </c>
      <c r="AA8" s="11416">
        <v>0</v>
      </c>
      <c r="AB8" s="11416">
        <v>0</v>
      </c>
      <c r="AC8" s="11416">
        <v>0</v>
      </c>
      <c r="AE8" t="s">
        <v>19852</v>
      </c>
      <c r="AG8">
        <v>463</v>
      </c>
      <c r="AI8" s="11409" t="s">
        <v>19834</v>
      </c>
      <c r="AJ8" s="11409" t="s">
        <v>19835</v>
      </c>
      <c r="AK8" s="11409">
        <v>771</v>
      </c>
    </row>
    <row r="9">
      <c r="A9" s="11410">
        <v>7</v>
      </c>
      <c r="B9" s="11411" t="s">
        <v>19853</v>
      </c>
      <c r="C9" s="11412">
        <f t="shared" si="4"/>
      </c>
      <c r="D9" s="11412">
        <f t="shared" si="5"/>
      </c>
      <c r="E9" s="11412">
        <f t="shared" si="0"/>
      </c>
      <c r="F9" s="11412">
        <f t="shared" si="8"/>
      </c>
      <c r="G9" s="11413">
        <f t="shared" si="9"/>
      </c>
      <c r="H9" s="11414">
        <f t="shared" si="1"/>
      </c>
      <c r="I9" s="11414">
        <f t="shared" si="6"/>
      </c>
      <c r="J9" s="11414">
        <f t="shared" si="7"/>
      </c>
      <c r="K9" s="11414">
        <f t="shared" si="2"/>
      </c>
      <c r="L9" s="11415">
        <f t="shared" si="3"/>
      </c>
      <c r="T9" s="11416" t="s">
        <v>19853</v>
      </c>
      <c r="U9" s="11416" t="s">
        <v>19853</v>
      </c>
      <c r="V9" s="11416">
        <v>263</v>
      </c>
      <c r="W9" s="11416">
        <v>259</v>
      </c>
      <c r="X9" s="11416">
        <v>690</v>
      </c>
      <c r="Y9" s="11416">
        <v>688</v>
      </c>
      <c r="Z9" s="11416">
        <v>0</v>
      </c>
      <c r="AA9" s="11416">
        <v>0</v>
      </c>
      <c r="AB9" s="11416">
        <v>0</v>
      </c>
      <c r="AC9" s="11416">
        <v>0</v>
      </c>
      <c r="AE9" t="s">
        <v>19854</v>
      </c>
      <c r="AF9" t="s">
        <v>19835</v>
      </c>
      <c r="AG9">
        <v>385</v>
      </c>
      <c r="AI9" s="11409" t="s">
        <v>19838</v>
      </c>
      <c r="AJ9" s="11409"/>
      <c r="AK9" s="11409">
        <v>620</v>
      </c>
    </row>
    <row r="10">
      <c r="A10" s="11410">
        <v>8</v>
      </c>
      <c r="B10" s="11411" t="s">
        <v>19855</v>
      </c>
      <c r="C10" s="11412">
        <f t="shared" si="4"/>
      </c>
      <c r="D10" s="11412">
        <f t="shared" si="5"/>
      </c>
      <c r="E10" s="11412">
        <f t="shared" si="0"/>
      </c>
      <c r="F10" s="11412">
        <f t="shared" si="8"/>
      </c>
      <c r="G10" s="11413">
        <f t="shared" si="9"/>
      </c>
      <c r="H10" s="11414">
        <f t="shared" si="1"/>
      </c>
      <c r="I10" s="11414">
        <f t="shared" si="6"/>
      </c>
      <c r="J10" s="11414">
        <f t="shared" si="7"/>
      </c>
      <c r="K10" s="11414">
        <f t="shared" si="2"/>
      </c>
      <c r="L10" s="11415">
        <f t="shared" si="3"/>
      </c>
      <c r="T10" s="11416" t="s">
        <v>19855</v>
      </c>
      <c r="U10" s="11416" t="s">
        <v>19855</v>
      </c>
      <c r="V10" s="11416">
        <v>0</v>
      </c>
      <c r="W10" s="11416">
        <v>0</v>
      </c>
      <c r="X10" s="11416">
        <v>0</v>
      </c>
      <c r="Y10" s="11416">
        <v>0</v>
      </c>
      <c r="Z10" s="11416">
        <v>0</v>
      </c>
      <c r="AA10" s="11416">
        <v>0</v>
      </c>
      <c r="AB10" s="11416">
        <v>1200</v>
      </c>
      <c r="AC10" s="11416">
        <v>1200</v>
      </c>
      <c r="AE10" t="s">
        <v>19856</v>
      </c>
      <c r="AF10" t="s">
        <v>19837</v>
      </c>
      <c r="AG10">
        <v>314</v>
      </c>
      <c r="AI10" s="11409" t="s">
        <v>19843</v>
      </c>
      <c r="AJ10" s="11409" t="s">
        <v>19837</v>
      </c>
      <c r="AK10" s="11409">
        <v>366</v>
      </c>
    </row>
    <row r="11">
      <c r="A11" s="11410">
        <v>9</v>
      </c>
      <c r="B11" s="11411" t="s">
        <v>19857</v>
      </c>
      <c r="C11" s="11412">
        <f t="shared" si="4"/>
      </c>
      <c r="D11" s="11412">
        <f t="shared" si="5"/>
      </c>
      <c r="E11" s="11412">
        <f t="shared" si="0"/>
      </c>
      <c r="F11" s="11412">
        <f t="shared" si="8"/>
      </c>
      <c r="G11" s="11413">
        <f t="shared" si="9"/>
      </c>
      <c r="H11" s="11414">
        <f t="shared" si="1"/>
      </c>
      <c r="I11" s="11414">
        <f t="shared" si="6"/>
      </c>
      <c r="J11" s="11414">
        <f t="shared" si="7"/>
      </c>
      <c r="K11" s="11414">
        <f t="shared" si="2"/>
      </c>
      <c r="L11" s="11415">
        <f t="shared" si="3"/>
      </c>
      <c r="T11" s="11416" t="s">
        <v>19857</v>
      </c>
      <c r="U11" s="11416" t="s">
        <v>19857</v>
      </c>
      <c r="V11" s="11416">
        <v>0</v>
      </c>
      <c r="W11" s="11416">
        <v>0</v>
      </c>
      <c r="X11" s="11416">
        <v>0</v>
      </c>
      <c r="Y11" s="11416">
        <v>0</v>
      </c>
      <c r="Z11" s="11416">
        <v>0</v>
      </c>
      <c r="AA11" s="11416">
        <v>0</v>
      </c>
      <c r="AB11" s="11416">
        <v>1000</v>
      </c>
      <c r="AC11" s="11416">
        <v>1000</v>
      </c>
      <c r="AE11" t="s">
        <v>19858</v>
      </c>
      <c r="AG11">
        <v>212</v>
      </c>
      <c r="AI11" s="11409" t="s">
        <v>19859</v>
      </c>
      <c r="AJ11" s="11409"/>
      <c r="AK11" s="11409">
        <v>318</v>
      </c>
    </row>
    <row r="12">
      <c r="A12" s="11410">
        <v>10</v>
      </c>
      <c r="B12" s="11411" t="s">
        <v>19860</v>
      </c>
      <c r="C12" s="11412">
        <f t="shared" si="4"/>
      </c>
      <c r="D12" s="11412">
        <f t="shared" si="5"/>
      </c>
      <c r="E12" s="11412">
        <f t="shared" si="0"/>
      </c>
      <c r="F12" s="11412">
        <f t="shared" si="8"/>
      </c>
      <c r="G12" s="11413">
        <f t="shared" si="9"/>
      </c>
      <c r="H12" s="11414">
        <f t="shared" si="1"/>
      </c>
      <c r="I12" s="11414">
        <f t="shared" si="6"/>
      </c>
      <c r="J12" s="11414">
        <f t="shared" si="7"/>
      </c>
      <c r="K12" s="11414">
        <f t="shared" si="2"/>
      </c>
      <c r="L12" s="11415">
        <f t="shared" si="3"/>
      </c>
      <c r="T12" s="11416" t="s">
        <v>19860</v>
      </c>
      <c r="U12" s="11416" t="s">
        <v>19860</v>
      </c>
      <c r="V12" s="11416">
        <v>0</v>
      </c>
      <c r="W12" s="11416">
        <v>0</v>
      </c>
      <c r="X12" s="11416">
        <v>0</v>
      </c>
      <c r="Y12" s="11416">
        <v>0</v>
      </c>
      <c r="Z12" s="11416">
        <v>0</v>
      </c>
      <c r="AA12" s="11416">
        <v>0</v>
      </c>
      <c r="AB12" s="11416">
        <v>500</v>
      </c>
      <c r="AC12" s="11416">
        <v>500</v>
      </c>
      <c r="AE12" t="s">
        <v>19861</v>
      </c>
      <c r="AG12">
        <v>188</v>
      </c>
      <c r="AI12" s="11409" t="s">
        <v>19862</v>
      </c>
      <c r="AJ12" s="11409"/>
      <c r="AK12" s="11409">
        <v>300</v>
      </c>
    </row>
    <row r="13">
      <c r="A13" s="11418">
        <v>12</v>
      </c>
      <c r="B13" s="11419" t="s">
        <v>19863</v>
      </c>
      <c r="C13" s="11412">
        <f t="shared" si="4"/>
      </c>
      <c r="D13" s="11412">
        <f t="shared" si="5"/>
      </c>
      <c r="E13" s="11412">
        <f t="shared" si="0"/>
      </c>
      <c r="F13" s="11412">
        <f t="shared" si="8"/>
      </c>
      <c r="G13" s="11420">
        <f t="shared" si="9"/>
      </c>
      <c r="H13" s="11421">
        <f t="shared" si="1"/>
      </c>
      <c r="I13" s="11421">
        <f t="shared" si="6"/>
      </c>
      <c r="J13" s="11421">
        <f t="shared" si="7"/>
      </c>
      <c r="K13" s="11421">
        <f t="shared" si="2"/>
      </c>
      <c r="L13" s="11422">
        <f t="shared" si="3"/>
      </c>
      <c r="T13" s="11416" t="s">
        <v>19863</v>
      </c>
      <c r="U13" s="11416" t="s">
        <v>19863</v>
      </c>
      <c r="V13" s="11416">
        <v>128</v>
      </c>
      <c r="W13" s="11416">
        <v>128</v>
      </c>
      <c r="X13" s="11416">
        <v>54</v>
      </c>
      <c r="Y13" s="11416">
        <v>54</v>
      </c>
      <c r="Z13" s="11416">
        <v>0</v>
      </c>
      <c r="AA13" s="11416">
        <v>0</v>
      </c>
      <c r="AB13" s="11416">
        <v>0</v>
      </c>
      <c r="AC13" s="11416">
        <v>0</v>
      </c>
      <c r="AE13" t="s">
        <v>19853</v>
      </c>
      <c r="AF13" t="s">
        <v>19837</v>
      </c>
      <c r="AG13">
        <v>157</v>
      </c>
      <c r="AI13" s="11409" t="s">
        <v>19864</v>
      </c>
      <c r="AJ13" s="11409"/>
      <c r="AK13" s="11409">
        <v>195</v>
      </c>
    </row>
    <row r="14">
      <c r="A14" s="11418">
        <v>13</v>
      </c>
      <c r="B14" s="11419" t="s">
        <v>19865</v>
      </c>
      <c r="C14" s="11412">
        <f t="shared" si="4"/>
      </c>
      <c r="D14" s="11412">
        <f t="shared" si="5"/>
      </c>
      <c r="E14" s="11412">
        <f t="shared" si="0"/>
      </c>
      <c r="F14" s="11412">
        <f t="shared" si="8"/>
      </c>
      <c r="G14" s="11420">
        <f t="shared" si="9"/>
      </c>
      <c r="H14" s="11421">
        <f t="shared" si="1"/>
      </c>
      <c r="I14" s="11421">
        <f t="shared" si="6"/>
      </c>
      <c r="J14" s="11421">
        <f t="shared" si="7"/>
      </c>
      <c r="K14" s="11421">
        <f t="shared" si="2"/>
      </c>
      <c r="L14" s="11422">
        <f t="shared" si="3"/>
      </c>
      <c r="T14" s="11416" t="s">
        <v>19865</v>
      </c>
      <c r="U14" s="11416" t="s">
        <v>19865</v>
      </c>
      <c r="V14" s="11416">
        <v>0</v>
      </c>
      <c r="W14" s="11416">
        <v>0</v>
      </c>
      <c r="X14" s="11416">
        <v>108</v>
      </c>
      <c r="Y14" s="11416">
        <v>108</v>
      </c>
      <c r="Z14" s="11416">
        <v>0</v>
      </c>
      <c r="AA14" s="11416">
        <v>0</v>
      </c>
      <c r="AB14" s="11416">
        <v>0</v>
      </c>
      <c r="AC14" s="11416">
        <v>0</v>
      </c>
      <c r="AE14" t="s">
        <v>19866</v>
      </c>
      <c r="AG14">
        <v>143</v>
      </c>
      <c r="AI14" s="11409" t="s">
        <v>19861</v>
      </c>
      <c r="AJ14" s="11409"/>
      <c r="AK14" s="11409">
        <v>169</v>
      </c>
    </row>
    <row r="15">
      <c r="A15" s="11418">
        <v>14</v>
      </c>
      <c r="B15" s="11419" t="s">
        <v>19867</v>
      </c>
      <c r="C15" s="11412">
        <f t="shared" si="4"/>
      </c>
      <c r="D15" s="11412">
        <f t="shared" si="5"/>
      </c>
      <c r="E15" s="11412">
        <f t="shared" si="0"/>
      </c>
      <c r="F15" s="11412">
        <f t="shared" si="8"/>
      </c>
      <c r="G15" s="11420">
        <f t="shared" si="9"/>
      </c>
      <c r="H15" s="11421">
        <f t="shared" si="1"/>
      </c>
      <c r="I15" s="11421">
        <f t="shared" si="6"/>
      </c>
      <c r="J15" s="11421">
        <f t="shared" si="7"/>
      </c>
      <c r="K15" s="11421">
        <f t="shared" si="2"/>
      </c>
      <c r="L15" s="11422">
        <f t="shared" si="3"/>
      </c>
      <c r="T15" s="11416" t="s">
        <v>19867</v>
      </c>
      <c r="U15" s="11416" t="s">
        <v>19867</v>
      </c>
      <c r="V15" s="11416">
        <v>100</v>
      </c>
      <c r="W15" s="11416">
        <v>100</v>
      </c>
      <c r="X15" s="11416">
        <v>300</v>
      </c>
      <c r="Y15" s="11416">
        <v>300</v>
      </c>
      <c r="Z15" s="11416">
        <v>0</v>
      </c>
      <c r="AA15" s="11416">
        <v>0</v>
      </c>
      <c r="AB15" s="11416">
        <v>600</v>
      </c>
      <c r="AC15" s="11416">
        <v>600</v>
      </c>
      <c r="AE15" t="s">
        <v>19868</v>
      </c>
      <c r="AG15">
        <v>96</v>
      </c>
      <c r="AI15" s="11409" t="s">
        <v>19869</v>
      </c>
      <c r="AJ15" s="11409"/>
      <c r="AK15" s="11409">
        <v>155</v>
      </c>
    </row>
    <row r="16">
      <c r="A16" s="11418">
        <v>15</v>
      </c>
      <c r="B16" s="11419" t="s">
        <v>19870</v>
      </c>
      <c r="C16" s="11412">
        <f t="shared" si="4"/>
      </c>
      <c r="D16" s="11412">
        <f t="shared" si="5"/>
      </c>
      <c r="E16" s="11412">
        <f t="shared" si="0"/>
      </c>
      <c r="F16" s="11412">
        <f t="shared" si="8"/>
      </c>
      <c r="G16" s="11420">
        <f t="shared" si="9"/>
      </c>
      <c r="H16" s="11421">
        <f t="shared" si="1"/>
      </c>
      <c r="I16" s="11421">
        <f t="shared" si="6"/>
      </c>
      <c r="J16" s="11421">
        <f t="shared" si="7"/>
      </c>
      <c r="K16" s="11421">
        <f t="shared" si="2"/>
      </c>
      <c r="L16" s="11422">
        <f t="shared" si="3"/>
      </c>
      <c r="T16" s="11416" t="s">
        <v>19870</v>
      </c>
      <c r="U16" s="11416" t="s">
        <v>19870</v>
      </c>
      <c r="V16" s="11416">
        <v>2</v>
      </c>
      <c r="W16" s="11416">
        <v>2</v>
      </c>
      <c r="X16" s="11416">
        <v>19</v>
      </c>
      <c r="Y16" s="11416">
        <v>19</v>
      </c>
      <c r="Z16" s="11416">
        <v>0</v>
      </c>
      <c r="AA16" s="11416">
        <v>0</v>
      </c>
      <c r="AB16" s="11416">
        <v>0</v>
      </c>
      <c r="AC16" s="11416">
        <v>0</v>
      </c>
      <c r="AE16" t="s">
        <v>19871</v>
      </c>
      <c r="AG16">
        <v>71</v>
      </c>
      <c r="AI16" s="11409" t="s">
        <v>19854</v>
      </c>
      <c r="AJ16" s="11409" t="s">
        <v>19835</v>
      </c>
      <c r="AK16" s="11409">
        <v>153</v>
      </c>
    </row>
    <row r="17">
      <c r="A17" s="11418">
        <v>16</v>
      </c>
      <c r="B17" s="11419" t="s">
        <v>19854</v>
      </c>
      <c r="C17" s="11412">
        <f t="shared" si="4"/>
      </c>
      <c r="D17" s="11412">
        <f t="shared" si="5"/>
      </c>
      <c r="E17" s="11412">
        <f t="shared" si="0"/>
      </c>
      <c r="F17" s="11412">
        <f t="shared" si="8"/>
      </c>
      <c r="G17" s="11420">
        <f t="shared" si="9"/>
      </c>
      <c r="H17" s="11421">
        <f t="shared" si="1"/>
      </c>
      <c r="I17" s="11421">
        <f t="shared" si="6"/>
      </c>
      <c r="J17" s="11421">
        <f t="shared" si="7"/>
      </c>
      <c r="K17" s="11421">
        <f t="shared" si="2"/>
      </c>
      <c r="L17" s="11422">
        <f t="shared" si="3"/>
      </c>
      <c r="T17" s="11416" t="s">
        <v>19854</v>
      </c>
      <c r="U17" s="11416" t="s">
        <v>19854</v>
      </c>
      <c r="V17" s="11416">
        <v>274</v>
      </c>
      <c r="W17" s="11416">
        <v>267</v>
      </c>
      <c r="X17" s="11416">
        <v>456</v>
      </c>
      <c r="Y17" s="11416">
        <v>455</v>
      </c>
      <c r="Z17" s="11416">
        <v>19</v>
      </c>
      <c r="AA17" s="11416">
        <v>8</v>
      </c>
      <c r="AB17" s="11416">
        <v>0</v>
      </c>
      <c r="AC17" s="11416">
        <v>0</v>
      </c>
      <c r="AE17" t="s">
        <v>19872</v>
      </c>
      <c r="AG17">
        <v>61</v>
      </c>
      <c r="AI17" s="11409" t="s">
        <v>19873</v>
      </c>
      <c r="AJ17" s="11409"/>
      <c r="AK17" s="11409">
        <v>152</v>
      </c>
    </row>
    <row r="18">
      <c r="A18" s="11418">
        <v>17</v>
      </c>
      <c r="B18" s="11419" t="s">
        <v>19874</v>
      </c>
      <c r="C18" s="11412">
        <f t="shared" si="4"/>
      </c>
      <c r="D18" s="11412">
        <f t="shared" si="5"/>
      </c>
      <c r="E18" s="11412">
        <f t="shared" si="0"/>
      </c>
      <c r="F18" s="11412">
        <f t="shared" si="8"/>
      </c>
      <c r="G18" s="11420">
        <f t="shared" si="9"/>
      </c>
      <c r="H18" s="11421">
        <f t="shared" si="1"/>
      </c>
      <c r="I18" s="11421">
        <f t="shared" si="6"/>
      </c>
      <c r="J18" s="11421">
        <f t="shared" si="7"/>
      </c>
      <c r="K18" s="11421">
        <f t="shared" si="2"/>
      </c>
      <c r="L18" s="11422">
        <f t="shared" si="3"/>
      </c>
      <c r="T18" s="11416" t="s">
        <v>19874</v>
      </c>
      <c r="U18" s="11416" t="s">
        <v>19874</v>
      </c>
      <c r="V18" s="11416">
        <v>150</v>
      </c>
      <c r="W18" s="11416">
        <v>140</v>
      </c>
      <c r="X18" s="11416">
        <v>300</v>
      </c>
      <c r="Y18" s="11416">
        <v>300</v>
      </c>
      <c r="Z18" s="11416">
        <v>0</v>
      </c>
      <c r="AA18" s="11416">
        <v>0</v>
      </c>
      <c r="AB18" s="11416">
        <v>0</v>
      </c>
      <c r="AC18" s="11416">
        <v>0</v>
      </c>
      <c r="AE18" t="s">
        <v>19875</v>
      </c>
      <c r="AG18">
        <v>58</v>
      </c>
      <c r="AI18" s="11409" t="s">
        <v>19876</v>
      </c>
      <c r="AJ18" s="11409"/>
      <c r="AK18" s="11409">
        <v>150</v>
      </c>
    </row>
    <row r="19">
      <c r="A19" s="11423">
        <v>18</v>
      </c>
      <c r="B19" s="11424" t="s">
        <v>19834</v>
      </c>
      <c r="C19" s="11425">
        <v>1926</v>
      </c>
      <c r="D19" s="11425">
        <v>1922</v>
      </c>
      <c r="E19" s="11412">
        <f t="shared" si="0"/>
      </c>
      <c r="F19" s="11412">
        <f t="shared" si="8"/>
      </c>
      <c r="G19" s="11426">
        <v>4222</v>
      </c>
      <c r="H19" s="11427">
        <f t="shared" si="1"/>
      </c>
      <c r="I19" s="11421">
        <f t="shared" si="6"/>
      </c>
      <c r="J19" s="11421">
        <f t="shared" si="7"/>
      </c>
      <c r="K19" s="11421">
        <f t="shared" si="2"/>
      </c>
      <c r="L19" s="11422">
        <f t="shared" si="3"/>
      </c>
      <c r="T19" s="11416" t="s">
        <v>19834</v>
      </c>
      <c r="U19" s="11416" t="s">
        <v>19834</v>
      </c>
      <c r="V19" s="11416">
        <v>1426</v>
      </c>
      <c r="W19" s="11416">
        <v>1422</v>
      </c>
      <c r="X19" s="11416">
        <v>5586</v>
      </c>
      <c r="Y19" s="11416">
        <v>5585</v>
      </c>
      <c r="Z19" s="11416">
        <v>0</v>
      </c>
      <c r="AA19" s="11416">
        <v>0</v>
      </c>
      <c r="AB19" s="11416">
        <v>3000</v>
      </c>
      <c r="AC19" s="11416">
        <v>3000</v>
      </c>
      <c r="AE19" t="s">
        <v>19877</v>
      </c>
      <c r="AG19">
        <v>57</v>
      </c>
      <c r="AI19" s="11409" t="s">
        <v>19858</v>
      </c>
      <c r="AJ19" s="11409"/>
      <c r="AK19" s="11409">
        <v>122</v>
      </c>
    </row>
    <row r="20">
      <c r="A20" s="11428">
        <v>19</v>
      </c>
      <c r="B20" s="11419" t="s">
        <v>19849</v>
      </c>
      <c r="C20" s="11412">
        <f>VLOOKUP(B20,$U$3:$AC$20,2,0)</f>
      </c>
      <c r="D20" s="11412">
        <f>VLOOKUP(B20,$U$3:$AC$20,3,0)</f>
      </c>
      <c r="E20" s="11412">
        <f t="shared" si="0"/>
      </c>
      <c r="F20" s="11412">
        <f t="shared" si="8"/>
      </c>
      <c r="G20" s="11420">
        <f>SUMIFS($AG:$AG,$AE:$AE,B20)</f>
      </c>
      <c r="H20" s="11420">
        <f t="shared" si="1"/>
      </c>
      <c r="I20" s="11421">
        <f t="shared" si="6"/>
      </c>
      <c r="J20" s="11421">
        <f t="shared" si="7"/>
      </c>
      <c r="K20" s="11421">
        <f t="shared" si="2"/>
      </c>
      <c r="L20" s="11422">
        <f t="shared" si="3"/>
      </c>
      <c r="T20" s="11416" t="s">
        <v>19849</v>
      </c>
      <c r="U20" s="11416" t="s">
        <v>19849</v>
      </c>
      <c r="V20" s="11416">
        <v>896</v>
      </c>
      <c r="W20" s="11416">
        <v>896</v>
      </c>
      <c r="X20" s="11416">
        <v>964</v>
      </c>
      <c r="Y20" s="11416">
        <v>964</v>
      </c>
      <c r="Z20" s="11416">
        <v>0</v>
      </c>
      <c r="AA20" s="11416">
        <v>0</v>
      </c>
      <c r="AB20" s="11416">
        <v>0</v>
      </c>
      <c r="AC20" s="11416">
        <v>0</v>
      </c>
      <c r="AE20" t="s">
        <v>19876</v>
      </c>
      <c r="AG20">
        <v>55</v>
      </c>
      <c r="AI20" s="11409" t="s">
        <v>19853</v>
      </c>
      <c r="AJ20" s="11409" t="s">
        <v>19837</v>
      </c>
      <c r="AK20" s="11409">
        <v>107</v>
      </c>
    </row>
    <row r="21">
      <c r="M21" s="11429"/>
      <c r="AE21" t="s">
        <v>19878</v>
      </c>
      <c r="AG21">
        <v>53</v>
      </c>
      <c r="AI21" s="11409" t="s">
        <v>19879</v>
      </c>
      <c r="AJ21" s="11409"/>
      <c r="AK21" s="11409">
        <v>77</v>
      </c>
    </row>
    <row r="22">
      <c r="AE22" t="s">
        <v>19880</v>
      </c>
      <c r="AG22">
        <v>45</v>
      </c>
      <c r="AI22" s="11409" t="s">
        <v>19881</v>
      </c>
      <c r="AJ22" s="11409"/>
      <c r="AK22" s="11409">
        <v>70</v>
      </c>
    </row>
    <row r="23">
      <c r="AE23" t="s">
        <v>19879</v>
      </c>
      <c r="AG23">
        <v>40</v>
      </c>
      <c r="AI23" s="11409" t="s">
        <v>19878</v>
      </c>
      <c r="AJ23" s="11409"/>
      <c r="AK23" s="11409">
        <v>56</v>
      </c>
    </row>
    <row r="24">
      <c r="AE24" t="s">
        <v>19882</v>
      </c>
      <c r="AG24">
        <v>40</v>
      </c>
      <c r="AI24" s="11409" t="s">
        <v>19883</v>
      </c>
      <c r="AJ24" s="11409"/>
      <c r="AK24" s="11409">
        <v>50</v>
      </c>
    </row>
    <row r="25">
      <c r="AE25" t="s">
        <v>19884</v>
      </c>
      <c r="AG25">
        <v>37</v>
      </c>
      <c r="AI25" s="11409" t="s">
        <v>19866</v>
      </c>
      <c r="AJ25" s="11409"/>
      <c r="AK25" s="11409">
        <v>42</v>
      </c>
    </row>
    <row r="26">
      <c r="AE26" t="s">
        <v>19885</v>
      </c>
      <c r="AG26">
        <v>37</v>
      </c>
      <c r="AI26" s="11409" t="s">
        <v>19884</v>
      </c>
      <c r="AJ26" s="11409"/>
      <c r="AK26" s="11409">
        <v>41</v>
      </c>
    </row>
    <row r="27">
      <c r="AE27" t="s">
        <v>19848</v>
      </c>
      <c r="AF27" t="s">
        <v>19837</v>
      </c>
      <c r="AG27">
        <v>34</v>
      </c>
      <c r="AI27" s="11409" t="s">
        <v>19856</v>
      </c>
      <c r="AJ27" s="11409" t="s">
        <v>19837</v>
      </c>
      <c r="AK27" s="11409">
        <v>40</v>
      </c>
    </row>
    <row r="28">
      <c r="AE28" t="s">
        <v>19886</v>
      </c>
      <c r="AG28">
        <v>34</v>
      </c>
      <c r="AI28" s="11409" t="s">
        <v>19887</v>
      </c>
      <c r="AJ28" s="11409"/>
      <c r="AK28" s="11409">
        <v>38</v>
      </c>
    </row>
    <row r="29">
      <c r="AE29" t="s">
        <v>19888</v>
      </c>
      <c r="AG29">
        <v>34</v>
      </c>
      <c r="AI29" s="11409" t="s">
        <v>19871</v>
      </c>
      <c r="AJ29" s="11409"/>
      <c r="AK29" s="11409">
        <v>36</v>
      </c>
    </row>
    <row r="30">
      <c r="AE30" t="s">
        <v>19889</v>
      </c>
      <c r="AG30">
        <v>33</v>
      </c>
      <c r="AI30" s="11409" t="s">
        <v>19890</v>
      </c>
      <c r="AJ30" s="11409"/>
      <c r="AK30" s="11409">
        <v>35</v>
      </c>
    </row>
    <row r="31">
      <c r="AE31" t="s">
        <v>19891</v>
      </c>
      <c r="AG31">
        <v>33</v>
      </c>
      <c r="AI31" s="11409" t="s">
        <v>19892</v>
      </c>
      <c r="AJ31" s="11409"/>
      <c r="AK31" s="11409">
        <v>35</v>
      </c>
    </row>
    <row r="32">
      <c r="AE32" t="s">
        <v>19845</v>
      </c>
      <c r="AF32" t="s">
        <v>19837</v>
      </c>
      <c r="AG32">
        <v>33</v>
      </c>
      <c r="AI32" s="11409" t="s">
        <v>19893</v>
      </c>
      <c r="AJ32" s="11409"/>
      <c r="AK32" s="11409">
        <v>34</v>
      </c>
    </row>
    <row r="33">
      <c r="AE33" t="s">
        <v>19840</v>
      </c>
      <c r="AF33" t="s">
        <v>19837</v>
      </c>
      <c r="AG33">
        <v>33</v>
      </c>
      <c r="AI33" s="11409" t="s">
        <v>19894</v>
      </c>
      <c r="AJ33" s="11409"/>
      <c r="AK33" s="11409">
        <v>32</v>
      </c>
    </row>
    <row r="34">
      <c r="AE34" t="s">
        <v>19895</v>
      </c>
      <c r="AG34">
        <v>32</v>
      </c>
      <c r="AI34" s="11409" t="s">
        <v>19896</v>
      </c>
      <c r="AJ34" s="11409"/>
      <c r="AK34" s="11409">
        <v>30</v>
      </c>
    </row>
    <row r="35">
      <c r="AE35" t="s">
        <v>19897</v>
      </c>
      <c r="AG35">
        <v>31</v>
      </c>
      <c r="AI35" s="11409" t="s">
        <v>19898</v>
      </c>
      <c r="AJ35" s="11409"/>
      <c r="AK35" s="11409">
        <v>29</v>
      </c>
    </row>
    <row r="36">
      <c r="AE36" t="s">
        <v>19870</v>
      </c>
      <c r="AF36" t="s">
        <v>19835</v>
      </c>
      <c r="AG36">
        <v>30</v>
      </c>
      <c r="AI36" s="11409" t="s">
        <v>19899</v>
      </c>
      <c r="AJ36" s="11409"/>
      <c r="AK36" s="11409">
        <v>28</v>
      </c>
    </row>
    <row r="37">
      <c r="AE37" t="s">
        <v>19864</v>
      </c>
      <c r="AG37">
        <v>29</v>
      </c>
      <c r="AI37" s="11409" t="s">
        <v>19900</v>
      </c>
      <c r="AJ37" s="11409"/>
      <c r="AK37" s="11409">
        <v>24</v>
      </c>
    </row>
    <row r="38">
      <c r="AE38" t="s">
        <v>19901</v>
      </c>
      <c r="AG38">
        <v>29</v>
      </c>
      <c r="AI38" s="11409" t="s">
        <v>19840</v>
      </c>
      <c r="AJ38" s="11409" t="s">
        <v>19837</v>
      </c>
      <c r="AK38" s="11409">
        <v>23</v>
      </c>
    </row>
    <row r="39">
      <c r="AE39" t="s">
        <v>19902</v>
      </c>
      <c r="AG39">
        <v>28</v>
      </c>
      <c r="AI39" s="11409" t="s">
        <v>19903</v>
      </c>
      <c r="AJ39" s="11409"/>
      <c r="AK39" s="11409">
        <v>20</v>
      </c>
    </row>
    <row r="40">
      <c r="AE40" t="s">
        <v>19904</v>
      </c>
      <c r="AG40">
        <v>28</v>
      </c>
      <c r="AI40" s="11409" t="s">
        <v>19885</v>
      </c>
      <c r="AJ40" s="11409"/>
      <c r="AK40" s="11409">
        <v>19</v>
      </c>
    </row>
    <row r="41">
      <c r="AE41" t="s">
        <v>19881</v>
      </c>
      <c r="AG41">
        <v>27</v>
      </c>
      <c r="AI41" s="11409" t="s">
        <v>19905</v>
      </c>
      <c r="AJ41" s="11409"/>
      <c r="AK41" s="11409">
        <v>19</v>
      </c>
    </row>
    <row r="42">
      <c r="AE42" t="s">
        <v>19898</v>
      </c>
      <c r="AG42">
        <v>27</v>
      </c>
      <c r="AI42" s="11409" t="s">
        <v>19875</v>
      </c>
      <c r="AJ42" s="11409"/>
      <c r="AK42" s="11409">
        <v>19</v>
      </c>
    </row>
    <row r="43">
      <c r="AE43" t="s">
        <v>19906</v>
      </c>
      <c r="AG43">
        <v>27</v>
      </c>
      <c r="AI43" s="11409" t="s">
        <v>19868</v>
      </c>
      <c r="AJ43" s="11409"/>
      <c r="AK43" s="11409">
        <v>18</v>
      </c>
    </row>
    <row r="44">
      <c r="AE44" t="s">
        <v>19874</v>
      </c>
      <c r="AF44" t="s">
        <v>19835</v>
      </c>
      <c r="AG44">
        <v>26</v>
      </c>
      <c r="AI44" s="11409" t="s">
        <v>19907</v>
      </c>
      <c r="AJ44" s="11409"/>
      <c r="AK44" s="11409">
        <v>18</v>
      </c>
    </row>
    <row r="45">
      <c r="AE45" t="s">
        <v>19908</v>
      </c>
      <c r="AG45">
        <v>26</v>
      </c>
      <c r="AI45" s="11409" t="s">
        <v>19909</v>
      </c>
      <c r="AJ45" s="11409"/>
      <c r="AK45" s="11409">
        <v>18</v>
      </c>
    </row>
    <row r="46">
      <c r="AE46" t="s">
        <v>19910</v>
      </c>
      <c r="AG46">
        <v>25</v>
      </c>
      <c r="AI46" s="11409" t="s">
        <v>19911</v>
      </c>
      <c r="AJ46" s="11409"/>
      <c r="AK46" s="11409">
        <v>17</v>
      </c>
    </row>
    <row r="47">
      <c r="AE47" t="s">
        <v>19912</v>
      </c>
      <c r="AG47">
        <v>24</v>
      </c>
      <c r="AI47" s="11409" t="s">
        <v>19913</v>
      </c>
      <c r="AJ47" s="11409"/>
      <c r="AK47" s="11409">
        <v>17</v>
      </c>
    </row>
    <row r="48">
      <c r="AE48" t="s">
        <v>19913</v>
      </c>
      <c r="AG48">
        <v>23</v>
      </c>
      <c r="AI48" s="11409" t="s">
        <v>19914</v>
      </c>
      <c r="AJ48" s="11409"/>
      <c r="AK48" s="11409">
        <v>16</v>
      </c>
    </row>
    <row r="49">
      <c r="AE49" t="s">
        <v>19841</v>
      </c>
      <c r="AG49">
        <v>22</v>
      </c>
      <c r="AI49" s="11409" t="s">
        <v>19886</v>
      </c>
      <c r="AJ49" s="11409"/>
      <c r="AK49" s="11409">
        <v>16</v>
      </c>
    </row>
    <row r="50">
      <c r="AE50" t="s">
        <v>19915</v>
      </c>
      <c r="AG50">
        <v>21</v>
      </c>
      <c r="AI50" s="11409" t="s">
        <v>19916</v>
      </c>
      <c r="AJ50" s="11409"/>
      <c r="AK50" s="11409">
        <v>15</v>
      </c>
    </row>
    <row r="51">
      <c r="AE51" t="s">
        <v>19917</v>
      </c>
      <c r="AG51">
        <v>21</v>
      </c>
      <c r="AI51" s="11409" t="s">
        <v>19918</v>
      </c>
      <c r="AJ51" s="11409"/>
      <c r="AK51" s="11409">
        <v>15</v>
      </c>
    </row>
    <row r="52">
      <c r="AE52" t="s">
        <v>19905</v>
      </c>
      <c r="AG52">
        <v>20</v>
      </c>
      <c r="AI52" s="11409" t="s">
        <v>19919</v>
      </c>
      <c r="AJ52" s="11409"/>
      <c r="AK52" s="11409">
        <v>14</v>
      </c>
    </row>
    <row r="53">
      <c r="AE53" t="s">
        <v>19909</v>
      </c>
      <c r="AG53">
        <v>20</v>
      </c>
      <c r="AI53" s="11409" t="s">
        <v>19920</v>
      </c>
      <c r="AJ53" s="11409"/>
      <c r="AK53" s="11409">
        <v>14</v>
      </c>
    </row>
    <row r="54">
      <c r="AE54" t="s">
        <v>19921</v>
      </c>
      <c r="AG54">
        <v>18</v>
      </c>
      <c r="AI54" s="11409" t="s">
        <v>19922</v>
      </c>
      <c r="AJ54" s="11409"/>
      <c r="AK54" s="11409">
        <v>13</v>
      </c>
    </row>
    <row r="55">
      <c r="AE55" t="s">
        <v>19923</v>
      </c>
      <c r="AG55">
        <v>18</v>
      </c>
      <c r="AI55" s="11409" t="s">
        <v>19924</v>
      </c>
      <c r="AJ55" s="11409"/>
      <c r="AK55" s="11409">
        <v>13</v>
      </c>
    </row>
    <row r="56">
      <c r="AE56" t="s">
        <v>19925</v>
      </c>
      <c r="AG56">
        <v>17</v>
      </c>
      <c r="AI56" s="11409" t="s">
        <v>19926</v>
      </c>
      <c r="AJ56" s="11409"/>
      <c r="AK56" s="11409">
        <v>13</v>
      </c>
    </row>
    <row r="57">
      <c r="AE57" t="s">
        <v>19927</v>
      </c>
      <c r="AG57">
        <v>17</v>
      </c>
      <c r="AI57" s="11409" t="s">
        <v>19852</v>
      </c>
      <c r="AJ57" s="11409"/>
      <c r="AK57" s="11409">
        <v>13</v>
      </c>
    </row>
    <row r="58">
      <c r="AE58" t="s">
        <v>19928</v>
      </c>
      <c r="AG58">
        <v>17</v>
      </c>
      <c r="AI58" s="11409" t="s">
        <v>19929</v>
      </c>
      <c r="AJ58" s="11409"/>
      <c r="AK58" s="11409">
        <v>13</v>
      </c>
    </row>
    <row r="59">
      <c r="AE59" t="s">
        <v>19930</v>
      </c>
      <c r="AG59">
        <v>16</v>
      </c>
      <c r="AI59" s="11409" t="s">
        <v>19877</v>
      </c>
      <c r="AJ59" s="11409"/>
      <c r="AK59" s="11409">
        <v>12</v>
      </c>
    </row>
    <row r="60">
      <c r="AE60" t="s">
        <v>19931</v>
      </c>
      <c r="AG60">
        <v>16</v>
      </c>
      <c r="AI60" s="11409" t="s">
        <v>19889</v>
      </c>
      <c r="AJ60" s="11409"/>
      <c r="AK60" s="11409">
        <v>12</v>
      </c>
    </row>
    <row r="61">
      <c r="AE61" t="s">
        <v>19932</v>
      </c>
      <c r="AG61">
        <v>16</v>
      </c>
      <c r="AI61" s="11409" t="s">
        <v>19933</v>
      </c>
      <c r="AJ61" s="11409"/>
      <c r="AK61" s="11409">
        <v>12</v>
      </c>
    </row>
    <row r="62">
      <c r="AE62" t="s">
        <v>19914</v>
      </c>
      <c r="AG62">
        <v>16</v>
      </c>
      <c r="AI62" s="11409" t="s">
        <v>19934</v>
      </c>
      <c r="AJ62" s="11409"/>
      <c r="AK62" s="11409">
        <v>12</v>
      </c>
    </row>
    <row r="63">
      <c r="AE63" t="s">
        <v>19935</v>
      </c>
      <c r="AG63">
        <v>15</v>
      </c>
      <c r="AI63" s="11409" t="s">
        <v>19931</v>
      </c>
      <c r="AJ63" s="11409"/>
      <c r="AK63" s="11409">
        <v>12</v>
      </c>
    </row>
    <row r="64">
      <c r="AE64" t="s">
        <v>19936</v>
      </c>
      <c r="AG64">
        <v>14</v>
      </c>
      <c r="AI64" s="11409" t="s">
        <v>19937</v>
      </c>
      <c r="AJ64" s="11409"/>
      <c r="AK64" s="11409">
        <v>11</v>
      </c>
    </row>
    <row r="65">
      <c r="AE65" t="s">
        <v>19850</v>
      </c>
      <c r="AG65">
        <v>14</v>
      </c>
      <c r="AI65" s="11409" t="s">
        <v>19938</v>
      </c>
      <c r="AJ65" s="11409"/>
      <c r="AK65" s="11409">
        <v>11</v>
      </c>
    </row>
    <row r="66">
      <c r="AE66" t="s">
        <v>19929</v>
      </c>
      <c r="AG66">
        <v>13</v>
      </c>
      <c r="AI66" s="11409" t="s">
        <v>19939</v>
      </c>
      <c r="AJ66" s="11409"/>
      <c r="AK66" s="11409">
        <v>11</v>
      </c>
    </row>
    <row r="67">
      <c r="AE67" t="s">
        <v>19940</v>
      </c>
      <c r="AG67">
        <v>13</v>
      </c>
      <c r="AI67" s="11409" t="s">
        <v>19874</v>
      </c>
      <c r="AJ67" s="11409" t="s">
        <v>19835</v>
      </c>
      <c r="AK67" s="11409">
        <v>10</v>
      </c>
    </row>
    <row r="68">
      <c r="AE68" t="s">
        <v>19907</v>
      </c>
      <c r="AG68">
        <v>12</v>
      </c>
      <c r="AI68" s="11409" t="s">
        <v>19941</v>
      </c>
      <c r="AJ68" s="11409"/>
      <c r="AK68" s="11409">
        <v>10</v>
      </c>
    </row>
    <row r="69">
      <c r="AE69" t="s">
        <v>19942</v>
      </c>
      <c r="AG69">
        <v>12</v>
      </c>
      <c r="AI69" s="11409" t="s">
        <v>19908</v>
      </c>
      <c r="AJ69" s="11409"/>
      <c r="AK69" s="11409">
        <v>10</v>
      </c>
    </row>
    <row r="70">
      <c r="AE70" t="s">
        <v>19894</v>
      </c>
      <c r="AG70">
        <v>11</v>
      </c>
      <c r="AI70" s="11409" t="s">
        <v>19943</v>
      </c>
      <c r="AJ70" s="11409"/>
      <c r="AK70" s="11409">
        <v>9</v>
      </c>
    </row>
    <row r="71">
      <c r="AE71" t="s">
        <v>19890</v>
      </c>
      <c r="AG71">
        <v>11</v>
      </c>
      <c r="AI71" s="11409" t="s">
        <v>19944</v>
      </c>
      <c r="AJ71" s="11409"/>
      <c r="AK71" s="11409">
        <v>9</v>
      </c>
    </row>
    <row r="72">
      <c r="AE72" t="s">
        <v>19939</v>
      </c>
      <c r="AG72">
        <v>11</v>
      </c>
      <c r="AI72" s="11409" t="s">
        <v>19865</v>
      </c>
      <c r="AJ72" s="11409" t="s">
        <v>19835</v>
      </c>
      <c r="AK72" s="11409">
        <v>9</v>
      </c>
    </row>
    <row r="73">
      <c r="AE73" t="s">
        <v>19945</v>
      </c>
      <c r="AG73">
        <v>11</v>
      </c>
      <c r="AI73" s="11409" t="s">
        <v>19946</v>
      </c>
      <c r="AJ73" s="11409"/>
      <c r="AK73" s="11409">
        <v>9</v>
      </c>
    </row>
    <row r="74">
      <c r="AE74" t="s">
        <v>19947</v>
      </c>
      <c r="AG74">
        <v>11</v>
      </c>
      <c r="AI74" s="11409" t="s">
        <v>19925</v>
      </c>
      <c r="AJ74" s="11409"/>
      <c r="AK74" s="11409">
        <v>8</v>
      </c>
    </row>
    <row r="75">
      <c r="AE75" t="s">
        <v>19948</v>
      </c>
      <c r="AG75">
        <v>10</v>
      </c>
      <c r="AI75" s="11409" t="s">
        <v>19935</v>
      </c>
      <c r="AJ75" s="11409"/>
      <c r="AK75" s="11409">
        <v>8</v>
      </c>
    </row>
    <row r="76">
      <c r="AE76" t="s">
        <v>19949</v>
      </c>
      <c r="AG76">
        <v>10</v>
      </c>
      <c r="AI76" s="11409" t="s">
        <v>19915</v>
      </c>
      <c r="AJ76" s="11409"/>
      <c r="AK76" s="11409">
        <v>8</v>
      </c>
    </row>
    <row r="77">
      <c r="AE77" t="s">
        <v>19950</v>
      </c>
      <c r="AG77">
        <v>10</v>
      </c>
      <c r="AI77" s="11409" t="s">
        <v>19951</v>
      </c>
      <c r="AJ77" s="11409"/>
      <c r="AK77" s="11409">
        <v>8</v>
      </c>
    </row>
    <row r="78">
      <c r="AE78" t="s">
        <v>19952</v>
      </c>
      <c r="AG78">
        <v>10</v>
      </c>
      <c r="AI78" s="11409" t="s">
        <v>19953</v>
      </c>
      <c r="AJ78" s="11409"/>
      <c r="AK78" s="11409">
        <v>8</v>
      </c>
    </row>
    <row r="79">
      <c r="AE79" t="s">
        <v>19944</v>
      </c>
      <c r="AG79">
        <v>10</v>
      </c>
      <c r="AI79" s="11409" t="s">
        <v>19954</v>
      </c>
      <c r="AJ79" s="11409"/>
      <c r="AK79" s="11409">
        <v>8</v>
      </c>
    </row>
    <row r="80">
      <c r="AE80" t="s">
        <v>19955</v>
      </c>
      <c r="AG80">
        <v>10</v>
      </c>
      <c r="AI80" s="11409" t="s">
        <v>19956</v>
      </c>
      <c r="AJ80" s="11409"/>
      <c r="AK80" s="11409">
        <v>8</v>
      </c>
    </row>
    <row r="81">
      <c r="AE81" t="s">
        <v>19924</v>
      </c>
      <c r="AG81">
        <v>10</v>
      </c>
      <c r="AI81" s="11409" t="s">
        <v>19897</v>
      </c>
      <c r="AJ81" s="11409"/>
      <c r="AK81" s="11409">
        <v>8</v>
      </c>
    </row>
    <row r="82">
      <c r="AE82" t="s">
        <v>19957</v>
      </c>
      <c r="AG82">
        <v>9</v>
      </c>
      <c r="AI82" s="11409" t="s">
        <v>19845</v>
      </c>
      <c r="AJ82" s="11409" t="s">
        <v>19837</v>
      </c>
      <c r="AK82" s="11409">
        <v>8</v>
      </c>
    </row>
    <row r="83">
      <c r="AE83" t="s">
        <v>19958</v>
      </c>
      <c r="AG83">
        <v>9</v>
      </c>
      <c r="AI83" s="11409" t="s">
        <v>19891</v>
      </c>
      <c r="AJ83" s="11409"/>
      <c r="AK83" s="11409">
        <v>7</v>
      </c>
    </row>
    <row r="84">
      <c r="AE84" t="s">
        <v>19959</v>
      </c>
      <c r="AG84">
        <v>9</v>
      </c>
      <c r="AI84" s="11409" t="s">
        <v>19927</v>
      </c>
      <c r="AJ84" s="11409"/>
      <c r="AK84" s="11409">
        <v>7</v>
      </c>
    </row>
    <row r="85">
      <c r="AE85" t="s">
        <v>19960</v>
      </c>
      <c r="AG85">
        <v>9</v>
      </c>
      <c r="AI85" s="11409" t="s">
        <v>19961</v>
      </c>
      <c r="AJ85" s="11409"/>
      <c r="AK85" s="11409">
        <v>7</v>
      </c>
    </row>
    <row r="86">
      <c r="AE86" t="s">
        <v>19937</v>
      </c>
      <c r="AG86">
        <v>9</v>
      </c>
      <c r="AI86" s="11409" t="s">
        <v>19962</v>
      </c>
      <c r="AJ86" s="11409"/>
      <c r="AK86" s="11409">
        <v>7</v>
      </c>
    </row>
    <row r="87">
      <c r="AE87" t="s">
        <v>19963</v>
      </c>
      <c r="AG87">
        <v>9</v>
      </c>
      <c r="AI87" s="11409" t="s">
        <v>19964</v>
      </c>
      <c r="AJ87" s="11409"/>
      <c r="AK87" s="11409">
        <v>7</v>
      </c>
    </row>
    <row r="88">
      <c r="AE88" t="s">
        <v>19965</v>
      </c>
      <c r="AG88">
        <v>9</v>
      </c>
      <c r="AI88" s="11409" t="s">
        <v>19963</v>
      </c>
      <c r="AJ88" s="11409"/>
      <c r="AK88" s="11409">
        <v>7</v>
      </c>
    </row>
    <row r="89">
      <c r="AE89" t="s">
        <v>19966</v>
      </c>
      <c r="AG89">
        <v>9</v>
      </c>
      <c r="AI89" s="11409" t="s">
        <v>19967</v>
      </c>
      <c r="AJ89" s="11409"/>
      <c r="AK89" s="11409">
        <v>7</v>
      </c>
    </row>
    <row r="90">
      <c r="AE90" t="s">
        <v>19968</v>
      </c>
      <c r="AG90">
        <v>9</v>
      </c>
      <c r="AI90" s="11409" t="s">
        <v>19870</v>
      </c>
      <c r="AJ90" s="11409" t="s">
        <v>19835</v>
      </c>
      <c r="AK90" s="11409">
        <v>7</v>
      </c>
    </row>
    <row r="91">
      <c r="AE91" t="s">
        <v>19969</v>
      </c>
      <c r="AG91">
        <v>9</v>
      </c>
      <c r="AI91" s="11409" t="s">
        <v>19970</v>
      </c>
      <c r="AJ91" s="11409"/>
      <c r="AK91" s="11409">
        <v>6</v>
      </c>
    </row>
    <row r="92">
      <c r="AE92" t="s">
        <v>19971</v>
      </c>
      <c r="AG92">
        <v>8</v>
      </c>
      <c r="AI92" s="11409" t="s">
        <v>19882</v>
      </c>
      <c r="AJ92" s="11409"/>
      <c r="AK92" s="11409">
        <v>6</v>
      </c>
    </row>
    <row r="93">
      <c r="AE93" t="s">
        <v>19972</v>
      </c>
      <c r="AG93">
        <v>8</v>
      </c>
      <c r="AI93" s="11409" t="s">
        <v>19973</v>
      </c>
      <c r="AJ93" s="11409"/>
      <c r="AK93" s="11409">
        <v>6</v>
      </c>
    </row>
    <row r="94">
      <c r="AE94" t="s">
        <v>19974</v>
      </c>
      <c r="AG94">
        <v>8</v>
      </c>
      <c r="AI94" s="11409" t="s">
        <v>19975</v>
      </c>
      <c r="AJ94" s="11409"/>
      <c r="AK94" s="11409">
        <v>6</v>
      </c>
    </row>
    <row r="95">
      <c r="AE95" t="s">
        <v>19976</v>
      </c>
      <c r="AG95">
        <v>8</v>
      </c>
      <c r="AI95" s="11409" t="s">
        <v>19928</v>
      </c>
      <c r="AJ95" s="11409"/>
      <c r="AK95" s="11409">
        <v>6</v>
      </c>
    </row>
    <row r="96">
      <c r="AE96" t="s">
        <v>19911</v>
      </c>
      <c r="AG96">
        <v>7</v>
      </c>
      <c r="AI96" s="11409" t="s">
        <v>19977</v>
      </c>
      <c r="AJ96" s="11409"/>
      <c r="AK96" s="11409">
        <v>6</v>
      </c>
    </row>
    <row r="97">
      <c r="AE97" t="s">
        <v>19978</v>
      </c>
      <c r="AG97">
        <v>7</v>
      </c>
      <c r="AI97" s="11409" t="s">
        <v>19979</v>
      </c>
      <c r="AJ97" s="11409"/>
      <c r="AK97" s="11409">
        <v>6</v>
      </c>
    </row>
    <row r="98">
      <c r="AE98" t="s">
        <v>19887</v>
      </c>
      <c r="AG98">
        <v>7</v>
      </c>
      <c r="AI98" s="11409" t="s">
        <v>19980</v>
      </c>
      <c r="AJ98" s="11409"/>
      <c r="AK98" s="11409">
        <v>6</v>
      </c>
    </row>
    <row r="99">
      <c r="AE99" t="s">
        <v>19920</v>
      </c>
      <c r="AG99">
        <v>7</v>
      </c>
      <c r="AI99" s="11409" t="s">
        <v>19932</v>
      </c>
      <c r="AJ99" s="11409"/>
      <c r="AK99" s="11409">
        <v>6</v>
      </c>
    </row>
    <row r="100">
      <c r="AE100" t="s">
        <v>19981</v>
      </c>
      <c r="AG100">
        <v>7</v>
      </c>
      <c r="AI100" s="11409" t="s">
        <v>19936</v>
      </c>
      <c r="AJ100" s="11409"/>
      <c r="AK100" s="11409">
        <v>5</v>
      </c>
    </row>
    <row r="101">
      <c r="AE101" t="s">
        <v>19859</v>
      </c>
      <c r="AG101">
        <v>7</v>
      </c>
      <c r="AI101" s="11409" t="s">
        <v>19982</v>
      </c>
      <c r="AJ101" s="11409"/>
      <c r="AK101" s="11409">
        <v>5</v>
      </c>
    </row>
    <row r="102">
      <c r="AE102" t="s">
        <v>19983</v>
      </c>
      <c r="AG102">
        <v>7</v>
      </c>
      <c r="AI102" s="11409" t="s">
        <v>19906</v>
      </c>
      <c r="AJ102" s="11409"/>
      <c r="AK102" s="11409">
        <v>5</v>
      </c>
    </row>
    <row r="103">
      <c r="AE103" t="s">
        <v>19984</v>
      </c>
      <c r="AG103">
        <v>7</v>
      </c>
      <c r="AI103" s="11409" t="s">
        <v>19971</v>
      </c>
      <c r="AJ103" s="11409"/>
      <c r="AK103" s="11409">
        <v>5</v>
      </c>
    </row>
    <row r="104">
      <c r="AE104" t="s">
        <v>19985</v>
      </c>
      <c r="AG104">
        <v>7</v>
      </c>
      <c r="AI104" s="11409" t="s">
        <v>19986</v>
      </c>
      <c r="AJ104" s="11409"/>
      <c r="AK104" s="11409">
        <v>5</v>
      </c>
    </row>
    <row r="105">
      <c r="AE105" t="s">
        <v>19987</v>
      </c>
      <c r="AG105">
        <v>7</v>
      </c>
      <c r="AI105" s="11409" t="s">
        <v>19965</v>
      </c>
      <c r="AJ105" s="11409"/>
      <c r="AK105" s="11409">
        <v>5</v>
      </c>
    </row>
    <row r="106">
      <c r="AE106" t="s">
        <v>19977</v>
      </c>
      <c r="AG106">
        <v>7</v>
      </c>
      <c r="AI106" s="11409" t="s">
        <v>19988</v>
      </c>
      <c r="AJ106" s="11409"/>
      <c r="AK106" s="11409">
        <v>5</v>
      </c>
    </row>
    <row r="107">
      <c r="AE107" t="s">
        <v>19989</v>
      </c>
      <c r="AG107">
        <v>7</v>
      </c>
      <c r="AI107" s="11409" t="s">
        <v>19895</v>
      </c>
      <c r="AJ107" s="11409"/>
      <c r="AK107" s="11409">
        <v>5</v>
      </c>
    </row>
    <row r="108">
      <c r="AE108" t="s">
        <v>19946</v>
      </c>
      <c r="AG108">
        <v>7</v>
      </c>
      <c r="AI108" s="11409" t="s">
        <v>19984</v>
      </c>
      <c r="AJ108" s="11409"/>
      <c r="AK108" s="11409">
        <v>5</v>
      </c>
    </row>
    <row r="109">
      <c r="AE109" t="s">
        <v>19990</v>
      </c>
      <c r="AG109">
        <v>7</v>
      </c>
      <c r="AI109" s="11409" t="s">
        <v>19991</v>
      </c>
      <c r="AJ109" s="11409"/>
      <c r="AK109" s="11409">
        <v>4</v>
      </c>
    </row>
    <row r="110">
      <c r="AE110" t="s">
        <v>19992</v>
      </c>
      <c r="AG110">
        <v>7</v>
      </c>
      <c r="AI110" s="11409" t="s">
        <v>19993</v>
      </c>
      <c r="AJ110" s="11409"/>
      <c r="AK110" s="11409">
        <v>4</v>
      </c>
    </row>
    <row r="111">
      <c r="AE111" t="s">
        <v>19994</v>
      </c>
      <c r="AG111">
        <v>7</v>
      </c>
      <c r="AI111" s="11409" t="s">
        <v>19995</v>
      </c>
      <c r="AJ111" s="11409"/>
      <c r="AK111" s="11409">
        <v>4</v>
      </c>
    </row>
    <row r="112">
      <c r="AE112" t="s">
        <v>19996</v>
      </c>
      <c r="AF112" t="s">
        <v>19997</v>
      </c>
      <c r="AG112">
        <v>7</v>
      </c>
      <c r="AI112" s="11409" t="s">
        <v>19872</v>
      </c>
      <c r="AJ112" s="11409"/>
      <c r="AK112" s="11409">
        <v>4</v>
      </c>
    </row>
    <row r="113">
      <c r="AE113" t="s">
        <v>19934</v>
      </c>
      <c r="AG113">
        <v>7</v>
      </c>
      <c r="AI113" s="11409" t="s">
        <v>19998</v>
      </c>
      <c r="AJ113" s="11409"/>
      <c r="AK113" s="11409">
        <v>4</v>
      </c>
    </row>
    <row r="114">
      <c r="AE114" t="s">
        <v>19999</v>
      </c>
      <c r="AG114">
        <v>6</v>
      </c>
      <c r="AI114" s="11409" t="s">
        <v>20000</v>
      </c>
      <c r="AJ114" s="11409"/>
      <c r="AK114" s="11409">
        <v>4</v>
      </c>
    </row>
    <row r="115">
      <c r="AE115" t="s">
        <v>19964</v>
      </c>
      <c r="AG115">
        <v>6</v>
      </c>
      <c r="AI115" s="11409" t="s">
        <v>20001</v>
      </c>
      <c r="AJ115" s="11409"/>
      <c r="AK115" s="11409">
        <v>4</v>
      </c>
    </row>
    <row r="116">
      <c r="AE116" t="s">
        <v>20002</v>
      </c>
      <c r="AF116" t="s">
        <v>19997</v>
      </c>
      <c r="AG116">
        <v>6</v>
      </c>
      <c r="AI116" s="11409" t="s">
        <v>19880</v>
      </c>
      <c r="AJ116" s="11409"/>
      <c r="AK116" s="11409">
        <v>4</v>
      </c>
    </row>
    <row r="117">
      <c r="AE117" t="s">
        <v>20003</v>
      </c>
      <c r="AG117">
        <v>6</v>
      </c>
      <c r="AI117" s="11409" t="s">
        <v>19888</v>
      </c>
      <c r="AJ117" s="11409"/>
      <c r="AK117" s="11409">
        <v>4</v>
      </c>
    </row>
    <row r="118">
      <c r="AE118" t="s">
        <v>20004</v>
      </c>
      <c r="AF118" t="s">
        <v>19835</v>
      </c>
      <c r="AG118">
        <v>6</v>
      </c>
      <c r="AI118" s="11409" t="s">
        <v>20005</v>
      </c>
      <c r="AJ118" s="11409"/>
      <c r="AK118" s="11409">
        <v>4</v>
      </c>
    </row>
    <row r="119">
      <c r="AE119" t="s">
        <v>20006</v>
      </c>
      <c r="AG119">
        <v>6</v>
      </c>
      <c r="AI119" s="11409" t="s">
        <v>20007</v>
      </c>
      <c r="AJ119" s="11409"/>
      <c r="AK119" s="11409">
        <v>4</v>
      </c>
    </row>
    <row r="120">
      <c r="AE120" t="s">
        <v>20008</v>
      </c>
      <c r="AG120">
        <v>6</v>
      </c>
      <c r="AI120" s="11409" t="s">
        <v>20009</v>
      </c>
      <c r="AJ120" s="11409"/>
      <c r="AK120" s="11409">
        <v>4</v>
      </c>
    </row>
    <row r="121">
      <c r="AE121" t="s">
        <v>20009</v>
      </c>
      <c r="AG121">
        <v>6</v>
      </c>
      <c r="AI121" s="11409" t="s">
        <v>20006</v>
      </c>
      <c r="AJ121" s="11409"/>
      <c r="AK121" s="11409">
        <v>4</v>
      </c>
    </row>
    <row r="122">
      <c r="AE122" t="s">
        <v>20010</v>
      </c>
      <c r="AG122">
        <v>6</v>
      </c>
      <c r="AI122" s="11409" t="s">
        <v>20011</v>
      </c>
      <c r="AJ122" s="11409" t="s">
        <v>19997</v>
      </c>
      <c r="AK122" s="11409">
        <v>4</v>
      </c>
    </row>
    <row r="123">
      <c r="AE123" t="s">
        <v>20012</v>
      </c>
      <c r="AG123">
        <v>6</v>
      </c>
      <c r="AI123" s="11409" t="s">
        <v>19969</v>
      </c>
      <c r="AJ123" s="11409"/>
      <c r="AK123" s="11409">
        <v>4</v>
      </c>
    </row>
    <row r="124">
      <c r="AE124" t="s">
        <v>20013</v>
      </c>
      <c r="AG124">
        <v>6</v>
      </c>
      <c r="AI124" s="11409" t="s">
        <v>20014</v>
      </c>
      <c r="AJ124" s="11409"/>
      <c r="AK124" s="11409">
        <v>4</v>
      </c>
    </row>
    <row r="125">
      <c r="AE125" t="s">
        <v>20015</v>
      </c>
      <c r="AG125">
        <v>6</v>
      </c>
      <c r="AI125" s="11409" t="s">
        <v>20016</v>
      </c>
      <c r="AJ125" s="11409"/>
      <c r="AK125" s="11409">
        <v>4</v>
      </c>
    </row>
    <row r="126">
      <c r="AE126" t="s">
        <v>19956</v>
      </c>
      <c r="AG126">
        <v>6</v>
      </c>
      <c r="AI126" s="11409" t="s">
        <v>20017</v>
      </c>
      <c r="AJ126" s="11409"/>
      <c r="AK126" s="11409">
        <v>4</v>
      </c>
    </row>
    <row r="127">
      <c r="AE127" t="s">
        <v>20018</v>
      </c>
      <c r="AG127">
        <v>6</v>
      </c>
      <c r="AI127" s="11409" t="s">
        <v>20019</v>
      </c>
      <c r="AJ127" s="11409" t="s">
        <v>19997</v>
      </c>
      <c r="AK127" s="11409">
        <v>4</v>
      </c>
    </row>
    <row r="128">
      <c r="AE128" t="s">
        <v>20020</v>
      </c>
      <c r="AG128">
        <v>6</v>
      </c>
      <c r="AI128" s="11409" t="s">
        <v>20021</v>
      </c>
      <c r="AJ128" s="11409"/>
      <c r="AK128" s="11409">
        <v>4</v>
      </c>
    </row>
    <row r="129">
      <c r="AE129" t="s">
        <v>20022</v>
      </c>
      <c r="AG129">
        <v>6</v>
      </c>
      <c r="AI129" s="11409" t="s">
        <v>20023</v>
      </c>
      <c r="AJ129" s="11409"/>
      <c r="AK129" s="11409">
        <v>4</v>
      </c>
    </row>
    <row r="130">
      <c r="AE130" t="s">
        <v>20024</v>
      </c>
      <c r="AG130">
        <v>6</v>
      </c>
      <c r="AI130" s="11409" t="s">
        <v>19842</v>
      </c>
      <c r="AJ130" s="11409" t="s">
        <v>19837</v>
      </c>
      <c r="AK130" s="11409">
        <v>4</v>
      </c>
    </row>
    <row r="131">
      <c r="AE131" t="s">
        <v>20025</v>
      </c>
      <c r="AG131">
        <v>6</v>
      </c>
      <c r="AI131" s="11409" t="s">
        <v>20026</v>
      </c>
      <c r="AJ131" s="11409"/>
      <c r="AK131" s="11409">
        <v>3</v>
      </c>
    </row>
    <row r="132">
      <c r="AE132" t="s">
        <v>20027</v>
      </c>
      <c r="AG132">
        <v>6</v>
      </c>
      <c r="AI132" s="11409" t="s">
        <v>20028</v>
      </c>
      <c r="AJ132" s="11409"/>
      <c r="AK132" s="11409">
        <v>3</v>
      </c>
    </row>
    <row r="133">
      <c r="AE133" t="s">
        <v>20029</v>
      </c>
      <c r="AG133">
        <v>6</v>
      </c>
      <c r="AI133" s="11409" t="s">
        <v>19912</v>
      </c>
      <c r="AJ133" s="11409"/>
      <c r="AK133" s="11409">
        <v>3</v>
      </c>
    </row>
    <row r="134">
      <c r="AE134" t="s">
        <v>19926</v>
      </c>
      <c r="AG134">
        <v>6</v>
      </c>
      <c r="AI134" s="11409" t="s">
        <v>19960</v>
      </c>
      <c r="AJ134" s="11409"/>
      <c r="AK134" s="11409">
        <v>3</v>
      </c>
    </row>
    <row r="135">
      <c r="AE135" t="s">
        <v>19980</v>
      </c>
      <c r="AG135">
        <v>5</v>
      </c>
      <c r="AI135" s="11409" t="s">
        <v>20030</v>
      </c>
      <c r="AJ135" s="11409"/>
      <c r="AK135" s="11409">
        <v>3</v>
      </c>
    </row>
    <row r="136">
      <c r="AE136" t="s">
        <v>19869</v>
      </c>
      <c r="AG136">
        <v>5</v>
      </c>
      <c r="AI136" s="11409" t="s">
        <v>20031</v>
      </c>
      <c r="AJ136" s="11409"/>
      <c r="AK136" s="11409">
        <v>3</v>
      </c>
    </row>
    <row r="137">
      <c r="AE137" t="s">
        <v>19922</v>
      </c>
      <c r="AG137">
        <v>5</v>
      </c>
      <c r="AI137" s="11409" t="s">
        <v>19959</v>
      </c>
      <c r="AJ137" s="11409"/>
      <c r="AK137" s="11409">
        <v>3</v>
      </c>
    </row>
    <row r="138">
      <c r="AE138" t="s">
        <v>20032</v>
      </c>
      <c r="AG138">
        <v>5</v>
      </c>
      <c r="AI138" s="11409" t="s">
        <v>20033</v>
      </c>
      <c r="AJ138" s="11409" t="s">
        <v>19997</v>
      </c>
      <c r="AK138" s="11409">
        <v>3</v>
      </c>
    </row>
    <row r="139">
      <c r="AE139" t="s">
        <v>20034</v>
      </c>
      <c r="AG139">
        <v>5</v>
      </c>
      <c r="AI139" s="11409" t="s">
        <v>19910</v>
      </c>
      <c r="AJ139" s="11409"/>
      <c r="AK139" s="11409">
        <v>3</v>
      </c>
    </row>
    <row r="140">
      <c r="AE140" t="s">
        <v>20035</v>
      </c>
      <c r="AG140">
        <v>5</v>
      </c>
      <c r="AI140" s="11409" t="s">
        <v>20025</v>
      </c>
      <c r="AJ140" s="11409"/>
      <c r="AK140" s="11409">
        <v>3</v>
      </c>
    </row>
    <row r="141">
      <c r="AE141" t="s">
        <v>20036</v>
      </c>
      <c r="AG141">
        <v>5</v>
      </c>
      <c r="AI141" s="11409" t="s">
        <v>19981</v>
      </c>
      <c r="AJ141" s="11409"/>
      <c r="AK141" s="11409">
        <v>3</v>
      </c>
    </row>
    <row r="142">
      <c r="AE142" t="s">
        <v>20037</v>
      </c>
      <c r="AG142">
        <v>5</v>
      </c>
      <c r="AI142" s="11409" t="s">
        <v>19921</v>
      </c>
      <c r="AJ142" s="11409"/>
      <c r="AK142" s="11409">
        <v>3</v>
      </c>
    </row>
    <row r="143">
      <c r="AE143" t="s">
        <v>20038</v>
      </c>
      <c r="AG143">
        <v>5</v>
      </c>
      <c r="AI143" s="11409" t="s">
        <v>20039</v>
      </c>
      <c r="AJ143" s="11409"/>
      <c r="AK143" s="11409">
        <v>3</v>
      </c>
    </row>
    <row r="144">
      <c r="AE144" t="s">
        <v>20040</v>
      </c>
      <c r="AG144">
        <v>5</v>
      </c>
      <c r="AI144" s="11409" t="s">
        <v>20041</v>
      </c>
      <c r="AJ144" s="11409"/>
      <c r="AK144" s="11409">
        <v>3</v>
      </c>
    </row>
    <row r="145">
      <c r="AE145" t="s">
        <v>20042</v>
      </c>
      <c r="AG145">
        <v>5</v>
      </c>
      <c r="AI145" s="11409" t="s">
        <v>20043</v>
      </c>
      <c r="AJ145" s="11409"/>
      <c r="AK145" s="11409">
        <v>3</v>
      </c>
    </row>
    <row r="146">
      <c r="AE146" t="s">
        <v>19975</v>
      </c>
      <c r="AG146">
        <v>5</v>
      </c>
      <c r="AI146" s="11409" t="s">
        <v>20044</v>
      </c>
      <c r="AJ146" s="11409"/>
      <c r="AK146" s="11409">
        <v>3</v>
      </c>
    </row>
    <row r="147">
      <c r="AE147" t="s">
        <v>20045</v>
      </c>
      <c r="AG147">
        <v>5</v>
      </c>
      <c r="AI147" s="11409" t="s">
        <v>20046</v>
      </c>
      <c r="AJ147" s="11409"/>
      <c r="AK147" s="11409">
        <v>3</v>
      </c>
    </row>
    <row r="148">
      <c r="AE148" t="s">
        <v>20047</v>
      </c>
      <c r="AG148">
        <v>5</v>
      </c>
      <c r="AI148" s="11409" t="s">
        <v>20048</v>
      </c>
      <c r="AJ148" s="11409"/>
      <c r="AK148" s="11409">
        <v>3</v>
      </c>
    </row>
    <row r="149">
      <c r="AE149" t="s">
        <v>20049</v>
      </c>
      <c r="AG149">
        <v>5</v>
      </c>
      <c r="AI149" s="11409" t="s">
        <v>19966</v>
      </c>
      <c r="AJ149" s="11409"/>
      <c r="AK149" s="11409">
        <v>3</v>
      </c>
    </row>
    <row r="150">
      <c r="AE150" t="s">
        <v>20050</v>
      </c>
      <c r="AG150">
        <v>5</v>
      </c>
      <c r="AI150" s="11409" t="s">
        <v>20051</v>
      </c>
      <c r="AJ150" s="11409"/>
      <c r="AK150" s="11409">
        <v>3</v>
      </c>
    </row>
    <row r="151">
      <c r="AE151" t="s">
        <v>20052</v>
      </c>
      <c r="AG151">
        <v>5</v>
      </c>
      <c r="AI151" s="11409" t="s">
        <v>20010</v>
      </c>
      <c r="AJ151" s="11409"/>
      <c r="AK151" s="11409">
        <v>3</v>
      </c>
    </row>
    <row r="152">
      <c r="AE152" t="s">
        <v>20053</v>
      </c>
      <c r="AG152">
        <v>5</v>
      </c>
      <c r="AI152" s="11409" t="s">
        <v>20054</v>
      </c>
      <c r="AJ152" s="11409"/>
      <c r="AK152" s="11409">
        <v>3</v>
      </c>
    </row>
    <row r="153">
      <c r="AE153" t="s">
        <v>19892</v>
      </c>
      <c r="AG153">
        <v>4</v>
      </c>
      <c r="AI153" s="11409" t="s">
        <v>20055</v>
      </c>
      <c r="AJ153" s="11409"/>
      <c r="AK153" s="11409">
        <v>3</v>
      </c>
    </row>
    <row r="154">
      <c r="AE154" t="s">
        <v>20056</v>
      </c>
      <c r="AG154">
        <v>4</v>
      </c>
      <c r="AI154" s="11409" t="s">
        <v>20057</v>
      </c>
      <c r="AJ154" s="11409"/>
      <c r="AK154" s="11409">
        <v>3</v>
      </c>
    </row>
    <row r="155">
      <c r="AE155" t="s">
        <v>20058</v>
      </c>
      <c r="AG155">
        <v>4</v>
      </c>
      <c r="AI155" s="11409" t="s">
        <v>19972</v>
      </c>
      <c r="AJ155" s="11409"/>
      <c r="AK155" s="11409">
        <v>3</v>
      </c>
    </row>
    <row r="156">
      <c r="AE156" t="s">
        <v>20059</v>
      </c>
      <c r="AF156" t="s">
        <v>19997</v>
      </c>
      <c r="AG156">
        <v>4</v>
      </c>
      <c r="AI156" s="11409" t="s">
        <v>20060</v>
      </c>
      <c r="AJ156" s="11409"/>
      <c r="AK156" s="11409">
        <v>3</v>
      </c>
    </row>
    <row r="157">
      <c r="AE157" t="s">
        <v>20044</v>
      </c>
      <c r="AG157">
        <v>4</v>
      </c>
      <c r="AI157" s="11409" t="s">
        <v>20061</v>
      </c>
      <c r="AJ157" s="11409"/>
      <c r="AK157" s="11409">
        <v>3</v>
      </c>
    </row>
    <row r="158">
      <c r="AE158" t="s">
        <v>20062</v>
      </c>
      <c r="AF158" t="s">
        <v>19997</v>
      </c>
      <c r="AG158">
        <v>4</v>
      </c>
      <c r="AI158" s="11409" t="s">
        <v>20049</v>
      </c>
      <c r="AJ158" s="11409"/>
      <c r="AK158" s="11409">
        <v>3</v>
      </c>
    </row>
    <row r="159">
      <c r="AE159" t="s">
        <v>20063</v>
      </c>
      <c r="AF159" t="s">
        <v>19997</v>
      </c>
      <c r="AG159">
        <v>4</v>
      </c>
      <c r="AI159" s="11409" t="s">
        <v>20064</v>
      </c>
      <c r="AJ159" s="11409"/>
      <c r="AK159" s="11409">
        <v>3</v>
      </c>
    </row>
    <row r="160">
      <c r="AE160" t="s">
        <v>20065</v>
      </c>
      <c r="AF160" t="s">
        <v>19997</v>
      </c>
      <c r="AG160">
        <v>4</v>
      </c>
      <c r="AI160" s="11409" t="s">
        <v>20066</v>
      </c>
      <c r="AJ160" s="11409"/>
      <c r="AK160" s="11409">
        <v>3</v>
      </c>
    </row>
    <row r="161">
      <c r="AE161" t="s">
        <v>20067</v>
      </c>
      <c r="AG161">
        <v>4</v>
      </c>
      <c r="AI161" s="11409" t="s">
        <v>19923</v>
      </c>
      <c r="AJ161" s="11409"/>
      <c r="AK161" s="11409">
        <v>2</v>
      </c>
    </row>
    <row r="162">
      <c r="AE162" t="s">
        <v>19970</v>
      </c>
      <c r="AG162">
        <v>4</v>
      </c>
      <c r="AI162" s="11409" t="s">
        <v>19849</v>
      </c>
      <c r="AJ162" s="11409" t="s">
        <v>19835</v>
      </c>
      <c r="AK162" s="11409">
        <v>2</v>
      </c>
    </row>
    <row r="163">
      <c r="AE163" t="s">
        <v>20068</v>
      </c>
      <c r="AG163">
        <v>4</v>
      </c>
      <c r="AI163" s="11409" t="s">
        <v>19983</v>
      </c>
      <c r="AJ163" s="11409"/>
      <c r="AK163" s="11409">
        <v>2</v>
      </c>
    </row>
    <row r="164">
      <c r="AE164" t="s">
        <v>20069</v>
      </c>
      <c r="AG164">
        <v>4</v>
      </c>
      <c r="AI164" s="11409" t="s">
        <v>19990</v>
      </c>
      <c r="AJ164" s="11409"/>
      <c r="AK164" s="11409">
        <v>2</v>
      </c>
    </row>
    <row r="165">
      <c r="AE165" t="s">
        <v>20070</v>
      </c>
      <c r="AG165">
        <v>4</v>
      </c>
      <c r="AI165" s="11409" t="s">
        <v>20071</v>
      </c>
      <c r="AJ165" s="11409"/>
      <c r="AK165" s="11409">
        <v>2</v>
      </c>
    </row>
    <row r="166">
      <c r="AE166" t="s">
        <v>19962</v>
      </c>
      <c r="AG166">
        <v>4</v>
      </c>
      <c r="AI166" s="11409" t="s">
        <v>20072</v>
      </c>
      <c r="AJ166" s="11409"/>
      <c r="AK166" s="11409">
        <v>2</v>
      </c>
    </row>
    <row r="167">
      <c r="AE167" t="s">
        <v>20043</v>
      </c>
      <c r="AG167">
        <v>4</v>
      </c>
      <c r="AI167" s="11409" t="s">
        <v>20040</v>
      </c>
      <c r="AJ167" s="11409"/>
      <c r="AK167" s="11409">
        <v>2</v>
      </c>
    </row>
    <row r="168">
      <c r="AE168" t="s">
        <v>20073</v>
      </c>
      <c r="AG168">
        <v>4</v>
      </c>
      <c r="AI168" s="11409" t="s">
        <v>20074</v>
      </c>
      <c r="AJ168" s="11409"/>
      <c r="AK168" s="11409">
        <v>2</v>
      </c>
    </row>
    <row r="169">
      <c r="AE169" t="s">
        <v>20072</v>
      </c>
      <c r="AG169">
        <v>4</v>
      </c>
      <c r="AI169" s="11409" t="s">
        <v>20075</v>
      </c>
      <c r="AJ169" s="11409"/>
      <c r="AK169" s="11409">
        <v>2</v>
      </c>
    </row>
    <row r="170">
      <c r="AE170" t="s">
        <v>20076</v>
      </c>
      <c r="AG170">
        <v>4</v>
      </c>
      <c r="AI170" s="11409" t="s">
        <v>20008</v>
      </c>
      <c r="AJ170" s="11409"/>
      <c r="AK170" s="11409">
        <v>2</v>
      </c>
    </row>
    <row r="171">
      <c r="AE171" t="s">
        <v>20077</v>
      </c>
      <c r="AG171">
        <v>4</v>
      </c>
      <c r="AI171" s="11409" t="s">
        <v>19989</v>
      </c>
      <c r="AJ171" s="11409"/>
      <c r="AK171" s="11409">
        <v>2</v>
      </c>
    </row>
    <row r="172">
      <c r="AE172" t="s">
        <v>20078</v>
      </c>
      <c r="AG172">
        <v>4</v>
      </c>
      <c r="AI172" s="11409" t="s">
        <v>20069</v>
      </c>
      <c r="AJ172" s="11409"/>
      <c r="AK172" s="11409">
        <v>2</v>
      </c>
    </row>
    <row r="173">
      <c r="AE173" t="s">
        <v>20079</v>
      </c>
      <c r="AG173">
        <v>4</v>
      </c>
      <c r="AI173" s="11409" t="s">
        <v>20080</v>
      </c>
      <c r="AJ173" s="11409" t="s">
        <v>19997</v>
      </c>
      <c r="AK173" s="11409">
        <v>2</v>
      </c>
    </row>
    <row r="174">
      <c r="AE174" t="s">
        <v>20081</v>
      </c>
      <c r="AF174" t="s">
        <v>19997</v>
      </c>
      <c r="AG174">
        <v>4</v>
      </c>
      <c r="AI174" s="11409" t="s">
        <v>20067</v>
      </c>
      <c r="AJ174" s="11409"/>
      <c r="AK174" s="11409">
        <v>2</v>
      </c>
    </row>
    <row r="175">
      <c r="AE175" t="s">
        <v>20082</v>
      </c>
      <c r="AG175">
        <v>4</v>
      </c>
      <c r="AI175" s="11409" t="s">
        <v>19846</v>
      </c>
      <c r="AJ175" s="11409"/>
      <c r="AK175" s="11409">
        <v>2</v>
      </c>
    </row>
    <row r="176">
      <c r="AE176" t="s">
        <v>20083</v>
      </c>
      <c r="AG176">
        <v>4</v>
      </c>
      <c r="AI176" s="11409" t="s">
        <v>20084</v>
      </c>
      <c r="AJ176" s="11409" t="s">
        <v>19997</v>
      </c>
      <c r="AK176" s="11409">
        <v>2</v>
      </c>
    </row>
    <row r="177">
      <c r="AE177" t="s">
        <v>20085</v>
      </c>
      <c r="AG177">
        <v>4</v>
      </c>
      <c r="AI177" s="11409" t="s">
        <v>20086</v>
      </c>
      <c r="AJ177" s="11409"/>
      <c r="AK177" s="11409">
        <v>2</v>
      </c>
    </row>
    <row r="178">
      <c r="AE178" t="s">
        <v>20087</v>
      </c>
      <c r="AG178">
        <v>4</v>
      </c>
      <c r="AI178" s="11409" t="s">
        <v>20088</v>
      </c>
      <c r="AJ178" s="11409"/>
      <c r="AK178" s="11409">
        <v>2</v>
      </c>
    </row>
    <row r="179">
      <c r="AE179" t="s">
        <v>20089</v>
      </c>
      <c r="AG179">
        <v>4</v>
      </c>
      <c r="AI179" s="11409" t="s">
        <v>20090</v>
      </c>
      <c r="AJ179" s="11409"/>
      <c r="AK179" s="11409">
        <v>2</v>
      </c>
    </row>
    <row r="180">
      <c r="AE180" t="s">
        <v>20091</v>
      </c>
      <c r="AG180">
        <v>4</v>
      </c>
      <c r="AI180" s="11409" t="s">
        <v>20092</v>
      </c>
      <c r="AJ180" s="11409" t="s">
        <v>19837</v>
      </c>
      <c r="AK180" s="11409">
        <v>2</v>
      </c>
    </row>
    <row r="181">
      <c r="AE181" t="s">
        <v>20016</v>
      </c>
      <c r="AG181">
        <v>4</v>
      </c>
      <c r="AI181" s="11409" t="s">
        <v>20093</v>
      </c>
      <c r="AJ181" s="11409"/>
      <c r="AK181" s="11409">
        <v>2</v>
      </c>
    </row>
    <row r="182">
      <c r="AE182" t="s">
        <v>20094</v>
      </c>
      <c r="AG182">
        <v>4</v>
      </c>
      <c r="AI182" s="11409" t="s">
        <v>20095</v>
      </c>
      <c r="AJ182" s="11409"/>
      <c r="AK182" s="11409">
        <v>2</v>
      </c>
    </row>
    <row r="183">
      <c r="AE183" t="s">
        <v>20096</v>
      </c>
      <c r="AG183">
        <v>4</v>
      </c>
      <c r="AI183" s="11409" t="s">
        <v>20097</v>
      </c>
      <c r="AJ183" s="11409"/>
      <c r="AK183" s="11409">
        <v>2</v>
      </c>
    </row>
    <row r="184">
      <c r="AE184" t="s">
        <v>20017</v>
      </c>
      <c r="AG184">
        <v>4</v>
      </c>
      <c r="AI184" s="11409" t="s">
        <v>20098</v>
      </c>
      <c r="AJ184" s="11409"/>
      <c r="AK184" s="11409">
        <v>2</v>
      </c>
    </row>
    <row r="185">
      <c r="AE185" t="s">
        <v>19873</v>
      </c>
      <c r="AG185">
        <v>4</v>
      </c>
      <c r="AI185" s="11409" t="s">
        <v>20099</v>
      </c>
      <c r="AJ185" s="11409" t="s">
        <v>19997</v>
      </c>
      <c r="AK185" s="11409">
        <v>2</v>
      </c>
    </row>
    <row r="186">
      <c r="AE186" t="s">
        <v>20093</v>
      </c>
      <c r="AG186">
        <v>4</v>
      </c>
      <c r="AI186" s="11409" t="s">
        <v>20078</v>
      </c>
      <c r="AJ186" s="11409"/>
      <c r="AK186" s="11409">
        <v>2</v>
      </c>
    </row>
    <row r="187">
      <c r="AE187" t="s">
        <v>20100</v>
      </c>
      <c r="AG187">
        <v>4</v>
      </c>
      <c r="AI187" s="11409" t="s">
        <v>20101</v>
      </c>
      <c r="AJ187" s="11409"/>
      <c r="AK187" s="11409">
        <v>2</v>
      </c>
    </row>
    <row r="188">
      <c r="AE188" t="s">
        <v>20014</v>
      </c>
      <c r="AG188">
        <v>4</v>
      </c>
      <c r="AI188" s="11409" t="s">
        <v>20102</v>
      </c>
      <c r="AJ188" s="11409"/>
      <c r="AK188" s="11409">
        <v>2</v>
      </c>
    </row>
    <row r="189">
      <c r="AE189" t="s">
        <v>19938</v>
      </c>
      <c r="AG189">
        <v>4</v>
      </c>
      <c r="AI189" s="11409" t="s">
        <v>20103</v>
      </c>
      <c r="AJ189" s="11409"/>
      <c r="AK189" s="11409">
        <v>2</v>
      </c>
    </row>
    <row r="190">
      <c r="AE190" t="s">
        <v>20104</v>
      </c>
      <c r="AG190">
        <v>4</v>
      </c>
      <c r="AI190" s="11409" t="s">
        <v>20105</v>
      </c>
      <c r="AJ190" s="11409"/>
      <c r="AK190" s="11409">
        <v>2</v>
      </c>
    </row>
    <row r="191">
      <c r="AE191" t="s">
        <v>20106</v>
      </c>
      <c r="AG191">
        <v>4</v>
      </c>
      <c r="AI191" s="11409" t="s">
        <v>20107</v>
      </c>
      <c r="AJ191" s="11409"/>
      <c r="AK191" s="11409">
        <v>2</v>
      </c>
    </row>
    <row r="192">
      <c r="AE192" t="s">
        <v>20023</v>
      </c>
      <c r="AG192">
        <v>4</v>
      </c>
      <c r="AI192" s="11409" t="s">
        <v>20108</v>
      </c>
      <c r="AJ192" s="11409"/>
      <c r="AK192" s="11409">
        <v>2</v>
      </c>
    </row>
    <row r="193">
      <c r="AE193" t="s">
        <v>19900</v>
      </c>
      <c r="AG193">
        <v>4</v>
      </c>
      <c r="AI193" s="11409" t="s">
        <v>20109</v>
      </c>
      <c r="AJ193" s="11409"/>
      <c r="AK193" s="11409">
        <v>2</v>
      </c>
    </row>
    <row r="194">
      <c r="AE194" t="s">
        <v>20110</v>
      </c>
      <c r="AG194">
        <v>4</v>
      </c>
      <c r="AI194" s="11409" t="s">
        <v>20111</v>
      </c>
      <c r="AJ194" s="11409"/>
      <c r="AK194" s="11409">
        <v>2</v>
      </c>
    </row>
    <row r="195">
      <c r="AE195" t="s">
        <v>20112</v>
      </c>
      <c r="AG195">
        <v>3</v>
      </c>
      <c r="AI195" s="11409" t="s">
        <v>20113</v>
      </c>
      <c r="AJ195" s="11409"/>
      <c r="AK195" s="11409">
        <v>2</v>
      </c>
    </row>
    <row r="196">
      <c r="AE196" t="s">
        <v>19842</v>
      </c>
      <c r="AF196" t="s">
        <v>19837</v>
      </c>
      <c r="AG196">
        <v>3</v>
      </c>
      <c r="AI196" s="11409" t="s">
        <v>20114</v>
      </c>
      <c r="AJ196" s="11409"/>
      <c r="AK196" s="11409">
        <v>2</v>
      </c>
    </row>
    <row r="197">
      <c r="AE197" t="s">
        <v>20115</v>
      </c>
      <c r="AG197">
        <v>3</v>
      </c>
      <c r="AI197" s="11409" t="s">
        <v>20024</v>
      </c>
      <c r="AJ197" s="11409"/>
      <c r="AK197" s="11409">
        <v>2</v>
      </c>
    </row>
    <row r="198">
      <c r="AE198" t="s">
        <v>20116</v>
      </c>
      <c r="AG198">
        <v>3</v>
      </c>
      <c r="AI198" s="11409" t="s">
        <v>20029</v>
      </c>
      <c r="AJ198" s="11409"/>
      <c r="AK198" s="11409">
        <v>2</v>
      </c>
    </row>
    <row r="199">
      <c r="AE199" t="s">
        <v>20117</v>
      </c>
      <c r="AG199">
        <v>3</v>
      </c>
      <c r="AI199" s="11409" t="s">
        <v>20118</v>
      </c>
      <c r="AJ199" s="11409"/>
      <c r="AK199" s="11409">
        <v>2</v>
      </c>
    </row>
    <row r="200">
      <c r="AE200" t="s">
        <v>20119</v>
      </c>
      <c r="AG200">
        <v>3</v>
      </c>
      <c r="AI200" s="11409" t="s">
        <v>19950</v>
      </c>
      <c r="AJ200" s="11409"/>
      <c r="AK200" s="11409">
        <v>2</v>
      </c>
    </row>
    <row r="201">
      <c r="AE201" t="s">
        <v>19883</v>
      </c>
      <c r="AG201">
        <v>3</v>
      </c>
      <c r="AI201" s="11409" t="s">
        <v>20104</v>
      </c>
      <c r="AJ201" s="11409"/>
      <c r="AK201" s="11409">
        <v>2</v>
      </c>
    </row>
    <row r="202">
      <c r="AE202" t="s">
        <v>20120</v>
      </c>
      <c r="AF202" t="s">
        <v>19997</v>
      </c>
      <c r="AG202">
        <v>3</v>
      </c>
      <c r="AI202" s="11409" t="s">
        <v>19848</v>
      </c>
      <c r="AJ202" s="11409" t="s">
        <v>19837</v>
      </c>
      <c r="AK202" s="11409">
        <v>2</v>
      </c>
    </row>
    <row r="203">
      <c r="AE203" t="s">
        <v>20121</v>
      </c>
      <c r="AG203">
        <v>3</v>
      </c>
      <c r="AI203" s="11409" t="s">
        <v>20122</v>
      </c>
      <c r="AJ203" s="11409"/>
      <c r="AK203" s="11409">
        <v>2</v>
      </c>
    </row>
    <row r="204">
      <c r="AE204" t="s">
        <v>20123</v>
      </c>
      <c r="AG204">
        <v>3</v>
      </c>
      <c r="AI204" s="11409" t="s">
        <v>19902</v>
      </c>
      <c r="AJ204" s="11409"/>
      <c r="AK204" s="11409">
        <v>2</v>
      </c>
    </row>
    <row r="205">
      <c r="AE205" t="s">
        <v>19893</v>
      </c>
      <c r="AG205">
        <v>3</v>
      </c>
      <c r="AI205" s="11409" t="s">
        <v>20112</v>
      </c>
      <c r="AJ205" s="11409"/>
      <c r="AK205" s="11409">
        <v>2</v>
      </c>
    </row>
    <row r="206">
      <c r="AE206" t="s">
        <v>20031</v>
      </c>
      <c r="AG206">
        <v>3</v>
      </c>
      <c r="AI206" s="11409" t="s">
        <v>20124</v>
      </c>
      <c r="AJ206" s="11409"/>
      <c r="AK206" s="11409">
        <v>2</v>
      </c>
    </row>
    <row r="207">
      <c r="AE207" t="s">
        <v>20125</v>
      </c>
      <c r="AG207">
        <v>3</v>
      </c>
      <c r="AI207" s="11409" t="s">
        <v>20126</v>
      </c>
      <c r="AJ207" s="11409"/>
      <c r="AK207" s="11409">
        <v>1</v>
      </c>
    </row>
    <row r="208">
      <c r="AE208" t="s">
        <v>20127</v>
      </c>
      <c r="AG208">
        <v>3</v>
      </c>
      <c r="AI208" s="11409" t="s">
        <v>20128</v>
      </c>
      <c r="AJ208" s="11409"/>
      <c r="AK208" s="11409">
        <v>1</v>
      </c>
    </row>
    <row r="209">
      <c r="AE209" t="s">
        <v>20129</v>
      </c>
      <c r="AG209">
        <v>3</v>
      </c>
      <c r="AI209" s="11409" t="s">
        <v>20130</v>
      </c>
      <c r="AJ209" s="11409" t="s">
        <v>19837</v>
      </c>
      <c r="AK209" s="11409">
        <v>1</v>
      </c>
    </row>
    <row r="210">
      <c r="AE210" t="s">
        <v>19954</v>
      </c>
      <c r="AG210">
        <v>3</v>
      </c>
      <c r="AI210" s="11409" t="s">
        <v>20131</v>
      </c>
      <c r="AJ210" s="11409" t="s">
        <v>20132</v>
      </c>
      <c r="AK210" s="11409">
        <v>1</v>
      </c>
    </row>
    <row r="211">
      <c r="AE211" t="s">
        <v>20133</v>
      </c>
      <c r="AG211">
        <v>3</v>
      </c>
      <c r="AI211" s="11409" t="s">
        <v>20134</v>
      </c>
      <c r="AJ211" s="11409" t="s">
        <v>20132</v>
      </c>
      <c r="AK211" s="11409">
        <v>1</v>
      </c>
    </row>
    <row r="212">
      <c r="AE212" t="s">
        <v>20135</v>
      </c>
      <c r="AG212">
        <v>3</v>
      </c>
      <c r="AI212" s="11409" t="s">
        <v>19904</v>
      </c>
      <c r="AJ212" s="11409"/>
      <c r="AK212" s="11409">
        <v>1</v>
      </c>
    </row>
    <row r="213">
      <c r="AE213" t="s">
        <v>20136</v>
      </c>
      <c r="AG213">
        <v>3</v>
      </c>
      <c r="AI213" s="11409" t="s">
        <v>20137</v>
      </c>
      <c r="AJ213" s="11409"/>
      <c r="AK213" s="11409">
        <v>1</v>
      </c>
    </row>
    <row r="214">
      <c r="AE214" t="s">
        <v>20138</v>
      </c>
      <c r="AG214">
        <v>3</v>
      </c>
      <c r="AI214" s="11409" t="s">
        <v>20139</v>
      </c>
      <c r="AJ214" s="11409"/>
      <c r="AK214" s="11409">
        <v>1</v>
      </c>
    </row>
    <row r="215">
      <c r="AE215" t="s">
        <v>19998</v>
      </c>
      <c r="AG215">
        <v>3</v>
      </c>
      <c r="AI215" s="11409" t="s">
        <v>20140</v>
      </c>
      <c r="AJ215" s="11409"/>
      <c r="AK215" s="11409">
        <v>1</v>
      </c>
    </row>
    <row r="216">
      <c r="AE216" t="s">
        <v>20066</v>
      </c>
      <c r="AG216">
        <v>3</v>
      </c>
      <c r="AI216" s="11409" t="s">
        <v>20096</v>
      </c>
      <c r="AJ216" s="11409"/>
      <c r="AK216" s="11409">
        <v>1</v>
      </c>
    </row>
    <row r="217">
      <c r="AE217" t="s">
        <v>20141</v>
      </c>
      <c r="AG217">
        <v>3</v>
      </c>
      <c r="AI217" s="11409" t="s">
        <v>20094</v>
      </c>
      <c r="AJ217" s="11409"/>
      <c r="AK217" s="11409">
        <v>1</v>
      </c>
    </row>
    <row r="218">
      <c r="AE218" t="s">
        <v>19995</v>
      </c>
      <c r="AG218">
        <v>3</v>
      </c>
      <c r="AI218" s="11409" t="s">
        <v>20125</v>
      </c>
      <c r="AJ218" s="11409"/>
      <c r="AK218" s="11409">
        <v>1</v>
      </c>
    </row>
    <row r="219">
      <c r="AE219" t="s">
        <v>20021</v>
      </c>
      <c r="AG219">
        <v>3</v>
      </c>
      <c r="AI219" s="11409" t="s">
        <v>20142</v>
      </c>
      <c r="AJ219" s="11409"/>
      <c r="AK219" s="11409">
        <v>1</v>
      </c>
    </row>
    <row r="220">
      <c r="AE220" t="s">
        <v>20143</v>
      </c>
      <c r="AG220">
        <v>3</v>
      </c>
      <c r="AI220" s="11409" t="s">
        <v>20144</v>
      </c>
      <c r="AJ220" s="11409"/>
      <c r="AK220" s="11409">
        <v>1</v>
      </c>
    </row>
    <row r="221">
      <c r="AE221" t="s">
        <v>20145</v>
      </c>
      <c r="AG221">
        <v>3</v>
      </c>
      <c r="AI221" s="11409" t="s">
        <v>20146</v>
      </c>
      <c r="AJ221" s="11409"/>
      <c r="AK221" s="11409">
        <v>1</v>
      </c>
    </row>
    <row r="222">
      <c r="AE222" t="s">
        <v>20111</v>
      </c>
      <c r="AG222">
        <v>3</v>
      </c>
      <c r="AI222" s="11409" t="s">
        <v>20147</v>
      </c>
      <c r="AJ222" s="11409"/>
      <c r="AK222" s="11409">
        <v>1</v>
      </c>
    </row>
    <row r="223">
      <c r="AE223" t="s">
        <v>20148</v>
      </c>
      <c r="AG223">
        <v>3</v>
      </c>
      <c r="AI223" s="11409" t="s">
        <v>20037</v>
      </c>
      <c r="AJ223" s="11409"/>
      <c r="AK223" s="11409">
        <v>1</v>
      </c>
    </row>
    <row r="224">
      <c r="AE224" t="s">
        <v>20149</v>
      </c>
      <c r="AG224">
        <v>3</v>
      </c>
      <c r="AI224" s="11409" t="s">
        <v>20150</v>
      </c>
      <c r="AJ224" s="11409"/>
      <c r="AK224" s="11409">
        <v>1</v>
      </c>
    </row>
    <row r="225">
      <c r="AE225" t="s">
        <v>20102</v>
      </c>
      <c r="AG225">
        <v>3</v>
      </c>
      <c r="AI225" s="11409" t="s">
        <v>20081</v>
      </c>
      <c r="AJ225" s="11409" t="s">
        <v>19997</v>
      </c>
      <c r="AK225" s="11409">
        <v>1</v>
      </c>
    </row>
    <row r="226">
      <c r="AE226" t="s">
        <v>20151</v>
      </c>
      <c r="AG226">
        <v>3</v>
      </c>
      <c r="AI226" s="11409" t="s">
        <v>20152</v>
      </c>
      <c r="AJ226" s="11409"/>
      <c r="AK226" s="11409">
        <v>1</v>
      </c>
    </row>
    <row r="227">
      <c r="AE227" t="s">
        <v>20153</v>
      </c>
      <c r="AG227">
        <v>3</v>
      </c>
      <c r="AI227" s="11409" t="s">
        <v>20077</v>
      </c>
      <c r="AJ227" s="11409"/>
      <c r="AK227" s="11409">
        <v>1</v>
      </c>
    </row>
    <row r="228">
      <c r="AE228" t="s">
        <v>20154</v>
      </c>
      <c r="AG228">
        <v>3</v>
      </c>
      <c r="AI228" s="11409" t="s">
        <v>20155</v>
      </c>
      <c r="AJ228" s="11409"/>
      <c r="AK228" s="11409">
        <v>1</v>
      </c>
    </row>
    <row r="229">
      <c r="AE229" t="s">
        <v>19973</v>
      </c>
      <c r="AG229">
        <v>3</v>
      </c>
      <c r="AI229" s="11409" t="s">
        <v>20143</v>
      </c>
      <c r="AJ229" s="11409"/>
      <c r="AK229" s="11409">
        <v>1</v>
      </c>
    </row>
    <row r="230">
      <c r="AE230" t="s">
        <v>20156</v>
      </c>
      <c r="AG230">
        <v>3</v>
      </c>
      <c r="AI230" s="11409" t="s">
        <v>20145</v>
      </c>
      <c r="AJ230" s="11409"/>
      <c r="AK230" s="11409">
        <v>1</v>
      </c>
    </row>
    <row r="231">
      <c r="AE231" t="s">
        <v>20000</v>
      </c>
      <c r="AG231">
        <v>3</v>
      </c>
      <c r="AI231" s="11409" t="s">
        <v>20157</v>
      </c>
      <c r="AJ231" s="11409"/>
      <c r="AK231" s="11409">
        <v>1</v>
      </c>
    </row>
    <row r="232">
      <c r="AE232" t="s">
        <v>20074</v>
      </c>
      <c r="AG232">
        <v>3</v>
      </c>
      <c r="AI232" s="11409" t="s">
        <v>20158</v>
      </c>
      <c r="AJ232" s="11409"/>
      <c r="AK232" s="11409">
        <v>1</v>
      </c>
    </row>
    <row r="233">
      <c r="AE233" t="s">
        <v>20159</v>
      </c>
      <c r="AG233">
        <v>3</v>
      </c>
      <c r="AI233" s="11409" t="s">
        <v>20013</v>
      </c>
      <c r="AJ233" s="11409"/>
      <c r="AK233" s="11409">
        <v>1</v>
      </c>
    </row>
    <row r="234">
      <c r="AE234" t="s">
        <v>20160</v>
      </c>
      <c r="AG234">
        <v>3</v>
      </c>
      <c r="AI234" s="11409" t="s">
        <v>20149</v>
      </c>
      <c r="AJ234" s="11409"/>
      <c r="AK234" s="11409">
        <v>1</v>
      </c>
    </row>
    <row r="235">
      <c r="AE235" t="s">
        <v>20161</v>
      </c>
      <c r="AG235">
        <v>3</v>
      </c>
      <c r="AI235" s="11409" t="s">
        <v>20162</v>
      </c>
      <c r="AJ235" s="11409"/>
      <c r="AK235" s="11409">
        <v>1</v>
      </c>
    </row>
    <row r="236">
      <c r="AE236" t="s">
        <v>20163</v>
      </c>
      <c r="AG236">
        <v>3</v>
      </c>
      <c r="AI236" s="11409" t="s">
        <v>20164</v>
      </c>
      <c r="AJ236" s="11409"/>
      <c r="AK236" s="11409">
        <v>1</v>
      </c>
    </row>
    <row r="237">
      <c r="AE237" t="s">
        <v>20165</v>
      </c>
      <c r="AG237">
        <v>3</v>
      </c>
      <c r="AI237" s="11409" t="s">
        <v>20133</v>
      </c>
      <c r="AJ237" s="11409"/>
      <c r="AK237" s="11409">
        <v>1</v>
      </c>
    </row>
    <row r="238">
      <c r="AE238" t="s">
        <v>20166</v>
      </c>
      <c r="AG238">
        <v>3</v>
      </c>
      <c r="AI238" s="11409" t="s">
        <v>20167</v>
      </c>
      <c r="AJ238" s="11409"/>
      <c r="AK238" s="11409">
        <v>1</v>
      </c>
    </row>
    <row r="239">
      <c r="AE239" t="s">
        <v>20168</v>
      </c>
      <c r="AG239">
        <v>3</v>
      </c>
      <c r="AI239" s="11409" t="s">
        <v>20169</v>
      </c>
      <c r="AJ239" s="11409"/>
      <c r="AK239" s="11409">
        <v>1</v>
      </c>
    </row>
    <row r="240">
      <c r="AE240" t="s">
        <v>20046</v>
      </c>
      <c r="AG240">
        <v>3</v>
      </c>
      <c r="AI240" s="11409" t="s">
        <v>20170</v>
      </c>
      <c r="AJ240" s="11409"/>
      <c r="AK240" s="11409">
        <v>1</v>
      </c>
    </row>
    <row r="241">
      <c r="AE241" t="s">
        <v>20171</v>
      </c>
      <c r="AG241">
        <v>3</v>
      </c>
      <c r="AI241" s="11409" t="s">
        <v>20027</v>
      </c>
      <c r="AJ241" s="11409"/>
      <c r="AK241" s="11409">
        <v>1</v>
      </c>
    </row>
    <row r="242">
      <c r="AE242" t="s">
        <v>20172</v>
      </c>
      <c r="AG242">
        <v>3</v>
      </c>
      <c r="AI242" s="11409" t="s">
        <v>19958</v>
      </c>
      <c r="AJ242" s="11409"/>
      <c r="AK242" s="11409">
        <v>1</v>
      </c>
    </row>
    <row r="243">
      <c r="AE243" t="s">
        <v>20064</v>
      </c>
      <c r="AG243">
        <v>3</v>
      </c>
      <c r="AI243" s="11409" t="s">
        <v>20173</v>
      </c>
      <c r="AJ243" s="11409"/>
      <c r="AK243" s="11409">
        <v>1</v>
      </c>
    </row>
    <row r="244">
      <c r="AE244" t="s">
        <v>20174</v>
      </c>
      <c r="AF244" t="s">
        <v>19997</v>
      </c>
      <c r="AG244">
        <v>3</v>
      </c>
      <c r="AI244" s="11409" t="s">
        <v>20175</v>
      </c>
      <c r="AJ244" s="11409" t="s">
        <v>19997</v>
      </c>
      <c r="AK244" s="11409">
        <v>1</v>
      </c>
    </row>
    <row r="245">
      <c r="AE245" t="s">
        <v>20176</v>
      </c>
      <c r="AG245">
        <v>3</v>
      </c>
      <c r="AI245" s="11409" t="s">
        <v>20177</v>
      </c>
      <c r="AJ245" s="11409"/>
      <c r="AK245" s="11409">
        <v>1</v>
      </c>
    </row>
    <row r="246">
      <c r="AE246" t="s">
        <v>20178</v>
      </c>
      <c r="AG246">
        <v>3</v>
      </c>
      <c r="AI246" s="11409" t="s">
        <v>20179</v>
      </c>
      <c r="AJ246" s="11409"/>
      <c r="AK246" s="11409">
        <v>1</v>
      </c>
    </row>
    <row r="247">
      <c r="AE247" t="s">
        <v>20180</v>
      </c>
      <c r="AG247">
        <v>3</v>
      </c>
      <c r="AI247" s="11409" t="s">
        <v>20181</v>
      </c>
      <c r="AJ247" s="11409" t="s">
        <v>19997</v>
      </c>
      <c r="AK247" s="11409">
        <v>1</v>
      </c>
    </row>
    <row r="248">
      <c r="AE248" t="s">
        <v>20182</v>
      </c>
      <c r="AG248">
        <v>3</v>
      </c>
      <c r="AI248" s="11409" t="s">
        <v>20183</v>
      </c>
      <c r="AJ248" s="11409" t="s">
        <v>19997</v>
      </c>
      <c r="AK248" s="11409">
        <v>1</v>
      </c>
    </row>
    <row r="249">
      <c r="AE249" t="s">
        <v>20184</v>
      </c>
      <c r="AG249">
        <v>2</v>
      </c>
      <c r="AI249" s="11409" t="s">
        <v>19996</v>
      </c>
      <c r="AJ249" s="11409" t="s">
        <v>19997</v>
      </c>
      <c r="AK249" s="11409">
        <v>1</v>
      </c>
    </row>
    <row r="250">
      <c r="AE250" t="s">
        <v>20185</v>
      </c>
      <c r="AG250">
        <v>2</v>
      </c>
      <c r="AI250" s="11409" t="s">
        <v>20186</v>
      </c>
      <c r="AJ250" s="11409" t="s">
        <v>19997</v>
      </c>
      <c r="AK250" s="11409">
        <v>1</v>
      </c>
    </row>
    <row r="251">
      <c r="AE251" t="s">
        <v>20187</v>
      </c>
      <c r="AG251">
        <v>2</v>
      </c>
      <c r="AI251" s="11409" t="s">
        <v>20045</v>
      </c>
      <c r="AJ251" s="11409"/>
      <c r="AK251" s="11409">
        <v>1</v>
      </c>
    </row>
    <row r="252">
      <c r="AE252" t="s">
        <v>19933</v>
      </c>
      <c r="AG252">
        <v>2</v>
      </c>
      <c r="AI252" s="11409" t="s">
        <v>20188</v>
      </c>
      <c r="AJ252" s="11409"/>
      <c r="AK252" s="11409">
        <v>1</v>
      </c>
    </row>
    <row r="253">
      <c r="AE253" t="s">
        <v>20189</v>
      </c>
      <c r="AF253" t="s">
        <v>19997</v>
      </c>
      <c r="AG253">
        <v>2</v>
      </c>
      <c r="AI253" s="11409" t="s">
        <v>20166</v>
      </c>
      <c r="AJ253" s="11409"/>
      <c r="AK253" s="11409">
        <v>1</v>
      </c>
    </row>
    <row r="254">
      <c r="AE254" t="s">
        <v>20190</v>
      </c>
      <c r="AG254">
        <v>2</v>
      </c>
      <c r="AI254" s="11409" t="s">
        <v>20191</v>
      </c>
      <c r="AJ254" s="11409"/>
      <c r="AK254" s="11409">
        <v>1</v>
      </c>
    </row>
    <row r="255">
      <c r="AE255" t="s">
        <v>20192</v>
      </c>
      <c r="AG255">
        <v>2</v>
      </c>
      <c r="AI255" s="11409" t="s">
        <v>20193</v>
      </c>
      <c r="AJ255" s="11409"/>
      <c r="AK255" s="11409">
        <v>1</v>
      </c>
    </row>
    <row r="256">
      <c r="AE256" t="s">
        <v>19951</v>
      </c>
      <c r="AG256">
        <v>2</v>
      </c>
      <c r="AI256" s="11409" t="s">
        <v>20194</v>
      </c>
      <c r="AJ256" s="11409"/>
      <c r="AK256" s="11409">
        <v>1</v>
      </c>
    </row>
    <row r="257">
      <c r="AE257" t="s">
        <v>20195</v>
      </c>
      <c r="AG257">
        <v>2</v>
      </c>
      <c r="AI257" s="11409" t="s">
        <v>20003</v>
      </c>
      <c r="AJ257" s="11409"/>
      <c r="AK257" s="11409">
        <v>1</v>
      </c>
    </row>
    <row r="258">
      <c r="AE258" t="s">
        <v>20080</v>
      </c>
      <c r="AF258" t="s">
        <v>19997</v>
      </c>
      <c r="AG258">
        <v>2</v>
      </c>
      <c r="AI258" s="11409" t="s">
        <v>20196</v>
      </c>
      <c r="AJ258" s="11409" t="s">
        <v>19997</v>
      </c>
      <c r="AK258" s="11409">
        <v>1</v>
      </c>
    </row>
    <row r="259">
      <c r="AE259" t="s">
        <v>20197</v>
      </c>
      <c r="AG259">
        <v>2</v>
      </c>
      <c r="AI259" s="11409" t="s">
        <v>20004</v>
      </c>
      <c r="AJ259" s="11409" t="s">
        <v>19835</v>
      </c>
      <c r="AK259" s="11409">
        <v>1</v>
      </c>
    </row>
    <row r="260">
      <c r="AE260" t="s">
        <v>20198</v>
      </c>
      <c r="AF260" t="s">
        <v>19997</v>
      </c>
      <c r="AG260">
        <v>2</v>
      </c>
      <c r="AI260" s="11409" t="s">
        <v>20161</v>
      </c>
      <c r="AJ260" s="11409"/>
      <c r="AK260" s="11409">
        <v>1</v>
      </c>
    </row>
    <row r="261">
      <c r="AE261" t="s">
        <v>20199</v>
      </c>
      <c r="AG261">
        <v>2</v>
      </c>
      <c r="AI261" s="11409" t="s">
        <v>20200</v>
      </c>
      <c r="AJ261" s="11409"/>
      <c r="AK261" s="11409">
        <v>1</v>
      </c>
    </row>
    <row r="262">
      <c r="AE262" t="s">
        <v>20201</v>
      </c>
      <c r="AG262">
        <v>2</v>
      </c>
      <c r="AI262" s="11409" t="s">
        <v>20165</v>
      </c>
      <c r="AJ262" s="11409"/>
      <c r="AK262" s="11409">
        <v>1</v>
      </c>
    </row>
    <row r="263">
      <c r="AE263" t="s">
        <v>19967</v>
      </c>
      <c r="AG263">
        <v>2</v>
      </c>
      <c r="AI263" s="11409" t="s">
        <v>20202</v>
      </c>
      <c r="AJ263" s="11409"/>
      <c r="AK263" s="11409">
        <v>1</v>
      </c>
    </row>
    <row r="264">
      <c r="AE264" t="s">
        <v>20007</v>
      </c>
      <c r="AG264">
        <v>2</v>
      </c>
      <c r="AI264" s="11409" t="s">
        <v>20203</v>
      </c>
      <c r="AJ264" s="11409"/>
      <c r="AK264" s="11409">
        <v>1</v>
      </c>
    </row>
    <row r="265">
      <c r="AE265" t="s">
        <v>20204</v>
      </c>
      <c r="AG265">
        <v>2</v>
      </c>
      <c r="AI265" s="11409" t="s">
        <v>20205</v>
      </c>
      <c r="AJ265" s="11409"/>
      <c r="AK265" s="11409">
        <v>1</v>
      </c>
    </row>
    <row r="266">
      <c r="AE266" t="s">
        <v>20206</v>
      </c>
      <c r="AG266">
        <v>2</v>
      </c>
      <c r="AI266" s="11409" t="s">
        <v>20207</v>
      </c>
      <c r="AJ266" s="11409"/>
      <c r="AK266" s="11409">
        <v>1</v>
      </c>
    </row>
    <row r="267">
      <c r="AE267" t="s">
        <v>20208</v>
      </c>
      <c r="AG267">
        <v>2</v>
      </c>
      <c r="AI267" s="11409" t="s">
        <v>20209</v>
      </c>
      <c r="AJ267" s="11409"/>
      <c r="AK267" s="11409">
        <v>1</v>
      </c>
    </row>
    <row r="268">
      <c r="AE268" t="s">
        <v>20210</v>
      </c>
      <c r="AF268" t="s">
        <v>19997</v>
      </c>
      <c r="AG268">
        <v>2</v>
      </c>
      <c r="AI268" s="11409" t="s">
        <v>20211</v>
      </c>
      <c r="AJ268" s="11409"/>
      <c r="AK268" s="11409">
        <v>1</v>
      </c>
    </row>
    <row r="269">
      <c r="AE269" t="s">
        <v>20086</v>
      </c>
      <c r="AG269">
        <v>2</v>
      </c>
      <c r="AI269" s="11409" t="s">
        <v>20212</v>
      </c>
      <c r="AJ269" s="11409"/>
      <c r="AK269" s="11409">
        <v>1</v>
      </c>
    </row>
    <row r="270">
      <c r="AE270" t="s">
        <v>20213</v>
      </c>
      <c r="AG270">
        <v>2</v>
      </c>
      <c r="AI270" s="11409" t="s">
        <v>20087</v>
      </c>
      <c r="AJ270" s="11409"/>
      <c r="AK270" s="11409">
        <v>1</v>
      </c>
    </row>
    <row r="271">
      <c r="AE271" t="s">
        <v>20214</v>
      </c>
      <c r="AG271">
        <v>2</v>
      </c>
      <c r="AI271" s="11409" t="s">
        <v>20215</v>
      </c>
      <c r="AJ271" s="11409"/>
      <c r="AK271" s="11409">
        <v>1</v>
      </c>
    </row>
    <row r="272">
      <c r="AE272" t="s">
        <v>20108</v>
      </c>
      <c r="AG272">
        <v>2</v>
      </c>
      <c r="AI272" s="11409" t="s">
        <v>20216</v>
      </c>
      <c r="AJ272" s="11409"/>
      <c r="AK272" s="11409">
        <v>1</v>
      </c>
    </row>
    <row r="273">
      <c r="AE273" t="s">
        <v>20217</v>
      </c>
      <c r="AG273">
        <v>2</v>
      </c>
      <c r="AI273" s="11409" t="s">
        <v>20218</v>
      </c>
      <c r="AJ273" s="11409"/>
      <c r="AK273" s="11409">
        <v>1</v>
      </c>
    </row>
    <row r="274">
      <c r="AE274" t="s">
        <v>20219</v>
      </c>
      <c r="AG274">
        <v>2</v>
      </c>
      <c r="AI274" s="11409" t="s">
        <v>20220</v>
      </c>
      <c r="AJ274" s="11409"/>
      <c r="AK274" s="11409">
        <v>1</v>
      </c>
    </row>
    <row r="275">
      <c r="AE275" t="s">
        <v>20221</v>
      </c>
      <c r="AG275">
        <v>2</v>
      </c>
      <c r="AI275" s="11409" t="s">
        <v>20222</v>
      </c>
      <c r="AJ275" s="11409" t="s">
        <v>19997</v>
      </c>
      <c r="AK275" s="11409">
        <v>1</v>
      </c>
    </row>
    <row r="276">
      <c r="AE276" t="s">
        <v>20223</v>
      </c>
      <c r="AG276">
        <v>2</v>
      </c>
      <c r="AI276" s="11409" t="s">
        <v>20224</v>
      </c>
      <c r="AJ276" s="11409" t="s">
        <v>19997</v>
      </c>
      <c r="AK276" s="11409">
        <v>1</v>
      </c>
    </row>
    <row r="277">
      <c r="AE277" t="s">
        <v>20101</v>
      </c>
      <c r="AG277">
        <v>2</v>
      </c>
      <c r="AI277" s="11409" t="s">
        <v>20225</v>
      </c>
      <c r="AJ277" s="11409" t="s">
        <v>19997</v>
      </c>
      <c r="AK277" s="11409">
        <v>1</v>
      </c>
    </row>
    <row r="278">
      <c r="AE278" t="s">
        <v>19943</v>
      </c>
      <c r="AG278">
        <v>2</v>
      </c>
      <c r="AI278" s="11409" t="s">
        <v>19968</v>
      </c>
      <c r="AJ278" s="11409"/>
      <c r="AK278" s="11409">
        <v>1</v>
      </c>
    </row>
    <row r="279">
      <c r="AE279" t="s">
        <v>20226</v>
      </c>
      <c r="AG279">
        <v>2</v>
      </c>
      <c r="AI279" s="11409" t="s">
        <v>20047</v>
      </c>
      <c r="AJ279" s="11409"/>
      <c r="AK279" s="11409">
        <v>1</v>
      </c>
    </row>
    <row r="280">
      <c r="AE280" t="s">
        <v>20227</v>
      </c>
      <c r="AG280">
        <v>2</v>
      </c>
      <c r="AI280" s="11409" t="s">
        <v>20228</v>
      </c>
      <c r="AJ280" s="11409"/>
      <c r="AK280" s="11409">
        <v>1</v>
      </c>
    </row>
    <row r="281">
      <c r="AE281" t="s">
        <v>20229</v>
      </c>
      <c r="AG281">
        <v>2</v>
      </c>
      <c r="AI281" s="11409" t="s">
        <v>19947</v>
      </c>
      <c r="AJ281" s="11409"/>
      <c r="AK281" s="11409">
        <v>1</v>
      </c>
    </row>
    <row r="282">
      <c r="AE282" t="s">
        <v>20230</v>
      </c>
      <c r="AF282" t="s">
        <v>19997</v>
      </c>
      <c r="AG282">
        <v>2</v>
      </c>
      <c r="AI282" s="11409" t="s">
        <v>20231</v>
      </c>
      <c r="AJ282" s="11409"/>
      <c r="AK282" s="11409">
        <v>1</v>
      </c>
    </row>
    <row r="283">
      <c r="AE283" t="s">
        <v>20232</v>
      </c>
      <c r="AF283" t="s">
        <v>19997</v>
      </c>
      <c r="AG283">
        <v>2</v>
      </c>
      <c r="AI283" s="11409" t="s">
        <v>19945</v>
      </c>
      <c r="AJ283" s="11409"/>
      <c r="AK283" s="11409">
        <v>1</v>
      </c>
    </row>
    <row r="284">
      <c r="AE284" t="s">
        <v>20233</v>
      </c>
      <c r="AG284">
        <v>2</v>
      </c>
      <c r="AI284" s="11409" t="s">
        <v>20234</v>
      </c>
      <c r="AJ284" s="11409"/>
      <c r="AK284" s="11409">
        <v>1</v>
      </c>
    </row>
    <row r="285">
      <c r="AE285" t="s">
        <v>20235</v>
      </c>
      <c r="AG285">
        <v>2</v>
      </c>
      <c r="AI285" s="11409" t="s">
        <v>20236</v>
      </c>
      <c r="AJ285" s="11409"/>
      <c r="AK285" s="11409">
        <v>1</v>
      </c>
    </row>
    <row r="286">
      <c r="AE286" t="s">
        <v>20234</v>
      </c>
      <c r="AG286">
        <v>2</v>
      </c>
      <c r="AI286" s="11409" t="s">
        <v>20170</v>
      </c>
      <c r="AJ286" s="11409"/>
      <c r="AK286" s="11409">
        <v>1</v>
      </c>
    </row>
    <row r="287">
      <c r="AE287" t="s">
        <v>20237</v>
      </c>
      <c r="AF287" t="s">
        <v>19997</v>
      </c>
      <c r="AG287">
        <v>2</v>
      </c>
      <c r="AI287" s="11409" t="s">
        <v>20027</v>
      </c>
      <c r="AJ287" s="11409"/>
      <c r="AK287" s="11409">
        <v>1</v>
      </c>
    </row>
    <row r="288">
      <c r="AE288" t="s">
        <v>20238</v>
      </c>
      <c r="AG288">
        <v>2</v>
      </c>
      <c r="AI288" s="11409" t="s">
        <v>19958</v>
      </c>
      <c r="AJ288" s="11409"/>
      <c r="AK288" s="11409">
        <v>1</v>
      </c>
    </row>
    <row r="289">
      <c r="AE289" t="s">
        <v>19988</v>
      </c>
      <c r="AG289">
        <v>2</v>
      </c>
      <c r="AI289" s="11409" t="s">
        <v>20173</v>
      </c>
      <c r="AJ289" s="11409"/>
      <c r="AK289" s="11409">
        <v>1</v>
      </c>
    </row>
    <row r="290">
      <c r="AE290" t="s">
        <v>20239</v>
      </c>
      <c r="AG290">
        <v>2</v>
      </c>
      <c r="AI290" s="11409" t="s">
        <v>20098</v>
      </c>
      <c r="AJ290" s="11409"/>
      <c r="AK290" s="11409">
        <v>1</v>
      </c>
    </row>
    <row r="291">
      <c r="AE291" t="s">
        <v>20240</v>
      </c>
      <c r="AG291">
        <v>2</v>
      </c>
      <c r="AI291" s="11409" t="s">
        <v>20016</v>
      </c>
      <c r="AJ291" s="11409"/>
      <c r="AK291" s="11409">
        <v>1</v>
      </c>
    </row>
    <row r="292">
      <c r="AE292" t="s">
        <v>20241</v>
      </c>
      <c r="AG292">
        <v>2</v>
      </c>
      <c r="AI292" s="11409" t="s">
        <v>20242</v>
      </c>
      <c r="AJ292" s="11409"/>
      <c r="AK292" s="11409">
        <v>1</v>
      </c>
    </row>
    <row r="293">
      <c r="AE293" t="s">
        <v>20243</v>
      </c>
      <c r="AG293">
        <v>2</v>
      </c>
      <c r="AI293" s="11409" t="s">
        <v>20244</v>
      </c>
      <c r="AJ293" s="11409"/>
      <c r="AK293" s="11409">
        <v>1</v>
      </c>
    </row>
    <row r="294">
      <c r="AE294" t="s">
        <v>20245</v>
      </c>
      <c r="AG294">
        <v>2</v>
      </c>
      <c r="AI294" s="11409" t="s">
        <v>20164</v>
      </c>
      <c r="AJ294" s="11409"/>
      <c r="AK294" s="11409">
        <v>1</v>
      </c>
    </row>
    <row r="295">
      <c r="AE295" t="s">
        <v>20246</v>
      </c>
      <c r="AG295">
        <v>2</v>
      </c>
      <c r="AI295" s="11409" t="s">
        <v>20143</v>
      </c>
      <c r="AJ295" s="11409"/>
      <c r="AK295" s="11409">
        <v>1</v>
      </c>
    </row>
    <row r="296">
      <c r="AE296" t="s">
        <v>20247</v>
      </c>
      <c r="AG296">
        <v>2</v>
      </c>
      <c r="AI296" s="11409" t="s">
        <v>20145</v>
      </c>
      <c r="AJ296" s="11409"/>
      <c r="AK296" s="11409">
        <v>1</v>
      </c>
    </row>
    <row r="297">
      <c r="AE297" t="s">
        <v>20248</v>
      </c>
      <c r="AG297">
        <v>2</v>
      </c>
      <c r="AI297" s="11409" t="s">
        <v>20157</v>
      </c>
      <c r="AJ297" s="11409"/>
      <c r="AK297" s="11409">
        <v>1</v>
      </c>
    </row>
    <row r="298">
      <c r="AE298" t="s">
        <v>20216</v>
      </c>
      <c r="AG298">
        <v>2</v>
      </c>
      <c r="AI298" s="11409" t="s">
        <v>20249</v>
      </c>
      <c r="AJ298" s="11409" t="s">
        <v>19997</v>
      </c>
      <c r="AK298" s="11409">
        <v>1</v>
      </c>
    </row>
    <row r="299">
      <c r="AE299" t="s">
        <v>20218</v>
      </c>
      <c r="AG299">
        <v>2</v>
      </c>
      <c r="AI299" s="11409" t="s">
        <v>20250</v>
      </c>
      <c r="AJ299" s="11409" t="s">
        <v>19997</v>
      </c>
      <c r="AK299" s="11409">
        <v>1</v>
      </c>
    </row>
    <row r="300">
      <c r="AE300" t="s">
        <v>20251</v>
      </c>
      <c r="AG300">
        <v>2</v>
      </c>
      <c r="AI300" s="11409" t="s">
        <v>20152</v>
      </c>
      <c r="AJ300" s="11409"/>
      <c r="AK300" s="11409">
        <v>1</v>
      </c>
    </row>
    <row r="301">
      <c r="AE301" t="s">
        <v>20098</v>
      </c>
      <c r="AG301">
        <v>2</v>
      </c>
      <c r="AI301" s="11409" t="s">
        <v>20077</v>
      </c>
      <c r="AJ301" s="11409"/>
      <c r="AK301" s="11409">
        <v>1</v>
      </c>
    </row>
    <row r="302">
      <c r="AE302" t="s">
        <v>20097</v>
      </c>
      <c r="AG302">
        <v>2</v>
      </c>
      <c r="AI302" s="11409" t="s">
        <v>20144</v>
      </c>
      <c r="AJ302" s="11409"/>
      <c r="AK302" s="11409">
        <v>1</v>
      </c>
    </row>
    <row r="303">
      <c r="AE303" t="s">
        <v>20252</v>
      </c>
      <c r="AG303">
        <v>2</v>
      </c>
      <c r="AI303" s="11409" t="s">
        <v>20146</v>
      </c>
      <c r="AJ303" s="11409"/>
      <c r="AK303" s="11409">
        <v>1</v>
      </c>
    </row>
    <row r="304">
      <c r="AE304" t="s">
        <v>20253</v>
      </c>
      <c r="AF304" t="s">
        <v>19997</v>
      </c>
      <c r="AG304">
        <v>2</v>
      </c>
      <c r="AI304" s="11409" t="s">
        <v>20162</v>
      </c>
      <c r="AJ304" s="11409"/>
      <c r="AK304" s="11409">
        <v>1</v>
      </c>
    </row>
    <row r="305">
      <c r="AE305" t="s">
        <v>20254</v>
      </c>
      <c r="AG305">
        <v>2</v>
      </c>
      <c r="AI305" s="11409" t="s">
        <v>20078</v>
      </c>
      <c r="AJ305" s="11409"/>
      <c r="AK305" s="11409">
        <v>1</v>
      </c>
    </row>
    <row r="306">
      <c r="AE306" t="s">
        <v>19896</v>
      </c>
      <c r="AG306">
        <v>2</v>
      </c>
      <c r="AI306" s="11409" t="s">
        <v>20158</v>
      </c>
      <c r="AJ306" s="11409"/>
      <c r="AK306" s="11409">
        <v>1</v>
      </c>
    </row>
    <row r="307">
      <c r="AE307" t="s">
        <v>20255</v>
      </c>
      <c r="AG307">
        <v>2</v>
      </c>
      <c r="AI307" s="11409" t="s">
        <v>20013</v>
      </c>
      <c r="AJ307" s="11409"/>
      <c r="AK307" s="11409">
        <v>1</v>
      </c>
    </row>
    <row r="308">
      <c r="AE308" t="s">
        <v>20256</v>
      </c>
      <c r="AG308">
        <v>2</v>
      </c>
      <c r="AI308" s="11409" t="s">
        <v>20096</v>
      </c>
      <c r="AJ308" s="11409"/>
      <c r="AK308" s="11409">
        <v>1</v>
      </c>
    </row>
    <row r="309">
      <c r="AE309" t="s">
        <v>20257</v>
      </c>
      <c r="AG309">
        <v>2</v>
      </c>
      <c r="AI309" s="11409" t="s">
        <v>20094</v>
      </c>
      <c r="AJ309" s="11409"/>
      <c r="AK309" s="11409">
        <v>1</v>
      </c>
    </row>
    <row r="310">
      <c r="AE310" t="s">
        <v>20258</v>
      </c>
      <c r="AG310">
        <v>2</v>
      </c>
      <c r="AI310" s="11409" t="s">
        <v>20125</v>
      </c>
      <c r="AJ310" s="11409"/>
      <c r="AK310" s="11409">
        <v>1</v>
      </c>
    </row>
    <row r="311">
      <c r="AE311" t="s">
        <v>20028</v>
      </c>
      <c r="AG311">
        <v>2</v>
      </c>
      <c r="AI311" s="11409" t="s">
        <v>20140</v>
      </c>
      <c r="AJ311" s="11409"/>
      <c r="AK311" s="11409">
        <v>1</v>
      </c>
    </row>
    <row r="312">
      <c r="AE312" t="s">
        <v>20259</v>
      </c>
      <c r="AG312">
        <v>2</v>
      </c>
      <c r="AI312" s="11409" t="s">
        <v>20139</v>
      </c>
      <c r="AJ312" s="11409"/>
      <c r="AK312" s="11409">
        <v>1</v>
      </c>
    </row>
    <row r="313">
      <c r="AE313" t="s">
        <v>20260</v>
      </c>
      <c r="AG313">
        <v>2</v>
      </c>
      <c r="AI313" s="11409" t="s">
        <v>20128</v>
      </c>
      <c r="AJ313" s="11409"/>
      <c r="AK313" s="11409">
        <v>1</v>
      </c>
    </row>
    <row r="314">
      <c r="AE314" t="s">
        <v>20137</v>
      </c>
      <c r="AG314">
        <v>2</v>
      </c>
      <c r="AI314" s="11409" t="s">
        <v>20130</v>
      </c>
      <c r="AJ314" s="11409" t="s">
        <v>19837</v>
      </c>
      <c r="AK314" s="11409">
        <v>1</v>
      </c>
    </row>
    <row r="315">
      <c r="AE315" t="s">
        <v>20261</v>
      </c>
      <c r="AG315">
        <v>2</v>
      </c>
      <c r="AI315" s="11409" t="s">
        <v>20262</v>
      </c>
      <c r="AJ315" s="11409" t="s">
        <v>20132</v>
      </c>
      <c r="AK315" s="11409">
        <v>1</v>
      </c>
    </row>
    <row r="316">
      <c r="AE316" t="s">
        <v>20263</v>
      </c>
      <c r="AG316">
        <v>2</v>
      </c>
      <c r="AI316" s="11409" t="s">
        <v>20131</v>
      </c>
      <c r="AJ316" s="11409" t="s">
        <v>20132</v>
      </c>
      <c r="AK316" s="11409">
        <v>1</v>
      </c>
    </row>
    <row r="317">
      <c r="AE317" t="s">
        <v>20264</v>
      </c>
      <c r="AG317">
        <v>2</v>
      </c>
      <c r="AI317" s="11409" t="s">
        <v>20134</v>
      </c>
      <c r="AJ317" s="11409" t="s">
        <v>20132</v>
      </c>
      <c r="AK317" s="11409">
        <v>1</v>
      </c>
    </row>
    <row r="318">
      <c r="AE318" t="s">
        <v>20265</v>
      </c>
      <c r="AG318">
        <v>2</v>
      </c>
      <c r="AI318" s="11409" t="s">
        <v>19904</v>
      </c>
      <c r="AJ318" s="11409"/>
      <c r="AK318" s="11409">
        <v>1</v>
      </c>
    </row>
    <row r="319">
      <c r="AE319" t="s">
        <v>20266</v>
      </c>
      <c r="AG319">
        <v>2</v>
      </c>
      <c r="AI319" s="11409" t="s">
        <v>20267</v>
      </c>
      <c r="AJ319" s="11409"/>
      <c r="AK319" s="11409">
        <v>1</v>
      </c>
    </row>
    <row r="320">
      <c r="AE320" t="s">
        <v>20268</v>
      </c>
      <c r="AG320">
        <v>2</v>
      </c>
      <c r="AI320" s="11409" t="s">
        <v>20137</v>
      </c>
      <c r="AJ320" s="11409"/>
      <c r="AK320" s="11409">
        <v>1</v>
      </c>
    </row>
    <row r="321">
      <c r="AE321" t="s">
        <v>20269</v>
      </c>
      <c r="AG321">
        <v>1</v>
      </c>
      <c r="AI321" s="11409" t="s">
        <v>20270</v>
      </c>
      <c r="AJ321" s="11409"/>
      <c r="AK321" s="11409">
        <v>1</v>
      </c>
    </row>
    <row r="322">
      <c r="AE322" t="s">
        <v>20271</v>
      </c>
      <c r="AG322">
        <v>1</v>
      </c>
    </row>
    <row r="323">
      <c r="AE323" t="s">
        <v>20272</v>
      </c>
      <c r="AG323">
        <v>1</v>
      </c>
    </row>
    <row r="324">
      <c r="AE324" t="s">
        <v>20273</v>
      </c>
      <c r="AG324">
        <v>1</v>
      </c>
    </row>
    <row r="325">
      <c r="AE325" t="s">
        <v>20274</v>
      </c>
      <c r="AG325">
        <v>1</v>
      </c>
    </row>
    <row r="326">
      <c r="AE326" t="s">
        <v>20124</v>
      </c>
      <c r="AG326">
        <v>1</v>
      </c>
    </row>
    <row r="327">
      <c r="AE327" t="s">
        <v>20130</v>
      </c>
      <c r="AF327" t="s">
        <v>19837</v>
      </c>
      <c r="AG327">
        <v>1</v>
      </c>
    </row>
    <row r="328">
      <c r="AE328" t="s">
        <v>20275</v>
      </c>
      <c r="AF328" t="s">
        <v>20132</v>
      </c>
      <c r="AG328">
        <v>1</v>
      </c>
    </row>
    <row r="329">
      <c r="AE329" t="s">
        <v>20276</v>
      </c>
      <c r="AG329">
        <v>1</v>
      </c>
    </row>
    <row r="330">
      <c r="AE330" t="s">
        <v>20277</v>
      </c>
      <c r="AG330">
        <v>1</v>
      </c>
    </row>
    <row r="331">
      <c r="AE331" t="s">
        <v>20278</v>
      </c>
      <c r="AG331">
        <v>1</v>
      </c>
    </row>
    <row r="332">
      <c r="AE332" t="s">
        <v>20122</v>
      </c>
      <c r="AG332">
        <v>1</v>
      </c>
    </row>
    <row r="333">
      <c r="AE333" t="s">
        <v>19903</v>
      </c>
      <c r="AG333">
        <v>1</v>
      </c>
    </row>
    <row r="334">
      <c r="AE334" t="s">
        <v>20279</v>
      </c>
      <c r="AG334">
        <v>1</v>
      </c>
    </row>
    <row r="335">
      <c r="AE335" t="s">
        <v>19961</v>
      </c>
      <c r="AG335">
        <v>1</v>
      </c>
    </row>
    <row r="336">
      <c r="AE336" t="s">
        <v>19941</v>
      </c>
      <c r="AG336">
        <v>1</v>
      </c>
    </row>
    <row r="337">
      <c r="AE337" t="s">
        <v>20167</v>
      </c>
      <c r="AG337">
        <v>1</v>
      </c>
    </row>
    <row r="338">
      <c r="AE338" t="s">
        <v>20095</v>
      </c>
      <c r="AG338">
        <v>1</v>
      </c>
    </row>
    <row r="339">
      <c r="AE339" t="s">
        <v>20280</v>
      </c>
      <c r="AG339">
        <v>1</v>
      </c>
    </row>
    <row r="340">
      <c r="AE340" t="s">
        <v>20281</v>
      </c>
      <c r="AG340">
        <v>1</v>
      </c>
    </row>
    <row r="341">
      <c r="AE341" t="s">
        <v>20282</v>
      </c>
      <c r="AF341" t="s">
        <v>19997</v>
      </c>
      <c r="AG341">
        <v>1</v>
      </c>
    </row>
    <row r="342">
      <c r="AE342" t="s">
        <v>20283</v>
      </c>
      <c r="AF342" t="s">
        <v>20132</v>
      </c>
      <c r="AG342">
        <v>1</v>
      </c>
    </row>
    <row r="343">
      <c r="AE343" t="s">
        <v>20284</v>
      </c>
      <c r="AF343" t="s">
        <v>19997</v>
      </c>
      <c r="AG343">
        <v>1</v>
      </c>
    </row>
    <row r="344">
      <c r="AE344" t="s">
        <v>20285</v>
      </c>
      <c r="AF344" t="s">
        <v>19997</v>
      </c>
      <c r="AG344">
        <v>1</v>
      </c>
    </row>
    <row r="345">
      <c r="AE345" t="s">
        <v>20286</v>
      </c>
      <c r="AF345" t="s">
        <v>19997</v>
      </c>
      <c r="AG345">
        <v>1</v>
      </c>
    </row>
    <row r="346">
      <c r="AE346" t="s">
        <v>20287</v>
      </c>
      <c r="AF346" t="s">
        <v>19997</v>
      </c>
      <c r="AG346">
        <v>1</v>
      </c>
    </row>
    <row r="347">
      <c r="AE347" t="s">
        <v>20162</v>
      </c>
      <c r="AG347">
        <v>1</v>
      </c>
    </row>
    <row r="348">
      <c r="AE348" t="s">
        <v>19918</v>
      </c>
      <c r="AG348">
        <v>1</v>
      </c>
    </row>
    <row r="349">
      <c r="AE349" t="s">
        <v>20114</v>
      </c>
      <c r="AG349">
        <v>1</v>
      </c>
    </row>
    <row r="350">
      <c r="AE350" t="s">
        <v>20288</v>
      </c>
      <c r="AG350">
        <v>1</v>
      </c>
    </row>
    <row r="351">
      <c r="AE351" t="s">
        <v>20289</v>
      </c>
      <c r="AG351">
        <v>1</v>
      </c>
    </row>
    <row r="352">
      <c r="AE352" t="s">
        <v>20290</v>
      </c>
      <c r="AG352">
        <v>1</v>
      </c>
    </row>
    <row r="353">
      <c r="AE353" t="s">
        <v>20291</v>
      </c>
      <c r="AG353">
        <v>1</v>
      </c>
    </row>
    <row r="354">
      <c r="AE354" t="s">
        <v>20292</v>
      </c>
      <c r="AG354">
        <v>1</v>
      </c>
    </row>
    <row r="355">
      <c r="AE355" t="s">
        <v>20209</v>
      </c>
      <c r="AG355">
        <v>1</v>
      </c>
    </row>
    <row r="356">
      <c r="AE356" t="s">
        <v>20293</v>
      </c>
      <c r="AG356">
        <v>1</v>
      </c>
    </row>
    <row r="357">
      <c r="AE357" t="s">
        <v>20294</v>
      </c>
      <c r="AF357" t="s">
        <v>19997</v>
      </c>
      <c r="AG357">
        <v>1</v>
      </c>
    </row>
    <row r="358">
      <c r="AE358" t="s">
        <v>20295</v>
      </c>
      <c r="AF358" t="s">
        <v>19997</v>
      </c>
      <c r="AG358">
        <v>1</v>
      </c>
    </row>
    <row r="359">
      <c r="AE359" t="s">
        <v>20222</v>
      </c>
      <c r="AF359" t="s">
        <v>19997</v>
      </c>
      <c r="AG359">
        <v>1</v>
      </c>
    </row>
    <row r="360">
      <c r="AE360" t="s">
        <v>20296</v>
      </c>
      <c r="AF360" t="s">
        <v>19997</v>
      </c>
      <c r="AG360">
        <v>1</v>
      </c>
    </row>
    <row r="361">
      <c r="AE361" t="s">
        <v>20297</v>
      </c>
      <c r="AF361" t="s">
        <v>19997</v>
      </c>
      <c r="AG361">
        <v>1</v>
      </c>
    </row>
    <row r="362">
      <c r="AE362" t="s">
        <v>20298</v>
      </c>
      <c r="AG362">
        <v>1</v>
      </c>
    </row>
    <row r="363">
      <c r="AE363" t="s">
        <v>20299</v>
      </c>
      <c r="AG363">
        <v>1</v>
      </c>
    </row>
    <row r="364">
      <c r="AE364" t="s">
        <v>20300</v>
      </c>
      <c r="AG364">
        <v>1</v>
      </c>
    </row>
    <row r="365">
      <c r="AE365" t="s">
        <v>20301</v>
      </c>
      <c r="AG365">
        <v>1</v>
      </c>
    </row>
    <row r="366">
      <c r="AE366" t="s">
        <v>20302</v>
      </c>
      <c r="AG366">
        <v>1</v>
      </c>
    </row>
    <row r="367">
      <c r="AE367" t="s">
        <v>20303</v>
      </c>
      <c r="AF367" t="s">
        <v>19997</v>
      </c>
      <c r="AG367">
        <v>1</v>
      </c>
    </row>
    <row r="368">
      <c r="AE368" t="s">
        <v>20304</v>
      </c>
      <c r="AF368" t="s">
        <v>19997</v>
      </c>
      <c r="AG368">
        <v>1</v>
      </c>
    </row>
    <row r="369">
      <c r="AE369" t="s">
        <v>20305</v>
      </c>
      <c r="AF369" t="s">
        <v>19997</v>
      </c>
      <c r="AG369">
        <v>1</v>
      </c>
    </row>
    <row r="370">
      <c r="AE370" t="s">
        <v>20306</v>
      </c>
      <c r="AF370" t="s">
        <v>19997</v>
      </c>
      <c r="AG370">
        <v>1</v>
      </c>
    </row>
    <row r="371">
      <c r="AE371" t="s">
        <v>20307</v>
      </c>
      <c r="AF371" t="s">
        <v>19997</v>
      </c>
      <c r="AG371">
        <v>1</v>
      </c>
    </row>
    <row r="372">
      <c r="AE372" t="s">
        <v>20236</v>
      </c>
      <c r="AG372">
        <v>1</v>
      </c>
    </row>
    <row r="373">
      <c r="AE373" t="s">
        <v>20308</v>
      </c>
      <c r="AG373">
        <v>1</v>
      </c>
    </row>
    <row r="374">
      <c r="AE374" t="s">
        <v>20309</v>
      </c>
      <c r="AG374">
        <v>1</v>
      </c>
    </row>
    <row r="375">
      <c r="AE375" t="s">
        <v>20310</v>
      </c>
      <c r="AF375" t="s">
        <v>19997</v>
      </c>
      <c r="AG375">
        <v>1</v>
      </c>
    </row>
    <row r="376">
      <c r="AE376" t="s">
        <v>20311</v>
      </c>
      <c r="AG376">
        <v>1</v>
      </c>
    </row>
    <row r="377">
      <c r="AE377" t="s">
        <v>19993</v>
      </c>
      <c r="AG377">
        <v>1</v>
      </c>
    </row>
    <row r="378">
      <c r="AE378" t="s">
        <v>20312</v>
      </c>
      <c r="AG378">
        <v>1</v>
      </c>
    </row>
    <row r="379">
      <c r="AE379" t="s">
        <v>20313</v>
      </c>
      <c r="AG379">
        <v>1</v>
      </c>
    </row>
    <row r="380">
      <c r="AE380" t="s">
        <v>20314</v>
      </c>
      <c r="AG380">
        <v>1</v>
      </c>
    </row>
    <row r="381">
      <c r="AE381" t="s">
        <v>20315</v>
      </c>
      <c r="AG381">
        <v>1</v>
      </c>
    </row>
    <row r="382">
      <c r="AE382" t="s">
        <v>20316</v>
      </c>
      <c r="AG382">
        <v>1</v>
      </c>
    </row>
    <row r="383">
      <c r="AE383" t="s">
        <v>20317</v>
      </c>
      <c r="AG383">
        <v>1</v>
      </c>
    </row>
    <row r="384">
      <c r="AE384" t="s">
        <v>20318</v>
      </c>
      <c r="AF384" t="s">
        <v>19997</v>
      </c>
      <c r="AG384">
        <v>1</v>
      </c>
    </row>
    <row r="385">
      <c r="AE385" t="s">
        <v>20319</v>
      </c>
      <c r="AF385" t="s">
        <v>19997</v>
      </c>
      <c r="AG385">
        <v>1</v>
      </c>
    </row>
    <row r="386">
      <c r="AE386" t="s">
        <v>20320</v>
      </c>
      <c r="AF386" t="s">
        <v>19997</v>
      </c>
      <c r="AG386">
        <v>1</v>
      </c>
    </row>
    <row r="387">
      <c r="AE387" t="s">
        <v>20321</v>
      </c>
      <c r="AG387">
        <v>1</v>
      </c>
    </row>
    <row r="388">
      <c r="AE388" t="s">
        <v>20157</v>
      </c>
      <c r="AG388">
        <v>1</v>
      </c>
    </row>
    <row r="389">
      <c r="AE389" t="s">
        <v>20322</v>
      </c>
      <c r="AG389">
        <v>1</v>
      </c>
    </row>
    <row r="390">
      <c r="AE390" t="s">
        <v>20146</v>
      </c>
      <c r="AG390">
        <v>1</v>
      </c>
    </row>
    <row r="391">
      <c r="AE391" t="s">
        <v>20323</v>
      </c>
      <c r="AG391">
        <v>1</v>
      </c>
    </row>
    <row r="392">
      <c r="AE392" t="s">
        <v>20324</v>
      </c>
      <c r="AG392">
        <v>1</v>
      </c>
    </row>
    <row r="393">
      <c r="AE393" t="s">
        <v>20325</v>
      </c>
      <c r="AG393">
        <v>1</v>
      </c>
    </row>
    <row r="394">
      <c r="AE394" t="s">
        <v>20103</v>
      </c>
      <c r="AG394">
        <v>1</v>
      </c>
    </row>
    <row r="395">
      <c r="AE395" t="s">
        <v>20326</v>
      </c>
      <c r="AG395">
        <v>1</v>
      </c>
    </row>
    <row r="396">
      <c r="AE396" t="s">
        <v>20327</v>
      </c>
      <c r="AG396">
        <v>1</v>
      </c>
    </row>
    <row r="397">
      <c r="AE397" t="s">
        <v>20328</v>
      </c>
      <c r="AG397">
        <v>1</v>
      </c>
    </row>
    <row r="398">
      <c r="AE398" t="s">
        <v>20329</v>
      </c>
      <c r="AG398">
        <v>1</v>
      </c>
    </row>
    <row r="399">
      <c r="AE399" t="s">
        <v>20330</v>
      </c>
      <c r="AG399">
        <v>1</v>
      </c>
    </row>
    <row r="400">
      <c r="AE400" t="s">
        <v>20331</v>
      </c>
      <c r="AG400">
        <v>1</v>
      </c>
    </row>
    <row r="401">
      <c r="AE401" t="s">
        <v>20332</v>
      </c>
      <c r="AG401">
        <v>1</v>
      </c>
    </row>
    <row r="402">
      <c r="AE402" t="s">
        <v>20333</v>
      </c>
      <c r="AG402">
        <v>1</v>
      </c>
    </row>
    <row r="403">
      <c r="AE403" t="s">
        <v>20207</v>
      </c>
      <c r="AG403">
        <v>1</v>
      </c>
    </row>
    <row r="404">
      <c r="AE404" t="s">
        <v>20334</v>
      </c>
      <c r="AG404">
        <v>1</v>
      </c>
    </row>
    <row r="405">
      <c r="AE405" t="s">
        <v>20335</v>
      </c>
      <c r="AG405">
        <v>1</v>
      </c>
    </row>
    <row r="406">
      <c r="AE406" t="s">
        <v>20336</v>
      </c>
      <c r="AG406">
        <v>1</v>
      </c>
    </row>
    <row r="407">
      <c r="AE407" t="s">
        <v>20337</v>
      </c>
      <c r="AG407">
        <v>1</v>
      </c>
    </row>
    <row r="408">
      <c r="AE408" t="s">
        <v>20338</v>
      </c>
      <c r="AG408">
        <v>1</v>
      </c>
    </row>
    <row r="409">
      <c r="AE409" t="s">
        <v>20177</v>
      </c>
      <c r="AG409">
        <v>1</v>
      </c>
    </row>
    <row r="410">
      <c r="AE410" t="s">
        <v>20339</v>
      </c>
      <c r="AG410">
        <v>1</v>
      </c>
    </row>
    <row r="411">
      <c r="AE411" t="s">
        <v>20340</v>
      </c>
      <c r="AG411">
        <v>1</v>
      </c>
    </row>
    <row r="412">
      <c r="AE412" t="s">
        <v>20341</v>
      </c>
      <c r="AG412">
        <v>1</v>
      </c>
    </row>
    <row r="413">
      <c r="AE413" t="s">
        <v>20194</v>
      </c>
      <c r="AG413">
        <v>1</v>
      </c>
    </row>
    <row r="414">
      <c r="AE414" t="s">
        <v>20342</v>
      </c>
      <c r="AG414">
        <v>1</v>
      </c>
    </row>
    <row r="415">
      <c r="AE415" t="s">
        <v>20343</v>
      </c>
      <c r="AG415">
        <v>1</v>
      </c>
    </row>
    <row r="416">
      <c r="AE416" t="s">
        <v>20344</v>
      </c>
      <c r="AG416">
        <v>1</v>
      </c>
    </row>
    <row r="417">
      <c r="AE417" t="s">
        <v>20193</v>
      </c>
      <c r="AG417">
        <v>1</v>
      </c>
    </row>
    <row r="418">
      <c r="AE418" t="s">
        <v>20345</v>
      </c>
      <c r="AG418">
        <v>1</v>
      </c>
    </row>
    <row r="419">
      <c r="AE419" t="s">
        <v>20203</v>
      </c>
      <c r="AG419">
        <v>1</v>
      </c>
    </row>
    <row r="420">
      <c r="AE420" t="s">
        <v>20346</v>
      </c>
      <c r="AG420">
        <v>1</v>
      </c>
    </row>
    <row r="421">
      <c r="AE421" t="s">
        <v>19916</v>
      </c>
      <c r="AG421">
        <v>1</v>
      </c>
    </row>
    <row r="422">
      <c r="AE422" t="s">
        <v>20048</v>
      </c>
      <c r="AG422">
        <v>1</v>
      </c>
    </row>
    <row r="423">
      <c r="AE423" t="s">
        <v>20347</v>
      </c>
      <c r="AG423">
        <v>1</v>
      </c>
    </row>
    <row r="424">
      <c r="AE424" t="s">
        <v>20348</v>
      </c>
      <c r="AG424">
        <v>1</v>
      </c>
    </row>
    <row r="425">
      <c r="AE425" t="s">
        <v>20349</v>
      </c>
      <c r="AG425">
        <v>1</v>
      </c>
    </row>
    <row r="426">
      <c r="AE426" t="s">
        <v>19991</v>
      </c>
      <c r="AG426">
        <v>1</v>
      </c>
    </row>
    <row r="427">
      <c r="AE427" t="s">
        <v>20350</v>
      </c>
      <c r="AG427">
        <v>1</v>
      </c>
    </row>
    <row r="428">
      <c r="AE428" t="s">
        <v>20351</v>
      </c>
      <c r="AG428">
        <v>1</v>
      </c>
    </row>
    <row r="429">
      <c r="AE429" t="s">
        <v>20352</v>
      </c>
      <c r="AG429">
        <v>1</v>
      </c>
    </row>
    <row r="430">
      <c r="AE430" t="s">
        <v>20353</v>
      </c>
      <c r="AG430">
        <v>1</v>
      </c>
    </row>
    <row r="431">
      <c r="AE431" t="s">
        <v>20354</v>
      </c>
      <c r="AG431">
        <v>1</v>
      </c>
    </row>
    <row r="432">
      <c r="AE432" t="s">
        <v>20061</v>
      </c>
      <c r="AG432">
        <v>1</v>
      </c>
    </row>
    <row r="433">
      <c r="AE433" t="s">
        <v>20231</v>
      </c>
      <c r="AG433">
        <v>1</v>
      </c>
    </row>
    <row r="434">
      <c r="AE434" t="s">
        <v>20355</v>
      </c>
      <c r="AG434">
        <v>1</v>
      </c>
    </row>
    <row r="435">
      <c r="AE435" t="s">
        <v>20356</v>
      </c>
      <c r="AF435" t="s">
        <v>19997</v>
      </c>
      <c r="AG435">
        <v>1</v>
      </c>
    </row>
    <row r="436">
      <c r="AE436" t="s">
        <v>20357</v>
      </c>
      <c r="AF436" t="s">
        <v>19997</v>
      </c>
      <c r="AG436">
        <v>1</v>
      </c>
    </row>
    <row r="437">
      <c r="AE437" t="s">
        <v>20358</v>
      </c>
      <c r="AF437" t="s">
        <v>19997</v>
      </c>
      <c r="AG437">
        <v>1</v>
      </c>
    </row>
    <row r="438">
      <c r="AE438" t="s">
        <v>20359</v>
      </c>
      <c r="AG438">
        <v>1</v>
      </c>
    </row>
    <row r="439">
      <c r="AE439" t="s">
        <v>20360</v>
      </c>
      <c r="AG439">
        <v>1</v>
      </c>
    </row>
    <row r="440">
      <c r="AE440" t="s">
        <v>20361</v>
      </c>
      <c r="AG440">
        <v>1</v>
      </c>
    </row>
    <row r="441">
      <c r="AE441" t="s">
        <v>20362</v>
      </c>
      <c r="AG441">
        <v>1</v>
      </c>
    </row>
    <row r="442">
      <c r="AE442" t="s">
        <v>20363</v>
      </c>
      <c r="AG442">
        <v>1</v>
      </c>
    </row>
    <row r="443">
      <c r="AE443" t="s">
        <v>20186</v>
      </c>
      <c r="AF443" t="s">
        <v>19997</v>
      </c>
      <c r="AG443">
        <v>1</v>
      </c>
    </row>
    <row r="444">
      <c r="AE444" t="s">
        <v>20364</v>
      </c>
      <c r="AF444" t="s">
        <v>19997</v>
      </c>
      <c r="AG444">
        <v>1</v>
      </c>
    </row>
    <row r="445">
      <c r="AE445" t="s">
        <v>20365</v>
      </c>
      <c r="AF445" t="s">
        <v>19997</v>
      </c>
      <c r="AG445">
        <v>1</v>
      </c>
    </row>
    <row r="446">
      <c r="AE446" t="s">
        <v>20366</v>
      </c>
      <c r="AF446" t="s">
        <v>19997</v>
      </c>
      <c r="AG446">
        <v>1</v>
      </c>
    </row>
    <row r="447">
      <c r="AE447" t="s">
        <v>20367</v>
      </c>
      <c r="AG447">
        <v>1</v>
      </c>
    </row>
    <row r="448">
      <c r="AE448" t="s">
        <v>20368</v>
      </c>
      <c r="AF448" t="s">
        <v>19997</v>
      </c>
      <c r="AG448">
        <v>1</v>
      </c>
    </row>
    <row r="449">
      <c r="AE449" t="s">
        <v>20369</v>
      </c>
      <c r="AF449" t="s">
        <v>19835</v>
      </c>
      <c r="AG449">
        <v>1</v>
      </c>
    </row>
    <row r="450">
      <c r="AE450" t="s">
        <v>20370</v>
      </c>
      <c r="AG450">
        <v>1</v>
      </c>
    </row>
    <row r="451">
      <c r="AE451" t="s">
        <v>20371</v>
      </c>
      <c r="AF451" t="s">
        <v>19997</v>
      </c>
      <c r="AG451">
        <v>1</v>
      </c>
    </row>
    <row r="452">
      <c r="AE452" t="s">
        <v>20372</v>
      </c>
      <c r="AG452">
        <v>1</v>
      </c>
    </row>
    <row r="453">
      <c r="AE453" t="s">
        <v>20373</v>
      </c>
      <c r="AG453">
        <v>1</v>
      </c>
    </row>
    <row r="454">
      <c r="AE454" t="s">
        <v>20374</v>
      </c>
      <c r="AG454">
        <v>1</v>
      </c>
    </row>
    <row r="455">
      <c r="AE455" t="s">
        <v>20375</v>
      </c>
      <c r="AG455">
        <v>1</v>
      </c>
    </row>
    <row r="456">
      <c r="AE456" t="s">
        <v>20376</v>
      </c>
      <c r="AG456">
        <v>1</v>
      </c>
    </row>
    <row r="457">
      <c r="AE457" t="s">
        <v>20377</v>
      </c>
      <c r="AG457">
        <v>1</v>
      </c>
    </row>
    <row r="458">
      <c r="AE458" t="s">
        <v>20051</v>
      </c>
      <c r="AG458">
        <v>1</v>
      </c>
    </row>
    <row r="459">
      <c r="AE459" t="s">
        <v>20378</v>
      </c>
      <c r="AG459">
        <v>1</v>
      </c>
    </row>
    <row r="460">
      <c r="AE460" t="s">
        <v>20379</v>
      </c>
      <c r="AG460">
        <v>1</v>
      </c>
    </row>
    <row r="461">
      <c r="AE461" t="s">
        <v>20380</v>
      </c>
      <c r="AG461">
        <v>1</v>
      </c>
    </row>
    <row r="462">
      <c r="AE462" t="s">
        <v>20381</v>
      </c>
      <c r="AG462">
        <v>1</v>
      </c>
    </row>
    <row r="463">
      <c r="AE463" t="s">
        <v>20334</v>
      </c>
      <c r="AG463">
        <v>1</v>
      </c>
    </row>
    <row r="464">
      <c r="AE464" t="s">
        <v>20338</v>
      </c>
      <c r="AG464">
        <v>1</v>
      </c>
    </row>
    <row r="465">
      <c r="AE465" t="s">
        <v>20335</v>
      </c>
      <c r="AG465">
        <v>1</v>
      </c>
    </row>
    <row r="466">
      <c r="AE466" t="s">
        <v>20336</v>
      </c>
      <c r="AG466">
        <v>1</v>
      </c>
    </row>
    <row r="467">
      <c r="AE467" t="s">
        <v>20177</v>
      </c>
      <c r="AG467">
        <v>1</v>
      </c>
    </row>
    <row r="468">
      <c r="AE468" t="s">
        <v>20374</v>
      </c>
      <c r="AG468">
        <v>1</v>
      </c>
    </row>
    <row r="469">
      <c r="AE469" t="s">
        <v>20375</v>
      </c>
      <c r="AG469">
        <v>1</v>
      </c>
    </row>
    <row r="470">
      <c r="AE470" t="s">
        <v>20376</v>
      </c>
      <c r="AG470">
        <v>1</v>
      </c>
    </row>
    <row r="471">
      <c r="AE471" t="s">
        <v>20377</v>
      </c>
      <c r="AG471">
        <v>1</v>
      </c>
    </row>
    <row r="472">
      <c r="AE472" t="s">
        <v>20378</v>
      </c>
      <c r="AG472">
        <v>1</v>
      </c>
    </row>
    <row r="473">
      <c r="AE473" t="s">
        <v>20379</v>
      </c>
      <c r="AG473">
        <v>1</v>
      </c>
    </row>
    <row r="474">
      <c r="AE474" t="s">
        <v>20380</v>
      </c>
      <c r="AG474">
        <v>1</v>
      </c>
    </row>
    <row r="475">
      <c r="AE475" t="s">
        <v>20345</v>
      </c>
      <c r="AG475">
        <v>1</v>
      </c>
    </row>
    <row r="476">
      <c r="AE476" t="s">
        <v>20203</v>
      </c>
      <c r="AG476">
        <v>1</v>
      </c>
    </row>
    <row r="477">
      <c r="AE477" t="s">
        <v>20382</v>
      </c>
      <c r="AG477">
        <v>1</v>
      </c>
    </row>
    <row r="478">
      <c r="AE478" t="s">
        <v>20194</v>
      </c>
      <c r="AG478">
        <v>1</v>
      </c>
    </row>
    <row r="479">
      <c r="AE479" t="s">
        <v>20344</v>
      </c>
      <c r="AG479">
        <v>1</v>
      </c>
    </row>
    <row r="480">
      <c r="AE480" t="s">
        <v>20193</v>
      </c>
      <c r="AG480">
        <v>1</v>
      </c>
    </row>
    <row r="481">
      <c r="AE481" t="s">
        <v>20383</v>
      </c>
      <c r="AG481">
        <v>1</v>
      </c>
    </row>
    <row r="482">
      <c r="AE482" t="s">
        <v>20384</v>
      </c>
      <c r="AF482" t="s">
        <v>19997</v>
      </c>
      <c r="AG482">
        <v>1</v>
      </c>
    </row>
    <row r="483">
      <c r="AE483" t="s">
        <v>20366</v>
      </c>
      <c r="AF483" t="s">
        <v>19997</v>
      </c>
      <c r="AG483">
        <v>1</v>
      </c>
    </row>
    <row r="484">
      <c r="AE484" t="s">
        <v>20051</v>
      </c>
      <c r="AG484">
        <v>1</v>
      </c>
    </row>
    <row r="485">
      <c r="AE485" t="s">
        <v>20385</v>
      </c>
      <c r="AG485">
        <v>1</v>
      </c>
    </row>
    <row r="486">
      <c r="AE486" t="s">
        <v>20373</v>
      </c>
      <c r="AG486">
        <v>1</v>
      </c>
    </row>
    <row r="487">
      <c r="AE487" t="s">
        <v>20367</v>
      </c>
      <c r="AG487">
        <v>1</v>
      </c>
    </row>
    <row r="488">
      <c r="AE488" t="s">
        <v>20386</v>
      </c>
      <c r="AF488" t="s">
        <v>19997</v>
      </c>
      <c r="AG488">
        <v>1</v>
      </c>
    </row>
    <row r="489">
      <c r="AE489" t="s">
        <v>20387</v>
      </c>
      <c r="AF489" t="s">
        <v>19997</v>
      </c>
      <c r="AG489">
        <v>1</v>
      </c>
    </row>
    <row r="490">
      <c r="AE490" t="s">
        <v>20388</v>
      </c>
      <c r="AF490" t="s">
        <v>19997</v>
      </c>
      <c r="AG490">
        <v>1</v>
      </c>
    </row>
    <row r="491">
      <c r="AE491" t="s">
        <v>20368</v>
      </c>
      <c r="AF491" t="s">
        <v>19997</v>
      </c>
      <c r="AG491">
        <v>1</v>
      </c>
    </row>
    <row r="492">
      <c r="AE492" t="s">
        <v>20370</v>
      </c>
      <c r="AG492">
        <v>1</v>
      </c>
    </row>
    <row r="493">
      <c r="AE493" t="s">
        <v>20369</v>
      </c>
      <c r="AF493" t="s">
        <v>19835</v>
      </c>
      <c r="AG493">
        <v>1</v>
      </c>
    </row>
    <row r="494">
      <c r="AE494" t="s">
        <v>20348</v>
      </c>
      <c r="AG494">
        <v>1</v>
      </c>
    </row>
    <row r="495">
      <c r="AE495" t="s">
        <v>19991</v>
      </c>
      <c r="AG495">
        <v>1</v>
      </c>
    </row>
    <row r="496">
      <c r="AE496" t="s">
        <v>20349</v>
      </c>
      <c r="AG496">
        <v>1</v>
      </c>
    </row>
    <row r="497">
      <c r="AE497" t="s">
        <v>20307</v>
      </c>
      <c r="AF497" t="s">
        <v>19997</v>
      </c>
      <c r="AG497">
        <v>1</v>
      </c>
    </row>
    <row r="498">
      <c r="AE498" t="s">
        <v>20304</v>
      </c>
      <c r="AF498" t="s">
        <v>19997</v>
      </c>
      <c r="AG498">
        <v>1</v>
      </c>
    </row>
    <row r="499">
      <c r="AE499" t="s">
        <v>20305</v>
      </c>
      <c r="AF499" t="s">
        <v>19997</v>
      </c>
      <c r="AG499">
        <v>1</v>
      </c>
    </row>
    <row r="500">
      <c r="AE500" t="s">
        <v>20308</v>
      </c>
      <c r="AG500">
        <v>1</v>
      </c>
    </row>
    <row r="501">
      <c r="AE501" t="s">
        <v>20351</v>
      </c>
      <c r="AG501">
        <v>1</v>
      </c>
    </row>
    <row r="502">
      <c r="AE502" t="s">
        <v>20352</v>
      </c>
      <c r="AG502">
        <v>1</v>
      </c>
    </row>
    <row r="503">
      <c r="AE503" t="s">
        <v>20389</v>
      </c>
      <c r="AG503">
        <v>1</v>
      </c>
    </row>
    <row r="504">
      <c r="AE504" t="s">
        <v>20353</v>
      </c>
      <c r="AG504">
        <v>1</v>
      </c>
    </row>
    <row r="505">
      <c r="AE505" t="s">
        <v>20354</v>
      </c>
      <c r="AG505">
        <v>1</v>
      </c>
    </row>
    <row r="506">
      <c r="AE506" t="s">
        <v>20061</v>
      </c>
      <c r="AG506">
        <v>1</v>
      </c>
    </row>
    <row r="507">
      <c r="AE507" t="s">
        <v>20231</v>
      </c>
      <c r="AG507">
        <v>1</v>
      </c>
    </row>
    <row r="508">
      <c r="AE508" t="s">
        <v>20355</v>
      </c>
      <c r="AG508">
        <v>1</v>
      </c>
    </row>
    <row r="509">
      <c r="AE509" t="s">
        <v>20007</v>
      </c>
      <c r="AG509">
        <v>1</v>
      </c>
    </row>
    <row r="510">
      <c r="AE510" t="s">
        <v>20347</v>
      </c>
      <c r="AG510">
        <v>1</v>
      </c>
    </row>
    <row r="511">
      <c r="AE511" t="s">
        <v>20352</v>
      </c>
      <c r="AG511">
        <v>1</v>
      </c>
    </row>
    <row r="512">
      <c r="AE512" t="s">
        <v>20389</v>
      </c>
      <c r="AG512">
        <v>1</v>
      </c>
    </row>
    <row r="513">
      <c r="AE513" t="s">
        <v>20353</v>
      </c>
      <c r="AG513">
        <v>1</v>
      </c>
    </row>
    <row r="514">
      <c r="AE514" t="s">
        <v>20061</v>
      </c>
      <c r="AG514">
        <v>1</v>
      </c>
    </row>
    <row r="515">
      <c r="AE515" t="s">
        <v>20231</v>
      </c>
      <c r="AG515">
        <v>1</v>
      </c>
    </row>
    <row r="516">
      <c r="AE516" t="s">
        <v>20355</v>
      </c>
      <c r="AG516">
        <v>1</v>
      </c>
    </row>
    <row r="517">
      <c r="AE517" t="s">
        <v>20199</v>
      </c>
      <c r="AG517">
        <v>1</v>
      </c>
    </row>
    <row r="518">
      <c r="AE518" t="s">
        <v>20312</v>
      </c>
      <c r="AG518">
        <v>1</v>
      </c>
    </row>
    <row r="519">
      <c r="AE519" t="s">
        <v>20313</v>
      </c>
      <c r="AG519">
        <v>1</v>
      </c>
    </row>
    <row r="520">
      <c r="AE520" t="s">
        <v>19988</v>
      </c>
      <c r="AG520">
        <v>1</v>
      </c>
    </row>
    <row r="521">
      <c r="AE521" t="s">
        <v>20390</v>
      </c>
      <c r="AF521" t="s">
        <v>19997</v>
      </c>
      <c r="AG521">
        <v>1</v>
      </c>
    </row>
    <row r="522">
      <c r="AE522" t="s">
        <v>20391</v>
      </c>
      <c r="AF522" t="s">
        <v>19997</v>
      </c>
      <c r="AG522">
        <v>1</v>
      </c>
    </row>
    <row r="523">
      <c r="AE523" t="s">
        <v>20392</v>
      </c>
      <c r="AF523" t="s">
        <v>19997</v>
      </c>
      <c r="AG523">
        <v>1</v>
      </c>
    </row>
    <row r="524">
      <c r="AE524" t="s">
        <v>20297</v>
      </c>
      <c r="AF524" t="s">
        <v>19997</v>
      </c>
      <c r="AG524">
        <v>1</v>
      </c>
    </row>
    <row r="525">
      <c r="AE525" t="s">
        <v>20393</v>
      </c>
      <c r="AF525" t="s">
        <v>19997</v>
      </c>
      <c r="AG525">
        <v>1</v>
      </c>
    </row>
    <row r="526">
      <c r="AE526" t="s">
        <v>20394</v>
      </c>
      <c r="AF526" t="s">
        <v>19997</v>
      </c>
      <c r="AG526">
        <v>1</v>
      </c>
    </row>
    <row r="527">
      <c r="AE527" t="s">
        <v>19995</v>
      </c>
      <c r="AG527">
        <v>1</v>
      </c>
    </row>
    <row r="528">
      <c r="AE528" t="s">
        <v>20395</v>
      </c>
      <c r="AG528">
        <v>1</v>
      </c>
    </row>
    <row r="529">
      <c r="AE529" t="s">
        <v>20311</v>
      </c>
      <c r="AG529">
        <v>1</v>
      </c>
    </row>
    <row r="530">
      <c r="AE530" t="s">
        <v>20234</v>
      </c>
      <c r="AG530">
        <v>1</v>
      </c>
    </row>
    <row r="531">
      <c r="AE531" t="s">
        <v>20308</v>
      </c>
      <c r="AG531">
        <v>1</v>
      </c>
    </row>
  </sheetData>
  <mergeCells>
    <mergeCell ref="J1:J2"/>
    <mergeCell ref="I1:I2"/>
    <mergeCell ref="K1:K2"/>
    <mergeCell ref="L1:L2"/>
    <mergeCell ref="AI1:AK1"/>
    <mergeCell ref="AE1:AG1"/>
    <mergeCell ref="T1:T2"/>
    <mergeCell ref="U1:U2"/>
    <mergeCell ref="V1:W1"/>
    <mergeCell ref="X1:Y1"/>
    <mergeCell ref="Z1:AA1"/>
    <mergeCell ref="AB1:AC1"/>
    <mergeCell ref="E1:F1"/>
    <mergeCell ref="C1:D1"/>
    <mergeCell ref="B1:B2"/>
    <mergeCell ref="A1:A2"/>
  </mergeCells>
  <conditionalFormatting sqref="J1:J1048576">
    <cfRule dxfId="1178" operator="equal" priority="1" stopIfTrue="true" type="cellIs">
      <formula>0</formula>
    </cfRule>
  </conditionalFormatting>
  <conditionalFormatting sqref="I1:I1048576">
    <cfRule dxfId="1179" operator="equal" priority="2" stopIfTrue="true" type="cellIs">
      <formula>0</formula>
    </cfRule>
  </conditionalFormatting>
  <conditionalFormatting sqref="L1:L1048576">
    <cfRule dxfId="1180" operator="lessThan" priority="3" stopIfTrue="true" type="cellIs">
      <formula>30</formula>
    </cfRule>
  </conditionalFormatting>
  <conditionalFormatting sqref="K1:K1048576">
    <cfRule dxfId="1181" operator="lessThan" priority="4" stopIfTrue="true" type="cellIs">
      <formula>30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